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10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998laijiayi\Desktop\家儀1020每日更新檔\New改版\"/>
    </mc:Choice>
  </mc:AlternateContent>
  <bookViews>
    <workbookView xWindow="0" yWindow="0" windowWidth="28800" windowHeight="11295" tabRatio="894" activeTab="1"/>
  </bookViews>
  <sheets>
    <sheet name="OP與VIX盤後" sheetId="29" r:id="rId1"/>
    <sheet name="合併圖卡" sheetId="31" r:id="rId2"/>
    <sheet name="盤後快訊" sheetId="23" r:id="rId3"/>
    <sheet name="暫存" sheetId="12" r:id="rId4"/>
    <sheet name="總紀錄" sheetId="22" r:id="rId5"/>
    <sheet name="近60天Data" sheetId="30" r:id="rId6"/>
    <sheet name="連買連賣" sheetId="32" r:id="rId7"/>
    <sheet name="VIX" sheetId="20" r:id="rId8"/>
    <sheet name="現貨類股成交資訊" sheetId="1" r:id="rId9"/>
    <sheet name="現貨法人與信用交易" sheetId="13" r:id="rId10"/>
    <sheet name="期貨價格" sheetId="4" r:id="rId11"/>
    <sheet name="期貨法人" sheetId="5" r:id="rId12"/>
    <sheet name="期貨大額" sheetId="6" r:id="rId13"/>
    <sheet name="OP法人" sheetId="8" r:id="rId14"/>
    <sheet name="OP價格" sheetId="10" r:id="rId15"/>
    <sheet name="OP資料整理" sheetId="19" r:id="rId16"/>
    <sheet name="OP_PCR" sheetId="7" r:id="rId17"/>
    <sheet name="夜盤期貨法人" sheetId="15" r:id="rId18"/>
    <sheet name="夜盤OP法人" sheetId="14" r:id="rId19"/>
    <sheet name="股票期貨" sheetId="17" r:id="rId20"/>
    <sheet name="股期交易標的" sheetId="18" r:id="rId21"/>
    <sheet name="工作表1" sheetId="33" r:id="rId22"/>
  </sheets>
  <functionGroups builtInGroupCount="18"/>
  <definedNames>
    <definedName name="_23_s_0_asc_0_o_htm" localSheetId="8">現貨類股成交資訊!#REF!</definedName>
    <definedName name="_xlnm._FilterDatabase" localSheetId="19" hidden="1">股票期貨!$A$1:$Q$1318</definedName>
    <definedName name="AUpdate">1</definedName>
    <definedName name="BFI82U?response_html_dayDate__weekDate__monthDate__type_day_1" localSheetId="9">現貨法人與信用交易!$A$1:$D$8</definedName>
    <definedName name="BFI82U?response_html_dayDate__weekDate__monthDate__type_day_1" localSheetId="8">現貨類股成交資訊!#REF!</definedName>
    <definedName name="BFIAMU?response_html" localSheetId="8">現貨類股成交資訊!#REF!</definedName>
    <definedName name="BUpdate">1</definedName>
    <definedName name="callsAndPutsDateAhExcel" localSheetId="18">夜盤OP法人!$K$1:$T$13</definedName>
    <definedName name="callsAndPutsDateExcel" localSheetId="13">OP法人!$A$1:$P$34</definedName>
    <definedName name="FMTQIK?response_html_date__weekDate__monthDate__type_day" localSheetId="9">現貨法人與信用交易!#REF!</definedName>
    <definedName name="FMTQIK?response_html_date__weekDate__monthDate__type_day" localSheetId="8">現貨類股成交資訊!$A$1:$F$12</definedName>
    <definedName name="futContractsDateAhExcel" localSheetId="17">夜盤期貨法人!$A$1:$I$41</definedName>
    <definedName name="futContractsDateExcel" localSheetId="11">期貨法人!$A$1:$O$65</definedName>
    <definedName name="futDailyMarketExcel" localSheetId="10">期貨價格!$A$1:$Q$10</definedName>
    <definedName name="futDailyMarketExcel?commodity_id_MTX" localSheetId="10">期貨價格!$S$1:$AI$11</definedName>
    <definedName name="futDailyMarketExcel?commodity_id_STF" localSheetId="19">股票期貨!$A$1:$Q$1318</definedName>
    <definedName name="group.jsp?ex_otc_currPage_0_ind_OIDX_bp_0_type_fixed" localSheetId="8">現貨類股成交資訊!#REF!</definedName>
    <definedName name="GUpdate">0</definedName>
    <definedName name="largeTraderFutQryTbl" localSheetId="12">期貨大額!$A$1:$K$1087</definedName>
    <definedName name="MI_MARGN?response_html_date__weekDate__monthDate__type_day_selectType_MS" localSheetId="9">現貨法人與信用交易!$F$1:$K$5</definedName>
    <definedName name="optContractsDateAhExcel" localSheetId="18">夜盤OP法人!$A$1:$I$14</definedName>
    <definedName name="optDailyMarketExcel" localSheetId="14">OP價格!$A$1:$S$686</definedName>
    <definedName name="optDailyMarketExcel_1" localSheetId="14">OP價格!$AF$1:$AP$3</definedName>
    <definedName name="pcRatioExcel" localSheetId="16">OP_PCR!$A$1:$G$23</definedName>
    <definedName name="stockLists" localSheetId="20">股期交易標的!$A$1:$K$266</definedName>
    <definedName name="summary.php?l_zh_tw" localSheetId="8">現貨類股成交資訊!#REF!</definedName>
    <definedName name="TUpdate">1</definedName>
    <definedName name="vix" localSheetId="7">VIX!#REF!</definedName>
    <definedName name="vix_1" localSheetId="7">VIX!#REF!</definedName>
    <definedName name="vix_2" localSheetId="7">VIX!#REF!</definedName>
    <definedName name="vix_3" localSheetId="7">VIX!#REF!</definedName>
    <definedName name="vix_4" localSheetId="7">VIX!$A$1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103" i="22" l="1"/>
  <c r="AY103" i="22"/>
  <c r="AZ103" i="22"/>
  <c r="BA103" i="22"/>
  <c r="BB103" i="22"/>
  <c r="AX104" i="22"/>
  <c r="AY104" i="22"/>
  <c r="AZ104" i="22"/>
  <c r="BA104" i="22"/>
  <c r="BB104" i="22"/>
  <c r="AX105" i="22"/>
  <c r="AY105" i="22"/>
  <c r="AZ105" i="22"/>
  <c r="BA105" i="22"/>
  <c r="BB105" i="22"/>
  <c r="AX106" i="22"/>
  <c r="AY106" i="22"/>
  <c r="AZ106" i="22"/>
  <c r="BA106" i="22"/>
  <c r="BB106" i="22"/>
  <c r="AX107" i="22"/>
  <c r="AY107" i="22"/>
  <c r="AZ107" i="22"/>
  <c r="BA107" i="22"/>
  <c r="BB107" i="22"/>
  <c r="AX108" i="22"/>
  <c r="AY108" i="22"/>
  <c r="AZ108" i="22"/>
  <c r="BA108" i="22"/>
  <c r="BB108" i="22"/>
  <c r="AX109" i="22"/>
  <c r="AY109" i="22"/>
  <c r="AZ109" i="22"/>
  <c r="BA109" i="22"/>
  <c r="BB109" i="22"/>
  <c r="AX110" i="22"/>
  <c r="AY110" i="22"/>
  <c r="AZ110" i="22"/>
  <c r="BA110" i="22"/>
  <c r="BB110" i="22"/>
  <c r="AX111" i="22"/>
  <c r="AY111" i="22"/>
  <c r="AZ111" i="22"/>
  <c r="BA111" i="22"/>
  <c r="BB111" i="22"/>
  <c r="AX112" i="22"/>
  <c r="AY112" i="22"/>
  <c r="AZ112" i="22"/>
  <c r="BA112" i="22"/>
  <c r="BB112" i="22"/>
  <c r="AX113" i="22"/>
  <c r="AY113" i="22"/>
  <c r="AZ113" i="22"/>
  <c r="BA113" i="22"/>
  <c r="BB113" i="22"/>
  <c r="AX114" i="22"/>
  <c r="AY114" i="22"/>
  <c r="AZ114" i="22"/>
  <c r="BA114" i="22"/>
  <c r="BB114" i="22"/>
  <c r="AX115" i="22"/>
  <c r="AY115" i="22"/>
  <c r="AZ115" i="22"/>
  <c r="BA115" i="22"/>
  <c r="BB115" i="22"/>
  <c r="AX116" i="22"/>
  <c r="AY116" i="22"/>
  <c r="AZ116" i="22"/>
  <c r="BA116" i="22"/>
  <c r="BB116" i="22"/>
  <c r="AX117" i="22"/>
  <c r="AY117" i="22"/>
  <c r="AZ117" i="22"/>
  <c r="BA117" i="22"/>
  <c r="BB117" i="22"/>
  <c r="AX118" i="22"/>
  <c r="AY118" i="22"/>
  <c r="AZ118" i="22"/>
  <c r="BA118" i="22"/>
  <c r="BB118" i="22"/>
  <c r="AX119" i="22"/>
  <c r="AY119" i="22"/>
  <c r="AZ119" i="22"/>
  <c r="BA119" i="22"/>
  <c r="BB119" i="22"/>
  <c r="AX120" i="22"/>
  <c r="AY120" i="22"/>
  <c r="AZ120" i="22"/>
  <c r="BA120" i="22"/>
  <c r="BB120" i="22"/>
  <c r="AX121" i="22"/>
  <c r="AY121" i="22"/>
  <c r="AZ121" i="22"/>
  <c r="BA121" i="22"/>
  <c r="BB121" i="22"/>
  <c r="AX122" i="22"/>
  <c r="AY122" i="22"/>
  <c r="AZ122" i="22"/>
  <c r="BA122" i="22"/>
  <c r="BB122" i="22"/>
  <c r="AX123" i="22"/>
  <c r="AY123" i="22"/>
  <c r="AZ123" i="22"/>
  <c r="BA123" i="22"/>
  <c r="BB123" i="22"/>
  <c r="AX124" i="22"/>
  <c r="AY124" i="22"/>
  <c r="AZ124" i="22"/>
  <c r="BA124" i="22"/>
  <c r="BB124" i="22"/>
  <c r="AX125" i="22"/>
  <c r="AY125" i="22"/>
  <c r="AZ125" i="22"/>
  <c r="BA125" i="22"/>
  <c r="BB125" i="22"/>
  <c r="AX126" i="22"/>
  <c r="AY126" i="22"/>
  <c r="AZ126" i="22"/>
  <c r="BA126" i="22"/>
  <c r="BB126" i="22"/>
  <c r="AX127" i="22"/>
  <c r="AY127" i="22"/>
  <c r="AZ127" i="22"/>
  <c r="BA127" i="22"/>
  <c r="BB127" i="22"/>
  <c r="AX128" i="22"/>
  <c r="AY128" i="22"/>
  <c r="AZ128" i="22"/>
  <c r="BA128" i="22"/>
  <c r="BB128" i="22"/>
  <c r="AX129" i="22"/>
  <c r="AY129" i="22"/>
  <c r="AZ129" i="22"/>
  <c r="BA129" i="22"/>
  <c r="BB129" i="22"/>
  <c r="AX130" i="22"/>
  <c r="AY130" i="22"/>
  <c r="AZ130" i="22"/>
  <c r="BA130" i="22"/>
  <c r="BB130" i="22"/>
  <c r="AX131" i="22"/>
  <c r="AY131" i="22"/>
  <c r="AZ131" i="22"/>
  <c r="BA131" i="22"/>
  <c r="BB131" i="22"/>
  <c r="AX132" i="22"/>
  <c r="AY132" i="22"/>
  <c r="AZ132" i="22"/>
  <c r="BA132" i="22"/>
  <c r="BB132" i="22"/>
  <c r="AX133" i="22"/>
  <c r="AY133" i="22"/>
  <c r="AZ133" i="22"/>
  <c r="BA133" i="22"/>
  <c r="BB133" i="22"/>
  <c r="AX134" i="22"/>
  <c r="AY134" i="22"/>
  <c r="AZ134" i="22"/>
  <c r="BA134" i="22"/>
  <c r="BB134" i="22"/>
  <c r="AX135" i="22"/>
  <c r="AY135" i="22"/>
  <c r="AZ135" i="22"/>
  <c r="BA135" i="22"/>
  <c r="BB135" i="22"/>
  <c r="AX136" i="22"/>
  <c r="AY136" i="22"/>
  <c r="AZ136" i="22"/>
  <c r="BA136" i="22"/>
  <c r="BB136" i="22"/>
  <c r="AX137" i="22"/>
  <c r="AY137" i="22"/>
  <c r="AZ137" i="22"/>
  <c r="BA137" i="22"/>
  <c r="BB137" i="22"/>
  <c r="AX138" i="22"/>
  <c r="AY138" i="22"/>
  <c r="AZ138" i="22"/>
  <c r="BA138" i="22"/>
  <c r="BB138" i="22"/>
  <c r="AX139" i="22"/>
  <c r="AY139" i="22"/>
  <c r="AZ139" i="22"/>
  <c r="BA139" i="22"/>
  <c r="BB139" i="22"/>
  <c r="AX140" i="22"/>
  <c r="AY140" i="22"/>
  <c r="AZ140" i="22"/>
  <c r="BA140" i="22"/>
  <c r="BB140" i="22"/>
  <c r="AX141" i="22"/>
  <c r="AY141" i="22"/>
  <c r="AZ141" i="22"/>
  <c r="BA141" i="22"/>
  <c r="BB141" i="22"/>
  <c r="AX142" i="22"/>
  <c r="AY142" i="22"/>
  <c r="AZ142" i="22"/>
  <c r="BA142" i="22"/>
  <c r="BB142" i="22"/>
  <c r="AX143" i="22"/>
  <c r="AY143" i="22"/>
  <c r="AZ143" i="22"/>
  <c r="BA143" i="22"/>
  <c r="BB143" i="22"/>
  <c r="AX144" i="22"/>
  <c r="AY144" i="22"/>
  <c r="AZ144" i="22"/>
  <c r="BA144" i="22"/>
  <c r="BB144" i="22"/>
  <c r="AX145" i="22"/>
  <c r="AY145" i="22"/>
  <c r="AZ145" i="22"/>
  <c r="BA145" i="22"/>
  <c r="BB145" i="22"/>
  <c r="AX146" i="22"/>
  <c r="AY146" i="22"/>
  <c r="AZ146" i="22"/>
  <c r="BA146" i="22"/>
  <c r="BB146" i="22"/>
  <c r="AX147" i="22"/>
  <c r="AY147" i="22"/>
  <c r="AZ147" i="22"/>
  <c r="BA147" i="22"/>
  <c r="BB147" i="22"/>
  <c r="AX148" i="22"/>
  <c r="AY148" i="22"/>
  <c r="AZ148" i="22"/>
  <c r="BA148" i="22"/>
  <c r="BB148" i="22"/>
  <c r="AX149" i="22"/>
  <c r="AY149" i="22"/>
  <c r="AZ149" i="22"/>
  <c r="BA149" i="22"/>
  <c r="BB149" i="22"/>
  <c r="AX150" i="22"/>
  <c r="AY150" i="22"/>
  <c r="AZ150" i="22"/>
  <c r="BA150" i="22"/>
  <c r="BB150" i="22"/>
  <c r="AX151" i="22"/>
  <c r="AY151" i="22"/>
  <c r="AZ151" i="22"/>
  <c r="BA151" i="22"/>
  <c r="BB151" i="22"/>
  <c r="AX152" i="22"/>
  <c r="AY152" i="22"/>
  <c r="AZ152" i="22"/>
  <c r="BA152" i="22"/>
  <c r="BB152" i="22"/>
  <c r="AX153" i="22"/>
  <c r="AY153" i="22"/>
  <c r="AZ153" i="22"/>
  <c r="BA153" i="22"/>
  <c r="BB153" i="22"/>
  <c r="AX154" i="22"/>
  <c r="AY154" i="22"/>
  <c r="AZ154" i="22"/>
  <c r="BA154" i="22"/>
  <c r="BB154" i="22"/>
  <c r="AX155" i="22"/>
  <c r="AY155" i="22"/>
  <c r="AZ155" i="22"/>
  <c r="BA155" i="22"/>
  <c r="BB155" i="22"/>
  <c r="AX156" i="22"/>
  <c r="AY156" i="22"/>
  <c r="AZ156" i="22"/>
  <c r="BA156" i="22"/>
  <c r="BB156" i="22"/>
  <c r="AX157" i="22"/>
  <c r="AY157" i="22"/>
  <c r="AZ157" i="22"/>
  <c r="BA157" i="22"/>
  <c r="BB157" i="22"/>
  <c r="AX158" i="22"/>
  <c r="AY158" i="22"/>
  <c r="AZ158" i="22"/>
  <c r="BA158" i="22"/>
  <c r="BB158" i="22"/>
  <c r="AX159" i="22"/>
  <c r="AY159" i="22"/>
  <c r="AZ159" i="22"/>
  <c r="BA159" i="22"/>
  <c r="BB159" i="22"/>
  <c r="AX160" i="22"/>
  <c r="AY160" i="22"/>
  <c r="AZ160" i="22"/>
  <c r="BA160" i="22"/>
  <c r="BB160" i="22"/>
  <c r="AX161" i="22"/>
  <c r="AY161" i="22"/>
  <c r="AZ161" i="22"/>
  <c r="BA161" i="22"/>
  <c r="BB161" i="22"/>
  <c r="AX162" i="22"/>
  <c r="AY162" i="22"/>
  <c r="AZ162" i="22"/>
  <c r="BA162" i="22"/>
  <c r="BB162" i="22"/>
  <c r="AX163" i="22"/>
  <c r="AY163" i="22"/>
  <c r="AZ163" i="22"/>
  <c r="BA163" i="22"/>
  <c r="BB163" i="22"/>
  <c r="AX164" i="22"/>
  <c r="AY164" i="22"/>
  <c r="AZ164" i="22"/>
  <c r="BA164" i="22"/>
  <c r="BB164" i="22"/>
  <c r="AX165" i="22"/>
  <c r="AY165" i="22"/>
  <c r="AZ165" i="22"/>
  <c r="BA165" i="22"/>
  <c r="BB165" i="22"/>
  <c r="AX166" i="22"/>
  <c r="AY166" i="22"/>
  <c r="AZ166" i="22"/>
  <c r="BA166" i="22"/>
  <c r="BB166" i="22"/>
  <c r="AX167" i="22"/>
  <c r="AY167" i="22"/>
  <c r="AZ167" i="22"/>
  <c r="BA167" i="22"/>
  <c r="BB167" i="22"/>
  <c r="AX168" i="22"/>
  <c r="AY168" i="22"/>
  <c r="AZ168" i="22"/>
  <c r="BA168" i="22"/>
  <c r="BB168" i="22"/>
  <c r="AX169" i="22"/>
  <c r="AY169" i="22"/>
  <c r="AZ169" i="22"/>
  <c r="BA169" i="22"/>
  <c r="BB169" i="22"/>
  <c r="AX170" i="22"/>
  <c r="AY170" i="22"/>
  <c r="AZ170" i="22"/>
  <c r="BA170" i="22"/>
  <c r="BB170" i="22"/>
  <c r="AX171" i="22"/>
  <c r="AY171" i="22"/>
  <c r="AZ171" i="22"/>
  <c r="BA171" i="22"/>
  <c r="BB171" i="22"/>
  <c r="AX172" i="22"/>
  <c r="AY172" i="22"/>
  <c r="AZ172" i="22"/>
  <c r="BA172" i="22"/>
  <c r="BB172" i="22"/>
  <c r="AX173" i="22"/>
  <c r="AY173" i="22"/>
  <c r="AZ173" i="22"/>
  <c r="BA173" i="22"/>
  <c r="BB173" i="22"/>
  <c r="AX174" i="22"/>
  <c r="AY174" i="22"/>
  <c r="AZ174" i="22"/>
  <c r="BA174" i="22"/>
  <c r="BB174" i="22"/>
  <c r="AX175" i="22"/>
  <c r="AY175" i="22"/>
  <c r="AZ175" i="22"/>
  <c r="BA175" i="22"/>
  <c r="BB175" i="22"/>
  <c r="AX176" i="22"/>
  <c r="AY176" i="22"/>
  <c r="AZ176" i="22"/>
  <c r="BA176" i="22"/>
  <c r="BB176" i="22"/>
  <c r="AX177" i="22"/>
  <c r="AY177" i="22"/>
  <c r="AZ177" i="22"/>
  <c r="BA177" i="22"/>
  <c r="BB177" i="22"/>
  <c r="AX178" i="22"/>
  <c r="AY178" i="22"/>
  <c r="AZ178" i="22"/>
  <c r="BA178" i="22"/>
  <c r="BB178" i="22"/>
  <c r="AX179" i="22"/>
  <c r="AY179" i="22"/>
  <c r="AZ179" i="22"/>
  <c r="BA179" i="22"/>
  <c r="BB179" i="22"/>
  <c r="AX180" i="22"/>
  <c r="AY180" i="22"/>
  <c r="AZ180" i="22"/>
  <c r="BA180" i="22"/>
  <c r="BB180" i="22"/>
  <c r="AX181" i="22"/>
  <c r="AY181" i="22"/>
  <c r="AZ181" i="22"/>
  <c r="BA181" i="22"/>
  <c r="BB181" i="22"/>
  <c r="AX182" i="22"/>
  <c r="AY182" i="22"/>
  <c r="AZ182" i="22"/>
  <c r="BA182" i="22"/>
  <c r="BB182" i="22"/>
  <c r="AX183" i="22"/>
  <c r="AY183" i="22"/>
  <c r="AZ183" i="22"/>
  <c r="BA183" i="22"/>
  <c r="BB183" i="22"/>
  <c r="AX184" i="22"/>
  <c r="AY184" i="22"/>
  <c r="AZ184" i="22"/>
  <c r="BA184" i="22"/>
  <c r="BB184" i="22"/>
  <c r="AX185" i="22"/>
  <c r="AY185" i="22"/>
  <c r="AZ185" i="22"/>
  <c r="BA185" i="22"/>
  <c r="BB185" i="22"/>
  <c r="AX186" i="22"/>
  <c r="AY186" i="22"/>
  <c r="AZ186" i="22"/>
  <c r="BA186" i="22"/>
  <c r="BB186" i="22"/>
  <c r="AX187" i="22"/>
  <c r="AY187" i="22"/>
  <c r="AZ187" i="22"/>
  <c r="BA187" i="22"/>
  <c r="BB187" i="22"/>
  <c r="AX188" i="22"/>
  <c r="AY188" i="22"/>
  <c r="AZ188" i="22"/>
  <c r="BA188" i="22"/>
  <c r="BB188" i="22"/>
  <c r="AX189" i="22"/>
  <c r="AY189" i="22"/>
  <c r="AZ189" i="22"/>
  <c r="BA189" i="22"/>
  <c r="BB189" i="22"/>
  <c r="AX190" i="22"/>
  <c r="AY190" i="22"/>
  <c r="AZ190" i="22"/>
  <c r="BA190" i="22"/>
  <c r="BB190" i="22"/>
  <c r="AX191" i="22"/>
  <c r="AY191" i="22"/>
  <c r="AZ191" i="22"/>
  <c r="BA191" i="22"/>
  <c r="BB191" i="22"/>
  <c r="AX192" i="22"/>
  <c r="AY192" i="22"/>
  <c r="AZ192" i="22"/>
  <c r="BA192" i="22"/>
  <c r="BB192" i="22"/>
  <c r="AX193" i="22"/>
  <c r="AY193" i="22"/>
  <c r="AZ193" i="22"/>
  <c r="BA193" i="22"/>
  <c r="BB193" i="22"/>
  <c r="AX194" i="22"/>
  <c r="AY194" i="22"/>
  <c r="AZ194" i="22"/>
  <c r="BA194" i="22"/>
  <c r="BB194" i="22"/>
  <c r="AX195" i="22"/>
  <c r="AY195" i="22"/>
  <c r="AZ195" i="22"/>
  <c r="BA195" i="22"/>
  <c r="BB195" i="22"/>
  <c r="AX196" i="22"/>
  <c r="AY196" i="22"/>
  <c r="AZ196" i="22"/>
  <c r="BA196" i="22"/>
  <c r="BB196" i="22"/>
  <c r="AX197" i="22"/>
  <c r="AY197" i="22"/>
  <c r="AZ197" i="22"/>
  <c r="BA197" i="22"/>
  <c r="BB197" i="22"/>
  <c r="AX198" i="22"/>
  <c r="AY198" i="22"/>
  <c r="AZ198" i="22"/>
  <c r="BA198" i="22"/>
  <c r="BB198" i="22"/>
  <c r="AX199" i="22"/>
  <c r="AY199" i="22"/>
  <c r="AZ199" i="22"/>
  <c r="BA199" i="22"/>
  <c r="BB199" i="22"/>
  <c r="AX200" i="22"/>
  <c r="AY200" i="22"/>
  <c r="AZ200" i="22"/>
  <c r="BA200" i="22"/>
  <c r="BB200" i="22"/>
  <c r="AX201" i="22"/>
  <c r="AY201" i="22"/>
  <c r="AZ201" i="22"/>
  <c r="BA201" i="22"/>
  <c r="BB201" i="22"/>
  <c r="AX202" i="22"/>
  <c r="AY202" i="22"/>
  <c r="AZ202" i="22"/>
  <c r="BA202" i="22"/>
  <c r="BB202" i="22"/>
  <c r="AX203" i="22"/>
  <c r="AY203" i="22"/>
  <c r="AZ203" i="22"/>
  <c r="BA203" i="22"/>
  <c r="BB203" i="22"/>
  <c r="AX204" i="22"/>
  <c r="AY204" i="22"/>
  <c r="AZ204" i="22"/>
  <c r="BA204" i="22"/>
  <c r="BB204" i="22"/>
  <c r="AX205" i="22"/>
  <c r="AY205" i="22"/>
  <c r="AZ205" i="22"/>
  <c r="BA205" i="22"/>
  <c r="BB205" i="22"/>
  <c r="AX206" i="22"/>
  <c r="AY206" i="22"/>
  <c r="AZ206" i="22"/>
  <c r="BA206" i="22"/>
  <c r="BB206" i="22"/>
  <c r="AX207" i="22"/>
  <c r="AY207" i="22"/>
  <c r="AZ207" i="22"/>
  <c r="BA207" i="22"/>
  <c r="BB207" i="22"/>
  <c r="AX208" i="22"/>
  <c r="AY208" i="22"/>
  <c r="AZ208" i="22"/>
  <c r="BA208" i="22"/>
  <c r="BB208" i="22"/>
  <c r="AX209" i="22"/>
  <c r="AY209" i="22"/>
  <c r="AZ209" i="22"/>
  <c r="BA209" i="22"/>
  <c r="BB209" i="22"/>
  <c r="AX210" i="22"/>
  <c r="AY210" i="22"/>
  <c r="AZ210" i="22"/>
  <c r="BA210" i="22"/>
  <c r="BB210" i="22"/>
  <c r="AX211" i="22"/>
  <c r="AY211" i="22"/>
  <c r="AZ211" i="22"/>
  <c r="BA211" i="22"/>
  <c r="BB211" i="22"/>
  <c r="AX212" i="22"/>
  <c r="AY212" i="22"/>
  <c r="AZ212" i="22"/>
  <c r="BA212" i="22"/>
  <c r="BB212" i="22"/>
  <c r="AX213" i="22"/>
  <c r="AY213" i="22"/>
  <c r="AZ213" i="22"/>
  <c r="BA213" i="22"/>
  <c r="BB213" i="22"/>
  <c r="AX214" i="22"/>
  <c r="AY214" i="22"/>
  <c r="AZ214" i="22"/>
  <c r="BA214" i="22"/>
  <c r="BB214" i="22"/>
  <c r="AX215" i="22"/>
  <c r="AY215" i="22"/>
  <c r="AZ215" i="22"/>
  <c r="BA215" i="22"/>
  <c r="BB215" i="22"/>
  <c r="AX216" i="22"/>
  <c r="AY216" i="22"/>
  <c r="AZ216" i="22"/>
  <c r="BA216" i="22"/>
  <c r="BB216" i="22"/>
  <c r="AX217" i="22"/>
  <c r="AY217" i="22"/>
  <c r="AZ217" i="22"/>
  <c r="BA217" i="22"/>
  <c r="BB217" i="22"/>
  <c r="AX218" i="22"/>
  <c r="AY218" i="22"/>
  <c r="AZ218" i="22"/>
  <c r="BA218" i="22"/>
  <c r="BB218" i="22"/>
  <c r="AX219" i="22"/>
  <c r="AY219" i="22"/>
  <c r="AZ219" i="22"/>
  <c r="BA219" i="22"/>
  <c r="BB219" i="22"/>
  <c r="AX220" i="22"/>
  <c r="AY220" i="22"/>
  <c r="AZ220" i="22"/>
  <c r="BA220" i="22"/>
  <c r="BB220" i="22"/>
  <c r="AX221" i="22"/>
  <c r="AY221" i="22"/>
  <c r="AZ221" i="22"/>
  <c r="BA221" i="22"/>
  <c r="BB221" i="22"/>
  <c r="AX222" i="22"/>
  <c r="AY222" i="22"/>
  <c r="AZ222" i="22"/>
  <c r="BA222" i="22"/>
  <c r="BB222" i="22"/>
  <c r="AX223" i="22"/>
  <c r="AY223" i="22"/>
  <c r="AZ223" i="22"/>
  <c r="BA223" i="22"/>
  <c r="BB223" i="22"/>
  <c r="AX224" i="22"/>
  <c r="AY224" i="22"/>
  <c r="AZ224" i="22"/>
  <c r="BA224" i="22"/>
  <c r="BB224" i="22"/>
  <c r="AX225" i="22"/>
  <c r="AY225" i="22"/>
  <c r="AZ225" i="22"/>
  <c r="BA225" i="22"/>
  <c r="BB225" i="22"/>
  <c r="AX226" i="22"/>
  <c r="AY226" i="22"/>
  <c r="AZ226" i="22"/>
  <c r="BA226" i="22"/>
  <c r="BB226" i="22"/>
  <c r="AX227" i="22"/>
  <c r="AY227" i="22"/>
  <c r="AZ227" i="22"/>
  <c r="BA227" i="22"/>
  <c r="BB227" i="22"/>
  <c r="AX228" i="22"/>
  <c r="AY228" i="22"/>
  <c r="AZ228" i="22"/>
  <c r="BA228" i="22"/>
  <c r="BB228" i="22"/>
  <c r="AX229" i="22"/>
  <c r="AY229" i="22"/>
  <c r="AZ229" i="22"/>
  <c r="BA229" i="22"/>
  <c r="BB229" i="22"/>
  <c r="AX230" i="22"/>
  <c r="AY230" i="22"/>
  <c r="AZ230" i="22"/>
  <c r="BA230" i="22"/>
  <c r="BB230" i="22"/>
  <c r="AX231" i="22"/>
  <c r="AY231" i="22"/>
  <c r="AZ231" i="22"/>
  <c r="BA231" i="22"/>
  <c r="BB231" i="22"/>
  <c r="AX232" i="22"/>
  <c r="AY232" i="22"/>
  <c r="AZ232" i="22"/>
  <c r="BA232" i="22"/>
  <c r="BB232" i="22"/>
  <c r="AX233" i="22"/>
  <c r="AY233" i="22"/>
  <c r="AZ233" i="22"/>
  <c r="BA233" i="22"/>
  <c r="BB233" i="22"/>
  <c r="AX234" i="22"/>
  <c r="AY234" i="22"/>
  <c r="AZ234" i="22"/>
  <c r="BA234" i="22"/>
  <c r="BB234" i="22"/>
  <c r="AX235" i="22"/>
  <c r="AY235" i="22"/>
  <c r="AZ235" i="22"/>
  <c r="BA235" i="22"/>
  <c r="BB235" i="22"/>
  <c r="AX236" i="22"/>
  <c r="AY236" i="22"/>
  <c r="AZ236" i="22"/>
  <c r="BA236" i="22"/>
  <c r="BB236" i="22"/>
  <c r="AX237" i="22"/>
  <c r="AY237" i="22"/>
  <c r="AZ237" i="22"/>
  <c r="BA237" i="22"/>
  <c r="BB237" i="22"/>
  <c r="AX238" i="22"/>
  <c r="AY238" i="22"/>
  <c r="AZ238" i="22"/>
  <c r="BA238" i="22"/>
  <c r="BB238" i="22"/>
  <c r="AX239" i="22"/>
  <c r="AY239" i="22"/>
  <c r="AZ239" i="22"/>
  <c r="BA239" i="22"/>
  <c r="BB239" i="22"/>
  <c r="AX240" i="22"/>
  <c r="AY240" i="22"/>
  <c r="AZ240" i="22"/>
  <c r="BA240" i="22"/>
  <c r="BB240" i="22"/>
  <c r="AX241" i="22"/>
  <c r="AY241" i="22"/>
  <c r="AZ241" i="22"/>
  <c r="BA241" i="22"/>
  <c r="BB241" i="22"/>
  <c r="AX242" i="22"/>
  <c r="AY242" i="22"/>
  <c r="AZ242" i="22"/>
  <c r="BA242" i="22"/>
  <c r="BB242" i="22"/>
  <c r="AX243" i="22"/>
  <c r="AY243" i="22"/>
  <c r="AZ243" i="22"/>
  <c r="BA243" i="22"/>
  <c r="BB243" i="22"/>
  <c r="AX244" i="22"/>
  <c r="AY244" i="22"/>
  <c r="AZ244" i="22"/>
  <c r="BA244" i="22"/>
  <c r="BB244" i="22"/>
  <c r="AX245" i="22"/>
  <c r="AY245" i="22"/>
  <c r="AZ245" i="22"/>
  <c r="BA245" i="22"/>
  <c r="BB245" i="22"/>
  <c r="AX246" i="22"/>
  <c r="AY246" i="22"/>
  <c r="AZ246" i="22"/>
  <c r="BA246" i="22"/>
  <c r="BB246" i="22"/>
  <c r="AX247" i="22"/>
  <c r="AY247" i="22"/>
  <c r="AZ247" i="22"/>
  <c r="BA247" i="22"/>
  <c r="BB247" i="22"/>
  <c r="AX248" i="22"/>
  <c r="AY248" i="22"/>
  <c r="AZ248" i="22"/>
  <c r="BA248" i="22"/>
  <c r="BB248" i="22"/>
  <c r="AX249" i="22"/>
  <c r="AY249" i="22"/>
  <c r="AZ249" i="22"/>
  <c r="BA249" i="22"/>
  <c r="BB249" i="22"/>
  <c r="AX250" i="22"/>
  <c r="AY250" i="22"/>
  <c r="AZ250" i="22"/>
  <c r="BA250" i="22"/>
  <c r="BB250" i="22"/>
  <c r="AX251" i="22"/>
  <c r="AY251" i="22"/>
  <c r="AZ251" i="22"/>
  <c r="BA251" i="22"/>
  <c r="BB251" i="22"/>
  <c r="AX252" i="22"/>
  <c r="AY252" i="22"/>
  <c r="AZ252" i="22"/>
  <c r="BA252" i="22"/>
  <c r="BB252" i="22"/>
  <c r="AX253" i="22"/>
  <c r="AY253" i="22"/>
  <c r="AZ253" i="22"/>
  <c r="BA253" i="22"/>
  <c r="BB253" i="22"/>
  <c r="AX254" i="22"/>
  <c r="AY254" i="22"/>
  <c r="AZ254" i="22"/>
  <c r="BA254" i="22"/>
  <c r="BB254" i="22"/>
  <c r="AX255" i="22"/>
  <c r="AY255" i="22"/>
  <c r="AZ255" i="22"/>
  <c r="BA255" i="22"/>
  <c r="BB255" i="22"/>
  <c r="AX256" i="22"/>
  <c r="AY256" i="22"/>
  <c r="AZ256" i="22"/>
  <c r="BA256" i="22"/>
  <c r="BB256" i="22"/>
  <c r="AX257" i="22"/>
  <c r="AY257" i="22"/>
  <c r="AZ257" i="22"/>
  <c r="BA257" i="22"/>
  <c r="BB257" i="22"/>
  <c r="AX258" i="22"/>
  <c r="AY258" i="22"/>
  <c r="AZ258" i="22"/>
  <c r="BA258" i="22"/>
  <c r="BB258" i="22"/>
  <c r="AX259" i="22"/>
  <c r="AY259" i="22"/>
  <c r="AZ259" i="22"/>
  <c r="BA259" i="22"/>
  <c r="BB259" i="22"/>
  <c r="AX260" i="22"/>
  <c r="AY260" i="22"/>
  <c r="AZ260" i="22"/>
  <c r="BA260" i="22"/>
  <c r="BB260" i="22"/>
  <c r="AX261" i="22"/>
  <c r="AY261" i="22"/>
  <c r="AZ261" i="22"/>
  <c r="BA261" i="22"/>
  <c r="BB261" i="22"/>
  <c r="AX262" i="22"/>
  <c r="AY262" i="22"/>
  <c r="AZ262" i="22"/>
  <c r="BA262" i="22"/>
  <c r="BB262" i="22"/>
  <c r="AX263" i="22"/>
  <c r="AY263" i="22"/>
  <c r="AZ263" i="22"/>
  <c r="BA263" i="22"/>
  <c r="BB263" i="22"/>
  <c r="AX264" i="22"/>
  <c r="AY264" i="22"/>
  <c r="AZ264" i="22"/>
  <c r="BA264" i="22"/>
  <c r="BB264" i="22"/>
  <c r="AX265" i="22"/>
  <c r="AY265" i="22"/>
  <c r="AZ265" i="22"/>
  <c r="BA265" i="22"/>
  <c r="BB265" i="22"/>
  <c r="AX266" i="22"/>
  <c r="AY266" i="22"/>
  <c r="AZ266" i="22"/>
  <c r="BA266" i="22"/>
  <c r="BB266" i="22"/>
  <c r="AX267" i="22"/>
  <c r="AY267" i="22"/>
  <c r="AZ267" i="22"/>
  <c r="BA267" i="22"/>
  <c r="BB267" i="22"/>
  <c r="AX268" i="22"/>
  <c r="AY268" i="22"/>
  <c r="AZ268" i="22"/>
  <c r="BA268" i="22"/>
  <c r="BB268" i="22"/>
  <c r="AX269" i="22"/>
  <c r="AY269" i="22"/>
  <c r="AZ269" i="22"/>
  <c r="BA269" i="22"/>
  <c r="BB269" i="22"/>
  <c r="AX270" i="22"/>
  <c r="AY270" i="22"/>
  <c r="AZ270" i="22"/>
  <c r="BA270" i="22"/>
  <c r="BB270" i="22"/>
  <c r="AX271" i="22"/>
  <c r="AY271" i="22"/>
  <c r="AZ271" i="22"/>
  <c r="BA271" i="22"/>
  <c r="BB271" i="22"/>
  <c r="AX272" i="22"/>
  <c r="AY272" i="22"/>
  <c r="AZ272" i="22"/>
  <c r="BA272" i="22"/>
  <c r="BB272" i="22"/>
  <c r="AX273" i="22"/>
  <c r="AY273" i="22"/>
  <c r="AZ273" i="22"/>
  <c r="BA273" i="22"/>
  <c r="BB273" i="22"/>
  <c r="AX274" i="22"/>
  <c r="AY274" i="22"/>
  <c r="AZ274" i="22"/>
  <c r="BA274" i="22"/>
  <c r="BB274" i="22"/>
  <c r="AX275" i="22"/>
  <c r="AY275" i="22"/>
  <c r="AZ275" i="22"/>
  <c r="BA275" i="22"/>
  <c r="BB275" i="22"/>
  <c r="AX276" i="22"/>
  <c r="AY276" i="22"/>
  <c r="AZ276" i="22"/>
  <c r="BA276" i="22"/>
  <c r="BB276" i="22"/>
  <c r="AX277" i="22"/>
  <c r="AY277" i="22"/>
  <c r="AZ277" i="22"/>
  <c r="BA277" i="22"/>
  <c r="BB277" i="22"/>
  <c r="AX278" i="22"/>
  <c r="AY278" i="22"/>
  <c r="AZ278" i="22"/>
  <c r="BA278" i="22"/>
  <c r="BB278" i="22"/>
  <c r="AX279" i="22"/>
  <c r="AY279" i="22"/>
  <c r="AZ279" i="22"/>
  <c r="BA279" i="22"/>
  <c r="BB279" i="22"/>
  <c r="AX280" i="22"/>
  <c r="AY280" i="22"/>
  <c r="AZ280" i="22"/>
  <c r="BA280" i="22"/>
  <c r="BB280" i="22"/>
  <c r="AX281" i="22"/>
  <c r="AY281" i="22"/>
  <c r="AZ281" i="22"/>
  <c r="BA281" i="22"/>
  <c r="BB281" i="22"/>
  <c r="AX282" i="22"/>
  <c r="AY282" i="22"/>
  <c r="AZ282" i="22"/>
  <c r="BA282" i="22"/>
  <c r="BB282" i="22"/>
  <c r="AX283" i="22"/>
  <c r="AY283" i="22"/>
  <c r="AZ283" i="22"/>
  <c r="BA283" i="22"/>
  <c r="BB283" i="22"/>
  <c r="AX284" i="22"/>
  <c r="AY284" i="22"/>
  <c r="AZ284" i="22"/>
  <c r="BA284" i="22"/>
  <c r="BB284" i="22"/>
  <c r="AX285" i="22"/>
  <c r="AY285" i="22"/>
  <c r="AZ285" i="22"/>
  <c r="BA285" i="22"/>
  <c r="BB285" i="22"/>
  <c r="AX286" i="22"/>
  <c r="AY286" i="22"/>
  <c r="AZ286" i="22"/>
  <c r="BA286" i="22"/>
  <c r="BB286" i="22"/>
  <c r="AX287" i="22"/>
  <c r="AY287" i="22"/>
  <c r="AZ287" i="22"/>
  <c r="BA287" i="22"/>
  <c r="BB287" i="22"/>
  <c r="AX288" i="22"/>
  <c r="AY288" i="22"/>
  <c r="AZ288" i="22"/>
  <c r="BA288" i="22"/>
  <c r="BB288" i="22"/>
  <c r="AX289" i="22"/>
  <c r="AY289" i="22"/>
  <c r="AZ289" i="22"/>
  <c r="BA289" i="22"/>
  <c r="BB289" i="22"/>
  <c r="AX290" i="22"/>
  <c r="AY290" i="22"/>
  <c r="AZ290" i="22"/>
  <c r="BA290" i="22"/>
  <c r="BB290" i="22"/>
  <c r="AX291" i="22"/>
  <c r="AY291" i="22"/>
  <c r="AZ291" i="22"/>
  <c r="BA291" i="22"/>
  <c r="BB291" i="22"/>
  <c r="AX292" i="22"/>
  <c r="AY292" i="22"/>
  <c r="AZ292" i="22"/>
  <c r="BA292" i="22"/>
  <c r="BB292" i="22"/>
  <c r="AX293" i="22"/>
  <c r="AY293" i="22"/>
  <c r="AZ293" i="22"/>
  <c r="BA293" i="22"/>
  <c r="BB293" i="22"/>
  <c r="AX294" i="22"/>
  <c r="AY294" i="22"/>
  <c r="AZ294" i="22"/>
  <c r="BA294" i="22"/>
  <c r="BB294" i="22"/>
  <c r="AX295" i="22"/>
  <c r="AY295" i="22"/>
  <c r="AZ295" i="22"/>
  <c r="BA295" i="22"/>
  <c r="BB295" i="22"/>
  <c r="AX296" i="22"/>
  <c r="AY296" i="22"/>
  <c r="AZ296" i="22"/>
  <c r="BA296" i="22"/>
  <c r="BB296" i="22"/>
  <c r="AX297" i="22"/>
  <c r="AY297" i="22"/>
  <c r="AZ297" i="22"/>
  <c r="BA297" i="22"/>
  <c r="BB297" i="22"/>
  <c r="AX298" i="22"/>
  <c r="AY298" i="22"/>
  <c r="AZ298" i="22"/>
  <c r="BA298" i="22"/>
  <c r="BB298" i="22"/>
  <c r="AX299" i="22"/>
  <c r="AY299" i="22"/>
  <c r="AZ299" i="22"/>
  <c r="BA299" i="22"/>
  <c r="BB299" i="22"/>
  <c r="AX300" i="22"/>
  <c r="AY300" i="22"/>
  <c r="AZ300" i="22"/>
  <c r="BA300" i="22"/>
  <c r="BB300" i="22"/>
  <c r="AX301" i="22"/>
  <c r="AY301" i="22"/>
  <c r="AZ301" i="22"/>
  <c r="BA301" i="22"/>
  <c r="BB301" i="22"/>
  <c r="AX302" i="22"/>
  <c r="AY302" i="22"/>
  <c r="AZ302" i="22"/>
  <c r="BA302" i="22"/>
  <c r="BB302" i="22"/>
  <c r="AX303" i="22"/>
  <c r="AY303" i="22"/>
  <c r="AZ303" i="22"/>
  <c r="BA303" i="22"/>
  <c r="BB303" i="22"/>
  <c r="AX304" i="22"/>
  <c r="AY304" i="22"/>
  <c r="AZ304" i="22"/>
  <c r="BA304" i="22"/>
  <c r="BB304" i="22"/>
  <c r="AX305" i="22"/>
  <c r="AY305" i="22"/>
  <c r="AZ305" i="22"/>
  <c r="BA305" i="22"/>
  <c r="BB305" i="22"/>
  <c r="AX306" i="22"/>
  <c r="AY306" i="22"/>
  <c r="AZ306" i="22"/>
  <c r="BA306" i="22"/>
  <c r="BB306" i="22"/>
  <c r="AX307" i="22"/>
  <c r="AY307" i="22"/>
  <c r="AZ307" i="22"/>
  <c r="BA307" i="22"/>
  <c r="BB307" i="22"/>
  <c r="AX308" i="22"/>
  <c r="AY308" i="22"/>
  <c r="AZ308" i="22"/>
  <c r="BA308" i="22"/>
  <c r="BB308" i="22"/>
  <c r="AX309" i="22"/>
  <c r="AY309" i="22"/>
  <c r="AZ309" i="22"/>
  <c r="BA309" i="22"/>
  <c r="BB309" i="22"/>
  <c r="AX310" i="22"/>
  <c r="AY310" i="22"/>
  <c r="AZ310" i="22"/>
  <c r="BA310" i="22"/>
  <c r="BB310" i="22"/>
  <c r="AX311" i="22"/>
  <c r="AY311" i="22"/>
  <c r="AZ311" i="22"/>
  <c r="BA311" i="22"/>
  <c r="BB311" i="22"/>
  <c r="AX312" i="22"/>
  <c r="AY312" i="22"/>
  <c r="AZ312" i="22"/>
  <c r="BA312" i="22"/>
  <c r="BB312" i="22"/>
  <c r="AX313" i="22"/>
  <c r="AY313" i="22"/>
  <c r="AZ313" i="22"/>
  <c r="BA313" i="22"/>
  <c r="BB313" i="22"/>
  <c r="AX314" i="22"/>
  <c r="AY314" i="22"/>
  <c r="AZ314" i="22"/>
  <c r="BA314" i="22"/>
  <c r="BB314" i="22"/>
  <c r="AX315" i="22"/>
  <c r="AY315" i="22"/>
  <c r="AZ315" i="22"/>
  <c r="BA315" i="22"/>
  <c r="BB315" i="22"/>
  <c r="AX316" i="22"/>
  <c r="AY316" i="22"/>
  <c r="AZ316" i="22"/>
  <c r="BA316" i="22"/>
  <c r="BB316" i="22"/>
  <c r="AX317" i="22"/>
  <c r="AY317" i="22"/>
  <c r="AZ317" i="22"/>
  <c r="BA317" i="22"/>
  <c r="BB317" i="22"/>
  <c r="AX318" i="22"/>
  <c r="AY318" i="22"/>
  <c r="AZ318" i="22"/>
  <c r="BA318" i="22"/>
  <c r="BB318" i="22"/>
  <c r="AX319" i="22"/>
  <c r="AY319" i="22"/>
  <c r="AZ319" i="22"/>
  <c r="BA319" i="22"/>
  <c r="BB319" i="22"/>
  <c r="AX320" i="22"/>
  <c r="AY320" i="22"/>
  <c r="AZ320" i="22"/>
  <c r="BA320" i="22"/>
  <c r="BB320" i="22"/>
  <c r="AX321" i="22"/>
  <c r="AY321" i="22"/>
  <c r="AZ321" i="22"/>
  <c r="BA321" i="22"/>
  <c r="BB321" i="22"/>
  <c r="AX322" i="22"/>
  <c r="AY322" i="22"/>
  <c r="AZ322" i="22"/>
  <c r="BA322" i="22"/>
  <c r="BB322" i="22"/>
  <c r="AX323" i="22"/>
  <c r="AY323" i="22"/>
  <c r="AZ323" i="22"/>
  <c r="BA323" i="22"/>
  <c r="BB323" i="22"/>
  <c r="AX324" i="22"/>
  <c r="AY324" i="22"/>
  <c r="AZ324" i="22"/>
  <c r="BA324" i="22"/>
  <c r="BB324" i="22"/>
  <c r="AX325" i="22"/>
  <c r="AY325" i="22"/>
  <c r="AZ325" i="22"/>
  <c r="BA325" i="22"/>
  <c r="BB325" i="22"/>
  <c r="AX326" i="22"/>
  <c r="AY326" i="22"/>
  <c r="AZ326" i="22"/>
  <c r="BA326" i="22"/>
  <c r="BB326" i="22"/>
  <c r="AX327" i="22"/>
  <c r="AY327" i="22"/>
  <c r="AZ327" i="22"/>
  <c r="BA327" i="22"/>
  <c r="BB327" i="22"/>
  <c r="AX328" i="22"/>
  <c r="AY328" i="22"/>
  <c r="AZ328" i="22"/>
  <c r="BA328" i="22"/>
  <c r="BB328" i="22"/>
  <c r="AX329" i="22"/>
  <c r="AY329" i="22"/>
  <c r="AZ329" i="22"/>
  <c r="BA329" i="22"/>
  <c r="BB329" i="22"/>
  <c r="AX330" i="22"/>
  <c r="AY330" i="22"/>
  <c r="AZ330" i="22"/>
  <c r="BA330" i="22"/>
  <c r="BB330" i="22"/>
  <c r="AX331" i="22"/>
  <c r="AY331" i="22"/>
  <c r="AZ331" i="22"/>
  <c r="BA331" i="22"/>
  <c r="BB331" i="22"/>
  <c r="AX332" i="22"/>
  <c r="AY332" i="22"/>
  <c r="AZ332" i="22"/>
  <c r="BA332" i="22"/>
  <c r="BB332" i="22"/>
  <c r="AX333" i="22"/>
  <c r="AY333" i="22"/>
  <c r="AZ333" i="22"/>
  <c r="BA333" i="22"/>
  <c r="BB333" i="22"/>
  <c r="AX334" i="22"/>
  <c r="AY334" i="22"/>
  <c r="AZ334" i="22"/>
  <c r="BA334" i="22"/>
  <c r="BB334" i="22"/>
  <c r="AX335" i="22"/>
  <c r="AY335" i="22"/>
  <c r="AZ335" i="22"/>
  <c r="BA335" i="22"/>
  <c r="BB335" i="22"/>
  <c r="AX336" i="22"/>
  <c r="AY336" i="22"/>
  <c r="AZ336" i="22"/>
  <c r="BA336" i="22"/>
  <c r="BB336" i="22"/>
  <c r="AX337" i="22"/>
  <c r="AY337" i="22"/>
  <c r="AZ337" i="22"/>
  <c r="BA337" i="22"/>
  <c r="BB337" i="22"/>
  <c r="AX338" i="22"/>
  <c r="AY338" i="22"/>
  <c r="AZ338" i="22"/>
  <c r="BA338" i="22"/>
  <c r="BB338" i="22"/>
  <c r="AX339" i="22"/>
  <c r="AY339" i="22"/>
  <c r="AZ339" i="22"/>
  <c r="BA339" i="22"/>
  <c r="BB339" i="22"/>
  <c r="AX340" i="22"/>
  <c r="AY340" i="22"/>
  <c r="AZ340" i="22"/>
  <c r="BA340" i="22"/>
  <c r="BB340" i="22"/>
  <c r="AX341" i="22"/>
  <c r="AY341" i="22"/>
  <c r="AZ341" i="22"/>
  <c r="BA341" i="22"/>
  <c r="BB341" i="22"/>
  <c r="AX342" i="22"/>
  <c r="AY342" i="22"/>
  <c r="AZ342" i="22"/>
  <c r="BA342" i="22"/>
  <c r="BB342" i="22"/>
  <c r="AX343" i="22"/>
  <c r="AY343" i="22"/>
  <c r="AZ343" i="22"/>
  <c r="BA343" i="22"/>
  <c r="BB343" i="22"/>
  <c r="AX344" i="22"/>
  <c r="AY344" i="22"/>
  <c r="AZ344" i="22"/>
  <c r="BA344" i="22"/>
  <c r="BB344" i="22"/>
  <c r="AX345" i="22"/>
  <c r="AY345" i="22"/>
  <c r="AZ345" i="22"/>
  <c r="BA345" i="22"/>
  <c r="BB345" i="22"/>
  <c r="AX346" i="22"/>
  <c r="AY346" i="22"/>
  <c r="AZ346" i="22"/>
  <c r="BA346" i="22"/>
  <c r="BB346" i="22"/>
  <c r="AX347" i="22"/>
  <c r="AY347" i="22"/>
  <c r="AZ347" i="22"/>
  <c r="BA347" i="22"/>
  <c r="BB347" i="22"/>
  <c r="AX348" i="22"/>
  <c r="AY348" i="22"/>
  <c r="AZ348" i="22"/>
  <c r="BA348" i="22"/>
  <c r="BB348" i="22"/>
  <c r="AX349" i="22"/>
  <c r="AY349" i="22"/>
  <c r="AZ349" i="22"/>
  <c r="BA349" i="22"/>
  <c r="BB349" i="22"/>
  <c r="AX350" i="22"/>
  <c r="AY350" i="22"/>
  <c r="AZ350" i="22"/>
  <c r="BA350" i="22"/>
  <c r="BB350" i="22"/>
  <c r="AX351" i="22"/>
  <c r="AY351" i="22"/>
  <c r="AZ351" i="22"/>
  <c r="BA351" i="22"/>
  <c r="BB351" i="22"/>
  <c r="AX352" i="22"/>
  <c r="AY352" i="22"/>
  <c r="AZ352" i="22"/>
  <c r="BA352" i="22"/>
  <c r="BB352" i="22"/>
  <c r="AX353" i="22"/>
  <c r="AY353" i="22"/>
  <c r="AZ353" i="22"/>
  <c r="BA353" i="22"/>
  <c r="BB353" i="22"/>
  <c r="AX354" i="22"/>
  <c r="AY354" i="22"/>
  <c r="AZ354" i="22"/>
  <c r="BA354" i="22"/>
  <c r="BB354" i="22"/>
  <c r="AX355" i="22"/>
  <c r="AY355" i="22"/>
  <c r="AZ355" i="22"/>
  <c r="BA355" i="22"/>
  <c r="BB355" i="22"/>
  <c r="AX356" i="22"/>
  <c r="AY356" i="22"/>
  <c r="AZ356" i="22"/>
  <c r="BA356" i="22"/>
  <c r="BB356" i="22"/>
  <c r="AX357" i="22"/>
  <c r="AY357" i="22"/>
  <c r="AZ357" i="22"/>
  <c r="BA357" i="22"/>
  <c r="BB357" i="22"/>
  <c r="AX358" i="22"/>
  <c r="AY358" i="22"/>
  <c r="AZ358" i="22"/>
  <c r="BA358" i="22"/>
  <c r="BB358" i="22"/>
  <c r="AX359" i="22"/>
  <c r="AY359" i="22"/>
  <c r="AZ359" i="22"/>
  <c r="BA359" i="22"/>
  <c r="BB359" i="22"/>
  <c r="AX360" i="22"/>
  <c r="AY360" i="22"/>
  <c r="AZ360" i="22"/>
  <c r="BA360" i="22"/>
  <c r="BB360" i="22"/>
  <c r="AX361" i="22"/>
  <c r="AY361" i="22"/>
  <c r="AZ361" i="22"/>
  <c r="BA361" i="22"/>
  <c r="BB361" i="22"/>
  <c r="AX362" i="22"/>
  <c r="AY362" i="22"/>
  <c r="AZ362" i="22"/>
  <c r="BA362" i="22"/>
  <c r="BB362" i="22"/>
  <c r="AX363" i="22"/>
  <c r="AY363" i="22"/>
  <c r="AZ363" i="22"/>
  <c r="BA363" i="22"/>
  <c r="BB363" i="22"/>
  <c r="AX364" i="22"/>
  <c r="AY364" i="22"/>
  <c r="AZ364" i="22"/>
  <c r="BA364" i="22"/>
  <c r="BB364" i="22"/>
  <c r="AX365" i="22"/>
  <c r="AY365" i="22"/>
  <c r="AZ365" i="22"/>
  <c r="BA365" i="22"/>
  <c r="BB365" i="22"/>
  <c r="AX366" i="22"/>
  <c r="AY366" i="22"/>
  <c r="AZ366" i="22"/>
  <c r="BA366" i="22"/>
  <c r="BB366" i="22"/>
  <c r="AX367" i="22"/>
  <c r="AY367" i="22"/>
  <c r="AZ367" i="22"/>
  <c r="BA367" i="22"/>
  <c r="BB367" i="22"/>
  <c r="AX368" i="22"/>
  <c r="AY368" i="22"/>
  <c r="AZ368" i="22"/>
  <c r="BA368" i="22"/>
  <c r="BB368" i="22"/>
  <c r="AX369" i="22"/>
  <c r="AY369" i="22"/>
  <c r="AZ369" i="22"/>
  <c r="BA369" i="22"/>
  <c r="BB369" i="22"/>
  <c r="AX370" i="22"/>
  <c r="AY370" i="22"/>
  <c r="AZ370" i="22"/>
  <c r="BA370" i="22"/>
  <c r="BB370" i="22"/>
  <c r="AX371" i="22"/>
  <c r="AY371" i="22"/>
  <c r="AZ371" i="22"/>
  <c r="BA371" i="22"/>
  <c r="BB371" i="22"/>
  <c r="AX372" i="22"/>
  <c r="AY372" i="22"/>
  <c r="AZ372" i="22"/>
  <c r="BA372" i="22"/>
  <c r="BB372" i="22"/>
  <c r="AX373" i="22"/>
  <c r="AY373" i="22"/>
  <c r="AZ373" i="22"/>
  <c r="BA373" i="22"/>
  <c r="BB373" i="22"/>
  <c r="AX374" i="22"/>
  <c r="AY374" i="22"/>
  <c r="AZ374" i="22"/>
  <c r="BA374" i="22"/>
  <c r="BB374" i="22"/>
  <c r="AX375" i="22"/>
  <c r="AY375" i="22"/>
  <c r="AZ375" i="22"/>
  <c r="BA375" i="22"/>
  <c r="BB375" i="22"/>
  <c r="AX376" i="22"/>
  <c r="AY376" i="22"/>
  <c r="AZ376" i="22"/>
  <c r="BA376" i="22"/>
  <c r="BB376" i="22"/>
  <c r="AX377" i="22"/>
  <c r="AY377" i="22"/>
  <c r="AZ377" i="22"/>
  <c r="BA377" i="22"/>
  <c r="BB377" i="22"/>
  <c r="AX378" i="22"/>
  <c r="AY378" i="22"/>
  <c r="AZ378" i="22"/>
  <c r="BA378" i="22"/>
  <c r="BB378" i="22"/>
  <c r="AX379" i="22"/>
  <c r="AY379" i="22"/>
  <c r="AZ379" i="22"/>
  <c r="BA379" i="22"/>
  <c r="BB379" i="22"/>
  <c r="AX380" i="22"/>
  <c r="AY380" i="22"/>
  <c r="AZ380" i="22"/>
  <c r="BA380" i="22"/>
  <c r="BB380" i="22"/>
  <c r="AX381" i="22"/>
  <c r="AY381" i="22"/>
  <c r="AZ381" i="22"/>
  <c r="BA381" i="22"/>
  <c r="BB381" i="22"/>
  <c r="AX382" i="22"/>
  <c r="AY382" i="22"/>
  <c r="AZ382" i="22"/>
  <c r="BA382" i="22"/>
  <c r="BB382" i="22"/>
  <c r="AX383" i="22"/>
  <c r="AY383" i="22"/>
  <c r="AZ383" i="22"/>
  <c r="BA383" i="22"/>
  <c r="BB383" i="22"/>
  <c r="AX384" i="22"/>
  <c r="AY384" i="22"/>
  <c r="AZ384" i="22"/>
  <c r="BA384" i="22"/>
  <c r="BB384" i="22"/>
  <c r="AX385" i="22"/>
  <c r="AY385" i="22"/>
  <c r="AZ385" i="22"/>
  <c r="BA385" i="22"/>
  <c r="BB385" i="22"/>
  <c r="AX386" i="22"/>
  <c r="AY386" i="22"/>
  <c r="AZ386" i="22"/>
  <c r="BA386" i="22"/>
  <c r="BB386" i="22"/>
  <c r="AX387" i="22"/>
  <c r="AY387" i="22"/>
  <c r="AZ387" i="22"/>
  <c r="BA387" i="22"/>
  <c r="BB387" i="22"/>
  <c r="AX388" i="22"/>
  <c r="AY388" i="22"/>
  <c r="AZ388" i="22"/>
  <c r="BA388" i="22"/>
  <c r="BB388" i="22"/>
  <c r="AX389" i="22"/>
  <c r="AY389" i="22"/>
  <c r="AZ389" i="22"/>
  <c r="BA389" i="22"/>
  <c r="BB389" i="22"/>
  <c r="AX390" i="22"/>
  <c r="AY390" i="22"/>
  <c r="AZ390" i="22"/>
  <c r="BA390" i="22"/>
  <c r="BB390" i="22"/>
  <c r="AX391" i="22"/>
  <c r="AY391" i="22"/>
  <c r="AZ391" i="22"/>
  <c r="BA391" i="22"/>
  <c r="BB391" i="22"/>
  <c r="AX392" i="22"/>
  <c r="AY392" i="22"/>
  <c r="AZ392" i="22"/>
  <c r="BA392" i="22"/>
  <c r="BB392" i="22"/>
  <c r="AX393" i="22"/>
  <c r="AY393" i="22"/>
  <c r="AZ393" i="22"/>
  <c r="BA393" i="22"/>
  <c r="BB393" i="22"/>
  <c r="AX394" i="22"/>
  <c r="AY394" i="22"/>
  <c r="AZ394" i="22"/>
  <c r="BA394" i="22"/>
  <c r="BB394" i="22"/>
  <c r="AX395" i="22"/>
  <c r="AY395" i="22"/>
  <c r="AZ395" i="22"/>
  <c r="BA395" i="22"/>
  <c r="BB395" i="22"/>
  <c r="AX396" i="22"/>
  <c r="AY396" i="22"/>
  <c r="AZ396" i="22"/>
  <c r="BA396" i="22"/>
  <c r="BB396" i="22"/>
  <c r="AX397" i="22"/>
  <c r="AY397" i="22"/>
  <c r="AZ397" i="22"/>
  <c r="BA397" i="22"/>
  <c r="BB397" i="22"/>
  <c r="AX398" i="22"/>
  <c r="AY398" i="22"/>
  <c r="AZ398" i="22"/>
  <c r="BA398" i="22"/>
  <c r="BB398" i="22"/>
  <c r="AX399" i="22"/>
  <c r="AY399" i="22"/>
  <c r="AZ399" i="22"/>
  <c r="BA399" i="22"/>
  <c r="BB399" i="22"/>
  <c r="AX400" i="22"/>
  <c r="AY400" i="22"/>
  <c r="AZ400" i="22"/>
  <c r="BA400" i="22"/>
  <c r="BB400" i="22"/>
  <c r="AX401" i="22"/>
  <c r="AY401" i="22"/>
  <c r="AZ401" i="22"/>
  <c r="BA401" i="22"/>
  <c r="BB401" i="22"/>
  <c r="AX402" i="22"/>
  <c r="AY402" i="22"/>
  <c r="AZ402" i="22"/>
  <c r="BA402" i="22"/>
  <c r="BB402" i="22"/>
  <c r="AX403" i="22"/>
  <c r="AY403" i="22"/>
  <c r="AZ403" i="22"/>
  <c r="BA403" i="22"/>
  <c r="BB403" i="22"/>
  <c r="AX404" i="22"/>
  <c r="AY404" i="22"/>
  <c r="AZ404" i="22"/>
  <c r="BA404" i="22"/>
  <c r="BB404" i="22"/>
  <c r="AX405" i="22"/>
  <c r="AY405" i="22"/>
  <c r="AZ405" i="22"/>
  <c r="BA405" i="22"/>
  <c r="BB405" i="22"/>
  <c r="AX406" i="22"/>
  <c r="AY406" i="22"/>
  <c r="AZ406" i="22"/>
  <c r="BA406" i="22"/>
  <c r="BB406" i="22"/>
  <c r="AX407" i="22"/>
  <c r="AY407" i="22"/>
  <c r="AZ407" i="22"/>
  <c r="BA407" i="22"/>
  <c r="BB407" i="22"/>
  <c r="AX408" i="22"/>
  <c r="AY408" i="22"/>
  <c r="AZ408" i="22"/>
  <c r="BA408" i="22"/>
  <c r="BB408" i="22"/>
  <c r="AX409" i="22"/>
  <c r="AY409" i="22"/>
  <c r="AZ409" i="22"/>
  <c r="BA409" i="22"/>
  <c r="BB409" i="22"/>
  <c r="AX410" i="22"/>
  <c r="AY410" i="22"/>
  <c r="AZ410" i="22"/>
  <c r="BA410" i="22"/>
  <c r="BB410" i="22"/>
  <c r="AX411" i="22"/>
  <c r="AY411" i="22"/>
  <c r="AZ411" i="22"/>
  <c r="BA411" i="22"/>
  <c r="BB411" i="22"/>
  <c r="AX412" i="22"/>
  <c r="AY412" i="22"/>
  <c r="AZ412" i="22"/>
  <c r="BA412" i="22"/>
  <c r="BB412" i="22"/>
  <c r="AX413" i="22"/>
  <c r="AY413" i="22"/>
  <c r="AZ413" i="22"/>
  <c r="BA413" i="22"/>
  <c r="BB413" i="22"/>
  <c r="AX414" i="22"/>
  <c r="AY414" i="22"/>
  <c r="AZ414" i="22"/>
  <c r="BA414" i="22"/>
  <c r="BB414" i="22"/>
  <c r="AX415" i="22"/>
  <c r="AY415" i="22"/>
  <c r="AZ415" i="22"/>
  <c r="BA415" i="22"/>
  <c r="BB415" i="22"/>
  <c r="AX416" i="22"/>
  <c r="AY416" i="22"/>
  <c r="AZ416" i="22"/>
  <c r="BA416" i="22"/>
  <c r="BB416" i="22"/>
  <c r="AX417" i="22"/>
  <c r="AY417" i="22"/>
  <c r="AZ417" i="22"/>
  <c r="BA417" i="22"/>
  <c r="BB417" i="22"/>
  <c r="AX418" i="22"/>
  <c r="AY418" i="22"/>
  <c r="AZ418" i="22"/>
  <c r="BA418" i="22"/>
  <c r="BB418" i="22"/>
  <c r="AX419" i="22"/>
  <c r="AY419" i="22"/>
  <c r="AZ419" i="22"/>
  <c r="BA419" i="22"/>
  <c r="BB419" i="22"/>
  <c r="AX420" i="22"/>
  <c r="AY420" i="22"/>
  <c r="AZ420" i="22"/>
  <c r="BA420" i="22"/>
  <c r="BB420" i="22"/>
  <c r="AX421" i="22"/>
  <c r="AY421" i="22"/>
  <c r="AZ421" i="22"/>
  <c r="BA421" i="22"/>
  <c r="BB421" i="22"/>
  <c r="AX422" i="22"/>
  <c r="AY422" i="22"/>
  <c r="AZ422" i="22"/>
  <c r="BA422" i="22"/>
  <c r="BB422" i="22"/>
  <c r="AX423" i="22"/>
  <c r="AY423" i="22"/>
  <c r="AZ423" i="22"/>
  <c r="BA423" i="22"/>
  <c r="BB423" i="22"/>
  <c r="AX424" i="22"/>
  <c r="AY424" i="22"/>
  <c r="AZ424" i="22"/>
  <c r="BA424" i="22"/>
  <c r="BB424" i="22"/>
  <c r="AX425" i="22"/>
  <c r="AY425" i="22"/>
  <c r="AZ425" i="22"/>
  <c r="BA425" i="22"/>
  <c r="BB425" i="22"/>
  <c r="AX426" i="22"/>
  <c r="AY426" i="22"/>
  <c r="AZ426" i="22"/>
  <c r="BA426" i="22"/>
  <c r="BB426" i="22"/>
  <c r="AX427" i="22"/>
  <c r="AY427" i="22"/>
  <c r="AZ427" i="22"/>
  <c r="BA427" i="22"/>
  <c r="BB427" i="22"/>
  <c r="AX428" i="22"/>
  <c r="AY428" i="22"/>
  <c r="AZ428" i="22"/>
  <c r="BA428" i="22"/>
  <c r="BB428" i="22"/>
  <c r="AX429" i="22"/>
  <c r="AY429" i="22"/>
  <c r="AZ429" i="22"/>
  <c r="BA429" i="22"/>
  <c r="BB429" i="22"/>
  <c r="AX430" i="22"/>
  <c r="AY430" i="22"/>
  <c r="AZ430" i="22"/>
  <c r="BA430" i="22"/>
  <c r="BB430" i="22"/>
  <c r="AX431" i="22"/>
  <c r="AY431" i="22"/>
  <c r="AZ431" i="22"/>
  <c r="BA431" i="22"/>
  <c r="BB431" i="22"/>
  <c r="AX432" i="22"/>
  <c r="AY432" i="22"/>
  <c r="AZ432" i="22"/>
  <c r="BA432" i="22"/>
  <c r="BB432" i="22"/>
  <c r="AX433" i="22"/>
  <c r="AY433" i="22"/>
  <c r="AZ433" i="22"/>
  <c r="BA433" i="22"/>
  <c r="BB433" i="22"/>
  <c r="AX434" i="22"/>
  <c r="AY434" i="22"/>
  <c r="AZ434" i="22"/>
  <c r="BA434" i="22"/>
  <c r="BB434" i="22"/>
  <c r="AX435" i="22"/>
  <c r="AY435" i="22"/>
  <c r="AZ435" i="22"/>
  <c r="BA435" i="22"/>
  <c r="BB435" i="22"/>
  <c r="AX436" i="22"/>
  <c r="AY436" i="22"/>
  <c r="AZ436" i="22"/>
  <c r="BA436" i="22"/>
  <c r="BB436" i="22"/>
  <c r="AX437" i="22"/>
  <c r="AY437" i="22"/>
  <c r="AZ437" i="22"/>
  <c r="BA437" i="22"/>
  <c r="BB437" i="22"/>
  <c r="AX438" i="22"/>
  <c r="AY438" i="22"/>
  <c r="AZ438" i="22"/>
  <c r="BA438" i="22"/>
  <c r="BB438" i="22"/>
  <c r="AX439" i="22"/>
  <c r="AY439" i="22"/>
  <c r="AZ439" i="22"/>
  <c r="BA439" i="22"/>
  <c r="BB439" i="22"/>
  <c r="AX440" i="22"/>
  <c r="AY440" i="22"/>
  <c r="AZ440" i="22"/>
  <c r="BA440" i="22"/>
  <c r="BB440" i="22"/>
  <c r="AX441" i="22"/>
  <c r="AY441" i="22"/>
  <c r="AZ441" i="22"/>
  <c r="BA441" i="22"/>
  <c r="BB441" i="22"/>
  <c r="AX442" i="22"/>
  <c r="AY442" i="22"/>
  <c r="AZ442" i="22"/>
  <c r="BA442" i="22"/>
  <c r="BB442" i="22"/>
  <c r="AX443" i="22"/>
  <c r="AY443" i="22"/>
  <c r="AZ443" i="22"/>
  <c r="BA443" i="22"/>
  <c r="BB443" i="22"/>
  <c r="AX444" i="22"/>
  <c r="AY444" i="22"/>
  <c r="AZ444" i="22"/>
  <c r="BA444" i="22"/>
  <c r="BB444" i="22"/>
  <c r="AX445" i="22"/>
  <c r="AY445" i="22"/>
  <c r="AZ445" i="22"/>
  <c r="BA445" i="22"/>
  <c r="BB445" i="22"/>
  <c r="AX446" i="22"/>
  <c r="AY446" i="22"/>
  <c r="AZ446" i="22"/>
  <c r="BA446" i="22"/>
  <c r="BB446" i="22"/>
  <c r="AX447" i="22"/>
  <c r="AY447" i="22"/>
  <c r="AZ447" i="22"/>
  <c r="BA447" i="22"/>
  <c r="BB447" i="22"/>
  <c r="AX448" i="22"/>
  <c r="AY448" i="22"/>
  <c r="AZ448" i="22"/>
  <c r="BA448" i="22"/>
  <c r="BB448" i="22"/>
  <c r="AX449" i="22"/>
  <c r="AY449" i="22"/>
  <c r="AZ449" i="22"/>
  <c r="BA449" i="22"/>
  <c r="BB449" i="22"/>
  <c r="AX450" i="22"/>
  <c r="AY450" i="22"/>
  <c r="AZ450" i="22"/>
  <c r="BA450" i="22"/>
  <c r="BB450" i="22"/>
  <c r="AX451" i="22"/>
  <c r="AY451" i="22"/>
  <c r="AZ451" i="22"/>
  <c r="BA451" i="22"/>
  <c r="BB451" i="22"/>
  <c r="AX452" i="22"/>
  <c r="AY452" i="22"/>
  <c r="AZ452" i="22"/>
  <c r="BA452" i="22"/>
  <c r="BB452" i="22"/>
  <c r="AX453" i="22"/>
  <c r="AY453" i="22"/>
  <c r="AZ453" i="22"/>
  <c r="BA453" i="22"/>
  <c r="BB453" i="22"/>
  <c r="AX454" i="22"/>
  <c r="AY454" i="22"/>
  <c r="AZ454" i="22"/>
  <c r="BA454" i="22"/>
  <c r="BB454" i="22"/>
  <c r="AX455" i="22"/>
  <c r="AY455" i="22"/>
  <c r="AZ455" i="22"/>
  <c r="BA455" i="22"/>
  <c r="BB455" i="22"/>
  <c r="AX456" i="22"/>
  <c r="AY456" i="22"/>
  <c r="AZ456" i="22"/>
  <c r="BA456" i="22"/>
  <c r="BB456" i="22"/>
  <c r="AX457" i="22"/>
  <c r="AY457" i="22"/>
  <c r="AZ457" i="22"/>
  <c r="BA457" i="22"/>
  <c r="BB457" i="22"/>
  <c r="AX458" i="22"/>
  <c r="AY458" i="22"/>
  <c r="AZ458" i="22"/>
  <c r="BA458" i="22"/>
  <c r="BB458" i="22"/>
  <c r="AX459" i="22"/>
  <c r="AY459" i="22"/>
  <c r="AZ459" i="22"/>
  <c r="BA459" i="22"/>
  <c r="BB459" i="22"/>
  <c r="AX460" i="22"/>
  <c r="AY460" i="22"/>
  <c r="AZ460" i="22"/>
  <c r="BA460" i="22"/>
  <c r="BB460" i="22"/>
  <c r="AX461" i="22"/>
  <c r="AY461" i="22"/>
  <c r="AZ461" i="22"/>
  <c r="BA461" i="22"/>
  <c r="BB461" i="22"/>
  <c r="AX462" i="22"/>
  <c r="AY462" i="22"/>
  <c r="AZ462" i="22"/>
  <c r="BA462" i="22"/>
  <c r="BB462" i="22"/>
  <c r="AX463" i="22"/>
  <c r="AY463" i="22"/>
  <c r="AZ463" i="22"/>
  <c r="BA463" i="22"/>
  <c r="BB463" i="22"/>
  <c r="AX464" i="22"/>
  <c r="AY464" i="22"/>
  <c r="AZ464" i="22"/>
  <c r="BA464" i="22"/>
  <c r="BB464" i="22"/>
  <c r="AX465" i="22"/>
  <c r="AY465" i="22"/>
  <c r="AZ465" i="22"/>
  <c r="BA465" i="22"/>
  <c r="BB465" i="22"/>
  <c r="AX466" i="22"/>
  <c r="AY466" i="22"/>
  <c r="AZ466" i="22"/>
  <c r="BA466" i="22"/>
  <c r="BB466" i="22"/>
  <c r="AX467" i="22"/>
  <c r="AY467" i="22"/>
  <c r="AZ467" i="22"/>
  <c r="BA467" i="22"/>
  <c r="BB467" i="22"/>
  <c r="AX468" i="22"/>
  <c r="AY468" i="22"/>
  <c r="AZ468" i="22"/>
  <c r="BA468" i="22"/>
  <c r="BB468" i="22"/>
  <c r="AX469" i="22"/>
  <c r="AY469" i="22"/>
  <c r="AZ469" i="22"/>
  <c r="BA469" i="22"/>
  <c r="BB469" i="22"/>
  <c r="AX470" i="22"/>
  <c r="AY470" i="22"/>
  <c r="AZ470" i="22"/>
  <c r="BA470" i="22"/>
  <c r="BB470" i="22"/>
  <c r="AX471" i="22"/>
  <c r="AY471" i="22"/>
  <c r="AZ471" i="22"/>
  <c r="BA471" i="22"/>
  <c r="BB471" i="22"/>
  <c r="AX472" i="22"/>
  <c r="AY472" i="22"/>
  <c r="AZ472" i="22"/>
  <c r="BA472" i="22"/>
  <c r="BB472" i="22"/>
  <c r="AX473" i="22"/>
  <c r="AY473" i="22"/>
  <c r="AZ473" i="22"/>
  <c r="BA473" i="22"/>
  <c r="BB473" i="22"/>
  <c r="AX474" i="22"/>
  <c r="AY474" i="22"/>
  <c r="AZ474" i="22"/>
  <c r="BA474" i="22"/>
  <c r="BB474" i="22"/>
  <c r="AX475" i="22"/>
  <c r="AY475" i="22"/>
  <c r="AZ475" i="22"/>
  <c r="BA475" i="22"/>
  <c r="BB475" i="22"/>
  <c r="AX476" i="22"/>
  <c r="AY476" i="22"/>
  <c r="AZ476" i="22"/>
  <c r="BA476" i="22"/>
  <c r="BB476" i="22"/>
  <c r="AX477" i="22"/>
  <c r="AY477" i="22"/>
  <c r="AZ477" i="22"/>
  <c r="BA477" i="22"/>
  <c r="BB477" i="22"/>
  <c r="AX478" i="22"/>
  <c r="AY478" i="22"/>
  <c r="AZ478" i="22"/>
  <c r="BA478" i="22"/>
  <c r="BB478" i="22"/>
  <c r="AX479" i="22"/>
  <c r="AY479" i="22"/>
  <c r="AZ479" i="22"/>
  <c r="BA479" i="22"/>
  <c r="BB479" i="22"/>
  <c r="AX480" i="22"/>
  <c r="AY480" i="22"/>
  <c r="AZ480" i="22"/>
  <c r="BA480" i="22"/>
  <c r="BB480" i="22"/>
  <c r="AX481" i="22"/>
  <c r="AY481" i="22"/>
  <c r="AZ481" i="22"/>
  <c r="BA481" i="22"/>
  <c r="BB481" i="22"/>
  <c r="AX482" i="22"/>
  <c r="AY482" i="22"/>
  <c r="AZ482" i="22"/>
  <c r="BA482" i="22"/>
  <c r="BB482" i="22"/>
  <c r="AX483" i="22"/>
  <c r="AY483" i="22"/>
  <c r="AZ483" i="22"/>
  <c r="BA483" i="22"/>
  <c r="BB483" i="22"/>
  <c r="AX484" i="22"/>
  <c r="AY484" i="22"/>
  <c r="AZ484" i="22"/>
  <c r="BA484" i="22"/>
  <c r="BB484" i="22"/>
  <c r="AX485" i="22"/>
  <c r="AY485" i="22"/>
  <c r="AZ485" i="22"/>
  <c r="BA485" i="22"/>
  <c r="BB485" i="22"/>
  <c r="AX486" i="22"/>
  <c r="AY486" i="22"/>
  <c r="AZ486" i="22"/>
  <c r="BA486" i="22"/>
  <c r="BB486" i="22"/>
  <c r="AX487" i="22"/>
  <c r="AY487" i="22"/>
  <c r="AZ487" i="22"/>
  <c r="BA487" i="22"/>
  <c r="BB487" i="22"/>
  <c r="AX488" i="22"/>
  <c r="AY488" i="22"/>
  <c r="AZ488" i="22"/>
  <c r="BA488" i="22"/>
  <c r="BB488" i="22"/>
  <c r="AX489" i="22"/>
  <c r="AY489" i="22"/>
  <c r="AZ489" i="22"/>
  <c r="BA489" i="22"/>
  <c r="BB489" i="22"/>
  <c r="AX490" i="22"/>
  <c r="AY490" i="22"/>
  <c r="AZ490" i="22"/>
  <c r="BA490" i="22"/>
  <c r="BB490" i="22"/>
  <c r="AX491" i="22"/>
  <c r="AY491" i="22"/>
  <c r="AZ491" i="22"/>
  <c r="BA491" i="22"/>
  <c r="BB491" i="22"/>
  <c r="AX492" i="22"/>
  <c r="AY492" i="22"/>
  <c r="AZ492" i="22"/>
  <c r="BA492" i="22"/>
  <c r="BB492" i="22"/>
  <c r="AX493" i="22"/>
  <c r="AY493" i="22"/>
  <c r="AZ493" i="22"/>
  <c r="BA493" i="22"/>
  <c r="BB493" i="22"/>
  <c r="AX494" i="22"/>
  <c r="AY494" i="22"/>
  <c r="AZ494" i="22"/>
  <c r="BA494" i="22"/>
  <c r="BB494" i="22"/>
  <c r="AX495" i="22"/>
  <c r="AY495" i="22"/>
  <c r="AZ495" i="22"/>
  <c r="BA495" i="22"/>
  <c r="BB495" i="22"/>
  <c r="AX496" i="22"/>
  <c r="AY496" i="22"/>
  <c r="AZ496" i="22"/>
  <c r="BA496" i="22"/>
  <c r="BB496" i="22"/>
  <c r="AX497" i="22"/>
  <c r="AY497" i="22"/>
  <c r="AZ497" i="22"/>
  <c r="BA497" i="22"/>
  <c r="BB497" i="22"/>
  <c r="AX498" i="22"/>
  <c r="AY498" i="22"/>
  <c r="AZ498" i="22"/>
  <c r="BA498" i="22"/>
  <c r="BB498" i="22"/>
  <c r="AX499" i="22"/>
  <c r="AY499" i="22"/>
  <c r="AZ499" i="22"/>
  <c r="BA499" i="22"/>
  <c r="BB499" i="22"/>
  <c r="AX500" i="22"/>
  <c r="AY500" i="22"/>
  <c r="AZ500" i="22"/>
  <c r="BA500" i="22"/>
  <c r="BB500" i="22"/>
  <c r="AX501" i="22"/>
  <c r="AY501" i="22"/>
  <c r="AZ501" i="22"/>
  <c r="BA501" i="22"/>
  <c r="BB501" i="22"/>
  <c r="AX502" i="22"/>
  <c r="AY502" i="22"/>
  <c r="AZ502" i="22"/>
  <c r="BA502" i="22"/>
  <c r="BB502" i="22"/>
  <c r="AX503" i="22"/>
  <c r="AY503" i="22"/>
  <c r="AZ503" i="22"/>
  <c r="BA503" i="22"/>
  <c r="BB503" i="22"/>
  <c r="AX504" i="22"/>
  <c r="AY504" i="22"/>
  <c r="AZ504" i="22"/>
  <c r="BA504" i="22"/>
  <c r="BB504" i="22"/>
  <c r="AX505" i="22"/>
  <c r="AY505" i="22"/>
  <c r="AZ505" i="22"/>
  <c r="BA505" i="22"/>
  <c r="BB505" i="22"/>
  <c r="AX506" i="22"/>
  <c r="AY506" i="22"/>
  <c r="AZ506" i="22"/>
  <c r="BA506" i="22"/>
  <c r="BB506" i="22"/>
  <c r="AX507" i="22"/>
  <c r="AY507" i="22"/>
  <c r="AZ507" i="22"/>
  <c r="BA507" i="22"/>
  <c r="BB507" i="22"/>
  <c r="AX508" i="22"/>
  <c r="AY508" i="22"/>
  <c r="AZ508" i="22"/>
  <c r="BA508" i="22"/>
  <c r="BB508" i="22"/>
  <c r="AX509" i="22"/>
  <c r="AY509" i="22"/>
  <c r="AZ509" i="22"/>
  <c r="BA509" i="22"/>
  <c r="BB509" i="22"/>
  <c r="AX510" i="22"/>
  <c r="AY510" i="22"/>
  <c r="AZ510" i="22"/>
  <c r="BA510" i="22"/>
  <c r="BB510" i="22"/>
  <c r="AX511" i="22"/>
  <c r="AY511" i="22"/>
  <c r="AZ511" i="22"/>
  <c r="BA511" i="22"/>
  <c r="BB511" i="22"/>
  <c r="AX512" i="22"/>
  <c r="AY512" i="22"/>
  <c r="AZ512" i="22"/>
  <c r="BA512" i="22"/>
  <c r="BB512" i="22"/>
  <c r="AX513" i="22"/>
  <c r="AY513" i="22"/>
  <c r="AZ513" i="22"/>
  <c r="BA513" i="22"/>
  <c r="BB513" i="22"/>
  <c r="AX514" i="22"/>
  <c r="AY514" i="22"/>
  <c r="AZ514" i="22"/>
  <c r="BA514" i="22"/>
  <c r="BB514" i="22"/>
  <c r="AX515" i="22"/>
  <c r="AY515" i="22"/>
  <c r="AZ515" i="22"/>
  <c r="BA515" i="22"/>
  <c r="BB515" i="22"/>
  <c r="AX516" i="22"/>
  <c r="AY516" i="22"/>
  <c r="AZ516" i="22"/>
  <c r="BA516" i="22"/>
  <c r="BB516" i="22"/>
  <c r="AX517" i="22"/>
  <c r="AY517" i="22"/>
  <c r="AZ517" i="22"/>
  <c r="BA517" i="22"/>
  <c r="BB517" i="22"/>
  <c r="AX518" i="22"/>
  <c r="AY518" i="22"/>
  <c r="AZ518" i="22"/>
  <c r="BA518" i="22"/>
  <c r="BB518" i="22"/>
  <c r="AX519" i="22"/>
  <c r="AY519" i="22"/>
  <c r="AZ519" i="22"/>
  <c r="BA519" i="22"/>
  <c r="BB519" i="22"/>
  <c r="AX520" i="22"/>
  <c r="AY520" i="22"/>
  <c r="AZ520" i="22"/>
  <c r="BA520" i="22"/>
  <c r="BB520" i="22"/>
  <c r="AX521" i="22"/>
  <c r="AY521" i="22"/>
  <c r="AZ521" i="22"/>
  <c r="BA521" i="22"/>
  <c r="BB521" i="22"/>
  <c r="AX522" i="22"/>
  <c r="AY522" i="22"/>
  <c r="AZ522" i="22"/>
  <c r="BA522" i="22"/>
  <c r="BB522" i="22"/>
  <c r="AX523" i="22"/>
  <c r="AY523" i="22"/>
  <c r="AZ523" i="22"/>
  <c r="BA523" i="22"/>
  <c r="BB523" i="22"/>
  <c r="AX524" i="22"/>
  <c r="AY524" i="22"/>
  <c r="AZ524" i="22"/>
  <c r="BA524" i="22"/>
  <c r="BB524" i="22"/>
  <c r="AX525" i="22"/>
  <c r="AY525" i="22"/>
  <c r="AZ525" i="22"/>
  <c r="BA525" i="22"/>
  <c r="BB525" i="22"/>
  <c r="AX526" i="22"/>
  <c r="AY526" i="22"/>
  <c r="AZ526" i="22"/>
  <c r="BA526" i="22"/>
  <c r="BB526" i="22"/>
  <c r="AX527" i="22"/>
  <c r="AY527" i="22"/>
  <c r="AZ527" i="22"/>
  <c r="BA527" i="22"/>
  <c r="BB527" i="22"/>
  <c r="AX528" i="22"/>
  <c r="AY528" i="22"/>
  <c r="AZ528" i="22"/>
  <c r="BA528" i="22"/>
  <c r="BB528" i="22"/>
  <c r="AX529" i="22"/>
  <c r="AY529" i="22"/>
  <c r="AZ529" i="22"/>
  <c r="BA529" i="22"/>
  <c r="BB529" i="22"/>
  <c r="AX530" i="22"/>
  <c r="AY530" i="22"/>
  <c r="AZ530" i="22"/>
  <c r="BA530" i="22"/>
  <c r="BB530" i="22"/>
  <c r="AX531" i="22"/>
  <c r="AY531" i="22"/>
  <c r="AZ531" i="22"/>
  <c r="BA531" i="22"/>
  <c r="BB531" i="22"/>
  <c r="AX532" i="22"/>
  <c r="AY532" i="22"/>
  <c r="AZ532" i="22"/>
  <c r="BA532" i="22"/>
  <c r="BB532" i="22"/>
  <c r="AX533" i="22"/>
  <c r="AY533" i="22"/>
  <c r="AZ533" i="22"/>
  <c r="BA533" i="22"/>
  <c r="BB533" i="22"/>
  <c r="AX534" i="22"/>
  <c r="AY534" i="22"/>
  <c r="AZ534" i="22"/>
  <c r="BA534" i="22"/>
  <c r="BB534" i="22"/>
  <c r="AX535" i="22"/>
  <c r="AY535" i="22"/>
  <c r="AZ535" i="22"/>
  <c r="BA535" i="22"/>
  <c r="BB535" i="22"/>
  <c r="AX536" i="22"/>
  <c r="AY536" i="22"/>
  <c r="AZ536" i="22"/>
  <c r="BA536" i="22"/>
  <c r="BB536" i="22"/>
  <c r="AX537" i="22"/>
  <c r="AY537" i="22"/>
  <c r="AZ537" i="22"/>
  <c r="BA537" i="22"/>
  <c r="BB537" i="22"/>
  <c r="AX538" i="22"/>
  <c r="AY538" i="22"/>
  <c r="AZ538" i="22"/>
  <c r="BA538" i="22"/>
  <c r="BB538" i="22"/>
  <c r="AX539" i="22"/>
  <c r="AY539" i="22"/>
  <c r="AZ539" i="22"/>
  <c r="BA539" i="22"/>
  <c r="BB539" i="22"/>
  <c r="AX540" i="22"/>
  <c r="AY540" i="22"/>
  <c r="AZ540" i="22"/>
  <c r="BA540" i="22"/>
  <c r="BB540" i="22"/>
  <c r="AX541" i="22"/>
  <c r="AY541" i="22"/>
  <c r="AZ541" i="22"/>
  <c r="BA541" i="22"/>
  <c r="BB541" i="22"/>
  <c r="AX542" i="22"/>
  <c r="AY542" i="22"/>
  <c r="AZ542" i="22"/>
  <c r="BA542" i="22"/>
  <c r="BB542" i="22"/>
  <c r="AX543" i="22"/>
  <c r="AY543" i="22"/>
  <c r="AZ543" i="22"/>
  <c r="BA543" i="22"/>
  <c r="BB543" i="22"/>
  <c r="AX544" i="22"/>
  <c r="AY544" i="22"/>
  <c r="AZ544" i="22"/>
  <c r="BA544" i="22"/>
  <c r="BB544" i="22"/>
  <c r="AX545" i="22"/>
  <c r="AY545" i="22"/>
  <c r="AZ545" i="22"/>
  <c r="BA545" i="22"/>
  <c r="BB545" i="22"/>
  <c r="AX546" i="22"/>
  <c r="AY546" i="22"/>
  <c r="AZ546" i="22"/>
  <c r="BA546" i="22"/>
  <c r="BB546" i="22"/>
  <c r="AX547" i="22"/>
  <c r="AY547" i="22"/>
  <c r="AZ547" i="22"/>
  <c r="BA547" i="22"/>
  <c r="BB547" i="22"/>
  <c r="AX548" i="22"/>
  <c r="AY548" i="22"/>
  <c r="AZ548" i="22"/>
  <c r="BA548" i="22"/>
  <c r="BB548" i="22"/>
  <c r="AX549" i="22"/>
  <c r="AY549" i="22"/>
  <c r="AZ549" i="22"/>
  <c r="BA549" i="22"/>
  <c r="BB549" i="22"/>
  <c r="AX550" i="22"/>
  <c r="AY550" i="22"/>
  <c r="AZ550" i="22"/>
  <c r="BA550" i="22"/>
  <c r="BB550" i="22"/>
  <c r="AX551" i="22"/>
  <c r="AY551" i="22"/>
  <c r="AZ551" i="22"/>
  <c r="BA551" i="22"/>
  <c r="BB551" i="22"/>
  <c r="AX552" i="22"/>
  <c r="AY552" i="22"/>
  <c r="AZ552" i="22"/>
  <c r="BA552" i="22"/>
  <c r="BB552" i="22"/>
  <c r="AX553" i="22"/>
  <c r="AY553" i="22"/>
  <c r="AZ553" i="22"/>
  <c r="BA553" i="22"/>
  <c r="BB553" i="22"/>
  <c r="AX554" i="22"/>
  <c r="AY554" i="22"/>
  <c r="AZ554" i="22"/>
  <c r="BA554" i="22"/>
  <c r="BB554" i="22"/>
  <c r="AX555" i="22"/>
  <c r="AY555" i="22"/>
  <c r="AZ555" i="22"/>
  <c r="BA555" i="22"/>
  <c r="BB555" i="22"/>
  <c r="AX556" i="22"/>
  <c r="AY556" i="22"/>
  <c r="AZ556" i="22"/>
  <c r="BA556" i="22"/>
  <c r="BB556" i="22"/>
  <c r="AX557" i="22"/>
  <c r="AY557" i="22"/>
  <c r="AZ557" i="22"/>
  <c r="BA557" i="22"/>
  <c r="BB557" i="22"/>
  <c r="AX558" i="22"/>
  <c r="AY558" i="22"/>
  <c r="AZ558" i="22"/>
  <c r="BA558" i="22"/>
  <c r="BB558" i="22"/>
  <c r="AX559" i="22"/>
  <c r="AY559" i="22"/>
  <c r="AZ559" i="22"/>
  <c r="BA559" i="22"/>
  <c r="BB559" i="22"/>
  <c r="AX560" i="22"/>
  <c r="AY560" i="22"/>
  <c r="AZ560" i="22"/>
  <c r="BA560" i="22"/>
  <c r="BB560" i="22"/>
  <c r="AX561" i="22"/>
  <c r="AY561" i="22"/>
  <c r="AZ561" i="22"/>
  <c r="BA561" i="22"/>
  <c r="BB561" i="22"/>
  <c r="AX562" i="22"/>
  <c r="AY562" i="22"/>
  <c r="AZ562" i="22"/>
  <c r="BA562" i="22"/>
  <c r="BB562" i="22"/>
  <c r="AX563" i="22"/>
  <c r="AY563" i="22"/>
  <c r="AZ563" i="22"/>
  <c r="BA563" i="22"/>
  <c r="BB563" i="22"/>
  <c r="AX564" i="22"/>
  <c r="AY564" i="22"/>
  <c r="AZ564" i="22"/>
  <c r="BA564" i="22"/>
  <c r="BB564" i="22"/>
  <c r="AX565" i="22"/>
  <c r="AY565" i="22"/>
  <c r="AZ565" i="22"/>
  <c r="BA565" i="22"/>
  <c r="BB565" i="22"/>
  <c r="AX566" i="22"/>
  <c r="AY566" i="22"/>
  <c r="AZ566" i="22"/>
  <c r="BA566" i="22"/>
  <c r="BB566" i="22"/>
  <c r="AX567" i="22"/>
  <c r="AY567" i="22"/>
  <c r="AZ567" i="22"/>
  <c r="BA567" i="22"/>
  <c r="BB567" i="22"/>
  <c r="AX568" i="22"/>
  <c r="AY568" i="22"/>
  <c r="AZ568" i="22"/>
  <c r="BA568" i="22"/>
  <c r="BB568" i="22"/>
  <c r="AX569" i="22"/>
  <c r="AY569" i="22"/>
  <c r="AZ569" i="22"/>
  <c r="BA569" i="22"/>
  <c r="BB569" i="22"/>
  <c r="AX570" i="22"/>
  <c r="AY570" i="22"/>
  <c r="AZ570" i="22"/>
  <c r="BA570" i="22"/>
  <c r="BB570" i="22"/>
  <c r="AX571" i="22"/>
  <c r="AY571" i="22"/>
  <c r="AZ571" i="22"/>
  <c r="BA571" i="22"/>
  <c r="BB571" i="22"/>
  <c r="AX572" i="22"/>
  <c r="AY572" i="22"/>
  <c r="AZ572" i="22"/>
  <c r="BA572" i="22"/>
  <c r="BB572" i="22"/>
  <c r="AX573" i="22"/>
  <c r="AY573" i="22"/>
  <c r="AZ573" i="22"/>
  <c r="BA573" i="22"/>
  <c r="BB573" i="22"/>
  <c r="AX574" i="22"/>
  <c r="AY574" i="22"/>
  <c r="AZ574" i="22"/>
  <c r="BA574" i="22"/>
  <c r="BB574" i="22"/>
  <c r="AX575" i="22"/>
  <c r="AY575" i="22"/>
  <c r="AZ575" i="22"/>
  <c r="BA575" i="22"/>
  <c r="BB575" i="22"/>
  <c r="AX576" i="22"/>
  <c r="AY576" i="22"/>
  <c r="AZ576" i="22"/>
  <c r="BA576" i="22"/>
  <c r="BB576" i="22"/>
  <c r="AX577" i="22"/>
  <c r="AY577" i="22"/>
  <c r="AZ577" i="22"/>
  <c r="BA577" i="22"/>
  <c r="BB577" i="22"/>
  <c r="AX578" i="22"/>
  <c r="AY578" i="22"/>
  <c r="AZ578" i="22"/>
  <c r="BA578" i="22"/>
  <c r="BB578" i="22"/>
  <c r="AX579" i="22"/>
  <c r="AY579" i="22"/>
  <c r="AZ579" i="22"/>
  <c r="BA579" i="22"/>
  <c r="BB579" i="22"/>
  <c r="AX580" i="22"/>
  <c r="AY580" i="22"/>
  <c r="AZ580" i="22"/>
  <c r="BA580" i="22"/>
  <c r="BB580" i="22"/>
  <c r="AX581" i="22"/>
  <c r="AY581" i="22"/>
  <c r="AZ581" i="22"/>
  <c r="BA581" i="22"/>
  <c r="BB581" i="22"/>
  <c r="AX582" i="22"/>
  <c r="AY582" i="22"/>
  <c r="AZ582" i="22"/>
  <c r="BA582" i="22"/>
  <c r="BB582" i="22"/>
  <c r="AX583" i="22"/>
  <c r="AY583" i="22"/>
  <c r="AZ583" i="22"/>
  <c r="BA583" i="22"/>
  <c r="BB583" i="22"/>
  <c r="AX584" i="22"/>
  <c r="AY584" i="22"/>
  <c r="AZ584" i="22"/>
  <c r="BA584" i="22"/>
  <c r="BB584" i="22"/>
  <c r="AX585" i="22"/>
  <c r="AY585" i="22"/>
  <c r="AZ585" i="22"/>
  <c r="BA585" i="22"/>
  <c r="BB585" i="22"/>
  <c r="AX586" i="22"/>
  <c r="AY586" i="22"/>
  <c r="AZ586" i="22"/>
  <c r="BA586" i="22"/>
  <c r="BB586" i="22"/>
  <c r="AX587" i="22"/>
  <c r="AY587" i="22"/>
  <c r="AZ587" i="22"/>
  <c r="BA587" i="22"/>
  <c r="BB587" i="22"/>
  <c r="AX588" i="22"/>
  <c r="AY588" i="22"/>
  <c r="AZ588" i="22"/>
  <c r="BA588" i="22"/>
  <c r="BB588" i="22"/>
  <c r="AX589" i="22"/>
  <c r="AY589" i="22"/>
  <c r="AZ589" i="22"/>
  <c r="BA589" i="22"/>
  <c r="BB589" i="22"/>
  <c r="AX590" i="22"/>
  <c r="AY590" i="22"/>
  <c r="AZ590" i="22"/>
  <c r="BA590" i="22"/>
  <c r="BB590" i="22"/>
  <c r="AX591" i="22"/>
  <c r="AY591" i="22"/>
  <c r="AZ591" i="22"/>
  <c r="BA591" i="22"/>
  <c r="BB591" i="22"/>
  <c r="AX592" i="22"/>
  <c r="AY592" i="22"/>
  <c r="AZ592" i="22"/>
  <c r="BA592" i="22"/>
  <c r="BB592" i="22"/>
  <c r="AX593" i="22"/>
  <c r="AY593" i="22"/>
  <c r="AZ593" i="22"/>
  <c r="BA593" i="22"/>
  <c r="BB593" i="22"/>
  <c r="AX594" i="22"/>
  <c r="AY594" i="22"/>
  <c r="AZ594" i="22"/>
  <c r="BA594" i="22"/>
  <c r="BB594" i="22"/>
  <c r="AX595" i="22"/>
  <c r="AY595" i="22"/>
  <c r="AZ595" i="22"/>
  <c r="BA595" i="22"/>
  <c r="BB595" i="22"/>
  <c r="AX596" i="22"/>
  <c r="AY596" i="22"/>
  <c r="AZ596" i="22"/>
  <c r="BA596" i="22"/>
  <c r="BB596" i="22"/>
  <c r="AX597" i="22"/>
  <c r="AY597" i="22"/>
  <c r="AZ597" i="22"/>
  <c r="BA597" i="22"/>
  <c r="BB597" i="22"/>
  <c r="AX598" i="22"/>
  <c r="AY598" i="22"/>
  <c r="AZ598" i="22"/>
  <c r="BA598" i="22"/>
  <c r="BB598" i="22"/>
  <c r="AX599" i="22"/>
  <c r="AY599" i="22"/>
  <c r="AZ599" i="22"/>
  <c r="BA599" i="22"/>
  <c r="BB599" i="22"/>
  <c r="AX600" i="22"/>
  <c r="AY600" i="22"/>
  <c r="AZ600" i="22"/>
  <c r="BA600" i="22"/>
  <c r="BB600" i="22"/>
  <c r="AX601" i="22"/>
  <c r="AY601" i="22"/>
  <c r="AZ601" i="22"/>
  <c r="BA601" i="22"/>
  <c r="BB601" i="22"/>
  <c r="AX602" i="22"/>
  <c r="AY602" i="22"/>
  <c r="AZ602" i="22"/>
  <c r="BA602" i="22"/>
  <c r="BB602" i="22"/>
  <c r="AX603" i="22"/>
  <c r="AY603" i="22"/>
  <c r="AZ603" i="22"/>
  <c r="BA603" i="22"/>
  <c r="BB603" i="22"/>
  <c r="AX604" i="22"/>
  <c r="AY604" i="22"/>
  <c r="AZ604" i="22"/>
  <c r="BA604" i="22"/>
  <c r="BB604" i="22"/>
  <c r="AX605" i="22"/>
  <c r="AY605" i="22"/>
  <c r="AZ605" i="22"/>
  <c r="BA605" i="22"/>
  <c r="BB605" i="22"/>
  <c r="AX606" i="22"/>
  <c r="AY606" i="22"/>
  <c r="AZ606" i="22"/>
  <c r="BA606" i="22"/>
  <c r="BB606" i="22"/>
  <c r="AX607" i="22"/>
  <c r="AY607" i="22"/>
  <c r="AZ607" i="22"/>
  <c r="BA607" i="22"/>
  <c r="BB607" i="22"/>
  <c r="AX608" i="22"/>
  <c r="AY608" i="22"/>
  <c r="AZ608" i="22"/>
  <c r="BA608" i="22"/>
  <c r="BB608" i="22"/>
  <c r="AX609" i="22"/>
  <c r="AY609" i="22"/>
  <c r="AZ609" i="22"/>
  <c r="BA609" i="22"/>
  <c r="BB609" i="22"/>
  <c r="AX610" i="22"/>
  <c r="AY610" i="22"/>
  <c r="AZ610" i="22"/>
  <c r="BA610" i="22"/>
  <c r="BB610" i="22"/>
  <c r="AX611" i="22"/>
  <c r="AY611" i="22"/>
  <c r="AZ611" i="22"/>
  <c r="BA611" i="22"/>
  <c r="BB611" i="22"/>
  <c r="AX612" i="22"/>
  <c r="AY612" i="22"/>
  <c r="AZ612" i="22"/>
  <c r="BA612" i="22"/>
  <c r="BB612" i="22"/>
  <c r="AX613" i="22"/>
  <c r="AY613" i="22"/>
  <c r="AZ613" i="22"/>
  <c r="BA613" i="22"/>
  <c r="BB613" i="22"/>
  <c r="AX614" i="22"/>
  <c r="AY614" i="22"/>
  <c r="AZ614" i="22"/>
  <c r="BA614" i="22"/>
  <c r="BB614" i="22"/>
  <c r="AX615" i="22"/>
  <c r="AY615" i="22"/>
  <c r="AZ615" i="22"/>
  <c r="BA615" i="22"/>
  <c r="BB615" i="22"/>
  <c r="AX616" i="22"/>
  <c r="AY616" i="22"/>
  <c r="AZ616" i="22"/>
  <c r="BA616" i="22"/>
  <c r="BB616" i="22"/>
  <c r="AX617" i="22"/>
  <c r="AY617" i="22"/>
  <c r="AZ617" i="22"/>
  <c r="BA617" i="22"/>
  <c r="BB617" i="22"/>
  <c r="AX618" i="22"/>
  <c r="AY618" i="22"/>
  <c r="AZ618" i="22"/>
  <c r="BA618" i="22"/>
  <c r="BB618" i="22"/>
  <c r="AX619" i="22"/>
  <c r="AY619" i="22"/>
  <c r="AZ619" i="22"/>
  <c r="BA619" i="22"/>
  <c r="BB619" i="22"/>
  <c r="AX620" i="22"/>
  <c r="AY620" i="22"/>
  <c r="AZ620" i="22"/>
  <c r="BA620" i="22"/>
  <c r="BB620" i="22"/>
  <c r="AX621" i="22"/>
  <c r="AY621" i="22"/>
  <c r="AZ621" i="22"/>
  <c r="BA621" i="22"/>
  <c r="BB621" i="22"/>
  <c r="AX622" i="22"/>
  <c r="AY622" i="22"/>
  <c r="AZ622" i="22"/>
  <c r="BA622" i="22"/>
  <c r="BB622" i="22"/>
  <c r="AX623" i="22"/>
  <c r="AY623" i="22"/>
  <c r="AZ623" i="22"/>
  <c r="BA623" i="22"/>
  <c r="BB623" i="22"/>
  <c r="AX624" i="22"/>
  <c r="AY624" i="22"/>
  <c r="AZ624" i="22"/>
  <c r="BA624" i="22"/>
  <c r="BB624" i="22"/>
  <c r="AX625" i="22"/>
  <c r="AY625" i="22"/>
  <c r="AZ625" i="22"/>
  <c r="BA625" i="22"/>
  <c r="BB625" i="22"/>
  <c r="AX626" i="22"/>
  <c r="AY626" i="22"/>
  <c r="AZ626" i="22"/>
  <c r="BA626" i="22"/>
  <c r="BB626" i="22"/>
  <c r="AX627" i="22"/>
  <c r="AY627" i="22"/>
  <c r="AZ627" i="22"/>
  <c r="BA627" i="22"/>
  <c r="BB627" i="22"/>
  <c r="AX628" i="22"/>
  <c r="AY628" i="22"/>
  <c r="AZ628" i="22"/>
  <c r="BA628" i="22"/>
  <c r="BB628" i="22"/>
  <c r="AX629" i="22"/>
  <c r="AY629" i="22"/>
  <c r="AZ629" i="22"/>
  <c r="BA629" i="22"/>
  <c r="BB629" i="22"/>
  <c r="AX630" i="22"/>
  <c r="AY630" i="22"/>
  <c r="AZ630" i="22"/>
  <c r="BA630" i="22"/>
  <c r="BB630" i="22"/>
  <c r="AX631" i="22"/>
  <c r="AY631" i="22"/>
  <c r="AZ631" i="22"/>
  <c r="BA631" i="22"/>
  <c r="BB631" i="22"/>
  <c r="AX632" i="22"/>
  <c r="AY632" i="22"/>
  <c r="AZ632" i="22"/>
  <c r="BA632" i="22"/>
  <c r="BB632" i="22"/>
  <c r="AX633" i="22"/>
  <c r="AY633" i="22"/>
  <c r="AZ633" i="22"/>
  <c r="BA633" i="22"/>
  <c r="BB633" i="22"/>
  <c r="AX634" i="22"/>
  <c r="AY634" i="22"/>
  <c r="AZ634" i="22"/>
  <c r="BA634" i="22"/>
  <c r="BB634" i="22"/>
  <c r="AX635" i="22"/>
  <c r="AY635" i="22"/>
  <c r="AZ635" i="22"/>
  <c r="BA635" i="22"/>
  <c r="BB635" i="22"/>
  <c r="AX636" i="22"/>
  <c r="AY636" i="22"/>
  <c r="AZ636" i="22"/>
  <c r="BA636" i="22"/>
  <c r="BB636" i="22"/>
  <c r="AX637" i="22"/>
  <c r="AY637" i="22"/>
  <c r="AZ637" i="22"/>
  <c r="BA637" i="22"/>
  <c r="BB637" i="22"/>
  <c r="AX638" i="22"/>
  <c r="AY638" i="22"/>
  <c r="AZ638" i="22"/>
  <c r="BA638" i="22"/>
  <c r="BB638" i="22"/>
  <c r="AX639" i="22"/>
  <c r="AY639" i="22"/>
  <c r="AZ639" i="22"/>
  <c r="BA639" i="22"/>
  <c r="BB639" i="22"/>
  <c r="AX640" i="22"/>
  <c r="AY640" i="22"/>
  <c r="AZ640" i="22"/>
  <c r="BA640" i="22"/>
  <c r="BB640" i="22"/>
  <c r="AX641" i="22"/>
  <c r="AY641" i="22"/>
  <c r="AZ641" i="22"/>
  <c r="BA641" i="22"/>
  <c r="BB641" i="22"/>
  <c r="AX642" i="22"/>
  <c r="AY642" i="22"/>
  <c r="AZ642" i="22"/>
  <c r="BA642" i="22"/>
  <c r="BB642" i="22"/>
  <c r="AX643" i="22"/>
  <c r="AY643" i="22"/>
  <c r="AZ643" i="22"/>
  <c r="BA643" i="22"/>
  <c r="BB643" i="22"/>
  <c r="AX644" i="22"/>
  <c r="AY644" i="22"/>
  <c r="AZ644" i="22"/>
  <c r="BA644" i="22"/>
  <c r="BB644" i="22"/>
  <c r="AX645" i="22"/>
  <c r="AY645" i="22"/>
  <c r="AZ645" i="22"/>
  <c r="BA645" i="22"/>
  <c r="BB645" i="22"/>
  <c r="AX646" i="22"/>
  <c r="AY646" i="22"/>
  <c r="AZ646" i="22"/>
  <c r="BA646" i="22"/>
  <c r="BB646" i="22"/>
  <c r="AX647" i="22"/>
  <c r="AY647" i="22"/>
  <c r="AZ647" i="22"/>
  <c r="BA647" i="22"/>
  <c r="BB647" i="22"/>
  <c r="AX648" i="22"/>
  <c r="AY648" i="22"/>
  <c r="AZ648" i="22"/>
  <c r="BA648" i="22"/>
  <c r="BB648" i="22"/>
  <c r="AX649" i="22"/>
  <c r="AY649" i="22"/>
  <c r="AZ649" i="22"/>
  <c r="BA649" i="22"/>
  <c r="BB649" i="22"/>
  <c r="AX650" i="22"/>
  <c r="AY650" i="22"/>
  <c r="AZ650" i="22"/>
  <c r="BA650" i="22"/>
  <c r="BB650" i="22"/>
  <c r="AX651" i="22"/>
  <c r="AY651" i="22"/>
  <c r="AZ651" i="22"/>
  <c r="BA651" i="22"/>
  <c r="BB651" i="22"/>
  <c r="AX652" i="22"/>
  <c r="AY652" i="22"/>
  <c r="AZ652" i="22"/>
  <c r="BA652" i="22"/>
  <c r="BB652" i="22"/>
  <c r="AX653" i="22"/>
  <c r="AY653" i="22"/>
  <c r="AZ653" i="22"/>
  <c r="BA653" i="22"/>
  <c r="BB653" i="22"/>
  <c r="AX654" i="22"/>
  <c r="AY654" i="22"/>
  <c r="AZ654" i="22"/>
  <c r="BA654" i="22"/>
  <c r="BB654" i="22"/>
  <c r="AX655" i="22"/>
  <c r="AY655" i="22"/>
  <c r="AZ655" i="22"/>
  <c r="BA655" i="22"/>
  <c r="BB655" i="22"/>
  <c r="AX656" i="22"/>
  <c r="AY656" i="22"/>
  <c r="AZ656" i="22"/>
  <c r="BA656" i="22"/>
  <c r="BB656" i="22"/>
  <c r="AX657" i="22"/>
  <c r="AY657" i="22"/>
  <c r="AZ657" i="22"/>
  <c r="BA657" i="22"/>
  <c r="BB657" i="22"/>
  <c r="AX658" i="22"/>
  <c r="AY658" i="22"/>
  <c r="AZ658" i="22"/>
  <c r="BA658" i="22"/>
  <c r="BB658" i="22"/>
  <c r="AX659" i="22"/>
  <c r="AY659" i="22"/>
  <c r="AZ659" i="22"/>
  <c r="BA659" i="22"/>
  <c r="BB659" i="22"/>
  <c r="AX660" i="22"/>
  <c r="AY660" i="22"/>
  <c r="AZ660" i="22"/>
  <c r="BA660" i="22"/>
  <c r="BB660" i="22"/>
  <c r="AX661" i="22"/>
  <c r="AY661" i="22"/>
  <c r="AZ661" i="22"/>
  <c r="BA661" i="22"/>
  <c r="BB661" i="22"/>
  <c r="AX662" i="22"/>
  <c r="AY662" i="22"/>
  <c r="AZ662" i="22"/>
  <c r="BA662" i="22"/>
  <c r="BB662" i="22"/>
  <c r="AX663" i="22"/>
  <c r="AY663" i="22"/>
  <c r="AZ663" i="22"/>
  <c r="BA663" i="22"/>
  <c r="BB663" i="22"/>
  <c r="AX664" i="22"/>
  <c r="AY664" i="22"/>
  <c r="AZ664" i="22"/>
  <c r="BA664" i="22"/>
  <c r="BB664" i="22"/>
  <c r="AX665" i="22"/>
  <c r="AY665" i="22"/>
  <c r="AZ665" i="22"/>
  <c r="BA665" i="22"/>
  <c r="BB665" i="22"/>
  <c r="AX666" i="22"/>
  <c r="AY666" i="22"/>
  <c r="AZ666" i="22"/>
  <c r="BA666" i="22"/>
  <c r="BB666" i="22"/>
  <c r="AX667" i="22"/>
  <c r="AY667" i="22"/>
  <c r="AZ667" i="22"/>
  <c r="BA667" i="22"/>
  <c r="BB667" i="22"/>
  <c r="AX668" i="22"/>
  <c r="AY668" i="22"/>
  <c r="AZ668" i="22"/>
  <c r="BA668" i="22"/>
  <c r="BB668" i="22"/>
  <c r="AX669" i="22"/>
  <c r="AY669" i="22"/>
  <c r="AZ669" i="22"/>
  <c r="BA669" i="22"/>
  <c r="BB669" i="22"/>
  <c r="AX670" i="22"/>
  <c r="AY670" i="22"/>
  <c r="AZ670" i="22"/>
  <c r="BA670" i="22"/>
  <c r="BB670" i="22"/>
  <c r="AX671" i="22"/>
  <c r="AY671" i="22"/>
  <c r="AZ671" i="22"/>
  <c r="BA671" i="22"/>
  <c r="BB671" i="22"/>
  <c r="AX672" i="22"/>
  <c r="AY672" i="22"/>
  <c r="AZ672" i="22"/>
  <c r="BA672" i="22"/>
  <c r="BB672" i="22"/>
  <c r="AX673" i="22"/>
  <c r="AY673" i="22"/>
  <c r="AZ673" i="22"/>
  <c r="BA673" i="22"/>
  <c r="BB673" i="22"/>
  <c r="AX674" i="22"/>
  <c r="AY674" i="22"/>
  <c r="AZ674" i="22"/>
  <c r="BA674" i="22"/>
  <c r="BB674" i="22"/>
  <c r="AX675" i="22"/>
  <c r="AY675" i="22"/>
  <c r="AZ675" i="22"/>
  <c r="BA675" i="22"/>
  <c r="BB675" i="22"/>
  <c r="AX676" i="22"/>
  <c r="AY676" i="22"/>
  <c r="AZ676" i="22"/>
  <c r="BA676" i="22"/>
  <c r="BB676" i="22"/>
  <c r="AX677" i="22"/>
  <c r="AY677" i="22"/>
  <c r="AZ677" i="22"/>
  <c r="BA677" i="22"/>
  <c r="BB677" i="22"/>
  <c r="AX678" i="22"/>
  <c r="AY678" i="22"/>
  <c r="AZ678" i="22"/>
  <c r="BA678" i="22"/>
  <c r="BB678" i="22"/>
  <c r="AX679" i="22"/>
  <c r="AY679" i="22"/>
  <c r="AZ679" i="22"/>
  <c r="BA679" i="22"/>
  <c r="BB679" i="22"/>
  <c r="AX680" i="22"/>
  <c r="AY680" i="22"/>
  <c r="AZ680" i="22"/>
  <c r="BA680" i="22"/>
  <c r="BB680" i="22"/>
  <c r="AX681" i="22"/>
  <c r="AY681" i="22"/>
  <c r="AZ681" i="22"/>
  <c r="BA681" i="22"/>
  <c r="BB681" i="22"/>
  <c r="AX682" i="22"/>
  <c r="AY682" i="22"/>
  <c r="AZ682" i="22"/>
  <c r="BA682" i="22"/>
  <c r="BB682" i="22"/>
  <c r="AX683" i="22"/>
  <c r="AY683" i="22"/>
  <c r="AZ683" i="22"/>
  <c r="BA683" i="22"/>
  <c r="BB683" i="22"/>
  <c r="AX684" i="22"/>
  <c r="AY684" i="22"/>
  <c r="AZ684" i="22"/>
  <c r="BA684" i="22"/>
  <c r="BB684" i="22"/>
  <c r="AX685" i="22"/>
  <c r="AY685" i="22"/>
  <c r="AZ685" i="22"/>
  <c r="BA685" i="22"/>
  <c r="BB685" i="22"/>
  <c r="AX686" i="22"/>
  <c r="AY686" i="22"/>
  <c r="AZ686" i="22"/>
  <c r="BA686" i="22"/>
  <c r="BB686" i="22"/>
  <c r="AX687" i="22"/>
  <c r="AY687" i="22"/>
  <c r="AZ687" i="22"/>
  <c r="BA687" i="22"/>
  <c r="BB687" i="22"/>
  <c r="AX688" i="22"/>
  <c r="AY688" i="22"/>
  <c r="AZ688" i="22"/>
  <c r="BA688" i="22"/>
  <c r="BB688" i="22"/>
  <c r="AX689" i="22"/>
  <c r="AY689" i="22"/>
  <c r="AZ689" i="22"/>
  <c r="BA689" i="22"/>
  <c r="BB689" i="22"/>
  <c r="AX690" i="22"/>
  <c r="AY690" i="22"/>
  <c r="AZ690" i="22"/>
  <c r="BA690" i="22"/>
  <c r="BB690" i="22"/>
  <c r="AX691" i="22"/>
  <c r="AY691" i="22"/>
  <c r="AZ691" i="22"/>
  <c r="BA691" i="22"/>
  <c r="BB691" i="22"/>
  <c r="AX692" i="22"/>
  <c r="AY692" i="22"/>
  <c r="AZ692" i="22"/>
  <c r="BA692" i="22"/>
  <c r="BB692" i="22"/>
  <c r="AX693" i="22"/>
  <c r="AY693" i="22"/>
  <c r="AZ693" i="22"/>
  <c r="BA693" i="22"/>
  <c r="BB693" i="22"/>
  <c r="AX694" i="22"/>
  <c r="AY694" i="22"/>
  <c r="AZ694" i="22"/>
  <c r="BA694" i="22"/>
  <c r="BB694" i="22"/>
  <c r="AX695" i="22"/>
  <c r="AY695" i="22"/>
  <c r="AZ695" i="22"/>
  <c r="BA695" i="22"/>
  <c r="BB695" i="22"/>
  <c r="AX696" i="22"/>
  <c r="AY696" i="22"/>
  <c r="AZ696" i="22"/>
  <c r="BA696" i="22"/>
  <c r="BB696" i="22"/>
  <c r="AX697" i="22"/>
  <c r="AY697" i="22"/>
  <c r="AZ697" i="22"/>
  <c r="BA697" i="22"/>
  <c r="BB697" i="22"/>
  <c r="AX698" i="22"/>
  <c r="AY698" i="22"/>
  <c r="AZ698" i="22"/>
  <c r="BA698" i="22"/>
  <c r="BB698" i="22"/>
  <c r="AX699" i="22"/>
  <c r="AY699" i="22"/>
  <c r="AZ699" i="22"/>
  <c r="BA699" i="22"/>
  <c r="BB699" i="22"/>
  <c r="AX700" i="22"/>
  <c r="AY700" i="22"/>
  <c r="AZ700" i="22"/>
  <c r="BA700" i="22"/>
  <c r="BB700" i="22"/>
  <c r="AX701" i="22"/>
  <c r="AY701" i="22"/>
  <c r="AZ701" i="22"/>
  <c r="BA701" i="22"/>
  <c r="BB701" i="22"/>
  <c r="AX702" i="22"/>
  <c r="AY702" i="22"/>
  <c r="AZ702" i="22"/>
  <c r="BA702" i="22"/>
  <c r="BB702" i="22"/>
  <c r="AX703" i="22"/>
  <c r="AY703" i="22"/>
  <c r="AZ703" i="22"/>
  <c r="BA703" i="22"/>
  <c r="BB703" i="22"/>
  <c r="AX704" i="22"/>
  <c r="AY704" i="22"/>
  <c r="AZ704" i="22"/>
  <c r="BA704" i="22"/>
  <c r="BB704" i="22"/>
  <c r="AX705" i="22"/>
  <c r="AY705" i="22"/>
  <c r="AZ705" i="22"/>
  <c r="BA705" i="22"/>
  <c r="BB705" i="22"/>
  <c r="AX706" i="22"/>
  <c r="AY706" i="22"/>
  <c r="AZ706" i="22"/>
  <c r="BA706" i="22"/>
  <c r="BB706" i="22"/>
  <c r="AX707" i="22"/>
  <c r="AY707" i="22"/>
  <c r="AZ707" i="22"/>
  <c r="BA707" i="22"/>
  <c r="BB707" i="22"/>
  <c r="AX708" i="22"/>
  <c r="AY708" i="22"/>
  <c r="AZ708" i="22"/>
  <c r="BA708" i="22"/>
  <c r="BB708" i="22"/>
  <c r="AX709" i="22"/>
  <c r="AY709" i="22"/>
  <c r="AZ709" i="22"/>
  <c r="BA709" i="22"/>
  <c r="BB709" i="22"/>
  <c r="AX710" i="22"/>
  <c r="AY710" i="22"/>
  <c r="AZ710" i="22"/>
  <c r="BA710" i="22"/>
  <c r="BB710" i="22"/>
  <c r="AX711" i="22"/>
  <c r="AY711" i="22"/>
  <c r="AZ711" i="22"/>
  <c r="BA711" i="22"/>
  <c r="BB711" i="22"/>
  <c r="AX712" i="22"/>
  <c r="AY712" i="22"/>
  <c r="AZ712" i="22"/>
  <c r="BA712" i="22"/>
  <c r="BB712" i="22"/>
  <c r="AX713" i="22"/>
  <c r="AY713" i="22"/>
  <c r="AZ713" i="22"/>
  <c r="BA713" i="22"/>
  <c r="BB713" i="22"/>
  <c r="AX714" i="22"/>
  <c r="AY714" i="22"/>
  <c r="AZ714" i="22"/>
  <c r="BA714" i="22"/>
  <c r="BB714" i="22"/>
  <c r="AX715" i="22"/>
  <c r="AY715" i="22"/>
  <c r="AZ715" i="22"/>
  <c r="BA715" i="22"/>
  <c r="BB715" i="22"/>
  <c r="AX716" i="22"/>
  <c r="AY716" i="22"/>
  <c r="AZ716" i="22"/>
  <c r="BA716" i="22"/>
  <c r="BB716" i="22"/>
  <c r="AX717" i="22"/>
  <c r="AY717" i="22"/>
  <c r="AZ717" i="22"/>
  <c r="BA717" i="22"/>
  <c r="BB717" i="22"/>
  <c r="AX718" i="22"/>
  <c r="AY718" i="22"/>
  <c r="AZ718" i="22"/>
  <c r="BA718" i="22"/>
  <c r="BB718" i="22"/>
  <c r="AX719" i="22"/>
  <c r="AY719" i="22"/>
  <c r="AZ719" i="22"/>
  <c r="BA719" i="22"/>
  <c r="BB719" i="22"/>
  <c r="AX720" i="22"/>
  <c r="AY720" i="22"/>
  <c r="AZ720" i="22"/>
  <c r="BA720" i="22"/>
  <c r="BB720" i="22"/>
  <c r="AX721" i="22"/>
  <c r="AY721" i="22"/>
  <c r="AZ721" i="22"/>
  <c r="BA721" i="22"/>
  <c r="BB721" i="22"/>
  <c r="AX722" i="22"/>
  <c r="AY722" i="22"/>
  <c r="AZ722" i="22"/>
  <c r="BA722" i="22"/>
  <c r="BB722" i="22"/>
  <c r="AX723" i="22"/>
  <c r="AY723" i="22"/>
  <c r="AZ723" i="22"/>
  <c r="BA723" i="22"/>
  <c r="BB723" i="22"/>
  <c r="AX724" i="22"/>
  <c r="AY724" i="22"/>
  <c r="AZ724" i="22"/>
  <c r="BA724" i="22"/>
  <c r="BB724" i="22"/>
  <c r="AX725" i="22"/>
  <c r="AY725" i="22"/>
  <c r="AZ725" i="22"/>
  <c r="BA725" i="22"/>
  <c r="BB725" i="22"/>
  <c r="AX726" i="22"/>
  <c r="AY726" i="22"/>
  <c r="AZ726" i="22"/>
  <c r="BA726" i="22"/>
  <c r="BB726" i="22"/>
  <c r="AX727" i="22"/>
  <c r="AY727" i="22"/>
  <c r="AZ727" i="22"/>
  <c r="BA727" i="22"/>
  <c r="BB727" i="22"/>
  <c r="AX728" i="22"/>
  <c r="AY728" i="22"/>
  <c r="AZ728" i="22"/>
  <c r="BA728" i="22"/>
  <c r="BB728" i="22"/>
  <c r="AX729" i="22"/>
  <c r="AY729" i="22"/>
  <c r="AZ729" i="22"/>
  <c r="BA729" i="22"/>
  <c r="BB729" i="22"/>
  <c r="AX730" i="22"/>
  <c r="AY730" i="22"/>
  <c r="AZ730" i="22"/>
  <c r="BA730" i="22"/>
  <c r="BB730" i="22"/>
  <c r="AX731" i="22"/>
  <c r="AY731" i="22"/>
  <c r="AZ731" i="22"/>
  <c r="BA731" i="22"/>
  <c r="BB731" i="22"/>
  <c r="AX732" i="22"/>
  <c r="AY732" i="22"/>
  <c r="AZ732" i="22"/>
  <c r="BA732" i="22"/>
  <c r="BB732" i="22"/>
  <c r="AX733" i="22"/>
  <c r="AY733" i="22"/>
  <c r="AZ733" i="22"/>
  <c r="BA733" i="22"/>
  <c r="BB733" i="22"/>
  <c r="AX734" i="22"/>
  <c r="AY734" i="22"/>
  <c r="AZ734" i="22"/>
  <c r="BA734" i="22"/>
  <c r="BB734" i="22"/>
  <c r="AX735" i="22"/>
  <c r="AY735" i="22"/>
  <c r="AZ735" i="22"/>
  <c r="BA735" i="22"/>
  <c r="BB735" i="22"/>
  <c r="AX736" i="22"/>
  <c r="AY736" i="22"/>
  <c r="AZ736" i="22"/>
  <c r="BA736" i="22"/>
  <c r="BB736" i="22"/>
  <c r="AX737" i="22"/>
  <c r="AY737" i="22"/>
  <c r="AZ737" i="22"/>
  <c r="BA737" i="22"/>
  <c r="BB737" i="22"/>
  <c r="AX738" i="22"/>
  <c r="AY738" i="22"/>
  <c r="AZ738" i="22"/>
  <c r="BA738" i="22"/>
  <c r="BB738" i="22"/>
  <c r="AX739" i="22"/>
  <c r="AY739" i="22"/>
  <c r="AZ739" i="22"/>
  <c r="BA739" i="22"/>
  <c r="BB739" i="22"/>
  <c r="AX740" i="22"/>
  <c r="AY740" i="22"/>
  <c r="AZ740" i="22"/>
  <c r="BA740" i="22"/>
  <c r="BB740" i="22"/>
  <c r="AX741" i="22"/>
  <c r="AY741" i="22"/>
  <c r="AZ741" i="22"/>
  <c r="BA741" i="22"/>
  <c r="BB741" i="22"/>
  <c r="AX742" i="22"/>
  <c r="AY742" i="22"/>
  <c r="AZ742" i="22"/>
  <c r="BA742" i="22"/>
  <c r="BB742" i="22"/>
  <c r="AX743" i="22"/>
  <c r="AY743" i="22"/>
  <c r="AZ743" i="22"/>
  <c r="BA743" i="22"/>
  <c r="BB743" i="22"/>
  <c r="AX744" i="22"/>
  <c r="AY744" i="22"/>
  <c r="AZ744" i="22"/>
  <c r="BA744" i="22"/>
  <c r="BB744" i="22"/>
  <c r="AX745" i="22"/>
  <c r="AY745" i="22"/>
  <c r="AZ745" i="22"/>
  <c r="BA745" i="22"/>
  <c r="BB745" i="22"/>
  <c r="AX746" i="22"/>
  <c r="AY746" i="22"/>
  <c r="AZ746" i="22"/>
  <c r="BA746" i="22"/>
  <c r="BB746" i="22"/>
  <c r="AX747" i="22"/>
  <c r="AY747" i="22"/>
  <c r="AZ747" i="22"/>
  <c r="BA747" i="22"/>
  <c r="BB747" i="22"/>
  <c r="AX748" i="22"/>
  <c r="AY748" i="22"/>
  <c r="AZ748" i="22"/>
  <c r="BA748" i="22"/>
  <c r="BB748" i="22"/>
  <c r="AX749" i="22"/>
  <c r="AY749" i="22"/>
  <c r="AZ749" i="22"/>
  <c r="BA749" i="22"/>
  <c r="BB749" i="22"/>
  <c r="AX750" i="22"/>
  <c r="AY750" i="22"/>
  <c r="AZ750" i="22"/>
  <c r="BA750" i="22"/>
  <c r="BB750" i="22"/>
  <c r="AX751" i="22"/>
  <c r="AY751" i="22"/>
  <c r="AZ751" i="22"/>
  <c r="BA751" i="22"/>
  <c r="BB751" i="22"/>
  <c r="AX752" i="22"/>
  <c r="AY752" i="22"/>
  <c r="AZ752" i="22"/>
  <c r="BA752" i="22"/>
  <c r="BB752" i="22"/>
  <c r="AX753" i="22"/>
  <c r="AY753" i="22"/>
  <c r="AZ753" i="22"/>
  <c r="BA753" i="22"/>
  <c r="BB753" i="22"/>
  <c r="AX754" i="22"/>
  <c r="AY754" i="22"/>
  <c r="AZ754" i="22"/>
  <c r="BA754" i="22"/>
  <c r="BB754" i="22"/>
  <c r="AX755" i="22"/>
  <c r="AY755" i="22"/>
  <c r="AZ755" i="22"/>
  <c r="BA755" i="22"/>
  <c r="BB755" i="22"/>
  <c r="AX756" i="22"/>
  <c r="AY756" i="22"/>
  <c r="AZ756" i="22"/>
  <c r="BA756" i="22"/>
  <c r="BB756" i="22"/>
  <c r="AX757" i="22"/>
  <c r="AY757" i="22"/>
  <c r="AZ757" i="22"/>
  <c r="BA757" i="22"/>
  <c r="BB757" i="22"/>
  <c r="AX758" i="22"/>
  <c r="AY758" i="22"/>
  <c r="AZ758" i="22"/>
  <c r="BA758" i="22"/>
  <c r="BB758" i="22"/>
  <c r="AX759" i="22"/>
  <c r="AY759" i="22"/>
  <c r="AZ759" i="22"/>
  <c r="BA759" i="22"/>
  <c r="BB759" i="22"/>
  <c r="AX760" i="22"/>
  <c r="AY760" i="22"/>
  <c r="AZ760" i="22"/>
  <c r="BA760" i="22"/>
  <c r="BB760" i="22"/>
  <c r="AX761" i="22"/>
  <c r="AY761" i="22"/>
  <c r="AZ761" i="22"/>
  <c r="BA761" i="22"/>
  <c r="BB761" i="22"/>
  <c r="AX762" i="22"/>
  <c r="AY762" i="22"/>
  <c r="AZ762" i="22"/>
  <c r="BA762" i="22"/>
  <c r="BB762" i="22"/>
  <c r="AX763" i="22"/>
  <c r="AY763" i="22"/>
  <c r="AZ763" i="22"/>
  <c r="BA763" i="22"/>
  <c r="BB763" i="22"/>
  <c r="AX764" i="22"/>
  <c r="AY764" i="22"/>
  <c r="AZ764" i="22"/>
  <c r="BA764" i="22"/>
  <c r="BB764" i="22"/>
  <c r="AX765" i="22"/>
  <c r="AY765" i="22"/>
  <c r="AZ765" i="22"/>
  <c r="BA765" i="22"/>
  <c r="BB765" i="22"/>
  <c r="AX766" i="22"/>
  <c r="AY766" i="22"/>
  <c r="AZ766" i="22"/>
  <c r="BA766" i="22"/>
  <c r="BB766" i="22"/>
  <c r="AX767" i="22"/>
  <c r="AY767" i="22"/>
  <c r="AZ767" i="22"/>
  <c r="BA767" i="22"/>
  <c r="BB767" i="22"/>
  <c r="AX768" i="22"/>
  <c r="AY768" i="22"/>
  <c r="AZ768" i="22"/>
  <c r="BA768" i="22"/>
  <c r="BB768" i="22"/>
  <c r="AX769" i="22"/>
  <c r="AY769" i="22"/>
  <c r="AZ769" i="22"/>
  <c r="BA769" i="22"/>
  <c r="BB769" i="22"/>
  <c r="AX770" i="22"/>
  <c r="AY770" i="22"/>
  <c r="AZ770" i="22"/>
  <c r="BA770" i="22"/>
  <c r="BB770" i="22"/>
  <c r="AX771" i="22"/>
  <c r="AY771" i="22"/>
  <c r="AZ771" i="22"/>
  <c r="BA771" i="22"/>
  <c r="BB771" i="22"/>
  <c r="AX772" i="22"/>
  <c r="AY772" i="22"/>
  <c r="AZ772" i="22"/>
  <c r="BA772" i="22"/>
  <c r="BB772" i="22"/>
  <c r="AX773" i="22"/>
  <c r="AY773" i="22"/>
  <c r="AZ773" i="22"/>
  <c r="BA773" i="22"/>
  <c r="BB773" i="22"/>
  <c r="AX774" i="22"/>
  <c r="AY774" i="22"/>
  <c r="AZ774" i="22"/>
  <c r="BA774" i="22"/>
  <c r="BB774" i="22"/>
  <c r="AX775" i="22"/>
  <c r="AY775" i="22"/>
  <c r="AZ775" i="22"/>
  <c r="BA775" i="22"/>
  <c r="BB775" i="22"/>
  <c r="AX776" i="22"/>
  <c r="AY776" i="22"/>
  <c r="AZ776" i="22"/>
  <c r="BA776" i="22"/>
  <c r="BB776" i="22"/>
  <c r="AX777" i="22"/>
  <c r="AY777" i="22"/>
  <c r="AZ777" i="22"/>
  <c r="BA777" i="22"/>
  <c r="BB777" i="22"/>
  <c r="AX778" i="22"/>
  <c r="AY778" i="22"/>
  <c r="AZ778" i="22"/>
  <c r="BA778" i="22"/>
  <c r="BB778" i="22"/>
  <c r="AX779" i="22"/>
  <c r="AY779" i="22"/>
  <c r="AZ779" i="22"/>
  <c r="BA779" i="22"/>
  <c r="BB779" i="22"/>
  <c r="AX780" i="22"/>
  <c r="AY780" i="22"/>
  <c r="AZ780" i="22"/>
  <c r="BA780" i="22"/>
  <c r="BB780" i="22"/>
  <c r="AX781" i="22"/>
  <c r="AY781" i="22"/>
  <c r="AZ781" i="22"/>
  <c r="BA781" i="22"/>
  <c r="BB781" i="22"/>
  <c r="AX782" i="22"/>
  <c r="AY782" i="22"/>
  <c r="AZ782" i="22"/>
  <c r="BA782" i="22"/>
  <c r="BB782" i="22"/>
  <c r="AX783" i="22"/>
  <c r="AY783" i="22"/>
  <c r="AZ783" i="22"/>
  <c r="BA783" i="22"/>
  <c r="BB783" i="22"/>
  <c r="AX784" i="22"/>
  <c r="AY784" i="22"/>
  <c r="AZ784" i="22"/>
  <c r="BA784" i="22"/>
  <c r="BB784" i="22"/>
  <c r="AX785" i="22"/>
  <c r="AY785" i="22"/>
  <c r="AZ785" i="22"/>
  <c r="BA785" i="22"/>
  <c r="BB785" i="22"/>
  <c r="AX786" i="22"/>
  <c r="AY786" i="22"/>
  <c r="AZ786" i="22"/>
  <c r="BA786" i="22"/>
  <c r="BB786" i="22"/>
  <c r="AX787" i="22"/>
  <c r="AY787" i="22"/>
  <c r="AZ787" i="22"/>
  <c r="BA787" i="22"/>
  <c r="BB787" i="22"/>
  <c r="AX788" i="22"/>
  <c r="AY788" i="22"/>
  <c r="AZ788" i="22"/>
  <c r="BA788" i="22"/>
  <c r="BB788" i="22"/>
  <c r="AX789" i="22"/>
  <c r="AY789" i="22"/>
  <c r="AZ789" i="22"/>
  <c r="BA789" i="22"/>
  <c r="BB789" i="22"/>
  <c r="AX790" i="22"/>
  <c r="AY790" i="22"/>
  <c r="AZ790" i="22"/>
  <c r="BA790" i="22"/>
  <c r="BB790" i="22"/>
  <c r="AX791" i="22"/>
  <c r="AY791" i="22"/>
  <c r="AZ791" i="22"/>
  <c r="BA791" i="22"/>
  <c r="BB791" i="22"/>
  <c r="AX792" i="22"/>
  <c r="AY792" i="22"/>
  <c r="AZ792" i="22"/>
  <c r="BA792" i="22"/>
  <c r="BB792" i="22"/>
  <c r="AX793" i="22"/>
  <c r="AY793" i="22"/>
  <c r="AZ793" i="22"/>
  <c r="BA793" i="22"/>
  <c r="BB793" i="22"/>
  <c r="AX794" i="22"/>
  <c r="AY794" i="22"/>
  <c r="AZ794" i="22"/>
  <c r="BA794" i="22"/>
  <c r="BB794" i="22"/>
  <c r="AX795" i="22"/>
  <c r="AY795" i="22"/>
  <c r="AZ795" i="22"/>
  <c r="BA795" i="22"/>
  <c r="BB795" i="22"/>
  <c r="AX796" i="22"/>
  <c r="AY796" i="22"/>
  <c r="AZ796" i="22"/>
  <c r="BA796" i="22"/>
  <c r="BB796" i="22"/>
  <c r="AX797" i="22"/>
  <c r="AY797" i="22"/>
  <c r="AZ797" i="22"/>
  <c r="BA797" i="22"/>
  <c r="BB797" i="22"/>
  <c r="AX798" i="22"/>
  <c r="AY798" i="22"/>
  <c r="AZ798" i="22"/>
  <c r="BA798" i="22"/>
  <c r="BB798" i="22"/>
  <c r="AX799" i="22"/>
  <c r="AY799" i="22"/>
  <c r="AZ799" i="22"/>
  <c r="BA799" i="22"/>
  <c r="BB799" i="22"/>
  <c r="AX800" i="22"/>
  <c r="AY800" i="22"/>
  <c r="AZ800" i="22"/>
  <c r="BA800" i="22"/>
  <c r="BB800" i="22"/>
  <c r="AX801" i="22"/>
  <c r="AY801" i="22"/>
  <c r="AZ801" i="22"/>
  <c r="BA801" i="22"/>
  <c r="BB801" i="22"/>
  <c r="AX802" i="22"/>
  <c r="AY802" i="22"/>
  <c r="AZ802" i="22"/>
  <c r="BA802" i="22"/>
  <c r="BB802" i="22"/>
  <c r="AX803" i="22"/>
  <c r="AY803" i="22"/>
  <c r="AZ803" i="22"/>
  <c r="BA803" i="22"/>
  <c r="BB803" i="22"/>
  <c r="AX804" i="22"/>
  <c r="AY804" i="22"/>
  <c r="AZ804" i="22"/>
  <c r="BA804" i="22"/>
  <c r="BB804" i="22"/>
  <c r="AX805" i="22"/>
  <c r="AY805" i="22"/>
  <c r="AZ805" i="22"/>
  <c r="BA805" i="22"/>
  <c r="BB805" i="22"/>
  <c r="AX806" i="22"/>
  <c r="AY806" i="22"/>
  <c r="AZ806" i="22"/>
  <c r="BA806" i="22"/>
  <c r="BB806" i="22"/>
  <c r="AX807" i="22"/>
  <c r="AY807" i="22"/>
  <c r="AZ807" i="22"/>
  <c r="BA807" i="22"/>
  <c r="BB807" i="22"/>
  <c r="AX808" i="22"/>
  <c r="AY808" i="22"/>
  <c r="AZ808" i="22"/>
  <c r="BA808" i="22"/>
  <c r="BB808" i="22"/>
  <c r="AX809" i="22"/>
  <c r="AY809" i="22"/>
  <c r="AZ809" i="22"/>
  <c r="BA809" i="22"/>
  <c r="BB809" i="22"/>
  <c r="AX810" i="22"/>
  <c r="AY810" i="22"/>
  <c r="AZ810" i="22"/>
  <c r="BA810" i="22"/>
  <c r="BB810" i="22"/>
  <c r="AX811" i="22"/>
  <c r="AY811" i="22"/>
  <c r="AZ811" i="22"/>
  <c r="BA811" i="22"/>
  <c r="BB811" i="22"/>
  <c r="AX812" i="22"/>
  <c r="AY812" i="22"/>
  <c r="AZ812" i="22"/>
  <c r="BA812" i="22"/>
  <c r="BB812" i="22"/>
  <c r="AX813" i="22"/>
  <c r="AY813" i="22"/>
  <c r="AZ813" i="22"/>
  <c r="BA813" i="22"/>
  <c r="BB813" i="22"/>
  <c r="AX814" i="22"/>
  <c r="AY814" i="22"/>
  <c r="AZ814" i="22"/>
  <c r="BA814" i="22"/>
  <c r="BB814" i="22"/>
  <c r="AX815" i="22"/>
  <c r="AY815" i="22"/>
  <c r="AZ815" i="22"/>
  <c r="BA815" i="22"/>
  <c r="BB815" i="22"/>
  <c r="AX816" i="22"/>
  <c r="AY816" i="22"/>
  <c r="AZ816" i="22"/>
  <c r="BA816" i="22"/>
  <c r="BB816" i="22"/>
  <c r="AX817" i="22"/>
  <c r="AY817" i="22"/>
  <c r="AZ817" i="22"/>
  <c r="BA817" i="22"/>
  <c r="BB817" i="22"/>
  <c r="AX818" i="22"/>
  <c r="AY818" i="22"/>
  <c r="AZ818" i="22"/>
  <c r="BA818" i="22"/>
  <c r="BB818" i="22"/>
  <c r="AX819" i="22"/>
  <c r="AY819" i="22"/>
  <c r="AZ819" i="22"/>
  <c r="BA819" i="22"/>
  <c r="BB819" i="22"/>
  <c r="AX820" i="22"/>
  <c r="AY820" i="22"/>
  <c r="AZ820" i="22"/>
  <c r="BA820" i="22"/>
  <c r="BB820" i="22"/>
  <c r="AX821" i="22"/>
  <c r="AY821" i="22"/>
  <c r="AZ821" i="22"/>
  <c r="BA821" i="22"/>
  <c r="BB821" i="22"/>
  <c r="AX822" i="22"/>
  <c r="AY822" i="22"/>
  <c r="AZ822" i="22"/>
  <c r="BA822" i="22"/>
  <c r="BB822" i="22"/>
  <c r="AX823" i="22"/>
  <c r="AY823" i="22"/>
  <c r="AZ823" i="22"/>
  <c r="BA823" i="22"/>
  <c r="BB823" i="22"/>
  <c r="AX824" i="22"/>
  <c r="AY824" i="22"/>
  <c r="AZ824" i="22"/>
  <c r="BA824" i="22"/>
  <c r="BB824" i="22"/>
  <c r="AX825" i="22"/>
  <c r="AY825" i="22"/>
  <c r="AZ825" i="22"/>
  <c r="BA825" i="22"/>
  <c r="BB825" i="22"/>
  <c r="AX826" i="22"/>
  <c r="AY826" i="22"/>
  <c r="AZ826" i="22"/>
  <c r="BA826" i="22"/>
  <c r="BB826" i="22"/>
  <c r="AX827" i="22"/>
  <c r="AY827" i="22"/>
  <c r="AZ827" i="22"/>
  <c r="BA827" i="22"/>
  <c r="BB827" i="22"/>
  <c r="AX828" i="22"/>
  <c r="AY828" i="22"/>
  <c r="AZ828" i="22"/>
  <c r="BA828" i="22"/>
  <c r="BB828" i="22"/>
  <c r="AX829" i="22"/>
  <c r="AY829" i="22"/>
  <c r="AZ829" i="22"/>
  <c r="BA829" i="22"/>
  <c r="BB829" i="22"/>
  <c r="AX830" i="22"/>
  <c r="AY830" i="22"/>
  <c r="AZ830" i="22"/>
  <c r="BA830" i="22"/>
  <c r="BB830" i="22"/>
  <c r="AX831" i="22"/>
  <c r="AY831" i="22"/>
  <c r="AZ831" i="22"/>
  <c r="BA831" i="22"/>
  <c r="BB831" i="22"/>
  <c r="AX832" i="22"/>
  <c r="AY832" i="22"/>
  <c r="AZ832" i="22"/>
  <c r="BA832" i="22"/>
  <c r="BB832" i="22"/>
  <c r="AX833" i="22"/>
  <c r="AY833" i="22"/>
  <c r="AZ833" i="22"/>
  <c r="BA833" i="22"/>
  <c r="BB833" i="22"/>
  <c r="AX834" i="22"/>
  <c r="AY834" i="22"/>
  <c r="AZ834" i="22"/>
  <c r="BA834" i="22"/>
  <c r="BB834" i="22"/>
  <c r="AX835" i="22"/>
  <c r="AY835" i="22"/>
  <c r="AZ835" i="22"/>
  <c r="BA835" i="22"/>
  <c r="BB835" i="22"/>
  <c r="AX836" i="22"/>
  <c r="AY836" i="22"/>
  <c r="AZ836" i="22"/>
  <c r="BA836" i="22"/>
  <c r="BB836" i="22"/>
  <c r="AX837" i="22"/>
  <c r="AY837" i="22"/>
  <c r="AZ837" i="22"/>
  <c r="BA837" i="22"/>
  <c r="BB837" i="22"/>
  <c r="AX838" i="22"/>
  <c r="AY838" i="22"/>
  <c r="AZ838" i="22"/>
  <c r="BA838" i="22"/>
  <c r="BB838" i="22"/>
  <c r="AX839" i="22"/>
  <c r="AY839" i="22"/>
  <c r="AZ839" i="22"/>
  <c r="BA839" i="22"/>
  <c r="BB839" i="22"/>
  <c r="AX840" i="22"/>
  <c r="AY840" i="22"/>
  <c r="AZ840" i="22"/>
  <c r="BA840" i="22"/>
  <c r="BB840" i="22"/>
  <c r="AX841" i="22"/>
  <c r="AY841" i="22"/>
  <c r="AZ841" i="22"/>
  <c r="BA841" i="22"/>
  <c r="BB841" i="22"/>
  <c r="AX842" i="22"/>
  <c r="AY842" i="22"/>
  <c r="AZ842" i="22"/>
  <c r="BA842" i="22"/>
  <c r="BB842" i="22"/>
  <c r="AX843" i="22"/>
  <c r="AY843" i="22"/>
  <c r="AZ843" i="22"/>
  <c r="BA843" i="22"/>
  <c r="BB843" i="22"/>
  <c r="AX844" i="22"/>
  <c r="AY844" i="22"/>
  <c r="AZ844" i="22"/>
  <c r="BA844" i="22"/>
  <c r="BB844" i="22"/>
  <c r="AX845" i="22"/>
  <c r="AY845" i="22"/>
  <c r="AZ845" i="22"/>
  <c r="BA845" i="22"/>
  <c r="BB845" i="22"/>
  <c r="AX846" i="22"/>
  <c r="AY846" i="22"/>
  <c r="AZ846" i="22"/>
  <c r="BA846" i="22"/>
  <c r="BB846" i="22"/>
  <c r="AX847" i="22"/>
  <c r="AY847" i="22"/>
  <c r="AZ847" i="22"/>
  <c r="BA847" i="22"/>
  <c r="BB847" i="22"/>
  <c r="AX848" i="22"/>
  <c r="AY848" i="22"/>
  <c r="AZ848" i="22"/>
  <c r="BA848" i="22"/>
  <c r="BB848" i="22"/>
  <c r="AX849" i="22"/>
  <c r="AY849" i="22"/>
  <c r="AZ849" i="22"/>
  <c r="BA849" i="22"/>
  <c r="BB849" i="22"/>
  <c r="AX850" i="22"/>
  <c r="AY850" i="22"/>
  <c r="AZ850" i="22"/>
  <c r="BA850" i="22"/>
  <c r="BB850" i="22"/>
  <c r="AX851" i="22"/>
  <c r="AY851" i="22"/>
  <c r="AZ851" i="22"/>
  <c r="BA851" i="22"/>
  <c r="BB851" i="22"/>
  <c r="AX852" i="22"/>
  <c r="AY852" i="22"/>
  <c r="AZ852" i="22"/>
  <c r="BA852" i="22"/>
  <c r="BB852" i="22"/>
  <c r="AX853" i="22"/>
  <c r="AY853" i="22"/>
  <c r="AZ853" i="22"/>
  <c r="BA853" i="22"/>
  <c r="BB853" i="22"/>
  <c r="AX854" i="22"/>
  <c r="AY854" i="22"/>
  <c r="AZ854" i="22"/>
  <c r="BA854" i="22"/>
  <c r="BB854" i="22"/>
  <c r="AX855" i="22"/>
  <c r="AY855" i="22"/>
  <c r="AZ855" i="22"/>
  <c r="BA855" i="22"/>
  <c r="BB855" i="22"/>
  <c r="AX856" i="22"/>
  <c r="AY856" i="22"/>
  <c r="AZ856" i="22"/>
  <c r="BA856" i="22"/>
  <c r="BB856" i="22"/>
  <c r="AX857" i="22"/>
  <c r="AY857" i="22"/>
  <c r="AZ857" i="22"/>
  <c r="BA857" i="22"/>
  <c r="BB857" i="22"/>
  <c r="AX858" i="22"/>
  <c r="AY858" i="22"/>
  <c r="AZ858" i="22"/>
  <c r="BA858" i="22"/>
  <c r="BB858" i="22"/>
  <c r="AX859" i="22"/>
  <c r="AY859" i="22"/>
  <c r="AZ859" i="22"/>
  <c r="BA859" i="22"/>
  <c r="BB859" i="22"/>
  <c r="AX860" i="22"/>
  <c r="AY860" i="22"/>
  <c r="AZ860" i="22"/>
  <c r="BA860" i="22"/>
  <c r="BB860" i="22"/>
  <c r="AX861" i="22"/>
  <c r="AY861" i="22"/>
  <c r="AZ861" i="22"/>
  <c r="BA861" i="22"/>
  <c r="BB861" i="22"/>
  <c r="AX862" i="22"/>
  <c r="AY862" i="22"/>
  <c r="AZ862" i="22"/>
  <c r="BA862" i="22"/>
  <c r="BB862" i="22"/>
  <c r="AX863" i="22"/>
  <c r="AY863" i="22"/>
  <c r="AZ863" i="22"/>
  <c r="BA863" i="22"/>
  <c r="BB863" i="22"/>
  <c r="AX864" i="22"/>
  <c r="AY864" i="22"/>
  <c r="AZ864" i="22"/>
  <c r="BA864" i="22"/>
  <c r="BB864" i="22"/>
  <c r="AX865" i="22"/>
  <c r="AY865" i="22"/>
  <c r="AZ865" i="22"/>
  <c r="BA865" i="22"/>
  <c r="BB865" i="22"/>
  <c r="AX866" i="22"/>
  <c r="AY866" i="22"/>
  <c r="AZ866" i="22"/>
  <c r="BA866" i="22"/>
  <c r="BB866" i="22"/>
  <c r="AX867" i="22"/>
  <c r="AY867" i="22"/>
  <c r="AZ867" i="22"/>
  <c r="BA867" i="22"/>
  <c r="BB867" i="22"/>
  <c r="AX868" i="22"/>
  <c r="AY868" i="22"/>
  <c r="AZ868" i="22"/>
  <c r="BA868" i="22"/>
  <c r="BB868" i="22"/>
  <c r="AX869" i="22"/>
  <c r="AY869" i="22"/>
  <c r="AZ869" i="22"/>
  <c r="BA869" i="22"/>
  <c r="BB869" i="22"/>
  <c r="AX870" i="22"/>
  <c r="AY870" i="22"/>
  <c r="AZ870" i="22"/>
  <c r="BA870" i="22"/>
  <c r="BB870" i="22"/>
  <c r="AX871" i="22"/>
  <c r="AY871" i="22"/>
  <c r="AZ871" i="22"/>
  <c r="BA871" i="22"/>
  <c r="BB871" i="22"/>
  <c r="AX872" i="22"/>
  <c r="AY872" i="22"/>
  <c r="AZ872" i="22"/>
  <c r="BA872" i="22"/>
  <c r="BB872" i="22"/>
  <c r="AX873" i="22"/>
  <c r="AY873" i="22"/>
  <c r="AZ873" i="22"/>
  <c r="BA873" i="22"/>
  <c r="BB873" i="22"/>
  <c r="AX874" i="22"/>
  <c r="AY874" i="22"/>
  <c r="AZ874" i="22"/>
  <c r="BA874" i="22"/>
  <c r="BB874" i="22"/>
  <c r="AX875" i="22"/>
  <c r="AY875" i="22"/>
  <c r="AZ875" i="22"/>
  <c r="BA875" i="22"/>
  <c r="BB875" i="22"/>
  <c r="AX876" i="22"/>
  <c r="AY876" i="22"/>
  <c r="AZ876" i="22"/>
  <c r="BA876" i="22"/>
  <c r="BB876" i="22"/>
  <c r="AX877" i="22"/>
  <c r="AY877" i="22"/>
  <c r="AZ877" i="22"/>
  <c r="BA877" i="22"/>
  <c r="BB877" i="22"/>
  <c r="AX878" i="22"/>
  <c r="AY878" i="22"/>
  <c r="AZ878" i="22"/>
  <c r="BA878" i="22"/>
  <c r="BB878" i="22"/>
  <c r="AX879" i="22"/>
  <c r="AY879" i="22"/>
  <c r="AZ879" i="22"/>
  <c r="BA879" i="22"/>
  <c r="BB879" i="22"/>
  <c r="AX880" i="22"/>
  <c r="AY880" i="22"/>
  <c r="AZ880" i="22"/>
  <c r="BA880" i="22"/>
  <c r="BB880" i="22"/>
  <c r="AX881" i="22"/>
  <c r="AY881" i="22"/>
  <c r="AZ881" i="22"/>
  <c r="BA881" i="22"/>
  <c r="BB881" i="22"/>
  <c r="AX882" i="22"/>
  <c r="AY882" i="22"/>
  <c r="AZ882" i="22"/>
  <c r="BA882" i="22"/>
  <c r="BB882" i="22"/>
  <c r="AX883" i="22"/>
  <c r="AY883" i="22"/>
  <c r="AZ883" i="22"/>
  <c r="BA883" i="22"/>
  <c r="BB883" i="22"/>
  <c r="AX884" i="22"/>
  <c r="AY884" i="22"/>
  <c r="AZ884" i="22"/>
  <c r="BA884" i="22"/>
  <c r="BB884" i="22"/>
  <c r="AX885" i="22"/>
  <c r="AY885" i="22"/>
  <c r="AZ885" i="22"/>
  <c r="BA885" i="22"/>
  <c r="BB885" i="22"/>
  <c r="AX886" i="22"/>
  <c r="AY886" i="22"/>
  <c r="AZ886" i="22"/>
  <c r="BA886" i="22"/>
  <c r="BB886" i="22"/>
  <c r="AX887" i="22"/>
  <c r="AY887" i="22"/>
  <c r="AZ887" i="22"/>
  <c r="BA887" i="22"/>
  <c r="BB887" i="22"/>
  <c r="AX888" i="22"/>
  <c r="AY888" i="22"/>
  <c r="AZ888" i="22"/>
  <c r="BA888" i="22"/>
  <c r="BB888" i="22"/>
  <c r="AX889" i="22"/>
  <c r="AY889" i="22"/>
  <c r="AZ889" i="22"/>
  <c r="BA889" i="22"/>
  <c r="BB889" i="22"/>
  <c r="AX890" i="22"/>
  <c r="AY890" i="22"/>
  <c r="AZ890" i="22"/>
  <c r="BA890" i="22"/>
  <c r="BB890" i="22"/>
  <c r="AX891" i="22"/>
  <c r="AY891" i="22"/>
  <c r="AZ891" i="22"/>
  <c r="BA891" i="22"/>
  <c r="BB891" i="22"/>
  <c r="AX892" i="22"/>
  <c r="AY892" i="22"/>
  <c r="AZ892" i="22"/>
  <c r="BA892" i="22"/>
  <c r="BB892" i="22"/>
  <c r="AX893" i="22"/>
  <c r="AY893" i="22"/>
  <c r="AZ893" i="22"/>
  <c r="BA893" i="22"/>
  <c r="BB893" i="22"/>
  <c r="AX894" i="22"/>
  <c r="AY894" i="22"/>
  <c r="AZ894" i="22"/>
  <c r="BA894" i="22"/>
  <c r="BB894" i="22"/>
  <c r="AX895" i="22"/>
  <c r="AY895" i="22"/>
  <c r="AZ895" i="22"/>
  <c r="BA895" i="22"/>
  <c r="BB895" i="22"/>
  <c r="AX896" i="22"/>
  <c r="AY896" i="22"/>
  <c r="AZ896" i="22"/>
  <c r="BA896" i="22"/>
  <c r="BB896" i="22"/>
  <c r="AX897" i="22"/>
  <c r="AY897" i="22"/>
  <c r="AZ897" i="22"/>
  <c r="BA897" i="22"/>
  <c r="BB897" i="22"/>
  <c r="AX898" i="22"/>
  <c r="AY898" i="22"/>
  <c r="AZ898" i="22"/>
  <c r="BA898" i="22"/>
  <c r="BB898" i="22"/>
  <c r="AX899" i="22"/>
  <c r="AY899" i="22"/>
  <c r="AZ899" i="22"/>
  <c r="BA899" i="22"/>
  <c r="BB899" i="22"/>
  <c r="AX900" i="22"/>
  <c r="AY900" i="22"/>
  <c r="AZ900" i="22"/>
  <c r="BA900" i="22"/>
  <c r="BB900" i="22"/>
  <c r="AX901" i="22"/>
  <c r="AY901" i="22"/>
  <c r="AZ901" i="22"/>
  <c r="BA901" i="22"/>
  <c r="BB901" i="22"/>
  <c r="AX902" i="22"/>
  <c r="AY902" i="22"/>
  <c r="AZ902" i="22"/>
  <c r="BA902" i="22"/>
  <c r="BB902" i="22"/>
  <c r="AX903" i="22"/>
  <c r="AY903" i="22"/>
  <c r="AZ903" i="22"/>
  <c r="BA903" i="22"/>
  <c r="BB903" i="22"/>
  <c r="AX904" i="22"/>
  <c r="AY904" i="22"/>
  <c r="AZ904" i="22"/>
  <c r="BA904" i="22"/>
  <c r="BB904" i="22"/>
  <c r="AX905" i="22"/>
  <c r="AY905" i="22"/>
  <c r="AZ905" i="22"/>
  <c r="BA905" i="22"/>
  <c r="BB905" i="22"/>
  <c r="AX906" i="22"/>
  <c r="AY906" i="22"/>
  <c r="AZ906" i="22"/>
  <c r="BA906" i="22"/>
  <c r="BB906" i="22"/>
  <c r="AX907" i="22"/>
  <c r="AY907" i="22"/>
  <c r="AZ907" i="22"/>
  <c r="BA907" i="22"/>
  <c r="BB907" i="22"/>
  <c r="AX908" i="22"/>
  <c r="AY908" i="22"/>
  <c r="AZ908" i="22"/>
  <c r="BA908" i="22"/>
  <c r="BB908" i="22"/>
  <c r="AX909" i="22"/>
  <c r="AY909" i="22"/>
  <c r="AZ909" i="22"/>
  <c r="BA909" i="22"/>
  <c r="BB909" i="22"/>
  <c r="AX910" i="22"/>
  <c r="AY910" i="22"/>
  <c r="AZ910" i="22"/>
  <c r="BA910" i="22"/>
  <c r="BB910" i="22"/>
  <c r="AX911" i="22"/>
  <c r="AY911" i="22"/>
  <c r="AZ911" i="22"/>
  <c r="BA911" i="22"/>
  <c r="BB911" i="22"/>
  <c r="AX912" i="22"/>
  <c r="AY912" i="22"/>
  <c r="AZ912" i="22"/>
  <c r="BA912" i="22"/>
  <c r="BB912" i="22"/>
  <c r="AX913" i="22"/>
  <c r="AY913" i="22"/>
  <c r="AZ913" i="22"/>
  <c r="BA913" i="22"/>
  <c r="BB913" i="22"/>
  <c r="AX914" i="22"/>
  <c r="AY914" i="22"/>
  <c r="AZ914" i="22"/>
  <c r="BA914" i="22"/>
  <c r="BB914" i="22"/>
  <c r="AX915" i="22"/>
  <c r="AY915" i="22"/>
  <c r="AZ915" i="22"/>
  <c r="BA915" i="22"/>
  <c r="BB915" i="22"/>
  <c r="AX916" i="22"/>
  <c r="AY916" i="22"/>
  <c r="AZ916" i="22"/>
  <c r="BA916" i="22"/>
  <c r="BB916" i="22"/>
  <c r="AX917" i="22"/>
  <c r="AY917" i="22"/>
  <c r="AZ917" i="22"/>
  <c r="BA917" i="22"/>
  <c r="BB917" i="22"/>
  <c r="AX918" i="22"/>
  <c r="AY918" i="22"/>
  <c r="AZ918" i="22"/>
  <c r="BA918" i="22"/>
  <c r="BB918" i="22"/>
  <c r="AX919" i="22"/>
  <c r="AY919" i="22"/>
  <c r="AZ919" i="22"/>
  <c r="BA919" i="22"/>
  <c r="BB919" i="22"/>
  <c r="AX920" i="22"/>
  <c r="AY920" i="22"/>
  <c r="AZ920" i="22"/>
  <c r="BA920" i="22"/>
  <c r="BB920" i="22"/>
  <c r="AX921" i="22"/>
  <c r="AY921" i="22"/>
  <c r="AZ921" i="22"/>
  <c r="BA921" i="22"/>
  <c r="BB921" i="22"/>
  <c r="AX922" i="22"/>
  <c r="AY922" i="22"/>
  <c r="AZ922" i="22"/>
  <c r="BA922" i="22"/>
  <c r="BB922" i="22"/>
  <c r="AX923" i="22"/>
  <c r="AY923" i="22"/>
  <c r="AZ923" i="22"/>
  <c r="BA923" i="22"/>
  <c r="BB923" i="22"/>
  <c r="AX924" i="22"/>
  <c r="AY924" i="22"/>
  <c r="AZ924" i="22"/>
  <c r="BA924" i="22"/>
  <c r="BB924" i="22"/>
  <c r="AX925" i="22"/>
  <c r="AY925" i="22"/>
  <c r="AZ925" i="22"/>
  <c r="BA925" i="22"/>
  <c r="BB925" i="22"/>
  <c r="AX926" i="22"/>
  <c r="AY926" i="22"/>
  <c r="AZ926" i="22"/>
  <c r="BA926" i="22"/>
  <c r="BB926" i="22"/>
  <c r="AX927" i="22"/>
  <c r="AY927" i="22"/>
  <c r="AZ927" i="22"/>
  <c r="BA927" i="22"/>
  <c r="BB927" i="22"/>
  <c r="AX928" i="22"/>
  <c r="AY928" i="22"/>
  <c r="AZ928" i="22"/>
  <c r="BA928" i="22"/>
  <c r="BB928" i="22"/>
  <c r="AX929" i="22"/>
  <c r="AY929" i="22"/>
  <c r="AZ929" i="22"/>
  <c r="BA929" i="22"/>
  <c r="BB929" i="22"/>
  <c r="AX930" i="22"/>
  <c r="AY930" i="22"/>
  <c r="AZ930" i="22"/>
  <c r="BA930" i="22"/>
  <c r="BB930" i="22"/>
  <c r="AX931" i="22"/>
  <c r="AY931" i="22"/>
  <c r="AZ931" i="22"/>
  <c r="BA931" i="22"/>
  <c r="BB931" i="22"/>
  <c r="AX932" i="22"/>
  <c r="AY932" i="22"/>
  <c r="AZ932" i="22"/>
  <c r="BA932" i="22"/>
  <c r="BB932" i="22"/>
  <c r="AX933" i="22"/>
  <c r="AY933" i="22"/>
  <c r="AZ933" i="22"/>
  <c r="BA933" i="22"/>
  <c r="BB933" i="22"/>
  <c r="AX934" i="22"/>
  <c r="AY934" i="22"/>
  <c r="AZ934" i="22"/>
  <c r="BA934" i="22"/>
  <c r="BB934" i="22"/>
  <c r="AX935" i="22"/>
  <c r="AY935" i="22"/>
  <c r="AZ935" i="22"/>
  <c r="BA935" i="22"/>
  <c r="BB935" i="22"/>
  <c r="AX936" i="22"/>
  <c r="AY936" i="22"/>
  <c r="AZ936" i="22"/>
  <c r="BA936" i="22"/>
  <c r="BB936" i="22"/>
  <c r="AX937" i="22"/>
  <c r="AY937" i="22"/>
  <c r="AZ937" i="22"/>
  <c r="BA937" i="22"/>
  <c r="BB937" i="22"/>
  <c r="AX938" i="22"/>
  <c r="AY938" i="22"/>
  <c r="AZ938" i="22"/>
  <c r="BA938" i="22"/>
  <c r="BB938" i="22"/>
  <c r="AX939" i="22"/>
  <c r="AY939" i="22"/>
  <c r="AZ939" i="22"/>
  <c r="BA939" i="22"/>
  <c r="BB939" i="22"/>
  <c r="AX940" i="22"/>
  <c r="AY940" i="22"/>
  <c r="AZ940" i="22"/>
  <c r="BA940" i="22"/>
  <c r="BB940" i="22"/>
  <c r="AX941" i="22"/>
  <c r="AY941" i="22"/>
  <c r="AZ941" i="22"/>
  <c r="BA941" i="22"/>
  <c r="BB941" i="22"/>
  <c r="AX942" i="22"/>
  <c r="AY942" i="22"/>
  <c r="AZ942" i="22"/>
  <c r="BA942" i="22"/>
  <c r="BB942" i="22"/>
  <c r="AX943" i="22"/>
  <c r="AY943" i="22"/>
  <c r="AZ943" i="22"/>
  <c r="BA943" i="22"/>
  <c r="BB943" i="22"/>
  <c r="AX944" i="22"/>
  <c r="AY944" i="22"/>
  <c r="AZ944" i="22"/>
  <c r="BA944" i="22"/>
  <c r="BB944" i="22"/>
  <c r="AX945" i="22"/>
  <c r="AY945" i="22"/>
  <c r="AZ945" i="22"/>
  <c r="BA945" i="22"/>
  <c r="BB945" i="22"/>
  <c r="AX946" i="22"/>
  <c r="AY946" i="22"/>
  <c r="AZ946" i="22"/>
  <c r="BA946" i="22"/>
  <c r="BB946" i="22"/>
  <c r="AX947" i="22"/>
  <c r="AY947" i="22"/>
  <c r="AZ947" i="22"/>
  <c r="BA947" i="22"/>
  <c r="BB947" i="22"/>
  <c r="AX948" i="22"/>
  <c r="AY948" i="22"/>
  <c r="AZ948" i="22"/>
  <c r="BA948" i="22"/>
  <c r="BB948" i="22"/>
  <c r="AX949" i="22"/>
  <c r="AY949" i="22"/>
  <c r="AZ949" i="22"/>
  <c r="BA949" i="22"/>
  <c r="BB949" i="22"/>
  <c r="AX950" i="22"/>
  <c r="AY950" i="22"/>
  <c r="AZ950" i="22"/>
  <c r="BA950" i="22"/>
  <c r="BB950" i="22"/>
  <c r="AX951" i="22"/>
  <c r="AY951" i="22"/>
  <c r="AZ951" i="22"/>
  <c r="BA951" i="22"/>
  <c r="BB951" i="22"/>
  <c r="AX952" i="22"/>
  <c r="AY952" i="22"/>
  <c r="AZ952" i="22"/>
  <c r="BA952" i="22"/>
  <c r="BB952" i="22"/>
  <c r="AX953" i="22"/>
  <c r="AY953" i="22"/>
  <c r="AZ953" i="22"/>
  <c r="BA953" i="22"/>
  <c r="BB953" i="22"/>
  <c r="AX954" i="22"/>
  <c r="AY954" i="22"/>
  <c r="AZ954" i="22"/>
  <c r="BA954" i="22"/>
  <c r="BB954" i="22"/>
  <c r="AX955" i="22"/>
  <c r="AY955" i="22"/>
  <c r="AZ955" i="22"/>
  <c r="BA955" i="22"/>
  <c r="BB955" i="22"/>
  <c r="AX956" i="22"/>
  <c r="AY956" i="22"/>
  <c r="AZ956" i="22"/>
  <c r="BA956" i="22"/>
  <c r="BB956" i="22"/>
  <c r="AX957" i="22"/>
  <c r="AY957" i="22"/>
  <c r="AZ957" i="22"/>
  <c r="BA957" i="22"/>
  <c r="BB957" i="22"/>
  <c r="AX958" i="22"/>
  <c r="AY958" i="22"/>
  <c r="AZ958" i="22"/>
  <c r="BA958" i="22"/>
  <c r="BB958" i="22"/>
  <c r="AX959" i="22"/>
  <c r="AY959" i="22"/>
  <c r="AZ959" i="22"/>
  <c r="BA959" i="22"/>
  <c r="BB959" i="22"/>
  <c r="AX960" i="22"/>
  <c r="AY960" i="22"/>
  <c r="AZ960" i="22"/>
  <c r="BA960" i="22"/>
  <c r="BB960" i="22"/>
  <c r="AX961" i="22"/>
  <c r="AY961" i="22"/>
  <c r="AZ961" i="22"/>
  <c r="BA961" i="22"/>
  <c r="BB961" i="22"/>
  <c r="AX962" i="22"/>
  <c r="AY962" i="22"/>
  <c r="AZ962" i="22"/>
  <c r="BA962" i="22"/>
  <c r="BB962" i="22"/>
  <c r="AX963" i="22"/>
  <c r="AY963" i="22"/>
  <c r="AZ963" i="22"/>
  <c r="BA963" i="22"/>
  <c r="BB963" i="22"/>
  <c r="AX964" i="22"/>
  <c r="AY964" i="22"/>
  <c r="AZ964" i="22"/>
  <c r="BA964" i="22"/>
  <c r="BB964" i="22"/>
  <c r="AX965" i="22"/>
  <c r="AY965" i="22"/>
  <c r="AZ965" i="22"/>
  <c r="BA965" i="22"/>
  <c r="BB965" i="22"/>
  <c r="AX966" i="22"/>
  <c r="AY966" i="22"/>
  <c r="AZ966" i="22"/>
  <c r="BA966" i="22"/>
  <c r="BB966" i="22"/>
  <c r="AX967" i="22"/>
  <c r="AY967" i="22"/>
  <c r="AZ967" i="22"/>
  <c r="BA967" i="22"/>
  <c r="BB967" i="22"/>
  <c r="AX968" i="22"/>
  <c r="AY968" i="22"/>
  <c r="AZ968" i="22"/>
  <c r="BA968" i="22"/>
  <c r="BB968" i="22"/>
  <c r="AX969" i="22"/>
  <c r="AY969" i="22"/>
  <c r="AZ969" i="22"/>
  <c r="BA969" i="22"/>
  <c r="BB969" i="22"/>
  <c r="AX970" i="22"/>
  <c r="AY970" i="22"/>
  <c r="AZ970" i="22"/>
  <c r="BA970" i="22"/>
  <c r="BB970" i="22"/>
  <c r="AX971" i="22"/>
  <c r="AY971" i="22"/>
  <c r="AZ971" i="22"/>
  <c r="BA971" i="22"/>
  <c r="BB971" i="22"/>
  <c r="AX972" i="22"/>
  <c r="AY972" i="22"/>
  <c r="AZ972" i="22"/>
  <c r="BA972" i="22"/>
  <c r="BB972" i="22"/>
  <c r="AX973" i="22"/>
  <c r="AY973" i="22"/>
  <c r="AZ973" i="22"/>
  <c r="BA973" i="22"/>
  <c r="BB973" i="22"/>
  <c r="AX974" i="22"/>
  <c r="AY974" i="22"/>
  <c r="AZ974" i="22"/>
  <c r="BA974" i="22"/>
  <c r="BB974" i="22"/>
  <c r="AX975" i="22"/>
  <c r="AY975" i="22"/>
  <c r="AZ975" i="22"/>
  <c r="BA975" i="22"/>
  <c r="BB975" i="22"/>
  <c r="AX976" i="22"/>
  <c r="AY976" i="22"/>
  <c r="AZ976" i="22"/>
  <c r="BA976" i="22"/>
  <c r="BB976" i="22"/>
  <c r="AX977" i="22"/>
  <c r="AY977" i="22"/>
  <c r="AZ977" i="22"/>
  <c r="BA977" i="22"/>
  <c r="BB977" i="22"/>
  <c r="AX978" i="22"/>
  <c r="AY978" i="22"/>
  <c r="AZ978" i="22"/>
  <c r="BA978" i="22"/>
  <c r="BB978" i="22"/>
  <c r="AX979" i="22"/>
  <c r="AY979" i="22"/>
  <c r="AZ979" i="22"/>
  <c r="BA979" i="22"/>
  <c r="BB979" i="22"/>
  <c r="AX980" i="22"/>
  <c r="AY980" i="22"/>
  <c r="AZ980" i="22"/>
  <c r="BA980" i="22"/>
  <c r="BB980" i="22"/>
  <c r="AX981" i="22"/>
  <c r="AY981" i="22"/>
  <c r="AZ981" i="22"/>
  <c r="BA981" i="22"/>
  <c r="BB981" i="22"/>
  <c r="AX982" i="22"/>
  <c r="AY982" i="22"/>
  <c r="AZ982" i="22"/>
  <c r="BA982" i="22"/>
  <c r="BB982" i="22"/>
  <c r="AX983" i="22"/>
  <c r="AY983" i="22"/>
  <c r="AZ983" i="22"/>
  <c r="BA983" i="22"/>
  <c r="BB983" i="22"/>
  <c r="AX984" i="22"/>
  <c r="AY984" i="22"/>
  <c r="AZ984" i="22"/>
  <c r="BA984" i="22"/>
  <c r="BB984" i="22"/>
  <c r="AX985" i="22"/>
  <c r="AY985" i="22"/>
  <c r="AZ985" i="22"/>
  <c r="BA985" i="22"/>
  <c r="BB985" i="22"/>
  <c r="AX986" i="22"/>
  <c r="AY986" i="22"/>
  <c r="AZ986" i="22"/>
  <c r="BA986" i="22"/>
  <c r="BB986" i="22"/>
  <c r="AX987" i="22"/>
  <c r="AY987" i="22"/>
  <c r="AZ987" i="22"/>
  <c r="BA987" i="22"/>
  <c r="BB987" i="22"/>
  <c r="AX988" i="22"/>
  <c r="AY988" i="22"/>
  <c r="AZ988" i="22"/>
  <c r="BA988" i="22"/>
  <c r="BB988" i="22"/>
  <c r="AX989" i="22"/>
  <c r="AY989" i="22"/>
  <c r="AZ989" i="22"/>
  <c r="BA989" i="22"/>
  <c r="BB989" i="22"/>
  <c r="AX990" i="22"/>
  <c r="AY990" i="22"/>
  <c r="AZ990" i="22"/>
  <c r="BA990" i="22"/>
  <c r="BB990" i="22"/>
  <c r="AX991" i="22"/>
  <c r="AY991" i="22"/>
  <c r="AZ991" i="22"/>
  <c r="BA991" i="22"/>
  <c r="BB991" i="22"/>
  <c r="AX992" i="22"/>
  <c r="AY992" i="22"/>
  <c r="AZ992" i="22"/>
  <c r="BA992" i="22"/>
  <c r="BB992" i="22"/>
  <c r="AX993" i="22"/>
  <c r="AY993" i="22"/>
  <c r="AZ993" i="22"/>
  <c r="BA993" i="22"/>
  <c r="BB993" i="22"/>
  <c r="AX994" i="22"/>
  <c r="AY994" i="22"/>
  <c r="AZ994" i="22"/>
  <c r="BA994" i="22"/>
  <c r="BB994" i="22"/>
  <c r="AX995" i="22"/>
  <c r="AY995" i="22"/>
  <c r="AZ995" i="22"/>
  <c r="BA995" i="22"/>
  <c r="BB995" i="22"/>
  <c r="AX996" i="22"/>
  <c r="AY996" i="22"/>
  <c r="AZ996" i="22"/>
  <c r="BA996" i="22"/>
  <c r="BB996" i="22"/>
  <c r="AX997" i="22"/>
  <c r="AY997" i="22"/>
  <c r="AZ997" i="22"/>
  <c r="BA997" i="22"/>
  <c r="BB997" i="22"/>
  <c r="AX998" i="22"/>
  <c r="AY998" i="22"/>
  <c r="AZ998" i="22"/>
  <c r="BA998" i="22"/>
  <c r="BB998" i="22"/>
  <c r="AX999" i="22"/>
  <c r="AY999" i="22"/>
  <c r="AZ999" i="22"/>
  <c r="BA999" i="22"/>
  <c r="BB999" i="22"/>
  <c r="AX1000" i="22"/>
  <c r="AY1000" i="22"/>
  <c r="AZ1000" i="22"/>
  <c r="BA1000" i="22"/>
  <c r="BB1000" i="22"/>
  <c r="AX1001" i="22"/>
  <c r="AY1001" i="22"/>
  <c r="AZ1001" i="22"/>
  <c r="BA1001" i="22"/>
  <c r="BB1001" i="22"/>
  <c r="AX1002" i="22"/>
  <c r="AY1002" i="22"/>
  <c r="AZ1002" i="22"/>
  <c r="BA1002" i="22"/>
  <c r="BB1002" i="22"/>
  <c r="AX1003" i="22"/>
  <c r="AY1003" i="22"/>
  <c r="AZ1003" i="22"/>
  <c r="BA1003" i="22"/>
  <c r="BB1003" i="22"/>
  <c r="AX1004" i="22"/>
  <c r="AY1004" i="22"/>
  <c r="AZ1004" i="22"/>
  <c r="BA1004" i="22"/>
  <c r="BB1004" i="22"/>
  <c r="AX1005" i="22"/>
  <c r="AY1005" i="22"/>
  <c r="AZ1005" i="22"/>
  <c r="BA1005" i="22"/>
  <c r="BB1005" i="22"/>
  <c r="AX1006" i="22"/>
  <c r="AY1006" i="22"/>
  <c r="AZ1006" i="22"/>
  <c r="BA1006" i="22"/>
  <c r="BB1006" i="22"/>
  <c r="AX1007" i="22"/>
  <c r="AY1007" i="22"/>
  <c r="AZ1007" i="22"/>
  <c r="BA1007" i="22"/>
  <c r="BB1007" i="22"/>
  <c r="AX1008" i="22"/>
  <c r="AY1008" i="22"/>
  <c r="AZ1008" i="22"/>
  <c r="BA1008" i="22"/>
  <c r="BB1008" i="22"/>
  <c r="AX1009" i="22"/>
  <c r="AY1009" i="22"/>
  <c r="AZ1009" i="22"/>
  <c r="BA1009" i="22"/>
  <c r="BB1009" i="22"/>
  <c r="AX1010" i="22"/>
  <c r="AY1010" i="22"/>
  <c r="AZ1010" i="22"/>
  <c r="BA1010" i="22"/>
  <c r="BB1010" i="22"/>
  <c r="AX1011" i="22"/>
  <c r="AY1011" i="22"/>
  <c r="AZ1011" i="22"/>
  <c r="BA1011" i="22"/>
  <c r="BB1011" i="22"/>
  <c r="AX1012" i="22"/>
  <c r="AY1012" i="22"/>
  <c r="AZ1012" i="22"/>
  <c r="BA1012" i="22"/>
  <c r="BB1012" i="22"/>
  <c r="AX1013" i="22"/>
  <c r="AY1013" i="22"/>
  <c r="AZ1013" i="22"/>
  <c r="BA1013" i="22"/>
  <c r="BB1013" i="22"/>
  <c r="AX1014" i="22"/>
  <c r="AY1014" i="22"/>
  <c r="AZ1014" i="22"/>
  <c r="BA1014" i="22"/>
  <c r="BB1014" i="22"/>
  <c r="AX1015" i="22"/>
  <c r="AY1015" i="22"/>
  <c r="AZ1015" i="22"/>
  <c r="BA1015" i="22"/>
  <c r="BB1015" i="22"/>
  <c r="AX1016" i="22"/>
  <c r="AY1016" i="22"/>
  <c r="AZ1016" i="22"/>
  <c r="BA1016" i="22"/>
  <c r="BB1016" i="22"/>
  <c r="AX1017" i="22"/>
  <c r="AY1017" i="22"/>
  <c r="AZ1017" i="22"/>
  <c r="BA1017" i="22"/>
  <c r="BB1017" i="22"/>
  <c r="AX1018" i="22"/>
  <c r="AY1018" i="22"/>
  <c r="AZ1018" i="22"/>
  <c r="BA1018" i="22"/>
  <c r="BB1018" i="22"/>
  <c r="AX1019" i="22"/>
  <c r="AY1019" i="22"/>
  <c r="AZ1019" i="22"/>
  <c r="BA1019" i="22"/>
  <c r="BB1019" i="22"/>
  <c r="AX1020" i="22"/>
  <c r="AY1020" i="22"/>
  <c r="AZ1020" i="22"/>
  <c r="BA1020" i="22"/>
  <c r="BB1020" i="22"/>
  <c r="AX1021" i="22"/>
  <c r="AY1021" i="22"/>
  <c r="AZ1021" i="22"/>
  <c r="BA1021" i="22"/>
  <c r="BB1021" i="22"/>
  <c r="AX1022" i="22"/>
  <c r="AY1022" i="22"/>
  <c r="AZ1022" i="22"/>
  <c r="BA1022" i="22"/>
  <c r="BB1022" i="22"/>
  <c r="AX1023" i="22"/>
  <c r="AY1023" i="22"/>
  <c r="AZ1023" i="22"/>
  <c r="BA1023" i="22"/>
  <c r="BB1023" i="22"/>
  <c r="AX1024" i="22"/>
  <c r="AY1024" i="22"/>
  <c r="AZ1024" i="22"/>
  <c r="BA1024" i="22"/>
  <c r="BB1024" i="22"/>
  <c r="AX1025" i="22"/>
  <c r="AY1025" i="22"/>
  <c r="AZ1025" i="22"/>
  <c r="BA1025" i="22"/>
  <c r="BB1025" i="22"/>
  <c r="AX1026" i="22"/>
  <c r="AY1026" i="22"/>
  <c r="AZ1026" i="22"/>
  <c r="BA1026" i="22"/>
  <c r="BB1026" i="22"/>
  <c r="AX1027" i="22"/>
  <c r="AY1027" i="22"/>
  <c r="AZ1027" i="22"/>
  <c r="BA1027" i="22"/>
  <c r="BB1027" i="22"/>
  <c r="AX1028" i="22"/>
  <c r="AY1028" i="22"/>
  <c r="AZ1028" i="22"/>
  <c r="BA1028" i="22"/>
  <c r="BB1028" i="22"/>
  <c r="AX1029" i="22"/>
  <c r="AY1029" i="22"/>
  <c r="AZ1029" i="22"/>
  <c r="BA1029" i="22"/>
  <c r="BB1029" i="22"/>
  <c r="AX1030" i="22"/>
  <c r="AY1030" i="22"/>
  <c r="AZ1030" i="22"/>
  <c r="BA1030" i="22"/>
  <c r="BB1030" i="22"/>
  <c r="AX1031" i="22"/>
  <c r="AY1031" i="22"/>
  <c r="AZ1031" i="22"/>
  <c r="BA1031" i="22"/>
  <c r="BB1031" i="22"/>
  <c r="AX1032" i="22"/>
  <c r="AY1032" i="22"/>
  <c r="AZ1032" i="22"/>
  <c r="BA1032" i="22"/>
  <c r="BB1032" i="22"/>
  <c r="AX1033" i="22"/>
  <c r="AY1033" i="22"/>
  <c r="AZ1033" i="22"/>
  <c r="BA1033" i="22"/>
  <c r="BB1033" i="22"/>
  <c r="AX1034" i="22"/>
  <c r="AY1034" i="22"/>
  <c r="AZ1034" i="22"/>
  <c r="BA1034" i="22"/>
  <c r="BB1034" i="22"/>
  <c r="AX1035" i="22"/>
  <c r="AY1035" i="22"/>
  <c r="AZ1035" i="22"/>
  <c r="BA1035" i="22"/>
  <c r="BB1035" i="22"/>
  <c r="AX1036" i="22"/>
  <c r="AY1036" i="22"/>
  <c r="AZ1036" i="22"/>
  <c r="BA1036" i="22"/>
  <c r="BB1036" i="22"/>
  <c r="AX1037" i="22"/>
  <c r="AY1037" i="22"/>
  <c r="AZ1037" i="22"/>
  <c r="BA1037" i="22"/>
  <c r="BB1037" i="22"/>
  <c r="AX1038" i="22"/>
  <c r="AY1038" i="22"/>
  <c r="AZ1038" i="22"/>
  <c r="BA1038" i="22"/>
  <c r="BB1038" i="22"/>
  <c r="AX1039" i="22"/>
  <c r="AY1039" i="22"/>
  <c r="AZ1039" i="22"/>
  <c r="BA1039" i="22"/>
  <c r="BB1039" i="22"/>
  <c r="AX1040" i="22"/>
  <c r="AY1040" i="22"/>
  <c r="AZ1040" i="22"/>
  <c r="BA1040" i="22"/>
  <c r="BB1040" i="22"/>
  <c r="AX1041" i="22"/>
  <c r="AY1041" i="22"/>
  <c r="AZ1041" i="22"/>
  <c r="BA1041" i="22"/>
  <c r="BB1041" i="22"/>
  <c r="AX1042" i="22"/>
  <c r="AY1042" i="22"/>
  <c r="AZ1042" i="22"/>
  <c r="BA1042" i="22"/>
  <c r="BB1042" i="22"/>
  <c r="AX1043" i="22"/>
  <c r="AY1043" i="22"/>
  <c r="AZ1043" i="22"/>
  <c r="BA1043" i="22"/>
  <c r="BB1043" i="22"/>
  <c r="AX1044" i="22"/>
  <c r="AY1044" i="22"/>
  <c r="AZ1044" i="22"/>
  <c r="BA1044" i="22"/>
  <c r="BB1044" i="22"/>
  <c r="AX1045" i="22"/>
  <c r="AY1045" i="22"/>
  <c r="AZ1045" i="22"/>
  <c r="BA1045" i="22"/>
  <c r="BB1045" i="22"/>
  <c r="AX1046" i="22"/>
  <c r="AY1046" i="22"/>
  <c r="AZ1046" i="22"/>
  <c r="BA1046" i="22"/>
  <c r="BB1046" i="22"/>
  <c r="AX1047" i="22"/>
  <c r="AY1047" i="22"/>
  <c r="AZ1047" i="22"/>
  <c r="BA1047" i="22"/>
  <c r="BB1047" i="22"/>
  <c r="AX1048" i="22"/>
  <c r="AY1048" i="22"/>
  <c r="AZ1048" i="22"/>
  <c r="BA1048" i="22"/>
  <c r="BB1048" i="22"/>
  <c r="AX1049" i="22"/>
  <c r="AY1049" i="22"/>
  <c r="AZ1049" i="22"/>
  <c r="BA1049" i="22"/>
  <c r="BB1049" i="22"/>
  <c r="AX1050" i="22"/>
  <c r="AY1050" i="22"/>
  <c r="AZ1050" i="22"/>
  <c r="BA1050" i="22"/>
  <c r="BB1050" i="22"/>
  <c r="AX1051" i="22"/>
  <c r="AY1051" i="22"/>
  <c r="AZ1051" i="22"/>
  <c r="BA1051" i="22"/>
  <c r="BB1051" i="22"/>
  <c r="AX1052" i="22"/>
  <c r="AY1052" i="22"/>
  <c r="AZ1052" i="22"/>
  <c r="BA1052" i="22"/>
  <c r="BB1052" i="22"/>
  <c r="AX1053" i="22"/>
  <c r="AY1053" i="22"/>
  <c r="AZ1053" i="22"/>
  <c r="BA1053" i="22"/>
  <c r="BB1053" i="22"/>
  <c r="AX1054" i="22"/>
  <c r="AY1054" i="22"/>
  <c r="AZ1054" i="22"/>
  <c r="BA1054" i="22"/>
  <c r="BB1054" i="22"/>
  <c r="AX1055" i="22"/>
  <c r="AY1055" i="22"/>
  <c r="AZ1055" i="22"/>
  <c r="BA1055" i="22"/>
  <c r="BB1055" i="22"/>
  <c r="AX1056" i="22"/>
  <c r="AY1056" i="22"/>
  <c r="AZ1056" i="22"/>
  <c r="BA1056" i="22"/>
  <c r="BB1056" i="22"/>
  <c r="AX1057" i="22"/>
  <c r="AY1057" i="22"/>
  <c r="AZ1057" i="22"/>
  <c r="BA1057" i="22"/>
  <c r="BB1057" i="22"/>
  <c r="AX1058" i="22"/>
  <c r="AY1058" i="22"/>
  <c r="AZ1058" i="22"/>
  <c r="BA1058" i="22"/>
  <c r="BB1058" i="22"/>
  <c r="AX1059" i="22"/>
  <c r="AY1059" i="22"/>
  <c r="AZ1059" i="22"/>
  <c r="BA1059" i="22"/>
  <c r="BB1059" i="22"/>
  <c r="AX1060" i="22"/>
  <c r="AY1060" i="22"/>
  <c r="AZ1060" i="22"/>
  <c r="BA1060" i="22"/>
  <c r="BB1060" i="22"/>
  <c r="AX1061" i="22"/>
  <c r="AY1061" i="22"/>
  <c r="AZ1061" i="22"/>
  <c r="BA1061" i="22"/>
  <c r="BB1061" i="22"/>
  <c r="AX1062" i="22"/>
  <c r="AY1062" i="22"/>
  <c r="AZ1062" i="22"/>
  <c r="BA1062" i="22"/>
  <c r="BB1062" i="22"/>
  <c r="AX1063" i="22"/>
  <c r="AY1063" i="22"/>
  <c r="AZ1063" i="22"/>
  <c r="BA1063" i="22"/>
  <c r="BB1063" i="22"/>
  <c r="AX1064" i="22"/>
  <c r="AY1064" i="22"/>
  <c r="AZ1064" i="22"/>
  <c r="BA1064" i="22"/>
  <c r="BB1064" i="22"/>
  <c r="AX1065" i="22"/>
  <c r="AY1065" i="22"/>
  <c r="AZ1065" i="22"/>
  <c r="BA1065" i="22"/>
  <c r="BB1065" i="22"/>
  <c r="AX1066" i="22"/>
  <c r="AY1066" i="22"/>
  <c r="AZ1066" i="22"/>
  <c r="BA1066" i="22"/>
  <c r="BB1066" i="22"/>
  <c r="AX1067" i="22"/>
  <c r="AY1067" i="22"/>
  <c r="AZ1067" i="22"/>
  <c r="BA1067" i="22"/>
  <c r="BB1067" i="22"/>
  <c r="AX1068" i="22"/>
  <c r="AY1068" i="22"/>
  <c r="AZ1068" i="22"/>
  <c r="BA1068" i="22"/>
  <c r="BB1068" i="22"/>
  <c r="AX1069" i="22"/>
  <c r="AY1069" i="22"/>
  <c r="AZ1069" i="22"/>
  <c r="BA1069" i="22"/>
  <c r="BB1069" i="22"/>
  <c r="AX1070" i="22"/>
  <c r="AY1070" i="22"/>
  <c r="AZ1070" i="22"/>
  <c r="BA1070" i="22"/>
  <c r="BB1070" i="22"/>
  <c r="AX1071" i="22"/>
  <c r="AY1071" i="22"/>
  <c r="AZ1071" i="22"/>
  <c r="BA1071" i="22"/>
  <c r="BB1071" i="22"/>
  <c r="AX1072" i="22"/>
  <c r="AY1072" i="22"/>
  <c r="AZ1072" i="22"/>
  <c r="BA1072" i="22"/>
  <c r="BB1072" i="22"/>
  <c r="AX1073" i="22"/>
  <c r="AY1073" i="22"/>
  <c r="AZ1073" i="22"/>
  <c r="BA1073" i="22"/>
  <c r="BB1073" i="22"/>
  <c r="AX1074" i="22"/>
  <c r="AY1074" i="22"/>
  <c r="AZ1074" i="22"/>
  <c r="BA1074" i="22"/>
  <c r="BB1074" i="22"/>
  <c r="AX1075" i="22"/>
  <c r="AY1075" i="22"/>
  <c r="AZ1075" i="22"/>
  <c r="BA1075" i="22"/>
  <c r="BB1075" i="22"/>
  <c r="AX1076" i="22"/>
  <c r="AY1076" i="22"/>
  <c r="AZ1076" i="22"/>
  <c r="BA1076" i="22"/>
  <c r="BB1076" i="22"/>
  <c r="AX1077" i="22"/>
  <c r="AY1077" i="22"/>
  <c r="AZ1077" i="22"/>
  <c r="BA1077" i="22"/>
  <c r="BB1077" i="22"/>
  <c r="AX1078" i="22"/>
  <c r="AY1078" i="22"/>
  <c r="AZ1078" i="22"/>
  <c r="BA1078" i="22"/>
  <c r="BB1078" i="22"/>
  <c r="AX1079" i="22"/>
  <c r="AY1079" i="22"/>
  <c r="AZ1079" i="22"/>
  <c r="BA1079" i="22"/>
  <c r="BB1079" i="22"/>
  <c r="AX1080" i="22"/>
  <c r="AY1080" i="22"/>
  <c r="AZ1080" i="22"/>
  <c r="BA1080" i="22"/>
  <c r="BB1080" i="22"/>
  <c r="AX1081" i="22"/>
  <c r="AY1081" i="22"/>
  <c r="AZ1081" i="22"/>
  <c r="BA1081" i="22"/>
  <c r="BB1081" i="22"/>
  <c r="AX1082" i="22"/>
  <c r="AY1082" i="22"/>
  <c r="AZ1082" i="22"/>
  <c r="BA1082" i="22"/>
  <c r="BB1082" i="22"/>
  <c r="AX1083" i="22"/>
  <c r="AY1083" i="22"/>
  <c r="AZ1083" i="22"/>
  <c r="BA1083" i="22"/>
  <c r="BB1083" i="22"/>
  <c r="AX1084" i="22"/>
  <c r="AY1084" i="22"/>
  <c r="AZ1084" i="22"/>
  <c r="BA1084" i="22"/>
  <c r="BB1084" i="22"/>
  <c r="AX1085" i="22"/>
  <c r="AY1085" i="22"/>
  <c r="AZ1085" i="22"/>
  <c r="BA1085" i="22"/>
  <c r="BB1085" i="22"/>
  <c r="AX1086" i="22"/>
  <c r="AY1086" i="22"/>
  <c r="AZ1086" i="22"/>
  <c r="BA1086" i="22"/>
  <c r="BB1086" i="22"/>
  <c r="AX1087" i="22"/>
  <c r="AY1087" i="22"/>
  <c r="AZ1087" i="22"/>
  <c r="BA1087" i="22"/>
  <c r="BB1087" i="22"/>
  <c r="AX1088" i="22"/>
  <c r="AY1088" i="22"/>
  <c r="AZ1088" i="22"/>
  <c r="BA1088" i="22"/>
  <c r="BB1088" i="22"/>
  <c r="AX1089" i="22"/>
  <c r="AY1089" i="22"/>
  <c r="AZ1089" i="22"/>
  <c r="BA1089" i="22"/>
  <c r="BB1089" i="22"/>
  <c r="AX1090" i="22"/>
  <c r="AY1090" i="22"/>
  <c r="AZ1090" i="22"/>
  <c r="BA1090" i="22"/>
  <c r="BB1090" i="22"/>
  <c r="AX1091" i="22"/>
  <c r="AY1091" i="22"/>
  <c r="AZ1091" i="22"/>
  <c r="BA1091" i="22"/>
  <c r="BB1091" i="22"/>
  <c r="AX1092" i="22"/>
  <c r="AY1092" i="22"/>
  <c r="AZ1092" i="22"/>
  <c r="BA1092" i="22"/>
  <c r="BB1092" i="22"/>
  <c r="AX1093" i="22"/>
  <c r="AY1093" i="22"/>
  <c r="AZ1093" i="22"/>
  <c r="BA1093" i="22"/>
  <c r="BB1093" i="22"/>
  <c r="AX1094" i="22"/>
  <c r="AY1094" i="22"/>
  <c r="AZ1094" i="22"/>
  <c r="BA1094" i="22"/>
  <c r="BB1094" i="22"/>
  <c r="AX1095" i="22"/>
  <c r="AY1095" i="22"/>
  <c r="AZ1095" i="22"/>
  <c r="BA1095" i="22"/>
  <c r="BB1095" i="22"/>
  <c r="AX1096" i="22"/>
  <c r="AY1096" i="22"/>
  <c r="AZ1096" i="22"/>
  <c r="BA1096" i="22"/>
  <c r="BB1096" i="22"/>
  <c r="AX1097" i="22"/>
  <c r="AY1097" i="22"/>
  <c r="AZ1097" i="22"/>
  <c r="BA1097" i="22"/>
  <c r="BB1097" i="22"/>
  <c r="AX1098" i="22"/>
  <c r="AY1098" i="22"/>
  <c r="AZ1098" i="22"/>
  <c r="BA1098" i="22"/>
  <c r="BB1098" i="22"/>
  <c r="AX1099" i="22"/>
  <c r="AY1099" i="22"/>
  <c r="AZ1099" i="22"/>
  <c r="BA1099" i="22"/>
  <c r="BB1099" i="22"/>
  <c r="AX1100" i="22"/>
  <c r="AY1100" i="22"/>
  <c r="AZ1100" i="22"/>
  <c r="BA1100" i="22"/>
  <c r="BB1100" i="22"/>
  <c r="AX1101" i="22"/>
  <c r="AY1101" i="22"/>
  <c r="AZ1101" i="22"/>
  <c r="BA1101" i="22"/>
  <c r="BB1101" i="22"/>
  <c r="AX1102" i="22"/>
  <c r="AY1102" i="22"/>
  <c r="AZ1102" i="22"/>
  <c r="BA1102" i="22"/>
  <c r="BB1102" i="22"/>
  <c r="AX1103" i="22"/>
  <c r="AY1103" i="22"/>
  <c r="AZ1103" i="22"/>
  <c r="BA1103" i="22"/>
  <c r="BB1103" i="22"/>
  <c r="AX1104" i="22"/>
  <c r="AY1104" i="22"/>
  <c r="AZ1104" i="22"/>
  <c r="BA1104" i="22"/>
  <c r="BB1104" i="22"/>
  <c r="AX1105" i="22"/>
  <c r="AY1105" i="22"/>
  <c r="AZ1105" i="22"/>
  <c r="BA1105" i="22"/>
  <c r="BB1105" i="22"/>
  <c r="AX1106" i="22"/>
  <c r="AY1106" i="22"/>
  <c r="AZ1106" i="22"/>
  <c r="BA1106" i="22"/>
  <c r="BB1106" i="22"/>
  <c r="AX1107" i="22"/>
  <c r="AY1107" i="22"/>
  <c r="AZ1107" i="22"/>
  <c r="BA1107" i="22"/>
  <c r="BB1107" i="22"/>
  <c r="AX1108" i="22"/>
  <c r="AY1108" i="22"/>
  <c r="AZ1108" i="22"/>
  <c r="BA1108" i="22"/>
  <c r="BB1108" i="22"/>
  <c r="AX1109" i="22"/>
  <c r="AY1109" i="22"/>
  <c r="AZ1109" i="22"/>
  <c r="BA1109" i="22"/>
  <c r="BB1109" i="22"/>
  <c r="AX1110" i="22"/>
  <c r="AY1110" i="22"/>
  <c r="AZ1110" i="22"/>
  <c r="BA1110" i="22"/>
  <c r="BB1110" i="22"/>
  <c r="AX1111" i="22"/>
  <c r="AY1111" i="22"/>
  <c r="AZ1111" i="22"/>
  <c r="BA1111" i="22"/>
  <c r="BB1111" i="22"/>
  <c r="AX1112" i="22"/>
  <c r="AY1112" i="22"/>
  <c r="AZ1112" i="22"/>
  <c r="BA1112" i="22"/>
  <c r="BB1112" i="22"/>
  <c r="AX1113" i="22"/>
  <c r="AY1113" i="22"/>
  <c r="AZ1113" i="22"/>
  <c r="BA1113" i="22"/>
  <c r="BB1113" i="22"/>
  <c r="AX1114" i="22"/>
  <c r="AY1114" i="22"/>
  <c r="AZ1114" i="22"/>
  <c r="BA1114" i="22"/>
  <c r="BB1114" i="22"/>
  <c r="AX1115" i="22"/>
  <c r="AY1115" i="22"/>
  <c r="AZ1115" i="22"/>
  <c r="BA1115" i="22"/>
  <c r="BB1115" i="22"/>
  <c r="AX1116" i="22"/>
  <c r="AY1116" i="22"/>
  <c r="AZ1116" i="22"/>
  <c r="BA1116" i="22"/>
  <c r="BB1116" i="22"/>
  <c r="AX1117" i="22"/>
  <c r="AY1117" i="22"/>
  <c r="AZ1117" i="22"/>
  <c r="BA1117" i="22"/>
  <c r="BB1117" i="22"/>
  <c r="AX1118" i="22"/>
  <c r="AY1118" i="22"/>
  <c r="AZ1118" i="22"/>
  <c r="BA1118" i="22"/>
  <c r="BB1118" i="22"/>
  <c r="AX1119" i="22"/>
  <c r="AY1119" i="22"/>
  <c r="AZ1119" i="22"/>
  <c r="BA1119" i="22"/>
  <c r="BB1119" i="22"/>
  <c r="AX1120" i="22"/>
  <c r="AY1120" i="22"/>
  <c r="AZ1120" i="22"/>
  <c r="BA1120" i="22"/>
  <c r="BB1120" i="22"/>
  <c r="AX1121" i="22"/>
  <c r="AY1121" i="22"/>
  <c r="AZ1121" i="22"/>
  <c r="BA1121" i="22"/>
  <c r="BB1121" i="22"/>
  <c r="AX1122" i="22"/>
  <c r="AY1122" i="22"/>
  <c r="AZ1122" i="22"/>
  <c r="BA1122" i="22"/>
  <c r="BB1122" i="22"/>
  <c r="AX1123" i="22"/>
  <c r="AY1123" i="22"/>
  <c r="AZ1123" i="22"/>
  <c r="BA1123" i="22"/>
  <c r="BB1123" i="22"/>
  <c r="AX1124" i="22"/>
  <c r="AY1124" i="22"/>
  <c r="AZ1124" i="22"/>
  <c r="BA1124" i="22"/>
  <c r="BB1124" i="22"/>
  <c r="AX1125" i="22"/>
  <c r="AY1125" i="22"/>
  <c r="AZ1125" i="22"/>
  <c r="BA1125" i="22"/>
  <c r="BB1125" i="22"/>
  <c r="AX1126" i="22"/>
  <c r="AY1126" i="22"/>
  <c r="AZ1126" i="22"/>
  <c r="BA1126" i="22"/>
  <c r="BB1126" i="22"/>
  <c r="AX1127" i="22"/>
  <c r="AY1127" i="22"/>
  <c r="AZ1127" i="22"/>
  <c r="BA1127" i="22"/>
  <c r="BB1127" i="22"/>
  <c r="AX1128" i="22"/>
  <c r="AY1128" i="22"/>
  <c r="AZ1128" i="22"/>
  <c r="BA1128" i="22"/>
  <c r="BB1128" i="22"/>
  <c r="AX1129" i="22"/>
  <c r="AY1129" i="22"/>
  <c r="AZ1129" i="22"/>
  <c r="BA1129" i="22"/>
  <c r="BB1129" i="22"/>
  <c r="AX1130" i="22"/>
  <c r="AY1130" i="22"/>
  <c r="AZ1130" i="22"/>
  <c r="BA1130" i="22"/>
  <c r="BB1130" i="22"/>
  <c r="AX1131" i="22"/>
  <c r="AY1131" i="22"/>
  <c r="AZ1131" i="22"/>
  <c r="BA1131" i="22"/>
  <c r="BB1131" i="22"/>
  <c r="AX1132" i="22"/>
  <c r="AY1132" i="22"/>
  <c r="AZ1132" i="22"/>
  <c r="BA1132" i="22"/>
  <c r="BB1132" i="22"/>
  <c r="AX1133" i="22"/>
  <c r="AY1133" i="22"/>
  <c r="AZ1133" i="22"/>
  <c r="BA1133" i="22"/>
  <c r="BB1133" i="22"/>
  <c r="AX1134" i="22"/>
  <c r="AY1134" i="22"/>
  <c r="AZ1134" i="22"/>
  <c r="BA1134" i="22"/>
  <c r="BB1134" i="22"/>
  <c r="AX1135" i="22"/>
  <c r="AY1135" i="22"/>
  <c r="AZ1135" i="22"/>
  <c r="BA1135" i="22"/>
  <c r="BB1135" i="22"/>
  <c r="AX1136" i="22"/>
  <c r="AY1136" i="22"/>
  <c r="AZ1136" i="22"/>
  <c r="BA1136" i="22"/>
  <c r="BB1136" i="22"/>
  <c r="AX1137" i="22"/>
  <c r="AY1137" i="22"/>
  <c r="AZ1137" i="22"/>
  <c r="BA1137" i="22"/>
  <c r="BB1137" i="22"/>
  <c r="AX1138" i="22"/>
  <c r="AY1138" i="22"/>
  <c r="AZ1138" i="22"/>
  <c r="BA1138" i="22"/>
  <c r="BB1138" i="22"/>
  <c r="AX1139" i="22"/>
  <c r="AY1139" i="22"/>
  <c r="AZ1139" i="22"/>
  <c r="BA1139" i="22"/>
  <c r="BB1139" i="22"/>
  <c r="AX1140" i="22"/>
  <c r="AY1140" i="22"/>
  <c r="AZ1140" i="22"/>
  <c r="BA1140" i="22"/>
  <c r="BB1140" i="22"/>
  <c r="AX1141" i="22"/>
  <c r="AY1141" i="22"/>
  <c r="AZ1141" i="22"/>
  <c r="BA1141" i="22"/>
  <c r="BB1141" i="22"/>
  <c r="AX1142" i="22"/>
  <c r="AY1142" i="22"/>
  <c r="AZ1142" i="22"/>
  <c r="BA1142" i="22"/>
  <c r="BB1142" i="22"/>
  <c r="AX1143" i="22"/>
  <c r="AY1143" i="22"/>
  <c r="AZ1143" i="22"/>
  <c r="BA1143" i="22"/>
  <c r="BB1143" i="22"/>
  <c r="AX1144" i="22"/>
  <c r="AY1144" i="22"/>
  <c r="AZ1144" i="22"/>
  <c r="BA1144" i="22"/>
  <c r="BB1144" i="22"/>
  <c r="AX1145" i="22"/>
  <c r="AY1145" i="22"/>
  <c r="AZ1145" i="22"/>
  <c r="BA1145" i="22"/>
  <c r="BB1145" i="22"/>
  <c r="AX1146" i="22"/>
  <c r="AY1146" i="22"/>
  <c r="AZ1146" i="22"/>
  <c r="BA1146" i="22"/>
  <c r="BB1146" i="22"/>
  <c r="AX1147" i="22"/>
  <c r="AY1147" i="22"/>
  <c r="AZ1147" i="22"/>
  <c r="BA1147" i="22"/>
  <c r="BB1147" i="22"/>
  <c r="AX1148" i="22"/>
  <c r="AY1148" i="22"/>
  <c r="AZ1148" i="22"/>
  <c r="BA1148" i="22"/>
  <c r="BB1148" i="22"/>
  <c r="AX1149" i="22"/>
  <c r="AY1149" i="22"/>
  <c r="AZ1149" i="22"/>
  <c r="BA1149" i="22"/>
  <c r="BB1149" i="22"/>
  <c r="AX1150" i="22"/>
  <c r="AY1150" i="22"/>
  <c r="AZ1150" i="22"/>
  <c r="BA1150" i="22"/>
  <c r="BB1150" i="22"/>
  <c r="AX1151" i="22"/>
  <c r="AY1151" i="22"/>
  <c r="AZ1151" i="22"/>
  <c r="BA1151" i="22"/>
  <c r="BB1151" i="22"/>
  <c r="AX1152" i="22"/>
  <c r="AY1152" i="22"/>
  <c r="AZ1152" i="22"/>
  <c r="BA1152" i="22"/>
  <c r="BB1152" i="22"/>
  <c r="AX1153" i="22"/>
  <c r="AY1153" i="22"/>
  <c r="AZ1153" i="22"/>
  <c r="BA1153" i="22"/>
  <c r="BB1153" i="22"/>
  <c r="AX1154" i="22"/>
  <c r="AY1154" i="22"/>
  <c r="AZ1154" i="22"/>
  <c r="BA1154" i="22"/>
  <c r="BB1154" i="22"/>
  <c r="AX1155" i="22"/>
  <c r="AY1155" i="22"/>
  <c r="AZ1155" i="22"/>
  <c r="BA1155" i="22"/>
  <c r="BB1155" i="22"/>
  <c r="AX1156" i="22"/>
  <c r="AY1156" i="22"/>
  <c r="AZ1156" i="22"/>
  <c r="BA1156" i="22"/>
  <c r="BB1156" i="22"/>
  <c r="AX1157" i="22"/>
  <c r="AY1157" i="22"/>
  <c r="AZ1157" i="22"/>
  <c r="BA1157" i="22"/>
  <c r="BB1157" i="22"/>
  <c r="AX1158" i="22"/>
  <c r="AY1158" i="22"/>
  <c r="AZ1158" i="22"/>
  <c r="BA1158" i="22"/>
  <c r="BB1158" i="22"/>
  <c r="AX1159" i="22"/>
  <c r="AY1159" i="22"/>
  <c r="AZ1159" i="22"/>
  <c r="BA1159" i="22"/>
  <c r="BB1159" i="22"/>
  <c r="AX1160" i="22"/>
  <c r="AY1160" i="22"/>
  <c r="AZ1160" i="22"/>
  <c r="BA1160" i="22"/>
  <c r="BB1160" i="22"/>
  <c r="AX1161" i="22"/>
  <c r="AY1161" i="22"/>
  <c r="AZ1161" i="22"/>
  <c r="BA1161" i="22"/>
  <c r="BB1161" i="22"/>
  <c r="AX1162" i="22"/>
  <c r="AY1162" i="22"/>
  <c r="AZ1162" i="22"/>
  <c r="BA1162" i="22"/>
  <c r="BB1162" i="22"/>
  <c r="AX1163" i="22"/>
  <c r="AY1163" i="22"/>
  <c r="AZ1163" i="22"/>
  <c r="BA1163" i="22"/>
  <c r="BB1163" i="22"/>
  <c r="AX1164" i="22"/>
  <c r="AY1164" i="22"/>
  <c r="AZ1164" i="22"/>
  <c r="BA1164" i="22"/>
  <c r="BB1164" i="22"/>
  <c r="AX1165" i="22"/>
  <c r="AY1165" i="22"/>
  <c r="AZ1165" i="22"/>
  <c r="BA1165" i="22"/>
  <c r="BB1165" i="22"/>
  <c r="AX1166" i="22"/>
  <c r="AY1166" i="22"/>
  <c r="AZ1166" i="22"/>
  <c r="BA1166" i="22"/>
  <c r="BB1166" i="22"/>
  <c r="AX1167" i="22"/>
  <c r="AY1167" i="22"/>
  <c r="AZ1167" i="22"/>
  <c r="BA1167" i="22"/>
  <c r="BB1167" i="22"/>
  <c r="AX1168" i="22"/>
  <c r="AY1168" i="22"/>
  <c r="AZ1168" i="22"/>
  <c r="BA1168" i="22"/>
  <c r="BB1168" i="22"/>
  <c r="AX1169" i="22"/>
  <c r="AY1169" i="22"/>
  <c r="AZ1169" i="22"/>
  <c r="BA1169" i="22"/>
  <c r="BB1169" i="22"/>
  <c r="AX1170" i="22"/>
  <c r="AY1170" i="22"/>
  <c r="AZ1170" i="22"/>
  <c r="BA1170" i="22"/>
  <c r="BB1170" i="22"/>
  <c r="AX1171" i="22"/>
  <c r="AY1171" i="22"/>
  <c r="AZ1171" i="22"/>
  <c r="BA1171" i="22"/>
  <c r="BB1171" i="22"/>
  <c r="AX1172" i="22"/>
  <c r="AY1172" i="22"/>
  <c r="AZ1172" i="22"/>
  <c r="BA1172" i="22"/>
  <c r="BB1172" i="22"/>
  <c r="AX1173" i="22"/>
  <c r="AY1173" i="22"/>
  <c r="AZ1173" i="22"/>
  <c r="BA1173" i="22"/>
  <c r="BB1173" i="22"/>
  <c r="AX1174" i="22"/>
  <c r="AY1174" i="22"/>
  <c r="AZ1174" i="22"/>
  <c r="BA1174" i="22"/>
  <c r="BB1174" i="22"/>
  <c r="AX1175" i="22"/>
  <c r="AY1175" i="22"/>
  <c r="AZ1175" i="22"/>
  <c r="BA1175" i="22"/>
  <c r="BB1175" i="22"/>
  <c r="AX1176" i="22"/>
  <c r="AY1176" i="22"/>
  <c r="AZ1176" i="22"/>
  <c r="BA1176" i="22"/>
  <c r="BB1176" i="22"/>
  <c r="AX1177" i="22"/>
  <c r="AY1177" i="22"/>
  <c r="AZ1177" i="22"/>
  <c r="BA1177" i="22"/>
  <c r="BB1177" i="22"/>
  <c r="AX1178" i="22"/>
  <c r="AY1178" i="22"/>
  <c r="AZ1178" i="22"/>
  <c r="BA1178" i="22"/>
  <c r="BB1178" i="22"/>
  <c r="AX1179" i="22"/>
  <c r="AY1179" i="22"/>
  <c r="AZ1179" i="22"/>
  <c r="BA1179" i="22"/>
  <c r="BB1179" i="22"/>
  <c r="AX1180" i="22"/>
  <c r="AY1180" i="22"/>
  <c r="AZ1180" i="22"/>
  <c r="BA1180" i="22"/>
  <c r="BB1180" i="22"/>
  <c r="AX1181" i="22"/>
  <c r="AY1181" i="22"/>
  <c r="AZ1181" i="22"/>
  <c r="BA1181" i="22"/>
  <c r="BB1181" i="22"/>
  <c r="AX1182" i="22"/>
  <c r="AY1182" i="22"/>
  <c r="AZ1182" i="22"/>
  <c r="BA1182" i="22"/>
  <c r="BB1182" i="22"/>
  <c r="AX1183" i="22"/>
  <c r="AY1183" i="22"/>
  <c r="AZ1183" i="22"/>
  <c r="BA1183" i="22"/>
  <c r="BB1183" i="22"/>
  <c r="AX1184" i="22"/>
  <c r="AY1184" i="22"/>
  <c r="AZ1184" i="22"/>
  <c r="BA1184" i="22"/>
  <c r="BB1184" i="22"/>
  <c r="AX1185" i="22"/>
  <c r="AY1185" i="22"/>
  <c r="AZ1185" i="22"/>
  <c r="BA1185" i="22"/>
  <c r="BB1185" i="22"/>
  <c r="AX1186" i="22"/>
  <c r="AY1186" i="22"/>
  <c r="AZ1186" i="22"/>
  <c r="BA1186" i="22"/>
  <c r="BB1186" i="22"/>
  <c r="AX1187" i="22"/>
  <c r="AY1187" i="22"/>
  <c r="AZ1187" i="22"/>
  <c r="BA1187" i="22"/>
  <c r="BB1187" i="22"/>
  <c r="AX1188" i="22"/>
  <c r="AY1188" i="22"/>
  <c r="AZ1188" i="22"/>
  <c r="BA1188" i="22"/>
  <c r="BB1188" i="22"/>
  <c r="AX1189" i="22"/>
  <c r="AY1189" i="22"/>
  <c r="AZ1189" i="22"/>
  <c r="BA1189" i="22"/>
  <c r="BB1189" i="22"/>
  <c r="AX1190" i="22"/>
  <c r="AY1190" i="22"/>
  <c r="AZ1190" i="22"/>
  <c r="BA1190" i="22"/>
  <c r="BB1190" i="22"/>
  <c r="AX1191" i="22"/>
  <c r="AY1191" i="22"/>
  <c r="AZ1191" i="22"/>
  <c r="BA1191" i="22"/>
  <c r="BB1191" i="22"/>
  <c r="AX1192" i="22"/>
  <c r="AY1192" i="22"/>
  <c r="AZ1192" i="22"/>
  <c r="BA1192" i="22"/>
  <c r="BB1192" i="22"/>
  <c r="AX1193" i="22"/>
  <c r="AY1193" i="22"/>
  <c r="AZ1193" i="22"/>
  <c r="BA1193" i="22"/>
  <c r="BB1193" i="22"/>
  <c r="AX1194" i="22"/>
  <c r="AY1194" i="22"/>
  <c r="AZ1194" i="22"/>
  <c r="BA1194" i="22"/>
  <c r="BB1194" i="22"/>
  <c r="AX1195" i="22"/>
  <c r="AY1195" i="22"/>
  <c r="AZ1195" i="22"/>
  <c r="BA1195" i="22"/>
  <c r="BB1195" i="22"/>
  <c r="AX1196" i="22"/>
  <c r="AY1196" i="22"/>
  <c r="AZ1196" i="22"/>
  <c r="BA1196" i="22"/>
  <c r="BB1196" i="22"/>
  <c r="AX1197" i="22"/>
  <c r="AY1197" i="22"/>
  <c r="AZ1197" i="22"/>
  <c r="BA1197" i="22"/>
  <c r="BB1197" i="22"/>
  <c r="AX1198" i="22"/>
  <c r="AY1198" i="22"/>
  <c r="AZ1198" i="22"/>
  <c r="BA1198" i="22"/>
  <c r="BB1198" i="22"/>
  <c r="AX1199" i="22"/>
  <c r="AY1199" i="22"/>
  <c r="AZ1199" i="22"/>
  <c r="BA1199" i="22"/>
  <c r="BB1199" i="22"/>
  <c r="AX1200" i="22"/>
  <c r="AY1200" i="22"/>
  <c r="AZ1200" i="22"/>
  <c r="BA1200" i="22"/>
  <c r="BB1200" i="22"/>
  <c r="AX1201" i="22"/>
  <c r="AY1201" i="22"/>
  <c r="AZ1201" i="22"/>
  <c r="BA1201" i="22"/>
  <c r="BB1201" i="22"/>
  <c r="AX1202" i="22"/>
  <c r="AY1202" i="22"/>
  <c r="AZ1202" i="22"/>
  <c r="BA1202" i="22"/>
  <c r="BB1202" i="22"/>
  <c r="AX1203" i="22"/>
  <c r="AY1203" i="22"/>
  <c r="AZ1203" i="22"/>
  <c r="BA1203" i="22"/>
  <c r="BB1203" i="22"/>
  <c r="AX1204" i="22"/>
  <c r="AY1204" i="22"/>
  <c r="AZ1204" i="22"/>
  <c r="BA1204" i="22"/>
  <c r="BB1204" i="22"/>
  <c r="AX1205" i="22"/>
  <c r="AY1205" i="22"/>
  <c r="AZ1205" i="22"/>
  <c r="BA1205" i="22"/>
  <c r="BB1205" i="22"/>
  <c r="AX1206" i="22"/>
  <c r="AY1206" i="22"/>
  <c r="AZ1206" i="22"/>
  <c r="BA1206" i="22"/>
  <c r="BB1206" i="22"/>
  <c r="AX1207" i="22"/>
  <c r="AY1207" i="22"/>
  <c r="AZ1207" i="22"/>
  <c r="BA1207" i="22"/>
  <c r="BB1207" i="22"/>
  <c r="AX1208" i="22"/>
  <c r="AY1208" i="22"/>
  <c r="AZ1208" i="22"/>
  <c r="BA1208" i="22"/>
  <c r="BB1208" i="22"/>
  <c r="AX1209" i="22"/>
  <c r="AY1209" i="22"/>
  <c r="AZ1209" i="22"/>
  <c r="BA1209" i="22"/>
  <c r="BB1209" i="22"/>
  <c r="AX1210" i="22"/>
  <c r="AY1210" i="22"/>
  <c r="AZ1210" i="22"/>
  <c r="BA1210" i="22"/>
  <c r="BB1210" i="22"/>
  <c r="AX1211" i="22"/>
  <c r="AY1211" i="22"/>
  <c r="AZ1211" i="22"/>
  <c r="BA1211" i="22"/>
  <c r="BB1211" i="22"/>
  <c r="AX1212" i="22"/>
  <c r="AY1212" i="22"/>
  <c r="AZ1212" i="22"/>
  <c r="BA1212" i="22"/>
  <c r="BB1212" i="22"/>
  <c r="AX1213" i="22"/>
  <c r="AY1213" i="22"/>
  <c r="AZ1213" i="22"/>
  <c r="BA1213" i="22"/>
  <c r="BB1213" i="22"/>
  <c r="AX1214" i="22"/>
  <c r="AY1214" i="22"/>
  <c r="AZ1214" i="22"/>
  <c r="BA1214" i="22"/>
  <c r="BB1214" i="22"/>
  <c r="AX1215" i="22"/>
  <c r="AY1215" i="22"/>
  <c r="AZ1215" i="22"/>
  <c r="BA1215" i="22"/>
  <c r="BB1215" i="22"/>
  <c r="AX1216" i="22"/>
  <c r="AY1216" i="22"/>
  <c r="AZ1216" i="22"/>
  <c r="BA1216" i="22"/>
  <c r="BB1216" i="22"/>
  <c r="AX1217" i="22"/>
  <c r="AY1217" i="22"/>
  <c r="AZ1217" i="22"/>
  <c r="BA1217" i="22"/>
  <c r="BB1217" i="22"/>
  <c r="AX1218" i="22"/>
  <c r="AY1218" i="22"/>
  <c r="AZ1218" i="22"/>
  <c r="BA1218" i="22"/>
  <c r="BB1218" i="22"/>
  <c r="AX1219" i="22"/>
  <c r="AY1219" i="22"/>
  <c r="AZ1219" i="22"/>
  <c r="BA1219" i="22"/>
  <c r="BB1219" i="22"/>
  <c r="AX1220" i="22"/>
  <c r="AY1220" i="22"/>
  <c r="AZ1220" i="22"/>
  <c r="BA1220" i="22"/>
  <c r="BB1220" i="22"/>
  <c r="AX1221" i="22"/>
  <c r="AY1221" i="22"/>
  <c r="AZ1221" i="22"/>
  <c r="BA1221" i="22"/>
  <c r="BB1221" i="22"/>
  <c r="AX1222" i="22"/>
  <c r="AY1222" i="22"/>
  <c r="AZ1222" i="22"/>
  <c r="BA1222" i="22"/>
  <c r="BB1222" i="22"/>
  <c r="AX1223" i="22"/>
  <c r="AY1223" i="22"/>
  <c r="AZ1223" i="22"/>
  <c r="BA1223" i="22"/>
  <c r="BB1223" i="22"/>
  <c r="AX1224" i="22"/>
  <c r="AY1224" i="22"/>
  <c r="AZ1224" i="22"/>
  <c r="BA1224" i="22"/>
  <c r="BB1224" i="22"/>
  <c r="AX1225" i="22"/>
  <c r="AY1225" i="22"/>
  <c r="AZ1225" i="22"/>
  <c r="BA1225" i="22"/>
  <c r="BB1225" i="22"/>
  <c r="AX1226" i="22"/>
  <c r="AY1226" i="22"/>
  <c r="AZ1226" i="22"/>
  <c r="BA1226" i="22"/>
  <c r="BB1226" i="22"/>
  <c r="AX1227" i="22"/>
  <c r="AY1227" i="22"/>
  <c r="AZ1227" i="22"/>
  <c r="BA1227" i="22"/>
  <c r="BB1227" i="22"/>
  <c r="AX1228" i="22"/>
  <c r="AY1228" i="22"/>
  <c r="AZ1228" i="22"/>
  <c r="BA1228" i="22"/>
  <c r="BB1228" i="22"/>
  <c r="AX1229" i="22"/>
  <c r="AY1229" i="22"/>
  <c r="AZ1229" i="22"/>
  <c r="BA1229" i="22"/>
  <c r="BB1229" i="22"/>
  <c r="AX1230" i="22"/>
  <c r="AY1230" i="22"/>
  <c r="AZ1230" i="22"/>
  <c r="BA1230" i="22"/>
  <c r="BB1230" i="22"/>
  <c r="AX1231" i="22"/>
  <c r="AY1231" i="22"/>
  <c r="AZ1231" i="22"/>
  <c r="BA1231" i="22"/>
  <c r="BB1231" i="22"/>
  <c r="AX1232" i="22"/>
  <c r="AY1232" i="22"/>
  <c r="AZ1232" i="22"/>
  <c r="BA1232" i="22"/>
  <c r="BB1232" i="22"/>
  <c r="AX1233" i="22"/>
  <c r="AY1233" i="22"/>
  <c r="AZ1233" i="22"/>
  <c r="BA1233" i="22"/>
  <c r="BB1233" i="22"/>
  <c r="AX1234" i="22"/>
  <c r="AY1234" i="22"/>
  <c r="AZ1234" i="22"/>
  <c r="BA1234" i="22"/>
  <c r="BB1234" i="22"/>
  <c r="AX1235" i="22"/>
  <c r="AY1235" i="22"/>
  <c r="AZ1235" i="22"/>
  <c r="BA1235" i="22"/>
  <c r="BB1235" i="22"/>
  <c r="AX1236" i="22"/>
  <c r="AY1236" i="22"/>
  <c r="AZ1236" i="22"/>
  <c r="BA1236" i="22"/>
  <c r="BB1236" i="22"/>
  <c r="AX1237" i="22"/>
  <c r="AY1237" i="22"/>
  <c r="AZ1237" i="22"/>
  <c r="BA1237" i="22"/>
  <c r="BB1237" i="22"/>
  <c r="AX1238" i="22"/>
  <c r="AY1238" i="22"/>
  <c r="AZ1238" i="22"/>
  <c r="BA1238" i="22"/>
  <c r="BB1238" i="22"/>
  <c r="AX1239" i="22"/>
  <c r="AY1239" i="22"/>
  <c r="AZ1239" i="22"/>
  <c r="BA1239" i="22"/>
  <c r="BB1239" i="22"/>
  <c r="AX1240" i="22"/>
  <c r="AY1240" i="22"/>
  <c r="AZ1240" i="22"/>
  <c r="BA1240" i="22"/>
  <c r="BB1240" i="22"/>
  <c r="AX1241" i="22"/>
  <c r="AY1241" i="22"/>
  <c r="AZ1241" i="22"/>
  <c r="BA1241" i="22"/>
  <c r="BB1241" i="22"/>
  <c r="AX1242" i="22"/>
  <c r="AY1242" i="22"/>
  <c r="AZ1242" i="22"/>
  <c r="BA1242" i="22"/>
  <c r="BB1242" i="22"/>
  <c r="AX1243" i="22"/>
  <c r="AY1243" i="22"/>
  <c r="AZ1243" i="22"/>
  <c r="BA1243" i="22"/>
  <c r="BB1243" i="22"/>
  <c r="AX1244" i="22"/>
  <c r="AY1244" i="22"/>
  <c r="AZ1244" i="22"/>
  <c r="BA1244" i="22"/>
  <c r="BB1244" i="22"/>
  <c r="AX1245" i="22"/>
  <c r="AY1245" i="22"/>
  <c r="AZ1245" i="22"/>
  <c r="BA1245" i="22"/>
  <c r="BB1245" i="22"/>
  <c r="AX1246" i="22"/>
  <c r="AY1246" i="22"/>
  <c r="AZ1246" i="22"/>
  <c r="BA1246" i="22"/>
  <c r="BB1246" i="22"/>
  <c r="AX1247" i="22"/>
  <c r="AY1247" i="22"/>
  <c r="AZ1247" i="22"/>
  <c r="BA1247" i="22"/>
  <c r="BB1247" i="22"/>
  <c r="AX1248" i="22"/>
  <c r="AY1248" i="22"/>
  <c r="AZ1248" i="22"/>
  <c r="BA1248" i="22"/>
  <c r="BB1248" i="22"/>
  <c r="AX1249" i="22"/>
  <c r="AY1249" i="22"/>
  <c r="AZ1249" i="22"/>
  <c r="BA1249" i="22"/>
  <c r="BB1249" i="22"/>
  <c r="AX1250" i="22"/>
  <c r="AY1250" i="22"/>
  <c r="AZ1250" i="22"/>
  <c r="BA1250" i="22"/>
  <c r="BB1250" i="22"/>
  <c r="AX1251" i="22"/>
  <c r="AY1251" i="22"/>
  <c r="AZ1251" i="22"/>
  <c r="BA1251" i="22"/>
  <c r="BB1251" i="22"/>
  <c r="AX1252" i="22"/>
  <c r="AY1252" i="22"/>
  <c r="AZ1252" i="22"/>
  <c r="BA1252" i="22"/>
  <c r="BB1252" i="22"/>
  <c r="AX1253" i="22"/>
  <c r="AY1253" i="22"/>
  <c r="AZ1253" i="22"/>
  <c r="BA1253" i="22"/>
  <c r="BB1253" i="22"/>
  <c r="AX1254" i="22"/>
  <c r="AY1254" i="22"/>
  <c r="AZ1254" i="22"/>
  <c r="BA1254" i="22"/>
  <c r="BB1254" i="22"/>
  <c r="AX1255" i="22"/>
  <c r="AY1255" i="22"/>
  <c r="AZ1255" i="22"/>
  <c r="BA1255" i="22"/>
  <c r="BB1255" i="22"/>
  <c r="AX1256" i="22"/>
  <c r="AY1256" i="22"/>
  <c r="AZ1256" i="22"/>
  <c r="BA1256" i="22"/>
  <c r="BB1256" i="22"/>
  <c r="AX1257" i="22"/>
  <c r="AY1257" i="22"/>
  <c r="AZ1257" i="22"/>
  <c r="BA1257" i="22"/>
  <c r="BB1257" i="22"/>
  <c r="AX1258" i="22"/>
  <c r="AY1258" i="22"/>
  <c r="AZ1258" i="22"/>
  <c r="BA1258" i="22"/>
  <c r="BB1258" i="22"/>
  <c r="AX1259" i="22"/>
  <c r="AY1259" i="22"/>
  <c r="AZ1259" i="22"/>
  <c r="BA1259" i="22"/>
  <c r="BB1259" i="22"/>
  <c r="AX1260" i="22"/>
  <c r="AY1260" i="22"/>
  <c r="AZ1260" i="22"/>
  <c r="BA1260" i="22"/>
  <c r="BB1260" i="22"/>
  <c r="AX1261" i="22"/>
  <c r="AY1261" i="22"/>
  <c r="AZ1261" i="22"/>
  <c r="BA1261" i="22"/>
  <c r="BB1261" i="22"/>
  <c r="AX1262" i="22"/>
  <c r="AY1262" i="22"/>
  <c r="AZ1262" i="22"/>
  <c r="BA1262" i="22"/>
  <c r="BB1262" i="22"/>
  <c r="AX1263" i="22"/>
  <c r="AY1263" i="22"/>
  <c r="AZ1263" i="22"/>
  <c r="BA1263" i="22"/>
  <c r="BB1263" i="22"/>
  <c r="AX1264" i="22"/>
  <c r="AY1264" i="22"/>
  <c r="AZ1264" i="22"/>
  <c r="BA1264" i="22"/>
  <c r="BB1264" i="22"/>
  <c r="AX1265" i="22"/>
  <c r="AY1265" i="22"/>
  <c r="AZ1265" i="22"/>
  <c r="BA1265" i="22"/>
  <c r="BB1265" i="22"/>
  <c r="AX1266" i="22"/>
  <c r="AY1266" i="22"/>
  <c r="AZ1266" i="22"/>
  <c r="BA1266" i="22"/>
  <c r="BB1266" i="22"/>
  <c r="AX1267" i="22"/>
  <c r="AY1267" i="22"/>
  <c r="AZ1267" i="22"/>
  <c r="BA1267" i="22"/>
  <c r="BB1267" i="22"/>
  <c r="AX1268" i="22"/>
  <c r="AY1268" i="22"/>
  <c r="AZ1268" i="22"/>
  <c r="BA1268" i="22"/>
  <c r="BB1268" i="22"/>
  <c r="AX1269" i="22"/>
  <c r="AY1269" i="22"/>
  <c r="AZ1269" i="22"/>
  <c r="BA1269" i="22"/>
  <c r="BB1269" i="22"/>
  <c r="AX1270" i="22"/>
  <c r="AY1270" i="22"/>
  <c r="AZ1270" i="22"/>
  <c r="BA1270" i="22"/>
  <c r="BB1270" i="22"/>
  <c r="AX1271" i="22"/>
  <c r="AY1271" i="22"/>
  <c r="AZ1271" i="22"/>
  <c r="BA1271" i="22"/>
  <c r="BB1271" i="22"/>
  <c r="AX1272" i="22"/>
  <c r="AY1272" i="22"/>
  <c r="AZ1272" i="22"/>
  <c r="BA1272" i="22"/>
  <c r="BB1272" i="22"/>
  <c r="AX1273" i="22"/>
  <c r="AY1273" i="22"/>
  <c r="AZ1273" i="22"/>
  <c r="BA1273" i="22"/>
  <c r="BB1273" i="22"/>
  <c r="AX1274" i="22"/>
  <c r="AY1274" i="22"/>
  <c r="AZ1274" i="22"/>
  <c r="BA1274" i="22"/>
  <c r="BB1274" i="22"/>
  <c r="AX1275" i="22"/>
  <c r="AY1275" i="22"/>
  <c r="AZ1275" i="22"/>
  <c r="BA1275" i="22"/>
  <c r="BB1275" i="22"/>
  <c r="AX1276" i="22"/>
  <c r="AY1276" i="22"/>
  <c r="AZ1276" i="22"/>
  <c r="BA1276" i="22"/>
  <c r="BB1276" i="22"/>
  <c r="AX1277" i="22"/>
  <c r="AY1277" i="22"/>
  <c r="AZ1277" i="22"/>
  <c r="BA1277" i="22"/>
  <c r="BB1277" i="22"/>
  <c r="AX1278" i="22"/>
  <c r="AY1278" i="22"/>
  <c r="AZ1278" i="22"/>
  <c r="BA1278" i="22"/>
  <c r="BB1278" i="22"/>
  <c r="AX1279" i="22"/>
  <c r="AY1279" i="22"/>
  <c r="AZ1279" i="22"/>
  <c r="BA1279" i="22"/>
  <c r="BB1279" i="22"/>
  <c r="AX1280" i="22"/>
  <c r="AY1280" i="22"/>
  <c r="AZ1280" i="22"/>
  <c r="BA1280" i="22"/>
  <c r="BB1280" i="22"/>
  <c r="AX1281" i="22"/>
  <c r="AY1281" i="22"/>
  <c r="AZ1281" i="22"/>
  <c r="BA1281" i="22"/>
  <c r="BB1281" i="22"/>
  <c r="AX1282" i="22"/>
  <c r="AY1282" i="22"/>
  <c r="AZ1282" i="22"/>
  <c r="BA1282" i="22"/>
  <c r="BB1282" i="22"/>
  <c r="AX1283" i="22"/>
  <c r="AY1283" i="22"/>
  <c r="AZ1283" i="22"/>
  <c r="BA1283" i="22"/>
  <c r="BB1283" i="22"/>
  <c r="AX1284" i="22"/>
  <c r="AY1284" i="22"/>
  <c r="AZ1284" i="22"/>
  <c r="BA1284" i="22"/>
  <c r="BB1284" i="22"/>
  <c r="AX1285" i="22"/>
  <c r="AY1285" i="22"/>
  <c r="AZ1285" i="22"/>
  <c r="BA1285" i="22"/>
  <c r="BB1285" i="22"/>
  <c r="AX1286" i="22"/>
  <c r="AY1286" i="22"/>
  <c r="AZ1286" i="22"/>
  <c r="BA1286" i="22"/>
  <c r="BB1286" i="22"/>
  <c r="AX1287" i="22"/>
  <c r="AY1287" i="22"/>
  <c r="AZ1287" i="22"/>
  <c r="BA1287" i="22"/>
  <c r="BB1287" i="22"/>
  <c r="AX1288" i="22"/>
  <c r="AY1288" i="22"/>
  <c r="AZ1288" i="22"/>
  <c r="BA1288" i="22"/>
  <c r="BB1288" i="22"/>
  <c r="AX1289" i="22"/>
  <c r="AY1289" i="22"/>
  <c r="AZ1289" i="22"/>
  <c r="BA1289" i="22"/>
  <c r="BB1289" i="22"/>
  <c r="AX1290" i="22"/>
  <c r="AY1290" i="22"/>
  <c r="AZ1290" i="22"/>
  <c r="BA1290" i="22"/>
  <c r="BB1290" i="22"/>
  <c r="AX1291" i="22"/>
  <c r="AY1291" i="22"/>
  <c r="AZ1291" i="22"/>
  <c r="BA1291" i="22"/>
  <c r="BB1291" i="22"/>
  <c r="AX1292" i="22"/>
  <c r="AY1292" i="22"/>
  <c r="AZ1292" i="22"/>
  <c r="BA1292" i="22"/>
  <c r="BB1292" i="22"/>
  <c r="AX1293" i="22"/>
  <c r="AY1293" i="22"/>
  <c r="AZ1293" i="22"/>
  <c r="BA1293" i="22"/>
  <c r="BB1293" i="22"/>
  <c r="AX1294" i="22"/>
  <c r="AY1294" i="22"/>
  <c r="AZ1294" i="22"/>
  <c r="BA1294" i="22"/>
  <c r="BB1294" i="22"/>
  <c r="AX1295" i="22"/>
  <c r="AY1295" i="22"/>
  <c r="AZ1295" i="22"/>
  <c r="BA1295" i="22"/>
  <c r="BB1295" i="22"/>
  <c r="AX1296" i="22"/>
  <c r="AY1296" i="22"/>
  <c r="AZ1296" i="22"/>
  <c r="BA1296" i="22"/>
  <c r="BB1296" i="22"/>
  <c r="AX1297" i="22"/>
  <c r="AY1297" i="22"/>
  <c r="AZ1297" i="22"/>
  <c r="BA1297" i="22"/>
  <c r="BB1297" i="22"/>
  <c r="AX1298" i="22"/>
  <c r="AY1298" i="22"/>
  <c r="AZ1298" i="22"/>
  <c r="BA1298" i="22"/>
  <c r="BB1298" i="22"/>
  <c r="AX1299" i="22"/>
  <c r="AY1299" i="22"/>
  <c r="AZ1299" i="22"/>
  <c r="BA1299" i="22"/>
  <c r="BB1299" i="22"/>
  <c r="AX1300" i="22"/>
  <c r="AY1300" i="22"/>
  <c r="AZ1300" i="22"/>
  <c r="BA1300" i="22"/>
  <c r="BB1300" i="22"/>
  <c r="AX1301" i="22"/>
  <c r="AY1301" i="22"/>
  <c r="AZ1301" i="22"/>
  <c r="BA1301" i="22"/>
  <c r="BB1301" i="22"/>
  <c r="AX1302" i="22"/>
  <c r="AY1302" i="22"/>
  <c r="AZ1302" i="22"/>
  <c r="BA1302" i="22"/>
  <c r="BB1302" i="22"/>
  <c r="AX1303" i="22"/>
  <c r="AY1303" i="22"/>
  <c r="AZ1303" i="22"/>
  <c r="BA1303" i="22"/>
  <c r="BB1303" i="22"/>
  <c r="AX1304" i="22"/>
  <c r="AY1304" i="22"/>
  <c r="AZ1304" i="22"/>
  <c r="BA1304" i="22"/>
  <c r="BB1304" i="22"/>
  <c r="AX1305" i="22"/>
  <c r="AY1305" i="22"/>
  <c r="AZ1305" i="22"/>
  <c r="BA1305" i="22"/>
  <c r="BB1305" i="22"/>
  <c r="AX1306" i="22"/>
  <c r="AY1306" i="22"/>
  <c r="AZ1306" i="22"/>
  <c r="BA1306" i="22"/>
  <c r="BB1306" i="22"/>
  <c r="AX1307" i="22"/>
  <c r="AY1307" i="22"/>
  <c r="AZ1307" i="22"/>
  <c r="BA1307" i="22"/>
  <c r="BB1307" i="22"/>
  <c r="AX1308" i="22"/>
  <c r="AY1308" i="22"/>
  <c r="AZ1308" i="22"/>
  <c r="BA1308" i="22"/>
  <c r="BB1308" i="22"/>
  <c r="AX1309" i="22"/>
  <c r="AY1309" i="22"/>
  <c r="AZ1309" i="22"/>
  <c r="BA1309" i="22"/>
  <c r="BB1309" i="22"/>
  <c r="AX1310" i="22"/>
  <c r="AY1310" i="22"/>
  <c r="AZ1310" i="22"/>
  <c r="BA1310" i="22"/>
  <c r="BB1310" i="22"/>
  <c r="AX1311" i="22"/>
  <c r="AY1311" i="22"/>
  <c r="AZ1311" i="22"/>
  <c r="BA1311" i="22"/>
  <c r="BB1311" i="22"/>
  <c r="AX1312" i="22"/>
  <c r="AY1312" i="22"/>
  <c r="AZ1312" i="22"/>
  <c r="BA1312" i="22"/>
  <c r="BB1312" i="22"/>
  <c r="AX1313" i="22"/>
  <c r="AY1313" i="22"/>
  <c r="AZ1313" i="22"/>
  <c r="BA1313" i="22"/>
  <c r="BB1313" i="22"/>
  <c r="AX1314" i="22"/>
  <c r="AY1314" i="22"/>
  <c r="AZ1314" i="22"/>
  <c r="BA1314" i="22"/>
  <c r="BB1314" i="22"/>
  <c r="AX1315" i="22"/>
  <c r="AY1315" i="22"/>
  <c r="AZ1315" i="22"/>
  <c r="BA1315" i="22"/>
  <c r="BB1315" i="22"/>
  <c r="AX1316" i="22"/>
  <c r="AY1316" i="22"/>
  <c r="AZ1316" i="22"/>
  <c r="BA1316" i="22"/>
  <c r="BB1316" i="22"/>
  <c r="AX1317" i="22"/>
  <c r="AY1317" i="22"/>
  <c r="AZ1317" i="22"/>
  <c r="BA1317" i="22"/>
  <c r="BB1317" i="22"/>
  <c r="AX1318" i="22"/>
  <c r="AY1318" i="22"/>
  <c r="AZ1318" i="22"/>
  <c r="BA1318" i="22"/>
  <c r="BB1318" i="22"/>
  <c r="AX1319" i="22"/>
  <c r="AY1319" i="22"/>
  <c r="AZ1319" i="22"/>
  <c r="BA1319" i="22"/>
  <c r="BB1319" i="22"/>
  <c r="AX1320" i="22"/>
  <c r="AY1320" i="22"/>
  <c r="AZ1320" i="22"/>
  <c r="BA1320" i="22"/>
  <c r="BB1320" i="22"/>
  <c r="AX1321" i="22"/>
  <c r="AY1321" i="22"/>
  <c r="AZ1321" i="22"/>
  <c r="BA1321" i="22"/>
  <c r="BB1321" i="22"/>
  <c r="AX1322" i="22"/>
  <c r="AY1322" i="22"/>
  <c r="AZ1322" i="22"/>
  <c r="BA1322" i="22"/>
  <c r="BB1322" i="22"/>
  <c r="AX1323" i="22"/>
  <c r="AY1323" i="22"/>
  <c r="AZ1323" i="22"/>
  <c r="BA1323" i="22"/>
  <c r="BB1323" i="22"/>
  <c r="AX1324" i="22"/>
  <c r="AY1324" i="22"/>
  <c r="AZ1324" i="22"/>
  <c r="BA1324" i="22"/>
  <c r="BB1324" i="22"/>
  <c r="AX1325" i="22"/>
  <c r="AY1325" i="22"/>
  <c r="AZ1325" i="22"/>
  <c r="BA1325" i="22"/>
  <c r="BB1325" i="22"/>
  <c r="AX1326" i="22"/>
  <c r="AY1326" i="22"/>
  <c r="AZ1326" i="22"/>
  <c r="BA1326" i="22"/>
  <c r="BB1326" i="22"/>
  <c r="AX1327" i="22"/>
  <c r="AY1327" i="22"/>
  <c r="AZ1327" i="22"/>
  <c r="BA1327" i="22"/>
  <c r="BB1327" i="22"/>
  <c r="AX1328" i="22"/>
  <c r="AY1328" i="22"/>
  <c r="AZ1328" i="22"/>
  <c r="BA1328" i="22"/>
  <c r="BB1328" i="22"/>
  <c r="AX1329" i="22"/>
  <c r="AY1329" i="22"/>
  <c r="AZ1329" i="22"/>
  <c r="BA1329" i="22"/>
  <c r="BB1329" i="22"/>
  <c r="AX1330" i="22"/>
  <c r="AY1330" i="22"/>
  <c r="AZ1330" i="22"/>
  <c r="BA1330" i="22"/>
  <c r="BB1330" i="22"/>
  <c r="AX1331" i="22"/>
  <c r="AY1331" i="22"/>
  <c r="AZ1331" i="22"/>
  <c r="BA1331" i="22"/>
  <c r="BB1331" i="22"/>
  <c r="AX1332" i="22"/>
  <c r="AY1332" i="22"/>
  <c r="AZ1332" i="22"/>
  <c r="BA1332" i="22"/>
  <c r="BB1332" i="22"/>
  <c r="AX1333" i="22"/>
  <c r="AY1333" i="22"/>
  <c r="AZ1333" i="22"/>
  <c r="BA1333" i="22"/>
  <c r="BB1333" i="22"/>
  <c r="AX1334" i="22"/>
  <c r="AY1334" i="22"/>
  <c r="AZ1334" i="22"/>
  <c r="BA1334" i="22"/>
  <c r="BB1334" i="22"/>
  <c r="AX1335" i="22"/>
  <c r="AY1335" i="22"/>
  <c r="AZ1335" i="22"/>
  <c r="BA1335" i="22"/>
  <c r="BB1335" i="22"/>
  <c r="AX1336" i="22"/>
  <c r="AY1336" i="22"/>
  <c r="AZ1336" i="22"/>
  <c r="BA1336" i="22"/>
  <c r="BB1336" i="22"/>
  <c r="AX1337" i="22"/>
  <c r="AY1337" i="22"/>
  <c r="AZ1337" i="22"/>
  <c r="BA1337" i="22"/>
  <c r="BB1337" i="22"/>
  <c r="AX1338" i="22"/>
  <c r="AY1338" i="22"/>
  <c r="AZ1338" i="22"/>
  <c r="BA1338" i="22"/>
  <c r="BB1338" i="22"/>
  <c r="AX1339" i="22"/>
  <c r="AY1339" i="22"/>
  <c r="AZ1339" i="22"/>
  <c r="BA1339" i="22"/>
  <c r="BB1339" i="22"/>
  <c r="AX1340" i="22"/>
  <c r="AY1340" i="22"/>
  <c r="AZ1340" i="22"/>
  <c r="BA1340" i="22"/>
  <c r="BB1340" i="22"/>
  <c r="AX1341" i="22"/>
  <c r="AY1341" i="22"/>
  <c r="AZ1341" i="22"/>
  <c r="BA1341" i="22"/>
  <c r="BB1341" i="22"/>
  <c r="AX1342" i="22"/>
  <c r="AY1342" i="22"/>
  <c r="AZ1342" i="22"/>
  <c r="BA1342" i="22"/>
  <c r="BB1342" i="22"/>
  <c r="AX1343" i="22"/>
  <c r="AY1343" i="22"/>
  <c r="AZ1343" i="22"/>
  <c r="BA1343" i="22"/>
  <c r="BB1343" i="22"/>
  <c r="AX1344" i="22"/>
  <c r="AY1344" i="22"/>
  <c r="AZ1344" i="22"/>
  <c r="BA1344" i="22"/>
  <c r="BB1344" i="22"/>
  <c r="AX1345" i="22"/>
  <c r="AY1345" i="22"/>
  <c r="AZ1345" i="22"/>
  <c r="BA1345" i="22"/>
  <c r="BB1345" i="22"/>
  <c r="AX1346" i="22"/>
  <c r="AY1346" i="22"/>
  <c r="AZ1346" i="22"/>
  <c r="BA1346" i="22"/>
  <c r="BB1346" i="22"/>
  <c r="AX1347" i="22"/>
  <c r="AY1347" i="22"/>
  <c r="AZ1347" i="22"/>
  <c r="BA1347" i="22"/>
  <c r="BB1347" i="22"/>
  <c r="AX1348" i="22"/>
  <c r="AY1348" i="22"/>
  <c r="AZ1348" i="22"/>
  <c r="BA1348" i="22"/>
  <c r="BB1348" i="22"/>
  <c r="AX1349" i="22"/>
  <c r="AY1349" i="22"/>
  <c r="AZ1349" i="22"/>
  <c r="BA1349" i="22"/>
  <c r="BB1349" i="22"/>
  <c r="AX1350" i="22"/>
  <c r="AY1350" i="22"/>
  <c r="AZ1350" i="22"/>
  <c r="BA1350" i="22"/>
  <c r="BB1350" i="22"/>
  <c r="AX1351" i="22"/>
  <c r="AY1351" i="22"/>
  <c r="AZ1351" i="22"/>
  <c r="BA1351" i="22"/>
  <c r="BB1351" i="22"/>
  <c r="AX1352" i="22"/>
  <c r="AY1352" i="22"/>
  <c r="AZ1352" i="22"/>
  <c r="BA1352" i="22"/>
  <c r="BB1352" i="22"/>
  <c r="AX1353" i="22"/>
  <c r="AY1353" i="22"/>
  <c r="AZ1353" i="22"/>
  <c r="BA1353" i="22"/>
  <c r="BB1353" i="22"/>
  <c r="AX1354" i="22"/>
  <c r="AY1354" i="22"/>
  <c r="AZ1354" i="22"/>
  <c r="BA1354" i="22"/>
  <c r="BB1354" i="22"/>
  <c r="AX1355" i="22"/>
  <c r="AY1355" i="22"/>
  <c r="AZ1355" i="22"/>
  <c r="BA1355" i="22"/>
  <c r="BB1355" i="22"/>
  <c r="AX1356" i="22"/>
  <c r="AY1356" i="22"/>
  <c r="AZ1356" i="22"/>
  <c r="BA1356" i="22"/>
  <c r="BB1356" i="22"/>
  <c r="AX1357" i="22"/>
  <c r="AY1357" i="22"/>
  <c r="AZ1357" i="22"/>
  <c r="BA1357" i="22"/>
  <c r="BB1357" i="22"/>
  <c r="AX1358" i="22"/>
  <c r="AY1358" i="22"/>
  <c r="AZ1358" i="22"/>
  <c r="BA1358" i="22"/>
  <c r="BB1358" i="22"/>
  <c r="AX1359" i="22"/>
  <c r="AY1359" i="22"/>
  <c r="AZ1359" i="22"/>
  <c r="BA1359" i="22"/>
  <c r="BB1359" i="22"/>
  <c r="AX1360" i="22"/>
  <c r="AY1360" i="22"/>
  <c r="AZ1360" i="22"/>
  <c r="BA1360" i="22"/>
  <c r="BB1360" i="22"/>
  <c r="AX1361" i="22"/>
  <c r="AY1361" i="22"/>
  <c r="AZ1361" i="22"/>
  <c r="BA1361" i="22"/>
  <c r="BB1361" i="22"/>
  <c r="AX1362" i="22"/>
  <c r="AY1362" i="22"/>
  <c r="AZ1362" i="22"/>
  <c r="BA1362" i="22"/>
  <c r="BB1362" i="22"/>
  <c r="AX1363" i="22"/>
  <c r="AY1363" i="22"/>
  <c r="AZ1363" i="22"/>
  <c r="BA1363" i="22"/>
  <c r="BB1363" i="22"/>
  <c r="AX1364" i="22"/>
  <c r="AY1364" i="22"/>
  <c r="AZ1364" i="22"/>
  <c r="BA1364" i="22"/>
  <c r="BB1364" i="22"/>
  <c r="AX1365" i="22"/>
  <c r="AY1365" i="22"/>
  <c r="AZ1365" i="22"/>
  <c r="BA1365" i="22"/>
  <c r="BB1365" i="22"/>
  <c r="AX1366" i="22"/>
  <c r="AY1366" i="22"/>
  <c r="AZ1366" i="22"/>
  <c r="BA1366" i="22"/>
  <c r="BB1366" i="22"/>
  <c r="AX1367" i="22"/>
  <c r="AY1367" i="22"/>
  <c r="AZ1367" i="22"/>
  <c r="BA1367" i="22"/>
  <c r="BB1367" i="22"/>
  <c r="AX1368" i="22"/>
  <c r="AY1368" i="22"/>
  <c r="AZ1368" i="22"/>
  <c r="BA1368" i="22"/>
  <c r="BB1368" i="22"/>
  <c r="AX1369" i="22"/>
  <c r="AY1369" i="22"/>
  <c r="AZ1369" i="22"/>
  <c r="BA1369" i="22"/>
  <c r="BB1369" i="22"/>
  <c r="AX1370" i="22"/>
  <c r="AY1370" i="22"/>
  <c r="AZ1370" i="22"/>
  <c r="BA1370" i="22"/>
  <c r="BB1370" i="22"/>
  <c r="AX1371" i="22"/>
  <c r="AY1371" i="22"/>
  <c r="AZ1371" i="22"/>
  <c r="BA1371" i="22"/>
  <c r="BB1371" i="22"/>
  <c r="AX1372" i="22"/>
  <c r="AY1372" i="22"/>
  <c r="AZ1372" i="22"/>
  <c r="BA1372" i="22"/>
  <c r="BB1372" i="22"/>
  <c r="AX1373" i="22"/>
  <c r="AY1373" i="22"/>
  <c r="AZ1373" i="22"/>
  <c r="BA1373" i="22"/>
  <c r="BB1373" i="22"/>
  <c r="AX1374" i="22"/>
  <c r="AY1374" i="22"/>
  <c r="AZ1374" i="22"/>
  <c r="BA1374" i="22"/>
  <c r="BB1374" i="22"/>
  <c r="AX1375" i="22"/>
  <c r="AY1375" i="22"/>
  <c r="AZ1375" i="22"/>
  <c r="BA1375" i="22"/>
  <c r="BB1375" i="22"/>
  <c r="AX1376" i="22"/>
  <c r="AY1376" i="22"/>
  <c r="AZ1376" i="22"/>
  <c r="BA1376" i="22"/>
  <c r="BB1376" i="22"/>
  <c r="AX1377" i="22"/>
  <c r="AY1377" i="22"/>
  <c r="AZ1377" i="22"/>
  <c r="BA1377" i="22"/>
  <c r="BB1377" i="22"/>
  <c r="AX1378" i="22"/>
  <c r="AY1378" i="22"/>
  <c r="AZ1378" i="22"/>
  <c r="BA1378" i="22"/>
  <c r="BB1378" i="22"/>
  <c r="AX1379" i="22"/>
  <c r="AY1379" i="22"/>
  <c r="AZ1379" i="22"/>
  <c r="BA1379" i="22"/>
  <c r="BB1379" i="22"/>
  <c r="AX1380" i="22"/>
  <c r="AY1380" i="22"/>
  <c r="AZ1380" i="22"/>
  <c r="BA1380" i="22"/>
  <c r="BB1380" i="22"/>
  <c r="AX1381" i="22"/>
  <c r="AY1381" i="22"/>
  <c r="AZ1381" i="22"/>
  <c r="BA1381" i="22"/>
  <c r="BB1381" i="22"/>
  <c r="AX1382" i="22"/>
  <c r="AY1382" i="22"/>
  <c r="AZ1382" i="22"/>
  <c r="BA1382" i="22"/>
  <c r="BB1382" i="22"/>
  <c r="AX1383" i="22"/>
  <c r="AY1383" i="22"/>
  <c r="AZ1383" i="22"/>
  <c r="BA1383" i="22"/>
  <c r="BB1383" i="22"/>
  <c r="AX1384" i="22"/>
  <c r="AY1384" i="22"/>
  <c r="AZ1384" i="22"/>
  <c r="BA1384" i="22"/>
  <c r="BB1384" i="22"/>
  <c r="AX1385" i="22"/>
  <c r="AY1385" i="22"/>
  <c r="AZ1385" i="22"/>
  <c r="BA1385" i="22"/>
  <c r="BB1385" i="22"/>
  <c r="AX1386" i="22"/>
  <c r="AY1386" i="22"/>
  <c r="AZ1386" i="22"/>
  <c r="BA1386" i="22"/>
  <c r="BB1386" i="22"/>
  <c r="AX1387" i="22"/>
  <c r="AY1387" i="22"/>
  <c r="AZ1387" i="22"/>
  <c r="BA1387" i="22"/>
  <c r="BB1387" i="22"/>
  <c r="AX1388" i="22"/>
  <c r="AY1388" i="22"/>
  <c r="AZ1388" i="22"/>
  <c r="BA1388" i="22"/>
  <c r="BB1388" i="22"/>
  <c r="AX1389" i="22"/>
  <c r="AY1389" i="22"/>
  <c r="AZ1389" i="22"/>
  <c r="BA1389" i="22"/>
  <c r="BB1389" i="22"/>
  <c r="AX1390" i="22"/>
  <c r="AY1390" i="22"/>
  <c r="AZ1390" i="22"/>
  <c r="BA1390" i="22"/>
  <c r="BB1390" i="22"/>
  <c r="AX1391" i="22"/>
  <c r="AY1391" i="22"/>
  <c r="AZ1391" i="22"/>
  <c r="BA1391" i="22"/>
  <c r="BB1391" i="22"/>
  <c r="AX1392" i="22"/>
  <c r="AY1392" i="22"/>
  <c r="AZ1392" i="22"/>
  <c r="BA1392" i="22"/>
  <c r="BB1392" i="22"/>
  <c r="AX1393" i="22"/>
  <c r="AY1393" i="22"/>
  <c r="AZ1393" i="22"/>
  <c r="BA1393" i="22"/>
  <c r="BB1393" i="22"/>
  <c r="AX1394" i="22"/>
  <c r="AY1394" i="22"/>
  <c r="AZ1394" i="22"/>
  <c r="BA1394" i="22"/>
  <c r="BB1394" i="22"/>
  <c r="AX1395" i="22"/>
  <c r="AY1395" i="22"/>
  <c r="AZ1395" i="22"/>
  <c r="BA1395" i="22"/>
  <c r="BB1395" i="22"/>
  <c r="AX1396" i="22"/>
  <c r="AY1396" i="22"/>
  <c r="AZ1396" i="22"/>
  <c r="BA1396" i="22"/>
  <c r="BB1396" i="22"/>
  <c r="AX1397" i="22"/>
  <c r="AY1397" i="22"/>
  <c r="AZ1397" i="22"/>
  <c r="BA1397" i="22"/>
  <c r="BB1397" i="22"/>
  <c r="AX1398" i="22"/>
  <c r="AY1398" i="22"/>
  <c r="AZ1398" i="22"/>
  <c r="BA1398" i="22"/>
  <c r="BB1398" i="22"/>
  <c r="AX1399" i="22"/>
  <c r="AY1399" i="22"/>
  <c r="AZ1399" i="22"/>
  <c r="BA1399" i="22"/>
  <c r="BB1399" i="22"/>
  <c r="AX1400" i="22"/>
  <c r="AY1400" i="22"/>
  <c r="AZ1400" i="22"/>
  <c r="BA1400" i="22"/>
  <c r="BB1400" i="22"/>
  <c r="AX1401" i="22"/>
  <c r="AY1401" i="22"/>
  <c r="AZ1401" i="22"/>
  <c r="BA1401" i="22"/>
  <c r="BB1401" i="22"/>
  <c r="AX1402" i="22"/>
  <c r="AY1402" i="22"/>
  <c r="AZ1402" i="22"/>
  <c r="BA1402" i="22"/>
  <c r="BB1402" i="22"/>
  <c r="AX1403" i="22"/>
  <c r="AY1403" i="22"/>
  <c r="AZ1403" i="22"/>
  <c r="BA1403" i="22"/>
  <c r="BB1403" i="22"/>
  <c r="AX1404" i="22"/>
  <c r="AY1404" i="22"/>
  <c r="AZ1404" i="22"/>
  <c r="BA1404" i="22"/>
  <c r="BB1404" i="22"/>
  <c r="AX1405" i="22"/>
  <c r="AY1405" i="22"/>
  <c r="AZ1405" i="22"/>
  <c r="BA1405" i="22"/>
  <c r="BB1405" i="22"/>
  <c r="AX1406" i="22"/>
  <c r="AY1406" i="22"/>
  <c r="AZ1406" i="22"/>
  <c r="BA1406" i="22"/>
  <c r="BB1406" i="22"/>
  <c r="AX1407" i="22"/>
  <c r="AY1407" i="22"/>
  <c r="AZ1407" i="22"/>
  <c r="BA1407" i="22"/>
  <c r="BB1407" i="22"/>
  <c r="AX1408" i="22"/>
  <c r="AY1408" i="22"/>
  <c r="AZ1408" i="22"/>
  <c r="BA1408" i="22"/>
  <c r="BB1408" i="22"/>
  <c r="AX1409" i="22"/>
  <c r="AY1409" i="22"/>
  <c r="AZ1409" i="22"/>
  <c r="BA1409" i="22"/>
  <c r="BB1409" i="22"/>
  <c r="AX1410" i="22"/>
  <c r="AY1410" i="22"/>
  <c r="AZ1410" i="22"/>
  <c r="BA1410" i="22"/>
  <c r="BB1410" i="22"/>
  <c r="AX1411" i="22"/>
  <c r="AY1411" i="22"/>
  <c r="AZ1411" i="22"/>
  <c r="BA1411" i="22"/>
  <c r="BB1411" i="22"/>
  <c r="AX1412" i="22"/>
  <c r="AY1412" i="22"/>
  <c r="AZ1412" i="22"/>
  <c r="BA1412" i="22"/>
  <c r="BB1412" i="22"/>
  <c r="AX1413" i="22"/>
  <c r="AY1413" i="22"/>
  <c r="AZ1413" i="22"/>
  <c r="BA1413" i="22"/>
  <c r="BB1413" i="22"/>
  <c r="AX1414" i="22"/>
  <c r="AY1414" i="22"/>
  <c r="AZ1414" i="22"/>
  <c r="BA1414" i="22"/>
  <c r="BB1414" i="22"/>
  <c r="AX1415" i="22"/>
  <c r="AY1415" i="22"/>
  <c r="AZ1415" i="22"/>
  <c r="BA1415" i="22"/>
  <c r="BB1415" i="22"/>
  <c r="AX1416" i="22"/>
  <c r="AY1416" i="22"/>
  <c r="AZ1416" i="22"/>
  <c r="BA1416" i="22"/>
  <c r="BB1416" i="22"/>
  <c r="AX1417" i="22"/>
  <c r="AY1417" i="22"/>
  <c r="AZ1417" i="22"/>
  <c r="BA1417" i="22"/>
  <c r="BB1417" i="22"/>
  <c r="AX1418" i="22"/>
  <c r="AY1418" i="22"/>
  <c r="AZ1418" i="22"/>
  <c r="BA1418" i="22"/>
  <c r="BB1418" i="22"/>
  <c r="AX1419" i="22"/>
  <c r="AY1419" i="22"/>
  <c r="AZ1419" i="22"/>
  <c r="BA1419" i="22"/>
  <c r="BB1419" i="22"/>
  <c r="AX1420" i="22"/>
  <c r="AY1420" i="22"/>
  <c r="AZ1420" i="22"/>
  <c r="BA1420" i="22"/>
  <c r="BB1420" i="22"/>
  <c r="AX1421" i="22"/>
  <c r="AY1421" i="22"/>
  <c r="AZ1421" i="22"/>
  <c r="BA1421" i="22"/>
  <c r="BB1421" i="22"/>
  <c r="AX1422" i="22"/>
  <c r="AY1422" i="22"/>
  <c r="AZ1422" i="22"/>
  <c r="BA1422" i="22"/>
  <c r="BB1422" i="22"/>
  <c r="AX1423" i="22"/>
  <c r="AY1423" i="22"/>
  <c r="AZ1423" i="22"/>
  <c r="BA1423" i="22"/>
  <c r="BB1423" i="22"/>
  <c r="AX1424" i="22"/>
  <c r="AY1424" i="22"/>
  <c r="AZ1424" i="22"/>
  <c r="BA1424" i="22"/>
  <c r="BB1424" i="22"/>
  <c r="AX1425" i="22"/>
  <c r="AY1425" i="22"/>
  <c r="AZ1425" i="22"/>
  <c r="BA1425" i="22"/>
  <c r="BB1425" i="22"/>
  <c r="AX1426" i="22"/>
  <c r="AY1426" i="22"/>
  <c r="AZ1426" i="22"/>
  <c r="BA1426" i="22"/>
  <c r="BB1426" i="22"/>
  <c r="AX1427" i="22"/>
  <c r="AY1427" i="22"/>
  <c r="AZ1427" i="22"/>
  <c r="BA1427" i="22"/>
  <c r="BB1427" i="22"/>
  <c r="AX1428" i="22"/>
  <c r="AY1428" i="22"/>
  <c r="AZ1428" i="22"/>
  <c r="BA1428" i="22"/>
  <c r="BB1428" i="22"/>
  <c r="AX1429" i="22"/>
  <c r="AY1429" i="22"/>
  <c r="AZ1429" i="22"/>
  <c r="BA1429" i="22"/>
  <c r="BB1429" i="22"/>
  <c r="AX1430" i="22"/>
  <c r="AY1430" i="22"/>
  <c r="AZ1430" i="22"/>
  <c r="BA1430" i="22"/>
  <c r="BB1430" i="22"/>
  <c r="AX1431" i="22"/>
  <c r="AY1431" i="22"/>
  <c r="AZ1431" i="22"/>
  <c r="BA1431" i="22"/>
  <c r="BB1431" i="22"/>
  <c r="AX1432" i="22"/>
  <c r="AY1432" i="22"/>
  <c r="AZ1432" i="22"/>
  <c r="BA1432" i="22"/>
  <c r="BB1432" i="22"/>
  <c r="AX1433" i="22"/>
  <c r="AY1433" i="22"/>
  <c r="AZ1433" i="22"/>
  <c r="BA1433" i="22"/>
  <c r="BB1433" i="22"/>
  <c r="AX1434" i="22"/>
  <c r="AY1434" i="22"/>
  <c r="AZ1434" i="22"/>
  <c r="BA1434" i="22"/>
  <c r="BB1434" i="22"/>
  <c r="AX1435" i="22"/>
  <c r="AY1435" i="22"/>
  <c r="AZ1435" i="22"/>
  <c r="BA1435" i="22"/>
  <c r="BB1435" i="22"/>
  <c r="AX1436" i="22"/>
  <c r="AY1436" i="22"/>
  <c r="AZ1436" i="22"/>
  <c r="BA1436" i="22"/>
  <c r="BB1436" i="22"/>
  <c r="AX1437" i="22"/>
  <c r="AY1437" i="22"/>
  <c r="AZ1437" i="22"/>
  <c r="BA1437" i="22"/>
  <c r="BB1437" i="22"/>
  <c r="AX1438" i="22"/>
  <c r="AY1438" i="22"/>
  <c r="AZ1438" i="22"/>
  <c r="BA1438" i="22"/>
  <c r="BB1438" i="22"/>
  <c r="AX1439" i="22"/>
  <c r="AY1439" i="22"/>
  <c r="AZ1439" i="22"/>
  <c r="BA1439" i="22"/>
  <c r="BB1439" i="22"/>
  <c r="AX1440" i="22"/>
  <c r="AY1440" i="22"/>
  <c r="AZ1440" i="22"/>
  <c r="BA1440" i="22"/>
  <c r="BB1440" i="22"/>
  <c r="AX1441" i="22"/>
  <c r="AY1441" i="22"/>
  <c r="AZ1441" i="22"/>
  <c r="BA1441" i="22"/>
  <c r="BB1441" i="22"/>
  <c r="AX1442" i="22"/>
  <c r="AY1442" i="22"/>
  <c r="AZ1442" i="22"/>
  <c r="BA1442" i="22"/>
  <c r="BB1442" i="22"/>
  <c r="AX1443" i="22"/>
  <c r="AY1443" i="22"/>
  <c r="AZ1443" i="22"/>
  <c r="BA1443" i="22"/>
  <c r="BB1443" i="22"/>
  <c r="AX1444" i="22"/>
  <c r="AY1444" i="22"/>
  <c r="AZ1444" i="22"/>
  <c r="BA1444" i="22"/>
  <c r="BB1444" i="22"/>
  <c r="AX1445" i="22"/>
  <c r="AY1445" i="22"/>
  <c r="AZ1445" i="22"/>
  <c r="BA1445" i="22"/>
  <c r="BB1445" i="22"/>
  <c r="AX1446" i="22"/>
  <c r="AY1446" i="22"/>
  <c r="AZ1446" i="22"/>
  <c r="BA1446" i="22"/>
  <c r="BB1446" i="22"/>
  <c r="AX1447" i="22"/>
  <c r="AY1447" i="22"/>
  <c r="AZ1447" i="22"/>
  <c r="BA1447" i="22"/>
  <c r="BB1447" i="22"/>
  <c r="AX1448" i="22"/>
  <c r="AY1448" i="22"/>
  <c r="AZ1448" i="22"/>
  <c r="BA1448" i="22"/>
  <c r="BB1448" i="22"/>
  <c r="AX1449" i="22"/>
  <c r="AY1449" i="22"/>
  <c r="AZ1449" i="22"/>
  <c r="BA1449" i="22"/>
  <c r="BB1449" i="22"/>
  <c r="AX1450" i="22"/>
  <c r="AY1450" i="22"/>
  <c r="AZ1450" i="22"/>
  <c r="BA1450" i="22"/>
  <c r="BB1450" i="22"/>
  <c r="AX1451" i="22"/>
  <c r="AY1451" i="22"/>
  <c r="AZ1451" i="22"/>
  <c r="BA1451" i="22"/>
  <c r="BB1451" i="22"/>
  <c r="AX1452" i="22"/>
  <c r="AY1452" i="22"/>
  <c r="AZ1452" i="22"/>
  <c r="BA1452" i="22"/>
  <c r="BB1452" i="22"/>
  <c r="AX1453" i="22"/>
  <c r="AY1453" i="22"/>
  <c r="AZ1453" i="22"/>
  <c r="BA1453" i="22"/>
  <c r="BB1453" i="22"/>
  <c r="AX1454" i="22"/>
  <c r="AY1454" i="22"/>
  <c r="AZ1454" i="22"/>
  <c r="BA1454" i="22"/>
  <c r="BB1454" i="22"/>
  <c r="AX1455" i="22"/>
  <c r="AY1455" i="22"/>
  <c r="AZ1455" i="22"/>
  <c r="BA1455" i="22"/>
  <c r="BB1455" i="22"/>
  <c r="AX1456" i="22"/>
  <c r="AY1456" i="22"/>
  <c r="AZ1456" i="22"/>
  <c r="BA1456" i="22"/>
  <c r="BB1456" i="22"/>
  <c r="AX1457" i="22"/>
  <c r="AY1457" i="22"/>
  <c r="AZ1457" i="22"/>
  <c r="BA1457" i="22"/>
  <c r="BB1457" i="22"/>
  <c r="AX1458" i="22"/>
  <c r="AY1458" i="22"/>
  <c r="AZ1458" i="22"/>
  <c r="BA1458" i="22"/>
  <c r="BB1458" i="22"/>
  <c r="AX1459" i="22"/>
  <c r="AY1459" i="22"/>
  <c r="AZ1459" i="22"/>
  <c r="BA1459" i="22"/>
  <c r="BB1459" i="22"/>
  <c r="AX1460" i="22"/>
  <c r="AY1460" i="22"/>
  <c r="AZ1460" i="22"/>
  <c r="BA1460" i="22"/>
  <c r="BB1460" i="22"/>
  <c r="AX1461" i="22"/>
  <c r="AY1461" i="22"/>
  <c r="AZ1461" i="22"/>
  <c r="BA1461" i="22"/>
  <c r="BB1461" i="22"/>
  <c r="AX1462" i="22"/>
  <c r="AY1462" i="22"/>
  <c r="AZ1462" i="22"/>
  <c r="BA1462" i="22"/>
  <c r="BB1462" i="22"/>
  <c r="AX1463" i="22"/>
  <c r="AY1463" i="22"/>
  <c r="AZ1463" i="22"/>
  <c r="BA1463" i="22"/>
  <c r="BB1463" i="22"/>
  <c r="AX1464" i="22"/>
  <c r="AY1464" i="22"/>
  <c r="AZ1464" i="22"/>
  <c r="BA1464" i="22"/>
  <c r="BB1464" i="22"/>
  <c r="AX1465" i="22"/>
  <c r="AY1465" i="22"/>
  <c r="AZ1465" i="22"/>
  <c r="BA1465" i="22"/>
  <c r="BB1465" i="22"/>
  <c r="AX1466" i="22"/>
  <c r="AY1466" i="22"/>
  <c r="AZ1466" i="22"/>
  <c r="BA1466" i="22"/>
  <c r="BB1466" i="22"/>
  <c r="AX1467" i="22"/>
  <c r="AY1467" i="22"/>
  <c r="AZ1467" i="22"/>
  <c r="BA1467" i="22"/>
  <c r="BB1467" i="22"/>
  <c r="AX1468" i="22"/>
  <c r="AY1468" i="22"/>
  <c r="AZ1468" i="22"/>
  <c r="BA1468" i="22"/>
  <c r="BB1468" i="22"/>
  <c r="AX1469" i="22"/>
  <c r="AY1469" i="22"/>
  <c r="AZ1469" i="22"/>
  <c r="BA1469" i="22"/>
  <c r="BB1469" i="22"/>
  <c r="AX1470" i="22"/>
  <c r="AY1470" i="22"/>
  <c r="AZ1470" i="22"/>
  <c r="BA1470" i="22"/>
  <c r="BB1470" i="22"/>
  <c r="AX1471" i="22"/>
  <c r="AY1471" i="22"/>
  <c r="AZ1471" i="22"/>
  <c r="BA1471" i="22"/>
  <c r="BB1471" i="22"/>
  <c r="AX1472" i="22"/>
  <c r="AY1472" i="22"/>
  <c r="AZ1472" i="22"/>
  <c r="BA1472" i="22"/>
  <c r="BB1472" i="22"/>
  <c r="AX1473" i="22"/>
  <c r="AY1473" i="22"/>
  <c r="AZ1473" i="22"/>
  <c r="BA1473" i="22"/>
  <c r="BB1473" i="22"/>
  <c r="AX1474" i="22"/>
  <c r="AY1474" i="22"/>
  <c r="AZ1474" i="22"/>
  <c r="BA1474" i="22"/>
  <c r="BB1474" i="22"/>
  <c r="AX1475" i="22"/>
  <c r="AY1475" i="22"/>
  <c r="AZ1475" i="22"/>
  <c r="BA1475" i="22"/>
  <c r="BB1475" i="22"/>
  <c r="AX1476" i="22"/>
  <c r="AY1476" i="22"/>
  <c r="AZ1476" i="22"/>
  <c r="BA1476" i="22"/>
  <c r="BB1476" i="22"/>
  <c r="AX1477" i="22"/>
  <c r="AY1477" i="22"/>
  <c r="AZ1477" i="22"/>
  <c r="BA1477" i="22"/>
  <c r="BB1477" i="22"/>
  <c r="AX1478" i="22"/>
  <c r="AY1478" i="22"/>
  <c r="AZ1478" i="22"/>
  <c r="BA1478" i="22"/>
  <c r="BB1478" i="22"/>
  <c r="AX1479" i="22"/>
  <c r="AY1479" i="22"/>
  <c r="AZ1479" i="22"/>
  <c r="BA1479" i="22"/>
  <c r="BB1479" i="22"/>
  <c r="AX1480" i="22"/>
  <c r="AY1480" i="22"/>
  <c r="AZ1480" i="22"/>
  <c r="BA1480" i="22"/>
  <c r="BB1480" i="22"/>
  <c r="AX1481" i="22"/>
  <c r="AY1481" i="22"/>
  <c r="AZ1481" i="22"/>
  <c r="BA1481" i="22"/>
  <c r="BB1481" i="22"/>
  <c r="AX1482" i="22"/>
  <c r="AY1482" i="22"/>
  <c r="AZ1482" i="22"/>
  <c r="BA1482" i="22"/>
  <c r="BB1482" i="22"/>
  <c r="AX1483" i="22"/>
  <c r="AY1483" i="22"/>
  <c r="AZ1483" i="22"/>
  <c r="BA1483" i="22"/>
  <c r="BB1483" i="22"/>
  <c r="AX1484" i="22"/>
  <c r="AY1484" i="22"/>
  <c r="AZ1484" i="22"/>
  <c r="BA1484" i="22"/>
  <c r="BB1484" i="22"/>
  <c r="AX1485" i="22"/>
  <c r="AY1485" i="22"/>
  <c r="AZ1485" i="22"/>
  <c r="BA1485" i="22"/>
  <c r="BB1485" i="22"/>
  <c r="AX1486" i="22"/>
  <c r="AY1486" i="22"/>
  <c r="AZ1486" i="22"/>
  <c r="BA1486" i="22"/>
  <c r="BB1486" i="22"/>
  <c r="AX1487" i="22"/>
  <c r="AY1487" i="22"/>
  <c r="AZ1487" i="22"/>
  <c r="BA1487" i="22"/>
  <c r="BB1487" i="22"/>
  <c r="AX1488" i="22"/>
  <c r="AY1488" i="22"/>
  <c r="AZ1488" i="22"/>
  <c r="BA1488" i="22"/>
  <c r="BB1488" i="22"/>
  <c r="AX1489" i="22"/>
  <c r="AY1489" i="22"/>
  <c r="AZ1489" i="22"/>
  <c r="BA1489" i="22"/>
  <c r="BB1489" i="22"/>
  <c r="AX1490" i="22"/>
  <c r="AY1490" i="22"/>
  <c r="AZ1490" i="22"/>
  <c r="BA1490" i="22"/>
  <c r="BB1490" i="22"/>
  <c r="AX1491" i="22"/>
  <c r="AY1491" i="22"/>
  <c r="AZ1491" i="22"/>
  <c r="BA1491" i="22"/>
  <c r="BB1491" i="22"/>
  <c r="AX1492" i="22"/>
  <c r="AY1492" i="22"/>
  <c r="AZ1492" i="22"/>
  <c r="BA1492" i="22"/>
  <c r="BB1492" i="22"/>
  <c r="AX1493" i="22"/>
  <c r="AY1493" i="22"/>
  <c r="AZ1493" i="22"/>
  <c r="BA1493" i="22"/>
  <c r="BB1493" i="22"/>
  <c r="AX1494" i="22"/>
  <c r="AY1494" i="22"/>
  <c r="AZ1494" i="22"/>
  <c r="BA1494" i="22"/>
  <c r="BB1494" i="22"/>
  <c r="AX1495" i="22"/>
  <c r="AY1495" i="22"/>
  <c r="AZ1495" i="22"/>
  <c r="BA1495" i="22"/>
  <c r="BB1495" i="22"/>
  <c r="AX1496" i="22"/>
  <c r="AY1496" i="22"/>
  <c r="AZ1496" i="22"/>
  <c r="BA1496" i="22"/>
  <c r="BB1496" i="22"/>
  <c r="AX1497" i="22"/>
  <c r="AY1497" i="22"/>
  <c r="AZ1497" i="22"/>
  <c r="BA1497" i="22"/>
  <c r="BB1497" i="22"/>
  <c r="AX1498" i="22"/>
  <c r="AY1498" i="22"/>
  <c r="AZ1498" i="22"/>
  <c r="BA1498" i="22"/>
  <c r="BB1498" i="22"/>
  <c r="AX1499" i="22"/>
  <c r="AY1499" i="22"/>
  <c r="AZ1499" i="22"/>
  <c r="BA1499" i="22"/>
  <c r="BB1499" i="22"/>
  <c r="AX1500" i="22"/>
  <c r="AY1500" i="22"/>
  <c r="AZ1500" i="22"/>
  <c r="BA1500" i="22"/>
  <c r="BB1500" i="22"/>
  <c r="AX1501" i="22"/>
  <c r="AY1501" i="22"/>
  <c r="AZ1501" i="22"/>
  <c r="BA1501" i="22"/>
  <c r="BB1501" i="22"/>
  <c r="AX1502" i="22"/>
  <c r="AY1502" i="22"/>
  <c r="AZ1502" i="22"/>
  <c r="BA1502" i="22"/>
  <c r="BB1502" i="22"/>
  <c r="AX1503" i="22"/>
  <c r="AY1503" i="22"/>
  <c r="AZ1503" i="22"/>
  <c r="BA1503" i="22"/>
  <c r="BB1503" i="22"/>
  <c r="AX1504" i="22"/>
  <c r="AY1504" i="22"/>
  <c r="AZ1504" i="22"/>
  <c r="BA1504" i="22"/>
  <c r="BB1504" i="22"/>
  <c r="AX1505" i="22"/>
  <c r="AY1505" i="22"/>
  <c r="AZ1505" i="22"/>
  <c r="BA1505" i="22"/>
  <c r="BB1505" i="22"/>
  <c r="AX1506" i="22"/>
  <c r="AY1506" i="22"/>
  <c r="AZ1506" i="22"/>
  <c r="BA1506" i="22"/>
  <c r="BB1506" i="22"/>
  <c r="AX1507" i="22"/>
  <c r="AY1507" i="22"/>
  <c r="AZ1507" i="22"/>
  <c r="BA1507" i="22"/>
  <c r="BB1507" i="22"/>
  <c r="AX1508" i="22"/>
  <c r="AY1508" i="22"/>
  <c r="AZ1508" i="22"/>
  <c r="BA1508" i="22"/>
  <c r="BB1508" i="22"/>
  <c r="AX1509" i="22"/>
  <c r="AY1509" i="22"/>
  <c r="AZ1509" i="22"/>
  <c r="BA1509" i="22"/>
  <c r="BB1509" i="22"/>
  <c r="AX1510" i="22"/>
  <c r="AY1510" i="22"/>
  <c r="AZ1510" i="22"/>
  <c r="BA1510" i="22"/>
  <c r="BB1510" i="22"/>
  <c r="AX1511" i="22"/>
  <c r="AY1511" i="22"/>
  <c r="AZ1511" i="22"/>
  <c r="BA1511" i="22"/>
  <c r="BB1511" i="22"/>
  <c r="AX1512" i="22"/>
  <c r="AY1512" i="22"/>
  <c r="AZ1512" i="22"/>
  <c r="BA1512" i="22"/>
  <c r="BB1512" i="22"/>
  <c r="AX1513" i="22"/>
  <c r="AY1513" i="22"/>
  <c r="AZ1513" i="22"/>
  <c r="BA1513" i="22"/>
  <c r="BB1513" i="22"/>
  <c r="AX1514" i="22"/>
  <c r="AY1514" i="22"/>
  <c r="AZ1514" i="22"/>
  <c r="BA1514" i="22"/>
  <c r="BB1514" i="22"/>
  <c r="AX1515" i="22"/>
  <c r="AY1515" i="22"/>
  <c r="AZ1515" i="22"/>
  <c r="BA1515" i="22"/>
  <c r="BB1515" i="22"/>
  <c r="AX1516" i="22"/>
  <c r="AY1516" i="22"/>
  <c r="AZ1516" i="22"/>
  <c r="BA1516" i="22"/>
  <c r="BB1516" i="22"/>
  <c r="AX1517" i="22"/>
  <c r="AY1517" i="22"/>
  <c r="AZ1517" i="22"/>
  <c r="BA1517" i="22"/>
  <c r="BB1517" i="22"/>
  <c r="AX1518" i="22"/>
  <c r="AY1518" i="22"/>
  <c r="AZ1518" i="22"/>
  <c r="BA1518" i="22"/>
  <c r="BB1518" i="22"/>
  <c r="AX1519" i="22"/>
  <c r="AY1519" i="22"/>
  <c r="AZ1519" i="22"/>
  <c r="BA1519" i="22"/>
  <c r="BB1519" i="22"/>
  <c r="AX1520" i="22"/>
  <c r="AY1520" i="22"/>
  <c r="AZ1520" i="22"/>
  <c r="BA1520" i="22"/>
  <c r="BB1520" i="22"/>
  <c r="AX1521" i="22"/>
  <c r="AY1521" i="22"/>
  <c r="AZ1521" i="22"/>
  <c r="BA1521" i="22"/>
  <c r="BB1521" i="22"/>
  <c r="AX1522" i="22"/>
  <c r="AY1522" i="22"/>
  <c r="AZ1522" i="22"/>
  <c r="BA1522" i="22"/>
  <c r="BB1522" i="22"/>
  <c r="AX1523" i="22"/>
  <c r="AY1523" i="22"/>
  <c r="AZ1523" i="22"/>
  <c r="BA1523" i="22"/>
  <c r="BB1523" i="22"/>
  <c r="AX1524" i="22"/>
  <c r="AY1524" i="22"/>
  <c r="AZ1524" i="22"/>
  <c r="BA1524" i="22"/>
  <c r="BB1524" i="22"/>
  <c r="AX1525" i="22"/>
  <c r="AY1525" i="22"/>
  <c r="AZ1525" i="22"/>
  <c r="BA1525" i="22"/>
  <c r="BB1525" i="22"/>
  <c r="AX1526" i="22"/>
  <c r="AY1526" i="22"/>
  <c r="AZ1526" i="22"/>
  <c r="BA1526" i="22"/>
  <c r="BB1526" i="22"/>
  <c r="AX1527" i="22"/>
  <c r="AY1527" i="22"/>
  <c r="AZ1527" i="22"/>
  <c r="BA1527" i="22"/>
  <c r="BB1527" i="22"/>
  <c r="AX1528" i="22"/>
  <c r="AY1528" i="22"/>
  <c r="AZ1528" i="22"/>
  <c r="BA1528" i="22"/>
  <c r="BB1528" i="22"/>
  <c r="AX1529" i="22"/>
  <c r="AY1529" i="22"/>
  <c r="AZ1529" i="22"/>
  <c r="BA1529" i="22"/>
  <c r="BB1529" i="22"/>
  <c r="AX1530" i="22"/>
  <c r="AY1530" i="22"/>
  <c r="AZ1530" i="22"/>
  <c r="BA1530" i="22"/>
  <c r="BB1530" i="22"/>
  <c r="AX1531" i="22"/>
  <c r="AY1531" i="22"/>
  <c r="AZ1531" i="22"/>
  <c r="BA1531" i="22"/>
  <c r="BB1531" i="22"/>
  <c r="AX1532" i="22"/>
  <c r="AY1532" i="22"/>
  <c r="AZ1532" i="22"/>
  <c r="BA1532" i="22"/>
  <c r="BB1532" i="22"/>
  <c r="AX1533" i="22"/>
  <c r="AY1533" i="22"/>
  <c r="AZ1533" i="22"/>
  <c r="BA1533" i="22"/>
  <c r="BB1533" i="22"/>
  <c r="AX1534" i="22"/>
  <c r="AY1534" i="22"/>
  <c r="AZ1534" i="22"/>
  <c r="BA1534" i="22"/>
  <c r="BB1534" i="22"/>
  <c r="AX1535" i="22"/>
  <c r="AY1535" i="22"/>
  <c r="AZ1535" i="22"/>
  <c r="BA1535" i="22"/>
  <c r="BB1535" i="22"/>
  <c r="AX1536" i="22"/>
  <c r="AY1536" i="22"/>
  <c r="AZ1536" i="22"/>
  <c r="BA1536" i="22"/>
  <c r="BB1536" i="22"/>
  <c r="AX1537" i="22"/>
  <c r="AY1537" i="22"/>
  <c r="AZ1537" i="22"/>
  <c r="BA1537" i="22"/>
  <c r="BB1537" i="22"/>
  <c r="AX1538" i="22"/>
  <c r="AY1538" i="22"/>
  <c r="AZ1538" i="22"/>
  <c r="BA1538" i="22"/>
  <c r="BB1538" i="22"/>
  <c r="AX1539" i="22"/>
  <c r="AY1539" i="22"/>
  <c r="AZ1539" i="22"/>
  <c r="BA1539" i="22"/>
  <c r="BB1539" i="22"/>
  <c r="AX1540" i="22"/>
  <c r="AY1540" i="22"/>
  <c r="AZ1540" i="22"/>
  <c r="BA1540" i="22"/>
  <c r="BB1540" i="22"/>
  <c r="AX1541" i="22"/>
  <c r="AY1541" i="22"/>
  <c r="AZ1541" i="22"/>
  <c r="BA1541" i="22"/>
  <c r="BB1541" i="22"/>
  <c r="AX1542" i="22"/>
  <c r="AY1542" i="22"/>
  <c r="AZ1542" i="22"/>
  <c r="BA1542" i="22"/>
  <c r="BB1542" i="22"/>
  <c r="AX1543" i="22"/>
  <c r="AY1543" i="22"/>
  <c r="AZ1543" i="22"/>
  <c r="BA1543" i="22"/>
  <c r="BB1543" i="22"/>
  <c r="AX1544" i="22"/>
  <c r="AY1544" i="22"/>
  <c r="AZ1544" i="22"/>
  <c r="BA1544" i="22"/>
  <c r="BB1544" i="22"/>
  <c r="AX1545" i="22"/>
  <c r="AY1545" i="22"/>
  <c r="AZ1545" i="22"/>
  <c r="BA1545" i="22"/>
  <c r="BB1545" i="22"/>
  <c r="AX1546" i="22"/>
  <c r="AY1546" i="22"/>
  <c r="AZ1546" i="22"/>
  <c r="BA1546" i="22"/>
  <c r="BB1546" i="22"/>
  <c r="AX1547" i="22"/>
  <c r="AY1547" i="22"/>
  <c r="AZ1547" i="22"/>
  <c r="BA1547" i="22"/>
  <c r="BB1547" i="22"/>
  <c r="AX1548" i="22"/>
  <c r="AY1548" i="22"/>
  <c r="AZ1548" i="22"/>
  <c r="BA1548" i="22"/>
  <c r="BB1548" i="22"/>
  <c r="AX1549" i="22"/>
  <c r="AY1549" i="22"/>
  <c r="AZ1549" i="22"/>
  <c r="BA1549" i="22"/>
  <c r="BB1549" i="22"/>
  <c r="AX1550" i="22"/>
  <c r="AY1550" i="22"/>
  <c r="AZ1550" i="22"/>
  <c r="BA1550" i="22"/>
  <c r="BB1550" i="22"/>
  <c r="AX1551" i="22"/>
  <c r="AY1551" i="22"/>
  <c r="AZ1551" i="22"/>
  <c r="BA1551" i="22"/>
  <c r="BB1551" i="22"/>
  <c r="AX1552" i="22"/>
  <c r="AY1552" i="22"/>
  <c r="AZ1552" i="22"/>
  <c r="BA1552" i="22"/>
  <c r="BB1552" i="22"/>
  <c r="AX1553" i="22"/>
  <c r="AY1553" i="22"/>
  <c r="AZ1553" i="22"/>
  <c r="BA1553" i="22"/>
  <c r="BB1553" i="22"/>
  <c r="AX1554" i="22"/>
  <c r="AY1554" i="22"/>
  <c r="AZ1554" i="22"/>
  <c r="BA1554" i="22"/>
  <c r="BB1554" i="22"/>
  <c r="AX1555" i="22"/>
  <c r="AY1555" i="22"/>
  <c r="AZ1555" i="22"/>
  <c r="BA1555" i="22"/>
  <c r="BB1555" i="22"/>
  <c r="AX1556" i="22"/>
  <c r="AY1556" i="22"/>
  <c r="AZ1556" i="22"/>
  <c r="BA1556" i="22"/>
  <c r="BB1556" i="22"/>
  <c r="AX1557" i="22"/>
  <c r="AY1557" i="22"/>
  <c r="AZ1557" i="22"/>
  <c r="BA1557" i="22"/>
  <c r="BB1557" i="22"/>
  <c r="AX1558" i="22"/>
  <c r="AY1558" i="22"/>
  <c r="AZ1558" i="22"/>
  <c r="BA1558" i="22"/>
  <c r="BB1558" i="22"/>
  <c r="AX1559" i="22"/>
  <c r="AY1559" i="22"/>
  <c r="AZ1559" i="22"/>
  <c r="BA1559" i="22"/>
  <c r="BB1559" i="22"/>
  <c r="AX1560" i="22"/>
  <c r="AY1560" i="22"/>
  <c r="AZ1560" i="22"/>
  <c r="BA1560" i="22"/>
  <c r="BB1560" i="22"/>
  <c r="AX1561" i="22"/>
  <c r="AY1561" i="22"/>
  <c r="AZ1561" i="22"/>
  <c r="BA1561" i="22"/>
  <c r="BB1561" i="22"/>
  <c r="AX1562" i="22"/>
  <c r="AY1562" i="22"/>
  <c r="AZ1562" i="22"/>
  <c r="BA1562" i="22"/>
  <c r="BB1562" i="22"/>
  <c r="AX1563" i="22"/>
  <c r="AY1563" i="22"/>
  <c r="AZ1563" i="22"/>
  <c r="BA1563" i="22"/>
  <c r="BB1563" i="22"/>
  <c r="AX1564" i="22"/>
  <c r="AY1564" i="22"/>
  <c r="AZ1564" i="22"/>
  <c r="BA1564" i="22"/>
  <c r="BB1564" i="22"/>
  <c r="AX1565" i="22"/>
  <c r="AY1565" i="22"/>
  <c r="AZ1565" i="22"/>
  <c r="BA1565" i="22"/>
  <c r="BB1565" i="22"/>
  <c r="AX1566" i="22"/>
  <c r="AY1566" i="22"/>
  <c r="AZ1566" i="22"/>
  <c r="BA1566" i="22"/>
  <c r="BB1566" i="22"/>
  <c r="AX1567" i="22"/>
  <c r="AY1567" i="22"/>
  <c r="AZ1567" i="22"/>
  <c r="BA1567" i="22"/>
  <c r="BB1567" i="22"/>
  <c r="AX1568" i="22"/>
  <c r="AY1568" i="22"/>
  <c r="AZ1568" i="22"/>
  <c r="BA1568" i="22"/>
  <c r="BB1568" i="22"/>
  <c r="AX1569" i="22"/>
  <c r="AY1569" i="22"/>
  <c r="AZ1569" i="22"/>
  <c r="BA1569" i="22"/>
  <c r="BB1569" i="22"/>
  <c r="AX1570" i="22"/>
  <c r="AY1570" i="22"/>
  <c r="AZ1570" i="22"/>
  <c r="BA1570" i="22"/>
  <c r="BB1570" i="22"/>
  <c r="AX1571" i="22"/>
  <c r="AY1571" i="22"/>
  <c r="AZ1571" i="22"/>
  <c r="BA1571" i="22"/>
  <c r="BB1571" i="22"/>
  <c r="AX1572" i="22"/>
  <c r="AY1572" i="22"/>
  <c r="AZ1572" i="22"/>
  <c r="BA1572" i="22"/>
  <c r="BB1572" i="22"/>
  <c r="AX1573" i="22"/>
  <c r="AY1573" i="22"/>
  <c r="AZ1573" i="22"/>
  <c r="BA1573" i="22"/>
  <c r="BB1573" i="22"/>
  <c r="AX1574" i="22"/>
  <c r="AY1574" i="22"/>
  <c r="AZ1574" i="22"/>
  <c r="BA1574" i="22"/>
  <c r="BB1574" i="22"/>
  <c r="AX1575" i="22"/>
  <c r="AY1575" i="22"/>
  <c r="AZ1575" i="22"/>
  <c r="BA1575" i="22"/>
  <c r="BB1575" i="22"/>
  <c r="AX1576" i="22"/>
  <c r="AY1576" i="22"/>
  <c r="AZ1576" i="22"/>
  <c r="BA1576" i="22"/>
  <c r="BB1576" i="22"/>
  <c r="AX1577" i="22"/>
  <c r="AY1577" i="22"/>
  <c r="AZ1577" i="22"/>
  <c r="BA1577" i="22"/>
  <c r="BB1577" i="22"/>
  <c r="AX1578" i="22"/>
  <c r="AY1578" i="22"/>
  <c r="AZ1578" i="22"/>
  <c r="BA1578" i="22"/>
  <c r="BB1578" i="22"/>
  <c r="AX1579" i="22"/>
  <c r="AY1579" i="22"/>
  <c r="AZ1579" i="22"/>
  <c r="BA1579" i="22"/>
  <c r="BB1579" i="22"/>
  <c r="AX1580" i="22"/>
  <c r="AY1580" i="22"/>
  <c r="AZ1580" i="22"/>
  <c r="BA1580" i="22"/>
  <c r="BB1580" i="22"/>
  <c r="AX1581" i="22"/>
  <c r="AY1581" i="22"/>
  <c r="AZ1581" i="22"/>
  <c r="BA1581" i="22"/>
  <c r="BB1581" i="22"/>
  <c r="AX1582" i="22"/>
  <c r="AY1582" i="22"/>
  <c r="AZ1582" i="22"/>
  <c r="BA1582" i="22"/>
  <c r="BB1582" i="22"/>
  <c r="AX1583" i="22"/>
  <c r="AY1583" i="22"/>
  <c r="AZ1583" i="22"/>
  <c r="BA1583" i="22"/>
  <c r="BB1583" i="22"/>
  <c r="AX1584" i="22"/>
  <c r="AY1584" i="22"/>
  <c r="AZ1584" i="22"/>
  <c r="BA1584" i="22"/>
  <c r="BB1584" i="22"/>
  <c r="AX1585" i="22"/>
  <c r="AY1585" i="22"/>
  <c r="AZ1585" i="22"/>
  <c r="BA1585" i="22"/>
  <c r="BB1585" i="22"/>
  <c r="AX1586" i="22"/>
  <c r="AY1586" i="22"/>
  <c r="AZ1586" i="22"/>
  <c r="BA1586" i="22"/>
  <c r="BB1586" i="22"/>
  <c r="AX1587" i="22"/>
  <c r="AY1587" i="22"/>
  <c r="AZ1587" i="22"/>
  <c r="BA1587" i="22"/>
  <c r="BB1587" i="22"/>
  <c r="AX1588" i="22"/>
  <c r="AY1588" i="22"/>
  <c r="AZ1588" i="22"/>
  <c r="BA1588" i="22"/>
  <c r="BB1588" i="22"/>
  <c r="AX1589" i="22"/>
  <c r="AY1589" i="22"/>
  <c r="AZ1589" i="22"/>
  <c r="BA1589" i="22"/>
  <c r="BB1589" i="22"/>
  <c r="AX1590" i="22"/>
  <c r="AY1590" i="22"/>
  <c r="AZ1590" i="22"/>
  <c r="BA1590" i="22"/>
  <c r="BB1590" i="22"/>
  <c r="AX1591" i="22"/>
  <c r="AY1591" i="22"/>
  <c r="AZ1591" i="22"/>
  <c r="BA1591" i="22"/>
  <c r="BB1591" i="22"/>
  <c r="AX1592" i="22"/>
  <c r="AY1592" i="22"/>
  <c r="AZ1592" i="22"/>
  <c r="BA1592" i="22"/>
  <c r="BB1592" i="22"/>
  <c r="AX1593" i="22"/>
  <c r="AY1593" i="22"/>
  <c r="AZ1593" i="22"/>
  <c r="BA1593" i="22"/>
  <c r="BB1593" i="22"/>
  <c r="AX1594" i="22"/>
  <c r="AY1594" i="22"/>
  <c r="AZ1594" i="22"/>
  <c r="BA1594" i="22"/>
  <c r="BB1594" i="22"/>
  <c r="AX1595" i="22"/>
  <c r="AY1595" i="22"/>
  <c r="AZ1595" i="22"/>
  <c r="BA1595" i="22"/>
  <c r="BB1595" i="22"/>
  <c r="AX1596" i="22"/>
  <c r="AY1596" i="22"/>
  <c r="AZ1596" i="22"/>
  <c r="BA1596" i="22"/>
  <c r="BB1596" i="22"/>
  <c r="AX1597" i="22"/>
  <c r="AY1597" i="22"/>
  <c r="AZ1597" i="22"/>
  <c r="BA1597" i="22"/>
  <c r="BB1597" i="22"/>
  <c r="AX1598" i="22"/>
  <c r="AY1598" i="22"/>
  <c r="AZ1598" i="22"/>
  <c r="BA1598" i="22"/>
  <c r="BB1598" i="22"/>
  <c r="AX1599" i="22"/>
  <c r="AY1599" i="22"/>
  <c r="AZ1599" i="22"/>
  <c r="BA1599" i="22"/>
  <c r="BB1599" i="22"/>
  <c r="AX1600" i="22"/>
  <c r="AY1600" i="22"/>
  <c r="AZ1600" i="22"/>
  <c r="BA1600" i="22"/>
  <c r="BB1600" i="22"/>
  <c r="AX1601" i="22"/>
  <c r="AY1601" i="22"/>
  <c r="AZ1601" i="22"/>
  <c r="BA1601" i="22"/>
  <c r="BB1601" i="22"/>
  <c r="AX1602" i="22"/>
  <c r="AY1602" i="22"/>
  <c r="AZ1602" i="22"/>
  <c r="BA1602" i="22"/>
  <c r="BB1602" i="22"/>
  <c r="AX1603" i="22"/>
  <c r="AY1603" i="22"/>
  <c r="AZ1603" i="22"/>
  <c r="BA1603" i="22"/>
  <c r="BB1603" i="22"/>
  <c r="AX1604" i="22"/>
  <c r="AY1604" i="22"/>
  <c r="AZ1604" i="22"/>
  <c r="BA1604" i="22"/>
  <c r="BB1604" i="22"/>
  <c r="AX1605" i="22"/>
  <c r="AY1605" i="22"/>
  <c r="AZ1605" i="22"/>
  <c r="BA1605" i="22"/>
  <c r="BB1605" i="22"/>
  <c r="AX1606" i="22"/>
  <c r="AY1606" i="22"/>
  <c r="AZ1606" i="22"/>
  <c r="BA1606" i="22"/>
  <c r="BB1606" i="22"/>
  <c r="AX1607" i="22"/>
  <c r="AY1607" i="22"/>
  <c r="AZ1607" i="22"/>
  <c r="BA1607" i="22"/>
  <c r="BB1607" i="22"/>
  <c r="AX1608" i="22"/>
  <c r="AY1608" i="22"/>
  <c r="AZ1608" i="22"/>
  <c r="BA1608" i="22"/>
  <c r="BB1608" i="22"/>
  <c r="AX1609" i="22"/>
  <c r="AY1609" i="22"/>
  <c r="AZ1609" i="22"/>
  <c r="BA1609" i="22"/>
  <c r="BB1609" i="22"/>
  <c r="AX1610" i="22"/>
  <c r="AY1610" i="22"/>
  <c r="AZ1610" i="22"/>
  <c r="BA1610" i="22"/>
  <c r="BB1610" i="22"/>
  <c r="AX1611" i="22"/>
  <c r="AY1611" i="22"/>
  <c r="AZ1611" i="22"/>
  <c r="BA1611" i="22"/>
  <c r="BB1611" i="22"/>
  <c r="AX1612" i="22"/>
  <c r="AY1612" i="22"/>
  <c r="AZ1612" i="22"/>
  <c r="BA1612" i="22"/>
  <c r="BB1612" i="22"/>
  <c r="AX1613" i="22"/>
  <c r="AY1613" i="22"/>
  <c r="AZ1613" i="22"/>
  <c r="BA1613" i="22"/>
  <c r="BB1613" i="22"/>
  <c r="AX1614" i="22"/>
  <c r="AY1614" i="22"/>
  <c r="AZ1614" i="22"/>
  <c r="BA1614" i="22"/>
  <c r="BB1614" i="22"/>
  <c r="AX1615" i="22"/>
  <c r="AY1615" i="22"/>
  <c r="AZ1615" i="22"/>
  <c r="BA1615" i="22"/>
  <c r="BB1615" i="22"/>
  <c r="AX1616" i="22"/>
  <c r="AY1616" i="22"/>
  <c r="AZ1616" i="22"/>
  <c r="BA1616" i="22"/>
  <c r="BB1616" i="22"/>
  <c r="AX1617" i="22"/>
  <c r="AY1617" i="22"/>
  <c r="AZ1617" i="22"/>
  <c r="BA1617" i="22"/>
  <c r="BB1617" i="22"/>
  <c r="AX1618" i="22"/>
  <c r="AY1618" i="22"/>
  <c r="AZ1618" i="22"/>
  <c r="BA1618" i="22"/>
  <c r="BB1618" i="22"/>
  <c r="AX1619" i="22"/>
  <c r="AY1619" i="22"/>
  <c r="AZ1619" i="22"/>
  <c r="BA1619" i="22"/>
  <c r="BB1619" i="22"/>
  <c r="AX1620" i="22"/>
  <c r="AY1620" i="22"/>
  <c r="AZ1620" i="22"/>
  <c r="BA1620" i="22"/>
  <c r="BB1620" i="22"/>
  <c r="AX1621" i="22"/>
  <c r="AY1621" i="22"/>
  <c r="AZ1621" i="22"/>
  <c r="BA1621" i="22"/>
  <c r="BB1621" i="22"/>
  <c r="AX1622" i="22"/>
  <c r="AY1622" i="22"/>
  <c r="AZ1622" i="22"/>
  <c r="BA1622" i="22"/>
  <c r="BB1622" i="22"/>
  <c r="AX1623" i="22"/>
  <c r="AY1623" i="22"/>
  <c r="AZ1623" i="22"/>
  <c r="BA1623" i="22"/>
  <c r="BB1623" i="22"/>
  <c r="AX1624" i="22"/>
  <c r="AY1624" i="22"/>
  <c r="AZ1624" i="22"/>
  <c r="BA1624" i="22"/>
  <c r="BB1624" i="22"/>
  <c r="AX1625" i="22"/>
  <c r="AY1625" i="22"/>
  <c r="AZ1625" i="22"/>
  <c r="BA1625" i="22"/>
  <c r="BB1625" i="22"/>
  <c r="AX1626" i="22"/>
  <c r="AY1626" i="22"/>
  <c r="AZ1626" i="22"/>
  <c r="BA1626" i="22"/>
  <c r="BB1626" i="22"/>
  <c r="AX1627" i="22"/>
  <c r="AY1627" i="22"/>
  <c r="AZ1627" i="22"/>
  <c r="BA1627" i="22"/>
  <c r="BB1627" i="22"/>
  <c r="AX1628" i="22"/>
  <c r="AY1628" i="22"/>
  <c r="AZ1628" i="22"/>
  <c r="BA1628" i="22"/>
  <c r="BB1628" i="22"/>
  <c r="AX1629" i="22"/>
  <c r="AY1629" i="22"/>
  <c r="AZ1629" i="22"/>
  <c r="BA1629" i="22"/>
  <c r="BB1629" i="22"/>
  <c r="AX1630" i="22"/>
  <c r="AY1630" i="22"/>
  <c r="AZ1630" i="22"/>
  <c r="BA1630" i="22"/>
  <c r="BB1630" i="22"/>
  <c r="AX1631" i="22"/>
  <c r="AY1631" i="22"/>
  <c r="AZ1631" i="22"/>
  <c r="BA1631" i="22"/>
  <c r="BB1631" i="22"/>
  <c r="AX1632" i="22"/>
  <c r="AY1632" i="22"/>
  <c r="AZ1632" i="22"/>
  <c r="BA1632" i="22"/>
  <c r="BB1632" i="22"/>
  <c r="AX1633" i="22"/>
  <c r="AY1633" i="22"/>
  <c r="AZ1633" i="22"/>
  <c r="BA1633" i="22"/>
  <c r="BB1633" i="22"/>
  <c r="AX1634" i="22"/>
  <c r="AY1634" i="22"/>
  <c r="AZ1634" i="22"/>
  <c r="BA1634" i="22"/>
  <c r="BB1634" i="22"/>
  <c r="AX1635" i="22"/>
  <c r="AY1635" i="22"/>
  <c r="AZ1635" i="22"/>
  <c r="BA1635" i="22"/>
  <c r="BB1635" i="22"/>
  <c r="AX1636" i="22"/>
  <c r="AY1636" i="22"/>
  <c r="AZ1636" i="22"/>
  <c r="BA1636" i="22"/>
  <c r="BB1636" i="22"/>
  <c r="AX1637" i="22"/>
  <c r="AY1637" i="22"/>
  <c r="AZ1637" i="22"/>
  <c r="BA1637" i="22"/>
  <c r="BB1637" i="22"/>
  <c r="AX1638" i="22"/>
  <c r="AY1638" i="22"/>
  <c r="AZ1638" i="22"/>
  <c r="BA1638" i="22"/>
  <c r="BB1638" i="22"/>
  <c r="AX1639" i="22"/>
  <c r="AY1639" i="22"/>
  <c r="AZ1639" i="22"/>
  <c r="BA1639" i="22"/>
  <c r="BB1639" i="22"/>
  <c r="AX1640" i="22"/>
  <c r="AY1640" i="22"/>
  <c r="AZ1640" i="22"/>
  <c r="BA1640" i="22"/>
  <c r="BB1640" i="22"/>
  <c r="AX1641" i="22"/>
  <c r="AY1641" i="22"/>
  <c r="AZ1641" i="22"/>
  <c r="BA1641" i="22"/>
  <c r="BB1641" i="22"/>
  <c r="AX1642" i="22"/>
  <c r="AY1642" i="22"/>
  <c r="AZ1642" i="22"/>
  <c r="BA1642" i="22"/>
  <c r="BB1642" i="22"/>
  <c r="AX1643" i="22"/>
  <c r="AY1643" i="22"/>
  <c r="AZ1643" i="22"/>
  <c r="BA1643" i="22"/>
  <c r="BB1643" i="22"/>
  <c r="AX1644" i="22"/>
  <c r="AY1644" i="22"/>
  <c r="AZ1644" i="22"/>
  <c r="BA1644" i="22"/>
  <c r="BB1644" i="22"/>
  <c r="AX1645" i="22"/>
  <c r="AY1645" i="22"/>
  <c r="AZ1645" i="22"/>
  <c r="BA1645" i="22"/>
  <c r="BB1645" i="22"/>
  <c r="AX1646" i="22"/>
  <c r="AY1646" i="22"/>
  <c r="AZ1646" i="22"/>
  <c r="BA1646" i="22"/>
  <c r="BB1646" i="22"/>
  <c r="AX1647" i="22"/>
  <c r="AY1647" i="22"/>
  <c r="AZ1647" i="22"/>
  <c r="BA1647" i="22"/>
  <c r="BB1647" i="22"/>
  <c r="AX1648" i="22"/>
  <c r="AY1648" i="22"/>
  <c r="AZ1648" i="22"/>
  <c r="BA1648" i="22"/>
  <c r="BB1648" i="22"/>
  <c r="AX1649" i="22"/>
  <c r="AY1649" i="22"/>
  <c r="AZ1649" i="22"/>
  <c r="BA1649" i="22"/>
  <c r="BB1649" i="22"/>
  <c r="AX1650" i="22"/>
  <c r="AY1650" i="22"/>
  <c r="AZ1650" i="22"/>
  <c r="BA1650" i="22"/>
  <c r="BB1650" i="22"/>
  <c r="AX1651" i="22"/>
  <c r="AY1651" i="22"/>
  <c r="AZ1651" i="22"/>
  <c r="BA1651" i="22"/>
  <c r="BB1651" i="22"/>
  <c r="AX1652" i="22"/>
  <c r="AY1652" i="22"/>
  <c r="AZ1652" i="22"/>
  <c r="BA1652" i="22"/>
  <c r="BB1652" i="22"/>
  <c r="AX1653" i="22"/>
  <c r="AY1653" i="22"/>
  <c r="AZ1653" i="22"/>
  <c r="BA1653" i="22"/>
  <c r="BB1653" i="22"/>
  <c r="AX1654" i="22"/>
  <c r="AY1654" i="22"/>
  <c r="AZ1654" i="22"/>
  <c r="BA1654" i="22"/>
  <c r="BB1654" i="22"/>
  <c r="AX1655" i="22"/>
  <c r="AY1655" i="22"/>
  <c r="AZ1655" i="22"/>
  <c r="BA1655" i="22"/>
  <c r="BB1655" i="22"/>
  <c r="AX1656" i="22"/>
  <c r="AY1656" i="22"/>
  <c r="AZ1656" i="22"/>
  <c r="BA1656" i="22"/>
  <c r="BB1656" i="22"/>
  <c r="AX1657" i="22"/>
  <c r="AY1657" i="22"/>
  <c r="AZ1657" i="22"/>
  <c r="BA1657" i="22"/>
  <c r="BB1657" i="22"/>
  <c r="AX1658" i="22"/>
  <c r="AY1658" i="22"/>
  <c r="AZ1658" i="22"/>
  <c r="BA1658" i="22"/>
  <c r="BB1658" i="22"/>
  <c r="AX1659" i="22"/>
  <c r="AY1659" i="22"/>
  <c r="AZ1659" i="22"/>
  <c r="BA1659" i="22"/>
  <c r="BB1659" i="22"/>
  <c r="AX1660" i="22"/>
  <c r="AY1660" i="22"/>
  <c r="AZ1660" i="22"/>
  <c r="BA1660" i="22"/>
  <c r="BB1660" i="22"/>
  <c r="AX1661" i="22"/>
  <c r="AY1661" i="22"/>
  <c r="AZ1661" i="22"/>
  <c r="BA1661" i="22"/>
  <c r="BB1661" i="22"/>
  <c r="AX1662" i="22"/>
  <c r="AY1662" i="22"/>
  <c r="AZ1662" i="22"/>
  <c r="BA1662" i="22"/>
  <c r="BB1662" i="22"/>
  <c r="AX1663" i="22"/>
  <c r="AY1663" i="22"/>
  <c r="AZ1663" i="22"/>
  <c r="BA1663" i="22"/>
  <c r="BB1663" i="22"/>
  <c r="AX1664" i="22"/>
  <c r="AY1664" i="22"/>
  <c r="AZ1664" i="22"/>
  <c r="BA1664" i="22"/>
  <c r="BB1664" i="22"/>
  <c r="AX1665" i="22"/>
  <c r="AY1665" i="22"/>
  <c r="AZ1665" i="22"/>
  <c r="BA1665" i="22"/>
  <c r="BB1665" i="22"/>
  <c r="AX1666" i="22"/>
  <c r="AY1666" i="22"/>
  <c r="AZ1666" i="22"/>
  <c r="BA1666" i="22"/>
  <c r="BB1666" i="22"/>
  <c r="AX1667" i="22"/>
  <c r="AY1667" i="22"/>
  <c r="AZ1667" i="22"/>
  <c r="BA1667" i="22"/>
  <c r="BB1667" i="22"/>
  <c r="AX1668" i="22"/>
  <c r="AY1668" i="22"/>
  <c r="AZ1668" i="22"/>
  <c r="BA1668" i="22"/>
  <c r="BB1668" i="22"/>
  <c r="AX1669" i="22"/>
  <c r="AY1669" i="22"/>
  <c r="AZ1669" i="22"/>
  <c r="BA1669" i="22"/>
  <c r="BB1669" i="22"/>
  <c r="AX1670" i="22"/>
  <c r="AY1670" i="22"/>
  <c r="AZ1670" i="22"/>
  <c r="BA1670" i="22"/>
  <c r="BB1670" i="22"/>
  <c r="AX1671" i="22"/>
  <c r="AY1671" i="22"/>
  <c r="AZ1671" i="22"/>
  <c r="BA1671" i="22"/>
  <c r="BB1671" i="22"/>
  <c r="AX1672" i="22"/>
  <c r="AY1672" i="22"/>
  <c r="AZ1672" i="22"/>
  <c r="BA1672" i="22"/>
  <c r="BB1672" i="22"/>
  <c r="AX1673" i="22"/>
  <c r="AY1673" i="22"/>
  <c r="AZ1673" i="22"/>
  <c r="BA1673" i="22"/>
  <c r="BB1673" i="22"/>
  <c r="AX1674" i="22"/>
  <c r="AY1674" i="22"/>
  <c r="AZ1674" i="22"/>
  <c r="BA1674" i="22"/>
  <c r="BB1674" i="22"/>
  <c r="AX1675" i="22"/>
  <c r="AY1675" i="22"/>
  <c r="AZ1675" i="22"/>
  <c r="BA1675" i="22"/>
  <c r="BB1675" i="22"/>
  <c r="AX1676" i="22"/>
  <c r="AY1676" i="22"/>
  <c r="AZ1676" i="22"/>
  <c r="BA1676" i="22"/>
  <c r="BB1676" i="22"/>
  <c r="AX1677" i="22"/>
  <c r="AY1677" i="22"/>
  <c r="AZ1677" i="22"/>
  <c r="BA1677" i="22"/>
  <c r="BB1677" i="22"/>
  <c r="AX1678" i="22"/>
  <c r="AY1678" i="22"/>
  <c r="AZ1678" i="22"/>
  <c r="BA1678" i="22"/>
  <c r="BB1678" i="22"/>
  <c r="AX1679" i="22"/>
  <c r="AY1679" i="22"/>
  <c r="AZ1679" i="22"/>
  <c r="BA1679" i="22"/>
  <c r="BB1679" i="22"/>
  <c r="AX1680" i="22"/>
  <c r="AY1680" i="22"/>
  <c r="AZ1680" i="22"/>
  <c r="BA1680" i="22"/>
  <c r="BB1680" i="22"/>
  <c r="AX1681" i="22"/>
  <c r="AY1681" i="22"/>
  <c r="AZ1681" i="22"/>
  <c r="BA1681" i="22"/>
  <c r="BB1681" i="22"/>
  <c r="AX1682" i="22"/>
  <c r="AY1682" i="22"/>
  <c r="AZ1682" i="22"/>
  <c r="BA1682" i="22"/>
  <c r="BB1682" i="22"/>
  <c r="AX1683" i="22"/>
  <c r="AY1683" i="22"/>
  <c r="AZ1683" i="22"/>
  <c r="BA1683" i="22"/>
  <c r="BB1683" i="22"/>
  <c r="AX1684" i="22"/>
  <c r="AY1684" i="22"/>
  <c r="AZ1684" i="22"/>
  <c r="BA1684" i="22"/>
  <c r="BB1684" i="22"/>
  <c r="AX1685" i="22"/>
  <c r="AY1685" i="22"/>
  <c r="AZ1685" i="22"/>
  <c r="BA1685" i="22"/>
  <c r="BB1685" i="22"/>
  <c r="AX1686" i="22"/>
  <c r="AY1686" i="22"/>
  <c r="AZ1686" i="22"/>
  <c r="BA1686" i="22"/>
  <c r="BB1686" i="22"/>
  <c r="AX1687" i="22"/>
  <c r="AY1687" i="22"/>
  <c r="AZ1687" i="22"/>
  <c r="BA1687" i="22"/>
  <c r="BB1687" i="22"/>
  <c r="AX1688" i="22"/>
  <c r="AY1688" i="22"/>
  <c r="AZ1688" i="22"/>
  <c r="BA1688" i="22"/>
  <c r="BB1688" i="22"/>
  <c r="AX1689" i="22"/>
  <c r="AY1689" i="22"/>
  <c r="AZ1689" i="22"/>
  <c r="BA1689" i="22"/>
  <c r="BB1689" i="22"/>
  <c r="AX1690" i="22"/>
  <c r="AY1690" i="22"/>
  <c r="AZ1690" i="22"/>
  <c r="BA1690" i="22"/>
  <c r="BB1690" i="22"/>
  <c r="AX1691" i="22"/>
  <c r="AY1691" i="22"/>
  <c r="AZ1691" i="22"/>
  <c r="BA1691" i="22"/>
  <c r="BB1691" i="22"/>
  <c r="AX1692" i="22"/>
  <c r="AY1692" i="22"/>
  <c r="AZ1692" i="22"/>
  <c r="BA1692" i="22"/>
  <c r="BB1692" i="22"/>
  <c r="AX1693" i="22"/>
  <c r="AY1693" i="22"/>
  <c r="AZ1693" i="22"/>
  <c r="BA1693" i="22"/>
  <c r="BB1693" i="22"/>
  <c r="AX1694" i="22"/>
  <c r="AY1694" i="22"/>
  <c r="AZ1694" i="22"/>
  <c r="BA1694" i="22"/>
  <c r="BB1694" i="22"/>
  <c r="AX1695" i="22"/>
  <c r="AY1695" i="22"/>
  <c r="AZ1695" i="22"/>
  <c r="BA1695" i="22"/>
  <c r="BB1695" i="22"/>
  <c r="AX1696" i="22"/>
  <c r="AY1696" i="22"/>
  <c r="AZ1696" i="22"/>
  <c r="BA1696" i="22"/>
  <c r="BB1696" i="22"/>
  <c r="AX1697" i="22"/>
  <c r="AY1697" i="22"/>
  <c r="AZ1697" i="22"/>
  <c r="BA1697" i="22"/>
  <c r="BB1697" i="22"/>
  <c r="AX1698" i="22"/>
  <c r="AY1698" i="22"/>
  <c r="AZ1698" i="22"/>
  <c r="BA1698" i="22"/>
  <c r="BB1698" i="22"/>
  <c r="AX1699" i="22"/>
  <c r="AY1699" i="22"/>
  <c r="AZ1699" i="22"/>
  <c r="BA1699" i="22"/>
  <c r="BB1699" i="22"/>
  <c r="AX1700" i="22"/>
  <c r="AY1700" i="22"/>
  <c r="AZ1700" i="22"/>
  <c r="BA1700" i="22"/>
  <c r="BB1700" i="22"/>
  <c r="AX1701" i="22"/>
  <c r="AY1701" i="22"/>
  <c r="AZ1701" i="22"/>
  <c r="BA1701" i="22"/>
  <c r="BB1701" i="22"/>
  <c r="AX1702" i="22"/>
  <c r="AY1702" i="22"/>
  <c r="AZ1702" i="22"/>
  <c r="BA1702" i="22"/>
  <c r="BB1702" i="22"/>
  <c r="AX1703" i="22"/>
  <c r="AY1703" i="22"/>
  <c r="AZ1703" i="22"/>
  <c r="BA1703" i="22"/>
  <c r="BB1703" i="22"/>
  <c r="AX1704" i="22"/>
  <c r="AY1704" i="22"/>
  <c r="AZ1704" i="22"/>
  <c r="BA1704" i="22"/>
  <c r="BB1704" i="22"/>
  <c r="AX1705" i="22"/>
  <c r="AY1705" i="22"/>
  <c r="AZ1705" i="22"/>
  <c r="BA1705" i="22"/>
  <c r="BB1705" i="22"/>
  <c r="AX1706" i="22"/>
  <c r="AY1706" i="22"/>
  <c r="AZ1706" i="22"/>
  <c r="BA1706" i="22"/>
  <c r="BB1706" i="22"/>
  <c r="AX1707" i="22"/>
  <c r="AY1707" i="22"/>
  <c r="AZ1707" i="22"/>
  <c r="BA1707" i="22"/>
  <c r="BB1707" i="22"/>
  <c r="AX1708" i="22"/>
  <c r="AY1708" i="22"/>
  <c r="AZ1708" i="22"/>
  <c r="BA1708" i="22"/>
  <c r="BB1708" i="22"/>
  <c r="AX1709" i="22"/>
  <c r="AY1709" i="22"/>
  <c r="AZ1709" i="22"/>
  <c r="BA1709" i="22"/>
  <c r="BB1709" i="22"/>
  <c r="AX1710" i="22"/>
  <c r="AY1710" i="22"/>
  <c r="AZ1710" i="22"/>
  <c r="BA1710" i="22"/>
  <c r="BB1710" i="22"/>
  <c r="AX1711" i="22"/>
  <c r="AY1711" i="22"/>
  <c r="AZ1711" i="22"/>
  <c r="BA1711" i="22"/>
  <c r="BB1711" i="22"/>
  <c r="AX1712" i="22"/>
  <c r="AY1712" i="22"/>
  <c r="AZ1712" i="22"/>
  <c r="BA1712" i="22"/>
  <c r="BB1712" i="22"/>
  <c r="AX1713" i="22"/>
  <c r="AY1713" i="22"/>
  <c r="AZ1713" i="22"/>
  <c r="BA1713" i="22"/>
  <c r="BB1713" i="22"/>
  <c r="AX1714" i="22"/>
  <c r="AY1714" i="22"/>
  <c r="AZ1714" i="22"/>
  <c r="BA1714" i="22"/>
  <c r="BB1714" i="22"/>
  <c r="AX1715" i="22"/>
  <c r="AY1715" i="22"/>
  <c r="AZ1715" i="22"/>
  <c r="BA1715" i="22"/>
  <c r="BB1715" i="22"/>
  <c r="AX1716" i="22"/>
  <c r="AY1716" i="22"/>
  <c r="AZ1716" i="22"/>
  <c r="BA1716" i="22"/>
  <c r="BB1716" i="22"/>
  <c r="AX1717" i="22"/>
  <c r="AY1717" i="22"/>
  <c r="AZ1717" i="22"/>
  <c r="BA1717" i="22"/>
  <c r="BB1717" i="22"/>
  <c r="AX1718" i="22"/>
  <c r="AY1718" i="22"/>
  <c r="AZ1718" i="22"/>
  <c r="BA1718" i="22"/>
  <c r="BB1718" i="22"/>
  <c r="AX1719" i="22"/>
  <c r="AY1719" i="22"/>
  <c r="AZ1719" i="22"/>
  <c r="BA1719" i="22"/>
  <c r="BB1719" i="22"/>
  <c r="AX1720" i="22"/>
  <c r="AY1720" i="22"/>
  <c r="AZ1720" i="22"/>
  <c r="BA1720" i="22"/>
  <c r="BB1720" i="22"/>
  <c r="AX1721" i="22"/>
  <c r="AY1721" i="22"/>
  <c r="AZ1721" i="22"/>
  <c r="BA1721" i="22"/>
  <c r="BB1721" i="22"/>
  <c r="AX1722" i="22"/>
  <c r="AY1722" i="22"/>
  <c r="AZ1722" i="22"/>
  <c r="BA1722" i="22"/>
  <c r="BB1722" i="22"/>
  <c r="AX1723" i="22"/>
  <c r="AY1723" i="22"/>
  <c r="AZ1723" i="22"/>
  <c r="BA1723" i="22"/>
  <c r="BB1723" i="22"/>
  <c r="AX1724" i="22"/>
  <c r="AY1724" i="22"/>
  <c r="AZ1724" i="22"/>
  <c r="BA1724" i="22"/>
  <c r="BB1724" i="22"/>
  <c r="AX1725" i="22"/>
  <c r="AY1725" i="22"/>
  <c r="AZ1725" i="22"/>
  <c r="BA1725" i="22"/>
  <c r="BB1725" i="22"/>
  <c r="AX1726" i="22"/>
  <c r="AY1726" i="22"/>
  <c r="AZ1726" i="22"/>
  <c r="BA1726" i="22"/>
  <c r="BB1726" i="22"/>
  <c r="AX1727" i="22"/>
  <c r="AY1727" i="22"/>
  <c r="AZ1727" i="22"/>
  <c r="BA1727" i="22"/>
  <c r="BB1727" i="22"/>
  <c r="AX1728" i="22"/>
  <c r="AY1728" i="22"/>
  <c r="AZ1728" i="22"/>
  <c r="BA1728" i="22"/>
  <c r="BB1728" i="22"/>
  <c r="AX1729" i="22"/>
  <c r="AY1729" i="22"/>
  <c r="AZ1729" i="22"/>
  <c r="BA1729" i="22"/>
  <c r="BB1729" i="22"/>
  <c r="AX1730" i="22"/>
  <c r="AY1730" i="22"/>
  <c r="AZ1730" i="22"/>
  <c r="BA1730" i="22"/>
  <c r="BB1730" i="22"/>
  <c r="AX1731" i="22"/>
  <c r="AY1731" i="22"/>
  <c r="AZ1731" i="22"/>
  <c r="BA1731" i="22"/>
  <c r="BB1731" i="22"/>
  <c r="AX1732" i="22"/>
  <c r="AY1732" i="22"/>
  <c r="AZ1732" i="22"/>
  <c r="BA1732" i="22"/>
  <c r="BB1732" i="22"/>
  <c r="AX1733" i="22"/>
  <c r="AY1733" i="22"/>
  <c r="AZ1733" i="22"/>
  <c r="BA1733" i="22"/>
  <c r="BB1733" i="22"/>
  <c r="AX1734" i="22"/>
  <c r="AY1734" i="22"/>
  <c r="AZ1734" i="22"/>
  <c r="BA1734" i="22"/>
  <c r="BB1734" i="22"/>
  <c r="AX1735" i="22"/>
  <c r="AY1735" i="22"/>
  <c r="AZ1735" i="22"/>
  <c r="BA1735" i="22"/>
  <c r="BB1735" i="22"/>
  <c r="AX1736" i="22"/>
  <c r="AY1736" i="22"/>
  <c r="AZ1736" i="22"/>
  <c r="BA1736" i="22"/>
  <c r="BB1736" i="22"/>
  <c r="AX1737" i="22"/>
  <c r="AY1737" i="22"/>
  <c r="AZ1737" i="22"/>
  <c r="BA1737" i="22"/>
  <c r="BB1737" i="22"/>
  <c r="AX1738" i="22"/>
  <c r="AY1738" i="22"/>
  <c r="AZ1738" i="22"/>
  <c r="BA1738" i="22"/>
  <c r="BB1738" i="22"/>
  <c r="AX1739" i="22"/>
  <c r="AY1739" i="22"/>
  <c r="AZ1739" i="22"/>
  <c r="BA1739" i="22"/>
  <c r="BB1739" i="22"/>
  <c r="AX1740" i="22"/>
  <c r="AY1740" i="22"/>
  <c r="AZ1740" i="22"/>
  <c r="BA1740" i="22"/>
  <c r="BB1740" i="22"/>
  <c r="AX1741" i="22"/>
  <c r="AY1741" i="22"/>
  <c r="AZ1741" i="22"/>
  <c r="BA1741" i="22"/>
  <c r="BB1741" i="22"/>
  <c r="AX1742" i="22"/>
  <c r="AY1742" i="22"/>
  <c r="AZ1742" i="22"/>
  <c r="BA1742" i="22"/>
  <c r="BB1742" i="22"/>
  <c r="AX1743" i="22"/>
  <c r="AY1743" i="22"/>
  <c r="AZ1743" i="22"/>
  <c r="BA1743" i="22"/>
  <c r="BB1743" i="22"/>
  <c r="AX1744" i="22"/>
  <c r="AY1744" i="22"/>
  <c r="AZ1744" i="22"/>
  <c r="BA1744" i="22"/>
  <c r="BB1744" i="22"/>
  <c r="AX1745" i="22"/>
  <c r="AY1745" i="22"/>
  <c r="AZ1745" i="22"/>
  <c r="BA1745" i="22"/>
  <c r="BB1745" i="22"/>
  <c r="AX1746" i="22"/>
  <c r="AY1746" i="22"/>
  <c r="AZ1746" i="22"/>
  <c r="BA1746" i="22"/>
  <c r="BB1746" i="22"/>
  <c r="AX1747" i="22"/>
  <c r="AY1747" i="22"/>
  <c r="AZ1747" i="22"/>
  <c r="BA1747" i="22"/>
  <c r="BB1747" i="22"/>
  <c r="AX1748" i="22"/>
  <c r="AY1748" i="22"/>
  <c r="AZ1748" i="22"/>
  <c r="BA1748" i="22"/>
  <c r="BB1748" i="22"/>
  <c r="AX1749" i="22"/>
  <c r="AY1749" i="22"/>
  <c r="AZ1749" i="22"/>
  <c r="BA1749" i="22"/>
  <c r="BB1749" i="22"/>
  <c r="AX1750" i="22"/>
  <c r="AY1750" i="22"/>
  <c r="AZ1750" i="22"/>
  <c r="BA1750" i="22"/>
  <c r="BB1750" i="22"/>
  <c r="AX1751" i="22"/>
  <c r="AY1751" i="22"/>
  <c r="AZ1751" i="22"/>
  <c r="BA1751" i="22"/>
  <c r="BB1751" i="22"/>
  <c r="AX1752" i="22"/>
  <c r="AY1752" i="22"/>
  <c r="AZ1752" i="22"/>
  <c r="BA1752" i="22"/>
  <c r="BB1752" i="22"/>
  <c r="AX1753" i="22"/>
  <c r="AY1753" i="22"/>
  <c r="AZ1753" i="22"/>
  <c r="BA1753" i="22"/>
  <c r="BB1753" i="22"/>
  <c r="AX1754" i="22"/>
  <c r="AY1754" i="22"/>
  <c r="AZ1754" i="22"/>
  <c r="BA1754" i="22"/>
  <c r="BB1754" i="22"/>
  <c r="AX1755" i="22"/>
  <c r="AY1755" i="22"/>
  <c r="AZ1755" i="22"/>
  <c r="BA1755" i="22"/>
  <c r="BB1755" i="22"/>
  <c r="AX1756" i="22"/>
  <c r="AY1756" i="22"/>
  <c r="AZ1756" i="22"/>
  <c r="BA1756" i="22"/>
  <c r="BB1756" i="22"/>
  <c r="AX1757" i="22"/>
  <c r="AY1757" i="22"/>
  <c r="AZ1757" i="22"/>
  <c r="BA1757" i="22"/>
  <c r="BB1757" i="22"/>
  <c r="AX1758" i="22"/>
  <c r="AY1758" i="22"/>
  <c r="AZ1758" i="22"/>
  <c r="BA1758" i="22"/>
  <c r="BB1758" i="22"/>
  <c r="AX1759" i="22"/>
  <c r="AY1759" i="22"/>
  <c r="AZ1759" i="22"/>
  <c r="BA1759" i="22"/>
  <c r="BB1759" i="22"/>
  <c r="AX1760" i="22"/>
  <c r="AY1760" i="22"/>
  <c r="AZ1760" i="22"/>
  <c r="BA1760" i="22"/>
  <c r="BB1760" i="22"/>
  <c r="AX1761" i="22"/>
  <c r="AY1761" i="22"/>
  <c r="AZ1761" i="22"/>
  <c r="BA1761" i="22"/>
  <c r="BB1761" i="22"/>
  <c r="AX1762" i="22"/>
  <c r="AY1762" i="22"/>
  <c r="AZ1762" i="22"/>
  <c r="BA1762" i="22"/>
  <c r="BB1762" i="22"/>
  <c r="AX1763" i="22"/>
  <c r="AY1763" i="22"/>
  <c r="AZ1763" i="22"/>
  <c r="BA1763" i="22"/>
  <c r="BB1763" i="22"/>
  <c r="AX1764" i="22"/>
  <c r="AY1764" i="22"/>
  <c r="AZ1764" i="22"/>
  <c r="BA1764" i="22"/>
  <c r="BB1764" i="22"/>
  <c r="AX1765" i="22"/>
  <c r="AY1765" i="22"/>
  <c r="AZ1765" i="22"/>
  <c r="BA1765" i="22"/>
  <c r="BB1765" i="22"/>
  <c r="AX1766" i="22"/>
  <c r="AY1766" i="22"/>
  <c r="AZ1766" i="22"/>
  <c r="BA1766" i="22"/>
  <c r="BB1766" i="22"/>
  <c r="AX1767" i="22"/>
  <c r="AY1767" i="22"/>
  <c r="AZ1767" i="22"/>
  <c r="BA1767" i="22"/>
  <c r="BB1767" i="22"/>
  <c r="AX1768" i="22"/>
  <c r="AY1768" i="22"/>
  <c r="AZ1768" i="22"/>
  <c r="BA1768" i="22"/>
  <c r="BB1768" i="22"/>
  <c r="AX1769" i="22"/>
  <c r="AY1769" i="22"/>
  <c r="AZ1769" i="22"/>
  <c r="BA1769" i="22"/>
  <c r="BB1769" i="22"/>
  <c r="AX1770" i="22"/>
  <c r="AY1770" i="22"/>
  <c r="AZ1770" i="22"/>
  <c r="BA1770" i="22"/>
  <c r="BB1770" i="22"/>
  <c r="AX1771" i="22"/>
  <c r="AY1771" i="22"/>
  <c r="AZ1771" i="22"/>
  <c r="BA1771" i="22"/>
  <c r="BB1771" i="22"/>
  <c r="AX1772" i="22"/>
  <c r="AY1772" i="22"/>
  <c r="AZ1772" i="22"/>
  <c r="BA1772" i="22"/>
  <c r="BB1772" i="22"/>
  <c r="AX1773" i="22"/>
  <c r="AY1773" i="22"/>
  <c r="AZ1773" i="22"/>
  <c r="BA1773" i="22"/>
  <c r="BB1773" i="22"/>
  <c r="AX1774" i="22"/>
  <c r="AY1774" i="22"/>
  <c r="AZ1774" i="22"/>
  <c r="BA1774" i="22"/>
  <c r="BB1774" i="22"/>
  <c r="AX1775" i="22"/>
  <c r="AY1775" i="22"/>
  <c r="AZ1775" i="22"/>
  <c r="BA1775" i="22"/>
  <c r="BB1775" i="22"/>
  <c r="AX1776" i="22"/>
  <c r="AY1776" i="22"/>
  <c r="AZ1776" i="22"/>
  <c r="BA1776" i="22"/>
  <c r="BB1776" i="22"/>
  <c r="AX1777" i="22"/>
  <c r="AY1777" i="22"/>
  <c r="AZ1777" i="22"/>
  <c r="BA1777" i="22"/>
  <c r="BB1777" i="22"/>
  <c r="AX1778" i="22"/>
  <c r="AY1778" i="22"/>
  <c r="AZ1778" i="22"/>
  <c r="BA1778" i="22"/>
  <c r="BB1778" i="22"/>
  <c r="AX1779" i="22"/>
  <c r="AY1779" i="22"/>
  <c r="AZ1779" i="22"/>
  <c r="BA1779" i="22"/>
  <c r="BB1779" i="22"/>
  <c r="AX1780" i="22"/>
  <c r="AY1780" i="22"/>
  <c r="AZ1780" i="22"/>
  <c r="BA1780" i="22"/>
  <c r="BB1780" i="22"/>
  <c r="AX1781" i="22"/>
  <c r="AY1781" i="22"/>
  <c r="AZ1781" i="22"/>
  <c r="BA1781" i="22"/>
  <c r="BB1781" i="22"/>
  <c r="AX1782" i="22"/>
  <c r="AY1782" i="22"/>
  <c r="AZ1782" i="22"/>
  <c r="BA1782" i="22"/>
  <c r="BB1782" i="22"/>
  <c r="AX1783" i="22"/>
  <c r="AY1783" i="22"/>
  <c r="AZ1783" i="22"/>
  <c r="BA1783" i="22"/>
  <c r="BB1783" i="22"/>
  <c r="AX1784" i="22"/>
  <c r="AY1784" i="22"/>
  <c r="AZ1784" i="22"/>
  <c r="BA1784" i="22"/>
  <c r="BB1784" i="22"/>
  <c r="AX1785" i="22"/>
  <c r="AY1785" i="22"/>
  <c r="AZ1785" i="22"/>
  <c r="BA1785" i="22"/>
  <c r="BB1785" i="22"/>
  <c r="AX1786" i="22"/>
  <c r="AY1786" i="22"/>
  <c r="AZ1786" i="22"/>
  <c r="BA1786" i="22"/>
  <c r="BB1786" i="22"/>
  <c r="AX1787" i="22"/>
  <c r="AY1787" i="22"/>
  <c r="AZ1787" i="22"/>
  <c r="BA1787" i="22"/>
  <c r="BB1787" i="22"/>
  <c r="AX1788" i="22"/>
  <c r="AY1788" i="22"/>
  <c r="AZ1788" i="22"/>
  <c r="BA1788" i="22"/>
  <c r="BB1788" i="22"/>
  <c r="AX1789" i="22"/>
  <c r="AY1789" i="22"/>
  <c r="AZ1789" i="22"/>
  <c r="BA1789" i="22"/>
  <c r="BB1789" i="22"/>
  <c r="AX1790" i="22"/>
  <c r="AY1790" i="22"/>
  <c r="AZ1790" i="22"/>
  <c r="BA1790" i="22"/>
  <c r="BB1790" i="22"/>
  <c r="AX1791" i="22"/>
  <c r="AY1791" i="22"/>
  <c r="AZ1791" i="22"/>
  <c r="BA1791" i="22"/>
  <c r="BB1791" i="22"/>
  <c r="AX1792" i="22"/>
  <c r="AY1792" i="22"/>
  <c r="AZ1792" i="22"/>
  <c r="BA1792" i="22"/>
  <c r="BB1792" i="22"/>
  <c r="AX1793" i="22"/>
  <c r="AY1793" i="22"/>
  <c r="AZ1793" i="22"/>
  <c r="BA1793" i="22"/>
  <c r="BB1793" i="22"/>
  <c r="AX1794" i="22"/>
  <c r="AY1794" i="22"/>
  <c r="AZ1794" i="22"/>
  <c r="BA1794" i="22"/>
  <c r="BB1794" i="22"/>
  <c r="AX1795" i="22"/>
  <c r="AY1795" i="22"/>
  <c r="AZ1795" i="22"/>
  <c r="BA1795" i="22"/>
  <c r="BB1795" i="22"/>
  <c r="AX1796" i="22"/>
  <c r="AY1796" i="22"/>
  <c r="AZ1796" i="22"/>
  <c r="BA1796" i="22"/>
  <c r="BB1796" i="22"/>
  <c r="AX1797" i="22"/>
  <c r="AY1797" i="22"/>
  <c r="AZ1797" i="22"/>
  <c r="BA1797" i="22"/>
  <c r="BB1797" i="22"/>
  <c r="AX1798" i="22"/>
  <c r="AY1798" i="22"/>
  <c r="AZ1798" i="22"/>
  <c r="BA1798" i="22"/>
  <c r="BB1798" i="22"/>
  <c r="AX1799" i="22"/>
  <c r="AY1799" i="22"/>
  <c r="AZ1799" i="22"/>
  <c r="BA1799" i="22"/>
  <c r="BB1799" i="22"/>
  <c r="AX1800" i="22"/>
  <c r="AY1800" i="22"/>
  <c r="AZ1800" i="22"/>
  <c r="BA1800" i="22"/>
  <c r="BB1800" i="22"/>
  <c r="AX1801" i="22"/>
  <c r="AY1801" i="22"/>
  <c r="AZ1801" i="22"/>
  <c r="BA1801" i="22"/>
  <c r="BB1801" i="22"/>
  <c r="AX1802" i="22"/>
  <c r="AY1802" i="22"/>
  <c r="AZ1802" i="22"/>
  <c r="BA1802" i="22"/>
  <c r="BB1802" i="22"/>
  <c r="AX1803" i="22"/>
  <c r="AY1803" i="22"/>
  <c r="AZ1803" i="22"/>
  <c r="BA1803" i="22"/>
  <c r="BB1803" i="22"/>
  <c r="AX1804" i="22"/>
  <c r="AY1804" i="22"/>
  <c r="AZ1804" i="22"/>
  <c r="BA1804" i="22"/>
  <c r="BB1804" i="22"/>
  <c r="AX1805" i="22"/>
  <c r="AY1805" i="22"/>
  <c r="AZ1805" i="22"/>
  <c r="BA1805" i="22"/>
  <c r="BB1805" i="22"/>
  <c r="AX1806" i="22"/>
  <c r="AY1806" i="22"/>
  <c r="AZ1806" i="22"/>
  <c r="BA1806" i="22"/>
  <c r="BB1806" i="22"/>
  <c r="AX1807" i="22"/>
  <c r="AY1807" i="22"/>
  <c r="AZ1807" i="22"/>
  <c r="BA1807" i="22"/>
  <c r="BB1807" i="22"/>
  <c r="AX1808" i="22"/>
  <c r="AY1808" i="22"/>
  <c r="AZ1808" i="22"/>
  <c r="BA1808" i="22"/>
  <c r="BB1808" i="22"/>
  <c r="AX1809" i="22"/>
  <c r="AY1809" i="22"/>
  <c r="AZ1809" i="22"/>
  <c r="BA1809" i="22"/>
  <c r="BB1809" i="22"/>
  <c r="AX1810" i="22"/>
  <c r="AY1810" i="22"/>
  <c r="AZ1810" i="22"/>
  <c r="BA1810" i="22"/>
  <c r="BB1810" i="22"/>
  <c r="AX1811" i="22"/>
  <c r="AY1811" i="22"/>
  <c r="AZ1811" i="22"/>
  <c r="BA1811" i="22"/>
  <c r="BB1811" i="22"/>
  <c r="AX1812" i="22"/>
  <c r="AY1812" i="22"/>
  <c r="AZ1812" i="22"/>
  <c r="BA1812" i="22"/>
  <c r="BB1812" i="22"/>
  <c r="AX1813" i="22"/>
  <c r="AY1813" i="22"/>
  <c r="AZ1813" i="22"/>
  <c r="BA1813" i="22"/>
  <c r="BB1813" i="22"/>
  <c r="AX1814" i="22"/>
  <c r="AY1814" i="22"/>
  <c r="AZ1814" i="22"/>
  <c r="BA1814" i="22"/>
  <c r="BB1814" i="22"/>
  <c r="AX1815" i="22"/>
  <c r="AY1815" i="22"/>
  <c r="AZ1815" i="22"/>
  <c r="BA1815" i="22"/>
  <c r="BB1815" i="22"/>
  <c r="AX1816" i="22"/>
  <c r="AY1816" i="22"/>
  <c r="AZ1816" i="22"/>
  <c r="BA1816" i="22"/>
  <c r="BB1816" i="22"/>
  <c r="AX1817" i="22"/>
  <c r="AY1817" i="22"/>
  <c r="AZ1817" i="22"/>
  <c r="BA1817" i="22"/>
  <c r="BB1817" i="22"/>
  <c r="AX1818" i="22"/>
  <c r="AY1818" i="22"/>
  <c r="AZ1818" i="22"/>
  <c r="BA1818" i="22"/>
  <c r="BB1818" i="22"/>
  <c r="AX1819" i="22"/>
  <c r="AY1819" i="22"/>
  <c r="AZ1819" i="22"/>
  <c r="BA1819" i="22"/>
  <c r="BB1819" i="22"/>
  <c r="AX1820" i="22"/>
  <c r="AY1820" i="22"/>
  <c r="AZ1820" i="22"/>
  <c r="BA1820" i="22"/>
  <c r="BB1820" i="22"/>
  <c r="AX1821" i="22"/>
  <c r="AY1821" i="22"/>
  <c r="AZ1821" i="22"/>
  <c r="BA1821" i="22"/>
  <c r="BB1821" i="22"/>
  <c r="AX1822" i="22"/>
  <c r="AY1822" i="22"/>
  <c r="AZ1822" i="22"/>
  <c r="BA1822" i="22"/>
  <c r="BB1822" i="22"/>
  <c r="AX1823" i="22"/>
  <c r="AY1823" i="22"/>
  <c r="AZ1823" i="22"/>
  <c r="BA1823" i="22"/>
  <c r="BB1823" i="22"/>
  <c r="AX1824" i="22"/>
  <c r="AY1824" i="22"/>
  <c r="AZ1824" i="22"/>
  <c r="BA1824" i="22"/>
  <c r="BB1824" i="22"/>
  <c r="AX1825" i="22"/>
  <c r="AY1825" i="22"/>
  <c r="AZ1825" i="22"/>
  <c r="BA1825" i="22"/>
  <c r="BB1825" i="22"/>
  <c r="AX1826" i="22"/>
  <c r="AY1826" i="22"/>
  <c r="AZ1826" i="22"/>
  <c r="BA1826" i="22"/>
  <c r="BB1826" i="22"/>
  <c r="AX1827" i="22"/>
  <c r="AY1827" i="22"/>
  <c r="AZ1827" i="22"/>
  <c r="BA1827" i="22"/>
  <c r="BB1827" i="22"/>
  <c r="AX1828" i="22"/>
  <c r="AY1828" i="22"/>
  <c r="AZ1828" i="22"/>
  <c r="BA1828" i="22"/>
  <c r="BB1828" i="22"/>
  <c r="AX1829" i="22"/>
  <c r="AY1829" i="22"/>
  <c r="AZ1829" i="22"/>
  <c r="BA1829" i="22"/>
  <c r="BB1829" i="22"/>
  <c r="AX1830" i="22"/>
  <c r="AY1830" i="22"/>
  <c r="AZ1830" i="22"/>
  <c r="BA1830" i="22"/>
  <c r="BB1830" i="22"/>
  <c r="AX1831" i="22"/>
  <c r="AY1831" i="22"/>
  <c r="AZ1831" i="22"/>
  <c r="BA1831" i="22"/>
  <c r="BB1831" i="22"/>
  <c r="AX1832" i="22"/>
  <c r="AY1832" i="22"/>
  <c r="AZ1832" i="22"/>
  <c r="BA1832" i="22"/>
  <c r="BB1832" i="22"/>
  <c r="AX1833" i="22"/>
  <c r="AY1833" i="22"/>
  <c r="AZ1833" i="22"/>
  <c r="BA1833" i="22"/>
  <c r="BB1833" i="22"/>
  <c r="AX1834" i="22"/>
  <c r="AY1834" i="22"/>
  <c r="AZ1834" i="22"/>
  <c r="BA1834" i="22"/>
  <c r="BB1834" i="22"/>
  <c r="AX1835" i="22"/>
  <c r="AY1835" i="22"/>
  <c r="AZ1835" i="22"/>
  <c r="BA1835" i="22"/>
  <c r="BB1835" i="22"/>
  <c r="AX1836" i="22"/>
  <c r="AY1836" i="22"/>
  <c r="AZ1836" i="22"/>
  <c r="BA1836" i="22"/>
  <c r="BB1836" i="22"/>
  <c r="AX1837" i="22"/>
  <c r="AY1837" i="22"/>
  <c r="AZ1837" i="22"/>
  <c r="BA1837" i="22"/>
  <c r="BB1837" i="22"/>
  <c r="AX1838" i="22"/>
  <c r="AY1838" i="22"/>
  <c r="AZ1838" i="22"/>
  <c r="BA1838" i="22"/>
  <c r="BB1838" i="22"/>
  <c r="AX1839" i="22"/>
  <c r="AY1839" i="22"/>
  <c r="AZ1839" i="22"/>
  <c r="BA1839" i="22"/>
  <c r="BB1839" i="22"/>
  <c r="AX1840" i="22"/>
  <c r="AY1840" i="22"/>
  <c r="AZ1840" i="22"/>
  <c r="BA1840" i="22"/>
  <c r="BB1840" i="22"/>
  <c r="AX1841" i="22"/>
  <c r="AY1841" i="22"/>
  <c r="AZ1841" i="22"/>
  <c r="BA1841" i="22"/>
  <c r="BB1841" i="22"/>
  <c r="AX1842" i="22"/>
  <c r="AY1842" i="22"/>
  <c r="AZ1842" i="22"/>
  <c r="BA1842" i="22"/>
  <c r="BB1842" i="22"/>
  <c r="AX1843" i="22"/>
  <c r="AY1843" i="22"/>
  <c r="AZ1843" i="22"/>
  <c r="BA1843" i="22"/>
  <c r="BB1843" i="22"/>
  <c r="AX1844" i="22"/>
  <c r="AY1844" i="22"/>
  <c r="AZ1844" i="22"/>
  <c r="BA1844" i="22"/>
  <c r="BB1844" i="22"/>
  <c r="AX1845" i="22"/>
  <c r="AY1845" i="22"/>
  <c r="AZ1845" i="22"/>
  <c r="BA1845" i="22"/>
  <c r="BB1845" i="22"/>
  <c r="AX1846" i="22"/>
  <c r="AY1846" i="22"/>
  <c r="AZ1846" i="22"/>
  <c r="BA1846" i="22"/>
  <c r="BB1846" i="22"/>
  <c r="AX1847" i="22"/>
  <c r="AY1847" i="22"/>
  <c r="AZ1847" i="22"/>
  <c r="BA1847" i="22"/>
  <c r="BB1847" i="22"/>
  <c r="AX1848" i="22"/>
  <c r="AY1848" i="22"/>
  <c r="AZ1848" i="22"/>
  <c r="BA1848" i="22"/>
  <c r="BB1848" i="22"/>
  <c r="AX1849" i="22"/>
  <c r="AY1849" i="22"/>
  <c r="AZ1849" i="22"/>
  <c r="BA1849" i="22"/>
  <c r="BB1849" i="22"/>
  <c r="AX1850" i="22"/>
  <c r="AY1850" i="22"/>
  <c r="AZ1850" i="22"/>
  <c r="BA1850" i="22"/>
  <c r="BB1850" i="22"/>
  <c r="AX1851" i="22"/>
  <c r="AY1851" i="22"/>
  <c r="AZ1851" i="22"/>
  <c r="BA1851" i="22"/>
  <c r="BB1851" i="22"/>
  <c r="AX1852" i="22"/>
  <c r="AY1852" i="22"/>
  <c r="AZ1852" i="22"/>
  <c r="BA1852" i="22"/>
  <c r="BB1852" i="22"/>
  <c r="AX1853" i="22"/>
  <c r="AY1853" i="22"/>
  <c r="AZ1853" i="22"/>
  <c r="BA1853" i="22"/>
  <c r="BB1853" i="22"/>
  <c r="AX1854" i="22"/>
  <c r="AY1854" i="22"/>
  <c r="AZ1854" i="22"/>
  <c r="BA1854" i="22"/>
  <c r="BB1854" i="22"/>
  <c r="AX1855" i="22"/>
  <c r="AY1855" i="22"/>
  <c r="AZ1855" i="22"/>
  <c r="BA1855" i="22"/>
  <c r="BB1855" i="22"/>
  <c r="AX1856" i="22"/>
  <c r="AY1856" i="22"/>
  <c r="AZ1856" i="22"/>
  <c r="BA1856" i="22"/>
  <c r="BB1856" i="22"/>
  <c r="AX1857" i="22"/>
  <c r="AY1857" i="22"/>
  <c r="AZ1857" i="22"/>
  <c r="BA1857" i="22"/>
  <c r="BB1857" i="22"/>
  <c r="AX1858" i="22"/>
  <c r="AY1858" i="22"/>
  <c r="AZ1858" i="22"/>
  <c r="BA1858" i="22"/>
  <c r="BB1858" i="22"/>
  <c r="AX1859" i="22"/>
  <c r="AY1859" i="22"/>
  <c r="AZ1859" i="22"/>
  <c r="BA1859" i="22"/>
  <c r="BB1859" i="22"/>
  <c r="AX1860" i="22"/>
  <c r="AY1860" i="22"/>
  <c r="AZ1860" i="22"/>
  <c r="BA1860" i="22"/>
  <c r="BB1860" i="22"/>
  <c r="AX1861" i="22"/>
  <c r="AY1861" i="22"/>
  <c r="AZ1861" i="22"/>
  <c r="BA1861" i="22"/>
  <c r="BB1861" i="22"/>
  <c r="AX1862" i="22"/>
  <c r="AY1862" i="22"/>
  <c r="AZ1862" i="22"/>
  <c r="BA1862" i="22"/>
  <c r="BB1862" i="22"/>
  <c r="AX1863" i="22"/>
  <c r="AY1863" i="22"/>
  <c r="AZ1863" i="22"/>
  <c r="BA1863" i="22"/>
  <c r="BB1863" i="22"/>
  <c r="AX1864" i="22"/>
  <c r="AY1864" i="22"/>
  <c r="AZ1864" i="22"/>
  <c r="BA1864" i="22"/>
  <c r="BB1864" i="22"/>
  <c r="AX1865" i="22"/>
  <c r="AY1865" i="22"/>
  <c r="AZ1865" i="22"/>
  <c r="BA1865" i="22"/>
  <c r="BB1865" i="22"/>
  <c r="AX1866" i="22"/>
  <c r="AY1866" i="22"/>
  <c r="AZ1866" i="22"/>
  <c r="BA1866" i="22"/>
  <c r="BB1866" i="22"/>
  <c r="AX1867" i="22"/>
  <c r="AY1867" i="22"/>
  <c r="AZ1867" i="22"/>
  <c r="BA1867" i="22"/>
  <c r="BB1867" i="22"/>
  <c r="AX1868" i="22"/>
  <c r="AY1868" i="22"/>
  <c r="AZ1868" i="22"/>
  <c r="BA1868" i="22"/>
  <c r="BB1868" i="22"/>
  <c r="AX1869" i="22"/>
  <c r="AY1869" i="22"/>
  <c r="AZ1869" i="22"/>
  <c r="BA1869" i="22"/>
  <c r="BB1869" i="22"/>
  <c r="AX1870" i="22"/>
  <c r="AY1870" i="22"/>
  <c r="AZ1870" i="22"/>
  <c r="BA1870" i="22"/>
  <c r="BB1870" i="22"/>
  <c r="AX1871" i="22"/>
  <c r="AY1871" i="22"/>
  <c r="AZ1871" i="22"/>
  <c r="BA1871" i="22"/>
  <c r="BB1871" i="22"/>
  <c r="AX1872" i="22"/>
  <c r="AY1872" i="22"/>
  <c r="AZ1872" i="22"/>
  <c r="BA1872" i="22"/>
  <c r="BB1872" i="22"/>
  <c r="AX1873" i="22"/>
  <c r="AY1873" i="22"/>
  <c r="AZ1873" i="22"/>
  <c r="BA1873" i="22"/>
  <c r="BB1873" i="22"/>
  <c r="AX1874" i="22"/>
  <c r="AY1874" i="22"/>
  <c r="AZ1874" i="22"/>
  <c r="BA1874" i="22"/>
  <c r="BB1874" i="22"/>
  <c r="AX1875" i="22"/>
  <c r="AY1875" i="22"/>
  <c r="AZ1875" i="22"/>
  <c r="BA1875" i="22"/>
  <c r="BB1875" i="22"/>
  <c r="AX1876" i="22"/>
  <c r="AY1876" i="22"/>
  <c r="AZ1876" i="22"/>
  <c r="BA1876" i="22"/>
  <c r="BB1876" i="22"/>
  <c r="AX1877" i="22"/>
  <c r="AY1877" i="22"/>
  <c r="AZ1877" i="22"/>
  <c r="BA1877" i="22"/>
  <c r="BB1877" i="22"/>
  <c r="AX1878" i="22"/>
  <c r="AY1878" i="22"/>
  <c r="AZ1878" i="22"/>
  <c r="BA1878" i="22"/>
  <c r="BB1878" i="22"/>
  <c r="AX1879" i="22"/>
  <c r="AY1879" i="22"/>
  <c r="AZ1879" i="22"/>
  <c r="BA1879" i="22"/>
  <c r="BB1879" i="22"/>
  <c r="AX1880" i="22"/>
  <c r="AY1880" i="22"/>
  <c r="AZ1880" i="22"/>
  <c r="BA1880" i="22"/>
  <c r="BB1880" i="22"/>
  <c r="AX1881" i="22"/>
  <c r="AY1881" i="22"/>
  <c r="AZ1881" i="22"/>
  <c r="BA1881" i="22"/>
  <c r="BB1881" i="22"/>
  <c r="AX1882" i="22"/>
  <c r="AY1882" i="22"/>
  <c r="AZ1882" i="22"/>
  <c r="BA1882" i="22"/>
  <c r="BB1882" i="22"/>
  <c r="AX1883" i="22"/>
  <c r="AY1883" i="22"/>
  <c r="AZ1883" i="22"/>
  <c r="BA1883" i="22"/>
  <c r="BB1883" i="22"/>
  <c r="AX1884" i="22"/>
  <c r="AY1884" i="22"/>
  <c r="AZ1884" i="22"/>
  <c r="BA1884" i="22"/>
  <c r="BB1884" i="22"/>
  <c r="AX1885" i="22"/>
  <c r="AY1885" i="22"/>
  <c r="AZ1885" i="22"/>
  <c r="BA1885" i="22"/>
  <c r="BB1885" i="22"/>
  <c r="AX1886" i="22"/>
  <c r="AY1886" i="22"/>
  <c r="AZ1886" i="22"/>
  <c r="BA1886" i="22"/>
  <c r="BB1886" i="22"/>
  <c r="AX1887" i="22"/>
  <c r="AY1887" i="22"/>
  <c r="AZ1887" i="22"/>
  <c r="BA1887" i="22"/>
  <c r="BB1887" i="22"/>
  <c r="AX1888" i="22"/>
  <c r="AY1888" i="22"/>
  <c r="AZ1888" i="22"/>
  <c r="BA1888" i="22"/>
  <c r="BB1888" i="22"/>
  <c r="AX1889" i="22"/>
  <c r="AY1889" i="22"/>
  <c r="AZ1889" i="22"/>
  <c r="BA1889" i="22"/>
  <c r="BB1889" i="22"/>
  <c r="AX1890" i="22"/>
  <c r="AY1890" i="22"/>
  <c r="AZ1890" i="22"/>
  <c r="BA1890" i="22"/>
  <c r="BB1890" i="22"/>
  <c r="AX1891" i="22"/>
  <c r="AY1891" i="22"/>
  <c r="AZ1891" i="22"/>
  <c r="BA1891" i="22"/>
  <c r="BB1891" i="22"/>
  <c r="AX1892" i="22"/>
  <c r="AY1892" i="22"/>
  <c r="AZ1892" i="22"/>
  <c r="BA1892" i="22"/>
  <c r="BB1892" i="22"/>
  <c r="AX1893" i="22"/>
  <c r="AY1893" i="22"/>
  <c r="AZ1893" i="22"/>
  <c r="BA1893" i="22"/>
  <c r="BB1893" i="22"/>
  <c r="AX1894" i="22"/>
  <c r="AY1894" i="22"/>
  <c r="AZ1894" i="22"/>
  <c r="BA1894" i="22"/>
  <c r="BB1894" i="22"/>
  <c r="AX1895" i="22"/>
  <c r="AY1895" i="22"/>
  <c r="AZ1895" i="22"/>
  <c r="BA1895" i="22"/>
  <c r="BB1895" i="22"/>
  <c r="AX1896" i="22"/>
  <c r="AY1896" i="22"/>
  <c r="AZ1896" i="22"/>
  <c r="BA1896" i="22"/>
  <c r="BB1896" i="22"/>
  <c r="AX1897" i="22"/>
  <c r="AY1897" i="22"/>
  <c r="AZ1897" i="22"/>
  <c r="BA1897" i="22"/>
  <c r="BB1897" i="22"/>
  <c r="AX1898" i="22"/>
  <c r="AY1898" i="22"/>
  <c r="AZ1898" i="22"/>
  <c r="BA1898" i="22"/>
  <c r="BB1898" i="22"/>
  <c r="AX1899" i="22"/>
  <c r="AY1899" i="22"/>
  <c r="AZ1899" i="22"/>
  <c r="BA1899" i="22"/>
  <c r="BB1899" i="22"/>
  <c r="AX1900" i="22"/>
  <c r="AY1900" i="22"/>
  <c r="AZ1900" i="22"/>
  <c r="BA1900" i="22"/>
  <c r="BB1900" i="22"/>
  <c r="AX1901" i="22"/>
  <c r="AY1901" i="22"/>
  <c r="AZ1901" i="22"/>
  <c r="BA1901" i="22"/>
  <c r="BB1901" i="22"/>
  <c r="AX1902" i="22"/>
  <c r="AY1902" i="22"/>
  <c r="AZ1902" i="22"/>
  <c r="BA1902" i="22"/>
  <c r="BB1902" i="22"/>
  <c r="AX1903" i="22"/>
  <c r="AY1903" i="22"/>
  <c r="AZ1903" i="22"/>
  <c r="BA1903" i="22"/>
  <c r="BB1903" i="22"/>
  <c r="AX1904" i="22"/>
  <c r="AY1904" i="22"/>
  <c r="AZ1904" i="22"/>
  <c r="BA1904" i="22"/>
  <c r="BB1904" i="22"/>
  <c r="AX1905" i="22"/>
  <c r="AY1905" i="22"/>
  <c r="AZ1905" i="22"/>
  <c r="BA1905" i="22"/>
  <c r="BB1905" i="22"/>
  <c r="AX1906" i="22"/>
  <c r="AY1906" i="22"/>
  <c r="AZ1906" i="22"/>
  <c r="BA1906" i="22"/>
  <c r="BB1906" i="22"/>
  <c r="AX1907" i="22"/>
  <c r="AY1907" i="22"/>
  <c r="AZ1907" i="22"/>
  <c r="BA1907" i="22"/>
  <c r="BB1907" i="22"/>
  <c r="AX1908" i="22"/>
  <c r="AY1908" i="22"/>
  <c r="AZ1908" i="22"/>
  <c r="BA1908" i="22"/>
  <c r="BB1908" i="22"/>
  <c r="AX1909" i="22"/>
  <c r="AY1909" i="22"/>
  <c r="AZ1909" i="22"/>
  <c r="BA1909" i="22"/>
  <c r="BB1909" i="22"/>
  <c r="AX1910" i="22"/>
  <c r="AY1910" i="22"/>
  <c r="AZ1910" i="22"/>
  <c r="BA1910" i="22"/>
  <c r="BB1910" i="22"/>
  <c r="AX1911" i="22"/>
  <c r="AY1911" i="22"/>
  <c r="AZ1911" i="22"/>
  <c r="BA1911" i="22"/>
  <c r="BB1911" i="22"/>
  <c r="AX1912" i="22"/>
  <c r="AY1912" i="22"/>
  <c r="AZ1912" i="22"/>
  <c r="BA1912" i="22"/>
  <c r="BB1912" i="22"/>
  <c r="AX1913" i="22"/>
  <c r="AY1913" i="22"/>
  <c r="AZ1913" i="22"/>
  <c r="BA1913" i="22"/>
  <c r="BB1913" i="22"/>
  <c r="AX1914" i="22"/>
  <c r="AY1914" i="22"/>
  <c r="AZ1914" i="22"/>
  <c r="BA1914" i="22"/>
  <c r="BB1914" i="22"/>
  <c r="AX1915" i="22"/>
  <c r="AY1915" i="22"/>
  <c r="AZ1915" i="22"/>
  <c r="BA1915" i="22"/>
  <c r="BB1915" i="22"/>
  <c r="AX1916" i="22"/>
  <c r="AY1916" i="22"/>
  <c r="AZ1916" i="22"/>
  <c r="BA1916" i="22"/>
  <c r="BB1916" i="22"/>
  <c r="AX1917" i="22"/>
  <c r="AY1917" i="22"/>
  <c r="AZ1917" i="22"/>
  <c r="BA1917" i="22"/>
  <c r="BB1917" i="22"/>
  <c r="AX1918" i="22"/>
  <c r="AY1918" i="22"/>
  <c r="AZ1918" i="22"/>
  <c r="BA1918" i="22"/>
  <c r="BB1918" i="22"/>
  <c r="AX1919" i="22"/>
  <c r="AY1919" i="22"/>
  <c r="AZ1919" i="22"/>
  <c r="BA1919" i="22"/>
  <c r="BB1919" i="22"/>
  <c r="AX1920" i="22"/>
  <c r="AY1920" i="22"/>
  <c r="AZ1920" i="22"/>
  <c r="BA1920" i="22"/>
  <c r="BB1920" i="22"/>
  <c r="AX1921" i="22"/>
  <c r="AY1921" i="22"/>
  <c r="AZ1921" i="22"/>
  <c r="BA1921" i="22"/>
  <c r="BB1921" i="22"/>
  <c r="AX1922" i="22"/>
  <c r="AY1922" i="22"/>
  <c r="AZ1922" i="22"/>
  <c r="BA1922" i="22"/>
  <c r="BB1922" i="22"/>
  <c r="AX1923" i="22"/>
  <c r="AY1923" i="22"/>
  <c r="AZ1923" i="22"/>
  <c r="BA1923" i="22"/>
  <c r="BB1923" i="22"/>
  <c r="AX1924" i="22"/>
  <c r="AY1924" i="22"/>
  <c r="AZ1924" i="22"/>
  <c r="BA1924" i="22"/>
  <c r="BB1924" i="22"/>
  <c r="AX1925" i="22"/>
  <c r="AY1925" i="22"/>
  <c r="AZ1925" i="22"/>
  <c r="BA1925" i="22"/>
  <c r="BB1925" i="22"/>
  <c r="AX1926" i="22"/>
  <c r="AY1926" i="22"/>
  <c r="AZ1926" i="22"/>
  <c r="BA1926" i="22"/>
  <c r="BB1926" i="22"/>
  <c r="AX1927" i="22"/>
  <c r="AY1927" i="22"/>
  <c r="AZ1927" i="22"/>
  <c r="BA1927" i="22"/>
  <c r="BB1927" i="22"/>
  <c r="AX1928" i="22"/>
  <c r="AY1928" i="22"/>
  <c r="AZ1928" i="22"/>
  <c r="BA1928" i="22"/>
  <c r="BB1928" i="22"/>
  <c r="AX1929" i="22"/>
  <c r="AY1929" i="22"/>
  <c r="AZ1929" i="22"/>
  <c r="BA1929" i="22"/>
  <c r="BB1929" i="22"/>
  <c r="AX1930" i="22"/>
  <c r="AY1930" i="22"/>
  <c r="AZ1930" i="22"/>
  <c r="BA1930" i="22"/>
  <c r="BB1930" i="22"/>
  <c r="AX1931" i="22"/>
  <c r="AY1931" i="22"/>
  <c r="AZ1931" i="22"/>
  <c r="BA1931" i="22"/>
  <c r="BB1931" i="22"/>
  <c r="AX1932" i="22"/>
  <c r="AY1932" i="22"/>
  <c r="AZ1932" i="22"/>
  <c r="BA1932" i="22"/>
  <c r="BB1932" i="22"/>
  <c r="AX1933" i="22"/>
  <c r="AY1933" i="22"/>
  <c r="AZ1933" i="22"/>
  <c r="BA1933" i="22"/>
  <c r="BB1933" i="22"/>
  <c r="AX1934" i="22"/>
  <c r="AY1934" i="22"/>
  <c r="AZ1934" i="22"/>
  <c r="BA1934" i="22"/>
  <c r="BB1934" i="22"/>
  <c r="AX1935" i="22"/>
  <c r="AY1935" i="22"/>
  <c r="AZ1935" i="22"/>
  <c r="BA1935" i="22"/>
  <c r="BB1935" i="22"/>
  <c r="AX1936" i="22"/>
  <c r="AY1936" i="22"/>
  <c r="AZ1936" i="22"/>
  <c r="BA1936" i="22"/>
  <c r="BB1936" i="22"/>
  <c r="AX1937" i="22"/>
  <c r="AY1937" i="22"/>
  <c r="AZ1937" i="22"/>
  <c r="BA1937" i="22"/>
  <c r="BB1937" i="22"/>
  <c r="AX1938" i="22"/>
  <c r="AY1938" i="22"/>
  <c r="AZ1938" i="22"/>
  <c r="BA1938" i="22"/>
  <c r="BB1938" i="22"/>
  <c r="AX1939" i="22"/>
  <c r="AY1939" i="22"/>
  <c r="AZ1939" i="22"/>
  <c r="BA1939" i="22"/>
  <c r="BB1939" i="22"/>
  <c r="AX1940" i="22"/>
  <c r="AY1940" i="22"/>
  <c r="AZ1940" i="22"/>
  <c r="BA1940" i="22"/>
  <c r="BB1940" i="22"/>
  <c r="AX1941" i="22"/>
  <c r="AY1941" i="22"/>
  <c r="AZ1941" i="22"/>
  <c r="BA1941" i="22"/>
  <c r="BB1941" i="22"/>
  <c r="AX1942" i="22"/>
  <c r="AY1942" i="22"/>
  <c r="AZ1942" i="22"/>
  <c r="BA1942" i="22"/>
  <c r="BB1942" i="22"/>
  <c r="AX1943" i="22"/>
  <c r="AY1943" i="22"/>
  <c r="AZ1943" i="22"/>
  <c r="BA1943" i="22"/>
  <c r="BB1943" i="22"/>
  <c r="AX1944" i="22"/>
  <c r="AY1944" i="22"/>
  <c r="AZ1944" i="22"/>
  <c r="BA1944" i="22"/>
  <c r="BB1944" i="22"/>
  <c r="AX1945" i="22"/>
  <c r="AY1945" i="22"/>
  <c r="AZ1945" i="22"/>
  <c r="BA1945" i="22"/>
  <c r="BB1945" i="22"/>
  <c r="AX1946" i="22"/>
  <c r="AY1946" i="22"/>
  <c r="AZ1946" i="22"/>
  <c r="BA1946" i="22"/>
  <c r="BB1946" i="22"/>
  <c r="AX1947" i="22"/>
  <c r="AY1947" i="22"/>
  <c r="AZ1947" i="22"/>
  <c r="BA1947" i="22"/>
  <c r="BB1947" i="22"/>
  <c r="AX1948" i="22"/>
  <c r="AY1948" i="22"/>
  <c r="AZ1948" i="22"/>
  <c r="BA1948" i="22"/>
  <c r="BB1948" i="22"/>
  <c r="AX1949" i="22"/>
  <c r="AY1949" i="22"/>
  <c r="AZ1949" i="22"/>
  <c r="BA1949" i="22"/>
  <c r="BB1949" i="22"/>
  <c r="AX1950" i="22"/>
  <c r="AY1950" i="22"/>
  <c r="AZ1950" i="22"/>
  <c r="BA1950" i="22"/>
  <c r="BB1950" i="22"/>
  <c r="AX1951" i="22"/>
  <c r="AY1951" i="22"/>
  <c r="AZ1951" i="22"/>
  <c r="BA1951" i="22"/>
  <c r="BB1951" i="22"/>
  <c r="AX1952" i="22"/>
  <c r="AY1952" i="22"/>
  <c r="AZ1952" i="22"/>
  <c r="BA1952" i="22"/>
  <c r="BB1952" i="22"/>
  <c r="AX1953" i="22"/>
  <c r="AY1953" i="22"/>
  <c r="AZ1953" i="22"/>
  <c r="BA1953" i="22"/>
  <c r="BB1953" i="22"/>
  <c r="AX1954" i="22"/>
  <c r="AY1954" i="22"/>
  <c r="AZ1954" i="22"/>
  <c r="BA1954" i="22"/>
  <c r="BB1954" i="22"/>
  <c r="AX1955" i="22"/>
  <c r="AY1955" i="22"/>
  <c r="AZ1955" i="22"/>
  <c r="BA1955" i="22"/>
  <c r="BB1955" i="22"/>
  <c r="AX1956" i="22"/>
  <c r="AY1956" i="22"/>
  <c r="AZ1956" i="22"/>
  <c r="BA1956" i="22"/>
  <c r="BB1956" i="22"/>
  <c r="AX1957" i="22"/>
  <c r="AY1957" i="22"/>
  <c r="AZ1957" i="22"/>
  <c r="BA1957" i="22"/>
  <c r="BB1957" i="22"/>
  <c r="AX1958" i="22"/>
  <c r="AY1958" i="22"/>
  <c r="AZ1958" i="22"/>
  <c r="BA1958" i="22"/>
  <c r="BB1958" i="22"/>
  <c r="AX1959" i="22"/>
  <c r="AY1959" i="22"/>
  <c r="AZ1959" i="22"/>
  <c r="BA1959" i="22"/>
  <c r="BB1959" i="22"/>
  <c r="AX1960" i="22"/>
  <c r="AY1960" i="22"/>
  <c r="AZ1960" i="22"/>
  <c r="BA1960" i="22"/>
  <c r="BB1960" i="22"/>
  <c r="AX1961" i="22"/>
  <c r="AY1961" i="22"/>
  <c r="AZ1961" i="22"/>
  <c r="BA1961" i="22"/>
  <c r="BB1961" i="22"/>
  <c r="AX1962" i="22"/>
  <c r="AY1962" i="22"/>
  <c r="AZ1962" i="22"/>
  <c r="BA1962" i="22"/>
  <c r="BB1962" i="22"/>
  <c r="AX1963" i="22"/>
  <c r="AY1963" i="22"/>
  <c r="AZ1963" i="22"/>
  <c r="BA1963" i="22"/>
  <c r="BB1963" i="22"/>
  <c r="AX1964" i="22"/>
  <c r="AY1964" i="22"/>
  <c r="AZ1964" i="22"/>
  <c r="BA1964" i="22"/>
  <c r="BB1964" i="22"/>
  <c r="AX1965" i="22"/>
  <c r="AY1965" i="22"/>
  <c r="AZ1965" i="22"/>
  <c r="BA1965" i="22"/>
  <c r="BB1965" i="22"/>
  <c r="AX1966" i="22"/>
  <c r="AY1966" i="22"/>
  <c r="AZ1966" i="22"/>
  <c r="BA1966" i="22"/>
  <c r="BB1966" i="22"/>
  <c r="AX1967" i="22"/>
  <c r="AY1967" i="22"/>
  <c r="AZ1967" i="22"/>
  <c r="BA1967" i="22"/>
  <c r="BB1967" i="22"/>
  <c r="AX1968" i="22"/>
  <c r="AY1968" i="22"/>
  <c r="AZ1968" i="22"/>
  <c r="BA1968" i="22"/>
  <c r="BB1968" i="22"/>
  <c r="AX1969" i="22"/>
  <c r="AY1969" i="22"/>
  <c r="AZ1969" i="22"/>
  <c r="BA1969" i="22"/>
  <c r="BB1969" i="22"/>
  <c r="AX1970" i="22"/>
  <c r="AY1970" i="22"/>
  <c r="AZ1970" i="22"/>
  <c r="BA1970" i="22"/>
  <c r="BB1970" i="22"/>
  <c r="AX1971" i="22"/>
  <c r="AY1971" i="22"/>
  <c r="AZ1971" i="22"/>
  <c r="BA1971" i="22"/>
  <c r="BB1971" i="22"/>
  <c r="AX1972" i="22"/>
  <c r="AY1972" i="22"/>
  <c r="AZ1972" i="22"/>
  <c r="BA1972" i="22"/>
  <c r="BB1972" i="22"/>
  <c r="AX1973" i="22"/>
  <c r="AY1973" i="22"/>
  <c r="AZ1973" i="22"/>
  <c r="BA1973" i="22"/>
  <c r="BB1973" i="22"/>
  <c r="AX1974" i="22"/>
  <c r="AY1974" i="22"/>
  <c r="AZ1974" i="22"/>
  <c r="BA1974" i="22"/>
  <c r="BB1974" i="22"/>
  <c r="AX1975" i="22"/>
  <c r="AY1975" i="22"/>
  <c r="AZ1975" i="22"/>
  <c r="BA1975" i="22"/>
  <c r="BB1975" i="22"/>
  <c r="AX1976" i="22"/>
  <c r="AY1976" i="22"/>
  <c r="AZ1976" i="22"/>
  <c r="BA1976" i="22"/>
  <c r="BB1976" i="22"/>
  <c r="AX1977" i="22"/>
  <c r="AY1977" i="22"/>
  <c r="AZ1977" i="22"/>
  <c r="BA1977" i="22"/>
  <c r="BB1977" i="22"/>
  <c r="AX1978" i="22"/>
  <c r="AY1978" i="22"/>
  <c r="AZ1978" i="22"/>
  <c r="BA1978" i="22"/>
  <c r="BB1978" i="22"/>
  <c r="AX1979" i="22"/>
  <c r="AY1979" i="22"/>
  <c r="AZ1979" i="22"/>
  <c r="BA1979" i="22"/>
  <c r="BB1979" i="22"/>
  <c r="AX1980" i="22"/>
  <c r="AY1980" i="22"/>
  <c r="AZ1980" i="22"/>
  <c r="BA1980" i="22"/>
  <c r="BB1980" i="22"/>
  <c r="AX1981" i="22"/>
  <c r="AY1981" i="22"/>
  <c r="AZ1981" i="22"/>
  <c r="BA1981" i="22"/>
  <c r="BB1981" i="22"/>
  <c r="AX1982" i="22"/>
  <c r="AY1982" i="22"/>
  <c r="AZ1982" i="22"/>
  <c r="BA1982" i="22"/>
  <c r="BB1982" i="22"/>
  <c r="AX1983" i="22"/>
  <c r="AY1983" i="22"/>
  <c r="AZ1983" i="22"/>
  <c r="BA1983" i="22"/>
  <c r="BB1983" i="22"/>
  <c r="AX1984" i="22"/>
  <c r="AY1984" i="22"/>
  <c r="AZ1984" i="22"/>
  <c r="BA1984" i="22"/>
  <c r="BB1984" i="22"/>
  <c r="AX1985" i="22"/>
  <c r="AY1985" i="22"/>
  <c r="AZ1985" i="22"/>
  <c r="BA1985" i="22"/>
  <c r="BB1985" i="22"/>
  <c r="AX1986" i="22"/>
  <c r="AY1986" i="22"/>
  <c r="AZ1986" i="22"/>
  <c r="BA1986" i="22"/>
  <c r="BB1986" i="22"/>
  <c r="AX1987" i="22"/>
  <c r="AY1987" i="22"/>
  <c r="AZ1987" i="22"/>
  <c r="BA1987" i="22"/>
  <c r="BB1987" i="22"/>
  <c r="AX1988" i="22"/>
  <c r="AY1988" i="22"/>
  <c r="AZ1988" i="22"/>
  <c r="BA1988" i="22"/>
  <c r="BB1988" i="22"/>
  <c r="AX1989" i="22"/>
  <c r="AY1989" i="22"/>
  <c r="AZ1989" i="22"/>
  <c r="BA1989" i="22"/>
  <c r="BB1989" i="22"/>
  <c r="AX1990" i="22"/>
  <c r="AY1990" i="22"/>
  <c r="AZ1990" i="22"/>
  <c r="BA1990" i="22"/>
  <c r="BB1990" i="22"/>
  <c r="AX1991" i="22"/>
  <c r="AY1991" i="22"/>
  <c r="AZ1991" i="22"/>
  <c r="BA1991" i="22"/>
  <c r="BB1991" i="22"/>
  <c r="AX1992" i="22"/>
  <c r="AY1992" i="22"/>
  <c r="AZ1992" i="22"/>
  <c r="BA1992" i="22"/>
  <c r="BB1992" i="22"/>
  <c r="AX1993" i="22"/>
  <c r="AY1993" i="22"/>
  <c r="AZ1993" i="22"/>
  <c r="BA1993" i="22"/>
  <c r="BB1993" i="22"/>
  <c r="AX1994" i="22"/>
  <c r="AY1994" i="22"/>
  <c r="AZ1994" i="22"/>
  <c r="BA1994" i="22"/>
  <c r="BB1994" i="22"/>
  <c r="AX1995" i="22"/>
  <c r="AY1995" i="22"/>
  <c r="AZ1995" i="22"/>
  <c r="BA1995" i="22"/>
  <c r="BB1995" i="22"/>
  <c r="AX1996" i="22"/>
  <c r="AY1996" i="22"/>
  <c r="AZ1996" i="22"/>
  <c r="BA1996" i="22"/>
  <c r="BB1996" i="22"/>
  <c r="AX1997" i="22"/>
  <c r="AY1997" i="22"/>
  <c r="AZ1997" i="22"/>
  <c r="BA1997" i="22"/>
  <c r="BB1997" i="22"/>
  <c r="AX1998" i="22"/>
  <c r="AY1998" i="22"/>
  <c r="AZ1998" i="22"/>
  <c r="BA1998" i="22"/>
  <c r="BB1998" i="22"/>
  <c r="AX1999" i="22"/>
  <c r="AY1999" i="22"/>
  <c r="AZ1999" i="22"/>
  <c r="BA1999" i="22"/>
  <c r="BB1999" i="22"/>
  <c r="AX2000" i="22"/>
  <c r="AY2000" i="22"/>
  <c r="AZ2000" i="22"/>
  <c r="BA2000" i="22"/>
  <c r="BB2000" i="22"/>
  <c r="AX2001" i="22"/>
  <c r="AY2001" i="22"/>
  <c r="AZ2001" i="22"/>
  <c r="BA2001" i="22"/>
  <c r="BB2001" i="22"/>
  <c r="AX2002" i="22"/>
  <c r="AY2002" i="22"/>
  <c r="AZ2002" i="22"/>
  <c r="BA2002" i="22"/>
  <c r="BB2002" i="22"/>
  <c r="AX2003" i="22"/>
  <c r="AY2003" i="22"/>
  <c r="AZ2003" i="22"/>
  <c r="BA2003" i="22"/>
  <c r="BB2003" i="22"/>
  <c r="AX2004" i="22"/>
  <c r="AY2004" i="22"/>
  <c r="AZ2004" i="22"/>
  <c r="BA2004" i="22"/>
  <c r="BB2004" i="22"/>
  <c r="AX2005" i="22"/>
  <c r="AY2005" i="22"/>
  <c r="AZ2005" i="22"/>
  <c r="BA2005" i="22"/>
  <c r="BB2005" i="22"/>
  <c r="AX2006" i="22"/>
  <c r="AY2006" i="22"/>
  <c r="AZ2006" i="22"/>
  <c r="BA2006" i="22"/>
  <c r="BB2006" i="22"/>
  <c r="AX2007" i="22"/>
  <c r="AY2007" i="22"/>
  <c r="AZ2007" i="22"/>
  <c r="BA2007" i="22"/>
  <c r="BB2007" i="22"/>
  <c r="AX2008" i="22"/>
  <c r="AY2008" i="22"/>
  <c r="AZ2008" i="22"/>
  <c r="BA2008" i="22"/>
  <c r="BB2008" i="22"/>
  <c r="AX2009" i="22"/>
  <c r="AY2009" i="22"/>
  <c r="AZ2009" i="22"/>
  <c r="BA2009" i="22"/>
  <c r="BB2009" i="22"/>
  <c r="AX2010" i="22"/>
  <c r="AY2010" i="22"/>
  <c r="AZ2010" i="22"/>
  <c r="BA2010" i="22"/>
  <c r="BB2010" i="22"/>
  <c r="AX2011" i="22"/>
  <c r="AY2011" i="22"/>
  <c r="AZ2011" i="22"/>
  <c r="BA2011" i="22"/>
  <c r="BB2011" i="22"/>
  <c r="AX2012" i="22"/>
  <c r="AY2012" i="22"/>
  <c r="AZ2012" i="22"/>
  <c r="BA2012" i="22"/>
  <c r="BB2012" i="22"/>
  <c r="AX2013" i="22"/>
  <c r="AY2013" i="22"/>
  <c r="AZ2013" i="22"/>
  <c r="BA2013" i="22"/>
  <c r="BB2013" i="22"/>
  <c r="AX2014" i="22"/>
  <c r="AY2014" i="22"/>
  <c r="AZ2014" i="22"/>
  <c r="BA2014" i="22"/>
  <c r="BB2014" i="22"/>
  <c r="AX2015" i="22"/>
  <c r="AY2015" i="22"/>
  <c r="AZ2015" i="22"/>
  <c r="BA2015" i="22"/>
  <c r="BB2015" i="22"/>
  <c r="AX2016" i="22"/>
  <c r="AY2016" i="22"/>
  <c r="AZ2016" i="22"/>
  <c r="BA2016" i="22"/>
  <c r="BB2016" i="22"/>
  <c r="AX2017" i="22"/>
  <c r="AY2017" i="22"/>
  <c r="AZ2017" i="22"/>
  <c r="BA2017" i="22"/>
  <c r="BB2017" i="22"/>
  <c r="AX2018" i="22"/>
  <c r="AY2018" i="22"/>
  <c r="AZ2018" i="22"/>
  <c r="BA2018" i="22"/>
  <c r="BB2018" i="22"/>
  <c r="AX2019" i="22"/>
  <c r="AY2019" i="22"/>
  <c r="AZ2019" i="22"/>
  <c r="BA2019" i="22"/>
  <c r="BB2019" i="22"/>
  <c r="AX2020" i="22"/>
  <c r="AY2020" i="22"/>
  <c r="AZ2020" i="22"/>
  <c r="BA2020" i="22"/>
  <c r="BB2020" i="22"/>
  <c r="AX2021" i="22"/>
  <c r="AY2021" i="22"/>
  <c r="AZ2021" i="22"/>
  <c r="BA2021" i="22"/>
  <c r="BB2021" i="22"/>
  <c r="AX2022" i="22"/>
  <c r="AY2022" i="22"/>
  <c r="AZ2022" i="22"/>
  <c r="BA2022" i="22"/>
  <c r="BB2022" i="22"/>
  <c r="AX2023" i="22"/>
  <c r="AY2023" i="22"/>
  <c r="AZ2023" i="22"/>
  <c r="BA2023" i="22"/>
  <c r="BB2023" i="22"/>
  <c r="AX2024" i="22"/>
  <c r="AY2024" i="22"/>
  <c r="AZ2024" i="22"/>
  <c r="BA2024" i="22"/>
  <c r="BB2024" i="22"/>
  <c r="AX2025" i="22"/>
  <c r="AY2025" i="22"/>
  <c r="AZ2025" i="22"/>
  <c r="BA2025" i="22"/>
  <c r="BB2025" i="22"/>
  <c r="AX2026" i="22"/>
  <c r="AY2026" i="22"/>
  <c r="AZ2026" i="22"/>
  <c r="BA2026" i="22"/>
  <c r="BB2026" i="22"/>
  <c r="AX2027" i="22"/>
  <c r="AY2027" i="22"/>
  <c r="AZ2027" i="22"/>
  <c r="BA2027" i="22"/>
  <c r="BB2027" i="22"/>
  <c r="AX2028" i="22"/>
  <c r="AY2028" i="22"/>
  <c r="AZ2028" i="22"/>
  <c r="BA2028" i="22"/>
  <c r="BB2028" i="22"/>
  <c r="AX2029" i="22"/>
  <c r="AY2029" i="22"/>
  <c r="AZ2029" i="22"/>
  <c r="BA2029" i="22"/>
  <c r="BB2029" i="22"/>
  <c r="AX2030" i="22"/>
  <c r="AY2030" i="22"/>
  <c r="AZ2030" i="22"/>
  <c r="BA2030" i="22"/>
  <c r="BB2030" i="22"/>
  <c r="AX2031" i="22"/>
  <c r="AY2031" i="22"/>
  <c r="AZ2031" i="22"/>
  <c r="BA2031" i="22"/>
  <c r="BB2031" i="22"/>
  <c r="AX2032" i="22"/>
  <c r="AY2032" i="22"/>
  <c r="AZ2032" i="22"/>
  <c r="BA2032" i="22"/>
  <c r="BB2032" i="22"/>
  <c r="AX2033" i="22"/>
  <c r="AY2033" i="22"/>
  <c r="AZ2033" i="22"/>
  <c r="BA2033" i="22"/>
  <c r="BB2033" i="22"/>
  <c r="AX2034" i="22"/>
  <c r="AY2034" i="22"/>
  <c r="AZ2034" i="22"/>
  <c r="BA2034" i="22"/>
  <c r="BB2034" i="22"/>
  <c r="AX2035" i="22"/>
  <c r="AY2035" i="22"/>
  <c r="AZ2035" i="22"/>
  <c r="BA2035" i="22"/>
  <c r="BB2035" i="22"/>
  <c r="AX2036" i="22"/>
  <c r="AY2036" i="22"/>
  <c r="AZ2036" i="22"/>
  <c r="BA2036" i="22"/>
  <c r="BB2036" i="22"/>
  <c r="AX2037" i="22"/>
  <c r="AY2037" i="22"/>
  <c r="AZ2037" i="22"/>
  <c r="BA2037" i="22"/>
  <c r="BB2037" i="22"/>
  <c r="AX2038" i="22"/>
  <c r="AY2038" i="22"/>
  <c r="AZ2038" i="22"/>
  <c r="BA2038" i="22"/>
  <c r="BB2038" i="22"/>
  <c r="AX2039" i="22"/>
  <c r="AY2039" i="22"/>
  <c r="AZ2039" i="22"/>
  <c r="BA2039" i="22"/>
  <c r="BB2039" i="22"/>
  <c r="AX2040" i="22"/>
  <c r="AY2040" i="22"/>
  <c r="AZ2040" i="22"/>
  <c r="BA2040" i="22"/>
  <c r="BB2040" i="22"/>
  <c r="AX2041" i="22"/>
  <c r="AY2041" i="22"/>
  <c r="AZ2041" i="22"/>
  <c r="BA2041" i="22"/>
  <c r="BB2041" i="22"/>
  <c r="AX2042" i="22"/>
  <c r="AY2042" i="22"/>
  <c r="AZ2042" i="22"/>
  <c r="BA2042" i="22"/>
  <c r="BB2042" i="22"/>
  <c r="AX2043" i="22"/>
  <c r="AY2043" i="22"/>
  <c r="AZ2043" i="22"/>
  <c r="BA2043" i="22"/>
  <c r="BB2043" i="22"/>
  <c r="AX2044" i="22"/>
  <c r="AY2044" i="22"/>
  <c r="AZ2044" i="22"/>
  <c r="BA2044" i="22"/>
  <c r="BB2044" i="22"/>
  <c r="AX2045" i="22"/>
  <c r="AY2045" i="22"/>
  <c r="AZ2045" i="22"/>
  <c r="BA2045" i="22"/>
  <c r="BB2045" i="22"/>
  <c r="AX2046" i="22"/>
  <c r="AY2046" i="22"/>
  <c r="AZ2046" i="22"/>
  <c r="BA2046" i="22"/>
  <c r="BB2046" i="22"/>
  <c r="AX2047" i="22"/>
  <c r="AY2047" i="22"/>
  <c r="AZ2047" i="22"/>
  <c r="BA2047" i="22"/>
  <c r="BB2047" i="22"/>
  <c r="AX2048" i="22"/>
  <c r="AY2048" i="22"/>
  <c r="AZ2048" i="22"/>
  <c r="BA2048" i="22"/>
  <c r="BB2048" i="22"/>
  <c r="AX2049" i="22"/>
  <c r="AY2049" i="22"/>
  <c r="AZ2049" i="22"/>
  <c r="BA2049" i="22"/>
  <c r="BB2049" i="22"/>
  <c r="AX2050" i="22"/>
  <c r="AY2050" i="22"/>
  <c r="AZ2050" i="22"/>
  <c r="BA2050" i="22"/>
  <c r="BB2050" i="22"/>
  <c r="AX2051" i="22"/>
  <c r="AY2051" i="22"/>
  <c r="AZ2051" i="22"/>
  <c r="BA2051" i="22"/>
  <c r="BB2051" i="22"/>
  <c r="AX2052" i="22"/>
  <c r="AY2052" i="22"/>
  <c r="AZ2052" i="22"/>
  <c r="BA2052" i="22"/>
  <c r="BB2052" i="22"/>
  <c r="AX2053" i="22"/>
  <c r="AY2053" i="22"/>
  <c r="AZ2053" i="22"/>
  <c r="BA2053" i="22"/>
  <c r="BB2053" i="22"/>
  <c r="AX2054" i="22"/>
  <c r="AY2054" i="22"/>
  <c r="AZ2054" i="22"/>
  <c r="BA2054" i="22"/>
  <c r="BB2054" i="22"/>
  <c r="AX2055" i="22"/>
  <c r="AY2055" i="22"/>
  <c r="AZ2055" i="22"/>
  <c r="BA2055" i="22"/>
  <c r="BB2055" i="22"/>
  <c r="AX2056" i="22"/>
  <c r="AY2056" i="22"/>
  <c r="AZ2056" i="22"/>
  <c r="BA2056" i="22"/>
  <c r="BB2056" i="22"/>
  <c r="AX2057" i="22"/>
  <c r="AY2057" i="22"/>
  <c r="AZ2057" i="22"/>
  <c r="BA2057" i="22"/>
  <c r="BB2057" i="22"/>
  <c r="AX2058" i="22"/>
  <c r="AY2058" i="22"/>
  <c r="AZ2058" i="22"/>
  <c r="BA2058" i="22"/>
  <c r="BB2058" i="22"/>
  <c r="AX2059" i="22"/>
  <c r="AY2059" i="22"/>
  <c r="AZ2059" i="22"/>
  <c r="BA2059" i="22"/>
  <c r="BB2059" i="22"/>
  <c r="AX2060" i="22"/>
  <c r="AY2060" i="22"/>
  <c r="AZ2060" i="22"/>
  <c r="BA2060" i="22"/>
  <c r="BB2060" i="22"/>
  <c r="AX2061" i="22"/>
  <c r="AY2061" i="22"/>
  <c r="AZ2061" i="22"/>
  <c r="BA2061" i="22"/>
  <c r="BB2061" i="22"/>
  <c r="AX2062" i="22"/>
  <c r="AY2062" i="22"/>
  <c r="AZ2062" i="22"/>
  <c r="BA2062" i="22"/>
  <c r="BB2062" i="22"/>
  <c r="AX2063" i="22"/>
  <c r="AY2063" i="22"/>
  <c r="AZ2063" i="22"/>
  <c r="BA2063" i="22"/>
  <c r="BB2063" i="22"/>
  <c r="AX2064" i="22"/>
  <c r="AY2064" i="22"/>
  <c r="AZ2064" i="22"/>
  <c r="BA2064" i="22"/>
  <c r="BB2064" i="22"/>
  <c r="AX2065" i="22"/>
  <c r="AY2065" i="22"/>
  <c r="AZ2065" i="22"/>
  <c r="BA2065" i="22"/>
  <c r="BB2065" i="22"/>
  <c r="AX2066" i="22"/>
  <c r="AY2066" i="22"/>
  <c r="AZ2066" i="22"/>
  <c r="BA2066" i="22"/>
  <c r="BB2066" i="22"/>
  <c r="AX2067" i="22"/>
  <c r="AY2067" i="22"/>
  <c r="AZ2067" i="22"/>
  <c r="BA2067" i="22"/>
  <c r="BB2067" i="22"/>
  <c r="AX2068" i="22"/>
  <c r="AY2068" i="22"/>
  <c r="AZ2068" i="22"/>
  <c r="BA2068" i="22"/>
  <c r="BB2068" i="22"/>
  <c r="AX2069" i="22"/>
  <c r="AY2069" i="22"/>
  <c r="AZ2069" i="22"/>
  <c r="BA2069" i="22"/>
  <c r="BB2069" i="22"/>
  <c r="AX2070" i="22"/>
  <c r="AY2070" i="22"/>
  <c r="AZ2070" i="22"/>
  <c r="BA2070" i="22"/>
  <c r="BB2070" i="22"/>
  <c r="AX2071" i="22"/>
  <c r="AY2071" i="22"/>
  <c r="AZ2071" i="22"/>
  <c r="BA2071" i="22"/>
  <c r="BB2071" i="22"/>
  <c r="AX2072" i="22"/>
  <c r="AY2072" i="22"/>
  <c r="AZ2072" i="22"/>
  <c r="BA2072" i="22"/>
  <c r="BB2072" i="22"/>
  <c r="AX2073" i="22"/>
  <c r="AY2073" i="22"/>
  <c r="AZ2073" i="22"/>
  <c r="BA2073" i="22"/>
  <c r="BB2073" i="22"/>
  <c r="AX2074" i="22"/>
  <c r="AY2074" i="22"/>
  <c r="AZ2074" i="22"/>
  <c r="BA2074" i="22"/>
  <c r="BB2074" i="22"/>
  <c r="AX2075" i="22"/>
  <c r="AY2075" i="22"/>
  <c r="AZ2075" i="22"/>
  <c r="BA2075" i="22"/>
  <c r="BB2075" i="22"/>
  <c r="AX2076" i="22"/>
  <c r="AY2076" i="22"/>
  <c r="AZ2076" i="22"/>
  <c r="BA2076" i="22"/>
  <c r="BB2076" i="22"/>
  <c r="AX2077" i="22"/>
  <c r="AY2077" i="22"/>
  <c r="AZ2077" i="22"/>
  <c r="BA2077" i="22"/>
  <c r="BB2077" i="22"/>
  <c r="AX2078" i="22"/>
  <c r="AY2078" i="22"/>
  <c r="AZ2078" i="22"/>
  <c r="BA2078" i="22"/>
  <c r="BB2078" i="22"/>
  <c r="AX2079" i="22"/>
  <c r="AY2079" i="22"/>
  <c r="AZ2079" i="22"/>
  <c r="BA2079" i="22"/>
  <c r="BB2079" i="22"/>
  <c r="AX2080" i="22"/>
  <c r="AY2080" i="22"/>
  <c r="AZ2080" i="22"/>
  <c r="BA2080" i="22"/>
  <c r="BB2080" i="22"/>
  <c r="AX2081" i="22"/>
  <c r="AY2081" i="22"/>
  <c r="AZ2081" i="22"/>
  <c r="BA2081" i="22"/>
  <c r="BB2081" i="22"/>
  <c r="AX2082" i="22"/>
  <c r="AY2082" i="22"/>
  <c r="AZ2082" i="22"/>
  <c r="BA2082" i="22"/>
  <c r="BB2082" i="22"/>
  <c r="AX2083" i="22"/>
  <c r="AY2083" i="22"/>
  <c r="AZ2083" i="22"/>
  <c r="BA2083" i="22"/>
  <c r="BB2083" i="22"/>
  <c r="AX2084" i="22"/>
  <c r="AY2084" i="22"/>
  <c r="AZ2084" i="22"/>
  <c r="BA2084" i="22"/>
  <c r="BB2084" i="22"/>
  <c r="AX2085" i="22"/>
  <c r="AY2085" i="22"/>
  <c r="AZ2085" i="22"/>
  <c r="BA2085" i="22"/>
  <c r="BB2085" i="22"/>
  <c r="AX2086" i="22"/>
  <c r="AY2086" i="22"/>
  <c r="AZ2086" i="22"/>
  <c r="BA2086" i="22"/>
  <c r="BB2086" i="22"/>
  <c r="AX2087" i="22"/>
  <c r="AY2087" i="22"/>
  <c r="AZ2087" i="22"/>
  <c r="BA2087" i="22"/>
  <c r="BB2087" i="22"/>
  <c r="AX2088" i="22"/>
  <c r="AY2088" i="22"/>
  <c r="AZ2088" i="22"/>
  <c r="BA2088" i="22"/>
  <c r="BB2088" i="22"/>
  <c r="AX2089" i="22"/>
  <c r="AY2089" i="22"/>
  <c r="AZ2089" i="22"/>
  <c r="BA2089" i="22"/>
  <c r="BB2089" i="22"/>
  <c r="AX2090" i="22"/>
  <c r="AY2090" i="22"/>
  <c r="AZ2090" i="22"/>
  <c r="BA2090" i="22"/>
  <c r="BB2090" i="22"/>
  <c r="AX2091" i="22"/>
  <c r="AY2091" i="22"/>
  <c r="AZ2091" i="22"/>
  <c r="BA2091" i="22"/>
  <c r="BB2091" i="22"/>
  <c r="AX2092" i="22"/>
  <c r="AY2092" i="22"/>
  <c r="AZ2092" i="22"/>
  <c r="BA2092" i="22"/>
  <c r="BB2092" i="22"/>
  <c r="AX2093" i="22"/>
  <c r="AY2093" i="22"/>
  <c r="AZ2093" i="22"/>
  <c r="BA2093" i="22"/>
  <c r="BB2093" i="22"/>
  <c r="AX2094" i="22"/>
  <c r="AY2094" i="22"/>
  <c r="AZ2094" i="22"/>
  <c r="BA2094" i="22"/>
  <c r="BB2094" i="22"/>
  <c r="AX2095" i="22"/>
  <c r="AY2095" i="22"/>
  <c r="AZ2095" i="22"/>
  <c r="BA2095" i="22"/>
  <c r="BB2095" i="22"/>
  <c r="AX2096" i="22"/>
  <c r="AY2096" i="22"/>
  <c r="AZ2096" i="22"/>
  <c r="BA2096" i="22"/>
  <c r="BB2096" i="22"/>
  <c r="AX2097" i="22"/>
  <c r="AY2097" i="22"/>
  <c r="AZ2097" i="22"/>
  <c r="BA2097" i="22"/>
  <c r="BB2097" i="22"/>
  <c r="AX2098" i="22"/>
  <c r="AY2098" i="22"/>
  <c r="AZ2098" i="22"/>
  <c r="BA2098" i="22"/>
  <c r="BB2098" i="22"/>
  <c r="AX2099" i="22"/>
  <c r="AY2099" i="22"/>
  <c r="AZ2099" i="22"/>
  <c r="BA2099" i="22"/>
  <c r="BB2099" i="22"/>
  <c r="AX2100" i="22"/>
  <c r="AY2100" i="22"/>
  <c r="AZ2100" i="22"/>
  <c r="BA2100" i="22"/>
  <c r="BB2100" i="22"/>
  <c r="AX2101" i="22"/>
  <c r="AY2101" i="22"/>
  <c r="AZ2101" i="22"/>
  <c r="BA2101" i="22"/>
  <c r="BB2101" i="22"/>
  <c r="AX2102" i="22"/>
  <c r="AY2102" i="22"/>
  <c r="AZ2102" i="22"/>
  <c r="BA2102" i="22"/>
  <c r="BB2102" i="22"/>
  <c r="AX2103" i="22"/>
  <c r="AY2103" i="22"/>
  <c r="AZ2103" i="22"/>
  <c r="BA2103" i="22"/>
  <c r="BB2103" i="22"/>
  <c r="AX2104" i="22"/>
  <c r="AY2104" i="22"/>
  <c r="AZ2104" i="22"/>
  <c r="BA2104" i="22"/>
  <c r="BB2104" i="22"/>
  <c r="AX2105" i="22"/>
  <c r="AY2105" i="22"/>
  <c r="AZ2105" i="22"/>
  <c r="BA2105" i="22"/>
  <c r="BB2105" i="22"/>
  <c r="AX2106" i="22"/>
  <c r="AY2106" i="22"/>
  <c r="AZ2106" i="22"/>
  <c r="BA2106" i="22"/>
  <c r="BB2106" i="22"/>
  <c r="AX2107" i="22"/>
  <c r="AY2107" i="22"/>
  <c r="AZ2107" i="22"/>
  <c r="BA2107" i="22"/>
  <c r="BB2107" i="22"/>
  <c r="AX2108" i="22"/>
  <c r="AY2108" i="22"/>
  <c r="AZ2108" i="22"/>
  <c r="BA2108" i="22"/>
  <c r="BB2108" i="22"/>
  <c r="AX2109" i="22"/>
  <c r="AY2109" i="22"/>
  <c r="AZ2109" i="22"/>
  <c r="BA2109" i="22"/>
  <c r="BB2109" i="22"/>
  <c r="AX2110" i="22"/>
  <c r="AY2110" i="22"/>
  <c r="AZ2110" i="22"/>
  <c r="BA2110" i="22"/>
  <c r="BB2110" i="22"/>
  <c r="AX2111" i="22"/>
  <c r="AY2111" i="22"/>
  <c r="AZ2111" i="22"/>
  <c r="BA2111" i="22"/>
  <c r="BB2111" i="22"/>
  <c r="AX2112" i="22"/>
  <c r="AY2112" i="22"/>
  <c r="AZ2112" i="22"/>
  <c r="BA2112" i="22"/>
  <c r="BB2112" i="22"/>
  <c r="AX2113" i="22"/>
  <c r="AY2113" i="22"/>
  <c r="AZ2113" i="22"/>
  <c r="BA2113" i="22"/>
  <c r="BB2113" i="22"/>
  <c r="AX2114" i="22"/>
  <c r="AY2114" i="22"/>
  <c r="AZ2114" i="22"/>
  <c r="BA2114" i="22"/>
  <c r="BB2114" i="22"/>
  <c r="AX2115" i="22"/>
  <c r="AY2115" i="22"/>
  <c r="AZ2115" i="22"/>
  <c r="BA2115" i="22"/>
  <c r="BB2115" i="22"/>
  <c r="AX2116" i="22"/>
  <c r="AY2116" i="22"/>
  <c r="AZ2116" i="22"/>
  <c r="BA2116" i="22"/>
  <c r="BB2116" i="22"/>
  <c r="AX2117" i="22"/>
  <c r="AY2117" i="22"/>
  <c r="AZ2117" i="22"/>
  <c r="BA2117" i="22"/>
  <c r="BB2117" i="22"/>
  <c r="AX2118" i="22"/>
  <c r="AY2118" i="22"/>
  <c r="AZ2118" i="22"/>
  <c r="BA2118" i="22"/>
  <c r="BB2118" i="22"/>
  <c r="AX2119" i="22"/>
  <c r="AY2119" i="22"/>
  <c r="AZ2119" i="22"/>
  <c r="BA2119" i="22"/>
  <c r="BB2119" i="22"/>
  <c r="AX2120" i="22"/>
  <c r="AY2120" i="22"/>
  <c r="AZ2120" i="22"/>
  <c r="BA2120" i="22"/>
  <c r="BB2120" i="22"/>
  <c r="AX2121" i="22"/>
  <c r="AY2121" i="22"/>
  <c r="AZ2121" i="22"/>
  <c r="BA2121" i="22"/>
  <c r="BB2121" i="22"/>
  <c r="AX2122" i="22"/>
  <c r="AY2122" i="22"/>
  <c r="AZ2122" i="22"/>
  <c r="BA2122" i="22"/>
  <c r="BB2122" i="22"/>
  <c r="AX2123" i="22"/>
  <c r="AY2123" i="22"/>
  <c r="AZ2123" i="22"/>
  <c r="BA2123" i="22"/>
  <c r="BB2123" i="22"/>
  <c r="AX2124" i="22"/>
  <c r="AY2124" i="22"/>
  <c r="AZ2124" i="22"/>
  <c r="BA2124" i="22"/>
  <c r="BB2124" i="22"/>
  <c r="AX2125" i="22"/>
  <c r="AY2125" i="22"/>
  <c r="AZ2125" i="22"/>
  <c r="BA2125" i="22"/>
  <c r="BB2125" i="22"/>
  <c r="AX2126" i="22"/>
  <c r="AY2126" i="22"/>
  <c r="AZ2126" i="22"/>
  <c r="BA2126" i="22"/>
  <c r="BB2126" i="22"/>
  <c r="AX2127" i="22"/>
  <c r="AY2127" i="22"/>
  <c r="AZ2127" i="22"/>
  <c r="BA2127" i="22"/>
  <c r="BB2127" i="22"/>
  <c r="AX2128" i="22"/>
  <c r="AY2128" i="22"/>
  <c r="AZ2128" i="22"/>
  <c r="BA2128" i="22"/>
  <c r="BB2128" i="22"/>
  <c r="AX2129" i="22"/>
  <c r="AY2129" i="22"/>
  <c r="AZ2129" i="22"/>
  <c r="BA2129" i="22"/>
  <c r="BB2129" i="22"/>
  <c r="AX2130" i="22"/>
  <c r="AY2130" i="22"/>
  <c r="AZ2130" i="22"/>
  <c r="BA2130" i="22"/>
  <c r="BB2130" i="22"/>
  <c r="AX2131" i="22"/>
  <c r="AY2131" i="22"/>
  <c r="AZ2131" i="22"/>
  <c r="BA2131" i="22"/>
  <c r="BB2131" i="22"/>
  <c r="AX2132" i="22"/>
  <c r="AY2132" i="22"/>
  <c r="AZ2132" i="22"/>
  <c r="BA2132" i="22"/>
  <c r="BB2132" i="22"/>
  <c r="AX2133" i="22"/>
  <c r="AY2133" i="22"/>
  <c r="AZ2133" i="22"/>
  <c r="BA2133" i="22"/>
  <c r="BB2133" i="22"/>
  <c r="AX2134" i="22"/>
  <c r="AY2134" i="22"/>
  <c r="AZ2134" i="22"/>
  <c r="BA2134" i="22"/>
  <c r="BB2134" i="22"/>
  <c r="AX2135" i="22"/>
  <c r="AY2135" i="22"/>
  <c r="AZ2135" i="22"/>
  <c r="BA2135" i="22"/>
  <c r="BB2135" i="22"/>
  <c r="AX2136" i="22"/>
  <c r="AY2136" i="22"/>
  <c r="AZ2136" i="22"/>
  <c r="BA2136" i="22"/>
  <c r="BB2136" i="22"/>
  <c r="AX2137" i="22"/>
  <c r="AY2137" i="22"/>
  <c r="AZ2137" i="22"/>
  <c r="BA2137" i="22"/>
  <c r="BB2137" i="22"/>
  <c r="AX2138" i="22"/>
  <c r="AY2138" i="22"/>
  <c r="AZ2138" i="22"/>
  <c r="BA2138" i="22"/>
  <c r="BB2138" i="22"/>
  <c r="AX2139" i="22"/>
  <c r="AY2139" i="22"/>
  <c r="AZ2139" i="22"/>
  <c r="BA2139" i="22"/>
  <c r="BB2139" i="22"/>
  <c r="AX2140" i="22"/>
  <c r="AY2140" i="22"/>
  <c r="AZ2140" i="22"/>
  <c r="BA2140" i="22"/>
  <c r="BB2140" i="22"/>
  <c r="AX2141" i="22"/>
  <c r="AY2141" i="22"/>
  <c r="AZ2141" i="22"/>
  <c r="BA2141" i="22"/>
  <c r="BB2141" i="22"/>
  <c r="AX2142" i="22"/>
  <c r="AY2142" i="22"/>
  <c r="AZ2142" i="22"/>
  <c r="BA2142" i="22"/>
  <c r="BB2142" i="22"/>
  <c r="AX2143" i="22"/>
  <c r="AY2143" i="22"/>
  <c r="AZ2143" i="22"/>
  <c r="BA2143" i="22"/>
  <c r="BB2143" i="22"/>
  <c r="AX2144" i="22"/>
  <c r="AY2144" i="22"/>
  <c r="AZ2144" i="22"/>
  <c r="BA2144" i="22"/>
  <c r="BB2144" i="22"/>
  <c r="AX2145" i="22"/>
  <c r="AY2145" i="22"/>
  <c r="AZ2145" i="22"/>
  <c r="BA2145" i="22"/>
  <c r="BB2145" i="22"/>
  <c r="AX2146" i="22"/>
  <c r="AY2146" i="22"/>
  <c r="AZ2146" i="22"/>
  <c r="BA2146" i="22"/>
  <c r="BB2146" i="22"/>
  <c r="AX2147" i="22"/>
  <c r="AY2147" i="22"/>
  <c r="AZ2147" i="22"/>
  <c r="BA2147" i="22"/>
  <c r="BB2147" i="22"/>
  <c r="AX2148" i="22"/>
  <c r="AY2148" i="22"/>
  <c r="AZ2148" i="22"/>
  <c r="BA2148" i="22"/>
  <c r="BB2148" i="22"/>
  <c r="AX2149" i="22"/>
  <c r="AY2149" i="22"/>
  <c r="AZ2149" i="22"/>
  <c r="BA2149" i="22"/>
  <c r="BB2149" i="22"/>
  <c r="AX2150" i="22"/>
  <c r="AY2150" i="22"/>
  <c r="AZ2150" i="22"/>
  <c r="BA2150" i="22"/>
  <c r="BB2150" i="22"/>
  <c r="AX2151" i="22"/>
  <c r="AY2151" i="22"/>
  <c r="AZ2151" i="22"/>
  <c r="BA2151" i="22"/>
  <c r="BB2151" i="22"/>
  <c r="AX2152" i="22"/>
  <c r="AY2152" i="22"/>
  <c r="AZ2152" i="22"/>
  <c r="BA2152" i="22"/>
  <c r="BB2152" i="22"/>
  <c r="AX2153" i="22"/>
  <c r="AY2153" i="22"/>
  <c r="AZ2153" i="22"/>
  <c r="BA2153" i="22"/>
  <c r="BB2153" i="22"/>
  <c r="AX2154" i="22"/>
  <c r="AY2154" i="22"/>
  <c r="AZ2154" i="22"/>
  <c r="BA2154" i="22"/>
  <c r="BB2154" i="22"/>
  <c r="AX2155" i="22"/>
  <c r="AY2155" i="22"/>
  <c r="AZ2155" i="22"/>
  <c r="BA2155" i="22"/>
  <c r="BB2155" i="22"/>
  <c r="AX2156" i="22"/>
  <c r="AY2156" i="22"/>
  <c r="AZ2156" i="22"/>
  <c r="BA2156" i="22"/>
  <c r="BB2156" i="22"/>
  <c r="AX2157" i="22"/>
  <c r="AY2157" i="22"/>
  <c r="AZ2157" i="22"/>
  <c r="BA2157" i="22"/>
  <c r="BB2157" i="22"/>
  <c r="AX2158" i="22"/>
  <c r="AY2158" i="22"/>
  <c r="AZ2158" i="22"/>
  <c r="BA2158" i="22"/>
  <c r="BB2158" i="22"/>
  <c r="AX2159" i="22"/>
  <c r="AY2159" i="22"/>
  <c r="AZ2159" i="22"/>
  <c r="BA2159" i="22"/>
  <c r="BB2159" i="22"/>
  <c r="AX2160" i="22"/>
  <c r="AY2160" i="22"/>
  <c r="AZ2160" i="22"/>
  <c r="BA2160" i="22"/>
  <c r="BB2160" i="22"/>
  <c r="AX2161" i="22"/>
  <c r="AY2161" i="22"/>
  <c r="AZ2161" i="22"/>
  <c r="BA2161" i="22"/>
  <c r="BB2161" i="22"/>
  <c r="AX2162" i="22"/>
  <c r="AY2162" i="22"/>
  <c r="AZ2162" i="22"/>
  <c r="BA2162" i="22"/>
  <c r="BB2162" i="22"/>
  <c r="AX2163" i="22"/>
  <c r="AY2163" i="22"/>
  <c r="AZ2163" i="22"/>
  <c r="BA2163" i="22"/>
  <c r="BB2163" i="22"/>
  <c r="AX2164" i="22"/>
  <c r="AY2164" i="22"/>
  <c r="AZ2164" i="22"/>
  <c r="BA2164" i="22"/>
  <c r="BB2164" i="22"/>
  <c r="AX2165" i="22"/>
  <c r="AY2165" i="22"/>
  <c r="AZ2165" i="22"/>
  <c r="BA2165" i="22"/>
  <c r="BB2165" i="22"/>
  <c r="AX2166" i="22"/>
  <c r="AY2166" i="22"/>
  <c r="AZ2166" i="22"/>
  <c r="BA2166" i="22"/>
  <c r="BB2166" i="22"/>
  <c r="AX2167" i="22"/>
  <c r="AY2167" i="22"/>
  <c r="AZ2167" i="22"/>
  <c r="BA2167" i="22"/>
  <c r="BB2167" i="22"/>
  <c r="AX2168" i="22"/>
  <c r="AY2168" i="22"/>
  <c r="AZ2168" i="22"/>
  <c r="BA2168" i="22"/>
  <c r="BB2168" i="22"/>
  <c r="AX2169" i="22"/>
  <c r="AY2169" i="22"/>
  <c r="AZ2169" i="22"/>
  <c r="BA2169" i="22"/>
  <c r="BB2169" i="22"/>
  <c r="AX2170" i="22"/>
  <c r="AY2170" i="22"/>
  <c r="AZ2170" i="22"/>
  <c r="BA2170" i="22"/>
  <c r="BB2170" i="22"/>
  <c r="AX2171" i="22"/>
  <c r="AY2171" i="22"/>
  <c r="AZ2171" i="22"/>
  <c r="BA2171" i="22"/>
  <c r="BB2171" i="22"/>
  <c r="AX2172" i="22"/>
  <c r="AY2172" i="22"/>
  <c r="AZ2172" i="22"/>
  <c r="BA2172" i="22"/>
  <c r="BB2172" i="22"/>
  <c r="AX2173" i="22"/>
  <c r="AY2173" i="22"/>
  <c r="AZ2173" i="22"/>
  <c r="BA2173" i="22"/>
  <c r="BB2173" i="22"/>
  <c r="AX2174" i="22"/>
  <c r="AY2174" i="22"/>
  <c r="AZ2174" i="22"/>
  <c r="BA2174" i="22"/>
  <c r="BB2174" i="22"/>
  <c r="AX2175" i="22"/>
  <c r="AY2175" i="22"/>
  <c r="AZ2175" i="22"/>
  <c r="BA2175" i="22"/>
  <c r="BB2175" i="22"/>
  <c r="AX2176" i="22"/>
  <c r="AY2176" i="22"/>
  <c r="AZ2176" i="22"/>
  <c r="BA2176" i="22"/>
  <c r="BB2176" i="22"/>
  <c r="AX2177" i="22"/>
  <c r="AY2177" i="22"/>
  <c r="AZ2177" i="22"/>
  <c r="BA2177" i="22"/>
  <c r="BB2177" i="22"/>
  <c r="AX2178" i="22"/>
  <c r="AY2178" i="22"/>
  <c r="AZ2178" i="22"/>
  <c r="BA2178" i="22"/>
  <c r="BB2178" i="22"/>
  <c r="AX2179" i="22"/>
  <c r="AY2179" i="22"/>
  <c r="AZ2179" i="22"/>
  <c r="BA2179" i="22"/>
  <c r="BB2179" i="22"/>
  <c r="AX2180" i="22"/>
  <c r="AY2180" i="22"/>
  <c r="AZ2180" i="22"/>
  <c r="BA2180" i="22"/>
  <c r="BB2180" i="22"/>
  <c r="AX2181" i="22"/>
  <c r="AY2181" i="22"/>
  <c r="AZ2181" i="22"/>
  <c r="BA2181" i="22"/>
  <c r="BB2181" i="22"/>
  <c r="AX2182" i="22"/>
  <c r="AY2182" i="22"/>
  <c r="AZ2182" i="22"/>
  <c r="BA2182" i="22"/>
  <c r="BB2182" i="22"/>
  <c r="AX2183" i="22"/>
  <c r="AY2183" i="22"/>
  <c r="AZ2183" i="22"/>
  <c r="BA2183" i="22"/>
  <c r="BB2183" i="22"/>
  <c r="AX2184" i="22"/>
  <c r="AY2184" i="22"/>
  <c r="AZ2184" i="22"/>
  <c r="BA2184" i="22"/>
  <c r="BB2184" i="22"/>
  <c r="AX2185" i="22"/>
  <c r="AY2185" i="22"/>
  <c r="AZ2185" i="22"/>
  <c r="BA2185" i="22"/>
  <c r="BB2185" i="22"/>
  <c r="AX2186" i="22"/>
  <c r="AY2186" i="22"/>
  <c r="AZ2186" i="22"/>
  <c r="BA2186" i="22"/>
  <c r="BB2186" i="22"/>
  <c r="AX2187" i="22"/>
  <c r="AY2187" i="22"/>
  <c r="AZ2187" i="22"/>
  <c r="BA2187" i="22"/>
  <c r="BB2187" i="22"/>
  <c r="AX2188" i="22"/>
  <c r="AY2188" i="22"/>
  <c r="AZ2188" i="22"/>
  <c r="BA2188" i="22"/>
  <c r="BB2188" i="22"/>
  <c r="AX2189" i="22"/>
  <c r="AY2189" i="22"/>
  <c r="AZ2189" i="22"/>
  <c r="BA2189" i="22"/>
  <c r="BB2189" i="22"/>
  <c r="AX2190" i="22"/>
  <c r="AY2190" i="22"/>
  <c r="AZ2190" i="22"/>
  <c r="BA2190" i="22"/>
  <c r="BB2190" i="22"/>
  <c r="AX2191" i="22"/>
  <c r="AY2191" i="22"/>
  <c r="AZ2191" i="22"/>
  <c r="BA2191" i="22"/>
  <c r="BB2191" i="22"/>
  <c r="AX2192" i="22"/>
  <c r="AY2192" i="22"/>
  <c r="AZ2192" i="22"/>
  <c r="BA2192" i="22"/>
  <c r="BB2192" i="22"/>
  <c r="AX2193" i="22"/>
  <c r="AY2193" i="22"/>
  <c r="AZ2193" i="22"/>
  <c r="BA2193" i="22"/>
  <c r="BB2193" i="22"/>
  <c r="AX2194" i="22"/>
  <c r="AY2194" i="22"/>
  <c r="AZ2194" i="22"/>
  <c r="BA2194" i="22"/>
  <c r="BB2194" i="22"/>
  <c r="AX2195" i="22"/>
  <c r="AY2195" i="22"/>
  <c r="AZ2195" i="22"/>
  <c r="BA2195" i="22"/>
  <c r="BB2195" i="22"/>
  <c r="AX2196" i="22"/>
  <c r="AY2196" i="22"/>
  <c r="AZ2196" i="22"/>
  <c r="BA2196" i="22"/>
  <c r="BB2196" i="22"/>
  <c r="AX2197" i="22"/>
  <c r="AY2197" i="22"/>
  <c r="AZ2197" i="22"/>
  <c r="BA2197" i="22"/>
  <c r="BB2197" i="22"/>
  <c r="AX2198" i="22"/>
  <c r="AY2198" i="22"/>
  <c r="AZ2198" i="22"/>
  <c r="BA2198" i="22"/>
  <c r="BB2198" i="22"/>
  <c r="AX2199" i="22"/>
  <c r="AY2199" i="22"/>
  <c r="AZ2199" i="22"/>
  <c r="BA2199" i="22"/>
  <c r="BB2199" i="22"/>
  <c r="AX2200" i="22"/>
  <c r="AY2200" i="22"/>
  <c r="AZ2200" i="22"/>
  <c r="BA2200" i="22"/>
  <c r="BB2200" i="22"/>
  <c r="AX2201" i="22"/>
  <c r="AY2201" i="22"/>
  <c r="AZ2201" i="22"/>
  <c r="BA2201" i="22"/>
  <c r="BB2201" i="22"/>
  <c r="AX2202" i="22"/>
  <c r="AY2202" i="22"/>
  <c r="AZ2202" i="22"/>
  <c r="BA2202" i="22"/>
  <c r="BB2202" i="22"/>
  <c r="AX2203" i="22"/>
  <c r="AY2203" i="22"/>
  <c r="AZ2203" i="22"/>
  <c r="BA2203" i="22"/>
  <c r="BB2203" i="22"/>
  <c r="AX2204" i="22"/>
  <c r="AY2204" i="22"/>
  <c r="AZ2204" i="22"/>
  <c r="BA2204" i="22"/>
  <c r="BB2204" i="22"/>
  <c r="AX2205" i="22"/>
  <c r="AY2205" i="22"/>
  <c r="AZ2205" i="22"/>
  <c r="BA2205" i="22"/>
  <c r="BB2205" i="22"/>
  <c r="AX2206" i="22"/>
  <c r="AY2206" i="22"/>
  <c r="AZ2206" i="22"/>
  <c r="BA2206" i="22"/>
  <c r="BB2206" i="22"/>
  <c r="AX2207" i="22"/>
  <c r="AY2207" i="22"/>
  <c r="AZ2207" i="22"/>
  <c r="BA2207" i="22"/>
  <c r="BB2207" i="22"/>
  <c r="AX2208" i="22"/>
  <c r="AY2208" i="22"/>
  <c r="AZ2208" i="22"/>
  <c r="BA2208" i="22"/>
  <c r="BB2208" i="22"/>
  <c r="AX2209" i="22"/>
  <c r="AY2209" i="22"/>
  <c r="AZ2209" i="22"/>
  <c r="BA2209" i="22"/>
  <c r="BB2209" i="22"/>
  <c r="AX2210" i="22"/>
  <c r="AY2210" i="22"/>
  <c r="AZ2210" i="22"/>
  <c r="BA2210" i="22"/>
  <c r="BB2210" i="22"/>
  <c r="AX2211" i="22"/>
  <c r="AY2211" i="22"/>
  <c r="AZ2211" i="22"/>
  <c r="BA2211" i="22"/>
  <c r="BB2211" i="22"/>
  <c r="AX2212" i="22"/>
  <c r="AY2212" i="22"/>
  <c r="AZ2212" i="22"/>
  <c r="BA2212" i="22"/>
  <c r="BB2212" i="22"/>
  <c r="AX2213" i="22"/>
  <c r="AY2213" i="22"/>
  <c r="AZ2213" i="22"/>
  <c r="BA2213" i="22"/>
  <c r="BB2213" i="22"/>
  <c r="AX2214" i="22"/>
  <c r="AY2214" i="22"/>
  <c r="AZ2214" i="22"/>
  <c r="BA2214" i="22"/>
  <c r="BB2214" i="22"/>
  <c r="AX2215" i="22"/>
  <c r="AY2215" i="22"/>
  <c r="AZ2215" i="22"/>
  <c r="BA2215" i="22"/>
  <c r="BB2215" i="22"/>
  <c r="AX2216" i="22"/>
  <c r="AY2216" i="22"/>
  <c r="AZ2216" i="22"/>
  <c r="BA2216" i="22"/>
  <c r="BB2216" i="22"/>
  <c r="AX2217" i="22"/>
  <c r="AY2217" i="22"/>
  <c r="AZ2217" i="22"/>
  <c r="BA2217" i="22"/>
  <c r="BB2217" i="22"/>
  <c r="AX2218" i="22"/>
  <c r="AY2218" i="22"/>
  <c r="AZ2218" i="22"/>
  <c r="BA2218" i="22"/>
  <c r="BB2218" i="22"/>
  <c r="AX2219" i="22"/>
  <c r="AY2219" i="22"/>
  <c r="AZ2219" i="22"/>
  <c r="BA2219" i="22"/>
  <c r="BB2219" i="22"/>
  <c r="AX2220" i="22"/>
  <c r="AY2220" i="22"/>
  <c r="AZ2220" i="22"/>
  <c r="BA2220" i="22"/>
  <c r="BB2220" i="22"/>
  <c r="AX2221" i="22"/>
  <c r="AY2221" i="22"/>
  <c r="AZ2221" i="22"/>
  <c r="BA2221" i="22"/>
  <c r="BB2221" i="22"/>
  <c r="AX2222" i="22"/>
  <c r="AY2222" i="22"/>
  <c r="AZ2222" i="22"/>
  <c r="BA2222" i="22"/>
  <c r="BB2222" i="22"/>
  <c r="AX2223" i="22"/>
  <c r="AY2223" i="22"/>
  <c r="AZ2223" i="22"/>
  <c r="BA2223" i="22"/>
  <c r="BB2223" i="22"/>
  <c r="AX2224" i="22"/>
  <c r="AY2224" i="22"/>
  <c r="AZ2224" i="22"/>
  <c r="BA2224" i="22"/>
  <c r="BB2224" i="22"/>
  <c r="AX2225" i="22"/>
  <c r="AY2225" i="22"/>
  <c r="AZ2225" i="22"/>
  <c r="BA2225" i="22"/>
  <c r="BB2225" i="22"/>
  <c r="AX2226" i="22"/>
  <c r="AY2226" i="22"/>
  <c r="AZ2226" i="22"/>
  <c r="BA2226" i="22"/>
  <c r="BB2226" i="22"/>
  <c r="AX2227" i="22"/>
  <c r="AY2227" i="22"/>
  <c r="AZ2227" i="22"/>
  <c r="BA2227" i="22"/>
  <c r="BB2227" i="22"/>
  <c r="AX2228" i="22"/>
  <c r="AY2228" i="22"/>
  <c r="AZ2228" i="22"/>
  <c r="BA2228" i="22"/>
  <c r="BB2228" i="22"/>
  <c r="AX2229" i="22"/>
  <c r="AY2229" i="22"/>
  <c r="AZ2229" i="22"/>
  <c r="BA2229" i="22"/>
  <c r="BB2229" i="22"/>
  <c r="AX2230" i="22"/>
  <c r="AY2230" i="22"/>
  <c r="AZ2230" i="22"/>
  <c r="BA2230" i="22"/>
  <c r="BB2230" i="22"/>
  <c r="AX2231" i="22"/>
  <c r="AY2231" i="22"/>
  <c r="AZ2231" i="22"/>
  <c r="BA2231" i="22"/>
  <c r="BB2231" i="22"/>
  <c r="AX2232" i="22"/>
  <c r="AY2232" i="22"/>
  <c r="AZ2232" i="22"/>
  <c r="BA2232" i="22"/>
  <c r="BB2232" i="22"/>
  <c r="AX2233" i="22"/>
  <c r="AY2233" i="22"/>
  <c r="AZ2233" i="22"/>
  <c r="BA2233" i="22"/>
  <c r="BB2233" i="22"/>
  <c r="AX2234" i="22"/>
  <c r="AY2234" i="22"/>
  <c r="AZ2234" i="22"/>
  <c r="BA2234" i="22"/>
  <c r="BB2234" i="22"/>
  <c r="AX2235" i="22"/>
  <c r="AY2235" i="22"/>
  <c r="AZ2235" i="22"/>
  <c r="BA2235" i="22"/>
  <c r="BB2235" i="22"/>
  <c r="AX2236" i="22"/>
  <c r="AY2236" i="22"/>
  <c r="AZ2236" i="22"/>
  <c r="BA2236" i="22"/>
  <c r="BB2236" i="22"/>
  <c r="AX2237" i="22"/>
  <c r="AY2237" i="22"/>
  <c r="AZ2237" i="22"/>
  <c r="BA2237" i="22"/>
  <c r="BB2237" i="22"/>
  <c r="AX2238" i="22"/>
  <c r="AY2238" i="22"/>
  <c r="AZ2238" i="22"/>
  <c r="BA2238" i="22"/>
  <c r="BB2238" i="22"/>
  <c r="AX2239" i="22"/>
  <c r="AY2239" i="22"/>
  <c r="AZ2239" i="22"/>
  <c r="BA2239" i="22"/>
  <c r="BB2239" i="22"/>
  <c r="AX2240" i="22"/>
  <c r="AY2240" i="22"/>
  <c r="AZ2240" i="22"/>
  <c r="BA2240" i="22"/>
  <c r="BB2240" i="22"/>
  <c r="AX2241" i="22"/>
  <c r="AY2241" i="22"/>
  <c r="AZ2241" i="22"/>
  <c r="BA2241" i="22"/>
  <c r="BB2241" i="22"/>
  <c r="AX2242" i="22"/>
  <c r="AY2242" i="22"/>
  <c r="AZ2242" i="22"/>
  <c r="BA2242" i="22"/>
  <c r="BB2242" i="22"/>
  <c r="AX2243" i="22"/>
  <c r="AY2243" i="22"/>
  <c r="AZ2243" i="22"/>
  <c r="BA2243" i="22"/>
  <c r="BB2243" i="22"/>
  <c r="AX2244" i="22"/>
  <c r="AY2244" i="22"/>
  <c r="AZ2244" i="22"/>
  <c r="BA2244" i="22"/>
  <c r="BB2244" i="22"/>
  <c r="AX2245" i="22"/>
  <c r="AY2245" i="22"/>
  <c r="AZ2245" i="22"/>
  <c r="BA2245" i="22"/>
  <c r="BB2245" i="22"/>
  <c r="AX2246" i="22"/>
  <c r="AY2246" i="22"/>
  <c r="AZ2246" i="22"/>
  <c r="BA2246" i="22"/>
  <c r="BB2246" i="22"/>
  <c r="AX2247" i="22"/>
  <c r="AY2247" i="22"/>
  <c r="AZ2247" i="22"/>
  <c r="BA2247" i="22"/>
  <c r="BB2247" i="22"/>
  <c r="AX2248" i="22"/>
  <c r="AY2248" i="22"/>
  <c r="AZ2248" i="22"/>
  <c r="BA2248" i="22"/>
  <c r="BB2248" i="22"/>
  <c r="AX2249" i="22"/>
  <c r="AY2249" i="22"/>
  <c r="AZ2249" i="22"/>
  <c r="BA2249" i="22"/>
  <c r="BB2249" i="22"/>
  <c r="AX2250" i="22"/>
  <c r="AY2250" i="22"/>
  <c r="AZ2250" i="22"/>
  <c r="BA2250" i="22"/>
  <c r="BB2250" i="22"/>
  <c r="AX2251" i="22"/>
  <c r="AY2251" i="22"/>
  <c r="AZ2251" i="22"/>
  <c r="BA2251" i="22"/>
  <c r="BB2251" i="22"/>
  <c r="AX2252" i="22"/>
  <c r="AY2252" i="22"/>
  <c r="AZ2252" i="22"/>
  <c r="BA2252" i="22"/>
  <c r="BB2252" i="22"/>
  <c r="AX2253" i="22"/>
  <c r="AY2253" i="22"/>
  <c r="AZ2253" i="22"/>
  <c r="BA2253" i="22"/>
  <c r="BB2253" i="22"/>
  <c r="AX2254" i="22"/>
  <c r="AY2254" i="22"/>
  <c r="AZ2254" i="22"/>
  <c r="BA2254" i="22"/>
  <c r="BB2254" i="22"/>
  <c r="AX2255" i="22"/>
  <c r="AY2255" i="22"/>
  <c r="AZ2255" i="22"/>
  <c r="BA2255" i="22"/>
  <c r="BB2255" i="22"/>
  <c r="AX2256" i="22"/>
  <c r="AY2256" i="22"/>
  <c r="AZ2256" i="22"/>
  <c r="BA2256" i="22"/>
  <c r="BB2256" i="22"/>
  <c r="AX2257" i="22"/>
  <c r="AY2257" i="22"/>
  <c r="AZ2257" i="22"/>
  <c r="BA2257" i="22"/>
  <c r="BB2257" i="22"/>
  <c r="AX2258" i="22"/>
  <c r="AY2258" i="22"/>
  <c r="AZ2258" i="22"/>
  <c r="BA2258" i="22"/>
  <c r="BB2258" i="22"/>
  <c r="AX2259" i="22"/>
  <c r="AY2259" i="22"/>
  <c r="AZ2259" i="22"/>
  <c r="BA2259" i="22"/>
  <c r="BB2259" i="22"/>
  <c r="AX2260" i="22"/>
  <c r="AY2260" i="22"/>
  <c r="AZ2260" i="22"/>
  <c r="BA2260" i="22"/>
  <c r="BB2260" i="22"/>
  <c r="AX2261" i="22"/>
  <c r="AY2261" i="22"/>
  <c r="AZ2261" i="22"/>
  <c r="BA2261" i="22"/>
  <c r="BB2261" i="22"/>
  <c r="AX2262" i="22"/>
  <c r="AY2262" i="22"/>
  <c r="AZ2262" i="22"/>
  <c r="BA2262" i="22"/>
  <c r="BB2262" i="22"/>
  <c r="AX2263" i="22"/>
  <c r="AY2263" i="22"/>
  <c r="AZ2263" i="22"/>
  <c r="BA2263" i="22"/>
  <c r="BB2263" i="22"/>
  <c r="AX2264" i="22"/>
  <c r="AY2264" i="22"/>
  <c r="AZ2264" i="22"/>
  <c r="BA2264" i="22"/>
  <c r="BB2264" i="22"/>
  <c r="AX2265" i="22"/>
  <c r="AY2265" i="22"/>
  <c r="AZ2265" i="22"/>
  <c r="BA2265" i="22"/>
  <c r="BB2265" i="22"/>
  <c r="AX2266" i="22"/>
  <c r="AY2266" i="22"/>
  <c r="AZ2266" i="22"/>
  <c r="BA2266" i="22"/>
  <c r="BB2266" i="22"/>
  <c r="AX2267" i="22"/>
  <c r="AY2267" i="22"/>
  <c r="AZ2267" i="22"/>
  <c r="BA2267" i="22"/>
  <c r="BB2267" i="22"/>
  <c r="AX2268" i="22"/>
  <c r="AY2268" i="22"/>
  <c r="AZ2268" i="22"/>
  <c r="BA2268" i="22"/>
  <c r="BB2268" i="22"/>
  <c r="AX2269" i="22"/>
  <c r="AY2269" i="22"/>
  <c r="AZ2269" i="22"/>
  <c r="BA2269" i="22"/>
  <c r="BB2269" i="22"/>
  <c r="AX2270" i="22"/>
  <c r="AY2270" i="22"/>
  <c r="AZ2270" i="22"/>
  <c r="BA2270" i="22"/>
  <c r="BB2270" i="22"/>
  <c r="AX2271" i="22"/>
  <c r="AY2271" i="22"/>
  <c r="AZ2271" i="22"/>
  <c r="BA2271" i="22"/>
  <c r="BB2271" i="22"/>
  <c r="AX2272" i="22"/>
  <c r="AY2272" i="22"/>
  <c r="AZ2272" i="22"/>
  <c r="BA2272" i="22"/>
  <c r="BB2272" i="22"/>
  <c r="AX2273" i="22"/>
  <c r="AY2273" i="22"/>
  <c r="AZ2273" i="22"/>
  <c r="BA2273" i="22"/>
  <c r="BB2273" i="22"/>
  <c r="AX2274" i="22"/>
  <c r="AY2274" i="22"/>
  <c r="AZ2274" i="22"/>
  <c r="BA2274" i="22"/>
  <c r="BB2274" i="22"/>
  <c r="AX2275" i="22"/>
  <c r="AY2275" i="22"/>
  <c r="AZ2275" i="22"/>
  <c r="BA2275" i="22"/>
  <c r="BB2275" i="22"/>
  <c r="AX2276" i="22"/>
  <c r="AY2276" i="22"/>
  <c r="AZ2276" i="22"/>
  <c r="BA2276" i="22"/>
  <c r="BB2276" i="22"/>
  <c r="AX2277" i="22"/>
  <c r="AY2277" i="22"/>
  <c r="AZ2277" i="22"/>
  <c r="BA2277" i="22"/>
  <c r="BB2277" i="22"/>
  <c r="AX2278" i="22"/>
  <c r="AY2278" i="22"/>
  <c r="AZ2278" i="22"/>
  <c r="BA2278" i="22"/>
  <c r="BB2278" i="22"/>
  <c r="AX2279" i="22"/>
  <c r="AY2279" i="22"/>
  <c r="AZ2279" i="22"/>
  <c r="BA2279" i="22"/>
  <c r="BB2279" i="22"/>
  <c r="AX2280" i="22"/>
  <c r="AY2280" i="22"/>
  <c r="AZ2280" i="22"/>
  <c r="BA2280" i="22"/>
  <c r="BB2280" i="22"/>
  <c r="AX2281" i="22"/>
  <c r="AY2281" i="22"/>
  <c r="AZ2281" i="22"/>
  <c r="BA2281" i="22"/>
  <c r="BB2281" i="22"/>
  <c r="AX2282" i="22"/>
  <c r="AY2282" i="22"/>
  <c r="AZ2282" i="22"/>
  <c r="BA2282" i="22"/>
  <c r="BB2282" i="22"/>
  <c r="AX2283" i="22"/>
  <c r="AY2283" i="22"/>
  <c r="AZ2283" i="22"/>
  <c r="BA2283" i="22"/>
  <c r="BB2283" i="22"/>
  <c r="AX2284" i="22"/>
  <c r="AY2284" i="22"/>
  <c r="AZ2284" i="22"/>
  <c r="BA2284" i="22"/>
  <c r="BB2284" i="22"/>
  <c r="AX2285" i="22"/>
  <c r="AY2285" i="22"/>
  <c r="AZ2285" i="22"/>
  <c r="BA2285" i="22"/>
  <c r="BB2285" i="22"/>
  <c r="AX2286" i="22"/>
  <c r="AY2286" i="22"/>
  <c r="AZ2286" i="22"/>
  <c r="BA2286" i="22"/>
  <c r="BB2286" i="22"/>
  <c r="AX2287" i="22"/>
  <c r="AY2287" i="22"/>
  <c r="AZ2287" i="22"/>
  <c r="BA2287" i="22"/>
  <c r="BB2287" i="22"/>
  <c r="AX2288" i="22"/>
  <c r="AY2288" i="22"/>
  <c r="AZ2288" i="22"/>
  <c r="BA2288" i="22"/>
  <c r="BB2288" i="22"/>
  <c r="AX2289" i="22"/>
  <c r="AY2289" i="22"/>
  <c r="AZ2289" i="22"/>
  <c r="BA2289" i="22"/>
  <c r="BB2289" i="22"/>
  <c r="AX2290" i="22"/>
  <c r="AY2290" i="22"/>
  <c r="AZ2290" i="22"/>
  <c r="BA2290" i="22"/>
  <c r="BB2290" i="22"/>
  <c r="AX2291" i="22"/>
  <c r="AY2291" i="22"/>
  <c r="AZ2291" i="22"/>
  <c r="BA2291" i="22"/>
  <c r="BB2291" i="22"/>
  <c r="AX2292" i="22"/>
  <c r="AY2292" i="22"/>
  <c r="AZ2292" i="22"/>
  <c r="BA2292" i="22"/>
  <c r="BB2292" i="22"/>
  <c r="AX2293" i="22"/>
  <c r="AY2293" i="22"/>
  <c r="AZ2293" i="22"/>
  <c r="BA2293" i="22"/>
  <c r="BB2293" i="22"/>
  <c r="AX2294" i="22"/>
  <c r="AY2294" i="22"/>
  <c r="AZ2294" i="22"/>
  <c r="BA2294" i="22"/>
  <c r="BB2294" i="22"/>
  <c r="AX2295" i="22"/>
  <c r="AY2295" i="22"/>
  <c r="AZ2295" i="22"/>
  <c r="BA2295" i="22"/>
  <c r="BB2295" i="22"/>
  <c r="AX2296" i="22"/>
  <c r="AY2296" i="22"/>
  <c r="AZ2296" i="22"/>
  <c r="BA2296" i="22"/>
  <c r="BB2296" i="22"/>
  <c r="AX2297" i="22"/>
  <c r="AY2297" i="22"/>
  <c r="AZ2297" i="22"/>
  <c r="BA2297" i="22"/>
  <c r="BB2297" i="22"/>
  <c r="AX2298" i="22"/>
  <c r="AY2298" i="22"/>
  <c r="AZ2298" i="22"/>
  <c r="BA2298" i="22"/>
  <c r="BB2298" i="22"/>
  <c r="AX2299" i="22"/>
  <c r="AY2299" i="22"/>
  <c r="AZ2299" i="22"/>
  <c r="BA2299" i="22"/>
  <c r="BB2299" i="22"/>
  <c r="AX2300" i="22"/>
  <c r="AY2300" i="22"/>
  <c r="AZ2300" i="22"/>
  <c r="BA2300" i="22"/>
  <c r="BB2300" i="22"/>
  <c r="AX2301" i="22"/>
  <c r="AY2301" i="22"/>
  <c r="AZ2301" i="22"/>
  <c r="BA2301" i="22"/>
  <c r="BB2301" i="22"/>
  <c r="AX2302" i="22"/>
  <c r="AY2302" i="22"/>
  <c r="AZ2302" i="22"/>
  <c r="BA2302" i="22"/>
  <c r="BB2302" i="22"/>
  <c r="AX2303" i="22"/>
  <c r="AY2303" i="22"/>
  <c r="AZ2303" i="22"/>
  <c r="BA2303" i="22"/>
  <c r="BB2303" i="22"/>
  <c r="AX2304" i="22"/>
  <c r="AY2304" i="22"/>
  <c r="AZ2304" i="22"/>
  <c r="BA2304" i="22"/>
  <c r="BB2304" i="22"/>
  <c r="AX2305" i="22"/>
  <c r="AY2305" i="22"/>
  <c r="AZ2305" i="22"/>
  <c r="BA2305" i="22"/>
  <c r="BB2305" i="22"/>
  <c r="AX2306" i="22"/>
  <c r="AY2306" i="22"/>
  <c r="AZ2306" i="22"/>
  <c r="BA2306" i="22"/>
  <c r="BB2306" i="22"/>
  <c r="AX2307" i="22"/>
  <c r="AY2307" i="22"/>
  <c r="AZ2307" i="22"/>
  <c r="BA2307" i="22"/>
  <c r="BB2307" i="22"/>
  <c r="AX2308" i="22"/>
  <c r="AY2308" i="22"/>
  <c r="AZ2308" i="22"/>
  <c r="BA2308" i="22"/>
  <c r="BB2308" i="22"/>
  <c r="AX2309" i="22"/>
  <c r="AY2309" i="22"/>
  <c r="AZ2309" i="22"/>
  <c r="BA2309" i="22"/>
  <c r="BB2309" i="22"/>
  <c r="AX2310" i="22"/>
  <c r="AY2310" i="22"/>
  <c r="AZ2310" i="22"/>
  <c r="BA2310" i="22"/>
  <c r="BB2310" i="22"/>
  <c r="AX2311" i="22"/>
  <c r="AY2311" i="22"/>
  <c r="AZ2311" i="22"/>
  <c r="BA2311" i="22"/>
  <c r="BB2311" i="22"/>
  <c r="AX2312" i="22"/>
  <c r="AY2312" i="22"/>
  <c r="AZ2312" i="22"/>
  <c r="BA2312" i="22"/>
  <c r="BB2312" i="22"/>
  <c r="AX2313" i="22"/>
  <c r="AY2313" i="22"/>
  <c r="AZ2313" i="22"/>
  <c r="BA2313" i="22"/>
  <c r="BB2313" i="22"/>
  <c r="AX2314" i="22"/>
  <c r="AY2314" i="22"/>
  <c r="AZ2314" i="22"/>
  <c r="BA2314" i="22"/>
  <c r="BB2314" i="22"/>
  <c r="AX2315" i="22"/>
  <c r="AY2315" i="22"/>
  <c r="AZ2315" i="22"/>
  <c r="BA2315" i="22"/>
  <c r="BB2315" i="22"/>
  <c r="AX2316" i="22"/>
  <c r="AY2316" i="22"/>
  <c r="AZ2316" i="22"/>
  <c r="BA2316" i="22"/>
  <c r="BB2316" i="22"/>
  <c r="AX2317" i="22"/>
  <c r="AY2317" i="22"/>
  <c r="AZ2317" i="22"/>
  <c r="BA2317" i="22"/>
  <c r="BB2317" i="22"/>
  <c r="AX2318" i="22"/>
  <c r="AY2318" i="22"/>
  <c r="AZ2318" i="22"/>
  <c r="BA2318" i="22"/>
  <c r="BB2318" i="22"/>
  <c r="AX2319" i="22"/>
  <c r="AY2319" i="22"/>
  <c r="AZ2319" i="22"/>
  <c r="BA2319" i="22"/>
  <c r="BB2319" i="22"/>
  <c r="AX2320" i="22"/>
  <c r="AY2320" i="22"/>
  <c r="AZ2320" i="22"/>
  <c r="BA2320" i="22"/>
  <c r="BB2320" i="22"/>
  <c r="AX2321" i="22"/>
  <c r="AY2321" i="22"/>
  <c r="AZ2321" i="22"/>
  <c r="BA2321" i="22"/>
  <c r="BB2321" i="22"/>
  <c r="AX2322" i="22"/>
  <c r="AY2322" i="22"/>
  <c r="AZ2322" i="22"/>
  <c r="BA2322" i="22"/>
  <c r="BB2322" i="22"/>
  <c r="AX2323" i="22"/>
  <c r="AY2323" i="22"/>
  <c r="AZ2323" i="22"/>
  <c r="BA2323" i="22"/>
  <c r="BB2323" i="22"/>
  <c r="AX2324" i="22"/>
  <c r="AY2324" i="22"/>
  <c r="AZ2324" i="22"/>
  <c r="BA2324" i="22"/>
  <c r="BB2324" i="22"/>
  <c r="AX2325" i="22"/>
  <c r="AY2325" i="22"/>
  <c r="AZ2325" i="22"/>
  <c r="BA2325" i="22"/>
  <c r="BB2325" i="22"/>
  <c r="AX2326" i="22"/>
  <c r="AY2326" i="22"/>
  <c r="AZ2326" i="22"/>
  <c r="BA2326" i="22"/>
  <c r="BB2326" i="22"/>
  <c r="AX2327" i="22"/>
  <c r="AY2327" i="22"/>
  <c r="AZ2327" i="22"/>
  <c r="BA2327" i="22"/>
  <c r="BB2327" i="22"/>
  <c r="AX2328" i="22"/>
  <c r="AY2328" i="22"/>
  <c r="AZ2328" i="22"/>
  <c r="BA2328" i="22"/>
  <c r="BB2328" i="22"/>
  <c r="AX2329" i="22"/>
  <c r="AY2329" i="22"/>
  <c r="AZ2329" i="22"/>
  <c r="BA2329" i="22"/>
  <c r="BB2329" i="22"/>
  <c r="AX2330" i="22"/>
  <c r="AY2330" i="22"/>
  <c r="AZ2330" i="22"/>
  <c r="BA2330" i="22"/>
  <c r="BB2330" i="22"/>
  <c r="AX2331" i="22"/>
  <c r="AY2331" i="22"/>
  <c r="AZ2331" i="22"/>
  <c r="BA2331" i="22"/>
  <c r="BB2331" i="22"/>
  <c r="AX2332" i="22"/>
  <c r="AY2332" i="22"/>
  <c r="AZ2332" i="22"/>
  <c r="BA2332" i="22"/>
  <c r="BB2332" i="22"/>
  <c r="AX2333" i="22"/>
  <c r="AY2333" i="22"/>
  <c r="AZ2333" i="22"/>
  <c r="BA2333" i="22"/>
  <c r="BB2333" i="22"/>
  <c r="AX2334" i="22"/>
  <c r="AY2334" i="22"/>
  <c r="AZ2334" i="22"/>
  <c r="BA2334" i="22"/>
  <c r="BB2334" i="22"/>
  <c r="AX2335" i="22"/>
  <c r="AY2335" i="22"/>
  <c r="AZ2335" i="22"/>
  <c r="BA2335" i="22"/>
  <c r="BB2335" i="22"/>
  <c r="AX2336" i="22"/>
  <c r="AY2336" i="22"/>
  <c r="AZ2336" i="22"/>
  <c r="BA2336" i="22"/>
  <c r="BB2336" i="22"/>
  <c r="AX2337" i="22"/>
  <c r="AY2337" i="22"/>
  <c r="AZ2337" i="22"/>
  <c r="BA2337" i="22"/>
  <c r="BB2337" i="22"/>
  <c r="AX2338" i="22"/>
  <c r="AY2338" i="22"/>
  <c r="AZ2338" i="22"/>
  <c r="BA2338" i="22"/>
  <c r="BB2338" i="22"/>
  <c r="AX2339" i="22"/>
  <c r="AY2339" i="22"/>
  <c r="AZ2339" i="22"/>
  <c r="BA2339" i="22"/>
  <c r="BB2339" i="22"/>
  <c r="AX2340" i="22"/>
  <c r="AY2340" i="22"/>
  <c r="AZ2340" i="22"/>
  <c r="BA2340" i="22"/>
  <c r="BB2340" i="22"/>
  <c r="AX2341" i="22"/>
  <c r="AY2341" i="22"/>
  <c r="AZ2341" i="22"/>
  <c r="BA2341" i="22"/>
  <c r="BB2341" i="22"/>
  <c r="AX2342" i="22"/>
  <c r="AY2342" i="22"/>
  <c r="AZ2342" i="22"/>
  <c r="BA2342" i="22"/>
  <c r="BB2342" i="22"/>
  <c r="AX2343" i="22"/>
  <c r="AY2343" i="22"/>
  <c r="AZ2343" i="22"/>
  <c r="BA2343" i="22"/>
  <c r="BB2343" i="22"/>
  <c r="AX2344" i="22"/>
  <c r="AY2344" i="22"/>
  <c r="AZ2344" i="22"/>
  <c r="BA2344" i="22"/>
  <c r="BB2344" i="22"/>
  <c r="AX2345" i="22"/>
  <c r="AY2345" i="22"/>
  <c r="AZ2345" i="22"/>
  <c r="BA2345" i="22"/>
  <c r="BB2345" i="22"/>
  <c r="AX2346" i="22"/>
  <c r="AY2346" i="22"/>
  <c r="AZ2346" i="22"/>
  <c r="BA2346" i="22"/>
  <c r="BB2346" i="22"/>
  <c r="AX2347" i="22"/>
  <c r="AY2347" i="22"/>
  <c r="AZ2347" i="22"/>
  <c r="BA2347" i="22"/>
  <c r="BB2347" i="22"/>
  <c r="AX2348" i="22"/>
  <c r="AY2348" i="22"/>
  <c r="AZ2348" i="22"/>
  <c r="BA2348" i="22"/>
  <c r="BB2348" i="22"/>
  <c r="AX2349" i="22"/>
  <c r="AY2349" i="22"/>
  <c r="AZ2349" i="22"/>
  <c r="BA2349" i="22"/>
  <c r="BB2349" i="22"/>
  <c r="AX2350" i="22"/>
  <c r="AY2350" i="22"/>
  <c r="AZ2350" i="22"/>
  <c r="BA2350" i="22"/>
  <c r="BB2350" i="22"/>
  <c r="AX2351" i="22"/>
  <c r="AY2351" i="22"/>
  <c r="AZ2351" i="22"/>
  <c r="BA2351" i="22"/>
  <c r="BB2351" i="22"/>
  <c r="AX2352" i="22"/>
  <c r="AY2352" i="22"/>
  <c r="AZ2352" i="22"/>
  <c r="BA2352" i="22"/>
  <c r="BB2352" i="22"/>
  <c r="AX2353" i="22"/>
  <c r="AY2353" i="22"/>
  <c r="AZ2353" i="22"/>
  <c r="BA2353" i="22"/>
  <c r="BB2353" i="22"/>
  <c r="AX2354" i="22"/>
  <c r="AY2354" i="22"/>
  <c r="AZ2354" i="22"/>
  <c r="BA2354" i="22"/>
  <c r="BB2354" i="22"/>
  <c r="AX2355" i="22"/>
  <c r="AY2355" i="22"/>
  <c r="AZ2355" i="22"/>
  <c r="BA2355" i="22"/>
  <c r="BB2355" i="22"/>
  <c r="AX2356" i="22"/>
  <c r="AY2356" i="22"/>
  <c r="AZ2356" i="22"/>
  <c r="BA2356" i="22"/>
  <c r="BB2356" i="22"/>
  <c r="AX2357" i="22"/>
  <c r="AY2357" i="22"/>
  <c r="AZ2357" i="22"/>
  <c r="BA2357" i="22"/>
  <c r="BB2357" i="22"/>
  <c r="AX2358" i="22"/>
  <c r="AY2358" i="22"/>
  <c r="AZ2358" i="22"/>
  <c r="BA2358" i="22"/>
  <c r="BB2358" i="22"/>
  <c r="AX2359" i="22"/>
  <c r="AY2359" i="22"/>
  <c r="AZ2359" i="22"/>
  <c r="BA2359" i="22"/>
  <c r="BB2359" i="22"/>
  <c r="AX2360" i="22"/>
  <c r="AY2360" i="22"/>
  <c r="AZ2360" i="22"/>
  <c r="BA2360" i="22"/>
  <c r="BB2360" i="22"/>
  <c r="AX2361" i="22"/>
  <c r="AY2361" i="22"/>
  <c r="AZ2361" i="22"/>
  <c r="BA2361" i="22"/>
  <c r="BB2361" i="22"/>
  <c r="AX2362" i="22"/>
  <c r="AY2362" i="22"/>
  <c r="AZ2362" i="22"/>
  <c r="BA2362" i="22"/>
  <c r="BB2362" i="22"/>
  <c r="AX2363" i="22"/>
  <c r="AY2363" i="22"/>
  <c r="AZ2363" i="22"/>
  <c r="BA2363" i="22"/>
  <c r="BB2363" i="22"/>
  <c r="AX2364" i="22"/>
  <c r="AY2364" i="22"/>
  <c r="AZ2364" i="22"/>
  <c r="BA2364" i="22"/>
  <c r="BB2364" i="22"/>
  <c r="AX2365" i="22"/>
  <c r="AY2365" i="22"/>
  <c r="AZ2365" i="22"/>
  <c r="BA2365" i="22"/>
  <c r="BB2365" i="22"/>
  <c r="AX2366" i="22"/>
  <c r="AY2366" i="22"/>
  <c r="AZ2366" i="22"/>
  <c r="BA2366" i="22"/>
  <c r="BB2366" i="22"/>
  <c r="AX2367" i="22"/>
  <c r="AY2367" i="22"/>
  <c r="AZ2367" i="22"/>
  <c r="BA2367" i="22"/>
  <c r="BB2367" i="22"/>
  <c r="AX2368" i="22"/>
  <c r="AY2368" i="22"/>
  <c r="AZ2368" i="22"/>
  <c r="BA2368" i="22"/>
  <c r="BB2368" i="22"/>
  <c r="AX2369" i="22"/>
  <c r="AY2369" i="22"/>
  <c r="AZ2369" i="22"/>
  <c r="BA2369" i="22"/>
  <c r="BB2369" i="22"/>
  <c r="AX2370" i="22"/>
  <c r="AY2370" i="22"/>
  <c r="AZ2370" i="22"/>
  <c r="BA2370" i="22"/>
  <c r="BB2370" i="22"/>
  <c r="AX2371" i="22"/>
  <c r="AY2371" i="22"/>
  <c r="AZ2371" i="22"/>
  <c r="BA2371" i="22"/>
  <c r="BB2371" i="22"/>
  <c r="AX2372" i="22"/>
  <c r="AY2372" i="22"/>
  <c r="AZ2372" i="22"/>
  <c r="BA2372" i="22"/>
  <c r="BB2372" i="22"/>
  <c r="AX2373" i="22"/>
  <c r="AY2373" i="22"/>
  <c r="AZ2373" i="22"/>
  <c r="BA2373" i="22"/>
  <c r="BB2373" i="22"/>
  <c r="AX2374" i="22"/>
  <c r="AY2374" i="22"/>
  <c r="AZ2374" i="22"/>
  <c r="BA2374" i="22"/>
  <c r="BB2374" i="22"/>
  <c r="AX2375" i="22"/>
  <c r="AY2375" i="22"/>
  <c r="AZ2375" i="22"/>
  <c r="BA2375" i="22"/>
  <c r="BB2375" i="22"/>
  <c r="AX2376" i="22"/>
  <c r="AY2376" i="22"/>
  <c r="AZ2376" i="22"/>
  <c r="BA2376" i="22"/>
  <c r="BB2376" i="22"/>
  <c r="AX2377" i="22"/>
  <c r="AY2377" i="22"/>
  <c r="AZ2377" i="22"/>
  <c r="BA2377" i="22"/>
  <c r="BB2377" i="22"/>
  <c r="AX2378" i="22"/>
  <c r="AY2378" i="22"/>
  <c r="AZ2378" i="22"/>
  <c r="BA2378" i="22"/>
  <c r="BB2378" i="22"/>
  <c r="AX2379" i="22"/>
  <c r="AY2379" i="22"/>
  <c r="AZ2379" i="22"/>
  <c r="BA2379" i="22"/>
  <c r="BB2379" i="22"/>
  <c r="AX2380" i="22"/>
  <c r="AY2380" i="22"/>
  <c r="AZ2380" i="22"/>
  <c r="BA2380" i="22"/>
  <c r="BB2380" i="22"/>
  <c r="AX2381" i="22"/>
  <c r="AY2381" i="22"/>
  <c r="AZ2381" i="22"/>
  <c r="BA2381" i="22"/>
  <c r="BB2381" i="22"/>
  <c r="AX2382" i="22"/>
  <c r="AY2382" i="22"/>
  <c r="AZ2382" i="22"/>
  <c r="BA2382" i="22"/>
  <c r="BB2382" i="22"/>
  <c r="AX2383" i="22"/>
  <c r="AY2383" i="22"/>
  <c r="AZ2383" i="22"/>
  <c r="BA2383" i="22"/>
  <c r="BB2383" i="22"/>
  <c r="AX2384" i="22"/>
  <c r="AY2384" i="22"/>
  <c r="AZ2384" i="22"/>
  <c r="BA2384" i="22"/>
  <c r="BB2384" i="22"/>
  <c r="AX2385" i="22"/>
  <c r="AY2385" i="22"/>
  <c r="AZ2385" i="22"/>
  <c r="BA2385" i="22"/>
  <c r="BB2385" i="22"/>
  <c r="AX2386" i="22"/>
  <c r="AY2386" i="22"/>
  <c r="AZ2386" i="22"/>
  <c r="BA2386" i="22"/>
  <c r="BB2386" i="22"/>
  <c r="AX2387" i="22"/>
  <c r="AY2387" i="22"/>
  <c r="AZ2387" i="22"/>
  <c r="BA2387" i="22"/>
  <c r="BB2387" i="22"/>
  <c r="AX2388" i="22"/>
  <c r="AY2388" i="22"/>
  <c r="AZ2388" i="22"/>
  <c r="BA2388" i="22"/>
  <c r="BB2388" i="22"/>
  <c r="AX2389" i="22"/>
  <c r="AY2389" i="22"/>
  <c r="AZ2389" i="22"/>
  <c r="BA2389" i="22"/>
  <c r="BB2389" i="22"/>
  <c r="AX2390" i="22"/>
  <c r="AY2390" i="22"/>
  <c r="AZ2390" i="22"/>
  <c r="BA2390" i="22"/>
  <c r="BB2390" i="22"/>
  <c r="AX2391" i="22"/>
  <c r="AY2391" i="22"/>
  <c r="AZ2391" i="22"/>
  <c r="BA2391" i="22"/>
  <c r="BB2391" i="22"/>
  <c r="AX2392" i="22"/>
  <c r="AY2392" i="22"/>
  <c r="AZ2392" i="22"/>
  <c r="BA2392" i="22"/>
  <c r="BB2392" i="22"/>
  <c r="AX2393" i="22"/>
  <c r="AY2393" i="22"/>
  <c r="AZ2393" i="22"/>
  <c r="BA2393" i="22"/>
  <c r="BB2393" i="22"/>
  <c r="AX2394" i="22"/>
  <c r="AY2394" i="22"/>
  <c r="AZ2394" i="22"/>
  <c r="BA2394" i="22"/>
  <c r="BB2394" i="22"/>
  <c r="AX2395" i="22"/>
  <c r="AY2395" i="22"/>
  <c r="AZ2395" i="22"/>
  <c r="BA2395" i="22"/>
  <c r="BB2395" i="22"/>
  <c r="AX2396" i="22"/>
  <c r="AY2396" i="22"/>
  <c r="AZ2396" i="22"/>
  <c r="BA2396" i="22"/>
  <c r="BB2396" i="22"/>
  <c r="AX2397" i="22"/>
  <c r="AY2397" i="22"/>
  <c r="AZ2397" i="22"/>
  <c r="BA2397" i="22"/>
  <c r="BB2397" i="22"/>
  <c r="AX2398" i="22"/>
  <c r="AY2398" i="22"/>
  <c r="AZ2398" i="22"/>
  <c r="BA2398" i="22"/>
  <c r="BB2398" i="22"/>
  <c r="AX2399" i="22"/>
  <c r="AY2399" i="22"/>
  <c r="AZ2399" i="22"/>
  <c r="BA2399" i="22"/>
  <c r="BB2399" i="22"/>
  <c r="AX2400" i="22"/>
  <c r="AY2400" i="22"/>
  <c r="AZ2400" i="22"/>
  <c r="BA2400" i="22"/>
  <c r="BB2400" i="22"/>
  <c r="AX2401" i="22"/>
  <c r="AY2401" i="22"/>
  <c r="AZ2401" i="22"/>
  <c r="BA2401" i="22"/>
  <c r="BB2401" i="22"/>
  <c r="AX2402" i="22"/>
  <c r="AY2402" i="22"/>
  <c r="AZ2402" i="22"/>
  <c r="BA2402" i="22"/>
  <c r="BB2402" i="22"/>
  <c r="AX2403" i="22"/>
  <c r="AY2403" i="22"/>
  <c r="AZ2403" i="22"/>
  <c r="BA2403" i="22"/>
  <c r="BB2403" i="22"/>
  <c r="AX2404" i="22"/>
  <c r="AY2404" i="22"/>
  <c r="AZ2404" i="22"/>
  <c r="BA2404" i="22"/>
  <c r="BB2404" i="22"/>
  <c r="AX2405" i="22"/>
  <c r="AY2405" i="22"/>
  <c r="AZ2405" i="22"/>
  <c r="BA2405" i="22"/>
  <c r="BB2405" i="22"/>
  <c r="AX2406" i="22"/>
  <c r="AY2406" i="22"/>
  <c r="AZ2406" i="22"/>
  <c r="BA2406" i="22"/>
  <c r="BB2406" i="22"/>
  <c r="AX2407" i="22"/>
  <c r="AY2407" i="22"/>
  <c r="AZ2407" i="22"/>
  <c r="BA2407" i="22"/>
  <c r="BB2407" i="22"/>
  <c r="AX2408" i="22"/>
  <c r="AY2408" i="22"/>
  <c r="AZ2408" i="22"/>
  <c r="BA2408" i="22"/>
  <c r="BB2408" i="22"/>
  <c r="AX2409" i="22"/>
  <c r="AY2409" i="22"/>
  <c r="AZ2409" i="22"/>
  <c r="BA2409" i="22"/>
  <c r="BB2409" i="22"/>
  <c r="AX2410" i="22"/>
  <c r="AY2410" i="22"/>
  <c r="AZ2410" i="22"/>
  <c r="BA2410" i="22"/>
  <c r="BB2410" i="22"/>
  <c r="AX2411" i="22"/>
  <c r="AY2411" i="22"/>
  <c r="AZ2411" i="22"/>
  <c r="BA2411" i="22"/>
  <c r="BB2411" i="22"/>
  <c r="AX2412" i="22"/>
  <c r="AY2412" i="22"/>
  <c r="AZ2412" i="22"/>
  <c r="BA2412" i="22"/>
  <c r="BB2412" i="22"/>
  <c r="AX2413" i="22"/>
  <c r="AY2413" i="22"/>
  <c r="AZ2413" i="22"/>
  <c r="BA2413" i="22"/>
  <c r="BB2413" i="22"/>
  <c r="AX2414" i="22"/>
  <c r="AY2414" i="22"/>
  <c r="AZ2414" i="22"/>
  <c r="BA2414" i="22"/>
  <c r="BB2414" i="22"/>
  <c r="AX2415" i="22"/>
  <c r="AY2415" i="22"/>
  <c r="AZ2415" i="22"/>
  <c r="BA2415" i="22"/>
  <c r="BB2415" i="22"/>
  <c r="AX2416" i="22"/>
  <c r="AY2416" i="22"/>
  <c r="AZ2416" i="22"/>
  <c r="BA2416" i="22"/>
  <c r="BB2416" i="22"/>
  <c r="AX2417" i="22"/>
  <c r="AY2417" i="22"/>
  <c r="AZ2417" i="22"/>
  <c r="BA2417" i="22"/>
  <c r="BB2417" i="22"/>
  <c r="AX2418" i="22"/>
  <c r="AY2418" i="22"/>
  <c r="AZ2418" i="22"/>
  <c r="BA2418" i="22"/>
  <c r="BB2418" i="22"/>
  <c r="AX2419" i="22"/>
  <c r="AY2419" i="22"/>
  <c r="AZ2419" i="22"/>
  <c r="BA2419" i="22"/>
  <c r="BB2419" i="22"/>
  <c r="AX2420" i="22"/>
  <c r="AY2420" i="22"/>
  <c r="AZ2420" i="22"/>
  <c r="BA2420" i="22"/>
  <c r="BB2420" i="22"/>
  <c r="AX2421" i="22"/>
  <c r="AY2421" i="22"/>
  <c r="AZ2421" i="22"/>
  <c r="BA2421" i="22"/>
  <c r="BB2421" i="22"/>
  <c r="AX2422" i="22"/>
  <c r="AY2422" i="22"/>
  <c r="AZ2422" i="22"/>
  <c r="BA2422" i="22"/>
  <c r="BB2422" i="22"/>
  <c r="AX2423" i="22"/>
  <c r="AY2423" i="22"/>
  <c r="AZ2423" i="22"/>
  <c r="BA2423" i="22"/>
  <c r="BB2423" i="22"/>
  <c r="AX2424" i="22"/>
  <c r="AY2424" i="22"/>
  <c r="AZ2424" i="22"/>
  <c r="BA2424" i="22"/>
  <c r="BB2424" i="22"/>
  <c r="AX2425" i="22"/>
  <c r="AY2425" i="22"/>
  <c r="AZ2425" i="22"/>
  <c r="BA2425" i="22"/>
  <c r="BB2425" i="22"/>
  <c r="AX2426" i="22"/>
  <c r="AY2426" i="22"/>
  <c r="AZ2426" i="22"/>
  <c r="BA2426" i="22"/>
  <c r="BB2426" i="22"/>
  <c r="AX2427" i="22"/>
  <c r="AY2427" i="22"/>
  <c r="AZ2427" i="22"/>
  <c r="BA2427" i="22"/>
  <c r="BB2427" i="22"/>
  <c r="AX2428" i="22"/>
  <c r="AY2428" i="22"/>
  <c r="AZ2428" i="22"/>
  <c r="BA2428" i="22"/>
  <c r="BB2428" i="22"/>
  <c r="AX2429" i="22"/>
  <c r="AY2429" i="22"/>
  <c r="AZ2429" i="22"/>
  <c r="BA2429" i="22"/>
  <c r="BB2429" i="22"/>
  <c r="AX2430" i="22"/>
  <c r="AY2430" i="22"/>
  <c r="AZ2430" i="22"/>
  <c r="BA2430" i="22"/>
  <c r="BB2430" i="22"/>
  <c r="AX2431" i="22"/>
  <c r="AY2431" i="22"/>
  <c r="AZ2431" i="22"/>
  <c r="BA2431" i="22"/>
  <c r="BB2431" i="22"/>
  <c r="AX2432" i="22"/>
  <c r="AY2432" i="22"/>
  <c r="AZ2432" i="22"/>
  <c r="BA2432" i="22"/>
  <c r="BB2432" i="22"/>
  <c r="AX2433" i="22"/>
  <c r="AY2433" i="22"/>
  <c r="AZ2433" i="22"/>
  <c r="BA2433" i="22"/>
  <c r="BB2433" i="22"/>
  <c r="AX2434" i="22"/>
  <c r="AY2434" i="22"/>
  <c r="AZ2434" i="22"/>
  <c r="BA2434" i="22"/>
  <c r="BB2434" i="22"/>
  <c r="AX2435" i="22"/>
  <c r="AY2435" i="22"/>
  <c r="AZ2435" i="22"/>
  <c r="BA2435" i="22"/>
  <c r="BB2435" i="22"/>
  <c r="AX2436" i="22"/>
  <c r="AY2436" i="22"/>
  <c r="AZ2436" i="22"/>
  <c r="BA2436" i="22"/>
  <c r="BB2436" i="22"/>
  <c r="AX2437" i="22"/>
  <c r="AY2437" i="22"/>
  <c r="AZ2437" i="22"/>
  <c r="BA2437" i="22"/>
  <c r="BB2437" i="22"/>
  <c r="AX2438" i="22"/>
  <c r="AY2438" i="22"/>
  <c r="AZ2438" i="22"/>
  <c r="BA2438" i="22"/>
  <c r="BB2438" i="22"/>
  <c r="AX2439" i="22"/>
  <c r="AY2439" i="22"/>
  <c r="AZ2439" i="22"/>
  <c r="BA2439" i="22"/>
  <c r="BB2439" i="22"/>
  <c r="AX2440" i="22"/>
  <c r="AY2440" i="22"/>
  <c r="AZ2440" i="22"/>
  <c r="BA2440" i="22"/>
  <c r="BB2440" i="22"/>
  <c r="AX2441" i="22"/>
  <c r="AY2441" i="22"/>
  <c r="AZ2441" i="22"/>
  <c r="BA2441" i="22"/>
  <c r="BB2441" i="22"/>
  <c r="AX2442" i="22"/>
  <c r="AY2442" i="22"/>
  <c r="AZ2442" i="22"/>
  <c r="BA2442" i="22"/>
  <c r="BB2442" i="22"/>
  <c r="AX2443" i="22"/>
  <c r="AY2443" i="22"/>
  <c r="AZ2443" i="22"/>
  <c r="BA2443" i="22"/>
  <c r="BB2443" i="22"/>
  <c r="AX2444" i="22"/>
  <c r="AY2444" i="22"/>
  <c r="AZ2444" i="22"/>
  <c r="BA2444" i="22"/>
  <c r="BB2444" i="22"/>
  <c r="AX2445" i="22"/>
  <c r="AY2445" i="22"/>
  <c r="AZ2445" i="22"/>
  <c r="BA2445" i="22"/>
  <c r="BB2445" i="22"/>
  <c r="AX2446" i="22"/>
  <c r="AY2446" i="22"/>
  <c r="AZ2446" i="22"/>
  <c r="BA2446" i="22"/>
  <c r="BB2446" i="22"/>
  <c r="AX2447" i="22"/>
  <c r="AY2447" i="22"/>
  <c r="AZ2447" i="22"/>
  <c r="BA2447" i="22"/>
  <c r="BB2447" i="22"/>
  <c r="AX2448" i="22"/>
  <c r="AY2448" i="22"/>
  <c r="AZ2448" i="22"/>
  <c r="BA2448" i="22"/>
  <c r="BB2448" i="22"/>
  <c r="AX2449" i="22"/>
  <c r="AY2449" i="22"/>
  <c r="AZ2449" i="22"/>
  <c r="BA2449" i="22"/>
  <c r="BB2449" i="22"/>
  <c r="AX2450" i="22"/>
  <c r="AY2450" i="22"/>
  <c r="AZ2450" i="22"/>
  <c r="BA2450" i="22"/>
  <c r="BB2450" i="22"/>
  <c r="AX2451" i="22"/>
  <c r="AY2451" i="22"/>
  <c r="AZ2451" i="22"/>
  <c r="BA2451" i="22"/>
  <c r="BB2451" i="22"/>
  <c r="AX2452" i="22"/>
  <c r="AY2452" i="22"/>
  <c r="AZ2452" i="22"/>
  <c r="BA2452" i="22"/>
  <c r="BB2452" i="22"/>
  <c r="AX2453" i="22"/>
  <c r="AY2453" i="22"/>
  <c r="AZ2453" i="22"/>
  <c r="BA2453" i="22"/>
  <c r="BB2453" i="22"/>
  <c r="AX2454" i="22"/>
  <c r="AY2454" i="22"/>
  <c r="AZ2454" i="22"/>
  <c r="BA2454" i="22"/>
  <c r="BB2454" i="22"/>
  <c r="AX2455" i="22"/>
  <c r="AY2455" i="22"/>
  <c r="AZ2455" i="22"/>
  <c r="BA2455" i="22"/>
  <c r="BB2455" i="22"/>
  <c r="AX2456" i="22"/>
  <c r="AY2456" i="22"/>
  <c r="AZ2456" i="22"/>
  <c r="BA2456" i="22"/>
  <c r="BB2456" i="22"/>
  <c r="AX2457" i="22"/>
  <c r="AY2457" i="22"/>
  <c r="AZ2457" i="22"/>
  <c r="BA2457" i="22"/>
  <c r="BB2457" i="22"/>
  <c r="AX2458" i="22"/>
  <c r="AY2458" i="22"/>
  <c r="AZ2458" i="22"/>
  <c r="BA2458" i="22"/>
  <c r="BB2458" i="22"/>
  <c r="AX2459" i="22"/>
  <c r="AY2459" i="22"/>
  <c r="AZ2459" i="22"/>
  <c r="BA2459" i="22"/>
  <c r="BB2459" i="22"/>
  <c r="AX2460" i="22"/>
  <c r="AY2460" i="22"/>
  <c r="AZ2460" i="22"/>
  <c r="BA2460" i="22"/>
  <c r="BB2460" i="22"/>
  <c r="AX2461" i="22"/>
  <c r="AY2461" i="22"/>
  <c r="AZ2461" i="22"/>
  <c r="BA2461" i="22"/>
  <c r="BB2461" i="22"/>
  <c r="AX2462" i="22"/>
  <c r="AY2462" i="22"/>
  <c r="AZ2462" i="22"/>
  <c r="BA2462" i="22"/>
  <c r="BB2462" i="22"/>
  <c r="AX2463" i="22"/>
  <c r="AY2463" i="22"/>
  <c r="AZ2463" i="22"/>
  <c r="BA2463" i="22"/>
  <c r="BB2463" i="22"/>
  <c r="AX2464" i="22"/>
  <c r="AY2464" i="22"/>
  <c r="AZ2464" i="22"/>
  <c r="BA2464" i="22"/>
  <c r="BB2464" i="22"/>
  <c r="AX2465" i="22"/>
  <c r="AY2465" i="22"/>
  <c r="AZ2465" i="22"/>
  <c r="BA2465" i="22"/>
  <c r="BB2465" i="22"/>
  <c r="AX2466" i="22"/>
  <c r="AY2466" i="22"/>
  <c r="AZ2466" i="22"/>
  <c r="BA2466" i="22"/>
  <c r="BB2466" i="22"/>
  <c r="AX2467" i="22"/>
  <c r="AY2467" i="22"/>
  <c r="AZ2467" i="22"/>
  <c r="BA2467" i="22"/>
  <c r="BB2467" i="22"/>
  <c r="AX2468" i="22"/>
  <c r="AY2468" i="22"/>
  <c r="AZ2468" i="22"/>
  <c r="BA2468" i="22"/>
  <c r="BB2468" i="22"/>
  <c r="AX2469" i="22"/>
  <c r="AY2469" i="22"/>
  <c r="AZ2469" i="22"/>
  <c r="BA2469" i="22"/>
  <c r="BB2469" i="22"/>
  <c r="AX2470" i="22"/>
  <c r="AY2470" i="22"/>
  <c r="AZ2470" i="22"/>
  <c r="BA2470" i="22"/>
  <c r="BB2470" i="22"/>
  <c r="AX2471" i="22"/>
  <c r="AY2471" i="22"/>
  <c r="AZ2471" i="22"/>
  <c r="BA2471" i="22"/>
  <c r="BB2471" i="22"/>
  <c r="AX2472" i="22"/>
  <c r="AY2472" i="22"/>
  <c r="AZ2472" i="22"/>
  <c r="BA2472" i="22"/>
  <c r="BB2472" i="22"/>
  <c r="AX2473" i="22"/>
  <c r="AY2473" i="22"/>
  <c r="AZ2473" i="22"/>
  <c r="BA2473" i="22"/>
  <c r="BB2473" i="22"/>
  <c r="AX2474" i="22"/>
  <c r="AY2474" i="22"/>
  <c r="AZ2474" i="22"/>
  <c r="BA2474" i="22"/>
  <c r="BB2474" i="22"/>
  <c r="AX2475" i="22"/>
  <c r="AY2475" i="22"/>
  <c r="AZ2475" i="22"/>
  <c r="BA2475" i="22"/>
  <c r="BB2475" i="22"/>
  <c r="AX2476" i="22"/>
  <c r="AY2476" i="22"/>
  <c r="AZ2476" i="22"/>
  <c r="BA2476" i="22"/>
  <c r="BB2476" i="22"/>
  <c r="AX2477" i="22"/>
  <c r="AY2477" i="22"/>
  <c r="AZ2477" i="22"/>
  <c r="BA2477" i="22"/>
  <c r="BB2477" i="22"/>
  <c r="AX2478" i="22"/>
  <c r="AY2478" i="22"/>
  <c r="AZ2478" i="22"/>
  <c r="BA2478" i="22"/>
  <c r="BB2478" i="22"/>
  <c r="AX2479" i="22"/>
  <c r="AY2479" i="22"/>
  <c r="AZ2479" i="22"/>
  <c r="BA2479" i="22"/>
  <c r="BB2479" i="22"/>
  <c r="AX2480" i="22"/>
  <c r="AY2480" i="22"/>
  <c r="AZ2480" i="22"/>
  <c r="BA2480" i="22"/>
  <c r="BB2480" i="22"/>
  <c r="AX2481" i="22"/>
  <c r="AY2481" i="22"/>
  <c r="AZ2481" i="22"/>
  <c r="BA2481" i="22"/>
  <c r="BB2481" i="22"/>
  <c r="AX2482" i="22"/>
  <c r="AY2482" i="22"/>
  <c r="AZ2482" i="22"/>
  <c r="BA2482" i="22"/>
  <c r="BB2482" i="22"/>
  <c r="AX2483" i="22"/>
  <c r="AY2483" i="22"/>
  <c r="AZ2483" i="22"/>
  <c r="BA2483" i="22"/>
  <c r="BB2483" i="22"/>
  <c r="AX2484" i="22"/>
  <c r="AY2484" i="22"/>
  <c r="AZ2484" i="22"/>
  <c r="BA2484" i="22"/>
  <c r="BB2484" i="22"/>
  <c r="AX2485" i="22"/>
  <c r="AY2485" i="22"/>
  <c r="AZ2485" i="22"/>
  <c r="BA2485" i="22"/>
  <c r="BB2485" i="22"/>
  <c r="AX2486" i="22"/>
  <c r="AY2486" i="22"/>
  <c r="AZ2486" i="22"/>
  <c r="BA2486" i="22"/>
  <c r="BB2486" i="22"/>
  <c r="AX2487" i="22"/>
  <c r="AY2487" i="22"/>
  <c r="AZ2487" i="22"/>
  <c r="BA2487" i="22"/>
  <c r="BB2487" i="22"/>
  <c r="AX2488" i="22"/>
  <c r="AY2488" i="22"/>
  <c r="AZ2488" i="22"/>
  <c r="BA2488" i="22"/>
  <c r="BB2488" i="22"/>
  <c r="AX2489" i="22"/>
  <c r="AY2489" i="22"/>
  <c r="AZ2489" i="22"/>
  <c r="BA2489" i="22"/>
  <c r="BB2489" i="22"/>
  <c r="AX2490" i="22"/>
  <c r="AY2490" i="22"/>
  <c r="AZ2490" i="22"/>
  <c r="BA2490" i="22"/>
  <c r="BB2490" i="22"/>
  <c r="AX2491" i="22"/>
  <c r="AY2491" i="22"/>
  <c r="AZ2491" i="22"/>
  <c r="BA2491" i="22"/>
  <c r="BB2491" i="22"/>
  <c r="AX2492" i="22"/>
  <c r="AY2492" i="22"/>
  <c r="AZ2492" i="22"/>
  <c r="BA2492" i="22"/>
  <c r="BB2492" i="22"/>
  <c r="AX2493" i="22"/>
  <c r="AY2493" i="22"/>
  <c r="AZ2493" i="22"/>
  <c r="BA2493" i="22"/>
  <c r="BB2493" i="22"/>
  <c r="AX2494" i="22"/>
  <c r="AY2494" i="22"/>
  <c r="AZ2494" i="22"/>
  <c r="BA2494" i="22"/>
  <c r="BB2494" i="22"/>
  <c r="AX2495" i="22"/>
  <c r="AY2495" i="22"/>
  <c r="AZ2495" i="22"/>
  <c r="BA2495" i="22"/>
  <c r="BB2495" i="22"/>
  <c r="AX2496" i="22"/>
  <c r="AY2496" i="22"/>
  <c r="AZ2496" i="22"/>
  <c r="BA2496" i="22"/>
  <c r="BB2496" i="22"/>
  <c r="AX2497" i="22"/>
  <c r="AY2497" i="22"/>
  <c r="AZ2497" i="22"/>
  <c r="BA2497" i="22"/>
  <c r="BB2497" i="22"/>
  <c r="AX2498" i="22"/>
  <c r="AY2498" i="22"/>
  <c r="AZ2498" i="22"/>
  <c r="BA2498" i="22"/>
  <c r="BB2498" i="22"/>
  <c r="AX2499" i="22"/>
  <c r="AY2499" i="22"/>
  <c r="AZ2499" i="22"/>
  <c r="BA2499" i="22"/>
  <c r="BB2499" i="22"/>
  <c r="AX2500" i="22"/>
  <c r="AY2500" i="22"/>
  <c r="AZ2500" i="22"/>
  <c r="BA2500" i="22"/>
  <c r="BB2500" i="22"/>
  <c r="AX2501" i="22"/>
  <c r="AY2501" i="22"/>
  <c r="AZ2501" i="22"/>
  <c r="BA2501" i="22"/>
  <c r="BB2501" i="22"/>
  <c r="AX2502" i="22"/>
  <c r="AY2502" i="22"/>
  <c r="AZ2502" i="22"/>
  <c r="BA2502" i="22"/>
  <c r="BB2502" i="22"/>
  <c r="AX2503" i="22"/>
  <c r="AY2503" i="22"/>
  <c r="AZ2503" i="22"/>
  <c r="BA2503" i="22"/>
  <c r="BB2503" i="22"/>
  <c r="AX2504" i="22"/>
  <c r="AY2504" i="22"/>
  <c r="AZ2504" i="22"/>
  <c r="BA2504" i="22"/>
  <c r="BB2504" i="22"/>
  <c r="AX2505" i="22"/>
  <c r="AY2505" i="22"/>
  <c r="AZ2505" i="22"/>
  <c r="BA2505" i="22"/>
  <c r="BB2505" i="22"/>
  <c r="AX2506" i="22"/>
  <c r="AY2506" i="22"/>
  <c r="AZ2506" i="22"/>
  <c r="BA2506" i="22"/>
  <c r="BB2506" i="22"/>
  <c r="AX2507" i="22"/>
  <c r="AY2507" i="22"/>
  <c r="AZ2507" i="22"/>
  <c r="BA2507" i="22"/>
  <c r="BB2507" i="22"/>
  <c r="AX2508" i="22"/>
  <c r="AY2508" i="22"/>
  <c r="AZ2508" i="22"/>
  <c r="BA2508" i="22"/>
  <c r="BB2508" i="22"/>
  <c r="AX2509" i="22"/>
  <c r="AY2509" i="22"/>
  <c r="AZ2509" i="22"/>
  <c r="BA2509" i="22"/>
  <c r="BB2509" i="22"/>
  <c r="AX2510" i="22"/>
  <c r="AY2510" i="22"/>
  <c r="AZ2510" i="22"/>
  <c r="BA2510" i="22"/>
  <c r="BB2510" i="22"/>
  <c r="AX2511" i="22"/>
  <c r="AY2511" i="22"/>
  <c r="AZ2511" i="22"/>
  <c r="BA2511" i="22"/>
  <c r="BB2511" i="22"/>
  <c r="AX2512" i="22"/>
  <c r="AY2512" i="22"/>
  <c r="AZ2512" i="22"/>
  <c r="BA2512" i="22"/>
  <c r="BB2512" i="22"/>
  <c r="AX2513" i="22"/>
  <c r="AY2513" i="22"/>
  <c r="AZ2513" i="22"/>
  <c r="BA2513" i="22"/>
  <c r="BB2513" i="22"/>
  <c r="AX2514" i="22"/>
  <c r="AY2514" i="22"/>
  <c r="AZ2514" i="22"/>
  <c r="BA2514" i="22"/>
  <c r="BB2514" i="22"/>
  <c r="AX2515" i="22"/>
  <c r="AY2515" i="22"/>
  <c r="AZ2515" i="22"/>
  <c r="BA2515" i="22"/>
  <c r="BB2515" i="22"/>
  <c r="AX2516" i="22"/>
  <c r="AY2516" i="22"/>
  <c r="AZ2516" i="22"/>
  <c r="BA2516" i="22"/>
  <c r="BB2516" i="22"/>
  <c r="AX2517" i="22"/>
  <c r="AY2517" i="22"/>
  <c r="AZ2517" i="22"/>
  <c r="BA2517" i="22"/>
  <c r="BB2517" i="22"/>
  <c r="AX2518" i="22"/>
  <c r="AY2518" i="22"/>
  <c r="AZ2518" i="22"/>
  <c r="BA2518" i="22"/>
  <c r="BB2518" i="22"/>
  <c r="AX2519" i="22"/>
  <c r="AY2519" i="22"/>
  <c r="AZ2519" i="22"/>
  <c r="BA2519" i="22"/>
  <c r="BB2519" i="22"/>
  <c r="AX2520" i="22"/>
  <c r="AY2520" i="22"/>
  <c r="AZ2520" i="22"/>
  <c r="BA2520" i="22"/>
  <c r="BB2520" i="22"/>
  <c r="AX2521" i="22"/>
  <c r="AY2521" i="22"/>
  <c r="AZ2521" i="22"/>
  <c r="BA2521" i="22"/>
  <c r="BB2521" i="22"/>
  <c r="AX2522" i="22"/>
  <c r="AY2522" i="22"/>
  <c r="AZ2522" i="22"/>
  <c r="BA2522" i="22"/>
  <c r="BB2522" i="22"/>
  <c r="AX2523" i="22"/>
  <c r="AY2523" i="22"/>
  <c r="AZ2523" i="22"/>
  <c r="BA2523" i="22"/>
  <c r="BB2523" i="22"/>
  <c r="AX2524" i="22"/>
  <c r="AY2524" i="22"/>
  <c r="AZ2524" i="22"/>
  <c r="BA2524" i="22"/>
  <c r="BB2524" i="22"/>
  <c r="AX2525" i="22"/>
  <c r="AY2525" i="22"/>
  <c r="AZ2525" i="22"/>
  <c r="BA2525" i="22"/>
  <c r="BB2525" i="22"/>
  <c r="AX2526" i="22"/>
  <c r="AY2526" i="22"/>
  <c r="AZ2526" i="22"/>
  <c r="BA2526" i="22"/>
  <c r="BB2526" i="22"/>
  <c r="AX2527" i="22"/>
  <c r="AY2527" i="22"/>
  <c r="AZ2527" i="22"/>
  <c r="BA2527" i="22"/>
  <c r="BB2527" i="22"/>
  <c r="AX2528" i="22"/>
  <c r="AY2528" i="22"/>
  <c r="AZ2528" i="22"/>
  <c r="BA2528" i="22"/>
  <c r="BB2528" i="22"/>
  <c r="AX2529" i="22"/>
  <c r="AY2529" i="22"/>
  <c r="AZ2529" i="22"/>
  <c r="BA2529" i="22"/>
  <c r="BB2529" i="22"/>
  <c r="AX2530" i="22"/>
  <c r="AY2530" i="22"/>
  <c r="AZ2530" i="22"/>
  <c r="BA2530" i="22"/>
  <c r="BB2530" i="22"/>
  <c r="AX2531" i="22"/>
  <c r="AY2531" i="22"/>
  <c r="AZ2531" i="22"/>
  <c r="BA2531" i="22"/>
  <c r="BB2531" i="22"/>
  <c r="AX2532" i="22"/>
  <c r="AY2532" i="22"/>
  <c r="AZ2532" i="22"/>
  <c r="BA2532" i="22"/>
  <c r="BB2532" i="22"/>
  <c r="AX2533" i="22"/>
  <c r="AY2533" i="22"/>
  <c r="AZ2533" i="22"/>
  <c r="BA2533" i="22"/>
  <c r="BB2533" i="22"/>
  <c r="AX2534" i="22"/>
  <c r="AY2534" i="22"/>
  <c r="AZ2534" i="22"/>
  <c r="BA2534" i="22"/>
  <c r="BB2534" i="22"/>
  <c r="AX2535" i="22"/>
  <c r="AY2535" i="22"/>
  <c r="AZ2535" i="22"/>
  <c r="BA2535" i="22"/>
  <c r="BB2535" i="22"/>
  <c r="AX2536" i="22"/>
  <c r="AY2536" i="22"/>
  <c r="AZ2536" i="22"/>
  <c r="BA2536" i="22"/>
  <c r="BB2536" i="22"/>
  <c r="AX2537" i="22"/>
  <c r="AY2537" i="22"/>
  <c r="AZ2537" i="22"/>
  <c r="BA2537" i="22"/>
  <c r="BB2537" i="22"/>
  <c r="AX2538" i="22"/>
  <c r="AY2538" i="22"/>
  <c r="AZ2538" i="22"/>
  <c r="BA2538" i="22"/>
  <c r="BB2538" i="22"/>
  <c r="AX2539" i="22"/>
  <c r="AY2539" i="22"/>
  <c r="AZ2539" i="22"/>
  <c r="BA2539" i="22"/>
  <c r="BB2539" i="22"/>
  <c r="AX2540" i="22"/>
  <c r="AY2540" i="22"/>
  <c r="AZ2540" i="22"/>
  <c r="BA2540" i="22"/>
  <c r="BB2540" i="22"/>
  <c r="AX2541" i="22"/>
  <c r="AY2541" i="22"/>
  <c r="AZ2541" i="22"/>
  <c r="BA2541" i="22"/>
  <c r="BB2541" i="22"/>
  <c r="AX2542" i="22"/>
  <c r="AY2542" i="22"/>
  <c r="AZ2542" i="22"/>
  <c r="BA2542" i="22"/>
  <c r="BB2542" i="22"/>
  <c r="AX2543" i="22"/>
  <c r="AY2543" i="22"/>
  <c r="AZ2543" i="22"/>
  <c r="BA2543" i="22"/>
  <c r="BB2543" i="22"/>
  <c r="AX2544" i="22"/>
  <c r="AY2544" i="22"/>
  <c r="AZ2544" i="22"/>
  <c r="BA2544" i="22"/>
  <c r="BB2544" i="22"/>
  <c r="AX2545" i="22"/>
  <c r="AY2545" i="22"/>
  <c r="AZ2545" i="22"/>
  <c r="BA2545" i="22"/>
  <c r="BB2545" i="22"/>
  <c r="AX2546" i="22"/>
  <c r="AY2546" i="22"/>
  <c r="AZ2546" i="22"/>
  <c r="BA2546" i="22"/>
  <c r="BB2546" i="22"/>
  <c r="AX2547" i="22"/>
  <c r="AY2547" i="22"/>
  <c r="AZ2547" i="22"/>
  <c r="BA2547" i="22"/>
  <c r="BB2547" i="22"/>
  <c r="AX2548" i="22"/>
  <c r="AY2548" i="22"/>
  <c r="AZ2548" i="22"/>
  <c r="BA2548" i="22"/>
  <c r="BB2548" i="22"/>
  <c r="AX2549" i="22"/>
  <c r="AY2549" i="22"/>
  <c r="AZ2549" i="22"/>
  <c r="BA2549" i="22"/>
  <c r="BB2549" i="22"/>
  <c r="AX2550" i="22"/>
  <c r="AY2550" i="22"/>
  <c r="AZ2550" i="22"/>
  <c r="BA2550" i="22"/>
  <c r="BB2550" i="22"/>
  <c r="AX2551" i="22"/>
  <c r="AY2551" i="22"/>
  <c r="AZ2551" i="22"/>
  <c r="BA2551" i="22"/>
  <c r="BB2551" i="22"/>
  <c r="AX2552" i="22"/>
  <c r="AY2552" i="22"/>
  <c r="AZ2552" i="22"/>
  <c r="BA2552" i="22"/>
  <c r="BB2552" i="22"/>
  <c r="AX2553" i="22"/>
  <c r="AY2553" i="22"/>
  <c r="AZ2553" i="22"/>
  <c r="BA2553" i="22"/>
  <c r="BB2553" i="22"/>
  <c r="AX2554" i="22"/>
  <c r="AY2554" i="22"/>
  <c r="AZ2554" i="22"/>
  <c r="BA2554" i="22"/>
  <c r="BB2554" i="22"/>
  <c r="AX2555" i="22"/>
  <c r="AY2555" i="22"/>
  <c r="AZ2555" i="22"/>
  <c r="BA2555" i="22"/>
  <c r="BB2555" i="22"/>
  <c r="AX2556" i="22"/>
  <c r="AY2556" i="22"/>
  <c r="AZ2556" i="22"/>
  <c r="BA2556" i="22"/>
  <c r="BB2556" i="22"/>
  <c r="AX2557" i="22"/>
  <c r="AY2557" i="22"/>
  <c r="AZ2557" i="22"/>
  <c r="BA2557" i="22"/>
  <c r="BB2557" i="22"/>
  <c r="AX2558" i="22"/>
  <c r="AY2558" i="22"/>
  <c r="AZ2558" i="22"/>
  <c r="BA2558" i="22"/>
  <c r="BB2558" i="22"/>
  <c r="AX2559" i="22"/>
  <c r="AY2559" i="22"/>
  <c r="AZ2559" i="22"/>
  <c r="BA2559" i="22"/>
  <c r="BB2559" i="22"/>
  <c r="AX2560" i="22"/>
  <c r="AY2560" i="22"/>
  <c r="AZ2560" i="22"/>
  <c r="BA2560" i="22"/>
  <c r="BB2560" i="22"/>
  <c r="AX2561" i="22"/>
  <c r="AY2561" i="22"/>
  <c r="AZ2561" i="22"/>
  <c r="BA2561" i="22"/>
  <c r="BB2561" i="22"/>
  <c r="AX2562" i="22"/>
  <c r="AY2562" i="22"/>
  <c r="AZ2562" i="22"/>
  <c r="BA2562" i="22"/>
  <c r="BB2562" i="22"/>
  <c r="AX2563" i="22"/>
  <c r="AY2563" i="22"/>
  <c r="AZ2563" i="22"/>
  <c r="BA2563" i="22"/>
  <c r="BB2563" i="22"/>
  <c r="AX2564" i="22"/>
  <c r="AY2564" i="22"/>
  <c r="AZ2564" i="22"/>
  <c r="BA2564" i="22"/>
  <c r="BB2564" i="22"/>
  <c r="AX2565" i="22"/>
  <c r="AY2565" i="22"/>
  <c r="AZ2565" i="22"/>
  <c r="BA2565" i="22"/>
  <c r="BB2565" i="22"/>
  <c r="AX2566" i="22"/>
  <c r="AY2566" i="22"/>
  <c r="AZ2566" i="22"/>
  <c r="BA2566" i="22"/>
  <c r="BB2566" i="22"/>
  <c r="AX2567" i="22"/>
  <c r="AY2567" i="22"/>
  <c r="AZ2567" i="22"/>
  <c r="BA2567" i="22"/>
  <c r="BB2567" i="22"/>
  <c r="AX2568" i="22"/>
  <c r="AY2568" i="22"/>
  <c r="AZ2568" i="22"/>
  <c r="BA2568" i="22"/>
  <c r="BB2568" i="22"/>
  <c r="AX2569" i="22"/>
  <c r="AY2569" i="22"/>
  <c r="AZ2569" i="22"/>
  <c r="BA2569" i="22"/>
  <c r="BB2569" i="22"/>
  <c r="AX2570" i="22"/>
  <c r="AY2570" i="22"/>
  <c r="AZ2570" i="22"/>
  <c r="BA2570" i="22"/>
  <c r="BB2570" i="22"/>
  <c r="AX2571" i="22"/>
  <c r="AY2571" i="22"/>
  <c r="AZ2571" i="22"/>
  <c r="BA2571" i="22"/>
  <c r="BB2571" i="22"/>
  <c r="AX2572" i="22"/>
  <c r="AY2572" i="22"/>
  <c r="AZ2572" i="22"/>
  <c r="BA2572" i="22"/>
  <c r="BB2572" i="22"/>
  <c r="AX2573" i="22"/>
  <c r="AY2573" i="22"/>
  <c r="AZ2573" i="22"/>
  <c r="BA2573" i="22"/>
  <c r="BB2573" i="22"/>
  <c r="AX2574" i="22"/>
  <c r="AY2574" i="22"/>
  <c r="AZ2574" i="22"/>
  <c r="BA2574" i="22"/>
  <c r="BB2574" i="22"/>
  <c r="AX2575" i="22"/>
  <c r="AY2575" i="22"/>
  <c r="AZ2575" i="22"/>
  <c r="BA2575" i="22"/>
  <c r="BB2575" i="22"/>
  <c r="AX2576" i="22"/>
  <c r="AY2576" i="22"/>
  <c r="AZ2576" i="22"/>
  <c r="BA2576" i="22"/>
  <c r="BB2576" i="22"/>
  <c r="AX2577" i="22"/>
  <c r="AY2577" i="22"/>
  <c r="AZ2577" i="22"/>
  <c r="BA2577" i="22"/>
  <c r="BB2577" i="22"/>
  <c r="AX2578" i="22"/>
  <c r="AY2578" i="22"/>
  <c r="AZ2578" i="22"/>
  <c r="BA2578" i="22"/>
  <c r="BB2578" i="22"/>
  <c r="AX2579" i="22"/>
  <c r="AY2579" i="22"/>
  <c r="AZ2579" i="22"/>
  <c r="BA2579" i="22"/>
  <c r="BB2579" i="22"/>
  <c r="AX2580" i="22"/>
  <c r="AY2580" i="22"/>
  <c r="AZ2580" i="22"/>
  <c r="BA2580" i="22"/>
  <c r="BB2580" i="22"/>
  <c r="AX2581" i="22"/>
  <c r="AY2581" i="22"/>
  <c r="AZ2581" i="22"/>
  <c r="BA2581" i="22"/>
  <c r="BB2581" i="22"/>
  <c r="AX2582" i="22"/>
  <c r="AY2582" i="22"/>
  <c r="AZ2582" i="22"/>
  <c r="BA2582" i="22"/>
  <c r="BB2582" i="22"/>
  <c r="AX2583" i="22"/>
  <c r="AY2583" i="22"/>
  <c r="AZ2583" i="22"/>
  <c r="BA2583" i="22"/>
  <c r="BB2583" i="22"/>
  <c r="AX2584" i="22"/>
  <c r="AY2584" i="22"/>
  <c r="AZ2584" i="22"/>
  <c r="BA2584" i="22"/>
  <c r="BB2584" i="22"/>
  <c r="AX2585" i="22"/>
  <c r="AY2585" i="22"/>
  <c r="AZ2585" i="22"/>
  <c r="BA2585" i="22"/>
  <c r="BB2585" i="22"/>
  <c r="AX2586" i="22"/>
  <c r="AY2586" i="22"/>
  <c r="AZ2586" i="22"/>
  <c r="BA2586" i="22"/>
  <c r="BB2586" i="22"/>
  <c r="AX2587" i="22"/>
  <c r="AY2587" i="22"/>
  <c r="AZ2587" i="22"/>
  <c r="BA2587" i="22"/>
  <c r="BB2587" i="22"/>
  <c r="AX2588" i="22"/>
  <c r="AY2588" i="22"/>
  <c r="AZ2588" i="22"/>
  <c r="BA2588" i="22"/>
  <c r="BB2588" i="22"/>
  <c r="AX2589" i="22"/>
  <c r="AY2589" i="22"/>
  <c r="AZ2589" i="22"/>
  <c r="BA2589" i="22"/>
  <c r="BB2589" i="22"/>
  <c r="AX2590" i="22"/>
  <c r="AY2590" i="22"/>
  <c r="AZ2590" i="22"/>
  <c r="BA2590" i="22"/>
  <c r="BB2590" i="22"/>
  <c r="AX2591" i="22"/>
  <c r="AY2591" i="22"/>
  <c r="AZ2591" i="22"/>
  <c r="BA2591" i="22"/>
  <c r="BB2591" i="22"/>
  <c r="AX2592" i="22"/>
  <c r="AY2592" i="22"/>
  <c r="AZ2592" i="22"/>
  <c r="BA2592" i="22"/>
  <c r="BB2592" i="22"/>
  <c r="AX2593" i="22"/>
  <c r="AY2593" i="22"/>
  <c r="AZ2593" i="22"/>
  <c r="BA2593" i="22"/>
  <c r="BB2593" i="22"/>
  <c r="AX2594" i="22"/>
  <c r="AY2594" i="22"/>
  <c r="AZ2594" i="22"/>
  <c r="BA2594" i="22"/>
  <c r="BB2594" i="22"/>
  <c r="AX2595" i="22"/>
  <c r="AY2595" i="22"/>
  <c r="AZ2595" i="22"/>
  <c r="BA2595" i="22"/>
  <c r="BB2595" i="22"/>
  <c r="AX2596" i="22"/>
  <c r="AY2596" i="22"/>
  <c r="AZ2596" i="22"/>
  <c r="BA2596" i="22"/>
  <c r="BB2596" i="22"/>
  <c r="AX2597" i="22"/>
  <c r="AY2597" i="22"/>
  <c r="AZ2597" i="22"/>
  <c r="BA2597" i="22"/>
  <c r="BB2597" i="22"/>
  <c r="AX2598" i="22"/>
  <c r="AY2598" i="22"/>
  <c r="AZ2598" i="22"/>
  <c r="BA2598" i="22"/>
  <c r="BB2598" i="22"/>
  <c r="AX2599" i="22"/>
  <c r="AY2599" i="22"/>
  <c r="AZ2599" i="22"/>
  <c r="BA2599" i="22"/>
  <c r="BB2599" i="22"/>
  <c r="AX2600" i="22"/>
  <c r="AY2600" i="22"/>
  <c r="AZ2600" i="22"/>
  <c r="BA2600" i="22"/>
  <c r="BB2600" i="22"/>
  <c r="AX2601" i="22"/>
  <c r="AY2601" i="22"/>
  <c r="AZ2601" i="22"/>
  <c r="BA2601" i="22"/>
  <c r="BB2601" i="22"/>
  <c r="AX2602" i="22"/>
  <c r="AY2602" i="22"/>
  <c r="AZ2602" i="22"/>
  <c r="BA2602" i="22"/>
  <c r="BB2602" i="22"/>
  <c r="AX2603" i="22"/>
  <c r="AY2603" i="22"/>
  <c r="AZ2603" i="22"/>
  <c r="BA2603" i="22"/>
  <c r="BB2603" i="22"/>
  <c r="AX2604" i="22"/>
  <c r="AY2604" i="22"/>
  <c r="AZ2604" i="22"/>
  <c r="BA2604" i="22"/>
  <c r="BB2604" i="22"/>
  <c r="AX2605" i="22"/>
  <c r="AY2605" i="22"/>
  <c r="AZ2605" i="22"/>
  <c r="BA2605" i="22"/>
  <c r="BB2605" i="22"/>
  <c r="AX2606" i="22"/>
  <c r="AY2606" i="22"/>
  <c r="AZ2606" i="22"/>
  <c r="BA2606" i="22"/>
  <c r="BB2606" i="22"/>
  <c r="AX2607" i="22"/>
  <c r="AY2607" i="22"/>
  <c r="AZ2607" i="22"/>
  <c r="BA2607" i="22"/>
  <c r="BB2607" i="22"/>
  <c r="AX2608" i="22"/>
  <c r="AY2608" i="22"/>
  <c r="AZ2608" i="22"/>
  <c r="BA2608" i="22"/>
  <c r="BB2608" i="22"/>
  <c r="AX2609" i="22"/>
  <c r="AY2609" i="22"/>
  <c r="AZ2609" i="22"/>
  <c r="BA2609" i="22"/>
  <c r="BB2609" i="22"/>
  <c r="AX2610" i="22"/>
  <c r="AY2610" i="22"/>
  <c r="AZ2610" i="22"/>
  <c r="BA2610" i="22"/>
  <c r="BB2610" i="22"/>
  <c r="AX2611" i="22"/>
  <c r="AY2611" i="22"/>
  <c r="AZ2611" i="22"/>
  <c r="BA2611" i="22"/>
  <c r="BB2611" i="22"/>
  <c r="AX2612" i="22"/>
  <c r="AY2612" i="22"/>
  <c r="AZ2612" i="22"/>
  <c r="BA2612" i="22"/>
  <c r="BB2612" i="22"/>
  <c r="AX2613" i="22"/>
  <c r="AY2613" i="22"/>
  <c r="AZ2613" i="22"/>
  <c r="BA2613" i="22"/>
  <c r="BB2613" i="22"/>
  <c r="AX2614" i="22"/>
  <c r="AY2614" i="22"/>
  <c r="AZ2614" i="22"/>
  <c r="BA2614" i="22"/>
  <c r="BB2614" i="22"/>
  <c r="AX2615" i="22"/>
  <c r="AY2615" i="22"/>
  <c r="AZ2615" i="22"/>
  <c r="BA2615" i="22"/>
  <c r="BB2615" i="22"/>
  <c r="AX2616" i="22"/>
  <c r="AY2616" i="22"/>
  <c r="AZ2616" i="22"/>
  <c r="BA2616" i="22"/>
  <c r="BB2616" i="22"/>
  <c r="AX2617" i="22"/>
  <c r="AY2617" i="22"/>
  <c r="AZ2617" i="22"/>
  <c r="BA2617" i="22"/>
  <c r="BB2617" i="22"/>
  <c r="AX2618" i="22"/>
  <c r="AY2618" i="22"/>
  <c r="AZ2618" i="22"/>
  <c r="BA2618" i="22"/>
  <c r="BB2618" i="22"/>
  <c r="AX2619" i="22"/>
  <c r="AY2619" i="22"/>
  <c r="AZ2619" i="22"/>
  <c r="BA2619" i="22"/>
  <c r="BB2619" i="22"/>
  <c r="AX2620" i="22"/>
  <c r="AY2620" i="22"/>
  <c r="AZ2620" i="22"/>
  <c r="BA2620" i="22"/>
  <c r="BB2620" i="22"/>
  <c r="AX2621" i="22"/>
  <c r="AY2621" i="22"/>
  <c r="AZ2621" i="22"/>
  <c r="BA2621" i="22"/>
  <c r="BB2621" i="22"/>
  <c r="AX2622" i="22"/>
  <c r="AY2622" i="22"/>
  <c r="AZ2622" i="22"/>
  <c r="BA2622" i="22"/>
  <c r="BB2622" i="22"/>
  <c r="AX2623" i="22"/>
  <c r="AY2623" i="22"/>
  <c r="AZ2623" i="22"/>
  <c r="BA2623" i="22"/>
  <c r="BB2623" i="22"/>
  <c r="AX2624" i="22"/>
  <c r="AY2624" i="22"/>
  <c r="AZ2624" i="22"/>
  <c r="BA2624" i="22"/>
  <c r="BB2624" i="22"/>
  <c r="AX2625" i="22"/>
  <c r="AY2625" i="22"/>
  <c r="AZ2625" i="22"/>
  <c r="BA2625" i="22"/>
  <c r="BB2625" i="22"/>
  <c r="AX2626" i="22"/>
  <c r="AY2626" i="22"/>
  <c r="AZ2626" i="22"/>
  <c r="BA2626" i="22"/>
  <c r="BB2626" i="22"/>
  <c r="AX2627" i="22"/>
  <c r="AY2627" i="22"/>
  <c r="AZ2627" i="22"/>
  <c r="BA2627" i="22"/>
  <c r="BB2627" i="22"/>
  <c r="AX2628" i="22"/>
  <c r="AY2628" i="22"/>
  <c r="AZ2628" i="22"/>
  <c r="BA2628" i="22"/>
  <c r="BB2628" i="22"/>
  <c r="AX2629" i="22"/>
  <c r="AY2629" i="22"/>
  <c r="AZ2629" i="22"/>
  <c r="BA2629" i="22"/>
  <c r="BB2629" i="22"/>
  <c r="AX2630" i="22"/>
  <c r="AY2630" i="22"/>
  <c r="AZ2630" i="22"/>
  <c r="BA2630" i="22"/>
  <c r="BB2630" i="22"/>
  <c r="AX2631" i="22"/>
  <c r="AY2631" i="22"/>
  <c r="AZ2631" i="22"/>
  <c r="BA2631" i="22"/>
  <c r="BB2631" i="22"/>
  <c r="AX2632" i="22"/>
  <c r="AY2632" i="22"/>
  <c r="AZ2632" i="22"/>
  <c r="BA2632" i="22"/>
  <c r="BB2632" i="22"/>
  <c r="AX2633" i="22"/>
  <c r="AY2633" i="22"/>
  <c r="AZ2633" i="22"/>
  <c r="BA2633" i="22"/>
  <c r="BB2633" i="22"/>
  <c r="AX2634" i="22"/>
  <c r="AY2634" i="22"/>
  <c r="AZ2634" i="22"/>
  <c r="BA2634" i="22"/>
  <c r="BB2634" i="22"/>
  <c r="AX2635" i="22"/>
  <c r="AY2635" i="22"/>
  <c r="AZ2635" i="22"/>
  <c r="BA2635" i="22"/>
  <c r="BB2635" i="22"/>
  <c r="AX2636" i="22"/>
  <c r="AY2636" i="22"/>
  <c r="AZ2636" i="22"/>
  <c r="BA2636" i="22"/>
  <c r="BB2636" i="22"/>
  <c r="AX2637" i="22"/>
  <c r="AY2637" i="22"/>
  <c r="AZ2637" i="22"/>
  <c r="BA2637" i="22"/>
  <c r="BB2637" i="22"/>
  <c r="AX2638" i="22"/>
  <c r="AY2638" i="22"/>
  <c r="AZ2638" i="22"/>
  <c r="BA2638" i="22"/>
  <c r="BB2638" i="22"/>
  <c r="AX2639" i="22"/>
  <c r="AY2639" i="22"/>
  <c r="AZ2639" i="22"/>
  <c r="BA2639" i="22"/>
  <c r="BB2639" i="22"/>
  <c r="AX2640" i="22"/>
  <c r="AY2640" i="22"/>
  <c r="AZ2640" i="22"/>
  <c r="BA2640" i="22"/>
  <c r="BB2640" i="22"/>
  <c r="AX2641" i="22"/>
  <c r="AY2641" i="22"/>
  <c r="AZ2641" i="22"/>
  <c r="BA2641" i="22"/>
  <c r="BB2641" i="22"/>
  <c r="AX2642" i="22"/>
  <c r="AY2642" i="22"/>
  <c r="AZ2642" i="22"/>
  <c r="BA2642" i="22"/>
  <c r="BB2642" i="22"/>
  <c r="AX2643" i="22"/>
  <c r="AY2643" i="22"/>
  <c r="AZ2643" i="22"/>
  <c r="BA2643" i="22"/>
  <c r="BB2643" i="22"/>
  <c r="AX2644" i="22"/>
  <c r="AY2644" i="22"/>
  <c r="AZ2644" i="22"/>
  <c r="BA2644" i="22"/>
  <c r="BB2644" i="22"/>
  <c r="AX2645" i="22"/>
  <c r="AY2645" i="22"/>
  <c r="AZ2645" i="22"/>
  <c r="BA2645" i="22"/>
  <c r="BB2645" i="22"/>
  <c r="AX2646" i="22"/>
  <c r="AY2646" i="22"/>
  <c r="AZ2646" i="22"/>
  <c r="BA2646" i="22"/>
  <c r="BB2646" i="22"/>
  <c r="AX2647" i="22"/>
  <c r="AY2647" i="22"/>
  <c r="AZ2647" i="22"/>
  <c r="BA2647" i="22"/>
  <c r="BB2647" i="22"/>
  <c r="AX2648" i="22"/>
  <c r="AY2648" i="22"/>
  <c r="AZ2648" i="22"/>
  <c r="BA2648" i="22"/>
  <c r="BB2648" i="22"/>
  <c r="AX2649" i="22"/>
  <c r="AY2649" i="22"/>
  <c r="AZ2649" i="22"/>
  <c r="BA2649" i="22"/>
  <c r="BB2649" i="22"/>
  <c r="AX2650" i="22"/>
  <c r="AY2650" i="22"/>
  <c r="AZ2650" i="22"/>
  <c r="BA2650" i="22"/>
  <c r="BB2650" i="22"/>
  <c r="AX2651" i="22"/>
  <c r="AY2651" i="22"/>
  <c r="AZ2651" i="22"/>
  <c r="BA2651" i="22"/>
  <c r="BB2651" i="22"/>
  <c r="AX2652" i="22"/>
  <c r="AY2652" i="22"/>
  <c r="AZ2652" i="22"/>
  <c r="BA2652" i="22"/>
  <c r="BB2652" i="22"/>
  <c r="AX2653" i="22"/>
  <c r="AY2653" i="22"/>
  <c r="AZ2653" i="22"/>
  <c r="BA2653" i="22"/>
  <c r="BB2653" i="22"/>
  <c r="AX2654" i="22"/>
  <c r="AY2654" i="22"/>
  <c r="AZ2654" i="22"/>
  <c r="BA2654" i="22"/>
  <c r="BB2654" i="22"/>
  <c r="AX2655" i="22"/>
  <c r="AY2655" i="22"/>
  <c r="AZ2655" i="22"/>
  <c r="BA2655" i="22"/>
  <c r="BB2655" i="22"/>
  <c r="AX2656" i="22"/>
  <c r="AY2656" i="22"/>
  <c r="AZ2656" i="22"/>
  <c r="BA2656" i="22"/>
  <c r="BB2656" i="22"/>
  <c r="AX2657" i="22"/>
  <c r="AY2657" i="22"/>
  <c r="AZ2657" i="22"/>
  <c r="BA2657" i="22"/>
  <c r="BB2657" i="22"/>
  <c r="AX2658" i="22"/>
  <c r="AY2658" i="22"/>
  <c r="AZ2658" i="22"/>
  <c r="BA2658" i="22"/>
  <c r="BB2658" i="22"/>
  <c r="AX2659" i="22"/>
  <c r="AY2659" i="22"/>
  <c r="AZ2659" i="22"/>
  <c r="BA2659" i="22"/>
  <c r="BB2659" i="22"/>
  <c r="AX2660" i="22"/>
  <c r="AY2660" i="22"/>
  <c r="AZ2660" i="22"/>
  <c r="BA2660" i="22"/>
  <c r="BB2660" i="22"/>
  <c r="AX2661" i="22"/>
  <c r="AY2661" i="22"/>
  <c r="AZ2661" i="22"/>
  <c r="BA2661" i="22"/>
  <c r="BB2661" i="22"/>
  <c r="AX2662" i="22"/>
  <c r="AY2662" i="22"/>
  <c r="AZ2662" i="22"/>
  <c r="BA2662" i="22"/>
  <c r="BB2662" i="22"/>
  <c r="AX2663" i="22"/>
  <c r="AY2663" i="22"/>
  <c r="AZ2663" i="22"/>
  <c r="BA2663" i="22"/>
  <c r="BB2663" i="22"/>
  <c r="AX2664" i="22"/>
  <c r="AY2664" i="22"/>
  <c r="AZ2664" i="22"/>
  <c r="BA2664" i="22"/>
  <c r="BB2664" i="22"/>
  <c r="AX2665" i="22"/>
  <c r="AY2665" i="22"/>
  <c r="AZ2665" i="22"/>
  <c r="BA2665" i="22"/>
  <c r="BB2665" i="22"/>
  <c r="AX2666" i="22"/>
  <c r="AY2666" i="22"/>
  <c r="AZ2666" i="22"/>
  <c r="BA2666" i="22"/>
  <c r="BB2666" i="22"/>
  <c r="AX2667" i="22"/>
  <c r="AY2667" i="22"/>
  <c r="AZ2667" i="22"/>
  <c r="BA2667" i="22"/>
  <c r="BB2667" i="22"/>
  <c r="AX2668" i="22"/>
  <c r="AY2668" i="22"/>
  <c r="AZ2668" i="22"/>
  <c r="BA2668" i="22"/>
  <c r="BB2668" i="22"/>
  <c r="AX2669" i="22"/>
  <c r="AY2669" i="22"/>
  <c r="AZ2669" i="22"/>
  <c r="BA2669" i="22"/>
  <c r="BB2669" i="22"/>
  <c r="AX2670" i="22"/>
  <c r="AY2670" i="22"/>
  <c r="AZ2670" i="22"/>
  <c r="BA2670" i="22"/>
  <c r="BB2670" i="22"/>
  <c r="AX2671" i="22"/>
  <c r="AY2671" i="22"/>
  <c r="AZ2671" i="22"/>
  <c r="BA2671" i="22"/>
  <c r="BB2671" i="22"/>
  <c r="AX2672" i="22"/>
  <c r="AY2672" i="22"/>
  <c r="AZ2672" i="22"/>
  <c r="BA2672" i="22"/>
  <c r="BB2672" i="22"/>
  <c r="AX2673" i="22"/>
  <c r="AY2673" i="22"/>
  <c r="AZ2673" i="22"/>
  <c r="BA2673" i="22"/>
  <c r="BB2673" i="22"/>
  <c r="AX2674" i="22"/>
  <c r="AY2674" i="22"/>
  <c r="AZ2674" i="22"/>
  <c r="BA2674" i="22"/>
  <c r="BB2674" i="22"/>
  <c r="AX2675" i="22"/>
  <c r="AY2675" i="22"/>
  <c r="AZ2675" i="22"/>
  <c r="BA2675" i="22"/>
  <c r="BB2675" i="22"/>
  <c r="AX2676" i="22"/>
  <c r="AY2676" i="22"/>
  <c r="AZ2676" i="22"/>
  <c r="BA2676" i="22"/>
  <c r="BB2676" i="22"/>
  <c r="AX2677" i="22"/>
  <c r="AY2677" i="22"/>
  <c r="AZ2677" i="22"/>
  <c r="BA2677" i="22"/>
  <c r="BB2677" i="22"/>
  <c r="AX2678" i="22"/>
  <c r="AY2678" i="22"/>
  <c r="AZ2678" i="22"/>
  <c r="BA2678" i="22"/>
  <c r="BB2678" i="22"/>
  <c r="AX2679" i="22"/>
  <c r="AY2679" i="22"/>
  <c r="AZ2679" i="22"/>
  <c r="BA2679" i="22"/>
  <c r="BB2679" i="22"/>
  <c r="AX2680" i="22"/>
  <c r="AY2680" i="22"/>
  <c r="AZ2680" i="22"/>
  <c r="BA2680" i="22"/>
  <c r="BB2680" i="22"/>
  <c r="AX2681" i="22"/>
  <c r="AY2681" i="22"/>
  <c r="AZ2681" i="22"/>
  <c r="BA2681" i="22"/>
  <c r="BB2681" i="22"/>
  <c r="AX2682" i="22"/>
  <c r="AY2682" i="22"/>
  <c r="AZ2682" i="22"/>
  <c r="BA2682" i="22"/>
  <c r="BB2682" i="22"/>
  <c r="AX2683" i="22"/>
  <c r="AY2683" i="22"/>
  <c r="AZ2683" i="22"/>
  <c r="BA2683" i="22"/>
  <c r="BB2683" i="22"/>
  <c r="AX2684" i="22"/>
  <c r="AY2684" i="22"/>
  <c r="AZ2684" i="22"/>
  <c r="BA2684" i="22"/>
  <c r="BB2684" i="22"/>
  <c r="AX2685" i="22"/>
  <c r="AY2685" i="22"/>
  <c r="AZ2685" i="22"/>
  <c r="BA2685" i="22"/>
  <c r="BB2685" i="22"/>
  <c r="AX2686" i="22"/>
  <c r="AY2686" i="22"/>
  <c r="AZ2686" i="22"/>
  <c r="BA2686" i="22"/>
  <c r="BB2686" i="22"/>
  <c r="AX2687" i="22"/>
  <c r="AY2687" i="22"/>
  <c r="AZ2687" i="22"/>
  <c r="BA2687" i="22"/>
  <c r="BB2687" i="22"/>
  <c r="AX2688" i="22"/>
  <c r="AY2688" i="22"/>
  <c r="AZ2688" i="22"/>
  <c r="BA2688" i="22"/>
  <c r="BB2688" i="22"/>
  <c r="AX2689" i="22"/>
  <c r="AY2689" i="22"/>
  <c r="AZ2689" i="22"/>
  <c r="BA2689" i="22"/>
  <c r="BB2689" i="22"/>
  <c r="AX2690" i="22"/>
  <c r="AY2690" i="22"/>
  <c r="AZ2690" i="22"/>
  <c r="BA2690" i="22"/>
  <c r="BB2690" i="22"/>
  <c r="AX2691" i="22"/>
  <c r="AY2691" i="22"/>
  <c r="AZ2691" i="22"/>
  <c r="BA2691" i="22"/>
  <c r="BB2691" i="22"/>
  <c r="AX2692" i="22"/>
  <c r="AY2692" i="22"/>
  <c r="AZ2692" i="22"/>
  <c r="BA2692" i="22"/>
  <c r="BB2692" i="22"/>
  <c r="AX2693" i="22"/>
  <c r="AY2693" i="22"/>
  <c r="AZ2693" i="22"/>
  <c r="BA2693" i="22"/>
  <c r="BB2693" i="22"/>
  <c r="AX2694" i="22"/>
  <c r="AY2694" i="22"/>
  <c r="AZ2694" i="22"/>
  <c r="BA2694" i="22"/>
  <c r="BB2694" i="22"/>
  <c r="AX2695" i="22"/>
  <c r="AY2695" i="22"/>
  <c r="AZ2695" i="22"/>
  <c r="BA2695" i="22"/>
  <c r="BB2695" i="22"/>
  <c r="AX2696" i="22"/>
  <c r="AY2696" i="22"/>
  <c r="AZ2696" i="22"/>
  <c r="BA2696" i="22"/>
  <c r="BB2696" i="22"/>
  <c r="AX2697" i="22"/>
  <c r="AY2697" i="22"/>
  <c r="AZ2697" i="22"/>
  <c r="BA2697" i="22"/>
  <c r="BB2697" i="22"/>
  <c r="AX2698" i="22"/>
  <c r="AY2698" i="22"/>
  <c r="AZ2698" i="22"/>
  <c r="BA2698" i="22"/>
  <c r="BB2698" i="22"/>
  <c r="AX2699" i="22"/>
  <c r="AY2699" i="22"/>
  <c r="AZ2699" i="22"/>
  <c r="BA2699" i="22"/>
  <c r="BB2699" i="22"/>
  <c r="AX2700" i="22"/>
  <c r="AY2700" i="22"/>
  <c r="AZ2700" i="22"/>
  <c r="BA2700" i="22"/>
  <c r="BB2700" i="22"/>
  <c r="AX2701" i="22"/>
  <c r="AY2701" i="22"/>
  <c r="AZ2701" i="22"/>
  <c r="BA2701" i="22"/>
  <c r="BB2701" i="22"/>
  <c r="AX2702" i="22"/>
  <c r="AY2702" i="22"/>
  <c r="AZ2702" i="22"/>
  <c r="BA2702" i="22"/>
  <c r="BB2702" i="22"/>
  <c r="AX2703" i="22"/>
  <c r="AY2703" i="22"/>
  <c r="AZ2703" i="22"/>
  <c r="BA2703" i="22"/>
  <c r="BB2703" i="22"/>
  <c r="AX2704" i="22"/>
  <c r="AY2704" i="22"/>
  <c r="AZ2704" i="22"/>
  <c r="BA2704" i="22"/>
  <c r="BB2704" i="22"/>
  <c r="AX2705" i="22"/>
  <c r="AY2705" i="22"/>
  <c r="AZ2705" i="22"/>
  <c r="BA2705" i="22"/>
  <c r="BB2705" i="22"/>
  <c r="AX2706" i="22"/>
  <c r="AY2706" i="22"/>
  <c r="AZ2706" i="22"/>
  <c r="BA2706" i="22"/>
  <c r="BB2706" i="22"/>
  <c r="AX2707" i="22"/>
  <c r="AY2707" i="22"/>
  <c r="AZ2707" i="22"/>
  <c r="BA2707" i="22"/>
  <c r="BB2707" i="22"/>
  <c r="AX2708" i="22"/>
  <c r="AY2708" i="22"/>
  <c r="AZ2708" i="22"/>
  <c r="BA2708" i="22"/>
  <c r="BB2708" i="22"/>
  <c r="AX2709" i="22"/>
  <c r="AY2709" i="22"/>
  <c r="AZ2709" i="22"/>
  <c r="BA2709" i="22"/>
  <c r="BB2709" i="22"/>
  <c r="AX2710" i="22"/>
  <c r="AY2710" i="22"/>
  <c r="AZ2710" i="22"/>
  <c r="BA2710" i="22"/>
  <c r="BB2710" i="22"/>
  <c r="AX2711" i="22"/>
  <c r="AY2711" i="22"/>
  <c r="AZ2711" i="22"/>
  <c r="BA2711" i="22"/>
  <c r="BB2711" i="22"/>
  <c r="AX2712" i="22"/>
  <c r="AY2712" i="22"/>
  <c r="AZ2712" i="22"/>
  <c r="BA2712" i="22"/>
  <c r="BB2712" i="22"/>
  <c r="AX2713" i="22"/>
  <c r="AY2713" i="22"/>
  <c r="AZ2713" i="22"/>
  <c r="BA2713" i="22"/>
  <c r="BB2713" i="22"/>
  <c r="AX2714" i="22"/>
  <c r="AY2714" i="22"/>
  <c r="AZ2714" i="22"/>
  <c r="BA2714" i="22"/>
  <c r="BB2714" i="22"/>
  <c r="AX2715" i="22"/>
  <c r="AY2715" i="22"/>
  <c r="AZ2715" i="22"/>
  <c r="BA2715" i="22"/>
  <c r="BB2715" i="22"/>
  <c r="AX2716" i="22"/>
  <c r="AY2716" i="22"/>
  <c r="AZ2716" i="22"/>
  <c r="BA2716" i="22"/>
  <c r="BB2716" i="22"/>
  <c r="AX2717" i="22"/>
  <c r="AY2717" i="22"/>
  <c r="AZ2717" i="22"/>
  <c r="BA2717" i="22"/>
  <c r="BB2717" i="22"/>
  <c r="AX2718" i="22"/>
  <c r="AY2718" i="22"/>
  <c r="AZ2718" i="22"/>
  <c r="BA2718" i="22"/>
  <c r="BB2718" i="22"/>
  <c r="AX2719" i="22"/>
  <c r="AY2719" i="22"/>
  <c r="AZ2719" i="22"/>
  <c r="BA2719" i="22"/>
  <c r="BB2719" i="22"/>
  <c r="AX2720" i="22"/>
  <c r="AY2720" i="22"/>
  <c r="AZ2720" i="22"/>
  <c r="BA2720" i="22"/>
  <c r="BB2720" i="22"/>
  <c r="AX2721" i="22"/>
  <c r="AY2721" i="22"/>
  <c r="AZ2721" i="22"/>
  <c r="BA2721" i="22"/>
  <c r="BB2721" i="22"/>
  <c r="AX2722" i="22"/>
  <c r="AY2722" i="22"/>
  <c r="AZ2722" i="22"/>
  <c r="BA2722" i="22"/>
  <c r="BB2722" i="22"/>
  <c r="AX2723" i="22"/>
  <c r="AY2723" i="22"/>
  <c r="AZ2723" i="22"/>
  <c r="BA2723" i="22"/>
  <c r="BB2723" i="22"/>
  <c r="AX2724" i="22"/>
  <c r="AY2724" i="22"/>
  <c r="AZ2724" i="22"/>
  <c r="BA2724" i="22"/>
  <c r="BB2724" i="22"/>
  <c r="AX2725" i="22"/>
  <c r="AY2725" i="22"/>
  <c r="AZ2725" i="22"/>
  <c r="BA2725" i="22"/>
  <c r="BB2725" i="22"/>
  <c r="AX2726" i="22"/>
  <c r="AY2726" i="22"/>
  <c r="AZ2726" i="22"/>
  <c r="BA2726" i="22"/>
  <c r="BB2726" i="22"/>
  <c r="AX2727" i="22"/>
  <c r="AY2727" i="22"/>
  <c r="AZ2727" i="22"/>
  <c r="BA2727" i="22"/>
  <c r="BB2727" i="22"/>
  <c r="AX2728" i="22"/>
  <c r="AY2728" i="22"/>
  <c r="AZ2728" i="22"/>
  <c r="BA2728" i="22"/>
  <c r="BB2728" i="22"/>
  <c r="AX2729" i="22"/>
  <c r="AY2729" i="22"/>
  <c r="AZ2729" i="22"/>
  <c r="BA2729" i="22"/>
  <c r="BB2729" i="22"/>
  <c r="AX2730" i="22"/>
  <c r="AY2730" i="22"/>
  <c r="AZ2730" i="22"/>
  <c r="BA2730" i="22"/>
  <c r="BB2730" i="22"/>
  <c r="AX2731" i="22"/>
  <c r="AY2731" i="22"/>
  <c r="AZ2731" i="22"/>
  <c r="BA2731" i="22"/>
  <c r="BB2731" i="22"/>
  <c r="AX2732" i="22"/>
  <c r="AY2732" i="22"/>
  <c r="AZ2732" i="22"/>
  <c r="BA2732" i="22"/>
  <c r="BB2732" i="22"/>
  <c r="AX2733" i="22"/>
  <c r="AY2733" i="22"/>
  <c r="AZ2733" i="22"/>
  <c r="BA2733" i="22"/>
  <c r="BB2733" i="22"/>
  <c r="AX2734" i="22"/>
  <c r="AY2734" i="22"/>
  <c r="AZ2734" i="22"/>
  <c r="BA2734" i="22"/>
  <c r="BB2734" i="22"/>
  <c r="AX2735" i="22"/>
  <c r="AY2735" i="22"/>
  <c r="AZ2735" i="22"/>
  <c r="BA2735" i="22"/>
  <c r="BB2735" i="22"/>
  <c r="AX2736" i="22"/>
  <c r="AY2736" i="22"/>
  <c r="AZ2736" i="22"/>
  <c r="BA2736" i="22"/>
  <c r="BB2736" i="22"/>
  <c r="AX2737" i="22"/>
  <c r="AY2737" i="22"/>
  <c r="AZ2737" i="22"/>
  <c r="BA2737" i="22"/>
  <c r="BB2737" i="22"/>
  <c r="AX2738" i="22"/>
  <c r="AY2738" i="22"/>
  <c r="AZ2738" i="22"/>
  <c r="BA2738" i="22"/>
  <c r="BB2738" i="22"/>
  <c r="AX2739" i="22"/>
  <c r="AY2739" i="22"/>
  <c r="AZ2739" i="22"/>
  <c r="BA2739" i="22"/>
  <c r="BB2739" i="22"/>
  <c r="AX2740" i="22"/>
  <c r="AY2740" i="22"/>
  <c r="AZ2740" i="22"/>
  <c r="BA2740" i="22"/>
  <c r="BB2740" i="22"/>
  <c r="AX2741" i="22"/>
  <c r="AY2741" i="22"/>
  <c r="AZ2741" i="22"/>
  <c r="BA2741" i="22"/>
  <c r="BB2741" i="22"/>
  <c r="AX2742" i="22"/>
  <c r="AY2742" i="22"/>
  <c r="AZ2742" i="22"/>
  <c r="BA2742" i="22"/>
  <c r="BB2742" i="22"/>
  <c r="AX2743" i="22"/>
  <c r="AY2743" i="22"/>
  <c r="AZ2743" i="22"/>
  <c r="BA2743" i="22"/>
  <c r="BB2743" i="22"/>
  <c r="AX2744" i="22"/>
  <c r="AY2744" i="22"/>
  <c r="AZ2744" i="22"/>
  <c r="BA2744" i="22"/>
  <c r="BB2744" i="22"/>
  <c r="AX2745" i="22"/>
  <c r="AY2745" i="22"/>
  <c r="AZ2745" i="22"/>
  <c r="BA2745" i="22"/>
  <c r="BB2745" i="22"/>
  <c r="AX2746" i="22"/>
  <c r="AY2746" i="22"/>
  <c r="AZ2746" i="22"/>
  <c r="BA2746" i="22"/>
  <c r="BB2746" i="22"/>
  <c r="AX2747" i="22"/>
  <c r="AY2747" i="22"/>
  <c r="AZ2747" i="22"/>
  <c r="BA2747" i="22"/>
  <c r="BB2747" i="22"/>
  <c r="AX2748" i="22"/>
  <c r="AY2748" i="22"/>
  <c r="AZ2748" i="22"/>
  <c r="BA2748" i="22"/>
  <c r="BB2748" i="22"/>
  <c r="AX2749" i="22"/>
  <c r="AY2749" i="22"/>
  <c r="AZ2749" i="22"/>
  <c r="BA2749" i="22"/>
  <c r="BB2749" i="22"/>
  <c r="AX2750" i="22"/>
  <c r="AY2750" i="22"/>
  <c r="AZ2750" i="22"/>
  <c r="BA2750" i="22"/>
  <c r="BB2750" i="22"/>
  <c r="AX2751" i="22"/>
  <c r="AY2751" i="22"/>
  <c r="AZ2751" i="22"/>
  <c r="BA2751" i="22"/>
  <c r="BB2751" i="22"/>
  <c r="AX2752" i="22"/>
  <c r="AY2752" i="22"/>
  <c r="AZ2752" i="22"/>
  <c r="BA2752" i="22"/>
  <c r="BB2752" i="22"/>
  <c r="AX2753" i="22"/>
  <c r="AY2753" i="22"/>
  <c r="AZ2753" i="22"/>
  <c r="BA2753" i="22"/>
  <c r="BB2753" i="22"/>
  <c r="AX2754" i="22"/>
  <c r="AY2754" i="22"/>
  <c r="AZ2754" i="22"/>
  <c r="BA2754" i="22"/>
  <c r="BB2754" i="22"/>
  <c r="AX2755" i="22"/>
  <c r="AY2755" i="22"/>
  <c r="AZ2755" i="22"/>
  <c r="BA2755" i="22"/>
  <c r="BB2755" i="22"/>
  <c r="AX2756" i="22"/>
  <c r="AY2756" i="22"/>
  <c r="AZ2756" i="22"/>
  <c r="BA2756" i="22"/>
  <c r="BB2756" i="22"/>
  <c r="AX2757" i="22"/>
  <c r="AY2757" i="22"/>
  <c r="AZ2757" i="22"/>
  <c r="BA2757" i="22"/>
  <c r="BB2757" i="22"/>
  <c r="AX2758" i="22"/>
  <c r="AY2758" i="22"/>
  <c r="AZ2758" i="22"/>
  <c r="BA2758" i="22"/>
  <c r="BB2758" i="22"/>
  <c r="AX2759" i="22"/>
  <c r="AY2759" i="22"/>
  <c r="AZ2759" i="22"/>
  <c r="BA2759" i="22"/>
  <c r="BB2759" i="22"/>
  <c r="AX2760" i="22"/>
  <c r="AY2760" i="22"/>
  <c r="AZ2760" i="22"/>
  <c r="BA2760" i="22"/>
  <c r="BB2760" i="22"/>
  <c r="AX2761" i="22"/>
  <c r="AY2761" i="22"/>
  <c r="AZ2761" i="22"/>
  <c r="BA2761" i="22"/>
  <c r="BB2761" i="22"/>
  <c r="AX2762" i="22"/>
  <c r="AY2762" i="22"/>
  <c r="AZ2762" i="22"/>
  <c r="BA2762" i="22"/>
  <c r="BB2762" i="22"/>
  <c r="AX2763" i="22"/>
  <c r="AY2763" i="22"/>
  <c r="AZ2763" i="22"/>
  <c r="BA2763" i="22"/>
  <c r="BB2763" i="22"/>
  <c r="AX2764" i="22"/>
  <c r="AY2764" i="22"/>
  <c r="AZ2764" i="22"/>
  <c r="BA2764" i="22"/>
  <c r="BB2764" i="22"/>
  <c r="AX2765" i="22"/>
  <c r="AY2765" i="22"/>
  <c r="AZ2765" i="22"/>
  <c r="BA2765" i="22"/>
  <c r="BB2765" i="22"/>
  <c r="AX2766" i="22"/>
  <c r="AY2766" i="22"/>
  <c r="AZ2766" i="22"/>
  <c r="BA2766" i="22"/>
  <c r="BB2766" i="22"/>
  <c r="AX2767" i="22"/>
  <c r="AY2767" i="22"/>
  <c r="AZ2767" i="22"/>
  <c r="BA2767" i="22"/>
  <c r="BB2767" i="22"/>
  <c r="AX2768" i="22"/>
  <c r="AY2768" i="22"/>
  <c r="AZ2768" i="22"/>
  <c r="BA2768" i="22"/>
  <c r="BB2768" i="22"/>
  <c r="AX2769" i="22"/>
  <c r="AY2769" i="22"/>
  <c r="AZ2769" i="22"/>
  <c r="BA2769" i="22"/>
  <c r="BB2769" i="22"/>
  <c r="AX2770" i="22"/>
  <c r="AY2770" i="22"/>
  <c r="AZ2770" i="22"/>
  <c r="BA2770" i="22"/>
  <c r="BB2770" i="22"/>
  <c r="AX2771" i="22"/>
  <c r="AY2771" i="22"/>
  <c r="AZ2771" i="22"/>
  <c r="BA2771" i="22"/>
  <c r="BB2771" i="22"/>
  <c r="AX2772" i="22"/>
  <c r="AY2772" i="22"/>
  <c r="AZ2772" i="22"/>
  <c r="BA2772" i="22"/>
  <c r="BB2772" i="22"/>
  <c r="AX2773" i="22"/>
  <c r="AY2773" i="22"/>
  <c r="AZ2773" i="22"/>
  <c r="BA2773" i="22"/>
  <c r="BB2773" i="22"/>
  <c r="AX2774" i="22"/>
  <c r="AY2774" i="22"/>
  <c r="AZ2774" i="22"/>
  <c r="BA2774" i="22"/>
  <c r="BB2774" i="22"/>
  <c r="AX2775" i="22"/>
  <c r="AY2775" i="22"/>
  <c r="AZ2775" i="22"/>
  <c r="BA2775" i="22"/>
  <c r="BB2775" i="22"/>
  <c r="AX2776" i="22"/>
  <c r="AY2776" i="22"/>
  <c r="AZ2776" i="22"/>
  <c r="BA2776" i="22"/>
  <c r="BB2776" i="22"/>
  <c r="AX2777" i="22"/>
  <c r="AY2777" i="22"/>
  <c r="AZ2777" i="22"/>
  <c r="BA2777" i="22"/>
  <c r="BB2777" i="22"/>
  <c r="AX2778" i="22"/>
  <c r="AY2778" i="22"/>
  <c r="AZ2778" i="22"/>
  <c r="BA2778" i="22"/>
  <c r="BB2778" i="22"/>
  <c r="AX2779" i="22"/>
  <c r="AY2779" i="22"/>
  <c r="AZ2779" i="22"/>
  <c r="BA2779" i="22"/>
  <c r="BB2779" i="22"/>
  <c r="AX2780" i="22"/>
  <c r="AY2780" i="22"/>
  <c r="AZ2780" i="22"/>
  <c r="BA2780" i="22"/>
  <c r="BB2780" i="22"/>
  <c r="AX2781" i="22"/>
  <c r="AY2781" i="22"/>
  <c r="AZ2781" i="22"/>
  <c r="BA2781" i="22"/>
  <c r="BB2781" i="22"/>
  <c r="AX2782" i="22"/>
  <c r="AY2782" i="22"/>
  <c r="AZ2782" i="22"/>
  <c r="BA2782" i="22"/>
  <c r="BB2782" i="22"/>
  <c r="AX2783" i="22"/>
  <c r="AY2783" i="22"/>
  <c r="AZ2783" i="22"/>
  <c r="BA2783" i="22"/>
  <c r="BB2783" i="22"/>
  <c r="AX2784" i="22"/>
  <c r="AY2784" i="22"/>
  <c r="AZ2784" i="22"/>
  <c r="BA2784" i="22"/>
  <c r="BB2784" i="22"/>
  <c r="AX2785" i="22"/>
  <c r="AY2785" i="22"/>
  <c r="AZ2785" i="22"/>
  <c r="BA2785" i="22"/>
  <c r="BB2785" i="22"/>
  <c r="AX2786" i="22"/>
  <c r="AY2786" i="22"/>
  <c r="AZ2786" i="22"/>
  <c r="BA2786" i="22"/>
  <c r="BB2786" i="22"/>
  <c r="AX2787" i="22"/>
  <c r="AY2787" i="22"/>
  <c r="AZ2787" i="22"/>
  <c r="BA2787" i="22"/>
  <c r="BB2787" i="22"/>
  <c r="AX2788" i="22"/>
  <c r="AY2788" i="22"/>
  <c r="AZ2788" i="22"/>
  <c r="BA2788" i="22"/>
  <c r="BB2788" i="22"/>
  <c r="AX2789" i="22"/>
  <c r="AY2789" i="22"/>
  <c r="AZ2789" i="22"/>
  <c r="BA2789" i="22"/>
  <c r="BB2789" i="22"/>
  <c r="AX2790" i="22"/>
  <c r="AY2790" i="22"/>
  <c r="AZ2790" i="22"/>
  <c r="BA2790" i="22"/>
  <c r="BB2790" i="22"/>
  <c r="AX2791" i="22"/>
  <c r="AY2791" i="22"/>
  <c r="AZ2791" i="22"/>
  <c r="BA2791" i="22"/>
  <c r="BB2791" i="22"/>
  <c r="AX2792" i="22"/>
  <c r="AY2792" i="22"/>
  <c r="AZ2792" i="22"/>
  <c r="BA2792" i="22"/>
  <c r="BB2792" i="22"/>
  <c r="AX2793" i="22"/>
  <c r="AY2793" i="22"/>
  <c r="AZ2793" i="22"/>
  <c r="BA2793" i="22"/>
  <c r="BB2793" i="22"/>
  <c r="AX2794" i="22"/>
  <c r="AY2794" i="22"/>
  <c r="AZ2794" i="22"/>
  <c r="BA2794" i="22"/>
  <c r="BB2794" i="22"/>
  <c r="AX2795" i="22"/>
  <c r="AY2795" i="22"/>
  <c r="AZ2795" i="22"/>
  <c r="BA2795" i="22"/>
  <c r="BB2795" i="22"/>
  <c r="AX2796" i="22"/>
  <c r="AY2796" i="22"/>
  <c r="AZ2796" i="22"/>
  <c r="BA2796" i="22"/>
  <c r="BB2796" i="22"/>
  <c r="AX2797" i="22"/>
  <c r="AY2797" i="22"/>
  <c r="AZ2797" i="22"/>
  <c r="BA2797" i="22"/>
  <c r="BB2797" i="22"/>
  <c r="AX2798" i="22"/>
  <c r="AY2798" i="22"/>
  <c r="AZ2798" i="22"/>
  <c r="BA2798" i="22"/>
  <c r="BB2798" i="22"/>
  <c r="AX2799" i="22"/>
  <c r="AY2799" i="22"/>
  <c r="AZ2799" i="22"/>
  <c r="BA2799" i="22"/>
  <c r="BB2799" i="22"/>
  <c r="AX2800" i="22"/>
  <c r="AY2800" i="22"/>
  <c r="AZ2800" i="22"/>
  <c r="BA2800" i="22"/>
  <c r="BB2800" i="22"/>
  <c r="AX2801" i="22"/>
  <c r="AY2801" i="22"/>
  <c r="AZ2801" i="22"/>
  <c r="BA2801" i="22"/>
  <c r="BB2801" i="22"/>
  <c r="AX2802" i="22"/>
  <c r="AY2802" i="22"/>
  <c r="AZ2802" i="22"/>
  <c r="BA2802" i="22"/>
  <c r="BB2802" i="22"/>
  <c r="AX2803" i="22"/>
  <c r="AY2803" i="22"/>
  <c r="AZ2803" i="22"/>
  <c r="BA2803" i="22"/>
  <c r="BB2803" i="22"/>
  <c r="AX2804" i="22"/>
  <c r="AY2804" i="22"/>
  <c r="AZ2804" i="22"/>
  <c r="BA2804" i="22"/>
  <c r="BB2804" i="22"/>
  <c r="AX2805" i="22"/>
  <c r="AY2805" i="22"/>
  <c r="AZ2805" i="22"/>
  <c r="BA2805" i="22"/>
  <c r="BB2805" i="22"/>
  <c r="AX2806" i="22"/>
  <c r="AY2806" i="22"/>
  <c r="AZ2806" i="22"/>
  <c r="BA2806" i="22"/>
  <c r="BB2806" i="22"/>
  <c r="AX2807" i="22"/>
  <c r="AY2807" i="22"/>
  <c r="AZ2807" i="22"/>
  <c r="BA2807" i="22"/>
  <c r="BB2807" i="22"/>
  <c r="AX2808" i="22"/>
  <c r="AY2808" i="22"/>
  <c r="AZ2808" i="22"/>
  <c r="BA2808" i="22"/>
  <c r="BB2808" i="22"/>
  <c r="AX2809" i="22"/>
  <c r="AY2809" i="22"/>
  <c r="AZ2809" i="22"/>
  <c r="BA2809" i="22"/>
  <c r="BB2809" i="22"/>
  <c r="AX2810" i="22"/>
  <c r="AY2810" i="22"/>
  <c r="AZ2810" i="22"/>
  <c r="BA2810" i="22"/>
  <c r="BB2810" i="22"/>
  <c r="AX2811" i="22"/>
  <c r="AY2811" i="22"/>
  <c r="AZ2811" i="22"/>
  <c r="BA2811" i="22"/>
  <c r="BB2811" i="22"/>
  <c r="AX2812" i="22"/>
  <c r="AY2812" i="22"/>
  <c r="AZ2812" i="22"/>
  <c r="BA2812" i="22"/>
  <c r="BB2812" i="22"/>
  <c r="AX2813" i="22"/>
  <c r="AY2813" i="22"/>
  <c r="AZ2813" i="22"/>
  <c r="BA2813" i="22"/>
  <c r="BB2813" i="22"/>
  <c r="AX2814" i="22"/>
  <c r="AY2814" i="22"/>
  <c r="AZ2814" i="22"/>
  <c r="BA2814" i="22"/>
  <c r="BB2814" i="22"/>
  <c r="AX2815" i="22"/>
  <c r="AY2815" i="22"/>
  <c r="AZ2815" i="22"/>
  <c r="BA2815" i="22"/>
  <c r="BB2815" i="22"/>
  <c r="AX2816" i="22"/>
  <c r="AY2816" i="22"/>
  <c r="AZ2816" i="22"/>
  <c r="BA2816" i="22"/>
  <c r="BB2816" i="22"/>
  <c r="AX2817" i="22"/>
  <c r="AY2817" i="22"/>
  <c r="AZ2817" i="22"/>
  <c r="BA2817" i="22"/>
  <c r="BB2817" i="22"/>
  <c r="AX2818" i="22"/>
  <c r="AY2818" i="22"/>
  <c r="AZ2818" i="22"/>
  <c r="BA2818" i="22"/>
  <c r="BB2818" i="22"/>
  <c r="AX2819" i="22"/>
  <c r="AY2819" i="22"/>
  <c r="AZ2819" i="22"/>
  <c r="BA2819" i="22"/>
  <c r="BB2819" i="22"/>
  <c r="AX2820" i="22"/>
  <c r="AY2820" i="22"/>
  <c r="AZ2820" i="22"/>
  <c r="BA2820" i="22"/>
  <c r="BB2820" i="22"/>
  <c r="AX2821" i="22"/>
  <c r="AY2821" i="22"/>
  <c r="AZ2821" i="22"/>
  <c r="BA2821" i="22"/>
  <c r="BB2821" i="22"/>
  <c r="AX2822" i="22"/>
  <c r="AY2822" i="22"/>
  <c r="AZ2822" i="22"/>
  <c r="BA2822" i="22"/>
  <c r="BB2822" i="22"/>
  <c r="AX2823" i="22"/>
  <c r="AY2823" i="22"/>
  <c r="AZ2823" i="22"/>
  <c r="BA2823" i="22"/>
  <c r="BB2823" i="22"/>
  <c r="AX2824" i="22"/>
  <c r="AY2824" i="22"/>
  <c r="AZ2824" i="22"/>
  <c r="BA2824" i="22"/>
  <c r="BB2824" i="22"/>
  <c r="AX2825" i="22"/>
  <c r="AY2825" i="22"/>
  <c r="AZ2825" i="22"/>
  <c r="BA2825" i="22"/>
  <c r="BB2825" i="22"/>
  <c r="AX2826" i="22"/>
  <c r="AY2826" i="22"/>
  <c r="AZ2826" i="22"/>
  <c r="BA2826" i="22"/>
  <c r="BB2826" i="22"/>
  <c r="AX2827" i="22"/>
  <c r="AY2827" i="22"/>
  <c r="AZ2827" i="22"/>
  <c r="BA2827" i="22"/>
  <c r="BB2827" i="22"/>
  <c r="AX2828" i="22"/>
  <c r="AY2828" i="22"/>
  <c r="AZ2828" i="22"/>
  <c r="BA2828" i="22"/>
  <c r="BB2828" i="22"/>
  <c r="AX2829" i="22"/>
  <c r="AY2829" i="22"/>
  <c r="AZ2829" i="22"/>
  <c r="BA2829" i="22"/>
  <c r="BB2829" i="22"/>
  <c r="AX2830" i="22"/>
  <c r="AY2830" i="22"/>
  <c r="AZ2830" i="22"/>
  <c r="BA2830" i="22"/>
  <c r="BB2830" i="22"/>
  <c r="AX2831" i="22"/>
  <c r="AY2831" i="22"/>
  <c r="AZ2831" i="22"/>
  <c r="BA2831" i="22"/>
  <c r="BB2831" i="22"/>
  <c r="AX2832" i="22"/>
  <c r="AY2832" i="22"/>
  <c r="AZ2832" i="22"/>
  <c r="BA2832" i="22"/>
  <c r="BB2832" i="22"/>
  <c r="AX2833" i="22"/>
  <c r="AY2833" i="22"/>
  <c r="AZ2833" i="22"/>
  <c r="BA2833" i="22"/>
  <c r="BB2833" i="22"/>
  <c r="AX2834" i="22"/>
  <c r="AY2834" i="22"/>
  <c r="AZ2834" i="22"/>
  <c r="BA2834" i="22"/>
  <c r="BB2834" i="22"/>
  <c r="AX2835" i="22"/>
  <c r="AY2835" i="22"/>
  <c r="AZ2835" i="22"/>
  <c r="BA2835" i="22"/>
  <c r="BB2835" i="22"/>
  <c r="AX2836" i="22"/>
  <c r="AY2836" i="22"/>
  <c r="AZ2836" i="22"/>
  <c r="BA2836" i="22"/>
  <c r="BB2836" i="22"/>
  <c r="AX2837" i="22"/>
  <c r="AY2837" i="22"/>
  <c r="AZ2837" i="22"/>
  <c r="BA2837" i="22"/>
  <c r="BB2837" i="22"/>
  <c r="AX2838" i="22"/>
  <c r="AY2838" i="22"/>
  <c r="AZ2838" i="22"/>
  <c r="BA2838" i="22"/>
  <c r="BB2838" i="22"/>
  <c r="AX2839" i="22"/>
  <c r="AY2839" i="22"/>
  <c r="AZ2839" i="22"/>
  <c r="BA2839" i="22"/>
  <c r="BB2839" i="22"/>
  <c r="AX2840" i="22"/>
  <c r="AY2840" i="22"/>
  <c r="AZ2840" i="22"/>
  <c r="BA2840" i="22"/>
  <c r="BB2840" i="22"/>
  <c r="AX2841" i="22"/>
  <c r="AY2841" i="22"/>
  <c r="AZ2841" i="22"/>
  <c r="BA2841" i="22"/>
  <c r="BB2841" i="22"/>
  <c r="AX2842" i="22"/>
  <c r="AY2842" i="22"/>
  <c r="AZ2842" i="22"/>
  <c r="BA2842" i="22"/>
  <c r="BB2842" i="22"/>
  <c r="AX2843" i="22"/>
  <c r="AY2843" i="22"/>
  <c r="AZ2843" i="22"/>
  <c r="BA2843" i="22"/>
  <c r="BB2843" i="22"/>
  <c r="AX2844" i="22"/>
  <c r="AY2844" i="22"/>
  <c r="AZ2844" i="22"/>
  <c r="BA2844" i="22"/>
  <c r="BB2844" i="22"/>
  <c r="AX2845" i="22"/>
  <c r="AY2845" i="22"/>
  <c r="AZ2845" i="22"/>
  <c r="BA2845" i="22"/>
  <c r="BB2845" i="22"/>
  <c r="AX2846" i="22"/>
  <c r="AY2846" i="22"/>
  <c r="AZ2846" i="22"/>
  <c r="BA2846" i="22"/>
  <c r="BB2846" i="22"/>
  <c r="AX2847" i="22"/>
  <c r="AY2847" i="22"/>
  <c r="AZ2847" i="22"/>
  <c r="BA2847" i="22"/>
  <c r="BB2847" i="22"/>
  <c r="AX2848" i="22"/>
  <c r="AY2848" i="22"/>
  <c r="AZ2848" i="22"/>
  <c r="BA2848" i="22"/>
  <c r="BB2848" i="22"/>
  <c r="AX2849" i="22"/>
  <c r="AY2849" i="22"/>
  <c r="AZ2849" i="22"/>
  <c r="BA2849" i="22"/>
  <c r="BB2849" i="22"/>
  <c r="AX2850" i="22"/>
  <c r="AY2850" i="22"/>
  <c r="AZ2850" i="22"/>
  <c r="BA2850" i="22"/>
  <c r="BB2850" i="22"/>
  <c r="AX2851" i="22"/>
  <c r="AY2851" i="22"/>
  <c r="AZ2851" i="22"/>
  <c r="BA2851" i="22"/>
  <c r="BB2851" i="22"/>
  <c r="AX2852" i="22"/>
  <c r="AY2852" i="22"/>
  <c r="AZ2852" i="22"/>
  <c r="BA2852" i="22"/>
  <c r="BB2852" i="22"/>
  <c r="AX2853" i="22"/>
  <c r="AY2853" i="22"/>
  <c r="AZ2853" i="22"/>
  <c r="BA2853" i="22"/>
  <c r="BB2853" i="22"/>
  <c r="AX2854" i="22"/>
  <c r="AY2854" i="22"/>
  <c r="AZ2854" i="22"/>
  <c r="BA2854" i="22"/>
  <c r="BB2854" i="22"/>
  <c r="AX2855" i="22"/>
  <c r="AY2855" i="22"/>
  <c r="AZ2855" i="22"/>
  <c r="BA2855" i="22"/>
  <c r="BB2855" i="22"/>
  <c r="AX2856" i="22"/>
  <c r="AY2856" i="22"/>
  <c r="AZ2856" i="22"/>
  <c r="BA2856" i="22"/>
  <c r="BB2856" i="22"/>
  <c r="AX2857" i="22"/>
  <c r="AY2857" i="22"/>
  <c r="AZ2857" i="22"/>
  <c r="BA2857" i="22"/>
  <c r="BB2857" i="22"/>
  <c r="AX2858" i="22"/>
  <c r="AY2858" i="22"/>
  <c r="AZ2858" i="22"/>
  <c r="BA2858" i="22"/>
  <c r="BB2858" i="22"/>
  <c r="AX2859" i="22"/>
  <c r="AY2859" i="22"/>
  <c r="AZ2859" i="22"/>
  <c r="BA2859" i="22"/>
  <c r="BB2859" i="22"/>
  <c r="AX2860" i="22"/>
  <c r="AY2860" i="22"/>
  <c r="AZ2860" i="22"/>
  <c r="BA2860" i="22"/>
  <c r="BB2860" i="22"/>
  <c r="AX2861" i="22"/>
  <c r="AY2861" i="22"/>
  <c r="AZ2861" i="22"/>
  <c r="BA2861" i="22"/>
  <c r="BB2861" i="22"/>
  <c r="AX2862" i="22"/>
  <c r="AY2862" i="22"/>
  <c r="AZ2862" i="22"/>
  <c r="BA2862" i="22"/>
  <c r="BB2862" i="22"/>
  <c r="AX2863" i="22"/>
  <c r="AY2863" i="22"/>
  <c r="AZ2863" i="22"/>
  <c r="BA2863" i="22"/>
  <c r="BB2863" i="22"/>
  <c r="AX2864" i="22"/>
  <c r="AY2864" i="22"/>
  <c r="AZ2864" i="22"/>
  <c r="BA2864" i="22"/>
  <c r="BB2864" i="22"/>
  <c r="AX2865" i="22"/>
  <c r="AY2865" i="22"/>
  <c r="AZ2865" i="22"/>
  <c r="BA2865" i="22"/>
  <c r="BB2865" i="22"/>
  <c r="AX2866" i="22"/>
  <c r="AY2866" i="22"/>
  <c r="AZ2866" i="22"/>
  <c r="BA2866" i="22"/>
  <c r="BB2866" i="22"/>
  <c r="AX2867" i="22"/>
  <c r="AY2867" i="22"/>
  <c r="AZ2867" i="22"/>
  <c r="BA2867" i="22"/>
  <c r="BB2867" i="22"/>
  <c r="AX2868" i="22"/>
  <c r="AY2868" i="22"/>
  <c r="AZ2868" i="22"/>
  <c r="BA2868" i="22"/>
  <c r="BB2868" i="22"/>
  <c r="AX2869" i="22"/>
  <c r="AY2869" i="22"/>
  <c r="AZ2869" i="22"/>
  <c r="BA2869" i="22"/>
  <c r="BB2869" i="22"/>
  <c r="AX2870" i="22"/>
  <c r="AY2870" i="22"/>
  <c r="AZ2870" i="22"/>
  <c r="BA2870" i="22"/>
  <c r="BB2870" i="22"/>
  <c r="AX2871" i="22"/>
  <c r="AY2871" i="22"/>
  <c r="AZ2871" i="22"/>
  <c r="BA2871" i="22"/>
  <c r="BB2871" i="22"/>
  <c r="AX2872" i="22"/>
  <c r="AY2872" i="22"/>
  <c r="AZ2872" i="22"/>
  <c r="BA2872" i="22"/>
  <c r="BB2872" i="22"/>
  <c r="AX2873" i="22"/>
  <c r="AY2873" i="22"/>
  <c r="AZ2873" i="22"/>
  <c r="BA2873" i="22"/>
  <c r="BB2873" i="22"/>
  <c r="AX2874" i="22"/>
  <c r="AY2874" i="22"/>
  <c r="AZ2874" i="22"/>
  <c r="BA2874" i="22"/>
  <c r="BB2874" i="22"/>
  <c r="AX2875" i="22"/>
  <c r="AY2875" i="22"/>
  <c r="AZ2875" i="22"/>
  <c r="BA2875" i="22"/>
  <c r="BB2875" i="22"/>
  <c r="AX2876" i="22"/>
  <c r="AY2876" i="22"/>
  <c r="AZ2876" i="22"/>
  <c r="BA2876" i="22"/>
  <c r="BB2876" i="22"/>
  <c r="AX2877" i="22"/>
  <c r="AY2877" i="22"/>
  <c r="AZ2877" i="22"/>
  <c r="BA2877" i="22"/>
  <c r="BB2877" i="22"/>
  <c r="AX2878" i="22"/>
  <c r="AY2878" i="22"/>
  <c r="AZ2878" i="22"/>
  <c r="BA2878" i="22"/>
  <c r="BB2878" i="22"/>
  <c r="AX2879" i="22"/>
  <c r="AY2879" i="22"/>
  <c r="AZ2879" i="22"/>
  <c r="BA2879" i="22"/>
  <c r="BB2879" i="22"/>
  <c r="AX2880" i="22"/>
  <c r="AY2880" i="22"/>
  <c r="AZ2880" i="22"/>
  <c r="BA2880" i="22"/>
  <c r="BB2880" i="22"/>
  <c r="AX2881" i="22"/>
  <c r="AY2881" i="22"/>
  <c r="AZ2881" i="22"/>
  <c r="BA2881" i="22"/>
  <c r="BB2881" i="22"/>
  <c r="AX2882" i="22"/>
  <c r="AY2882" i="22"/>
  <c r="AZ2882" i="22"/>
  <c r="BA2882" i="22"/>
  <c r="BB2882" i="22"/>
  <c r="AX2883" i="22"/>
  <c r="AY2883" i="22"/>
  <c r="AZ2883" i="22"/>
  <c r="BA2883" i="22"/>
  <c r="BB2883" i="22"/>
  <c r="AX2884" i="22"/>
  <c r="AY2884" i="22"/>
  <c r="AZ2884" i="22"/>
  <c r="BA2884" i="22"/>
  <c r="BB2884" i="22"/>
  <c r="AX2885" i="22"/>
  <c r="AY2885" i="22"/>
  <c r="AZ2885" i="22"/>
  <c r="BA2885" i="22"/>
  <c r="BB2885" i="22"/>
  <c r="AX2886" i="22"/>
  <c r="AY2886" i="22"/>
  <c r="AZ2886" i="22"/>
  <c r="BA2886" i="22"/>
  <c r="BB2886" i="22"/>
  <c r="AX2887" i="22"/>
  <c r="AY2887" i="22"/>
  <c r="AZ2887" i="22"/>
  <c r="BA2887" i="22"/>
  <c r="BB2887" i="22"/>
  <c r="AX2888" i="22"/>
  <c r="AY2888" i="22"/>
  <c r="AZ2888" i="22"/>
  <c r="BA2888" i="22"/>
  <c r="BB2888" i="22"/>
  <c r="AX2889" i="22"/>
  <c r="AY2889" i="22"/>
  <c r="AZ2889" i="22"/>
  <c r="BA2889" i="22"/>
  <c r="BB2889" i="22"/>
  <c r="AX2890" i="22"/>
  <c r="AY2890" i="22"/>
  <c r="AZ2890" i="22"/>
  <c r="BA2890" i="22"/>
  <c r="BB2890" i="22"/>
  <c r="AX2891" i="22"/>
  <c r="AY2891" i="22"/>
  <c r="AZ2891" i="22"/>
  <c r="BA2891" i="22"/>
  <c r="BB2891" i="22"/>
  <c r="AX2892" i="22"/>
  <c r="AY2892" i="22"/>
  <c r="AZ2892" i="22"/>
  <c r="BA2892" i="22"/>
  <c r="BB2892" i="22"/>
  <c r="AX2893" i="22"/>
  <c r="AY2893" i="22"/>
  <c r="AZ2893" i="22"/>
  <c r="BA2893" i="22"/>
  <c r="BB2893" i="22"/>
  <c r="AX2894" i="22"/>
  <c r="AY2894" i="22"/>
  <c r="AZ2894" i="22"/>
  <c r="BA2894" i="22"/>
  <c r="BB2894" i="22"/>
  <c r="AX2895" i="22"/>
  <c r="AY2895" i="22"/>
  <c r="AZ2895" i="22"/>
  <c r="BA2895" i="22"/>
  <c r="BB2895" i="22"/>
  <c r="AX2896" i="22"/>
  <c r="AY2896" i="22"/>
  <c r="AZ2896" i="22"/>
  <c r="BA2896" i="22"/>
  <c r="BB2896" i="22"/>
  <c r="AX2897" i="22"/>
  <c r="AY2897" i="22"/>
  <c r="AZ2897" i="22"/>
  <c r="BA2897" i="22"/>
  <c r="BB2897" i="22"/>
  <c r="AX2898" i="22"/>
  <c r="AY2898" i="22"/>
  <c r="AZ2898" i="22"/>
  <c r="BA2898" i="22"/>
  <c r="BB2898" i="22"/>
  <c r="AX2899" i="22"/>
  <c r="AY2899" i="22"/>
  <c r="AZ2899" i="22"/>
  <c r="BA2899" i="22"/>
  <c r="BB2899" i="22"/>
  <c r="AX2900" i="22"/>
  <c r="AY2900" i="22"/>
  <c r="AZ2900" i="22"/>
  <c r="BA2900" i="22"/>
  <c r="BB2900" i="22"/>
  <c r="AX2901" i="22"/>
  <c r="AY2901" i="22"/>
  <c r="AZ2901" i="22"/>
  <c r="BA2901" i="22"/>
  <c r="BB2901" i="22"/>
  <c r="AX2902" i="22"/>
  <c r="AY2902" i="22"/>
  <c r="AZ2902" i="22"/>
  <c r="BA2902" i="22"/>
  <c r="BB2902" i="22"/>
  <c r="AX2903" i="22"/>
  <c r="AY2903" i="22"/>
  <c r="AZ2903" i="22"/>
  <c r="BA2903" i="22"/>
  <c r="BB2903" i="22"/>
  <c r="AX2904" i="22"/>
  <c r="AY2904" i="22"/>
  <c r="AZ2904" i="22"/>
  <c r="BA2904" i="22"/>
  <c r="BB2904" i="22"/>
  <c r="AX2905" i="22"/>
  <c r="AY2905" i="22"/>
  <c r="AZ2905" i="22"/>
  <c r="BA2905" i="22"/>
  <c r="BB2905" i="22"/>
  <c r="AX2906" i="22"/>
  <c r="AY2906" i="22"/>
  <c r="AZ2906" i="22"/>
  <c r="BA2906" i="22"/>
  <c r="BB2906" i="22"/>
  <c r="AX2907" i="22"/>
  <c r="AY2907" i="22"/>
  <c r="AZ2907" i="22"/>
  <c r="BA2907" i="22"/>
  <c r="BB2907" i="22"/>
  <c r="AX2908" i="22"/>
  <c r="AY2908" i="22"/>
  <c r="AZ2908" i="22"/>
  <c r="BA2908" i="22"/>
  <c r="BB2908" i="22"/>
  <c r="AX2909" i="22"/>
  <c r="AY2909" i="22"/>
  <c r="AZ2909" i="22"/>
  <c r="BA2909" i="22"/>
  <c r="BB2909" i="22"/>
  <c r="AX2910" i="22"/>
  <c r="AY2910" i="22"/>
  <c r="AZ2910" i="22"/>
  <c r="BA2910" i="22"/>
  <c r="BB2910" i="22"/>
  <c r="AX2911" i="22"/>
  <c r="AY2911" i="22"/>
  <c r="AZ2911" i="22"/>
  <c r="BA2911" i="22"/>
  <c r="BB2911" i="22"/>
  <c r="AX2912" i="22"/>
  <c r="AY2912" i="22"/>
  <c r="AZ2912" i="22"/>
  <c r="BA2912" i="22"/>
  <c r="BB2912" i="22"/>
  <c r="AX2913" i="22"/>
  <c r="AY2913" i="22"/>
  <c r="AZ2913" i="22"/>
  <c r="BA2913" i="22"/>
  <c r="BB2913" i="22"/>
  <c r="AX2914" i="22"/>
  <c r="AY2914" i="22"/>
  <c r="AZ2914" i="22"/>
  <c r="BA2914" i="22"/>
  <c r="BB2914" i="22"/>
  <c r="AX2915" i="22"/>
  <c r="AY2915" i="22"/>
  <c r="AZ2915" i="22"/>
  <c r="BA2915" i="22"/>
  <c r="BB2915" i="22"/>
  <c r="AX2916" i="22"/>
  <c r="AY2916" i="22"/>
  <c r="AZ2916" i="22"/>
  <c r="BA2916" i="22"/>
  <c r="BB2916" i="22"/>
  <c r="AX2917" i="22"/>
  <c r="AY2917" i="22"/>
  <c r="AZ2917" i="22"/>
  <c r="BA2917" i="22"/>
  <c r="BB2917" i="22"/>
  <c r="AX2918" i="22"/>
  <c r="AY2918" i="22"/>
  <c r="AZ2918" i="22"/>
  <c r="BA2918" i="22"/>
  <c r="BB2918" i="22"/>
  <c r="AX2919" i="22"/>
  <c r="AY2919" i="22"/>
  <c r="AZ2919" i="22"/>
  <c r="BA2919" i="22"/>
  <c r="BB2919" i="22"/>
  <c r="AX2920" i="22"/>
  <c r="AY2920" i="22"/>
  <c r="AZ2920" i="22"/>
  <c r="BA2920" i="22"/>
  <c r="BB2920" i="22"/>
  <c r="AX2921" i="22"/>
  <c r="AY2921" i="22"/>
  <c r="AZ2921" i="22"/>
  <c r="BA2921" i="22"/>
  <c r="BB2921" i="22"/>
  <c r="AX2922" i="22"/>
  <c r="AY2922" i="22"/>
  <c r="AZ2922" i="22"/>
  <c r="BA2922" i="22"/>
  <c r="BB2922" i="22"/>
  <c r="AX2923" i="22"/>
  <c r="AY2923" i="22"/>
  <c r="AZ2923" i="22"/>
  <c r="BA2923" i="22"/>
  <c r="BB2923" i="22"/>
  <c r="AX2924" i="22"/>
  <c r="AY2924" i="22"/>
  <c r="AZ2924" i="22"/>
  <c r="BA2924" i="22"/>
  <c r="BB2924" i="22"/>
  <c r="AX2925" i="22"/>
  <c r="AY2925" i="22"/>
  <c r="AZ2925" i="22"/>
  <c r="BA2925" i="22"/>
  <c r="BB2925" i="22"/>
  <c r="AX2926" i="22"/>
  <c r="AY2926" i="22"/>
  <c r="AZ2926" i="22"/>
  <c r="BA2926" i="22"/>
  <c r="BB2926" i="22"/>
  <c r="AX2927" i="22"/>
  <c r="AY2927" i="22"/>
  <c r="AZ2927" i="22"/>
  <c r="BA2927" i="22"/>
  <c r="BB2927" i="22"/>
  <c r="AX2928" i="22"/>
  <c r="AY2928" i="22"/>
  <c r="AZ2928" i="22"/>
  <c r="BA2928" i="22"/>
  <c r="BB2928" i="22"/>
  <c r="AX2929" i="22"/>
  <c r="AY2929" i="22"/>
  <c r="AZ2929" i="22"/>
  <c r="BA2929" i="22"/>
  <c r="BB2929" i="22"/>
  <c r="AX2930" i="22"/>
  <c r="AY2930" i="22"/>
  <c r="AZ2930" i="22"/>
  <c r="BA2930" i="22"/>
  <c r="BB2930" i="22"/>
  <c r="AX2931" i="22"/>
  <c r="AY2931" i="22"/>
  <c r="AZ2931" i="22"/>
  <c r="BA2931" i="22"/>
  <c r="BB2931" i="22"/>
  <c r="AX2932" i="22"/>
  <c r="AY2932" i="22"/>
  <c r="AZ2932" i="22"/>
  <c r="BA2932" i="22"/>
  <c r="BB2932" i="22"/>
  <c r="AX2933" i="22"/>
  <c r="AY2933" i="22"/>
  <c r="AZ2933" i="22"/>
  <c r="BA2933" i="22"/>
  <c r="BB2933" i="22"/>
  <c r="AX2934" i="22"/>
  <c r="AY2934" i="22"/>
  <c r="AZ2934" i="22"/>
  <c r="BA2934" i="22"/>
  <c r="BB2934" i="22"/>
  <c r="AX2935" i="22"/>
  <c r="AY2935" i="22"/>
  <c r="AZ2935" i="22"/>
  <c r="BA2935" i="22"/>
  <c r="BB2935" i="22"/>
  <c r="AX2936" i="22"/>
  <c r="AY2936" i="22"/>
  <c r="AZ2936" i="22"/>
  <c r="BA2936" i="22"/>
  <c r="BB2936" i="22"/>
  <c r="AX2937" i="22"/>
  <c r="AY2937" i="22"/>
  <c r="AZ2937" i="22"/>
  <c r="BA2937" i="22"/>
  <c r="BB2937" i="22"/>
  <c r="AX2938" i="22"/>
  <c r="AY2938" i="22"/>
  <c r="AZ2938" i="22"/>
  <c r="BA2938" i="22"/>
  <c r="BB2938" i="22"/>
  <c r="AX2939" i="22"/>
  <c r="AY2939" i="22"/>
  <c r="AZ2939" i="22"/>
  <c r="BA2939" i="22"/>
  <c r="BB2939" i="22"/>
  <c r="AX2940" i="22"/>
  <c r="AY2940" i="22"/>
  <c r="AZ2940" i="22"/>
  <c r="BA2940" i="22"/>
  <c r="BB2940" i="22"/>
  <c r="AX2941" i="22"/>
  <c r="AY2941" i="22"/>
  <c r="AZ2941" i="22"/>
  <c r="BA2941" i="22"/>
  <c r="BB2941" i="22"/>
  <c r="AX2942" i="22"/>
  <c r="AY2942" i="22"/>
  <c r="AZ2942" i="22"/>
  <c r="BA2942" i="22"/>
  <c r="BB2942" i="22"/>
  <c r="AX2943" i="22"/>
  <c r="AY2943" i="22"/>
  <c r="AZ2943" i="22"/>
  <c r="BA2943" i="22"/>
  <c r="BB2943" i="22"/>
  <c r="AX2944" i="22"/>
  <c r="AY2944" i="22"/>
  <c r="AZ2944" i="22"/>
  <c r="BA2944" i="22"/>
  <c r="BB2944" i="22"/>
  <c r="AX2945" i="22"/>
  <c r="AY2945" i="22"/>
  <c r="AZ2945" i="22"/>
  <c r="BA2945" i="22"/>
  <c r="BB2945" i="22"/>
  <c r="AX2946" i="22"/>
  <c r="AY2946" i="22"/>
  <c r="AZ2946" i="22"/>
  <c r="BA2946" i="22"/>
  <c r="BB2946" i="22"/>
  <c r="AX2947" i="22"/>
  <c r="AY2947" i="22"/>
  <c r="AZ2947" i="22"/>
  <c r="BA2947" i="22"/>
  <c r="BB2947" i="22"/>
  <c r="AX2948" i="22"/>
  <c r="AY2948" i="22"/>
  <c r="AZ2948" i="22"/>
  <c r="BA2948" i="22"/>
  <c r="BB2948" i="22"/>
  <c r="AX2949" i="22"/>
  <c r="AY2949" i="22"/>
  <c r="AZ2949" i="22"/>
  <c r="BA2949" i="22"/>
  <c r="BB2949" i="22"/>
  <c r="AX2950" i="22"/>
  <c r="AY2950" i="22"/>
  <c r="AZ2950" i="22"/>
  <c r="BA2950" i="22"/>
  <c r="BB2950" i="22"/>
  <c r="AX2951" i="22"/>
  <c r="AY2951" i="22"/>
  <c r="AZ2951" i="22"/>
  <c r="BA2951" i="22"/>
  <c r="BB2951" i="22"/>
  <c r="AX2952" i="22"/>
  <c r="AY2952" i="22"/>
  <c r="AZ2952" i="22"/>
  <c r="BA2952" i="22"/>
  <c r="BB2952" i="22"/>
  <c r="AX2953" i="22"/>
  <c r="AY2953" i="22"/>
  <c r="AZ2953" i="22"/>
  <c r="BA2953" i="22"/>
  <c r="BB2953" i="22"/>
  <c r="AX2954" i="22"/>
  <c r="AY2954" i="22"/>
  <c r="AZ2954" i="22"/>
  <c r="BA2954" i="22"/>
  <c r="BB2954" i="22"/>
  <c r="AX2955" i="22"/>
  <c r="AY2955" i="22"/>
  <c r="AZ2955" i="22"/>
  <c r="BA2955" i="22"/>
  <c r="BB2955" i="22"/>
  <c r="AX2956" i="22"/>
  <c r="AY2956" i="22"/>
  <c r="AZ2956" i="22"/>
  <c r="BA2956" i="22"/>
  <c r="BB2956" i="22"/>
  <c r="AX2957" i="22"/>
  <c r="AY2957" i="22"/>
  <c r="AZ2957" i="22"/>
  <c r="BA2957" i="22"/>
  <c r="BB2957" i="22"/>
  <c r="AX2958" i="22"/>
  <c r="AY2958" i="22"/>
  <c r="AZ2958" i="22"/>
  <c r="BA2958" i="22"/>
  <c r="BB2958" i="22"/>
  <c r="AX2959" i="22"/>
  <c r="AY2959" i="22"/>
  <c r="AZ2959" i="22"/>
  <c r="BA2959" i="22"/>
  <c r="BB2959" i="22"/>
  <c r="AX2960" i="22"/>
  <c r="AY2960" i="22"/>
  <c r="AZ2960" i="22"/>
  <c r="BA2960" i="22"/>
  <c r="BB2960" i="22"/>
  <c r="AX2961" i="22"/>
  <c r="AY2961" i="22"/>
  <c r="AZ2961" i="22"/>
  <c r="BA2961" i="22"/>
  <c r="BB2961" i="22"/>
  <c r="AX2962" i="22"/>
  <c r="AY2962" i="22"/>
  <c r="AZ2962" i="22"/>
  <c r="BA2962" i="22"/>
  <c r="BB2962" i="22"/>
  <c r="AX2963" i="22"/>
  <c r="AY2963" i="22"/>
  <c r="AZ2963" i="22"/>
  <c r="BA2963" i="22"/>
  <c r="BB2963" i="22"/>
  <c r="AX2964" i="22"/>
  <c r="AY2964" i="22"/>
  <c r="AZ2964" i="22"/>
  <c r="BA2964" i="22"/>
  <c r="BB2964" i="22"/>
  <c r="AX2965" i="22"/>
  <c r="AY2965" i="22"/>
  <c r="AZ2965" i="22"/>
  <c r="BA2965" i="22"/>
  <c r="BB2965" i="22"/>
  <c r="AX2966" i="22"/>
  <c r="AY2966" i="22"/>
  <c r="AZ2966" i="22"/>
  <c r="BA2966" i="22"/>
  <c r="BB2966" i="22"/>
  <c r="AX2967" i="22"/>
  <c r="AY2967" i="22"/>
  <c r="AZ2967" i="22"/>
  <c r="BA2967" i="22"/>
  <c r="BB2967" i="22"/>
  <c r="AX2968" i="22"/>
  <c r="AY2968" i="22"/>
  <c r="AZ2968" i="22"/>
  <c r="BA2968" i="22"/>
  <c r="BB2968" i="22"/>
  <c r="AX2969" i="22"/>
  <c r="AY2969" i="22"/>
  <c r="AZ2969" i="22"/>
  <c r="BA2969" i="22"/>
  <c r="BB2969" i="22"/>
  <c r="AX2970" i="22"/>
  <c r="AY2970" i="22"/>
  <c r="AZ2970" i="22"/>
  <c r="BA2970" i="22"/>
  <c r="BB2970" i="22"/>
  <c r="AX2971" i="22"/>
  <c r="AY2971" i="22"/>
  <c r="AZ2971" i="22"/>
  <c r="BA2971" i="22"/>
  <c r="BB2971" i="22"/>
  <c r="AX2972" i="22"/>
  <c r="AY2972" i="22"/>
  <c r="AZ2972" i="22"/>
  <c r="BA2972" i="22"/>
  <c r="BB2972" i="22"/>
  <c r="AX2973" i="22"/>
  <c r="AY2973" i="22"/>
  <c r="AZ2973" i="22"/>
  <c r="BA2973" i="22"/>
  <c r="BB2973" i="22"/>
  <c r="AX2974" i="22"/>
  <c r="AY2974" i="22"/>
  <c r="AZ2974" i="22"/>
  <c r="BA2974" i="22"/>
  <c r="BB2974" i="22"/>
  <c r="AX2975" i="22"/>
  <c r="AY2975" i="22"/>
  <c r="AZ2975" i="22"/>
  <c r="BA2975" i="22"/>
  <c r="BB2975" i="22"/>
  <c r="AX2976" i="22"/>
  <c r="AY2976" i="22"/>
  <c r="AZ2976" i="22"/>
  <c r="BA2976" i="22"/>
  <c r="BB2976" i="22"/>
  <c r="AX2977" i="22"/>
  <c r="AY2977" i="22"/>
  <c r="AZ2977" i="22"/>
  <c r="BA2977" i="22"/>
  <c r="BB2977" i="22"/>
  <c r="AX2978" i="22"/>
  <c r="AY2978" i="22"/>
  <c r="AZ2978" i="22"/>
  <c r="BA2978" i="22"/>
  <c r="BB2978" i="22"/>
  <c r="AX2979" i="22"/>
  <c r="AY2979" i="22"/>
  <c r="AZ2979" i="22"/>
  <c r="BA2979" i="22"/>
  <c r="BB2979" i="22"/>
  <c r="AX2980" i="22"/>
  <c r="AY2980" i="22"/>
  <c r="AZ2980" i="22"/>
  <c r="BA2980" i="22"/>
  <c r="BB2980" i="22"/>
  <c r="AX2981" i="22"/>
  <c r="AY2981" i="22"/>
  <c r="AZ2981" i="22"/>
  <c r="BA2981" i="22"/>
  <c r="BB2981" i="22"/>
  <c r="AX2982" i="22"/>
  <c r="AY2982" i="22"/>
  <c r="AZ2982" i="22"/>
  <c r="BA2982" i="22"/>
  <c r="BB2982" i="22"/>
  <c r="AX2983" i="22"/>
  <c r="AY2983" i="22"/>
  <c r="AZ2983" i="22"/>
  <c r="BA2983" i="22"/>
  <c r="BB2983" i="22"/>
  <c r="AX2984" i="22"/>
  <c r="AY2984" i="22"/>
  <c r="AZ2984" i="22"/>
  <c r="BA2984" i="22"/>
  <c r="BB2984" i="22"/>
  <c r="AX2985" i="22"/>
  <c r="AY2985" i="22"/>
  <c r="AZ2985" i="22"/>
  <c r="BA2985" i="22"/>
  <c r="BB2985" i="22"/>
  <c r="AX2986" i="22"/>
  <c r="AY2986" i="22"/>
  <c r="AZ2986" i="22"/>
  <c r="BA2986" i="22"/>
  <c r="BB2986" i="22"/>
  <c r="AX2987" i="22"/>
  <c r="AY2987" i="22"/>
  <c r="AZ2987" i="22"/>
  <c r="BA2987" i="22"/>
  <c r="BB2987" i="22"/>
  <c r="AX2988" i="22"/>
  <c r="AY2988" i="22"/>
  <c r="AZ2988" i="22"/>
  <c r="BA2988" i="22"/>
  <c r="BB2988" i="22"/>
  <c r="AX2989" i="22"/>
  <c r="AY2989" i="22"/>
  <c r="AZ2989" i="22"/>
  <c r="BA2989" i="22"/>
  <c r="BB2989" i="22"/>
  <c r="AX2990" i="22"/>
  <c r="AY2990" i="22"/>
  <c r="AZ2990" i="22"/>
  <c r="BA2990" i="22"/>
  <c r="BB2990" i="22"/>
  <c r="AX2991" i="22"/>
  <c r="AY2991" i="22"/>
  <c r="AZ2991" i="22"/>
  <c r="BA2991" i="22"/>
  <c r="BB2991" i="22"/>
  <c r="AX2992" i="22"/>
  <c r="AY2992" i="22"/>
  <c r="AZ2992" i="22"/>
  <c r="BA2992" i="22"/>
  <c r="BB2992" i="22"/>
  <c r="AX2993" i="22"/>
  <c r="AY2993" i="22"/>
  <c r="AZ2993" i="22"/>
  <c r="BA2993" i="22"/>
  <c r="BB2993" i="22"/>
  <c r="AX2994" i="22"/>
  <c r="AY2994" i="22"/>
  <c r="AZ2994" i="22"/>
  <c r="BA2994" i="22"/>
  <c r="BB2994" i="22"/>
  <c r="AX2995" i="22"/>
  <c r="AY2995" i="22"/>
  <c r="AZ2995" i="22"/>
  <c r="BA2995" i="22"/>
  <c r="BB2995" i="22"/>
  <c r="AX2996" i="22"/>
  <c r="AY2996" i="22"/>
  <c r="AZ2996" i="22"/>
  <c r="BA2996" i="22"/>
  <c r="BB2996" i="22"/>
  <c r="AX2997" i="22"/>
  <c r="AY2997" i="22"/>
  <c r="AZ2997" i="22"/>
  <c r="BA2997" i="22"/>
  <c r="BB2997" i="22"/>
  <c r="AX2998" i="22"/>
  <c r="AY2998" i="22"/>
  <c r="AZ2998" i="22"/>
  <c r="BA2998" i="22"/>
  <c r="BB2998" i="22"/>
  <c r="AX2999" i="22"/>
  <c r="AY2999" i="22"/>
  <c r="AZ2999" i="22"/>
  <c r="BA2999" i="22"/>
  <c r="BB2999" i="22"/>
  <c r="AX3000" i="22"/>
  <c r="AY3000" i="22"/>
  <c r="AZ3000" i="22"/>
  <c r="BA3000" i="22"/>
  <c r="BB3000" i="22"/>
  <c r="AX3001" i="22"/>
  <c r="AY3001" i="22"/>
  <c r="AZ3001" i="22"/>
  <c r="BA3001" i="22"/>
  <c r="BB3001" i="22"/>
  <c r="AX3002" i="22"/>
  <c r="AY3002" i="22"/>
  <c r="AZ3002" i="22"/>
  <c r="BA3002" i="22"/>
  <c r="BB3002" i="22"/>
  <c r="AX3003" i="22"/>
  <c r="AY3003" i="22"/>
  <c r="AZ3003" i="22"/>
  <c r="BA3003" i="22"/>
  <c r="BB3003" i="22"/>
  <c r="AX3004" i="22"/>
  <c r="AY3004" i="22"/>
  <c r="AZ3004" i="22"/>
  <c r="BA3004" i="22"/>
  <c r="BB3004" i="22"/>
  <c r="AX3005" i="22"/>
  <c r="AY3005" i="22"/>
  <c r="AZ3005" i="22"/>
  <c r="BA3005" i="22"/>
  <c r="BB3005" i="22"/>
  <c r="AX3006" i="22"/>
  <c r="AY3006" i="22"/>
  <c r="AZ3006" i="22"/>
  <c r="BA3006" i="22"/>
  <c r="BB3006" i="22"/>
  <c r="AX3007" i="22"/>
  <c r="AY3007" i="22"/>
  <c r="AZ3007" i="22"/>
  <c r="BA3007" i="22"/>
  <c r="BB3007" i="22"/>
  <c r="AX3008" i="22"/>
  <c r="AY3008" i="22"/>
  <c r="AZ3008" i="22"/>
  <c r="BA3008" i="22"/>
  <c r="BB3008" i="22"/>
  <c r="AX3009" i="22"/>
  <c r="AY3009" i="22"/>
  <c r="AZ3009" i="22"/>
  <c r="BA3009" i="22"/>
  <c r="BB3009" i="22"/>
  <c r="AX3010" i="22"/>
  <c r="AY3010" i="22"/>
  <c r="AZ3010" i="22"/>
  <c r="BA3010" i="22"/>
  <c r="BB3010" i="22"/>
  <c r="AX3011" i="22"/>
  <c r="AY3011" i="22"/>
  <c r="AZ3011" i="22"/>
  <c r="BA3011" i="22"/>
  <c r="BB3011" i="22"/>
  <c r="AX3012" i="22"/>
  <c r="AY3012" i="22"/>
  <c r="AZ3012" i="22"/>
  <c r="BA3012" i="22"/>
  <c r="BB3012" i="22"/>
  <c r="AX3013" i="22"/>
  <c r="AY3013" i="22"/>
  <c r="AZ3013" i="22"/>
  <c r="BA3013" i="22"/>
  <c r="BB3013" i="22"/>
  <c r="AX3014" i="22"/>
  <c r="AY3014" i="22"/>
  <c r="AZ3014" i="22"/>
  <c r="BA3014" i="22"/>
  <c r="BB3014" i="22"/>
  <c r="AX3015" i="22"/>
  <c r="AY3015" i="22"/>
  <c r="AZ3015" i="22"/>
  <c r="BA3015" i="22"/>
  <c r="BB3015" i="22"/>
  <c r="AX3016" i="22"/>
  <c r="AY3016" i="22"/>
  <c r="AZ3016" i="22"/>
  <c r="BA3016" i="22"/>
  <c r="BB3016" i="22"/>
  <c r="AX3017" i="22"/>
  <c r="AY3017" i="22"/>
  <c r="AZ3017" i="22"/>
  <c r="BA3017" i="22"/>
  <c r="BB3017" i="22"/>
  <c r="AX3018" i="22"/>
  <c r="AY3018" i="22"/>
  <c r="AZ3018" i="22"/>
  <c r="BA3018" i="22"/>
  <c r="BB3018" i="22"/>
  <c r="AX3019" i="22"/>
  <c r="AY3019" i="22"/>
  <c r="AZ3019" i="22"/>
  <c r="BA3019" i="22"/>
  <c r="BB3019" i="22"/>
  <c r="AX3020" i="22"/>
  <c r="AY3020" i="22"/>
  <c r="AZ3020" i="22"/>
  <c r="BA3020" i="22"/>
  <c r="BB3020" i="22"/>
  <c r="AX3021" i="22"/>
  <c r="AY3021" i="22"/>
  <c r="AZ3021" i="22"/>
  <c r="BA3021" i="22"/>
  <c r="BB3021" i="22"/>
  <c r="AX3022" i="22"/>
  <c r="AY3022" i="22"/>
  <c r="AZ3022" i="22"/>
  <c r="BA3022" i="22"/>
  <c r="BB3022" i="22"/>
  <c r="AX3023" i="22"/>
  <c r="AY3023" i="22"/>
  <c r="AZ3023" i="22"/>
  <c r="BA3023" i="22"/>
  <c r="BB3023" i="22"/>
  <c r="AX3024" i="22"/>
  <c r="AY3024" i="22"/>
  <c r="AZ3024" i="22"/>
  <c r="BA3024" i="22"/>
  <c r="BB3024" i="22"/>
  <c r="AX3025" i="22"/>
  <c r="AY3025" i="22"/>
  <c r="AZ3025" i="22"/>
  <c r="BA3025" i="22"/>
  <c r="BB3025" i="22"/>
  <c r="AX3026" i="22"/>
  <c r="AY3026" i="22"/>
  <c r="AZ3026" i="22"/>
  <c r="BA3026" i="22"/>
  <c r="BB3026" i="22"/>
  <c r="AX3027" i="22"/>
  <c r="AY3027" i="22"/>
  <c r="AZ3027" i="22"/>
  <c r="BA3027" i="22"/>
  <c r="BB3027" i="22"/>
  <c r="AX3028" i="22"/>
  <c r="AY3028" i="22"/>
  <c r="AZ3028" i="22"/>
  <c r="BA3028" i="22"/>
  <c r="BB3028" i="22"/>
  <c r="AX3029" i="22"/>
  <c r="AY3029" i="22"/>
  <c r="AZ3029" i="22"/>
  <c r="BA3029" i="22"/>
  <c r="BB3029" i="22"/>
  <c r="AX3030" i="22"/>
  <c r="AY3030" i="22"/>
  <c r="AZ3030" i="22"/>
  <c r="BA3030" i="22"/>
  <c r="BB3030" i="22"/>
  <c r="AX3031" i="22"/>
  <c r="AY3031" i="22"/>
  <c r="AZ3031" i="22"/>
  <c r="BA3031" i="22"/>
  <c r="BB3031" i="22"/>
  <c r="AX3032" i="22"/>
  <c r="AY3032" i="22"/>
  <c r="AZ3032" i="22"/>
  <c r="BA3032" i="22"/>
  <c r="BB3032" i="22"/>
  <c r="AX3033" i="22"/>
  <c r="AY3033" i="22"/>
  <c r="AZ3033" i="22"/>
  <c r="BA3033" i="22"/>
  <c r="BB3033" i="22"/>
  <c r="AX3034" i="22"/>
  <c r="AY3034" i="22"/>
  <c r="AZ3034" i="22"/>
  <c r="BA3034" i="22"/>
  <c r="BB3034" i="22"/>
  <c r="AX3035" i="22"/>
  <c r="AY3035" i="22"/>
  <c r="AZ3035" i="22"/>
  <c r="BA3035" i="22"/>
  <c r="BB3035" i="22"/>
  <c r="AX3036" i="22"/>
  <c r="AY3036" i="22"/>
  <c r="AZ3036" i="22"/>
  <c r="BA3036" i="22"/>
  <c r="BB3036" i="22"/>
  <c r="AX3037" i="22"/>
  <c r="AY3037" i="22"/>
  <c r="AZ3037" i="22"/>
  <c r="BA3037" i="22"/>
  <c r="BB3037" i="22"/>
  <c r="AX3038" i="22"/>
  <c r="AY3038" i="22"/>
  <c r="AZ3038" i="22"/>
  <c r="BA3038" i="22"/>
  <c r="BB3038" i="22"/>
  <c r="AX3039" i="22"/>
  <c r="AY3039" i="22"/>
  <c r="AZ3039" i="22"/>
  <c r="BA3039" i="22"/>
  <c r="BB3039" i="22"/>
  <c r="AX3040" i="22"/>
  <c r="AY3040" i="22"/>
  <c r="AZ3040" i="22"/>
  <c r="BA3040" i="22"/>
  <c r="BB3040" i="22"/>
  <c r="AX3041" i="22"/>
  <c r="AY3041" i="22"/>
  <c r="AZ3041" i="22"/>
  <c r="BA3041" i="22"/>
  <c r="BB3041" i="22"/>
  <c r="AX3042" i="22"/>
  <c r="AY3042" i="22"/>
  <c r="AZ3042" i="22"/>
  <c r="BA3042" i="22"/>
  <c r="BB3042" i="22"/>
  <c r="AX3043" i="22"/>
  <c r="AY3043" i="22"/>
  <c r="AZ3043" i="22"/>
  <c r="BA3043" i="22"/>
  <c r="BB3043" i="22"/>
  <c r="AX3044" i="22"/>
  <c r="AY3044" i="22"/>
  <c r="AZ3044" i="22"/>
  <c r="BA3044" i="22"/>
  <c r="BB3044" i="22"/>
  <c r="AX3045" i="22"/>
  <c r="AY3045" i="22"/>
  <c r="AZ3045" i="22"/>
  <c r="BA3045" i="22"/>
  <c r="BB3045" i="22"/>
  <c r="AX3046" i="22"/>
  <c r="AY3046" i="22"/>
  <c r="AZ3046" i="22"/>
  <c r="BA3046" i="22"/>
  <c r="BB3046" i="22"/>
  <c r="AX3047" i="22"/>
  <c r="AY3047" i="22"/>
  <c r="AZ3047" i="22"/>
  <c r="BA3047" i="22"/>
  <c r="BB3047" i="22"/>
  <c r="AX3048" i="22"/>
  <c r="AY3048" i="22"/>
  <c r="AZ3048" i="22"/>
  <c r="BA3048" i="22"/>
  <c r="BB3048" i="22"/>
  <c r="AX3049" i="22"/>
  <c r="AY3049" i="22"/>
  <c r="AZ3049" i="22"/>
  <c r="BA3049" i="22"/>
  <c r="BB3049" i="22"/>
  <c r="AX3050" i="22"/>
  <c r="AY3050" i="22"/>
  <c r="AZ3050" i="22"/>
  <c r="BA3050" i="22"/>
  <c r="BB3050" i="22"/>
  <c r="AX3051" i="22"/>
  <c r="AY3051" i="22"/>
  <c r="AZ3051" i="22"/>
  <c r="BA3051" i="22"/>
  <c r="BB3051" i="22"/>
  <c r="AX3052" i="22"/>
  <c r="AY3052" i="22"/>
  <c r="AZ3052" i="22"/>
  <c r="BA3052" i="22"/>
  <c r="BB3052" i="22"/>
  <c r="AX3053" i="22"/>
  <c r="AY3053" i="22"/>
  <c r="AZ3053" i="22"/>
  <c r="BA3053" i="22"/>
  <c r="BB3053" i="22"/>
  <c r="AX3054" i="22"/>
  <c r="AY3054" i="22"/>
  <c r="AZ3054" i="22"/>
  <c r="BA3054" i="22"/>
  <c r="BB3054" i="22"/>
  <c r="AX3055" i="22"/>
  <c r="AY3055" i="22"/>
  <c r="AZ3055" i="22"/>
  <c r="BA3055" i="22"/>
  <c r="BB3055" i="22"/>
  <c r="AX3056" i="22"/>
  <c r="AY3056" i="22"/>
  <c r="AZ3056" i="22"/>
  <c r="BA3056" i="22"/>
  <c r="BB3056" i="22"/>
  <c r="AX3057" i="22"/>
  <c r="AY3057" i="22"/>
  <c r="AZ3057" i="22"/>
  <c r="BA3057" i="22"/>
  <c r="BB3057" i="22"/>
  <c r="AX3058" i="22"/>
  <c r="AY3058" i="22"/>
  <c r="AZ3058" i="22"/>
  <c r="BA3058" i="22"/>
  <c r="BB3058" i="22"/>
  <c r="AX3059" i="22"/>
  <c r="AY3059" i="22"/>
  <c r="AZ3059" i="22"/>
  <c r="BA3059" i="22"/>
  <c r="BB3059" i="22"/>
  <c r="AX3060" i="22"/>
  <c r="AY3060" i="22"/>
  <c r="AZ3060" i="22"/>
  <c r="BA3060" i="22"/>
  <c r="BB3060" i="22"/>
  <c r="AX3061" i="22"/>
  <c r="AY3061" i="22"/>
  <c r="AZ3061" i="22"/>
  <c r="BA3061" i="22"/>
  <c r="BB3061" i="22"/>
  <c r="AX3062" i="22"/>
  <c r="AY3062" i="22"/>
  <c r="AZ3062" i="22"/>
  <c r="BA3062" i="22"/>
  <c r="BB3062" i="22"/>
  <c r="AX3063" i="22"/>
  <c r="AY3063" i="22"/>
  <c r="AZ3063" i="22"/>
  <c r="BA3063" i="22"/>
  <c r="BB3063" i="22"/>
  <c r="AX3064" i="22"/>
  <c r="AY3064" i="22"/>
  <c r="AZ3064" i="22"/>
  <c r="BA3064" i="22"/>
  <c r="BB3064" i="22"/>
  <c r="AX3065" i="22"/>
  <c r="AY3065" i="22"/>
  <c r="AZ3065" i="22"/>
  <c r="BA3065" i="22"/>
  <c r="BB3065" i="22"/>
  <c r="AX3066" i="22"/>
  <c r="AY3066" i="22"/>
  <c r="AZ3066" i="22"/>
  <c r="BA3066" i="22"/>
  <c r="BB3066" i="22"/>
  <c r="AX3067" i="22"/>
  <c r="AY3067" i="22"/>
  <c r="AZ3067" i="22"/>
  <c r="BA3067" i="22"/>
  <c r="BB3067" i="22"/>
  <c r="AX3068" i="22"/>
  <c r="AY3068" i="22"/>
  <c r="AZ3068" i="22"/>
  <c r="BA3068" i="22"/>
  <c r="BB3068" i="22"/>
  <c r="AX3069" i="22"/>
  <c r="AY3069" i="22"/>
  <c r="AZ3069" i="22"/>
  <c r="BA3069" i="22"/>
  <c r="BB3069" i="22"/>
  <c r="AX3070" i="22"/>
  <c r="AY3070" i="22"/>
  <c r="AZ3070" i="22"/>
  <c r="BA3070" i="22"/>
  <c r="BB3070" i="22"/>
  <c r="AX3071" i="22"/>
  <c r="AY3071" i="22"/>
  <c r="AZ3071" i="22"/>
  <c r="BA3071" i="22"/>
  <c r="BB3071" i="22"/>
  <c r="AX3072" i="22"/>
  <c r="AY3072" i="22"/>
  <c r="AZ3072" i="22"/>
  <c r="BA3072" i="22"/>
  <c r="BB3072" i="22"/>
  <c r="AX3073" i="22"/>
  <c r="AY3073" i="22"/>
  <c r="AZ3073" i="22"/>
  <c r="BA3073" i="22"/>
  <c r="BB3073" i="22"/>
  <c r="AX3074" i="22"/>
  <c r="AY3074" i="22"/>
  <c r="AZ3074" i="22"/>
  <c r="BA3074" i="22"/>
  <c r="BB3074" i="22"/>
  <c r="AX3075" i="22"/>
  <c r="AY3075" i="22"/>
  <c r="AZ3075" i="22"/>
  <c r="BA3075" i="22"/>
  <c r="BB3075" i="22"/>
  <c r="AX3076" i="22"/>
  <c r="AY3076" i="22"/>
  <c r="AZ3076" i="22"/>
  <c r="BA3076" i="22"/>
  <c r="BB3076" i="22"/>
  <c r="AX3077" i="22"/>
  <c r="AY3077" i="22"/>
  <c r="AZ3077" i="22"/>
  <c r="BA3077" i="22"/>
  <c r="BB3077" i="22"/>
  <c r="AX3078" i="22"/>
  <c r="AY3078" i="22"/>
  <c r="AZ3078" i="22"/>
  <c r="BA3078" i="22"/>
  <c r="BB3078" i="22"/>
  <c r="AX3079" i="22"/>
  <c r="AY3079" i="22"/>
  <c r="AZ3079" i="22"/>
  <c r="BA3079" i="22"/>
  <c r="BB3079" i="22"/>
  <c r="AX3080" i="22"/>
  <c r="AY3080" i="22"/>
  <c r="AZ3080" i="22"/>
  <c r="BA3080" i="22"/>
  <c r="BB3080" i="22"/>
  <c r="AX3081" i="22"/>
  <c r="AY3081" i="22"/>
  <c r="AZ3081" i="22"/>
  <c r="BA3081" i="22"/>
  <c r="BB3081" i="22"/>
  <c r="AX3082" i="22"/>
  <c r="AY3082" i="22"/>
  <c r="AZ3082" i="22"/>
  <c r="BA3082" i="22"/>
  <c r="BB3082" i="22"/>
  <c r="AX3083" i="22"/>
  <c r="AY3083" i="22"/>
  <c r="AZ3083" i="22"/>
  <c r="BA3083" i="22"/>
  <c r="BB3083" i="22"/>
  <c r="AX3084" i="22"/>
  <c r="AY3084" i="22"/>
  <c r="AZ3084" i="22"/>
  <c r="BA3084" i="22"/>
  <c r="BB3084" i="22"/>
  <c r="AX3085" i="22"/>
  <c r="AY3085" i="22"/>
  <c r="AZ3085" i="22"/>
  <c r="BA3085" i="22"/>
  <c r="BB3085" i="22"/>
  <c r="AX3086" i="22"/>
  <c r="AY3086" i="22"/>
  <c r="AZ3086" i="22"/>
  <c r="BA3086" i="22"/>
  <c r="BB3086" i="22"/>
  <c r="AX3087" i="22"/>
  <c r="AY3087" i="22"/>
  <c r="AZ3087" i="22"/>
  <c r="BA3087" i="22"/>
  <c r="BB3087" i="22"/>
  <c r="AX3088" i="22"/>
  <c r="AY3088" i="22"/>
  <c r="AZ3088" i="22"/>
  <c r="BA3088" i="22"/>
  <c r="BB3088" i="22"/>
  <c r="AX3089" i="22"/>
  <c r="AY3089" i="22"/>
  <c r="AZ3089" i="22"/>
  <c r="BA3089" i="22"/>
  <c r="BB3089" i="22"/>
  <c r="AX3090" i="22"/>
  <c r="AY3090" i="22"/>
  <c r="AZ3090" i="22"/>
  <c r="BA3090" i="22"/>
  <c r="BB3090" i="22"/>
  <c r="AX3091" i="22"/>
  <c r="AY3091" i="22"/>
  <c r="AZ3091" i="22"/>
  <c r="BA3091" i="22"/>
  <c r="BB3091" i="22"/>
  <c r="AX3092" i="22"/>
  <c r="AY3092" i="22"/>
  <c r="AZ3092" i="22"/>
  <c r="BA3092" i="22"/>
  <c r="BB3092" i="22"/>
  <c r="AX3093" i="22"/>
  <c r="AY3093" i="22"/>
  <c r="AZ3093" i="22"/>
  <c r="BA3093" i="22"/>
  <c r="BB3093" i="22"/>
  <c r="AX3094" i="22"/>
  <c r="AY3094" i="22"/>
  <c r="AZ3094" i="22"/>
  <c r="BA3094" i="22"/>
  <c r="BB3094" i="22"/>
  <c r="AX3095" i="22"/>
  <c r="AY3095" i="22"/>
  <c r="AZ3095" i="22"/>
  <c r="BA3095" i="22"/>
  <c r="BB3095" i="22"/>
  <c r="AX3096" i="22"/>
  <c r="AY3096" i="22"/>
  <c r="AZ3096" i="22"/>
  <c r="BA3096" i="22"/>
  <c r="BB3096" i="22"/>
  <c r="AX3097" i="22"/>
  <c r="AY3097" i="22"/>
  <c r="AZ3097" i="22"/>
  <c r="BA3097" i="22"/>
  <c r="BB3097" i="22"/>
  <c r="AX3098" i="22"/>
  <c r="AY3098" i="22"/>
  <c r="AZ3098" i="22"/>
  <c r="BA3098" i="22"/>
  <c r="BB3098" i="22"/>
  <c r="AX3099" i="22"/>
  <c r="AY3099" i="22"/>
  <c r="AZ3099" i="22"/>
  <c r="BA3099" i="22"/>
  <c r="BB3099" i="22"/>
  <c r="AX3100" i="22"/>
  <c r="AY3100" i="22"/>
  <c r="AZ3100" i="22"/>
  <c r="BA3100" i="22"/>
  <c r="BB3100" i="22"/>
  <c r="AX3101" i="22"/>
  <c r="AY3101" i="22"/>
  <c r="AZ3101" i="22"/>
  <c r="BA3101" i="22"/>
  <c r="BB3101" i="22"/>
  <c r="AX3102" i="22"/>
  <c r="AY3102" i="22"/>
  <c r="AZ3102" i="22"/>
  <c r="BA3102" i="22"/>
  <c r="BB3102" i="22"/>
  <c r="AX3103" i="22"/>
  <c r="AY3103" i="22"/>
  <c r="AZ3103" i="22"/>
  <c r="BA3103" i="22"/>
  <c r="BB3103" i="22"/>
  <c r="AX3104" i="22"/>
  <c r="AY3104" i="22"/>
  <c r="AZ3104" i="22"/>
  <c r="BA3104" i="22"/>
  <c r="BB3104" i="22"/>
  <c r="AX3105" i="22"/>
  <c r="AY3105" i="22"/>
  <c r="AZ3105" i="22"/>
  <c r="BA3105" i="22"/>
  <c r="BB3105" i="22"/>
  <c r="AX3106" i="22"/>
  <c r="AY3106" i="22"/>
  <c r="AZ3106" i="22"/>
  <c r="BA3106" i="22"/>
  <c r="BB3106" i="22"/>
  <c r="AX3107" i="22"/>
  <c r="AY3107" i="22"/>
  <c r="AZ3107" i="22"/>
  <c r="BA3107" i="22"/>
  <c r="BB3107" i="22"/>
  <c r="AX3108" i="22"/>
  <c r="AY3108" i="22"/>
  <c r="AZ3108" i="22"/>
  <c r="BA3108" i="22"/>
  <c r="BB3108" i="22"/>
  <c r="AX3109" i="22"/>
  <c r="AY3109" i="22"/>
  <c r="AZ3109" i="22"/>
  <c r="BA3109" i="22"/>
  <c r="BB3109" i="22"/>
  <c r="AX3110" i="22"/>
  <c r="AY3110" i="22"/>
  <c r="AZ3110" i="22"/>
  <c r="BA3110" i="22"/>
  <c r="BB3110" i="22"/>
  <c r="AX3111" i="22"/>
  <c r="AY3111" i="22"/>
  <c r="AZ3111" i="22"/>
  <c r="BA3111" i="22"/>
  <c r="BB3111" i="22"/>
  <c r="AX3112" i="22"/>
  <c r="AY3112" i="22"/>
  <c r="AZ3112" i="22"/>
  <c r="BA3112" i="22"/>
  <c r="BB3112" i="22"/>
  <c r="AX3113" i="22"/>
  <c r="AY3113" i="22"/>
  <c r="AZ3113" i="22"/>
  <c r="BA3113" i="22"/>
  <c r="BB3113" i="22"/>
  <c r="AX3114" i="22"/>
  <c r="AY3114" i="22"/>
  <c r="AZ3114" i="22"/>
  <c r="BA3114" i="22"/>
  <c r="BB3114" i="22"/>
  <c r="AX3115" i="22"/>
  <c r="AY3115" i="22"/>
  <c r="AZ3115" i="22"/>
  <c r="BA3115" i="22"/>
  <c r="BB3115" i="22"/>
  <c r="AX3116" i="22"/>
  <c r="AY3116" i="22"/>
  <c r="AZ3116" i="22"/>
  <c r="BA3116" i="22"/>
  <c r="BB3116" i="22"/>
  <c r="AX3117" i="22"/>
  <c r="AY3117" i="22"/>
  <c r="AZ3117" i="22"/>
  <c r="BA3117" i="22"/>
  <c r="BB3117" i="22"/>
  <c r="AX3118" i="22"/>
  <c r="AY3118" i="22"/>
  <c r="AZ3118" i="22"/>
  <c r="BA3118" i="22"/>
  <c r="BB3118" i="22"/>
  <c r="AX3119" i="22"/>
  <c r="AY3119" i="22"/>
  <c r="AZ3119" i="22"/>
  <c r="BA3119" i="22"/>
  <c r="BB3119" i="22"/>
  <c r="AX3120" i="22"/>
  <c r="AY3120" i="22"/>
  <c r="AZ3120" i="22"/>
  <c r="BA3120" i="22"/>
  <c r="BB3120" i="22"/>
  <c r="AX3121" i="22"/>
  <c r="AY3121" i="22"/>
  <c r="AZ3121" i="22"/>
  <c r="BA3121" i="22"/>
  <c r="BB3121" i="22"/>
  <c r="AX3122" i="22"/>
  <c r="AY3122" i="22"/>
  <c r="AZ3122" i="22"/>
  <c r="BA3122" i="22"/>
  <c r="BB3122" i="22"/>
  <c r="AX3123" i="22"/>
  <c r="AY3123" i="22"/>
  <c r="AZ3123" i="22"/>
  <c r="BA3123" i="22"/>
  <c r="BB3123" i="22"/>
  <c r="AX3124" i="22"/>
  <c r="AY3124" i="22"/>
  <c r="AZ3124" i="22"/>
  <c r="BA3124" i="22"/>
  <c r="BB3124" i="22"/>
  <c r="AX3125" i="22"/>
  <c r="AY3125" i="22"/>
  <c r="AZ3125" i="22"/>
  <c r="BA3125" i="22"/>
  <c r="BB3125" i="22"/>
  <c r="AX3126" i="22"/>
  <c r="AY3126" i="22"/>
  <c r="AZ3126" i="22"/>
  <c r="BA3126" i="22"/>
  <c r="BB3126" i="22"/>
  <c r="AX3127" i="22"/>
  <c r="AY3127" i="22"/>
  <c r="AZ3127" i="22"/>
  <c r="BA3127" i="22"/>
  <c r="BB3127" i="22"/>
  <c r="AX3128" i="22"/>
  <c r="AY3128" i="22"/>
  <c r="AZ3128" i="22"/>
  <c r="BA3128" i="22"/>
  <c r="BB3128" i="22"/>
  <c r="AX3129" i="22"/>
  <c r="AY3129" i="22"/>
  <c r="AZ3129" i="22"/>
  <c r="BA3129" i="22"/>
  <c r="BB3129" i="22"/>
  <c r="AX3130" i="22"/>
  <c r="AY3130" i="22"/>
  <c r="AZ3130" i="22"/>
  <c r="BA3130" i="22"/>
  <c r="BB3130" i="22"/>
  <c r="AX3131" i="22"/>
  <c r="AY3131" i="22"/>
  <c r="AZ3131" i="22"/>
  <c r="BA3131" i="22"/>
  <c r="BB3131" i="22"/>
  <c r="AX3132" i="22"/>
  <c r="AY3132" i="22"/>
  <c r="AZ3132" i="22"/>
  <c r="BA3132" i="22"/>
  <c r="BB3132" i="22"/>
  <c r="AX3133" i="22"/>
  <c r="AY3133" i="22"/>
  <c r="AZ3133" i="22"/>
  <c r="BA3133" i="22"/>
  <c r="BB3133" i="22"/>
  <c r="AX3134" i="22"/>
  <c r="AY3134" i="22"/>
  <c r="AZ3134" i="22"/>
  <c r="BA3134" i="22"/>
  <c r="BB3134" i="22"/>
  <c r="AX3135" i="22"/>
  <c r="AY3135" i="22"/>
  <c r="AZ3135" i="22"/>
  <c r="BA3135" i="22"/>
  <c r="BB3135" i="22"/>
  <c r="AX3136" i="22"/>
  <c r="AY3136" i="22"/>
  <c r="AZ3136" i="22"/>
  <c r="BA3136" i="22"/>
  <c r="BB3136" i="22"/>
  <c r="AX3137" i="22"/>
  <c r="AY3137" i="22"/>
  <c r="AZ3137" i="22"/>
  <c r="BA3137" i="22"/>
  <c r="BB3137" i="22"/>
  <c r="AX3138" i="22"/>
  <c r="AY3138" i="22"/>
  <c r="AZ3138" i="22"/>
  <c r="BA3138" i="22"/>
  <c r="BB3138" i="22"/>
  <c r="AX3139" i="22"/>
  <c r="AY3139" i="22"/>
  <c r="AZ3139" i="22"/>
  <c r="BA3139" i="22"/>
  <c r="BB3139" i="22"/>
  <c r="AX3140" i="22"/>
  <c r="AY3140" i="22"/>
  <c r="AZ3140" i="22"/>
  <c r="BA3140" i="22"/>
  <c r="BB3140" i="22"/>
  <c r="AX3141" i="22"/>
  <c r="AY3141" i="22"/>
  <c r="AZ3141" i="22"/>
  <c r="BA3141" i="22"/>
  <c r="BB3141" i="22"/>
  <c r="AX3142" i="22"/>
  <c r="AY3142" i="22"/>
  <c r="AZ3142" i="22"/>
  <c r="BA3142" i="22"/>
  <c r="BB3142" i="22"/>
  <c r="AX3143" i="22"/>
  <c r="AY3143" i="22"/>
  <c r="AZ3143" i="22"/>
  <c r="BA3143" i="22"/>
  <c r="BB3143" i="22"/>
  <c r="AX3144" i="22"/>
  <c r="AY3144" i="22"/>
  <c r="AZ3144" i="22"/>
  <c r="BA3144" i="22"/>
  <c r="BB3144" i="22"/>
  <c r="AX3145" i="22"/>
  <c r="AY3145" i="22"/>
  <c r="AZ3145" i="22"/>
  <c r="BA3145" i="22"/>
  <c r="BB3145" i="22"/>
  <c r="AX3146" i="22"/>
  <c r="AY3146" i="22"/>
  <c r="AZ3146" i="22"/>
  <c r="BA3146" i="22"/>
  <c r="BB3146" i="22"/>
  <c r="AX3147" i="22"/>
  <c r="AY3147" i="22"/>
  <c r="AZ3147" i="22"/>
  <c r="BA3147" i="22"/>
  <c r="BB3147" i="22"/>
  <c r="AX3148" i="22"/>
  <c r="AY3148" i="22"/>
  <c r="AZ3148" i="22"/>
  <c r="BA3148" i="22"/>
  <c r="BB3148" i="22"/>
  <c r="AX3149" i="22"/>
  <c r="AY3149" i="22"/>
  <c r="AZ3149" i="22"/>
  <c r="BA3149" i="22"/>
  <c r="BB3149" i="22"/>
  <c r="AX3150" i="22"/>
  <c r="AY3150" i="22"/>
  <c r="AZ3150" i="22"/>
  <c r="BA3150" i="22"/>
  <c r="BB3150" i="22"/>
  <c r="AX3151" i="22"/>
  <c r="AY3151" i="22"/>
  <c r="AZ3151" i="22"/>
  <c r="BA3151" i="22"/>
  <c r="BB3151" i="22"/>
  <c r="AX3152" i="22"/>
  <c r="AY3152" i="22"/>
  <c r="AZ3152" i="22"/>
  <c r="BA3152" i="22"/>
  <c r="BB3152" i="22"/>
  <c r="AX3153" i="22"/>
  <c r="AY3153" i="22"/>
  <c r="AZ3153" i="22"/>
  <c r="BA3153" i="22"/>
  <c r="BB3153" i="22"/>
  <c r="AX3154" i="22"/>
  <c r="AY3154" i="22"/>
  <c r="AZ3154" i="22"/>
  <c r="BA3154" i="22"/>
  <c r="BB3154" i="22"/>
  <c r="AX3155" i="22"/>
  <c r="AY3155" i="22"/>
  <c r="AZ3155" i="22"/>
  <c r="BA3155" i="22"/>
  <c r="BB3155" i="22"/>
  <c r="AX3156" i="22"/>
  <c r="AY3156" i="22"/>
  <c r="AZ3156" i="22"/>
  <c r="BA3156" i="22"/>
  <c r="BB3156" i="22"/>
  <c r="AX3157" i="22"/>
  <c r="AY3157" i="22"/>
  <c r="AZ3157" i="22"/>
  <c r="BA3157" i="22"/>
  <c r="BB3157" i="22"/>
  <c r="AX3158" i="22"/>
  <c r="AY3158" i="22"/>
  <c r="AZ3158" i="22"/>
  <c r="BA3158" i="22"/>
  <c r="BB3158" i="22"/>
  <c r="AX3159" i="22"/>
  <c r="AY3159" i="22"/>
  <c r="AZ3159" i="22"/>
  <c r="BA3159" i="22"/>
  <c r="BB3159" i="22"/>
  <c r="AX3160" i="22"/>
  <c r="AY3160" i="22"/>
  <c r="AZ3160" i="22"/>
  <c r="BA3160" i="22"/>
  <c r="BB3160" i="22"/>
  <c r="AX3161" i="22"/>
  <c r="AY3161" i="22"/>
  <c r="AZ3161" i="22"/>
  <c r="BA3161" i="22"/>
  <c r="BB3161" i="22"/>
  <c r="AX3162" i="22"/>
  <c r="AY3162" i="22"/>
  <c r="AZ3162" i="22"/>
  <c r="BA3162" i="22"/>
  <c r="BB3162" i="22"/>
  <c r="AX3163" i="22"/>
  <c r="AY3163" i="22"/>
  <c r="AZ3163" i="22"/>
  <c r="BA3163" i="22"/>
  <c r="BB3163" i="22"/>
  <c r="AX3164" i="22"/>
  <c r="AY3164" i="22"/>
  <c r="AZ3164" i="22"/>
  <c r="BA3164" i="22"/>
  <c r="BB3164" i="22"/>
  <c r="AX3165" i="22"/>
  <c r="AY3165" i="22"/>
  <c r="AZ3165" i="22"/>
  <c r="BA3165" i="22"/>
  <c r="BB3165" i="22"/>
  <c r="AX3166" i="22"/>
  <c r="AY3166" i="22"/>
  <c r="AZ3166" i="22"/>
  <c r="BA3166" i="22"/>
  <c r="BB3166" i="22"/>
  <c r="AX3167" i="22"/>
  <c r="AY3167" i="22"/>
  <c r="AZ3167" i="22"/>
  <c r="BA3167" i="22"/>
  <c r="BB3167" i="22"/>
  <c r="AX3168" i="22"/>
  <c r="AY3168" i="22"/>
  <c r="AZ3168" i="22"/>
  <c r="BA3168" i="22"/>
  <c r="BB3168" i="22"/>
  <c r="AX3169" i="22"/>
  <c r="AY3169" i="22"/>
  <c r="AZ3169" i="22"/>
  <c r="BA3169" i="22"/>
  <c r="BB3169" i="22"/>
  <c r="AX3170" i="22"/>
  <c r="AY3170" i="22"/>
  <c r="AZ3170" i="22"/>
  <c r="BA3170" i="22"/>
  <c r="BB3170" i="22"/>
  <c r="AX3171" i="22"/>
  <c r="AY3171" i="22"/>
  <c r="AZ3171" i="22"/>
  <c r="BA3171" i="22"/>
  <c r="BB3171" i="22"/>
  <c r="AX3172" i="22"/>
  <c r="AY3172" i="22"/>
  <c r="AZ3172" i="22"/>
  <c r="BA3172" i="22"/>
  <c r="BB3172" i="22"/>
  <c r="AX3173" i="22"/>
  <c r="AY3173" i="22"/>
  <c r="AZ3173" i="22"/>
  <c r="BA3173" i="22"/>
  <c r="BB3173" i="22"/>
  <c r="AX3174" i="22"/>
  <c r="AY3174" i="22"/>
  <c r="AZ3174" i="22"/>
  <c r="BA3174" i="22"/>
  <c r="BB3174" i="22"/>
  <c r="AX3175" i="22"/>
  <c r="AY3175" i="22"/>
  <c r="AZ3175" i="22"/>
  <c r="BA3175" i="22"/>
  <c r="BB3175" i="22"/>
  <c r="AX3176" i="22"/>
  <c r="AY3176" i="22"/>
  <c r="AZ3176" i="22"/>
  <c r="BA3176" i="22"/>
  <c r="BB3176" i="22"/>
  <c r="AX3177" i="22"/>
  <c r="AY3177" i="22"/>
  <c r="AZ3177" i="22"/>
  <c r="BA3177" i="22"/>
  <c r="BB3177" i="22"/>
  <c r="AX3178" i="22"/>
  <c r="AY3178" i="22"/>
  <c r="AZ3178" i="22"/>
  <c r="BA3178" i="22"/>
  <c r="BB3178" i="22"/>
  <c r="AX3179" i="22"/>
  <c r="AY3179" i="22"/>
  <c r="AZ3179" i="22"/>
  <c r="BA3179" i="22"/>
  <c r="BB3179" i="22"/>
  <c r="AX3180" i="22"/>
  <c r="AY3180" i="22"/>
  <c r="AZ3180" i="22"/>
  <c r="BA3180" i="22"/>
  <c r="BB3180" i="22"/>
  <c r="AX3181" i="22"/>
  <c r="AY3181" i="22"/>
  <c r="AZ3181" i="22"/>
  <c r="BA3181" i="22"/>
  <c r="BB3181" i="22"/>
  <c r="AX3182" i="22"/>
  <c r="AY3182" i="22"/>
  <c r="AZ3182" i="22"/>
  <c r="BA3182" i="22"/>
  <c r="BB3182" i="22"/>
  <c r="AX3183" i="22"/>
  <c r="AY3183" i="22"/>
  <c r="AZ3183" i="22"/>
  <c r="BA3183" i="22"/>
  <c r="BB3183" i="22"/>
  <c r="AX3184" i="22"/>
  <c r="AY3184" i="22"/>
  <c r="AZ3184" i="22"/>
  <c r="BA3184" i="22"/>
  <c r="BB3184" i="22"/>
  <c r="AX3185" i="22"/>
  <c r="AY3185" i="22"/>
  <c r="AZ3185" i="22"/>
  <c r="BA3185" i="22"/>
  <c r="BB3185" i="22"/>
  <c r="AX3186" i="22"/>
  <c r="AY3186" i="22"/>
  <c r="AZ3186" i="22"/>
  <c r="BA3186" i="22"/>
  <c r="BB3186" i="22"/>
  <c r="AX3187" i="22"/>
  <c r="AY3187" i="22"/>
  <c r="AZ3187" i="22"/>
  <c r="BA3187" i="22"/>
  <c r="BB3187" i="22"/>
  <c r="AX3188" i="22"/>
  <c r="AY3188" i="22"/>
  <c r="AZ3188" i="22"/>
  <c r="BA3188" i="22"/>
  <c r="BB3188" i="22"/>
  <c r="AX3189" i="22"/>
  <c r="AY3189" i="22"/>
  <c r="AZ3189" i="22"/>
  <c r="BA3189" i="22"/>
  <c r="BB3189" i="22"/>
  <c r="AX3190" i="22"/>
  <c r="AY3190" i="22"/>
  <c r="AZ3190" i="22"/>
  <c r="BA3190" i="22"/>
  <c r="BB3190" i="22"/>
  <c r="AX3191" i="22"/>
  <c r="AY3191" i="22"/>
  <c r="AZ3191" i="22"/>
  <c r="BA3191" i="22"/>
  <c r="BB3191" i="22"/>
  <c r="AX3192" i="22"/>
  <c r="AY3192" i="22"/>
  <c r="AZ3192" i="22"/>
  <c r="BA3192" i="22"/>
  <c r="BB3192" i="22"/>
  <c r="AX3193" i="22"/>
  <c r="AY3193" i="22"/>
  <c r="AZ3193" i="22"/>
  <c r="BA3193" i="22"/>
  <c r="BB3193" i="22"/>
  <c r="AX3194" i="22"/>
  <c r="AY3194" i="22"/>
  <c r="AZ3194" i="22"/>
  <c r="BA3194" i="22"/>
  <c r="BB3194" i="22"/>
  <c r="AX3195" i="22"/>
  <c r="AY3195" i="22"/>
  <c r="AZ3195" i="22"/>
  <c r="BA3195" i="22"/>
  <c r="BB3195" i="22"/>
  <c r="AX3196" i="22"/>
  <c r="AY3196" i="22"/>
  <c r="AZ3196" i="22"/>
  <c r="BA3196" i="22"/>
  <c r="BB3196" i="22"/>
  <c r="AX3197" i="22"/>
  <c r="AY3197" i="22"/>
  <c r="AZ3197" i="22"/>
  <c r="BA3197" i="22"/>
  <c r="BB3197" i="22"/>
  <c r="AX3198" i="22"/>
  <c r="AY3198" i="22"/>
  <c r="AZ3198" i="22"/>
  <c r="BA3198" i="22"/>
  <c r="BB3198" i="22"/>
  <c r="AX3199" i="22"/>
  <c r="AY3199" i="22"/>
  <c r="AZ3199" i="22"/>
  <c r="BA3199" i="22"/>
  <c r="BB3199" i="22"/>
  <c r="AX3200" i="22"/>
  <c r="AY3200" i="22"/>
  <c r="AZ3200" i="22"/>
  <c r="BA3200" i="22"/>
  <c r="BB3200" i="22"/>
  <c r="AX3201" i="22"/>
  <c r="AY3201" i="22"/>
  <c r="AZ3201" i="22"/>
  <c r="BA3201" i="22"/>
  <c r="BB3201" i="22"/>
  <c r="AX3202" i="22"/>
  <c r="AY3202" i="22"/>
  <c r="AZ3202" i="22"/>
  <c r="BA3202" i="22"/>
  <c r="BB3202" i="22"/>
  <c r="AX3203" i="22"/>
  <c r="AY3203" i="22"/>
  <c r="AZ3203" i="22"/>
  <c r="BA3203" i="22"/>
  <c r="BB3203" i="22"/>
  <c r="AX3204" i="22"/>
  <c r="AY3204" i="22"/>
  <c r="AZ3204" i="22"/>
  <c r="BA3204" i="22"/>
  <c r="BB3204" i="22"/>
  <c r="AX3205" i="22"/>
  <c r="AY3205" i="22"/>
  <c r="AZ3205" i="22"/>
  <c r="BA3205" i="22"/>
  <c r="BB3205" i="22"/>
  <c r="AX3206" i="22"/>
  <c r="AY3206" i="22"/>
  <c r="AZ3206" i="22"/>
  <c r="BA3206" i="22"/>
  <c r="BB3206" i="22"/>
  <c r="AX3207" i="22"/>
  <c r="AY3207" i="22"/>
  <c r="AZ3207" i="22"/>
  <c r="BA3207" i="22"/>
  <c r="BB3207" i="22"/>
  <c r="AX3208" i="22"/>
  <c r="AY3208" i="22"/>
  <c r="AZ3208" i="22"/>
  <c r="BA3208" i="22"/>
  <c r="BB3208" i="22"/>
  <c r="AX3209" i="22"/>
  <c r="AY3209" i="22"/>
  <c r="AZ3209" i="22"/>
  <c r="BA3209" i="22"/>
  <c r="BB3209" i="22"/>
  <c r="AX3210" i="22"/>
  <c r="AY3210" i="22"/>
  <c r="AZ3210" i="22"/>
  <c r="BA3210" i="22"/>
  <c r="BB3210" i="22"/>
  <c r="AX3211" i="22"/>
  <c r="AY3211" i="22"/>
  <c r="AZ3211" i="22"/>
  <c r="BA3211" i="22"/>
  <c r="BB3211" i="22"/>
  <c r="AX3212" i="22"/>
  <c r="AY3212" i="22"/>
  <c r="AZ3212" i="22"/>
  <c r="BA3212" i="22"/>
  <c r="BB3212" i="22"/>
  <c r="AX3213" i="22"/>
  <c r="AY3213" i="22"/>
  <c r="AZ3213" i="22"/>
  <c r="BA3213" i="22"/>
  <c r="BB3213" i="22"/>
  <c r="AX3214" i="22"/>
  <c r="AY3214" i="22"/>
  <c r="AZ3214" i="22"/>
  <c r="BA3214" i="22"/>
  <c r="BB3214" i="22"/>
  <c r="AX3215" i="22"/>
  <c r="AY3215" i="22"/>
  <c r="AZ3215" i="22"/>
  <c r="BA3215" i="22"/>
  <c r="BB3215" i="22"/>
  <c r="AX3216" i="22"/>
  <c r="AY3216" i="22"/>
  <c r="AZ3216" i="22"/>
  <c r="BA3216" i="22"/>
  <c r="BB3216" i="22"/>
  <c r="AX3217" i="22"/>
  <c r="AY3217" i="22"/>
  <c r="AZ3217" i="22"/>
  <c r="BA3217" i="22"/>
  <c r="BB3217" i="22"/>
  <c r="AX3218" i="22"/>
  <c r="AY3218" i="22"/>
  <c r="AZ3218" i="22"/>
  <c r="BA3218" i="22"/>
  <c r="BB3218" i="22"/>
  <c r="AX3219" i="22"/>
  <c r="AY3219" i="22"/>
  <c r="AZ3219" i="22"/>
  <c r="BA3219" i="22"/>
  <c r="BB3219" i="22"/>
  <c r="AX3220" i="22"/>
  <c r="AY3220" i="22"/>
  <c r="AZ3220" i="22"/>
  <c r="BA3220" i="22"/>
  <c r="BB3220" i="22"/>
  <c r="AX3221" i="22"/>
  <c r="AY3221" i="22"/>
  <c r="AZ3221" i="22"/>
  <c r="BA3221" i="22"/>
  <c r="BB3221" i="22"/>
  <c r="AX3222" i="22"/>
  <c r="AY3222" i="22"/>
  <c r="AZ3222" i="22"/>
  <c r="BA3222" i="22"/>
  <c r="BB3222" i="22"/>
  <c r="AX3223" i="22"/>
  <c r="AY3223" i="22"/>
  <c r="AZ3223" i="22"/>
  <c r="BA3223" i="22"/>
  <c r="BB3223" i="22"/>
  <c r="AX3224" i="22"/>
  <c r="AY3224" i="22"/>
  <c r="AZ3224" i="22"/>
  <c r="BA3224" i="22"/>
  <c r="BB3224" i="22"/>
  <c r="AX3225" i="22"/>
  <c r="AY3225" i="22"/>
  <c r="AZ3225" i="22"/>
  <c r="BA3225" i="22"/>
  <c r="BB3225" i="22"/>
  <c r="AX3226" i="22"/>
  <c r="AY3226" i="22"/>
  <c r="AZ3226" i="22"/>
  <c r="BA3226" i="22"/>
  <c r="BB3226" i="22"/>
  <c r="AX3227" i="22"/>
  <c r="AY3227" i="22"/>
  <c r="AZ3227" i="22"/>
  <c r="BA3227" i="22"/>
  <c r="BB3227" i="22"/>
  <c r="AX3228" i="22"/>
  <c r="AY3228" i="22"/>
  <c r="AZ3228" i="22"/>
  <c r="BA3228" i="22"/>
  <c r="BB3228" i="22"/>
  <c r="AX3229" i="22"/>
  <c r="AY3229" i="22"/>
  <c r="AZ3229" i="22"/>
  <c r="BA3229" i="22"/>
  <c r="BB3229" i="22"/>
  <c r="AX3230" i="22"/>
  <c r="AY3230" i="22"/>
  <c r="AZ3230" i="22"/>
  <c r="BA3230" i="22"/>
  <c r="BB3230" i="22"/>
  <c r="AX3231" i="22"/>
  <c r="AY3231" i="22"/>
  <c r="AZ3231" i="22"/>
  <c r="BA3231" i="22"/>
  <c r="BB3231" i="22"/>
  <c r="AX3232" i="22"/>
  <c r="AY3232" i="22"/>
  <c r="AZ3232" i="22"/>
  <c r="BA3232" i="22"/>
  <c r="BB3232" i="22"/>
  <c r="AX3233" i="22"/>
  <c r="AY3233" i="22"/>
  <c r="AZ3233" i="22"/>
  <c r="BA3233" i="22"/>
  <c r="BB3233" i="22"/>
  <c r="AX3234" i="22"/>
  <c r="AY3234" i="22"/>
  <c r="AZ3234" i="22"/>
  <c r="BA3234" i="22"/>
  <c r="BB3234" i="22"/>
  <c r="AX3235" i="22"/>
  <c r="AY3235" i="22"/>
  <c r="AZ3235" i="22"/>
  <c r="BA3235" i="22"/>
  <c r="BB3235" i="22"/>
  <c r="AX3236" i="22"/>
  <c r="AY3236" i="22"/>
  <c r="AZ3236" i="22"/>
  <c r="BA3236" i="22"/>
  <c r="BB3236" i="22"/>
  <c r="AX3237" i="22"/>
  <c r="AY3237" i="22"/>
  <c r="AZ3237" i="22"/>
  <c r="BA3237" i="22"/>
  <c r="BB3237" i="22"/>
  <c r="AX3238" i="22"/>
  <c r="AY3238" i="22"/>
  <c r="AZ3238" i="22"/>
  <c r="BA3238" i="22"/>
  <c r="BB3238" i="22"/>
  <c r="AX3239" i="22"/>
  <c r="AY3239" i="22"/>
  <c r="AZ3239" i="22"/>
  <c r="BA3239" i="22"/>
  <c r="BB3239" i="22"/>
  <c r="AX3240" i="22"/>
  <c r="AY3240" i="22"/>
  <c r="AZ3240" i="22"/>
  <c r="BA3240" i="22"/>
  <c r="BB3240" i="22"/>
  <c r="AX3241" i="22"/>
  <c r="AY3241" i="22"/>
  <c r="AZ3241" i="22"/>
  <c r="BA3241" i="22"/>
  <c r="BB3241" i="22"/>
  <c r="AX3242" i="22"/>
  <c r="AY3242" i="22"/>
  <c r="AZ3242" i="22"/>
  <c r="BA3242" i="22"/>
  <c r="BB3242" i="22"/>
  <c r="AX3243" i="22"/>
  <c r="AY3243" i="22"/>
  <c r="AZ3243" i="22"/>
  <c r="BA3243" i="22"/>
  <c r="BB3243" i="22"/>
  <c r="AX3244" i="22"/>
  <c r="AY3244" i="22"/>
  <c r="AZ3244" i="22"/>
  <c r="BA3244" i="22"/>
  <c r="BB3244" i="22"/>
  <c r="AX3245" i="22"/>
  <c r="AY3245" i="22"/>
  <c r="AZ3245" i="22"/>
  <c r="BA3245" i="22"/>
  <c r="BB3245" i="22"/>
  <c r="AX3246" i="22"/>
  <c r="AY3246" i="22"/>
  <c r="AZ3246" i="22"/>
  <c r="BA3246" i="22"/>
  <c r="BB3246" i="22"/>
  <c r="AX3247" i="22"/>
  <c r="AY3247" i="22"/>
  <c r="AZ3247" i="22"/>
  <c r="BA3247" i="22"/>
  <c r="BB3247" i="22"/>
  <c r="AX3248" i="22"/>
  <c r="AY3248" i="22"/>
  <c r="AZ3248" i="22"/>
  <c r="BA3248" i="22"/>
  <c r="BB3248" i="22"/>
  <c r="AX3249" i="22"/>
  <c r="AY3249" i="22"/>
  <c r="AZ3249" i="22"/>
  <c r="BA3249" i="22"/>
  <c r="BB3249" i="22"/>
  <c r="AX3250" i="22"/>
  <c r="AY3250" i="22"/>
  <c r="AZ3250" i="22"/>
  <c r="BA3250" i="22"/>
  <c r="BB3250" i="22"/>
  <c r="AX3251" i="22"/>
  <c r="AY3251" i="22"/>
  <c r="AZ3251" i="22"/>
  <c r="BA3251" i="22"/>
  <c r="BB3251" i="22"/>
  <c r="AX3252" i="22"/>
  <c r="AY3252" i="22"/>
  <c r="AZ3252" i="22"/>
  <c r="BA3252" i="22"/>
  <c r="BB3252" i="22"/>
  <c r="AX3253" i="22"/>
  <c r="AY3253" i="22"/>
  <c r="AZ3253" i="22"/>
  <c r="BA3253" i="22"/>
  <c r="BB3253" i="22"/>
  <c r="AX3254" i="22"/>
  <c r="AY3254" i="22"/>
  <c r="AZ3254" i="22"/>
  <c r="BA3254" i="22"/>
  <c r="BB3254" i="22"/>
  <c r="AX3255" i="22"/>
  <c r="AY3255" i="22"/>
  <c r="AZ3255" i="22"/>
  <c r="BA3255" i="22"/>
  <c r="BB3255" i="22"/>
  <c r="AX3256" i="22"/>
  <c r="AY3256" i="22"/>
  <c r="AZ3256" i="22"/>
  <c r="BA3256" i="22"/>
  <c r="BB3256" i="22"/>
  <c r="AX3257" i="22"/>
  <c r="AY3257" i="22"/>
  <c r="AZ3257" i="22"/>
  <c r="BA3257" i="22"/>
  <c r="BB3257" i="22"/>
  <c r="AX3258" i="22"/>
  <c r="AY3258" i="22"/>
  <c r="AZ3258" i="22"/>
  <c r="BA3258" i="22"/>
  <c r="BB3258" i="22"/>
  <c r="AX3259" i="22"/>
  <c r="AY3259" i="22"/>
  <c r="AZ3259" i="22"/>
  <c r="BA3259" i="22"/>
  <c r="BB3259" i="22"/>
  <c r="AX3260" i="22"/>
  <c r="AY3260" i="22"/>
  <c r="AZ3260" i="22"/>
  <c r="BA3260" i="22"/>
  <c r="BB3260" i="22"/>
  <c r="AX3261" i="22"/>
  <c r="AY3261" i="22"/>
  <c r="AZ3261" i="22"/>
  <c r="BA3261" i="22"/>
  <c r="BB3261" i="22"/>
  <c r="AX3262" i="22"/>
  <c r="AY3262" i="22"/>
  <c r="AZ3262" i="22"/>
  <c r="BA3262" i="22"/>
  <c r="BB3262" i="22"/>
  <c r="AX3263" i="22"/>
  <c r="AY3263" i="22"/>
  <c r="AZ3263" i="22"/>
  <c r="BA3263" i="22"/>
  <c r="BB3263" i="22"/>
  <c r="AX3264" i="22"/>
  <c r="AY3264" i="22"/>
  <c r="AZ3264" i="22"/>
  <c r="BA3264" i="22"/>
  <c r="BB3264" i="22"/>
  <c r="AX3265" i="22"/>
  <c r="AY3265" i="22"/>
  <c r="AZ3265" i="22"/>
  <c r="BA3265" i="22"/>
  <c r="BB3265" i="22"/>
  <c r="AX3266" i="22"/>
  <c r="AY3266" i="22"/>
  <c r="AZ3266" i="22"/>
  <c r="BA3266" i="22"/>
  <c r="BB3266" i="22"/>
  <c r="AX3267" i="22"/>
  <c r="AY3267" i="22"/>
  <c r="AZ3267" i="22"/>
  <c r="BA3267" i="22"/>
  <c r="BB3267" i="22"/>
  <c r="AX3268" i="22"/>
  <c r="AY3268" i="22"/>
  <c r="AZ3268" i="22"/>
  <c r="BA3268" i="22"/>
  <c r="BB3268" i="22"/>
  <c r="AX3269" i="22"/>
  <c r="AY3269" i="22"/>
  <c r="AZ3269" i="22"/>
  <c r="BA3269" i="22"/>
  <c r="BB3269" i="22"/>
  <c r="AX3270" i="22"/>
  <c r="AY3270" i="22"/>
  <c r="AZ3270" i="22"/>
  <c r="BA3270" i="22"/>
  <c r="BB3270" i="22"/>
  <c r="AX3271" i="22"/>
  <c r="AY3271" i="22"/>
  <c r="AZ3271" i="22"/>
  <c r="BA3271" i="22"/>
  <c r="BB3271" i="22"/>
  <c r="AX3272" i="22"/>
  <c r="AY3272" i="22"/>
  <c r="AZ3272" i="22"/>
  <c r="BA3272" i="22"/>
  <c r="BB3272" i="22"/>
  <c r="AX3273" i="22"/>
  <c r="AY3273" i="22"/>
  <c r="AZ3273" i="22"/>
  <c r="BA3273" i="22"/>
  <c r="BB3273" i="22"/>
  <c r="AX3274" i="22"/>
  <c r="AY3274" i="22"/>
  <c r="AZ3274" i="22"/>
  <c r="BA3274" i="22"/>
  <c r="BB3274" i="22"/>
  <c r="AX3275" i="22"/>
  <c r="AY3275" i="22"/>
  <c r="AZ3275" i="22"/>
  <c r="BA3275" i="22"/>
  <c r="BB3275" i="22"/>
  <c r="AX3276" i="22"/>
  <c r="AY3276" i="22"/>
  <c r="AZ3276" i="22"/>
  <c r="BA3276" i="22"/>
  <c r="BB3276" i="22"/>
  <c r="AX3277" i="22"/>
  <c r="AY3277" i="22"/>
  <c r="AZ3277" i="22"/>
  <c r="BA3277" i="22"/>
  <c r="BB3277" i="22"/>
  <c r="AX3278" i="22"/>
  <c r="AY3278" i="22"/>
  <c r="AZ3278" i="22"/>
  <c r="BA3278" i="22"/>
  <c r="BB3278" i="22"/>
  <c r="AX3279" i="22"/>
  <c r="AY3279" i="22"/>
  <c r="AZ3279" i="22"/>
  <c r="BA3279" i="22"/>
  <c r="BB3279" i="22"/>
  <c r="AX3280" i="22"/>
  <c r="AY3280" i="22"/>
  <c r="AZ3280" i="22"/>
  <c r="BA3280" i="22"/>
  <c r="BB3280" i="22"/>
  <c r="AX3281" i="22"/>
  <c r="AY3281" i="22"/>
  <c r="AZ3281" i="22"/>
  <c r="BA3281" i="22"/>
  <c r="BB3281" i="22"/>
  <c r="AX3282" i="22"/>
  <c r="AY3282" i="22"/>
  <c r="AZ3282" i="22"/>
  <c r="BA3282" i="22"/>
  <c r="BB3282" i="22"/>
  <c r="AX3283" i="22"/>
  <c r="AY3283" i="22"/>
  <c r="AZ3283" i="22"/>
  <c r="BA3283" i="22"/>
  <c r="BB3283" i="22"/>
  <c r="AX3284" i="22"/>
  <c r="AY3284" i="22"/>
  <c r="AZ3284" i="22"/>
  <c r="BA3284" i="22"/>
  <c r="BB3284" i="22"/>
  <c r="AX3285" i="22"/>
  <c r="AY3285" i="22"/>
  <c r="AZ3285" i="22"/>
  <c r="BA3285" i="22"/>
  <c r="BB3285" i="22"/>
  <c r="AX3286" i="22"/>
  <c r="AY3286" i="22"/>
  <c r="AZ3286" i="22"/>
  <c r="BA3286" i="22"/>
  <c r="BB3286" i="22"/>
  <c r="AX3287" i="22"/>
  <c r="AY3287" i="22"/>
  <c r="AZ3287" i="22"/>
  <c r="BA3287" i="22"/>
  <c r="BB3287" i="22"/>
  <c r="AX3288" i="22"/>
  <c r="AY3288" i="22"/>
  <c r="AZ3288" i="22"/>
  <c r="BA3288" i="22"/>
  <c r="BB3288" i="22"/>
  <c r="AX3289" i="22"/>
  <c r="AY3289" i="22"/>
  <c r="AZ3289" i="22"/>
  <c r="BA3289" i="22"/>
  <c r="BB3289" i="22"/>
  <c r="AX3290" i="22"/>
  <c r="AY3290" i="22"/>
  <c r="AZ3290" i="22"/>
  <c r="BA3290" i="22"/>
  <c r="BB3290" i="22"/>
  <c r="AX3291" i="22"/>
  <c r="AY3291" i="22"/>
  <c r="AZ3291" i="22"/>
  <c r="BA3291" i="22"/>
  <c r="BB3291" i="22"/>
  <c r="AX3292" i="22"/>
  <c r="AY3292" i="22"/>
  <c r="AZ3292" i="22"/>
  <c r="BA3292" i="22"/>
  <c r="BB3292" i="22"/>
  <c r="AX3293" i="22"/>
  <c r="AY3293" i="22"/>
  <c r="AZ3293" i="22"/>
  <c r="BA3293" i="22"/>
  <c r="BB3293" i="22"/>
  <c r="AX3294" i="22"/>
  <c r="AY3294" i="22"/>
  <c r="AZ3294" i="22"/>
  <c r="BA3294" i="22"/>
  <c r="BB3294" i="22"/>
  <c r="AX3295" i="22"/>
  <c r="AY3295" i="22"/>
  <c r="AZ3295" i="22"/>
  <c r="BA3295" i="22"/>
  <c r="BB3295" i="22"/>
  <c r="AX3296" i="22"/>
  <c r="AY3296" i="22"/>
  <c r="AZ3296" i="22"/>
  <c r="BA3296" i="22"/>
  <c r="BB3296" i="22"/>
  <c r="AX3297" i="22"/>
  <c r="AY3297" i="22"/>
  <c r="AZ3297" i="22"/>
  <c r="BA3297" i="22"/>
  <c r="BB3297" i="22"/>
  <c r="AX3298" i="22"/>
  <c r="AY3298" i="22"/>
  <c r="AZ3298" i="22"/>
  <c r="BA3298" i="22"/>
  <c r="BB3298" i="22"/>
  <c r="AX3299" i="22"/>
  <c r="AY3299" i="22"/>
  <c r="AZ3299" i="22"/>
  <c r="BA3299" i="22"/>
  <c r="BB3299" i="22"/>
  <c r="AX3300" i="22"/>
  <c r="AY3300" i="22"/>
  <c r="AZ3300" i="22"/>
  <c r="BA3300" i="22"/>
  <c r="BB3300" i="22"/>
  <c r="AX3301" i="22"/>
  <c r="AY3301" i="22"/>
  <c r="AZ3301" i="22"/>
  <c r="BA3301" i="22"/>
  <c r="BB3301" i="22"/>
  <c r="AX3302" i="22"/>
  <c r="AY3302" i="22"/>
  <c r="AZ3302" i="22"/>
  <c r="BA3302" i="22"/>
  <c r="BB3302" i="22"/>
  <c r="AX3303" i="22"/>
  <c r="AY3303" i="22"/>
  <c r="AZ3303" i="22"/>
  <c r="BA3303" i="22"/>
  <c r="BB3303" i="22"/>
  <c r="AX3304" i="22"/>
  <c r="AY3304" i="22"/>
  <c r="AZ3304" i="22"/>
  <c r="BA3304" i="22"/>
  <c r="BB3304" i="22"/>
  <c r="AX3305" i="22"/>
  <c r="AY3305" i="22"/>
  <c r="AZ3305" i="22"/>
  <c r="BA3305" i="22"/>
  <c r="BB3305" i="22"/>
  <c r="AX3306" i="22"/>
  <c r="AY3306" i="22"/>
  <c r="AZ3306" i="22"/>
  <c r="BA3306" i="22"/>
  <c r="BB3306" i="22"/>
  <c r="AX3307" i="22"/>
  <c r="AY3307" i="22"/>
  <c r="AZ3307" i="22"/>
  <c r="BA3307" i="22"/>
  <c r="BB3307" i="22"/>
  <c r="AX3308" i="22"/>
  <c r="AY3308" i="22"/>
  <c r="AZ3308" i="22"/>
  <c r="BA3308" i="22"/>
  <c r="BB3308" i="22"/>
  <c r="AX3309" i="22"/>
  <c r="AY3309" i="22"/>
  <c r="AZ3309" i="22"/>
  <c r="BA3309" i="22"/>
  <c r="BB3309" i="22"/>
  <c r="AX3310" i="22"/>
  <c r="AY3310" i="22"/>
  <c r="AZ3310" i="22"/>
  <c r="BA3310" i="22"/>
  <c r="BB3310" i="22"/>
  <c r="AX3311" i="22"/>
  <c r="AY3311" i="22"/>
  <c r="AZ3311" i="22"/>
  <c r="BA3311" i="22"/>
  <c r="BB3311" i="22"/>
  <c r="AX3312" i="22"/>
  <c r="AY3312" i="22"/>
  <c r="AZ3312" i="22"/>
  <c r="BA3312" i="22"/>
  <c r="BB3312" i="22"/>
  <c r="AX3313" i="22"/>
  <c r="AY3313" i="22"/>
  <c r="AZ3313" i="22"/>
  <c r="BA3313" i="22"/>
  <c r="BB3313" i="22"/>
  <c r="AX3314" i="22"/>
  <c r="AY3314" i="22"/>
  <c r="AZ3314" i="22"/>
  <c r="BA3314" i="22"/>
  <c r="BB3314" i="22"/>
  <c r="AX3315" i="22"/>
  <c r="AY3315" i="22"/>
  <c r="AZ3315" i="22"/>
  <c r="BA3315" i="22"/>
  <c r="BB3315" i="22"/>
  <c r="AX3316" i="22"/>
  <c r="AY3316" i="22"/>
  <c r="AZ3316" i="22"/>
  <c r="BA3316" i="22"/>
  <c r="BB3316" i="22"/>
  <c r="AX3317" i="22"/>
  <c r="AY3317" i="22"/>
  <c r="AZ3317" i="22"/>
  <c r="BA3317" i="22"/>
  <c r="BB3317" i="22"/>
  <c r="AX3318" i="22"/>
  <c r="AY3318" i="22"/>
  <c r="AZ3318" i="22"/>
  <c r="BA3318" i="22"/>
  <c r="BB3318" i="22"/>
  <c r="AX3319" i="22"/>
  <c r="AY3319" i="22"/>
  <c r="AZ3319" i="22"/>
  <c r="BA3319" i="22"/>
  <c r="BB3319" i="22"/>
  <c r="AX3320" i="22"/>
  <c r="AY3320" i="22"/>
  <c r="AZ3320" i="22"/>
  <c r="BA3320" i="22"/>
  <c r="BB3320" i="22"/>
  <c r="AX3321" i="22"/>
  <c r="AY3321" i="22"/>
  <c r="AZ3321" i="22"/>
  <c r="BA3321" i="22"/>
  <c r="BB3321" i="22"/>
  <c r="AX3322" i="22"/>
  <c r="AY3322" i="22"/>
  <c r="AZ3322" i="22"/>
  <c r="BA3322" i="22"/>
  <c r="BB3322" i="22"/>
  <c r="AX3323" i="22"/>
  <c r="AY3323" i="22"/>
  <c r="AZ3323" i="22"/>
  <c r="BA3323" i="22"/>
  <c r="BB3323" i="22"/>
  <c r="AX3324" i="22"/>
  <c r="AY3324" i="22"/>
  <c r="AZ3324" i="22"/>
  <c r="BA3324" i="22"/>
  <c r="BB3324" i="22"/>
  <c r="AX3325" i="22"/>
  <c r="AY3325" i="22"/>
  <c r="AZ3325" i="22"/>
  <c r="BA3325" i="22"/>
  <c r="BB3325" i="22"/>
  <c r="AX3326" i="22"/>
  <c r="AY3326" i="22"/>
  <c r="AZ3326" i="22"/>
  <c r="BA3326" i="22"/>
  <c r="BB3326" i="22"/>
  <c r="AX3327" i="22"/>
  <c r="AY3327" i="22"/>
  <c r="AZ3327" i="22"/>
  <c r="BA3327" i="22"/>
  <c r="BB3327" i="22"/>
  <c r="AX3328" i="22"/>
  <c r="AY3328" i="22"/>
  <c r="AZ3328" i="22"/>
  <c r="BA3328" i="22"/>
  <c r="BB3328" i="22"/>
  <c r="AX3329" i="22"/>
  <c r="AY3329" i="22"/>
  <c r="AZ3329" i="22"/>
  <c r="BA3329" i="22"/>
  <c r="BB3329" i="22"/>
  <c r="AX3330" i="22"/>
  <c r="AY3330" i="22"/>
  <c r="AZ3330" i="22"/>
  <c r="BA3330" i="22"/>
  <c r="BB3330" i="22"/>
  <c r="AX3331" i="22"/>
  <c r="AY3331" i="22"/>
  <c r="AZ3331" i="22"/>
  <c r="BA3331" i="22"/>
  <c r="BB3331" i="22"/>
  <c r="AX3332" i="22"/>
  <c r="AY3332" i="22"/>
  <c r="AZ3332" i="22"/>
  <c r="BA3332" i="22"/>
  <c r="BB3332" i="22"/>
  <c r="AX3333" i="22"/>
  <c r="AY3333" i="22"/>
  <c r="AZ3333" i="22"/>
  <c r="BA3333" i="22"/>
  <c r="BB3333" i="22"/>
  <c r="AX3334" i="22"/>
  <c r="AY3334" i="22"/>
  <c r="AZ3334" i="22"/>
  <c r="BA3334" i="22"/>
  <c r="BB3334" i="22"/>
  <c r="AX3335" i="22"/>
  <c r="AY3335" i="22"/>
  <c r="AZ3335" i="22"/>
  <c r="BA3335" i="22"/>
  <c r="BB3335" i="22"/>
  <c r="AX3336" i="22"/>
  <c r="AY3336" i="22"/>
  <c r="AZ3336" i="22"/>
  <c r="BA3336" i="22"/>
  <c r="BB3336" i="22"/>
  <c r="AX3337" i="22"/>
  <c r="AY3337" i="22"/>
  <c r="AZ3337" i="22"/>
  <c r="BA3337" i="22"/>
  <c r="BB3337" i="22"/>
  <c r="AX3338" i="22"/>
  <c r="AY3338" i="22"/>
  <c r="AZ3338" i="22"/>
  <c r="BA3338" i="22"/>
  <c r="BB3338" i="22"/>
  <c r="AX3339" i="22"/>
  <c r="AY3339" i="22"/>
  <c r="AZ3339" i="22"/>
  <c r="BA3339" i="22"/>
  <c r="BB3339" i="22"/>
  <c r="AX3340" i="22"/>
  <c r="AY3340" i="22"/>
  <c r="AZ3340" i="22"/>
  <c r="BA3340" i="22"/>
  <c r="BB3340" i="22"/>
  <c r="AX3341" i="22"/>
  <c r="AY3341" i="22"/>
  <c r="AZ3341" i="22"/>
  <c r="BA3341" i="22"/>
  <c r="BB3341" i="22"/>
  <c r="AX3342" i="22"/>
  <c r="AY3342" i="22"/>
  <c r="AZ3342" i="22"/>
  <c r="BA3342" i="22"/>
  <c r="BB3342" i="22"/>
  <c r="AX3343" i="22"/>
  <c r="AY3343" i="22"/>
  <c r="AZ3343" i="22"/>
  <c r="BA3343" i="22"/>
  <c r="BB3343" i="22"/>
  <c r="AX3344" i="22"/>
  <c r="AY3344" i="22"/>
  <c r="AZ3344" i="22"/>
  <c r="BA3344" i="22"/>
  <c r="BB3344" i="22"/>
  <c r="AX3345" i="22"/>
  <c r="AY3345" i="22"/>
  <c r="AZ3345" i="22"/>
  <c r="BA3345" i="22"/>
  <c r="BB3345" i="22"/>
  <c r="AX3346" i="22"/>
  <c r="AY3346" i="22"/>
  <c r="AZ3346" i="22"/>
  <c r="BA3346" i="22"/>
  <c r="BB3346" i="22"/>
  <c r="AX3347" i="22"/>
  <c r="AY3347" i="22"/>
  <c r="AZ3347" i="22"/>
  <c r="BA3347" i="22"/>
  <c r="BB3347" i="22"/>
  <c r="AX3348" i="22"/>
  <c r="AY3348" i="22"/>
  <c r="AZ3348" i="22"/>
  <c r="BA3348" i="22"/>
  <c r="BB3348" i="22"/>
  <c r="AX3349" i="22"/>
  <c r="AY3349" i="22"/>
  <c r="AZ3349" i="22"/>
  <c r="BA3349" i="22"/>
  <c r="BB3349" i="22"/>
  <c r="AX3350" i="22"/>
  <c r="AY3350" i="22"/>
  <c r="AZ3350" i="22"/>
  <c r="BA3350" i="22"/>
  <c r="BB3350" i="22"/>
  <c r="AX3351" i="22"/>
  <c r="AY3351" i="22"/>
  <c r="AZ3351" i="22"/>
  <c r="BA3351" i="22"/>
  <c r="BB3351" i="22"/>
  <c r="AX3352" i="22"/>
  <c r="AY3352" i="22"/>
  <c r="AZ3352" i="22"/>
  <c r="BA3352" i="22"/>
  <c r="BB3352" i="22"/>
  <c r="AX3353" i="22"/>
  <c r="AY3353" i="22"/>
  <c r="AZ3353" i="22"/>
  <c r="BA3353" i="22"/>
  <c r="BB3353" i="22"/>
  <c r="AX3354" i="22"/>
  <c r="AY3354" i="22"/>
  <c r="AZ3354" i="22"/>
  <c r="BA3354" i="22"/>
  <c r="BB3354" i="22"/>
  <c r="AX3355" i="22"/>
  <c r="AY3355" i="22"/>
  <c r="AZ3355" i="22"/>
  <c r="BA3355" i="22"/>
  <c r="BB3355" i="22"/>
  <c r="AX3356" i="22"/>
  <c r="AY3356" i="22"/>
  <c r="AZ3356" i="22"/>
  <c r="BA3356" i="22"/>
  <c r="BB3356" i="22"/>
  <c r="AX3357" i="22"/>
  <c r="AY3357" i="22"/>
  <c r="AZ3357" i="22"/>
  <c r="BA3357" i="22"/>
  <c r="BB3357" i="22"/>
  <c r="AX3358" i="22"/>
  <c r="AY3358" i="22"/>
  <c r="AZ3358" i="22"/>
  <c r="BA3358" i="22"/>
  <c r="BB3358" i="22"/>
  <c r="AX3359" i="22"/>
  <c r="AY3359" i="22"/>
  <c r="AZ3359" i="22"/>
  <c r="BA3359" i="22"/>
  <c r="BB3359" i="22"/>
  <c r="AX3360" i="22"/>
  <c r="AY3360" i="22"/>
  <c r="AZ3360" i="22"/>
  <c r="BA3360" i="22"/>
  <c r="BB3360" i="22"/>
  <c r="AX3361" i="22"/>
  <c r="AY3361" i="22"/>
  <c r="AZ3361" i="22"/>
  <c r="BA3361" i="22"/>
  <c r="BB3361" i="22"/>
  <c r="AX3362" i="22"/>
  <c r="AY3362" i="22"/>
  <c r="AZ3362" i="22"/>
  <c r="BA3362" i="22"/>
  <c r="BB3362" i="22"/>
  <c r="AX3363" i="22"/>
  <c r="AY3363" i="22"/>
  <c r="AZ3363" i="22"/>
  <c r="BA3363" i="22"/>
  <c r="BB3363" i="22"/>
  <c r="AX3364" i="22"/>
  <c r="AY3364" i="22"/>
  <c r="AZ3364" i="22"/>
  <c r="BA3364" i="22"/>
  <c r="BB3364" i="22"/>
  <c r="AX3365" i="22"/>
  <c r="AY3365" i="22"/>
  <c r="AZ3365" i="22"/>
  <c r="BA3365" i="22"/>
  <c r="BB3365" i="22"/>
  <c r="AX3366" i="22"/>
  <c r="AY3366" i="22"/>
  <c r="AZ3366" i="22"/>
  <c r="BA3366" i="22"/>
  <c r="BB3366" i="22"/>
  <c r="AX3367" i="22"/>
  <c r="AY3367" i="22"/>
  <c r="AZ3367" i="22"/>
  <c r="BA3367" i="22"/>
  <c r="BB3367" i="22"/>
  <c r="AX3368" i="22"/>
  <c r="AY3368" i="22"/>
  <c r="AZ3368" i="22"/>
  <c r="BA3368" i="22"/>
  <c r="BB3368" i="22"/>
  <c r="AX3369" i="22"/>
  <c r="AY3369" i="22"/>
  <c r="AZ3369" i="22"/>
  <c r="BA3369" i="22"/>
  <c r="BB3369" i="22"/>
  <c r="AX3370" i="22"/>
  <c r="AY3370" i="22"/>
  <c r="AZ3370" i="22"/>
  <c r="BA3370" i="22"/>
  <c r="BB3370" i="22"/>
  <c r="AX3371" i="22"/>
  <c r="AY3371" i="22"/>
  <c r="AZ3371" i="22"/>
  <c r="BA3371" i="22"/>
  <c r="BB3371" i="22"/>
  <c r="AX3372" i="22"/>
  <c r="AY3372" i="22"/>
  <c r="AZ3372" i="22"/>
  <c r="BA3372" i="22"/>
  <c r="BB3372" i="22"/>
  <c r="AX3373" i="22"/>
  <c r="AY3373" i="22"/>
  <c r="AZ3373" i="22"/>
  <c r="BA3373" i="22"/>
  <c r="BB3373" i="22"/>
  <c r="AX3374" i="22"/>
  <c r="AY3374" i="22"/>
  <c r="AZ3374" i="22"/>
  <c r="BA3374" i="22"/>
  <c r="BB3374" i="22"/>
  <c r="AX3375" i="22"/>
  <c r="AY3375" i="22"/>
  <c r="AZ3375" i="22"/>
  <c r="BA3375" i="22"/>
  <c r="BB3375" i="22"/>
  <c r="AX3376" i="22"/>
  <c r="AY3376" i="22"/>
  <c r="AZ3376" i="22"/>
  <c r="BA3376" i="22"/>
  <c r="BB3376" i="22"/>
  <c r="AX3377" i="22"/>
  <c r="AY3377" i="22"/>
  <c r="AZ3377" i="22"/>
  <c r="BA3377" i="22"/>
  <c r="BB3377" i="22"/>
  <c r="AX3378" i="22"/>
  <c r="AY3378" i="22"/>
  <c r="AZ3378" i="22"/>
  <c r="BA3378" i="22"/>
  <c r="BB3378" i="22"/>
  <c r="AX3379" i="22"/>
  <c r="AY3379" i="22"/>
  <c r="AZ3379" i="22"/>
  <c r="BA3379" i="22"/>
  <c r="BB3379" i="22"/>
  <c r="AX3380" i="22"/>
  <c r="AY3380" i="22"/>
  <c r="AZ3380" i="22"/>
  <c r="BA3380" i="22"/>
  <c r="BB3380" i="22"/>
  <c r="AX3381" i="22"/>
  <c r="AY3381" i="22"/>
  <c r="AZ3381" i="22"/>
  <c r="BA3381" i="22"/>
  <c r="BB3381" i="22"/>
  <c r="AX3382" i="22"/>
  <c r="AY3382" i="22"/>
  <c r="AZ3382" i="22"/>
  <c r="BA3382" i="22"/>
  <c r="BB3382" i="22"/>
  <c r="AX3383" i="22"/>
  <c r="AY3383" i="22"/>
  <c r="AZ3383" i="22"/>
  <c r="BA3383" i="22"/>
  <c r="BB3383" i="22"/>
  <c r="AX3384" i="22"/>
  <c r="AY3384" i="22"/>
  <c r="AZ3384" i="22"/>
  <c r="BA3384" i="22"/>
  <c r="BB3384" i="22"/>
  <c r="AX3385" i="22"/>
  <c r="AY3385" i="22"/>
  <c r="AZ3385" i="22"/>
  <c r="BA3385" i="22"/>
  <c r="BB3385" i="22"/>
  <c r="AX3386" i="22"/>
  <c r="AY3386" i="22"/>
  <c r="AZ3386" i="22"/>
  <c r="BA3386" i="22"/>
  <c r="BB3386" i="22"/>
  <c r="AX3387" i="22"/>
  <c r="AY3387" i="22"/>
  <c r="AZ3387" i="22"/>
  <c r="BA3387" i="22"/>
  <c r="BB3387" i="22"/>
  <c r="AX3388" i="22"/>
  <c r="AY3388" i="22"/>
  <c r="AZ3388" i="22"/>
  <c r="BA3388" i="22"/>
  <c r="BB3388" i="22"/>
  <c r="AX3389" i="22"/>
  <c r="AY3389" i="22"/>
  <c r="AZ3389" i="22"/>
  <c r="BA3389" i="22"/>
  <c r="BB3389" i="22"/>
  <c r="AX3390" i="22"/>
  <c r="AY3390" i="22"/>
  <c r="AZ3390" i="22"/>
  <c r="BA3390" i="22"/>
  <c r="BB3390" i="22"/>
  <c r="AX3391" i="22"/>
  <c r="AY3391" i="22"/>
  <c r="AZ3391" i="22"/>
  <c r="BA3391" i="22"/>
  <c r="BB3391" i="22"/>
  <c r="AX3392" i="22"/>
  <c r="AY3392" i="22"/>
  <c r="AZ3392" i="22"/>
  <c r="BA3392" i="22"/>
  <c r="BB3392" i="22"/>
  <c r="AX3393" i="22"/>
  <c r="AY3393" i="22"/>
  <c r="AZ3393" i="22"/>
  <c r="BA3393" i="22"/>
  <c r="BB3393" i="22"/>
  <c r="AX3394" i="22"/>
  <c r="AY3394" i="22"/>
  <c r="AZ3394" i="22"/>
  <c r="BA3394" i="22"/>
  <c r="BB3394" i="22"/>
  <c r="AX3395" i="22"/>
  <c r="AY3395" i="22"/>
  <c r="AZ3395" i="22"/>
  <c r="BA3395" i="22"/>
  <c r="BB3395" i="22"/>
  <c r="AX3396" i="22"/>
  <c r="AY3396" i="22"/>
  <c r="AZ3396" i="22"/>
  <c r="BA3396" i="22"/>
  <c r="BB3396" i="22"/>
  <c r="AX3397" i="22"/>
  <c r="AY3397" i="22"/>
  <c r="AZ3397" i="22"/>
  <c r="BA3397" i="22"/>
  <c r="BB3397" i="22"/>
  <c r="AX3398" i="22"/>
  <c r="AY3398" i="22"/>
  <c r="AZ3398" i="22"/>
  <c r="BA3398" i="22"/>
  <c r="BB3398" i="22"/>
  <c r="AX3399" i="22"/>
  <c r="AY3399" i="22"/>
  <c r="AZ3399" i="22"/>
  <c r="BA3399" i="22"/>
  <c r="BB3399" i="22"/>
  <c r="AX3400" i="22"/>
  <c r="AY3400" i="22"/>
  <c r="AZ3400" i="22"/>
  <c r="BA3400" i="22"/>
  <c r="BB3400" i="22"/>
  <c r="AX3401" i="22"/>
  <c r="AY3401" i="22"/>
  <c r="AZ3401" i="22"/>
  <c r="BA3401" i="22"/>
  <c r="BB3401" i="22"/>
  <c r="AX3402" i="22"/>
  <c r="AY3402" i="22"/>
  <c r="AZ3402" i="22"/>
  <c r="BA3402" i="22"/>
  <c r="BB3402" i="22"/>
  <c r="AX3403" i="22"/>
  <c r="AY3403" i="22"/>
  <c r="AZ3403" i="22"/>
  <c r="BA3403" i="22"/>
  <c r="BB3403" i="22"/>
  <c r="AX3404" i="22"/>
  <c r="AY3404" i="22"/>
  <c r="AZ3404" i="22"/>
  <c r="BA3404" i="22"/>
  <c r="BB3404" i="22"/>
  <c r="AX3405" i="22"/>
  <c r="AY3405" i="22"/>
  <c r="AZ3405" i="22"/>
  <c r="BA3405" i="22"/>
  <c r="BB3405" i="22"/>
  <c r="AX3406" i="22"/>
  <c r="AY3406" i="22"/>
  <c r="AZ3406" i="22"/>
  <c r="BA3406" i="22"/>
  <c r="BB3406" i="22"/>
  <c r="AX3407" i="22"/>
  <c r="AY3407" i="22"/>
  <c r="AZ3407" i="22"/>
  <c r="BA3407" i="22"/>
  <c r="BB3407" i="22"/>
  <c r="AX3408" i="22"/>
  <c r="AY3408" i="22"/>
  <c r="AZ3408" i="22"/>
  <c r="BA3408" i="22"/>
  <c r="BB3408" i="22"/>
  <c r="E51" i="22"/>
  <c r="E52" i="22"/>
  <c r="E53" i="22"/>
  <c r="E54" i="22"/>
  <c r="E55" i="22"/>
  <c r="E56" i="22"/>
  <c r="E57" i="22"/>
  <c r="E58" i="22"/>
  <c r="E59" i="22"/>
  <c r="E60" i="22"/>
  <c r="E61" i="22"/>
  <c r="E62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4" i="22"/>
  <c r="E85" i="22"/>
  <c r="E86" i="22"/>
  <c r="E87" i="22"/>
  <c r="E88" i="22"/>
  <c r="E89" i="22"/>
  <c r="E90" i="22"/>
  <c r="E91" i="22"/>
  <c r="E92" i="22"/>
  <c r="E93" i="22"/>
  <c r="E94" i="22"/>
  <c r="E95" i="22"/>
  <c r="E96" i="22"/>
  <c r="E97" i="22"/>
  <c r="E98" i="22"/>
  <c r="E99" i="22"/>
  <c r="E100" i="22"/>
  <c r="E101" i="22"/>
  <c r="E102" i="22"/>
  <c r="E103" i="22"/>
  <c r="E104" i="22"/>
  <c r="E105" i="22"/>
  <c r="E106" i="22"/>
  <c r="E107" i="22"/>
  <c r="E108" i="22"/>
  <c r="E109" i="22"/>
  <c r="E110" i="22"/>
  <c r="E111" i="22"/>
  <c r="E112" i="22"/>
  <c r="E113" i="22"/>
  <c r="E114" i="22"/>
  <c r="E115" i="22"/>
  <c r="E116" i="22"/>
  <c r="E117" i="22"/>
  <c r="E118" i="22"/>
  <c r="E119" i="22"/>
  <c r="E120" i="22"/>
  <c r="E121" i="22"/>
  <c r="E122" i="22"/>
  <c r="E123" i="22"/>
  <c r="E124" i="22"/>
  <c r="E125" i="22"/>
  <c r="E126" i="22"/>
  <c r="E127" i="22"/>
  <c r="E128" i="22"/>
  <c r="E129" i="22"/>
  <c r="E130" i="22"/>
  <c r="E131" i="22"/>
  <c r="E132" i="22"/>
  <c r="E133" i="22"/>
  <c r="E134" i="22"/>
  <c r="E135" i="22"/>
  <c r="E136" i="22"/>
  <c r="E137" i="22"/>
  <c r="E138" i="22"/>
  <c r="E139" i="22"/>
  <c r="E140" i="22"/>
  <c r="E141" i="22"/>
  <c r="E142" i="22"/>
  <c r="E143" i="22"/>
  <c r="E144" i="22"/>
  <c r="E145" i="22"/>
  <c r="E146" i="22"/>
  <c r="E147" i="22"/>
  <c r="E148" i="22"/>
  <c r="E149" i="22"/>
  <c r="E150" i="22"/>
  <c r="E151" i="22"/>
  <c r="E152" i="22"/>
  <c r="E153" i="22"/>
  <c r="E154" i="22"/>
  <c r="E155" i="22"/>
  <c r="E156" i="22"/>
  <c r="E157" i="22"/>
  <c r="E158" i="22"/>
  <c r="E159" i="22"/>
  <c r="E160" i="22"/>
  <c r="E161" i="22"/>
  <c r="E162" i="22"/>
  <c r="E163" i="22"/>
  <c r="E164" i="22"/>
  <c r="E165" i="22"/>
  <c r="E166" i="22"/>
  <c r="E167" i="22"/>
  <c r="E168" i="22"/>
  <c r="E169" i="22"/>
  <c r="E170" i="22"/>
  <c r="E171" i="22"/>
  <c r="E172" i="22"/>
  <c r="E173" i="22"/>
  <c r="E174" i="22"/>
  <c r="E175" i="22"/>
  <c r="E176" i="22"/>
  <c r="E177" i="22"/>
  <c r="E178" i="22"/>
  <c r="E179" i="22"/>
  <c r="E180" i="22"/>
  <c r="E181" i="22"/>
  <c r="E182" i="22"/>
  <c r="E183" i="22"/>
  <c r="E184" i="22"/>
  <c r="E185" i="22"/>
  <c r="E186" i="22"/>
  <c r="E187" i="22"/>
  <c r="E188" i="22"/>
  <c r="E189" i="22"/>
  <c r="E190" i="22"/>
  <c r="E191" i="22"/>
  <c r="E192" i="22"/>
  <c r="E193" i="22"/>
  <c r="E194" i="22"/>
  <c r="E195" i="22"/>
  <c r="E196" i="22"/>
  <c r="E197" i="22"/>
  <c r="E198" i="22"/>
  <c r="E199" i="22"/>
  <c r="E200" i="22"/>
  <c r="E201" i="22"/>
  <c r="E202" i="22"/>
  <c r="E203" i="22"/>
  <c r="E204" i="22"/>
  <c r="E205" i="22"/>
  <c r="E206" i="22"/>
  <c r="E207" i="22"/>
  <c r="E208" i="22"/>
  <c r="E209" i="22"/>
  <c r="E210" i="22"/>
  <c r="E211" i="22"/>
  <c r="E212" i="22"/>
  <c r="E213" i="22"/>
  <c r="E214" i="22"/>
  <c r="E215" i="22"/>
  <c r="E216" i="22"/>
  <c r="E217" i="22"/>
  <c r="E218" i="22"/>
  <c r="E219" i="22"/>
  <c r="E220" i="22"/>
  <c r="E221" i="22"/>
  <c r="E222" i="22"/>
  <c r="E223" i="22"/>
  <c r="E224" i="22"/>
  <c r="E225" i="22"/>
  <c r="E226" i="22"/>
  <c r="E227" i="22"/>
  <c r="E228" i="22"/>
  <c r="E229" i="22"/>
  <c r="E230" i="22"/>
  <c r="E231" i="22"/>
  <c r="E232" i="22"/>
  <c r="E233" i="22"/>
  <c r="E234" i="22"/>
  <c r="E235" i="22"/>
  <c r="E236" i="22"/>
  <c r="E237" i="22"/>
  <c r="E238" i="22"/>
  <c r="E239" i="22"/>
  <c r="E240" i="22"/>
  <c r="E241" i="22"/>
  <c r="E242" i="22"/>
  <c r="E243" i="22"/>
  <c r="E244" i="22"/>
  <c r="E245" i="22"/>
  <c r="E246" i="22"/>
  <c r="E247" i="22"/>
  <c r="E248" i="22"/>
  <c r="E249" i="22"/>
  <c r="E250" i="22"/>
  <c r="E251" i="22"/>
  <c r="E252" i="22"/>
  <c r="E253" i="22"/>
  <c r="E254" i="22"/>
  <c r="E255" i="22"/>
  <c r="E256" i="22"/>
  <c r="E257" i="22"/>
  <c r="E258" i="22"/>
  <c r="E259" i="22"/>
  <c r="E260" i="22"/>
  <c r="E261" i="22"/>
  <c r="E262" i="22"/>
  <c r="E263" i="22"/>
  <c r="E264" i="22"/>
  <c r="E265" i="22"/>
  <c r="E266" i="22"/>
  <c r="E267" i="22"/>
  <c r="E268" i="22"/>
  <c r="E269" i="22"/>
  <c r="E270" i="22"/>
  <c r="E271" i="22"/>
  <c r="E272" i="22"/>
  <c r="E273" i="22"/>
  <c r="E274" i="22"/>
  <c r="E275" i="22"/>
  <c r="E276" i="22"/>
  <c r="E277" i="22"/>
  <c r="E278" i="22"/>
  <c r="E279" i="22"/>
  <c r="E280" i="22"/>
  <c r="E281" i="22"/>
  <c r="E282" i="22"/>
  <c r="E283" i="22"/>
  <c r="E284" i="22"/>
  <c r="E285" i="22"/>
  <c r="E286" i="22"/>
  <c r="E287" i="22"/>
  <c r="E288" i="22"/>
  <c r="E289" i="22"/>
  <c r="E290" i="22"/>
  <c r="E291" i="22"/>
  <c r="E292" i="22"/>
  <c r="E293" i="22"/>
  <c r="E294" i="22"/>
  <c r="E295" i="22"/>
  <c r="E296" i="22"/>
  <c r="E297" i="22"/>
  <c r="E298" i="22"/>
  <c r="E299" i="22"/>
  <c r="E300" i="22"/>
  <c r="E301" i="22"/>
  <c r="E302" i="22"/>
  <c r="E303" i="22"/>
  <c r="E304" i="22"/>
  <c r="E305" i="22"/>
  <c r="E306" i="22"/>
  <c r="E307" i="22"/>
  <c r="E308" i="22"/>
  <c r="E309" i="22"/>
  <c r="E310" i="22"/>
  <c r="E311" i="22"/>
  <c r="E312" i="22"/>
  <c r="E313" i="22"/>
  <c r="E314" i="22"/>
  <c r="E315" i="22"/>
  <c r="E316" i="22"/>
  <c r="E317" i="22"/>
  <c r="E318" i="22"/>
  <c r="E319" i="22"/>
  <c r="E320" i="22"/>
  <c r="E321" i="22"/>
  <c r="E322" i="22"/>
  <c r="E323" i="22"/>
  <c r="E324" i="22"/>
  <c r="E325" i="22"/>
  <c r="E326" i="22"/>
  <c r="E327" i="22"/>
  <c r="E328" i="22"/>
  <c r="E329" i="22"/>
  <c r="E330" i="22"/>
  <c r="E331" i="22"/>
  <c r="E332" i="22"/>
  <c r="E333" i="22"/>
  <c r="E334" i="22"/>
  <c r="E335" i="22"/>
  <c r="E336" i="22"/>
  <c r="E337" i="22"/>
  <c r="E338" i="22"/>
  <c r="E339" i="22"/>
  <c r="E340" i="22"/>
  <c r="E341" i="22"/>
  <c r="E342" i="22"/>
  <c r="E343" i="22"/>
  <c r="E344" i="22"/>
  <c r="E345" i="22"/>
  <c r="E346" i="22"/>
  <c r="E347" i="22"/>
  <c r="E348" i="22"/>
  <c r="E349" i="22"/>
  <c r="E350" i="22"/>
  <c r="E351" i="22"/>
  <c r="E352" i="22"/>
  <c r="E353" i="22"/>
  <c r="E354" i="22"/>
  <c r="E355" i="22"/>
  <c r="E356" i="22"/>
  <c r="E357" i="22"/>
  <c r="E358" i="22"/>
  <c r="E359" i="22"/>
  <c r="E360" i="22"/>
  <c r="E361" i="22"/>
  <c r="E362" i="22"/>
  <c r="E363" i="22"/>
  <c r="E364" i="22"/>
  <c r="E365" i="22"/>
  <c r="E366" i="22"/>
  <c r="E367" i="22"/>
  <c r="E368" i="22"/>
  <c r="E369" i="22"/>
  <c r="E370" i="22"/>
  <c r="E371" i="22"/>
  <c r="E372" i="22"/>
  <c r="E373" i="22"/>
  <c r="E374" i="22"/>
  <c r="E375" i="22"/>
  <c r="E376" i="22"/>
  <c r="E377" i="22"/>
  <c r="E378" i="22"/>
  <c r="E379" i="22"/>
  <c r="E380" i="22"/>
  <c r="E381" i="22"/>
  <c r="E382" i="22"/>
  <c r="E383" i="22"/>
  <c r="E384" i="22"/>
  <c r="E385" i="22"/>
  <c r="E386" i="22"/>
  <c r="E387" i="22"/>
  <c r="E388" i="22"/>
  <c r="E389" i="22"/>
  <c r="E390" i="22"/>
  <c r="E391" i="22"/>
  <c r="E392" i="22"/>
  <c r="E393" i="22"/>
  <c r="E394" i="22"/>
  <c r="E395" i="22"/>
  <c r="E396" i="22"/>
  <c r="E397" i="22"/>
  <c r="E398" i="22"/>
  <c r="E399" i="22"/>
  <c r="E400" i="22"/>
  <c r="E401" i="22"/>
  <c r="E402" i="22"/>
  <c r="E403" i="22"/>
  <c r="E404" i="22"/>
  <c r="E405" i="22"/>
  <c r="E406" i="22"/>
  <c r="E407" i="22"/>
  <c r="E408" i="22"/>
  <c r="E409" i="22"/>
  <c r="E410" i="22"/>
  <c r="E411" i="22"/>
  <c r="E412" i="22"/>
  <c r="E413" i="22"/>
  <c r="E414" i="22"/>
  <c r="E415" i="22"/>
  <c r="E416" i="22"/>
  <c r="E417" i="22"/>
  <c r="E418" i="22"/>
  <c r="E419" i="22"/>
  <c r="E420" i="22"/>
  <c r="E421" i="22"/>
  <c r="E422" i="22"/>
  <c r="E423" i="22"/>
  <c r="E424" i="22"/>
  <c r="E425" i="22"/>
  <c r="E426" i="22"/>
  <c r="E427" i="22"/>
  <c r="E428" i="22"/>
  <c r="E429" i="22"/>
  <c r="E430" i="22"/>
  <c r="E431" i="22"/>
  <c r="E432" i="22"/>
  <c r="E433" i="22"/>
  <c r="E434" i="22"/>
  <c r="E435" i="22"/>
  <c r="E436" i="22"/>
  <c r="E437" i="22"/>
  <c r="E438" i="22"/>
  <c r="E439" i="22"/>
  <c r="E440" i="22"/>
  <c r="E441" i="22"/>
  <c r="E442" i="22"/>
  <c r="E443" i="22"/>
  <c r="E444" i="22"/>
  <c r="E445" i="22"/>
  <c r="E446" i="22"/>
  <c r="E447" i="22"/>
  <c r="E448" i="22"/>
  <c r="E449" i="22"/>
  <c r="E450" i="22"/>
  <c r="E451" i="22"/>
  <c r="E452" i="22"/>
  <c r="E453" i="22"/>
  <c r="E454" i="22"/>
  <c r="E455" i="22"/>
  <c r="E456" i="22"/>
  <c r="E457" i="22"/>
  <c r="E458" i="22"/>
  <c r="E459" i="22"/>
  <c r="E460" i="22"/>
  <c r="E461" i="22"/>
  <c r="E462" i="22"/>
  <c r="E463" i="22"/>
  <c r="E464" i="22"/>
  <c r="E465" i="22"/>
  <c r="E466" i="22"/>
  <c r="E467" i="22"/>
  <c r="E468" i="22"/>
  <c r="E469" i="22"/>
  <c r="E470" i="22"/>
  <c r="E471" i="22"/>
  <c r="E472" i="22"/>
  <c r="E473" i="22"/>
  <c r="E474" i="22"/>
  <c r="E475" i="22"/>
  <c r="E476" i="22"/>
  <c r="E477" i="22"/>
  <c r="E478" i="22"/>
  <c r="E479" i="22"/>
  <c r="E480" i="22"/>
  <c r="E481" i="22"/>
  <c r="E482" i="22"/>
  <c r="E483" i="22"/>
  <c r="E484" i="22"/>
  <c r="E485" i="22"/>
  <c r="E486" i="22"/>
  <c r="E487" i="22"/>
  <c r="E488" i="22"/>
  <c r="E489" i="22"/>
  <c r="E490" i="22"/>
  <c r="E491" i="22"/>
  <c r="E492" i="22"/>
  <c r="E493" i="22"/>
  <c r="E494" i="22"/>
  <c r="E495" i="22"/>
  <c r="E496" i="22"/>
  <c r="E497" i="22"/>
  <c r="E498" i="22"/>
  <c r="E499" i="22"/>
  <c r="E500" i="22"/>
  <c r="E501" i="22"/>
  <c r="E502" i="22"/>
  <c r="E503" i="22"/>
  <c r="E504" i="22"/>
  <c r="E505" i="22"/>
  <c r="E506" i="22"/>
  <c r="E507" i="22"/>
  <c r="E508" i="22"/>
  <c r="E509" i="22"/>
  <c r="E510" i="22"/>
  <c r="E511" i="22"/>
  <c r="E512" i="22"/>
  <c r="E513" i="22"/>
  <c r="E514" i="22"/>
  <c r="E515" i="22"/>
  <c r="E516" i="22"/>
  <c r="E517" i="22"/>
  <c r="E518" i="22"/>
  <c r="E519" i="22"/>
  <c r="E520" i="22"/>
  <c r="E521" i="22"/>
  <c r="E522" i="22"/>
  <c r="E523" i="22"/>
  <c r="E524" i="22"/>
  <c r="E525" i="22"/>
  <c r="E526" i="22"/>
  <c r="E527" i="22"/>
  <c r="E528" i="22"/>
  <c r="E529" i="22"/>
  <c r="E530" i="22"/>
  <c r="E531" i="22"/>
  <c r="E532" i="22"/>
  <c r="E533" i="22"/>
  <c r="E534" i="22"/>
  <c r="E535" i="22"/>
  <c r="E536" i="22"/>
  <c r="E537" i="22"/>
  <c r="E538" i="22"/>
  <c r="E539" i="22"/>
  <c r="E540" i="22"/>
  <c r="E541" i="22"/>
  <c r="E542" i="22"/>
  <c r="E543" i="22"/>
  <c r="E544" i="22"/>
  <c r="E545" i="22"/>
  <c r="E546" i="22"/>
  <c r="E547" i="22"/>
  <c r="E548" i="22"/>
  <c r="E549" i="22"/>
  <c r="E550" i="22"/>
  <c r="E551" i="22"/>
  <c r="E552" i="22"/>
  <c r="E553" i="22"/>
  <c r="E554" i="22"/>
  <c r="E555" i="22"/>
  <c r="E556" i="22"/>
  <c r="E557" i="22"/>
  <c r="E558" i="22"/>
  <c r="E559" i="22"/>
  <c r="E560" i="22"/>
  <c r="E561" i="22"/>
  <c r="E562" i="22"/>
  <c r="E563" i="22"/>
  <c r="E564" i="22"/>
  <c r="E565" i="22"/>
  <c r="E566" i="22"/>
  <c r="E567" i="22"/>
  <c r="E568" i="22"/>
  <c r="E569" i="22"/>
  <c r="E570" i="22"/>
  <c r="E571" i="22"/>
  <c r="E572" i="22"/>
  <c r="E573" i="22"/>
  <c r="E574" i="22"/>
  <c r="E575" i="22"/>
  <c r="E576" i="22"/>
  <c r="E577" i="22"/>
  <c r="E578" i="22"/>
  <c r="E579" i="22"/>
  <c r="E580" i="22"/>
  <c r="E581" i="22"/>
  <c r="E582" i="22"/>
  <c r="E583" i="22"/>
  <c r="E584" i="22"/>
  <c r="E585" i="22"/>
  <c r="E586" i="22"/>
  <c r="E587" i="22"/>
  <c r="E588" i="22"/>
  <c r="E589" i="22"/>
  <c r="E590" i="22"/>
  <c r="E591" i="22"/>
  <c r="E592" i="22"/>
  <c r="E593" i="22"/>
  <c r="E594" i="22"/>
  <c r="E595" i="22"/>
  <c r="E596" i="22"/>
  <c r="E597" i="22"/>
  <c r="E598" i="22"/>
  <c r="E599" i="22"/>
  <c r="E600" i="22"/>
  <c r="E601" i="22"/>
  <c r="E602" i="22"/>
  <c r="E603" i="22"/>
  <c r="E604" i="22"/>
  <c r="E605" i="22"/>
  <c r="E606" i="22"/>
  <c r="E607" i="22"/>
  <c r="E608" i="22"/>
  <c r="E609" i="22"/>
  <c r="E610" i="22"/>
  <c r="E611" i="22"/>
  <c r="E612" i="22"/>
  <c r="E613" i="22"/>
  <c r="E614" i="22"/>
  <c r="E615" i="22"/>
  <c r="E616" i="22"/>
  <c r="E617" i="22"/>
  <c r="E618" i="22"/>
  <c r="E619" i="22"/>
  <c r="E620" i="22"/>
  <c r="E621" i="22"/>
  <c r="E622" i="22"/>
  <c r="E623" i="22"/>
  <c r="E624" i="22"/>
  <c r="E625" i="22"/>
  <c r="E626" i="22"/>
  <c r="E627" i="22"/>
  <c r="E628" i="22"/>
  <c r="E629" i="22"/>
  <c r="E630" i="22"/>
  <c r="E631" i="22"/>
  <c r="E632" i="22"/>
  <c r="E633" i="22"/>
  <c r="E634" i="22"/>
  <c r="E635" i="22"/>
  <c r="E636" i="22"/>
  <c r="E637" i="22"/>
  <c r="E638" i="22"/>
  <c r="E639" i="22"/>
  <c r="E640" i="22"/>
  <c r="E641" i="22"/>
  <c r="E642" i="22"/>
  <c r="E643" i="22"/>
  <c r="E644" i="22"/>
  <c r="E645" i="22"/>
  <c r="E646" i="22"/>
  <c r="E647" i="22"/>
  <c r="E648" i="22"/>
  <c r="E649" i="22"/>
  <c r="E650" i="22"/>
  <c r="E651" i="22"/>
  <c r="E652" i="22"/>
  <c r="E653" i="22"/>
  <c r="E654" i="22"/>
  <c r="E655" i="22"/>
  <c r="E656" i="22"/>
  <c r="E657" i="22"/>
  <c r="E658" i="22"/>
  <c r="E659" i="22"/>
  <c r="E660" i="22"/>
  <c r="E661" i="22"/>
  <c r="E662" i="22"/>
  <c r="E663" i="22"/>
  <c r="E664" i="22"/>
  <c r="E665" i="22"/>
  <c r="E666" i="22"/>
  <c r="E667" i="22"/>
  <c r="E668" i="22"/>
  <c r="E669" i="22"/>
  <c r="E670" i="22"/>
  <c r="E671" i="22"/>
  <c r="E672" i="22"/>
  <c r="E673" i="22"/>
  <c r="E674" i="22"/>
  <c r="E675" i="22"/>
  <c r="E676" i="22"/>
  <c r="E677" i="22"/>
  <c r="E678" i="22"/>
  <c r="E679" i="22"/>
  <c r="E680" i="22"/>
  <c r="E681" i="22"/>
  <c r="E682" i="22"/>
  <c r="E683" i="22"/>
  <c r="E684" i="22"/>
  <c r="E685" i="22"/>
  <c r="E686" i="22"/>
  <c r="E687" i="22"/>
  <c r="E688" i="22"/>
  <c r="E689" i="22"/>
  <c r="E690" i="22"/>
  <c r="E691" i="22"/>
  <c r="E692" i="22"/>
  <c r="E693" i="22"/>
  <c r="E694" i="22"/>
  <c r="E695" i="22"/>
  <c r="E696" i="22"/>
  <c r="E697" i="22"/>
  <c r="E698" i="22"/>
  <c r="E699" i="22"/>
  <c r="E700" i="22"/>
  <c r="E701" i="22"/>
  <c r="E702" i="22"/>
  <c r="E703" i="22"/>
  <c r="E704" i="22"/>
  <c r="E705" i="22"/>
  <c r="E706" i="22"/>
  <c r="E707" i="22"/>
  <c r="E708" i="22"/>
  <c r="E709" i="22"/>
  <c r="E710" i="22"/>
  <c r="E711" i="22"/>
  <c r="E712" i="22"/>
  <c r="E713" i="22"/>
  <c r="E714" i="22"/>
  <c r="E715" i="22"/>
  <c r="E716" i="22"/>
  <c r="E717" i="22"/>
  <c r="E718" i="22"/>
  <c r="E719" i="22"/>
  <c r="E720" i="22"/>
  <c r="E721" i="22"/>
  <c r="E722" i="22"/>
  <c r="E723" i="22"/>
  <c r="E724" i="22"/>
  <c r="E725" i="22"/>
  <c r="E726" i="22"/>
  <c r="E727" i="22"/>
  <c r="E728" i="22"/>
  <c r="E729" i="22"/>
  <c r="E730" i="22"/>
  <c r="E731" i="22"/>
  <c r="E732" i="22"/>
  <c r="E733" i="22"/>
  <c r="E734" i="22"/>
  <c r="E735" i="22"/>
  <c r="E736" i="22"/>
  <c r="E737" i="22"/>
  <c r="E738" i="22"/>
  <c r="E739" i="22"/>
  <c r="E740" i="22"/>
  <c r="E741" i="22"/>
  <c r="E742" i="22"/>
  <c r="E743" i="22"/>
  <c r="E744" i="22"/>
  <c r="E745" i="22"/>
  <c r="E746" i="22"/>
  <c r="E747" i="22"/>
  <c r="E748" i="22"/>
  <c r="E749" i="22"/>
  <c r="E750" i="22"/>
  <c r="E751" i="22"/>
  <c r="E752" i="22"/>
  <c r="E753" i="22"/>
  <c r="E754" i="22"/>
  <c r="E755" i="22"/>
  <c r="E756" i="22"/>
  <c r="E757" i="22"/>
  <c r="E758" i="22"/>
  <c r="E759" i="22"/>
  <c r="E760" i="22"/>
  <c r="E761" i="22"/>
  <c r="E762" i="22"/>
  <c r="E763" i="22"/>
  <c r="E764" i="22"/>
  <c r="E765" i="22"/>
  <c r="E766" i="22"/>
  <c r="E767" i="22"/>
  <c r="E768" i="22"/>
  <c r="E769" i="22"/>
  <c r="E770" i="22"/>
  <c r="E771" i="22"/>
  <c r="E772" i="22"/>
  <c r="E773" i="22"/>
  <c r="E774" i="22"/>
  <c r="E775" i="22"/>
  <c r="E776" i="22"/>
  <c r="E777" i="22"/>
  <c r="E778" i="22"/>
  <c r="E779" i="22"/>
  <c r="E780" i="22"/>
  <c r="E781" i="22"/>
  <c r="E782" i="22"/>
  <c r="E783" i="22"/>
  <c r="E784" i="22"/>
  <c r="E785" i="22"/>
  <c r="E786" i="22"/>
  <c r="E787" i="22"/>
  <c r="E788" i="22"/>
  <c r="E789" i="22"/>
  <c r="E790" i="22"/>
  <c r="E791" i="22"/>
  <c r="E792" i="22"/>
  <c r="E793" i="22"/>
  <c r="E794" i="22"/>
  <c r="E795" i="22"/>
  <c r="E796" i="22"/>
  <c r="E797" i="22"/>
  <c r="E798" i="22"/>
  <c r="E799" i="22"/>
  <c r="E800" i="22"/>
  <c r="E801" i="22"/>
  <c r="E802" i="22"/>
  <c r="E803" i="22"/>
  <c r="E804" i="22"/>
  <c r="E805" i="22"/>
  <c r="E806" i="22"/>
  <c r="E807" i="22"/>
  <c r="E808" i="22"/>
  <c r="E809" i="22"/>
  <c r="E810" i="22"/>
  <c r="E811" i="22"/>
  <c r="E812" i="22"/>
  <c r="E813" i="22"/>
  <c r="E814" i="22"/>
  <c r="E815" i="22"/>
  <c r="E816" i="22"/>
  <c r="E817" i="22"/>
  <c r="E818" i="22"/>
  <c r="E819" i="22"/>
  <c r="E820" i="22"/>
  <c r="E821" i="22"/>
  <c r="E822" i="22"/>
  <c r="E823" i="22"/>
  <c r="E824" i="22"/>
  <c r="E825" i="22"/>
  <c r="E826" i="22"/>
  <c r="E827" i="22"/>
  <c r="E828" i="22"/>
  <c r="E829" i="22"/>
  <c r="E830" i="22"/>
  <c r="E831" i="22"/>
  <c r="E832" i="22"/>
  <c r="E833" i="22"/>
  <c r="E834" i="22"/>
  <c r="E835" i="22"/>
  <c r="E836" i="22"/>
  <c r="E837" i="22"/>
  <c r="E838" i="22"/>
  <c r="E839" i="22"/>
  <c r="E840" i="22"/>
  <c r="E841" i="22"/>
  <c r="E842" i="22"/>
  <c r="E843" i="22"/>
  <c r="E844" i="22"/>
  <c r="E845" i="22"/>
  <c r="E846" i="22"/>
  <c r="E847" i="22"/>
  <c r="E848" i="22"/>
  <c r="E849" i="22"/>
  <c r="E850" i="22"/>
  <c r="E851" i="22"/>
  <c r="E852" i="22"/>
  <c r="E853" i="22"/>
  <c r="E854" i="22"/>
  <c r="E855" i="22"/>
  <c r="E856" i="22"/>
  <c r="E857" i="22"/>
  <c r="E858" i="22"/>
  <c r="E859" i="22"/>
  <c r="E860" i="22"/>
  <c r="E861" i="22"/>
  <c r="E862" i="22"/>
  <c r="E863" i="22"/>
  <c r="E864" i="22"/>
  <c r="E865" i="22"/>
  <c r="E866" i="22"/>
  <c r="E867" i="22"/>
  <c r="E868" i="22"/>
  <c r="E869" i="22"/>
  <c r="E870" i="22"/>
  <c r="E871" i="22"/>
  <c r="E872" i="22"/>
  <c r="E873" i="22"/>
  <c r="E874" i="22"/>
  <c r="E875" i="22"/>
  <c r="E876" i="22"/>
  <c r="E877" i="22"/>
  <c r="E878" i="22"/>
  <c r="E879" i="22"/>
  <c r="E880" i="22"/>
  <c r="E881" i="22"/>
  <c r="E882" i="22"/>
  <c r="E883" i="22"/>
  <c r="E884" i="22"/>
  <c r="E885" i="22"/>
  <c r="E886" i="22"/>
  <c r="E887" i="22"/>
  <c r="E888" i="22"/>
  <c r="E889" i="22"/>
  <c r="E890" i="22"/>
  <c r="E891" i="22"/>
  <c r="E892" i="22"/>
  <c r="E893" i="22"/>
  <c r="E894" i="22"/>
  <c r="E895" i="22"/>
  <c r="E896" i="22"/>
  <c r="E897" i="22"/>
  <c r="E898" i="22"/>
  <c r="E899" i="22"/>
  <c r="E900" i="22"/>
  <c r="E901" i="22"/>
  <c r="E902" i="22"/>
  <c r="E903" i="22"/>
  <c r="E904" i="22"/>
  <c r="E905" i="22"/>
  <c r="E906" i="22"/>
  <c r="E907" i="22"/>
  <c r="E908" i="22"/>
  <c r="E909" i="22"/>
  <c r="E910" i="22"/>
  <c r="E911" i="22"/>
  <c r="E912" i="22"/>
  <c r="E913" i="22"/>
  <c r="E914" i="22"/>
  <c r="E915" i="22"/>
  <c r="E916" i="22"/>
  <c r="E917" i="22"/>
  <c r="E918" i="22"/>
  <c r="E919" i="22"/>
  <c r="E920" i="22"/>
  <c r="E921" i="22"/>
  <c r="E922" i="22"/>
  <c r="E923" i="22"/>
  <c r="E924" i="22"/>
  <c r="E925" i="22"/>
  <c r="E926" i="22"/>
  <c r="E927" i="22"/>
  <c r="E928" i="22"/>
  <c r="E929" i="22"/>
  <c r="E930" i="22"/>
  <c r="E931" i="22"/>
  <c r="E932" i="22"/>
  <c r="E933" i="22"/>
  <c r="E934" i="22"/>
  <c r="E935" i="22"/>
  <c r="E936" i="22"/>
  <c r="E937" i="22"/>
  <c r="E938" i="22"/>
  <c r="E939" i="22"/>
  <c r="E940" i="22"/>
  <c r="E941" i="22"/>
  <c r="E942" i="22"/>
  <c r="E943" i="22"/>
  <c r="E944" i="22"/>
  <c r="E945" i="22"/>
  <c r="E946" i="22"/>
  <c r="E947" i="22"/>
  <c r="E948" i="22"/>
  <c r="E949" i="22"/>
  <c r="E950" i="22"/>
  <c r="E951" i="22"/>
  <c r="E952" i="22"/>
  <c r="E953" i="22"/>
  <c r="E954" i="22"/>
  <c r="E955" i="22"/>
  <c r="E956" i="22"/>
  <c r="E957" i="22"/>
  <c r="E958" i="22"/>
  <c r="E959" i="22"/>
  <c r="E960" i="22"/>
  <c r="E961" i="22"/>
  <c r="E962" i="22"/>
  <c r="E963" i="22"/>
  <c r="E964" i="22"/>
  <c r="E965" i="22"/>
  <c r="E966" i="22"/>
  <c r="E967" i="22"/>
  <c r="E968" i="22"/>
  <c r="E969" i="22"/>
  <c r="E970" i="22"/>
  <c r="E971" i="22"/>
  <c r="E972" i="22"/>
  <c r="E973" i="22"/>
  <c r="E974" i="22"/>
  <c r="E975" i="22"/>
  <c r="E976" i="22"/>
  <c r="E977" i="22"/>
  <c r="E978" i="22"/>
  <c r="E979" i="22"/>
  <c r="E980" i="22"/>
  <c r="E981" i="22"/>
  <c r="E982" i="22"/>
  <c r="E983" i="22"/>
  <c r="E984" i="22"/>
  <c r="E985" i="22"/>
  <c r="E986" i="22"/>
  <c r="E987" i="22"/>
  <c r="E988" i="22"/>
  <c r="E989" i="22"/>
  <c r="E990" i="22"/>
  <c r="E991" i="22"/>
  <c r="E992" i="22"/>
  <c r="E993" i="22"/>
  <c r="E994" i="22"/>
  <c r="E995" i="22"/>
  <c r="E996" i="22"/>
  <c r="E997" i="22"/>
  <c r="E998" i="22"/>
  <c r="E999" i="22"/>
  <c r="E1000" i="22"/>
  <c r="E1001" i="22"/>
  <c r="E1002" i="22"/>
  <c r="E1003" i="22"/>
  <c r="E1004" i="22"/>
  <c r="E1005" i="22"/>
  <c r="E1006" i="22"/>
  <c r="E1007" i="22"/>
  <c r="E1008" i="22"/>
  <c r="E1009" i="22"/>
  <c r="E1010" i="22"/>
  <c r="E1011" i="22"/>
  <c r="E1012" i="22"/>
  <c r="E1013" i="22"/>
  <c r="E1014" i="22"/>
  <c r="E1015" i="22"/>
  <c r="E1016" i="22"/>
  <c r="E1017" i="22"/>
  <c r="E1018" i="22"/>
  <c r="E1019" i="22"/>
  <c r="E1020" i="22"/>
  <c r="E1021" i="22"/>
  <c r="E1022" i="22"/>
  <c r="E1023" i="22"/>
  <c r="E1024" i="22"/>
  <c r="E1025" i="22"/>
  <c r="E1026" i="22"/>
  <c r="E1027" i="22"/>
  <c r="E1028" i="22"/>
  <c r="E1029" i="22"/>
  <c r="E1030" i="22"/>
  <c r="E1031" i="22"/>
  <c r="E1032" i="22"/>
  <c r="E1033" i="22"/>
  <c r="E1034" i="22"/>
  <c r="E1035" i="22"/>
  <c r="E1036" i="22"/>
  <c r="E1037" i="22"/>
  <c r="E1038" i="22"/>
  <c r="E1039" i="22"/>
  <c r="E1040" i="22"/>
  <c r="E1041" i="22"/>
  <c r="E1042" i="22"/>
  <c r="E1043" i="22"/>
  <c r="E1044" i="22"/>
  <c r="E1045" i="22"/>
  <c r="E1046" i="22"/>
  <c r="E1047" i="22"/>
  <c r="E1048" i="22"/>
  <c r="E1049" i="22"/>
  <c r="E1050" i="22"/>
  <c r="E1051" i="22"/>
  <c r="E1052" i="22"/>
  <c r="E1053" i="22"/>
  <c r="E1054" i="22"/>
  <c r="E1055" i="22"/>
  <c r="E1056" i="22"/>
  <c r="E1057" i="22"/>
  <c r="E1058" i="22"/>
  <c r="E1059" i="22"/>
  <c r="E1060" i="22"/>
  <c r="E1061" i="22"/>
  <c r="E1062" i="22"/>
  <c r="E1063" i="22"/>
  <c r="E1064" i="22"/>
  <c r="E1065" i="22"/>
  <c r="E1066" i="22"/>
  <c r="E1067" i="22"/>
  <c r="E1068" i="22"/>
  <c r="E1069" i="22"/>
  <c r="E1070" i="22"/>
  <c r="E1071" i="22"/>
  <c r="E1072" i="22"/>
  <c r="E1073" i="22"/>
  <c r="E1074" i="22"/>
  <c r="E1075" i="22"/>
  <c r="E1076" i="22"/>
  <c r="E1077" i="22"/>
  <c r="E1078" i="22"/>
  <c r="E1079" i="22"/>
  <c r="E1080" i="22"/>
  <c r="E1081" i="22"/>
  <c r="E1082" i="22"/>
  <c r="E1083" i="22"/>
  <c r="E1084" i="22"/>
  <c r="E1085" i="22"/>
  <c r="E1086" i="22"/>
  <c r="E1087" i="22"/>
  <c r="E1088" i="22"/>
  <c r="E1089" i="22"/>
  <c r="E1090" i="22"/>
  <c r="E1091" i="22"/>
  <c r="E1092" i="22"/>
  <c r="E1093" i="22"/>
  <c r="E1094" i="22"/>
  <c r="E1095" i="22"/>
  <c r="E1096" i="22"/>
  <c r="E1097" i="22"/>
  <c r="E1098" i="22"/>
  <c r="E1099" i="22"/>
  <c r="E1100" i="22"/>
  <c r="E1101" i="22"/>
  <c r="E1102" i="22"/>
  <c r="E1103" i="22"/>
  <c r="E1104" i="22"/>
  <c r="E1105" i="22"/>
  <c r="E1106" i="22"/>
  <c r="E1107" i="22"/>
  <c r="E1108" i="22"/>
  <c r="E1109" i="22"/>
  <c r="E1110" i="22"/>
  <c r="E1111" i="22"/>
  <c r="E1112" i="22"/>
  <c r="E1113" i="22"/>
  <c r="E1114" i="22"/>
  <c r="E1115" i="22"/>
  <c r="E1116" i="22"/>
  <c r="E1117" i="22"/>
  <c r="E1118" i="22"/>
  <c r="E1119" i="22"/>
  <c r="E1120" i="22"/>
  <c r="E1121" i="22"/>
  <c r="E1122" i="22"/>
  <c r="E1123" i="22"/>
  <c r="E1124" i="22"/>
  <c r="E1125" i="22"/>
  <c r="E1126" i="22"/>
  <c r="E1127" i="22"/>
  <c r="E1128" i="22"/>
  <c r="E1129" i="22"/>
  <c r="E1130" i="22"/>
  <c r="E1131" i="22"/>
  <c r="E1132" i="22"/>
  <c r="E1133" i="22"/>
  <c r="E1134" i="22"/>
  <c r="E1135" i="22"/>
  <c r="E1136" i="22"/>
  <c r="E1137" i="22"/>
  <c r="E1138" i="22"/>
  <c r="E1139" i="22"/>
  <c r="E1140" i="22"/>
  <c r="E1141" i="22"/>
  <c r="E1142" i="22"/>
  <c r="E1143" i="22"/>
  <c r="E1144" i="22"/>
  <c r="E1145" i="22"/>
  <c r="E1146" i="22"/>
  <c r="E1147" i="22"/>
  <c r="E1148" i="22"/>
  <c r="E1149" i="22"/>
  <c r="E1150" i="22"/>
  <c r="E1151" i="22"/>
  <c r="E1152" i="22"/>
  <c r="E1153" i="22"/>
  <c r="E1154" i="22"/>
  <c r="E1155" i="22"/>
  <c r="E1156" i="22"/>
  <c r="E1157" i="22"/>
  <c r="E1158" i="22"/>
  <c r="E1159" i="22"/>
  <c r="E1160" i="22"/>
  <c r="E1161" i="22"/>
  <c r="E1162" i="22"/>
  <c r="E1163" i="22"/>
  <c r="E1164" i="22"/>
  <c r="E1165" i="22"/>
  <c r="E1166" i="22"/>
  <c r="E1167" i="22"/>
  <c r="E1168" i="22"/>
  <c r="E1169" i="22"/>
  <c r="E1170" i="22"/>
  <c r="E1171" i="22"/>
  <c r="E1172" i="22"/>
  <c r="E1173" i="22"/>
  <c r="E1174" i="22"/>
  <c r="E1175" i="22"/>
  <c r="E1176" i="22"/>
  <c r="E1177" i="22"/>
  <c r="E1178" i="22"/>
  <c r="E1179" i="22"/>
  <c r="E1180" i="22"/>
  <c r="E1181" i="22"/>
  <c r="E1182" i="22"/>
  <c r="E1183" i="22"/>
  <c r="E1184" i="22"/>
  <c r="E1185" i="22"/>
  <c r="E1186" i="22"/>
  <c r="E1187" i="22"/>
  <c r="E1188" i="22"/>
  <c r="E1189" i="22"/>
  <c r="E1190" i="22"/>
  <c r="E1191" i="22"/>
  <c r="E1192" i="22"/>
  <c r="E1193" i="22"/>
  <c r="E1194" i="22"/>
  <c r="E1195" i="22"/>
  <c r="E1196" i="22"/>
  <c r="E1197" i="22"/>
  <c r="E1198" i="22"/>
  <c r="E1199" i="22"/>
  <c r="E1200" i="22"/>
  <c r="E1201" i="22"/>
  <c r="E1202" i="22"/>
  <c r="E1203" i="22"/>
  <c r="E1204" i="22"/>
  <c r="E1205" i="22"/>
  <c r="E1206" i="22"/>
  <c r="E1207" i="22"/>
  <c r="E1208" i="22"/>
  <c r="E1209" i="22"/>
  <c r="E1210" i="22"/>
  <c r="E1211" i="22"/>
  <c r="E1212" i="22"/>
  <c r="E1213" i="22"/>
  <c r="E1214" i="22"/>
  <c r="E1215" i="22"/>
  <c r="E1216" i="22"/>
  <c r="E1217" i="22"/>
  <c r="E1218" i="22"/>
  <c r="E1219" i="22"/>
  <c r="E1220" i="22"/>
  <c r="E1221" i="22"/>
  <c r="E1222" i="22"/>
  <c r="E1223" i="22"/>
  <c r="E1224" i="22"/>
  <c r="E1225" i="22"/>
  <c r="E1226" i="22"/>
  <c r="E1227" i="22"/>
  <c r="E1228" i="22"/>
  <c r="E1229" i="22"/>
  <c r="E1230" i="22"/>
  <c r="E1231" i="22"/>
  <c r="E1232" i="22"/>
  <c r="E1233" i="22"/>
  <c r="E1234" i="22"/>
  <c r="E1235" i="22"/>
  <c r="E1236" i="22"/>
  <c r="E1237" i="22"/>
  <c r="E1238" i="22"/>
  <c r="E1239" i="22"/>
  <c r="E1240" i="22"/>
  <c r="E1241" i="22"/>
  <c r="E1242" i="22"/>
  <c r="E1243" i="22"/>
  <c r="E1244" i="22"/>
  <c r="E1245" i="22"/>
  <c r="E1246" i="22"/>
  <c r="E1247" i="22"/>
  <c r="E1248" i="22"/>
  <c r="E1249" i="22"/>
  <c r="E1250" i="22"/>
  <c r="E1251" i="22"/>
  <c r="E1252" i="22"/>
  <c r="E1253" i="22"/>
  <c r="E1254" i="22"/>
  <c r="E1255" i="22"/>
  <c r="E1256" i="22"/>
  <c r="E1257" i="22"/>
  <c r="E1258" i="22"/>
  <c r="E1259" i="22"/>
  <c r="E1260" i="22"/>
  <c r="E1261" i="22"/>
  <c r="E1262" i="22"/>
  <c r="E1263" i="22"/>
  <c r="E1264" i="22"/>
  <c r="E1265" i="22"/>
  <c r="E1266" i="22"/>
  <c r="E1267" i="22"/>
  <c r="E1268" i="22"/>
  <c r="E1269" i="22"/>
  <c r="E1270" i="22"/>
  <c r="E1271" i="22"/>
  <c r="E1272" i="22"/>
  <c r="E1273" i="22"/>
  <c r="E1274" i="22"/>
  <c r="E1275" i="22"/>
  <c r="E1276" i="22"/>
  <c r="E1277" i="22"/>
  <c r="E1278" i="22"/>
  <c r="E1279" i="22"/>
  <c r="E1280" i="22"/>
  <c r="E1281" i="22"/>
  <c r="E1282" i="22"/>
  <c r="E1283" i="22"/>
  <c r="E1284" i="22"/>
  <c r="E1285" i="22"/>
  <c r="E1286" i="22"/>
  <c r="E1287" i="22"/>
  <c r="E1288" i="22"/>
  <c r="E1289" i="22"/>
  <c r="E1290" i="22"/>
  <c r="E1291" i="22"/>
  <c r="E1292" i="22"/>
  <c r="E1293" i="22"/>
  <c r="E1294" i="22"/>
  <c r="E1295" i="22"/>
  <c r="E1296" i="22"/>
  <c r="E1297" i="22"/>
  <c r="E1298" i="22"/>
  <c r="E1299" i="22"/>
  <c r="E1300" i="22"/>
  <c r="E1301" i="22"/>
  <c r="E1302" i="22"/>
  <c r="E1303" i="22"/>
  <c r="E1304" i="22"/>
  <c r="E1305" i="22"/>
  <c r="E1306" i="22"/>
  <c r="E1307" i="22"/>
  <c r="E1308" i="22"/>
  <c r="E1309" i="22"/>
  <c r="E1310" i="22"/>
  <c r="E1311" i="22"/>
  <c r="E1312" i="22"/>
  <c r="E1313" i="22"/>
  <c r="E1314" i="22"/>
  <c r="E1315" i="22"/>
  <c r="E1316" i="22"/>
  <c r="E1317" i="22"/>
  <c r="E1318" i="22"/>
  <c r="E1319" i="22"/>
  <c r="E1320" i="22"/>
  <c r="E1321" i="22"/>
  <c r="E1322" i="22"/>
  <c r="E1323" i="22"/>
  <c r="E1324" i="22"/>
  <c r="E1325" i="22"/>
  <c r="E1326" i="22"/>
  <c r="E1327" i="22"/>
  <c r="E1328" i="22"/>
  <c r="E1329" i="22"/>
  <c r="E1330" i="22"/>
  <c r="E1331" i="22"/>
  <c r="E1332" i="22"/>
  <c r="E1333" i="22"/>
  <c r="E1334" i="22"/>
  <c r="E1335" i="22"/>
  <c r="E1336" i="22"/>
  <c r="E1337" i="22"/>
  <c r="E1338" i="22"/>
  <c r="E1339" i="22"/>
  <c r="E1340" i="22"/>
  <c r="E1341" i="22"/>
  <c r="E1342" i="22"/>
  <c r="E1343" i="22"/>
  <c r="E1344" i="22"/>
  <c r="E1345" i="22"/>
  <c r="E1346" i="22"/>
  <c r="E1347" i="22"/>
  <c r="E1348" i="22"/>
  <c r="E1349" i="22"/>
  <c r="E1350" i="22"/>
  <c r="E1351" i="22"/>
  <c r="E1352" i="22"/>
  <c r="E1353" i="22"/>
  <c r="E1354" i="22"/>
  <c r="E1355" i="22"/>
  <c r="E1356" i="22"/>
  <c r="E1357" i="22"/>
  <c r="E1358" i="22"/>
  <c r="E1359" i="22"/>
  <c r="E1360" i="22"/>
  <c r="E1361" i="22"/>
  <c r="E1362" i="22"/>
  <c r="E1363" i="22"/>
  <c r="E1364" i="22"/>
  <c r="E1365" i="22"/>
  <c r="E1366" i="22"/>
  <c r="E1367" i="22"/>
  <c r="E1368" i="22"/>
  <c r="E1369" i="22"/>
  <c r="E1370" i="22"/>
  <c r="E1371" i="22"/>
  <c r="E1372" i="22"/>
  <c r="E1373" i="22"/>
  <c r="E1374" i="22"/>
  <c r="E1375" i="22"/>
  <c r="E1376" i="22"/>
  <c r="E1377" i="22"/>
  <c r="E1378" i="22"/>
  <c r="E1379" i="22"/>
  <c r="E1380" i="22"/>
  <c r="E1381" i="22"/>
  <c r="E1382" i="22"/>
  <c r="E1383" i="22"/>
  <c r="E1384" i="22"/>
  <c r="E1385" i="22"/>
  <c r="E1386" i="22"/>
  <c r="E1387" i="22"/>
  <c r="E1388" i="22"/>
  <c r="E1389" i="22"/>
  <c r="E1390" i="22"/>
  <c r="E1391" i="22"/>
  <c r="E1392" i="22"/>
  <c r="E1393" i="22"/>
  <c r="E1394" i="22"/>
  <c r="E1395" i="22"/>
  <c r="E1396" i="22"/>
  <c r="E1397" i="22"/>
  <c r="E1398" i="22"/>
  <c r="E1399" i="22"/>
  <c r="E1400" i="22"/>
  <c r="E1401" i="22"/>
  <c r="E1402" i="22"/>
  <c r="E1403" i="22"/>
  <c r="E1404" i="22"/>
  <c r="E1405" i="22"/>
  <c r="E1406" i="22"/>
  <c r="E1407" i="22"/>
  <c r="E1408" i="22"/>
  <c r="E1409" i="22"/>
  <c r="E1410" i="22"/>
  <c r="E1411" i="22"/>
  <c r="E1412" i="22"/>
  <c r="E1413" i="22"/>
  <c r="E1414" i="22"/>
  <c r="E1415" i="22"/>
  <c r="E1416" i="22"/>
  <c r="E1417" i="22"/>
  <c r="E1418" i="22"/>
  <c r="E1419" i="22"/>
  <c r="E1420" i="22"/>
  <c r="E1421" i="22"/>
  <c r="E1422" i="22"/>
  <c r="E1423" i="22"/>
  <c r="E1424" i="22"/>
  <c r="E1425" i="22"/>
  <c r="E1426" i="22"/>
  <c r="E1427" i="22"/>
  <c r="E1428" i="22"/>
  <c r="E1429" i="22"/>
  <c r="E1430" i="22"/>
  <c r="E1431" i="22"/>
  <c r="E1432" i="22"/>
  <c r="E1433" i="22"/>
  <c r="E1434" i="22"/>
  <c r="E1435" i="22"/>
  <c r="E1436" i="22"/>
  <c r="E1437" i="22"/>
  <c r="E1438" i="22"/>
  <c r="E1439" i="22"/>
  <c r="E1440" i="22"/>
  <c r="E1441" i="22"/>
  <c r="E1442" i="22"/>
  <c r="E1443" i="22"/>
  <c r="E1444" i="22"/>
  <c r="E1445" i="22"/>
  <c r="E1446" i="22"/>
  <c r="E1447" i="22"/>
  <c r="E1448" i="22"/>
  <c r="E1449" i="22"/>
  <c r="E1450" i="22"/>
  <c r="E1451" i="22"/>
  <c r="E1452" i="22"/>
  <c r="E1453" i="22"/>
  <c r="E1454" i="22"/>
  <c r="E1455" i="22"/>
  <c r="E1456" i="22"/>
  <c r="E1457" i="22"/>
  <c r="E1458" i="22"/>
  <c r="E1459" i="22"/>
  <c r="E1460" i="22"/>
  <c r="E1461" i="22"/>
  <c r="E1462" i="22"/>
  <c r="E1463" i="22"/>
  <c r="E1464" i="22"/>
  <c r="E1465" i="22"/>
  <c r="E1466" i="22"/>
  <c r="E1467" i="22"/>
  <c r="E1468" i="22"/>
  <c r="E1469" i="22"/>
  <c r="E1470" i="22"/>
  <c r="E1471" i="22"/>
  <c r="E1472" i="22"/>
  <c r="E1473" i="22"/>
  <c r="E1474" i="22"/>
  <c r="E1475" i="22"/>
  <c r="E1476" i="22"/>
  <c r="E1477" i="22"/>
  <c r="E1478" i="22"/>
  <c r="E1479" i="22"/>
  <c r="E1480" i="22"/>
  <c r="E1481" i="22"/>
  <c r="E1482" i="22"/>
  <c r="E1483" i="22"/>
  <c r="E1484" i="22"/>
  <c r="E1485" i="22"/>
  <c r="E1486" i="22"/>
  <c r="E1487" i="22"/>
  <c r="E1488" i="22"/>
  <c r="E1489" i="22"/>
  <c r="E1490" i="22"/>
  <c r="E1491" i="22"/>
  <c r="E1492" i="22"/>
  <c r="E1493" i="22"/>
  <c r="E1494" i="22"/>
  <c r="E1495" i="22"/>
  <c r="E1496" i="22"/>
  <c r="E1497" i="22"/>
  <c r="E1498" i="22"/>
  <c r="E1499" i="22"/>
  <c r="E1500" i="22"/>
  <c r="E1501" i="22"/>
  <c r="E1502" i="22"/>
  <c r="E1503" i="22"/>
  <c r="E1504" i="22"/>
  <c r="E1505" i="22"/>
  <c r="E1506" i="22"/>
  <c r="E1507" i="22"/>
  <c r="E1508" i="22"/>
  <c r="E1509" i="22"/>
  <c r="E1510" i="22"/>
  <c r="E1511" i="22"/>
  <c r="E1512" i="22"/>
  <c r="E1513" i="22"/>
  <c r="E1514" i="22"/>
  <c r="E1515" i="22"/>
  <c r="E1516" i="22"/>
  <c r="E1517" i="22"/>
  <c r="E1518" i="22"/>
  <c r="E1519" i="22"/>
  <c r="E1520" i="22"/>
  <c r="E1521" i="22"/>
  <c r="E1522" i="22"/>
  <c r="E1523" i="22"/>
  <c r="E1524" i="22"/>
  <c r="E1525" i="22"/>
  <c r="E1526" i="22"/>
  <c r="E1527" i="22"/>
  <c r="E1528" i="22"/>
  <c r="E1529" i="22"/>
  <c r="E1530" i="22"/>
  <c r="E1531" i="22"/>
  <c r="E1532" i="22"/>
  <c r="E1533" i="22"/>
  <c r="E1534" i="22"/>
  <c r="E1535" i="22"/>
  <c r="E1536" i="22"/>
  <c r="E1537" i="22"/>
  <c r="E1538" i="22"/>
  <c r="E1539" i="22"/>
  <c r="E1540" i="22"/>
  <c r="E1541" i="22"/>
  <c r="E1542" i="22"/>
  <c r="E1543" i="22"/>
  <c r="E1544" i="22"/>
  <c r="E1545" i="22"/>
  <c r="E1546" i="22"/>
  <c r="E1547" i="22"/>
  <c r="E1548" i="22"/>
  <c r="E1549" i="22"/>
  <c r="E1550" i="22"/>
  <c r="E1551" i="22"/>
  <c r="E1552" i="22"/>
  <c r="E1553" i="22"/>
  <c r="E1554" i="22"/>
  <c r="E1555" i="22"/>
  <c r="E1556" i="22"/>
  <c r="E1557" i="22"/>
  <c r="E1558" i="22"/>
  <c r="E1559" i="22"/>
  <c r="E1560" i="22"/>
  <c r="E1561" i="22"/>
  <c r="E1562" i="22"/>
  <c r="E1563" i="22"/>
  <c r="E1564" i="22"/>
  <c r="E1565" i="22"/>
  <c r="E1566" i="22"/>
  <c r="E1567" i="22"/>
  <c r="E1568" i="22"/>
  <c r="E1569" i="22"/>
  <c r="E1570" i="22"/>
  <c r="E1571" i="22"/>
  <c r="E1572" i="22"/>
  <c r="E1573" i="22"/>
  <c r="E1574" i="22"/>
  <c r="E1575" i="22"/>
  <c r="E1576" i="22"/>
  <c r="E1577" i="22"/>
  <c r="E1578" i="22"/>
  <c r="E1579" i="22"/>
  <c r="E1580" i="22"/>
  <c r="E1581" i="22"/>
  <c r="E1582" i="22"/>
  <c r="E1583" i="22"/>
  <c r="E1584" i="22"/>
  <c r="E1585" i="22"/>
  <c r="E1586" i="22"/>
  <c r="E1587" i="22"/>
  <c r="E1588" i="22"/>
  <c r="E1589" i="22"/>
  <c r="E1590" i="22"/>
  <c r="E1591" i="22"/>
  <c r="E1592" i="22"/>
  <c r="E1593" i="22"/>
  <c r="E1594" i="22"/>
  <c r="E1595" i="22"/>
  <c r="E1596" i="22"/>
  <c r="E1597" i="22"/>
  <c r="E1598" i="22"/>
  <c r="E1599" i="22"/>
  <c r="E1600" i="22"/>
  <c r="E1601" i="22"/>
  <c r="E1602" i="22"/>
  <c r="E1603" i="22"/>
  <c r="E1604" i="22"/>
  <c r="E1605" i="22"/>
  <c r="E1606" i="22"/>
  <c r="E1607" i="22"/>
  <c r="E1608" i="22"/>
  <c r="E1609" i="22"/>
  <c r="E1610" i="22"/>
  <c r="E1611" i="22"/>
  <c r="E1612" i="22"/>
  <c r="E1613" i="22"/>
  <c r="E1614" i="22"/>
  <c r="E1615" i="22"/>
  <c r="E1616" i="22"/>
  <c r="E1617" i="22"/>
  <c r="E1618" i="22"/>
  <c r="E1619" i="22"/>
  <c r="E1620" i="22"/>
  <c r="E1621" i="22"/>
  <c r="E1622" i="22"/>
  <c r="E1623" i="22"/>
  <c r="E1624" i="22"/>
  <c r="E1625" i="22"/>
  <c r="E1626" i="22"/>
  <c r="E1627" i="22"/>
  <c r="E1628" i="22"/>
  <c r="E1629" i="22"/>
  <c r="E1630" i="22"/>
  <c r="E1631" i="22"/>
  <c r="E1632" i="22"/>
  <c r="E1633" i="22"/>
  <c r="E1634" i="22"/>
  <c r="E1635" i="22"/>
  <c r="E1636" i="22"/>
  <c r="E1637" i="22"/>
  <c r="E1638" i="22"/>
  <c r="E1639" i="22"/>
  <c r="E1640" i="22"/>
  <c r="E1641" i="22"/>
  <c r="E1642" i="22"/>
  <c r="E1643" i="22"/>
  <c r="E1644" i="22"/>
  <c r="E1645" i="22"/>
  <c r="E1646" i="22"/>
  <c r="E1647" i="22"/>
  <c r="E1648" i="22"/>
  <c r="E1649" i="22"/>
  <c r="E1650" i="22"/>
  <c r="E1651" i="22"/>
  <c r="E1652" i="22"/>
  <c r="E1653" i="22"/>
  <c r="E1654" i="22"/>
  <c r="E1655" i="22"/>
  <c r="E1656" i="22"/>
  <c r="E1657" i="22"/>
  <c r="E1658" i="22"/>
  <c r="E1659" i="22"/>
  <c r="E1660" i="22"/>
  <c r="E1661" i="22"/>
  <c r="E1662" i="22"/>
  <c r="E1663" i="22"/>
  <c r="E1664" i="22"/>
  <c r="E1665" i="22"/>
  <c r="E1666" i="22"/>
  <c r="E1667" i="22"/>
  <c r="E1668" i="22"/>
  <c r="E1669" i="22"/>
  <c r="E1670" i="22"/>
  <c r="E1671" i="22"/>
  <c r="E1672" i="22"/>
  <c r="E1673" i="22"/>
  <c r="E1674" i="22"/>
  <c r="E1675" i="22"/>
  <c r="E1676" i="22"/>
  <c r="E1677" i="22"/>
  <c r="E1678" i="22"/>
  <c r="E1679" i="22"/>
  <c r="E1680" i="22"/>
  <c r="E1681" i="22"/>
  <c r="E1682" i="22"/>
  <c r="E1683" i="22"/>
  <c r="E1684" i="22"/>
  <c r="E1685" i="22"/>
  <c r="E1686" i="22"/>
  <c r="E1687" i="22"/>
  <c r="E1688" i="22"/>
  <c r="E1689" i="22"/>
  <c r="E1690" i="22"/>
  <c r="E1691" i="22"/>
  <c r="E1692" i="22"/>
  <c r="E1693" i="22"/>
  <c r="E1694" i="22"/>
  <c r="E1695" i="22"/>
  <c r="E1696" i="22"/>
  <c r="E1697" i="22"/>
  <c r="E1698" i="22"/>
  <c r="E1699" i="22"/>
  <c r="E1700" i="22"/>
  <c r="E1701" i="22"/>
  <c r="E1702" i="22"/>
  <c r="E1703" i="22"/>
  <c r="E1704" i="22"/>
  <c r="E1705" i="22"/>
  <c r="E1706" i="22"/>
  <c r="E1707" i="22"/>
  <c r="E1708" i="22"/>
  <c r="E1709" i="22"/>
  <c r="E1710" i="22"/>
  <c r="E1711" i="22"/>
  <c r="E1712" i="22"/>
  <c r="E1713" i="22"/>
  <c r="E1714" i="22"/>
  <c r="E1715" i="22"/>
  <c r="E1716" i="22"/>
  <c r="E1717" i="22"/>
  <c r="E1718" i="22"/>
  <c r="E1719" i="22"/>
  <c r="E1720" i="22"/>
  <c r="E1721" i="22"/>
  <c r="E1722" i="22"/>
  <c r="E1723" i="22"/>
  <c r="E1724" i="22"/>
  <c r="E1725" i="22"/>
  <c r="E1726" i="22"/>
  <c r="E1727" i="22"/>
  <c r="E1728" i="22"/>
  <c r="E1729" i="22"/>
  <c r="E1730" i="22"/>
  <c r="E1731" i="22"/>
  <c r="E1732" i="22"/>
  <c r="E1733" i="22"/>
  <c r="E1734" i="22"/>
  <c r="E1735" i="22"/>
  <c r="E1736" i="22"/>
  <c r="E1737" i="22"/>
  <c r="E1738" i="22"/>
  <c r="E1739" i="22"/>
  <c r="E1740" i="22"/>
  <c r="E1741" i="22"/>
  <c r="E1742" i="22"/>
  <c r="E1743" i="22"/>
  <c r="E1744" i="22"/>
  <c r="E1745" i="22"/>
  <c r="E1746" i="22"/>
  <c r="E1747" i="22"/>
  <c r="E1748" i="22"/>
  <c r="E1749" i="22"/>
  <c r="E1750" i="22"/>
  <c r="E1751" i="22"/>
  <c r="E1752" i="22"/>
  <c r="E1753" i="22"/>
  <c r="E1754" i="22"/>
  <c r="E1755" i="22"/>
  <c r="E1756" i="22"/>
  <c r="E1757" i="22"/>
  <c r="E1758" i="22"/>
  <c r="E1759" i="22"/>
  <c r="E1760" i="22"/>
  <c r="E1761" i="22"/>
  <c r="E1762" i="22"/>
  <c r="E1763" i="22"/>
  <c r="E1764" i="22"/>
  <c r="E1765" i="22"/>
  <c r="E1766" i="22"/>
  <c r="E1767" i="22"/>
  <c r="E1768" i="22"/>
  <c r="E1769" i="22"/>
  <c r="E1770" i="22"/>
  <c r="E1771" i="22"/>
  <c r="E1772" i="22"/>
  <c r="E1773" i="22"/>
  <c r="E1774" i="22"/>
  <c r="E1775" i="22"/>
  <c r="E1776" i="22"/>
  <c r="E1777" i="22"/>
  <c r="E1778" i="22"/>
  <c r="E1779" i="22"/>
  <c r="E1780" i="22"/>
  <c r="E1781" i="22"/>
  <c r="E1782" i="22"/>
  <c r="E1783" i="22"/>
  <c r="E1784" i="22"/>
  <c r="E1785" i="22"/>
  <c r="E1786" i="22"/>
  <c r="E1787" i="22"/>
  <c r="E1788" i="22"/>
  <c r="E1789" i="22"/>
  <c r="E1790" i="22"/>
  <c r="E1791" i="22"/>
  <c r="E1792" i="22"/>
  <c r="E1793" i="22"/>
  <c r="E1794" i="22"/>
  <c r="E1795" i="22"/>
  <c r="E1796" i="22"/>
  <c r="E1797" i="22"/>
  <c r="E1798" i="22"/>
  <c r="E1799" i="22"/>
  <c r="E1800" i="22"/>
  <c r="E1801" i="22"/>
  <c r="E1802" i="22"/>
  <c r="E1803" i="22"/>
  <c r="E1804" i="22"/>
  <c r="E1805" i="22"/>
  <c r="E1806" i="22"/>
  <c r="E1807" i="22"/>
  <c r="E1808" i="22"/>
  <c r="E1809" i="22"/>
  <c r="E1810" i="22"/>
  <c r="E1811" i="22"/>
  <c r="E1812" i="22"/>
  <c r="E1813" i="22"/>
  <c r="E1814" i="22"/>
  <c r="E1815" i="22"/>
  <c r="E1816" i="22"/>
  <c r="E1817" i="22"/>
  <c r="E1818" i="22"/>
  <c r="E1819" i="22"/>
  <c r="E1820" i="22"/>
  <c r="E1821" i="22"/>
  <c r="E1822" i="22"/>
  <c r="E1823" i="22"/>
  <c r="E1824" i="22"/>
  <c r="E1825" i="22"/>
  <c r="E1826" i="22"/>
  <c r="E1827" i="22"/>
  <c r="E1828" i="22"/>
  <c r="E1829" i="22"/>
  <c r="E1830" i="22"/>
  <c r="E1831" i="22"/>
  <c r="E1832" i="22"/>
  <c r="E1833" i="22"/>
  <c r="E1834" i="22"/>
  <c r="E1835" i="22"/>
  <c r="E1836" i="22"/>
  <c r="E1837" i="22"/>
  <c r="E1838" i="22"/>
  <c r="E1839" i="22"/>
  <c r="E1840" i="22"/>
  <c r="E1841" i="22"/>
  <c r="E1842" i="22"/>
  <c r="E1843" i="22"/>
  <c r="E1844" i="22"/>
  <c r="E1845" i="22"/>
  <c r="E1846" i="22"/>
  <c r="E1847" i="22"/>
  <c r="E1848" i="22"/>
  <c r="E1849" i="22"/>
  <c r="E1850" i="22"/>
  <c r="E1851" i="22"/>
  <c r="E1852" i="22"/>
  <c r="E1853" i="22"/>
  <c r="E1854" i="22"/>
  <c r="E1855" i="22"/>
  <c r="E1856" i="22"/>
  <c r="E1857" i="22"/>
  <c r="E1858" i="22"/>
  <c r="E1859" i="22"/>
  <c r="E1860" i="22"/>
  <c r="E1861" i="22"/>
  <c r="E1862" i="22"/>
  <c r="E1863" i="22"/>
  <c r="E1864" i="22"/>
  <c r="E1865" i="22"/>
  <c r="E1866" i="22"/>
  <c r="E1867" i="22"/>
  <c r="E1868" i="22"/>
  <c r="E1869" i="22"/>
  <c r="E1870" i="22"/>
  <c r="E1871" i="22"/>
  <c r="E1872" i="22"/>
  <c r="E1873" i="22"/>
  <c r="E1874" i="22"/>
  <c r="E1875" i="22"/>
  <c r="E1876" i="22"/>
  <c r="E1877" i="22"/>
  <c r="E1878" i="22"/>
  <c r="E1879" i="22"/>
  <c r="E1880" i="22"/>
  <c r="E1881" i="22"/>
  <c r="E1882" i="22"/>
  <c r="E1883" i="22"/>
  <c r="E1884" i="22"/>
  <c r="E1885" i="22"/>
  <c r="E1886" i="22"/>
  <c r="E1887" i="22"/>
  <c r="E1888" i="22"/>
  <c r="E1889" i="22"/>
  <c r="E1890" i="22"/>
  <c r="E1891" i="22"/>
  <c r="E1892" i="22"/>
  <c r="E1893" i="22"/>
  <c r="E1894" i="22"/>
  <c r="E1895" i="22"/>
  <c r="E1896" i="22"/>
  <c r="E1897" i="22"/>
  <c r="E1898" i="22"/>
  <c r="E1899" i="22"/>
  <c r="E1900" i="22"/>
  <c r="E1901" i="22"/>
  <c r="E1902" i="22"/>
  <c r="E1903" i="22"/>
  <c r="E1904" i="22"/>
  <c r="E1905" i="22"/>
  <c r="E1906" i="22"/>
  <c r="E1907" i="22"/>
  <c r="E1908" i="22"/>
  <c r="E1909" i="22"/>
  <c r="E1910" i="22"/>
  <c r="E1911" i="22"/>
  <c r="E1912" i="22"/>
  <c r="E1913" i="22"/>
  <c r="E1914" i="22"/>
  <c r="E1915" i="22"/>
  <c r="E1916" i="22"/>
  <c r="E1917" i="22"/>
  <c r="E1918" i="22"/>
  <c r="E1919" i="22"/>
  <c r="E1920" i="22"/>
  <c r="E1921" i="22"/>
  <c r="E1922" i="22"/>
  <c r="E1923" i="22"/>
  <c r="E1924" i="22"/>
  <c r="E1925" i="22"/>
  <c r="E1926" i="22"/>
  <c r="E1927" i="22"/>
  <c r="E1928" i="22"/>
  <c r="E1929" i="22"/>
  <c r="E1930" i="22"/>
  <c r="E1931" i="22"/>
  <c r="E1932" i="22"/>
  <c r="E1933" i="22"/>
  <c r="E1934" i="22"/>
  <c r="E1935" i="22"/>
  <c r="E1936" i="22"/>
  <c r="E1937" i="22"/>
  <c r="E1938" i="22"/>
  <c r="E1939" i="22"/>
  <c r="E1940" i="22"/>
  <c r="E1941" i="22"/>
  <c r="E1942" i="22"/>
  <c r="E1943" i="22"/>
  <c r="E1944" i="22"/>
  <c r="E1945" i="22"/>
  <c r="E1946" i="22"/>
  <c r="E1947" i="22"/>
  <c r="E1948" i="22"/>
  <c r="E1949" i="22"/>
  <c r="E1950" i="22"/>
  <c r="E1951" i="22"/>
  <c r="E1952" i="22"/>
  <c r="E1953" i="22"/>
  <c r="E1954" i="22"/>
  <c r="E1955" i="22"/>
  <c r="E1956" i="22"/>
  <c r="E1957" i="22"/>
  <c r="E1958" i="22"/>
  <c r="E1959" i="22"/>
  <c r="E1960" i="22"/>
  <c r="E1961" i="22"/>
  <c r="E1962" i="22"/>
  <c r="E1963" i="22"/>
  <c r="E1964" i="22"/>
  <c r="E1965" i="22"/>
  <c r="E1966" i="22"/>
  <c r="E1967" i="22"/>
  <c r="E1968" i="22"/>
  <c r="E1969" i="22"/>
  <c r="E1970" i="22"/>
  <c r="E1971" i="22"/>
  <c r="E1972" i="22"/>
  <c r="E1973" i="22"/>
  <c r="E1974" i="22"/>
  <c r="E1975" i="22"/>
  <c r="E1976" i="22"/>
  <c r="E1977" i="22"/>
  <c r="E1978" i="22"/>
  <c r="E1979" i="22"/>
  <c r="E1980" i="22"/>
  <c r="E1981" i="22"/>
  <c r="E1982" i="22"/>
  <c r="E1983" i="22"/>
  <c r="E1984" i="22"/>
  <c r="E1985" i="22"/>
  <c r="E1986" i="22"/>
  <c r="E1987" i="22"/>
  <c r="E1988" i="22"/>
  <c r="E1989" i="22"/>
  <c r="E1990" i="22"/>
  <c r="E1991" i="22"/>
  <c r="E1992" i="22"/>
  <c r="E1993" i="22"/>
  <c r="E1994" i="22"/>
  <c r="E1995" i="22"/>
  <c r="E1996" i="22"/>
  <c r="E1997" i="22"/>
  <c r="E1998" i="22"/>
  <c r="E1999" i="22"/>
  <c r="E2000" i="22"/>
  <c r="E2001" i="22"/>
  <c r="E2002" i="22"/>
  <c r="E2003" i="22"/>
  <c r="E2004" i="22"/>
  <c r="E2005" i="22"/>
  <c r="E2006" i="22"/>
  <c r="E2007" i="22"/>
  <c r="E2008" i="22"/>
  <c r="E2009" i="22"/>
  <c r="E2010" i="22"/>
  <c r="E2011" i="22"/>
  <c r="E2012" i="22"/>
  <c r="E2013" i="22"/>
  <c r="E2014" i="22"/>
  <c r="E2015" i="22"/>
  <c r="E2016" i="22"/>
  <c r="E2017" i="22"/>
  <c r="E2018" i="22"/>
  <c r="E2019" i="22"/>
  <c r="E2020" i="22"/>
  <c r="E2021" i="22"/>
  <c r="E2022" i="22"/>
  <c r="E2023" i="22"/>
  <c r="E2024" i="22"/>
  <c r="E2025" i="22"/>
  <c r="E2026" i="22"/>
  <c r="E2027" i="22"/>
  <c r="E2028" i="22"/>
  <c r="E2029" i="22"/>
  <c r="E2030" i="22"/>
  <c r="E2031" i="22"/>
  <c r="E2032" i="22"/>
  <c r="E2033" i="22"/>
  <c r="E2034" i="22"/>
  <c r="E2035" i="22"/>
  <c r="E2036" i="22"/>
  <c r="E2037" i="22"/>
  <c r="E2038" i="22"/>
  <c r="E2039" i="22"/>
  <c r="E2040" i="22"/>
  <c r="E2041" i="22"/>
  <c r="E2042" i="22"/>
  <c r="E2043" i="22"/>
  <c r="E2044" i="22"/>
  <c r="E2045" i="22"/>
  <c r="E2046" i="22"/>
  <c r="E2047" i="22"/>
  <c r="E2048" i="22"/>
  <c r="E2049" i="22"/>
  <c r="E2050" i="22"/>
  <c r="E2051" i="22"/>
  <c r="E2052" i="22"/>
  <c r="E2053" i="22"/>
  <c r="E2054" i="22"/>
  <c r="E2055" i="22"/>
  <c r="E2056" i="22"/>
  <c r="E2057" i="22"/>
  <c r="E2058" i="22"/>
  <c r="E2059" i="22"/>
  <c r="E2060" i="22"/>
  <c r="E2061" i="22"/>
  <c r="E2062" i="22"/>
  <c r="E2063" i="22"/>
  <c r="E2064" i="22"/>
  <c r="E2065" i="22"/>
  <c r="E2066" i="22"/>
  <c r="E2067" i="22"/>
  <c r="E2068" i="22"/>
  <c r="E2069" i="22"/>
  <c r="E2070" i="22"/>
  <c r="E2071" i="22"/>
  <c r="E2072" i="22"/>
  <c r="E2073" i="22"/>
  <c r="E2074" i="22"/>
  <c r="E2075" i="22"/>
  <c r="E2076" i="22"/>
  <c r="E2077" i="22"/>
  <c r="E2078" i="22"/>
  <c r="E2079" i="22"/>
  <c r="E2080" i="22"/>
  <c r="E2081" i="22"/>
  <c r="E2082" i="22"/>
  <c r="E2083" i="22"/>
  <c r="E2084" i="22"/>
  <c r="E2085" i="22"/>
  <c r="E2086" i="22"/>
  <c r="E2087" i="22"/>
  <c r="E2088" i="22"/>
  <c r="E2089" i="22"/>
  <c r="E2090" i="22"/>
  <c r="E2091" i="22"/>
  <c r="E2092" i="22"/>
  <c r="E2093" i="22"/>
  <c r="E2094" i="22"/>
  <c r="E2095" i="22"/>
  <c r="E2096" i="22"/>
  <c r="E2097" i="22"/>
  <c r="E2098" i="22"/>
  <c r="E2099" i="22"/>
  <c r="E2100" i="22"/>
  <c r="E2101" i="22"/>
  <c r="E2102" i="22"/>
  <c r="E2103" i="22"/>
  <c r="E2104" i="22"/>
  <c r="E2105" i="22"/>
  <c r="E2106" i="22"/>
  <c r="E2107" i="22"/>
  <c r="E2108" i="22"/>
  <c r="E2109" i="22"/>
  <c r="E2110" i="22"/>
  <c r="E2111" i="22"/>
  <c r="E2112" i="22"/>
  <c r="E2113" i="22"/>
  <c r="E2114" i="22"/>
  <c r="E2115" i="22"/>
  <c r="E2116" i="22"/>
  <c r="E2117" i="22"/>
  <c r="E2118" i="22"/>
  <c r="E2119" i="22"/>
  <c r="E2120" i="22"/>
  <c r="E2121" i="22"/>
  <c r="E2122" i="22"/>
  <c r="E2123" i="22"/>
  <c r="E2124" i="22"/>
  <c r="E2125" i="22"/>
  <c r="E2126" i="22"/>
  <c r="E2127" i="22"/>
  <c r="E2128" i="22"/>
  <c r="E2129" i="22"/>
  <c r="E2130" i="22"/>
  <c r="E2131" i="22"/>
  <c r="E2132" i="22"/>
  <c r="E2133" i="22"/>
  <c r="E2134" i="22"/>
  <c r="E2135" i="22"/>
  <c r="E2136" i="22"/>
  <c r="E2137" i="22"/>
  <c r="E2138" i="22"/>
  <c r="E2139" i="22"/>
  <c r="E2140" i="22"/>
  <c r="E2141" i="22"/>
  <c r="E2142" i="22"/>
  <c r="E2143" i="22"/>
  <c r="E2144" i="22"/>
  <c r="E2145" i="22"/>
  <c r="E2146" i="22"/>
  <c r="E2147" i="22"/>
  <c r="E2148" i="22"/>
  <c r="E2149" i="22"/>
  <c r="E2150" i="22"/>
  <c r="E2151" i="22"/>
  <c r="E2152" i="22"/>
  <c r="E2153" i="22"/>
  <c r="E2154" i="22"/>
  <c r="E2155" i="22"/>
  <c r="E2156" i="22"/>
  <c r="E2157" i="22"/>
  <c r="E2158" i="22"/>
  <c r="E2159" i="22"/>
  <c r="E2160" i="22"/>
  <c r="E2161" i="22"/>
  <c r="E2162" i="22"/>
  <c r="E2163" i="22"/>
  <c r="E2164" i="22"/>
  <c r="E2165" i="22"/>
  <c r="E2166" i="22"/>
  <c r="E2167" i="22"/>
  <c r="E2168" i="22"/>
  <c r="E2169" i="22"/>
  <c r="E2170" i="22"/>
  <c r="E2171" i="22"/>
  <c r="E2172" i="22"/>
  <c r="E2173" i="22"/>
  <c r="E2174" i="22"/>
  <c r="E2175" i="22"/>
  <c r="E2176" i="22"/>
  <c r="E2177" i="22"/>
  <c r="E2178" i="22"/>
  <c r="E2179" i="22"/>
  <c r="E2180" i="22"/>
  <c r="E2181" i="22"/>
  <c r="E2182" i="22"/>
  <c r="E2183" i="22"/>
  <c r="E2184" i="22"/>
  <c r="E2185" i="22"/>
  <c r="E2186" i="22"/>
  <c r="E2187" i="22"/>
  <c r="E2188" i="22"/>
  <c r="E2189" i="22"/>
  <c r="E2190" i="22"/>
  <c r="E2191" i="22"/>
  <c r="E2192" i="22"/>
  <c r="E2193" i="22"/>
  <c r="E2194" i="22"/>
  <c r="E2195" i="22"/>
  <c r="E2196" i="22"/>
  <c r="E2197" i="22"/>
  <c r="E2198" i="22"/>
  <c r="E2199" i="22"/>
  <c r="E2200" i="22"/>
  <c r="E2201" i="22"/>
  <c r="E2202" i="22"/>
  <c r="E2203" i="22"/>
  <c r="E2204" i="22"/>
  <c r="E2205" i="22"/>
  <c r="E2206" i="22"/>
  <c r="E2207" i="22"/>
  <c r="E2208" i="22"/>
  <c r="E2209" i="22"/>
  <c r="E2210" i="22"/>
  <c r="E2211" i="22"/>
  <c r="E2212" i="22"/>
  <c r="E2213" i="22"/>
  <c r="E2214" i="22"/>
  <c r="E2215" i="22"/>
  <c r="E2216" i="22"/>
  <c r="E2217" i="22"/>
  <c r="E2218" i="22"/>
  <c r="E2219" i="22"/>
  <c r="E2220" i="22"/>
  <c r="E2221" i="22"/>
  <c r="E2222" i="22"/>
  <c r="E2223" i="22"/>
  <c r="E2224" i="22"/>
  <c r="E2225" i="22"/>
  <c r="E2226" i="22"/>
  <c r="E2227" i="22"/>
  <c r="E2228" i="22"/>
  <c r="E2229" i="22"/>
  <c r="E2230" i="22"/>
  <c r="E2231" i="22"/>
  <c r="E2232" i="22"/>
  <c r="E2233" i="22"/>
  <c r="E2234" i="22"/>
  <c r="E2235" i="22"/>
  <c r="E2236" i="22"/>
  <c r="E2237" i="22"/>
  <c r="E2238" i="22"/>
  <c r="E2239" i="22"/>
  <c r="E2240" i="22"/>
  <c r="E2241" i="22"/>
  <c r="E2242" i="22"/>
  <c r="E2243" i="22"/>
  <c r="E2244" i="22"/>
  <c r="E2245" i="22"/>
  <c r="E2246" i="22"/>
  <c r="E2247" i="22"/>
  <c r="E2248" i="22"/>
  <c r="E2249" i="22"/>
  <c r="E2250" i="22"/>
  <c r="E2251" i="22"/>
  <c r="E2252" i="22"/>
  <c r="E2253" i="22"/>
  <c r="E2254" i="22"/>
  <c r="E2255" i="22"/>
  <c r="E2256" i="22"/>
  <c r="E2257" i="22"/>
  <c r="E2258" i="22"/>
  <c r="E2259" i="22"/>
  <c r="E2260" i="22"/>
  <c r="E2261" i="22"/>
  <c r="E2262" i="22"/>
  <c r="E2263" i="22"/>
  <c r="E2264" i="22"/>
  <c r="E2265" i="22"/>
  <c r="E2266" i="22"/>
  <c r="E2267" i="22"/>
  <c r="E2268" i="22"/>
  <c r="E2269" i="22"/>
  <c r="E2270" i="22"/>
  <c r="E2271" i="22"/>
  <c r="E2272" i="22"/>
  <c r="E2273" i="22"/>
  <c r="E2274" i="22"/>
  <c r="E2275" i="22"/>
  <c r="E2276" i="22"/>
  <c r="E2277" i="22"/>
  <c r="E2278" i="22"/>
  <c r="E2279" i="22"/>
  <c r="E2280" i="22"/>
  <c r="E2281" i="22"/>
  <c r="E2282" i="22"/>
  <c r="E2283" i="22"/>
  <c r="E2284" i="22"/>
  <c r="E2285" i="22"/>
  <c r="E2286" i="22"/>
  <c r="E2287" i="22"/>
  <c r="E2288" i="22"/>
  <c r="E2289" i="22"/>
  <c r="E2290" i="22"/>
  <c r="E2291" i="22"/>
  <c r="E2292" i="22"/>
  <c r="E2293" i="22"/>
  <c r="E2294" i="22"/>
  <c r="E2295" i="22"/>
  <c r="E2296" i="22"/>
  <c r="E2297" i="22"/>
  <c r="E2298" i="22"/>
  <c r="E2299" i="22"/>
  <c r="E2300" i="22"/>
  <c r="E2301" i="22"/>
  <c r="E2302" i="22"/>
  <c r="E2303" i="22"/>
  <c r="E2304" i="22"/>
  <c r="E2305" i="22"/>
  <c r="E2306" i="22"/>
  <c r="E2307" i="22"/>
  <c r="E2308" i="22"/>
  <c r="E2309" i="22"/>
  <c r="E2310" i="22"/>
  <c r="E2311" i="22"/>
  <c r="E2312" i="22"/>
  <c r="E2313" i="22"/>
  <c r="E2314" i="22"/>
  <c r="E2315" i="22"/>
  <c r="E2316" i="22"/>
  <c r="E2317" i="22"/>
  <c r="E2318" i="22"/>
  <c r="E2319" i="22"/>
  <c r="E2320" i="22"/>
  <c r="E2321" i="22"/>
  <c r="E2322" i="22"/>
  <c r="E2323" i="22"/>
  <c r="E2324" i="22"/>
  <c r="E2325" i="22"/>
  <c r="E2326" i="22"/>
  <c r="E2327" i="22"/>
  <c r="E2328" i="22"/>
  <c r="E2329" i="22"/>
  <c r="E2330" i="22"/>
  <c r="E2331" i="22"/>
  <c r="E2332" i="22"/>
  <c r="E2333" i="22"/>
  <c r="E2334" i="22"/>
  <c r="E2335" i="22"/>
  <c r="E2336" i="22"/>
  <c r="E2337" i="22"/>
  <c r="E2338" i="22"/>
  <c r="E2339" i="22"/>
  <c r="E2340" i="22"/>
  <c r="E2341" i="22"/>
  <c r="E2342" i="22"/>
  <c r="E2343" i="22"/>
  <c r="E2344" i="22"/>
  <c r="E2345" i="22"/>
  <c r="E2346" i="22"/>
  <c r="E2347" i="22"/>
  <c r="E2348" i="22"/>
  <c r="E2349" i="22"/>
  <c r="E2350" i="22"/>
  <c r="E2351" i="22"/>
  <c r="E2352" i="22"/>
  <c r="E2353" i="22"/>
  <c r="E2354" i="22"/>
  <c r="E2355" i="22"/>
  <c r="E2356" i="22"/>
  <c r="E2357" i="22"/>
  <c r="E2358" i="22"/>
  <c r="E2359" i="22"/>
  <c r="E2360" i="22"/>
  <c r="E2361" i="22"/>
  <c r="E2362" i="22"/>
  <c r="E2363" i="22"/>
  <c r="E2364" i="22"/>
  <c r="E2365" i="22"/>
  <c r="E2366" i="22"/>
  <c r="E2367" i="22"/>
  <c r="E2368" i="22"/>
  <c r="E2369" i="22"/>
  <c r="E2370" i="22"/>
  <c r="E2371" i="22"/>
  <c r="E2372" i="22"/>
  <c r="E2373" i="22"/>
  <c r="E2374" i="22"/>
  <c r="E2375" i="22"/>
  <c r="E2376" i="22"/>
  <c r="E2377" i="22"/>
  <c r="E2378" i="22"/>
  <c r="E2379" i="22"/>
  <c r="E2380" i="22"/>
  <c r="E2381" i="22"/>
  <c r="E2382" i="22"/>
  <c r="E2383" i="22"/>
  <c r="E2384" i="22"/>
  <c r="E2385" i="22"/>
  <c r="E2386" i="22"/>
  <c r="E2387" i="22"/>
  <c r="E2388" i="22"/>
  <c r="E2389" i="22"/>
  <c r="E2390" i="22"/>
  <c r="E2391" i="22"/>
  <c r="E2392" i="22"/>
  <c r="E2393" i="22"/>
  <c r="E2394" i="22"/>
  <c r="E2395" i="22"/>
  <c r="E2396" i="22"/>
  <c r="E2397" i="22"/>
  <c r="E2398" i="22"/>
  <c r="E2399" i="22"/>
  <c r="E2400" i="22"/>
  <c r="E2401" i="22"/>
  <c r="E2402" i="22"/>
  <c r="E2403" i="22"/>
  <c r="E2404" i="22"/>
  <c r="E2405" i="22"/>
  <c r="E2406" i="22"/>
  <c r="E2407" i="22"/>
  <c r="E2408" i="22"/>
  <c r="E2409" i="22"/>
  <c r="E2410" i="22"/>
  <c r="E2411" i="22"/>
  <c r="E2412" i="22"/>
  <c r="E2413" i="22"/>
  <c r="E2414" i="22"/>
  <c r="E2415" i="22"/>
  <c r="E2416" i="22"/>
  <c r="E2417" i="22"/>
  <c r="E2418" i="22"/>
  <c r="E2419" i="22"/>
  <c r="E2420" i="22"/>
  <c r="E2421" i="22"/>
  <c r="E2422" i="22"/>
  <c r="E2423" i="22"/>
  <c r="E2424" i="22"/>
  <c r="E2425" i="22"/>
  <c r="E2426" i="22"/>
  <c r="E2427" i="22"/>
  <c r="E2428" i="22"/>
  <c r="E2429" i="22"/>
  <c r="E2430" i="22"/>
  <c r="E2431" i="22"/>
  <c r="E2432" i="22"/>
  <c r="E2433" i="22"/>
  <c r="E2434" i="22"/>
  <c r="E2435" i="22"/>
  <c r="E2436" i="22"/>
  <c r="E2437" i="22"/>
  <c r="E2438" i="22"/>
  <c r="E2439" i="22"/>
  <c r="E2440" i="22"/>
  <c r="E2441" i="22"/>
  <c r="E2442" i="22"/>
  <c r="E2443" i="22"/>
  <c r="E2444" i="22"/>
  <c r="E2445" i="22"/>
  <c r="E2446" i="22"/>
  <c r="E2447" i="22"/>
  <c r="E2448" i="22"/>
  <c r="E2449" i="22"/>
  <c r="E2450" i="22"/>
  <c r="E2451" i="22"/>
  <c r="E2452" i="22"/>
  <c r="E2453" i="22"/>
  <c r="E2454" i="22"/>
  <c r="E2455" i="22"/>
  <c r="E2456" i="22"/>
  <c r="E2457" i="22"/>
  <c r="E2458" i="22"/>
  <c r="E2459" i="22"/>
  <c r="E2460" i="22"/>
  <c r="E2461" i="22"/>
  <c r="E2462" i="22"/>
  <c r="E2463" i="22"/>
  <c r="E2464" i="22"/>
  <c r="E2465" i="22"/>
  <c r="E2466" i="22"/>
  <c r="E2467" i="22"/>
  <c r="E2468" i="22"/>
  <c r="E2469" i="22"/>
  <c r="E2470" i="22"/>
  <c r="E2471" i="22"/>
  <c r="E2472" i="22"/>
  <c r="E2473" i="22"/>
  <c r="E2474" i="22"/>
  <c r="E2475" i="22"/>
  <c r="E2476" i="22"/>
  <c r="E2477" i="22"/>
  <c r="E2478" i="22"/>
  <c r="E2479" i="22"/>
  <c r="E2480" i="22"/>
  <c r="E2481" i="22"/>
  <c r="E2482" i="22"/>
  <c r="E2483" i="22"/>
  <c r="E2484" i="22"/>
  <c r="E2485" i="22"/>
  <c r="E2486" i="22"/>
  <c r="E2487" i="22"/>
  <c r="E2488" i="22"/>
  <c r="E2489" i="22"/>
  <c r="E2490" i="22"/>
  <c r="E2491" i="22"/>
  <c r="E2492" i="22"/>
  <c r="E2493" i="22"/>
  <c r="E2494" i="22"/>
  <c r="E2495" i="22"/>
  <c r="E2496" i="22"/>
  <c r="E2497" i="22"/>
  <c r="E2498" i="22"/>
  <c r="E2499" i="22"/>
  <c r="E2500" i="22"/>
  <c r="E2501" i="22"/>
  <c r="E2502" i="22"/>
  <c r="E2503" i="22"/>
  <c r="E2504" i="22"/>
  <c r="E2505" i="22"/>
  <c r="E2506" i="22"/>
  <c r="E2507" i="22"/>
  <c r="E2508" i="22"/>
  <c r="E2509" i="22"/>
  <c r="E2510" i="22"/>
  <c r="E2511" i="22"/>
  <c r="E2512" i="22"/>
  <c r="E2513" i="22"/>
  <c r="E2514" i="22"/>
  <c r="E2515" i="22"/>
  <c r="E2516" i="22"/>
  <c r="E2517" i="22"/>
  <c r="E2518" i="22"/>
  <c r="E2519" i="22"/>
  <c r="E2520" i="22"/>
  <c r="E2521" i="22"/>
  <c r="E2522" i="22"/>
  <c r="E2523" i="22"/>
  <c r="E2524" i="22"/>
  <c r="E2525" i="22"/>
  <c r="E2526" i="22"/>
  <c r="E2527" i="22"/>
  <c r="E2528" i="22"/>
  <c r="E2529" i="22"/>
  <c r="E2530" i="22"/>
  <c r="E2531" i="22"/>
  <c r="E2532" i="22"/>
  <c r="E2533" i="22"/>
  <c r="E2534" i="22"/>
  <c r="E2535" i="22"/>
  <c r="E2536" i="22"/>
  <c r="E2537" i="22"/>
  <c r="E2538" i="22"/>
  <c r="E2539" i="22"/>
  <c r="E2540" i="22"/>
  <c r="E2541" i="22"/>
  <c r="E2542" i="22"/>
  <c r="E2543" i="22"/>
  <c r="E2544" i="22"/>
  <c r="E2545" i="22"/>
  <c r="E2546" i="22"/>
  <c r="E2547" i="22"/>
  <c r="E2548" i="22"/>
  <c r="E2549" i="22"/>
  <c r="E2550" i="22"/>
  <c r="E2551" i="22"/>
  <c r="E2552" i="22"/>
  <c r="E2553" i="22"/>
  <c r="E2554" i="22"/>
  <c r="E2555" i="22"/>
  <c r="E2556" i="22"/>
  <c r="E2557" i="22"/>
  <c r="E2558" i="22"/>
  <c r="E2559" i="22"/>
  <c r="E2560" i="22"/>
  <c r="E2561" i="22"/>
  <c r="E2562" i="22"/>
  <c r="E2563" i="22"/>
  <c r="E2564" i="22"/>
  <c r="E2565" i="22"/>
  <c r="E2566" i="22"/>
  <c r="E2567" i="22"/>
  <c r="E2568" i="22"/>
  <c r="E2569" i="22"/>
  <c r="E2570" i="22"/>
  <c r="E2571" i="22"/>
  <c r="E2572" i="22"/>
  <c r="E2573" i="22"/>
  <c r="E2574" i="22"/>
  <c r="E2575" i="22"/>
  <c r="E2576" i="22"/>
  <c r="E2577" i="22"/>
  <c r="E2578" i="22"/>
  <c r="E2579" i="22"/>
  <c r="E2580" i="22"/>
  <c r="E2581" i="22"/>
  <c r="E2582" i="22"/>
  <c r="E2583" i="22"/>
  <c r="E2584" i="22"/>
  <c r="E2585" i="22"/>
  <c r="E2586" i="22"/>
  <c r="E2587" i="22"/>
  <c r="E2588" i="22"/>
  <c r="E2589" i="22"/>
  <c r="E2590" i="22"/>
  <c r="E2591" i="22"/>
  <c r="E2592" i="22"/>
  <c r="E2593" i="22"/>
  <c r="E2594" i="22"/>
  <c r="E2595" i="22"/>
  <c r="E2596" i="22"/>
  <c r="E2597" i="22"/>
  <c r="E2598" i="22"/>
  <c r="E2599" i="22"/>
  <c r="E2600" i="22"/>
  <c r="E2601" i="22"/>
  <c r="E2602" i="22"/>
  <c r="E2603" i="22"/>
  <c r="E2604" i="22"/>
  <c r="E2605" i="22"/>
  <c r="E2606" i="22"/>
  <c r="E2607" i="22"/>
  <c r="E2608" i="22"/>
  <c r="E2609" i="22"/>
  <c r="E2610" i="22"/>
  <c r="E2611" i="22"/>
  <c r="E2612" i="22"/>
  <c r="E2613" i="22"/>
  <c r="E2614" i="22"/>
  <c r="E2615" i="22"/>
  <c r="E2616" i="22"/>
  <c r="E2617" i="22"/>
  <c r="E2618" i="22"/>
  <c r="E2619" i="22"/>
  <c r="E2620" i="22"/>
  <c r="E2621" i="22"/>
  <c r="E2622" i="22"/>
  <c r="E2623" i="22"/>
  <c r="E2624" i="22"/>
  <c r="E2625" i="22"/>
  <c r="E2626" i="22"/>
  <c r="E2627" i="22"/>
  <c r="E2628" i="22"/>
  <c r="E2629" i="22"/>
  <c r="E2630" i="22"/>
  <c r="E2631" i="22"/>
  <c r="E2632" i="22"/>
  <c r="E2633" i="22"/>
  <c r="E2634" i="22"/>
  <c r="E2635" i="22"/>
  <c r="E2636" i="22"/>
  <c r="E2637" i="22"/>
  <c r="E2638" i="22"/>
  <c r="E2639" i="22"/>
  <c r="E2640" i="22"/>
  <c r="E2641" i="22"/>
  <c r="E2642" i="22"/>
  <c r="E2643" i="22"/>
  <c r="E2644" i="22"/>
  <c r="E2645" i="22"/>
  <c r="E2646" i="22"/>
  <c r="E2647" i="22"/>
  <c r="E2648" i="22"/>
  <c r="E2649" i="22"/>
  <c r="E2650" i="22"/>
  <c r="E2651" i="22"/>
  <c r="E2652" i="22"/>
  <c r="E2653" i="22"/>
  <c r="E2654" i="22"/>
  <c r="E2655" i="22"/>
  <c r="E2656" i="22"/>
  <c r="E2657" i="22"/>
  <c r="E2658" i="22"/>
  <c r="E2659" i="22"/>
  <c r="E2660" i="22"/>
  <c r="E2661" i="22"/>
  <c r="E2662" i="22"/>
  <c r="E2663" i="22"/>
  <c r="E2664" i="22"/>
  <c r="E2665" i="22"/>
  <c r="E2666" i="22"/>
  <c r="E2667" i="22"/>
  <c r="E2668" i="22"/>
  <c r="E2669" i="22"/>
  <c r="E2670" i="22"/>
  <c r="E2671" i="22"/>
  <c r="E2672" i="22"/>
  <c r="E2673" i="22"/>
  <c r="E2674" i="22"/>
  <c r="E2675" i="22"/>
  <c r="E2676" i="22"/>
  <c r="E2677" i="22"/>
  <c r="E2678" i="22"/>
  <c r="E2679" i="22"/>
  <c r="E2680" i="22"/>
  <c r="E2681" i="22"/>
  <c r="E2682" i="22"/>
  <c r="E2683" i="22"/>
  <c r="E2684" i="22"/>
  <c r="E2685" i="22"/>
  <c r="E2686" i="22"/>
  <c r="E2687" i="22"/>
  <c r="E2688" i="22"/>
  <c r="E2689" i="22"/>
  <c r="E2690" i="22"/>
  <c r="E2691" i="22"/>
  <c r="E2692" i="22"/>
  <c r="E2693" i="22"/>
  <c r="E2694" i="22"/>
  <c r="E2695" i="22"/>
  <c r="E2696" i="22"/>
  <c r="E2697" i="22"/>
  <c r="E2698" i="22"/>
  <c r="E2699" i="22"/>
  <c r="E2700" i="22"/>
  <c r="E2701" i="22"/>
  <c r="E2702" i="22"/>
  <c r="E2703" i="22"/>
  <c r="E2704" i="22"/>
  <c r="E2705" i="22"/>
  <c r="E2706" i="22"/>
  <c r="E2707" i="22"/>
  <c r="E2708" i="22"/>
  <c r="E2709" i="22"/>
  <c r="E2710" i="22"/>
  <c r="E2711" i="22"/>
  <c r="E2712" i="22"/>
  <c r="E2713" i="22"/>
  <c r="E2714" i="22"/>
  <c r="E2715" i="22"/>
  <c r="E2716" i="22"/>
  <c r="E2717" i="22"/>
  <c r="E2718" i="22"/>
  <c r="E2719" i="22"/>
  <c r="E2720" i="22"/>
  <c r="E2721" i="22"/>
  <c r="E2722" i="22"/>
  <c r="E2723" i="22"/>
  <c r="E2724" i="22"/>
  <c r="E2725" i="22"/>
  <c r="E2726" i="22"/>
  <c r="E2727" i="22"/>
  <c r="E2728" i="22"/>
  <c r="E2729" i="22"/>
  <c r="E2730" i="22"/>
  <c r="E2731" i="22"/>
  <c r="E2732" i="22"/>
  <c r="E2733" i="22"/>
  <c r="E2734" i="22"/>
  <c r="E2735" i="22"/>
  <c r="E2736" i="22"/>
  <c r="E2737" i="22"/>
  <c r="E2738" i="22"/>
  <c r="E2739" i="22"/>
  <c r="E2740" i="22"/>
  <c r="E2741" i="22"/>
  <c r="E2742" i="22"/>
  <c r="E2743" i="22"/>
  <c r="E2744" i="22"/>
  <c r="E2745" i="22"/>
  <c r="E2746" i="22"/>
  <c r="E2747" i="22"/>
  <c r="E2748" i="22"/>
  <c r="E2749" i="22"/>
  <c r="E2750" i="22"/>
  <c r="E2751" i="22"/>
  <c r="E2752" i="22"/>
  <c r="E2753" i="22"/>
  <c r="E2754" i="22"/>
  <c r="E2755" i="22"/>
  <c r="E2756" i="22"/>
  <c r="E2757" i="22"/>
  <c r="E2758" i="22"/>
  <c r="E2759" i="22"/>
  <c r="E2760" i="22"/>
  <c r="E2761" i="22"/>
  <c r="E2762" i="22"/>
  <c r="E2763" i="22"/>
  <c r="E2764" i="22"/>
  <c r="E2765" i="22"/>
  <c r="E2766" i="22"/>
  <c r="E2767" i="22"/>
  <c r="E2768" i="22"/>
  <c r="E2769" i="22"/>
  <c r="E2770" i="22"/>
  <c r="E2771" i="22"/>
  <c r="E2772" i="22"/>
  <c r="E2773" i="22"/>
  <c r="E2774" i="22"/>
  <c r="E2775" i="22"/>
  <c r="E2776" i="22"/>
  <c r="E2777" i="22"/>
  <c r="E2778" i="22"/>
  <c r="E2779" i="22"/>
  <c r="E2780" i="22"/>
  <c r="E2781" i="22"/>
  <c r="E2782" i="22"/>
  <c r="E2783" i="22"/>
  <c r="E2784" i="22"/>
  <c r="E2785" i="22"/>
  <c r="E2786" i="22"/>
  <c r="E2787" i="22"/>
  <c r="E2788" i="22"/>
  <c r="E2789" i="22"/>
  <c r="E2790" i="22"/>
  <c r="E2791" i="22"/>
  <c r="E2792" i="22"/>
  <c r="E2793" i="22"/>
  <c r="E2794" i="22"/>
  <c r="E2795" i="22"/>
  <c r="E2796" i="22"/>
  <c r="E2797" i="22"/>
  <c r="E2798" i="22"/>
  <c r="E2799" i="22"/>
  <c r="E2800" i="22"/>
  <c r="E2801" i="22"/>
  <c r="E2802" i="22"/>
  <c r="E2803" i="22"/>
  <c r="E2804" i="22"/>
  <c r="E2805" i="22"/>
  <c r="E2806" i="22"/>
  <c r="E2807" i="22"/>
  <c r="E2808" i="22"/>
  <c r="E2809" i="22"/>
  <c r="E2810" i="22"/>
  <c r="E2811" i="22"/>
  <c r="E2812" i="22"/>
  <c r="E2813" i="22"/>
  <c r="E2814" i="22"/>
  <c r="E2815" i="22"/>
  <c r="E2816" i="22"/>
  <c r="E2817" i="22"/>
  <c r="E2818" i="22"/>
  <c r="E2819" i="22"/>
  <c r="E2820" i="22"/>
  <c r="E2821" i="22"/>
  <c r="E2822" i="22"/>
  <c r="E2823" i="22"/>
  <c r="E2824" i="22"/>
  <c r="E2825" i="22"/>
  <c r="E2826" i="22"/>
  <c r="E2827" i="22"/>
  <c r="E2828" i="22"/>
  <c r="E2829" i="22"/>
  <c r="E2830" i="22"/>
  <c r="E2831" i="22"/>
  <c r="E2832" i="22"/>
  <c r="E2833" i="22"/>
  <c r="E2834" i="22"/>
  <c r="E2835" i="22"/>
  <c r="E2836" i="22"/>
  <c r="E2837" i="22"/>
  <c r="E2838" i="22"/>
  <c r="E2839" i="22"/>
  <c r="E2840" i="22"/>
  <c r="E2841" i="22"/>
  <c r="E2842" i="22"/>
  <c r="E2843" i="22"/>
  <c r="E2844" i="22"/>
  <c r="E2845" i="22"/>
  <c r="E2846" i="22"/>
  <c r="E2847" i="22"/>
  <c r="E2848" i="22"/>
  <c r="E2849" i="22"/>
  <c r="E2850" i="22"/>
  <c r="E2851" i="22"/>
  <c r="E2852" i="22"/>
  <c r="E2853" i="22"/>
  <c r="E2854" i="22"/>
  <c r="E2855" i="22"/>
  <c r="E2856" i="22"/>
  <c r="E2857" i="22"/>
  <c r="E2858" i="22"/>
  <c r="E2859" i="22"/>
  <c r="E2860" i="22"/>
  <c r="E2861" i="22"/>
  <c r="E2862" i="22"/>
  <c r="E2863" i="22"/>
  <c r="E2864" i="22"/>
  <c r="E2865" i="22"/>
  <c r="E2866" i="22"/>
  <c r="E2867" i="22"/>
  <c r="E2868" i="22"/>
  <c r="E2869" i="22"/>
  <c r="E2870" i="22"/>
  <c r="E2871" i="22"/>
  <c r="E2872" i="22"/>
  <c r="E2873" i="22"/>
  <c r="E2874" i="22"/>
  <c r="E2875" i="22"/>
  <c r="E2876" i="22"/>
  <c r="E2877" i="22"/>
  <c r="E2878" i="22"/>
  <c r="E2879" i="22"/>
  <c r="E2880" i="22"/>
  <c r="E2881" i="22"/>
  <c r="E2882" i="22"/>
  <c r="E2883" i="22"/>
  <c r="E2884" i="22"/>
  <c r="E2885" i="22"/>
  <c r="E2886" i="22"/>
  <c r="E2887" i="22"/>
  <c r="E2888" i="22"/>
  <c r="E2889" i="22"/>
  <c r="E2890" i="22"/>
  <c r="E2891" i="22"/>
  <c r="E2892" i="22"/>
  <c r="E2893" i="22"/>
  <c r="E2894" i="22"/>
  <c r="E2895" i="22"/>
  <c r="E2896" i="22"/>
  <c r="E2897" i="22"/>
  <c r="E2898" i="22"/>
  <c r="E2899" i="22"/>
  <c r="E2900" i="22"/>
  <c r="E2901" i="22"/>
  <c r="E2902" i="22"/>
  <c r="E2903" i="22"/>
  <c r="E2904" i="22"/>
  <c r="E2905" i="22"/>
  <c r="E2906" i="22"/>
  <c r="E2907" i="22"/>
  <c r="E2908" i="22"/>
  <c r="E2909" i="22"/>
  <c r="E2910" i="22"/>
  <c r="E2911" i="22"/>
  <c r="E2912" i="22"/>
  <c r="E2913" i="22"/>
  <c r="E2914" i="22"/>
  <c r="E2915" i="22"/>
  <c r="E2916" i="22"/>
  <c r="E2917" i="22"/>
  <c r="E2918" i="22"/>
  <c r="E2919" i="22"/>
  <c r="E2920" i="22"/>
  <c r="E2921" i="22"/>
  <c r="E2922" i="22"/>
  <c r="E2923" i="22"/>
  <c r="E2924" i="22"/>
  <c r="E2925" i="22"/>
  <c r="E2926" i="22"/>
  <c r="E2927" i="22"/>
  <c r="E2928" i="22"/>
  <c r="E2929" i="22"/>
  <c r="E2930" i="22"/>
  <c r="E2931" i="22"/>
  <c r="E2932" i="22"/>
  <c r="E2933" i="22"/>
  <c r="E2934" i="22"/>
  <c r="E2935" i="22"/>
  <c r="E2936" i="22"/>
  <c r="E2937" i="22"/>
  <c r="E2938" i="22"/>
  <c r="E2939" i="22"/>
  <c r="E2940" i="22"/>
  <c r="E2941" i="22"/>
  <c r="E2942" i="22"/>
  <c r="E2943" i="22"/>
  <c r="E2944" i="22"/>
  <c r="E2945" i="22"/>
  <c r="E2946" i="22"/>
  <c r="E2947" i="22"/>
  <c r="E2948" i="22"/>
  <c r="E2949" i="22"/>
  <c r="E2950" i="22"/>
  <c r="E2951" i="22"/>
  <c r="E2952" i="22"/>
  <c r="E2953" i="22"/>
  <c r="E2954" i="22"/>
  <c r="E2955" i="22"/>
  <c r="E2956" i="22"/>
  <c r="E2957" i="22"/>
  <c r="E2958" i="22"/>
  <c r="E2959" i="22"/>
  <c r="E2960" i="22"/>
  <c r="E2961" i="22"/>
  <c r="E2962" i="22"/>
  <c r="E2963" i="22"/>
  <c r="E2964" i="22"/>
  <c r="E2965" i="22"/>
  <c r="E2966" i="22"/>
  <c r="E2967" i="22"/>
  <c r="E2968" i="22"/>
  <c r="E2969" i="22"/>
  <c r="E2970" i="22"/>
  <c r="E2971" i="22"/>
  <c r="E2972" i="22"/>
  <c r="E2973" i="22"/>
  <c r="E2974" i="22"/>
  <c r="E2975" i="22"/>
  <c r="E2976" i="22"/>
  <c r="E2977" i="22"/>
  <c r="E2978" i="22"/>
  <c r="E2979" i="22"/>
  <c r="E2980" i="22"/>
  <c r="E2981" i="22"/>
  <c r="E2982" i="22"/>
  <c r="E2983" i="22"/>
  <c r="E2984" i="22"/>
  <c r="E2985" i="22"/>
  <c r="E2986" i="22"/>
  <c r="E2987" i="22"/>
  <c r="E2988" i="22"/>
  <c r="E2989" i="22"/>
  <c r="E2990" i="22"/>
  <c r="E2991" i="22"/>
  <c r="E2992" i="22"/>
  <c r="E2993" i="22"/>
  <c r="E2994" i="22"/>
  <c r="E2995" i="22"/>
  <c r="E2996" i="22"/>
  <c r="E2997" i="22"/>
  <c r="E2998" i="22"/>
  <c r="E2999" i="22"/>
  <c r="E3000" i="22"/>
  <c r="E3001" i="22"/>
  <c r="E3002" i="22"/>
  <c r="E3003" i="22"/>
  <c r="E3004" i="22"/>
  <c r="E3005" i="22"/>
  <c r="E3006" i="22"/>
  <c r="E3007" i="22"/>
  <c r="E3008" i="22"/>
  <c r="E3009" i="22"/>
  <c r="E3010" i="22"/>
  <c r="E3011" i="22"/>
  <c r="E3012" i="22"/>
  <c r="E3013" i="22"/>
  <c r="E3014" i="22"/>
  <c r="E3015" i="22"/>
  <c r="E3016" i="22"/>
  <c r="E3017" i="22"/>
  <c r="E3018" i="22"/>
  <c r="E3019" i="22"/>
  <c r="E3020" i="22"/>
  <c r="E3021" i="22"/>
  <c r="E3022" i="22"/>
  <c r="E3023" i="22"/>
  <c r="E3024" i="22"/>
  <c r="E3025" i="22"/>
  <c r="E3026" i="22"/>
  <c r="E3027" i="22"/>
  <c r="E3028" i="22"/>
  <c r="E3029" i="22"/>
  <c r="E3030" i="22"/>
  <c r="E3031" i="22"/>
  <c r="E3032" i="22"/>
  <c r="E3033" i="22"/>
  <c r="E3034" i="22"/>
  <c r="E3035" i="22"/>
  <c r="E3036" i="22"/>
  <c r="E3037" i="22"/>
  <c r="E3038" i="22"/>
  <c r="E3039" i="22"/>
  <c r="E3040" i="22"/>
  <c r="E3041" i="22"/>
  <c r="E3042" i="22"/>
  <c r="E3043" i="22"/>
  <c r="E3044" i="22"/>
  <c r="E3045" i="22"/>
  <c r="E3046" i="22"/>
  <c r="E3047" i="22"/>
  <c r="E3048" i="22"/>
  <c r="E3049" i="22"/>
  <c r="E3050" i="22"/>
  <c r="E3051" i="22"/>
  <c r="E3052" i="22"/>
  <c r="E3053" i="22"/>
  <c r="E3054" i="22"/>
  <c r="E3055" i="22"/>
  <c r="E3056" i="22"/>
  <c r="E3057" i="22"/>
  <c r="E3058" i="22"/>
  <c r="E3059" i="22"/>
  <c r="E3060" i="22"/>
  <c r="E3061" i="22"/>
  <c r="E3062" i="22"/>
  <c r="E3063" i="22"/>
  <c r="E3064" i="22"/>
  <c r="E3065" i="22"/>
  <c r="E3066" i="22"/>
  <c r="E3067" i="22"/>
  <c r="E3068" i="22"/>
  <c r="E3069" i="22"/>
  <c r="E3070" i="22"/>
  <c r="E3071" i="22"/>
  <c r="E3072" i="22"/>
  <c r="E3073" i="22"/>
  <c r="E3074" i="22"/>
  <c r="E3075" i="22"/>
  <c r="E3076" i="22"/>
  <c r="E3077" i="22"/>
  <c r="E3078" i="22"/>
  <c r="E3079" i="22"/>
  <c r="E3080" i="22"/>
  <c r="E3081" i="22"/>
  <c r="E3082" i="22"/>
  <c r="E3083" i="22"/>
  <c r="E3084" i="22"/>
  <c r="E3085" i="22"/>
  <c r="E3086" i="22"/>
  <c r="E3087" i="22"/>
  <c r="E3088" i="22"/>
  <c r="E3089" i="22"/>
  <c r="E3090" i="22"/>
  <c r="E3091" i="22"/>
  <c r="E3092" i="22"/>
  <c r="E3093" i="22"/>
  <c r="E3094" i="22"/>
  <c r="E3095" i="22"/>
  <c r="E3096" i="22"/>
  <c r="E3097" i="22"/>
  <c r="E3098" i="22"/>
  <c r="E3099" i="22"/>
  <c r="E3100" i="22"/>
  <c r="E3101" i="22"/>
  <c r="E3102" i="22"/>
  <c r="E3103" i="22"/>
  <c r="E3104" i="22"/>
  <c r="E3105" i="22"/>
  <c r="E3106" i="22"/>
  <c r="E3107" i="22"/>
  <c r="E3108" i="22"/>
  <c r="E3109" i="22"/>
  <c r="E3110" i="22"/>
  <c r="E3111" i="22"/>
  <c r="E3112" i="22"/>
  <c r="E3113" i="22"/>
  <c r="E3114" i="22"/>
  <c r="E3115" i="22"/>
  <c r="E3116" i="22"/>
  <c r="E3117" i="22"/>
  <c r="E3118" i="22"/>
  <c r="E3119" i="22"/>
  <c r="E3120" i="22"/>
  <c r="E3121" i="22"/>
  <c r="E3122" i="22"/>
  <c r="E3123" i="22"/>
  <c r="E3124" i="22"/>
  <c r="E3125" i="22"/>
  <c r="E3126" i="22"/>
  <c r="E3127" i="22"/>
  <c r="E3128" i="22"/>
  <c r="E3129" i="22"/>
  <c r="E3130" i="22"/>
  <c r="E3131" i="22"/>
  <c r="E3132" i="22"/>
  <c r="E3133" i="22"/>
  <c r="E3134" i="22"/>
  <c r="E3135" i="22"/>
  <c r="E3136" i="22"/>
  <c r="E3137" i="22"/>
  <c r="E3138" i="22"/>
  <c r="E3139" i="22"/>
  <c r="E3140" i="22"/>
  <c r="E3141" i="22"/>
  <c r="E3142" i="22"/>
  <c r="E3143" i="22"/>
  <c r="E3144" i="22"/>
  <c r="E3145" i="22"/>
  <c r="E3146" i="22"/>
  <c r="E3147" i="22"/>
  <c r="E3148" i="22"/>
  <c r="E3149" i="22"/>
  <c r="E3150" i="22"/>
  <c r="E3151" i="22"/>
  <c r="E3152" i="22"/>
  <c r="E3153" i="22"/>
  <c r="E3154" i="22"/>
  <c r="E3155" i="22"/>
  <c r="E3156" i="22"/>
  <c r="E3157" i="22"/>
  <c r="E3158" i="22"/>
  <c r="E3159" i="22"/>
  <c r="E3160" i="22"/>
  <c r="E3161" i="22"/>
  <c r="E3162" i="22"/>
  <c r="E3163" i="22"/>
  <c r="E3164" i="22"/>
  <c r="E3165" i="22"/>
  <c r="E3166" i="22"/>
  <c r="E3167" i="22"/>
  <c r="E3168" i="22"/>
  <c r="E3169" i="22"/>
  <c r="E3170" i="22"/>
  <c r="E3171" i="22"/>
  <c r="E3172" i="22"/>
  <c r="E3173" i="22"/>
  <c r="E3174" i="22"/>
  <c r="E3175" i="22"/>
  <c r="E3176" i="22"/>
  <c r="E3177" i="22"/>
  <c r="E3178" i="22"/>
  <c r="E3179" i="22"/>
  <c r="E3180" i="22"/>
  <c r="E3181" i="22"/>
  <c r="E3182" i="22"/>
  <c r="E3183" i="22"/>
  <c r="E3184" i="22"/>
  <c r="E3185" i="22"/>
  <c r="E3186" i="22"/>
  <c r="E3187" i="22"/>
  <c r="E3188" i="22"/>
  <c r="E3189" i="22"/>
  <c r="E3190" i="22"/>
  <c r="E3191" i="22"/>
  <c r="E3192" i="22"/>
  <c r="E3193" i="22"/>
  <c r="E3194" i="22"/>
  <c r="E3195" i="22"/>
  <c r="E3196" i="22"/>
  <c r="E3197" i="22"/>
  <c r="E3198" i="22"/>
  <c r="E3199" i="22"/>
  <c r="E3200" i="22"/>
  <c r="E3201" i="22"/>
  <c r="E3202" i="22"/>
  <c r="E3203" i="22"/>
  <c r="E3204" i="22"/>
  <c r="E3205" i="22"/>
  <c r="E3206" i="22"/>
  <c r="E3207" i="22"/>
  <c r="E3208" i="22"/>
  <c r="E3209" i="22"/>
  <c r="E3210" i="22"/>
  <c r="E3211" i="22"/>
  <c r="E3212" i="22"/>
  <c r="E3213" i="22"/>
  <c r="E3214" i="22"/>
  <c r="E3215" i="22"/>
  <c r="E3216" i="22"/>
  <c r="E3217" i="22"/>
  <c r="E3218" i="22"/>
  <c r="E3219" i="22"/>
  <c r="E3220" i="22"/>
  <c r="E3221" i="22"/>
  <c r="E3222" i="22"/>
  <c r="E3223" i="22"/>
  <c r="E3224" i="22"/>
  <c r="E3225" i="22"/>
  <c r="E3226" i="22"/>
  <c r="E3227" i="22"/>
  <c r="E3228" i="22"/>
  <c r="E3229" i="22"/>
  <c r="E3230" i="22"/>
  <c r="E3231" i="22"/>
  <c r="E3232" i="22"/>
  <c r="E3233" i="22"/>
  <c r="E3234" i="22"/>
  <c r="E3235" i="22"/>
  <c r="E3236" i="22"/>
  <c r="E3237" i="22"/>
  <c r="E3238" i="22"/>
  <c r="E3239" i="22"/>
  <c r="E3240" i="22"/>
  <c r="E3241" i="22"/>
  <c r="E3242" i="22"/>
  <c r="E3243" i="22"/>
  <c r="E3244" i="22"/>
  <c r="E3245" i="22"/>
  <c r="E3246" i="22"/>
  <c r="E3247" i="22"/>
  <c r="E3248" i="22"/>
  <c r="E3249" i="22"/>
  <c r="E3250" i="22"/>
  <c r="E3251" i="22"/>
  <c r="E3252" i="22"/>
  <c r="E3253" i="22"/>
  <c r="E3254" i="22"/>
  <c r="E3255" i="22"/>
  <c r="E3256" i="22"/>
  <c r="E3257" i="22"/>
  <c r="E3258" i="22"/>
  <c r="E3259" i="22"/>
  <c r="E3260" i="22"/>
  <c r="E3261" i="22"/>
  <c r="E3262" i="22"/>
  <c r="E3263" i="22"/>
  <c r="E3264" i="22"/>
  <c r="E3265" i="22"/>
  <c r="E3266" i="22"/>
  <c r="E3267" i="22"/>
  <c r="E3268" i="22"/>
  <c r="E3269" i="22"/>
  <c r="E3270" i="22"/>
  <c r="E3271" i="22"/>
  <c r="E3272" i="22"/>
  <c r="E3273" i="22"/>
  <c r="E3274" i="22"/>
  <c r="E3275" i="22"/>
  <c r="E3276" i="22"/>
  <c r="E3277" i="22"/>
  <c r="E3278" i="22"/>
  <c r="E3279" i="22"/>
  <c r="E3280" i="22"/>
  <c r="E3281" i="22"/>
  <c r="E3282" i="22"/>
  <c r="E3283" i="22"/>
  <c r="E3284" i="22"/>
  <c r="E3285" i="22"/>
  <c r="E3286" i="22"/>
  <c r="E3287" i="22"/>
  <c r="E3288" i="22"/>
  <c r="E3289" i="22"/>
  <c r="E3290" i="22"/>
  <c r="E3291" i="22"/>
  <c r="E3292" i="22"/>
  <c r="E3293" i="22"/>
  <c r="E3294" i="22"/>
  <c r="E3295" i="22"/>
  <c r="E3296" i="22"/>
  <c r="E3297" i="22"/>
  <c r="E3298" i="22"/>
  <c r="E3299" i="22"/>
  <c r="E3300" i="22"/>
  <c r="E3301" i="22"/>
  <c r="E3302" i="22"/>
  <c r="E3303" i="22"/>
  <c r="E3304" i="22"/>
  <c r="E3305" i="22"/>
  <c r="E3306" i="22"/>
  <c r="E3307" i="22"/>
  <c r="E3308" i="22"/>
  <c r="E3309" i="22"/>
  <c r="E3310" i="22"/>
  <c r="E3311" i="22"/>
  <c r="E3312" i="22"/>
  <c r="E3313" i="22"/>
  <c r="E3314" i="22"/>
  <c r="E3315" i="22"/>
  <c r="E3316" i="22"/>
  <c r="E3317" i="22"/>
  <c r="E3318" i="22"/>
  <c r="E3319" i="22"/>
  <c r="E3320" i="22"/>
  <c r="E3321" i="22"/>
  <c r="E3322" i="22"/>
  <c r="E3323" i="22"/>
  <c r="E3324" i="22"/>
  <c r="E3325" i="22"/>
  <c r="E3326" i="22"/>
  <c r="E3327" i="22"/>
  <c r="E3328" i="22"/>
  <c r="E3329" i="22"/>
  <c r="E3330" i="22"/>
  <c r="E3331" i="22"/>
  <c r="E3332" i="22"/>
  <c r="E3333" i="22"/>
  <c r="E3334" i="22"/>
  <c r="E3335" i="22"/>
  <c r="E3336" i="22"/>
  <c r="E3337" i="22"/>
  <c r="E3338" i="22"/>
  <c r="E3339" i="22"/>
  <c r="E3340" i="22"/>
  <c r="E3341" i="22"/>
  <c r="E3342" i="22"/>
  <c r="E3343" i="22"/>
  <c r="E3344" i="22"/>
  <c r="E3345" i="22"/>
  <c r="E3346" i="22"/>
  <c r="E3347" i="22"/>
  <c r="E3348" i="22"/>
  <c r="E3349" i="22"/>
  <c r="E3350" i="22"/>
  <c r="E3351" i="22"/>
  <c r="E3352" i="22"/>
  <c r="E3353" i="22"/>
  <c r="E3354" i="22"/>
  <c r="E3355" i="22"/>
  <c r="E3356" i="22"/>
  <c r="E3357" i="22"/>
  <c r="E3358" i="22"/>
  <c r="E3359" i="22"/>
  <c r="E3360" i="22"/>
  <c r="E3361" i="22"/>
  <c r="E3362" i="22"/>
  <c r="E3363" i="22"/>
  <c r="E3364" i="22"/>
  <c r="E3365" i="22"/>
  <c r="E3366" i="22"/>
  <c r="E3367" i="22"/>
  <c r="E3368" i="22"/>
  <c r="E3369" i="22"/>
  <c r="E3370" i="22"/>
  <c r="E3371" i="22"/>
  <c r="E3372" i="22"/>
  <c r="E3373" i="22"/>
  <c r="E3374" i="22"/>
  <c r="E3375" i="22"/>
  <c r="E3376" i="22"/>
  <c r="E3377" i="22"/>
  <c r="E3378" i="22"/>
  <c r="E3379" i="22"/>
  <c r="E3380" i="22"/>
  <c r="E3381" i="22"/>
  <c r="E3382" i="22"/>
  <c r="E3383" i="22"/>
  <c r="E3384" i="22"/>
  <c r="E3385" i="22"/>
  <c r="E3386" i="22"/>
  <c r="E3387" i="22"/>
  <c r="E3388" i="22"/>
  <c r="E3389" i="22"/>
  <c r="E3390" i="22"/>
  <c r="E3391" i="22"/>
  <c r="E3392" i="22"/>
  <c r="E3393" i="22"/>
  <c r="E3394" i="22"/>
  <c r="E3395" i="22"/>
  <c r="E3396" i="22"/>
  <c r="E3397" i="22"/>
  <c r="E3398" i="22"/>
  <c r="E3399" i="22"/>
  <c r="E3400" i="22"/>
  <c r="E3401" i="22"/>
  <c r="E3402" i="22"/>
  <c r="E3403" i="22"/>
  <c r="E3404" i="22"/>
  <c r="E3405" i="22"/>
  <c r="E3406" i="22"/>
  <c r="E3407" i="22"/>
  <c r="E3408" i="22"/>
  <c r="F9" i="23" l="1"/>
  <c r="H5" i="32" l="1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4" i="32"/>
  <c r="E5" i="32"/>
  <c r="E6" i="32"/>
  <c r="E7" i="32"/>
  <c r="E8" i="32"/>
  <c r="E9" i="32"/>
  <c r="E10" i="32"/>
  <c r="E11" i="32"/>
  <c r="E12" i="32"/>
  <c r="E13" i="32"/>
  <c r="E14" i="32"/>
  <c r="E15" i="32"/>
  <c r="E16" i="32"/>
  <c r="E17" i="32"/>
  <c r="E18" i="32"/>
  <c r="E19" i="32"/>
  <c r="E20" i="32"/>
  <c r="E21" i="32"/>
  <c r="E22" i="32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43" i="32"/>
  <c r="E44" i="32"/>
  <c r="E45" i="32"/>
  <c r="E46" i="32"/>
  <c r="E47" i="32"/>
  <c r="E48" i="32"/>
  <c r="E49" i="32"/>
  <c r="E50" i="32"/>
  <c r="E51" i="32"/>
  <c r="E52" i="32"/>
  <c r="E53" i="32"/>
  <c r="E54" i="32"/>
  <c r="E55" i="32"/>
  <c r="E56" i="32"/>
  <c r="E57" i="32"/>
  <c r="E58" i="32"/>
  <c r="E59" i="32"/>
  <c r="E60" i="32"/>
  <c r="E61" i="32"/>
  <c r="E62" i="32"/>
  <c r="E63" i="32"/>
  <c r="E4" i="32"/>
  <c r="B5" i="32"/>
  <c r="B6" i="32"/>
  <c r="B7" i="32"/>
  <c r="B8" i="32"/>
  <c r="B9" i="32"/>
  <c r="B10" i="32"/>
  <c r="B11" i="32"/>
  <c r="B12" i="32"/>
  <c r="B13" i="32"/>
  <c r="B14" i="32"/>
  <c r="B15" i="32"/>
  <c r="B16" i="32"/>
  <c r="B17" i="32"/>
  <c r="B18" i="32"/>
  <c r="B19" i="32"/>
  <c r="B20" i="32"/>
  <c r="B21" i="32"/>
  <c r="B22" i="32"/>
  <c r="B23" i="32"/>
  <c r="B24" i="32"/>
  <c r="B25" i="32"/>
  <c r="B26" i="32"/>
  <c r="B27" i="32"/>
  <c r="B28" i="32"/>
  <c r="B29" i="32"/>
  <c r="B30" i="32"/>
  <c r="B31" i="32"/>
  <c r="B32" i="32"/>
  <c r="B33" i="32"/>
  <c r="B34" i="32"/>
  <c r="B35" i="32"/>
  <c r="B36" i="32"/>
  <c r="B37" i="32"/>
  <c r="B38" i="32"/>
  <c r="B39" i="32"/>
  <c r="B40" i="32"/>
  <c r="B41" i="32"/>
  <c r="B42" i="32"/>
  <c r="B43" i="32"/>
  <c r="B44" i="32"/>
  <c r="B45" i="32"/>
  <c r="B46" i="32"/>
  <c r="B47" i="32"/>
  <c r="B48" i="32"/>
  <c r="B49" i="32"/>
  <c r="B50" i="32"/>
  <c r="B51" i="32"/>
  <c r="B52" i="32"/>
  <c r="B53" i="32"/>
  <c r="B54" i="32"/>
  <c r="B55" i="32"/>
  <c r="B56" i="32"/>
  <c r="B57" i="32"/>
  <c r="B58" i="32"/>
  <c r="B59" i="32"/>
  <c r="B60" i="32"/>
  <c r="B61" i="32"/>
  <c r="B62" i="32"/>
  <c r="B63" i="32"/>
  <c r="B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4" i="32"/>
  <c r="C92" i="32"/>
  <c r="I86" i="32"/>
  <c r="C78" i="32"/>
  <c r="I74" i="32"/>
  <c r="I71" i="32"/>
  <c r="C72" i="32" l="1"/>
  <c r="C73" i="32" s="1"/>
  <c r="I87" i="32"/>
  <c r="J87" i="32" s="1"/>
  <c r="I92" i="32"/>
  <c r="I93" i="32" s="1"/>
  <c r="J93" i="32" s="1"/>
  <c r="I76" i="32"/>
  <c r="C79" i="32"/>
  <c r="D79" i="32" s="1"/>
  <c r="F79" i="32"/>
  <c r="I5" i="32"/>
  <c r="J5" i="32" s="1"/>
  <c r="C5" i="32"/>
  <c r="F5" i="32"/>
  <c r="G5" i="32" s="1"/>
  <c r="C71" i="32"/>
  <c r="C76" i="32"/>
  <c r="I78" i="32"/>
  <c r="I79" i="32" s="1"/>
  <c r="F78" i="32"/>
  <c r="I88" i="32"/>
  <c r="I72" i="32"/>
  <c r="J72" i="32" s="1"/>
  <c r="I75" i="32"/>
  <c r="J75" i="32" s="1"/>
  <c r="F82" i="32"/>
  <c r="F83" i="32" s="1"/>
  <c r="F84" i="32" s="1"/>
  <c r="F80" i="32"/>
  <c r="G80" i="32" s="1"/>
  <c r="F81" i="32"/>
  <c r="G81" i="32" s="1"/>
  <c r="C93" i="32"/>
  <c r="D93" i="32" s="1"/>
  <c r="F6" i="32" l="1"/>
  <c r="F7" i="32" s="1"/>
  <c r="G7" i="32" s="1"/>
  <c r="D72" i="32"/>
  <c r="D73" i="32"/>
  <c r="C74" i="32"/>
  <c r="C75" i="32" s="1"/>
  <c r="D75" i="32" s="1"/>
  <c r="D76" i="32"/>
  <c r="C80" i="32"/>
  <c r="D80" i="32" s="1"/>
  <c r="J79" i="32"/>
  <c r="I80" i="32"/>
  <c r="I81" i="32" s="1"/>
  <c r="J81" i="32" s="1"/>
  <c r="J76" i="32"/>
  <c r="I73" i="32"/>
  <c r="J73" i="32" s="1"/>
  <c r="G83" i="32"/>
  <c r="C81" i="32"/>
  <c r="D81" i="32" s="1"/>
  <c r="G79" i="32"/>
  <c r="I64" i="32"/>
  <c r="G84" i="32"/>
  <c r="F85" i="32"/>
  <c r="C6" i="32"/>
  <c r="D5" i="32"/>
  <c r="J88" i="32"/>
  <c r="I89" i="32"/>
  <c r="I6" i="32"/>
  <c r="I7" i="32" s="1"/>
  <c r="I8" i="32" s="1"/>
  <c r="J74" i="32"/>
  <c r="C77" i="32"/>
  <c r="C64" i="32"/>
  <c r="G82" i="32"/>
  <c r="I77" i="32"/>
  <c r="J77" i="32" s="1"/>
  <c r="F8" i="32" l="1"/>
  <c r="J8" i="32"/>
  <c r="I9" i="32"/>
  <c r="G6" i="32"/>
  <c r="D74" i="32"/>
  <c r="J80" i="32"/>
  <c r="C82" i="32"/>
  <c r="D82" i="32" s="1"/>
  <c r="I82" i="32"/>
  <c r="G85" i="32"/>
  <c r="F86" i="32"/>
  <c r="I65" i="32"/>
  <c r="J64" i="32"/>
  <c r="D77" i="32"/>
  <c r="D78" i="32"/>
  <c r="J78" i="32"/>
  <c r="J82" i="32"/>
  <c r="I83" i="32"/>
  <c r="J6" i="32"/>
  <c r="J7" i="32"/>
  <c r="D6" i="32"/>
  <c r="C7" i="32"/>
  <c r="I90" i="32"/>
  <c r="J89" i="32"/>
  <c r="C65" i="32"/>
  <c r="D64" i="32"/>
  <c r="G8" i="32" l="1"/>
  <c r="F9" i="32"/>
  <c r="I10" i="32"/>
  <c r="J9" i="32"/>
  <c r="C83" i="32"/>
  <c r="D83" i="32" s="1"/>
  <c r="C66" i="32"/>
  <c r="D65" i="32"/>
  <c r="J90" i="32"/>
  <c r="I91" i="32"/>
  <c r="D7" i="32"/>
  <c r="C8" i="32"/>
  <c r="I84" i="32"/>
  <c r="J83" i="32"/>
  <c r="J65" i="32"/>
  <c r="I66" i="32"/>
  <c r="C84" i="32"/>
  <c r="G86" i="32"/>
  <c r="F87" i="32"/>
  <c r="G9" i="32" l="1"/>
  <c r="F10" i="32"/>
  <c r="I11" i="32"/>
  <c r="J10" i="32"/>
  <c r="D84" i="32"/>
  <c r="C85" i="32"/>
  <c r="J66" i="32"/>
  <c r="I67" i="32"/>
  <c r="D66" i="32"/>
  <c r="C67" i="32"/>
  <c r="J84" i="32"/>
  <c r="I85" i="32"/>
  <c r="G87" i="32"/>
  <c r="F88" i="32"/>
  <c r="C9" i="32"/>
  <c r="D8" i="32"/>
  <c r="J91" i="32"/>
  <c r="J92" i="32"/>
  <c r="F11" i="32" l="1"/>
  <c r="G10" i="32"/>
  <c r="J11" i="32"/>
  <c r="I12" i="32"/>
  <c r="J85" i="32"/>
  <c r="J86" i="32"/>
  <c r="J67" i="32"/>
  <c r="I68" i="32"/>
  <c r="C10" i="32"/>
  <c r="D9" i="32"/>
  <c r="G88" i="32"/>
  <c r="F89" i="32"/>
  <c r="D67" i="32"/>
  <c r="C68" i="32"/>
  <c r="D85" i="32"/>
  <c r="C86" i="32"/>
  <c r="F12" i="32" l="1"/>
  <c r="G11" i="32"/>
  <c r="J12" i="32"/>
  <c r="I13" i="32"/>
  <c r="I14" i="32" s="1"/>
  <c r="I15" i="32" s="1"/>
  <c r="G89" i="32"/>
  <c r="F90" i="32"/>
  <c r="I69" i="32"/>
  <c r="J68" i="32"/>
  <c r="C69" i="32"/>
  <c r="D68" i="32"/>
  <c r="D86" i="32"/>
  <c r="C87" i="32"/>
  <c r="D10" i="32"/>
  <c r="C11" i="32"/>
  <c r="I16" i="32" l="1"/>
  <c r="J15" i="32"/>
  <c r="F13" i="32"/>
  <c r="G12" i="32"/>
  <c r="J13" i="32"/>
  <c r="J14" i="32"/>
  <c r="C12" i="32"/>
  <c r="D11" i="32"/>
  <c r="D69" i="32"/>
  <c r="C70" i="32"/>
  <c r="G90" i="32"/>
  <c r="F91" i="32"/>
  <c r="D87" i="32"/>
  <c r="C88" i="32"/>
  <c r="J69" i="32"/>
  <c r="I70" i="32"/>
  <c r="I17" i="32" l="1"/>
  <c r="I18" i="32" s="1"/>
  <c r="I19" i="32" s="1"/>
  <c r="J16" i="32"/>
  <c r="G13" i="32"/>
  <c r="F14" i="32"/>
  <c r="G91" i="32"/>
  <c r="F92" i="32"/>
  <c r="J70" i="32"/>
  <c r="J71" i="32"/>
  <c r="D12" i="32"/>
  <c r="C13" i="32"/>
  <c r="C14" i="32" s="1"/>
  <c r="C15" i="32" s="1"/>
  <c r="C16" i="32" s="1"/>
  <c r="C17" i="32" s="1"/>
  <c r="D88" i="32"/>
  <c r="C89" i="32"/>
  <c r="D70" i="32"/>
  <c r="D71" i="32"/>
  <c r="I20" i="32" l="1"/>
  <c r="J19" i="32"/>
  <c r="C18" i="32"/>
  <c r="D17" i="32"/>
  <c r="J17" i="32"/>
  <c r="J18" i="32"/>
  <c r="G14" i="32"/>
  <c r="F15" i="32"/>
  <c r="I62" i="32"/>
  <c r="D15" i="32"/>
  <c r="D16" i="32"/>
  <c r="D89" i="32"/>
  <c r="C90" i="32"/>
  <c r="D13" i="32"/>
  <c r="D14" i="32"/>
  <c r="G92" i="32"/>
  <c r="F93" i="32"/>
  <c r="G93" i="32" s="1"/>
  <c r="I21" i="32" l="1"/>
  <c r="J20" i="32"/>
  <c r="C19" i="32"/>
  <c r="D18" i="32"/>
  <c r="F16" i="32"/>
  <c r="G15" i="32"/>
  <c r="I63" i="32"/>
  <c r="D90" i="32"/>
  <c r="C91" i="32"/>
  <c r="I22" i="32" l="1"/>
  <c r="J21" i="32"/>
  <c r="C20" i="32"/>
  <c r="C21" i="32" s="1"/>
  <c r="D19" i="32"/>
  <c r="F17" i="32"/>
  <c r="G16" i="32"/>
  <c r="J63" i="32"/>
  <c r="F15" i="23" s="1"/>
  <c r="P15" i="23"/>
  <c r="D91" i="32"/>
  <c r="D92" i="32"/>
  <c r="C35" i="32" l="1"/>
  <c r="C36" i="32" s="1"/>
  <c r="C37" i="32" s="1"/>
  <c r="C41" i="32"/>
  <c r="C22" i="32"/>
  <c r="C23" i="32" s="1"/>
  <c r="I23" i="32"/>
  <c r="J22" i="32"/>
  <c r="D20" i="32"/>
  <c r="D21" i="32"/>
  <c r="F18" i="32"/>
  <c r="G17" i="32"/>
  <c r="C38" i="32" l="1"/>
  <c r="D37" i="32"/>
  <c r="C42" i="32"/>
  <c r="D36" i="32"/>
  <c r="J23" i="32"/>
  <c r="I24" i="32"/>
  <c r="C24" i="32"/>
  <c r="C25" i="32" s="1"/>
  <c r="C26" i="32" s="1"/>
  <c r="D23" i="32"/>
  <c r="D22" i="32"/>
  <c r="F19" i="32"/>
  <c r="G18" i="32"/>
  <c r="C39" i="32" l="1"/>
  <c r="D38" i="32"/>
  <c r="C27" i="32"/>
  <c r="D26" i="32"/>
  <c r="C43" i="32"/>
  <c r="D42" i="32"/>
  <c r="D24" i="32"/>
  <c r="D25" i="32"/>
  <c r="J24" i="32"/>
  <c r="I25" i="32"/>
  <c r="F20" i="32"/>
  <c r="G19" i="32"/>
  <c r="C40" i="32" l="1"/>
  <c r="D39" i="32"/>
  <c r="C28" i="32"/>
  <c r="D27" i="32"/>
  <c r="C44" i="32"/>
  <c r="D43" i="32"/>
  <c r="J25" i="32"/>
  <c r="I26" i="32"/>
  <c r="I38" i="32"/>
  <c r="G20" i="32"/>
  <c r="F21" i="32"/>
  <c r="D40" i="32" l="1"/>
  <c r="D41" i="32"/>
  <c r="C29" i="32"/>
  <c r="D28" i="32"/>
  <c r="D44" i="32"/>
  <c r="C45" i="32"/>
  <c r="I27" i="32"/>
  <c r="I28" i="32" s="1"/>
  <c r="I29" i="32" s="1"/>
  <c r="J26" i="32"/>
  <c r="I39" i="32"/>
  <c r="G21" i="32"/>
  <c r="F22" i="32"/>
  <c r="C30" i="32" l="1"/>
  <c r="D29" i="32"/>
  <c r="C46" i="32"/>
  <c r="D45" i="32"/>
  <c r="J29" i="32"/>
  <c r="I30" i="32"/>
  <c r="J27" i="32"/>
  <c r="J28" i="32"/>
  <c r="I40" i="32"/>
  <c r="I41" i="32" s="1"/>
  <c r="I42" i="32" s="1"/>
  <c r="I43" i="32" s="1"/>
  <c r="I44" i="32" s="1"/>
  <c r="J39" i="32"/>
  <c r="G22" i="32"/>
  <c r="F23" i="32"/>
  <c r="C31" i="32" l="1"/>
  <c r="D30" i="32"/>
  <c r="C47" i="32"/>
  <c r="D46" i="32"/>
  <c r="I31" i="32"/>
  <c r="J30" i="32"/>
  <c r="I45" i="32"/>
  <c r="I46" i="32" s="1"/>
  <c r="J44" i="32"/>
  <c r="J42" i="32"/>
  <c r="J43" i="32"/>
  <c r="J41" i="32"/>
  <c r="J40" i="32"/>
  <c r="G23" i="32"/>
  <c r="F24" i="32"/>
  <c r="C32" i="32" l="1"/>
  <c r="D31" i="32"/>
  <c r="C48" i="32"/>
  <c r="D47" i="32"/>
  <c r="I47" i="32"/>
  <c r="J46" i="32"/>
  <c r="J45" i="32"/>
  <c r="I32" i="32"/>
  <c r="J31" i="32"/>
  <c r="G24" i="32"/>
  <c r="F25" i="32"/>
  <c r="C33" i="32" l="1"/>
  <c r="D32" i="32"/>
  <c r="C49" i="32"/>
  <c r="D48" i="32"/>
  <c r="J32" i="32"/>
  <c r="I33" i="32"/>
  <c r="J47" i="32"/>
  <c r="I48" i="32"/>
  <c r="G25" i="32"/>
  <c r="F26" i="32"/>
  <c r="C34" i="32" l="1"/>
  <c r="D33" i="32"/>
  <c r="D49" i="32"/>
  <c r="C50" i="32"/>
  <c r="I49" i="32"/>
  <c r="J48" i="32"/>
  <c r="I34" i="32"/>
  <c r="J33" i="32"/>
  <c r="F27" i="32"/>
  <c r="G26" i="32"/>
  <c r="D34" i="32" l="1"/>
  <c r="D35" i="32"/>
  <c r="C51" i="32"/>
  <c r="D50" i="32"/>
  <c r="J34" i="32"/>
  <c r="I35" i="32"/>
  <c r="I50" i="32"/>
  <c r="J49" i="32"/>
  <c r="F28" i="32"/>
  <c r="G27" i="32"/>
  <c r="D51" i="32" l="1"/>
  <c r="C52" i="32"/>
  <c r="J50" i="32"/>
  <c r="I51" i="32"/>
  <c r="I52" i="32" s="1"/>
  <c r="I53" i="32" s="1"/>
  <c r="J35" i="32"/>
  <c r="I36" i="32"/>
  <c r="I37" i="32" s="1"/>
  <c r="J38" i="32" s="1"/>
  <c r="F29" i="32"/>
  <c r="G28" i="32"/>
  <c r="J53" i="32" l="1"/>
  <c r="I54" i="32"/>
  <c r="C53" i="32"/>
  <c r="D52" i="32"/>
  <c r="J36" i="32"/>
  <c r="J37" i="32"/>
  <c r="J51" i="32"/>
  <c r="J52" i="32"/>
  <c r="F30" i="32"/>
  <c r="G29" i="32"/>
  <c r="J54" i="32" l="1"/>
  <c r="I55" i="32"/>
  <c r="I56" i="32" s="1"/>
  <c r="I57" i="32" s="1"/>
  <c r="C54" i="32"/>
  <c r="D53" i="32"/>
  <c r="F31" i="32"/>
  <c r="G30" i="32"/>
  <c r="J57" i="32" l="1"/>
  <c r="I58" i="32"/>
  <c r="J55" i="32"/>
  <c r="J56" i="32"/>
  <c r="C55" i="32"/>
  <c r="D54" i="32"/>
  <c r="F32" i="32"/>
  <c r="G31" i="32"/>
  <c r="I59" i="32" l="1"/>
  <c r="J58" i="32"/>
  <c r="C56" i="32"/>
  <c r="C57" i="32" s="1"/>
  <c r="C58" i="32" s="1"/>
  <c r="D55" i="32"/>
  <c r="F33" i="32"/>
  <c r="G32" i="32"/>
  <c r="I60" i="32" l="1"/>
  <c r="J59" i="32"/>
  <c r="D58" i="32"/>
  <c r="C59" i="32"/>
  <c r="D56" i="32"/>
  <c r="D57" i="32"/>
  <c r="F34" i="32"/>
  <c r="G33" i="32"/>
  <c r="I61" i="32" l="1"/>
  <c r="J60" i="32"/>
  <c r="C60" i="32"/>
  <c r="D59" i="32"/>
  <c r="F35" i="32"/>
  <c r="G34" i="32"/>
  <c r="J61" i="32" l="1"/>
  <c r="J62" i="32"/>
  <c r="C61" i="32"/>
  <c r="D60" i="32"/>
  <c r="G35" i="32"/>
  <c r="F36" i="32"/>
  <c r="C62" i="32" l="1"/>
  <c r="C63" i="32" s="1"/>
  <c r="P13" i="23" s="1"/>
  <c r="D61" i="32"/>
  <c r="G36" i="32"/>
  <c r="F37" i="32"/>
  <c r="D62" i="32" l="1"/>
  <c r="D63" i="32"/>
  <c r="F13" i="23" s="1"/>
  <c r="G37" i="32"/>
  <c r="F38" i="32"/>
  <c r="G38" i="32" l="1"/>
  <c r="F39" i="32"/>
  <c r="F40" i="32" l="1"/>
  <c r="G39" i="32"/>
  <c r="F64" i="32"/>
  <c r="F41" i="32" l="1"/>
  <c r="G40" i="32"/>
  <c r="G64" i="32"/>
  <c r="F65" i="32"/>
  <c r="G41" i="32" l="1"/>
  <c r="F42" i="32"/>
  <c r="G65" i="32"/>
  <c r="F66" i="32"/>
  <c r="G42" i="32" l="1"/>
  <c r="F43" i="32"/>
  <c r="G66" i="32"/>
  <c r="F67" i="32"/>
  <c r="G43" i="32" l="1"/>
  <c r="F44" i="32"/>
  <c r="G67" i="32"/>
  <c r="F68" i="32"/>
  <c r="G44" i="32" l="1"/>
  <c r="F45" i="32"/>
  <c r="G68" i="32"/>
  <c r="F69" i="32"/>
  <c r="F46" i="32" l="1"/>
  <c r="G45" i="32"/>
  <c r="G69" i="32"/>
  <c r="F70" i="32"/>
  <c r="G46" i="32" l="1"/>
  <c r="F47" i="32"/>
  <c r="F48" i="32" s="1"/>
  <c r="G70" i="32"/>
  <c r="F71" i="32"/>
  <c r="F49" i="32" l="1"/>
  <c r="F50" i="32" s="1"/>
  <c r="G47" i="32"/>
  <c r="G48" i="32"/>
  <c r="G71" i="32"/>
  <c r="F72" i="32"/>
  <c r="G50" i="32" l="1"/>
  <c r="F51" i="32"/>
  <c r="G49" i="32"/>
  <c r="G72" i="32"/>
  <c r="F73" i="32"/>
  <c r="G51" i="32" l="1"/>
  <c r="F52" i="32"/>
  <c r="G73" i="32"/>
  <c r="F74" i="32"/>
  <c r="F53" i="32" l="1"/>
  <c r="G52" i="32"/>
  <c r="G74" i="32"/>
  <c r="F75" i="32"/>
  <c r="G53" i="32" l="1"/>
  <c r="F54" i="32"/>
  <c r="G75" i="32"/>
  <c r="F76" i="32"/>
  <c r="F55" i="32" l="1"/>
  <c r="G54" i="32"/>
  <c r="G76" i="32"/>
  <c r="F77" i="32"/>
  <c r="F56" i="32" l="1"/>
  <c r="G55" i="32"/>
  <c r="G77" i="32"/>
  <c r="G78" i="32"/>
  <c r="F57" i="32" l="1"/>
  <c r="G56" i="32"/>
  <c r="G57" i="32" l="1"/>
  <c r="F58" i="32"/>
  <c r="G58" i="32" l="1"/>
  <c r="F59" i="32"/>
  <c r="F60" i="32" l="1"/>
  <c r="G59" i="32"/>
  <c r="G60" i="32" l="1"/>
  <c r="F61" i="32"/>
  <c r="AK9" i="4"/>
  <c r="AL9" i="4"/>
  <c r="K2" i="31"/>
  <c r="J2" i="31"/>
  <c r="I2" i="31"/>
  <c r="H2" i="31"/>
  <c r="G2" i="31"/>
  <c r="F2" i="31"/>
  <c r="E2" i="31"/>
  <c r="B2" i="31"/>
  <c r="C2" i="31"/>
  <c r="S34" i="31"/>
  <c r="X1334" i="17"/>
  <c r="R1334" i="17"/>
  <c r="X1333" i="17"/>
  <c r="R1333" i="17"/>
  <c r="X1332" i="17"/>
  <c r="R1332" i="17"/>
  <c r="X1331" i="17"/>
  <c r="R1331" i="17"/>
  <c r="X1330" i="17"/>
  <c r="R1330" i="17"/>
  <c r="X1329" i="17"/>
  <c r="R1329" i="17"/>
  <c r="X1328" i="17"/>
  <c r="R1328" i="17"/>
  <c r="X1327" i="17"/>
  <c r="R1327" i="17"/>
  <c r="X1326" i="17"/>
  <c r="R1326" i="17"/>
  <c r="X1325" i="17"/>
  <c r="R1325" i="17"/>
  <c r="X1324" i="17"/>
  <c r="R1324" i="17"/>
  <c r="X1323" i="17"/>
  <c r="R1323" i="17"/>
  <c r="X1322" i="17"/>
  <c r="R1322" i="17"/>
  <c r="X1321" i="17"/>
  <c r="R1321" i="17"/>
  <c r="X1320" i="17"/>
  <c r="R1320" i="17"/>
  <c r="X1319" i="17"/>
  <c r="R1319" i="17"/>
  <c r="X1318" i="17"/>
  <c r="R1318" i="17"/>
  <c r="X1317" i="17"/>
  <c r="R1317" i="17"/>
  <c r="X1316" i="17"/>
  <c r="R1316" i="17"/>
  <c r="X1315" i="17"/>
  <c r="R1315" i="17"/>
  <c r="X1314" i="17"/>
  <c r="R1314" i="17"/>
  <c r="X1313" i="17"/>
  <c r="R1313" i="17"/>
  <c r="X1312" i="17"/>
  <c r="R1312" i="17"/>
  <c r="X1311" i="17"/>
  <c r="R1311" i="17"/>
  <c r="X1310" i="17"/>
  <c r="R1310" i="17"/>
  <c r="X1309" i="17"/>
  <c r="R1309" i="17"/>
  <c r="X1308" i="17"/>
  <c r="R1308" i="17"/>
  <c r="X1307" i="17"/>
  <c r="R1307" i="17"/>
  <c r="X1306" i="17"/>
  <c r="R1306" i="17"/>
  <c r="X1305" i="17"/>
  <c r="R1305" i="17"/>
  <c r="X1304" i="17"/>
  <c r="R1304" i="17"/>
  <c r="X1303" i="17"/>
  <c r="R1303" i="17"/>
  <c r="X1302" i="17"/>
  <c r="R1302" i="17"/>
  <c r="X1301" i="17"/>
  <c r="R1301" i="17"/>
  <c r="X1300" i="17"/>
  <c r="R1300" i="17"/>
  <c r="X1299" i="17"/>
  <c r="R1299" i="17"/>
  <c r="X1298" i="17"/>
  <c r="R1298" i="17"/>
  <c r="X1297" i="17"/>
  <c r="R1297" i="17"/>
  <c r="X1296" i="17"/>
  <c r="R1296" i="17"/>
  <c r="X1295" i="17"/>
  <c r="R1295" i="17"/>
  <c r="X1294" i="17"/>
  <c r="R1294" i="17"/>
  <c r="X1293" i="17"/>
  <c r="R1293" i="17"/>
  <c r="X1292" i="17"/>
  <c r="R1292" i="17"/>
  <c r="X1291" i="17"/>
  <c r="R1291" i="17"/>
  <c r="X1290" i="17"/>
  <c r="R1290" i="17"/>
  <c r="X1289" i="17"/>
  <c r="R1289" i="17"/>
  <c r="X1288" i="17"/>
  <c r="R1288" i="17"/>
  <c r="X1287" i="17"/>
  <c r="R1287" i="17"/>
  <c r="X1286" i="17"/>
  <c r="R1286" i="17"/>
  <c r="X1285" i="17"/>
  <c r="R1285" i="17"/>
  <c r="X1284" i="17"/>
  <c r="R1284" i="17"/>
  <c r="X1283" i="17"/>
  <c r="R1283" i="17"/>
  <c r="X1282" i="17"/>
  <c r="R1282" i="17"/>
  <c r="X1281" i="17"/>
  <c r="R1281" i="17"/>
  <c r="X1280" i="17"/>
  <c r="R1280" i="17"/>
  <c r="X1279" i="17"/>
  <c r="R1279" i="17"/>
  <c r="X1278" i="17"/>
  <c r="R1278" i="17"/>
  <c r="X1277" i="17"/>
  <c r="R1277" i="17"/>
  <c r="X1276" i="17"/>
  <c r="R1276" i="17"/>
  <c r="X1275" i="17"/>
  <c r="R1275" i="17"/>
  <c r="X1274" i="17"/>
  <c r="R1274" i="17"/>
  <c r="X1273" i="17"/>
  <c r="R1273" i="17"/>
  <c r="X1272" i="17"/>
  <c r="R1272" i="17"/>
  <c r="X1271" i="17"/>
  <c r="R1271" i="17"/>
  <c r="X1270" i="17"/>
  <c r="R1270" i="17"/>
  <c r="X1269" i="17"/>
  <c r="R1269" i="17"/>
  <c r="X1268" i="17"/>
  <c r="R1268" i="17"/>
  <c r="X1267" i="17"/>
  <c r="R1267" i="17"/>
  <c r="X1266" i="17"/>
  <c r="R1266" i="17"/>
  <c r="X1265" i="17"/>
  <c r="R1265" i="17"/>
  <c r="X1264" i="17"/>
  <c r="R1264" i="17"/>
  <c r="X1263" i="17"/>
  <c r="R1263" i="17"/>
  <c r="X1262" i="17"/>
  <c r="R1262" i="17"/>
  <c r="X1261" i="17"/>
  <c r="R1261" i="17"/>
  <c r="X1260" i="17"/>
  <c r="R1260" i="17"/>
  <c r="X1259" i="17"/>
  <c r="R1259" i="17"/>
  <c r="X1258" i="17"/>
  <c r="R1258" i="17"/>
  <c r="X1257" i="17"/>
  <c r="R1257" i="17"/>
  <c r="X1256" i="17"/>
  <c r="R1256" i="17"/>
  <c r="X1255" i="17"/>
  <c r="R1255" i="17"/>
  <c r="X1254" i="17"/>
  <c r="R1254" i="17"/>
  <c r="X1253" i="17"/>
  <c r="R1253" i="17"/>
  <c r="X1252" i="17"/>
  <c r="R1252" i="17"/>
  <c r="X1251" i="17"/>
  <c r="R1251" i="17"/>
  <c r="X1250" i="17"/>
  <c r="R1250" i="17"/>
  <c r="X1249" i="17"/>
  <c r="R1249" i="17"/>
  <c r="X1248" i="17"/>
  <c r="R1248" i="17"/>
  <c r="X1247" i="17"/>
  <c r="R1247" i="17"/>
  <c r="X1246" i="17"/>
  <c r="R1246" i="17"/>
  <c r="X1245" i="17"/>
  <c r="R1245" i="17"/>
  <c r="X1244" i="17"/>
  <c r="R1244" i="17"/>
  <c r="X1243" i="17"/>
  <c r="R1243" i="17"/>
  <c r="X1242" i="17"/>
  <c r="R1242" i="17"/>
  <c r="X1241" i="17"/>
  <c r="R1241" i="17"/>
  <c r="X1240" i="17"/>
  <c r="R1240" i="17"/>
  <c r="X1239" i="17"/>
  <c r="R1239" i="17"/>
  <c r="X1238" i="17"/>
  <c r="R1238" i="17"/>
  <c r="X1237" i="17"/>
  <c r="R1237" i="17"/>
  <c r="X1236" i="17"/>
  <c r="R1236" i="17"/>
  <c r="X1235" i="17"/>
  <c r="R1235" i="17"/>
  <c r="X1234" i="17"/>
  <c r="R1234" i="17"/>
  <c r="X1233" i="17"/>
  <c r="R1233" i="17"/>
  <c r="X1232" i="17"/>
  <c r="R1232" i="17"/>
  <c r="X1231" i="17"/>
  <c r="R1231" i="17"/>
  <c r="X1230" i="17"/>
  <c r="R1230" i="17"/>
  <c r="X1229" i="17"/>
  <c r="R1229" i="17"/>
  <c r="X1228" i="17"/>
  <c r="R1228" i="17"/>
  <c r="X1227" i="17"/>
  <c r="R1227" i="17"/>
  <c r="X1226" i="17"/>
  <c r="R1226" i="17"/>
  <c r="X1225" i="17"/>
  <c r="R1225" i="17"/>
  <c r="X1224" i="17"/>
  <c r="R1224" i="17"/>
  <c r="X1223" i="17"/>
  <c r="R1223" i="17"/>
  <c r="X1222" i="17"/>
  <c r="R1222" i="17"/>
  <c r="X1221" i="17"/>
  <c r="R1221" i="17"/>
  <c r="X1220" i="17"/>
  <c r="R1220" i="17"/>
  <c r="X1219" i="17"/>
  <c r="R1219" i="17"/>
  <c r="X1218" i="17"/>
  <c r="R1218" i="17"/>
  <c r="X1217" i="17"/>
  <c r="R1217" i="17"/>
  <c r="X1216" i="17"/>
  <c r="R1216" i="17"/>
  <c r="X1215" i="17"/>
  <c r="R1215" i="17"/>
  <c r="X1214" i="17"/>
  <c r="R1214" i="17"/>
  <c r="X1213" i="17"/>
  <c r="R1213" i="17"/>
  <c r="X1212" i="17"/>
  <c r="R1212" i="17"/>
  <c r="X1211" i="17"/>
  <c r="R1211" i="17"/>
  <c r="X1210" i="17"/>
  <c r="R1210" i="17"/>
  <c r="X1209" i="17"/>
  <c r="R1209" i="17"/>
  <c r="X1208" i="17"/>
  <c r="R1208" i="17"/>
  <c r="X1207" i="17"/>
  <c r="R1207" i="17"/>
  <c r="X1206" i="17"/>
  <c r="R1206" i="17"/>
  <c r="X1205" i="17"/>
  <c r="R1205" i="17"/>
  <c r="X1204" i="17"/>
  <c r="R1204" i="17"/>
  <c r="X1203" i="17"/>
  <c r="R1203" i="17"/>
  <c r="X1202" i="17"/>
  <c r="R1202" i="17"/>
  <c r="X1201" i="17"/>
  <c r="R1201" i="17"/>
  <c r="X1200" i="17"/>
  <c r="R1200" i="17"/>
  <c r="X1199" i="17"/>
  <c r="R1199" i="17"/>
  <c r="X1198" i="17"/>
  <c r="R1198" i="17"/>
  <c r="X1197" i="17"/>
  <c r="R1197" i="17"/>
  <c r="X1196" i="17"/>
  <c r="R1196" i="17"/>
  <c r="X1195" i="17"/>
  <c r="R1195" i="17"/>
  <c r="X1194" i="17"/>
  <c r="R1194" i="17"/>
  <c r="X1193" i="17"/>
  <c r="R1193" i="17"/>
  <c r="X1192" i="17"/>
  <c r="R1192" i="17"/>
  <c r="X1191" i="17"/>
  <c r="R1191" i="17"/>
  <c r="X1190" i="17"/>
  <c r="R1190" i="17"/>
  <c r="X1189" i="17"/>
  <c r="R1189" i="17"/>
  <c r="X1188" i="17"/>
  <c r="R1188" i="17"/>
  <c r="X1187" i="17"/>
  <c r="R1187" i="17"/>
  <c r="X1186" i="17"/>
  <c r="R1186" i="17"/>
  <c r="X1185" i="17"/>
  <c r="R1185" i="17"/>
  <c r="X1184" i="17"/>
  <c r="R1184" i="17"/>
  <c r="X1183" i="17"/>
  <c r="R1183" i="17"/>
  <c r="X1182" i="17"/>
  <c r="R1182" i="17"/>
  <c r="X1181" i="17"/>
  <c r="R1181" i="17"/>
  <c r="X1180" i="17"/>
  <c r="R1180" i="17"/>
  <c r="X1179" i="17"/>
  <c r="R1179" i="17"/>
  <c r="X1178" i="17"/>
  <c r="R1178" i="17"/>
  <c r="X1177" i="17"/>
  <c r="R1177" i="17"/>
  <c r="X1176" i="17"/>
  <c r="R1176" i="17"/>
  <c r="X1175" i="17"/>
  <c r="R1175" i="17"/>
  <c r="X1174" i="17"/>
  <c r="R1174" i="17"/>
  <c r="X1173" i="17"/>
  <c r="R1173" i="17"/>
  <c r="X1172" i="17"/>
  <c r="R1172" i="17"/>
  <c r="X1171" i="17"/>
  <c r="R1171" i="17"/>
  <c r="X1170" i="17"/>
  <c r="R1170" i="17"/>
  <c r="X1169" i="17"/>
  <c r="R1169" i="17"/>
  <c r="X1168" i="17"/>
  <c r="R1168" i="17"/>
  <c r="X1167" i="17"/>
  <c r="R1167" i="17"/>
  <c r="X1166" i="17"/>
  <c r="R1166" i="17"/>
  <c r="X1165" i="17"/>
  <c r="R1165" i="17"/>
  <c r="X1164" i="17"/>
  <c r="R1164" i="17"/>
  <c r="X1163" i="17"/>
  <c r="R1163" i="17"/>
  <c r="X1162" i="17"/>
  <c r="R1162" i="17"/>
  <c r="X1161" i="17"/>
  <c r="R1161" i="17"/>
  <c r="X1160" i="17"/>
  <c r="R1160" i="17"/>
  <c r="X1159" i="17"/>
  <c r="R1159" i="17"/>
  <c r="X1158" i="17"/>
  <c r="R1158" i="17"/>
  <c r="X1157" i="17"/>
  <c r="R1157" i="17"/>
  <c r="X1156" i="17"/>
  <c r="R1156" i="17"/>
  <c r="X1155" i="17"/>
  <c r="R1155" i="17"/>
  <c r="X1154" i="17"/>
  <c r="R1154" i="17"/>
  <c r="X1153" i="17"/>
  <c r="R1153" i="17"/>
  <c r="X1152" i="17"/>
  <c r="R1152" i="17"/>
  <c r="X1151" i="17"/>
  <c r="R1151" i="17"/>
  <c r="X1150" i="17"/>
  <c r="R1150" i="17"/>
  <c r="X1149" i="17"/>
  <c r="R1149" i="17"/>
  <c r="X1148" i="17"/>
  <c r="R1148" i="17"/>
  <c r="X1147" i="17"/>
  <c r="R1147" i="17"/>
  <c r="X1146" i="17"/>
  <c r="R1146" i="17"/>
  <c r="X1145" i="17"/>
  <c r="R1145" i="17"/>
  <c r="X1144" i="17"/>
  <c r="R1144" i="17"/>
  <c r="X1143" i="17"/>
  <c r="R1143" i="17"/>
  <c r="X1142" i="17"/>
  <c r="R1142" i="17"/>
  <c r="X1141" i="17"/>
  <c r="R1141" i="17"/>
  <c r="X1140" i="17"/>
  <c r="R1140" i="17"/>
  <c r="X1139" i="17"/>
  <c r="R1139" i="17"/>
  <c r="X1138" i="17"/>
  <c r="R1138" i="17"/>
  <c r="X1137" i="17"/>
  <c r="R1137" i="17"/>
  <c r="X1136" i="17"/>
  <c r="R1136" i="17"/>
  <c r="X1135" i="17"/>
  <c r="R1135" i="17"/>
  <c r="X1134" i="17"/>
  <c r="R1134" i="17"/>
  <c r="X1133" i="17"/>
  <c r="R1133" i="17"/>
  <c r="X1132" i="17"/>
  <c r="R1132" i="17"/>
  <c r="X1131" i="17"/>
  <c r="R1131" i="17"/>
  <c r="X1130" i="17"/>
  <c r="R1130" i="17"/>
  <c r="X1129" i="17"/>
  <c r="R1129" i="17"/>
  <c r="X1128" i="17"/>
  <c r="R1128" i="17"/>
  <c r="X1127" i="17"/>
  <c r="R1127" i="17"/>
  <c r="X1126" i="17"/>
  <c r="R1126" i="17"/>
  <c r="X1125" i="17"/>
  <c r="R1125" i="17"/>
  <c r="X1124" i="17"/>
  <c r="R1124" i="17"/>
  <c r="X1123" i="17"/>
  <c r="R1123" i="17"/>
  <c r="X1122" i="17"/>
  <c r="R1122" i="17"/>
  <c r="X1121" i="17"/>
  <c r="R1121" i="17"/>
  <c r="X1120" i="17"/>
  <c r="R1120" i="17"/>
  <c r="X1119" i="17"/>
  <c r="R1119" i="17"/>
  <c r="X1118" i="17"/>
  <c r="R1118" i="17"/>
  <c r="X1117" i="17"/>
  <c r="R1117" i="17"/>
  <c r="X1116" i="17"/>
  <c r="R1116" i="17"/>
  <c r="X1115" i="17"/>
  <c r="R1115" i="17"/>
  <c r="X1114" i="17"/>
  <c r="R1114" i="17"/>
  <c r="X1113" i="17"/>
  <c r="R1113" i="17"/>
  <c r="X1112" i="17"/>
  <c r="R1112" i="17"/>
  <c r="X1111" i="17"/>
  <c r="R1111" i="17"/>
  <c r="X1110" i="17"/>
  <c r="R1110" i="17"/>
  <c r="X1109" i="17"/>
  <c r="R1109" i="17"/>
  <c r="X1108" i="17"/>
  <c r="R1108" i="17"/>
  <c r="X1107" i="17"/>
  <c r="R1107" i="17"/>
  <c r="X1106" i="17"/>
  <c r="R1106" i="17"/>
  <c r="X1105" i="17"/>
  <c r="R1105" i="17"/>
  <c r="X1104" i="17"/>
  <c r="R1104" i="17"/>
  <c r="X1103" i="17"/>
  <c r="R1103" i="17"/>
  <c r="X1102" i="17"/>
  <c r="R1102" i="17"/>
  <c r="X1101" i="17"/>
  <c r="R1101" i="17"/>
  <c r="X1100" i="17"/>
  <c r="R1100" i="17"/>
  <c r="X1099" i="17"/>
  <c r="R1099" i="17"/>
  <c r="X1098" i="17"/>
  <c r="R1098" i="17"/>
  <c r="X1097" i="17"/>
  <c r="R1097" i="17"/>
  <c r="X1096" i="17"/>
  <c r="R1096" i="17"/>
  <c r="X1095" i="17"/>
  <c r="R1095" i="17"/>
  <c r="X1094" i="17"/>
  <c r="R1094" i="17"/>
  <c r="X1093" i="17"/>
  <c r="R1093" i="17"/>
  <c r="X1092" i="17"/>
  <c r="R1092" i="17"/>
  <c r="X1091" i="17"/>
  <c r="R1091" i="17"/>
  <c r="X1090" i="17"/>
  <c r="R1090" i="17"/>
  <c r="X1089" i="17"/>
  <c r="R1089" i="17"/>
  <c r="X1088" i="17"/>
  <c r="R1088" i="17"/>
  <c r="X1087" i="17"/>
  <c r="R1087" i="17"/>
  <c r="X1086" i="17"/>
  <c r="R1086" i="17"/>
  <c r="X1085" i="17"/>
  <c r="R1085" i="17"/>
  <c r="X1084" i="17"/>
  <c r="R1084" i="17"/>
  <c r="X1083" i="17"/>
  <c r="R1083" i="17"/>
  <c r="X1082" i="17"/>
  <c r="R1082" i="17"/>
  <c r="X1081" i="17"/>
  <c r="R1081" i="17"/>
  <c r="X1080" i="17"/>
  <c r="R1080" i="17"/>
  <c r="X1079" i="17"/>
  <c r="R1079" i="17"/>
  <c r="X1078" i="17"/>
  <c r="R1078" i="17"/>
  <c r="X1077" i="17"/>
  <c r="R1077" i="17"/>
  <c r="X1076" i="17"/>
  <c r="R1076" i="17"/>
  <c r="X1075" i="17"/>
  <c r="R1075" i="17"/>
  <c r="X1074" i="17"/>
  <c r="R1074" i="17"/>
  <c r="X1073" i="17"/>
  <c r="R1073" i="17"/>
  <c r="X1072" i="17"/>
  <c r="R1072" i="17"/>
  <c r="X1071" i="17"/>
  <c r="R1071" i="17"/>
  <c r="X1070" i="17"/>
  <c r="R1070" i="17"/>
  <c r="X1069" i="17"/>
  <c r="R1069" i="17"/>
  <c r="X1068" i="17"/>
  <c r="R1068" i="17"/>
  <c r="X1067" i="17"/>
  <c r="R1067" i="17"/>
  <c r="X1066" i="17"/>
  <c r="R1066" i="17"/>
  <c r="X1065" i="17"/>
  <c r="R1065" i="17"/>
  <c r="X1064" i="17"/>
  <c r="R1064" i="17"/>
  <c r="X1063" i="17"/>
  <c r="R1063" i="17"/>
  <c r="X1062" i="17"/>
  <c r="R1062" i="17"/>
  <c r="X1061" i="17"/>
  <c r="R1061" i="17"/>
  <c r="X1060" i="17"/>
  <c r="R1060" i="17"/>
  <c r="X1059" i="17"/>
  <c r="R1059" i="17"/>
  <c r="X1058" i="17"/>
  <c r="R1058" i="17"/>
  <c r="X1057" i="17"/>
  <c r="R1057" i="17"/>
  <c r="X1056" i="17"/>
  <c r="R1056" i="17"/>
  <c r="X1055" i="17"/>
  <c r="R1055" i="17"/>
  <c r="X1054" i="17"/>
  <c r="R1054" i="17"/>
  <c r="X1053" i="17"/>
  <c r="R1053" i="17"/>
  <c r="X1052" i="17"/>
  <c r="R1052" i="17"/>
  <c r="X1051" i="17"/>
  <c r="R1051" i="17"/>
  <c r="X1050" i="17"/>
  <c r="R1050" i="17"/>
  <c r="X1049" i="17"/>
  <c r="R1049" i="17"/>
  <c r="X1048" i="17"/>
  <c r="R1048" i="17"/>
  <c r="X1047" i="17"/>
  <c r="R1047" i="17"/>
  <c r="X1046" i="17"/>
  <c r="R1046" i="17"/>
  <c r="X1045" i="17"/>
  <c r="R1045" i="17"/>
  <c r="X1044" i="17"/>
  <c r="R1044" i="17"/>
  <c r="X1043" i="17"/>
  <c r="R1043" i="17"/>
  <c r="X1042" i="17"/>
  <c r="R1042" i="17"/>
  <c r="X1041" i="17"/>
  <c r="R1041" i="17"/>
  <c r="X1040" i="17"/>
  <c r="R1040" i="17"/>
  <c r="X1039" i="17"/>
  <c r="R1039" i="17"/>
  <c r="X1038" i="17"/>
  <c r="R1038" i="17"/>
  <c r="X1037" i="17"/>
  <c r="R1037" i="17"/>
  <c r="X1036" i="17"/>
  <c r="R1036" i="17"/>
  <c r="X1035" i="17"/>
  <c r="R1035" i="17"/>
  <c r="X1034" i="17"/>
  <c r="R1034" i="17"/>
  <c r="X1033" i="17"/>
  <c r="R1033" i="17"/>
  <c r="X1032" i="17"/>
  <c r="R1032" i="17"/>
  <c r="X1031" i="17"/>
  <c r="R1031" i="17"/>
  <c r="X1030" i="17"/>
  <c r="R1030" i="17"/>
  <c r="X1029" i="17"/>
  <c r="R1029" i="17"/>
  <c r="X1028" i="17"/>
  <c r="R1028" i="17"/>
  <c r="X1027" i="17"/>
  <c r="R1027" i="17"/>
  <c r="X1026" i="17"/>
  <c r="R1026" i="17"/>
  <c r="X1025" i="17"/>
  <c r="R1025" i="17"/>
  <c r="X1024" i="17"/>
  <c r="R1024" i="17"/>
  <c r="X1023" i="17"/>
  <c r="R1023" i="17"/>
  <c r="X1022" i="17"/>
  <c r="R1022" i="17"/>
  <c r="X1021" i="17"/>
  <c r="R1021" i="17"/>
  <c r="X1020" i="17"/>
  <c r="R1020" i="17"/>
  <c r="X1019" i="17"/>
  <c r="R1019" i="17"/>
  <c r="X1018" i="17"/>
  <c r="R1018" i="17"/>
  <c r="X1017" i="17"/>
  <c r="R1017" i="17"/>
  <c r="X1016" i="17"/>
  <c r="R1016" i="17"/>
  <c r="X1015" i="17"/>
  <c r="R1015" i="17"/>
  <c r="X1014" i="17"/>
  <c r="R1014" i="17"/>
  <c r="X1013" i="17"/>
  <c r="R1013" i="17"/>
  <c r="X1012" i="17"/>
  <c r="R1012" i="17"/>
  <c r="X1011" i="17"/>
  <c r="R1011" i="17"/>
  <c r="X1010" i="17"/>
  <c r="R1010" i="17"/>
  <c r="X1009" i="17"/>
  <c r="R1009" i="17"/>
  <c r="X1008" i="17"/>
  <c r="R1008" i="17"/>
  <c r="X1007" i="17"/>
  <c r="R1007" i="17"/>
  <c r="X1006" i="17"/>
  <c r="R1006" i="17"/>
  <c r="X1005" i="17"/>
  <c r="R1005" i="17"/>
  <c r="X1004" i="17"/>
  <c r="R1004" i="17"/>
  <c r="X1003" i="17"/>
  <c r="R1003" i="17"/>
  <c r="X1002" i="17"/>
  <c r="R1002" i="17"/>
  <c r="X1001" i="17"/>
  <c r="R1001" i="17"/>
  <c r="X1000" i="17"/>
  <c r="R1000" i="17"/>
  <c r="X999" i="17"/>
  <c r="R999" i="17"/>
  <c r="X998" i="17"/>
  <c r="R998" i="17"/>
  <c r="X997" i="17"/>
  <c r="R997" i="17"/>
  <c r="X996" i="17"/>
  <c r="R996" i="17"/>
  <c r="X995" i="17"/>
  <c r="R995" i="17"/>
  <c r="X994" i="17"/>
  <c r="R994" i="17"/>
  <c r="X993" i="17"/>
  <c r="R993" i="17"/>
  <c r="X992" i="17"/>
  <c r="R992" i="17"/>
  <c r="X991" i="17"/>
  <c r="R991" i="17"/>
  <c r="X990" i="17"/>
  <c r="R990" i="17"/>
  <c r="X989" i="17"/>
  <c r="R989" i="17"/>
  <c r="X988" i="17"/>
  <c r="R988" i="17"/>
  <c r="X987" i="17"/>
  <c r="R987" i="17"/>
  <c r="X986" i="17"/>
  <c r="R986" i="17"/>
  <c r="X985" i="17"/>
  <c r="R985" i="17"/>
  <c r="X984" i="17"/>
  <c r="R984" i="17"/>
  <c r="X983" i="17"/>
  <c r="R983" i="17"/>
  <c r="X982" i="17"/>
  <c r="R982" i="17"/>
  <c r="X981" i="17"/>
  <c r="R981" i="17"/>
  <c r="X980" i="17"/>
  <c r="R980" i="17"/>
  <c r="X979" i="17"/>
  <c r="R979" i="17"/>
  <c r="X978" i="17"/>
  <c r="R978" i="17"/>
  <c r="X977" i="17"/>
  <c r="R977" i="17"/>
  <c r="X976" i="17"/>
  <c r="R976" i="17"/>
  <c r="X975" i="17"/>
  <c r="R975" i="17"/>
  <c r="X974" i="17"/>
  <c r="R974" i="17"/>
  <c r="X973" i="17"/>
  <c r="R973" i="17"/>
  <c r="X972" i="17"/>
  <c r="R972" i="17"/>
  <c r="X971" i="17"/>
  <c r="R971" i="17"/>
  <c r="X970" i="17"/>
  <c r="R970" i="17"/>
  <c r="X969" i="17"/>
  <c r="R969" i="17"/>
  <c r="X968" i="17"/>
  <c r="R968" i="17"/>
  <c r="X967" i="17"/>
  <c r="R967" i="17"/>
  <c r="X966" i="17"/>
  <c r="R966" i="17"/>
  <c r="X965" i="17"/>
  <c r="R965" i="17"/>
  <c r="X964" i="17"/>
  <c r="R964" i="17"/>
  <c r="X963" i="17"/>
  <c r="R963" i="17"/>
  <c r="X962" i="17"/>
  <c r="R962" i="17"/>
  <c r="X961" i="17"/>
  <c r="R961" i="17"/>
  <c r="X960" i="17"/>
  <c r="R960" i="17"/>
  <c r="X959" i="17"/>
  <c r="R959" i="17"/>
  <c r="X958" i="17"/>
  <c r="R958" i="17"/>
  <c r="X957" i="17"/>
  <c r="R957" i="17"/>
  <c r="X956" i="17"/>
  <c r="R956" i="17"/>
  <c r="X955" i="17"/>
  <c r="R955" i="17"/>
  <c r="X954" i="17"/>
  <c r="R954" i="17"/>
  <c r="X953" i="17"/>
  <c r="R953" i="17"/>
  <c r="X952" i="17"/>
  <c r="R952" i="17"/>
  <c r="X951" i="17"/>
  <c r="R951" i="17"/>
  <c r="X950" i="17"/>
  <c r="R950" i="17"/>
  <c r="X949" i="17"/>
  <c r="R949" i="17"/>
  <c r="X948" i="17"/>
  <c r="R948" i="17"/>
  <c r="X947" i="17"/>
  <c r="R947" i="17"/>
  <c r="X946" i="17"/>
  <c r="R946" i="17"/>
  <c r="X945" i="17"/>
  <c r="R945" i="17"/>
  <c r="X944" i="17"/>
  <c r="R944" i="17"/>
  <c r="X943" i="17"/>
  <c r="R943" i="17"/>
  <c r="X942" i="17"/>
  <c r="R942" i="17"/>
  <c r="X941" i="17"/>
  <c r="R941" i="17"/>
  <c r="X940" i="17"/>
  <c r="R940" i="17"/>
  <c r="X939" i="17"/>
  <c r="R939" i="17"/>
  <c r="X938" i="17"/>
  <c r="R938" i="17"/>
  <c r="X937" i="17"/>
  <c r="R937" i="17"/>
  <c r="X936" i="17"/>
  <c r="R936" i="17"/>
  <c r="X935" i="17"/>
  <c r="R935" i="17"/>
  <c r="X934" i="17"/>
  <c r="R934" i="17"/>
  <c r="X933" i="17"/>
  <c r="R933" i="17"/>
  <c r="X932" i="17"/>
  <c r="R932" i="17"/>
  <c r="X931" i="17"/>
  <c r="R931" i="17"/>
  <c r="X930" i="17"/>
  <c r="R930" i="17"/>
  <c r="X929" i="17"/>
  <c r="R929" i="17"/>
  <c r="X928" i="17"/>
  <c r="R928" i="17"/>
  <c r="X927" i="17"/>
  <c r="R927" i="17"/>
  <c r="X926" i="17"/>
  <c r="R926" i="17"/>
  <c r="X925" i="17"/>
  <c r="R925" i="17"/>
  <c r="X924" i="17"/>
  <c r="R924" i="17"/>
  <c r="X923" i="17"/>
  <c r="R923" i="17"/>
  <c r="X922" i="17"/>
  <c r="R922" i="17"/>
  <c r="X921" i="17"/>
  <c r="R921" i="17"/>
  <c r="X920" i="17"/>
  <c r="R920" i="17"/>
  <c r="X919" i="17"/>
  <c r="R919" i="17"/>
  <c r="X918" i="17"/>
  <c r="R918" i="17"/>
  <c r="X917" i="17"/>
  <c r="R917" i="17"/>
  <c r="X916" i="17"/>
  <c r="R916" i="17"/>
  <c r="X915" i="17"/>
  <c r="R915" i="17"/>
  <c r="X914" i="17"/>
  <c r="R914" i="17"/>
  <c r="X913" i="17"/>
  <c r="R913" i="17"/>
  <c r="X912" i="17"/>
  <c r="R912" i="17"/>
  <c r="X911" i="17"/>
  <c r="R911" i="17"/>
  <c r="X910" i="17"/>
  <c r="R910" i="17"/>
  <c r="X909" i="17"/>
  <c r="R909" i="17"/>
  <c r="X908" i="17"/>
  <c r="R908" i="17"/>
  <c r="X907" i="17"/>
  <c r="R907" i="17"/>
  <c r="X906" i="17"/>
  <c r="R906" i="17"/>
  <c r="X905" i="17"/>
  <c r="R905" i="17"/>
  <c r="X904" i="17"/>
  <c r="R904" i="17"/>
  <c r="X903" i="17"/>
  <c r="R903" i="17"/>
  <c r="X902" i="17"/>
  <c r="R902" i="17"/>
  <c r="X901" i="17"/>
  <c r="R901" i="17"/>
  <c r="X900" i="17"/>
  <c r="R900" i="17"/>
  <c r="X899" i="17"/>
  <c r="R899" i="17"/>
  <c r="X898" i="17"/>
  <c r="R898" i="17"/>
  <c r="X897" i="17"/>
  <c r="R897" i="17"/>
  <c r="X896" i="17"/>
  <c r="R896" i="17"/>
  <c r="X895" i="17"/>
  <c r="R895" i="17"/>
  <c r="X894" i="17"/>
  <c r="R894" i="17"/>
  <c r="X893" i="17"/>
  <c r="R893" i="17"/>
  <c r="X892" i="17"/>
  <c r="R892" i="17"/>
  <c r="X891" i="17"/>
  <c r="R891" i="17"/>
  <c r="X890" i="17"/>
  <c r="R890" i="17"/>
  <c r="X889" i="17"/>
  <c r="R889" i="17"/>
  <c r="X888" i="17"/>
  <c r="R888" i="17"/>
  <c r="X887" i="17"/>
  <c r="R887" i="17"/>
  <c r="X886" i="17"/>
  <c r="R886" i="17"/>
  <c r="X885" i="17"/>
  <c r="R885" i="17"/>
  <c r="X884" i="17"/>
  <c r="R884" i="17"/>
  <c r="X883" i="17"/>
  <c r="R883" i="17"/>
  <c r="X882" i="17"/>
  <c r="R882" i="17"/>
  <c r="X881" i="17"/>
  <c r="R881" i="17"/>
  <c r="X880" i="17"/>
  <c r="R880" i="17"/>
  <c r="X879" i="17"/>
  <c r="R879" i="17"/>
  <c r="X878" i="17"/>
  <c r="R878" i="17"/>
  <c r="X877" i="17"/>
  <c r="R877" i="17"/>
  <c r="X876" i="17"/>
  <c r="R876" i="17"/>
  <c r="X875" i="17"/>
  <c r="R875" i="17"/>
  <c r="X874" i="17"/>
  <c r="R874" i="17"/>
  <c r="X873" i="17"/>
  <c r="R873" i="17"/>
  <c r="X872" i="17"/>
  <c r="R872" i="17"/>
  <c r="X871" i="17"/>
  <c r="R871" i="17"/>
  <c r="X870" i="17"/>
  <c r="R870" i="17"/>
  <c r="X869" i="17"/>
  <c r="R869" i="17"/>
  <c r="X868" i="17"/>
  <c r="R868" i="17"/>
  <c r="X867" i="17"/>
  <c r="R867" i="17"/>
  <c r="X866" i="17"/>
  <c r="R866" i="17"/>
  <c r="X865" i="17"/>
  <c r="R865" i="17"/>
  <c r="X864" i="17"/>
  <c r="R864" i="17"/>
  <c r="X863" i="17"/>
  <c r="R863" i="17"/>
  <c r="X862" i="17"/>
  <c r="R862" i="17"/>
  <c r="X861" i="17"/>
  <c r="R861" i="17"/>
  <c r="X860" i="17"/>
  <c r="R860" i="17"/>
  <c r="X859" i="17"/>
  <c r="R859" i="17"/>
  <c r="X858" i="17"/>
  <c r="R858" i="17"/>
  <c r="X857" i="17"/>
  <c r="R857" i="17"/>
  <c r="X856" i="17"/>
  <c r="R856" i="17"/>
  <c r="X855" i="17"/>
  <c r="R855" i="17"/>
  <c r="X854" i="17"/>
  <c r="R854" i="17"/>
  <c r="X853" i="17"/>
  <c r="R853" i="17"/>
  <c r="X852" i="17"/>
  <c r="R852" i="17"/>
  <c r="X851" i="17"/>
  <c r="R851" i="17"/>
  <c r="X850" i="17"/>
  <c r="R850" i="17"/>
  <c r="X849" i="17"/>
  <c r="R849" i="17"/>
  <c r="X848" i="17"/>
  <c r="R848" i="17"/>
  <c r="X847" i="17"/>
  <c r="R847" i="17"/>
  <c r="X846" i="17"/>
  <c r="R846" i="17"/>
  <c r="X845" i="17"/>
  <c r="R845" i="17"/>
  <c r="X844" i="17"/>
  <c r="R844" i="17"/>
  <c r="X843" i="17"/>
  <c r="R843" i="17"/>
  <c r="X842" i="17"/>
  <c r="R842" i="17"/>
  <c r="X841" i="17"/>
  <c r="R841" i="17"/>
  <c r="X840" i="17"/>
  <c r="R840" i="17"/>
  <c r="X839" i="17"/>
  <c r="R839" i="17"/>
  <c r="X838" i="17"/>
  <c r="R838" i="17"/>
  <c r="X837" i="17"/>
  <c r="R837" i="17"/>
  <c r="X836" i="17"/>
  <c r="R836" i="17"/>
  <c r="X835" i="17"/>
  <c r="R835" i="17"/>
  <c r="X834" i="17"/>
  <c r="R834" i="17"/>
  <c r="X833" i="17"/>
  <c r="R833" i="17"/>
  <c r="X832" i="17"/>
  <c r="R832" i="17"/>
  <c r="X831" i="17"/>
  <c r="R831" i="17"/>
  <c r="X830" i="17"/>
  <c r="R830" i="17"/>
  <c r="X829" i="17"/>
  <c r="R829" i="17"/>
  <c r="X828" i="17"/>
  <c r="R828" i="17"/>
  <c r="X827" i="17"/>
  <c r="R827" i="17"/>
  <c r="X826" i="17"/>
  <c r="R826" i="17"/>
  <c r="X825" i="17"/>
  <c r="R825" i="17"/>
  <c r="X824" i="17"/>
  <c r="R824" i="17"/>
  <c r="X823" i="17"/>
  <c r="R823" i="17"/>
  <c r="X822" i="17"/>
  <c r="R822" i="17"/>
  <c r="X821" i="17"/>
  <c r="R821" i="17"/>
  <c r="X820" i="17"/>
  <c r="R820" i="17"/>
  <c r="X819" i="17"/>
  <c r="R819" i="17"/>
  <c r="X818" i="17"/>
  <c r="R818" i="17"/>
  <c r="X817" i="17"/>
  <c r="R817" i="17"/>
  <c r="X816" i="17"/>
  <c r="R816" i="17"/>
  <c r="X815" i="17"/>
  <c r="R815" i="17"/>
  <c r="X814" i="17"/>
  <c r="R814" i="17"/>
  <c r="X813" i="17"/>
  <c r="R813" i="17"/>
  <c r="X812" i="17"/>
  <c r="R812" i="17"/>
  <c r="X811" i="17"/>
  <c r="R811" i="17"/>
  <c r="X810" i="17"/>
  <c r="R810" i="17"/>
  <c r="X809" i="17"/>
  <c r="R809" i="17"/>
  <c r="X808" i="17"/>
  <c r="R808" i="17"/>
  <c r="X807" i="17"/>
  <c r="R807" i="17"/>
  <c r="X806" i="17"/>
  <c r="R806" i="17"/>
  <c r="X805" i="17"/>
  <c r="R805" i="17"/>
  <c r="X804" i="17"/>
  <c r="R804" i="17"/>
  <c r="X803" i="17"/>
  <c r="R803" i="17"/>
  <c r="X802" i="17"/>
  <c r="R802" i="17"/>
  <c r="X801" i="17"/>
  <c r="R801" i="17"/>
  <c r="X800" i="17"/>
  <c r="R800" i="17"/>
  <c r="X799" i="17"/>
  <c r="R799" i="17"/>
  <c r="X798" i="17"/>
  <c r="R798" i="17"/>
  <c r="X797" i="17"/>
  <c r="R797" i="17"/>
  <c r="X796" i="17"/>
  <c r="R796" i="17"/>
  <c r="X795" i="17"/>
  <c r="R795" i="17"/>
  <c r="X794" i="17"/>
  <c r="R794" i="17"/>
  <c r="X793" i="17"/>
  <c r="R793" i="17"/>
  <c r="X792" i="17"/>
  <c r="R792" i="17"/>
  <c r="X791" i="17"/>
  <c r="R791" i="17"/>
  <c r="X790" i="17"/>
  <c r="R790" i="17"/>
  <c r="X789" i="17"/>
  <c r="R789" i="17"/>
  <c r="X788" i="17"/>
  <c r="R788" i="17"/>
  <c r="X787" i="17"/>
  <c r="R787" i="17"/>
  <c r="X786" i="17"/>
  <c r="R786" i="17"/>
  <c r="X785" i="17"/>
  <c r="R785" i="17"/>
  <c r="X784" i="17"/>
  <c r="R784" i="17"/>
  <c r="X783" i="17"/>
  <c r="R783" i="17"/>
  <c r="X782" i="17"/>
  <c r="R782" i="17"/>
  <c r="X781" i="17"/>
  <c r="R781" i="17"/>
  <c r="X780" i="17"/>
  <c r="R780" i="17"/>
  <c r="X779" i="17"/>
  <c r="R779" i="17"/>
  <c r="X778" i="17"/>
  <c r="R778" i="17"/>
  <c r="X777" i="17"/>
  <c r="R777" i="17"/>
  <c r="X776" i="17"/>
  <c r="R776" i="17"/>
  <c r="X775" i="17"/>
  <c r="R775" i="17"/>
  <c r="X774" i="17"/>
  <c r="R774" i="17"/>
  <c r="X773" i="17"/>
  <c r="R773" i="17"/>
  <c r="X772" i="17"/>
  <c r="R772" i="17"/>
  <c r="X771" i="17"/>
  <c r="R771" i="17"/>
  <c r="X770" i="17"/>
  <c r="R770" i="17"/>
  <c r="X769" i="17"/>
  <c r="R769" i="17"/>
  <c r="X768" i="17"/>
  <c r="R768" i="17"/>
  <c r="X767" i="17"/>
  <c r="R767" i="17"/>
  <c r="X766" i="17"/>
  <c r="R766" i="17"/>
  <c r="X765" i="17"/>
  <c r="R765" i="17"/>
  <c r="X764" i="17"/>
  <c r="R764" i="17"/>
  <c r="X763" i="17"/>
  <c r="R763" i="17"/>
  <c r="X762" i="17"/>
  <c r="R762" i="17"/>
  <c r="X761" i="17"/>
  <c r="R761" i="17"/>
  <c r="X760" i="17"/>
  <c r="R760" i="17"/>
  <c r="X759" i="17"/>
  <c r="R759" i="17"/>
  <c r="X758" i="17"/>
  <c r="R758" i="17"/>
  <c r="X757" i="17"/>
  <c r="R757" i="17"/>
  <c r="X756" i="17"/>
  <c r="R756" i="17"/>
  <c r="X755" i="17"/>
  <c r="R755" i="17"/>
  <c r="X754" i="17"/>
  <c r="R754" i="17"/>
  <c r="X753" i="17"/>
  <c r="R753" i="17"/>
  <c r="X752" i="17"/>
  <c r="R752" i="17"/>
  <c r="X751" i="17"/>
  <c r="R751" i="17"/>
  <c r="X750" i="17"/>
  <c r="R750" i="17"/>
  <c r="X749" i="17"/>
  <c r="R749" i="17"/>
  <c r="X748" i="17"/>
  <c r="R748" i="17"/>
  <c r="X747" i="17"/>
  <c r="R747" i="17"/>
  <c r="X746" i="17"/>
  <c r="R746" i="17"/>
  <c r="X745" i="17"/>
  <c r="R745" i="17"/>
  <c r="X744" i="17"/>
  <c r="R744" i="17"/>
  <c r="X743" i="17"/>
  <c r="R743" i="17"/>
  <c r="X742" i="17"/>
  <c r="R742" i="17"/>
  <c r="X741" i="17"/>
  <c r="R741" i="17"/>
  <c r="X740" i="17"/>
  <c r="R740" i="17"/>
  <c r="X739" i="17"/>
  <c r="R739" i="17"/>
  <c r="X738" i="17"/>
  <c r="R738" i="17"/>
  <c r="X737" i="17"/>
  <c r="R737" i="17"/>
  <c r="X736" i="17"/>
  <c r="R736" i="17"/>
  <c r="X735" i="17"/>
  <c r="R735" i="17"/>
  <c r="X734" i="17"/>
  <c r="R734" i="17"/>
  <c r="X733" i="17"/>
  <c r="R733" i="17"/>
  <c r="X732" i="17"/>
  <c r="R732" i="17"/>
  <c r="X731" i="17"/>
  <c r="R731" i="17"/>
  <c r="X730" i="17"/>
  <c r="R730" i="17"/>
  <c r="X729" i="17"/>
  <c r="R729" i="17"/>
  <c r="X728" i="17"/>
  <c r="R728" i="17"/>
  <c r="X727" i="17"/>
  <c r="R727" i="17"/>
  <c r="X726" i="17"/>
  <c r="R726" i="17"/>
  <c r="X725" i="17"/>
  <c r="R725" i="17"/>
  <c r="X724" i="17"/>
  <c r="R724" i="17"/>
  <c r="X723" i="17"/>
  <c r="R723" i="17"/>
  <c r="X722" i="17"/>
  <c r="R722" i="17"/>
  <c r="X721" i="17"/>
  <c r="R721" i="17"/>
  <c r="X720" i="17"/>
  <c r="R720" i="17"/>
  <c r="X719" i="17"/>
  <c r="R719" i="17"/>
  <c r="X718" i="17"/>
  <c r="R718" i="17"/>
  <c r="X717" i="17"/>
  <c r="R717" i="17"/>
  <c r="X716" i="17"/>
  <c r="R716" i="17"/>
  <c r="X715" i="17"/>
  <c r="R715" i="17"/>
  <c r="X714" i="17"/>
  <c r="R714" i="17"/>
  <c r="X713" i="17"/>
  <c r="R713" i="17"/>
  <c r="X712" i="17"/>
  <c r="R712" i="17"/>
  <c r="X711" i="17"/>
  <c r="R711" i="17"/>
  <c r="X710" i="17"/>
  <c r="R710" i="17"/>
  <c r="X709" i="17"/>
  <c r="R709" i="17"/>
  <c r="X708" i="17"/>
  <c r="R708" i="17"/>
  <c r="X707" i="17"/>
  <c r="R707" i="17"/>
  <c r="X706" i="17"/>
  <c r="R706" i="17"/>
  <c r="X705" i="17"/>
  <c r="R705" i="17"/>
  <c r="X704" i="17"/>
  <c r="R704" i="17"/>
  <c r="X703" i="17"/>
  <c r="R703" i="17"/>
  <c r="X702" i="17"/>
  <c r="R702" i="17"/>
  <c r="X701" i="17"/>
  <c r="R701" i="17"/>
  <c r="X700" i="17"/>
  <c r="R700" i="17"/>
  <c r="X699" i="17"/>
  <c r="R699" i="17"/>
  <c r="X698" i="17"/>
  <c r="R698" i="17"/>
  <c r="X697" i="17"/>
  <c r="R697" i="17"/>
  <c r="X696" i="17"/>
  <c r="R696" i="17"/>
  <c r="X695" i="17"/>
  <c r="R695" i="17"/>
  <c r="X694" i="17"/>
  <c r="R694" i="17"/>
  <c r="X693" i="17"/>
  <c r="R693" i="17"/>
  <c r="X692" i="17"/>
  <c r="R692" i="17"/>
  <c r="X691" i="17"/>
  <c r="R691" i="17"/>
  <c r="X690" i="17"/>
  <c r="R690" i="17"/>
  <c r="X689" i="17"/>
  <c r="R689" i="17"/>
  <c r="X688" i="17"/>
  <c r="R688" i="17"/>
  <c r="X687" i="17"/>
  <c r="R687" i="17"/>
  <c r="X686" i="17"/>
  <c r="R686" i="17"/>
  <c r="X685" i="17"/>
  <c r="R685" i="17"/>
  <c r="X684" i="17"/>
  <c r="R684" i="17"/>
  <c r="X683" i="17"/>
  <c r="R683" i="17"/>
  <c r="X682" i="17"/>
  <c r="R682" i="17"/>
  <c r="X681" i="17"/>
  <c r="R681" i="17"/>
  <c r="X680" i="17"/>
  <c r="R680" i="17"/>
  <c r="X679" i="17"/>
  <c r="R679" i="17"/>
  <c r="X678" i="17"/>
  <c r="R678" i="17"/>
  <c r="X677" i="17"/>
  <c r="R677" i="17"/>
  <c r="X676" i="17"/>
  <c r="R676" i="17"/>
  <c r="X675" i="17"/>
  <c r="R675" i="17"/>
  <c r="X674" i="17"/>
  <c r="R674" i="17"/>
  <c r="X673" i="17"/>
  <c r="R673" i="17"/>
  <c r="X672" i="17"/>
  <c r="R672" i="17"/>
  <c r="X671" i="17"/>
  <c r="R671" i="17"/>
  <c r="X670" i="17"/>
  <c r="R670" i="17"/>
  <c r="X669" i="17"/>
  <c r="R669" i="17"/>
  <c r="X668" i="17"/>
  <c r="R668" i="17"/>
  <c r="X667" i="17"/>
  <c r="R667" i="17"/>
  <c r="X666" i="17"/>
  <c r="R666" i="17"/>
  <c r="X665" i="17"/>
  <c r="R665" i="17"/>
  <c r="X664" i="17"/>
  <c r="R664" i="17"/>
  <c r="X663" i="17"/>
  <c r="R663" i="17"/>
  <c r="X662" i="17"/>
  <c r="R662" i="17"/>
  <c r="X661" i="17"/>
  <c r="R661" i="17"/>
  <c r="X660" i="17"/>
  <c r="R660" i="17"/>
  <c r="X659" i="17"/>
  <c r="R659" i="17"/>
  <c r="X658" i="17"/>
  <c r="R658" i="17"/>
  <c r="X657" i="17"/>
  <c r="R657" i="17"/>
  <c r="X656" i="17"/>
  <c r="R656" i="17"/>
  <c r="X655" i="17"/>
  <c r="R655" i="17"/>
  <c r="X654" i="17"/>
  <c r="R654" i="17"/>
  <c r="X653" i="17"/>
  <c r="R653" i="17"/>
  <c r="X652" i="17"/>
  <c r="R652" i="17"/>
  <c r="X651" i="17"/>
  <c r="R651" i="17"/>
  <c r="X650" i="17"/>
  <c r="R650" i="17"/>
  <c r="X649" i="17"/>
  <c r="R649" i="17"/>
  <c r="X648" i="17"/>
  <c r="R648" i="17"/>
  <c r="X647" i="17"/>
  <c r="R647" i="17"/>
  <c r="X646" i="17"/>
  <c r="R646" i="17"/>
  <c r="X645" i="17"/>
  <c r="R645" i="17"/>
  <c r="X644" i="17"/>
  <c r="R644" i="17"/>
  <c r="X643" i="17"/>
  <c r="R643" i="17"/>
  <c r="X642" i="17"/>
  <c r="R642" i="17"/>
  <c r="X641" i="17"/>
  <c r="R641" i="17"/>
  <c r="X640" i="17"/>
  <c r="R640" i="17"/>
  <c r="X639" i="17"/>
  <c r="R639" i="17"/>
  <c r="X638" i="17"/>
  <c r="R638" i="17"/>
  <c r="X637" i="17"/>
  <c r="R637" i="17"/>
  <c r="X636" i="17"/>
  <c r="R636" i="17"/>
  <c r="X635" i="17"/>
  <c r="R635" i="17"/>
  <c r="X634" i="17"/>
  <c r="R634" i="17"/>
  <c r="X633" i="17"/>
  <c r="R633" i="17"/>
  <c r="X632" i="17"/>
  <c r="R632" i="17"/>
  <c r="X631" i="17"/>
  <c r="R631" i="17"/>
  <c r="X630" i="17"/>
  <c r="R630" i="17"/>
  <c r="X629" i="17"/>
  <c r="R629" i="17"/>
  <c r="X628" i="17"/>
  <c r="R628" i="17"/>
  <c r="X627" i="17"/>
  <c r="R627" i="17"/>
  <c r="X626" i="17"/>
  <c r="R626" i="17"/>
  <c r="X625" i="17"/>
  <c r="R625" i="17"/>
  <c r="X624" i="17"/>
  <c r="R624" i="17"/>
  <c r="X623" i="17"/>
  <c r="R623" i="17"/>
  <c r="X622" i="17"/>
  <c r="R622" i="17"/>
  <c r="X621" i="17"/>
  <c r="R621" i="17"/>
  <c r="X620" i="17"/>
  <c r="R620" i="17"/>
  <c r="X619" i="17"/>
  <c r="R619" i="17"/>
  <c r="X618" i="17"/>
  <c r="R618" i="17"/>
  <c r="X617" i="17"/>
  <c r="R617" i="17"/>
  <c r="X616" i="17"/>
  <c r="R616" i="17"/>
  <c r="X615" i="17"/>
  <c r="R615" i="17"/>
  <c r="X614" i="17"/>
  <c r="R614" i="17"/>
  <c r="X613" i="17"/>
  <c r="R613" i="17"/>
  <c r="X612" i="17"/>
  <c r="R612" i="17"/>
  <c r="X611" i="17"/>
  <c r="R611" i="17"/>
  <c r="X610" i="17"/>
  <c r="R610" i="17"/>
  <c r="X609" i="17"/>
  <c r="R609" i="17"/>
  <c r="X608" i="17"/>
  <c r="R608" i="17"/>
  <c r="X607" i="17"/>
  <c r="R607" i="17"/>
  <c r="X606" i="17"/>
  <c r="R606" i="17"/>
  <c r="X605" i="17"/>
  <c r="R605" i="17"/>
  <c r="X604" i="17"/>
  <c r="R604" i="17"/>
  <c r="X603" i="17"/>
  <c r="R603" i="17"/>
  <c r="X602" i="17"/>
  <c r="R602" i="17"/>
  <c r="X601" i="17"/>
  <c r="R601" i="17"/>
  <c r="X600" i="17"/>
  <c r="R600" i="17"/>
  <c r="X599" i="17"/>
  <c r="R599" i="17"/>
  <c r="X598" i="17"/>
  <c r="R598" i="17"/>
  <c r="X597" i="17"/>
  <c r="R597" i="17"/>
  <c r="X596" i="17"/>
  <c r="R596" i="17"/>
  <c r="X595" i="17"/>
  <c r="R595" i="17"/>
  <c r="X594" i="17"/>
  <c r="R594" i="17"/>
  <c r="X593" i="17"/>
  <c r="R593" i="17"/>
  <c r="X592" i="17"/>
  <c r="R592" i="17"/>
  <c r="X591" i="17"/>
  <c r="R591" i="17"/>
  <c r="X590" i="17"/>
  <c r="R590" i="17"/>
  <c r="X589" i="17"/>
  <c r="R589" i="17"/>
  <c r="X588" i="17"/>
  <c r="R588" i="17"/>
  <c r="X587" i="17"/>
  <c r="R587" i="17"/>
  <c r="X586" i="17"/>
  <c r="R586" i="17"/>
  <c r="X585" i="17"/>
  <c r="R585" i="17"/>
  <c r="X584" i="17"/>
  <c r="R584" i="17"/>
  <c r="X583" i="17"/>
  <c r="R583" i="17"/>
  <c r="X582" i="17"/>
  <c r="R582" i="17"/>
  <c r="X581" i="17"/>
  <c r="R581" i="17"/>
  <c r="X580" i="17"/>
  <c r="R580" i="17"/>
  <c r="X579" i="17"/>
  <c r="R579" i="17"/>
  <c r="X578" i="17"/>
  <c r="R578" i="17"/>
  <c r="X577" i="17"/>
  <c r="R577" i="17"/>
  <c r="X576" i="17"/>
  <c r="R576" i="17"/>
  <c r="X575" i="17"/>
  <c r="R575" i="17"/>
  <c r="X574" i="17"/>
  <c r="R574" i="17"/>
  <c r="X573" i="17"/>
  <c r="R573" i="17"/>
  <c r="X572" i="17"/>
  <c r="R572" i="17"/>
  <c r="X571" i="17"/>
  <c r="R571" i="17"/>
  <c r="X570" i="17"/>
  <c r="R570" i="17"/>
  <c r="X569" i="17"/>
  <c r="R569" i="17"/>
  <c r="X568" i="17"/>
  <c r="R568" i="17"/>
  <c r="X567" i="17"/>
  <c r="R567" i="17"/>
  <c r="X566" i="17"/>
  <c r="R566" i="17"/>
  <c r="X565" i="17"/>
  <c r="R565" i="17"/>
  <c r="X564" i="17"/>
  <c r="R564" i="17"/>
  <c r="X563" i="17"/>
  <c r="R563" i="17"/>
  <c r="X562" i="17"/>
  <c r="R562" i="17"/>
  <c r="X561" i="17"/>
  <c r="R561" i="17"/>
  <c r="X560" i="17"/>
  <c r="R560" i="17"/>
  <c r="X559" i="17"/>
  <c r="R559" i="17"/>
  <c r="X558" i="17"/>
  <c r="R558" i="17"/>
  <c r="X557" i="17"/>
  <c r="R557" i="17"/>
  <c r="X556" i="17"/>
  <c r="R556" i="17"/>
  <c r="X555" i="17"/>
  <c r="R555" i="17"/>
  <c r="X554" i="17"/>
  <c r="R554" i="17"/>
  <c r="X553" i="17"/>
  <c r="R553" i="17"/>
  <c r="X552" i="17"/>
  <c r="R552" i="17"/>
  <c r="X551" i="17"/>
  <c r="R551" i="17"/>
  <c r="X550" i="17"/>
  <c r="R550" i="17"/>
  <c r="X549" i="17"/>
  <c r="R549" i="17"/>
  <c r="X548" i="17"/>
  <c r="R548" i="17"/>
  <c r="X547" i="17"/>
  <c r="R547" i="17"/>
  <c r="X546" i="17"/>
  <c r="R546" i="17"/>
  <c r="X545" i="17"/>
  <c r="R545" i="17"/>
  <c r="X544" i="17"/>
  <c r="R544" i="17"/>
  <c r="X543" i="17"/>
  <c r="R543" i="17"/>
  <c r="X542" i="17"/>
  <c r="R542" i="17"/>
  <c r="X541" i="17"/>
  <c r="R541" i="17"/>
  <c r="X540" i="17"/>
  <c r="R540" i="17"/>
  <c r="X539" i="17"/>
  <c r="R539" i="17"/>
  <c r="X538" i="17"/>
  <c r="R538" i="17"/>
  <c r="X537" i="17"/>
  <c r="R537" i="17"/>
  <c r="X536" i="17"/>
  <c r="R536" i="17"/>
  <c r="X535" i="17"/>
  <c r="R535" i="17"/>
  <c r="X534" i="17"/>
  <c r="R534" i="17"/>
  <c r="X533" i="17"/>
  <c r="R533" i="17"/>
  <c r="X532" i="17"/>
  <c r="R532" i="17"/>
  <c r="X531" i="17"/>
  <c r="R531" i="17"/>
  <c r="X530" i="17"/>
  <c r="R530" i="17"/>
  <c r="X529" i="17"/>
  <c r="R529" i="17"/>
  <c r="X528" i="17"/>
  <c r="R528" i="17"/>
  <c r="X527" i="17"/>
  <c r="R527" i="17"/>
  <c r="X526" i="17"/>
  <c r="R526" i="17"/>
  <c r="X525" i="17"/>
  <c r="R525" i="17"/>
  <c r="X524" i="17"/>
  <c r="R524" i="17"/>
  <c r="X523" i="17"/>
  <c r="R523" i="17"/>
  <c r="X522" i="17"/>
  <c r="R522" i="17"/>
  <c r="X521" i="17"/>
  <c r="R521" i="17"/>
  <c r="X520" i="17"/>
  <c r="R520" i="17"/>
  <c r="X519" i="17"/>
  <c r="R519" i="17"/>
  <c r="X518" i="17"/>
  <c r="R518" i="17"/>
  <c r="X517" i="17"/>
  <c r="R517" i="17"/>
  <c r="X516" i="17"/>
  <c r="R516" i="17"/>
  <c r="X515" i="17"/>
  <c r="R515" i="17"/>
  <c r="X514" i="17"/>
  <c r="R514" i="17"/>
  <c r="X513" i="17"/>
  <c r="R513" i="17"/>
  <c r="X512" i="17"/>
  <c r="R512" i="17"/>
  <c r="X511" i="17"/>
  <c r="R511" i="17"/>
  <c r="X510" i="17"/>
  <c r="R510" i="17"/>
  <c r="X509" i="17"/>
  <c r="R509" i="17"/>
  <c r="X508" i="17"/>
  <c r="R508" i="17"/>
  <c r="X507" i="17"/>
  <c r="R507" i="17"/>
  <c r="X506" i="17"/>
  <c r="R506" i="17"/>
  <c r="X505" i="17"/>
  <c r="R505" i="17"/>
  <c r="X504" i="17"/>
  <c r="R504" i="17"/>
  <c r="X503" i="17"/>
  <c r="R503" i="17"/>
  <c r="X502" i="17"/>
  <c r="R502" i="17"/>
  <c r="X501" i="17"/>
  <c r="R501" i="17"/>
  <c r="X500" i="17"/>
  <c r="R500" i="17"/>
  <c r="X499" i="17"/>
  <c r="R499" i="17"/>
  <c r="X498" i="17"/>
  <c r="R498" i="17"/>
  <c r="X497" i="17"/>
  <c r="R497" i="17"/>
  <c r="X496" i="17"/>
  <c r="R496" i="17"/>
  <c r="X495" i="17"/>
  <c r="R495" i="17"/>
  <c r="X494" i="17"/>
  <c r="R494" i="17"/>
  <c r="X493" i="17"/>
  <c r="R493" i="17"/>
  <c r="X492" i="17"/>
  <c r="R492" i="17"/>
  <c r="X491" i="17"/>
  <c r="R491" i="17"/>
  <c r="X490" i="17"/>
  <c r="R490" i="17"/>
  <c r="X489" i="17"/>
  <c r="R489" i="17"/>
  <c r="X488" i="17"/>
  <c r="R488" i="17"/>
  <c r="X487" i="17"/>
  <c r="R487" i="17"/>
  <c r="X486" i="17"/>
  <c r="R486" i="17"/>
  <c r="X485" i="17"/>
  <c r="R485" i="17"/>
  <c r="X484" i="17"/>
  <c r="R484" i="17"/>
  <c r="X483" i="17"/>
  <c r="R483" i="17"/>
  <c r="X482" i="17"/>
  <c r="R482" i="17"/>
  <c r="X481" i="17"/>
  <c r="R481" i="17"/>
  <c r="X480" i="17"/>
  <c r="R480" i="17"/>
  <c r="X479" i="17"/>
  <c r="R479" i="17"/>
  <c r="X478" i="17"/>
  <c r="R478" i="17"/>
  <c r="X477" i="17"/>
  <c r="R477" i="17"/>
  <c r="X476" i="17"/>
  <c r="R476" i="17"/>
  <c r="X475" i="17"/>
  <c r="R475" i="17"/>
  <c r="X474" i="17"/>
  <c r="R474" i="17"/>
  <c r="X473" i="17"/>
  <c r="R473" i="17"/>
  <c r="X472" i="17"/>
  <c r="R472" i="17"/>
  <c r="X471" i="17"/>
  <c r="R471" i="17"/>
  <c r="X470" i="17"/>
  <c r="R470" i="17"/>
  <c r="X469" i="17"/>
  <c r="R469" i="17"/>
  <c r="X468" i="17"/>
  <c r="R468" i="17"/>
  <c r="X467" i="17"/>
  <c r="R467" i="17"/>
  <c r="X466" i="17"/>
  <c r="R466" i="17"/>
  <c r="X465" i="17"/>
  <c r="R465" i="17"/>
  <c r="X464" i="17"/>
  <c r="R464" i="17"/>
  <c r="X463" i="17"/>
  <c r="R463" i="17"/>
  <c r="X462" i="17"/>
  <c r="R462" i="17"/>
  <c r="X461" i="17"/>
  <c r="R461" i="17"/>
  <c r="X460" i="17"/>
  <c r="R460" i="17"/>
  <c r="X459" i="17"/>
  <c r="R459" i="17"/>
  <c r="X458" i="17"/>
  <c r="R458" i="17"/>
  <c r="X457" i="17"/>
  <c r="R457" i="17"/>
  <c r="X456" i="17"/>
  <c r="R456" i="17"/>
  <c r="X455" i="17"/>
  <c r="R455" i="17"/>
  <c r="X454" i="17"/>
  <c r="R454" i="17"/>
  <c r="X453" i="17"/>
  <c r="R453" i="17"/>
  <c r="X452" i="17"/>
  <c r="R452" i="17"/>
  <c r="X451" i="17"/>
  <c r="R451" i="17"/>
  <c r="X450" i="17"/>
  <c r="R450" i="17"/>
  <c r="X449" i="17"/>
  <c r="R449" i="17"/>
  <c r="X448" i="17"/>
  <c r="R448" i="17"/>
  <c r="X447" i="17"/>
  <c r="R447" i="17"/>
  <c r="X446" i="17"/>
  <c r="R446" i="17"/>
  <c r="X445" i="17"/>
  <c r="R445" i="17"/>
  <c r="X444" i="17"/>
  <c r="R444" i="17"/>
  <c r="X443" i="17"/>
  <c r="R443" i="17"/>
  <c r="X442" i="17"/>
  <c r="R442" i="17"/>
  <c r="X441" i="17"/>
  <c r="R441" i="17"/>
  <c r="X440" i="17"/>
  <c r="R440" i="17"/>
  <c r="X439" i="17"/>
  <c r="R439" i="17"/>
  <c r="X438" i="17"/>
  <c r="R438" i="17"/>
  <c r="X437" i="17"/>
  <c r="R437" i="17"/>
  <c r="X436" i="17"/>
  <c r="R436" i="17"/>
  <c r="X435" i="17"/>
  <c r="R435" i="17"/>
  <c r="X434" i="17"/>
  <c r="R434" i="17"/>
  <c r="X433" i="17"/>
  <c r="R433" i="17"/>
  <c r="X432" i="17"/>
  <c r="R432" i="17"/>
  <c r="X431" i="17"/>
  <c r="R431" i="17"/>
  <c r="X430" i="17"/>
  <c r="R430" i="17"/>
  <c r="X429" i="17"/>
  <c r="R429" i="17"/>
  <c r="X428" i="17"/>
  <c r="R428" i="17"/>
  <c r="X427" i="17"/>
  <c r="R427" i="17"/>
  <c r="X426" i="17"/>
  <c r="R426" i="17"/>
  <c r="X425" i="17"/>
  <c r="R425" i="17"/>
  <c r="X424" i="17"/>
  <c r="R424" i="17"/>
  <c r="X423" i="17"/>
  <c r="R423" i="17"/>
  <c r="X422" i="17"/>
  <c r="R422" i="17"/>
  <c r="X421" i="17"/>
  <c r="R421" i="17"/>
  <c r="X420" i="17"/>
  <c r="R420" i="17"/>
  <c r="X419" i="17"/>
  <c r="R419" i="17"/>
  <c r="X418" i="17"/>
  <c r="R418" i="17"/>
  <c r="X417" i="17"/>
  <c r="R417" i="17"/>
  <c r="X416" i="17"/>
  <c r="R416" i="17"/>
  <c r="X415" i="17"/>
  <c r="R415" i="17"/>
  <c r="X414" i="17"/>
  <c r="R414" i="17"/>
  <c r="X413" i="17"/>
  <c r="R413" i="17"/>
  <c r="X412" i="17"/>
  <c r="R412" i="17"/>
  <c r="X411" i="17"/>
  <c r="R411" i="17"/>
  <c r="X410" i="17"/>
  <c r="R410" i="17"/>
  <c r="X409" i="17"/>
  <c r="R409" i="17"/>
  <c r="X408" i="17"/>
  <c r="R408" i="17"/>
  <c r="X407" i="17"/>
  <c r="R407" i="17"/>
  <c r="X406" i="17"/>
  <c r="R406" i="17"/>
  <c r="X405" i="17"/>
  <c r="R405" i="17"/>
  <c r="X404" i="17"/>
  <c r="R404" i="17"/>
  <c r="X403" i="17"/>
  <c r="R403" i="17"/>
  <c r="X402" i="17"/>
  <c r="R402" i="17"/>
  <c r="X401" i="17"/>
  <c r="R401" i="17"/>
  <c r="X400" i="17"/>
  <c r="R400" i="17"/>
  <c r="X399" i="17"/>
  <c r="R399" i="17"/>
  <c r="X398" i="17"/>
  <c r="R398" i="17"/>
  <c r="X397" i="17"/>
  <c r="R397" i="17"/>
  <c r="X396" i="17"/>
  <c r="R396" i="17"/>
  <c r="X395" i="17"/>
  <c r="R395" i="17"/>
  <c r="X394" i="17"/>
  <c r="R394" i="17"/>
  <c r="X393" i="17"/>
  <c r="R393" i="17"/>
  <c r="X392" i="17"/>
  <c r="R392" i="17"/>
  <c r="X391" i="17"/>
  <c r="R391" i="17"/>
  <c r="X390" i="17"/>
  <c r="R390" i="17"/>
  <c r="X389" i="17"/>
  <c r="R389" i="17"/>
  <c r="X388" i="17"/>
  <c r="R388" i="17"/>
  <c r="X387" i="17"/>
  <c r="R387" i="17"/>
  <c r="X386" i="17"/>
  <c r="R386" i="17"/>
  <c r="X385" i="17"/>
  <c r="R385" i="17"/>
  <c r="X384" i="17"/>
  <c r="R384" i="17"/>
  <c r="X383" i="17"/>
  <c r="R383" i="17"/>
  <c r="X382" i="17"/>
  <c r="R382" i="17"/>
  <c r="X381" i="17"/>
  <c r="R381" i="17"/>
  <c r="X380" i="17"/>
  <c r="R380" i="17"/>
  <c r="X379" i="17"/>
  <c r="R379" i="17"/>
  <c r="X378" i="17"/>
  <c r="R378" i="17"/>
  <c r="X377" i="17"/>
  <c r="R377" i="17"/>
  <c r="X376" i="17"/>
  <c r="R376" i="17"/>
  <c r="X375" i="17"/>
  <c r="R375" i="17"/>
  <c r="X374" i="17"/>
  <c r="R374" i="17"/>
  <c r="X373" i="17"/>
  <c r="R373" i="17"/>
  <c r="X372" i="17"/>
  <c r="R372" i="17"/>
  <c r="X371" i="17"/>
  <c r="R371" i="17"/>
  <c r="X370" i="17"/>
  <c r="R370" i="17"/>
  <c r="X369" i="17"/>
  <c r="R369" i="17"/>
  <c r="X368" i="17"/>
  <c r="R368" i="17"/>
  <c r="X367" i="17"/>
  <c r="R367" i="17"/>
  <c r="X366" i="17"/>
  <c r="R366" i="17"/>
  <c r="X365" i="17"/>
  <c r="R365" i="17"/>
  <c r="X364" i="17"/>
  <c r="R364" i="17"/>
  <c r="X363" i="17"/>
  <c r="R363" i="17"/>
  <c r="X362" i="17"/>
  <c r="R362" i="17"/>
  <c r="X361" i="17"/>
  <c r="R361" i="17"/>
  <c r="X360" i="17"/>
  <c r="R360" i="17"/>
  <c r="X359" i="17"/>
  <c r="R359" i="17"/>
  <c r="X358" i="17"/>
  <c r="R358" i="17"/>
  <c r="X357" i="17"/>
  <c r="R357" i="17"/>
  <c r="X356" i="17"/>
  <c r="R356" i="17"/>
  <c r="X355" i="17"/>
  <c r="R355" i="17"/>
  <c r="X354" i="17"/>
  <c r="R354" i="17"/>
  <c r="X353" i="17"/>
  <c r="R353" i="17"/>
  <c r="X352" i="17"/>
  <c r="R352" i="17"/>
  <c r="X351" i="17"/>
  <c r="R351" i="17"/>
  <c r="X350" i="17"/>
  <c r="R350" i="17"/>
  <c r="X349" i="17"/>
  <c r="R349" i="17"/>
  <c r="X348" i="17"/>
  <c r="R348" i="17"/>
  <c r="X347" i="17"/>
  <c r="R347" i="17"/>
  <c r="X346" i="17"/>
  <c r="R346" i="17"/>
  <c r="X345" i="17"/>
  <c r="R345" i="17"/>
  <c r="X344" i="17"/>
  <c r="R344" i="17"/>
  <c r="X343" i="17"/>
  <c r="R343" i="17"/>
  <c r="X342" i="17"/>
  <c r="R342" i="17"/>
  <c r="X341" i="17"/>
  <c r="R341" i="17"/>
  <c r="X340" i="17"/>
  <c r="R340" i="17"/>
  <c r="X339" i="17"/>
  <c r="R339" i="17"/>
  <c r="X338" i="17"/>
  <c r="R338" i="17"/>
  <c r="X337" i="17"/>
  <c r="R337" i="17"/>
  <c r="X336" i="17"/>
  <c r="R336" i="17"/>
  <c r="X335" i="17"/>
  <c r="R335" i="17"/>
  <c r="X334" i="17"/>
  <c r="R334" i="17"/>
  <c r="X333" i="17"/>
  <c r="R333" i="17"/>
  <c r="X332" i="17"/>
  <c r="R332" i="17"/>
  <c r="X331" i="17"/>
  <c r="R331" i="17"/>
  <c r="X330" i="17"/>
  <c r="R330" i="17"/>
  <c r="X329" i="17"/>
  <c r="R329" i="17"/>
  <c r="X328" i="17"/>
  <c r="R328" i="17"/>
  <c r="X327" i="17"/>
  <c r="R327" i="17"/>
  <c r="X326" i="17"/>
  <c r="R326" i="17"/>
  <c r="X325" i="17"/>
  <c r="R325" i="17"/>
  <c r="X324" i="17"/>
  <c r="R324" i="17"/>
  <c r="X323" i="17"/>
  <c r="R323" i="17"/>
  <c r="X322" i="17"/>
  <c r="R322" i="17"/>
  <c r="X321" i="17"/>
  <c r="R321" i="17"/>
  <c r="X320" i="17"/>
  <c r="R320" i="17"/>
  <c r="X319" i="17"/>
  <c r="R319" i="17"/>
  <c r="X318" i="17"/>
  <c r="R318" i="17"/>
  <c r="X317" i="17"/>
  <c r="R317" i="17"/>
  <c r="X316" i="17"/>
  <c r="R316" i="17"/>
  <c r="X315" i="17"/>
  <c r="R315" i="17"/>
  <c r="X314" i="17"/>
  <c r="R314" i="17"/>
  <c r="X313" i="17"/>
  <c r="R313" i="17"/>
  <c r="X312" i="17"/>
  <c r="R312" i="17"/>
  <c r="X311" i="17"/>
  <c r="R311" i="17"/>
  <c r="X310" i="17"/>
  <c r="R310" i="17"/>
  <c r="X309" i="17"/>
  <c r="R309" i="17"/>
  <c r="X308" i="17"/>
  <c r="R308" i="17"/>
  <c r="X307" i="17"/>
  <c r="R307" i="17"/>
  <c r="X306" i="17"/>
  <c r="R306" i="17"/>
  <c r="X305" i="17"/>
  <c r="R305" i="17"/>
  <c r="X304" i="17"/>
  <c r="R304" i="17"/>
  <c r="X303" i="17"/>
  <c r="R303" i="17"/>
  <c r="X302" i="17"/>
  <c r="R302" i="17"/>
  <c r="X301" i="17"/>
  <c r="R301" i="17"/>
  <c r="X300" i="17"/>
  <c r="R300" i="17"/>
  <c r="X299" i="17"/>
  <c r="R299" i="17"/>
  <c r="X298" i="17"/>
  <c r="R298" i="17"/>
  <c r="X297" i="17"/>
  <c r="R297" i="17"/>
  <c r="X296" i="17"/>
  <c r="R296" i="17"/>
  <c r="X295" i="17"/>
  <c r="R295" i="17"/>
  <c r="X294" i="17"/>
  <c r="R294" i="17"/>
  <c r="X293" i="17"/>
  <c r="R293" i="17"/>
  <c r="X292" i="17"/>
  <c r="R292" i="17"/>
  <c r="X291" i="17"/>
  <c r="R291" i="17"/>
  <c r="X290" i="17"/>
  <c r="R290" i="17"/>
  <c r="X289" i="17"/>
  <c r="R289" i="17"/>
  <c r="X288" i="17"/>
  <c r="R288" i="17"/>
  <c r="X287" i="17"/>
  <c r="R287" i="17"/>
  <c r="X286" i="17"/>
  <c r="R286" i="17"/>
  <c r="X285" i="17"/>
  <c r="R285" i="17"/>
  <c r="X284" i="17"/>
  <c r="R284" i="17"/>
  <c r="X283" i="17"/>
  <c r="R283" i="17"/>
  <c r="X282" i="17"/>
  <c r="R282" i="17"/>
  <c r="X281" i="17"/>
  <c r="R281" i="17"/>
  <c r="X280" i="17"/>
  <c r="R280" i="17"/>
  <c r="X279" i="17"/>
  <c r="R279" i="17"/>
  <c r="X278" i="17"/>
  <c r="R278" i="17"/>
  <c r="X277" i="17"/>
  <c r="R277" i="17"/>
  <c r="X276" i="17"/>
  <c r="R276" i="17"/>
  <c r="X275" i="17"/>
  <c r="R275" i="17"/>
  <c r="X274" i="17"/>
  <c r="R274" i="17"/>
  <c r="X273" i="17"/>
  <c r="R273" i="17"/>
  <c r="X272" i="17"/>
  <c r="R272" i="17"/>
  <c r="X271" i="17"/>
  <c r="R271" i="17"/>
  <c r="X270" i="17"/>
  <c r="R270" i="17"/>
  <c r="X269" i="17"/>
  <c r="R269" i="17"/>
  <c r="X268" i="17"/>
  <c r="R268" i="17"/>
  <c r="X267" i="17"/>
  <c r="R267" i="17"/>
  <c r="X266" i="17"/>
  <c r="R266" i="17"/>
  <c r="X265" i="17"/>
  <c r="R265" i="17"/>
  <c r="X264" i="17"/>
  <c r="R264" i="17"/>
  <c r="X263" i="17"/>
  <c r="R263" i="17"/>
  <c r="X262" i="17"/>
  <c r="R262" i="17"/>
  <c r="X261" i="17"/>
  <c r="R261" i="17"/>
  <c r="X260" i="17"/>
  <c r="R260" i="17"/>
  <c r="X259" i="17"/>
  <c r="R259" i="17"/>
  <c r="X258" i="17"/>
  <c r="R258" i="17"/>
  <c r="X257" i="17"/>
  <c r="R257" i="17"/>
  <c r="X256" i="17"/>
  <c r="R256" i="17"/>
  <c r="X255" i="17"/>
  <c r="R255" i="17"/>
  <c r="X254" i="17"/>
  <c r="R254" i="17"/>
  <c r="X253" i="17"/>
  <c r="R253" i="17"/>
  <c r="X252" i="17"/>
  <c r="R252" i="17"/>
  <c r="X251" i="17"/>
  <c r="R251" i="17"/>
  <c r="X250" i="17"/>
  <c r="R250" i="17"/>
  <c r="X249" i="17"/>
  <c r="R249" i="17"/>
  <c r="X248" i="17"/>
  <c r="R248" i="17"/>
  <c r="X247" i="17"/>
  <c r="R247" i="17"/>
  <c r="X246" i="17"/>
  <c r="R246" i="17"/>
  <c r="X245" i="17"/>
  <c r="R245" i="17"/>
  <c r="X244" i="17"/>
  <c r="R244" i="17"/>
  <c r="X243" i="17"/>
  <c r="R243" i="17"/>
  <c r="X242" i="17"/>
  <c r="R242" i="17"/>
  <c r="X241" i="17"/>
  <c r="R241" i="17"/>
  <c r="X240" i="17"/>
  <c r="R240" i="17"/>
  <c r="X239" i="17"/>
  <c r="R239" i="17"/>
  <c r="X238" i="17"/>
  <c r="R238" i="17"/>
  <c r="X237" i="17"/>
  <c r="R237" i="17"/>
  <c r="X236" i="17"/>
  <c r="R236" i="17"/>
  <c r="X235" i="17"/>
  <c r="R235" i="17"/>
  <c r="X234" i="17"/>
  <c r="R234" i="17"/>
  <c r="X233" i="17"/>
  <c r="R233" i="17"/>
  <c r="X232" i="17"/>
  <c r="R232" i="17"/>
  <c r="X231" i="17"/>
  <c r="R231" i="17"/>
  <c r="X230" i="17"/>
  <c r="R230" i="17"/>
  <c r="X229" i="17"/>
  <c r="R229" i="17"/>
  <c r="X228" i="17"/>
  <c r="R228" i="17"/>
  <c r="X227" i="17"/>
  <c r="R227" i="17"/>
  <c r="X226" i="17"/>
  <c r="R226" i="17"/>
  <c r="X225" i="17"/>
  <c r="R225" i="17"/>
  <c r="X224" i="17"/>
  <c r="R224" i="17"/>
  <c r="X223" i="17"/>
  <c r="R223" i="17"/>
  <c r="X222" i="17"/>
  <c r="R222" i="17"/>
  <c r="X221" i="17"/>
  <c r="R221" i="17"/>
  <c r="X220" i="17"/>
  <c r="R220" i="17"/>
  <c r="X219" i="17"/>
  <c r="R219" i="17"/>
  <c r="X218" i="17"/>
  <c r="R218" i="17"/>
  <c r="X217" i="17"/>
  <c r="R217" i="17"/>
  <c r="X216" i="17"/>
  <c r="R216" i="17"/>
  <c r="X215" i="17"/>
  <c r="R215" i="17"/>
  <c r="X214" i="17"/>
  <c r="R214" i="17"/>
  <c r="X213" i="17"/>
  <c r="R213" i="17"/>
  <c r="X212" i="17"/>
  <c r="R212" i="17"/>
  <c r="X211" i="17"/>
  <c r="R211" i="17"/>
  <c r="X210" i="17"/>
  <c r="R210" i="17"/>
  <c r="X209" i="17"/>
  <c r="R209" i="17"/>
  <c r="X208" i="17"/>
  <c r="R208" i="17"/>
  <c r="X207" i="17"/>
  <c r="R207" i="17"/>
  <c r="X206" i="17"/>
  <c r="R206" i="17"/>
  <c r="X205" i="17"/>
  <c r="R205" i="17"/>
  <c r="X204" i="17"/>
  <c r="R204" i="17"/>
  <c r="X203" i="17"/>
  <c r="R203" i="17"/>
  <c r="X202" i="17"/>
  <c r="R202" i="17"/>
  <c r="X201" i="17"/>
  <c r="R201" i="17"/>
  <c r="X1" i="17"/>
  <c r="R1" i="17"/>
  <c r="Y13" i="10"/>
  <c r="Z13" i="10" s="1"/>
  <c r="AA13" i="10" s="1"/>
  <c r="Z9" i="10"/>
  <c r="AV3" i="12" s="1"/>
  <c r="X9" i="10"/>
  <c r="AR3" i="12" s="1"/>
  <c r="V9" i="10"/>
  <c r="AN3" i="12" s="1"/>
  <c r="Z8" i="10"/>
  <c r="AU3" i="12" s="1"/>
  <c r="X8" i="10"/>
  <c r="AQ3" i="12" s="1"/>
  <c r="V8" i="10"/>
  <c r="AM3" i="12" s="1"/>
  <c r="AC6" i="10"/>
  <c r="AB6" i="10"/>
  <c r="U1" i="10"/>
  <c r="T21" i="23" s="1"/>
  <c r="AL8" i="4"/>
  <c r="AK8" i="4"/>
  <c r="AL7" i="4"/>
  <c r="AK7" i="4"/>
  <c r="AL6" i="4"/>
  <c r="AK6" i="4"/>
  <c r="AO5" i="4"/>
  <c r="AD2" i="10" s="1"/>
  <c r="AL5" i="4"/>
  <c r="AK5" i="4"/>
  <c r="AL4" i="4"/>
  <c r="AK4" i="4"/>
  <c r="E3" i="13"/>
  <c r="E2" i="13"/>
  <c r="G2" i="1"/>
  <c r="G1" i="1" s="1"/>
  <c r="T13" i="23" s="1"/>
  <c r="L3396" i="22"/>
  <c r="L3395" i="22"/>
  <c r="L3394" i="22"/>
  <c r="L3393" i="22"/>
  <c r="L3392" i="22"/>
  <c r="L3391" i="22"/>
  <c r="L3390" i="22"/>
  <c r="L3389" i="22"/>
  <c r="L3388" i="22"/>
  <c r="L3387" i="22"/>
  <c r="L3386" i="22"/>
  <c r="L3385" i="22"/>
  <c r="L3384" i="22"/>
  <c r="L3383" i="22"/>
  <c r="L3382" i="22"/>
  <c r="L3381" i="22"/>
  <c r="L3380" i="22"/>
  <c r="L3379" i="22"/>
  <c r="L3378" i="22"/>
  <c r="L3377" i="22"/>
  <c r="L3376" i="22"/>
  <c r="L3375" i="22"/>
  <c r="L3374" i="22"/>
  <c r="L3373" i="22"/>
  <c r="L3372" i="22"/>
  <c r="L3371" i="22"/>
  <c r="L3370" i="22"/>
  <c r="L3369" i="22"/>
  <c r="L3368" i="22"/>
  <c r="L3367" i="22"/>
  <c r="L3366" i="22"/>
  <c r="L3365" i="22"/>
  <c r="L3364" i="22"/>
  <c r="L3363" i="22"/>
  <c r="L3362" i="22"/>
  <c r="L3361" i="22"/>
  <c r="L3360" i="22"/>
  <c r="L3359" i="22"/>
  <c r="L3358" i="22"/>
  <c r="L3357" i="22"/>
  <c r="L3356" i="22"/>
  <c r="L3355" i="22"/>
  <c r="L3354" i="22"/>
  <c r="L3353" i="22"/>
  <c r="L3352" i="22"/>
  <c r="L3351" i="22"/>
  <c r="L3350" i="22"/>
  <c r="L3349" i="22"/>
  <c r="L3348" i="22"/>
  <c r="L3347" i="22"/>
  <c r="L3346" i="22"/>
  <c r="L3345" i="22"/>
  <c r="L3344" i="22"/>
  <c r="L3343" i="22"/>
  <c r="L3342" i="22"/>
  <c r="L3341" i="22"/>
  <c r="L3340" i="22"/>
  <c r="L3339" i="22"/>
  <c r="L3338" i="22"/>
  <c r="L3337" i="22"/>
  <c r="L3336" i="22"/>
  <c r="L3335" i="22"/>
  <c r="L3334" i="22"/>
  <c r="L3333" i="22"/>
  <c r="L3332" i="22"/>
  <c r="L3331" i="22"/>
  <c r="L3330" i="22"/>
  <c r="L3329" i="22"/>
  <c r="L3328" i="22"/>
  <c r="L3327" i="22"/>
  <c r="L3326" i="22"/>
  <c r="L3325" i="22"/>
  <c r="L3324" i="22"/>
  <c r="L3323" i="22"/>
  <c r="L3322" i="22"/>
  <c r="L3321" i="22"/>
  <c r="L3320" i="22"/>
  <c r="L3319" i="22"/>
  <c r="L3318" i="22"/>
  <c r="L3317" i="22"/>
  <c r="L3316" i="22"/>
  <c r="L3315" i="22"/>
  <c r="L3314" i="22"/>
  <c r="L3313" i="22"/>
  <c r="L3312" i="22"/>
  <c r="L3311" i="22"/>
  <c r="L3310" i="22"/>
  <c r="L3309" i="22"/>
  <c r="L3308" i="22"/>
  <c r="L3307" i="22"/>
  <c r="L3306" i="22"/>
  <c r="L3305" i="22"/>
  <c r="L3304" i="22"/>
  <c r="L3303" i="22"/>
  <c r="L3302" i="22"/>
  <c r="L3301" i="22"/>
  <c r="L3300" i="22"/>
  <c r="L3299" i="22"/>
  <c r="L3298" i="22"/>
  <c r="L3297" i="22"/>
  <c r="L3296" i="22"/>
  <c r="L3295" i="22"/>
  <c r="L3294" i="22"/>
  <c r="L3293" i="22"/>
  <c r="L3292" i="22"/>
  <c r="L3291" i="22"/>
  <c r="L3290" i="22"/>
  <c r="L3289" i="22"/>
  <c r="L3288" i="22"/>
  <c r="L3287" i="22"/>
  <c r="L3286" i="22"/>
  <c r="L3285" i="22"/>
  <c r="L3284" i="22"/>
  <c r="L3283" i="22"/>
  <c r="L3282" i="22"/>
  <c r="L3281" i="22"/>
  <c r="L3280" i="22"/>
  <c r="L3279" i="22"/>
  <c r="L3278" i="22"/>
  <c r="L3277" i="22"/>
  <c r="L3276" i="22"/>
  <c r="L3275" i="22"/>
  <c r="L3274" i="22"/>
  <c r="L3273" i="22"/>
  <c r="L3272" i="22"/>
  <c r="L3271" i="22"/>
  <c r="L3270" i="22"/>
  <c r="L3269" i="22"/>
  <c r="L3268" i="22"/>
  <c r="L3267" i="22"/>
  <c r="L3266" i="22"/>
  <c r="L3265" i="22"/>
  <c r="L3264" i="22"/>
  <c r="L3263" i="22"/>
  <c r="L3262" i="22"/>
  <c r="L3261" i="22"/>
  <c r="L3260" i="22"/>
  <c r="L3259" i="22"/>
  <c r="L3258" i="22"/>
  <c r="L3257" i="22"/>
  <c r="L3256" i="22"/>
  <c r="L3255" i="22"/>
  <c r="L3254" i="22"/>
  <c r="L3253" i="22"/>
  <c r="L3252" i="22"/>
  <c r="L3251" i="22"/>
  <c r="L3250" i="22"/>
  <c r="L3249" i="22"/>
  <c r="L3248" i="22"/>
  <c r="L3247" i="22"/>
  <c r="L3246" i="22"/>
  <c r="L3245" i="22"/>
  <c r="L3244" i="22"/>
  <c r="L3243" i="22"/>
  <c r="L3242" i="22"/>
  <c r="L3241" i="22"/>
  <c r="L3240" i="22"/>
  <c r="L3239" i="22"/>
  <c r="L3238" i="22"/>
  <c r="L3237" i="22"/>
  <c r="L3236" i="22"/>
  <c r="L3235" i="22"/>
  <c r="L3234" i="22"/>
  <c r="L3233" i="22"/>
  <c r="L3232" i="22"/>
  <c r="L3231" i="22"/>
  <c r="L3230" i="22"/>
  <c r="L3229" i="22"/>
  <c r="L3228" i="22"/>
  <c r="L3227" i="22"/>
  <c r="L3226" i="22"/>
  <c r="L3225" i="22"/>
  <c r="L3224" i="22"/>
  <c r="L3223" i="22"/>
  <c r="L3222" i="22"/>
  <c r="L3221" i="22"/>
  <c r="L3220" i="22"/>
  <c r="L3219" i="22"/>
  <c r="L3218" i="22"/>
  <c r="L3217" i="22"/>
  <c r="L3216" i="22"/>
  <c r="L3215" i="22"/>
  <c r="L3214" i="22"/>
  <c r="L3213" i="22"/>
  <c r="L3212" i="22"/>
  <c r="L3211" i="22"/>
  <c r="L3210" i="22"/>
  <c r="L3209" i="22"/>
  <c r="L3208" i="22"/>
  <c r="L3207" i="22"/>
  <c r="L3206" i="22"/>
  <c r="L3205" i="22"/>
  <c r="L3204" i="22"/>
  <c r="L3203" i="22"/>
  <c r="L3202" i="22"/>
  <c r="L3201" i="22"/>
  <c r="L3200" i="22"/>
  <c r="L3199" i="22"/>
  <c r="L3198" i="22"/>
  <c r="L3197" i="22"/>
  <c r="L3196" i="22"/>
  <c r="L3195" i="22"/>
  <c r="L3194" i="22"/>
  <c r="L3193" i="22"/>
  <c r="L3192" i="22"/>
  <c r="L3191" i="22"/>
  <c r="L3190" i="22"/>
  <c r="L3189" i="22"/>
  <c r="L3188" i="22"/>
  <c r="L3187" i="22"/>
  <c r="L3186" i="22"/>
  <c r="L3185" i="22"/>
  <c r="L3184" i="22"/>
  <c r="L3183" i="22"/>
  <c r="L3182" i="22"/>
  <c r="L3181" i="22"/>
  <c r="L3180" i="22"/>
  <c r="L3179" i="22"/>
  <c r="L3178" i="22"/>
  <c r="L3177" i="22"/>
  <c r="L3176" i="22"/>
  <c r="L3175" i="22"/>
  <c r="L3174" i="22"/>
  <c r="L3173" i="22"/>
  <c r="L3172" i="22"/>
  <c r="L3171" i="22"/>
  <c r="L3170" i="22"/>
  <c r="L3169" i="22"/>
  <c r="L3168" i="22"/>
  <c r="L3167" i="22"/>
  <c r="L3166" i="22"/>
  <c r="L3165" i="22"/>
  <c r="L3164" i="22"/>
  <c r="L3163" i="22"/>
  <c r="L3162" i="22"/>
  <c r="L3161" i="22"/>
  <c r="L3160" i="22"/>
  <c r="L3159" i="22"/>
  <c r="L3158" i="22"/>
  <c r="L3157" i="22"/>
  <c r="L3156" i="22"/>
  <c r="L3155" i="22"/>
  <c r="L3154" i="22"/>
  <c r="L3153" i="22"/>
  <c r="L3152" i="22"/>
  <c r="L3151" i="22"/>
  <c r="L3150" i="22"/>
  <c r="L3149" i="22"/>
  <c r="L3148" i="22"/>
  <c r="L3147" i="22"/>
  <c r="L3146" i="22"/>
  <c r="L3145" i="22"/>
  <c r="L3144" i="22"/>
  <c r="L3143" i="22"/>
  <c r="L3142" i="22"/>
  <c r="L3141" i="22"/>
  <c r="L3140" i="22"/>
  <c r="L3139" i="22"/>
  <c r="L3138" i="22"/>
  <c r="L3137" i="22"/>
  <c r="L3136" i="22"/>
  <c r="L3135" i="22"/>
  <c r="L3134" i="22"/>
  <c r="L3133" i="22"/>
  <c r="L3132" i="22"/>
  <c r="L3131" i="22"/>
  <c r="L3130" i="22"/>
  <c r="L3129" i="22"/>
  <c r="L3128" i="22"/>
  <c r="L3127" i="22"/>
  <c r="L3126" i="22"/>
  <c r="L3125" i="22"/>
  <c r="L3124" i="22"/>
  <c r="L3123" i="22"/>
  <c r="L3122" i="22"/>
  <c r="L3121" i="22"/>
  <c r="L3120" i="22"/>
  <c r="L3119" i="22"/>
  <c r="L3118" i="22"/>
  <c r="L3117" i="22"/>
  <c r="L3116" i="22"/>
  <c r="L3115" i="22"/>
  <c r="L3114" i="22"/>
  <c r="L3113" i="22"/>
  <c r="L3112" i="22"/>
  <c r="L3111" i="22"/>
  <c r="L3110" i="22"/>
  <c r="L3109" i="22"/>
  <c r="L3108" i="22"/>
  <c r="L3107" i="22"/>
  <c r="L3106" i="22"/>
  <c r="L3105" i="22"/>
  <c r="L3104" i="22"/>
  <c r="L3103" i="22"/>
  <c r="L3102" i="22"/>
  <c r="L3101" i="22"/>
  <c r="L3100" i="22"/>
  <c r="L3099" i="22"/>
  <c r="L3098" i="22"/>
  <c r="L3097" i="22"/>
  <c r="L3096" i="22"/>
  <c r="L3095" i="22"/>
  <c r="L3094" i="22"/>
  <c r="L3093" i="22"/>
  <c r="L3092" i="22"/>
  <c r="L3091" i="22"/>
  <c r="L3090" i="22"/>
  <c r="L3089" i="22"/>
  <c r="L3088" i="22"/>
  <c r="L3087" i="22"/>
  <c r="L3086" i="22"/>
  <c r="L3085" i="22"/>
  <c r="L3084" i="22"/>
  <c r="L3083" i="22"/>
  <c r="L3082" i="22"/>
  <c r="L3081" i="22"/>
  <c r="L3080" i="22"/>
  <c r="L3079" i="22"/>
  <c r="L3078" i="22"/>
  <c r="L3077" i="22"/>
  <c r="L3076" i="22"/>
  <c r="L3075" i="22"/>
  <c r="L3074" i="22"/>
  <c r="L3073" i="22"/>
  <c r="L3072" i="22"/>
  <c r="L3071" i="22"/>
  <c r="L3070" i="22"/>
  <c r="L3069" i="22"/>
  <c r="L3068" i="22"/>
  <c r="L3067" i="22"/>
  <c r="L3066" i="22"/>
  <c r="L3065" i="22"/>
  <c r="L3064" i="22"/>
  <c r="L3063" i="22"/>
  <c r="L3062" i="22"/>
  <c r="L3061" i="22"/>
  <c r="L3060" i="22"/>
  <c r="L3059" i="22"/>
  <c r="L3058" i="22"/>
  <c r="L3057" i="22"/>
  <c r="L3056" i="22"/>
  <c r="L3055" i="22"/>
  <c r="L3054" i="22"/>
  <c r="L3053" i="22"/>
  <c r="L3052" i="22"/>
  <c r="L3051" i="22"/>
  <c r="L3050" i="22"/>
  <c r="L3049" i="22"/>
  <c r="L3048" i="22"/>
  <c r="L3047" i="22"/>
  <c r="L3046" i="22"/>
  <c r="L3045" i="22"/>
  <c r="L3044" i="22"/>
  <c r="L3043" i="22"/>
  <c r="L3042" i="22"/>
  <c r="L3041" i="22"/>
  <c r="L3040" i="22"/>
  <c r="L3039" i="22"/>
  <c r="L3038" i="22"/>
  <c r="L3037" i="22"/>
  <c r="L3036" i="22"/>
  <c r="L3035" i="22"/>
  <c r="L3034" i="22"/>
  <c r="L3033" i="22"/>
  <c r="L3032" i="22"/>
  <c r="L3031" i="22"/>
  <c r="L3030" i="22"/>
  <c r="L3029" i="22"/>
  <c r="L3028" i="22"/>
  <c r="L3027" i="22"/>
  <c r="L3026" i="22"/>
  <c r="L3025" i="22"/>
  <c r="L3024" i="22"/>
  <c r="L3023" i="22"/>
  <c r="L3022" i="22"/>
  <c r="L3021" i="22"/>
  <c r="L3020" i="22"/>
  <c r="L3019" i="22"/>
  <c r="L3018" i="22"/>
  <c r="L3017" i="22"/>
  <c r="L3016" i="22"/>
  <c r="L3015" i="22"/>
  <c r="L3014" i="22"/>
  <c r="L3013" i="22"/>
  <c r="L3012" i="22"/>
  <c r="L3011" i="22"/>
  <c r="L3010" i="22"/>
  <c r="L3009" i="22"/>
  <c r="L3008" i="22"/>
  <c r="L3007" i="22"/>
  <c r="L3006" i="22"/>
  <c r="L3005" i="22"/>
  <c r="L3004" i="22"/>
  <c r="L3003" i="22"/>
  <c r="L3002" i="22"/>
  <c r="L3001" i="22"/>
  <c r="L3000" i="22"/>
  <c r="L2999" i="22"/>
  <c r="L2998" i="22"/>
  <c r="L2997" i="22"/>
  <c r="L2996" i="22"/>
  <c r="L2995" i="22"/>
  <c r="L2994" i="22"/>
  <c r="L2993" i="22"/>
  <c r="L2992" i="22"/>
  <c r="L2991" i="22"/>
  <c r="L2990" i="22"/>
  <c r="L2989" i="22"/>
  <c r="L2988" i="22"/>
  <c r="L2987" i="22"/>
  <c r="L2986" i="22"/>
  <c r="L2985" i="22"/>
  <c r="L2984" i="22"/>
  <c r="L2983" i="22"/>
  <c r="L2982" i="22"/>
  <c r="L2981" i="22"/>
  <c r="L2980" i="22"/>
  <c r="L2979" i="22"/>
  <c r="L2978" i="22"/>
  <c r="L2977" i="22"/>
  <c r="L2976" i="22"/>
  <c r="L2975" i="22"/>
  <c r="L2974" i="22"/>
  <c r="L2973" i="22"/>
  <c r="L2972" i="22"/>
  <c r="L2971" i="22"/>
  <c r="L2970" i="22"/>
  <c r="L2969" i="22"/>
  <c r="L2968" i="22"/>
  <c r="L2967" i="22"/>
  <c r="L2966" i="22"/>
  <c r="L2965" i="22"/>
  <c r="L2964" i="22"/>
  <c r="L2963" i="22"/>
  <c r="L2962" i="22"/>
  <c r="L2961" i="22"/>
  <c r="L2960" i="22"/>
  <c r="L2959" i="22"/>
  <c r="L2958" i="22"/>
  <c r="L2957" i="22"/>
  <c r="L2956" i="22"/>
  <c r="L2955" i="22"/>
  <c r="L2954" i="22"/>
  <c r="L2953" i="22"/>
  <c r="L2952" i="22"/>
  <c r="L2951" i="22"/>
  <c r="L2950" i="22"/>
  <c r="L2949" i="22"/>
  <c r="L2948" i="22"/>
  <c r="L2947" i="22"/>
  <c r="L2946" i="22"/>
  <c r="L2945" i="22"/>
  <c r="L2944" i="22"/>
  <c r="L2943" i="22"/>
  <c r="L2942" i="22"/>
  <c r="L2941" i="22"/>
  <c r="L2940" i="22"/>
  <c r="L2939" i="22"/>
  <c r="L2938" i="22"/>
  <c r="L2937" i="22"/>
  <c r="L2936" i="22"/>
  <c r="L2935" i="22"/>
  <c r="L2934" i="22"/>
  <c r="L2933" i="22"/>
  <c r="L2932" i="22"/>
  <c r="L2931" i="22"/>
  <c r="L2930" i="22"/>
  <c r="L2929" i="22"/>
  <c r="L2928" i="22"/>
  <c r="L2927" i="22"/>
  <c r="L2926" i="22"/>
  <c r="L2925" i="22"/>
  <c r="L2924" i="22"/>
  <c r="L2923" i="22"/>
  <c r="L2922" i="22"/>
  <c r="L2921" i="22"/>
  <c r="L2920" i="22"/>
  <c r="L2919" i="22"/>
  <c r="L2918" i="22"/>
  <c r="L2917" i="22"/>
  <c r="L2916" i="22"/>
  <c r="L2915" i="22"/>
  <c r="L2914" i="22"/>
  <c r="L2913" i="22"/>
  <c r="L2912" i="22"/>
  <c r="L2911" i="22"/>
  <c r="L2910" i="22"/>
  <c r="L2909" i="22"/>
  <c r="L2908" i="22"/>
  <c r="L2907" i="22"/>
  <c r="L2906" i="22"/>
  <c r="L2905" i="22"/>
  <c r="L2904" i="22"/>
  <c r="L2903" i="22"/>
  <c r="L2902" i="22"/>
  <c r="L2901" i="22"/>
  <c r="L2900" i="22"/>
  <c r="L2899" i="22"/>
  <c r="L2898" i="22"/>
  <c r="L2897" i="22"/>
  <c r="L2896" i="22"/>
  <c r="L2895" i="22"/>
  <c r="L2894" i="22"/>
  <c r="L2893" i="22"/>
  <c r="L2892" i="22"/>
  <c r="L2891" i="22"/>
  <c r="L2890" i="22"/>
  <c r="L2889" i="22"/>
  <c r="L2888" i="22"/>
  <c r="L2887" i="22"/>
  <c r="L2886" i="22"/>
  <c r="L2885" i="22"/>
  <c r="L2884" i="22"/>
  <c r="L2883" i="22"/>
  <c r="L2882" i="22"/>
  <c r="L2881" i="22"/>
  <c r="L2880" i="22"/>
  <c r="L2879" i="22"/>
  <c r="L2878" i="22"/>
  <c r="L2877" i="22"/>
  <c r="L2876" i="22"/>
  <c r="L2875" i="22"/>
  <c r="L2874" i="22"/>
  <c r="L2873" i="22"/>
  <c r="L2872" i="22"/>
  <c r="L2871" i="22"/>
  <c r="L2870" i="22"/>
  <c r="L2869" i="22"/>
  <c r="L2868" i="22"/>
  <c r="L2867" i="22"/>
  <c r="L2866" i="22"/>
  <c r="L2865" i="22"/>
  <c r="L2864" i="22"/>
  <c r="L2863" i="22"/>
  <c r="L2862" i="22"/>
  <c r="L2861" i="22"/>
  <c r="L2860" i="22"/>
  <c r="L2859" i="22"/>
  <c r="L2858" i="22"/>
  <c r="L2857" i="22"/>
  <c r="L2856" i="22"/>
  <c r="L2855" i="22"/>
  <c r="L2854" i="22"/>
  <c r="L2853" i="22"/>
  <c r="L2852" i="22"/>
  <c r="L2851" i="22"/>
  <c r="L2850" i="22"/>
  <c r="L2849" i="22"/>
  <c r="L2848" i="22"/>
  <c r="L2847" i="22"/>
  <c r="L2846" i="22"/>
  <c r="L2845" i="22"/>
  <c r="L2844" i="22"/>
  <c r="L2843" i="22"/>
  <c r="L2842" i="22"/>
  <c r="L2841" i="22"/>
  <c r="L2840" i="22"/>
  <c r="L2839" i="22"/>
  <c r="L2838" i="22"/>
  <c r="L2837" i="22"/>
  <c r="L2836" i="22"/>
  <c r="L2835" i="22"/>
  <c r="L2834" i="22"/>
  <c r="L2833" i="22"/>
  <c r="L2832" i="22"/>
  <c r="L2831" i="22"/>
  <c r="L2830" i="22"/>
  <c r="L2829" i="22"/>
  <c r="L2828" i="22"/>
  <c r="L2827" i="22"/>
  <c r="L2826" i="22"/>
  <c r="L2825" i="22"/>
  <c r="L2824" i="22"/>
  <c r="L2823" i="22"/>
  <c r="L2822" i="22"/>
  <c r="L2821" i="22"/>
  <c r="L2820" i="22"/>
  <c r="L2819" i="22"/>
  <c r="L2818" i="22"/>
  <c r="L2817" i="22"/>
  <c r="L2816" i="22"/>
  <c r="L2815" i="22"/>
  <c r="L2814" i="22"/>
  <c r="L2813" i="22"/>
  <c r="L2812" i="22"/>
  <c r="L2811" i="22"/>
  <c r="L2810" i="22"/>
  <c r="L2809" i="22"/>
  <c r="L2808" i="22"/>
  <c r="L2807" i="22"/>
  <c r="L2806" i="22"/>
  <c r="L2805" i="22"/>
  <c r="L2804" i="22"/>
  <c r="L2803" i="22"/>
  <c r="L2802" i="22"/>
  <c r="L2801" i="22"/>
  <c r="L2800" i="22"/>
  <c r="L2799" i="22"/>
  <c r="L2798" i="22"/>
  <c r="L2797" i="22"/>
  <c r="L2796" i="22"/>
  <c r="L2795" i="22"/>
  <c r="L2794" i="22"/>
  <c r="L2793" i="22"/>
  <c r="L2792" i="22"/>
  <c r="L2791" i="22"/>
  <c r="L2790" i="22"/>
  <c r="L2789" i="22"/>
  <c r="L2788" i="22"/>
  <c r="L2787" i="22"/>
  <c r="L2786" i="22"/>
  <c r="L2785" i="22"/>
  <c r="L2784" i="22"/>
  <c r="L2783" i="22"/>
  <c r="L2782" i="22"/>
  <c r="L2781" i="22"/>
  <c r="L2780" i="22"/>
  <c r="L2779" i="22"/>
  <c r="L2778" i="22"/>
  <c r="L2777" i="22"/>
  <c r="L2776" i="22"/>
  <c r="L2775" i="22"/>
  <c r="L2774" i="22"/>
  <c r="L2773" i="22"/>
  <c r="L2772" i="22"/>
  <c r="L2771" i="22"/>
  <c r="L2770" i="22"/>
  <c r="L2769" i="22"/>
  <c r="L2768" i="22"/>
  <c r="L2767" i="22"/>
  <c r="L2766" i="22"/>
  <c r="L2765" i="22"/>
  <c r="L2764" i="22"/>
  <c r="L2763" i="22"/>
  <c r="L2762" i="22"/>
  <c r="L2761" i="22"/>
  <c r="L2760" i="22"/>
  <c r="L2759" i="22"/>
  <c r="L2758" i="22"/>
  <c r="L2757" i="22"/>
  <c r="L2756" i="22"/>
  <c r="L2755" i="22"/>
  <c r="L2754" i="22"/>
  <c r="L2753" i="22"/>
  <c r="L2752" i="22"/>
  <c r="L2751" i="22"/>
  <c r="L2750" i="22"/>
  <c r="L2749" i="22"/>
  <c r="L2748" i="22"/>
  <c r="L2747" i="22"/>
  <c r="L2746" i="22"/>
  <c r="L2745" i="22"/>
  <c r="L2744" i="22"/>
  <c r="L2743" i="22"/>
  <c r="L2742" i="22"/>
  <c r="L2741" i="22"/>
  <c r="L2740" i="22"/>
  <c r="L2739" i="22"/>
  <c r="L2738" i="22"/>
  <c r="L2737" i="22"/>
  <c r="L2736" i="22"/>
  <c r="L2735" i="22"/>
  <c r="L2734" i="22"/>
  <c r="L2733" i="22"/>
  <c r="L2732" i="22"/>
  <c r="L2731" i="22"/>
  <c r="L2730" i="22"/>
  <c r="L2729" i="22"/>
  <c r="L2728" i="22"/>
  <c r="L2727" i="22"/>
  <c r="L2726" i="22"/>
  <c r="L2725" i="22"/>
  <c r="L2724" i="22"/>
  <c r="L2723" i="22"/>
  <c r="L2722" i="22"/>
  <c r="L2721" i="22"/>
  <c r="L2720" i="22"/>
  <c r="L2719" i="22"/>
  <c r="L2718" i="22"/>
  <c r="L2717" i="22"/>
  <c r="L2716" i="22"/>
  <c r="L2715" i="22"/>
  <c r="L2714" i="22"/>
  <c r="L2713" i="22"/>
  <c r="L2712" i="22"/>
  <c r="L2711" i="22"/>
  <c r="L2710" i="22"/>
  <c r="L2709" i="22"/>
  <c r="L2708" i="22"/>
  <c r="L2707" i="22"/>
  <c r="L2706" i="22"/>
  <c r="L2705" i="22"/>
  <c r="L2704" i="22"/>
  <c r="L2703" i="22"/>
  <c r="L2702" i="22"/>
  <c r="L2701" i="22"/>
  <c r="L2700" i="22"/>
  <c r="L2699" i="22"/>
  <c r="L2698" i="22"/>
  <c r="L2697" i="22"/>
  <c r="L2696" i="22"/>
  <c r="L2695" i="22"/>
  <c r="L2694" i="22"/>
  <c r="L2693" i="22"/>
  <c r="L2692" i="22"/>
  <c r="L2691" i="22"/>
  <c r="L2690" i="22"/>
  <c r="L2689" i="22"/>
  <c r="L2688" i="22"/>
  <c r="L2687" i="22"/>
  <c r="L2686" i="22"/>
  <c r="L2685" i="22"/>
  <c r="L2684" i="22"/>
  <c r="L2683" i="22"/>
  <c r="L2682" i="22"/>
  <c r="L2681" i="22"/>
  <c r="L2680" i="22"/>
  <c r="L2679" i="22"/>
  <c r="L2678" i="22"/>
  <c r="L2677" i="22"/>
  <c r="L2676" i="22"/>
  <c r="L2675" i="22"/>
  <c r="L2674" i="22"/>
  <c r="L2673" i="22"/>
  <c r="L2672" i="22"/>
  <c r="L2671" i="22"/>
  <c r="L2670" i="22"/>
  <c r="L2669" i="22"/>
  <c r="L2668" i="22"/>
  <c r="L2667" i="22"/>
  <c r="L2666" i="22"/>
  <c r="L2665" i="22"/>
  <c r="L2664" i="22"/>
  <c r="L2663" i="22"/>
  <c r="L2662" i="22"/>
  <c r="L2661" i="22"/>
  <c r="L2660" i="22"/>
  <c r="L2659" i="22"/>
  <c r="L2658" i="22"/>
  <c r="L2657" i="22"/>
  <c r="L2656" i="22"/>
  <c r="L2655" i="22"/>
  <c r="L2654" i="22"/>
  <c r="L2653" i="22"/>
  <c r="L2652" i="22"/>
  <c r="L2651" i="22"/>
  <c r="L2650" i="22"/>
  <c r="L2649" i="22"/>
  <c r="L2648" i="22"/>
  <c r="L2647" i="22"/>
  <c r="L2646" i="22"/>
  <c r="L2645" i="22"/>
  <c r="L2644" i="22"/>
  <c r="L2643" i="22"/>
  <c r="L2642" i="22"/>
  <c r="L2641" i="22"/>
  <c r="L2640" i="22"/>
  <c r="L2639" i="22"/>
  <c r="L2638" i="22"/>
  <c r="L2637" i="22"/>
  <c r="L2636" i="22"/>
  <c r="L2635" i="22"/>
  <c r="L2634" i="22"/>
  <c r="L2633" i="22"/>
  <c r="L2632" i="22"/>
  <c r="L2631" i="22"/>
  <c r="L2630" i="22"/>
  <c r="L2629" i="22"/>
  <c r="L2628" i="22"/>
  <c r="L2627" i="22"/>
  <c r="L2626" i="22"/>
  <c r="L2625" i="22"/>
  <c r="L2624" i="22"/>
  <c r="L2623" i="22"/>
  <c r="L2622" i="22"/>
  <c r="L2621" i="22"/>
  <c r="L2620" i="22"/>
  <c r="L2619" i="22"/>
  <c r="L2618" i="22"/>
  <c r="L2617" i="22"/>
  <c r="L2616" i="22"/>
  <c r="L2615" i="22"/>
  <c r="L2614" i="22"/>
  <c r="L2613" i="22"/>
  <c r="L2612" i="22"/>
  <c r="L2611" i="22"/>
  <c r="L2610" i="22"/>
  <c r="L2609" i="22"/>
  <c r="L2608" i="22"/>
  <c r="L2607" i="22"/>
  <c r="L2606" i="22"/>
  <c r="L2605" i="22"/>
  <c r="L2604" i="22"/>
  <c r="L2603" i="22"/>
  <c r="L2602" i="22"/>
  <c r="L2601" i="22"/>
  <c r="L2600" i="22"/>
  <c r="L2599" i="22"/>
  <c r="L2598" i="22"/>
  <c r="L2597" i="22"/>
  <c r="L2596" i="22"/>
  <c r="L2595" i="22"/>
  <c r="L2594" i="22"/>
  <c r="L2593" i="22"/>
  <c r="L2592" i="22"/>
  <c r="L2591" i="22"/>
  <c r="L2590" i="22"/>
  <c r="L2589" i="22"/>
  <c r="L2588" i="22"/>
  <c r="L2587" i="22"/>
  <c r="L2586" i="22"/>
  <c r="L2585" i="22"/>
  <c r="L2584" i="22"/>
  <c r="L2583" i="22"/>
  <c r="L2582" i="22"/>
  <c r="L2581" i="22"/>
  <c r="L2580" i="22"/>
  <c r="L2579" i="22"/>
  <c r="L2578" i="22"/>
  <c r="L2577" i="22"/>
  <c r="L2576" i="22"/>
  <c r="L2575" i="22"/>
  <c r="L2574" i="22"/>
  <c r="L2573" i="22"/>
  <c r="L2572" i="22"/>
  <c r="L2571" i="22"/>
  <c r="L2570" i="22"/>
  <c r="L2569" i="22"/>
  <c r="L2568" i="22"/>
  <c r="L2567" i="22"/>
  <c r="L2566" i="22"/>
  <c r="L2565" i="22"/>
  <c r="L2564" i="22"/>
  <c r="L2563" i="22"/>
  <c r="L2562" i="22"/>
  <c r="L2561" i="22"/>
  <c r="L2560" i="22"/>
  <c r="L2559" i="22"/>
  <c r="L2558" i="22"/>
  <c r="L2557" i="22"/>
  <c r="L2556" i="22"/>
  <c r="L2555" i="22"/>
  <c r="L2554" i="22"/>
  <c r="L2553" i="22"/>
  <c r="L2552" i="22"/>
  <c r="L2551" i="22"/>
  <c r="L2550" i="22"/>
  <c r="L2549" i="22"/>
  <c r="L2548" i="22"/>
  <c r="L2547" i="22"/>
  <c r="L2546" i="22"/>
  <c r="L2545" i="22"/>
  <c r="L2544" i="22"/>
  <c r="L2543" i="22"/>
  <c r="L2542" i="22"/>
  <c r="L2541" i="22"/>
  <c r="L2540" i="22"/>
  <c r="L2539" i="22"/>
  <c r="L2538" i="22"/>
  <c r="L2537" i="22"/>
  <c r="L2536" i="22"/>
  <c r="L2535" i="22"/>
  <c r="L2534" i="22"/>
  <c r="L2533" i="22"/>
  <c r="L2532" i="22"/>
  <c r="L2531" i="22"/>
  <c r="L2530" i="22"/>
  <c r="L2529" i="22"/>
  <c r="L2528" i="22"/>
  <c r="L2527" i="22"/>
  <c r="L2526" i="22"/>
  <c r="L2525" i="22"/>
  <c r="L2524" i="22"/>
  <c r="L2523" i="22"/>
  <c r="L2522" i="22"/>
  <c r="L2521" i="22"/>
  <c r="L2520" i="22"/>
  <c r="L2519" i="22"/>
  <c r="L2518" i="22"/>
  <c r="L2517" i="22"/>
  <c r="L2516" i="22"/>
  <c r="L2515" i="22"/>
  <c r="L2514" i="22"/>
  <c r="L2513" i="22"/>
  <c r="L2512" i="22"/>
  <c r="L2511" i="22"/>
  <c r="L2510" i="22"/>
  <c r="L2509" i="22"/>
  <c r="L2508" i="22"/>
  <c r="L2507" i="22"/>
  <c r="L2506" i="22"/>
  <c r="L2505" i="22"/>
  <c r="L2504" i="22"/>
  <c r="L2503" i="22"/>
  <c r="L2502" i="22"/>
  <c r="L2501" i="22"/>
  <c r="L2500" i="22"/>
  <c r="L2499" i="22"/>
  <c r="L2498" i="22"/>
  <c r="L2497" i="22"/>
  <c r="L2496" i="22"/>
  <c r="L2495" i="22"/>
  <c r="L2494" i="22"/>
  <c r="L2493" i="22"/>
  <c r="L2492" i="22"/>
  <c r="L2491" i="22"/>
  <c r="L2490" i="22"/>
  <c r="L2489" i="22"/>
  <c r="L2488" i="22"/>
  <c r="L2487" i="22"/>
  <c r="L2486" i="22"/>
  <c r="L2485" i="22"/>
  <c r="L2484" i="22"/>
  <c r="L2483" i="22"/>
  <c r="L2482" i="22"/>
  <c r="L2481" i="22"/>
  <c r="L2480" i="22"/>
  <c r="L2479" i="22"/>
  <c r="L2478" i="22"/>
  <c r="L2477" i="22"/>
  <c r="L2476" i="22"/>
  <c r="L2475" i="22"/>
  <c r="L2474" i="22"/>
  <c r="L2473" i="22"/>
  <c r="L2472" i="22"/>
  <c r="L2471" i="22"/>
  <c r="L2470" i="22"/>
  <c r="L2469" i="22"/>
  <c r="L2468" i="22"/>
  <c r="L2467" i="22"/>
  <c r="L2466" i="22"/>
  <c r="L2465" i="22"/>
  <c r="L2464" i="22"/>
  <c r="L2463" i="22"/>
  <c r="L2462" i="22"/>
  <c r="L2461" i="22"/>
  <c r="L2460" i="22"/>
  <c r="L2459" i="22"/>
  <c r="L2458" i="22"/>
  <c r="L2457" i="22"/>
  <c r="L2456" i="22"/>
  <c r="L2455" i="22"/>
  <c r="L2454" i="22"/>
  <c r="L2453" i="22"/>
  <c r="L2452" i="22"/>
  <c r="L2451" i="22"/>
  <c r="L2450" i="22"/>
  <c r="L2449" i="22"/>
  <c r="L2448" i="22"/>
  <c r="L2447" i="22"/>
  <c r="L2446" i="22"/>
  <c r="L2445" i="22"/>
  <c r="L2444" i="22"/>
  <c r="L2443" i="22"/>
  <c r="L2442" i="22"/>
  <c r="L2441" i="22"/>
  <c r="L2440" i="22"/>
  <c r="L2439" i="22"/>
  <c r="L2438" i="22"/>
  <c r="L2437" i="22"/>
  <c r="L2436" i="22"/>
  <c r="L2435" i="22"/>
  <c r="L2434" i="22"/>
  <c r="L2433" i="22"/>
  <c r="L2432" i="22"/>
  <c r="L2431" i="22"/>
  <c r="L2430" i="22"/>
  <c r="L2429" i="22"/>
  <c r="L2428" i="22"/>
  <c r="L2427" i="22"/>
  <c r="L2426" i="22"/>
  <c r="L2425" i="22"/>
  <c r="L2424" i="22"/>
  <c r="L2423" i="22"/>
  <c r="L2422" i="22"/>
  <c r="L2421" i="22"/>
  <c r="L2420" i="22"/>
  <c r="L2419" i="22"/>
  <c r="L2418" i="22"/>
  <c r="L2417" i="22"/>
  <c r="L2416" i="22"/>
  <c r="L2415" i="22"/>
  <c r="L2414" i="22"/>
  <c r="L2413" i="22"/>
  <c r="L2412" i="22"/>
  <c r="L2411" i="22"/>
  <c r="L2410" i="22"/>
  <c r="L2409" i="22"/>
  <c r="L2408" i="22"/>
  <c r="L2407" i="22"/>
  <c r="L2406" i="22"/>
  <c r="L2405" i="22"/>
  <c r="L2404" i="22"/>
  <c r="L2403" i="22"/>
  <c r="L2402" i="22"/>
  <c r="L2401" i="22"/>
  <c r="L2400" i="22"/>
  <c r="L2399" i="22"/>
  <c r="L2398" i="22"/>
  <c r="L2397" i="22"/>
  <c r="L2396" i="22"/>
  <c r="L2395" i="22"/>
  <c r="L2394" i="22"/>
  <c r="L2393" i="22"/>
  <c r="L2392" i="22"/>
  <c r="L2391" i="22"/>
  <c r="L2390" i="22"/>
  <c r="L2389" i="22"/>
  <c r="L2388" i="22"/>
  <c r="L2387" i="22"/>
  <c r="L2386" i="22"/>
  <c r="L2385" i="22"/>
  <c r="L2384" i="22"/>
  <c r="L2383" i="22"/>
  <c r="L2382" i="22"/>
  <c r="L2381" i="22"/>
  <c r="L2380" i="22"/>
  <c r="L2379" i="22"/>
  <c r="L2378" i="22"/>
  <c r="L2377" i="22"/>
  <c r="L2376" i="22"/>
  <c r="L2375" i="22"/>
  <c r="L2374" i="22"/>
  <c r="L2373" i="22"/>
  <c r="L2372" i="22"/>
  <c r="L2371" i="22"/>
  <c r="L2370" i="22"/>
  <c r="L2369" i="22"/>
  <c r="L2368" i="22"/>
  <c r="L2367" i="22"/>
  <c r="L2366" i="22"/>
  <c r="L2365" i="22"/>
  <c r="L2364" i="22"/>
  <c r="L2363" i="22"/>
  <c r="L2362" i="22"/>
  <c r="L2361" i="22"/>
  <c r="L2360" i="22"/>
  <c r="L2359" i="22"/>
  <c r="L2358" i="22"/>
  <c r="L2357" i="22"/>
  <c r="L2356" i="22"/>
  <c r="L2355" i="22"/>
  <c r="L2354" i="22"/>
  <c r="L2353" i="22"/>
  <c r="L2352" i="22"/>
  <c r="L2351" i="22"/>
  <c r="L2350" i="22"/>
  <c r="L2349" i="22"/>
  <c r="L2348" i="22"/>
  <c r="L2347" i="22"/>
  <c r="L2346" i="22"/>
  <c r="L2345" i="22"/>
  <c r="L2344" i="22"/>
  <c r="L2343" i="22"/>
  <c r="L2342" i="22"/>
  <c r="L2341" i="22"/>
  <c r="L2340" i="22"/>
  <c r="L2339" i="22"/>
  <c r="L2338" i="22"/>
  <c r="L2337" i="22"/>
  <c r="L2336" i="22"/>
  <c r="L2335" i="22"/>
  <c r="L2334" i="22"/>
  <c r="L2333" i="22"/>
  <c r="L2332" i="22"/>
  <c r="L2331" i="22"/>
  <c r="L2330" i="22"/>
  <c r="L2329" i="22"/>
  <c r="L2328" i="22"/>
  <c r="L2327" i="22"/>
  <c r="L2326" i="22"/>
  <c r="L2325" i="22"/>
  <c r="L2324" i="22"/>
  <c r="L2323" i="22"/>
  <c r="L2322" i="22"/>
  <c r="L2321" i="22"/>
  <c r="L2320" i="22"/>
  <c r="L2319" i="22"/>
  <c r="L2318" i="22"/>
  <c r="L2317" i="22"/>
  <c r="L2316" i="22"/>
  <c r="L2315" i="22"/>
  <c r="L2314" i="22"/>
  <c r="L2313" i="22"/>
  <c r="L2312" i="22"/>
  <c r="L2311" i="22"/>
  <c r="L2310" i="22"/>
  <c r="L2309" i="22"/>
  <c r="L2308" i="22"/>
  <c r="L2307" i="22"/>
  <c r="L2306" i="22"/>
  <c r="L2305" i="22"/>
  <c r="L2304" i="22"/>
  <c r="L2303" i="22"/>
  <c r="L2302" i="22"/>
  <c r="L2301" i="22"/>
  <c r="L2300" i="22"/>
  <c r="L2299" i="22"/>
  <c r="L2298" i="22"/>
  <c r="L2297" i="22"/>
  <c r="L2296" i="22"/>
  <c r="L2295" i="22"/>
  <c r="L2294" i="22"/>
  <c r="L2293" i="22"/>
  <c r="L2292" i="22"/>
  <c r="L2291" i="22"/>
  <c r="L2290" i="22"/>
  <c r="L2289" i="22"/>
  <c r="L2288" i="22"/>
  <c r="L2287" i="22"/>
  <c r="L2286" i="22"/>
  <c r="L2285" i="22"/>
  <c r="L2284" i="22"/>
  <c r="L2283" i="22"/>
  <c r="L2282" i="22"/>
  <c r="L2281" i="22"/>
  <c r="L2280" i="22"/>
  <c r="L2279" i="22"/>
  <c r="L2278" i="22"/>
  <c r="L2277" i="22"/>
  <c r="L2276" i="22"/>
  <c r="L2275" i="22"/>
  <c r="L2274" i="22"/>
  <c r="L2273" i="22"/>
  <c r="L2272" i="22"/>
  <c r="L2271" i="22"/>
  <c r="L2270" i="22"/>
  <c r="L2269" i="22"/>
  <c r="L2268" i="22"/>
  <c r="L2267" i="22"/>
  <c r="L2266" i="22"/>
  <c r="L2265" i="22"/>
  <c r="L2264" i="22"/>
  <c r="L2263" i="22"/>
  <c r="L2262" i="22"/>
  <c r="L2261" i="22"/>
  <c r="L2260" i="22"/>
  <c r="L2259" i="22"/>
  <c r="L2258" i="22"/>
  <c r="L2257" i="22"/>
  <c r="L2256" i="22"/>
  <c r="L2255" i="22"/>
  <c r="L2254" i="22"/>
  <c r="L2253" i="22"/>
  <c r="L2252" i="22"/>
  <c r="L2251" i="22"/>
  <c r="L2250" i="22"/>
  <c r="L2249" i="22"/>
  <c r="L2248" i="22"/>
  <c r="L2247" i="22"/>
  <c r="L2246" i="22"/>
  <c r="L2245" i="22"/>
  <c r="L2244" i="22"/>
  <c r="L2243" i="22"/>
  <c r="L2242" i="22"/>
  <c r="L2241" i="22"/>
  <c r="L2240" i="22"/>
  <c r="L2239" i="22"/>
  <c r="L2238" i="22"/>
  <c r="L2237" i="22"/>
  <c r="L2236" i="22"/>
  <c r="L2235" i="22"/>
  <c r="L2234" i="22"/>
  <c r="L2233" i="22"/>
  <c r="L2232" i="22"/>
  <c r="L2231" i="22"/>
  <c r="L2230" i="22"/>
  <c r="L2229" i="22"/>
  <c r="L2228" i="22"/>
  <c r="L2227" i="22"/>
  <c r="L2226" i="22"/>
  <c r="L2225" i="22"/>
  <c r="L2224" i="22"/>
  <c r="L2223" i="22"/>
  <c r="L2222" i="22"/>
  <c r="L2221" i="22"/>
  <c r="L2220" i="22"/>
  <c r="L2219" i="22"/>
  <c r="L2218" i="22"/>
  <c r="L2217" i="22"/>
  <c r="L2216" i="22"/>
  <c r="L2215" i="22"/>
  <c r="L2214" i="22"/>
  <c r="L2213" i="22"/>
  <c r="L2212" i="22"/>
  <c r="L2211" i="22"/>
  <c r="L2210" i="22"/>
  <c r="L2209" i="22"/>
  <c r="L2208" i="22"/>
  <c r="L2207" i="22"/>
  <c r="L2206" i="22"/>
  <c r="L2205" i="22"/>
  <c r="L2204" i="22"/>
  <c r="L2203" i="22"/>
  <c r="L2202" i="22"/>
  <c r="L2201" i="22"/>
  <c r="L2200" i="22"/>
  <c r="L2199" i="22"/>
  <c r="L2198" i="22"/>
  <c r="L2197" i="22"/>
  <c r="L2196" i="22"/>
  <c r="L2195" i="22"/>
  <c r="L2194" i="22"/>
  <c r="L2193" i="22"/>
  <c r="L2192" i="22"/>
  <c r="L2191" i="22"/>
  <c r="L2190" i="22"/>
  <c r="L2189" i="22"/>
  <c r="L2188" i="22"/>
  <c r="L2187" i="22"/>
  <c r="L2186" i="22"/>
  <c r="L2185" i="22"/>
  <c r="L2184" i="22"/>
  <c r="L2183" i="22"/>
  <c r="L2182" i="22"/>
  <c r="L2181" i="22"/>
  <c r="L2180" i="22"/>
  <c r="L2179" i="22"/>
  <c r="L2178" i="22"/>
  <c r="L2177" i="22"/>
  <c r="L2176" i="22"/>
  <c r="L2175" i="22"/>
  <c r="L2174" i="22"/>
  <c r="L2173" i="22"/>
  <c r="L2172" i="22"/>
  <c r="L2171" i="22"/>
  <c r="L2170" i="22"/>
  <c r="L2169" i="22"/>
  <c r="L2168" i="22"/>
  <c r="L2167" i="22"/>
  <c r="L2166" i="22"/>
  <c r="L2165" i="22"/>
  <c r="L2164" i="22"/>
  <c r="L2163" i="22"/>
  <c r="L2162" i="22"/>
  <c r="L2161" i="22"/>
  <c r="L2160" i="22"/>
  <c r="L2159" i="22"/>
  <c r="L2158" i="22"/>
  <c r="L2157" i="22"/>
  <c r="L2156" i="22"/>
  <c r="L2155" i="22"/>
  <c r="L2154" i="22"/>
  <c r="L2153" i="22"/>
  <c r="L2152" i="22"/>
  <c r="L2151" i="22"/>
  <c r="L2150" i="22"/>
  <c r="L2149" i="22"/>
  <c r="L2148" i="22"/>
  <c r="L2147" i="22"/>
  <c r="L2146" i="22"/>
  <c r="L2145" i="22"/>
  <c r="L2144" i="22"/>
  <c r="L2143" i="22"/>
  <c r="L2142" i="22"/>
  <c r="L2141" i="22"/>
  <c r="L2140" i="22"/>
  <c r="L2139" i="22"/>
  <c r="L2138" i="22"/>
  <c r="L2137" i="22"/>
  <c r="L2136" i="22"/>
  <c r="L2135" i="22"/>
  <c r="L2134" i="22"/>
  <c r="L2133" i="22"/>
  <c r="L2132" i="22"/>
  <c r="L2131" i="22"/>
  <c r="L2130" i="22"/>
  <c r="L2129" i="22"/>
  <c r="L2128" i="22"/>
  <c r="L2127" i="22"/>
  <c r="L2126" i="22"/>
  <c r="L2125" i="22"/>
  <c r="L2124" i="22"/>
  <c r="L2123" i="22"/>
  <c r="L2122" i="22"/>
  <c r="L2121" i="22"/>
  <c r="L2120" i="22"/>
  <c r="L2119" i="22"/>
  <c r="L2118" i="22"/>
  <c r="L2117" i="22"/>
  <c r="L2116" i="22"/>
  <c r="L2115" i="22"/>
  <c r="L2114" i="22"/>
  <c r="L2113" i="22"/>
  <c r="L2112" i="22"/>
  <c r="L2111" i="22"/>
  <c r="L2110" i="22"/>
  <c r="L2109" i="22"/>
  <c r="L2108" i="22"/>
  <c r="L2107" i="22"/>
  <c r="L2106" i="22"/>
  <c r="L2105" i="22"/>
  <c r="L2104" i="22"/>
  <c r="L2103" i="22"/>
  <c r="L2102" i="22"/>
  <c r="L2101" i="22"/>
  <c r="L2100" i="22"/>
  <c r="L2099" i="22"/>
  <c r="L2098" i="22"/>
  <c r="L2097" i="22"/>
  <c r="L2096" i="22"/>
  <c r="L2095" i="22"/>
  <c r="L2094" i="22"/>
  <c r="L2093" i="22"/>
  <c r="L2092" i="22"/>
  <c r="L2091" i="22"/>
  <c r="L2090" i="22"/>
  <c r="L2089" i="22"/>
  <c r="L2088" i="22"/>
  <c r="L2087" i="22"/>
  <c r="L2086" i="22"/>
  <c r="L2085" i="22"/>
  <c r="L2084" i="22"/>
  <c r="L2083" i="22"/>
  <c r="L2082" i="22"/>
  <c r="L2081" i="22"/>
  <c r="L2080" i="22"/>
  <c r="L2079" i="22"/>
  <c r="L2078" i="22"/>
  <c r="L2077" i="22"/>
  <c r="L2076" i="22"/>
  <c r="L2075" i="22"/>
  <c r="L2074" i="22"/>
  <c r="L2073" i="22"/>
  <c r="L2072" i="22"/>
  <c r="L2071" i="22"/>
  <c r="L2070" i="22"/>
  <c r="L2069" i="22"/>
  <c r="L2068" i="22"/>
  <c r="L2067" i="22"/>
  <c r="L2066" i="22"/>
  <c r="L2065" i="22"/>
  <c r="L2064" i="22"/>
  <c r="L2063" i="22"/>
  <c r="L2062" i="22"/>
  <c r="L2061" i="22"/>
  <c r="L2060" i="22"/>
  <c r="L2059" i="22"/>
  <c r="L2058" i="22"/>
  <c r="L2057" i="22"/>
  <c r="L2056" i="22"/>
  <c r="L2055" i="22"/>
  <c r="L2054" i="22"/>
  <c r="L2053" i="22"/>
  <c r="L2052" i="22"/>
  <c r="L2051" i="22"/>
  <c r="L2050" i="22"/>
  <c r="L2049" i="22"/>
  <c r="L2048" i="22"/>
  <c r="L2047" i="22"/>
  <c r="L2046" i="22"/>
  <c r="L2045" i="22"/>
  <c r="L2044" i="22"/>
  <c r="L2043" i="22"/>
  <c r="L2042" i="22"/>
  <c r="L2041" i="22"/>
  <c r="L2040" i="22"/>
  <c r="L2039" i="22"/>
  <c r="L2038" i="22"/>
  <c r="L2037" i="22"/>
  <c r="L2036" i="22"/>
  <c r="L2035" i="22"/>
  <c r="L2034" i="22"/>
  <c r="L2033" i="22"/>
  <c r="L2032" i="22"/>
  <c r="L2031" i="22"/>
  <c r="L2030" i="22"/>
  <c r="L2029" i="22"/>
  <c r="L2028" i="22"/>
  <c r="L2027" i="22"/>
  <c r="L2026" i="22"/>
  <c r="L2025" i="22"/>
  <c r="L2024" i="22"/>
  <c r="L2023" i="22"/>
  <c r="L2022" i="22"/>
  <c r="L2021" i="22"/>
  <c r="L2020" i="22"/>
  <c r="L2019" i="22"/>
  <c r="L2018" i="22"/>
  <c r="L2017" i="22"/>
  <c r="L2016" i="22"/>
  <c r="L2015" i="22"/>
  <c r="L2014" i="22"/>
  <c r="L2013" i="22"/>
  <c r="L2012" i="22"/>
  <c r="L2011" i="22"/>
  <c r="L2010" i="22"/>
  <c r="L2009" i="22"/>
  <c r="L2008" i="22"/>
  <c r="L2007" i="22"/>
  <c r="L2006" i="22"/>
  <c r="L2005" i="22"/>
  <c r="L2004" i="22"/>
  <c r="L2003" i="22"/>
  <c r="L2002" i="22"/>
  <c r="L2001" i="22"/>
  <c r="L2000" i="22"/>
  <c r="L1999" i="22"/>
  <c r="L1998" i="22"/>
  <c r="L1997" i="22"/>
  <c r="L1996" i="22"/>
  <c r="L1995" i="22"/>
  <c r="L1994" i="22"/>
  <c r="L1993" i="22"/>
  <c r="L1992" i="22"/>
  <c r="L1991" i="22"/>
  <c r="L1990" i="22"/>
  <c r="L1989" i="22"/>
  <c r="L1988" i="22"/>
  <c r="L1987" i="22"/>
  <c r="L1986" i="22"/>
  <c r="L1985" i="22"/>
  <c r="L1984" i="22"/>
  <c r="L1983" i="22"/>
  <c r="L1982" i="22"/>
  <c r="L1981" i="22"/>
  <c r="L1980" i="22"/>
  <c r="L1979" i="22"/>
  <c r="L1978" i="22"/>
  <c r="L1977" i="22"/>
  <c r="L1976" i="22"/>
  <c r="L1975" i="22"/>
  <c r="L1974" i="22"/>
  <c r="L1973" i="22"/>
  <c r="L1972" i="22"/>
  <c r="L1971" i="22"/>
  <c r="L1970" i="22"/>
  <c r="L1969" i="22"/>
  <c r="L1968" i="22"/>
  <c r="L1967" i="22"/>
  <c r="L1966" i="22"/>
  <c r="L1965" i="22"/>
  <c r="L1964" i="22"/>
  <c r="L1963" i="22"/>
  <c r="L1962" i="22"/>
  <c r="L1961" i="22"/>
  <c r="L1960" i="22"/>
  <c r="L1959" i="22"/>
  <c r="L1958" i="22"/>
  <c r="L1957" i="22"/>
  <c r="L1956" i="22"/>
  <c r="L1955" i="22"/>
  <c r="L1954" i="22"/>
  <c r="L1953" i="22"/>
  <c r="L1952" i="22"/>
  <c r="L1951" i="22"/>
  <c r="L1950" i="22"/>
  <c r="L1949" i="22"/>
  <c r="L1948" i="22"/>
  <c r="L1947" i="22"/>
  <c r="L1946" i="22"/>
  <c r="L1945" i="22"/>
  <c r="L1944" i="22"/>
  <c r="L1943" i="22"/>
  <c r="L1942" i="22"/>
  <c r="L1941" i="22"/>
  <c r="L1940" i="22"/>
  <c r="L1939" i="22"/>
  <c r="L1938" i="22"/>
  <c r="L1937" i="22"/>
  <c r="L1936" i="22"/>
  <c r="L1935" i="22"/>
  <c r="L1934" i="22"/>
  <c r="L1933" i="22"/>
  <c r="L1932" i="22"/>
  <c r="L1931" i="22"/>
  <c r="L1930" i="22"/>
  <c r="L1929" i="22"/>
  <c r="L1928" i="22"/>
  <c r="L1927" i="22"/>
  <c r="L1926" i="22"/>
  <c r="L1925" i="22"/>
  <c r="L1924" i="22"/>
  <c r="L1923" i="22"/>
  <c r="L1922" i="22"/>
  <c r="L1921" i="22"/>
  <c r="L1920" i="22"/>
  <c r="L1919" i="22"/>
  <c r="L1918" i="22"/>
  <c r="L1917" i="22"/>
  <c r="L1916" i="22"/>
  <c r="L1915" i="22"/>
  <c r="L1914" i="22"/>
  <c r="L1913" i="22"/>
  <c r="L1912" i="22"/>
  <c r="L1911" i="22"/>
  <c r="L1910" i="22"/>
  <c r="L1909" i="22"/>
  <c r="L1908" i="22"/>
  <c r="L1907" i="22"/>
  <c r="L1906" i="22"/>
  <c r="L1905" i="22"/>
  <c r="L1904" i="22"/>
  <c r="L1903" i="22"/>
  <c r="L1902" i="22"/>
  <c r="L1901" i="22"/>
  <c r="L1900" i="22"/>
  <c r="L1899" i="22"/>
  <c r="L1898" i="22"/>
  <c r="L1897" i="22"/>
  <c r="L1896" i="22"/>
  <c r="L1895" i="22"/>
  <c r="L1894" i="22"/>
  <c r="L1893" i="22"/>
  <c r="L1892" i="22"/>
  <c r="L1891" i="22"/>
  <c r="L1890" i="22"/>
  <c r="L1889" i="22"/>
  <c r="L1888" i="22"/>
  <c r="L1887" i="22"/>
  <c r="L1886" i="22"/>
  <c r="L1885" i="22"/>
  <c r="L1884" i="22"/>
  <c r="L1883" i="22"/>
  <c r="L1882" i="22"/>
  <c r="L1881" i="22"/>
  <c r="L1880" i="22"/>
  <c r="L1879" i="22"/>
  <c r="L1878" i="22"/>
  <c r="L1877" i="22"/>
  <c r="L1876" i="22"/>
  <c r="L1875" i="22"/>
  <c r="L1874" i="22"/>
  <c r="L1873" i="22"/>
  <c r="L1872" i="22"/>
  <c r="L1871" i="22"/>
  <c r="L1870" i="22"/>
  <c r="L1869" i="22"/>
  <c r="L1868" i="22"/>
  <c r="L1867" i="22"/>
  <c r="L1866" i="22"/>
  <c r="L1865" i="22"/>
  <c r="L1864" i="22"/>
  <c r="L1863" i="22"/>
  <c r="L1862" i="22"/>
  <c r="L1861" i="22"/>
  <c r="L1860" i="22"/>
  <c r="L1859" i="22"/>
  <c r="L1858" i="22"/>
  <c r="L1857" i="22"/>
  <c r="L1856" i="22"/>
  <c r="L1855" i="22"/>
  <c r="L1854" i="22"/>
  <c r="L1853" i="22"/>
  <c r="L1852" i="22"/>
  <c r="L1851" i="22"/>
  <c r="L1850" i="22"/>
  <c r="L1849" i="22"/>
  <c r="L1848" i="22"/>
  <c r="L1847" i="22"/>
  <c r="L1846" i="22"/>
  <c r="L1845" i="22"/>
  <c r="L1844" i="22"/>
  <c r="L1843" i="22"/>
  <c r="L1842" i="22"/>
  <c r="L1841" i="22"/>
  <c r="L1840" i="22"/>
  <c r="L1839" i="22"/>
  <c r="L1838" i="22"/>
  <c r="L1837" i="22"/>
  <c r="L1836" i="22"/>
  <c r="L1835" i="22"/>
  <c r="L1834" i="22"/>
  <c r="L1833" i="22"/>
  <c r="L1832" i="22"/>
  <c r="L1831" i="22"/>
  <c r="L1830" i="22"/>
  <c r="L1829" i="22"/>
  <c r="L1828" i="22"/>
  <c r="L1827" i="22"/>
  <c r="L1826" i="22"/>
  <c r="L1825" i="22"/>
  <c r="L1824" i="22"/>
  <c r="L1823" i="22"/>
  <c r="L1822" i="22"/>
  <c r="L1821" i="22"/>
  <c r="L1820" i="22"/>
  <c r="L1819" i="22"/>
  <c r="L1818" i="22"/>
  <c r="L1817" i="22"/>
  <c r="L1816" i="22"/>
  <c r="L1815" i="22"/>
  <c r="L1814" i="22"/>
  <c r="L1813" i="22"/>
  <c r="L1812" i="22"/>
  <c r="L1811" i="22"/>
  <c r="L1810" i="22"/>
  <c r="L1809" i="22"/>
  <c r="L1808" i="22"/>
  <c r="L1807" i="22"/>
  <c r="L1806" i="22"/>
  <c r="L1805" i="22"/>
  <c r="L1804" i="22"/>
  <c r="L1803" i="22"/>
  <c r="L1802" i="22"/>
  <c r="L1801" i="22"/>
  <c r="L1800" i="22"/>
  <c r="L1799" i="22"/>
  <c r="L1798" i="22"/>
  <c r="L1797" i="22"/>
  <c r="L1796" i="22"/>
  <c r="L1795" i="22"/>
  <c r="L1794" i="22"/>
  <c r="L1793" i="22"/>
  <c r="L1792" i="22"/>
  <c r="L1791" i="22"/>
  <c r="L1790" i="22"/>
  <c r="L1789" i="22"/>
  <c r="L1788" i="22"/>
  <c r="L1787" i="22"/>
  <c r="L1786" i="22"/>
  <c r="L1785" i="22"/>
  <c r="L1784" i="22"/>
  <c r="L1783" i="22"/>
  <c r="L1782" i="22"/>
  <c r="L1781" i="22"/>
  <c r="L1780" i="22"/>
  <c r="L1779" i="22"/>
  <c r="L1778" i="22"/>
  <c r="L1777" i="22"/>
  <c r="L1776" i="22"/>
  <c r="L1775" i="22"/>
  <c r="L1774" i="22"/>
  <c r="L1773" i="22"/>
  <c r="L1772" i="22"/>
  <c r="L1771" i="22"/>
  <c r="L1770" i="22"/>
  <c r="L1769" i="22"/>
  <c r="L1768" i="22"/>
  <c r="L1767" i="22"/>
  <c r="L1766" i="22"/>
  <c r="L1765" i="22"/>
  <c r="L1764" i="22"/>
  <c r="L1763" i="22"/>
  <c r="L1762" i="22"/>
  <c r="L1761" i="22"/>
  <c r="L1760" i="22"/>
  <c r="L1759" i="22"/>
  <c r="L1758" i="22"/>
  <c r="L1757" i="22"/>
  <c r="L1756" i="22"/>
  <c r="L1755" i="22"/>
  <c r="L1754" i="22"/>
  <c r="L1753" i="22"/>
  <c r="L1752" i="22"/>
  <c r="L1751" i="22"/>
  <c r="L1750" i="22"/>
  <c r="L1749" i="22"/>
  <c r="L1748" i="22"/>
  <c r="L1747" i="22"/>
  <c r="L1746" i="22"/>
  <c r="L1745" i="22"/>
  <c r="L1744" i="22"/>
  <c r="L1743" i="22"/>
  <c r="L1742" i="22"/>
  <c r="L1741" i="22"/>
  <c r="L1740" i="22"/>
  <c r="L1739" i="22"/>
  <c r="L1738" i="22"/>
  <c r="L1737" i="22"/>
  <c r="L1736" i="22"/>
  <c r="L1735" i="22"/>
  <c r="L1734" i="22"/>
  <c r="L1733" i="22"/>
  <c r="L1732" i="22"/>
  <c r="L1731" i="22"/>
  <c r="L1730" i="22"/>
  <c r="L1729" i="22"/>
  <c r="L1728" i="22"/>
  <c r="L1727" i="22"/>
  <c r="L1726" i="22"/>
  <c r="L1725" i="22"/>
  <c r="L1724" i="22"/>
  <c r="L1723" i="22"/>
  <c r="L1722" i="22"/>
  <c r="L1721" i="22"/>
  <c r="L1720" i="22"/>
  <c r="L1719" i="22"/>
  <c r="L1718" i="22"/>
  <c r="L1717" i="22"/>
  <c r="L1716" i="22"/>
  <c r="L1715" i="22"/>
  <c r="L1714" i="22"/>
  <c r="L1713" i="22"/>
  <c r="L1712" i="22"/>
  <c r="L1711" i="22"/>
  <c r="L1710" i="22"/>
  <c r="L1709" i="22"/>
  <c r="L1708" i="22"/>
  <c r="L1707" i="22"/>
  <c r="L1706" i="22"/>
  <c r="L1705" i="22"/>
  <c r="L1704" i="22"/>
  <c r="L1703" i="22"/>
  <c r="L1702" i="22"/>
  <c r="L1701" i="22"/>
  <c r="L1700" i="22"/>
  <c r="L1699" i="22"/>
  <c r="L1698" i="22"/>
  <c r="L1697" i="22"/>
  <c r="L1696" i="22"/>
  <c r="L1695" i="22"/>
  <c r="L1694" i="22"/>
  <c r="L1693" i="22"/>
  <c r="L1692" i="22"/>
  <c r="L1691" i="22"/>
  <c r="L1690" i="22"/>
  <c r="L1689" i="22"/>
  <c r="L1688" i="22"/>
  <c r="L1687" i="22"/>
  <c r="L1686" i="22"/>
  <c r="L1685" i="22"/>
  <c r="L1684" i="22"/>
  <c r="L1683" i="22"/>
  <c r="L1682" i="22"/>
  <c r="L1681" i="22"/>
  <c r="L1680" i="22"/>
  <c r="L1679" i="22"/>
  <c r="L1678" i="22"/>
  <c r="L1677" i="22"/>
  <c r="L1676" i="22"/>
  <c r="L1675" i="22"/>
  <c r="L1674" i="22"/>
  <c r="L1673" i="22"/>
  <c r="L1672" i="22"/>
  <c r="L1671" i="22"/>
  <c r="L1670" i="22"/>
  <c r="L1669" i="22"/>
  <c r="L1668" i="22"/>
  <c r="L1667" i="22"/>
  <c r="L1666" i="22"/>
  <c r="L1665" i="22"/>
  <c r="L1664" i="22"/>
  <c r="L1663" i="22"/>
  <c r="L1662" i="22"/>
  <c r="L1661" i="22"/>
  <c r="L1660" i="22"/>
  <c r="L1659" i="22"/>
  <c r="L1658" i="22"/>
  <c r="L1657" i="22"/>
  <c r="L1656" i="22"/>
  <c r="L1655" i="22"/>
  <c r="L1654" i="22"/>
  <c r="L1653" i="22"/>
  <c r="L1652" i="22"/>
  <c r="L1651" i="22"/>
  <c r="L1650" i="22"/>
  <c r="L1649" i="22"/>
  <c r="L1648" i="22"/>
  <c r="L1647" i="22"/>
  <c r="L1646" i="22"/>
  <c r="L1645" i="22"/>
  <c r="L1644" i="22"/>
  <c r="L1643" i="22"/>
  <c r="L1642" i="22"/>
  <c r="L1641" i="22"/>
  <c r="L1640" i="22"/>
  <c r="L1639" i="22"/>
  <c r="L1638" i="22"/>
  <c r="L1637" i="22"/>
  <c r="L1636" i="22"/>
  <c r="L1635" i="22"/>
  <c r="L1634" i="22"/>
  <c r="L1633" i="22"/>
  <c r="L1632" i="22"/>
  <c r="L1631" i="22"/>
  <c r="L1630" i="22"/>
  <c r="L1629" i="22"/>
  <c r="L1628" i="22"/>
  <c r="L1627" i="22"/>
  <c r="L1626" i="22"/>
  <c r="L1625" i="22"/>
  <c r="L1624" i="22"/>
  <c r="L1623" i="22"/>
  <c r="L1622" i="22"/>
  <c r="L1621" i="22"/>
  <c r="L1620" i="22"/>
  <c r="L1619" i="22"/>
  <c r="L1618" i="22"/>
  <c r="L1617" i="22"/>
  <c r="L1616" i="22"/>
  <c r="L1615" i="22"/>
  <c r="L1614" i="22"/>
  <c r="L1613" i="22"/>
  <c r="L1612" i="22"/>
  <c r="L1611" i="22"/>
  <c r="L1610" i="22"/>
  <c r="L1609" i="22"/>
  <c r="L1608" i="22"/>
  <c r="L1607" i="22"/>
  <c r="L1606" i="22"/>
  <c r="L1605" i="22"/>
  <c r="L1604" i="22"/>
  <c r="L1603" i="22"/>
  <c r="L1602" i="22"/>
  <c r="L1601" i="22"/>
  <c r="L1600" i="22"/>
  <c r="L1599" i="22"/>
  <c r="L1598" i="22"/>
  <c r="L1597" i="22"/>
  <c r="L1596" i="22"/>
  <c r="L1595" i="22"/>
  <c r="L1594" i="22"/>
  <c r="L1593" i="22"/>
  <c r="L1592" i="22"/>
  <c r="L1591" i="22"/>
  <c r="L1590" i="22"/>
  <c r="L1589" i="22"/>
  <c r="L1588" i="22"/>
  <c r="L1587" i="22"/>
  <c r="L1586" i="22"/>
  <c r="L1585" i="22"/>
  <c r="L1584" i="22"/>
  <c r="L1583" i="22"/>
  <c r="L1582" i="22"/>
  <c r="L1581" i="22"/>
  <c r="L1580" i="22"/>
  <c r="L1579" i="22"/>
  <c r="L1578" i="22"/>
  <c r="L1577" i="22"/>
  <c r="L1576" i="22"/>
  <c r="L1575" i="22"/>
  <c r="L1574" i="22"/>
  <c r="L1573" i="22"/>
  <c r="L1572" i="22"/>
  <c r="L1571" i="22"/>
  <c r="L1570" i="22"/>
  <c r="L1569" i="22"/>
  <c r="L1568" i="22"/>
  <c r="L1567" i="22"/>
  <c r="L1566" i="22"/>
  <c r="L1565" i="22"/>
  <c r="L1564" i="22"/>
  <c r="L1563" i="22"/>
  <c r="L1562" i="22"/>
  <c r="L1561" i="22"/>
  <c r="L1560" i="22"/>
  <c r="L1559" i="22"/>
  <c r="L1558" i="22"/>
  <c r="L1557" i="22"/>
  <c r="L1556" i="22"/>
  <c r="L1555" i="22"/>
  <c r="L1554" i="22"/>
  <c r="L1553" i="22"/>
  <c r="L1552" i="22"/>
  <c r="L1551" i="22"/>
  <c r="L1550" i="22"/>
  <c r="L1549" i="22"/>
  <c r="L1548" i="22"/>
  <c r="L1547" i="22"/>
  <c r="L1546" i="22"/>
  <c r="L1545" i="22"/>
  <c r="L1544" i="22"/>
  <c r="L1543" i="22"/>
  <c r="L1542" i="22"/>
  <c r="L1541" i="22"/>
  <c r="L1540" i="22"/>
  <c r="L1539" i="22"/>
  <c r="L1538" i="22"/>
  <c r="L1537" i="22"/>
  <c r="L1536" i="22"/>
  <c r="L1535" i="22"/>
  <c r="L1534" i="22"/>
  <c r="L1533" i="22"/>
  <c r="L1532" i="22"/>
  <c r="L1531" i="22"/>
  <c r="L1530" i="22"/>
  <c r="L1529" i="22"/>
  <c r="L1528" i="22"/>
  <c r="L1527" i="22"/>
  <c r="L1526" i="22"/>
  <c r="L1525" i="22"/>
  <c r="L1524" i="22"/>
  <c r="L1523" i="22"/>
  <c r="L1522" i="22"/>
  <c r="L1521" i="22"/>
  <c r="L1520" i="22"/>
  <c r="L1519" i="22"/>
  <c r="L1518" i="22"/>
  <c r="L1517" i="22"/>
  <c r="L1516" i="22"/>
  <c r="L1515" i="22"/>
  <c r="L1514" i="22"/>
  <c r="L1513" i="22"/>
  <c r="L1512" i="22"/>
  <c r="L1511" i="22"/>
  <c r="L1510" i="22"/>
  <c r="L1509" i="22"/>
  <c r="L1508" i="22"/>
  <c r="L1507" i="22"/>
  <c r="L1506" i="22"/>
  <c r="L1505" i="22"/>
  <c r="L1504" i="22"/>
  <c r="L1503" i="22"/>
  <c r="L1502" i="22"/>
  <c r="L1501" i="22"/>
  <c r="L1500" i="22"/>
  <c r="L1499" i="22"/>
  <c r="L1498" i="22"/>
  <c r="L1497" i="22"/>
  <c r="L1496" i="22"/>
  <c r="L1495" i="22"/>
  <c r="L1494" i="22"/>
  <c r="L1493" i="22"/>
  <c r="L1492" i="22"/>
  <c r="L1491" i="22"/>
  <c r="L1490" i="22"/>
  <c r="L1489" i="22"/>
  <c r="L1488" i="22"/>
  <c r="L1487" i="22"/>
  <c r="L1486" i="22"/>
  <c r="L1485" i="22"/>
  <c r="L1484" i="22"/>
  <c r="L1483" i="22"/>
  <c r="L1482" i="22"/>
  <c r="L1481" i="22"/>
  <c r="L1480" i="22"/>
  <c r="L1479" i="22"/>
  <c r="L1478" i="22"/>
  <c r="L1477" i="22"/>
  <c r="L1476" i="22"/>
  <c r="L1475" i="22"/>
  <c r="L1474" i="22"/>
  <c r="L1473" i="22"/>
  <c r="L1472" i="22"/>
  <c r="L1471" i="22"/>
  <c r="L1470" i="22"/>
  <c r="L1469" i="22"/>
  <c r="L1468" i="22"/>
  <c r="L1467" i="22"/>
  <c r="L1466" i="22"/>
  <c r="L1465" i="22"/>
  <c r="L1464" i="22"/>
  <c r="L1463" i="22"/>
  <c r="L1462" i="22"/>
  <c r="L1461" i="22"/>
  <c r="L1460" i="22"/>
  <c r="L1459" i="22"/>
  <c r="L1458" i="22"/>
  <c r="L1457" i="22"/>
  <c r="L1456" i="22"/>
  <c r="L1455" i="22"/>
  <c r="L1454" i="22"/>
  <c r="L1453" i="22"/>
  <c r="L1452" i="22"/>
  <c r="L1451" i="22"/>
  <c r="L1450" i="22"/>
  <c r="L1449" i="22"/>
  <c r="L1448" i="22"/>
  <c r="L1447" i="22"/>
  <c r="L1446" i="22"/>
  <c r="L1445" i="22"/>
  <c r="L1444" i="22"/>
  <c r="L1443" i="22"/>
  <c r="L1442" i="22"/>
  <c r="L1441" i="22"/>
  <c r="L1440" i="22"/>
  <c r="L1439" i="22"/>
  <c r="L1438" i="22"/>
  <c r="L1437" i="22"/>
  <c r="L1436" i="22"/>
  <c r="L1435" i="22"/>
  <c r="L1434" i="22"/>
  <c r="L1433" i="22"/>
  <c r="L1432" i="22"/>
  <c r="L1431" i="22"/>
  <c r="L1430" i="22"/>
  <c r="L1429" i="22"/>
  <c r="L1428" i="22"/>
  <c r="L1427" i="22"/>
  <c r="L1426" i="22"/>
  <c r="L1425" i="22"/>
  <c r="L1424" i="22"/>
  <c r="L1423" i="22"/>
  <c r="L1422" i="22"/>
  <c r="L1421" i="22"/>
  <c r="L1420" i="22"/>
  <c r="L1419" i="22"/>
  <c r="L1418" i="22"/>
  <c r="L1417" i="22"/>
  <c r="L1416" i="22"/>
  <c r="L1415" i="22"/>
  <c r="L1414" i="22"/>
  <c r="L1413" i="22"/>
  <c r="L1412" i="22"/>
  <c r="L1411" i="22"/>
  <c r="L1410" i="22"/>
  <c r="L1409" i="22"/>
  <c r="L1408" i="22"/>
  <c r="L1407" i="22"/>
  <c r="L1406" i="22"/>
  <c r="L1405" i="22"/>
  <c r="L1404" i="22"/>
  <c r="L1403" i="22"/>
  <c r="L1402" i="22"/>
  <c r="L1401" i="22"/>
  <c r="L1400" i="22"/>
  <c r="L1399" i="22"/>
  <c r="L1398" i="22"/>
  <c r="L1397" i="22"/>
  <c r="L1396" i="22"/>
  <c r="L1395" i="22"/>
  <c r="L1394" i="22"/>
  <c r="L1393" i="22"/>
  <c r="L1392" i="22"/>
  <c r="L1391" i="22"/>
  <c r="L1390" i="22"/>
  <c r="L1389" i="22"/>
  <c r="L1388" i="22"/>
  <c r="L1387" i="22"/>
  <c r="L1386" i="22"/>
  <c r="L1385" i="22"/>
  <c r="L1384" i="22"/>
  <c r="L1383" i="22"/>
  <c r="L1382" i="22"/>
  <c r="L1381" i="22"/>
  <c r="L1380" i="22"/>
  <c r="L1379" i="22"/>
  <c r="L1378" i="22"/>
  <c r="L1377" i="22"/>
  <c r="L1376" i="22"/>
  <c r="L1375" i="22"/>
  <c r="L1374" i="22"/>
  <c r="L1373" i="22"/>
  <c r="L1372" i="22"/>
  <c r="L1371" i="22"/>
  <c r="L1370" i="22"/>
  <c r="L1369" i="22"/>
  <c r="L1368" i="22"/>
  <c r="L1367" i="22"/>
  <c r="L1366" i="22"/>
  <c r="L1365" i="22"/>
  <c r="L1364" i="22"/>
  <c r="L1363" i="22"/>
  <c r="L1362" i="22"/>
  <c r="L1361" i="22"/>
  <c r="L1360" i="22"/>
  <c r="L1359" i="22"/>
  <c r="L1358" i="22"/>
  <c r="L1357" i="22"/>
  <c r="L1356" i="22"/>
  <c r="L1355" i="22"/>
  <c r="L1354" i="22"/>
  <c r="L1353" i="22"/>
  <c r="L1352" i="22"/>
  <c r="L1351" i="22"/>
  <c r="L1350" i="22"/>
  <c r="L1349" i="22"/>
  <c r="L1348" i="22"/>
  <c r="L1347" i="22"/>
  <c r="L1346" i="22"/>
  <c r="L1345" i="22"/>
  <c r="L1344" i="22"/>
  <c r="L1343" i="22"/>
  <c r="L1342" i="22"/>
  <c r="L1341" i="22"/>
  <c r="L1340" i="22"/>
  <c r="L1339" i="22"/>
  <c r="L1338" i="22"/>
  <c r="L1337" i="22"/>
  <c r="L1336" i="22"/>
  <c r="L1335" i="22"/>
  <c r="L1334" i="22"/>
  <c r="L1333" i="22"/>
  <c r="L1332" i="22"/>
  <c r="L1331" i="22"/>
  <c r="L1330" i="22"/>
  <c r="L1329" i="22"/>
  <c r="L1328" i="22"/>
  <c r="L1327" i="22"/>
  <c r="L1326" i="22"/>
  <c r="L1325" i="22"/>
  <c r="L1324" i="22"/>
  <c r="L1323" i="22"/>
  <c r="L1322" i="22"/>
  <c r="L1321" i="22"/>
  <c r="L1320" i="22"/>
  <c r="L1319" i="22"/>
  <c r="L1318" i="22"/>
  <c r="L1317" i="22"/>
  <c r="L1316" i="22"/>
  <c r="L1315" i="22"/>
  <c r="L1314" i="22"/>
  <c r="L1313" i="22"/>
  <c r="L1312" i="22"/>
  <c r="L1311" i="22"/>
  <c r="L1310" i="22"/>
  <c r="L1309" i="22"/>
  <c r="L1308" i="22"/>
  <c r="L1307" i="22"/>
  <c r="L1306" i="22"/>
  <c r="L1305" i="22"/>
  <c r="L1304" i="22"/>
  <c r="L1303" i="22"/>
  <c r="L1302" i="22"/>
  <c r="L1301" i="22"/>
  <c r="L1300" i="22"/>
  <c r="L1299" i="22"/>
  <c r="L1298" i="22"/>
  <c r="L1297" i="22"/>
  <c r="L1296" i="22"/>
  <c r="L1295" i="22"/>
  <c r="L1294" i="22"/>
  <c r="L1293" i="22"/>
  <c r="L1292" i="22"/>
  <c r="L1291" i="22"/>
  <c r="L1290" i="22"/>
  <c r="L1289" i="22"/>
  <c r="L1288" i="22"/>
  <c r="L1287" i="22"/>
  <c r="L1286" i="22"/>
  <c r="L1285" i="22"/>
  <c r="L1284" i="22"/>
  <c r="L1283" i="22"/>
  <c r="L1282" i="22"/>
  <c r="L1281" i="22"/>
  <c r="L1280" i="22"/>
  <c r="L1279" i="22"/>
  <c r="L1278" i="22"/>
  <c r="L1277" i="22"/>
  <c r="L1276" i="22"/>
  <c r="L1275" i="22"/>
  <c r="L1274" i="22"/>
  <c r="L1273" i="22"/>
  <c r="L1272" i="22"/>
  <c r="L1271" i="22"/>
  <c r="L1270" i="22"/>
  <c r="L1269" i="22"/>
  <c r="L1268" i="22"/>
  <c r="L1267" i="22"/>
  <c r="L1266" i="22"/>
  <c r="L1265" i="22"/>
  <c r="L1264" i="22"/>
  <c r="L1263" i="22"/>
  <c r="L1262" i="22"/>
  <c r="L1261" i="22"/>
  <c r="L1260" i="22"/>
  <c r="L1259" i="22"/>
  <c r="L1258" i="22"/>
  <c r="L1257" i="22"/>
  <c r="L1256" i="22"/>
  <c r="L1255" i="22"/>
  <c r="L1254" i="22"/>
  <c r="L1253" i="22"/>
  <c r="L1252" i="22"/>
  <c r="L1251" i="22"/>
  <c r="L1250" i="22"/>
  <c r="L1249" i="22"/>
  <c r="L1248" i="22"/>
  <c r="L1247" i="22"/>
  <c r="L1246" i="22"/>
  <c r="L1245" i="22"/>
  <c r="L1244" i="22"/>
  <c r="L1243" i="22"/>
  <c r="L1242" i="22"/>
  <c r="L1241" i="22"/>
  <c r="L1240" i="22"/>
  <c r="L1239" i="22"/>
  <c r="L1238" i="22"/>
  <c r="L1237" i="22"/>
  <c r="L1236" i="22"/>
  <c r="L1235" i="22"/>
  <c r="L1234" i="22"/>
  <c r="L1233" i="22"/>
  <c r="L1232" i="22"/>
  <c r="L1231" i="22"/>
  <c r="L1230" i="22"/>
  <c r="L1229" i="22"/>
  <c r="L1228" i="22"/>
  <c r="L1227" i="22"/>
  <c r="L1226" i="22"/>
  <c r="L1225" i="22"/>
  <c r="L1224" i="22"/>
  <c r="L1223" i="22"/>
  <c r="L1222" i="22"/>
  <c r="L1221" i="22"/>
  <c r="L1220" i="22"/>
  <c r="L1219" i="22"/>
  <c r="L1218" i="22"/>
  <c r="L1217" i="22"/>
  <c r="L1216" i="22"/>
  <c r="L1215" i="22"/>
  <c r="L1214" i="22"/>
  <c r="L1213" i="22"/>
  <c r="L1212" i="22"/>
  <c r="L1211" i="22"/>
  <c r="L1210" i="22"/>
  <c r="L1209" i="22"/>
  <c r="L1208" i="22"/>
  <c r="L1207" i="22"/>
  <c r="L1206" i="22"/>
  <c r="L1205" i="22"/>
  <c r="L1204" i="22"/>
  <c r="L1203" i="22"/>
  <c r="L1202" i="22"/>
  <c r="L1201" i="22"/>
  <c r="L1200" i="22"/>
  <c r="L1199" i="22"/>
  <c r="L1198" i="22"/>
  <c r="L1197" i="22"/>
  <c r="L1196" i="22"/>
  <c r="L1195" i="22"/>
  <c r="L1194" i="22"/>
  <c r="L1193" i="22"/>
  <c r="L1192" i="22"/>
  <c r="L1191" i="22"/>
  <c r="L1190" i="22"/>
  <c r="L1189" i="22"/>
  <c r="L1188" i="22"/>
  <c r="L1187" i="22"/>
  <c r="L1186" i="22"/>
  <c r="L1185" i="22"/>
  <c r="L1184" i="22"/>
  <c r="L1183" i="22"/>
  <c r="L1182" i="22"/>
  <c r="L1181" i="22"/>
  <c r="L1180" i="22"/>
  <c r="L1179" i="22"/>
  <c r="L1178" i="22"/>
  <c r="L1177" i="22"/>
  <c r="L1176" i="22"/>
  <c r="L1175" i="22"/>
  <c r="L1174" i="22"/>
  <c r="L1173" i="22"/>
  <c r="L1172" i="22"/>
  <c r="L1171" i="22"/>
  <c r="L1170" i="22"/>
  <c r="L1169" i="22"/>
  <c r="L1168" i="22"/>
  <c r="L1167" i="22"/>
  <c r="L1166" i="22"/>
  <c r="L1165" i="22"/>
  <c r="L1164" i="22"/>
  <c r="L1163" i="22"/>
  <c r="L1162" i="22"/>
  <c r="L1161" i="22"/>
  <c r="L1160" i="22"/>
  <c r="L1159" i="22"/>
  <c r="L1158" i="22"/>
  <c r="L1157" i="22"/>
  <c r="L1156" i="22"/>
  <c r="L1155" i="22"/>
  <c r="L1154" i="22"/>
  <c r="L1153" i="22"/>
  <c r="L1152" i="22"/>
  <c r="L1151" i="22"/>
  <c r="L1150" i="22"/>
  <c r="L1149" i="22"/>
  <c r="L1148" i="22"/>
  <c r="L1147" i="22"/>
  <c r="L1146" i="22"/>
  <c r="L1145" i="22"/>
  <c r="L1144" i="22"/>
  <c r="L1143" i="22"/>
  <c r="L1142" i="22"/>
  <c r="L1141" i="22"/>
  <c r="L1140" i="22"/>
  <c r="L1139" i="22"/>
  <c r="L1138" i="22"/>
  <c r="L1137" i="22"/>
  <c r="L1136" i="22"/>
  <c r="L1135" i="22"/>
  <c r="L1134" i="22"/>
  <c r="L1133" i="22"/>
  <c r="L1132" i="22"/>
  <c r="L1131" i="22"/>
  <c r="L1130" i="22"/>
  <c r="L1129" i="22"/>
  <c r="L1128" i="22"/>
  <c r="L1127" i="22"/>
  <c r="L1126" i="22"/>
  <c r="L1125" i="22"/>
  <c r="L1124" i="22"/>
  <c r="L1123" i="22"/>
  <c r="L1122" i="22"/>
  <c r="L1121" i="22"/>
  <c r="L1120" i="22"/>
  <c r="L1119" i="22"/>
  <c r="L1118" i="22"/>
  <c r="L1117" i="22"/>
  <c r="L1116" i="22"/>
  <c r="L1115" i="22"/>
  <c r="L1114" i="22"/>
  <c r="L1113" i="22"/>
  <c r="L1112" i="22"/>
  <c r="L1111" i="22"/>
  <c r="L1110" i="22"/>
  <c r="L1109" i="22"/>
  <c r="L1108" i="22"/>
  <c r="L1107" i="22"/>
  <c r="L1106" i="22"/>
  <c r="L1105" i="22"/>
  <c r="L1104" i="22"/>
  <c r="L1103" i="22"/>
  <c r="L1102" i="22"/>
  <c r="L1101" i="22"/>
  <c r="L1100" i="22"/>
  <c r="L1099" i="22"/>
  <c r="L1098" i="22"/>
  <c r="L1097" i="22"/>
  <c r="L1096" i="22"/>
  <c r="L1095" i="22"/>
  <c r="L1094" i="22"/>
  <c r="L1093" i="22"/>
  <c r="L1092" i="22"/>
  <c r="L1091" i="22"/>
  <c r="L1090" i="22"/>
  <c r="L1089" i="22"/>
  <c r="L1088" i="22"/>
  <c r="L1087" i="22"/>
  <c r="L1086" i="22"/>
  <c r="L1085" i="22"/>
  <c r="L1084" i="22"/>
  <c r="L1083" i="22"/>
  <c r="L1082" i="22"/>
  <c r="L1081" i="22"/>
  <c r="L1080" i="22"/>
  <c r="L1079" i="22"/>
  <c r="L1078" i="22"/>
  <c r="L1077" i="22"/>
  <c r="L1076" i="22"/>
  <c r="L1075" i="22"/>
  <c r="L1074" i="22"/>
  <c r="L1073" i="22"/>
  <c r="L1072" i="22"/>
  <c r="L1071" i="22"/>
  <c r="L1070" i="22"/>
  <c r="L1069" i="22"/>
  <c r="L1068" i="22"/>
  <c r="L1067" i="22"/>
  <c r="L1066" i="22"/>
  <c r="L1065" i="22"/>
  <c r="L1064" i="22"/>
  <c r="L1063" i="22"/>
  <c r="L1062" i="22"/>
  <c r="L1061" i="22"/>
  <c r="L1060" i="22"/>
  <c r="L1059" i="22"/>
  <c r="L1058" i="22"/>
  <c r="L1057" i="22"/>
  <c r="L1056" i="22"/>
  <c r="L1055" i="22"/>
  <c r="L1054" i="22"/>
  <c r="L1053" i="22"/>
  <c r="L1052" i="22"/>
  <c r="L1051" i="22"/>
  <c r="L1050" i="22"/>
  <c r="L1049" i="22"/>
  <c r="L1048" i="22"/>
  <c r="L1047" i="22"/>
  <c r="L1046" i="22"/>
  <c r="L1045" i="22"/>
  <c r="L1044" i="22"/>
  <c r="L1043" i="22"/>
  <c r="L1042" i="22"/>
  <c r="L1041" i="22"/>
  <c r="L1040" i="22"/>
  <c r="L1039" i="22"/>
  <c r="L1038" i="22"/>
  <c r="L1037" i="22"/>
  <c r="L1036" i="22"/>
  <c r="L1035" i="22"/>
  <c r="L1034" i="22"/>
  <c r="L1033" i="22"/>
  <c r="L1032" i="22"/>
  <c r="L1031" i="22"/>
  <c r="L1030" i="22"/>
  <c r="L1029" i="22"/>
  <c r="L1028" i="22"/>
  <c r="L1027" i="22"/>
  <c r="L1026" i="22"/>
  <c r="L1025" i="22"/>
  <c r="L1024" i="22"/>
  <c r="L1023" i="22"/>
  <c r="L1022" i="22"/>
  <c r="L1021" i="22"/>
  <c r="L1020" i="22"/>
  <c r="L1019" i="22"/>
  <c r="L1018" i="22"/>
  <c r="L1017" i="22"/>
  <c r="L1016" i="22"/>
  <c r="L1015" i="22"/>
  <c r="L1014" i="22"/>
  <c r="L1013" i="22"/>
  <c r="L1012" i="22"/>
  <c r="L1011" i="22"/>
  <c r="L1010" i="22"/>
  <c r="L1009" i="22"/>
  <c r="L1008" i="22"/>
  <c r="L1007" i="22"/>
  <c r="L1006" i="22"/>
  <c r="L1005" i="22"/>
  <c r="L1004" i="22"/>
  <c r="L1003" i="22"/>
  <c r="L1002" i="22"/>
  <c r="L1001" i="22"/>
  <c r="L1000" i="22"/>
  <c r="L999" i="22"/>
  <c r="L998" i="22"/>
  <c r="L997" i="22"/>
  <c r="L996" i="22"/>
  <c r="L995" i="22"/>
  <c r="L994" i="22"/>
  <c r="L993" i="22"/>
  <c r="L992" i="22"/>
  <c r="L991" i="22"/>
  <c r="L990" i="22"/>
  <c r="L989" i="22"/>
  <c r="L988" i="22"/>
  <c r="L987" i="22"/>
  <c r="L986" i="22"/>
  <c r="L985" i="22"/>
  <c r="L984" i="22"/>
  <c r="L983" i="22"/>
  <c r="L982" i="22"/>
  <c r="L981" i="22"/>
  <c r="L980" i="22"/>
  <c r="L979" i="22"/>
  <c r="L978" i="22"/>
  <c r="L977" i="22"/>
  <c r="L976" i="22"/>
  <c r="L975" i="22"/>
  <c r="L974" i="22"/>
  <c r="L973" i="22"/>
  <c r="L972" i="22"/>
  <c r="L971" i="22"/>
  <c r="L970" i="22"/>
  <c r="L969" i="22"/>
  <c r="L968" i="22"/>
  <c r="L967" i="22"/>
  <c r="L966" i="22"/>
  <c r="L965" i="22"/>
  <c r="L964" i="22"/>
  <c r="L963" i="22"/>
  <c r="L962" i="22"/>
  <c r="L961" i="22"/>
  <c r="L960" i="22"/>
  <c r="L959" i="22"/>
  <c r="L958" i="22"/>
  <c r="L957" i="22"/>
  <c r="L956" i="22"/>
  <c r="L955" i="22"/>
  <c r="L954" i="22"/>
  <c r="L953" i="22"/>
  <c r="L952" i="22"/>
  <c r="L951" i="22"/>
  <c r="L950" i="22"/>
  <c r="L949" i="22"/>
  <c r="L948" i="22"/>
  <c r="L947" i="22"/>
  <c r="L946" i="22"/>
  <c r="L945" i="22"/>
  <c r="L944" i="22"/>
  <c r="L943" i="22"/>
  <c r="L942" i="22"/>
  <c r="L941" i="22"/>
  <c r="L940" i="22"/>
  <c r="L939" i="22"/>
  <c r="L938" i="22"/>
  <c r="L937" i="22"/>
  <c r="L936" i="22"/>
  <c r="L935" i="22"/>
  <c r="L934" i="22"/>
  <c r="L933" i="22"/>
  <c r="L932" i="22"/>
  <c r="L931" i="22"/>
  <c r="L930" i="22"/>
  <c r="L929" i="22"/>
  <c r="L928" i="22"/>
  <c r="L927" i="22"/>
  <c r="L926" i="22"/>
  <c r="L925" i="22"/>
  <c r="L924" i="22"/>
  <c r="L923" i="22"/>
  <c r="L922" i="22"/>
  <c r="L921" i="22"/>
  <c r="L920" i="22"/>
  <c r="L919" i="22"/>
  <c r="L918" i="22"/>
  <c r="L917" i="22"/>
  <c r="L916" i="22"/>
  <c r="L915" i="22"/>
  <c r="L914" i="22"/>
  <c r="L913" i="22"/>
  <c r="L912" i="22"/>
  <c r="L911" i="22"/>
  <c r="L910" i="22"/>
  <c r="L909" i="22"/>
  <c r="L908" i="22"/>
  <c r="L907" i="22"/>
  <c r="L906" i="22"/>
  <c r="L905" i="22"/>
  <c r="L904" i="22"/>
  <c r="L903" i="22"/>
  <c r="L902" i="22"/>
  <c r="L901" i="22"/>
  <c r="L900" i="22"/>
  <c r="L899" i="22"/>
  <c r="L898" i="22"/>
  <c r="L897" i="22"/>
  <c r="L896" i="22"/>
  <c r="L895" i="22"/>
  <c r="L894" i="22"/>
  <c r="L893" i="22"/>
  <c r="L892" i="22"/>
  <c r="L891" i="22"/>
  <c r="L890" i="22"/>
  <c r="L889" i="22"/>
  <c r="L888" i="22"/>
  <c r="L887" i="22"/>
  <c r="L886" i="22"/>
  <c r="L885" i="22"/>
  <c r="L884" i="22"/>
  <c r="L883" i="22"/>
  <c r="L882" i="22"/>
  <c r="L881" i="22"/>
  <c r="L880" i="22"/>
  <c r="L879" i="22"/>
  <c r="L878" i="22"/>
  <c r="L877" i="22"/>
  <c r="L876" i="22"/>
  <c r="L875" i="22"/>
  <c r="L874" i="22"/>
  <c r="L873" i="22"/>
  <c r="L872" i="22"/>
  <c r="L871" i="22"/>
  <c r="L870" i="22"/>
  <c r="L869" i="22"/>
  <c r="L868" i="22"/>
  <c r="L867" i="22"/>
  <c r="L866" i="22"/>
  <c r="L865" i="22"/>
  <c r="L864" i="22"/>
  <c r="L863" i="22"/>
  <c r="L862" i="22"/>
  <c r="L861" i="22"/>
  <c r="L860" i="22"/>
  <c r="L859" i="22"/>
  <c r="L858" i="22"/>
  <c r="L857" i="22"/>
  <c r="L856" i="22"/>
  <c r="L855" i="22"/>
  <c r="L854" i="22"/>
  <c r="L853" i="22"/>
  <c r="L852" i="22"/>
  <c r="L851" i="22"/>
  <c r="L850" i="22"/>
  <c r="L849" i="22"/>
  <c r="L848" i="22"/>
  <c r="L847" i="22"/>
  <c r="L846" i="22"/>
  <c r="L845" i="22"/>
  <c r="L844" i="22"/>
  <c r="L843" i="22"/>
  <c r="L842" i="22"/>
  <c r="L841" i="22"/>
  <c r="L840" i="22"/>
  <c r="L839" i="22"/>
  <c r="L838" i="22"/>
  <c r="L837" i="22"/>
  <c r="L836" i="22"/>
  <c r="L835" i="22"/>
  <c r="L834" i="22"/>
  <c r="L833" i="22"/>
  <c r="L832" i="22"/>
  <c r="L831" i="22"/>
  <c r="L830" i="22"/>
  <c r="L829" i="22"/>
  <c r="L828" i="22"/>
  <c r="L827" i="22"/>
  <c r="L826" i="22"/>
  <c r="L825" i="22"/>
  <c r="L824" i="22"/>
  <c r="L823" i="22"/>
  <c r="L822" i="22"/>
  <c r="L821" i="22"/>
  <c r="L820" i="22"/>
  <c r="L819" i="22"/>
  <c r="L818" i="22"/>
  <c r="L817" i="22"/>
  <c r="L816" i="22"/>
  <c r="L815" i="22"/>
  <c r="L814" i="22"/>
  <c r="L813" i="22"/>
  <c r="L812" i="22"/>
  <c r="L811" i="22"/>
  <c r="L810" i="22"/>
  <c r="L809" i="22"/>
  <c r="L808" i="22"/>
  <c r="L807" i="22"/>
  <c r="L806" i="22"/>
  <c r="L805" i="22"/>
  <c r="L804" i="22"/>
  <c r="L803" i="22"/>
  <c r="L802" i="22"/>
  <c r="L801" i="22"/>
  <c r="L800" i="22"/>
  <c r="L799" i="22"/>
  <c r="L798" i="22"/>
  <c r="L797" i="22"/>
  <c r="L796" i="22"/>
  <c r="L795" i="22"/>
  <c r="L794" i="22"/>
  <c r="L793" i="22"/>
  <c r="L792" i="22"/>
  <c r="L791" i="22"/>
  <c r="L790" i="22"/>
  <c r="L789" i="22"/>
  <c r="L788" i="22"/>
  <c r="L787" i="22"/>
  <c r="L786" i="22"/>
  <c r="L785" i="22"/>
  <c r="L784" i="22"/>
  <c r="L783" i="22"/>
  <c r="L782" i="22"/>
  <c r="L781" i="22"/>
  <c r="L780" i="22"/>
  <c r="L779" i="22"/>
  <c r="L778" i="22"/>
  <c r="L777" i="22"/>
  <c r="L776" i="22"/>
  <c r="L775" i="22"/>
  <c r="L774" i="22"/>
  <c r="L773" i="22"/>
  <c r="L772" i="22"/>
  <c r="L771" i="22"/>
  <c r="L770" i="22"/>
  <c r="L769" i="22"/>
  <c r="L768" i="22"/>
  <c r="L767" i="22"/>
  <c r="L766" i="22"/>
  <c r="L765" i="22"/>
  <c r="L764" i="22"/>
  <c r="L763" i="22"/>
  <c r="L762" i="22"/>
  <c r="L761" i="22"/>
  <c r="L760" i="22"/>
  <c r="L759" i="22"/>
  <c r="L758" i="22"/>
  <c r="L757" i="22"/>
  <c r="L756" i="22"/>
  <c r="L755" i="22"/>
  <c r="L754" i="22"/>
  <c r="L753" i="22"/>
  <c r="L752" i="22"/>
  <c r="L751" i="22"/>
  <c r="L750" i="22"/>
  <c r="L749" i="22"/>
  <c r="L748" i="22"/>
  <c r="L747" i="22"/>
  <c r="L746" i="22"/>
  <c r="L745" i="22"/>
  <c r="L744" i="22"/>
  <c r="L743" i="22"/>
  <c r="L742" i="22"/>
  <c r="L741" i="22"/>
  <c r="L740" i="22"/>
  <c r="L739" i="22"/>
  <c r="L738" i="22"/>
  <c r="L737" i="22"/>
  <c r="L736" i="22"/>
  <c r="L735" i="22"/>
  <c r="L734" i="22"/>
  <c r="L733" i="22"/>
  <c r="L732" i="22"/>
  <c r="L731" i="22"/>
  <c r="L730" i="22"/>
  <c r="L729" i="22"/>
  <c r="L728" i="22"/>
  <c r="L727" i="22"/>
  <c r="L726" i="22"/>
  <c r="L725" i="22"/>
  <c r="L724" i="22"/>
  <c r="L723" i="22"/>
  <c r="L722" i="22"/>
  <c r="L721" i="22"/>
  <c r="L720" i="22"/>
  <c r="L719" i="22"/>
  <c r="L718" i="22"/>
  <c r="L717" i="22"/>
  <c r="L716" i="22"/>
  <c r="L715" i="22"/>
  <c r="L714" i="22"/>
  <c r="L713" i="22"/>
  <c r="L712" i="22"/>
  <c r="L711" i="22"/>
  <c r="L710" i="22"/>
  <c r="L709" i="22"/>
  <c r="L708" i="22"/>
  <c r="L707" i="22"/>
  <c r="L706" i="22"/>
  <c r="L705" i="22"/>
  <c r="L704" i="22"/>
  <c r="L703" i="22"/>
  <c r="L702" i="22"/>
  <c r="L701" i="22"/>
  <c r="L700" i="22"/>
  <c r="L699" i="22"/>
  <c r="L698" i="22"/>
  <c r="L697" i="22"/>
  <c r="L696" i="22"/>
  <c r="L695" i="22"/>
  <c r="L694" i="22"/>
  <c r="L693" i="22"/>
  <c r="L692" i="22"/>
  <c r="L691" i="22"/>
  <c r="L690" i="22"/>
  <c r="L689" i="22"/>
  <c r="L688" i="22"/>
  <c r="L687" i="22"/>
  <c r="L686" i="22"/>
  <c r="L685" i="22"/>
  <c r="L684" i="22"/>
  <c r="L683" i="22"/>
  <c r="L682" i="22"/>
  <c r="L681" i="22"/>
  <c r="L680" i="22"/>
  <c r="L679" i="22"/>
  <c r="L678" i="22"/>
  <c r="L677" i="22"/>
  <c r="L676" i="22"/>
  <c r="L675" i="22"/>
  <c r="L674" i="22"/>
  <c r="L673" i="22"/>
  <c r="L672" i="22"/>
  <c r="L671" i="22"/>
  <c r="L670" i="22"/>
  <c r="L669" i="22"/>
  <c r="L668" i="22"/>
  <c r="L667" i="22"/>
  <c r="L666" i="22"/>
  <c r="L665" i="22"/>
  <c r="L664" i="22"/>
  <c r="L663" i="22"/>
  <c r="L662" i="22"/>
  <c r="L661" i="22"/>
  <c r="L660" i="22"/>
  <c r="L659" i="22"/>
  <c r="L658" i="22"/>
  <c r="L657" i="22"/>
  <c r="L656" i="22"/>
  <c r="L655" i="22"/>
  <c r="L654" i="22"/>
  <c r="L653" i="22"/>
  <c r="L652" i="22"/>
  <c r="L651" i="22"/>
  <c r="L650" i="22"/>
  <c r="L649" i="22"/>
  <c r="L648" i="22"/>
  <c r="L647" i="22"/>
  <c r="L646" i="22"/>
  <c r="L645" i="22"/>
  <c r="L644" i="22"/>
  <c r="L643" i="22"/>
  <c r="L642" i="22"/>
  <c r="L641" i="22"/>
  <c r="L640" i="22"/>
  <c r="L639" i="22"/>
  <c r="L638" i="22"/>
  <c r="L637" i="22"/>
  <c r="L636" i="22"/>
  <c r="L635" i="22"/>
  <c r="L634" i="22"/>
  <c r="L633" i="22"/>
  <c r="L632" i="22"/>
  <c r="L631" i="22"/>
  <c r="L630" i="22"/>
  <c r="L629" i="22"/>
  <c r="L628" i="22"/>
  <c r="L627" i="22"/>
  <c r="L626" i="22"/>
  <c r="L625" i="22"/>
  <c r="L624" i="22"/>
  <c r="L623" i="22"/>
  <c r="L622" i="22"/>
  <c r="L621" i="22"/>
  <c r="L620" i="22"/>
  <c r="L619" i="22"/>
  <c r="L618" i="22"/>
  <c r="L617" i="22"/>
  <c r="L616" i="22"/>
  <c r="L615" i="22"/>
  <c r="L614" i="22"/>
  <c r="L613" i="22"/>
  <c r="L612" i="22"/>
  <c r="L611" i="22"/>
  <c r="L610" i="22"/>
  <c r="L609" i="22"/>
  <c r="L608" i="22"/>
  <c r="L607" i="22"/>
  <c r="L606" i="22"/>
  <c r="L605" i="22"/>
  <c r="L604" i="22"/>
  <c r="L603" i="22"/>
  <c r="L602" i="22"/>
  <c r="L601" i="22"/>
  <c r="L600" i="22"/>
  <c r="L599" i="22"/>
  <c r="L598" i="22"/>
  <c r="L597" i="22"/>
  <c r="L596" i="22"/>
  <c r="L595" i="22"/>
  <c r="L594" i="22"/>
  <c r="L593" i="22"/>
  <c r="L592" i="22"/>
  <c r="L591" i="22"/>
  <c r="L590" i="22"/>
  <c r="L589" i="22"/>
  <c r="L588" i="22"/>
  <c r="L587" i="22"/>
  <c r="L586" i="22"/>
  <c r="L585" i="22"/>
  <c r="L584" i="22"/>
  <c r="L583" i="22"/>
  <c r="L582" i="22"/>
  <c r="L581" i="22"/>
  <c r="L580" i="22"/>
  <c r="L579" i="22"/>
  <c r="L578" i="22"/>
  <c r="L577" i="22"/>
  <c r="L576" i="22"/>
  <c r="L575" i="22"/>
  <c r="L574" i="22"/>
  <c r="L573" i="22"/>
  <c r="L572" i="22"/>
  <c r="L571" i="22"/>
  <c r="L570" i="22"/>
  <c r="L569" i="22"/>
  <c r="L568" i="22"/>
  <c r="L567" i="22"/>
  <c r="L566" i="22"/>
  <c r="L565" i="22"/>
  <c r="L564" i="22"/>
  <c r="L563" i="22"/>
  <c r="L562" i="22"/>
  <c r="L561" i="22"/>
  <c r="L560" i="22"/>
  <c r="L559" i="22"/>
  <c r="L558" i="22"/>
  <c r="L557" i="22"/>
  <c r="L556" i="22"/>
  <c r="L555" i="22"/>
  <c r="L554" i="22"/>
  <c r="L553" i="22"/>
  <c r="L552" i="22"/>
  <c r="L551" i="22"/>
  <c r="L550" i="22"/>
  <c r="L549" i="22"/>
  <c r="L548" i="22"/>
  <c r="L547" i="22"/>
  <c r="L546" i="22"/>
  <c r="L545" i="22"/>
  <c r="L544" i="22"/>
  <c r="L543" i="22"/>
  <c r="L542" i="22"/>
  <c r="L541" i="22"/>
  <c r="L540" i="22"/>
  <c r="L539" i="22"/>
  <c r="L538" i="22"/>
  <c r="L537" i="22"/>
  <c r="L536" i="22"/>
  <c r="L535" i="22"/>
  <c r="L534" i="22"/>
  <c r="L533" i="22"/>
  <c r="L532" i="22"/>
  <c r="L531" i="22"/>
  <c r="L530" i="22"/>
  <c r="L529" i="22"/>
  <c r="L528" i="22"/>
  <c r="L527" i="22"/>
  <c r="L526" i="22"/>
  <c r="L525" i="22"/>
  <c r="L524" i="22"/>
  <c r="L523" i="22"/>
  <c r="L522" i="22"/>
  <c r="L521" i="22"/>
  <c r="L520" i="22"/>
  <c r="L519" i="22"/>
  <c r="L518" i="22"/>
  <c r="L517" i="22"/>
  <c r="L516" i="22"/>
  <c r="L515" i="22"/>
  <c r="L514" i="22"/>
  <c r="L513" i="22"/>
  <c r="L512" i="22"/>
  <c r="L511" i="22"/>
  <c r="L510" i="22"/>
  <c r="L509" i="22"/>
  <c r="L508" i="22"/>
  <c r="L507" i="22"/>
  <c r="L506" i="22"/>
  <c r="L505" i="22"/>
  <c r="L504" i="22"/>
  <c r="L503" i="22"/>
  <c r="L502" i="22"/>
  <c r="L501" i="22"/>
  <c r="L500" i="22"/>
  <c r="L499" i="22"/>
  <c r="L498" i="22"/>
  <c r="L497" i="22"/>
  <c r="L496" i="22"/>
  <c r="L495" i="22"/>
  <c r="L494" i="22"/>
  <c r="L493" i="22"/>
  <c r="L492" i="22"/>
  <c r="L491" i="22"/>
  <c r="L490" i="22"/>
  <c r="L489" i="22"/>
  <c r="L488" i="22"/>
  <c r="L487" i="22"/>
  <c r="L486" i="22"/>
  <c r="L485" i="22"/>
  <c r="L484" i="22"/>
  <c r="L483" i="22"/>
  <c r="L482" i="22"/>
  <c r="L481" i="22"/>
  <c r="L480" i="22"/>
  <c r="L479" i="22"/>
  <c r="L478" i="22"/>
  <c r="L477" i="22"/>
  <c r="L476" i="22"/>
  <c r="L475" i="22"/>
  <c r="L474" i="22"/>
  <c r="L473" i="22"/>
  <c r="L472" i="22"/>
  <c r="L471" i="22"/>
  <c r="L470" i="22"/>
  <c r="L469" i="22"/>
  <c r="L468" i="22"/>
  <c r="L467" i="22"/>
  <c r="L466" i="22"/>
  <c r="L465" i="22"/>
  <c r="L464" i="22"/>
  <c r="L463" i="22"/>
  <c r="L462" i="22"/>
  <c r="L461" i="22"/>
  <c r="L460" i="22"/>
  <c r="L459" i="22"/>
  <c r="L458" i="22"/>
  <c r="L457" i="22"/>
  <c r="L456" i="22"/>
  <c r="L455" i="22"/>
  <c r="L454" i="22"/>
  <c r="L453" i="22"/>
  <c r="L452" i="22"/>
  <c r="L451" i="22"/>
  <c r="L450" i="22"/>
  <c r="L449" i="22"/>
  <c r="L448" i="22"/>
  <c r="L447" i="22"/>
  <c r="L446" i="22"/>
  <c r="L445" i="22"/>
  <c r="L444" i="22"/>
  <c r="L443" i="22"/>
  <c r="L442" i="22"/>
  <c r="L441" i="22"/>
  <c r="L440" i="22"/>
  <c r="L439" i="22"/>
  <c r="L438" i="22"/>
  <c r="L437" i="22"/>
  <c r="L436" i="22"/>
  <c r="L435" i="22"/>
  <c r="L434" i="22"/>
  <c r="L433" i="22"/>
  <c r="L432" i="22"/>
  <c r="L431" i="22"/>
  <c r="L430" i="22"/>
  <c r="L429" i="22"/>
  <c r="L428" i="22"/>
  <c r="L427" i="22"/>
  <c r="L426" i="22"/>
  <c r="L425" i="22"/>
  <c r="L424" i="22"/>
  <c r="L423" i="22"/>
  <c r="L422" i="22"/>
  <c r="L421" i="22"/>
  <c r="L420" i="22"/>
  <c r="L419" i="22"/>
  <c r="L418" i="22"/>
  <c r="L417" i="22"/>
  <c r="L416" i="22"/>
  <c r="L415" i="22"/>
  <c r="L414" i="22"/>
  <c r="L413" i="22"/>
  <c r="L412" i="22"/>
  <c r="L411" i="22"/>
  <c r="L410" i="22"/>
  <c r="L409" i="22"/>
  <c r="L408" i="22"/>
  <c r="L407" i="22"/>
  <c r="L406" i="22"/>
  <c r="L405" i="22"/>
  <c r="L404" i="22"/>
  <c r="L403" i="22"/>
  <c r="L402" i="22"/>
  <c r="L401" i="22"/>
  <c r="L400" i="22"/>
  <c r="L399" i="22"/>
  <c r="L398" i="22"/>
  <c r="L397" i="22"/>
  <c r="L396" i="22"/>
  <c r="L395" i="22"/>
  <c r="L394" i="22"/>
  <c r="L393" i="22"/>
  <c r="L392" i="22"/>
  <c r="L391" i="22"/>
  <c r="L390" i="22"/>
  <c r="L389" i="22"/>
  <c r="L388" i="22"/>
  <c r="L387" i="22"/>
  <c r="L386" i="22"/>
  <c r="L385" i="22"/>
  <c r="L384" i="22"/>
  <c r="L383" i="22"/>
  <c r="L382" i="22"/>
  <c r="L381" i="22"/>
  <c r="L380" i="22"/>
  <c r="L379" i="22"/>
  <c r="L378" i="22"/>
  <c r="L377" i="22"/>
  <c r="L376" i="22"/>
  <c r="L375" i="22"/>
  <c r="L374" i="22"/>
  <c r="L373" i="22"/>
  <c r="L372" i="22"/>
  <c r="L371" i="22"/>
  <c r="L370" i="22"/>
  <c r="L369" i="22"/>
  <c r="L368" i="22"/>
  <c r="L367" i="22"/>
  <c r="L366" i="22"/>
  <c r="L365" i="22"/>
  <c r="L364" i="22"/>
  <c r="L363" i="22"/>
  <c r="L362" i="22"/>
  <c r="L361" i="22"/>
  <c r="L360" i="22"/>
  <c r="L359" i="22"/>
  <c r="L358" i="22"/>
  <c r="L357" i="22"/>
  <c r="L356" i="22"/>
  <c r="L355" i="22"/>
  <c r="L354" i="22"/>
  <c r="L353" i="22"/>
  <c r="L352" i="22"/>
  <c r="L351" i="22"/>
  <c r="L350" i="22"/>
  <c r="L349" i="22"/>
  <c r="L348" i="22"/>
  <c r="L347" i="22"/>
  <c r="L346" i="22"/>
  <c r="L345" i="22"/>
  <c r="L344" i="22"/>
  <c r="L343" i="22"/>
  <c r="L342" i="22"/>
  <c r="L341" i="22"/>
  <c r="L340" i="22"/>
  <c r="L339" i="22"/>
  <c r="L338" i="22"/>
  <c r="L337" i="22"/>
  <c r="L336" i="22"/>
  <c r="L335" i="22"/>
  <c r="L334" i="22"/>
  <c r="L333" i="22"/>
  <c r="L332" i="22"/>
  <c r="L331" i="22"/>
  <c r="L330" i="22"/>
  <c r="L329" i="22"/>
  <c r="L328" i="22"/>
  <c r="L327" i="22"/>
  <c r="L326" i="22"/>
  <c r="L325" i="22"/>
  <c r="L324" i="22"/>
  <c r="L323" i="22"/>
  <c r="L322" i="22"/>
  <c r="L321" i="22"/>
  <c r="L320" i="22"/>
  <c r="L319" i="22"/>
  <c r="L318" i="22"/>
  <c r="L317" i="22"/>
  <c r="L316" i="22"/>
  <c r="L315" i="22"/>
  <c r="L314" i="22"/>
  <c r="L313" i="22"/>
  <c r="L312" i="22"/>
  <c r="L311" i="22"/>
  <c r="L310" i="22"/>
  <c r="L309" i="22"/>
  <c r="L308" i="22"/>
  <c r="L307" i="22"/>
  <c r="L306" i="22"/>
  <c r="L305" i="22"/>
  <c r="L304" i="22"/>
  <c r="L303" i="22"/>
  <c r="L302" i="22"/>
  <c r="L301" i="22"/>
  <c r="L300" i="22"/>
  <c r="L299" i="22"/>
  <c r="L298" i="22"/>
  <c r="L297" i="22"/>
  <c r="L296" i="22"/>
  <c r="L295" i="22"/>
  <c r="L294" i="22"/>
  <c r="L293" i="22"/>
  <c r="L292" i="22"/>
  <c r="L291" i="22"/>
  <c r="L290" i="22"/>
  <c r="L289" i="22"/>
  <c r="L288" i="22"/>
  <c r="L287" i="22"/>
  <c r="L286" i="22"/>
  <c r="L285" i="22"/>
  <c r="L284" i="22"/>
  <c r="L283" i="22"/>
  <c r="L282" i="22"/>
  <c r="L281" i="22"/>
  <c r="L280" i="22"/>
  <c r="L279" i="22"/>
  <c r="L278" i="22"/>
  <c r="L277" i="22"/>
  <c r="L276" i="22"/>
  <c r="L275" i="22"/>
  <c r="L274" i="22"/>
  <c r="L273" i="22"/>
  <c r="L272" i="22"/>
  <c r="L271" i="22"/>
  <c r="L270" i="22"/>
  <c r="L269" i="22"/>
  <c r="L268" i="22"/>
  <c r="L267" i="22"/>
  <c r="L266" i="22"/>
  <c r="L265" i="22"/>
  <c r="L264" i="22"/>
  <c r="L263" i="22"/>
  <c r="L262" i="22"/>
  <c r="L261" i="22"/>
  <c r="L260" i="22"/>
  <c r="L259" i="22"/>
  <c r="L258" i="22"/>
  <c r="L257" i="22"/>
  <c r="L256" i="22"/>
  <c r="L255" i="22"/>
  <c r="L254" i="22"/>
  <c r="L253" i="22"/>
  <c r="L252" i="22"/>
  <c r="L251" i="22"/>
  <c r="L250" i="22"/>
  <c r="L249" i="22"/>
  <c r="L248" i="22"/>
  <c r="L247" i="22"/>
  <c r="L246" i="22"/>
  <c r="L245" i="22"/>
  <c r="L244" i="22"/>
  <c r="L243" i="22"/>
  <c r="L242" i="22"/>
  <c r="L241" i="22"/>
  <c r="L240" i="22"/>
  <c r="L239" i="22"/>
  <c r="L238" i="22"/>
  <c r="L237" i="22"/>
  <c r="L236" i="22"/>
  <c r="L235" i="22"/>
  <c r="L234" i="22"/>
  <c r="L233" i="22"/>
  <c r="L232" i="22"/>
  <c r="L231" i="22"/>
  <c r="L230" i="22"/>
  <c r="L229" i="22"/>
  <c r="L228" i="22"/>
  <c r="L227" i="22"/>
  <c r="L226" i="22"/>
  <c r="L225" i="22"/>
  <c r="L224" i="22"/>
  <c r="L223" i="22"/>
  <c r="L222" i="22"/>
  <c r="L221" i="22"/>
  <c r="L220" i="22"/>
  <c r="L219" i="22"/>
  <c r="L218" i="22"/>
  <c r="L217" i="22"/>
  <c r="L216" i="22"/>
  <c r="L215" i="22"/>
  <c r="L214" i="22"/>
  <c r="L213" i="22"/>
  <c r="L212" i="22"/>
  <c r="L211" i="22"/>
  <c r="L210" i="22"/>
  <c r="L209" i="22"/>
  <c r="L208" i="22"/>
  <c r="L207" i="22"/>
  <c r="L206" i="22"/>
  <c r="L205" i="22"/>
  <c r="L204" i="22"/>
  <c r="L203" i="22"/>
  <c r="L202" i="22"/>
  <c r="L201" i="22"/>
  <c r="L200" i="22"/>
  <c r="L199" i="22"/>
  <c r="L198" i="22"/>
  <c r="L197" i="22"/>
  <c r="L196" i="22"/>
  <c r="L195" i="22"/>
  <c r="L194" i="22"/>
  <c r="L193" i="22"/>
  <c r="L192" i="22"/>
  <c r="L191" i="22"/>
  <c r="L190" i="22"/>
  <c r="L189" i="22"/>
  <c r="L188" i="22"/>
  <c r="L187" i="22"/>
  <c r="L186" i="22"/>
  <c r="L185" i="22"/>
  <c r="L184" i="22"/>
  <c r="L183" i="22"/>
  <c r="L182" i="22"/>
  <c r="L181" i="22"/>
  <c r="L180" i="22"/>
  <c r="L179" i="22"/>
  <c r="L178" i="22"/>
  <c r="L177" i="22"/>
  <c r="L176" i="22"/>
  <c r="L175" i="22"/>
  <c r="L174" i="22"/>
  <c r="L173" i="22"/>
  <c r="L172" i="22"/>
  <c r="L171" i="22"/>
  <c r="L170" i="22"/>
  <c r="L169" i="22"/>
  <c r="L168" i="22"/>
  <c r="L167" i="22"/>
  <c r="L166" i="22"/>
  <c r="L165" i="22"/>
  <c r="L164" i="22"/>
  <c r="L163" i="22"/>
  <c r="L162" i="22"/>
  <c r="L161" i="22"/>
  <c r="L160" i="22"/>
  <c r="L159" i="22"/>
  <c r="L158" i="22"/>
  <c r="L157" i="22"/>
  <c r="L156" i="22"/>
  <c r="L155" i="22"/>
  <c r="L154" i="22"/>
  <c r="L153" i="22"/>
  <c r="L152" i="22"/>
  <c r="L151" i="22"/>
  <c r="L150" i="22"/>
  <c r="L149" i="22"/>
  <c r="L148" i="22"/>
  <c r="L147" i="22"/>
  <c r="L146" i="22"/>
  <c r="L145" i="22"/>
  <c r="L144" i="22"/>
  <c r="L143" i="22"/>
  <c r="L142" i="22"/>
  <c r="L141" i="22"/>
  <c r="L140" i="22"/>
  <c r="L139" i="22"/>
  <c r="L138" i="22"/>
  <c r="L137" i="22"/>
  <c r="L136" i="22"/>
  <c r="L135" i="22"/>
  <c r="L134" i="22"/>
  <c r="L133" i="22"/>
  <c r="L132" i="22"/>
  <c r="L131" i="22"/>
  <c r="L130" i="22"/>
  <c r="L129" i="22"/>
  <c r="L128" i="22"/>
  <c r="L127" i="22"/>
  <c r="L126" i="22"/>
  <c r="L125" i="22"/>
  <c r="L124" i="22"/>
  <c r="L123" i="22"/>
  <c r="L122" i="22"/>
  <c r="L121" i="22"/>
  <c r="L120" i="22"/>
  <c r="L119" i="22"/>
  <c r="L118" i="22"/>
  <c r="L117" i="22"/>
  <c r="L116" i="22"/>
  <c r="L115" i="22"/>
  <c r="L114" i="22"/>
  <c r="L113" i="22"/>
  <c r="L112" i="22"/>
  <c r="L111" i="22"/>
  <c r="L110" i="22"/>
  <c r="L109" i="22"/>
  <c r="L108" i="22"/>
  <c r="L107" i="22"/>
  <c r="L106" i="22"/>
  <c r="L105" i="22"/>
  <c r="L104" i="22"/>
  <c r="L103" i="22"/>
  <c r="BB102" i="22"/>
  <c r="BA102" i="22"/>
  <c r="AZ102" i="22"/>
  <c r="AY102" i="22"/>
  <c r="AX102" i="22"/>
  <c r="L102" i="22"/>
  <c r="BB101" i="22"/>
  <c r="BA101" i="22"/>
  <c r="L101" i="22"/>
  <c r="BB100" i="22"/>
  <c r="BA100" i="22"/>
  <c r="L100" i="22"/>
  <c r="BB99" i="22"/>
  <c r="BA99" i="22"/>
  <c r="L99" i="22"/>
  <c r="BB98" i="22"/>
  <c r="BA98" i="22"/>
  <c r="L98" i="22"/>
  <c r="BB97" i="22"/>
  <c r="BA97" i="22"/>
  <c r="L97" i="22"/>
  <c r="BB96" i="22"/>
  <c r="BA96" i="22"/>
  <c r="L96" i="22"/>
  <c r="BB95" i="22"/>
  <c r="BA95" i="22"/>
  <c r="L95" i="22"/>
  <c r="BB94" i="22"/>
  <c r="BA94" i="22"/>
  <c r="L94" i="22"/>
  <c r="BB93" i="22"/>
  <c r="BA93" i="22"/>
  <c r="L93" i="22"/>
  <c r="BB92" i="22"/>
  <c r="BA92" i="22"/>
  <c r="L92" i="22"/>
  <c r="BB91" i="22"/>
  <c r="BA91" i="22"/>
  <c r="L91" i="22"/>
  <c r="BB90" i="22"/>
  <c r="BA90" i="22"/>
  <c r="L90" i="22"/>
  <c r="BB89" i="22"/>
  <c r="BA89" i="22"/>
  <c r="L89" i="22"/>
  <c r="BB88" i="22"/>
  <c r="BA88" i="22"/>
  <c r="L88" i="22"/>
  <c r="BB87" i="22"/>
  <c r="BA87" i="22"/>
  <c r="L87" i="22"/>
  <c r="BB86" i="22"/>
  <c r="BA86" i="22"/>
  <c r="L86" i="22"/>
  <c r="BB85" i="22"/>
  <c r="BA85" i="22"/>
  <c r="L85" i="22"/>
  <c r="BB84" i="22"/>
  <c r="BA84" i="22"/>
  <c r="L84" i="22"/>
  <c r="BB83" i="22"/>
  <c r="BA83" i="22"/>
  <c r="L83" i="22"/>
  <c r="BB82" i="22"/>
  <c r="BA82" i="22"/>
  <c r="L82" i="22"/>
  <c r="BB81" i="22"/>
  <c r="BA81" i="22"/>
  <c r="L81" i="22"/>
  <c r="BB80" i="22"/>
  <c r="BA80" i="22"/>
  <c r="L80" i="22"/>
  <c r="BB79" i="22"/>
  <c r="BA79" i="22"/>
  <c r="L79" i="22"/>
  <c r="BB78" i="22"/>
  <c r="BA78" i="22"/>
  <c r="L78" i="22"/>
  <c r="BB77" i="22"/>
  <c r="BA77" i="22"/>
  <c r="L77" i="22"/>
  <c r="BB76" i="22"/>
  <c r="BA76" i="22"/>
  <c r="L76" i="22"/>
  <c r="BB75" i="22"/>
  <c r="BA75" i="22"/>
  <c r="L75" i="22"/>
  <c r="BB74" i="22"/>
  <c r="BA74" i="22"/>
  <c r="L74" i="22"/>
  <c r="BB73" i="22"/>
  <c r="BA73" i="22"/>
  <c r="L73" i="22"/>
  <c r="BB72" i="22"/>
  <c r="BA72" i="22"/>
  <c r="L72" i="22"/>
  <c r="BB71" i="22"/>
  <c r="BA71" i="22"/>
  <c r="L71" i="22"/>
  <c r="BB70" i="22"/>
  <c r="BA70" i="22"/>
  <c r="L70" i="22"/>
  <c r="BB69" i="22"/>
  <c r="BA69" i="22"/>
  <c r="L69" i="22"/>
  <c r="BB68" i="22"/>
  <c r="BA68" i="22"/>
  <c r="L68" i="22"/>
  <c r="BB67" i="22"/>
  <c r="BA67" i="22"/>
  <c r="L67" i="22"/>
  <c r="BB66" i="22"/>
  <c r="BA66" i="22"/>
  <c r="L66" i="22"/>
  <c r="BB65" i="22"/>
  <c r="BA65" i="22"/>
  <c r="L65" i="22"/>
  <c r="BB64" i="22"/>
  <c r="BA64" i="22"/>
  <c r="L64" i="22"/>
  <c r="BB63" i="22"/>
  <c r="BA63" i="22"/>
  <c r="L63" i="22"/>
  <c r="BB62" i="22"/>
  <c r="BA62" i="22"/>
  <c r="L62" i="22"/>
  <c r="BB61" i="22"/>
  <c r="BA61" i="22"/>
  <c r="L61" i="22"/>
  <c r="BB60" i="22"/>
  <c r="BA60" i="22"/>
  <c r="L60" i="22"/>
  <c r="BB59" i="22"/>
  <c r="BA59" i="22"/>
  <c r="L59" i="22"/>
  <c r="BB58" i="22"/>
  <c r="BA58" i="22"/>
  <c r="L58" i="22"/>
  <c r="BB57" i="22"/>
  <c r="BA57" i="22"/>
  <c r="L57" i="22"/>
  <c r="BB56" i="22"/>
  <c r="BA56" i="22"/>
  <c r="L56" i="22"/>
  <c r="BB55" i="22"/>
  <c r="BA55" i="22"/>
  <c r="L55" i="22"/>
  <c r="BB54" i="22"/>
  <c r="BA54" i="22"/>
  <c r="L54" i="22"/>
  <c r="BB53" i="22"/>
  <c r="BA53" i="22"/>
  <c r="L53" i="22"/>
  <c r="BB52" i="22"/>
  <c r="BA52" i="22"/>
  <c r="L52" i="22"/>
  <c r="BB51" i="22"/>
  <c r="BA51" i="22"/>
  <c r="L51" i="22"/>
  <c r="BB50" i="22"/>
  <c r="BA50" i="22"/>
  <c r="L50" i="22"/>
  <c r="E50" i="22"/>
  <c r="BB49" i="22"/>
  <c r="BA49" i="22"/>
  <c r="L49" i="22"/>
  <c r="E49" i="22"/>
  <c r="BB48" i="22"/>
  <c r="BA48" i="22"/>
  <c r="L48" i="22"/>
  <c r="E48" i="22"/>
  <c r="BB47" i="22"/>
  <c r="BA47" i="22"/>
  <c r="L47" i="22"/>
  <c r="E47" i="22"/>
  <c r="BB46" i="22"/>
  <c r="BA46" i="22"/>
  <c r="L46" i="22"/>
  <c r="E46" i="22"/>
  <c r="BB45" i="22"/>
  <c r="BA45" i="22"/>
  <c r="L45" i="22"/>
  <c r="E45" i="22"/>
  <c r="BB44" i="22"/>
  <c r="BA44" i="22"/>
  <c r="L44" i="22"/>
  <c r="E44" i="22"/>
  <c r="BB43" i="22"/>
  <c r="BA43" i="22"/>
  <c r="L43" i="22"/>
  <c r="E43" i="22"/>
  <c r="BB42" i="22"/>
  <c r="BA42" i="22"/>
  <c r="L42" i="22"/>
  <c r="E42" i="22"/>
  <c r="BB41" i="22"/>
  <c r="BA41" i="22"/>
  <c r="L41" i="22"/>
  <c r="E41" i="22"/>
  <c r="BB40" i="22"/>
  <c r="BA40" i="22"/>
  <c r="L40" i="22"/>
  <c r="E40" i="22"/>
  <c r="BB39" i="22"/>
  <c r="BA39" i="22"/>
  <c r="L39" i="22"/>
  <c r="E39" i="22"/>
  <c r="BB38" i="22"/>
  <c r="BA38" i="22"/>
  <c r="L38" i="22"/>
  <c r="E38" i="22"/>
  <c r="BB37" i="22"/>
  <c r="BA37" i="22"/>
  <c r="L37" i="22"/>
  <c r="E37" i="22"/>
  <c r="BB36" i="22"/>
  <c r="BA36" i="22"/>
  <c r="L36" i="22"/>
  <c r="E36" i="22"/>
  <c r="BB35" i="22"/>
  <c r="BA35" i="22"/>
  <c r="L35" i="22"/>
  <c r="E35" i="22"/>
  <c r="BB34" i="22"/>
  <c r="BA34" i="22"/>
  <c r="L34" i="22"/>
  <c r="E34" i="22"/>
  <c r="BB33" i="22"/>
  <c r="BA33" i="22"/>
  <c r="L33" i="22"/>
  <c r="E33" i="22"/>
  <c r="BB32" i="22"/>
  <c r="BA32" i="22"/>
  <c r="L32" i="22"/>
  <c r="E32" i="22"/>
  <c r="BB31" i="22"/>
  <c r="BA31" i="22"/>
  <c r="L31" i="22"/>
  <c r="E31" i="22"/>
  <c r="BB30" i="22"/>
  <c r="BA30" i="22"/>
  <c r="L30" i="22"/>
  <c r="E30" i="22"/>
  <c r="BB29" i="22"/>
  <c r="BA29" i="22"/>
  <c r="L29" i="22"/>
  <c r="E29" i="22"/>
  <c r="BB28" i="22"/>
  <c r="BA28" i="22"/>
  <c r="L28" i="22"/>
  <c r="E28" i="22"/>
  <c r="BB27" i="22"/>
  <c r="BA27" i="22"/>
  <c r="L27" i="22"/>
  <c r="E27" i="22"/>
  <c r="BB26" i="22"/>
  <c r="BA26" i="22"/>
  <c r="L26" i="22"/>
  <c r="E26" i="22"/>
  <c r="BB25" i="22"/>
  <c r="BA25" i="22"/>
  <c r="L25" i="22"/>
  <c r="E25" i="22"/>
  <c r="BB24" i="22"/>
  <c r="BA24" i="22"/>
  <c r="L24" i="22"/>
  <c r="E24" i="22"/>
  <c r="BB23" i="22"/>
  <c r="BA23" i="22"/>
  <c r="L23" i="22"/>
  <c r="E23" i="22"/>
  <c r="BB22" i="22"/>
  <c r="BA22" i="22"/>
  <c r="L22" i="22"/>
  <c r="E22" i="22"/>
  <c r="L21" i="22"/>
  <c r="L20" i="22"/>
  <c r="L19" i="22"/>
  <c r="L18" i="22"/>
  <c r="L17" i="22"/>
  <c r="L16" i="22"/>
  <c r="L15" i="22"/>
  <c r="L14" i="22"/>
  <c r="L13" i="22"/>
  <c r="L12" i="22"/>
  <c r="L11" i="22"/>
  <c r="L10" i="22"/>
  <c r="L9" i="22"/>
  <c r="L8" i="22"/>
  <c r="L7" i="22"/>
  <c r="L6" i="22"/>
  <c r="L5" i="22"/>
  <c r="L4" i="22"/>
  <c r="L3" i="22"/>
  <c r="AW3" i="12"/>
  <c r="AT3" i="12"/>
  <c r="AS3" i="12"/>
  <c r="AP3" i="12"/>
  <c r="AO3" i="12"/>
  <c r="AL3" i="12"/>
  <c r="AK3" i="12"/>
  <c r="AJ3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U3" i="12"/>
  <c r="T3" i="12"/>
  <c r="S3" i="12"/>
  <c r="R3" i="12"/>
  <c r="P3" i="12"/>
  <c r="O3" i="12"/>
  <c r="N3" i="12"/>
  <c r="M3" i="12"/>
  <c r="K3" i="12"/>
  <c r="J3" i="12"/>
  <c r="I3" i="12"/>
  <c r="H3" i="12"/>
  <c r="G3" i="12"/>
  <c r="I15" i="23" s="1"/>
  <c r="F3" i="12"/>
  <c r="I14" i="23" s="1"/>
  <c r="D3" i="12"/>
  <c r="I13" i="23" s="1"/>
  <c r="C3" i="12"/>
  <c r="B3" i="12"/>
  <c r="A2" i="12"/>
  <c r="A3" i="12" s="1"/>
  <c r="I3" i="23" s="1"/>
  <c r="M3" i="23" s="1"/>
  <c r="K30" i="23"/>
  <c r="F30" i="23"/>
  <c r="K29" i="23"/>
  <c r="F29" i="23"/>
  <c r="K28" i="23"/>
  <c r="F28" i="23"/>
  <c r="K24" i="23"/>
  <c r="F24" i="23"/>
  <c r="K23" i="23"/>
  <c r="F23" i="23"/>
  <c r="T22" i="23"/>
  <c r="K22" i="23"/>
  <c r="F22" i="23"/>
  <c r="K21" i="23"/>
  <c r="F21" i="23"/>
  <c r="T17" i="23"/>
  <c r="I17" i="23"/>
  <c r="T16" i="23"/>
  <c r="I16" i="23"/>
  <c r="T15" i="23"/>
  <c r="T14" i="23"/>
  <c r="U10" i="23"/>
  <c r="T10" i="23"/>
  <c r="E9" i="23"/>
  <c r="P9" i="23" s="1"/>
  <c r="B9" i="23"/>
  <c r="G7" i="23"/>
  <c r="E7" i="23"/>
  <c r="P7" i="23" s="1"/>
  <c r="B7" i="23"/>
  <c r="K8" i="29"/>
  <c r="J8" i="29"/>
  <c r="I8" i="29"/>
  <c r="H8" i="29"/>
  <c r="G8" i="29"/>
  <c r="F8" i="29"/>
  <c r="E8" i="29"/>
  <c r="D8" i="29"/>
  <c r="C8" i="29"/>
  <c r="B8" i="29"/>
  <c r="K7" i="29"/>
  <c r="J7" i="29"/>
  <c r="I7" i="29"/>
  <c r="H7" i="29"/>
  <c r="G7" i="29"/>
  <c r="F7" i="29"/>
  <c r="E7" i="29"/>
  <c r="D7" i="29"/>
  <c r="C7" i="29"/>
  <c r="B7" i="29"/>
  <c r="K6" i="29"/>
  <c r="J6" i="29"/>
  <c r="I6" i="29"/>
  <c r="H6" i="29"/>
  <c r="G6" i="29"/>
  <c r="F6" i="29"/>
  <c r="E6" i="29"/>
  <c r="D6" i="29"/>
  <c r="C6" i="29"/>
  <c r="B6" i="29"/>
  <c r="K5" i="29"/>
  <c r="J5" i="29"/>
  <c r="I5" i="29"/>
  <c r="H5" i="29"/>
  <c r="G5" i="29"/>
  <c r="F5" i="29"/>
  <c r="E5" i="29"/>
  <c r="D5" i="29"/>
  <c r="C5" i="29"/>
  <c r="B5" i="29"/>
  <c r="K4" i="29"/>
  <c r="J4" i="29"/>
  <c r="I4" i="29"/>
  <c r="H4" i="29"/>
  <c r="G4" i="29"/>
  <c r="F4" i="29"/>
  <c r="E4" i="29"/>
  <c r="D4" i="29"/>
  <c r="C4" i="29"/>
  <c r="B4" i="29"/>
  <c r="R2" i="29"/>
  <c r="Q2" i="29"/>
  <c r="F62" i="32" l="1"/>
  <c r="G61" i="32"/>
  <c r="Q3" i="12"/>
  <c r="F7" i="23"/>
  <c r="AO3" i="4"/>
  <c r="Y1" i="10" s="1"/>
  <c r="G9" i="23"/>
  <c r="AO2" i="4"/>
  <c r="W1" i="10" s="1"/>
  <c r="AO4" i="4"/>
  <c r="AA1" i="10" s="1"/>
  <c r="E1" i="13"/>
  <c r="I12" i="23"/>
  <c r="V3" i="12"/>
  <c r="L3" i="12"/>
  <c r="F63" i="32" l="1"/>
  <c r="G62" i="32"/>
  <c r="G63" i="32" l="1"/>
  <c r="F14" i="23" s="1"/>
  <c r="P14" i="23"/>
</calcChain>
</file>

<file path=xl/connections.xml><?xml version="1.0" encoding="utf-8"?>
<connections xmlns="http://schemas.openxmlformats.org/spreadsheetml/2006/main">
  <connection id="1" name="OP行情 - TXO" description="https://www.taifex.com.tw/cht/3/optDailyMarketExcel" type="4" refreshedVersion="6" saveData="1">
    <webPr sourceData="1" parsePre="1" consecutive="1" xl2000="1" url="http://www.taifex.com.tw/cht/3/optDailyMarketExcel" htmlTables="1">
      <tables count="1">
        <x v="3"/>
      </tables>
    </webPr>
  </connection>
  <connection id="2" name="OP行情 - TXO (只記錄日期)" description="https://www.taifex.com.tw/cht/3/optDailyMarketExcel" type="4" refreshedVersion="6" saveData="1">
    <webPr sourceData="1" parsePre="1" consecutive="1" xl2000="1" url="https://www.taifex.com.tw/cht/3/optDailyMarketExcel" htmlTables="1">
      <tables count="1">
        <x v="2"/>
      </tables>
    </webPr>
  </connection>
  <connection id="3" name="OP籌碼 - PCRatio" description="https://www.taifex.com.tw/cht/3/pcRatioExcel" type="4" refreshedVersion="6" saveData="1">
    <webPr sourceData="1" parsePre="1" consecutive="1" xl2000="1" url="https://www.taifex.com.tw/cht/3/pcRatioExcel" htmlTables="1">
      <tables count="1">
        <x v="2"/>
      </tables>
    </webPr>
  </connection>
  <connection id="4" name="OP籌碼 - 法人" description="http://www.taifex.com.tw/cht/3/callsAndPutsDateExcel" type="4" refreshedVersion="6" saveData="1">
    <webPr sourceData="1" parsePre="1" consecutive="1" xl2000="1" url="https://www.taifex.com.tw/cht/3/callsAndPutsDateExcel" htmlTables="1">
      <tables count="1">
        <x v="2"/>
      </tables>
    </webPr>
  </connection>
  <connection id="5" name="VIX-連結到投顧每日更新檔資料夾" description="期交所VIX頁面改版，睿綸用Pyhton爬蟲存成 .txt 檔，我們再用EXCEL去連結本地端檔案" type="6" refreshedVersion="6" background="1" saveData="1">
    <textPr prompt="0" codePage="950" sourceFile="\\10.36.205.170\投資顧問部\(日)每日更新檔\VIX(勿刪!!)\vix.txt">
      <textFields>
        <textField/>
      </textFields>
    </textPr>
  </connection>
  <connection id="6" name="夜盤OP籌碼 - 法人合計" description="https://www.taifex.com.tw/cht/3/optContractsDateAhExcel" type="4" refreshedVersion="8" saveData="1">
    <webPr sourceData="1" parsePre="1" consecutive="1" xl2000="1" url="https://www.taifex.com.tw/cht/3/optContractsDateAhExcel" htmlTables="1"/>
  </connection>
  <connection id="7" name="夜盤OP籌碼 - 法人買賣權分計" description="https://www.taifex.com.tw/cht/3/callsAndPutsDateAhExcel" type="4" refreshedVersion="8" saveData="1">
    <webPr sourceData="1" parsePre="1" consecutive="1" xl2000="1" url="https://www.taifex.com.tw/cht/3/callsAndPutsDateAhExcel" htmlTables="1"/>
  </connection>
  <connection id="8" name="夜盤期貨籌碼" description="https://www.taifex.com.tw/cht/3/futContractsDateAhExcel" type="4" refreshedVersion="8" saveData="1">
    <webPr sourceData="1" parsePre="1" consecutive="1" xl2000="1" url="https://www.taifex.com.tw/cht/3/futContractsDateAhExcel" htmlTables="1"/>
  </connection>
  <connection id="9" name="現貨 - 法人" description="https://www.twse.com.tw/fund/BFI82U?response=html&amp;dayDate=&amp;weekDate=&amp;monthDate=&amp;type=day" type="4" refreshedVersion="6" saveData="1">
    <webPr sourceData="1" parsePre="1" consecutive="1" xl2000="1" url="https://www.twse.com.tw/fund/BFI82U?response=html&amp;dayDate=&amp;weekDate=&amp;monthDate=&amp;type=day" htmlTables="1"/>
  </connection>
  <connection id="10" name="現貨 - 信用交易統計 (融資融券)" description="https://www.twse.com.tw/exchangeReport/MI_MARGN?response=html&amp;date=&amp;weekDate=&amp;monthDate=&amp;type=day&amp;selectType=MS" type="4" refreshedVersion="6" saveData="1">
    <webPr sourceData="1" parsePre="1" consecutive="1" xl2000="1" url="https://www.twse.com.tw/exchangeReport/MI_MARGN?response=html&amp;date=&amp;weekDate=&amp;monthDate=&amp;type=day&amp;selectType=MS" htmlTables="1"/>
  </connection>
  <connection id="11" name="現貨 - 類股成交資訊" type="4" refreshedVersion="6" saveData="1">
    <webPr sourceData="1" parsePre="1" consecutive="1" xl2000="1" url="https://www.twse.com.tw/exchangeReport/FMTQIK?response=html&amp;date=&amp;weekDate=&amp;monthDate=&amp;type=day" htmlTables="1"/>
  </connection>
  <connection id="12" name="期貨行情 - 大台 TX" description="https://www.taifex.com.tw/cht/3/futDailyMarketExcel" type="4" refreshedVersion="6" saveData="1">
    <webPr sourceData="1" parsePre="1" consecutive="1" xl2000="1" url="https://www.taifex.com.tw/cht/3/futDailyMarketExcel" htmlTables="1">
      <tables count="1">
        <x v="3"/>
      </tables>
    </webPr>
  </connection>
  <connection id="13" name="期貨行情 - 小臺 MTX" description="https://www.taifex.com.tw/cht/3/futDailyMarketExcel?commodity_id=MTX" type="4" refreshedVersion="6" background="1" saveData="1">
    <webPr sourceData="1" parsePre="1" consecutive="1" xl2000="1" url="https://www.taifex.com.tw/cht/3/futDailyMarketExcel?commodity_id=MTX" htmlTables="1">
      <tables count="1">
        <x v="3"/>
      </tables>
    </webPr>
  </connection>
  <connection id="14" name="期貨-股票期貨/股票選擇權 交易標的" description="https://www.taifex.com.tw/cht/2/stockLists" type="4" refreshedVersion="6" saveData="1">
    <webPr sourceData="1" parsePre="1" consecutive="1" xl2000="1" url="https://www.taifex.com.tw/cht/2/stockLists" htmlTables="1">
      <tables count="1">
        <s v="myTable"/>
      </tables>
    </webPr>
  </connection>
  <connection id="15" name="期貨-股票期貨價格" type="4" refreshedVersion="6" saveData="1">
    <webPr sourceData="1" parsePre="1" consecutive="1" xl2000="1" url="https://www.taifex.com.tw/cht/3/futDailyMarketExcel?commodity_id=STF" htmlTables="1">
      <tables count="1">
        <x v="3"/>
      </tables>
    </webPr>
  </connection>
  <connection id="16" name="期貨籌碼 - 三大法人" description="http://www.taifex.com.tw/cht/3/futContractsDateExcel" type="4" refreshedVersion="6" background="1" saveData="1">
    <webPr sourceData="1" parsePre="1" consecutive="1" xl2000="1" url="https://www.taifex.com.tw/cht/3/futContractsDateExcel" htmlTables="1">
      <tables count="1">
        <x v="2"/>
      </tables>
    </webPr>
  </connection>
  <connection id="17" name="期貨籌碼 - 大額交易人" description="https://www.taifex.com.tw/cht/3/largeTraderFutQryTbl" type="4" refreshedVersion="6" saveData="1">
    <webPr sourceData="1" parsePre="1" consecutive="1" xl2000="1" url="https://www.taifex.com.tw/cht/3/largeTraderFutQryTbl" htmlTables="1"/>
  </connection>
</connections>
</file>

<file path=xl/sharedStrings.xml><?xml version="1.0" encoding="utf-8"?>
<sst xmlns="http://schemas.openxmlformats.org/spreadsheetml/2006/main" count="16374" uniqueCount="3125">
  <si>
    <t>日期</t>
  </si>
  <si>
    <t>成交股數</t>
  </si>
  <si>
    <t>成交金額</t>
  </si>
  <si>
    <t>成交筆數</t>
  </si>
  <si>
    <t>發行量加權股價指數</t>
  </si>
  <si>
    <t>漲跌點數</t>
  </si>
  <si>
    <t>單位名稱</t>
  </si>
  <si>
    <t>買進金額</t>
  </si>
  <si>
    <t>賣出金額</t>
  </si>
  <si>
    <t>買賣差額</t>
  </si>
  <si>
    <t>自營商(自行買賣)</t>
  </si>
  <si>
    <t>自營商(避險)</t>
  </si>
  <si>
    <t>投信</t>
  </si>
  <si>
    <t>外資及陸資(不含外資自營商)</t>
  </si>
  <si>
    <t>外資自營商</t>
  </si>
  <si>
    <t>合計</t>
  </si>
  <si>
    <t>契約</t>
  </si>
  <si>
    <t>到期</t>
  </si>
  <si>
    <t>月份</t>
  </si>
  <si>
    <t>(週別)</t>
  </si>
  <si>
    <t>開盤價</t>
  </si>
  <si>
    <t>最高價</t>
  </si>
  <si>
    <t>最低價</t>
  </si>
  <si>
    <t>最後</t>
  </si>
  <si>
    <t>成交價</t>
  </si>
  <si>
    <t>漲跌價</t>
  </si>
  <si>
    <t>漲跌%</t>
  </si>
  <si>
    <t>*盤後交易時段成交量</t>
  </si>
  <si>
    <t>*一般交易時段成交量</t>
  </si>
  <si>
    <t>*合計成交量</t>
  </si>
  <si>
    <t>結算價</t>
  </si>
  <si>
    <t>*未沖銷契約量</t>
  </si>
  <si>
    <t>最後最佳買價</t>
  </si>
  <si>
    <t>最後最佳賣價</t>
  </si>
  <si>
    <t>歷史最高價</t>
  </si>
  <si>
    <t>歷史最低價</t>
  </si>
  <si>
    <t>TX</t>
  </si>
  <si>
    <t>小計:</t>
  </si>
  <si>
    <t>到期月份</t>
  </si>
  <si>
    <t>-</t>
  </si>
  <si>
    <t>交易口數與契約金額</t>
  </si>
  <si>
    <t>未平倉餘額</t>
  </si>
  <si>
    <t>多方</t>
  </si>
  <si>
    <t>空方</t>
  </si>
  <si>
    <t>多空淨額</t>
  </si>
  <si>
    <t>序</t>
  </si>
  <si>
    <t>號</t>
  </si>
  <si>
    <t>商品</t>
  </si>
  <si>
    <t>名稱</t>
  </si>
  <si>
    <t>身份別</t>
  </si>
  <si>
    <t>口數</t>
  </si>
  <si>
    <t>金額</t>
  </si>
  <si>
    <t>臺股期貨</t>
  </si>
  <si>
    <t>自營商</t>
  </si>
  <si>
    <t>外資</t>
  </si>
  <si>
    <t>電子期貨</t>
  </si>
  <si>
    <t>金融期貨</t>
  </si>
  <si>
    <t>小型臺指期貨</t>
  </si>
  <si>
    <t>小型電子期貨</t>
  </si>
  <si>
    <t>小型金融期貨</t>
  </si>
  <si>
    <t>股票期貨</t>
  </si>
  <si>
    <t>ETF期貨</t>
  </si>
  <si>
    <t>櫃買指數期貨</t>
  </si>
  <si>
    <t>非金電期貨</t>
  </si>
  <si>
    <t>富櫃200期貨</t>
  </si>
  <si>
    <t>臺灣永續期貨</t>
  </si>
  <si>
    <t>臺灣生技期貨</t>
  </si>
  <si>
    <t>半導體30期貨</t>
  </si>
  <si>
    <t>航運期貨</t>
  </si>
  <si>
    <t>美國標普500期貨</t>
  </si>
  <si>
    <t>美國那斯達克100期貨</t>
  </si>
  <si>
    <t>美國道瓊期貨</t>
  </si>
  <si>
    <t>英國富時100期貨</t>
  </si>
  <si>
    <t>期貨</t>
  </si>
  <si>
    <t>小計</t>
  </si>
  <si>
    <t>期貨合計</t>
  </si>
  <si>
    <t>MTX</t>
  </si>
  <si>
    <t>契約名稱</t>
  </si>
  <si>
    <t>買方</t>
  </si>
  <si>
    <t>賣方</t>
  </si>
  <si>
    <t>全市場未沖銷部位數</t>
  </si>
  <si>
    <t>前五大交易人合計</t>
  </si>
  <si>
    <t>(特定法人合計)</t>
  </si>
  <si>
    <t>前十大交易人合計</t>
  </si>
  <si>
    <t>部位數</t>
  </si>
  <si>
    <t>百分比</t>
  </si>
  <si>
    <t>臺股期貨(TX+MTX/4)</t>
  </si>
  <si>
    <t>週契約</t>
  </si>
  <si>
    <t>所有</t>
  </si>
  <si>
    <t>電子期貨(TE+ZEF/8)</t>
  </si>
  <si>
    <t>金融期貨(TF+ZFF/4)</t>
  </si>
  <si>
    <t>櫃買期貨</t>
  </si>
  <si>
    <t>布蘭特原油期貨</t>
  </si>
  <si>
    <t>南亞期貨</t>
  </si>
  <si>
    <t>中鋼期貨</t>
  </si>
  <si>
    <t>聯電期貨</t>
  </si>
  <si>
    <t>台積電期貨</t>
  </si>
  <si>
    <t>富邦金期貨</t>
  </si>
  <si>
    <t>台塑期貨</t>
  </si>
  <si>
    <t>仁寶期貨</t>
  </si>
  <si>
    <t>友達期貨</t>
  </si>
  <si>
    <t>華南金期貨</t>
  </si>
  <si>
    <t>國泰金期貨</t>
  </si>
  <si>
    <t>兆豐金期貨</t>
  </si>
  <si>
    <t>台新金期貨</t>
  </si>
  <si>
    <t>中信金期貨</t>
  </si>
  <si>
    <t>統一期貨</t>
  </si>
  <si>
    <t>遠東新期貨</t>
  </si>
  <si>
    <t>華新期貨</t>
  </si>
  <si>
    <t>中環期貨</t>
  </si>
  <si>
    <t>佳世達期貨</t>
  </si>
  <si>
    <t>大同期貨</t>
  </si>
  <si>
    <t>南亞科期貨</t>
  </si>
  <si>
    <t>長榮期貨</t>
  </si>
  <si>
    <t>陽明期貨</t>
  </si>
  <si>
    <t>華航期貨</t>
  </si>
  <si>
    <t>彰銀期貨</t>
  </si>
  <si>
    <t>新光金期貨</t>
  </si>
  <si>
    <t>永豐金期貨</t>
  </si>
  <si>
    <t>台泥期貨</t>
  </si>
  <si>
    <t>台化期貨</t>
  </si>
  <si>
    <t>鴻海期貨</t>
  </si>
  <si>
    <t>旺宏期貨</t>
  </si>
  <si>
    <t>華碩期貨</t>
  </si>
  <si>
    <t>廣達期貨</t>
  </si>
  <si>
    <t>中華電期貨</t>
  </si>
  <si>
    <t>玉山金期貨</t>
  </si>
  <si>
    <t>元大金期貨</t>
  </si>
  <si>
    <t>第一金期貨</t>
  </si>
  <si>
    <t>群創期貨</t>
  </si>
  <si>
    <t>宏碁期貨</t>
  </si>
  <si>
    <t>聯發科期貨</t>
  </si>
  <si>
    <t>潤泰全期貨</t>
  </si>
  <si>
    <t>緯創期貨</t>
  </si>
  <si>
    <t>亞泥期貨</t>
  </si>
  <si>
    <t>大成期貨</t>
  </si>
  <si>
    <t>國喬期貨</t>
  </si>
  <si>
    <t>中石化期貨</t>
  </si>
  <si>
    <t>東陽期貨</t>
  </si>
  <si>
    <t>南紡期貨</t>
  </si>
  <si>
    <t>東元期貨</t>
  </si>
  <si>
    <t>亞德客-KY期貨</t>
  </si>
  <si>
    <t>中纖期貨</t>
  </si>
  <si>
    <t>台肥期貨</t>
  </si>
  <si>
    <t>東和鋼鐵期貨</t>
  </si>
  <si>
    <t>中鴻期貨</t>
  </si>
  <si>
    <t>大成鋼期貨</t>
  </si>
  <si>
    <t>上銀期貨</t>
  </si>
  <si>
    <t>川湖期貨</t>
  </si>
  <si>
    <t>正新期貨</t>
  </si>
  <si>
    <t>裕隆期貨</t>
  </si>
  <si>
    <t>光寶科期貨</t>
  </si>
  <si>
    <t>台達電期貨</t>
  </si>
  <si>
    <t>華通期貨</t>
  </si>
  <si>
    <t>精英期貨</t>
  </si>
  <si>
    <t>友訊期貨</t>
  </si>
  <si>
    <t>台亞期貨</t>
  </si>
  <si>
    <t>華邦電期貨</t>
  </si>
  <si>
    <t>聯強期貨</t>
  </si>
  <si>
    <t>鴻準期貨</t>
  </si>
  <si>
    <t>技嘉期貨</t>
  </si>
  <si>
    <t>微星期貨</t>
  </si>
  <si>
    <t>瑞昱期貨</t>
  </si>
  <si>
    <t>正崴期貨</t>
  </si>
  <si>
    <t>億光期貨</t>
  </si>
  <si>
    <t>凌陽期貨</t>
  </si>
  <si>
    <t>漢唐期貨</t>
  </si>
  <si>
    <t>京元電子期貨</t>
  </si>
  <si>
    <t>全新期貨</t>
  </si>
  <si>
    <t>義隆期貨</t>
  </si>
  <si>
    <t>可成期貨</t>
  </si>
  <si>
    <t>強茂期貨</t>
  </si>
  <si>
    <t>兆赫期貨</t>
  </si>
  <si>
    <t>瑞軒期貨</t>
  </si>
  <si>
    <t>華新科期貨</t>
  </si>
  <si>
    <t>宏達電期貨</t>
  </si>
  <si>
    <t>中工期貨</t>
  </si>
  <si>
    <t>冠德期貨</t>
  </si>
  <si>
    <t>興富發期貨</t>
  </si>
  <si>
    <t>華固期貨</t>
  </si>
  <si>
    <t>新興期貨</t>
  </si>
  <si>
    <t>長榮航期貨</t>
  </si>
  <si>
    <t>臺企銀期貨</t>
  </si>
  <si>
    <t>農林期貨</t>
  </si>
  <si>
    <t>晶豪科期貨</t>
  </si>
  <si>
    <t>大立光期貨</t>
  </si>
  <si>
    <t>亞光期貨</t>
  </si>
  <si>
    <t>聯詠期貨</t>
  </si>
  <si>
    <t>智原期貨</t>
  </si>
  <si>
    <t>文曄期貨</t>
  </si>
  <si>
    <t>欣興期貨</t>
  </si>
  <si>
    <t>晶技期貨</t>
  </si>
  <si>
    <t>景碩期貨</t>
  </si>
  <si>
    <t>新日興期貨</t>
  </si>
  <si>
    <t>明泰期貨</t>
  </si>
  <si>
    <t>創意期貨</t>
  </si>
  <si>
    <t>嘉澤期貨</t>
  </si>
  <si>
    <t>健策期貨</t>
  </si>
  <si>
    <t>TPK-KY期貨</t>
  </si>
  <si>
    <t>大聯大期貨</t>
  </si>
  <si>
    <t>和碩期貨</t>
  </si>
  <si>
    <t>長虹期貨</t>
  </si>
  <si>
    <t>嘉聯益期貨</t>
  </si>
  <si>
    <t>瑞儀期貨</t>
  </si>
  <si>
    <t>聯茂期貨</t>
  </si>
  <si>
    <t>力成期貨</t>
  </si>
  <si>
    <t>同欣電期貨</t>
  </si>
  <si>
    <t>台表科期貨</t>
  </si>
  <si>
    <t>康舒期貨</t>
  </si>
  <si>
    <t>啟碁期貨</t>
  </si>
  <si>
    <t>台虹期貨</t>
  </si>
  <si>
    <t>達方期貨</t>
  </si>
  <si>
    <t>寶成期貨</t>
  </si>
  <si>
    <t>宏全期貨</t>
  </si>
  <si>
    <t>潤泰新期貨</t>
  </si>
  <si>
    <t>聚陽期貨</t>
  </si>
  <si>
    <t>台玻期貨</t>
  </si>
  <si>
    <t>廣宇期貨</t>
  </si>
  <si>
    <t>健鼎期貨</t>
  </si>
  <si>
    <t>台灣大期貨</t>
  </si>
  <si>
    <t>玉晶光期貨</t>
  </si>
  <si>
    <t>台郡期貨</t>
  </si>
  <si>
    <t>美利達期貨</t>
  </si>
  <si>
    <t>合庫金期貨</t>
  </si>
  <si>
    <t>英業達期貨</t>
  </si>
  <si>
    <t>開發金期貨</t>
  </si>
  <si>
    <t>遠傳期貨</t>
  </si>
  <si>
    <t>臻鼎-KY期貨</t>
  </si>
  <si>
    <t>中租-KY期貨</t>
  </si>
  <si>
    <t>儒鴻期貨</t>
  </si>
  <si>
    <t>國巨期貨</t>
  </si>
  <si>
    <t>南電期貨</t>
  </si>
  <si>
    <t>葡萄王期貨</t>
  </si>
  <si>
    <t>敬鵬期貨</t>
  </si>
  <si>
    <t>致茂期貨</t>
  </si>
  <si>
    <t>美律期貨</t>
  </si>
  <si>
    <t>矽格期貨</t>
  </si>
  <si>
    <t>百和期貨</t>
  </si>
  <si>
    <t>精華期貨</t>
  </si>
  <si>
    <t>穩懋期貨</t>
  </si>
  <si>
    <t>璟德期貨</t>
  </si>
  <si>
    <t>威剛期貨</t>
  </si>
  <si>
    <t>欣銓期貨</t>
  </si>
  <si>
    <t>碩禾期貨</t>
  </si>
  <si>
    <t>晟德期貨</t>
  </si>
  <si>
    <t>榮剛期貨</t>
  </si>
  <si>
    <t>世界期貨</t>
  </si>
  <si>
    <t>中光電期貨</t>
  </si>
  <si>
    <t>中美晶期貨</t>
  </si>
  <si>
    <t>新普期貨</t>
  </si>
  <si>
    <t>頎邦期貨</t>
  </si>
  <si>
    <t>網家期貨</t>
  </si>
  <si>
    <t>元太期貨</t>
  </si>
  <si>
    <t>群聯期貨</t>
  </si>
  <si>
    <t>元大台灣50ETF期貨</t>
  </si>
  <si>
    <t>為升期貨</t>
  </si>
  <si>
    <t>彩晶期貨</t>
  </si>
  <si>
    <t>胡連期貨</t>
  </si>
  <si>
    <t>小型大立光期貨</t>
  </si>
  <si>
    <t>小型精華期貨</t>
  </si>
  <si>
    <t>智邦期貨</t>
  </si>
  <si>
    <t>樺漢期貨</t>
  </si>
  <si>
    <t>和大期貨</t>
  </si>
  <si>
    <t>榮成期貨</t>
  </si>
  <si>
    <t>聯亞期貨</t>
  </si>
  <si>
    <t>同致期貨</t>
  </si>
  <si>
    <t>台燿期貨</t>
  </si>
  <si>
    <t>環球晶期貨</t>
  </si>
  <si>
    <t>精測期貨</t>
  </si>
  <si>
    <t>小型精測期貨</t>
  </si>
  <si>
    <t>日月光投控期貨</t>
  </si>
  <si>
    <t>原相期貨</t>
  </si>
  <si>
    <t>小型環球晶期貨</t>
  </si>
  <si>
    <t>智擎期貨</t>
  </si>
  <si>
    <t>泰博期貨</t>
  </si>
  <si>
    <t>台半期貨</t>
  </si>
  <si>
    <t>元大高股息ETF期貨</t>
  </si>
  <si>
    <t>台灣高鐵期貨</t>
  </si>
  <si>
    <t>祥碩期貨</t>
  </si>
  <si>
    <t>力旺期貨</t>
  </si>
  <si>
    <t>台光電期貨</t>
  </si>
  <si>
    <t>信昌電期貨</t>
  </si>
  <si>
    <t>合晶期貨</t>
  </si>
  <si>
    <t>大江期貨</t>
  </si>
  <si>
    <t>小型祥碩期貨</t>
  </si>
  <si>
    <t>宣德期貨</t>
  </si>
  <si>
    <t>金居期貨</t>
  </si>
  <si>
    <t>宏捷科期貨</t>
  </si>
  <si>
    <t>神達期貨</t>
  </si>
  <si>
    <t>雙鴻期貨</t>
  </si>
  <si>
    <t>小型聯發科期貨</t>
  </si>
  <si>
    <t>緯穎期貨</t>
  </si>
  <si>
    <t>小型緯穎期貨</t>
  </si>
  <si>
    <t>鈊象期貨</t>
  </si>
  <si>
    <t>小型鈊象期貨</t>
  </si>
  <si>
    <t>信驊期貨</t>
  </si>
  <si>
    <t>小型信驊期貨</t>
  </si>
  <si>
    <t>富采期貨</t>
  </si>
  <si>
    <t>裕民期貨</t>
  </si>
  <si>
    <t>台勝科期貨</t>
  </si>
  <si>
    <t>小型國巨期貨</t>
  </si>
  <si>
    <t>小型台積電期貨</t>
  </si>
  <si>
    <t>小型瑞昱期貨</t>
  </si>
  <si>
    <t>小型聯詠期貨</t>
  </si>
  <si>
    <t>小型穩懋期貨</t>
  </si>
  <si>
    <t>小型玉晶光期貨</t>
  </si>
  <si>
    <t>永豐餘期貨</t>
  </si>
  <si>
    <t>精材期貨</t>
  </si>
  <si>
    <t>小型上銀期貨</t>
  </si>
  <si>
    <t>小型群聯期貨</t>
  </si>
  <si>
    <t>長興期貨</t>
  </si>
  <si>
    <t>正隆期貨</t>
  </si>
  <si>
    <t>僑威期貨</t>
  </si>
  <si>
    <t>小型華碩期貨</t>
  </si>
  <si>
    <t>小型南電期貨</t>
  </si>
  <si>
    <t>超豐期貨</t>
  </si>
  <si>
    <t>南茂期貨</t>
  </si>
  <si>
    <t>光罩期貨</t>
  </si>
  <si>
    <t>威盛期貨</t>
  </si>
  <si>
    <t>萬海期貨</t>
  </si>
  <si>
    <t>高端疫苗期貨</t>
  </si>
  <si>
    <t>力積電期貨</t>
  </si>
  <si>
    <t>奇鋐期貨</t>
  </si>
  <si>
    <t>中磊期貨</t>
  </si>
  <si>
    <t>漢翔期貨</t>
  </si>
  <si>
    <t>中天期貨</t>
  </si>
  <si>
    <t>新唐期貨</t>
  </si>
  <si>
    <t>小型嘉澤期貨</t>
  </si>
  <si>
    <t>小型健策期貨</t>
  </si>
  <si>
    <t>國泰永續高股息ETF期貨</t>
  </si>
  <si>
    <t>大亞期貨</t>
  </si>
  <si>
    <t>金像電期貨</t>
  </si>
  <si>
    <t>元晶期貨</t>
  </si>
  <si>
    <t>富邦媒期貨</t>
  </si>
  <si>
    <t>合一期貨</t>
  </si>
  <si>
    <t>立端期貨</t>
  </si>
  <si>
    <t>寶雅期貨</t>
  </si>
  <si>
    <t>小型富邦媒期貨</t>
  </si>
  <si>
    <t>小型寶雅期貨</t>
  </si>
  <si>
    <t>小型力旺期貨</t>
  </si>
  <si>
    <t>世紀鋼期貨</t>
  </si>
  <si>
    <t>小型台達電期貨</t>
  </si>
  <si>
    <t>小型創意期貨</t>
  </si>
  <si>
    <t>群益台ESG低碳50ETF期貨</t>
  </si>
  <si>
    <t>賣權成交量</t>
  </si>
  <si>
    <t>買權成交量</t>
  </si>
  <si>
    <t>買賣權成交量比率%</t>
  </si>
  <si>
    <t>賣權未平倉量</t>
  </si>
  <si>
    <t>買權未平倉量</t>
  </si>
  <si>
    <t>買賣權未平倉量比率%</t>
  </si>
  <si>
    <t>履約價</t>
  </si>
  <si>
    <t>買賣權</t>
  </si>
  <si>
    <t>*未沖銷</t>
  </si>
  <si>
    <t>近月 :</t>
    <phoneticPr fontId="9" type="noConversion"/>
  </si>
  <si>
    <t>次月 :</t>
    <phoneticPr fontId="9" type="noConversion"/>
  </si>
  <si>
    <t>週選 :</t>
    <phoneticPr fontId="9" type="noConversion"/>
  </si>
  <si>
    <t>全月</t>
    <phoneticPr fontId="9" type="noConversion"/>
  </si>
  <si>
    <t>契約量</t>
  </si>
  <si>
    <t>買權</t>
    <phoneticPr fontId="9" type="noConversion"/>
  </si>
  <si>
    <t>賣權</t>
    <phoneticPr fontId="9" type="noConversion"/>
  </si>
  <si>
    <t>TXO</t>
  </si>
  <si>
    <t>Call</t>
  </si>
  <si>
    <t>總成交量</t>
    <phoneticPr fontId="9" type="noConversion"/>
  </si>
  <si>
    <t>Put</t>
  </si>
  <si>
    <t>總 OI</t>
    <phoneticPr fontId="9" type="noConversion"/>
  </si>
  <si>
    <t>Premium</t>
    <phoneticPr fontId="9" type="noConversion"/>
  </si>
  <si>
    <t>PCR (OI)</t>
    <phoneticPr fontId="9" type="noConversion"/>
  </si>
  <si>
    <t>PCR (量能)</t>
    <phoneticPr fontId="9" type="noConversion"/>
  </si>
  <si>
    <t>最大 OI 履約價</t>
    <phoneticPr fontId="9" type="noConversion"/>
  </si>
  <si>
    <t>最大 OI 值</t>
    <phoneticPr fontId="9" type="noConversion"/>
  </si>
  <si>
    <t>價平履約價</t>
    <phoneticPr fontId="9" type="noConversion"/>
  </si>
  <si>
    <t>價平和</t>
    <phoneticPr fontId="9" type="noConversion"/>
  </si>
  <si>
    <t>▼-0.1</t>
  </si>
  <si>
    <t>▼-0.2</t>
  </si>
  <si>
    <t>▼-0.4</t>
  </si>
  <si>
    <t>▼-0.5</t>
  </si>
  <si>
    <t>▼-0.6</t>
  </si>
  <si>
    <t>▼-0.7</t>
  </si>
  <si>
    <t>▼-1.2</t>
  </si>
  <si>
    <t>▼-1.1</t>
  </si>
  <si>
    <t>▼-0.9</t>
  </si>
  <si>
    <t>▼-1</t>
  </si>
  <si>
    <t>▼-3.5</t>
  </si>
  <si>
    <t>▼-5</t>
  </si>
  <si>
    <t>▼-4</t>
  </si>
  <si>
    <t>▼-0.8</t>
  </si>
  <si>
    <t>▼-15</t>
  </si>
  <si>
    <t>▼-10</t>
  </si>
  <si>
    <t>▼-2</t>
  </si>
  <si>
    <t>▼-2.5</t>
  </si>
  <si>
    <t>權</t>
  </si>
  <si>
    <t>別</t>
  </si>
  <si>
    <t>臺指選擇權</t>
  </si>
  <si>
    <t>買權</t>
  </si>
  <si>
    <t>賣權</t>
  </si>
  <si>
    <t>電子選擇權</t>
  </si>
  <si>
    <t>金融選擇權</t>
  </si>
  <si>
    <t>股票選擇權</t>
  </si>
  <si>
    <t>ETF選擇權</t>
  </si>
  <si>
    <t>存在合約</t>
    <phoneticPr fontId="9" type="noConversion"/>
  </si>
  <si>
    <t>日期</t>
    <phoneticPr fontId="9" type="noConversion"/>
  </si>
  <si>
    <t>星期幾</t>
    <phoneticPr fontId="9" type="noConversion"/>
  </si>
  <si>
    <t>選擇權(金額為億)</t>
  </si>
  <si>
    <t>加權指數</t>
  </si>
  <si>
    <t>外資近20日</t>
  </si>
  <si>
    <t>台指期</t>
  </si>
  <si>
    <t>外資大台</t>
  </si>
  <si>
    <t>三大小台</t>
  </si>
  <si>
    <t>小台總OI</t>
  </si>
  <si>
    <t>散戶指標</t>
  </si>
  <si>
    <t>十大交易</t>
  </si>
  <si>
    <t>十大特法</t>
  </si>
  <si>
    <t>VIX</t>
  </si>
  <si>
    <t>外買金</t>
  </si>
  <si>
    <t>外賣口</t>
  </si>
  <si>
    <t>外賣金</t>
  </si>
  <si>
    <t>自買口</t>
  </si>
  <si>
    <t>自買金</t>
  </si>
  <si>
    <t>自賣口</t>
  </si>
  <si>
    <t>自賣金</t>
  </si>
  <si>
    <t>現貨</t>
    <phoneticPr fontId="3" type="noConversion"/>
  </si>
  <si>
    <t>大盤成交量</t>
    <phoneticPr fontId="3" type="noConversion"/>
  </si>
  <si>
    <t>項目</t>
  </si>
  <si>
    <t>買進</t>
  </si>
  <si>
    <t>賣出</t>
  </si>
  <si>
    <t>現金(券)償還</t>
  </si>
  <si>
    <t>前日餘額</t>
  </si>
  <si>
    <t>今日餘額</t>
  </si>
  <si>
    <t>融資(交易單位)</t>
  </si>
  <si>
    <t>融券(交易單位)</t>
  </si>
  <si>
    <t>融資金額(仟元)</t>
  </si>
  <si>
    <t>▼-1.5</t>
  </si>
  <si>
    <t>▼-12</t>
  </si>
  <si>
    <t>▼-4.5</t>
  </si>
  <si>
    <t>▼-9</t>
  </si>
  <si>
    <t>▼-3</t>
  </si>
  <si>
    <t>臺指選擇權  ( TXO ) 行情表</t>
  </si>
  <si>
    <t>單位：口(成交量、未沖銷契約量)</t>
  </si>
  <si>
    <t>選擇權</t>
  </si>
  <si>
    <t>選擇權合計</t>
  </si>
  <si>
    <t>期貨契約</t>
  </si>
  <si>
    <t>選擇權契約</t>
  </si>
  <si>
    <t>CAF</t>
  </si>
  <si>
    <t>▲0.1</t>
  </si>
  <si>
    <t>CBF</t>
  </si>
  <si>
    <t>▼-0.05</t>
  </si>
  <si>
    <t>▲0.05</t>
  </si>
  <si>
    <t>CCF</t>
  </si>
  <si>
    <t>▲0.7</t>
  </si>
  <si>
    <t>CDF</t>
  </si>
  <si>
    <t>▲5</t>
  </si>
  <si>
    <t>▲6</t>
  </si>
  <si>
    <t>CE1</t>
  </si>
  <si>
    <t>CEF</t>
  </si>
  <si>
    <t>▲0.2</t>
  </si>
  <si>
    <t>CFF</t>
  </si>
  <si>
    <t>CGF</t>
  </si>
  <si>
    <t>CHF</t>
  </si>
  <si>
    <t>CJF</t>
  </si>
  <si>
    <t>CKF</t>
  </si>
  <si>
    <t>CL1</t>
  </si>
  <si>
    <t>CLF</t>
  </si>
  <si>
    <t>CMF</t>
  </si>
  <si>
    <t>CNF</t>
  </si>
  <si>
    <t>▼-0.15</t>
  </si>
  <si>
    <t>CQF</t>
  </si>
  <si>
    <t>CRF</t>
  </si>
  <si>
    <t>CSF</t>
  </si>
  <si>
    <t>▲0.5</t>
  </si>
  <si>
    <t>CUF</t>
  </si>
  <si>
    <t>CWF</t>
  </si>
  <si>
    <t>CXF</t>
  </si>
  <si>
    <t>CYF</t>
  </si>
  <si>
    <t>▲0.4</t>
  </si>
  <si>
    <t>CZF</t>
  </si>
  <si>
    <t>DAF</t>
  </si>
  <si>
    <t>DBF</t>
  </si>
  <si>
    <t>DC1</t>
  </si>
  <si>
    <t>DCF</t>
  </si>
  <si>
    <t>DDF</t>
  </si>
  <si>
    <t>DEF</t>
  </si>
  <si>
    <t>▲0.35</t>
  </si>
  <si>
    <t>DFF</t>
  </si>
  <si>
    <t>DGF</t>
  </si>
  <si>
    <t>DHF</t>
  </si>
  <si>
    <t>DIF</t>
  </si>
  <si>
    <t>DJF</t>
  </si>
  <si>
    <t>DKF</t>
  </si>
  <si>
    <t>DLF</t>
  </si>
  <si>
    <t>DN1</t>
  </si>
  <si>
    <t>DNF</t>
  </si>
  <si>
    <t>DO1</t>
  </si>
  <si>
    <t>DOF</t>
  </si>
  <si>
    <t>DPF</t>
  </si>
  <si>
    <t>DQ1</t>
  </si>
  <si>
    <t>DQF</t>
  </si>
  <si>
    <t>DSF</t>
  </si>
  <si>
    <t>DVF</t>
  </si>
  <si>
    <t>DWF</t>
  </si>
  <si>
    <t>DXF</t>
  </si>
  <si>
    <t>DYF</t>
  </si>
  <si>
    <t>▲0.15</t>
  </si>
  <si>
    <t>DZF</t>
  </si>
  <si>
    <t>EEF</t>
  </si>
  <si>
    <t>EGF</t>
  </si>
  <si>
    <t>EHF</t>
  </si>
  <si>
    <t>EKF</t>
  </si>
  <si>
    <t>EMF</t>
  </si>
  <si>
    <t>EPF</t>
  </si>
  <si>
    <t>▼-20</t>
  </si>
  <si>
    <t>EYF</t>
  </si>
  <si>
    <t>EZF</t>
  </si>
  <si>
    <t>FBF</t>
  </si>
  <si>
    <t>FCF</t>
  </si>
  <si>
    <t>FE1</t>
  </si>
  <si>
    <t>FEF</t>
  </si>
  <si>
    <t>FFF</t>
  </si>
  <si>
    <t>FGF</t>
  </si>
  <si>
    <t>FKF</t>
  </si>
  <si>
    <t>FN1</t>
  </si>
  <si>
    <t>FNF</t>
  </si>
  <si>
    <t>FQF</t>
  </si>
  <si>
    <t>FRF</t>
  </si>
  <si>
    <t>FTF</t>
  </si>
  <si>
    <t>▲0.6</t>
  </si>
  <si>
    <t>FVF</t>
  </si>
  <si>
    <t>FWF</t>
  </si>
  <si>
    <t>FYF</t>
  </si>
  <si>
    <t>▲1</t>
  </si>
  <si>
    <t>FZ1</t>
  </si>
  <si>
    <t>FZF</t>
  </si>
  <si>
    <t>GAF</t>
  </si>
  <si>
    <t>GCF</t>
  </si>
  <si>
    <t>GHF</t>
  </si>
  <si>
    <t>GIF</t>
  </si>
  <si>
    <t>GJF</t>
  </si>
  <si>
    <t>GLF</t>
  </si>
  <si>
    <t>GMF</t>
  </si>
  <si>
    <t>GNF</t>
  </si>
  <si>
    <t>▲1.5</t>
  </si>
  <si>
    <t>GOF</t>
  </si>
  <si>
    <t>GRF</t>
  </si>
  <si>
    <t>GUF</t>
  </si>
  <si>
    <t>GWF</t>
  </si>
  <si>
    <t>▲3</t>
  </si>
  <si>
    <t>GXF</t>
  </si>
  <si>
    <t>GYF</t>
  </si>
  <si>
    <t>GZF</t>
  </si>
  <si>
    <t>HAF</t>
  </si>
  <si>
    <t>HBF</t>
  </si>
  <si>
    <t>HCF</t>
  </si>
  <si>
    <t>HHF</t>
  </si>
  <si>
    <t>HIF</t>
  </si>
  <si>
    <t>HL1</t>
  </si>
  <si>
    <t>HLF</t>
  </si>
  <si>
    <t>HOF</t>
  </si>
  <si>
    <t>HQF</t>
  </si>
  <si>
    <t>HSF</t>
  </si>
  <si>
    <t>IA1</t>
  </si>
  <si>
    <t>IAF</t>
  </si>
  <si>
    <t>IHF</t>
  </si>
  <si>
    <t>IIF</t>
  </si>
  <si>
    <t>IJF</t>
  </si>
  <si>
    <t>IMF</t>
  </si>
  <si>
    <t>IOF</t>
  </si>
  <si>
    <t>▲2.5</t>
  </si>
  <si>
    <t>IPF</t>
  </si>
  <si>
    <t>▲2</t>
  </si>
  <si>
    <t>IQF</t>
  </si>
  <si>
    <t>IRF</t>
  </si>
  <si>
    <t>ITF</t>
  </si>
  <si>
    <t>IXF</t>
  </si>
  <si>
    <t>IYF</t>
  </si>
  <si>
    <t>IZF</t>
  </si>
  <si>
    <t>JBF</t>
  </si>
  <si>
    <t>JFF</t>
  </si>
  <si>
    <t>JMF</t>
  </si>
  <si>
    <t>JNF</t>
  </si>
  <si>
    <t>JPF</t>
  </si>
  <si>
    <t>JSF</t>
  </si>
  <si>
    <t>JWF</t>
  </si>
  <si>
    <t>JZF</t>
  </si>
  <si>
    <t>KAF</t>
  </si>
  <si>
    <t>KBF</t>
  </si>
  <si>
    <t>KCF</t>
  </si>
  <si>
    <t>KD1</t>
  </si>
  <si>
    <t>KDF</t>
  </si>
  <si>
    <t>▲3.5</t>
  </si>
  <si>
    <t>KEF</t>
  </si>
  <si>
    <t>KF1</t>
  </si>
  <si>
    <t>KFF</t>
  </si>
  <si>
    <t>KGF</t>
  </si>
  <si>
    <t>KIF</t>
  </si>
  <si>
    <t>KKF</t>
  </si>
  <si>
    <t>KLF</t>
  </si>
  <si>
    <t>KOF</t>
  </si>
  <si>
    <t>KP1</t>
  </si>
  <si>
    <t>KPF</t>
  </si>
  <si>
    <t>KSF</t>
  </si>
  <si>
    <t>KUF</t>
  </si>
  <si>
    <t>KWF</t>
  </si>
  <si>
    <t>▲0.25</t>
  </si>
  <si>
    <t>LBF</t>
  </si>
  <si>
    <t>LCF</t>
  </si>
  <si>
    <t>LEF</t>
  </si>
  <si>
    <t>LIF</t>
  </si>
  <si>
    <t>LMF</t>
  </si>
  <si>
    <t>LOF</t>
  </si>
  <si>
    <t>LQF</t>
  </si>
  <si>
    <t>LRF</t>
  </si>
  <si>
    <t>LTF</t>
  </si>
  <si>
    <t>LUF</t>
  </si>
  <si>
    <t>LV1</t>
  </si>
  <si>
    <t>LVF</t>
  </si>
  <si>
    <t>LWF</t>
  </si>
  <si>
    <t>LXF</t>
  </si>
  <si>
    <t>LYF</t>
  </si>
  <si>
    <t>MAF</t>
  </si>
  <si>
    <t>MBF</t>
  </si>
  <si>
    <t>MJF</t>
  </si>
  <si>
    <t>MKF</t>
  </si>
  <si>
    <t>MQF</t>
  </si>
  <si>
    <t>MVF</t>
  </si>
  <si>
    <t>MYF</t>
  </si>
  <si>
    <t>NAF</t>
  </si>
  <si>
    <t>NBF</t>
  </si>
  <si>
    <t>NDF</t>
  </si>
  <si>
    <t>NEF</t>
  </si>
  <si>
    <t>NGF</t>
  </si>
  <si>
    <t>NI1</t>
  </si>
  <si>
    <t>NIF</t>
  </si>
  <si>
    <t>NJF</t>
  </si>
  <si>
    <t>NLF</t>
  </si>
  <si>
    <t>NMF</t>
  </si>
  <si>
    <t>NOF</t>
  </si>
  <si>
    <t>NQF</t>
  </si>
  <si>
    <t>NSF</t>
  </si>
  <si>
    <t>NU1</t>
  </si>
  <si>
    <t>NUF</t>
  </si>
  <si>
    <t>NVF</t>
  </si>
  <si>
    <t>NWF</t>
  </si>
  <si>
    <t>NYF</t>
  </si>
  <si>
    <t>OD1</t>
  </si>
  <si>
    <t>ODF</t>
  </si>
  <si>
    <t>OEF</t>
  </si>
  <si>
    <t>OHF</t>
  </si>
  <si>
    <t>OLF</t>
  </si>
  <si>
    <t>OMF</t>
  </si>
  <si>
    <t>OPF</t>
  </si>
  <si>
    <t>OQF</t>
  </si>
  <si>
    <t>ORF</t>
  </si>
  <si>
    <t>OSF</t>
  </si>
  <si>
    <t>OTF</t>
  </si>
  <si>
    <t>OUF</t>
  </si>
  <si>
    <t>OVF</t>
  </si>
  <si>
    <t>OWF</t>
  </si>
  <si>
    <t>OXF</t>
  </si>
  <si>
    <t>OYF</t>
  </si>
  <si>
    <t>OZF</t>
  </si>
  <si>
    <t>PAF</t>
  </si>
  <si>
    <t>PBF</t>
  </si>
  <si>
    <t>PCF</t>
  </si>
  <si>
    <t>PDF</t>
  </si>
  <si>
    <t>PEF</t>
  </si>
  <si>
    <t>PFF</t>
  </si>
  <si>
    <t>PGF</t>
  </si>
  <si>
    <t>PHF</t>
  </si>
  <si>
    <t>PIF</t>
  </si>
  <si>
    <t>PJF</t>
  </si>
  <si>
    <t>PKF</t>
  </si>
  <si>
    <t>PLF</t>
  </si>
  <si>
    <t>PMF</t>
  </si>
  <si>
    <t>PNF</t>
  </si>
  <si>
    <t>PPF</t>
  </si>
  <si>
    <t>PQF</t>
  </si>
  <si>
    <t>PRF</t>
  </si>
  <si>
    <t>PSF</t>
  </si>
  <si>
    <t>PTF</t>
  </si>
  <si>
    <t>PUF</t>
  </si>
  <si>
    <t>PVF</t>
  </si>
  <si>
    <t>PWF</t>
  </si>
  <si>
    <t>PXF</t>
  </si>
  <si>
    <t>PYF</t>
  </si>
  <si>
    <t>PZF</t>
  </si>
  <si>
    <t>QAF</t>
  </si>
  <si>
    <t>QBF</t>
  </si>
  <si>
    <t>QCF</t>
  </si>
  <si>
    <t>QDF</t>
  </si>
  <si>
    <t>QEF</t>
  </si>
  <si>
    <t>QFF</t>
  </si>
  <si>
    <t>QGF</t>
  </si>
  <si>
    <t>QHF</t>
  </si>
  <si>
    <t>QIF</t>
  </si>
  <si>
    <t>QJF</t>
  </si>
  <si>
    <t>QKF</t>
  </si>
  <si>
    <t>QLF</t>
  </si>
  <si>
    <t>QMF</t>
  </si>
  <si>
    <t>QNF</t>
  </si>
  <si>
    <t>QOF</t>
  </si>
  <si>
    <t>QPF</t>
  </si>
  <si>
    <t>QQF</t>
  </si>
  <si>
    <t>QRF</t>
  </si>
  <si>
    <t>QSF</t>
  </si>
  <si>
    <t>QTF</t>
  </si>
  <si>
    <t>QUF</t>
  </si>
  <si>
    <t>QVF</t>
  </si>
  <si>
    <t>QWF</t>
  </si>
  <si>
    <t>QXF</t>
  </si>
  <si>
    <t>QYF</t>
  </si>
  <si>
    <t>QZF</t>
  </si>
  <si>
    <t>RAF</t>
  </si>
  <si>
    <t>RBF</t>
  </si>
  <si>
    <t>RCF</t>
  </si>
  <si>
    <t>RDF</t>
  </si>
  <si>
    <t>REF</t>
  </si>
  <si>
    <t>RFF</t>
  </si>
  <si>
    <t>RGF</t>
  </si>
  <si>
    <t>RIF</t>
  </si>
  <si>
    <t>RJ1</t>
  </si>
  <si>
    <t>RJF</t>
  </si>
  <si>
    <t>RKF</t>
  </si>
  <si>
    <t>RLF</t>
  </si>
  <si>
    <t>RMF</t>
  </si>
  <si>
    <t>RNF</t>
  </si>
  <si>
    <t>RO1</t>
  </si>
  <si>
    <t>ROF</t>
  </si>
  <si>
    <t>RPF</t>
  </si>
  <si>
    <t>RQF</t>
  </si>
  <si>
    <t>RRF</t>
  </si>
  <si>
    <t>RSF</t>
  </si>
  <si>
    <t>RUF</t>
  </si>
  <si>
    <t>RVF</t>
  </si>
  <si>
    <t>RWF</t>
  </si>
  <si>
    <t>RYF</t>
  </si>
  <si>
    <t>股票期貨、</t>
  </si>
  <si>
    <t>商品代碼</t>
  </si>
  <si>
    <t>標的證券</t>
  </si>
  <si>
    <t>證券代號</t>
  </si>
  <si>
    <t>簡稱</t>
  </si>
  <si>
    <t>是否為</t>
  </si>
  <si>
    <t>標的</t>
  </si>
  <si>
    <t>上市普通股</t>
  </si>
  <si>
    <t>上櫃普通股</t>
  </si>
  <si>
    <t>上市ETF</t>
  </si>
  <si>
    <t>上櫃ETF</t>
  </si>
  <si>
    <t>標準型</t>
  </si>
  <si>
    <t>證券</t>
  </si>
  <si>
    <t>股數</t>
  </si>
  <si>
    <t>CA</t>
  </si>
  <si>
    <t>南亞塑膠工業股份有限公司</t>
  </si>
  <si>
    <t>南亞</t>
  </si>
  <si>
    <t>● 是股票期貨標的</t>
  </si>
  <si>
    <t>● 是股票選擇權標的</t>
  </si>
  <si>
    <t>◎ 是上市普通股標的證券</t>
  </si>
  <si>
    <t>CB</t>
  </si>
  <si>
    <t>中國鋼鐵股份有限公司</t>
  </si>
  <si>
    <t>中鋼</t>
  </si>
  <si>
    <t>CC</t>
  </si>
  <si>
    <t>聯華電子股份有限公司</t>
  </si>
  <si>
    <t>聯電</t>
  </si>
  <si>
    <t>CD</t>
  </si>
  <si>
    <t>台灣積體電路製造股份有限公司</t>
  </si>
  <si>
    <t>台積電</t>
  </si>
  <si>
    <t>CE</t>
  </si>
  <si>
    <t>富邦金融控股股份有限公司</t>
  </si>
  <si>
    <t>富邦金</t>
  </si>
  <si>
    <t>CF</t>
  </si>
  <si>
    <t>台灣塑膠工業股份有限公司</t>
  </si>
  <si>
    <t>台塑</t>
  </si>
  <si>
    <t>CG</t>
  </si>
  <si>
    <t>仁寶電腦工業股份有限公司</t>
  </si>
  <si>
    <t>仁寶</t>
  </si>
  <si>
    <t>CH</t>
  </si>
  <si>
    <t>友達光電股份有限公司</t>
  </si>
  <si>
    <t>友達</t>
  </si>
  <si>
    <t>CJ</t>
  </si>
  <si>
    <t>華南金融控股股份有限公司</t>
  </si>
  <si>
    <t>華南金</t>
  </si>
  <si>
    <t>CK</t>
  </si>
  <si>
    <t>國泰金融控股股份有限公司</t>
  </si>
  <si>
    <t>國泰金</t>
  </si>
  <si>
    <t>CL</t>
  </si>
  <si>
    <t>兆豐金融控股股份有限公司</t>
  </si>
  <si>
    <t>兆豐金</t>
  </si>
  <si>
    <t>CM</t>
  </si>
  <si>
    <t>台新金融控股股份有限公司</t>
  </si>
  <si>
    <t>台新金</t>
  </si>
  <si>
    <t>CN</t>
  </si>
  <si>
    <t>中國信託金融控股股份有限公司</t>
  </si>
  <si>
    <t>中信金</t>
  </si>
  <si>
    <t>CQ</t>
  </si>
  <si>
    <t>統一企業股份有限公司</t>
  </si>
  <si>
    <t>統一</t>
  </si>
  <si>
    <t>CR</t>
  </si>
  <si>
    <t>遠東新世紀股份有限公司</t>
  </si>
  <si>
    <t>遠東新</t>
  </si>
  <si>
    <t>CS</t>
  </si>
  <si>
    <t>華新麗華股份有限公司</t>
  </si>
  <si>
    <t>華新</t>
  </si>
  <si>
    <t>CU</t>
  </si>
  <si>
    <t>中環股份有限公司</t>
  </si>
  <si>
    <t>中環</t>
  </si>
  <si>
    <t>CW</t>
  </si>
  <si>
    <t>佳世達科技股份有限公司</t>
  </si>
  <si>
    <t>佳世達</t>
  </si>
  <si>
    <t>CX</t>
  </si>
  <si>
    <t>大同股份有限公司</t>
  </si>
  <si>
    <t>大同</t>
  </si>
  <si>
    <t>CY</t>
  </si>
  <si>
    <t>南亞科技股份有限公司</t>
  </si>
  <si>
    <t>南亞科</t>
  </si>
  <si>
    <t>CZ</t>
  </si>
  <si>
    <t>長榮海運股份有限公司</t>
  </si>
  <si>
    <t>長榮</t>
  </si>
  <si>
    <t>DA</t>
  </si>
  <si>
    <t>陽明海運股份有限公司</t>
  </si>
  <si>
    <t>陽明</t>
  </si>
  <si>
    <t>DB</t>
  </si>
  <si>
    <t>中華航空股份有限公司</t>
  </si>
  <si>
    <t>華航</t>
  </si>
  <si>
    <t>DC</t>
  </si>
  <si>
    <t>彰化商業銀行股份有限公司</t>
  </si>
  <si>
    <t>彰銀</t>
  </si>
  <si>
    <t>DD</t>
  </si>
  <si>
    <t>新光金融控股股份有限公司</t>
  </si>
  <si>
    <t>新光金</t>
  </si>
  <si>
    <t>DE</t>
  </si>
  <si>
    <t>永豐金融控股股份有限公司</t>
  </si>
  <si>
    <t>永豐金</t>
  </si>
  <si>
    <t>DF</t>
  </si>
  <si>
    <t>台灣水泥股份有限公司</t>
  </si>
  <si>
    <t>台泥</t>
  </si>
  <si>
    <t>DG</t>
  </si>
  <si>
    <t>台灣化學纖維股份有限公司</t>
  </si>
  <si>
    <t>台化</t>
  </si>
  <si>
    <t>DH</t>
  </si>
  <si>
    <t>鴻海精密工業股份有限公司</t>
  </si>
  <si>
    <t>鴻海</t>
  </si>
  <si>
    <t>DI</t>
  </si>
  <si>
    <t>旺宏電子股份有限公司</t>
  </si>
  <si>
    <t>旺宏</t>
  </si>
  <si>
    <t>DJ</t>
  </si>
  <si>
    <t>華碩電腦股份有限公司</t>
  </si>
  <si>
    <t>華碩</t>
  </si>
  <si>
    <t>DK</t>
  </si>
  <si>
    <t>廣達電腦股份有限公司</t>
  </si>
  <si>
    <t>廣達</t>
  </si>
  <si>
    <t>DL</t>
  </si>
  <si>
    <t>中華電信股份有限公司</t>
  </si>
  <si>
    <t>中華電</t>
  </si>
  <si>
    <t>DN</t>
  </si>
  <si>
    <t>玉山金融控股股份有限公司</t>
  </si>
  <si>
    <t>玉山金</t>
  </si>
  <si>
    <t>DO</t>
  </si>
  <si>
    <t>元大金融控股股份有限公司</t>
  </si>
  <si>
    <t>元大金</t>
  </si>
  <si>
    <t>DP</t>
  </si>
  <si>
    <t>第一金融控股股份有限公司</t>
  </si>
  <si>
    <t>第一金</t>
  </si>
  <si>
    <t>DQ</t>
  </si>
  <si>
    <t>群創光電股份有限公司</t>
  </si>
  <si>
    <t>群創</t>
  </si>
  <si>
    <t>DS</t>
  </si>
  <si>
    <t>宏碁股份有限公司</t>
  </si>
  <si>
    <t>宏碁</t>
  </si>
  <si>
    <t>DV</t>
  </si>
  <si>
    <t>聯發科技股份有限公司</t>
  </si>
  <si>
    <t>聯發科</t>
  </si>
  <si>
    <t>DW</t>
  </si>
  <si>
    <t>潤泰全球股份有限公司</t>
  </si>
  <si>
    <t>潤泰全</t>
  </si>
  <si>
    <t>DX</t>
  </si>
  <si>
    <t>緯創資通股份有限公司</t>
  </si>
  <si>
    <t>緯創</t>
  </si>
  <si>
    <t>DY</t>
  </si>
  <si>
    <t>亞洲水泥股份有限公司</t>
  </si>
  <si>
    <t>亞泥</t>
  </si>
  <si>
    <t>DZ</t>
  </si>
  <si>
    <t>大成長城企業股份有限公司</t>
  </si>
  <si>
    <t>大成</t>
  </si>
  <si>
    <t>EE</t>
  </si>
  <si>
    <t>國喬石油化學股份有限公司</t>
  </si>
  <si>
    <t>國喬</t>
  </si>
  <si>
    <t>EG</t>
  </si>
  <si>
    <t>中國石油化學工業開發股份有限公司</t>
  </si>
  <si>
    <t>中石化</t>
  </si>
  <si>
    <t>EH</t>
  </si>
  <si>
    <t>東陽實業廠股份有限公司</t>
  </si>
  <si>
    <t>東陽</t>
  </si>
  <si>
    <t>EK</t>
  </si>
  <si>
    <t>臺南紡織股份有限公司</t>
  </si>
  <si>
    <t>南紡</t>
  </si>
  <si>
    <t>EM</t>
  </si>
  <si>
    <t>東元電機股份有限公司</t>
  </si>
  <si>
    <t>東元</t>
  </si>
  <si>
    <t>EP</t>
  </si>
  <si>
    <t>亞德客國際集團</t>
  </si>
  <si>
    <t>亞德客-KY</t>
  </si>
  <si>
    <t>EY</t>
  </si>
  <si>
    <t>中國人造纖維股份有限公司</t>
  </si>
  <si>
    <t>中纖</t>
  </si>
  <si>
    <t>EZ</t>
  </si>
  <si>
    <t>台灣肥料股份有限公司</t>
  </si>
  <si>
    <t>台肥</t>
  </si>
  <si>
    <t>FB</t>
  </si>
  <si>
    <t>東和鋼鐵企業股份有限公司</t>
  </si>
  <si>
    <t>東和鋼鐵</t>
  </si>
  <si>
    <t>FC</t>
  </si>
  <si>
    <t>中鴻鋼鐵股份有限公司</t>
  </si>
  <si>
    <t>中鴻</t>
  </si>
  <si>
    <t>FE</t>
  </si>
  <si>
    <t>大成不銹鋼工業股份有限公司</t>
  </si>
  <si>
    <t>大成鋼</t>
  </si>
  <si>
    <t>FF</t>
  </si>
  <si>
    <t>上銀科技股份有限公司</t>
  </si>
  <si>
    <t>上銀</t>
  </si>
  <si>
    <t>FG</t>
  </si>
  <si>
    <t>川湖科技股份有限公司</t>
  </si>
  <si>
    <t>川湖</t>
  </si>
  <si>
    <t>FK</t>
  </si>
  <si>
    <t>正新橡膠工業股份有限公司</t>
  </si>
  <si>
    <t>正新</t>
  </si>
  <si>
    <t>FN</t>
  </si>
  <si>
    <t>裕隆汽車製造股份有限公司</t>
  </si>
  <si>
    <t>裕隆</t>
  </si>
  <si>
    <t>FQ</t>
  </si>
  <si>
    <t>光寶科技股份有限公司</t>
  </si>
  <si>
    <t>光寶科</t>
  </si>
  <si>
    <t>FR</t>
  </si>
  <si>
    <t>台達電子工業股份有限公司</t>
  </si>
  <si>
    <t>台達電</t>
  </si>
  <si>
    <t>FT</t>
  </si>
  <si>
    <t>華通電腦股份有限公司</t>
  </si>
  <si>
    <t>華通</t>
  </si>
  <si>
    <t>FV</t>
  </si>
  <si>
    <t>精英電腦股份有限公司</t>
  </si>
  <si>
    <t>精英</t>
  </si>
  <si>
    <t>FW</t>
  </si>
  <si>
    <t>友訊科技股份有限公司</t>
  </si>
  <si>
    <t>友訊</t>
  </si>
  <si>
    <t>FY</t>
  </si>
  <si>
    <t>台亞半導體股份有限公司</t>
  </si>
  <si>
    <t>台亞</t>
  </si>
  <si>
    <t>FZ</t>
  </si>
  <si>
    <t>華邦電子股份有限公司</t>
  </si>
  <si>
    <t>華邦電</t>
  </si>
  <si>
    <t>GA</t>
  </si>
  <si>
    <t>聯強國際股份有限公司</t>
  </si>
  <si>
    <t>聯強</t>
  </si>
  <si>
    <t>GC</t>
  </si>
  <si>
    <t>鴻準精密工業股份有限公司</t>
  </si>
  <si>
    <t>鴻準</t>
  </si>
  <si>
    <t>GH</t>
  </si>
  <si>
    <t>技嘉科技股份有限公司</t>
  </si>
  <si>
    <t>技嘉</t>
  </si>
  <si>
    <t>GI</t>
  </si>
  <si>
    <t>微星科技股份有限公司</t>
  </si>
  <si>
    <t>微星</t>
  </si>
  <si>
    <t>GJ</t>
  </si>
  <si>
    <t>瑞昱半導體股份有限公司</t>
  </si>
  <si>
    <t>瑞昱</t>
  </si>
  <si>
    <t>GL</t>
  </si>
  <si>
    <t>正崴精密工業股份有限公司</t>
  </si>
  <si>
    <t>正崴</t>
  </si>
  <si>
    <t>GM</t>
  </si>
  <si>
    <t>億光電子工業股份有限公司</t>
  </si>
  <si>
    <t>億光</t>
  </si>
  <si>
    <t>GN</t>
  </si>
  <si>
    <t>凌陽科技股份有限公司</t>
  </si>
  <si>
    <t>凌陽</t>
  </si>
  <si>
    <t>GO</t>
  </si>
  <si>
    <t>漢唐集成股份有限公司</t>
  </si>
  <si>
    <t>漢唐</t>
  </si>
  <si>
    <t>GR</t>
  </si>
  <si>
    <t>京元電子股份有限公司</t>
  </si>
  <si>
    <t>京元電子</t>
  </si>
  <si>
    <t>GU</t>
  </si>
  <si>
    <t>全新光電科技股份有限公司</t>
  </si>
  <si>
    <t>全新</t>
  </si>
  <si>
    <t>GW</t>
  </si>
  <si>
    <t>義隆電子股份有限公司</t>
  </si>
  <si>
    <t>義隆</t>
  </si>
  <si>
    <t>GX</t>
  </si>
  <si>
    <t>可成科技股份有限公司</t>
  </si>
  <si>
    <t>可成</t>
  </si>
  <si>
    <t>GY</t>
  </si>
  <si>
    <t>強茂股份有限公司</t>
  </si>
  <si>
    <t>強茂</t>
  </si>
  <si>
    <t>GZ</t>
  </si>
  <si>
    <t>兆赫電子股份有限公司</t>
  </si>
  <si>
    <t>兆赫</t>
  </si>
  <si>
    <t>HA</t>
  </si>
  <si>
    <t>瑞軒科技股份有限公司</t>
  </si>
  <si>
    <t>瑞軒</t>
  </si>
  <si>
    <t>HB</t>
  </si>
  <si>
    <t>華新科技股份有限公司</t>
  </si>
  <si>
    <t>華新科</t>
  </si>
  <si>
    <t>HC</t>
  </si>
  <si>
    <t>宏達國際電子股份有限公司</t>
  </si>
  <si>
    <t>宏達電</t>
  </si>
  <si>
    <t>HH</t>
  </si>
  <si>
    <t>中華工程股份有限公司</t>
  </si>
  <si>
    <t>中工</t>
  </si>
  <si>
    <t>HI</t>
  </si>
  <si>
    <t>冠德建設股份有限公司</t>
  </si>
  <si>
    <t>冠德</t>
  </si>
  <si>
    <t>HL</t>
  </si>
  <si>
    <t>興富發建設股份有限公司</t>
  </si>
  <si>
    <t>興富發</t>
  </si>
  <si>
    <t>HO</t>
  </si>
  <si>
    <t>華固建設股份有限公司</t>
  </si>
  <si>
    <t>華固</t>
  </si>
  <si>
    <t>HQ</t>
  </si>
  <si>
    <t>新興航運股份有限公司</t>
  </si>
  <si>
    <t>新興</t>
  </si>
  <si>
    <t>HS</t>
  </si>
  <si>
    <t>長榮航空股份有限公司</t>
  </si>
  <si>
    <t>長榮航</t>
  </si>
  <si>
    <t>IA</t>
  </si>
  <si>
    <t>臺灣中小企業銀行股份有限公司</t>
  </si>
  <si>
    <t>臺企銀</t>
  </si>
  <si>
    <t>IH</t>
  </si>
  <si>
    <t>台灣農林股份有限公司</t>
  </si>
  <si>
    <t>農林</t>
  </si>
  <si>
    <t>II</t>
  </si>
  <si>
    <t>晶豪科技股份有限公司</t>
  </si>
  <si>
    <t>晶豪科</t>
  </si>
  <si>
    <t>IJ</t>
  </si>
  <si>
    <t>大立光電股份有限公司</t>
  </si>
  <si>
    <t>大立光</t>
  </si>
  <si>
    <t>IM</t>
  </si>
  <si>
    <t>亞洲光學股份有限公司</t>
  </si>
  <si>
    <t>亞光</t>
  </si>
  <si>
    <t>IO</t>
  </si>
  <si>
    <t>聯詠科技股份有限公司</t>
  </si>
  <si>
    <t>聯詠</t>
  </si>
  <si>
    <t>IP</t>
  </si>
  <si>
    <t>智原科技股份有限公司</t>
  </si>
  <si>
    <t>智原</t>
  </si>
  <si>
    <t>IQ</t>
  </si>
  <si>
    <t>文曄科技股份有限公司</t>
  </si>
  <si>
    <t>文曄</t>
  </si>
  <si>
    <t>IR</t>
  </si>
  <si>
    <t>欣興電子股份有限公司</t>
  </si>
  <si>
    <t>欣興</t>
  </si>
  <si>
    <t>IT</t>
  </si>
  <si>
    <t>台灣晶技股份有限公司</t>
  </si>
  <si>
    <t>晶技</t>
  </si>
  <si>
    <t>IX</t>
  </si>
  <si>
    <t>景碩科技股份有限公司</t>
  </si>
  <si>
    <t>景碩</t>
  </si>
  <si>
    <t>IY</t>
  </si>
  <si>
    <t>新日興股份有限公司</t>
  </si>
  <si>
    <t>新日興</t>
  </si>
  <si>
    <t>IZ</t>
  </si>
  <si>
    <t>明泰科技股份有限公司</t>
  </si>
  <si>
    <t>明泰</t>
  </si>
  <si>
    <t>JB</t>
  </si>
  <si>
    <t>創意電子股份有限公司</t>
  </si>
  <si>
    <t>創意</t>
  </si>
  <si>
    <t>JF</t>
  </si>
  <si>
    <t>嘉澤端子工業股份有限公司</t>
  </si>
  <si>
    <t>嘉澤</t>
  </si>
  <si>
    <t>JM</t>
  </si>
  <si>
    <t>健策精密工業股份有限公司</t>
  </si>
  <si>
    <t>健策</t>
  </si>
  <si>
    <t>JN</t>
  </si>
  <si>
    <t>TPK Holding Co., Ltd.</t>
  </si>
  <si>
    <t>TPK-KY</t>
  </si>
  <si>
    <t>JP</t>
  </si>
  <si>
    <t>大聯大控股股份有限公司</t>
  </si>
  <si>
    <t>大聯大</t>
  </si>
  <si>
    <t>JS</t>
  </si>
  <si>
    <t>和碩聯合科技股份有限公司</t>
  </si>
  <si>
    <t>和碩</t>
  </si>
  <si>
    <t>JW</t>
  </si>
  <si>
    <t>長虹建設股份有限公司</t>
  </si>
  <si>
    <t>長虹</t>
  </si>
  <si>
    <t>JZ</t>
  </si>
  <si>
    <t>嘉聯益科技股份有限公司</t>
  </si>
  <si>
    <t>嘉聯益</t>
  </si>
  <si>
    <t>KA</t>
  </si>
  <si>
    <t>瑞儀光電股份有限公司</t>
  </si>
  <si>
    <t>瑞儀</t>
  </si>
  <si>
    <t>KB</t>
  </si>
  <si>
    <t>聯茂電子股份有限公司</t>
  </si>
  <si>
    <t>聯茂</t>
  </si>
  <si>
    <t>KC</t>
  </si>
  <si>
    <t>力成科技股份有限公司</t>
  </si>
  <si>
    <t>力成</t>
  </si>
  <si>
    <t>KD</t>
  </si>
  <si>
    <t>同欣電子工業股份有限公司</t>
  </si>
  <si>
    <t>同欣電</t>
  </si>
  <si>
    <t>KE</t>
  </si>
  <si>
    <t>台灣表面黏著科技股份有限公司</t>
  </si>
  <si>
    <t>台表科</t>
  </si>
  <si>
    <t>KF</t>
  </si>
  <si>
    <t>康舒科技股份有限公司</t>
  </si>
  <si>
    <t>康舒</t>
  </si>
  <si>
    <t>KG</t>
  </si>
  <si>
    <t>啟碁科技股份有限公司</t>
  </si>
  <si>
    <t>啟碁</t>
  </si>
  <si>
    <t>KI</t>
  </si>
  <si>
    <t>台虹科技股份有限公司</t>
  </si>
  <si>
    <t>台虹</t>
  </si>
  <si>
    <t>KK</t>
  </si>
  <si>
    <t>達方電子股份有限公司</t>
  </si>
  <si>
    <t>達方</t>
  </si>
  <si>
    <t>KL</t>
  </si>
  <si>
    <t>寶成工業股份有限公司</t>
  </si>
  <si>
    <t>寶成</t>
  </si>
  <si>
    <t>KO</t>
  </si>
  <si>
    <t>宏全國際股份有限公司</t>
  </si>
  <si>
    <t>宏全</t>
  </si>
  <si>
    <t>KP</t>
  </si>
  <si>
    <t>潤泰創新國際股份有限公司</t>
  </si>
  <si>
    <t>潤泰新</t>
  </si>
  <si>
    <t>KS</t>
  </si>
  <si>
    <t>聚陽實業股份有限公司</t>
  </si>
  <si>
    <t>聚陽</t>
  </si>
  <si>
    <t>KU</t>
  </si>
  <si>
    <t>台灣玻璃工業股份有限公司</t>
  </si>
  <si>
    <t>台玻</t>
  </si>
  <si>
    <t>KW</t>
  </si>
  <si>
    <t>廣宇科技股份有限公司</t>
  </si>
  <si>
    <t>廣宇</t>
  </si>
  <si>
    <t>LB</t>
  </si>
  <si>
    <t>健鼎科技股份有限公司</t>
  </si>
  <si>
    <t>健鼎</t>
  </si>
  <si>
    <t>LC</t>
  </si>
  <si>
    <t>台灣大哥大股份有限公司</t>
  </si>
  <si>
    <t>台灣大</t>
  </si>
  <si>
    <t>LE</t>
  </si>
  <si>
    <t>玉晶光電股份有限公司</t>
  </si>
  <si>
    <t>玉晶光</t>
  </si>
  <si>
    <t>LI</t>
  </si>
  <si>
    <t>台郡科技股份有限公司</t>
  </si>
  <si>
    <t>台郡</t>
  </si>
  <si>
    <t>LM</t>
  </si>
  <si>
    <t>美利達工業股份有限公司</t>
  </si>
  <si>
    <t>美利達</t>
  </si>
  <si>
    <t>LO</t>
  </si>
  <si>
    <t>合作金庫金融控股股份有限公司</t>
  </si>
  <si>
    <t>合庫金</t>
  </si>
  <si>
    <t>LQ</t>
  </si>
  <si>
    <t>英業達股份有限公司</t>
  </si>
  <si>
    <t>英業達</t>
  </si>
  <si>
    <t>LR</t>
  </si>
  <si>
    <t>中華開發金融控股股份有限公司</t>
  </si>
  <si>
    <t>開發金</t>
  </si>
  <si>
    <t>LT</t>
  </si>
  <si>
    <t>遠傳電信股份有限公司</t>
  </si>
  <si>
    <t>遠傳</t>
  </si>
  <si>
    <t>LU</t>
  </si>
  <si>
    <t>臻鼎科技控股股份有限公司</t>
  </si>
  <si>
    <t>臻鼎-KY</t>
  </si>
  <si>
    <t>LV</t>
  </si>
  <si>
    <t>中租控股股份有限公司</t>
  </si>
  <si>
    <t>中租-KY</t>
  </si>
  <si>
    <t>LW</t>
  </si>
  <si>
    <t>儒鴻企業股份有限公司</t>
  </si>
  <si>
    <t>儒鴻</t>
  </si>
  <si>
    <t>LX</t>
  </si>
  <si>
    <t>國巨股份有限公司</t>
  </si>
  <si>
    <t>國巨</t>
  </si>
  <si>
    <t>LY</t>
  </si>
  <si>
    <t>南亞電路板股份有限公司</t>
  </si>
  <si>
    <t>南電</t>
  </si>
  <si>
    <t>MA</t>
  </si>
  <si>
    <t>葡萄王生技股份有限公司</t>
  </si>
  <si>
    <t>葡萄王</t>
  </si>
  <si>
    <t>MB</t>
  </si>
  <si>
    <t>敬鵬工業股份有限公司</t>
  </si>
  <si>
    <t>敬鵬</t>
  </si>
  <si>
    <t>MJ</t>
  </si>
  <si>
    <t>致茂電子股份有限公司</t>
  </si>
  <si>
    <t>致茂</t>
  </si>
  <si>
    <t>MK</t>
  </si>
  <si>
    <t>美律實業股份有限公司</t>
  </si>
  <si>
    <t>美律</t>
  </si>
  <si>
    <t>MQ</t>
  </si>
  <si>
    <t>矽格股份有限公司</t>
  </si>
  <si>
    <t>矽格</t>
  </si>
  <si>
    <t>MV</t>
  </si>
  <si>
    <t>台灣百和工業股份有限公司</t>
  </si>
  <si>
    <t>百和</t>
  </si>
  <si>
    <t>MY</t>
  </si>
  <si>
    <t>精華光學股份有限公司</t>
  </si>
  <si>
    <t>精華</t>
  </si>
  <si>
    <t>◎ 是上櫃普通股標的證券</t>
  </si>
  <si>
    <t>NA</t>
  </si>
  <si>
    <t>穩懋半導體股份有限公司</t>
  </si>
  <si>
    <t>穩懋</t>
  </si>
  <si>
    <t>NB</t>
  </si>
  <si>
    <t>璟德電子工業股份有限公司</t>
  </si>
  <si>
    <t>璟德</t>
  </si>
  <si>
    <t>ND</t>
  </si>
  <si>
    <t>威剛科技股份有限公司</t>
  </si>
  <si>
    <t>威剛</t>
  </si>
  <si>
    <t>NE</t>
  </si>
  <si>
    <t>欣銓科技股份有限公司</t>
  </si>
  <si>
    <t>欣銓</t>
  </si>
  <si>
    <t>NG</t>
  </si>
  <si>
    <t>碩禾電子材料股份有限公司</t>
  </si>
  <si>
    <t>碩禾</t>
  </si>
  <si>
    <t>NI</t>
  </si>
  <si>
    <t>晟德大藥廠股份有限公司</t>
  </si>
  <si>
    <t>晟德</t>
  </si>
  <si>
    <t>NJ</t>
  </si>
  <si>
    <t>榮剛材料科技股份有限公司</t>
  </si>
  <si>
    <t>榮剛</t>
  </si>
  <si>
    <t>NL</t>
  </si>
  <si>
    <t>世界先進積體電路股份有限公司</t>
  </si>
  <si>
    <t>世界</t>
  </si>
  <si>
    <t>NM</t>
  </si>
  <si>
    <t>中強光電股份有限公司</t>
  </si>
  <si>
    <t>中光電</t>
  </si>
  <si>
    <t>NO</t>
  </si>
  <si>
    <t>中美矽晶製品股份有限公司</t>
  </si>
  <si>
    <t>中美晶</t>
  </si>
  <si>
    <t>NQ</t>
  </si>
  <si>
    <t>新普科技股份有限公司</t>
  </si>
  <si>
    <t>新普</t>
  </si>
  <si>
    <t>NS</t>
  </si>
  <si>
    <t>頎邦科技股份有限公司</t>
  </si>
  <si>
    <t>頎邦</t>
  </si>
  <si>
    <t>NU</t>
  </si>
  <si>
    <t>網路家庭國際資訊股份有限公司</t>
  </si>
  <si>
    <t>網家</t>
  </si>
  <si>
    <t>NV</t>
  </si>
  <si>
    <t>元太科技工業股份有限公司</t>
  </si>
  <si>
    <t>元太</t>
  </si>
  <si>
    <t>NW</t>
  </si>
  <si>
    <t>群聯電子股份有限公司</t>
  </si>
  <si>
    <t>群聯</t>
  </si>
  <si>
    <t>NY</t>
  </si>
  <si>
    <t>元大台灣卓越50證券投資信託基金</t>
  </si>
  <si>
    <t>元大台灣50ETF</t>
  </si>
  <si>
    <t>◎ 是上市ETF標的證券</t>
  </si>
  <si>
    <t>OA</t>
  </si>
  <si>
    <t>富邦上証180證券投資信託基金</t>
  </si>
  <si>
    <t>富邦上証ETF</t>
  </si>
  <si>
    <t>OB</t>
  </si>
  <si>
    <t>元大中國傘型證券投資信託基金之上證50證券投資信託基金</t>
  </si>
  <si>
    <t>元大上證50ETF</t>
  </si>
  <si>
    <t>OD</t>
  </si>
  <si>
    <t>為升電裝工業股份有限公司</t>
  </si>
  <si>
    <t>為升</t>
  </si>
  <si>
    <t>OE</t>
  </si>
  <si>
    <t>瀚宇彩晶股份有限公司</t>
  </si>
  <si>
    <t>彩晶</t>
  </si>
  <si>
    <t>OH</t>
  </si>
  <si>
    <t>胡連精密股份有限公司</t>
  </si>
  <si>
    <t>胡連</t>
  </si>
  <si>
    <t>OJ</t>
  </si>
  <si>
    <t>國泰富時中國A50證券投資信託基金</t>
  </si>
  <si>
    <t>國泰中國A50ETF</t>
  </si>
  <si>
    <t>OK</t>
  </si>
  <si>
    <t>富邦深証100證券投資信託基金</t>
  </si>
  <si>
    <t>富邦深100ETF</t>
  </si>
  <si>
    <t>OL</t>
  </si>
  <si>
    <t>OM</t>
  </si>
  <si>
    <t>OO</t>
  </si>
  <si>
    <t>群益深証中小板證券投資信託基金</t>
  </si>
  <si>
    <t>群益深証中小ETF</t>
  </si>
  <si>
    <t>OP</t>
  </si>
  <si>
    <t>智邦科技股份有限公司</t>
  </si>
  <si>
    <t>智邦</t>
  </si>
  <si>
    <t>OQ</t>
  </si>
  <si>
    <t>樺漢科技股份有限公司</t>
  </si>
  <si>
    <t>樺漢</t>
  </si>
  <si>
    <t>OR</t>
  </si>
  <si>
    <t>和大工業股份有限公司</t>
  </si>
  <si>
    <t>和大</t>
  </si>
  <si>
    <t>OS</t>
  </si>
  <si>
    <t>榮成紙業股份有限公司</t>
  </si>
  <si>
    <t>榮成</t>
  </si>
  <si>
    <t>OT</t>
  </si>
  <si>
    <t>聯亞光電工業股份有限公司</t>
  </si>
  <si>
    <t>聯亞</t>
  </si>
  <si>
    <t>OU</t>
  </si>
  <si>
    <t>同致電子企業股份有限公司</t>
  </si>
  <si>
    <t>同致</t>
  </si>
  <si>
    <t>OV</t>
  </si>
  <si>
    <t>台燿科技股份有限公司</t>
  </si>
  <si>
    <t>台燿</t>
  </si>
  <si>
    <t>OW</t>
  </si>
  <si>
    <t>環球晶圓股份有限公司</t>
  </si>
  <si>
    <t>環球晶</t>
  </si>
  <si>
    <t>OX</t>
  </si>
  <si>
    <t>中華精測科技股份有限公司</t>
  </si>
  <si>
    <t>精測</t>
  </si>
  <si>
    <t>OY</t>
  </si>
  <si>
    <t>OZ</t>
  </si>
  <si>
    <t>日月光投資控股股份有限公司</t>
  </si>
  <si>
    <t>日月光投控</t>
  </si>
  <si>
    <t>PA</t>
  </si>
  <si>
    <t>原相科技股份有限公司</t>
  </si>
  <si>
    <t>原相</t>
  </si>
  <si>
    <t>PB</t>
  </si>
  <si>
    <t>PC</t>
  </si>
  <si>
    <t>智擎生技製藥股份有限公司</t>
  </si>
  <si>
    <t>智擎</t>
  </si>
  <si>
    <t>PD</t>
  </si>
  <si>
    <t>泰博科技股份有限公司</t>
  </si>
  <si>
    <t>泰博</t>
  </si>
  <si>
    <t>PE</t>
  </si>
  <si>
    <t>台灣半導體股份有限公司</t>
  </si>
  <si>
    <t>台半</t>
  </si>
  <si>
    <t>PF</t>
  </si>
  <si>
    <t>元大台灣高股息證券投資信託基金</t>
  </si>
  <si>
    <t>元大高股息ETF</t>
  </si>
  <si>
    <t>PG</t>
  </si>
  <si>
    <t>台灣高速鐵路股份有限公司</t>
  </si>
  <si>
    <t>台灣高鐵</t>
  </si>
  <si>
    <t>PH</t>
  </si>
  <si>
    <t>祥碩科技股份有限公司</t>
  </si>
  <si>
    <t>祥碩</t>
  </si>
  <si>
    <t>PI</t>
  </si>
  <si>
    <t>力旺電子股份有限公司</t>
  </si>
  <si>
    <t>力旺</t>
  </si>
  <si>
    <t>PJ</t>
  </si>
  <si>
    <t>台光電子材料股份有限公司</t>
  </si>
  <si>
    <t>台光電</t>
  </si>
  <si>
    <t>PK</t>
  </si>
  <si>
    <t>信昌電子陶瓷股份有限公司</t>
  </si>
  <si>
    <t>信昌電</t>
  </si>
  <si>
    <t>PL</t>
  </si>
  <si>
    <t>合晶科技股份有限公司</t>
  </si>
  <si>
    <t>合晶</t>
  </si>
  <si>
    <t>PM</t>
  </si>
  <si>
    <t>大江生醫股份有限公司</t>
  </si>
  <si>
    <t>大江</t>
  </si>
  <si>
    <t>PN</t>
  </si>
  <si>
    <t>PP</t>
  </si>
  <si>
    <t>宣德科技股份有限公司</t>
  </si>
  <si>
    <t>宣德</t>
  </si>
  <si>
    <t>PQ</t>
  </si>
  <si>
    <t>金居開發股份有限公司</t>
  </si>
  <si>
    <t>金居</t>
  </si>
  <si>
    <t>PR</t>
  </si>
  <si>
    <t>宏捷科技股份有限公司</t>
  </si>
  <si>
    <t>宏捷科</t>
  </si>
  <si>
    <t>PS</t>
  </si>
  <si>
    <t>神達投資控股股份有限公司</t>
  </si>
  <si>
    <t>神達</t>
  </si>
  <si>
    <t>PT</t>
  </si>
  <si>
    <t>雙鴻科技股份有限公司</t>
  </si>
  <si>
    <t>雙鴻</t>
  </si>
  <si>
    <t>PU</t>
  </si>
  <si>
    <t>PV</t>
  </si>
  <si>
    <t>緯穎科技服務股份有限公司</t>
  </si>
  <si>
    <t>緯穎</t>
  </si>
  <si>
    <t>PW</t>
  </si>
  <si>
    <t>PX</t>
  </si>
  <si>
    <t>鈊象電子股份有限公司</t>
  </si>
  <si>
    <t>鈊象</t>
  </si>
  <si>
    <t>PY</t>
  </si>
  <si>
    <t>PZ</t>
  </si>
  <si>
    <t>信驊科技股份有限公司</t>
  </si>
  <si>
    <t>信驊</t>
  </si>
  <si>
    <t>QA</t>
  </si>
  <si>
    <t>QB</t>
  </si>
  <si>
    <t>富采投資控股股份有限公司</t>
  </si>
  <si>
    <t>富采</t>
  </si>
  <si>
    <t>QC</t>
  </si>
  <si>
    <t>裕民航運股份有限公司</t>
  </si>
  <si>
    <t>裕民</t>
  </si>
  <si>
    <t>QD</t>
  </si>
  <si>
    <t>台塑勝高科技股份有限公司</t>
  </si>
  <si>
    <t>台勝科</t>
  </si>
  <si>
    <t>QE</t>
  </si>
  <si>
    <t>QF</t>
  </si>
  <si>
    <t>QG</t>
  </si>
  <si>
    <t>QH</t>
  </si>
  <si>
    <t>QI</t>
  </si>
  <si>
    <t>QJ</t>
  </si>
  <si>
    <t>QK</t>
  </si>
  <si>
    <t>永豐餘投資控股股份有限公司</t>
  </si>
  <si>
    <t>永豐餘</t>
  </si>
  <si>
    <t>QL</t>
  </si>
  <si>
    <t>精材科技股份有限公司</t>
  </si>
  <si>
    <t>精材</t>
  </si>
  <si>
    <t>QM</t>
  </si>
  <si>
    <t>QN</t>
  </si>
  <si>
    <t>QO</t>
  </si>
  <si>
    <t>長興材料工業股份有限公司</t>
  </si>
  <si>
    <t>長興</t>
  </si>
  <si>
    <t>QP</t>
  </si>
  <si>
    <t>正隆股份有限公司</t>
  </si>
  <si>
    <t>正隆</t>
  </si>
  <si>
    <t>QQ</t>
  </si>
  <si>
    <t>僑威科技股份有限公司</t>
  </si>
  <si>
    <t>僑威</t>
  </si>
  <si>
    <t>QR</t>
  </si>
  <si>
    <t>QS</t>
  </si>
  <si>
    <t>QT</t>
  </si>
  <si>
    <t>超豐電子股份有限公司</t>
  </si>
  <si>
    <t>超豐</t>
  </si>
  <si>
    <t>QU</t>
  </si>
  <si>
    <t>南茂科技股份有限公司</t>
  </si>
  <si>
    <t>南茂</t>
  </si>
  <si>
    <t>QV</t>
  </si>
  <si>
    <t>台灣光罩股份有限公司</t>
  </si>
  <si>
    <t>光罩</t>
  </si>
  <si>
    <t>QW</t>
  </si>
  <si>
    <t>威盛電子股份有限公司</t>
  </si>
  <si>
    <t>威盛</t>
  </si>
  <si>
    <t>QX</t>
  </si>
  <si>
    <t>萬海航運股份有限公司</t>
  </si>
  <si>
    <t>萬海</t>
  </si>
  <si>
    <t>QY</t>
  </si>
  <si>
    <t>高端疫苗生物製劑股份有限公司</t>
  </si>
  <si>
    <t>高端疫苗</t>
  </si>
  <si>
    <t>QZ</t>
  </si>
  <si>
    <t>力晶積成電子製造股份有限公司</t>
  </si>
  <si>
    <t>力積電</t>
  </si>
  <si>
    <t>RA</t>
  </si>
  <si>
    <t>奇鋐科技股份有限公司</t>
  </si>
  <si>
    <t>奇鋐</t>
  </si>
  <si>
    <t>RB</t>
  </si>
  <si>
    <t>中磊電子股份有限公司</t>
  </si>
  <si>
    <t>中磊</t>
  </si>
  <si>
    <t>RC</t>
  </si>
  <si>
    <t>漢翔航空工業股份有限公司</t>
  </si>
  <si>
    <t>漢翔</t>
  </si>
  <si>
    <t>RD</t>
  </si>
  <si>
    <t>中天生物科技股份有限公司</t>
  </si>
  <si>
    <t>中天</t>
  </si>
  <si>
    <t>RE</t>
  </si>
  <si>
    <t>新唐科技股份有限公司</t>
  </si>
  <si>
    <t>新唐</t>
  </si>
  <si>
    <t>RF</t>
  </si>
  <si>
    <t>RG</t>
  </si>
  <si>
    <t>RI</t>
  </si>
  <si>
    <t>國泰台灣高股息傘型證券投資信託基金之台灣ESG永續高股息ETF證券投資信託基金</t>
  </si>
  <si>
    <t>國泰永續高股息ETF</t>
  </si>
  <si>
    <t>RJ</t>
  </si>
  <si>
    <t>大亞電線電纜股份有限公司</t>
  </si>
  <si>
    <t>大亞</t>
  </si>
  <si>
    <t>RK</t>
  </si>
  <si>
    <t>金像電子股份有限公司</t>
  </si>
  <si>
    <t>金像電</t>
  </si>
  <si>
    <t>RL</t>
  </si>
  <si>
    <t>元晶太陽能科技股份有限公司</t>
  </si>
  <si>
    <t>元晶</t>
  </si>
  <si>
    <t>RM</t>
  </si>
  <si>
    <t>富邦媒體科技股份有限公司</t>
  </si>
  <si>
    <t>富邦媒</t>
  </si>
  <si>
    <t>RN</t>
  </si>
  <si>
    <t>合一生技股份有限公司</t>
  </si>
  <si>
    <t>合一</t>
  </si>
  <si>
    <t>RO</t>
  </si>
  <si>
    <t>立端科技股份有限公司</t>
  </si>
  <si>
    <t>立端</t>
  </si>
  <si>
    <t>RP</t>
  </si>
  <si>
    <t>寶雅國際股份有限公司</t>
  </si>
  <si>
    <t>寶雅</t>
  </si>
  <si>
    <t>RQ</t>
  </si>
  <si>
    <t>RR</t>
  </si>
  <si>
    <t>RS</t>
  </si>
  <si>
    <t>RU</t>
  </si>
  <si>
    <t>世紀鋼鐵結構股份有限公司</t>
  </si>
  <si>
    <t>世紀鋼</t>
  </si>
  <si>
    <t>RV</t>
  </si>
  <si>
    <t>RW</t>
  </si>
  <si>
    <t>RX</t>
  </si>
  <si>
    <t>富邦富時越南證券投資信託基金</t>
  </si>
  <si>
    <t>富邦越南ETF</t>
  </si>
  <si>
    <t>RY</t>
  </si>
  <si>
    <t>群益台灣ESG低碳50ETF證券投資信託基金</t>
  </si>
  <si>
    <t>群益台ESG低碳50ETF</t>
  </si>
  <si>
    <t>RZ</t>
  </si>
  <si>
    <t>元大美國政府20年期(以上)債券證券投資信託基金</t>
  </si>
  <si>
    <t>00679B</t>
  </si>
  <si>
    <t>元大美債20年ETF</t>
  </si>
  <si>
    <t>◎ 是上櫃ETF標的證券</t>
  </si>
  <si>
    <t>標的合計數：</t>
  </si>
  <si>
    <t>結算價</t>
    <phoneticPr fontId="3" type="noConversion"/>
  </si>
  <si>
    <t>成交量</t>
    <phoneticPr fontId="3" type="noConversion"/>
  </si>
  <si>
    <t>OI</t>
    <phoneticPr fontId="3" type="noConversion"/>
  </si>
  <si>
    <t>202311W1</t>
  </si>
  <si>
    <t>▲0.50%</t>
  </si>
  <si>
    <t>外資小台</t>
    <phoneticPr fontId="3" type="noConversion"/>
  </si>
  <si>
    <t>小台契約金額(億)</t>
    <phoneticPr fontId="3" type="noConversion"/>
  </si>
  <si>
    <t>大台契約金額(億)</t>
    <phoneticPr fontId="3" type="noConversion"/>
  </si>
  <si>
    <t>PCRatio(量)</t>
    <phoneticPr fontId="3" type="noConversion"/>
  </si>
  <si>
    <t>PCRatio(OI)</t>
    <phoneticPr fontId="3" type="noConversion"/>
  </si>
  <si>
    <t>外買口</t>
    <phoneticPr fontId="3" type="noConversion"/>
  </si>
  <si>
    <t>近月C最大OI</t>
    <phoneticPr fontId="3" type="noConversion"/>
  </si>
  <si>
    <t>近月P最大OI</t>
    <phoneticPr fontId="3" type="noConversion"/>
  </si>
  <si>
    <t>近月</t>
    <phoneticPr fontId="3" type="noConversion"/>
  </si>
  <si>
    <t>次月C最大OI</t>
    <phoneticPr fontId="3" type="noConversion"/>
  </si>
  <si>
    <t>次月P最大OI</t>
    <phoneticPr fontId="3" type="noConversion"/>
  </si>
  <si>
    <t>次月</t>
    <phoneticPr fontId="3" type="noConversion"/>
  </si>
  <si>
    <t>週選</t>
    <phoneticPr fontId="3" type="noConversion"/>
  </si>
  <si>
    <t>週選C最大OI</t>
    <phoneticPr fontId="3" type="noConversion"/>
  </si>
  <si>
    <t>週選P最大OI</t>
    <phoneticPr fontId="3" type="noConversion"/>
  </si>
  <si>
    <t>VIX</t>
    <phoneticPr fontId="3" type="noConversion"/>
  </si>
  <si>
    <t>近月價平和</t>
    <phoneticPr fontId="3" type="noConversion"/>
  </si>
  <si>
    <t>近月價平履約價</t>
    <phoneticPr fontId="3" type="noConversion"/>
  </si>
  <si>
    <t>次月價平履約價</t>
    <phoneticPr fontId="3" type="noConversion"/>
  </si>
  <si>
    <t>次月價平和</t>
    <phoneticPr fontId="3" type="noConversion"/>
  </si>
  <si>
    <t>週選價平履約價</t>
    <phoneticPr fontId="3" type="noConversion"/>
  </si>
  <si>
    <t>週選價平和</t>
    <phoneticPr fontId="3" type="noConversion"/>
  </si>
  <si>
    <t>盤後籌碼快報</t>
    <phoneticPr fontId="30" type="noConversion"/>
  </si>
  <si>
    <t>*3:05分更新，注意大額交易人資訊是否正確</t>
    <phoneticPr fontId="30" type="noConversion"/>
  </si>
  <si>
    <t>加權指數</t>
    <phoneticPr fontId="30" type="noConversion"/>
  </si>
  <si>
    <t>*注意外資小台是否數字有對齊</t>
    <phoneticPr fontId="30" type="noConversion"/>
  </si>
  <si>
    <t>億元</t>
    <phoneticPr fontId="30" type="noConversion"/>
  </si>
  <si>
    <r>
      <t>*</t>
    </r>
    <r>
      <rPr>
        <sz val="12"/>
        <color rgb="FFC00000"/>
        <rFont val="微軟正黑體"/>
        <family val="2"/>
        <charset val="136"/>
      </rPr>
      <t>連3買</t>
    </r>
    <r>
      <rPr>
        <sz val="12"/>
        <color theme="1"/>
        <rFont val="微軟正黑體"/>
        <family val="2"/>
        <charset val="136"/>
      </rPr>
      <t>/</t>
    </r>
    <r>
      <rPr>
        <sz val="12"/>
        <color rgb="FF00B050"/>
        <rFont val="微軟正黑體"/>
        <family val="2"/>
        <charset val="136"/>
      </rPr>
      <t>連3買轉賣</t>
    </r>
    <r>
      <rPr>
        <sz val="12"/>
        <color theme="1"/>
        <rFont val="微軟正黑體"/>
        <family val="2"/>
        <charset val="136"/>
      </rPr>
      <t>(超過3才要打，顏色要調)</t>
    </r>
    <phoneticPr fontId="30" type="noConversion"/>
  </si>
  <si>
    <t>台指期(近)</t>
    <phoneticPr fontId="30" type="noConversion"/>
  </si>
  <si>
    <t>(價差)</t>
    <phoneticPr fontId="30" type="noConversion"/>
  </si>
  <si>
    <t>三大法人現貨買賣超(億元)</t>
    <phoneticPr fontId="30" type="noConversion"/>
  </si>
  <si>
    <t>外資買賣超</t>
    <phoneticPr fontId="30" type="noConversion"/>
  </si>
  <si>
    <t>投信買賣超</t>
    <phoneticPr fontId="30" type="noConversion"/>
  </si>
  <si>
    <t>自營商買賣超(合計)</t>
    <phoneticPr fontId="30" type="noConversion"/>
  </si>
  <si>
    <t>自行買賣</t>
    <phoneticPr fontId="30" type="noConversion"/>
  </si>
  <si>
    <t>避險</t>
    <phoneticPr fontId="30" type="noConversion"/>
  </si>
  <si>
    <t xml:space="preserve">        </t>
    <phoneticPr fontId="30" type="noConversion"/>
  </si>
  <si>
    <t>外資及大額交易人期貨(口)</t>
    <phoneticPr fontId="30" type="noConversion"/>
  </si>
  <si>
    <t>未平倉</t>
    <phoneticPr fontId="30" type="noConversion"/>
  </si>
  <si>
    <t>增減</t>
    <phoneticPr fontId="30" type="noConversion"/>
  </si>
  <si>
    <t>外資台指期</t>
    <phoneticPr fontId="30" type="noConversion"/>
  </si>
  <si>
    <t>/</t>
    <phoneticPr fontId="30" type="noConversion"/>
  </si>
  <si>
    <t>外資小台指</t>
    <phoneticPr fontId="30" type="noConversion"/>
  </si>
  <si>
    <t>十大交易人</t>
    <phoneticPr fontId="30" type="noConversion"/>
  </si>
  <si>
    <t>十大特定法人</t>
    <phoneticPr fontId="30" type="noConversion"/>
  </si>
  <si>
    <t>其他指標</t>
    <phoneticPr fontId="30" type="noConversion"/>
  </si>
  <si>
    <t>今日</t>
    <phoneticPr fontId="30" type="noConversion"/>
  </si>
  <si>
    <t>昨日</t>
    <phoneticPr fontId="30" type="noConversion"/>
  </si>
  <si>
    <t>散戶指標</t>
    <phoneticPr fontId="30" type="noConversion"/>
  </si>
  <si>
    <t>PC ratio 未平倉比</t>
    <phoneticPr fontId="30" type="noConversion"/>
  </si>
  <si>
    <t>VIX 指標</t>
    <phoneticPr fontId="30" type="noConversion"/>
  </si>
  <si>
    <t>※以上訊息僅供參考，不保證完整性與正確性，若有資訊更正，本公司不主動告知與提醒。投資人仍應獨立判斷及行使交易決定，交易所衍生之風險及利益，由交易人自行負擔與享有，本公司不負任何法律責任。版權屬統一期貨股份有限公司所有，未經授權，禁止任何形式抄襲與轉載。</t>
    <phoneticPr fontId="30" type="noConversion"/>
  </si>
  <si>
    <t>統一期貨股份有限公司 | Tel：(02)2748-8338 台北市松山區東興路8號B1-1 | 110金管期總字第002號</t>
    <phoneticPr fontId="30" type="noConversion"/>
  </si>
  <si>
    <t>單位：口數；千元 日期2023/10/19</t>
  </si>
  <si>
    <t>選擇權買賣權分計</t>
  </si>
  <si>
    <t>外資(大+小/4)</t>
    <phoneticPr fontId="3" type="noConversion"/>
  </si>
  <si>
    <t>正逆價差</t>
    <phoneticPr fontId="3" type="noConversion"/>
  </si>
  <si>
    <t>結算合約</t>
    <phoneticPr fontId="9" type="noConversion"/>
  </si>
  <si>
    <t>30日百分位</t>
  </si>
  <si>
    <t>50日百分位</t>
  </si>
  <si>
    <t>100日百分位</t>
  </si>
  <si>
    <t>選擇權波動率指數與賣買權未平倉比</t>
  </si>
  <si>
    <t>30日
百分位</t>
  </si>
  <si>
    <t>50日
百分位</t>
  </si>
  <si>
    <t>100日
百分位</t>
  </si>
  <si>
    <t>賣買權
未平倉比</t>
  </si>
  <si>
    <t>買權最大
未平倉履約價</t>
  </si>
  <si>
    <t>賣權最大
未平倉履約價</t>
  </si>
  <si>
    <t>週買權
最大履約價</t>
  </si>
  <si>
    <t>週賣權
最大履約價</t>
  </si>
  <si>
    <t>C最大OI</t>
    <phoneticPr fontId="9" type="noConversion"/>
  </si>
  <si>
    <t>P最大OI</t>
    <phoneticPr fontId="9" type="noConversion"/>
  </si>
  <si>
    <t>只列週合約</t>
  </si>
  <si>
    <t>只列月合約</t>
    <phoneticPr fontId="3" type="noConversion"/>
  </si>
  <si>
    <t>合約月份</t>
    <phoneticPr fontId="9" type="noConversion"/>
  </si>
  <si>
    <t>代碼</t>
    <phoneticPr fontId="3" type="noConversion"/>
  </si>
  <si>
    <t>▲+10</t>
  </si>
  <si>
    <t>▲0.3</t>
  </si>
  <si>
    <t>▲0.62%</t>
  </si>
  <si>
    <t>▲0.26%</t>
  </si>
  <si>
    <t>▲1.2</t>
  </si>
  <si>
    <t>▲0.8</t>
  </si>
  <si>
    <t>▲0.47%</t>
  </si>
  <si>
    <t>▲5.5</t>
  </si>
  <si>
    <t>▲0.9</t>
  </si>
  <si>
    <t>▲1.17%</t>
  </si>
  <si>
    <t xml:space="preserve">週合約 : </t>
    <phoneticPr fontId="3" type="noConversion"/>
  </si>
  <si>
    <t>已結算合約</t>
    <phoneticPr fontId="3" type="noConversion"/>
  </si>
  <si>
    <t xml:space="preserve">說明 : </t>
    <phoneticPr fontId="3" type="noConversion"/>
  </si>
  <si>
    <t>https://www.taifex.com.tw/cht/3/futDailyMarketReport</t>
    <phoneticPr fontId="3" type="noConversion"/>
  </si>
  <si>
    <t>1. 由於在結算當日小台結算合約 (月、週) 的結算價會顯示 "-" ，只要剃除結算價為 "-" 的合約，就可以判斷近月、次月以及週合約。
2. 將合約轉為數字，用找出最小值( MIN )與次小值 (SMALL( ___ , 2) ) 的方式，就可以找出近月和次月。</t>
  </si>
  <si>
    <t>台指期</t>
    <phoneticPr fontId="3" type="noConversion"/>
  </si>
  <si>
    <t>五大交易</t>
    <phoneticPr fontId="3" type="noConversion"/>
  </si>
  <si>
    <t>五大特法</t>
    <phoneticPr fontId="3" type="noConversion"/>
  </si>
  <si>
    <t>上軌</t>
    <phoneticPr fontId="3" type="noConversion"/>
  </si>
  <si>
    <t>下軌</t>
    <phoneticPr fontId="3" type="noConversion"/>
  </si>
  <si>
    <t>台指期 (結算換約)</t>
    <phoneticPr fontId="3" type="noConversion"/>
  </si>
  <si>
    <t>到期月份</t>
    <phoneticPr fontId="3" type="noConversion"/>
  </si>
  <si>
    <t>成交量</t>
    <phoneticPr fontId="3" type="noConversion"/>
  </si>
  <si>
    <t>結算價</t>
    <phoneticPr fontId="3" type="noConversion"/>
  </si>
  <si>
    <t>OI</t>
    <phoneticPr fontId="3" type="noConversion"/>
  </si>
  <si>
    <t>近月合約 (結算換約)</t>
    <phoneticPr fontId="3" type="noConversion"/>
  </si>
  <si>
    <t>小台結算合約</t>
    <phoneticPr fontId="3" type="noConversion"/>
  </si>
  <si>
    <t>▲0.86%</t>
  </si>
  <si>
    <t>▼-0.29%</t>
  </si>
  <si>
    <t>▲4</t>
  </si>
  <si>
    <t>▲8</t>
  </si>
  <si>
    <t>▲0.45</t>
  </si>
  <si>
    <t>▲6.5</t>
  </si>
  <si>
    <t>▲0.65</t>
  </si>
  <si>
    <t>▲0.58%</t>
  </si>
  <si>
    <t>202311W2</t>
  </si>
  <si>
    <t>▲0.84%</t>
  </si>
  <si>
    <t>▲0.82%</t>
  </si>
  <si>
    <t>▲7</t>
  </si>
  <si>
    <t>▲1.69%</t>
  </si>
  <si>
    <t>▲0.44%</t>
  </si>
  <si>
    <t>▲1.61%</t>
  </si>
  <si>
    <t>▼-7.5</t>
  </si>
  <si>
    <t>大盤成交量</t>
  </si>
  <si>
    <t>小台結算合約</t>
  </si>
  <si>
    <t>近月合約 (結算換約)</t>
  </si>
  <si>
    <t>台指期 (結算換約)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</si>
  <si>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</si>
  <si>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</si>
  <si>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</si>
  <si>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</si>
  <si>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</si>
  <si>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</si>
  <si>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</si>
  <si>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</si>
  <si>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</si>
  <si>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</si>
  <si>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</si>
  <si>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</si>
  <si>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</si>
  <si>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</si>
  <si>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</si>
  <si>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</si>
  <si>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</si>
  <si>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</si>
  <si>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</si>
  <si>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</si>
  <si>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</si>
  <si>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</si>
  <si>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</si>
  <si>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</si>
  <si>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</si>
  <si>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</si>
  <si>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</si>
  <si>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</si>
  <si>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</si>
  <si>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</si>
  <si>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</si>
  <si>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</si>
  <si>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</si>
  <si>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</si>
  <si>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</si>
  <si>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</si>
  <si>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</si>
  <si>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</si>
  <si>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</si>
  <si>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</si>
  <si>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</si>
  <si>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</si>
  <si>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</si>
  <si>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</si>
  <si>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</si>
  <si>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</si>
  <si>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</si>
  <si>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</si>
  <si>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201401W1</t>
  </si>
  <si>
    <t>201401W2</t>
  </si>
  <si>
    <t>201401</t>
  </si>
  <si>
    <t>201401W4</t>
  </si>
  <si>
    <t>201401W5</t>
  </si>
  <si>
    <t>201402W2</t>
  </si>
  <si>
    <t>201402</t>
  </si>
  <si>
    <t>201402W4</t>
  </si>
  <si>
    <t>201403W1</t>
  </si>
  <si>
    <t>201403W2</t>
  </si>
  <si>
    <t>201403</t>
  </si>
  <si>
    <t>201403W4</t>
  </si>
  <si>
    <t>201404W1</t>
  </si>
  <si>
    <t>201404W2</t>
  </si>
  <si>
    <t>201404</t>
  </si>
  <si>
    <t>201404W4</t>
  </si>
  <si>
    <t>201404W5</t>
  </si>
  <si>
    <t>201405W1</t>
  </si>
  <si>
    <t>201405W2</t>
  </si>
  <si>
    <t>201405</t>
  </si>
  <si>
    <t>201405W4</t>
  </si>
  <si>
    <t>201406W1</t>
  </si>
  <si>
    <t>201406W2</t>
  </si>
  <si>
    <t>201406</t>
  </si>
  <si>
    <t>201406W4</t>
  </si>
  <si>
    <t>201407W1</t>
  </si>
  <si>
    <t>201407W2</t>
  </si>
  <si>
    <t>201407</t>
  </si>
  <si>
    <t>201407W4</t>
  </si>
  <si>
    <t>201407W5</t>
  </si>
  <si>
    <t>201408W1</t>
  </si>
  <si>
    <t>201408W2</t>
  </si>
  <si>
    <t>201408</t>
  </si>
  <si>
    <t>201408W4</t>
  </si>
  <si>
    <t>201409W1</t>
  </si>
  <si>
    <t>201409W2</t>
  </si>
  <si>
    <t>201409</t>
  </si>
  <si>
    <t>201409W4</t>
  </si>
  <si>
    <t>201410W1</t>
  </si>
  <si>
    <t>201410W2</t>
  </si>
  <si>
    <t>201410</t>
  </si>
  <si>
    <t>201410W4</t>
  </si>
  <si>
    <t>201410W5</t>
  </si>
  <si>
    <t>201411W1</t>
  </si>
  <si>
    <t>201411W2</t>
  </si>
  <si>
    <t>201411</t>
  </si>
  <si>
    <t>201411W4</t>
  </si>
  <si>
    <t>201412W1</t>
  </si>
  <si>
    <t>201412W2</t>
  </si>
  <si>
    <t>201412</t>
  </si>
  <si>
    <t>201412W4</t>
  </si>
  <si>
    <t>201412W5</t>
  </si>
  <si>
    <t>201501W1</t>
  </si>
  <si>
    <t>201501W2</t>
  </si>
  <si>
    <t>201501</t>
  </si>
  <si>
    <t>201501W4</t>
  </si>
  <si>
    <t>201502W1</t>
  </si>
  <si>
    <t>201502W2</t>
  </si>
  <si>
    <t>201502</t>
  </si>
  <si>
    <t>201502W4</t>
  </si>
  <si>
    <t>201503W1</t>
  </si>
  <si>
    <t>201503W2</t>
  </si>
  <si>
    <t>201503</t>
  </si>
  <si>
    <t>201503W4</t>
  </si>
  <si>
    <t>201504W1</t>
  </si>
  <si>
    <t>201504W2</t>
  </si>
  <si>
    <t>201504</t>
  </si>
  <si>
    <t>201504W4</t>
  </si>
  <si>
    <t>201504W5</t>
  </si>
  <si>
    <t>201505W1</t>
  </si>
  <si>
    <t>201505W2</t>
  </si>
  <si>
    <t>201505</t>
  </si>
  <si>
    <t>201505W4</t>
  </si>
  <si>
    <t>201506W1</t>
  </si>
  <si>
    <t>201506W2</t>
  </si>
  <si>
    <t>201506</t>
  </si>
  <si>
    <t>201506W4</t>
  </si>
  <si>
    <t>201507W1</t>
  </si>
  <si>
    <t>201507W2</t>
  </si>
  <si>
    <t>201507</t>
  </si>
  <si>
    <t>201507W4</t>
  </si>
  <si>
    <t>201507W5</t>
  </si>
  <si>
    <t>201508W1</t>
  </si>
  <si>
    <t>201508W2</t>
  </si>
  <si>
    <t>201508</t>
  </si>
  <si>
    <t>201508W4</t>
  </si>
  <si>
    <t>201509W1</t>
  </si>
  <si>
    <t>201509W2</t>
  </si>
  <si>
    <t>201509</t>
  </si>
  <si>
    <t>201509W4</t>
  </si>
  <si>
    <t>201509W5</t>
  </si>
  <si>
    <t>201510W1</t>
  </si>
  <si>
    <t>201510W2</t>
  </si>
  <si>
    <t>201510</t>
  </si>
  <si>
    <t>201510W4</t>
  </si>
  <si>
    <t>201511W1</t>
  </si>
  <si>
    <t>201511W2</t>
  </si>
  <si>
    <t>201511</t>
  </si>
  <si>
    <t>201511W4</t>
  </si>
  <si>
    <t>201512W1</t>
  </si>
  <si>
    <t>201512W2</t>
  </si>
  <si>
    <t>201512</t>
  </si>
  <si>
    <t>201512W4</t>
  </si>
  <si>
    <t>201512W5</t>
  </si>
  <si>
    <t>201601W1</t>
  </si>
  <si>
    <t>201601W2</t>
  </si>
  <si>
    <t>201601</t>
  </si>
  <si>
    <t>201601W4</t>
  </si>
  <si>
    <t>201602W1</t>
  </si>
  <si>
    <t>201602W2</t>
  </si>
  <si>
    <t>201602</t>
  </si>
  <si>
    <t>201602W4</t>
  </si>
  <si>
    <t>201603W1</t>
  </si>
  <si>
    <t>201603W2</t>
  </si>
  <si>
    <t>201603</t>
  </si>
  <si>
    <t>201603W4</t>
  </si>
  <si>
    <t>201603W5</t>
  </si>
  <si>
    <t>201604W1</t>
  </si>
  <si>
    <t>201604W2</t>
  </si>
  <si>
    <t>201604</t>
  </si>
  <si>
    <t>201604W4</t>
  </si>
  <si>
    <t>201605W1</t>
  </si>
  <si>
    <t>201605W2</t>
  </si>
  <si>
    <t>201605</t>
  </si>
  <si>
    <t>201605W4</t>
  </si>
  <si>
    <t>201606W1</t>
  </si>
  <si>
    <t>201606W2</t>
  </si>
  <si>
    <t>201606</t>
  </si>
  <si>
    <t>201606W4</t>
  </si>
  <si>
    <t>201606W5</t>
  </si>
  <si>
    <t>201607W1</t>
  </si>
  <si>
    <t>201607W2</t>
  </si>
  <si>
    <t>201607</t>
  </si>
  <si>
    <t>201607W4</t>
  </si>
  <si>
    <t>201608W1</t>
  </si>
  <si>
    <t>201608W2</t>
  </si>
  <si>
    <t>201608</t>
  </si>
  <si>
    <t>201608W4</t>
  </si>
  <si>
    <t>201608W5</t>
  </si>
  <si>
    <t>201609W1</t>
  </si>
  <si>
    <t>201609W2</t>
  </si>
  <si>
    <t>201609</t>
  </si>
  <si>
    <t>201609W4</t>
  </si>
  <si>
    <t>201610W1</t>
  </si>
  <si>
    <t>201610W2</t>
  </si>
  <si>
    <t>201610</t>
  </si>
  <si>
    <t>201610W4</t>
  </si>
  <si>
    <t>201611W1</t>
  </si>
  <si>
    <t>201611W2</t>
  </si>
  <si>
    <t>201611</t>
  </si>
  <si>
    <t>201611W4</t>
  </si>
  <si>
    <t>201611W5</t>
  </si>
  <si>
    <t>201612W1</t>
  </si>
  <si>
    <t>201612W2</t>
  </si>
  <si>
    <t>201612</t>
  </si>
  <si>
    <t>201612W4</t>
  </si>
  <si>
    <t>201701W1</t>
  </si>
  <si>
    <t>201701W2</t>
  </si>
  <si>
    <t>201701</t>
  </si>
  <si>
    <t>201701W4</t>
  </si>
  <si>
    <t>201702W2</t>
  </si>
  <si>
    <t>201702</t>
  </si>
  <si>
    <t>201702W4</t>
  </si>
  <si>
    <t>201703W1</t>
  </si>
  <si>
    <t>201703W2</t>
  </si>
  <si>
    <t>201703</t>
  </si>
  <si>
    <t>201703W4</t>
  </si>
  <si>
    <t>201703W5</t>
  </si>
  <si>
    <t>201704W1</t>
  </si>
  <si>
    <t>201704W2</t>
  </si>
  <si>
    <t>201704</t>
  </si>
  <si>
    <t>201704W4</t>
  </si>
  <si>
    <t>201705W1</t>
  </si>
  <si>
    <t>201705W2</t>
  </si>
  <si>
    <t>201705</t>
  </si>
  <si>
    <t>201705W4</t>
  </si>
  <si>
    <t>201705W5</t>
  </si>
  <si>
    <t>201706W1</t>
  </si>
  <si>
    <t>201706W2</t>
  </si>
  <si>
    <t>201706</t>
  </si>
  <si>
    <t>201706W4</t>
  </si>
  <si>
    <t>201707W1</t>
  </si>
  <si>
    <t>201707W2</t>
  </si>
  <si>
    <t>201707</t>
  </si>
  <si>
    <t>201707W4</t>
  </si>
  <si>
    <t>201708W1</t>
  </si>
  <si>
    <t>201708W2</t>
  </si>
  <si>
    <t>201708</t>
  </si>
  <si>
    <t>201708W4</t>
  </si>
  <si>
    <t>201708W5</t>
  </si>
  <si>
    <t>201709W1</t>
  </si>
  <si>
    <t>201709W2</t>
  </si>
  <si>
    <t>201709</t>
  </si>
  <si>
    <t>201709W4</t>
  </si>
  <si>
    <t>201710W1</t>
  </si>
  <si>
    <t>201710W2</t>
  </si>
  <si>
    <t>201710</t>
  </si>
  <si>
    <t>201710W4</t>
  </si>
  <si>
    <t>201711W1</t>
  </si>
  <si>
    <t>201711W2</t>
  </si>
  <si>
    <t>201711</t>
  </si>
  <si>
    <t>201711W4</t>
  </si>
  <si>
    <t>201711W5</t>
  </si>
  <si>
    <t>201712W1</t>
  </si>
  <si>
    <t>201712W2</t>
  </si>
  <si>
    <t>201712</t>
  </si>
  <si>
    <t>201712W4</t>
  </si>
  <si>
    <t>201801W1</t>
  </si>
  <si>
    <t>201801W2</t>
  </si>
  <si>
    <t>201801</t>
  </si>
  <si>
    <t>201801W4</t>
  </si>
  <si>
    <t>201801W5</t>
  </si>
  <si>
    <t>201802W1</t>
  </si>
  <si>
    <t>201802</t>
  </si>
  <si>
    <t>201802W4</t>
  </si>
  <si>
    <t>201803W1</t>
  </si>
  <si>
    <t>201803W2</t>
  </si>
  <si>
    <t>201803</t>
  </si>
  <si>
    <t>201803W4</t>
  </si>
  <si>
    <t>201804W1</t>
  </si>
  <si>
    <t>201804W2</t>
  </si>
  <si>
    <t>201804</t>
  </si>
  <si>
    <t>201804W4</t>
  </si>
  <si>
    <t>201805W1</t>
  </si>
  <si>
    <t>201805W2</t>
  </si>
  <si>
    <t>201805</t>
  </si>
  <si>
    <t>201805W4</t>
  </si>
  <si>
    <t>201805W5</t>
  </si>
  <si>
    <t>201806W1</t>
  </si>
  <si>
    <t>201806W2</t>
  </si>
  <si>
    <t>201806</t>
  </si>
  <si>
    <t>201806W4</t>
  </si>
  <si>
    <t>201807W1</t>
  </si>
  <si>
    <t>201807W2</t>
  </si>
  <si>
    <t>201807</t>
  </si>
  <si>
    <t>201807W4</t>
  </si>
  <si>
    <t>201808W1</t>
  </si>
  <si>
    <t>201808W2</t>
  </si>
  <si>
    <t>201808</t>
  </si>
  <si>
    <t>201808W4</t>
  </si>
  <si>
    <t>201808W5</t>
  </si>
  <si>
    <t>201809W1</t>
  </si>
  <si>
    <t>201809W2</t>
  </si>
  <si>
    <t>201809</t>
  </si>
  <si>
    <t>201809W4</t>
  </si>
  <si>
    <t>201810W1</t>
  </si>
  <si>
    <t>201810W2</t>
  </si>
  <si>
    <t>201810</t>
  </si>
  <si>
    <t>201810W4</t>
  </si>
  <si>
    <t>201810W5</t>
  </si>
  <si>
    <t>201811W1</t>
  </si>
  <si>
    <t>201811W2</t>
  </si>
  <si>
    <t>201811</t>
  </si>
  <si>
    <t>201811W4</t>
  </si>
  <si>
    <t>201812W1</t>
  </si>
  <si>
    <t>201812W2</t>
  </si>
  <si>
    <t>201812</t>
  </si>
  <si>
    <t>201812W4</t>
  </si>
  <si>
    <t>201901W1</t>
  </si>
  <si>
    <t>201901W2</t>
  </si>
  <si>
    <t>201901</t>
  </si>
  <si>
    <t>201901W4</t>
  </si>
  <si>
    <t>201901W5</t>
  </si>
  <si>
    <t>201902W1</t>
  </si>
  <si>
    <t>201902W2</t>
  </si>
  <si>
    <t>201902</t>
  </si>
  <si>
    <t>201902W4</t>
  </si>
  <si>
    <t>201903W1</t>
  </si>
  <si>
    <t>201903W2</t>
  </si>
  <si>
    <t>201903</t>
  </si>
  <si>
    <t>201903W4</t>
  </si>
  <si>
    <t>201904W1</t>
  </si>
  <si>
    <t>201904W2</t>
  </si>
  <si>
    <t>201904</t>
  </si>
  <si>
    <t>201904W4</t>
  </si>
  <si>
    <t>201905W1</t>
  </si>
  <si>
    <t>201905W2</t>
  </si>
  <si>
    <t>201905</t>
  </si>
  <si>
    <t>201905W4</t>
  </si>
  <si>
    <t>201905W5</t>
  </si>
  <si>
    <t>201906W1</t>
  </si>
  <si>
    <t>201906W2</t>
  </si>
  <si>
    <t>201906</t>
  </si>
  <si>
    <t>201906W4</t>
  </si>
  <si>
    <t>201907W1</t>
  </si>
  <si>
    <t>201907W2</t>
  </si>
  <si>
    <t>201907</t>
  </si>
  <si>
    <t>201907W4</t>
  </si>
  <si>
    <t>201907W5</t>
  </si>
  <si>
    <t>201908W1</t>
  </si>
  <si>
    <t>201908W2</t>
  </si>
  <si>
    <t>201908</t>
  </si>
  <si>
    <t>201908W4</t>
  </si>
  <si>
    <t>201909W1</t>
  </si>
  <si>
    <t>201909W2</t>
  </si>
  <si>
    <t>201909</t>
  </si>
  <si>
    <t>201909W4</t>
  </si>
  <si>
    <t>201910W1</t>
  </si>
  <si>
    <t>201910W2</t>
  </si>
  <si>
    <t>201910</t>
  </si>
  <si>
    <t>201910W4</t>
  </si>
  <si>
    <t>201910W5</t>
  </si>
  <si>
    <t>201911W1</t>
  </si>
  <si>
    <t>201911W2</t>
  </si>
  <si>
    <t>201911</t>
  </si>
  <si>
    <t>201911W4</t>
  </si>
  <si>
    <t>201912W1</t>
  </si>
  <si>
    <t>201912W2</t>
  </si>
  <si>
    <t>201912</t>
  </si>
  <si>
    <t>201912W4</t>
  </si>
  <si>
    <t>202001W1</t>
  </si>
  <si>
    <t>202001W2</t>
  </si>
  <si>
    <t>202001</t>
  </si>
  <si>
    <t>202001W4</t>
  </si>
  <si>
    <t>202002W1</t>
  </si>
  <si>
    <t>202002W2</t>
  </si>
  <si>
    <t>202002</t>
  </si>
  <si>
    <t>202002W4</t>
  </si>
  <si>
    <t>202003W1</t>
  </si>
  <si>
    <t>202003W2</t>
  </si>
  <si>
    <t>202003</t>
  </si>
  <si>
    <t>202003W4</t>
  </si>
  <si>
    <t>202004W1</t>
  </si>
  <si>
    <t>202004W2</t>
  </si>
  <si>
    <t>202004</t>
  </si>
  <si>
    <t>202004W4</t>
  </si>
  <si>
    <t>202004W5</t>
  </si>
  <si>
    <t>202005W1</t>
  </si>
  <si>
    <t>202005W2</t>
  </si>
  <si>
    <t>202005</t>
  </si>
  <si>
    <t>202005W4</t>
  </si>
  <si>
    <t>202006W1</t>
  </si>
  <si>
    <t>202006W2</t>
  </si>
  <si>
    <t>202006</t>
  </si>
  <si>
    <t>202006W4</t>
  </si>
  <si>
    <t>202007W1</t>
  </si>
  <si>
    <t>202007W2</t>
  </si>
  <si>
    <t>202007</t>
  </si>
  <si>
    <t>202007W4</t>
  </si>
  <si>
    <t>202007W5</t>
  </si>
  <si>
    <t>202008W1</t>
  </si>
  <si>
    <t>202008W2</t>
  </si>
  <si>
    <t>202008</t>
  </si>
  <si>
    <t>202008W4</t>
  </si>
  <si>
    <t>202009W1</t>
  </si>
  <si>
    <t>202009W2</t>
  </si>
  <si>
    <t>202009</t>
  </si>
  <si>
    <t>202009W4</t>
  </si>
  <si>
    <t>202009W5</t>
  </si>
  <si>
    <t>202010W1</t>
  </si>
  <si>
    <t>202010W2</t>
  </si>
  <si>
    <t>202010</t>
  </si>
  <si>
    <t>202010W4</t>
  </si>
  <si>
    <t>202011W1</t>
  </si>
  <si>
    <t>202011W2</t>
  </si>
  <si>
    <t>202011</t>
  </si>
  <si>
    <t>202011W4</t>
  </si>
  <si>
    <t>202012W1</t>
  </si>
  <si>
    <t>202012W2</t>
  </si>
  <si>
    <t>202012</t>
  </si>
  <si>
    <t>202012W4</t>
  </si>
  <si>
    <t>202012W5</t>
  </si>
  <si>
    <t>202101W1</t>
  </si>
  <si>
    <t>202101W2</t>
  </si>
  <si>
    <t>202101</t>
  </si>
  <si>
    <t>202101W4</t>
  </si>
  <si>
    <t>202102W1</t>
  </si>
  <si>
    <t>202102</t>
  </si>
  <si>
    <t>202102W4</t>
  </si>
  <si>
    <t>202103W1</t>
  </si>
  <si>
    <t>202103W2</t>
  </si>
  <si>
    <t>202103</t>
  </si>
  <si>
    <t>202103W4</t>
  </si>
  <si>
    <t>202103W5</t>
  </si>
  <si>
    <t>202104W1</t>
  </si>
  <si>
    <t>202104W2</t>
  </si>
  <si>
    <t>202104</t>
  </si>
  <si>
    <t>202104W4</t>
  </si>
  <si>
    <t>202105W1</t>
  </si>
  <si>
    <t>202105W2</t>
  </si>
  <si>
    <t>202105</t>
  </si>
  <si>
    <t>202105W4</t>
  </si>
  <si>
    <t>202106W1</t>
  </si>
  <si>
    <t>202106W2</t>
  </si>
  <si>
    <t>202106</t>
  </si>
  <si>
    <t>202106W4</t>
  </si>
  <si>
    <t>202106W5</t>
  </si>
  <si>
    <t>202107W1</t>
  </si>
  <si>
    <t>202107W2</t>
  </si>
  <si>
    <t>202107</t>
  </si>
  <si>
    <t>202107W4</t>
  </si>
  <si>
    <t>202108W1</t>
  </si>
  <si>
    <t>202108W2</t>
  </si>
  <si>
    <t>202108</t>
  </si>
  <si>
    <t>202108W4</t>
  </si>
  <si>
    <t>202109W1</t>
  </si>
  <si>
    <t>202109W2</t>
  </si>
  <si>
    <t>202109</t>
  </si>
  <si>
    <t>202109W4</t>
  </si>
  <si>
    <t>202109W5</t>
  </si>
  <si>
    <t>202110W1</t>
  </si>
  <si>
    <t>202110W2</t>
  </si>
  <si>
    <t>202110</t>
  </si>
  <si>
    <t>202110W4</t>
  </si>
  <si>
    <t>202111W1</t>
  </si>
  <si>
    <t>202111W2</t>
  </si>
  <si>
    <t>202111</t>
  </si>
  <si>
    <t>202111W4</t>
  </si>
  <si>
    <t>202112W1</t>
  </si>
  <si>
    <t>202112W2</t>
  </si>
  <si>
    <t>202112</t>
  </si>
  <si>
    <t>202112W4</t>
  </si>
  <si>
    <t>202112W5</t>
  </si>
  <si>
    <t>202201W1</t>
  </si>
  <si>
    <t>202201W2</t>
  </si>
  <si>
    <t>202201</t>
  </si>
  <si>
    <t>202201W4</t>
  </si>
  <si>
    <t>202202W1</t>
  </si>
  <si>
    <t>202202W2</t>
  </si>
  <si>
    <t>202202</t>
  </si>
  <si>
    <t>202202W4</t>
  </si>
  <si>
    <t>202203W1</t>
  </si>
  <si>
    <t>202203W2</t>
  </si>
  <si>
    <t>202203</t>
  </si>
  <si>
    <t>202203W4</t>
  </si>
  <si>
    <t>202203W5</t>
  </si>
  <si>
    <t>202204W1</t>
  </si>
  <si>
    <t>202204W2</t>
  </si>
  <si>
    <t>202204</t>
  </si>
  <si>
    <t>202204W4</t>
  </si>
  <si>
    <t>202205W1</t>
  </si>
  <si>
    <t>202205W2</t>
  </si>
  <si>
    <t>202205</t>
  </si>
  <si>
    <t>202205W4</t>
  </si>
  <si>
    <t>202206W1</t>
  </si>
  <si>
    <t>202206W2</t>
  </si>
  <si>
    <t>202206</t>
  </si>
  <si>
    <t>202206W4</t>
  </si>
  <si>
    <t>202206W5</t>
  </si>
  <si>
    <t>202207W1</t>
  </si>
  <si>
    <t>202207W2</t>
  </si>
  <si>
    <t>202207</t>
  </si>
  <si>
    <t>202207W4</t>
  </si>
  <si>
    <t>202208W1</t>
  </si>
  <si>
    <t>202208W2</t>
  </si>
  <si>
    <t>202208</t>
  </si>
  <si>
    <t>202208W4</t>
  </si>
  <si>
    <t>202208W5</t>
  </si>
  <si>
    <t>202209W1</t>
  </si>
  <si>
    <t>202209W2</t>
  </si>
  <si>
    <t>202209</t>
  </si>
  <si>
    <t>202209W4</t>
  </si>
  <si>
    <t>202210W1</t>
  </si>
  <si>
    <t>202210W2</t>
  </si>
  <si>
    <t>202210</t>
  </si>
  <si>
    <t>202210W4</t>
  </si>
  <si>
    <t>202211W1</t>
  </si>
  <si>
    <t>202211W2</t>
  </si>
  <si>
    <t>202211</t>
  </si>
  <si>
    <t>202211W4</t>
  </si>
  <si>
    <t>202211W5</t>
  </si>
  <si>
    <t>202212W1</t>
  </si>
  <si>
    <t>202212W2</t>
  </si>
  <si>
    <t>202212</t>
  </si>
  <si>
    <t>202212W4</t>
  </si>
  <si>
    <t>202301W1</t>
  </si>
  <si>
    <t>202301W2</t>
  </si>
  <si>
    <t>202301</t>
  </si>
  <si>
    <t>202302W1</t>
  </si>
  <si>
    <t>202302W2</t>
  </si>
  <si>
    <t>202302</t>
  </si>
  <si>
    <t>202302W4</t>
  </si>
  <si>
    <t>202303W1</t>
  </si>
  <si>
    <t>202303W2</t>
  </si>
  <si>
    <t>202303</t>
  </si>
  <si>
    <t>202303W4</t>
  </si>
  <si>
    <t>202303W5</t>
  </si>
  <si>
    <t>202304W1</t>
  </si>
  <si>
    <t>202304W2</t>
  </si>
  <si>
    <t>202304</t>
  </si>
  <si>
    <t>202304W4</t>
  </si>
  <si>
    <t>202305W1</t>
  </si>
  <si>
    <t>202305W2</t>
  </si>
  <si>
    <t>202305</t>
  </si>
  <si>
    <t>202305W4</t>
  </si>
  <si>
    <t>202305W5</t>
  </si>
  <si>
    <t>202306W1</t>
  </si>
  <si>
    <t>202306W2</t>
  </si>
  <si>
    <t>202306</t>
  </si>
  <si>
    <t>202306W4</t>
  </si>
  <si>
    <t>202307W1</t>
  </si>
  <si>
    <t>202307W2</t>
  </si>
  <si>
    <t>202307</t>
  </si>
  <si>
    <t>202307W4</t>
  </si>
  <si>
    <t>202308W1</t>
  </si>
  <si>
    <t>202308W2</t>
  </si>
  <si>
    <t>202308</t>
  </si>
  <si>
    <t>202308W4</t>
  </si>
  <si>
    <t>202308W5</t>
  </si>
  <si>
    <t>202309W1</t>
  </si>
  <si>
    <t>202309W2</t>
  </si>
  <si>
    <t>202309</t>
  </si>
  <si>
    <t>202309W4</t>
  </si>
  <si>
    <t>202310W1</t>
  </si>
  <si>
    <t>202310W2</t>
  </si>
  <si>
    <t>202310</t>
  </si>
  <si>
    <t>202310W4</t>
  </si>
  <si>
    <t>大台契約金額(億)</t>
  </si>
  <si>
    <t>外資小台</t>
  </si>
  <si>
    <t>小台契約金額(億)</t>
  </si>
  <si>
    <t>外資(大+小/4)</t>
  </si>
  <si>
    <t>五大交易</t>
  </si>
  <si>
    <t>五大特法</t>
  </si>
  <si>
    <t>PCRatio(量)</t>
  </si>
  <si>
    <t>PCRatio(OI)</t>
  </si>
  <si>
    <t>外買口</t>
  </si>
  <si>
    <t>近月C最大OI</t>
  </si>
  <si>
    <t>近月P最大OI</t>
  </si>
  <si>
    <t>近月價平履約價</t>
  </si>
  <si>
    <t>近月價平和</t>
  </si>
  <si>
    <t>次月C最大OI</t>
  </si>
  <si>
    <t>次月P最大OI</t>
  </si>
  <si>
    <t>次月價平履約價</t>
  </si>
  <si>
    <t>次月價平和</t>
  </si>
  <si>
    <t>週選C最大OI</t>
  </si>
  <si>
    <t>週選P最大OI</t>
  </si>
  <si>
    <t>週選價平履約價</t>
  </si>
  <si>
    <t>週選價平和</t>
  </si>
  <si>
    <t>* 今天日期</t>
    <phoneticPr fontId="30" type="noConversion"/>
  </si>
  <si>
    <t>* 大盤</t>
    <phoneticPr fontId="30" type="noConversion"/>
  </si>
  <si>
    <t>* 現貨法人</t>
    <phoneticPr fontId="30" type="noConversion"/>
  </si>
  <si>
    <t>* 期貨大額</t>
    <phoneticPr fontId="30" type="noConversion"/>
  </si>
  <si>
    <t>* OP價格</t>
    <phoneticPr fontId="30" type="noConversion"/>
  </si>
  <si>
    <r>
      <t>* PC</t>
    </r>
    <r>
      <rPr>
        <sz val="12"/>
        <color theme="1"/>
        <rFont val="微軟正黑體"/>
        <family val="2"/>
        <charset val="136"/>
      </rPr>
      <t>Ratio</t>
    </r>
    <phoneticPr fontId="30" type="noConversion"/>
  </si>
  <si>
    <t>原始資料日期檢視</t>
    <phoneticPr fontId="30" type="noConversion"/>
  </si>
  <si>
    <t>* 60天Data</t>
    <phoneticPr fontId="30" type="noConversion"/>
  </si>
  <si>
    <t>▲1.54%</t>
  </si>
  <si>
    <t>▲0.88%</t>
  </si>
  <si>
    <t>▲0.55</t>
  </si>
  <si>
    <t>▲0.55%</t>
  </si>
  <si>
    <t>▲0.81%</t>
  </si>
  <si>
    <t>▼-10.5</t>
  </si>
  <si>
    <t>FS</t>
  </si>
  <si>
    <t>金寶電子工業股份有限公司</t>
  </si>
  <si>
    <t>金寶</t>
  </si>
  <si>
    <t>SA</t>
  </si>
  <si>
    <t>美時化學製藥股份有限公司</t>
  </si>
  <si>
    <t>美時</t>
  </si>
  <si>
    <t>SB</t>
  </si>
  <si>
    <t>中華紙漿股份有限公司</t>
  </si>
  <si>
    <t>華紙</t>
  </si>
  <si>
    <t>SC</t>
  </si>
  <si>
    <t>結算合約</t>
    <phoneticPr fontId="30" type="noConversion"/>
  </si>
  <si>
    <t>▼-0.11%</t>
  </si>
  <si>
    <t>股期成交排序</t>
    <phoneticPr fontId="30" type="noConversion"/>
  </si>
  <si>
    <t>RYF</t>
    <phoneticPr fontId="3" type="noConversion"/>
  </si>
  <si>
    <t>履約價</t>
    <phoneticPr fontId="9" type="noConversion"/>
  </si>
  <si>
    <t>調整幅度</t>
    <phoneticPr fontId="9" type="noConversion"/>
  </si>
  <si>
    <t>112年11月市場成交資訊</t>
  </si>
  <si>
    <t>112/11/01</t>
  </si>
  <si>
    <t>▲0.31%</t>
  </si>
  <si>
    <t>▲0.43%</t>
  </si>
  <si>
    <t>▲0.29%</t>
  </si>
  <si>
    <t>金寶期貨</t>
  </si>
  <si>
    <t>美時期貨</t>
  </si>
  <si>
    <t>華紙期貨</t>
  </si>
  <si>
    <t>小型聚陽期貨</t>
  </si>
  <si>
    <t>ROF</t>
    <phoneticPr fontId="3" type="noConversion"/>
  </si>
  <si>
    <t>RPF</t>
    <phoneticPr fontId="3" type="noConversion"/>
  </si>
  <si>
    <t>RRF</t>
    <phoneticPr fontId="3" type="noConversion"/>
  </si>
  <si>
    <t>RVF</t>
    <phoneticPr fontId="3" type="noConversion"/>
  </si>
  <si>
    <t>▲0.85</t>
  </si>
  <si>
    <t>▼-0.13%</t>
  </si>
  <si>
    <t>▲1.02%</t>
  </si>
  <si>
    <t>▲1.33%</t>
  </si>
  <si>
    <t>▲1.86%</t>
  </si>
  <si>
    <t>▲0.48%</t>
  </si>
  <si>
    <t>▲0.57%</t>
  </si>
  <si>
    <t>▼-1.05%</t>
  </si>
  <si>
    <t>▲1.1</t>
  </si>
  <si>
    <t>▲1.76%</t>
  </si>
  <si>
    <t>▲0.54%</t>
  </si>
  <si>
    <t>FSF</t>
  </si>
  <si>
    <t>▲1.18%</t>
  </si>
  <si>
    <t>▲2.24%</t>
  </si>
  <si>
    <t>▲4.5</t>
  </si>
  <si>
    <t>▲1.15%</t>
  </si>
  <si>
    <t>▲0.90%</t>
  </si>
  <si>
    <t>▲0.25%</t>
  </si>
  <si>
    <t>▲0.52%</t>
  </si>
  <si>
    <t>▲0.87%</t>
  </si>
  <si>
    <t>▲1.3</t>
  </si>
  <si>
    <t>▲1.00%</t>
  </si>
  <si>
    <t>▲3.3</t>
  </si>
  <si>
    <t>▲1.37%</t>
  </si>
  <si>
    <t>▲1.7</t>
  </si>
  <si>
    <t>▲1.4</t>
  </si>
  <si>
    <t>▲2.10%</t>
  </si>
  <si>
    <t>▼-0.10%</t>
  </si>
  <si>
    <t>▲1.6</t>
  </si>
  <si>
    <t>▲1.16%</t>
  </si>
  <si>
    <t>▲1.32%</t>
  </si>
  <si>
    <t>▲1.74%</t>
  </si>
  <si>
    <t>▲0.95%</t>
  </si>
  <si>
    <t>▲70</t>
  </si>
  <si>
    <t>▲2.17%</t>
  </si>
  <si>
    <t>▲15</t>
  </si>
  <si>
    <t>▲0.75%</t>
  </si>
  <si>
    <t>▲1.12%</t>
  </si>
  <si>
    <t>▲1.30%</t>
  </si>
  <si>
    <t>▲0.72%</t>
  </si>
  <si>
    <t>▲1.22%</t>
  </si>
  <si>
    <t>SAF</t>
  </si>
  <si>
    <t>SBF</t>
  </si>
  <si>
    <t>SCF</t>
  </si>
  <si>
    <t>▼-1.4</t>
  </si>
  <si>
    <t>QOF</t>
    <phoneticPr fontId="3" type="noConversion"/>
  </si>
  <si>
    <t>SAF</t>
    <phoneticPr fontId="3" type="noConversion"/>
  </si>
  <si>
    <t>SBF</t>
    <phoneticPr fontId="3" type="noConversion"/>
  </si>
  <si>
    <t>SCF</t>
    <phoneticPr fontId="3" type="noConversion"/>
  </si>
  <si>
    <t>占比變化</t>
    <phoneticPr fontId="3" type="noConversion"/>
  </si>
  <si>
    <t>數值</t>
    <phoneticPr fontId="9" type="noConversion"/>
  </si>
  <si>
    <t xml:space="preserve"> </t>
    <phoneticPr fontId="3" type="noConversion"/>
  </si>
  <si>
    <t>VIX 低</t>
    <phoneticPr fontId="9" type="noConversion"/>
  </si>
  <si>
    <t>VIX 高</t>
    <phoneticPr fontId="9" type="noConversion"/>
  </si>
  <si>
    <t>加權 低</t>
    <phoneticPr fontId="9" type="noConversion"/>
  </si>
  <si>
    <t>加權 高</t>
    <phoneticPr fontId="9" type="noConversion"/>
  </si>
  <si>
    <t>價差 低</t>
    <phoneticPr fontId="9" type="noConversion"/>
  </si>
  <si>
    <t>價差 高</t>
    <phoneticPr fontId="9" type="noConversion"/>
  </si>
  <si>
    <t>PC 低</t>
    <phoneticPr fontId="9" type="noConversion"/>
  </si>
  <si>
    <t>PC 高</t>
    <phoneticPr fontId="9" type="noConversion"/>
  </si>
  <si>
    <t>散戶 低</t>
    <phoneticPr fontId="9" type="noConversion"/>
  </si>
  <si>
    <t>散戶 高</t>
    <phoneticPr fontId="9" type="noConversion"/>
  </si>
  <si>
    <t>PZF</t>
    <phoneticPr fontId="3" type="noConversion"/>
  </si>
  <si>
    <t>QSF</t>
    <phoneticPr fontId="3" type="noConversion"/>
  </si>
  <si>
    <t>QVF</t>
    <phoneticPr fontId="3" type="noConversion"/>
  </si>
  <si>
    <t>RGF</t>
    <phoneticPr fontId="3" type="noConversion"/>
  </si>
  <si>
    <t>RMF</t>
    <phoneticPr fontId="3" type="noConversion"/>
  </si>
  <si>
    <t>RPF</t>
    <phoneticPr fontId="3" type="noConversion"/>
  </si>
  <si>
    <t>112/11/02</t>
  </si>
  <si>
    <t>▲2.88%</t>
  </si>
  <si>
    <t>▲2.55%</t>
  </si>
  <si>
    <t>▲0.78%</t>
  </si>
  <si>
    <t>▲1.31%</t>
  </si>
  <si>
    <t>▲1.70%</t>
  </si>
  <si>
    <t>▲1.07%</t>
  </si>
  <si>
    <t>▲0.93%</t>
  </si>
  <si>
    <t>▲1.46%</t>
  </si>
  <si>
    <t>▲1.64%</t>
  </si>
  <si>
    <t>▲2.63%</t>
  </si>
  <si>
    <t>▲10.5</t>
  </si>
  <si>
    <t>▲1.28%</t>
  </si>
  <si>
    <t>▲2.59%</t>
  </si>
  <si>
    <t>▲2.28%</t>
  </si>
  <si>
    <t>▲0.68%</t>
  </si>
  <si>
    <t>▲0.76%</t>
  </si>
  <si>
    <t>▲12</t>
  </si>
  <si>
    <t>▲0.37%</t>
  </si>
  <si>
    <t>▲1.63%</t>
  </si>
  <si>
    <t>▲20</t>
  </si>
  <si>
    <t>▲0.96%</t>
  </si>
  <si>
    <t>▲1.8</t>
  </si>
  <si>
    <t>▲25</t>
  </si>
  <si>
    <t>▲1.20%</t>
  </si>
  <si>
    <t>▲2.2</t>
  </si>
  <si>
    <t>▲1.82%</t>
  </si>
  <si>
    <t>▲1.47%</t>
  </si>
  <si>
    <t>▲1.81%</t>
  </si>
  <si>
    <t>▲1.13%</t>
  </si>
  <si>
    <t>▲1.60%</t>
  </si>
  <si>
    <t>▲2.64%</t>
  </si>
  <si>
    <t>▲2.95%</t>
  </si>
  <si>
    <t>▲1.14%</t>
  </si>
  <si>
    <t>▲1.40%</t>
  </si>
  <si>
    <t>▲2.97%</t>
  </si>
  <si>
    <t>▲0.59%</t>
  </si>
  <si>
    <t>▲0.23%</t>
  </si>
  <si>
    <t>▼-40.00%</t>
  </si>
  <si>
    <t>112/11/03</t>
  </si>
  <si>
    <t>▲0.71%</t>
  </si>
  <si>
    <t>連</t>
    <phoneticPr fontId="30" type="noConversion"/>
  </si>
  <si>
    <t>買</t>
    <phoneticPr fontId="30" type="noConversion"/>
  </si>
  <si>
    <t>賣</t>
    <phoneticPr fontId="30" type="noConversion"/>
  </si>
  <si>
    <t>轉買</t>
    <phoneticPr fontId="30" type="noConversion"/>
  </si>
  <si>
    <t>轉賣</t>
    <phoneticPr fontId="30" type="noConversion"/>
  </si>
  <si>
    <t>外資</t>
    <phoneticPr fontId="30" type="noConversion"/>
  </si>
  <si>
    <t>投信</t>
    <phoneticPr fontId="30" type="noConversion"/>
  </si>
  <si>
    <t>自營商</t>
    <phoneticPr fontId="30" type="noConversion"/>
  </si>
  <si>
    <t>▲1.11%</t>
  </si>
  <si>
    <t>▲0.79%</t>
  </si>
  <si>
    <t>▲1.75%</t>
  </si>
  <si>
    <t>▲0.49%</t>
  </si>
  <si>
    <t>▼-0.68%</t>
  </si>
  <si>
    <t>▲1.88%</t>
  </si>
  <si>
    <t>▲0.28%</t>
  </si>
  <si>
    <t>▲0.41%</t>
  </si>
  <si>
    <t>▲0.61%</t>
  </si>
  <si>
    <t>▲0.95</t>
  </si>
  <si>
    <t>▼-1.13%</t>
  </si>
  <si>
    <t>▼-1.93%</t>
  </si>
  <si>
    <t>▼-1.31%</t>
  </si>
  <si>
    <t>▼-0.18%</t>
  </si>
  <si>
    <t>▼-0.42%</t>
  </si>
  <si>
    <t>▼-0.23%</t>
  </si>
  <si>
    <t>▼-1.6</t>
  </si>
  <si>
    <t>▲1.38%</t>
  </si>
  <si>
    <t>▲0.06</t>
  </si>
  <si>
    <t>▲0.77%</t>
  </si>
  <si>
    <t>▲1.08%</t>
  </si>
  <si>
    <t>▼-0.3</t>
  </si>
  <si>
    <t>▼-0.78%</t>
  </si>
  <si>
    <t>▼-0.38%</t>
  </si>
  <si>
    <t>▼-6</t>
  </si>
  <si>
    <t>▼-2.64%</t>
  </si>
  <si>
    <t>▼-0.61%</t>
  </si>
  <si>
    <t>▲0.56%</t>
  </si>
  <si>
    <t>▲0.27%</t>
  </si>
  <si>
    <t>▼-8</t>
  </si>
  <si>
    <t>▲1.21%</t>
  </si>
  <si>
    <t>▲0.51%</t>
  </si>
  <si>
    <t>▼-18</t>
  </si>
  <si>
    <t>▼-16</t>
  </si>
  <si>
    <t>▼-0.91%</t>
  </si>
  <si>
    <t>▲0.97%</t>
  </si>
  <si>
    <t>▲0.80%</t>
  </si>
  <si>
    <t>▼-0.62%</t>
  </si>
  <si>
    <t>▲0.39%</t>
  </si>
  <si>
    <t>▲2.58%</t>
  </si>
  <si>
    <t>▲1.49%</t>
  </si>
  <si>
    <t>▼-1.54%</t>
  </si>
  <si>
    <t>▲0.36%</t>
  </si>
  <si>
    <t>▼-0.36%</t>
  </si>
  <si>
    <t>▲1.77%</t>
  </si>
  <si>
    <t>▲0.13%</t>
  </si>
  <si>
    <t>▲0.18%</t>
  </si>
  <si>
    <t>▲0.67%</t>
  </si>
  <si>
    <t>▲1.29%</t>
  </si>
  <si>
    <t>▼-0.35%</t>
  </si>
  <si>
    <t>▲0.17%</t>
  </si>
  <si>
    <t>▲1.78%</t>
  </si>
  <si>
    <t>▲1.72%</t>
  </si>
  <si>
    <t>▲0.42%</t>
  </si>
  <si>
    <t>▲1.9</t>
  </si>
  <si>
    <t>▲1.26%</t>
  </si>
  <si>
    <t>▼-0.17%</t>
  </si>
  <si>
    <t>▲0.85%</t>
  </si>
  <si>
    <t>▲0.30%</t>
  </si>
  <si>
    <t>▲0.94%</t>
  </si>
  <si>
    <t>▲2.16%</t>
  </si>
  <si>
    <t>▼-0.20%</t>
  </si>
  <si>
    <t>▼-11.5</t>
  </si>
  <si>
    <t>▼-17</t>
  </si>
  <si>
    <t>▼-21</t>
  </si>
  <si>
    <t>▲+24</t>
  </si>
  <si>
    <t>▼-7.22%</t>
  </si>
  <si>
    <t>PDF</t>
    <phoneticPr fontId="3" type="noConversion"/>
  </si>
  <si>
    <t>PEF</t>
    <phoneticPr fontId="3" type="noConversion"/>
  </si>
  <si>
    <t>PFF</t>
    <phoneticPr fontId="3" type="noConversion"/>
  </si>
  <si>
    <t>PGF</t>
    <phoneticPr fontId="3" type="noConversion"/>
  </si>
  <si>
    <t>PHF</t>
    <phoneticPr fontId="3" type="noConversion"/>
  </si>
  <si>
    <t>PIF</t>
    <phoneticPr fontId="3" type="noConversion"/>
  </si>
  <si>
    <t>PJF</t>
    <phoneticPr fontId="3" type="noConversion"/>
  </si>
  <si>
    <t>PKF</t>
    <phoneticPr fontId="3" type="noConversion"/>
  </si>
  <si>
    <t>PLF</t>
    <phoneticPr fontId="3" type="noConversion"/>
  </si>
  <si>
    <t>PMF</t>
    <phoneticPr fontId="3" type="noConversion"/>
  </si>
  <si>
    <t>PNF</t>
    <phoneticPr fontId="3" type="noConversion"/>
  </si>
  <si>
    <t>PPF</t>
    <phoneticPr fontId="3" type="noConversion"/>
  </si>
  <si>
    <t>PQF</t>
    <phoneticPr fontId="3" type="noConversion"/>
  </si>
  <si>
    <t>PRF</t>
    <phoneticPr fontId="3" type="noConversion"/>
  </si>
  <si>
    <t>PSF</t>
    <phoneticPr fontId="3" type="noConversion"/>
  </si>
  <si>
    <t>PTF</t>
    <phoneticPr fontId="3" type="noConversion"/>
  </si>
  <si>
    <t>PUF</t>
    <phoneticPr fontId="3" type="noConversion"/>
  </si>
  <si>
    <t>PVF</t>
    <phoneticPr fontId="3" type="noConversion"/>
  </si>
  <si>
    <t>PVF</t>
    <phoneticPr fontId="3" type="noConversion"/>
  </si>
  <si>
    <t>PWF</t>
    <phoneticPr fontId="3" type="noConversion"/>
  </si>
  <si>
    <t>PXF</t>
    <phoneticPr fontId="3" type="noConversion"/>
  </si>
  <si>
    <t>PYF</t>
    <phoneticPr fontId="3" type="noConversion"/>
  </si>
  <si>
    <t>PZF</t>
    <phoneticPr fontId="3" type="noConversion"/>
  </si>
  <si>
    <t>QAF</t>
    <phoneticPr fontId="3" type="noConversion"/>
  </si>
  <si>
    <t>QBF</t>
    <phoneticPr fontId="3" type="noConversion"/>
  </si>
  <si>
    <t>QCF</t>
    <phoneticPr fontId="3" type="noConversion"/>
  </si>
  <si>
    <t>QCF</t>
    <phoneticPr fontId="3" type="noConversion"/>
  </si>
  <si>
    <t>QDF</t>
    <phoneticPr fontId="3" type="noConversion"/>
  </si>
  <si>
    <t>QDF</t>
    <phoneticPr fontId="3" type="noConversion"/>
  </si>
  <si>
    <t>QEF</t>
    <phoneticPr fontId="3" type="noConversion"/>
  </si>
  <si>
    <t>QFF</t>
    <phoneticPr fontId="3" type="noConversion"/>
  </si>
  <si>
    <t>QFF</t>
    <phoneticPr fontId="3" type="noConversion"/>
  </si>
  <si>
    <t>QGF</t>
    <phoneticPr fontId="3" type="noConversion"/>
  </si>
  <si>
    <t>QGF</t>
    <phoneticPr fontId="3" type="noConversion"/>
  </si>
  <si>
    <t>QHF</t>
    <phoneticPr fontId="3" type="noConversion"/>
  </si>
  <si>
    <t>QHF</t>
    <phoneticPr fontId="3" type="noConversion"/>
  </si>
  <si>
    <t>QIF</t>
    <phoneticPr fontId="3" type="noConversion"/>
  </si>
  <si>
    <t>QIF</t>
    <phoneticPr fontId="3" type="noConversion"/>
  </si>
  <si>
    <t>QJF</t>
    <phoneticPr fontId="3" type="noConversion"/>
  </si>
  <si>
    <t>QJF</t>
    <phoneticPr fontId="3" type="noConversion"/>
  </si>
  <si>
    <t>QKF</t>
    <phoneticPr fontId="3" type="noConversion"/>
  </si>
  <si>
    <t>QKF</t>
    <phoneticPr fontId="3" type="noConversion"/>
  </si>
  <si>
    <t>QLF</t>
    <phoneticPr fontId="3" type="noConversion"/>
  </si>
  <si>
    <t>QMF</t>
    <phoneticPr fontId="3" type="noConversion"/>
  </si>
  <si>
    <t>QMF</t>
    <phoneticPr fontId="3" type="noConversion"/>
  </si>
  <si>
    <t>QNF</t>
    <phoneticPr fontId="3" type="noConversion"/>
  </si>
  <si>
    <t>QNF</t>
    <phoneticPr fontId="3" type="noConversion"/>
  </si>
  <si>
    <t>QOF</t>
    <phoneticPr fontId="3" type="noConversion"/>
  </si>
  <si>
    <t>QOF</t>
    <phoneticPr fontId="3" type="noConversion"/>
  </si>
  <si>
    <t>QPF</t>
    <phoneticPr fontId="3" type="noConversion"/>
  </si>
  <si>
    <t>QPF</t>
    <phoneticPr fontId="3" type="noConversion"/>
  </si>
  <si>
    <t>QQF</t>
    <phoneticPr fontId="3" type="noConversion"/>
  </si>
  <si>
    <t>QRF</t>
    <phoneticPr fontId="3" type="noConversion"/>
  </si>
  <si>
    <t>QRF</t>
    <phoneticPr fontId="3" type="noConversion"/>
  </si>
  <si>
    <t>QSF</t>
    <phoneticPr fontId="3" type="noConversion"/>
  </si>
  <si>
    <t>QTF</t>
    <phoneticPr fontId="3" type="noConversion"/>
  </si>
  <si>
    <t>QUF</t>
    <phoneticPr fontId="3" type="noConversion"/>
  </si>
  <si>
    <t>QUF</t>
    <phoneticPr fontId="3" type="noConversion"/>
  </si>
  <si>
    <t>QVF</t>
    <phoneticPr fontId="3" type="noConversion"/>
  </si>
  <si>
    <t>QWF</t>
    <phoneticPr fontId="3" type="noConversion"/>
  </si>
  <si>
    <t>QWF</t>
    <phoneticPr fontId="3" type="noConversion"/>
  </si>
  <si>
    <t>QXF</t>
    <phoneticPr fontId="3" type="noConversion"/>
  </si>
  <si>
    <t>QXF</t>
    <phoneticPr fontId="3" type="noConversion"/>
  </si>
  <si>
    <t>QYF</t>
    <phoneticPr fontId="3" type="noConversion"/>
  </si>
  <si>
    <t>QYF</t>
    <phoneticPr fontId="3" type="noConversion"/>
  </si>
  <si>
    <t>QZF</t>
    <phoneticPr fontId="3" type="noConversion"/>
  </si>
  <si>
    <t>QZF</t>
    <phoneticPr fontId="3" type="noConversion"/>
  </si>
  <si>
    <t>RAF</t>
    <phoneticPr fontId="3" type="noConversion"/>
  </si>
  <si>
    <t>RAF</t>
    <phoneticPr fontId="3" type="noConversion"/>
  </si>
  <si>
    <t>RBF</t>
    <phoneticPr fontId="3" type="noConversion"/>
  </si>
  <si>
    <t>RBF</t>
    <phoneticPr fontId="3" type="noConversion"/>
  </si>
  <si>
    <t>RCF</t>
    <phoneticPr fontId="3" type="noConversion"/>
  </si>
  <si>
    <t>RDF</t>
    <phoneticPr fontId="3" type="noConversion"/>
  </si>
  <si>
    <t>REF</t>
    <phoneticPr fontId="3" type="noConversion"/>
  </si>
  <si>
    <t>RFF</t>
    <phoneticPr fontId="3" type="noConversion"/>
  </si>
  <si>
    <t>RGF</t>
    <phoneticPr fontId="3" type="noConversion"/>
  </si>
  <si>
    <t>RIF</t>
    <phoneticPr fontId="3" type="noConversion"/>
  </si>
  <si>
    <t>RJ1</t>
    <phoneticPr fontId="3" type="noConversion"/>
  </si>
  <si>
    <t>RJF</t>
    <phoneticPr fontId="3" type="noConversion"/>
  </si>
  <si>
    <t>RJF</t>
    <phoneticPr fontId="3" type="noConversion"/>
  </si>
  <si>
    <t>RKF</t>
    <phoneticPr fontId="3" type="noConversion"/>
  </si>
  <si>
    <t>RKF</t>
    <phoneticPr fontId="3" type="noConversion"/>
  </si>
  <si>
    <t>RLF</t>
    <phoneticPr fontId="3" type="noConversion"/>
  </si>
  <si>
    <t>RLF</t>
    <phoneticPr fontId="3" type="noConversion"/>
  </si>
  <si>
    <t>RMF</t>
    <phoneticPr fontId="3" type="noConversion"/>
  </si>
  <si>
    <t>RNF</t>
    <phoneticPr fontId="3" type="noConversion"/>
  </si>
  <si>
    <t>RNF</t>
    <phoneticPr fontId="3" type="noConversion"/>
  </si>
  <si>
    <t>RO1</t>
    <phoneticPr fontId="3" type="noConversion"/>
  </si>
  <si>
    <t>ROF</t>
    <phoneticPr fontId="3" type="noConversion"/>
  </si>
  <si>
    <t>ROF</t>
    <phoneticPr fontId="3" type="noConversion"/>
  </si>
  <si>
    <t>RPF</t>
    <phoneticPr fontId="3" type="noConversion"/>
  </si>
  <si>
    <t>RPF</t>
    <phoneticPr fontId="3" type="noConversion"/>
  </si>
  <si>
    <t>RQF</t>
    <phoneticPr fontId="3" type="noConversion"/>
  </si>
  <si>
    <t>RQF</t>
    <phoneticPr fontId="3" type="noConversion"/>
  </si>
  <si>
    <t>RRF</t>
    <phoneticPr fontId="3" type="noConversion"/>
  </si>
  <si>
    <t>RRF</t>
    <phoneticPr fontId="3" type="noConversion"/>
  </si>
  <si>
    <t>RSF</t>
    <phoneticPr fontId="3" type="noConversion"/>
  </si>
  <si>
    <t>RSF</t>
    <phoneticPr fontId="3" type="noConversion"/>
  </si>
  <si>
    <t>RUF</t>
    <phoneticPr fontId="3" type="noConversion"/>
  </si>
  <si>
    <t>RUF</t>
    <phoneticPr fontId="3" type="noConversion"/>
  </si>
  <si>
    <t>RVF</t>
    <phoneticPr fontId="3" type="noConversion"/>
  </si>
  <si>
    <t>RWF</t>
    <phoneticPr fontId="3" type="noConversion"/>
  </si>
  <si>
    <t>RWF</t>
    <phoneticPr fontId="3" type="noConversion"/>
  </si>
  <si>
    <t>RYF</t>
    <phoneticPr fontId="3" type="noConversion"/>
  </si>
  <si>
    <t>RYF</t>
    <phoneticPr fontId="3" type="noConversion"/>
  </si>
  <si>
    <t>SAF</t>
    <phoneticPr fontId="3" type="noConversion"/>
  </si>
  <si>
    <t>SBF</t>
    <phoneticPr fontId="3" type="noConversion"/>
  </si>
  <si>
    <t>112/11/06</t>
  </si>
  <si>
    <t>▲0.91%</t>
  </si>
  <si>
    <t>▲1.03%</t>
  </si>
  <si>
    <t>▲0.99%</t>
  </si>
  <si>
    <t>▲1.25%</t>
  </si>
  <si>
    <t>▲0.10%</t>
  </si>
  <si>
    <t>▲1.44%</t>
  </si>
  <si>
    <t>▲0.16%</t>
  </si>
  <si>
    <t>▲1.92%</t>
  </si>
  <si>
    <t>▲3.46%</t>
  </si>
  <si>
    <t>▲3.10%</t>
  </si>
  <si>
    <t>▲0.11%</t>
  </si>
  <si>
    <t>▲0.75</t>
  </si>
  <si>
    <t>▲1.65%</t>
  </si>
  <si>
    <t>▲0.65%</t>
  </si>
  <si>
    <t>▲0.20%</t>
  </si>
  <si>
    <t>▲1.34%</t>
  </si>
  <si>
    <t>▲2.70%</t>
  </si>
  <si>
    <t>▲2.56%</t>
  </si>
  <si>
    <t>▲1.71%</t>
  </si>
  <si>
    <t>▼-0.46%</t>
  </si>
  <si>
    <t>▼-3.10%</t>
  </si>
  <si>
    <t>▼-3.96%</t>
  </si>
  <si>
    <t>▼-3.08%</t>
  </si>
  <si>
    <t>▼-3.51%</t>
  </si>
  <si>
    <t>▼-1.05</t>
  </si>
  <si>
    <t>▼-2.42%</t>
  </si>
  <si>
    <t>▼-2.54%</t>
  </si>
  <si>
    <t>▼-0.75</t>
  </si>
  <si>
    <t>▼-1.73%</t>
  </si>
  <si>
    <t>▲0.70%</t>
  </si>
  <si>
    <t>▲0.07</t>
  </si>
  <si>
    <t>▲0.09</t>
  </si>
  <si>
    <t>▲0.08</t>
  </si>
  <si>
    <t>▲1.09%</t>
  </si>
  <si>
    <t>▼-0.30%</t>
  </si>
  <si>
    <t>▲1.62%</t>
  </si>
  <si>
    <t>▲1.43%</t>
  </si>
  <si>
    <t>▲7.5</t>
  </si>
  <si>
    <t>▲2.12%</t>
  </si>
  <si>
    <t>▲0.98%</t>
  </si>
  <si>
    <t>▲3.27%</t>
  </si>
  <si>
    <t>▲3.26%</t>
  </si>
  <si>
    <t>▲2.75%</t>
  </si>
  <si>
    <t>▲3.24%</t>
  </si>
  <si>
    <t>▲0.60%</t>
  </si>
  <si>
    <t>▲1.01%</t>
  </si>
  <si>
    <t>▲1.19%</t>
  </si>
  <si>
    <t>▲2.48%</t>
  </si>
  <si>
    <t>▲1.05%</t>
  </si>
  <si>
    <t>▲40</t>
  </si>
  <si>
    <t>▲3.81%</t>
  </si>
  <si>
    <t>▲50</t>
  </si>
  <si>
    <t>▲4.78%</t>
  </si>
  <si>
    <t>▲0.04</t>
  </si>
  <si>
    <t>▲1.85%</t>
  </si>
  <si>
    <t>▼-0.27%</t>
  </si>
  <si>
    <t>▲2.74%</t>
  </si>
  <si>
    <t>▲1.39%</t>
  </si>
  <si>
    <t>▼-0.37%</t>
  </si>
  <si>
    <t>▼-0.55%</t>
  </si>
  <si>
    <t>▲2.36%</t>
  </si>
  <si>
    <t>▲1.97%</t>
  </si>
  <si>
    <t>▼-0.45%</t>
  </si>
  <si>
    <t>▲2.55</t>
  </si>
  <si>
    <t>▲8.50%</t>
  </si>
  <si>
    <t>▲8.47%</t>
  </si>
  <si>
    <t>▲0.40%</t>
  </si>
  <si>
    <t>▲2.3</t>
  </si>
  <si>
    <t>▲2.84%</t>
  </si>
  <si>
    <t>▲2.46%</t>
  </si>
  <si>
    <t>▲4.06%</t>
  </si>
  <si>
    <t>▲1.96%</t>
  </si>
  <si>
    <t>▲2.38%</t>
  </si>
  <si>
    <t>▼-0.84%</t>
  </si>
  <si>
    <t>▼-0.28%</t>
  </si>
  <si>
    <t>▲1.99%</t>
  </si>
  <si>
    <t>▼-1.95%</t>
  </si>
  <si>
    <t>▼-0.65</t>
  </si>
  <si>
    <t>▼-2.11%</t>
  </si>
  <si>
    <t>▼-1.63%</t>
  </si>
  <si>
    <t>▲2.37%</t>
  </si>
  <si>
    <t>▲0.63%</t>
  </si>
  <si>
    <t>▲17.5</t>
  </si>
  <si>
    <t>▲3.66%</t>
  </si>
  <si>
    <t>▲17</t>
  </si>
  <si>
    <t>▲3.56%</t>
  </si>
  <si>
    <t>▲8.5</t>
  </si>
  <si>
    <t>▲11</t>
  </si>
  <si>
    <t>▲8.80%</t>
  </si>
  <si>
    <t>▲8.43%</t>
  </si>
  <si>
    <t>▲9.64%</t>
  </si>
  <si>
    <t>▼-0.81%</t>
  </si>
  <si>
    <t>▲2.26%</t>
  </si>
  <si>
    <t>▲0.14%</t>
  </si>
  <si>
    <t>▲10</t>
  </si>
  <si>
    <t>▼-2.80%</t>
  </si>
  <si>
    <t>▲2.53%</t>
  </si>
  <si>
    <t>▲2.82%</t>
  </si>
  <si>
    <t>▲2.72%</t>
  </si>
  <si>
    <t>▲2.32%</t>
  </si>
  <si>
    <t>▲2.69%</t>
  </si>
  <si>
    <t>▲3.85%</t>
  </si>
  <si>
    <t>▲3.86%</t>
  </si>
  <si>
    <t>▲0.22%</t>
  </si>
  <si>
    <t>▲2.19%</t>
  </si>
  <si>
    <t>▲1.68%</t>
  </si>
  <si>
    <t>▲2.05%</t>
  </si>
  <si>
    <t>▲1.56%</t>
  </si>
  <si>
    <t>▲0.83%</t>
  </si>
  <si>
    <t>▲2.33%</t>
  </si>
  <si>
    <t>▲3.4</t>
  </si>
  <si>
    <t>▲3.41%</t>
  </si>
  <si>
    <t>▲3.31%</t>
  </si>
  <si>
    <t>▲0.35%</t>
  </si>
  <si>
    <t>▲1.50%</t>
  </si>
  <si>
    <t>▲3.03%</t>
  </si>
  <si>
    <t>▲2.80%</t>
  </si>
  <si>
    <t>▲6.7</t>
  </si>
  <si>
    <t>▲7.25%</t>
  </si>
  <si>
    <t>▲7.03%</t>
  </si>
  <si>
    <t>▲2.98%</t>
  </si>
  <si>
    <t>▲5.12%</t>
  </si>
  <si>
    <t>▲4.88%</t>
  </si>
  <si>
    <t>▲2.41%</t>
  </si>
  <si>
    <t>▲2.1</t>
  </si>
  <si>
    <t>▲1.53%</t>
  </si>
  <si>
    <t>▼-3.42%</t>
  </si>
  <si>
    <t>▲1.48%</t>
  </si>
  <si>
    <t>▲1.45%</t>
  </si>
  <si>
    <t>▲1.05</t>
  </si>
  <si>
    <t>▲4.08%</t>
  </si>
  <si>
    <t>▲3.40%</t>
  </si>
  <si>
    <t>▼-0.92%</t>
  </si>
  <si>
    <t>▲1.59%</t>
  </si>
  <si>
    <t>▲2.9</t>
  </si>
  <si>
    <t>▲1.57%</t>
  </si>
  <si>
    <t>▲9</t>
  </si>
  <si>
    <t>▲2.35%</t>
  </si>
  <si>
    <t>▲1.95%</t>
  </si>
  <si>
    <t>▲2.14%</t>
  </si>
  <si>
    <t>▲2.65%</t>
  </si>
  <si>
    <t>▲2.68%</t>
  </si>
  <si>
    <t>▲0.57</t>
  </si>
  <si>
    <t>▲75</t>
  </si>
  <si>
    <t>▲6.07%</t>
  </si>
  <si>
    <t>▲80</t>
  </si>
  <si>
    <t>▲6.48%</t>
  </si>
  <si>
    <t>▲45</t>
  </si>
  <si>
    <t>▲55</t>
  </si>
  <si>
    <t>▲11.5</t>
  </si>
  <si>
    <t>▲1.04%</t>
  </si>
  <si>
    <t>▼-3.56%</t>
  </si>
  <si>
    <t>▼-1.45</t>
  </si>
  <si>
    <t>▼-3.24%</t>
  </si>
  <si>
    <t>▲85</t>
  </si>
  <si>
    <t>▲6.88%</t>
  </si>
  <si>
    <t>▲2.92%</t>
  </si>
  <si>
    <t>▲2.31%</t>
  </si>
  <si>
    <t>▲3.98%</t>
  </si>
  <si>
    <t>▲4.00%</t>
  </si>
  <si>
    <t>▲14</t>
  </si>
  <si>
    <t>▲4.68%</t>
  </si>
  <si>
    <t>▲4.71%</t>
  </si>
  <si>
    <t>▲4.45%</t>
  </si>
  <si>
    <t>▲5.04%</t>
  </si>
  <si>
    <t>▲4.75%</t>
  </si>
  <si>
    <t>▲4.14%</t>
  </si>
  <si>
    <t>▲90</t>
  </si>
  <si>
    <t>▲3.20%</t>
  </si>
  <si>
    <t>▲0.74%</t>
  </si>
  <si>
    <t>▲2.87%</t>
  </si>
  <si>
    <t>▲1.80%</t>
  </si>
  <si>
    <t>▲18.5</t>
  </si>
  <si>
    <t>▲3.87%</t>
  </si>
  <si>
    <t>▲18</t>
  </si>
  <si>
    <t>▲3.77%</t>
  </si>
  <si>
    <t>▲0.34%</t>
  </si>
  <si>
    <t>▲5.74%</t>
  </si>
  <si>
    <t>▲6.20%</t>
  </si>
  <si>
    <t>▲3.23%</t>
  </si>
  <si>
    <t>▲1.35%</t>
  </si>
  <si>
    <t>▲1.83%</t>
  </si>
  <si>
    <t>▲1.94%</t>
  </si>
  <si>
    <t>▼-11</t>
  </si>
  <si>
    <t>▼-7.59%</t>
  </si>
  <si>
    <t>▼-7.93%</t>
  </si>
  <si>
    <t>▼-0.63%</t>
  </si>
  <si>
    <t>▲2.52%</t>
  </si>
  <si>
    <t>▼-0.52%</t>
  </si>
  <si>
    <t>▲4.65%</t>
  </si>
  <si>
    <t>▲5.71%</t>
  </si>
  <si>
    <t>▼-0.58%</t>
  </si>
  <si>
    <t>▼-0.19%</t>
  </si>
  <si>
    <t>▼-2.63%</t>
  </si>
  <si>
    <t>▼-3.44%</t>
  </si>
  <si>
    <t>▲0.23</t>
  </si>
  <si>
    <t>▲0.29</t>
  </si>
  <si>
    <t>▲1.36%</t>
  </si>
  <si>
    <t>▲4.50%</t>
  </si>
  <si>
    <t>▲4.49%</t>
  </si>
  <si>
    <t>▲1.41%</t>
  </si>
  <si>
    <t>▲2.7</t>
  </si>
  <si>
    <t>▼-0.39%</t>
  </si>
  <si>
    <t>▲30</t>
  </si>
  <si>
    <t>▲2.40%</t>
  </si>
  <si>
    <t>112/11/07</t>
  </si>
  <si>
    <t>▲+3</t>
  </si>
  <si>
    <t>▲+20</t>
  </si>
  <si>
    <t>▼-30</t>
  </si>
  <si>
    <t>▼-27</t>
  </si>
  <si>
    <t>112/11/08</t>
  </si>
  <si>
    <t>202311W4</t>
  </si>
  <si>
    <t>▼-50.00%</t>
  </si>
  <si>
    <t>▼-1.7</t>
  </si>
  <si>
    <t>▲+40</t>
  </si>
  <si>
    <t>▼-33.33%</t>
  </si>
  <si>
    <t>▼-40</t>
  </si>
  <si>
    <t>▲+0.4</t>
  </si>
  <si>
    <t>112/11/09</t>
  </si>
  <si>
    <t>▲+0.3</t>
  </si>
  <si>
    <t>▼-60.00%</t>
  </si>
  <si>
    <t>▼-45</t>
  </si>
  <si>
    <t>▼-24</t>
  </si>
  <si>
    <t>▼-5.5</t>
  </si>
  <si>
    <t>112/11/10</t>
  </si>
  <si>
    <t>▲+0.1</t>
  </si>
  <si>
    <t>▲+0.2</t>
  </si>
  <si>
    <t>▼-57.14%</t>
  </si>
  <si>
    <t>▼-56.25%</t>
  </si>
  <si>
    <t>▼-100</t>
  </si>
  <si>
    <t>▼-75</t>
  </si>
  <si>
    <t>▼-41</t>
  </si>
  <si>
    <t>▼-15.00%</t>
  </si>
  <si>
    <t>▲+31</t>
  </si>
  <si>
    <t>▲+75</t>
  </si>
  <si>
    <t>▲+0.7</t>
  </si>
  <si>
    <t>▲+16.67%</t>
  </si>
  <si>
    <t>▼-4.76%</t>
  </si>
  <si>
    <t>▲+62</t>
  </si>
  <si>
    <t>▲+1.5</t>
  </si>
  <si>
    <t>▲+3.5</t>
  </si>
  <si>
    <t>▲+50</t>
  </si>
  <si>
    <t>▲+39</t>
  </si>
  <si>
    <t>▼-8.82%</t>
  </si>
  <si>
    <t>▲+14</t>
  </si>
  <si>
    <t>112/11/13</t>
  </si>
  <si>
    <t>▼-54.55%</t>
  </si>
  <si>
    <t>▼-1.3</t>
  </si>
  <si>
    <t>▼-3.3</t>
  </si>
  <si>
    <t>▼-4.4</t>
  </si>
  <si>
    <t>▼-80.00%</t>
  </si>
  <si>
    <t>▼-43</t>
  </si>
  <si>
    <t>▲+85</t>
  </si>
  <si>
    <t>▲+71</t>
  </si>
  <si>
    <t>▼-68.75%</t>
  </si>
  <si>
    <t>▲+0.9</t>
  </si>
  <si>
    <t>▲+10.00%</t>
  </si>
  <si>
    <t>▼-16.67%</t>
  </si>
  <si>
    <t>▲+50.00%</t>
  </si>
  <si>
    <t>▼-4.2</t>
  </si>
  <si>
    <t>▼-48</t>
  </si>
  <si>
    <t>▼-57</t>
  </si>
  <si>
    <t>▼-72</t>
  </si>
  <si>
    <t>▼-80</t>
  </si>
  <si>
    <t>▲+46</t>
  </si>
  <si>
    <t>▲+17</t>
  </si>
  <si>
    <t>▲+2.1</t>
  </si>
  <si>
    <t>▲+36.36%</t>
  </si>
  <si>
    <t>▼-2.2</t>
  </si>
  <si>
    <t>▼-20.00%</t>
  </si>
  <si>
    <t>▼-27.78%</t>
  </si>
  <si>
    <t>▼-28.57%</t>
  </si>
  <si>
    <t>▼-31</t>
  </si>
  <si>
    <t>▼-37</t>
  </si>
  <si>
    <t>▼-47</t>
  </si>
  <si>
    <t>▼-59</t>
  </si>
  <si>
    <t>▲+73</t>
  </si>
  <si>
    <t>▲+69</t>
  </si>
  <si>
    <t>▲+44</t>
  </si>
  <si>
    <t>▼-15.09%</t>
  </si>
  <si>
    <t>▲+3.7</t>
  </si>
  <si>
    <t>▲+53.85%</t>
  </si>
  <si>
    <t>▼-28</t>
  </si>
  <si>
    <t>▼-33</t>
  </si>
  <si>
    <t>▼-54</t>
  </si>
  <si>
    <t>▼-77</t>
  </si>
  <si>
    <t>▼-66</t>
  </si>
  <si>
    <t>▲+35</t>
  </si>
  <si>
    <t>▲+29</t>
  </si>
  <si>
    <t>▲+13.5</t>
  </si>
  <si>
    <t>▲+12.5</t>
  </si>
  <si>
    <t>▼-19</t>
  </si>
  <si>
    <t>▲+65</t>
  </si>
  <si>
    <t>▲+13.39%</t>
  </si>
  <si>
    <t>▲+38</t>
  </si>
  <si>
    <t>▼-42</t>
  </si>
  <si>
    <t>▼-13.33%</t>
  </si>
  <si>
    <t>▲+70</t>
  </si>
  <si>
    <t>▼-85</t>
  </si>
  <si>
    <t>▲+4.5</t>
  </si>
  <si>
    <t>112/11/14</t>
  </si>
  <si>
    <t>112年11月14日 三大法人買賣金額統計表</t>
  </si>
  <si>
    <t>112年11月13日 信用交易統計</t>
  </si>
  <si>
    <t>▲87</t>
  </si>
  <si>
    <t>▲88</t>
  </si>
  <si>
    <t>▲81</t>
  </si>
  <si>
    <t>▲66</t>
  </si>
  <si>
    <t>▲74</t>
  </si>
  <si>
    <t>▲72</t>
  </si>
  <si>
    <t>▲86</t>
  </si>
  <si>
    <t>▲79</t>
  </si>
  <si>
    <t>▲95</t>
  </si>
  <si>
    <t>2023/11/14  08:45~13:45 一般交易時段行情表</t>
  </si>
  <si>
    <t>▲+9.8</t>
  </si>
  <si>
    <t>▲+4900.00%</t>
  </si>
  <si>
    <t>▲+233.33%</t>
  </si>
  <si>
    <t>▲+8.72%</t>
  </si>
  <si>
    <t>▲+8.00%</t>
  </si>
  <si>
    <t>▼-42.86%</t>
  </si>
  <si>
    <t>▲+9.03%</t>
  </si>
  <si>
    <t>▼-62.50%</t>
  </si>
  <si>
    <t>▲+10.37%</t>
  </si>
  <si>
    <t>▲+55</t>
  </si>
  <si>
    <t>▲+9.57%</t>
  </si>
  <si>
    <t>▲+14.29%</t>
  </si>
  <si>
    <t>▼-64.71%</t>
  </si>
  <si>
    <t>▲+74</t>
  </si>
  <si>
    <t>▲+15.55%</t>
  </si>
  <si>
    <t>▲+16.63%</t>
  </si>
  <si>
    <t>▼-59.26%</t>
  </si>
  <si>
    <t>▲+19.36%</t>
  </si>
  <si>
    <t>▼-62.86%</t>
  </si>
  <si>
    <t>▲+60</t>
  </si>
  <si>
    <t>▲+18.18%</t>
  </si>
  <si>
    <t>▲+24.56%</t>
  </si>
  <si>
    <t>▲+64</t>
  </si>
  <si>
    <t>▲+27.35%</t>
  </si>
  <si>
    <t>▼-7.2</t>
  </si>
  <si>
    <t>▼-72.00%</t>
  </si>
  <si>
    <t>▲+32.63%</t>
  </si>
  <si>
    <t>▼-11.1</t>
  </si>
  <si>
    <t>▼-74.00%</t>
  </si>
  <si>
    <t>▲+57</t>
  </si>
  <si>
    <t>▲+38.51%</t>
  </si>
  <si>
    <t>▼-17.6</t>
  </si>
  <si>
    <t>▼-74.89%</t>
  </si>
  <si>
    <t>▲+41.07%</t>
  </si>
  <si>
    <t>▼-27.9</t>
  </si>
  <si>
    <t>▼-74.40%</t>
  </si>
  <si>
    <t>▼-36.5</t>
  </si>
  <si>
    <t>▼-67.59%</t>
  </si>
  <si>
    <t>▲+28</t>
  </si>
  <si>
    <t>▼-60.76%</t>
  </si>
  <si>
    <t>▼-52.29%</t>
  </si>
  <si>
    <t>▲+9</t>
  </si>
  <si>
    <t>▲+43.90%</t>
  </si>
  <si>
    <t>▼-64</t>
  </si>
  <si>
    <t>▼-44.14%</t>
  </si>
  <si>
    <t>▲+39.13%</t>
  </si>
  <si>
    <t>▼-68</t>
  </si>
  <si>
    <t>▼-36.36%</t>
  </si>
  <si>
    <t>▲+1</t>
  </si>
  <si>
    <t>▼-31.03%</t>
  </si>
  <si>
    <t>▼-2.44%</t>
  </si>
  <si>
    <t>▼-26.79%</t>
  </si>
  <si>
    <t>▼-20.83%</t>
  </si>
  <si>
    <t>▼-69</t>
  </si>
  <si>
    <t>▼-20.91%</t>
  </si>
  <si>
    <t>▼-71</t>
  </si>
  <si>
    <t>▼-18.98%</t>
  </si>
  <si>
    <t>▼-65</t>
  </si>
  <si>
    <t>▼-15.12%</t>
  </si>
  <si>
    <t>▼-14.15%</t>
  </si>
  <si>
    <t>▲+0.6</t>
  </si>
  <si>
    <t>▲+200.00%</t>
  </si>
  <si>
    <t>▲+3.8</t>
  </si>
  <si>
    <t>▲+1900.00%</t>
  </si>
  <si>
    <t>▼-10.00%</t>
  </si>
  <si>
    <t>▼-29.41%</t>
  </si>
  <si>
    <t>▼-35.00%</t>
  </si>
  <si>
    <t>▼-43.33%</t>
  </si>
  <si>
    <t>▼-31.43%</t>
  </si>
  <si>
    <t>▼-30.23%</t>
  </si>
  <si>
    <t>▼-2.3</t>
  </si>
  <si>
    <t>▼-37.70%</t>
  </si>
  <si>
    <t>▼-3.4</t>
  </si>
  <si>
    <t>▼-40.96%</t>
  </si>
  <si>
    <t>▼-42.00%</t>
  </si>
  <si>
    <t>▼-5.6</t>
  </si>
  <si>
    <t>▼-44.80%</t>
  </si>
  <si>
    <t>▼-6.9</t>
  </si>
  <si>
    <t>▼-44.52%</t>
  </si>
  <si>
    <t>▲+12.62%</t>
  </si>
  <si>
    <t>▼-8.5</t>
  </si>
  <si>
    <t>▼-45.95%</t>
  </si>
  <si>
    <t>▼-9.5</t>
  </si>
  <si>
    <t>▼-42.22%</t>
  </si>
  <si>
    <t>▼-41.38%</t>
  </si>
  <si>
    <t>▲+63</t>
  </si>
  <si>
    <t>▼-14.5</t>
  </si>
  <si>
    <t>▼-40.85%</t>
  </si>
  <si>
    <t>▲+11.94%</t>
  </si>
  <si>
    <t>▼-38.10%</t>
  </si>
  <si>
    <t>▲+18.52%</t>
  </si>
  <si>
    <t>▼-38.89%</t>
  </si>
  <si>
    <t>▲+14.67%</t>
  </si>
  <si>
    <t>▼-26.5</t>
  </si>
  <si>
    <t>▼-38.97%</t>
  </si>
  <si>
    <t>▲+45</t>
  </si>
  <si>
    <t>▲+20.36%</t>
  </si>
  <si>
    <t>▲+23.68%</t>
  </si>
  <si>
    <t>▼-31.96%</t>
  </si>
  <si>
    <t>▲+19.50%</t>
  </si>
  <si>
    <t>▼-38</t>
  </si>
  <si>
    <t>▼-31.67%</t>
  </si>
  <si>
    <t>▲+37</t>
  </si>
  <si>
    <t>▲+28.03%</t>
  </si>
  <si>
    <t>▼-29.08%</t>
  </si>
  <si>
    <t>▲+25.69%</t>
  </si>
  <si>
    <t>▼-28.14%</t>
  </si>
  <si>
    <t>▲+26</t>
  </si>
  <si>
    <t>▲+29.21%</t>
  </si>
  <si>
    <t>▼-51</t>
  </si>
  <si>
    <t>▼-26.02%</t>
  </si>
  <si>
    <t>▲+28.57%</t>
  </si>
  <si>
    <t>▼-49</t>
  </si>
  <si>
    <t>▼-22.07%</t>
  </si>
  <si>
    <t>▲+18</t>
  </si>
  <si>
    <t>▲+33.33%</t>
  </si>
  <si>
    <t>▼-20.45%</t>
  </si>
  <si>
    <t>▲+32.53%</t>
  </si>
  <si>
    <t>▼-23.00%</t>
  </si>
  <si>
    <t>▲+31.25%</t>
  </si>
  <si>
    <t>▼-53</t>
  </si>
  <si>
    <t>▼-15.63%</t>
  </si>
  <si>
    <t>▲+17.65%</t>
  </si>
  <si>
    <t>▼-82</t>
  </si>
  <si>
    <t>▼-21.93%</t>
  </si>
  <si>
    <t>▲+5</t>
  </si>
  <si>
    <t>▼-79</t>
  </si>
  <si>
    <t>▼-18.63%</t>
  </si>
  <si>
    <t>▲+2.7</t>
  </si>
  <si>
    <t>▲+29.03%</t>
  </si>
  <si>
    <t>▼-14.95%</t>
  </si>
  <si>
    <t>▲+16.36%</t>
  </si>
  <si>
    <t>▼-13.93%</t>
  </si>
  <si>
    <t>▲+8.70%</t>
  </si>
  <si>
    <t>▲+20.00%</t>
  </si>
  <si>
    <t>▲+9.09%</t>
  </si>
  <si>
    <t>▲+12.50%</t>
  </si>
  <si>
    <t>▼-10.26%</t>
  </si>
  <si>
    <t>▲+2.33%</t>
  </si>
  <si>
    <t>▼-11.76%</t>
  </si>
  <si>
    <t>▼-22.67%</t>
  </si>
  <si>
    <t>▼-12.79%</t>
  </si>
  <si>
    <t>▼-12.50%</t>
  </si>
  <si>
    <t>▼-15.38%</t>
  </si>
  <si>
    <t>▼-12.12%</t>
  </si>
  <si>
    <t>▼-15.22%</t>
  </si>
  <si>
    <t>▲+4.58%</t>
  </si>
  <si>
    <t>▼-14.52%</t>
  </si>
  <si>
    <t>▲+80</t>
  </si>
  <si>
    <t>▲+7.14%</t>
  </si>
  <si>
    <t>▼-6.5</t>
  </si>
  <si>
    <t>▼-17.33%</t>
  </si>
  <si>
    <t>▲+5.32%</t>
  </si>
  <si>
    <t>▼-16.35%</t>
  </si>
  <si>
    <t>▲+9.47%</t>
  </si>
  <si>
    <t>▼-18.46%</t>
  </si>
  <si>
    <t>▲+9.27%</t>
  </si>
  <si>
    <t>▼-13</t>
  </si>
  <si>
    <t>▼-15.79%</t>
  </si>
  <si>
    <t>▲+10.83%</t>
  </si>
  <si>
    <t>▼-17.95%</t>
  </si>
  <si>
    <t>▼-25</t>
  </si>
  <si>
    <t>▼-17.73%</t>
  </si>
  <si>
    <t>▲+12.22%</t>
  </si>
  <si>
    <t>▼-15.98%</t>
  </si>
  <si>
    <t>▲+49</t>
  </si>
  <si>
    <t>▲+12.69%</t>
  </si>
  <si>
    <t>▼-16.34%</t>
  </si>
  <si>
    <t>▲+13.54%</t>
  </si>
  <si>
    <t>▼-15.29%</t>
  </si>
  <si>
    <t>▲+16.42%</t>
  </si>
  <si>
    <t>▼-14.69%</t>
  </si>
  <si>
    <t>▲+17.35%</t>
  </si>
  <si>
    <t>▼-12.84%</t>
  </si>
  <si>
    <t>▲+19.77%</t>
  </si>
  <si>
    <t>▼-13.45%</t>
  </si>
  <si>
    <t>▲+20.86%</t>
  </si>
  <si>
    <t>▼-14.35%</t>
  </si>
  <si>
    <t>▲+15.60%</t>
  </si>
  <si>
    <t>▼-11.13%</t>
  </si>
  <si>
    <t>▲+24.10%</t>
  </si>
  <si>
    <t>▼-60</t>
  </si>
  <si>
    <t>▲+22.58%</t>
  </si>
  <si>
    <t>▼-8.89%</t>
  </si>
  <si>
    <t>▲+27.47%</t>
  </si>
  <si>
    <t>▼-7.89%</t>
  </si>
  <si>
    <t>▲+28.13%</t>
  </si>
  <si>
    <t>▼-7.65%</t>
  </si>
  <si>
    <t>▲+7.5</t>
  </si>
  <si>
    <t>▼-7.98%</t>
  </si>
  <si>
    <t>▲+25.71%</t>
  </si>
  <si>
    <t>▲+26.92%</t>
  </si>
  <si>
    <t>▲+2</t>
  </si>
  <si>
    <t>▲+27.27%</t>
  </si>
  <si>
    <t>▲+25.00%</t>
  </si>
  <si>
    <t>▲+4.76%</t>
  </si>
  <si>
    <t>▲+5.26%</t>
  </si>
  <si>
    <t>▲+47.62%</t>
  </si>
  <si>
    <t>▼-5.88%</t>
  </si>
  <si>
    <t>▼-5.26%</t>
  </si>
  <si>
    <t>▼-2.56%</t>
  </si>
  <si>
    <t>▼-13.21%</t>
  </si>
  <si>
    <t>▼-9.68%</t>
  </si>
  <si>
    <t>▼-13.16%</t>
  </si>
  <si>
    <t>▼-11.63%</t>
  </si>
  <si>
    <t>▼-12.22%</t>
  </si>
  <si>
    <t>▼-14.55%</t>
  </si>
  <si>
    <t>▼-10.53%</t>
  </si>
  <si>
    <t>▼-17.14%</t>
  </si>
  <si>
    <t>▼-11.84%</t>
  </si>
  <si>
    <t>▼-14.61%</t>
  </si>
  <si>
    <t>▼-10.31%</t>
  </si>
  <si>
    <t>▼-11.40%</t>
  </si>
  <si>
    <t>▼-8.66%</t>
  </si>
  <si>
    <t>▼-12.24%</t>
  </si>
  <si>
    <t>▼-10.18%</t>
  </si>
  <si>
    <t>▼-10.05%</t>
  </si>
  <si>
    <t>▼-10.91%</t>
  </si>
  <si>
    <t>▲+8.66%</t>
  </si>
  <si>
    <t>▼-34</t>
  </si>
  <si>
    <t>▼-13.44%</t>
  </si>
  <si>
    <t>▲+7.96%</t>
  </si>
  <si>
    <t>▲+30</t>
  </si>
  <si>
    <t>▲+6.00%</t>
  </si>
  <si>
    <t>▲+11.06%</t>
  </si>
  <si>
    <t>▼-11.05%</t>
  </si>
  <si>
    <t>▲+33</t>
  </si>
  <si>
    <t>▲+8.57%</t>
  </si>
  <si>
    <t>▼-8.42%</t>
  </si>
  <si>
    <t>▼-8.46%</t>
  </si>
  <si>
    <t>▲+10.76%</t>
  </si>
  <si>
    <t>▲+14.34%</t>
  </si>
  <si>
    <t>▼-7.14%</t>
  </si>
  <si>
    <t>▲+13.59%</t>
  </si>
  <si>
    <t>▼-7.20%</t>
  </si>
  <si>
    <t>▲+17.06%</t>
  </si>
  <si>
    <t>▲+15</t>
  </si>
  <si>
    <t>▲+10.34%</t>
  </si>
  <si>
    <t>▲+20.69%</t>
  </si>
  <si>
    <t>▲+16</t>
  </si>
  <si>
    <t>▲+16.84%</t>
  </si>
  <si>
    <t>▲+17.95%</t>
  </si>
  <si>
    <t>▼-7.50%</t>
  </si>
  <si>
    <t>▲+13</t>
  </si>
  <si>
    <t>▲+20.63%</t>
  </si>
  <si>
    <t>▲+18.00%</t>
  </si>
  <si>
    <t>▲+7</t>
  </si>
  <si>
    <t>▲+16.28%</t>
  </si>
  <si>
    <t>▲+13.85%</t>
  </si>
  <si>
    <t>▲+4</t>
  </si>
  <si>
    <t>▲+14.04%</t>
  </si>
  <si>
    <t>▲+4.26%</t>
  </si>
  <si>
    <t>▼-4.17%</t>
  </si>
  <si>
    <t>▼-5.08%</t>
  </si>
  <si>
    <t>▼-15.94%</t>
  </si>
  <si>
    <t>▼-8.75%</t>
  </si>
  <si>
    <t>▼-10.87%</t>
  </si>
  <si>
    <t>▼-7</t>
  </si>
  <si>
    <t>▼-11.67%</t>
  </si>
  <si>
    <t>▼-3.23%</t>
  </si>
  <si>
    <t>▼-8.00%</t>
  </si>
  <si>
    <t>▼-9.92%</t>
  </si>
  <si>
    <t>▼-18.18%</t>
  </si>
  <si>
    <t>▲+5.22%</t>
  </si>
  <si>
    <t>▼-4.69%</t>
  </si>
  <si>
    <t>▲+8.05%</t>
  </si>
  <si>
    <t>▼-10.35%</t>
  </si>
  <si>
    <t>▲+7.43%</t>
  </si>
  <si>
    <t>▼-9.03%</t>
  </si>
  <si>
    <t>▼-5.66%</t>
  </si>
  <si>
    <t>▼-4.92%</t>
  </si>
  <si>
    <t>▼-0.60%</t>
  </si>
  <si>
    <t>▲+3.20%</t>
  </si>
  <si>
    <t>▲+14.06%</t>
  </si>
  <si>
    <t>▲+9.59%</t>
  </si>
  <si>
    <t>▲+284.62%</t>
  </si>
  <si>
    <t>▼-2.78%</t>
  </si>
  <si>
    <t>▼-2.02%</t>
  </si>
  <si>
    <t>▼-4.27%</t>
  </si>
  <si>
    <t>▼-8.11%</t>
  </si>
  <si>
    <t>▼-24.40%</t>
  </si>
  <si>
    <t>▼-6.78%</t>
  </si>
  <si>
    <t>▼-6.52%</t>
  </si>
  <si>
    <t>▲+10.90%</t>
  </si>
  <si>
    <t>▼-0.70%</t>
  </si>
  <si>
    <t>▼-1.23%</t>
  </si>
  <si>
    <t>▲+32</t>
  </si>
  <si>
    <t>▲+6.43%</t>
  </si>
  <si>
    <t>▲+8.84%</t>
  </si>
  <si>
    <t>▲+6.97%</t>
  </si>
  <si>
    <t>▼-5.29%</t>
  </si>
  <si>
    <t>▲+4.55%</t>
  </si>
  <si>
    <t>▲+1.69%</t>
  </si>
  <si>
    <t>▲+2.44%</t>
  </si>
  <si>
    <t>202311W4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</si>
</sst>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3" formatCode="_-* #,##0.00_-;\-* #,##0.00_-;_-* &quot;-&quot;??_-;_-@_-"/>
    <numFmt numFmtId="176" formatCode="#,##0_ ;[Red]\-#,##0\ "/>
    <numFmt numFmtId="177" formatCode="#,##0.00_ ;[Red]\-#,##0.00\ "/>
    <numFmt numFmtId="178" formatCode="#,##0.0000_ ;[Red]\-#,##0.0000\ "/>
    <numFmt numFmtId="179" formatCode="[$-404]aaa;@"/>
    <numFmt numFmtId="180" formatCode="#,##0.00_ "/>
    <numFmt numFmtId="181" formatCode="\▲0.00;\▼0.00;0.00"/>
    <numFmt numFmtId="182" formatCode="0.00_ "/>
    <numFmt numFmtId="183" formatCode="#,##0_ "/>
    <numFmt numFmtId="184" formatCode="0.00_);[Red]\(0.00\)"/>
    <numFmt numFmtId="185" formatCode="[Red]#\+##0.00_ ;[Blue]\-#,##0.00\ "/>
    <numFmt numFmtId="186" formatCode="\+#,##0_ ;[Red]\-#,##0\ "/>
    <numFmt numFmtId="187" formatCode="\+#,##0;[Red]\-#,##0"/>
    <numFmt numFmtId="188" formatCode="0_);[Red]\(0\)"/>
    <numFmt numFmtId="189" formatCode="yyyy/m/d;@"/>
    <numFmt numFmtId="190" formatCode="m/d;@"/>
    <numFmt numFmtId="191" formatCode="_-* #,##0_-;\-* #,##0_-;_-* &quot;-&quot;??_-;_-@_-"/>
    <numFmt numFmtId="192" formatCode="0.000_);[Red]\(0.000\)"/>
  </numFmts>
  <fonts count="50" x14ac:knownFonts="1">
    <font>
      <sz val="12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9"/>
      <name val="微軟正黑體"/>
      <family val="2"/>
      <charset val="136"/>
    </font>
    <font>
      <sz val="12"/>
      <name val="新細明體"/>
      <family val="1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2"/>
      <color rgb="FF9C6500"/>
      <name val="新細明體"/>
      <family val="1"/>
      <charset val="136"/>
      <scheme val="minor"/>
    </font>
    <font>
      <b/>
      <sz val="12"/>
      <color rgb="FFC00000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color rgb="FF00B050"/>
      <name val="微軟正黑體"/>
      <family val="2"/>
      <charset val="136"/>
    </font>
    <font>
      <b/>
      <sz val="12"/>
      <color rgb="FF0070C0"/>
      <name val="微軟正黑體"/>
      <family val="2"/>
      <charset val="136"/>
    </font>
    <font>
      <b/>
      <sz val="12"/>
      <color theme="1" tint="4.9989318521683403E-2"/>
      <name val="微軟正黑體"/>
      <family val="2"/>
      <charset val="136"/>
    </font>
    <font>
      <sz val="12"/>
      <color rgb="FF9C0006"/>
      <name val="新細明體"/>
      <family val="1"/>
      <charset val="136"/>
      <scheme val="minor"/>
    </font>
    <font>
      <sz val="12"/>
      <color rgb="FF006100"/>
      <name val="新細明體"/>
      <family val="1"/>
      <charset val="136"/>
      <scheme val="minor"/>
    </font>
    <font>
      <sz val="12"/>
      <color indexed="12"/>
      <name val="微軟正黑體"/>
      <family val="2"/>
      <charset val="136"/>
    </font>
    <font>
      <b/>
      <sz val="14"/>
      <color rgb="FFC0000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14"/>
      <color rgb="FF00B050"/>
      <name val="微軟正黑體"/>
      <family val="2"/>
      <charset val="136"/>
    </font>
    <font>
      <b/>
      <sz val="14"/>
      <color rgb="FF0070C0"/>
      <name val="微軟正黑體"/>
      <family val="2"/>
      <charset val="136"/>
    </font>
    <font>
      <b/>
      <sz val="14"/>
      <color theme="1" tint="4.9989318521683403E-2"/>
      <name val="微軟正黑體"/>
      <family val="2"/>
      <charset val="136"/>
    </font>
    <font>
      <sz val="12"/>
      <color theme="1"/>
      <name val="新細明體"/>
      <family val="2"/>
      <scheme val="minor"/>
    </font>
    <font>
      <b/>
      <sz val="18"/>
      <color rgb="FF000000"/>
      <name val="微軟正黑體"/>
      <family val="2"/>
      <charset val="136"/>
    </font>
    <font>
      <sz val="12"/>
      <color rgb="FF9C570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4"/>
      <color theme="0"/>
      <name val="微軟正黑體"/>
      <family val="2"/>
      <charset val="136"/>
    </font>
    <font>
      <b/>
      <sz val="12"/>
      <color theme="4" tint="-0.499984740745262"/>
      <name val="微軟正黑體"/>
      <family val="2"/>
      <charset val="136"/>
    </font>
    <font>
      <sz val="12"/>
      <color theme="4" tint="-0.499984740745262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b/>
      <sz val="18"/>
      <color rgb="FF002060"/>
      <name val="微軟正黑體"/>
      <family val="2"/>
      <charset val="136"/>
    </font>
    <font>
      <sz val="9"/>
      <name val="新細明體"/>
      <family val="3"/>
      <charset val="136"/>
      <scheme val="minor"/>
    </font>
    <font>
      <b/>
      <sz val="9"/>
      <color theme="1"/>
      <name val="微軟正黑體"/>
      <family val="2"/>
      <charset val="136"/>
    </font>
    <font>
      <b/>
      <sz val="10"/>
      <color theme="1"/>
      <name val="微軟正黑體"/>
      <family val="2"/>
      <charset val="136"/>
    </font>
    <font>
      <b/>
      <sz val="20"/>
      <color rgb="FF002060"/>
      <name val="新細明體"/>
      <family val="2"/>
      <scheme val="minor"/>
    </font>
    <font>
      <b/>
      <sz val="16"/>
      <color theme="1"/>
      <name val="微軟正黑體"/>
      <family val="2"/>
      <charset val="136"/>
    </font>
    <font>
      <sz val="12"/>
      <color rgb="FFC00000"/>
      <name val="微軟正黑體"/>
      <family val="2"/>
      <charset val="136"/>
    </font>
    <font>
      <sz val="12"/>
      <color rgb="FF00B050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b/>
      <sz val="8"/>
      <color rgb="FFC00000"/>
      <name val="微軟正黑體"/>
      <family val="2"/>
      <charset val="136"/>
    </font>
    <font>
      <sz val="6.5"/>
      <color theme="1"/>
      <name val="微軟正黑體"/>
      <family val="2"/>
      <charset val="136"/>
    </font>
    <font>
      <b/>
      <sz val="24"/>
      <color rgb="FFFF0000"/>
      <name val="微軟正黑體"/>
      <family val="2"/>
      <charset val="136"/>
    </font>
    <font>
      <b/>
      <sz val="20"/>
      <color rgb="FFFF0000"/>
      <name val="微軟正黑體"/>
      <family val="2"/>
      <charset val="136"/>
    </font>
    <font>
      <b/>
      <sz val="25"/>
      <name val="微軟正黑體"/>
      <family val="2"/>
      <charset val="136"/>
    </font>
    <font>
      <sz val="15"/>
      <name val="微軟正黑體"/>
      <family val="2"/>
      <charset val="136"/>
    </font>
    <font>
      <b/>
      <sz val="12.25"/>
      <color theme="0"/>
      <name val="微軟正黑體"/>
      <family val="2"/>
      <charset val="136"/>
    </font>
    <font>
      <sz val="10"/>
      <name val="微軟正黑體"/>
      <family val="2"/>
      <charset val="136"/>
    </font>
    <font>
      <u/>
      <sz val="12"/>
      <color theme="10"/>
      <name val="微軟正黑體"/>
      <family val="2"/>
      <charset val="136"/>
    </font>
    <font>
      <u/>
      <sz val="12"/>
      <color theme="10"/>
      <name val="新細明體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ED966B"/>
        <bgColor indexed="64"/>
      </patternFill>
    </fill>
    <fill>
      <patternFill patternType="solid">
        <fgColor rgb="FF78CABE"/>
        <bgColor indexed="64"/>
      </patternFill>
    </fill>
    <fill>
      <patternFill patternType="solid">
        <fgColor rgb="FFF9DCCF"/>
        <bgColor indexed="64"/>
      </patternFill>
    </fill>
    <fill>
      <patternFill patternType="solid">
        <fgColor rgb="FFC0E6E1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rgb="FFED736B"/>
        <bgColor indexed="64"/>
      </patternFill>
    </fill>
    <fill>
      <patternFill patternType="solid">
        <fgColor rgb="FFF9D2CF"/>
        <bgColor indexed="64"/>
      </patternFill>
    </fill>
    <fill>
      <patternFill patternType="solid">
        <fgColor rgb="FF1B487F"/>
        <bgColor indexed="64"/>
      </patternFill>
    </fill>
    <fill>
      <patternFill patternType="solid">
        <fgColor rgb="FFCED4E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double">
        <color theme="9" tint="-0.249977111117893"/>
      </right>
      <top/>
      <bottom/>
      <diagonal/>
    </border>
    <border>
      <left/>
      <right style="thick">
        <color theme="1" tint="4.9989318521683403E-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FF3300"/>
      </bottom>
      <diagonal/>
    </border>
    <border>
      <left/>
      <right/>
      <top style="thin">
        <color rgb="FFFF3300"/>
      </top>
      <bottom style="thin">
        <color rgb="FFFF3300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6">
    <xf numFmtId="0" fontId="0" fillId="0" borderId="0">
      <alignment vertical="center"/>
    </xf>
    <xf numFmtId="0" fontId="4" fillId="0" borderId="0">
      <alignment vertical="center"/>
    </xf>
    <xf numFmtId="0" fontId="7" fillId="4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" borderId="0" applyNumberFormat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/>
    <xf numFmtId="0" fontId="4" fillId="0" borderId="0"/>
    <xf numFmtId="0" fontId="21" fillId="0" borderId="0"/>
    <xf numFmtId="9" fontId="21" fillId="0" borderId="0" applyFont="0" applyFill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0" fontId="48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/>
    <xf numFmtId="43" fontId="4" fillId="0" borderId="0" applyFont="0" applyFill="0" applyBorder="0" applyAlignment="0" applyProtection="0"/>
  </cellStyleXfs>
  <cellXfs count="326">
    <xf numFmtId="0" fontId="0" fillId="0" borderId="0" xfId="0">
      <alignment vertical="center"/>
    </xf>
    <xf numFmtId="3" fontId="0" fillId="0" borderId="0" xfId="0" applyNumberFormat="1">
      <alignment vertical="center"/>
    </xf>
    <xf numFmtId="4" fontId="0" fillId="0" borderId="0" xfId="0" applyNumberFormat="1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5" fillId="0" borderId="0" xfId="1" applyFont="1" applyAlignment="1">
      <alignment horizontal="center" vertical="center"/>
    </xf>
    <xf numFmtId="0" fontId="5" fillId="0" borderId="0" xfId="1" applyFont="1">
      <alignment vertical="center"/>
    </xf>
    <xf numFmtId="0" fontId="6" fillId="0" borderId="0" xfId="1" applyFont="1">
      <alignment vertical="center"/>
    </xf>
    <xf numFmtId="0" fontId="11" fillId="4" borderId="2" xfId="2" applyFont="1" applyBorder="1" applyAlignment="1">
      <alignment horizontal="center" vertical="center"/>
    </xf>
    <xf numFmtId="0" fontId="6" fillId="0" borderId="4" xfId="1" applyFont="1" applyBorder="1">
      <alignment vertical="center"/>
    </xf>
    <xf numFmtId="0" fontId="2" fillId="3" borderId="5" xfId="3" applyFont="1" applyBorder="1" applyAlignment="1">
      <alignment horizontal="center" vertical="center"/>
    </xf>
    <xf numFmtId="0" fontId="1" fillId="2" borderId="5" xfId="4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9" fontId="6" fillId="0" borderId="0" xfId="1" applyNumberFormat="1" applyFont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176" fontId="6" fillId="0" borderId="1" xfId="1" applyNumberFormat="1" applyFont="1" applyBorder="1">
      <alignment vertical="center"/>
    </xf>
    <xf numFmtId="176" fontId="6" fillId="0" borderId="6" xfId="1" applyNumberFormat="1" applyFont="1" applyBorder="1">
      <alignment vertical="center"/>
    </xf>
    <xf numFmtId="176" fontId="6" fillId="0" borderId="7" xfId="1" applyNumberFormat="1" applyFont="1" applyBorder="1">
      <alignment vertical="center"/>
    </xf>
    <xf numFmtId="176" fontId="6" fillId="5" borderId="1" xfId="1" applyNumberFormat="1" applyFont="1" applyFill="1" applyBorder="1">
      <alignment vertical="center"/>
    </xf>
    <xf numFmtId="176" fontId="6" fillId="5" borderId="6" xfId="1" applyNumberFormat="1" applyFont="1" applyFill="1" applyBorder="1">
      <alignment vertical="center"/>
    </xf>
    <xf numFmtId="176" fontId="6" fillId="0" borderId="0" xfId="1" applyNumberFormat="1" applyFont="1">
      <alignment vertical="center"/>
    </xf>
    <xf numFmtId="0" fontId="5" fillId="0" borderId="4" xfId="1" applyFont="1" applyBorder="1" applyAlignment="1">
      <alignment horizontal="center" vertical="center"/>
    </xf>
    <xf numFmtId="176" fontId="6" fillId="0" borderId="4" xfId="1" applyNumberFormat="1" applyFont="1" applyBorder="1">
      <alignment vertical="center"/>
    </xf>
    <xf numFmtId="176" fontId="6" fillId="0" borderId="8" xfId="1" applyNumberFormat="1" applyFont="1" applyBorder="1">
      <alignment vertical="center"/>
    </xf>
    <xf numFmtId="176" fontId="6" fillId="0" borderId="9" xfId="1" applyNumberFormat="1" applyFont="1" applyBorder="1">
      <alignment vertical="center"/>
    </xf>
    <xf numFmtId="176" fontId="6" fillId="6" borderId="4" xfId="1" applyNumberFormat="1" applyFont="1" applyFill="1" applyBorder="1">
      <alignment vertical="center"/>
    </xf>
    <xf numFmtId="176" fontId="6" fillId="6" borderId="8" xfId="1" applyNumberFormat="1" applyFont="1" applyFill="1" applyBorder="1">
      <alignment vertical="center"/>
    </xf>
    <xf numFmtId="0" fontId="5" fillId="0" borderId="2" xfId="1" applyFont="1" applyBorder="1" applyAlignment="1">
      <alignment horizontal="center" vertical="center"/>
    </xf>
    <xf numFmtId="176" fontId="6" fillId="0" borderId="2" xfId="1" applyNumberFormat="1" applyFont="1" applyBorder="1">
      <alignment vertical="center"/>
    </xf>
    <xf numFmtId="176" fontId="6" fillId="0" borderId="3" xfId="1" applyNumberFormat="1" applyFont="1" applyBorder="1">
      <alignment vertical="center"/>
    </xf>
    <xf numFmtId="176" fontId="6" fillId="0" borderId="10" xfId="1" applyNumberFormat="1" applyFont="1" applyBorder="1">
      <alignment vertical="center"/>
    </xf>
    <xf numFmtId="0" fontId="12" fillId="6" borderId="2" xfId="2" applyFont="1" applyFill="1" applyBorder="1" applyAlignment="1">
      <alignment horizontal="center" vertical="center"/>
    </xf>
    <xf numFmtId="0" fontId="12" fillId="5" borderId="5" xfId="2" applyFont="1" applyFill="1" applyBorder="1" applyAlignment="1">
      <alignment horizontal="center" vertical="center"/>
    </xf>
    <xf numFmtId="0" fontId="15" fillId="0" borderId="11" xfId="5" applyFont="1" applyBorder="1">
      <alignment vertical="center"/>
    </xf>
    <xf numFmtId="176" fontId="8" fillId="0" borderId="1" xfId="1" applyNumberFormat="1" applyFont="1" applyBorder="1">
      <alignment vertical="center"/>
    </xf>
    <xf numFmtId="176" fontId="8" fillId="0" borderId="12" xfId="1" applyNumberFormat="1" applyFont="1" applyBorder="1">
      <alignment vertical="center"/>
    </xf>
    <xf numFmtId="176" fontId="10" fillId="0" borderId="0" xfId="1" applyNumberFormat="1" applyFont="1">
      <alignment vertical="center"/>
    </xf>
    <xf numFmtId="176" fontId="10" fillId="0" borderId="12" xfId="1" applyNumberFormat="1" applyFont="1" applyBorder="1">
      <alignment vertical="center"/>
    </xf>
    <xf numFmtId="176" fontId="11" fillId="0" borderId="0" xfId="1" applyNumberFormat="1" applyFont="1">
      <alignment vertical="center"/>
    </xf>
    <xf numFmtId="176" fontId="11" fillId="0" borderId="12" xfId="1" applyNumberFormat="1" applyFont="1" applyBorder="1">
      <alignment vertical="center"/>
    </xf>
    <xf numFmtId="176" fontId="6" fillId="0" borderId="13" xfId="1" applyNumberFormat="1" applyFont="1" applyBorder="1">
      <alignment vertical="center"/>
    </xf>
    <xf numFmtId="176" fontId="6" fillId="0" borderId="12" xfId="1" applyNumberFormat="1" applyFont="1" applyBorder="1">
      <alignment vertical="center"/>
    </xf>
    <xf numFmtId="0" fontId="11" fillId="4" borderId="5" xfId="2" applyFont="1" applyBorder="1" applyAlignment="1">
      <alignment horizontal="center" vertical="center"/>
    </xf>
    <xf numFmtId="14" fontId="5" fillId="0" borderId="2" xfId="1" applyNumberFormat="1" applyFont="1" applyBorder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16" fillId="4" borderId="2" xfId="2" applyFont="1" applyBorder="1" applyAlignment="1">
      <alignment horizontal="center" vertical="center"/>
    </xf>
    <xf numFmtId="0" fontId="17" fillId="4" borderId="0" xfId="2" applyFont="1" applyBorder="1" applyAlignment="1">
      <alignment horizontal="center" vertical="center"/>
    </xf>
    <xf numFmtId="0" fontId="18" fillId="4" borderId="2" xfId="2" applyFont="1" applyBorder="1" applyAlignment="1">
      <alignment horizontal="center" vertical="center"/>
    </xf>
    <xf numFmtId="0" fontId="19" fillId="4" borderId="2" xfId="2" applyFont="1" applyBorder="1" applyAlignment="1">
      <alignment horizontal="center" vertical="center"/>
    </xf>
    <xf numFmtId="0" fontId="17" fillId="4" borderId="3" xfId="2" applyFont="1" applyBorder="1" applyAlignment="1">
      <alignment horizontal="center" vertical="center"/>
    </xf>
    <xf numFmtId="14" fontId="0" fillId="0" borderId="15" xfId="0" applyNumberFormat="1" applyBorder="1">
      <alignment vertical="center"/>
    </xf>
    <xf numFmtId="0" fontId="0" fillId="0" borderId="15" xfId="0" applyBorder="1">
      <alignment vertical="center"/>
    </xf>
    <xf numFmtId="0" fontId="0" fillId="0" borderId="0" xfId="0" applyAlignment="1">
      <alignment horizontal="center" vertical="center"/>
    </xf>
    <xf numFmtId="2" fontId="0" fillId="0" borderId="0" xfId="0" applyNumberFormat="1">
      <alignment vertical="center"/>
    </xf>
    <xf numFmtId="14" fontId="0" fillId="7" borderId="0" xfId="0" applyNumberFormat="1" applyFill="1">
      <alignment vertical="center"/>
    </xf>
    <xf numFmtId="0" fontId="6" fillId="8" borderId="0" xfId="1" applyFont="1" applyFill="1">
      <alignment vertical="center"/>
    </xf>
    <xf numFmtId="14" fontId="2" fillId="10" borderId="0" xfId="0" applyNumberFormat="1" applyFont="1" applyFill="1">
      <alignment vertical="center"/>
    </xf>
    <xf numFmtId="0" fontId="6" fillId="10" borderId="0" xfId="1" applyFont="1" applyFill="1">
      <alignment vertical="center"/>
    </xf>
    <xf numFmtId="0" fontId="2" fillId="0" borderId="0" xfId="0" applyFont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1" fillId="4" borderId="0" xfId="10" applyFont="1" applyAlignment="1">
      <alignment horizontal="center" vertical="center"/>
    </xf>
    <xf numFmtId="0" fontId="8" fillId="0" borderId="14" xfId="1" applyFont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18" xfId="0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0" fillId="0" borderId="18" xfId="0" applyBorder="1">
      <alignment vertical="center"/>
    </xf>
    <xf numFmtId="0" fontId="27" fillId="0" borderId="18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7" fillId="0" borderId="18" xfId="0" applyFont="1" applyBorder="1">
      <alignment vertical="center"/>
    </xf>
    <xf numFmtId="14" fontId="0" fillId="0" borderId="15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14" borderId="0" xfId="0" applyFill="1">
      <alignment vertical="center"/>
    </xf>
    <xf numFmtId="3" fontId="0" fillId="14" borderId="0" xfId="0" applyNumberFormat="1" applyFill="1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10" fontId="0" fillId="0" borderId="0" xfId="11" applyNumberFormat="1" applyFont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10" fontId="0" fillId="0" borderId="20" xfId="0" applyNumberFormat="1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10" fontId="0" fillId="0" borderId="23" xfId="0" applyNumberFormat="1" applyBorder="1">
      <alignment vertical="center"/>
    </xf>
    <xf numFmtId="0" fontId="0" fillId="0" borderId="24" xfId="0" applyBorder="1">
      <alignment vertical="center"/>
    </xf>
    <xf numFmtId="3" fontId="0" fillId="0" borderId="21" xfId="0" applyNumberFormat="1" applyBorder="1">
      <alignment vertical="center"/>
    </xf>
    <xf numFmtId="9" fontId="0" fillId="0" borderId="23" xfId="0" applyNumberFormat="1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3" fontId="0" fillId="13" borderId="25" xfId="0" applyNumberFormat="1" applyFill="1" applyBorder="1">
      <alignment vertical="center"/>
    </xf>
    <xf numFmtId="3" fontId="0" fillId="15" borderId="27" xfId="0" applyNumberFormat="1" applyFill="1" applyBorder="1">
      <alignment vertical="center"/>
    </xf>
    <xf numFmtId="0" fontId="0" fillId="0" borderId="16" xfId="0" applyBorder="1">
      <alignment vertical="center"/>
    </xf>
    <xf numFmtId="0" fontId="0" fillId="13" borderId="16" xfId="0" applyFill="1" applyBorder="1">
      <alignment vertical="center"/>
    </xf>
    <xf numFmtId="0" fontId="0" fillId="15" borderId="16" xfId="0" applyFill="1" applyBorder="1">
      <alignment vertical="center"/>
    </xf>
    <xf numFmtId="3" fontId="0" fillId="0" borderId="15" xfId="0" applyNumberFormat="1" applyBorder="1">
      <alignment vertical="center"/>
    </xf>
    <xf numFmtId="3" fontId="0" fillId="0" borderId="24" xfId="0" applyNumberFormat="1" applyBorder="1">
      <alignment vertical="center"/>
    </xf>
    <xf numFmtId="3" fontId="0" fillId="0" borderId="19" xfId="0" applyNumberFormat="1" applyBorder="1">
      <alignment vertical="center"/>
    </xf>
    <xf numFmtId="3" fontId="0" fillId="0" borderId="22" xfId="0" applyNumberFormat="1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178" fontId="0" fillId="0" borderId="0" xfId="0" applyNumberFormat="1">
      <alignment vertical="center"/>
    </xf>
    <xf numFmtId="0" fontId="0" fillId="5" borderId="0" xfId="0" applyFill="1" applyAlignment="1">
      <alignment horizontal="center" vertical="center"/>
    </xf>
    <xf numFmtId="0" fontId="27" fillId="0" borderId="0" xfId="0" applyFont="1">
      <alignment vertical="center"/>
    </xf>
    <xf numFmtId="176" fontId="12" fillId="0" borderId="1" xfId="1" applyNumberFormat="1" applyFont="1" applyBorder="1">
      <alignment vertical="center"/>
    </xf>
    <xf numFmtId="176" fontId="26" fillId="13" borderId="4" xfId="1" applyNumberFormat="1" applyFont="1" applyFill="1" applyBorder="1">
      <alignment vertical="center"/>
    </xf>
    <xf numFmtId="176" fontId="12" fillId="17" borderId="6" xfId="1" applyNumberFormat="1" applyFont="1" applyFill="1" applyBorder="1">
      <alignment vertical="center"/>
    </xf>
    <xf numFmtId="176" fontId="26" fillId="17" borderId="8" xfId="1" applyNumberFormat="1" applyFont="1" applyFill="1" applyBorder="1">
      <alignment vertical="center"/>
    </xf>
    <xf numFmtId="0" fontId="1" fillId="18" borderId="0" xfId="8" applyFont="1" applyFill="1" applyAlignment="1">
      <alignment vertical="center"/>
    </xf>
    <xf numFmtId="0" fontId="1" fillId="18" borderId="0" xfId="8" applyFont="1" applyFill="1" applyAlignment="1">
      <alignment horizontal="left" vertical="center"/>
    </xf>
    <xf numFmtId="0" fontId="1" fillId="18" borderId="0" xfId="8" applyFont="1" applyFill="1" applyAlignment="1">
      <alignment horizontal="center" vertical="center"/>
    </xf>
    <xf numFmtId="0" fontId="1" fillId="18" borderId="0" xfId="8" applyFont="1" applyFill="1" applyAlignment="1">
      <alignment horizontal="right" vertical="center"/>
    </xf>
    <xf numFmtId="0" fontId="1" fillId="0" borderId="0" xfId="8" applyFont="1" applyAlignment="1">
      <alignment vertical="center"/>
    </xf>
    <xf numFmtId="179" fontId="1" fillId="0" borderId="0" xfId="8" applyNumberFormat="1" applyFont="1" applyAlignment="1">
      <alignment horizontal="center" vertical="center"/>
    </xf>
    <xf numFmtId="0" fontId="1" fillId="18" borderId="31" xfId="8" applyFont="1" applyFill="1" applyBorder="1" applyAlignment="1">
      <alignment horizontal="left" vertical="center"/>
    </xf>
    <xf numFmtId="0" fontId="1" fillId="18" borderId="31" xfId="8" applyFont="1" applyFill="1" applyBorder="1" applyAlignment="1">
      <alignment vertical="center"/>
    </xf>
    <xf numFmtId="0" fontId="33" fillId="18" borderId="31" xfId="8" applyFont="1" applyFill="1" applyBorder="1" applyAlignment="1">
      <alignment vertical="center"/>
    </xf>
    <xf numFmtId="14" fontId="2" fillId="18" borderId="31" xfId="8" applyNumberFormat="1" applyFont="1" applyFill="1" applyBorder="1" applyAlignment="1">
      <alignment horizontal="right" vertical="center"/>
    </xf>
    <xf numFmtId="0" fontId="21" fillId="18" borderId="31" xfId="8" applyFill="1" applyBorder="1" applyAlignment="1">
      <alignment horizontal="right" vertical="center"/>
    </xf>
    <xf numFmtId="179" fontId="2" fillId="18" borderId="31" xfId="8" applyNumberFormat="1" applyFont="1" applyFill="1" applyBorder="1" applyAlignment="1">
      <alignment horizontal="center" vertical="center"/>
    </xf>
    <xf numFmtId="0" fontId="21" fillId="18" borderId="31" xfId="8" applyFill="1" applyBorder="1" applyAlignment="1">
      <alignment vertical="center"/>
    </xf>
    <xf numFmtId="0" fontId="17" fillId="18" borderId="0" xfId="8" applyFont="1" applyFill="1" applyAlignment="1">
      <alignment horizontal="left" vertical="center"/>
    </xf>
    <xf numFmtId="0" fontId="2" fillId="18" borderId="0" xfId="8" applyFont="1" applyFill="1" applyAlignment="1">
      <alignment horizontal="left" vertical="center"/>
    </xf>
    <xf numFmtId="181" fontId="17" fillId="18" borderId="0" xfId="8" applyNumberFormat="1" applyFont="1" applyFill="1" applyAlignment="1">
      <alignment horizontal="right" vertical="center"/>
    </xf>
    <xf numFmtId="10" fontId="2" fillId="18" borderId="0" xfId="8" applyNumberFormat="1" applyFont="1" applyFill="1" applyAlignment="1">
      <alignment horizontal="center" vertical="center"/>
    </xf>
    <xf numFmtId="182" fontId="1" fillId="0" borderId="0" xfId="8" applyNumberFormat="1" applyFont="1" applyAlignment="1">
      <alignment vertical="center"/>
    </xf>
    <xf numFmtId="184" fontId="38" fillId="18" borderId="0" xfId="8" applyNumberFormat="1" applyFont="1" applyFill="1" applyAlignment="1">
      <alignment horizontal="right" vertical="center"/>
    </xf>
    <xf numFmtId="0" fontId="39" fillId="18" borderId="0" xfId="9" applyNumberFormat="1" applyFont="1" applyFill="1" applyAlignment="1">
      <alignment horizontal="center" vertical="center"/>
    </xf>
    <xf numFmtId="0" fontId="2" fillId="18" borderId="0" xfId="8" applyFont="1" applyFill="1" applyAlignment="1">
      <alignment vertical="center"/>
    </xf>
    <xf numFmtId="184" fontId="1" fillId="0" borderId="0" xfId="8" applyNumberFormat="1" applyFont="1" applyAlignment="1">
      <alignment vertical="center"/>
    </xf>
    <xf numFmtId="0" fontId="1" fillId="18" borderId="32" xfId="8" applyFont="1" applyFill="1" applyBorder="1" applyAlignment="1">
      <alignment horizontal="left" vertical="center"/>
    </xf>
    <xf numFmtId="0" fontId="1" fillId="18" borderId="32" xfId="8" applyFont="1" applyFill="1" applyBorder="1" applyAlignment="1">
      <alignment vertical="center"/>
    </xf>
    <xf numFmtId="0" fontId="1" fillId="18" borderId="32" xfId="8" applyFont="1" applyFill="1" applyBorder="1" applyAlignment="1">
      <alignment horizontal="center" vertical="center"/>
    </xf>
    <xf numFmtId="0" fontId="1" fillId="18" borderId="32" xfId="8" applyFont="1" applyFill="1" applyBorder="1" applyAlignment="1">
      <alignment horizontal="right" vertical="center"/>
    </xf>
    <xf numFmtId="0" fontId="2" fillId="18" borderId="0" xfId="8" applyFont="1" applyFill="1" applyAlignment="1">
      <alignment horizontal="right" vertical="center"/>
    </xf>
    <xf numFmtId="0" fontId="17" fillId="18" borderId="0" xfId="8" applyFont="1" applyFill="1" applyAlignment="1">
      <alignment horizontal="right" vertical="center"/>
    </xf>
    <xf numFmtId="0" fontId="2" fillId="18" borderId="0" xfId="8" applyFont="1" applyFill="1" applyAlignment="1">
      <alignment horizontal="center" vertical="center"/>
    </xf>
    <xf numFmtId="0" fontId="6" fillId="18" borderId="0" xfId="8" applyFont="1" applyFill="1" applyAlignment="1">
      <alignment vertical="center"/>
    </xf>
    <xf numFmtId="0" fontId="1" fillId="0" borderId="0" xfId="8" applyFont="1" applyAlignment="1">
      <alignment horizontal="left" vertical="center"/>
    </xf>
    <xf numFmtId="0" fontId="1" fillId="0" borderId="0" xfId="8" applyFont="1" applyAlignment="1">
      <alignment horizontal="center" vertical="center"/>
    </xf>
    <xf numFmtId="0" fontId="1" fillId="0" borderId="0" xfId="8" applyFont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0" fillId="0" borderId="33" xfId="0" applyBorder="1">
      <alignment vertical="center"/>
    </xf>
    <xf numFmtId="0" fontId="0" fillId="7" borderId="0" xfId="0" applyFill="1" applyAlignment="1">
      <alignment horizontal="center" vertical="center"/>
    </xf>
    <xf numFmtId="3" fontId="0" fillId="0" borderId="16" xfId="0" applyNumberFormat="1" applyBorder="1">
      <alignment vertical="center"/>
    </xf>
    <xf numFmtId="3" fontId="0" fillId="14" borderId="16" xfId="0" applyNumberFormat="1" applyFill="1" applyBorder="1">
      <alignment vertical="center"/>
    </xf>
    <xf numFmtId="3" fontId="0" fillId="14" borderId="15" xfId="0" applyNumberFormat="1" applyFill="1" applyBorder="1">
      <alignment vertical="center"/>
    </xf>
    <xf numFmtId="3" fontId="0" fillId="15" borderId="15" xfId="0" applyNumberFormat="1" applyFill="1" applyBorder="1">
      <alignment vertical="center"/>
    </xf>
    <xf numFmtId="3" fontId="0" fillId="14" borderId="22" xfId="0" applyNumberFormat="1" applyFill="1" applyBorder="1">
      <alignment vertical="center"/>
    </xf>
    <xf numFmtId="3" fontId="0" fillId="14" borderId="24" xfId="0" applyNumberFormat="1" applyFill="1" applyBorder="1">
      <alignment vertical="center"/>
    </xf>
    <xf numFmtId="0" fontId="0" fillId="13" borderId="0" xfId="0" applyFill="1">
      <alignment vertical="center"/>
    </xf>
    <xf numFmtId="0" fontId="0" fillId="15" borderId="0" xfId="0" applyFill="1">
      <alignment vertical="center"/>
    </xf>
    <xf numFmtId="0" fontId="0" fillId="0" borderId="34" xfId="0" applyBorder="1">
      <alignment vertical="center"/>
    </xf>
    <xf numFmtId="188" fontId="6" fillId="0" borderId="5" xfId="1" applyNumberFormat="1" applyFont="1" applyBorder="1" applyAlignment="1">
      <alignment horizontal="center" vertical="center"/>
    </xf>
    <xf numFmtId="0" fontId="45" fillId="18" borderId="12" xfId="7" applyFont="1" applyFill="1" applyBorder="1" applyAlignment="1">
      <alignment horizontal="center" vertical="center"/>
    </xf>
    <xf numFmtId="189" fontId="46" fillId="19" borderId="35" xfId="7" applyNumberFormat="1" applyFont="1" applyFill="1" applyBorder="1" applyAlignment="1">
      <alignment horizontal="center" vertical="center" wrapText="1"/>
    </xf>
    <xf numFmtId="0" fontId="46" fillId="20" borderId="36" xfId="7" applyFont="1" applyFill="1" applyBorder="1" applyAlignment="1">
      <alignment horizontal="center" vertical="center"/>
    </xf>
    <xf numFmtId="0" fontId="46" fillId="20" borderId="37" xfId="7" applyFont="1" applyFill="1" applyBorder="1" applyAlignment="1">
      <alignment horizontal="center" vertical="center" wrapText="1"/>
    </xf>
    <xf numFmtId="0" fontId="46" fillId="20" borderId="38" xfId="7" applyFont="1" applyFill="1" applyBorder="1" applyAlignment="1">
      <alignment horizontal="center" vertical="center" wrapText="1"/>
    </xf>
    <xf numFmtId="0" fontId="46" fillId="20" borderId="36" xfId="7" applyFont="1" applyFill="1" applyBorder="1" applyAlignment="1">
      <alignment horizontal="center" vertical="center" wrapText="1"/>
    </xf>
    <xf numFmtId="0" fontId="46" fillId="21" borderId="37" xfId="7" applyFont="1" applyFill="1" applyBorder="1" applyAlignment="1">
      <alignment horizontal="center" vertical="center" wrapText="1"/>
    </xf>
    <xf numFmtId="0" fontId="47" fillId="18" borderId="12" xfId="7" applyFont="1" applyFill="1" applyBorder="1" applyAlignment="1">
      <alignment horizontal="center" vertical="center" wrapText="1"/>
    </xf>
    <xf numFmtId="0" fontId="6" fillId="8" borderId="13" xfId="1" applyFont="1" applyFill="1" applyBorder="1">
      <alignment vertical="center"/>
    </xf>
    <xf numFmtId="0" fontId="5" fillId="8" borderId="13" xfId="1" applyFont="1" applyFill="1" applyBorder="1">
      <alignment vertical="center"/>
    </xf>
    <xf numFmtId="0" fontId="0" fillId="9" borderId="0" xfId="0" applyFill="1">
      <alignment vertical="center"/>
    </xf>
    <xf numFmtId="190" fontId="24" fillId="19" borderId="39" xfId="7" applyNumberFormat="1" applyFont="1" applyFill="1" applyBorder="1" applyAlignment="1">
      <alignment horizontal="center" vertical="center"/>
    </xf>
    <xf numFmtId="184" fontId="6" fillId="22" borderId="39" xfId="12" applyNumberFormat="1" applyFont="1" applyFill="1" applyBorder="1" applyAlignment="1">
      <alignment horizontal="center" vertical="center"/>
    </xf>
    <xf numFmtId="182" fontId="6" fillId="22" borderId="39" xfId="12" applyNumberFormat="1" applyFont="1" applyFill="1" applyBorder="1" applyAlignment="1">
      <alignment horizontal="center" vertical="center"/>
    </xf>
    <xf numFmtId="191" fontId="6" fillId="18" borderId="0" xfId="12" applyNumberFormat="1" applyFont="1" applyFill="1" applyBorder="1" applyAlignment="1">
      <alignment horizontal="center"/>
    </xf>
    <xf numFmtId="191" fontId="6" fillId="18" borderId="0" xfId="12" applyNumberFormat="1" applyFont="1" applyFill="1" applyBorder="1"/>
    <xf numFmtId="0" fontId="6" fillId="18" borderId="1" xfId="7" applyFont="1" applyFill="1" applyBorder="1" applyAlignment="1">
      <alignment horizontal="left"/>
    </xf>
    <xf numFmtId="0" fontId="6" fillId="0" borderId="0" xfId="7" applyFont="1"/>
    <xf numFmtId="0" fontId="6" fillId="18" borderId="7" xfId="7" applyFont="1" applyFill="1" applyBorder="1" applyAlignment="1">
      <alignment horizontal="left"/>
    </xf>
    <xf numFmtId="0" fontId="6" fillId="18" borderId="6" xfId="7" applyFont="1" applyFill="1" applyBorder="1"/>
    <xf numFmtId="0" fontId="1" fillId="0" borderId="0" xfId="0" applyFont="1">
      <alignment vertical="center"/>
    </xf>
    <xf numFmtId="0" fontId="6" fillId="18" borderId="13" xfId="7" applyFont="1" applyFill="1" applyBorder="1" applyAlignment="1">
      <alignment horizontal="left"/>
    </xf>
    <xf numFmtId="0" fontId="6" fillId="18" borderId="13" xfId="7" applyFont="1" applyFill="1" applyBorder="1"/>
    <xf numFmtId="0" fontId="6" fillId="18" borderId="13" xfId="7" applyFont="1" applyFill="1" applyBorder="1" applyAlignment="1">
      <alignment vertical="center"/>
    </xf>
    <xf numFmtId="191" fontId="6" fillId="18" borderId="12" xfId="12" applyNumberFormat="1" applyFont="1" applyFill="1" applyBorder="1" applyAlignment="1">
      <alignment horizontal="center" vertical="center"/>
    </xf>
    <xf numFmtId="0" fontId="6" fillId="0" borderId="0" xfId="7" applyFont="1" applyAlignment="1">
      <alignment vertical="center"/>
    </xf>
    <xf numFmtId="0" fontId="6" fillId="18" borderId="12" xfId="7" applyFont="1" applyFill="1" applyBorder="1"/>
    <xf numFmtId="0" fontId="6" fillId="0" borderId="40" xfId="7" applyFont="1" applyBorder="1"/>
    <xf numFmtId="0" fontId="6" fillId="20" borderId="0" xfId="7" applyFont="1" applyFill="1" applyAlignment="1">
      <alignment vertical="center"/>
    </xf>
    <xf numFmtId="0" fontId="6" fillId="22" borderId="0" xfId="7" applyFont="1" applyFill="1" applyAlignment="1">
      <alignment vertical="center"/>
    </xf>
    <xf numFmtId="0" fontId="6" fillId="21" borderId="0" xfId="7" applyFont="1" applyFill="1" applyAlignment="1">
      <alignment vertical="center"/>
    </xf>
    <xf numFmtId="0" fontId="6" fillId="23" borderId="0" xfId="7" applyFont="1" applyFill="1" applyAlignment="1">
      <alignment vertical="center"/>
    </xf>
    <xf numFmtId="0" fontId="6" fillId="24" borderId="0" xfId="7" applyFont="1" applyFill="1" applyAlignment="1">
      <alignment vertical="center"/>
    </xf>
    <xf numFmtId="0" fontId="6" fillId="25" borderId="0" xfId="7" applyFont="1" applyFill="1" applyAlignment="1">
      <alignment vertical="center"/>
    </xf>
    <xf numFmtId="0" fontId="6" fillId="26" borderId="0" xfId="7" applyFont="1" applyFill="1" applyAlignment="1">
      <alignment vertical="center"/>
    </xf>
    <xf numFmtId="0" fontId="6" fillId="19" borderId="0" xfId="7" applyFont="1" applyFill="1" applyAlignment="1">
      <alignment vertical="center"/>
    </xf>
    <xf numFmtId="0" fontId="6" fillId="27" borderId="0" xfId="7" applyFont="1" applyFill="1" applyAlignment="1">
      <alignment vertical="center"/>
    </xf>
    <xf numFmtId="0" fontId="6" fillId="28" borderId="0" xfId="7" applyFont="1" applyFill="1" applyAlignment="1">
      <alignment vertical="center"/>
    </xf>
    <xf numFmtId="0" fontId="6" fillId="18" borderId="4" xfId="7" applyFont="1" applyFill="1" applyBorder="1"/>
    <xf numFmtId="0" fontId="39" fillId="18" borderId="9" xfId="7" applyFont="1" applyFill="1" applyBorder="1"/>
    <xf numFmtId="0" fontId="6" fillId="18" borderId="9" xfId="7" applyFont="1" applyFill="1" applyBorder="1"/>
    <xf numFmtId="0" fontId="6" fillId="18" borderId="8" xfId="7" applyFont="1" applyFill="1" applyBorder="1"/>
    <xf numFmtId="0" fontId="24" fillId="9" borderId="34" xfId="2" applyFont="1" applyFill="1" applyBorder="1" applyAlignment="1">
      <alignment horizontal="center" vertical="center"/>
    </xf>
    <xf numFmtId="0" fontId="8" fillId="4" borderId="34" xfId="2" applyFont="1" applyBorder="1" applyAlignment="1">
      <alignment horizontal="center" vertical="center"/>
    </xf>
    <xf numFmtId="0" fontId="2" fillId="4" borderId="34" xfId="2" applyFont="1" applyBorder="1" applyAlignment="1">
      <alignment horizontal="center" vertical="center"/>
    </xf>
    <xf numFmtId="0" fontId="10" fillId="4" borderId="34" xfId="2" applyFont="1" applyBorder="1" applyAlignment="1">
      <alignment horizontal="center" vertical="center"/>
    </xf>
    <xf numFmtId="0" fontId="11" fillId="4" borderId="34" xfId="2" applyFont="1" applyBorder="1" applyAlignment="1">
      <alignment horizontal="center" vertical="center"/>
    </xf>
    <xf numFmtId="0" fontId="2" fillId="7" borderId="34" xfId="2" applyFont="1" applyFill="1" applyBorder="1" applyAlignment="1">
      <alignment horizontal="center" vertical="center"/>
    </xf>
    <xf numFmtId="0" fontId="2" fillId="29" borderId="14" xfId="0" applyFont="1" applyFill="1" applyBorder="1">
      <alignment vertical="center"/>
    </xf>
    <xf numFmtId="0" fontId="2" fillId="11" borderId="14" xfId="0" applyFont="1" applyFill="1" applyBorder="1">
      <alignment vertical="center"/>
    </xf>
    <xf numFmtId="0" fontId="0" fillId="30" borderId="0" xfId="0" applyFill="1">
      <alignment vertical="center"/>
    </xf>
    <xf numFmtId="0" fontId="0" fillId="14" borderId="14" xfId="0" applyFill="1" applyBorder="1">
      <alignment vertical="center"/>
    </xf>
    <xf numFmtId="0" fontId="0" fillId="14" borderId="11" xfId="0" applyFill="1" applyBorder="1">
      <alignment vertical="center"/>
    </xf>
    <xf numFmtId="0" fontId="0" fillId="15" borderId="14" xfId="0" applyFill="1" applyBorder="1">
      <alignment vertical="center"/>
    </xf>
    <xf numFmtId="0" fontId="0" fillId="15" borderId="11" xfId="0" applyFill="1" applyBorder="1">
      <alignment vertical="center"/>
    </xf>
    <xf numFmtId="0" fontId="24" fillId="9" borderId="5" xfId="2" applyFont="1" applyFill="1" applyBorder="1" applyAlignment="1">
      <alignment horizontal="center" vertical="center"/>
    </xf>
    <xf numFmtId="0" fontId="48" fillId="0" borderId="0" xfId="13">
      <alignment vertical="center"/>
    </xf>
    <xf numFmtId="0" fontId="42" fillId="0" borderId="0" xfId="1" applyFont="1">
      <alignment vertical="center"/>
    </xf>
    <xf numFmtId="0" fontId="0" fillId="15" borderId="0" xfId="0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49" fontId="0" fillId="0" borderId="0" xfId="0" applyNumberFormat="1">
      <alignment vertical="center"/>
    </xf>
    <xf numFmtId="10" fontId="0" fillId="0" borderId="0" xfId="11" applyNumberFormat="1" applyFont="1" applyFill="1" applyBorder="1">
      <alignment vertical="center"/>
    </xf>
    <xf numFmtId="0" fontId="0" fillId="31" borderId="0" xfId="0" applyFill="1" applyAlignment="1">
      <alignment horizontal="center" vertical="center"/>
    </xf>
    <xf numFmtId="14" fontId="24" fillId="9" borderId="2" xfId="2" applyNumberFormat="1" applyFont="1" applyFill="1" applyBorder="1" applyAlignment="1">
      <alignment horizontal="center" vertical="center"/>
    </xf>
    <xf numFmtId="14" fontId="6" fillId="0" borderId="0" xfId="1" applyNumberFormat="1" applyFont="1">
      <alignment vertical="center"/>
    </xf>
    <xf numFmtId="3" fontId="0" fillId="0" borderId="26" xfId="0" applyNumberFormat="1" applyBorder="1">
      <alignment vertical="center"/>
    </xf>
    <xf numFmtId="0" fontId="1" fillId="0" borderId="34" xfId="8" applyFont="1" applyBorder="1" applyAlignment="1">
      <alignment horizontal="left" vertical="center"/>
    </xf>
    <xf numFmtId="14" fontId="1" fillId="0" borderId="34" xfId="8" applyNumberFormat="1" applyFont="1" applyBorder="1" applyAlignment="1">
      <alignment horizontal="center" vertical="center"/>
    </xf>
    <xf numFmtId="0" fontId="1" fillId="0" borderId="34" xfId="8" applyFont="1" applyBorder="1" applyAlignment="1">
      <alignment horizontal="center" vertical="center"/>
    </xf>
    <xf numFmtId="0" fontId="0" fillId="0" borderId="34" xfId="8" applyFont="1" applyBorder="1" applyAlignment="1">
      <alignment horizontal="left" vertical="center"/>
    </xf>
    <xf numFmtId="191" fontId="6" fillId="23" borderId="39" xfId="12" applyNumberFormat="1" applyFont="1" applyFill="1" applyBorder="1" applyAlignment="1">
      <alignment horizontal="center" vertical="center"/>
    </xf>
    <xf numFmtId="191" fontId="6" fillId="23" borderId="39" xfId="12" applyNumberFormat="1" applyFont="1" applyFill="1" applyBorder="1" applyAlignment="1">
      <alignment horizontal="center" vertical="top"/>
    </xf>
    <xf numFmtId="188" fontId="1" fillId="0" borderId="42" xfId="0" applyNumberFormat="1" applyFont="1" applyBorder="1">
      <alignment vertical="center"/>
    </xf>
    <xf numFmtId="0" fontId="5" fillId="0" borderId="42" xfId="7" applyFont="1" applyBorder="1"/>
    <xf numFmtId="0" fontId="5" fillId="32" borderId="42" xfId="7" applyFont="1" applyFill="1" applyBorder="1" applyAlignment="1">
      <alignment horizontal="center" vertical="center"/>
    </xf>
    <xf numFmtId="0" fontId="5" fillId="32" borderId="42" xfId="7" applyFont="1" applyFill="1" applyBorder="1" applyAlignment="1">
      <alignment horizontal="center"/>
    </xf>
    <xf numFmtId="0" fontId="44" fillId="18" borderId="0" xfId="7" applyFont="1" applyFill="1" applyAlignment="1">
      <alignment horizontal="left" vertical="center"/>
    </xf>
    <xf numFmtId="190" fontId="6" fillId="18" borderId="0" xfId="7" applyNumberFormat="1" applyFont="1" applyFill="1" applyAlignment="1">
      <alignment horizontal="center"/>
    </xf>
    <xf numFmtId="0" fontId="6" fillId="18" borderId="0" xfId="7" applyFont="1" applyFill="1" applyAlignment="1">
      <alignment horizontal="center"/>
    </xf>
    <xf numFmtId="182" fontId="6" fillId="18" borderId="0" xfId="7" applyNumberFormat="1" applyFont="1" applyFill="1" applyAlignment="1">
      <alignment horizontal="center"/>
    </xf>
    <xf numFmtId="0" fontId="6" fillId="18" borderId="0" xfId="7" applyFont="1" applyFill="1"/>
    <xf numFmtId="0" fontId="47" fillId="18" borderId="0" xfId="7" applyFont="1" applyFill="1"/>
    <xf numFmtId="0" fontId="1" fillId="18" borderId="0" xfId="0" applyFont="1" applyFill="1">
      <alignment vertical="center"/>
    </xf>
    <xf numFmtId="0" fontId="6" fillId="18" borderId="7" xfId="7" applyFont="1" applyFill="1" applyBorder="1"/>
    <xf numFmtId="0" fontId="0" fillId="30" borderId="43" xfId="0" applyFill="1" applyBorder="1">
      <alignment vertical="center"/>
    </xf>
    <xf numFmtId="10" fontId="0" fillId="30" borderId="43" xfId="0" applyNumberFormat="1" applyFill="1" applyBorder="1">
      <alignment vertical="center"/>
    </xf>
    <xf numFmtId="0" fontId="5" fillId="30" borderId="42" xfId="7" applyFont="1" applyFill="1" applyBorder="1"/>
    <xf numFmtId="0" fontId="5" fillId="30" borderId="0" xfId="7" applyFont="1" applyFill="1" applyAlignment="1">
      <alignment horizontal="center" vertical="center"/>
    </xf>
    <xf numFmtId="188" fontId="1" fillId="30" borderId="0" xfId="0" applyNumberFormat="1" applyFont="1" applyFill="1">
      <alignment vertical="center"/>
    </xf>
    <xf numFmtId="0" fontId="5" fillId="10" borderId="42" xfId="7" applyFont="1" applyFill="1" applyBorder="1" applyAlignment="1">
      <alignment horizontal="center" vertical="center"/>
    </xf>
    <xf numFmtId="0" fontId="5" fillId="33" borderId="42" xfId="7" applyFont="1" applyFill="1" applyBorder="1" applyAlignment="1">
      <alignment horizontal="center"/>
    </xf>
    <xf numFmtId="0" fontId="5" fillId="34" borderId="42" xfId="7" applyFont="1" applyFill="1" applyBorder="1" applyAlignment="1">
      <alignment horizontal="center"/>
    </xf>
    <xf numFmtId="0" fontId="5" fillId="35" borderId="42" xfId="7" applyFont="1" applyFill="1" applyBorder="1" applyAlignment="1">
      <alignment horizontal="center"/>
    </xf>
    <xf numFmtId="0" fontId="5" fillId="11" borderId="42" xfId="7" applyFont="1" applyFill="1" applyBorder="1" applyAlignment="1">
      <alignment horizontal="center"/>
    </xf>
    <xf numFmtId="176" fontId="1" fillId="30" borderId="42" xfId="0" applyNumberFormat="1" applyFont="1" applyFill="1" applyBorder="1">
      <alignment vertical="center"/>
    </xf>
    <xf numFmtId="9" fontId="1" fillId="30" borderId="42" xfId="11" applyFont="1" applyFill="1" applyBorder="1">
      <alignment vertical="center"/>
    </xf>
    <xf numFmtId="0" fontId="0" fillId="12" borderId="11" xfId="0" applyFill="1" applyBorder="1">
      <alignment vertical="center"/>
    </xf>
    <xf numFmtId="0" fontId="0" fillId="12" borderId="41" xfId="0" applyFill="1" applyBorder="1">
      <alignment vertical="center"/>
    </xf>
    <xf numFmtId="0" fontId="2" fillId="18" borderId="0" xfId="8" applyFont="1" applyFill="1" applyAlignment="1">
      <alignment vertical="center"/>
    </xf>
    <xf numFmtId="0" fontId="0" fillId="0" borderId="0" xfId="0" applyAlignment="1"/>
    <xf numFmtId="14" fontId="0" fillId="0" borderId="0" xfId="0" applyNumberFormat="1" applyAlignment="1"/>
    <xf numFmtId="184" fontId="0" fillId="0" borderId="0" xfId="0" applyNumberFormat="1" applyAlignment="1"/>
    <xf numFmtId="176" fontId="1" fillId="0" borderId="0" xfId="0" applyNumberFormat="1" applyFont="1" applyAlignment="1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192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17" fillId="32" borderId="28" xfId="8" applyFont="1" applyFill="1" applyBorder="1" applyAlignment="1">
      <alignment horizontal="center" vertical="center"/>
    </xf>
    <xf numFmtId="0" fontId="17" fillId="32" borderId="29" xfId="8" applyFont="1" applyFill="1" applyBorder="1" applyAlignment="1">
      <alignment horizontal="center" vertical="center"/>
    </xf>
    <xf numFmtId="0" fontId="1" fillId="30" borderId="25" xfId="8" applyFont="1" applyFill="1" applyBorder="1" applyAlignment="1">
      <alignment horizontal="center" vertical="center"/>
    </xf>
    <xf numFmtId="0" fontId="1" fillId="30" borderId="26" xfId="8" applyFont="1" applyFill="1" applyBorder="1" applyAlignment="1">
      <alignment horizontal="center" vertical="center"/>
    </xf>
    <xf numFmtId="0" fontId="1" fillId="30" borderId="27" xfId="8" applyFont="1" applyFill="1" applyBorder="1" applyAlignment="1">
      <alignment horizontal="center" vertical="center"/>
    </xf>
    <xf numFmtId="14" fontId="1" fillId="30" borderId="25" xfId="8" applyNumberFormat="1" applyFont="1" applyFill="1" applyBorder="1" applyAlignment="1">
      <alignment horizontal="center" vertical="center"/>
    </xf>
    <xf numFmtId="14" fontId="1" fillId="30" borderId="26" xfId="8" applyNumberFormat="1" applyFont="1" applyFill="1" applyBorder="1" applyAlignment="1">
      <alignment horizontal="center" vertical="center"/>
    </xf>
    <xf numFmtId="14" fontId="1" fillId="30" borderId="27" xfId="8" applyNumberFormat="1" applyFont="1" applyFill="1" applyBorder="1" applyAlignment="1">
      <alignment horizontal="center" vertical="center"/>
    </xf>
    <xf numFmtId="0" fontId="1" fillId="30" borderId="19" xfId="8" applyFont="1" applyFill="1" applyBorder="1" applyAlignment="1">
      <alignment horizontal="center" vertical="center"/>
    </xf>
    <xf numFmtId="0" fontId="1" fillId="30" borderId="21" xfId="8" applyFont="1" applyFill="1" applyBorder="1" applyAlignment="1">
      <alignment horizontal="center" vertical="center"/>
    </xf>
    <xf numFmtId="0" fontId="1" fillId="30" borderId="16" xfId="8" applyFont="1" applyFill="1" applyBorder="1" applyAlignment="1">
      <alignment horizontal="center" vertical="center"/>
    </xf>
    <xf numFmtId="0" fontId="1" fillId="30" borderId="15" xfId="8" applyFont="1" applyFill="1" applyBorder="1" applyAlignment="1">
      <alignment horizontal="center" vertical="center"/>
    </xf>
    <xf numFmtId="0" fontId="1" fillId="30" borderId="22" xfId="8" applyFont="1" applyFill="1" applyBorder="1" applyAlignment="1">
      <alignment horizontal="center" vertical="center"/>
    </xf>
    <xf numFmtId="0" fontId="1" fillId="30" borderId="24" xfId="8" applyFont="1" applyFill="1" applyBorder="1" applyAlignment="1">
      <alignment horizontal="center" vertical="center"/>
    </xf>
    <xf numFmtId="185" fontId="2" fillId="18" borderId="0" xfId="8" applyNumberFormat="1" applyFont="1" applyFill="1" applyAlignment="1">
      <alignment vertical="center"/>
    </xf>
    <xf numFmtId="0" fontId="29" fillId="18" borderId="0" xfId="8" applyFont="1" applyFill="1" applyAlignment="1">
      <alignment horizontal="right" vertical="center"/>
    </xf>
    <xf numFmtId="0" fontId="29" fillId="18" borderId="30" xfId="8" applyFont="1" applyFill="1" applyBorder="1" applyAlignment="1">
      <alignment horizontal="right" vertical="center"/>
    </xf>
    <xf numFmtId="14" fontId="31" fillId="18" borderId="30" xfId="8" applyNumberFormat="1" applyFont="1" applyFill="1" applyBorder="1" applyAlignment="1">
      <alignment horizontal="right" vertical="center"/>
    </xf>
    <xf numFmtId="179" fontId="32" fillId="18" borderId="30" xfId="8" applyNumberFormat="1" applyFont="1" applyFill="1" applyBorder="1" applyAlignment="1">
      <alignment horizontal="center" vertical="center"/>
    </xf>
    <xf numFmtId="180" fontId="34" fillId="18" borderId="0" xfId="8" applyNumberFormat="1" applyFont="1" applyFill="1" applyAlignment="1">
      <alignment horizontal="left" vertical="center"/>
    </xf>
    <xf numFmtId="180" fontId="17" fillId="18" borderId="0" xfId="8" applyNumberFormat="1" applyFont="1" applyFill="1" applyAlignment="1">
      <alignment vertical="center"/>
    </xf>
    <xf numFmtId="0" fontId="17" fillId="18" borderId="0" xfId="8" applyFont="1" applyFill="1" applyAlignment="1">
      <alignment vertical="center"/>
    </xf>
    <xf numFmtId="183" fontId="37" fillId="18" borderId="0" xfId="8" applyNumberFormat="1" applyFont="1" applyFill="1" applyAlignment="1">
      <alignment horizontal="left" vertical="center"/>
    </xf>
    <xf numFmtId="177" fontId="17" fillId="18" borderId="0" xfId="0" applyNumberFormat="1" applyFont="1" applyFill="1">
      <alignment vertical="center"/>
    </xf>
    <xf numFmtId="0" fontId="2" fillId="18" borderId="0" xfId="8" applyFont="1" applyFill="1" applyAlignment="1">
      <alignment vertical="center"/>
    </xf>
    <xf numFmtId="185" fontId="17" fillId="18" borderId="0" xfId="8" applyNumberFormat="1" applyFont="1" applyFill="1" applyAlignment="1">
      <alignment vertical="center"/>
    </xf>
    <xf numFmtId="0" fontId="17" fillId="18" borderId="0" xfId="8" applyFont="1" applyFill="1" applyAlignment="1">
      <alignment horizontal="right" vertical="center"/>
    </xf>
    <xf numFmtId="186" fontId="2" fillId="18" borderId="0" xfId="8" applyNumberFormat="1" applyFont="1" applyFill="1" applyAlignment="1">
      <alignment vertical="center"/>
    </xf>
    <xf numFmtId="187" fontId="5" fillId="18" borderId="0" xfId="8" applyNumberFormat="1" applyFont="1" applyFill="1" applyAlignment="1">
      <alignment horizontal="right" vertical="center"/>
    </xf>
    <xf numFmtId="186" fontId="10" fillId="18" borderId="0" xfId="8" applyNumberFormat="1" applyFont="1" applyFill="1" applyAlignment="1">
      <alignment vertical="center"/>
    </xf>
    <xf numFmtId="186" fontId="39" fillId="18" borderId="0" xfId="8" applyNumberFormat="1" applyFont="1" applyFill="1" applyAlignment="1">
      <alignment vertical="center"/>
    </xf>
    <xf numFmtId="0" fontId="40" fillId="18" borderId="0" xfId="8" applyFont="1" applyFill="1" applyAlignment="1">
      <alignment horizontal="left" vertical="center" wrapText="1" readingOrder="1"/>
    </xf>
    <xf numFmtId="0" fontId="41" fillId="18" borderId="0" xfId="8" applyFont="1" applyFill="1" applyAlignment="1">
      <alignment horizontal="left" vertical="center"/>
    </xf>
    <xf numFmtId="10" fontId="2" fillId="18" borderId="0" xfId="8" applyNumberFormat="1" applyFont="1" applyFill="1" applyAlignment="1">
      <alignment vertical="center"/>
    </xf>
    <xf numFmtId="0" fontId="0" fillId="1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2" fillId="0" borderId="1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6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8" xfId="0" applyFont="1" applyBorder="1" applyAlignment="1">
      <alignment horizontal="left" vertical="top" wrapText="1"/>
    </xf>
    <xf numFmtId="0" fontId="20" fillId="4" borderId="2" xfId="2" applyFont="1" applyBorder="1" applyAlignment="1">
      <alignment horizontal="center" vertical="center"/>
    </xf>
    <xf numFmtId="0" fontId="20" fillId="4" borderId="3" xfId="2" applyFont="1" applyBorder="1" applyAlignment="1">
      <alignment horizontal="center" vertical="center"/>
    </xf>
    <xf numFmtId="10" fontId="6" fillId="6" borderId="1" xfId="6" applyNumberFormat="1" applyFont="1" applyFill="1" applyBorder="1" applyAlignment="1">
      <alignment horizontal="center" vertical="center"/>
    </xf>
    <xf numFmtId="10" fontId="6" fillId="6" borderId="4" xfId="6" applyNumberFormat="1" applyFont="1" applyFill="1" applyBorder="1" applyAlignment="1">
      <alignment horizontal="center" vertical="center"/>
    </xf>
    <xf numFmtId="10" fontId="6" fillId="5" borderId="6" xfId="6" applyNumberFormat="1" applyFont="1" applyFill="1" applyBorder="1" applyAlignment="1">
      <alignment horizontal="center" vertical="center"/>
    </xf>
    <xf numFmtId="10" fontId="6" fillId="5" borderId="8" xfId="6" applyNumberFormat="1" applyFont="1" applyFill="1" applyBorder="1" applyAlignment="1">
      <alignment horizontal="center" vertical="center"/>
    </xf>
    <xf numFmtId="0" fontId="43" fillId="7" borderId="1" xfId="2" applyFont="1" applyFill="1" applyBorder="1" applyAlignment="1">
      <alignment horizontal="center" vertical="center"/>
    </xf>
    <xf numFmtId="0" fontId="43" fillId="7" borderId="6" xfId="2" applyFont="1" applyFill="1" applyBorder="1" applyAlignment="1">
      <alignment horizontal="center" vertical="center"/>
    </xf>
    <xf numFmtId="0" fontId="43" fillId="7" borderId="13" xfId="2" applyFont="1" applyFill="1" applyBorder="1" applyAlignment="1">
      <alignment horizontal="center" vertical="center"/>
    </xf>
    <xf numFmtId="0" fontId="43" fillId="7" borderId="12" xfId="2" applyFont="1" applyFill="1" applyBorder="1" applyAlignment="1">
      <alignment horizontal="center" vertical="center"/>
    </xf>
    <xf numFmtId="0" fontId="43" fillId="7" borderId="4" xfId="2" applyFont="1" applyFill="1" applyBorder="1" applyAlignment="1">
      <alignment horizontal="center" vertical="center"/>
    </xf>
    <xf numFmtId="0" fontId="43" fillId="7" borderId="8" xfId="2" applyFont="1" applyFill="1" applyBorder="1" applyAlignment="1">
      <alignment horizontal="center" vertical="center"/>
    </xf>
  </cellXfs>
  <cellStyles count="16">
    <cellStyle name="一般" xfId="0" builtinId="0"/>
    <cellStyle name="一般 2" xfId="5"/>
    <cellStyle name="一般 3" xfId="1"/>
    <cellStyle name="一般 4" xfId="7"/>
    <cellStyle name="一般 5" xfId="8"/>
    <cellStyle name="千分位 2" xfId="12"/>
    <cellStyle name="千分位 2 2" xfId="15"/>
    <cellStyle name="中等" xfId="10" builtinId="28"/>
    <cellStyle name="中等 2" xfId="2"/>
    <cellStyle name="好 2" xfId="4"/>
    <cellStyle name="百分比" xfId="11" builtinId="5"/>
    <cellStyle name="百分比 2" xfId="6"/>
    <cellStyle name="百分比 3" xfId="9"/>
    <cellStyle name="超連結" xfId="13" builtinId="8"/>
    <cellStyle name="超連結 2" xfId="14"/>
    <cellStyle name="壞 2" xfId="3"/>
  </cellStyles>
  <dxfs count="64"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u val="double"/>
        <color theme="0"/>
      </font>
      <fill>
        <patternFill>
          <bgColor theme="1" tint="4.9989318521683403E-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mruColors>
      <color rgb="FFEA7116"/>
      <color rgb="FF6892A9"/>
      <color rgb="FF2D9389"/>
      <color rgb="FFE3391D"/>
      <color rgb="FFE3542D"/>
      <color rgb="FF6A1706"/>
      <color rgb="FF8A1E08"/>
      <color rgb="FFF5DEDD"/>
      <color rgb="FFF9AC9D"/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 altLang="en-US" sz="1800" b="1" cap="none" spc="0">
              <a:ln w="3175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041150210445682E-2"/>
          <c:y val="0.20500036685820838"/>
          <c:w val="0.84334365459211946"/>
          <c:h val="0.73160042345542131"/>
        </c:manualLayout>
      </c:layout>
      <c:barChart>
        <c:barDir val="col"/>
        <c:grouping val="clustered"/>
        <c:varyColors val="0"/>
        <c:ser>
          <c:idx val="1"/>
          <c:order val="1"/>
          <c:tx>
            <c:v>賣/買權OI比 (%)-左軸</c:v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  <a:effectLst>
              <a:outerShdw blurRad="50800" dist="38100" dir="2700000" algn="tl" rotWithShape="0">
                <a:schemeClr val="bg1">
                  <a:lumMod val="85000"/>
                  <a:alpha val="40000"/>
                </a:schemeClr>
              </a:outerShdw>
            </a:effectLst>
          </c:spPr>
          <c:invertIfNegative val="0"/>
          <c:cat>
            <c:numRef>
              <c:f>近60天Data!$A$2:$A$61</c:f>
              <c:numCache>
                <c:formatCode>m/d/yyyy</c:formatCode>
                <c:ptCount val="60"/>
                <c:pt idx="0">
                  <c:v>45156</c:v>
                </c:pt>
                <c:pt idx="1">
                  <c:v>45159</c:v>
                </c:pt>
                <c:pt idx="2">
                  <c:v>45160</c:v>
                </c:pt>
                <c:pt idx="3">
                  <c:v>45161</c:v>
                </c:pt>
                <c:pt idx="4">
                  <c:v>45162</c:v>
                </c:pt>
                <c:pt idx="5">
                  <c:v>45163</c:v>
                </c:pt>
                <c:pt idx="6">
                  <c:v>45166</c:v>
                </c:pt>
                <c:pt idx="7">
                  <c:v>45167</c:v>
                </c:pt>
                <c:pt idx="8">
                  <c:v>45168</c:v>
                </c:pt>
                <c:pt idx="9">
                  <c:v>45169</c:v>
                </c:pt>
                <c:pt idx="10">
                  <c:v>45170</c:v>
                </c:pt>
                <c:pt idx="11">
                  <c:v>45173</c:v>
                </c:pt>
                <c:pt idx="12">
                  <c:v>45174</c:v>
                </c:pt>
                <c:pt idx="13">
                  <c:v>45175</c:v>
                </c:pt>
                <c:pt idx="14">
                  <c:v>45176</c:v>
                </c:pt>
                <c:pt idx="15">
                  <c:v>45177</c:v>
                </c:pt>
                <c:pt idx="16">
                  <c:v>45180</c:v>
                </c:pt>
                <c:pt idx="17">
                  <c:v>45181</c:v>
                </c:pt>
                <c:pt idx="18">
                  <c:v>45182</c:v>
                </c:pt>
                <c:pt idx="19">
                  <c:v>45183</c:v>
                </c:pt>
                <c:pt idx="20">
                  <c:v>45184</c:v>
                </c:pt>
                <c:pt idx="21">
                  <c:v>45187</c:v>
                </c:pt>
                <c:pt idx="22">
                  <c:v>45188</c:v>
                </c:pt>
                <c:pt idx="23">
                  <c:v>45189</c:v>
                </c:pt>
                <c:pt idx="24">
                  <c:v>45190</c:v>
                </c:pt>
                <c:pt idx="25">
                  <c:v>45191</c:v>
                </c:pt>
                <c:pt idx="26">
                  <c:v>45194</c:v>
                </c:pt>
                <c:pt idx="27">
                  <c:v>45195</c:v>
                </c:pt>
                <c:pt idx="28">
                  <c:v>45196</c:v>
                </c:pt>
                <c:pt idx="29">
                  <c:v>45197</c:v>
                </c:pt>
                <c:pt idx="30">
                  <c:v>45201</c:v>
                </c:pt>
                <c:pt idx="31">
                  <c:v>45202</c:v>
                </c:pt>
                <c:pt idx="32">
                  <c:v>45203</c:v>
                </c:pt>
                <c:pt idx="33">
                  <c:v>45204</c:v>
                </c:pt>
                <c:pt idx="34">
                  <c:v>45205</c:v>
                </c:pt>
                <c:pt idx="35">
                  <c:v>45210</c:v>
                </c:pt>
                <c:pt idx="36">
                  <c:v>45211</c:v>
                </c:pt>
                <c:pt idx="37">
                  <c:v>45212</c:v>
                </c:pt>
                <c:pt idx="38">
                  <c:v>45215</c:v>
                </c:pt>
                <c:pt idx="39">
                  <c:v>45216</c:v>
                </c:pt>
                <c:pt idx="40">
                  <c:v>45217</c:v>
                </c:pt>
                <c:pt idx="41">
                  <c:v>45218</c:v>
                </c:pt>
                <c:pt idx="42">
                  <c:v>45219</c:v>
                </c:pt>
                <c:pt idx="43">
                  <c:v>45222</c:v>
                </c:pt>
                <c:pt idx="44">
                  <c:v>45223</c:v>
                </c:pt>
                <c:pt idx="45">
                  <c:v>45224</c:v>
                </c:pt>
                <c:pt idx="46">
                  <c:v>45225</c:v>
                </c:pt>
                <c:pt idx="47">
                  <c:v>45226</c:v>
                </c:pt>
                <c:pt idx="48">
                  <c:v>45229</c:v>
                </c:pt>
                <c:pt idx="49">
                  <c:v>45230</c:v>
                </c:pt>
                <c:pt idx="50">
                  <c:v>45231</c:v>
                </c:pt>
                <c:pt idx="51">
                  <c:v>45232</c:v>
                </c:pt>
                <c:pt idx="52">
                  <c:v>45233</c:v>
                </c:pt>
                <c:pt idx="53">
                  <c:v>45236</c:v>
                </c:pt>
                <c:pt idx="54">
                  <c:v>45237</c:v>
                </c:pt>
                <c:pt idx="55">
                  <c:v>45238</c:v>
                </c:pt>
                <c:pt idx="56">
                  <c:v>45239</c:v>
                </c:pt>
                <c:pt idx="57">
                  <c:v>45240</c:v>
                </c:pt>
                <c:pt idx="58">
                  <c:v>45243</c:v>
                </c:pt>
                <c:pt idx="59">
                  <c:v>45244</c:v>
                </c:pt>
              </c:numCache>
            </c:numRef>
          </c:cat>
          <c:val>
            <c:numRef>
              <c:f>近60天Data!$AB$2:$AB$61</c:f>
              <c:numCache>
                <c:formatCode>#,##0.00_ ;[Red]\-#,##0.00\ </c:formatCode>
                <c:ptCount val="60"/>
                <c:pt idx="0">
                  <c:v>93.15</c:v>
                </c:pt>
                <c:pt idx="1">
                  <c:v>91.79</c:v>
                </c:pt>
                <c:pt idx="2">
                  <c:v>96.3</c:v>
                </c:pt>
                <c:pt idx="3">
                  <c:v>103.81</c:v>
                </c:pt>
                <c:pt idx="4">
                  <c:v>115.47</c:v>
                </c:pt>
                <c:pt idx="5">
                  <c:v>88.35</c:v>
                </c:pt>
                <c:pt idx="6">
                  <c:v>92.58</c:v>
                </c:pt>
                <c:pt idx="7">
                  <c:v>96.82</c:v>
                </c:pt>
                <c:pt idx="8">
                  <c:v>99.92</c:v>
                </c:pt>
                <c:pt idx="9">
                  <c:v>95.12</c:v>
                </c:pt>
                <c:pt idx="10">
                  <c:v>101.86</c:v>
                </c:pt>
                <c:pt idx="11">
                  <c:v>109.06</c:v>
                </c:pt>
                <c:pt idx="12">
                  <c:v>107.89</c:v>
                </c:pt>
                <c:pt idx="13">
                  <c:v>100.41</c:v>
                </c:pt>
                <c:pt idx="14">
                  <c:v>97.32</c:v>
                </c:pt>
                <c:pt idx="15">
                  <c:v>101.58</c:v>
                </c:pt>
                <c:pt idx="16">
                  <c:v>89.83</c:v>
                </c:pt>
                <c:pt idx="17">
                  <c:v>100.69</c:v>
                </c:pt>
                <c:pt idx="18">
                  <c:v>100.21</c:v>
                </c:pt>
                <c:pt idx="19">
                  <c:v>118.04</c:v>
                </c:pt>
                <c:pt idx="20">
                  <c:v>118.02</c:v>
                </c:pt>
                <c:pt idx="21">
                  <c:v>99.82</c:v>
                </c:pt>
                <c:pt idx="22">
                  <c:v>91.32</c:v>
                </c:pt>
                <c:pt idx="23">
                  <c:v>81.09</c:v>
                </c:pt>
                <c:pt idx="24">
                  <c:v>74.959999999999994</c:v>
                </c:pt>
                <c:pt idx="25">
                  <c:v>82.75</c:v>
                </c:pt>
                <c:pt idx="26">
                  <c:v>99.94</c:v>
                </c:pt>
                <c:pt idx="27">
                  <c:v>86.86</c:v>
                </c:pt>
                <c:pt idx="28">
                  <c:v>81.680000000000007</c:v>
                </c:pt>
                <c:pt idx="29">
                  <c:v>86.8</c:v>
                </c:pt>
                <c:pt idx="30">
                  <c:v>112.92</c:v>
                </c:pt>
                <c:pt idx="31">
                  <c:v>98.18</c:v>
                </c:pt>
                <c:pt idx="32">
                  <c:v>75.72</c:v>
                </c:pt>
                <c:pt idx="33">
                  <c:v>93.08</c:v>
                </c:pt>
                <c:pt idx="34">
                  <c:v>97.37</c:v>
                </c:pt>
                <c:pt idx="35">
                  <c:v>93.08</c:v>
                </c:pt>
                <c:pt idx="36">
                  <c:v>106.62</c:v>
                </c:pt>
                <c:pt idx="37">
                  <c:v>93.01</c:v>
                </c:pt>
                <c:pt idx="38">
                  <c:v>86.63</c:v>
                </c:pt>
                <c:pt idx="39">
                  <c:v>88.51</c:v>
                </c:pt>
                <c:pt idx="40">
                  <c:v>92.91</c:v>
                </c:pt>
                <c:pt idx="41">
                  <c:v>93.27</c:v>
                </c:pt>
                <c:pt idx="42">
                  <c:v>100.67</c:v>
                </c:pt>
                <c:pt idx="43">
                  <c:v>94.59</c:v>
                </c:pt>
                <c:pt idx="44">
                  <c:v>98.96</c:v>
                </c:pt>
                <c:pt idx="45">
                  <c:v>103.89</c:v>
                </c:pt>
                <c:pt idx="46">
                  <c:v>90.32</c:v>
                </c:pt>
                <c:pt idx="47">
                  <c:v>102.99</c:v>
                </c:pt>
                <c:pt idx="48">
                  <c:v>96.68</c:v>
                </c:pt>
                <c:pt idx="49">
                  <c:v>83.59</c:v>
                </c:pt>
                <c:pt idx="50">
                  <c:v>91.15</c:v>
                </c:pt>
                <c:pt idx="51">
                  <c:v>109.63</c:v>
                </c:pt>
                <c:pt idx="52">
                  <c:v>115.19</c:v>
                </c:pt>
                <c:pt idx="53">
                  <c:v>134.04</c:v>
                </c:pt>
                <c:pt idx="54">
                  <c:v>130.93</c:v>
                </c:pt>
                <c:pt idx="55">
                  <c:v>118.92</c:v>
                </c:pt>
                <c:pt idx="56">
                  <c:v>115.1</c:v>
                </c:pt>
                <c:pt idx="57">
                  <c:v>113.43</c:v>
                </c:pt>
                <c:pt idx="58">
                  <c:v>113.12</c:v>
                </c:pt>
                <c:pt idx="59">
                  <c:v>119.09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C-4E62-96AF-D3047DC7D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0648576"/>
        <c:axId val="690648936"/>
      </c:barChart>
      <c:lineChart>
        <c:grouping val="standard"/>
        <c:varyColors val="0"/>
        <c:ser>
          <c:idx val="0"/>
          <c:order val="0"/>
          <c:tx>
            <c:strRef>
              <c:f>近60天Data!$B$1</c:f>
              <c:strCache>
                <c:ptCount val="1"/>
                <c:pt idx="0">
                  <c:v>加權指數</c:v>
                </c:pt>
              </c:strCache>
            </c:strRef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>
              <a:outerShdw blurRad="50800" dist="38100" dir="2700000" algn="tl" rotWithShape="0">
                <a:schemeClr val="bg1">
                  <a:lumMod val="5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45156</c:v>
                </c:pt>
                <c:pt idx="1">
                  <c:v>45159</c:v>
                </c:pt>
                <c:pt idx="2">
                  <c:v>45160</c:v>
                </c:pt>
                <c:pt idx="3">
                  <c:v>45161</c:v>
                </c:pt>
                <c:pt idx="4">
                  <c:v>45162</c:v>
                </c:pt>
                <c:pt idx="5">
                  <c:v>45163</c:v>
                </c:pt>
                <c:pt idx="6">
                  <c:v>45166</c:v>
                </c:pt>
                <c:pt idx="7">
                  <c:v>45167</c:v>
                </c:pt>
                <c:pt idx="8">
                  <c:v>45168</c:v>
                </c:pt>
                <c:pt idx="9">
                  <c:v>45169</c:v>
                </c:pt>
                <c:pt idx="10">
                  <c:v>45170</c:v>
                </c:pt>
                <c:pt idx="11">
                  <c:v>45173</c:v>
                </c:pt>
                <c:pt idx="12">
                  <c:v>45174</c:v>
                </c:pt>
                <c:pt idx="13">
                  <c:v>45175</c:v>
                </c:pt>
                <c:pt idx="14">
                  <c:v>45176</c:v>
                </c:pt>
                <c:pt idx="15">
                  <c:v>45177</c:v>
                </c:pt>
                <c:pt idx="16">
                  <c:v>45180</c:v>
                </c:pt>
                <c:pt idx="17">
                  <c:v>45181</c:v>
                </c:pt>
                <c:pt idx="18">
                  <c:v>45182</c:v>
                </c:pt>
                <c:pt idx="19">
                  <c:v>45183</c:v>
                </c:pt>
                <c:pt idx="20">
                  <c:v>45184</c:v>
                </c:pt>
                <c:pt idx="21">
                  <c:v>45187</c:v>
                </c:pt>
                <c:pt idx="22">
                  <c:v>45188</c:v>
                </c:pt>
                <c:pt idx="23">
                  <c:v>45189</c:v>
                </c:pt>
                <c:pt idx="24">
                  <c:v>45190</c:v>
                </c:pt>
                <c:pt idx="25">
                  <c:v>45191</c:v>
                </c:pt>
                <c:pt idx="26">
                  <c:v>45194</c:v>
                </c:pt>
                <c:pt idx="27">
                  <c:v>45195</c:v>
                </c:pt>
                <c:pt idx="28">
                  <c:v>45196</c:v>
                </c:pt>
                <c:pt idx="29">
                  <c:v>45197</c:v>
                </c:pt>
                <c:pt idx="30">
                  <c:v>45201</c:v>
                </c:pt>
                <c:pt idx="31">
                  <c:v>45202</c:v>
                </c:pt>
                <c:pt idx="32">
                  <c:v>45203</c:v>
                </c:pt>
                <c:pt idx="33">
                  <c:v>45204</c:v>
                </c:pt>
                <c:pt idx="34">
                  <c:v>45205</c:v>
                </c:pt>
                <c:pt idx="35">
                  <c:v>45210</c:v>
                </c:pt>
                <c:pt idx="36">
                  <c:v>45211</c:v>
                </c:pt>
                <c:pt idx="37">
                  <c:v>45212</c:v>
                </c:pt>
                <c:pt idx="38">
                  <c:v>45215</c:v>
                </c:pt>
                <c:pt idx="39">
                  <c:v>45216</c:v>
                </c:pt>
                <c:pt idx="40">
                  <c:v>45217</c:v>
                </c:pt>
                <c:pt idx="41">
                  <c:v>45218</c:v>
                </c:pt>
                <c:pt idx="42">
                  <c:v>45219</c:v>
                </c:pt>
                <c:pt idx="43">
                  <c:v>45222</c:v>
                </c:pt>
                <c:pt idx="44">
                  <c:v>45223</c:v>
                </c:pt>
                <c:pt idx="45">
                  <c:v>45224</c:v>
                </c:pt>
                <c:pt idx="46">
                  <c:v>45225</c:v>
                </c:pt>
                <c:pt idx="47">
                  <c:v>45226</c:v>
                </c:pt>
                <c:pt idx="48">
                  <c:v>45229</c:v>
                </c:pt>
                <c:pt idx="49">
                  <c:v>45230</c:v>
                </c:pt>
                <c:pt idx="50">
                  <c:v>45231</c:v>
                </c:pt>
                <c:pt idx="51">
                  <c:v>45232</c:v>
                </c:pt>
                <c:pt idx="52">
                  <c:v>45233</c:v>
                </c:pt>
                <c:pt idx="53">
                  <c:v>45236</c:v>
                </c:pt>
                <c:pt idx="54">
                  <c:v>45237</c:v>
                </c:pt>
                <c:pt idx="55">
                  <c:v>45238</c:v>
                </c:pt>
                <c:pt idx="56">
                  <c:v>45239</c:v>
                </c:pt>
                <c:pt idx="57">
                  <c:v>45240</c:v>
                </c:pt>
                <c:pt idx="58">
                  <c:v>45243</c:v>
                </c:pt>
                <c:pt idx="59">
                  <c:v>45244</c:v>
                </c:pt>
              </c:numCache>
            </c:numRef>
          </c:cat>
          <c:val>
            <c:numRef>
              <c:f>近60天Data!$B$2:$B$61</c:f>
              <c:numCache>
                <c:formatCode>#,##0.00_ ;[Red]\-#,##0.00\ </c:formatCode>
                <c:ptCount val="60"/>
                <c:pt idx="0">
                  <c:v>16381.31</c:v>
                </c:pt>
                <c:pt idx="1">
                  <c:v>16381.49</c:v>
                </c:pt>
                <c:pt idx="2">
                  <c:v>16437.61</c:v>
                </c:pt>
                <c:pt idx="3">
                  <c:v>16576.900000000001</c:v>
                </c:pt>
                <c:pt idx="4">
                  <c:v>16770.87</c:v>
                </c:pt>
                <c:pt idx="5">
                  <c:v>16481.580000000002</c:v>
                </c:pt>
                <c:pt idx="6">
                  <c:v>16509.259999999998</c:v>
                </c:pt>
                <c:pt idx="7">
                  <c:v>16623.650000000001</c:v>
                </c:pt>
                <c:pt idx="8">
                  <c:v>16719.82</c:v>
                </c:pt>
                <c:pt idx="9">
                  <c:v>16634.509999999998</c:v>
                </c:pt>
                <c:pt idx="10">
                  <c:v>16644.939999999999</c:v>
                </c:pt>
                <c:pt idx="11">
                  <c:v>16789.689999999999</c:v>
                </c:pt>
                <c:pt idx="12">
                  <c:v>16791.61</c:v>
                </c:pt>
                <c:pt idx="13">
                  <c:v>16738.16</c:v>
                </c:pt>
                <c:pt idx="14">
                  <c:v>16619.14</c:v>
                </c:pt>
                <c:pt idx="15">
                  <c:v>16576.02</c:v>
                </c:pt>
                <c:pt idx="16">
                  <c:v>16432.95</c:v>
                </c:pt>
                <c:pt idx="17">
                  <c:v>16572.71</c:v>
                </c:pt>
                <c:pt idx="18">
                  <c:v>16581.509999999998</c:v>
                </c:pt>
                <c:pt idx="19">
                  <c:v>16807.560000000001</c:v>
                </c:pt>
                <c:pt idx="20">
                  <c:v>16920.919999999998</c:v>
                </c:pt>
                <c:pt idx="21">
                  <c:v>16698.240000000002</c:v>
                </c:pt>
                <c:pt idx="22">
                  <c:v>16636.32</c:v>
                </c:pt>
                <c:pt idx="23">
                  <c:v>16534.75</c:v>
                </c:pt>
                <c:pt idx="24">
                  <c:v>16316.67</c:v>
                </c:pt>
                <c:pt idx="25">
                  <c:v>16344.48</c:v>
                </c:pt>
                <c:pt idx="26">
                  <c:v>16452.23</c:v>
                </c:pt>
                <c:pt idx="27">
                  <c:v>16276.07</c:v>
                </c:pt>
                <c:pt idx="28">
                  <c:v>16310.36</c:v>
                </c:pt>
                <c:pt idx="29">
                  <c:v>16353.74</c:v>
                </c:pt>
                <c:pt idx="30">
                  <c:v>16557.310000000001</c:v>
                </c:pt>
                <c:pt idx="31">
                  <c:v>16454.34</c:v>
                </c:pt>
                <c:pt idx="32">
                  <c:v>16273.38</c:v>
                </c:pt>
                <c:pt idx="33">
                  <c:v>16453.52</c:v>
                </c:pt>
                <c:pt idx="34">
                  <c:v>16520.57</c:v>
                </c:pt>
                <c:pt idx="35">
                  <c:v>16672.03</c:v>
                </c:pt>
                <c:pt idx="36">
                  <c:v>16825.91</c:v>
                </c:pt>
                <c:pt idx="37">
                  <c:v>16782.57</c:v>
                </c:pt>
                <c:pt idx="38">
                  <c:v>16652.240000000002</c:v>
                </c:pt>
                <c:pt idx="39">
                  <c:v>16642.55</c:v>
                </c:pt>
                <c:pt idx="40">
                  <c:v>16440.91</c:v>
                </c:pt>
                <c:pt idx="41">
                  <c:v>16452.73</c:v>
                </c:pt>
                <c:pt idx="42">
                  <c:v>16440.72</c:v>
                </c:pt>
                <c:pt idx="43">
                  <c:v>16251.36</c:v>
                </c:pt>
                <c:pt idx="44">
                  <c:v>16309.76</c:v>
                </c:pt>
                <c:pt idx="45">
                  <c:v>16358.89</c:v>
                </c:pt>
                <c:pt idx="46">
                  <c:v>16073.74</c:v>
                </c:pt>
                <c:pt idx="47">
                  <c:v>16134.61</c:v>
                </c:pt>
                <c:pt idx="48">
                  <c:v>16149.68</c:v>
                </c:pt>
                <c:pt idx="49">
                  <c:v>16001.27</c:v>
                </c:pt>
                <c:pt idx="50">
                  <c:v>16038.56</c:v>
                </c:pt>
                <c:pt idx="51">
                  <c:v>16396.95</c:v>
                </c:pt>
                <c:pt idx="52">
                  <c:v>16507.650000000001</c:v>
                </c:pt>
                <c:pt idx="53">
                  <c:v>16649.36</c:v>
                </c:pt>
                <c:pt idx="54">
                  <c:v>16684.95</c:v>
                </c:pt>
                <c:pt idx="55">
                  <c:v>16740.830000000002</c:v>
                </c:pt>
                <c:pt idx="56">
                  <c:v>16745.650000000001</c:v>
                </c:pt>
                <c:pt idx="57">
                  <c:v>16682.669999999998</c:v>
                </c:pt>
                <c:pt idx="58">
                  <c:v>16839.29</c:v>
                </c:pt>
                <c:pt idx="59">
                  <c:v>16915.71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3C-4E62-96AF-D3047DC7DA06}"/>
            </c:ext>
          </c:extLst>
        </c:ser>
        <c:ser>
          <c:idx val="2"/>
          <c:order val="2"/>
          <c:tx>
            <c:v>買權最大OI</c:v>
          </c:tx>
          <c:spPr>
            <a:ln w="28575" cap="rnd">
              <a:solidFill>
                <a:srgbClr val="00B050"/>
              </a:solidFill>
              <a:prstDash val="sysDash"/>
              <a:round/>
            </a:ln>
            <a:effectLst>
              <a:outerShdw blurRad="50800" dist="38100" dir="2700000" algn="tl" rotWithShape="0">
                <a:schemeClr val="accent6">
                  <a:lumMod val="60000"/>
                  <a:lumOff val="4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45156</c:v>
                </c:pt>
                <c:pt idx="1">
                  <c:v>45159</c:v>
                </c:pt>
                <c:pt idx="2">
                  <c:v>45160</c:v>
                </c:pt>
                <c:pt idx="3">
                  <c:v>45161</c:v>
                </c:pt>
                <c:pt idx="4">
                  <c:v>45162</c:v>
                </c:pt>
                <c:pt idx="5">
                  <c:v>45163</c:v>
                </c:pt>
                <c:pt idx="6">
                  <c:v>45166</c:v>
                </c:pt>
                <c:pt idx="7">
                  <c:v>45167</c:v>
                </c:pt>
                <c:pt idx="8">
                  <c:v>45168</c:v>
                </c:pt>
                <c:pt idx="9">
                  <c:v>45169</c:v>
                </c:pt>
                <c:pt idx="10">
                  <c:v>45170</c:v>
                </c:pt>
                <c:pt idx="11">
                  <c:v>45173</c:v>
                </c:pt>
                <c:pt idx="12">
                  <c:v>45174</c:v>
                </c:pt>
                <c:pt idx="13">
                  <c:v>45175</c:v>
                </c:pt>
                <c:pt idx="14">
                  <c:v>45176</c:v>
                </c:pt>
                <c:pt idx="15">
                  <c:v>45177</c:v>
                </c:pt>
                <c:pt idx="16">
                  <c:v>45180</c:v>
                </c:pt>
                <c:pt idx="17">
                  <c:v>45181</c:v>
                </c:pt>
                <c:pt idx="18">
                  <c:v>45182</c:v>
                </c:pt>
                <c:pt idx="19">
                  <c:v>45183</c:v>
                </c:pt>
                <c:pt idx="20">
                  <c:v>45184</c:v>
                </c:pt>
                <c:pt idx="21">
                  <c:v>45187</c:v>
                </c:pt>
                <c:pt idx="22">
                  <c:v>45188</c:v>
                </c:pt>
                <c:pt idx="23">
                  <c:v>45189</c:v>
                </c:pt>
                <c:pt idx="24">
                  <c:v>45190</c:v>
                </c:pt>
                <c:pt idx="25">
                  <c:v>45191</c:v>
                </c:pt>
                <c:pt idx="26">
                  <c:v>45194</c:v>
                </c:pt>
                <c:pt idx="27">
                  <c:v>45195</c:v>
                </c:pt>
                <c:pt idx="28">
                  <c:v>45196</c:v>
                </c:pt>
                <c:pt idx="29">
                  <c:v>45197</c:v>
                </c:pt>
                <c:pt idx="30">
                  <c:v>45201</c:v>
                </c:pt>
                <c:pt idx="31">
                  <c:v>45202</c:v>
                </c:pt>
                <c:pt idx="32">
                  <c:v>45203</c:v>
                </c:pt>
                <c:pt idx="33">
                  <c:v>45204</c:v>
                </c:pt>
                <c:pt idx="34">
                  <c:v>45205</c:v>
                </c:pt>
                <c:pt idx="35">
                  <c:v>45210</c:v>
                </c:pt>
                <c:pt idx="36">
                  <c:v>45211</c:v>
                </c:pt>
                <c:pt idx="37">
                  <c:v>45212</c:v>
                </c:pt>
                <c:pt idx="38">
                  <c:v>45215</c:v>
                </c:pt>
                <c:pt idx="39">
                  <c:v>45216</c:v>
                </c:pt>
                <c:pt idx="40">
                  <c:v>45217</c:v>
                </c:pt>
                <c:pt idx="41">
                  <c:v>45218</c:v>
                </c:pt>
                <c:pt idx="42">
                  <c:v>45219</c:v>
                </c:pt>
                <c:pt idx="43">
                  <c:v>45222</c:v>
                </c:pt>
                <c:pt idx="44">
                  <c:v>45223</c:v>
                </c:pt>
                <c:pt idx="45">
                  <c:v>45224</c:v>
                </c:pt>
                <c:pt idx="46">
                  <c:v>45225</c:v>
                </c:pt>
                <c:pt idx="47">
                  <c:v>45226</c:v>
                </c:pt>
                <c:pt idx="48">
                  <c:v>45229</c:v>
                </c:pt>
                <c:pt idx="49">
                  <c:v>45230</c:v>
                </c:pt>
                <c:pt idx="50">
                  <c:v>45231</c:v>
                </c:pt>
                <c:pt idx="51">
                  <c:v>45232</c:v>
                </c:pt>
                <c:pt idx="52">
                  <c:v>45233</c:v>
                </c:pt>
                <c:pt idx="53">
                  <c:v>45236</c:v>
                </c:pt>
                <c:pt idx="54">
                  <c:v>45237</c:v>
                </c:pt>
                <c:pt idx="55">
                  <c:v>45238</c:v>
                </c:pt>
                <c:pt idx="56">
                  <c:v>45239</c:v>
                </c:pt>
                <c:pt idx="57">
                  <c:v>45240</c:v>
                </c:pt>
                <c:pt idx="58">
                  <c:v>45243</c:v>
                </c:pt>
                <c:pt idx="59">
                  <c:v>45244</c:v>
                </c:pt>
              </c:numCache>
            </c:numRef>
          </c:cat>
          <c:val>
            <c:numRef>
              <c:f>近60天Data!$AK$2:$AK$61</c:f>
              <c:numCache>
                <c:formatCode>#,##0_ ;[Red]\-#,##0\ </c:formatCode>
                <c:ptCount val="60"/>
                <c:pt idx="0">
                  <c:v>17000</c:v>
                </c:pt>
                <c:pt idx="1">
                  <c:v>17000</c:v>
                </c:pt>
                <c:pt idx="2">
                  <c:v>17000</c:v>
                </c:pt>
                <c:pt idx="3">
                  <c:v>17000</c:v>
                </c:pt>
                <c:pt idx="4">
                  <c:v>17000</c:v>
                </c:pt>
                <c:pt idx="5">
                  <c:v>17000</c:v>
                </c:pt>
                <c:pt idx="6">
                  <c:v>17000</c:v>
                </c:pt>
                <c:pt idx="7">
                  <c:v>17000</c:v>
                </c:pt>
                <c:pt idx="8">
                  <c:v>17000</c:v>
                </c:pt>
                <c:pt idx="9">
                  <c:v>17000</c:v>
                </c:pt>
                <c:pt idx="10">
                  <c:v>17000</c:v>
                </c:pt>
                <c:pt idx="11">
                  <c:v>17000</c:v>
                </c:pt>
                <c:pt idx="12">
                  <c:v>17000</c:v>
                </c:pt>
                <c:pt idx="13">
                  <c:v>17000</c:v>
                </c:pt>
                <c:pt idx="14">
                  <c:v>17000</c:v>
                </c:pt>
                <c:pt idx="15">
                  <c:v>17000</c:v>
                </c:pt>
                <c:pt idx="16">
                  <c:v>17000</c:v>
                </c:pt>
                <c:pt idx="17">
                  <c:v>17000</c:v>
                </c:pt>
                <c:pt idx="18">
                  <c:v>17000</c:v>
                </c:pt>
                <c:pt idx="19">
                  <c:v>17000</c:v>
                </c:pt>
                <c:pt idx="20">
                  <c:v>17000</c:v>
                </c:pt>
                <c:pt idx="21">
                  <c:v>17000</c:v>
                </c:pt>
                <c:pt idx="22">
                  <c:v>16800</c:v>
                </c:pt>
                <c:pt idx="23">
                  <c:v>17200</c:v>
                </c:pt>
                <c:pt idx="24">
                  <c:v>17000</c:v>
                </c:pt>
                <c:pt idx="25">
                  <c:v>17000</c:v>
                </c:pt>
                <c:pt idx="26">
                  <c:v>17000</c:v>
                </c:pt>
                <c:pt idx="27">
                  <c:v>17000</c:v>
                </c:pt>
                <c:pt idx="28">
                  <c:v>17000</c:v>
                </c:pt>
                <c:pt idx="29">
                  <c:v>17000</c:v>
                </c:pt>
                <c:pt idx="30">
                  <c:v>17000</c:v>
                </c:pt>
                <c:pt idx="31">
                  <c:v>17000</c:v>
                </c:pt>
                <c:pt idx="32">
                  <c:v>16800</c:v>
                </c:pt>
                <c:pt idx="33">
                  <c:v>16800</c:v>
                </c:pt>
                <c:pt idx="34">
                  <c:v>16800</c:v>
                </c:pt>
                <c:pt idx="35">
                  <c:v>17000</c:v>
                </c:pt>
                <c:pt idx="36">
                  <c:v>17000</c:v>
                </c:pt>
                <c:pt idx="37">
                  <c:v>17000</c:v>
                </c:pt>
                <c:pt idx="38">
                  <c:v>16900</c:v>
                </c:pt>
                <c:pt idx="39">
                  <c:v>17000</c:v>
                </c:pt>
                <c:pt idx="40">
                  <c:v>17000</c:v>
                </c:pt>
                <c:pt idx="41">
                  <c:v>17300</c:v>
                </c:pt>
                <c:pt idx="42">
                  <c:v>17300</c:v>
                </c:pt>
                <c:pt idx="43">
                  <c:v>17000</c:v>
                </c:pt>
                <c:pt idx="44">
                  <c:v>17000</c:v>
                </c:pt>
                <c:pt idx="45">
                  <c:v>17000</c:v>
                </c:pt>
                <c:pt idx="46">
                  <c:v>17000</c:v>
                </c:pt>
                <c:pt idx="47">
                  <c:v>17000</c:v>
                </c:pt>
                <c:pt idx="48">
                  <c:v>17000</c:v>
                </c:pt>
                <c:pt idx="49">
                  <c:v>17000</c:v>
                </c:pt>
                <c:pt idx="50">
                  <c:v>16500</c:v>
                </c:pt>
                <c:pt idx="51">
                  <c:v>17000</c:v>
                </c:pt>
                <c:pt idx="52">
                  <c:v>17000</c:v>
                </c:pt>
                <c:pt idx="53">
                  <c:v>17000</c:v>
                </c:pt>
                <c:pt idx="54">
                  <c:v>17000</c:v>
                </c:pt>
                <c:pt idx="55">
                  <c:v>17000</c:v>
                </c:pt>
                <c:pt idx="56">
                  <c:v>16900</c:v>
                </c:pt>
                <c:pt idx="57">
                  <c:v>16900</c:v>
                </c:pt>
                <c:pt idx="58">
                  <c:v>16900</c:v>
                </c:pt>
                <c:pt idx="59">
                  <c:v>16900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3C-4E62-96AF-D3047DC7DA06}"/>
            </c:ext>
          </c:extLst>
        </c:ser>
        <c:ser>
          <c:idx val="3"/>
          <c:order val="3"/>
          <c:tx>
            <c:v>賣權最大OI</c:v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>
              <a:outerShdw blurRad="50800" dist="38100" dir="2700000" algn="tl" rotWithShape="0">
                <a:schemeClr val="accent2">
                  <a:lumMod val="60000"/>
                  <a:lumOff val="4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45156</c:v>
                </c:pt>
                <c:pt idx="1">
                  <c:v>45159</c:v>
                </c:pt>
                <c:pt idx="2">
                  <c:v>45160</c:v>
                </c:pt>
                <c:pt idx="3">
                  <c:v>45161</c:v>
                </c:pt>
                <c:pt idx="4">
                  <c:v>45162</c:v>
                </c:pt>
                <c:pt idx="5">
                  <c:v>45163</c:v>
                </c:pt>
                <c:pt idx="6">
                  <c:v>45166</c:v>
                </c:pt>
                <c:pt idx="7">
                  <c:v>45167</c:v>
                </c:pt>
                <c:pt idx="8">
                  <c:v>45168</c:v>
                </c:pt>
                <c:pt idx="9">
                  <c:v>45169</c:v>
                </c:pt>
                <c:pt idx="10">
                  <c:v>45170</c:v>
                </c:pt>
                <c:pt idx="11">
                  <c:v>45173</c:v>
                </c:pt>
                <c:pt idx="12">
                  <c:v>45174</c:v>
                </c:pt>
                <c:pt idx="13">
                  <c:v>45175</c:v>
                </c:pt>
                <c:pt idx="14">
                  <c:v>45176</c:v>
                </c:pt>
                <c:pt idx="15">
                  <c:v>45177</c:v>
                </c:pt>
                <c:pt idx="16">
                  <c:v>45180</c:v>
                </c:pt>
                <c:pt idx="17">
                  <c:v>45181</c:v>
                </c:pt>
                <c:pt idx="18">
                  <c:v>45182</c:v>
                </c:pt>
                <c:pt idx="19">
                  <c:v>45183</c:v>
                </c:pt>
                <c:pt idx="20">
                  <c:v>45184</c:v>
                </c:pt>
                <c:pt idx="21">
                  <c:v>45187</c:v>
                </c:pt>
                <c:pt idx="22">
                  <c:v>45188</c:v>
                </c:pt>
                <c:pt idx="23">
                  <c:v>45189</c:v>
                </c:pt>
                <c:pt idx="24">
                  <c:v>45190</c:v>
                </c:pt>
                <c:pt idx="25">
                  <c:v>45191</c:v>
                </c:pt>
                <c:pt idx="26">
                  <c:v>45194</c:v>
                </c:pt>
                <c:pt idx="27">
                  <c:v>45195</c:v>
                </c:pt>
                <c:pt idx="28">
                  <c:v>45196</c:v>
                </c:pt>
                <c:pt idx="29">
                  <c:v>45197</c:v>
                </c:pt>
                <c:pt idx="30">
                  <c:v>45201</c:v>
                </c:pt>
                <c:pt idx="31">
                  <c:v>45202</c:v>
                </c:pt>
                <c:pt idx="32">
                  <c:v>45203</c:v>
                </c:pt>
                <c:pt idx="33">
                  <c:v>45204</c:v>
                </c:pt>
                <c:pt idx="34">
                  <c:v>45205</c:v>
                </c:pt>
                <c:pt idx="35">
                  <c:v>45210</c:v>
                </c:pt>
                <c:pt idx="36">
                  <c:v>45211</c:v>
                </c:pt>
                <c:pt idx="37">
                  <c:v>45212</c:v>
                </c:pt>
                <c:pt idx="38">
                  <c:v>45215</c:v>
                </c:pt>
                <c:pt idx="39">
                  <c:v>45216</c:v>
                </c:pt>
                <c:pt idx="40">
                  <c:v>45217</c:v>
                </c:pt>
                <c:pt idx="41">
                  <c:v>45218</c:v>
                </c:pt>
                <c:pt idx="42">
                  <c:v>45219</c:v>
                </c:pt>
                <c:pt idx="43">
                  <c:v>45222</c:v>
                </c:pt>
                <c:pt idx="44">
                  <c:v>45223</c:v>
                </c:pt>
                <c:pt idx="45">
                  <c:v>45224</c:v>
                </c:pt>
                <c:pt idx="46">
                  <c:v>45225</c:v>
                </c:pt>
                <c:pt idx="47">
                  <c:v>45226</c:v>
                </c:pt>
                <c:pt idx="48">
                  <c:v>45229</c:v>
                </c:pt>
                <c:pt idx="49">
                  <c:v>45230</c:v>
                </c:pt>
                <c:pt idx="50">
                  <c:v>45231</c:v>
                </c:pt>
                <c:pt idx="51">
                  <c:v>45232</c:v>
                </c:pt>
                <c:pt idx="52">
                  <c:v>45233</c:v>
                </c:pt>
                <c:pt idx="53">
                  <c:v>45236</c:v>
                </c:pt>
                <c:pt idx="54">
                  <c:v>45237</c:v>
                </c:pt>
                <c:pt idx="55">
                  <c:v>45238</c:v>
                </c:pt>
                <c:pt idx="56">
                  <c:v>45239</c:v>
                </c:pt>
                <c:pt idx="57">
                  <c:v>45240</c:v>
                </c:pt>
                <c:pt idx="58">
                  <c:v>45243</c:v>
                </c:pt>
                <c:pt idx="59">
                  <c:v>45244</c:v>
                </c:pt>
              </c:numCache>
            </c:numRef>
          </c:cat>
          <c:val>
            <c:numRef>
              <c:f>近60天Data!$AL$2:$AL$61</c:f>
              <c:numCache>
                <c:formatCode>#,##0_ ;[Red]\-#,##0\ </c:formatCode>
                <c:ptCount val="60"/>
                <c:pt idx="0">
                  <c:v>16000</c:v>
                </c:pt>
                <c:pt idx="1">
                  <c:v>16200</c:v>
                </c:pt>
                <c:pt idx="2">
                  <c:v>16000</c:v>
                </c:pt>
                <c:pt idx="3">
                  <c:v>16200</c:v>
                </c:pt>
                <c:pt idx="4">
                  <c:v>16000</c:v>
                </c:pt>
                <c:pt idx="5">
                  <c:v>16000</c:v>
                </c:pt>
                <c:pt idx="6">
                  <c:v>16000</c:v>
                </c:pt>
                <c:pt idx="7">
                  <c:v>16000</c:v>
                </c:pt>
                <c:pt idx="8">
                  <c:v>16000</c:v>
                </c:pt>
                <c:pt idx="9">
                  <c:v>16000</c:v>
                </c:pt>
                <c:pt idx="10">
                  <c:v>16000</c:v>
                </c:pt>
                <c:pt idx="11">
                  <c:v>16000</c:v>
                </c:pt>
                <c:pt idx="12">
                  <c:v>16000</c:v>
                </c:pt>
                <c:pt idx="13">
                  <c:v>16000</c:v>
                </c:pt>
                <c:pt idx="14">
                  <c:v>16000</c:v>
                </c:pt>
                <c:pt idx="15">
                  <c:v>16000</c:v>
                </c:pt>
                <c:pt idx="16">
                  <c:v>16000</c:v>
                </c:pt>
                <c:pt idx="17">
                  <c:v>16000</c:v>
                </c:pt>
                <c:pt idx="18">
                  <c:v>16200</c:v>
                </c:pt>
                <c:pt idx="19">
                  <c:v>16200</c:v>
                </c:pt>
                <c:pt idx="20">
                  <c:v>16600</c:v>
                </c:pt>
                <c:pt idx="21">
                  <c:v>16600</c:v>
                </c:pt>
                <c:pt idx="22">
                  <c:v>16600</c:v>
                </c:pt>
                <c:pt idx="23">
                  <c:v>16400</c:v>
                </c:pt>
                <c:pt idx="24">
                  <c:v>16000</c:v>
                </c:pt>
                <c:pt idx="25">
                  <c:v>16000</c:v>
                </c:pt>
                <c:pt idx="26">
                  <c:v>16000</c:v>
                </c:pt>
                <c:pt idx="27">
                  <c:v>16000</c:v>
                </c:pt>
                <c:pt idx="28">
                  <c:v>16000</c:v>
                </c:pt>
                <c:pt idx="29">
                  <c:v>16000</c:v>
                </c:pt>
                <c:pt idx="30">
                  <c:v>16000</c:v>
                </c:pt>
                <c:pt idx="31">
                  <c:v>16000</c:v>
                </c:pt>
                <c:pt idx="32">
                  <c:v>16000</c:v>
                </c:pt>
                <c:pt idx="33">
                  <c:v>16000</c:v>
                </c:pt>
                <c:pt idx="34">
                  <c:v>16000</c:v>
                </c:pt>
                <c:pt idx="35">
                  <c:v>16000</c:v>
                </c:pt>
                <c:pt idx="36">
                  <c:v>16000</c:v>
                </c:pt>
                <c:pt idx="37">
                  <c:v>16000</c:v>
                </c:pt>
                <c:pt idx="38">
                  <c:v>16600</c:v>
                </c:pt>
                <c:pt idx="39">
                  <c:v>16600</c:v>
                </c:pt>
                <c:pt idx="40">
                  <c:v>16000</c:v>
                </c:pt>
                <c:pt idx="41">
                  <c:v>16000</c:v>
                </c:pt>
                <c:pt idx="42">
                  <c:v>16000</c:v>
                </c:pt>
                <c:pt idx="43">
                  <c:v>15500</c:v>
                </c:pt>
                <c:pt idx="44">
                  <c:v>15500</c:v>
                </c:pt>
                <c:pt idx="45">
                  <c:v>14200</c:v>
                </c:pt>
                <c:pt idx="46">
                  <c:v>14200</c:v>
                </c:pt>
                <c:pt idx="47">
                  <c:v>14200</c:v>
                </c:pt>
                <c:pt idx="48">
                  <c:v>15500</c:v>
                </c:pt>
                <c:pt idx="49">
                  <c:v>14200</c:v>
                </c:pt>
                <c:pt idx="50">
                  <c:v>14200</c:v>
                </c:pt>
                <c:pt idx="51">
                  <c:v>14200</c:v>
                </c:pt>
                <c:pt idx="52">
                  <c:v>16000</c:v>
                </c:pt>
                <c:pt idx="53">
                  <c:v>16000</c:v>
                </c:pt>
                <c:pt idx="54">
                  <c:v>16000</c:v>
                </c:pt>
                <c:pt idx="55">
                  <c:v>16400</c:v>
                </c:pt>
                <c:pt idx="56">
                  <c:v>16400</c:v>
                </c:pt>
                <c:pt idx="57">
                  <c:v>16400</c:v>
                </c:pt>
                <c:pt idx="58">
                  <c:v>16700</c:v>
                </c:pt>
                <c:pt idx="59">
                  <c:v>16700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3C-4E62-96AF-D3047DC7D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785520"/>
        <c:axId val="745784800"/>
      </c:lineChart>
      <c:catAx>
        <c:axId val="690648576"/>
        <c:scaling>
          <c:orientation val="minMax"/>
        </c:scaling>
        <c:delete val="0"/>
        <c:axPos val="b"/>
        <c:numFmt formatCode="m/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90648936"/>
        <c:crossesAt val="100"/>
        <c:auto val="0"/>
        <c:lblAlgn val="ctr"/>
        <c:lblOffset val="100"/>
        <c:tickLblSkip val="8"/>
        <c:noMultiLvlLbl val="0"/>
      </c:catAx>
      <c:valAx>
        <c:axId val="690648936"/>
        <c:scaling>
          <c:orientation val="minMax"/>
          <c:max val="140"/>
          <c:min val="60"/>
        </c:scaling>
        <c:delete val="0"/>
        <c:axPos val="l"/>
        <c:numFmt formatCode="#,##0_ ;[Red]\-#,##0\ " sourceLinked="0"/>
        <c:majorTickMark val="out"/>
        <c:minorTickMark val="none"/>
        <c:tickLblPos val="low"/>
        <c:spPr>
          <a:noFill/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90648576"/>
        <c:crosses val="autoZero"/>
        <c:crossBetween val="between"/>
      </c:valAx>
      <c:valAx>
        <c:axId val="745784800"/>
        <c:scaling>
          <c:orientation val="minMax"/>
          <c:max val="17600"/>
          <c:min val="13500"/>
        </c:scaling>
        <c:delete val="0"/>
        <c:axPos val="r"/>
        <c:numFmt formatCode="#,##0_ ;[Red]\-#,##0\ " sourceLinked="0"/>
        <c:majorTickMark val="out"/>
        <c:minorTickMark val="none"/>
        <c:tickLblPos val="nextTo"/>
        <c:spPr>
          <a:noFill/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745785520"/>
        <c:crosses val="max"/>
        <c:crossBetween val="between"/>
      </c:valAx>
      <c:catAx>
        <c:axId val="745785520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745784800"/>
        <c:crosses val="max"/>
        <c:auto val="0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041150210445682E-2"/>
          <c:y val="0.20500036685820838"/>
          <c:w val="0.86830437631027257"/>
          <c:h val="0.7316004234554213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近60天Data!$AW$1</c:f>
              <c:strCache>
                <c:ptCount val="1"/>
                <c:pt idx="0">
                  <c:v>VIX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  <a:effectLst>
              <a:outerShdw blurRad="50800" dist="38100" dir="2700000" algn="tl" rotWithShape="0">
                <a:schemeClr val="bg1">
                  <a:lumMod val="85000"/>
                  <a:alpha val="40000"/>
                </a:schemeClr>
              </a:outerShdw>
            </a:effectLst>
          </c:spPr>
          <c:invertIfNegative val="0"/>
          <c:cat>
            <c:numRef>
              <c:f>近60天Data!$A$2:$A$61</c:f>
              <c:numCache>
                <c:formatCode>m/d/yyyy</c:formatCode>
                <c:ptCount val="60"/>
                <c:pt idx="0">
                  <c:v>45156</c:v>
                </c:pt>
                <c:pt idx="1">
                  <c:v>45159</c:v>
                </c:pt>
                <c:pt idx="2">
                  <c:v>45160</c:v>
                </c:pt>
                <c:pt idx="3">
                  <c:v>45161</c:v>
                </c:pt>
                <c:pt idx="4">
                  <c:v>45162</c:v>
                </c:pt>
                <c:pt idx="5">
                  <c:v>45163</c:v>
                </c:pt>
                <c:pt idx="6">
                  <c:v>45166</c:v>
                </c:pt>
                <c:pt idx="7">
                  <c:v>45167</c:v>
                </c:pt>
                <c:pt idx="8">
                  <c:v>45168</c:v>
                </c:pt>
                <c:pt idx="9">
                  <c:v>45169</c:v>
                </c:pt>
                <c:pt idx="10">
                  <c:v>45170</c:v>
                </c:pt>
                <c:pt idx="11">
                  <c:v>45173</c:v>
                </c:pt>
                <c:pt idx="12">
                  <c:v>45174</c:v>
                </c:pt>
                <c:pt idx="13">
                  <c:v>45175</c:v>
                </c:pt>
                <c:pt idx="14">
                  <c:v>45176</c:v>
                </c:pt>
                <c:pt idx="15">
                  <c:v>45177</c:v>
                </c:pt>
                <c:pt idx="16">
                  <c:v>45180</c:v>
                </c:pt>
                <c:pt idx="17">
                  <c:v>45181</c:v>
                </c:pt>
                <c:pt idx="18">
                  <c:v>45182</c:v>
                </c:pt>
                <c:pt idx="19">
                  <c:v>45183</c:v>
                </c:pt>
                <c:pt idx="20">
                  <c:v>45184</c:v>
                </c:pt>
                <c:pt idx="21">
                  <c:v>45187</c:v>
                </c:pt>
                <c:pt idx="22">
                  <c:v>45188</c:v>
                </c:pt>
                <c:pt idx="23">
                  <c:v>45189</c:v>
                </c:pt>
                <c:pt idx="24">
                  <c:v>45190</c:v>
                </c:pt>
                <c:pt idx="25">
                  <c:v>45191</c:v>
                </c:pt>
                <c:pt idx="26">
                  <c:v>45194</c:v>
                </c:pt>
                <c:pt idx="27">
                  <c:v>45195</c:v>
                </c:pt>
                <c:pt idx="28">
                  <c:v>45196</c:v>
                </c:pt>
                <c:pt idx="29">
                  <c:v>45197</c:v>
                </c:pt>
                <c:pt idx="30">
                  <c:v>45201</c:v>
                </c:pt>
                <c:pt idx="31">
                  <c:v>45202</c:v>
                </c:pt>
                <c:pt idx="32">
                  <c:v>45203</c:v>
                </c:pt>
                <c:pt idx="33">
                  <c:v>45204</c:v>
                </c:pt>
                <c:pt idx="34">
                  <c:v>45205</c:v>
                </c:pt>
                <c:pt idx="35">
                  <c:v>45210</c:v>
                </c:pt>
                <c:pt idx="36">
                  <c:v>45211</c:v>
                </c:pt>
                <c:pt idx="37">
                  <c:v>45212</c:v>
                </c:pt>
                <c:pt idx="38">
                  <c:v>45215</c:v>
                </c:pt>
                <c:pt idx="39">
                  <c:v>45216</c:v>
                </c:pt>
                <c:pt idx="40">
                  <c:v>45217</c:v>
                </c:pt>
                <c:pt idx="41">
                  <c:v>45218</c:v>
                </c:pt>
                <c:pt idx="42">
                  <c:v>45219</c:v>
                </c:pt>
                <c:pt idx="43">
                  <c:v>45222</c:v>
                </c:pt>
                <c:pt idx="44">
                  <c:v>45223</c:v>
                </c:pt>
                <c:pt idx="45">
                  <c:v>45224</c:v>
                </c:pt>
                <c:pt idx="46">
                  <c:v>45225</c:v>
                </c:pt>
                <c:pt idx="47">
                  <c:v>45226</c:v>
                </c:pt>
                <c:pt idx="48">
                  <c:v>45229</c:v>
                </c:pt>
                <c:pt idx="49">
                  <c:v>45230</c:v>
                </c:pt>
                <c:pt idx="50">
                  <c:v>45231</c:v>
                </c:pt>
                <c:pt idx="51">
                  <c:v>45232</c:v>
                </c:pt>
                <c:pt idx="52">
                  <c:v>45233</c:v>
                </c:pt>
                <c:pt idx="53">
                  <c:v>45236</c:v>
                </c:pt>
                <c:pt idx="54">
                  <c:v>45237</c:v>
                </c:pt>
                <c:pt idx="55">
                  <c:v>45238</c:v>
                </c:pt>
                <c:pt idx="56">
                  <c:v>45239</c:v>
                </c:pt>
                <c:pt idx="57">
                  <c:v>45240</c:v>
                </c:pt>
                <c:pt idx="58">
                  <c:v>45243</c:v>
                </c:pt>
                <c:pt idx="59">
                  <c:v>45244</c:v>
                </c:pt>
              </c:numCache>
            </c:numRef>
          </c:cat>
          <c:val>
            <c:numRef>
              <c:f>近60天Data!$AW$2:$AW$61</c:f>
              <c:numCache>
                <c:formatCode>#,##0.00_ ;[Red]\-#,##0.00\ </c:formatCode>
                <c:ptCount val="60"/>
                <c:pt idx="0">
                  <c:v>16.75</c:v>
                </c:pt>
                <c:pt idx="1">
                  <c:v>16.34</c:v>
                </c:pt>
                <c:pt idx="2">
                  <c:v>16.62</c:v>
                </c:pt>
                <c:pt idx="3">
                  <c:v>16.03</c:v>
                </c:pt>
                <c:pt idx="4">
                  <c:v>14.91</c:v>
                </c:pt>
                <c:pt idx="5">
                  <c:v>16.399999999999999</c:v>
                </c:pt>
                <c:pt idx="6">
                  <c:v>15.33</c:v>
                </c:pt>
                <c:pt idx="7">
                  <c:v>14.86</c:v>
                </c:pt>
                <c:pt idx="8">
                  <c:v>14.06</c:v>
                </c:pt>
                <c:pt idx="9">
                  <c:v>14.08</c:v>
                </c:pt>
                <c:pt idx="10">
                  <c:v>13.93</c:v>
                </c:pt>
                <c:pt idx="11">
                  <c:v>13.71</c:v>
                </c:pt>
                <c:pt idx="12">
                  <c:v>13.64</c:v>
                </c:pt>
                <c:pt idx="13">
                  <c:v>13.76</c:v>
                </c:pt>
                <c:pt idx="14">
                  <c:v>13.45</c:v>
                </c:pt>
                <c:pt idx="15">
                  <c:v>13.79</c:v>
                </c:pt>
                <c:pt idx="16">
                  <c:v>14.53</c:v>
                </c:pt>
                <c:pt idx="17">
                  <c:v>13.91</c:v>
                </c:pt>
                <c:pt idx="18">
                  <c:v>13.96</c:v>
                </c:pt>
                <c:pt idx="19">
                  <c:v>13.71</c:v>
                </c:pt>
                <c:pt idx="20">
                  <c:v>13.36</c:v>
                </c:pt>
                <c:pt idx="21">
                  <c:v>14.06</c:v>
                </c:pt>
                <c:pt idx="22">
                  <c:v>13.99</c:v>
                </c:pt>
                <c:pt idx="23">
                  <c:v>13.99</c:v>
                </c:pt>
                <c:pt idx="24">
                  <c:v>14.73</c:v>
                </c:pt>
                <c:pt idx="25">
                  <c:v>14.55</c:v>
                </c:pt>
                <c:pt idx="26">
                  <c:v>14.06</c:v>
                </c:pt>
                <c:pt idx="27">
                  <c:v>13.92</c:v>
                </c:pt>
                <c:pt idx="28">
                  <c:v>14.63</c:v>
                </c:pt>
                <c:pt idx="29">
                  <c:v>14.51</c:v>
                </c:pt>
                <c:pt idx="30">
                  <c:v>13.99</c:v>
                </c:pt>
                <c:pt idx="31">
                  <c:v>14.97</c:v>
                </c:pt>
                <c:pt idx="32">
                  <c:v>16.010000000000002</c:v>
                </c:pt>
                <c:pt idx="33">
                  <c:v>14.86</c:v>
                </c:pt>
                <c:pt idx="34">
                  <c:v>14.56</c:v>
                </c:pt>
                <c:pt idx="35">
                  <c:v>14.39</c:v>
                </c:pt>
                <c:pt idx="36">
                  <c:v>14.1</c:v>
                </c:pt>
                <c:pt idx="37">
                  <c:v>14.63</c:v>
                </c:pt>
                <c:pt idx="38">
                  <c:v>15.78</c:v>
                </c:pt>
                <c:pt idx="39">
                  <c:v>15.42</c:v>
                </c:pt>
                <c:pt idx="40">
                  <c:v>15.86</c:v>
                </c:pt>
                <c:pt idx="41">
                  <c:v>16.03</c:v>
                </c:pt>
                <c:pt idx="42">
                  <c:v>16.5</c:v>
                </c:pt>
                <c:pt idx="43">
                  <c:v>17.14</c:v>
                </c:pt>
                <c:pt idx="44">
                  <c:v>16.62</c:v>
                </c:pt>
                <c:pt idx="45">
                  <c:v>16.39</c:v>
                </c:pt>
                <c:pt idx="46">
                  <c:v>16.97</c:v>
                </c:pt>
                <c:pt idx="47">
                  <c:v>16.36</c:v>
                </c:pt>
                <c:pt idx="48">
                  <c:v>16.920000000000002</c:v>
                </c:pt>
                <c:pt idx="49">
                  <c:v>17.07</c:v>
                </c:pt>
                <c:pt idx="50">
                  <c:v>16.62</c:v>
                </c:pt>
                <c:pt idx="51">
                  <c:v>15.15</c:v>
                </c:pt>
                <c:pt idx="52">
                  <c:v>14.13</c:v>
                </c:pt>
                <c:pt idx="53">
                  <c:v>14.21</c:v>
                </c:pt>
                <c:pt idx="54">
                  <c:v>13.89</c:v>
                </c:pt>
                <c:pt idx="55">
                  <c:v>14.17</c:v>
                </c:pt>
                <c:pt idx="56">
                  <c:v>13.56</c:v>
                </c:pt>
                <c:pt idx="57">
                  <c:v>13.61</c:v>
                </c:pt>
                <c:pt idx="58">
                  <c:v>13.66</c:v>
                </c:pt>
                <c:pt idx="59">
                  <c:v>13.76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6-416F-B766-AD7F51D82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0648576"/>
        <c:axId val="690648936"/>
      </c:barChart>
      <c:lineChart>
        <c:grouping val="standard"/>
        <c:varyColors val="0"/>
        <c:ser>
          <c:idx val="0"/>
          <c:order val="1"/>
          <c:tx>
            <c:strRef>
              <c:f>近60天Data!$AX$1</c:f>
              <c:strCache>
                <c:ptCount val="1"/>
                <c:pt idx="0">
                  <c:v>30日百分位</c:v>
                </c:pt>
              </c:strCache>
            </c:strRef>
          </c:tx>
          <c:spPr>
            <a:ln w="28575" cap="rnd">
              <a:solidFill>
                <a:srgbClr val="0070C0">
                  <a:alpha val="90000"/>
                </a:srgbClr>
              </a:solidFill>
              <a:round/>
            </a:ln>
            <a:effectLst>
              <a:outerShdw blurRad="50800" dist="38100" dir="2700000" algn="tl" rotWithShape="0">
                <a:schemeClr val="bg1">
                  <a:lumMod val="5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45156</c:v>
                </c:pt>
                <c:pt idx="1">
                  <c:v>45159</c:v>
                </c:pt>
                <c:pt idx="2">
                  <c:v>45160</c:v>
                </c:pt>
                <c:pt idx="3">
                  <c:v>45161</c:v>
                </c:pt>
                <c:pt idx="4">
                  <c:v>45162</c:v>
                </c:pt>
                <c:pt idx="5">
                  <c:v>45163</c:v>
                </c:pt>
                <c:pt idx="6">
                  <c:v>45166</c:v>
                </c:pt>
                <c:pt idx="7">
                  <c:v>45167</c:v>
                </c:pt>
                <c:pt idx="8">
                  <c:v>45168</c:v>
                </c:pt>
                <c:pt idx="9">
                  <c:v>45169</c:v>
                </c:pt>
                <c:pt idx="10">
                  <c:v>45170</c:v>
                </c:pt>
                <c:pt idx="11">
                  <c:v>45173</c:v>
                </c:pt>
                <c:pt idx="12">
                  <c:v>45174</c:v>
                </c:pt>
                <c:pt idx="13">
                  <c:v>45175</c:v>
                </c:pt>
                <c:pt idx="14">
                  <c:v>45176</c:v>
                </c:pt>
                <c:pt idx="15">
                  <c:v>45177</c:v>
                </c:pt>
                <c:pt idx="16">
                  <c:v>45180</c:v>
                </c:pt>
                <c:pt idx="17">
                  <c:v>45181</c:v>
                </c:pt>
                <c:pt idx="18">
                  <c:v>45182</c:v>
                </c:pt>
                <c:pt idx="19">
                  <c:v>45183</c:v>
                </c:pt>
                <c:pt idx="20">
                  <c:v>45184</c:v>
                </c:pt>
                <c:pt idx="21">
                  <c:v>45187</c:v>
                </c:pt>
                <c:pt idx="22">
                  <c:v>45188</c:v>
                </c:pt>
                <c:pt idx="23">
                  <c:v>45189</c:v>
                </c:pt>
                <c:pt idx="24">
                  <c:v>45190</c:v>
                </c:pt>
                <c:pt idx="25">
                  <c:v>45191</c:v>
                </c:pt>
                <c:pt idx="26">
                  <c:v>45194</c:v>
                </c:pt>
                <c:pt idx="27">
                  <c:v>45195</c:v>
                </c:pt>
                <c:pt idx="28">
                  <c:v>45196</c:v>
                </c:pt>
                <c:pt idx="29">
                  <c:v>45197</c:v>
                </c:pt>
                <c:pt idx="30">
                  <c:v>45201</c:v>
                </c:pt>
                <c:pt idx="31">
                  <c:v>45202</c:v>
                </c:pt>
                <c:pt idx="32">
                  <c:v>45203</c:v>
                </c:pt>
                <c:pt idx="33">
                  <c:v>45204</c:v>
                </c:pt>
                <c:pt idx="34">
                  <c:v>45205</c:v>
                </c:pt>
                <c:pt idx="35">
                  <c:v>45210</c:v>
                </c:pt>
                <c:pt idx="36">
                  <c:v>45211</c:v>
                </c:pt>
                <c:pt idx="37">
                  <c:v>45212</c:v>
                </c:pt>
                <c:pt idx="38">
                  <c:v>45215</c:v>
                </c:pt>
                <c:pt idx="39">
                  <c:v>45216</c:v>
                </c:pt>
                <c:pt idx="40">
                  <c:v>45217</c:v>
                </c:pt>
                <c:pt idx="41">
                  <c:v>45218</c:v>
                </c:pt>
                <c:pt idx="42">
                  <c:v>45219</c:v>
                </c:pt>
                <c:pt idx="43">
                  <c:v>45222</c:v>
                </c:pt>
                <c:pt idx="44">
                  <c:v>45223</c:v>
                </c:pt>
                <c:pt idx="45">
                  <c:v>45224</c:v>
                </c:pt>
                <c:pt idx="46">
                  <c:v>45225</c:v>
                </c:pt>
                <c:pt idx="47">
                  <c:v>45226</c:v>
                </c:pt>
                <c:pt idx="48">
                  <c:v>45229</c:v>
                </c:pt>
                <c:pt idx="49">
                  <c:v>45230</c:v>
                </c:pt>
                <c:pt idx="50">
                  <c:v>45231</c:v>
                </c:pt>
                <c:pt idx="51">
                  <c:v>45232</c:v>
                </c:pt>
                <c:pt idx="52">
                  <c:v>45233</c:v>
                </c:pt>
                <c:pt idx="53">
                  <c:v>45236</c:v>
                </c:pt>
                <c:pt idx="54">
                  <c:v>45237</c:v>
                </c:pt>
                <c:pt idx="55">
                  <c:v>45238</c:v>
                </c:pt>
                <c:pt idx="56">
                  <c:v>45239</c:v>
                </c:pt>
                <c:pt idx="57">
                  <c:v>45240</c:v>
                </c:pt>
                <c:pt idx="58">
                  <c:v>45243</c:v>
                </c:pt>
                <c:pt idx="59">
                  <c:v>45244</c:v>
                </c:pt>
              </c:numCache>
            </c:numRef>
          </c:cat>
          <c:val>
            <c:numRef>
              <c:f>近60天Data!$AX$2:$AX$61</c:f>
              <c:numCache>
                <c:formatCode>#,##0.00_ ;[Red]\-#,##0.00\ </c:formatCode>
                <c:ptCount val="60"/>
                <c:pt idx="0">
                  <c:v>0.89</c:v>
                </c:pt>
                <c:pt idx="1">
                  <c:v>0.72</c:v>
                </c:pt>
                <c:pt idx="2">
                  <c:v>0.86</c:v>
                </c:pt>
                <c:pt idx="3">
                  <c:v>0.48</c:v>
                </c:pt>
                <c:pt idx="4">
                  <c:v>0</c:v>
                </c:pt>
                <c:pt idx="5">
                  <c:v>0.75</c:v>
                </c:pt>
                <c:pt idx="6">
                  <c:v>0.1</c:v>
                </c:pt>
                <c:pt idx="7">
                  <c:v>0</c:v>
                </c:pt>
                <c:pt idx="8">
                  <c:v>0</c:v>
                </c:pt>
                <c:pt idx="9">
                  <c:v>0.03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0.06</c:v>
                </c:pt>
                <c:pt idx="14">
                  <c:v>0</c:v>
                </c:pt>
                <c:pt idx="15">
                  <c:v>0.13</c:v>
                </c:pt>
                <c:pt idx="16">
                  <c:v>0.27</c:v>
                </c:pt>
                <c:pt idx="17">
                  <c:v>0.17</c:v>
                </c:pt>
                <c:pt idx="18">
                  <c:v>0.24</c:v>
                </c:pt>
                <c:pt idx="19">
                  <c:v>0.06</c:v>
                </c:pt>
                <c:pt idx="20">
                  <c:v>0</c:v>
                </c:pt>
                <c:pt idx="21">
                  <c:v>0.34</c:v>
                </c:pt>
                <c:pt idx="22">
                  <c:v>0.34</c:v>
                </c:pt>
                <c:pt idx="23">
                  <c:v>0.34</c:v>
                </c:pt>
                <c:pt idx="24">
                  <c:v>0.55000000000000004</c:v>
                </c:pt>
                <c:pt idx="25">
                  <c:v>0.55000000000000004</c:v>
                </c:pt>
                <c:pt idx="26">
                  <c:v>0.41</c:v>
                </c:pt>
                <c:pt idx="27">
                  <c:v>0.27</c:v>
                </c:pt>
                <c:pt idx="28">
                  <c:v>0.65</c:v>
                </c:pt>
                <c:pt idx="29">
                  <c:v>0.57999999999999996</c:v>
                </c:pt>
                <c:pt idx="30">
                  <c:v>0.37</c:v>
                </c:pt>
                <c:pt idx="31">
                  <c:v>0.86</c:v>
                </c:pt>
                <c:pt idx="32">
                  <c:v>0.93</c:v>
                </c:pt>
                <c:pt idx="33">
                  <c:v>0.79</c:v>
                </c:pt>
                <c:pt idx="34">
                  <c:v>0.72</c:v>
                </c:pt>
                <c:pt idx="35">
                  <c:v>0.62</c:v>
                </c:pt>
                <c:pt idx="36">
                  <c:v>0.62</c:v>
                </c:pt>
                <c:pt idx="37">
                  <c:v>0.82</c:v>
                </c:pt>
                <c:pt idx="38">
                  <c:v>0.96</c:v>
                </c:pt>
                <c:pt idx="39">
                  <c:v>0.93</c:v>
                </c:pt>
                <c:pt idx="40">
                  <c:v>0.96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0.96</c:v>
                </c:pt>
                <c:pt idx="45">
                  <c:v>0.89</c:v>
                </c:pt>
                <c:pt idx="46">
                  <c:v>0.96</c:v>
                </c:pt>
                <c:pt idx="47">
                  <c:v>0.82</c:v>
                </c:pt>
                <c:pt idx="48">
                  <c:v>0.93</c:v>
                </c:pt>
                <c:pt idx="49">
                  <c:v>0.96</c:v>
                </c:pt>
                <c:pt idx="50">
                  <c:v>0.82</c:v>
                </c:pt>
                <c:pt idx="51">
                  <c:v>0.51</c:v>
                </c:pt>
                <c:pt idx="52">
                  <c:v>0.17</c:v>
                </c:pt>
                <c:pt idx="53">
                  <c:v>0.17</c:v>
                </c:pt>
                <c:pt idx="54">
                  <c:v>0</c:v>
                </c:pt>
                <c:pt idx="55">
                  <c:v>0.2</c:v>
                </c:pt>
                <c:pt idx="56">
                  <c:v>0</c:v>
                </c:pt>
                <c:pt idx="57">
                  <c:v>0.03</c:v>
                </c:pt>
                <c:pt idx="58">
                  <c:v>0.06</c:v>
                </c:pt>
                <c:pt idx="59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96-416F-B766-AD7F51D82A10}"/>
            </c:ext>
          </c:extLst>
        </c:ser>
        <c:ser>
          <c:idx val="2"/>
          <c:order val="2"/>
          <c:tx>
            <c:strRef>
              <c:f>近60天Data!$AY$1</c:f>
              <c:strCache>
                <c:ptCount val="1"/>
                <c:pt idx="0">
                  <c:v>50日百分位</c:v>
                </c:pt>
              </c:strCache>
            </c:strRef>
          </c:tx>
          <c:spPr>
            <a:ln w="28575" cap="rnd">
              <a:solidFill>
                <a:srgbClr val="00B050">
                  <a:alpha val="90000"/>
                </a:srgbClr>
              </a:solidFill>
              <a:prstDash val="solid"/>
              <a:round/>
            </a:ln>
            <a:effectLst>
              <a:outerShdw blurRad="50800" dist="38100" dir="2700000" algn="tl" rotWithShape="0">
                <a:schemeClr val="accent6">
                  <a:lumMod val="60000"/>
                  <a:lumOff val="4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45156</c:v>
                </c:pt>
                <c:pt idx="1">
                  <c:v>45159</c:v>
                </c:pt>
                <c:pt idx="2">
                  <c:v>45160</c:v>
                </c:pt>
                <c:pt idx="3">
                  <c:v>45161</c:v>
                </c:pt>
                <c:pt idx="4">
                  <c:v>45162</c:v>
                </c:pt>
                <c:pt idx="5">
                  <c:v>45163</c:v>
                </c:pt>
                <c:pt idx="6">
                  <c:v>45166</c:v>
                </c:pt>
                <c:pt idx="7">
                  <c:v>45167</c:v>
                </c:pt>
                <c:pt idx="8">
                  <c:v>45168</c:v>
                </c:pt>
                <c:pt idx="9">
                  <c:v>45169</c:v>
                </c:pt>
                <c:pt idx="10">
                  <c:v>45170</c:v>
                </c:pt>
                <c:pt idx="11">
                  <c:v>45173</c:v>
                </c:pt>
                <c:pt idx="12">
                  <c:v>45174</c:v>
                </c:pt>
                <c:pt idx="13">
                  <c:v>45175</c:v>
                </c:pt>
                <c:pt idx="14">
                  <c:v>45176</c:v>
                </c:pt>
                <c:pt idx="15">
                  <c:v>45177</c:v>
                </c:pt>
                <c:pt idx="16">
                  <c:v>45180</c:v>
                </c:pt>
                <c:pt idx="17">
                  <c:v>45181</c:v>
                </c:pt>
                <c:pt idx="18">
                  <c:v>45182</c:v>
                </c:pt>
                <c:pt idx="19">
                  <c:v>45183</c:v>
                </c:pt>
                <c:pt idx="20">
                  <c:v>45184</c:v>
                </c:pt>
                <c:pt idx="21">
                  <c:v>45187</c:v>
                </c:pt>
                <c:pt idx="22">
                  <c:v>45188</c:v>
                </c:pt>
                <c:pt idx="23">
                  <c:v>45189</c:v>
                </c:pt>
                <c:pt idx="24">
                  <c:v>45190</c:v>
                </c:pt>
                <c:pt idx="25">
                  <c:v>45191</c:v>
                </c:pt>
                <c:pt idx="26">
                  <c:v>45194</c:v>
                </c:pt>
                <c:pt idx="27">
                  <c:v>45195</c:v>
                </c:pt>
                <c:pt idx="28">
                  <c:v>45196</c:v>
                </c:pt>
                <c:pt idx="29">
                  <c:v>45197</c:v>
                </c:pt>
                <c:pt idx="30">
                  <c:v>45201</c:v>
                </c:pt>
                <c:pt idx="31">
                  <c:v>45202</c:v>
                </c:pt>
                <c:pt idx="32">
                  <c:v>45203</c:v>
                </c:pt>
                <c:pt idx="33">
                  <c:v>45204</c:v>
                </c:pt>
                <c:pt idx="34">
                  <c:v>45205</c:v>
                </c:pt>
                <c:pt idx="35">
                  <c:v>45210</c:v>
                </c:pt>
                <c:pt idx="36">
                  <c:v>45211</c:v>
                </c:pt>
                <c:pt idx="37">
                  <c:v>45212</c:v>
                </c:pt>
                <c:pt idx="38">
                  <c:v>45215</c:v>
                </c:pt>
                <c:pt idx="39">
                  <c:v>45216</c:v>
                </c:pt>
                <c:pt idx="40">
                  <c:v>45217</c:v>
                </c:pt>
                <c:pt idx="41">
                  <c:v>45218</c:v>
                </c:pt>
                <c:pt idx="42">
                  <c:v>45219</c:v>
                </c:pt>
                <c:pt idx="43">
                  <c:v>45222</c:v>
                </c:pt>
                <c:pt idx="44">
                  <c:v>45223</c:v>
                </c:pt>
                <c:pt idx="45">
                  <c:v>45224</c:v>
                </c:pt>
                <c:pt idx="46">
                  <c:v>45225</c:v>
                </c:pt>
                <c:pt idx="47">
                  <c:v>45226</c:v>
                </c:pt>
                <c:pt idx="48">
                  <c:v>45229</c:v>
                </c:pt>
                <c:pt idx="49">
                  <c:v>45230</c:v>
                </c:pt>
                <c:pt idx="50">
                  <c:v>45231</c:v>
                </c:pt>
                <c:pt idx="51">
                  <c:v>45232</c:v>
                </c:pt>
                <c:pt idx="52">
                  <c:v>45233</c:v>
                </c:pt>
                <c:pt idx="53">
                  <c:v>45236</c:v>
                </c:pt>
                <c:pt idx="54">
                  <c:v>45237</c:v>
                </c:pt>
                <c:pt idx="55">
                  <c:v>45238</c:v>
                </c:pt>
                <c:pt idx="56">
                  <c:v>45239</c:v>
                </c:pt>
                <c:pt idx="57">
                  <c:v>45240</c:v>
                </c:pt>
                <c:pt idx="58">
                  <c:v>45243</c:v>
                </c:pt>
                <c:pt idx="59">
                  <c:v>45244</c:v>
                </c:pt>
              </c:numCache>
            </c:numRef>
          </c:cat>
          <c:val>
            <c:numRef>
              <c:f>近60天Data!$AY$2:$AY$61</c:f>
              <c:numCache>
                <c:formatCode>#,##0.00_ ;[Red]\-#,##0.00\ </c:formatCode>
                <c:ptCount val="60"/>
                <c:pt idx="0">
                  <c:v>0.93</c:v>
                </c:pt>
                <c:pt idx="1">
                  <c:v>0.79</c:v>
                </c:pt>
                <c:pt idx="2">
                  <c:v>0.87</c:v>
                </c:pt>
                <c:pt idx="3">
                  <c:v>0.63</c:v>
                </c:pt>
                <c:pt idx="4">
                  <c:v>0.06</c:v>
                </c:pt>
                <c:pt idx="5">
                  <c:v>0.81</c:v>
                </c:pt>
                <c:pt idx="6">
                  <c:v>0.16</c:v>
                </c:pt>
                <c:pt idx="7">
                  <c:v>0.06</c:v>
                </c:pt>
                <c:pt idx="8">
                  <c:v>0</c:v>
                </c:pt>
                <c:pt idx="9">
                  <c:v>0.02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0.04</c:v>
                </c:pt>
                <c:pt idx="14">
                  <c:v>0</c:v>
                </c:pt>
                <c:pt idx="15">
                  <c:v>0.08</c:v>
                </c:pt>
                <c:pt idx="16">
                  <c:v>0.18</c:v>
                </c:pt>
                <c:pt idx="17">
                  <c:v>0.1</c:v>
                </c:pt>
                <c:pt idx="18">
                  <c:v>0.14000000000000001</c:v>
                </c:pt>
                <c:pt idx="19">
                  <c:v>0.04</c:v>
                </c:pt>
                <c:pt idx="20">
                  <c:v>0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0.32</c:v>
                </c:pt>
                <c:pt idx="25">
                  <c:v>0.32</c:v>
                </c:pt>
                <c:pt idx="26">
                  <c:v>0.24</c:v>
                </c:pt>
                <c:pt idx="27">
                  <c:v>0.16</c:v>
                </c:pt>
                <c:pt idx="28">
                  <c:v>0.38</c:v>
                </c:pt>
                <c:pt idx="29">
                  <c:v>0.34</c:v>
                </c:pt>
                <c:pt idx="30">
                  <c:v>0.22</c:v>
                </c:pt>
                <c:pt idx="31">
                  <c:v>0.51</c:v>
                </c:pt>
                <c:pt idx="32">
                  <c:v>0.71</c:v>
                </c:pt>
                <c:pt idx="33">
                  <c:v>0.46</c:v>
                </c:pt>
                <c:pt idx="34">
                  <c:v>0.42</c:v>
                </c:pt>
                <c:pt idx="35">
                  <c:v>0.36</c:v>
                </c:pt>
                <c:pt idx="36">
                  <c:v>0.36</c:v>
                </c:pt>
                <c:pt idx="37">
                  <c:v>0.48</c:v>
                </c:pt>
                <c:pt idx="38">
                  <c:v>0.69</c:v>
                </c:pt>
                <c:pt idx="39">
                  <c:v>0.67</c:v>
                </c:pt>
                <c:pt idx="40">
                  <c:v>0.71</c:v>
                </c:pt>
                <c:pt idx="41">
                  <c:v>0.75</c:v>
                </c:pt>
                <c:pt idx="42">
                  <c:v>0.91</c:v>
                </c:pt>
                <c:pt idx="43">
                  <c:v>0.97</c:v>
                </c:pt>
                <c:pt idx="44">
                  <c:v>0.91</c:v>
                </c:pt>
                <c:pt idx="45">
                  <c:v>0.83</c:v>
                </c:pt>
                <c:pt idx="46">
                  <c:v>0.97</c:v>
                </c:pt>
                <c:pt idx="47">
                  <c:v>0.81</c:v>
                </c:pt>
                <c:pt idx="48">
                  <c:v>0.95</c:v>
                </c:pt>
                <c:pt idx="49">
                  <c:v>0.97</c:v>
                </c:pt>
                <c:pt idx="50">
                  <c:v>0.87</c:v>
                </c:pt>
                <c:pt idx="51">
                  <c:v>0.63</c:v>
                </c:pt>
                <c:pt idx="52">
                  <c:v>0.38</c:v>
                </c:pt>
                <c:pt idx="53">
                  <c:v>0.4</c:v>
                </c:pt>
                <c:pt idx="54">
                  <c:v>0.14000000000000001</c:v>
                </c:pt>
                <c:pt idx="55">
                  <c:v>0.42</c:v>
                </c:pt>
                <c:pt idx="56">
                  <c:v>0.04</c:v>
                </c:pt>
                <c:pt idx="57">
                  <c:v>0.06</c:v>
                </c:pt>
                <c:pt idx="58">
                  <c:v>0.1</c:v>
                </c:pt>
                <c:pt idx="59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96-416F-B766-AD7F51D82A10}"/>
            </c:ext>
          </c:extLst>
        </c:ser>
        <c:ser>
          <c:idx val="3"/>
          <c:order val="3"/>
          <c:tx>
            <c:strRef>
              <c:f>近60天Data!$AZ$1</c:f>
              <c:strCache>
                <c:ptCount val="1"/>
                <c:pt idx="0">
                  <c:v>100日百分位</c:v>
                </c:pt>
              </c:strCache>
            </c:strRef>
          </c:tx>
          <c:spPr>
            <a:ln w="28575" cap="rnd">
              <a:solidFill>
                <a:srgbClr val="FF0000">
                  <a:alpha val="90000"/>
                </a:srgbClr>
              </a:solidFill>
              <a:prstDash val="solid"/>
              <a:round/>
            </a:ln>
            <a:effectLst>
              <a:outerShdw blurRad="50800" dist="38100" dir="2700000" algn="tl" rotWithShape="0">
                <a:schemeClr val="accent2">
                  <a:lumMod val="60000"/>
                  <a:lumOff val="4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45156</c:v>
                </c:pt>
                <c:pt idx="1">
                  <c:v>45159</c:v>
                </c:pt>
                <c:pt idx="2">
                  <c:v>45160</c:v>
                </c:pt>
                <c:pt idx="3">
                  <c:v>45161</c:v>
                </c:pt>
                <c:pt idx="4">
                  <c:v>45162</c:v>
                </c:pt>
                <c:pt idx="5">
                  <c:v>45163</c:v>
                </c:pt>
                <c:pt idx="6">
                  <c:v>45166</c:v>
                </c:pt>
                <c:pt idx="7">
                  <c:v>45167</c:v>
                </c:pt>
                <c:pt idx="8">
                  <c:v>45168</c:v>
                </c:pt>
                <c:pt idx="9">
                  <c:v>45169</c:v>
                </c:pt>
                <c:pt idx="10">
                  <c:v>45170</c:v>
                </c:pt>
                <c:pt idx="11">
                  <c:v>45173</c:v>
                </c:pt>
                <c:pt idx="12">
                  <c:v>45174</c:v>
                </c:pt>
                <c:pt idx="13">
                  <c:v>45175</c:v>
                </c:pt>
                <c:pt idx="14">
                  <c:v>45176</c:v>
                </c:pt>
                <c:pt idx="15">
                  <c:v>45177</c:v>
                </c:pt>
                <c:pt idx="16">
                  <c:v>45180</c:v>
                </c:pt>
                <c:pt idx="17">
                  <c:v>45181</c:v>
                </c:pt>
                <c:pt idx="18">
                  <c:v>45182</c:v>
                </c:pt>
                <c:pt idx="19">
                  <c:v>45183</c:v>
                </c:pt>
                <c:pt idx="20">
                  <c:v>45184</c:v>
                </c:pt>
                <c:pt idx="21">
                  <c:v>45187</c:v>
                </c:pt>
                <c:pt idx="22">
                  <c:v>45188</c:v>
                </c:pt>
                <c:pt idx="23">
                  <c:v>45189</c:v>
                </c:pt>
                <c:pt idx="24">
                  <c:v>45190</c:v>
                </c:pt>
                <c:pt idx="25">
                  <c:v>45191</c:v>
                </c:pt>
                <c:pt idx="26">
                  <c:v>45194</c:v>
                </c:pt>
                <c:pt idx="27">
                  <c:v>45195</c:v>
                </c:pt>
                <c:pt idx="28">
                  <c:v>45196</c:v>
                </c:pt>
                <c:pt idx="29">
                  <c:v>45197</c:v>
                </c:pt>
                <c:pt idx="30">
                  <c:v>45201</c:v>
                </c:pt>
                <c:pt idx="31">
                  <c:v>45202</c:v>
                </c:pt>
                <c:pt idx="32">
                  <c:v>45203</c:v>
                </c:pt>
                <c:pt idx="33">
                  <c:v>45204</c:v>
                </c:pt>
                <c:pt idx="34">
                  <c:v>45205</c:v>
                </c:pt>
                <c:pt idx="35">
                  <c:v>45210</c:v>
                </c:pt>
                <c:pt idx="36">
                  <c:v>45211</c:v>
                </c:pt>
                <c:pt idx="37">
                  <c:v>45212</c:v>
                </c:pt>
                <c:pt idx="38">
                  <c:v>45215</c:v>
                </c:pt>
                <c:pt idx="39">
                  <c:v>45216</c:v>
                </c:pt>
                <c:pt idx="40">
                  <c:v>45217</c:v>
                </c:pt>
                <c:pt idx="41">
                  <c:v>45218</c:v>
                </c:pt>
                <c:pt idx="42">
                  <c:v>45219</c:v>
                </c:pt>
                <c:pt idx="43">
                  <c:v>45222</c:v>
                </c:pt>
                <c:pt idx="44">
                  <c:v>45223</c:v>
                </c:pt>
                <c:pt idx="45">
                  <c:v>45224</c:v>
                </c:pt>
                <c:pt idx="46">
                  <c:v>45225</c:v>
                </c:pt>
                <c:pt idx="47">
                  <c:v>45226</c:v>
                </c:pt>
                <c:pt idx="48">
                  <c:v>45229</c:v>
                </c:pt>
                <c:pt idx="49">
                  <c:v>45230</c:v>
                </c:pt>
                <c:pt idx="50">
                  <c:v>45231</c:v>
                </c:pt>
                <c:pt idx="51">
                  <c:v>45232</c:v>
                </c:pt>
                <c:pt idx="52">
                  <c:v>45233</c:v>
                </c:pt>
                <c:pt idx="53">
                  <c:v>45236</c:v>
                </c:pt>
                <c:pt idx="54">
                  <c:v>45237</c:v>
                </c:pt>
                <c:pt idx="55">
                  <c:v>45238</c:v>
                </c:pt>
                <c:pt idx="56">
                  <c:v>45239</c:v>
                </c:pt>
                <c:pt idx="57">
                  <c:v>45240</c:v>
                </c:pt>
                <c:pt idx="58">
                  <c:v>45243</c:v>
                </c:pt>
                <c:pt idx="59">
                  <c:v>45244</c:v>
                </c:pt>
              </c:numCache>
            </c:numRef>
          </c:cat>
          <c:val>
            <c:numRef>
              <c:f>近60天Data!$AZ$2:$AZ$61</c:f>
              <c:numCache>
                <c:formatCode>#,##0.00_ ;[Red]\-#,##0.00\ </c:formatCode>
                <c:ptCount val="60"/>
                <c:pt idx="0">
                  <c:v>0.92</c:v>
                </c:pt>
                <c:pt idx="1">
                  <c:v>0.8</c:v>
                </c:pt>
                <c:pt idx="2">
                  <c:v>0.88</c:v>
                </c:pt>
                <c:pt idx="3">
                  <c:v>0.71</c:v>
                </c:pt>
                <c:pt idx="4">
                  <c:v>0.16</c:v>
                </c:pt>
                <c:pt idx="5">
                  <c:v>0.87</c:v>
                </c:pt>
                <c:pt idx="6">
                  <c:v>0.33</c:v>
                </c:pt>
                <c:pt idx="7">
                  <c:v>0.15</c:v>
                </c:pt>
                <c:pt idx="8">
                  <c:v>0.08</c:v>
                </c:pt>
                <c:pt idx="9">
                  <c:v>0.09</c:v>
                </c:pt>
                <c:pt idx="10">
                  <c:v>7.0000000000000007E-2</c:v>
                </c:pt>
                <c:pt idx="11">
                  <c:v>0.06</c:v>
                </c:pt>
                <c:pt idx="12">
                  <c:v>0.06</c:v>
                </c:pt>
                <c:pt idx="13">
                  <c:v>0.08</c:v>
                </c:pt>
                <c:pt idx="14">
                  <c:v>0.04</c:v>
                </c:pt>
                <c:pt idx="15">
                  <c:v>0.1</c:v>
                </c:pt>
                <c:pt idx="16">
                  <c:v>0.2</c:v>
                </c:pt>
                <c:pt idx="17">
                  <c:v>0.12</c:v>
                </c:pt>
                <c:pt idx="18">
                  <c:v>0.14000000000000001</c:v>
                </c:pt>
                <c:pt idx="19">
                  <c:v>0.08</c:v>
                </c:pt>
                <c:pt idx="20">
                  <c:v>0.03</c:v>
                </c:pt>
                <c:pt idx="21">
                  <c:v>0.18</c:v>
                </c:pt>
                <c:pt idx="22">
                  <c:v>0.17</c:v>
                </c:pt>
                <c:pt idx="23">
                  <c:v>0.17</c:v>
                </c:pt>
                <c:pt idx="24">
                  <c:v>0.31</c:v>
                </c:pt>
                <c:pt idx="25">
                  <c:v>0.28000000000000003</c:v>
                </c:pt>
                <c:pt idx="26">
                  <c:v>0.2</c:v>
                </c:pt>
                <c:pt idx="27">
                  <c:v>0.15</c:v>
                </c:pt>
                <c:pt idx="28">
                  <c:v>0.31</c:v>
                </c:pt>
                <c:pt idx="29">
                  <c:v>0.28000000000000003</c:v>
                </c:pt>
                <c:pt idx="30">
                  <c:v>0.17</c:v>
                </c:pt>
                <c:pt idx="31">
                  <c:v>0.38</c:v>
                </c:pt>
                <c:pt idx="32">
                  <c:v>0.76</c:v>
                </c:pt>
                <c:pt idx="33">
                  <c:v>0.33</c:v>
                </c:pt>
                <c:pt idx="34">
                  <c:v>0.27</c:v>
                </c:pt>
                <c:pt idx="35">
                  <c:v>0.22</c:v>
                </c:pt>
                <c:pt idx="36">
                  <c:v>0.19</c:v>
                </c:pt>
                <c:pt idx="37">
                  <c:v>0.28000000000000003</c:v>
                </c:pt>
                <c:pt idx="38">
                  <c:v>0.65</c:v>
                </c:pt>
                <c:pt idx="39">
                  <c:v>0.48</c:v>
                </c:pt>
                <c:pt idx="40">
                  <c:v>0.67</c:v>
                </c:pt>
                <c:pt idx="41">
                  <c:v>0.78</c:v>
                </c:pt>
                <c:pt idx="42">
                  <c:v>0.92</c:v>
                </c:pt>
                <c:pt idx="43">
                  <c:v>0.98</c:v>
                </c:pt>
                <c:pt idx="44">
                  <c:v>0.91</c:v>
                </c:pt>
                <c:pt idx="45">
                  <c:v>0.85</c:v>
                </c:pt>
                <c:pt idx="46">
                  <c:v>0.97</c:v>
                </c:pt>
                <c:pt idx="47">
                  <c:v>0.82</c:v>
                </c:pt>
                <c:pt idx="48">
                  <c:v>0.96</c:v>
                </c:pt>
                <c:pt idx="49">
                  <c:v>0.97</c:v>
                </c:pt>
                <c:pt idx="50">
                  <c:v>0.87</c:v>
                </c:pt>
                <c:pt idx="51">
                  <c:v>0.34</c:v>
                </c:pt>
                <c:pt idx="52">
                  <c:v>0.19</c:v>
                </c:pt>
                <c:pt idx="53">
                  <c:v>0.2</c:v>
                </c:pt>
                <c:pt idx="54">
                  <c:v>7.0000000000000007E-2</c:v>
                </c:pt>
                <c:pt idx="55">
                  <c:v>0.21</c:v>
                </c:pt>
                <c:pt idx="56">
                  <c:v>0.02</c:v>
                </c:pt>
                <c:pt idx="57">
                  <c:v>0.03</c:v>
                </c:pt>
                <c:pt idx="58">
                  <c:v>0.05</c:v>
                </c:pt>
                <c:pt idx="59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96-416F-B766-AD7F51D82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785520"/>
        <c:axId val="745784800"/>
      </c:lineChart>
      <c:catAx>
        <c:axId val="690648576"/>
        <c:scaling>
          <c:orientation val="minMax"/>
        </c:scaling>
        <c:delete val="0"/>
        <c:axPos val="b"/>
        <c:numFmt formatCode="m/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90648936"/>
        <c:crossesAt val="0"/>
        <c:auto val="0"/>
        <c:lblAlgn val="ctr"/>
        <c:lblOffset val="100"/>
        <c:tickLblSkip val="8"/>
        <c:noMultiLvlLbl val="0"/>
      </c:catAx>
      <c:valAx>
        <c:axId val="690648936"/>
        <c:scaling>
          <c:orientation val="minMax"/>
          <c:min val="10"/>
        </c:scaling>
        <c:delete val="0"/>
        <c:axPos val="l"/>
        <c:numFmt formatCode="#,##0_ ;[Red]\-#,##0\ " sourceLinked="0"/>
        <c:majorTickMark val="out"/>
        <c:minorTickMark val="none"/>
        <c:tickLblPos val="low"/>
        <c:spPr>
          <a:noFill/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90648576"/>
        <c:crosses val="autoZero"/>
        <c:crossBetween val="between"/>
        <c:majorUnit val="2"/>
      </c:valAx>
      <c:valAx>
        <c:axId val="745784800"/>
        <c:scaling>
          <c:orientation val="minMax"/>
          <c:max val="1.04"/>
          <c:min val="0"/>
        </c:scaling>
        <c:delete val="0"/>
        <c:axPos val="r"/>
        <c:numFmt formatCode="#,##0.0_ ;[Red]\-#,##0.0\ " sourceLinked="0"/>
        <c:majorTickMark val="out"/>
        <c:minorTickMark val="none"/>
        <c:tickLblPos val="nextTo"/>
        <c:spPr>
          <a:noFill/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745785520"/>
        <c:crosses val="max"/>
        <c:crossBetween val="between"/>
        <c:majorUnit val="0.2"/>
      </c:valAx>
      <c:catAx>
        <c:axId val="745785520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745784800"/>
        <c:crosses val="max"/>
        <c:auto val="0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0834420859538785"/>
          <c:y val="0.14445483091787442"/>
          <c:w val="0.58331158280922435"/>
          <c:h val="6.2851449275362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4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3600" b="1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台指期現價差</a:t>
            </a:r>
          </a:p>
        </c:rich>
      </c:tx>
      <c:layout>
        <c:manualLayout>
          <c:xMode val="edge"/>
          <c:yMode val="edge"/>
          <c:x val="2.2394581870390572E-2"/>
          <c:y val="2.42505870976654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0769230769229"/>
          <c:y val="0.33430451388888882"/>
          <c:w val="0.81489775641025641"/>
          <c:h val="0.51750208333333336"/>
        </c:manualLayout>
      </c:layout>
      <c:barChart>
        <c:barDir val="col"/>
        <c:grouping val="clustered"/>
        <c:varyColors val="0"/>
        <c:ser>
          <c:idx val="2"/>
          <c:order val="1"/>
          <c:tx>
            <c:v>正逆價差</c:v>
          </c:tx>
          <c:spPr>
            <a:solidFill>
              <a:srgbClr val="E3391D"/>
            </a:solidFill>
            <a:ln>
              <a:solidFill>
                <a:schemeClr val="bg1"/>
              </a:solidFill>
            </a:ln>
          </c:spPr>
          <c:invertIfNegative val="1"/>
          <c:cat>
            <c:numRef>
              <c:f>近60天Data!$A$2:$A$61</c:f>
              <c:numCache>
                <c:formatCode>m/d/yyyy</c:formatCode>
                <c:ptCount val="60"/>
                <c:pt idx="0">
                  <c:v>45156</c:v>
                </c:pt>
                <c:pt idx="1">
                  <c:v>45159</c:v>
                </c:pt>
                <c:pt idx="2">
                  <c:v>45160</c:v>
                </c:pt>
                <c:pt idx="3">
                  <c:v>45161</c:v>
                </c:pt>
                <c:pt idx="4">
                  <c:v>45162</c:v>
                </c:pt>
                <c:pt idx="5">
                  <c:v>45163</c:v>
                </c:pt>
                <c:pt idx="6">
                  <c:v>45166</c:v>
                </c:pt>
                <c:pt idx="7">
                  <c:v>45167</c:v>
                </c:pt>
                <c:pt idx="8">
                  <c:v>45168</c:v>
                </c:pt>
                <c:pt idx="9">
                  <c:v>45169</c:v>
                </c:pt>
                <c:pt idx="10">
                  <c:v>45170</c:v>
                </c:pt>
                <c:pt idx="11">
                  <c:v>45173</c:v>
                </c:pt>
                <c:pt idx="12">
                  <c:v>45174</c:v>
                </c:pt>
                <c:pt idx="13">
                  <c:v>45175</c:v>
                </c:pt>
                <c:pt idx="14">
                  <c:v>45176</c:v>
                </c:pt>
                <c:pt idx="15">
                  <c:v>45177</c:v>
                </c:pt>
                <c:pt idx="16">
                  <c:v>45180</c:v>
                </c:pt>
                <c:pt idx="17">
                  <c:v>45181</c:v>
                </c:pt>
                <c:pt idx="18">
                  <c:v>45182</c:v>
                </c:pt>
                <c:pt idx="19">
                  <c:v>45183</c:v>
                </c:pt>
                <c:pt idx="20">
                  <c:v>45184</c:v>
                </c:pt>
                <c:pt idx="21">
                  <c:v>45187</c:v>
                </c:pt>
                <c:pt idx="22">
                  <c:v>45188</c:v>
                </c:pt>
                <c:pt idx="23">
                  <c:v>45189</c:v>
                </c:pt>
                <c:pt idx="24">
                  <c:v>45190</c:v>
                </c:pt>
                <c:pt idx="25">
                  <c:v>45191</c:v>
                </c:pt>
                <c:pt idx="26">
                  <c:v>45194</c:v>
                </c:pt>
                <c:pt idx="27">
                  <c:v>45195</c:v>
                </c:pt>
                <c:pt idx="28">
                  <c:v>45196</c:v>
                </c:pt>
                <c:pt idx="29">
                  <c:v>45197</c:v>
                </c:pt>
                <c:pt idx="30">
                  <c:v>45201</c:v>
                </c:pt>
                <c:pt idx="31">
                  <c:v>45202</c:v>
                </c:pt>
                <c:pt idx="32">
                  <c:v>45203</c:v>
                </c:pt>
                <c:pt idx="33">
                  <c:v>45204</c:v>
                </c:pt>
                <c:pt idx="34">
                  <c:v>45205</c:v>
                </c:pt>
                <c:pt idx="35">
                  <c:v>45210</c:v>
                </c:pt>
                <c:pt idx="36">
                  <c:v>45211</c:v>
                </c:pt>
                <c:pt idx="37">
                  <c:v>45212</c:v>
                </c:pt>
                <c:pt idx="38">
                  <c:v>45215</c:v>
                </c:pt>
                <c:pt idx="39">
                  <c:v>45216</c:v>
                </c:pt>
                <c:pt idx="40">
                  <c:v>45217</c:v>
                </c:pt>
                <c:pt idx="41">
                  <c:v>45218</c:v>
                </c:pt>
                <c:pt idx="42">
                  <c:v>45219</c:v>
                </c:pt>
                <c:pt idx="43">
                  <c:v>45222</c:v>
                </c:pt>
                <c:pt idx="44">
                  <c:v>45223</c:v>
                </c:pt>
                <c:pt idx="45">
                  <c:v>45224</c:v>
                </c:pt>
                <c:pt idx="46">
                  <c:v>45225</c:v>
                </c:pt>
                <c:pt idx="47">
                  <c:v>45226</c:v>
                </c:pt>
                <c:pt idx="48">
                  <c:v>45229</c:v>
                </c:pt>
                <c:pt idx="49">
                  <c:v>45230</c:v>
                </c:pt>
                <c:pt idx="50">
                  <c:v>45231</c:v>
                </c:pt>
                <c:pt idx="51">
                  <c:v>45232</c:v>
                </c:pt>
                <c:pt idx="52">
                  <c:v>45233</c:v>
                </c:pt>
                <c:pt idx="53">
                  <c:v>45236</c:v>
                </c:pt>
                <c:pt idx="54">
                  <c:v>45237</c:v>
                </c:pt>
                <c:pt idx="55">
                  <c:v>45238</c:v>
                </c:pt>
                <c:pt idx="56">
                  <c:v>45239</c:v>
                </c:pt>
                <c:pt idx="57">
                  <c:v>45240</c:v>
                </c:pt>
                <c:pt idx="58">
                  <c:v>45243</c:v>
                </c:pt>
                <c:pt idx="59">
                  <c:v>45244</c:v>
                </c:pt>
              </c:numCache>
            </c:numRef>
          </c:cat>
          <c:val>
            <c:numRef>
              <c:f>近60天Data!$L$2:$L$61</c:f>
              <c:numCache>
                <c:formatCode>#,##0.00_ ;[Red]\-#,##0.00\ </c:formatCode>
                <c:ptCount val="60"/>
                <c:pt idx="0">
                  <c:v>-29.309999999999491</c:v>
                </c:pt>
                <c:pt idx="1">
                  <c:v>-30.489999999999782</c:v>
                </c:pt>
                <c:pt idx="2">
                  <c:v>-36.610000000000582</c:v>
                </c:pt>
                <c:pt idx="3">
                  <c:v>-17.900000000001455</c:v>
                </c:pt>
                <c:pt idx="4">
                  <c:v>-11.869999999998981</c:v>
                </c:pt>
                <c:pt idx="5">
                  <c:v>-60.580000000001746</c:v>
                </c:pt>
                <c:pt idx="6">
                  <c:v>-19.259999999998399</c:v>
                </c:pt>
                <c:pt idx="7">
                  <c:v>0.34999999999854481</c:v>
                </c:pt>
                <c:pt idx="8">
                  <c:v>4.180000000000291</c:v>
                </c:pt>
                <c:pt idx="9">
                  <c:v>-6.5099999999983993</c:v>
                </c:pt>
                <c:pt idx="10">
                  <c:v>6.0600000000013097</c:v>
                </c:pt>
                <c:pt idx="11">
                  <c:v>-7.6899999999986903</c:v>
                </c:pt>
                <c:pt idx="12">
                  <c:v>-37.610000000000582</c:v>
                </c:pt>
                <c:pt idx="13">
                  <c:v>-27.159999999999854</c:v>
                </c:pt>
                <c:pt idx="14">
                  <c:v>-55.139999999999418</c:v>
                </c:pt>
                <c:pt idx="15">
                  <c:v>-13.020000000000437</c:v>
                </c:pt>
                <c:pt idx="16">
                  <c:v>-5.9500000000007276</c:v>
                </c:pt>
                <c:pt idx="17">
                  <c:v>0.29000000000087311</c:v>
                </c:pt>
                <c:pt idx="18">
                  <c:v>-4.5099999999983993</c:v>
                </c:pt>
                <c:pt idx="19">
                  <c:v>30.43999999999869</c:v>
                </c:pt>
                <c:pt idx="20">
                  <c:v>-14.919999999998254</c:v>
                </c:pt>
                <c:pt idx="21">
                  <c:v>10.759999999998399</c:v>
                </c:pt>
                <c:pt idx="22">
                  <c:v>-27.319999999999709</c:v>
                </c:pt>
                <c:pt idx="23">
                  <c:v>29.25</c:v>
                </c:pt>
                <c:pt idx="24">
                  <c:v>-7.6700000000000728</c:v>
                </c:pt>
                <c:pt idx="25">
                  <c:v>0.52000000000043656</c:v>
                </c:pt>
                <c:pt idx="26">
                  <c:v>11.770000000000437</c:v>
                </c:pt>
                <c:pt idx="27">
                  <c:v>31.930000000000291</c:v>
                </c:pt>
                <c:pt idx="28">
                  <c:v>0.63999999999941792</c:v>
                </c:pt>
                <c:pt idx="29">
                  <c:v>14.260000000000218</c:v>
                </c:pt>
                <c:pt idx="30">
                  <c:v>-0.31000000000130967</c:v>
                </c:pt>
                <c:pt idx="31">
                  <c:v>-42.340000000000146</c:v>
                </c:pt>
                <c:pt idx="32">
                  <c:v>-28.3799999999992</c:v>
                </c:pt>
                <c:pt idx="33">
                  <c:v>2.4799999999995634</c:v>
                </c:pt>
                <c:pt idx="34">
                  <c:v>10.430000000000291</c:v>
                </c:pt>
                <c:pt idx="35">
                  <c:v>44.970000000001164</c:v>
                </c:pt>
                <c:pt idx="36">
                  <c:v>22.090000000000146</c:v>
                </c:pt>
                <c:pt idx="37">
                  <c:v>-12.569999999999709</c:v>
                </c:pt>
                <c:pt idx="38">
                  <c:v>-4.2400000000016007</c:v>
                </c:pt>
                <c:pt idx="39">
                  <c:v>7.4500000000007276</c:v>
                </c:pt>
                <c:pt idx="40">
                  <c:v>27.090000000000146</c:v>
                </c:pt>
                <c:pt idx="41">
                  <c:v>5.2700000000004366</c:v>
                </c:pt>
                <c:pt idx="42">
                  <c:v>-27.720000000001164</c:v>
                </c:pt>
                <c:pt idx="43">
                  <c:v>2.6399999999994179</c:v>
                </c:pt>
                <c:pt idx="44">
                  <c:v>25.239999999999782</c:v>
                </c:pt>
                <c:pt idx="45">
                  <c:v>-0.88999999999941792</c:v>
                </c:pt>
                <c:pt idx="46">
                  <c:v>-4.7399999999997817</c:v>
                </c:pt>
                <c:pt idx="47">
                  <c:v>16.389999999999418</c:v>
                </c:pt>
                <c:pt idx="48">
                  <c:v>7.319999999999709</c:v>
                </c:pt>
                <c:pt idx="49">
                  <c:v>-7.2700000000004366</c:v>
                </c:pt>
                <c:pt idx="50">
                  <c:v>9.4400000000005093</c:v>
                </c:pt>
                <c:pt idx="51">
                  <c:v>-6.9500000000007276</c:v>
                </c:pt>
                <c:pt idx="52">
                  <c:v>4.3499999999985448</c:v>
                </c:pt>
                <c:pt idx="53">
                  <c:v>20.639999999999418</c:v>
                </c:pt>
                <c:pt idx="54">
                  <c:v>24.049999999999272</c:v>
                </c:pt>
                <c:pt idx="55">
                  <c:v>8.1699999999982538</c:v>
                </c:pt>
                <c:pt idx="56">
                  <c:v>17.349999999998545</c:v>
                </c:pt>
                <c:pt idx="57">
                  <c:v>53.330000000001746</c:v>
                </c:pt>
                <c:pt idx="58">
                  <c:v>36.709999999999127</c:v>
                </c:pt>
                <c:pt idx="59">
                  <c:v>33.290000000000873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D9389"/>
                  </a:solidFill>
                  <a:ln>
                    <a:solidFill>
                      <a:schemeClr val="bg1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41B-4195-B9BA-C25A2A319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"/>
        <c:axId val="4"/>
      </c:barChart>
      <c:lineChart>
        <c:grouping val="standard"/>
        <c:varyColors val="0"/>
        <c:ser>
          <c:idx val="0"/>
          <c:order val="0"/>
          <c:tx>
            <c:v>加權指數 - 左軸</c:v>
          </c:tx>
          <c:spPr>
            <a:ln w="34925">
              <a:solidFill>
                <a:srgbClr val="00206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45156</c:v>
                </c:pt>
                <c:pt idx="1">
                  <c:v>45159</c:v>
                </c:pt>
                <c:pt idx="2">
                  <c:v>45160</c:v>
                </c:pt>
                <c:pt idx="3">
                  <c:v>45161</c:v>
                </c:pt>
                <c:pt idx="4">
                  <c:v>45162</c:v>
                </c:pt>
                <c:pt idx="5">
                  <c:v>45163</c:v>
                </c:pt>
                <c:pt idx="6">
                  <c:v>45166</c:v>
                </c:pt>
                <c:pt idx="7">
                  <c:v>45167</c:v>
                </c:pt>
                <c:pt idx="8">
                  <c:v>45168</c:v>
                </c:pt>
                <c:pt idx="9">
                  <c:v>45169</c:v>
                </c:pt>
                <c:pt idx="10">
                  <c:v>45170</c:v>
                </c:pt>
                <c:pt idx="11">
                  <c:v>45173</c:v>
                </c:pt>
                <c:pt idx="12">
                  <c:v>45174</c:v>
                </c:pt>
                <c:pt idx="13">
                  <c:v>45175</c:v>
                </c:pt>
                <c:pt idx="14">
                  <c:v>45176</c:v>
                </c:pt>
                <c:pt idx="15">
                  <c:v>45177</c:v>
                </c:pt>
                <c:pt idx="16">
                  <c:v>45180</c:v>
                </c:pt>
                <c:pt idx="17">
                  <c:v>45181</c:v>
                </c:pt>
                <c:pt idx="18">
                  <c:v>45182</c:v>
                </c:pt>
                <c:pt idx="19">
                  <c:v>45183</c:v>
                </c:pt>
                <c:pt idx="20">
                  <c:v>45184</c:v>
                </c:pt>
                <c:pt idx="21">
                  <c:v>45187</c:v>
                </c:pt>
                <c:pt idx="22">
                  <c:v>45188</c:v>
                </c:pt>
                <c:pt idx="23">
                  <c:v>45189</c:v>
                </c:pt>
                <c:pt idx="24">
                  <c:v>45190</c:v>
                </c:pt>
                <c:pt idx="25">
                  <c:v>45191</c:v>
                </c:pt>
                <c:pt idx="26">
                  <c:v>45194</c:v>
                </c:pt>
                <c:pt idx="27">
                  <c:v>45195</c:v>
                </c:pt>
                <c:pt idx="28">
                  <c:v>45196</c:v>
                </c:pt>
                <c:pt idx="29">
                  <c:v>45197</c:v>
                </c:pt>
                <c:pt idx="30">
                  <c:v>45201</c:v>
                </c:pt>
                <c:pt idx="31">
                  <c:v>45202</c:v>
                </c:pt>
                <c:pt idx="32">
                  <c:v>45203</c:v>
                </c:pt>
                <c:pt idx="33">
                  <c:v>45204</c:v>
                </c:pt>
                <c:pt idx="34">
                  <c:v>45205</c:v>
                </c:pt>
                <c:pt idx="35">
                  <c:v>45210</c:v>
                </c:pt>
                <c:pt idx="36">
                  <c:v>45211</c:v>
                </c:pt>
                <c:pt idx="37">
                  <c:v>45212</c:v>
                </c:pt>
                <c:pt idx="38">
                  <c:v>45215</c:v>
                </c:pt>
                <c:pt idx="39">
                  <c:v>45216</c:v>
                </c:pt>
                <c:pt idx="40">
                  <c:v>45217</c:v>
                </c:pt>
                <c:pt idx="41">
                  <c:v>45218</c:v>
                </c:pt>
                <c:pt idx="42">
                  <c:v>45219</c:v>
                </c:pt>
                <c:pt idx="43">
                  <c:v>45222</c:v>
                </c:pt>
                <c:pt idx="44">
                  <c:v>45223</c:v>
                </c:pt>
                <c:pt idx="45">
                  <c:v>45224</c:v>
                </c:pt>
                <c:pt idx="46">
                  <c:v>45225</c:v>
                </c:pt>
                <c:pt idx="47">
                  <c:v>45226</c:v>
                </c:pt>
                <c:pt idx="48">
                  <c:v>45229</c:v>
                </c:pt>
                <c:pt idx="49">
                  <c:v>45230</c:v>
                </c:pt>
                <c:pt idx="50">
                  <c:v>45231</c:v>
                </c:pt>
                <c:pt idx="51">
                  <c:v>45232</c:v>
                </c:pt>
                <c:pt idx="52">
                  <c:v>45233</c:v>
                </c:pt>
                <c:pt idx="53">
                  <c:v>45236</c:v>
                </c:pt>
                <c:pt idx="54">
                  <c:v>45237</c:v>
                </c:pt>
                <c:pt idx="55">
                  <c:v>45238</c:v>
                </c:pt>
                <c:pt idx="56">
                  <c:v>45239</c:v>
                </c:pt>
                <c:pt idx="57">
                  <c:v>45240</c:v>
                </c:pt>
                <c:pt idx="58">
                  <c:v>45243</c:v>
                </c:pt>
                <c:pt idx="59">
                  <c:v>45244</c:v>
                </c:pt>
              </c:numCache>
            </c:numRef>
          </c:cat>
          <c:val>
            <c:numRef>
              <c:f>近60天Data!$B$2:$B$61</c:f>
              <c:numCache>
                <c:formatCode>#,##0.00_ ;[Red]\-#,##0.00\ </c:formatCode>
                <c:ptCount val="60"/>
                <c:pt idx="0">
                  <c:v>16381.31</c:v>
                </c:pt>
                <c:pt idx="1">
                  <c:v>16381.49</c:v>
                </c:pt>
                <c:pt idx="2">
                  <c:v>16437.61</c:v>
                </c:pt>
                <c:pt idx="3">
                  <c:v>16576.900000000001</c:v>
                </c:pt>
                <c:pt idx="4">
                  <c:v>16770.87</c:v>
                </c:pt>
                <c:pt idx="5">
                  <c:v>16481.580000000002</c:v>
                </c:pt>
                <c:pt idx="6">
                  <c:v>16509.259999999998</c:v>
                </c:pt>
                <c:pt idx="7">
                  <c:v>16623.650000000001</c:v>
                </c:pt>
                <c:pt idx="8">
                  <c:v>16719.82</c:v>
                </c:pt>
                <c:pt idx="9">
                  <c:v>16634.509999999998</c:v>
                </c:pt>
                <c:pt idx="10">
                  <c:v>16644.939999999999</c:v>
                </c:pt>
                <c:pt idx="11">
                  <c:v>16789.689999999999</c:v>
                </c:pt>
                <c:pt idx="12">
                  <c:v>16791.61</c:v>
                </c:pt>
                <c:pt idx="13">
                  <c:v>16738.16</c:v>
                </c:pt>
                <c:pt idx="14">
                  <c:v>16619.14</c:v>
                </c:pt>
                <c:pt idx="15">
                  <c:v>16576.02</c:v>
                </c:pt>
                <c:pt idx="16">
                  <c:v>16432.95</c:v>
                </c:pt>
                <c:pt idx="17">
                  <c:v>16572.71</c:v>
                </c:pt>
                <c:pt idx="18">
                  <c:v>16581.509999999998</c:v>
                </c:pt>
                <c:pt idx="19">
                  <c:v>16807.560000000001</c:v>
                </c:pt>
                <c:pt idx="20">
                  <c:v>16920.919999999998</c:v>
                </c:pt>
                <c:pt idx="21">
                  <c:v>16698.240000000002</c:v>
                </c:pt>
                <c:pt idx="22">
                  <c:v>16636.32</c:v>
                </c:pt>
                <c:pt idx="23">
                  <c:v>16534.75</c:v>
                </c:pt>
                <c:pt idx="24">
                  <c:v>16316.67</c:v>
                </c:pt>
                <c:pt idx="25">
                  <c:v>16344.48</c:v>
                </c:pt>
                <c:pt idx="26">
                  <c:v>16452.23</c:v>
                </c:pt>
                <c:pt idx="27">
                  <c:v>16276.07</c:v>
                </c:pt>
                <c:pt idx="28">
                  <c:v>16310.36</c:v>
                </c:pt>
                <c:pt idx="29">
                  <c:v>16353.74</c:v>
                </c:pt>
                <c:pt idx="30">
                  <c:v>16557.310000000001</c:v>
                </c:pt>
                <c:pt idx="31">
                  <c:v>16454.34</c:v>
                </c:pt>
                <c:pt idx="32">
                  <c:v>16273.38</c:v>
                </c:pt>
                <c:pt idx="33">
                  <c:v>16453.52</c:v>
                </c:pt>
                <c:pt idx="34">
                  <c:v>16520.57</c:v>
                </c:pt>
                <c:pt idx="35">
                  <c:v>16672.03</c:v>
                </c:pt>
                <c:pt idx="36">
                  <c:v>16825.91</c:v>
                </c:pt>
                <c:pt idx="37">
                  <c:v>16782.57</c:v>
                </c:pt>
                <c:pt idx="38">
                  <c:v>16652.240000000002</c:v>
                </c:pt>
                <c:pt idx="39">
                  <c:v>16642.55</c:v>
                </c:pt>
                <c:pt idx="40">
                  <c:v>16440.91</c:v>
                </c:pt>
                <c:pt idx="41">
                  <c:v>16452.73</c:v>
                </c:pt>
                <c:pt idx="42">
                  <c:v>16440.72</c:v>
                </c:pt>
                <c:pt idx="43">
                  <c:v>16251.36</c:v>
                </c:pt>
                <c:pt idx="44">
                  <c:v>16309.76</c:v>
                </c:pt>
                <c:pt idx="45">
                  <c:v>16358.89</c:v>
                </c:pt>
                <c:pt idx="46">
                  <c:v>16073.74</c:v>
                </c:pt>
                <c:pt idx="47">
                  <c:v>16134.61</c:v>
                </c:pt>
                <c:pt idx="48">
                  <c:v>16149.68</c:v>
                </c:pt>
                <c:pt idx="49">
                  <c:v>16001.27</c:v>
                </c:pt>
                <c:pt idx="50">
                  <c:v>16038.56</c:v>
                </c:pt>
                <c:pt idx="51">
                  <c:v>16396.95</c:v>
                </c:pt>
                <c:pt idx="52">
                  <c:v>16507.650000000001</c:v>
                </c:pt>
                <c:pt idx="53">
                  <c:v>16649.36</c:v>
                </c:pt>
                <c:pt idx="54">
                  <c:v>16684.95</c:v>
                </c:pt>
                <c:pt idx="55">
                  <c:v>16740.830000000002</c:v>
                </c:pt>
                <c:pt idx="56">
                  <c:v>16745.650000000001</c:v>
                </c:pt>
                <c:pt idx="57">
                  <c:v>16682.669999999998</c:v>
                </c:pt>
                <c:pt idx="58">
                  <c:v>16839.29</c:v>
                </c:pt>
                <c:pt idx="59">
                  <c:v>16915.71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1B-4195-B9BA-C25A2A319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520584"/>
        <c:axId val="1"/>
      </c:lineChart>
      <c:catAx>
        <c:axId val="645520584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1"/>
        <c:crosses val="autoZero"/>
        <c:auto val="0"/>
        <c:lblAlgn val="ctr"/>
        <c:lblOffset val="100"/>
        <c:tickLblSkip val="18"/>
        <c:tickMarkSkip val="20"/>
        <c:noMultiLvlLbl val="0"/>
      </c:catAx>
      <c:valAx>
        <c:axId val="1"/>
        <c:scaling>
          <c:orientation val="minMax"/>
          <c:max val="17500"/>
          <c:min val="155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dash"/>
              <a:round/>
            </a:ln>
            <a:effectLst/>
          </c:spPr>
        </c:majorGridlines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645520584"/>
        <c:crosses val="autoZero"/>
        <c:crossBetween val="between"/>
        <c:majorUnit val="500"/>
      </c:valAx>
      <c:cat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  <c:max val="65"/>
          <c:min val="-95"/>
        </c:scaling>
        <c:delete val="0"/>
        <c:axPos val="r"/>
        <c:numFmt formatCode="#,##0_ 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3"/>
        <c:crosses val="max"/>
        <c:crossBetween val="between"/>
        <c:majorUnit val="40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57147010819805266"/>
          <c:y val="0.25632615002072112"/>
          <c:w val="0.3699444546175914"/>
          <c:h val="4.8077773173090199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 orientation="portrait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3600" b="1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散戶指標</a:t>
            </a:r>
          </a:p>
        </c:rich>
      </c:tx>
      <c:layout>
        <c:manualLayout>
          <c:xMode val="edge"/>
          <c:yMode val="edge"/>
          <c:x val="3.8851832095305579E-2"/>
          <c:y val="5.511655870602381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378938548174435"/>
          <c:y val="0.28791774581896268"/>
          <c:w val="0.78847263810333568"/>
          <c:h val="0.57923932235743258"/>
        </c:manualLayout>
      </c:layout>
      <c:barChart>
        <c:barDir val="col"/>
        <c:grouping val="clustered"/>
        <c:varyColors val="0"/>
        <c:ser>
          <c:idx val="1"/>
          <c:order val="1"/>
          <c:tx>
            <c:v>散戶指標</c:v>
          </c:tx>
          <c:spPr>
            <a:solidFill>
              <a:srgbClr val="2D9389"/>
            </a:solidFill>
            <a:ln>
              <a:solidFill>
                <a:schemeClr val="bg1"/>
              </a:solidFill>
            </a:ln>
          </c:spPr>
          <c:invertIfNegative val="1"/>
          <c:cat>
            <c:numRef>
              <c:f>近60天Data!$A$2:$A$61</c:f>
              <c:numCache>
                <c:formatCode>m/d/yyyy</c:formatCode>
                <c:ptCount val="60"/>
                <c:pt idx="0">
                  <c:v>45156</c:v>
                </c:pt>
                <c:pt idx="1">
                  <c:v>45159</c:v>
                </c:pt>
                <c:pt idx="2">
                  <c:v>45160</c:v>
                </c:pt>
                <c:pt idx="3">
                  <c:v>45161</c:v>
                </c:pt>
                <c:pt idx="4">
                  <c:v>45162</c:v>
                </c:pt>
                <c:pt idx="5">
                  <c:v>45163</c:v>
                </c:pt>
                <c:pt idx="6">
                  <c:v>45166</c:v>
                </c:pt>
                <c:pt idx="7">
                  <c:v>45167</c:v>
                </c:pt>
                <c:pt idx="8">
                  <c:v>45168</c:v>
                </c:pt>
                <c:pt idx="9">
                  <c:v>45169</c:v>
                </c:pt>
                <c:pt idx="10">
                  <c:v>45170</c:v>
                </c:pt>
                <c:pt idx="11">
                  <c:v>45173</c:v>
                </c:pt>
                <c:pt idx="12">
                  <c:v>45174</c:v>
                </c:pt>
                <c:pt idx="13">
                  <c:v>45175</c:v>
                </c:pt>
                <c:pt idx="14">
                  <c:v>45176</c:v>
                </c:pt>
                <c:pt idx="15">
                  <c:v>45177</c:v>
                </c:pt>
                <c:pt idx="16">
                  <c:v>45180</c:v>
                </c:pt>
                <c:pt idx="17">
                  <c:v>45181</c:v>
                </c:pt>
                <c:pt idx="18">
                  <c:v>45182</c:v>
                </c:pt>
                <c:pt idx="19">
                  <c:v>45183</c:v>
                </c:pt>
                <c:pt idx="20">
                  <c:v>45184</c:v>
                </c:pt>
                <c:pt idx="21">
                  <c:v>45187</c:v>
                </c:pt>
                <c:pt idx="22">
                  <c:v>45188</c:v>
                </c:pt>
                <c:pt idx="23">
                  <c:v>45189</c:v>
                </c:pt>
                <c:pt idx="24">
                  <c:v>45190</c:v>
                </c:pt>
                <c:pt idx="25">
                  <c:v>45191</c:v>
                </c:pt>
                <c:pt idx="26">
                  <c:v>45194</c:v>
                </c:pt>
                <c:pt idx="27">
                  <c:v>45195</c:v>
                </c:pt>
                <c:pt idx="28">
                  <c:v>45196</c:v>
                </c:pt>
                <c:pt idx="29">
                  <c:v>45197</c:v>
                </c:pt>
                <c:pt idx="30">
                  <c:v>45201</c:v>
                </c:pt>
                <c:pt idx="31">
                  <c:v>45202</c:v>
                </c:pt>
                <c:pt idx="32">
                  <c:v>45203</c:v>
                </c:pt>
                <c:pt idx="33">
                  <c:v>45204</c:v>
                </c:pt>
                <c:pt idx="34">
                  <c:v>45205</c:v>
                </c:pt>
                <c:pt idx="35">
                  <c:v>45210</c:v>
                </c:pt>
                <c:pt idx="36">
                  <c:v>45211</c:v>
                </c:pt>
                <c:pt idx="37">
                  <c:v>45212</c:v>
                </c:pt>
                <c:pt idx="38">
                  <c:v>45215</c:v>
                </c:pt>
                <c:pt idx="39">
                  <c:v>45216</c:v>
                </c:pt>
                <c:pt idx="40">
                  <c:v>45217</c:v>
                </c:pt>
                <c:pt idx="41">
                  <c:v>45218</c:v>
                </c:pt>
                <c:pt idx="42">
                  <c:v>45219</c:v>
                </c:pt>
                <c:pt idx="43">
                  <c:v>45222</c:v>
                </c:pt>
                <c:pt idx="44">
                  <c:v>45223</c:v>
                </c:pt>
                <c:pt idx="45">
                  <c:v>45224</c:v>
                </c:pt>
                <c:pt idx="46">
                  <c:v>45225</c:v>
                </c:pt>
                <c:pt idx="47">
                  <c:v>45226</c:v>
                </c:pt>
                <c:pt idx="48">
                  <c:v>45229</c:v>
                </c:pt>
                <c:pt idx="49">
                  <c:v>45230</c:v>
                </c:pt>
                <c:pt idx="50">
                  <c:v>45231</c:v>
                </c:pt>
                <c:pt idx="51">
                  <c:v>45232</c:v>
                </c:pt>
                <c:pt idx="52">
                  <c:v>45233</c:v>
                </c:pt>
                <c:pt idx="53">
                  <c:v>45236</c:v>
                </c:pt>
                <c:pt idx="54">
                  <c:v>45237</c:v>
                </c:pt>
                <c:pt idx="55">
                  <c:v>45238</c:v>
                </c:pt>
                <c:pt idx="56">
                  <c:v>45239</c:v>
                </c:pt>
                <c:pt idx="57">
                  <c:v>45240</c:v>
                </c:pt>
                <c:pt idx="58">
                  <c:v>45243</c:v>
                </c:pt>
                <c:pt idx="59">
                  <c:v>45244</c:v>
                </c:pt>
              </c:numCache>
            </c:numRef>
          </c:cat>
          <c:val>
            <c:numRef>
              <c:f>近60天Data!$V$2:$V$61</c:f>
              <c:numCache>
                <c:formatCode>0.00%</c:formatCode>
                <c:ptCount val="60"/>
                <c:pt idx="0">
                  <c:v>0.36355170314122998</c:v>
                </c:pt>
                <c:pt idx="1">
                  <c:v>0.30739976094751709</c:v>
                </c:pt>
                <c:pt idx="2">
                  <c:v>0.27506984267019557</c:v>
                </c:pt>
                <c:pt idx="3">
                  <c:v>-1.14237656375933E-2</c:v>
                </c:pt>
                <c:pt idx="4">
                  <c:v>6.8354625805704575E-2</c:v>
                </c:pt>
                <c:pt idx="5">
                  <c:v>0.29032054617410086</c:v>
                </c:pt>
                <c:pt idx="6">
                  <c:v>0.14922506292224136</c:v>
                </c:pt>
                <c:pt idx="7">
                  <c:v>7.0240594219279834E-2</c:v>
                </c:pt>
                <c:pt idx="8">
                  <c:v>8.3798882681564244E-3</c:v>
                </c:pt>
                <c:pt idx="9">
                  <c:v>0.14541378803469057</c:v>
                </c:pt>
                <c:pt idx="10">
                  <c:v>6.9519813519813525E-2</c:v>
                </c:pt>
                <c:pt idx="11">
                  <c:v>-8.3228414286660918E-2</c:v>
                </c:pt>
                <c:pt idx="12">
                  <c:v>5.7570709513317928E-2</c:v>
                </c:pt>
                <c:pt idx="13">
                  <c:v>0.12724004269423067</c:v>
                </c:pt>
                <c:pt idx="14">
                  <c:v>0.2176254150587813</c:v>
                </c:pt>
                <c:pt idx="15">
                  <c:v>0.15821037266316104</c:v>
                </c:pt>
                <c:pt idx="16">
                  <c:v>0.2692453725676317</c:v>
                </c:pt>
                <c:pt idx="17">
                  <c:v>5.8491392598121139E-2</c:v>
                </c:pt>
                <c:pt idx="18">
                  <c:v>6.1897805141048381E-2</c:v>
                </c:pt>
                <c:pt idx="19">
                  <c:v>-0.23286678191044444</c:v>
                </c:pt>
                <c:pt idx="20">
                  <c:v>-0.17390206216200155</c:v>
                </c:pt>
                <c:pt idx="21">
                  <c:v>0.10369604803385993</c:v>
                </c:pt>
                <c:pt idx="22">
                  <c:v>0.19700183625656936</c:v>
                </c:pt>
                <c:pt idx="23">
                  <c:v>0.37958287596048301</c:v>
                </c:pt>
                <c:pt idx="24">
                  <c:v>0.38523806019574658</c:v>
                </c:pt>
                <c:pt idx="25">
                  <c:v>0.30849175767072257</c:v>
                </c:pt>
                <c:pt idx="26">
                  <c:v>0.11324373026500686</c:v>
                </c:pt>
                <c:pt idx="27">
                  <c:v>0.21468602033687806</c:v>
                </c:pt>
                <c:pt idx="28">
                  <c:v>0.24299440891894605</c:v>
                </c:pt>
                <c:pt idx="29">
                  <c:v>0.20800658922044718</c:v>
                </c:pt>
                <c:pt idx="30">
                  <c:v>3.7406848180799764E-2</c:v>
                </c:pt>
                <c:pt idx="31">
                  <c:v>0.20862595916243984</c:v>
                </c:pt>
                <c:pt idx="32">
                  <c:v>0.25945653287288373</c:v>
                </c:pt>
                <c:pt idx="33">
                  <c:v>2.6371166330870832E-2</c:v>
                </c:pt>
                <c:pt idx="34">
                  <c:v>-1.1342155009451795E-3</c:v>
                </c:pt>
                <c:pt idx="35">
                  <c:v>-0.1107710932508323</c:v>
                </c:pt>
                <c:pt idx="36">
                  <c:v>-0.11320389913800048</c:v>
                </c:pt>
                <c:pt idx="37">
                  <c:v>3.3456307870370371E-2</c:v>
                </c:pt>
                <c:pt idx="38">
                  <c:v>0.19282296650717703</c:v>
                </c:pt>
                <c:pt idx="39">
                  <c:v>0.17106800654358495</c:v>
                </c:pt>
                <c:pt idx="40">
                  <c:v>0.29712003363464368</c:v>
                </c:pt>
                <c:pt idx="41">
                  <c:v>0.21950730293028939</c:v>
                </c:pt>
                <c:pt idx="42">
                  <c:v>0.23525068560579424</c:v>
                </c:pt>
                <c:pt idx="43">
                  <c:v>0.30875956854558106</c:v>
                </c:pt>
                <c:pt idx="44">
                  <c:v>0.2435619540601747</c:v>
                </c:pt>
                <c:pt idx="45">
                  <c:v>0.15913996486237764</c:v>
                </c:pt>
                <c:pt idx="46">
                  <c:v>0.312199150847217</c:v>
                </c:pt>
                <c:pt idx="47">
                  <c:v>0.16098055588691398</c:v>
                </c:pt>
                <c:pt idx="48">
                  <c:v>0.16832188602190459</c:v>
                </c:pt>
                <c:pt idx="49">
                  <c:v>0.28457487021823497</c:v>
                </c:pt>
                <c:pt idx="50">
                  <c:v>0.19168097261700393</c:v>
                </c:pt>
                <c:pt idx="51">
                  <c:v>-5.3949792722247814E-2</c:v>
                </c:pt>
                <c:pt idx="52">
                  <c:v>-7.4851958811003177E-2</c:v>
                </c:pt>
                <c:pt idx="53">
                  <c:v>-0.11610844865650746</c:v>
                </c:pt>
                <c:pt idx="54">
                  <c:v>-0.14691876571895465</c:v>
                </c:pt>
                <c:pt idx="55">
                  <c:v>-0.18649099052182064</c:v>
                </c:pt>
                <c:pt idx="56">
                  <c:v>-0.20891841102469072</c:v>
                </c:pt>
                <c:pt idx="57">
                  <c:v>-0.22224774981755277</c:v>
                </c:pt>
                <c:pt idx="58">
                  <c:v>-0.12638804441742135</c:v>
                </c:pt>
                <c:pt idx="59">
                  <c:v>-0.16047160746152556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3391D"/>
                  </a:solidFill>
                  <a:ln>
                    <a:solidFill>
                      <a:schemeClr val="bg1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073-466B-8C79-ACD9A6FE5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"/>
        <c:axId val="4"/>
      </c:barChart>
      <c:lineChart>
        <c:grouping val="standard"/>
        <c:varyColors val="0"/>
        <c:ser>
          <c:idx val="0"/>
          <c:order val="0"/>
          <c:tx>
            <c:v>加權指數</c:v>
          </c:tx>
          <c:spPr>
            <a:ln w="34925">
              <a:solidFill>
                <a:srgbClr val="00206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45156</c:v>
                </c:pt>
                <c:pt idx="1">
                  <c:v>45159</c:v>
                </c:pt>
                <c:pt idx="2">
                  <c:v>45160</c:v>
                </c:pt>
                <c:pt idx="3">
                  <c:v>45161</c:v>
                </c:pt>
                <c:pt idx="4">
                  <c:v>45162</c:v>
                </c:pt>
                <c:pt idx="5">
                  <c:v>45163</c:v>
                </c:pt>
                <c:pt idx="6">
                  <c:v>45166</c:v>
                </c:pt>
                <c:pt idx="7">
                  <c:v>45167</c:v>
                </c:pt>
                <c:pt idx="8">
                  <c:v>45168</c:v>
                </c:pt>
                <c:pt idx="9">
                  <c:v>45169</c:v>
                </c:pt>
                <c:pt idx="10">
                  <c:v>45170</c:v>
                </c:pt>
                <c:pt idx="11">
                  <c:v>45173</c:v>
                </c:pt>
                <c:pt idx="12">
                  <c:v>45174</c:v>
                </c:pt>
                <c:pt idx="13">
                  <c:v>45175</c:v>
                </c:pt>
                <c:pt idx="14">
                  <c:v>45176</c:v>
                </c:pt>
                <c:pt idx="15">
                  <c:v>45177</c:v>
                </c:pt>
                <c:pt idx="16">
                  <c:v>45180</c:v>
                </c:pt>
                <c:pt idx="17">
                  <c:v>45181</c:v>
                </c:pt>
                <c:pt idx="18">
                  <c:v>45182</c:v>
                </c:pt>
                <c:pt idx="19">
                  <c:v>45183</c:v>
                </c:pt>
                <c:pt idx="20">
                  <c:v>45184</c:v>
                </c:pt>
                <c:pt idx="21">
                  <c:v>45187</c:v>
                </c:pt>
                <c:pt idx="22">
                  <c:v>45188</c:v>
                </c:pt>
                <c:pt idx="23">
                  <c:v>45189</c:v>
                </c:pt>
                <c:pt idx="24">
                  <c:v>45190</c:v>
                </c:pt>
                <c:pt idx="25">
                  <c:v>45191</c:v>
                </c:pt>
                <c:pt idx="26">
                  <c:v>45194</c:v>
                </c:pt>
                <c:pt idx="27">
                  <c:v>45195</c:v>
                </c:pt>
                <c:pt idx="28">
                  <c:v>45196</c:v>
                </c:pt>
                <c:pt idx="29">
                  <c:v>45197</c:v>
                </c:pt>
                <c:pt idx="30">
                  <c:v>45201</c:v>
                </c:pt>
                <c:pt idx="31">
                  <c:v>45202</c:v>
                </c:pt>
                <c:pt idx="32">
                  <c:v>45203</c:v>
                </c:pt>
                <c:pt idx="33">
                  <c:v>45204</c:v>
                </c:pt>
                <c:pt idx="34">
                  <c:v>45205</c:v>
                </c:pt>
                <c:pt idx="35">
                  <c:v>45210</c:v>
                </c:pt>
                <c:pt idx="36">
                  <c:v>45211</c:v>
                </c:pt>
                <c:pt idx="37">
                  <c:v>45212</c:v>
                </c:pt>
                <c:pt idx="38">
                  <c:v>45215</c:v>
                </c:pt>
                <c:pt idx="39">
                  <c:v>45216</c:v>
                </c:pt>
                <c:pt idx="40">
                  <c:v>45217</c:v>
                </c:pt>
                <c:pt idx="41">
                  <c:v>45218</c:v>
                </c:pt>
                <c:pt idx="42">
                  <c:v>45219</c:v>
                </c:pt>
                <c:pt idx="43">
                  <c:v>45222</c:v>
                </c:pt>
                <c:pt idx="44">
                  <c:v>45223</c:v>
                </c:pt>
                <c:pt idx="45">
                  <c:v>45224</c:v>
                </c:pt>
                <c:pt idx="46">
                  <c:v>45225</c:v>
                </c:pt>
                <c:pt idx="47">
                  <c:v>45226</c:v>
                </c:pt>
                <c:pt idx="48">
                  <c:v>45229</c:v>
                </c:pt>
                <c:pt idx="49">
                  <c:v>45230</c:v>
                </c:pt>
                <c:pt idx="50">
                  <c:v>45231</c:v>
                </c:pt>
                <c:pt idx="51">
                  <c:v>45232</c:v>
                </c:pt>
                <c:pt idx="52">
                  <c:v>45233</c:v>
                </c:pt>
                <c:pt idx="53">
                  <c:v>45236</c:v>
                </c:pt>
                <c:pt idx="54">
                  <c:v>45237</c:v>
                </c:pt>
                <c:pt idx="55">
                  <c:v>45238</c:v>
                </c:pt>
                <c:pt idx="56">
                  <c:v>45239</c:v>
                </c:pt>
                <c:pt idx="57">
                  <c:v>45240</c:v>
                </c:pt>
                <c:pt idx="58">
                  <c:v>45243</c:v>
                </c:pt>
                <c:pt idx="59">
                  <c:v>45244</c:v>
                </c:pt>
              </c:numCache>
            </c:numRef>
          </c:cat>
          <c:val>
            <c:numRef>
              <c:f>近60天Data!$B$2:$B$61</c:f>
              <c:numCache>
                <c:formatCode>#,##0.00_ ;[Red]\-#,##0.00\ </c:formatCode>
                <c:ptCount val="60"/>
                <c:pt idx="0">
                  <c:v>16381.31</c:v>
                </c:pt>
                <c:pt idx="1">
                  <c:v>16381.49</c:v>
                </c:pt>
                <c:pt idx="2">
                  <c:v>16437.61</c:v>
                </c:pt>
                <c:pt idx="3">
                  <c:v>16576.900000000001</c:v>
                </c:pt>
                <c:pt idx="4">
                  <c:v>16770.87</c:v>
                </c:pt>
                <c:pt idx="5">
                  <c:v>16481.580000000002</c:v>
                </c:pt>
                <c:pt idx="6">
                  <c:v>16509.259999999998</c:v>
                </c:pt>
                <c:pt idx="7">
                  <c:v>16623.650000000001</c:v>
                </c:pt>
                <c:pt idx="8">
                  <c:v>16719.82</c:v>
                </c:pt>
                <c:pt idx="9">
                  <c:v>16634.509999999998</c:v>
                </c:pt>
                <c:pt idx="10">
                  <c:v>16644.939999999999</c:v>
                </c:pt>
                <c:pt idx="11">
                  <c:v>16789.689999999999</c:v>
                </c:pt>
                <c:pt idx="12">
                  <c:v>16791.61</c:v>
                </c:pt>
                <c:pt idx="13">
                  <c:v>16738.16</c:v>
                </c:pt>
                <c:pt idx="14">
                  <c:v>16619.14</c:v>
                </c:pt>
                <c:pt idx="15">
                  <c:v>16576.02</c:v>
                </c:pt>
                <c:pt idx="16">
                  <c:v>16432.95</c:v>
                </c:pt>
                <c:pt idx="17">
                  <c:v>16572.71</c:v>
                </c:pt>
                <c:pt idx="18">
                  <c:v>16581.509999999998</c:v>
                </c:pt>
                <c:pt idx="19">
                  <c:v>16807.560000000001</c:v>
                </c:pt>
                <c:pt idx="20">
                  <c:v>16920.919999999998</c:v>
                </c:pt>
                <c:pt idx="21">
                  <c:v>16698.240000000002</c:v>
                </c:pt>
                <c:pt idx="22">
                  <c:v>16636.32</c:v>
                </c:pt>
                <c:pt idx="23">
                  <c:v>16534.75</c:v>
                </c:pt>
                <c:pt idx="24">
                  <c:v>16316.67</c:v>
                </c:pt>
                <c:pt idx="25">
                  <c:v>16344.48</c:v>
                </c:pt>
                <c:pt idx="26">
                  <c:v>16452.23</c:v>
                </c:pt>
                <c:pt idx="27">
                  <c:v>16276.07</c:v>
                </c:pt>
                <c:pt idx="28">
                  <c:v>16310.36</c:v>
                </c:pt>
                <c:pt idx="29">
                  <c:v>16353.74</c:v>
                </c:pt>
                <c:pt idx="30">
                  <c:v>16557.310000000001</c:v>
                </c:pt>
                <c:pt idx="31">
                  <c:v>16454.34</c:v>
                </c:pt>
                <c:pt idx="32">
                  <c:v>16273.38</c:v>
                </c:pt>
                <c:pt idx="33">
                  <c:v>16453.52</c:v>
                </c:pt>
                <c:pt idx="34">
                  <c:v>16520.57</c:v>
                </c:pt>
                <c:pt idx="35">
                  <c:v>16672.03</c:v>
                </c:pt>
                <c:pt idx="36">
                  <c:v>16825.91</c:v>
                </c:pt>
                <c:pt idx="37">
                  <c:v>16782.57</c:v>
                </c:pt>
                <c:pt idx="38">
                  <c:v>16652.240000000002</c:v>
                </c:pt>
                <c:pt idx="39">
                  <c:v>16642.55</c:v>
                </c:pt>
                <c:pt idx="40">
                  <c:v>16440.91</c:v>
                </c:pt>
                <c:pt idx="41">
                  <c:v>16452.73</c:v>
                </c:pt>
                <c:pt idx="42">
                  <c:v>16440.72</c:v>
                </c:pt>
                <c:pt idx="43">
                  <c:v>16251.36</c:v>
                </c:pt>
                <c:pt idx="44">
                  <c:v>16309.76</c:v>
                </c:pt>
                <c:pt idx="45">
                  <c:v>16358.89</c:v>
                </c:pt>
                <c:pt idx="46">
                  <c:v>16073.74</c:v>
                </c:pt>
                <c:pt idx="47">
                  <c:v>16134.61</c:v>
                </c:pt>
                <c:pt idx="48">
                  <c:v>16149.68</c:v>
                </c:pt>
                <c:pt idx="49">
                  <c:v>16001.27</c:v>
                </c:pt>
                <c:pt idx="50">
                  <c:v>16038.56</c:v>
                </c:pt>
                <c:pt idx="51">
                  <c:v>16396.95</c:v>
                </c:pt>
                <c:pt idx="52">
                  <c:v>16507.650000000001</c:v>
                </c:pt>
                <c:pt idx="53">
                  <c:v>16649.36</c:v>
                </c:pt>
                <c:pt idx="54">
                  <c:v>16684.95</c:v>
                </c:pt>
                <c:pt idx="55">
                  <c:v>16740.830000000002</c:v>
                </c:pt>
                <c:pt idx="56">
                  <c:v>16745.650000000001</c:v>
                </c:pt>
                <c:pt idx="57">
                  <c:v>16682.669999999998</c:v>
                </c:pt>
                <c:pt idx="58">
                  <c:v>16839.29</c:v>
                </c:pt>
                <c:pt idx="59">
                  <c:v>16915.71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73-466B-8C79-ACD9A6FE5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496824"/>
        <c:axId val="1"/>
      </c:lineChart>
      <c:catAx>
        <c:axId val="645496824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"/>
        <c:crossesAt val="12500"/>
        <c:auto val="0"/>
        <c:lblAlgn val="ctr"/>
        <c:lblOffset val="100"/>
        <c:tickLblSkip val="18"/>
        <c:tickMarkSkip val="20"/>
        <c:noMultiLvlLbl val="0"/>
      </c:catAx>
      <c:valAx>
        <c:axId val="1"/>
        <c:scaling>
          <c:orientation val="minMax"/>
          <c:max val="17500"/>
          <c:min val="155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dash"/>
              <a:round/>
            </a:ln>
            <a:effectLst/>
          </c:spPr>
        </c:majorGridlines>
        <c:numFmt formatCode="#,##0_);[Red]\(#,##0\)" sourceLinked="0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45496824"/>
        <c:crosses val="autoZero"/>
        <c:crossBetween val="between"/>
        <c:majorUnit val="500"/>
      </c:valAx>
      <c:cat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  <c:max val="0.49"/>
          <c:min val="-0.33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5D739A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"/>
        <c:crosses val="max"/>
        <c:crossBetween val="between"/>
        <c:majorUnit val="0.2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6565464200695843"/>
          <c:y val="0.23197927845226243"/>
          <c:w val="0.23154500025211711"/>
          <c:h val="4.8077783380525679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3600" b="1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台指選擇權波動指數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 altLang="en-US" sz="3600" b="1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1.2242571595805822E-2"/>
          <c:y val="2.64534174607484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607158119658111E-2"/>
          <c:y val="0.32566944271165826"/>
          <c:w val="0.8231494658119658"/>
          <c:h val="0.53497670892350768"/>
        </c:manualLayout>
      </c:layout>
      <c:barChart>
        <c:barDir val="col"/>
        <c:grouping val="clustered"/>
        <c:varyColors val="0"/>
        <c:ser>
          <c:idx val="1"/>
          <c:order val="1"/>
          <c:tx>
            <c:v>VIX</c:v>
          </c:tx>
          <c:spPr>
            <a:solidFill>
              <a:srgbClr val="E3391D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近60天Data!$A$21:$A$61</c:f>
              <c:numCache>
                <c:formatCode>m/d/yyyy</c:formatCode>
                <c:ptCount val="41"/>
                <c:pt idx="0">
                  <c:v>45183</c:v>
                </c:pt>
                <c:pt idx="1">
                  <c:v>45184</c:v>
                </c:pt>
                <c:pt idx="2">
                  <c:v>45187</c:v>
                </c:pt>
                <c:pt idx="3">
                  <c:v>45188</c:v>
                </c:pt>
                <c:pt idx="4">
                  <c:v>45189</c:v>
                </c:pt>
                <c:pt idx="5">
                  <c:v>45190</c:v>
                </c:pt>
                <c:pt idx="6">
                  <c:v>45191</c:v>
                </c:pt>
                <c:pt idx="7">
                  <c:v>45194</c:v>
                </c:pt>
                <c:pt idx="8">
                  <c:v>45195</c:v>
                </c:pt>
                <c:pt idx="9">
                  <c:v>45196</c:v>
                </c:pt>
                <c:pt idx="10">
                  <c:v>45197</c:v>
                </c:pt>
                <c:pt idx="11">
                  <c:v>45201</c:v>
                </c:pt>
                <c:pt idx="12">
                  <c:v>45202</c:v>
                </c:pt>
                <c:pt idx="13">
                  <c:v>45203</c:v>
                </c:pt>
                <c:pt idx="14">
                  <c:v>45204</c:v>
                </c:pt>
                <c:pt idx="15">
                  <c:v>45205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45215</c:v>
                </c:pt>
                <c:pt idx="20">
                  <c:v>45216</c:v>
                </c:pt>
                <c:pt idx="21">
                  <c:v>45217</c:v>
                </c:pt>
                <c:pt idx="22">
                  <c:v>45218</c:v>
                </c:pt>
                <c:pt idx="23">
                  <c:v>45219</c:v>
                </c:pt>
                <c:pt idx="24">
                  <c:v>45222</c:v>
                </c:pt>
                <c:pt idx="25">
                  <c:v>45223</c:v>
                </c:pt>
                <c:pt idx="26">
                  <c:v>45224</c:v>
                </c:pt>
                <c:pt idx="27">
                  <c:v>45225</c:v>
                </c:pt>
                <c:pt idx="28">
                  <c:v>45226</c:v>
                </c:pt>
                <c:pt idx="29">
                  <c:v>45229</c:v>
                </c:pt>
                <c:pt idx="30">
                  <c:v>45230</c:v>
                </c:pt>
                <c:pt idx="31">
                  <c:v>45231</c:v>
                </c:pt>
                <c:pt idx="32">
                  <c:v>45232</c:v>
                </c:pt>
                <c:pt idx="33">
                  <c:v>45233</c:v>
                </c:pt>
                <c:pt idx="34">
                  <c:v>45236</c:v>
                </c:pt>
                <c:pt idx="35">
                  <c:v>45237</c:v>
                </c:pt>
                <c:pt idx="36">
                  <c:v>45238</c:v>
                </c:pt>
                <c:pt idx="37">
                  <c:v>45239</c:v>
                </c:pt>
                <c:pt idx="38">
                  <c:v>45240</c:v>
                </c:pt>
                <c:pt idx="39">
                  <c:v>45243</c:v>
                </c:pt>
                <c:pt idx="40">
                  <c:v>45244</c:v>
                </c:pt>
              </c:numCache>
            </c:numRef>
          </c:cat>
          <c:val>
            <c:numRef>
              <c:f>近60天Data!$AW$2:$AW$61</c:f>
              <c:numCache>
                <c:formatCode>#,##0.00_ ;[Red]\-#,##0.00\ </c:formatCode>
                <c:ptCount val="60"/>
                <c:pt idx="0">
                  <c:v>16.75</c:v>
                </c:pt>
                <c:pt idx="1">
                  <c:v>16.34</c:v>
                </c:pt>
                <c:pt idx="2">
                  <c:v>16.62</c:v>
                </c:pt>
                <c:pt idx="3">
                  <c:v>16.03</c:v>
                </c:pt>
                <c:pt idx="4">
                  <c:v>14.91</c:v>
                </c:pt>
                <c:pt idx="5">
                  <c:v>16.399999999999999</c:v>
                </c:pt>
                <c:pt idx="6">
                  <c:v>15.33</c:v>
                </c:pt>
                <c:pt idx="7">
                  <c:v>14.86</c:v>
                </c:pt>
                <c:pt idx="8">
                  <c:v>14.06</c:v>
                </c:pt>
                <c:pt idx="9">
                  <c:v>14.08</c:v>
                </c:pt>
                <c:pt idx="10">
                  <c:v>13.93</c:v>
                </c:pt>
                <c:pt idx="11">
                  <c:v>13.71</c:v>
                </c:pt>
                <c:pt idx="12">
                  <c:v>13.64</c:v>
                </c:pt>
                <c:pt idx="13">
                  <c:v>13.76</c:v>
                </c:pt>
                <c:pt idx="14">
                  <c:v>13.45</c:v>
                </c:pt>
                <c:pt idx="15">
                  <c:v>13.79</c:v>
                </c:pt>
                <c:pt idx="16">
                  <c:v>14.53</c:v>
                </c:pt>
                <c:pt idx="17">
                  <c:v>13.91</c:v>
                </c:pt>
                <c:pt idx="18">
                  <c:v>13.96</c:v>
                </c:pt>
                <c:pt idx="19">
                  <c:v>13.71</c:v>
                </c:pt>
                <c:pt idx="20">
                  <c:v>13.36</c:v>
                </c:pt>
                <c:pt idx="21">
                  <c:v>14.06</c:v>
                </c:pt>
                <c:pt idx="22">
                  <c:v>13.99</c:v>
                </c:pt>
                <c:pt idx="23">
                  <c:v>13.99</c:v>
                </c:pt>
                <c:pt idx="24">
                  <c:v>14.73</c:v>
                </c:pt>
                <c:pt idx="25">
                  <c:v>14.55</c:v>
                </c:pt>
                <c:pt idx="26">
                  <c:v>14.06</c:v>
                </c:pt>
                <c:pt idx="27">
                  <c:v>13.92</c:v>
                </c:pt>
                <c:pt idx="28">
                  <c:v>14.63</c:v>
                </c:pt>
                <c:pt idx="29">
                  <c:v>14.51</c:v>
                </c:pt>
                <c:pt idx="30">
                  <c:v>13.99</c:v>
                </c:pt>
                <c:pt idx="31">
                  <c:v>14.97</c:v>
                </c:pt>
                <c:pt idx="32">
                  <c:v>16.010000000000002</c:v>
                </c:pt>
                <c:pt idx="33">
                  <c:v>14.86</c:v>
                </c:pt>
                <c:pt idx="34">
                  <c:v>14.56</c:v>
                </c:pt>
                <c:pt idx="35">
                  <c:v>14.39</c:v>
                </c:pt>
                <c:pt idx="36">
                  <c:v>14.1</c:v>
                </c:pt>
                <c:pt idx="37">
                  <c:v>14.63</c:v>
                </c:pt>
                <c:pt idx="38">
                  <c:v>15.78</c:v>
                </c:pt>
                <c:pt idx="39">
                  <c:v>15.42</c:v>
                </c:pt>
                <c:pt idx="40">
                  <c:v>15.86</c:v>
                </c:pt>
                <c:pt idx="41">
                  <c:v>16.03</c:v>
                </c:pt>
                <c:pt idx="42">
                  <c:v>16.5</c:v>
                </c:pt>
                <c:pt idx="43">
                  <c:v>17.14</c:v>
                </c:pt>
                <c:pt idx="44">
                  <c:v>16.62</c:v>
                </c:pt>
                <c:pt idx="45">
                  <c:v>16.39</c:v>
                </c:pt>
                <c:pt idx="46">
                  <c:v>16.97</c:v>
                </c:pt>
                <c:pt idx="47">
                  <c:v>16.36</c:v>
                </c:pt>
                <c:pt idx="48">
                  <c:v>16.920000000000002</c:v>
                </c:pt>
                <c:pt idx="49">
                  <c:v>17.07</c:v>
                </c:pt>
                <c:pt idx="50">
                  <c:v>16.62</c:v>
                </c:pt>
                <c:pt idx="51">
                  <c:v>15.15</c:v>
                </c:pt>
                <c:pt idx="52">
                  <c:v>14.13</c:v>
                </c:pt>
                <c:pt idx="53">
                  <c:v>14.21</c:v>
                </c:pt>
                <c:pt idx="54">
                  <c:v>13.89</c:v>
                </c:pt>
                <c:pt idx="55">
                  <c:v>14.17</c:v>
                </c:pt>
                <c:pt idx="56">
                  <c:v>13.56</c:v>
                </c:pt>
                <c:pt idx="57">
                  <c:v>13.61</c:v>
                </c:pt>
                <c:pt idx="58">
                  <c:v>13.66</c:v>
                </c:pt>
                <c:pt idx="59">
                  <c:v>13.76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5E-4EC5-B5EB-A1555985F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"/>
        <c:axId val="4"/>
      </c:barChart>
      <c:lineChart>
        <c:grouping val="standard"/>
        <c:varyColors val="0"/>
        <c:ser>
          <c:idx val="0"/>
          <c:order val="0"/>
          <c:tx>
            <c:v>加權指數 - 左軸</c:v>
          </c:tx>
          <c:spPr>
            <a:ln w="34925">
              <a:solidFill>
                <a:srgbClr val="002060"/>
              </a:solidFill>
              <a:prstDash val="solid"/>
            </a:ln>
            <a:effectLst>
              <a:outerShdw blurRad="50800" dist="50800" dir="5400000" algn="ctr" rotWithShape="0">
                <a:srgbClr val="000000">
                  <a:alpha val="57000"/>
                </a:srgb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45156</c:v>
                </c:pt>
                <c:pt idx="1">
                  <c:v>45159</c:v>
                </c:pt>
                <c:pt idx="2">
                  <c:v>45160</c:v>
                </c:pt>
                <c:pt idx="3">
                  <c:v>45161</c:v>
                </c:pt>
                <c:pt idx="4">
                  <c:v>45162</c:v>
                </c:pt>
                <c:pt idx="5">
                  <c:v>45163</c:v>
                </c:pt>
                <c:pt idx="6">
                  <c:v>45166</c:v>
                </c:pt>
                <c:pt idx="7">
                  <c:v>45167</c:v>
                </c:pt>
                <c:pt idx="8">
                  <c:v>45168</c:v>
                </c:pt>
                <c:pt idx="9">
                  <c:v>45169</c:v>
                </c:pt>
                <c:pt idx="10">
                  <c:v>45170</c:v>
                </c:pt>
                <c:pt idx="11">
                  <c:v>45173</c:v>
                </c:pt>
                <c:pt idx="12">
                  <c:v>45174</c:v>
                </c:pt>
                <c:pt idx="13">
                  <c:v>45175</c:v>
                </c:pt>
                <c:pt idx="14">
                  <c:v>45176</c:v>
                </c:pt>
                <c:pt idx="15">
                  <c:v>45177</c:v>
                </c:pt>
                <c:pt idx="16">
                  <c:v>45180</c:v>
                </c:pt>
                <c:pt idx="17">
                  <c:v>45181</c:v>
                </c:pt>
                <c:pt idx="18">
                  <c:v>45182</c:v>
                </c:pt>
                <c:pt idx="19">
                  <c:v>45183</c:v>
                </c:pt>
                <c:pt idx="20">
                  <c:v>45184</c:v>
                </c:pt>
                <c:pt idx="21">
                  <c:v>45187</c:v>
                </c:pt>
                <c:pt idx="22">
                  <c:v>45188</c:v>
                </c:pt>
                <c:pt idx="23">
                  <c:v>45189</c:v>
                </c:pt>
                <c:pt idx="24">
                  <c:v>45190</c:v>
                </c:pt>
                <c:pt idx="25">
                  <c:v>45191</c:v>
                </c:pt>
                <c:pt idx="26">
                  <c:v>45194</c:v>
                </c:pt>
                <c:pt idx="27">
                  <c:v>45195</c:v>
                </c:pt>
                <c:pt idx="28">
                  <c:v>45196</c:v>
                </c:pt>
                <c:pt idx="29">
                  <c:v>45197</c:v>
                </c:pt>
                <c:pt idx="30">
                  <c:v>45201</c:v>
                </c:pt>
                <c:pt idx="31">
                  <c:v>45202</c:v>
                </c:pt>
                <c:pt idx="32">
                  <c:v>45203</c:v>
                </c:pt>
                <c:pt idx="33">
                  <c:v>45204</c:v>
                </c:pt>
                <c:pt idx="34">
                  <c:v>45205</c:v>
                </c:pt>
                <c:pt idx="35">
                  <c:v>45210</c:v>
                </c:pt>
                <c:pt idx="36">
                  <c:v>45211</c:v>
                </c:pt>
                <c:pt idx="37">
                  <c:v>45212</c:v>
                </c:pt>
                <c:pt idx="38">
                  <c:v>45215</c:v>
                </c:pt>
                <c:pt idx="39">
                  <c:v>45216</c:v>
                </c:pt>
                <c:pt idx="40">
                  <c:v>45217</c:v>
                </c:pt>
                <c:pt idx="41">
                  <c:v>45218</c:v>
                </c:pt>
                <c:pt idx="42">
                  <c:v>45219</c:v>
                </c:pt>
                <c:pt idx="43">
                  <c:v>45222</c:v>
                </c:pt>
                <c:pt idx="44">
                  <c:v>45223</c:v>
                </c:pt>
                <c:pt idx="45">
                  <c:v>45224</c:v>
                </c:pt>
                <c:pt idx="46">
                  <c:v>45225</c:v>
                </c:pt>
                <c:pt idx="47">
                  <c:v>45226</c:v>
                </c:pt>
                <c:pt idx="48">
                  <c:v>45229</c:v>
                </c:pt>
                <c:pt idx="49">
                  <c:v>45230</c:v>
                </c:pt>
                <c:pt idx="50">
                  <c:v>45231</c:v>
                </c:pt>
                <c:pt idx="51">
                  <c:v>45232</c:v>
                </c:pt>
                <c:pt idx="52">
                  <c:v>45233</c:v>
                </c:pt>
                <c:pt idx="53">
                  <c:v>45236</c:v>
                </c:pt>
                <c:pt idx="54">
                  <c:v>45237</c:v>
                </c:pt>
                <c:pt idx="55">
                  <c:v>45238</c:v>
                </c:pt>
                <c:pt idx="56">
                  <c:v>45239</c:v>
                </c:pt>
                <c:pt idx="57">
                  <c:v>45240</c:v>
                </c:pt>
                <c:pt idx="58">
                  <c:v>45243</c:v>
                </c:pt>
                <c:pt idx="59">
                  <c:v>45244</c:v>
                </c:pt>
              </c:numCache>
            </c:numRef>
          </c:cat>
          <c:val>
            <c:numRef>
              <c:f>近60天Data!$B$2:$B$61</c:f>
              <c:numCache>
                <c:formatCode>#,##0.00_ ;[Red]\-#,##0.00\ </c:formatCode>
                <c:ptCount val="60"/>
                <c:pt idx="0">
                  <c:v>16381.31</c:v>
                </c:pt>
                <c:pt idx="1">
                  <c:v>16381.49</c:v>
                </c:pt>
                <c:pt idx="2">
                  <c:v>16437.61</c:v>
                </c:pt>
                <c:pt idx="3">
                  <c:v>16576.900000000001</c:v>
                </c:pt>
                <c:pt idx="4">
                  <c:v>16770.87</c:v>
                </c:pt>
                <c:pt idx="5">
                  <c:v>16481.580000000002</c:v>
                </c:pt>
                <c:pt idx="6">
                  <c:v>16509.259999999998</c:v>
                </c:pt>
                <c:pt idx="7">
                  <c:v>16623.650000000001</c:v>
                </c:pt>
                <c:pt idx="8">
                  <c:v>16719.82</c:v>
                </c:pt>
                <c:pt idx="9">
                  <c:v>16634.509999999998</c:v>
                </c:pt>
                <c:pt idx="10">
                  <c:v>16644.939999999999</c:v>
                </c:pt>
                <c:pt idx="11">
                  <c:v>16789.689999999999</c:v>
                </c:pt>
                <c:pt idx="12">
                  <c:v>16791.61</c:v>
                </c:pt>
                <c:pt idx="13">
                  <c:v>16738.16</c:v>
                </c:pt>
                <c:pt idx="14">
                  <c:v>16619.14</c:v>
                </c:pt>
                <c:pt idx="15">
                  <c:v>16576.02</c:v>
                </c:pt>
                <c:pt idx="16">
                  <c:v>16432.95</c:v>
                </c:pt>
                <c:pt idx="17">
                  <c:v>16572.71</c:v>
                </c:pt>
                <c:pt idx="18">
                  <c:v>16581.509999999998</c:v>
                </c:pt>
                <c:pt idx="19">
                  <c:v>16807.560000000001</c:v>
                </c:pt>
                <c:pt idx="20">
                  <c:v>16920.919999999998</c:v>
                </c:pt>
                <c:pt idx="21">
                  <c:v>16698.240000000002</c:v>
                </c:pt>
                <c:pt idx="22">
                  <c:v>16636.32</c:v>
                </c:pt>
                <c:pt idx="23">
                  <c:v>16534.75</c:v>
                </c:pt>
                <c:pt idx="24">
                  <c:v>16316.67</c:v>
                </c:pt>
                <c:pt idx="25">
                  <c:v>16344.48</c:v>
                </c:pt>
                <c:pt idx="26">
                  <c:v>16452.23</c:v>
                </c:pt>
                <c:pt idx="27">
                  <c:v>16276.07</c:v>
                </c:pt>
                <c:pt idx="28">
                  <c:v>16310.36</c:v>
                </c:pt>
                <c:pt idx="29">
                  <c:v>16353.74</c:v>
                </c:pt>
                <c:pt idx="30">
                  <c:v>16557.310000000001</c:v>
                </c:pt>
                <c:pt idx="31">
                  <c:v>16454.34</c:v>
                </c:pt>
                <c:pt idx="32">
                  <c:v>16273.38</c:v>
                </c:pt>
                <c:pt idx="33">
                  <c:v>16453.52</c:v>
                </c:pt>
                <c:pt idx="34">
                  <c:v>16520.57</c:v>
                </c:pt>
                <c:pt idx="35">
                  <c:v>16672.03</c:v>
                </c:pt>
                <c:pt idx="36">
                  <c:v>16825.91</c:v>
                </c:pt>
                <c:pt idx="37">
                  <c:v>16782.57</c:v>
                </c:pt>
                <c:pt idx="38">
                  <c:v>16652.240000000002</c:v>
                </c:pt>
                <c:pt idx="39">
                  <c:v>16642.55</c:v>
                </c:pt>
                <c:pt idx="40">
                  <c:v>16440.91</c:v>
                </c:pt>
                <c:pt idx="41">
                  <c:v>16452.73</c:v>
                </c:pt>
                <c:pt idx="42">
                  <c:v>16440.72</c:v>
                </c:pt>
                <c:pt idx="43">
                  <c:v>16251.36</c:v>
                </c:pt>
                <c:pt idx="44">
                  <c:v>16309.76</c:v>
                </c:pt>
                <c:pt idx="45">
                  <c:v>16358.89</c:v>
                </c:pt>
                <c:pt idx="46">
                  <c:v>16073.74</c:v>
                </c:pt>
                <c:pt idx="47">
                  <c:v>16134.61</c:v>
                </c:pt>
                <c:pt idx="48">
                  <c:v>16149.68</c:v>
                </c:pt>
                <c:pt idx="49">
                  <c:v>16001.27</c:v>
                </c:pt>
                <c:pt idx="50">
                  <c:v>16038.56</c:v>
                </c:pt>
                <c:pt idx="51">
                  <c:v>16396.95</c:v>
                </c:pt>
                <c:pt idx="52">
                  <c:v>16507.650000000001</c:v>
                </c:pt>
                <c:pt idx="53">
                  <c:v>16649.36</c:v>
                </c:pt>
                <c:pt idx="54">
                  <c:v>16684.95</c:v>
                </c:pt>
                <c:pt idx="55">
                  <c:v>16740.830000000002</c:v>
                </c:pt>
                <c:pt idx="56">
                  <c:v>16745.650000000001</c:v>
                </c:pt>
                <c:pt idx="57">
                  <c:v>16682.669999999998</c:v>
                </c:pt>
                <c:pt idx="58">
                  <c:v>16839.29</c:v>
                </c:pt>
                <c:pt idx="59">
                  <c:v>16915.71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E-4EC5-B5EB-A1555985F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511224"/>
        <c:axId val="1"/>
      </c:lineChart>
      <c:catAx>
        <c:axId val="645511224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"/>
        <c:crosses val="autoZero"/>
        <c:auto val="0"/>
        <c:lblAlgn val="ctr"/>
        <c:lblOffset val="100"/>
        <c:tickLblSkip val="18"/>
        <c:tickMarkSkip val="20"/>
        <c:noMultiLvlLbl val="0"/>
      </c:catAx>
      <c:valAx>
        <c:axId val="1"/>
        <c:scaling>
          <c:orientation val="minMax"/>
          <c:max val="17500"/>
          <c:min val="155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dash"/>
              <a:round/>
            </a:ln>
            <a:effectLst/>
          </c:spPr>
        </c:majorGridlines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45511224"/>
        <c:crosses val="autoZero"/>
        <c:crossBetween val="between"/>
        <c:majorUnit val="500"/>
      </c:valAx>
      <c:cat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At val="10"/>
        <c:auto val="0"/>
        <c:lblAlgn val="ctr"/>
        <c:lblOffset val="100"/>
        <c:noMultiLvlLbl val="0"/>
      </c:catAx>
      <c:valAx>
        <c:axId val="4"/>
        <c:scaling>
          <c:orientation val="minMax"/>
          <c:max val="20"/>
          <c:min val="10"/>
        </c:scaling>
        <c:delete val="0"/>
        <c:axPos val="r"/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3"/>
        <c:crosses val="max"/>
        <c:crossBetween val="between"/>
        <c:majorUnit val="2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66804943148409324"/>
          <c:y val="0.26272445575666209"/>
          <c:w val="0.24454833660424136"/>
          <c:h val="4.8077783380525707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 sz="3600" b="1">
                <a:solidFill>
                  <a:schemeClr val="tx1"/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買賣權未平倉比率</a:t>
            </a:r>
            <a:endParaRPr lang="en-US" altLang="zh-TW" sz="3600" b="1">
              <a:solidFill>
                <a:schemeClr val="tx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2.8045148590297182E-2"/>
          <c:y val="2.544957742351171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381963190511664"/>
          <c:y val="0.33481556245686678"/>
          <c:w val="0.82695791272726571"/>
          <c:h val="0.51525258799171847"/>
        </c:manualLayout>
      </c:layout>
      <c:barChart>
        <c:barDir val="col"/>
        <c:grouping val="clustered"/>
        <c:varyColors val="0"/>
        <c:ser>
          <c:idx val="1"/>
          <c:order val="1"/>
          <c:tx>
            <c:v>PC Ratio</c:v>
          </c:tx>
          <c:spPr>
            <a:solidFill>
              <a:srgbClr val="E3391D"/>
            </a:solidFill>
            <a:ln>
              <a:solidFill>
                <a:schemeClr val="bg1"/>
              </a:solidFill>
            </a:ln>
          </c:spPr>
          <c:invertIfNegative val="1"/>
          <c:cat>
            <c:numRef>
              <c:f>近60天Data!$A$2:$A$61</c:f>
              <c:numCache>
                <c:formatCode>m/d/yyyy</c:formatCode>
                <c:ptCount val="60"/>
                <c:pt idx="0">
                  <c:v>45156</c:v>
                </c:pt>
                <c:pt idx="1">
                  <c:v>45159</c:v>
                </c:pt>
                <c:pt idx="2">
                  <c:v>45160</c:v>
                </c:pt>
                <c:pt idx="3">
                  <c:v>45161</c:v>
                </c:pt>
                <c:pt idx="4">
                  <c:v>45162</c:v>
                </c:pt>
                <c:pt idx="5">
                  <c:v>45163</c:v>
                </c:pt>
                <c:pt idx="6">
                  <c:v>45166</c:v>
                </c:pt>
                <c:pt idx="7">
                  <c:v>45167</c:v>
                </c:pt>
                <c:pt idx="8">
                  <c:v>45168</c:v>
                </c:pt>
                <c:pt idx="9">
                  <c:v>45169</c:v>
                </c:pt>
                <c:pt idx="10">
                  <c:v>45170</c:v>
                </c:pt>
                <c:pt idx="11">
                  <c:v>45173</c:v>
                </c:pt>
                <c:pt idx="12">
                  <c:v>45174</c:v>
                </c:pt>
                <c:pt idx="13">
                  <c:v>45175</c:v>
                </c:pt>
                <c:pt idx="14">
                  <c:v>45176</c:v>
                </c:pt>
                <c:pt idx="15">
                  <c:v>45177</c:v>
                </c:pt>
                <c:pt idx="16">
                  <c:v>45180</c:v>
                </c:pt>
                <c:pt idx="17">
                  <c:v>45181</c:v>
                </c:pt>
                <c:pt idx="18">
                  <c:v>45182</c:v>
                </c:pt>
                <c:pt idx="19">
                  <c:v>45183</c:v>
                </c:pt>
                <c:pt idx="20">
                  <c:v>45184</c:v>
                </c:pt>
                <c:pt idx="21">
                  <c:v>45187</c:v>
                </c:pt>
                <c:pt idx="22">
                  <c:v>45188</c:v>
                </c:pt>
                <c:pt idx="23">
                  <c:v>45189</c:v>
                </c:pt>
                <c:pt idx="24">
                  <c:v>45190</c:v>
                </c:pt>
                <c:pt idx="25">
                  <c:v>45191</c:v>
                </c:pt>
                <c:pt idx="26">
                  <c:v>45194</c:v>
                </c:pt>
                <c:pt idx="27">
                  <c:v>45195</c:v>
                </c:pt>
                <c:pt idx="28">
                  <c:v>45196</c:v>
                </c:pt>
                <c:pt idx="29">
                  <c:v>45197</c:v>
                </c:pt>
                <c:pt idx="30">
                  <c:v>45201</c:v>
                </c:pt>
                <c:pt idx="31">
                  <c:v>45202</c:v>
                </c:pt>
                <c:pt idx="32">
                  <c:v>45203</c:v>
                </c:pt>
                <c:pt idx="33">
                  <c:v>45204</c:v>
                </c:pt>
                <c:pt idx="34">
                  <c:v>45205</c:v>
                </c:pt>
                <c:pt idx="35">
                  <c:v>45210</c:v>
                </c:pt>
                <c:pt idx="36">
                  <c:v>45211</c:v>
                </c:pt>
                <c:pt idx="37">
                  <c:v>45212</c:v>
                </c:pt>
                <c:pt idx="38">
                  <c:v>45215</c:v>
                </c:pt>
                <c:pt idx="39">
                  <c:v>45216</c:v>
                </c:pt>
                <c:pt idx="40">
                  <c:v>45217</c:v>
                </c:pt>
                <c:pt idx="41">
                  <c:v>45218</c:v>
                </c:pt>
                <c:pt idx="42">
                  <c:v>45219</c:v>
                </c:pt>
                <c:pt idx="43">
                  <c:v>45222</c:v>
                </c:pt>
                <c:pt idx="44">
                  <c:v>45223</c:v>
                </c:pt>
                <c:pt idx="45">
                  <c:v>45224</c:v>
                </c:pt>
                <c:pt idx="46">
                  <c:v>45225</c:v>
                </c:pt>
                <c:pt idx="47">
                  <c:v>45226</c:v>
                </c:pt>
                <c:pt idx="48">
                  <c:v>45229</c:v>
                </c:pt>
                <c:pt idx="49">
                  <c:v>45230</c:v>
                </c:pt>
                <c:pt idx="50">
                  <c:v>45231</c:v>
                </c:pt>
                <c:pt idx="51">
                  <c:v>45232</c:v>
                </c:pt>
                <c:pt idx="52">
                  <c:v>45233</c:v>
                </c:pt>
                <c:pt idx="53">
                  <c:v>45236</c:v>
                </c:pt>
                <c:pt idx="54">
                  <c:v>45237</c:v>
                </c:pt>
                <c:pt idx="55">
                  <c:v>45238</c:v>
                </c:pt>
                <c:pt idx="56">
                  <c:v>45239</c:v>
                </c:pt>
                <c:pt idx="57">
                  <c:v>45240</c:v>
                </c:pt>
                <c:pt idx="58">
                  <c:v>45243</c:v>
                </c:pt>
                <c:pt idx="59">
                  <c:v>45244</c:v>
                </c:pt>
              </c:numCache>
            </c:numRef>
          </c:cat>
          <c:val>
            <c:numRef>
              <c:f>近60天Data!$AB$2:$AB$61</c:f>
              <c:numCache>
                <c:formatCode>#,##0.00_ ;[Red]\-#,##0.00\ </c:formatCode>
                <c:ptCount val="60"/>
                <c:pt idx="0">
                  <c:v>93.15</c:v>
                </c:pt>
                <c:pt idx="1">
                  <c:v>91.79</c:v>
                </c:pt>
                <c:pt idx="2">
                  <c:v>96.3</c:v>
                </c:pt>
                <c:pt idx="3">
                  <c:v>103.81</c:v>
                </c:pt>
                <c:pt idx="4">
                  <c:v>115.47</c:v>
                </c:pt>
                <c:pt idx="5">
                  <c:v>88.35</c:v>
                </c:pt>
                <c:pt idx="6">
                  <c:v>92.58</c:v>
                </c:pt>
                <c:pt idx="7">
                  <c:v>96.82</c:v>
                </c:pt>
                <c:pt idx="8">
                  <c:v>99.92</c:v>
                </c:pt>
                <c:pt idx="9">
                  <c:v>95.12</c:v>
                </c:pt>
                <c:pt idx="10">
                  <c:v>101.86</c:v>
                </c:pt>
                <c:pt idx="11">
                  <c:v>109.06</c:v>
                </c:pt>
                <c:pt idx="12">
                  <c:v>107.89</c:v>
                </c:pt>
                <c:pt idx="13">
                  <c:v>100.41</c:v>
                </c:pt>
                <c:pt idx="14">
                  <c:v>97.32</c:v>
                </c:pt>
                <c:pt idx="15">
                  <c:v>101.58</c:v>
                </c:pt>
                <c:pt idx="16">
                  <c:v>89.83</c:v>
                </c:pt>
                <c:pt idx="17">
                  <c:v>100.69</c:v>
                </c:pt>
                <c:pt idx="18">
                  <c:v>100.21</c:v>
                </c:pt>
                <c:pt idx="19">
                  <c:v>118.04</c:v>
                </c:pt>
                <c:pt idx="20">
                  <c:v>118.02</c:v>
                </c:pt>
                <c:pt idx="21">
                  <c:v>99.82</c:v>
                </c:pt>
                <c:pt idx="22">
                  <c:v>91.32</c:v>
                </c:pt>
                <c:pt idx="23">
                  <c:v>81.09</c:v>
                </c:pt>
                <c:pt idx="24">
                  <c:v>74.959999999999994</c:v>
                </c:pt>
                <c:pt idx="25">
                  <c:v>82.75</c:v>
                </c:pt>
                <c:pt idx="26">
                  <c:v>99.94</c:v>
                </c:pt>
                <c:pt idx="27">
                  <c:v>86.86</c:v>
                </c:pt>
                <c:pt idx="28">
                  <c:v>81.680000000000007</c:v>
                </c:pt>
                <c:pt idx="29">
                  <c:v>86.8</c:v>
                </c:pt>
                <c:pt idx="30">
                  <c:v>112.92</c:v>
                </c:pt>
                <c:pt idx="31">
                  <c:v>98.18</c:v>
                </c:pt>
                <c:pt idx="32">
                  <c:v>75.72</c:v>
                </c:pt>
                <c:pt idx="33">
                  <c:v>93.08</c:v>
                </c:pt>
                <c:pt idx="34">
                  <c:v>97.37</c:v>
                </c:pt>
                <c:pt idx="35">
                  <c:v>93.08</c:v>
                </c:pt>
                <c:pt idx="36">
                  <c:v>106.62</c:v>
                </c:pt>
                <c:pt idx="37">
                  <c:v>93.01</c:v>
                </c:pt>
                <c:pt idx="38">
                  <c:v>86.63</c:v>
                </c:pt>
                <c:pt idx="39">
                  <c:v>88.51</c:v>
                </c:pt>
                <c:pt idx="40">
                  <c:v>92.91</c:v>
                </c:pt>
                <c:pt idx="41">
                  <c:v>93.27</c:v>
                </c:pt>
                <c:pt idx="42">
                  <c:v>100.67</c:v>
                </c:pt>
                <c:pt idx="43">
                  <c:v>94.59</c:v>
                </c:pt>
                <c:pt idx="44">
                  <c:v>98.96</c:v>
                </c:pt>
                <c:pt idx="45">
                  <c:v>103.89</c:v>
                </c:pt>
                <c:pt idx="46">
                  <c:v>90.32</c:v>
                </c:pt>
                <c:pt idx="47">
                  <c:v>102.99</c:v>
                </c:pt>
                <c:pt idx="48">
                  <c:v>96.68</c:v>
                </c:pt>
                <c:pt idx="49">
                  <c:v>83.59</c:v>
                </c:pt>
                <c:pt idx="50">
                  <c:v>91.15</c:v>
                </c:pt>
                <c:pt idx="51">
                  <c:v>109.63</c:v>
                </c:pt>
                <c:pt idx="52">
                  <c:v>115.19</c:v>
                </c:pt>
                <c:pt idx="53">
                  <c:v>134.04</c:v>
                </c:pt>
                <c:pt idx="54">
                  <c:v>130.93</c:v>
                </c:pt>
                <c:pt idx="55">
                  <c:v>118.92</c:v>
                </c:pt>
                <c:pt idx="56">
                  <c:v>115.1</c:v>
                </c:pt>
                <c:pt idx="57">
                  <c:v>113.43</c:v>
                </c:pt>
                <c:pt idx="58">
                  <c:v>113.12</c:v>
                </c:pt>
                <c:pt idx="59">
                  <c:v>119.09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D9389"/>
                  </a:solidFill>
                  <a:ln>
                    <a:solidFill>
                      <a:schemeClr val="bg1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CDD-4371-A96C-AFFEC4CEA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"/>
        <c:axId val="4"/>
      </c:barChart>
      <c:lineChart>
        <c:grouping val="standard"/>
        <c:varyColors val="0"/>
        <c:ser>
          <c:idx val="0"/>
          <c:order val="0"/>
          <c:tx>
            <c:v>加權指數 - 左軸</c:v>
          </c:tx>
          <c:spPr>
            <a:ln w="34925" cap="rnd">
              <a:solidFill>
                <a:srgbClr val="002060"/>
              </a:solidFill>
              <a:round/>
            </a:ln>
            <a:effectLst>
              <a:outerShdw blurRad="50800" dist="50800" dir="5400000" algn="ctr" rotWithShape="0">
                <a:srgbClr val="000000">
                  <a:alpha val="57000"/>
                </a:srgb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45156</c:v>
                </c:pt>
                <c:pt idx="1">
                  <c:v>45159</c:v>
                </c:pt>
                <c:pt idx="2">
                  <c:v>45160</c:v>
                </c:pt>
                <c:pt idx="3">
                  <c:v>45161</c:v>
                </c:pt>
                <c:pt idx="4">
                  <c:v>45162</c:v>
                </c:pt>
                <c:pt idx="5">
                  <c:v>45163</c:v>
                </c:pt>
                <c:pt idx="6">
                  <c:v>45166</c:v>
                </c:pt>
                <c:pt idx="7">
                  <c:v>45167</c:v>
                </c:pt>
                <c:pt idx="8">
                  <c:v>45168</c:v>
                </c:pt>
                <c:pt idx="9">
                  <c:v>45169</c:v>
                </c:pt>
                <c:pt idx="10">
                  <c:v>45170</c:v>
                </c:pt>
                <c:pt idx="11">
                  <c:v>45173</c:v>
                </c:pt>
                <c:pt idx="12">
                  <c:v>45174</c:v>
                </c:pt>
                <c:pt idx="13">
                  <c:v>45175</c:v>
                </c:pt>
                <c:pt idx="14">
                  <c:v>45176</c:v>
                </c:pt>
                <c:pt idx="15">
                  <c:v>45177</c:v>
                </c:pt>
                <c:pt idx="16">
                  <c:v>45180</c:v>
                </c:pt>
                <c:pt idx="17">
                  <c:v>45181</c:v>
                </c:pt>
                <c:pt idx="18">
                  <c:v>45182</c:v>
                </c:pt>
                <c:pt idx="19">
                  <c:v>45183</c:v>
                </c:pt>
                <c:pt idx="20">
                  <c:v>45184</c:v>
                </c:pt>
                <c:pt idx="21">
                  <c:v>45187</c:v>
                </c:pt>
                <c:pt idx="22">
                  <c:v>45188</c:v>
                </c:pt>
                <c:pt idx="23">
                  <c:v>45189</c:v>
                </c:pt>
                <c:pt idx="24">
                  <c:v>45190</c:v>
                </c:pt>
                <c:pt idx="25">
                  <c:v>45191</c:v>
                </c:pt>
                <c:pt idx="26">
                  <c:v>45194</c:v>
                </c:pt>
                <c:pt idx="27">
                  <c:v>45195</c:v>
                </c:pt>
                <c:pt idx="28">
                  <c:v>45196</c:v>
                </c:pt>
                <c:pt idx="29">
                  <c:v>45197</c:v>
                </c:pt>
                <c:pt idx="30">
                  <c:v>45201</c:v>
                </c:pt>
                <c:pt idx="31">
                  <c:v>45202</c:v>
                </c:pt>
                <c:pt idx="32">
                  <c:v>45203</c:v>
                </c:pt>
                <c:pt idx="33">
                  <c:v>45204</c:v>
                </c:pt>
                <c:pt idx="34">
                  <c:v>45205</c:v>
                </c:pt>
                <c:pt idx="35">
                  <c:v>45210</c:v>
                </c:pt>
                <c:pt idx="36">
                  <c:v>45211</c:v>
                </c:pt>
                <c:pt idx="37">
                  <c:v>45212</c:v>
                </c:pt>
                <c:pt idx="38">
                  <c:v>45215</c:v>
                </c:pt>
                <c:pt idx="39">
                  <c:v>45216</c:v>
                </c:pt>
                <c:pt idx="40">
                  <c:v>45217</c:v>
                </c:pt>
                <c:pt idx="41">
                  <c:v>45218</c:v>
                </c:pt>
                <c:pt idx="42">
                  <c:v>45219</c:v>
                </c:pt>
                <c:pt idx="43">
                  <c:v>45222</c:v>
                </c:pt>
                <c:pt idx="44">
                  <c:v>45223</c:v>
                </c:pt>
                <c:pt idx="45">
                  <c:v>45224</c:v>
                </c:pt>
                <c:pt idx="46">
                  <c:v>45225</c:v>
                </c:pt>
                <c:pt idx="47">
                  <c:v>45226</c:v>
                </c:pt>
                <c:pt idx="48">
                  <c:v>45229</c:v>
                </c:pt>
                <c:pt idx="49">
                  <c:v>45230</c:v>
                </c:pt>
                <c:pt idx="50">
                  <c:v>45231</c:v>
                </c:pt>
                <c:pt idx="51">
                  <c:v>45232</c:v>
                </c:pt>
                <c:pt idx="52">
                  <c:v>45233</c:v>
                </c:pt>
                <c:pt idx="53">
                  <c:v>45236</c:v>
                </c:pt>
                <c:pt idx="54">
                  <c:v>45237</c:v>
                </c:pt>
                <c:pt idx="55">
                  <c:v>45238</c:v>
                </c:pt>
                <c:pt idx="56">
                  <c:v>45239</c:v>
                </c:pt>
                <c:pt idx="57">
                  <c:v>45240</c:v>
                </c:pt>
                <c:pt idx="58">
                  <c:v>45243</c:v>
                </c:pt>
                <c:pt idx="59">
                  <c:v>45244</c:v>
                </c:pt>
              </c:numCache>
            </c:numRef>
          </c:cat>
          <c:val>
            <c:numRef>
              <c:f>近60天Data!$B$2:$B$61</c:f>
              <c:numCache>
                <c:formatCode>#,##0.00_ ;[Red]\-#,##0.00\ </c:formatCode>
                <c:ptCount val="60"/>
                <c:pt idx="0">
                  <c:v>16381.31</c:v>
                </c:pt>
                <c:pt idx="1">
                  <c:v>16381.49</c:v>
                </c:pt>
                <c:pt idx="2">
                  <c:v>16437.61</c:v>
                </c:pt>
                <c:pt idx="3">
                  <c:v>16576.900000000001</c:v>
                </c:pt>
                <c:pt idx="4">
                  <c:v>16770.87</c:v>
                </c:pt>
                <c:pt idx="5">
                  <c:v>16481.580000000002</c:v>
                </c:pt>
                <c:pt idx="6">
                  <c:v>16509.259999999998</c:v>
                </c:pt>
                <c:pt idx="7">
                  <c:v>16623.650000000001</c:v>
                </c:pt>
                <c:pt idx="8">
                  <c:v>16719.82</c:v>
                </c:pt>
                <c:pt idx="9">
                  <c:v>16634.509999999998</c:v>
                </c:pt>
                <c:pt idx="10">
                  <c:v>16644.939999999999</c:v>
                </c:pt>
                <c:pt idx="11">
                  <c:v>16789.689999999999</c:v>
                </c:pt>
                <c:pt idx="12">
                  <c:v>16791.61</c:v>
                </c:pt>
                <c:pt idx="13">
                  <c:v>16738.16</c:v>
                </c:pt>
                <c:pt idx="14">
                  <c:v>16619.14</c:v>
                </c:pt>
                <c:pt idx="15">
                  <c:v>16576.02</c:v>
                </c:pt>
                <c:pt idx="16">
                  <c:v>16432.95</c:v>
                </c:pt>
                <c:pt idx="17">
                  <c:v>16572.71</c:v>
                </c:pt>
                <c:pt idx="18">
                  <c:v>16581.509999999998</c:v>
                </c:pt>
                <c:pt idx="19">
                  <c:v>16807.560000000001</c:v>
                </c:pt>
                <c:pt idx="20">
                  <c:v>16920.919999999998</c:v>
                </c:pt>
                <c:pt idx="21">
                  <c:v>16698.240000000002</c:v>
                </c:pt>
                <c:pt idx="22">
                  <c:v>16636.32</c:v>
                </c:pt>
                <c:pt idx="23">
                  <c:v>16534.75</c:v>
                </c:pt>
                <c:pt idx="24">
                  <c:v>16316.67</c:v>
                </c:pt>
                <c:pt idx="25">
                  <c:v>16344.48</c:v>
                </c:pt>
                <c:pt idx="26">
                  <c:v>16452.23</c:v>
                </c:pt>
                <c:pt idx="27">
                  <c:v>16276.07</c:v>
                </c:pt>
                <c:pt idx="28">
                  <c:v>16310.36</c:v>
                </c:pt>
                <c:pt idx="29">
                  <c:v>16353.74</c:v>
                </c:pt>
                <c:pt idx="30">
                  <c:v>16557.310000000001</c:v>
                </c:pt>
                <c:pt idx="31">
                  <c:v>16454.34</c:v>
                </c:pt>
                <c:pt idx="32">
                  <c:v>16273.38</c:v>
                </c:pt>
                <c:pt idx="33">
                  <c:v>16453.52</c:v>
                </c:pt>
                <c:pt idx="34">
                  <c:v>16520.57</c:v>
                </c:pt>
                <c:pt idx="35">
                  <c:v>16672.03</c:v>
                </c:pt>
                <c:pt idx="36">
                  <c:v>16825.91</c:v>
                </c:pt>
                <c:pt idx="37">
                  <c:v>16782.57</c:v>
                </c:pt>
                <c:pt idx="38">
                  <c:v>16652.240000000002</c:v>
                </c:pt>
                <c:pt idx="39">
                  <c:v>16642.55</c:v>
                </c:pt>
                <c:pt idx="40">
                  <c:v>16440.91</c:v>
                </c:pt>
                <c:pt idx="41">
                  <c:v>16452.73</c:v>
                </c:pt>
                <c:pt idx="42">
                  <c:v>16440.72</c:v>
                </c:pt>
                <c:pt idx="43">
                  <c:v>16251.36</c:v>
                </c:pt>
                <c:pt idx="44">
                  <c:v>16309.76</c:v>
                </c:pt>
                <c:pt idx="45">
                  <c:v>16358.89</c:v>
                </c:pt>
                <c:pt idx="46">
                  <c:v>16073.74</c:v>
                </c:pt>
                <c:pt idx="47">
                  <c:v>16134.61</c:v>
                </c:pt>
                <c:pt idx="48">
                  <c:v>16149.68</c:v>
                </c:pt>
                <c:pt idx="49">
                  <c:v>16001.27</c:v>
                </c:pt>
                <c:pt idx="50">
                  <c:v>16038.56</c:v>
                </c:pt>
                <c:pt idx="51">
                  <c:v>16396.95</c:v>
                </c:pt>
                <c:pt idx="52">
                  <c:v>16507.650000000001</c:v>
                </c:pt>
                <c:pt idx="53">
                  <c:v>16649.36</c:v>
                </c:pt>
                <c:pt idx="54">
                  <c:v>16684.95</c:v>
                </c:pt>
                <c:pt idx="55">
                  <c:v>16740.830000000002</c:v>
                </c:pt>
                <c:pt idx="56">
                  <c:v>16745.650000000001</c:v>
                </c:pt>
                <c:pt idx="57">
                  <c:v>16682.669999999998</c:v>
                </c:pt>
                <c:pt idx="58">
                  <c:v>16839.29</c:v>
                </c:pt>
                <c:pt idx="59">
                  <c:v>16915.71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DD-4371-A96C-AFFEC4CEA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506904"/>
        <c:axId val="1"/>
      </c:lineChart>
      <c:catAx>
        <c:axId val="645506904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1"/>
        <c:crossesAt val="12500"/>
        <c:auto val="0"/>
        <c:lblAlgn val="ctr"/>
        <c:lblOffset val="100"/>
        <c:tickLblSkip val="18"/>
        <c:tickMarkSkip val="20"/>
        <c:noMultiLvlLbl val="0"/>
      </c:catAx>
      <c:valAx>
        <c:axId val="1"/>
        <c:scaling>
          <c:orientation val="minMax"/>
          <c:max val="17500"/>
          <c:min val="15500"/>
        </c:scaling>
        <c:delete val="0"/>
        <c:axPos val="l"/>
        <c:majorGridlines>
          <c:spPr>
            <a:ln>
              <a:solidFill>
                <a:schemeClr val="tx1"/>
              </a:solidFill>
              <a:prstDash val="dash"/>
            </a:ln>
          </c:spPr>
        </c:majorGridlines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645506904"/>
        <c:crosses val="autoZero"/>
        <c:crossBetween val="between"/>
        <c:majorUnit val="500"/>
      </c:valAx>
      <c:cat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At val="100"/>
        <c:auto val="0"/>
        <c:lblAlgn val="ctr"/>
        <c:lblOffset val="100"/>
        <c:noMultiLvlLbl val="0"/>
      </c:catAx>
      <c:valAx>
        <c:axId val="4"/>
        <c:scaling>
          <c:orientation val="minMax"/>
          <c:max val="142"/>
          <c:min val="62"/>
        </c:scaling>
        <c:delete val="0"/>
        <c:axPos val="r"/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3"/>
        <c:crosses val="max"/>
        <c:crossBetween val="between"/>
      </c:valAx>
      <c:spPr>
        <a:noFill/>
        <a:ln w="25400">
          <a:noFill/>
        </a:ln>
      </c:spPr>
    </c:plotArea>
    <c:legend>
      <c:legendPos val="t"/>
      <c:legendEntry>
        <c:idx val="0"/>
        <c:delete val="1"/>
      </c:legendEntry>
      <c:layout>
        <c:manualLayout>
          <c:xMode val="edge"/>
          <c:yMode val="edge"/>
          <c:x val="0.74516783290924526"/>
          <c:y val="0.25438681849551414"/>
          <c:w val="0.16430266277199224"/>
          <c:h val="6.8149067573449906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8</xdr:row>
      <xdr:rowOff>47625</xdr:rowOff>
    </xdr:from>
    <xdr:to>
      <xdr:col>11</xdr:col>
      <xdr:colOff>21525</xdr:colOff>
      <xdr:row>28</xdr:row>
      <xdr:rowOff>187125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29</xdr:row>
      <xdr:rowOff>47625</xdr:rowOff>
    </xdr:from>
    <xdr:to>
      <xdr:col>11</xdr:col>
      <xdr:colOff>21525</xdr:colOff>
      <xdr:row>49</xdr:row>
      <xdr:rowOff>187125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47625</xdr:colOff>
      <xdr:row>4</xdr:row>
      <xdr:rowOff>28575</xdr:rowOff>
    </xdr:from>
    <xdr:to>
      <xdr:col>19</xdr:col>
      <xdr:colOff>276225</xdr:colOff>
      <xdr:row>7</xdr:row>
      <xdr:rowOff>123825</xdr:rowOff>
    </xdr:to>
    <xdr:sp macro="[0]!E圖表調整_買賣權未平倉比與加權指數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220325" y="1485900"/>
          <a:ext cx="3390900" cy="723900"/>
        </a:xfrm>
        <a:prstGeom prst="rect">
          <a:avLst/>
        </a:prstGeom>
        <a:pattFill prst="pct90">
          <a:fgClr>
            <a:schemeClr val="accent2">
              <a:lumMod val="60000"/>
              <a:lumOff val="40000"/>
            </a:schemeClr>
          </a:fgClr>
          <a:bgClr>
            <a:schemeClr val="bg1"/>
          </a:bgClr>
        </a:patt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圖表調整 </a:t>
          </a:r>
          <a:r>
            <a:rPr lang="en-US" altLang="zh-TW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(PCR</a:t>
          </a:r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、</a:t>
          </a:r>
          <a:r>
            <a:rPr lang="en-US" altLang="zh-TW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OI)</a:t>
          </a:r>
          <a:endParaRPr lang="zh-TW" altLang="en-US" sz="1400" b="1">
            <a:solidFill>
              <a:schemeClr val="tx1">
                <a:lumMod val="95000"/>
                <a:lumOff val="5000"/>
              </a:schemeClr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 editAs="oneCell">
    <xdr:from>
      <xdr:col>13</xdr:col>
      <xdr:colOff>0</xdr:colOff>
      <xdr:row>9</xdr:row>
      <xdr:rowOff>0</xdr:rowOff>
    </xdr:from>
    <xdr:to>
      <xdr:col>23</xdr:col>
      <xdr:colOff>161925</xdr:colOff>
      <xdr:row>62</xdr:row>
      <xdr:rowOff>104775</xdr:rowOff>
    </xdr:to>
    <xdr:pic>
      <xdr:nvPicPr>
        <xdr:cNvPr id="1028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2495550"/>
          <a:ext cx="7896225" cy="10725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9</xdr:row>
      <xdr:rowOff>0</xdr:rowOff>
    </xdr:from>
    <xdr:to>
      <xdr:col>23</xdr:col>
      <xdr:colOff>161925</xdr:colOff>
      <xdr:row>62</xdr:row>
      <xdr:rowOff>104775</xdr:rowOff>
    </xdr:to>
    <xdr:pic>
      <xdr:nvPicPr>
        <xdr:cNvPr id="1029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2495550"/>
          <a:ext cx="7896225" cy="10725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0.11304</cdr:y>
    </cdr:to>
    <cdr:sp macro="" textlink="">
      <cdr:nvSpPr>
        <cdr:cNvPr id="2" name="矩形 1">
          <a:extLst xmlns:a="http://schemas.openxmlformats.org/drawingml/2006/main">
            <a:ext uri="{FF2B5EF4-FFF2-40B4-BE49-F238E27FC236}">
              <a16:creationId xmlns:a16="http://schemas.microsoft.com/office/drawing/2014/main" id="{728F122C-88BA-0251-A55B-4969EF5B68DC}"/>
            </a:ext>
          </a:extLst>
        </cdr:cNvPr>
        <cdr:cNvSpPr/>
      </cdr:nvSpPr>
      <cdr:spPr>
        <a:xfrm xmlns:a="http://schemas.openxmlformats.org/drawingml/2006/main">
          <a:off x="0" y="0"/>
          <a:ext cx="7632000" cy="468000"/>
        </a:xfrm>
        <a:prstGeom xmlns:a="http://schemas.openxmlformats.org/drawingml/2006/main" prst="rect">
          <a:avLst/>
        </a:prstGeom>
        <a:solidFill xmlns:a="http://schemas.openxmlformats.org/drawingml/2006/main">
          <a:srgbClr val="31859C">
            <a:alpha val="61961"/>
          </a:srgbClr>
        </a:solidFill>
        <a:ln xmlns:a="http://schemas.openxmlformats.org/drawingml/2006/main">
          <a:noFill/>
        </a:ln>
      </cdr:spPr>
      <cdr:txBody>
        <a:bodyPr xmlns:a="http://schemas.openxmlformats.org/drawingml/2006/main" wrap="square" lIns="91440" tIns="45720" rIns="91440" bIns="45720" anchor="ctr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TW" altLang="en-US" sz="2500" b="1" cap="none" spc="0">
              <a:ln w="3175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rPr>
            <a:t>買賣權未平倉比與加權指數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0.11304</cdr:y>
    </cdr:to>
    <cdr:sp macro="" textlink="">
      <cdr:nvSpPr>
        <cdr:cNvPr id="2" name="矩形 1">
          <a:extLst xmlns:a="http://schemas.openxmlformats.org/drawingml/2006/main">
            <a:ext uri="{FF2B5EF4-FFF2-40B4-BE49-F238E27FC236}">
              <a16:creationId xmlns:a16="http://schemas.microsoft.com/office/drawing/2014/main" id="{728F122C-88BA-0251-A55B-4969EF5B68DC}"/>
            </a:ext>
          </a:extLst>
        </cdr:cNvPr>
        <cdr:cNvSpPr/>
      </cdr:nvSpPr>
      <cdr:spPr>
        <a:xfrm xmlns:a="http://schemas.openxmlformats.org/drawingml/2006/main">
          <a:off x="0" y="0"/>
          <a:ext cx="7632000" cy="468000"/>
        </a:xfrm>
        <a:prstGeom xmlns:a="http://schemas.openxmlformats.org/drawingml/2006/main" prst="rect">
          <a:avLst/>
        </a:prstGeom>
        <a:solidFill xmlns:a="http://schemas.openxmlformats.org/drawingml/2006/main">
          <a:srgbClr val="31859C">
            <a:alpha val="61961"/>
          </a:srgbClr>
        </a:solidFill>
        <a:ln xmlns:a="http://schemas.openxmlformats.org/drawingml/2006/main">
          <a:noFill/>
        </a:ln>
      </cdr:spPr>
      <cdr:txBody>
        <a:bodyPr xmlns:a="http://schemas.openxmlformats.org/drawingml/2006/main" wrap="square" lIns="91440" tIns="45720" rIns="91440" bIns="45720" anchor="ctr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zh-TW" sz="2500" b="1" cap="none" spc="0">
              <a:ln w="3175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rPr>
            <a:t>VIX</a:t>
          </a:r>
          <a:endParaRPr lang="zh-TW" altLang="en-US" sz="2500" b="1" cap="none" spc="0">
            <a:ln w="3175" cmpd="sng">
              <a:noFill/>
              <a:prstDash val="solid"/>
            </a:ln>
            <a:solidFill>
              <a:sysClr val="windowText" lastClr="000000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29616</xdr:colOff>
      <xdr:row>4</xdr:row>
      <xdr:rowOff>12006</xdr:rowOff>
    </xdr:from>
    <xdr:to>
      <xdr:col>27</xdr:col>
      <xdr:colOff>217715</xdr:colOff>
      <xdr:row>61</xdr:row>
      <xdr:rowOff>149678</xdr:rowOff>
    </xdr:to>
    <xdr:grpSp>
      <xdr:nvGrpSpPr>
        <xdr:cNvPr id="6" name="群組 5"/>
        <xdr:cNvGrpSpPr/>
      </xdr:nvGrpSpPr>
      <xdr:grpSpPr>
        <a:xfrm>
          <a:off x="11582080" y="828435"/>
          <a:ext cx="9332099" cy="11771779"/>
          <a:chOff x="11582080" y="828435"/>
          <a:chExt cx="9434402" cy="11871732"/>
        </a:xfrm>
      </xdr:grpSpPr>
      <xdr:graphicFrame macro="">
        <xdr:nvGraphicFramePr>
          <xdr:cNvPr id="7" name="圖表 3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GraphicFramePr>
            <a:graphicFrameLocks/>
          </xdr:cNvGraphicFramePr>
        </xdr:nvGraphicFramePr>
        <xdr:xfrm>
          <a:off x="11584482" y="828435"/>
          <a:ext cx="9432000" cy="5863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1" name="圖表 2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aphicFramePr>
            <a:graphicFrameLocks/>
          </xdr:cNvGraphicFramePr>
        </xdr:nvGraphicFramePr>
        <xdr:xfrm>
          <a:off x="11582080" y="6836932"/>
          <a:ext cx="9432000" cy="58632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</xdr:col>
      <xdr:colOff>11286</xdr:colOff>
      <xdr:row>4</xdr:row>
      <xdr:rowOff>8164</xdr:rowOff>
    </xdr:from>
    <xdr:to>
      <xdr:col>13</xdr:col>
      <xdr:colOff>13607</xdr:colOff>
      <xdr:row>62</xdr:row>
      <xdr:rowOff>47382</xdr:rowOff>
    </xdr:to>
    <xdr:grpSp>
      <xdr:nvGrpSpPr>
        <xdr:cNvPr id="4" name="群組 3"/>
        <xdr:cNvGrpSpPr/>
      </xdr:nvGrpSpPr>
      <xdr:grpSpPr>
        <a:xfrm>
          <a:off x="773286" y="824593"/>
          <a:ext cx="9268785" cy="11877432"/>
          <a:chOff x="773286" y="824593"/>
          <a:chExt cx="9654061" cy="11877432"/>
        </a:xfrm>
      </xdr:grpSpPr>
      <xdr:graphicFrame macro="">
        <xdr:nvGraphicFramePr>
          <xdr:cNvPr id="3" name="圖表 1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>
            <a:graphicFrameLocks/>
          </xdr:cNvGraphicFramePr>
        </xdr:nvGraphicFramePr>
        <xdr:xfrm>
          <a:off x="773286" y="824593"/>
          <a:ext cx="9625716" cy="5863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5" name="圖表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GraphicFramePr>
            <a:graphicFrameLocks/>
          </xdr:cNvGraphicFramePr>
        </xdr:nvGraphicFramePr>
        <xdr:xfrm>
          <a:off x="802020" y="6838790"/>
          <a:ext cx="9625327" cy="58632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11</xdr:col>
      <xdr:colOff>544286</xdr:colOff>
      <xdr:row>0</xdr:row>
      <xdr:rowOff>108858</xdr:rowOff>
    </xdr:from>
    <xdr:to>
      <xdr:col>13</xdr:col>
      <xdr:colOff>721979</xdr:colOff>
      <xdr:row>2</xdr:row>
      <xdr:rowOff>81644</xdr:rowOff>
    </xdr:to>
    <xdr:sp macro="[0]!E圖表調整_合併圖卡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048750" y="108858"/>
          <a:ext cx="1701693" cy="381000"/>
        </a:xfrm>
        <a:prstGeom prst="rect">
          <a:avLst/>
        </a:prstGeom>
        <a:pattFill prst="pct90">
          <a:fgClr>
            <a:schemeClr val="accent2">
              <a:lumMod val="60000"/>
              <a:lumOff val="40000"/>
            </a:schemeClr>
          </a:fgClr>
          <a:bgClr>
            <a:schemeClr val="bg1"/>
          </a:bgClr>
        </a:patt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四張合併圖卡更新</a:t>
          </a:r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0.04613</cdr:x>
      <cdr:y>0.9201</cdr:y>
    </cdr:from>
    <cdr:to>
      <cdr:x>0.93057</cdr:x>
      <cdr:y>1</cdr:y>
    </cdr:to>
    <cdr:pic>
      <cdr:nvPicPr>
        <cdr:cNvPr id="2" name="圖片 1">
          <a:extLst xmlns:a="http://schemas.openxmlformats.org/drawingml/2006/main">
            <a:ext uri="{FF2B5EF4-FFF2-40B4-BE49-F238E27FC236}">
              <a16:creationId xmlns:a16="http://schemas.microsoft.com/office/drawing/2014/main" id="{62BDA7CD-3E15-C85B-4B64-35462F893AAD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431800" y="5299797"/>
          <a:ext cx="8278363" cy="460203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0.60708</cdr:x>
      <cdr:y>0.34631</cdr:y>
    </cdr:from>
    <cdr:to>
      <cdr:x>0.73677</cdr:x>
      <cdr:y>0.47033</cdr:y>
    </cdr:to>
    <cdr:sp macro="" textlink="">
      <cdr:nvSpPr>
        <cdr:cNvPr id="4" name="文字方塊 3"/>
        <cdr:cNvSpPr txBox="1"/>
      </cdr:nvSpPr>
      <cdr:spPr>
        <a:xfrm xmlns:a="http://schemas.openxmlformats.org/drawingml/2006/main">
          <a:off x="5685304" y="843803"/>
          <a:ext cx="1479177" cy="5378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zh-TW" altLang="en-US"/>
        </a:p>
      </cdr:txBody>
    </cdr:sp>
  </cdr:relSizeAnchor>
  <cdr:relSizeAnchor xmlns:cdr="http://schemas.openxmlformats.org/drawingml/2006/chartDrawing">
    <cdr:from>
      <cdr:x>0.0641</cdr:x>
      <cdr:y>0</cdr:y>
    </cdr:from>
    <cdr:to>
      <cdr:x>0.24198</cdr:x>
      <cdr:y>0.07107</cdr:y>
    </cdr:to>
    <cdr:sp macro="" textlink="">
      <cdr:nvSpPr>
        <cdr:cNvPr id="8" name="文字方塊 1"/>
        <cdr:cNvSpPr txBox="1"/>
      </cdr:nvSpPr>
      <cdr:spPr>
        <a:xfrm xmlns:a="http://schemas.openxmlformats.org/drawingml/2006/main">
          <a:off x="599889" y="0"/>
          <a:ext cx="1664806" cy="4094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endParaRPr lang="zh-TW" altLang="en-US"/>
        </a:p>
      </cdr:txBody>
    </cdr:sp>
  </cdr:relSizeAnchor>
  <cdr:relSizeAnchor xmlns:cdr="http://schemas.openxmlformats.org/drawingml/2006/chartDrawing">
    <cdr:from>
      <cdr:x>0.63986</cdr:x>
      <cdr:y>0.00822</cdr:y>
    </cdr:from>
    <cdr:to>
      <cdr:x>0.91846</cdr:x>
      <cdr:y>0.1701</cdr:y>
    </cdr:to>
    <cdr:pic>
      <cdr:nvPicPr>
        <cdr:cNvPr id="3" name="Picture 4">
          <a:extLst xmlns:a="http://schemas.openxmlformats.org/drawingml/2006/main">
            <a:ext uri="{FF2B5EF4-FFF2-40B4-BE49-F238E27FC236}">
              <a16:creationId xmlns:a16="http://schemas.microsoft.com/office/drawing/2014/main" id="{01CE7F5E-E3C1-B87B-CFB0-E3111C99334B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967506" y="44824"/>
          <a:ext cx="2598388" cy="88298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0.74783</cdr:x>
      <cdr:y>0.17023</cdr:y>
    </cdr:from>
    <cdr:to>
      <cdr:x>0.98979</cdr:x>
      <cdr:y>0.24419</cdr:y>
    </cdr:to>
    <cdr:sp macro="" textlink="近60天Data!$A$61">
      <cdr:nvSpPr>
        <cdr:cNvPr id="6" name="矩形 5">
          <a:extLst xmlns:a="http://schemas.openxmlformats.org/drawingml/2006/main">
            <a:ext uri="{FF2B5EF4-FFF2-40B4-BE49-F238E27FC236}">
              <a16:creationId xmlns:a16="http://schemas.microsoft.com/office/drawing/2014/main" id="{9B3F8C9B-5E06-A661-F3F5-6ABCB84495B7}"/>
            </a:ext>
          </a:extLst>
        </cdr:cNvPr>
        <cdr:cNvSpPr/>
      </cdr:nvSpPr>
      <cdr:spPr>
        <a:xfrm xmlns:a="http://schemas.openxmlformats.org/drawingml/2006/main">
          <a:off x="6977047" y="989695"/>
          <a:ext cx="2257426" cy="4299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9E62421-B864-4390-8B99-D2E5EA8C2586}" type="TxLink">
            <a:rPr lang="en-US" altLang="en-US" sz="2000" b="1" i="0" u="none" strike="noStrike">
              <a:solidFill>
                <a:srgbClr val="000000"/>
              </a:solidFill>
              <a:latin typeface="微軟正黑體"/>
              <a:ea typeface="微軟正黑體"/>
            </a:rPr>
            <a:pPr algn="l"/>
            <a:t>2023/11/14</a:t>
          </a:fld>
          <a:endParaRPr lang="zh-TW" sz="2000" b="1"/>
        </a:p>
      </cdr:txBody>
    </cdr:sp>
  </cdr:relSizeAnchor>
  <cdr:relSizeAnchor xmlns:cdr="http://schemas.openxmlformats.org/drawingml/2006/chartDrawing">
    <cdr:from>
      <cdr:x>0</cdr:x>
      <cdr:y>0.20404</cdr:y>
    </cdr:from>
    <cdr:to>
      <cdr:x>0.26685</cdr:x>
      <cdr:y>0.3034</cdr:y>
    </cdr:to>
    <cdr:sp macro="" textlink="">
      <cdr:nvSpPr>
        <cdr:cNvPr id="10" name="矩形 9">
          <a:extLst xmlns:a="http://schemas.openxmlformats.org/drawingml/2006/main">
            <a:ext uri="{FF2B5EF4-FFF2-40B4-BE49-F238E27FC236}">
              <a16:creationId xmlns:a16="http://schemas.microsoft.com/office/drawing/2014/main" id="{A78918C2-2C88-19BF-6264-C8C53497500A}"/>
            </a:ext>
          </a:extLst>
        </cdr:cNvPr>
        <cdr:cNvSpPr/>
      </cdr:nvSpPr>
      <cdr:spPr>
        <a:xfrm xmlns:a="http://schemas.openxmlformats.org/drawingml/2006/main">
          <a:off x="0" y="1182593"/>
          <a:ext cx="2516946" cy="57592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TW" altLang="en-US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價差</a:t>
          </a:r>
          <a:r>
            <a:rPr lang="en-US" altLang="zh-TW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(</a:t>
          </a:r>
          <a:r>
            <a:rPr lang="zh-TW" altLang="en-US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期</a:t>
          </a:r>
          <a:r>
            <a:rPr lang="en-US" altLang="zh-TW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-</a:t>
          </a:r>
          <a:r>
            <a:rPr lang="zh-TW" altLang="en-US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現</a:t>
          </a:r>
          <a:r>
            <a:rPr lang="en-US" altLang="zh-TW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)  </a:t>
          </a:r>
        </a:p>
      </cdr:txBody>
    </cdr:sp>
  </cdr:relSizeAnchor>
  <cdr:relSizeAnchor xmlns:cdr="http://schemas.openxmlformats.org/drawingml/2006/chartDrawing">
    <cdr:from>
      <cdr:x>0.24894</cdr:x>
      <cdr:y>0.2021</cdr:y>
    </cdr:from>
    <cdr:to>
      <cdr:x>0.51725</cdr:x>
      <cdr:y>0.30146</cdr:y>
    </cdr:to>
    <cdr:sp macro="" textlink="近60天Data!$L$61">
      <cdr:nvSpPr>
        <cdr:cNvPr id="5" name="矩形 4">
          <a:extLst xmlns:a="http://schemas.openxmlformats.org/drawingml/2006/main">
            <a:ext uri="{FF2B5EF4-FFF2-40B4-BE49-F238E27FC236}">
              <a16:creationId xmlns:a16="http://schemas.microsoft.com/office/drawing/2014/main" id="{E14CE066-0BA7-96E3-4F5E-BFB70E5B5104}"/>
            </a:ext>
          </a:extLst>
        </cdr:cNvPr>
        <cdr:cNvSpPr/>
      </cdr:nvSpPr>
      <cdr:spPr>
        <a:xfrm xmlns:a="http://schemas.openxmlformats.org/drawingml/2006/main">
          <a:off x="2322541" y="1174983"/>
          <a:ext cx="2503217" cy="5776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B6649DC3-8CF4-47E1-B386-82F3B95BD13D}" type="TxLink">
            <a:rPr lang="en-US" altLang="en-US" sz="3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33.29 </a:t>
          </a:fld>
          <a:endParaRPr lang="en-US" altLang="zh-TW" sz="3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0.05825</cdr:x>
      <cdr:y>0.04802</cdr:y>
    </cdr:from>
    <cdr:to>
      <cdr:x>0.19965</cdr:x>
      <cdr:y>0.08803</cdr:y>
    </cdr:to>
    <cdr:sp macro="" textlink="">
      <cdr:nvSpPr>
        <cdr:cNvPr id="2" name="文字方塊 1"/>
        <cdr:cNvSpPr txBox="1"/>
      </cdr:nvSpPr>
      <cdr:spPr>
        <a:xfrm xmlns:a="http://schemas.openxmlformats.org/drawingml/2006/main">
          <a:off x="552451" y="266701"/>
          <a:ext cx="1323975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zh-TW" altLang="en-US"/>
        </a:p>
      </cdr:txBody>
    </cdr:sp>
  </cdr:relSizeAnchor>
  <cdr:relSizeAnchor xmlns:cdr="http://schemas.openxmlformats.org/drawingml/2006/chartDrawing">
    <cdr:from>
      <cdr:x>0.73975</cdr:x>
      <cdr:y>0</cdr:y>
    </cdr:from>
    <cdr:to>
      <cdr:x>0.73975</cdr:x>
      <cdr:y>0</cdr:y>
    </cdr:to>
    <cdr:pic>
      <cdr:nvPicPr>
        <cdr:cNvPr id="4" name="圖片 3">
          <a:extLst xmlns:a="http://schemas.openxmlformats.org/drawingml/2006/main">
            <a:ext uri="{FF2B5EF4-FFF2-40B4-BE49-F238E27FC236}">
              <a16:creationId xmlns:a16="http://schemas.microsoft.com/office/drawing/2014/main" id="{E80192CE-D819-6FF6-C5AA-91B3343E0BA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b="21333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985780" y="0"/>
          <a:ext cx="2492120" cy="101287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0.08275</cdr:x>
      <cdr:y>0.92013</cdr:y>
    </cdr:from>
    <cdr:to>
      <cdr:x>0.95657</cdr:x>
      <cdr:y>1</cdr:y>
    </cdr:to>
    <cdr:pic>
      <cdr:nvPicPr>
        <cdr:cNvPr id="6" name="圖片 5">
          <a:extLst xmlns:a="http://schemas.openxmlformats.org/drawingml/2006/main">
            <a:ext uri="{FF2B5EF4-FFF2-40B4-BE49-F238E27FC236}">
              <a16:creationId xmlns:a16="http://schemas.microsoft.com/office/drawing/2014/main" id="{A5B0BD16-1583-3415-DF5C-BE9AE11C267E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84225" y="5302344"/>
          <a:ext cx="8281575" cy="460281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0.7405</cdr:x>
      <cdr:y>0</cdr:y>
    </cdr:from>
    <cdr:to>
      <cdr:x>0.7405</cdr:x>
      <cdr:y>0</cdr:y>
    </cdr:to>
    <cdr:pic>
      <cdr:nvPicPr>
        <cdr:cNvPr id="8" name="Picture 4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C000000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963860" y="17182"/>
          <a:ext cx="2395293" cy="5524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0.22042</cdr:x>
      <cdr:y>0.15184</cdr:y>
    </cdr:from>
    <cdr:to>
      <cdr:x>0.39999</cdr:x>
      <cdr:y>0.24275</cdr:y>
    </cdr:to>
    <cdr:sp macro="" textlink="">
      <cdr:nvSpPr>
        <cdr:cNvPr id="7" name="矩形 6">
          <a:extLst xmlns:a="http://schemas.openxmlformats.org/drawingml/2006/main">
            <a:ext uri="{FF2B5EF4-FFF2-40B4-BE49-F238E27FC236}">
              <a16:creationId xmlns:a16="http://schemas.microsoft.com/office/drawing/2014/main" id="{283C3D34-93DA-55FE-2413-80B919744D00}"/>
            </a:ext>
          </a:extLst>
        </cdr:cNvPr>
        <cdr:cNvSpPr/>
      </cdr:nvSpPr>
      <cdr:spPr>
        <a:xfrm xmlns:a="http://schemas.openxmlformats.org/drawingml/2006/main">
          <a:off x="2079046" y="880048"/>
          <a:ext cx="1693704" cy="5269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TW" altLang="en-US" sz="2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散戶多空</a:t>
          </a:r>
          <a:r>
            <a:rPr lang="en-US" altLang="zh-TW" sz="2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:  </a:t>
          </a:r>
        </a:p>
      </cdr:txBody>
    </cdr:sp>
  </cdr:relSizeAnchor>
  <cdr:relSizeAnchor xmlns:cdr="http://schemas.openxmlformats.org/drawingml/2006/chartDrawing">
    <cdr:from>
      <cdr:x>0.46398</cdr:x>
      <cdr:y>0.15184</cdr:y>
    </cdr:from>
    <cdr:to>
      <cdr:x>0.64355</cdr:x>
      <cdr:y>0.24275</cdr:y>
    </cdr:to>
    <cdr:sp macro="" textlink="">
      <cdr:nvSpPr>
        <cdr:cNvPr id="9" name="矩形 8">
          <a:extLst xmlns:a="http://schemas.openxmlformats.org/drawingml/2006/main">
            <a:ext uri="{FF2B5EF4-FFF2-40B4-BE49-F238E27FC236}">
              <a16:creationId xmlns:a16="http://schemas.microsoft.com/office/drawing/2014/main" id="{B4C02B51-0345-4704-A3D6-B6BA8203365C}"/>
            </a:ext>
          </a:extLst>
        </cdr:cNvPr>
        <cdr:cNvSpPr/>
      </cdr:nvSpPr>
      <cdr:spPr>
        <a:xfrm xmlns:a="http://schemas.openxmlformats.org/drawingml/2006/main">
          <a:off x="4376223" y="880048"/>
          <a:ext cx="1693704" cy="5269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TW" altLang="en-US" sz="2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占比變化</a:t>
          </a:r>
          <a:r>
            <a:rPr lang="en-US" altLang="zh-TW" sz="2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:</a:t>
          </a:r>
        </a:p>
      </cdr:txBody>
    </cdr:sp>
  </cdr:relSizeAnchor>
  <cdr:relSizeAnchor xmlns:cdr="http://schemas.openxmlformats.org/drawingml/2006/chartDrawing">
    <cdr:from>
      <cdr:x>0.64813</cdr:x>
      <cdr:y>0</cdr:y>
    </cdr:from>
    <cdr:to>
      <cdr:x>0.92673</cdr:x>
      <cdr:y>0.16188</cdr:y>
    </cdr:to>
    <cdr:pic>
      <cdr:nvPicPr>
        <cdr:cNvPr id="3" name="Picture 4">
          <a:extLst xmlns:a="http://schemas.openxmlformats.org/drawingml/2006/main">
            <a:ext uri="{FF2B5EF4-FFF2-40B4-BE49-F238E27FC236}">
              <a16:creationId xmlns:a16="http://schemas.microsoft.com/office/drawing/2014/main" id="{3EE3616B-C602-7A10-0E1E-C0024966E74F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113184" y="0"/>
          <a:ext cx="2627756" cy="93825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0.7561</cdr:x>
      <cdr:y>0.16202</cdr:y>
    </cdr:from>
    <cdr:to>
      <cdr:x>0.98567</cdr:x>
      <cdr:y>0.23598</cdr:y>
    </cdr:to>
    <cdr:sp macro="" textlink="近60天Data!$A$61">
      <cdr:nvSpPr>
        <cdr:cNvPr id="10" name="矩形 9">
          <a:extLst xmlns:a="http://schemas.openxmlformats.org/drawingml/2006/main">
            <a:ext uri="{FF2B5EF4-FFF2-40B4-BE49-F238E27FC236}">
              <a16:creationId xmlns:a16="http://schemas.microsoft.com/office/drawing/2014/main" id="{FE209E93-9574-90C6-F95A-CE7AFDDA8029}"/>
            </a:ext>
          </a:extLst>
        </cdr:cNvPr>
        <cdr:cNvSpPr/>
      </cdr:nvSpPr>
      <cdr:spPr>
        <a:xfrm xmlns:a="http://schemas.openxmlformats.org/drawingml/2006/main">
          <a:off x="7054204" y="941963"/>
          <a:ext cx="2141823" cy="4299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1E6B0072-DBD0-4C05-9C5E-19CD970019D3}" type="TxLink">
            <a:rPr lang="en-US" altLang="en-US" sz="2000" b="1" i="0" u="none" strike="noStrike">
              <a:solidFill>
                <a:srgbClr val="000000"/>
              </a:solidFill>
              <a:latin typeface="微軟正黑體"/>
              <a:ea typeface="微軟正黑體"/>
            </a:rPr>
            <a:pPr algn="l"/>
            <a:t>2023/11/14</a:t>
          </a:fld>
          <a:endParaRPr lang="zh-TW" sz="2000" b="1"/>
        </a:p>
      </cdr:txBody>
    </cdr:sp>
  </cdr:relSizeAnchor>
  <cdr:relSizeAnchor xmlns:cdr="http://schemas.openxmlformats.org/drawingml/2006/chartDrawing">
    <cdr:from>
      <cdr:x>0.36874</cdr:x>
      <cdr:y>0.15183</cdr:y>
    </cdr:from>
    <cdr:to>
      <cdr:x>0.6123</cdr:x>
      <cdr:y>0.24365</cdr:y>
    </cdr:to>
    <cdr:sp macro="" textlink="近60天Data!$V$61">
      <cdr:nvSpPr>
        <cdr:cNvPr id="11" name="矩形 10">
          <a:extLst xmlns:a="http://schemas.openxmlformats.org/drawingml/2006/main">
            <a:ext uri="{FF2B5EF4-FFF2-40B4-BE49-F238E27FC236}">
              <a16:creationId xmlns:a16="http://schemas.microsoft.com/office/drawing/2014/main" id="{30A139F1-F3C3-137F-EF0D-CAE19FDEA5C8}"/>
            </a:ext>
          </a:extLst>
        </cdr:cNvPr>
        <cdr:cNvSpPr/>
      </cdr:nvSpPr>
      <cdr:spPr>
        <a:xfrm xmlns:a="http://schemas.openxmlformats.org/drawingml/2006/main">
          <a:off x="3440206" y="882720"/>
          <a:ext cx="2272392" cy="53382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2D03AB8-049E-4F4C-BFEA-EAED3EB69C5F}" type="TxLink">
            <a:rPr lang="en-US" altLang="en-US" sz="2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-16.05%</a:t>
          </a:fld>
          <a:endParaRPr lang="en-US" altLang="zh-TW" sz="2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  <cdr:relSizeAnchor xmlns:cdr="http://schemas.openxmlformats.org/drawingml/2006/chartDrawing">
    <cdr:from>
      <cdr:x>0.62318</cdr:x>
      <cdr:y>0.13057</cdr:y>
    </cdr:from>
    <cdr:to>
      <cdr:x>0.75816</cdr:x>
      <cdr:y>0.22993</cdr:y>
    </cdr:to>
    <cdr:sp macro="" textlink="">
      <cdr:nvSpPr>
        <cdr:cNvPr id="12" name="矩形 11">
          <a:extLst xmlns:a="http://schemas.openxmlformats.org/drawingml/2006/main">
            <a:ext uri="{FF2B5EF4-FFF2-40B4-BE49-F238E27FC236}">
              <a16:creationId xmlns:a16="http://schemas.microsoft.com/office/drawing/2014/main" id="{71B8E169-1B23-53CF-02B8-DFEE79FFB317}"/>
            </a:ext>
          </a:extLst>
        </cdr:cNvPr>
        <cdr:cNvSpPr/>
      </cdr:nvSpPr>
      <cdr:spPr>
        <a:xfrm xmlns:a="http://schemas.openxmlformats.org/drawingml/2006/main">
          <a:off x="5877858" y="756771"/>
          <a:ext cx="1273094" cy="5758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altLang="zh-TW" sz="3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  <cdr:relSizeAnchor xmlns:cdr="http://schemas.openxmlformats.org/drawingml/2006/chartDrawing">
    <cdr:from>
      <cdr:x>0.61813</cdr:x>
      <cdr:y>0.1499</cdr:y>
    </cdr:from>
    <cdr:to>
      <cdr:x>0.78586</cdr:x>
      <cdr:y>0.24172</cdr:y>
    </cdr:to>
    <cdr:sp macro="" textlink="合併圖卡!$S$34">
      <cdr:nvSpPr>
        <cdr:cNvPr id="13" name="矩形 12">
          <a:extLst xmlns:a="http://schemas.openxmlformats.org/drawingml/2006/main">
            <a:ext uri="{FF2B5EF4-FFF2-40B4-BE49-F238E27FC236}">
              <a16:creationId xmlns:a16="http://schemas.microsoft.com/office/drawing/2014/main" id="{97014B14-F918-2212-7A52-D09C9DE53768}"/>
            </a:ext>
          </a:extLst>
        </cdr:cNvPr>
        <cdr:cNvSpPr/>
      </cdr:nvSpPr>
      <cdr:spPr>
        <a:xfrm xmlns:a="http://schemas.openxmlformats.org/drawingml/2006/main">
          <a:off x="5767027" y="871499"/>
          <a:ext cx="1564822" cy="5338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B76BC7E9-3667-45D4-97E9-8650D6D48DEE}" type="TxLink">
            <a:rPr lang="en-US" altLang="en-US" sz="2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-3.41%</a:t>
          </a:fld>
          <a:endParaRPr lang="en-US" altLang="zh-TW" sz="2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0.736</cdr:x>
      <cdr:y>0</cdr:y>
    </cdr:from>
    <cdr:to>
      <cdr:x>0.736</cdr:x>
      <cdr:y>0</cdr:y>
    </cdr:to>
    <cdr:pic>
      <cdr:nvPicPr>
        <cdr:cNvPr id="2" name="圖片 1">
          <a:extLst xmlns:a="http://schemas.openxmlformats.org/drawingml/2006/main">
            <a:ext uri="{FF2B5EF4-FFF2-40B4-BE49-F238E27FC236}">
              <a16:creationId xmlns:a16="http://schemas.microsoft.com/office/drawing/2014/main" id="{651E4560-4F70-B6EF-C8AD-7A83E099A82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b="21333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862400" y="0"/>
          <a:ext cx="2497600" cy="9984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0.05722</cdr:x>
      <cdr:y>0.92011</cdr:y>
    </cdr:from>
    <cdr:to>
      <cdr:x>0.94166</cdr:x>
      <cdr:y>1</cdr:y>
    </cdr:to>
    <cdr:pic>
      <cdr:nvPicPr>
        <cdr:cNvPr id="3" name="圖片 2">
          <a:extLst xmlns:a="http://schemas.openxmlformats.org/drawingml/2006/main">
            <a:ext uri="{FF2B5EF4-FFF2-40B4-BE49-F238E27FC236}">
              <a16:creationId xmlns:a16="http://schemas.microsoft.com/office/drawing/2014/main" id="{E7A8E5FF-01FF-4ADB-5EB9-812E16EF3644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53038" y="5301153"/>
          <a:ext cx="8548905" cy="460281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0.6391</cdr:x>
      <cdr:y>0.01892</cdr:y>
    </cdr:from>
    <cdr:to>
      <cdr:x>0.91449</cdr:x>
      <cdr:y>0.16803</cdr:y>
    </cdr:to>
    <cdr:pic>
      <cdr:nvPicPr>
        <cdr:cNvPr id="6" name="Picture 4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C000000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030233" y="112060"/>
          <a:ext cx="2598388" cy="88298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0.74702</cdr:x>
      <cdr:y>0.17243</cdr:y>
    </cdr:from>
    <cdr:to>
      <cdr:x>1</cdr:x>
      <cdr:y>0.24055</cdr:y>
    </cdr:to>
    <cdr:sp macro="" textlink="近60天Data!$A$61">
      <cdr:nvSpPr>
        <cdr:cNvPr id="10" name="矩形 9">
          <a:extLst xmlns:a="http://schemas.openxmlformats.org/drawingml/2006/main">
            <a:ext uri="{FF2B5EF4-FFF2-40B4-BE49-F238E27FC236}">
              <a16:creationId xmlns:a16="http://schemas.microsoft.com/office/drawing/2014/main" id="{8CB7510D-38FC-07F6-1AC8-0E75A40C0ABE}"/>
            </a:ext>
          </a:extLst>
        </cdr:cNvPr>
        <cdr:cNvSpPr/>
      </cdr:nvSpPr>
      <cdr:spPr>
        <a:xfrm xmlns:a="http://schemas.openxmlformats.org/drawingml/2006/main">
          <a:off x="6903637" y="1010998"/>
          <a:ext cx="2337934" cy="3994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l"/>
          <a:fld id="{59B4F47D-551D-46E1-ABE8-1F535DB0DDCD}" type="TxLink">
            <a:rPr lang="en-US" altLang="en-US" sz="2000" b="1" i="0" u="none" strike="noStrike">
              <a:solidFill>
                <a:srgbClr val="000000"/>
              </a:solidFill>
              <a:latin typeface="微軟正黑體"/>
              <a:ea typeface="微軟正黑體"/>
            </a:rPr>
            <a:pPr algn="l"/>
            <a:t>2023/11/14</a:t>
          </a:fld>
          <a:endParaRPr lang="zh-TW" sz="2000" b="1"/>
        </a:p>
      </cdr:txBody>
    </cdr:sp>
  </cdr:relSizeAnchor>
  <cdr:relSizeAnchor xmlns:cdr="http://schemas.openxmlformats.org/drawingml/2006/chartDrawing">
    <cdr:from>
      <cdr:x>0</cdr:x>
      <cdr:y>0.19966</cdr:y>
    </cdr:from>
    <cdr:to>
      <cdr:x>0.1942</cdr:x>
      <cdr:y>0.277</cdr:y>
    </cdr:to>
    <cdr:sp macro="" textlink="">
      <cdr:nvSpPr>
        <cdr:cNvPr id="14" name="矩形 13">
          <a:extLst xmlns:a="http://schemas.openxmlformats.org/drawingml/2006/main">
            <a:ext uri="{FF2B5EF4-FFF2-40B4-BE49-F238E27FC236}">
              <a16:creationId xmlns:a16="http://schemas.microsoft.com/office/drawing/2014/main" id="{90658413-DEC6-BDC0-187C-88DD09A105CD}"/>
            </a:ext>
          </a:extLst>
        </cdr:cNvPr>
        <cdr:cNvSpPr/>
      </cdr:nvSpPr>
      <cdr:spPr>
        <a:xfrm xmlns:a="http://schemas.openxmlformats.org/drawingml/2006/main">
          <a:off x="0" y="1157245"/>
          <a:ext cx="1831707" cy="44823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en-US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VIX</a:t>
          </a:r>
          <a:endParaRPr lang="zh-TW" sz="3000" b="1">
            <a:solidFill>
              <a:srgbClr val="6892A9"/>
            </a:solidFill>
          </a:endParaRPr>
        </a:p>
      </cdr:txBody>
    </cdr:sp>
  </cdr:relSizeAnchor>
  <cdr:relSizeAnchor xmlns:cdr="http://schemas.openxmlformats.org/drawingml/2006/chartDrawing">
    <cdr:from>
      <cdr:x>0.15508</cdr:x>
      <cdr:y>0.19437</cdr:y>
    </cdr:from>
    <cdr:to>
      <cdr:x>0.46847</cdr:x>
      <cdr:y>0.27313</cdr:y>
    </cdr:to>
    <cdr:sp macro="" textlink="近60天Data!$AW$61">
      <cdr:nvSpPr>
        <cdr:cNvPr id="4" name="矩形 3">
          <a:extLst xmlns:a="http://schemas.openxmlformats.org/drawingml/2006/main">
            <a:ext uri="{FF2B5EF4-FFF2-40B4-BE49-F238E27FC236}">
              <a16:creationId xmlns:a16="http://schemas.microsoft.com/office/drawing/2014/main" id="{91801469-7C57-1197-4F25-4F50845A4E1D}"/>
            </a:ext>
          </a:extLst>
        </cdr:cNvPr>
        <cdr:cNvSpPr/>
      </cdr:nvSpPr>
      <cdr:spPr>
        <a:xfrm xmlns:a="http://schemas.openxmlformats.org/drawingml/2006/main">
          <a:off x="1433183" y="1139637"/>
          <a:ext cx="2896210" cy="46178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1F939093-7C00-49C5-8E8F-FBAA2783FBB1}" type="TxLink">
            <a:rPr lang="en-US" altLang="en-US" sz="3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13.76 </a:t>
          </a:fld>
          <a:endParaRPr lang="en-US" altLang="zh-TW" sz="3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0.74275</cdr:x>
      <cdr:y>0</cdr:y>
    </cdr:from>
    <cdr:to>
      <cdr:x>0.74374</cdr:x>
      <cdr:y>0</cdr:y>
    </cdr:to>
    <cdr:pic>
      <cdr:nvPicPr>
        <cdr:cNvPr id="3" name="圖片 2">
          <a:extLst xmlns:a="http://schemas.openxmlformats.org/drawingml/2006/main">
            <a:ext uri="{FF2B5EF4-FFF2-40B4-BE49-F238E27FC236}">
              <a16:creationId xmlns:a16="http://schemas.microsoft.com/office/drawing/2014/main" id="{4000552A-4740-31F6-9386-466AA812202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b="21333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409625" y="0"/>
          <a:ext cx="2695575" cy="11239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0.04975</cdr:x>
      <cdr:y>0.7433</cdr:y>
    </cdr:from>
    <cdr:to>
      <cdr:x>0.04975</cdr:x>
      <cdr:y>0.7433</cdr:y>
    </cdr:to>
    <cdr:pic>
      <cdr:nvPicPr>
        <cdr:cNvPr id="5" name="圖片 4">
          <a:extLst xmlns:a="http://schemas.openxmlformats.org/drawingml/2006/main">
            <a:ext uri="{FF2B5EF4-FFF2-40B4-BE49-F238E27FC236}">
              <a16:creationId xmlns:a16="http://schemas.microsoft.com/office/drawing/2014/main" id="{A1E7E620-B6E8-78C0-8035-065D9AD6BE64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65181" y="5180248"/>
          <a:ext cx="8343793" cy="591418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0.06737</cdr:x>
      <cdr:y>0.76079</cdr:y>
    </cdr:from>
    <cdr:to>
      <cdr:x>0.06737</cdr:x>
      <cdr:y>0.76079</cdr:y>
    </cdr:to>
    <cdr:pic>
      <cdr:nvPicPr>
        <cdr:cNvPr id="6" name="圖片 5">
          <a:extLst xmlns:a="http://schemas.openxmlformats.org/drawingml/2006/main">
            <a:ext uri="{FF2B5EF4-FFF2-40B4-BE49-F238E27FC236}">
              <a16:creationId xmlns:a16="http://schemas.microsoft.com/office/drawing/2014/main" id="{C971FF3C-CF31-2A75-F58D-09354E8B966F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084749" y="5300257"/>
          <a:ext cx="8278363" cy="460203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0.0788</cdr:x>
      <cdr:y>0.91663</cdr:y>
    </cdr:from>
    <cdr:to>
      <cdr:x>0.99611</cdr:x>
      <cdr:y>1</cdr:y>
    </cdr:to>
    <cdr:pic>
      <cdr:nvPicPr>
        <cdr:cNvPr id="8" name="圖片 7">
          <a:extLst xmlns:a="http://schemas.openxmlformats.org/drawingml/2006/main">
            <a:ext uri="{FF2B5EF4-FFF2-40B4-BE49-F238E27FC236}">
              <a16:creationId xmlns:a16="http://schemas.microsoft.com/office/drawing/2014/main" id="{32962FD8-988C-3F09-C935-7A5A797C1E9C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34358" y="5300084"/>
          <a:ext cx="8548391" cy="4603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0.65764</cdr:x>
      <cdr:y>0.0174</cdr:y>
    </cdr:from>
    <cdr:to>
      <cdr:x>0.93624</cdr:x>
      <cdr:y>0.17928</cdr:y>
    </cdr:to>
    <cdr:pic>
      <cdr:nvPicPr>
        <cdr:cNvPr id="10" name="Picture 4">
          <a:extLst xmlns:a="http://schemas.openxmlformats.org/drawingml/2006/main">
            <a:ext uri="{FF2B5EF4-FFF2-40B4-BE49-F238E27FC236}">
              <a16:creationId xmlns:a16="http://schemas.microsoft.com/office/drawing/2014/main" id="{F7076910-20AC-0B42-992D-E5851B9617FF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202829" y="100853"/>
          <a:ext cx="2627827" cy="93827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0.76561</cdr:x>
      <cdr:y>0.17942</cdr:y>
    </cdr:from>
    <cdr:to>
      <cdr:x>0.99117</cdr:x>
      <cdr:y>0.25338</cdr:y>
    </cdr:to>
    <cdr:sp macro="" textlink="近60天Data!$A$61">
      <cdr:nvSpPr>
        <cdr:cNvPr id="11" name="矩形 10">
          <a:extLst xmlns:a="http://schemas.openxmlformats.org/drawingml/2006/main">
            <a:ext uri="{FF2B5EF4-FFF2-40B4-BE49-F238E27FC236}">
              <a16:creationId xmlns:a16="http://schemas.microsoft.com/office/drawing/2014/main" id="{B5FC33D7-361C-91D0-C447-CF038DAD67F8}"/>
            </a:ext>
          </a:extLst>
        </cdr:cNvPr>
        <cdr:cNvSpPr/>
      </cdr:nvSpPr>
      <cdr:spPr>
        <a:xfrm xmlns:a="http://schemas.openxmlformats.org/drawingml/2006/main">
          <a:off x="7075154" y="1051982"/>
          <a:ext cx="2084402" cy="4336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E8A9E56E-EB4F-405F-AA9E-9F5967089862}" type="TxLink">
            <a:rPr lang="en-US" altLang="en-US" sz="2000" b="1" i="0" u="none" strike="noStrike">
              <a:solidFill>
                <a:srgbClr val="000000"/>
              </a:solidFill>
              <a:latin typeface="微軟正黑體"/>
              <a:ea typeface="微軟正黑體"/>
            </a:rPr>
            <a:pPr algn="l"/>
            <a:t>2023/11/14</a:t>
          </a:fld>
          <a:endParaRPr lang="zh-TW" sz="2000" b="1"/>
        </a:p>
      </cdr:txBody>
    </cdr:sp>
  </cdr:relSizeAnchor>
  <cdr:relSizeAnchor xmlns:cdr="http://schemas.openxmlformats.org/drawingml/2006/chartDrawing">
    <cdr:from>
      <cdr:x>0</cdr:x>
      <cdr:y>0.2195</cdr:y>
    </cdr:from>
    <cdr:to>
      <cdr:x>0.33545</cdr:x>
      <cdr:y>0.30907</cdr:y>
    </cdr:to>
    <cdr:sp macro="" textlink="">
      <cdr:nvSpPr>
        <cdr:cNvPr id="12" name="矩形 11">
          <a:extLst xmlns:a="http://schemas.openxmlformats.org/drawingml/2006/main">
            <a:ext uri="{FF2B5EF4-FFF2-40B4-BE49-F238E27FC236}">
              <a16:creationId xmlns:a16="http://schemas.microsoft.com/office/drawing/2014/main" id="{90658413-DEC6-BDC0-187C-88DD09A105CD}"/>
            </a:ext>
          </a:extLst>
        </cdr:cNvPr>
        <cdr:cNvSpPr/>
      </cdr:nvSpPr>
      <cdr:spPr>
        <a:xfrm xmlns:a="http://schemas.openxmlformats.org/drawingml/2006/main">
          <a:off x="0" y="1286980"/>
          <a:ext cx="3077163" cy="52517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zh-TW" altLang="zh-TW" sz="3000" b="1">
              <a:solidFill>
                <a:srgbClr val="6892A9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  </a:t>
          </a:r>
          <a:r>
            <a:rPr lang="en-US" altLang="zh-TW" sz="3000" b="1">
              <a:solidFill>
                <a:srgbClr val="6892A9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P/C Ratio (%)  </a:t>
          </a:r>
          <a:endParaRPr lang="zh-TW" altLang="zh-TW" sz="3000">
            <a:solidFill>
              <a:srgbClr val="6892A9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</a:endParaRPr>
        </a:p>
      </cdr:txBody>
    </cdr:sp>
  </cdr:relSizeAnchor>
  <cdr:relSizeAnchor xmlns:cdr="http://schemas.openxmlformats.org/drawingml/2006/chartDrawing">
    <cdr:from>
      <cdr:x>0.30087</cdr:x>
      <cdr:y>0.21409</cdr:y>
    </cdr:from>
    <cdr:to>
      <cdr:x>0.59508</cdr:x>
      <cdr:y>0.31345</cdr:y>
    </cdr:to>
    <cdr:sp macro="" textlink="近60天Data!$AB$61">
      <cdr:nvSpPr>
        <cdr:cNvPr id="2" name="矩形 1">
          <a:extLst xmlns:a="http://schemas.openxmlformats.org/drawingml/2006/main">
            <a:ext uri="{FF2B5EF4-FFF2-40B4-BE49-F238E27FC236}">
              <a16:creationId xmlns:a16="http://schemas.microsoft.com/office/drawing/2014/main" id="{7B943FAD-BCF2-F6C6-C2E1-A2D02475DE05}"/>
            </a:ext>
          </a:extLst>
        </cdr:cNvPr>
        <cdr:cNvSpPr/>
      </cdr:nvSpPr>
      <cdr:spPr>
        <a:xfrm xmlns:a="http://schemas.openxmlformats.org/drawingml/2006/main">
          <a:off x="2780398" y="1255260"/>
          <a:ext cx="2718835" cy="5825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051AEC2D-5513-41C0-BD4A-86E5DB4E5DC9}" type="TxLink">
            <a:rPr lang="en-US" altLang="en-US" sz="3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119.09 </a:t>
          </a:fld>
          <a:endParaRPr lang="en-US" altLang="zh-TW" sz="3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24849</xdr:colOff>
      <xdr:row>1</xdr:row>
      <xdr:rowOff>16566</xdr:rowOff>
    </xdr:from>
    <xdr:to>
      <xdr:col>4</xdr:col>
      <xdr:colOff>173935</xdr:colOff>
      <xdr:row>2</xdr:row>
      <xdr:rowOff>162219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3474" y="216591"/>
          <a:ext cx="1282561" cy="3456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654326</xdr:colOff>
      <xdr:row>15</xdr:row>
      <xdr:rowOff>82826</xdr:rowOff>
    </xdr:from>
    <xdr:to>
      <xdr:col>5</xdr:col>
      <xdr:colOff>515384</xdr:colOff>
      <xdr:row>18</xdr:row>
      <xdr:rowOff>49695</xdr:rowOff>
    </xdr:to>
    <xdr:sp macro="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>
        <a:xfrm>
          <a:off x="1483001" y="2749826"/>
          <a:ext cx="1499358" cy="443119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10000"/>
          </a:blip>
          <a:srcRect/>
          <a:stretch>
            <a:fillRect/>
          </a:stretch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TW" altLang="en-US"/>
        </a:p>
      </xdr:txBody>
    </xdr:sp>
    <xdr:clientData/>
  </xdr:twoCellAnchor>
  <xdr:twoCellAnchor>
    <xdr:from>
      <xdr:col>16</xdr:col>
      <xdr:colOff>3586783</xdr:colOff>
      <xdr:row>4</xdr:row>
      <xdr:rowOff>9525</xdr:rowOff>
    </xdr:from>
    <xdr:to>
      <xdr:col>18</xdr:col>
      <xdr:colOff>516420</xdr:colOff>
      <xdr:row>6</xdr:row>
      <xdr:rowOff>59221</xdr:rowOff>
    </xdr:to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9673258" y="647700"/>
          <a:ext cx="1292087" cy="344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>
              <a:solidFill>
                <a:srgbClr val="00B05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連</a:t>
          </a:r>
          <a:r>
            <a:rPr lang="en-US" altLang="zh-TW" sz="1100">
              <a:solidFill>
                <a:srgbClr val="00B05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4</a:t>
          </a:r>
          <a:r>
            <a:rPr lang="zh-TW" altLang="en-US" sz="1100">
              <a:solidFill>
                <a:srgbClr val="00B05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買轉賣</a:t>
          </a:r>
        </a:p>
      </xdr:txBody>
    </xdr:sp>
    <xdr:clientData/>
  </xdr:twoCellAnchor>
  <xdr:twoCellAnchor>
    <xdr:from>
      <xdr:col>17</xdr:col>
      <xdr:colOff>2069</xdr:colOff>
      <xdr:row>5</xdr:row>
      <xdr:rowOff>209136</xdr:rowOff>
    </xdr:from>
    <xdr:to>
      <xdr:col>18</xdr:col>
      <xdr:colOff>457613</xdr:colOff>
      <xdr:row>7</xdr:row>
      <xdr:rowOff>69575</xdr:rowOff>
    </xdr:to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9688994" y="904461"/>
          <a:ext cx="1217544" cy="3366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連</a:t>
          </a:r>
          <a:r>
            <a:rPr lang="en-US" altLang="zh-TW" sz="11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6</a:t>
          </a:r>
          <a:r>
            <a:rPr lang="zh-TW" altLang="en-US" sz="11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買</a:t>
          </a:r>
        </a:p>
      </xdr:txBody>
    </xdr:sp>
    <xdr:clientData/>
  </xdr:twoCellAnchor>
  <xdr:twoCellAnchor>
    <xdr:from>
      <xdr:col>3</xdr:col>
      <xdr:colOff>644387</xdr:colOff>
      <xdr:row>24</xdr:row>
      <xdr:rowOff>55493</xdr:rowOff>
    </xdr:from>
    <xdr:to>
      <xdr:col>5</xdr:col>
      <xdr:colOff>505445</xdr:colOff>
      <xdr:row>27</xdr:row>
      <xdr:rowOff>136662</xdr:rowOff>
    </xdr:to>
    <xdr:sp macro="" textlink="">
      <xdr:nvSpPr>
        <xdr:cNvPr id="12" name="矩形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spect="1"/>
        </xdr:cNvSpPr>
      </xdr:nvSpPr>
      <xdr:spPr>
        <a:xfrm>
          <a:off x="1473062" y="4341743"/>
          <a:ext cx="1499358" cy="443119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10000"/>
          </a:blip>
          <a:srcRect/>
          <a:stretch>
            <a:fillRect/>
          </a:stretch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TW" altLang="en-US"/>
        </a:p>
      </xdr:txBody>
    </xdr:sp>
    <xdr:clientData/>
  </xdr:twoCellAnchor>
  <xdr:twoCellAnchor>
    <xdr:from>
      <xdr:col>16</xdr:col>
      <xdr:colOff>76200</xdr:colOff>
      <xdr:row>8</xdr:row>
      <xdr:rowOff>171450</xdr:rowOff>
    </xdr:from>
    <xdr:to>
      <xdr:col>16</xdr:col>
      <xdr:colOff>3496200</xdr:colOff>
      <xdr:row>11</xdr:row>
      <xdr:rowOff>123975</xdr:rowOff>
    </xdr:to>
    <xdr:sp macro="[0]!A主程式_盤後快訊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162675" y="1581150"/>
          <a:ext cx="3420000" cy="324000"/>
        </a:xfrm>
        <a:prstGeom prst="rect">
          <a:avLst/>
        </a:prstGeom>
        <a:solidFill>
          <a:srgbClr val="6A170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盤後快訊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-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更新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不整理數據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114300</xdr:colOff>
      <xdr:row>23</xdr:row>
      <xdr:rowOff>38100</xdr:rowOff>
    </xdr:from>
    <xdr:to>
      <xdr:col>16</xdr:col>
      <xdr:colOff>3534300</xdr:colOff>
      <xdr:row>26</xdr:row>
      <xdr:rowOff>38250</xdr:rowOff>
    </xdr:to>
    <xdr:sp macro="[0]!A主程式_OP_資料整理並計算最大未平倉_價平和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200775" y="4019550"/>
          <a:ext cx="3420000" cy="324000"/>
        </a:xfrm>
        <a:prstGeom prst="rect">
          <a:avLst/>
        </a:prstGeom>
        <a:solidFill>
          <a:schemeClr val="accent1">
            <a:lumMod val="5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OP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 數據整理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最大未平倉、價平和計算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20</xdr:col>
      <xdr:colOff>161925</xdr:colOff>
      <xdr:row>20</xdr:row>
      <xdr:rowOff>133350</xdr:rowOff>
    </xdr:from>
    <xdr:to>
      <xdr:col>24</xdr:col>
      <xdr:colOff>533925</xdr:colOff>
      <xdr:row>22</xdr:row>
      <xdr:rowOff>38250</xdr:rowOff>
    </xdr:to>
    <xdr:sp macro="[0]!A主程式_股票期貨_成交量排序模組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792075" y="3486150"/>
          <a:ext cx="3420000" cy="3240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股票期貨成交量排序模組</a:t>
          </a:r>
        </a:p>
      </xdr:txBody>
    </xdr:sp>
    <xdr:clientData/>
  </xdr:twoCellAnchor>
  <xdr:twoCellAnchor>
    <xdr:from>
      <xdr:col>16</xdr:col>
      <xdr:colOff>104775</xdr:colOff>
      <xdr:row>12</xdr:row>
      <xdr:rowOff>133350</xdr:rowOff>
    </xdr:from>
    <xdr:to>
      <xdr:col>16</xdr:col>
      <xdr:colOff>3524775</xdr:colOff>
      <xdr:row>14</xdr:row>
      <xdr:rowOff>38250</xdr:rowOff>
    </xdr:to>
    <xdr:sp macro="[0]!A主程式_資料儲存模組_複製貼上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191250" y="2114550"/>
          <a:ext cx="3420000" cy="324000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資料儲存模組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複製貼上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85725</xdr:colOff>
      <xdr:row>21</xdr:row>
      <xdr:rowOff>28575</xdr:rowOff>
    </xdr:from>
    <xdr:to>
      <xdr:col>16</xdr:col>
      <xdr:colOff>3505725</xdr:colOff>
      <xdr:row>22</xdr:row>
      <xdr:rowOff>143025</xdr:rowOff>
    </xdr:to>
    <xdr:sp macro="[0]!A主程式_總更新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172200" y="3590925"/>
          <a:ext cx="3420000" cy="324000"/>
        </a:xfrm>
        <a:prstGeom prst="rect">
          <a:avLst/>
        </a:prstGeom>
        <a:solidFill>
          <a:srgbClr val="6A170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總更新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不整理數據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85725</xdr:colOff>
      <xdr:row>19</xdr:row>
      <xdr:rowOff>28575</xdr:rowOff>
    </xdr:from>
    <xdr:to>
      <xdr:col>16</xdr:col>
      <xdr:colOff>3505725</xdr:colOff>
      <xdr:row>20</xdr:row>
      <xdr:rowOff>114450</xdr:rowOff>
    </xdr:to>
    <xdr:sp macro="[0]!刪掉今天的總紀錄資料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172200" y="3143250"/>
          <a:ext cx="3420000" cy="324000"/>
        </a:xfrm>
        <a:prstGeom prst="rect">
          <a:avLst/>
        </a:prstGeom>
        <a:solidFill>
          <a:schemeClr val="accent4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刪除今天資料</a:t>
          </a:r>
        </a:p>
      </xdr:txBody>
    </xdr:sp>
    <xdr:clientData/>
  </xdr:twoCellAnchor>
  <xdr:twoCellAnchor>
    <xdr:from>
      <xdr:col>16</xdr:col>
      <xdr:colOff>152400</xdr:colOff>
      <xdr:row>26</xdr:row>
      <xdr:rowOff>114300</xdr:rowOff>
    </xdr:from>
    <xdr:to>
      <xdr:col>16</xdr:col>
      <xdr:colOff>3572400</xdr:colOff>
      <xdr:row>27</xdr:row>
      <xdr:rowOff>200175</xdr:rowOff>
    </xdr:to>
    <xdr:sp macro="[0]!A主程式_資料儲存模組_複製貼上" textlink="">
      <xdr:nvSpPr>
        <xdr:cNvPr id="13" name="矩形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6238875" y="4419600"/>
          <a:ext cx="3420000" cy="324000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資料儲存模組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複製貼上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171450</xdr:colOff>
      <xdr:row>28</xdr:row>
      <xdr:rowOff>85725</xdr:rowOff>
    </xdr:from>
    <xdr:to>
      <xdr:col>16</xdr:col>
      <xdr:colOff>3562350</xdr:colOff>
      <xdr:row>33</xdr:row>
      <xdr:rowOff>76200</xdr:rowOff>
    </xdr:to>
    <xdr:sp macro="[0]!E圖表調整_買賣權未平倉比與加權指數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257925" y="4838700"/>
          <a:ext cx="3390900" cy="723900"/>
        </a:xfrm>
        <a:prstGeom prst="rect">
          <a:avLst/>
        </a:prstGeom>
        <a:pattFill prst="pct90">
          <a:fgClr>
            <a:schemeClr val="accent2">
              <a:lumMod val="60000"/>
              <a:lumOff val="40000"/>
            </a:schemeClr>
          </a:fgClr>
          <a:bgClr>
            <a:schemeClr val="bg1"/>
          </a:bgClr>
        </a:patt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圖表調整 </a:t>
          </a:r>
          <a:r>
            <a:rPr lang="en-US" altLang="zh-TW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(PCR</a:t>
          </a:r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、</a:t>
          </a:r>
          <a:r>
            <a:rPr lang="en-US" altLang="zh-TW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OI)</a:t>
          </a:r>
          <a:endParaRPr lang="zh-TW" altLang="en-US" sz="1400" b="1">
            <a:solidFill>
              <a:schemeClr val="tx1">
                <a:lumMod val="95000"/>
                <a:lumOff val="5000"/>
              </a:schemeClr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9524</xdr:colOff>
      <xdr:row>16</xdr:row>
      <xdr:rowOff>67648</xdr:rowOff>
    </xdr:from>
    <xdr:to>
      <xdr:col>48</xdr:col>
      <xdr:colOff>106074</xdr:colOff>
      <xdr:row>44</xdr:row>
      <xdr:rowOff>124794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661224" y="3363298"/>
          <a:ext cx="7592725" cy="566737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48</xdr:col>
      <xdr:colOff>203727</xdr:colOff>
      <xdr:row>16</xdr:row>
      <xdr:rowOff>80113</xdr:rowOff>
    </xdr:from>
    <xdr:to>
      <xdr:col>58</xdr:col>
      <xdr:colOff>142875</xdr:colOff>
      <xdr:row>46</xdr:row>
      <xdr:rowOff>124870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51602" y="3375763"/>
          <a:ext cx="7559148" cy="6055032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238125</xdr:colOff>
          <xdr:row>35</xdr:row>
          <xdr:rowOff>66675</xdr:rowOff>
        </xdr:from>
        <xdr:to>
          <xdr:col>21</xdr:col>
          <xdr:colOff>942975</xdr:colOff>
          <xdr:row>39</xdr:row>
          <xdr:rowOff>9525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57150</xdr:colOff>
          <xdr:row>10</xdr:row>
          <xdr:rowOff>104775</xdr:rowOff>
        </xdr:from>
        <xdr:to>
          <xdr:col>22</xdr:col>
          <xdr:colOff>561975</xdr:colOff>
          <xdr:row>14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D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選擇權資料下載並整理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219075</xdr:colOff>
          <xdr:row>18</xdr:row>
          <xdr:rowOff>161925</xdr:rowOff>
        </xdr:from>
        <xdr:to>
          <xdr:col>22</xdr:col>
          <xdr:colOff>485775</xdr:colOff>
          <xdr:row>22</xdr:row>
          <xdr:rowOff>123825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D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選擇權計算填表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14</xdr:row>
          <xdr:rowOff>95250</xdr:rowOff>
        </xdr:from>
        <xdr:to>
          <xdr:col>22</xdr:col>
          <xdr:colOff>495300</xdr:colOff>
          <xdr:row>18</xdr:row>
          <xdr:rowOff>28575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D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列出市場上合約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142875</xdr:colOff>
          <xdr:row>23</xdr:row>
          <xdr:rowOff>19050</xdr:rowOff>
        </xdr:from>
        <xdr:to>
          <xdr:col>22</xdr:col>
          <xdr:colOff>361950</xdr:colOff>
          <xdr:row>27</xdr:row>
          <xdr:rowOff>190500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D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選擇權價平和計算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47625</xdr:colOff>
      <xdr:row>5</xdr:row>
      <xdr:rowOff>152400</xdr:rowOff>
    </xdr:from>
    <xdr:to>
      <xdr:col>31</xdr:col>
      <xdr:colOff>152400</xdr:colOff>
      <xdr:row>9</xdr:row>
      <xdr:rowOff>19050</xdr:rowOff>
    </xdr:to>
    <xdr:sp macro="[0]!A主程式_回到盤後快訊頁面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707975" y="1371600"/>
          <a:ext cx="1733550" cy="714375"/>
        </a:xfrm>
        <a:prstGeom prst="rect">
          <a:avLst/>
        </a:prstGeom>
        <a:solidFill>
          <a:srgbClr val="6A170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回到盤後快訊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100853</xdr:colOff>
      <xdr:row>0</xdr:row>
      <xdr:rowOff>44823</xdr:rowOff>
    </xdr:from>
    <xdr:to>
      <xdr:col>31</xdr:col>
      <xdr:colOff>310403</xdr:colOff>
      <xdr:row>3</xdr:row>
      <xdr:rowOff>120463</xdr:rowOff>
    </xdr:to>
    <xdr:sp macro="[0]!A主程式_回到盤後快訊頁面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821029" y="44823"/>
          <a:ext cx="1733550" cy="714375"/>
        </a:xfrm>
        <a:prstGeom prst="rect">
          <a:avLst/>
        </a:prstGeom>
        <a:solidFill>
          <a:srgbClr val="6A170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回到盤後快訊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vix_4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MTQIK?response=html&amp;date=&amp;weekDate=&amp;monthDate=&amp;type=day" backgroundRefresh="0" connectionId="1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BFI82U?response_html_dayDate__weekDate__monthDate__type_day_1" backgroundRefresh="0" connectionId="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MI_MARGN?response=html&amp;date=&amp;weekDate=&amp;monthDate=&amp;type=day&amp;selectType=MS" backgroundRefresh="0" connectionId="1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futDailyMarketExcel?commodity_id=MTX" connectionId="1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futDailyMarketExcel" backgroundRefres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futContractsDateExcel" connectionId="1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largeTraderFutQryTbl" backgroundRefresh="0" connectionId="1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callsAndPutsDateExcel" backgroundRefresh="0" connectionId="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optDailyMarketExcel" backgroundRefresh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optDailyMarketExcel_1" backgroundRefresh="0" connectionId="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cRatioExcel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futContractsDateAhExcel" backgroundRefres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optContractsDateAhExcel" backgroundRefresh="0" connectionId="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callsAndPutsDateAhExcel" backgroundRefres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futDailyMarketExcel?commodity_id=STF" backgroundRefresh="0" connectionId="1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stockLists" backgroundRefresh="0" connectionId="1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queryTable" Target="../queryTables/queryTable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taifex.com.tw/cht/3/futDailyMarketReport" TargetMode="External"/><Relationship Id="rId5" Type="http://schemas.openxmlformats.org/officeDocument/2006/relationships/queryTable" Target="../queryTables/queryTable6.xml"/><Relationship Id="rId4" Type="http://schemas.openxmlformats.org/officeDocument/2006/relationships/queryTable" Target="../queryTables/query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11" Type="http://schemas.openxmlformats.org/officeDocument/2006/relationships/queryTable" Target="../queryTables/queryTable11.xml"/><Relationship Id="rId5" Type="http://schemas.openxmlformats.org/officeDocument/2006/relationships/image" Target="../media/image9.emf"/><Relationship Id="rId10" Type="http://schemas.openxmlformats.org/officeDocument/2006/relationships/queryTable" Target="../queryTables/queryTable10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queryTable" Target="../queryTables/queryTable1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drawing" Target="../drawings/drawing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R51"/>
  <sheetViews>
    <sheetView workbookViewId="0">
      <selection activeCell="N10" sqref="N10"/>
    </sheetView>
  </sheetViews>
  <sheetFormatPr defaultRowHeight="15.75" x14ac:dyDescent="0.25"/>
  <cols>
    <col min="1" max="1" width="1.33203125" style="177" customWidth="1"/>
    <col min="2" max="11" width="8.88671875" style="177"/>
    <col min="12" max="12" width="1.77734375" style="177" customWidth="1"/>
    <col min="13" max="16" width="8.88671875" style="177"/>
    <col min="17" max="18" width="9.5546875" style="177" bestFit="1" customWidth="1"/>
    <col min="19" max="16384" width="8.88671875" style="177"/>
  </cols>
  <sheetData>
    <row r="1" spans="1:18" ht="16.5" x14ac:dyDescent="0.3">
      <c r="A1" s="173"/>
      <c r="B1" s="241"/>
      <c r="C1" s="175"/>
      <c r="D1" s="175"/>
      <c r="E1" s="175"/>
      <c r="F1" s="175"/>
      <c r="G1" s="175"/>
      <c r="H1" s="175"/>
      <c r="I1" s="175"/>
      <c r="J1" s="175"/>
      <c r="K1" s="175"/>
      <c r="L1" s="176"/>
      <c r="M1" s="174"/>
      <c r="N1" s="174"/>
      <c r="O1" s="174"/>
      <c r="P1" s="231"/>
      <c r="Q1" s="233" t="s">
        <v>1553</v>
      </c>
      <c r="R1" s="233" t="s">
        <v>1554</v>
      </c>
    </row>
    <row r="2" spans="1:18" ht="32.25" x14ac:dyDescent="0.25">
      <c r="A2" s="178"/>
      <c r="B2" s="234" t="s">
        <v>1544</v>
      </c>
      <c r="C2" s="234"/>
      <c r="D2" s="234"/>
      <c r="E2" s="234"/>
      <c r="F2" s="234"/>
      <c r="G2" s="234"/>
      <c r="H2" s="234"/>
      <c r="I2" s="234"/>
      <c r="J2" s="234"/>
      <c r="K2" s="234"/>
      <c r="L2" s="157"/>
      <c r="M2" s="174"/>
      <c r="N2" s="174"/>
      <c r="O2" s="174"/>
      <c r="P2" s="232" t="s">
        <v>2210</v>
      </c>
      <c r="Q2" s="230">
        <f>MAX(近60天Data!$AK:$AK)</f>
        <v>17300</v>
      </c>
      <c r="R2" s="230">
        <f>MIN(近60天Data!$AL:$AL)</f>
        <v>14200</v>
      </c>
    </row>
    <row r="3" spans="1:18" ht="49.5" x14ac:dyDescent="0.25">
      <c r="A3" s="179"/>
      <c r="B3" s="158" t="s">
        <v>0</v>
      </c>
      <c r="C3" s="159" t="s">
        <v>412</v>
      </c>
      <c r="D3" s="160" t="s">
        <v>1545</v>
      </c>
      <c r="E3" s="161" t="s">
        <v>1546</v>
      </c>
      <c r="F3" s="162" t="s">
        <v>1547</v>
      </c>
      <c r="G3" s="162" t="s">
        <v>1548</v>
      </c>
      <c r="H3" s="163" t="s">
        <v>1549</v>
      </c>
      <c r="I3" s="163" t="s">
        <v>1550</v>
      </c>
      <c r="J3" s="163" t="s">
        <v>1551</v>
      </c>
      <c r="K3" s="163" t="s">
        <v>1552</v>
      </c>
      <c r="L3" s="164"/>
      <c r="M3" s="174"/>
      <c r="N3" s="174"/>
      <c r="O3" s="174"/>
      <c r="P3" s="232" t="s">
        <v>2211</v>
      </c>
      <c r="Q3" s="230">
        <v>300</v>
      </c>
      <c r="R3" s="230">
        <v>700</v>
      </c>
    </row>
    <row r="4" spans="1:18" ht="16.5" x14ac:dyDescent="0.25">
      <c r="A4" s="180"/>
      <c r="B4" s="168">
        <f>近60天Data!A57</f>
        <v>45238</v>
      </c>
      <c r="C4" s="170">
        <f>近60天Data!AW57</f>
        <v>14.17</v>
      </c>
      <c r="D4" s="170">
        <f>近60天Data!AX57</f>
        <v>0.2</v>
      </c>
      <c r="E4" s="170">
        <f>近60天Data!AY57</f>
        <v>0.42</v>
      </c>
      <c r="F4" s="170">
        <f>近60天Data!AZ57</f>
        <v>0.21</v>
      </c>
      <c r="G4" s="169">
        <f>近60天Data!AB57 /100</f>
        <v>1.1892</v>
      </c>
      <c r="H4" s="228">
        <f>近60天Data!AK57</f>
        <v>17000</v>
      </c>
      <c r="I4" s="228">
        <f>近60天Data!AL57</f>
        <v>16400</v>
      </c>
      <c r="J4" s="229">
        <f>近60天Data!AS57</f>
        <v>17200</v>
      </c>
      <c r="K4" s="229">
        <f>近60天Data!AT57</f>
        <v>16300</v>
      </c>
      <c r="L4" s="181"/>
      <c r="M4" s="182"/>
      <c r="N4" s="182"/>
      <c r="O4" s="182"/>
      <c r="P4" s="182"/>
    </row>
    <row r="5" spans="1:18" ht="16.5" x14ac:dyDescent="0.25">
      <c r="A5" s="180"/>
      <c r="B5" s="168">
        <f>近60天Data!A58</f>
        <v>45239</v>
      </c>
      <c r="C5" s="170">
        <f>近60天Data!AW58</f>
        <v>13.56</v>
      </c>
      <c r="D5" s="170">
        <f>近60天Data!AX58</f>
        <v>0</v>
      </c>
      <c r="E5" s="170">
        <f>近60天Data!AY58</f>
        <v>0.04</v>
      </c>
      <c r="F5" s="170">
        <f>近60天Data!AZ58</f>
        <v>0.02</v>
      </c>
      <c r="G5" s="169">
        <f>近60天Data!AB58 /100</f>
        <v>1.151</v>
      </c>
      <c r="H5" s="228">
        <f>近60天Data!AK58</f>
        <v>16900</v>
      </c>
      <c r="I5" s="228">
        <f>近60天Data!AL58</f>
        <v>16400</v>
      </c>
      <c r="J5" s="229">
        <f>近60天Data!AS58</f>
        <v>17200</v>
      </c>
      <c r="K5" s="229">
        <f>近60天Data!AT58</f>
        <v>16000</v>
      </c>
      <c r="L5" s="181"/>
      <c r="M5" s="182"/>
      <c r="N5" s="182"/>
      <c r="O5" s="174"/>
      <c r="P5" s="182"/>
    </row>
    <row r="6" spans="1:18" ht="16.5" x14ac:dyDescent="0.25">
      <c r="A6" s="180"/>
      <c r="B6" s="168">
        <f>近60天Data!A59</f>
        <v>45240</v>
      </c>
      <c r="C6" s="170">
        <f>近60天Data!AW59</f>
        <v>13.61</v>
      </c>
      <c r="D6" s="170">
        <f>近60天Data!AX59</f>
        <v>0.03</v>
      </c>
      <c r="E6" s="170">
        <f>近60天Data!AY59</f>
        <v>0.06</v>
      </c>
      <c r="F6" s="170">
        <f>近60天Data!AZ59</f>
        <v>0.03</v>
      </c>
      <c r="G6" s="169">
        <f>近60天Data!AB59 /100</f>
        <v>1.1343000000000001</v>
      </c>
      <c r="H6" s="228">
        <f>近60天Data!AK59</f>
        <v>16900</v>
      </c>
      <c r="I6" s="228">
        <f>近60天Data!AL59</f>
        <v>16400</v>
      </c>
      <c r="J6" s="229">
        <f>近60天Data!AS59</f>
        <v>17200</v>
      </c>
      <c r="K6" s="229">
        <f>近60天Data!AT59</f>
        <v>16300</v>
      </c>
      <c r="L6" s="181"/>
      <c r="M6" s="182"/>
      <c r="N6" s="182"/>
      <c r="O6" s="182"/>
      <c r="P6" s="182"/>
    </row>
    <row r="7" spans="1:18" ht="16.5" x14ac:dyDescent="0.25">
      <c r="A7" s="180"/>
      <c r="B7" s="168">
        <f>近60天Data!A60</f>
        <v>45243</v>
      </c>
      <c r="C7" s="170">
        <f>近60天Data!AW60</f>
        <v>13.66</v>
      </c>
      <c r="D7" s="170">
        <f>近60天Data!AX60</f>
        <v>0.06</v>
      </c>
      <c r="E7" s="170">
        <f>近60天Data!AY60</f>
        <v>0.1</v>
      </c>
      <c r="F7" s="170">
        <f>近60天Data!AZ60</f>
        <v>0.05</v>
      </c>
      <c r="G7" s="169">
        <f>近60天Data!AB60 /100</f>
        <v>1.1312</v>
      </c>
      <c r="H7" s="228">
        <f>近60天Data!AK60</f>
        <v>16900</v>
      </c>
      <c r="I7" s="228">
        <f>近60天Data!AL60</f>
        <v>16700</v>
      </c>
      <c r="J7" s="229">
        <f>近60天Data!AS60</f>
        <v>17200</v>
      </c>
      <c r="K7" s="229">
        <f>近60天Data!AT60</f>
        <v>16300</v>
      </c>
      <c r="L7" s="181"/>
      <c r="M7" s="182"/>
      <c r="N7" s="182"/>
      <c r="O7" s="182"/>
      <c r="P7" s="182"/>
    </row>
    <row r="8" spans="1:18" ht="16.5" x14ac:dyDescent="0.25">
      <c r="A8" s="180"/>
      <c r="B8" s="168">
        <f>近60天Data!A61</f>
        <v>45244</v>
      </c>
      <c r="C8" s="170">
        <f>近60天Data!AW61</f>
        <v>13.76</v>
      </c>
      <c r="D8" s="170">
        <f>近60天Data!AX61</f>
        <v>0.1</v>
      </c>
      <c r="E8" s="170">
        <f>近60天Data!AY61</f>
        <v>0.16</v>
      </c>
      <c r="F8" s="170">
        <f>近60天Data!AZ61</f>
        <v>0.08</v>
      </c>
      <c r="G8" s="169">
        <f>近60天Data!AB61 /100</f>
        <v>1.1909000000000001</v>
      </c>
      <c r="H8" s="228">
        <f>近60天Data!AK61</f>
        <v>16900</v>
      </c>
      <c r="I8" s="228">
        <f>近60天Data!AL61</f>
        <v>16700</v>
      </c>
      <c r="J8" s="229">
        <f>近60天Data!AS61</f>
        <v>17150</v>
      </c>
      <c r="K8" s="229">
        <f>近60天Data!AT61</f>
        <v>16300</v>
      </c>
      <c r="L8" s="181"/>
      <c r="M8" s="182"/>
      <c r="N8" s="182"/>
      <c r="O8" s="182"/>
      <c r="P8" s="182"/>
    </row>
    <row r="9" spans="1:18" x14ac:dyDescent="0.25">
      <c r="A9" s="179"/>
      <c r="B9" s="235"/>
      <c r="C9" s="236"/>
      <c r="D9" s="236"/>
      <c r="E9" s="236"/>
      <c r="F9" s="236"/>
      <c r="G9" s="237"/>
      <c r="H9" s="171"/>
      <c r="I9" s="171"/>
      <c r="J9" s="172"/>
      <c r="K9" s="172"/>
      <c r="L9" s="183"/>
      <c r="M9" s="174"/>
      <c r="N9" s="184"/>
      <c r="O9" s="174"/>
      <c r="P9" s="174"/>
    </row>
    <row r="10" spans="1:18" x14ac:dyDescent="0.25">
      <c r="A10" s="179"/>
      <c r="B10" s="238"/>
      <c r="C10" s="238"/>
      <c r="D10" s="238"/>
      <c r="E10" s="238"/>
      <c r="F10" s="238"/>
      <c r="G10" s="238"/>
      <c r="H10" s="238"/>
      <c r="I10" s="238"/>
      <c r="J10" s="238"/>
      <c r="K10" s="238"/>
      <c r="L10" s="183"/>
      <c r="M10" s="174"/>
      <c r="N10" s="174"/>
      <c r="O10" s="174"/>
      <c r="P10" s="174"/>
    </row>
    <row r="11" spans="1:18" x14ac:dyDescent="0.25">
      <c r="A11" s="179"/>
      <c r="B11" s="238"/>
      <c r="C11" s="238"/>
      <c r="D11" s="238"/>
      <c r="E11" s="238"/>
      <c r="F11" s="238"/>
      <c r="G11" s="238"/>
      <c r="H11" s="238"/>
      <c r="I11" s="238"/>
      <c r="J11" s="238"/>
      <c r="K11" s="238"/>
      <c r="L11" s="183"/>
      <c r="N11" s="174"/>
      <c r="O11" s="174"/>
      <c r="P11" s="174"/>
    </row>
    <row r="12" spans="1:18" x14ac:dyDescent="0.25">
      <c r="A12" s="179"/>
      <c r="B12" s="238"/>
      <c r="C12" s="238"/>
      <c r="D12" s="238"/>
      <c r="E12" s="238"/>
      <c r="F12" s="238"/>
      <c r="G12" s="238"/>
      <c r="H12" s="238"/>
      <c r="I12" s="238"/>
      <c r="J12" s="238"/>
      <c r="K12" s="238"/>
      <c r="L12" s="183"/>
      <c r="N12" s="174"/>
      <c r="O12" s="174"/>
      <c r="P12" s="174"/>
    </row>
    <row r="13" spans="1:18" x14ac:dyDescent="0.25">
      <c r="A13" s="179"/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183"/>
      <c r="N13" s="174"/>
      <c r="O13" s="174"/>
      <c r="P13" s="174"/>
    </row>
    <row r="14" spans="1:18" x14ac:dyDescent="0.25">
      <c r="A14" s="179"/>
      <c r="B14" s="238"/>
      <c r="C14" s="238"/>
      <c r="D14" s="238"/>
      <c r="E14" s="238"/>
      <c r="F14" s="238"/>
      <c r="G14" s="238"/>
      <c r="H14" s="238"/>
      <c r="I14" s="238"/>
      <c r="J14" s="238"/>
      <c r="K14" s="238"/>
      <c r="L14" s="183"/>
      <c r="N14" s="174"/>
      <c r="O14" s="174"/>
      <c r="P14" s="174"/>
    </row>
    <row r="15" spans="1:18" x14ac:dyDescent="0.25">
      <c r="A15" s="179"/>
      <c r="B15" s="238"/>
      <c r="C15" s="238"/>
      <c r="D15" s="238"/>
      <c r="E15" s="240"/>
      <c r="F15" s="238"/>
      <c r="G15" s="238"/>
      <c r="H15" s="238"/>
      <c r="I15" s="238"/>
      <c r="J15" s="238"/>
      <c r="K15" s="238"/>
      <c r="L15" s="183"/>
      <c r="M15" s="174"/>
      <c r="N15" s="174"/>
      <c r="O15" s="174"/>
      <c r="P15" s="174"/>
    </row>
    <row r="16" spans="1:18" x14ac:dyDescent="0.25">
      <c r="A16" s="179"/>
      <c r="B16" s="238"/>
      <c r="C16" s="238"/>
      <c r="D16" s="238"/>
      <c r="E16" s="238"/>
      <c r="F16" s="238"/>
      <c r="G16" s="238"/>
      <c r="H16" s="238"/>
      <c r="I16" s="238"/>
      <c r="J16" s="238"/>
      <c r="K16" s="238"/>
      <c r="L16" s="183"/>
      <c r="M16" s="174"/>
      <c r="N16" s="174"/>
      <c r="O16" s="174"/>
      <c r="P16" s="174"/>
    </row>
    <row r="17" spans="1:16" x14ac:dyDescent="0.25">
      <c r="A17" s="179"/>
      <c r="B17" s="238"/>
      <c r="C17" s="238"/>
      <c r="D17" s="238"/>
      <c r="E17" s="238"/>
      <c r="F17" s="238"/>
      <c r="G17" s="238"/>
      <c r="H17" s="238"/>
      <c r="I17" s="238"/>
      <c r="J17" s="238"/>
      <c r="K17" s="238"/>
      <c r="L17" s="183"/>
      <c r="M17" s="174"/>
      <c r="N17" s="185"/>
      <c r="O17" s="182"/>
      <c r="P17" s="174"/>
    </row>
    <row r="18" spans="1:16" x14ac:dyDescent="0.25">
      <c r="A18" s="179"/>
      <c r="B18" s="238"/>
      <c r="C18" s="238"/>
      <c r="D18" s="238"/>
      <c r="E18" s="238"/>
      <c r="F18" s="238"/>
      <c r="G18" s="238"/>
      <c r="H18" s="238"/>
      <c r="I18" s="238"/>
      <c r="J18" s="238"/>
      <c r="K18" s="238"/>
      <c r="L18" s="183"/>
      <c r="M18" s="174"/>
      <c r="N18" s="186"/>
      <c r="O18" s="182"/>
      <c r="P18" s="174"/>
    </row>
    <row r="19" spans="1:16" x14ac:dyDescent="0.25">
      <c r="A19" s="179"/>
      <c r="B19" s="238"/>
      <c r="C19" s="238"/>
      <c r="D19" s="238"/>
      <c r="E19" s="238"/>
      <c r="F19" s="238"/>
      <c r="G19" s="238"/>
      <c r="H19" s="238"/>
      <c r="I19" s="238"/>
      <c r="J19" s="238"/>
      <c r="K19" s="238"/>
      <c r="L19" s="183"/>
      <c r="M19" s="174"/>
      <c r="N19" s="187"/>
      <c r="O19" s="182"/>
      <c r="P19" s="174"/>
    </row>
    <row r="20" spans="1:16" x14ac:dyDescent="0.25">
      <c r="A20" s="179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183"/>
      <c r="M20" s="174"/>
      <c r="N20" s="188"/>
      <c r="O20" s="182"/>
      <c r="P20" s="174"/>
    </row>
    <row r="21" spans="1:16" x14ac:dyDescent="0.25">
      <c r="A21" s="179"/>
      <c r="B21" s="238"/>
      <c r="C21" s="238"/>
      <c r="D21" s="238"/>
      <c r="E21" s="238"/>
      <c r="F21" s="238"/>
      <c r="G21" s="238"/>
      <c r="H21" s="238"/>
      <c r="I21" s="238"/>
      <c r="J21" s="238"/>
      <c r="K21" s="238"/>
      <c r="L21" s="183"/>
      <c r="M21" s="174"/>
      <c r="N21" s="189"/>
      <c r="O21" s="182"/>
      <c r="P21" s="174"/>
    </row>
    <row r="22" spans="1:16" x14ac:dyDescent="0.25">
      <c r="A22" s="179"/>
      <c r="B22" s="238"/>
      <c r="C22" s="238"/>
      <c r="D22" s="238"/>
      <c r="E22" s="238"/>
      <c r="F22" s="238"/>
      <c r="G22" s="238"/>
      <c r="H22" s="238"/>
      <c r="I22" s="238"/>
      <c r="J22" s="238"/>
      <c r="K22" s="238"/>
      <c r="L22" s="183"/>
      <c r="M22" s="174"/>
      <c r="N22" s="190"/>
      <c r="O22" s="182"/>
      <c r="P22" s="174"/>
    </row>
    <row r="23" spans="1:16" x14ac:dyDescent="0.25">
      <c r="A23" s="179"/>
      <c r="B23" s="238"/>
      <c r="C23" s="238"/>
      <c r="D23" s="238"/>
      <c r="E23" s="238"/>
      <c r="F23" s="238"/>
      <c r="G23" s="238"/>
      <c r="H23" s="238"/>
      <c r="I23" s="238"/>
      <c r="J23" s="238"/>
      <c r="K23" s="238"/>
      <c r="L23" s="183"/>
      <c r="M23" s="174"/>
      <c r="N23" s="191"/>
      <c r="O23" s="182"/>
      <c r="P23" s="174"/>
    </row>
    <row r="24" spans="1:16" x14ac:dyDescent="0.25">
      <c r="A24" s="179"/>
      <c r="B24" s="238"/>
      <c r="C24" s="238"/>
      <c r="D24" s="238"/>
      <c r="E24" s="238"/>
      <c r="F24" s="238"/>
      <c r="G24" s="238"/>
      <c r="H24" s="238"/>
      <c r="I24" s="238"/>
      <c r="J24" s="238"/>
      <c r="K24" s="238"/>
      <c r="L24" s="183"/>
      <c r="M24" s="174"/>
      <c r="N24" s="192"/>
      <c r="O24" s="182"/>
      <c r="P24" s="174"/>
    </row>
    <row r="25" spans="1:16" x14ac:dyDescent="0.25">
      <c r="A25" s="179"/>
      <c r="B25" s="238"/>
      <c r="C25" s="238"/>
      <c r="D25" s="238"/>
      <c r="E25" s="238"/>
      <c r="F25" s="238"/>
      <c r="G25" s="238"/>
      <c r="H25" s="238"/>
      <c r="I25" s="238"/>
      <c r="J25" s="238"/>
      <c r="K25" s="238"/>
      <c r="L25" s="183"/>
      <c r="M25" s="174"/>
      <c r="N25" s="193"/>
      <c r="O25" s="182"/>
      <c r="P25" s="174"/>
    </row>
    <row r="26" spans="1:16" x14ac:dyDescent="0.25">
      <c r="A26" s="179"/>
      <c r="B26" s="238"/>
      <c r="C26" s="238"/>
      <c r="D26" s="238"/>
      <c r="E26" s="238"/>
      <c r="F26" s="238"/>
      <c r="G26" s="238"/>
      <c r="H26" s="238"/>
      <c r="I26" s="238"/>
      <c r="J26" s="238"/>
      <c r="K26" s="238"/>
      <c r="L26" s="183"/>
      <c r="M26" s="174"/>
      <c r="N26" s="194"/>
      <c r="O26" s="182"/>
      <c r="P26" s="174"/>
    </row>
    <row r="27" spans="1:16" x14ac:dyDescent="0.25">
      <c r="A27" s="179"/>
      <c r="B27" s="238"/>
      <c r="C27" s="238"/>
      <c r="D27" s="238"/>
      <c r="E27" s="238"/>
      <c r="F27" s="238"/>
      <c r="G27" s="238"/>
      <c r="H27" s="238"/>
      <c r="I27" s="238"/>
      <c r="J27" s="238"/>
      <c r="K27" s="238"/>
      <c r="L27" s="183"/>
      <c r="M27" s="174"/>
      <c r="N27" s="174"/>
      <c r="O27" s="174"/>
      <c r="P27" s="174"/>
    </row>
    <row r="28" spans="1:16" x14ac:dyDescent="0.25">
      <c r="A28" s="179"/>
      <c r="B28" s="238"/>
      <c r="C28" s="238"/>
      <c r="D28" s="238"/>
      <c r="E28" s="238"/>
      <c r="F28" s="238"/>
      <c r="G28" s="238"/>
      <c r="H28" s="238"/>
      <c r="I28" s="238"/>
      <c r="J28" s="238"/>
      <c r="K28" s="238"/>
      <c r="L28" s="183"/>
      <c r="M28" s="174"/>
      <c r="N28" s="174"/>
      <c r="O28" s="174"/>
      <c r="P28" s="174"/>
    </row>
    <row r="29" spans="1:16" x14ac:dyDescent="0.25">
      <c r="A29" s="179"/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183"/>
      <c r="M29" s="174"/>
      <c r="N29" s="174"/>
      <c r="O29" s="174"/>
      <c r="P29" s="174"/>
    </row>
    <row r="30" spans="1:16" x14ac:dyDescent="0.25">
      <c r="A30" s="179"/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183"/>
      <c r="M30" s="174"/>
      <c r="N30" s="174"/>
      <c r="O30" s="174"/>
      <c r="P30" s="174"/>
    </row>
    <row r="31" spans="1:16" x14ac:dyDescent="0.25">
      <c r="A31" s="179"/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183"/>
      <c r="M31" s="174"/>
      <c r="N31" s="174"/>
      <c r="O31" s="174"/>
      <c r="P31" s="174"/>
    </row>
    <row r="32" spans="1:16" x14ac:dyDescent="0.25">
      <c r="A32" s="179"/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183"/>
      <c r="M32" s="174"/>
      <c r="N32" s="174"/>
      <c r="O32" s="174"/>
      <c r="P32" s="174"/>
    </row>
    <row r="33" spans="1:16" x14ac:dyDescent="0.25">
      <c r="A33" s="179"/>
      <c r="B33" s="238"/>
      <c r="C33" s="238"/>
      <c r="D33" s="238"/>
      <c r="E33" s="238"/>
      <c r="F33" s="238"/>
      <c r="G33" s="238"/>
      <c r="H33" s="238"/>
      <c r="I33" s="238"/>
      <c r="J33" s="238"/>
      <c r="K33" s="238"/>
      <c r="L33" s="183"/>
      <c r="M33" s="174"/>
      <c r="N33" s="174"/>
      <c r="O33" s="174"/>
      <c r="P33" s="174"/>
    </row>
    <row r="34" spans="1:16" x14ac:dyDescent="0.25">
      <c r="A34" s="179"/>
      <c r="B34" s="238"/>
      <c r="C34" s="238"/>
      <c r="D34" s="238"/>
      <c r="E34" s="238"/>
      <c r="F34" s="238"/>
      <c r="G34" s="238"/>
      <c r="H34" s="238"/>
      <c r="I34" s="238"/>
      <c r="J34" s="238"/>
      <c r="K34" s="238"/>
      <c r="L34" s="183"/>
      <c r="M34" s="174"/>
      <c r="N34" s="174"/>
      <c r="O34" s="174"/>
      <c r="P34" s="174"/>
    </row>
    <row r="35" spans="1:16" x14ac:dyDescent="0.25">
      <c r="A35" s="179"/>
      <c r="B35" s="238"/>
      <c r="C35" s="238"/>
      <c r="D35" s="238"/>
      <c r="E35" s="238"/>
      <c r="F35" s="238"/>
      <c r="G35" s="238"/>
      <c r="H35" s="238"/>
      <c r="I35" s="238"/>
      <c r="J35" s="238"/>
      <c r="K35" s="238"/>
      <c r="L35" s="183"/>
      <c r="M35" s="174"/>
      <c r="N35" s="174"/>
      <c r="O35" s="174"/>
      <c r="P35" s="174"/>
    </row>
    <row r="36" spans="1:16" x14ac:dyDescent="0.25">
      <c r="A36" s="179"/>
      <c r="B36" s="238"/>
      <c r="C36" s="238"/>
      <c r="D36" s="238"/>
      <c r="E36" s="238"/>
      <c r="F36" s="238"/>
      <c r="G36" s="238"/>
      <c r="H36" s="238"/>
      <c r="I36" s="238"/>
      <c r="J36" s="238"/>
      <c r="K36" s="238"/>
      <c r="L36" s="183"/>
      <c r="M36" s="174"/>
      <c r="N36" s="174"/>
      <c r="O36" s="174"/>
      <c r="P36" s="174"/>
    </row>
    <row r="37" spans="1:16" x14ac:dyDescent="0.25">
      <c r="A37" s="179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183"/>
      <c r="M37" s="174"/>
      <c r="N37" s="174"/>
      <c r="O37" s="174"/>
      <c r="P37" s="174"/>
    </row>
    <row r="38" spans="1:16" x14ac:dyDescent="0.25">
      <c r="A38" s="179"/>
      <c r="B38" s="238"/>
      <c r="C38" s="238"/>
      <c r="D38" s="238"/>
      <c r="E38" s="238"/>
      <c r="F38" s="238"/>
      <c r="G38" s="238"/>
      <c r="H38" s="238"/>
      <c r="I38" s="238"/>
      <c r="J38" s="238"/>
      <c r="K38" s="238"/>
      <c r="L38" s="183"/>
      <c r="M38" s="174"/>
      <c r="N38" s="174"/>
      <c r="O38" s="174"/>
      <c r="P38" s="174"/>
    </row>
    <row r="39" spans="1:16" x14ac:dyDescent="0.25">
      <c r="A39" s="179"/>
      <c r="B39" s="238"/>
      <c r="C39" s="238"/>
      <c r="D39" s="238"/>
      <c r="E39" s="238"/>
      <c r="F39" s="238"/>
      <c r="G39" s="238"/>
      <c r="H39" s="238"/>
      <c r="I39" s="238"/>
      <c r="J39" s="238"/>
      <c r="K39" s="238"/>
      <c r="L39" s="183"/>
      <c r="M39" s="174"/>
      <c r="N39" s="174"/>
      <c r="O39" s="174"/>
      <c r="P39" s="174"/>
    </row>
    <row r="40" spans="1:16" x14ac:dyDescent="0.25">
      <c r="A40" s="179"/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183"/>
      <c r="M40" s="174"/>
      <c r="N40" s="174"/>
      <c r="O40" s="174"/>
      <c r="P40" s="174"/>
    </row>
    <row r="41" spans="1:16" x14ac:dyDescent="0.25">
      <c r="A41" s="179"/>
      <c r="B41" s="238"/>
      <c r="C41" s="238"/>
      <c r="D41" s="238"/>
      <c r="E41" s="238"/>
      <c r="F41" s="238"/>
      <c r="G41" s="238"/>
      <c r="H41" s="238"/>
      <c r="I41" s="238"/>
      <c r="J41" s="238"/>
      <c r="K41" s="238"/>
      <c r="L41" s="183"/>
      <c r="M41" s="174"/>
      <c r="N41" s="174"/>
      <c r="O41" s="174"/>
      <c r="P41" s="174"/>
    </row>
    <row r="42" spans="1:16" x14ac:dyDescent="0.25">
      <c r="A42" s="179"/>
      <c r="B42" s="238"/>
      <c r="C42" s="238"/>
      <c r="D42" s="238"/>
      <c r="E42" s="238"/>
      <c r="F42" s="238"/>
      <c r="G42" s="238"/>
      <c r="H42" s="238"/>
      <c r="I42" s="238"/>
      <c r="J42" s="238"/>
      <c r="K42" s="238"/>
      <c r="L42" s="183"/>
      <c r="M42" s="174"/>
      <c r="N42" s="174"/>
      <c r="O42" s="174"/>
      <c r="P42" s="174"/>
    </row>
    <row r="43" spans="1:16" x14ac:dyDescent="0.25">
      <c r="A43" s="179"/>
      <c r="B43" s="238"/>
      <c r="C43" s="238"/>
      <c r="D43" s="238"/>
      <c r="E43" s="238"/>
      <c r="F43" s="238"/>
      <c r="G43" s="238"/>
      <c r="H43" s="238"/>
      <c r="I43" s="238"/>
      <c r="J43" s="238"/>
      <c r="K43" s="238"/>
      <c r="L43" s="183"/>
      <c r="M43" s="174"/>
      <c r="N43" s="174"/>
      <c r="O43" s="174"/>
      <c r="P43" s="174"/>
    </row>
    <row r="44" spans="1:16" x14ac:dyDescent="0.25">
      <c r="A44" s="179"/>
      <c r="B44" s="238"/>
      <c r="C44" s="238"/>
      <c r="D44" s="238"/>
      <c r="E44" s="238"/>
      <c r="F44" s="238"/>
      <c r="G44" s="238"/>
      <c r="H44" s="238"/>
      <c r="I44" s="238"/>
      <c r="J44" s="238"/>
      <c r="K44" s="238"/>
      <c r="L44" s="183"/>
      <c r="M44" s="174"/>
      <c r="N44" s="174"/>
      <c r="O44" s="174"/>
      <c r="P44" s="174"/>
    </row>
    <row r="45" spans="1:16" x14ac:dyDescent="0.25">
      <c r="A45" s="179"/>
      <c r="B45" s="238"/>
      <c r="C45" s="238"/>
      <c r="D45" s="238"/>
      <c r="E45" s="238"/>
      <c r="F45" s="238"/>
      <c r="G45" s="238"/>
      <c r="H45" s="238"/>
      <c r="I45" s="238"/>
      <c r="J45" s="238"/>
      <c r="K45" s="238"/>
      <c r="L45" s="183"/>
      <c r="M45" s="174"/>
      <c r="N45" s="174"/>
      <c r="O45" s="174"/>
      <c r="P45" s="174"/>
    </row>
    <row r="46" spans="1:16" x14ac:dyDescent="0.25">
      <c r="A46" s="179"/>
      <c r="B46" s="238"/>
      <c r="C46" s="238"/>
      <c r="D46" s="238"/>
      <c r="E46" s="238"/>
      <c r="F46" s="238"/>
      <c r="G46" s="238"/>
      <c r="H46" s="238"/>
      <c r="I46" s="238"/>
      <c r="J46" s="238"/>
      <c r="K46" s="238"/>
      <c r="L46" s="183"/>
      <c r="M46" s="174"/>
      <c r="N46" s="174"/>
      <c r="O46" s="174"/>
      <c r="P46" s="174"/>
    </row>
    <row r="47" spans="1:16" x14ac:dyDescent="0.25">
      <c r="A47" s="179"/>
      <c r="B47" s="238"/>
      <c r="C47" s="238"/>
      <c r="D47" s="238"/>
      <c r="E47" s="238"/>
      <c r="F47" s="238"/>
      <c r="G47" s="238"/>
      <c r="H47" s="238"/>
      <c r="I47" s="238"/>
      <c r="J47" s="238"/>
      <c r="K47" s="238"/>
      <c r="L47" s="183"/>
      <c r="M47" s="174"/>
      <c r="N47" s="174"/>
      <c r="O47" s="174"/>
      <c r="P47" s="174"/>
    </row>
    <row r="48" spans="1:16" x14ac:dyDescent="0.25">
      <c r="A48" s="179"/>
      <c r="B48" s="239"/>
      <c r="C48" s="238"/>
      <c r="D48" s="238"/>
      <c r="E48" s="238"/>
      <c r="F48" s="238"/>
      <c r="G48" s="238"/>
      <c r="H48" s="238"/>
      <c r="I48" s="238"/>
      <c r="J48" s="238"/>
      <c r="K48" s="238"/>
      <c r="L48" s="183"/>
      <c r="M48" s="174"/>
      <c r="N48" s="174"/>
      <c r="O48" s="174"/>
      <c r="P48" s="174"/>
    </row>
    <row r="49" spans="1:16" x14ac:dyDescent="0.25">
      <c r="A49" s="179"/>
      <c r="B49" s="239"/>
      <c r="C49" s="238"/>
      <c r="D49" s="238"/>
      <c r="E49" s="238"/>
      <c r="F49" s="238"/>
      <c r="G49" s="238"/>
      <c r="H49" s="238"/>
      <c r="I49" s="238"/>
      <c r="J49" s="238"/>
      <c r="K49" s="238"/>
      <c r="L49" s="183"/>
      <c r="M49" s="174"/>
      <c r="N49" s="174"/>
      <c r="O49" s="174"/>
      <c r="P49" s="174"/>
    </row>
    <row r="50" spans="1:16" ht="17.25" thickBot="1" x14ac:dyDescent="0.35">
      <c r="A50" s="195"/>
      <c r="B50" s="196"/>
      <c r="C50" s="197"/>
      <c r="D50" s="197"/>
      <c r="E50" s="197"/>
      <c r="F50" s="197"/>
      <c r="G50" s="197"/>
      <c r="H50" s="197"/>
      <c r="I50" s="197"/>
      <c r="J50" s="197"/>
      <c r="K50" s="197"/>
      <c r="L50" s="198"/>
      <c r="M50" s="174"/>
      <c r="N50" s="174"/>
      <c r="O50" s="174"/>
      <c r="P50" s="174"/>
    </row>
    <row r="51" spans="1:16" x14ac:dyDescent="0.25">
      <c r="A51" s="174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L51" s="174"/>
      <c r="M51" s="174"/>
      <c r="N51" s="174"/>
      <c r="O51" s="174"/>
      <c r="P51" s="174"/>
    </row>
  </sheetData>
  <phoneticPr fontId="9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S34"/>
  <sheetViews>
    <sheetView tabSelected="1" zoomScale="70" zoomScaleNormal="70" workbookViewId="0">
      <selection activeCell="E44" sqref="E44"/>
    </sheetView>
  </sheetViews>
  <sheetFormatPr defaultRowHeight="15.75" x14ac:dyDescent="0.25"/>
  <cols>
    <col min="1" max="9" width="8.88671875" style="242"/>
    <col min="10" max="10" width="9" style="242" bestFit="1" customWidth="1"/>
    <col min="11" max="11" width="10.21875" style="242" bestFit="1" customWidth="1"/>
    <col min="12" max="16384" width="8.88671875" style="242"/>
  </cols>
  <sheetData>
    <row r="1" spans="1:11" ht="16.5" x14ac:dyDescent="0.3">
      <c r="A1" s="244" t="s">
        <v>2276</v>
      </c>
      <c r="B1" s="248" t="s">
        <v>2279</v>
      </c>
      <c r="C1" s="248" t="s">
        <v>2280</v>
      </c>
      <c r="D1" s="249" t="s">
        <v>2277</v>
      </c>
      <c r="E1" s="249" t="s">
        <v>2278</v>
      </c>
      <c r="F1" s="250" t="s">
        <v>2281</v>
      </c>
      <c r="G1" s="250" t="s">
        <v>2282</v>
      </c>
      <c r="H1" s="251" t="s">
        <v>2283</v>
      </c>
      <c r="I1" s="251" t="s">
        <v>2284</v>
      </c>
      <c r="J1" s="233" t="s">
        <v>2285</v>
      </c>
      <c r="K1" s="233" t="s">
        <v>2286</v>
      </c>
    </row>
    <row r="2" spans="1:11" ht="16.5" x14ac:dyDescent="0.25">
      <c r="A2" s="247" t="s">
        <v>2275</v>
      </c>
      <c r="B2" s="252">
        <f>ROUND(MIN(近60天Data!$B:$B),-2)-B3</f>
        <v>15500</v>
      </c>
      <c r="C2" s="252">
        <f>ROUND(MAX(近60天Data!$B:$B), -2)+C3</f>
        <v>17500</v>
      </c>
      <c r="D2" s="252">
        <v>10</v>
      </c>
      <c r="E2" s="252">
        <f>ROUND(MAX(近60天Data!$AW:$AW),0)+E3</f>
        <v>19</v>
      </c>
      <c r="F2" s="252">
        <f>ROUND(MIN(近60天Data!$L:$L),0)-F3</f>
        <v>-81</v>
      </c>
      <c r="G2" s="252">
        <f>ROUND(MAX(近60天Data!$L:$L),0)+G3</f>
        <v>73</v>
      </c>
      <c r="H2" s="252">
        <f>ROUND(MIN(近60天Data!$AB:$AB),0)-H3</f>
        <v>69</v>
      </c>
      <c r="I2" s="252">
        <f>ROUND(MAX(近60天Data!$AB:$AB), 0)+I3</f>
        <v>142</v>
      </c>
      <c r="J2" s="253">
        <f>ROUND(MIN(近60天Data!$V:$V),2)-J3</f>
        <v>-0.33</v>
      </c>
      <c r="K2" s="253">
        <f>ROUND(MAX(近60天Data!$V:$V), 2)+K3</f>
        <v>0.49</v>
      </c>
    </row>
    <row r="3" spans="1:11" ht="16.5" x14ac:dyDescent="0.25">
      <c r="A3" s="247" t="s">
        <v>2211</v>
      </c>
      <c r="B3" s="252">
        <v>500</v>
      </c>
      <c r="C3" s="252">
        <v>600</v>
      </c>
      <c r="D3" s="252">
        <v>0</v>
      </c>
      <c r="E3" s="252">
        <v>2</v>
      </c>
      <c r="F3" s="252">
        <v>20</v>
      </c>
      <c r="G3" s="252">
        <v>20</v>
      </c>
      <c r="H3" s="252">
        <v>6</v>
      </c>
      <c r="I3" s="252">
        <v>8</v>
      </c>
      <c r="J3" s="253">
        <v>0.1</v>
      </c>
      <c r="K3" s="253">
        <v>0.1</v>
      </c>
    </row>
    <row r="4" spans="1:11" ht="16.5" x14ac:dyDescent="0.25">
      <c r="A4" s="245"/>
      <c r="B4" s="246"/>
      <c r="C4" s="246"/>
    </row>
    <row r="34" spans="18:19" x14ac:dyDescent="0.25">
      <c r="R34" s="242" t="s">
        <v>2274</v>
      </c>
      <c r="S34" s="243">
        <f>近60天Data!V61-近60天Data!V60</f>
        <v>-3.4083563044104204E-2</v>
      </c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>
    <tabColor rgb="FFC00000"/>
  </sheetPr>
  <dimension ref="A1:V38"/>
  <sheetViews>
    <sheetView workbookViewId="0">
      <selection activeCell="N2" sqref="B2:N36"/>
    </sheetView>
  </sheetViews>
  <sheetFormatPr defaultRowHeight="15.75" x14ac:dyDescent="0.25"/>
  <cols>
    <col min="1" max="1" width="5" style="115" customWidth="1"/>
    <col min="2" max="3" width="2.33203125" style="141" customWidth="1"/>
    <col min="4" max="4" width="8.5546875" style="141" customWidth="1"/>
    <col min="5" max="5" width="10.5546875" style="115" customWidth="1"/>
    <col min="6" max="6" width="7.6640625" style="142" customWidth="1"/>
    <col min="7" max="8" width="1.44140625" style="143" customWidth="1"/>
    <col min="9" max="9" width="3.109375" style="115" customWidth="1"/>
    <col min="10" max="13" width="1.6640625" style="115" customWidth="1"/>
    <col min="14" max="14" width="4.109375" style="115" customWidth="1"/>
    <col min="15" max="15" width="8.88671875" style="115"/>
    <col min="16" max="16" width="8.88671875" style="115" bestFit="1" customWidth="1"/>
    <col min="17" max="17" width="42" style="115" customWidth="1"/>
    <col min="18" max="18" width="8.88671875" style="115"/>
    <col min="19" max="19" width="12.44140625" style="141" bestFit="1" customWidth="1"/>
    <col min="20" max="20" width="13" style="142" customWidth="1"/>
    <col min="21" max="16384" width="8.88671875" style="115"/>
  </cols>
  <sheetData>
    <row r="1" spans="1:22" x14ac:dyDescent="0.25">
      <c r="A1" s="111"/>
      <c r="B1" s="112"/>
      <c r="C1" s="112"/>
      <c r="D1" s="112"/>
      <c r="E1" s="111"/>
      <c r="F1" s="113"/>
      <c r="G1" s="114"/>
      <c r="H1" s="114"/>
      <c r="I1" s="111"/>
      <c r="J1" s="111"/>
      <c r="K1" s="111"/>
      <c r="L1" s="111"/>
      <c r="M1" s="111"/>
      <c r="N1" s="111"/>
      <c r="O1" s="111"/>
    </row>
    <row r="2" spans="1:22" ht="15.75" customHeight="1" x14ac:dyDescent="0.25">
      <c r="A2" s="111"/>
      <c r="B2" s="112"/>
      <c r="C2" s="112"/>
      <c r="D2" s="112"/>
      <c r="E2" s="280" t="s">
        <v>1505</v>
      </c>
      <c r="F2" s="280"/>
      <c r="G2" s="280"/>
      <c r="H2" s="280"/>
      <c r="I2" s="111"/>
      <c r="J2" s="111"/>
      <c r="K2" s="111"/>
      <c r="L2" s="111"/>
      <c r="M2" s="111"/>
      <c r="N2" s="111"/>
      <c r="O2" s="111"/>
    </row>
    <row r="3" spans="1:22" ht="16.5" customHeight="1" x14ac:dyDescent="0.25">
      <c r="A3" s="111"/>
      <c r="B3" s="112"/>
      <c r="C3" s="112"/>
      <c r="D3" s="112"/>
      <c r="E3" s="281"/>
      <c r="F3" s="281"/>
      <c r="G3" s="281"/>
      <c r="H3" s="281"/>
      <c r="I3" s="282">
        <f>暫存!A3</f>
        <v>45244</v>
      </c>
      <c r="J3" s="282"/>
      <c r="K3" s="282"/>
      <c r="L3" s="282"/>
      <c r="M3" s="283">
        <f>WEEKDAY(I3)</f>
        <v>3</v>
      </c>
      <c r="N3" s="283"/>
      <c r="O3" s="111"/>
      <c r="P3" s="116"/>
      <c r="Q3" s="115" t="s">
        <v>1506</v>
      </c>
    </row>
    <row r="4" spans="1:22" ht="2.4500000000000002" customHeight="1" x14ac:dyDescent="0.25">
      <c r="A4" s="111"/>
      <c r="B4" s="117"/>
      <c r="C4" s="117"/>
      <c r="D4" s="117"/>
      <c r="E4" s="118"/>
      <c r="F4" s="119"/>
      <c r="G4" s="119"/>
      <c r="H4" s="119"/>
      <c r="I4" s="120"/>
      <c r="J4" s="121"/>
      <c r="K4" s="121"/>
      <c r="L4" s="121"/>
      <c r="M4" s="122"/>
      <c r="N4" s="123"/>
      <c r="O4" s="111"/>
      <c r="P4" s="116"/>
    </row>
    <row r="5" spans="1:22" ht="5.0999999999999996" customHeight="1" x14ac:dyDescent="0.25">
      <c r="A5" s="111"/>
      <c r="B5" s="112"/>
      <c r="C5" s="112"/>
      <c r="D5" s="112"/>
      <c r="E5" s="111"/>
      <c r="F5" s="113"/>
      <c r="G5" s="114"/>
      <c r="H5" s="114"/>
      <c r="I5" s="111"/>
      <c r="J5" s="111"/>
      <c r="K5" s="111"/>
      <c r="L5" s="111"/>
      <c r="M5" s="111"/>
      <c r="N5" s="111"/>
      <c r="O5" s="111"/>
    </row>
    <row r="6" spans="1:22" ht="18.75" customHeight="1" x14ac:dyDescent="0.25">
      <c r="A6" s="111"/>
      <c r="B6" s="124" t="s">
        <v>1507</v>
      </c>
      <c r="C6" s="125"/>
      <c r="D6" s="125"/>
      <c r="E6" s="111"/>
      <c r="F6" s="113"/>
      <c r="G6" s="114"/>
      <c r="H6" s="114"/>
      <c r="I6" s="111"/>
      <c r="J6" s="111"/>
      <c r="K6" s="111"/>
      <c r="L6" s="111"/>
      <c r="M6" s="111"/>
      <c r="N6" s="111"/>
      <c r="O6" s="111"/>
      <c r="Q6" s="115" t="s">
        <v>1508</v>
      </c>
    </row>
    <row r="7" spans="1:22" ht="18.75" customHeight="1" x14ac:dyDescent="0.25">
      <c r="A7" s="111"/>
      <c r="B7" s="284">
        <f>近60天Data!B61</f>
        <v>16915.71</v>
      </c>
      <c r="C7" s="284"/>
      <c r="D7" s="284"/>
      <c r="E7" s="126">
        <f>近60天Data!B61-近60天Data!B60</f>
        <v>76.419999999998254</v>
      </c>
      <c r="F7" s="127" t="str">
        <f>"("&amp;ROUND(E7/近60天Data!B60,4)*100&amp;"%)"</f>
        <v>(0.45%)</v>
      </c>
      <c r="G7" s="285">
        <f>近60天Data!C61</f>
        <v>2733.8425025800002</v>
      </c>
      <c r="H7" s="285"/>
      <c r="I7" s="285"/>
      <c r="J7" s="285"/>
      <c r="K7" s="285"/>
      <c r="L7" s="285"/>
      <c r="M7" s="286" t="s">
        <v>1509</v>
      </c>
      <c r="N7" s="286"/>
      <c r="O7" s="111"/>
      <c r="P7" s="115">
        <f>VALUE(E7)</f>
        <v>76.419999999998254</v>
      </c>
      <c r="Q7" s="128" t="s">
        <v>1510</v>
      </c>
    </row>
    <row r="8" spans="1:22" ht="18.75" x14ac:dyDescent="0.25">
      <c r="A8" s="111"/>
      <c r="B8" s="124" t="s">
        <v>1511</v>
      </c>
      <c r="C8" s="125"/>
      <c r="D8" s="125"/>
      <c r="E8" s="111"/>
      <c r="F8" s="113"/>
      <c r="G8" s="114"/>
      <c r="H8" s="114"/>
      <c r="I8" s="111"/>
      <c r="J8" s="111"/>
      <c r="K8" s="111"/>
      <c r="L8" s="111"/>
      <c r="M8" s="111"/>
      <c r="N8" s="111"/>
      <c r="O8" s="111"/>
    </row>
    <row r="9" spans="1:22" ht="20.25" x14ac:dyDescent="0.25">
      <c r="A9" s="111"/>
      <c r="B9" s="287">
        <f>期貨價格!F4</f>
        <v>16949</v>
      </c>
      <c r="C9" s="287"/>
      <c r="D9" s="287"/>
      <c r="E9" s="129" t="str">
        <f>期貨價格!G4</f>
        <v>▲75</v>
      </c>
      <c r="F9" s="130" t="str">
        <f>"("&amp;MID(期貨價格!$H$4,2,5)&amp;")"</f>
        <v>(0.44%)</v>
      </c>
      <c r="G9" s="288">
        <f>B9-B7</f>
        <v>33.290000000000873</v>
      </c>
      <c r="H9" s="288"/>
      <c r="I9" s="288"/>
      <c r="J9" s="288"/>
      <c r="K9" s="288"/>
      <c r="L9" s="288"/>
      <c r="M9" s="289" t="s">
        <v>1512</v>
      </c>
      <c r="N9" s="289"/>
      <c r="O9" s="111"/>
      <c r="P9" s="132" t="str">
        <f>E9</f>
        <v>▲75</v>
      </c>
      <c r="S9" s="265" t="s">
        <v>2188</v>
      </c>
      <c r="T9" s="266"/>
      <c r="U9" s="265" t="s">
        <v>2206</v>
      </c>
      <c r="V9" s="266"/>
    </row>
    <row r="10" spans="1:22" ht="5.0999999999999996" customHeight="1" x14ac:dyDescent="0.25">
      <c r="A10" s="111"/>
      <c r="B10" s="133"/>
      <c r="C10" s="133"/>
      <c r="D10" s="133"/>
      <c r="E10" s="134"/>
      <c r="F10" s="135"/>
      <c r="G10" s="136"/>
      <c r="H10" s="136"/>
      <c r="I10" s="134"/>
      <c r="J10" s="134"/>
      <c r="K10" s="134"/>
      <c r="L10" s="134"/>
      <c r="M10" s="134"/>
      <c r="N10" s="134"/>
      <c r="O10" s="111"/>
      <c r="S10" s="267" t="s">
        <v>2182</v>
      </c>
      <c r="T10" s="270">
        <f ca="1">TODAY()</f>
        <v>45244</v>
      </c>
      <c r="U10" s="273" t="str">
        <f>IF(近60天Data!H61&lt;&gt;0, 近60天Data!H61, "-")</f>
        <v>-</v>
      </c>
      <c r="V10" s="274"/>
    </row>
    <row r="11" spans="1:22" ht="5.0999999999999996" customHeight="1" x14ac:dyDescent="0.25">
      <c r="A11" s="111"/>
      <c r="B11" s="112"/>
      <c r="C11" s="112"/>
      <c r="D11" s="112"/>
      <c r="E11" s="111"/>
      <c r="F11" s="113"/>
      <c r="G11" s="114"/>
      <c r="H11" s="114"/>
      <c r="I11" s="111"/>
      <c r="J11" s="111"/>
      <c r="K11" s="111"/>
      <c r="L11" s="111"/>
      <c r="M11" s="111"/>
      <c r="N11" s="111"/>
      <c r="O11" s="111"/>
      <c r="S11" s="268"/>
      <c r="T11" s="271"/>
      <c r="U11" s="275"/>
      <c r="V11" s="276"/>
    </row>
    <row r="12" spans="1:22" ht="15.75" customHeight="1" x14ac:dyDescent="0.25">
      <c r="A12" s="111"/>
      <c r="B12" s="124" t="s">
        <v>1513</v>
      </c>
      <c r="C12" s="124"/>
      <c r="D12" s="124"/>
      <c r="E12" s="111"/>
      <c r="F12" s="113"/>
      <c r="G12" s="114"/>
      <c r="H12" s="114"/>
      <c r="I12" s="290">
        <f>I13+I14+I15</f>
        <v>166.34293387</v>
      </c>
      <c r="J12" s="290"/>
      <c r="K12" s="290"/>
      <c r="L12" s="290"/>
      <c r="M12" s="290"/>
      <c r="N12" s="290"/>
      <c r="O12" s="111"/>
      <c r="S12" s="269"/>
      <c r="T12" s="272"/>
      <c r="U12" s="277"/>
      <c r="V12" s="278"/>
    </row>
    <row r="13" spans="1:22" ht="16.5" x14ac:dyDescent="0.25">
      <c r="A13" s="111"/>
      <c r="B13" s="112"/>
      <c r="C13" s="125" t="s">
        <v>1514</v>
      </c>
      <c r="D13" s="112"/>
      <c r="E13" s="111"/>
      <c r="F13" s="131" t="str">
        <f>連買連賣!D63</f>
        <v/>
      </c>
      <c r="G13" s="114"/>
      <c r="H13" s="114"/>
      <c r="I13" s="279">
        <f>暫存!D3</f>
        <v>118.87565841999999</v>
      </c>
      <c r="J13" s="279"/>
      <c r="K13" s="279"/>
      <c r="L13" s="279"/>
      <c r="M13" s="279"/>
      <c r="N13" s="279"/>
      <c r="O13" s="111"/>
      <c r="P13" s="115">
        <f>連買連賣!C63</f>
        <v>2</v>
      </c>
      <c r="S13" s="224" t="s">
        <v>2183</v>
      </c>
      <c r="T13" s="225">
        <f>現貨類股成交資訊!G1</f>
        <v>45244</v>
      </c>
    </row>
    <row r="14" spans="1:22" ht="16.5" x14ac:dyDescent="0.25">
      <c r="A14" s="111"/>
      <c r="B14" s="112"/>
      <c r="C14" s="125" t="s">
        <v>1515</v>
      </c>
      <c r="D14" s="112"/>
      <c r="E14" s="111"/>
      <c r="F14" s="256" t="str">
        <f>連買連賣!G63</f>
        <v>連19買</v>
      </c>
      <c r="G14" s="114"/>
      <c r="H14" s="114"/>
      <c r="I14" s="279">
        <f>暫存!F3</f>
        <v>5.9373639599999999</v>
      </c>
      <c r="J14" s="279"/>
      <c r="K14" s="279"/>
      <c r="L14" s="279"/>
      <c r="M14" s="279"/>
      <c r="N14" s="279"/>
      <c r="O14" s="111"/>
      <c r="P14" s="115">
        <f>連買連賣!F63</f>
        <v>19</v>
      </c>
      <c r="S14" s="224" t="s">
        <v>2184</v>
      </c>
      <c r="T14" s="225">
        <f>現貨法人與信用交易!E3</f>
        <v>45244</v>
      </c>
    </row>
    <row r="15" spans="1:22" ht="15.75" customHeight="1" x14ac:dyDescent="0.25">
      <c r="A15" s="111"/>
      <c r="B15" s="112"/>
      <c r="C15" s="125" t="s">
        <v>1516</v>
      </c>
      <c r="D15" s="112"/>
      <c r="E15" s="137"/>
      <c r="F15" s="125" t="str">
        <f>連買連賣!J63</f>
        <v/>
      </c>
      <c r="G15" s="114"/>
      <c r="H15" s="114"/>
      <c r="I15" s="279">
        <f>暫存!G3</f>
        <v>41.529911490000003</v>
      </c>
      <c r="J15" s="279"/>
      <c r="K15" s="279"/>
      <c r="L15" s="279"/>
      <c r="M15" s="279"/>
      <c r="N15" s="279"/>
      <c r="O15" s="111"/>
      <c r="P15" s="115">
        <f>連買連賣!I63</f>
        <v>2</v>
      </c>
      <c r="S15" s="224" t="s">
        <v>2185</v>
      </c>
      <c r="T15" s="225">
        <f>期貨大額!A1</f>
        <v>45244</v>
      </c>
    </row>
    <row r="16" spans="1:22" ht="15.75" customHeight="1" x14ac:dyDescent="0.25">
      <c r="A16" s="111"/>
      <c r="B16" s="112"/>
      <c r="C16" s="112"/>
      <c r="D16" s="112" t="s">
        <v>1517</v>
      </c>
      <c r="E16" s="111"/>
      <c r="F16" s="113"/>
      <c r="G16" s="114"/>
      <c r="H16" s="114"/>
      <c r="I16" s="279">
        <f>現貨法人與信用交易!$D$3/100000000</f>
        <v>18.8747191</v>
      </c>
      <c r="J16" s="279"/>
      <c r="K16" s="279"/>
      <c r="L16" s="279"/>
      <c r="M16" s="279"/>
      <c r="N16" s="279"/>
      <c r="O16" s="111"/>
      <c r="S16" s="227" t="s">
        <v>2187</v>
      </c>
      <c r="T16" s="225">
        <f>OP_PCR!A2</f>
        <v>45244</v>
      </c>
    </row>
    <row r="17" spans="1:20" ht="15.75" customHeight="1" x14ac:dyDescent="0.25">
      <c r="A17" s="111"/>
      <c r="B17" s="112"/>
      <c r="C17" s="112"/>
      <c r="D17" s="112" t="s">
        <v>1518</v>
      </c>
      <c r="E17" s="111"/>
      <c r="F17" s="113"/>
      <c r="G17" s="114"/>
      <c r="H17" s="114"/>
      <c r="I17" s="279">
        <f>現貨法人與信用交易!$D$4/100000000</f>
        <v>22.65519239</v>
      </c>
      <c r="J17" s="279"/>
      <c r="K17" s="279"/>
      <c r="L17" s="279"/>
      <c r="M17" s="279"/>
      <c r="N17" s="279"/>
      <c r="O17" s="111"/>
      <c r="Q17" s="115" t="s">
        <v>1519</v>
      </c>
      <c r="S17" s="227" t="s">
        <v>2189</v>
      </c>
      <c r="T17" s="225">
        <f>近60天Data!A61</f>
        <v>45244</v>
      </c>
    </row>
    <row r="18" spans="1:20" ht="5.0999999999999996" customHeight="1" x14ac:dyDescent="0.25">
      <c r="A18" s="111"/>
      <c r="B18" s="133"/>
      <c r="C18" s="133"/>
      <c r="D18" s="133"/>
      <c r="E18" s="134"/>
      <c r="F18" s="135"/>
      <c r="G18" s="136"/>
      <c r="H18" s="136"/>
      <c r="I18" s="134"/>
      <c r="J18" s="134"/>
      <c r="K18" s="134"/>
      <c r="L18" s="134"/>
      <c r="M18" s="134"/>
      <c r="N18" s="134"/>
      <c r="O18" s="111"/>
    </row>
    <row r="19" spans="1:20" ht="5.0999999999999996" customHeight="1" x14ac:dyDescent="0.25">
      <c r="A19" s="111"/>
      <c r="B19" s="112"/>
      <c r="C19" s="112"/>
      <c r="D19" s="112"/>
      <c r="E19" s="111"/>
      <c r="F19" s="113"/>
      <c r="G19" s="114"/>
      <c r="H19" s="114"/>
      <c r="I19" s="111"/>
      <c r="J19" s="111"/>
      <c r="K19" s="111"/>
      <c r="L19" s="111"/>
      <c r="M19" s="111"/>
      <c r="N19" s="111"/>
      <c r="O19" s="111"/>
    </row>
    <row r="20" spans="1:20" ht="18.75" x14ac:dyDescent="0.25">
      <c r="A20" s="111"/>
      <c r="B20" s="124" t="s">
        <v>1520</v>
      </c>
      <c r="C20" s="124"/>
      <c r="D20" s="124"/>
      <c r="E20" s="111"/>
      <c r="F20" s="113"/>
      <c r="G20" s="114"/>
      <c r="H20" s="114"/>
      <c r="I20" s="138" t="s">
        <v>1521</v>
      </c>
      <c r="J20" s="138"/>
      <c r="K20" s="291" t="s">
        <v>1522</v>
      </c>
      <c r="L20" s="291"/>
      <c r="M20" s="291"/>
      <c r="N20" s="291"/>
      <c r="O20" s="111"/>
    </row>
    <row r="21" spans="1:20" ht="16.5" x14ac:dyDescent="0.25">
      <c r="A21" s="111"/>
      <c r="B21" s="112"/>
      <c r="C21" s="125" t="s">
        <v>1523</v>
      </c>
      <c r="D21" s="125"/>
      <c r="E21" s="131"/>
      <c r="F21" s="292">
        <f>期貨法人!$N$7</f>
        <v>5238</v>
      </c>
      <c r="G21" s="292"/>
      <c r="H21" s="292"/>
      <c r="I21" s="292"/>
      <c r="J21" s="139" t="s">
        <v>1524</v>
      </c>
      <c r="K21" s="293">
        <f>期貨法人!$H$7</f>
        <v>2106</v>
      </c>
      <c r="L21" s="293"/>
      <c r="M21" s="293"/>
      <c r="N21" s="293"/>
      <c r="O21" s="140"/>
      <c r="S21" s="224" t="s">
        <v>2186</v>
      </c>
      <c r="T21" s="225">
        <f>VALUE(OP價格!U1)</f>
        <v>45244</v>
      </c>
    </row>
    <row r="22" spans="1:20" ht="16.5" x14ac:dyDescent="0.25">
      <c r="A22" s="111"/>
      <c r="B22" s="112"/>
      <c r="C22" s="125" t="s">
        <v>1525</v>
      </c>
      <c r="D22" s="125"/>
      <c r="E22" s="131"/>
      <c r="F22" s="292">
        <f>期貨法人!$N$16</f>
        <v>13775</v>
      </c>
      <c r="G22" s="292"/>
      <c r="H22" s="292"/>
      <c r="I22" s="292"/>
      <c r="J22" s="139" t="s">
        <v>1524</v>
      </c>
      <c r="K22" s="293">
        <f>期貨法人!$H$16</f>
        <v>2448</v>
      </c>
      <c r="L22" s="293"/>
      <c r="M22" s="293"/>
      <c r="N22" s="293"/>
      <c r="O22" s="140"/>
      <c r="S22" s="224" t="s">
        <v>2208</v>
      </c>
      <c r="T22" s="226" t="str">
        <f>IF(股票期貨!$R$4="","未更新", "已更新")</f>
        <v>未更新</v>
      </c>
    </row>
    <row r="23" spans="1:20" ht="16.5" x14ac:dyDescent="0.25">
      <c r="A23" s="111"/>
      <c r="B23" s="112"/>
      <c r="C23" s="125" t="s">
        <v>1526</v>
      </c>
      <c r="D23" s="112"/>
      <c r="E23" s="111"/>
      <c r="F23" s="294">
        <f>近60天Data!Y61</f>
        <v>6421</v>
      </c>
      <c r="G23" s="294"/>
      <c r="H23" s="294"/>
      <c r="I23" s="294"/>
      <c r="J23" s="139" t="s">
        <v>1524</v>
      </c>
      <c r="K23" s="293">
        <f>近60天Data!Y61-近60天Data!Y60</f>
        <v>-776</v>
      </c>
      <c r="L23" s="293"/>
      <c r="M23" s="293"/>
      <c r="N23" s="293"/>
      <c r="O23" s="111"/>
    </row>
    <row r="24" spans="1:20" ht="16.5" x14ac:dyDescent="0.25">
      <c r="A24" s="111"/>
      <c r="B24" s="112"/>
      <c r="C24" s="125" t="s">
        <v>1527</v>
      </c>
      <c r="D24" s="112"/>
      <c r="E24" s="111"/>
      <c r="F24" s="295">
        <f>近60天Data!Z61</f>
        <v>9115</v>
      </c>
      <c r="G24" s="295"/>
      <c r="H24" s="295"/>
      <c r="I24" s="295"/>
      <c r="J24" s="139" t="s">
        <v>1524</v>
      </c>
      <c r="K24" s="293">
        <f>近60天Data!Z61-近60天Data!Z60</f>
        <v>2387</v>
      </c>
      <c r="L24" s="293"/>
      <c r="M24" s="293"/>
      <c r="N24" s="293"/>
      <c r="O24" s="111"/>
    </row>
    <row r="25" spans="1:20" ht="5.0999999999999996" customHeight="1" x14ac:dyDescent="0.25">
      <c r="A25" s="111"/>
      <c r="B25" s="133"/>
      <c r="C25" s="133"/>
      <c r="D25" s="133"/>
      <c r="E25" s="134"/>
      <c r="F25" s="135"/>
      <c r="G25" s="136"/>
      <c r="H25" s="136"/>
      <c r="I25" s="134"/>
      <c r="J25" s="134"/>
      <c r="K25" s="134"/>
      <c r="L25" s="134"/>
      <c r="M25" s="134"/>
      <c r="N25" s="134"/>
      <c r="O25" s="111"/>
    </row>
    <row r="26" spans="1:20" ht="5.0999999999999996" customHeight="1" x14ac:dyDescent="0.25">
      <c r="A26" s="111"/>
      <c r="B26" s="112"/>
      <c r="C26" s="112"/>
      <c r="D26" s="112"/>
      <c r="E26" s="111"/>
      <c r="F26" s="113"/>
      <c r="G26" s="114"/>
      <c r="H26" s="114"/>
      <c r="I26" s="111"/>
      <c r="J26" s="111"/>
      <c r="K26" s="111"/>
      <c r="L26" s="111"/>
      <c r="M26" s="111"/>
      <c r="N26" s="111"/>
      <c r="O26" s="111"/>
    </row>
    <row r="27" spans="1:20" ht="18.75" x14ac:dyDescent="0.25">
      <c r="A27" s="111"/>
      <c r="B27" s="124" t="s">
        <v>1528</v>
      </c>
      <c r="C27" s="112"/>
      <c r="D27" s="112"/>
      <c r="E27" s="111"/>
      <c r="F27" s="113"/>
      <c r="G27" s="114"/>
      <c r="H27" s="114"/>
      <c r="I27" s="138" t="s">
        <v>1529</v>
      </c>
      <c r="J27" s="138"/>
      <c r="K27" s="291" t="s">
        <v>1530</v>
      </c>
      <c r="L27" s="291"/>
      <c r="M27" s="291"/>
      <c r="N27" s="291"/>
      <c r="O27" s="111"/>
    </row>
    <row r="28" spans="1:20" ht="16.5" x14ac:dyDescent="0.25">
      <c r="A28" s="111"/>
      <c r="B28" s="112"/>
      <c r="C28" s="125" t="s">
        <v>1531</v>
      </c>
      <c r="D28" s="125"/>
      <c r="E28" s="111"/>
      <c r="F28" s="298">
        <f>近60天Data!V61</f>
        <v>-0.16047160746152556</v>
      </c>
      <c r="G28" s="298"/>
      <c r="H28" s="298"/>
      <c r="I28" s="298"/>
      <c r="J28" s="139" t="s">
        <v>1524</v>
      </c>
      <c r="K28" s="298">
        <f>近60天Data!V60</f>
        <v>-0.12638804441742135</v>
      </c>
      <c r="L28" s="298"/>
      <c r="M28" s="298"/>
      <c r="N28" s="298"/>
      <c r="O28" s="111"/>
    </row>
    <row r="29" spans="1:20" ht="16.5" x14ac:dyDescent="0.25">
      <c r="A29" s="111"/>
      <c r="B29" s="112"/>
      <c r="C29" s="125" t="s">
        <v>1532</v>
      </c>
      <c r="D29" s="125"/>
      <c r="E29" s="111"/>
      <c r="F29" s="289">
        <f>近60天Data!AB61</f>
        <v>119.09</v>
      </c>
      <c r="G29" s="289"/>
      <c r="H29" s="289"/>
      <c r="I29" s="289"/>
      <c r="J29" s="139" t="s">
        <v>1524</v>
      </c>
      <c r="K29" s="289">
        <f>近60天Data!AB60</f>
        <v>113.12</v>
      </c>
      <c r="L29" s="289"/>
      <c r="M29" s="289"/>
      <c r="N29" s="289"/>
      <c r="O29" s="111"/>
    </row>
    <row r="30" spans="1:20" ht="16.5" x14ac:dyDescent="0.25">
      <c r="A30" s="111"/>
      <c r="B30" s="112"/>
      <c r="C30" s="125" t="s">
        <v>1533</v>
      </c>
      <c r="D30" s="125"/>
      <c r="E30" s="111"/>
      <c r="F30" s="289">
        <f>近60天Data!AW61</f>
        <v>13.76</v>
      </c>
      <c r="G30" s="289"/>
      <c r="H30" s="289"/>
      <c r="I30" s="289"/>
      <c r="J30" s="139" t="s">
        <v>1524</v>
      </c>
      <c r="K30" s="289">
        <f>近60天Data!AW60</f>
        <v>13.66</v>
      </c>
      <c r="L30" s="289"/>
      <c r="M30" s="289"/>
      <c r="N30" s="289"/>
      <c r="O30" s="111"/>
    </row>
    <row r="31" spans="1:20" ht="5.0999999999999996" customHeight="1" x14ac:dyDescent="0.25">
      <c r="A31" s="111"/>
      <c r="B31" s="133"/>
      <c r="C31" s="133"/>
      <c r="D31" s="133"/>
      <c r="E31" s="134"/>
      <c r="F31" s="135"/>
      <c r="G31" s="136"/>
      <c r="H31" s="136"/>
      <c r="I31" s="134"/>
      <c r="J31" s="134"/>
      <c r="K31" s="134"/>
      <c r="L31" s="134"/>
      <c r="M31" s="134"/>
      <c r="N31" s="134"/>
      <c r="O31" s="111"/>
    </row>
    <row r="32" spans="1:20" ht="5.0999999999999996" customHeight="1" x14ac:dyDescent="0.25">
      <c r="A32" s="111"/>
      <c r="B32" s="112"/>
      <c r="C32" s="112"/>
      <c r="D32" s="112"/>
      <c r="E32" s="111"/>
      <c r="F32" s="113"/>
      <c r="G32" s="114"/>
      <c r="H32" s="114"/>
      <c r="I32" s="111"/>
      <c r="J32" s="111"/>
      <c r="K32" s="111"/>
      <c r="L32" s="111"/>
      <c r="M32" s="111"/>
      <c r="N32" s="111"/>
      <c r="O32" s="111"/>
    </row>
    <row r="33" spans="1:15" ht="15.95" customHeight="1" x14ac:dyDescent="0.25">
      <c r="A33" s="111"/>
      <c r="B33" s="296" t="s">
        <v>1534</v>
      </c>
      <c r="C33" s="296"/>
      <c r="D33" s="296"/>
      <c r="E33" s="296"/>
      <c r="F33" s="296"/>
      <c r="G33" s="296"/>
      <c r="H33" s="296"/>
      <c r="I33" s="296"/>
      <c r="J33" s="296"/>
      <c r="K33" s="296"/>
      <c r="L33" s="296"/>
      <c r="M33" s="296"/>
      <c r="N33" s="296"/>
      <c r="O33" s="111"/>
    </row>
    <row r="34" spans="1:15" ht="15.95" customHeight="1" x14ac:dyDescent="0.25">
      <c r="A34" s="111"/>
      <c r="B34" s="296"/>
      <c r="C34" s="296"/>
      <c r="D34" s="296"/>
      <c r="E34" s="296"/>
      <c r="F34" s="296"/>
      <c r="G34" s="296"/>
      <c r="H34" s="296"/>
      <c r="I34" s="296"/>
      <c r="J34" s="296"/>
      <c r="K34" s="296"/>
      <c r="L34" s="296"/>
      <c r="M34" s="296"/>
      <c r="N34" s="296"/>
      <c r="O34" s="111"/>
    </row>
    <row r="35" spans="1:15" ht="15.95" customHeight="1" x14ac:dyDescent="0.25">
      <c r="A35" s="111"/>
      <c r="B35" s="296"/>
      <c r="C35" s="296"/>
      <c r="D35" s="296"/>
      <c r="E35" s="296"/>
      <c r="F35" s="296"/>
      <c r="G35" s="296"/>
      <c r="H35" s="296"/>
      <c r="I35" s="296"/>
      <c r="J35" s="296"/>
      <c r="K35" s="296"/>
      <c r="L35" s="296"/>
      <c r="M35" s="296"/>
      <c r="N35" s="296"/>
      <c r="O35" s="111"/>
    </row>
    <row r="36" spans="1:15" x14ac:dyDescent="0.25">
      <c r="A36" s="111"/>
      <c r="B36" s="297" t="s">
        <v>1535</v>
      </c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111"/>
    </row>
    <row r="37" spans="1:15" x14ac:dyDescent="0.25">
      <c r="A37" s="111"/>
      <c r="B37" s="112"/>
      <c r="C37" s="112"/>
      <c r="D37" s="112"/>
      <c r="E37" s="111"/>
      <c r="F37" s="113"/>
      <c r="G37" s="114"/>
      <c r="H37" s="114"/>
      <c r="I37" s="111"/>
      <c r="J37" s="111"/>
      <c r="K37" s="111"/>
      <c r="L37" s="111"/>
      <c r="M37" s="111"/>
      <c r="N37" s="111"/>
      <c r="O37" s="111"/>
    </row>
    <row r="38" spans="1:15" x14ac:dyDescent="0.25">
      <c r="A38" s="111"/>
      <c r="B38" s="112"/>
      <c r="C38" s="112"/>
      <c r="D38" s="112"/>
      <c r="E38" s="111"/>
      <c r="F38" s="113"/>
      <c r="G38" s="114"/>
      <c r="H38" s="114"/>
      <c r="I38" s="111"/>
      <c r="J38" s="111"/>
      <c r="K38" s="111"/>
      <c r="L38" s="111"/>
      <c r="M38" s="111"/>
      <c r="N38" s="111"/>
      <c r="O38" s="111"/>
    </row>
  </sheetData>
  <mergeCells count="38">
    <mergeCell ref="B33:N35"/>
    <mergeCell ref="B36:N36"/>
    <mergeCell ref="K27:N27"/>
    <mergeCell ref="F28:I28"/>
    <mergeCell ref="K28:N28"/>
    <mergeCell ref="F29:I29"/>
    <mergeCell ref="K29:N29"/>
    <mergeCell ref="F30:I30"/>
    <mergeCell ref="K30:N30"/>
    <mergeCell ref="F22:I22"/>
    <mergeCell ref="K22:N22"/>
    <mergeCell ref="F23:I23"/>
    <mergeCell ref="K23:N23"/>
    <mergeCell ref="F24:I24"/>
    <mergeCell ref="K24:N24"/>
    <mergeCell ref="I15:N15"/>
    <mergeCell ref="I16:N16"/>
    <mergeCell ref="I17:N17"/>
    <mergeCell ref="K20:N20"/>
    <mergeCell ref="F21:I21"/>
    <mergeCell ref="K21:N21"/>
    <mergeCell ref="I14:N14"/>
    <mergeCell ref="E2:H3"/>
    <mergeCell ref="I3:L3"/>
    <mergeCell ref="M3:N3"/>
    <mergeCell ref="B7:D7"/>
    <mergeCell ref="G7:L7"/>
    <mergeCell ref="M7:N7"/>
    <mergeCell ref="B9:D9"/>
    <mergeCell ref="G9:L9"/>
    <mergeCell ref="M9:N9"/>
    <mergeCell ref="I12:N12"/>
    <mergeCell ref="I13:N13"/>
    <mergeCell ref="S9:T9"/>
    <mergeCell ref="S10:S12"/>
    <mergeCell ref="T10:T12"/>
    <mergeCell ref="U10:V12"/>
    <mergeCell ref="U9:V9"/>
  </mergeCells>
  <phoneticPr fontId="30" type="noConversion"/>
  <conditionalFormatting sqref="B7:C7">
    <cfRule type="expression" dxfId="63" priority="60">
      <formula>$P$7&lt;0</formula>
    </cfRule>
    <cfRule type="expression" dxfId="62" priority="61">
      <formula>$P$7&gt;=0</formula>
    </cfRule>
  </conditionalFormatting>
  <conditionalFormatting sqref="E7">
    <cfRule type="expression" dxfId="61" priority="58">
      <formula>$P$7&lt;0</formula>
    </cfRule>
    <cfRule type="expression" dxfId="60" priority="59">
      <formula>$P$7&gt;=0</formula>
    </cfRule>
  </conditionalFormatting>
  <conditionalFormatting sqref="F7">
    <cfRule type="expression" dxfId="59" priority="56">
      <formula>$E$7&lt;0</formula>
    </cfRule>
    <cfRule type="expression" dxfId="58" priority="57">
      <formula>$E$7&gt;=0</formula>
    </cfRule>
  </conditionalFormatting>
  <conditionalFormatting sqref="F9">
    <cfRule type="expression" dxfId="57" priority="30">
      <formula>$P$9&gt;=0</formula>
    </cfRule>
    <cfRule type="expression" dxfId="56" priority="53">
      <formula>$P$9&lt;0</formula>
    </cfRule>
  </conditionalFormatting>
  <conditionalFormatting sqref="E9">
    <cfRule type="expression" dxfId="55" priority="31">
      <formula>$P$9&gt;=0</formula>
    </cfRule>
    <cfRule type="expression" dxfId="54" priority="54">
      <formula>$P$9&lt;0</formula>
    </cfRule>
  </conditionalFormatting>
  <conditionalFormatting sqref="I12:L12">
    <cfRule type="expression" dxfId="53" priority="51">
      <formula>$I$12&lt;0</formula>
    </cfRule>
    <cfRule type="expression" dxfId="52" priority="52">
      <formula>$I$12&gt;=0</formula>
    </cfRule>
  </conditionalFormatting>
  <conditionalFormatting sqref="I13:L13">
    <cfRule type="expression" dxfId="51" priority="49">
      <formula>$I$13&lt;0</formula>
    </cfRule>
    <cfRule type="expression" dxfId="50" priority="50">
      <formula>$I$13&gt;=0</formula>
    </cfRule>
  </conditionalFormatting>
  <conditionalFormatting sqref="I14:L14">
    <cfRule type="expression" dxfId="49" priority="47">
      <formula>$I$14&lt;0</formula>
    </cfRule>
    <cfRule type="expression" dxfId="48" priority="48">
      <formula>$I$14&gt;=0</formula>
    </cfRule>
  </conditionalFormatting>
  <conditionalFormatting sqref="I15:L15">
    <cfRule type="expression" dxfId="47" priority="45">
      <formula>$I$15&lt;0</formula>
    </cfRule>
    <cfRule type="expression" dxfId="46" priority="46">
      <formula>$I$15&gt;=0</formula>
    </cfRule>
  </conditionalFormatting>
  <conditionalFormatting sqref="I16:L16">
    <cfRule type="expression" dxfId="45" priority="43">
      <formula>$I$16&lt;0</formula>
    </cfRule>
    <cfRule type="expression" dxfId="44" priority="44">
      <formula>$I$16&gt;=0</formula>
    </cfRule>
  </conditionalFormatting>
  <conditionalFormatting sqref="I17:L17">
    <cfRule type="expression" dxfId="43" priority="41">
      <formula>$I$17&lt;0</formula>
    </cfRule>
    <cfRule type="expression" dxfId="42" priority="42">
      <formula>$I$17&gt;=0</formula>
    </cfRule>
  </conditionalFormatting>
  <conditionalFormatting sqref="K28:N28">
    <cfRule type="expression" dxfId="41" priority="39">
      <formula>$K$28&lt;0</formula>
    </cfRule>
    <cfRule type="expression" dxfId="40" priority="40">
      <formula>$K$28&gt;=0</formula>
    </cfRule>
  </conditionalFormatting>
  <conditionalFormatting sqref="K29:N29">
    <cfRule type="expression" dxfId="39" priority="37">
      <formula>$K$29&lt;100</formula>
    </cfRule>
    <cfRule type="expression" dxfId="38" priority="38">
      <formula>$K$29&gt;=100</formula>
    </cfRule>
  </conditionalFormatting>
  <conditionalFormatting sqref="F28">
    <cfRule type="expression" dxfId="37" priority="64">
      <formula>$F$28&lt;0</formula>
    </cfRule>
    <cfRule type="expression" dxfId="36" priority="65">
      <formula>$F$28&gt;=0</formula>
    </cfRule>
  </conditionalFormatting>
  <conditionalFormatting sqref="F29">
    <cfRule type="expression" dxfId="35" priority="66">
      <formula>$F$29&lt;100</formula>
    </cfRule>
    <cfRule type="expression" dxfId="34" priority="67">
      <formula>$F$29&gt;=100</formula>
    </cfRule>
  </conditionalFormatting>
  <conditionalFormatting sqref="B9:D9">
    <cfRule type="expression" dxfId="33" priority="32">
      <formula>$P$9&gt;=0</formula>
    </cfRule>
    <cfRule type="expression" dxfId="32" priority="55">
      <formula>$P$9&lt;0</formula>
    </cfRule>
  </conditionalFormatting>
  <conditionalFormatting sqref="P9">
    <cfRule type="cellIs" dxfId="31" priority="33" operator="lessThan">
      <formula>0</formula>
    </cfRule>
    <cfRule type="cellIs" dxfId="30" priority="34" operator="greaterThanOrEqual">
      <formula>0</formula>
    </cfRule>
  </conditionalFormatting>
  <conditionalFormatting sqref="F13">
    <cfRule type="expression" dxfId="29" priority="28">
      <formula>$P$13&lt;0</formula>
    </cfRule>
    <cfRule type="expression" dxfId="28" priority="29">
      <formula>$P$13&gt;0</formula>
    </cfRule>
  </conditionalFormatting>
  <conditionalFormatting sqref="F14">
    <cfRule type="expression" dxfId="27" priority="26">
      <formula>$P$14&lt;0</formula>
    </cfRule>
    <cfRule type="expression" dxfId="26" priority="27">
      <formula>$P$14&gt;0</formula>
    </cfRule>
  </conditionalFormatting>
  <conditionalFormatting sqref="F15">
    <cfRule type="expression" dxfId="25" priority="24">
      <formula>$P$15&lt;0</formula>
    </cfRule>
    <cfRule type="expression" dxfId="24" priority="25">
      <formula>$P$15&gt;0</formula>
    </cfRule>
  </conditionalFormatting>
  <conditionalFormatting sqref="F22">
    <cfRule type="expression" dxfId="23" priority="35">
      <formula>$F$22&lt;0</formula>
    </cfRule>
    <cfRule type="expression" dxfId="22" priority="36">
      <formula>$F$22&gt;=0</formula>
    </cfRule>
  </conditionalFormatting>
  <conditionalFormatting sqref="F23:I23">
    <cfRule type="expression" dxfId="21" priority="23">
      <formula>$F$23&lt;0</formula>
    </cfRule>
  </conditionalFormatting>
  <conditionalFormatting sqref="F21:I24">
    <cfRule type="cellIs" dxfId="20" priority="21" operator="lessThan">
      <formula>0</formula>
    </cfRule>
    <cfRule type="cellIs" dxfId="19" priority="22" operator="greaterThan">
      <formula>0</formula>
    </cfRule>
  </conditionalFormatting>
  <conditionalFormatting sqref="K21:N24">
    <cfRule type="cellIs" dxfId="18" priority="19" operator="lessThan">
      <formula>0</formula>
    </cfRule>
    <cfRule type="cellIs" dxfId="17" priority="20" operator="greaterThanOrEqual">
      <formula>0</formula>
    </cfRule>
  </conditionalFormatting>
  <conditionalFormatting sqref="G9">
    <cfRule type="expression" dxfId="16" priority="17">
      <formula>$G$9&lt;0</formula>
    </cfRule>
    <cfRule type="expression" dxfId="15" priority="18">
      <formula>$G$9&gt;=0</formula>
    </cfRule>
  </conditionalFormatting>
  <conditionalFormatting sqref="T13:T16">
    <cfRule type="cellIs" dxfId="14" priority="14" operator="lessThan">
      <formula>$T$10</formula>
    </cfRule>
    <cfRule type="cellIs" dxfId="13" priority="15" operator="greaterThan">
      <formula>$T$10</formula>
    </cfRule>
    <cfRule type="cellIs" dxfId="12" priority="16" operator="equal">
      <formula>$T$10</formula>
    </cfRule>
  </conditionalFormatting>
  <conditionalFormatting sqref="T21">
    <cfRule type="cellIs" dxfId="11" priority="11" operator="greaterThan">
      <formula>$T$10</formula>
    </cfRule>
    <cfRule type="cellIs" dxfId="10" priority="12" operator="lessThan">
      <formula>$T$10</formula>
    </cfRule>
    <cfRule type="cellIs" dxfId="9" priority="13" operator="equal">
      <formula>$T$10</formula>
    </cfRule>
  </conditionalFormatting>
  <conditionalFormatting sqref="T17">
    <cfRule type="cellIs" dxfId="8" priority="8" operator="lessThan">
      <formula>$T$10</formula>
    </cfRule>
    <cfRule type="cellIs" dxfId="7" priority="9" operator="greaterThan">
      <formula>$T$10</formula>
    </cfRule>
    <cfRule type="cellIs" dxfId="6" priority="10" operator="equal">
      <formula>$T$10</formula>
    </cfRule>
  </conditionalFormatting>
  <conditionalFormatting sqref="U10:V12">
    <cfRule type="cellIs" dxfId="5" priority="7" operator="notEqual">
      <formula>"-"</formula>
    </cfRule>
  </conditionalFormatting>
  <conditionalFormatting sqref="T22">
    <cfRule type="cellIs" dxfId="4" priority="5" operator="equal">
      <formula>"未更新"</formula>
    </cfRule>
    <cfRule type="cellIs" dxfId="3" priority="6" operator="equal">
      <formula>"已更新"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rgb="FFFF0000"/>
  </sheetPr>
  <dimension ref="A1:BB3386"/>
  <sheetViews>
    <sheetView workbookViewId="0">
      <pane xSplit="1" topLeftCell="R1" activePane="topRight" state="frozen"/>
      <selection pane="topRight" activeCell="A3" sqref="A3:XFD3"/>
    </sheetView>
  </sheetViews>
  <sheetFormatPr defaultRowHeight="15.75" x14ac:dyDescent="0.25"/>
  <cols>
    <col min="1" max="1" width="11.21875" style="51" bestFit="1" customWidth="1"/>
    <col min="2" max="2" width="9.88671875" bestFit="1" customWidth="1"/>
    <col min="3" max="3" width="10.5546875" bestFit="1" customWidth="1"/>
    <col min="4" max="4" width="8.21875" bestFit="1" customWidth="1"/>
    <col min="5" max="5" width="10.6640625" bestFit="1" customWidth="1"/>
    <col min="6" max="7" width="7.21875" bestFit="1" customWidth="1"/>
    <col min="8" max="8" width="12.44140625" bestFit="1" customWidth="1"/>
    <col min="9" max="9" width="11.6640625" bestFit="1" customWidth="1"/>
    <col min="10" max="10" width="18" bestFit="1" customWidth="1"/>
    <col min="11" max="11" width="20" bestFit="1" customWidth="1"/>
    <col min="12" max="12" width="11.6640625" customWidth="1"/>
    <col min="13" max="13" width="11.44140625" bestFit="1" customWidth="1"/>
    <col min="14" max="14" width="16" bestFit="1" customWidth="1"/>
    <col min="15" max="15" width="11.44140625" bestFit="1" customWidth="1"/>
    <col min="16" max="16" width="16" bestFit="1" customWidth="1"/>
    <col min="17" max="17" width="16" customWidth="1"/>
    <col min="18" max="18" width="10.5546875" bestFit="1" customWidth="1"/>
    <col min="19" max="19" width="11.44140625" bestFit="1" customWidth="1"/>
    <col min="26" max="26" width="8.88671875" style="52"/>
    <col min="27" max="27" width="11.21875" bestFit="1" customWidth="1"/>
    <col min="28" max="28" width="11.44140625" bestFit="1" customWidth="1"/>
    <col min="29" max="29" width="9.88671875" bestFit="1" customWidth="1"/>
    <col min="37" max="37" width="12.109375" bestFit="1" customWidth="1"/>
    <col min="38" max="38" width="11.88671875" bestFit="1" customWidth="1"/>
    <col min="39" max="39" width="14.33203125" bestFit="1" customWidth="1"/>
    <col min="40" max="40" width="11.88671875" customWidth="1"/>
    <col min="41" max="41" width="12.109375" bestFit="1" customWidth="1"/>
    <col min="42" max="42" width="11.88671875" bestFit="1" customWidth="1"/>
    <col min="43" max="43" width="14.33203125" bestFit="1" customWidth="1"/>
    <col min="44" max="44" width="10.44140625" bestFit="1" customWidth="1"/>
    <col min="45" max="45" width="12.109375" bestFit="1" customWidth="1"/>
    <col min="46" max="46" width="11.88671875" bestFit="1" customWidth="1"/>
    <col min="47" max="47" width="14.33203125" bestFit="1" customWidth="1"/>
    <col min="48" max="48" width="10.44140625" bestFit="1" customWidth="1"/>
    <col min="49" max="49" width="6.44140625" bestFit="1" customWidth="1"/>
    <col min="50" max="51" width="10.6640625" bestFit="1" customWidth="1"/>
    <col min="52" max="52" width="11.77734375" bestFit="1" customWidth="1"/>
  </cols>
  <sheetData>
    <row r="1" spans="1:54" x14ac:dyDescent="0.25">
      <c r="B1" s="302" t="s">
        <v>420</v>
      </c>
      <c r="C1" s="300"/>
      <c r="D1" s="300"/>
      <c r="E1" s="300"/>
      <c r="F1" s="300"/>
      <c r="G1" s="300"/>
      <c r="H1" s="215"/>
      <c r="I1" s="303" t="s">
        <v>73</v>
      </c>
      <c r="J1" s="303"/>
      <c r="K1" s="303"/>
      <c r="L1" s="303"/>
      <c r="M1" s="303"/>
      <c r="N1" s="303"/>
      <c r="O1" s="303"/>
      <c r="P1" s="303"/>
      <c r="Q1" s="303"/>
      <c r="R1" s="303"/>
      <c r="S1" s="303"/>
      <c r="T1" s="303"/>
      <c r="U1" s="303"/>
      <c r="V1" s="303"/>
      <c r="W1" s="303"/>
      <c r="X1" s="303"/>
      <c r="Y1" s="303"/>
      <c r="Z1" s="303"/>
      <c r="AA1" s="304" t="s">
        <v>402</v>
      </c>
      <c r="AB1" s="304"/>
      <c r="AC1" s="304"/>
      <c r="AD1" s="304"/>
      <c r="AE1" s="304"/>
      <c r="AF1" s="304"/>
      <c r="AG1" s="304"/>
      <c r="AH1" s="304"/>
      <c r="AI1" s="304"/>
      <c r="AJ1" s="304"/>
      <c r="AK1" s="299" t="s">
        <v>1491</v>
      </c>
      <c r="AL1" s="299"/>
      <c r="AM1" s="299"/>
      <c r="AN1" s="299"/>
      <c r="AO1" s="300" t="s">
        <v>1494</v>
      </c>
      <c r="AP1" s="300"/>
      <c r="AQ1" s="300"/>
      <c r="AR1" s="105"/>
      <c r="AS1" s="301" t="s">
        <v>1495</v>
      </c>
      <c r="AT1" s="301"/>
      <c r="AU1" s="301"/>
      <c r="AV1" s="301"/>
      <c r="AW1" s="299" t="s">
        <v>1498</v>
      </c>
      <c r="AX1" s="299"/>
      <c r="AY1" s="299"/>
      <c r="AZ1" s="299"/>
      <c r="BA1" s="299"/>
      <c r="BB1" s="299"/>
    </row>
    <row r="2" spans="1:54" s="53" customFormat="1" x14ac:dyDescent="0.25">
      <c r="A2" s="73" t="str">
        <f>LOOKUP(2,1/(1-ISBLANK(現貨類股成交資訊!A:A)),現貨類股成交資訊!A:A)</f>
        <v>112/11/14</v>
      </c>
      <c r="B2" s="53" t="s">
        <v>403</v>
      </c>
      <c r="C2" s="53" t="s">
        <v>421</v>
      </c>
      <c r="D2" s="53" t="s">
        <v>54</v>
      </c>
      <c r="E2" s="146" t="s">
        <v>404</v>
      </c>
      <c r="F2" s="53" t="s">
        <v>12</v>
      </c>
      <c r="G2" s="53" t="s">
        <v>53</v>
      </c>
      <c r="H2" s="146" t="s">
        <v>1585</v>
      </c>
      <c r="I2" s="53" t="s">
        <v>1574</v>
      </c>
      <c r="J2" s="53" t="s">
        <v>1584</v>
      </c>
      <c r="K2" s="53" t="s">
        <v>1579</v>
      </c>
      <c r="L2" s="53" t="s">
        <v>1539</v>
      </c>
      <c r="M2" s="53" t="s">
        <v>406</v>
      </c>
      <c r="N2" s="53" t="s">
        <v>1485</v>
      </c>
      <c r="O2" s="53" t="s">
        <v>1483</v>
      </c>
      <c r="P2" s="53" t="s">
        <v>1484</v>
      </c>
      <c r="Q2" s="53" t="s">
        <v>1538</v>
      </c>
      <c r="R2" s="53" t="s">
        <v>12</v>
      </c>
      <c r="S2" s="53" t="s">
        <v>53</v>
      </c>
      <c r="T2" s="53" t="s">
        <v>407</v>
      </c>
      <c r="U2" s="146" t="s">
        <v>408</v>
      </c>
      <c r="V2" s="146" t="s">
        <v>409</v>
      </c>
      <c r="W2" s="53" t="s">
        <v>1575</v>
      </c>
      <c r="X2" s="74" t="s">
        <v>1576</v>
      </c>
      <c r="Y2" s="53" t="s">
        <v>410</v>
      </c>
      <c r="Z2" s="74" t="s">
        <v>411</v>
      </c>
      <c r="AA2" s="53" t="s">
        <v>1486</v>
      </c>
      <c r="AB2" s="53" t="s">
        <v>1487</v>
      </c>
      <c r="AC2" s="53" t="s">
        <v>1488</v>
      </c>
      <c r="AD2" s="53" t="s">
        <v>413</v>
      </c>
      <c r="AE2" s="53" t="s">
        <v>414</v>
      </c>
      <c r="AF2" s="53" t="s">
        <v>415</v>
      </c>
      <c r="AG2" s="53" t="s">
        <v>416</v>
      </c>
      <c r="AH2" s="53" t="s">
        <v>417</v>
      </c>
      <c r="AI2" s="53" t="s">
        <v>418</v>
      </c>
      <c r="AJ2" s="53" t="s">
        <v>419</v>
      </c>
      <c r="AK2" s="53" t="s">
        <v>1489</v>
      </c>
      <c r="AL2" s="53" t="s">
        <v>1490</v>
      </c>
      <c r="AM2" s="53" t="s">
        <v>1500</v>
      </c>
      <c r="AN2" s="53" t="s">
        <v>1499</v>
      </c>
      <c r="AO2" s="53" t="s">
        <v>1492</v>
      </c>
      <c r="AP2" s="53" t="s">
        <v>1493</v>
      </c>
      <c r="AQ2" s="53" t="s">
        <v>1501</v>
      </c>
      <c r="AR2" s="53" t="s">
        <v>1502</v>
      </c>
      <c r="AS2" s="53" t="s">
        <v>1496</v>
      </c>
      <c r="AT2" s="53" t="s">
        <v>1497</v>
      </c>
      <c r="AU2" s="53" t="s">
        <v>1503</v>
      </c>
      <c r="AV2" s="53" t="s">
        <v>1504</v>
      </c>
      <c r="AW2" s="53" t="s">
        <v>412</v>
      </c>
      <c r="AX2" s="146" t="s">
        <v>1541</v>
      </c>
      <c r="AY2" s="146" t="s">
        <v>1542</v>
      </c>
      <c r="AZ2" s="146" t="s">
        <v>1543</v>
      </c>
      <c r="BA2" s="53" t="s">
        <v>1577</v>
      </c>
      <c r="BB2" s="53" t="s">
        <v>1578</v>
      </c>
    </row>
    <row r="3" spans="1:54" s="77" customFormat="1" x14ac:dyDescent="0.25">
      <c r="A3" s="51">
        <f>DATE(LEFT(A2,3)+1911,MID(A2,5,2),MID(A2,8,2))</f>
        <v>45244</v>
      </c>
      <c r="B3" s="77">
        <f>LOOKUP(2,1/(1-ISBLANK(現貨類股成交資訊!$E:$E)),現貨類股成交資訊!$E:$E)</f>
        <v>16915.71</v>
      </c>
      <c r="C3" s="77">
        <f>LOOKUP(2,1/(1-ISBLANK(現貨類股成交資訊!$C:$C)),現貨類股成交資訊!$C:$C) / 100000000</f>
        <v>2733.8425025800002</v>
      </c>
      <c r="D3" s="77">
        <f>(現貨法人與信用交易!$D$6+現貨法人與信用交易!$D$7) / 100000000</f>
        <v>118.87565841999999</v>
      </c>
      <c r="F3" s="77">
        <f>現貨法人與信用交易!$D$5 / 100000000</f>
        <v>5.9373639599999999</v>
      </c>
      <c r="G3" s="77">
        <f>(現貨法人與信用交易!$D$3+現貨法人與信用交易!$D$4) / 100000000</f>
        <v>41.529911490000003</v>
      </c>
      <c r="H3" s="78">
        <f>IF(AND(期貨價格!S4="MTX",期貨價格!AD4="-"),期貨價格!T4,0)</f>
        <v>0</v>
      </c>
      <c r="I3" s="78">
        <f>期貨價格!F4</f>
        <v>16949</v>
      </c>
      <c r="J3" s="218">
        <f>IF(期貨價格!L4 &lt;&gt; "-",期貨價格!$B$4,期貨價格!B5)</f>
        <v>202311</v>
      </c>
      <c r="K3" s="78">
        <f>IF(期貨價格!L4 &lt;&gt; "-",期貨價格!$F$4,期貨價格!F5)</f>
        <v>16949</v>
      </c>
      <c r="L3" s="77">
        <f>K3-B3</f>
        <v>33.290000000000873</v>
      </c>
      <c r="M3" s="78">
        <f>期貨法人!$N$7</f>
        <v>5238</v>
      </c>
      <c r="N3" s="78">
        <f>期貨法人!O7 / 100000</f>
        <v>177.71376000000001</v>
      </c>
      <c r="O3" s="78">
        <f>期貨法人!$N$16</f>
        <v>13775</v>
      </c>
      <c r="P3" s="78">
        <f>期貨法人!$O$16 / 100000</f>
        <v>116.76844</v>
      </c>
      <c r="Q3" s="144">
        <f>M3+O3/4</f>
        <v>8681.75</v>
      </c>
      <c r="R3" s="78">
        <f>期貨法人!$N$6</f>
        <v>4559</v>
      </c>
      <c r="S3" s="78">
        <f>期貨法人!$N$5</f>
        <v>-4532</v>
      </c>
      <c r="T3" s="78">
        <f>SUM(期貨法人!$N$14:$N$16)</f>
        <v>10521</v>
      </c>
      <c r="U3" s="78">
        <f>LOOKUP(2,1/(1-ISBLANK(期貨價格!$AE:$AE)),期貨價格!$AE:$AE)-IF(AND(期貨價格!S4="MTX",期貨價格!AD4="-"),期貨價格!AE4,0)</f>
        <v>65563</v>
      </c>
      <c r="V3" s="79">
        <f>T3*-1/U3</f>
        <v>-0.16047160746152556</v>
      </c>
      <c r="W3" s="78">
        <f>ABS(期貨大額!$C$10)-ABS(期貨大額!$G$10)</f>
        <v>6960</v>
      </c>
      <c r="X3" s="78">
        <f>ABS(期貨大額!$C$11)-ABS(期貨大額!$G$11)</f>
        <v>6960</v>
      </c>
      <c r="Y3" s="78">
        <f>ABS(期貨大額!$E$10)-ABS(期貨大額!$I$10)</f>
        <v>6421</v>
      </c>
      <c r="Z3" s="78">
        <f>ABS(期貨大額!$E$11)-ABS(期貨大額!$I$11)</f>
        <v>9115</v>
      </c>
      <c r="AA3" s="78">
        <f>OP_PCR!$D$2</f>
        <v>111.34</v>
      </c>
      <c r="AB3" s="78">
        <f>OP_PCR!$G$2</f>
        <v>119.09</v>
      </c>
      <c r="AC3" s="78">
        <f>OP法人!$O$7</f>
        <v>41490</v>
      </c>
      <c r="AD3" s="104">
        <f>OP法人!$P$7 /100000</f>
        <v>4.8724400000000001</v>
      </c>
      <c r="AE3" s="78">
        <f>OP法人!$O$10</f>
        <v>33690</v>
      </c>
      <c r="AF3" s="104">
        <f>OP法人!$P$10 /100000</f>
        <v>0.35527999999999998</v>
      </c>
      <c r="AG3" s="78">
        <f>OP法人!$O$5</f>
        <v>23582</v>
      </c>
      <c r="AH3" s="104">
        <f>OP法人!$P$5 /100000</f>
        <v>0.37418000000000001</v>
      </c>
      <c r="AI3" s="78">
        <f>OP法人!$O$8</f>
        <v>5089</v>
      </c>
      <c r="AJ3" s="104">
        <f>OP法人!$P$8 /100000</f>
        <v>0.72091000000000005</v>
      </c>
      <c r="AK3" s="78">
        <f>OP價格!$V$6</f>
        <v>16900</v>
      </c>
      <c r="AL3" s="78">
        <f>OP價格!$W$6</f>
        <v>16700</v>
      </c>
      <c r="AM3" s="8">
        <f>OP價格!$V$8</f>
        <v>16950</v>
      </c>
      <c r="AN3" s="78">
        <f>OP價格!$V$9</f>
        <v>103</v>
      </c>
      <c r="AO3" s="78">
        <f>OP價格!$X$6</f>
        <v>17500</v>
      </c>
      <c r="AP3" s="78">
        <f>OP價格!$Y$6</f>
        <v>12000</v>
      </c>
      <c r="AQ3" s="78">
        <f>OP價格!$X$8</f>
        <v>17000</v>
      </c>
      <c r="AR3" s="78">
        <f>OP價格!$X$9</f>
        <v>549</v>
      </c>
      <c r="AS3" s="78">
        <f>OP價格!$Z$6</f>
        <v>17150</v>
      </c>
      <c r="AT3" s="78">
        <f>OP價格!$AA$6</f>
        <v>16300</v>
      </c>
      <c r="AU3" s="78">
        <f>OP價格!$Z$8</f>
        <v>16950</v>
      </c>
      <c r="AV3" s="78">
        <f>OP價格!$Z$9</f>
        <v>257</v>
      </c>
      <c r="AW3" s="77">
        <f>VIX!vix_4</f>
        <v>13.76</v>
      </c>
    </row>
    <row r="4" spans="1:54" x14ac:dyDescent="0.25">
      <c r="C4" s="54"/>
    </row>
    <row r="5" spans="1:54" x14ac:dyDescent="0.25">
      <c r="C5" s="54"/>
    </row>
    <row r="6" spans="1:54" x14ac:dyDescent="0.25">
      <c r="C6" s="54"/>
    </row>
    <row r="7" spans="1:54" x14ac:dyDescent="0.25">
      <c r="C7" s="54"/>
    </row>
    <row r="8" spans="1:54" x14ac:dyDescent="0.25">
      <c r="C8" s="54"/>
    </row>
    <row r="9" spans="1:54" x14ac:dyDescent="0.25">
      <c r="C9" s="54"/>
    </row>
    <row r="10" spans="1:54" x14ac:dyDescent="0.25">
      <c r="C10" s="54"/>
    </row>
    <row r="11" spans="1:54" x14ac:dyDescent="0.25">
      <c r="C11" s="54"/>
    </row>
    <row r="12" spans="1:54" x14ac:dyDescent="0.25">
      <c r="C12" s="54"/>
    </row>
    <row r="13" spans="1:54" x14ac:dyDescent="0.25">
      <c r="C13" s="54"/>
    </row>
    <row r="14" spans="1:54" x14ac:dyDescent="0.25">
      <c r="C14" s="54"/>
    </row>
    <row r="15" spans="1:54" x14ac:dyDescent="0.25">
      <c r="C15" s="54"/>
    </row>
    <row r="16" spans="1:54" x14ac:dyDescent="0.25">
      <c r="C16" s="54"/>
    </row>
    <row r="17" spans="3:3" x14ac:dyDescent="0.25">
      <c r="C17" s="54"/>
    </row>
    <row r="18" spans="3:3" x14ac:dyDescent="0.25">
      <c r="C18" s="54"/>
    </row>
    <row r="19" spans="3:3" x14ac:dyDescent="0.25">
      <c r="C19" s="54"/>
    </row>
    <row r="20" spans="3:3" x14ac:dyDescent="0.25">
      <c r="C20" s="54"/>
    </row>
    <row r="21" spans="3:3" x14ac:dyDescent="0.25">
      <c r="C21" s="54"/>
    </row>
    <row r="22" spans="3:3" x14ac:dyDescent="0.25">
      <c r="C22" s="54"/>
    </row>
    <row r="23" spans="3:3" x14ac:dyDescent="0.25">
      <c r="C23" s="54"/>
    </row>
    <row r="24" spans="3:3" x14ac:dyDescent="0.25">
      <c r="C24" s="54"/>
    </row>
    <row r="25" spans="3:3" x14ac:dyDescent="0.25">
      <c r="C25" s="54"/>
    </row>
    <row r="26" spans="3:3" x14ac:dyDescent="0.25">
      <c r="C26" s="54"/>
    </row>
    <row r="27" spans="3:3" x14ac:dyDescent="0.25">
      <c r="C27" s="54"/>
    </row>
    <row r="28" spans="3:3" x14ac:dyDescent="0.25">
      <c r="C28" s="54"/>
    </row>
    <row r="29" spans="3:3" x14ac:dyDescent="0.25">
      <c r="C29" s="54"/>
    </row>
    <row r="30" spans="3:3" x14ac:dyDescent="0.25">
      <c r="C30" s="54"/>
    </row>
    <row r="31" spans="3:3" x14ac:dyDescent="0.25">
      <c r="C31" s="54"/>
    </row>
    <row r="32" spans="3:3" x14ac:dyDescent="0.25">
      <c r="C32" s="54"/>
    </row>
    <row r="33" spans="3:3" x14ac:dyDescent="0.25">
      <c r="C33" s="54"/>
    </row>
    <row r="34" spans="3:3" x14ac:dyDescent="0.25">
      <c r="C34" s="54"/>
    </row>
    <row r="35" spans="3:3" x14ac:dyDescent="0.25">
      <c r="C35" s="54"/>
    </row>
    <row r="36" spans="3:3" x14ac:dyDescent="0.25">
      <c r="C36" s="54"/>
    </row>
    <row r="37" spans="3:3" x14ac:dyDescent="0.25">
      <c r="C37" s="54"/>
    </row>
    <row r="38" spans="3:3" x14ac:dyDescent="0.25">
      <c r="C38" s="54"/>
    </row>
    <row r="39" spans="3:3" x14ac:dyDescent="0.25">
      <c r="C39" s="54"/>
    </row>
    <row r="40" spans="3:3" x14ac:dyDescent="0.25">
      <c r="C40" s="54"/>
    </row>
    <row r="41" spans="3:3" x14ac:dyDescent="0.25">
      <c r="C41" s="54"/>
    </row>
    <row r="42" spans="3:3" x14ac:dyDescent="0.25">
      <c r="C42" s="54"/>
    </row>
    <row r="43" spans="3:3" x14ac:dyDescent="0.25">
      <c r="C43" s="54"/>
    </row>
    <row r="44" spans="3:3" x14ac:dyDescent="0.25">
      <c r="C44" s="54"/>
    </row>
    <row r="45" spans="3:3" x14ac:dyDescent="0.25">
      <c r="C45" s="54"/>
    </row>
    <row r="46" spans="3:3" x14ac:dyDescent="0.25">
      <c r="C46" s="54"/>
    </row>
    <row r="47" spans="3:3" x14ac:dyDescent="0.25">
      <c r="C47" s="54"/>
    </row>
    <row r="48" spans="3:3" x14ac:dyDescent="0.25">
      <c r="C48" s="54"/>
    </row>
    <row r="49" spans="3:3" x14ac:dyDescent="0.25">
      <c r="C49" s="54"/>
    </row>
    <row r="50" spans="3:3" x14ac:dyDescent="0.25">
      <c r="C50" s="54"/>
    </row>
    <row r="51" spans="3:3" x14ac:dyDescent="0.25">
      <c r="C51" s="54"/>
    </row>
    <row r="52" spans="3:3" x14ac:dyDescent="0.25">
      <c r="C52" s="54"/>
    </row>
    <row r="53" spans="3:3" x14ac:dyDescent="0.25">
      <c r="C53" s="54"/>
    </row>
    <row r="54" spans="3:3" x14ac:dyDescent="0.25">
      <c r="C54" s="54"/>
    </row>
    <row r="55" spans="3:3" x14ac:dyDescent="0.25">
      <c r="C55" s="54"/>
    </row>
    <row r="56" spans="3:3" x14ac:dyDescent="0.25">
      <c r="C56" s="54"/>
    </row>
    <row r="57" spans="3:3" x14ac:dyDescent="0.25">
      <c r="C57" s="54"/>
    </row>
    <row r="58" spans="3:3" x14ac:dyDescent="0.25">
      <c r="C58" s="54"/>
    </row>
    <row r="59" spans="3:3" x14ac:dyDescent="0.25">
      <c r="C59" s="54"/>
    </row>
    <row r="60" spans="3:3" x14ac:dyDescent="0.25">
      <c r="C60" s="54"/>
    </row>
    <row r="61" spans="3:3" x14ac:dyDescent="0.25">
      <c r="C61" s="54"/>
    </row>
    <row r="62" spans="3:3" x14ac:dyDescent="0.25">
      <c r="C62" s="54"/>
    </row>
    <row r="63" spans="3:3" x14ac:dyDescent="0.25">
      <c r="C63" s="54"/>
    </row>
    <row r="64" spans="3:3" x14ac:dyDescent="0.25">
      <c r="C64" s="54"/>
    </row>
    <row r="65" spans="3:3" x14ac:dyDescent="0.25">
      <c r="C65" s="54"/>
    </row>
    <row r="66" spans="3:3" x14ac:dyDescent="0.25">
      <c r="C66" s="54"/>
    </row>
    <row r="67" spans="3:3" x14ac:dyDescent="0.25">
      <c r="C67" s="54"/>
    </row>
    <row r="68" spans="3:3" x14ac:dyDescent="0.25">
      <c r="C68" s="54"/>
    </row>
    <row r="69" spans="3:3" x14ac:dyDescent="0.25">
      <c r="C69" s="54"/>
    </row>
    <row r="70" spans="3:3" x14ac:dyDescent="0.25">
      <c r="C70" s="54"/>
    </row>
    <row r="71" spans="3:3" x14ac:dyDescent="0.25">
      <c r="C71" s="54"/>
    </row>
    <row r="72" spans="3:3" x14ac:dyDescent="0.25">
      <c r="C72" s="54"/>
    </row>
    <row r="73" spans="3:3" x14ac:dyDescent="0.25">
      <c r="C73" s="54"/>
    </row>
    <row r="74" spans="3:3" x14ac:dyDescent="0.25">
      <c r="C74" s="54"/>
    </row>
    <row r="75" spans="3:3" x14ac:dyDescent="0.25">
      <c r="C75" s="54"/>
    </row>
    <row r="76" spans="3:3" x14ac:dyDescent="0.25">
      <c r="C76" s="54"/>
    </row>
    <row r="77" spans="3:3" x14ac:dyDescent="0.25">
      <c r="C77" s="54"/>
    </row>
    <row r="78" spans="3:3" x14ac:dyDescent="0.25">
      <c r="C78" s="54"/>
    </row>
    <row r="79" spans="3:3" x14ac:dyDescent="0.25">
      <c r="C79" s="54"/>
    </row>
    <row r="80" spans="3:3" x14ac:dyDescent="0.25">
      <c r="C80" s="54"/>
    </row>
    <row r="81" spans="3:3" x14ac:dyDescent="0.25">
      <c r="C81" s="54"/>
    </row>
    <row r="82" spans="3:3" x14ac:dyDescent="0.25">
      <c r="C82" s="54"/>
    </row>
    <row r="83" spans="3:3" x14ac:dyDescent="0.25">
      <c r="C83" s="54"/>
    </row>
    <row r="84" spans="3:3" x14ac:dyDescent="0.25">
      <c r="C84" s="54"/>
    </row>
    <row r="85" spans="3:3" x14ac:dyDescent="0.25">
      <c r="C85" s="54"/>
    </row>
    <row r="86" spans="3:3" x14ac:dyDescent="0.25">
      <c r="C86" s="54"/>
    </row>
    <row r="87" spans="3:3" x14ac:dyDescent="0.25">
      <c r="C87" s="54"/>
    </row>
    <row r="88" spans="3:3" x14ac:dyDescent="0.25">
      <c r="C88" s="54"/>
    </row>
    <row r="89" spans="3:3" x14ac:dyDescent="0.25">
      <c r="C89" s="54"/>
    </row>
    <row r="90" spans="3:3" x14ac:dyDescent="0.25">
      <c r="C90" s="54"/>
    </row>
    <row r="91" spans="3:3" x14ac:dyDescent="0.25">
      <c r="C91" s="54"/>
    </row>
    <row r="92" spans="3:3" x14ac:dyDescent="0.25">
      <c r="C92" s="54"/>
    </row>
    <row r="93" spans="3:3" x14ac:dyDescent="0.25">
      <c r="C93" s="54"/>
    </row>
    <row r="94" spans="3:3" x14ac:dyDescent="0.25">
      <c r="C94" s="54"/>
    </row>
    <row r="95" spans="3:3" x14ac:dyDescent="0.25">
      <c r="C95" s="54"/>
    </row>
    <row r="96" spans="3:3" x14ac:dyDescent="0.25">
      <c r="C96" s="54"/>
    </row>
    <row r="97" spans="3:3" x14ac:dyDescent="0.25">
      <c r="C97" s="54"/>
    </row>
    <row r="98" spans="3:3" x14ac:dyDescent="0.25">
      <c r="C98" s="54"/>
    </row>
    <row r="99" spans="3:3" x14ac:dyDescent="0.25">
      <c r="C99" s="54"/>
    </row>
    <row r="100" spans="3:3" x14ac:dyDescent="0.25">
      <c r="C100" s="54"/>
    </row>
    <row r="101" spans="3:3" x14ac:dyDescent="0.25">
      <c r="C101" s="54"/>
    </row>
    <row r="102" spans="3:3" x14ac:dyDescent="0.25">
      <c r="C102" s="54"/>
    </row>
    <row r="103" spans="3:3" x14ac:dyDescent="0.25">
      <c r="C103" s="54"/>
    </row>
    <row r="104" spans="3:3" x14ac:dyDescent="0.25">
      <c r="C104" s="54"/>
    </row>
    <row r="105" spans="3:3" x14ac:dyDescent="0.25">
      <c r="C105" s="54"/>
    </row>
    <row r="106" spans="3:3" x14ac:dyDescent="0.25">
      <c r="C106" s="54"/>
    </row>
    <row r="107" spans="3:3" x14ac:dyDescent="0.25">
      <c r="C107" s="54"/>
    </row>
    <row r="108" spans="3:3" x14ac:dyDescent="0.25">
      <c r="C108" s="54"/>
    </row>
    <row r="109" spans="3:3" x14ac:dyDescent="0.25">
      <c r="C109" s="54"/>
    </row>
    <row r="110" spans="3:3" x14ac:dyDescent="0.25">
      <c r="C110" s="54"/>
    </row>
    <row r="111" spans="3:3" x14ac:dyDescent="0.25">
      <c r="C111" s="54"/>
    </row>
    <row r="112" spans="3:3" x14ac:dyDescent="0.25">
      <c r="C112" s="54"/>
    </row>
    <row r="113" spans="3:3" x14ac:dyDescent="0.25">
      <c r="C113" s="54"/>
    </row>
    <row r="114" spans="3:3" x14ac:dyDescent="0.25">
      <c r="C114" s="54"/>
    </row>
    <row r="115" spans="3:3" x14ac:dyDescent="0.25">
      <c r="C115" s="54"/>
    </row>
    <row r="116" spans="3:3" x14ac:dyDescent="0.25">
      <c r="C116" s="54"/>
    </row>
    <row r="117" spans="3:3" x14ac:dyDescent="0.25">
      <c r="C117" s="54"/>
    </row>
    <row r="118" spans="3:3" x14ac:dyDescent="0.25">
      <c r="C118" s="54"/>
    </row>
    <row r="119" spans="3:3" x14ac:dyDescent="0.25">
      <c r="C119" s="54"/>
    </row>
    <row r="120" spans="3:3" x14ac:dyDescent="0.25">
      <c r="C120" s="54"/>
    </row>
    <row r="121" spans="3:3" x14ac:dyDescent="0.25">
      <c r="C121" s="54"/>
    </row>
    <row r="122" spans="3:3" x14ac:dyDescent="0.25">
      <c r="C122" s="54"/>
    </row>
    <row r="123" spans="3:3" x14ac:dyDescent="0.25">
      <c r="C123" s="54"/>
    </row>
    <row r="124" spans="3:3" x14ac:dyDescent="0.25">
      <c r="C124" s="54"/>
    </row>
    <row r="125" spans="3:3" x14ac:dyDescent="0.25">
      <c r="C125" s="54"/>
    </row>
    <row r="126" spans="3:3" x14ac:dyDescent="0.25">
      <c r="C126" s="54"/>
    </row>
    <row r="127" spans="3:3" x14ac:dyDescent="0.25">
      <c r="C127" s="54"/>
    </row>
    <row r="128" spans="3:3" x14ac:dyDescent="0.25">
      <c r="C128" s="54"/>
    </row>
    <row r="129" spans="3:3" x14ac:dyDescent="0.25">
      <c r="C129" s="54"/>
    </row>
    <row r="130" spans="3:3" x14ac:dyDescent="0.25">
      <c r="C130" s="54"/>
    </row>
    <row r="131" spans="3:3" x14ac:dyDescent="0.25">
      <c r="C131" s="54"/>
    </row>
    <row r="132" spans="3:3" x14ac:dyDescent="0.25">
      <c r="C132" s="54"/>
    </row>
    <row r="133" spans="3:3" x14ac:dyDescent="0.25">
      <c r="C133" s="54"/>
    </row>
    <row r="134" spans="3:3" x14ac:dyDescent="0.25">
      <c r="C134" s="54"/>
    </row>
    <row r="135" spans="3:3" x14ac:dyDescent="0.25">
      <c r="C135" s="54"/>
    </row>
    <row r="136" spans="3:3" x14ac:dyDescent="0.25">
      <c r="C136" s="54"/>
    </row>
    <row r="137" spans="3:3" x14ac:dyDescent="0.25">
      <c r="C137" s="54"/>
    </row>
    <row r="138" spans="3:3" x14ac:dyDescent="0.25">
      <c r="C138" s="54"/>
    </row>
    <row r="139" spans="3:3" x14ac:dyDescent="0.25">
      <c r="C139" s="54"/>
    </row>
    <row r="140" spans="3:3" x14ac:dyDescent="0.25">
      <c r="C140" s="54"/>
    </row>
    <row r="141" spans="3:3" x14ac:dyDescent="0.25">
      <c r="C141" s="54"/>
    </row>
    <row r="142" spans="3:3" x14ac:dyDescent="0.25">
      <c r="C142" s="54"/>
    </row>
    <row r="143" spans="3:3" x14ac:dyDescent="0.25">
      <c r="C143" s="54"/>
    </row>
    <row r="144" spans="3:3" x14ac:dyDescent="0.25">
      <c r="C144" s="54"/>
    </row>
    <row r="145" spans="3:3" x14ac:dyDescent="0.25">
      <c r="C145" s="54"/>
    </row>
    <row r="146" spans="3:3" x14ac:dyDescent="0.25">
      <c r="C146" s="54"/>
    </row>
    <row r="147" spans="3:3" x14ac:dyDescent="0.25">
      <c r="C147" s="54"/>
    </row>
    <row r="148" spans="3:3" x14ac:dyDescent="0.25">
      <c r="C148" s="54"/>
    </row>
    <row r="149" spans="3:3" x14ac:dyDescent="0.25">
      <c r="C149" s="54"/>
    </row>
    <row r="150" spans="3:3" x14ac:dyDescent="0.25">
      <c r="C150" s="54"/>
    </row>
    <row r="151" spans="3:3" x14ac:dyDescent="0.25">
      <c r="C151" s="54"/>
    </row>
    <row r="152" spans="3:3" x14ac:dyDescent="0.25">
      <c r="C152" s="54"/>
    </row>
    <row r="153" spans="3:3" x14ac:dyDescent="0.25">
      <c r="C153" s="54"/>
    </row>
    <row r="154" spans="3:3" x14ac:dyDescent="0.25">
      <c r="C154" s="54"/>
    </row>
    <row r="155" spans="3:3" x14ac:dyDescent="0.25">
      <c r="C155" s="54"/>
    </row>
    <row r="156" spans="3:3" x14ac:dyDescent="0.25">
      <c r="C156" s="54"/>
    </row>
    <row r="157" spans="3:3" x14ac:dyDescent="0.25">
      <c r="C157" s="54"/>
    </row>
    <row r="158" spans="3:3" x14ac:dyDescent="0.25">
      <c r="C158" s="54"/>
    </row>
    <row r="159" spans="3:3" x14ac:dyDescent="0.25">
      <c r="C159" s="54"/>
    </row>
    <row r="160" spans="3:3" x14ac:dyDescent="0.25">
      <c r="C160" s="54"/>
    </row>
    <row r="161" spans="3:3" x14ac:dyDescent="0.25">
      <c r="C161" s="54"/>
    </row>
    <row r="162" spans="3:3" x14ac:dyDescent="0.25">
      <c r="C162" s="54"/>
    </row>
    <row r="163" spans="3:3" x14ac:dyDescent="0.25">
      <c r="C163" s="54"/>
    </row>
    <row r="164" spans="3:3" x14ac:dyDescent="0.25">
      <c r="C164" s="54"/>
    </row>
    <row r="165" spans="3:3" x14ac:dyDescent="0.25">
      <c r="C165" s="54"/>
    </row>
    <row r="166" spans="3:3" x14ac:dyDescent="0.25">
      <c r="C166" s="54"/>
    </row>
    <row r="167" spans="3:3" x14ac:dyDescent="0.25">
      <c r="C167" s="54"/>
    </row>
    <row r="168" spans="3:3" x14ac:dyDescent="0.25">
      <c r="C168" s="54"/>
    </row>
    <row r="169" spans="3:3" x14ac:dyDescent="0.25">
      <c r="C169" s="54"/>
    </row>
    <row r="170" spans="3:3" x14ac:dyDescent="0.25">
      <c r="C170" s="54"/>
    </row>
    <row r="171" spans="3:3" x14ac:dyDescent="0.25">
      <c r="C171" s="54"/>
    </row>
    <row r="172" spans="3:3" x14ac:dyDescent="0.25">
      <c r="C172" s="54"/>
    </row>
    <row r="173" spans="3:3" x14ac:dyDescent="0.25">
      <c r="C173" s="54"/>
    </row>
    <row r="174" spans="3:3" x14ac:dyDescent="0.25">
      <c r="C174" s="54"/>
    </row>
    <row r="175" spans="3:3" x14ac:dyDescent="0.25">
      <c r="C175" s="54"/>
    </row>
    <row r="176" spans="3:3" x14ac:dyDescent="0.25">
      <c r="C176" s="54"/>
    </row>
    <row r="177" spans="3:3" x14ac:dyDescent="0.25">
      <c r="C177" s="54"/>
    </row>
    <row r="178" spans="3:3" x14ac:dyDescent="0.25">
      <c r="C178" s="54"/>
    </row>
    <row r="179" spans="3:3" x14ac:dyDescent="0.25">
      <c r="C179" s="54"/>
    </row>
    <row r="180" spans="3:3" x14ac:dyDescent="0.25">
      <c r="C180" s="54"/>
    </row>
    <row r="181" spans="3:3" x14ac:dyDescent="0.25">
      <c r="C181" s="54"/>
    </row>
    <row r="182" spans="3:3" x14ac:dyDescent="0.25">
      <c r="C182" s="54"/>
    </row>
    <row r="183" spans="3:3" x14ac:dyDescent="0.25">
      <c r="C183" s="54"/>
    </row>
    <row r="184" spans="3:3" x14ac:dyDescent="0.25">
      <c r="C184" s="54"/>
    </row>
    <row r="185" spans="3:3" x14ac:dyDescent="0.25">
      <c r="C185" s="54"/>
    </row>
    <row r="186" spans="3:3" x14ac:dyDescent="0.25">
      <c r="C186" s="54"/>
    </row>
    <row r="187" spans="3:3" x14ac:dyDescent="0.25">
      <c r="C187" s="54"/>
    </row>
    <row r="188" spans="3:3" x14ac:dyDescent="0.25">
      <c r="C188" s="54"/>
    </row>
    <row r="189" spans="3:3" x14ac:dyDescent="0.25">
      <c r="C189" s="54"/>
    </row>
    <row r="190" spans="3:3" x14ac:dyDescent="0.25">
      <c r="C190" s="54"/>
    </row>
    <row r="191" spans="3:3" x14ac:dyDescent="0.25">
      <c r="C191" s="54"/>
    </row>
    <row r="192" spans="3:3" x14ac:dyDescent="0.25">
      <c r="C192" s="54"/>
    </row>
    <row r="193" spans="3:3" x14ac:dyDescent="0.25">
      <c r="C193" s="54"/>
    </row>
    <row r="194" spans="3:3" x14ac:dyDescent="0.25">
      <c r="C194" s="54"/>
    </row>
    <row r="195" spans="3:3" x14ac:dyDescent="0.25">
      <c r="C195" s="54"/>
    </row>
    <row r="196" spans="3:3" x14ac:dyDescent="0.25">
      <c r="C196" s="54"/>
    </row>
    <row r="197" spans="3:3" x14ac:dyDescent="0.25">
      <c r="C197" s="54"/>
    </row>
    <row r="198" spans="3:3" x14ac:dyDescent="0.25">
      <c r="C198" s="54"/>
    </row>
    <row r="199" spans="3:3" x14ac:dyDescent="0.25">
      <c r="C199" s="54"/>
    </row>
    <row r="200" spans="3:3" x14ac:dyDescent="0.25">
      <c r="C200" s="54"/>
    </row>
    <row r="201" spans="3:3" x14ac:dyDescent="0.25">
      <c r="C201" s="54"/>
    </row>
    <row r="202" spans="3:3" x14ac:dyDescent="0.25">
      <c r="C202" s="54"/>
    </row>
    <row r="203" spans="3:3" x14ac:dyDescent="0.25">
      <c r="C203" s="54"/>
    </row>
    <row r="204" spans="3:3" x14ac:dyDescent="0.25">
      <c r="C204" s="54"/>
    </row>
    <row r="205" spans="3:3" x14ac:dyDescent="0.25">
      <c r="C205" s="54"/>
    </row>
    <row r="206" spans="3:3" x14ac:dyDescent="0.25">
      <c r="C206" s="54"/>
    </row>
    <row r="207" spans="3:3" x14ac:dyDescent="0.25">
      <c r="C207" s="54"/>
    </row>
    <row r="208" spans="3:3" x14ac:dyDescent="0.25">
      <c r="C208" s="54"/>
    </row>
    <row r="209" spans="3:3" x14ac:dyDescent="0.25">
      <c r="C209" s="54"/>
    </row>
    <row r="210" spans="3:3" x14ac:dyDescent="0.25">
      <c r="C210" s="54"/>
    </row>
    <row r="211" spans="3:3" x14ac:dyDescent="0.25">
      <c r="C211" s="54"/>
    </row>
    <row r="212" spans="3:3" x14ac:dyDescent="0.25">
      <c r="C212" s="54"/>
    </row>
    <row r="213" spans="3:3" x14ac:dyDescent="0.25">
      <c r="C213" s="54"/>
    </row>
    <row r="214" spans="3:3" x14ac:dyDescent="0.25">
      <c r="C214" s="54"/>
    </row>
    <row r="215" spans="3:3" x14ac:dyDescent="0.25">
      <c r="C215" s="54"/>
    </row>
    <row r="216" spans="3:3" x14ac:dyDescent="0.25">
      <c r="C216" s="54"/>
    </row>
    <row r="217" spans="3:3" x14ac:dyDescent="0.25">
      <c r="C217" s="54"/>
    </row>
    <row r="218" spans="3:3" x14ac:dyDescent="0.25">
      <c r="C218" s="54"/>
    </row>
    <row r="219" spans="3:3" x14ac:dyDescent="0.25">
      <c r="C219" s="54"/>
    </row>
    <row r="220" spans="3:3" x14ac:dyDescent="0.25">
      <c r="C220" s="54"/>
    </row>
    <row r="221" spans="3:3" x14ac:dyDescent="0.25">
      <c r="C221" s="54"/>
    </row>
    <row r="222" spans="3:3" x14ac:dyDescent="0.25">
      <c r="C222" s="54"/>
    </row>
    <row r="223" spans="3:3" x14ac:dyDescent="0.25">
      <c r="C223" s="54"/>
    </row>
    <row r="224" spans="3:3" x14ac:dyDescent="0.25">
      <c r="C224" s="54"/>
    </row>
    <row r="225" spans="3:3" x14ac:dyDescent="0.25">
      <c r="C225" s="54"/>
    </row>
    <row r="226" spans="3:3" x14ac:dyDescent="0.25">
      <c r="C226" s="54"/>
    </row>
    <row r="227" spans="3:3" x14ac:dyDescent="0.25">
      <c r="C227" s="54"/>
    </row>
    <row r="228" spans="3:3" x14ac:dyDescent="0.25">
      <c r="C228" s="54"/>
    </row>
    <row r="229" spans="3:3" x14ac:dyDescent="0.25">
      <c r="C229" s="54"/>
    </row>
    <row r="230" spans="3:3" x14ac:dyDescent="0.25">
      <c r="C230" s="54"/>
    </row>
    <row r="231" spans="3:3" x14ac:dyDescent="0.25">
      <c r="C231" s="54"/>
    </row>
    <row r="232" spans="3:3" x14ac:dyDescent="0.25">
      <c r="C232" s="54"/>
    </row>
    <row r="233" spans="3:3" x14ac:dyDescent="0.25">
      <c r="C233" s="54"/>
    </row>
    <row r="234" spans="3:3" x14ac:dyDescent="0.25">
      <c r="C234" s="54"/>
    </row>
    <row r="235" spans="3:3" x14ac:dyDescent="0.25">
      <c r="C235" s="54"/>
    </row>
    <row r="236" spans="3:3" x14ac:dyDescent="0.25">
      <c r="C236" s="54"/>
    </row>
    <row r="237" spans="3:3" x14ac:dyDescent="0.25">
      <c r="C237" s="54"/>
    </row>
    <row r="238" spans="3:3" x14ac:dyDescent="0.25">
      <c r="C238" s="54"/>
    </row>
    <row r="239" spans="3:3" x14ac:dyDescent="0.25">
      <c r="C239" s="54"/>
    </row>
    <row r="240" spans="3:3" x14ac:dyDescent="0.25">
      <c r="C240" s="54"/>
    </row>
    <row r="241" spans="3:3" x14ac:dyDescent="0.25">
      <c r="C241" s="54"/>
    </row>
    <row r="242" spans="3:3" x14ac:dyDescent="0.25">
      <c r="C242" s="54"/>
    </row>
    <row r="243" spans="3:3" x14ac:dyDescent="0.25">
      <c r="C243" s="54"/>
    </row>
    <row r="244" spans="3:3" x14ac:dyDescent="0.25">
      <c r="C244" s="54"/>
    </row>
    <row r="245" spans="3:3" x14ac:dyDescent="0.25">
      <c r="C245" s="54"/>
    </row>
    <row r="246" spans="3:3" x14ac:dyDescent="0.25">
      <c r="C246" s="54"/>
    </row>
    <row r="247" spans="3:3" x14ac:dyDescent="0.25">
      <c r="C247" s="54"/>
    </row>
    <row r="248" spans="3:3" x14ac:dyDescent="0.25">
      <c r="C248" s="54"/>
    </row>
    <row r="249" spans="3:3" x14ac:dyDescent="0.25">
      <c r="C249" s="54"/>
    </row>
    <row r="250" spans="3:3" x14ac:dyDescent="0.25">
      <c r="C250" s="54"/>
    </row>
    <row r="251" spans="3:3" x14ac:dyDescent="0.25">
      <c r="C251" s="54"/>
    </row>
    <row r="252" spans="3:3" x14ac:dyDescent="0.25">
      <c r="C252" s="54"/>
    </row>
    <row r="253" spans="3:3" x14ac:dyDescent="0.25">
      <c r="C253" s="54"/>
    </row>
    <row r="254" spans="3:3" x14ac:dyDescent="0.25">
      <c r="C254" s="54"/>
    </row>
    <row r="255" spans="3:3" x14ac:dyDescent="0.25">
      <c r="C255" s="54"/>
    </row>
    <row r="256" spans="3:3" x14ac:dyDescent="0.25">
      <c r="C256" s="54"/>
    </row>
    <row r="257" spans="3:3" x14ac:dyDescent="0.25">
      <c r="C257" s="54"/>
    </row>
    <row r="258" spans="3:3" x14ac:dyDescent="0.25">
      <c r="C258" s="54"/>
    </row>
    <row r="259" spans="3:3" x14ac:dyDescent="0.25">
      <c r="C259" s="54"/>
    </row>
    <row r="260" spans="3:3" x14ac:dyDescent="0.25">
      <c r="C260" s="54"/>
    </row>
    <row r="261" spans="3:3" x14ac:dyDescent="0.25">
      <c r="C261" s="54"/>
    </row>
    <row r="262" spans="3:3" x14ac:dyDescent="0.25">
      <c r="C262" s="54"/>
    </row>
    <row r="263" spans="3:3" x14ac:dyDescent="0.25">
      <c r="C263" s="54"/>
    </row>
    <row r="264" spans="3:3" x14ac:dyDescent="0.25">
      <c r="C264" s="54"/>
    </row>
    <row r="265" spans="3:3" x14ac:dyDescent="0.25">
      <c r="C265" s="54"/>
    </row>
    <row r="266" spans="3:3" x14ac:dyDescent="0.25">
      <c r="C266" s="54"/>
    </row>
    <row r="267" spans="3:3" x14ac:dyDescent="0.25">
      <c r="C267" s="54"/>
    </row>
    <row r="268" spans="3:3" x14ac:dyDescent="0.25">
      <c r="C268" s="54"/>
    </row>
    <row r="269" spans="3:3" x14ac:dyDescent="0.25">
      <c r="C269" s="54"/>
    </row>
    <row r="270" spans="3:3" x14ac:dyDescent="0.25">
      <c r="C270" s="54"/>
    </row>
    <row r="271" spans="3:3" x14ac:dyDescent="0.25">
      <c r="C271" s="54"/>
    </row>
    <row r="272" spans="3:3" x14ac:dyDescent="0.25">
      <c r="C272" s="54"/>
    </row>
    <row r="273" spans="3:3" x14ac:dyDescent="0.25">
      <c r="C273" s="54"/>
    </row>
    <row r="274" spans="3:3" x14ac:dyDescent="0.25">
      <c r="C274" s="54"/>
    </row>
    <row r="275" spans="3:3" x14ac:dyDescent="0.25">
      <c r="C275" s="54"/>
    </row>
    <row r="276" spans="3:3" x14ac:dyDescent="0.25">
      <c r="C276" s="54"/>
    </row>
    <row r="277" spans="3:3" x14ac:dyDescent="0.25">
      <c r="C277" s="54"/>
    </row>
    <row r="278" spans="3:3" x14ac:dyDescent="0.25">
      <c r="C278" s="54"/>
    </row>
    <row r="279" spans="3:3" x14ac:dyDescent="0.25">
      <c r="C279" s="54"/>
    </row>
    <row r="280" spans="3:3" x14ac:dyDescent="0.25">
      <c r="C280" s="54"/>
    </row>
    <row r="281" spans="3:3" x14ac:dyDescent="0.25">
      <c r="C281" s="54"/>
    </row>
    <row r="282" spans="3:3" x14ac:dyDescent="0.25">
      <c r="C282" s="54"/>
    </row>
    <row r="283" spans="3:3" x14ac:dyDescent="0.25">
      <c r="C283" s="54"/>
    </row>
    <row r="284" spans="3:3" x14ac:dyDescent="0.25">
      <c r="C284" s="54"/>
    </row>
    <row r="285" spans="3:3" x14ac:dyDescent="0.25">
      <c r="C285" s="54"/>
    </row>
    <row r="286" spans="3:3" x14ac:dyDescent="0.25">
      <c r="C286" s="54"/>
    </row>
    <row r="287" spans="3:3" x14ac:dyDescent="0.25">
      <c r="C287" s="54"/>
    </row>
    <row r="288" spans="3:3" x14ac:dyDescent="0.25">
      <c r="C288" s="54"/>
    </row>
    <row r="289" spans="3:3" x14ac:dyDescent="0.25">
      <c r="C289" s="54"/>
    </row>
    <row r="290" spans="3:3" x14ac:dyDescent="0.25">
      <c r="C290" s="54"/>
    </row>
    <row r="291" spans="3:3" x14ac:dyDescent="0.25">
      <c r="C291" s="54"/>
    </row>
    <row r="292" spans="3:3" x14ac:dyDescent="0.25">
      <c r="C292" s="54"/>
    </row>
    <row r="293" spans="3:3" x14ac:dyDescent="0.25">
      <c r="C293" s="54"/>
    </row>
    <row r="294" spans="3:3" x14ac:dyDescent="0.25">
      <c r="C294" s="54"/>
    </row>
    <row r="295" spans="3:3" x14ac:dyDescent="0.25">
      <c r="C295" s="54"/>
    </row>
    <row r="296" spans="3:3" x14ac:dyDescent="0.25">
      <c r="C296" s="54"/>
    </row>
    <row r="297" spans="3:3" x14ac:dyDescent="0.25">
      <c r="C297" s="54"/>
    </row>
    <row r="298" spans="3:3" x14ac:dyDescent="0.25">
      <c r="C298" s="54"/>
    </row>
    <row r="299" spans="3:3" x14ac:dyDescent="0.25">
      <c r="C299" s="54"/>
    </row>
    <row r="300" spans="3:3" x14ac:dyDescent="0.25">
      <c r="C300" s="54"/>
    </row>
    <row r="301" spans="3:3" x14ac:dyDescent="0.25">
      <c r="C301" s="54"/>
    </row>
    <row r="302" spans="3:3" x14ac:dyDescent="0.25">
      <c r="C302" s="54"/>
    </row>
    <row r="303" spans="3:3" x14ac:dyDescent="0.25">
      <c r="C303" s="54"/>
    </row>
    <row r="304" spans="3:3" x14ac:dyDescent="0.25">
      <c r="C304" s="54"/>
    </row>
    <row r="305" spans="3:3" x14ac:dyDescent="0.25">
      <c r="C305" s="54"/>
    </row>
    <row r="306" spans="3:3" x14ac:dyDescent="0.25">
      <c r="C306" s="54"/>
    </row>
    <row r="307" spans="3:3" x14ac:dyDescent="0.25">
      <c r="C307" s="54"/>
    </row>
    <row r="308" spans="3:3" x14ac:dyDescent="0.25">
      <c r="C308" s="54"/>
    </row>
    <row r="309" spans="3:3" x14ac:dyDescent="0.25">
      <c r="C309" s="54"/>
    </row>
    <row r="310" spans="3:3" x14ac:dyDescent="0.25">
      <c r="C310" s="54"/>
    </row>
    <row r="311" spans="3:3" x14ac:dyDescent="0.25">
      <c r="C311" s="54"/>
    </row>
    <row r="312" spans="3:3" x14ac:dyDescent="0.25">
      <c r="C312" s="54"/>
    </row>
    <row r="313" spans="3:3" x14ac:dyDescent="0.25">
      <c r="C313" s="54"/>
    </row>
    <row r="314" spans="3:3" x14ac:dyDescent="0.25">
      <c r="C314" s="54"/>
    </row>
    <row r="315" spans="3:3" x14ac:dyDescent="0.25">
      <c r="C315" s="54"/>
    </row>
    <row r="316" spans="3:3" x14ac:dyDescent="0.25">
      <c r="C316" s="54"/>
    </row>
    <row r="317" spans="3:3" x14ac:dyDescent="0.25">
      <c r="C317" s="54"/>
    </row>
    <row r="318" spans="3:3" x14ac:dyDescent="0.25">
      <c r="C318" s="54"/>
    </row>
    <row r="319" spans="3:3" x14ac:dyDescent="0.25">
      <c r="C319" s="54"/>
    </row>
    <row r="320" spans="3:3" x14ac:dyDescent="0.25">
      <c r="C320" s="54"/>
    </row>
    <row r="321" spans="3:3" x14ac:dyDescent="0.25">
      <c r="C321" s="54"/>
    </row>
    <row r="322" spans="3:3" x14ac:dyDescent="0.25">
      <c r="C322" s="54"/>
    </row>
    <row r="323" spans="3:3" x14ac:dyDescent="0.25">
      <c r="C323" s="54"/>
    </row>
    <row r="324" spans="3:3" x14ac:dyDescent="0.25">
      <c r="C324" s="54"/>
    </row>
    <row r="325" spans="3:3" x14ac:dyDescent="0.25">
      <c r="C325" s="54"/>
    </row>
    <row r="326" spans="3:3" x14ac:dyDescent="0.25">
      <c r="C326" s="54"/>
    </row>
    <row r="327" spans="3:3" x14ac:dyDescent="0.25">
      <c r="C327" s="54"/>
    </row>
    <row r="328" spans="3:3" x14ac:dyDescent="0.25">
      <c r="C328" s="54"/>
    </row>
    <row r="329" spans="3:3" x14ac:dyDescent="0.25">
      <c r="C329" s="54"/>
    </row>
    <row r="330" spans="3:3" x14ac:dyDescent="0.25">
      <c r="C330" s="54"/>
    </row>
    <row r="331" spans="3:3" x14ac:dyDescent="0.25">
      <c r="C331" s="54"/>
    </row>
    <row r="332" spans="3:3" x14ac:dyDescent="0.25">
      <c r="C332" s="54"/>
    </row>
    <row r="333" spans="3:3" x14ac:dyDescent="0.25">
      <c r="C333" s="54"/>
    </row>
    <row r="334" spans="3:3" x14ac:dyDescent="0.25">
      <c r="C334" s="54"/>
    </row>
    <row r="335" spans="3:3" x14ac:dyDescent="0.25">
      <c r="C335" s="54"/>
    </row>
    <row r="336" spans="3:3" x14ac:dyDescent="0.25">
      <c r="C336" s="54"/>
    </row>
    <row r="337" spans="3:3" x14ac:dyDescent="0.25">
      <c r="C337" s="54"/>
    </row>
    <row r="338" spans="3:3" x14ac:dyDescent="0.25">
      <c r="C338" s="54"/>
    </row>
    <row r="339" spans="3:3" x14ac:dyDescent="0.25">
      <c r="C339" s="54"/>
    </row>
    <row r="340" spans="3:3" x14ac:dyDescent="0.25">
      <c r="C340" s="54"/>
    </row>
    <row r="341" spans="3:3" x14ac:dyDescent="0.25">
      <c r="C341" s="54"/>
    </row>
    <row r="342" spans="3:3" x14ac:dyDescent="0.25">
      <c r="C342" s="54"/>
    </row>
    <row r="343" spans="3:3" x14ac:dyDescent="0.25">
      <c r="C343" s="54"/>
    </row>
    <row r="344" spans="3:3" x14ac:dyDescent="0.25">
      <c r="C344" s="54"/>
    </row>
    <row r="345" spans="3:3" x14ac:dyDescent="0.25">
      <c r="C345" s="54"/>
    </row>
    <row r="346" spans="3:3" x14ac:dyDescent="0.25">
      <c r="C346" s="54"/>
    </row>
    <row r="347" spans="3:3" x14ac:dyDescent="0.25">
      <c r="C347" s="54"/>
    </row>
    <row r="348" spans="3:3" x14ac:dyDescent="0.25">
      <c r="C348" s="54"/>
    </row>
    <row r="349" spans="3:3" x14ac:dyDescent="0.25">
      <c r="C349" s="54"/>
    </row>
    <row r="350" spans="3:3" x14ac:dyDescent="0.25">
      <c r="C350" s="54"/>
    </row>
    <row r="351" spans="3:3" x14ac:dyDescent="0.25">
      <c r="C351" s="54"/>
    </row>
    <row r="352" spans="3:3" x14ac:dyDescent="0.25">
      <c r="C352" s="54"/>
    </row>
    <row r="353" spans="3:3" x14ac:dyDescent="0.25">
      <c r="C353" s="54"/>
    </row>
    <row r="354" spans="3:3" x14ac:dyDescent="0.25">
      <c r="C354" s="54"/>
    </row>
    <row r="355" spans="3:3" x14ac:dyDescent="0.25">
      <c r="C355" s="54"/>
    </row>
    <row r="356" spans="3:3" x14ac:dyDescent="0.25">
      <c r="C356" s="54"/>
    </row>
    <row r="357" spans="3:3" x14ac:dyDescent="0.25">
      <c r="C357" s="54"/>
    </row>
    <row r="358" spans="3:3" x14ac:dyDescent="0.25">
      <c r="C358" s="54"/>
    </row>
    <row r="359" spans="3:3" x14ac:dyDescent="0.25">
      <c r="C359" s="54"/>
    </row>
    <row r="360" spans="3:3" x14ac:dyDescent="0.25">
      <c r="C360" s="54"/>
    </row>
    <row r="361" spans="3:3" x14ac:dyDescent="0.25">
      <c r="C361" s="54"/>
    </row>
    <row r="362" spans="3:3" x14ac:dyDescent="0.25">
      <c r="C362" s="54"/>
    </row>
    <row r="363" spans="3:3" x14ac:dyDescent="0.25">
      <c r="C363" s="54"/>
    </row>
    <row r="364" spans="3:3" x14ac:dyDescent="0.25">
      <c r="C364" s="54"/>
    </row>
    <row r="365" spans="3:3" x14ac:dyDescent="0.25">
      <c r="C365" s="54"/>
    </row>
    <row r="366" spans="3:3" x14ac:dyDescent="0.25">
      <c r="C366" s="54"/>
    </row>
    <row r="367" spans="3:3" x14ac:dyDescent="0.25">
      <c r="C367" s="54"/>
    </row>
    <row r="368" spans="3:3" x14ac:dyDescent="0.25">
      <c r="C368" s="54"/>
    </row>
    <row r="369" spans="3:3" x14ac:dyDescent="0.25">
      <c r="C369" s="54"/>
    </row>
    <row r="370" spans="3:3" x14ac:dyDescent="0.25">
      <c r="C370" s="54"/>
    </row>
    <row r="371" spans="3:3" x14ac:dyDescent="0.25">
      <c r="C371" s="54"/>
    </row>
    <row r="372" spans="3:3" x14ac:dyDescent="0.25">
      <c r="C372" s="54"/>
    </row>
    <row r="373" spans="3:3" x14ac:dyDescent="0.25">
      <c r="C373" s="54"/>
    </row>
    <row r="374" spans="3:3" x14ac:dyDescent="0.25">
      <c r="C374" s="54"/>
    </row>
    <row r="375" spans="3:3" x14ac:dyDescent="0.25">
      <c r="C375" s="54"/>
    </row>
    <row r="376" spans="3:3" x14ac:dyDescent="0.25">
      <c r="C376" s="54"/>
    </row>
    <row r="377" spans="3:3" x14ac:dyDescent="0.25">
      <c r="C377" s="54"/>
    </row>
    <row r="378" spans="3:3" x14ac:dyDescent="0.25">
      <c r="C378" s="54"/>
    </row>
    <row r="379" spans="3:3" x14ac:dyDescent="0.25">
      <c r="C379" s="54"/>
    </row>
    <row r="380" spans="3:3" x14ac:dyDescent="0.25">
      <c r="C380" s="54"/>
    </row>
    <row r="381" spans="3:3" x14ac:dyDescent="0.25">
      <c r="C381" s="54"/>
    </row>
    <row r="382" spans="3:3" x14ac:dyDescent="0.25">
      <c r="C382" s="54"/>
    </row>
    <row r="383" spans="3:3" x14ac:dyDescent="0.25">
      <c r="C383" s="54"/>
    </row>
    <row r="384" spans="3:3" x14ac:dyDescent="0.25">
      <c r="C384" s="54"/>
    </row>
    <row r="385" spans="3:3" x14ac:dyDescent="0.25">
      <c r="C385" s="54"/>
    </row>
    <row r="386" spans="3:3" x14ac:dyDescent="0.25">
      <c r="C386" s="54"/>
    </row>
    <row r="387" spans="3:3" x14ac:dyDescent="0.25">
      <c r="C387" s="54"/>
    </row>
    <row r="388" spans="3:3" x14ac:dyDescent="0.25">
      <c r="C388" s="54"/>
    </row>
    <row r="389" spans="3:3" x14ac:dyDescent="0.25">
      <c r="C389" s="54"/>
    </row>
    <row r="390" spans="3:3" x14ac:dyDescent="0.25">
      <c r="C390" s="54"/>
    </row>
    <row r="391" spans="3:3" x14ac:dyDescent="0.25">
      <c r="C391" s="54"/>
    </row>
    <row r="392" spans="3:3" x14ac:dyDescent="0.25">
      <c r="C392" s="54"/>
    </row>
    <row r="393" spans="3:3" x14ac:dyDescent="0.25">
      <c r="C393" s="54"/>
    </row>
    <row r="394" spans="3:3" x14ac:dyDescent="0.25">
      <c r="C394" s="54"/>
    </row>
    <row r="395" spans="3:3" x14ac:dyDescent="0.25">
      <c r="C395" s="54"/>
    </row>
    <row r="396" spans="3:3" x14ac:dyDescent="0.25">
      <c r="C396" s="54"/>
    </row>
    <row r="397" spans="3:3" x14ac:dyDescent="0.25">
      <c r="C397" s="54"/>
    </row>
    <row r="398" spans="3:3" x14ac:dyDescent="0.25">
      <c r="C398" s="54"/>
    </row>
    <row r="399" spans="3:3" x14ac:dyDescent="0.25">
      <c r="C399" s="54"/>
    </row>
    <row r="400" spans="3:3" x14ac:dyDescent="0.25">
      <c r="C400" s="54"/>
    </row>
    <row r="401" spans="3:3" x14ac:dyDescent="0.25">
      <c r="C401" s="54"/>
    </row>
    <row r="402" spans="3:3" x14ac:dyDescent="0.25">
      <c r="C402" s="54"/>
    </row>
    <row r="403" spans="3:3" x14ac:dyDescent="0.25">
      <c r="C403" s="54"/>
    </row>
    <row r="404" spans="3:3" x14ac:dyDescent="0.25">
      <c r="C404" s="54"/>
    </row>
    <row r="405" spans="3:3" x14ac:dyDescent="0.25">
      <c r="C405" s="54"/>
    </row>
    <row r="406" spans="3:3" x14ac:dyDescent="0.25">
      <c r="C406" s="54"/>
    </row>
    <row r="407" spans="3:3" x14ac:dyDescent="0.25">
      <c r="C407" s="54"/>
    </row>
    <row r="408" spans="3:3" x14ac:dyDescent="0.25">
      <c r="C408" s="54"/>
    </row>
    <row r="409" spans="3:3" x14ac:dyDescent="0.25">
      <c r="C409" s="54"/>
    </row>
    <row r="410" spans="3:3" x14ac:dyDescent="0.25">
      <c r="C410" s="54"/>
    </row>
    <row r="411" spans="3:3" x14ac:dyDescent="0.25">
      <c r="C411" s="54"/>
    </row>
    <row r="412" spans="3:3" x14ac:dyDescent="0.25">
      <c r="C412" s="54"/>
    </row>
    <row r="413" spans="3:3" x14ac:dyDescent="0.25">
      <c r="C413" s="54"/>
    </row>
    <row r="414" spans="3:3" x14ac:dyDescent="0.25">
      <c r="C414" s="54"/>
    </row>
    <row r="415" spans="3:3" x14ac:dyDescent="0.25">
      <c r="C415" s="54"/>
    </row>
    <row r="416" spans="3:3" x14ac:dyDescent="0.25">
      <c r="C416" s="54"/>
    </row>
    <row r="417" spans="3:3" x14ac:dyDescent="0.25">
      <c r="C417" s="54"/>
    </row>
    <row r="418" spans="3:3" x14ac:dyDescent="0.25">
      <c r="C418" s="54"/>
    </row>
    <row r="419" spans="3:3" x14ac:dyDescent="0.25">
      <c r="C419" s="54"/>
    </row>
    <row r="420" spans="3:3" x14ac:dyDescent="0.25">
      <c r="C420" s="54"/>
    </row>
    <row r="421" spans="3:3" x14ac:dyDescent="0.25">
      <c r="C421" s="54"/>
    </row>
    <row r="422" spans="3:3" x14ac:dyDescent="0.25">
      <c r="C422" s="54"/>
    </row>
    <row r="423" spans="3:3" x14ac:dyDescent="0.25">
      <c r="C423" s="54"/>
    </row>
    <row r="424" spans="3:3" x14ac:dyDescent="0.25">
      <c r="C424" s="54"/>
    </row>
    <row r="425" spans="3:3" x14ac:dyDescent="0.25">
      <c r="C425" s="54"/>
    </row>
    <row r="426" spans="3:3" x14ac:dyDescent="0.25">
      <c r="C426" s="54"/>
    </row>
    <row r="427" spans="3:3" x14ac:dyDescent="0.25">
      <c r="C427" s="54"/>
    </row>
    <row r="428" spans="3:3" x14ac:dyDescent="0.25">
      <c r="C428" s="54"/>
    </row>
    <row r="429" spans="3:3" x14ac:dyDescent="0.25">
      <c r="C429" s="54"/>
    </row>
    <row r="430" spans="3:3" x14ac:dyDescent="0.25">
      <c r="C430" s="54"/>
    </row>
    <row r="431" spans="3:3" x14ac:dyDescent="0.25">
      <c r="C431" s="54"/>
    </row>
    <row r="432" spans="3:3" x14ac:dyDescent="0.25">
      <c r="C432" s="54"/>
    </row>
    <row r="433" spans="3:3" x14ac:dyDescent="0.25">
      <c r="C433" s="54"/>
    </row>
    <row r="434" spans="3:3" x14ac:dyDescent="0.25">
      <c r="C434" s="54"/>
    </row>
    <row r="435" spans="3:3" x14ac:dyDescent="0.25">
      <c r="C435" s="54"/>
    </row>
    <row r="436" spans="3:3" x14ac:dyDescent="0.25">
      <c r="C436" s="54"/>
    </row>
    <row r="437" spans="3:3" x14ac:dyDescent="0.25">
      <c r="C437" s="54"/>
    </row>
    <row r="438" spans="3:3" x14ac:dyDescent="0.25">
      <c r="C438" s="54"/>
    </row>
    <row r="439" spans="3:3" x14ac:dyDescent="0.25">
      <c r="C439" s="54"/>
    </row>
    <row r="440" spans="3:3" x14ac:dyDescent="0.25">
      <c r="C440" s="54"/>
    </row>
    <row r="441" spans="3:3" x14ac:dyDescent="0.25">
      <c r="C441" s="54"/>
    </row>
    <row r="442" spans="3:3" x14ac:dyDescent="0.25">
      <c r="C442" s="54"/>
    </row>
    <row r="443" spans="3:3" x14ac:dyDescent="0.25">
      <c r="C443" s="54"/>
    </row>
    <row r="444" spans="3:3" x14ac:dyDescent="0.25">
      <c r="C444" s="54"/>
    </row>
    <row r="445" spans="3:3" x14ac:dyDescent="0.25">
      <c r="C445" s="54"/>
    </row>
    <row r="446" spans="3:3" x14ac:dyDescent="0.25">
      <c r="C446" s="54"/>
    </row>
    <row r="447" spans="3:3" x14ac:dyDescent="0.25">
      <c r="C447" s="54"/>
    </row>
    <row r="448" spans="3:3" x14ac:dyDescent="0.25">
      <c r="C448" s="54"/>
    </row>
    <row r="449" spans="3:3" x14ac:dyDescent="0.25">
      <c r="C449" s="54"/>
    </row>
    <row r="450" spans="3:3" x14ac:dyDescent="0.25">
      <c r="C450" s="54"/>
    </row>
    <row r="451" spans="3:3" x14ac:dyDescent="0.25">
      <c r="C451" s="54"/>
    </row>
    <row r="452" spans="3:3" x14ac:dyDescent="0.25">
      <c r="C452" s="54"/>
    </row>
    <row r="453" spans="3:3" x14ac:dyDescent="0.25">
      <c r="C453" s="54"/>
    </row>
    <row r="454" spans="3:3" x14ac:dyDescent="0.25">
      <c r="C454" s="54"/>
    </row>
    <row r="455" spans="3:3" x14ac:dyDescent="0.25">
      <c r="C455" s="54"/>
    </row>
    <row r="456" spans="3:3" x14ac:dyDescent="0.25">
      <c r="C456" s="54"/>
    </row>
    <row r="457" spans="3:3" x14ac:dyDescent="0.25">
      <c r="C457" s="54"/>
    </row>
    <row r="458" spans="3:3" x14ac:dyDescent="0.25">
      <c r="C458" s="54"/>
    </row>
    <row r="459" spans="3:3" x14ac:dyDescent="0.25">
      <c r="C459" s="54"/>
    </row>
    <row r="460" spans="3:3" x14ac:dyDescent="0.25">
      <c r="C460" s="54"/>
    </row>
    <row r="461" spans="3:3" x14ac:dyDescent="0.25">
      <c r="C461" s="54"/>
    </row>
    <row r="462" spans="3:3" x14ac:dyDescent="0.25">
      <c r="C462" s="54"/>
    </row>
    <row r="463" spans="3:3" x14ac:dyDescent="0.25">
      <c r="C463" s="54"/>
    </row>
    <row r="464" spans="3:3" x14ac:dyDescent="0.25">
      <c r="C464" s="54"/>
    </row>
    <row r="465" spans="3:3" x14ac:dyDescent="0.25">
      <c r="C465" s="54"/>
    </row>
    <row r="466" spans="3:3" x14ac:dyDescent="0.25">
      <c r="C466" s="54"/>
    </row>
    <row r="467" spans="3:3" x14ac:dyDescent="0.25">
      <c r="C467" s="54"/>
    </row>
    <row r="468" spans="3:3" x14ac:dyDescent="0.25">
      <c r="C468" s="54"/>
    </row>
    <row r="469" spans="3:3" x14ac:dyDescent="0.25">
      <c r="C469" s="54"/>
    </row>
    <row r="470" spans="3:3" x14ac:dyDescent="0.25">
      <c r="C470" s="54"/>
    </row>
    <row r="471" spans="3:3" x14ac:dyDescent="0.25">
      <c r="C471" s="54"/>
    </row>
    <row r="472" spans="3:3" x14ac:dyDescent="0.25">
      <c r="C472" s="54"/>
    </row>
    <row r="473" spans="3:3" x14ac:dyDescent="0.25">
      <c r="C473" s="54"/>
    </row>
    <row r="474" spans="3:3" x14ac:dyDescent="0.25">
      <c r="C474" s="54"/>
    </row>
    <row r="475" spans="3:3" x14ac:dyDescent="0.25">
      <c r="C475" s="54"/>
    </row>
    <row r="476" spans="3:3" x14ac:dyDescent="0.25">
      <c r="C476" s="54"/>
    </row>
    <row r="477" spans="3:3" x14ac:dyDescent="0.25">
      <c r="C477" s="54"/>
    </row>
    <row r="478" spans="3:3" x14ac:dyDescent="0.25">
      <c r="C478" s="54"/>
    </row>
    <row r="479" spans="3:3" x14ac:dyDescent="0.25">
      <c r="C479" s="54"/>
    </row>
    <row r="480" spans="3:3" x14ac:dyDescent="0.25">
      <c r="C480" s="54"/>
    </row>
    <row r="481" spans="3:3" x14ac:dyDescent="0.25">
      <c r="C481" s="54"/>
    </row>
    <row r="482" spans="3:3" x14ac:dyDescent="0.25">
      <c r="C482" s="54"/>
    </row>
    <row r="483" spans="3:3" x14ac:dyDescent="0.25">
      <c r="C483" s="54"/>
    </row>
    <row r="484" spans="3:3" x14ac:dyDescent="0.25">
      <c r="C484" s="54"/>
    </row>
    <row r="485" spans="3:3" x14ac:dyDescent="0.25">
      <c r="C485" s="54"/>
    </row>
    <row r="486" spans="3:3" x14ac:dyDescent="0.25">
      <c r="C486" s="54"/>
    </row>
    <row r="487" spans="3:3" x14ac:dyDescent="0.25">
      <c r="C487" s="54"/>
    </row>
    <row r="488" spans="3:3" x14ac:dyDescent="0.25">
      <c r="C488" s="54"/>
    </row>
    <row r="489" spans="3:3" x14ac:dyDescent="0.25">
      <c r="C489" s="54"/>
    </row>
    <row r="490" spans="3:3" x14ac:dyDescent="0.25">
      <c r="C490" s="54"/>
    </row>
    <row r="491" spans="3:3" x14ac:dyDescent="0.25">
      <c r="C491" s="54"/>
    </row>
    <row r="492" spans="3:3" x14ac:dyDescent="0.25">
      <c r="C492" s="54"/>
    </row>
    <row r="493" spans="3:3" x14ac:dyDescent="0.25">
      <c r="C493" s="54"/>
    </row>
    <row r="494" spans="3:3" x14ac:dyDescent="0.25">
      <c r="C494" s="54"/>
    </row>
    <row r="495" spans="3:3" x14ac:dyDescent="0.25">
      <c r="C495" s="54"/>
    </row>
    <row r="496" spans="3:3" x14ac:dyDescent="0.25">
      <c r="C496" s="54"/>
    </row>
    <row r="497" spans="3:3" x14ac:dyDescent="0.25">
      <c r="C497" s="54"/>
    </row>
    <row r="498" spans="3:3" x14ac:dyDescent="0.25">
      <c r="C498" s="54"/>
    </row>
    <row r="499" spans="3:3" x14ac:dyDescent="0.25">
      <c r="C499" s="54"/>
    </row>
    <row r="500" spans="3:3" x14ac:dyDescent="0.25">
      <c r="C500" s="54"/>
    </row>
    <row r="501" spans="3:3" x14ac:dyDescent="0.25">
      <c r="C501" s="54"/>
    </row>
    <row r="502" spans="3:3" x14ac:dyDescent="0.25">
      <c r="C502" s="54"/>
    </row>
    <row r="503" spans="3:3" x14ac:dyDescent="0.25">
      <c r="C503" s="54"/>
    </row>
    <row r="504" spans="3:3" x14ac:dyDescent="0.25">
      <c r="C504" s="54"/>
    </row>
    <row r="505" spans="3:3" x14ac:dyDescent="0.25">
      <c r="C505" s="54"/>
    </row>
    <row r="506" spans="3:3" x14ac:dyDescent="0.25">
      <c r="C506" s="54"/>
    </row>
    <row r="507" spans="3:3" x14ac:dyDescent="0.25">
      <c r="C507" s="54"/>
    </row>
    <row r="508" spans="3:3" x14ac:dyDescent="0.25">
      <c r="C508" s="54"/>
    </row>
    <row r="509" spans="3:3" x14ac:dyDescent="0.25">
      <c r="C509" s="54"/>
    </row>
    <row r="510" spans="3:3" x14ac:dyDescent="0.25">
      <c r="C510" s="54"/>
    </row>
    <row r="511" spans="3:3" x14ac:dyDescent="0.25">
      <c r="C511" s="54"/>
    </row>
    <row r="512" spans="3:3" x14ac:dyDescent="0.25">
      <c r="C512" s="54"/>
    </row>
    <row r="513" spans="3:3" x14ac:dyDescent="0.25">
      <c r="C513" s="54"/>
    </row>
    <row r="514" spans="3:3" x14ac:dyDescent="0.25">
      <c r="C514" s="54"/>
    </row>
    <row r="515" spans="3:3" x14ac:dyDescent="0.25">
      <c r="C515" s="54"/>
    </row>
    <row r="516" spans="3:3" x14ac:dyDescent="0.25">
      <c r="C516" s="54"/>
    </row>
    <row r="517" spans="3:3" x14ac:dyDescent="0.25">
      <c r="C517" s="54"/>
    </row>
    <row r="518" spans="3:3" x14ac:dyDescent="0.25">
      <c r="C518" s="54"/>
    </row>
    <row r="519" spans="3:3" x14ac:dyDescent="0.25">
      <c r="C519" s="54"/>
    </row>
    <row r="520" spans="3:3" x14ac:dyDescent="0.25">
      <c r="C520" s="54"/>
    </row>
    <row r="521" spans="3:3" x14ac:dyDescent="0.25">
      <c r="C521" s="54"/>
    </row>
    <row r="522" spans="3:3" x14ac:dyDescent="0.25">
      <c r="C522" s="54"/>
    </row>
    <row r="523" spans="3:3" x14ac:dyDescent="0.25">
      <c r="C523" s="54"/>
    </row>
    <row r="524" spans="3:3" x14ac:dyDescent="0.25">
      <c r="C524" s="54"/>
    </row>
    <row r="525" spans="3:3" x14ac:dyDescent="0.25">
      <c r="C525" s="54"/>
    </row>
    <row r="526" spans="3:3" x14ac:dyDescent="0.25">
      <c r="C526" s="54"/>
    </row>
    <row r="527" spans="3:3" x14ac:dyDescent="0.25">
      <c r="C527" s="54"/>
    </row>
    <row r="528" spans="3:3" x14ac:dyDescent="0.25">
      <c r="C528" s="54"/>
    </row>
    <row r="529" spans="3:3" x14ac:dyDescent="0.25">
      <c r="C529" s="54"/>
    </row>
    <row r="530" spans="3:3" x14ac:dyDescent="0.25">
      <c r="C530" s="54"/>
    </row>
    <row r="531" spans="3:3" x14ac:dyDescent="0.25">
      <c r="C531" s="54"/>
    </row>
    <row r="532" spans="3:3" x14ac:dyDescent="0.25">
      <c r="C532" s="54"/>
    </row>
    <row r="533" spans="3:3" x14ac:dyDescent="0.25">
      <c r="C533" s="54"/>
    </row>
    <row r="534" spans="3:3" x14ac:dyDescent="0.25">
      <c r="C534" s="54"/>
    </row>
    <row r="535" spans="3:3" x14ac:dyDescent="0.25">
      <c r="C535" s="54"/>
    </row>
    <row r="536" spans="3:3" x14ac:dyDescent="0.25">
      <c r="C536" s="54"/>
    </row>
    <row r="537" spans="3:3" x14ac:dyDescent="0.25">
      <c r="C537" s="54"/>
    </row>
    <row r="538" spans="3:3" x14ac:dyDescent="0.25">
      <c r="C538" s="54"/>
    </row>
    <row r="539" spans="3:3" x14ac:dyDescent="0.25">
      <c r="C539" s="54"/>
    </row>
    <row r="540" spans="3:3" x14ac:dyDescent="0.25">
      <c r="C540" s="54"/>
    </row>
    <row r="541" spans="3:3" x14ac:dyDescent="0.25">
      <c r="C541" s="54"/>
    </row>
    <row r="542" spans="3:3" x14ac:dyDescent="0.25">
      <c r="C542" s="54"/>
    </row>
    <row r="543" spans="3:3" x14ac:dyDescent="0.25">
      <c r="C543" s="54"/>
    </row>
    <row r="544" spans="3:3" x14ac:dyDescent="0.25">
      <c r="C544" s="54"/>
    </row>
    <row r="545" spans="3:3" x14ac:dyDescent="0.25">
      <c r="C545" s="54"/>
    </row>
    <row r="546" spans="3:3" x14ac:dyDescent="0.25">
      <c r="C546" s="54"/>
    </row>
    <row r="547" spans="3:3" x14ac:dyDescent="0.25">
      <c r="C547" s="54"/>
    </row>
    <row r="548" spans="3:3" x14ac:dyDescent="0.25">
      <c r="C548" s="54"/>
    </row>
    <row r="549" spans="3:3" x14ac:dyDescent="0.25">
      <c r="C549" s="54"/>
    </row>
    <row r="550" spans="3:3" x14ac:dyDescent="0.25">
      <c r="C550" s="54"/>
    </row>
    <row r="551" spans="3:3" x14ac:dyDescent="0.25">
      <c r="C551" s="54"/>
    </row>
    <row r="552" spans="3:3" x14ac:dyDescent="0.25">
      <c r="C552" s="54"/>
    </row>
    <row r="553" spans="3:3" x14ac:dyDescent="0.25">
      <c r="C553" s="54"/>
    </row>
    <row r="554" spans="3:3" x14ac:dyDescent="0.25">
      <c r="C554" s="54"/>
    </row>
    <row r="555" spans="3:3" x14ac:dyDescent="0.25">
      <c r="C555" s="54"/>
    </row>
    <row r="556" spans="3:3" x14ac:dyDescent="0.25">
      <c r="C556" s="54"/>
    </row>
    <row r="557" spans="3:3" x14ac:dyDescent="0.25">
      <c r="C557" s="54"/>
    </row>
    <row r="558" spans="3:3" x14ac:dyDescent="0.25">
      <c r="C558" s="54"/>
    </row>
    <row r="559" spans="3:3" x14ac:dyDescent="0.25">
      <c r="C559" s="54"/>
    </row>
    <row r="560" spans="3:3" x14ac:dyDescent="0.25">
      <c r="C560" s="54"/>
    </row>
    <row r="561" spans="3:3" x14ac:dyDescent="0.25">
      <c r="C561" s="54"/>
    </row>
    <row r="562" spans="3:3" x14ac:dyDescent="0.25">
      <c r="C562" s="54"/>
    </row>
    <row r="563" spans="3:3" x14ac:dyDescent="0.25">
      <c r="C563" s="54"/>
    </row>
    <row r="564" spans="3:3" x14ac:dyDescent="0.25">
      <c r="C564" s="54"/>
    </row>
    <row r="565" spans="3:3" x14ac:dyDescent="0.25">
      <c r="C565" s="54"/>
    </row>
    <row r="566" spans="3:3" x14ac:dyDescent="0.25">
      <c r="C566" s="54"/>
    </row>
    <row r="567" spans="3:3" x14ac:dyDescent="0.25">
      <c r="C567" s="54"/>
    </row>
    <row r="568" spans="3:3" x14ac:dyDescent="0.25">
      <c r="C568" s="54"/>
    </row>
    <row r="569" spans="3:3" x14ac:dyDescent="0.25">
      <c r="C569" s="54"/>
    </row>
    <row r="570" spans="3:3" x14ac:dyDescent="0.25">
      <c r="C570" s="54"/>
    </row>
    <row r="571" spans="3:3" x14ac:dyDescent="0.25">
      <c r="C571" s="54"/>
    </row>
    <row r="572" spans="3:3" x14ac:dyDescent="0.25">
      <c r="C572" s="54"/>
    </row>
    <row r="573" spans="3:3" x14ac:dyDescent="0.25">
      <c r="C573" s="54"/>
    </row>
    <row r="574" spans="3:3" x14ac:dyDescent="0.25">
      <c r="C574" s="54"/>
    </row>
    <row r="575" spans="3:3" x14ac:dyDescent="0.25">
      <c r="C575" s="54"/>
    </row>
    <row r="576" spans="3:3" x14ac:dyDescent="0.25">
      <c r="C576" s="54"/>
    </row>
    <row r="577" spans="3:3" x14ac:dyDescent="0.25">
      <c r="C577" s="54"/>
    </row>
    <row r="578" spans="3:3" x14ac:dyDescent="0.25">
      <c r="C578" s="54"/>
    </row>
    <row r="579" spans="3:3" x14ac:dyDescent="0.25">
      <c r="C579" s="54"/>
    </row>
    <row r="580" spans="3:3" x14ac:dyDescent="0.25">
      <c r="C580" s="54"/>
    </row>
    <row r="581" spans="3:3" x14ac:dyDescent="0.25">
      <c r="C581" s="54"/>
    </row>
    <row r="582" spans="3:3" x14ac:dyDescent="0.25">
      <c r="C582" s="54"/>
    </row>
    <row r="583" spans="3:3" x14ac:dyDescent="0.25">
      <c r="C583" s="54"/>
    </row>
    <row r="584" spans="3:3" x14ac:dyDescent="0.25">
      <c r="C584" s="54"/>
    </row>
    <row r="585" spans="3:3" x14ac:dyDescent="0.25">
      <c r="C585" s="54"/>
    </row>
    <row r="586" spans="3:3" x14ac:dyDescent="0.25">
      <c r="C586" s="54"/>
    </row>
    <row r="587" spans="3:3" x14ac:dyDescent="0.25">
      <c r="C587" s="54"/>
    </row>
    <row r="588" spans="3:3" x14ac:dyDescent="0.25">
      <c r="C588" s="54"/>
    </row>
    <row r="589" spans="3:3" x14ac:dyDescent="0.25">
      <c r="C589" s="54"/>
    </row>
    <row r="590" spans="3:3" x14ac:dyDescent="0.25">
      <c r="C590" s="54"/>
    </row>
    <row r="591" spans="3:3" x14ac:dyDescent="0.25">
      <c r="C591" s="54"/>
    </row>
    <row r="592" spans="3:3" x14ac:dyDescent="0.25">
      <c r="C592" s="54"/>
    </row>
    <row r="593" spans="3:3" x14ac:dyDescent="0.25">
      <c r="C593" s="54"/>
    </row>
    <row r="594" spans="3:3" x14ac:dyDescent="0.25">
      <c r="C594" s="54"/>
    </row>
    <row r="595" spans="3:3" x14ac:dyDescent="0.25">
      <c r="C595" s="54"/>
    </row>
    <row r="596" spans="3:3" x14ac:dyDescent="0.25">
      <c r="C596" s="54"/>
    </row>
    <row r="597" spans="3:3" x14ac:dyDescent="0.25">
      <c r="C597" s="54"/>
    </row>
    <row r="598" spans="3:3" x14ac:dyDescent="0.25">
      <c r="C598" s="54"/>
    </row>
    <row r="599" spans="3:3" x14ac:dyDescent="0.25">
      <c r="C599" s="54"/>
    </row>
    <row r="600" spans="3:3" x14ac:dyDescent="0.25">
      <c r="C600" s="54"/>
    </row>
    <row r="601" spans="3:3" x14ac:dyDescent="0.25">
      <c r="C601" s="54"/>
    </row>
    <row r="602" spans="3:3" x14ac:dyDescent="0.25">
      <c r="C602" s="54"/>
    </row>
    <row r="603" spans="3:3" x14ac:dyDescent="0.25">
      <c r="C603" s="54"/>
    </row>
    <row r="604" spans="3:3" x14ac:dyDescent="0.25">
      <c r="C604" s="54"/>
    </row>
    <row r="605" spans="3:3" x14ac:dyDescent="0.25">
      <c r="C605" s="54"/>
    </row>
    <row r="606" spans="3:3" x14ac:dyDescent="0.25">
      <c r="C606" s="54"/>
    </row>
    <row r="607" spans="3:3" x14ac:dyDescent="0.25">
      <c r="C607" s="54"/>
    </row>
    <row r="608" spans="3:3" x14ac:dyDescent="0.25">
      <c r="C608" s="54"/>
    </row>
    <row r="609" spans="3:3" x14ac:dyDescent="0.25">
      <c r="C609" s="54"/>
    </row>
    <row r="610" spans="3:3" x14ac:dyDescent="0.25">
      <c r="C610" s="54"/>
    </row>
    <row r="611" spans="3:3" x14ac:dyDescent="0.25">
      <c r="C611" s="54"/>
    </row>
    <row r="612" spans="3:3" x14ac:dyDescent="0.25">
      <c r="C612" s="54"/>
    </row>
    <row r="613" spans="3:3" x14ac:dyDescent="0.25">
      <c r="C613" s="54"/>
    </row>
    <row r="614" spans="3:3" x14ac:dyDescent="0.25">
      <c r="C614" s="54"/>
    </row>
    <row r="615" spans="3:3" x14ac:dyDescent="0.25">
      <c r="C615" s="54"/>
    </row>
    <row r="616" spans="3:3" x14ac:dyDescent="0.25">
      <c r="C616" s="54"/>
    </row>
    <row r="617" spans="3:3" x14ac:dyDescent="0.25">
      <c r="C617" s="54"/>
    </row>
    <row r="618" spans="3:3" x14ac:dyDescent="0.25">
      <c r="C618" s="54"/>
    </row>
    <row r="619" spans="3:3" x14ac:dyDescent="0.25">
      <c r="C619" s="54"/>
    </row>
    <row r="620" spans="3:3" x14ac:dyDescent="0.25">
      <c r="C620" s="54"/>
    </row>
    <row r="621" spans="3:3" x14ac:dyDescent="0.25">
      <c r="C621" s="54"/>
    </row>
    <row r="622" spans="3:3" x14ac:dyDescent="0.25">
      <c r="C622" s="54"/>
    </row>
    <row r="623" spans="3:3" x14ac:dyDescent="0.25">
      <c r="C623" s="54"/>
    </row>
    <row r="624" spans="3:3" x14ac:dyDescent="0.25">
      <c r="C624" s="54"/>
    </row>
    <row r="625" spans="3:3" x14ac:dyDescent="0.25">
      <c r="C625" s="54"/>
    </row>
    <row r="626" spans="3:3" x14ac:dyDescent="0.25">
      <c r="C626" s="54"/>
    </row>
    <row r="627" spans="3:3" x14ac:dyDescent="0.25">
      <c r="C627" s="54"/>
    </row>
    <row r="628" spans="3:3" x14ac:dyDescent="0.25">
      <c r="C628" s="54"/>
    </row>
    <row r="629" spans="3:3" x14ac:dyDescent="0.25">
      <c r="C629" s="54"/>
    </row>
    <row r="630" spans="3:3" x14ac:dyDescent="0.25">
      <c r="C630" s="54"/>
    </row>
    <row r="631" spans="3:3" x14ac:dyDescent="0.25">
      <c r="C631" s="54"/>
    </row>
    <row r="632" spans="3:3" x14ac:dyDescent="0.25">
      <c r="C632" s="54"/>
    </row>
    <row r="633" spans="3:3" x14ac:dyDescent="0.25">
      <c r="C633" s="54"/>
    </row>
    <row r="634" spans="3:3" x14ac:dyDescent="0.25">
      <c r="C634" s="54"/>
    </row>
    <row r="635" spans="3:3" x14ac:dyDescent="0.25">
      <c r="C635" s="54"/>
    </row>
    <row r="636" spans="3:3" x14ac:dyDescent="0.25">
      <c r="C636" s="54"/>
    </row>
    <row r="637" spans="3:3" x14ac:dyDescent="0.25">
      <c r="C637" s="54"/>
    </row>
    <row r="638" spans="3:3" x14ac:dyDescent="0.25">
      <c r="C638" s="54"/>
    </row>
    <row r="639" spans="3:3" x14ac:dyDescent="0.25">
      <c r="C639" s="54"/>
    </row>
    <row r="640" spans="3:3" x14ac:dyDescent="0.25">
      <c r="C640" s="54"/>
    </row>
    <row r="641" spans="3:3" x14ac:dyDescent="0.25">
      <c r="C641" s="54"/>
    </row>
    <row r="642" spans="3:3" x14ac:dyDescent="0.25">
      <c r="C642" s="54"/>
    </row>
    <row r="643" spans="3:3" x14ac:dyDescent="0.25">
      <c r="C643" s="54"/>
    </row>
    <row r="644" spans="3:3" x14ac:dyDescent="0.25">
      <c r="C644" s="54"/>
    </row>
    <row r="645" spans="3:3" x14ac:dyDescent="0.25">
      <c r="C645" s="54"/>
    </row>
    <row r="646" spans="3:3" x14ac:dyDescent="0.25">
      <c r="C646" s="54"/>
    </row>
    <row r="647" spans="3:3" x14ac:dyDescent="0.25">
      <c r="C647" s="54"/>
    </row>
    <row r="648" spans="3:3" x14ac:dyDescent="0.25">
      <c r="C648" s="54"/>
    </row>
    <row r="649" spans="3:3" x14ac:dyDescent="0.25">
      <c r="C649" s="54"/>
    </row>
    <row r="650" spans="3:3" x14ac:dyDescent="0.25">
      <c r="C650" s="54"/>
    </row>
    <row r="651" spans="3:3" x14ac:dyDescent="0.25">
      <c r="C651" s="54"/>
    </row>
    <row r="652" spans="3:3" x14ac:dyDescent="0.25">
      <c r="C652" s="54"/>
    </row>
    <row r="653" spans="3:3" x14ac:dyDescent="0.25">
      <c r="C653" s="54"/>
    </row>
    <row r="654" spans="3:3" x14ac:dyDescent="0.25">
      <c r="C654" s="54"/>
    </row>
    <row r="655" spans="3:3" x14ac:dyDescent="0.25">
      <c r="C655" s="54"/>
    </row>
    <row r="656" spans="3:3" x14ac:dyDescent="0.25">
      <c r="C656" s="54"/>
    </row>
    <row r="657" spans="3:3" x14ac:dyDescent="0.25">
      <c r="C657" s="54"/>
    </row>
    <row r="658" spans="3:3" x14ac:dyDescent="0.25">
      <c r="C658" s="54"/>
    </row>
    <row r="659" spans="3:3" x14ac:dyDescent="0.25">
      <c r="C659" s="54"/>
    </row>
    <row r="660" spans="3:3" x14ac:dyDescent="0.25">
      <c r="C660" s="54"/>
    </row>
    <row r="661" spans="3:3" x14ac:dyDescent="0.25">
      <c r="C661" s="54"/>
    </row>
    <row r="662" spans="3:3" x14ac:dyDescent="0.25">
      <c r="C662" s="54"/>
    </row>
    <row r="663" spans="3:3" x14ac:dyDescent="0.25">
      <c r="C663" s="54"/>
    </row>
    <row r="664" spans="3:3" x14ac:dyDescent="0.25">
      <c r="C664" s="54"/>
    </row>
    <row r="665" spans="3:3" x14ac:dyDescent="0.25">
      <c r="C665" s="54"/>
    </row>
    <row r="666" spans="3:3" x14ac:dyDescent="0.25">
      <c r="C666" s="54"/>
    </row>
    <row r="667" spans="3:3" x14ac:dyDescent="0.25">
      <c r="C667" s="54"/>
    </row>
    <row r="668" spans="3:3" x14ac:dyDescent="0.25">
      <c r="C668" s="54"/>
    </row>
    <row r="669" spans="3:3" x14ac:dyDescent="0.25">
      <c r="C669" s="54"/>
    </row>
    <row r="670" spans="3:3" x14ac:dyDescent="0.25">
      <c r="C670" s="54"/>
    </row>
    <row r="671" spans="3:3" x14ac:dyDescent="0.25">
      <c r="C671" s="54"/>
    </row>
    <row r="672" spans="3:3" x14ac:dyDescent="0.25">
      <c r="C672" s="54"/>
    </row>
    <row r="673" spans="3:3" x14ac:dyDescent="0.25">
      <c r="C673" s="54"/>
    </row>
    <row r="674" spans="3:3" x14ac:dyDescent="0.25">
      <c r="C674" s="54"/>
    </row>
    <row r="675" spans="3:3" x14ac:dyDescent="0.25">
      <c r="C675" s="54"/>
    </row>
    <row r="676" spans="3:3" x14ac:dyDescent="0.25">
      <c r="C676" s="54"/>
    </row>
    <row r="677" spans="3:3" x14ac:dyDescent="0.25">
      <c r="C677" s="54"/>
    </row>
    <row r="678" spans="3:3" x14ac:dyDescent="0.25">
      <c r="C678" s="54"/>
    </row>
    <row r="679" spans="3:3" x14ac:dyDescent="0.25">
      <c r="C679" s="54"/>
    </row>
    <row r="680" spans="3:3" x14ac:dyDescent="0.25">
      <c r="C680" s="54"/>
    </row>
    <row r="681" spans="3:3" x14ac:dyDescent="0.25">
      <c r="C681" s="54"/>
    </row>
    <row r="682" spans="3:3" x14ac:dyDescent="0.25">
      <c r="C682" s="54"/>
    </row>
    <row r="683" spans="3:3" x14ac:dyDescent="0.25">
      <c r="C683" s="54"/>
    </row>
    <row r="684" spans="3:3" x14ac:dyDescent="0.25">
      <c r="C684" s="54"/>
    </row>
    <row r="685" spans="3:3" x14ac:dyDescent="0.25">
      <c r="C685" s="54"/>
    </row>
    <row r="686" spans="3:3" x14ac:dyDescent="0.25">
      <c r="C686" s="54"/>
    </row>
    <row r="687" spans="3:3" x14ac:dyDescent="0.25">
      <c r="C687" s="54"/>
    </row>
    <row r="688" spans="3:3" x14ac:dyDescent="0.25">
      <c r="C688" s="54"/>
    </row>
    <row r="689" spans="3:3" x14ac:dyDescent="0.25">
      <c r="C689" s="54"/>
    </row>
    <row r="690" spans="3:3" x14ac:dyDescent="0.25">
      <c r="C690" s="54"/>
    </row>
    <row r="691" spans="3:3" x14ac:dyDescent="0.25">
      <c r="C691" s="54"/>
    </row>
    <row r="692" spans="3:3" x14ac:dyDescent="0.25">
      <c r="C692" s="54"/>
    </row>
    <row r="693" spans="3:3" x14ac:dyDescent="0.25">
      <c r="C693" s="54"/>
    </row>
    <row r="694" spans="3:3" x14ac:dyDescent="0.25">
      <c r="C694" s="54"/>
    </row>
    <row r="695" spans="3:3" x14ac:dyDescent="0.25">
      <c r="C695" s="54"/>
    </row>
    <row r="696" spans="3:3" x14ac:dyDescent="0.25">
      <c r="C696" s="54"/>
    </row>
    <row r="697" spans="3:3" x14ac:dyDescent="0.25">
      <c r="C697" s="54"/>
    </row>
    <row r="698" spans="3:3" x14ac:dyDescent="0.25">
      <c r="C698" s="54"/>
    </row>
    <row r="699" spans="3:3" x14ac:dyDescent="0.25">
      <c r="C699" s="54"/>
    </row>
    <row r="700" spans="3:3" x14ac:dyDescent="0.25">
      <c r="C700" s="54"/>
    </row>
    <row r="701" spans="3:3" x14ac:dyDescent="0.25">
      <c r="C701" s="54"/>
    </row>
    <row r="702" spans="3:3" x14ac:dyDescent="0.25">
      <c r="C702" s="54"/>
    </row>
    <row r="703" spans="3:3" x14ac:dyDescent="0.25">
      <c r="C703" s="54"/>
    </row>
    <row r="704" spans="3:3" x14ac:dyDescent="0.25">
      <c r="C704" s="54"/>
    </row>
    <row r="705" spans="3:3" x14ac:dyDescent="0.25">
      <c r="C705" s="54"/>
    </row>
    <row r="706" spans="3:3" x14ac:dyDescent="0.25">
      <c r="C706" s="54"/>
    </row>
    <row r="707" spans="3:3" x14ac:dyDescent="0.25">
      <c r="C707" s="54"/>
    </row>
    <row r="708" spans="3:3" x14ac:dyDescent="0.25">
      <c r="C708" s="54"/>
    </row>
    <row r="709" spans="3:3" x14ac:dyDescent="0.25">
      <c r="C709" s="54"/>
    </row>
    <row r="710" spans="3:3" x14ac:dyDescent="0.25">
      <c r="C710" s="54"/>
    </row>
    <row r="711" spans="3:3" x14ac:dyDescent="0.25">
      <c r="C711" s="54"/>
    </row>
    <row r="712" spans="3:3" x14ac:dyDescent="0.25">
      <c r="C712" s="54"/>
    </row>
    <row r="713" spans="3:3" x14ac:dyDescent="0.25">
      <c r="C713" s="54"/>
    </row>
    <row r="714" spans="3:3" x14ac:dyDescent="0.25">
      <c r="C714" s="54"/>
    </row>
    <row r="715" spans="3:3" x14ac:dyDescent="0.25">
      <c r="C715" s="54"/>
    </row>
    <row r="716" spans="3:3" x14ac:dyDescent="0.25">
      <c r="C716" s="54"/>
    </row>
    <row r="717" spans="3:3" x14ac:dyDescent="0.25">
      <c r="C717" s="54"/>
    </row>
    <row r="718" spans="3:3" x14ac:dyDescent="0.25">
      <c r="C718" s="54"/>
    </row>
    <row r="719" spans="3:3" x14ac:dyDescent="0.25">
      <c r="C719" s="54"/>
    </row>
    <row r="720" spans="3:3" x14ac:dyDescent="0.25">
      <c r="C720" s="54"/>
    </row>
    <row r="721" spans="3:3" x14ac:dyDescent="0.25">
      <c r="C721" s="54"/>
    </row>
    <row r="722" spans="3:3" x14ac:dyDescent="0.25">
      <c r="C722" s="54"/>
    </row>
    <row r="723" spans="3:3" x14ac:dyDescent="0.25">
      <c r="C723" s="54"/>
    </row>
    <row r="724" spans="3:3" x14ac:dyDescent="0.25">
      <c r="C724" s="54"/>
    </row>
    <row r="725" spans="3:3" x14ac:dyDescent="0.25">
      <c r="C725" s="54"/>
    </row>
    <row r="726" spans="3:3" x14ac:dyDescent="0.25">
      <c r="C726" s="54"/>
    </row>
    <row r="727" spans="3:3" x14ac:dyDescent="0.25">
      <c r="C727" s="54"/>
    </row>
    <row r="728" spans="3:3" x14ac:dyDescent="0.25">
      <c r="C728" s="54"/>
    </row>
    <row r="729" spans="3:3" x14ac:dyDescent="0.25">
      <c r="C729" s="54"/>
    </row>
    <row r="730" spans="3:3" x14ac:dyDescent="0.25">
      <c r="C730" s="54"/>
    </row>
    <row r="731" spans="3:3" x14ac:dyDescent="0.25">
      <c r="C731" s="54"/>
    </row>
    <row r="732" spans="3:3" x14ac:dyDescent="0.25">
      <c r="C732" s="54"/>
    </row>
    <row r="733" spans="3:3" x14ac:dyDescent="0.25">
      <c r="C733" s="54"/>
    </row>
    <row r="734" spans="3:3" x14ac:dyDescent="0.25">
      <c r="C734" s="54"/>
    </row>
    <row r="735" spans="3:3" x14ac:dyDescent="0.25">
      <c r="C735" s="54"/>
    </row>
    <row r="736" spans="3:3" x14ac:dyDescent="0.25">
      <c r="C736" s="54"/>
    </row>
    <row r="737" spans="3:3" x14ac:dyDescent="0.25">
      <c r="C737" s="54"/>
    </row>
    <row r="738" spans="3:3" x14ac:dyDescent="0.25">
      <c r="C738" s="54"/>
    </row>
    <row r="739" spans="3:3" x14ac:dyDescent="0.25">
      <c r="C739" s="54"/>
    </row>
    <row r="740" spans="3:3" x14ac:dyDescent="0.25">
      <c r="C740" s="54"/>
    </row>
    <row r="741" spans="3:3" x14ac:dyDescent="0.25">
      <c r="C741" s="54"/>
    </row>
    <row r="742" spans="3:3" x14ac:dyDescent="0.25">
      <c r="C742" s="54"/>
    </row>
    <row r="743" spans="3:3" x14ac:dyDescent="0.25">
      <c r="C743" s="54"/>
    </row>
    <row r="744" spans="3:3" x14ac:dyDescent="0.25">
      <c r="C744" s="54"/>
    </row>
    <row r="745" spans="3:3" x14ac:dyDescent="0.25">
      <c r="C745" s="54"/>
    </row>
    <row r="746" spans="3:3" x14ac:dyDescent="0.25">
      <c r="C746" s="54"/>
    </row>
    <row r="747" spans="3:3" x14ac:dyDescent="0.25">
      <c r="C747" s="54"/>
    </row>
    <row r="748" spans="3:3" x14ac:dyDescent="0.25">
      <c r="C748" s="54"/>
    </row>
    <row r="749" spans="3:3" x14ac:dyDescent="0.25">
      <c r="C749" s="54"/>
    </row>
    <row r="750" spans="3:3" x14ac:dyDescent="0.25">
      <c r="C750" s="54"/>
    </row>
    <row r="751" spans="3:3" x14ac:dyDescent="0.25">
      <c r="C751" s="54"/>
    </row>
    <row r="752" spans="3:3" x14ac:dyDescent="0.25">
      <c r="C752" s="54"/>
    </row>
    <row r="753" spans="3:3" x14ac:dyDescent="0.25">
      <c r="C753" s="54"/>
    </row>
    <row r="754" spans="3:3" x14ac:dyDescent="0.25">
      <c r="C754" s="54"/>
    </row>
    <row r="755" spans="3:3" x14ac:dyDescent="0.25">
      <c r="C755" s="54"/>
    </row>
    <row r="756" spans="3:3" x14ac:dyDescent="0.25">
      <c r="C756" s="54"/>
    </row>
    <row r="757" spans="3:3" x14ac:dyDescent="0.25">
      <c r="C757" s="54"/>
    </row>
    <row r="758" spans="3:3" x14ac:dyDescent="0.25">
      <c r="C758" s="54"/>
    </row>
    <row r="759" spans="3:3" x14ac:dyDescent="0.25">
      <c r="C759" s="54"/>
    </row>
    <row r="760" spans="3:3" x14ac:dyDescent="0.25">
      <c r="C760" s="54"/>
    </row>
    <row r="761" spans="3:3" x14ac:dyDescent="0.25">
      <c r="C761" s="54"/>
    </row>
    <row r="762" spans="3:3" x14ac:dyDescent="0.25">
      <c r="C762" s="54"/>
    </row>
    <row r="763" spans="3:3" x14ac:dyDescent="0.25">
      <c r="C763" s="54"/>
    </row>
    <row r="764" spans="3:3" x14ac:dyDescent="0.25">
      <c r="C764" s="54"/>
    </row>
    <row r="765" spans="3:3" x14ac:dyDescent="0.25">
      <c r="C765" s="54"/>
    </row>
    <row r="766" spans="3:3" x14ac:dyDescent="0.25">
      <c r="C766" s="54"/>
    </row>
    <row r="767" spans="3:3" x14ac:dyDescent="0.25">
      <c r="C767" s="54"/>
    </row>
    <row r="768" spans="3:3" x14ac:dyDescent="0.25">
      <c r="C768" s="54"/>
    </row>
    <row r="769" spans="3:3" x14ac:dyDescent="0.25">
      <c r="C769" s="54"/>
    </row>
    <row r="770" spans="3:3" x14ac:dyDescent="0.25">
      <c r="C770" s="54"/>
    </row>
    <row r="771" spans="3:3" x14ac:dyDescent="0.25">
      <c r="C771" s="54"/>
    </row>
    <row r="772" spans="3:3" x14ac:dyDescent="0.25">
      <c r="C772" s="54"/>
    </row>
    <row r="773" spans="3:3" x14ac:dyDescent="0.25">
      <c r="C773" s="54"/>
    </row>
    <row r="774" spans="3:3" x14ac:dyDescent="0.25">
      <c r="C774" s="54"/>
    </row>
    <row r="775" spans="3:3" x14ac:dyDescent="0.25">
      <c r="C775" s="54"/>
    </row>
    <row r="776" spans="3:3" x14ac:dyDescent="0.25">
      <c r="C776" s="54"/>
    </row>
    <row r="777" spans="3:3" x14ac:dyDescent="0.25">
      <c r="C777" s="54"/>
    </row>
    <row r="778" spans="3:3" x14ac:dyDescent="0.25">
      <c r="C778" s="54"/>
    </row>
    <row r="779" spans="3:3" x14ac:dyDescent="0.25">
      <c r="C779" s="54"/>
    </row>
    <row r="780" spans="3:3" x14ac:dyDescent="0.25">
      <c r="C780" s="54"/>
    </row>
    <row r="781" spans="3:3" x14ac:dyDescent="0.25">
      <c r="C781" s="54"/>
    </row>
    <row r="782" spans="3:3" x14ac:dyDescent="0.25">
      <c r="C782" s="54"/>
    </row>
    <row r="783" spans="3:3" x14ac:dyDescent="0.25">
      <c r="C783" s="54"/>
    </row>
    <row r="784" spans="3:3" x14ac:dyDescent="0.25">
      <c r="C784" s="54"/>
    </row>
    <row r="785" spans="3:3" x14ac:dyDescent="0.25">
      <c r="C785" s="54"/>
    </row>
    <row r="786" spans="3:3" x14ac:dyDescent="0.25">
      <c r="C786" s="54"/>
    </row>
    <row r="787" spans="3:3" x14ac:dyDescent="0.25">
      <c r="C787" s="54"/>
    </row>
    <row r="788" spans="3:3" x14ac:dyDescent="0.25">
      <c r="C788" s="54"/>
    </row>
    <row r="789" spans="3:3" x14ac:dyDescent="0.25">
      <c r="C789" s="54"/>
    </row>
    <row r="790" spans="3:3" x14ac:dyDescent="0.25">
      <c r="C790" s="54"/>
    </row>
    <row r="791" spans="3:3" x14ac:dyDescent="0.25">
      <c r="C791" s="54"/>
    </row>
    <row r="792" spans="3:3" x14ac:dyDescent="0.25">
      <c r="C792" s="54"/>
    </row>
    <row r="793" spans="3:3" x14ac:dyDescent="0.25">
      <c r="C793" s="54"/>
    </row>
    <row r="794" spans="3:3" x14ac:dyDescent="0.25">
      <c r="C794" s="54"/>
    </row>
    <row r="795" spans="3:3" x14ac:dyDescent="0.25">
      <c r="C795" s="54"/>
    </row>
    <row r="796" spans="3:3" x14ac:dyDescent="0.25">
      <c r="C796" s="54"/>
    </row>
    <row r="797" spans="3:3" x14ac:dyDescent="0.25">
      <c r="C797" s="54"/>
    </row>
    <row r="798" spans="3:3" x14ac:dyDescent="0.25">
      <c r="C798" s="54"/>
    </row>
    <row r="799" spans="3:3" x14ac:dyDescent="0.25">
      <c r="C799" s="54"/>
    </row>
    <row r="800" spans="3:3" x14ac:dyDescent="0.25">
      <c r="C800" s="54"/>
    </row>
    <row r="801" spans="3:3" x14ac:dyDescent="0.25">
      <c r="C801" s="54"/>
    </row>
    <row r="802" spans="3:3" x14ac:dyDescent="0.25">
      <c r="C802" s="54"/>
    </row>
    <row r="803" spans="3:3" x14ac:dyDescent="0.25">
      <c r="C803" s="54"/>
    </row>
    <row r="804" spans="3:3" x14ac:dyDescent="0.25">
      <c r="C804" s="54"/>
    </row>
    <row r="805" spans="3:3" x14ac:dyDescent="0.25">
      <c r="C805" s="54"/>
    </row>
    <row r="806" spans="3:3" x14ac:dyDescent="0.25">
      <c r="C806" s="54"/>
    </row>
    <row r="807" spans="3:3" x14ac:dyDescent="0.25">
      <c r="C807" s="54"/>
    </row>
    <row r="808" spans="3:3" x14ac:dyDescent="0.25">
      <c r="C808" s="54"/>
    </row>
    <row r="809" spans="3:3" x14ac:dyDescent="0.25">
      <c r="C809" s="54"/>
    </row>
    <row r="810" spans="3:3" x14ac:dyDescent="0.25">
      <c r="C810" s="54"/>
    </row>
    <row r="811" spans="3:3" x14ac:dyDescent="0.25">
      <c r="C811" s="54"/>
    </row>
    <row r="812" spans="3:3" x14ac:dyDescent="0.25">
      <c r="C812" s="54"/>
    </row>
    <row r="813" spans="3:3" x14ac:dyDescent="0.25">
      <c r="C813" s="54"/>
    </row>
    <row r="814" spans="3:3" x14ac:dyDescent="0.25">
      <c r="C814" s="54"/>
    </row>
    <row r="815" spans="3:3" x14ac:dyDescent="0.25">
      <c r="C815" s="54"/>
    </row>
    <row r="816" spans="3:3" x14ac:dyDescent="0.25">
      <c r="C816" s="54"/>
    </row>
    <row r="817" spans="3:3" x14ac:dyDescent="0.25">
      <c r="C817" s="54"/>
    </row>
    <row r="818" spans="3:3" x14ac:dyDescent="0.25">
      <c r="C818" s="54"/>
    </row>
    <row r="819" spans="3:3" x14ac:dyDescent="0.25">
      <c r="C819" s="54"/>
    </row>
    <row r="820" spans="3:3" x14ac:dyDescent="0.25">
      <c r="C820" s="54"/>
    </row>
    <row r="821" spans="3:3" x14ac:dyDescent="0.25">
      <c r="C821" s="54"/>
    </row>
    <row r="822" spans="3:3" x14ac:dyDescent="0.25">
      <c r="C822" s="54"/>
    </row>
    <row r="823" spans="3:3" x14ac:dyDescent="0.25">
      <c r="C823" s="54"/>
    </row>
    <row r="824" spans="3:3" x14ac:dyDescent="0.25">
      <c r="C824" s="54"/>
    </row>
    <row r="825" spans="3:3" x14ac:dyDescent="0.25">
      <c r="C825" s="54"/>
    </row>
    <row r="826" spans="3:3" x14ac:dyDescent="0.25">
      <c r="C826" s="54"/>
    </row>
    <row r="827" spans="3:3" x14ac:dyDescent="0.25">
      <c r="C827" s="54"/>
    </row>
    <row r="828" spans="3:3" x14ac:dyDescent="0.25">
      <c r="C828" s="54"/>
    </row>
    <row r="829" spans="3:3" x14ac:dyDescent="0.25">
      <c r="C829" s="54"/>
    </row>
    <row r="830" spans="3:3" x14ac:dyDescent="0.25">
      <c r="C830" s="54"/>
    </row>
    <row r="831" spans="3:3" x14ac:dyDescent="0.25">
      <c r="C831" s="54"/>
    </row>
    <row r="832" spans="3:3" x14ac:dyDescent="0.25">
      <c r="C832" s="54"/>
    </row>
    <row r="833" spans="3:3" x14ac:dyDescent="0.25">
      <c r="C833" s="54"/>
    </row>
    <row r="834" spans="3:3" x14ac:dyDescent="0.25">
      <c r="C834" s="54"/>
    </row>
    <row r="835" spans="3:3" x14ac:dyDescent="0.25">
      <c r="C835" s="54"/>
    </row>
    <row r="836" spans="3:3" x14ac:dyDescent="0.25">
      <c r="C836" s="54"/>
    </row>
    <row r="837" spans="3:3" x14ac:dyDescent="0.25">
      <c r="C837" s="54"/>
    </row>
    <row r="838" spans="3:3" x14ac:dyDescent="0.25">
      <c r="C838" s="54"/>
    </row>
    <row r="839" spans="3:3" x14ac:dyDescent="0.25">
      <c r="C839" s="54"/>
    </row>
    <row r="840" spans="3:3" x14ac:dyDescent="0.25">
      <c r="C840" s="54"/>
    </row>
    <row r="841" spans="3:3" x14ac:dyDescent="0.25">
      <c r="C841" s="54"/>
    </row>
    <row r="842" spans="3:3" x14ac:dyDescent="0.25">
      <c r="C842" s="54"/>
    </row>
    <row r="843" spans="3:3" x14ac:dyDescent="0.25">
      <c r="C843" s="54"/>
    </row>
    <row r="844" spans="3:3" x14ac:dyDescent="0.25">
      <c r="C844" s="54"/>
    </row>
    <row r="845" spans="3:3" x14ac:dyDescent="0.25">
      <c r="C845" s="54"/>
    </row>
    <row r="846" spans="3:3" x14ac:dyDescent="0.25">
      <c r="C846" s="54"/>
    </row>
    <row r="847" spans="3:3" x14ac:dyDescent="0.25">
      <c r="C847" s="54"/>
    </row>
    <row r="848" spans="3:3" x14ac:dyDescent="0.25">
      <c r="C848" s="54"/>
    </row>
    <row r="849" spans="3:3" x14ac:dyDescent="0.25">
      <c r="C849" s="54"/>
    </row>
    <row r="850" spans="3:3" x14ac:dyDescent="0.25">
      <c r="C850" s="54"/>
    </row>
    <row r="851" spans="3:3" x14ac:dyDescent="0.25">
      <c r="C851" s="54"/>
    </row>
    <row r="852" spans="3:3" x14ac:dyDescent="0.25">
      <c r="C852" s="54"/>
    </row>
    <row r="853" spans="3:3" x14ac:dyDescent="0.25">
      <c r="C853" s="54"/>
    </row>
    <row r="854" spans="3:3" x14ac:dyDescent="0.25">
      <c r="C854" s="54"/>
    </row>
    <row r="855" spans="3:3" x14ac:dyDescent="0.25">
      <c r="C855" s="54"/>
    </row>
    <row r="856" spans="3:3" x14ac:dyDescent="0.25">
      <c r="C856" s="54"/>
    </row>
    <row r="857" spans="3:3" x14ac:dyDescent="0.25">
      <c r="C857" s="54"/>
    </row>
    <row r="858" spans="3:3" x14ac:dyDescent="0.25">
      <c r="C858" s="54"/>
    </row>
    <row r="859" spans="3:3" x14ac:dyDescent="0.25">
      <c r="C859" s="54"/>
    </row>
    <row r="860" spans="3:3" x14ac:dyDescent="0.25">
      <c r="C860" s="54"/>
    </row>
    <row r="861" spans="3:3" x14ac:dyDescent="0.25">
      <c r="C861" s="54"/>
    </row>
    <row r="862" spans="3:3" x14ac:dyDescent="0.25">
      <c r="C862" s="54"/>
    </row>
    <row r="863" spans="3:3" x14ac:dyDescent="0.25">
      <c r="C863" s="54"/>
    </row>
    <row r="864" spans="3:3" x14ac:dyDescent="0.25">
      <c r="C864" s="54"/>
    </row>
    <row r="865" spans="3:3" x14ac:dyDescent="0.25">
      <c r="C865" s="54"/>
    </row>
    <row r="866" spans="3:3" x14ac:dyDescent="0.25">
      <c r="C866" s="54"/>
    </row>
    <row r="867" spans="3:3" x14ac:dyDescent="0.25">
      <c r="C867" s="54"/>
    </row>
    <row r="868" spans="3:3" x14ac:dyDescent="0.25">
      <c r="C868" s="54"/>
    </row>
    <row r="869" spans="3:3" x14ac:dyDescent="0.25">
      <c r="C869" s="54"/>
    </row>
    <row r="870" spans="3:3" x14ac:dyDescent="0.25">
      <c r="C870" s="54"/>
    </row>
    <row r="871" spans="3:3" x14ac:dyDescent="0.25">
      <c r="C871" s="54"/>
    </row>
    <row r="872" spans="3:3" x14ac:dyDescent="0.25">
      <c r="C872" s="54"/>
    </row>
    <row r="873" spans="3:3" x14ac:dyDescent="0.25">
      <c r="C873" s="54"/>
    </row>
    <row r="874" spans="3:3" x14ac:dyDescent="0.25">
      <c r="C874" s="54"/>
    </row>
    <row r="875" spans="3:3" x14ac:dyDescent="0.25">
      <c r="C875" s="54"/>
    </row>
    <row r="876" spans="3:3" x14ac:dyDescent="0.25">
      <c r="C876" s="54"/>
    </row>
    <row r="877" spans="3:3" x14ac:dyDescent="0.25">
      <c r="C877" s="54"/>
    </row>
    <row r="878" spans="3:3" x14ac:dyDescent="0.25">
      <c r="C878" s="54"/>
    </row>
    <row r="879" spans="3:3" x14ac:dyDescent="0.25">
      <c r="C879" s="54"/>
    </row>
    <row r="880" spans="3:3" x14ac:dyDescent="0.25">
      <c r="C880" s="54"/>
    </row>
    <row r="881" spans="3:3" x14ac:dyDescent="0.25">
      <c r="C881" s="54"/>
    </row>
    <row r="882" spans="3:3" x14ac:dyDescent="0.25">
      <c r="C882" s="54"/>
    </row>
    <row r="883" spans="3:3" x14ac:dyDescent="0.25">
      <c r="C883" s="54"/>
    </row>
    <row r="884" spans="3:3" x14ac:dyDescent="0.25">
      <c r="C884" s="54"/>
    </row>
    <row r="885" spans="3:3" x14ac:dyDescent="0.25">
      <c r="C885" s="54"/>
    </row>
    <row r="886" spans="3:3" x14ac:dyDescent="0.25">
      <c r="C886" s="54"/>
    </row>
    <row r="887" spans="3:3" x14ac:dyDescent="0.25">
      <c r="C887" s="54"/>
    </row>
    <row r="888" spans="3:3" x14ac:dyDescent="0.25">
      <c r="C888" s="54"/>
    </row>
    <row r="889" spans="3:3" x14ac:dyDescent="0.25">
      <c r="C889" s="54"/>
    </row>
    <row r="890" spans="3:3" x14ac:dyDescent="0.25">
      <c r="C890" s="54"/>
    </row>
    <row r="891" spans="3:3" x14ac:dyDescent="0.25">
      <c r="C891" s="54"/>
    </row>
    <row r="892" spans="3:3" x14ac:dyDescent="0.25">
      <c r="C892" s="54"/>
    </row>
    <row r="893" spans="3:3" x14ac:dyDescent="0.25">
      <c r="C893" s="54"/>
    </row>
    <row r="894" spans="3:3" x14ac:dyDescent="0.25">
      <c r="C894" s="54"/>
    </row>
    <row r="895" spans="3:3" x14ac:dyDescent="0.25">
      <c r="C895" s="54"/>
    </row>
    <row r="896" spans="3:3" x14ac:dyDescent="0.25">
      <c r="C896" s="54"/>
    </row>
    <row r="897" spans="3:3" x14ac:dyDescent="0.25">
      <c r="C897" s="54"/>
    </row>
    <row r="898" spans="3:3" x14ac:dyDescent="0.25">
      <c r="C898" s="54"/>
    </row>
    <row r="899" spans="3:3" x14ac:dyDescent="0.25">
      <c r="C899" s="54"/>
    </row>
    <row r="900" spans="3:3" x14ac:dyDescent="0.25">
      <c r="C900" s="54"/>
    </row>
    <row r="901" spans="3:3" x14ac:dyDescent="0.25">
      <c r="C901" s="54"/>
    </row>
    <row r="902" spans="3:3" x14ac:dyDescent="0.25">
      <c r="C902" s="54"/>
    </row>
    <row r="903" spans="3:3" x14ac:dyDescent="0.25">
      <c r="C903" s="54"/>
    </row>
    <row r="904" spans="3:3" x14ac:dyDescent="0.25">
      <c r="C904" s="54"/>
    </row>
    <row r="905" spans="3:3" x14ac:dyDescent="0.25">
      <c r="C905" s="54"/>
    </row>
    <row r="906" spans="3:3" x14ac:dyDescent="0.25">
      <c r="C906" s="54"/>
    </row>
    <row r="907" spans="3:3" x14ac:dyDescent="0.25">
      <c r="C907" s="54"/>
    </row>
    <row r="908" spans="3:3" x14ac:dyDescent="0.25">
      <c r="C908" s="54"/>
    </row>
    <row r="909" spans="3:3" x14ac:dyDescent="0.25">
      <c r="C909" s="54"/>
    </row>
    <row r="910" spans="3:3" x14ac:dyDescent="0.25">
      <c r="C910" s="54"/>
    </row>
    <row r="911" spans="3:3" x14ac:dyDescent="0.25">
      <c r="C911" s="54"/>
    </row>
    <row r="912" spans="3:3" x14ac:dyDescent="0.25">
      <c r="C912" s="54"/>
    </row>
    <row r="913" spans="3:3" x14ac:dyDescent="0.25">
      <c r="C913" s="54"/>
    </row>
    <row r="914" spans="3:3" x14ac:dyDescent="0.25">
      <c r="C914" s="54"/>
    </row>
    <row r="915" spans="3:3" x14ac:dyDescent="0.25">
      <c r="C915" s="54"/>
    </row>
    <row r="916" spans="3:3" x14ac:dyDescent="0.25">
      <c r="C916" s="54"/>
    </row>
    <row r="917" spans="3:3" x14ac:dyDescent="0.25">
      <c r="C917" s="54"/>
    </row>
    <row r="918" spans="3:3" x14ac:dyDescent="0.25">
      <c r="C918" s="54"/>
    </row>
    <row r="919" spans="3:3" x14ac:dyDescent="0.25">
      <c r="C919" s="54"/>
    </row>
    <row r="920" spans="3:3" x14ac:dyDescent="0.25">
      <c r="C920" s="54"/>
    </row>
    <row r="921" spans="3:3" x14ac:dyDescent="0.25">
      <c r="C921" s="54"/>
    </row>
    <row r="922" spans="3:3" x14ac:dyDescent="0.25">
      <c r="C922" s="54"/>
    </row>
    <row r="923" spans="3:3" x14ac:dyDescent="0.25">
      <c r="C923" s="54"/>
    </row>
    <row r="924" spans="3:3" x14ac:dyDescent="0.25">
      <c r="C924" s="54"/>
    </row>
    <row r="925" spans="3:3" x14ac:dyDescent="0.25">
      <c r="C925" s="54"/>
    </row>
    <row r="926" spans="3:3" x14ac:dyDescent="0.25">
      <c r="C926" s="54"/>
    </row>
    <row r="927" spans="3:3" x14ac:dyDescent="0.25">
      <c r="C927" s="54"/>
    </row>
    <row r="928" spans="3:3" x14ac:dyDescent="0.25">
      <c r="C928" s="54"/>
    </row>
    <row r="929" spans="3:3" x14ac:dyDescent="0.25">
      <c r="C929" s="54"/>
    </row>
    <row r="930" spans="3:3" x14ac:dyDescent="0.25">
      <c r="C930" s="54"/>
    </row>
    <row r="931" spans="3:3" x14ac:dyDescent="0.25">
      <c r="C931" s="54"/>
    </row>
    <row r="932" spans="3:3" x14ac:dyDescent="0.25">
      <c r="C932" s="54"/>
    </row>
    <row r="933" spans="3:3" x14ac:dyDescent="0.25">
      <c r="C933" s="54"/>
    </row>
    <row r="934" spans="3:3" x14ac:dyDescent="0.25">
      <c r="C934" s="54"/>
    </row>
    <row r="935" spans="3:3" x14ac:dyDescent="0.25">
      <c r="C935" s="54"/>
    </row>
    <row r="936" spans="3:3" x14ac:dyDescent="0.25">
      <c r="C936" s="54"/>
    </row>
    <row r="937" spans="3:3" x14ac:dyDescent="0.25">
      <c r="C937" s="54"/>
    </row>
    <row r="938" spans="3:3" x14ac:dyDescent="0.25">
      <c r="C938" s="54"/>
    </row>
    <row r="939" spans="3:3" x14ac:dyDescent="0.25">
      <c r="C939" s="54"/>
    </row>
    <row r="940" spans="3:3" x14ac:dyDescent="0.25">
      <c r="C940" s="54"/>
    </row>
    <row r="941" spans="3:3" x14ac:dyDescent="0.25">
      <c r="C941" s="54"/>
    </row>
    <row r="942" spans="3:3" x14ac:dyDescent="0.25">
      <c r="C942" s="54"/>
    </row>
    <row r="943" spans="3:3" x14ac:dyDescent="0.25">
      <c r="C943" s="54"/>
    </row>
    <row r="944" spans="3:3" x14ac:dyDescent="0.25">
      <c r="C944" s="54"/>
    </row>
    <row r="945" spans="3:3" x14ac:dyDescent="0.25">
      <c r="C945" s="54"/>
    </row>
    <row r="946" spans="3:3" x14ac:dyDescent="0.25">
      <c r="C946" s="54"/>
    </row>
    <row r="947" spans="3:3" x14ac:dyDescent="0.25">
      <c r="C947" s="54"/>
    </row>
    <row r="948" spans="3:3" x14ac:dyDescent="0.25">
      <c r="C948" s="54"/>
    </row>
    <row r="949" spans="3:3" x14ac:dyDescent="0.25">
      <c r="C949" s="54"/>
    </row>
    <row r="950" spans="3:3" x14ac:dyDescent="0.25">
      <c r="C950" s="54"/>
    </row>
    <row r="951" spans="3:3" x14ac:dyDescent="0.25">
      <c r="C951" s="54"/>
    </row>
    <row r="952" spans="3:3" x14ac:dyDescent="0.25">
      <c r="C952" s="54"/>
    </row>
    <row r="953" spans="3:3" x14ac:dyDescent="0.25">
      <c r="C953" s="54"/>
    </row>
    <row r="954" spans="3:3" x14ac:dyDescent="0.25">
      <c r="C954" s="54"/>
    </row>
    <row r="955" spans="3:3" x14ac:dyDescent="0.25">
      <c r="C955" s="54"/>
    </row>
    <row r="956" spans="3:3" x14ac:dyDescent="0.25">
      <c r="C956" s="54"/>
    </row>
    <row r="957" spans="3:3" x14ac:dyDescent="0.25">
      <c r="C957" s="54"/>
    </row>
    <row r="958" spans="3:3" x14ac:dyDescent="0.25">
      <c r="C958" s="54"/>
    </row>
    <row r="959" spans="3:3" x14ac:dyDescent="0.25">
      <c r="C959" s="54"/>
    </row>
    <row r="960" spans="3:3" x14ac:dyDescent="0.25">
      <c r="C960" s="54"/>
    </row>
    <row r="961" spans="3:3" x14ac:dyDescent="0.25">
      <c r="C961" s="54"/>
    </row>
    <row r="962" spans="3:3" x14ac:dyDescent="0.25">
      <c r="C962" s="54"/>
    </row>
    <row r="963" spans="3:3" x14ac:dyDescent="0.25">
      <c r="C963" s="54"/>
    </row>
    <row r="964" spans="3:3" x14ac:dyDescent="0.25">
      <c r="C964" s="54"/>
    </row>
    <row r="965" spans="3:3" x14ac:dyDescent="0.25">
      <c r="C965" s="54"/>
    </row>
    <row r="966" spans="3:3" x14ac:dyDescent="0.25">
      <c r="C966" s="54"/>
    </row>
    <row r="967" spans="3:3" x14ac:dyDescent="0.25">
      <c r="C967" s="54"/>
    </row>
    <row r="968" spans="3:3" x14ac:dyDescent="0.25">
      <c r="C968" s="54"/>
    </row>
    <row r="969" spans="3:3" x14ac:dyDescent="0.25">
      <c r="C969" s="54"/>
    </row>
    <row r="970" spans="3:3" x14ac:dyDescent="0.25">
      <c r="C970" s="54"/>
    </row>
    <row r="971" spans="3:3" x14ac:dyDescent="0.25">
      <c r="C971" s="54"/>
    </row>
    <row r="972" spans="3:3" x14ac:dyDescent="0.25">
      <c r="C972" s="54"/>
    </row>
    <row r="973" spans="3:3" x14ac:dyDescent="0.25">
      <c r="C973" s="54"/>
    </row>
    <row r="974" spans="3:3" x14ac:dyDescent="0.25">
      <c r="C974" s="54"/>
    </row>
    <row r="975" spans="3:3" x14ac:dyDescent="0.25">
      <c r="C975" s="54"/>
    </row>
    <row r="976" spans="3:3" x14ac:dyDescent="0.25">
      <c r="C976" s="54"/>
    </row>
    <row r="977" spans="3:3" x14ac:dyDescent="0.25">
      <c r="C977" s="54"/>
    </row>
    <row r="978" spans="3:3" x14ac:dyDescent="0.25">
      <c r="C978" s="54"/>
    </row>
    <row r="979" spans="3:3" x14ac:dyDescent="0.25">
      <c r="C979" s="54"/>
    </row>
    <row r="980" spans="3:3" x14ac:dyDescent="0.25">
      <c r="C980" s="54"/>
    </row>
    <row r="981" spans="3:3" x14ac:dyDescent="0.25">
      <c r="C981" s="54"/>
    </row>
    <row r="982" spans="3:3" x14ac:dyDescent="0.25">
      <c r="C982" s="54"/>
    </row>
    <row r="983" spans="3:3" x14ac:dyDescent="0.25">
      <c r="C983" s="54"/>
    </row>
    <row r="984" spans="3:3" x14ac:dyDescent="0.25">
      <c r="C984" s="54"/>
    </row>
    <row r="985" spans="3:3" x14ac:dyDescent="0.25">
      <c r="C985" s="54"/>
    </row>
    <row r="986" spans="3:3" x14ac:dyDescent="0.25">
      <c r="C986" s="54"/>
    </row>
    <row r="987" spans="3:3" x14ac:dyDescent="0.25">
      <c r="C987" s="54"/>
    </row>
    <row r="988" spans="3:3" x14ac:dyDescent="0.25">
      <c r="C988" s="54"/>
    </row>
    <row r="989" spans="3:3" x14ac:dyDescent="0.25">
      <c r="C989" s="54"/>
    </row>
    <row r="990" spans="3:3" x14ac:dyDescent="0.25">
      <c r="C990" s="54"/>
    </row>
    <row r="991" spans="3:3" x14ac:dyDescent="0.25">
      <c r="C991" s="54"/>
    </row>
    <row r="992" spans="3:3" x14ac:dyDescent="0.25">
      <c r="C992" s="54"/>
    </row>
    <row r="993" spans="3:3" x14ac:dyDescent="0.25">
      <c r="C993" s="54"/>
    </row>
    <row r="994" spans="3:3" x14ac:dyDescent="0.25">
      <c r="C994" s="54"/>
    </row>
    <row r="995" spans="3:3" x14ac:dyDescent="0.25">
      <c r="C995" s="54"/>
    </row>
    <row r="996" spans="3:3" x14ac:dyDescent="0.25">
      <c r="C996" s="54"/>
    </row>
    <row r="997" spans="3:3" x14ac:dyDescent="0.25">
      <c r="C997" s="54"/>
    </row>
    <row r="998" spans="3:3" x14ac:dyDescent="0.25">
      <c r="C998" s="54"/>
    </row>
    <row r="999" spans="3:3" x14ac:dyDescent="0.25">
      <c r="C999" s="54"/>
    </row>
    <row r="1000" spans="3:3" x14ac:dyDescent="0.25">
      <c r="C1000" s="54"/>
    </row>
    <row r="1001" spans="3:3" x14ac:dyDescent="0.25">
      <c r="C1001" s="54"/>
    </row>
    <row r="1002" spans="3:3" x14ac:dyDescent="0.25">
      <c r="C1002" s="54"/>
    </row>
    <row r="1003" spans="3:3" x14ac:dyDescent="0.25">
      <c r="C1003" s="54"/>
    </row>
    <row r="1004" spans="3:3" x14ac:dyDescent="0.25">
      <c r="C1004" s="54"/>
    </row>
    <row r="1005" spans="3:3" x14ac:dyDescent="0.25">
      <c r="C1005" s="54"/>
    </row>
    <row r="1006" spans="3:3" x14ac:dyDescent="0.25">
      <c r="C1006" s="54"/>
    </row>
    <row r="1007" spans="3:3" x14ac:dyDescent="0.25">
      <c r="C1007" s="54"/>
    </row>
    <row r="1008" spans="3:3" x14ac:dyDescent="0.25">
      <c r="C1008" s="54"/>
    </row>
    <row r="1009" spans="3:3" x14ac:dyDescent="0.25">
      <c r="C1009" s="54"/>
    </row>
    <row r="1010" spans="3:3" x14ac:dyDescent="0.25">
      <c r="C1010" s="54"/>
    </row>
    <row r="1011" spans="3:3" x14ac:dyDescent="0.25">
      <c r="C1011" s="54"/>
    </row>
    <row r="1012" spans="3:3" x14ac:dyDescent="0.25">
      <c r="C1012" s="54"/>
    </row>
    <row r="1013" spans="3:3" x14ac:dyDescent="0.25">
      <c r="C1013" s="54"/>
    </row>
    <row r="1014" spans="3:3" x14ac:dyDescent="0.25">
      <c r="C1014" s="54"/>
    </row>
    <row r="1015" spans="3:3" x14ac:dyDescent="0.25">
      <c r="C1015" s="54"/>
    </row>
    <row r="1016" spans="3:3" x14ac:dyDescent="0.25">
      <c r="C1016" s="54"/>
    </row>
    <row r="1017" spans="3:3" x14ac:dyDescent="0.25">
      <c r="C1017" s="54"/>
    </row>
    <row r="1018" spans="3:3" x14ac:dyDescent="0.25">
      <c r="C1018" s="54"/>
    </row>
    <row r="1019" spans="3:3" x14ac:dyDescent="0.25">
      <c r="C1019" s="54"/>
    </row>
    <row r="1020" spans="3:3" x14ac:dyDescent="0.25">
      <c r="C1020" s="54"/>
    </row>
    <row r="1021" spans="3:3" x14ac:dyDescent="0.25">
      <c r="C1021" s="54"/>
    </row>
    <row r="1022" spans="3:3" x14ac:dyDescent="0.25">
      <c r="C1022" s="54"/>
    </row>
    <row r="1023" spans="3:3" x14ac:dyDescent="0.25">
      <c r="C1023" s="54"/>
    </row>
    <row r="1024" spans="3:3" x14ac:dyDescent="0.25">
      <c r="C1024" s="54"/>
    </row>
    <row r="1025" spans="3:3" x14ac:dyDescent="0.25">
      <c r="C1025" s="54"/>
    </row>
    <row r="1026" spans="3:3" x14ac:dyDescent="0.25">
      <c r="C1026" s="54"/>
    </row>
    <row r="1027" spans="3:3" x14ac:dyDescent="0.25">
      <c r="C1027" s="54"/>
    </row>
    <row r="1028" spans="3:3" x14ac:dyDescent="0.25">
      <c r="C1028" s="54"/>
    </row>
    <row r="1029" spans="3:3" x14ac:dyDescent="0.25">
      <c r="C1029" s="54"/>
    </row>
    <row r="1030" spans="3:3" x14ac:dyDescent="0.25">
      <c r="C1030" s="54"/>
    </row>
    <row r="1031" spans="3:3" x14ac:dyDescent="0.25">
      <c r="C1031" s="54"/>
    </row>
    <row r="1032" spans="3:3" x14ac:dyDescent="0.25">
      <c r="C1032" s="54"/>
    </row>
    <row r="1033" spans="3:3" x14ac:dyDescent="0.25">
      <c r="C1033" s="54"/>
    </row>
    <row r="1034" spans="3:3" x14ac:dyDescent="0.25">
      <c r="C1034" s="54"/>
    </row>
    <row r="1035" spans="3:3" x14ac:dyDescent="0.25">
      <c r="C1035" s="54"/>
    </row>
    <row r="1036" spans="3:3" x14ac:dyDescent="0.25">
      <c r="C1036" s="54"/>
    </row>
    <row r="1037" spans="3:3" x14ac:dyDescent="0.25">
      <c r="C1037" s="54"/>
    </row>
    <row r="1038" spans="3:3" x14ac:dyDescent="0.25">
      <c r="C1038" s="54"/>
    </row>
    <row r="1039" spans="3:3" x14ac:dyDescent="0.25">
      <c r="C1039" s="54"/>
    </row>
    <row r="1040" spans="3:3" x14ac:dyDescent="0.25">
      <c r="C1040" s="54"/>
    </row>
    <row r="1041" spans="3:3" x14ac:dyDescent="0.25">
      <c r="C1041" s="54"/>
    </row>
    <row r="1042" spans="3:3" x14ac:dyDescent="0.25">
      <c r="C1042" s="54"/>
    </row>
    <row r="1043" spans="3:3" x14ac:dyDescent="0.25">
      <c r="C1043" s="54"/>
    </row>
    <row r="1044" spans="3:3" x14ac:dyDescent="0.25">
      <c r="C1044" s="54"/>
    </row>
    <row r="1045" spans="3:3" x14ac:dyDescent="0.25">
      <c r="C1045" s="54"/>
    </row>
    <row r="1046" spans="3:3" x14ac:dyDescent="0.25">
      <c r="C1046" s="54"/>
    </row>
    <row r="1047" spans="3:3" x14ac:dyDescent="0.25">
      <c r="C1047" s="54"/>
    </row>
    <row r="1048" spans="3:3" x14ac:dyDescent="0.25">
      <c r="C1048" s="54"/>
    </row>
    <row r="1049" spans="3:3" x14ac:dyDescent="0.25">
      <c r="C1049" s="54"/>
    </row>
    <row r="1050" spans="3:3" x14ac:dyDescent="0.25">
      <c r="C1050" s="54"/>
    </row>
    <row r="1051" spans="3:3" x14ac:dyDescent="0.25">
      <c r="C1051" s="54"/>
    </row>
    <row r="1052" spans="3:3" x14ac:dyDescent="0.25">
      <c r="C1052" s="54"/>
    </row>
    <row r="1053" spans="3:3" x14ac:dyDescent="0.25">
      <c r="C1053" s="54"/>
    </row>
    <row r="1054" spans="3:3" x14ac:dyDescent="0.25">
      <c r="C1054" s="54"/>
    </row>
    <row r="1055" spans="3:3" x14ac:dyDescent="0.25">
      <c r="C1055" s="54"/>
    </row>
    <row r="1056" spans="3:3" x14ac:dyDescent="0.25">
      <c r="C1056" s="54"/>
    </row>
    <row r="1057" spans="3:3" x14ac:dyDescent="0.25">
      <c r="C1057" s="54"/>
    </row>
    <row r="1058" spans="3:3" x14ac:dyDescent="0.25">
      <c r="C1058" s="54"/>
    </row>
    <row r="1059" spans="3:3" x14ac:dyDescent="0.25">
      <c r="C1059" s="54"/>
    </row>
    <row r="1060" spans="3:3" x14ac:dyDescent="0.25">
      <c r="C1060" s="54"/>
    </row>
    <row r="1061" spans="3:3" x14ac:dyDescent="0.25">
      <c r="C1061" s="54"/>
    </row>
    <row r="1062" spans="3:3" x14ac:dyDescent="0.25">
      <c r="C1062" s="54"/>
    </row>
    <row r="1063" spans="3:3" x14ac:dyDescent="0.25">
      <c r="C1063" s="54"/>
    </row>
    <row r="1064" spans="3:3" x14ac:dyDescent="0.25">
      <c r="C1064" s="54"/>
    </row>
    <row r="1065" spans="3:3" x14ac:dyDescent="0.25">
      <c r="C1065" s="54"/>
    </row>
    <row r="1066" spans="3:3" x14ac:dyDescent="0.25">
      <c r="C1066" s="54"/>
    </row>
    <row r="1067" spans="3:3" x14ac:dyDescent="0.25">
      <c r="C1067" s="54"/>
    </row>
    <row r="1068" spans="3:3" x14ac:dyDescent="0.25">
      <c r="C1068" s="54"/>
    </row>
    <row r="1069" spans="3:3" x14ac:dyDescent="0.25">
      <c r="C1069" s="54"/>
    </row>
    <row r="1070" spans="3:3" x14ac:dyDescent="0.25">
      <c r="C1070" s="54"/>
    </row>
    <row r="1071" spans="3:3" x14ac:dyDescent="0.25">
      <c r="C1071" s="54"/>
    </row>
    <row r="1072" spans="3:3" x14ac:dyDescent="0.25">
      <c r="C1072" s="54"/>
    </row>
    <row r="1073" spans="3:3" x14ac:dyDescent="0.25">
      <c r="C1073" s="54"/>
    </row>
    <row r="1074" spans="3:3" x14ac:dyDescent="0.25">
      <c r="C1074" s="54"/>
    </row>
    <row r="1075" spans="3:3" x14ac:dyDescent="0.25">
      <c r="C1075" s="54"/>
    </row>
    <row r="1076" spans="3:3" x14ac:dyDescent="0.25">
      <c r="C1076" s="54"/>
    </row>
    <row r="1077" spans="3:3" x14ac:dyDescent="0.25">
      <c r="C1077" s="54"/>
    </row>
    <row r="1078" spans="3:3" x14ac:dyDescent="0.25">
      <c r="C1078" s="54"/>
    </row>
    <row r="1079" spans="3:3" x14ac:dyDescent="0.25">
      <c r="C1079" s="54"/>
    </row>
    <row r="1080" spans="3:3" x14ac:dyDescent="0.25">
      <c r="C1080" s="54"/>
    </row>
    <row r="1081" spans="3:3" x14ac:dyDescent="0.25">
      <c r="C1081" s="54"/>
    </row>
    <row r="1082" spans="3:3" x14ac:dyDescent="0.25">
      <c r="C1082" s="54"/>
    </row>
    <row r="1083" spans="3:3" x14ac:dyDescent="0.25">
      <c r="C1083" s="54"/>
    </row>
    <row r="1084" spans="3:3" x14ac:dyDescent="0.25">
      <c r="C1084" s="54"/>
    </row>
    <row r="1085" spans="3:3" x14ac:dyDescent="0.25">
      <c r="C1085" s="54"/>
    </row>
    <row r="1086" spans="3:3" x14ac:dyDescent="0.25">
      <c r="C1086" s="54"/>
    </row>
    <row r="1087" spans="3:3" x14ac:dyDescent="0.25">
      <c r="C1087" s="54"/>
    </row>
    <row r="1088" spans="3:3" x14ac:dyDescent="0.25">
      <c r="C1088" s="54"/>
    </row>
    <row r="1089" spans="3:3" x14ac:dyDescent="0.25">
      <c r="C1089" s="54"/>
    </row>
    <row r="1090" spans="3:3" x14ac:dyDescent="0.25">
      <c r="C1090" s="54"/>
    </row>
    <row r="1091" spans="3:3" x14ac:dyDescent="0.25">
      <c r="C1091" s="54"/>
    </row>
    <row r="1092" spans="3:3" x14ac:dyDescent="0.25">
      <c r="C1092" s="54"/>
    </row>
    <row r="1093" spans="3:3" x14ac:dyDescent="0.25">
      <c r="C1093" s="54"/>
    </row>
    <row r="1094" spans="3:3" x14ac:dyDescent="0.25">
      <c r="C1094" s="54"/>
    </row>
    <row r="1095" spans="3:3" x14ac:dyDescent="0.25">
      <c r="C1095" s="54"/>
    </row>
    <row r="1096" spans="3:3" x14ac:dyDescent="0.25">
      <c r="C1096" s="54"/>
    </row>
    <row r="1097" spans="3:3" x14ac:dyDescent="0.25">
      <c r="C1097" s="54"/>
    </row>
    <row r="1098" spans="3:3" x14ac:dyDescent="0.25">
      <c r="C1098" s="54"/>
    </row>
    <row r="1099" spans="3:3" x14ac:dyDescent="0.25">
      <c r="C1099" s="54"/>
    </row>
    <row r="1100" spans="3:3" x14ac:dyDescent="0.25">
      <c r="C1100" s="54"/>
    </row>
    <row r="1101" spans="3:3" x14ac:dyDescent="0.25">
      <c r="C1101" s="54"/>
    </row>
    <row r="1102" spans="3:3" x14ac:dyDescent="0.25">
      <c r="C1102" s="54"/>
    </row>
    <row r="1103" spans="3:3" x14ac:dyDescent="0.25">
      <c r="C1103" s="54"/>
    </row>
    <row r="1104" spans="3:3" x14ac:dyDescent="0.25">
      <c r="C1104" s="54"/>
    </row>
    <row r="1105" spans="3:3" x14ac:dyDescent="0.25">
      <c r="C1105" s="54"/>
    </row>
    <row r="1106" spans="3:3" x14ac:dyDescent="0.25">
      <c r="C1106" s="54"/>
    </row>
    <row r="1107" spans="3:3" x14ac:dyDescent="0.25">
      <c r="C1107" s="54"/>
    </row>
    <row r="1108" spans="3:3" x14ac:dyDescent="0.25">
      <c r="C1108" s="54"/>
    </row>
    <row r="1109" spans="3:3" x14ac:dyDescent="0.25">
      <c r="C1109" s="54"/>
    </row>
    <row r="1110" spans="3:3" x14ac:dyDescent="0.25">
      <c r="C1110" s="54"/>
    </row>
    <row r="1111" spans="3:3" x14ac:dyDescent="0.25">
      <c r="C1111" s="54"/>
    </row>
    <row r="1112" spans="3:3" x14ac:dyDescent="0.25">
      <c r="C1112" s="54"/>
    </row>
    <row r="1113" spans="3:3" x14ac:dyDescent="0.25">
      <c r="C1113" s="54"/>
    </row>
    <row r="1114" spans="3:3" x14ac:dyDescent="0.25">
      <c r="C1114" s="54"/>
    </row>
    <row r="1115" spans="3:3" x14ac:dyDescent="0.25">
      <c r="C1115" s="54"/>
    </row>
    <row r="1116" spans="3:3" x14ac:dyDescent="0.25">
      <c r="C1116" s="54"/>
    </row>
    <row r="1117" spans="3:3" x14ac:dyDescent="0.25">
      <c r="C1117" s="54"/>
    </row>
    <row r="1118" spans="3:3" x14ac:dyDescent="0.25">
      <c r="C1118" s="54"/>
    </row>
    <row r="1119" spans="3:3" x14ac:dyDescent="0.25">
      <c r="C1119" s="54"/>
    </row>
    <row r="1120" spans="3:3" x14ac:dyDescent="0.25">
      <c r="C1120" s="54"/>
    </row>
    <row r="1121" spans="3:3" x14ac:dyDescent="0.25">
      <c r="C1121" s="54"/>
    </row>
    <row r="1122" spans="3:3" x14ac:dyDescent="0.25">
      <c r="C1122" s="54"/>
    </row>
    <row r="1123" spans="3:3" x14ac:dyDescent="0.25">
      <c r="C1123" s="54"/>
    </row>
    <row r="1124" spans="3:3" x14ac:dyDescent="0.25">
      <c r="C1124" s="54"/>
    </row>
    <row r="1125" spans="3:3" x14ac:dyDescent="0.25">
      <c r="C1125" s="54"/>
    </row>
    <row r="1126" spans="3:3" x14ac:dyDescent="0.25">
      <c r="C1126" s="54"/>
    </row>
    <row r="1127" spans="3:3" x14ac:dyDescent="0.25">
      <c r="C1127" s="54"/>
    </row>
    <row r="1128" spans="3:3" x14ac:dyDescent="0.25">
      <c r="C1128" s="54"/>
    </row>
    <row r="1129" spans="3:3" x14ac:dyDescent="0.25">
      <c r="C1129" s="54"/>
    </row>
    <row r="1130" spans="3:3" x14ac:dyDescent="0.25">
      <c r="C1130" s="54"/>
    </row>
    <row r="1131" spans="3:3" x14ac:dyDescent="0.25">
      <c r="C1131" s="54"/>
    </row>
    <row r="1132" spans="3:3" x14ac:dyDescent="0.25">
      <c r="C1132" s="54"/>
    </row>
    <row r="1133" spans="3:3" x14ac:dyDescent="0.25">
      <c r="C1133" s="54"/>
    </row>
    <row r="1134" spans="3:3" x14ac:dyDescent="0.25">
      <c r="C1134" s="54"/>
    </row>
    <row r="1135" spans="3:3" x14ac:dyDescent="0.25">
      <c r="C1135" s="54"/>
    </row>
    <row r="1136" spans="3:3" x14ac:dyDescent="0.25">
      <c r="C1136" s="54"/>
    </row>
    <row r="1137" spans="3:3" x14ac:dyDescent="0.25">
      <c r="C1137" s="54"/>
    </row>
    <row r="1138" spans="3:3" x14ac:dyDescent="0.25">
      <c r="C1138" s="54"/>
    </row>
    <row r="1139" spans="3:3" x14ac:dyDescent="0.25">
      <c r="C1139" s="54"/>
    </row>
    <row r="1140" spans="3:3" x14ac:dyDescent="0.25">
      <c r="C1140" s="54"/>
    </row>
    <row r="1141" spans="3:3" x14ac:dyDescent="0.25">
      <c r="C1141" s="54"/>
    </row>
    <row r="1142" spans="3:3" x14ac:dyDescent="0.25">
      <c r="C1142" s="54"/>
    </row>
    <row r="1143" spans="3:3" x14ac:dyDescent="0.25">
      <c r="C1143" s="54"/>
    </row>
    <row r="1144" spans="3:3" x14ac:dyDescent="0.25">
      <c r="C1144" s="54"/>
    </row>
    <row r="1145" spans="3:3" x14ac:dyDescent="0.25">
      <c r="C1145" s="54"/>
    </row>
    <row r="1146" spans="3:3" x14ac:dyDescent="0.25">
      <c r="C1146" s="54"/>
    </row>
    <row r="1147" spans="3:3" x14ac:dyDescent="0.25">
      <c r="C1147" s="54"/>
    </row>
    <row r="1148" spans="3:3" x14ac:dyDescent="0.25">
      <c r="C1148" s="54"/>
    </row>
    <row r="1149" spans="3:3" x14ac:dyDescent="0.25">
      <c r="C1149" s="54"/>
    </row>
    <row r="1150" spans="3:3" x14ac:dyDescent="0.25">
      <c r="C1150" s="54"/>
    </row>
    <row r="1151" spans="3:3" x14ac:dyDescent="0.25">
      <c r="C1151" s="54"/>
    </row>
    <row r="1152" spans="3:3" x14ac:dyDescent="0.25">
      <c r="C1152" s="54"/>
    </row>
    <row r="1153" spans="3:3" x14ac:dyDescent="0.25">
      <c r="C1153" s="54"/>
    </row>
    <row r="1154" spans="3:3" x14ac:dyDescent="0.25">
      <c r="C1154" s="54"/>
    </row>
    <row r="1155" spans="3:3" x14ac:dyDescent="0.25">
      <c r="C1155" s="54"/>
    </row>
    <row r="1156" spans="3:3" x14ac:dyDescent="0.25">
      <c r="C1156" s="54"/>
    </row>
    <row r="1157" spans="3:3" x14ac:dyDescent="0.25">
      <c r="C1157" s="54"/>
    </row>
    <row r="1158" spans="3:3" x14ac:dyDescent="0.25">
      <c r="C1158" s="54"/>
    </row>
    <row r="1159" spans="3:3" x14ac:dyDescent="0.25">
      <c r="C1159" s="54"/>
    </row>
    <row r="1160" spans="3:3" x14ac:dyDescent="0.25">
      <c r="C1160" s="54"/>
    </row>
    <row r="1161" spans="3:3" x14ac:dyDescent="0.25">
      <c r="C1161" s="54"/>
    </row>
    <row r="1162" spans="3:3" x14ac:dyDescent="0.25">
      <c r="C1162" s="54"/>
    </row>
    <row r="1163" spans="3:3" x14ac:dyDescent="0.25">
      <c r="C1163" s="54"/>
    </row>
    <row r="1164" spans="3:3" x14ac:dyDescent="0.25">
      <c r="C1164" s="54"/>
    </row>
    <row r="1165" spans="3:3" x14ac:dyDescent="0.25">
      <c r="C1165" s="54"/>
    </row>
    <row r="1166" spans="3:3" x14ac:dyDescent="0.25">
      <c r="C1166" s="54"/>
    </row>
    <row r="1167" spans="3:3" x14ac:dyDescent="0.25">
      <c r="C1167" s="54"/>
    </row>
    <row r="1168" spans="3:3" x14ac:dyDescent="0.25">
      <c r="C1168" s="54"/>
    </row>
    <row r="1169" spans="3:3" x14ac:dyDescent="0.25">
      <c r="C1169" s="54"/>
    </row>
    <row r="1170" spans="3:3" x14ac:dyDescent="0.25">
      <c r="C1170" s="54"/>
    </row>
    <row r="1171" spans="3:3" x14ac:dyDescent="0.25">
      <c r="C1171" s="54"/>
    </row>
    <row r="1172" spans="3:3" x14ac:dyDescent="0.25">
      <c r="C1172" s="54"/>
    </row>
    <row r="1173" spans="3:3" x14ac:dyDescent="0.25">
      <c r="C1173" s="54"/>
    </row>
    <row r="1174" spans="3:3" x14ac:dyDescent="0.25">
      <c r="C1174" s="54"/>
    </row>
    <row r="1175" spans="3:3" x14ac:dyDescent="0.25">
      <c r="C1175" s="54"/>
    </row>
    <row r="1176" spans="3:3" x14ac:dyDescent="0.25">
      <c r="C1176" s="54"/>
    </row>
    <row r="1177" spans="3:3" x14ac:dyDescent="0.25">
      <c r="C1177" s="54"/>
    </row>
    <row r="1178" spans="3:3" x14ac:dyDescent="0.25">
      <c r="C1178" s="54"/>
    </row>
    <row r="1179" spans="3:3" x14ac:dyDescent="0.25">
      <c r="C1179" s="54"/>
    </row>
    <row r="1180" spans="3:3" x14ac:dyDescent="0.25">
      <c r="C1180" s="54"/>
    </row>
    <row r="1181" spans="3:3" x14ac:dyDescent="0.25">
      <c r="C1181" s="54"/>
    </row>
    <row r="1182" spans="3:3" x14ac:dyDescent="0.25">
      <c r="C1182" s="54"/>
    </row>
    <row r="1183" spans="3:3" x14ac:dyDescent="0.25">
      <c r="C1183" s="54"/>
    </row>
    <row r="1184" spans="3:3" x14ac:dyDescent="0.25">
      <c r="C1184" s="54"/>
    </row>
    <row r="1185" spans="3:3" x14ac:dyDescent="0.25">
      <c r="C1185" s="54"/>
    </row>
    <row r="1186" spans="3:3" x14ac:dyDescent="0.25">
      <c r="C1186" s="54"/>
    </row>
    <row r="1187" spans="3:3" x14ac:dyDescent="0.25">
      <c r="C1187" s="54"/>
    </row>
    <row r="1188" spans="3:3" x14ac:dyDescent="0.25">
      <c r="C1188" s="54"/>
    </row>
    <row r="1189" spans="3:3" x14ac:dyDescent="0.25">
      <c r="C1189" s="54"/>
    </row>
    <row r="1190" spans="3:3" x14ac:dyDescent="0.25">
      <c r="C1190" s="54"/>
    </row>
    <row r="1191" spans="3:3" x14ac:dyDescent="0.25">
      <c r="C1191" s="54"/>
    </row>
    <row r="1192" spans="3:3" x14ac:dyDescent="0.25">
      <c r="C1192" s="54"/>
    </row>
    <row r="1193" spans="3:3" x14ac:dyDescent="0.25">
      <c r="C1193" s="54"/>
    </row>
    <row r="1194" spans="3:3" x14ac:dyDescent="0.25">
      <c r="C1194" s="54"/>
    </row>
    <row r="1195" spans="3:3" x14ac:dyDescent="0.25">
      <c r="C1195" s="54"/>
    </row>
    <row r="1196" spans="3:3" x14ac:dyDescent="0.25">
      <c r="C1196" s="54"/>
    </row>
    <row r="1197" spans="3:3" x14ac:dyDescent="0.25">
      <c r="C1197" s="54"/>
    </row>
    <row r="1198" spans="3:3" x14ac:dyDescent="0.25">
      <c r="C1198" s="54"/>
    </row>
    <row r="1199" spans="3:3" x14ac:dyDescent="0.25">
      <c r="C1199" s="54"/>
    </row>
    <row r="1200" spans="3:3" x14ac:dyDescent="0.25">
      <c r="C1200" s="54"/>
    </row>
    <row r="1201" spans="3:3" x14ac:dyDescent="0.25">
      <c r="C1201" s="54"/>
    </row>
    <row r="1202" spans="3:3" x14ac:dyDescent="0.25">
      <c r="C1202" s="54"/>
    </row>
    <row r="1203" spans="3:3" x14ac:dyDescent="0.25">
      <c r="C1203" s="54"/>
    </row>
    <row r="1204" spans="3:3" x14ac:dyDescent="0.25">
      <c r="C1204" s="54"/>
    </row>
    <row r="1205" spans="3:3" x14ac:dyDescent="0.25">
      <c r="C1205" s="54"/>
    </row>
    <row r="1206" spans="3:3" x14ac:dyDescent="0.25">
      <c r="C1206" s="54"/>
    </row>
    <row r="1207" spans="3:3" x14ac:dyDescent="0.25">
      <c r="C1207" s="54"/>
    </row>
    <row r="1208" spans="3:3" x14ac:dyDescent="0.25">
      <c r="C1208" s="54"/>
    </row>
    <row r="1209" spans="3:3" x14ac:dyDescent="0.25">
      <c r="C1209" s="54"/>
    </row>
    <row r="1210" spans="3:3" x14ac:dyDescent="0.25">
      <c r="C1210" s="54"/>
    </row>
    <row r="1211" spans="3:3" x14ac:dyDescent="0.25">
      <c r="C1211" s="54"/>
    </row>
    <row r="1212" spans="3:3" x14ac:dyDescent="0.25">
      <c r="C1212" s="54"/>
    </row>
    <row r="1213" spans="3:3" x14ac:dyDescent="0.25">
      <c r="C1213" s="54"/>
    </row>
    <row r="1214" spans="3:3" x14ac:dyDescent="0.25">
      <c r="C1214" s="54"/>
    </row>
    <row r="1215" spans="3:3" x14ac:dyDescent="0.25">
      <c r="C1215" s="54"/>
    </row>
    <row r="1216" spans="3:3" x14ac:dyDescent="0.25">
      <c r="C1216" s="54"/>
    </row>
    <row r="1217" spans="3:3" x14ac:dyDescent="0.25">
      <c r="C1217" s="54"/>
    </row>
    <row r="1218" spans="3:3" x14ac:dyDescent="0.25">
      <c r="C1218" s="54"/>
    </row>
    <row r="1219" spans="3:3" x14ac:dyDescent="0.25">
      <c r="C1219" s="54"/>
    </row>
    <row r="1220" spans="3:3" x14ac:dyDescent="0.25">
      <c r="C1220" s="54"/>
    </row>
    <row r="1221" spans="3:3" x14ac:dyDescent="0.25">
      <c r="C1221" s="54"/>
    </row>
    <row r="1222" spans="3:3" x14ac:dyDescent="0.25">
      <c r="C1222" s="54"/>
    </row>
    <row r="1223" spans="3:3" x14ac:dyDescent="0.25">
      <c r="C1223" s="54"/>
    </row>
    <row r="1224" spans="3:3" x14ac:dyDescent="0.25">
      <c r="C1224" s="54"/>
    </row>
    <row r="1225" spans="3:3" x14ac:dyDescent="0.25">
      <c r="C1225" s="54"/>
    </row>
    <row r="1226" spans="3:3" x14ac:dyDescent="0.25">
      <c r="C1226" s="54"/>
    </row>
    <row r="1227" spans="3:3" x14ac:dyDescent="0.25">
      <c r="C1227" s="54"/>
    </row>
    <row r="1228" spans="3:3" x14ac:dyDescent="0.25">
      <c r="C1228" s="54"/>
    </row>
    <row r="1229" spans="3:3" x14ac:dyDescent="0.25">
      <c r="C1229" s="54"/>
    </row>
    <row r="1230" spans="3:3" x14ac:dyDescent="0.25">
      <c r="C1230" s="54"/>
    </row>
    <row r="1231" spans="3:3" x14ac:dyDescent="0.25">
      <c r="C1231" s="54"/>
    </row>
    <row r="1232" spans="3:3" x14ac:dyDescent="0.25">
      <c r="C1232" s="54"/>
    </row>
    <row r="1233" spans="3:3" x14ac:dyDescent="0.25">
      <c r="C1233" s="54"/>
    </row>
    <row r="1234" spans="3:3" x14ac:dyDescent="0.25">
      <c r="C1234" s="54"/>
    </row>
    <row r="1235" spans="3:3" x14ac:dyDescent="0.25">
      <c r="C1235" s="54"/>
    </row>
    <row r="1236" spans="3:3" x14ac:dyDescent="0.25">
      <c r="C1236" s="54"/>
    </row>
    <row r="1237" spans="3:3" x14ac:dyDescent="0.25">
      <c r="C1237" s="54"/>
    </row>
    <row r="1238" spans="3:3" x14ac:dyDescent="0.25">
      <c r="C1238" s="54"/>
    </row>
    <row r="1239" spans="3:3" x14ac:dyDescent="0.25">
      <c r="C1239" s="54"/>
    </row>
    <row r="1240" spans="3:3" x14ac:dyDescent="0.25">
      <c r="C1240" s="54"/>
    </row>
    <row r="1241" spans="3:3" x14ac:dyDescent="0.25">
      <c r="C1241" s="54"/>
    </row>
    <row r="1242" spans="3:3" x14ac:dyDescent="0.25">
      <c r="C1242" s="54"/>
    </row>
    <row r="1243" spans="3:3" x14ac:dyDescent="0.25">
      <c r="C1243" s="54"/>
    </row>
    <row r="1244" spans="3:3" x14ac:dyDescent="0.25">
      <c r="C1244" s="54"/>
    </row>
    <row r="1245" spans="3:3" x14ac:dyDescent="0.25">
      <c r="C1245" s="54"/>
    </row>
    <row r="1246" spans="3:3" x14ac:dyDescent="0.25">
      <c r="C1246" s="54"/>
    </row>
    <row r="1247" spans="3:3" x14ac:dyDescent="0.25">
      <c r="C1247" s="54"/>
    </row>
    <row r="1248" spans="3:3" x14ac:dyDescent="0.25">
      <c r="C1248" s="54"/>
    </row>
    <row r="1249" spans="3:3" x14ac:dyDescent="0.25">
      <c r="C1249" s="54"/>
    </row>
    <row r="1250" spans="3:3" x14ac:dyDescent="0.25">
      <c r="C1250" s="54"/>
    </row>
    <row r="1251" spans="3:3" x14ac:dyDescent="0.25">
      <c r="C1251" s="54"/>
    </row>
    <row r="1252" spans="3:3" x14ac:dyDescent="0.25">
      <c r="C1252" s="54"/>
    </row>
    <row r="1253" spans="3:3" x14ac:dyDescent="0.25">
      <c r="C1253" s="54"/>
    </row>
    <row r="1254" spans="3:3" x14ac:dyDescent="0.25">
      <c r="C1254" s="54"/>
    </row>
    <row r="1255" spans="3:3" x14ac:dyDescent="0.25">
      <c r="C1255" s="54"/>
    </row>
    <row r="1256" spans="3:3" x14ac:dyDescent="0.25">
      <c r="C1256" s="54"/>
    </row>
    <row r="1257" spans="3:3" x14ac:dyDescent="0.25">
      <c r="C1257" s="54"/>
    </row>
    <row r="1258" spans="3:3" x14ac:dyDescent="0.25">
      <c r="C1258" s="54"/>
    </row>
    <row r="1259" spans="3:3" x14ac:dyDescent="0.25">
      <c r="C1259" s="54"/>
    </row>
    <row r="1260" spans="3:3" x14ac:dyDescent="0.25">
      <c r="C1260" s="54"/>
    </row>
    <row r="1261" spans="3:3" x14ac:dyDescent="0.25">
      <c r="C1261" s="54"/>
    </row>
    <row r="1262" spans="3:3" x14ac:dyDescent="0.25">
      <c r="C1262" s="54"/>
    </row>
    <row r="1263" spans="3:3" x14ac:dyDescent="0.25">
      <c r="C1263" s="54"/>
    </row>
    <row r="1264" spans="3:3" x14ac:dyDescent="0.25">
      <c r="C1264" s="54"/>
    </row>
    <row r="1265" spans="3:3" x14ac:dyDescent="0.25">
      <c r="C1265" s="54"/>
    </row>
    <row r="1266" spans="3:3" x14ac:dyDescent="0.25">
      <c r="C1266" s="54"/>
    </row>
    <row r="1267" spans="3:3" x14ac:dyDescent="0.25">
      <c r="C1267" s="54"/>
    </row>
    <row r="1268" spans="3:3" x14ac:dyDescent="0.25">
      <c r="C1268" s="54"/>
    </row>
    <row r="1269" spans="3:3" x14ac:dyDescent="0.25">
      <c r="C1269" s="54"/>
    </row>
    <row r="1270" spans="3:3" x14ac:dyDescent="0.25">
      <c r="C1270" s="54"/>
    </row>
    <row r="1271" spans="3:3" x14ac:dyDescent="0.25">
      <c r="C1271" s="54"/>
    </row>
    <row r="1272" spans="3:3" x14ac:dyDescent="0.25">
      <c r="C1272" s="54"/>
    </row>
    <row r="1273" spans="3:3" x14ac:dyDescent="0.25">
      <c r="C1273" s="54"/>
    </row>
    <row r="1274" spans="3:3" x14ac:dyDescent="0.25">
      <c r="C1274" s="54"/>
    </row>
    <row r="1275" spans="3:3" x14ac:dyDescent="0.25">
      <c r="C1275" s="54"/>
    </row>
    <row r="1276" spans="3:3" x14ac:dyDescent="0.25">
      <c r="C1276" s="54"/>
    </row>
    <row r="1277" spans="3:3" x14ac:dyDescent="0.25">
      <c r="C1277" s="54"/>
    </row>
    <row r="1278" spans="3:3" x14ac:dyDescent="0.25">
      <c r="C1278" s="54"/>
    </row>
    <row r="1279" spans="3:3" x14ac:dyDescent="0.25">
      <c r="C1279" s="54"/>
    </row>
    <row r="1280" spans="3:3" x14ac:dyDescent="0.25">
      <c r="C1280" s="54"/>
    </row>
    <row r="1281" spans="3:3" x14ac:dyDescent="0.25">
      <c r="C1281" s="54"/>
    </row>
    <row r="1282" spans="3:3" x14ac:dyDescent="0.25">
      <c r="C1282" s="54"/>
    </row>
    <row r="1283" spans="3:3" x14ac:dyDescent="0.25">
      <c r="C1283" s="54"/>
    </row>
    <row r="1284" spans="3:3" x14ac:dyDescent="0.25">
      <c r="C1284" s="54"/>
    </row>
    <row r="1285" spans="3:3" x14ac:dyDescent="0.25">
      <c r="C1285" s="54"/>
    </row>
    <row r="1286" spans="3:3" x14ac:dyDescent="0.25">
      <c r="C1286" s="54"/>
    </row>
    <row r="1287" spans="3:3" x14ac:dyDescent="0.25">
      <c r="C1287" s="54"/>
    </row>
    <row r="1288" spans="3:3" x14ac:dyDescent="0.25">
      <c r="C1288" s="54"/>
    </row>
    <row r="1289" spans="3:3" x14ac:dyDescent="0.25">
      <c r="C1289" s="54"/>
    </row>
    <row r="1290" spans="3:3" x14ac:dyDescent="0.25">
      <c r="C1290" s="54"/>
    </row>
    <row r="1291" spans="3:3" x14ac:dyDescent="0.25">
      <c r="C1291" s="54"/>
    </row>
    <row r="1292" spans="3:3" x14ac:dyDescent="0.25">
      <c r="C1292" s="54"/>
    </row>
    <row r="1293" spans="3:3" x14ac:dyDescent="0.25">
      <c r="C1293" s="54"/>
    </row>
    <row r="1294" spans="3:3" x14ac:dyDescent="0.25">
      <c r="C1294" s="54"/>
    </row>
    <row r="1295" spans="3:3" x14ac:dyDescent="0.25">
      <c r="C1295" s="54"/>
    </row>
    <row r="1296" spans="3:3" x14ac:dyDescent="0.25">
      <c r="C1296" s="54"/>
    </row>
    <row r="1297" spans="3:3" x14ac:dyDescent="0.25">
      <c r="C1297" s="54"/>
    </row>
    <row r="1298" spans="3:3" x14ac:dyDescent="0.25">
      <c r="C1298" s="54"/>
    </row>
    <row r="1299" spans="3:3" x14ac:dyDescent="0.25">
      <c r="C1299" s="54"/>
    </row>
    <row r="1300" spans="3:3" x14ac:dyDescent="0.25">
      <c r="C1300" s="54"/>
    </row>
    <row r="1301" spans="3:3" x14ac:dyDescent="0.25">
      <c r="C1301" s="54"/>
    </row>
    <row r="1302" spans="3:3" x14ac:dyDescent="0.25">
      <c r="C1302" s="54"/>
    </row>
    <row r="1303" spans="3:3" x14ac:dyDescent="0.25">
      <c r="C1303" s="54"/>
    </row>
    <row r="1304" spans="3:3" x14ac:dyDescent="0.25">
      <c r="C1304" s="54"/>
    </row>
    <row r="1305" spans="3:3" x14ac:dyDescent="0.25">
      <c r="C1305" s="54"/>
    </row>
    <row r="1306" spans="3:3" x14ac:dyDescent="0.25">
      <c r="C1306" s="54"/>
    </row>
    <row r="1307" spans="3:3" x14ac:dyDescent="0.25">
      <c r="C1307" s="54"/>
    </row>
    <row r="1308" spans="3:3" x14ac:dyDescent="0.25">
      <c r="C1308" s="54"/>
    </row>
    <row r="1309" spans="3:3" x14ac:dyDescent="0.25">
      <c r="C1309" s="54"/>
    </row>
    <row r="1310" spans="3:3" x14ac:dyDescent="0.25">
      <c r="C1310" s="54"/>
    </row>
    <row r="1311" spans="3:3" x14ac:dyDescent="0.25">
      <c r="C1311" s="54"/>
    </row>
    <row r="1312" spans="3:3" x14ac:dyDescent="0.25">
      <c r="C1312" s="54"/>
    </row>
    <row r="1313" spans="3:3" x14ac:dyDescent="0.25">
      <c r="C1313" s="54"/>
    </row>
    <row r="1314" spans="3:3" x14ac:dyDescent="0.25">
      <c r="C1314" s="54"/>
    </row>
    <row r="1315" spans="3:3" x14ac:dyDescent="0.25">
      <c r="C1315" s="54"/>
    </row>
    <row r="1316" spans="3:3" x14ac:dyDescent="0.25">
      <c r="C1316" s="54"/>
    </row>
    <row r="1317" spans="3:3" x14ac:dyDescent="0.25">
      <c r="C1317" s="54"/>
    </row>
    <row r="1318" spans="3:3" x14ac:dyDescent="0.25">
      <c r="C1318" s="54"/>
    </row>
    <row r="1319" spans="3:3" x14ac:dyDescent="0.25">
      <c r="C1319" s="54"/>
    </row>
    <row r="1320" spans="3:3" x14ac:dyDescent="0.25">
      <c r="C1320" s="54"/>
    </row>
    <row r="1321" spans="3:3" x14ac:dyDescent="0.25">
      <c r="C1321" s="54"/>
    </row>
    <row r="1322" spans="3:3" x14ac:dyDescent="0.25">
      <c r="C1322" s="54"/>
    </row>
    <row r="1323" spans="3:3" x14ac:dyDescent="0.25">
      <c r="C1323" s="54"/>
    </row>
    <row r="1324" spans="3:3" x14ac:dyDescent="0.25">
      <c r="C1324" s="54"/>
    </row>
    <row r="1325" spans="3:3" x14ac:dyDescent="0.25">
      <c r="C1325" s="54"/>
    </row>
    <row r="1326" spans="3:3" x14ac:dyDescent="0.25">
      <c r="C1326" s="54"/>
    </row>
    <row r="1327" spans="3:3" x14ac:dyDescent="0.25">
      <c r="C1327" s="54"/>
    </row>
    <row r="1328" spans="3:3" x14ac:dyDescent="0.25">
      <c r="C1328" s="54"/>
    </row>
    <row r="1329" spans="3:3" x14ac:dyDescent="0.25">
      <c r="C1329" s="54"/>
    </row>
    <row r="1330" spans="3:3" x14ac:dyDescent="0.25">
      <c r="C1330" s="54"/>
    </row>
    <row r="1331" spans="3:3" x14ac:dyDescent="0.25">
      <c r="C1331" s="54"/>
    </row>
    <row r="1332" spans="3:3" x14ac:dyDescent="0.25">
      <c r="C1332" s="54"/>
    </row>
    <row r="1333" spans="3:3" x14ac:dyDescent="0.25">
      <c r="C1333" s="54"/>
    </row>
    <row r="1334" spans="3:3" x14ac:dyDescent="0.25">
      <c r="C1334" s="54"/>
    </row>
    <row r="1335" spans="3:3" x14ac:dyDescent="0.25">
      <c r="C1335" s="54"/>
    </row>
    <row r="1336" spans="3:3" x14ac:dyDescent="0.25">
      <c r="C1336" s="54"/>
    </row>
    <row r="1337" spans="3:3" x14ac:dyDescent="0.25">
      <c r="C1337" s="54"/>
    </row>
    <row r="1338" spans="3:3" x14ac:dyDescent="0.25">
      <c r="C1338" s="54"/>
    </row>
    <row r="1339" spans="3:3" x14ac:dyDescent="0.25">
      <c r="C1339" s="54"/>
    </row>
    <row r="1340" spans="3:3" x14ac:dyDescent="0.25">
      <c r="C1340" s="54"/>
    </row>
    <row r="1341" spans="3:3" x14ac:dyDescent="0.25">
      <c r="C1341" s="54"/>
    </row>
    <row r="1342" spans="3:3" x14ac:dyDescent="0.25">
      <c r="C1342" s="54"/>
    </row>
    <row r="1343" spans="3:3" x14ac:dyDescent="0.25">
      <c r="C1343" s="54"/>
    </row>
    <row r="1344" spans="3:3" x14ac:dyDescent="0.25">
      <c r="C1344" s="54"/>
    </row>
    <row r="1345" spans="3:3" x14ac:dyDescent="0.25">
      <c r="C1345" s="54"/>
    </row>
    <row r="1346" spans="3:3" x14ac:dyDescent="0.25">
      <c r="C1346" s="54"/>
    </row>
    <row r="1347" spans="3:3" x14ac:dyDescent="0.25">
      <c r="C1347" s="54"/>
    </row>
    <row r="1348" spans="3:3" x14ac:dyDescent="0.25">
      <c r="C1348" s="54"/>
    </row>
    <row r="1349" spans="3:3" x14ac:dyDescent="0.25">
      <c r="C1349" s="54"/>
    </row>
    <row r="1350" spans="3:3" x14ac:dyDescent="0.25">
      <c r="C1350" s="54"/>
    </row>
    <row r="1351" spans="3:3" x14ac:dyDescent="0.25">
      <c r="C1351" s="54"/>
    </row>
    <row r="1352" spans="3:3" x14ac:dyDescent="0.25">
      <c r="C1352" s="54"/>
    </row>
    <row r="1353" spans="3:3" x14ac:dyDescent="0.25">
      <c r="C1353" s="54"/>
    </row>
    <row r="1354" spans="3:3" x14ac:dyDescent="0.25">
      <c r="C1354" s="54"/>
    </row>
    <row r="1355" spans="3:3" x14ac:dyDescent="0.25">
      <c r="C1355" s="54"/>
    </row>
    <row r="1356" spans="3:3" x14ac:dyDescent="0.25">
      <c r="C1356" s="54"/>
    </row>
    <row r="1357" spans="3:3" x14ac:dyDescent="0.25">
      <c r="C1357" s="54"/>
    </row>
    <row r="1358" spans="3:3" x14ac:dyDescent="0.25">
      <c r="C1358" s="54"/>
    </row>
    <row r="1359" spans="3:3" x14ac:dyDescent="0.25">
      <c r="C1359" s="54"/>
    </row>
    <row r="1360" spans="3:3" x14ac:dyDescent="0.25">
      <c r="C1360" s="54"/>
    </row>
    <row r="1361" spans="3:3" x14ac:dyDescent="0.25">
      <c r="C1361" s="54"/>
    </row>
    <row r="1362" spans="3:3" x14ac:dyDescent="0.25">
      <c r="C1362" s="54"/>
    </row>
    <row r="1363" spans="3:3" x14ac:dyDescent="0.25">
      <c r="C1363" s="54"/>
    </row>
    <row r="1364" spans="3:3" x14ac:dyDescent="0.25">
      <c r="C1364" s="54"/>
    </row>
    <row r="1365" spans="3:3" x14ac:dyDescent="0.25">
      <c r="C1365" s="54"/>
    </row>
    <row r="1366" spans="3:3" x14ac:dyDescent="0.25">
      <c r="C1366" s="54"/>
    </row>
    <row r="1367" spans="3:3" x14ac:dyDescent="0.25">
      <c r="C1367" s="54"/>
    </row>
    <row r="1368" spans="3:3" x14ac:dyDescent="0.25">
      <c r="C1368" s="54"/>
    </row>
    <row r="1369" spans="3:3" x14ac:dyDescent="0.25">
      <c r="C1369" s="54"/>
    </row>
    <row r="1370" spans="3:3" x14ac:dyDescent="0.25">
      <c r="C1370" s="54"/>
    </row>
    <row r="1371" spans="3:3" x14ac:dyDescent="0.25">
      <c r="C1371" s="54"/>
    </row>
    <row r="1372" spans="3:3" x14ac:dyDescent="0.25">
      <c r="C1372" s="54"/>
    </row>
    <row r="1373" spans="3:3" x14ac:dyDescent="0.25">
      <c r="C1373" s="54"/>
    </row>
    <row r="1374" spans="3:3" x14ac:dyDescent="0.25">
      <c r="C1374" s="54"/>
    </row>
    <row r="1375" spans="3:3" x14ac:dyDescent="0.25">
      <c r="C1375" s="54"/>
    </row>
    <row r="1376" spans="3:3" x14ac:dyDescent="0.25">
      <c r="C1376" s="54"/>
    </row>
    <row r="1377" spans="3:3" x14ac:dyDescent="0.25">
      <c r="C1377" s="54"/>
    </row>
    <row r="1378" spans="3:3" x14ac:dyDescent="0.25">
      <c r="C1378" s="54"/>
    </row>
    <row r="1379" spans="3:3" x14ac:dyDescent="0.25">
      <c r="C1379" s="54"/>
    </row>
    <row r="1380" spans="3:3" x14ac:dyDescent="0.25">
      <c r="C1380" s="54"/>
    </row>
    <row r="1381" spans="3:3" x14ac:dyDescent="0.25">
      <c r="C1381" s="54"/>
    </row>
    <row r="1382" spans="3:3" x14ac:dyDescent="0.25">
      <c r="C1382" s="54"/>
    </row>
    <row r="1383" spans="3:3" x14ac:dyDescent="0.25">
      <c r="C1383" s="54"/>
    </row>
    <row r="1384" spans="3:3" x14ac:dyDescent="0.25">
      <c r="C1384" s="54"/>
    </row>
    <row r="1385" spans="3:3" x14ac:dyDescent="0.25">
      <c r="C1385" s="54"/>
    </row>
    <row r="1386" spans="3:3" x14ac:dyDescent="0.25">
      <c r="C1386" s="54"/>
    </row>
    <row r="1387" spans="3:3" x14ac:dyDescent="0.25">
      <c r="C1387" s="54"/>
    </row>
    <row r="1388" spans="3:3" x14ac:dyDescent="0.25">
      <c r="C1388" s="54"/>
    </row>
    <row r="1389" spans="3:3" x14ac:dyDescent="0.25">
      <c r="C1389" s="54"/>
    </row>
    <row r="1390" spans="3:3" x14ac:dyDescent="0.25">
      <c r="C1390" s="54"/>
    </row>
    <row r="1391" spans="3:3" x14ac:dyDescent="0.25">
      <c r="C1391" s="54"/>
    </row>
    <row r="1392" spans="3:3" x14ac:dyDescent="0.25">
      <c r="C1392" s="54"/>
    </row>
    <row r="1393" spans="3:3" x14ac:dyDescent="0.25">
      <c r="C1393" s="54"/>
    </row>
    <row r="1394" spans="3:3" x14ac:dyDescent="0.25">
      <c r="C1394" s="54"/>
    </row>
    <row r="1395" spans="3:3" x14ac:dyDescent="0.25">
      <c r="C1395" s="54"/>
    </row>
    <row r="1396" spans="3:3" x14ac:dyDescent="0.25">
      <c r="C1396" s="54"/>
    </row>
    <row r="1397" spans="3:3" x14ac:dyDescent="0.25">
      <c r="C1397" s="54"/>
    </row>
    <row r="1398" spans="3:3" x14ac:dyDescent="0.25">
      <c r="C1398" s="54"/>
    </row>
    <row r="1399" spans="3:3" x14ac:dyDescent="0.25">
      <c r="C1399" s="54"/>
    </row>
    <row r="1400" spans="3:3" x14ac:dyDescent="0.25">
      <c r="C1400" s="54"/>
    </row>
    <row r="1401" spans="3:3" x14ac:dyDescent="0.25">
      <c r="C1401" s="54"/>
    </row>
    <row r="1402" spans="3:3" x14ac:dyDescent="0.25">
      <c r="C1402" s="54"/>
    </row>
    <row r="1403" spans="3:3" x14ac:dyDescent="0.25">
      <c r="C1403" s="54"/>
    </row>
    <row r="1404" spans="3:3" x14ac:dyDescent="0.25">
      <c r="C1404" s="54"/>
    </row>
    <row r="1405" spans="3:3" x14ac:dyDescent="0.25">
      <c r="C1405" s="54"/>
    </row>
    <row r="1406" spans="3:3" x14ac:dyDescent="0.25">
      <c r="C1406" s="54"/>
    </row>
    <row r="1407" spans="3:3" x14ac:dyDescent="0.25">
      <c r="C1407" s="54"/>
    </row>
    <row r="1408" spans="3:3" x14ac:dyDescent="0.25">
      <c r="C1408" s="54"/>
    </row>
    <row r="1409" spans="3:3" x14ac:dyDescent="0.25">
      <c r="C1409" s="54"/>
    </row>
    <row r="1410" spans="3:3" x14ac:dyDescent="0.25">
      <c r="C1410" s="54"/>
    </row>
    <row r="1411" spans="3:3" x14ac:dyDescent="0.25">
      <c r="C1411" s="54"/>
    </row>
    <row r="1412" spans="3:3" x14ac:dyDescent="0.25">
      <c r="C1412" s="54"/>
    </row>
    <row r="1413" spans="3:3" x14ac:dyDescent="0.25">
      <c r="C1413" s="54"/>
    </row>
    <row r="1414" spans="3:3" x14ac:dyDescent="0.25">
      <c r="C1414" s="54"/>
    </row>
    <row r="1415" spans="3:3" x14ac:dyDescent="0.25">
      <c r="C1415" s="54"/>
    </row>
    <row r="1416" spans="3:3" x14ac:dyDescent="0.25">
      <c r="C1416" s="54"/>
    </row>
    <row r="1417" spans="3:3" x14ac:dyDescent="0.25">
      <c r="C1417" s="54"/>
    </row>
    <row r="1418" spans="3:3" x14ac:dyDescent="0.25">
      <c r="C1418" s="54"/>
    </row>
    <row r="1419" spans="3:3" x14ac:dyDescent="0.25">
      <c r="C1419" s="54"/>
    </row>
    <row r="1420" spans="3:3" x14ac:dyDescent="0.25">
      <c r="C1420" s="54"/>
    </row>
    <row r="1421" spans="3:3" x14ac:dyDescent="0.25">
      <c r="C1421" s="54"/>
    </row>
    <row r="1422" spans="3:3" x14ac:dyDescent="0.25">
      <c r="C1422" s="54"/>
    </row>
    <row r="1423" spans="3:3" x14ac:dyDescent="0.25">
      <c r="C1423" s="54"/>
    </row>
    <row r="1424" spans="3:3" x14ac:dyDescent="0.25">
      <c r="C1424" s="54"/>
    </row>
    <row r="1425" spans="3:3" x14ac:dyDescent="0.25">
      <c r="C1425" s="54"/>
    </row>
    <row r="1426" spans="3:3" x14ac:dyDescent="0.25">
      <c r="C1426" s="54"/>
    </row>
    <row r="1427" spans="3:3" x14ac:dyDescent="0.25">
      <c r="C1427" s="54"/>
    </row>
    <row r="1428" spans="3:3" x14ac:dyDescent="0.25">
      <c r="C1428" s="54"/>
    </row>
    <row r="1429" spans="3:3" x14ac:dyDescent="0.25">
      <c r="C1429" s="54"/>
    </row>
    <row r="1430" spans="3:3" x14ac:dyDescent="0.25">
      <c r="C1430" s="54"/>
    </row>
    <row r="1431" spans="3:3" x14ac:dyDescent="0.25">
      <c r="C1431" s="54"/>
    </row>
    <row r="1432" spans="3:3" x14ac:dyDescent="0.25">
      <c r="C1432" s="54"/>
    </row>
    <row r="1433" spans="3:3" x14ac:dyDescent="0.25">
      <c r="C1433" s="54"/>
    </row>
    <row r="1434" spans="3:3" x14ac:dyDescent="0.25">
      <c r="C1434" s="54"/>
    </row>
    <row r="1435" spans="3:3" x14ac:dyDescent="0.25">
      <c r="C1435" s="54"/>
    </row>
    <row r="1436" spans="3:3" x14ac:dyDescent="0.25">
      <c r="C1436" s="54"/>
    </row>
    <row r="1437" spans="3:3" x14ac:dyDescent="0.25">
      <c r="C1437" s="54"/>
    </row>
    <row r="1438" spans="3:3" x14ac:dyDescent="0.25">
      <c r="C1438" s="54"/>
    </row>
    <row r="1439" spans="3:3" x14ac:dyDescent="0.25">
      <c r="C1439" s="54"/>
    </row>
    <row r="1440" spans="3:3" x14ac:dyDescent="0.25">
      <c r="C1440" s="54"/>
    </row>
    <row r="1441" spans="3:3" x14ac:dyDescent="0.25">
      <c r="C1441" s="54"/>
    </row>
    <row r="1442" spans="3:3" x14ac:dyDescent="0.25">
      <c r="C1442" s="54"/>
    </row>
    <row r="1443" spans="3:3" x14ac:dyDescent="0.25">
      <c r="C1443" s="54"/>
    </row>
    <row r="1444" spans="3:3" x14ac:dyDescent="0.25">
      <c r="C1444" s="54"/>
    </row>
    <row r="1445" spans="3:3" x14ac:dyDescent="0.25">
      <c r="C1445" s="54"/>
    </row>
    <row r="1446" spans="3:3" x14ac:dyDescent="0.25">
      <c r="C1446" s="54"/>
    </row>
    <row r="1447" spans="3:3" x14ac:dyDescent="0.25">
      <c r="C1447" s="54"/>
    </row>
    <row r="1448" spans="3:3" x14ac:dyDescent="0.25">
      <c r="C1448" s="54"/>
    </row>
    <row r="1449" spans="3:3" x14ac:dyDescent="0.25">
      <c r="C1449" s="54"/>
    </row>
    <row r="1450" spans="3:3" x14ac:dyDescent="0.25">
      <c r="C1450" s="54"/>
    </row>
    <row r="1451" spans="3:3" x14ac:dyDescent="0.25">
      <c r="C1451" s="54"/>
    </row>
    <row r="1452" spans="3:3" x14ac:dyDescent="0.25">
      <c r="C1452" s="54"/>
    </row>
    <row r="1453" spans="3:3" x14ac:dyDescent="0.25">
      <c r="C1453" s="54"/>
    </row>
    <row r="1454" spans="3:3" x14ac:dyDescent="0.25">
      <c r="C1454" s="54"/>
    </row>
    <row r="1455" spans="3:3" x14ac:dyDescent="0.25">
      <c r="C1455" s="54"/>
    </row>
    <row r="1456" spans="3:3" x14ac:dyDescent="0.25">
      <c r="C1456" s="54"/>
    </row>
    <row r="1457" spans="3:3" x14ac:dyDescent="0.25">
      <c r="C1457" s="54"/>
    </row>
    <row r="1458" spans="3:3" x14ac:dyDescent="0.25">
      <c r="C1458" s="54"/>
    </row>
    <row r="1459" spans="3:3" x14ac:dyDescent="0.25">
      <c r="C1459" s="54"/>
    </row>
    <row r="1460" spans="3:3" x14ac:dyDescent="0.25">
      <c r="C1460" s="54"/>
    </row>
    <row r="1461" spans="3:3" x14ac:dyDescent="0.25">
      <c r="C1461" s="54"/>
    </row>
    <row r="1462" spans="3:3" x14ac:dyDescent="0.25">
      <c r="C1462" s="54"/>
    </row>
    <row r="1463" spans="3:3" x14ac:dyDescent="0.25">
      <c r="C1463" s="54"/>
    </row>
    <row r="1464" spans="3:3" x14ac:dyDescent="0.25">
      <c r="C1464" s="54"/>
    </row>
    <row r="1465" spans="3:3" x14ac:dyDescent="0.25">
      <c r="C1465" s="54"/>
    </row>
    <row r="1466" spans="3:3" x14ac:dyDescent="0.25">
      <c r="C1466" s="54"/>
    </row>
    <row r="1467" spans="3:3" x14ac:dyDescent="0.25">
      <c r="C1467" s="54"/>
    </row>
    <row r="1468" spans="3:3" x14ac:dyDescent="0.25">
      <c r="C1468" s="54"/>
    </row>
    <row r="1469" spans="3:3" x14ac:dyDescent="0.25">
      <c r="C1469" s="54"/>
    </row>
    <row r="1470" spans="3:3" x14ac:dyDescent="0.25">
      <c r="C1470" s="54"/>
    </row>
    <row r="1471" spans="3:3" x14ac:dyDescent="0.25">
      <c r="C1471" s="54"/>
    </row>
    <row r="1472" spans="3:3" x14ac:dyDescent="0.25">
      <c r="C1472" s="54"/>
    </row>
    <row r="1473" spans="3:3" x14ac:dyDescent="0.25">
      <c r="C1473" s="54"/>
    </row>
    <row r="1474" spans="3:3" x14ac:dyDescent="0.25">
      <c r="C1474" s="54"/>
    </row>
    <row r="1475" spans="3:3" x14ac:dyDescent="0.25">
      <c r="C1475" s="54"/>
    </row>
    <row r="1476" spans="3:3" x14ac:dyDescent="0.25">
      <c r="C1476" s="54"/>
    </row>
    <row r="1477" spans="3:3" x14ac:dyDescent="0.25">
      <c r="C1477" s="54"/>
    </row>
    <row r="1478" spans="3:3" x14ac:dyDescent="0.25">
      <c r="C1478" s="54"/>
    </row>
    <row r="1479" spans="3:3" x14ac:dyDescent="0.25">
      <c r="C1479" s="54"/>
    </row>
    <row r="1480" spans="3:3" x14ac:dyDescent="0.25">
      <c r="C1480" s="54"/>
    </row>
    <row r="1481" spans="3:3" x14ac:dyDescent="0.25">
      <c r="C1481" s="54"/>
    </row>
    <row r="1482" spans="3:3" x14ac:dyDescent="0.25">
      <c r="C1482" s="54"/>
    </row>
    <row r="1483" spans="3:3" x14ac:dyDescent="0.25">
      <c r="C1483" s="54"/>
    </row>
    <row r="1484" spans="3:3" x14ac:dyDescent="0.25">
      <c r="C1484" s="54"/>
    </row>
    <row r="1485" spans="3:3" x14ac:dyDescent="0.25">
      <c r="C1485" s="54"/>
    </row>
    <row r="1486" spans="3:3" x14ac:dyDescent="0.25">
      <c r="C1486" s="54"/>
    </row>
    <row r="1487" spans="3:3" x14ac:dyDescent="0.25">
      <c r="C1487" s="54"/>
    </row>
    <row r="1488" spans="3:3" x14ac:dyDescent="0.25">
      <c r="C1488" s="54"/>
    </row>
    <row r="1489" spans="3:3" x14ac:dyDescent="0.25">
      <c r="C1489" s="54"/>
    </row>
    <row r="1490" spans="3:3" x14ac:dyDescent="0.25">
      <c r="C1490" s="54"/>
    </row>
    <row r="1491" spans="3:3" x14ac:dyDescent="0.25">
      <c r="C1491" s="54"/>
    </row>
    <row r="1492" spans="3:3" x14ac:dyDescent="0.25">
      <c r="C1492" s="54"/>
    </row>
    <row r="1493" spans="3:3" x14ac:dyDescent="0.25">
      <c r="C1493" s="54"/>
    </row>
    <row r="1494" spans="3:3" x14ac:dyDescent="0.25">
      <c r="C1494" s="54"/>
    </row>
    <row r="1495" spans="3:3" x14ac:dyDescent="0.25">
      <c r="C1495" s="54"/>
    </row>
    <row r="1496" spans="3:3" x14ac:dyDescent="0.25">
      <c r="C1496" s="54"/>
    </row>
    <row r="1497" spans="3:3" x14ac:dyDescent="0.25">
      <c r="C1497" s="54"/>
    </row>
    <row r="1498" spans="3:3" x14ac:dyDescent="0.25">
      <c r="C1498" s="54"/>
    </row>
    <row r="1499" spans="3:3" x14ac:dyDescent="0.25">
      <c r="C1499" s="54"/>
    </row>
    <row r="1500" spans="3:3" x14ac:dyDescent="0.25">
      <c r="C1500" s="54"/>
    </row>
    <row r="1501" spans="3:3" x14ac:dyDescent="0.25">
      <c r="C1501" s="54"/>
    </row>
    <row r="1502" spans="3:3" x14ac:dyDescent="0.25">
      <c r="C1502" s="54"/>
    </row>
    <row r="1503" spans="3:3" x14ac:dyDescent="0.25">
      <c r="C1503" s="54"/>
    </row>
    <row r="1504" spans="3:3" x14ac:dyDescent="0.25">
      <c r="C1504" s="54"/>
    </row>
    <row r="1505" spans="3:3" x14ac:dyDescent="0.25">
      <c r="C1505" s="54"/>
    </row>
    <row r="1506" spans="3:3" x14ac:dyDescent="0.25">
      <c r="C1506" s="54"/>
    </row>
    <row r="1507" spans="3:3" x14ac:dyDescent="0.25">
      <c r="C1507" s="54"/>
    </row>
    <row r="1508" spans="3:3" x14ac:dyDescent="0.25">
      <c r="C1508" s="54"/>
    </row>
    <row r="1509" spans="3:3" x14ac:dyDescent="0.25">
      <c r="C1509" s="54"/>
    </row>
    <row r="1510" spans="3:3" x14ac:dyDescent="0.25">
      <c r="C1510" s="54"/>
    </row>
    <row r="1511" spans="3:3" x14ac:dyDescent="0.25">
      <c r="C1511" s="54"/>
    </row>
    <row r="1512" spans="3:3" x14ac:dyDescent="0.25">
      <c r="C1512" s="54"/>
    </row>
    <row r="1513" spans="3:3" x14ac:dyDescent="0.25">
      <c r="C1513" s="54"/>
    </row>
    <row r="1514" spans="3:3" x14ac:dyDescent="0.25">
      <c r="C1514" s="54"/>
    </row>
    <row r="1515" spans="3:3" x14ac:dyDescent="0.25">
      <c r="C1515" s="54"/>
    </row>
    <row r="1516" spans="3:3" x14ac:dyDescent="0.25">
      <c r="C1516" s="54"/>
    </row>
    <row r="1517" spans="3:3" x14ac:dyDescent="0.25">
      <c r="C1517" s="54"/>
    </row>
    <row r="1518" spans="3:3" x14ac:dyDescent="0.25">
      <c r="C1518" s="54"/>
    </row>
    <row r="1519" spans="3:3" x14ac:dyDescent="0.25">
      <c r="C1519" s="54"/>
    </row>
    <row r="1520" spans="3:3" x14ac:dyDescent="0.25">
      <c r="C1520" s="54"/>
    </row>
    <row r="1521" spans="3:3" x14ac:dyDescent="0.25">
      <c r="C1521" s="54"/>
    </row>
    <row r="1522" spans="3:3" x14ac:dyDescent="0.25">
      <c r="C1522" s="54"/>
    </row>
    <row r="1523" spans="3:3" x14ac:dyDescent="0.25">
      <c r="C1523" s="54"/>
    </row>
    <row r="1524" spans="3:3" x14ac:dyDescent="0.25">
      <c r="C1524" s="54"/>
    </row>
    <row r="1525" spans="3:3" x14ac:dyDescent="0.25">
      <c r="C1525" s="54"/>
    </row>
    <row r="1526" spans="3:3" x14ac:dyDescent="0.25">
      <c r="C1526" s="54"/>
    </row>
    <row r="1527" spans="3:3" x14ac:dyDescent="0.25">
      <c r="C1527" s="54"/>
    </row>
    <row r="1528" spans="3:3" x14ac:dyDescent="0.25">
      <c r="C1528" s="54"/>
    </row>
    <row r="1529" spans="3:3" x14ac:dyDescent="0.25">
      <c r="C1529" s="54"/>
    </row>
    <row r="1530" spans="3:3" x14ac:dyDescent="0.25">
      <c r="C1530" s="54"/>
    </row>
    <row r="1531" spans="3:3" x14ac:dyDescent="0.25">
      <c r="C1531" s="54"/>
    </row>
    <row r="1532" spans="3:3" x14ac:dyDescent="0.25">
      <c r="C1532" s="54"/>
    </row>
    <row r="1533" spans="3:3" x14ac:dyDescent="0.25">
      <c r="C1533" s="54"/>
    </row>
    <row r="1534" spans="3:3" x14ac:dyDescent="0.25">
      <c r="C1534" s="54"/>
    </row>
    <row r="1535" spans="3:3" x14ac:dyDescent="0.25">
      <c r="C1535" s="54"/>
    </row>
    <row r="1536" spans="3:3" x14ac:dyDescent="0.25">
      <c r="C1536" s="54"/>
    </row>
    <row r="1537" spans="3:3" x14ac:dyDescent="0.25">
      <c r="C1537" s="54"/>
    </row>
    <row r="1538" spans="3:3" x14ac:dyDescent="0.25">
      <c r="C1538" s="54"/>
    </row>
    <row r="1539" spans="3:3" x14ac:dyDescent="0.25">
      <c r="C1539" s="54"/>
    </row>
    <row r="1540" spans="3:3" x14ac:dyDescent="0.25">
      <c r="C1540" s="54"/>
    </row>
    <row r="1541" spans="3:3" x14ac:dyDescent="0.25">
      <c r="C1541" s="54"/>
    </row>
    <row r="1542" spans="3:3" x14ac:dyDescent="0.25">
      <c r="C1542" s="54"/>
    </row>
    <row r="1543" spans="3:3" x14ac:dyDescent="0.25">
      <c r="C1543" s="54"/>
    </row>
    <row r="1544" spans="3:3" x14ac:dyDescent="0.25">
      <c r="C1544" s="54"/>
    </row>
    <row r="1545" spans="3:3" x14ac:dyDescent="0.25">
      <c r="C1545" s="54"/>
    </row>
    <row r="1546" spans="3:3" x14ac:dyDescent="0.25">
      <c r="C1546" s="54"/>
    </row>
    <row r="1547" spans="3:3" x14ac:dyDescent="0.25">
      <c r="C1547" s="54"/>
    </row>
    <row r="1548" spans="3:3" x14ac:dyDescent="0.25">
      <c r="C1548" s="54"/>
    </row>
    <row r="1549" spans="3:3" x14ac:dyDescent="0.25">
      <c r="C1549" s="54"/>
    </row>
    <row r="1550" spans="3:3" x14ac:dyDescent="0.25">
      <c r="C1550" s="54"/>
    </row>
    <row r="1551" spans="3:3" x14ac:dyDescent="0.25">
      <c r="C1551" s="54"/>
    </row>
    <row r="1552" spans="3:3" x14ac:dyDescent="0.25">
      <c r="C1552" s="54"/>
    </row>
    <row r="1553" spans="3:3" x14ac:dyDescent="0.25">
      <c r="C1553" s="54"/>
    </row>
    <row r="1554" spans="3:3" x14ac:dyDescent="0.25">
      <c r="C1554" s="54"/>
    </row>
    <row r="1555" spans="3:3" x14ac:dyDescent="0.25">
      <c r="C1555" s="54"/>
    </row>
    <row r="1556" spans="3:3" x14ac:dyDescent="0.25">
      <c r="C1556" s="54"/>
    </row>
    <row r="1557" spans="3:3" x14ac:dyDescent="0.25">
      <c r="C1557" s="54"/>
    </row>
    <row r="1558" spans="3:3" x14ac:dyDescent="0.25">
      <c r="C1558" s="54"/>
    </row>
    <row r="1559" spans="3:3" x14ac:dyDescent="0.25">
      <c r="C1559" s="54"/>
    </row>
    <row r="1560" spans="3:3" x14ac:dyDescent="0.25">
      <c r="C1560" s="54"/>
    </row>
    <row r="1561" spans="3:3" x14ac:dyDescent="0.25">
      <c r="C1561" s="54"/>
    </row>
    <row r="1562" spans="3:3" x14ac:dyDescent="0.25">
      <c r="C1562" s="54"/>
    </row>
    <row r="1563" spans="3:3" x14ac:dyDescent="0.25">
      <c r="C1563" s="54"/>
    </row>
    <row r="1564" spans="3:3" x14ac:dyDescent="0.25">
      <c r="C1564" s="54"/>
    </row>
    <row r="1565" spans="3:3" x14ac:dyDescent="0.25">
      <c r="C1565" s="54"/>
    </row>
    <row r="1566" spans="3:3" x14ac:dyDescent="0.25">
      <c r="C1566" s="54"/>
    </row>
    <row r="1567" spans="3:3" x14ac:dyDescent="0.25">
      <c r="C1567" s="54"/>
    </row>
    <row r="1568" spans="3:3" x14ac:dyDescent="0.25">
      <c r="C1568" s="54"/>
    </row>
    <row r="1569" spans="3:3" x14ac:dyDescent="0.25">
      <c r="C1569" s="54"/>
    </row>
    <row r="1570" spans="3:3" x14ac:dyDescent="0.25">
      <c r="C1570" s="54"/>
    </row>
    <row r="1571" spans="3:3" x14ac:dyDescent="0.25">
      <c r="C1571" s="54"/>
    </row>
    <row r="1572" spans="3:3" x14ac:dyDescent="0.25">
      <c r="C1572" s="54"/>
    </row>
    <row r="1573" spans="3:3" x14ac:dyDescent="0.25">
      <c r="C1573" s="54"/>
    </row>
    <row r="1574" spans="3:3" x14ac:dyDescent="0.25">
      <c r="C1574" s="54"/>
    </row>
    <row r="1575" spans="3:3" x14ac:dyDescent="0.25">
      <c r="C1575" s="54"/>
    </row>
    <row r="1576" spans="3:3" x14ac:dyDescent="0.25">
      <c r="C1576" s="54"/>
    </row>
    <row r="1577" spans="3:3" x14ac:dyDescent="0.25">
      <c r="C1577" s="54"/>
    </row>
    <row r="1578" spans="3:3" x14ac:dyDescent="0.25">
      <c r="C1578" s="54"/>
    </row>
    <row r="1579" spans="3:3" x14ac:dyDescent="0.25">
      <c r="C1579" s="54"/>
    </row>
    <row r="1580" spans="3:3" x14ac:dyDescent="0.25">
      <c r="C1580" s="54"/>
    </row>
    <row r="1581" spans="3:3" x14ac:dyDescent="0.25">
      <c r="C1581" s="54"/>
    </row>
    <row r="1582" spans="3:3" x14ac:dyDescent="0.25">
      <c r="C1582" s="54"/>
    </row>
    <row r="1583" spans="3:3" x14ac:dyDescent="0.25">
      <c r="C1583" s="54"/>
    </row>
    <row r="1584" spans="3:3" x14ac:dyDescent="0.25">
      <c r="C1584" s="54"/>
    </row>
    <row r="1585" spans="3:3" x14ac:dyDescent="0.25">
      <c r="C1585" s="54"/>
    </row>
    <row r="1586" spans="3:3" x14ac:dyDescent="0.25">
      <c r="C1586" s="54"/>
    </row>
    <row r="1587" spans="3:3" x14ac:dyDescent="0.25">
      <c r="C1587" s="54"/>
    </row>
    <row r="1588" spans="3:3" x14ac:dyDescent="0.25">
      <c r="C1588" s="54"/>
    </row>
    <row r="1589" spans="3:3" x14ac:dyDescent="0.25">
      <c r="C1589" s="54"/>
    </row>
    <row r="1590" spans="3:3" x14ac:dyDescent="0.25">
      <c r="C1590" s="54"/>
    </row>
    <row r="1591" spans="3:3" x14ac:dyDescent="0.25">
      <c r="C1591" s="54"/>
    </row>
    <row r="1592" spans="3:3" x14ac:dyDescent="0.25">
      <c r="C1592" s="54"/>
    </row>
    <row r="1593" spans="3:3" x14ac:dyDescent="0.25">
      <c r="C1593" s="54"/>
    </row>
    <row r="1594" spans="3:3" x14ac:dyDescent="0.25">
      <c r="C1594" s="54"/>
    </row>
    <row r="1595" spans="3:3" x14ac:dyDescent="0.25">
      <c r="C1595" s="54"/>
    </row>
    <row r="1596" spans="3:3" x14ac:dyDescent="0.25">
      <c r="C1596" s="54"/>
    </row>
    <row r="1597" spans="3:3" x14ac:dyDescent="0.25">
      <c r="C1597" s="54"/>
    </row>
    <row r="1598" spans="3:3" x14ac:dyDescent="0.25">
      <c r="C1598" s="54"/>
    </row>
    <row r="1599" spans="3:3" x14ac:dyDescent="0.25">
      <c r="C1599" s="54"/>
    </row>
    <row r="1600" spans="3:3" x14ac:dyDescent="0.25">
      <c r="C1600" s="54"/>
    </row>
    <row r="1601" spans="3:3" x14ac:dyDescent="0.25">
      <c r="C1601" s="54"/>
    </row>
    <row r="1602" spans="3:3" x14ac:dyDescent="0.25">
      <c r="C1602" s="54"/>
    </row>
    <row r="1603" spans="3:3" x14ac:dyDescent="0.25">
      <c r="C1603" s="54"/>
    </row>
    <row r="1604" spans="3:3" x14ac:dyDescent="0.25">
      <c r="C1604" s="54"/>
    </row>
    <row r="1605" spans="3:3" x14ac:dyDescent="0.25">
      <c r="C1605" s="54"/>
    </row>
    <row r="1606" spans="3:3" x14ac:dyDescent="0.25">
      <c r="C1606" s="54"/>
    </row>
    <row r="1607" spans="3:3" x14ac:dyDescent="0.25">
      <c r="C1607" s="54"/>
    </row>
    <row r="1608" spans="3:3" x14ac:dyDescent="0.25">
      <c r="C1608" s="54"/>
    </row>
    <row r="1609" spans="3:3" x14ac:dyDescent="0.25">
      <c r="C1609" s="54"/>
    </row>
    <row r="1610" spans="3:3" x14ac:dyDescent="0.25">
      <c r="C1610" s="54"/>
    </row>
    <row r="1611" spans="3:3" x14ac:dyDescent="0.25">
      <c r="C1611" s="54"/>
    </row>
    <row r="1612" spans="3:3" x14ac:dyDescent="0.25">
      <c r="C1612" s="54"/>
    </row>
    <row r="1613" spans="3:3" x14ac:dyDescent="0.25">
      <c r="C1613" s="54"/>
    </row>
    <row r="1614" spans="3:3" x14ac:dyDescent="0.25">
      <c r="C1614" s="54"/>
    </row>
    <row r="1615" spans="3:3" x14ac:dyDescent="0.25">
      <c r="C1615" s="54"/>
    </row>
    <row r="1616" spans="3:3" x14ac:dyDescent="0.25">
      <c r="C1616" s="54"/>
    </row>
    <row r="1617" spans="3:3" x14ac:dyDescent="0.25">
      <c r="C1617" s="54"/>
    </row>
    <row r="1618" spans="3:3" x14ac:dyDescent="0.25">
      <c r="C1618" s="54"/>
    </row>
    <row r="1619" spans="3:3" x14ac:dyDescent="0.25">
      <c r="C1619" s="54"/>
    </row>
    <row r="1620" spans="3:3" x14ac:dyDescent="0.25">
      <c r="C1620" s="54"/>
    </row>
    <row r="1621" spans="3:3" x14ac:dyDescent="0.25">
      <c r="C1621" s="54"/>
    </row>
    <row r="1622" spans="3:3" x14ac:dyDescent="0.25">
      <c r="C1622" s="54"/>
    </row>
    <row r="1623" spans="3:3" x14ac:dyDescent="0.25">
      <c r="C1623" s="54"/>
    </row>
    <row r="1624" spans="3:3" x14ac:dyDescent="0.25">
      <c r="C1624" s="54"/>
    </row>
    <row r="1625" spans="3:3" x14ac:dyDescent="0.25">
      <c r="C1625" s="54"/>
    </row>
    <row r="1626" spans="3:3" x14ac:dyDescent="0.25">
      <c r="C1626" s="54"/>
    </row>
    <row r="1627" spans="3:3" x14ac:dyDescent="0.25">
      <c r="C1627" s="54"/>
    </row>
    <row r="1628" spans="3:3" x14ac:dyDescent="0.25">
      <c r="C1628" s="54"/>
    </row>
    <row r="1629" spans="3:3" x14ac:dyDescent="0.25">
      <c r="C1629" s="54"/>
    </row>
    <row r="1630" spans="3:3" x14ac:dyDescent="0.25">
      <c r="C1630" s="54"/>
    </row>
    <row r="1631" spans="3:3" x14ac:dyDescent="0.25">
      <c r="C1631" s="54"/>
    </row>
    <row r="1632" spans="3:3" x14ac:dyDescent="0.25">
      <c r="C1632" s="54"/>
    </row>
    <row r="1633" spans="3:3" x14ac:dyDescent="0.25">
      <c r="C1633" s="54"/>
    </row>
    <row r="1634" spans="3:3" x14ac:dyDescent="0.25">
      <c r="C1634" s="54"/>
    </row>
    <row r="1635" spans="3:3" x14ac:dyDescent="0.25">
      <c r="C1635" s="54"/>
    </row>
    <row r="1636" spans="3:3" x14ac:dyDescent="0.25">
      <c r="C1636" s="54"/>
    </row>
    <row r="1637" spans="3:3" x14ac:dyDescent="0.25">
      <c r="C1637" s="54"/>
    </row>
    <row r="1638" spans="3:3" x14ac:dyDescent="0.25">
      <c r="C1638" s="54"/>
    </row>
    <row r="1639" spans="3:3" x14ac:dyDescent="0.25">
      <c r="C1639" s="54"/>
    </row>
    <row r="1640" spans="3:3" x14ac:dyDescent="0.25">
      <c r="C1640" s="54"/>
    </row>
    <row r="1641" spans="3:3" x14ac:dyDescent="0.25">
      <c r="C1641" s="54"/>
    </row>
    <row r="1642" spans="3:3" x14ac:dyDescent="0.25">
      <c r="C1642" s="54"/>
    </row>
    <row r="1643" spans="3:3" x14ac:dyDescent="0.25">
      <c r="C1643" s="54"/>
    </row>
    <row r="1644" spans="3:3" x14ac:dyDescent="0.25">
      <c r="C1644" s="54"/>
    </row>
    <row r="1645" spans="3:3" x14ac:dyDescent="0.25">
      <c r="C1645" s="54"/>
    </row>
    <row r="1646" spans="3:3" x14ac:dyDescent="0.25">
      <c r="C1646" s="54"/>
    </row>
    <row r="1647" spans="3:3" x14ac:dyDescent="0.25">
      <c r="C1647" s="54"/>
    </row>
    <row r="1648" spans="3:3" x14ac:dyDescent="0.25">
      <c r="C1648" s="54"/>
    </row>
    <row r="1649" spans="3:3" x14ac:dyDescent="0.25">
      <c r="C1649" s="54"/>
    </row>
    <row r="1650" spans="3:3" x14ac:dyDescent="0.25">
      <c r="C1650" s="54"/>
    </row>
    <row r="1651" spans="3:3" x14ac:dyDescent="0.25">
      <c r="C1651" s="54"/>
    </row>
    <row r="1652" spans="3:3" x14ac:dyDescent="0.25">
      <c r="C1652" s="54"/>
    </row>
    <row r="1653" spans="3:3" x14ac:dyDescent="0.25">
      <c r="C1653" s="54"/>
    </row>
    <row r="1654" spans="3:3" x14ac:dyDescent="0.25">
      <c r="C1654" s="54"/>
    </row>
    <row r="1655" spans="3:3" x14ac:dyDescent="0.25">
      <c r="C1655" s="54"/>
    </row>
    <row r="1656" spans="3:3" x14ac:dyDescent="0.25">
      <c r="C1656" s="54"/>
    </row>
    <row r="1657" spans="3:3" x14ac:dyDescent="0.25">
      <c r="C1657" s="54"/>
    </row>
    <row r="1658" spans="3:3" x14ac:dyDescent="0.25">
      <c r="C1658" s="54"/>
    </row>
    <row r="1659" spans="3:3" x14ac:dyDescent="0.25">
      <c r="C1659" s="54"/>
    </row>
    <row r="1660" spans="3:3" x14ac:dyDescent="0.25">
      <c r="C1660" s="54"/>
    </row>
    <row r="1661" spans="3:3" x14ac:dyDescent="0.25">
      <c r="C1661" s="54"/>
    </row>
    <row r="1662" spans="3:3" x14ac:dyDescent="0.25">
      <c r="C1662" s="54"/>
    </row>
    <row r="1663" spans="3:3" x14ac:dyDescent="0.25">
      <c r="C1663" s="54"/>
    </row>
    <row r="1664" spans="3:3" x14ac:dyDescent="0.25">
      <c r="C1664" s="54"/>
    </row>
    <row r="1665" spans="3:3" x14ac:dyDescent="0.25">
      <c r="C1665" s="54"/>
    </row>
    <row r="1666" spans="3:3" x14ac:dyDescent="0.25">
      <c r="C1666" s="54"/>
    </row>
    <row r="1667" spans="3:3" x14ac:dyDescent="0.25">
      <c r="C1667" s="54"/>
    </row>
    <row r="1668" spans="3:3" x14ac:dyDescent="0.25">
      <c r="C1668" s="54"/>
    </row>
    <row r="1669" spans="3:3" x14ac:dyDescent="0.25">
      <c r="C1669" s="54"/>
    </row>
    <row r="1670" spans="3:3" x14ac:dyDescent="0.25">
      <c r="C1670" s="54"/>
    </row>
    <row r="1671" spans="3:3" x14ac:dyDescent="0.25">
      <c r="C1671" s="54"/>
    </row>
    <row r="1672" spans="3:3" x14ac:dyDescent="0.25">
      <c r="C1672" s="54"/>
    </row>
    <row r="1673" spans="3:3" x14ac:dyDescent="0.25">
      <c r="C1673" s="54"/>
    </row>
    <row r="1674" spans="3:3" x14ac:dyDescent="0.25">
      <c r="C1674" s="54"/>
    </row>
    <row r="1675" spans="3:3" x14ac:dyDescent="0.25">
      <c r="C1675" s="54"/>
    </row>
    <row r="1676" spans="3:3" x14ac:dyDescent="0.25">
      <c r="C1676" s="54"/>
    </row>
    <row r="1677" spans="3:3" x14ac:dyDescent="0.25">
      <c r="C1677" s="54"/>
    </row>
    <row r="1678" spans="3:3" x14ac:dyDescent="0.25">
      <c r="C1678" s="54"/>
    </row>
    <row r="1679" spans="3:3" x14ac:dyDescent="0.25">
      <c r="C1679" s="54"/>
    </row>
    <row r="1680" spans="3:3" x14ac:dyDescent="0.25">
      <c r="C1680" s="54"/>
    </row>
    <row r="1681" spans="3:3" x14ac:dyDescent="0.25">
      <c r="C1681" s="54"/>
    </row>
    <row r="1682" spans="3:3" x14ac:dyDescent="0.25">
      <c r="C1682" s="54"/>
    </row>
    <row r="1683" spans="3:3" x14ac:dyDescent="0.25">
      <c r="C1683" s="54"/>
    </row>
    <row r="1684" spans="3:3" x14ac:dyDescent="0.25">
      <c r="C1684" s="54"/>
    </row>
    <row r="1685" spans="3:3" x14ac:dyDescent="0.25">
      <c r="C1685" s="54"/>
    </row>
    <row r="1686" spans="3:3" x14ac:dyDescent="0.25">
      <c r="C1686" s="54"/>
    </row>
    <row r="1687" spans="3:3" x14ac:dyDescent="0.25">
      <c r="C1687" s="54"/>
    </row>
    <row r="1688" spans="3:3" x14ac:dyDescent="0.25">
      <c r="C1688" s="54"/>
    </row>
    <row r="1689" spans="3:3" x14ac:dyDescent="0.25">
      <c r="C1689" s="54"/>
    </row>
    <row r="1690" spans="3:3" x14ac:dyDescent="0.25">
      <c r="C1690" s="54"/>
    </row>
    <row r="1691" spans="3:3" x14ac:dyDescent="0.25">
      <c r="C1691" s="54"/>
    </row>
    <row r="1692" spans="3:3" x14ac:dyDescent="0.25">
      <c r="C1692" s="54"/>
    </row>
    <row r="1693" spans="3:3" x14ac:dyDescent="0.25">
      <c r="C1693" s="54"/>
    </row>
    <row r="1694" spans="3:3" x14ac:dyDescent="0.25">
      <c r="C1694" s="54"/>
    </row>
    <row r="1695" spans="3:3" x14ac:dyDescent="0.25">
      <c r="C1695" s="54"/>
    </row>
    <row r="1696" spans="3:3" x14ac:dyDescent="0.25">
      <c r="C1696" s="54"/>
    </row>
    <row r="1697" spans="3:3" x14ac:dyDescent="0.25">
      <c r="C1697" s="54"/>
    </row>
    <row r="1698" spans="3:3" x14ac:dyDescent="0.25">
      <c r="C1698" s="54"/>
    </row>
    <row r="1699" spans="3:3" x14ac:dyDescent="0.25">
      <c r="C1699" s="54"/>
    </row>
    <row r="1700" spans="3:3" x14ac:dyDescent="0.25">
      <c r="C1700" s="54"/>
    </row>
    <row r="1701" spans="3:3" x14ac:dyDescent="0.25">
      <c r="C1701" s="54"/>
    </row>
    <row r="1702" spans="3:3" x14ac:dyDescent="0.25">
      <c r="C1702" s="54"/>
    </row>
    <row r="1703" spans="3:3" x14ac:dyDescent="0.25">
      <c r="C1703" s="54"/>
    </row>
    <row r="1704" spans="3:3" x14ac:dyDescent="0.25">
      <c r="C1704" s="54"/>
    </row>
    <row r="1705" spans="3:3" x14ac:dyDescent="0.25">
      <c r="C1705" s="54"/>
    </row>
    <row r="1706" spans="3:3" x14ac:dyDescent="0.25">
      <c r="C1706" s="54"/>
    </row>
    <row r="1707" spans="3:3" x14ac:dyDescent="0.25">
      <c r="C1707" s="54"/>
    </row>
    <row r="1708" spans="3:3" x14ac:dyDescent="0.25">
      <c r="C1708" s="54"/>
    </row>
    <row r="1709" spans="3:3" x14ac:dyDescent="0.25">
      <c r="C1709" s="54"/>
    </row>
    <row r="1710" spans="3:3" x14ac:dyDescent="0.25">
      <c r="C1710" s="54"/>
    </row>
    <row r="1711" spans="3:3" x14ac:dyDescent="0.25">
      <c r="C1711" s="54"/>
    </row>
    <row r="1712" spans="3:3" x14ac:dyDescent="0.25">
      <c r="C1712" s="54"/>
    </row>
    <row r="1713" spans="3:3" x14ac:dyDescent="0.25">
      <c r="C1713" s="54"/>
    </row>
    <row r="1714" spans="3:3" x14ac:dyDescent="0.25">
      <c r="C1714" s="54"/>
    </row>
    <row r="1715" spans="3:3" x14ac:dyDescent="0.25">
      <c r="C1715" s="54"/>
    </row>
    <row r="1716" spans="3:3" x14ac:dyDescent="0.25">
      <c r="C1716" s="54"/>
    </row>
    <row r="1717" spans="3:3" x14ac:dyDescent="0.25">
      <c r="C1717" s="54"/>
    </row>
    <row r="1718" spans="3:3" x14ac:dyDescent="0.25">
      <c r="C1718" s="54"/>
    </row>
    <row r="1719" spans="3:3" x14ac:dyDescent="0.25">
      <c r="C1719" s="54"/>
    </row>
    <row r="1720" spans="3:3" x14ac:dyDescent="0.25">
      <c r="C1720" s="54"/>
    </row>
    <row r="1721" spans="3:3" x14ac:dyDescent="0.25">
      <c r="C1721" s="54"/>
    </row>
    <row r="1722" spans="3:3" x14ac:dyDescent="0.25">
      <c r="C1722" s="54"/>
    </row>
    <row r="1723" spans="3:3" x14ac:dyDescent="0.25">
      <c r="C1723" s="54"/>
    </row>
    <row r="1724" spans="3:3" x14ac:dyDescent="0.25">
      <c r="C1724" s="54"/>
    </row>
    <row r="1725" spans="3:3" x14ac:dyDescent="0.25">
      <c r="C1725" s="54"/>
    </row>
    <row r="1726" spans="3:3" x14ac:dyDescent="0.25">
      <c r="C1726" s="54"/>
    </row>
    <row r="1727" spans="3:3" x14ac:dyDescent="0.25">
      <c r="C1727" s="54"/>
    </row>
    <row r="1728" spans="3:3" x14ac:dyDescent="0.25">
      <c r="C1728" s="54"/>
    </row>
    <row r="1729" spans="3:3" x14ac:dyDescent="0.25">
      <c r="C1729" s="54"/>
    </row>
    <row r="1730" spans="3:3" x14ac:dyDescent="0.25">
      <c r="C1730" s="54"/>
    </row>
    <row r="1731" spans="3:3" x14ac:dyDescent="0.25">
      <c r="C1731" s="54"/>
    </row>
    <row r="1732" spans="3:3" x14ac:dyDescent="0.25">
      <c r="C1732" s="54"/>
    </row>
    <row r="1733" spans="3:3" x14ac:dyDescent="0.25">
      <c r="C1733" s="54"/>
    </row>
    <row r="1734" spans="3:3" x14ac:dyDescent="0.25">
      <c r="C1734" s="54"/>
    </row>
    <row r="1735" spans="3:3" x14ac:dyDescent="0.25">
      <c r="C1735" s="54"/>
    </row>
    <row r="1736" spans="3:3" x14ac:dyDescent="0.25">
      <c r="C1736" s="54"/>
    </row>
    <row r="1737" spans="3:3" x14ac:dyDescent="0.25">
      <c r="C1737" s="54"/>
    </row>
    <row r="1738" spans="3:3" x14ac:dyDescent="0.25">
      <c r="C1738" s="54"/>
    </row>
    <row r="1739" spans="3:3" x14ac:dyDescent="0.25">
      <c r="C1739" s="54"/>
    </row>
    <row r="1740" spans="3:3" x14ac:dyDescent="0.25">
      <c r="C1740" s="54"/>
    </row>
    <row r="1741" spans="3:3" x14ac:dyDescent="0.25">
      <c r="C1741" s="54"/>
    </row>
    <row r="1742" spans="3:3" x14ac:dyDescent="0.25">
      <c r="C1742" s="54"/>
    </row>
    <row r="1743" spans="3:3" x14ac:dyDescent="0.25">
      <c r="C1743" s="54"/>
    </row>
    <row r="1744" spans="3:3" x14ac:dyDescent="0.25">
      <c r="C1744" s="54"/>
    </row>
    <row r="1745" spans="3:3" x14ac:dyDescent="0.25">
      <c r="C1745" s="54"/>
    </row>
    <row r="1746" spans="3:3" x14ac:dyDescent="0.25">
      <c r="C1746" s="54"/>
    </row>
    <row r="1747" spans="3:3" x14ac:dyDescent="0.25">
      <c r="C1747" s="54"/>
    </row>
    <row r="1748" spans="3:3" x14ac:dyDescent="0.25">
      <c r="C1748" s="54"/>
    </row>
    <row r="1749" spans="3:3" x14ac:dyDescent="0.25">
      <c r="C1749" s="54"/>
    </row>
    <row r="1750" spans="3:3" x14ac:dyDescent="0.25">
      <c r="C1750" s="54"/>
    </row>
    <row r="1751" spans="3:3" x14ac:dyDescent="0.25">
      <c r="C1751" s="54"/>
    </row>
    <row r="1752" spans="3:3" x14ac:dyDescent="0.25">
      <c r="C1752" s="54"/>
    </row>
    <row r="1753" spans="3:3" x14ac:dyDescent="0.25">
      <c r="C1753" s="54"/>
    </row>
    <row r="1754" spans="3:3" x14ac:dyDescent="0.25">
      <c r="C1754" s="54"/>
    </row>
    <row r="1755" spans="3:3" x14ac:dyDescent="0.25">
      <c r="C1755" s="54"/>
    </row>
    <row r="1756" spans="3:3" x14ac:dyDescent="0.25">
      <c r="C1756" s="54"/>
    </row>
    <row r="1757" spans="3:3" x14ac:dyDescent="0.25">
      <c r="C1757" s="54"/>
    </row>
    <row r="1758" spans="3:3" x14ac:dyDescent="0.25">
      <c r="C1758" s="54"/>
    </row>
    <row r="1759" spans="3:3" x14ac:dyDescent="0.25">
      <c r="C1759" s="54"/>
    </row>
    <row r="1760" spans="3:3" x14ac:dyDescent="0.25">
      <c r="C1760" s="54"/>
    </row>
    <row r="1761" spans="3:3" x14ac:dyDescent="0.25">
      <c r="C1761" s="54"/>
    </row>
    <row r="1762" spans="3:3" x14ac:dyDescent="0.25">
      <c r="C1762" s="54"/>
    </row>
    <row r="1763" spans="3:3" x14ac:dyDescent="0.25">
      <c r="C1763" s="54"/>
    </row>
    <row r="1764" spans="3:3" x14ac:dyDescent="0.25">
      <c r="C1764" s="54"/>
    </row>
    <row r="1765" spans="3:3" x14ac:dyDescent="0.25">
      <c r="C1765" s="54"/>
    </row>
    <row r="1766" spans="3:3" x14ac:dyDescent="0.25">
      <c r="C1766" s="54"/>
    </row>
    <row r="1767" spans="3:3" x14ac:dyDescent="0.25">
      <c r="C1767" s="54"/>
    </row>
    <row r="1768" spans="3:3" x14ac:dyDescent="0.25">
      <c r="C1768" s="54"/>
    </row>
    <row r="1769" spans="3:3" x14ac:dyDescent="0.25">
      <c r="C1769" s="54"/>
    </row>
    <row r="1770" spans="3:3" x14ac:dyDescent="0.25">
      <c r="C1770" s="54"/>
    </row>
    <row r="1771" spans="3:3" x14ac:dyDescent="0.25">
      <c r="C1771" s="54"/>
    </row>
    <row r="1772" spans="3:3" x14ac:dyDescent="0.25">
      <c r="C1772" s="54"/>
    </row>
    <row r="1773" spans="3:3" x14ac:dyDescent="0.25">
      <c r="C1773" s="54"/>
    </row>
    <row r="1774" spans="3:3" x14ac:dyDescent="0.25">
      <c r="C1774" s="54"/>
    </row>
    <row r="1775" spans="3:3" x14ac:dyDescent="0.25">
      <c r="C1775" s="54"/>
    </row>
    <row r="1776" spans="3:3" x14ac:dyDescent="0.25">
      <c r="C1776" s="54"/>
    </row>
    <row r="1777" spans="3:3" x14ac:dyDescent="0.25">
      <c r="C1777" s="54"/>
    </row>
    <row r="1778" spans="3:3" x14ac:dyDescent="0.25">
      <c r="C1778" s="54"/>
    </row>
    <row r="1779" spans="3:3" x14ac:dyDescent="0.25">
      <c r="C1779" s="54"/>
    </row>
    <row r="1780" spans="3:3" x14ac:dyDescent="0.25">
      <c r="C1780" s="54"/>
    </row>
    <row r="1781" spans="3:3" x14ac:dyDescent="0.25">
      <c r="C1781" s="54"/>
    </row>
    <row r="1782" spans="3:3" x14ac:dyDescent="0.25">
      <c r="C1782" s="54"/>
    </row>
    <row r="1783" spans="3:3" x14ac:dyDescent="0.25">
      <c r="C1783" s="54"/>
    </row>
    <row r="1784" spans="3:3" x14ac:dyDescent="0.25">
      <c r="C1784" s="54"/>
    </row>
    <row r="1785" spans="3:3" x14ac:dyDescent="0.25">
      <c r="C1785" s="54"/>
    </row>
    <row r="1786" spans="3:3" x14ac:dyDescent="0.25">
      <c r="C1786" s="54"/>
    </row>
    <row r="1787" spans="3:3" x14ac:dyDescent="0.25">
      <c r="C1787" s="54"/>
    </row>
    <row r="1788" spans="3:3" x14ac:dyDescent="0.25">
      <c r="C1788" s="54"/>
    </row>
    <row r="1789" spans="3:3" x14ac:dyDescent="0.25">
      <c r="C1789" s="54"/>
    </row>
    <row r="1790" spans="3:3" x14ac:dyDescent="0.25">
      <c r="C1790" s="54"/>
    </row>
    <row r="1791" spans="3:3" x14ac:dyDescent="0.25">
      <c r="C1791" s="54"/>
    </row>
    <row r="1792" spans="3:3" x14ac:dyDescent="0.25">
      <c r="C1792" s="54"/>
    </row>
    <row r="1793" spans="3:3" x14ac:dyDescent="0.25">
      <c r="C1793" s="54"/>
    </row>
    <row r="1794" spans="3:3" x14ac:dyDescent="0.25">
      <c r="C1794" s="54"/>
    </row>
    <row r="1795" spans="3:3" x14ac:dyDescent="0.25">
      <c r="C1795" s="54"/>
    </row>
    <row r="1796" spans="3:3" x14ac:dyDescent="0.25">
      <c r="C1796" s="54"/>
    </row>
    <row r="1797" spans="3:3" x14ac:dyDescent="0.25">
      <c r="C1797" s="54"/>
    </row>
    <row r="1798" spans="3:3" x14ac:dyDescent="0.25">
      <c r="C1798" s="54"/>
    </row>
    <row r="1799" spans="3:3" x14ac:dyDescent="0.25">
      <c r="C1799" s="54"/>
    </row>
    <row r="1800" spans="3:3" x14ac:dyDescent="0.25">
      <c r="C1800" s="54"/>
    </row>
    <row r="1801" spans="3:3" x14ac:dyDescent="0.25">
      <c r="C1801" s="54"/>
    </row>
    <row r="1802" spans="3:3" x14ac:dyDescent="0.25">
      <c r="C1802" s="54"/>
    </row>
    <row r="1803" spans="3:3" x14ac:dyDescent="0.25">
      <c r="C1803" s="54"/>
    </row>
    <row r="1804" spans="3:3" x14ac:dyDescent="0.25">
      <c r="C1804" s="54"/>
    </row>
    <row r="1805" spans="3:3" x14ac:dyDescent="0.25">
      <c r="C1805" s="54"/>
    </row>
    <row r="1806" spans="3:3" x14ac:dyDescent="0.25">
      <c r="C1806" s="54"/>
    </row>
    <row r="1807" spans="3:3" x14ac:dyDescent="0.25">
      <c r="C1807" s="54"/>
    </row>
    <row r="1808" spans="3:3" x14ac:dyDescent="0.25">
      <c r="C1808" s="54"/>
    </row>
    <row r="1809" spans="3:3" x14ac:dyDescent="0.25">
      <c r="C1809" s="54"/>
    </row>
    <row r="1810" spans="3:3" x14ac:dyDescent="0.25">
      <c r="C1810" s="54"/>
    </row>
    <row r="1811" spans="3:3" x14ac:dyDescent="0.25">
      <c r="C1811" s="54"/>
    </row>
    <row r="1812" spans="3:3" x14ac:dyDescent="0.25">
      <c r="C1812" s="54"/>
    </row>
    <row r="1813" spans="3:3" x14ac:dyDescent="0.25">
      <c r="C1813" s="54"/>
    </row>
    <row r="1814" spans="3:3" x14ac:dyDescent="0.25">
      <c r="C1814" s="54"/>
    </row>
    <row r="1815" spans="3:3" x14ac:dyDescent="0.25">
      <c r="C1815" s="54"/>
    </row>
    <row r="1816" spans="3:3" x14ac:dyDescent="0.25">
      <c r="C1816" s="54"/>
    </row>
    <row r="1817" spans="3:3" x14ac:dyDescent="0.25">
      <c r="C1817" s="54"/>
    </row>
    <row r="1818" spans="3:3" x14ac:dyDescent="0.25">
      <c r="C1818" s="54"/>
    </row>
    <row r="1819" spans="3:3" x14ac:dyDescent="0.25">
      <c r="C1819" s="54"/>
    </row>
    <row r="1820" spans="3:3" x14ac:dyDescent="0.25">
      <c r="C1820" s="54"/>
    </row>
    <row r="1821" spans="3:3" x14ac:dyDescent="0.25">
      <c r="C1821" s="54"/>
    </row>
    <row r="1822" spans="3:3" x14ac:dyDescent="0.25">
      <c r="C1822" s="54"/>
    </row>
    <row r="1823" spans="3:3" x14ac:dyDescent="0.25">
      <c r="C1823" s="54"/>
    </row>
    <row r="1824" spans="3:3" x14ac:dyDescent="0.25">
      <c r="C1824" s="54"/>
    </row>
    <row r="1825" spans="3:3" x14ac:dyDescent="0.25">
      <c r="C1825" s="54"/>
    </row>
    <row r="1826" spans="3:3" x14ac:dyDescent="0.25">
      <c r="C1826" s="54"/>
    </row>
    <row r="1827" spans="3:3" x14ac:dyDescent="0.25">
      <c r="C1827" s="54"/>
    </row>
    <row r="1828" spans="3:3" x14ac:dyDescent="0.25">
      <c r="C1828" s="54"/>
    </row>
    <row r="1829" spans="3:3" x14ac:dyDescent="0.25">
      <c r="C1829" s="54"/>
    </row>
    <row r="1830" spans="3:3" x14ac:dyDescent="0.25">
      <c r="C1830" s="54"/>
    </row>
    <row r="1831" spans="3:3" x14ac:dyDescent="0.25">
      <c r="C1831" s="54"/>
    </row>
    <row r="1832" spans="3:3" x14ac:dyDescent="0.25">
      <c r="C1832" s="54"/>
    </row>
    <row r="1833" spans="3:3" x14ac:dyDescent="0.25">
      <c r="C1833" s="54"/>
    </row>
    <row r="1834" spans="3:3" x14ac:dyDescent="0.25">
      <c r="C1834" s="54"/>
    </row>
    <row r="1835" spans="3:3" x14ac:dyDescent="0.25">
      <c r="C1835" s="54"/>
    </row>
    <row r="1836" spans="3:3" x14ac:dyDescent="0.25">
      <c r="C1836" s="54"/>
    </row>
    <row r="1837" spans="3:3" x14ac:dyDescent="0.25">
      <c r="C1837" s="54"/>
    </row>
    <row r="1838" spans="3:3" x14ac:dyDescent="0.25">
      <c r="C1838" s="54"/>
    </row>
    <row r="1839" spans="3:3" x14ac:dyDescent="0.25">
      <c r="C1839" s="54"/>
    </row>
    <row r="1840" spans="3:3" x14ac:dyDescent="0.25">
      <c r="C1840" s="54"/>
    </row>
    <row r="1841" spans="3:3" x14ac:dyDescent="0.25">
      <c r="C1841" s="54"/>
    </row>
    <row r="1842" spans="3:3" x14ac:dyDescent="0.25">
      <c r="C1842" s="54"/>
    </row>
    <row r="1843" spans="3:3" x14ac:dyDescent="0.25">
      <c r="C1843" s="54"/>
    </row>
    <row r="1844" spans="3:3" x14ac:dyDescent="0.25">
      <c r="C1844" s="54"/>
    </row>
    <row r="1845" spans="3:3" x14ac:dyDescent="0.25">
      <c r="C1845" s="54"/>
    </row>
    <row r="1846" spans="3:3" x14ac:dyDescent="0.25">
      <c r="C1846" s="54"/>
    </row>
    <row r="1847" spans="3:3" x14ac:dyDescent="0.25">
      <c r="C1847" s="54"/>
    </row>
    <row r="1848" spans="3:3" x14ac:dyDescent="0.25">
      <c r="C1848" s="54"/>
    </row>
    <row r="1849" spans="3:3" x14ac:dyDescent="0.25">
      <c r="C1849" s="54"/>
    </row>
    <row r="1850" spans="3:3" x14ac:dyDescent="0.25">
      <c r="C1850" s="54"/>
    </row>
    <row r="1851" spans="3:3" x14ac:dyDescent="0.25">
      <c r="C1851" s="54"/>
    </row>
    <row r="1852" spans="3:3" x14ac:dyDescent="0.25">
      <c r="C1852" s="54"/>
    </row>
    <row r="1853" spans="3:3" x14ac:dyDescent="0.25">
      <c r="C1853" s="54"/>
    </row>
    <row r="1854" spans="3:3" x14ac:dyDescent="0.25">
      <c r="C1854" s="54"/>
    </row>
    <row r="1855" spans="3:3" x14ac:dyDescent="0.25">
      <c r="C1855" s="54"/>
    </row>
    <row r="1856" spans="3:3" x14ac:dyDescent="0.25">
      <c r="C1856" s="54"/>
    </row>
    <row r="1857" spans="3:3" x14ac:dyDescent="0.25">
      <c r="C1857" s="54"/>
    </row>
    <row r="1858" spans="3:3" x14ac:dyDescent="0.25">
      <c r="C1858" s="54"/>
    </row>
    <row r="1859" spans="3:3" x14ac:dyDescent="0.25">
      <c r="C1859" s="54"/>
    </row>
    <row r="1860" spans="3:3" x14ac:dyDescent="0.25">
      <c r="C1860" s="54"/>
    </row>
    <row r="1861" spans="3:3" x14ac:dyDescent="0.25">
      <c r="C1861" s="54"/>
    </row>
    <row r="1862" spans="3:3" x14ac:dyDescent="0.25">
      <c r="C1862" s="54"/>
    </row>
    <row r="1863" spans="3:3" x14ac:dyDescent="0.25">
      <c r="C1863" s="54"/>
    </row>
    <row r="1864" spans="3:3" x14ac:dyDescent="0.25">
      <c r="C1864" s="54"/>
    </row>
    <row r="1865" spans="3:3" x14ac:dyDescent="0.25">
      <c r="C1865" s="54"/>
    </row>
    <row r="1866" spans="3:3" x14ac:dyDescent="0.25">
      <c r="C1866" s="54"/>
    </row>
    <row r="1867" spans="3:3" x14ac:dyDescent="0.25">
      <c r="C1867" s="54"/>
    </row>
    <row r="1868" spans="3:3" x14ac:dyDescent="0.25">
      <c r="C1868" s="54"/>
    </row>
    <row r="1869" spans="3:3" x14ac:dyDescent="0.25">
      <c r="C1869" s="54"/>
    </row>
    <row r="1870" spans="3:3" x14ac:dyDescent="0.25">
      <c r="C1870" s="54"/>
    </row>
    <row r="1871" spans="3:3" x14ac:dyDescent="0.25">
      <c r="C1871" s="54"/>
    </row>
    <row r="1872" spans="3:3" x14ac:dyDescent="0.25">
      <c r="C1872" s="54"/>
    </row>
    <row r="1873" spans="3:3" x14ac:dyDescent="0.25">
      <c r="C1873" s="54"/>
    </row>
    <row r="1874" spans="3:3" x14ac:dyDescent="0.25">
      <c r="C1874" s="54"/>
    </row>
    <row r="1875" spans="3:3" x14ac:dyDescent="0.25">
      <c r="C1875" s="54"/>
    </row>
    <row r="1876" spans="3:3" x14ac:dyDescent="0.25">
      <c r="C1876" s="54"/>
    </row>
    <row r="1877" spans="3:3" x14ac:dyDescent="0.25">
      <c r="C1877" s="54"/>
    </row>
    <row r="1878" spans="3:3" x14ac:dyDescent="0.25">
      <c r="C1878" s="54"/>
    </row>
    <row r="1879" spans="3:3" x14ac:dyDescent="0.25">
      <c r="C1879" s="54"/>
    </row>
    <row r="1880" spans="3:3" x14ac:dyDescent="0.25">
      <c r="C1880" s="54"/>
    </row>
    <row r="1881" spans="3:3" x14ac:dyDescent="0.25">
      <c r="C1881" s="54"/>
    </row>
    <row r="1882" spans="3:3" x14ac:dyDescent="0.25">
      <c r="C1882" s="54"/>
    </row>
    <row r="1883" spans="3:3" x14ac:dyDescent="0.25">
      <c r="C1883" s="54"/>
    </row>
    <row r="1884" spans="3:3" x14ac:dyDescent="0.25">
      <c r="C1884" s="54"/>
    </row>
    <row r="1885" spans="3:3" x14ac:dyDescent="0.25">
      <c r="C1885" s="54"/>
    </row>
    <row r="1886" spans="3:3" x14ac:dyDescent="0.25">
      <c r="C1886" s="54"/>
    </row>
    <row r="1887" spans="3:3" x14ac:dyDescent="0.25">
      <c r="C1887" s="54"/>
    </row>
    <row r="1888" spans="3:3" x14ac:dyDescent="0.25">
      <c r="C1888" s="54"/>
    </row>
    <row r="1889" spans="3:3" x14ac:dyDescent="0.25">
      <c r="C1889" s="54"/>
    </row>
    <row r="1890" spans="3:3" x14ac:dyDescent="0.25">
      <c r="C1890" s="54"/>
    </row>
    <row r="1891" spans="3:3" x14ac:dyDescent="0.25">
      <c r="C1891" s="54"/>
    </row>
    <row r="1892" spans="3:3" x14ac:dyDescent="0.25">
      <c r="C1892" s="54"/>
    </row>
    <row r="1893" spans="3:3" x14ac:dyDescent="0.25">
      <c r="C1893" s="54"/>
    </row>
    <row r="1894" spans="3:3" x14ac:dyDescent="0.25">
      <c r="C1894" s="54"/>
    </row>
    <row r="1895" spans="3:3" x14ac:dyDescent="0.25">
      <c r="C1895" s="54"/>
    </row>
    <row r="1896" spans="3:3" x14ac:dyDescent="0.25">
      <c r="C1896" s="54"/>
    </row>
    <row r="1897" spans="3:3" x14ac:dyDescent="0.25">
      <c r="C1897" s="54"/>
    </row>
    <row r="1898" spans="3:3" x14ac:dyDescent="0.25">
      <c r="C1898" s="54"/>
    </row>
    <row r="1899" spans="3:3" x14ac:dyDescent="0.25">
      <c r="C1899" s="54"/>
    </row>
    <row r="1900" spans="3:3" x14ac:dyDescent="0.25">
      <c r="C1900" s="54"/>
    </row>
    <row r="1901" spans="3:3" x14ac:dyDescent="0.25">
      <c r="C1901" s="54"/>
    </row>
    <row r="1902" spans="3:3" x14ac:dyDescent="0.25">
      <c r="C1902" s="54"/>
    </row>
    <row r="1903" spans="3:3" x14ac:dyDescent="0.25">
      <c r="C1903" s="54"/>
    </row>
    <row r="1904" spans="3:3" x14ac:dyDescent="0.25">
      <c r="C1904" s="54"/>
    </row>
    <row r="1905" spans="3:3" x14ac:dyDescent="0.25">
      <c r="C1905" s="54"/>
    </row>
    <row r="1906" spans="3:3" x14ac:dyDescent="0.25">
      <c r="C1906" s="54"/>
    </row>
    <row r="1907" spans="3:3" x14ac:dyDescent="0.25">
      <c r="C1907" s="54"/>
    </row>
    <row r="1908" spans="3:3" x14ac:dyDescent="0.25">
      <c r="C1908" s="54"/>
    </row>
    <row r="1909" spans="3:3" x14ac:dyDescent="0.25">
      <c r="C1909" s="54"/>
    </row>
    <row r="1910" spans="3:3" x14ac:dyDescent="0.25">
      <c r="C1910" s="54"/>
    </row>
    <row r="1911" spans="3:3" x14ac:dyDescent="0.25">
      <c r="C1911" s="54"/>
    </row>
    <row r="1912" spans="3:3" x14ac:dyDescent="0.25">
      <c r="C1912" s="54"/>
    </row>
    <row r="1913" spans="3:3" x14ac:dyDescent="0.25">
      <c r="C1913" s="54"/>
    </row>
    <row r="1914" spans="3:3" x14ac:dyDescent="0.25">
      <c r="C1914" s="54"/>
    </row>
    <row r="1915" spans="3:3" x14ac:dyDescent="0.25">
      <c r="C1915" s="54"/>
    </row>
    <row r="1916" spans="3:3" x14ac:dyDescent="0.25">
      <c r="C1916" s="54"/>
    </row>
    <row r="1917" spans="3:3" x14ac:dyDescent="0.25">
      <c r="C1917" s="54"/>
    </row>
    <row r="1918" spans="3:3" x14ac:dyDescent="0.25">
      <c r="C1918" s="54"/>
    </row>
    <row r="1919" spans="3:3" x14ac:dyDescent="0.25">
      <c r="C1919" s="54"/>
    </row>
    <row r="1920" spans="3:3" x14ac:dyDescent="0.25">
      <c r="C1920" s="54"/>
    </row>
    <row r="1921" spans="3:3" x14ac:dyDescent="0.25">
      <c r="C1921" s="54"/>
    </row>
    <row r="1922" spans="3:3" x14ac:dyDescent="0.25">
      <c r="C1922" s="54"/>
    </row>
    <row r="1923" spans="3:3" x14ac:dyDescent="0.25">
      <c r="C1923" s="54"/>
    </row>
    <row r="1924" spans="3:3" x14ac:dyDescent="0.25">
      <c r="C1924" s="54"/>
    </row>
    <row r="1925" spans="3:3" x14ac:dyDescent="0.25">
      <c r="C1925" s="54"/>
    </row>
    <row r="1926" spans="3:3" x14ac:dyDescent="0.25">
      <c r="C1926" s="54"/>
    </row>
    <row r="1927" spans="3:3" x14ac:dyDescent="0.25">
      <c r="C1927" s="54"/>
    </row>
    <row r="1928" spans="3:3" x14ac:dyDescent="0.25">
      <c r="C1928" s="54"/>
    </row>
    <row r="1929" spans="3:3" x14ac:dyDescent="0.25">
      <c r="C1929" s="54"/>
    </row>
    <row r="1930" spans="3:3" x14ac:dyDescent="0.25">
      <c r="C1930" s="54"/>
    </row>
    <row r="1931" spans="3:3" x14ac:dyDescent="0.25">
      <c r="C1931" s="54"/>
    </row>
    <row r="1932" spans="3:3" x14ac:dyDescent="0.25">
      <c r="C1932" s="54"/>
    </row>
    <row r="1933" spans="3:3" x14ac:dyDescent="0.25">
      <c r="C1933" s="54"/>
    </row>
    <row r="1934" spans="3:3" x14ac:dyDescent="0.25">
      <c r="C1934" s="54"/>
    </row>
    <row r="1935" spans="3:3" x14ac:dyDescent="0.25">
      <c r="C1935" s="54"/>
    </row>
    <row r="1936" spans="3:3" x14ac:dyDescent="0.25">
      <c r="C1936" s="54"/>
    </row>
    <row r="1937" spans="3:3" x14ac:dyDescent="0.25">
      <c r="C1937" s="54"/>
    </row>
    <row r="1938" spans="3:3" x14ac:dyDescent="0.25">
      <c r="C1938" s="54"/>
    </row>
    <row r="1939" spans="3:3" x14ac:dyDescent="0.25">
      <c r="C1939" s="54"/>
    </row>
    <row r="1940" spans="3:3" x14ac:dyDescent="0.25">
      <c r="C1940" s="54"/>
    </row>
    <row r="1941" spans="3:3" x14ac:dyDescent="0.25">
      <c r="C1941" s="54"/>
    </row>
    <row r="1942" spans="3:3" x14ac:dyDescent="0.25">
      <c r="C1942" s="54"/>
    </row>
    <row r="1943" spans="3:3" x14ac:dyDescent="0.25">
      <c r="C1943" s="54"/>
    </row>
    <row r="1944" spans="3:3" x14ac:dyDescent="0.25">
      <c r="C1944" s="54"/>
    </row>
    <row r="1945" spans="3:3" x14ac:dyDescent="0.25">
      <c r="C1945" s="54"/>
    </row>
    <row r="1946" spans="3:3" x14ac:dyDescent="0.25">
      <c r="C1946" s="54"/>
    </row>
    <row r="1947" spans="3:3" x14ac:dyDescent="0.25">
      <c r="C1947" s="54"/>
    </row>
    <row r="1948" spans="3:3" x14ac:dyDescent="0.25">
      <c r="C1948" s="54"/>
    </row>
    <row r="1949" spans="3:3" x14ac:dyDescent="0.25">
      <c r="C1949" s="54"/>
    </row>
    <row r="1950" spans="3:3" x14ac:dyDescent="0.25">
      <c r="C1950" s="54"/>
    </row>
    <row r="1951" spans="3:3" x14ac:dyDescent="0.25">
      <c r="C1951" s="54"/>
    </row>
    <row r="1952" spans="3:3" x14ac:dyDescent="0.25">
      <c r="C1952" s="54"/>
    </row>
    <row r="1953" spans="3:3" x14ac:dyDescent="0.25">
      <c r="C1953" s="54"/>
    </row>
    <row r="1954" spans="3:3" x14ac:dyDescent="0.25">
      <c r="C1954" s="54"/>
    </row>
    <row r="1955" spans="3:3" x14ac:dyDescent="0.25">
      <c r="C1955" s="54"/>
    </row>
    <row r="1956" spans="3:3" x14ac:dyDescent="0.25">
      <c r="C1956" s="54"/>
    </row>
    <row r="1957" spans="3:3" x14ac:dyDescent="0.25">
      <c r="C1957" s="54"/>
    </row>
    <row r="1958" spans="3:3" x14ac:dyDescent="0.25">
      <c r="C1958" s="54"/>
    </row>
    <row r="1959" spans="3:3" x14ac:dyDescent="0.25">
      <c r="C1959" s="54"/>
    </row>
    <row r="1960" spans="3:3" x14ac:dyDescent="0.25">
      <c r="C1960" s="54"/>
    </row>
    <row r="1961" spans="3:3" x14ac:dyDescent="0.25">
      <c r="C1961" s="54"/>
    </row>
    <row r="1962" spans="3:3" x14ac:dyDescent="0.25">
      <c r="C1962" s="54"/>
    </row>
    <row r="1963" spans="3:3" x14ac:dyDescent="0.25">
      <c r="C1963" s="54"/>
    </row>
    <row r="1964" spans="3:3" x14ac:dyDescent="0.25">
      <c r="C1964" s="54"/>
    </row>
    <row r="1965" spans="3:3" x14ac:dyDescent="0.25">
      <c r="C1965" s="54"/>
    </row>
    <row r="1966" spans="3:3" x14ac:dyDescent="0.25">
      <c r="C1966" s="54"/>
    </row>
    <row r="1967" spans="3:3" x14ac:dyDescent="0.25">
      <c r="C1967" s="54"/>
    </row>
    <row r="1968" spans="3:3" x14ac:dyDescent="0.25">
      <c r="C1968" s="54"/>
    </row>
    <row r="1969" spans="3:3" x14ac:dyDescent="0.25">
      <c r="C1969" s="54"/>
    </row>
    <row r="1970" spans="3:3" x14ac:dyDescent="0.25">
      <c r="C1970" s="54"/>
    </row>
    <row r="1971" spans="3:3" x14ac:dyDescent="0.25">
      <c r="C1971" s="54"/>
    </row>
    <row r="1972" spans="3:3" x14ac:dyDescent="0.25">
      <c r="C1972" s="54"/>
    </row>
    <row r="1973" spans="3:3" x14ac:dyDescent="0.25">
      <c r="C1973" s="54"/>
    </row>
    <row r="1974" spans="3:3" x14ac:dyDescent="0.25">
      <c r="C1974" s="54"/>
    </row>
    <row r="1975" spans="3:3" x14ac:dyDescent="0.25">
      <c r="C1975" s="54"/>
    </row>
    <row r="1976" spans="3:3" x14ac:dyDescent="0.25">
      <c r="C1976" s="54"/>
    </row>
    <row r="1977" spans="3:3" x14ac:dyDescent="0.25">
      <c r="C1977" s="54"/>
    </row>
    <row r="1978" spans="3:3" x14ac:dyDescent="0.25">
      <c r="C1978" s="54"/>
    </row>
    <row r="1979" spans="3:3" x14ac:dyDescent="0.25">
      <c r="C1979" s="54"/>
    </row>
    <row r="1980" spans="3:3" x14ac:dyDescent="0.25">
      <c r="C1980" s="54"/>
    </row>
    <row r="1981" spans="3:3" x14ac:dyDescent="0.25">
      <c r="C1981" s="54"/>
    </row>
    <row r="1982" spans="3:3" x14ac:dyDescent="0.25">
      <c r="C1982" s="54"/>
    </row>
    <row r="1983" spans="3:3" x14ac:dyDescent="0.25">
      <c r="C1983" s="54"/>
    </row>
    <row r="1984" spans="3:3" x14ac:dyDescent="0.25">
      <c r="C1984" s="54"/>
    </row>
    <row r="1985" spans="3:3" x14ac:dyDescent="0.25">
      <c r="C1985" s="54"/>
    </row>
    <row r="1986" spans="3:3" x14ac:dyDescent="0.25">
      <c r="C1986" s="54"/>
    </row>
    <row r="1987" spans="3:3" x14ac:dyDescent="0.25">
      <c r="C1987" s="54"/>
    </row>
    <row r="1988" spans="3:3" x14ac:dyDescent="0.25">
      <c r="C1988" s="54"/>
    </row>
    <row r="1989" spans="3:3" x14ac:dyDescent="0.25">
      <c r="C1989" s="54"/>
    </row>
    <row r="1990" spans="3:3" x14ac:dyDescent="0.25">
      <c r="C1990" s="54"/>
    </row>
    <row r="1991" spans="3:3" x14ac:dyDescent="0.25">
      <c r="C1991" s="54"/>
    </row>
    <row r="1992" spans="3:3" x14ac:dyDescent="0.25">
      <c r="C1992" s="54"/>
    </row>
    <row r="1993" spans="3:3" x14ac:dyDescent="0.25">
      <c r="C1993" s="54"/>
    </row>
    <row r="1994" spans="3:3" x14ac:dyDescent="0.25">
      <c r="C1994" s="54"/>
    </row>
    <row r="1995" spans="3:3" x14ac:dyDescent="0.25">
      <c r="C1995" s="54"/>
    </row>
    <row r="1996" spans="3:3" x14ac:dyDescent="0.25">
      <c r="C1996" s="54"/>
    </row>
    <row r="1997" spans="3:3" x14ac:dyDescent="0.25">
      <c r="C1997" s="54"/>
    </row>
    <row r="1998" spans="3:3" x14ac:dyDescent="0.25">
      <c r="C1998" s="54"/>
    </row>
    <row r="1999" spans="3:3" x14ac:dyDescent="0.25">
      <c r="C1999" s="54"/>
    </row>
    <row r="2000" spans="3:3" x14ac:dyDescent="0.25">
      <c r="C2000" s="54"/>
    </row>
    <row r="2001" spans="3:3" x14ac:dyDescent="0.25">
      <c r="C2001" s="54"/>
    </row>
    <row r="2002" spans="3:3" x14ac:dyDescent="0.25">
      <c r="C2002" s="54"/>
    </row>
    <row r="2003" spans="3:3" x14ac:dyDescent="0.25">
      <c r="C2003" s="54"/>
    </row>
    <row r="2004" spans="3:3" x14ac:dyDescent="0.25">
      <c r="C2004" s="54"/>
    </row>
    <row r="2005" spans="3:3" x14ac:dyDescent="0.25">
      <c r="C2005" s="54"/>
    </row>
    <row r="2006" spans="3:3" x14ac:dyDescent="0.25">
      <c r="C2006" s="54"/>
    </row>
    <row r="2007" spans="3:3" x14ac:dyDescent="0.25">
      <c r="C2007" s="54"/>
    </row>
    <row r="2008" spans="3:3" x14ac:dyDescent="0.25">
      <c r="C2008" s="54"/>
    </row>
    <row r="2009" spans="3:3" x14ac:dyDescent="0.25">
      <c r="C2009" s="54"/>
    </row>
    <row r="2010" spans="3:3" x14ac:dyDescent="0.25">
      <c r="C2010" s="54"/>
    </row>
    <row r="2011" spans="3:3" x14ac:dyDescent="0.25">
      <c r="C2011" s="54"/>
    </row>
    <row r="2012" spans="3:3" x14ac:dyDescent="0.25">
      <c r="C2012" s="54"/>
    </row>
    <row r="2013" spans="3:3" x14ac:dyDescent="0.25">
      <c r="C2013" s="54"/>
    </row>
    <row r="2014" spans="3:3" x14ac:dyDescent="0.25">
      <c r="C2014" s="54"/>
    </row>
    <row r="2015" spans="3:3" x14ac:dyDescent="0.25">
      <c r="C2015" s="54"/>
    </row>
    <row r="2016" spans="3:3" x14ac:dyDescent="0.25">
      <c r="C2016" s="54"/>
    </row>
    <row r="2017" spans="3:3" x14ac:dyDescent="0.25">
      <c r="C2017" s="54"/>
    </row>
    <row r="2018" spans="3:3" x14ac:dyDescent="0.25">
      <c r="C2018" s="54"/>
    </row>
    <row r="2019" spans="3:3" x14ac:dyDescent="0.25">
      <c r="C2019" s="54"/>
    </row>
    <row r="2020" spans="3:3" x14ac:dyDescent="0.25">
      <c r="C2020" s="54"/>
    </row>
    <row r="2021" spans="3:3" x14ac:dyDescent="0.25">
      <c r="C2021" s="54"/>
    </row>
    <row r="2022" spans="3:3" x14ac:dyDescent="0.25">
      <c r="C2022" s="54"/>
    </row>
    <row r="2023" spans="3:3" x14ac:dyDescent="0.25">
      <c r="C2023" s="54"/>
    </row>
    <row r="2024" spans="3:3" x14ac:dyDescent="0.25">
      <c r="C2024" s="54"/>
    </row>
    <row r="2025" spans="3:3" x14ac:dyDescent="0.25">
      <c r="C2025" s="54"/>
    </row>
    <row r="2026" spans="3:3" x14ac:dyDescent="0.25">
      <c r="C2026" s="54"/>
    </row>
    <row r="2027" spans="3:3" x14ac:dyDescent="0.25">
      <c r="C2027" s="54"/>
    </row>
    <row r="2028" spans="3:3" x14ac:dyDescent="0.25">
      <c r="C2028" s="54"/>
    </row>
    <row r="2029" spans="3:3" x14ac:dyDescent="0.25">
      <c r="C2029" s="54"/>
    </row>
    <row r="2030" spans="3:3" x14ac:dyDescent="0.25">
      <c r="C2030" s="54"/>
    </row>
    <row r="2031" spans="3:3" x14ac:dyDescent="0.25">
      <c r="C2031" s="54"/>
    </row>
    <row r="2032" spans="3:3" x14ac:dyDescent="0.25">
      <c r="C2032" s="54"/>
    </row>
    <row r="2033" spans="3:3" x14ac:dyDescent="0.25">
      <c r="C2033" s="54"/>
    </row>
    <row r="2034" spans="3:3" x14ac:dyDescent="0.25">
      <c r="C2034" s="54"/>
    </row>
    <row r="2035" spans="3:3" x14ac:dyDescent="0.25">
      <c r="C2035" s="54"/>
    </row>
    <row r="2036" spans="3:3" x14ac:dyDescent="0.25">
      <c r="C2036" s="54"/>
    </row>
    <row r="2037" spans="3:3" x14ac:dyDescent="0.25">
      <c r="C2037" s="54"/>
    </row>
    <row r="2038" spans="3:3" x14ac:dyDescent="0.25">
      <c r="C2038" s="54"/>
    </row>
    <row r="2039" spans="3:3" x14ac:dyDescent="0.25">
      <c r="C2039" s="54"/>
    </row>
    <row r="2040" spans="3:3" x14ac:dyDescent="0.25">
      <c r="C2040" s="54"/>
    </row>
    <row r="2041" spans="3:3" x14ac:dyDescent="0.25">
      <c r="C2041" s="54"/>
    </row>
    <row r="2042" spans="3:3" x14ac:dyDescent="0.25">
      <c r="C2042" s="54"/>
    </row>
    <row r="2043" spans="3:3" x14ac:dyDescent="0.25">
      <c r="C2043" s="54"/>
    </row>
    <row r="2044" spans="3:3" x14ac:dyDescent="0.25">
      <c r="C2044" s="54"/>
    </row>
    <row r="2045" spans="3:3" x14ac:dyDescent="0.25">
      <c r="C2045" s="54"/>
    </row>
    <row r="2046" spans="3:3" x14ac:dyDescent="0.25">
      <c r="C2046" s="54"/>
    </row>
    <row r="2047" spans="3:3" x14ac:dyDescent="0.25">
      <c r="C2047" s="54"/>
    </row>
    <row r="2048" spans="3:3" x14ac:dyDescent="0.25">
      <c r="C2048" s="54"/>
    </row>
    <row r="2049" spans="3:3" x14ac:dyDescent="0.25">
      <c r="C2049" s="54"/>
    </row>
    <row r="2050" spans="3:3" x14ac:dyDescent="0.25">
      <c r="C2050" s="54"/>
    </row>
    <row r="2051" spans="3:3" x14ac:dyDescent="0.25">
      <c r="C2051" s="54"/>
    </row>
    <row r="2052" spans="3:3" x14ac:dyDescent="0.25">
      <c r="C2052" s="54"/>
    </row>
    <row r="2053" spans="3:3" x14ac:dyDescent="0.25">
      <c r="C2053" s="54"/>
    </row>
    <row r="2054" spans="3:3" x14ac:dyDescent="0.25">
      <c r="C2054" s="54"/>
    </row>
    <row r="2055" spans="3:3" x14ac:dyDescent="0.25">
      <c r="C2055" s="54"/>
    </row>
    <row r="2056" spans="3:3" x14ac:dyDescent="0.25">
      <c r="C2056" s="54"/>
    </row>
    <row r="2057" spans="3:3" x14ac:dyDescent="0.25">
      <c r="C2057" s="54"/>
    </row>
    <row r="2058" spans="3:3" x14ac:dyDescent="0.25">
      <c r="C2058" s="54"/>
    </row>
    <row r="2059" spans="3:3" x14ac:dyDescent="0.25">
      <c r="C2059" s="54"/>
    </row>
    <row r="2060" spans="3:3" x14ac:dyDescent="0.25">
      <c r="C2060" s="54"/>
    </row>
    <row r="2061" spans="3:3" x14ac:dyDescent="0.25">
      <c r="C2061" s="54"/>
    </row>
    <row r="2062" spans="3:3" x14ac:dyDescent="0.25">
      <c r="C2062" s="54"/>
    </row>
    <row r="2063" spans="3:3" x14ac:dyDescent="0.25">
      <c r="C2063" s="54"/>
    </row>
    <row r="2064" spans="3:3" x14ac:dyDescent="0.25">
      <c r="C2064" s="54"/>
    </row>
    <row r="2065" spans="3:3" x14ac:dyDescent="0.25">
      <c r="C2065" s="54"/>
    </row>
    <row r="2066" spans="3:3" x14ac:dyDescent="0.25">
      <c r="C2066" s="54"/>
    </row>
    <row r="2067" spans="3:3" x14ac:dyDescent="0.25">
      <c r="C2067" s="54"/>
    </row>
    <row r="2068" spans="3:3" x14ac:dyDescent="0.25">
      <c r="C2068" s="54"/>
    </row>
    <row r="2069" spans="3:3" x14ac:dyDescent="0.25">
      <c r="C2069" s="54"/>
    </row>
    <row r="2070" spans="3:3" x14ac:dyDescent="0.25">
      <c r="C2070" s="54"/>
    </row>
    <row r="2071" spans="3:3" x14ac:dyDescent="0.25">
      <c r="C2071" s="54"/>
    </row>
    <row r="2072" spans="3:3" x14ac:dyDescent="0.25">
      <c r="C2072" s="54"/>
    </row>
    <row r="2073" spans="3:3" x14ac:dyDescent="0.25">
      <c r="C2073" s="54"/>
    </row>
    <row r="2074" spans="3:3" x14ac:dyDescent="0.25">
      <c r="C2074" s="54"/>
    </row>
    <row r="2075" spans="3:3" x14ac:dyDescent="0.25">
      <c r="C2075" s="54"/>
    </row>
    <row r="2076" spans="3:3" x14ac:dyDescent="0.25">
      <c r="C2076" s="54"/>
    </row>
    <row r="2077" spans="3:3" x14ac:dyDescent="0.25">
      <c r="C2077" s="54"/>
    </row>
    <row r="2078" spans="3:3" x14ac:dyDescent="0.25">
      <c r="C2078" s="54"/>
    </row>
    <row r="2079" spans="3:3" x14ac:dyDescent="0.25">
      <c r="C2079" s="54"/>
    </row>
    <row r="2080" spans="3:3" x14ac:dyDescent="0.25">
      <c r="C2080" s="54"/>
    </row>
    <row r="2081" spans="3:3" x14ac:dyDescent="0.25">
      <c r="C2081" s="54"/>
    </row>
    <row r="2082" spans="3:3" x14ac:dyDescent="0.25">
      <c r="C2082" s="54"/>
    </row>
    <row r="2083" spans="3:3" x14ac:dyDescent="0.25">
      <c r="C2083" s="54"/>
    </row>
    <row r="2084" spans="3:3" x14ac:dyDescent="0.25">
      <c r="C2084" s="54"/>
    </row>
    <row r="2085" spans="3:3" x14ac:dyDescent="0.25">
      <c r="C2085" s="54"/>
    </row>
    <row r="2086" spans="3:3" x14ac:dyDescent="0.25">
      <c r="C2086" s="54"/>
    </row>
    <row r="2087" spans="3:3" x14ac:dyDescent="0.25">
      <c r="C2087" s="54"/>
    </row>
    <row r="2088" spans="3:3" x14ac:dyDescent="0.25">
      <c r="C2088" s="54"/>
    </row>
    <row r="2089" spans="3:3" x14ac:dyDescent="0.25">
      <c r="C2089" s="54"/>
    </row>
    <row r="2090" spans="3:3" x14ac:dyDescent="0.25">
      <c r="C2090" s="54"/>
    </row>
    <row r="2091" spans="3:3" x14ac:dyDescent="0.25">
      <c r="C2091" s="54"/>
    </row>
    <row r="2092" spans="3:3" x14ac:dyDescent="0.25">
      <c r="C2092" s="54"/>
    </row>
    <row r="2093" spans="3:3" x14ac:dyDescent="0.25">
      <c r="C2093" s="54"/>
    </row>
    <row r="2094" spans="3:3" x14ac:dyDescent="0.25">
      <c r="C2094" s="54"/>
    </row>
    <row r="2095" spans="3:3" x14ac:dyDescent="0.25">
      <c r="C2095" s="54"/>
    </row>
    <row r="2096" spans="3:3" x14ac:dyDescent="0.25">
      <c r="C2096" s="54"/>
    </row>
    <row r="2097" spans="3:3" x14ac:dyDescent="0.25">
      <c r="C2097" s="54"/>
    </row>
    <row r="2098" spans="3:3" x14ac:dyDescent="0.25">
      <c r="C2098" s="54"/>
    </row>
    <row r="2099" spans="3:3" x14ac:dyDescent="0.25">
      <c r="C2099" s="54"/>
    </row>
    <row r="2100" spans="3:3" x14ac:dyDescent="0.25">
      <c r="C2100" s="54"/>
    </row>
    <row r="2101" spans="3:3" x14ac:dyDescent="0.25">
      <c r="C2101" s="54"/>
    </row>
    <row r="2102" spans="3:3" x14ac:dyDescent="0.25">
      <c r="C2102" s="54"/>
    </row>
    <row r="2103" spans="3:3" x14ac:dyDescent="0.25">
      <c r="C2103" s="54"/>
    </row>
    <row r="2104" spans="3:3" x14ac:dyDescent="0.25">
      <c r="C2104" s="54"/>
    </row>
    <row r="2105" spans="3:3" x14ac:dyDescent="0.25">
      <c r="C2105" s="54"/>
    </row>
    <row r="2106" spans="3:3" x14ac:dyDescent="0.25">
      <c r="C2106" s="54"/>
    </row>
    <row r="2107" spans="3:3" x14ac:dyDescent="0.25">
      <c r="C2107" s="54"/>
    </row>
    <row r="2108" spans="3:3" x14ac:dyDescent="0.25">
      <c r="C2108" s="54"/>
    </row>
    <row r="2109" spans="3:3" x14ac:dyDescent="0.25">
      <c r="C2109" s="54"/>
    </row>
    <row r="2110" spans="3:3" x14ac:dyDescent="0.25">
      <c r="C2110" s="54"/>
    </row>
    <row r="2111" spans="3:3" x14ac:dyDescent="0.25">
      <c r="C2111" s="54"/>
    </row>
    <row r="2112" spans="3:3" x14ac:dyDescent="0.25">
      <c r="C2112" s="54"/>
    </row>
    <row r="2113" spans="3:3" x14ac:dyDescent="0.25">
      <c r="C2113" s="54"/>
    </row>
    <row r="2114" spans="3:3" x14ac:dyDescent="0.25">
      <c r="C2114" s="54"/>
    </row>
    <row r="2115" spans="3:3" x14ac:dyDescent="0.25">
      <c r="C2115" s="54"/>
    </row>
    <row r="2116" spans="3:3" x14ac:dyDescent="0.25">
      <c r="C2116" s="54"/>
    </row>
    <row r="2117" spans="3:3" x14ac:dyDescent="0.25">
      <c r="C2117" s="54"/>
    </row>
    <row r="2118" spans="3:3" x14ac:dyDescent="0.25">
      <c r="C2118" s="54"/>
    </row>
    <row r="2119" spans="3:3" x14ac:dyDescent="0.25">
      <c r="C2119" s="54"/>
    </row>
    <row r="2120" spans="3:3" x14ac:dyDescent="0.25">
      <c r="C2120" s="54"/>
    </row>
    <row r="2121" spans="3:3" x14ac:dyDescent="0.25">
      <c r="C2121" s="54"/>
    </row>
    <row r="2122" spans="3:3" x14ac:dyDescent="0.25">
      <c r="C2122" s="54"/>
    </row>
    <row r="2123" spans="3:3" x14ac:dyDescent="0.25">
      <c r="C2123" s="54"/>
    </row>
    <row r="2124" spans="3:3" x14ac:dyDescent="0.25">
      <c r="C2124" s="54"/>
    </row>
    <row r="2125" spans="3:3" x14ac:dyDescent="0.25">
      <c r="C2125" s="54"/>
    </row>
    <row r="2126" spans="3:3" x14ac:dyDescent="0.25">
      <c r="C2126" s="54"/>
    </row>
    <row r="2127" spans="3:3" x14ac:dyDescent="0.25">
      <c r="C2127" s="54"/>
    </row>
    <row r="2128" spans="3:3" x14ac:dyDescent="0.25">
      <c r="C2128" s="54"/>
    </row>
    <row r="2129" spans="3:3" x14ac:dyDescent="0.25">
      <c r="C2129" s="54"/>
    </row>
    <row r="2130" spans="3:3" x14ac:dyDescent="0.25">
      <c r="C2130" s="54"/>
    </row>
    <row r="2131" spans="3:3" x14ac:dyDescent="0.25">
      <c r="C2131" s="54"/>
    </row>
    <row r="2132" spans="3:3" x14ac:dyDescent="0.25">
      <c r="C2132" s="54"/>
    </row>
    <row r="2133" spans="3:3" x14ac:dyDescent="0.25">
      <c r="C2133" s="54"/>
    </row>
    <row r="2134" spans="3:3" x14ac:dyDescent="0.25">
      <c r="C2134" s="54"/>
    </row>
    <row r="2135" spans="3:3" x14ac:dyDescent="0.25">
      <c r="C2135" s="54"/>
    </row>
    <row r="2136" spans="3:3" x14ac:dyDescent="0.25">
      <c r="C2136" s="54"/>
    </row>
    <row r="2137" spans="3:3" x14ac:dyDescent="0.25">
      <c r="C2137" s="54"/>
    </row>
    <row r="2138" spans="3:3" x14ac:dyDescent="0.25">
      <c r="C2138" s="54"/>
    </row>
    <row r="2139" spans="3:3" x14ac:dyDescent="0.25">
      <c r="C2139" s="54"/>
    </row>
    <row r="2140" spans="3:3" x14ac:dyDescent="0.25">
      <c r="C2140" s="54"/>
    </row>
    <row r="2141" spans="3:3" x14ac:dyDescent="0.25">
      <c r="C2141" s="54"/>
    </row>
    <row r="2142" spans="3:3" x14ac:dyDescent="0.25">
      <c r="C2142" s="54"/>
    </row>
    <row r="2143" spans="3:3" x14ac:dyDescent="0.25">
      <c r="C2143" s="54"/>
    </row>
    <row r="2144" spans="3:3" x14ac:dyDescent="0.25">
      <c r="C2144" s="54"/>
    </row>
    <row r="2145" spans="3:3" x14ac:dyDescent="0.25">
      <c r="C2145" s="54"/>
    </row>
    <row r="2146" spans="3:3" x14ac:dyDescent="0.25">
      <c r="C2146" s="54"/>
    </row>
    <row r="2147" spans="3:3" x14ac:dyDescent="0.25">
      <c r="C2147" s="54"/>
    </row>
    <row r="2148" spans="3:3" x14ac:dyDescent="0.25">
      <c r="C2148" s="54"/>
    </row>
    <row r="2149" spans="3:3" x14ac:dyDescent="0.25">
      <c r="C2149" s="54"/>
    </row>
    <row r="2150" spans="3:3" x14ac:dyDescent="0.25">
      <c r="C2150" s="54"/>
    </row>
    <row r="2151" spans="3:3" x14ac:dyDescent="0.25">
      <c r="C2151" s="54"/>
    </row>
    <row r="2152" spans="3:3" x14ac:dyDescent="0.25">
      <c r="C2152" s="54"/>
    </row>
    <row r="2153" spans="3:3" x14ac:dyDescent="0.25">
      <c r="C2153" s="54"/>
    </row>
    <row r="2154" spans="3:3" x14ac:dyDescent="0.25">
      <c r="C2154" s="54"/>
    </row>
    <row r="2155" spans="3:3" x14ac:dyDescent="0.25">
      <c r="C2155" s="54"/>
    </row>
    <row r="2156" spans="3:3" x14ac:dyDescent="0.25">
      <c r="C2156" s="54"/>
    </row>
    <row r="2157" spans="3:3" x14ac:dyDescent="0.25">
      <c r="C2157" s="54"/>
    </row>
    <row r="2158" spans="3:3" x14ac:dyDescent="0.25">
      <c r="C2158" s="54"/>
    </row>
    <row r="2159" spans="3:3" x14ac:dyDescent="0.25">
      <c r="C2159" s="54"/>
    </row>
    <row r="2160" spans="3:3" x14ac:dyDescent="0.25">
      <c r="C2160" s="54"/>
    </row>
    <row r="2161" spans="3:3" x14ac:dyDescent="0.25">
      <c r="C2161" s="54"/>
    </row>
    <row r="2162" spans="3:3" x14ac:dyDescent="0.25">
      <c r="C2162" s="54"/>
    </row>
    <row r="2163" spans="3:3" x14ac:dyDescent="0.25">
      <c r="C2163" s="54"/>
    </row>
    <row r="2164" spans="3:3" x14ac:dyDescent="0.25">
      <c r="C2164" s="54"/>
    </row>
    <row r="2165" spans="3:3" x14ac:dyDescent="0.25">
      <c r="C2165" s="54"/>
    </row>
    <row r="2166" spans="3:3" x14ac:dyDescent="0.25">
      <c r="C2166" s="54"/>
    </row>
    <row r="2167" spans="3:3" x14ac:dyDescent="0.25">
      <c r="C2167" s="54"/>
    </row>
    <row r="2168" spans="3:3" x14ac:dyDescent="0.25">
      <c r="C2168" s="54"/>
    </row>
    <row r="2169" spans="3:3" x14ac:dyDescent="0.25">
      <c r="C2169" s="54"/>
    </row>
    <row r="2170" spans="3:3" x14ac:dyDescent="0.25">
      <c r="C2170" s="54"/>
    </row>
    <row r="2171" spans="3:3" x14ac:dyDescent="0.25">
      <c r="C2171" s="54"/>
    </row>
    <row r="2172" spans="3:3" x14ac:dyDescent="0.25">
      <c r="C2172" s="54"/>
    </row>
    <row r="2173" spans="3:3" x14ac:dyDescent="0.25">
      <c r="C2173" s="54"/>
    </row>
    <row r="2174" spans="3:3" x14ac:dyDescent="0.25">
      <c r="C2174" s="54"/>
    </row>
    <row r="2175" spans="3:3" x14ac:dyDescent="0.25">
      <c r="C2175" s="54"/>
    </row>
    <row r="2176" spans="3:3" x14ac:dyDescent="0.25">
      <c r="C2176" s="54"/>
    </row>
    <row r="2177" spans="3:3" x14ac:dyDescent="0.25">
      <c r="C2177" s="54"/>
    </row>
    <row r="2178" spans="3:3" x14ac:dyDescent="0.25">
      <c r="C2178" s="54"/>
    </row>
    <row r="2179" spans="3:3" x14ac:dyDescent="0.25">
      <c r="C2179" s="54"/>
    </row>
    <row r="2180" spans="3:3" x14ac:dyDescent="0.25">
      <c r="C2180" s="54"/>
    </row>
    <row r="2181" spans="3:3" x14ac:dyDescent="0.25">
      <c r="C2181" s="54"/>
    </row>
    <row r="2182" spans="3:3" x14ac:dyDescent="0.25">
      <c r="C2182" s="54"/>
    </row>
    <row r="2183" spans="3:3" x14ac:dyDescent="0.25">
      <c r="C2183" s="54"/>
    </row>
    <row r="2184" spans="3:3" x14ac:dyDescent="0.25">
      <c r="C2184" s="54"/>
    </row>
    <row r="2185" spans="3:3" x14ac:dyDescent="0.25">
      <c r="C2185" s="54"/>
    </row>
    <row r="2186" spans="3:3" x14ac:dyDescent="0.25">
      <c r="C2186" s="54"/>
    </row>
    <row r="2187" spans="3:3" x14ac:dyDescent="0.25">
      <c r="C2187" s="54"/>
    </row>
    <row r="2188" spans="3:3" x14ac:dyDescent="0.25">
      <c r="C2188" s="54"/>
    </row>
    <row r="2189" spans="3:3" x14ac:dyDescent="0.25">
      <c r="C2189" s="54"/>
    </row>
    <row r="2190" spans="3:3" x14ac:dyDescent="0.25">
      <c r="C2190" s="54"/>
    </row>
    <row r="2191" spans="3:3" x14ac:dyDescent="0.25">
      <c r="C2191" s="54"/>
    </row>
    <row r="2192" spans="3:3" x14ac:dyDescent="0.25">
      <c r="C2192" s="54"/>
    </row>
    <row r="2193" spans="3:3" x14ac:dyDescent="0.25">
      <c r="C2193" s="54"/>
    </row>
    <row r="2194" spans="3:3" x14ac:dyDescent="0.25">
      <c r="C2194" s="54"/>
    </row>
    <row r="2195" spans="3:3" x14ac:dyDescent="0.25">
      <c r="C2195" s="54"/>
    </row>
    <row r="2196" spans="3:3" x14ac:dyDescent="0.25">
      <c r="C2196" s="54"/>
    </row>
    <row r="2197" spans="3:3" x14ac:dyDescent="0.25">
      <c r="C2197" s="54"/>
    </row>
    <row r="2198" spans="3:3" x14ac:dyDescent="0.25">
      <c r="C2198" s="54"/>
    </row>
    <row r="2199" spans="3:3" x14ac:dyDescent="0.25">
      <c r="C2199" s="54"/>
    </row>
    <row r="2200" spans="3:3" x14ac:dyDescent="0.25">
      <c r="C2200" s="54"/>
    </row>
    <row r="2201" spans="3:3" x14ac:dyDescent="0.25">
      <c r="C2201" s="54"/>
    </row>
    <row r="2202" spans="3:3" x14ac:dyDescent="0.25">
      <c r="C2202" s="54"/>
    </row>
    <row r="2203" spans="3:3" x14ac:dyDescent="0.25">
      <c r="C2203" s="54"/>
    </row>
    <row r="2204" spans="3:3" x14ac:dyDescent="0.25">
      <c r="C2204" s="54"/>
    </row>
    <row r="2205" spans="3:3" x14ac:dyDescent="0.25">
      <c r="C2205" s="54"/>
    </row>
    <row r="2206" spans="3:3" x14ac:dyDescent="0.25">
      <c r="C2206" s="54"/>
    </row>
    <row r="2207" spans="3:3" x14ac:dyDescent="0.25">
      <c r="C2207" s="54"/>
    </row>
    <row r="2208" spans="3:3" x14ac:dyDescent="0.25">
      <c r="C2208" s="54"/>
    </row>
    <row r="2209" spans="3:3" x14ac:dyDescent="0.25">
      <c r="C2209" s="54"/>
    </row>
    <row r="2210" spans="3:3" x14ac:dyDescent="0.25">
      <c r="C2210" s="54"/>
    </row>
    <row r="2211" spans="3:3" x14ac:dyDescent="0.25">
      <c r="C2211" s="54"/>
    </row>
    <row r="2212" spans="3:3" x14ac:dyDescent="0.25">
      <c r="C2212" s="54"/>
    </row>
    <row r="2213" spans="3:3" x14ac:dyDescent="0.25">
      <c r="C2213" s="54"/>
    </row>
    <row r="2214" spans="3:3" x14ac:dyDescent="0.25">
      <c r="C2214" s="54"/>
    </row>
    <row r="2215" spans="3:3" x14ac:dyDescent="0.25">
      <c r="C2215" s="54"/>
    </row>
    <row r="2216" spans="3:3" x14ac:dyDescent="0.25">
      <c r="C2216" s="54"/>
    </row>
    <row r="2217" spans="3:3" x14ac:dyDescent="0.25">
      <c r="C2217" s="54"/>
    </row>
    <row r="2218" spans="3:3" x14ac:dyDescent="0.25">
      <c r="C2218" s="54"/>
    </row>
    <row r="2219" spans="3:3" x14ac:dyDescent="0.25">
      <c r="C2219" s="54"/>
    </row>
    <row r="2220" spans="3:3" x14ac:dyDescent="0.25">
      <c r="C2220" s="54"/>
    </row>
    <row r="2221" spans="3:3" x14ac:dyDescent="0.25">
      <c r="C2221" s="54"/>
    </row>
    <row r="2222" spans="3:3" x14ac:dyDescent="0.25">
      <c r="C2222" s="54"/>
    </row>
    <row r="2223" spans="3:3" x14ac:dyDescent="0.25">
      <c r="C2223" s="54"/>
    </row>
    <row r="2224" spans="3:3" x14ac:dyDescent="0.25">
      <c r="C2224" s="54"/>
    </row>
    <row r="2225" spans="3:3" x14ac:dyDescent="0.25">
      <c r="C2225" s="54"/>
    </row>
    <row r="2226" spans="3:3" x14ac:dyDescent="0.25">
      <c r="C2226" s="54"/>
    </row>
    <row r="2227" spans="3:3" x14ac:dyDescent="0.25">
      <c r="C2227" s="54"/>
    </row>
    <row r="2228" spans="3:3" x14ac:dyDescent="0.25">
      <c r="C2228" s="54"/>
    </row>
    <row r="2229" spans="3:3" x14ac:dyDescent="0.25">
      <c r="C2229" s="54"/>
    </row>
    <row r="2230" spans="3:3" x14ac:dyDescent="0.25">
      <c r="C2230" s="54"/>
    </row>
    <row r="2231" spans="3:3" x14ac:dyDescent="0.25">
      <c r="C2231" s="54"/>
    </row>
    <row r="2232" spans="3:3" x14ac:dyDescent="0.25">
      <c r="C2232" s="54"/>
    </row>
    <row r="2233" spans="3:3" x14ac:dyDescent="0.25">
      <c r="C2233" s="54"/>
    </row>
    <row r="2234" spans="3:3" x14ac:dyDescent="0.25">
      <c r="C2234" s="54"/>
    </row>
    <row r="2235" spans="3:3" x14ac:dyDescent="0.25">
      <c r="C2235" s="54"/>
    </row>
    <row r="2236" spans="3:3" x14ac:dyDescent="0.25">
      <c r="C2236" s="54"/>
    </row>
    <row r="2237" spans="3:3" x14ac:dyDescent="0.25">
      <c r="C2237" s="54"/>
    </row>
    <row r="2238" spans="3:3" x14ac:dyDescent="0.25">
      <c r="C2238" s="54"/>
    </row>
    <row r="2239" spans="3:3" x14ac:dyDescent="0.25">
      <c r="C2239" s="54"/>
    </row>
    <row r="2240" spans="3:3" x14ac:dyDescent="0.25">
      <c r="C2240" s="54"/>
    </row>
    <row r="2241" spans="3:3" x14ac:dyDescent="0.25">
      <c r="C2241" s="54"/>
    </row>
    <row r="2242" spans="3:3" x14ac:dyDescent="0.25">
      <c r="C2242" s="54"/>
    </row>
    <row r="2243" spans="3:3" x14ac:dyDescent="0.25">
      <c r="C2243" s="54"/>
    </row>
    <row r="2244" spans="3:3" x14ac:dyDescent="0.25">
      <c r="C2244" s="54"/>
    </row>
    <row r="2245" spans="3:3" x14ac:dyDescent="0.25">
      <c r="C2245" s="54"/>
    </row>
    <row r="2246" spans="3:3" x14ac:dyDescent="0.25">
      <c r="C2246" s="54"/>
    </row>
    <row r="2247" spans="3:3" x14ac:dyDescent="0.25">
      <c r="C2247" s="54"/>
    </row>
    <row r="2248" spans="3:3" x14ac:dyDescent="0.25">
      <c r="C2248" s="54"/>
    </row>
    <row r="2249" spans="3:3" x14ac:dyDescent="0.25">
      <c r="C2249" s="54"/>
    </row>
    <row r="2250" spans="3:3" x14ac:dyDescent="0.25">
      <c r="C2250" s="54"/>
    </row>
    <row r="2251" spans="3:3" x14ac:dyDescent="0.25">
      <c r="C2251" s="54"/>
    </row>
    <row r="2252" spans="3:3" x14ac:dyDescent="0.25">
      <c r="C2252" s="54"/>
    </row>
    <row r="2253" spans="3:3" x14ac:dyDescent="0.25">
      <c r="C2253" s="54"/>
    </row>
    <row r="2254" spans="3:3" x14ac:dyDescent="0.25">
      <c r="C2254" s="54"/>
    </row>
    <row r="2255" spans="3:3" x14ac:dyDescent="0.25">
      <c r="C2255" s="54"/>
    </row>
    <row r="2256" spans="3:3" x14ac:dyDescent="0.25">
      <c r="C2256" s="54"/>
    </row>
    <row r="2257" spans="3:3" x14ac:dyDescent="0.25">
      <c r="C2257" s="54"/>
    </row>
    <row r="2258" spans="3:3" x14ac:dyDescent="0.25">
      <c r="C2258" s="54"/>
    </row>
    <row r="2259" spans="3:3" x14ac:dyDescent="0.25">
      <c r="C2259" s="54"/>
    </row>
    <row r="2260" spans="3:3" x14ac:dyDescent="0.25">
      <c r="C2260" s="54"/>
    </row>
    <row r="2261" spans="3:3" x14ac:dyDescent="0.25">
      <c r="C2261" s="54"/>
    </row>
    <row r="2262" spans="3:3" x14ac:dyDescent="0.25">
      <c r="C2262" s="54"/>
    </row>
    <row r="2263" spans="3:3" x14ac:dyDescent="0.25">
      <c r="C2263" s="54"/>
    </row>
    <row r="2264" spans="3:3" x14ac:dyDescent="0.25">
      <c r="C2264" s="54"/>
    </row>
    <row r="2265" spans="3:3" x14ac:dyDescent="0.25">
      <c r="C2265" s="54"/>
    </row>
    <row r="2266" spans="3:3" x14ac:dyDescent="0.25">
      <c r="C2266" s="54"/>
    </row>
    <row r="2267" spans="3:3" x14ac:dyDescent="0.25">
      <c r="C2267" s="54"/>
    </row>
    <row r="2268" spans="3:3" x14ac:dyDescent="0.25">
      <c r="C2268" s="54"/>
    </row>
    <row r="2269" spans="3:3" x14ac:dyDescent="0.25">
      <c r="C2269" s="54"/>
    </row>
    <row r="2270" spans="3:3" x14ac:dyDescent="0.25">
      <c r="C2270" s="54"/>
    </row>
    <row r="2271" spans="3:3" x14ac:dyDescent="0.25">
      <c r="C2271" s="54"/>
    </row>
    <row r="2272" spans="3:3" x14ac:dyDescent="0.25">
      <c r="C2272" s="54"/>
    </row>
    <row r="2273" spans="3:3" x14ac:dyDescent="0.25">
      <c r="C2273" s="54"/>
    </row>
    <row r="2274" spans="3:3" x14ac:dyDescent="0.25">
      <c r="C2274" s="54"/>
    </row>
    <row r="2275" spans="3:3" x14ac:dyDescent="0.25">
      <c r="C2275" s="54"/>
    </row>
    <row r="2276" spans="3:3" x14ac:dyDescent="0.25">
      <c r="C2276" s="54"/>
    </row>
    <row r="2277" spans="3:3" x14ac:dyDescent="0.25">
      <c r="C2277" s="54"/>
    </row>
    <row r="2278" spans="3:3" x14ac:dyDescent="0.25">
      <c r="C2278" s="54"/>
    </row>
    <row r="2279" spans="3:3" x14ac:dyDescent="0.25">
      <c r="C2279" s="54"/>
    </row>
    <row r="2280" spans="3:3" x14ac:dyDescent="0.25">
      <c r="C2280" s="54"/>
    </row>
    <row r="2281" spans="3:3" x14ac:dyDescent="0.25">
      <c r="C2281" s="54"/>
    </row>
    <row r="2282" spans="3:3" x14ac:dyDescent="0.25">
      <c r="C2282" s="54"/>
    </row>
    <row r="2283" spans="3:3" x14ac:dyDescent="0.25">
      <c r="C2283" s="54"/>
    </row>
    <row r="2284" spans="3:3" x14ac:dyDescent="0.25">
      <c r="C2284" s="54"/>
    </row>
    <row r="2285" spans="3:3" x14ac:dyDescent="0.25">
      <c r="C2285" s="54"/>
    </row>
    <row r="2286" spans="3:3" x14ac:dyDescent="0.25">
      <c r="C2286" s="54"/>
    </row>
    <row r="2287" spans="3:3" x14ac:dyDescent="0.25">
      <c r="C2287" s="54"/>
    </row>
    <row r="2288" spans="3:3" x14ac:dyDescent="0.25">
      <c r="C2288" s="54"/>
    </row>
    <row r="2289" spans="3:3" x14ac:dyDescent="0.25">
      <c r="C2289" s="54"/>
    </row>
    <row r="2290" spans="3:3" x14ac:dyDescent="0.25">
      <c r="C2290" s="54"/>
    </row>
    <row r="2291" spans="3:3" x14ac:dyDescent="0.25">
      <c r="C2291" s="54"/>
    </row>
    <row r="2292" spans="3:3" x14ac:dyDescent="0.25">
      <c r="C2292" s="54"/>
    </row>
    <row r="2293" spans="3:3" x14ac:dyDescent="0.25">
      <c r="C2293" s="54"/>
    </row>
    <row r="2294" spans="3:3" x14ac:dyDescent="0.25">
      <c r="C2294" s="54"/>
    </row>
    <row r="2295" spans="3:3" x14ac:dyDescent="0.25">
      <c r="C2295" s="54"/>
    </row>
    <row r="2296" spans="3:3" x14ac:dyDescent="0.25">
      <c r="C2296" s="54"/>
    </row>
    <row r="2297" spans="3:3" x14ac:dyDescent="0.25">
      <c r="C2297" s="54"/>
    </row>
    <row r="2298" spans="3:3" x14ac:dyDescent="0.25">
      <c r="C2298" s="54"/>
    </row>
    <row r="2299" spans="3:3" x14ac:dyDescent="0.25">
      <c r="C2299" s="54"/>
    </row>
    <row r="2300" spans="3:3" x14ac:dyDescent="0.25">
      <c r="C2300" s="54"/>
    </row>
    <row r="2301" spans="3:3" x14ac:dyDescent="0.25">
      <c r="C2301" s="54"/>
    </row>
    <row r="2302" spans="3:3" x14ac:dyDescent="0.25">
      <c r="C2302" s="54"/>
    </row>
    <row r="2303" spans="3:3" x14ac:dyDescent="0.25">
      <c r="C2303" s="54"/>
    </row>
    <row r="2304" spans="3:3" x14ac:dyDescent="0.25">
      <c r="C2304" s="54"/>
    </row>
    <row r="2305" spans="3:3" x14ac:dyDescent="0.25">
      <c r="C2305" s="54"/>
    </row>
    <row r="2306" spans="3:3" x14ac:dyDescent="0.25">
      <c r="C2306" s="54"/>
    </row>
    <row r="2307" spans="3:3" x14ac:dyDescent="0.25">
      <c r="C2307" s="54"/>
    </row>
    <row r="2308" spans="3:3" x14ac:dyDescent="0.25">
      <c r="C2308" s="54"/>
    </row>
    <row r="2309" spans="3:3" x14ac:dyDescent="0.25">
      <c r="C2309" s="54"/>
    </row>
    <row r="2310" spans="3:3" x14ac:dyDescent="0.25">
      <c r="C2310" s="54"/>
    </row>
    <row r="2311" spans="3:3" x14ac:dyDescent="0.25">
      <c r="C2311" s="54"/>
    </row>
    <row r="2312" spans="3:3" x14ac:dyDescent="0.25">
      <c r="C2312" s="54"/>
    </row>
    <row r="2313" spans="3:3" x14ac:dyDescent="0.25">
      <c r="C2313" s="54"/>
    </row>
    <row r="2314" spans="3:3" x14ac:dyDescent="0.25">
      <c r="C2314" s="54"/>
    </row>
    <row r="2315" spans="3:3" x14ac:dyDescent="0.25">
      <c r="C2315" s="54"/>
    </row>
    <row r="2316" spans="3:3" x14ac:dyDescent="0.25">
      <c r="C2316" s="54"/>
    </row>
    <row r="2317" spans="3:3" x14ac:dyDescent="0.25">
      <c r="C2317" s="54"/>
    </row>
    <row r="2318" spans="3:3" x14ac:dyDescent="0.25">
      <c r="C2318" s="54"/>
    </row>
    <row r="2319" spans="3:3" x14ac:dyDescent="0.25">
      <c r="C2319" s="54"/>
    </row>
    <row r="2320" spans="3:3" x14ac:dyDescent="0.25">
      <c r="C2320" s="54"/>
    </row>
    <row r="2321" spans="3:3" x14ac:dyDescent="0.25">
      <c r="C2321" s="54"/>
    </row>
    <row r="2322" spans="3:3" x14ac:dyDescent="0.25">
      <c r="C2322" s="54"/>
    </row>
    <row r="2323" spans="3:3" x14ac:dyDescent="0.25">
      <c r="C2323" s="54"/>
    </row>
    <row r="2324" spans="3:3" x14ac:dyDescent="0.25">
      <c r="C2324" s="54"/>
    </row>
    <row r="2325" spans="3:3" x14ac:dyDescent="0.25">
      <c r="C2325" s="54"/>
    </row>
    <row r="2326" spans="3:3" x14ac:dyDescent="0.25">
      <c r="C2326" s="54"/>
    </row>
    <row r="2327" spans="3:3" x14ac:dyDescent="0.25">
      <c r="C2327" s="54"/>
    </row>
    <row r="2328" spans="3:3" x14ac:dyDescent="0.25">
      <c r="C2328" s="54"/>
    </row>
    <row r="2329" spans="3:3" x14ac:dyDescent="0.25">
      <c r="C2329" s="54"/>
    </row>
    <row r="2330" spans="3:3" x14ac:dyDescent="0.25">
      <c r="C2330" s="54"/>
    </row>
    <row r="2331" spans="3:3" x14ac:dyDescent="0.25">
      <c r="C2331" s="54"/>
    </row>
    <row r="2332" spans="3:3" x14ac:dyDescent="0.25">
      <c r="C2332" s="54"/>
    </row>
    <row r="2333" spans="3:3" x14ac:dyDescent="0.25">
      <c r="C2333" s="54"/>
    </row>
    <row r="2334" spans="3:3" x14ac:dyDescent="0.25">
      <c r="C2334" s="54"/>
    </row>
    <row r="2335" spans="3:3" x14ac:dyDescent="0.25">
      <c r="C2335" s="54"/>
    </row>
    <row r="2336" spans="3:3" x14ac:dyDescent="0.25">
      <c r="C2336" s="54"/>
    </row>
    <row r="2337" spans="3:3" x14ac:dyDescent="0.25">
      <c r="C2337" s="54"/>
    </row>
    <row r="2338" spans="3:3" x14ac:dyDescent="0.25">
      <c r="C2338" s="54"/>
    </row>
    <row r="2339" spans="3:3" x14ac:dyDescent="0.25">
      <c r="C2339" s="54"/>
    </row>
    <row r="2340" spans="3:3" x14ac:dyDescent="0.25">
      <c r="C2340" s="54"/>
    </row>
    <row r="2341" spans="3:3" x14ac:dyDescent="0.25">
      <c r="C2341" s="54"/>
    </row>
    <row r="2342" spans="3:3" x14ac:dyDescent="0.25">
      <c r="C2342" s="54"/>
    </row>
    <row r="2343" spans="3:3" x14ac:dyDescent="0.25">
      <c r="C2343" s="54"/>
    </row>
    <row r="2344" spans="3:3" x14ac:dyDescent="0.25">
      <c r="C2344" s="54"/>
    </row>
    <row r="2345" spans="3:3" x14ac:dyDescent="0.25">
      <c r="C2345" s="54"/>
    </row>
    <row r="2346" spans="3:3" x14ac:dyDescent="0.25">
      <c r="C2346" s="54"/>
    </row>
    <row r="2347" spans="3:3" x14ac:dyDescent="0.25">
      <c r="C2347" s="54"/>
    </row>
    <row r="2348" spans="3:3" x14ac:dyDescent="0.25">
      <c r="C2348" s="54"/>
    </row>
    <row r="2349" spans="3:3" x14ac:dyDescent="0.25">
      <c r="C2349" s="54"/>
    </row>
    <row r="2350" spans="3:3" x14ac:dyDescent="0.25">
      <c r="C2350" s="54"/>
    </row>
    <row r="2351" spans="3:3" x14ac:dyDescent="0.25">
      <c r="C2351" s="54"/>
    </row>
    <row r="2352" spans="3:3" x14ac:dyDescent="0.25">
      <c r="C2352" s="54"/>
    </row>
    <row r="2353" spans="3:3" x14ac:dyDescent="0.25">
      <c r="C2353" s="54"/>
    </row>
    <row r="2354" spans="3:3" x14ac:dyDescent="0.25">
      <c r="C2354" s="54"/>
    </row>
    <row r="2355" spans="3:3" x14ac:dyDescent="0.25">
      <c r="C2355" s="54"/>
    </row>
    <row r="2356" spans="3:3" x14ac:dyDescent="0.25">
      <c r="C2356" s="54"/>
    </row>
    <row r="2357" spans="3:3" x14ac:dyDescent="0.25">
      <c r="C2357" s="54"/>
    </row>
    <row r="2358" spans="3:3" x14ac:dyDescent="0.25">
      <c r="C2358" s="54"/>
    </row>
    <row r="2359" spans="3:3" x14ac:dyDescent="0.25">
      <c r="C2359" s="54"/>
    </row>
    <row r="2360" spans="3:3" x14ac:dyDescent="0.25">
      <c r="C2360" s="54"/>
    </row>
    <row r="2361" spans="3:3" x14ac:dyDescent="0.25">
      <c r="C2361" s="54"/>
    </row>
    <row r="2362" spans="3:3" x14ac:dyDescent="0.25">
      <c r="C2362" s="54"/>
    </row>
    <row r="2363" spans="3:3" x14ac:dyDescent="0.25">
      <c r="C2363" s="54"/>
    </row>
    <row r="2364" spans="3:3" x14ac:dyDescent="0.25">
      <c r="C2364" s="54"/>
    </row>
    <row r="2365" spans="3:3" x14ac:dyDescent="0.25">
      <c r="C2365" s="54"/>
    </row>
    <row r="2366" spans="3:3" x14ac:dyDescent="0.25">
      <c r="C2366" s="54"/>
    </row>
    <row r="2367" spans="3:3" x14ac:dyDescent="0.25">
      <c r="C2367" s="54"/>
    </row>
    <row r="2368" spans="3:3" x14ac:dyDescent="0.25">
      <c r="C2368" s="54"/>
    </row>
    <row r="2369" spans="3:3" x14ac:dyDescent="0.25">
      <c r="C2369" s="54"/>
    </row>
    <row r="2370" spans="3:3" x14ac:dyDescent="0.25">
      <c r="C2370" s="54"/>
    </row>
    <row r="2371" spans="3:3" x14ac:dyDescent="0.25">
      <c r="C2371" s="54"/>
    </row>
    <row r="2372" spans="3:3" x14ac:dyDescent="0.25">
      <c r="C2372" s="54"/>
    </row>
    <row r="2373" spans="3:3" x14ac:dyDescent="0.25">
      <c r="C2373" s="54"/>
    </row>
    <row r="2374" spans="3:3" x14ac:dyDescent="0.25">
      <c r="C2374" s="54"/>
    </row>
    <row r="2375" spans="3:3" x14ac:dyDescent="0.25">
      <c r="C2375" s="54"/>
    </row>
    <row r="2376" spans="3:3" x14ac:dyDescent="0.25">
      <c r="C2376" s="54"/>
    </row>
    <row r="2377" spans="3:3" x14ac:dyDescent="0.25">
      <c r="C2377" s="54"/>
    </row>
    <row r="2378" spans="3:3" x14ac:dyDescent="0.25">
      <c r="C2378" s="54"/>
    </row>
    <row r="2379" spans="3:3" x14ac:dyDescent="0.25">
      <c r="C2379" s="54"/>
    </row>
    <row r="2380" spans="3:3" x14ac:dyDescent="0.25">
      <c r="C2380" s="54"/>
    </row>
    <row r="2381" spans="3:3" x14ac:dyDescent="0.25">
      <c r="C2381" s="54"/>
    </row>
    <row r="2382" spans="3:3" x14ac:dyDescent="0.25">
      <c r="C2382" s="54"/>
    </row>
    <row r="2383" spans="3:3" x14ac:dyDescent="0.25">
      <c r="C2383" s="54"/>
    </row>
    <row r="2384" spans="3:3" x14ac:dyDescent="0.25">
      <c r="C2384" s="54"/>
    </row>
    <row r="2385" spans="3:3" x14ac:dyDescent="0.25">
      <c r="C2385" s="54"/>
    </row>
    <row r="2386" spans="3:3" x14ac:dyDescent="0.25">
      <c r="C2386" s="54"/>
    </row>
    <row r="2387" spans="3:3" x14ac:dyDescent="0.25">
      <c r="C2387" s="54"/>
    </row>
    <row r="2388" spans="3:3" x14ac:dyDescent="0.25">
      <c r="C2388" s="54"/>
    </row>
    <row r="2389" spans="3:3" x14ac:dyDescent="0.25">
      <c r="C2389" s="54"/>
    </row>
    <row r="2390" spans="3:3" x14ac:dyDescent="0.25">
      <c r="C2390" s="54"/>
    </row>
    <row r="2391" spans="3:3" x14ac:dyDescent="0.25">
      <c r="C2391" s="54"/>
    </row>
    <row r="2392" spans="3:3" x14ac:dyDescent="0.25">
      <c r="C2392" s="54"/>
    </row>
    <row r="2393" spans="3:3" x14ac:dyDescent="0.25">
      <c r="C2393" s="54"/>
    </row>
    <row r="2394" spans="3:3" x14ac:dyDescent="0.25">
      <c r="C2394" s="54"/>
    </row>
    <row r="2395" spans="3:3" x14ac:dyDescent="0.25">
      <c r="C2395" s="54"/>
    </row>
    <row r="2396" spans="3:3" x14ac:dyDescent="0.25">
      <c r="C2396" s="54"/>
    </row>
    <row r="2397" spans="3:3" x14ac:dyDescent="0.25">
      <c r="C2397" s="54"/>
    </row>
    <row r="2398" spans="3:3" x14ac:dyDescent="0.25">
      <c r="C2398" s="54"/>
    </row>
    <row r="2399" spans="3:3" x14ac:dyDescent="0.25">
      <c r="C2399" s="54"/>
    </row>
    <row r="2400" spans="3:3" x14ac:dyDescent="0.25">
      <c r="C2400" s="54"/>
    </row>
    <row r="2401" spans="3:3" x14ac:dyDescent="0.25">
      <c r="C2401" s="54"/>
    </row>
    <row r="2402" spans="3:3" x14ac:dyDescent="0.25">
      <c r="C2402" s="54"/>
    </row>
    <row r="2403" spans="3:3" x14ac:dyDescent="0.25">
      <c r="C2403" s="54"/>
    </row>
    <row r="2404" spans="3:3" x14ac:dyDescent="0.25">
      <c r="C2404" s="54"/>
    </row>
    <row r="2405" spans="3:3" x14ac:dyDescent="0.25">
      <c r="C2405" s="54"/>
    </row>
    <row r="2406" spans="3:3" x14ac:dyDescent="0.25">
      <c r="C2406" s="54"/>
    </row>
    <row r="2407" spans="3:3" x14ac:dyDescent="0.25">
      <c r="C2407" s="54"/>
    </row>
    <row r="2408" spans="3:3" x14ac:dyDescent="0.25">
      <c r="C2408" s="54"/>
    </row>
    <row r="2409" spans="3:3" x14ac:dyDescent="0.25">
      <c r="C2409" s="54"/>
    </row>
    <row r="2410" spans="3:3" x14ac:dyDescent="0.25">
      <c r="C2410" s="54"/>
    </row>
    <row r="2411" spans="3:3" x14ac:dyDescent="0.25">
      <c r="C2411" s="54"/>
    </row>
    <row r="2412" spans="3:3" x14ac:dyDescent="0.25">
      <c r="C2412" s="54"/>
    </row>
    <row r="2413" spans="3:3" x14ac:dyDescent="0.25">
      <c r="C2413" s="54"/>
    </row>
    <row r="2414" spans="3:3" x14ac:dyDescent="0.25">
      <c r="C2414" s="54"/>
    </row>
    <row r="2415" spans="3:3" x14ac:dyDescent="0.25">
      <c r="C2415" s="54"/>
    </row>
    <row r="2416" spans="3:3" x14ac:dyDescent="0.25">
      <c r="C2416" s="54"/>
    </row>
    <row r="2417" spans="3:3" x14ac:dyDescent="0.25">
      <c r="C2417" s="54"/>
    </row>
    <row r="2418" spans="3:3" x14ac:dyDescent="0.25">
      <c r="C2418" s="54"/>
    </row>
    <row r="2419" spans="3:3" x14ac:dyDescent="0.25">
      <c r="C2419" s="54"/>
    </row>
    <row r="2420" spans="3:3" x14ac:dyDescent="0.25">
      <c r="C2420" s="54"/>
    </row>
    <row r="2421" spans="3:3" x14ac:dyDescent="0.25">
      <c r="C2421" s="54"/>
    </row>
    <row r="2422" spans="3:3" x14ac:dyDescent="0.25">
      <c r="C2422" s="54"/>
    </row>
    <row r="2423" spans="3:3" x14ac:dyDescent="0.25">
      <c r="C2423" s="54"/>
    </row>
    <row r="2424" spans="3:3" x14ac:dyDescent="0.25">
      <c r="C2424" s="54"/>
    </row>
    <row r="2425" spans="3:3" x14ac:dyDescent="0.25">
      <c r="C2425" s="54"/>
    </row>
    <row r="2426" spans="3:3" x14ac:dyDescent="0.25">
      <c r="C2426" s="54"/>
    </row>
    <row r="2427" spans="3:3" x14ac:dyDescent="0.25">
      <c r="C2427" s="54"/>
    </row>
    <row r="2428" spans="3:3" x14ac:dyDescent="0.25">
      <c r="C2428" s="54"/>
    </row>
    <row r="2429" spans="3:3" x14ac:dyDescent="0.25">
      <c r="C2429" s="54"/>
    </row>
    <row r="2430" spans="3:3" x14ac:dyDescent="0.25">
      <c r="C2430" s="54"/>
    </row>
    <row r="2431" spans="3:3" x14ac:dyDescent="0.25">
      <c r="C2431" s="54"/>
    </row>
    <row r="2432" spans="3:3" x14ac:dyDescent="0.25">
      <c r="C2432" s="54"/>
    </row>
    <row r="2433" spans="3:3" x14ac:dyDescent="0.25">
      <c r="C2433" s="54"/>
    </row>
    <row r="2434" spans="3:3" x14ac:dyDescent="0.25">
      <c r="C2434" s="54"/>
    </row>
    <row r="2435" spans="3:3" x14ac:dyDescent="0.25">
      <c r="C2435" s="54"/>
    </row>
    <row r="2436" spans="3:3" x14ac:dyDescent="0.25">
      <c r="C2436" s="54"/>
    </row>
    <row r="2437" spans="3:3" x14ac:dyDescent="0.25">
      <c r="C2437" s="54"/>
    </row>
    <row r="2438" spans="3:3" x14ac:dyDescent="0.25">
      <c r="C2438" s="54"/>
    </row>
    <row r="2439" spans="3:3" x14ac:dyDescent="0.25">
      <c r="C2439" s="54"/>
    </row>
    <row r="2440" spans="3:3" x14ac:dyDescent="0.25">
      <c r="C2440" s="54"/>
    </row>
    <row r="2441" spans="3:3" x14ac:dyDescent="0.25">
      <c r="C2441" s="54"/>
    </row>
    <row r="2442" spans="3:3" x14ac:dyDescent="0.25">
      <c r="C2442" s="54"/>
    </row>
    <row r="2443" spans="3:3" x14ac:dyDescent="0.25">
      <c r="C2443" s="54"/>
    </row>
    <row r="2444" spans="3:3" x14ac:dyDescent="0.25">
      <c r="C2444" s="54"/>
    </row>
    <row r="2445" spans="3:3" x14ac:dyDescent="0.25">
      <c r="C2445" s="54"/>
    </row>
    <row r="2446" spans="3:3" x14ac:dyDescent="0.25">
      <c r="C2446" s="54"/>
    </row>
    <row r="2447" spans="3:3" x14ac:dyDescent="0.25">
      <c r="C2447" s="54"/>
    </row>
    <row r="2448" spans="3:3" x14ac:dyDescent="0.25">
      <c r="C2448" s="54"/>
    </row>
    <row r="2449" spans="3:3" x14ac:dyDescent="0.25">
      <c r="C2449" s="54"/>
    </row>
    <row r="2450" spans="3:3" x14ac:dyDescent="0.25">
      <c r="C2450" s="54"/>
    </row>
    <row r="2451" spans="3:3" x14ac:dyDescent="0.25">
      <c r="C2451" s="54"/>
    </row>
    <row r="2452" spans="3:3" x14ac:dyDescent="0.25">
      <c r="C2452" s="54"/>
    </row>
    <row r="2453" spans="3:3" x14ac:dyDescent="0.25">
      <c r="C2453" s="54"/>
    </row>
    <row r="2454" spans="3:3" x14ac:dyDescent="0.25">
      <c r="C2454" s="54"/>
    </row>
    <row r="2455" spans="3:3" x14ac:dyDescent="0.25">
      <c r="C2455" s="54"/>
    </row>
    <row r="2456" spans="3:3" x14ac:dyDescent="0.25">
      <c r="C2456" s="54"/>
    </row>
    <row r="2457" spans="3:3" x14ac:dyDescent="0.25">
      <c r="C2457" s="54"/>
    </row>
    <row r="2458" spans="3:3" x14ac:dyDescent="0.25">
      <c r="C2458" s="54"/>
    </row>
    <row r="2459" spans="3:3" x14ac:dyDescent="0.25">
      <c r="C2459" s="54"/>
    </row>
    <row r="2460" spans="3:3" x14ac:dyDescent="0.25">
      <c r="C2460" s="54"/>
    </row>
    <row r="2461" spans="3:3" x14ac:dyDescent="0.25">
      <c r="C2461" s="54"/>
    </row>
    <row r="2462" spans="3:3" x14ac:dyDescent="0.25">
      <c r="C2462" s="54"/>
    </row>
    <row r="2463" spans="3:3" x14ac:dyDescent="0.25">
      <c r="C2463" s="54"/>
    </row>
    <row r="2464" spans="3:3" x14ac:dyDescent="0.25">
      <c r="C2464" s="54"/>
    </row>
    <row r="2465" spans="3:3" x14ac:dyDescent="0.25">
      <c r="C2465" s="54"/>
    </row>
    <row r="2466" spans="3:3" x14ac:dyDescent="0.25">
      <c r="C2466" s="54"/>
    </row>
    <row r="2467" spans="3:3" x14ac:dyDescent="0.25">
      <c r="C2467" s="54"/>
    </row>
    <row r="2468" spans="3:3" x14ac:dyDescent="0.25">
      <c r="C2468" s="54"/>
    </row>
    <row r="2469" spans="3:3" x14ac:dyDescent="0.25">
      <c r="C2469" s="54"/>
    </row>
    <row r="2470" spans="3:3" x14ac:dyDescent="0.25">
      <c r="C2470" s="54"/>
    </row>
    <row r="2471" spans="3:3" x14ac:dyDescent="0.25">
      <c r="C2471" s="54"/>
    </row>
    <row r="2472" spans="3:3" x14ac:dyDescent="0.25">
      <c r="C2472" s="54"/>
    </row>
    <row r="2473" spans="3:3" x14ac:dyDescent="0.25">
      <c r="C2473" s="54"/>
    </row>
    <row r="2474" spans="3:3" x14ac:dyDescent="0.25">
      <c r="C2474" s="54"/>
    </row>
    <row r="2475" spans="3:3" x14ac:dyDescent="0.25">
      <c r="C2475" s="54"/>
    </row>
    <row r="2476" spans="3:3" x14ac:dyDescent="0.25">
      <c r="C2476" s="54"/>
    </row>
    <row r="2477" spans="3:3" x14ac:dyDescent="0.25">
      <c r="C2477" s="54"/>
    </row>
    <row r="2478" spans="3:3" x14ac:dyDescent="0.25">
      <c r="C2478" s="54"/>
    </row>
    <row r="2479" spans="3:3" x14ac:dyDescent="0.25">
      <c r="C2479" s="54"/>
    </row>
    <row r="2480" spans="3:3" x14ac:dyDescent="0.25">
      <c r="C2480" s="54"/>
    </row>
    <row r="2481" spans="3:3" x14ac:dyDescent="0.25">
      <c r="C2481" s="54"/>
    </row>
    <row r="2482" spans="3:3" x14ac:dyDescent="0.25">
      <c r="C2482" s="54"/>
    </row>
    <row r="2483" spans="3:3" x14ac:dyDescent="0.25">
      <c r="C2483" s="54"/>
    </row>
    <row r="2484" spans="3:3" x14ac:dyDescent="0.25">
      <c r="C2484" s="54"/>
    </row>
    <row r="2485" spans="3:3" x14ac:dyDescent="0.25">
      <c r="C2485" s="54"/>
    </row>
    <row r="2486" spans="3:3" x14ac:dyDescent="0.25">
      <c r="C2486" s="54"/>
    </row>
    <row r="2487" spans="3:3" x14ac:dyDescent="0.25">
      <c r="C2487" s="54"/>
    </row>
    <row r="2488" spans="3:3" x14ac:dyDescent="0.25">
      <c r="C2488" s="54"/>
    </row>
    <row r="2489" spans="3:3" x14ac:dyDescent="0.25">
      <c r="C2489" s="54"/>
    </row>
    <row r="2490" spans="3:3" x14ac:dyDescent="0.25">
      <c r="C2490" s="54"/>
    </row>
    <row r="2491" spans="3:3" x14ac:dyDescent="0.25">
      <c r="C2491" s="54"/>
    </row>
    <row r="2492" spans="3:3" x14ac:dyDescent="0.25">
      <c r="C2492" s="54"/>
    </row>
    <row r="2493" spans="3:3" x14ac:dyDescent="0.25">
      <c r="C2493" s="54"/>
    </row>
    <row r="2494" spans="3:3" x14ac:dyDescent="0.25">
      <c r="C2494" s="54"/>
    </row>
    <row r="2495" spans="3:3" x14ac:dyDescent="0.25">
      <c r="C2495" s="54"/>
    </row>
    <row r="2496" spans="3:3" x14ac:dyDescent="0.25">
      <c r="C2496" s="54"/>
    </row>
    <row r="2497" spans="3:3" x14ac:dyDescent="0.25">
      <c r="C2497" s="54"/>
    </row>
    <row r="2498" spans="3:3" x14ac:dyDescent="0.25">
      <c r="C2498" s="54"/>
    </row>
    <row r="2499" spans="3:3" x14ac:dyDescent="0.25">
      <c r="C2499" s="54"/>
    </row>
    <row r="2500" spans="3:3" x14ac:dyDescent="0.25">
      <c r="C2500" s="54"/>
    </row>
    <row r="2501" spans="3:3" x14ac:dyDescent="0.25">
      <c r="C2501" s="54"/>
    </row>
    <row r="2502" spans="3:3" x14ac:dyDescent="0.25">
      <c r="C2502" s="54"/>
    </row>
    <row r="2503" spans="3:3" x14ac:dyDescent="0.25">
      <c r="C2503" s="54"/>
    </row>
    <row r="2504" spans="3:3" x14ac:dyDescent="0.25">
      <c r="C2504" s="54"/>
    </row>
    <row r="2505" spans="3:3" x14ac:dyDescent="0.25">
      <c r="C2505" s="54"/>
    </row>
    <row r="2506" spans="3:3" x14ac:dyDescent="0.25">
      <c r="C2506" s="54"/>
    </row>
    <row r="2507" spans="3:3" x14ac:dyDescent="0.25">
      <c r="C2507" s="54"/>
    </row>
    <row r="2508" spans="3:3" x14ac:dyDescent="0.25">
      <c r="C2508" s="54"/>
    </row>
    <row r="2509" spans="3:3" x14ac:dyDescent="0.25">
      <c r="C2509" s="54"/>
    </row>
    <row r="2510" spans="3:3" x14ac:dyDescent="0.25">
      <c r="C2510" s="54"/>
    </row>
    <row r="2511" spans="3:3" x14ac:dyDescent="0.25">
      <c r="C2511" s="54"/>
    </row>
    <row r="2512" spans="3:3" x14ac:dyDescent="0.25">
      <c r="C2512" s="54"/>
    </row>
    <row r="2513" spans="3:3" x14ac:dyDescent="0.25">
      <c r="C2513" s="54"/>
    </row>
    <row r="2514" spans="3:3" x14ac:dyDescent="0.25">
      <c r="C2514" s="54"/>
    </row>
    <row r="2515" spans="3:3" x14ac:dyDescent="0.25">
      <c r="C2515" s="54"/>
    </row>
    <row r="2516" spans="3:3" x14ac:dyDescent="0.25">
      <c r="C2516" s="54"/>
    </row>
    <row r="2517" spans="3:3" x14ac:dyDescent="0.25">
      <c r="C2517" s="54"/>
    </row>
    <row r="2518" spans="3:3" x14ac:dyDescent="0.25">
      <c r="C2518" s="54"/>
    </row>
    <row r="2519" spans="3:3" x14ac:dyDescent="0.25">
      <c r="C2519" s="54"/>
    </row>
    <row r="2520" spans="3:3" x14ac:dyDescent="0.25">
      <c r="C2520" s="54"/>
    </row>
    <row r="2521" spans="3:3" x14ac:dyDescent="0.25">
      <c r="C2521" s="54"/>
    </row>
    <row r="2522" spans="3:3" x14ac:dyDescent="0.25">
      <c r="C2522" s="54"/>
    </row>
    <row r="2523" spans="3:3" x14ac:dyDescent="0.25">
      <c r="C2523" s="54"/>
    </row>
    <row r="2524" spans="3:3" x14ac:dyDescent="0.25">
      <c r="C2524" s="54"/>
    </row>
    <row r="2525" spans="3:3" x14ac:dyDescent="0.25">
      <c r="C2525" s="54"/>
    </row>
    <row r="2526" spans="3:3" x14ac:dyDescent="0.25">
      <c r="C2526" s="54"/>
    </row>
    <row r="2527" spans="3:3" x14ac:dyDescent="0.25">
      <c r="C2527" s="54"/>
    </row>
    <row r="2528" spans="3:3" x14ac:dyDescent="0.25">
      <c r="C2528" s="54"/>
    </row>
    <row r="2529" spans="3:3" x14ac:dyDescent="0.25">
      <c r="C2529" s="54"/>
    </row>
    <row r="2530" spans="3:3" x14ac:dyDescent="0.25">
      <c r="C2530" s="54"/>
    </row>
    <row r="2531" spans="3:3" x14ac:dyDescent="0.25">
      <c r="C2531" s="54"/>
    </row>
    <row r="2532" spans="3:3" x14ac:dyDescent="0.25">
      <c r="C2532" s="54"/>
    </row>
    <row r="2533" spans="3:3" x14ac:dyDescent="0.25">
      <c r="C2533" s="54"/>
    </row>
    <row r="2534" spans="3:3" x14ac:dyDescent="0.25">
      <c r="C2534" s="54"/>
    </row>
    <row r="2535" spans="3:3" x14ac:dyDescent="0.25">
      <c r="C2535" s="54"/>
    </row>
    <row r="2536" spans="3:3" x14ac:dyDescent="0.25">
      <c r="C2536" s="54"/>
    </row>
    <row r="2537" spans="3:3" x14ac:dyDescent="0.25">
      <c r="C2537" s="54"/>
    </row>
    <row r="2538" spans="3:3" x14ac:dyDescent="0.25">
      <c r="C2538" s="54"/>
    </row>
    <row r="2539" spans="3:3" x14ac:dyDescent="0.25">
      <c r="C2539" s="54"/>
    </row>
    <row r="2540" spans="3:3" x14ac:dyDescent="0.25">
      <c r="C2540" s="54"/>
    </row>
    <row r="2541" spans="3:3" x14ac:dyDescent="0.25">
      <c r="C2541" s="54"/>
    </row>
    <row r="2542" spans="3:3" x14ac:dyDescent="0.25">
      <c r="C2542" s="54"/>
    </row>
    <row r="2543" spans="3:3" x14ac:dyDescent="0.25">
      <c r="C2543" s="54"/>
    </row>
    <row r="2544" spans="3:3" x14ac:dyDescent="0.25">
      <c r="C2544" s="54"/>
    </row>
    <row r="2545" spans="3:3" x14ac:dyDescent="0.25">
      <c r="C2545" s="54"/>
    </row>
    <row r="2546" spans="3:3" x14ac:dyDescent="0.25">
      <c r="C2546" s="54"/>
    </row>
    <row r="2547" spans="3:3" x14ac:dyDescent="0.25">
      <c r="C2547" s="54"/>
    </row>
    <row r="2548" spans="3:3" x14ac:dyDescent="0.25">
      <c r="C2548" s="54"/>
    </row>
    <row r="2549" spans="3:3" x14ac:dyDescent="0.25">
      <c r="C2549" s="54"/>
    </row>
    <row r="2550" spans="3:3" x14ac:dyDescent="0.25">
      <c r="C2550" s="54"/>
    </row>
    <row r="2551" spans="3:3" x14ac:dyDescent="0.25">
      <c r="C2551" s="54"/>
    </row>
    <row r="2552" spans="3:3" x14ac:dyDescent="0.25">
      <c r="C2552" s="54"/>
    </row>
    <row r="2553" spans="3:3" x14ac:dyDescent="0.25">
      <c r="C2553" s="54"/>
    </row>
    <row r="2554" spans="3:3" x14ac:dyDescent="0.25">
      <c r="C2554" s="54"/>
    </row>
    <row r="2555" spans="3:3" x14ac:dyDescent="0.25">
      <c r="C2555" s="54"/>
    </row>
    <row r="2556" spans="3:3" x14ac:dyDescent="0.25">
      <c r="C2556" s="54"/>
    </row>
    <row r="2557" spans="3:3" x14ac:dyDescent="0.25">
      <c r="C2557" s="54"/>
    </row>
    <row r="2558" spans="3:3" x14ac:dyDescent="0.25">
      <c r="C2558" s="54"/>
    </row>
    <row r="2559" spans="3:3" x14ac:dyDescent="0.25">
      <c r="C2559" s="54"/>
    </row>
    <row r="2560" spans="3:3" x14ac:dyDescent="0.25">
      <c r="C2560" s="54"/>
    </row>
    <row r="2561" spans="3:3" x14ac:dyDescent="0.25">
      <c r="C2561" s="54"/>
    </row>
    <row r="2562" spans="3:3" x14ac:dyDescent="0.25">
      <c r="C2562" s="54"/>
    </row>
    <row r="2563" spans="3:3" x14ac:dyDescent="0.25">
      <c r="C2563" s="54"/>
    </row>
    <row r="2564" spans="3:3" x14ac:dyDescent="0.25">
      <c r="C2564" s="54"/>
    </row>
    <row r="2565" spans="3:3" x14ac:dyDescent="0.25">
      <c r="C2565" s="54"/>
    </row>
    <row r="2566" spans="3:3" x14ac:dyDescent="0.25">
      <c r="C2566" s="54"/>
    </row>
    <row r="2567" spans="3:3" x14ac:dyDescent="0.25">
      <c r="C2567" s="54"/>
    </row>
    <row r="2568" spans="3:3" x14ac:dyDescent="0.25">
      <c r="C2568" s="54"/>
    </row>
    <row r="2569" spans="3:3" x14ac:dyDescent="0.25">
      <c r="C2569" s="54"/>
    </row>
    <row r="2570" spans="3:3" x14ac:dyDescent="0.25">
      <c r="C2570" s="54"/>
    </row>
    <row r="2571" spans="3:3" x14ac:dyDescent="0.25">
      <c r="C2571" s="54"/>
    </row>
    <row r="2572" spans="3:3" x14ac:dyDescent="0.25">
      <c r="C2572" s="54"/>
    </row>
    <row r="2573" spans="3:3" x14ac:dyDescent="0.25">
      <c r="C2573" s="54"/>
    </row>
    <row r="2574" spans="3:3" x14ac:dyDescent="0.25">
      <c r="C2574" s="54"/>
    </row>
    <row r="2575" spans="3:3" x14ac:dyDescent="0.25">
      <c r="C2575" s="54"/>
    </row>
    <row r="2576" spans="3:3" x14ac:dyDescent="0.25">
      <c r="C2576" s="54"/>
    </row>
    <row r="2577" spans="3:3" x14ac:dyDescent="0.25">
      <c r="C2577" s="54"/>
    </row>
    <row r="2578" spans="3:3" x14ac:dyDescent="0.25">
      <c r="C2578" s="54"/>
    </row>
    <row r="2579" spans="3:3" x14ac:dyDescent="0.25">
      <c r="C2579" s="54"/>
    </row>
    <row r="2580" spans="3:3" x14ac:dyDescent="0.25">
      <c r="C2580" s="54"/>
    </row>
    <row r="2581" spans="3:3" x14ac:dyDescent="0.25">
      <c r="C2581" s="54"/>
    </row>
    <row r="2582" spans="3:3" x14ac:dyDescent="0.25">
      <c r="C2582" s="54"/>
    </row>
    <row r="2583" spans="3:3" x14ac:dyDescent="0.25">
      <c r="C2583" s="54"/>
    </row>
    <row r="2584" spans="3:3" x14ac:dyDescent="0.25">
      <c r="C2584" s="54"/>
    </row>
    <row r="2585" spans="3:3" x14ac:dyDescent="0.25">
      <c r="C2585" s="54"/>
    </row>
    <row r="2586" spans="3:3" x14ac:dyDescent="0.25">
      <c r="C2586" s="54"/>
    </row>
    <row r="2587" spans="3:3" x14ac:dyDescent="0.25">
      <c r="C2587" s="54"/>
    </row>
    <row r="2588" spans="3:3" x14ac:dyDescent="0.25">
      <c r="C2588" s="54"/>
    </row>
    <row r="2589" spans="3:3" x14ac:dyDescent="0.25">
      <c r="C2589" s="54"/>
    </row>
    <row r="2590" spans="3:3" x14ac:dyDescent="0.25">
      <c r="C2590" s="54"/>
    </row>
    <row r="2591" spans="3:3" x14ac:dyDescent="0.25">
      <c r="C2591" s="54"/>
    </row>
    <row r="2592" spans="3:3" x14ac:dyDescent="0.25">
      <c r="C2592" s="54"/>
    </row>
    <row r="2593" spans="3:3" x14ac:dyDescent="0.25">
      <c r="C2593" s="54"/>
    </row>
    <row r="2594" spans="3:3" x14ac:dyDescent="0.25">
      <c r="C2594" s="54"/>
    </row>
    <row r="2595" spans="3:3" x14ac:dyDescent="0.25">
      <c r="C2595" s="54"/>
    </row>
    <row r="2596" spans="3:3" x14ac:dyDescent="0.25">
      <c r="C2596" s="54"/>
    </row>
    <row r="2597" spans="3:3" x14ac:dyDescent="0.25">
      <c r="C2597" s="54"/>
    </row>
    <row r="2598" spans="3:3" x14ac:dyDescent="0.25">
      <c r="C2598" s="54"/>
    </row>
    <row r="2599" spans="3:3" x14ac:dyDescent="0.25">
      <c r="C2599" s="54"/>
    </row>
    <row r="2600" spans="3:3" x14ac:dyDescent="0.25">
      <c r="C2600" s="54"/>
    </row>
    <row r="2601" spans="3:3" x14ac:dyDescent="0.25">
      <c r="C2601" s="54"/>
    </row>
    <row r="2602" spans="3:3" x14ac:dyDescent="0.25">
      <c r="C2602" s="54"/>
    </row>
    <row r="2603" spans="3:3" x14ac:dyDescent="0.25">
      <c r="C2603" s="54"/>
    </row>
    <row r="2604" spans="3:3" x14ac:dyDescent="0.25">
      <c r="C2604" s="54"/>
    </row>
    <row r="2605" spans="3:3" x14ac:dyDescent="0.25">
      <c r="C2605" s="54"/>
    </row>
    <row r="2606" spans="3:3" x14ac:dyDescent="0.25">
      <c r="C2606" s="54"/>
    </row>
    <row r="2607" spans="3:3" x14ac:dyDescent="0.25">
      <c r="C2607" s="54"/>
    </row>
    <row r="2608" spans="3:3" x14ac:dyDescent="0.25">
      <c r="C2608" s="54"/>
    </row>
    <row r="2609" spans="3:3" x14ac:dyDescent="0.25">
      <c r="C2609" s="54"/>
    </row>
    <row r="2610" spans="3:3" x14ac:dyDescent="0.25">
      <c r="C2610" s="54"/>
    </row>
    <row r="2611" spans="3:3" x14ac:dyDescent="0.25">
      <c r="C2611" s="54"/>
    </row>
    <row r="2612" spans="3:3" x14ac:dyDescent="0.25">
      <c r="C2612" s="54"/>
    </row>
    <row r="2613" spans="3:3" x14ac:dyDescent="0.25">
      <c r="C2613" s="54"/>
    </row>
    <row r="2614" spans="3:3" x14ac:dyDescent="0.25">
      <c r="C2614" s="54"/>
    </row>
    <row r="2615" spans="3:3" x14ac:dyDescent="0.25">
      <c r="C2615" s="54"/>
    </row>
    <row r="2616" spans="3:3" x14ac:dyDescent="0.25">
      <c r="C2616" s="54"/>
    </row>
    <row r="2617" spans="3:3" x14ac:dyDescent="0.25">
      <c r="C2617" s="54"/>
    </row>
    <row r="2618" spans="3:3" x14ac:dyDescent="0.25">
      <c r="C2618" s="54"/>
    </row>
    <row r="2619" spans="3:3" x14ac:dyDescent="0.25">
      <c r="C2619" s="54"/>
    </row>
    <row r="2620" spans="3:3" x14ac:dyDescent="0.25">
      <c r="C2620" s="54"/>
    </row>
    <row r="2621" spans="3:3" x14ac:dyDescent="0.25">
      <c r="C2621" s="54"/>
    </row>
    <row r="2622" spans="3:3" x14ac:dyDescent="0.25">
      <c r="C2622" s="54"/>
    </row>
    <row r="2623" spans="3:3" x14ac:dyDescent="0.25">
      <c r="C2623" s="54"/>
    </row>
    <row r="2624" spans="3:3" x14ac:dyDescent="0.25">
      <c r="C2624" s="54"/>
    </row>
    <row r="2625" spans="3:3" x14ac:dyDescent="0.25">
      <c r="C2625" s="54"/>
    </row>
    <row r="2626" spans="3:3" x14ac:dyDescent="0.25">
      <c r="C2626" s="54"/>
    </row>
    <row r="2627" spans="3:3" x14ac:dyDescent="0.25">
      <c r="C2627" s="54"/>
    </row>
    <row r="2628" spans="3:3" x14ac:dyDescent="0.25">
      <c r="C2628" s="54"/>
    </row>
    <row r="2629" spans="3:3" x14ac:dyDescent="0.25">
      <c r="C2629" s="54"/>
    </row>
    <row r="2630" spans="3:3" x14ac:dyDescent="0.25">
      <c r="C2630" s="54"/>
    </row>
    <row r="2631" spans="3:3" x14ac:dyDescent="0.25">
      <c r="C2631" s="54"/>
    </row>
    <row r="2632" spans="3:3" x14ac:dyDescent="0.25">
      <c r="C2632" s="54"/>
    </row>
    <row r="2633" spans="3:3" x14ac:dyDescent="0.25">
      <c r="C2633" s="54"/>
    </row>
    <row r="2634" spans="3:3" x14ac:dyDescent="0.25">
      <c r="C2634" s="54"/>
    </row>
    <row r="2635" spans="3:3" x14ac:dyDescent="0.25">
      <c r="C2635" s="54"/>
    </row>
    <row r="2636" spans="3:3" x14ac:dyDescent="0.25">
      <c r="C2636" s="54"/>
    </row>
    <row r="2637" spans="3:3" x14ac:dyDescent="0.25">
      <c r="C2637" s="54"/>
    </row>
    <row r="2638" spans="3:3" x14ac:dyDescent="0.25">
      <c r="C2638" s="54"/>
    </row>
    <row r="2639" spans="3:3" x14ac:dyDescent="0.25">
      <c r="C2639" s="54"/>
    </row>
    <row r="2640" spans="3:3" x14ac:dyDescent="0.25">
      <c r="C2640" s="54"/>
    </row>
    <row r="2641" spans="3:3" x14ac:dyDescent="0.25">
      <c r="C2641" s="54"/>
    </row>
    <row r="2642" spans="3:3" x14ac:dyDescent="0.25">
      <c r="C2642" s="54"/>
    </row>
    <row r="2643" spans="3:3" x14ac:dyDescent="0.25">
      <c r="C2643" s="54"/>
    </row>
    <row r="2644" spans="3:3" x14ac:dyDescent="0.25">
      <c r="C2644" s="54"/>
    </row>
    <row r="2645" spans="3:3" x14ac:dyDescent="0.25">
      <c r="C2645" s="54"/>
    </row>
    <row r="2646" spans="3:3" x14ac:dyDescent="0.25">
      <c r="C2646" s="54"/>
    </row>
    <row r="2647" spans="3:3" x14ac:dyDescent="0.25">
      <c r="C2647" s="54"/>
    </row>
    <row r="2648" spans="3:3" x14ac:dyDescent="0.25">
      <c r="C2648" s="54"/>
    </row>
    <row r="2649" spans="3:3" x14ac:dyDescent="0.25">
      <c r="C2649" s="54"/>
    </row>
    <row r="2650" spans="3:3" x14ac:dyDescent="0.25">
      <c r="C2650" s="54"/>
    </row>
    <row r="2651" spans="3:3" x14ac:dyDescent="0.25">
      <c r="C2651" s="54"/>
    </row>
    <row r="2652" spans="3:3" x14ac:dyDescent="0.25">
      <c r="C2652" s="54"/>
    </row>
    <row r="2653" spans="3:3" x14ac:dyDescent="0.25">
      <c r="C2653" s="54"/>
    </row>
    <row r="2654" spans="3:3" x14ac:dyDescent="0.25">
      <c r="C2654" s="54"/>
    </row>
    <row r="2655" spans="3:3" x14ac:dyDescent="0.25">
      <c r="C2655" s="54"/>
    </row>
    <row r="2656" spans="3:3" x14ac:dyDescent="0.25">
      <c r="C2656" s="54"/>
    </row>
    <row r="2657" spans="3:3" x14ac:dyDescent="0.25">
      <c r="C2657" s="54"/>
    </row>
    <row r="2658" spans="3:3" x14ac:dyDescent="0.25">
      <c r="C2658" s="54"/>
    </row>
    <row r="2659" spans="3:3" x14ac:dyDescent="0.25">
      <c r="C2659" s="54"/>
    </row>
    <row r="2660" spans="3:3" x14ac:dyDescent="0.25">
      <c r="C2660" s="54"/>
    </row>
    <row r="2661" spans="3:3" x14ac:dyDescent="0.25">
      <c r="C2661" s="54"/>
    </row>
    <row r="2662" spans="3:3" x14ac:dyDescent="0.25">
      <c r="C2662" s="54"/>
    </row>
    <row r="2663" spans="3:3" x14ac:dyDescent="0.25">
      <c r="C2663" s="54"/>
    </row>
    <row r="2664" spans="3:3" x14ac:dyDescent="0.25">
      <c r="C2664" s="54"/>
    </row>
    <row r="2665" spans="3:3" x14ac:dyDescent="0.25">
      <c r="C2665" s="54"/>
    </row>
    <row r="2666" spans="3:3" x14ac:dyDescent="0.25">
      <c r="C2666" s="54"/>
    </row>
    <row r="2667" spans="3:3" x14ac:dyDescent="0.25">
      <c r="C2667" s="54"/>
    </row>
    <row r="2668" spans="3:3" x14ac:dyDescent="0.25">
      <c r="C2668" s="54"/>
    </row>
    <row r="2669" spans="3:3" x14ac:dyDescent="0.25">
      <c r="C2669" s="54"/>
    </row>
    <row r="2670" spans="3:3" x14ac:dyDescent="0.25">
      <c r="C2670" s="54"/>
    </row>
    <row r="2671" spans="3:3" x14ac:dyDescent="0.25">
      <c r="C2671" s="54"/>
    </row>
    <row r="2672" spans="3:3" x14ac:dyDescent="0.25">
      <c r="C2672" s="54"/>
    </row>
    <row r="2673" spans="3:3" x14ac:dyDescent="0.25">
      <c r="C2673" s="54"/>
    </row>
    <row r="2674" spans="3:3" x14ac:dyDescent="0.25">
      <c r="C2674" s="54"/>
    </row>
    <row r="2675" spans="3:3" x14ac:dyDescent="0.25">
      <c r="C2675" s="54"/>
    </row>
    <row r="2676" spans="3:3" x14ac:dyDescent="0.25">
      <c r="C2676" s="54"/>
    </row>
    <row r="2677" spans="3:3" x14ac:dyDescent="0.25">
      <c r="C2677" s="54"/>
    </row>
    <row r="2678" spans="3:3" x14ac:dyDescent="0.25">
      <c r="C2678" s="54"/>
    </row>
    <row r="2679" spans="3:3" x14ac:dyDescent="0.25">
      <c r="C2679" s="54"/>
    </row>
    <row r="2680" spans="3:3" x14ac:dyDescent="0.25">
      <c r="C2680" s="54"/>
    </row>
    <row r="2681" spans="3:3" x14ac:dyDescent="0.25">
      <c r="C2681" s="54"/>
    </row>
    <row r="2682" spans="3:3" x14ac:dyDescent="0.25">
      <c r="C2682" s="54"/>
    </row>
    <row r="2683" spans="3:3" x14ac:dyDescent="0.25">
      <c r="C2683" s="54"/>
    </row>
    <row r="2684" spans="3:3" x14ac:dyDescent="0.25">
      <c r="C2684" s="54"/>
    </row>
    <row r="2685" spans="3:3" x14ac:dyDescent="0.25">
      <c r="C2685" s="54"/>
    </row>
    <row r="2686" spans="3:3" x14ac:dyDescent="0.25">
      <c r="C2686" s="54"/>
    </row>
    <row r="2687" spans="3:3" x14ac:dyDescent="0.25">
      <c r="C2687" s="54"/>
    </row>
    <row r="2688" spans="3:3" x14ac:dyDescent="0.25">
      <c r="C2688" s="54"/>
    </row>
    <row r="2689" spans="3:3" x14ac:dyDescent="0.25">
      <c r="C2689" s="54"/>
    </row>
    <row r="2690" spans="3:3" x14ac:dyDescent="0.25">
      <c r="C2690" s="54"/>
    </row>
    <row r="2691" spans="3:3" x14ac:dyDescent="0.25">
      <c r="C2691" s="54"/>
    </row>
    <row r="2692" spans="3:3" x14ac:dyDescent="0.25">
      <c r="C2692" s="54"/>
    </row>
    <row r="2693" spans="3:3" x14ac:dyDescent="0.25">
      <c r="C2693" s="54"/>
    </row>
    <row r="2694" spans="3:3" x14ac:dyDescent="0.25">
      <c r="C2694" s="54"/>
    </row>
    <row r="2695" spans="3:3" x14ac:dyDescent="0.25">
      <c r="C2695" s="54"/>
    </row>
    <row r="2696" spans="3:3" x14ac:dyDescent="0.25">
      <c r="C2696" s="54"/>
    </row>
    <row r="2697" spans="3:3" x14ac:dyDescent="0.25">
      <c r="C2697" s="54"/>
    </row>
    <row r="2698" spans="3:3" x14ac:dyDescent="0.25">
      <c r="C2698" s="54"/>
    </row>
    <row r="2699" spans="3:3" x14ac:dyDescent="0.25">
      <c r="C2699" s="54"/>
    </row>
    <row r="2700" spans="3:3" x14ac:dyDescent="0.25">
      <c r="C2700" s="54"/>
    </row>
    <row r="2701" spans="3:3" x14ac:dyDescent="0.25">
      <c r="C2701" s="54"/>
    </row>
    <row r="2702" spans="3:3" x14ac:dyDescent="0.25">
      <c r="C2702" s="54"/>
    </row>
    <row r="2703" spans="3:3" x14ac:dyDescent="0.25">
      <c r="C2703" s="54"/>
    </row>
    <row r="2704" spans="3:3" x14ac:dyDescent="0.25">
      <c r="C2704" s="54"/>
    </row>
    <row r="2705" spans="3:3" x14ac:dyDescent="0.25">
      <c r="C2705" s="54"/>
    </row>
    <row r="2706" spans="3:3" x14ac:dyDescent="0.25">
      <c r="C2706" s="54"/>
    </row>
    <row r="2707" spans="3:3" x14ac:dyDescent="0.25">
      <c r="C2707" s="54"/>
    </row>
    <row r="2708" spans="3:3" x14ac:dyDescent="0.25">
      <c r="C2708" s="54"/>
    </row>
    <row r="2709" spans="3:3" x14ac:dyDescent="0.25">
      <c r="C2709" s="54"/>
    </row>
    <row r="2710" spans="3:3" x14ac:dyDescent="0.25">
      <c r="C2710" s="54"/>
    </row>
    <row r="2711" spans="3:3" x14ac:dyDescent="0.25">
      <c r="C2711" s="54"/>
    </row>
    <row r="2712" spans="3:3" x14ac:dyDescent="0.25">
      <c r="C2712" s="54"/>
    </row>
    <row r="2713" spans="3:3" x14ac:dyDescent="0.25">
      <c r="C2713" s="54"/>
    </row>
    <row r="2714" spans="3:3" x14ac:dyDescent="0.25">
      <c r="C2714" s="54"/>
    </row>
    <row r="2715" spans="3:3" x14ac:dyDescent="0.25">
      <c r="C2715" s="54"/>
    </row>
    <row r="2716" spans="3:3" x14ac:dyDescent="0.25">
      <c r="C2716" s="54"/>
    </row>
    <row r="2717" spans="3:3" x14ac:dyDescent="0.25">
      <c r="C2717" s="54"/>
    </row>
    <row r="2718" spans="3:3" x14ac:dyDescent="0.25">
      <c r="C2718" s="54"/>
    </row>
    <row r="2719" spans="3:3" x14ac:dyDescent="0.25">
      <c r="C2719" s="54"/>
    </row>
    <row r="2720" spans="3:3" x14ac:dyDescent="0.25">
      <c r="C2720" s="54"/>
    </row>
    <row r="2721" spans="3:3" x14ac:dyDescent="0.25">
      <c r="C2721" s="54"/>
    </row>
    <row r="2722" spans="3:3" x14ac:dyDescent="0.25">
      <c r="C2722" s="54"/>
    </row>
    <row r="2723" spans="3:3" x14ac:dyDescent="0.25">
      <c r="C2723" s="54"/>
    </row>
    <row r="2724" spans="3:3" x14ac:dyDescent="0.25">
      <c r="C2724" s="54"/>
    </row>
    <row r="2725" spans="3:3" x14ac:dyDescent="0.25">
      <c r="C2725" s="54"/>
    </row>
    <row r="2726" spans="3:3" x14ac:dyDescent="0.25">
      <c r="C2726" s="54"/>
    </row>
    <row r="2727" spans="3:3" x14ac:dyDescent="0.25">
      <c r="C2727" s="54"/>
    </row>
    <row r="2728" spans="3:3" x14ac:dyDescent="0.25">
      <c r="C2728" s="54"/>
    </row>
    <row r="2729" spans="3:3" x14ac:dyDescent="0.25">
      <c r="C2729" s="54"/>
    </row>
    <row r="2730" spans="3:3" x14ac:dyDescent="0.25">
      <c r="C2730" s="54"/>
    </row>
    <row r="2731" spans="3:3" x14ac:dyDescent="0.25">
      <c r="C2731" s="54"/>
    </row>
    <row r="2732" spans="3:3" x14ac:dyDescent="0.25">
      <c r="C2732" s="54"/>
    </row>
    <row r="2733" spans="3:3" x14ac:dyDescent="0.25">
      <c r="C2733" s="54"/>
    </row>
    <row r="2734" spans="3:3" x14ac:dyDescent="0.25">
      <c r="C2734" s="54"/>
    </row>
    <row r="2735" spans="3:3" x14ac:dyDescent="0.25">
      <c r="C2735" s="54"/>
    </row>
    <row r="2736" spans="3:3" x14ac:dyDescent="0.25">
      <c r="C2736" s="54"/>
    </row>
    <row r="2737" spans="3:3" x14ac:dyDescent="0.25">
      <c r="C2737" s="54"/>
    </row>
    <row r="2738" spans="3:3" x14ac:dyDescent="0.25">
      <c r="C2738" s="54"/>
    </row>
    <row r="2739" spans="3:3" x14ac:dyDescent="0.25">
      <c r="C2739" s="54"/>
    </row>
    <row r="2740" spans="3:3" x14ac:dyDescent="0.25">
      <c r="C2740" s="54"/>
    </row>
    <row r="2741" spans="3:3" x14ac:dyDescent="0.25">
      <c r="C2741" s="54"/>
    </row>
    <row r="2742" spans="3:3" x14ac:dyDescent="0.25">
      <c r="C2742" s="54"/>
    </row>
    <row r="2743" spans="3:3" x14ac:dyDescent="0.25">
      <c r="C2743" s="54"/>
    </row>
    <row r="2744" spans="3:3" x14ac:dyDescent="0.25">
      <c r="C2744" s="54"/>
    </row>
    <row r="2745" spans="3:3" x14ac:dyDescent="0.25">
      <c r="C2745" s="54"/>
    </row>
    <row r="2746" spans="3:3" x14ac:dyDescent="0.25">
      <c r="C2746" s="54"/>
    </row>
    <row r="2747" spans="3:3" x14ac:dyDescent="0.25">
      <c r="C2747" s="54"/>
    </row>
    <row r="2748" spans="3:3" x14ac:dyDescent="0.25">
      <c r="C2748" s="54"/>
    </row>
    <row r="2749" spans="3:3" x14ac:dyDescent="0.25">
      <c r="C2749" s="54"/>
    </row>
    <row r="2750" spans="3:3" x14ac:dyDescent="0.25">
      <c r="C2750" s="54"/>
    </row>
    <row r="2751" spans="3:3" x14ac:dyDescent="0.25">
      <c r="C2751" s="54"/>
    </row>
    <row r="2752" spans="3:3" x14ac:dyDescent="0.25">
      <c r="C2752" s="54"/>
    </row>
    <row r="2753" spans="3:3" x14ac:dyDescent="0.25">
      <c r="C2753" s="54"/>
    </row>
    <row r="2754" spans="3:3" x14ac:dyDescent="0.25">
      <c r="C2754" s="54"/>
    </row>
    <row r="2755" spans="3:3" x14ac:dyDescent="0.25">
      <c r="C2755" s="54"/>
    </row>
    <row r="2756" spans="3:3" x14ac:dyDescent="0.25">
      <c r="C2756" s="54"/>
    </row>
    <row r="2757" spans="3:3" x14ac:dyDescent="0.25">
      <c r="C2757" s="54"/>
    </row>
    <row r="2758" spans="3:3" x14ac:dyDescent="0.25">
      <c r="C2758" s="54"/>
    </row>
    <row r="2759" spans="3:3" x14ac:dyDescent="0.25">
      <c r="C2759" s="54"/>
    </row>
    <row r="2760" spans="3:3" x14ac:dyDescent="0.25">
      <c r="C2760" s="54"/>
    </row>
    <row r="2761" spans="3:3" x14ac:dyDescent="0.25">
      <c r="C2761" s="54"/>
    </row>
    <row r="2762" spans="3:3" x14ac:dyDescent="0.25">
      <c r="C2762" s="54"/>
    </row>
    <row r="2763" spans="3:3" x14ac:dyDescent="0.25">
      <c r="C2763" s="54"/>
    </row>
    <row r="2764" spans="3:3" x14ac:dyDescent="0.25">
      <c r="C2764" s="54"/>
    </row>
    <row r="2765" spans="3:3" x14ac:dyDescent="0.25">
      <c r="C2765" s="54"/>
    </row>
    <row r="2766" spans="3:3" x14ac:dyDescent="0.25">
      <c r="C2766" s="54"/>
    </row>
    <row r="2767" spans="3:3" x14ac:dyDescent="0.25">
      <c r="C2767" s="54"/>
    </row>
    <row r="2768" spans="3:3" x14ac:dyDescent="0.25">
      <c r="C2768" s="54"/>
    </row>
    <row r="2769" spans="3:3" x14ac:dyDescent="0.25">
      <c r="C2769" s="54"/>
    </row>
    <row r="2770" spans="3:3" x14ac:dyDescent="0.25">
      <c r="C2770" s="54"/>
    </row>
    <row r="2771" spans="3:3" x14ac:dyDescent="0.25">
      <c r="C2771" s="54"/>
    </row>
    <row r="2772" spans="3:3" x14ac:dyDescent="0.25">
      <c r="C2772" s="54"/>
    </row>
    <row r="2773" spans="3:3" x14ac:dyDescent="0.25">
      <c r="C2773" s="54"/>
    </row>
    <row r="2774" spans="3:3" x14ac:dyDescent="0.25">
      <c r="C2774" s="54"/>
    </row>
    <row r="2775" spans="3:3" x14ac:dyDescent="0.25">
      <c r="C2775" s="54"/>
    </row>
    <row r="2776" spans="3:3" x14ac:dyDescent="0.25">
      <c r="C2776" s="54"/>
    </row>
    <row r="2777" spans="3:3" x14ac:dyDescent="0.25">
      <c r="C2777" s="54"/>
    </row>
    <row r="2778" spans="3:3" x14ac:dyDescent="0.25">
      <c r="C2778" s="54"/>
    </row>
    <row r="2779" spans="3:3" x14ac:dyDescent="0.25">
      <c r="C2779" s="54"/>
    </row>
    <row r="2780" spans="3:3" x14ac:dyDescent="0.25">
      <c r="C2780" s="54"/>
    </row>
    <row r="2781" spans="3:3" x14ac:dyDescent="0.25">
      <c r="C2781" s="54"/>
    </row>
    <row r="2782" spans="3:3" x14ac:dyDescent="0.25">
      <c r="C2782" s="54"/>
    </row>
    <row r="2783" spans="3:3" x14ac:dyDescent="0.25">
      <c r="C2783" s="54"/>
    </row>
    <row r="2784" spans="3:3" x14ac:dyDescent="0.25">
      <c r="C2784" s="54"/>
    </row>
    <row r="2785" spans="3:3" x14ac:dyDescent="0.25">
      <c r="C2785" s="54"/>
    </row>
    <row r="2786" spans="3:3" x14ac:dyDescent="0.25">
      <c r="C2786" s="54"/>
    </row>
    <row r="2787" spans="3:3" x14ac:dyDescent="0.25">
      <c r="C2787" s="54"/>
    </row>
    <row r="2788" spans="3:3" x14ac:dyDescent="0.25">
      <c r="C2788" s="54"/>
    </row>
    <row r="2789" spans="3:3" x14ac:dyDescent="0.25">
      <c r="C2789" s="54"/>
    </row>
    <row r="2790" spans="3:3" x14ac:dyDescent="0.25">
      <c r="C2790" s="54"/>
    </row>
    <row r="2791" spans="3:3" x14ac:dyDescent="0.25">
      <c r="C2791" s="54"/>
    </row>
    <row r="2792" spans="3:3" x14ac:dyDescent="0.25">
      <c r="C2792" s="54"/>
    </row>
    <row r="2793" spans="3:3" x14ac:dyDescent="0.25">
      <c r="C2793" s="54"/>
    </row>
    <row r="2794" spans="3:3" x14ac:dyDescent="0.25">
      <c r="C2794" s="54"/>
    </row>
    <row r="2795" spans="3:3" x14ac:dyDescent="0.25">
      <c r="C2795" s="54"/>
    </row>
    <row r="2796" spans="3:3" x14ac:dyDescent="0.25">
      <c r="C2796" s="54"/>
    </row>
    <row r="2797" spans="3:3" x14ac:dyDescent="0.25">
      <c r="C2797" s="54"/>
    </row>
    <row r="2798" spans="3:3" x14ac:dyDescent="0.25">
      <c r="C2798" s="54"/>
    </row>
    <row r="2799" spans="3:3" x14ac:dyDescent="0.25">
      <c r="C2799" s="54"/>
    </row>
    <row r="2800" spans="3:3" x14ac:dyDescent="0.25">
      <c r="C2800" s="54"/>
    </row>
    <row r="2801" spans="3:3" x14ac:dyDescent="0.25">
      <c r="C2801" s="54"/>
    </row>
    <row r="2802" spans="3:3" x14ac:dyDescent="0.25">
      <c r="C2802" s="54"/>
    </row>
    <row r="2803" spans="3:3" x14ac:dyDescent="0.25">
      <c r="C2803" s="54"/>
    </row>
    <row r="2804" spans="3:3" x14ac:dyDescent="0.25">
      <c r="C2804" s="54"/>
    </row>
    <row r="2805" spans="3:3" x14ac:dyDescent="0.25">
      <c r="C2805" s="54"/>
    </row>
    <row r="2806" spans="3:3" x14ac:dyDescent="0.25">
      <c r="C2806" s="54"/>
    </row>
    <row r="2807" spans="3:3" x14ac:dyDescent="0.25">
      <c r="C2807" s="54"/>
    </row>
    <row r="2808" spans="3:3" x14ac:dyDescent="0.25">
      <c r="C2808" s="54"/>
    </row>
    <row r="2809" spans="3:3" x14ac:dyDescent="0.25">
      <c r="C2809" s="54"/>
    </row>
    <row r="2810" spans="3:3" x14ac:dyDescent="0.25">
      <c r="C2810" s="54"/>
    </row>
    <row r="2811" spans="3:3" x14ac:dyDescent="0.25">
      <c r="C2811" s="54"/>
    </row>
    <row r="2812" spans="3:3" x14ac:dyDescent="0.25">
      <c r="C2812" s="54"/>
    </row>
    <row r="2813" spans="3:3" x14ac:dyDescent="0.25">
      <c r="C2813" s="54"/>
    </row>
    <row r="2814" spans="3:3" x14ac:dyDescent="0.25">
      <c r="C2814" s="54"/>
    </row>
    <row r="2815" spans="3:3" x14ac:dyDescent="0.25">
      <c r="C2815" s="54"/>
    </row>
    <row r="2816" spans="3:3" x14ac:dyDescent="0.25">
      <c r="C2816" s="54"/>
    </row>
    <row r="2817" spans="3:3" x14ac:dyDescent="0.25">
      <c r="C2817" s="54"/>
    </row>
    <row r="2818" spans="3:3" x14ac:dyDescent="0.25">
      <c r="C2818" s="54"/>
    </row>
    <row r="2819" spans="3:3" x14ac:dyDescent="0.25">
      <c r="C2819" s="54"/>
    </row>
    <row r="2820" spans="3:3" x14ac:dyDescent="0.25">
      <c r="C2820" s="54"/>
    </row>
    <row r="2821" spans="3:3" x14ac:dyDescent="0.25">
      <c r="C2821" s="54"/>
    </row>
    <row r="2822" spans="3:3" x14ac:dyDescent="0.25">
      <c r="C2822" s="54"/>
    </row>
    <row r="2823" spans="3:3" x14ac:dyDescent="0.25">
      <c r="C2823" s="54"/>
    </row>
    <row r="2824" spans="3:3" x14ac:dyDescent="0.25">
      <c r="C2824" s="54"/>
    </row>
    <row r="2825" spans="3:3" x14ac:dyDescent="0.25">
      <c r="C2825" s="54"/>
    </row>
    <row r="2826" spans="3:3" x14ac:dyDescent="0.25">
      <c r="C2826" s="54"/>
    </row>
    <row r="2827" spans="3:3" x14ac:dyDescent="0.25">
      <c r="C2827" s="54"/>
    </row>
    <row r="2828" spans="3:3" x14ac:dyDescent="0.25">
      <c r="C2828" s="54"/>
    </row>
    <row r="2829" spans="3:3" x14ac:dyDescent="0.25">
      <c r="C2829" s="54"/>
    </row>
    <row r="2830" spans="3:3" x14ac:dyDescent="0.25">
      <c r="C2830" s="54"/>
    </row>
    <row r="2831" spans="3:3" x14ac:dyDescent="0.25">
      <c r="C2831" s="54"/>
    </row>
    <row r="2832" spans="3:3" x14ac:dyDescent="0.25">
      <c r="C2832" s="54"/>
    </row>
    <row r="2833" spans="3:3" x14ac:dyDescent="0.25">
      <c r="C2833" s="54"/>
    </row>
    <row r="2834" spans="3:3" x14ac:dyDescent="0.25">
      <c r="C2834" s="54"/>
    </row>
    <row r="2835" spans="3:3" x14ac:dyDescent="0.25">
      <c r="C2835" s="54"/>
    </row>
    <row r="2836" spans="3:3" x14ac:dyDescent="0.25">
      <c r="C2836" s="54"/>
    </row>
    <row r="2837" spans="3:3" x14ac:dyDescent="0.25">
      <c r="C2837" s="54"/>
    </row>
    <row r="2838" spans="3:3" x14ac:dyDescent="0.25">
      <c r="C2838" s="54"/>
    </row>
    <row r="2839" spans="3:3" x14ac:dyDescent="0.25">
      <c r="C2839" s="54"/>
    </row>
    <row r="2840" spans="3:3" x14ac:dyDescent="0.25">
      <c r="C2840" s="54"/>
    </row>
    <row r="2841" spans="3:3" x14ac:dyDescent="0.25">
      <c r="C2841" s="54"/>
    </row>
    <row r="2842" spans="3:3" x14ac:dyDescent="0.25">
      <c r="C2842" s="54"/>
    </row>
    <row r="2843" spans="3:3" x14ac:dyDescent="0.25">
      <c r="C2843" s="54"/>
    </row>
    <row r="2844" spans="3:3" x14ac:dyDescent="0.25">
      <c r="C2844" s="54"/>
    </row>
    <row r="2845" spans="3:3" x14ac:dyDescent="0.25">
      <c r="C2845" s="54"/>
    </row>
    <row r="2846" spans="3:3" x14ac:dyDescent="0.25">
      <c r="C2846" s="54"/>
    </row>
    <row r="2847" spans="3:3" x14ac:dyDescent="0.25">
      <c r="C2847" s="54"/>
    </row>
    <row r="2848" spans="3:3" x14ac:dyDescent="0.25">
      <c r="C2848" s="54"/>
    </row>
    <row r="2849" spans="3:3" x14ac:dyDescent="0.25">
      <c r="C2849" s="54"/>
    </row>
    <row r="2850" spans="3:3" x14ac:dyDescent="0.25">
      <c r="C2850" s="54"/>
    </row>
    <row r="2851" spans="3:3" x14ac:dyDescent="0.25">
      <c r="C2851" s="54"/>
    </row>
    <row r="2852" spans="3:3" x14ac:dyDescent="0.25">
      <c r="C2852" s="54"/>
    </row>
    <row r="2853" spans="3:3" x14ac:dyDescent="0.25">
      <c r="C2853" s="54"/>
    </row>
    <row r="2854" spans="3:3" x14ac:dyDescent="0.25">
      <c r="C2854" s="54"/>
    </row>
    <row r="2855" spans="3:3" x14ac:dyDescent="0.25">
      <c r="C2855" s="54"/>
    </row>
    <row r="2856" spans="3:3" x14ac:dyDescent="0.25">
      <c r="C2856" s="54"/>
    </row>
    <row r="2857" spans="3:3" x14ac:dyDescent="0.25">
      <c r="C2857" s="54"/>
    </row>
    <row r="2858" spans="3:3" x14ac:dyDescent="0.25">
      <c r="C2858" s="54"/>
    </row>
    <row r="2859" spans="3:3" x14ac:dyDescent="0.25">
      <c r="C2859" s="54"/>
    </row>
    <row r="2860" spans="3:3" x14ac:dyDescent="0.25">
      <c r="C2860" s="54"/>
    </row>
    <row r="2861" spans="3:3" x14ac:dyDescent="0.25">
      <c r="C2861" s="54"/>
    </row>
    <row r="2862" spans="3:3" x14ac:dyDescent="0.25">
      <c r="C2862" s="54"/>
    </row>
    <row r="2863" spans="3:3" x14ac:dyDescent="0.25">
      <c r="C2863" s="54"/>
    </row>
    <row r="2864" spans="3:3" x14ac:dyDescent="0.25">
      <c r="C2864" s="54"/>
    </row>
    <row r="2865" spans="3:3" x14ac:dyDescent="0.25">
      <c r="C2865" s="54"/>
    </row>
    <row r="2866" spans="3:3" x14ac:dyDescent="0.25">
      <c r="C2866" s="54"/>
    </row>
    <row r="2867" spans="3:3" x14ac:dyDescent="0.25">
      <c r="C2867" s="54"/>
    </row>
    <row r="2868" spans="3:3" x14ac:dyDescent="0.25">
      <c r="C2868" s="54"/>
    </row>
    <row r="2869" spans="3:3" x14ac:dyDescent="0.25">
      <c r="C2869" s="54"/>
    </row>
    <row r="2870" spans="3:3" x14ac:dyDescent="0.25">
      <c r="C2870" s="54"/>
    </row>
    <row r="2871" spans="3:3" x14ac:dyDescent="0.25">
      <c r="C2871" s="54"/>
    </row>
    <row r="2872" spans="3:3" x14ac:dyDescent="0.25">
      <c r="C2872" s="54"/>
    </row>
    <row r="2873" spans="3:3" x14ac:dyDescent="0.25">
      <c r="C2873" s="54"/>
    </row>
    <row r="2874" spans="3:3" x14ac:dyDescent="0.25">
      <c r="C2874" s="54"/>
    </row>
    <row r="2875" spans="3:3" x14ac:dyDescent="0.25">
      <c r="C2875" s="54"/>
    </row>
    <row r="2876" spans="3:3" x14ac:dyDescent="0.25">
      <c r="C2876" s="54"/>
    </row>
    <row r="2877" spans="3:3" x14ac:dyDescent="0.25">
      <c r="C2877" s="54"/>
    </row>
    <row r="2878" spans="3:3" x14ac:dyDescent="0.25">
      <c r="C2878" s="54"/>
    </row>
    <row r="2879" spans="3:3" x14ac:dyDescent="0.25">
      <c r="C2879" s="54"/>
    </row>
    <row r="2880" spans="3:3" x14ac:dyDescent="0.25">
      <c r="C2880" s="54"/>
    </row>
    <row r="2881" spans="3:3" x14ac:dyDescent="0.25">
      <c r="C2881" s="54"/>
    </row>
    <row r="2882" spans="3:3" x14ac:dyDescent="0.25">
      <c r="C2882" s="54"/>
    </row>
    <row r="2883" spans="3:3" x14ac:dyDescent="0.25">
      <c r="C2883" s="54"/>
    </row>
    <row r="2884" spans="3:3" x14ac:dyDescent="0.25">
      <c r="C2884" s="54"/>
    </row>
    <row r="2885" spans="3:3" x14ac:dyDescent="0.25">
      <c r="C2885" s="54"/>
    </row>
    <row r="2886" spans="3:3" x14ac:dyDescent="0.25">
      <c r="C2886" s="54"/>
    </row>
    <row r="2887" spans="3:3" x14ac:dyDescent="0.25">
      <c r="C2887" s="54"/>
    </row>
    <row r="2888" spans="3:3" x14ac:dyDescent="0.25">
      <c r="C2888" s="54"/>
    </row>
    <row r="2889" spans="3:3" x14ac:dyDescent="0.25">
      <c r="C2889" s="54"/>
    </row>
    <row r="2890" spans="3:3" x14ac:dyDescent="0.25">
      <c r="C2890" s="54"/>
    </row>
    <row r="2891" spans="3:3" x14ac:dyDescent="0.25">
      <c r="C2891" s="54"/>
    </row>
    <row r="2892" spans="3:3" x14ac:dyDescent="0.25">
      <c r="C2892" s="54"/>
    </row>
    <row r="2893" spans="3:3" x14ac:dyDescent="0.25">
      <c r="C2893" s="54"/>
    </row>
    <row r="2894" spans="3:3" x14ac:dyDescent="0.25">
      <c r="C2894" s="54"/>
    </row>
    <row r="2895" spans="3:3" x14ac:dyDescent="0.25">
      <c r="C2895" s="54"/>
    </row>
    <row r="2896" spans="3:3" x14ac:dyDescent="0.25">
      <c r="C2896" s="54"/>
    </row>
    <row r="2897" spans="3:3" x14ac:dyDescent="0.25">
      <c r="C2897" s="54"/>
    </row>
    <row r="2898" spans="3:3" x14ac:dyDescent="0.25">
      <c r="C2898" s="54"/>
    </row>
    <row r="2899" spans="3:3" x14ac:dyDescent="0.25">
      <c r="C2899" s="54"/>
    </row>
    <row r="2900" spans="3:3" x14ac:dyDescent="0.25">
      <c r="C2900" s="54"/>
    </row>
    <row r="2901" spans="3:3" x14ac:dyDescent="0.25">
      <c r="C2901" s="54"/>
    </row>
    <row r="2902" spans="3:3" x14ac:dyDescent="0.25">
      <c r="C2902" s="54"/>
    </row>
    <row r="2903" spans="3:3" x14ac:dyDescent="0.25">
      <c r="C2903" s="54"/>
    </row>
    <row r="2904" spans="3:3" x14ac:dyDescent="0.25">
      <c r="C2904" s="54"/>
    </row>
    <row r="2905" spans="3:3" x14ac:dyDescent="0.25">
      <c r="C2905" s="54"/>
    </row>
    <row r="2906" spans="3:3" x14ac:dyDescent="0.25">
      <c r="C2906" s="54"/>
    </row>
    <row r="2907" spans="3:3" x14ac:dyDescent="0.25">
      <c r="C2907" s="54"/>
    </row>
    <row r="2908" spans="3:3" x14ac:dyDescent="0.25">
      <c r="C2908" s="54"/>
    </row>
    <row r="2909" spans="3:3" x14ac:dyDescent="0.25">
      <c r="C2909" s="54"/>
    </row>
    <row r="2910" spans="3:3" x14ac:dyDescent="0.25">
      <c r="C2910" s="54"/>
    </row>
    <row r="2911" spans="3:3" x14ac:dyDescent="0.25">
      <c r="C2911" s="54"/>
    </row>
    <row r="2912" spans="3:3" x14ac:dyDescent="0.25">
      <c r="C2912" s="54"/>
    </row>
    <row r="2913" spans="3:3" x14ac:dyDescent="0.25">
      <c r="C2913" s="54"/>
    </row>
    <row r="2914" spans="3:3" x14ac:dyDescent="0.25">
      <c r="C2914" s="54"/>
    </row>
    <row r="2915" spans="3:3" x14ac:dyDescent="0.25">
      <c r="C2915" s="54"/>
    </row>
    <row r="2916" spans="3:3" x14ac:dyDescent="0.25">
      <c r="C2916" s="54"/>
    </row>
    <row r="2917" spans="3:3" x14ac:dyDescent="0.25">
      <c r="C2917" s="54"/>
    </row>
    <row r="2918" spans="3:3" x14ac:dyDescent="0.25">
      <c r="C2918" s="54"/>
    </row>
    <row r="2919" spans="3:3" x14ac:dyDescent="0.25">
      <c r="C2919" s="54"/>
    </row>
    <row r="2920" spans="3:3" x14ac:dyDescent="0.25">
      <c r="C2920" s="54"/>
    </row>
    <row r="2921" spans="3:3" x14ac:dyDescent="0.25">
      <c r="C2921" s="54"/>
    </row>
    <row r="2922" spans="3:3" x14ac:dyDescent="0.25">
      <c r="C2922" s="54"/>
    </row>
    <row r="2923" spans="3:3" x14ac:dyDescent="0.25">
      <c r="C2923" s="54"/>
    </row>
    <row r="2924" spans="3:3" x14ac:dyDescent="0.25">
      <c r="C2924" s="54"/>
    </row>
    <row r="2925" spans="3:3" x14ac:dyDescent="0.25">
      <c r="C2925" s="54"/>
    </row>
    <row r="2926" spans="3:3" x14ac:dyDescent="0.25">
      <c r="C2926" s="54"/>
    </row>
    <row r="2927" spans="3:3" x14ac:dyDescent="0.25">
      <c r="C2927" s="54"/>
    </row>
    <row r="2928" spans="3:3" x14ac:dyDescent="0.25">
      <c r="C2928" s="54"/>
    </row>
    <row r="2929" spans="3:3" x14ac:dyDescent="0.25">
      <c r="C2929" s="54"/>
    </row>
    <row r="2930" spans="3:3" x14ac:dyDescent="0.25">
      <c r="C2930" s="54"/>
    </row>
    <row r="2931" spans="3:3" x14ac:dyDescent="0.25">
      <c r="C2931" s="54"/>
    </row>
    <row r="2932" spans="3:3" x14ac:dyDescent="0.25">
      <c r="C2932" s="54"/>
    </row>
    <row r="2933" spans="3:3" x14ac:dyDescent="0.25">
      <c r="C2933" s="54"/>
    </row>
    <row r="2934" spans="3:3" x14ac:dyDescent="0.25">
      <c r="C2934" s="54"/>
    </row>
    <row r="2935" spans="3:3" x14ac:dyDescent="0.25">
      <c r="C2935" s="54"/>
    </row>
    <row r="2936" spans="3:3" x14ac:dyDescent="0.25">
      <c r="C2936" s="54"/>
    </row>
    <row r="2937" spans="3:3" x14ac:dyDescent="0.25">
      <c r="C2937" s="54"/>
    </row>
    <row r="2938" spans="3:3" x14ac:dyDescent="0.25">
      <c r="C2938" s="54"/>
    </row>
    <row r="2939" spans="3:3" x14ac:dyDescent="0.25">
      <c r="C2939" s="54"/>
    </row>
    <row r="2940" spans="3:3" x14ac:dyDescent="0.25">
      <c r="C2940" s="54"/>
    </row>
    <row r="2941" spans="3:3" x14ac:dyDescent="0.25">
      <c r="C2941" s="54"/>
    </row>
    <row r="2942" spans="3:3" x14ac:dyDescent="0.25">
      <c r="C2942" s="54"/>
    </row>
    <row r="2943" spans="3:3" x14ac:dyDescent="0.25">
      <c r="C2943" s="54"/>
    </row>
    <row r="2944" spans="3:3" x14ac:dyDescent="0.25">
      <c r="C2944" s="54"/>
    </row>
    <row r="2945" spans="3:3" x14ac:dyDescent="0.25">
      <c r="C2945" s="54"/>
    </row>
    <row r="2946" spans="3:3" x14ac:dyDescent="0.25">
      <c r="C2946" s="54"/>
    </row>
    <row r="2947" spans="3:3" x14ac:dyDescent="0.25">
      <c r="C2947" s="54"/>
    </row>
    <row r="2948" spans="3:3" x14ac:dyDescent="0.25">
      <c r="C2948" s="54"/>
    </row>
    <row r="2949" spans="3:3" x14ac:dyDescent="0.25">
      <c r="C2949" s="54"/>
    </row>
    <row r="2950" spans="3:3" x14ac:dyDescent="0.25">
      <c r="C2950" s="54"/>
    </row>
    <row r="2951" spans="3:3" x14ac:dyDescent="0.25">
      <c r="C2951" s="54"/>
    </row>
    <row r="2952" spans="3:3" x14ac:dyDescent="0.25">
      <c r="C2952" s="54"/>
    </row>
    <row r="2953" spans="3:3" x14ac:dyDescent="0.25">
      <c r="C2953" s="54"/>
    </row>
    <row r="2954" spans="3:3" x14ac:dyDescent="0.25">
      <c r="C2954" s="54"/>
    </row>
    <row r="2955" spans="3:3" x14ac:dyDescent="0.25">
      <c r="C2955" s="54"/>
    </row>
    <row r="2956" spans="3:3" x14ac:dyDescent="0.25">
      <c r="C2956" s="54"/>
    </row>
    <row r="2957" spans="3:3" x14ac:dyDescent="0.25">
      <c r="C2957" s="54"/>
    </row>
    <row r="2958" spans="3:3" x14ac:dyDescent="0.25">
      <c r="C2958" s="54"/>
    </row>
    <row r="2959" spans="3:3" x14ac:dyDescent="0.25">
      <c r="C2959" s="54"/>
    </row>
    <row r="2960" spans="3:3" x14ac:dyDescent="0.25">
      <c r="C2960" s="54"/>
    </row>
    <row r="2961" spans="3:3" x14ac:dyDescent="0.25">
      <c r="C2961" s="54"/>
    </row>
    <row r="2962" spans="3:3" x14ac:dyDescent="0.25">
      <c r="C2962" s="54"/>
    </row>
    <row r="2963" spans="3:3" x14ac:dyDescent="0.25">
      <c r="C2963" s="54"/>
    </row>
    <row r="2964" spans="3:3" x14ac:dyDescent="0.25">
      <c r="C2964" s="54"/>
    </row>
    <row r="2965" spans="3:3" x14ac:dyDescent="0.25">
      <c r="C2965" s="54"/>
    </row>
    <row r="2966" spans="3:3" x14ac:dyDescent="0.25">
      <c r="C2966" s="54"/>
    </row>
    <row r="2967" spans="3:3" x14ac:dyDescent="0.25">
      <c r="C2967" s="54"/>
    </row>
    <row r="2968" spans="3:3" x14ac:dyDescent="0.25">
      <c r="C2968" s="54"/>
    </row>
    <row r="2969" spans="3:3" x14ac:dyDescent="0.25">
      <c r="C2969" s="54"/>
    </row>
    <row r="2970" spans="3:3" x14ac:dyDescent="0.25">
      <c r="C2970" s="54"/>
    </row>
    <row r="2971" spans="3:3" x14ac:dyDescent="0.25">
      <c r="C2971" s="54"/>
    </row>
    <row r="2972" spans="3:3" x14ac:dyDescent="0.25">
      <c r="C2972" s="54"/>
    </row>
    <row r="2973" spans="3:3" x14ac:dyDescent="0.25">
      <c r="C2973" s="54"/>
    </row>
    <row r="2974" spans="3:3" x14ac:dyDescent="0.25">
      <c r="C2974" s="54"/>
    </row>
    <row r="2975" spans="3:3" x14ac:dyDescent="0.25">
      <c r="C2975" s="54"/>
    </row>
    <row r="2976" spans="3:3" x14ac:dyDescent="0.25">
      <c r="C2976" s="54"/>
    </row>
    <row r="2977" spans="3:3" x14ac:dyDescent="0.25">
      <c r="C2977" s="54"/>
    </row>
    <row r="2978" spans="3:3" x14ac:dyDescent="0.25">
      <c r="C2978" s="54"/>
    </row>
    <row r="2979" spans="3:3" x14ac:dyDescent="0.25">
      <c r="C2979" s="54"/>
    </row>
    <row r="2980" spans="3:3" x14ac:dyDescent="0.25">
      <c r="C2980" s="54"/>
    </row>
    <row r="2981" spans="3:3" x14ac:dyDescent="0.25">
      <c r="C2981" s="54"/>
    </row>
    <row r="2982" spans="3:3" x14ac:dyDescent="0.25">
      <c r="C2982" s="54"/>
    </row>
    <row r="2983" spans="3:3" x14ac:dyDescent="0.25">
      <c r="C2983" s="54"/>
    </row>
    <row r="2984" spans="3:3" x14ac:dyDescent="0.25">
      <c r="C2984" s="54"/>
    </row>
    <row r="2985" spans="3:3" x14ac:dyDescent="0.25">
      <c r="C2985" s="54"/>
    </row>
    <row r="2986" spans="3:3" x14ac:dyDescent="0.25">
      <c r="C2986" s="54"/>
    </row>
    <row r="2987" spans="3:3" x14ac:dyDescent="0.25">
      <c r="C2987" s="54"/>
    </row>
    <row r="2988" spans="3:3" x14ac:dyDescent="0.25">
      <c r="C2988" s="54"/>
    </row>
    <row r="2989" spans="3:3" x14ac:dyDescent="0.25">
      <c r="C2989" s="54"/>
    </row>
    <row r="2990" spans="3:3" x14ac:dyDescent="0.25">
      <c r="C2990" s="54"/>
    </row>
    <row r="2991" spans="3:3" x14ac:dyDescent="0.25">
      <c r="C2991" s="54"/>
    </row>
    <row r="2992" spans="3:3" x14ac:dyDescent="0.25">
      <c r="C2992" s="54"/>
    </row>
    <row r="2993" spans="3:3" x14ac:dyDescent="0.25">
      <c r="C2993" s="54"/>
    </row>
    <row r="2994" spans="3:3" x14ac:dyDescent="0.25">
      <c r="C2994" s="54"/>
    </row>
    <row r="2995" spans="3:3" x14ac:dyDescent="0.25">
      <c r="C2995" s="54"/>
    </row>
    <row r="2996" spans="3:3" x14ac:dyDescent="0.25">
      <c r="C2996" s="54"/>
    </row>
    <row r="2997" spans="3:3" x14ac:dyDescent="0.25">
      <c r="C2997" s="54"/>
    </row>
    <row r="2998" spans="3:3" x14ac:dyDescent="0.25">
      <c r="C2998" s="54"/>
    </row>
    <row r="2999" spans="3:3" x14ac:dyDescent="0.25">
      <c r="C2999" s="54"/>
    </row>
    <row r="3000" spans="3:3" x14ac:dyDescent="0.25">
      <c r="C3000" s="54"/>
    </row>
    <row r="3001" spans="3:3" x14ac:dyDescent="0.25">
      <c r="C3001" s="54"/>
    </row>
    <row r="3002" spans="3:3" x14ac:dyDescent="0.25">
      <c r="C3002" s="54"/>
    </row>
    <row r="3003" spans="3:3" x14ac:dyDescent="0.25">
      <c r="C3003" s="54"/>
    </row>
    <row r="3004" spans="3:3" x14ac:dyDescent="0.25">
      <c r="C3004" s="54"/>
    </row>
    <row r="3005" spans="3:3" x14ac:dyDescent="0.25">
      <c r="C3005" s="54"/>
    </row>
    <row r="3006" spans="3:3" x14ac:dyDescent="0.25">
      <c r="C3006" s="54"/>
    </row>
    <row r="3007" spans="3:3" x14ac:dyDescent="0.25">
      <c r="C3007" s="54"/>
    </row>
    <row r="3008" spans="3:3" x14ac:dyDescent="0.25">
      <c r="C3008" s="54"/>
    </row>
    <row r="3009" spans="3:3" x14ac:dyDescent="0.25">
      <c r="C3009" s="54"/>
    </row>
    <row r="3010" spans="3:3" x14ac:dyDescent="0.25">
      <c r="C3010" s="54"/>
    </row>
    <row r="3011" spans="3:3" x14ac:dyDescent="0.25">
      <c r="C3011" s="54"/>
    </row>
    <row r="3012" spans="3:3" x14ac:dyDescent="0.25">
      <c r="C3012" s="54"/>
    </row>
    <row r="3013" spans="3:3" x14ac:dyDescent="0.25">
      <c r="C3013" s="54"/>
    </row>
    <row r="3014" spans="3:3" x14ac:dyDescent="0.25">
      <c r="C3014" s="54"/>
    </row>
    <row r="3015" spans="3:3" x14ac:dyDescent="0.25">
      <c r="C3015" s="54"/>
    </row>
    <row r="3016" spans="3:3" x14ac:dyDescent="0.25">
      <c r="C3016" s="54"/>
    </row>
    <row r="3017" spans="3:3" x14ac:dyDescent="0.25">
      <c r="C3017" s="54"/>
    </row>
    <row r="3018" spans="3:3" x14ac:dyDescent="0.25">
      <c r="C3018" s="54"/>
    </row>
    <row r="3019" spans="3:3" x14ac:dyDescent="0.25">
      <c r="C3019" s="54"/>
    </row>
    <row r="3020" spans="3:3" x14ac:dyDescent="0.25">
      <c r="C3020" s="54"/>
    </row>
    <row r="3021" spans="3:3" x14ac:dyDescent="0.25">
      <c r="C3021" s="54"/>
    </row>
    <row r="3022" spans="3:3" x14ac:dyDescent="0.25">
      <c r="C3022" s="54"/>
    </row>
    <row r="3023" spans="3:3" x14ac:dyDescent="0.25">
      <c r="C3023" s="54"/>
    </row>
    <row r="3024" spans="3:3" x14ac:dyDescent="0.25">
      <c r="C3024" s="54"/>
    </row>
    <row r="3025" spans="3:3" x14ac:dyDescent="0.25">
      <c r="C3025" s="54"/>
    </row>
    <row r="3026" spans="3:3" x14ac:dyDescent="0.25">
      <c r="C3026" s="54"/>
    </row>
    <row r="3027" spans="3:3" x14ac:dyDescent="0.25">
      <c r="C3027" s="54"/>
    </row>
    <row r="3028" spans="3:3" x14ac:dyDescent="0.25">
      <c r="C3028" s="54"/>
    </row>
    <row r="3029" spans="3:3" x14ac:dyDescent="0.25">
      <c r="C3029" s="54"/>
    </row>
    <row r="3030" spans="3:3" x14ac:dyDescent="0.25">
      <c r="C3030" s="54"/>
    </row>
    <row r="3031" spans="3:3" x14ac:dyDescent="0.25">
      <c r="C3031" s="54"/>
    </row>
    <row r="3032" spans="3:3" x14ac:dyDescent="0.25">
      <c r="C3032" s="54"/>
    </row>
    <row r="3033" spans="3:3" x14ac:dyDescent="0.25">
      <c r="C3033" s="54"/>
    </row>
    <row r="3034" spans="3:3" x14ac:dyDescent="0.25">
      <c r="C3034" s="54"/>
    </row>
    <row r="3035" spans="3:3" x14ac:dyDescent="0.25">
      <c r="C3035" s="54"/>
    </row>
    <row r="3036" spans="3:3" x14ac:dyDescent="0.25">
      <c r="C3036" s="54"/>
    </row>
    <row r="3037" spans="3:3" x14ac:dyDescent="0.25">
      <c r="C3037" s="54"/>
    </row>
    <row r="3038" spans="3:3" x14ac:dyDescent="0.25">
      <c r="C3038" s="54"/>
    </row>
    <row r="3039" spans="3:3" x14ac:dyDescent="0.25">
      <c r="C3039" s="54"/>
    </row>
    <row r="3040" spans="3:3" x14ac:dyDescent="0.25">
      <c r="C3040" s="54"/>
    </row>
    <row r="3041" spans="3:3" x14ac:dyDescent="0.25">
      <c r="C3041" s="54"/>
    </row>
    <row r="3042" spans="3:3" x14ac:dyDescent="0.25">
      <c r="C3042" s="54"/>
    </row>
    <row r="3043" spans="3:3" x14ac:dyDescent="0.25">
      <c r="C3043" s="54"/>
    </row>
    <row r="3044" spans="3:3" x14ac:dyDescent="0.25">
      <c r="C3044" s="54"/>
    </row>
    <row r="3045" spans="3:3" x14ac:dyDescent="0.25">
      <c r="C3045" s="54"/>
    </row>
    <row r="3046" spans="3:3" x14ac:dyDescent="0.25">
      <c r="C3046" s="54"/>
    </row>
    <row r="3047" spans="3:3" x14ac:dyDescent="0.25">
      <c r="C3047" s="54"/>
    </row>
    <row r="3048" spans="3:3" x14ac:dyDescent="0.25">
      <c r="C3048" s="54"/>
    </row>
    <row r="3049" spans="3:3" x14ac:dyDescent="0.25">
      <c r="C3049" s="54"/>
    </row>
    <row r="3050" spans="3:3" x14ac:dyDescent="0.25">
      <c r="C3050" s="54"/>
    </row>
    <row r="3051" spans="3:3" x14ac:dyDescent="0.25">
      <c r="C3051" s="54"/>
    </row>
    <row r="3052" spans="3:3" x14ac:dyDescent="0.25">
      <c r="C3052" s="54"/>
    </row>
    <row r="3053" spans="3:3" x14ac:dyDescent="0.25">
      <c r="C3053" s="54"/>
    </row>
    <row r="3054" spans="3:3" x14ac:dyDescent="0.25">
      <c r="C3054" s="54"/>
    </row>
    <row r="3055" spans="3:3" x14ac:dyDescent="0.25">
      <c r="C3055" s="54"/>
    </row>
    <row r="3056" spans="3:3" x14ac:dyDescent="0.25">
      <c r="C3056" s="54"/>
    </row>
    <row r="3057" spans="3:3" x14ac:dyDescent="0.25">
      <c r="C3057" s="54"/>
    </row>
    <row r="3058" spans="3:3" x14ac:dyDescent="0.25">
      <c r="C3058" s="54"/>
    </row>
    <row r="3059" spans="3:3" x14ac:dyDescent="0.25">
      <c r="C3059" s="54"/>
    </row>
    <row r="3060" spans="3:3" x14ac:dyDescent="0.25">
      <c r="C3060" s="54"/>
    </row>
    <row r="3061" spans="3:3" x14ac:dyDescent="0.25">
      <c r="C3061" s="54"/>
    </row>
    <row r="3062" spans="3:3" x14ac:dyDescent="0.25">
      <c r="C3062" s="54"/>
    </row>
    <row r="3063" spans="3:3" x14ac:dyDescent="0.25">
      <c r="C3063" s="54"/>
    </row>
    <row r="3064" spans="3:3" x14ac:dyDescent="0.25">
      <c r="C3064" s="54"/>
    </row>
    <row r="3065" spans="3:3" x14ac:dyDescent="0.25">
      <c r="C3065" s="54"/>
    </row>
    <row r="3066" spans="3:3" x14ac:dyDescent="0.25">
      <c r="C3066" s="54"/>
    </row>
    <row r="3067" spans="3:3" x14ac:dyDescent="0.25">
      <c r="C3067" s="54"/>
    </row>
    <row r="3068" spans="3:3" x14ac:dyDescent="0.25">
      <c r="C3068" s="54"/>
    </row>
    <row r="3069" spans="3:3" x14ac:dyDescent="0.25">
      <c r="C3069" s="54"/>
    </row>
    <row r="3070" spans="3:3" x14ac:dyDescent="0.25">
      <c r="C3070" s="54"/>
    </row>
    <row r="3071" spans="3:3" x14ac:dyDescent="0.25">
      <c r="C3071" s="54"/>
    </row>
    <row r="3072" spans="3:3" x14ac:dyDescent="0.25">
      <c r="C3072" s="54"/>
    </row>
    <row r="3073" spans="3:3" x14ac:dyDescent="0.25">
      <c r="C3073" s="54"/>
    </row>
    <row r="3074" spans="3:3" x14ac:dyDescent="0.25">
      <c r="C3074" s="54"/>
    </row>
    <row r="3075" spans="3:3" x14ac:dyDescent="0.25">
      <c r="C3075" s="54"/>
    </row>
    <row r="3076" spans="3:3" x14ac:dyDescent="0.25">
      <c r="C3076" s="54"/>
    </row>
    <row r="3077" spans="3:3" x14ac:dyDescent="0.25">
      <c r="C3077" s="54"/>
    </row>
    <row r="3078" spans="3:3" x14ac:dyDescent="0.25">
      <c r="C3078" s="54"/>
    </row>
    <row r="3079" spans="3:3" x14ac:dyDescent="0.25">
      <c r="C3079" s="54"/>
    </row>
    <row r="3080" spans="3:3" x14ac:dyDescent="0.25">
      <c r="C3080" s="54"/>
    </row>
    <row r="3081" spans="3:3" x14ac:dyDescent="0.25">
      <c r="C3081" s="54"/>
    </row>
    <row r="3082" spans="3:3" x14ac:dyDescent="0.25">
      <c r="C3082" s="54"/>
    </row>
    <row r="3083" spans="3:3" x14ac:dyDescent="0.25">
      <c r="C3083" s="54"/>
    </row>
    <row r="3084" spans="3:3" x14ac:dyDescent="0.25">
      <c r="C3084" s="54"/>
    </row>
    <row r="3085" spans="3:3" x14ac:dyDescent="0.25">
      <c r="C3085" s="54"/>
    </row>
    <row r="3086" spans="3:3" x14ac:dyDescent="0.25">
      <c r="C3086" s="54"/>
    </row>
    <row r="3087" spans="3:3" x14ac:dyDescent="0.25">
      <c r="C3087" s="54"/>
    </row>
    <row r="3088" spans="3:3" x14ac:dyDescent="0.25">
      <c r="C3088" s="54"/>
    </row>
    <row r="3089" spans="3:3" x14ac:dyDescent="0.25">
      <c r="C3089" s="54"/>
    </row>
    <row r="3090" spans="3:3" x14ac:dyDescent="0.25">
      <c r="C3090" s="54"/>
    </row>
    <row r="3091" spans="3:3" x14ac:dyDescent="0.25">
      <c r="C3091" s="54"/>
    </row>
    <row r="3092" spans="3:3" x14ac:dyDescent="0.25">
      <c r="C3092" s="54"/>
    </row>
    <row r="3093" spans="3:3" x14ac:dyDescent="0.25">
      <c r="C3093" s="54"/>
    </row>
    <row r="3094" spans="3:3" x14ac:dyDescent="0.25">
      <c r="C3094" s="54"/>
    </row>
    <row r="3095" spans="3:3" x14ac:dyDescent="0.25">
      <c r="C3095" s="54"/>
    </row>
    <row r="3096" spans="3:3" x14ac:dyDescent="0.25">
      <c r="C3096" s="54"/>
    </row>
    <row r="3097" spans="3:3" x14ac:dyDescent="0.25">
      <c r="C3097" s="54"/>
    </row>
    <row r="3098" spans="3:3" x14ac:dyDescent="0.25">
      <c r="C3098" s="54"/>
    </row>
    <row r="3099" spans="3:3" x14ac:dyDescent="0.25">
      <c r="C3099" s="54"/>
    </row>
    <row r="3100" spans="3:3" x14ac:dyDescent="0.25">
      <c r="C3100" s="54"/>
    </row>
    <row r="3101" spans="3:3" x14ac:dyDescent="0.25">
      <c r="C3101" s="54"/>
    </row>
    <row r="3102" spans="3:3" x14ac:dyDescent="0.25">
      <c r="C3102" s="54"/>
    </row>
    <row r="3103" spans="3:3" x14ac:dyDescent="0.25">
      <c r="C3103" s="54"/>
    </row>
    <row r="3104" spans="3:3" x14ac:dyDescent="0.25">
      <c r="C3104" s="54"/>
    </row>
    <row r="3105" spans="3:3" x14ac:dyDescent="0.25">
      <c r="C3105" s="54"/>
    </row>
    <row r="3106" spans="3:3" x14ac:dyDescent="0.25">
      <c r="C3106" s="54"/>
    </row>
    <row r="3107" spans="3:3" x14ac:dyDescent="0.25">
      <c r="C3107" s="54"/>
    </row>
    <row r="3108" spans="3:3" x14ac:dyDescent="0.25">
      <c r="C3108" s="54"/>
    </row>
    <row r="3109" spans="3:3" x14ac:dyDescent="0.25">
      <c r="C3109" s="54"/>
    </row>
    <row r="3110" spans="3:3" x14ac:dyDescent="0.25">
      <c r="C3110" s="54"/>
    </row>
    <row r="3111" spans="3:3" x14ac:dyDescent="0.25">
      <c r="C3111" s="54"/>
    </row>
    <row r="3112" spans="3:3" x14ac:dyDescent="0.25">
      <c r="C3112" s="54"/>
    </row>
    <row r="3113" spans="3:3" x14ac:dyDescent="0.25">
      <c r="C3113" s="54"/>
    </row>
    <row r="3114" spans="3:3" x14ac:dyDescent="0.25">
      <c r="C3114" s="54"/>
    </row>
    <row r="3115" spans="3:3" x14ac:dyDescent="0.25">
      <c r="C3115" s="54"/>
    </row>
    <row r="3116" spans="3:3" x14ac:dyDescent="0.25">
      <c r="C3116" s="54"/>
    </row>
    <row r="3117" spans="3:3" x14ac:dyDescent="0.25">
      <c r="C3117" s="54"/>
    </row>
    <row r="3118" spans="3:3" x14ac:dyDescent="0.25">
      <c r="C3118" s="54"/>
    </row>
    <row r="3119" spans="3:3" x14ac:dyDescent="0.25">
      <c r="C3119" s="54"/>
    </row>
    <row r="3120" spans="3:3" x14ac:dyDescent="0.25">
      <c r="C3120" s="54"/>
    </row>
    <row r="3121" spans="3:3" x14ac:dyDescent="0.25">
      <c r="C3121" s="54"/>
    </row>
    <row r="3122" spans="3:3" x14ac:dyDescent="0.25">
      <c r="C3122" s="54"/>
    </row>
    <row r="3123" spans="3:3" x14ac:dyDescent="0.25">
      <c r="C3123" s="54"/>
    </row>
    <row r="3124" spans="3:3" x14ac:dyDescent="0.25">
      <c r="C3124" s="54"/>
    </row>
    <row r="3125" spans="3:3" x14ac:dyDescent="0.25">
      <c r="C3125" s="54"/>
    </row>
    <row r="3126" spans="3:3" x14ac:dyDescent="0.25">
      <c r="C3126" s="54"/>
    </row>
    <row r="3127" spans="3:3" x14ac:dyDescent="0.25">
      <c r="C3127" s="54"/>
    </row>
    <row r="3128" spans="3:3" x14ac:dyDescent="0.25">
      <c r="C3128" s="54"/>
    </row>
    <row r="3129" spans="3:3" x14ac:dyDescent="0.25">
      <c r="C3129" s="54"/>
    </row>
    <row r="3130" spans="3:3" x14ac:dyDescent="0.25">
      <c r="C3130" s="54"/>
    </row>
    <row r="3131" spans="3:3" x14ac:dyDescent="0.25">
      <c r="C3131" s="54"/>
    </row>
    <row r="3132" spans="3:3" x14ac:dyDescent="0.25">
      <c r="C3132" s="54"/>
    </row>
    <row r="3133" spans="3:3" x14ac:dyDescent="0.25">
      <c r="C3133" s="54"/>
    </row>
    <row r="3134" spans="3:3" x14ac:dyDescent="0.25">
      <c r="C3134" s="54"/>
    </row>
    <row r="3135" spans="3:3" x14ac:dyDescent="0.25">
      <c r="C3135" s="54"/>
    </row>
    <row r="3136" spans="3:3" x14ac:dyDescent="0.25">
      <c r="C3136" s="54"/>
    </row>
    <row r="3137" spans="3:3" x14ac:dyDescent="0.25">
      <c r="C3137" s="54"/>
    </row>
    <row r="3138" spans="3:3" x14ac:dyDescent="0.25">
      <c r="C3138" s="54"/>
    </row>
    <row r="3139" spans="3:3" x14ac:dyDescent="0.25">
      <c r="C3139" s="54"/>
    </row>
    <row r="3140" spans="3:3" x14ac:dyDescent="0.25">
      <c r="C3140" s="54"/>
    </row>
    <row r="3141" spans="3:3" x14ac:dyDescent="0.25">
      <c r="C3141" s="54"/>
    </row>
    <row r="3142" spans="3:3" x14ac:dyDescent="0.25">
      <c r="C3142" s="54"/>
    </row>
    <row r="3143" spans="3:3" x14ac:dyDescent="0.25">
      <c r="C3143" s="54"/>
    </row>
    <row r="3144" spans="3:3" x14ac:dyDescent="0.25">
      <c r="C3144" s="54"/>
    </row>
    <row r="3145" spans="3:3" x14ac:dyDescent="0.25">
      <c r="C3145" s="54"/>
    </row>
    <row r="3146" spans="3:3" x14ac:dyDescent="0.25">
      <c r="C3146" s="54"/>
    </row>
    <row r="3147" spans="3:3" x14ac:dyDescent="0.25">
      <c r="C3147" s="54"/>
    </row>
    <row r="3148" spans="3:3" x14ac:dyDescent="0.25">
      <c r="C3148" s="54"/>
    </row>
    <row r="3149" spans="3:3" x14ac:dyDescent="0.25">
      <c r="C3149" s="54"/>
    </row>
    <row r="3150" spans="3:3" x14ac:dyDescent="0.25">
      <c r="C3150" s="54"/>
    </row>
    <row r="3151" spans="3:3" x14ac:dyDescent="0.25">
      <c r="C3151" s="54"/>
    </row>
    <row r="3152" spans="3:3" x14ac:dyDescent="0.25">
      <c r="C3152" s="54"/>
    </row>
    <row r="3153" spans="3:3" x14ac:dyDescent="0.25">
      <c r="C3153" s="54"/>
    </row>
    <row r="3154" spans="3:3" x14ac:dyDescent="0.25">
      <c r="C3154" s="54"/>
    </row>
    <row r="3155" spans="3:3" x14ac:dyDescent="0.25">
      <c r="C3155" s="54"/>
    </row>
    <row r="3156" spans="3:3" x14ac:dyDescent="0.25">
      <c r="C3156" s="54"/>
    </row>
    <row r="3157" spans="3:3" x14ac:dyDescent="0.25">
      <c r="C3157" s="54"/>
    </row>
    <row r="3158" spans="3:3" x14ac:dyDescent="0.25">
      <c r="C3158" s="54"/>
    </row>
    <row r="3159" spans="3:3" x14ac:dyDescent="0.25">
      <c r="C3159" s="54"/>
    </row>
    <row r="3160" spans="3:3" x14ac:dyDescent="0.25">
      <c r="C3160" s="54"/>
    </row>
    <row r="3161" spans="3:3" x14ac:dyDescent="0.25">
      <c r="C3161" s="54"/>
    </row>
    <row r="3162" spans="3:3" x14ac:dyDescent="0.25">
      <c r="C3162" s="54"/>
    </row>
    <row r="3163" spans="3:3" x14ac:dyDescent="0.25">
      <c r="C3163" s="54"/>
    </row>
    <row r="3164" spans="3:3" x14ac:dyDescent="0.25">
      <c r="C3164" s="54"/>
    </row>
    <row r="3165" spans="3:3" x14ac:dyDescent="0.25">
      <c r="C3165" s="54"/>
    </row>
    <row r="3166" spans="3:3" x14ac:dyDescent="0.25">
      <c r="C3166" s="54"/>
    </row>
    <row r="3167" spans="3:3" x14ac:dyDescent="0.25">
      <c r="C3167" s="54"/>
    </row>
    <row r="3168" spans="3:3" x14ac:dyDescent="0.25">
      <c r="C3168" s="54"/>
    </row>
    <row r="3169" spans="3:3" x14ac:dyDescent="0.25">
      <c r="C3169" s="54"/>
    </row>
    <row r="3170" spans="3:3" x14ac:dyDescent="0.25">
      <c r="C3170" s="54"/>
    </row>
    <row r="3171" spans="3:3" x14ac:dyDescent="0.25">
      <c r="C3171" s="54"/>
    </row>
    <row r="3172" spans="3:3" x14ac:dyDescent="0.25">
      <c r="C3172" s="54"/>
    </row>
    <row r="3173" spans="3:3" x14ac:dyDescent="0.25">
      <c r="C3173" s="54"/>
    </row>
    <row r="3174" spans="3:3" x14ac:dyDescent="0.25">
      <c r="C3174" s="54"/>
    </row>
    <row r="3175" spans="3:3" x14ac:dyDescent="0.25">
      <c r="C3175" s="54"/>
    </row>
    <row r="3176" spans="3:3" x14ac:dyDescent="0.25">
      <c r="C3176" s="54"/>
    </row>
    <row r="3177" spans="3:3" x14ac:dyDescent="0.25">
      <c r="C3177" s="54"/>
    </row>
    <row r="3178" spans="3:3" x14ac:dyDescent="0.25">
      <c r="C3178" s="54"/>
    </row>
    <row r="3179" spans="3:3" x14ac:dyDescent="0.25">
      <c r="C3179" s="54"/>
    </row>
    <row r="3180" spans="3:3" x14ac:dyDescent="0.25">
      <c r="C3180" s="54"/>
    </row>
    <row r="3181" spans="3:3" x14ac:dyDescent="0.25">
      <c r="C3181" s="54"/>
    </row>
    <row r="3182" spans="3:3" x14ac:dyDescent="0.25">
      <c r="C3182" s="54"/>
    </row>
    <row r="3183" spans="3:3" x14ac:dyDescent="0.25">
      <c r="C3183" s="54"/>
    </row>
    <row r="3184" spans="3:3" x14ac:dyDescent="0.25">
      <c r="C3184" s="54"/>
    </row>
    <row r="3185" spans="3:3" x14ac:dyDescent="0.25">
      <c r="C3185" s="54"/>
    </row>
    <row r="3186" spans="3:3" x14ac:dyDescent="0.25">
      <c r="C3186" s="54"/>
    </row>
    <row r="3187" spans="3:3" x14ac:dyDescent="0.25">
      <c r="C3187" s="54"/>
    </row>
    <row r="3188" spans="3:3" x14ac:dyDescent="0.25">
      <c r="C3188" s="54"/>
    </row>
    <row r="3189" spans="3:3" x14ac:dyDescent="0.25">
      <c r="C3189" s="54"/>
    </row>
    <row r="3190" spans="3:3" x14ac:dyDescent="0.25">
      <c r="C3190" s="54"/>
    </row>
    <row r="3191" spans="3:3" x14ac:dyDescent="0.25">
      <c r="C3191" s="54"/>
    </row>
    <row r="3192" spans="3:3" x14ac:dyDescent="0.25">
      <c r="C3192" s="54"/>
    </row>
    <row r="3193" spans="3:3" x14ac:dyDescent="0.25">
      <c r="C3193" s="54"/>
    </row>
    <row r="3194" spans="3:3" x14ac:dyDescent="0.25">
      <c r="C3194" s="54"/>
    </row>
    <row r="3195" spans="3:3" x14ac:dyDescent="0.25">
      <c r="C3195" s="54"/>
    </row>
    <row r="3196" spans="3:3" x14ac:dyDescent="0.25">
      <c r="C3196" s="54"/>
    </row>
    <row r="3197" spans="3:3" x14ac:dyDescent="0.25">
      <c r="C3197" s="54"/>
    </row>
    <row r="3198" spans="3:3" x14ac:dyDescent="0.25">
      <c r="C3198" s="54"/>
    </row>
    <row r="3199" spans="3:3" x14ac:dyDescent="0.25">
      <c r="C3199" s="54"/>
    </row>
    <row r="3200" spans="3:3" x14ac:dyDescent="0.25">
      <c r="C3200" s="54"/>
    </row>
    <row r="3201" spans="3:3" x14ac:dyDescent="0.25">
      <c r="C3201" s="54"/>
    </row>
    <row r="3202" spans="3:3" x14ac:dyDescent="0.25">
      <c r="C3202" s="54"/>
    </row>
    <row r="3203" spans="3:3" x14ac:dyDescent="0.25">
      <c r="C3203" s="54"/>
    </row>
    <row r="3204" spans="3:3" x14ac:dyDescent="0.25">
      <c r="C3204" s="54"/>
    </row>
    <row r="3205" spans="3:3" x14ac:dyDescent="0.25">
      <c r="C3205" s="54"/>
    </row>
    <row r="3206" spans="3:3" x14ac:dyDescent="0.25">
      <c r="C3206" s="54"/>
    </row>
    <row r="3207" spans="3:3" x14ac:dyDescent="0.25">
      <c r="C3207" s="54"/>
    </row>
    <row r="3208" spans="3:3" x14ac:dyDescent="0.25">
      <c r="C3208" s="54"/>
    </row>
    <row r="3209" spans="3:3" x14ac:dyDescent="0.25">
      <c r="C3209" s="54"/>
    </row>
    <row r="3210" spans="3:3" x14ac:dyDescent="0.25">
      <c r="C3210" s="54"/>
    </row>
    <row r="3211" spans="3:3" x14ac:dyDescent="0.25">
      <c r="C3211" s="54"/>
    </row>
    <row r="3212" spans="3:3" x14ac:dyDescent="0.25">
      <c r="C3212" s="54"/>
    </row>
    <row r="3213" spans="3:3" x14ac:dyDescent="0.25">
      <c r="C3213" s="54"/>
    </row>
    <row r="3214" spans="3:3" x14ac:dyDescent="0.25">
      <c r="C3214" s="54"/>
    </row>
    <row r="3215" spans="3:3" x14ac:dyDescent="0.25">
      <c r="C3215" s="54"/>
    </row>
    <row r="3216" spans="3:3" x14ac:dyDescent="0.25">
      <c r="C3216" s="54"/>
    </row>
    <row r="3217" spans="3:3" x14ac:dyDescent="0.25">
      <c r="C3217" s="54"/>
    </row>
    <row r="3218" spans="3:3" x14ac:dyDescent="0.25">
      <c r="C3218" s="54"/>
    </row>
    <row r="3219" spans="3:3" x14ac:dyDescent="0.25">
      <c r="C3219" s="54"/>
    </row>
    <row r="3220" spans="3:3" x14ac:dyDescent="0.25">
      <c r="C3220" s="54"/>
    </row>
    <row r="3221" spans="3:3" x14ac:dyDescent="0.25">
      <c r="C3221" s="54"/>
    </row>
    <row r="3222" spans="3:3" x14ac:dyDescent="0.25">
      <c r="C3222" s="54"/>
    </row>
    <row r="3223" spans="3:3" x14ac:dyDescent="0.25">
      <c r="C3223" s="54"/>
    </row>
    <row r="3224" spans="3:3" x14ac:dyDescent="0.25">
      <c r="C3224" s="54"/>
    </row>
    <row r="3225" spans="3:3" x14ac:dyDescent="0.25">
      <c r="C3225" s="54"/>
    </row>
    <row r="3226" spans="3:3" x14ac:dyDescent="0.25">
      <c r="C3226" s="54"/>
    </row>
    <row r="3227" spans="3:3" x14ac:dyDescent="0.25">
      <c r="C3227" s="54"/>
    </row>
    <row r="3228" spans="3:3" x14ac:dyDescent="0.25">
      <c r="C3228" s="54"/>
    </row>
    <row r="3229" spans="3:3" x14ac:dyDescent="0.25">
      <c r="C3229" s="54"/>
    </row>
    <row r="3230" spans="3:3" x14ac:dyDescent="0.25">
      <c r="C3230" s="54"/>
    </row>
    <row r="3231" spans="3:3" x14ac:dyDescent="0.25">
      <c r="C3231" s="54"/>
    </row>
    <row r="3232" spans="3:3" x14ac:dyDescent="0.25">
      <c r="C3232" s="54"/>
    </row>
    <row r="3233" spans="3:3" x14ac:dyDescent="0.25">
      <c r="C3233" s="54"/>
    </row>
    <row r="3234" spans="3:3" x14ac:dyDescent="0.25">
      <c r="C3234" s="54"/>
    </row>
    <row r="3235" spans="3:3" x14ac:dyDescent="0.25">
      <c r="C3235" s="54"/>
    </row>
    <row r="3236" spans="3:3" x14ac:dyDescent="0.25">
      <c r="C3236" s="54"/>
    </row>
    <row r="3237" spans="3:3" x14ac:dyDescent="0.25">
      <c r="C3237" s="54"/>
    </row>
    <row r="3238" spans="3:3" x14ac:dyDescent="0.25">
      <c r="C3238" s="54"/>
    </row>
    <row r="3239" spans="3:3" x14ac:dyDescent="0.25">
      <c r="C3239" s="54"/>
    </row>
    <row r="3240" spans="3:3" x14ac:dyDescent="0.25">
      <c r="C3240" s="54"/>
    </row>
    <row r="3241" spans="3:3" x14ac:dyDescent="0.25">
      <c r="C3241" s="54"/>
    </row>
    <row r="3242" spans="3:3" x14ac:dyDescent="0.25">
      <c r="C3242" s="54"/>
    </row>
    <row r="3243" spans="3:3" x14ac:dyDescent="0.25">
      <c r="C3243" s="54"/>
    </row>
    <row r="3244" spans="3:3" x14ac:dyDescent="0.25">
      <c r="C3244" s="54"/>
    </row>
    <row r="3245" spans="3:3" x14ac:dyDescent="0.25">
      <c r="C3245" s="54"/>
    </row>
    <row r="3246" spans="3:3" x14ac:dyDescent="0.25">
      <c r="C3246" s="54"/>
    </row>
    <row r="3247" spans="3:3" x14ac:dyDescent="0.25">
      <c r="C3247" s="54"/>
    </row>
    <row r="3248" spans="3:3" x14ac:dyDescent="0.25">
      <c r="C3248" s="54"/>
    </row>
    <row r="3249" spans="3:3" x14ac:dyDescent="0.25">
      <c r="C3249" s="54"/>
    </row>
    <row r="3250" spans="3:3" x14ac:dyDescent="0.25">
      <c r="C3250" s="54"/>
    </row>
    <row r="3251" spans="3:3" x14ac:dyDescent="0.25">
      <c r="C3251" s="54"/>
    </row>
    <row r="3252" spans="3:3" x14ac:dyDescent="0.25">
      <c r="C3252" s="54"/>
    </row>
    <row r="3253" spans="3:3" x14ac:dyDescent="0.25">
      <c r="C3253" s="54"/>
    </row>
    <row r="3254" spans="3:3" x14ac:dyDescent="0.25">
      <c r="C3254" s="54"/>
    </row>
    <row r="3255" spans="3:3" x14ac:dyDescent="0.25">
      <c r="C3255" s="54"/>
    </row>
    <row r="3256" spans="3:3" x14ac:dyDescent="0.25">
      <c r="C3256" s="54"/>
    </row>
    <row r="3257" spans="3:3" x14ac:dyDescent="0.25">
      <c r="C3257" s="54"/>
    </row>
    <row r="3258" spans="3:3" x14ac:dyDescent="0.25">
      <c r="C3258" s="54"/>
    </row>
    <row r="3259" spans="3:3" x14ac:dyDescent="0.25">
      <c r="C3259" s="54"/>
    </row>
    <row r="3260" spans="3:3" x14ac:dyDescent="0.25">
      <c r="C3260" s="54"/>
    </row>
    <row r="3261" spans="3:3" x14ac:dyDescent="0.25">
      <c r="C3261" s="54"/>
    </row>
    <row r="3262" spans="3:3" x14ac:dyDescent="0.25">
      <c r="C3262" s="54"/>
    </row>
    <row r="3263" spans="3:3" x14ac:dyDescent="0.25">
      <c r="C3263" s="54"/>
    </row>
    <row r="3264" spans="3:3" x14ac:dyDescent="0.25">
      <c r="C3264" s="54"/>
    </row>
    <row r="3265" spans="3:3" x14ac:dyDescent="0.25">
      <c r="C3265" s="54"/>
    </row>
    <row r="3266" spans="3:3" x14ac:dyDescent="0.25">
      <c r="C3266" s="54"/>
    </row>
    <row r="3267" spans="3:3" x14ac:dyDescent="0.25">
      <c r="C3267" s="54"/>
    </row>
    <row r="3268" spans="3:3" x14ac:dyDescent="0.25">
      <c r="C3268" s="54"/>
    </row>
    <row r="3269" spans="3:3" x14ac:dyDescent="0.25">
      <c r="C3269" s="54"/>
    </row>
    <row r="3270" spans="3:3" x14ac:dyDescent="0.25">
      <c r="C3270" s="54"/>
    </row>
    <row r="3271" spans="3:3" x14ac:dyDescent="0.25">
      <c r="C3271" s="54"/>
    </row>
    <row r="3272" spans="3:3" x14ac:dyDescent="0.25">
      <c r="C3272" s="54"/>
    </row>
    <row r="3273" spans="3:3" x14ac:dyDescent="0.25">
      <c r="C3273" s="54"/>
    </row>
    <row r="3274" spans="3:3" x14ac:dyDescent="0.25">
      <c r="C3274" s="54"/>
    </row>
    <row r="3275" spans="3:3" x14ac:dyDescent="0.25">
      <c r="C3275" s="54"/>
    </row>
    <row r="3276" spans="3:3" x14ac:dyDescent="0.25">
      <c r="C3276" s="54"/>
    </row>
    <row r="3277" spans="3:3" x14ac:dyDescent="0.25">
      <c r="C3277" s="54"/>
    </row>
    <row r="3278" spans="3:3" x14ac:dyDescent="0.25">
      <c r="C3278" s="54"/>
    </row>
    <row r="3279" spans="3:3" x14ac:dyDescent="0.25">
      <c r="C3279" s="54"/>
    </row>
    <row r="3280" spans="3:3" x14ac:dyDescent="0.25">
      <c r="C3280" s="54"/>
    </row>
    <row r="3281" spans="3:3" x14ac:dyDescent="0.25">
      <c r="C3281" s="54"/>
    </row>
    <row r="3282" spans="3:3" x14ac:dyDescent="0.25">
      <c r="C3282" s="54"/>
    </row>
    <row r="3283" spans="3:3" x14ac:dyDescent="0.25">
      <c r="C3283" s="54"/>
    </row>
    <row r="3284" spans="3:3" x14ac:dyDescent="0.25">
      <c r="C3284" s="54"/>
    </row>
    <row r="3285" spans="3:3" x14ac:dyDescent="0.25">
      <c r="C3285" s="54"/>
    </row>
    <row r="3286" spans="3:3" x14ac:dyDescent="0.25">
      <c r="C3286" s="54"/>
    </row>
    <row r="3287" spans="3:3" x14ac:dyDescent="0.25">
      <c r="C3287" s="54"/>
    </row>
    <row r="3288" spans="3:3" x14ac:dyDescent="0.25">
      <c r="C3288" s="54"/>
    </row>
    <row r="3289" spans="3:3" x14ac:dyDescent="0.25">
      <c r="C3289" s="54"/>
    </row>
    <row r="3290" spans="3:3" x14ac:dyDescent="0.25">
      <c r="C3290" s="54"/>
    </row>
    <row r="3291" spans="3:3" x14ac:dyDescent="0.25">
      <c r="C3291" s="54"/>
    </row>
    <row r="3292" spans="3:3" x14ac:dyDescent="0.25">
      <c r="C3292" s="54"/>
    </row>
    <row r="3293" spans="3:3" x14ac:dyDescent="0.25">
      <c r="C3293" s="54"/>
    </row>
    <row r="3294" spans="3:3" x14ac:dyDescent="0.25">
      <c r="C3294" s="54"/>
    </row>
    <row r="3295" spans="3:3" x14ac:dyDescent="0.25">
      <c r="C3295" s="54"/>
    </row>
    <row r="3296" spans="3:3" x14ac:dyDescent="0.25">
      <c r="C3296" s="54"/>
    </row>
    <row r="3297" spans="3:3" x14ac:dyDescent="0.25">
      <c r="C3297" s="54"/>
    </row>
    <row r="3298" spans="3:3" x14ac:dyDescent="0.25">
      <c r="C3298" s="54"/>
    </row>
    <row r="3299" spans="3:3" x14ac:dyDescent="0.25">
      <c r="C3299" s="54"/>
    </row>
    <row r="3300" spans="3:3" x14ac:dyDescent="0.25">
      <c r="C3300" s="54"/>
    </row>
    <row r="3301" spans="3:3" x14ac:dyDescent="0.25">
      <c r="C3301" s="54"/>
    </row>
    <row r="3302" spans="3:3" x14ac:dyDescent="0.25">
      <c r="C3302" s="54"/>
    </row>
    <row r="3303" spans="3:3" x14ac:dyDescent="0.25">
      <c r="C3303" s="54"/>
    </row>
    <row r="3304" spans="3:3" x14ac:dyDescent="0.25">
      <c r="C3304" s="54"/>
    </row>
    <row r="3305" spans="3:3" x14ac:dyDescent="0.25">
      <c r="C3305" s="54"/>
    </row>
    <row r="3306" spans="3:3" x14ac:dyDescent="0.25">
      <c r="C3306" s="54"/>
    </row>
    <row r="3307" spans="3:3" x14ac:dyDescent="0.25">
      <c r="C3307" s="54"/>
    </row>
    <row r="3308" spans="3:3" x14ac:dyDescent="0.25">
      <c r="C3308" s="54"/>
    </row>
    <row r="3309" spans="3:3" x14ac:dyDescent="0.25">
      <c r="C3309" s="54"/>
    </row>
    <row r="3310" spans="3:3" x14ac:dyDescent="0.25">
      <c r="C3310" s="54"/>
    </row>
    <row r="3311" spans="3:3" x14ac:dyDescent="0.25">
      <c r="C3311" s="54"/>
    </row>
    <row r="3312" spans="3:3" x14ac:dyDescent="0.25">
      <c r="C3312" s="54"/>
    </row>
    <row r="3313" spans="3:3" x14ac:dyDescent="0.25">
      <c r="C3313" s="54"/>
    </row>
    <row r="3314" spans="3:3" x14ac:dyDescent="0.25">
      <c r="C3314" s="54"/>
    </row>
    <row r="3315" spans="3:3" x14ac:dyDescent="0.25">
      <c r="C3315" s="54"/>
    </row>
    <row r="3316" spans="3:3" x14ac:dyDescent="0.25">
      <c r="C3316" s="54"/>
    </row>
    <row r="3317" spans="3:3" x14ac:dyDescent="0.25">
      <c r="C3317" s="54"/>
    </row>
    <row r="3318" spans="3:3" x14ac:dyDescent="0.25">
      <c r="C3318" s="54"/>
    </row>
    <row r="3319" spans="3:3" x14ac:dyDescent="0.25">
      <c r="C3319" s="54"/>
    </row>
    <row r="3320" spans="3:3" x14ac:dyDescent="0.25">
      <c r="C3320" s="54"/>
    </row>
    <row r="3321" spans="3:3" x14ac:dyDescent="0.25">
      <c r="C3321" s="54"/>
    </row>
    <row r="3322" spans="3:3" x14ac:dyDescent="0.25">
      <c r="C3322" s="54"/>
    </row>
    <row r="3323" spans="3:3" x14ac:dyDescent="0.25">
      <c r="C3323" s="54"/>
    </row>
    <row r="3324" spans="3:3" x14ac:dyDescent="0.25">
      <c r="C3324" s="54"/>
    </row>
    <row r="3325" spans="3:3" x14ac:dyDescent="0.25">
      <c r="C3325" s="54"/>
    </row>
    <row r="3326" spans="3:3" x14ac:dyDescent="0.25">
      <c r="C3326" s="54"/>
    </row>
    <row r="3327" spans="3:3" x14ac:dyDescent="0.25">
      <c r="C3327" s="54"/>
    </row>
    <row r="3328" spans="3:3" x14ac:dyDescent="0.25">
      <c r="C3328" s="54"/>
    </row>
    <row r="3329" spans="3:3" x14ac:dyDescent="0.25">
      <c r="C3329" s="54"/>
    </row>
    <row r="3330" spans="3:3" x14ac:dyDescent="0.25">
      <c r="C3330" s="54"/>
    </row>
    <row r="3331" spans="3:3" x14ac:dyDescent="0.25">
      <c r="C3331" s="54"/>
    </row>
    <row r="3332" spans="3:3" x14ac:dyDescent="0.25">
      <c r="C3332" s="54"/>
    </row>
    <row r="3333" spans="3:3" x14ac:dyDescent="0.25">
      <c r="C3333" s="54"/>
    </row>
    <row r="3334" spans="3:3" x14ac:dyDescent="0.25">
      <c r="C3334" s="54"/>
    </row>
    <row r="3335" spans="3:3" x14ac:dyDescent="0.25">
      <c r="C3335" s="54"/>
    </row>
    <row r="3336" spans="3:3" x14ac:dyDescent="0.25">
      <c r="C3336" s="54"/>
    </row>
    <row r="3337" spans="3:3" x14ac:dyDescent="0.25">
      <c r="C3337" s="54"/>
    </row>
    <row r="3338" spans="3:3" x14ac:dyDescent="0.25">
      <c r="C3338" s="54"/>
    </row>
    <row r="3339" spans="3:3" x14ac:dyDescent="0.25">
      <c r="C3339" s="54"/>
    </row>
    <row r="3340" spans="3:3" x14ac:dyDescent="0.25">
      <c r="C3340" s="54"/>
    </row>
    <row r="3341" spans="3:3" x14ac:dyDescent="0.25">
      <c r="C3341" s="54"/>
    </row>
    <row r="3342" spans="3:3" x14ac:dyDescent="0.25">
      <c r="C3342" s="54"/>
    </row>
    <row r="3343" spans="3:3" x14ac:dyDescent="0.25">
      <c r="C3343" s="54"/>
    </row>
    <row r="3344" spans="3:3" x14ac:dyDescent="0.25">
      <c r="C3344" s="54"/>
    </row>
    <row r="3345" spans="3:3" x14ac:dyDescent="0.25">
      <c r="C3345" s="54"/>
    </row>
    <row r="3346" spans="3:3" x14ac:dyDescent="0.25">
      <c r="C3346" s="54"/>
    </row>
    <row r="3347" spans="3:3" x14ac:dyDescent="0.25">
      <c r="C3347" s="54"/>
    </row>
    <row r="3348" spans="3:3" x14ac:dyDescent="0.25">
      <c r="C3348" s="54"/>
    </row>
    <row r="3349" spans="3:3" x14ac:dyDescent="0.25">
      <c r="C3349" s="54"/>
    </row>
    <row r="3350" spans="3:3" x14ac:dyDescent="0.25">
      <c r="C3350" s="54"/>
    </row>
    <row r="3351" spans="3:3" x14ac:dyDescent="0.25">
      <c r="C3351" s="54"/>
    </row>
    <row r="3352" spans="3:3" x14ac:dyDescent="0.25">
      <c r="C3352" s="54"/>
    </row>
    <row r="3353" spans="3:3" x14ac:dyDescent="0.25">
      <c r="C3353" s="54"/>
    </row>
    <row r="3354" spans="3:3" x14ac:dyDescent="0.25">
      <c r="C3354" s="54"/>
    </row>
    <row r="3355" spans="3:3" x14ac:dyDescent="0.25">
      <c r="C3355" s="54"/>
    </row>
    <row r="3356" spans="3:3" x14ac:dyDescent="0.25">
      <c r="C3356" s="54"/>
    </row>
    <row r="3357" spans="3:3" x14ac:dyDescent="0.25">
      <c r="C3357" s="54"/>
    </row>
    <row r="3358" spans="3:3" x14ac:dyDescent="0.25">
      <c r="C3358" s="54"/>
    </row>
    <row r="3359" spans="3:3" x14ac:dyDescent="0.25">
      <c r="C3359" s="54"/>
    </row>
    <row r="3360" spans="3:3" x14ac:dyDescent="0.25">
      <c r="C3360" s="54"/>
    </row>
    <row r="3361" spans="3:3" x14ac:dyDescent="0.25">
      <c r="C3361" s="54"/>
    </row>
    <row r="3362" spans="3:3" x14ac:dyDescent="0.25">
      <c r="C3362" s="54"/>
    </row>
    <row r="3363" spans="3:3" x14ac:dyDescent="0.25">
      <c r="C3363" s="54"/>
    </row>
    <row r="3364" spans="3:3" x14ac:dyDescent="0.25">
      <c r="C3364" s="54"/>
    </row>
    <row r="3365" spans="3:3" x14ac:dyDescent="0.25">
      <c r="C3365" s="54"/>
    </row>
    <row r="3366" spans="3:3" x14ac:dyDescent="0.25">
      <c r="C3366" s="54"/>
    </row>
    <row r="3367" spans="3:3" x14ac:dyDescent="0.25">
      <c r="C3367" s="54"/>
    </row>
    <row r="3368" spans="3:3" x14ac:dyDescent="0.25">
      <c r="C3368" s="54"/>
    </row>
    <row r="3369" spans="3:3" x14ac:dyDescent="0.25">
      <c r="C3369" s="54"/>
    </row>
    <row r="3370" spans="3:3" x14ac:dyDescent="0.25">
      <c r="C3370" s="54"/>
    </row>
    <row r="3371" spans="3:3" x14ac:dyDescent="0.25">
      <c r="C3371" s="54"/>
    </row>
    <row r="3372" spans="3:3" x14ac:dyDescent="0.25">
      <c r="C3372" s="54"/>
    </row>
    <row r="3373" spans="3:3" x14ac:dyDescent="0.25">
      <c r="C3373" s="54"/>
    </row>
    <row r="3374" spans="3:3" x14ac:dyDescent="0.25">
      <c r="C3374" s="54"/>
    </row>
    <row r="3375" spans="3:3" x14ac:dyDescent="0.25">
      <c r="C3375" s="54"/>
    </row>
    <row r="3376" spans="3:3" x14ac:dyDescent="0.25">
      <c r="C3376" s="54"/>
    </row>
    <row r="3377" spans="3:3" x14ac:dyDescent="0.25">
      <c r="C3377" s="54"/>
    </row>
    <row r="3378" spans="3:3" x14ac:dyDescent="0.25">
      <c r="C3378" s="54"/>
    </row>
    <row r="3379" spans="3:3" x14ac:dyDescent="0.25">
      <c r="C3379" s="54"/>
    </row>
    <row r="3380" spans="3:3" x14ac:dyDescent="0.25">
      <c r="C3380" s="54"/>
    </row>
    <row r="3381" spans="3:3" x14ac:dyDescent="0.25">
      <c r="C3381" s="54"/>
    </row>
    <row r="3382" spans="3:3" x14ac:dyDescent="0.25">
      <c r="C3382" s="54"/>
    </row>
    <row r="3383" spans="3:3" x14ac:dyDescent="0.25">
      <c r="C3383" s="54"/>
    </row>
    <row r="3384" spans="3:3" x14ac:dyDescent="0.25">
      <c r="C3384" s="54"/>
    </row>
    <row r="3385" spans="3:3" x14ac:dyDescent="0.25">
      <c r="C3385" s="54"/>
    </row>
    <row r="3386" spans="3:3" x14ac:dyDescent="0.25">
      <c r="C3386" s="54"/>
    </row>
  </sheetData>
  <mergeCells count="7">
    <mergeCell ref="AW1:BB1"/>
    <mergeCell ref="AK1:AN1"/>
    <mergeCell ref="AO1:AQ1"/>
    <mergeCell ref="AS1:AV1"/>
    <mergeCell ref="B1:G1"/>
    <mergeCell ref="I1:Z1"/>
    <mergeCell ref="AA1:AJ1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>
    <tabColor rgb="FFFF0000"/>
  </sheetPr>
  <dimension ref="A1:CL7065"/>
  <sheetViews>
    <sheetView zoomScale="85" zoomScaleNormal="85" workbookViewId="0">
      <pane xSplit="1" ySplit="2" topLeftCell="B3390" activePane="bottomRight" state="frozen"/>
      <selection pane="topRight" activeCell="B1" sqref="B1"/>
      <selection pane="bottomLeft" activeCell="A3" sqref="A3"/>
      <selection pane="bottomRight" activeCell="A3408" sqref="A3408"/>
    </sheetView>
  </sheetViews>
  <sheetFormatPr defaultRowHeight="15.75" x14ac:dyDescent="0.25"/>
  <cols>
    <col min="1" max="1" width="11.6640625" style="3" bestFit="1" customWidth="1"/>
    <col min="2" max="2" width="10.21875" bestFit="1" customWidth="1"/>
    <col min="3" max="3" width="10.6640625" bestFit="1" customWidth="1"/>
    <col min="4" max="4" width="8.44140625" bestFit="1" customWidth="1"/>
    <col min="5" max="5" width="11" bestFit="1" customWidth="1"/>
    <col min="6" max="6" width="7.44140625" bestFit="1" customWidth="1"/>
    <col min="7" max="7" width="8.44140625" bestFit="1" customWidth="1"/>
    <col min="8" max="8" width="12.77734375" bestFit="1" customWidth="1"/>
    <col min="9" max="9" width="7.6640625" bestFit="1" customWidth="1"/>
    <col min="10" max="10" width="18.5546875" bestFit="1" customWidth="1"/>
    <col min="11" max="11" width="16.5546875" bestFit="1" customWidth="1"/>
    <col min="12" max="13" width="8.88671875" bestFit="1" customWidth="1"/>
    <col min="14" max="14" width="15.88671875" bestFit="1" customWidth="1"/>
    <col min="15" max="15" width="8.88671875" bestFit="1" customWidth="1"/>
    <col min="16" max="16" width="15.88671875" bestFit="1" customWidth="1"/>
    <col min="17" max="17" width="13.33203125" bestFit="1" customWidth="1"/>
    <col min="18" max="19" width="8.44140625" bestFit="1" customWidth="1"/>
    <col min="21" max="21" width="9" bestFit="1" customWidth="1"/>
    <col min="22" max="23" width="8.88671875" bestFit="1" customWidth="1"/>
    <col min="27" max="27" width="11.33203125" bestFit="1" customWidth="1"/>
    <col min="28" max="28" width="11.44140625" bestFit="1" customWidth="1"/>
    <col min="29" max="32" width="8.77734375" bestFit="1" customWidth="1"/>
    <col min="33" max="36" width="9.5546875" bestFit="1" customWidth="1"/>
    <col min="37" max="37" width="12.109375" bestFit="1" customWidth="1"/>
    <col min="38" max="38" width="12" bestFit="1" customWidth="1"/>
    <col min="39" max="39" width="14.77734375" bestFit="1" customWidth="1"/>
    <col min="40" max="40" width="10.6640625" bestFit="1" customWidth="1"/>
    <col min="41" max="41" width="12.109375" bestFit="1" customWidth="1"/>
    <col min="42" max="42" width="12" bestFit="1" customWidth="1"/>
    <col min="43" max="43" width="14.77734375" bestFit="1" customWidth="1"/>
    <col min="44" max="44" width="10.6640625" bestFit="1" customWidth="1"/>
    <col min="45" max="45" width="12.109375" bestFit="1" customWidth="1"/>
    <col min="46" max="46" width="12" bestFit="1" customWidth="1"/>
    <col min="47" max="47" width="14.77734375" bestFit="1" customWidth="1"/>
    <col min="48" max="48" width="10.6640625" bestFit="1" customWidth="1"/>
    <col min="49" max="49" width="6.6640625" bestFit="1" customWidth="1"/>
    <col min="50" max="51" width="11" bestFit="1" customWidth="1"/>
    <col min="52" max="52" width="12.109375" bestFit="1" customWidth="1"/>
    <col min="53" max="54" width="6.109375" bestFit="1" customWidth="1"/>
  </cols>
  <sheetData>
    <row r="1" spans="1:55" x14ac:dyDescent="0.25">
      <c r="B1" s="302" t="s">
        <v>420</v>
      </c>
      <c r="C1" s="300"/>
      <c r="D1" s="300"/>
      <c r="E1" s="300"/>
      <c r="F1" s="300"/>
      <c r="G1" s="300"/>
      <c r="H1" s="215"/>
      <c r="I1" s="303" t="s">
        <v>73</v>
      </c>
      <c r="J1" s="303"/>
      <c r="K1" s="303"/>
      <c r="L1" s="303"/>
      <c r="M1" s="303"/>
      <c r="N1" s="303"/>
      <c r="O1" s="303"/>
      <c r="P1" s="303"/>
      <c r="Q1" s="303"/>
      <c r="R1" s="303"/>
      <c r="S1" s="303"/>
      <c r="T1" s="303"/>
      <c r="U1" s="303"/>
      <c r="V1" s="303"/>
      <c r="W1" s="303"/>
      <c r="X1" s="303"/>
      <c r="Y1" s="303"/>
      <c r="Z1" s="303"/>
      <c r="AA1" s="304" t="s">
        <v>402</v>
      </c>
      <c r="AB1" s="304"/>
      <c r="AC1" s="304"/>
      <c r="AD1" s="304"/>
      <c r="AE1" s="304"/>
      <c r="AF1" s="304"/>
      <c r="AG1" s="304"/>
      <c r="AH1" s="304"/>
      <c r="AI1" s="304"/>
      <c r="AJ1" s="304"/>
      <c r="AK1" s="299" t="s">
        <v>1491</v>
      </c>
      <c r="AL1" s="299"/>
      <c r="AM1" s="299"/>
      <c r="AN1" s="299"/>
      <c r="AO1" s="300" t="s">
        <v>1494</v>
      </c>
      <c r="AP1" s="300"/>
      <c r="AQ1" s="300"/>
      <c r="AR1" s="105"/>
      <c r="AS1" s="301" t="s">
        <v>1495</v>
      </c>
      <c r="AT1" s="301"/>
      <c r="AU1" s="301"/>
      <c r="AV1" s="301"/>
      <c r="AW1" s="299" t="s">
        <v>1498</v>
      </c>
      <c r="AX1" s="299"/>
      <c r="AY1" s="299"/>
      <c r="AZ1" s="299"/>
      <c r="BA1" s="299"/>
      <c r="BB1" s="299"/>
    </row>
    <row r="2" spans="1:55" s="53" customFormat="1" x14ac:dyDescent="0.25">
      <c r="A2" s="3" t="s">
        <v>0</v>
      </c>
      <c r="B2" s="53" t="s">
        <v>403</v>
      </c>
      <c r="C2" s="53" t="s">
        <v>1602</v>
      </c>
      <c r="D2" s="53" t="s">
        <v>54</v>
      </c>
      <c r="E2" s="146" t="s">
        <v>404</v>
      </c>
      <c r="F2" s="53" t="s">
        <v>12</v>
      </c>
      <c r="G2" s="53" t="s">
        <v>53</v>
      </c>
      <c r="H2" s="220" t="s">
        <v>1603</v>
      </c>
      <c r="I2" s="53" t="s">
        <v>405</v>
      </c>
      <c r="J2" s="53" t="s">
        <v>1604</v>
      </c>
      <c r="K2" s="53" t="s">
        <v>1605</v>
      </c>
      <c r="L2" s="53" t="s">
        <v>1539</v>
      </c>
      <c r="M2" s="53" t="s">
        <v>406</v>
      </c>
      <c r="N2" s="53" t="s">
        <v>2161</v>
      </c>
      <c r="O2" s="53" t="s">
        <v>2162</v>
      </c>
      <c r="P2" s="53" t="s">
        <v>2163</v>
      </c>
      <c r="Q2" s="53" t="s">
        <v>2164</v>
      </c>
      <c r="R2" s="53" t="s">
        <v>12</v>
      </c>
      <c r="S2" s="53" t="s">
        <v>53</v>
      </c>
      <c r="T2" s="53" t="s">
        <v>407</v>
      </c>
      <c r="U2" s="53" t="s">
        <v>408</v>
      </c>
      <c r="V2" s="53" t="s">
        <v>409</v>
      </c>
      <c r="W2" s="53" t="s">
        <v>2165</v>
      </c>
      <c r="X2" s="74" t="s">
        <v>2166</v>
      </c>
      <c r="Y2" s="53" t="s">
        <v>410</v>
      </c>
      <c r="Z2" s="74" t="s">
        <v>411</v>
      </c>
      <c r="AA2" s="53" t="s">
        <v>2167</v>
      </c>
      <c r="AB2" s="53" t="s">
        <v>2168</v>
      </c>
      <c r="AC2" s="53" t="s">
        <v>2169</v>
      </c>
      <c r="AD2" s="53" t="s">
        <v>413</v>
      </c>
      <c r="AE2" s="53" t="s">
        <v>414</v>
      </c>
      <c r="AF2" s="53" t="s">
        <v>415</v>
      </c>
      <c r="AG2" s="53" t="s">
        <v>416</v>
      </c>
      <c r="AH2" s="53" t="s">
        <v>417</v>
      </c>
      <c r="AI2" s="53" t="s">
        <v>418</v>
      </c>
      <c r="AJ2" s="53" t="s">
        <v>419</v>
      </c>
      <c r="AK2" s="53" t="s">
        <v>2170</v>
      </c>
      <c r="AL2" s="53" t="s">
        <v>2171</v>
      </c>
      <c r="AM2" s="53" t="s">
        <v>2172</v>
      </c>
      <c r="AN2" s="53" t="s">
        <v>2173</v>
      </c>
      <c r="AO2" s="53" t="s">
        <v>2174</v>
      </c>
      <c r="AP2" s="53" t="s">
        <v>2175</v>
      </c>
      <c r="AQ2" s="53" t="s">
        <v>2176</v>
      </c>
      <c r="AR2" s="53" t="s">
        <v>2177</v>
      </c>
      <c r="AS2" s="53" t="s">
        <v>2178</v>
      </c>
      <c r="AT2" s="53" t="s">
        <v>2179</v>
      </c>
      <c r="AU2" s="53" t="s">
        <v>2180</v>
      </c>
      <c r="AV2" s="53" t="s">
        <v>2181</v>
      </c>
      <c r="AW2" s="53" t="s">
        <v>412</v>
      </c>
      <c r="AX2" s="146" t="s">
        <v>1541</v>
      </c>
      <c r="AY2" s="146" t="s">
        <v>1542</v>
      </c>
      <c r="AZ2" s="146" t="s">
        <v>1543</v>
      </c>
      <c r="BA2" s="146" t="s">
        <v>1577</v>
      </c>
      <c r="BB2" s="146" t="s">
        <v>1578</v>
      </c>
    </row>
    <row r="3" spans="1:55" s="77" customFormat="1" x14ac:dyDescent="0.25">
      <c r="A3" s="3">
        <v>40182</v>
      </c>
      <c r="B3" s="77">
        <v>8207.85</v>
      </c>
      <c r="C3" s="77">
        <v>1716.5444600000001</v>
      </c>
      <c r="D3" s="77">
        <v>80.088800000000006</v>
      </c>
      <c r="F3" s="77">
        <v>-6.4325000000000001</v>
      </c>
      <c r="G3" s="77">
        <v>-2.0630999999999999</v>
      </c>
      <c r="H3">
        <v>0</v>
      </c>
      <c r="I3" s="78">
        <v>8166</v>
      </c>
      <c r="J3">
        <v>201001</v>
      </c>
      <c r="K3" s="78">
        <v>8166</v>
      </c>
      <c r="L3" s="77">
        <f t="shared" ref="L3:L66" si="0">K3-B3</f>
        <v>-41.850000000000364</v>
      </c>
      <c r="M3" s="78">
        <v>2645</v>
      </c>
      <c r="N3" s="78">
        <v>43.242229999999999</v>
      </c>
      <c r="O3" s="78">
        <v>121</v>
      </c>
      <c r="P3" s="78">
        <v>0.48881000000000002</v>
      </c>
      <c r="Q3" s="144">
        <v>2675.25</v>
      </c>
      <c r="R3" s="78">
        <v>784</v>
      </c>
      <c r="S3" s="78">
        <v>8635</v>
      </c>
      <c r="T3" s="78">
        <v>1453</v>
      </c>
      <c r="U3" s="78">
        <v>18014</v>
      </c>
      <c r="V3" s="219">
        <v>-8.0659487065615626E-2</v>
      </c>
      <c r="W3" s="78">
        <v>6912</v>
      </c>
      <c r="X3" s="78">
        <v>-2385</v>
      </c>
      <c r="Y3" s="78">
        <v>11075</v>
      </c>
      <c r="Z3" s="78">
        <v>2731</v>
      </c>
      <c r="AA3" s="78">
        <v>84.69</v>
      </c>
      <c r="AB3" s="78">
        <v>130.80000000000001</v>
      </c>
      <c r="AC3" s="78">
        <v>96698</v>
      </c>
      <c r="AD3" s="104">
        <v>9.8807500000000008</v>
      </c>
      <c r="AE3" s="78">
        <v>91783</v>
      </c>
      <c r="AF3" s="104">
        <v>1.20774</v>
      </c>
      <c r="AG3" s="78">
        <v>-42012</v>
      </c>
      <c r="AH3" s="104">
        <v>-6.7247399999999997</v>
      </c>
      <c r="AI3" s="78">
        <v>39571</v>
      </c>
      <c r="AJ3" s="104">
        <v>1.37355</v>
      </c>
      <c r="AK3" s="78">
        <v>8400</v>
      </c>
      <c r="AL3" s="78">
        <v>7500</v>
      </c>
      <c r="AM3" s="8">
        <v>8200</v>
      </c>
      <c r="AN3" s="78">
        <v>247</v>
      </c>
      <c r="AO3" s="78">
        <v>8400</v>
      </c>
      <c r="AP3" s="78">
        <v>7000</v>
      </c>
      <c r="AQ3" s="78">
        <v>8100</v>
      </c>
      <c r="AR3" s="78">
        <v>408</v>
      </c>
      <c r="AS3" s="78">
        <v>0</v>
      </c>
      <c r="AT3" s="78">
        <v>0</v>
      </c>
      <c r="AU3" s="78">
        <v>0</v>
      </c>
      <c r="AV3" s="78">
        <v>0</v>
      </c>
      <c r="AW3" s="77">
        <v>18.57</v>
      </c>
      <c r="BC3">
        <v>100</v>
      </c>
    </row>
    <row r="4" spans="1:55" x14ac:dyDescent="0.25">
      <c r="A4" s="3">
        <v>40183</v>
      </c>
      <c r="B4" s="77">
        <v>8211.4</v>
      </c>
      <c r="C4" s="77">
        <v>1974.46585</v>
      </c>
      <c r="D4" s="77">
        <v>121.1151</v>
      </c>
      <c r="F4" s="77">
        <v>0.53610000000000002</v>
      </c>
      <c r="G4" s="77">
        <v>1.4425999999999999</v>
      </c>
      <c r="H4">
        <v>0</v>
      </c>
      <c r="I4" s="78">
        <v>8178</v>
      </c>
      <c r="J4">
        <v>201001</v>
      </c>
      <c r="K4" s="78">
        <v>8178</v>
      </c>
      <c r="L4" s="77">
        <f t="shared" si="0"/>
        <v>-33.399999999999636</v>
      </c>
      <c r="M4" s="78">
        <v>2356</v>
      </c>
      <c r="N4" s="78">
        <v>38.788710000000002</v>
      </c>
      <c r="O4" s="78">
        <v>-370</v>
      </c>
      <c r="P4" s="78">
        <v>-1.51799</v>
      </c>
      <c r="Q4" s="144">
        <v>2263.5</v>
      </c>
      <c r="R4" s="78">
        <v>720</v>
      </c>
      <c r="S4" s="78">
        <v>10041</v>
      </c>
      <c r="T4" s="78">
        <v>2468</v>
      </c>
      <c r="U4" s="78">
        <v>19257</v>
      </c>
      <c r="V4" s="219">
        <v>-0.12816118813937788</v>
      </c>
      <c r="W4" s="78">
        <v>7588</v>
      </c>
      <c r="X4" s="78">
        <v>-2172</v>
      </c>
      <c r="Y4" s="78">
        <v>12540</v>
      </c>
      <c r="Z4" s="78">
        <v>2561</v>
      </c>
      <c r="AA4" s="78">
        <v>76.66</v>
      </c>
      <c r="AB4" s="78">
        <v>127.23</v>
      </c>
      <c r="AC4" s="78">
        <v>110031</v>
      </c>
      <c r="AD4" s="104">
        <v>10.5015</v>
      </c>
      <c r="AE4" s="78">
        <v>93063</v>
      </c>
      <c r="AF4" s="104">
        <v>1.33714</v>
      </c>
      <c r="AG4" s="78">
        <v>-51122</v>
      </c>
      <c r="AH4" s="104">
        <v>-7.0448399999999998</v>
      </c>
      <c r="AI4" s="78">
        <v>39895</v>
      </c>
      <c r="AJ4" s="104">
        <v>1.5257499999999999</v>
      </c>
      <c r="AK4" s="78">
        <v>8400</v>
      </c>
      <c r="AL4" s="78">
        <v>7500</v>
      </c>
      <c r="AM4" s="8">
        <v>8200</v>
      </c>
      <c r="AN4" s="78">
        <v>247</v>
      </c>
      <c r="AO4" s="78">
        <v>8600</v>
      </c>
      <c r="AP4" s="78">
        <v>7000</v>
      </c>
      <c r="AQ4" s="78">
        <v>8100</v>
      </c>
      <c r="AR4" s="78">
        <v>423</v>
      </c>
      <c r="AS4" s="78">
        <v>0</v>
      </c>
      <c r="AT4" s="78">
        <v>0</v>
      </c>
      <c r="AU4" s="78">
        <v>0</v>
      </c>
      <c r="AV4" s="78">
        <v>0</v>
      </c>
      <c r="AW4" s="77">
        <v>19.239999999999998</v>
      </c>
      <c r="BC4">
        <v>99</v>
      </c>
    </row>
    <row r="5" spans="1:55" x14ac:dyDescent="0.25">
      <c r="A5" s="3">
        <v>40184</v>
      </c>
      <c r="B5" s="77">
        <v>8327.6200000000008</v>
      </c>
      <c r="C5" s="77">
        <v>1885.31863</v>
      </c>
      <c r="D5" s="77">
        <v>106.59629999999999</v>
      </c>
      <c r="F5" s="77">
        <v>-9.1920999999999999</v>
      </c>
      <c r="G5" s="77">
        <v>12.142999999999999</v>
      </c>
      <c r="H5">
        <v>0</v>
      </c>
      <c r="I5" s="78">
        <v>8320</v>
      </c>
      <c r="J5">
        <v>201001</v>
      </c>
      <c r="K5" s="78">
        <v>8320</v>
      </c>
      <c r="L5" s="77">
        <f t="shared" si="0"/>
        <v>-7.6200000000008004</v>
      </c>
      <c r="M5" s="78">
        <v>3990</v>
      </c>
      <c r="N5" s="78">
        <v>66.687200000000004</v>
      </c>
      <c r="O5" s="78">
        <v>89</v>
      </c>
      <c r="P5" s="78">
        <v>0.36624000000000001</v>
      </c>
      <c r="Q5" s="144">
        <v>4012.25</v>
      </c>
      <c r="R5" s="78">
        <v>846</v>
      </c>
      <c r="S5" s="78">
        <v>11905</v>
      </c>
      <c r="T5" s="78">
        <v>4786</v>
      </c>
      <c r="U5" s="78">
        <v>22219</v>
      </c>
      <c r="V5" s="219">
        <v>-0.21540123317881094</v>
      </c>
      <c r="W5" s="78">
        <v>9787</v>
      </c>
      <c r="X5" s="78">
        <v>-232</v>
      </c>
      <c r="Y5" s="78">
        <v>15202</v>
      </c>
      <c r="Z5" s="78">
        <v>6485</v>
      </c>
      <c r="AA5" s="78">
        <v>85.27</v>
      </c>
      <c r="AB5" s="78">
        <v>138.49</v>
      </c>
      <c r="AC5" s="78">
        <v>118285</v>
      </c>
      <c r="AD5" s="104">
        <v>14.58911</v>
      </c>
      <c r="AE5" s="78">
        <v>88265</v>
      </c>
      <c r="AF5" s="104">
        <v>1.0753999999999999</v>
      </c>
      <c r="AG5" s="78">
        <v>-60389</v>
      </c>
      <c r="AH5" s="104">
        <v>-10.268520000000001</v>
      </c>
      <c r="AI5" s="78">
        <v>39428</v>
      </c>
      <c r="AJ5" s="104">
        <v>1.24241</v>
      </c>
      <c r="AK5" s="78">
        <v>8400</v>
      </c>
      <c r="AL5" s="78">
        <v>7500</v>
      </c>
      <c r="AM5" s="8">
        <v>8300</v>
      </c>
      <c r="AN5" s="78">
        <v>250</v>
      </c>
      <c r="AO5" s="78">
        <v>8600</v>
      </c>
      <c r="AP5" s="78">
        <v>7000</v>
      </c>
      <c r="AQ5" s="78">
        <v>8300</v>
      </c>
      <c r="AR5" s="78">
        <v>445</v>
      </c>
      <c r="AS5" s="78">
        <v>0</v>
      </c>
      <c r="AT5" s="78">
        <v>0</v>
      </c>
      <c r="AU5" s="78">
        <v>0</v>
      </c>
      <c r="AV5" s="78">
        <v>0</v>
      </c>
      <c r="AW5" s="77">
        <v>20</v>
      </c>
      <c r="BC5">
        <v>98</v>
      </c>
    </row>
    <row r="6" spans="1:55" x14ac:dyDescent="0.25">
      <c r="A6" s="3">
        <v>40185</v>
      </c>
      <c r="B6" s="77">
        <v>8237.42</v>
      </c>
      <c r="C6" s="77">
        <v>2032.97891</v>
      </c>
      <c r="D6" s="77">
        <v>112.1425</v>
      </c>
      <c r="F6" s="77">
        <v>4.6626000000000003</v>
      </c>
      <c r="G6" s="77">
        <v>-6.8896000000000006</v>
      </c>
      <c r="H6">
        <v>0</v>
      </c>
      <c r="I6" s="78">
        <v>8259</v>
      </c>
      <c r="J6">
        <v>201001</v>
      </c>
      <c r="K6" s="78">
        <v>8259</v>
      </c>
      <c r="L6" s="77">
        <f t="shared" si="0"/>
        <v>21.579999999999927</v>
      </c>
      <c r="M6" s="78">
        <v>-3326</v>
      </c>
      <c r="N6" s="78">
        <v>-54.632860000000001</v>
      </c>
      <c r="O6" s="78">
        <v>-1448</v>
      </c>
      <c r="P6" s="78">
        <v>-5.9851900000000002</v>
      </c>
      <c r="Q6" s="144">
        <v>-3688</v>
      </c>
      <c r="R6" s="78">
        <v>939</v>
      </c>
      <c r="S6" s="78">
        <v>13422</v>
      </c>
      <c r="T6" s="78">
        <v>1550</v>
      </c>
      <c r="U6" s="78">
        <v>21301</v>
      </c>
      <c r="V6" s="219">
        <v>-7.2766536782310695E-2</v>
      </c>
      <c r="W6" s="78">
        <v>9073</v>
      </c>
      <c r="X6" s="78">
        <v>-3823</v>
      </c>
      <c r="Y6" s="78">
        <v>12119</v>
      </c>
      <c r="Z6" s="78">
        <v>-464</v>
      </c>
      <c r="AA6" s="78">
        <v>77.72</v>
      </c>
      <c r="AB6" s="78">
        <v>137.58000000000001</v>
      </c>
      <c r="AC6" s="78">
        <v>117437</v>
      </c>
      <c r="AD6" s="104">
        <v>12.680529999999999</v>
      </c>
      <c r="AE6" s="78">
        <v>91525</v>
      </c>
      <c r="AF6" s="104">
        <v>1.6934499999999999</v>
      </c>
      <c r="AG6" s="78">
        <v>-73447</v>
      </c>
      <c r="AH6" s="104">
        <v>-10.29433</v>
      </c>
      <c r="AI6" s="78">
        <v>45464</v>
      </c>
      <c r="AJ6" s="104">
        <v>1.76294</v>
      </c>
      <c r="AK6" s="78">
        <v>8400</v>
      </c>
      <c r="AL6" s="78">
        <v>7500</v>
      </c>
      <c r="AM6" s="8">
        <v>8300</v>
      </c>
      <c r="AN6" s="78">
        <v>240</v>
      </c>
      <c r="AO6" s="78">
        <v>8600</v>
      </c>
      <c r="AP6" s="78">
        <v>7000</v>
      </c>
      <c r="AQ6" s="78">
        <v>8200</v>
      </c>
      <c r="AR6" s="78">
        <v>459</v>
      </c>
      <c r="AS6" s="78">
        <v>0</v>
      </c>
      <c r="AT6" s="78">
        <v>0</v>
      </c>
      <c r="AU6" s="78">
        <v>0</v>
      </c>
      <c r="AV6" s="78">
        <v>0</v>
      </c>
      <c r="AW6" s="77">
        <v>20.62</v>
      </c>
      <c r="BC6">
        <v>97</v>
      </c>
    </row>
    <row r="7" spans="1:55" x14ac:dyDescent="0.25">
      <c r="A7" s="3">
        <v>40186</v>
      </c>
      <c r="B7" s="77">
        <v>8280.9</v>
      </c>
      <c r="C7" s="77">
        <v>1618.62788</v>
      </c>
      <c r="D7" s="77">
        <v>74.629599999999996</v>
      </c>
      <c r="F7" s="77">
        <v>-4.9247000000000005</v>
      </c>
      <c r="G7" s="77">
        <v>-1.4186000000000001</v>
      </c>
      <c r="H7">
        <v>0</v>
      </c>
      <c r="I7" s="78">
        <v>8278</v>
      </c>
      <c r="J7">
        <v>201001</v>
      </c>
      <c r="K7" s="78">
        <v>8278</v>
      </c>
      <c r="L7" s="77">
        <f t="shared" si="0"/>
        <v>-2.8999999999996362</v>
      </c>
      <c r="M7" s="78">
        <v>-4730</v>
      </c>
      <c r="N7" s="78">
        <v>-78.026139999999998</v>
      </c>
      <c r="O7" s="78">
        <v>-2048</v>
      </c>
      <c r="P7" s="78">
        <v>-8.4797399999999996</v>
      </c>
      <c r="Q7" s="144">
        <v>-5242</v>
      </c>
      <c r="R7" s="78">
        <v>872</v>
      </c>
      <c r="S7" s="78">
        <v>13363</v>
      </c>
      <c r="T7" s="78">
        <v>1357</v>
      </c>
      <c r="U7" s="78">
        <v>21283</v>
      </c>
      <c r="V7" s="219">
        <v>-6.3759808297702392E-2</v>
      </c>
      <c r="W7" s="78">
        <v>9016</v>
      </c>
      <c r="X7" s="78">
        <v>-2665</v>
      </c>
      <c r="Y7" s="78">
        <v>10983</v>
      </c>
      <c r="Z7" s="78">
        <v>-2071</v>
      </c>
      <c r="AA7" s="78">
        <v>99.88</v>
      </c>
      <c r="AB7" s="78">
        <v>137.68</v>
      </c>
      <c r="AC7" s="78">
        <v>119338</v>
      </c>
      <c r="AD7" s="104">
        <v>12.75802</v>
      </c>
      <c r="AE7" s="78">
        <v>96512</v>
      </c>
      <c r="AF7" s="104">
        <v>1.9637199999999999</v>
      </c>
      <c r="AG7" s="78">
        <v>-80578</v>
      </c>
      <c r="AH7" s="104">
        <v>-10.49864</v>
      </c>
      <c r="AI7" s="78">
        <v>49439</v>
      </c>
      <c r="AJ7" s="104">
        <v>1.43272</v>
      </c>
      <c r="AK7" s="78">
        <v>8400</v>
      </c>
      <c r="AL7" s="78">
        <v>7900</v>
      </c>
      <c r="AM7" s="8">
        <v>8300</v>
      </c>
      <c r="AN7" s="78">
        <v>207</v>
      </c>
      <c r="AO7" s="78">
        <v>8600</v>
      </c>
      <c r="AP7" s="78">
        <v>7000</v>
      </c>
      <c r="AQ7" s="78">
        <v>8300</v>
      </c>
      <c r="AR7" s="78">
        <v>435</v>
      </c>
      <c r="AS7" s="78">
        <v>0</v>
      </c>
      <c r="AT7" s="78">
        <v>0</v>
      </c>
      <c r="AU7" s="78">
        <v>0</v>
      </c>
      <c r="AV7" s="78">
        <v>0</v>
      </c>
      <c r="AW7" s="77">
        <v>19.600000000000001</v>
      </c>
      <c r="BC7">
        <v>96</v>
      </c>
    </row>
    <row r="8" spans="1:55" x14ac:dyDescent="0.25">
      <c r="A8" s="3">
        <v>40189</v>
      </c>
      <c r="B8" s="77">
        <v>8323.82</v>
      </c>
      <c r="C8" s="77">
        <v>1550.4604099999999</v>
      </c>
      <c r="D8" s="77">
        <v>80.831599999999995</v>
      </c>
      <c r="F8" s="77">
        <v>3.6135000000000002</v>
      </c>
      <c r="G8" s="77">
        <v>-0.56020000000000003</v>
      </c>
      <c r="H8">
        <v>0</v>
      </c>
      <c r="I8" s="78">
        <v>8325</v>
      </c>
      <c r="J8">
        <v>201001</v>
      </c>
      <c r="K8" s="78">
        <v>8325</v>
      </c>
      <c r="L8" s="77">
        <f t="shared" si="0"/>
        <v>1.180000000000291</v>
      </c>
      <c r="M8" s="78">
        <v>-2283</v>
      </c>
      <c r="N8" s="78">
        <v>-37.650170000000003</v>
      </c>
      <c r="O8" s="78">
        <v>-2197</v>
      </c>
      <c r="P8" s="78">
        <v>-9.1471900000000002</v>
      </c>
      <c r="Q8" s="144">
        <v>-2832.25</v>
      </c>
      <c r="R8" s="78">
        <v>1016</v>
      </c>
      <c r="S8" s="78">
        <v>13719</v>
      </c>
      <c r="T8" s="78">
        <v>204</v>
      </c>
      <c r="U8" s="78">
        <v>22569</v>
      </c>
      <c r="V8" s="219">
        <v>-9.0389472284992684E-3</v>
      </c>
      <c r="W8" s="78">
        <v>9019</v>
      </c>
      <c r="X8" s="78">
        <v>-4857</v>
      </c>
      <c r="Y8" s="78">
        <v>11054</v>
      </c>
      <c r="Z8" s="78">
        <v>-780</v>
      </c>
      <c r="AA8" s="78">
        <v>126.04</v>
      </c>
      <c r="AB8" s="78">
        <v>140.66</v>
      </c>
      <c r="AC8" s="78">
        <v>117166</v>
      </c>
      <c r="AD8" s="104">
        <v>13.43957</v>
      </c>
      <c r="AE8" s="78">
        <v>87647</v>
      </c>
      <c r="AF8" s="104">
        <v>1.6418299999999999</v>
      </c>
      <c r="AG8" s="78">
        <v>-76394</v>
      </c>
      <c r="AH8" s="104">
        <v>-10.869479999999999</v>
      </c>
      <c r="AI8" s="78">
        <v>48576</v>
      </c>
      <c r="AJ8" s="104">
        <v>1.16479</v>
      </c>
      <c r="AK8" s="78">
        <v>8400</v>
      </c>
      <c r="AL8" s="78">
        <v>7900</v>
      </c>
      <c r="AM8" s="8">
        <v>8300</v>
      </c>
      <c r="AN8" s="78">
        <v>187</v>
      </c>
      <c r="AO8" s="78">
        <v>8600</v>
      </c>
      <c r="AP8" s="78">
        <v>7000</v>
      </c>
      <c r="AQ8" s="78">
        <v>8300</v>
      </c>
      <c r="AR8" s="78">
        <v>398</v>
      </c>
      <c r="AS8" s="78">
        <v>0</v>
      </c>
      <c r="AT8" s="78">
        <v>0</v>
      </c>
      <c r="AU8" s="78">
        <v>0</v>
      </c>
      <c r="AV8" s="78">
        <v>0</v>
      </c>
      <c r="AW8" s="77">
        <v>19.010000000000002</v>
      </c>
      <c r="BC8">
        <v>95</v>
      </c>
    </row>
    <row r="9" spans="1:55" x14ac:dyDescent="0.25">
      <c r="A9" s="3">
        <v>40190</v>
      </c>
      <c r="B9" s="77">
        <v>8309.3700000000008</v>
      </c>
      <c r="C9" s="77">
        <v>1486.35185</v>
      </c>
      <c r="D9" s="77">
        <v>-5.1951999999999998</v>
      </c>
      <c r="F9" s="77">
        <v>-4.3788999999999998</v>
      </c>
      <c r="G9" s="77">
        <v>-3.0302999999999995</v>
      </c>
      <c r="H9">
        <v>0</v>
      </c>
      <c r="I9" s="78">
        <v>8308</v>
      </c>
      <c r="J9">
        <v>201001</v>
      </c>
      <c r="K9" s="78">
        <v>8308</v>
      </c>
      <c r="L9" s="77">
        <f t="shared" si="0"/>
        <v>-1.3700000000008004</v>
      </c>
      <c r="M9" s="78">
        <v>-3338</v>
      </c>
      <c r="N9" s="78">
        <v>-55.136339999999997</v>
      </c>
      <c r="O9" s="78">
        <v>-2603</v>
      </c>
      <c r="P9" s="78">
        <v>-10.819190000000001</v>
      </c>
      <c r="Q9" s="144">
        <v>-3988.75</v>
      </c>
      <c r="R9" s="78">
        <v>1140</v>
      </c>
      <c r="S9" s="78">
        <v>14046</v>
      </c>
      <c r="T9" s="78">
        <v>-206</v>
      </c>
      <c r="U9" s="78">
        <v>22785</v>
      </c>
      <c r="V9" s="219">
        <v>9.0410357691463675E-3</v>
      </c>
      <c r="W9" s="78">
        <v>9707</v>
      </c>
      <c r="X9" s="78">
        <v>-4927</v>
      </c>
      <c r="Y9" s="78">
        <v>11298</v>
      </c>
      <c r="Z9" s="78">
        <v>-1372</v>
      </c>
      <c r="AA9" s="78">
        <v>105.25</v>
      </c>
      <c r="AB9" s="78">
        <v>140.51</v>
      </c>
      <c r="AC9" s="78">
        <v>121114</v>
      </c>
      <c r="AD9" s="104">
        <v>12.927670000000001</v>
      </c>
      <c r="AE9" s="78">
        <v>84441</v>
      </c>
      <c r="AF9" s="104">
        <v>1.41147</v>
      </c>
      <c r="AG9" s="78">
        <v>-82014</v>
      </c>
      <c r="AH9" s="104">
        <v>-10.81207</v>
      </c>
      <c r="AI9" s="78">
        <v>53773</v>
      </c>
      <c r="AJ9" s="104">
        <v>1.4289700000000001</v>
      </c>
      <c r="AK9" s="78">
        <v>8400</v>
      </c>
      <c r="AL9" s="78">
        <v>8000</v>
      </c>
      <c r="AM9" s="8">
        <v>8300</v>
      </c>
      <c r="AN9" s="78">
        <v>161</v>
      </c>
      <c r="AO9" s="78">
        <v>8600</v>
      </c>
      <c r="AP9" s="78">
        <v>7000</v>
      </c>
      <c r="AQ9" s="78">
        <v>8300</v>
      </c>
      <c r="AR9" s="78">
        <v>376</v>
      </c>
      <c r="AS9" s="78">
        <v>0</v>
      </c>
      <c r="AT9" s="78">
        <v>0</v>
      </c>
      <c r="AU9" s="78">
        <v>0</v>
      </c>
      <c r="AV9" s="78">
        <v>0</v>
      </c>
      <c r="AW9" s="77">
        <v>18.100000000000001</v>
      </c>
      <c r="BC9">
        <v>94</v>
      </c>
    </row>
    <row r="10" spans="1:55" x14ac:dyDescent="0.25">
      <c r="A10" s="3">
        <v>40191</v>
      </c>
      <c r="B10" s="77">
        <v>8196.56</v>
      </c>
      <c r="C10" s="77">
        <v>1421.9073699999999</v>
      </c>
      <c r="D10" s="77">
        <v>-24.938200000000002</v>
      </c>
      <c r="F10" s="77">
        <v>-15.326400000000001</v>
      </c>
      <c r="G10" s="77">
        <v>-13.141500000000001</v>
      </c>
      <c r="H10">
        <v>0</v>
      </c>
      <c r="I10" s="78">
        <v>8215</v>
      </c>
      <c r="J10">
        <v>201001</v>
      </c>
      <c r="K10" s="78">
        <v>8215</v>
      </c>
      <c r="L10" s="77">
        <f t="shared" si="0"/>
        <v>18.440000000000509</v>
      </c>
      <c r="M10" s="78">
        <v>-6097</v>
      </c>
      <c r="N10" s="78">
        <v>-99.823970000000003</v>
      </c>
      <c r="O10" s="78">
        <v>-2858</v>
      </c>
      <c r="P10" s="78">
        <v>-11.744440000000001</v>
      </c>
      <c r="Q10" s="144">
        <v>-6811.5</v>
      </c>
      <c r="R10" s="78">
        <v>938</v>
      </c>
      <c r="S10" s="78">
        <v>11917</v>
      </c>
      <c r="T10" s="78">
        <v>-1217</v>
      </c>
      <c r="U10" s="78">
        <v>21096</v>
      </c>
      <c r="V10" s="219">
        <v>5.7688661357603338E-2</v>
      </c>
      <c r="W10" s="78">
        <v>9788</v>
      </c>
      <c r="X10" s="78">
        <v>-2487</v>
      </c>
      <c r="Y10" s="78">
        <v>10041</v>
      </c>
      <c r="Z10" s="78">
        <v>-2805</v>
      </c>
      <c r="AA10" s="78">
        <v>92.04</v>
      </c>
      <c r="AB10" s="78">
        <v>134.69</v>
      </c>
      <c r="AC10" s="78">
        <v>131305</v>
      </c>
      <c r="AD10" s="104">
        <v>10.71945</v>
      </c>
      <c r="AE10" s="78">
        <v>91235</v>
      </c>
      <c r="AF10" s="104">
        <v>1.9012800000000001</v>
      </c>
      <c r="AG10" s="78">
        <v>-97347</v>
      </c>
      <c r="AH10" s="104">
        <v>-9.1244499999999995</v>
      </c>
      <c r="AI10" s="78">
        <v>64241</v>
      </c>
      <c r="AJ10" s="104">
        <v>2.2463799999999998</v>
      </c>
      <c r="AK10" s="78">
        <v>8400</v>
      </c>
      <c r="AL10" s="78">
        <v>8000</v>
      </c>
      <c r="AM10" s="8">
        <v>8200</v>
      </c>
      <c r="AN10" s="78">
        <v>154</v>
      </c>
      <c r="AO10" s="78">
        <v>8600</v>
      </c>
      <c r="AP10" s="78">
        <v>7800</v>
      </c>
      <c r="AQ10" s="78">
        <v>8200</v>
      </c>
      <c r="AR10" s="78">
        <v>379</v>
      </c>
      <c r="AS10" s="78">
        <v>0</v>
      </c>
      <c r="AT10" s="78">
        <v>0</v>
      </c>
      <c r="AU10" s="78">
        <v>0</v>
      </c>
      <c r="AV10" s="78">
        <v>0</v>
      </c>
      <c r="AW10" s="77">
        <v>18.399999999999999</v>
      </c>
      <c r="BC10">
        <v>93</v>
      </c>
    </row>
    <row r="11" spans="1:55" x14ac:dyDescent="0.25">
      <c r="A11" s="3">
        <v>40192</v>
      </c>
      <c r="B11" s="77">
        <v>8289.98</v>
      </c>
      <c r="C11" s="77">
        <v>1478.3165899999999</v>
      </c>
      <c r="D11" s="77">
        <v>106.0442</v>
      </c>
      <c r="F11" s="77">
        <v>-9.0051000000000005</v>
      </c>
      <c r="G11" s="77">
        <v>13.913900000000002</v>
      </c>
      <c r="H11">
        <v>0</v>
      </c>
      <c r="I11" s="78">
        <v>8301</v>
      </c>
      <c r="J11">
        <v>201001</v>
      </c>
      <c r="K11" s="78">
        <v>8301</v>
      </c>
      <c r="L11" s="77">
        <f t="shared" si="0"/>
        <v>11.020000000000437</v>
      </c>
      <c r="M11" s="78">
        <v>-6131</v>
      </c>
      <c r="N11" s="78">
        <v>-101.30298999999999</v>
      </c>
      <c r="O11" s="78">
        <v>-2263</v>
      </c>
      <c r="P11" s="78">
        <v>-9.3949300000000004</v>
      </c>
      <c r="Q11" s="144">
        <v>-6696.75</v>
      </c>
      <c r="R11" s="78">
        <v>1110</v>
      </c>
      <c r="S11" s="78">
        <v>14764</v>
      </c>
      <c r="T11" s="78">
        <v>1349</v>
      </c>
      <c r="U11" s="78">
        <v>21299</v>
      </c>
      <c r="V11" s="219">
        <v>-6.3336306868867084E-2</v>
      </c>
      <c r="W11" s="78">
        <v>10389</v>
      </c>
      <c r="X11" s="78">
        <v>-5520</v>
      </c>
      <c r="Y11" s="78">
        <v>11182</v>
      </c>
      <c r="Z11" s="78">
        <v>-2765</v>
      </c>
      <c r="AA11" s="78">
        <v>91.37</v>
      </c>
      <c r="AB11" s="78">
        <v>136.96</v>
      </c>
      <c r="AC11" s="78">
        <v>135892</v>
      </c>
      <c r="AD11" s="104">
        <v>12.911659999999999</v>
      </c>
      <c r="AE11" s="78">
        <v>93238</v>
      </c>
      <c r="AF11" s="104">
        <v>1.5817600000000001</v>
      </c>
      <c r="AG11" s="78">
        <v>-91055</v>
      </c>
      <c r="AH11" s="104">
        <v>-11.065009999999999</v>
      </c>
      <c r="AI11" s="78">
        <v>58707</v>
      </c>
      <c r="AJ11" s="104">
        <v>1.6081300000000001</v>
      </c>
      <c r="AK11" s="78">
        <v>8400</v>
      </c>
      <c r="AL11" s="78">
        <v>8000</v>
      </c>
      <c r="AM11" s="8">
        <v>8300</v>
      </c>
      <c r="AN11" s="78">
        <v>132</v>
      </c>
      <c r="AO11" s="78">
        <v>8600</v>
      </c>
      <c r="AP11" s="78">
        <v>7800</v>
      </c>
      <c r="AQ11" s="78">
        <v>8300</v>
      </c>
      <c r="AR11" s="78">
        <v>362</v>
      </c>
      <c r="AS11" s="78">
        <v>0</v>
      </c>
      <c r="AT11" s="78">
        <v>0</v>
      </c>
      <c r="AU11" s="78">
        <v>0</v>
      </c>
      <c r="AV11" s="78">
        <v>0</v>
      </c>
      <c r="AW11" s="77">
        <v>17.72</v>
      </c>
      <c r="BC11">
        <v>92</v>
      </c>
    </row>
    <row r="12" spans="1:55" x14ac:dyDescent="0.25">
      <c r="A12" s="3">
        <v>40193</v>
      </c>
      <c r="B12" s="77">
        <v>8356.89</v>
      </c>
      <c r="C12" s="77">
        <v>1726.3057200000001</v>
      </c>
      <c r="D12" s="77">
        <v>106.0827</v>
      </c>
      <c r="F12" s="77">
        <v>-3.7285000000000004</v>
      </c>
      <c r="G12" s="77">
        <v>14.0383</v>
      </c>
      <c r="H12">
        <v>0</v>
      </c>
      <c r="I12" s="78">
        <v>8369</v>
      </c>
      <c r="J12">
        <v>201001</v>
      </c>
      <c r="K12" s="78">
        <v>8369</v>
      </c>
      <c r="L12" s="77">
        <f t="shared" si="0"/>
        <v>12.110000000000582</v>
      </c>
      <c r="M12" s="78">
        <v>-6685</v>
      </c>
      <c r="N12" s="78">
        <v>-111.2723</v>
      </c>
      <c r="O12" s="78">
        <v>-1734</v>
      </c>
      <c r="P12" s="78">
        <v>-7.2591299999999999</v>
      </c>
      <c r="Q12" s="144">
        <v>-7118.5</v>
      </c>
      <c r="R12" s="78">
        <v>805</v>
      </c>
      <c r="S12" s="78">
        <v>17123</v>
      </c>
      <c r="T12" s="78">
        <v>2475</v>
      </c>
      <c r="U12" s="78">
        <v>21295</v>
      </c>
      <c r="V12" s="219">
        <v>-0.11622446583705096</v>
      </c>
      <c r="W12" s="78">
        <v>11492</v>
      </c>
      <c r="X12" s="78">
        <v>-6167</v>
      </c>
      <c r="Y12" s="78">
        <v>12666</v>
      </c>
      <c r="Z12" s="78">
        <v>-1262</v>
      </c>
      <c r="AA12" s="78">
        <v>96.83</v>
      </c>
      <c r="AB12" s="78">
        <v>140.35</v>
      </c>
      <c r="AC12" s="78">
        <v>140426</v>
      </c>
      <c r="AD12" s="104">
        <v>15.013159999999999</v>
      </c>
      <c r="AE12" s="78">
        <v>98461</v>
      </c>
      <c r="AF12" s="104">
        <v>1.35015</v>
      </c>
      <c r="AG12" s="78">
        <v>-81131</v>
      </c>
      <c r="AH12" s="104">
        <v>-12.693899999999999</v>
      </c>
      <c r="AI12" s="78">
        <v>56069</v>
      </c>
      <c r="AJ12" s="104">
        <v>1.5397099999999999</v>
      </c>
      <c r="AK12" s="78">
        <v>8400</v>
      </c>
      <c r="AL12" s="78">
        <v>8000</v>
      </c>
      <c r="AM12" s="8">
        <v>8400</v>
      </c>
      <c r="AN12" s="78">
        <v>124</v>
      </c>
      <c r="AO12" s="78">
        <v>8400</v>
      </c>
      <c r="AP12" s="78">
        <v>7800</v>
      </c>
      <c r="AQ12" s="78">
        <v>8300</v>
      </c>
      <c r="AR12" s="78">
        <v>362</v>
      </c>
      <c r="AS12" s="78">
        <v>0</v>
      </c>
      <c r="AT12" s="78">
        <v>0</v>
      </c>
      <c r="AU12" s="78">
        <v>0</v>
      </c>
      <c r="AV12" s="78">
        <v>0</v>
      </c>
      <c r="AW12" s="77">
        <v>17.53</v>
      </c>
      <c r="BC12">
        <v>91</v>
      </c>
    </row>
    <row r="13" spans="1:55" x14ac:dyDescent="0.25">
      <c r="A13" s="3">
        <v>40196</v>
      </c>
      <c r="B13" s="77">
        <v>8337.82</v>
      </c>
      <c r="C13" s="77">
        <v>1414.1527900000001</v>
      </c>
      <c r="D13" s="77">
        <v>33.909500000000001</v>
      </c>
      <c r="F13" s="77">
        <v>-20.326499999999999</v>
      </c>
      <c r="G13" s="77">
        <v>6.0732000000000008</v>
      </c>
      <c r="H13">
        <v>0</v>
      </c>
      <c r="I13" s="78">
        <v>8353</v>
      </c>
      <c r="J13">
        <v>201001</v>
      </c>
      <c r="K13" s="78">
        <v>8353</v>
      </c>
      <c r="L13" s="77">
        <f t="shared" si="0"/>
        <v>15.180000000000291</v>
      </c>
      <c r="M13" s="78">
        <v>-9775</v>
      </c>
      <c r="N13" s="78">
        <v>-162.96781999999999</v>
      </c>
      <c r="O13" s="78">
        <v>-1460</v>
      </c>
      <c r="P13" s="78">
        <v>-6.1100500000000002</v>
      </c>
      <c r="Q13" s="144">
        <v>-10140</v>
      </c>
      <c r="R13" s="78">
        <v>858</v>
      </c>
      <c r="S13" s="78">
        <v>16559</v>
      </c>
      <c r="T13" s="78">
        <v>1114</v>
      </c>
      <c r="U13" s="78">
        <v>21625</v>
      </c>
      <c r="V13" s="219">
        <v>-5.1514450867052024E-2</v>
      </c>
      <c r="W13" s="78">
        <v>11943</v>
      </c>
      <c r="X13" s="78">
        <v>-6766</v>
      </c>
      <c r="Y13" s="78">
        <v>12115</v>
      </c>
      <c r="Z13" s="78">
        <v>-6571</v>
      </c>
      <c r="AA13" s="78">
        <v>107.58</v>
      </c>
      <c r="AB13" s="78">
        <v>140.09</v>
      </c>
      <c r="AC13" s="78">
        <v>136665</v>
      </c>
      <c r="AD13" s="104">
        <v>14.98367</v>
      </c>
      <c r="AE13" s="78">
        <v>101826</v>
      </c>
      <c r="AF13" s="104">
        <v>1.49722</v>
      </c>
      <c r="AG13" s="78">
        <v>-86196</v>
      </c>
      <c r="AH13" s="104">
        <v>-13.340529999999999</v>
      </c>
      <c r="AI13" s="78">
        <v>66601</v>
      </c>
      <c r="AJ13" s="104">
        <v>1.6682699999999999</v>
      </c>
      <c r="AK13" s="78">
        <v>8500</v>
      </c>
      <c r="AL13" s="78">
        <v>8000</v>
      </c>
      <c r="AM13" s="8">
        <v>8400</v>
      </c>
      <c r="AN13" s="78">
        <v>91</v>
      </c>
      <c r="AO13" s="78">
        <v>8400</v>
      </c>
      <c r="AP13" s="78">
        <v>7800</v>
      </c>
      <c r="AQ13" s="78">
        <v>8300</v>
      </c>
      <c r="AR13" s="78">
        <v>327</v>
      </c>
      <c r="AS13" s="78">
        <v>0</v>
      </c>
      <c r="AT13" s="78">
        <v>0</v>
      </c>
      <c r="AU13" s="78">
        <v>0</v>
      </c>
      <c r="AV13" s="78">
        <v>0</v>
      </c>
      <c r="AW13" s="77">
        <v>19.71</v>
      </c>
      <c r="BC13">
        <v>90</v>
      </c>
    </row>
    <row r="14" spans="1:55" x14ac:dyDescent="0.25">
      <c r="A14" s="3">
        <v>40197</v>
      </c>
      <c r="B14" s="77">
        <v>8249</v>
      </c>
      <c r="C14" s="77">
        <v>1596.7812699999999</v>
      </c>
      <c r="D14" s="77">
        <v>-32.043399999999998</v>
      </c>
      <c r="F14" s="77">
        <v>-17.062899999999999</v>
      </c>
      <c r="G14" s="77">
        <v>-14.168699999999999</v>
      </c>
      <c r="H14">
        <v>0</v>
      </c>
      <c r="I14" s="78">
        <v>8270</v>
      </c>
      <c r="J14">
        <v>201001</v>
      </c>
      <c r="K14" s="78">
        <v>8270</v>
      </c>
      <c r="L14" s="77">
        <f t="shared" si="0"/>
        <v>21</v>
      </c>
      <c r="M14" s="78">
        <v>-11849</v>
      </c>
      <c r="N14" s="78">
        <v>-195.24807000000001</v>
      </c>
      <c r="O14" s="78">
        <v>-2753</v>
      </c>
      <c r="P14" s="78">
        <v>-11.382820000000001</v>
      </c>
      <c r="Q14" s="144">
        <v>-12537.25</v>
      </c>
      <c r="R14" s="78">
        <v>643</v>
      </c>
      <c r="S14" s="78">
        <v>14055</v>
      </c>
      <c r="T14" s="78">
        <v>-2118</v>
      </c>
      <c r="U14" s="78">
        <v>24676</v>
      </c>
      <c r="V14" s="219">
        <v>8.5832387745177499E-2</v>
      </c>
      <c r="W14" s="78">
        <v>12635</v>
      </c>
      <c r="X14" s="78">
        <v>-5718</v>
      </c>
      <c r="Y14" s="78">
        <v>12531</v>
      </c>
      <c r="Z14" s="78">
        <v>-5285</v>
      </c>
      <c r="AA14" s="78">
        <v>97.64</v>
      </c>
      <c r="AB14" s="78">
        <v>132.03</v>
      </c>
      <c r="AC14" s="78">
        <v>138867</v>
      </c>
      <c r="AD14" s="104">
        <v>10.790419999999999</v>
      </c>
      <c r="AE14" s="78">
        <v>108840</v>
      </c>
      <c r="AF14" s="104">
        <v>1.7247699999999999</v>
      </c>
      <c r="AG14" s="78">
        <v>-80900</v>
      </c>
      <c r="AH14" s="104">
        <v>-9.4845500000000005</v>
      </c>
      <c r="AI14" s="78">
        <v>72397</v>
      </c>
      <c r="AJ14" s="104">
        <v>2.0439799999999999</v>
      </c>
      <c r="AK14" s="78">
        <v>8500</v>
      </c>
      <c r="AL14" s="78">
        <v>8000</v>
      </c>
      <c r="AM14" s="8">
        <v>8300</v>
      </c>
      <c r="AN14" s="78">
        <v>67</v>
      </c>
      <c r="AO14" s="78">
        <v>8400</v>
      </c>
      <c r="AP14" s="78">
        <v>7800</v>
      </c>
      <c r="AQ14" s="78">
        <v>8200</v>
      </c>
      <c r="AR14" s="78">
        <v>305</v>
      </c>
      <c r="AS14" s="78">
        <v>0</v>
      </c>
      <c r="AT14" s="78">
        <v>0</v>
      </c>
      <c r="AU14" s="78">
        <v>0</v>
      </c>
      <c r="AV14" s="78">
        <v>0</v>
      </c>
      <c r="AW14" s="77">
        <v>18.87</v>
      </c>
      <c r="BC14">
        <v>89</v>
      </c>
    </row>
    <row r="15" spans="1:55" x14ac:dyDescent="0.25">
      <c r="A15" s="3">
        <v>40198</v>
      </c>
      <c r="B15" s="77">
        <v>8220.93</v>
      </c>
      <c r="C15" s="77">
        <v>1423.9478300000001</v>
      </c>
      <c r="D15" s="77">
        <v>0.25459999999999999</v>
      </c>
      <c r="F15" s="77">
        <v>-1.9972999999999999</v>
      </c>
      <c r="G15" s="77">
        <v>-11.572000000000001</v>
      </c>
      <c r="H15" t="s">
        <v>1606</v>
      </c>
      <c r="I15" s="78">
        <v>8215</v>
      </c>
      <c r="J15">
        <v>201002</v>
      </c>
      <c r="K15" s="78">
        <v>8217</v>
      </c>
      <c r="L15" s="77">
        <f t="shared" si="0"/>
        <v>-3.930000000000291</v>
      </c>
      <c r="M15" s="78">
        <v>-5921</v>
      </c>
      <c r="N15" s="78">
        <v>-96.812100000000001</v>
      </c>
      <c r="O15" s="78">
        <v>-153</v>
      </c>
      <c r="P15" s="78">
        <v>-0.63056999999999996</v>
      </c>
      <c r="Q15" s="144">
        <v>-5959.25</v>
      </c>
      <c r="R15" s="78">
        <v>313</v>
      </c>
      <c r="S15" s="78">
        <v>3972</v>
      </c>
      <c r="T15" s="78">
        <v>-789</v>
      </c>
      <c r="U15" s="78">
        <v>17267</v>
      </c>
      <c r="V15" s="219">
        <v>4.5694098569525686E-2</v>
      </c>
      <c r="W15" s="78">
        <v>2641</v>
      </c>
      <c r="X15" s="78">
        <v>-476</v>
      </c>
      <c r="Y15" s="78">
        <v>3023</v>
      </c>
      <c r="Z15" s="78">
        <v>-2946</v>
      </c>
      <c r="AA15" s="78">
        <v>83.52</v>
      </c>
      <c r="AB15" s="78">
        <v>121.83</v>
      </c>
      <c r="AC15" s="78">
        <v>73433</v>
      </c>
      <c r="AD15" s="104">
        <v>5.9592900000000002</v>
      </c>
      <c r="AE15" s="78">
        <v>97570</v>
      </c>
      <c r="AF15" s="104">
        <v>2.0977399999999999</v>
      </c>
      <c r="AG15" s="78">
        <v>-48137</v>
      </c>
      <c r="AH15" s="104">
        <v>-4.6627200000000002</v>
      </c>
      <c r="AI15" s="78">
        <v>26856</v>
      </c>
      <c r="AJ15" s="104">
        <v>1.60727</v>
      </c>
      <c r="AK15" s="78">
        <v>8400</v>
      </c>
      <c r="AL15" s="78">
        <v>7800</v>
      </c>
      <c r="AM15" s="8">
        <v>8200</v>
      </c>
      <c r="AN15" s="78">
        <v>304</v>
      </c>
      <c r="AO15" s="78">
        <v>8800</v>
      </c>
      <c r="AP15" s="78">
        <v>6000</v>
      </c>
      <c r="AQ15" s="78">
        <v>8200</v>
      </c>
      <c r="AR15" s="78">
        <v>455</v>
      </c>
      <c r="AS15" s="78">
        <v>0</v>
      </c>
      <c r="AT15" s="78">
        <v>0</v>
      </c>
      <c r="AU15" s="78">
        <v>0</v>
      </c>
      <c r="AV15" s="78">
        <v>0</v>
      </c>
      <c r="AW15" s="77">
        <v>19.170000000000002</v>
      </c>
      <c r="BC15">
        <v>88</v>
      </c>
    </row>
    <row r="16" spans="1:55" x14ac:dyDescent="0.25">
      <c r="A16" s="3">
        <v>40199</v>
      </c>
      <c r="B16" s="77">
        <v>8127.87</v>
      </c>
      <c r="C16" s="77">
        <v>1303.64446</v>
      </c>
      <c r="D16" s="77">
        <v>23.487300000000001</v>
      </c>
      <c r="F16" s="77">
        <v>-13.933299999999999</v>
      </c>
      <c r="G16" s="77">
        <v>-8.0482000000000014</v>
      </c>
      <c r="H16">
        <v>0</v>
      </c>
      <c r="I16" s="78">
        <v>8134</v>
      </c>
      <c r="J16">
        <v>201002</v>
      </c>
      <c r="K16" s="78">
        <v>8134</v>
      </c>
      <c r="L16" s="77">
        <f t="shared" si="0"/>
        <v>6.1300000000001091</v>
      </c>
      <c r="M16" s="78">
        <v>-13234</v>
      </c>
      <c r="N16" s="78">
        <v>-214.83676</v>
      </c>
      <c r="O16" s="78">
        <v>-11</v>
      </c>
      <c r="P16" s="78">
        <v>-4.6640000000000001E-2</v>
      </c>
      <c r="Q16" s="144">
        <v>-13236.75</v>
      </c>
      <c r="R16" s="78">
        <v>128</v>
      </c>
      <c r="S16" s="78">
        <v>3062</v>
      </c>
      <c r="T16" s="78">
        <v>-3261</v>
      </c>
      <c r="U16" s="78">
        <v>22842</v>
      </c>
      <c r="V16" s="219">
        <v>0.14276333070659311</v>
      </c>
      <c r="W16" s="78">
        <v>-1476</v>
      </c>
      <c r="X16" s="78">
        <v>-6518</v>
      </c>
      <c r="Y16" s="78">
        <v>-3970</v>
      </c>
      <c r="Z16" s="78">
        <v>-10946</v>
      </c>
      <c r="AA16" s="78">
        <v>84.99</v>
      </c>
      <c r="AB16" s="78">
        <v>104.39</v>
      </c>
      <c r="AC16" s="78">
        <v>76911</v>
      </c>
      <c r="AD16" s="104">
        <v>4.9900200000000003</v>
      </c>
      <c r="AE16" s="78">
        <v>101397</v>
      </c>
      <c r="AF16" s="104">
        <v>2.67686</v>
      </c>
      <c r="AG16" s="78">
        <v>-47477</v>
      </c>
      <c r="AH16" s="104">
        <v>-3.7440600000000002</v>
      </c>
      <c r="AI16" s="78">
        <v>27025</v>
      </c>
      <c r="AJ16" s="104">
        <v>1.5420700000000001</v>
      </c>
      <c r="AK16" s="78">
        <v>8400</v>
      </c>
      <c r="AL16" s="78">
        <v>7800</v>
      </c>
      <c r="AM16" s="8">
        <v>8100</v>
      </c>
      <c r="AN16" s="78">
        <v>293</v>
      </c>
      <c r="AO16" s="78">
        <v>8800</v>
      </c>
      <c r="AP16" s="78">
        <v>6000</v>
      </c>
      <c r="AQ16" s="78">
        <v>8100</v>
      </c>
      <c r="AR16" s="78">
        <v>451</v>
      </c>
      <c r="AS16" s="78">
        <v>0</v>
      </c>
      <c r="AT16" s="78">
        <v>0</v>
      </c>
      <c r="AU16" s="78">
        <v>0</v>
      </c>
      <c r="AV16" s="78">
        <v>0</v>
      </c>
      <c r="AW16" s="77">
        <v>15.47</v>
      </c>
      <c r="BC16">
        <v>87</v>
      </c>
    </row>
    <row r="17" spans="1:55" x14ac:dyDescent="0.25">
      <c r="A17" s="3">
        <v>40200</v>
      </c>
      <c r="B17" s="77">
        <v>7927.31</v>
      </c>
      <c r="C17" s="77">
        <v>1488.0708400000001</v>
      </c>
      <c r="D17" s="77">
        <v>-203.84700000000001</v>
      </c>
      <c r="F17" s="77">
        <v>-10.9397</v>
      </c>
      <c r="G17" s="77">
        <v>-12.246600000000001</v>
      </c>
      <c r="H17">
        <v>0</v>
      </c>
      <c r="I17" s="78">
        <v>7897</v>
      </c>
      <c r="J17">
        <v>201002</v>
      </c>
      <c r="K17" s="78">
        <v>7897</v>
      </c>
      <c r="L17" s="77">
        <f t="shared" si="0"/>
        <v>-30.3100000000004</v>
      </c>
      <c r="M17" s="78">
        <v>-18412</v>
      </c>
      <c r="N17" s="78">
        <v>-290.33614999999998</v>
      </c>
      <c r="O17" s="78">
        <v>-183</v>
      </c>
      <c r="P17" s="78">
        <v>-0.72419</v>
      </c>
      <c r="Q17" s="144">
        <v>-18457.75</v>
      </c>
      <c r="R17" s="78">
        <v>249</v>
      </c>
      <c r="S17" s="78">
        <v>2026</v>
      </c>
      <c r="T17" s="78">
        <v>-2184</v>
      </c>
      <c r="U17" s="78">
        <v>27361</v>
      </c>
      <c r="V17" s="219">
        <v>7.9821643945762216E-2</v>
      </c>
      <c r="W17" s="78">
        <v>-5394</v>
      </c>
      <c r="X17" s="78">
        <v>-11891</v>
      </c>
      <c r="Y17" s="78">
        <v>-7908</v>
      </c>
      <c r="Z17" s="78">
        <v>-13752</v>
      </c>
      <c r="AA17" s="78">
        <v>101.16</v>
      </c>
      <c r="AB17" s="78">
        <v>95.57</v>
      </c>
      <c r="AC17" s="78">
        <v>81947</v>
      </c>
      <c r="AD17" s="104">
        <v>3.4918100000000001</v>
      </c>
      <c r="AE17" s="78">
        <v>118218</v>
      </c>
      <c r="AF17" s="104">
        <v>5.5144599999999997</v>
      </c>
      <c r="AG17" s="78">
        <v>-79456</v>
      </c>
      <c r="AH17" s="104">
        <v>-2.8543500000000002</v>
      </c>
      <c r="AI17" s="78">
        <v>22418</v>
      </c>
      <c r="AJ17" s="104">
        <v>1.98963</v>
      </c>
      <c r="AK17" s="78">
        <v>8400</v>
      </c>
      <c r="AL17" s="78">
        <v>7800</v>
      </c>
      <c r="AM17" s="8">
        <v>7900</v>
      </c>
      <c r="AN17" s="78">
        <v>287</v>
      </c>
      <c r="AO17" s="78">
        <v>8800</v>
      </c>
      <c r="AP17" s="78">
        <v>6000</v>
      </c>
      <c r="AQ17" s="78">
        <v>7900</v>
      </c>
      <c r="AR17" s="78">
        <v>446</v>
      </c>
      <c r="AS17" s="78">
        <v>0</v>
      </c>
      <c r="AT17" s="78">
        <v>0</v>
      </c>
      <c r="AU17" s="78">
        <v>0</v>
      </c>
      <c r="AV17" s="78">
        <v>0</v>
      </c>
      <c r="AW17" s="77">
        <v>16.649999999999999</v>
      </c>
      <c r="BC17">
        <v>86</v>
      </c>
    </row>
    <row r="18" spans="1:55" x14ac:dyDescent="0.25">
      <c r="A18" s="3">
        <v>40203</v>
      </c>
      <c r="B18" s="77">
        <v>7872.99</v>
      </c>
      <c r="C18" s="77">
        <v>1095.2687000000001</v>
      </c>
      <c r="D18" s="77">
        <v>-108.25309999999999</v>
      </c>
      <c r="F18" s="77">
        <v>-8.7380999999999993</v>
      </c>
      <c r="G18" s="77">
        <v>-10.264800000000001</v>
      </c>
      <c r="H18">
        <v>0</v>
      </c>
      <c r="I18" s="78">
        <v>7852</v>
      </c>
      <c r="J18">
        <v>201002</v>
      </c>
      <c r="K18" s="78">
        <v>7852</v>
      </c>
      <c r="L18" s="77">
        <f t="shared" si="0"/>
        <v>-20.989999999999782</v>
      </c>
      <c r="M18" s="78">
        <v>-20940</v>
      </c>
      <c r="N18" s="78">
        <v>-328.37693000000002</v>
      </c>
      <c r="O18" s="78">
        <v>602</v>
      </c>
      <c r="P18" s="78">
        <v>2.3618899999999998</v>
      </c>
      <c r="Q18" s="144">
        <v>-20789.5</v>
      </c>
      <c r="R18" s="78">
        <v>411</v>
      </c>
      <c r="S18" s="78">
        <v>4527</v>
      </c>
      <c r="T18" s="78">
        <v>-1020</v>
      </c>
      <c r="U18" s="78">
        <v>28839</v>
      </c>
      <c r="V18" s="219">
        <v>3.536877145532092E-2</v>
      </c>
      <c r="W18" s="78">
        <v>-5885</v>
      </c>
      <c r="X18" s="78">
        <v>-12912</v>
      </c>
      <c r="Y18" s="78">
        <v>-9380</v>
      </c>
      <c r="Z18" s="78">
        <v>-17581</v>
      </c>
      <c r="AA18" s="78">
        <v>102.65</v>
      </c>
      <c r="AB18" s="78">
        <v>95.71</v>
      </c>
      <c r="AC18" s="78">
        <v>88916</v>
      </c>
      <c r="AD18" s="104">
        <v>3.4100100000000002</v>
      </c>
      <c r="AE18" s="78">
        <v>129562</v>
      </c>
      <c r="AF18" s="104">
        <v>5.6958099999999998</v>
      </c>
      <c r="AG18" s="78">
        <v>-89331</v>
      </c>
      <c r="AH18" s="104">
        <v>-2.9384800000000002</v>
      </c>
      <c r="AI18" s="78">
        <v>18854</v>
      </c>
      <c r="AJ18" s="104">
        <v>2.3819499999999998</v>
      </c>
      <c r="AK18" s="78">
        <v>8300</v>
      </c>
      <c r="AL18" s="78">
        <v>7800</v>
      </c>
      <c r="AM18" s="8">
        <v>7800</v>
      </c>
      <c r="AN18" s="78">
        <v>292</v>
      </c>
      <c r="AO18" s="78">
        <v>8800</v>
      </c>
      <c r="AP18" s="78">
        <v>6000</v>
      </c>
      <c r="AQ18" s="78">
        <v>7800</v>
      </c>
      <c r="AR18" s="78">
        <v>443</v>
      </c>
      <c r="AS18" s="78">
        <v>0</v>
      </c>
      <c r="AT18" s="78">
        <v>0</v>
      </c>
      <c r="AU18" s="78">
        <v>0</v>
      </c>
      <c r="AV18" s="78">
        <v>0</v>
      </c>
      <c r="AW18" s="77">
        <v>18.3</v>
      </c>
      <c r="BC18">
        <v>85</v>
      </c>
    </row>
    <row r="19" spans="1:55" x14ac:dyDescent="0.25">
      <c r="A19" s="3">
        <v>40204</v>
      </c>
      <c r="B19" s="77">
        <v>7598.81</v>
      </c>
      <c r="C19" s="77">
        <v>1627.4575</v>
      </c>
      <c r="D19" s="77">
        <v>-178.84650000000002</v>
      </c>
      <c r="F19" s="77">
        <v>-20.514899999999997</v>
      </c>
      <c r="G19" s="77">
        <v>-49.4129</v>
      </c>
      <c r="H19">
        <v>0</v>
      </c>
      <c r="I19" s="78">
        <v>7556</v>
      </c>
      <c r="J19">
        <v>201002</v>
      </c>
      <c r="K19" s="78">
        <v>7556</v>
      </c>
      <c r="L19" s="77">
        <f t="shared" si="0"/>
        <v>-42.8100000000004</v>
      </c>
      <c r="M19" s="78">
        <v>-15414</v>
      </c>
      <c r="N19" s="78">
        <v>-232.51564999999999</v>
      </c>
      <c r="O19" s="78">
        <v>-59</v>
      </c>
      <c r="P19" s="78">
        <v>-0.22395999999999999</v>
      </c>
      <c r="Q19" s="144">
        <v>-15428.75</v>
      </c>
      <c r="R19" s="78">
        <v>-573</v>
      </c>
      <c r="S19" s="78">
        <v>3068</v>
      </c>
      <c r="T19" s="78">
        <v>69</v>
      </c>
      <c r="U19" s="78">
        <v>26296</v>
      </c>
      <c r="V19" s="219">
        <v>-2.6239732278673564E-3</v>
      </c>
      <c r="W19" s="78">
        <v>-4378</v>
      </c>
      <c r="X19" s="78">
        <v>-8044</v>
      </c>
      <c r="Y19" s="78">
        <v>-6486</v>
      </c>
      <c r="Z19" s="78">
        <v>-11593</v>
      </c>
      <c r="AA19" s="78">
        <v>97.15</v>
      </c>
      <c r="AB19" s="78">
        <v>79.41</v>
      </c>
      <c r="AC19" s="78">
        <v>97550</v>
      </c>
      <c r="AD19" s="104">
        <v>2.3816299999999999</v>
      </c>
      <c r="AE19" s="78">
        <v>128063</v>
      </c>
      <c r="AF19" s="104">
        <v>10.81786</v>
      </c>
      <c r="AG19" s="78">
        <v>-117212</v>
      </c>
      <c r="AH19" s="104">
        <v>-1.96391</v>
      </c>
      <c r="AI19" s="78">
        <v>-4452</v>
      </c>
      <c r="AJ19" s="104">
        <v>1.0168999999999999</v>
      </c>
      <c r="AK19" s="78">
        <v>8300</v>
      </c>
      <c r="AL19" s="78">
        <v>7200</v>
      </c>
      <c r="AM19" s="8">
        <v>7600</v>
      </c>
      <c r="AN19" s="78">
        <v>308</v>
      </c>
      <c r="AO19" s="78">
        <v>8600</v>
      </c>
      <c r="AP19" s="78">
        <v>6000</v>
      </c>
      <c r="AQ19" s="78">
        <v>7500</v>
      </c>
      <c r="AR19" s="78">
        <v>477</v>
      </c>
      <c r="AS19" s="78">
        <v>0</v>
      </c>
      <c r="AT19" s="78">
        <v>0</v>
      </c>
      <c r="AU19" s="78">
        <v>0</v>
      </c>
      <c r="AV19" s="78">
        <v>0</v>
      </c>
      <c r="AW19" s="77">
        <v>20.9</v>
      </c>
      <c r="BC19">
        <v>84</v>
      </c>
    </row>
    <row r="20" spans="1:55" x14ac:dyDescent="0.25">
      <c r="A20" s="3">
        <v>40205</v>
      </c>
      <c r="B20" s="77">
        <v>7560.03</v>
      </c>
      <c r="C20" s="77">
        <v>1201.56872</v>
      </c>
      <c r="D20" s="77">
        <v>-74.150100000000009</v>
      </c>
      <c r="F20" s="77">
        <v>-3.6819999999999999</v>
      </c>
      <c r="G20" s="77">
        <v>-16.382000000000001</v>
      </c>
      <c r="H20">
        <v>0</v>
      </c>
      <c r="I20" s="78">
        <v>7534</v>
      </c>
      <c r="J20">
        <v>201002</v>
      </c>
      <c r="K20" s="78">
        <v>7534</v>
      </c>
      <c r="L20" s="77">
        <f t="shared" si="0"/>
        <v>-26.029999999999745</v>
      </c>
      <c r="M20" s="78">
        <v>-15959</v>
      </c>
      <c r="N20" s="78">
        <v>-240.03107</v>
      </c>
      <c r="O20" s="78">
        <v>-142</v>
      </c>
      <c r="P20" s="78">
        <v>-0.53544000000000003</v>
      </c>
      <c r="Q20" s="144">
        <v>-15994.5</v>
      </c>
      <c r="R20" s="78">
        <v>-105</v>
      </c>
      <c r="S20" s="78">
        <v>979</v>
      </c>
      <c r="T20" s="78">
        <v>501</v>
      </c>
      <c r="U20" s="78">
        <v>25732</v>
      </c>
      <c r="V20" s="219">
        <v>-1.9469920721280894E-2</v>
      </c>
      <c r="W20" s="78">
        <v>-3313</v>
      </c>
      <c r="X20" s="78">
        <v>-6475</v>
      </c>
      <c r="Y20" s="78">
        <v>-5957</v>
      </c>
      <c r="Z20" s="78">
        <v>-12167</v>
      </c>
      <c r="AA20" s="78">
        <v>96.15</v>
      </c>
      <c r="AB20" s="78">
        <v>78.81</v>
      </c>
      <c r="AC20" s="78">
        <v>103174</v>
      </c>
      <c r="AD20" s="104">
        <v>2.2361599999999999</v>
      </c>
      <c r="AE20" s="78">
        <v>133407</v>
      </c>
      <c r="AF20" s="104">
        <v>11.59159</v>
      </c>
      <c r="AG20" s="78">
        <v>-120208</v>
      </c>
      <c r="AH20" s="104">
        <v>-1.6720699999999999</v>
      </c>
      <c r="AI20" s="78">
        <v>-9061</v>
      </c>
      <c r="AJ20" s="104">
        <v>-0.24781</v>
      </c>
      <c r="AK20" s="78">
        <v>8300</v>
      </c>
      <c r="AL20" s="78">
        <v>7200</v>
      </c>
      <c r="AM20" s="8">
        <v>7500</v>
      </c>
      <c r="AN20" s="78">
        <v>292</v>
      </c>
      <c r="AO20" s="78">
        <v>8600</v>
      </c>
      <c r="AP20" s="78">
        <v>7000</v>
      </c>
      <c r="AQ20" s="78">
        <v>7500</v>
      </c>
      <c r="AR20" s="78">
        <v>473</v>
      </c>
      <c r="AS20" s="78">
        <v>0</v>
      </c>
      <c r="AT20" s="78">
        <v>0</v>
      </c>
      <c r="AU20" s="78">
        <v>0</v>
      </c>
      <c r="AV20" s="78">
        <v>0</v>
      </c>
      <c r="AW20" s="77">
        <v>20.440000000000001</v>
      </c>
      <c r="BC20">
        <v>83</v>
      </c>
    </row>
    <row r="21" spans="1:55" x14ac:dyDescent="0.25">
      <c r="A21" s="3">
        <v>40206</v>
      </c>
      <c r="B21" s="77">
        <v>7694.58</v>
      </c>
      <c r="C21" s="77">
        <v>1188.4865600000001</v>
      </c>
      <c r="D21" s="77">
        <v>-71.492699999999999</v>
      </c>
      <c r="F21" s="77">
        <v>1.3266</v>
      </c>
      <c r="G21" s="77">
        <v>4.7496</v>
      </c>
      <c r="H21">
        <v>0</v>
      </c>
      <c r="I21" s="78">
        <v>7699</v>
      </c>
      <c r="J21">
        <v>201002</v>
      </c>
      <c r="K21" s="78">
        <v>7699</v>
      </c>
      <c r="L21" s="77">
        <f t="shared" si="0"/>
        <v>4.4200000000000728</v>
      </c>
      <c r="M21" s="78">
        <v>-13863</v>
      </c>
      <c r="N21" s="78">
        <v>-212.95276999999999</v>
      </c>
      <c r="O21" s="78">
        <v>814</v>
      </c>
      <c r="P21" s="78">
        <v>3.13151</v>
      </c>
      <c r="Q21" s="144">
        <v>-13659.5</v>
      </c>
      <c r="R21" s="78">
        <v>-314</v>
      </c>
      <c r="S21" s="78">
        <v>2448</v>
      </c>
      <c r="T21" s="78">
        <v>1960</v>
      </c>
      <c r="U21" s="78">
        <v>23630</v>
      </c>
      <c r="V21" s="219">
        <v>-8.2945408379179006E-2</v>
      </c>
      <c r="W21" s="78">
        <v>-2242</v>
      </c>
      <c r="X21" s="78">
        <v>-5561</v>
      </c>
      <c r="Y21" s="78">
        <v>-3755</v>
      </c>
      <c r="Z21" s="78">
        <v>-10117</v>
      </c>
      <c r="AA21" s="78">
        <v>74.59</v>
      </c>
      <c r="AB21" s="78">
        <v>84.69</v>
      </c>
      <c r="AC21" s="78">
        <v>109044</v>
      </c>
      <c r="AD21" s="104">
        <v>2.9048099999999999</v>
      </c>
      <c r="AE21" s="78">
        <v>132704</v>
      </c>
      <c r="AF21" s="104">
        <v>7.5282499999999999</v>
      </c>
      <c r="AG21" s="78">
        <v>-105384</v>
      </c>
      <c r="AH21" s="104">
        <v>-2.05877</v>
      </c>
      <c r="AI21" s="78">
        <v>-1572</v>
      </c>
      <c r="AJ21" s="104">
        <v>-0.15268000000000001</v>
      </c>
      <c r="AK21" s="78">
        <v>8100</v>
      </c>
      <c r="AL21" s="78">
        <v>7200</v>
      </c>
      <c r="AM21" s="8">
        <v>7700</v>
      </c>
      <c r="AN21" s="78">
        <v>259</v>
      </c>
      <c r="AO21" s="78">
        <v>8000</v>
      </c>
      <c r="AP21" s="78">
        <v>7000</v>
      </c>
      <c r="AQ21" s="78">
        <v>7700</v>
      </c>
      <c r="AR21" s="78">
        <v>437</v>
      </c>
      <c r="AS21" s="78">
        <v>0</v>
      </c>
      <c r="AT21" s="78">
        <v>0</v>
      </c>
      <c r="AU21" s="78">
        <v>0</v>
      </c>
      <c r="AV21" s="78">
        <v>0</v>
      </c>
      <c r="AW21" s="77">
        <v>18.96</v>
      </c>
      <c r="BC21">
        <v>82</v>
      </c>
    </row>
    <row r="22" spans="1:55" x14ac:dyDescent="0.25">
      <c r="A22" s="3">
        <v>40207</v>
      </c>
      <c r="B22" s="77">
        <v>7640.44</v>
      </c>
      <c r="C22" s="77">
        <v>1185.24731</v>
      </c>
      <c r="D22" s="77">
        <v>-105.9074</v>
      </c>
      <c r="E22" s="77">
        <f>SUM(D3:D22)</f>
        <v>40.508600000000001</v>
      </c>
      <c r="F22" s="77">
        <v>-0.47729999999999995</v>
      </c>
      <c r="G22" s="77">
        <v>-5.0121000000000002</v>
      </c>
      <c r="H22">
        <v>0</v>
      </c>
      <c r="I22" s="78">
        <v>7580</v>
      </c>
      <c r="J22">
        <v>201002</v>
      </c>
      <c r="K22" s="78">
        <v>7580</v>
      </c>
      <c r="L22" s="77">
        <f t="shared" si="0"/>
        <v>-60.4399999999996</v>
      </c>
      <c r="M22" s="78">
        <v>-12754</v>
      </c>
      <c r="N22" s="78">
        <v>-192.96610999999999</v>
      </c>
      <c r="O22" s="78">
        <v>419</v>
      </c>
      <c r="P22" s="78">
        <v>1.58684</v>
      </c>
      <c r="Q22" s="144">
        <v>-12649.25</v>
      </c>
      <c r="R22" s="78">
        <v>-436</v>
      </c>
      <c r="S22" s="78">
        <v>1286</v>
      </c>
      <c r="T22" s="78">
        <v>613</v>
      </c>
      <c r="U22" s="78">
        <v>24416</v>
      </c>
      <c r="V22" s="219">
        <v>-2.5106487549148099E-2</v>
      </c>
      <c r="W22" s="78">
        <v>-1054</v>
      </c>
      <c r="X22" s="78">
        <v>-4520</v>
      </c>
      <c r="Y22" s="78">
        <v>-2702</v>
      </c>
      <c r="Z22" s="78">
        <v>-9206</v>
      </c>
      <c r="AA22" s="78">
        <v>94.88</v>
      </c>
      <c r="AB22" s="78">
        <v>78.260000000000005</v>
      </c>
      <c r="AC22" s="78">
        <v>110238</v>
      </c>
      <c r="AD22" s="104">
        <v>2.35988</v>
      </c>
      <c r="AE22" s="78">
        <v>129638</v>
      </c>
      <c r="AF22" s="104">
        <v>10.038779999999999</v>
      </c>
      <c r="AG22" s="78">
        <v>-114723</v>
      </c>
      <c r="AH22" s="104">
        <v>-1.9370000000000001</v>
      </c>
      <c r="AI22" s="78">
        <v>-6975</v>
      </c>
      <c r="AJ22" s="104">
        <v>-0.90549000000000002</v>
      </c>
      <c r="AK22" s="78">
        <v>8100</v>
      </c>
      <c r="AL22" s="78">
        <v>7200</v>
      </c>
      <c r="AM22" s="8">
        <v>7600</v>
      </c>
      <c r="AN22" s="78">
        <v>272</v>
      </c>
      <c r="AO22" s="78">
        <v>8000</v>
      </c>
      <c r="AP22" s="78">
        <v>7000</v>
      </c>
      <c r="AQ22" s="78">
        <v>7600</v>
      </c>
      <c r="AR22" s="78">
        <v>461</v>
      </c>
      <c r="AS22" s="78">
        <v>0</v>
      </c>
      <c r="AT22" s="78">
        <v>0</v>
      </c>
      <c r="AU22" s="78">
        <v>0</v>
      </c>
      <c r="AV22" s="78">
        <v>0</v>
      </c>
      <c r="AW22" s="77">
        <v>20.45</v>
      </c>
      <c r="AX22" s="144"/>
      <c r="AY22" s="144"/>
      <c r="BA22" s="54">
        <f>AVERAGE(AW3:AW22)+2*_xlfn.STDEV.S(AW3:AW22)</f>
        <v>21.62872495575823</v>
      </c>
      <c r="BB22" s="54">
        <f>AVERAGE(AW3:AW22)-2*_xlfn.STDEV.S(AW3:AW22)</f>
        <v>16.142275044241771</v>
      </c>
      <c r="BC22">
        <v>81</v>
      </c>
    </row>
    <row r="23" spans="1:55" x14ac:dyDescent="0.25">
      <c r="A23" s="3">
        <v>40210</v>
      </c>
      <c r="B23" s="77">
        <v>7524.67</v>
      </c>
      <c r="C23" s="77">
        <v>918.76126999999997</v>
      </c>
      <c r="D23" s="77">
        <v>-119.295</v>
      </c>
      <c r="E23" s="77">
        <f>SUM(D4:D23)</f>
        <v>-158.87520000000012</v>
      </c>
      <c r="F23" s="77">
        <v>-6.5395000000000003</v>
      </c>
      <c r="G23" s="77">
        <v>-13.119000000000002</v>
      </c>
      <c r="H23">
        <v>0</v>
      </c>
      <c r="I23" s="78">
        <v>7513</v>
      </c>
      <c r="J23">
        <v>201002</v>
      </c>
      <c r="K23" s="78">
        <v>7513</v>
      </c>
      <c r="L23" s="77">
        <f t="shared" si="0"/>
        <v>-11.670000000000073</v>
      </c>
      <c r="M23" s="78">
        <v>-12249</v>
      </c>
      <c r="N23" s="78">
        <v>-183.63554999999999</v>
      </c>
      <c r="O23" s="78">
        <v>-588</v>
      </c>
      <c r="P23" s="78">
        <v>-2.2092900000000002</v>
      </c>
      <c r="Q23" s="144">
        <v>-12396</v>
      </c>
      <c r="R23" s="78">
        <v>-615</v>
      </c>
      <c r="S23" s="78">
        <v>1795</v>
      </c>
      <c r="T23" s="78">
        <v>-1013</v>
      </c>
      <c r="U23" s="78">
        <v>27307</v>
      </c>
      <c r="V23" s="219">
        <v>3.7096715127989163E-2</v>
      </c>
      <c r="W23" s="78">
        <v>1153</v>
      </c>
      <c r="X23" s="78">
        <v>-3351</v>
      </c>
      <c r="Y23" s="78">
        <v>-1566</v>
      </c>
      <c r="Z23" s="78">
        <v>-7975</v>
      </c>
      <c r="AA23" s="78">
        <v>74.06</v>
      </c>
      <c r="AB23" s="78">
        <v>73.53</v>
      </c>
      <c r="AC23" s="78">
        <v>112577</v>
      </c>
      <c r="AD23" s="104">
        <v>1.9966900000000001</v>
      </c>
      <c r="AE23" s="78">
        <v>129226</v>
      </c>
      <c r="AF23" s="104">
        <v>11.55617</v>
      </c>
      <c r="AG23" s="78">
        <v>-129058</v>
      </c>
      <c r="AH23" s="104">
        <v>-1.8245899999999999</v>
      </c>
      <c r="AI23" s="78">
        <v>-2289</v>
      </c>
      <c r="AJ23" s="104">
        <v>-1.34972</v>
      </c>
      <c r="AK23" s="78">
        <v>8000</v>
      </c>
      <c r="AL23" s="78">
        <v>7000</v>
      </c>
      <c r="AM23" s="8">
        <v>7500</v>
      </c>
      <c r="AN23" s="78">
        <v>261</v>
      </c>
      <c r="AO23" s="78">
        <v>8000</v>
      </c>
      <c r="AP23" s="78">
        <v>7000</v>
      </c>
      <c r="AQ23" s="78">
        <v>7500</v>
      </c>
      <c r="AR23" s="78">
        <v>455</v>
      </c>
      <c r="AS23" s="78">
        <v>0</v>
      </c>
      <c r="AT23" s="78">
        <v>0</v>
      </c>
      <c r="AU23" s="78">
        <v>0</v>
      </c>
      <c r="AV23" s="78">
        <v>0</v>
      </c>
      <c r="AW23" s="77">
        <v>21.76</v>
      </c>
      <c r="AX23" s="144"/>
      <c r="AY23" s="144"/>
      <c r="BA23" s="54">
        <f t="shared" ref="BA23:BA86" si="1">AVERAGE(AW4:AW23)+2*_xlfn.STDEV.S(AW4:AW23)</f>
        <v>22.067703565039956</v>
      </c>
      <c r="BB23" s="54">
        <f t="shared" ref="BB23:BB86" si="2">AVERAGE(AW4:AW23)-2*_xlfn.STDEV.S(AW4:AW23)</f>
        <v>16.02229643496004</v>
      </c>
      <c r="BC23">
        <v>80</v>
      </c>
    </row>
    <row r="24" spans="1:55" x14ac:dyDescent="0.25">
      <c r="A24" s="3">
        <v>40211</v>
      </c>
      <c r="B24" s="77">
        <v>7429.61</v>
      </c>
      <c r="C24" s="77">
        <v>1119.7780299999999</v>
      </c>
      <c r="D24" s="77">
        <v>-57.238399999999999</v>
      </c>
      <c r="E24" s="77">
        <f t="shared" ref="E24:E87" si="3">SUM(D5:D24)</f>
        <v>-337.22870000000012</v>
      </c>
      <c r="F24" s="77">
        <v>-1.8593999999999999</v>
      </c>
      <c r="G24" s="77">
        <v>-19.017700000000001</v>
      </c>
      <c r="H24">
        <v>0</v>
      </c>
      <c r="I24" s="78">
        <v>7371</v>
      </c>
      <c r="J24">
        <v>201002</v>
      </c>
      <c r="K24" s="78">
        <v>7371</v>
      </c>
      <c r="L24" s="77">
        <f t="shared" si="0"/>
        <v>-58.609999999999673</v>
      </c>
      <c r="M24" s="78">
        <v>-6131</v>
      </c>
      <c r="N24" s="78">
        <v>-90.054199999999994</v>
      </c>
      <c r="O24" s="78">
        <v>-1168</v>
      </c>
      <c r="P24" s="78">
        <v>-4.3080699999999998</v>
      </c>
      <c r="Q24" s="144">
        <v>-6423</v>
      </c>
      <c r="R24" s="78">
        <v>-690</v>
      </c>
      <c r="S24" s="78">
        <v>1302</v>
      </c>
      <c r="T24" s="78">
        <v>-1524</v>
      </c>
      <c r="U24" s="78">
        <v>28889</v>
      </c>
      <c r="V24" s="219">
        <v>5.2753643255218252E-2</v>
      </c>
      <c r="W24" s="78">
        <v>2142</v>
      </c>
      <c r="X24" s="78">
        <v>-2209</v>
      </c>
      <c r="Y24" s="78">
        <v>-437</v>
      </c>
      <c r="Z24" s="78">
        <v>-2246</v>
      </c>
      <c r="AA24" s="78">
        <v>98.76</v>
      </c>
      <c r="AB24" s="78">
        <v>70.64</v>
      </c>
      <c r="AC24" s="78">
        <v>111717</v>
      </c>
      <c r="AD24" s="104">
        <v>1.35745</v>
      </c>
      <c r="AE24" s="78">
        <v>121313</v>
      </c>
      <c r="AF24" s="104">
        <v>14.3172</v>
      </c>
      <c r="AG24" s="78">
        <v>-129845</v>
      </c>
      <c r="AH24" s="104">
        <v>-1.0360499999999999</v>
      </c>
      <c r="AI24" s="78">
        <v>-11562</v>
      </c>
      <c r="AJ24" s="104">
        <v>-3.27813</v>
      </c>
      <c r="AK24" s="78">
        <v>8000</v>
      </c>
      <c r="AL24" s="78">
        <v>7000</v>
      </c>
      <c r="AM24" s="8">
        <v>7400</v>
      </c>
      <c r="AN24" s="78">
        <v>251</v>
      </c>
      <c r="AO24" s="78">
        <v>8000</v>
      </c>
      <c r="AP24" s="78">
        <v>7000</v>
      </c>
      <c r="AQ24" s="78">
        <v>7300</v>
      </c>
      <c r="AR24" s="78">
        <v>454</v>
      </c>
      <c r="AS24" s="78">
        <v>0</v>
      </c>
      <c r="AT24" s="78">
        <v>0</v>
      </c>
      <c r="AU24" s="78">
        <v>0</v>
      </c>
      <c r="AV24" s="78">
        <v>0</v>
      </c>
      <c r="AW24" s="77">
        <v>22.11</v>
      </c>
      <c r="AX24" s="144"/>
      <c r="AY24" s="144"/>
      <c r="BA24" s="54">
        <f t="shared" si="1"/>
        <v>22.508102227280915</v>
      </c>
      <c r="BB24" s="54">
        <f t="shared" si="2"/>
        <v>15.86889777271908</v>
      </c>
      <c r="BC24">
        <v>79</v>
      </c>
    </row>
    <row r="25" spans="1:55" x14ac:dyDescent="0.25">
      <c r="A25" s="3">
        <v>40212</v>
      </c>
      <c r="B25" s="77">
        <v>7547.98</v>
      </c>
      <c r="C25" s="77">
        <v>925.32160999999996</v>
      </c>
      <c r="D25" s="77">
        <v>-22.7178</v>
      </c>
      <c r="E25" s="77">
        <f t="shared" si="3"/>
        <v>-466.54280000000017</v>
      </c>
      <c r="F25" s="77">
        <v>0.16489999999999999</v>
      </c>
      <c r="G25" s="77">
        <v>7.6989000000000001</v>
      </c>
      <c r="H25">
        <v>0</v>
      </c>
      <c r="I25" s="78">
        <v>7501</v>
      </c>
      <c r="J25">
        <v>201002</v>
      </c>
      <c r="K25" s="78">
        <v>7501</v>
      </c>
      <c r="L25" s="77">
        <f t="shared" si="0"/>
        <v>-46.979999999999563</v>
      </c>
      <c r="M25" s="78">
        <v>-6728</v>
      </c>
      <c r="N25" s="78">
        <v>-100.57169</v>
      </c>
      <c r="O25" s="78">
        <v>98</v>
      </c>
      <c r="P25" s="78">
        <v>0.36563000000000001</v>
      </c>
      <c r="Q25" s="144">
        <v>-6703.5</v>
      </c>
      <c r="R25" s="78">
        <v>-337</v>
      </c>
      <c r="S25" s="78">
        <v>1134</v>
      </c>
      <c r="T25" s="78">
        <v>179</v>
      </c>
      <c r="U25" s="78">
        <v>26740</v>
      </c>
      <c r="V25" s="219">
        <v>-6.6940912490650708E-3</v>
      </c>
      <c r="W25" s="78">
        <v>3347</v>
      </c>
      <c r="X25" s="78">
        <v>-768</v>
      </c>
      <c r="Y25" s="78">
        <v>-382</v>
      </c>
      <c r="Z25" s="78">
        <v>-3648</v>
      </c>
      <c r="AA25" s="78">
        <v>76.42</v>
      </c>
      <c r="AB25" s="78">
        <v>70.739999999999995</v>
      </c>
      <c r="AC25" s="78">
        <v>121410</v>
      </c>
      <c r="AD25" s="104">
        <v>1.98739</v>
      </c>
      <c r="AE25" s="78">
        <v>122969</v>
      </c>
      <c r="AF25" s="104">
        <v>10.68341</v>
      </c>
      <c r="AG25" s="78">
        <v>-116514</v>
      </c>
      <c r="AH25" s="104">
        <v>-1.3089599999999999</v>
      </c>
      <c r="AI25" s="78">
        <v>-17852</v>
      </c>
      <c r="AJ25" s="104">
        <v>-2.9129800000000001</v>
      </c>
      <c r="AK25" s="78">
        <v>8000</v>
      </c>
      <c r="AL25" s="78">
        <v>7000</v>
      </c>
      <c r="AM25" s="8">
        <v>7500</v>
      </c>
      <c r="AN25" s="78">
        <v>234</v>
      </c>
      <c r="AO25" s="78">
        <v>8000</v>
      </c>
      <c r="AP25" s="78">
        <v>7000</v>
      </c>
      <c r="AQ25" s="78">
        <v>7500</v>
      </c>
      <c r="AR25" s="78">
        <v>434</v>
      </c>
      <c r="AS25" s="78">
        <v>0</v>
      </c>
      <c r="AT25" s="78">
        <v>0</v>
      </c>
      <c r="AU25" s="78">
        <v>0</v>
      </c>
      <c r="AV25" s="78">
        <v>0</v>
      </c>
      <c r="AW25" s="77">
        <v>21.36</v>
      </c>
      <c r="AX25" s="144"/>
      <c r="AY25" s="144"/>
      <c r="BA25" s="54">
        <f t="shared" si="1"/>
        <v>22.6995174954078</v>
      </c>
      <c r="BB25" s="54">
        <f t="shared" si="2"/>
        <v>15.813482504592198</v>
      </c>
      <c r="BC25">
        <v>78</v>
      </c>
    </row>
    <row r="26" spans="1:55" x14ac:dyDescent="0.25">
      <c r="A26" s="3">
        <v>40213</v>
      </c>
      <c r="B26" s="77">
        <v>7542.04</v>
      </c>
      <c r="C26" s="77">
        <v>809.12183000000005</v>
      </c>
      <c r="D26" s="77">
        <v>-73.280799999999999</v>
      </c>
      <c r="E26" s="77">
        <f t="shared" si="3"/>
        <v>-651.9661000000001</v>
      </c>
      <c r="F26" s="77">
        <v>1.5585</v>
      </c>
      <c r="G26" s="77">
        <v>-0.53090000000000004</v>
      </c>
      <c r="H26">
        <v>0</v>
      </c>
      <c r="I26" s="78">
        <v>7507</v>
      </c>
      <c r="J26">
        <v>201002</v>
      </c>
      <c r="K26" s="78">
        <v>7507</v>
      </c>
      <c r="L26" s="77">
        <f t="shared" si="0"/>
        <v>-35.039999999999964</v>
      </c>
      <c r="M26" s="78">
        <v>-4566</v>
      </c>
      <c r="N26" s="78">
        <v>-68.188670000000002</v>
      </c>
      <c r="O26" s="78">
        <v>-25</v>
      </c>
      <c r="P26" s="78">
        <v>-9.6030000000000004E-2</v>
      </c>
      <c r="Q26" s="144">
        <v>-4572.25</v>
      </c>
      <c r="R26" s="78">
        <v>-246</v>
      </c>
      <c r="S26" s="78">
        <v>-544</v>
      </c>
      <c r="T26" s="78">
        <v>-722</v>
      </c>
      <c r="U26" s="78">
        <v>26998</v>
      </c>
      <c r="V26" s="219">
        <v>2.6742721683087636E-2</v>
      </c>
      <c r="W26" s="78">
        <v>4560</v>
      </c>
      <c r="X26" s="78">
        <v>76</v>
      </c>
      <c r="Y26" s="78">
        <v>723</v>
      </c>
      <c r="Z26" s="78">
        <v>-1003</v>
      </c>
      <c r="AA26" s="78">
        <v>87.88</v>
      </c>
      <c r="AB26" s="78">
        <v>71.52</v>
      </c>
      <c r="AC26" s="78">
        <v>118181</v>
      </c>
      <c r="AD26" s="104">
        <v>1.69767</v>
      </c>
      <c r="AE26" s="78">
        <v>128351</v>
      </c>
      <c r="AF26" s="104">
        <v>10.25502</v>
      </c>
      <c r="AG26" s="78">
        <v>-116157</v>
      </c>
      <c r="AH26" s="104">
        <v>-1.2971900000000001</v>
      </c>
      <c r="AI26" s="78">
        <v>-11582</v>
      </c>
      <c r="AJ26" s="104">
        <v>-2.66486</v>
      </c>
      <c r="AK26" s="78">
        <v>7900</v>
      </c>
      <c r="AL26" s="78">
        <v>7000</v>
      </c>
      <c r="AM26" s="8">
        <v>7500</v>
      </c>
      <c r="AN26" s="78">
        <v>211</v>
      </c>
      <c r="AO26" s="78">
        <v>8000</v>
      </c>
      <c r="AP26" s="78">
        <v>7000</v>
      </c>
      <c r="AQ26" s="78">
        <v>7500</v>
      </c>
      <c r="AR26" s="78">
        <v>418</v>
      </c>
      <c r="AS26" s="78">
        <v>0</v>
      </c>
      <c r="AT26" s="78">
        <v>0</v>
      </c>
      <c r="AU26" s="78">
        <v>0</v>
      </c>
      <c r="AV26" s="78">
        <v>0</v>
      </c>
      <c r="AW26" s="77">
        <v>20.72</v>
      </c>
      <c r="AX26" s="144"/>
      <c r="AY26" s="144"/>
      <c r="BA26" s="54">
        <f t="shared" si="1"/>
        <v>22.713134395471226</v>
      </c>
      <c r="BB26" s="54">
        <f t="shared" si="2"/>
        <v>15.809865604528778</v>
      </c>
      <c r="BC26">
        <v>77</v>
      </c>
    </row>
    <row r="27" spans="1:55" x14ac:dyDescent="0.25">
      <c r="A27" s="3">
        <v>40214</v>
      </c>
      <c r="B27" s="77">
        <v>7217.83</v>
      </c>
      <c r="C27" s="77">
        <v>1229.53701</v>
      </c>
      <c r="D27" s="77">
        <v>-157.2047</v>
      </c>
      <c r="E27" s="77">
        <f t="shared" si="3"/>
        <v>-883.80040000000008</v>
      </c>
      <c r="F27" s="77">
        <v>-18.264500000000002</v>
      </c>
      <c r="G27" s="77">
        <v>-22.872699999999998</v>
      </c>
      <c r="H27">
        <v>0</v>
      </c>
      <c r="I27" s="78">
        <v>7201</v>
      </c>
      <c r="J27">
        <v>201002</v>
      </c>
      <c r="K27" s="78">
        <v>7201</v>
      </c>
      <c r="L27" s="77">
        <f t="shared" si="0"/>
        <v>-16.829999999999927</v>
      </c>
      <c r="M27" s="78">
        <v>-2709</v>
      </c>
      <c r="N27" s="78">
        <v>-38.789729999999999</v>
      </c>
      <c r="O27" s="78">
        <v>36</v>
      </c>
      <c r="P27" s="78">
        <v>0.12776999999999999</v>
      </c>
      <c r="Q27" s="144">
        <v>-2700</v>
      </c>
      <c r="R27" s="78">
        <v>-472</v>
      </c>
      <c r="S27" s="78">
        <v>-2403</v>
      </c>
      <c r="T27" s="78">
        <v>-2321</v>
      </c>
      <c r="U27" s="78">
        <v>27121</v>
      </c>
      <c r="V27" s="219">
        <v>8.5579440286125144E-2</v>
      </c>
      <c r="W27" s="78">
        <v>1134</v>
      </c>
      <c r="X27" s="78">
        <v>1402</v>
      </c>
      <c r="Y27" s="78">
        <v>-1494</v>
      </c>
      <c r="Z27" s="78">
        <v>357</v>
      </c>
      <c r="AA27" s="78">
        <v>116.48</v>
      </c>
      <c r="AB27" s="78">
        <v>59.03</v>
      </c>
      <c r="AC27" s="78">
        <v>118725</v>
      </c>
      <c r="AD27" s="104">
        <v>1.3758999999999999</v>
      </c>
      <c r="AE27" s="78">
        <v>126997</v>
      </c>
      <c r="AF27" s="104">
        <v>18.328700000000001</v>
      </c>
      <c r="AG27" s="78">
        <v>-143363</v>
      </c>
      <c r="AH27" s="104">
        <v>-1.0000599999999999</v>
      </c>
      <c r="AI27" s="78">
        <v>-29447</v>
      </c>
      <c r="AJ27" s="104">
        <v>-6.6051299999999999</v>
      </c>
      <c r="AK27" s="78">
        <v>8000</v>
      </c>
      <c r="AL27" s="78">
        <v>7000</v>
      </c>
      <c r="AM27" s="8">
        <v>7200</v>
      </c>
      <c r="AN27" s="78">
        <v>255</v>
      </c>
      <c r="AO27" s="78">
        <v>8000</v>
      </c>
      <c r="AP27" s="78">
        <v>7000</v>
      </c>
      <c r="AQ27" s="78">
        <v>7200</v>
      </c>
      <c r="AR27" s="78">
        <v>498</v>
      </c>
      <c r="AS27" s="78">
        <v>0</v>
      </c>
      <c r="AT27" s="78">
        <v>0</v>
      </c>
      <c r="AU27" s="78">
        <v>0</v>
      </c>
      <c r="AV27" s="78">
        <v>0</v>
      </c>
      <c r="AW27" s="77">
        <v>26.4</v>
      </c>
      <c r="AX27" s="144"/>
      <c r="AY27" s="144"/>
      <c r="BA27" s="54">
        <f t="shared" si="1"/>
        <v>24.305855316870606</v>
      </c>
      <c r="BB27" s="54">
        <f t="shared" si="2"/>
        <v>14.89714468312939</v>
      </c>
      <c r="BC27">
        <v>76</v>
      </c>
    </row>
    <row r="28" spans="1:55" x14ac:dyDescent="0.25">
      <c r="A28" s="3">
        <v>40215</v>
      </c>
      <c r="B28" s="77">
        <v>7212.87</v>
      </c>
      <c r="C28" s="77">
        <v>812.87356</v>
      </c>
      <c r="D28" s="77">
        <v>-4.7827000000000002</v>
      </c>
      <c r="E28" s="77">
        <f t="shared" si="3"/>
        <v>-969.41469999999993</v>
      </c>
      <c r="F28" s="77">
        <v>-3.1948000000000003</v>
      </c>
      <c r="G28" s="77">
        <v>-1.579</v>
      </c>
      <c r="H28">
        <v>0</v>
      </c>
      <c r="I28" s="78">
        <v>7155</v>
      </c>
      <c r="J28">
        <v>201002</v>
      </c>
      <c r="K28" s="78">
        <v>7155</v>
      </c>
      <c r="L28" s="77">
        <f t="shared" si="0"/>
        <v>-57.869999999999891</v>
      </c>
      <c r="M28" s="78">
        <v>-3831</v>
      </c>
      <c r="N28" s="78">
        <v>-54.612679999999997</v>
      </c>
      <c r="O28" s="78">
        <v>-134</v>
      </c>
      <c r="P28" s="78">
        <v>-0.48133999999999999</v>
      </c>
      <c r="Q28" s="144">
        <v>-3864.5</v>
      </c>
      <c r="R28" s="78">
        <v>-721</v>
      </c>
      <c r="S28" s="78">
        <v>-2622</v>
      </c>
      <c r="T28" s="78">
        <v>-1287</v>
      </c>
      <c r="U28" s="78">
        <v>27803</v>
      </c>
      <c r="V28" s="219">
        <v>4.628996870841276E-2</v>
      </c>
      <c r="W28" s="78">
        <v>736</v>
      </c>
      <c r="X28" s="78">
        <v>-1349</v>
      </c>
      <c r="Y28" s="78">
        <v>-3310</v>
      </c>
      <c r="Z28" s="78">
        <v>-1679</v>
      </c>
      <c r="AA28" s="78">
        <v>80.84</v>
      </c>
      <c r="AB28" s="78">
        <v>56.12</v>
      </c>
      <c r="AC28" s="78">
        <v>121477</v>
      </c>
      <c r="AD28" s="104">
        <v>1.1534800000000001</v>
      </c>
      <c r="AE28" s="78">
        <v>126820</v>
      </c>
      <c r="AF28" s="104">
        <v>18.318449999999999</v>
      </c>
      <c r="AG28" s="78">
        <v>-153093</v>
      </c>
      <c r="AH28" s="104">
        <v>-0.88424000000000003</v>
      </c>
      <c r="AI28" s="78">
        <v>-34998</v>
      </c>
      <c r="AJ28" s="104">
        <v>-7.8609900000000001</v>
      </c>
      <c r="AK28" s="78">
        <v>8000</v>
      </c>
      <c r="AL28" s="78">
        <v>7000</v>
      </c>
      <c r="AM28" s="8">
        <v>7200</v>
      </c>
      <c r="AN28" s="78">
        <v>212</v>
      </c>
      <c r="AO28" s="78">
        <v>8000</v>
      </c>
      <c r="AP28" s="78">
        <v>7000</v>
      </c>
      <c r="AQ28" s="78">
        <v>7100</v>
      </c>
      <c r="AR28" s="78">
        <v>458</v>
      </c>
      <c r="AS28" s="78">
        <v>0</v>
      </c>
      <c r="AT28" s="78">
        <v>0</v>
      </c>
      <c r="AU28" s="78">
        <v>0</v>
      </c>
      <c r="AV28" s="78">
        <v>0</v>
      </c>
      <c r="AW28" s="77">
        <v>24.68</v>
      </c>
      <c r="AX28" s="144"/>
      <c r="AY28" s="144"/>
      <c r="BA28" s="54">
        <f t="shared" si="1"/>
        <v>25.095432854026232</v>
      </c>
      <c r="BB28" s="54">
        <f t="shared" si="2"/>
        <v>14.674567145973764</v>
      </c>
      <c r="BC28">
        <v>75</v>
      </c>
    </row>
    <row r="29" spans="1:55" x14ac:dyDescent="0.25">
      <c r="A29" s="3">
        <v>40217</v>
      </c>
      <c r="B29" s="77">
        <v>7215.88</v>
      </c>
      <c r="C29" s="77">
        <v>849.85726999999997</v>
      </c>
      <c r="D29" s="77">
        <v>-157.21729999999999</v>
      </c>
      <c r="E29" s="77">
        <f t="shared" si="3"/>
        <v>-1121.4367999999999</v>
      </c>
      <c r="F29" s="77">
        <v>3.4329000000000001</v>
      </c>
      <c r="G29" s="77">
        <v>5.4501999999999997</v>
      </c>
      <c r="H29">
        <v>0</v>
      </c>
      <c r="I29" s="78">
        <v>7160</v>
      </c>
      <c r="J29">
        <v>201002</v>
      </c>
      <c r="K29" s="78">
        <v>7160</v>
      </c>
      <c r="L29" s="77">
        <f t="shared" si="0"/>
        <v>-55.880000000000109</v>
      </c>
      <c r="M29" s="78">
        <v>-749</v>
      </c>
      <c r="N29" s="78">
        <v>-10.671200000000001</v>
      </c>
      <c r="O29" s="78">
        <v>21</v>
      </c>
      <c r="P29" s="78">
        <v>7.3120000000000004E-2</v>
      </c>
      <c r="Q29" s="144">
        <v>-743.75</v>
      </c>
      <c r="R29" s="78">
        <v>-492</v>
      </c>
      <c r="S29" s="78">
        <v>-4154</v>
      </c>
      <c r="T29" s="78">
        <v>257</v>
      </c>
      <c r="U29" s="78">
        <v>29131</v>
      </c>
      <c r="V29" s="219">
        <v>-8.8222168823589991E-3</v>
      </c>
      <c r="W29" s="78">
        <v>871</v>
      </c>
      <c r="X29" s="78">
        <v>871</v>
      </c>
      <c r="Y29" s="78">
        <v>-2657</v>
      </c>
      <c r="Z29" s="78">
        <v>1243</v>
      </c>
      <c r="AA29" s="78">
        <v>71.739999999999995</v>
      </c>
      <c r="AB29" s="78">
        <v>55.99</v>
      </c>
      <c r="AC29" s="78">
        <v>135903</v>
      </c>
      <c r="AD29" s="104">
        <v>1.28687</v>
      </c>
      <c r="AE29" s="78">
        <v>123802</v>
      </c>
      <c r="AF29" s="104">
        <v>17.89442</v>
      </c>
      <c r="AG29" s="78">
        <v>-153329</v>
      </c>
      <c r="AH29" s="104">
        <v>-1.03085</v>
      </c>
      <c r="AI29" s="78">
        <v>-35422</v>
      </c>
      <c r="AJ29" s="104">
        <v>-8.3388899999999992</v>
      </c>
      <c r="AK29" s="78">
        <v>8000</v>
      </c>
      <c r="AL29" s="78">
        <v>7000</v>
      </c>
      <c r="AM29" s="8">
        <v>7200</v>
      </c>
      <c r="AN29" s="78">
        <v>213</v>
      </c>
      <c r="AO29" s="78">
        <v>8000</v>
      </c>
      <c r="AP29" s="78">
        <v>7000</v>
      </c>
      <c r="AQ29" s="78">
        <v>7100</v>
      </c>
      <c r="AR29" s="78">
        <v>485</v>
      </c>
      <c r="AS29" s="78">
        <v>0</v>
      </c>
      <c r="AT29" s="78">
        <v>0</v>
      </c>
      <c r="AU29" s="78">
        <v>0</v>
      </c>
      <c r="AV29" s="78">
        <v>0</v>
      </c>
      <c r="AW29" s="77">
        <v>27.14</v>
      </c>
      <c r="AX29" s="144"/>
      <c r="AY29" s="144"/>
      <c r="BA29" s="54">
        <f t="shared" si="1"/>
        <v>26.394941634095243</v>
      </c>
      <c r="BB29" s="54">
        <f t="shared" si="2"/>
        <v>14.279058365904763</v>
      </c>
      <c r="BC29">
        <v>74</v>
      </c>
    </row>
    <row r="30" spans="1:55" x14ac:dyDescent="0.25">
      <c r="A30" s="3">
        <v>40218</v>
      </c>
      <c r="B30" s="77">
        <v>7361.04</v>
      </c>
      <c r="C30" s="77">
        <v>1007.8273</v>
      </c>
      <c r="D30" s="77">
        <v>-96.199699999999993</v>
      </c>
      <c r="E30" s="77">
        <f t="shared" si="3"/>
        <v>-1192.6982999999998</v>
      </c>
      <c r="F30" s="77">
        <v>12.656099999999999</v>
      </c>
      <c r="G30" s="77">
        <v>10.861400000000001</v>
      </c>
      <c r="H30">
        <v>0</v>
      </c>
      <c r="I30" s="78">
        <v>7316</v>
      </c>
      <c r="J30">
        <v>201002</v>
      </c>
      <c r="K30" s="78">
        <v>7316</v>
      </c>
      <c r="L30" s="77">
        <f t="shared" si="0"/>
        <v>-45.039999999999964</v>
      </c>
      <c r="M30" s="78">
        <v>-1217</v>
      </c>
      <c r="N30" s="78">
        <v>-17.70223</v>
      </c>
      <c r="O30" s="78">
        <v>477</v>
      </c>
      <c r="P30" s="78">
        <v>1.7434799999999999</v>
      </c>
      <c r="Q30" s="144">
        <v>-1097.75</v>
      </c>
      <c r="R30" s="78">
        <v>17</v>
      </c>
      <c r="S30" s="78">
        <v>-2357</v>
      </c>
      <c r="T30" s="78">
        <v>-290</v>
      </c>
      <c r="U30" s="78">
        <v>23804</v>
      </c>
      <c r="V30" s="219">
        <v>1.2182826415728449E-2</v>
      </c>
      <c r="W30" s="78">
        <v>-854</v>
      </c>
      <c r="X30" s="78">
        <v>-854</v>
      </c>
      <c r="Y30" s="78">
        <v>-4316</v>
      </c>
      <c r="Z30" s="78">
        <v>-856</v>
      </c>
      <c r="AA30" s="78">
        <v>74.62</v>
      </c>
      <c r="AB30" s="78">
        <v>59.38</v>
      </c>
      <c r="AC30" s="78">
        <v>153337</v>
      </c>
      <c r="AD30" s="104">
        <v>2.089</v>
      </c>
      <c r="AE30" s="78">
        <v>128498</v>
      </c>
      <c r="AF30" s="104">
        <v>12.93192</v>
      </c>
      <c r="AG30" s="78">
        <v>-143074</v>
      </c>
      <c r="AH30" s="104">
        <v>-1.33026</v>
      </c>
      <c r="AI30" s="78">
        <v>-28386</v>
      </c>
      <c r="AJ30" s="104">
        <v>-6.64283</v>
      </c>
      <c r="AK30" s="78">
        <v>8000</v>
      </c>
      <c r="AL30" s="78">
        <v>7000</v>
      </c>
      <c r="AM30" s="8">
        <v>7300</v>
      </c>
      <c r="AN30" s="78">
        <v>181</v>
      </c>
      <c r="AO30" s="78">
        <v>8000</v>
      </c>
      <c r="AP30" s="78">
        <v>6800</v>
      </c>
      <c r="AQ30" s="78">
        <v>7300</v>
      </c>
      <c r="AR30" s="78">
        <v>442</v>
      </c>
      <c r="AS30" s="78">
        <v>0</v>
      </c>
      <c r="AT30" s="78">
        <v>0</v>
      </c>
      <c r="AU30" s="78">
        <v>0</v>
      </c>
      <c r="AV30" s="78">
        <v>0</v>
      </c>
      <c r="AW30" s="77">
        <v>25.13</v>
      </c>
      <c r="AX30" s="144"/>
      <c r="AY30" s="144"/>
      <c r="BA30" s="54">
        <f t="shared" si="1"/>
        <v>27.019237981221387</v>
      </c>
      <c r="BB30" s="54">
        <f t="shared" si="2"/>
        <v>14.327762018778607</v>
      </c>
      <c r="BC30">
        <v>73</v>
      </c>
    </row>
    <row r="31" spans="1:55" x14ac:dyDescent="0.25">
      <c r="A31" s="3">
        <v>40219</v>
      </c>
      <c r="B31" s="77">
        <v>7441.84</v>
      </c>
      <c r="C31" s="77">
        <v>1076.06575</v>
      </c>
      <c r="D31" s="77">
        <v>-99.818299999999994</v>
      </c>
      <c r="E31" s="77">
        <f t="shared" si="3"/>
        <v>-1398.5607999999997</v>
      </c>
      <c r="F31" s="77">
        <v>14.541600000000001</v>
      </c>
      <c r="G31" s="77">
        <v>1.9309000000000001</v>
      </c>
      <c r="H31">
        <v>0</v>
      </c>
      <c r="I31" s="78">
        <v>7419</v>
      </c>
      <c r="J31">
        <v>201002</v>
      </c>
      <c r="K31" s="78">
        <v>7419</v>
      </c>
      <c r="L31" s="77">
        <f t="shared" si="0"/>
        <v>-22.840000000000146</v>
      </c>
      <c r="M31" s="78">
        <v>934</v>
      </c>
      <c r="N31" s="78">
        <v>14.279159999999999</v>
      </c>
      <c r="O31" s="78">
        <v>344</v>
      </c>
      <c r="P31" s="78">
        <v>1.27722</v>
      </c>
      <c r="Q31" s="144">
        <v>1020</v>
      </c>
      <c r="R31" s="78">
        <v>74</v>
      </c>
      <c r="S31" s="78">
        <v>-2569</v>
      </c>
      <c r="T31" s="78">
        <v>-104</v>
      </c>
      <c r="U31" s="78">
        <v>21128</v>
      </c>
      <c r="V31" s="219">
        <v>4.9223778871639529E-3</v>
      </c>
      <c r="W31" s="78">
        <v>2947</v>
      </c>
      <c r="X31" s="78">
        <v>2947</v>
      </c>
      <c r="Y31" s="78">
        <v>-691</v>
      </c>
      <c r="Z31" s="78">
        <v>2795</v>
      </c>
      <c r="AA31" s="78">
        <v>68.239999999999995</v>
      </c>
      <c r="AB31" s="78">
        <v>61.84</v>
      </c>
      <c r="AC31" s="78">
        <v>191267</v>
      </c>
      <c r="AD31" s="104">
        <v>3.2828499999999998</v>
      </c>
      <c r="AE31" s="78">
        <v>143190</v>
      </c>
      <c r="AF31" s="104">
        <v>11.05082</v>
      </c>
      <c r="AG31" s="78">
        <v>-129416</v>
      </c>
      <c r="AH31" s="104">
        <v>-1.8289200000000001</v>
      </c>
      <c r="AI31" s="78">
        <v>-23842</v>
      </c>
      <c r="AJ31" s="104">
        <v>-5.9349800000000004</v>
      </c>
      <c r="AK31" s="78">
        <v>8000</v>
      </c>
      <c r="AL31" s="78">
        <v>7000</v>
      </c>
      <c r="AM31" s="8">
        <v>7400</v>
      </c>
      <c r="AN31" s="78">
        <v>172</v>
      </c>
      <c r="AO31" s="78">
        <v>8000</v>
      </c>
      <c r="AP31" s="78">
        <v>7000</v>
      </c>
      <c r="AQ31" s="78">
        <v>7400</v>
      </c>
      <c r="AR31" s="78">
        <v>438</v>
      </c>
      <c r="AS31" s="78">
        <v>0</v>
      </c>
      <c r="AT31" s="78">
        <v>0</v>
      </c>
      <c r="AU31" s="78">
        <v>0</v>
      </c>
      <c r="AV31" s="78">
        <v>0</v>
      </c>
      <c r="AW31" s="77">
        <v>24.6</v>
      </c>
      <c r="AX31" s="144"/>
      <c r="AY31" s="144"/>
      <c r="BA31" s="54">
        <f t="shared" si="1"/>
        <v>27.434621423848945</v>
      </c>
      <c r="BB31" s="54">
        <f t="shared" si="2"/>
        <v>14.600378576151051</v>
      </c>
      <c r="BC31">
        <v>72</v>
      </c>
    </row>
    <row r="32" spans="1:55" x14ac:dyDescent="0.25">
      <c r="A32" s="3">
        <v>40231</v>
      </c>
      <c r="B32" s="77">
        <v>7560.04</v>
      </c>
      <c r="C32" s="77">
        <v>954.03725999999995</v>
      </c>
      <c r="D32" s="77">
        <v>34.313000000000002</v>
      </c>
      <c r="E32" s="77">
        <f t="shared" si="3"/>
        <v>-1470.3304999999998</v>
      </c>
      <c r="F32" s="77">
        <v>7.7164999999999999</v>
      </c>
      <c r="G32" s="77">
        <v>6.8972000000000007</v>
      </c>
      <c r="H32" t="s">
        <v>1607</v>
      </c>
      <c r="I32" s="78">
        <v>7558</v>
      </c>
      <c r="J32">
        <v>201003</v>
      </c>
      <c r="K32" s="78">
        <v>7533</v>
      </c>
      <c r="L32" s="77">
        <f t="shared" si="0"/>
        <v>-27.039999999999964</v>
      </c>
      <c r="M32" s="78">
        <v>-3023</v>
      </c>
      <c r="N32" s="78">
        <v>-45.156170000000003</v>
      </c>
      <c r="O32" s="78">
        <v>-859</v>
      </c>
      <c r="P32" s="78">
        <v>-3.2361300000000002</v>
      </c>
      <c r="Q32" s="144">
        <v>-3237.75</v>
      </c>
      <c r="R32" s="78">
        <v>296</v>
      </c>
      <c r="S32" s="78">
        <v>2255</v>
      </c>
      <c r="T32" s="78">
        <v>-3052</v>
      </c>
      <c r="U32" s="78">
        <v>12762</v>
      </c>
      <c r="V32" s="219">
        <v>0.23914746904873843</v>
      </c>
      <c r="W32" s="78">
        <v>1341</v>
      </c>
      <c r="X32" s="78">
        <v>1974</v>
      </c>
      <c r="Y32" s="78">
        <v>945</v>
      </c>
      <c r="Z32" s="78">
        <v>998</v>
      </c>
      <c r="AA32" s="78">
        <v>89.03</v>
      </c>
      <c r="AB32" s="78">
        <v>65.34</v>
      </c>
      <c r="AC32" s="78">
        <v>53386</v>
      </c>
      <c r="AD32" s="104">
        <v>1.6311899999999999</v>
      </c>
      <c r="AE32" s="78">
        <v>74763</v>
      </c>
      <c r="AF32" s="104">
        <v>3.5311900000000001</v>
      </c>
      <c r="AG32" s="78">
        <v>-48967</v>
      </c>
      <c r="AH32" s="104">
        <v>-1.67682</v>
      </c>
      <c r="AI32" s="78">
        <v>-31473</v>
      </c>
      <c r="AJ32" s="104">
        <v>-1.48648</v>
      </c>
      <c r="AK32" s="78">
        <v>8000</v>
      </c>
      <c r="AL32" s="78">
        <v>7000</v>
      </c>
      <c r="AM32" s="8">
        <v>7500</v>
      </c>
      <c r="AN32" s="78">
        <v>339</v>
      </c>
      <c r="AO32" s="78">
        <v>8000</v>
      </c>
      <c r="AP32" s="78">
        <v>6800</v>
      </c>
      <c r="AQ32" s="78">
        <v>7400</v>
      </c>
      <c r="AR32" s="78">
        <v>773</v>
      </c>
      <c r="AS32" s="78">
        <v>0</v>
      </c>
      <c r="AT32" s="78">
        <v>0</v>
      </c>
      <c r="AU32" s="78">
        <v>0</v>
      </c>
      <c r="AV32" s="78">
        <v>0</v>
      </c>
      <c r="AW32" s="77">
        <v>21.88</v>
      </c>
      <c r="AX32" s="144"/>
      <c r="AY32" s="144"/>
      <c r="BA32" s="54">
        <f t="shared" si="1"/>
        <v>27.445983480051602</v>
      </c>
      <c r="BB32" s="54">
        <f t="shared" si="2"/>
        <v>15.024016519948397</v>
      </c>
      <c r="BC32">
        <v>71</v>
      </c>
    </row>
    <row r="33" spans="1:55" x14ac:dyDescent="0.25">
      <c r="A33" s="3">
        <v>40232</v>
      </c>
      <c r="B33" s="77">
        <v>7597.44</v>
      </c>
      <c r="C33" s="77">
        <v>922.48301000000004</v>
      </c>
      <c r="D33" s="77">
        <v>6.1358000000000006</v>
      </c>
      <c r="E33" s="77">
        <f t="shared" si="3"/>
        <v>-1498.1041999999998</v>
      </c>
      <c r="F33" s="77">
        <v>-3.8769</v>
      </c>
      <c r="G33" s="77">
        <v>-2.8733999999999997</v>
      </c>
      <c r="H33">
        <v>0</v>
      </c>
      <c r="I33" s="78">
        <v>7535</v>
      </c>
      <c r="J33">
        <v>201003</v>
      </c>
      <c r="K33" s="78">
        <v>7535</v>
      </c>
      <c r="L33" s="77">
        <f t="shared" si="0"/>
        <v>-62.4399999999996</v>
      </c>
      <c r="M33" s="78">
        <v>-3201</v>
      </c>
      <c r="N33" s="78">
        <v>-47.843600000000002</v>
      </c>
      <c r="O33" s="78">
        <v>-658</v>
      </c>
      <c r="P33" s="78">
        <v>-2.4801099999999998</v>
      </c>
      <c r="Q33" s="144">
        <v>-3365.5</v>
      </c>
      <c r="R33" s="78">
        <v>326</v>
      </c>
      <c r="S33" s="78">
        <v>2647</v>
      </c>
      <c r="T33" s="78">
        <v>-1711</v>
      </c>
      <c r="U33" s="78">
        <v>15455</v>
      </c>
      <c r="V33" s="219">
        <v>0.11070850857327726</v>
      </c>
      <c r="W33" s="78">
        <v>1027</v>
      </c>
      <c r="X33" s="78">
        <v>1620</v>
      </c>
      <c r="Y33" s="78">
        <v>796</v>
      </c>
      <c r="Z33" s="78">
        <v>693</v>
      </c>
      <c r="AA33" s="78">
        <v>84.97</v>
      </c>
      <c r="AB33" s="78">
        <v>95.26</v>
      </c>
      <c r="AC33" s="78">
        <v>60048</v>
      </c>
      <c r="AD33" s="104">
        <v>1.6588000000000001</v>
      </c>
      <c r="AE33" s="78">
        <v>77469</v>
      </c>
      <c r="AF33" s="104">
        <v>3.1716199999999999</v>
      </c>
      <c r="AG33" s="78">
        <v>-56614</v>
      </c>
      <c r="AH33" s="104">
        <v>-1.65256</v>
      </c>
      <c r="AI33" s="78">
        <v>-32511</v>
      </c>
      <c r="AJ33" s="104">
        <v>-1.25502</v>
      </c>
      <c r="AK33" s="78">
        <v>7800</v>
      </c>
      <c r="AL33" s="78">
        <v>7000</v>
      </c>
      <c r="AM33" s="8">
        <v>7500</v>
      </c>
      <c r="AN33" s="78">
        <v>307</v>
      </c>
      <c r="AO33" s="78">
        <v>8000</v>
      </c>
      <c r="AP33" s="78">
        <v>6800</v>
      </c>
      <c r="AQ33" s="78">
        <v>7500</v>
      </c>
      <c r="AR33" s="78">
        <v>486</v>
      </c>
      <c r="AS33" s="78">
        <v>0</v>
      </c>
      <c r="AT33" s="78">
        <v>0</v>
      </c>
      <c r="AU33" s="78">
        <v>0</v>
      </c>
      <c r="AV33" s="78">
        <v>0</v>
      </c>
      <c r="AW33" s="77">
        <v>21.83</v>
      </c>
      <c r="AX33" s="144"/>
      <c r="AY33" s="144"/>
      <c r="BA33" s="54">
        <f t="shared" si="1"/>
        <v>27.514648243265775</v>
      </c>
      <c r="BB33" s="54">
        <f t="shared" si="2"/>
        <v>15.167351756734226</v>
      </c>
      <c r="BC33">
        <v>70</v>
      </c>
    </row>
    <row r="34" spans="1:55" x14ac:dyDescent="0.25">
      <c r="A34" s="3">
        <v>40233</v>
      </c>
      <c r="B34" s="77">
        <v>7529.67</v>
      </c>
      <c r="C34" s="77">
        <v>852.76507000000004</v>
      </c>
      <c r="D34" s="77">
        <v>-51.920699999999997</v>
      </c>
      <c r="E34" s="77">
        <f t="shared" si="3"/>
        <v>-1517.9814999999996</v>
      </c>
      <c r="F34" s="77">
        <v>4.8308</v>
      </c>
      <c r="G34" s="77">
        <v>0.45659999999999995</v>
      </c>
      <c r="H34">
        <v>0</v>
      </c>
      <c r="I34" s="78">
        <v>7480</v>
      </c>
      <c r="J34">
        <v>201003</v>
      </c>
      <c r="K34" s="78">
        <v>7480</v>
      </c>
      <c r="L34" s="77">
        <f t="shared" si="0"/>
        <v>-49.670000000000073</v>
      </c>
      <c r="M34" s="78">
        <v>-2163</v>
      </c>
      <c r="N34" s="78">
        <v>-31.92606</v>
      </c>
      <c r="O34" s="78">
        <v>-472</v>
      </c>
      <c r="P34" s="78">
        <v>-1.7656799999999999</v>
      </c>
      <c r="Q34" s="144">
        <v>-2281</v>
      </c>
      <c r="R34" s="78">
        <v>255</v>
      </c>
      <c r="S34" s="78">
        <v>1678</v>
      </c>
      <c r="T34" s="78">
        <v>-4031</v>
      </c>
      <c r="U34" s="78">
        <v>16270</v>
      </c>
      <c r="V34" s="219">
        <v>0.24775660725261217</v>
      </c>
      <c r="W34" s="78">
        <v>1182</v>
      </c>
      <c r="X34" s="78">
        <v>5258</v>
      </c>
      <c r="Y34" s="78">
        <v>205</v>
      </c>
      <c r="Z34" s="78">
        <v>715</v>
      </c>
      <c r="AA34" s="78">
        <v>84.9</v>
      </c>
      <c r="AB34" s="78">
        <v>94.63</v>
      </c>
      <c r="AC34" s="78">
        <v>65126</v>
      </c>
      <c r="AD34" s="104">
        <v>1.5503899999999999</v>
      </c>
      <c r="AE34" s="78">
        <v>77524</v>
      </c>
      <c r="AF34" s="104">
        <v>3.74099</v>
      </c>
      <c r="AG34" s="78">
        <v>-61256</v>
      </c>
      <c r="AH34" s="104">
        <v>-1.5116400000000001</v>
      </c>
      <c r="AI34" s="78">
        <v>-30251</v>
      </c>
      <c r="AJ34" s="104">
        <v>-1.68153</v>
      </c>
      <c r="AK34" s="78">
        <v>7800</v>
      </c>
      <c r="AL34" s="78">
        <v>7000</v>
      </c>
      <c r="AM34" s="8">
        <v>7500</v>
      </c>
      <c r="AN34" s="78">
        <v>309</v>
      </c>
      <c r="AO34" s="78">
        <v>8000</v>
      </c>
      <c r="AP34" s="78">
        <v>7000</v>
      </c>
      <c r="AQ34" s="78">
        <v>7400</v>
      </c>
      <c r="AR34" s="78">
        <v>488</v>
      </c>
      <c r="AS34" s="78">
        <v>0</v>
      </c>
      <c r="AT34" s="78">
        <v>0</v>
      </c>
      <c r="AU34" s="78">
        <v>0</v>
      </c>
      <c r="AV34" s="78">
        <v>0</v>
      </c>
      <c r="AW34" s="77">
        <v>22.43</v>
      </c>
      <c r="AX34" s="144"/>
      <c r="AY34" s="144"/>
      <c r="BA34" s="54">
        <f t="shared" si="1"/>
        <v>27.597219614674209</v>
      </c>
      <c r="BB34" s="54">
        <f t="shared" si="2"/>
        <v>15.440780385325786</v>
      </c>
      <c r="BC34">
        <v>69</v>
      </c>
    </row>
    <row r="35" spans="1:55" x14ac:dyDescent="0.25">
      <c r="A35" s="3">
        <v>40234</v>
      </c>
      <c r="B35" s="77">
        <v>7426.96</v>
      </c>
      <c r="C35" s="77">
        <v>1016.16218</v>
      </c>
      <c r="D35" s="77">
        <v>-88.458199999999991</v>
      </c>
      <c r="E35" s="77">
        <f t="shared" si="3"/>
        <v>-1606.6942999999997</v>
      </c>
      <c r="F35" s="77">
        <v>-4.8464</v>
      </c>
      <c r="G35" s="77">
        <v>-18.439900000000002</v>
      </c>
      <c r="H35">
        <v>0</v>
      </c>
      <c r="I35" s="78">
        <v>7368</v>
      </c>
      <c r="J35">
        <v>201003</v>
      </c>
      <c r="K35" s="78">
        <v>7368</v>
      </c>
      <c r="L35" s="77">
        <f t="shared" si="0"/>
        <v>-58.960000000000036</v>
      </c>
      <c r="M35" s="78">
        <v>277</v>
      </c>
      <c r="N35" s="78">
        <v>4.5394699999999997</v>
      </c>
      <c r="O35" s="78">
        <v>-795</v>
      </c>
      <c r="P35" s="78">
        <v>-2.92902</v>
      </c>
      <c r="Q35" s="144">
        <v>78.25</v>
      </c>
      <c r="R35" s="78">
        <v>-46</v>
      </c>
      <c r="S35" s="78">
        <v>-534</v>
      </c>
      <c r="T35" s="78">
        <v>-2561</v>
      </c>
      <c r="U35" s="78">
        <v>20518</v>
      </c>
      <c r="V35" s="219">
        <v>0.12481723364850375</v>
      </c>
      <c r="W35" s="78">
        <v>1912</v>
      </c>
      <c r="X35" s="78">
        <v>4168</v>
      </c>
      <c r="Y35" s="78">
        <v>721</v>
      </c>
      <c r="Z35" s="78">
        <v>3635</v>
      </c>
      <c r="AA35" s="78">
        <v>83.31</v>
      </c>
      <c r="AB35" s="78">
        <v>89.21</v>
      </c>
      <c r="AC35" s="78">
        <v>70675</v>
      </c>
      <c r="AD35" s="104">
        <v>1.3590100000000001</v>
      </c>
      <c r="AE35" s="78">
        <v>77504</v>
      </c>
      <c r="AF35" s="104">
        <v>4.7555500000000004</v>
      </c>
      <c r="AG35" s="78">
        <v>-72248</v>
      </c>
      <c r="AH35" s="104">
        <v>-1.1869499999999999</v>
      </c>
      <c r="AI35" s="78">
        <v>-23062</v>
      </c>
      <c r="AJ35" s="104">
        <v>-2.16296</v>
      </c>
      <c r="AK35" s="78">
        <v>7800</v>
      </c>
      <c r="AL35" s="78">
        <v>7000</v>
      </c>
      <c r="AM35" s="8">
        <v>7400</v>
      </c>
      <c r="AN35" s="78">
        <v>309</v>
      </c>
      <c r="AO35" s="78">
        <v>8000</v>
      </c>
      <c r="AP35" s="78">
        <v>6800</v>
      </c>
      <c r="AQ35" s="78">
        <v>7300</v>
      </c>
      <c r="AR35" s="78">
        <v>502</v>
      </c>
      <c r="AS35" s="78">
        <v>0</v>
      </c>
      <c r="AT35" s="78">
        <v>0</v>
      </c>
      <c r="AU35" s="78">
        <v>0</v>
      </c>
      <c r="AV35" s="78">
        <v>0</v>
      </c>
      <c r="AW35" s="77">
        <v>22.99</v>
      </c>
      <c r="AX35" s="144"/>
      <c r="AY35" s="144"/>
      <c r="BA35" s="54">
        <f t="shared" si="1"/>
        <v>27.717083537922463</v>
      </c>
      <c r="BB35" s="54">
        <f t="shared" si="2"/>
        <v>15.702916462077539</v>
      </c>
      <c r="BC35">
        <v>68</v>
      </c>
    </row>
    <row r="36" spans="1:55" x14ac:dyDescent="0.25">
      <c r="A36" s="3">
        <v>40235</v>
      </c>
      <c r="B36" s="77">
        <v>7436.1</v>
      </c>
      <c r="C36" s="77">
        <v>818.70259999999996</v>
      </c>
      <c r="D36" s="77">
        <v>-14.9405</v>
      </c>
      <c r="E36" s="77">
        <f t="shared" si="3"/>
        <v>-1645.1220999999996</v>
      </c>
      <c r="F36" s="77">
        <v>-2.8933999999999997</v>
      </c>
      <c r="G36" s="77">
        <v>9.5399999999999985E-2</v>
      </c>
      <c r="H36">
        <v>0</v>
      </c>
      <c r="I36" s="78">
        <v>7383</v>
      </c>
      <c r="J36">
        <v>201003</v>
      </c>
      <c r="K36" s="78">
        <v>7383</v>
      </c>
      <c r="L36" s="77">
        <f t="shared" si="0"/>
        <v>-53.100000000000364</v>
      </c>
      <c r="M36" s="78">
        <v>-793</v>
      </c>
      <c r="N36" s="78">
        <v>-11.22213</v>
      </c>
      <c r="O36" s="78">
        <v>-811</v>
      </c>
      <c r="P36" s="78">
        <v>-2.9941800000000001</v>
      </c>
      <c r="Q36" s="144">
        <v>-995.75</v>
      </c>
      <c r="R36" s="78">
        <v>-275</v>
      </c>
      <c r="S36" s="78">
        <v>-320</v>
      </c>
      <c r="T36" s="78">
        <v>-2097</v>
      </c>
      <c r="U36" s="78">
        <v>20349</v>
      </c>
      <c r="V36" s="219">
        <v>0.10305174701459531</v>
      </c>
      <c r="W36" s="78">
        <v>2158</v>
      </c>
      <c r="X36" s="78">
        <v>4152</v>
      </c>
      <c r="Y36" s="78">
        <v>575</v>
      </c>
      <c r="Z36" s="78">
        <v>2125</v>
      </c>
      <c r="AA36" s="78">
        <v>85.47</v>
      </c>
      <c r="AB36" s="78">
        <v>86.74</v>
      </c>
      <c r="AC36" s="78">
        <v>71100</v>
      </c>
      <c r="AD36" s="104">
        <v>1.35212</v>
      </c>
      <c r="AE36" s="78">
        <v>78733</v>
      </c>
      <c r="AF36" s="104">
        <v>4.4678000000000004</v>
      </c>
      <c r="AG36" s="78">
        <v>-75308</v>
      </c>
      <c r="AH36" s="104">
        <v>-1.3526</v>
      </c>
      <c r="AI36" s="78">
        <v>-19534</v>
      </c>
      <c r="AJ36" s="104">
        <v>-1.8488</v>
      </c>
      <c r="AK36" s="78">
        <v>7800</v>
      </c>
      <c r="AL36" s="78">
        <v>7000</v>
      </c>
      <c r="AM36" s="8">
        <v>7400</v>
      </c>
      <c r="AN36" s="78">
        <v>300</v>
      </c>
      <c r="AO36" s="78">
        <v>8100</v>
      </c>
      <c r="AP36" s="78">
        <v>6800</v>
      </c>
      <c r="AQ36" s="78">
        <v>7400</v>
      </c>
      <c r="AR36" s="78">
        <v>484</v>
      </c>
      <c r="AS36" s="78">
        <v>0</v>
      </c>
      <c r="AT36" s="78">
        <v>0</v>
      </c>
      <c r="AU36" s="78">
        <v>0</v>
      </c>
      <c r="AV36" s="78">
        <v>0</v>
      </c>
      <c r="AW36" s="77">
        <v>22.6</v>
      </c>
      <c r="AX36" s="144"/>
      <c r="AY36" s="144"/>
      <c r="BA36" s="54">
        <f t="shared" si="1"/>
        <v>27.312383699575633</v>
      </c>
      <c r="BB36" s="54">
        <f t="shared" si="2"/>
        <v>16.820616300424369</v>
      </c>
      <c r="BC36">
        <v>67</v>
      </c>
    </row>
    <row r="37" spans="1:55" x14ac:dyDescent="0.25">
      <c r="A37" s="3">
        <v>40238</v>
      </c>
      <c r="B37" s="77">
        <v>7577.75</v>
      </c>
      <c r="C37" s="77">
        <v>1041.3336300000001</v>
      </c>
      <c r="D37" s="77">
        <v>70.028599999999997</v>
      </c>
      <c r="E37" s="77">
        <f t="shared" si="3"/>
        <v>-1371.2464999999993</v>
      </c>
      <c r="F37" s="77">
        <v>6.5148999999999999</v>
      </c>
      <c r="G37" s="77">
        <v>17.2927</v>
      </c>
      <c r="H37">
        <v>0</v>
      </c>
      <c r="I37" s="78">
        <v>7575</v>
      </c>
      <c r="J37">
        <v>201003</v>
      </c>
      <c r="K37" s="78">
        <v>7575</v>
      </c>
      <c r="L37" s="77">
        <f t="shared" si="0"/>
        <v>-2.75</v>
      </c>
      <c r="M37" s="78">
        <v>894</v>
      </c>
      <c r="N37" s="78">
        <v>14.03276</v>
      </c>
      <c r="O37" s="78">
        <v>-238</v>
      </c>
      <c r="P37" s="78">
        <v>-0.90127999999999997</v>
      </c>
      <c r="Q37" s="144">
        <v>834.5</v>
      </c>
      <c r="R37" s="78">
        <v>-116</v>
      </c>
      <c r="S37" s="78">
        <v>4478</v>
      </c>
      <c r="T37" s="78">
        <v>-652</v>
      </c>
      <c r="U37" s="78">
        <v>15260</v>
      </c>
      <c r="V37" s="219">
        <v>4.2726081258191349E-2</v>
      </c>
      <c r="W37" s="78">
        <v>2893</v>
      </c>
      <c r="X37" s="78">
        <v>4887</v>
      </c>
      <c r="Y37" s="78">
        <v>2984</v>
      </c>
      <c r="Z37" s="78">
        <v>1364</v>
      </c>
      <c r="AA37" s="78">
        <v>83.06</v>
      </c>
      <c r="AB37" s="78">
        <v>94.07</v>
      </c>
      <c r="AC37" s="78">
        <v>77123</v>
      </c>
      <c r="AD37" s="104">
        <v>2.13931</v>
      </c>
      <c r="AE37" s="78">
        <v>79331</v>
      </c>
      <c r="AF37" s="104">
        <v>2.7941699999999998</v>
      </c>
      <c r="AG37" s="78">
        <v>-67684</v>
      </c>
      <c r="AH37" s="104">
        <v>-1.8212699999999999</v>
      </c>
      <c r="AI37" s="78">
        <v>-16587</v>
      </c>
      <c r="AJ37" s="104">
        <v>-0.61307999999999996</v>
      </c>
      <c r="AK37" s="78">
        <v>7800</v>
      </c>
      <c r="AL37" s="78">
        <v>7000</v>
      </c>
      <c r="AM37" s="8">
        <v>7600</v>
      </c>
      <c r="AN37" s="78">
        <v>266</v>
      </c>
      <c r="AO37" s="78">
        <v>8000</v>
      </c>
      <c r="AP37" s="78">
        <v>6800</v>
      </c>
      <c r="AQ37" s="78">
        <v>7500</v>
      </c>
      <c r="AR37" s="78">
        <v>454</v>
      </c>
      <c r="AS37" s="78">
        <v>0</v>
      </c>
      <c r="AT37" s="78">
        <v>0</v>
      </c>
      <c r="AU37" s="78">
        <v>0</v>
      </c>
      <c r="AV37" s="78">
        <v>0</v>
      </c>
      <c r="AW37" s="77">
        <v>21.17</v>
      </c>
      <c r="AX37" s="144"/>
      <c r="AY37" s="144"/>
      <c r="BA37" s="54">
        <f t="shared" si="1"/>
        <v>26.907358725099947</v>
      </c>
      <c r="BB37" s="54">
        <f t="shared" si="2"/>
        <v>17.677641274900061</v>
      </c>
      <c r="BC37">
        <v>66</v>
      </c>
    </row>
    <row r="38" spans="1:55" x14ac:dyDescent="0.25">
      <c r="A38" s="3">
        <v>40239</v>
      </c>
      <c r="B38" s="77">
        <v>7597.62</v>
      </c>
      <c r="C38" s="77">
        <v>977.02018999999996</v>
      </c>
      <c r="D38" s="77">
        <v>40.938000000000002</v>
      </c>
      <c r="E38" s="77">
        <f t="shared" si="3"/>
        <v>-1222.0553999999993</v>
      </c>
      <c r="F38" s="77">
        <v>12.3377</v>
      </c>
      <c r="G38" s="77">
        <v>6.4692999999999996</v>
      </c>
      <c r="H38">
        <v>0</v>
      </c>
      <c r="I38" s="78">
        <v>7601</v>
      </c>
      <c r="J38">
        <v>201003</v>
      </c>
      <c r="K38" s="78">
        <v>7601</v>
      </c>
      <c r="L38" s="77">
        <f t="shared" si="0"/>
        <v>3.3800000000001091</v>
      </c>
      <c r="M38" s="78">
        <v>92</v>
      </c>
      <c r="N38" s="78">
        <v>1.85988</v>
      </c>
      <c r="O38" s="78">
        <v>-567</v>
      </c>
      <c r="P38" s="78">
        <v>-2.1544599999999998</v>
      </c>
      <c r="Q38" s="144">
        <v>-49.75</v>
      </c>
      <c r="R38" s="78">
        <v>175</v>
      </c>
      <c r="S38" s="78">
        <v>4338</v>
      </c>
      <c r="T38" s="78">
        <v>-1023</v>
      </c>
      <c r="U38" s="78">
        <v>15708</v>
      </c>
      <c r="V38" s="219">
        <v>6.5126050420168072E-2</v>
      </c>
      <c r="W38" s="78">
        <v>2065</v>
      </c>
      <c r="X38" s="78">
        <v>4059</v>
      </c>
      <c r="Y38" s="78">
        <v>2808</v>
      </c>
      <c r="Z38" s="78">
        <v>377</v>
      </c>
      <c r="AA38" s="78">
        <v>76.209999999999994</v>
      </c>
      <c r="AB38" s="78">
        <v>94.35</v>
      </c>
      <c r="AC38" s="78">
        <v>81035</v>
      </c>
      <c r="AD38" s="104">
        <v>2.3329599999999999</v>
      </c>
      <c r="AE38" s="78">
        <v>82009</v>
      </c>
      <c r="AF38" s="104">
        <v>2.5972200000000001</v>
      </c>
      <c r="AG38" s="78">
        <v>-69420</v>
      </c>
      <c r="AH38" s="104">
        <v>-2.0537700000000001</v>
      </c>
      <c r="AI38" s="78">
        <v>-19918</v>
      </c>
      <c r="AJ38" s="104">
        <v>-0.55752000000000002</v>
      </c>
      <c r="AK38" s="78">
        <v>7800</v>
      </c>
      <c r="AL38" s="78">
        <v>7000</v>
      </c>
      <c r="AM38" s="8">
        <v>7600</v>
      </c>
      <c r="AN38" s="78">
        <v>247</v>
      </c>
      <c r="AO38" s="78">
        <v>8000</v>
      </c>
      <c r="AP38" s="78">
        <v>6800</v>
      </c>
      <c r="AQ38" s="78">
        <v>7600</v>
      </c>
      <c r="AR38" s="78">
        <v>439</v>
      </c>
      <c r="AS38" s="78">
        <v>0</v>
      </c>
      <c r="AT38" s="78">
        <v>0</v>
      </c>
      <c r="AU38" s="78">
        <v>0</v>
      </c>
      <c r="AV38" s="78">
        <v>0</v>
      </c>
      <c r="AW38" s="77">
        <v>20.51</v>
      </c>
      <c r="AX38" s="144"/>
      <c r="AY38" s="144"/>
      <c r="BA38" s="54">
        <f t="shared" si="1"/>
        <v>26.710971069638482</v>
      </c>
      <c r="BB38" s="54">
        <f t="shared" si="2"/>
        <v>18.095028930361522</v>
      </c>
      <c r="BC38">
        <v>65</v>
      </c>
    </row>
    <row r="39" spans="1:55" x14ac:dyDescent="0.25">
      <c r="A39" s="3">
        <v>40240</v>
      </c>
      <c r="B39" s="77">
        <v>7629.52</v>
      </c>
      <c r="C39" s="77">
        <v>857.88928999999996</v>
      </c>
      <c r="D39" s="77">
        <v>33.273899999999998</v>
      </c>
      <c r="E39" s="77">
        <f t="shared" si="3"/>
        <v>-1009.9349999999998</v>
      </c>
      <c r="F39" s="77">
        <v>2.9455</v>
      </c>
      <c r="G39" s="77">
        <v>5.1824000000000003</v>
      </c>
      <c r="H39">
        <v>0</v>
      </c>
      <c r="I39" s="78">
        <v>7611</v>
      </c>
      <c r="J39">
        <v>201003</v>
      </c>
      <c r="K39" s="78">
        <v>7611</v>
      </c>
      <c r="L39" s="77">
        <f t="shared" si="0"/>
        <v>-18.520000000000437</v>
      </c>
      <c r="M39" s="78">
        <v>61</v>
      </c>
      <c r="N39" s="78">
        <v>1.36714</v>
      </c>
      <c r="O39" s="78">
        <v>-483</v>
      </c>
      <c r="P39" s="78">
        <v>-1.8386199999999999</v>
      </c>
      <c r="Q39" s="144">
        <v>-59.75</v>
      </c>
      <c r="R39" s="78">
        <v>166</v>
      </c>
      <c r="S39" s="78">
        <v>4366</v>
      </c>
      <c r="T39" s="78">
        <v>-193</v>
      </c>
      <c r="U39" s="78">
        <v>16634</v>
      </c>
      <c r="V39" s="219">
        <v>1.1602741373091259E-2</v>
      </c>
      <c r="W39" s="78">
        <v>1766</v>
      </c>
      <c r="X39" s="78">
        <v>3790</v>
      </c>
      <c r="Y39" s="78">
        <v>2420</v>
      </c>
      <c r="Z39" s="78">
        <v>277</v>
      </c>
      <c r="AA39" s="78">
        <v>89.12</v>
      </c>
      <c r="AB39" s="78">
        <v>92.12</v>
      </c>
      <c r="AC39" s="78">
        <v>80420</v>
      </c>
      <c r="AD39" s="104">
        <v>2.2725499999999998</v>
      </c>
      <c r="AE39" s="78">
        <v>79468</v>
      </c>
      <c r="AF39" s="104">
        <v>2.4592100000000001</v>
      </c>
      <c r="AG39" s="78">
        <v>-69283</v>
      </c>
      <c r="AH39" s="104">
        <v>-2.1366900000000002</v>
      </c>
      <c r="AI39" s="78">
        <v>-15050</v>
      </c>
      <c r="AJ39" s="104">
        <v>-0.57948999999999995</v>
      </c>
      <c r="AK39" s="78">
        <v>7800</v>
      </c>
      <c r="AL39" s="78">
        <v>7000</v>
      </c>
      <c r="AM39" s="8">
        <v>7600</v>
      </c>
      <c r="AN39" s="78">
        <v>241</v>
      </c>
      <c r="AO39" s="78">
        <v>8000</v>
      </c>
      <c r="AP39" s="78">
        <v>6800</v>
      </c>
      <c r="AQ39" s="78">
        <v>7600</v>
      </c>
      <c r="AR39" s="78">
        <v>422</v>
      </c>
      <c r="AS39" s="78">
        <v>0</v>
      </c>
      <c r="AT39" s="78">
        <v>0</v>
      </c>
      <c r="AU39" s="78">
        <v>0</v>
      </c>
      <c r="AV39" s="78">
        <v>0</v>
      </c>
      <c r="AW39" s="77">
        <v>20.27</v>
      </c>
      <c r="AX39" s="144"/>
      <c r="AY39" s="144"/>
      <c r="BA39" s="54">
        <f t="shared" si="1"/>
        <v>26.734605002536373</v>
      </c>
      <c r="BB39" s="54">
        <f t="shared" si="2"/>
        <v>18.008394997463636</v>
      </c>
      <c r="BC39">
        <v>64</v>
      </c>
    </row>
    <row r="40" spans="1:55" x14ac:dyDescent="0.25">
      <c r="A40" s="3">
        <v>40241</v>
      </c>
      <c r="B40" s="77">
        <v>7569.8</v>
      </c>
      <c r="C40" s="77">
        <v>952.86568999999997</v>
      </c>
      <c r="D40" s="77">
        <v>-40.419899999999998</v>
      </c>
      <c r="E40" s="77">
        <f t="shared" si="3"/>
        <v>-976.20479999999998</v>
      </c>
      <c r="F40" s="77">
        <v>7.2161999999999997</v>
      </c>
      <c r="G40" s="77">
        <v>-7.1863000000000001</v>
      </c>
      <c r="H40">
        <v>0</v>
      </c>
      <c r="I40" s="78">
        <v>7526</v>
      </c>
      <c r="J40">
        <v>201003</v>
      </c>
      <c r="K40" s="78">
        <v>7526</v>
      </c>
      <c r="L40" s="77">
        <f t="shared" si="0"/>
        <v>-43.800000000000182</v>
      </c>
      <c r="M40" s="78">
        <v>3376</v>
      </c>
      <c r="N40" s="78">
        <v>51.281100000000002</v>
      </c>
      <c r="O40" s="78">
        <v>-691</v>
      </c>
      <c r="P40" s="78">
        <v>-2.6008499999999999</v>
      </c>
      <c r="Q40" s="144">
        <v>3203.25</v>
      </c>
      <c r="R40" s="78">
        <v>142</v>
      </c>
      <c r="S40" s="78">
        <v>1273</v>
      </c>
      <c r="T40" s="78">
        <v>73</v>
      </c>
      <c r="U40" s="78">
        <v>18001</v>
      </c>
      <c r="V40" s="219">
        <v>-4.0553302594300315E-3</v>
      </c>
      <c r="W40" s="78">
        <v>3176</v>
      </c>
      <c r="X40" s="78">
        <v>5200</v>
      </c>
      <c r="Y40" s="78">
        <v>3852</v>
      </c>
      <c r="Z40" s="78">
        <v>2775</v>
      </c>
      <c r="AA40" s="78">
        <v>81.180000000000007</v>
      </c>
      <c r="AB40" s="78">
        <v>93.19</v>
      </c>
      <c r="AC40" s="78">
        <v>81055</v>
      </c>
      <c r="AD40" s="104">
        <v>1.7963</v>
      </c>
      <c r="AE40" s="78">
        <v>82941</v>
      </c>
      <c r="AF40" s="104">
        <v>3.1085799999999999</v>
      </c>
      <c r="AG40" s="78">
        <v>-74775</v>
      </c>
      <c r="AH40" s="104">
        <v>-1.2315799999999999</v>
      </c>
      <c r="AI40" s="78">
        <v>-22303</v>
      </c>
      <c r="AJ40" s="104">
        <v>-0.81681000000000004</v>
      </c>
      <c r="AK40" s="78">
        <v>7800</v>
      </c>
      <c r="AL40" s="78">
        <v>7000</v>
      </c>
      <c r="AM40" s="8">
        <v>7500</v>
      </c>
      <c r="AN40" s="78">
        <v>231</v>
      </c>
      <c r="AO40" s="78">
        <v>8000</v>
      </c>
      <c r="AP40" s="78">
        <v>6800</v>
      </c>
      <c r="AQ40" s="78">
        <v>7500</v>
      </c>
      <c r="AR40" s="78">
        <v>424</v>
      </c>
      <c r="AS40" s="78">
        <v>0</v>
      </c>
      <c r="AT40" s="78">
        <v>0</v>
      </c>
      <c r="AU40" s="78">
        <v>0</v>
      </c>
      <c r="AV40" s="78">
        <v>0</v>
      </c>
      <c r="AW40" s="77">
        <v>20.420000000000002</v>
      </c>
      <c r="AX40" s="144"/>
      <c r="AY40" s="144"/>
      <c r="BA40" s="54">
        <f t="shared" si="1"/>
        <v>26.735477723461575</v>
      </c>
      <c r="BB40" s="54">
        <f t="shared" si="2"/>
        <v>18.005522276538425</v>
      </c>
      <c r="BC40">
        <v>63</v>
      </c>
    </row>
    <row r="41" spans="1:55" x14ac:dyDescent="0.25">
      <c r="A41" s="3">
        <v>40242</v>
      </c>
      <c r="B41" s="77">
        <v>7666.26</v>
      </c>
      <c r="C41" s="77">
        <v>921.36274000000003</v>
      </c>
      <c r="D41" s="77">
        <v>108.9417</v>
      </c>
      <c r="E41" s="77">
        <f t="shared" si="3"/>
        <v>-795.77040000000011</v>
      </c>
      <c r="F41" s="77">
        <v>3.5754000000000001</v>
      </c>
      <c r="G41" s="77">
        <v>7.2197000000000005</v>
      </c>
      <c r="H41">
        <v>0</v>
      </c>
      <c r="I41" s="78">
        <v>7659</v>
      </c>
      <c r="J41">
        <v>201003</v>
      </c>
      <c r="K41" s="78">
        <v>7659</v>
      </c>
      <c r="L41" s="77">
        <f t="shared" si="0"/>
        <v>-7.2600000000002183</v>
      </c>
      <c r="M41" s="78">
        <v>2554</v>
      </c>
      <c r="N41" s="78">
        <v>39.534140000000001</v>
      </c>
      <c r="O41" s="78">
        <v>-981</v>
      </c>
      <c r="P41" s="78">
        <v>-3.7560899999999999</v>
      </c>
      <c r="Q41" s="144">
        <v>2308.75</v>
      </c>
      <c r="R41" s="78">
        <v>44</v>
      </c>
      <c r="S41" s="78">
        <v>2621</v>
      </c>
      <c r="T41" s="78">
        <v>230</v>
      </c>
      <c r="U41" s="78">
        <v>14784</v>
      </c>
      <c r="V41" s="219">
        <v>-1.5557359307359308E-2</v>
      </c>
      <c r="W41" s="78">
        <v>2688</v>
      </c>
      <c r="X41" s="78">
        <v>4712</v>
      </c>
      <c r="Y41" s="78">
        <v>4198</v>
      </c>
      <c r="Z41" s="78">
        <v>3815</v>
      </c>
      <c r="AA41" s="78">
        <v>78.08</v>
      </c>
      <c r="AB41" s="78">
        <v>95.84</v>
      </c>
      <c r="AC41" s="78">
        <v>82419</v>
      </c>
      <c r="AD41" s="104">
        <v>2.4973900000000002</v>
      </c>
      <c r="AE41" s="78">
        <v>86147</v>
      </c>
      <c r="AF41" s="104">
        <v>2.20675</v>
      </c>
      <c r="AG41" s="78">
        <v>-57404</v>
      </c>
      <c r="AH41" s="104">
        <v>-1.18509</v>
      </c>
      <c r="AI41" s="78">
        <v>-18549</v>
      </c>
      <c r="AJ41" s="104">
        <v>-0.34599999999999997</v>
      </c>
      <c r="AK41" s="78">
        <v>7800</v>
      </c>
      <c r="AL41" s="78">
        <v>7200</v>
      </c>
      <c r="AM41" s="8">
        <v>7700</v>
      </c>
      <c r="AN41" s="78">
        <v>207</v>
      </c>
      <c r="AO41" s="78">
        <v>8000</v>
      </c>
      <c r="AP41" s="78">
        <v>6800</v>
      </c>
      <c r="AQ41" s="78">
        <v>7600</v>
      </c>
      <c r="AR41" s="78">
        <v>412</v>
      </c>
      <c r="AS41" s="78">
        <v>0</v>
      </c>
      <c r="AT41" s="78">
        <v>0</v>
      </c>
      <c r="AU41" s="78">
        <v>0</v>
      </c>
      <c r="AV41" s="78">
        <v>0</v>
      </c>
      <c r="AW41" s="77">
        <v>19.82</v>
      </c>
      <c r="AX41" s="144"/>
      <c r="AY41" s="144"/>
      <c r="AZ41" s="144"/>
      <c r="BA41" s="54">
        <f t="shared" si="1"/>
        <v>26.652130737197545</v>
      </c>
      <c r="BB41" s="54">
        <f t="shared" si="2"/>
        <v>18.17486926280246</v>
      </c>
      <c r="BC41">
        <v>62</v>
      </c>
    </row>
    <row r="42" spans="1:55" x14ac:dyDescent="0.25">
      <c r="A42" s="3">
        <v>40245</v>
      </c>
      <c r="B42" s="77">
        <v>7762.27</v>
      </c>
      <c r="C42" s="77">
        <v>1053.48857</v>
      </c>
      <c r="D42" s="77">
        <v>147.5361</v>
      </c>
      <c r="E42" s="77">
        <f t="shared" si="3"/>
        <v>-542.32690000000014</v>
      </c>
      <c r="F42" s="77">
        <v>5.9937000000000005</v>
      </c>
      <c r="G42" s="77">
        <v>14.807700000000001</v>
      </c>
      <c r="H42">
        <v>0</v>
      </c>
      <c r="I42" s="78">
        <v>7755</v>
      </c>
      <c r="J42">
        <v>201003</v>
      </c>
      <c r="K42" s="78">
        <v>7755</v>
      </c>
      <c r="L42" s="77">
        <f t="shared" si="0"/>
        <v>-7.2700000000004366</v>
      </c>
      <c r="M42" s="78">
        <v>4177</v>
      </c>
      <c r="N42" s="78">
        <v>65.224850000000004</v>
      </c>
      <c r="O42" s="78">
        <v>-1188</v>
      </c>
      <c r="P42" s="78">
        <v>-4.6080800000000002</v>
      </c>
      <c r="Q42" s="144">
        <v>3880</v>
      </c>
      <c r="R42" s="78">
        <v>118</v>
      </c>
      <c r="S42" s="78">
        <v>3320</v>
      </c>
      <c r="T42" s="78">
        <v>363</v>
      </c>
      <c r="U42" s="78">
        <v>14319</v>
      </c>
      <c r="V42" s="219">
        <v>-2.5350932327676514E-2</v>
      </c>
      <c r="W42" s="78">
        <v>3940</v>
      </c>
      <c r="X42" s="78">
        <v>3099</v>
      </c>
      <c r="Y42" s="78">
        <v>5178</v>
      </c>
      <c r="Z42" s="78">
        <v>6646</v>
      </c>
      <c r="AA42" s="78">
        <v>85.02</v>
      </c>
      <c r="AB42" s="78">
        <v>101.94</v>
      </c>
      <c r="AC42" s="78">
        <v>90012</v>
      </c>
      <c r="AD42" s="104">
        <v>3.1391300000000002</v>
      </c>
      <c r="AE42" s="78">
        <v>84562</v>
      </c>
      <c r="AF42" s="104">
        <v>1.56121</v>
      </c>
      <c r="AG42" s="78">
        <v>-53312</v>
      </c>
      <c r="AH42" s="104">
        <v>-0.94230000000000003</v>
      </c>
      <c r="AI42" s="78">
        <v>-20418</v>
      </c>
      <c r="AJ42" s="104">
        <v>-0.11004</v>
      </c>
      <c r="AK42" s="78">
        <v>8000</v>
      </c>
      <c r="AL42" s="78">
        <v>7400</v>
      </c>
      <c r="AM42" s="8">
        <v>7800</v>
      </c>
      <c r="AN42" s="78">
        <v>187</v>
      </c>
      <c r="AO42" s="78">
        <v>8000</v>
      </c>
      <c r="AP42" s="78">
        <v>6800</v>
      </c>
      <c r="AQ42" s="78">
        <v>7700</v>
      </c>
      <c r="AR42" s="78">
        <v>395</v>
      </c>
      <c r="AS42" s="78">
        <v>0</v>
      </c>
      <c r="AT42" s="78">
        <v>0</v>
      </c>
      <c r="AU42" s="78">
        <v>0</v>
      </c>
      <c r="AV42" s="78">
        <v>0</v>
      </c>
      <c r="AW42" s="77">
        <v>19.510000000000002</v>
      </c>
      <c r="AX42" s="144"/>
      <c r="AY42" s="144"/>
      <c r="AZ42" s="144"/>
      <c r="BA42" s="54">
        <f t="shared" si="1"/>
        <v>26.71619460512974</v>
      </c>
      <c r="BB42" s="54">
        <f t="shared" si="2"/>
        <v>18.016805394870264</v>
      </c>
      <c r="BC42">
        <v>61</v>
      </c>
    </row>
    <row r="43" spans="1:55" x14ac:dyDescent="0.25">
      <c r="A43" s="3">
        <v>40246</v>
      </c>
      <c r="B43" s="77">
        <v>7770.59</v>
      </c>
      <c r="C43" s="77">
        <v>889.52367000000004</v>
      </c>
      <c r="D43" s="77">
        <v>94.999799999999993</v>
      </c>
      <c r="E43" s="77">
        <f t="shared" si="3"/>
        <v>-328.03210000000007</v>
      </c>
      <c r="F43" s="77">
        <v>4.8334000000000001</v>
      </c>
      <c r="G43" s="77">
        <v>5.4545000000000003</v>
      </c>
      <c r="H43">
        <v>0</v>
      </c>
      <c r="I43" s="78">
        <v>7764</v>
      </c>
      <c r="J43">
        <v>201003</v>
      </c>
      <c r="K43" s="78">
        <v>7764</v>
      </c>
      <c r="L43" s="77">
        <f t="shared" si="0"/>
        <v>-6.5900000000001455</v>
      </c>
      <c r="M43" s="78">
        <v>3975</v>
      </c>
      <c r="N43" s="78">
        <v>62.150230000000001</v>
      </c>
      <c r="O43" s="78">
        <v>-1272</v>
      </c>
      <c r="P43" s="78">
        <v>-4.9386700000000001</v>
      </c>
      <c r="Q43" s="144">
        <v>3657</v>
      </c>
      <c r="R43" s="78">
        <v>316</v>
      </c>
      <c r="S43" s="78">
        <v>3302</v>
      </c>
      <c r="T43" s="78">
        <v>781</v>
      </c>
      <c r="U43" s="78">
        <v>14920</v>
      </c>
      <c r="V43" s="219">
        <v>-5.2345844504021445E-2</v>
      </c>
      <c r="W43" s="78">
        <v>3079</v>
      </c>
      <c r="X43" s="78">
        <v>2755</v>
      </c>
      <c r="Y43" s="78">
        <v>5649</v>
      </c>
      <c r="Z43" s="78">
        <v>6409</v>
      </c>
      <c r="AA43" s="78">
        <v>99.12</v>
      </c>
      <c r="AB43" s="78">
        <v>103.64</v>
      </c>
      <c r="AC43" s="78">
        <v>92354</v>
      </c>
      <c r="AD43" s="104">
        <v>3.1308400000000001</v>
      </c>
      <c r="AE43" s="78">
        <v>87933</v>
      </c>
      <c r="AF43" s="104">
        <v>1.6678200000000001</v>
      </c>
      <c r="AG43" s="78">
        <v>-55489</v>
      </c>
      <c r="AH43" s="104">
        <v>-1.04175</v>
      </c>
      <c r="AI43" s="78">
        <v>-19698</v>
      </c>
      <c r="AJ43" s="104">
        <v>-0.19736000000000001</v>
      </c>
      <c r="AK43" s="78">
        <v>8000</v>
      </c>
      <c r="AL43" s="78">
        <v>7400</v>
      </c>
      <c r="AM43" s="8">
        <v>7800</v>
      </c>
      <c r="AN43" s="78">
        <v>178</v>
      </c>
      <c r="AO43" s="78">
        <v>8200</v>
      </c>
      <c r="AP43" s="78">
        <v>6800</v>
      </c>
      <c r="AQ43" s="78">
        <v>7700</v>
      </c>
      <c r="AR43" s="78">
        <v>401</v>
      </c>
      <c r="AS43" s="78">
        <v>0</v>
      </c>
      <c r="AT43" s="78">
        <v>0</v>
      </c>
      <c r="AU43" s="78">
        <v>0</v>
      </c>
      <c r="AV43" s="78">
        <v>0</v>
      </c>
      <c r="AW43" s="77">
        <v>19.59</v>
      </c>
      <c r="AX43" s="144"/>
      <c r="AY43" s="144"/>
      <c r="AZ43" s="144"/>
      <c r="BA43" s="54">
        <f t="shared" si="1"/>
        <v>26.776381638549246</v>
      </c>
      <c r="BB43" s="54">
        <f t="shared" si="2"/>
        <v>17.739618361450759</v>
      </c>
      <c r="BC43">
        <v>60</v>
      </c>
    </row>
    <row r="44" spans="1:55" x14ac:dyDescent="0.25">
      <c r="A44" s="3">
        <v>40247</v>
      </c>
      <c r="B44" s="77">
        <v>7779.08</v>
      </c>
      <c r="C44" s="77">
        <v>858.91719999999998</v>
      </c>
      <c r="D44" s="77">
        <v>62.579499999999996</v>
      </c>
      <c r="E44" s="77">
        <f t="shared" si="3"/>
        <v>-208.21420000000012</v>
      </c>
      <c r="F44" s="77">
        <v>6.4699999999999994E-2</v>
      </c>
      <c r="G44" s="77">
        <v>-2.2953999999999999</v>
      </c>
      <c r="H44">
        <v>0</v>
      </c>
      <c r="I44" s="78">
        <v>7769</v>
      </c>
      <c r="J44">
        <v>201003</v>
      </c>
      <c r="K44" s="78">
        <v>7769</v>
      </c>
      <c r="L44" s="77">
        <f t="shared" si="0"/>
        <v>-10.079999999999927</v>
      </c>
      <c r="M44" s="78">
        <v>3064</v>
      </c>
      <c r="N44" s="78">
        <v>47.89405</v>
      </c>
      <c r="O44" s="78">
        <v>-985</v>
      </c>
      <c r="P44" s="78">
        <v>-3.8267199999999999</v>
      </c>
      <c r="Q44" s="144">
        <v>2817.75</v>
      </c>
      <c r="R44" s="78">
        <v>380</v>
      </c>
      <c r="S44" s="78">
        <v>3771</v>
      </c>
      <c r="T44" s="78">
        <v>307</v>
      </c>
      <c r="U44" s="78">
        <v>14900</v>
      </c>
      <c r="V44" s="219">
        <v>-2.0604026845637585E-2</v>
      </c>
      <c r="W44" s="78">
        <v>4691</v>
      </c>
      <c r="X44" s="78">
        <v>3069</v>
      </c>
      <c r="Y44" s="78">
        <v>7656</v>
      </c>
      <c r="Z44" s="78">
        <v>7181</v>
      </c>
      <c r="AA44" s="78">
        <v>84.72</v>
      </c>
      <c r="AB44" s="78">
        <v>104.27</v>
      </c>
      <c r="AC44" s="78">
        <v>92450</v>
      </c>
      <c r="AD44" s="104">
        <v>2.96665</v>
      </c>
      <c r="AE44" s="78">
        <v>88620</v>
      </c>
      <c r="AF44" s="104">
        <v>1.5501100000000001</v>
      </c>
      <c r="AG44" s="78">
        <v>-49143</v>
      </c>
      <c r="AH44" s="104">
        <v>-1.31426</v>
      </c>
      <c r="AI44" s="78">
        <v>-16117</v>
      </c>
      <c r="AJ44" s="104">
        <v>6.8599999999999994E-2</v>
      </c>
      <c r="AK44" s="78">
        <v>8000</v>
      </c>
      <c r="AL44" s="78">
        <v>7400</v>
      </c>
      <c r="AM44" s="8">
        <v>7800</v>
      </c>
      <c r="AN44" s="78">
        <v>160</v>
      </c>
      <c r="AO44" s="78">
        <v>8200</v>
      </c>
      <c r="AP44" s="78">
        <v>6800</v>
      </c>
      <c r="AQ44" s="78">
        <v>7700</v>
      </c>
      <c r="AR44" s="78">
        <v>390</v>
      </c>
      <c r="AS44" s="78">
        <v>0</v>
      </c>
      <c r="AT44" s="78">
        <v>0</v>
      </c>
      <c r="AU44" s="78">
        <v>0</v>
      </c>
      <c r="AV44" s="78">
        <v>0</v>
      </c>
      <c r="AW44" s="77">
        <v>19.25</v>
      </c>
      <c r="AX44" s="144"/>
      <c r="AY44" s="144"/>
      <c r="AZ44" s="144"/>
      <c r="BA44" s="54">
        <f t="shared" si="1"/>
        <v>26.829861163329593</v>
      </c>
      <c r="BB44" s="54">
        <f t="shared" si="2"/>
        <v>17.400138836670411</v>
      </c>
      <c r="BC44">
        <v>59</v>
      </c>
    </row>
    <row r="45" spans="1:55" x14ac:dyDescent="0.25">
      <c r="A45" s="3">
        <v>40248</v>
      </c>
      <c r="B45" s="77">
        <v>7749.66</v>
      </c>
      <c r="C45" s="77">
        <v>934.07470999999998</v>
      </c>
      <c r="D45" s="77">
        <v>47.7821</v>
      </c>
      <c r="E45" s="77">
        <f t="shared" si="3"/>
        <v>-137.71430000000009</v>
      </c>
      <c r="F45" s="77">
        <v>-5.2298999999999998</v>
      </c>
      <c r="G45" s="77">
        <v>0.14219999999999999</v>
      </c>
      <c r="H45">
        <v>0</v>
      </c>
      <c r="I45" s="78">
        <v>7757</v>
      </c>
      <c r="J45">
        <v>201003</v>
      </c>
      <c r="K45" s="78">
        <v>7757</v>
      </c>
      <c r="L45" s="77">
        <f t="shared" si="0"/>
        <v>7.3400000000001455</v>
      </c>
      <c r="M45" s="78">
        <v>2673</v>
      </c>
      <c r="N45" s="78">
        <v>41.697200000000002</v>
      </c>
      <c r="O45" s="78">
        <v>-1143</v>
      </c>
      <c r="P45" s="78">
        <v>-4.4339500000000003</v>
      </c>
      <c r="Q45" s="144">
        <v>2387.25</v>
      </c>
      <c r="R45" s="78">
        <v>546</v>
      </c>
      <c r="S45" s="78">
        <v>4275</v>
      </c>
      <c r="T45" s="78">
        <v>-145</v>
      </c>
      <c r="U45" s="78">
        <v>15740</v>
      </c>
      <c r="V45" s="219">
        <v>9.2121982210927565E-3</v>
      </c>
      <c r="W45" s="78">
        <v>6004</v>
      </c>
      <c r="X45" s="78">
        <v>1816</v>
      </c>
      <c r="Y45" s="78">
        <v>8222</v>
      </c>
      <c r="Z45" s="78">
        <v>6282</v>
      </c>
      <c r="AA45" s="78">
        <v>92.21</v>
      </c>
      <c r="AB45" s="78">
        <v>104.53</v>
      </c>
      <c r="AC45" s="78">
        <v>90121</v>
      </c>
      <c r="AD45" s="104">
        <v>2.5988899999999999</v>
      </c>
      <c r="AE45" s="78">
        <v>99017</v>
      </c>
      <c r="AF45" s="104">
        <v>1.7903899999999999</v>
      </c>
      <c r="AG45" s="78">
        <v>-47904</v>
      </c>
      <c r="AH45" s="104">
        <v>-1.6571</v>
      </c>
      <c r="AI45" s="78">
        <v>-14130</v>
      </c>
      <c r="AJ45" s="104">
        <v>0.16889999999999999</v>
      </c>
      <c r="AK45" s="78">
        <v>8000</v>
      </c>
      <c r="AL45" s="78">
        <v>7400</v>
      </c>
      <c r="AM45" s="8">
        <v>7800</v>
      </c>
      <c r="AN45" s="78">
        <v>151</v>
      </c>
      <c r="AO45" s="78">
        <v>8200</v>
      </c>
      <c r="AP45" s="78">
        <v>6800</v>
      </c>
      <c r="AQ45" s="78">
        <v>7700</v>
      </c>
      <c r="AR45" s="78">
        <v>378</v>
      </c>
      <c r="AS45" s="78">
        <v>0</v>
      </c>
      <c r="AT45" s="78">
        <v>0</v>
      </c>
      <c r="AU45" s="78">
        <v>0</v>
      </c>
      <c r="AV45" s="78">
        <v>0</v>
      </c>
      <c r="AW45" s="77">
        <v>19.14</v>
      </c>
      <c r="AX45" s="144"/>
      <c r="AY45" s="144"/>
      <c r="AZ45" s="144"/>
      <c r="BA45" s="54">
        <f t="shared" si="1"/>
        <v>26.894942864649231</v>
      </c>
      <c r="BB45" s="54">
        <f t="shared" si="2"/>
        <v>17.113057135350765</v>
      </c>
      <c r="BC45">
        <v>58</v>
      </c>
    </row>
    <row r="46" spans="1:55" x14ac:dyDescent="0.25">
      <c r="A46" s="3">
        <v>40249</v>
      </c>
      <c r="B46" s="77">
        <v>7748.33</v>
      </c>
      <c r="C46" s="77">
        <v>790.54515000000004</v>
      </c>
      <c r="D46" s="77">
        <v>25.354899999999997</v>
      </c>
      <c r="E46" s="77">
        <f t="shared" si="3"/>
        <v>-39.078600000000108</v>
      </c>
      <c r="F46" s="77">
        <v>-7.9173999999999998</v>
      </c>
      <c r="G46" s="77">
        <v>4.9859</v>
      </c>
      <c r="H46">
        <v>0</v>
      </c>
      <c r="I46" s="78">
        <v>7754</v>
      </c>
      <c r="J46">
        <v>201003</v>
      </c>
      <c r="K46" s="78">
        <v>7754</v>
      </c>
      <c r="L46" s="77">
        <f t="shared" si="0"/>
        <v>5.6700000000000728</v>
      </c>
      <c r="M46" s="78">
        <v>1335</v>
      </c>
      <c r="N46" s="78">
        <v>20.907699999999998</v>
      </c>
      <c r="O46" s="78">
        <v>-995</v>
      </c>
      <c r="P46" s="78">
        <v>-3.8566500000000001</v>
      </c>
      <c r="Q46" s="144">
        <v>1086.25</v>
      </c>
      <c r="R46" s="78">
        <v>550</v>
      </c>
      <c r="S46" s="78">
        <v>2576</v>
      </c>
      <c r="T46" s="78">
        <v>-795</v>
      </c>
      <c r="U46" s="78">
        <v>15527</v>
      </c>
      <c r="V46" s="219">
        <v>5.1201133509370771E-2</v>
      </c>
      <c r="W46" s="78">
        <v>3976</v>
      </c>
      <c r="X46" s="78">
        <v>2856</v>
      </c>
      <c r="Y46" s="78">
        <v>7091</v>
      </c>
      <c r="Z46" s="78">
        <v>4456</v>
      </c>
      <c r="AA46" s="78">
        <v>94.41</v>
      </c>
      <c r="AB46" s="78">
        <v>104.99</v>
      </c>
      <c r="AC46" s="78">
        <v>89804</v>
      </c>
      <c r="AD46" s="104">
        <v>2.5891999999999999</v>
      </c>
      <c r="AE46" s="78">
        <v>101381</v>
      </c>
      <c r="AF46" s="104">
        <v>1.88781</v>
      </c>
      <c r="AG46" s="78">
        <v>-32094</v>
      </c>
      <c r="AH46" s="104">
        <v>-1.4991399999999999</v>
      </c>
      <c r="AI46" s="78">
        <v>-15549</v>
      </c>
      <c r="AJ46" s="104">
        <v>-9.9150000000000002E-2</v>
      </c>
      <c r="AK46" s="78">
        <v>8000</v>
      </c>
      <c r="AL46" s="78">
        <v>7400</v>
      </c>
      <c r="AM46" s="8">
        <v>7800</v>
      </c>
      <c r="AN46" s="78">
        <v>130</v>
      </c>
      <c r="AO46" s="78">
        <v>8200</v>
      </c>
      <c r="AP46" s="78">
        <v>6800</v>
      </c>
      <c r="AQ46" s="78">
        <v>7700</v>
      </c>
      <c r="AR46" s="78">
        <v>377</v>
      </c>
      <c r="AS46" s="78">
        <v>0</v>
      </c>
      <c r="AT46" s="78">
        <v>0</v>
      </c>
      <c r="AU46" s="78">
        <v>0</v>
      </c>
      <c r="AV46" s="78">
        <v>0</v>
      </c>
      <c r="AW46" s="77">
        <v>19.149999999999999</v>
      </c>
      <c r="AX46" s="144"/>
      <c r="AY46" s="144"/>
      <c r="AZ46" s="144"/>
      <c r="BA46" s="54">
        <f t="shared" si="1"/>
        <v>26.9517405119743</v>
      </c>
      <c r="BB46" s="54">
        <f t="shared" si="2"/>
        <v>16.899259488025685</v>
      </c>
      <c r="BC46">
        <v>57</v>
      </c>
    </row>
    <row r="47" spans="1:55" x14ac:dyDescent="0.25">
      <c r="A47" s="3">
        <v>40252</v>
      </c>
      <c r="B47" s="77">
        <v>7634.92</v>
      </c>
      <c r="C47" s="77">
        <v>759.38824</v>
      </c>
      <c r="D47" s="77">
        <v>-19.605599999999999</v>
      </c>
      <c r="E47" s="77">
        <f t="shared" si="3"/>
        <v>98.520499999999984</v>
      </c>
      <c r="F47" s="77">
        <v>-8.2713999999999999</v>
      </c>
      <c r="G47" s="77">
        <v>-13.462</v>
      </c>
      <c r="H47">
        <v>0</v>
      </c>
      <c r="I47" s="78">
        <v>7655</v>
      </c>
      <c r="J47">
        <v>201003</v>
      </c>
      <c r="K47" s="78">
        <v>7655</v>
      </c>
      <c r="L47" s="77">
        <f t="shared" si="0"/>
        <v>20.079999999999927</v>
      </c>
      <c r="M47" s="78">
        <v>1870</v>
      </c>
      <c r="N47" s="78">
        <v>28.893940000000001</v>
      </c>
      <c r="O47" s="78">
        <v>-965</v>
      </c>
      <c r="P47" s="78">
        <v>-3.69408</v>
      </c>
      <c r="Q47" s="144">
        <v>1628.75</v>
      </c>
      <c r="R47" s="78">
        <v>44</v>
      </c>
      <c r="S47" s="78">
        <v>901</v>
      </c>
      <c r="T47" s="78">
        <v>-2225</v>
      </c>
      <c r="U47" s="78">
        <v>17324</v>
      </c>
      <c r="V47" s="219">
        <v>0.12843454167628723</v>
      </c>
      <c r="W47" s="78">
        <v>3748</v>
      </c>
      <c r="X47" s="78">
        <v>3837</v>
      </c>
      <c r="Y47" s="78">
        <v>8072</v>
      </c>
      <c r="Z47" s="78">
        <v>8161</v>
      </c>
      <c r="AA47" s="78">
        <v>87.47</v>
      </c>
      <c r="AB47" s="78">
        <v>101.27</v>
      </c>
      <c r="AC47" s="78">
        <v>93801</v>
      </c>
      <c r="AD47" s="104">
        <v>2.00732</v>
      </c>
      <c r="AE47" s="78">
        <v>105246</v>
      </c>
      <c r="AF47" s="104">
        <v>2.6580300000000001</v>
      </c>
      <c r="AG47" s="78">
        <v>-33419</v>
      </c>
      <c r="AH47" s="104">
        <v>-0.87846000000000002</v>
      </c>
      <c r="AI47" s="78">
        <v>-15376</v>
      </c>
      <c r="AJ47" s="104">
        <v>-0.30242000000000002</v>
      </c>
      <c r="AK47" s="78">
        <v>8000</v>
      </c>
      <c r="AL47" s="78">
        <v>7400</v>
      </c>
      <c r="AM47" s="8">
        <v>7700</v>
      </c>
      <c r="AN47" s="78">
        <v>95</v>
      </c>
      <c r="AO47" s="78">
        <v>8200</v>
      </c>
      <c r="AP47" s="78">
        <v>6800</v>
      </c>
      <c r="AQ47" s="78">
        <v>7600</v>
      </c>
      <c r="AR47" s="78">
        <v>373</v>
      </c>
      <c r="AS47" s="78">
        <v>0</v>
      </c>
      <c r="AT47" s="78">
        <v>0</v>
      </c>
      <c r="AU47" s="78">
        <v>0</v>
      </c>
      <c r="AV47" s="78">
        <v>0</v>
      </c>
      <c r="AW47" s="77">
        <v>18.899999999999999</v>
      </c>
      <c r="AX47" s="144"/>
      <c r="AY47" s="144"/>
      <c r="AZ47" s="144"/>
      <c r="BA47" s="54">
        <f t="shared" si="1"/>
        <v>26.281577433757732</v>
      </c>
      <c r="BB47" s="54">
        <f t="shared" si="2"/>
        <v>16.819422566242253</v>
      </c>
      <c r="BC47">
        <v>56</v>
      </c>
    </row>
    <row r="48" spans="1:55" x14ac:dyDescent="0.25">
      <c r="A48" s="3">
        <v>40253</v>
      </c>
      <c r="B48" s="77">
        <v>7695.63</v>
      </c>
      <c r="C48" s="77">
        <v>676.30822999999998</v>
      </c>
      <c r="D48" s="77">
        <v>-0.3135</v>
      </c>
      <c r="E48" s="77">
        <f t="shared" si="3"/>
        <v>102.9897000000001</v>
      </c>
      <c r="F48" s="77">
        <v>-1.0944</v>
      </c>
      <c r="G48" s="77">
        <v>2.9593000000000003</v>
      </c>
      <c r="H48">
        <v>0</v>
      </c>
      <c r="I48" s="78">
        <v>7703</v>
      </c>
      <c r="J48">
        <v>201003</v>
      </c>
      <c r="K48" s="78">
        <v>7703</v>
      </c>
      <c r="L48" s="77">
        <f t="shared" si="0"/>
        <v>7.3699999999998909</v>
      </c>
      <c r="M48" s="78">
        <v>3441</v>
      </c>
      <c r="N48" s="78">
        <v>53.30977</v>
      </c>
      <c r="O48" s="78">
        <v>-421</v>
      </c>
      <c r="P48" s="78">
        <v>-1.6221699999999999</v>
      </c>
      <c r="Q48" s="144">
        <v>3335.75</v>
      </c>
      <c r="R48" s="78">
        <v>91</v>
      </c>
      <c r="S48" s="78">
        <v>-875</v>
      </c>
      <c r="T48" s="78">
        <v>-1317</v>
      </c>
      <c r="U48" s="78">
        <v>17431</v>
      </c>
      <c r="V48" s="219">
        <v>7.5555045608398833E-2</v>
      </c>
      <c r="W48" s="78">
        <v>3110</v>
      </c>
      <c r="X48" s="78">
        <v>7850</v>
      </c>
      <c r="Y48" s="78">
        <v>4785</v>
      </c>
      <c r="Z48" s="78">
        <v>6840</v>
      </c>
      <c r="AA48" s="78">
        <v>96.35</v>
      </c>
      <c r="AB48" s="78">
        <v>103.05</v>
      </c>
      <c r="AC48" s="78">
        <v>97129</v>
      </c>
      <c r="AD48" s="104">
        <v>2.1339700000000001</v>
      </c>
      <c r="AE48" s="78">
        <v>112085</v>
      </c>
      <c r="AF48" s="104">
        <v>2.17387</v>
      </c>
      <c r="AG48" s="78">
        <v>-21578</v>
      </c>
      <c r="AH48" s="104">
        <v>-0.74316000000000004</v>
      </c>
      <c r="AI48" s="78">
        <v>-29858</v>
      </c>
      <c r="AJ48" s="104">
        <v>-0.64932000000000001</v>
      </c>
      <c r="AK48" s="78">
        <v>8000</v>
      </c>
      <c r="AL48" s="78">
        <v>7400</v>
      </c>
      <c r="AM48" s="8">
        <v>7700</v>
      </c>
      <c r="AN48" s="78">
        <v>67.5</v>
      </c>
      <c r="AO48" s="78">
        <v>8200</v>
      </c>
      <c r="AP48" s="78">
        <v>6800</v>
      </c>
      <c r="AQ48" s="78">
        <v>7700</v>
      </c>
      <c r="AR48" s="78">
        <v>349</v>
      </c>
      <c r="AS48" s="78">
        <v>0</v>
      </c>
      <c r="AT48" s="78">
        <v>0</v>
      </c>
      <c r="AU48" s="78">
        <v>0</v>
      </c>
      <c r="AV48" s="78">
        <v>0</v>
      </c>
      <c r="AW48" s="77">
        <v>18.47</v>
      </c>
      <c r="AX48" s="144"/>
      <c r="AY48" s="144"/>
      <c r="AZ48" s="144"/>
      <c r="BA48" s="54">
        <f t="shared" si="1"/>
        <v>25.921142460643935</v>
      </c>
      <c r="BB48" s="54">
        <f t="shared" si="2"/>
        <v>16.558857539356048</v>
      </c>
      <c r="BC48">
        <v>55</v>
      </c>
    </row>
    <row r="49" spans="1:55" x14ac:dyDescent="0.25">
      <c r="A49" s="3">
        <v>40254</v>
      </c>
      <c r="B49" s="77">
        <v>7847.84</v>
      </c>
      <c r="C49" s="77">
        <v>1188.5731499999999</v>
      </c>
      <c r="D49" s="77">
        <v>200.2389</v>
      </c>
      <c r="E49" s="77">
        <f t="shared" si="3"/>
        <v>460.44590000000005</v>
      </c>
      <c r="F49" s="77">
        <v>-1.3761000000000001</v>
      </c>
      <c r="G49" s="77">
        <v>43.851800000000004</v>
      </c>
      <c r="H49" t="s">
        <v>1608</v>
      </c>
      <c r="I49" s="78">
        <v>7842</v>
      </c>
      <c r="J49">
        <v>201004</v>
      </c>
      <c r="K49" s="78">
        <v>7840</v>
      </c>
      <c r="L49" s="77">
        <f t="shared" si="0"/>
        <v>-7.8400000000001455</v>
      </c>
      <c r="M49" s="78">
        <v>-124</v>
      </c>
      <c r="N49" s="78">
        <v>-1.89886</v>
      </c>
      <c r="O49" s="78">
        <v>386</v>
      </c>
      <c r="P49" s="78">
        <v>1.5111600000000001</v>
      </c>
      <c r="Q49" s="144">
        <v>-27.5</v>
      </c>
      <c r="R49" s="78">
        <v>612</v>
      </c>
      <c r="S49" s="78">
        <v>1693</v>
      </c>
      <c r="T49" s="78">
        <v>-1537</v>
      </c>
      <c r="U49" s="78">
        <v>11665</v>
      </c>
      <c r="V49" s="219">
        <v>0.13176168024003429</v>
      </c>
      <c r="W49" s="78">
        <v>4647</v>
      </c>
      <c r="X49" s="78">
        <v>2933</v>
      </c>
      <c r="Y49" s="78">
        <v>3694</v>
      </c>
      <c r="Z49" s="78">
        <v>1728</v>
      </c>
      <c r="AA49" s="78">
        <v>65.62</v>
      </c>
      <c r="AB49" s="78">
        <v>114.36</v>
      </c>
      <c r="AC49" s="78">
        <v>37849</v>
      </c>
      <c r="AD49" s="104">
        <v>1.30308</v>
      </c>
      <c r="AE49" s="78">
        <v>34595</v>
      </c>
      <c r="AF49" s="104">
        <v>1.0304</v>
      </c>
      <c r="AG49" s="78">
        <v>-973</v>
      </c>
      <c r="AH49" s="104">
        <v>0.44244</v>
      </c>
      <c r="AI49" s="78">
        <v>2002</v>
      </c>
      <c r="AJ49" s="104">
        <v>7.9269999999999993E-2</v>
      </c>
      <c r="AK49" s="78">
        <v>8200</v>
      </c>
      <c r="AL49" s="78">
        <v>7200</v>
      </c>
      <c r="AM49" s="8">
        <v>7800</v>
      </c>
      <c r="AN49" s="78">
        <v>346</v>
      </c>
      <c r="AO49" s="78">
        <v>8000</v>
      </c>
      <c r="AP49" s="78">
        <v>6800</v>
      </c>
      <c r="AQ49" s="78">
        <v>7800</v>
      </c>
      <c r="AR49" s="78">
        <v>587</v>
      </c>
      <c r="AS49" s="78">
        <v>0</v>
      </c>
      <c r="AT49" s="78">
        <v>0</v>
      </c>
      <c r="AU49" s="78">
        <v>0</v>
      </c>
      <c r="AV49" s="78">
        <v>0</v>
      </c>
      <c r="AW49" s="77">
        <v>17.940000000000001</v>
      </c>
      <c r="AX49" s="144"/>
      <c r="AY49" s="144"/>
      <c r="AZ49" s="144"/>
      <c r="BA49" s="54">
        <f t="shared" si="1"/>
        <v>24.778294373196751</v>
      </c>
      <c r="BB49" s="54">
        <f t="shared" si="2"/>
        <v>16.781705626803237</v>
      </c>
      <c r="BC49">
        <v>54</v>
      </c>
    </row>
    <row r="50" spans="1:55" x14ac:dyDescent="0.25">
      <c r="A50" s="3">
        <v>40255</v>
      </c>
      <c r="B50" s="77">
        <v>7886.34</v>
      </c>
      <c r="C50" s="77">
        <v>1372.1158</v>
      </c>
      <c r="D50" s="77">
        <v>123.67479999999999</v>
      </c>
      <c r="E50" s="77">
        <f t="shared" si="3"/>
        <v>680.32040000000006</v>
      </c>
      <c r="F50" s="77">
        <v>-2.077</v>
      </c>
      <c r="G50" s="77">
        <v>25.273299999999999</v>
      </c>
      <c r="H50">
        <v>0</v>
      </c>
      <c r="I50" s="78">
        <v>7850</v>
      </c>
      <c r="J50">
        <v>201004</v>
      </c>
      <c r="K50" s="78">
        <v>7850</v>
      </c>
      <c r="L50" s="77">
        <f t="shared" si="0"/>
        <v>-36.340000000000146</v>
      </c>
      <c r="M50" s="78">
        <v>-4059</v>
      </c>
      <c r="N50" s="78">
        <v>-63.660449999999997</v>
      </c>
      <c r="O50" s="78">
        <v>-257</v>
      </c>
      <c r="P50" s="78">
        <v>-1.0094399999999999</v>
      </c>
      <c r="Q50" s="144">
        <v>-4123.25</v>
      </c>
      <c r="R50" s="78">
        <v>933</v>
      </c>
      <c r="S50" s="78">
        <v>2724</v>
      </c>
      <c r="T50" s="78">
        <v>-261</v>
      </c>
      <c r="U50" s="78">
        <v>14300</v>
      </c>
      <c r="V50" s="219">
        <v>1.8251748251748252E-2</v>
      </c>
      <c r="W50" s="78">
        <v>4735</v>
      </c>
      <c r="X50" s="78">
        <v>1251</v>
      </c>
      <c r="Y50" s="78">
        <v>3714</v>
      </c>
      <c r="Z50" s="78">
        <v>-644</v>
      </c>
      <c r="AA50" s="78">
        <v>68.33</v>
      </c>
      <c r="AB50" s="78">
        <v>84.28</v>
      </c>
      <c r="AC50" s="78">
        <v>38438</v>
      </c>
      <c r="AD50" s="104">
        <v>1.3840699999999999</v>
      </c>
      <c r="AE50" s="78">
        <v>39193</v>
      </c>
      <c r="AF50" s="104">
        <v>1.1929799999999999</v>
      </c>
      <c r="AG50" s="78">
        <v>-7294</v>
      </c>
      <c r="AH50" s="104">
        <v>-0.45007000000000003</v>
      </c>
      <c r="AI50" s="78">
        <v>13229</v>
      </c>
      <c r="AJ50" s="104">
        <v>0.48558000000000001</v>
      </c>
      <c r="AK50" s="78">
        <v>8200</v>
      </c>
      <c r="AL50" s="78">
        <v>7200</v>
      </c>
      <c r="AM50" s="8">
        <v>7800</v>
      </c>
      <c r="AN50" s="78">
        <v>351</v>
      </c>
      <c r="AO50" s="78">
        <v>8400</v>
      </c>
      <c r="AP50" s="78">
        <v>7000</v>
      </c>
      <c r="AQ50" s="78">
        <v>7800</v>
      </c>
      <c r="AR50" s="78">
        <v>479</v>
      </c>
      <c r="AS50" s="78">
        <v>0</v>
      </c>
      <c r="AT50" s="78">
        <v>0</v>
      </c>
      <c r="AU50" s="78">
        <v>0</v>
      </c>
      <c r="AV50" s="78">
        <v>0</v>
      </c>
      <c r="AW50" s="77">
        <v>19.309999999999999</v>
      </c>
      <c r="AX50" s="144"/>
      <c r="AY50" s="144"/>
      <c r="AZ50" s="144"/>
      <c r="BA50" s="54">
        <f t="shared" si="1"/>
        <v>23.967656122851551</v>
      </c>
      <c r="BB50" s="54">
        <f t="shared" si="2"/>
        <v>17.010343877148436</v>
      </c>
      <c r="BC50">
        <v>53</v>
      </c>
    </row>
    <row r="51" spans="1:55" x14ac:dyDescent="0.25">
      <c r="A51" s="3">
        <v>40256</v>
      </c>
      <c r="B51" s="77">
        <v>7897.91</v>
      </c>
      <c r="C51" s="77">
        <v>1153.2732599999999</v>
      </c>
      <c r="D51" s="77">
        <v>21.980399999999999</v>
      </c>
      <c r="E51" s="77">
        <f t="shared" si="3"/>
        <v>802.1191</v>
      </c>
      <c r="F51" s="77">
        <v>-2.6626999999999996</v>
      </c>
      <c r="G51" s="77">
        <v>4.8291000000000004</v>
      </c>
      <c r="H51">
        <v>0</v>
      </c>
      <c r="I51" s="78">
        <v>7867</v>
      </c>
      <c r="J51">
        <v>201004</v>
      </c>
      <c r="K51" s="78">
        <v>7867</v>
      </c>
      <c r="L51" s="77">
        <f t="shared" si="0"/>
        <v>-30.909999999999854</v>
      </c>
      <c r="M51" s="78">
        <v>-3214</v>
      </c>
      <c r="N51" s="78">
        <v>-50.526690000000002</v>
      </c>
      <c r="O51" s="78">
        <v>-150</v>
      </c>
      <c r="P51" s="78">
        <v>-0.59106999999999998</v>
      </c>
      <c r="Q51" s="144">
        <v>-3251.5</v>
      </c>
      <c r="R51" s="78">
        <v>921</v>
      </c>
      <c r="S51" s="78">
        <v>3314</v>
      </c>
      <c r="T51" s="78">
        <v>-528</v>
      </c>
      <c r="U51" s="78">
        <v>15392</v>
      </c>
      <c r="V51" s="219">
        <v>3.4303534303534305E-2</v>
      </c>
      <c r="W51" s="78">
        <v>4720</v>
      </c>
      <c r="X51" s="78">
        <v>1092</v>
      </c>
      <c r="Y51" s="78">
        <v>4135</v>
      </c>
      <c r="Z51" s="78">
        <v>408</v>
      </c>
      <c r="AA51" s="78">
        <v>63.21</v>
      </c>
      <c r="AB51" s="78">
        <v>80.650000000000006</v>
      </c>
      <c r="AC51" s="78">
        <v>40853</v>
      </c>
      <c r="AD51" s="104">
        <v>1.46217</v>
      </c>
      <c r="AE51" s="78">
        <v>36945</v>
      </c>
      <c r="AF51" s="104">
        <v>1.02501</v>
      </c>
      <c r="AG51" s="78">
        <v>-11931</v>
      </c>
      <c r="AH51" s="104">
        <v>-0.79086999999999996</v>
      </c>
      <c r="AI51" s="78">
        <v>13510</v>
      </c>
      <c r="AJ51" s="104">
        <v>0.4854</v>
      </c>
      <c r="AK51" s="78">
        <v>8200</v>
      </c>
      <c r="AL51" s="78">
        <v>7200</v>
      </c>
      <c r="AM51" s="8">
        <v>7900</v>
      </c>
      <c r="AN51" s="78">
        <v>340</v>
      </c>
      <c r="AO51" s="78">
        <v>8400</v>
      </c>
      <c r="AP51" s="78">
        <v>7000</v>
      </c>
      <c r="AQ51" s="78">
        <v>7800</v>
      </c>
      <c r="AR51" s="78">
        <v>475</v>
      </c>
      <c r="AS51" s="78">
        <v>0</v>
      </c>
      <c r="AT51" s="78">
        <v>0</v>
      </c>
      <c r="AU51" s="78">
        <v>0</v>
      </c>
      <c r="AV51" s="78">
        <v>0</v>
      </c>
      <c r="AW51" s="77">
        <v>19.329999999999998</v>
      </c>
      <c r="AX51" s="144"/>
      <c r="AY51" s="144"/>
      <c r="AZ51" s="144"/>
      <c r="BA51" s="54">
        <f t="shared" si="1"/>
        <v>23.146721626216276</v>
      </c>
      <c r="BB51" s="54">
        <f t="shared" si="2"/>
        <v>17.304278373783717</v>
      </c>
      <c r="BC51">
        <v>52</v>
      </c>
    </row>
    <row r="52" spans="1:55" x14ac:dyDescent="0.25">
      <c r="A52" s="3">
        <v>40259</v>
      </c>
      <c r="B52" s="77">
        <v>7835.98</v>
      </c>
      <c r="C52" s="77">
        <v>1061.02441</v>
      </c>
      <c r="D52" s="77">
        <v>-79.086100000000002</v>
      </c>
      <c r="E52" s="77">
        <f t="shared" si="3"/>
        <v>688.72000000000014</v>
      </c>
      <c r="F52" s="77">
        <v>-4.431</v>
      </c>
      <c r="G52" s="77">
        <v>2.0185</v>
      </c>
      <c r="H52">
        <v>0</v>
      </c>
      <c r="I52" s="78">
        <v>7802</v>
      </c>
      <c r="J52">
        <v>201004</v>
      </c>
      <c r="K52" s="78">
        <v>7802</v>
      </c>
      <c r="L52" s="77">
        <f t="shared" si="0"/>
        <v>-33.979999999999563</v>
      </c>
      <c r="M52" s="78">
        <v>-4018</v>
      </c>
      <c r="N52" s="78">
        <v>-62.67568</v>
      </c>
      <c r="O52" s="78">
        <v>-483</v>
      </c>
      <c r="P52" s="78">
        <v>-1.8854900000000001</v>
      </c>
      <c r="Q52" s="144">
        <v>-4138.75</v>
      </c>
      <c r="R52" s="78">
        <v>729</v>
      </c>
      <c r="S52" s="78">
        <v>2122</v>
      </c>
      <c r="T52" s="78">
        <v>-499</v>
      </c>
      <c r="U52" s="78">
        <v>16988</v>
      </c>
      <c r="V52" s="219">
        <v>2.9373675535672238E-2</v>
      </c>
      <c r="W52" s="78">
        <v>5360</v>
      </c>
      <c r="X52" s="78">
        <v>2731</v>
      </c>
      <c r="Y52" s="78">
        <v>4087</v>
      </c>
      <c r="Z52" s="78">
        <v>-248</v>
      </c>
      <c r="AA52" s="78">
        <v>74.5</v>
      </c>
      <c r="AB52" s="78">
        <v>81.31</v>
      </c>
      <c r="AC52" s="78">
        <v>38783</v>
      </c>
      <c r="AD52" s="104">
        <v>1.05558</v>
      </c>
      <c r="AE52" s="78">
        <v>41113</v>
      </c>
      <c r="AF52" s="104">
        <v>1.42059</v>
      </c>
      <c r="AG52" s="78">
        <v>-12969</v>
      </c>
      <c r="AH52" s="104">
        <v>-0.95072000000000001</v>
      </c>
      <c r="AI52" s="78">
        <v>18213</v>
      </c>
      <c r="AJ52" s="104">
        <v>0.62504999999999999</v>
      </c>
      <c r="AK52" s="78">
        <v>8200</v>
      </c>
      <c r="AL52" s="78">
        <v>7200</v>
      </c>
      <c r="AM52" s="8">
        <v>7800</v>
      </c>
      <c r="AN52" s="78">
        <v>332</v>
      </c>
      <c r="AO52" s="78">
        <v>8400</v>
      </c>
      <c r="AP52" s="78">
        <v>7000</v>
      </c>
      <c r="AQ52" s="78">
        <v>7800</v>
      </c>
      <c r="AR52" s="78">
        <v>464</v>
      </c>
      <c r="AS52" s="78">
        <v>0</v>
      </c>
      <c r="AT52" s="78">
        <v>0</v>
      </c>
      <c r="AU52" s="78">
        <v>0</v>
      </c>
      <c r="AV52" s="78">
        <v>0</v>
      </c>
      <c r="AW52" s="77">
        <v>19.75</v>
      </c>
      <c r="AX52" s="144"/>
      <c r="AY52" s="144"/>
      <c r="AZ52" s="144"/>
      <c r="BA52" s="54">
        <f t="shared" si="1"/>
        <v>22.939831531005666</v>
      </c>
      <c r="BB52" s="54">
        <f t="shared" si="2"/>
        <v>17.298168468994326</v>
      </c>
      <c r="BC52">
        <v>51</v>
      </c>
    </row>
    <row r="53" spans="1:55" x14ac:dyDescent="0.25">
      <c r="A53" s="3">
        <v>40260</v>
      </c>
      <c r="B53" s="77">
        <v>7811.87</v>
      </c>
      <c r="C53" s="77">
        <v>1212.91011</v>
      </c>
      <c r="D53" s="77">
        <v>-26.89</v>
      </c>
      <c r="E53" s="77">
        <f t="shared" si="3"/>
        <v>655.69420000000014</v>
      </c>
      <c r="F53" s="77">
        <v>-2.4921000000000002</v>
      </c>
      <c r="G53" s="77">
        <v>-3.3788999999999998</v>
      </c>
      <c r="H53">
        <v>0</v>
      </c>
      <c r="I53" s="78">
        <v>7804</v>
      </c>
      <c r="J53">
        <v>201004</v>
      </c>
      <c r="K53" s="78">
        <v>7804</v>
      </c>
      <c r="L53" s="77">
        <f t="shared" si="0"/>
        <v>-7.8699999999998909</v>
      </c>
      <c r="M53" s="78">
        <v>-3210</v>
      </c>
      <c r="N53" s="78">
        <v>-50.200389999999999</v>
      </c>
      <c r="O53" s="78">
        <v>-829</v>
      </c>
      <c r="P53" s="78">
        <v>-3.2359599999999999</v>
      </c>
      <c r="Q53" s="144">
        <v>-3417.25</v>
      </c>
      <c r="R53" s="78">
        <v>683</v>
      </c>
      <c r="S53" s="78">
        <v>1145</v>
      </c>
      <c r="T53" s="78">
        <v>-1921</v>
      </c>
      <c r="U53" s="78">
        <v>17215</v>
      </c>
      <c r="V53" s="219">
        <v>0.11158873075805983</v>
      </c>
      <c r="W53" s="78">
        <v>5816</v>
      </c>
      <c r="X53" s="78">
        <v>2941</v>
      </c>
      <c r="Y53" s="78">
        <v>4001</v>
      </c>
      <c r="Z53" s="78">
        <v>897</v>
      </c>
      <c r="AA53" s="78">
        <v>80.89</v>
      </c>
      <c r="AB53" s="78">
        <v>83.95</v>
      </c>
      <c r="AC53" s="78">
        <v>39045</v>
      </c>
      <c r="AD53" s="104">
        <v>0.97375</v>
      </c>
      <c r="AE53" s="78">
        <v>42720</v>
      </c>
      <c r="AF53" s="104">
        <v>1.48516</v>
      </c>
      <c r="AG53" s="78">
        <v>-7694</v>
      </c>
      <c r="AH53" s="104">
        <v>-0.94006999999999996</v>
      </c>
      <c r="AI53" s="78">
        <v>16241</v>
      </c>
      <c r="AJ53" s="104">
        <v>0.38938</v>
      </c>
      <c r="AK53" s="78">
        <v>8200</v>
      </c>
      <c r="AL53" s="78">
        <v>7200</v>
      </c>
      <c r="AM53" s="8">
        <v>7800</v>
      </c>
      <c r="AN53" s="78">
        <v>319</v>
      </c>
      <c r="AO53" s="78">
        <v>8400</v>
      </c>
      <c r="AP53" s="78">
        <v>7000</v>
      </c>
      <c r="AQ53" s="78">
        <v>7800</v>
      </c>
      <c r="AR53" s="78">
        <v>460</v>
      </c>
      <c r="AS53" s="78">
        <v>0</v>
      </c>
      <c r="AT53" s="78">
        <v>0</v>
      </c>
      <c r="AU53" s="78">
        <v>0</v>
      </c>
      <c r="AV53" s="78">
        <v>0</v>
      </c>
      <c r="AW53" s="77">
        <v>19.420000000000002</v>
      </c>
      <c r="AX53" s="144"/>
      <c r="AY53" s="144"/>
      <c r="AZ53" s="144"/>
      <c r="BA53" s="54">
        <f t="shared" si="1"/>
        <v>22.715574859011745</v>
      </c>
      <c r="BB53" s="54">
        <f t="shared" si="2"/>
        <v>17.281425140988254</v>
      </c>
      <c r="BC53">
        <v>50</v>
      </c>
    </row>
    <row r="54" spans="1:55" x14ac:dyDescent="0.25">
      <c r="A54" s="3">
        <v>40261</v>
      </c>
      <c r="B54" s="77">
        <v>7822.71</v>
      </c>
      <c r="C54" s="77">
        <v>1166.01884</v>
      </c>
      <c r="D54" s="77">
        <v>62.668999999999997</v>
      </c>
      <c r="E54" s="77">
        <f t="shared" si="3"/>
        <v>770.28390000000002</v>
      </c>
      <c r="F54" s="77">
        <v>-3.5898000000000003</v>
      </c>
      <c r="G54" s="77">
        <v>2.6057999999999999</v>
      </c>
      <c r="H54">
        <v>0</v>
      </c>
      <c r="I54" s="78">
        <v>7815</v>
      </c>
      <c r="J54">
        <v>201004</v>
      </c>
      <c r="K54" s="78">
        <v>7815</v>
      </c>
      <c r="L54" s="77">
        <f t="shared" si="0"/>
        <v>-7.7100000000000364</v>
      </c>
      <c r="M54" s="78">
        <v>-3999</v>
      </c>
      <c r="N54" s="78">
        <v>-62.796190000000003</v>
      </c>
      <c r="O54" s="78">
        <v>-691</v>
      </c>
      <c r="P54" s="78">
        <v>-2.7005699999999999</v>
      </c>
      <c r="Q54" s="144">
        <v>-4171.75</v>
      </c>
      <c r="R54" s="78">
        <v>650</v>
      </c>
      <c r="S54" s="78">
        <v>1015</v>
      </c>
      <c r="T54" s="78">
        <v>-2336</v>
      </c>
      <c r="U54" s="78">
        <v>18342</v>
      </c>
      <c r="V54" s="219">
        <v>0.12735797622941883</v>
      </c>
      <c r="W54" s="78">
        <v>5425</v>
      </c>
      <c r="X54" s="78">
        <v>4219</v>
      </c>
      <c r="Y54" s="78">
        <v>2726</v>
      </c>
      <c r="Z54" s="78">
        <v>-60</v>
      </c>
      <c r="AA54" s="78">
        <v>97.64</v>
      </c>
      <c r="AB54" s="78">
        <v>88.01</v>
      </c>
      <c r="AC54" s="78">
        <v>38401</v>
      </c>
      <c r="AD54" s="104">
        <v>0.94540000000000002</v>
      </c>
      <c r="AE54" s="78">
        <v>44398</v>
      </c>
      <c r="AF54" s="104">
        <v>1.59259</v>
      </c>
      <c r="AG54" s="78">
        <v>-2858</v>
      </c>
      <c r="AH54" s="104">
        <v>-0.83470999999999995</v>
      </c>
      <c r="AI54" s="78">
        <v>17355</v>
      </c>
      <c r="AJ54" s="104">
        <v>0.12862999999999999</v>
      </c>
      <c r="AK54" s="78">
        <v>8200</v>
      </c>
      <c r="AL54" s="78">
        <v>7200</v>
      </c>
      <c r="AM54" s="8">
        <v>7800</v>
      </c>
      <c r="AN54" s="78">
        <v>316</v>
      </c>
      <c r="AO54" s="78">
        <v>8400</v>
      </c>
      <c r="AP54" s="78">
        <v>7000</v>
      </c>
      <c r="AQ54" s="78">
        <v>7800</v>
      </c>
      <c r="AR54" s="78">
        <v>459</v>
      </c>
      <c r="AS54" s="78">
        <v>0</v>
      </c>
      <c r="AT54" s="78">
        <v>0</v>
      </c>
      <c r="AU54" s="78">
        <v>0</v>
      </c>
      <c r="AV54" s="78">
        <v>0</v>
      </c>
      <c r="AW54" s="77">
        <v>19.399999999999999</v>
      </c>
      <c r="AX54" s="144"/>
      <c r="AY54" s="144"/>
      <c r="AZ54" s="144"/>
      <c r="BA54" s="54">
        <f t="shared" si="1"/>
        <v>22.320174818772525</v>
      </c>
      <c r="BB54" s="54">
        <f t="shared" si="2"/>
        <v>17.37382518122747</v>
      </c>
      <c r="BC54">
        <v>49</v>
      </c>
    </row>
    <row r="55" spans="1:55" x14ac:dyDescent="0.25">
      <c r="A55" s="3">
        <v>40262</v>
      </c>
      <c r="B55" s="77">
        <v>7838.1</v>
      </c>
      <c r="C55" s="77">
        <v>1070.0925099999999</v>
      </c>
      <c r="D55" s="77">
        <v>-25.161199999999997</v>
      </c>
      <c r="E55" s="77">
        <f t="shared" si="3"/>
        <v>833.58090000000004</v>
      </c>
      <c r="F55" s="77">
        <v>1.2294</v>
      </c>
      <c r="G55" s="77">
        <v>19.380199999999999</v>
      </c>
      <c r="H55">
        <v>0</v>
      </c>
      <c r="I55" s="78">
        <v>7803</v>
      </c>
      <c r="J55">
        <v>201004</v>
      </c>
      <c r="K55" s="78">
        <v>7803</v>
      </c>
      <c r="L55" s="77">
        <f t="shared" si="0"/>
        <v>-35.100000000000364</v>
      </c>
      <c r="M55" s="78">
        <v>-5949</v>
      </c>
      <c r="N55" s="78">
        <v>-93.438329999999993</v>
      </c>
      <c r="O55" s="78">
        <v>-793</v>
      </c>
      <c r="P55" s="78">
        <v>-3.0972599999999999</v>
      </c>
      <c r="Q55" s="144">
        <v>-6147.25</v>
      </c>
      <c r="R55" s="78">
        <v>730</v>
      </c>
      <c r="S55" s="78">
        <v>654</v>
      </c>
      <c r="T55" s="78">
        <v>-2136</v>
      </c>
      <c r="U55" s="78">
        <v>20143</v>
      </c>
      <c r="V55" s="219">
        <v>0.10604180112197786</v>
      </c>
      <c r="W55" s="78">
        <v>3800</v>
      </c>
      <c r="X55" s="78">
        <v>1714</v>
      </c>
      <c r="Y55" s="78">
        <v>802</v>
      </c>
      <c r="Z55" s="78">
        <v>-1292</v>
      </c>
      <c r="AA55" s="78">
        <v>69.38</v>
      </c>
      <c r="AB55" s="78">
        <v>89.14</v>
      </c>
      <c r="AC55" s="78">
        <v>38465</v>
      </c>
      <c r="AD55" s="104">
        <v>0.92071000000000003</v>
      </c>
      <c r="AE55" s="78">
        <v>44864</v>
      </c>
      <c r="AF55" s="104">
        <v>1.58301</v>
      </c>
      <c r="AG55" s="78">
        <v>2745</v>
      </c>
      <c r="AH55" s="104">
        <v>-0.75383</v>
      </c>
      <c r="AI55" s="78">
        <v>26291</v>
      </c>
      <c r="AJ55" s="104">
        <v>0.36414999999999997</v>
      </c>
      <c r="AK55" s="78">
        <v>8000</v>
      </c>
      <c r="AL55" s="78">
        <v>7200</v>
      </c>
      <c r="AM55" s="8">
        <v>7800</v>
      </c>
      <c r="AN55" s="78">
        <v>305</v>
      </c>
      <c r="AO55" s="78">
        <v>8400</v>
      </c>
      <c r="AP55" s="78">
        <v>7000</v>
      </c>
      <c r="AQ55" s="78">
        <v>7800</v>
      </c>
      <c r="AR55" s="78">
        <v>443</v>
      </c>
      <c r="AS55" s="78">
        <v>0</v>
      </c>
      <c r="AT55" s="78">
        <v>0</v>
      </c>
      <c r="AU55" s="78">
        <v>0</v>
      </c>
      <c r="AV55" s="78">
        <v>0</v>
      </c>
      <c r="AW55" s="77">
        <v>18.96</v>
      </c>
      <c r="AX55" s="144"/>
      <c r="AY55" s="144"/>
      <c r="AZ55" s="144"/>
      <c r="BA55" s="54">
        <f t="shared" si="1"/>
        <v>21.653384196702689</v>
      </c>
      <c r="BB55" s="54">
        <f t="shared" si="2"/>
        <v>17.637615803297301</v>
      </c>
      <c r="BC55">
        <v>48</v>
      </c>
    </row>
    <row r="56" spans="1:55" x14ac:dyDescent="0.25">
      <c r="A56" s="3">
        <v>40263</v>
      </c>
      <c r="B56" s="77">
        <v>7876.86</v>
      </c>
      <c r="C56" s="77">
        <v>1214.0521900000001</v>
      </c>
      <c r="D56" s="77">
        <v>78.932200000000009</v>
      </c>
      <c r="E56" s="77">
        <f t="shared" si="3"/>
        <v>927.45360000000016</v>
      </c>
      <c r="F56" s="77">
        <v>-3.2157</v>
      </c>
      <c r="G56" s="77">
        <v>15.393800000000001</v>
      </c>
      <c r="H56">
        <v>0</v>
      </c>
      <c r="I56" s="78">
        <v>7886</v>
      </c>
      <c r="J56">
        <v>201004</v>
      </c>
      <c r="K56" s="78">
        <v>7886</v>
      </c>
      <c r="L56" s="77">
        <f t="shared" si="0"/>
        <v>9.1400000000003274</v>
      </c>
      <c r="M56" s="78">
        <v>1585</v>
      </c>
      <c r="N56" s="78">
        <v>24.372800000000002</v>
      </c>
      <c r="O56" s="78">
        <v>-475</v>
      </c>
      <c r="P56" s="78">
        <v>-1.87324</v>
      </c>
      <c r="Q56" s="144">
        <v>1466.25</v>
      </c>
      <c r="R56" s="78">
        <v>408</v>
      </c>
      <c r="S56" s="78">
        <v>255</v>
      </c>
      <c r="T56" s="78">
        <v>-1207</v>
      </c>
      <c r="U56" s="78">
        <v>16678</v>
      </c>
      <c r="V56" s="219">
        <v>7.2370787864252314E-2</v>
      </c>
      <c r="W56" s="78">
        <v>6455</v>
      </c>
      <c r="X56" s="78">
        <v>7357</v>
      </c>
      <c r="Y56" s="78">
        <v>4512</v>
      </c>
      <c r="Z56" s="78">
        <v>3949</v>
      </c>
      <c r="AA56" s="78">
        <v>84.05</v>
      </c>
      <c r="AB56" s="78">
        <v>95.9</v>
      </c>
      <c r="AC56" s="78">
        <v>38867</v>
      </c>
      <c r="AD56" s="104">
        <v>1.05654</v>
      </c>
      <c r="AE56" s="78">
        <v>46763</v>
      </c>
      <c r="AF56" s="104">
        <v>1.3676699999999999</v>
      </c>
      <c r="AG56" s="78">
        <v>17032</v>
      </c>
      <c r="AH56" s="104">
        <v>-0.14874000000000001</v>
      </c>
      <c r="AI56" s="78">
        <v>18092</v>
      </c>
      <c r="AJ56" s="104">
        <v>0.21012</v>
      </c>
      <c r="AK56" s="78">
        <v>8000</v>
      </c>
      <c r="AL56" s="78">
        <v>7200</v>
      </c>
      <c r="AM56" s="8">
        <v>7900</v>
      </c>
      <c r="AN56" s="78">
        <v>288</v>
      </c>
      <c r="AO56" s="78">
        <v>8400</v>
      </c>
      <c r="AP56" s="78">
        <v>7000</v>
      </c>
      <c r="AQ56" s="78">
        <v>7800</v>
      </c>
      <c r="AR56" s="78">
        <v>445</v>
      </c>
      <c r="AS56" s="78">
        <v>0</v>
      </c>
      <c r="AT56" s="78">
        <v>0</v>
      </c>
      <c r="AU56" s="78">
        <v>0</v>
      </c>
      <c r="AV56" s="78">
        <v>0</v>
      </c>
      <c r="AW56" s="77">
        <v>18.53</v>
      </c>
      <c r="AX56" s="144"/>
      <c r="AY56" s="144"/>
      <c r="AZ56" s="144"/>
      <c r="BA56" s="54">
        <f t="shared" si="1"/>
        <v>20.952463156574304</v>
      </c>
      <c r="BB56" s="54">
        <f t="shared" si="2"/>
        <v>17.93153684342569</v>
      </c>
      <c r="BC56">
        <v>47</v>
      </c>
    </row>
    <row r="57" spans="1:55" x14ac:dyDescent="0.25">
      <c r="A57" s="3">
        <v>40266</v>
      </c>
      <c r="B57" s="77">
        <v>7947.45</v>
      </c>
      <c r="C57" s="77">
        <v>1215.0730900000001</v>
      </c>
      <c r="D57" s="77">
        <v>121.50290000000001</v>
      </c>
      <c r="E57" s="77">
        <f t="shared" si="3"/>
        <v>978.92790000000014</v>
      </c>
      <c r="F57" s="77">
        <v>5.5685000000000002</v>
      </c>
      <c r="G57" s="77">
        <v>15.780899999999999</v>
      </c>
      <c r="H57">
        <v>0</v>
      </c>
      <c r="I57" s="78">
        <v>7957</v>
      </c>
      <c r="J57">
        <v>201004</v>
      </c>
      <c r="K57" s="78">
        <v>7957</v>
      </c>
      <c r="L57" s="77">
        <f t="shared" si="0"/>
        <v>9.5500000000001819</v>
      </c>
      <c r="M57" s="78">
        <v>124</v>
      </c>
      <c r="N57" s="78">
        <v>1.18251</v>
      </c>
      <c r="O57" s="78">
        <v>-102</v>
      </c>
      <c r="P57" s="78">
        <v>-0.40679999999999999</v>
      </c>
      <c r="Q57" s="144">
        <v>98.5</v>
      </c>
      <c r="R57" s="78">
        <v>455</v>
      </c>
      <c r="S57" s="78">
        <v>572</v>
      </c>
      <c r="T57" s="78">
        <v>-264</v>
      </c>
      <c r="U57" s="78">
        <v>16456</v>
      </c>
      <c r="V57" s="219">
        <v>1.6042780748663103E-2</v>
      </c>
      <c r="W57" s="78">
        <v>7059</v>
      </c>
      <c r="X57" s="78">
        <v>7724</v>
      </c>
      <c r="Y57" s="78">
        <v>4862</v>
      </c>
      <c r="Z57" s="78">
        <v>4553</v>
      </c>
      <c r="AA57" s="78">
        <v>91.67</v>
      </c>
      <c r="AB57" s="78">
        <v>97.94</v>
      </c>
      <c r="AC57" s="78">
        <v>42819</v>
      </c>
      <c r="AD57" s="104">
        <v>1.4005000000000001</v>
      </c>
      <c r="AE57" s="78">
        <v>55975</v>
      </c>
      <c r="AF57" s="104">
        <v>1.1998500000000001</v>
      </c>
      <c r="AG57" s="78">
        <v>19238</v>
      </c>
      <c r="AH57" s="104">
        <v>1.044E-2</v>
      </c>
      <c r="AI57" s="78">
        <v>18618</v>
      </c>
      <c r="AJ57" s="104">
        <v>0.33382000000000001</v>
      </c>
      <c r="AK57" s="78">
        <v>8300</v>
      </c>
      <c r="AL57" s="78">
        <v>7200</v>
      </c>
      <c r="AM57" s="8">
        <v>8000</v>
      </c>
      <c r="AN57" s="78">
        <v>275</v>
      </c>
      <c r="AO57" s="78">
        <v>8500</v>
      </c>
      <c r="AP57" s="78">
        <v>7000</v>
      </c>
      <c r="AQ57" s="78">
        <v>7900</v>
      </c>
      <c r="AR57" s="78">
        <v>427</v>
      </c>
      <c r="AS57" s="78">
        <v>0</v>
      </c>
      <c r="AT57" s="78">
        <v>0</v>
      </c>
      <c r="AU57" s="78">
        <v>0</v>
      </c>
      <c r="AV57" s="78">
        <v>0</v>
      </c>
      <c r="AW57" s="77">
        <v>18.239999999999998</v>
      </c>
      <c r="AX57" s="144"/>
      <c r="AY57" s="144"/>
      <c r="AZ57" s="144"/>
      <c r="BA57" s="54">
        <f t="shared" si="1"/>
        <v>20.661762285060576</v>
      </c>
      <c r="BB57" s="54">
        <f t="shared" si="2"/>
        <v>17.929237714939418</v>
      </c>
      <c r="BC57">
        <v>46</v>
      </c>
    </row>
    <row r="58" spans="1:55" x14ac:dyDescent="0.25">
      <c r="A58" s="3">
        <v>40267</v>
      </c>
      <c r="B58" s="77">
        <v>7962.22</v>
      </c>
      <c r="C58" s="77">
        <v>1148.20822</v>
      </c>
      <c r="D58" s="77">
        <v>56.119099999999996</v>
      </c>
      <c r="E58" s="77">
        <f t="shared" si="3"/>
        <v>994.10900000000004</v>
      </c>
      <c r="F58" s="77">
        <v>1.0828</v>
      </c>
      <c r="G58" s="77">
        <v>-2.8237999999999999</v>
      </c>
      <c r="H58">
        <v>0</v>
      </c>
      <c r="I58" s="78">
        <v>7961</v>
      </c>
      <c r="J58">
        <v>201004</v>
      </c>
      <c r="K58" s="78">
        <v>7961</v>
      </c>
      <c r="L58" s="77">
        <f t="shared" si="0"/>
        <v>-1.2200000000002547</v>
      </c>
      <c r="M58" s="78">
        <v>-1095</v>
      </c>
      <c r="N58" s="78">
        <v>-18.23039</v>
      </c>
      <c r="O58" s="78">
        <v>-511</v>
      </c>
      <c r="P58" s="78">
        <v>-2.0346299999999999</v>
      </c>
      <c r="Q58" s="144">
        <v>-1222.75</v>
      </c>
      <c r="R58" s="78">
        <v>472</v>
      </c>
      <c r="S58" s="78">
        <v>-77</v>
      </c>
      <c r="T58" s="78">
        <v>-1447</v>
      </c>
      <c r="U58" s="78">
        <v>16975</v>
      </c>
      <c r="V58" s="219">
        <v>8.5243004418262144E-2</v>
      </c>
      <c r="W58" s="78">
        <v>6863</v>
      </c>
      <c r="X58" s="78">
        <v>6044</v>
      </c>
      <c r="Y58" s="78">
        <v>3623</v>
      </c>
      <c r="Z58" s="78">
        <v>4063</v>
      </c>
      <c r="AA58" s="78">
        <v>95.73</v>
      </c>
      <c r="AB58" s="78">
        <v>100.02</v>
      </c>
      <c r="AC58" s="78">
        <v>48763</v>
      </c>
      <c r="AD58" s="104">
        <v>1.4673799999999999</v>
      </c>
      <c r="AE58" s="78">
        <v>52719</v>
      </c>
      <c r="AF58" s="104">
        <v>1.14903</v>
      </c>
      <c r="AG58" s="78">
        <v>15867</v>
      </c>
      <c r="AH58" s="104">
        <v>-0.17538999999999999</v>
      </c>
      <c r="AI58" s="78">
        <v>15338</v>
      </c>
      <c r="AJ58" s="104">
        <v>0.12959000000000001</v>
      </c>
      <c r="AK58" s="78">
        <v>8300</v>
      </c>
      <c r="AL58" s="78">
        <v>7200</v>
      </c>
      <c r="AM58" s="8">
        <v>8000</v>
      </c>
      <c r="AN58" s="78">
        <v>264</v>
      </c>
      <c r="AO58" s="78">
        <v>8500</v>
      </c>
      <c r="AP58" s="78">
        <v>7000</v>
      </c>
      <c r="AQ58" s="78">
        <v>7900</v>
      </c>
      <c r="AR58" s="78">
        <v>419</v>
      </c>
      <c r="AS58" s="78">
        <v>0</v>
      </c>
      <c r="AT58" s="78">
        <v>0</v>
      </c>
      <c r="AU58" s="78">
        <v>0</v>
      </c>
      <c r="AV58" s="78">
        <v>0</v>
      </c>
      <c r="AW58" s="77">
        <v>18.2</v>
      </c>
      <c r="AX58" s="144"/>
      <c r="AY58" s="144"/>
      <c r="AZ58" s="144"/>
      <c r="BA58" s="54">
        <f t="shared" si="1"/>
        <v>20.503869925237133</v>
      </c>
      <c r="BB58" s="54">
        <f t="shared" si="2"/>
        <v>17.856130074762866</v>
      </c>
      <c r="BC58">
        <v>45</v>
      </c>
    </row>
    <row r="59" spans="1:55" x14ac:dyDescent="0.25">
      <c r="A59" s="3">
        <v>40268</v>
      </c>
      <c r="B59" s="77">
        <v>7920.06</v>
      </c>
      <c r="C59" s="77">
        <v>1148.5672099999999</v>
      </c>
      <c r="D59" s="77">
        <v>26.000300000000003</v>
      </c>
      <c r="E59" s="77">
        <f t="shared" si="3"/>
        <v>986.83540000000016</v>
      </c>
      <c r="F59" s="77">
        <v>8.7062000000000008</v>
      </c>
      <c r="G59" s="77">
        <v>-1.2040999999999999</v>
      </c>
      <c r="H59">
        <v>0</v>
      </c>
      <c r="I59" s="78">
        <v>7906</v>
      </c>
      <c r="J59">
        <v>201004</v>
      </c>
      <c r="K59" s="78">
        <v>7906</v>
      </c>
      <c r="L59" s="77">
        <f t="shared" si="0"/>
        <v>-14.0600000000004</v>
      </c>
      <c r="M59" s="78">
        <v>-951</v>
      </c>
      <c r="N59" s="78">
        <v>-15.84374</v>
      </c>
      <c r="O59" s="78">
        <v>-300</v>
      </c>
      <c r="P59" s="78">
        <v>-1.18679</v>
      </c>
      <c r="Q59" s="144">
        <v>-1026</v>
      </c>
      <c r="R59" s="78">
        <v>335</v>
      </c>
      <c r="S59" s="78">
        <v>-800</v>
      </c>
      <c r="T59" s="78">
        <v>-2122</v>
      </c>
      <c r="U59" s="78">
        <v>18561</v>
      </c>
      <c r="V59" s="219">
        <v>0.11432573675987286</v>
      </c>
      <c r="W59" s="78">
        <v>5864</v>
      </c>
      <c r="X59" s="78">
        <v>5553</v>
      </c>
      <c r="Y59" s="78">
        <v>2483</v>
      </c>
      <c r="Z59" s="78">
        <v>3499</v>
      </c>
      <c r="AA59" s="78">
        <v>81.44</v>
      </c>
      <c r="AB59" s="78">
        <v>100.25</v>
      </c>
      <c r="AC59" s="78">
        <v>52429</v>
      </c>
      <c r="AD59" s="104">
        <v>1.31633</v>
      </c>
      <c r="AE59" s="78">
        <v>54791</v>
      </c>
      <c r="AF59" s="104">
        <v>1.4504999999999999</v>
      </c>
      <c r="AG59" s="78">
        <v>13505</v>
      </c>
      <c r="AH59" s="104">
        <v>-0.30717</v>
      </c>
      <c r="AI59" s="78">
        <v>17832</v>
      </c>
      <c r="AJ59" s="104">
        <v>6.4780000000000004E-2</v>
      </c>
      <c r="AK59" s="78">
        <v>8300</v>
      </c>
      <c r="AL59" s="78">
        <v>7200</v>
      </c>
      <c r="AM59" s="8">
        <v>7900</v>
      </c>
      <c r="AN59" s="78">
        <v>256</v>
      </c>
      <c r="AO59" s="78">
        <v>8500</v>
      </c>
      <c r="AP59" s="78">
        <v>7000</v>
      </c>
      <c r="AQ59" s="78">
        <v>7900</v>
      </c>
      <c r="AR59" s="78">
        <v>422</v>
      </c>
      <c r="AS59" s="78">
        <v>0</v>
      </c>
      <c r="AT59" s="78">
        <v>0</v>
      </c>
      <c r="AU59" s="78">
        <v>0</v>
      </c>
      <c r="AV59" s="78">
        <v>0</v>
      </c>
      <c r="AW59" s="77">
        <v>18.399999999999999</v>
      </c>
      <c r="AX59" s="144"/>
      <c r="AY59" s="144"/>
      <c r="AZ59" s="144"/>
      <c r="BA59" s="54">
        <f t="shared" si="1"/>
        <v>20.348949999009861</v>
      </c>
      <c r="BB59" s="54">
        <f t="shared" si="2"/>
        <v>17.824050000990134</v>
      </c>
      <c r="BC59">
        <v>44</v>
      </c>
    </row>
    <row r="60" spans="1:55" x14ac:dyDescent="0.25">
      <c r="A60" s="3">
        <v>40269</v>
      </c>
      <c r="B60" s="77">
        <v>8013.09</v>
      </c>
      <c r="C60" s="77">
        <v>1404.0624299999999</v>
      </c>
      <c r="D60" s="77">
        <v>152.26089999999999</v>
      </c>
      <c r="E60" s="77">
        <f t="shared" si="3"/>
        <v>1179.5162</v>
      </c>
      <c r="F60" s="77">
        <v>-0.31010000000000004</v>
      </c>
      <c r="G60" s="77">
        <v>19.127400000000002</v>
      </c>
      <c r="H60">
        <v>0</v>
      </c>
      <c r="I60" s="78">
        <v>8025</v>
      </c>
      <c r="J60">
        <v>201004</v>
      </c>
      <c r="K60" s="78">
        <v>8025</v>
      </c>
      <c r="L60" s="77">
        <f t="shared" si="0"/>
        <v>11.909999999999854</v>
      </c>
      <c r="M60" s="78">
        <v>-940</v>
      </c>
      <c r="N60" s="78">
        <v>-15.90912</v>
      </c>
      <c r="O60" s="78">
        <v>31</v>
      </c>
      <c r="P60" s="78">
        <v>0.12330000000000001</v>
      </c>
      <c r="Q60" s="144">
        <v>-932.25</v>
      </c>
      <c r="R60" s="78">
        <v>450</v>
      </c>
      <c r="S60" s="78">
        <v>464</v>
      </c>
      <c r="T60" s="78">
        <v>1216</v>
      </c>
      <c r="U60" s="78">
        <v>18291</v>
      </c>
      <c r="V60" s="219">
        <v>-6.6480782898693344E-2</v>
      </c>
      <c r="W60" s="78">
        <v>6384</v>
      </c>
      <c r="X60" s="78">
        <v>4842</v>
      </c>
      <c r="Y60" s="78">
        <v>3787</v>
      </c>
      <c r="Z60" s="78">
        <v>2694</v>
      </c>
      <c r="AA60" s="78">
        <v>89.64</v>
      </c>
      <c r="AB60" s="78">
        <v>100.34</v>
      </c>
      <c r="AC60" s="78">
        <v>62014</v>
      </c>
      <c r="AD60" s="104">
        <v>2.1800999999999999</v>
      </c>
      <c r="AE60" s="78">
        <v>54734</v>
      </c>
      <c r="AF60" s="104">
        <v>1.0525800000000001</v>
      </c>
      <c r="AG60" s="78">
        <v>5709</v>
      </c>
      <c r="AH60" s="104">
        <v>-0.64956000000000003</v>
      </c>
      <c r="AI60" s="78">
        <v>19477</v>
      </c>
      <c r="AJ60" s="104">
        <v>0.64975000000000005</v>
      </c>
      <c r="AK60" s="78">
        <v>8300</v>
      </c>
      <c r="AL60" s="78">
        <v>7500</v>
      </c>
      <c r="AM60" s="8">
        <v>8000</v>
      </c>
      <c r="AN60" s="78">
        <v>246</v>
      </c>
      <c r="AO60" s="78">
        <v>8500</v>
      </c>
      <c r="AP60" s="78">
        <v>7000</v>
      </c>
      <c r="AQ60" s="78">
        <v>8000</v>
      </c>
      <c r="AR60" s="78">
        <v>417</v>
      </c>
      <c r="AS60" s="78">
        <v>0</v>
      </c>
      <c r="AT60" s="78">
        <v>0</v>
      </c>
      <c r="AU60" s="78">
        <v>0</v>
      </c>
      <c r="AV60" s="78">
        <v>0</v>
      </c>
      <c r="AW60" s="77">
        <v>17.87</v>
      </c>
      <c r="AX60" s="144"/>
      <c r="AY60" s="144"/>
      <c r="AZ60" s="144"/>
      <c r="BA60" s="54">
        <f t="shared" si="1"/>
        <v>20.168347801611745</v>
      </c>
      <c r="BB60" s="54">
        <f t="shared" si="2"/>
        <v>17.749652198388254</v>
      </c>
      <c r="BC60">
        <v>43</v>
      </c>
    </row>
    <row r="61" spans="1:55" x14ac:dyDescent="0.25">
      <c r="A61" s="3">
        <v>40270</v>
      </c>
      <c r="B61" s="77">
        <v>8025.93</v>
      </c>
      <c r="C61" s="77">
        <v>1093.46542</v>
      </c>
      <c r="D61" s="77">
        <v>84.66879999999999</v>
      </c>
      <c r="E61" s="77">
        <f t="shared" si="3"/>
        <v>1155.2433000000001</v>
      </c>
      <c r="F61" s="77">
        <v>-0.23269999999999999</v>
      </c>
      <c r="G61" s="77">
        <v>11.8149</v>
      </c>
      <c r="H61">
        <v>0</v>
      </c>
      <c r="I61" s="78">
        <v>8039</v>
      </c>
      <c r="J61">
        <v>201004</v>
      </c>
      <c r="K61" s="78">
        <v>8039</v>
      </c>
      <c r="L61" s="77">
        <f t="shared" si="0"/>
        <v>13.069999999999709</v>
      </c>
      <c r="M61" s="78">
        <v>-546</v>
      </c>
      <c r="N61" s="78">
        <v>-9.6251099999999994</v>
      </c>
      <c r="O61" s="78">
        <v>-625</v>
      </c>
      <c r="P61" s="78">
        <v>-2.5125799999999998</v>
      </c>
      <c r="Q61" s="144">
        <v>-702.25</v>
      </c>
      <c r="R61" s="78">
        <v>730</v>
      </c>
      <c r="S61" s="78">
        <v>736</v>
      </c>
      <c r="T61" s="78">
        <v>-906</v>
      </c>
      <c r="U61" s="78">
        <v>16849</v>
      </c>
      <c r="V61" s="219">
        <v>5.377173719508576E-2</v>
      </c>
      <c r="W61" s="78">
        <v>6651</v>
      </c>
      <c r="X61" s="78">
        <v>5079</v>
      </c>
      <c r="Y61" s="78">
        <v>5130</v>
      </c>
      <c r="Z61" s="78">
        <v>4141</v>
      </c>
      <c r="AA61" s="78">
        <v>95.45</v>
      </c>
      <c r="AB61" s="78">
        <v>101.94</v>
      </c>
      <c r="AC61" s="78">
        <v>64363</v>
      </c>
      <c r="AD61" s="104">
        <v>2.2281</v>
      </c>
      <c r="AE61" s="78">
        <v>58515</v>
      </c>
      <c r="AF61" s="104">
        <v>0.92701999999999996</v>
      </c>
      <c r="AG61" s="78">
        <v>3991</v>
      </c>
      <c r="AH61" s="104">
        <v>-0.75766</v>
      </c>
      <c r="AI61" s="78">
        <v>9509</v>
      </c>
      <c r="AJ61" s="104">
        <v>0.33012000000000002</v>
      </c>
      <c r="AK61" s="78">
        <v>8300</v>
      </c>
      <c r="AL61" s="78">
        <v>7500</v>
      </c>
      <c r="AM61" s="8">
        <v>8000</v>
      </c>
      <c r="AN61" s="78">
        <v>240</v>
      </c>
      <c r="AO61" s="78">
        <v>8500</v>
      </c>
      <c r="AP61" s="78">
        <v>7000</v>
      </c>
      <c r="AQ61" s="78">
        <v>8000</v>
      </c>
      <c r="AR61" s="78">
        <v>407</v>
      </c>
      <c r="AS61" s="78">
        <v>0</v>
      </c>
      <c r="AT61" s="78">
        <v>0</v>
      </c>
      <c r="AU61" s="78">
        <v>0</v>
      </c>
      <c r="AV61" s="78">
        <v>0</v>
      </c>
      <c r="AW61" s="77">
        <v>18.010000000000002</v>
      </c>
      <c r="AX61" s="144"/>
      <c r="AY61" s="144"/>
      <c r="AZ61" s="144"/>
      <c r="BA61" s="54">
        <f t="shared" si="1"/>
        <v>20.077453875747217</v>
      </c>
      <c r="BB61" s="54">
        <f t="shared" si="2"/>
        <v>17.659546124252792</v>
      </c>
      <c r="BC61">
        <v>42</v>
      </c>
    </row>
    <row r="62" spans="1:55" x14ac:dyDescent="0.25">
      <c r="A62" s="3">
        <v>40274</v>
      </c>
      <c r="B62" s="77">
        <v>8089.65</v>
      </c>
      <c r="C62" s="77">
        <v>1301.69784</v>
      </c>
      <c r="D62" s="77">
        <v>186.20820000000001</v>
      </c>
      <c r="E62" s="77">
        <f t="shared" si="3"/>
        <v>1193.9153999999999</v>
      </c>
      <c r="F62" s="77">
        <v>-2.8708</v>
      </c>
      <c r="G62" s="77">
        <v>10.3757</v>
      </c>
      <c r="H62">
        <v>0</v>
      </c>
      <c r="I62" s="78">
        <v>8096</v>
      </c>
      <c r="J62">
        <v>201004</v>
      </c>
      <c r="K62" s="78">
        <v>8096</v>
      </c>
      <c r="L62" s="77">
        <f t="shared" si="0"/>
        <v>6.3500000000003638</v>
      </c>
      <c r="M62" s="78">
        <v>1365</v>
      </c>
      <c r="N62" s="78">
        <v>21.282340000000001</v>
      </c>
      <c r="O62" s="78">
        <v>-727</v>
      </c>
      <c r="P62" s="78">
        <v>-2.9435600000000002</v>
      </c>
      <c r="Q62" s="144">
        <v>1183.25</v>
      </c>
      <c r="R62" s="78">
        <v>735</v>
      </c>
      <c r="S62" s="78">
        <v>1138</v>
      </c>
      <c r="T62" s="78">
        <v>-2263</v>
      </c>
      <c r="U62" s="78">
        <v>18107</v>
      </c>
      <c r="V62" s="219">
        <v>0.12497928977743414</v>
      </c>
      <c r="W62" s="78">
        <v>10042</v>
      </c>
      <c r="X62" s="78">
        <v>9784</v>
      </c>
      <c r="Y62" s="78">
        <v>8684</v>
      </c>
      <c r="Z62" s="78">
        <v>6947</v>
      </c>
      <c r="AA62" s="78">
        <v>80.760000000000005</v>
      </c>
      <c r="AB62" s="78">
        <v>107.28</v>
      </c>
      <c r="AC62" s="78">
        <v>72985</v>
      </c>
      <c r="AD62" s="104">
        <v>2.5631200000000001</v>
      </c>
      <c r="AE62" s="78">
        <v>57819</v>
      </c>
      <c r="AF62" s="104">
        <v>0.74363000000000001</v>
      </c>
      <c r="AG62" s="78">
        <v>-3542</v>
      </c>
      <c r="AH62" s="104">
        <v>-1.3439700000000001</v>
      </c>
      <c r="AI62" s="78">
        <v>13216</v>
      </c>
      <c r="AJ62" s="104">
        <v>0.90807000000000004</v>
      </c>
      <c r="AK62" s="78">
        <v>8400</v>
      </c>
      <c r="AL62" s="78">
        <v>7500</v>
      </c>
      <c r="AM62" s="8">
        <v>8100</v>
      </c>
      <c r="AN62" s="78">
        <v>210</v>
      </c>
      <c r="AO62" s="78">
        <v>8500</v>
      </c>
      <c r="AP62" s="78">
        <v>7000</v>
      </c>
      <c r="AQ62" s="78">
        <v>8100</v>
      </c>
      <c r="AR62" s="78">
        <v>393</v>
      </c>
      <c r="AS62" s="78">
        <v>0</v>
      </c>
      <c r="AT62" s="78">
        <v>0</v>
      </c>
      <c r="AU62" s="78">
        <v>0</v>
      </c>
      <c r="AV62" s="78">
        <v>0</v>
      </c>
      <c r="AW62" s="77">
        <v>18.07</v>
      </c>
      <c r="AX62" s="144"/>
      <c r="AY62" s="144"/>
      <c r="AZ62" s="144"/>
      <c r="BA62" s="54">
        <f t="shared" si="1"/>
        <v>20.016064633275676</v>
      </c>
      <c r="BB62" s="54">
        <f t="shared" si="2"/>
        <v>17.576935366724321</v>
      </c>
      <c r="BC62">
        <v>41</v>
      </c>
    </row>
    <row r="63" spans="1:55" x14ac:dyDescent="0.25">
      <c r="A63" s="3">
        <v>40275</v>
      </c>
      <c r="B63" s="77">
        <v>8121.78</v>
      </c>
      <c r="C63" s="77">
        <v>1310.17012</v>
      </c>
      <c r="D63" s="77">
        <v>113.9149</v>
      </c>
      <c r="E63" s="77">
        <f t="shared" si="3"/>
        <v>1212.8305</v>
      </c>
      <c r="F63" s="77">
        <v>-9.0168999999999997</v>
      </c>
      <c r="G63" s="77">
        <v>2.0175000000000001</v>
      </c>
      <c r="H63">
        <v>0</v>
      </c>
      <c r="I63" s="78">
        <v>8126</v>
      </c>
      <c r="J63">
        <v>201004</v>
      </c>
      <c r="K63" s="78">
        <v>8126</v>
      </c>
      <c r="L63" s="77">
        <f t="shared" si="0"/>
        <v>4.2200000000002547</v>
      </c>
      <c r="M63" s="78">
        <v>-902</v>
      </c>
      <c r="N63" s="78">
        <v>-15.602320000000001</v>
      </c>
      <c r="O63" s="78">
        <v>-711</v>
      </c>
      <c r="P63" s="78">
        <v>-2.8892000000000002</v>
      </c>
      <c r="Q63" s="144">
        <v>-1079.75</v>
      </c>
      <c r="R63" s="78">
        <v>758</v>
      </c>
      <c r="S63" s="78">
        <v>2598</v>
      </c>
      <c r="T63" s="78">
        <v>-2674</v>
      </c>
      <c r="U63" s="78">
        <v>19103</v>
      </c>
      <c r="V63" s="219">
        <v>0.13997801392451448</v>
      </c>
      <c r="W63" s="78">
        <v>9813</v>
      </c>
      <c r="X63" s="78">
        <v>9094</v>
      </c>
      <c r="Y63" s="78">
        <v>8796</v>
      </c>
      <c r="Z63" s="78">
        <v>6169</v>
      </c>
      <c r="AA63" s="78">
        <v>82.91</v>
      </c>
      <c r="AB63" s="78">
        <v>108.61</v>
      </c>
      <c r="AC63" s="78">
        <v>76206</v>
      </c>
      <c r="AD63" s="104">
        <v>3.0099300000000002</v>
      </c>
      <c r="AE63" s="78">
        <v>59287</v>
      </c>
      <c r="AF63" s="104">
        <v>0.74678999999999995</v>
      </c>
      <c r="AG63" s="78">
        <v>-10918</v>
      </c>
      <c r="AH63" s="104">
        <v>-2.04251</v>
      </c>
      <c r="AI63" s="78">
        <v>14950</v>
      </c>
      <c r="AJ63" s="104">
        <v>0.89161000000000001</v>
      </c>
      <c r="AK63" s="78">
        <v>8400</v>
      </c>
      <c r="AL63" s="78">
        <v>7500</v>
      </c>
      <c r="AM63" s="8">
        <v>8100</v>
      </c>
      <c r="AN63" s="78">
        <v>201</v>
      </c>
      <c r="AO63" s="78">
        <v>8500</v>
      </c>
      <c r="AP63" s="78">
        <v>7000</v>
      </c>
      <c r="AQ63" s="78">
        <v>8100</v>
      </c>
      <c r="AR63" s="78">
        <v>380</v>
      </c>
      <c r="AS63" s="78">
        <v>0</v>
      </c>
      <c r="AT63" s="78">
        <v>0</v>
      </c>
      <c r="AU63" s="78">
        <v>0</v>
      </c>
      <c r="AV63" s="78">
        <v>0</v>
      </c>
      <c r="AW63" s="77">
        <v>17.809999999999999</v>
      </c>
      <c r="AX63" s="144"/>
      <c r="AY63" s="144"/>
      <c r="AZ63" s="144"/>
      <c r="BA63" s="54">
        <f t="shared" si="1"/>
        <v>19.942939406169234</v>
      </c>
      <c r="BB63" s="54">
        <f t="shared" si="2"/>
        <v>17.472060593830765</v>
      </c>
      <c r="BC63">
        <v>40</v>
      </c>
    </row>
    <row r="64" spans="1:55" x14ac:dyDescent="0.25">
      <c r="A64" s="3">
        <v>40276</v>
      </c>
      <c r="B64" s="77">
        <v>8057.6</v>
      </c>
      <c r="C64" s="77">
        <v>1475.9297200000001</v>
      </c>
      <c r="D64" s="77">
        <v>35.4955</v>
      </c>
      <c r="E64" s="77">
        <f t="shared" si="3"/>
        <v>1185.7465</v>
      </c>
      <c r="F64" s="77">
        <v>-12.072100000000001</v>
      </c>
      <c r="G64" s="77">
        <v>-2.2637</v>
      </c>
      <c r="H64">
        <v>0</v>
      </c>
      <c r="I64" s="78">
        <v>8081</v>
      </c>
      <c r="J64">
        <v>201004</v>
      </c>
      <c r="K64" s="78">
        <v>8081</v>
      </c>
      <c r="L64" s="77">
        <f t="shared" si="0"/>
        <v>23.399999999999636</v>
      </c>
      <c r="M64" s="78">
        <v>-2275</v>
      </c>
      <c r="N64" s="78">
        <v>-37.741250000000001</v>
      </c>
      <c r="O64" s="78">
        <v>-1406</v>
      </c>
      <c r="P64" s="78">
        <v>-5.6819100000000002</v>
      </c>
      <c r="Q64" s="144">
        <v>-2626.5</v>
      </c>
      <c r="R64" s="78">
        <v>639</v>
      </c>
      <c r="S64" s="78">
        <v>2358</v>
      </c>
      <c r="T64" s="78">
        <v>-4417</v>
      </c>
      <c r="U64" s="78">
        <v>20055</v>
      </c>
      <c r="V64" s="219">
        <v>0.22024432809773123</v>
      </c>
      <c r="W64" s="78">
        <v>10061</v>
      </c>
      <c r="X64" s="78">
        <v>6751</v>
      </c>
      <c r="Y64" s="78">
        <v>8453</v>
      </c>
      <c r="Z64" s="78">
        <v>4856</v>
      </c>
      <c r="AA64" s="78">
        <v>91.61</v>
      </c>
      <c r="AB64" s="78">
        <v>107.62</v>
      </c>
      <c r="AC64" s="78">
        <v>77500</v>
      </c>
      <c r="AD64" s="104">
        <v>2.6130800000000001</v>
      </c>
      <c r="AE64" s="78">
        <v>59398</v>
      </c>
      <c r="AF64" s="104">
        <v>1.0139499999999999</v>
      </c>
      <c r="AG64" s="78">
        <v>-15596</v>
      </c>
      <c r="AH64" s="104">
        <v>-2.3883899999999998</v>
      </c>
      <c r="AI64" s="78">
        <v>28257</v>
      </c>
      <c r="AJ64" s="104">
        <v>1.37059</v>
      </c>
      <c r="AK64" s="78">
        <v>8200</v>
      </c>
      <c r="AL64" s="78">
        <v>7700</v>
      </c>
      <c r="AM64" s="8">
        <v>8100</v>
      </c>
      <c r="AN64" s="78">
        <v>204</v>
      </c>
      <c r="AO64" s="78">
        <v>8500</v>
      </c>
      <c r="AP64" s="78">
        <v>7600</v>
      </c>
      <c r="AQ64" s="78">
        <v>8000</v>
      </c>
      <c r="AR64" s="78">
        <v>385</v>
      </c>
      <c r="AS64" s="78">
        <v>0</v>
      </c>
      <c r="AT64" s="78">
        <v>0</v>
      </c>
      <c r="AU64" s="78">
        <v>0</v>
      </c>
      <c r="AV64" s="78">
        <v>0</v>
      </c>
      <c r="AW64" s="77">
        <v>18.440000000000001</v>
      </c>
      <c r="AX64" s="144"/>
      <c r="AY64" s="144"/>
      <c r="AZ64" s="144"/>
      <c r="BA64" s="54">
        <f t="shared" si="1"/>
        <v>19.880470013508457</v>
      </c>
      <c r="BB64" s="54">
        <f t="shared" si="2"/>
        <v>17.453529986491546</v>
      </c>
      <c r="BC64">
        <v>39</v>
      </c>
    </row>
    <row r="65" spans="1:55" x14ac:dyDescent="0.25">
      <c r="A65" s="3">
        <v>40277</v>
      </c>
      <c r="B65" s="77">
        <v>8092.03</v>
      </c>
      <c r="C65" s="77">
        <v>1085.2188699999999</v>
      </c>
      <c r="D65" s="77">
        <v>45.373100000000001</v>
      </c>
      <c r="E65" s="77">
        <f t="shared" si="3"/>
        <v>1183.3375000000001</v>
      </c>
      <c r="F65" s="77">
        <v>-16.684200000000001</v>
      </c>
      <c r="G65" s="77">
        <v>-3.3169999999999997</v>
      </c>
      <c r="H65">
        <v>0</v>
      </c>
      <c r="I65" s="78">
        <v>8101</v>
      </c>
      <c r="J65">
        <v>201004</v>
      </c>
      <c r="K65" s="78">
        <v>8101</v>
      </c>
      <c r="L65" s="77">
        <f t="shared" si="0"/>
        <v>8.9700000000002547</v>
      </c>
      <c r="M65" s="78">
        <v>-3957</v>
      </c>
      <c r="N65" s="78">
        <v>-65.079229999999995</v>
      </c>
      <c r="O65" s="78">
        <v>-856</v>
      </c>
      <c r="P65" s="78">
        <v>-3.46746</v>
      </c>
      <c r="Q65" s="144">
        <v>-4171</v>
      </c>
      <c r="R65" s="78">
        <v>397</v>
      </c>
      <c r="S65" s="78">
        <v>3712</v>
      </c>
      <c r="T65" s="78">
        <v>-3214</v>
      </c>
      <c r="U65" s="78">
        <v>19603</v>
      </c>
      <c r="V65" s="219">
        <v>0.1639544967606999</v>
      </c>
      <c r="W65" s="78">
        <v>8084</v>
      </c>
      <c r="X65" s="78">
        <v>4797</v>
      </c>
      <c r="Y65" s="78">
        <v>7058</v>
      </c>
      <c r="Z65" s="78">
        <v>1154</v>
      </c>
      <c r="AA65" s="78">
        <v>87.46</v>
      </c>
      <c r="AB65" s="78">
        <v>105.64</v>
      </c>
      <c r="AC65" s="78">
        <v>77059</v>
      </c>
      <c r="AD65" s="104">
        <v>2.6403599999999998</v>
      </c>
      <c r="AE65" s="78">
        <v>60850</v>
      </c>
      <c r="AF65" s="104">
        <v>0.91651000000000005</v>
      </c>
      <c r="AG65" s="78">
        <v>-10225</v>
      </c>
      <c r="AH65" s="104">
        <v>-2.3416700000000001</v>
      </c>
      <c r="AI65" s="78">
        <v>29918</v>
      </c>
      <c r="AJ65" s="104">
        <v>1.1594599999999999</v>
      </c>
      <c r="AK65" s="78">
        <v>8200</v>
      </c>
      <c r="AL65" s="78">
        <v>7700</v>
      </c>
      <c r="AM65" s="8">
        <v>8100</v>
      </c>
      <c r="AN65" s="78">
        <v>188</v>
      </c>
      <c r="AO65" s="78">
        <v>8500</v>
      </c>
      <c r="AP65" s="78">
        <v>7400</v>
      </c>
      <c r="AQ65" s="78">
        <v>8100</v>
      </c>
      <c r="AR65" s="78">
        <v>365</v>
      </c>
      <c r="AS65" s="78">
        <v>0</v>
      </c>
      <c r="AT65" s="78">
        <v>0</v>
      </c>
      <c r="AU65" s="78">
        <v>0</v>
      </c>
      <c r="AV65" s="78">
        <v>0</v>
      </c>
      <c r="AW65" s="77">
        <v>18.16</v>
      </c>
      <c r="AX65" s="144"/>
      <c r="AY65" s="144"/>
      <c r="AZ65" s="144"/>
      <c r="BA65" s="54">
        <f t="shared" si="1"/>
        <v>19.830194182811528</v>
      </c>
      <c r="BB65" s="54">
        <f t="shared" si="2"/>
        <v>17.405805817188476</v>
      </c>
      <c r="BC65">
        <v>38</v>
      </c>
    </row>
    <row r="66" spans="1:55" x14ac:dyDescent="0.25">
      <c r="A66" s="3">
        <v>40280</v>
      </c>
      <c r="B66" s="77">
        <v>8117.75</v>
      </c>
      <c r="C66" s="77">
        <v>1073.7501999999999</v>
      </c>
      <c r="D66" s="77">
        <v>35.061399999999999</v>
      </c>
      <c r="E66" s="77">
        <f t="shared" si="3"/>
        <v>1193.0440000000001</v>
      </c>
      <c r="F66" s="77">
        <v>-2.5726999999999998</v>
      </c>
      <c r="G66" s="77">
        <v>0.17850000000000002</v>
      </c>
      <c r="H66">
        <v>0</v>
      </c>
      <c r="I66" s="78">
        <v>8126</v>
      </c>
      <c r="J66">
        <v>201004</v>
      </c>
      <c r="K66" s="78">
        <v>8126</v>
      </c>
      <c r="L66" s="77">
        <f t="shared" si="0"/>
        <v>8.25</v>
      </c>
      <c r="M66" s="78">
        <v>-6156</v>
      </c>
      <c r="N66" s="78">
        <v>-101.04028</v>
      </c>
      <c r="O66" s="78">
        <v>-1162</v>
      </c>
      <c r="P66" s="78">
        <v>-4.7223699999999997</v>
      </c>
      <c r="Q66" s="144">
        <v>-6446.5</v>
      </c>
      <c r="R66" s="78">
        <v>350</v>
      </c>
      <c r="S66" s="78">
        <v>4411</v>
      </c>
      <c r="T66" s="78">
        <v>-5312</v>
      </c>
      <c r="U66" s="78">
        <v>21200</v>
      </c>
      <c r="V66" s="219">
        <v>0.25056603773584907</v>
      </c>
      <c r="W66" s="78">
        <v>7228</v>
      </c>
      <c r="X66" s="78">
        <v>3858</v>
      </c>
      <c r="Y66" s="78">
        <v>5808</v>
      </c>
      <c r="Z66" s="78">
        <v>-398</v>
      </c>
      <c r="AA66" s="78">
        <v>73.13</v>
      </c>
      <c r="AB66" s="78">
        <v>105.24</v>
      </c>
      <c r="AC66" s="78">
        <v>76980</v>
      </c>
      <c r="AD66" s="104">
        <v>2.7514699999999999</v>
      </c>
      <c r="AE66" s="78">
        <v>64564</v>
      </c>
      <c r="AF66" s="104">
        <v>1.05423</v>
      </c>
      <c r="AG66" s="78">
        <v>-12380</v>
      </c>
      <c r="AH66" s="104">
        <v>-2.5345499999999999</v>
      </c>
      <c r="AI66" s="78">
        <v>26411</v>
      </c>
      <c r="AJ66" s="104">
        <v>0.89580000000000004</v>
      </c>
      <c r="AK66" s="78">
        <v>8200</v>
      </c>
      <c r="AL66" s="78">
        <v>7700</v>
      </c>
      <c r="AM66" s="8">
        <v>8100</v>
      </c>
      <c r="AN66" s="78">
        <v>174</v>
      </c>
      <c r="AO66" s="78">
        <v>8500</v>
      </c>
      <c r="AP66" s="78">
        <v>7400</v>
      </c>
      <c r="AQ66" s="78">
        <v>8100</v>
      </c>
      <c r="AR66" s="78">
        <v>371</v>
      </c>
      <c r="AS66" s="78">
        <v>0</v>
      </c>
      <c r="AT66" s="78">
        <v>0</v>
      </c>
      <c r="AU66" s="78">
        <v>0</v>
      </c>
      <c r="AV66" s="78">
        <v>0</v>
      </c>
      <c r="AW66" s="77">
        <v>18.850000000000001</v>
      </c>
      <c r="AX66" s="144"/>
      <c r="AY66" s="144"/>
      <c r="AZ66" s="144"/>
      <c r="BA66" s="54">
        <f t="shared" si="1"/>
        <v>19.794727626952614</v>
      </c>
      <c r="BB66" s="54">
        <f t="shared" si="2"/>
        <v>17.411272373047389</v>
      </c>
      <c r="BC66">
        <v>37</v>
      </c>
    </row>
    <row r="67" spans="1:55" x14ac:dyDescent="0.25">
      <c r="A67" s="3">
        <v>40281</v>
      </c>
      <c r="B67" s="77">
        <v>8029.73</v>
      </c>
      <c r="C67" s="77">
        <v>1048.8247699999999</v>
      </c>
      <c r="D67" s="77">
        <v>13.913</v>
      </c>
      <c r="E67" s="77">
        <f t="shared" si="3"/>
        <v>1226.5626000000002</v>
      </c>
      <c r="F67" s="77">
        <v>-11.923900000000001</v>
      </c>
      <c r="G67" s="77">
        <v>-13.4528</v>
      </c>
      <c r="H67">
        <v>0</v>
      </c>
      <c r="I67" s="78">
        <v>8019</v>
      </c>
      <c r="J67">
        <v>201004</v>
      </c>
      <c r="K67" s="78">
        <v>8019</v>
      </c>
      <c r="L67" s="77">
        <f t="shared" ref="L67:L130" si="4">K67-B67</f>
        <v>-10.729999999999563</v>
      </c>
      <c r="M67" s="78">
        <v>-6573</v>
      </c>
      <c r="N67" s="78">
        <v>-106.40636000000001</v>
      </c>
      <c r="O67" s="78">
        <v>-1122</v>
      </c>
      <c r="P67" s="78">
        <v>-4.4993699999999999</v>
      </c>
      <c r="Q67" s="144">
        <v>-6853.5</v>
      </c>
      <c r="R67" s="78">
        <v>180</v>
      </c>
      <c r="S67" s="78">
        <v>2661</v>
      </c>
      <c r="T67" s="78">
        <v>-5515</v>
      </c>
      <c r="U67" s="78">
        <v>22310</v>
      </c>
      <c r="V67" s="219">
        <v>0.24719856566562079</v>
      </c>
      <c r="W67" s="78">
        <v>5859</v>
      </c>
      <c r="X67" s="78">
        <v>2731</v>
      </c>
      <c r="Y67" s="78">
        <v>4732</v>
      </c>
      <c r="Z67" s="78">
        <v>1148</v>
      </c>
      <c r="AA67" s="78">
        <v>86.97</v>
      </c>
      <c r="AB67" s="78">
        <v>99.8</v>
      </c>
      <c r="AC67" s="78">
        <v>76176</v>
      </c>
      <c r="AD67" s="104">
        <v>1.83351</v>
      </c>
      <c r="AE67" s="78">
        <v>63467</v>
      </c>
      <c r="AF67" s="104">
        <v>1.4465300000000001</v>
      </c>
      <c r="AG67" s="78">
        <v>-11594</v>
      </c>
      <c r="AH67" s="104">
        <v>-1.7268600000000001</v>
      </c>
      <c r="AI67" s="78">
        <v>37176</v>
      </c>
      <c r="AJ67" s="104">
        <v>1.4892700000000001</v>
      </c>
      <c r="AK67" s="78">
        <v>8200</v>
      </c>
      <c r="AL67" s="78">
        <v>7700</v>
      </c>
      <c r="AM67" s="8">
        <v>8000</v>
      </c>
      <c r="AN67" s="78">
        <v>177</v>
      </c>
      <c r="AO67" s="78">
        <v>8500</v>
      </c>
      <c r="AP67" s="78">
        <v>7500</v>
      </c>
      <c r="AQ67" s="78">
        <v>8000</v>
      </c>
      <c r="AR67" s="78">
        <v>376</v>
      </c>
      <c r="AS67" s="78">
        <v>0</v>
      </c>
      <c r="AT67" s="78">
        <v>0</v>
      </c>
      <c r="AU67" s="78">
        <v>0</v>
      </c>
      <c r="AV67" s="78">
        <v>0</v>
      </c>
      <c r="AW67" s="77">
        <v>19.82</v>
      </c>
      <c r="AX67" s="144"/>
      <c r="AY67" s="144"/>
      <c r="AZ67" s="144"/>
      <c r="BA67" s="54">
        <f t="shared" si="1"/>
        <v>19.954581540117179</v>
      </c>
      <c r="BB67" s="54">
        <f t="shared" si="2"/>
        <v>17.34341845988283</v>
      </c>
      <c r="BC67">
        <v>36</v>
      </c>
    </row>
    <row r="68" spans="1:55" x14ac:dyDescent="0.25">
      <c r="A68" s="3">
        <v>40282</v>
      </c>
      <c r="B68" s="77">
        <v>8097.13</v>
      </c>
      <c r="C68" s="77">
        <v>994.02977999999996</v>
      </c>
      <c r="D68" s="77">
        <v>60.997299999999996</v>
      </c>
      <c r="E68" s="77">
        <f t="shared" si="3"/>
        <v>1287.8734000000002</v>
      </c>
      <c r="F68" s="77">
        <v>-17.002800000000001</v>
      </c>
      <c r="G68" s="77">
        <v>3.6968000000000001</v>
      </c>
      <c r="H68">
        <v>0</v>
      </c>
      <c r="I68" s="78">
        <v>8112</v>
      </c>
      <c r="J68">
        <v>201004</v>
      </c>
      <c r="K68" s="78">
        <v>8112</v>
      </c>
      <c r="L68" s="77">
        <f t="shared" si="4"/>
        <v>14.869999999999891</v>
      </c>
      <c r="M68" s="78">
        <v>-4761</v>
      </c>
      <c r="N68" s="78">
        <v>-78.227710000000002</v>
      </c>
      <c r="O68" s="78">
        <v>-430</v>
      </c>
      <c r="P68" s="78">
        <v>-1.7448999999999999</v>
      </c>
      <c r="Q68" s="144">
        <v>-4868.5</v>
      </c>
      <c r="R68" s="78">
        <v>300</v>
      </c>
      <c r="S68" s="78">
        <v>4004</v>
      </c>
      <c r="T68" s="78">
        <v>-3624</v>
      </c>
      <c r="U68" s="78">
        <v>19786</v>
      </c>
      <c r="V68" s="219">
        <v>0.18315980996664308</v>
      </c>
      <c r="W68" s="78">
        <v>5681</v>
      </c>
      <c r="X68" s="78">
        <v>2590</v>
      </c>
      <c r="Y68" s="78">
        <v>5044</v>
      </c>
      <c r="Z68" s="78">
        <v>720</v>
      </c>
      <c r="AA68" s="78">
        <v>90.64</v>
      </c>
      <c r="AB68" s="78">
        <v>100.83</v>
      </c>
      <c r="AC68" s="78">
        <v>74140</v>
      </c>
      <c r="AD68" s="104">
        <v>2.1840700000000002</v>
      </c>
      <c r="AE68" s="78">
        <v>59794</v>
      </c>
      <c r="AF68" s="104">
        <v>0.93189</v>
      </c>
      <c r="AG68" s="78">
        <v>-5431</v>
      </c>
      <c r="AH68" s="104">
        <v>-2.0630600000000001</v>
      </c>
      <c r="AI68" s="78">
        <v>35716</v>
      </c>
      <c r="AJ68" s="104">
        <v>0.91544000000000003</v>
      </c>
      <c r="AK68" s="78">
        <v>8400</v>
      </c>
      <c r="AL68" s="78">
        <v>7800</v>
      </c>
      <c r="AM68" s="8">
        <v>8100</v>
      </c>
      <c r="AN68" s="78">
        <v>151</v>
      </c>
      <c r="AO68" s="78">
        <v>8500</v>
      </c>
      <c r="AP68" s="78">
        <v>7500</v>
      </c>
      <c r="AQ68" s="78">
        <v>8100</v>
      </c>
      <c r="AR68" s="78">
        <v>352</v>
      </c>
      <c r="AS68" s="78">
        <v>0</v>
      </c>
      <c r="AT68" s="78">
        <v>0</v>
      </c>
      <c r="AU68" s="78">
        <v>0</v>
      </c>
      <c r="AV68" s="78">
        <v>0</v>
      </c>
      <c r="AW68" s="77">
        <v>18.559999999999999</v>
      </c>
      <c r="AX68" s="144"/>
      <c r="AY68" s="144"/>
      <c r="AZ68" s="144"/>
      <c r="BA68" s="54">
        <f t="shared" si="1"/>
        <v>19.957102700211994</v>
      </c>
      <c r="BB68" s="54">
        <f t="shared" si="2"/>
        <v>17.349897299788008</v>
      </c>
      <c r="BC68">
        <v>35</v>
      </c>
    </row>
    <row r="69" spans="1:55" x14ac:dyDescent="0.25">
      <c r="A69" s="3">
        <v>40283</v>
      </c>
      <c r="B69" s="77">
        <v>8171.94</v>
      </c>
      <c r="C69" s="77">
        <v>1437.0434600000001</v>
      </c>
      <c r="D69" s="77">
        <v>97.128500000000003</v>
      </c>
      <c r="E69" s="77">
        <f t="shared" si="3"/>
        <v>1184.7630000000001</v>
      </c>
      <c r="F69" s="77">
        <v>1.3472999999999999</v>
      </c>
      <c r="G69" s="77">
        <v>2.3159000000000001</v>
      </c>
      <c r="H69">
        <v>0</v>
      </c>
      <c r="I69" s="78">
        <v>8158</v>
      </c>
      <c r="J69">
        <v>201004</v>
      </c>
      <c r="K69" s="78">
        <v>8158</v>
      </c>
      <c r="L69" s="77">
        <f t="shared" si="4"/>
        <v>-13.9399999999996</v>
      </c>
      <c r="M69" s="78">
        <v>-3554</v>
      </c>
      <c r="N69" s="78">
        <v>-58.986730000000001</v>
      </c>
      <c r="O69" s="78">
        <v>-597</v>
      </c>
      <c r="P69" s="78">
        <v>-2.4374400000000001</v>
      </c>
      <c r="Q69" s="144">
        <v>-3703.25</v>
      </c>
      <c r="R69" s="78">
        <v>383</v>
      </c>
      <c r="S69" s="78">
        <v>4226</v>
      </c>
      <c r="T69" s="78">
        <v>-3782</v>
      </c>
      <c r="U69" s="78">
        <v>19646</v>
      </c>
      <c r="V69" s="219">
        <v>0.19250738063727985</v>
      </c>
      <c r="W69" s="78">
        <v>6778</v>
      </c>
      <c r="X69" s="78">
        <v>5755</v>
      </c>
      <c r="Y69" s="78">
        <v>4985</v>
      </c>
      <c r="Z69" s="78">
        <v>2057</v>
      </c>
      <c r="AA69" s="78">
        <v>92.65</v>
      </c>
      <c r="AB69" s="78">
        <v>103.85</v>
      </c>
      <c r="AC69" s="78">
        <v>75374</v>
      </c>
      <c r="AD69" s="104">
        <v>2.5491100000000002</v>
      </c>
      <c r="AE69" s="78">
        <v>64402</v>
      </c>
      <c r="AF69" s="104">
        <v>0.94250999999999996</v>
      </c>
      <c r="AG69" s="78">
        <v>5248</v>
      </c>
      <c r="AH69" s="104">
        <v>-2.43336</v>
      </c>
      <c r="AI69" s="78">
        <v>33192</v>
      </c>
      <c r="AJ69" s="104">
        <v>0.71496000000000004</v>
      </c>
      <c r="AK69" s="78">
        <v>8400</v>
      </c>
      <c r="AL69" s="78">
        <v>7700</v>
      </c>
      <c r="AM69" s="8">
        <v>8200</v>
      </c>
      <c r="AN69" s="78">
        <v>135</v>
      </c>
      <c r="AO69" s="78">
        <v>8500</v>
      </c>
      <c r="AP69" s="78">
        <v>7500</v>
      </c>
      <c r="AQ69" s="78">
        <v>8100</v>
      </c>
      <c r="AR69" s="78">
        <v>351</v>
      </c>
      <c r="AS69" s="78">
        <v>0</v>
      </c>
      <c r="AT69" s="78">
        <v>0</v>
      </c>
      <c r="AU69" s="78">
        <v>0</v>
      </c>
      <c r="AV69" s="78">
        <v>0</v>
      </c>
      <c r="AW69" s="77">
        <v>18.38</v>
      </c>
      <c r="AX69" s="144"/>
      <c r="AY69" s="144"/>
      <c r="AZ69" s="144"/>
      <c r="BA69" s="54">
        <f t="shared" si="1"/>
        <v>19.942746912342702</v>
      </c>
      <c r="BB69" s="54">
        <f t="shared" si="2"/>
        <v>17.408253087657304</v>
      </c>
      <c r="BC69">
        <v>34</v>
      </c>
    </row>
    <row r="70" spans="1:55" x14ac:dyDescent="0.25">
      <c r="A70" s="3">
        <v>40284</v>
      </c>
      <c r="B70" s="77">
        <v>8111.57</v>
      </c>
      <c r="C70" s="77">
        <v>1228.10058</v>
      </c>
      <c r="D70" s="77">
        <v>-17.1434</v>
      </c>
      <c r="E70" s="77">
        <f t="shared" si="3"/>
        <v>1043.9448</v>
      </c>
      <c r="F70" s="77">
        <v>-3.3601999999999999</v>
      </c>
      <c r="G70" s="77">
        <v>-2.8492999999999999</v>
      </c>
      <c r="H70">
        <v>0</v>
      </c>
      <c r="I70" s="78">
        <v>8102</v>
      </c>
      <c r="J70">
        <v>201004</v>
      </c>
      <c r="K70" s="78">
        <v>8102</v>
      </c>
      <c r="L70" s="77">
        <f t="shared" si="4"/>
        <v>-9.569999999999709</v>
      </c>
      <c r="M70" s="78">
        <v>-4985</v>
      </c>
      <c r="N70" s="78">
        <v>-81.729110000000006</v>
      </c>
      <c r="O70" s="78">
        <v>-619</v>
      </c>
      <c r="P70" s="78">
        <v>-2.5087299999999999</v>
      </c>
      <c r="Q70" s="144">
        <v>-5139.75</v>
      </c>
      <c r="R70" s="78">
        <v>74</v>
      </c>
      <c r="S70" s="78">
        <v>4358</v>
      </c>
      <c r="T70" s="78">
        <v>-5121</v>
      </c>
      <c r="U70" s="78">
        <v>20773</v>
      </c>
      <c r="V70" s="219">
        <v>0.24652192750204593</v>
      </c>
      <c r="W70" s="78">
        <v>7743</v>
      </c>
      <c r="X70" s="78">
        <v>3763</v>
      </c>
      <c r="Y70" s="78">
        <v>5733</v>
      </c>
      <c r="Z70" s="78">
        <v>2752</v>
      </c>
      <c r="AA70" s="78">
        <v>87.36</v>
      </c>
      <c r="AB70" s="78">
        <v>101.91</v>
      </c>
      <c r="AC70" s="78">
        <v>78287</v>
      </c>
      <c r="AD70" s="104">
        <v>2.18981</v>
      </c>
      <c r="AE70" s="78">
        <v>65161</v>
      </c>
      <c r="AF70" s="104">
        <v>1.13802</v>
      </c>
      <c r="AG70" s="78">
        <v>4022</v>
      </c>
      <c r="AH70" s="104">
        <v>-2.4008600000000002</v>
      </c>
      <c r="AI70" s="78">
        <v>45141</v>
      </c>
      <c r="AJ70" s="104">
        <v>0.89075000000000004</v>
      </c>
      <c r="AK70" s="78">
        <v>8400</v>
      </c>
      <c r="AL70" s="78">
        <v>7800</v>
      </c>
      <c r="AM70" s="8">
        <v>8100</v>
      </c>
      <c r="AN70" s="78">
        <v>112</v>
      </c>
      <c r="AO70" s="78">
        <v>8500</v>
      </c>
      <c r="AP70" s="78">
        <v>7500</v>
      </c>
      <c r="AQ70" s="78">
        <v>8100</v>
      </c>
      <c r="AR70" s="78">
        <v>340</v>
      </c>
      <c r="AS70" s="78">
        <v>0</v>
      </c>
      <c r="AT70" s="78">
        <v>0</v>
      </c>
      <c r="AU70" s="78">
        <v>0</v>
      </c>
      <c r="AV70" s="78">
        <v>0</v>
      </c>
      <c r="AW70" s="77">
        <v>18.38</v>
      </c>
      <c r="AX70" s="144"/>
      <c r="AY70" s="144"/>
      <c r="AZ70" s="144"/>
      <c r="BA70" s="54">
        <f t="shared" si="1"/>
        <v>19.866108683478071</v>
      </c>
      <c r="BB70" s="54">
        <f t="shared" si="2"/>
        <v>17.391891316521932</v>
      </c>
      <c r="BC70">
        <v>33</v>
      </c>
    </row>
    <row r="71" spans="1:55" x14ac:dyDescent="0.25">
      <c r="A71" s="3">
        <v>40287</v>
      </c>
      <c r="B71" s="77">
        <v>7854.22</v>
      </c>
      <c r="C71" s="77">
        <v>1394.52981</v>
      </c>
      <c r="D71" s="77">
        <v>-35.163000000000004</v>
      </c>
      <c r="E71" s="77">
        <f t="shared" si="3"/>
        <v>986.80139999999994</v>
      </c>
      <c r="F71" s="77">
        <v>-15.4344</v>
      </c>
      <c r="G71" s="77">
        <v>-37.401299999999999</v>
      </c>
      <c r="H71">
        <v>0</v>
      </c>
      <c r="I71" s="78">
        <v>7822</v>
      </c>
      <c r="J71">
        <v>201004</v>
      </c>
      <c r="K71" s="78">
        <v>7822</v>
      </c>
      <c r="L71" s="77">
        <f t="shared" si="4"/>
        <v>-32.220000000000255</v>
      </c>
      <c r="M71" s="78">
        <v>-7464</v>
      </c>
      <c r="N71" s="78">
        <v>-117.80225</v>
      </c>
      <c r="O71" s="78">
        <v>-110</v>
      </c>
      <c r="P71" s="78">
        <v>-0.43108999999999997</v>
      </c>
      <c r="Q71" s="144">
        <v>-7491.5</v>
      </c>
      <c r="R71" s="78">
        <v>-702</v>
      </c>
      <c r="S71" s="78">
        <v>3449</v>
      </c>
      <c r="T71" s="78">
        <v>-5503</v>
      </c>
      <c r="U71" s="78">
        <v>26153</v>
      </c>
      <c r="V71" s="219">
        <v>0.21041563109394715</v>
      </c>
      <c r="W71" s="78">
        <v>6506</v>
      </c>
      <c r="X71" s="78">
        <v>4634</v>
      </c>
      <c r="Y71" s="78">
        <v>3004</v>
      </c>
      <c r="Z71" s="78">
        <v>-507</v>
      </c>
      <c r="AA71" s="78">
        <v>101.63</v>
      </c>
      <c r="AB71" s="78">
        <v>91.91</v>
      </c>
      <c r="AC71" s="78">
        <v>86305</v>
      </c>
      <c r="AD71" s="104">
        <v>1.1748400000000001</v>
      </c>
      <c r="AE71" s="78">
        <v>68373</v>
      </c>
      <c r="AF71" s="104">
        <v>2.8722699999999999</v>
      </c>
      <c r="AG71" s="78">
        <v>-34922</v>
      </c>
      <c r="AH71" s="104">
        <v>-1.10266</v>
      </c>
      <c r="AI71" s="78">
        <v>61645</v>
      </c>
      <c r="AJ71" s="104">
        <v>1.9447099999999999</v>
      </c>
      <c r="AK71" s="78">
        <v>8400</v>
      </c>
      <c r="AL71" s="78">
        <v>7800</v>
      </c>
      <c r="AM71" s="8">
        <v>7800</v>
      </c>
      <c r="AN71" s="78">
        <v>114.5</v>
      </c>
      <c r="AO71" s="78">
        <v>8500</v>
      </c>
      <c r="AP71" s="78">
        <v>7500</v>
      </c>
      <c r="AQ71" s="78">
        <v>7800</v>
      </c>
      <c r="AR71" s="78">
        <v>364</v>
      </c>
      <c r="AS71" s="78">
        <v>0</v>
      </c>
      <c r="AT71" s="78">
        <v>0</v>
      </c>
      <c r="AU71" s="78">
        <v>0</v>
      </c>
      <c r="AV71" s="78">
        <v>0</v>
      </c>
      <c r="AW71" s="77">
        <v>21.11</v>
      </c>
      <c r="AX71" s="144"/>
      <c r="AY71" s="144"/>
      <c r="AZ71" s="144"/>
      <c r="BA71" s="54">
        <f t="shared" si="1"/>
        <v>20.357969190981471</v>
      </c>
      <c r="BB71" s="54">
        <f t="shared" si="2"/>
        <v>17.078030809018529</v>
      </c>
      <c r="BC71">
        <v>32</v>
      </c>
    </row>
    <row r="72" spans="1:55" x14ac:dyDescent="0.25">
      <c r="A72" s="3">
        <v>40288</v>
      </c>
      <c r="B72" s="77">
        <v>7900.42</v>
      </c>
      <c r="C72" s="77">
        <v>1073.07789</v>
      </c>
      <c r="D72" s="77">
        <v>-48.051299999999998</v>
      </c>
      <c r="E72" s="77">
        <f t="shared" si="3"/>
        <v>1017.8362000000001</v>
      </c>
      <c r="F72" s="77">
        <v>-20.741</v>
      </c>
      <c r="G72" s="77">
        <v>-31.874899999999997</v>
      </c>
      <c r="H72">
        <v>0</v>
      </c>
      <c r="I72" s="78">
        <v>7876</v>
      </c>
      <c r="J72">
        <v>201004</v>
      </c>
      <c r="K72" s="78">
        <v>7876</v>
      </c>
      <c r="L72" s="77">
        <f t="shared" si="4"/>
        <v>-24.420000000000073</v>
      </c>
      <c r="M72" s="78">
        <v>-3868</v>
      </c>
      <c r="N72" s="78">
        <v>-62.004049999999999</v>
      </c>
      <c r="O72" s="78">
        <v>626</v>
      </c>
      <c r="P72" s="78">
        <v>2.4647800000000002</v>
      </c>
      <c r="Q72" s="144">
        <v>-3711.5</v>
      </c>
      <c r="R72" s="78">
        <v>-856</v>
      </c>
      <c r="S72" s="78">
        <v>3747</v>
      </c>
      <c r="T72" s="78">
        <v>-143</v>
      </c>
      <c r="U72" s="78">
        <v>24475</v>
      </c>
      <c r="V72" s="219">
        <v>5.8426966292134831E-3</v>
      </c>
      <c r="W72" s="78">
        <v>9506</v>
      </c>
      <c r="X72" s="78">
        <v>4397</v>
      </c>
      <c r="Y72" s="78">
        <v>7829</v>
      </c>
      <c r="Z72" s="78">
        <v>5222</v>
      </c>
      <c r="AA72" s="78">
        <v>92.33</v>
      </c>
      <c r="AB72" s="78">
        <v>93.38</v>
      </c>
      <c r="AC72" s="78">
        <v>91368</v>
      </c>
      <c r="AD72" s="104">
        <v>1.61564</v>
      </c>
      <c r="AE72" s="78">
        <v>72434</v>
      </c>
      <c r="AF72" s="104">
        <v>2.1568000000000001</v>
      </c>
      <c r="AG72" s="78">
        <v>-46915</v>
      </c>
      <c r="AH72" s="104">
        <v>-1.7174499999999999</v>
      </c>
      <c r="AI72" s="78">
        <v>61756</v>
      </c>
      <c r="AJ72" s="104">
        <v>1.3378300000000001</v>
      </c>
      <c r="AK72" s="78">
        <v>8400</v>
      </c>
      <c r="AL72" s="78">
        <v>7700</v>
      </c>
      <c r="AM72" s="8">
        <v>7900</v>
      </c>
      <c r="AN72" s="78">
        <v>80.5</v>
      </c>
      <c r="AO72" s="78">
        <v>8500</v>
      </c>
      <c r="AP72" s="78">
        <v>7600</v>
      </c>
      <c r="AQ72" s="78">
        <v>7900</v>
      </c>
      <c r="AR72" s="78">
        <v>332</v>
      </c>
      <c r="AS72" s="78">
        <v>0</v>
      </c>
      <c r="AT72" s="78">
        <v>0</v>
      </c>
      <c r="AU72" s="78">
        <v>0</v>
      </c>
      <c r="AV72" s="78">
        <v>0</v>
      </c>
      <c r="AW72" s="77">
        <v>20.75</v>
      </c>
      <c r="AX72" s="144"/>
      <c r="AY72" s="144"/>
      <c r="AZ72" s="144"/>
      <c r="BA72" s="54">
        <f t="shared" si="1"/>
        <v>20.591190956306523</v>
      </c>
      <c r="BB72" s="54">
        <f t="shared" si="2"/>
        <v>16.944809043693478</v>
      </c>
      <c r="BC72">
        <v>31</v>
      </c>
    </row>
    <row r="73" spans="1:55" x14ac:dyDescent="0.25">
      <c r="A73" s="3">
        <v>40289</v>
      </c>
      <c r="B73" s="77">
        <v>7990.53</v>
      </c>
      <c r="C73" s="77">
        <v>1189.79323</v>
      </c>
      <c r="D73" s="77">
        <v>64.852100000000007</v>
      </c>
      <c r="E73" s="77">
        <f t="shared" si="3"/>
        <v>1109.5783000000001</v>
      </c>
      <c r="F73" s="77">
        <v>2.8481000000000001</v>
      </c>
      <c r="G73" s="77">
        <v>3.4462999999999999</v>
      </c>
      <c r="H73" t="s">
        <v>1609</v>
      </c>
      <c r="I73" s="78">
        <v>7980</v>
      </c>
      <c r="J73">
        <v>201005</v>
      </c>
      <c r="K73" s="78">
        <v>7957</v>
      </c>
      <c r="L73" s="77">
        <f t="shared" si="4"/>
        <v>-33.529999999999745</v>
      </c>
      <c r="M73" s="78">
        <v>1345</v>
      </c>
      <c r="N73" s="78">
        <v>20.462009999999999</v>
      </c>
      <c r="O73" s="78">
        <v>786</v>
      </c>
      <c r="P73" s="78">
        <v>3.1256699999999999</v>
      </c>
      <c r="Q73" s="144">
        <v>1541.5</v>
      </c>
      <c r="R73" s="78">
        <v>-334</v>
      </c>
      <c r="S73" s="78">
        <v>332</v>
      </c>
      <c r="T73" s="78">
        <v>-986</v>
      </c>
      <c r="U73" s="78">
        <v>13582</v>
      </c>
      <c r="V73" s="219">
        <v>7.2596083051097035E-2</v>
      </c>
      <c r="W73" s="78">
        <v>4858</v>
      </c>
      <c r="X73" s="78">
        <v>7043</v>
      </c>
      <c r="Y73" s="78">
        <v>4676</v>
      </c>
      <c r="Z73" s="78">
        <v>4468</v>
      </c>
      <c r="AA73" s="78">
        <v>80.209999999999994</v>
      </c>
      <c r="AB73" s="78">
        <v>96.86</v>
      </c>
      <c r="AC73" s="78">
        <v>54085</v>
      </c>
      <c r="AD73" s="104">
        <v>2.2450999999999999</v>
      </c>
      <c r="AE73" s="78">
        <v>35433</v>
      </c>
      <c r="AF73" s="104">
        <v>1.56854</v>
      </c>
      <c r="AG73" s="78">
        <v>-15908</v>
      </c>
      <c r="AH73" s="104">
        <v>-0.96562999999999999</v>
      </c>
      <c r="AI73" s="78">
        <v>6026</v>
      </c>
      <c r="AJ73" s="104">
        <v>-0.13854</v>
      </c>
      <c r="AK73" s="78">
        <v>8500</v>
      </c>
      <c r="AL73" s="78">
        <v>7500</v>
      </c>
      <c r="AM73" s="8">
        <v>8000</v>
      </c>
      <c r="AN73" s="78">
        <v>315</v>
      </c>
      <c r="AO73" s="78">
        <v>8000</v>
      </c>
      <c r="AP73" s="78">
        <v>6800</v>
      </c>
      <c r="AQ73" s="78">
        <v>7900</v>
      </c>
      <c r="AR73" s="78">
        <v>495</v>
      </c>
      <c r="AS73" s="78">
        <v>0</v>
      </c>
      <c r="AT73" s="78">
        <v>0</v>
      </c>
      <c r="AU73" s="78">
        <v>0</v>
      </c>
      <c r="AV73" s="78">
        <v>0</v>
      </c>
      <c r="AW73" s="77">
        <v>20.48</v>
      </c>
      <c r="AX73" s="144"/>
      <c r="AY73" s="144"/>
      <c r="AZ73" s="144"/>
      <c r="BA73" s="54">
        <f t="shared" si="1"/>
        <v>20.780526258536675</v>
      </c>
      <c r="BB73" s="54">
        <f t="shared" si="2"/>
        <v>16.861473741463328</v>
      </c>
      <c r="BC73">
        <v>30</v>
      </c>
    </row>
    <row r="74" spans="1:55" x14ac:dyDescent="0.25">
      <c r="A74" s="3">
        <v>40290</v>
      </c>
      <c r="B74" s="77">
        <v>7978.69</v>
      </c>
      <c r="C74" s="77">
        <v>1150.41859</v>
      </c>
      <c r="D74" s="77">
        <v>-23.901799999999998</v>
      </c>
      <c r="E74" s="77">
        <f t="shared" si="3"/>
        <v>1023.0075000000001</v>
      </c>
      <c r="F74" s="77">
        <v>-4.8957999999999995</v>
      </c>
      <c r="G74" s="77">
        <v>7.8799999999999995E-2</v>
      </c>
      <c r="H74">
        <v>0</v>
      </c>
      <c r="I74" s="78">
        <v>7925</v>
      </c>
      <c r="J74">
        <v>201005</v>
      </c>
      <c r="K74" s="78">
        <v>7925</v>
      </c>
      <c r="L74" s="77">
        <f t="shared" si="4"/>
        <v>-53.6899999999996</v>
      </c>
      <c r="M74" s="78">
        <v>3053</v>
      </c>
      <c r="N74" s="78">
        <v>47.45149</v>
      </c>
      <c r="O74" s="78">
        <v>1589</v>
      </c>
      <c r="P74" s="78">
        <v>6.2937900000000004</v>
      </c>
      <c r="Q74" s="144">
        <v>3450.25</v>
      </c>
      <c r="R74" s="78">
        <v>-380</v>
      </c>
      <c r="S74" s="78">
        <v>1290</v>
      </c>
      <c r="T74" s="78">
        <v>-896</v>
      </c>
      <c r="U74" s="78">
        <v>15996</v>
      </c>
      <c r="V74" s="219">
        <v>5.6014003500875216E-2</v>
      </c>
      <c r="W74" s="78">
        <v>5601</v>
      </c>
      <c r="X74" s="78">
        <v>10836</v>
      </c>
      <c r="Y74" s="78">
        <v>3513</v>
      </c>
      <c r="Z74" s="78">
        <v>8126</v>
      </c>
      <c r="AA74" s="78">
        <v>89.02</v>
      </c>
      <c r="AB74" s="78">
        <v>86.67</v>
      </c>
      <c r="AC74" s="78">
        <v>68367</v>
      </c>
      <c r="AD74" s="104">
        <v>2.65435</v>
      </c>
      <c r="AE74" s="78">
        <v>38094</v>
      </c>
      <c r="AF74" s="104">
        <v>2.08013</v>
      </c>
      <c r="AG74" s="78">
        <v>-26337</v>
      </c>
      <c r="AH74" s="104">
        <v>-1.3955599999999999</v>
      </c>
      <c r="AI74" s="78">
        <v>16291</v>
      </c>
      <c r="AJ74" s="104">
        <v>-0.43181999999999998</v>
      </c>
      <c r="AK74" s="78">
        <v>8200</v>
      </c>
      <c r="AL74" s="78">
        <v>7500</v>
      </c>
      <c r="AM74" s="8">
        <v>7900</v>
      </c>
      <c r="AN74" s="78">
        <v>318</v>
      </c>
      <c r="AO74" s="78">
        <v>8000</v>
      </c>
      <c r="AP74" s="78">
        <v>6800</v>
      </c>
      <c r="AQ74" s="78">
        <v>7900</v>
      </c>
      <c r="AR74" s="78">
        <v>487</v>
      </c>
      <c r="AS74" s="78">
        <v>0</v>
      </c>
      <c r="AT74" s="78">
        <v>0</v>
      </c>
      <c r="AU74" s="78">
        <v>0</v>
      </c>
      <c r="AV74" s="78">
        <v>0</v>
      </c>
      <c r="AW74" s="77">
        <v>19.739999999999998</v>
      </c>
      <c r="AX74" s="144"/>
      <c r="AY74" s="144"/>
      <c r="AZ74" s="144"/>
      <c r="BA74" s="54">
        <f t="shared" si="1"/>
        <v>20.824391597582757</v>
      </c>
      <c r="BB74" s="54">
        <f t="shared" si="2"/>
        <v>16.851608402417245</v>
      </c>
      <c r="BC74">
        <v>29</v>
      </c>
    </row>
    <row r="75" spans="1:55" x14ac:dyDescent="0.25">
      <c r="A75" s="3">
        <v>40291</v>
      </c>
      <c r="B75" s="77">
        <v>8004.89</v>
      </c>
      <c r="C75" s="77">
        <v>1256.48181</v>
      </c>
      <c r="D75" s="77">
        <v>39.864699999999999</v>
      </c>
      <c r="E75" s="77">
        <f t="shared" si="3"/>
        <v>1088.0334</v>
      </c>
      <c r="F75" s="77">
        <v>-0.69180000000000008</v>
      </c>
      <c r="G75" s="77">
        <v>4.0925000000000002</v>
      </c>
      <c r="H75">
        <v>0</v>
      </c>
      <c r="I75" s="78">
        <v>7958</v>
      </c>
      <c r="J75">
        <v>201005</v>
      </c>
      <c r="K75" s="78">
        <v>7958</v>
      </c>
      <c r="L75" s="77">
        <f t="shared" si="4"/>
        <v>-46.890000000000327</v>
      </c>
      <c r="M75" s="78">
        <v>3997</v>
      </c>
      <c r="N75" s="78">
        <v>62.452939999999998</v>
      </c>
      <c r="O75" s="78">
        <v>1874</v>
      </c>
      <c r="P75" s="78">
        <v>7.4567100000000002</v>
      </c>
      <c r="Q75" s="144">
        <v>4465.5</v>
      </c>
      <c r="R75" s="78">
        <v>-292</v>
      </c>
      <c r="S75" s="78">
        <v>867</v>
      </c>
      <c r="T75" s="78">
        <v>-119</v>
      </c>
      <c r="U75" s="78">
        <v>16117</v>
      </c>
      <c r="V75" s="219">
        <v>7.3835080970403918E-3</v>
      </c>
      <c r="W75" s="78">
        <v>6279</v>
      </c>
      <c r="X75" s="78">
        <v>10469</v>
      </c>
      <c r="Y75" s="78">
        <v>5263</v>
      </c>
      <c r="Z75" s="78">
        <v>8321</v>
      </c>
      <c r="AA75" s="78">
        <v>92.7</v>
      </c>
      <c r="AB75" s="78">
        <v>89.89</v>
      </c>
      <c r="AC75" s="78">
        <v>68606</v>
      </c>
      <c r="AD75" s="104">
        <v>2.88259</v>
      </c>
      <c r="AE75" s="78">
        <v>39146</v>
      </c>
      <c r="AF75" s="104">
        <v>2.0111599999999998</v>
      </c>
      <c r="AG75" s="78">
        <v>-17792</v>
      </c>
      <c r="AH75" s="104">
        <v>-1.4261200000000001</v>
      </c>
      <c r="AI75" s="78">
        <v>17440</v>
      </c>
      <c r="AJ75" s="104">
        <v>-0.62609000000000004</v>
      </c>
      <c r="AK75" s="78">
        <v>8200</v>
      </c>
      <c r="AL75" s="78">
        <v>7600</v>
      </c>
      <c r="AM75" s="8">
        <v>8000</v>
      </c>
      <c r="AN75" s="78">
        <v>306</v>
      </c>
      <c r="AO75" s="78">
        <v>8000</v>
      </c>
      <c r="AP75" s="78">
        <v>6800</v>
      </c>
      <c r="AQ75" s="78">
        <v>7900</v>
      </c>
      <c r="AR75" s="78">
        <v>483</v>
      </c>
      <c r="AS75" s="78">
        <v>0</v>
      </c>
      <c r="AT75" s="78">
        <v>0</v>
      </c>
      <c r="AU75" s="78">
        <v>0</v>
      </c>
      <c r="AV75" s="78">
        <v>0</v>
      </c>
      <c r="AW75" s="77">
        <v>19.649999999999999</v>
      </c>
      <c r="AX75" s="144"/>
      <c r="AY75" s="144"/>
      <c r="AZ75" s="144"/>
      <c r="BA75" s="54">
        <f t="shared" si="1"/>
        <v>20.891513568422386</v>
      </c>
      <c r="BB75" s="54">
        <f t="shared" si="2"/>
        <v>16.853486431577618</v>
      </c>
      <c r="BC75">
        <v>28</v>
      </c>
    </row>
    <row r="76" spans="1:55" x14ac:dyDescent="0.25">
      <c r="A76" s="3">
        <v>40294</v>
      </c>
      <c r="B76" s="77">
        <v>8158.14</v>
      </c>
      <c r="C76" s="77">
        <v>1369.2060799999999</v>
      </c>
      <c r="D76" s="77">
        <v>268.09300000000002</v>
      </c>
      <c r="E76" s="77">
        <f t="shared" si="3"/>
        <v>1277.1942000000001</v>
      </c>
      <c r="F76" s="77">
        <v>-2.9906000000000001</v>
      </c>
      <c r="G76" s="77">
        <v>14.4979</v>
      </c>
      <c r="H76">
        <v>0</v>
      </c>
      <c r="I76" s="78">
        <v>8148</v>
      </c>
      <c r="J76">
        <v>201005</v>
      </c>
      <c r="K76" s="78">
        <v>8148</v>
      </c>
      <c r="L76" s="77">
        <f t="shared" si="4"/>
        <v>-10.140000000000327</v>
      </c>
      <c r="M76" s="78">
        <v>1537</v>
      </c>
      <c r="N76" s="78">
        <v>23.729800000000001</v>
      </c>
      <c r="O76" s="78">
        <v>884</v>
      </c>
      <c r="P76" s="78">
        <v>3.5998199999999998</v>
      </c>
      <c r="Q76" s="144">
        <v>1758</v>
      </c>
      <c r="R76" s="78">
        <v>749</v>
      </c>
      <c r="S76" s="78">
        <v>3806</v>
      </c>
      <c r="T76" s="78">
        <v>-344</v>
      </c>
      <c r="U76" s="78">
        <v>16085</v>
      </c>
      <c r="V76" s="219">
        <v>2.1386384830587503E-2</v>
      </c>
      <c r="W76" s="78">
        <v>6732</v>
      </c>
      <c r="X76" s="78">
        <v>8767</v>
      </c>
      <c r="Y76" s="78">
        <v>7234</v>
      </c>
      <c r="Z76" s="78">
        <v>5254</v>
      </c>
      <c r="AA76" s="78">
        <v>85.55</v>
      </c>
      <c r="AB76" s="78">
        <v>93.99</v>
      </c>
      <c r="AC76" s="78">
        <v>81251</v>
      </c>
      <c r="AD76" s="104">
        <v>5.4782500000000001</v>
      </c>
      <c r="AE76" s="78">
        <v>39844</v>
      </c>
      <c r="AF76" s="104">
        <v>1.3622300000000001</v>
      </c>
      <c r="AG76" s="78">
        <v>-20910</v>
      </c>
      <c r="AH76" s="104">
        <v>-2.8302499999999999</v>
      </c>
      <c r="AI76" s="78">
        <v>31560</v>
      </c>
      <c r="AJ76" s="104">
        <v>-3.7580000000000002E-2</v>
      </c>
      <c r="AK76" s="78">
        <v>8500</v>
      </c>
      <c r="AL76" s="78">
        <v>7600</v>
      </c>
      <c r="AM76" s="8">
        <v>8100</v>
      </c>
      <c r="AN76" s="78">
        <v>303</v>
      </c>
      <c r="AO76" s="78">
        <v>8000</v>
      </c>
      <c r="AP76" s="78">
        <v>6800</v>
      </c>
      <c r="AQ76" s="78">
        <v>8100</v>
      </c>
      <c r="AR76" s="78">
        <v>480</v>
      </c>
      <c r="AS76" s="78">
        <v>0</v>
      </c>
      <c r="AT76" s="78">
        <v>0</v>
      </c>
      <c r="AU76" s="78">
        <v>0</v>
      </c>
      <c r="AV76" s="78">
        <v>0</v>
      </c>
      <c r="AW76" s="77">
        <v>20</v>
      </c>
      <c r="AX76" s="144"/>
      <c r="AY76" s="144"/>
      <c r="AZ76" s="144"/>
      <c r="BA76" s="54">
        <f t="shared" si="1"/>
        <v>21.018825683888899</v>
      </c>
      <c r="BB76" s="54">
        <f t="shared" si="2"/>
        <v>16.873174316111104</v>
      </c>
      <c r="BC76">
        <v>27</v>
      </c>
    </row>
    <row r="77" spans="1:55" x14ac:dyDescent="0.25">
      <c r="A77" s="3">
        <v>40295</v>
      </c>
      <c r="B77" s="77">
        <v>8146.44</v>
      </c>
      <c r="C77" s="77">
        <v>1184.5006900000001</v>
      </c>
      <c r="D77" s="77">
        <v>79.343400000000003</v>
      </c>
      <c r="E77" s="77">
        <f t="shared" si="3"/>
        <v>1235.0347000000002</v>
      </c>
      <c r="F77" s="77">
        <v>-7.0187999999999997</v>
      </c>
      <c r="G77" s="77">
        <v>-1.3585</v>
      </c>
      <c r="H77">
        <v>0</v>
      </c>
      <c r="I77" s="78">
        <v>8130</v>
      </c>
      <c r="J77">
        <v>201005</v>
      </c>
      <c r="K77" s="78">
        <v>8130</v>
      </c>
      <c r="L77" s="77">
        <f t="shared" si="4"/>
        <v>-16.4399999999996</v>
      </c>
      <c r="M77" s="78">
        <v>-201</v>
      </c>
      <c r="N77" s="78">
        <v>-4.5521399999999996</v>
      </c>
      <c r="O77" s="78">
        <v>392</v>
      </c>
      <c r="P77" s="78">
        <v>1.5929</v>
      </c>
      <c r="Q77" s="144">
        <v>-103</v>
      </c>
      <c r="R77" s="78">
        <v>774</v>
      </c>
      <c r="S77" s="78">
        <v>3944</v>
      </c>
      <c r="T77" s="78">
        <v>-2142</v>
      </c>
      <c r="U77" s="78">
        <v>17322</v>
      </c>
      <c r="V77" s="219">
        <v>0.12365777623830966</v>
      </c>
      <c r="W77" s="78">
        <v>6439</v>
      </c>
      <c r="X77" s="78">
        <v>8537</v>
      </c>
      <c r="Y77" s="78">
        <v>6743</v>
      </c>
      <c r="Z77" s="78">
        <v>4731</v>
      </c>
      <c r="AA77" s="78">
        <v>73.87</v>
      </c>
      <c r="AB77" s="78">
        <v>95.44</v>
      </c>
      <c r="AC77" s="78">
        <v>81952</v>
      </c>
      <c r="AD77" s="104">
        <v>5.2900200000000002</v>
      </c>
      <c r="AE77" s="78">
        <v>40988</v>
      </c>
      <c r="AF77" s="104">
        <v>1.4660599999999999</v>
      </c>
      <c r="AG77" s="78">
        <v>-21497</v>
      </c>
      <c r="AH77" s="104">
        <v>-2.6544599999999998</v>
      </c>
      <c r="AI77" s="78">
        <v>34969</v>
      </c>
      <c r="AJ77" s="104">
        <v>6.5300000000000002E-3</v>
      </c>
      <c r="AK77" s="78">
        <v>8500</v>
      </c>
      <c r="AL77" s="78">
        <v>7600</v>
      </c>
      <c r="AM77" s="8">
        <v>8100</v>
      </c>
      <c r="AN77" s="78">
        <v>295</v>
      </c>
      <c r="AO77" s="78">
        <v>8000</v>
      </c>
      <c r="AP77" s="78">
        <v>6800</v>
      </c>
      <c r="AQ77" s="78">
        <v>8100</v>
      </c>
      <c r="AR77" s="78">
        <v>476</v>
      </c>
      <c r="AS77" s="78">
        <v>0</v>
      </c>
      <c r="AT77" s="78">
        <v>0</v>
      </c>
      <c r="AU77" s="78">
        <v>0</v>
      </c>
      <c r="AV77" s="78">
        <v>0</v>
      </c>
      <c r="AW77" s="77">
        <v>20.16</v>
      </c>
      <c r="AX77" s="144"/>
      <c r="AY77" s="144"/>
      <c r="AZ77" s="144"/>
      <c r="BA77" s="54">
        <f t="shared" si="1"/>
        <v>21.154614743068784</v>
      </c>
      <c r="BB77" s="54">
        <f t="shared" si="2"/>
        <v>16.929385256931219</v>
      </c>
      <c r="BC77">
        <v>26</v>
      </c>
    </row>
    <row r="78" spans="1:55" x14ac:dyDescent="0.25">
      <c r="A78" s="3">
        <v>40296</v>
      </c>
      <c r="B78" s="77">
        <v>8081.55</v>
      </c>
      <c r="C78" s="77">
        <v>1244.9655499999999</v>
      </c>
      <c r="D78" s="77">
        <v>-71.542100000000005</v>
      </c>
      <c r="E78" s="77">
        <f t="shared" si="3"/>
        <v>1107.3735000000001</v>
      </c>
      <c r="F78" s="77">
        <v>-9.8977000000000004</v>
      </c>
      <c r="G78" s="77">
        <v>1.8936000000000002</v>
      </c>
      <c r="H78">
        <v>0</v>
      </c>
      <c r="I78" s="78">
        <v>8035</v>
      </c>
      <c r="J78">
        <v>201005</v>
      </c>
      <c r="K78" s="78">
        <v>8035</v>
      </c>
      <c r="L78" s="77">
        <f t="shared" si="4"/>
        <v>-46.550000000000182</v>
      </c>
      <c r="M78" s="78">
        <v>-3094</v>
      </c>
      <c r="N78" s="78">
        <v>-51.050620000000002</v>
      </c>
      <c r="O78" s="78">
        <v>786</v>
      </c>
      <c r="P78" s="78">
        <v>3.1575899999999999</v>
      </c>
      <c r="Q78" s="144">
        <v>-2897.5</v>
      </c>
      <c r="R78" s="78">
        <v>715</v>
      </c>
      <c r="S78" s="78">
        <v>3425</v>
      </c>
      <c r="T78" s="78">
        <v>-2551</v>
      </c>
      <c r="U78" s="78">
        <v>17302</v>
      </c>
      <c r="V78" s="219">
        <v>0.14743960235810888</v>
      </c>
      <c r="W78" s="78">
        <v>4065</v>
      </c>
      <c r="X78" s="78">
        <v>6575</v>
      </c>
      <c r="Y78" s="78">
        <v>3927</v>
      </c>
      <c r="Z78" s="78">
        <v>2044</v>
      </c>
      <c r="AA78" s="78">
        <v>101.08</v>
      </c>
      <c r="AB78" s="78">
        <v>93.8</v>
      </c>
      <c r="AC78" s="78">
        <v>83437</v>
      </c>
      <c r="AD78" s="104">
        <v>4.3707500000000001</v>
      </c>
      <c r="AE78" s="78">
        <v>49141</v>
      </c>
      <c r="AF78" s="104">
        <v>2.2477800000000001</v>
      </c>
      <c r="AG78" s="78">
        <v>-30103</v>
      </c>
      <c r="AH78" s="104">
        <v>-2.7110400000000001</v>
      </c>
      <c r="AI78" s="78">
        <v>39763</v>
      </c>
      <c r="AJ78" s="104">
        <v>-5.4510000000000003E-2</v>
      </c>
      <c r="AK78" s="78">
        <v>8200</v>
      </c>
      <c r="AL78" s="78">
        <v>7600</v>
      </c>
      <c r="AM78" s="8">
        <v>8000</v>
      </c>
      <c r="AN78" s="78">
        <v>310</v>
      </c>
      <c r="AO78" s="78">
        <v>9200</v>
      </c>
      <c r="AP78" s="78">
        <v>6800</v>
      </c>
      <c r="AQ78" s="78">
        <v>8000</v>
      </c>
      <c r="AR78" s="78">
        <v>488</v>
      </c>
      <c r="AS78" s="78">
        <v>0</v>
      </c>
      <c r="AT78" s="78">
        <v>0</v>
      </c>
      <c r="AU78" s="78">
        <v>0</v>
      </c>
      <c r="AV78" s="78">
        <v>0</v>
      </c>
      <c r="AW78" s="77">
        <v>21.41</v>
      </c>
      <c r="AX78" s="144"/>
      <c r="AY78" s="144"/>
      <c r="AZ78" s="144"/>
      <c r="BA78" s="54">
        <f t="shared" si="1"/>
        <v>21.523260991344728</v>
      </c>
      <c r="BB78" s="54">
        <f t="shared" si="2"/>
        <v>16.881739008655273</v>
      </c>
      <c r="BC78">
        <v>25</v>
      </c>
    </row>
    <row r="79" spans="1:55" x14ac:dyDescent="0.25">
      <c r="A79" s="3">
        <v>40297</v>
      </c>
      <c r="B79" s="77">
        <v>8054.05</v>
      </c>
      <c r="C79" s="77">
        <v>1345.7608399999999</v>
      </c>
      <c r="D79" s="77">
        <v>-46.072399999999995</v>
      </c>
      <c r="E79" s="77">
        <f t="shared" si="3"/>
        <v>1035.3008</v>
      </c>
      <c r="F79" s="77">
        <v>-0.95920000000000005</v>
      </c>
      <c r="G79" s="77">
        <v>-4.2489999999999997</v>
      </c>
      <c r="H79">
        <v>0</v>
      </c>
      <c r="I79" s="78">
        <v>8043</v>
      </c>
      <c r="J79">
        <v>201005</v>
      </c>
      <c r="K79" s="78">
        <v>8043</v>
      </c>
      <c r="L79" s="77">
        <f t="shared" si="4"/>
        <v>-11.050000000000182</v>
      </c>
      <c r="M79" s="78">
        <v>268</v>
      </c>
      <c r="N79" s="78">
        <v>2.96739</v>
      </c>
      <c r="O79" s="78">
        <v>659</v>
      </c>
      <c r="P79" s="78">
        <v>2.6493199999999999</v>
      </c>
      <c r="Q79" s="144">
        <v>432.75</v>
      </c>
      <c r="R79" s="78">
        <v>674</v>
      </c>
      <c r="S79" s="78">
        <v>1706</v>
      </c>
      <c r="T79" s="78">
        <v>-2121</v>
      </c>
      <c r="U79" s="78">
        <v>18564</v>
      </c>
      <c r="V79" s="219">
        <v>0.11425339366515837</v>
      </c>
      <c r="W79" s="78">
        <v>7077</v>
      </c>
      <c r="X79" s="78">
        <v>9587</v>
      </c>
      <c r="Y79" s="78">
        <v>6828</v>
      </c>
      <c r="Z79" s="78">
        <v>6794</v>
      </c>
      <c r="AA79" s="78">
        <v>77.02</v>
      </c>
      <c r="AB79" s="78">
        <v>97.04</v>
      </c>
      <c r="AC79" s="78">
        <v>84983</v>
      </c>
      <c r="AD79" s="104">
        <v>4.5018500000000001</v>
      </c>
      <c r="AE79" s="78">
        <v>51470</v>
      </c>
      <c r="AF79" s="104">
        <v>2.40943</v>
      </c>
      <c r="AG79" s="78">
        <v>-18522</v>
      </c>
      <c r="AH79" s="104">
        <v>-2.6158399999999999</v>
      </c>
      <c r="AI79" s="78">
        <v>37945</v>
      </c>
      <c r="AJ79" s="104">
        <v>-0.48504999999999998</v>
      </c>
      <c r="AK79" s="78">
        <v>8200</v>
      </c>
      <c r="AL79" s="78">
        <v>7600</v>
      </c>
      <c r="AM79" s="8">
        <v>8000</v>
      </c>
      <c r="AN79" s="78">
        <v>301</v>
      </c>
      <c r="AO79" s="78">
        <v>9200</v>
      </c>
      <c r="AP79" s="78">
        <v>6800</v>
      </c>
      <c r="AQ79" s="78">
        <v>8000</v>
      </c>
      <c r="AR79" s="78">
        <v>478</v>
      </c>
      <c r="AS79" s="78">
        <v>0</v>
      </c>
      <c r="AT79" s="78">
        <v>0</v>
      </c>
      <c r="AU79" s="78">
        <v>0</v>
      </c>
      <c r="AV79" s="78">
        <v>0</v>
      </c>
      <c r="AW79" s="77">
        <v>21.32</v>
      </c>
      <c r="AX79" s="144"/>
      <c r="AY79" s="144"/>
      <c r="AZ79" s="144"/>
      <c r="BA79" s="54">
        <f t="shared" si="1"/>
        <v>21.819240566584931</v>
      </c>
      <c r="BB79" s="54">
        <f t="shared" si="2"/>
        <v>16.877759433415072</v>
      </c>
      <c r="BC79">
        <v>24</v>
      </c>
    </row>
    <row r="80" spans="1:55" x14ac:dyDescent="0.25">
      <c r="A80" s="3">
        <v>40298</v>
      </c>
      <c r="B80" s="77">
        <v>8004.25</v>
      </c>
      <c r="C80" s="77">
        <v>1533.9185199999999</v>
      </c>
      <c r="D80" s="77">
        <v>129.1754</v>
      </c>
      <c r="E80" s="77">
        <f t="shared" si="3"/>
        <v>1012.2153000000001</v>
      </c>
      <c r="F80" s="77">
        <v>-14.455599999999999</v>
      </c>
      <c r="G80" s="77">
        <v>-23.200500000000002</v>
      </c>
      <c r="H80">
        <v>0</v>
      </c>
      <c r="I80" s="78">
        <v>7989</v>
      </c>
      <c r="J80">
        <v>201005</v>
      </c>
      <c r="K80" s="78">
        <v>7989</v>
      </c>
      <c r="L80" s="77">
        <f t="shared" si="4"/>
        <v>-15.25</v>
      </c>
      <c r="M80" s="78">
        <v>-1956</v>
      </c>
      <c r="N80" s="78">
        <v>-32.577039999999997</v>
      </c>
      <c r="O80" s="78">
        <v>-167</v>
      </c>
      <c r="P80" s="78">
        <v>-0.66776999999999997</v>
      </c>
      <c r="Q80" s="144">
        <v>-1997.75</v>
      </c>
      <c r="R80" s="78">
        <v>580</v>
      </c>
      <c r="S80" s="78">
        <v>613</v>
      </c>
      <c r="T80" s="78">
        <v>-5297</v>
      </c>
      <c r="U80" s="78">
        <v>20132</v>
      </c>
      <c r="V80" s="219">
        <v>0.26311345122193525</v>
      </c>
      <c r="W80" s="78">
        <v>5748</v>
      </c>
      <c r="X80" s="78">
        <v>8258</v>
      </c>
      <c r="Y80" s="78">
        <v>3916</v>
      </c>
      <c r="Z80" s="78">
        <v>3301</v>
      </c>
      <c r="AA80" s="78">
        <v>85.58</v>
      </c>
      <c r="AB80" s="78">
        <v>98.65</v>
      </c>
      <c r="AC80" s="78">
        <v>85638</v>
      </c>
      <c r="AD80" s="104">
        <v>3.7513800000000002</v>
      </c>
      <c r="AE80" s="78">
        <v>50835</v>
      </c>
      <c r="AF80" s="104">
        <v>2.6933400000000001</v>
      </c>
      <c r="AG80" s="78">
        <v>-15674</v>
      </c>
      <c r="AH80" s="104">
        <v>-2.0557599999999998</v>
      </c>
      <c r="AI80" s="78">
        <v>37857</v>
      </c>
      <c r="AJ80" s="104">
        <v>-0.40851999999999999</v>
      </c>
      <c r="AK80" s="78">
        <v>8200</v>
      </c>
      <c r="AL80" s="78">
        <v>7500</v>
      </c>
      <c r="AM80" s="8">
        <v>8000</v>
      </c>
      <c r="AN80" s="78">
        <v>296</v>
      </c>
      <c r="AO80" s="78">
        <v>9200</v>
      </c>
      <c r="AP80" s="78">
        <v>6800</v>
      </c>
      <c r="AQ80" s="78">
        <v>8000</v>
      </c>
      <c r="AR80" s="78">
        <v>472</v>
      </c>
      <c r="AS80" s="78">
        <v>0</v>
      </c>
      <c r="AT80" s="78">
        <v>0</v>
      </c>
      <c r="AU80" s="78">
        <v>0</v>
      </c>
      <c r="AV80" s="78">
        <v>0</v>
      </c>
      <c r="AW80" s="77">
        <v>21.63</v>
      </c>
      <c r="AX80" s="144"/>
      <c r="AY80" s="144"/>
      <c r="AZ80" s="144"/>
      <c r="BA80" s="54">
        <f t="shared" si="1"/>
        <v>22.103868302367228</v>
      </c>
      <c r="BB80" s="54">
        <f t="shared" si="2"/>
        <v>16.969131697632765</v>
      </c>
      <c r="BC80">
        <v>23</v>
      </c>
    </row>
    <row r="81" spans="1:55" x14ac:dyDescent="0.25">
      <c r="A81" s="3">
        <v>40301</v>
      </c>
      <c r="B81" s="77">
        <v>7952.17</v>
      </c>
      <c r="C81" s="77">
        <v>931.95104000000003</v>
      </c>
      <c r="D81" s="77">
        <v>-53.4499</v>
      </c>
      <c r="E81" s="77">
        <f t="shared" si="3"/>
        <v>874.09659999999997</v>
      </c>
      <c r="F81" s="77">
        <v>-16.7164</v>
      </c>
      <c r="G81" s="77">
        <v>-9.3522999999999996</v>
      </c>
      <c r="H81">
        <v>0</v>
      </c>
      <c r="I81" s="78">
        <v>7931</v>
      </c>
      <c r="J81">
        <v>201005</v>
      </c>
      <c r="K81" s="78">
        <v>7931</v>
      </c>
      <c r="L81" s="77">
        <f t="shared" si="4"/>
        <v>-21.170000000000073</v>
      </c>
      <c r="M81" s="78">
        <v>-3824</v>
      </c>
      <c r="N81" s="78">
        <v>-62.008229999999998</v>
      </c>
      <c r="O81" s="78">
        <v>27</v>
      </c>
      <c r="P81" s="78">
        <v>0.10631</v>
      </c>
      <c r="Q81" s="144">
        <v>-3817.25</v>
      </c>
      <c r="R81" s="78">
        <v>206</v>
      </c>
      <c r="S81" s="78">
        <v>113</v>
      </c>
      <c r="T81" s="78">
        <v>-7329</v>
      </c>
      <c r="U81" s="78">
        <v>22490</v>
      </c>
      <c r="V81" s="219">
        <v>0.32587816807469988</v>
      </c>
      <c r="W81" s="78">
        <v>5568</v>
      </c>
      <c r="X81" s="78">
        <v>7588</v>
      </c>
      <c r="Y81" s="78">
        <v>2528</v>
      </c>
      <c r="Z81" s="78">
        <v>2311</v>
      </c>
      <c r="AA81" s="78">
        <v>83.93</v>
      </c>
      <c r="AB81" s="78">
        <v>93.07</v>
      </c>
      <c r="AC81" s="78">
        <v>86430</v>
      </c>
      <c r="AD81" s="104">
        <v>3.17977</v>
      </c>
      <c r="AE81" s="78">
        <v>53778</v>
      </c>
      <c r="AF81" s="104">
        <v>3.0527000000000002</v>
      </c>
      <c r="AG81" s="78">
        <v>-28121</v>
      </c>
      <c r="AH81" s="104">
        <v>-2.06873</v>
      </c>
      <c r="AI81" s="78">
        <v>44500</v>
      </c>
      <c r="AJ81" s="104">
        <v>-0.27511999999999998</v>
      </c>
      <c r="AK81" s="78">
        <v>8200</v>
      </c>
      <c r="AL81" s="78">
        <v>7500</v>
      </c>
      <c r="AM81" s="8">
        <v>7900</v>
      </c>
      <c r="AN81" s="78">
        <v>286</v>
      </c>
      <c r="AO81" s="78">
        <v>8600</v>
      </c>
      <c r="AP81" s="78">
        <v>6800</v>
      </c>
      <c r="AQ81" s="78">
        <v>7900</v>
      </c>
      <c r="AR81" s="78">
        <v>471</v>
      </c>
      <c r="AS81" s="78">
        <v>0</v>
      </c>
      <c r="AT81" s="78">
        <v>0</v>
      </c>
      <c r="AU81" s="78">
        <v>0</v>
      </c>
      <c r="AV81" s="78">
        <v>0</v>
      </c>
      <c r="AW81" s="77">
        <v>22.27</v>
      </c>
      <c r="AX81" s="144"/>
      <c r="AY81" s="144"/>
      <c r="AZ81" s="144"/>
      <c r="BA81" s="54">
        <f t="shared" si="1"/>
        <v>22.484978212786856</v>
      </c>
      <c r="BB81" s="54">
        <f t="shared" si="2"/>
        <v>17.014021787213146</v>
      </c>
      <c r="BC81">
        <v>22</v>
      </c>
    </row>
    <row r="82" spans="1:55" x14ac:dyDescent="0.25">
      <c r="A82" s="3">
        <v>40302</v>
      </c>
      <c r="B82" s="77">
        <v>7930.77</v>
      </c>
      <c r="C82" s="77">
        <v>961.73086000000001</v>
      </c>
      <c r="D82" s="77">
        <v>-21.088000000000001</v>
      </c>
      <c r="E82" s="77">
        <f t="shared" si="3"/>
        <v>666.80039999999997</v>
      </c>
      <c r="F82" s="77">
        <v>-14.7348</v>
      </c>
      <c r="G82" s="77">
        <v>-6.1753999999999998</v>
      </c>
      <c r="H82">
        <v>0</v>
      </c>
      <c r="I82" s="78">
        <v>7880</v>
      </c>
      <c r="J82">
        <v>201005</v>
      </c>
      <c r="K82" s="78">
        <v>7880</v>
      </c>
      <c r="L82" s="77">
        <f t="shared" si="4"/>
        <v>-50.770000000000437</v>
      </c>
      <c r="M82" s="78">
        <v>-3630</v>
      </c>
      <c r="N82" s="78">
        <v>-58.522849999999998</v>
      </c>
      <c r="O82" s="78">
        <v>256</v>
      </c>
      <c r="P82" s="78">
        <v>1.0079800000000001</v>
      </c>
      <c r="Q82" s="144">
        <v>-3566</v>
      </c>
      <c r="R82" s="78">
        <v>517</v>
      </c>
      <c r="S82" s="78">
        <v>-298</v>
      </c>
      <c r="T82" s="78">
        <v>-7540</v>
      </c>
      <c r="U82" s="78">
        <v>23657</v>
      </c>
      <c r="V82" s="219">
        <v>0.31872173141142157</v>
      </c>
      <c r="W82" s="78">
        <v>4308</v>
      </c>
      <c r="X82" s="78">
        <v>4285</v>
      </c>
      <c r="Y82" s="78">
        <v>-128</v>
      </c>
      <c r="Z82" s="78">
        <v>1060</v>
      </c>
      <c r="AA82" s="78">
        <v>96.02</v>
      </c>
      <c r="AB82" s="78">
        <v>92.94</v>
      </c>
      <c r="AC82" s="78">
        <v>90249</v>
      </c>
      <c r="AD82" s="104">
        <v>2.7722099999999998</v>
      </c>
      <c r="AE82" s="78">
        <v>53468</v>
      </c>
      <c r="AF82" s="104">
        <v>3.3042899999999999</v>
      </c>
      <c r="AG82" s="78">
        <v>-27021</v>
      </c>
      <c r="AH82" s="104">
        <v>-1.46286</v>
      </c>
      <c r="AI82" s="78">
        <v>45392</v>
      </c>
      <c r="AJ82" s="104">
        <v>-0.37375999999999998</v>
      </c>
      <c r="AK82" s="78">
        <v>8200</v>
      </c>
      <c r="AL82" s="78">
        <v>7600</v>
      </c>
      <c r="AM82" s="8">
        <v>7900</v>
      </c>
      <c r="AN82" s="78">
        <v>268</v>
      </c>
      <c r="AO82" s="78">
        <v>8600</v>
      </c>
      <c r="AP82" s="78">
        <v>6800</v>
      </c>
      <c r="AQ82" s="78">
        <v>7900</v>
      </c>
      <c r="AR82" s="78">
        <v>463</v>
      </c>
      <c r="AS82" s="78">
        <v>0</v>
      </c>
      <c r="AT82" s="78">
        <v>0</v>
      </c>
      <c r="AU82" s="78">
        <v>0</v>
      </c>
      <c r="AV82" s="78">
        <v>0</v>
      </c>
      <c r="AW82" s="77">
        <v>22.03</v>
      </c>
      <c r="AX82" s="144"/>
      <c r="AY82" s="144"/>
      <c r="AZ82" s="144"/>
      <c r="BA82" s="54">
        <f t="shared" si="1"/>
        <v>22.743714546395484</v>
      </c>
      <c r="BB82" s="54">
        <f t="shared" si="2"/>
        <v>17.151285453604519</v>
      </c>
      <c r="BC82">
        <v>21</v>
      </c>
    </row>
    <row r="83" spans="1:55" x14ac:dyDescent="0.25">
      <c r="A83" s="3">
        <v>40303</v>
      </c>
      <c r="B83" s="77">
        <v>7696.9</v>
      </c>
      <c r="C83" s="77">
        <v>1369.5606399999999</v>
      </c>
      <c r="D83" s="77">
        <v>-237.1207</v>
      </c>
      <c r="E83" s="77">
        <f t="shared" si="3"/>
        <v>315.76479999999998</v>
      </c>
      <c r="F83" s="77">
        <v>-5.5209999999999999</v>
      </c>
      <c r="G83" s="77">
        <v>-12.515899999999998</v>
      </c>
      <c r="H83">
        <v>0</v>
      </c>
      <c r="I83" s="78">
        <v>7657</v>
      </c>
      <c r="J83">
        <v>201005</v>
      </c>
      <c r="K83" s="78">
        <v>7657</v>
      </c>
      <c r="L83" s="77">
        <f t="shared" si="4"/>
        <v>-39.899999999999636</v>
      </c>
      <c r="M83" s="78">
        <v>-5406</v>
      </c>
      <c r="N83" s="78">
        <v>-84.111760000000004</v>
      </c>
      <c r="O83" s="78">
        <v>1072</v>
      </c>
      <c r="P83" s="78">
        <v>4.1024200000000004</v>
      </c>
      <c r="Q83" s="144">
        <v>-5138</v>
      </c>
      <c r="R83" s="78">
        <v>-245</v>
      </c>
      <c r="S83" s="78">
        <v>-1556</v>
      </c>
      <c r="T83" s="78">
        <v>-4553</v>
      </c>
      <c r="U83" s="78">
        <v>26533</v>
      </c>
      <c r="V83" s="219">
        <v>0.17159763313609466</v>
      </c>
      <c r="W83" s="78">
        <v>1997</v>
      </c>
      <c r="X83" s="78">
        <v>3757</v>
      </c>
      <c r="Y83" s="78">
        <v>-2148</v>
      </c>
      <c r="Z83" s="78">
        <v>-388</v>
      </c>
      <c r="AA83" s="78">
        <v>101.74</v>
      </c>
      <c r="AB83" s="78">
        <v>81.81</v>
      </c>
      <c r="AC83" s="78">
        <v>96030</v>
      </c>
      <c r="AD83" s="104">
        <v>2.0966399999999998</v>
      </c>
      <c r="AE83" s="78">
        <v>62889</v>
      </c>
      <c r="AF83" s="104">
        <v>6.3384799999999997</v>
      </c>
      <c r="AG83" s="78">
        <v>-56307</v>
      </c>
      <c r="AH83" s="104">
        <v>-1.23491</v>
      </c>
      <c r="AI83" s="78">
        <v>40161</v>
      </c>
      <c r="AJ83" s="104">
        <v>-1.4790300000000001</v>
      </c>
      <c r="AK83" s="78">
        <v>8200</v>
      </c>
      <c r="AL83" s="78">
        <v>7500</v>
      </c>
      <c r="AM83" s="8">
        <v>7700</v>
      </c>
      <c r="AN83" s="78">
        <v>280</v>
      </c>
      <c r="AO83" s="78">
        <v>8600</v>
      </c>
      <c r="AP83" s="78">
        <v>6800</v>
      </c>
      <c r="AQ83" s="78">
        <v>7600</v>
      </c>
      <c r="AR83" s="78">
        <v>497</v>
      </c>
      <c r="AS83" s="78">
        <v>0</v>
      </c>
      <c r="AT83" s="78">
        <v>0</v>
      </c>
      <c r="AU83" s="78">
        <v>0</v>
      </c>
      <c r="AV83" s="78">
        <v>0</v>
      </c>
      <c r="AW83" s="77">
        <v>23.57</v>
      </c>
      <c r="AX83" s="144"/>
      <c r="AY83" s="144"/>
      <c r="AZ83" s="144"/>
      <c r="BA83" s="54">
        <f t="shared" si="1"/>
        <v>23.280222612894921</v>
      </c>
      <c r="BB83" s="54">
        <f t="shared" si="2"/>
        <v>17.190777387105076</v>
      </c>
      <c r="BC83">
        <v>20</v>
      </c>
    </row>
    <row r="84" spans="1:55" x14ac:dyDescent="0.25">
      <c r="A84" s="3">
        <v>40304</v>
      </c>
      <c r="B84" s="77">
        <v>7579.48</v>
      </c>
      <c r="C84" s="77">
        <v>1171.0229300000001</v>
      </c>
      <c r="D84" s="77">
        <v>-128.3297</v>
      </c>
      <c r="E84" s="77">
        <f t="shared" si="3"/>
        <v>151.93959999999998</v>
      </c>
      <c r="F84" s="77">
        <v>-9.5054999999999996</v>
      </c>
      <c r="G84" s="77">
        <v>-13.1668</v>
      </c>
      <c r="H84">
        <v>0</v>
      </c>
      <c r="I84" s="78">
        <v>7579</v>
      </c>
      <c r="J84">
        <v>201005</v>
      </c>
      <c r="K84" s="78">
        <v>7579</v>
      </c>
      <c r="L84" s="77">
        <f t="shared" si="4"/>
        <v>-0.47999999999956344</v>
      </c>
      <c r="M84" s="78">
        <v>-2265</v>
      </c>
      <c r="N84" s="78">
        <v>-35.789720000000003</v>
      </c>
      <c r="O84" s="78">
        <v>1604</v>
      </c>
      <c r="P84" s="78">
        <v>6.0764199999999997</v>
      </c>
      <c r="Q84" s="144">
        <v>-1864</v>
      </c>
      <c r="R84" s="78">
        <v>-438</v>
      </c>
      <c r="S84" s="78">
        <v>-1528</v>
      </c>
      <c r="T84" s="78">
        <v>-4878</v>
      </c>
      <c r="U84" s="78">
        <v>27674</v>
      </c>
      <c r="V84" s="219">
        <v>0.17626653176266532</v>
      </c>
      <c r="W84" s="78">
        <v>2103</v>
      </c>
      <c r="X84" s="78">
        <v>1963</v>
      </c>
      <c r="Y84" s="78">
        <v>-1428</v>
      </c>
      <c r="Z84" s="78">
        <v>332</v>
      </c>
      <c r="AA84" s="78">
        <v>101.94</v>
      </c>
      <c r="AB84" s="78">
        <v>74</v>
      </c>
      <c r="AC84" s="78">
        <v>99488</v>
      </c>
      <c r="AD84" s="104">
        <v>1.84687</v>
      </c>
      <c r="AE84" s="78">
        <v>77876</v>
      </c>
      <c r="AF84" s="104">
        <v>7.5466800000000003</v>
      </c>
      <c r="AG84" s="78">
        <v>-80098</v>
      </c>
      <c r="AH84" s="104">
        <v>-1.36971</v>
      </c>
      <c r="AI84" s="78">
        <v>33049</v>
      </c>
      <c r="AJ84" s="104">
        <v>-2.2150799999999999</v>
      </c>
      <c r="AK84" s="78">
        <v>8200</v>
      </c>
      <c r="AL84" s="78">
        <v>7400</v>
      </c>
      <c r="AM84" s="8">
        <v>7600</v>
      </c>
      <c r="AN84" s="78">
        <v>246</v>
      </c>
      <c r="AO84" s="78">
        <v>8400</v>
      </c>
      <c r="AP84" s="78">
        <v>6800</v>
      </c>
      <c r="AQ84" s="78">
        <v>7500</v>
      </c>
      <c r="AR84" s="78">
        <v>478</v>
      </c>
      <c r="AS84" s="78">
        <v>0</v>
      </c>
      <c r="AT84" s="78">
        <v>0</v>
      </c>
      <c r="AU84" s="78">
        <v>0</v>
      </c>
      <c r="AV84" s="78">
        <v>0</v>
      </c>
      <c r="AW84" s="77">
        <v>23.38</v>
      </c>
      <c r="AX84" s="144"/>
      <c r="AY84" s="144"/>
      <c r="AZ84" s="144"/>
      <c r="BA84" s="54">
        <f t="shared" si="1"/>
        <v>23.709947255877879</v>
      </c>
      <c r="BB84" s="54">
        <f t="shared" si="2"/>
        <v>17.255052744122111</v>
      </c>
      <c r="BC84">
        <v>19</v>
      </c>
    </row>
    <row r="85" spans="1:55" x14ac:dyDescent="0.25">
      <c r="A85" s="3">
        <v>40305</v>
      </c>
      <c r="B85" s="77">
        <v>7567.1</v>
      </c>
      <c r="C85" s="77">
        <v>1361.79233</v>
      </c>
      <c r="D85" s="77">
        <v>-121.0318</v>
      </c>
      <c r="E85" s="77">
        <f t="shared" si="3"/>
        <v>-14.465300000000155</v>
      </c>
      <c r="F85" s="77">
        <v>-0.109</v>
      </c>
      <c r="G85" s="77">
        <v>-7.5345000000000004</v>
      </c>
      <c r="H85">
        <v>0</v>
      </c>
      <c r="I85" s="78">
        <v>7502</v>
      </c>
      <c r="J85">
        <v>201005</v>
      </c>
      <c r="K85" s="78">
        <v>7502</v>
      </c>
      <c r="L85" s="77">
        <f t="shared" si="4"/>
        <v>-65.100000000000364</v>
      </c>
      <c r="M85" s="78">
        <v>2</v>
      </c>
      <c r="N85" s="78">
        <v>-1.40239</v>
      </c>
      <c r="O85" s="78">
        <v>1176</v>
      </c>
      <c r="P85" s="78">
        <v>4.4113600000000002</v>
      </c>
      <c r="Q85" s="144">
        <v>296</v>
      </c>
      <c r="R85" s="78">
        <v>-140</v>
      </c>
      <c r="S85" s="78">
        <v>-1293</v>
      </c>
      <c r="T85" s="78">
        <v>-3098</v>
      </c>
      <c r="U85" s="78">
        <v>26740</v>
      </c>
      <c r="V85" s="219">
        <v>0.11585639491398654</v>
      </c>
      <c r="W85" s="78">
        <v>3831</v>
      </c>
      <c r="X85" s="78">
        <v>3691</v>
      </c>
      <c r="Y85" s="78">
        <v>1256</v>
      </c>
      <c r="Z85" s="78">
        <v>1116</v>
      </c>
      <c r="AA85" s="78">
        <v>95.39</v>
      </c>
      <c r="AB85" s="78">
        <v>66.19</v>
      </c>
      <c r="AC85" s="78">
        <v>98067</v>
      </c>
      <c r="AD85" s="104">
        <v>1.8855500000000001</v>
      </c>
      <c r="AE85" s="78">
        <v>88199</v>
      </c>
      <c r="AF85" s="104">
        <v>9.4545600000000007</v>
      </c>
      <c r="AG85" s="78">
        <v>-89565</v>
      </c>
      <c r="AH85" s="104">
        <v>-1.84615</v>
      </c>
      <c r="AI85" s="78">
        <v>13433</v>
      </c>
      <c r="AJ85" s="104">
        <v>-3.1726700000000001</v>
      </c>
      <c r="AK85" s="78">
        <v>8200</v>
      </c>
      <c r="AL85" s="78">
        <v>7000</v>
      </c>
      <c r="AM85" s="8">
        <v>7500</v>
      </c>
      <c r="AN85" s="78">
        <v>274</v>
      </c>
      <c r="AO85" s="78">
        <v>8200</v>
      </c>
      <c r="AP85" s="78">
        <v>6800</v>
      </c>
      <c r="AQ85" s="78">
        <v>7500</v>
      </c>
      <c r="AR85" s="78">
        <v>525</v>
      </c>
      <c r="AS85" s="78">
        <v>0</v>
      </c>
      <c r="AT85" s="78">
        <v>0</v>
      </c>
      <c r="AU85" s="78">
        <v>0</v>
      </c>
      <c r="AV85" s="78">
        <v>0</v>
      </c>
      <c r="AW85" s="77">
        <v>25.62</v>
      </c>
      <c r="AX85" s="144"/>
      <c r="AY85" s="144"/>
      <c r="AZ85" s="144"/>
      <c r="BA85" s="54">
        <f t="shared" si="1"/>
        <v>24.630634574108793</v>
      </c>
      <c r="BB85" s="54">
        <f t="shared" si="2"/>
        <v>17.080365425891205</v>
      </c>
      <c r="BC85">
        <v>18</v>
      </c>
    </row>
    <row r="86" spans="1:55" x14ac:dyDescent="0.25">
      <c r="A86" s="3">
        <v>40308</v>
      </c>
      <c r="B86" s="77">
        <v>7664.73</v>
      </c>
      <c r="C86" s="77">
        <v>912.51146000000006</v>
      </c>
      <c r="D86" s="77">
        <v>-91.398600000000002</v>
      </c>
      <c r="E86" s="77">
        <f t="shared" si="3"/>
        <v>-140.92530000000011</v>
      </c>
      <c r="F86" s="77">
        <v>-0.44109999999999999</v>
      </c>
      <c r="G86" s="77">
        <v>-3.3069999999999999</v>
      </c>
      <c r="H86">
        <v>0</v>
      </c>
      <c r="I86" s="78">
        <v>7637</v>
      </c>
      <c r="J86">
        <v>201005</v>
      </c>
      <c r="K86" s="78">
        <v>7637</v>
      </c>
      <c r="L86" s="77">
        <f t="shared" si="4"/>
        <v>-27.729999999999563</v>
      </c>
      <c r="M86" s="78">
        <v>3803</v>
      </c>
      <c r="N86" s="78">
        <v>56.657989999999998</v>
      </c>
      <c r="O86" s="78">
        <v>1457</v>
      </c>
      <c r="P86" s="78">
        <v>5.5624000000000002</v>
      </c>
      <c r="Q86" s="144">
        <v>4167.25</v>
      </c>
      <c r="R86" s="78">
        <v>-380</v>
      </c>
      <c r="S86" s="78">
        <v>-2090</v>
      </c>
      <c r="T86" s="78">
        <v>-1147</v>
      </c>
      <c r="U86" s="78">
        <v>26968</v>
      </c>
      <c r="V86" s="219">
        <v>4.2531889646989021E-2</v>
      </c>
      <c r="W86" s="78">
        <v>4348</v>
      </c>
      <c r="X86" s="78">
        <v>4208</v>
      </c>
      <c r="Y86" s="78">
        <v>2377</v>
      </c>
      <c r="Z86" s="78">
        <v>3015</v>
      </c>
      <c r="AA86" s="78">
        <v>88.29</v>
      </c>
      <c r="AB86" s="78">
        <v>68.81</v>
      </c>
      <c r="AC86" s="78">
        <v>102154</v>
      </c>
      <c r="AD86" s="104">
        <v>2.3793799999999998</v>
      </c>
      <c r="AE86" s="78">
        <v>87517</v>
      </c>
      <c r="AF86" s="104">
        <v>6.6060999999999996</v>
      </c>
      <c r="AG86" s="78">
        <v>-75853</v>
      </c>
      <c r="AH86" s="104">
        <v>-1.78128</v>
      </c>
      <c r="AI86" s="78">
        <v>4865</v>
      </c>
      <c r="AJ86" s="104">
        <v>-2.9601000000000002</v>
      </c>
      <c r="AK86" s="78">
        <v>8200</v>
      </c>
      <c r="AL86" s="78">
        <v>7000</v>
      </c>
      <c r="AM86" s="8">
        <v>7600</v>
      </c>
      <c r="AN86" s="78">
        <v>225</v>
      </c>
      <c r="AO86" s="78">
        <v>8200</v>
      </c>
      <c r="AP86" s="78">
        <v>6800</v>
      </c>
      <c r="AQ86" s="78">
        <v>7600</v>
      </c>
      <c r="AR86" s="78">
        <v>484</v>
      </c>
      <c r="AS86" s="78">
        <v>0</v>
      </c>
      <c r="AT86" s="78">
        <v>0</v>
      </c>
      <c r="AU86" s="78">
        <v>0</v>
      </c>
      <c r="AV86" s="78">
        <v>0</v>
      </c>
      <c r="AW86" s="77">
        <v>24.81</v>
      </c>
      <c r="AX86" s="144"/>
      <c r="AY86" s="144"/>
      <c r="AZ86" s="144"/>
      <c r="BA86" s="54">
        <f t="shared" si="1"/>
        <v>25.193699447916817</v>
      </c>
      <c r="BB86" s="54">
        <f t="shared" si="2"/>
        <v>17.113300552083178</v>
      </c>
      <c r="BC86">
        <v>17</v>
      </c>
    </row>
    <row r="87" spans="1:55" x14ac:dyDescent="0.25">
      <c r="A87" s="3">
        <v>40309</v>
      </c>
      <c r="B87" s="77">
        <v>7608.44</v>
      </c>
      <c r="C87" s="77">
        <v>1109.59977</v>
      </c>
      <c r="D87" s="77">
        <v>-99.076499999999996</v>
      </c>
      <c r="E87" s="77">
        <f t="shared" si="3"/>
        <v>-253.91480000000013</v>
      </c>
      <c r="F87" s="77">
        <v>6.8310000000000004</v>
      </c>
      <c r="G87" s="77">
        <v>-27.1736</v>
      </c>
      <c r="H87">
        <v>0</v>
      </c>
      <c r="I87" s="78">
        <v>7568</v>
      </c>
      <c r="J87">
        <v>201005</v>
      </c>
      <c r="K87" s="78">
        <v>7568</v>
      </c>
      <c r="L87" s="77">
        <f t="shared" si="4"/>
        <v>-40.4399999999996</v>
      </c>
      <c r="M87" s="78">
        <v>7401</v>
      </c>
      <c r="N87" s="78">
        <v>110.68772</v>
      </c>
      <c r="O87" s="78">
        <v>2445</v>
      </c>
      <c r="P87" s="78">
        <v>9.2557100000000005</v>
      </c>
      <c r="Q87" s="144">
        <v>8012.25</v>
      </c>
      <c r="R87" s="78">
        <v>-464</v>
      </c>
      <c r="S87" s="78">
        <v>-2695</v>
      </c>
      <c r="T87" s="78">
        <v>-3843</v>
      </c>
      <c r="U87" s="78">
        <v>24975</v>
      </c>
      <c r="V87" s="219">
        <v>0.15387387387387388</v>
      </c>
      <c r="W87" s="78">
        <v>4327</v>
      </c>
      <c r="X87" s="78">
        <v>6397</v>
      </c>
      <c r="Y87" s="78">
        <v>3278</v>
      </c>
      <c r="Z87" s="78">
        <v>6875</v>
      </c>
      <c r="AA87" s="78">
        <v>103.99</v>
      </c>
      <c r="AB87" s="78">
        <v>71.69</v>
      </c>
      <c r="AC87" s="78">
        <v>110010</v>
      </c>
      <c r="AD87" s="104">
        <v>2.1014499999999998</v>
      </c>
      <c r="AE87" s="78">
        <v>83482</v>
      </c>
      <c r="AF87" s="104">
        <v>7.34206</v>
      </c>
      <c r="AG87" s="78">
        <v>-66068</v>
      </c>
      <c r="AH87" s="104">
        <v>-1.02538</v>
      </c>
      <c r="AI87" s="78">
        <v>-1378</v>
      </c>
      <c r="AJ87" s="104">
        <v>-3.4817999999999998</v>
      </c>
      <c r="AK87" s="78">
        <v>7900</v>
      </c>
      <c r="AL87" s="78">
        <v>7000</v>
      </c>
      <c r="AM87" s="8">
        <v>7600</v>
      </c>
      <c r="AN87" s="78">
        <v>221</v>
      </c>
      <c r="AO87" s="78">
        <v>8200</v>
      </c>
      <c r="AP87" s="78">
        <v>6800</v>
      </c>
      <c r="AQ87" s="78">
        <v>7500</v>
      </c>
      <c r="AR87" s="78">
        <v>494</v>
      </c>
      <c r="AS87" s="78">
        <v>0</v>
      </c>
      <c r="AT87" s="78">
        <v>0</v>
      </c>
      <c r="AU87" s="78">
        <v>0</v>
      </c>
      <c r="AV87" s="78">
        <v>0</v>
      </c>
      <c r="AW87" s="77">
        <v>25.53</v>
      </c>
      <c r="AX87" s="144"/>
      <c r="AY87" s="144"/>
      <c r="AZ87" s="144"/>
      <c r="BA87" s="54">
        <f t="shared" ref="BA87:BA100" si="5">AVERAGE(AW68:AW87)+2*_xlfn.STDEV.S(AW68:AW87)</f>
        <v>25.870480208926246</v>
      </c>
      <c r="BB87" s="54">
        <f t="shared" ref="BB87:BB100" si="6">AVERAGE(AW68:AW87)-2*_xlfn.STDEV.S(AW68:AW87)</f>
        <v>17.007519791073754</v>
      </c>
      <c r="BC87">
        <v>16</v>
      </c>
    </row>
    <row r="88" spans="1:55" x14ac:dyDescent="0.25">
      <c r="A88" s="3">
        <v>40310</v>
      </c>
      <c r="B88" s="77">
        <v>7602.7</v>
      </c>
      <c r="C88" s="77">
        <v>770.72821999999996</v>
      </c>
      <c r="D88" s="77">
        <v>-30.180799999999998</v>
      </c>
      <c r="E88" s="77">
        <f t="shared" ref="E88:E151" si="7">SUM(D69:D88)</f>
        <v>-345.0929000000001</v>
      </c>
      <c r="F88" s="77">
        <v>-5.1959</v>
      </c>
      <c r="G88" s="77">
        <v>-7.5751999999999997</v>
      </c>
      <c r="H88">
        <v>0</v>
      </c>
      <c r="I88" s="78">
        <v>7587</v>
      </c>
      <c r="J88">
        <v>201005</v>
      </c>
      <c r="K88" s="78">
        <v>7587</v>
      </c>
      <c r="L88" s="77">
        <f t="shared" si="4"/>
        <v>-15.699999999999818</v>
      </c>
      <c r="M88" s="78">
        <v>8110</v>
      </c>
      <c r="N88" s="78">
        <v>121.58301</v>
      </c>
      <c r="O88" s="78">
        <v>2843</v>
      </c>
      <c r="P88" s="78">
        <v>10.78398</v>
      </c>
      <c r="Q88" s="144">
        <v>8820.75</v>
      </c>
      <c r="R88" s="78">
        <v>-478</v>
      </c>
      <c r="S88" s="78">
        <v>-2841</v>
      </c>
      <c r="T88" s="78">
        <v>-2847</v>
      </c>
      <c r="U88" s="78">
        <v>27543</v>
      </c>
      <c r="V88" s="219">
        <v>0.10336564644374251</v>
      </c>
      <c r="W88" s="78">
        <v>4653</v>
      </c>
      <c r="X88" s="78">
        <v>4513</v>
      </c>
      <c r="Y88" s="78">
        <v>4279</v>
      </c>
      <c r="Z88" s="78">
        <v>9026</v>
      </c>
      <c r="AA88" s="78">
        <v>92.43</v>
      </c>
      <c r="AB88" s="78">
        <v>73.64</v>
      </c>
      <c r="AC88" s="78">
        <v>112405</v>
      </c>
      <c r="AD88" s="104">
        <v>2.0281699999999998</v>
      </c>
      <c r="AE88" s="78">
        <v>78622</v>
      </c>
      <c r="AF88" s="104">
        <v>6.4963499999999996</v>
      </c>
      <c r="AG88" s="78">
        <v>-71145</v>
      </c>
      <c r="AH88" s="104">
        <v>-0.87572000000000005</v>
      </c>
      <c r="AI88" s="78">
        <v>3939</v>
      </c>
      <c r="AJ88" s="104">
        <v>-3.4087999999999998</v>
      </c>
      <c r="AK88" s="78">
        <v>7800</v>
      </c>
      <c r="AL88" s="78">
        <v>7200</v>
      </c>
      <c r="AM88" s="8">
        <v>7600</v>
      </c>
      <c r="AN88" s="78">
        <v>187</v>
      </c>
      <c r="AO88" s="78">
        <v>8200</v>
      </c>
      <c r="AP88" s="78">
        <v>6800</v>
      </c>
      <c r="AQ88" s="78">
        <v>7600</v>
      </c>
      <c r="AR88" s="78">
        <v>450</v>
      </c>
      <c r="AS88" s="78">
        <v>0</v>
      </c>
      <c r="AT88" s="78">
        <v>0</v>
      </c>
      <c r="AU88" s="78">
        <v>0</v>
      </c>
      <c r="AV88" s="78">
        <v>0</v>
      </c>
      <c r="AW88" s="77">
        <v>24.42</v>
      </c>
      <c r="AX88" s="144"/>
      <c r="AY88" s="144"/>
      <c r="AZ88" s="144"/>
      <c r="BA88" s="54">
        <f t="shared" si="5"/>
        <v>26.136813634865238</v>
      </c>
      <c r="BB88" s="54">
        <f t="shared" si="6"/>
        <v>17.327186365134754</v>
      </c>
      <c r="BC88">
        <v>15</v>
      </c>
    </row>
    <row r="89" spans="1:55" x14ac:dyDescent="0.25">
      <c r="A89" s="3">
        <v>40311</v>
      </c>
      <c r="B89" s="77">
        <v>7770.57</v>
      </c>
      <c r="C89" s="77">
        <v>986.63345000000004</v>
      </c>
      <c r="D89" s="77">
        <v>82.872500000000002</v>
      </c>
      <c r="E89" s="77">
        <f t="shared" si="7"/>
        <v>-359.34889999999996</v>
      </c>
      <c r="F89" s="77">
        <v>-0.53579999999999994</v>
      </c>
      <c r="G89" s="77">
        <v>12.031700000000001</v>
      </c>
      <c r="H89">
        <v>0</v>
      </c>
      <c r="I89" s="78">
        <v>7761</v>
      </c>
      <c r="J89">
        <v>201005</v>
      </c>
      <c r="K89" s="78">
        <v>7761</v>
      </c>
      <c r="L89" s="77">
        <f t="shared" si="4"/>
        <v>-9.569999999999709</v>
      </c>
      <c r="M89" s="78">
        <v>8580</v>
      </c>
      <c r="N89" s="78">
        <v>131.66056</v>
      </c>
      <c r="O89" s="78">
        <v>891</v>
      </c>
      <c r="P89" s="78">
        <v>3.4354499999999999</v>
      </c>
      <c r="Q89" s="144">
        <v>8802.75</v>
      </c>
      <c r="R89" s="78">
        <v>47</v>
      </c>
      <c r="S89" s="78">
        <v>-915</v>
      </c>
      <c r="T89" s="78">
        <v>-1232</v>
      </c>
      <c r="U89" s="78">
        <v>22717</v>
      </c>
      <c r="V89" s="219">
        <v>5.4232513095919359E-2</v>
      </c>
      <c r="W89" s="78">
        <v>6863</v>
      </c>
      <c r="X89" s="78">
        <v>6863</v>
      </c>
      <c r="Y89" s="78">
        <v>7376</v>
      </c>
      <c r="Z89" s="78">
        <v>9056</v>
      </c>
      <c r="AA89" s="78">
        <v>94.73</v>
      </c>
      <c r="AB89" s="78">
        <v>80.040000000000006</v>
      </c>
      <c r="AC89" s="78">
        <v>133020</v>
      </c>
      <c r="AD89" s="104">
        <v>3.2046600000000001</v>
      </c>
      <c r="AE89" s="78">
        <v>85407</v>
      </c>
      <c r="AF89" s="104">
        <v>4.3786800000000001</v>
      </c>
      <c r="AG89" s="78">
        <v>-61245</v>
      </c>
      <c r="AH89" s="104">
        <v>-0.76958000000000004</v>
      </c>
      <c r="AI89" s="78">
        <v>8609</v>
      </c>
      <c r="AJ89" s="104">
        <v>-1.9012100000000001</v>
      </c>
      <c r="AK89" s="78">
        <v>7900</v>
      </c>
      <c r="AL89" s="78">
        <v>7200</v>
      </c>
      <c r="AM89" s="8">
        <v>7800</v>
      </c>
      <c r="AN89" s="78">
        <v>148</v>
      </c>
      <c r="AO89" s="78">
        <v>8200</v>
      </c>
      <c r="AP89" s="78">
        <v>6800</v>
      </c>
      <c r="AQ89" s="78">
        <v>7700</v>
      </c>
      <c r="AR89" s="78">
        <v>402</v>
      </c>
      <c r="AS89" s="78">
        <v>0</v>
      </c>
      <c r="AT89" s="78">
        <v>0</v>
      </c>
      <c r="AU89" s="78">
        <v>0</v>
      </c>
      <c r="AV89" s="78">
        <v>0</v>
      </c>
      <c r="AW89" s="77">
        <v>22.33</v>
      </c>
      <c r="AX89" s="144"/>
      <c r="AY89" s="144"/>
      <c r="AZ89" s="144"/>
      <c r="BA89" s="54">
        <f t="shared" si="5"/>
        <v>26.046292185031547</v>
      </c>
      <c r="BB89" s="54">
        <f t="shared" si="6"/>
        <v>17.812707814968448</v>
      </c>
      <c r="BC89">
        <v>14</v>
      </c>
    </row>
    <row r="90" spans="1:55" x14ac:dyDescent="0.25">
      <c r="A90" s="3">
        <v>40312</v>
      </c>
      <c r="B90" s="77">
        <v>7772.13</v>
      </c>
      <c r="C90" s="77">
        <v>787.27353000000005</v>
      </c>
      <c r="D90" s="77">
        <v>14.1698</v>
      </c>
      <c r="E90" s="77">
        <f t="shared" si="7"/>
        <v>-328.03570000000002</v>
      </c>
      <c r="F90" s="77">
        <v>-0.69629999999999992</v>
      </c>
      <c r="G90" s="77">
        <v>9.4161000000000001</v>
      </c>
      <c r="H90">
        <v>0</v>
      </c>
      <c r="I90" s="78">
        <v>7760</v>
      </c>
      <c r="J90">
        <v>201005</v>
      </c>
      <c r="K90" s="78">
        <v>7760</v>
      </c>
      <c r="L90" s="77">
        <f t="shared" si="4"/>
        <v>-12.130000000000109</v>
      </c>
      <c r="M90" s="78">
        <v>7212</v>
      </c>
      <c r="N90" s="78">
        <v>110.31771000000001</v>
      </c>
      <c r="O90" s="78">
        <v>502</v>
      </c>
      <c r="P90" s="78">
        <v>1.9112100000000001</v>
      </c>
      <c r="Q90" s="144">
        <v>7337.5</v>
      </c>
      <c r="R90" s="78">
        <v>27</v>
      </c>
      <c r="S90" s="78">
        <v>-491</v>
      </c>
      <c r="T90" s="78">
        <v>-3621</v>
      </c>
      <c r="U90" s="78">
        <v>23042</v>
      </c>
      <c r="V90" s="219">
        <v>0.15714781702977171</v>
      </c>
      <c r="W90" s="78">
        <v>9178</v>
      </c>
      <c r="X90" s="78">
        <v>9178</v>
      </c>
      <c r="Y90" s="78">
        <v>8059</v>
      </c>
      <c r="Z90" s="78">
        <v>8310</v>
      </c>
      <c r="AA90" s="78">
        <v>98.67</v>
      </c>
      <c r="AB90" s="78">
        <v>84.59</v>
      </c>
      <c r="AC90" s="78">
        <v>133883</v>
      </c>
      <c r="AD90" s="104">
        <v>2.9850699999999999</v>
      </c>
      <c r="AE90" s="78">
        <v>98972</v>
      </c>
      <c r="AF90" s="104">
        <v>4.7319500000000003</v>
      </c>
      <c r="AG90" s="78">
        <v>-61141</v>
      </c>
      <c r="AH90" s="104">
        <v>-0.91625000000000001</v>
      </c>
      <c r="AI90" s="78">
        <v>10889</v>
      </c>
      <c r="AJ90" s="104">
        <v>-2.1248100000000001</v>
      </c>
      <c r="AK90" s="78">
        <v>7900</v>
      </c>
      <c r="AL90" s="78">
        <v>7200</v>
      </c>
      <c r="AM90" s="8">
        <v>7800</v>
      </c>
      <c r="AN90" s="78">
        <v>132</v>
      </c>
      <c r="AO90" s="78">
        <v>8200</v>
      </c>
      <c r="AP90" s="78">
        <v>6800</v>
      </c>
      <c r="AQ90" s="78">
        <v>7700</v>
      </c>
      <c r="AR90" s="78">
        <v>415</v>
      </c>
      <c r="AS90" s="78">
        <v>0</v>
      </c>
      <c r="AT90" s="78">
        <v>0</v>
      </c>
      <c r="AU90" s="78">
        <v>0</v>
      </c>
      <c r="AV90" s="78">
        <v>0</v>
      </c>
      <c r="AW90" s="77">
        <v>22.49</v>
      </c>
      <c r="AX90" s="144"/>
      <c r="AY90" s="144"/>
      <c r="AZ90" s="144"/>
      <c r="BA90" s="54">
        <f t="shared" si="5"/>
        <v>25.9011511834819</v>
      </c>
      <c r="BB90" s="54">
        <f t="shared" si="6"/>
        <v>18.368848816518103</v>
      </c>
      <c r="BC90">
        <v>13</v>
      </c>
    </row>
    <row r="91" spans="1:55" x14ac:dyDescent="0.25">
      <c r="A91" s="3">
        <v>40315</v>
      </c>
      <c r="B91" s="77">
        <v>7598.72</v>
      </c>
      <c r="C91" s="77">
        <v>872.06745999999998</v>
      </c>
      <c r="D91" s="77">
        <v>-101.68180000000001</v>
      </c>
      <c r="E91" s="77">
        <f t="shared" si="7"/>
        <v>-394.55450000000008</v>
      </c>
      <c r="F91" s="77">
        <v>-6.9390000000000001</v>
      </c>
      <c r="G91" s="77">
        <v>-14.5341</v>
      </c>
      <c r="H91">
        <v>0</v>
      </c>
      <c r="I91" s="78">
        <v>7602</v>
      </c>
      <c r="J91">
        <v>201005</v>
      </c>
      <c r="K91" s="78">
        <v>7602</v>
      </c>
      <c r="L91" s="77">
        <f t="shared" si="4"/>
        <v>3.2799999999997453</v>
      </c>
      <c r="M91" s="78">
        <v>7815</v>
      </c>
      <c r="N91" s="78">
        <v>117.13146</v>
      </c>
      <c r="O91" s="78">
        <v>-608</v>
      </c>
      <c r="P91" s="78">
        <v>-2.3480599999999998</v>
      </c>
      <c r="Q91" s="144">
        <v>7663</v>
      </c>
      <c r="R91" s="78">
        <v>-520</v>
      </c>
      <c r="S91" s="78">
        <v>-2532</v>
      </c>
      <c r="T91" s="78">
        <v>-6718</v>
      </c>
      <c r="U91" s="78">
        <v>25688</v>
      </c>
      <c r="V91" s="219">
        <v>0.26152289006540019</v>
      </c>
      <c r="W91" s="78">
        <v>8308</v>
      </c>
      <c r="X91" s="78">
        <v>8308</v>
      </c>
      <c r="Y91" s="78">
        <v>6558</v>
      </c>
      <c r="Z91" s="78">
        <v>8561</v>
      </c>
      <c r="AA91" s="78">
        <v>108.45</v>
      </c>
      <c r="AB91" s="78">
        <v>80.739999999999995</v>
      </c>
      <c r="AC91" s="78">
        <v>146446</v>
      </c>
      <c r="AD91" s="104">
        <v>2.45587</v>
      </c>
      <c r="AE91" s="78">
        <v>110585</v>
      </c>
      <c r="AF91" s="104">
        <v>7.9441199999999998</v>
      </c>
      <c r="AG91" s="78">
        <v>-70210</v>
      </c>
      <c r="AH91" s="104">
        <v>-0.61856</v>
      </c>
      <c r="AI91" s="78">
        <v>13212</v>
      </c>
      <c r="AJ91" s="104">
        <v>-3.7161300000000002</v>
      </c>
      <c r="AK91" s="78">
        <v>7900</v>
      </c>
      <c r="AL91" s="78">
        <v>7400</v>
      </c>
      <c r="AM91" s="8">
        <v>7600</v>
      </c>
      <c r="AN91" s="78">
        <v>126</v>
      </c>
      <c r="AO91" s="78">
        <v>8000</v>
      </c>
      <c r="AP91" s="78">
        <v>6800</v>
      </c>
      <c r="AQ91" s="78">
        <v>7600</v>
      </c>
      <c r="AR91" s="78">
        <v>446</v>
      </c>
      <c r="AS91" s="78">
        <v>0</v>
      </c>
      <c r="AT91" s="78">
        <v>0</v>
      </c>
      <c r="AU91" s="78">
        <v>0</v>
      </c>
      <c r="AV91" s="78">
        <v>0</v>
      </c>
      <c r="AW91" s="77">
        <v>23.24</v>
      </c>
      <c r="AX91" s="144"/>
      <c r="AY91" s="144"/>
      <c r="AZ91" s="144"/>
      <c r="BA91" s="54">
        <f t="shared" si="5"/>
        <v>26.006073226668249</v>
      </c>
      <c r="BB91" s="54">
        <f t="shared" si="6"/>
        <v>18.476926773331755</v>
      </c>
      <c r="BC91">
        <v>12</v>
      </c>
    </row>
    <row r="92" spans="1:55" x14ac:dyDescent="0.25">
      <c r="A92" s="3">
        <v>40316</v>
      </c>
      <c r="B92" s="77">
        <v>7585.3</v>
      </c>
      <c r="C92" s="77">
        <v>825.14266999999995</v>
      </c>
      <c r="D92" s="77">
        <v>1.5233000000000001</v>
      </c>
      <c r="E92" s="77">
        <f t="shared" si="7"/>
        <v>-344.9799000000001</v>
      </c>
      <c r="F92" s="77">
        <v>-17.5716</v>
      </c>
      <c r="G92" s="77">
        <v>-2.3125</v>
      </c>
      <c r="H92">
        <v>0</v>
      </c>
      <c r="I92" s="78">
        <v>7619</v>
      </c>
      <c r="J92">
        <v>201005</v>
      </c>
      <c r="K92" s="78">
        <v>7619</v>
      </c>
      <c r="L92" s="77">
        <f t="shared" si="4"/>
        <v>33.699999999999818</v>
      </c>
      <c r="M92" s="78">
        <v>6763</v>
      </c>
      <c r="N92" s="78">
        <v>101.34362</v>
      </c>
      <c r="O92" s="78">
        <v>-945</v>
      </c>
      <c r="P92" s="78">
        <v>-3.64493</v>
      </c>
      <c r="Q92" s="144">
        <v>6526.75</v>
      </c>
      <c r="R92" s="78">
        <v>-585</v>
      </c>
      <c r="S92" s="78">
        <v>-4340</v>
      </c>
      <c r="T92" s="78">
        <v>-8277</v>
      </c>
      <c r="U92" s="78">
        <v>26425</v>
      </c>
      <c r="V92" s="219">
        <v>0.31322611163670766</v>
      </c>
      <c r="W92" s="78">
        <v>8506</v>
      </c>
      <c r="X92" s="78">
        <v>8506</v>
      </c>
      <c r="Y92" s="78">
        <v>7032</v>
      </c>
      <c r="Z92" s="78">
        <v>7915</v>
      </c>
      <c r="AA92" s="78">
        <v>99.37</v>
      </c>
      <c r="AB92" s="78">
        <v>79.430000000000007</v>
      </c>
      <c r="AC92" s="78">
        <v>151028</v>
      </c>
      <c r="AD92" s="104">
        <v>2.6326800000000001</v>
      </c>
      <c r="AE92" s="78">
        <v>115655</v>
      </c>
      <c r="AF92" s="104">
        <v>7.3577199999999996</v>
      </c>
      <c r="AG92" s="78">
        <v>-71319</v>
      </c>
      <c r="AH92" s="104">
        <v>-0.86900999999999995</v>
      </c>
      <c r="AI92" s="78">
        <v>8345</v>
      </c>
      <c r="AJ92" s="104">
        <v>-3.71557</v>
      </c>
      <c r="AK92" s="78">
        <v>7900</v>
      </c>
      <c r="AL92" s="78">
        <v>7400</v>
      </c>
      <c r="AM92" s="8">
        <v>7600</v>
      </c>
      <c r="AN92" s="78">
        <v>86</v>
      </c>
      <c r="AO92" s="78">
        <v>8000</v>
      </c>
      <c r="AP92" s="78">
        <v>6800</v>
      </c>
      <c r="AQ92" s="78">
        <v>7600</v>
      </c>
      <c r="AR92" s="78">
        <v>431</v>
      </c>
      <c r="AS92" s="78">
        <v>0</v>
      </c>
      <c r="AT92" s="78">
        <v>0</v>
      </c>
      <c r="AU92" s="78">
        <v>0</v>
      </c>
      <c r="AV92" s="78">
        <v>0</v>
      </c>
      <c r="AW92" s="77">
        <v>23.04</v>
      </c>
      <c r="AX92" s="144"/>
      <c r="AY92" s="144"/>
      <c r="AZ92" s="144"/>
      <c r="BA92" s="54">
        <f t="shared" si="5"/>
        <v>26.068507451702608</v>
      </c>
      <c r="BB92" s="54">
        <f t="shared" si="6"/>
        <v>18.643492548297395</v>
      </c>
      <c r="BC92">
        <v>11</v>
      </c>
    </row>
    <row r="93" spans="1:55" x14ac:dyDescent="0.25">
      <c r="A93" s="3">
        <v>40317</v>
      </c>
      <c r="B93" s="77">
        <v>7559.16</v>
      </c>
      <c r="C93" s="77">
        <v>980.36163999999997</v>
      </c>
      <c r="D93" s="77">
        <v>-93.116600000000005</v>
      </c>
      <c r="E93" s="77">
        <f t="shared" si="7"/>
        <v>-502.9486</v>
      </c>
      <c r="F93" s="77">
        <v>-11.410699999999999</v>
      </c>
      <c r="G93" s="77">
        <v>9.1653000000000002</v>
      </c>
      <c r="H93" t="s">
        <v>1610</v>
      </c>
      <c r="I93" s="78">
        <v>7576</v>
      </c>
      <c r="J93">
        <v>201006</v>
      </c>
      <c r="K93" s="78">
        <v>7484</v>
      </c>
      <c r="L93" s="77">
        <f t="shared" si="4"/>
        <v>-75.159999999999854</v>
      </c>
      <c r="M93" s="78">
        <v>484</v>
      </c>
      <c r="N93" s="78">
        <v>6.1183399999999999</v>
      </c>
      <c r="O93" s="78">
        <v>1800</v>
      </c>
      <c r="P93" s="78">
        <v>6.7167300000000001</v>
      </c>
      <c r="Q93" s="144">
        <v>934</v>
      </c>
      <c r="R93" s="78">
        <v>-1031</v>
      </c>
      <c r="S93" s="78">
        <v>-4126</v>
      </c>
      <c r="T93" s="78">
        <v>-3169</v>
      </c>
      <c r="U93" s="78">
        <v>21338</v>
      </c>
      <c r="V93" s="219">
        <v>0.14851438747773923</v>
      </c>
      <c r="W93" s="78">
        <v>6706</v>
      </c>
      <c r="X93" s="78">
        <v>7371</v>
      </c>
      <c r="Y93" s="78">
        <v>2265</v>
      </c>
      <c r="Z93" s="78">
        <v>3950</v>
      </c>
      <c r="AA93" s="78">
        <v>99.71</v>
      </c>
      <c r="AB93" s="78">
        <v>76.42</v>
      </c>
      <c r="AC93" s="78">
        <v>91040</v>
      </c>
      <c r="AD93" s="104">
        <v>2.19435</v>
      </c>
      <c r="AE93" s="78">
        <v>68305</v>
      </c>
      <c r="AF93" s="104">
        <v>8.0113400000000006</v>
      </c>
      <c r="AG93" s="78">
        <v>-30123</v>
      </c>
      <c r="AH93" s="104">
        <v>-0.74636000000000002</v>
      </c>
      <c r="AI93" s="78">
        <v>-14665</v>
      </c>
      <c r="AJ93" s="104">
        <v>-4.5352499999999996</v>
      </c>
      <c r="AK93" s="78">
        <v>8000</v>
      </c>
      <c r="AL93" s="78">
        <v>6800</v>
      </c>
      <c r="AM93" s="8">
        <v>7500</v>
      </c>
      <c r="AN93" s="78">
        <v>458</v>
      </c>
      <c r="AO93" s="78">
        <v>9200</v>
      </c>
      <c r="AP93" s="78">
        <v>6800</v>
      </c>
      <c r="AQ93" s="78">
        <v>7200</v>
      </c>
      <c r="AR93" s="78">
        <v>884</v>
      </c>
      <c r="AS93" s="78">
        <v>0</v>
      </c>
      <c r="AT93" s="78">
        <v>0</v>
      </c>
      <c r="AU93" s="78">
        <v>0</v>
      </c>
      <c r="AV93" s="78">
        <v>0</v>
      </c>
      <c r="AW93" s="77">
        <v>23.15</v>
      </c>
      <c r="AX93" s="144"/>
      <c r="AY93" s="144"/>
      <c r="AZ93" s="144"/>
      <c r="BA93" s="54">
        <f t="shared" si="5"/>
        <v>26.108819360263606</v>
      </c>
      <c r="BB93" s="54">
        <f t="shared" si="6"/>
        <v>18.870180639736393</v>
      </c>
      <c r="BC93">
        <v>10</v>
      </c>
    </row>
    <row r="94" spans="1:55" x14ac:dyDescent="0.25">
      <c r="A94" s="3">
        <v>40318</v>
      </c>
      <c r="B94" s="77">
        <v>7424.43</v>
      </c>
      <c r="C94" s="77">
        <v>872.90416000000005</v>
      </c>
      <c r="D94" s="77">
        <v>-78.331299999999999</v>
      </c>
      <c r="E94" s="77">
        <f t="shared" si="7"/>
        <v>-557.37810000000013</v>
      </c>
      <c r="F94" s="77">
        <v>-7.6326999999999998</v>
      </c>
      <c r="G94" s="77">
        <v>-19.921400000000002</v>
      </c>
      <c r="H94">
        <v>0</v>
      </c>
      <c r="I94" s="78">
        <v>7357</v>
      </c>
      <c r="J94">
        <v>201006</v>
      </c>
      <c r="K94" s="78">
        <v>7357</v>
      </c>
      <c r="L94" s="77">
        <f t="shared" si="4"/>
        <v>-67.430000000000291</v>
      </c>
      <c r="M94" s="78">
        <v>2708</v>
      </c>
      <c r="N94" s="78">
        <v>38.996470000000002</v>
      </c>
      <c r="O94" s="78">
        <v>996</v>
      </c>
      <c r="P94" s="78">
        <v>3.6568800000000001</v>
      </c>
      <c r="Q94" s="144">
        <v>2957</v>
      </c>
      <c r="R94" s="78">
        <v>-1330</v>
      </c>
      <c r="S94" s="78">
        <v>-6872</v>
      </c>
      <c r="T94" s="78">
        <v>-5285</v>
      </c>
      <c r="U94" s="78">
        <v>25340</v>
      </c>
      <c r="V94" s="219">
        <v>0.2085635359116022</v>
      </c>
      <c r="W94" s="78">
        <v>4996</v>
      </c>
      <c r="X94" s="78">
        <v>7113</v>
      </c>
      <c r="Y94" s="78">
        <v>1786</v>
      </c>
      <c r="Z94" s="78">
        <v>4707</v>
      </c>
      <c r="AA94" s="78">
        <v>81.06</v>
      </c>
      <c r="AB94" s="78">
        <v>83.85</v>
      </c>
      <c r="AC94" s="78">
        <v>97153</v>
      </c>
      <c r="AD94" s="104">
        <v>1.4470799999999999</v>
      </c>
      <c r="AE94" s="78">
        <v>78889</v>
      </c>
      <c r="AF94" s="104">
        <v>10.770799999999999</v>
      </c>
      <c r="AG94" s="78">
        <v>-26389</v>
      </c>
      <c r="AH94" s="104">
        <v>-0.20926</v>
      </c>
      <c r="AI94" s="78">
        <v>-21785</v>
      </c>
      <c r="AJ94" s="104">
        <v>-6.4828599999999996</v>
      </c>
      <c r="AK94" s="78">
        <v>8000</v>
      </c>
      <c r="AL94" s="78">
        <v>6800</v>
      </c>
      <c r="AM94" s="8">
        <v>7400</v>
      </c>
      <c r="AN94" s="78">
        <v>453</v>
      </c>
      <c r="AO94" s="78">
        <v>8000</v>
      </c>
      <c r="AP94" s="78">
        <v>7000</v>
      </c>
      <c r="AQ94" s="78">
        <v>7300</v>
      </c>
      <c r="AR94" s="78">
        <v>687</v>
      </c>
      <c r="AS94" s="78">
        <v>0</v>
      </c>
      <c r="AT94" s="78">
        <v>0</v>
      </c>
      <c r="AU94" s="78">
        <v>0</v>
      </c>
      <c r="AV94" s="78">
        <v>0</v>
      </c>
      <c r="AW94" s="77">
        <v>26.65</v>
      </c>
      <c r="AX94" s="144"/>
      <c r="AY94" s="144"/>
      <c r="AZ94" s="144"/>
      <c r="BA94" s="54">
        <f t="shared" si="5"/>
        <v>26.662465837449385</v>
      </c>
      <c r="BB94" s="54">
        <f t="shared" si="6"/>
        <v>19.007534162550616</v>
      </c>
      <c r="BC94">
        <v>9</v>
      </c>
    </row>
    <row r="95" spans="1:55" x14ac:dyDescent="0.25">
      <c r="A95" s="3">
        <v>40319</v>
      </c>
      <c r="B95" s="77">
        <v>7237.71</v>
      </c>
      <c r="C95" s="77">
        <v>1102.38786</v>
      </c>
      <c r="D95" s="77">
        <v>-107.6969</v>
      </c>
      <c r="E95" s="77">
        <f t="shared" si="7"/>
        <v>-704.93970000000002</v>
      </c>
      <c r="F95" s="77">
        <v>-4.9032</v>
      </c>
      <c r="G95" s="77">
        <v>-14.244300000000001</v>
      </c>
      <c r="H95">
        <v>0</v>
      </c>
      <c r="I95" s="78">
        <v>7209</v>
      </c>
      <c r="J95">
        <v>201006</v>
      </c>
      <c r="K95" s="78">
        <v>7209</v>
      </c>
      <c r="L95" s="77">
        <f t="shared" si="4"/>
        <v>-28.710000000000036</v>
      </c>
      <c r="M95" s="78">
        <v>8021</v>
      </c>
      <c r="N95" s="78">
        <v>114.64682000000001</v>
      </c>
      <c r="O95" s="78">
        <v>2471</v>
      </c>
      <c r="P95" s="78">
        <v>8.8745999999999992</v>
      </c>
      <c r="Q95" s="144">
        <v>8638.75</v>
      </c>
      <c r="R95" s="78">
        <v>-1442</v>
      </c>
      <c r="S95" s="78">
        <v>-7212</v>
      </c>
      <c r="T95" s="78">
        <v>-2372</v>
      </c>
      <c r="U95" s="78">
        <v>25579</v>
      </c>
      <c r="V95" s="219">
        <v>9.273231948082411E-2</v>
      </c>
      <c r="W95" s="78">
        <v>6967</v>
      </c>
      <c r="X95" s="78">
        <v>9612</v>
      </c>
      <c r="Y95" s="78">
        <v>4462</v>
      </c>
      <c r="Z95" s="78">
        <v>9389</v>
      </c>
      <c r="AA95" s="78">
        <v>77.37</v>
      </c>
      <c r="AB95" s="78">
        <v>74.38</v>
      </c>
      <c r="AC95" s="78">
        <v>115980</v>
      </c>
      <c r="AD95" s="104">
        <v>1.3424400000000001</v>
      </c>
      <c r="AE95" s="78">
        <v>77491</v>
      </c>
      <c r="AF95" s="104">
        <v>13.346410000000001</v>
      </c>
      <c r="AG95" s="78">
        <v>-48528</v>
      </c>
      <c r="AH95" s="104">
        <v>-4.4729999999999999E-2</v>
      </c>
      <c r="AI95" s="78">
        <v>-26738</v>
      </c>
      <c r="AJ95" s="104">
        <v>-8.2143499999999996</v>
      </c>
      <c r="AK95" s="78">
        <v>7800</v>
      </c>
      <c r="AL95" s="78">
        <v>6800</v>
      </c>
      <c r="AM95" s="8">
        <v>7200</v>
      </c>
      <c r="AN95" s="78">
        <v>448</v>
      </c>
      <c r="AO95" s="78">
        <v>8000</v>
      </c>
      <c r="AP95" s="78">
        <v>7000</v>
      </c>
      <c r="AQ95" s="78">
        <v>7100</v>
      </c>
      <c r="AR95" s="78">
        <v>681</v>
      </c>
      <c r="AS95" s="78">
        <v>0</v>
      </c>
      <c r="AT95" s="78">
        <v>0</v>
      </c>
      <c r="AU95" s="78">
        <v>0</v>
      </c>
      <c r="AV95" s="78">
        <v>0</v>
      </c>
      <c r="AW95" s="77">
        <v>25.96</v>
      </c>
      <c r="AX95" s="144"/>
      <c r="AY95" s="144"/>
      <c r="AZ95" s="144"/>
      <c r="BA95" s="54">
        <f t="shared" si="5"/>
        <v>26.912237980186678</v>
      </c>
      <c r="BB95" s="54">
        <f t="shared" si="6"/>
        <v>19.388762019813324</v>
      </c>
      <c r="BC95">
        <v>8</v>
      </c>
    </row>
    <row r="96" spans="1:55" x14ac:dyDescent="0.25">
      <c r="A96" s="3">
        <v>40322</v>
      </c>
      <c r="B96" s="77">
        <v>7322.73</v>
      </c>
      <c r="C96" s="77">
        <v>658.19728999999995</v>
      </c>
      <c r="D96" s="77">
        <v>3.8620999999999999</v>
      </c>
      <c r="E96" s="77">
        <f t="shared" si="7"/>
        <v>-969.17060000000004</v>
      </c>
      <c r="F96" s="77">
        <v>0.38500000000000001</v>
      </c>
      <c r="G96" s="77">
        <v>-3.6793</v>
      </c>
      <c r="H96">
        <v>0</v>
      </c>
      <c r="I96" s="78">
        <v>7274</v>
      </c>
      <c r="J96">
        <v>201006</v>
      </c>
      <c r="K96" s="78">
        <v>7274</v>
      </c>
      <c r="L96" s="77">
        <f t="shared" si="4"/>
        <v>-48.729999999999563</v>
      </c>
      <c r="M96" s="78">
        <v>7720</v>
      </c>
      <c r="N96" s="78">
        <v>111.5183</v>
      </c>
      <c r="O96" s="78">
        <v>3235</v>
      </c>
      <c r="P96" s="78">
        <v>11.72916</v>
      </c>
      <c r="Q96" s="144">
        <v>8528.75</v>
      </c>
      <c r="R96" s="78">
        <v>-1334</v>
      </c>
      <c r="S96" s="78">
        <v>-6072</v>
      </c>
      <c r="T96" s="78">
        <v>-4135</v>
      </c>
      <c r="U96" s="78">
        <v>23633</v>
      </c>
      <c r="V96" s="219">
        <v>0.17496720687174713</v>
      </c>
      <c r="W96" s="78">
        <v>5189</v>
      </c>
      <c r="X96" s="78">
        <v>8115</v>
      </c>
      <c r="Y96" s="78">
        <v>2999</v>
      </c>
      <c r="Z96" s="78">
        <v>8144</v>
      </c>
      <c r="AA96" s="78">
        <v>72.709999999999994</v>
      </c>
      <c r="AB96" s="78">
        <v>71.56</v>
      </c>
      <c r="AC96" s="78">
        <v>122129</v>
      </c>
      <c r="AD96" s="104">
        <v>1.49163</v>
      </c>
      <c r="AE96" s="78">
        <v>79097</v>
      </c>
      <c r="AF96" s="104">
        <v>11.448449999999999</v>
      </c>
      <c r="AG96" s="78">
        <v>-49467</v>
      </c>
      <c r="AH96" s="104">
        <v>0.1497</v>
      </c>
      <c r="AI96" s="78">
        <v>-36067</v>
      </c>
      <c r="AJ96" s="104">
        <v>-7.6318400000000004</v>
      </c>
      <c r="AK96" s="78">
        <v>7800</v>
      </c>
      <c r="AL96" s="78">
        <v>6800</v>
      </c>
      <c r="AM96" s="8">
        <v>7300</v>
      </c>
      <c r="AN96" s="78">
        <v>393</v>
      </c>
      <c r="AO96" s="78">
        <v>8000</v>
      </c>
      <c r="AP96" s="78">
        <v>7000</v>
      </c>
      <c r="AQ96" s="78">
        <v>7100</v>
      </c>
      <c r="AR96" s="78">
        <v>628</v>
      </c>
      <c r="AS96" s="78">
        <v>0</v>
      </c>
      <c r="AT96" s="78">
        <v>0</v>
      </c>
      <c r="AU96" s="78">
        <v>0</v>
      </c>
      <c r="AV96" s="78">
        <v>0</v>
      </c>
      <c r="AW96" s="77">
        <v>24.93</v>
      </c>
      <c r="AX96" s="144"/>
      <c r="AY96" s="144"/>
      <c r="AZ96" s="144"/>
      <c r="BA96" s="54">
        <f t="shared" si="5"/>
        <v>26.928554600276886</v>
      </c>
      <c r="BB96" s="54">
        <f t="shared" si="6"/>
        <v>19.865445399723111</v>
      </c>
      <c r="BC96">
        <v>7</v>
      </c>
    </row>
    <row r="97" spans="1:55" x14ac:dyDescent="0.25">
      <c r="A97" s="3">
        <v>40323</v>
      </c>
      <c r="B97" s="77">
        <v>7086.37</v>
      </c>
      <c r="C97" s="77">
        <v>1035.91534</v>
      </c>
      <c r="D97" s="77">
        <v>-86.554599999999994</v>
      </c>
      <c r="E97" s="77">
        <f t="shared" si="7"/>
        <v>-1135.0685999999998</v>
      </c>
      <c r="F97" s="77">
        <v>-1.2231999999999998</v>
      </c>
      <c r="G97" s="77">
        <v>-12.138599999999999</v>
      </c>
      <c r="H97">
        <v>0</v>
      </c>
      <c r="I97" s="78">
        <v>7052</v>
      </c>
      <c r="J97">
        <v>201006</v>
      </c>
      <c r="K97" s="78">
        <v>7052</v>
      </c>
      <c r="L97" s="77">
        <f t="shared" si="4"/>
        <v>-34.369999999999891</v>
      </c>
      <c r="M97" s="78">
        <v>8853</v>
      </c>
      <c r="N97" s="78">
        <v>123.89013</v>
      </c>
      <c r="O97" s="78">
        <v>2869</v>
      </c>
      <c r="P97" s="78">
        <v>10.0581</v>
      </c>
      <c r="Q97" s="144">
        <v>9570.25</v>
      </c>
      <c r="R97" s="78">
        <v>-1553</v>
      </c>
      <c r="S97" s="78">
        <v>-8545</v>
      </c>
      <c r="T97" s="78">
        <v>-5193</v>
      </c>
      <c r="U97" s="78">
        <v>25351</v>
      </c>
      <c r="V97" s="219">
        <v>0.20484399037513312</v>
      </c>
      <c r="W97" s="78">
        <v>5200</v>
      </c>
      <c r="X97" s="78">
        <v>10382</v>
      </c>
      <c r="Y97" s="78">
        <v>5099</v>
      </c>
      <c r="Z97" s="78">
        <v>10876</v>
      </c>
      <c r="AA97" s="78">
        <v>69.23</v>
      </c>
      <c r="AB97" s="78">
        <v>64.180000000000007</v>
      </c>
      <c r="AC97" s="78">
        <v>145935</v>
      </c>
      <c r="AD97" s="104">
        <v>1.50108</v>
      </c>
      <c r="AE97" s="78">
        <v>88612</v>
      </c>
      <c r="AF97" s="104">
        <v>17.153680000000001</v>
      </c>
      <c r="AG97" s="78">
        <v>-64234</v>
      </c>
      <c r="AH97" s="104">
        <v>-6.8830000000000002E-2</v>
      </c>
      <c r="AI97" s="78">
        <v>-42545</v>
      </c>
      <c r="AJ97" s="104">
        <v>-11.235279999999999</v>
      </c>
      <c r="AK97" s="78">
        <v>7800</v>
      </c>
      <c r="AL97" s="78">
        <v>6800</v>
      </c>
      <c r="AM97" s="8">
        <v>7100</v>
      </c>
      <c r="AN97" s="78">
        <v>415</v>
      </c>
      <c r="AO97" s="78">
        <v>8000</v>
      </c>
      <c r="AP97" s="78">
        <v>7000</v>
      </c>
      <c r="AQ97" s="78">
        <v>6900</v>
      </c>
      <c r="AR97" s="78">
        <v>679</v>
      </c>
      <c r="AS97" s="78">
        <v>0</v>
      </c>
      <c r="AT97" s="78">
        <v>0</v>
      </c>
      <c r="AU97" s="78">
        <v>0</v>
      </c>
      <c r="AV97" s="78">
        <v>0</v>
      </c>
      <c r="AW97" s="77">
        <v>24.72</v>
      </c>
      <c r="AX97" s="144"/>
      <c r="AY97" s="144"/>
      <c r="AZ97" s="144"/>
      <c r="BA97" s="54">
        <f t="shared" si="5"/>
        <v>26.852314347059618</v>
      </c>
      <c r="BB97" s="54">
        <f t="shared" si="6"/>
        <v>20.397685652940382</v>
      </c>
      <c r="BC97">
        <v>6</v>
      </c>
    </row>
    <row r="98" spans="1:55" x14ac:dyDescent="0.25">
      <c r="A98" s="3">
        <v>40324</v>
      </c>
      <c r="B98" s="77">
        <v>7167.35</v>
      </c>
      <c r="C98" s="77">
        <v>996.61944000000005</v>
      </c>
      <c r="D98" s="77">
        <v>-38.6678</v>
      </c>
      <c r="E98" s="77">
        <f t="shared" si="7"/>
        <v>-1102.1942999999999</v>
      </c>
      <c r="F98" s="77">
        <v>7.7300000000000008E-2</v>
      </c>
      <c r="G98" s="77">
        <v>-2.4295</v>
      </c>
      <c r="H98">
        <v>0</v>
      </c>
      <c r="I98" s="78">
        <v>7122</v>
      </c>
      <c r="J98">
        <v>201006</v>
      </c>
      <c r="K98" s="78">
        <v>7122</v>
      </c>
      <c r="L98" s="77">
        <f t="shared" si="4"/>
        <v>-45.350000000000364</v>
      </c>
      <c r="M98" s="78">
        <v>6172</v>
      </c>
      <c r="N98" s="78">
        <v>86.828450000000004</v>
      </c>
      <c r="O98" s="78">
        <v>2263</v>
      </c>
      <c r="P98" s="78">
        <v>7.98855</v>
      </c>
      <c r="Q98" s="144">
        <v>6737.75</v>
      </c>
      <c r="R98" s="78">
        <v>-992</v>
      </c>
      <c r="S98" s="78">
        <v>-8077</v>
      </c>
      <c r="T98" s="78">
        <v>-5420</v>
      </c>
      <c r="U98" s="78">
        <v>24711</v>
      </c>
      <c r="V98" s="219">
        <v>0.2193355185949577</v>
      </c>
      <c r="W98" s="78">
        <v>5555</v>
      </c>
      <c r="X98" s="78">
        <v>10053</v>
      </c>
      <c r="Y98" s="78">
        <v>3165</v>
      </c>
      <c r="Z98" s="78">
        <v>8387</v>
      </c>
      <c r="AA98" s="78">
        <v>100.91</v>
      </c>
      <c r="AB98" s="78">
        <v>64.55</v>
      </c>
      <c r="AC98" s="78">
        <v>158275</v>
      </c>
      <c r="AD98" s="104">
        <v>1.82348</v>
      </c>
      <c r="AE98" s="78">
        <v>86592</v>
      </c>
      <c r="AF98" s="104">
        <v>14.42825</v>
      </c>
      <c r="AG98" s="78">
        <v>-65985</v>
      </c>
      <c r="AH98" s="104">
        <v>4.9390000000000003E-2</v>
      </c>
      <c r="AI98" s="78">
        <v>-36708</v>
      </c>
      <c r="AJ98" s="104">
        <v>-9.6754899999999999</v>
      </c>
      <c r="AK98" s="78">
        <v>7800</v>
      </c>
      <c r="AL98" s="78">
        <v>6800</v>
      </c>
      <c r="AM98" s="8">
        <v>7100</v>
      </c>
      <c r="AN98" s="78">
        <v>377</v>
      </c>
      <c r="AO98" s="78">
        <v>8000</v>
      </c>
      <c r="AP98" s="78">
        <v>7000</v>
      </c>
      <c r="AQ98" s="78">
        <v>7000</v>
      </c>
      <c r="AR98" s="78">
        <v>627</v>
      </c>
      <c r="AS98" s="78">
        <v>0</v>
      </c>
      <c r="AT98" s="78">
        <v>0</v>
      </c>
      <c r="AU98" s="78">
        <v>0</v>
      </c>
      <c r="AV98" s="78">
        <v>0</v>
      </c>
      <c r="AW98" s="77">
        <v>25.79</v>
      </c>
      <c r="AX98" s="144"/>
      <c r="AY98" s="144"/>
      <c r="AZ98" s="144"/>
      <c r="BA98" s="54">
        <f t="shared" si="5"/>
        <v>27.032653568349399</v>
      </c>
      <c r="BB98" s="54">
        <f t="shared" si="6"/>
        <v>20.655346431650596</v>
      </c>
      <c r="BC98">
        <v>5</v>
      </c>
    </row>
    <row r="99" spans="1:55" x14ac:dyDescent="0.25">
      <c r="A99" s="3">
        <v>40325</v>
      </c>
      <c r="B99" s="77">
        <v>7243.16</v>
      </c>
      <c r="C99" s="77">
        <v>853.22135000000003</v>
      </c>
      <c r="D99" s="77">
        <v>-65.868200000000002</v>
      </c>
      <c r="E99" s="77">
        <f t="shared" si="7"/>
        <v>-1121.9901</v>
      </c>
      <c r="F99" s="77">
        <v>-5.5359000000000007</v>
      </c>
      <c r="G99" s="77">
        <v>4.2337999999999996</v>
      </c>
      <c r="H99">
        <v>0</v>
      </c>
      <c r="I99" s="78">
        <v>7202</v>
      </c>
      <c r="J99">
        <v>201006</v>
      </c>
      <c r="K99" s="78">
        <v>7202</v>
      </c>
      <c r="L99" s="77">
        <f t="shared" si="4"/>
        <v>-41.159999999999854</v>
      </c>
      <c r="M99" s="78">
        <v>6551</v>
      </c>
      <c r="N99" s="78">
        <v>93.261170000000007</v>
      </c>
      <c r="O99" s="78">
        <v>2891</v>
      </c>
      <c r="P99" s="78">
        <v>10.32916</v>
      </c>
      <c r="Q99" s="144">
        <v>7273.75</v>
      </c>
      <c r="R99" s="78">
        <v>-891</v>
      </c>
      <c r="S99" s="78">
        <v>-6977</v>
      </c>
      <c r="T99" s="78">
        <v>-4568</v>
      </c>
      <c r="U99" s="78">
        <v>24066</v>
      </c>
      <c r="V99" s="219">
        <v>0.18981135211501704</v>
      </c>
      <c r="W99" s="78">
        <v>6682</v>
      </c>
      <c r="X99" s="78">
        <v>11132</v>
      </c>
      <c r="Y99" s="78">
        <v>4895</v>
      </c>
      <c r="Z99" s="78">
        <v>9692</v>
      </c>
      <c r="AA99" s="78">
        <v>89.52</v>
      </c>
      <c r="AB99" s="78">
        <v>65.260000000000005</v>
      </c>
      <c r="AC99" s="78">
        <v>154617</v>
      </c>
      <c r="AD99" s="104">
        <v>1.5769899999999999</v>
      </c>
      <c r="AE99" s="78">
        <v>83497</v>
      </c>
      <c r="AF99" s="104">
        <v>12.00203</v>
      </c>
      <c r="AG99" s="78">
        <v>-63462</v>
      </c>
      <c r="AH99" s="104">
        <v>0.41969000000000001</v>
      </c>
      <c r="AI99" s="78">
        <v>-32945</v>
      </c>
      <c r="AJ99" s="104">
        <v>-7.8864200000000002</v>
      </c>
      <c r="AK99" s="78">
        <v>7800</v>
      </c>
      <c r="AL99" s="78">
        <v>6800</v>
      </c>
      <c r="AM99" s="8">
        <v>7200</v>
      </c>
      <c r="AN99" s="78">
        <v>348</v>
      </c>
      <c r="AO99" s="78">
        <v>8000</v>
      </c>
      <c r="AP99" s="78">
        <v>7000</v>
      </c>
      <c r="AQ99" s="78">
        <v>7100</v>
      </c>
      <c r="AR99" s="78">
        <v>595</v>
      </c>
      <c r="AS99" s="78">
        <v>0</v>
      </c>
      <c r="AT99" s="78">
        <v>0</v>
      </c>
      <c r="AU99" s="78">
        <v>0</v>
      </c>
      <c r="AV99" s="78">
        <v>0</v>
      </c>
      <c r="AW99" s="77">
        <v>24.98</v>
      </c>
      <c r="AX99" s="144"/>
      <c r="AY99" s="144"/>
      <c r="AZ99" s="144"/>
      <c r="BA99" s="54">
        <f t="shared" si="5"/>
        <v>27.019827214665444</v>
      </c>
      <c r="BB99" s="54">
        <f t="shared" si="6"/>
        <v>21.034172785334558</v>
      </c>
      <c r="BC99">
        <v>4</v>
      </c>
    </row>
    <row r="100" spans="1:55" x14ac:dyDescent="0.25">
      <c r="A100" s="3">
        <v>40326</v>
      </c>
      <c r="B100" s="77">
        <v>7295.32</v>
      </c>
      <c r="C100" s="77">
        <v>1023.31921</v>
      </c>
      <c r="D100" s="77">
        <v>-32.008200000000002</v>
      </c>
      <c r="E100" s="77">
        <f t="shared" si="7"/>
        <v>-1283.1736999999996</v>
      </c>
      <c r="F100" s="77">
        <v>4.1736000000000004</v>
      </c>
      <c r="G100" s="77">
        <v>-10.321900000000001</v>
      </c>
      <c r="H100">
        <v>0</v>
      </c>
      <c r="I100" s="78">
        <v>7280</v>
      </c>
      <c r="J100">
        <v>201006</v>
      </c>
      <c r="K100" s="78">
        <v>7280</v>
      </c>
      <c r="L100" s="77">
        <f t="shared" si="4"/>
        <v>-15.319999999999709</v>
      </c>
      <c r="M100" s="78">
        <v>9329</v>
      </c>
      <c r="N100" s="78">
        <v>134.76035999999999</v>
      </c>
      <c r="O100" s="78">
        <v>2989</v>
      </c>
      <c r="P100" s="78">
        <v>10.772790000000001</v>
      </c>
      <c r="Q100" s="144">
        <v>10076.25</v>
      </c>
      <c r="R100" s="78">
        <v>-149</v>
      </c>
      <c r="S100" s="78">
        <v>-7869</v>
      </c>
      <c r="T100" s="78">
        <v>-3672</v>
      </c>
      <c r="U100" s="78">
        <v>23717</v>
      </c>
      <c r="V100" s="219">
        <v>0.15482565248555888</v>
      </c>
      <c r="W100" s="78">
        <v>6708</v>
      </c>
      <c r="X100" s="78">
        <v>12105</v>
      </c>
      <c r="Y100" s="78">
        <v>6166</v>
      </c>
      <c r="Z100" s="78">
        <v>13548</v>
      </c>
      <c r="AA100" s="78">
        <v>74.739999999999995</v>
      </c>
      <c r="AB100" s="78">
        <v>69.95</v>
      </c>
      <c r="AC100" s="78">
        <v>161038</v>
      </c>
      <c r="AD100" s="104">
        <v>1.50875</v>
      </c>
      <c r="AE100" s="78">
        <v>82560</v>
      </c>
      <c r="AF100" s="104">
        <v>10.14925</v>
      </c>
      <c r="AG100" s="78">
        <v>-57661</v>
      </c>
      <c r="AH100" s="104">
        <v>1.1162099999999999</v>
      </c>
      <c r="AI100" s="78">
        <v>-38171</v>
      </c>
      <c r="AJ100" s="104">
        <v>-6.8361700000000001</v>
      </c>
      <c r="AK100" s="78">
        <v>7800</v>
      </c>
      <c r="AL100" s="78">
        <v>6800</v>
      </c>
      <c r="AM100" s="8">
        <v>7300</v>
      </c>
      <c r="AN100" s="78">
        <v>311</v>
      </c>
      <c r="AO100" s="78">
        <v>8000</v>
      </c>
      <c r="AP100" s="78">
        <v>7000</v>
      </c>
      <c r="AQ100" s="78">
        <v>7100</v>
      </c>
      <c r="AR100" s="78">
        <v>569</v>
      </c>
      <c r="AS100" s="78">
        <v>0</v>
      </c>
      <c r="AT100" s="78">
        <v>0</v>
      </c>
      <c r="AU100" s="78">
        <v>0</v>
      </c>
      <c r="AV100" s="78">
        <v>0</v>
      </c>
      <c r="AW100" s="77">
        <v>23.9</v>
      </c>
      <c r="AX100" s="144"/>
      <c r="AY100" s="144"/>
      <c r="AZ100" s="144"/>
      <c r="BA100" s="54">
        <f t="shared" si="5"/>
        <v>26.91476879887675</v>
      </c>
      <c r="BB100" s="54">
        <f t="shared" si="6"/>
        <v>21.366231201123249</v>
      </c>
      <c r="BC100">
        <v>3</v>
      </c>
    </row>
    <row r="101" spans="1:55" x14ac:dyDescent="0.25">
      <c r="A101" s="3">
        <v>40329</v>
      </c>
      <c r="B101" s="77">
        <v>7373.98</v>
      </c>
      <c r="C101" s="77">
        <v>684.14584000000002</v>
      </c>
      <c r="D101" s="77">
        <v>10.7075</v>
      </c>
      <c r="E101" s="77">
        <f t="shared" si="7"/>
        <v>-1219.0163</v>
      </c>
      <c r="F101" s="77">
        <v>0.36369999999999997</v>
      </c>
      <c r="G101" s="77">
        <v>1.7078</v>
      </c>
      <c r="H101">
        <v>0</v>
      </c>
      <c r="I101" s="78">
        <v>7325</v>
      </c>
      <c r="J101">
        <v>201006</v>
      </c>
      <c r="K101" s="78">
        <v>7325</v>
      </c>
      <c r="L101" s="77">
        <f t="shared" si="4"/>
        <v>-48.979999999999563</v>
      </c>
      <c r="M101" s="78">
        <v>10981</v>
      </c>
      <c r="N101" s="78">
        <v>159.95651000000001</v>
      </c>
      <c r="O101" s="78">
        <v>2813</v>
      </c>
      <c r="P101" s="78">
        <v>10.184430000000001</v>
      </c>
      <c r="Q101" s="144">
        <v>11684.25</v>
      </c>
      <c r="R101" s="78">
        <v>-152</v>
      </c>
      <c r="S101" s="78">
        <v>-8167</v>
      </c>
      <c r="T101" s="78">
        <v>-747</v>
      </c>
      <c r="U101" s="78">
        <v>24073</v>
      </c>
      <c r="V101" s="219">
        <v>3.1030615212063309E-2</v>
      </c>
      <c r="W101" s="78">
        <v>7159</v>
      </c>
      <c r="X101" s="78">
        <v>15102</v>
      </c>
      <c r="Y101" s="78">
        <v>7178</v>
      </c>
      <c r="Z101" s="78">
        <v>13678</v>
      </c>
      <c r="AA101" s="78">
        <v>93.34</v>
      </c>
      <c r="AB101" s="78">
        <v>72.47</v>
      </c>
      <c r="AC101" s="78">
        <v>162363</v>
      </c>
      <c r="AD101" s="104">
        <v>1.45025</v>
      </c>
      <c r="AE101" s="78">
        <v>80494</v>
      </c>
      <c r="AF101" s="104">
        <v>8.4379100000000005</v>
      </c>
      <c r="AG101" s="78">
        <v>-56696</v>
      </c>
      <c r="AH101" s="104">
        <v>1.2414499999999999</v>
      </c>
      <c r="AI101" s="78">
        <v>-45719</v>
      </c>
      <c r="AJ101" s="104">
        <v>-5.7857399999999997</v>
      </c>
      <c r="AK101" s="78">
        <v>7800</v>
      </c>
      <c r="AL101" s="78">
        <v>6800</v>
      </c>
      <c r="AM101" s="8">
        <v>7300</v>
      </c>
      <c r="AN101" s="78">
        <v>281</v>
      </c>
      <c r="AO101" s="78">
        <v>8000</v>
      </c>
      <c r="AP101" s="78">
        <v>7000</v>
      </c>
      <c r="AQ101" s="78">
        <v>7200</v>
      </c>
      <c r="AR101" s="78">
        <v>517</v>
      </c>
      <c r="AS101" s="78">
        <v>0</v>
      </c>
      <c r="AT101" s="78">
        <v>0</v>
      </c>
      <c r="AU101" s="78">
        <v>0</v>
      </c>
      <c r="AV101" s="78">
        <v>0</v>
      </c>
      <c r="AW101" s="77">
        <v>23.4</v>
      </c>
      <c r="AX101" s="144"/>
      <c r="AY101" s="144"/>
      <c r="AZ101" s="144"/>
      <c r="BA101" s="54">
        <f>AVERAGE(AW82:AW101)+2*_xlfn.STDEV.S(AW82:AW101)</f>
        <v>26.85443921057373</v>
      </c>
      <c r="BB101" s="54">
        <f>AVERAGE(AW82:AW101)-2*_xlfn.STDEV.S(AW82:AW101)</f>
        <v>21.539560789426268</v>
      </c>
      <c r="BC101">
        <v>2</v>
      </c>
    </row>
    <row r="102" spans="1:55" x14ac:dyDescent="0.25">
      <c r="A102" s="3">
        <v>40330</v>
      </c>
      <c r="B102" s="77">
        <v>7289.33</v>
      </c>
      <c r="C102" s="77">
        <v>701.98815999999999</v>
      </c>
      <c r="D102" s="77">
        <v>-60.104799999999997</v>
      </c>
      <c r="E102" s="77">
        <f t="shared" si="7"/>
        <v>-1258.0330999999999</v>
      </c>
      <c r="F102" s="77">
        <v>-8.0983000000000001</v>
      </c>
      <c r="G102" s="77">
        <v>-11.8819</v>
      </c>
      <c r="H102">
        <v>0</v>
      </c>
      <c r="I102" s="78">
        <v>7244</v>
      </c>
      <c r="J102">
        <v>201006</v>
      </c>
      <c r="K102" s="78">
        <v>7244</v>
      </c>
      <c r="L102" s="77">
        <f t="shared" si="4"/>
        <v>-45.329999999999927</v>
      </c>
      <c r="M102" s="78">
        <v>13597</v>
      </c>
      <c r="N102" s="78">
        <v>196.08071000000001</v>
      </c>
      <c r="O102" s="78">
        <v>2505</v>
      </c>
      <c r="P102" s="78">
        <v>8.9371299999999998</v>
      </c>
      <c r="Q102" s="144">
        <v>14223.25</v>
      </c>
      <c r="R102" s="78">
        <v>-633</v>
      </c>
      <c r="S102" s="78">
        <v>-8317</v>
      </c>
      <c r="T102" s="78">
        <v>-1543</v>
      </c>
      <c r="U102" s="78">
        <v>25781</v>
      </c>
      <c r="V102" s="219">
        <v>5.9850277336022654E-2</v>
      </c>
      <c r="W102" s="78">
        <v>7841</v>
      </c>
      <c r="X102" s="78">
        <v>18199</v>
      </c>
      <c r="Y102" s="78">
        <v>8666</v>
      </c>
      <c r="Z102" s="78">
        <v>16755</v>
      </c>
      <c r="AA102" s="78">
        <v>100.58</v>
      </c>
      <c r="AB102" s="78">
        <v>73.39</v>
      </c>
      <c r="AC102" s="78">
        <v>164526</v>
      </c>
      <c r="AD102" s="104">
        <v>1.0939300000000001</v>
      </c>
      <c r="AE102" s="78">
        <v>86958</v>
      </c>
      <c r="AF102" s="104">
        <v>10.368729999999999</v>
      </c>
      <c r="AG102" s="78">
        <v>-61409</v>
      </c>
      <c r="AH102" s="104">
        <v>0.88055000000000005</v>
      </c>
      <c r="AI102" s="78">
        <v>-46127</v>
      </c>
      <c r="AJ102" s="104">
        <v>-7.1499699999999997</v>
      </c>
      <c r="AK102" s="78">
        <v>7600</v>
      </c>
      <c r="AL102" s="78">
        <v>6800</v>
      </c>
      <c r="AM102" s="8">
        <v>7200</v>
      </c>
      <c r="AN102" s="78">
        <v>296</v>
      </c>
      <c r="AO102" s="78">
        <v>8000</v>
      </c>
      <c r="AP102" s="78">
        <v>6600</v>
      </c>
      <c r="AQ102" s="78">
        <v>7100</v>
      </c>
      <c r="AR102" s="78">
        <v>544</v>
      </c>
      <c r="AS102" s="78">
        <v>0</v>
      </c>
      <c r="AT102" s="78">
        <v>0</v>
      </c>
      <c r="AU102" s="78">
        <v>0</v>
      </c>
      <c r="AV102" s="78">
        <v>0</v>
      </c>
      <c r="AW102" s="77">
        <v>24.17</v>
      </c>
      <c r="AX102" s="144">
        <f>PERCENTRANK(AW73:AW102,AW102,2)</f>
        <v>0.65</v>
      </c>
      <c r="AY102" s="144">
        <f>PERCENTRANK(AW53:AW102,AW102,2)</f>
        <v>0.79</v>
      </c>
      <c r="AZ102" s="144">
        <f>PERCENTRANK(AW3:AW102,AW102,2)</f>
        <v>0.84</v>
      </c>
      <c r="BA102" s="54">
        <f>AVERAGE(AW83:AW102)+2*_xlfn.STDEV.S(AW83:AW102)</f>
        <v>26.758653153759848</v>
      </c>
      <c r="BB102" s="54">
        <f>AVERAGE(AW83:AW102)-2*_xlfn.STDEV.S(AW83:AW102)</f>
        <v>21.849346846240156</v>
      </c>
      <c r="BC102">
        <v>1</v>
      </c>
    </row>
    <row r="103" spans="1:55" x14ac:dyDescent="0.25">
      <c r="A103" s="3">
        <v>40331</v>
      </c>
      <c r="B103" s="77">
        <v>7195.71</v>
      </c>
      <c r="C103" s="77">
        <v>803.95686999999998</v>
      </c>
      <c r="D103" s="77">
        <v>-88.002099999999984</v>
      </c>
      <c r="E103" s="77">
        <f t="shared" si="7"/>
        <v>-1108.9144999999999</v>
      </c>
      <c r="F103" s="77">
        <v>-7.9664999999999999</v>
      </c>
      <c r="G103" s="77">
        <v>-3.1736</v>
      </c>
      <c r="H103">
        <v>0</v>
      </c>
      <c r="I103" s="78">
        <v>7140</v>
      </c>
      <c r="J103">
        <v>201006</v>
      </c>
      <c r="K103" s="78">
        <v>7140</v>
      </c>
      <c r="L103" s="77">
        <f t="shared" si="4"/>
        <v>-55.710000000000036</v>
      </c>
      <c r="M103" s="78">
        <v>16423</v>
      </c>
      <c r="N103" s="78">
        <v>233.72427999999999</v>
      </c>
      <c r="O103" s="78">
        <v>4464</v>
      </c>
      <c r="P103" s="78">
        <v>15.76327</v>
      </c>
      <c r="Q103" s="144">
        <v>17539</v>
      </c>
      <c r="R103" s="78">
        <v>-1503</v>
      </c>
      <c r="S103" s="78">
        <v>-9355</v>
      </c>
      <c r="T103" s="78">
        <v>-888</v>
      </c>
      <c r="U103" s="78">
        <v>27714</v>
      </c>
      <c r="V103" s="219">
        <v>3.2041567438839576E-2</v>
      </c>
      <c r="W103" s="78">
        <v>8416</v>
      </c>
      <c r="X103" s="78">
        <v>19219</v>
      </c>
      <c r="Y103" s="78">
        <v>9759</v>
      </c>
      <c r="Z103" s="78">
        <v>18129</v>
      </c>
      <c r="AA103" s="78">
        <v>92.31</v>
      </c>
      <c r="AB103" s="78">
        <v>71.98</v>
      </c>
      <c r="AC103" s="78">
        <v>184150</v>
      </c>
      <c r="AD103" s="104">
        <v>1.13826</v>
      </c>
      <c r="AE103" s="78">
        <v>92970</v>
      </c>
      <c r="AF103" s="104">
        <v>12.57446</v>
      </c>
      <c r="AG103" s="78">
        <v>-76982</v>
      </c>
      <c r="AH103" s="104">
        <v>0.40643000000000001</v>
      </c>
      <c r="AI103" s="78">
        <v>-44027</v>
      </c>
      <c r="AJ103" s="104">
        <v>-8.5975199999999994</v>
      </c>
      <c r="AK103" s="78">
        <v>7700</v>
      </c>
      <c r="AL103" s="78">
        <v>6800</v>
      </c>
      <c r="AM103" s="8">
        <v>7100</v>
      </c>
      <c r="AN103" s="78">
        <v>301</v>
      </c>
      <c r="AO103" s="78">
        <v>8000</v>
      </c>
      <c r="AP103" s="78">
        <v>6600</v>
      </c>
      <c r="AQ103" s="78">
        <v>7000</v>
      </c>
      <c r="AR103" s="78">
        <v>555</v>
      </c>
      <c r="AS103" s="78">
        <v>0</v>
      </c>
      <c r="AT103" s="78">
        <v>0</v>
      </c>
      <c r="AU103" s="78">
        <v>0</v>
      </c>
      <c r="AV103" s="78">
        <v>0</v>
      </c>
      <c r="AW103" s="77">
        <v>24.72</v>
      </c>
      <c r="AX103" s="144">
        <f t="shared" ref="AX103:AX166" si="8">PERCENTRANK(AW74:AW103,AW103,2)</f>
        <v>0.68</v>
      </c>
      <c r="AY103" s="144">
        <f t="shared" ref="AY103:AY166" si="9">PERCENTRANK(AW54:AW103,AW103,2)</f>
        <v>0.81</v>
      </c>
      <c r="AZ103" s="144">
        <f t="shared" ref="AZ103:AZ166" si="10">PERCENTRANK(AW4:AW103,AW103,2)</f>
        <v>0.87</v>
      </c>
      <c r="BA103" s="54">
        <f t="shared" ref="BA103:BA166" si="11">AVERAGE(AW84:AW103)+2*_xlfn.STDEV.S(AW84:AW103)</f>
        <v>26.797564773142817</v>
      </c>
      <c r="BB103" s="54">
        <f t="shared" ref="BB103:BB166" si="12">AVERAGE(AW84:AW103)-2*_xlfn.STDEV.S(AW84:AW103)</f>
        <v>21.925435226857182</v>
      </c>
    </row>
    <row r="104" spans="1:55" x14ac:dyDescent="0.25">
      <c r="A104" s="3">
        <v>40332</v>
      </c>
      <c r="B104" s="77">
        <v>7360.28</v>
      </c>
      <c r="C104" s="77">
        <v>798.36010999999996</v>
      </c>
      <c r="D104" s="77">
        <v>110.5197</v>
      </c>
      <c r="E104" s="77">
        <f t="shared" si="7"/>
        <v>-870.0650999999998</v>
      </c>
      <c r="F104" s="77">
        <v>-5.9869000000000003</v>
      </c>
      <c r="G104" s="77">
        <v>4.8473000000000006</v>
      </c>
      <c r="H104">
        <v>0</v>
      </c>
      <c r="I104" s="78">
        <v>7338</v>
      </c>
      <c r="J104">
        <v>201006</v>
      </c>
      <c r="K104" s="78">
        <v>7338</v>
      </c>
      <c r="L104" s="77">
        <f t="shared" si="4"/>
        <v>-22.279999999999745</v>
      </c>
      <c r="M104" s="78">
        <v>18538</v>
      </c>
      <c r="N104" s="78">
        <v>271.09568999999999</v>
      </c>
      <c r="O104" s="78">
        <v>4583</v>
      </c>
      <c r="P104" s="78">
        <v>16.615390000000001</v>
      </c>
      <c r="Q104" s="144">
        <v>19683.75</v>
      </c>
      <c r="R104" s="78">
        <v>-1161</v>
      </c>
      <c r="S104" s="78">
        <v>-8126</v>
      </c>
      <c r="T104" s="78">
        <v>1602</v>
      </c>
      <c r="U104" s="78">
        <v>24524</v>
      </c>
      <c r="V104" s="219">
        <v>-6.532376447561572E-2</v>
      </c>
      <c r="W104" s="78">
        <v>9194</v>
      </c>
      <c r="X104" s="78">
        <v>20390</v>
      </c>
      <c r="Y104" s="78">
        <v>11372</v>
      </c>
      <c r="Z104" s="78">
        <v>19955</v>
      </c>
      <c r="AA104" s="78">
        <v>104.47</v>
      </c>
      <c r="AB104" s="78">
        <v>78.2</v>
      </c>
      <c r="AC104" s="78">
        <v>171881</v>
      </c>
      <c r="AD104" s="104">
        <v>1.2245699999999999</v>
      </c>
      <c r="AE104" s="78">
        <v>95314</v>
      </c>
      <c r="AF104" s="104">
        <v>8.6258499999999998</v>
      </c>
      <c r="AG104" s="78">
        <v>-45601</v>
      </c>
      <c r="AH104" s="104">
        <v>1.50274</v>
      </c>
      <c r="AI104" s="78">
        <v>-52443</v>
      </c>
      <c r="AJ104" s="104">
        <v>-6.0118200000000002</v>
      </c>
      <c r="AK104" s="78">
        <v>7800</v>
      </c>
      <c r="AL104" s="78">
        <v>6800</v>
      </c>
      <c r="AM104" s="8">
        <v>7300</v>
      </c>
      <c r="AN104" s="78">
        <v>259</v>
      </c>
      <c r="AO104" s="78">
        <v>7800</v>
      </c>
      <c r="AP104" s="78">
        <v>6600</v>
      </c>
      <c r="AQ104" s="78">
        <v>7200</v>
      </c>
      <c r="AR104" s="78">
        <v>501</v>
      </c>
      <c r="AS104" s="78">
        <v>0</v>
      </c>
      <c r="AT104" s="78">
        <v>0</v>
      </c>
      <c r="AU104" s="78">
        <v>0</v>
      </c>
      <c r="AV104" s="78">
        <v>0</v>
      </c>
      <c r="AW104" s="77">
        <v>23.45</v>
      </c>
      <c r="AX104" s="144">
        <f t="shared" si="8"/>
        <v>0.51</v>
      </c>
      <c r="AY104" s="144">
        <f t="shared" si="9"/>
        <v>0.71</v>
      </c>
      <c r="AZ104" s="144">
        <f t="shared" si="10"/>
        <v>0.8</v>
      </c>
      <c r="BA104" s="54">
        <f t="shared" si="11"/>
        <v>26.795321616143582</v>
      </c>
      <c r="BB104" s="54">
        <f t="shared" si="12"/>
        <v>21.934678383856422</v>
      </c>
    </row>
    <row r="105" spans="1:55" x14ac:dyDescent="0.25">
      <c r="A105" s="3">
        <v>40333</v>
      </c>
      <c r="B105" s="77">
        <v>7344.59</v>
      </c>
      <c r="C105" s="77">
        <v>687.36073999999996</v>
      </c>
      <c r="D105" s="77">
        <v>-0.27179999999999999</v>
      </c>
      <c r="E105" s="77">
        <f t="shared" si="7"/>
        <v>-749.30509999999981</v>
      </c>
      <c r="F105" s="77">
        <v>-0.84290000000000009</v>
      </c>
      <c r="G105" s="77">
        <v>0.28350000000000003</v>
      </c>
      <c r="H105">
        <v>0</v>
      </c>
      <c r="I105" s="78">
        <v>7321</v>
      </c>
      <c r="J105">
        <v>201006</v>
      </c>
      <c r="K105" s="78">
        <v>7321</v>
      </c>
      <c r="L105" s="77">
        <f t="shared" si="4"/>
        <v>-23.590000000000146</v>
      </c>
      <c r="M105" s="78">
        <v>17096</v>
      </c>
      <c r="N105" s="78">
        <v>249.22273999999999</v>
      </c>
      <c r="O105" s="78">
        <v>4835</v>
      </c>
      <c r="P105" s="78">
        <v>17.482089999999999</v>
      </c>
      <c r="Q105" s="144">
        <v>18304.75</v>
      </c>
      <c r="R105" s="78">
        <v>-1239</v>
      </c>
      <c r="S105" s="78">
        <v>-7156</v>
      </c>
      <c r="T105" s="78">
        <v>561</v>
      </c>
      <c r="U105" s="78">
        <v>23751</v>
      </c>
      <c r="V105" s="219">
        <v>-2.3620058102816723E-2</v>
      </c>
      <c r="W105" s="78">
        <v>9196</v>
      </c>
      <c r="X105" s="78">
        <v>17459</v>
      </c>
      <c r="Y105" s="78">
        <v>11110</v>
      </c>
      <c r="Z105" s="78">
        <v>19152</v>
      </c>
      <c r="AA105" s="78">
        <v>112.53</v>
      </c>
      <c r="AB105" s="78">
        <v>81.55</v>
      </c>
      <c r="AC105" s="78">
        <v>171449</v>
      </c>
      <c r="AD105" s="104">
        <v>1.1435299999999999</v>
      </c>
      <c r="AE105" s="78">
        <v>105213</v>
      </c>
      <c r="AF105" s="104">
        <v>9.1758699999999997</v>
      </c>
      <c r="AG105" s="78">
        <v>-46011</v>
      </c>
      <c r="AH105" s="104">
        <v>1.26945</v>
      </c>
      <c r="AI105" s="78">
        <v>-50576</v>
      </c>
      <c r="AJ105" s="104">
        <v>-5.96427</v>
      </c>
      <c r="AK105" s="78">
        <v>7800</v>
      </c>
      <c r="AL105" s="78">
        <v>6800</v>
      </c>
      <c r="AM105" s="8">
        <v>7300</v>
      </c>
      <c r="AN105" s="78">
        <v>247</v>
      </c>
      <c r="AO105" s="78">
        <v>8000</v>
      </c>
      <c r="AP105" s="78">
        <v>6600</v>
      </c>
      <c r="AQ105" s="78">
        <v>7200</v>
      </c>
      <c r="AR105" s="78">
        <v>500</v>
      </c>
      <c r="AS105" s="78">
        <v>0</v>
      </c>
      <c r="AT105" s="78">
        <v>0</v>
      </c>
      <c r="AU105" s="78">
        <v>0</v>
      </c>
      <c r="AV105" s="78">
        <v>0</v>
      </c>
      <c r="AW105" s="77">
        <v>23.64</v>
      </c>
      <c r="AX105" s="144">
        <f t="shared" si="8"/>
        <v>0.55000000000000004</v>
      </c>
      <c r="AY105" s="144">
        <f t="shared" si="9"/>
        <v>0.73</v>
      </c>
      <c r="AZ105" s="144">
        <f t="shared" si="10"/>
        <v>0.81</v>
      </c>
      <c r="BA105" s="54">
        <f t="shared" si="11"/>
        <v>26.641767133724223</v>
      </c>
      <c r="BB105" s="54">
        <f t="shared" si="12"/>
        <v>21.890232866275774</v>
      </c>
    </row>
    <row r="106" spans="1:55" x14ac:dyDescent="0.25">
      <c r="A106" s="3">
        <v>40336</v>
      </c>
      <c r="B106" s="77">
        <v>7157.83</v>
      </c>
      <c r="C106" s="77">
        <v>839.13049999999998</v>
      </c>
      <c r="D106" s="77">
        <v>-120.2735</v>
      </c>
      <c r="E106" s="77">
        <f t="shared" si="7"/>
        <v>-778.17999999999984</v>
      </c>
      <c r="F106" s="77">
        <v>-16.630399999999998</v>
      </c>
      <c r="G106" s="77">
        <v>-6.5709</v>
      </c>
      <c r="H106">
        <v>0</v>
      </c>
      <c r="I106" s="78">
        <v>7097</v>
      </c>
      <c r="J106">
        <v>201006</v>
      </c>
      <c r="K106" s="78">
        <v>7097</v>
      </c>
      <c r="L106" s="77">
        <f t="shared" si="4"/>
        <v>-60.829999999999927</v>
      </c>
      <c r="M106" s="78">
        <v>19682</v>
      </c>
      <c r="N106" s="78">
        <v>278.42887000000002</v>
      </c>
      <c r="O106" s="78">
        <v>5437</v>
      </c>
      <c r="P106" s="78">
        <v>19.052399999999999</v>
      </c>
      <c r="Q106" s="144">
        <v>21041.25</v>
      </c>
      <c r="R106" s="78">
        <v>-1797</v>
      </c>
      <c r="S106" s="78">
        <v>-8819</v>
      </c>
      <c r="T106" s="78">
        <v>-119</v>
      </c>
      <c r="U106" s="78">
        <v>27010</v>
      </c>
      <c r="V106" s="219">
        <v>4.4057756386523513E-3</v>
      </c>
      <c r="W106" s="78">
        <v>6420</v>
      </c>
      <c r="X106" s="78">
        <v>13367</v>
      </c>
      <c r="Y106" s="78">
        <v>7883</v>
      </c>
      <c r="Z106" s="78">
        <v>17072</v>
      </c>
      <c r="AA106" s="78">
        <v>98.8</v>
      </c>
      <c r="AB106" s="78">
        <v>74.13</v>
      </c>
      <c r="AC106" s="78">
        <v>180744</v>
      </c>
      <c r="AD106" s="104">
        <v>0.90439000000000003</v>
      </c>
      <c r="AE106" s="78">
        <v>111133</v>
      </c>
      <c r="AF106" s="104">
        <v>13.72292</v>
      </c>
      <c r="AG106" s="78">
        <v>-76512</v>
      </c>
      <c r="AH106" s="104">
        <v>0.83306999999999998</v>
      </c>
      <c r="AI106" s="78">
        <v>-52559</v>
      </c>
      <c r="AJ106" s="104">
        <v>-8.7440200000000008</v>
      </c>
      <c r="AK106" s="78">
        <v>7800</v>
      </c>
      <c r="AL106" s="78">
        <v>6800</v>
      </c>
      <c r="AM106" s="8">
        <v>7100</v>
      </c>
      <c r="AN106" s="78">
        <v>244</v>
      </c>
      <c r="AO106" s="78">
        <v>7800</v>
      </c>
      <c r="AP106" s="78">
        <v>6600</v>
      </c>
      <c r="AQ106" s="78">
        <v>7000</v>
      </c>
      <c r="AR106" s="78">
        <v>505</v>
      </c>
      <c r="AS106" s="78">
        <v>0</v>
      </c>
      <c r="AT106" s="78">
        <v>0</v>
      </c>
      <c r="AU106" s="78">
        <v>0</v>
      </c>
      <c r="AV106" s="78">
        <v>0</v>
      </c>
      <c r="AW106" s="77">
        <v>24.3</v>
      </c>
      <c r="AX106" s="144">
        <f t="shared" si="8"/>
        <v>0.62</v>
      </c>
      <c r="AY106" s="144">
        <f t="shared" si="9"/>
        <v>0.77</v>
      </c>
      <c r="AZ106" s="144">
        <f t="shared" si="10"/>
        <v>0.83</v>
      </c>
      <c r="BA106" s="54">
        <f t="shared" si="11"/>
        <v>26.602590733138541</v>
      </c>
      <c r="BB106" s="54">
        <f t="shared" si="12"/>
        <v>21.878409266861468</v>
      </c>
    </row>
    <row r="107" spans="1:55" x14ac:dyDescent="0.25">
      <c r="A107" s="3">
        <v>40337</v>
      </c>
      <c r="B107" s="77">
        <v>7151.99</v>
      </c>
      <c r="C107" s="77">
        <v>859.33330999999998</v>
      </c>
      <c r="D107" s="77">
        <v>-113.4444</v>
      </c>
      <c r="E107" s="77">
        <f t="shared" si="7"/>
        <v>-792.54789999999991</v>
      </c>
      <c r="F107" s="77">
        <v>-6.6084000000000005</v>
      </c>
      <c r="G107" s="77">
        <v>0.77359999999999995</v>
      </c>
      <c r="H107">
        <v>0</v>
      </c>
      <c r="I107" s="78">
        <v>7129</v>
      </c>
      <c r="J107">
        <v>201006</v>
      </c>
      <c r="K107" s="78">
        <v>7129</v>
      </c>
      <c r="L107" s="77">
        <f t="shared" si="4"/>
        <v>-22.989999999999782</v>
      </c>
      <c r="M107" s="78">
        <v>19505</v>
      </c>
      <c r="N107" s="78">
        <v>277.06698999999998</v>
      </c>
      <c r="O107" s="78">
        <v>5420</v>
      </c>
      <c r="P107" s="78">
        <v>19.073530000000002</v>
      </c>
      <c r="Q107" s="144">
        <v>20860</v>
      </c>
      <c r="R107" s="78">
        <v>-1866</v>
      </c>
      <c r="S107" s="78">
        <v>-8648</v>
      </c>
      <c r="T107" s="78">
        <v>-199</v>
      </c>
      <c r="U107" s="78">
        <v>27649</v>
      </c>
      <c r="V107" s="219">
        <v>7.1973669933813158E-3</v>
      </c>
      <c r="W107" s="78">
        <v>7046</v>
      </c>
      <c r="X107" s="78">
        <v>13339</v>
      </c>
      <c r="Y107" s="78">
        <v>9352</v>
      </c>
      <c r="Z107" s="78">
        <v>17386</v>
      </c>
      <c r="AA107" s="78">
        <v>112.76</v>
      </c>
      <c r="AB107" s="78">
        <v>74.13</v>
      </c>
      <c r="AC107" s="78">
        <v>182119</v>
      </c>
      <c r="AD107" s="104">
        <v>1.03887</v>
      </c>
      <c r="AE107" s="78">
        <v>113093</v>
      </c>
      <c r="AF107" s="104">
        <v>13.107839999999999</v>
      </c>
      <c r="AG107" s="78">
        <v>-79722</v>
      </c>
      <c r="AH107" s="104">
        <v>0.84409999999999996</v>
      </c>
      <c r="AI107" s="78">
        <v>-46078</v>
      </c>
      <c r="AJ107" s="104">
        <v>-8.2115799999999997</v>
      </c>
      <c r="AK107" s="78">
        <v>7800</v>
      </c>
      <c r="AL107" s="78">
        <v>6600</v>
      </c>
      <c r="AM107" s="8">
        <v>7100</v>
      </c>
      <c r="AN107" s="78">
        <v>232</v>
      </c>
      <c r="AO107" s="78">
        <v>7800</v>
      </c>
      <c r="AP107" s="78">
        <v>6600</v>
      </c>
      <c r="AQ107" s="78">
        <v>7000</v>
      </c>
      <c r="AR107" s="78">
        <v>512</v>
      </c>
      <c r="AS107" s="78">
        <v>0</v>
      </c>
      <c r="AT107" s="78">
        <v>0</v>
      </c>
      <c r="AU107" s="78">
        <v>0</v>
      </c>
      <c r="AV107" s="78">
        <v>0</v>
      </c>
      <c r="AW107" s="77">
        <v>24.42</v>
      </c>
      <c r="AX107" s="144">
        <f t="shared" si="8"/>
        <v>0.62</v>
      </c>
      <c r="AY107" s="144">
        <f t="shared" si="9"/>
        <v>0.77</v>
      </c>
      <c r="AZ107" s="144">
        <f t="shared" si="10"/>
        <v>0.83</v>
      </c>
      <c r="BA107" s="54">
        <f t="shared" si="11"/>
        <v>26.470436731268574</v>
      </c>
      <c r="BB107" s="54">
        <f t="shared" si="12"/>
        <v>21.899563268731423</v>
      </c>
    </row>
    <row r="108" spans="1:55" x14ac:dyDescent="0.25">
      <c r="A108" s="3">
        <v>40338</v>
      </c>
      <c r="B108" s="77">
        <v>7071.67</v>
      </c>
      <c r="C108" s="77">
        <v>919.07547</v>
      </c>
      <c r="D108" s="77">
        <v>-69.281800000000004</v>
      </c>
      <c r="E108" s="77">
        <f t="shared" si="7"/>
        <v>-831.6488999999998</v>
      </c>
      <c r="F108" s="77">
        <v>-5.3894000000000002</v>
      </c>
      <c r="G108" s="77">
        <v>-17.7911</v>
      </c>
      <c r="H108">
        <v>0</v>
      </c>
      <c r="I108" s="78">
        <v>7038</v>
      </c>
      <c r="J108">
        <v>201006</v>
      </c>
      <c r="K108" s="78">
        <v>7038</v>
      </c>
      <c r="L108" s="77">
        <f t="shared" si="4"/>
        <v>-33.670000000000073</v>
      </c>
      <c r="M108" s="78">
        <v>20192</v>
      </c>
      <c r="N108" s="78">
        <v>283.32987000000003</v>
      </c>
      <c r="O108" s="78">
        <v>5180</v>
      </c>
      <c r="P108" s="78">
        <v>17.974830000000001</v>
      </c>
      <c r="Q108" s="144">
        <v>21487</v>
      </c>
      <c r="R108" s="78">
        <v>-2018</v>
      </c>
      <c r="S108" s="78">
        <v>-9091</v>
      </c>
      <c r="T108" s="78">
        <v>-677</v>
      </c>
      <c r="U108" s="78">
        <v>31638</v>
      </c>
      <c r="V108" s="219">
        <v>2.1398318477779885E-2</v>
      </c>
      <c r="W108" s="78">
        <v>7268</v>
      </c>
      <c r="X108" s="78">
        <v>16707</v>
      </c>
      <c r="Y108" s="78">
        <v>8489</v>
      </c>
      <c r="Z108" s="78">
        <v>19606</v>
      </c>
      <c r="AA108" s="78">
        <v>111</v>
      </c>
      <c r="AB108" s="78">
        <v>70.58</v>
      </c>
      <c r="AC108" s="78">
        <v>185949</v>
      </c>
      <c r="AD108" s="104">
        <v>0.85558000000000001</v>
      </c>
      <c r="AE108" s="78">
        <v>113914</v>
      </c>
      <c r="AF108" s="104">
        <v>14.64744</v>
      </c>
      <c r="AG108" s="78">
        <v>-88525</v>
      </c>
      <c r="AH108" s="104">
        <v>0.77753000000000005</v>
      </c>
      <c r="AI108" s="78">
        <v>-41437</v>
      </c>
      <c r="AJ108" s="104">
        <v>-8.8352000000000004</v>
      </c>
      <c r="AK108" s="78">
        <v>7800</v>
      </c>
      <c r="AL108" s="78">
        <v>6800</v>
      </c>
      <c r="AM108" s="8">
        <v>7000</v>
      </c>
      <c r="AN108" s="78">
        <v>223</v>
      </c>
      <c r="AO108" s="78">
        <v>7600</v>
      </c>
      <c r="AP108" s="78">
        <v>6600</v>
      </c>
      <c r="AQ108" s="78">
        <v>6900</v>
      </c>
      <c r="AR108" s="78">
        <v>502</v>
      </c>
      <c r="AS108" s="78">
        <v>0</v>
      </c>
      <c r="AT108" s="78">
        <v>0</v>
      </c>
      <c r="AU108" s="78">
        <v>0</v>
      </c>
      <c r="AV108" s="78">
        <v>0</v>
      </c>
      <c r="AW108" s="77">
        <v>23.79</v>
      </c>
      <c r="AX108" s="144">
        <f t="shared" si="8"/>
        <v>0.48</v>
      </c>
      <c r="AY108" s="144">
        <f t="shared" si="9"/>
        <v>0.69</v>
      </c>
      <c r="AZ108" s="144">
        <f t="shared" si="10"/>
        <v>0.79</v>
      </c>
      <c r="BA108" s="54">
        <f t="shared" si="11"/>
        <v>26.442662338176635</v>
      </c>
      <c r="BB108" s="54">
        <f t="shared" si="12"/>
        <v>21.864337661823367</v>
      </c>
    </row>
    <row r="109" spans="1:55" x14ac:dyDescent="0.25">
      <c r="A109" s="3">
        <v>40339</v>
      </c>
      <c r="B109" s="77">
        <v>7181.77</v>
      </c>
      <c r="C109" s="77">
        <v>659.67091000000005</v>
      </c>
      <c r="D109" s="77">
        <v>22.549800000000001</v>
      </c>
      <c r="E109" s="77">
        <f t="shared" si="7"/>
        <v>-891.97159999999997</v>
      </c>
      <c r="F109" s="77">
        <v>-0.69669999999999999</v>
      </c>
      <c r="G109" s="77">
        <v>3.2323000000000004</v>
      </c>
      <c r="H109">
        <v>0</v>
      </c>
      <c r="I109" s="78">
        <v>7163</v>
      </c>
      <c r="J109">
        <v>201006</v>
      </c>
      <c r="K109" s="78">
        <v>7163</v>
      </c>
      <c r="L109" s="77">
        <f t="shared" si="4"/>
        <v>-18.770000000000437</v>
      </c>
      <c r="M109" s="78">
        <v>18679</v>
      </c>
      <c r="N109" s="78">
        <v>266.10640000000001</v>
      </c>
      <c r="O109" s="78">
        <v>5930</v>
      </c>
      <c r="P109" s="78">
        <v>20.951339999999998</v>
      </c>
      <c r="Q109" s="144">
        <v>20161.5</v>
      </c>
      <c r="R109" s="78">
        <v>-2186</v>
      </c>
      <c r="S109" s="78">
        <v>-4483</v>
      </c>
      <c r="T109" s="78">
        <v>1574</v>
      </c>
      <c r="U109" s="78">
        <v>28075</v>
      </c>
      <c r="V109" s="219">
        <v>-5.606411398040962E-2</v>
      </c>
      <c r="W109" s="78">
        <v>5650</v>
      </c>
      <c r="X109" s="78">
        <v>13697</v>
      </c>
      <c r="Y109" s="78">
        <v>7521</v>
      </c>
      <c r="Z109" s="78">
        <v>17057</v>
      </c>
      <c r="AA109" s="78">
        <v>94.94</v>
      </c>
      <c r="AB109" s="78">
        <v>69.62</v>
      </c>
      <c r="AC109" s="78">
        <v>195987</v>
      </c>
      <c r="AD109" s="104">
        <v>1.6872100000000001</v>
      </c>
      <c r="AE109" s="78">
        <v>100958</v>
      </c>
      <c r="AF109" s="104">
        <v>11.00886</v>
      </c>
      <c r="AG109" s="78">
        <v>-74905</v>
      </c>
      <c r="AH109" s="104">
        <v>0.59094000000000002</v>
      </c>
      <c r="AI109" s="78">
        <v>-20637</v>
      </c>
      <c r="AJ109" s="104">
        <v>-6.7043999999999997</v>
      </c>
      <c r="AK109" s="78">
        <v>7800</v>
      </c>
      <c r="AL109" s="78">
        <v>6800</v>
      </c>
      <c r="AM109" s="8">
        <v>7200</v>
      </c>
      <c r="AN109" s="78">
        <v>182</v>
      </c>
      <c r="AO109" s="78">
        <v>7600</v>
      </c>
      <c r="AP109" s="78">
        <v>6600</v>
      </c>
      <c r="AQ109" s="78">
        <v>7000</v>
      </c>
      <c r="AR109" s="78">
        <v>479</v>
      </c>
      <c r="AS109" s="78">
        <v>0</v>
      </c>
      <c r="AT109" s="78">
        <v>0</v>
      </c>
      <c r="AU109" s="78">
        <v>0</v>
      </c>
      <c r="AV109" s="78">
        <v>0</v>
      </c>
      <c r="AW109" s="77">
        <v>23.66</v>
      </c>
      <c r="AX109" s="144">
        <f t="shared" si="8"/>
        <v>0.44</v>
      </c>
      <c r="AY109" s="144">
        <f t="shared" si="9"/>
        <v>0.67</v>
      </c>
      <c r="AZ109" s="144">
        <f t="shared" si="10"/>
        <v>0.78</v>
      </c>
      <c r="BA109" s="54">
        <f t="shared" si="11"/>
        <v>26.358430314629476</v>
      </c>
      <c r="BB109" s="54">
        <f t="shared" si="12"/>
        <v>22.081569685370528</v>
      </c>
    </row>
    <row r="110" spans="1:55" x14ac:dyDescent="0.25">
      <c r="A110" s="3">
        <v>40340</v>
      </c>
      <c r="B110" s="77">
        <v>7299.49</v>
      </c>
      <c r="C110" s="77">
        <v>883.92543000000001</v>
      </c>
      <c r="D110" s="77">
        <v>55.223500000000001</v>
      </c>
      <c r="E110" s="77">
        <f t="shared" si="7"/>
        <v>-850.91789999999992</v>
      </c>
      <c r="F110" s="77">
        <v>16.579999999999998</v>
      </c>
      <c r="G110" s="77">
        <v>1.9391</v>
      </c>
      <c r="H110">
        <v>0</v>
      </c>
      <c r="I110" s="78">
        <v>7293</v>
      </c>
      <c r="J110">
        <v>201006</v>
      </c>
      <c r="K110" s="78">
        <v>7293</v>
      </c>
      <c r="L110" s="77">
        <f t="shared" si="4"/>
        <v>-6.4899999999997817</v>
      </c>
      <c r="M110" s="78">
        <v>15752</v>
      </c>
      <c r="N110" s="78">
        <v>227.91858999999999</v>
      </c>
      <c r="O110" s="78">
        <v>5944</v>
      </c>
      <c r="P110" s="78">
        <v>21.375710000000002</v>
      </c>
      <c r="Q110" s="144">
        <v>17238</v>
      </c>
      <c r="R110" s="78">
        <v>-1671</v>
      </c>
      <c r="S110" s="78">
        <v>-4433</v>
      </c>
      <c r="T110" s="78">
        <v>1559</v>
      </c>
      <c r="U110" s="78">
        <v>25982</v>
      </c>
      <c r="V110" s="219">
        <v>-6.00030790547302E-2</v>
      </c>
      <c r="W110" s="78">
        <v>6943</v>
      </c>
      <c r="X110" s="78">
        <v>12309</v>
      </c>
      <c r="Y110" s="78">
        <v>9609</v>
      </c>
      <c r="Z110" s="78">
        <v>18396</v>
      </c>
      <c r="AA110" s="78">
        <v>114.73</v>
      </c>
      <c r="AB110" s="78">
        <v>73.02</v>
      </c>
      <c r="AC110" s="78">
        <v>203807</v>
      </c>
      <c r="AD110" s="104">
        <v>2.3523100000000001</v>
      </c>
      <c r="AE110" s="78">
        <v>103577</v>
      </c>
      <c r="AF110" s="104">
        <v>8.7285299999999992</v>
      </c>
      <c r="AG110" s="78">
        <v>-59327</v>
      </c>
      <c r="AH110" s="104">
        <v>1.1023499999999999</v>
      </c>
      <c r="AI110" s="78">
        <v>-47951</v>
      </c>
      <c r="AJ110" s="104">
        <v>-5.4570800000000004</v>
      </c>
      <c r="AK110" s="78">
        <v>7800</v>
      </c>
      <c r="AL110" s="78">
        <v>6800</v>
      </c>
      <c r="AM110" s="8">
        <v>7300</v>
      </c>
      <c r="AN110" s="78">
        <v>127</v>
      </c>
      <c r="AO110" s="78">
        <v>7600</v>
      </c>
      <c r="AP110" s="78">
        <v>6600</v>
      </c>
      <c r="AQ110" s="78">
        <v>7200</v>
      </c>
      <c r="AR110" s="78">
        <v>436</v>
      </c>
      <c r="AS110" s="78">
        <v>0</v>
      </c>
      <c r="AT110" s="78">
        <v>0</v>
      </c>
      <c r="AU110" s="78">
        <v>0</v>
      </c>
      <c r="AV110" s="78">
        <v>0</v>
      </c>
      <c r="AW110" s="77">
        <v>22.34</v>
      </c>
      <c r="AX110" s="144">
        <f t="shared" si="8"/>
        <v>0.1</v>
      </c>
      <c r="AY110" s="144">
        <f t="shared" si="9"/>
        <v>0.46</v>
      </c>
      <c r="AZ110" s="144">
        <f t="shared" si="10"/>
        <v>0.65</v>
      </c>
      <c r="BA110" s="54">
        <f t="shared" si="11"/>
        <v>26.377366593677554</v>
      </c>
      <c r="BB110" s="54">
        <f t="shared" si="12"/>
        <v>22.047633406322444</v>
      </c>
    </row>
    <row r="111" spans="1:55" x14ac:dyDescent="0.25">
      <c r="A111" s="3">
        <v>40343</v>
      </c>
      <c r="B111" s="77">
        <v>7387.4</v>
      </c>
      <c r="C111" s="77">
        <v>688.67217000000005</v>
      </c>
      <c r="D111" s="77">
        <v>94.031299999999987</v>
      </c>
      <c r="E111" s="77">
        <f t="shared" si="7"/>
        <v>-655.20479999999986</v>
      </c>
      <c r="F111" s="77">
        <v>0.89659999999999995</v>
      </c>
      <c r="G111" s="77">
        <v>2.6968000000000001</v>
      </c>
      <c r="H111">
        <v>0</v>
      </c>
      <c r="I111" s="78">
        <v>7382</v>
      </c>
      <c r="J111">
        <v>201006</v>
      </c>
      <c r="K111" s="78">
        <v>7382</v>
      </c>
      <c r="L111" s="77">
        <f t="shared" si="4"/>
        <v>-5.3999999999996362</v>
      </c>
      <c r="M111" s="78">
        <v>16082</v>
      </c>
      <c r="N111" s="78">
        <v>235.53792999999999</v>
      </c>
      <c r="O111" s="78">
        <v>5375</v>
      </c>
      <c r="P111" s="78">
        <v>19.53407</v>
      </c>
      <c r="Q111" s="144">
        <v>17425.75</v>
      </c>
      <c r="R111" s="78">
        <v>-1683</v>
      </c>
      <c r="S111" s="78">
        <v>-2487</v>
      </c>
      <c r="T111" s="78">
        <v>1814</v>
      </c>
      <c r="U111" s="78">
        <v>26637</v>
      </c>
      <c r="V111" s="219">
        <v>-6.8100762097833833E-2</v>
      </c>
      <c r="W111" s="78">
        <v>6465</v>
      </c>
      <c r="X111" s="78">
        <v>11052</v>
      </c>
      <c r="Y111" s="78">
        <v>9186</v>
      </c>
      <c r="Z111" s="78">
        <v>13396</v>
      </c>
      <c r="AA111" s="78">
        <v>94.68</v>
      </c>
      <c r="AB111" s="78">
        <v>76.180000000000007</v>
      </c>
      <c r="AC111" s="78">
        <v>204148</v>
      </c>
      <c r="AD111" s="104">
        <v>2.61097</v>
      </c>
      <c r="AE111" s="78">
        <v>107067</v>
      </c>
      <c r="AF111" s="104">
        <v>6.2512999999999996</v>
      </c>
      <c r="AG111" s="78">
        <v>-54452</v>
      </c>
      <c r="AH111" s="104">
        <v>0.73887999999999998</v>
      </c>
      <c r="AI111" s="78">
        <v>-52307</v>
      </c>
      <c r="AJ111" s="104">
        <v>-3.97532</v>
      </c>
      <c r="AK111" s="78">
        <v>7800</v>
      </c>
      <c r="AL111" s="78">
        <v>6800</v>
      </c>
      <c r="AM111" s="8">
        <v>7400</v>
      </c>
      <c r="AN111" s="78">
        <v>108</v>
      </c>
      <c r="AO111" s="78">
        <v>7600</v>
      </c>
      <c r="AP111" s="78">
        <v>6600</v>
      </c>
      <c r="AQ111" s="78">
        <v>7200</v>
      </c>
      <c r="AR111" s="78">
        <v>402</v>
      </c>
      <c r="AS111" s="78">
        <v>0</v>
      </c>
      <c r="AT111" s="78">
        <v>0</v>
      </c>
      <c r="AU111" s="78">
        <v>0</v>
      </c>
      <c r="AV111" s="78">
        <v>0</v>
      </c>
      <c r="AW111" s="77">
        <v>21.2</v>
      </c>
      <c r="AX111" s="144">
        <f t="shared" si="8"/>
        <v>0</v>
      </c>
      <c r="AY111" s="144">
        <f t="shared" si="9"/>
        <v>0.32</v>
      </c>
      <c r="AZ111" s="144">
        <f t="shared" si="10"/>
        <v>0.53</v>
      </c>
      <c r="BA111" s="54">
        <f t="shared" si="11"/>
        <v>26.631272438005961</v>
      </c>
      <c r="BB111" s="54">
        <f t="shared" si="12"/>
        <v>21.589727561994035</v>
      </c>
    </row>
    <row r="112" spans="1:55" x14ac:dyDescent="0.25">
      <c r="A112" s="3">
        <v>40344</v>
      </c>
      <c r="B112" s="77">
        <v>7454.06</v>
      </c>
      <c r="C112" s="77">
        <v>817.65308000000005</v>
      </c>
      <c r="D112" s="77">
        <v>103.0668</v>
      </c>
      <c r="E112" s="77">
        <f t="shared" si="7"/>
        <v>-553.66129999999998</v>
      </c>
      <c r="F112" s="77">
        <v>-3.9885000000000002</v>
      </c>
      <c r="G112" s="77">
        <v>10.692</v>
      </c>
      <c r="H112">
        <v>0</v>
      </c>
      <c r="I112" s="78">
        <v>7459</v>
      </c>
      <c r="J112">
        <v>201006</v>
      </c>
      <c r="K112" s="78">
        <v>7459</v>
      </c>
      <c r="L112" s="77">
        <f t="shared" si="4"/>
        <v>4.9399999999995998</v>
      </c>
      <c r="M112" s="78">
        <v>13417</v>
      </c>
      <c r="N112" s="78">
        <v>197.07561999999999</v>
      </c>
      <c r="O112" s="78">
        <v>5912</v>
      </c>
      <c r="P112" s="78">
        <v>21.73893</v>
      </c>
      <c r="Q112" s="144">
        <v>14895</v>
      </c>
      <c r="R112" s="78">
        <v>-1796</v>
      </c>
      <c r="S112" s="78">
        <v>-1633</v>
      </c>
      <c r="T112" s="78">
        <v>1712</v>
      </c>
      <c r="U112" s="78">
        <v>25790</v>
      </c>
      <c r="V112" s="219">
        <v>-6.6382318728189227E-2</v>
      </c>
      <c r="W112" s="78">
        <v>8506</v>
      </c>
      <c r="X112" s="78">
        <v>12424</v>
      </c>
      <c r="Y112" s="78">
        <v>8478</v>
      </c>
      <c r="Z112" s="78">
        <v>12125</v>
      </c>
      <c r="AA112" s="78">
        <v>99.7</v>
      </c>
      <c r="AB112" s="78">
        <v>81.73</v>
      </c>
      <c r="AC112" s="78">
        <v>211154</v>
      </c>
      <c r="AD112" s="104">
        <v>3.16601</v>
      </c>
      <c r="AE112" s="78">
        <v>114267</v>
      </c>
      <c r="AF112" s="104">
        <v>5.2475500000000004</v>
      </c>
      <c r="AG112" s="78">
        <v>-50258</v>
      </c>
      <c r="AH112" s="104">
        <v>0.46683999999999998</v>
      </c>
      <c r="AI112" s="78">
        <v>-60027</v>
      </c>
      <c r="AJ112" s="104">
        <v>-3.31345</v>
      </c>
      <c r="AK112" s="78">
        <v>7800</v>
      </c>
      <c r="AL112" s="78">
        <v>6800</v>
      </c>
      <c r="AM112" s="8">
        <v>7500</v>
      </c>
      <c r="AN112" s="78">
        <v>85</v>
      </c>
      <c r="AO112" s="78">
        <v>7600</v>
      </c>
      <c r="AP112" s="78">
        <v>6600</v>
      </c>
      <c r="AQ112" s="78">
        <v>7300</v>
      </c>
      <c r="AR112" s="78">
        <v>385</v>
      </c>
      <c r="AS112" s="78">
        <v>0</v>
      </c>
      <c r="AT112" s="78">
        <v>0</v>
      </c>
      <c r="AU112" s="78">
        <v>0</v>
      </c>
      <c r="AV112" s="78">
        <v>0</v>
      </c>
      <c r="AW112" s="77">
        <v>20.94</v>
      </c>
      <c r="AX112" s="144">
        <f t="shared" si="8"/>
        <v>0</v>
      </c>
      <c r="AY112" s="144">
        <f t="shared" si="9"/>
        <v>0.28000000000000003</v>
      </c>
      <c r="AZ112" s="144">
        <f t="shared" si="10"/>
        <v>0.5</v>
      </c>
      <c r="BA112" s="54">
        <f t="shared" si="11"/>
        <v>26.866066561475467</v>
      </c>
      <c r="BB112" s="54">
        <f t="shared" si="12"/>
        <v>21.144933438524536</v>
      </c>
    </row>
    <row r="113" spans="1:54" x14ac:dyDescent="0.25">
      <c r="A113" s="3">
        <v>40346</v>
      </c>
      <c r="B113" s="77">
        <v>7515.78</v>
      </c>
      <c r="C113" s="77">
        <v>934.67963999999995</v>
      </c>
      <c r="D113" s="77">
        <v>96.406200000000013</v>
      </c>
      <c r="E113" s="77">
        <f t="shared" si="7"/>
        <v>-364.13849999999985</v>
      </c>
      <c r="F113" s="77">
        <v>-0.74480000000000002</v>
      </c>
      <c r="G113" s="77">
        <v>28.280900000000003</v>
      </c>
      <c r="H113" t="s">
        <v>1611</v>
      </c>
      <c r="I113" s="78">
        <v>7519</v>
      </c>
      <c r="J113">
        <v>201007</v>
      </c>
      <c r="K113" s="78">
        <v>7347</v>
      </c>
      <c r="L113" s="77">
        <f t="shared" si="4"/>
        <v>-168.77999999999975</v>
      </c>
      <c r="M113" s="78">
        <v>10957</v>
      </c>
      <c r="N113" s="78">
        <v>159.79353</v>
      </c>
      <c r="O113" s="78">
        <v>3706</v>
      </c>
      <c r="P113" s="78">
        <v>13.55951</v>
      </c>
      <c r="Q113" s="144">
        <v>11883.5</v>
      </c>
      <c r="R113" s="78">
        <v>-669</v>
      </c>
      <c r="S113" s="78">
        <v>-2295</v>
      </c>
      <c r="T113" s="78">
        <v>-159</v>
      </c>
      <c r="U113" s="78">
        <v>15405</v>
      </c>
      <c r="V113" s="219">
        <v>1.0321324245374878E-2</v>
      </c>
      <c r="W113" s="78">
        <v>8693</v>
      </c>
      <c r="X113" s="78">
        <v>10471</v>
      </c>
      <c r="Y113" s="78">
        <v>9162</v>
      </c>
      <c r="Z113" s="78">
        <v>11744</v>
      </c>
      <c r="AA113" s="78">
        <v>84.51</v>
      </c>
      <c r="AB113" s="78">
        <v>87.36</v>
      </c>
      <c r="AC113" s="78">
        <v>64653</v>
      </c>
      <c r="AD113" s="104">
        <v>2.18615</v>
      </c>
      <c r="AE113" s="78">
        <v>44989</v>
      </c>
      <c r="AF113" s="104">
        <v>3.39107</v>
      </c>
      <c r="AG113" s="78">
        <v>-11825</v>
      </c>
      <c r="AH113" s="104">
        <v>0.22122</v>
      </c>
      <c r="AI113" s="78">
        <v>-14676</v>
      </c>
      <c r="AJ113" s="104">
        <v>-2.1032299999999999</v>
      </c>
      <c r="AK113" s="78">
        <v>7800</v>
      </c>
      <c r="AL113" s="78">
        <v>6600</v>
      </c>
      <c r="AM113" s="8">
        <v>7300</v>
      </c>
      <c r="AN113" s="78">
        <v>380</v>
      </c>
      <c r="AO113" s="78">
        <v>9200</v>
      </c>
      <c r="AP113" s="78">
        <v>6800</v>
      </c>
      <c r="AQ113" s="78">
        <v>7200</v>
      </c>
      <c r="AR113" s="78">
        <v>658</v>
      </c>
      <c r="AS113" s="78">
        <v>0</v>
      </c>
      <c r="AT113" s="78">
        <v>0</v>
      </c>
      <c r="AU113" s="78">
        <v>0</v>
      </c>
      <c r="AV113" s="78">
        <v>0</v>
      </c>
      <c r="AW113" s="77">
        <v>20.75</v>
      </c>
      <c r="AX113" s="144">
        <f t="shared" si="8"/>
        <v>0</v>
      </c>
      <c r="AY113" s="144">
        <f t="shared" si="9"/>
        <v>0.24</v>
      </c>
      <c r="AZ113" s="144">
        <f t="shared" si="10"/>
        <v>0.47</v>
      </c>
      <c r="BA113" s="54">
        <f t="shared" si="11"/>
        <v>27.079141544661748</v>
      </c>
      <c r="BB113" s="54">
        <f t="shared" si="12"/>
        <v>20.691858455338252</v>
      </c>
    </row>
    <row r="114" spans="1:54" x14ac:dyDescent="0.25">
      <c r="A114" s="3">
        <v>40347</v>
      </c>
      <c r="B114" s="77">
        <v>7493.11</v>
      </c>
      <c r="C114" s="77">
        <v>674.41105000000005</v>
      </c>
      <c r="D114" s="77">
        <v>37.996200000000002</v>
      </c>
      <c r="E114" s="77">
        <f t="shared" si="7"/>
        <v>-247.81100000000004</v>
      </c>
      <c r="F114" s="77">
        <v>-2.7258</v>
      </c>
      <c r="G114" s="77">
        <v>-0.88170000000000004</v>
      </c>
      <c r="H114">
        <v>0</v>
      </c>
      <c r="I114" s="78">
        <v>7352</v>
      </c>
      <c r="J114">
        <v>201007</v>
      </c>
      <c r="K114" s="78">
        <v>7352</v>
      </c>
      <c r="L114" s="77">
        <f t="shared" si="4"/>
        <v>-141.10999999999967</v>
      </c>
      <c r="M114" s="78">
        <v>11282</v>
      </c>
      <c r="N114" s="78">
        <v>164.49699000000001</v>
      </c>
      <c r="O114" s="78">
        <v>3512</v>
      </c>
      <c r="P114" s="78">
        <v>12.832979999999999</v>
      </c>
      <c r="Q114" s="144">
        <v>12160</v>
      </c>
      <c r="R114" s="78">
        <v>-664</v>
      </c>
      <c r="S114" s="78">
        <v>-1621</v>
      </c>
      <c r="T114" s="78">
        <v>-620</v>
      </c>
      <c r="U114" s="78">
        <v>17968</v>
      </c>
      <c r="V114" s="219">
        <v>3.4505788067675867E-2</v>
      </c>
      <c r="W114" s="78">
        <v>8661</v>
      </c>
      <c r="X114" s="78">
        <v>10682</v>
      </c>
      <c r="Y114" s="78">
        <v>8163</v>
      </c>
      <c r="Z114" s="78">
        <v>12921</v>
      </c>
      <c r="AA114" s="78">
        <v>100.37</v>
      </c>
      <c r="AB114" s="78">
        <v>75.239999999999995</v>
      </c>
      <c r="AC114" s="78">
        <v>70474</v>
      </c>
      <c r="AD114" s="104">
        <v>2.4296199999999999</v>
      </c>
      <c r="AE114" s="78">
        <v>51188</v>
      </c>
      <c r="AF114" s="104">
        <v>3.7969900000000001</v>
      </c>
      <c r="AG114" s="78">
        <v>-12148</v>
      </c>
      <c r="AH114" s="104">
        <v>4.675E-2</v>
      </c>
      <c r="AI114" s="78">
        <v>-9286</v>
      </c>
      <c r="AJ114" s="104">
        <v>-1.97638</v>
      </c>
      <c r="AK114" s="78">
        <v>7600</v>
      </c>
      <c r="AL114" s="78">
        <v>6600</v>
      </c>
      <c r="AM114" s="8">
        <v>7300</v>
      </c>
      <c r="AN114" s="78">
        <v>384</v>
      </c>
      <c r="AO114" s="78">
        <v>8000</v>
      </c>
      <c r="AP114" s="78">
        <v>6600</v>
      </c>
      <c r="AQ114" s="78">
        <v>7200</v>
      </c>
      <c r="AR114" s="78">
        <v>524</v>
      </c>
      <c r="AS114" s="78">
        <v>0</v>
      </c>
      <c r="AT114" s="78">
        <v>0</v>
      </c>
      <c r="AU114" s="78">
        <v>0</v>
      </c>
      <c r="AV114" s="78">
        <v>0</v>
      </c>
      <c r="AW114" s="77">
        <v>21.64</v>
      </c>
      <c r="AX114" s="144">
        <f t="shared" si="8"/>
        <v>0.1</v>
      </c>
      <c r="AY114" s="144">
        <f t="shared" si="9"/>
        <v>0.38</v>
      </c>
      <c r="AZ114" s="144">
        <f t="shared" si="10"/>
        <v>0.56999999999999995</v>
      </c>
      <c r="BA114" s="54">
        <f t="shared" si="11"/>
        <v>26.698939672348246</v>
      </c>
      <c r="BB114" s="54">
        <f t="shared" si="12"/>
        <v>20.571060327651757</v>
      </c>
    </row>
    <row r="115" spans="1:54" x14ac:dyDescent="0.25">
      <c r="A115" s="3">
        <v>40350</v>
      </c>
      <c r="B115" s="77">
        <v>7635.56</v>
      </c>
      <c r="C115" s="77">
        <v>1090.4076600000001</v>
      </c>
      <c r="D115" s="77">
        <v>209.79660000000001</v>
      </c>
      <c r="E115" s="77">
        <f t="shared" si="7"/>
        <v>69.682500000000061</v>
      </c>
      <c r="F115" s="77">
        <v>5.1131000000000002</v>
      </c>
      <c r="G115" s="77">
        <v>7.3966999999999992</v>
      </c>
      <c r="H115">
        <v>0</v>
      </c>
      <c r="I115" s="78">
        <v>7523</v>
      </c>
      <c r="J115">
        <v>201007</v>
      </c>
      <c r="K115" s="78">
        <v>7523</v>
      </c>
      <c r="L115" s="77">
        <f t="shared" si="4"/>
        <v>-112.5600000000004</v>
      </c>
      <c r="M115" s="78">
        <v>10010</v>
      </c>
      <c r="N115" s="78">
        <v>149.21215000000001</v>
      </c>
      <c r="O115" s="78">
        <v>3070</v>
      </c>
      <c r="P115" s="78">
        <v>11.4673</v>
      </c>
      <c r="Q115" s="144">
        <v>10777.5</v>
      </c>
      <c r="R115" s="78">
        <v>-403</v>
      </c>
      <c r="S115" s="78">
        <v>1152</v>
      </c>
      <c r="T115" s="78">
        <v>-1265</v>
      </c>
      <c r="U115" s="78">
        <v>19980</v>
      </c>
      <c r="V115" s="219">
        <v>6.3313313313313316E-2</v>
      </c>
      <c r="W115" s="78">
        <v>9003</v>
      </c>
      <c r="X115" s="78">
        <v>11050</v>
      </c>
      <c r="Y115" s="78">
        <v>9775</v>
      </c>
      <c r="Z115" s="78">
        <v>10844</v>
      </c>
      <c r="AA115" s="78">
        <v>84.45</v>
      </c>
      <c r="AB115" s="78">
        <v>79.73</v>
      </c>
      <c r="AC115" s="78">
        <v>82939</v>
      </c>
      <c r="AD115" s="104">
        <v>4.3052000000000001</v>
      </c>
      <c r="AE115" s="78">
        <v>54144</v>
      </c>
      <c r="AF115" s="104">
        <v>2.6749499999999999</v>
      </c>
      <c r="AG115" s="78">
        <v>-20429</v>
      </c>
      <c r="AH115" s="104">
        <v>-0.59733000000000003</v>
      </c>
      <c r="AI115" s="78">
        <v>358</v>
      </c>
      <c r="AJ115" s="104">
        <v>-0.86168</v>
      </c>
      <c r="AK115" s="78">
        <v>7800</v>
      </c>
      <c r="AL115" s="78">
        <v>6600</v>
      </c>
      <c r="AM115" s="8">
        <v>7500</v>
      </c>
      <c r="AN115" s="78">
        <v>359</v>
      </c>
      <c r="AO115" s="78">
        <v>8000</v>
      </c>
      <c r="AP115" s="78">
        <v>6600</v>
      </c>
      <c r="AQ115" s="78">
        <v>7400</v>
      </c>
      <c r="AR115" s="78">
        <v>499</v>
      </c>
      <c r="AS115" s="78">
        <v>0</v>
      </c>
      <c r="AT115" s="78">
        <v>0</v>
      </c>
      <c r="AU115" s="78">
        <v>0</v>
      </c>
      <c r="AV115" s="78">
        <v>0</v>
      </c>
      <c r="AW115" s="77">
        <v>21.41</v>
      </c>
      <c r="AX115" s="144">
        <f t="shared" si="8"/>
        <v>0.1</v>
      </c>
      <c r="AY115" s="144">
        <f t="shared" si="9"/>
        <v>0.32</v>
      </c>
      <c r="AZ115" s="144">
        <f t="shared" si="10"/>
        <v>0.54</v>
      </c>
      <c r="BA115" s="54">
        <f t="shared" si="11"/>
        <v>26.419810705998586</v>
      </c>
      <c r="BB115" s="54">
        <f t="shared" si="12"/>
        <v>20.395189294001419</v>
      </c>
    </row>
    <row r="116" spans="1:54" x14ac:dyDescent="0.25">
      <c r="A116" s="3">
        <v>40351</v>
      </c>
      <c r="B116" s="77">
        <v>7612.68</v>
      </c>
      <c r="C116" s="77">
        <v>771.57120999999995</v>
      </c>
      <c r="D116" s="77">
        <v>15.3034</v>
      </c>
      <c r="E116" s="77">
        <f t="shared" si="7"/>
        <v>81.123800000000116</v>
      </c>
      <c r="F116" s="77">
        <v>10.9703</v>
      </c>
      <c r="G116" s="77">
        <v>4.5794999999999995</v>
      </c>
      <c r="H116">
        <v>0</v>
      </c>
      <c r="I116" s="78">
        <v>7480</v>
      </c>
      <c r="J116">
        <v>201007</v>
      </c>
      <c r="K116" s="78">
        <v>7480</v>
      </c>
      <c r="L116" s="77">
        <f t="shared" si="4"/>
        <v>-132.68000000000029</v>
      </c>
      <c r="M116" s="78">
        <v>8549</v>
      </c>
      <c r="N116" s="78">
        <v>126.56347</v>
      </c>
      <c r="O116" s="78">
        <v>2990</v>
      </c>
      <c r="P116" s="78">
        <v>11.108510000000001</v>
      </c>
      <c r="Q116" s="144">
        <v>9296.5</v>
      </c>
      <c r="R116" s="78">
        <v>-256</v>
      </c>
      <c r="S116" s="78">
        <v>698</v>
      </c>
      <c r="T116" s="78">
        <v>-1818</v>
      </c>
      <c r="U116" s="78">
        <v>19625</v>
      </c>
      <c r="V116" s="219">
        <v>9.2636942675159234E-2</v>
      </c>
      <c r="W116" s="78">
        <v>8248</v>
      </c>
      <c r="X116" s="78">
        <v>10295</v>
      </c>
      <c r="Y116" s="78">
        <v>8639</v>
      </c>
      <c r="Z116" s="78">
        <v>9772</v>
      </c>
      <c r="AA116" s="78">
        <v>94.74</v>
      </c>
      <c r="AB116" s="78">
        <v>83.28</v>
      </c>
      <c r="AC116" s="78">
        <v>83079</v>
      </c>
      <c r="AD116" s="104">
        <v>3.5621800000000001</v>
      </c>
      <c r="AE116" s="78">
        <v>64442</v>
      </c>
      <c r="AF116" s="104">
        <v>3.0492900000000001</v>
      </c>
      <c r="AG116" s="78">
        <v>-23322</v>
      </c>
      <c r="AH116" s="104">
        <v>-0.50683999999999996</v>
      </c>
      <c r="AI116" s="78">
        <v>-1878</v>
      </c>
      <c r="AJ116" s="104">
        <v>-0.85299000000000003</v>
      </c>
      <c r="AK116" s="78">
        <v>7800</v>
      </c>
      <c r="AL116" s="78">
        <v>6600</v>
      </c>
      <c r="AM116" s="8">
        <v>7500</v>
      </c>
      <c r="AN116" s="78">
        <v>354</v>
      </c>
      <c r="AO116" s="78">
        <v>8000</v>
      </c>
      <c r="AP116" s="78">
        <v>6600</v>
      </c>
      <c r="AQ116" s="78">
        <v>7400</v>
      </c>
      <c r="AR116" s="78">
        <v>517</v>
      </c>
      <c r="AS116" s="78">
        <v>0</v>
      </c>
      <c r="AT116" s="78">
        <v>0</v>
      </c>
      <c r="AU116" s="78">
        <v>0</v>
      </c>
      <c r="AV116" s="78">
        <v>0</v>
      </c>
      <c r="AW116" s="77">
        <v>21.6</v>
      </c>
      <c r="AX116" s="144">
        <f t="shared" si="8"/>
        <v>0.13</v>
      </c>
      <c r="AY116" s="144">
        <f t="shared" si="9"/>
        <v>0.34</v>
      </c>
      <c r="AZ116" s="144">
        <f t="shared" si="10"/>
        <v>0.55000000000000004</v>
      </c>
      <c r="BA116" s="54">
        <f t="shared" si="11"/>
        <v>26.267068493328566</v>
      </c>
      <c r="BB116" s="54">
        <f t="shared" si="12"/>
        <v>20.214931506671441</v>
      </c>
    </row>
    <row r="117" spans="1:54" x14ac:dyDescent="0.25">
      <c r="A117" s="3">
        <v>40352</v>
      </c>
      <c r="B117" s="77">
        <v>7582.15</v>
      </c>
      <c r="C117" s="77">
        <v>778.33393999999998</v>
      </c>
      <c r="D117" s="77">
        <v>-7.7566999999999995</v>
      </c>
      <c r="E117" s="77">
        <f t="shared" si="7"/>
        <v>159.92170000000007</v>
      </c>
      <c r="F117" s="77">
        <v>-10.269200000000001</v>
      </c>
      <c r="G117" s="77">
        <v>5.3101000000000003</v>
      </c>
      <c r="H117">
        <v>0</v>
      </c>
      <c r="I117" s="78">
        <v>7437</v>
      </c>
      <c r="J117">
        <v>201007</v>
      </c>
      <c r="K117" s="78">
        <v>7437</v>
      </c>
      <c r="L117" s="77">
        <f t="shared" si="4"/>
        <v>-145.14999999999964</v>
      </c>
      <c r="M117" s="78">
        <v>3493</v>
      </c>
      <c r="N117" s="78">
        <v>50.610999999999997</v>
      </c>
      <c r="O117" s="78">
        <v>3039</v>
      </c>
      <c r="P117" s="78">
        <v>11.21781</v>
      </c>
      <c r="Q117" s="144">
        <v>4252.75</v>
      </c>
      <c r="R117" s="78">
        <v>-269</v>
      </c>
      <c r="S117" s="78">
        <v>859</v>
      </c>
      <c r="T117" s="78">
        <v>-2974</v>
      </c>
      <c r="U117" s="78">
        <v>20151</v>
      </c>
      <c r="V117" s="219">
        <v>0.14758572775544637</v>
      </c>
      <c r="W117" s="78">
        <v>8060</v>
      </c>
      <c r="X117" s="78">
        <v>7927</v>
      </c>
      <c r="Y117" s="78">
        <v>6830</v>
      </c>
      <c r="Z117" s="78">
        <v>4803</v>
      </c>
      <c r="AA117" s="78">
        <v>86.69</v>
      </c>
      <c r="AB117" s="78">
        <v>85.09</v>
      </c>
      <c r="AC117" s="78">
        <v>78886</v>
      </c>
      <c r="AD117" s="104">
        <v>2.7545600000000001</v>
      </c>
      <c r="AE117" s="78">
        <v>65688</v>
      </c>
      <c r="AF117" s="104">
        <v>3.1808000000000001</v>
      </c>
      <c r="AG117" s="78">
        <v>-28709</v>
      </c>
      <c r="AH117" s="104">
        <v>-0.41993000000000003</v>
      </c>
      <c r="AI117" s="78">
        <v>2115</v>
      </c>
      <c r="AJ117" s="104">
        <v>-0.67949000000000004</v>
      </c>
      <c r="AK117" s="78">
        <v>7800</v>
      </c>
      <c r="AL117" s="78">
        <v>6600</v>
      </c>
      <c r="AM117" s="8">
        <v>7400</v>
      </c>
      <c r="AN117" s="78">
        <v>342</v>
      </c>
      <c r="AO117" s="78">
        <v>8000</v>
      </c>
      <c r="AP117" s="78">
        <v>6600</v>
      </c>
      <c r="AQ117" s="78">
        <v>7300</v>
      </c>
      <c r="AR117" s="78">
        <v>499</v>
      </c>
      <c r="AS117" s="78">
        <v>0</v>
      </c>
      <c r="AT117" s="78">
        <v>0</v>
      </c>
      <c r="AU117" s="78">
        <v>0</v>
      </c>
      <c r="AV117" s="78">
        <v>0</v>
      </c>
      <c r="AW117" s="77">
        <v>21.31</v>
      </c>
      <c r="AX117" s="144">
        <f t="shared" si="8"/>
        <v>0.1</v>
      </c>
      <c r="AY117" s="144">
        <f t="shared" si="9"/>
        <v>0.26</v>
      </c>
      <c r="AZ117" s="144">
        <f t="shared" si="10"/>
        <v>0.5</v>
      </c>
      <c r="BA117" s="54">
        <f t="shared" si="11"/>
        <v>26.129777348449608</v>
      </c>
      <c r="BB117" s="54">
        <f t="shared" si="12"/>
        <v>20.011222651550398</v>
      </c>
    </row>
    <row r="118" spans="1:54" x14ac:dyDescent="0.25">
      <c r="A118" s="3">
        <v>40353</v>
      </c>
      <c r="B118" s="77">
        <v>7589.89</v>
      </c>
      <c r="C118" s="77">
        <v>754.51526999999999</v>
      </c>
      <c r="D118" s="77">
        <v>-29.261300000000002</v>
      </c>
      <c r="E118" s="77">
        <f t="shared" si="7"/>
        <v>169.32820000000001</v>
      </c>
      <c r="F118" s="77">
        <v>-5.2516999999999996</v>
      </c>
      <c r="G118" s="77">
        <v>1.6275999999999999</v>
      </c>
      <c r="H118">
        <v>0</v>
      </c>
      <c r="I118" s="78">
        <v>7427</v>
      </c>
      <c r="J118">
        <v>201007</v>
      </c>
      <c r="K118" s="78">
        <v>7427</v>
      </c>
      <c r="L118" s="77">
        <f t="shared" si="4"/>
        <v>-162.89000000000033</v>
      </c>
      <c r="M118" s="78">
        <v>3928</v>
      </c>
      <c r="N118" s="78">
        <v>57.060580000000002</v>
      </c>
      <c r="O118" s="78">
        <v>3394</v>
      </c>
      <c r="P118" s="78">
        <v>12.52496</v>
      </c>
      <c r="Q118" s="144">
        <v>4776.5</v>
      </c>
      <c r="R118" s="78">
        <v>-254</v>
      </c>
      <c r="S118" s="78">
        <v>621</v>
      </c>
      <c r="T118" s="78">
        <v>-2499</v>
      </c>
      <c r="U118" s="78">
        <v>20720</v>
      </c>
      <c r="V118" s="219">
        <v>0.12060810810810811</v>
      </c>
      <c r="W118" s="78">
        <v>8581</v>
      </c>
      <c r="X118" s="78">
        <v>8448</v>
      </c>
      <c r="Y118" s="78">
        <v>7620</v>
      </c>
      <c r="Z118" s="78">
        <v>6413</v>
      </c>
      <c r="AA118" s="78">
        <v>92.71</v>
      </c>
      <c r="AB118" s="78">
        <v>84.45</v>
      </c>
      <c r="AC118" s="78">
        <v>77580</v>
      </c>
      <c r="AD118" s="104">
        <v>2.4900799999999998</v>
      </c>
      <c r="AE118" s="78">
        <v>60255</v>
      </c>
      <c r="AF118" s="104">
        <v>2.9419</v>
      </c>
      <c r="AG118" s="78">
        <v>-31655</v>
      </c>
      <c r="AH118" s="104">
        <v>-0.43790000000000001</v>
      </c>
      <c r="AI118" s="78">
        <v>6104</v>
      </c>
      <c r="AJ118" s="104">
        <v>-0.62109999999999999</v>
      </c>
      <c r="AK118" s="78">
        <v>7800</v>
      </c>
      <c r="AL118" s="78">
        <v>6600</v>
      </c>
      <c r="AM118" s="8">
        <v>7400</v>
      </c>
      <c r="AN118" s="78">
        <v>335</v>
      </c>
      <c r="AO118" s="78">
        <v>8000</v>
      </c>
      <c r="AP118" s="78">
        <v>6600</v>
      </c>
      <c r="AQ118" s="78">
        <v>7300</v>
      </c>
      <c r="AR118" s="78">
        <v>492</v>
      </c>
      <c r="AS118" s="78">
        <v>0</v>
      </c>
      <c r="AT118" s="78">
        <v>0</v>
      </c>
      <c r="AU118" s="78">
        <v>0</v>
      </c>
      <c r="AV118" s="78">
        <v>0</v>
      </c>
      <c r="AW118" s="77">
        <v>21.19</v>
      </c>
      <c r="AX118" s="144">
        <f t="shared" si="8"/>
        <v>0.06</v>
      </c>
      <c r="AY118" s="144">
        <f t="shared" si="9"/>
        <v>0.22</v>
      </c>
      <c r="AZ118" s="144">
        <f t="shared" si="10"/>
        <v>0.48</v>
      </c>
      <c r="BA118" s="54">
        <f t="shared" si="11"/>
        <v>25.725623184453944</v>
      </c>
      <c r="BB118" s="54">
        <f t="shared" si="12"/>
        <v>19.955376815546053</v>
      </c>
    </row>
    <row r="119" spans="1:54" x14ac:dyDescent="0.25">
      <c r="A119" s="3">
        <v>40354</v>
      </c>
      <c r="B119" s="77">
        <v>7474.71</v>
      </c>
      <c r="C119" s="77">
        <v>888.73244</v>
      </c>
      <c r="D119" s="77">
        <v>-78.9358</v>
      </c>
      <c r="E119" s="77">
        <f t="shared" si="7"/>
        <v>156.26059999999998</v>
      </c>
      <c r="F119" s="77">
        <v>-5.2877000000000001</v>
      </c>
      <c r="G119" s="77">
        <v>2.8504</v>
      </c>
      <c r="H119">
        <v>0</v>
      </c>
      <c r="I119" s="78">
        <v>7324</v>
      </c>
      <c r="J119">
        <v>201007</v>
      </c>
      <c r="K119" s="78">
        <v>7324</v>
      </c>
      <c r="L119" s="77">
        <f t="shared" si="4"/>
        <v>-150.71000000000004</v>
      </c>
      <c r="M119" s="78">
        <v>4796</v>
      </c>
      <c r="N119" s="78">
        <v>68.952389999999994</v>
      </c>
      <c r="O119" s="78">
        <v>2974</v>
      </c>
      <c r="P119" s="78">
        <v>10.80533</v>
      </c>
      <c r="Q119" s="144">
        <v>5539.5</v>
      </c>
      <c r="R119" s="78">
        <v>-1123</v>
      </c>
      <c r="S119" s="78">
        <v>-531</v>
      </c>
      <c r="T119" s="78">
        <v>-4115</v>
      </c>
      <c r="U119" s="78">
        <v>22169</v>
      </c>
      <c r="V119" s="219">
        <v>0.18561955884343001</v>
      </c>
      <c r="W119" s="78">
        <v>8659</v>
      </c>
      <c r="X119" s="78">
        <v>10480</v>
      </c>
      <c r="Y119" s="78">
        <v>7779</v>
      </c>
      <c r="Z119" s="78">
        <v>7835</v>
      </c>
      <c r="AA119" s="78">
        <v>92.76</v>
      </c>
      <c r="AB119" s="78">
        <v>80.510000000000005</v>
      </c>
      <c r="AC119" s="78">
        <v>83428</v>
      </c>
      <c r="AD119" s="104">
        <v>1.8373699999999999</v>
      </c>
      <c r="AE119" s="78">
        <v>67365</v>
      </c>
      <c r="AF119" s="104">
        <v>3.7980700000000001</v>
      </c>
      <c r="AG119" s="78">
        <v>-43619</v>
      </c>
      <c r="AH119" s="104">
        <v>-0.63422000000000001</v>
      </c>
      <c r="AI119" s="78">
        <v>11859</v>
      </c>
      <c r="AJ119" s="104">
        <v>-0.53695000000000004</v>
      </c>
      <c r="AK119" s="78">
        <v>7800</v>
      </c>
      <c r="AL119" s="78">
        <v>6600</v>
      </c>
      <c r="AM119" s="8">
        <v>7300</v>
      </c>
      <c r="AN119" s="78">
        <v>323</v>
      </c>
      <c r="AO119" s="78">
        <v>8000</v>
      </c>
      <c r="AP119" s="78">
        <v>6600</v>
      </c>
      <c r="AQ119" s="78">
        <v>7200</v>
      </c>
      <c r="AR119" s="78">
        <v>487</v>
      </c>
      <c r="AS119" s="78">
        <v>0</v>
      </c>
      <c r="AT119" s="78">
        <v>0</v>
      </c>
      <c r="AU119" s="78">
        <v>0</v>
      </c>
      <c r="AV119" s="78">
        <v>0</v>
      </c>
      <c r="AW119" s="77">
        <v>21.21</v>
      </c>
      <c r="AX119" s="144">
        <f t="shared" si="8"/>
        <v>0.13</v>
      </c>
      <c r="AY119" s="144">
        <f t="shared" si="9"/>
        <v>0.24</v>
      </c>
      <c r="AZ119" s="144">
        <f t="shared" si="10"/>
        <v>0.49</v>
      </c>
      <c r="BA119" s="54">
        <f t="shared" si="11"/>
        <v>25.439533148256995</v>
      </c>
      <c r="BB119" s="54">
        <f t="shared" si="12"/>
        <v>19.864466851743</v>
      </c>
    </row>
    <row r="120" spans="1:54" x14ac:dyDescent="0.25">
      <c r="A120" s="3">
        <v>40357</v>
      </c>
      <c r="B120" s="77">
        <v>7500.79</v>
      </c>
      <c r="C120" s="77">
        <v>747.98766000000001</v>
      </c>
      <c r="D120" s="77">
        <v>-66.397899999999993</v>
      </c>
      <c r="E120" s="77">
        <f t="shared" si="7"/>
        <v>121.87089999999998</v>
      </c>
      <c r="F120" s="77">
        <v>-2.0587</v>
      </c>
      <c r="G120" s="77">
        <v>3.8906000000000001</v>
      </c>
      <c r="H120">
        <v>0</v>
      </c>
      <c r="I120" s="78">
        <v>7362</v>
      </c>
      <c r="J120">
        <v>201007</v>
      </c>
      <c r="K120" s="78">
        <v>7362</v>
      </c>
      <c r="L120" s="77">
        <f t="shared" si="4"/>
        <v>-138.78999999999996</v>
      </c>
      <c r="M120" s="78">
        <v>6463</v>
      </c>
      <c r="N120" s="78">
        <v>93.831440000000001</v>
      </c>
      <c r="O120" s="78">
        <v>3645</v>
      </c>
      <c r="P120" s="78">
        <v>13.33527</v>
      </c>
      <c r="Q120" s="144">
        <v>7374.25</v>
      </c>
      <c r="R120" s="78">
        <v>-1530</v>
      </c>
      <c r="S120" s="78">
        <v>-591</v>
      </c>
      <c r="T120" s="78">
        <v>-3410</v>
      </c>
      <c r="U120" s="78">
        <v>22262</v>
      </c>
      <c r="V120" s="219">
        <v>0.15317581529062976</v>
      </c>
      <c r="W120" s="78">
        <v>8664</v>
      </c>
      <c r="X120" s="78">
        <v>10456</v>
      </c>
      <c r="Y120" s="78">
        <v>8136</v>
      </c>
      <c r="Z120" s="78">
        <v>8191</v>
      </c>
      <c r="AA120" s="78">
        <v>82.95</v>
      </c>
      <c r="AB120" s="78">
        <v>79.319999999999993</v>
      </c>
      <c r="AC120" s="78">
        <v>80854</v>
      </c>
      <c r="AD120" s="104">
        <v>1.9630399999999999</v>
      </c>
      <c r="AE120" s="78">
        <v>69976</v>
      </c>
      <c r="AF120" s="104">
        <v>3.6906500000000002</v>
      </c>
      <c r="AG120" s="78">
        <v>-45158</v>
      </c>
      <c r="AH120" s="104">
        <v>-0.92447999999999997</v>
      </c>
      <c r="AI120" s="78">
        <v>10731</v>
      </c>
      <c r="AJ120" s="104">
        <v>-0.83882999999999996</v>
      </c>
      <c r="AK120" s="78">
        <v>7800</v>
      </c>
      <c r="AL120" s="78">
        <v>6600</v>
      </c>
      <c r="AM120" s="8">
        <v>7400</v>
      </c>
      <c r="AN120" s="78">
        <v>312</v>
      </c>
      <c r="AO120" s="78">
        <v>8000</v>
      </c>
      <c r="AP120" s="78">
        <v>6600</v>
      </c>
      <c r="AQ120" s="78">
        <v>7200</v>
      </c>
      <c r="AR120" s="78">
        <v>479</v>
      </c>
      <c r="AS120" s="78">
        <v>0</v>
      </c>
      <c r="AT120" s="78">
        <v>0</v>
      </c>
      <c r="AU120" s="78">
        <v>0</v>
      </c>
      <c r="AV120" s="78">
        <v>0</v>
      </c>
      <c r="AW120" s="77">
        <v>21.85</v>
      </c>
      <c r="AX120" s="144">
        <f t="shared" si="8"/>
        <v>0.31</v>
      </c>
      <c r="AY120" s="144">
        <f t="shared" si="9"/>
        <v>0.38</v>
      </c>
      <c r="AZ120" s="144">
        <f t="shared" si="10"/>
        <v>0.59</v>
      </c>
      <c r="BA120" s="54">
        <f t="shared" si="11"/>
        <v>25.294244068214741</v>
      </c>
      <c r="BB120" s="54">
        <f t="shared" si="12"/>
        <v>19.804755931785262</v>
      </c>
    </row>
    <row r="121" spans="1:54" x14ac:dyDescent="0.25">
      <c r="A121" s="3">
        <v>40358</v>
      </c>
      <c r="B121" s="77">
        <v>7423.57</v>
      </c>
      <c r="C121" s="77">
        <v>860.04611</v>
      </c>
      <c r="D121" s="77">
        <v>-47.357900000000001</v>
      </c>
      <c r="E121" s="77">
        <f t="shared" si="7"/>
        <v>63.805499999999995</v>
      </c>
      <c r="F121" s="77">
        <v>-2.1250999999999998</v>
      </c>
      <c r="G121" s="77">
        <v>-7.6107000000000005</v>
      </c>
      <c r="H121">
        <v>0</v>
      </c>
      <c r="I121" s="78">
        <v>7252</v>
      </c>
      <c r="J121">
        <v>201007</v>
      </c>
      <c r="K121" s="78">
        <v>7252</v>
      </c>
      <c r="L121" s="77">
        <f t="shared" si="4"/>
        <v>-171.56999999999971</v>
      </c>
      <c r="M121" s="78">
        <v>3440</v>
      </c>
      <c r="N121" s="78">
        <v>48.628570000000003</v>
      </c>
      <c r="O121" s="78">
        <v>3278</v>
      </c>
      <c r="P121" s="78">
        <v>11.80715</v>
      </c>
      <c r="Q121" s="144">
        <v>4259.5</v>
      </c>
      <c r="R121" s="78">
        <v>-2223</v>
      </c>
      <c r="S121" s="78">
        <v>-1494</v>
      </c>
      <c r="T121" s="78">
        <v>-6463</v>
      </c>
      <c r="U121" s="78">
        <v>27412</v>
      </c>
      <c r="V121" s="219">
        <v>0.23577265431198016</v>
      </c>
      <c r="W121" s="78">
        <v>8676</v>
      </c>
      <c r="X121" s="78">
        <v>8543</v>
      </c>
      <c r="Y121" s="78">
        <v>7392</v>
      </c>
      <c r="Z121" s="78">
        <v>9175</v>
      </c>
      <c r="AA121" s="78">
        <v>90.88</v>
      </c>
      <c r="AB121" s="78">
        <v>81.06</v>
      </c>
      <c r="AC121" s="78">
        <v>81863</v>
      </c>
      <c r="AD121" s="104">
        <v>1.50284</v>
      </c>
      <c r="AE121" s="78">
        <v>70491</v>
      </c>
      <c r="AF121" s="104">
        <v>4.7111700000000001</v>
      </c>
      <c r="AG121" s="78">
        <v>-48065</v>
      </c>
      <c r="AH121" s="104">
        <v>-0.66217000000000004</v>
      </c>
      <c r="AI121" s="78">
        <v>10157</v>
      </c>
      <c r="AJ121" s="104">
        <v>-1.06463</v>
      </c>
      <c r="AK121" s="78">
        <v>7800</v>
      </c>
      <c r="AL121" s="78">
        <v>6600</v>
      </c>
      <c r="AM121" s="8">
        <v>7300</v>
      </c>
      <c r="AN121" s="78">
        <v>321</v>
      </c>
      <c r="AO121" s="78">
        <v>8000</v>
      </c>
      <c r="AP121" s="78">
        <v>6600</v>
      </c>
      <c r="AQ121" s="78">
        <v>7100</v>
      </c>
      <c r="AR121" s="78">
        <v>501</v>
      </c>
      <c r="AS121" s="78">
        <v>0</v>
      </c>
      <c r="AT121" s="78">
        <v>0</v>
      </c>
      <c r="AU121" s="78">
        <v>0</v>
      </c>
      <c r="AV121" s="78">
        <v>0</v>
      </c>
      <c r="AW121" s="77">
        <v>22.67</v>
      </c>
      <c r="AX121" s="144">
        <f t="shared" si="8"/>
        <v>0.37</v>
      </c>
      <c r="AY121" s="144">
        <f t="shared" si="9"/>
        <v>0.48</v>
      </c>
      <c r="AZ121" s="144">
        <f t="shared" si="10"/>
        <v>0.68</v>
      </c>
      <c r="BA121" s="54">
        <f t="shared" si="11"/>
        <v>25.229391569324044</v>
      </c>
      <c r="BB121" s="54">
        <f t="shared" si="12"/>
        <v>19.79660843067596</v>
      </c>
    </row>
    <row r="122" spans="1:54" x14ac:dyDescent="0.25">
      <c r="A122" s="3">
        <v>40359</v>
      </c>
      <c r="B122" s="77">
        <v>7329.37</v>
      </c>
      <c r="C122" s="77">
        <v>896.40111000000002</v>
      </c>
      <c r="D122" s="77">
        <v>-188.10910000000001</v>
      </c>
      <c r="E122" s="77">
        <f t="shared" si="7"/>
        <v>-64.198800000000006</v>
      </c>
      <c r="F122" s="77">
        <v>-1.7641</v>
      </c>
      <c r="G122" s="77">
        <v>-1.82</v>
      </c>
      <c r="H122">
        <v>0</v>
      </c>
      <c r="I122" s="78">
        <v>7153</v>
      </c>
      <c r="J122">
        <v>201007</v>
      </c>
      <c r="K122" s="78">
        <v>7153</v>
      </c>
      <c r="L122" s="77">
        <f t="shared" si="4"/>
        <v>-176.36999999999989</v>
      </c>
      <c r="M122" s="78">
        <v>7569</v>
      </c>
      <c r="N122" s="78">
        <v>106.96204</v>
      </c>
      <c r="O122" s="78">
        <v>3008</v>
      </c>
      <c r="P122" s="78">
        <v>10.656470000000001</v>
      </c>
      <c r="Q122" s="144">
        <v>8321</v>
      </c>
      <c r="R122" s="78">
        <v>-2321</v>
      </c>
      <c r="S122" s="78">
        <v>-1441</v>
      </c>
      <c r="T122" s="78">
        <v>-6635</v>
      </c>
      <c r="U122" s="78">
        <v>26685</v>
      </c>
      <c r="V122" s="219">
        <v>0.24864155892823683</v>
      </c>
      <c r="W122" s="78">
        <v>8985</v>
      </c>
      <c r="X122" s="78">
        <v>13378</v>
      </c>
      <c r="Y122" s="78">
        <v>6962</v>
      </c>
      <c r="Z122" s="78">
        <v>13179</v>
      </c>
      <c r="AA122" s="78">
        <v>105.37</v>
      </c>
      <c r="AB122" s="78">
        <v>75.89</v>
      </c>
      <c r="AC122" s="78">
        <v>86120</v>
      </c>
      <c r="AD122" s="104">
        <v>1.38751</v>
      </c>
      <c r="AE122" s="78">
        <v>77533</v>
      </c>
      <c r="AF122" s="104">
        <v>6.6582400000000002</v>
      </c>
      <c r="AG122" s="78">
        <v>-63461</v>
      </c>
      <c r="AH122" s="104">
        <v>-0.70437000000000005</v>
      </c>
      <c r="AI122" s="78">
        <v>16041</v>
      </c>
      <c r="AJ122" s="104">
        <v>-1.66693</v>
      </c>
      <c r="AK122" s="78">
        <v>8000</v>
      </c>
      <c r="AL122" s="78">
        <v>6600</v>
      </c>
      <c r="AM122" s="8">
        <v>7200</v>
      </c>
      <c r="AN122" s="78">
        <v>322</v>
      </c>
      <c r="AO122" s="78">
        <v>7700</v>
      </c>
      <c r="AP122" s="78">
        <v>6600</v>
      </c>
      <c r="AQ122" s="78">
        <v>7000</v>
      </c>
      <c r="AR122" s="78">
        <v>496</v>
      </c>
      <c r="AS122" s="78">
        <v>0</v>
      </c>
      <c r="AT122" s="78">
        <v>0</v>
      </c>
      <c r="AU122" s="78">
        <v>0</v>
      </c>
      <c r="AV122" s="78">
        <v>0</v>
      </c>
      <c r="AW122" s="77">
        <v>22.86</v>
      </c>
      <c r="AX122" s="144">
        <f t="shared" si="8"/>
        <v>0.41</v>
      </c>
      <c r="AY122" s="144">
        <f t="shared" si="9"/>
        <v>0.48</v>
      </c>
      <c r="AZ122" s="144">
        <f t="shared" si="10"/>
        <v>0.68</v>
      </c>
      <c r="BA122" s="54">
        <f t="shared" si="11"/>
        <v>25.056721501158012</v>
      </c>
      <c r="BB122" s="54">
        <f t="shared" si="12"/>
        <v>19.838278498841991</v>
      </c>
    </row>
    <row r="123" spans="1:54" x14ac:dyDescent="0.25">
      <c r="A123" s="3">
        <v>40360</v>
      </c>
      <c r="B123" s="77">
        <v>7254.06</v>
      </c>
      <c r="C123" s="77">
        <v>855.38143000000002</v>
      </c>
      <c r="D123" s="77">
        <v>-172.4872</v>
      </c>
      <c r="E123" s="77">
        <f t="shared" si="7"/>
        <v>-148.68390000000005</v>
      </c>
      <c r="F123" s="77">
        <v>1.0651999999999999</v>
      </c>
      <c r="G123" s="77">
        <v>2.7041000000000004</v>
      </c>
      <c r="H123">
        <v>0</v>
      </c>
      <c r="I123" s="78">
        <v>7101</v>
      </c>
      <c r="J123">
        <v>201007</v>
      </c>
      <c r="K123" s="78">
        <v>7101</v>
      </c>
      <c r="L123" s="77">
        <f t="shared" si="4"/>
        <v>-153.0600000000004</v>
      </c>
      <c r="M123" s="78">
        <v>7698</v>
      </c>
      <c r="N123" s="78">
        <v>107.99115999999999</v>
      </c>
      <c r="O123" s="78">
        <v>2978</v>
      </c>
      <c r="P123" s="78">
        <v>10.45645</v>
      </c>
      <c r="Q123" s="144">
        <v>8442.5</v>
      </c>
      <c r="R123" s="78">
        <v>-2301</v>
      </c>
      <c r="S123" s="78">
        <v>-2364</v>
      </c>
      <c r="T123" s="78">
        <v>-7038</v>
      </c>
      <c r="U123" s="78">
        <v>28742</v>
      </c>
      <c r="V123" s="219">
        <v>0.24486813722079187</v>
      </c>
      <c r="W123" s="78">
        <v>8196</v>
      </c>
      <c r="X123" s="78">
        <v>13054</v>
      </c>
      <c r="Y123" s="78">
        <v>6315</v>
      </c>
      <c r="Z123" s="78">
        <v>13009</v>
      </c>
      <c r="AA123" s="78">
        <v>98.63</v>
      </c>
      <c r="AB123" s="78">
        <v>76.13</v>
      </c>
      <c r="AC123" s="78">
        <v>84371</v>
      </c>
      <c r="AD123" s="104">
        <v>1.04742</v>
      </c>
      <c r="AE123" s="78">
        <v>82523</v>
      </c>
      <c r="AF123" s="104">
        <v>7.8376900000000003</v>
      </c>
      <c r="AG123" s="78">
        <v>-71463</v>
      </c>
      <c r="AH123" s="104">
        <v>-0.60614999999999997</v>
      </c>
      <c r="AI123" s="78">
        <v>17774</v>
      </c>
      <c r="AJ123" s="104">
        <v>-1.9122399999999999</v>
      </c>
      <c r="AK123" s="78">
        <v>8000</v>
      </c>
      <c r="AL123" s="78">
        <v>6600</v>
      </c>
      <c r="AM123" s="8">
        <v>7100</v>
      </c>
      <c r="AN123" s="78">
        <v>317</v>
      </c>
      <c r="AO123" s="78">
        <v>7700</v>
      </c>
      <c r="AP123" s="78">
        <v>6600</v>
      </c>
      <c r="AQ123" s="78">
        <v>7000</v>
      </c>
      <c r="AR123" s="78">
        <v>497</v>
      </c>
      <c r="AS123" s="78">
        <v>0</v>
      </c>
      <c r="AT123" s="78">
        <v>0</v>
      </c>
      <c r="AU123" s="78">
        <v>0</v>
      </c>
      <c r="AV123" s="78">
        <v>0</v>
      </c>
      <c r="AW123" s="77">
        <v>23.06</v>
      </c>
      <c r="AX123" s="144">
        <f t="shared" si="8"/>
        <v>0.44</v>
      </c>
      <c r="AY123" s="144">
        <f t="shared" si="9"/>
        <v>0.51</v>
      </c>
      <c r="AZ123" s="144">
        <f t="shared" si="10"/>
        <v>0.7</v>
      </c>
      <c r="BA123" s="54">
        <f t="shared" si="11"/>
        <v>24.766748727207162</v>
      </c>
      <c r="BB123" s="54">
        <f t="shared" si="12"/>
        <v>19.962251272792845</v>
      </c>
    </row>
    <row r="124" spans="1:54" x14ac:dyDescent="0.25">
      <c r="A124" s="3">
        <v>40361</v>
      </c>
      <c r="B124" s="77">
        <v>7330.74</v>
      </c>
      <c r="C124" s="77">
        <v>996.88951999999995</v>
      </c>
      <c r="D124" s="77">
        <v>-100.19319999999999</v>
      </c>
      <c r="E124" s="77">
        <f t="shared" si="7"/>
        <v>-359.39680000000004</v>
      </c>
      <c r="F124" s="77">
        <v>9.4540000000000006</v>
      </c>
      <c r="G124" s="77">
        <v>10.3729</v>
      </c>
      <c r="H124">
        <v>0</v>
      </c>
      <c r="I124" s="78">
        <v>7165</v>
      </c>
      <c r="J124">
        <v>201007</v>
      </c>
      <c r="K124" s="78">
        <v>7165</v>
      </c>
      <c r="L124" s="77">
        <f t="shared" si="4"/>
        <v>-165.73999999999978</v>
      </c>
      <c r="M124" s="78">
        <v>9112</v>
      </c>
      <c r="N124" s="78">
        <v>129.13182</v>
      </c>
      <c r="O124" s="78">
        <v>3462</v>
      </c>
      <c r="P124" s="78">
        <v>12.256819999999999</v>
      </c>
      <c r="Q124" s="144">
        <v>9977.5</v>
      </c>
      <c r="R124" s="78">
        <v>-2233</v>
      </c>
      <c r="S124" s="78">
        <v>-2366</v>
      </c>
      <c r="T124" s="78">
        <v>-4372</v>
      </c>
      <c r="U124" s="78">
        <v>27868</v>
      </c>
      <c r="V124" s="219">
        <v>0.15688244581598967</v>
      </c>
      <c r="W124" s="78">
        <v>7533</v>
      </c>
      <c r="X124" s="78">
        <v>13033</v>
      </c>
      <c r="Y124" s="78">
        <v>5908</v>
      </c>
      <c r="Z124" s="78">
        <v>13080</v>
      </c>
      <c r="AA124" s="78">
        <v>102.97</v>
      </c>
      <c r="AB124" s="78">
        <v>72.959999999999994</v>
      </c>
      <c r="AC124" s="78">
        <v>86876</v>
      </c>
      <c r="AD124" s="104">
        <v>1.1681600000000001</v>
      </c>
      <c r="AE124" s="78">
        <v>83211</v>
      </c>
      <c r="AF124" s="104">
        <v>6.5503799999999996</v>
      </c>
      <c r="AG124" s="78">
        <v>-71528</v>
      </c>
      <c r="AH124" s="104">
        <v>-0.58909999999999996</v>
      </c>
      <c r="AI124" s="78">
        <v>14163</v>
      </c>
      <c r="AJ124" s="104">
        <v>-1.8522400000000001</v>
      </c>
      <c r="AK124" s="78">
        <v>7500</v>
      </c>
      <c r="AL124" s="78">
        <v>6600</v>
      </c>
      <c r="AM124" s="8">
        <v>7200</v>
      </c>
      <c r="AN124" s="78">
        <v>305</v>
      </c>
      <c r="AO124" s="78">
        <v>7700</v>
      </c>
      <c r="AP124" s="78">
        <v>6600</v>
      </c>
      <c r="AQ124" s="78">
        <v>7000</v>
      </c>
      <c r="AR124" s="78">
        <v>488</v>
      </c>
      <c r="AS124" s="78">
        <v>0</v>
      </c>
      <c r="AT124" s="78">
        <v>0</v>
      </c>
      <c r="AU124" s="78">
        <v>0</v>
      </c>
      <c r="AV124" s="78">
        <v>0</v>
      </c>
      <c r="AW124" s="77">
        <v>22.73</v>
      </c>
      <c r="AX124" s="144">
        <f t="shared" si="8"/>
        <v>0.41</v>
      </c>
      <c r="AY124" s="144">
        <f t="shared" si="9"/>
        <v>0.44</v>
      </c>
      <c r="AZ124" s="144">
        <f t="shared" si="10"/>
        <v>0.66</v>
      </c>
      <c r="BA124" s="54">
        <f t="shared" si="11"/>
        <v>24.683367523371874</v>
      </c>
      <c r="BB124" s="54">
        <f t="shared" si="12"/>
        <v>19.973632476628129</v>
      </c>
    </row>
    <row r="125" spans="1:54" x14ac:dyDescent="0.25">
      <c r="A125" s="3">
        <v>40364</v>
      </c>
      <c r="B125" s="77">
        <v>7439.96</v>
      </c>
      <c r="C125" s="77">
        <v>912.68204000000003</v>
      </c>
      <c r="D125" s="77">
        <v>27.0214</v>
      </c>
      <c r="E125" s="77">
        <f t="shared" si="7"/>
        <v>-332.10359999999991</v>
      </c>
      <c r="F125" s="77">
        <v>5.4603000000000002</v>
      </c>
      <c r="G125" s="77">
        <v>16.8187</v>
      </c>
      <c r="H125">
        <v>0</v>
      </c>
      <c r="I125" s="78">
        <v>7324</v>
      </c>
      <c r="J125">
        <v>201007</v>
      </c>
      <c r="K125" s="78">
        <v>7324</v>
      </c>
      <c r="L125" s="77">
        <f t="shared" si="4"/>
        <v>-115.96000000000004</v>
      </c>
      <c r="M125" s="78">
        <v>9817</v>
      </c>
      <c r="N125" s="78">
        <v>142.28214</v>
      </c>
      <c r="O125" s="78">
        <v>3805</v>
      </c>
      <c r="P125" s="78">
        <v>13.76815</v>
      </c>
      <c r="Q125" s="144">
        <v>10768.25</v>
      </c>
      <c r="R125" s="78">
        <v>-648</v>
      </c>
      <c r="S125" s="78">
        <v>-1075</v>
      </c>
      <c r="T125" s="78">
        <v>-1175</v>
      </c>
      <c r="U125" s="78">
        <v>25587</v>
      </c>
      <c r="V125" s="219">
        <v>4.5921757142298826E-2</v>
      </c>
      <c r="W125" s="78">
        <v>7223</v>
      </c>
      <c r="X125" s="78">
        <v>12290</v>
      </c>
      <c r="Y125" s="78">
        <v>6292</v>
      </c>
      <c r="Z125" s="78">
        <v>10137</v>
      </c>
      <c r="AA125" s="78">
        <v>93.05</v>
      </c>
      <c r="AB125" s="78">
        <v>75.47</v>
      </c>
      <c r="AC125" s="78">
        <v>87153</v>
      </c>
      <c r="AD125" s="104">
        <v>1.66581</v>
      </c>
      <c r="AE125" s="78">
        <v>81449</v>
      </c>
      <c r="AF125" s="104">
        <v>4.2107599999999996</v>
      </c>
      <c r="AG125" s="78">
        <v>-52923</v>
      </c>
      <c r="AH125" s="104">
        <v>-0.32141999999999998</v>
      </c>
      <c r="AI125" s="78">
        <v>2067</v>
      </c>
      <c r="AJ125" s="104">
        <v>-1.2128000000000001</v>
      </c>
      <c r="AK125" s="78">
        <v>7600</v>
      </c>
      <c r="AL125" s="78">
        <v>6600</v>
      </c>
      <c r="AM125" s="8">
        <v>7300</v>
      </c>
      <c r="AN125" s="78">
        <v>264</v>
      </c>
      <c r="AO125" s="78">
        <v>7700</v>
      </c>
      <c r="AP125" s="78">
        <v>6600</v>
      </c>
      <c r="AQ125" s="78">
        <v>7200</v>
      </c>
      <c r="AR125" s="78">
        <v>451</v>
      </c>
      <c r="AS125" s="78">
        <v>0</v>
      </c>
      <c r="AT125" s="78">
        <v>0</v>
      </c>
      <c r="AU125" s="78">
        <v>0</v>
      </c>
      <c r="AV125" s="78">
        <v>0</v>
      </c>
      <c r="AW125" s="77">
        <v>22.1</v>
      </c>
      <c r="AX125" s="144">
        <f t="shared" si="8"/>
        <v>0.34</v>
      </c>
      <c r="AY125" s="144">
        <f t="shared" si="9"/>
        <v>0.32</v>
      </c>
      <c r="AZ125" s="144">
        <f t="shared" si="10"/>
        <v>0.57999999999999996</v>
      </c>
      <c r="BA125" s="54">
        <f t="shared" si="11"/>
        <v>24.525113168968122</v>
      </c>
      <c r="BB125" s="54">
        <f t="shared" si="12"/>
        <v>19.977886831031878</v>
      </c>
    </row>
    <row r="126" spans="1:54" x14ac:dyDescent="0.25">
      <c r="A126" s="3">
        <v>40365</v>
      </c>
      <c r="B126" s="77">
        <v>7548.48</v>
      </c>
      <c r="C126" s="77">
        <v>1155.9508599999999</v>
      </c>
      <c r="D126" s="77">
        <v>52.979900000000001</v>
      </c>
      <c r="E126" s="77">
        <f t="shared" si="7"/>
        <v>-158.85019999999997</v>
      </c>
      <c r="F126" s="77">
        <v>13.3497</v>
      </c>
      <c r="G126" s="77">
        <v>12.818499999999998</v>
      </c>
      <c r="H126">
        <v>0</v>
      </c>
      <c r="I126" s="78">
        <v>7456</v>
      </c>
      <c r="J126">
        <v>201007</v>
      </c>
      <c r="K126" s="78">
        <v>7456</v>
      </c>
      <c r="L126" s="77">
        <f t="shared" si="4"/>
        <v>-92.479999999999563</v>
      </c>
      <c r="M126" s="78">
        <v>7678</v>
      </c>
      <c r="N126" s="78">
        <v>112.93604999999999</v>
      </c>
      <c r="O126" s="78">
        <v>3392</v>
      </c>
      <c r="P126" s="78">
        <v>12.46763</v>
      </c>
      <c r="Q126" s="144">
        <v>8526</v>
      </c>
      <c r="R126" s="78">
        <v>-747</v>
      </c>
      <c r="S126" s="78">
        <v>823</v>
      </c>
      <c r="T126" s="78">
        <v>2553</v>
      </c>
      <c r="U126" s="78">
        <v>23999</v>
      </c>
      <c r="V126" s="219">
        <v>-0.10637943247635318</v>
      </c>
      <c r="W126" s="78">
        <v>6815</v>
      </c>
      <c r="X126" s="78">
        <v>9339</v>
      </c>
      <c r="Y126" s="78">
        <v>7039</v>
      </c>
      <c r="Z126" s="78">
        <v>8042</v>
      </c>
      <c r="AA126" s="78">
        <v>88.2</v>
      </c>
      <c r="AB126" s="78">
        <v>83.65</v>
      </c>
      <c r="AC126" s="78">
        <v>85150</v>
      </c>
      <c r="AD126" s="104">
        <v>2.1902699999999999</v>
      </c>
      <c r="AE126" s="78">
        <v>81190</v>
      </c>
      <c r="AF126" s="104">
        <v>3.0203799999999998</v>
      </c>
      <c r="AG126" s="78">
        <v>-45799</v>
      </c>
      <c r="AH126" s="104">
        <v>-0.60826999999999998</v>
      </c>
      <c r="AI126" s="78">
        <v>4052</v>
      </c>
      <c r="AJ126" s="104">
        <v>-0.38427</v>
      </c>
      <c r="AK126" s="78">
        <v>7600</v>
      </c>
      <c r="AL126" s="78">
        <v>6600</v>
      </c>
      <c r="AM126" s="8">
        <v>7500</v>
      </c>
      <c r="AN126" s="78">
        <v>249</v>
      </c>
      <c r="AO126" s="78">
        <v>7700</v>
      </c>
      <c r="AP126" s="78">
        <v>6600</v>
      </c>
      <c r="AQ126" s="78">
        <v>7300</v>
      </c>
      <c r="AR126" s="78">
        <v>425</v>
      </c>
      <c r="AS126" s="78">
        <v>0</v>
      </c>
      <c r="AT126" s="78">
        <v>0</v>
      </c>
      <c r="AU126" s="78">
        <v>0</v>
      </c>
      <c r="AV126" s="78">
        <v>0</v>
      </c>
      <c r="AW126" s="77">
        <v>21.43</v>
      </c>
      <c r="AX126" s="144">
        <f t="shared" si="8"/>
        <v>0.24</v>
      </c>
      <c r="AY126" s="144">
        <f t="shared" si="9"/>
        <v>0.2</v>
      </c>
      <c r="AZ126" s="144">
        <f t="shared" si="10"/>
        <v>0.5</v>
      </c>
      <c r="BA126" s="54">
        <f t="shared" si="11"/>
        <v>24.19156576948977</v>
      </c>
      <c r="BB126" s="54">
        <f t="shared" si="12"/>
        <v>20.024434230510238</v>
      </c>
    </row>
    <row r="127" spans="1:54" x14ac:dyDescent="0.25">
      <c r="A127" s="3">
        <v>40366</v>
      </c>
      <c r="B127" s="77">
        <v>7534.46</v>
      </c>
      <c r="C127" s="77">
        <v>1043.8791699999999</v>
      </c>
      <c r="D127" s="77">
        <v>-8.7124000000000006</v>
      </c>
      <c r="E127" s="77">
        <f t="shared" si="7"/>
        <v>-54.118199999999931</v>
      </c>
      <c r="F127" s="77">
        <v>9.157</v>
      </c>
      <c r="G127" s="77">
        <v>2.0282</v>
      </c>
      <c r="H127">
        <v>0</v>
      </c>
      <c r="I127" s="78">
        <v>7447</v>
      </c>
      <c r="J127">
        <v>201007</v>
      </c>
      <c r="K127" s="78">
        <v>7447</v>
      </c>
      <c r="L127" s="77">
        <f t="shared" si="4"/>
        <v>-87.460000000000036</v>
      </c>
      <c r="M127" s="78">
        <v>8215</v>
      </c>
      <c r="N127" s="78">
        <v>120.73099999999999</v>
      </c>
      <c r="O127" s="78">
        <v>2872</v>
      </c>
      <c r="P127" s="78">
        <v>10.514250000000001</v>
      </c>
      <c r="Q127" s="144">
        <v>8933</v>
      </c>
      <c r="R127" s="78">
        <v>-915</v>
      </c>
      <c r="S127" s="78">
        <v>222</v>
      </c>
      <c r="T127" s="78">
        <v>2069</v>
      </c>
      <c r="U127" s="78">
        <v>23842</v>
      </c>
      <c r="V127" s="219">
        <v>-8.6779632581159297E-2</v>
      </c>
      <c r="W127" s="78">
        <v>9239</v>
      </c>
      <c r="X127" s="78">
        <v>11064</v>
      </c>
      <c r="Y127" s="78">
        <v>9445</v>
      </c>
      <c r="Z127" s="78">
        <v>9902</v>
      </c>
      <c r="AA127" s="78">
        <v>87.94</v>
      </c>
      <c r="AB127" s="78">
        <v>86.97</v>
      </c>
      <c r="AC127" s="78">
        <v>87241</v>
      </c>
      <c r="AD127" s="104">
        <v>2.1090499999999999</v>
      </c>
      <c r="AE127" s="78">
        <v>83375</v>
      </c>
      <c r="AF127" s="104">
        <v>3.1590500000000001</v>
      </c>
      <c r="AG127" s="78">
        <v>-48110</v>
      </c>
      <c r="AH127" s="104">
        <v>-0.25866</v>
      </c>
      <c r="AI127" s="78">
        <v>-808</v>
      </c>
      <c r="AJ127" s="104">
        <v>-0.30720999999999998</v>
      </c>
      <c r="AK127" s="78">
        <v>7800</v>
      </c>
      <c r="AL127" s="78">
        <v>6600</v>
      </c>
      <c r="AM127" s="8">
        <v>7400</v>
      </c>
      <c r="AN127" s="78">
        <v>244</v>
      </c>
      <c r="AO127" s="78">
        <v>7700</v>
      </c>
      <c r="AP127" s="78">
        <v>6600</v>
      </c>
      <c r="AQ127" s="78">
        <v>7300</v>
      </c>
      <c r="AR127" s="78">
        <v>428</v>
      </c>
      <c r="AS127" s="78">
        <v>0</v>
      </c>
      <c r="AT127" s="78">
        <v>0</v>
      </c>
      <c r="AU127" s="78">
        <v>0</v>
      </c>
      <c r="AV127" s="78">
        <v>0</v>
      </c>
      <c r="AW127" s="77">
        <v>21.79</v>
      </c>
      <c r="AX127" s="144">
        <f t="shared" si="8"/>
        <v>0.34</v>
      </c>
      <c r="AY127" s="144">
        <f t="shared" si="9"/>
        <v>0.26</v>
      </c>
      <c r="AZ127" s="144">
        <f t="shared" si="10"/>
        <v>0.54</v>
      </c>
      <c r="BA127" s="54">
        <f t="shared" si="11"/>
        <v>23.755373386814195</v>
      </c>
      <c r="BB127" s="54">
        <f t="shared" si="12"/>
        <v>20.197626613185815</v>
      </c>
    </row>
    <row r="128" spans="1:54" x14ac:dyDescent="0.25">
      <c r="A128" s="3">
        <v>40367</v>
      </c>
      <c r="B128" s="77">
        <v>7608.85</v>
      </c>
      <c r="C128" s="77">
        <v>1216.2101</v>
      </c>
      <c r="D128" s="77">
        <v>80.956199999999995</v>
      </c>
      <c r="E128" s="77">
        <f t="shared" si="7"/>
        <v>96.119800000000041</v>
      </c>
      <c r="F128" s="77">
        <v>13.514200000000001</v>
      </c>
      <c r="G128" s="77">
        <v>4.6539000000000001</v>
      </c>
      <c r="H128">
        <v>0</v>
      </c>
      <c r="I128" s="78">
        <v>7532</v>
      </c>
      <c r="J128">
        <v>201007</v>
      </c>
      <c r="K128" s="78">
        <v>7532</v>
      </c>
      <c r="L128" s="77">
        <f t="shared" si="4"/>
        <v>-76.850000000000364</v>
      </c>
      <c r="M128" s="78">
        <v>6696</v>
      </c>
      <c r="N128" s="78">
        <v>99.322400000000002</v>
      </c>
      <c r="O128" s="78">
        <v>2742</v>
      </c>
      <c r="P128" s="78">
        <v>10.14934</v>
      </c>
      <c r="Q128" s="144">
        <v>7381.5</v>
      </c>
      <c r="R128" s="78">
        <v>-970</v>
      </c>
      <c r="S128" s="78">
        <v>1452</v>
      </c>
      <c r="T128" s="78">
        <v>2818</v>
      </c>
      <c r="U128" s="78">
        <v>24087</v>
      </c>
      <c r="V128" s="219">
        <v>-0.11699256860547183</v>
      </c>
      <c r="W128" s="78">
        <v>8707</v>
      </c>
      <c r="X128" s="78">
        <v>12951</v>
      </c>
      <c r="Y128" s="78">
        <v>10080</v>
      </c>
      <c r="Z128" s="78">
        <v>8267</v>
      </c>
      <c r="AA128" s="78">
        <v>95.31</v>
      </c>
      <c r="AB128" s="78">
        <v>88.79</v>
      </c>
      <c r="AC128" s="78">
        <v>93025</v>
      </c>
      <c r="AD128" s="104">
        <v>2.7372999999999998</v>
      </c>
      <c r="AE128" s="78">
        <v>86409</v>
      </c>
      <c r="AF128" s="104">
        <v>2.71272</v>
      </c>
      <c r="AG128" s="78">
        <v>-45190</v>
      </c>
      <c r="AH128" s="104">
        <v>-1.04101</v>
      </c>
      <c r="AI128" s="78">
        <v>-10794</v>
      </c>
      <c r="AJ128" s="104">
        <v>-0.34198000000000001</v>
      </c>
      <c r="AK128" s="78">
        <v>7700</v>
      </c>
      <c r="AL128" s="78">
        <v>6600</v>
      </c>
      <c r="AM128" s="8">
        <v>7500</v>
      </c>
      <c r="AN128" s="78">
        <v>223</v>
      </c>
      <c r="AO128" s="78">
        <v>7700</v>
      </c>
      <c r="AP128" s="78">
        <v>6600</v>
      </c>
      <c r="AQ128" s="78">
        <v>7400</v>
      </c>
      <c r="AR128" s="78">
        <v>420</v>
      </c>
      <c r="AS128" s="78">
        <v>0</v>
      </c>
      <c r="AT128" s="78">
        <v>0</v>
      </c>
      <c r="AU128" s="78">
        <v>0</v>
      </c>
      <c r="AV128" s="78">
        <v>0</v>
      </c>
      <c r="AW128" s="77">
        <v>21.27</v>
      </c>
      <c r="AX128" s="144">
        <f t="shared" si="8"/>
        <v>0.17</v>
      </c>
      <c r="AY128" s="144">
        <f t="shared" si="9"/>
        <v>0.1</v>
      </c>
      <c r="AZ128" s="144">
        <f t="shared" si="10"/>
        <v>0.46</v>
      </c>
      <c r="BA128" s="54">
        <f t="shared" si="11"/>
        <v>23.43487734739783</v>
      </c>
      <c r="BB128" s="54">
        <f t="shared" si="12"/>
        <v>20.266122652602178</v>
      </c>
    </row>
    <row r="129" spans="1:54" x14ac:dyDescent="0.25">
      <c r="A129" s="3">
        <v>40368</v>
      </c>
      <c r="B129" s="77">
        <v>7647.25</v>
      </c>
      <c r="C129" s="77">
        <v>1030.43868</v>
      </c>
      <c r="D129" s="77">
        <v>69.392600000000002</v>
      </c>
      <c r="E129" s="77">
        <f t="shared" si="7"/>
        <v>142.96260000000004</v>
      </c>
      <c r="F129" s="77">
        <v>2.8099000000000003</v>
      </c>
      <c r="G129" s="77">
        <v>3.7845999999999997</v>
      </c>
      <c r="H129">
        <v>0</v>
      </c>
      <c r="I129" s="78">
        <v>7566</v>
      </c>
      <c r="J129">
        <v>201007</v>
      </c>
      <c r="K129" s="78">
        <v>7566</v>
      </c>
      <c r="L129" s="77">
        <f t="shared" si="4"/>
        <v>-81.25</v>
      </c>
      <c r="M129" s="78">
        <v>7211</v>
      </c>
      <c r="N129" s="78">
        <v>107.43968</v>
      </c>
      <c r="O129" s="78">
        <v>3274</v>
      </c>
      <c r="P129" s="78">
        <v>12.20293</v>
      </c>
      <c r="Q129" s="144">
        <v>8029.5</v>
      </c>
      <c r="R129" s="78">
        <v>-876</v>
      </c>
      <c r="S129" s="78">
        <v>1748</v>
      </c>
      <c r="T129" s="78">
        <v>1156</v>
      </c>
      <c r="U129" s="78">
        <v>21956</v>
      </c>
      <c r="V129" s="219">
        <v>-5.2650756057569685E-2</v>
      </c>
      <c r="W129" s="78">
        <v>9231</v>
      </c>
      <c r="X129" s="78">
        <v>13478</v>
      </c>
      <c r="Y129" s="78">
        <v>10980</v>
      </c>
      <c r="Z129" s="78">
        <v>11292</v>
      </c>
      <c r="AA129" s="78">
        <v>102.02</v>
      </c>
      <c r="AB129" s="78">
        <v>92.53</v>
      </c>
      <c r="AC129" s="78">
        <v>98706</v>
      </c>
      <c r="AD129" s="104">
        <v>2.9996299999999998</v>
      </c>
      <c r="AE129" s="78">
        <v>89330</v>
      </c>
      <c r="AF129" s="104">
        <v>2.4713500000000002</v>
      </c>
      <c r="AG129" s="78">
        <v>-37610</v>
      </c>
      <c r="AH129" s="104">
        <v>-1.0652299999999999</v>
      </c>
      <c r="AI129" s="78">
        <v>-17582</v>
      </c>
      <c r="AJ129" s="104">
        <v>-0.77414000000000005</v>
      </c>
      <c r="AK129" s="78">
        <v>7800</v>
      </c>
      <c r="AL129" s="78">
        <v>6600</v>
      </c>
      <c r="AM129" s="8">
        <v>7600</v>
      </c>
      <c r="AN129" s="78">
        <v>206</v>
      </c>
      <c r="AO129" s="78">
        <v>7700</v>
      </c>
      <c r="AP129" s="78">
        <v>6600</v>
      </c>
      <c r="AQ129" s="78">
        <v>7400</v>
      </c>
      <c r="AR129" s="78">
        <v>420</v>
      </c>
      <c r="AS129" s="78">
        <v>0</v>
      </c>
      <c r="AT129" s="78">
        <v>0</v>
      </c>
      <c r="AU129" s="78">
        <v>0</v>
      </c>
      <c r="AV129" s="78">
        <v>0</v>
      </c>
      <c r="AW129" s="77">
        <v>21.01</v>
      </c>
      <c r="AX129" s="144">
        <f t="shared" si="8"/>
        <v>0.06</v>
      </c>
      <c r="AY129" s="144">
        <f t="shared" si="9"/>
        <v>0.04</v>
      </c>
      <c r="AZ129" s="144">
        <f t="shared" si="10"/>
        <v>0.41</v>
      </c>
      <c r="BA129" s="54">
        <f t="shared" si="11"/>
        <v>23.094855303332853</v>
      </c>
      <c r="BB129" s="54">
        <f t="shared" si="12"/>
        <v>20.341144696667154</v>
      </c>
    </row>
    <row r="130" spans="1:54" x14ac:dyDescent="0.25">
      <c r="A130" s="3">
        <v>40371</v>
      </c>
      <c r="B130" s="77">
        <v>7639.55</v>
      </c>
      <c r="C130" s="77">
        <v>1069.9605899999999</v>
      </c>
      <c r="D130" s="77">
        <v>66.641199999999998</v>
      </c>
      <c r="E130" s="77">
        <f t="shared" si="7"/>
        <v>154.38029999999998</v>
      </c>
      <c r="F130" s="77">
        <v>4.7555000000000005</v>
      </c>
      <c r="G130" s="77">
        <v>1.7922</v>
      </c>
      <c r="H130">
        <v>0</v>
      </c>
      <c r="I130" s="78">
        <v>7533</v>
      </c>
      <c r="J130">
        <v>201007</v>
      </c>
      <c r="K130" s="78">
        <v>7533</v>
      </c>
      <c r="L130" s="77">
        <f t="shared" si="4"/>
        <v>-106.55000000000018</v>
      </c>
      <c r="M130" s="78">
        <v>8409</v>
      </c>
      <c r="N130" s="78">
        <v>124.86114000000001</v>
      </c>
      <c r="O130" s="78">
        <v>2969</v>
      </c>
      <c r="P130" s="78">
        <v>11.00806</v>
      </c>
      <c r="Q130" s="144">
        <v>9151.25</v>
      </c>
      <c r="R130" s="78">
        <v>-753</v>
      </c>
      <c r="S130" s="78">
        <v>230</v>
      </c>
      <c r="T130" s="78">
        <v>1180</v>
      </c>
      <c r="U130" s="78">
        <v>22788</v>
      </c>
      <c r="V130" s="219">
        <v>-5.1781639459364578E-2</v>
      </c>
      <c r="W130" s="78">
        <v>9554</v>
      </c>
      <c r="X130" s="78">
        <v>13944</v>
      </c>
      <c r="Y130" s="78">
        <v>11225</v>
      </c>
      <c r="Z130" s="78">
        <v>14639</v>
      </c>
      <c r="AA130" s="78">
        <v>99.24</v>
      </c>
      <c r="AB130" s="78">
        <v>95.84</v>
      </c>
      <c r="AC130" s="78">
        <v>100877</v>
      </c>
      <c r="AD130" s="104">
        <v>2.4276300000000002</v>
      </c>
      <c r="AE130" s="78">
        <v>91307</v>
      </c>
      <c r="AF130" s="104">
        <v>2.7279800000000001</v>
      </c>
      <c r="AG130" s="78">
        <v>-33321</v>
      </c>
      <c r="AH130" s="104">
        <v>-0.69716999999999996</v>
      </c>
      <c r="AI130" s="78">
        <v>-28527</v>
      </c>
      <c r="AJ130" s="104">
        <v>-0.90044999999999997</v>
      </c>
      <c r="AK130" s="78">
        <v>7800</v>
      </c>
      <c r="AL130" s="78">
        <v>6600</v>
      </c>
      <c r="AM130" s="8">
        <v>7500</v>
      </c>
      <c r="AN130" s="78">
        <v>193</v>
      </c>
      <c r="AO130" s="78">
        <v>7700</v>
      </c>
      <c r="AP130" s="78">
        <v>6600</v>
      </c>
      <c r="AQ130" s="78">
        <v>7400</v>
      </c>
      <c r="AR130" s="78">
        <v>399</v>
      </c>
      <c r="AS130" s="78">
        <v>0</v>
      </c>
      <c r="AT130" s="78">
        <v>0</v>
      </c>
      <c r="AU130" s="78">
        <v>0</v>
      </c>
      <c r="AV130" s="78">
        <v>0</v>
      </c>
      <c r="AW130" s="77">
        <v>21.54</v>
      </c>
      <c r="AX130" s="144">
        <f t="shared" si="8"/>
        <v>0.34</v>
      </c>
      <c r="AY130" s="144">
        <f t="shared" si="9"/>
        <v>0.2</v>
      </c>
      <c r="AZ130" s="144">
        <f t="shared" si="10"/>
        <v>0.53</v>
      </c>
      <c r="BA130" s="54">
        <f t="shared" si="11"/>
        <v>23.024927888508557</v>
      </c>
      <c r="BB130" s="54">
        <f t="shared" si="12"/>
        <v>20.331072111491451</v>
      </c>
    </row>
    <row r="131" spans="1:54" x14ac:dyDescent="0.25">
      <c r="A131" s="3">
        <v>40372</v>
      </c>
      <c r="B131" s="77">
        <v>7597.42</v>
      </c>
      <c r="C131" s="77">
        <v>910.77076</v>
      </c>
      <c r="D131" s="77">
        <v>-13.6569</v>
      </c>
      <c r="E131" s="77">
        <f t="shared" si="7"/>
        <v>46.692100000000032</v>
      </c>
      <c r="F131" s="77">
        <v>-2.4748000000000001</v>
      </c>
      <c r="G131" s="77">
        <v>-7.4991999999999992</v>
      </c>
      <c r="H131">
        <v>0</v>
      </c>
      <c r="I131" s="78">
        <v>7560</v>
      </c>
      <c r="J131">
        <v>201007</v>
      </c>
      <c r="K131" s="78">
        <v>7560</v>
      </c>
      <c r="L131" s="77">
        <f t="shared" ref="L131:L194" si="13">K131-B131</f>
        <v>-37.420000000000073</v>
      </c>
      <c r="M131" s="78">
        <v>9459</v>
      </c>
      <c r="N131" s="78">
        <v>141.13493</v>
      </c>
      <c r="O131" s="78">
        <v>3445</v>
      </c>
      <c r="P131" s="78">
        <v>12.83028</v>
      </c>
      <c r="Q131" s="144">
        <v>10320.25</v>
      </c>
      <c r="R131" s="78">
        <v>-751</v>
      </c>
      <c r="S131" s="78">
        <v>776</v>
      </c>
      <c r="T131" s="78">
        <v>1277</v>
      </c>
      <c r="U131" s="78">
        <v>23496</v>
      </c>
      <c r="V131" s="219">
        <v>-5.4349676540687779E-2</v>
      </c>
      <c r="W131" s="78">
        <v>9862</v>
      </c>
      <c r="X131" s="78">
        <v>12109</v>
      </c>
      <c r="Y131" s="78">
        <v>12818</v>
      </c>
      <c r="Z131" s="78">
        <v>12721</v>
      </c>
      <c r="AA131" s="78">
        <v>87.35</v>
      </c>
      <c r="AB131" s="78">
        <v>94.55</v>
      </c>
      <c r="AC131" s="78">
        <v>96846</v>
      </c>
      <c r="AD131" s="104">
        <v>2.5819299999999998</v>
      </c>
      <c r="AE131" s="78">
        <v>91255</v>
      </c>
      <c r="AF131" s="104">
        <v>2.5457900000000002</v>
      </c>
      <c r="AG131" s="78">
        <v>-44775</v>
      </c>
      <c r="AH131" s="104">
        <v>-1.28908</v>
      </c>
      <c r="AI131" s="78">
        <v>-26964</v>
      </c>
      <c r="AJ131" s="104">
        <v>-0.8286</v>
      </c>
      <c r="AK131" s="78">
        <v>7800</v>
      </c>
      <c r="AL131" s="78">
        <v>6600</v>
      </c>
      <c r="AM131" s="8">
        <v>7600</v>
      </c>
      <c r="AN131" s="78">
        <v>183</v>
      </c>
      <c r="AO131" s="78">
        <v>7700</v>
      </c>
      <c r="AP131" s="78">
        <v>6600</v>
      </c>
      <c r="AQ131" s="78">
        <v>7400</v>
      </c>
      <c r="AR131" s="78">
        <v>406</v>
      </c>
      <c r="AS131" s="78">
        <v>0</v>
      </c>
      <c r="AT131" s="78">
        <v>0</v>
      </c>
      <c r="AU131" s="78">
        <v>0</v>
      </c>
      <c r="AV131" s="78">
        <v>0</v>
      </c>
      <c r="AW131" s="77">
        <v>21.69</v>
      </c>
      <c r="AX131" s="144">
        <f t="shared" si="8"/>
        <v>0.44</v>
      </c>
      <c r="AY131" s="144">
        <f t="shared" si="9"/>
        <v>0.26</v>
      </c>
      <c r="AZ131" s="144">
        <f t="shared" si="10"/>
        <v>0.56999999999999995</v>
      </c>
      <c r="BA131" s="54">
        <f t="shared" si="11"/>
        <v>23.030511968874414</v>
      </c>
      <c r="BB131" s="54">
        <f t="shared" si="12"/>
        <v>20.374488031125594</v>
      </c>
    </row>
    <row r="132" spans="1:54" x14ac:dyDescent="0.25">
      <c r="A132" s="3">
        <v>40373</v>
      </c>
      <c r="B132" s="77">
        <v>7714.51</v>
      </c>
      <c r="C132" s="77">
        <v>1194.77847</v>
      </c>
      <c r="D132" s="77">
        <v>158.83370000000002</v>
      </c>
      <c r="E132" s="77">
        <f t="shared" si="7"/>
        <v>102.45899999999995</v>
      </c>
      <c r="F132" s="77">
        <v>0.53349999999999997</v>
      </c>
      <c r="G132" s="77">
        <v>4.4241000000000001</v>
      </c>
      <c r="H132">
        <v>0</v>
      </c>
      <c r="I132" s="78">
        <v>7703</v>
      </c>
      <c r="J132">
        <v>201007</v>
      </c>
      <c r="K132" s="78">
        <v>7703</v>
      </c>
      <c r="L132" s="77">
        <f t="shared" si="13"/>
        <v>-11.510000000000218</v>
      </c>
      <c r="M132" s="78">
        <v>10475</v>
      </c>
      <c r="N132" s="78">
        <v>159.15352999999999</v>
      </c>
      <c r="O132" s="78">
        <v>2545</v>
      </c>
      <c r="P132" s="78">
        <v>9.6003399999999992</v>
      </c>
      <c r="Q132" s="144">
        <v>11111.25</v>
      </c>
      <c r="R132" s="78">
        <v>-1094</v>
      </c>
      <c r="S132" s="78">
        <v>1587</v>
      </c>
      <c r="T132" s="78">
        <v>1027</v>
      </c>
      <c r="U132" s="78">
        <v>24041</v>
      </c>
      <c r="V132" s="219">
        <v>-4.2718688906451481E-2</v>
      </c>
      <c r="W132" s="78">
        <v>10733</v>
      </c>
      <c r="X132" s="78">
        <v>15096</v>
      </c>
      <c r="Y132" s="78">
        <v>13998</v>
      </c>
      <c r="Z132" s="78">
        <v>15191</v>
      </c>
      <c r="AA132" s="78">
        <v>100.2</v>
      </c>
      <c r="AB132" s="78">
        <v>104.7</v>
      </c>
      <c r="AC132" s="78">
        <v>96735</v>
      </c>
      <c r="AD132" s="104">
        <v>3.82178</v>
      </c>
      <c r="AE132" s="78">
        <v>96774</v>
      </c>
      <c r="AF132" s="104">
        <v>1.7597799999999999</v>
      </c>
      <c r="AG132" s="78">
        <v>-34695</v>
      </c>
      <c r="AH132" s="104">
        <v>-1.6043400000000001</v>
      </c>
      <c r="AI132" s="78">
        <v>-38776</v>
      </c>
      <c r="AJ132" s="104">
        <v>-0.30613000000000001</v>
      </c>
      <c r="AK132" s="78">
        <v>7800</v>
      </c>
      <c r="AL132" s="78">
        <v>6600</v>
      </c>
      <c r="AM132" s="8">
        <v>7700</v>
      </c>
      <c r="AN132" s="78">
        <v>145</v>
      </c>
      <c r="AO132" s="78">
        <v>7700</v>
      </c>
      <c r="AP132" s="78">
        <v>6600</v>
      </c>
      <c r="AQ132" s="78">
        <v>7600</v>
      </c>
      <c r="AR132" s="78">
        <v>362</v>
      </c>
      <c r="AS132" s="78">
        <v>0</v>
      </c>
      <c r="AT132" s="78">
        <v>0</v>
      </c>
      <c r="AU132" s="78">
        <v>0</v>
      </c>
      <c r="AV132" s="78">
        <v>0</v>
      </c>
      <c r="AW132" s="77">
        <v>20.239999999999998</v>
      </c>
      <c r="AX132" s="144">
        <f t="shared" si="8"/>
        <v>0</v>
      </c>
      <c r="AY132" s="144">
        <f t="shared" si="9"/>
        <v>0</v>
      </c>
      <c r="AZ132" s="144">
        <f t="shared" si="10"/>
        <v>0.34</v>
      </c>
      <c r="BA132" s="54">
        <f t="shared" si="11"/>
        <v>23.111921209889609</v>
      </c>
      <c r="BB132" s="54">
        <f t="shared" si="12"/>
        <v>20.223078790110399</v>
      </c>
    </row>
    <row r="133" spans="1:54" x14ac:dyDescent="0.25">
      <c r="A133" s="3">
        <v>40374</v>
      </c>
      <c r="B133" s="77">
        <v>7704.52</v>
      </c>
      <c r="C133" s="77">
        <v>1057.56306</v>
      </c>
      <c r="D133" s="77">
        <v>61.590400000000002</v>
      </c>
      <c r="E133" s="77">
        <f t="shared" si="7"/>
        <v>67.643200000000078</v>
      </c>
      <c r="F133" s="77">
        <v>4.5728</v>
      </c>
      <c r="G133" s="77">
        <v>0.29410000000000003</v>
      </c>
      <c r="H133">
        <v>0</v>
      </c>
      <c r="I133" s="78">
        <v>7707</v>
      </c>
      <c r="J133">
        <v>201007</v>
      </c>
      <c r="K133" s="78">
        <v>7707</v>
      </c>
      <c r="L133" s="77">
        <f t="shared" si="13"/>
        <v>2.4799999999995634</v>
      </c>
      <c r="M133" s="78">
        <v>9822</v>
      </c>
      <c r="N133" s="78">
        <v>149.20569</v>
      </c>
      <c r="O133" s="78">
        <v>2202</v>
      </c>
      <c r="P133" s="78">
        <v>8.2932400000000008</v>
      </c>
      <c r="Q133" s="144">
        <v>10372.5</v>
      </c>
      <c r="R133" s="78">
        <v>-1023</v>
      </c>
      <c r="S133" s="78">
        <v>1640</v>
      </c>
      <c r="T133" s="78">
        <v>809</v>
      </c>
      <c r="U133" s="78">
        <v>25483</v>
      </c>
      <c r="V133" s="219">
        <v>-3.17466546325001E-2</v>
      </c>
      <c r="W133" s="78">
        <v>10669</v>
      </c>
      <c r="X133" s="78">
        <v>14912</v>
      </c>
      <c r="Y133" s="78">
        <v>13163</v>
      </c>
      <c r="Z133" s="78">
        <v>13294</v>
      </c>
      <c r="AA133" s="78">
        <v>79.8</v>
      </c>
      <c r="AB133" s="78">
        <v>108.26</v>
      </c>
      <c r="AC133" s="78">
        <v>101321</v>
      </c>
      <c r="AD133" s="104">
        <v>3.9705900000000001</v>
      </c>
      <c r="AE133" s="78">
        <v>101984</v>
      </c>
      <c r="AF133" s="104">
        <v>1.77291</v>
      </c>
      <c r="AG133" s="78">
        <v>-37943</v>
      </c>
      <c r="AH133" s="104">
        <v>-1.61975</v>
      </c>
      <c r="AI133" s="78">
        <v>-43022</v>
      </c>
      <c r="AJ133" s="104">
        <v>-0.42716999999999999</v>
      </c>
      <c r="AK133" s="78">
        <v>7800</v>
      </c>
      <c r="AL133" s="78">
        <v>6600</v>
      </c>
      <c r="AM133" s="8">
        <v>7700</v>
      </c>
      <c r="AN133" s="78">
        <v>138</v>
      </c>
      <c r="AO133" s="78">
        <v>8000</v>
      </c>
      <c r="AP133" s="78">
        <v>6600</v>
      </c>
      <c r="AQ133" s="78">
        <v>7600</v>
      </c>
      <c r="AR133" s="78">
        <v>361</v>
      </c>
      <c r="AS133" s="78">
        <v>0</v>
      </c>
      <c r="AT133" s="78">
        <v>0</v>
      </c>
      <c r="AU133" s="78">
        <v>0</v>
      </c>
      <c r="AV133" s="78">
        <v>0</v>
      </c>
      <c r="AW133" s="77">
        <v>20.309999999999999</v>
      </c>
      <c r="AX133" s="144">
        <f t="shared" si="8"/>
        <v>0.03</v>
      </c>
      <c r="AY133" s="144">
        <f t="shared" si="9"/>
        <v>0.02</v>
      </c>
      <c r="AZ133" s="144">
        <f t="shared" si="10"/>
        <v>0.36</v>
      </c>
      <c r="BA133" s="54">
        <f t="shared" si="11"/>
        <v>23.160442764248003</v>
      </c>
      <c r="BB133" s="54">
        <f t="shared" si="12"/>
        <v>20.130557235752001</v>
      </c>
    </row>
    <row r="134" spans="1:54" x14ac:dyDescent="0.25">
      <c r="A134" s="3">
        <v>40375</v>
      </c>
      <c r="B134" s="77">
        <v>7664.57</v>
      </c>
      <c r="C134" s="77">
        <v>1221.4816499999999</v>
      </c>
      <c r="D134" s="77">
        <v>46.171499999999995</v>
      </c>
      <c r="E134" s="77">
        <f t="shared" si="7"/>
        <v>75.818500000000029</v>
      </c>
      <c r="F134" s="77">
        <v>-1.5513999999999999</v>
      </c>
      <c r="G134" s="77">
        <v>-3.7762000000000002</v>
      </c>
      <c r="H134">
        <v>0</v>
      </c>
      <c r="I134" s="78">
        <v>7669</v>
      </c>
      <c r="J134">
        <v>201007</v>
      </c>
      <c r="K134" s="78">
        <v>7669</v>
      </c>
      <c r="L134" s="77">
        <f t="shared" si="13"/>
        <v>4.430000000000291</v>
      </c>
      <c r="M134" s="78">
        <v>9617</v>
      </c>
      <c r="N134" s="78">
        <v>145.23858000000001</v>
      </c>
      <c r="O134" s="78">
        <v>1987</v>
      </c>
      <c r="P134" s="78">
        <v>7.4265999999999996</v>
      </c>
      <c r="Q134" s="144">
        <v>10113.75</v>
      </c>
      <c r="R134" s="78">
        <v>-1000</v>
      </c>
      <c r="S134" s="78">
        <v>463</v>
      </c>
      <c r="T134" s="78">
        <v>148</v>
      </c>
      <c r="U134" s="78">
        <v>26012</v>
      </c>
      <c r="V134" s="219">
        <v>-5.6896816853759802E-3</v>
      </c>
      <c r="W134" s="78">
        <v>9968</v>
      </c>
      <c r="X134" s="78">
        <v>14590</v>
      </c>
      <c r="Y134" s="78">
        <v>12460</v>
      </c>
      <c r="Z134" s="78">
        <v>14267</v>
      </c>
      <c r="AA134" s="78">
        <v>92.96</v>
      </c>
      <c r="AB134" s="78">
        <v>107.82</v>
      </c>
      <c r="AC134" s="78">
        <v>105390</v>
      </c>
      <c r="AD134" s="104">
        <v>3.38408</v>
      </c>
      <c r="AE134" s="78">
        <v>103756</v>
      </c>
      <c r="AF134" s="104">
        <v>2.0853000000000002</v>
      </c>
      <c r="AG134" s="78">
        <v>-36067</v>
      </c>
      <c r="AH134" s="104">
        <v>-1.22756</v>
      </c>
      <c r="AI134" s="78">
        <v>-46413</v>
      </c>
      <c r="AJ134" s="104">
        <v>-0.60599999999999998</v>
      </c>
      <c r="AK134" s="78">
        <v>7800</v>
      </c>
      <c r="AL134" s="78">
        <v>6600</v>
      </c>
      <c r="AM134" s="8">
        <v>7700</v>
      </c>
      <c r="AN134" s="78">
        <v>126.5</v>
      </c>
      <c r="AO134" s="78">
        <v>8000</v>
      </c>
      <c r="AP134" s="78">
        <v>6600</v>
      </c>
      <c r="AQ134" s="78">
        <v>7500</v>
      </c>
      <c r="AR134" s="78">
        <v>363</v>
      </c>
      <c r="AS134" s="78">
        <v>0</v>
      </c>
      <c r="AT134" s="78">
        <v>0</v>
      </c>
      <c r="AU134" s="78">
        <v>0</v>
      </c>
      <c r="AV134" s="78">
        <v>0</v>
      </c>
      <c r="AW134" s="77">
        <v>20.63</v>
      </c>
      <c r="AX134" s="144">
        <f t="shared" si="8"/>
        <v>0.06</v>
      </c>
      <c r="AY134" s="144">
        <f t="shared" si="9"/>
        <v>0.04</v>
      </c>
      <c r="AZ134" s="144">
        <f t="shared" si="10"/>
        <v>0.4</v>
      </c>
      <c r="BA134" s="54">
        <f t="shared" si="11"/>
        <v>23.176584814771498</v>
      </c>
      <c r="BB134" s="54">
        <f t="shared" si="12"/>
        <v>20.013415185228506</v>
      </c>
    </row>
    <row r="135" spans="1:54" x14ac:dyDescent="0.25">
      <c r="A135" s="3">
        <v>40378</v>
      </c>
      <c r="B135" s="77">
        <v>7649.83</v>
      </c>
      <c r="C135" s="77">
        <v>814.71182999999996</v>
      </c>
      <c r="D135" s="77">
        <v>7.2664</v>
      </c>
      <c r="E135" s="77">
        <f t="shared" si="7"/>
        <v>-126.71169999999998</v>
      </c>
      <c r="F135" s="77">
        <v>-3.5430999999999999</v>
      </c>
      <c r="G135" s="77">
        <v>-0.91400000000000003</v>
      </c>
      <c r="H135">
        <v>0</v>
      </c>
      <c r="I135" s="78">
        <v>7659</v>
      </c>
      <c r="J135">
        <v>201007</v>
      </c>
      <c r="K135" s="78">
        <v>7659</v>
      </c>
      <c r="L135" s="77">
        <f t="shared" si="13"/>
        <v>9.1700000000000728</v>
      </c>
      <c r="M135" s="78">
        <v>7376</v>
      </c>
      <c r="N135" s="78">
        <v>110.60066999999999</v>
      </c>
      <c r="O135" s="78">
        <v>1809</v>
      </c>
      <c r="P135" s="78">
        <v>6.7409600000000003</v>
      </c>
      <c r="Q135" s="144">
        <v>7828.25</v>
      </c>
      <c r="R135" s="78">
        <v>-960</v>
      </c>
      <c r="S135" s="78">
        <v>171</v>
      </c>
      <c r="T135" s="78">
        <v>-880</v>
      </c>
      <c r="U135" s="78">
        <v>26860</v>
      </c>
      <c r="V135" s="219">
        <v>3.276247207743857E-2</v>
      </c>
      <c r="W135" s="78">
        <v>9591</v>
      </c>
      <c r="X135" s="78">
        <v>14313</v>
      </c>
      <c r="Y135" s="78">
        <v>11518</v>
      </c>
      <c r="Z135" s="78">
        <v>13349</v>
      </c>
      <c r="AA135" s="78">
        <v>96.3</v>
      </c>
      <c r="AB135" s="78">
        <v>109.79</v>
      </c>
      <c r="AC135" s="78">
        <v>105913</v>
      </c>
      <c r="AD135" s="104">
        <v>3.00651</v>
      </c>
      <c r="AE135" s="78">
        <v>109949</v>
      </c>
      <c r="AF135" s="104">
        <v>2.16683</v>
      </c>
      <c r="AG135" s="78">
        <v>-39689</v>
      </c>
      <c r="AH135" s="104">
        <v>-1.09745</v>
      </c>
      <c r="AI135" s="78">
        <v>-45632</v>
      </c>
      <c r="AJ135" s="104">
        <v>-0.57116999999999996</v>
      </c>
      <c r="AK135" s="78">
        <v>7800</v>
      </c>
      <c r="AL135" s="78">
        <v>7500</v>
      </c>
      <c r="AM135" s="8">
        <v>7700</v>
      </c>
      <c r="AN135" s="78">
        <v>100</v>
      </c>
      <c r="AO135" s="78">
        <v>8000</v>
      </c>
      <c r="AP135" s="78">
        <v>6600</v>
      </c>
      <c r="AQ135" s="78">
        <v>7500</v>
      </c>
      <c r="AR135" s="78">
        <v>362</v>
      </c>
      <c r="AS135" s="78">
        <v>0</v>
      </c>
      <c r="AT135" s="78">
        <v>0</v>
      </c>
      <c r="AU135" s="78">
        <v>0</v>
      </c>
      <c r="AV135" s="78">
        <v>0</v>
      </c>
      <c r="AW135" s="77">
        <v>22.03</v>
      </c>
      <c r="AX135" s="144">
        <f t="shared" si="8"/>
        <v>0.65</v>
      </c>
      <c r="AY135" s="144">
        <f t="shared" si="9"/>
        <v>0.38</v>
      </c>
      <c r="AZ135" s="144">
        <f t="shared" si="10"/>
        <v>0.63</v>
      </c>
      <c r="BA135" s="54">
        <f t="shared" si="11"/>
        <v>23.216596048490526</v>
      </c>
      <c r="BB135" s="54">
        <f t="shared" si="12"/>
        <v>20.035403951509469</v>
      </c>
    </row>
    <row r="136" spans="1:54" x14ac:dyDescent="0.25">
      <c r="A136" s="3">
        <v>40379</v>
      </c>
      <c r="B136" s="77">
        <v>7712.03</v>
      </c>
      <c r="C136" s="77">
        <v>926.92709000000002</v>
      </c>
      <c r="D136" s="77">
        <v>61.439700000000002</v>
      </c>
      <c r="E136" s="77">
        <f t="shared" si="7"/>
        <v>-80.575399999999988</v>
      </c>
      <c r="F136" s="77">
        <v>4.3112000000000004</v>
      </c>
      <c r="G136" s="77">
        <v>1.5543</v>
      </c>
      <c r="H136">
        <v>0</v>
      </c>
      <c r="I136" s="78">
        <v>7709</v>
      </c>
      <c r="J136">
        <v>201007</v>
      </c>
      <c r="K136" s="78">
        <v>7709</v>
      </c>
      <c r="L136" s="77">
        <f t="shared" si="13"/>
        <v>-3.0299999999997453</v>
      </c>
      <c r="M136" s="78">
        <v>6777</v>
      </c>
      <c r="N136" s="78">
        <v>102.16401</v>
      </c>
      <c r="O136" s="78">
        <v>2116</v>
      </c>
      <c r="P136" s="78">
        <v>7.9672999999999998</v>
      </c>
      <c r="Q136" s="144">
        <v>7306</v>
      </c>
      <c r="R136" s="78">
        <v>-712</v>
      </c>
      <c r="S136" s="78">
        <v>1412</v>
      </c>
      <c r="T136" s="78">
        <v>-354</v>
      </c>
      <c r="U136" s="78">
        <v>25836</v>
      </c>
      <c r="V136" s="219">
        <v>1.3701811425917325E-2</v>
      </c>
      <c r="W136" s="78">
        <v>10101</v>
      </c>
      <c r="X136" s="78">
        <v>12435</v>
      </c>
      <c r="Y136" s="78">
        <v>11992</v>
      </c>
      <c r="Z136" s="78">
        <v>10191</v>
      </c>
      <c r="AA136" s="78">
        <v>86.73</v>
      </c>
      <c r="AB136" s="78">
        <v>113.58</v>
      </c>
      <c r="AC136" s="78">
        <v>107917</v>
      </c>
      <c r="AD136" s="104">
        <v>3.50848</v>
      </c>
      <c r="AE136" s="78">
        <v>111889</v>
      </c>
      <c r="AF136" s="104">
        <v>1.73905</v>
      </c>
      <c r="AG136" s="78">
        <v>-31677</v>
      </c>
      <c r="AH136" s="104">
        <v>-1.34798</v>
      </c>
      <c r="AI136" s="78">
        <v>-51283</v>
      </c>
      <c r="AJ136" s="104">
        <v>-0.32941999999999999</v>
      </c>
      <c r="AK136" s="78">
        <v>7800</v>
      </c>
      <c r="AL136" s="78">
        <v>6600</v>
      </c>
      <c r="AM136" s="8">
        <v>7700</v>
      </c>
      <c r="AN136" s="78">
        <v>61.5</v>
      </c>
      <c r="AO136" s="78">
        <v>8000</v>
      </c>
      <c r="AP136" s="78">
        <v>6600</v>
      </c>
      <c r="AQ136" s="78">
        <v>7600</v>
      </c>
      <c r="AR136" s="78">
        <v>341</v>
      </c>
      <c r="AS136" s="78">
        <v>0</v>
      </c>
      <c r="AT136" s="78">
        <v>0</v>
      </c>
      <c r="AU136" s="78">
        <v>0</v>
      </c>
      <c r="AV136" s="78">
        <v>0</v>
      </c>
      <c r="AW136" s="77">
        <v>21.86</v>
      </c>
      <c r="AX136" s="144">
        <f t="shared" si="8"/>
        <v>0.65</v>
      </c>
      <c r="AY136" s="144">
        <f t="shared" si="9"/>
        <v>0.38</v>
      </c>
      <c r="AZ136" s="144">
        <f t="shared" si="10"/>
        <v>0.63</v>
      </c>
      <c r="BA136" s="54">
        <f t="shared" si="11"/>
        <v>23.232947763787827</v>
      </c>
      <c r="BB136" s="54">
        <f t="shared" si="12"/>
        <v>20.045052236212172</v>
      </c>
    </row>
    <row r="137" spans="1:54" x14ac:dyDescent="0.25">
      <c r="A137" s="3">
        <v>40380</v>
      </c>
      <c r="B137" s="77">
        <v>7701.29</v>
      </c>
      <c r="C137" s="77">
        <v>1027.8746799999999</v>
      </c>
      <c r="D137" s="77">
        <v>27.563499999999998</v>
      </c>
      <c r="E137" s="77">
        <f t="shared" si="7"/>
        <v>-45.25520000000008</v>
      </c>
      <c r="F137" s="77">
        <v>8.736699999999999</v>
      </c>
      <c r="G137" s="77">
        <v>1.2894999999999999</v>
      </c>
      <c r="H137" t="s">
        <v>1612</v>
      </c>
      <c r="I137" s="78">
        <v>7687</v>
      </c>
      <c r="J137">
        <v>201008</v>
      </c>
      <c r="K137" s="78">
        <v>7595</v>
      </c>
      <c r="L137" s="77">
        <f t="shared" si="13"/>
        <v>-106.28999999999996</v>
      </c>
      <c r="M137" s="78">
        <v>6620</v>
      </c>
      <c r="N137" s="78">
        <v>99.845330000000004</v>
      </c>
      <c r="O137" s="78">
        <v>1999</v>
      </c>
      <c r="P137" s="78">
        <v>7.5611300000000004</v>
      </c>
      <c r="Q137" s="144">
        <v>7119.75</v>
      </c>
      <c r="R137" s="78">
        <v>-37</v>
      </c>
      <c r="S137" s="78">
        <v>-3284</v>
      </c>
      <c r="T137" s="78">
        <v>551</v>
      </c>
      <c r="U137" s="78">
        <v>14880</v>
      </c>
      <c r="V137" s="219">
        <v>-3.7029569892473121E-2</v>
      </c>
      <c r="W137" s="78">
        <v>10580</v>
      </c>
      <c r="X137" s="78">
        <v>10447</v>
      </c>
      <c r="Y137" s="78">
        <v>9989</v>
      </c>
      <c r="Z137" s="78">
        <v>10090</v>
      </c>
      <c r="AA137" s="78">
        <v>94.13</v>
      </c>
      <c r="AB137" s="78">
        <v>110.2</v>
      </c>
      <c r="AC137" s="78">
        <v>46835</v>
      </c>
      <c r="AD137" s="104">
        <v>2.0173000000000001</v>
      </c>
      <c r="AE137" s="78">
        <v>41724</v>
      </c>
      <c r="AF137" s="104">
        <v>1.6172599999999999</v>
      </c>
      <c r="AG137" s="78">
        <v>-17791</v>
      </c>
      <c r="AH137" s="104">
        <v>-0.45490000000000003</v>
      </c>
      <c r="AI137" s="78">
        <v>-12098</v>
      </c>
      <c r="AJ137" s="104">
        <v>-0.70884999999999998</v>
      </c>
      <c r="AK137" s="78">
        <v>8000</v>
      </c>
      <c r="AL137" s="78">
        <v>6600</v>
      </c>
      <c r="AM137" s="8">
        <v>7600</v>
      </c>
      <c r="AN137" s="78">
        <v>330</v>
      </c>
      <c r="AO137" s="78">
        <v>9200</v>
      </c>
      <c r="AP137" s="78">
        <v>6600</v>
      </c>
      <c r="AQ137" s="78">
        <v>7600</v>
      </c>
      <c r="AR137" s="78">
        <v>487</v>
      </c>
      <c r="AS137" s="78">
        <v>0</v>
      </c>
      <c r="AT137" s="78">
        <v>0</v>
      </c>
      <c r="AU137" s="78">
        <v>0</v>
      </c>
      <c r="AV137" s="78">
        <v>0</v>
      </c>
      <c r="AW137" s="77">
        <v>21.27</v>
      </c>
      <c r="AX137" s="144">
        <f t="shared" si="8"/>
        <v>0.31</v>
      </c>
      <c r="AY137" s="144">
        <f t="shared" si="9"/>
        <v>0.18</v>
      </c>
      <c r="AZ137" s="144">
        <f t="shared" si="10"/>
        <v>0.49</v>
      </c>
      <c r="BA137" s="54">
        <f t="shared" si="11"/>
        <v>23.232785238155746</v>
      </c>
      <c r="BB137" s="54">
        <f t="shared" si="12"/>
        <v>20.041214761844255</v>
      </c>
    </row>
    <row r="138" spans="1:54" x14ac:dyDescent="0.25">
      <c r="A138" s="3">
        <v>40381</v>
      </c>
      <c r="B138" s="77">
        <v>7666.34</v>
      </c>
      <c r="C138" s="77">
        <v>884.36405000000002</v>
      </c>
      <c r="D138" s="77">
        <v>-40.490200000000002</v>
      </c>
      <c r="E138" s="77">
        <f t="shared" si="7"/>
        <v>-56.484099999999948</v>
      </c>
      <c r="F138" s="77">
        <v>-0.10640000000000001</v>
      </c>
      <c r="G138" s="77">
        <v>3.4581999999999997</v>
      </c>
      <c r="H138">
        <v>0</v>
      </c>
      <c r="I138" s="78">
        <v>7563</v>
      </c>
      <c r="J138">
        <v>201008</v>
      </c>
      <c r="K138" s="78">
        <v>7563</v>
      </c>
      <c r="L138" s="77">
        <f t="shared" si="13"/>
        <v>-103.34000000000015</v>
      </c>
      <c r="M138" s="78">
        <v>7436</v>
      </c>
      <c r="N138" s="78">
        <v>111.74072</v>
      </c>
      <c r="O138" s="78">
        <v>2176</v>
      </c>
      <c r="P138" s="78">
        <v>8.1932899999999993</v>
      </c>
      <c r="Q138" s="144">
        <v>7980</v>
      </c>
      <c r="R138" s="78">
        <v>48</v>
      </c>
      <c r="S138" s="78">
        <v>-3505</v>
      </c>
      <c r="T138" s="78">
        <v>-134</v>
      </c>
      <c r="U138" s="78">
        <v>16515</v>
      </c>
      <c r="V138" s="219">
        <v>8.1138359067514376E-3</v>
      </c>
      <c r="W138" s="78">
        <v>10907</v>
      </c>
      <c r="X138" s="78">
        <v>10772</v>
      </c>
      <c r="Y138" s="78">
        <v>10652</v>
      </c>
      <c r="Z138" s="78">
        <v>10920</v>
      </c>
      <c r="AA138" s="78">
        <v>102.64</v>
      </c>
      <c r="AB138" s="78">
        <v>79.48</v>
      </c>
      <c r="AC138" s="78">
        <v>45579</v>
      </c>
      <c r="AD138" s="104">
        <v>1.63134</v>
      </c>
      <c r="AE138" s="78">
        <v>44791</v>
      </c>
      <c r="AF138" s="104">
        <v>1.67374</v>
      </c>
      <c r="AG138" s="78">
        <v>-22810</v>
      </c>
      <c r="AH138" s="104">
        <v>-0.52251999999999998</v>
      </c>
      <c r="AI138" s="78">
        <v>-6465</v>
      </c>
      <c r="AJ138" s="104">
        <v>-0.66295999999999999</v>
      </c>
      <c r="AK138" s="78">
        <v>8000</v>
      </c>
      <c r="AL138" s="78">
        <v>6600</v>
      </c>
      <c r="AM138" s="8">
        <v>7600</v>
      </c>
      <c r="AN138" s="78">
        <v>320</v>
      </c>
      <c r="AO138" s="78">
        <v>9200</v>
      </c>
      <c r="AP138" s="78">
        <v>6600</v>
      </c>
      <c r="AQ138" s="78">
        <v>7500</v>
      </c>
      <c r="AR138" s="78">
        <v>490</v>
      </c>
      <c r="AS138" s="78">
        <v>0</v>
      </c>
      <c r="AT138" s="78">
        <v>0</v>
      </c>
      <c r="AU138" s="78">
        <v>0</v>
      </c>
      <c r="AV138" s="78">
        <v>0</v>
      </c>
      <c r="AW138" s="77">
        <v>20.46</v>
      </c>
      <c r="AX138" s="144">
        <f t="shared" si="8"/>
        <v>0.06</v>
      </c>
      <c r="AY138" s="144">
        <f t="shared" si="9"/>
        <v>0.04</v>
      </c>
      <c r="AZ138" s="144">
        <f t="shared" si="10"/>
        <v>0.38</v>
      </c>
      <c r="BA138" s="54">
        <f t="shared" si="11"/>
        <v>23.270980233503618</v>
      </c>
      <c r="BB138" s="54">
        <f t="shared" si="12"/>
        <v>19.930019766496375</v>
      </c>
    </row>
    <row r="139" spans="1:54" x14ac:dyDescent="0.25">
      <c r="A139" s="3">
        <v>40382</v>
      </c>
      <c r="B139" s="77">
        <v>7761.22</v>
      </c>
      <c r="C139" s="77">
        <v>1248.6109200000001</v>
      </c>
      <c r="D139" s="77">
        <v>140.7133</v>
      </c>
      <c r="E139" s="77">
        <f t="shared" si="7"/>
        <v>163.16500000000005</v>
      </c>
      <c r="F139" s="77">
        <v>4.6306000000000003</v>
      </c>
      <c r="G139" s="77">
        <v>20.988000000000003</v>
      </c>
      <c r="H139">
        <v>0</v>
      </c>
      <c r="I139" s="78">
        <v>7680</v>
      </c>
      <c r="J139">
        <v>201008</v>
      </c>
      <c r="K139" s="78">
        <v>7680</v>
      </c>
      <c r="L139" s="77">
        <f t="shared" si="13"/>
        <v>-81.220000000000255</v>
      </c>
      <c r="M139" s="78">
        <v>8065</v>
      </c>
      <c r="N139" s="78">
        <v>123.10823000000001</v>
      </c>
      <c r="O139" s="78">
        <v>2783</v>
      </c>
      <c r="P139" s="78">
        <v>10.64166</v>
      </c>
      <c r="Q139" s="144">
        <v>8760.75</v>
      </c>
      <c r="R139" s="78">
        <v>244</v>
      </c>
      <c r="S139" s="78">
        <v>-2210</v>
      </c>
      <c r="T139" s="78">
        <v>1866</v>
      </c>
      <c r="U139" s="78">
        <v>15585</v>
      </c>
      <c r="V139" s="219">
        <v>-0.11973051010587103</v>
      </c>
      <c r="W139" s="78">
        <v>11184</v>
      </c>
      <c r="X139" s="78">
        <v>11043</v>
      </c>
      <c r="Y139" s="78">
        <v>10624</v>
      </c>
      <c r="Z139" s="78">
        <v>10669</v>
      </c>
      <c r="AA139" s="78">
        <v>80.37</v>
      </c>
      <c r="AB139" s="78">
        <v>85.67</v>
      </c>
      <c r="AC139" s="78">
        <v>52293</v>
      </c>
      <c r="AD139" s="104">
        <v>2.1936800000000001</v>
      </c>
      <c r="AE139" s="78">
        <v>47209</v>
      </c>
      <c r="AF139" s="104">
        <v>1.2274799999999999</v>
      </c>
      <c r="AG139" s="78">
        <v>-23303</v>
      </c>
      <c r="AH139" s="104">
        <v>-0.52619000000000005</v>
      </c>
      <c r="AI139" s="78">
        <v>-5523</v>
      </c>
      <c r="AJ139" s="104">
        <v>-0.44650000000000001</v>
      </c>
      <c r="AK139" s="78">
        <v>8000</v>
      </c>
      <c r="AL139" s="78">
        <v>6600</v>
      </c>
      <c r="AM139" s="8">
        <v>7700</v>
      </c>
      <c r="AN139" s="78">
        <v>302</v>
      </c>
      <c r="AO139" s="78">
        <v>9200</v>
      </c>
      <c r="AP139" s="78">
        <v>6600</v>
      </c>
      <c r="AQ139" s="78">
        <v>7600</v>
      </c>
      <c r="AR139" s="78">
        <v>463</v>
      </c>
      <c r="AS139" s="78">
        <v>0</v>
      </c>
      <c r="AT139" s="78">
        <v>0</v>
      </c>
      <c r="AU139" s="78">
        <v>0</v>
      </c>
      <c r="AV139" s="78">
        <v>0</v>
      </c>
      <c r="AW139" s="77">
        <v>19.45</v>
      </c>
      <c r="AX139" s="144">
        <f t="shared" si="8"/>
        <v>0</v>
      </c>
      <c r="AY139" s="144">
        <f t="shared" si="9"/>
        <v>0</v>
      </c>
      <c r="AZ139" s="144">
        <f t="shared" si="10"/>
        <v>0.25</v>
      </c>
      <c r="BA139" s="54">
        <f t="shared" si="11"/>
        <v>23.435883805473544</v>
      </c>
      <c r="BB139" s="54">
        <f t="shared" si="12"/>
        <v>19.589116194526454</v>
      </c>
    </row>
    <row r="140" spans="1:54" x14ac:dyDescent="0.25">
      <c r="A140" s="3">
        <v>40385</v>
      </c>
      <c r="B140" s="77">
        <v>7787.45</v>
      </c>
      <c r="C140" s="77">
        <v>1031.02359</v>
      </c>
      <c r="D140" s="77">
        <v>92.992099999999994</v>
      </c>
      <c r="E140" s="77">
        <f t="shared" si="7"/>
        <v>322.55500000000006</v>
      </c>
      <c r="F140" s="77">
        <v>4.5079000000000002</v>
      </c>
      <c r="G140" s="77">
        <v>7.6124000000000001</v>
      </c>
      <c r="H140">
        <v>0</v>
      </c>
      <c r="I140" s="78">
        <v>7709</v>
      </c>
      <c r="J140">
        <v>201008</v>
      </c>
      <c r="K140" s="78">
        <v>7709</v>
      </c>
      <c r="L140" s="77">
        <f t="shared" si="13"/>
        <v>-78.449999999999818</v>
      </c>
      <c r="M140" s="78">
        <v>7082</v>
      </c>
      <c r="N140" s="78">
        <v>108.44962</v>
      </c>
      <c r="O140" s="78">
        <v>2433</v>
      </c>
      <c r="P140" s="78">
        <v>9.3345199999999995</v>
      </c>
      <c r="Q140" s="144">
        <v>7690.25</v>
      </c>
      <c r="R140" s="78">
        <v>300</v>
      </c>
      <c r="S140" s="78">
        <v>-2023</v>
      </c>
      <c r="T140" s="78">
        <v>1580</v>
      </c>
      <c r="U140" s="78">
        <v>16808</v>
      </c>
      <c r="V140" s="219">
        <v>-9.4002855782960498E-2</v>
      </c>
      <c r="W140" s="78">
        <v>11307</v>
      </c>
      <c r="X140" s="78">
        <v>11172</v>
      </c>
      <c r="Y140" s="78">
        <v>10921</v>
      </c>
      <c r="Z140" s="78">
        <v>10995</v>
      </c>
      <c r="AA140" s="78">
        <v>85.4</v>
      </c>
      <c r="AB140" s="78">
        <v>87.96</v>
      </c>
      <c r="AC140" s="78">
        <v>55201</v>
      </c>
      <c r="AD140" s="104">
        <v>2.3195700000000001</v>
      </c>
      <c r="AE140" s="78">
        <v>53121</v>
      </c>
      <c r="AF140" s="104">
        <v>1.25928</v>
      </c>
      <c r="AG140" s="78">
        <v>-23182</v>
      </c>
      <c r="AH140" s="104">
        <v>-0.53369</v>
      </c>
      <c r="AI140" s="78">
        <v>-8667</v>
      </c>
      <c r="AJ140" s="104">
        <v>-0.42978</v>
      </c>
      <c r="AK140" s="78">
        <v>8000</v>
      </c>
      <c r="AL140" s="78">
        <v>6600</v>
      </c>
      <c r="AM140" s="8">
        <v>7700</v>
      </c>
      <c r="AN140" s="78">
        <v>292</v>
      </c>
      <c r="AO140" s="78">
        <v>9200</v>
      </c>
      <c r="AP140" s="78">
        <v>6600</v>
      </c>
      <c r="AQ140" s="78">
        <v>7700</v>
      </c>
      <c r="AR140" s="78">
        <v>452</v>
      </c>
      <c r="AS140" s="78">
        <v>0</v>
      </c>
      <c r="AT140" s="78">
        <v>0</v>
      </c>
      <c r="AU140" s="78">
        <v>0</v>
      </c>
      <c r="AV140" s="78">
        <v>0</v>
      </c>
      <c r="AW140" s="77">
        <v>19.78</v>
      </c>
      <c r="AX140" s="144">
        <f t="shared" si="8"/>
        <v>0.03</v>
      </c>
      <c r="AY140" s="144">
        <f t="shared" si="9"/>
        <v>0.02</v>
      </c>
      <c r="AZ140" s="144">
        <f t="shared" si="10"/>
        <v>0.31</v>
      </c>
      <c r="BA140" s="54">
        <f t="shared" si="11"/>
        <v>23.473516255305597</v>
      </c>
      <c r="BB140" s="54">
        <f t="shared" si="12"/>
        <v>19.344483744694401</v>
      </c>
    </row>
    <row r="141" spans="1:54" x14ac:dyDescent="0.25">
      <c r="A141" s="3">
        <v>40386</v>
      </c>
      <c r="B141" s="77">
        <v>7748.01</v>
      </c>
      <c r="C141" s="77">
        <v>996.14752999999996</v>
      </c>
      <c r="D141" s="77">
        <v>64.9071</v>
      </c>
      <c r="E141" s="77">
        <f t="shared" si="7"/>
        <v>434.82000000000005</v>
      </c>
      <c r="F141" s="77">
        <v>-8.4003999999999994</v>
      </c>
      <c r="G141" s="77">
        <v>1.1237999999999999</v>
      </c>
      <c r="H141">
        <v>0</v>
      </c>
      <c r="I141" s="78">
        <v>7657</v>
      </c>
      <c r="J141">
        <v>201008</v>
      </c>
      <c r="K141" s="78">
        <v>7657</v>
      </c>
      <c r="L141" s="77">
        <f t="shared" si="13"/>
        <v>-91.010000000000218</v>
      </c>
      <c r="M141" s="78">
        <v>2139</v>
      </c>
      <c r="N141" s="78">
        <v>32.05189</v>
      </c>
      <c r="O141" s="78">
        <v>2363</v>
      </c>
      <c r="P141" s="78">
        <v>9.0054400000000001</v>
      </c>
      <c r="Q141" s="144">
        <v>2729.75</v>
      </c>
      <c r="R141" s="78">
        <v>474</v>
      </c>
      <c r="S141" s="78">
        <v>-1481</v>
      </c>
      <c r="T141" s="78">
        <v>219</v>
      </c>
      <c r="U141" s="78">
        <v>19152</v>
      </c>
      <c r="V141" s="219">
        <v>-1.1434837092731829E-2</v>
      </c>
      <c r="W141" s="78">
        <v>7592</v>
      </c>
      <c r="X141" s="78">
        <v>7443</v>
      </c>
      <c r="Y141" s="78">
        <v>7501</v>
      </c>
      <c r="Z141" s="78">
        <v>6300</v>
      </c>
      <c r="AA141" s="78">
        <v>70.78</v>
      </c>
      <c r="AB141" s="78">
        <v>88.7</v>
      </c>
      <c r="AC141" s="78">
        <v>58674</v>
      </c>
      <c r="AD141" s="104">
        <v>2.07423</v>
      </c>
      <c r="AE141" s="78">
        <v>56159</v>
      </c>
      <c r="AF141" s="104">
        <v>1.35948</v>
      </c>
      <c r="AG141" s="78">
        <v>-29858</v>
      </c>
      <c r="AH141" s="104">
        <v>-0.78763000000000005</v>
      </c>
      <c r="AI141" s="78">
        <v>-1211</v>
      </c>
      <c r="AJ141" s="104">
        <v>-0.19053999999999999</v>
      </c>
      <c r="AK141" s="78">
        <v>8000</v>
      </c>
      <c r="AL141" s="78">
        <v>6600</v>
      </c>
      <c r="AM141" s="8">
        <v>7700</v>
      </c>
      <c r="AN141" s="78">
        <v>277</v>
      </c>
      <c r="AO141" s="78">
        <v>9200</v>
      </c>
      <c r="AP141" s="78">
        <v>6600</v>
      </c>
      <c r="AQ141" s="78">
        <v>7600</v>
      </c>
      <c r="AR141" s="78">
        <v>442</v>
      </c>
      <c r="AS141" s="78">
        <v>0</v>
      </c>
      <c r="AT141" s="78">
        <v>0</v>
      </c>
      <c r="AU141" s="78">
        <v>0</v>
      </c>
      <c r="AV141" s="78">
        <v>0</v>
      </c>
      <c r="AW141" s="77">
        <v>19.690000000000001</v>
      </c>
      <c r="AX141" s="144">
        <f t="shared" si="8"/>
        <v>0.03</v>
      </c>
      <c r="AY141" s="144">
        <f t="shared" si="9"/>
        <v>0.02</v>
      </c>
      <c r="AZ141" s="144">
        <f t="shared" si="10"/>
        <v>0.28999999999999998</v>
      </c>
      <c r="BA141" s="54">
        <f t="shared" si="11"/>
        <v>23.370943914585673</v>
      </c>
      <c r="BB141" s="54">
        <f t="shared" si="12"/>
        <v>19.149056085414315</v>
      </c>
    </row>
    <row r="142" spans="1:54" x14ac:dyDescent="0.25">
      <c r="A142" s="3">
        <v>40387</v>
      </c>
      <c r="B142" s="77">
        <v>7784.81</v>
      </c>
      <c r="C142" s="77">
        <v>1101.124</v>
      </c>
      <c r="D142" s="77">
        <v>2.4462999999999999</v>
      </c>
      <c r="E142" s="77">
        <f t="shared" si="7"/>
        <v>625.3753999999999</v>
      </c>
      <c r="F142" s="77">
        <v>-6.6860999999999997</v>
      </c>
      <c r="G142" s="77">
        <v>-0.77650000000000008</v>
      </c>
      <c r="H142">
        <v>0</v>
      </c>
      <c r="I142" s="78">
        <v>7723</v>
      </c>
      <c r="J142">
        <v>201008</v>
      </c>
      <c r="K142" s="78">
        <v>7723</v>
      </c>
      <c r="L142" s="77">
        <f t="shared" si="13"/>
        <v>-61.8100000000004</v>
      </c>
      <c r="M142" s="78">
        <v>8085</v>
      </c>
      <c r="N142" s="78">
        <v>124.13097999999999</v>
      </c>
      <c r="O142" s="78">
        <v>2994</v>
      </c>
      <c r="P142" s="78">
        <v>11.5131</v>
      </c>
      <c r="Q142" s="144">
        <v>8833.5</v>
      </c>
      <c r="R142" s="78">
        <v>514</v>
      </c>
      <c r="S142" s="78">
        <v>-1672</v>
      </c>
      <c r="T142" s="78">
        <v>2013</v>
      </c>
      <c r="U142" s="78">
        <v>18066</v>
      </c>
      <c r="V142" s="219">
        <v>-0.11142477582198605</v>
      </c>
      <c r="W142" s="78">
        <v>8092</v>
      </c>
      <c r="X142" s="78">
        <v>7973</v>
      </c>
      <c r="Y142" s="78">
        <v>9467</v>
      </c>
      <c r="Z142" s="78">
        <v>9376</v>
      </c>
      <c r="AA142" s="78">
        <v>94.92</v>
      </c>
      <c r="AB142" s="78">
        <v>91.88</v>
      </c>
      <c r="AC142" s="78">
        <v>65059</v>
      </c>
      <c r="AD142" s="104">
        <v>2.37812</v>
      </c>
      <c r="AE142" s="78">
        <v>60242</v>
      </c>
      <c r="AF142" s="104">
        <v>1.29077</v>
      </c>
      <c r="AG142" s="78">
        <v>-30073</v>
      </c>
      <c r="AH142" s="104">
        <v>-0.82606000000000002</v>
      </c>
      <c r="AI142" s="78">
        <v>-178</v>
      </c>
      <c r="AJ142" s="104">
        <v>-0.28249000000000002</v>
      </c>
      <c r="AK142" s="78">
        <v>8000</v>
      </c>
      <c r="AL142" s="78">
        <v>6600</v>
      </c>
      <c r="AM142" s="8">
        <v>7700</v>
      </c>
      <c r="AN142" s="78">
        <v>270</v>
      </c>
      <c r="AO142" s="78">
        <v>9200</v>
      </c>
      <c r="AP142" s="78">
        <v>6600</v>
      </c>
      <c r="AQ142" s="78">
        <v>7700</v>
      </c>
      <c r="AR142" s="78">
        <v>428</v>
      </c>
      <c r="AS142" s="78">
        <v>0</v>
      </c>
      <c r="AT142" s="78">
        <v>0</v>
      </c>
      <c r="AU142" s="78">
        <v>0</v>
      </c>
      <c r="AV142" s="78">
        <v>0</v>
      </c>
      <c r="AW142" s="77">
        <v>19.43</v>
      </c>
      <c r="AX142" s="144">
        <f t="shared" si="8"/>
        <v>0</v>
      </c>
      <c r="AY142" s="144">
        <f t="shared" si="9"/>
        <v>0</v>
      </c>
      <c r="AZ142" s="144">
        <f t="shared" si="10"/>
        <v>0.25</v>
      </c>
      <c r="BA142" s="54">
        <f t="shared" si="11"/>
        <v>23.209426063874233</v>
      </c>
      <c r="BB142" s="54">
        <f t="shared" si="12"/>
        <v>18.967573936125767</v>
      </c>
    </row>
    <row r="143" spans="1:54" x14ac:dyDescent="0.25">
      <c r="A143" s="3">
        <v>40388</v>
      </c>
      <c r="B143" s="77">
        <v>7798.99</v>
      </c>
      <c r="C143" s="77">
        <v>1208.66625</v>
      </c>
      <c r="D143" s="77">
        <v>54.504600000000003</v>
      </c>
      <c r="E143" s="77">
        <f t="shared" si="7"/>
        <v>852.36719999999991</v>
      </c>
      <c r="F143" s="77">
        <v>0.71599999999999997</v>
      </c>
      <c r="G143" s="77">
        <v>-1.837</v>
      </c>
      <c r="H143">
        <v>0</v>
      </c>
      <c r="I143" s="78">
        <v>7707</v>
      </c>
      <c r="J143">
        <v>201008</v>
      </c>
      <c r="K143" s="78">
        <v>7707</v>
      </c>
      <c r="L143" s="77">
        <f t="shared" si="13"/>
        <v>-91.989999999999782</v>
      </c>
      <c r="M143" s="78">
        <v>6234</v>
      </c>
      <c r="N143" s="78">
        <v>95.398340000000005</v>
      </c>
      <c r="O143" s="78">
        <v>3065</v>
      </c>
      <c r="P143" s="78">
        <v>11.767950000000001</v>
      </c>
      <c r="Q143" s="144">
        <v>7000.25</v>
      </c>
      <c r="R143" s="78">
        <v>319</v>
      </c>
      <c r="S143" s="78">
        <v>-1023</v>
      </c>
      <c r="T143" s="78">
        <v>502</v>
      </c>
      <c r="U143" s="78">
        <v>18870</v>
      </c>
      <c r="V143" s="219">
        <v>-2.6603073661897191E-2</v>
      </c>
      <c r="W143" s="78">
        <v>7734</v>
      </c>
      <c r="X143" s="78">
        <v>7598</v>
      </c>
      <c r="Y143" s="78">
        <v>8841</v>
      </c>
      <c r="Z143" s="78">
        <v>7459</v>
      </c>
      <c r="AA143" s="78">
        <v>106.81</v>
      </c>
      <c r="AB143" s="78">
        <v>96.95</v>
      </c>
      <c r="AC143" s="78">
        <v>60783</v>
      </c>
      <c r="AD143" s="104">
        <v>2.0196999999999998</v>
      </c>
      <c r="AE143" s="78">
        <v>68367</v>
      </c>
      <c r="AF143" s="104">
        <v>1.1993499999999999</v>
      </c>
      <c r="AG143" s="78">
        <v>-31969</v>
      </c>
      <c r="AH143" s="104">
        <v>-0.80628</v>
      </c>
      <c r="AI143" s="78">
        <v>4504</v>
      </c>
      <c r="AJ143" s="104">
        <v>-0.10452</v>
      </c>
      <c r="AK143" s="78">
        <v>8000</v>
      </c>
      <c r="AL143" s="78">
        <v>7300</v>
      </c>
      <c r="AM143" s="8">
        <v>7700</v>
      </c>
      <c r="AN143" s="78">
        <v>255</v>
      </c>
      <c r="AO143" s="78">
        <v>9200</v>
      </c>
      <c r="AP143" s="78">
        <v>6600</v>
      </c>
      <c r="AQ143" s="78">
        <v>7700</v>
      </c>
      <c r="AR143" s="78">
        <v>426</v>
      </c>
      <c r="AS143" s="78">
        <v>0</v>
      </c>
      <c r="AT143" s="78">
        <v>0</v>
      </c>
      <c r="AU143" s="78">
        <v>0</v>
      </c>
      <c r="AV143" s="78">
        <v>0</v>
      </c>
      <c r="AW143" s="77">
        <v>19.29</v>
      </c>
      <c r="AX143" s="144">
        <f t="shared" si="8"/>
        <v>0</v>
      </c>
      <c r="AY143" s="144">
        <f t="shared" si="9"/>
        <v>0</v>
      </c>
      <c r="AZ143" s="144">
        <f t="shared" si="10"/>
        <v>0.21</v>
      </c>
      <c r="BA143" s="54">
        <f t="shared" si="11"/>
        <v>22.95217214831402</v>
      </c>
      <c r="BB143" s="54">
        <f t="shared" si="12"/>
        <v>18.847827851685977</v>
      </c>
    </row>
    <row r="144" spans="1:54" x14ac:dyDescent="0.25">
      <c r="A144" s="3">
        <v>40389</v>
      </c>
      <c r="B144" s="77">
        <v>7760.63</v>
      </c>
      <c r="C144" s="77">
        <v>1044.7778000000001</v>
      </c>
      <c r="D144" s="77">
        <v>-46.1995</v>
      </c>
      <c r="E144" s="77">
        <f t="shared" si="7"/>
        <v>906.36090000000013</v>
      </c>
      <c r="F144" s="77">
        <v>2.9855</v>
      </c>
      <c r="G144" s="77">
        <v>-5.9092999999999991</v>
      </c>
      <c r="H144">
        <v>0</v>
      </c>
      <c r="I144" s="78">
        <v>7682</v>
      </c>
      <c r="J144">
        <v>201008</v>
      </c>
      <c r="K144" s="78">
        <v>7682</v>
      </c>
      <c r="L144" s="77">
        <f t="shared" si="13"/>
        <v>-78.630000000000109</v>
      </c>
      <c r="M144" s="78">
        <v>8197</v>
      </c>
      <c r="N144" s="78">
        <v>125.17939</v>
      </c>
      <c r="O144" s="78">
        <v>2405</v>
      </c>
      <c r="P144" s="78">
        <v>9.1875699999999991</v>
      </c>
      <c r="Q144" s="144">
        <v>8798.25</v>
      </c>
      <c r="R144" s="78">
        <v>-15</v>
      </c>
      <c r="S144" s="78">
        <v>-1670</v>
      </c>
      <c r="T144" s="78">
        <v>1508</v>
      </c>
      <c r="U144" s="78">
        <v>18810</v>
      </c>
      <c r="V144" s="219">
        <v>-8.0170122275385433E-2</v>
      </c>
      <c r="W144" s="78">
        <v>7741</v>
      </c>
      <c r="X144" s="78">
        <v>7615</v>
      </c>
      <c r="Y144" s="78">
        <v>9366</v>
      </c>
      <c r="Z144" s="78">
        <v>11972</v>
      </c>
      <c r="AA144" s="78">
        <v>104.52</v>
      </c>
      <c r="AB144" s="78">
        <v>99.03</v>
      </c>
      <c r="AC144" s="78">
        <v>62742</v>
      </c>
      <c r="AD144" s="104">
        <v>1.8379399999999999</v>
      </c>
      <c r="AE144" s="78">
        <v>72246</v>
      </c>
      <c r="AF144" s="104">
        <v>1.30989</v>
      </c>
      <c r="AG144" s="78">
        <v>-34751</v>
      </c>
      <c r="AH144" s="104">
        <v>-0.68605000000000005</v>
      </c>
      <c r="AI144" s="78">
        <v>10742</v>
      </c>
      <c r="AJ144" s="104">
        <v>-3.1730000000000001E-2</v>
      </c>
      <c r="AK144" s="78">
        <v>8000</v>
      </c>
      <c r="AL144" s="78">
        <v>7000</v>
      </c>
      <c r="AM144" s="8">
        <v>7700</v>
      </c>
      <c r="AN144" s="78">
        <v>247</v>
      </c>
      <c r="AO144" s="78">
        <v>9200</v>
      </c>
      <c r="AP144" s="78">
        <v>6600</v>
      </c>
      <c r="AQ144" s="78">
        <v>7600</v>
      </c>
      <c r="AR144" s="78">
        <v>424</v>
      </c>
      <c r="AS144" s="78">
        <v>0</v>
      </c>
      <c r="AT144" s="78">
        <v>0</v>
      </c>
      <c r="AU144" s="78">
        <v>0</v>
      </c>
      <c r="AV144" s="78">
        <v>0</v>
      </c>
      <c r="AW144" s="77">
        <v>19.309999999999999</v>
      </c>
      <c r="AX144" s="144">
        <f t="shared" si="8"/>
        <v>0.03</v>
      </c>
      <c r="AY144" s="144">
        <f t="shared" si="9"/>
        <v>0.02</v>
      </c>
      <c r="AZ144" s="144">
        <f t="shared" si="10"/>
        <v>0.21</v>
      </c>
      <c r="BA144" s="54">
        <f t="shared" si="11"/>
        <v>22.707759845538558</v>
      </c>
      <c r="BB144" s="54">
        <f t="shared" si="12"/>
        <v>18.750240154461434</v>
      </c>
    </row>
    <row r="145" spans="1:54" x14ac:dyDescent="0.25">
      <c r="A145" s="3">
        <v>40392</v>
      </c>
      <c r="B145" s="77">
        <v>7911.68</v>
      </c>
      <c r="C145" s="77">
        <v>1427.41912</v>
      </c>
      <c r="D145" s="77">
        <v>167.24209999999999</v>
      </c>
      <c r="E145" s="77">
        <f t="shared" si="7"/>
        <v>1046.5816</v>
      </c>
      <c r="F145" s="77">
        <v>2.5641000000000003</v>
      </c>
      <c r="G145" s="77">
        <v>22.0044</v>
      </c>
      <c r="H145">
        <v>0</v>
      </c>
      <c r="I145" s="78">
        <v>7870</v>
      </c>
      <c r="J145">
        <v>201008</v>
      </c>
      <c r="K145" s="78">
        <v>7870</v>
      </c>
      <c r="L145" s="77">
        <f t="shared" si="13"/>
        <v>-41.680000000000291</v>
      </c>
      <c r="M145" s="78">
        <v>8127</v>
      </c>
      <c r="N145" s="78">
        <v>127.11593000000001</v>
      </c>
      <c r="O145" s="78">
        <v>3229</v>
      </c>
      <c r="P145" s="78">
        <v>12.649279999999999</v>
      </c>
      <c r="Q145" s="144">
        <v>8934.25</v>
      </c>
      <c r="R145" s="78">
        <v>638</v>
      </c>
      <c r="S145" s="78">
        <v>511</v>
      </c>
      <c r="T145" s="78">
        <v>2189</v>
      </c>
      <c r="U145" s="78">
        <v>18546</v>
      </c>
      <c r="V145" s="219">
        <v>-0.11803084223013048</v>
      </c>
      <c r="W145" s="78">
        <v>7582</v>
      </c>
      <c r="X145" s="78">
        <v>7463</v>
      </c>
      <c r="Y145" s="78">
        <v>9364</v>
      </c>
      <c r="Z145" s="78">
        <v>6049</v>
      </c>
      <c r="AA145" s="78">
        <v>89.79</v>
      </c>
      <c r="AB145" s="78">
        <v>106.23</v>
      </c>
      <c r="AC145" s="78">
        <v>70573</v>
      </c>
      <c r="AD145" s="104">
        <v>3.05145</v>
      </c>
      <c r="AE145" s="78">
        <v>73989</v>
      </c>
      <c r="AF145" s="104">
        <v>0.94450999999999996</v>
      </c>
      <c r="AG145" s="78">
        <v>-30011</v>
      </c>
      <c r="AH145" s="104">
        <v>-0.94177</v>
      </c>
      <c r="AI145" s="78">
        <v>10784</v>
      </c>
      <c r="AJ145" s="104">
        <v>0.40559000000000001</v>
      </c>
      <c r="AK145" s="78">
        <v>8000</v>
      </c>
      <c r="AL145" s="78">
        <v>7500</v>
      </c>
      <c r="AM145" s="8">
        <v>7900</v>
      </c>
      <c r="AN145" s="78">
        <v>224</v>
      </c>
      <c r="AO145" s="78">
        <v>9200</v>
      </c>
      <c r="AP145" s="78">
        <v>6600</v>
      </c>
      <c r="AQ145" s="78">
        <v>7800</v>
      </c>
      <c r="AR145" s="78">
        <v>397</v>
      </c>
      <c r="AS145" s="78">
        <v>0</v>
      </c>
      <c r="AT145" s="78">
        <v>0</v>
      </c>
      <c r="AU145" s="78">
        <v>0</v>
      </c>
      <c r="AV145" s="78">
        <v>0</v>
      </c>
      <c r="AW145" s="77">
        <v>18.739999999999998</v>
      </c>
      <c r="AX145" s="144">
        <f t="shared" si="8"/>
        <v>0</v>
      </c>
      <c r="AY145" s="144">
        <f t="shared" si="9"/>
        <v>0</v>
      </c>
      <c r="AZ145" s="144">
        <f t="shared" si="10"/>
        <v>0.15</v>
      </c>
      <c r="BA145" s="54">
        <f t="shared" si="11"/>
        <v>22.618621519082041</v>
      </c>
      <c r="BB145" s="54">
        <f t="shared" si="12"/>
        <v>18.503378480917959</v>
      </c>
    </row>
    <row r="146" spans="1:54" x14ac:dyDescent="0.25">
      <c r="A146" s="3">
        <v>40393</v>
      </c>
      <c r="B146" s="77">
        <v>7957.53</v>
      </c>
      <c r="C146" s="77">
        <v>1530.7458099999999</v>
      </c>
      <c r="D146" s="77">
        <v>63.119599999999998</v>
      </c>
      <c r="E146" s="77">
        <f t="shared" si="7"/>
        <v>1056.7212999999999</v>
      </c>
      <c r="F146" s="77">
        <v>8.0504999999999995</v>
      </c>
      <c r="G146" s="77">
        <v>16.7636</v>
      </c>
      <c r="H146">
        <v>0</v>
      </c>
      <c r="I146" s="78">
        <v>7914</v>
      </c>
      <c r="J146">
        <v>201008</v>
      </c>
      <c r="K146" s="78">
        <v>7914</v>
      </c>
      <c r="L146" s="77">
        <f t="shared" si="13"/>
        <v>-43.529999999999745</v>
      </c>
      <c r="M146" s="78">
        <v>7024</v>
      </c>
      <c r="N146" s="78">
        <v>110.44070000000001</v>
      </c>
      <c r="O146" s="78">
        <v>2366</v>
      </c>
      <c r="P146" s="78">
        <v>9.3123100000000001</v>
      </c>
      <c r="Q146" s="144">
        <v>7615.5</v>
      </c>
      <c r="R146" s="78">
        <v>841</v>
      </c>
      <c r="S146" s="78">
        <v>1438</v>
      </c>
      <c r="T146" s="78">
        <v>1240</v>
      </c>
      <c r="U146" s="78">
        <v>19444</v>
      </c>
      <c r="V146" s="219">
        <v>-6.3772886237399712E-2</v>
      </c>
      <c r="W146" s="78">
        <v>8198</v>
      </c>
      <c r="X146" s="78">
        <v>8079</v>
      </c>
      <c r="Y146" s="78">
        <v>9812</v>
      </c>
      <c r="Z146" s="78">
        <v>6546</v>
      </c>
      <c r="AA146" s="78">
        <v>84.71</v>
      </c>
      <c r="AB146" s="78">
        <v>115.79</v>
      </c>
      <c r="AC146" s="78">
        <v>73309</v>
      </c>
      <c r="AD146" s="104">
        <v>3.3910399999999998</v>
      </c>
      <c r="AE146" s="78">
        <v>76752</v>
      </c>
      <c r="AF146" s="104">
        <v>0.85126000000000002</v>
      </c>
      <c r="AG146" s="78">
        <v>-29494</v>
      </c>
      <c r="AH146" s="104">
        <v>-1.0220499999999999</v>
      </c>
      <c r="AI146" s="78">
        <v>7447</v>
      </c>
      <c r="AJ146" s="104">
        <v>0.40359</v>
      </c>
      <c r="AK146" s="78">
        <v>8000</v>
      </c>
      <c r="AL146" s="78">
        <v>7500</v>
      </c>
      <c r="AM146" s="8">
        <v>7900</v>
      </c>
      <c r="AN146" s="78">
        <v>212</v>
      </c>
      <c r="AO146" s="78">
        <v>9200</v>
      </c>
      <c r="AP146" s="78">
        <v>6600</v>
      </c>
      <c r="AQ146" s="78">
        <v>7900</v>
      </c>
      <c r="AR146" s="78">
        <v>366</v>
      </c>
      <c r="AS146" s="78">
        <v>0</v>
      </c>
      <c r="AT146" s="78">
        <v>0</v>
      </c>
      <c r="AU146" s="78">
        <v>0</v>
      </c>
      <c r="AV146" s="78">
        <v>0</v>
      </c>
      <c r="AW146" s="77">
        <v>17.920000000000002</v>
      </c>
      <c r="AX146" s="144">
        <f t="shared" si="8"/>
        <v>0</v>
      </c>
      <c r="AY146" s="144">
        <f t="shared" si="9"/>
        <v>0</v>
      </c>
      <c r="AZ146" s="144">
        <f t="shared" si="10"/>
        <v>0.02</v>
      </c>
      <c r="BA146" s="54">
        <f t="shared" si="11"/>
        <v>22.712200623087057</v>
      </c>
      <c r="BB146" s="54">
        <f t="shared" si="12"/>
        <v>18.058799376912951</v>
      </c>
    </row>
    <row r="147" spans="1:54" x14ac:dyDescent="0.25">
      <c r="A147" s="3">
        <v>40394</v>
      </c>
      <c r="B147" s="77">
        <v>7972.66</v>
      </c>
      <c r="C147" s="77">
        <v>1267.8075699999999</v>
      </c>
      <c r="D147" s="77">
        <v>-0.2487</v>
      </c>
      <c r="E147" s="77">
        <f t="shared" si="7"/>
        <v>1065.1849999999997</v>
      </c>
      <c r="F147" s="77">
        <v>-7.7772000000000006</v>
      </c>
      <c r="G147" s="77">
        <v>4.0686999999999998</v>
      </c>
      <c r="H147">
        <v>0</v>
      </c>
      <c r="I147" s="78">
        <v>7911</v>
      </c>
      <c r="J147">
        <v>201008</v>
      </c>
      <c r="K147" s="78">
        <v>7911</v>
      </c>
      <c r="L147" s="77">
        <f t="shared" si="13"/>
        <v>-61.659999999999854</v>
      </c>
      <c r="M147" s="78">
        <v>7524</v>
      </c>
      <c r="N147" s="78">
        <v>118.32944999999999</v>
      </c>
      <c r="O147" s="78">
        <v>2275</v>
      </c>
      <c r="P147" s="78">
        <v>8.9514099999999992</v>
      </c>
      <c r="Q147" s="144">
        <v>8092.75</v>
      </c>
      <c r="R147" s="78">
        <v>824</v>
      </c>
      <c r="S147" s="78">
        <v>998</v>
      </c>
      <c r="T147" s="78">
        <v>1410</v>
      </c>
      <c r="U147" s="78">
        <v>19839</v>
      </c>
      <c r="V147" s="219">
        <v>-7.1072130651746557E-2</v>
      </c>
      <c r="W147" s="78">
        <v>8000</v>
      </c>
      <c r="X147" s="78">
        <v>7881</v>
      </c>
      <c r="Y147" s="78">
        <v>9633</v>
      </c>
      <c r="Z147" s="78">
        <v>7451</v>
      </c>
      <c r="AA147" s="78">
        <v>77.680000000000007</v>
      </c>
      <c r="AB147" s="78">
        <v>117.26</v>
      </c>
      <c r="AC147" s="78">
        <v>73877</v>
      </c>
      <c r="AD147" s="104">
        <v>3.3948100000000001</v>
      </c>
      <c r="AE147" s="78">
        <v>77032</v>
      </c>
      <c r="AF147" s="104">
        <v>0.77853000000000006</v>
      </c>
      <c r="AG147" s="78">
        <v>-33010</v>
      </c>
      <c r="AH147" s="104">
        <v>-1.1399699999999999</v>
      </c>
      <c r="AI147" s="78">
        <v>9655</v>
      </c>
      <c r="AJ147" s="104">
        <v>0.52407999999999999</v>
      </c>
      <c r="AK147" s="78">
        <v>8000</v>
      </c>
      <c r="AL147" s="78">
        <v>7600</v>
      </c>
      <c r="AM147" s="8">
        <v>7900</v>
      </c>
      <c r="AN147" s="78">
        <v>205</v>
      </c>
      <c r="AO147" s="78">
        <v>9200</v>
      </c>
      <c r="AP147" s="78">
        <v>6600</v>
      </c>
      <c r="AQ147" s="78">
        <v>7900</v>
      </c>
      <c r="AR147" s="78">
        <v>362</v>
      </c>
      <c r="AS147" s="78">
        <v>0</v>
      </c>
      <c r="AT147" s="78">
        <v>0</v>
      </c>
      <c r="AU147" s="78">
        <v>0</v>
      </c>
      <c r="AV147" s="78">
        <v>0</v>
      </c>
      <c r="AW147" s="77">
        <v>17.98</v>
      </c>
      <c r="AX147" s="144">
        <f t="shared" si="8"/>
        <v>0.03</v>
      </c>
      <c r="AY147" s="144">
        <f t="shared" si="9"/>
        <v>0.02</v>
      </c>
      <c r="AZ147" s="144">
        <f t="shared" si="10"/>
        <v>0.04</v>
      </c>
      <c r="BA147" s="54">
        <f t="shared" si="11"/>
        <v>22.657446365966813</v>
      </c>
      <c r="BB147" s="54">
        <f t="shared" si="12"/>
        <v>17.732553634033188</v>
      </c>
    </row>
    <row r="148" spans="1:54" x14ac:dyDescent="0.25">
      <c r="A148" s="3">
        <v>40395</v>
      </c>
      <c r="B148" s="77">
        <v>7936.85</v>
      </c>
      <c r="C148" s="77">
        <v>1573.06774</v>
      </c>
      <c r="D148" s="77">
        <v>21.653499999999998</v>
      </c>
      <c r="E148" s="77">
        <f t="shared" si="7"/>
        <v>1005.8822999999998</v>
      </c>
      <c r="F148" s="77">
        <v>-4.0479000000000003</v>
      </c>
      <c r="G148" s="77">
        <v>-0.4617</v>
      </c>
      <c r="H148">
        <v>0</v>
      </c>
      <c r="I148" s="78">
        <v>7913</v>
      </c>
      <c r="J148">
        <v>201008</v>
      </c>
      <c r="K148" s="78">
        <v>7913</v>
      </c>
      <c r="L148" s="77">
        <f t="shared" si="13"/>
        <v>-23.850000000000364</v>
      </c>
      <c r="M148" s="78">
        <v>5669</v>
      </c>
      <c r="N148" s="78">
        <v>88.913420000000002</v>
      </c>
      <c r="O148" s="78">
        <v>1743</v>
      </c>
      <c r="P148" s="78">
        <v>6.8422299999999998</v>
      </c>
      <c r="Q148" s="144">
        <v>6104.75</v>
      </c>
      <c r="R148" s="78">
        <v>784</v>
      </c>
      <c r="S148" s="78">
        <v>2032</v>
      </c>
      <c r="T148" s="78">
        <v>853</v>
      </c>
      <c r="U148" s="78">
        <v>20865</v>
      </c>
      <c r="V148" s="219">
        <v>-4.0881859573448358E-2</v>
      </c>
      <c r="W148" s="78">
        <v>8094</v>
      </c>
      <c r="X148" s="78">
        <v>7975</v>
      </c>
      <c r="Y148" s="78">
        <v>9758</v>
      </c>
      <c r="Z148" s="78">
        <v>7128</v>
      </c>
      <c r="AA148" s="78">
        <v>89.95</v>
      </c>
      <c r="AB148" s="78">
        <v>116</v>
      </c>
      <c r="AC148" s="78">
        <v>69546</v>
      </c>
      <c r="AD148" s="104">
        <v>3.0974699999999999</v>
      </c>
      <c r="AE148" s="78">
        <v>72379</v>
      </c>
      <c r="AF148" s="104">
        <v>0.61721999999999999</v>
      </c>
      <c r="AG148" s="78">
        <v>-35972</v>
      </c>
      <c r="AH148" s="104">
        <v>-1.31124</v>
      </c>
      <c r="AI148" s="78">
        <v>16791</v>
      </c>
      <c r="AJ148" s="104">
        <v>0.76893999999999996</v>
      </c>
      <c r="AK148" s="78">
        <v>8000</v>
      </c>
      <c r="AL148" s="78">
        <v>7600</v>
      </c>
      <c r="AM148" s="8">
        <v>7900</v>
      </c>
      <c r="AN148" s="78">
        <v>198</v>
      </c>
      <c r="AO148" s="78">
        <v>8200</v>
      </c>
      <c r="AP148" s="78">
        <v>6600</v>
      </c>
      <c r="AQ148" s="78">
        <v>7900</v>
      </c>
      <c r="AR148" s="78">
        <v>361</v>
      </c>
      <c r="AS148" s="78">
        <v>0</v>
      </c>
      <c r="AT148" s="78">
        <v>0</v>
      </c>
      <c r="AU148" s="78">
        <v>0</v>
      </c>
      <c r="AV148" s="78">
        <v>0</v>
      </c>
      <c r="AW148" s="77">
        <v>18.02</v>
      </c>
      <c r="AX148" s="144">
        <f t="shared" si="8"/>
        <v>0.06</v>
      </c>
      <c r="AY148" s="144">
        <f t="shared" si="9"/>
        <v>0.04</v>
      </c>
      <c r="AZ148" s="144">
        <f t="shared" si="10"/>
        <v>0.06</v>
      </c>
      <c r="BA148" s="54">
        <f t="shared" si="11"/>
        <v>22.62191875209172</v>
      </c>
      <c r="BB148" s="54">
        <f t="shared" si="12"/>
        <v>17.443081247908292</v>
      </c>
    </row>
    <row r="149" spans="1:54" x14ac:dyDescent="0.25">
      <c r="A149" s="3">
        <v>40396</v>
      </c>
      <c r="B149" s="77">
        <v>7963.3</v>
      </c>
      <c r="C149" s="77">
        <v>1178.6495199999999</v>
      </c>
      <c r="D149" s="77">
        <v>3.6173000000000002</v>
      </c>
      <c r="E149" s="77">
        <f t="shared" si="7"/>
        <v>940.10699999999986</v>
      </c>
      <c r="F149" s="77">
        <v>-12.478800000000001</v>
      </c>
      <c r="G149" s="77">
        <v>3.2524999999999999</v>
      </c>
      <c r="H149">
        <v>0</v>
      </c>
      <c r="I149" s="78">
        <v>7929</v>
      </c>
      <c r="J149">
        <v>201008</v>
      </c>
      <c r="K149" s="78">
        <v>7929</v>
      </c>
      <c r="L149" s="77">
        <f t="shared" si="13"/>
        <v>-34.300000000000182</v>
      </c>
      <c r="M149" s="78">
        <v>5060</v>
      </c>
      <c r="N149" s="78">
        <v>79.505600000000001</v>
      </c>
      <c r="O149" s="78">
        <v>1709</v>
      </c>
      <c r="P149" s="78">
        <v>6.7233299999999998</v>
      </c>
      <c r="Q149" s="144">
        <v>5487.25</v>
      </c>
      <c r="R149" s="78">
        <v>794</v>
      </c>
      <c r="S149" s="78">
        <v>1648</v>
      </c>
      <c r="T149" s="78">
        <v>696</v>
      </c>
      <c r="U149" s="78">
        <v>20672</v>
      </c>
      <c r="V149" s="219">
        <v>-3.3668730650154799E-2</v>
      </c>
      <c r="W149" s="78">
        <v>7934</v>
      </c>
      <c r="X149" s="78">
        <v>7815</v>
      </c>
      <c r="Y149" s="78">
        <v>9185</v>
      </c>
      <c r="Z149" s="78">
        <v>6713</v>
      </c>
      <c r="AA149" s="78">
        <v>106.89</v>
      </c>
      <c r="AB149" s="78">
        <v>118.92</v>
      </c>
      <c r="AC149" s="78">
        <v>73787</v>
      </c>
      <c r="AD149" s="104">
        <v>3.1845500000000002</v>
      </c>
      <c r="AE149" s="78">
        <v>71985</v>
      </c>
      <c r="AF149" s="104">
        <v>0.49567</v>
      </c>
      <c r="AG149" s="78">
        <v>-34758</v>
      </c>
      <c r="AH149" s="104">
        <v>-1.0539799999999999</v>
      </c>
      <c r="AI149" s="78">
        <v>6520</v>
      </c>
      <c r="AJ149" s="104">
        <v>0.71021000000000001</v>
      </c>
      <c r="AK149" s="78">
        <v>8000</v>
      </c>
      <c r="AL149" s="78">
        <v>7600</v>
      </c>
      <c r="AM149" s="8">
        <v>7900</v>
      </c>
      <c r="AN149" s="78">
        <v>186</v>
      </c>
      <c r="AO149" s="78">
        <v>8200</v>
      </c>
      <c r="AP149" s="78">
        <v>6600</v>
      </c>
      <c r="AQ149" s="78">
        <v>7900</v>
      </c>
      <c r="AR149" s="78">
        <v>341</v>
      </c>
      <c r="AS149" s="78">
        <v>0</v>
      </c>
      <c r="AT149" s="78">
        <v>0</v>
      </c>
      <c r="AU149" s="78">
        <v>0</v>
      </c>
      <c r="AV149" s="78">
        <v>0</v>
      </c>
      <c r="AW149" s="77">
        <v>17.29</v>
      </c>
      <c r="AX149" s="144">
        <f t="shared" si="8"/>
        <v>0</v>
      </c>
      <c r="AY149" s="144">
        <f t="shared" si="9"/>
        <v>0</v>
      </c>
      <c r="AZ149" s="144">
        <f t="shared" si="10"/>
        <v>0</v>
      </c>
      <c r="BA149" s="54">
        <f t="shared" si="11"/>
        <v>22.664601451238706</v>
      </c>
      <c r="BB149" s="54">
        <f t="shared" si="12"/>
        <v>17.028398548761299</v>
      </c>
    </row>
    <row r="150" spans="1:54" x14ac:dyDescent="0.25">
      <c r="A150" s="3">
        <v>40399</v>
      </c>
      <c r="B150" s="77">
        <v>8034.49</v>
      </c>
      <c r="C150" s="77">
        <v>1255.36645</v>
      </c>
      <c r="D150" s="77">
        <v>50.167400000000001</v>
      </c>
      <c r="E150" s="77">
        <f t="shared" si="7"/>
        <v>923.63319999999987</v>
      </c>
      <c r="F150" s="77">
        <v>10.1699</v>
      </c>
      <c r="G150" s="77">
        <v>15.200200000000001</v>
      </c>
      <c r="H150">
        <v>0</v>
      </c>
      <c r="I150" s="78">
        <v>7987</v>
      </c>
      <c r="J150">
        <v>201008</v>
      </c>
      <c r="K150" s="78">
        <v>7987</v>
      </c>
      <c r="L150" s="77">
        <f t="shared" si="13"/>
        <v>-47.489999999999782</v>
      </c>
      <c r="M150" s="78">
        <v>7123</v>
      </c>
      <c r="N150" s="78">
        <v>113.00604</v>
      </c>
      <c r="O150" s="78">
        <v>2393</v>
      </c>
      <c r="P150" s="78">
        <v>9.5040499999999994</v>
      </c>
      <c r="Q150" s="144">
        <v>7721.25</v>
      </c>
      <c r="R150" s="78">
        <v>935</v>
      </c>
      <c r="S150" s="78">
        <v>1095</v>
      </c>
      <c r="T150" s="78">
        <v>2479</v>
      </c>
      <c r="U150" s="78">
        <v>20635</v>
      </c>
      <c r="V150" s="219">
        <v>-0.12013569178580083</v>
      </c>
      <c r="W150" s="78">
        <v>8039</v>
      </c>
      <c r="X150" s="78">
        <v>7917</v>
      </c>
      <c r="Y150" s="78">
        <v>10605</v>
      </c>
      <c r="Z150" s="78">
        <v>8080</v>
      </c>
      <c r="AA150" s="78">
        <v>107.34</v>
      </c>
      <c r="AB150" s="78">
        <v>128.33000000000001</v>
      </c>
      <c r="AC150" s="78">
        <v>73002</v>
      </c>
      <c r="AD150" s="104">
        <v>3.53037</v>
      </c>
      <c r="AE150" s="78">
        <v>76291</v>
      </c>
      <c r="AF150" s="104">
        <v>0.57679000000000002</v>
      </c>
      <c r="AG150" s="78">
        <v>-25403</v>
      </c>
      <c r="AH150" s="104">
        <v>-1.0963799999999999</v>
      </c>
      <c r="AI150" s="78">
        <v>-6925</v>
      </c>
      <c r="AJ150" s="104">
        <v>0.59648000000000001</v>
      </c>
      <c r="AK150" s="78">
        <v>8000</v>
      </c>
      <c r="AL150" s="78">
        <v>7700</v>
      </c>
      <c r="AM150" s="8">
        <v>8000</v>
      </c>
      <c r="AN150" s="78">
        <v>156</v>
      </c>
      <c r="AO150" s="78">
        <v>9200</v>
      </c>
      <c r="AP150" s="78">
        <v>6600</v>
      </c>
      <c r="AQ150" s="78">
        <v>8000</v>
      </c>
      <c r="AR150" s="78">
        <v>322</v>
      </c>
      <c r="AS150" s="78">
        <v>0</v>
      </c>
      <c r="AT150" s="78">
        <v>0</v>
      </c>
      <c r="AU150" s="78">
        <v>0</v>
      </c>
      <c r="AV150" s="78">
        <v>0</v>
      </c>
      <c r="AW150" s="77">
        <v>16.899999999999999</v>
      </c>
      <c r="AX150" s="144">
        <f t="shared" si="8"/>
        <v>0</v>
      </c>
      <c r="AY150" s="144">
        <f t="shared" si="9"/>
        <v>0</v>
      </c>
      <c r="AZ150" s="144">
        <f t="shared" si="10"/>
        <v>0</v>
      </c>
      <c r="BA150" s="54">
        <f t="shared" si="11"/>
        <v>22.604324673613384</v>
      </c>
      <c r="BB150" s="54">
        <f t="shared" si="12"/>
        <v>16.624675326386615</v>
      </c>
    </row>
    <row r="151" spans="1:54" x14ac:dyDescent="0.25">
      <c r="A151" s="3">
        <v>40400</v>
      </c>
      <c r="B151" s="77">
        <v>7976.74</v>
      </c>
      <c r="C151" s="77">
        <v>1371.2906599999999</v>
      </c>
      <c r="D151" s="77">
        <v>-21.956599999999998</v>
      </c>
      <c r="E151" s="77">
        <f t="shared" si="7"/>
        <v>915.33349999999984</v>
      </c>
      <c r="F151" s="77">
        <v>-3.6680000000000001</v>
      </c>
      <c r="G151" s="77">
        <v>-4.6619999999999999</v>
      </c>
      <c r="H151">
        <v>0</v>
      </c>
      <c r="I151" s="78">
        <v>7936</v>
      </c>
      <c r="J151">
        <v>201008</v>
      </c>
      <c r="K151" s="78">
        <v>7936</v>
      </c>
      <c r="L151" s="77">
        <f t="shared" si="13"/>
        <v>-40.739999999999782</v>
      </c>
      <c r="M151" s="78">
        <v>4967</v>
      </c>
      <c r="N151" s="78">
        <v>78.087869999999995</v>
      </c>
      <c r="O151" s="78">
        <v>1326</v>
      </c>
      <c r="P151" s="78">
        <v>5.21387</v>
      </c>
      <c r="Q151" s="144">
        <v>5298.5</v>
      </c>
      <c r="R151" s="78">
        <v>945</v>
      </c>
      <c r="S151" s="78">
        <v>993</v>
      </c>
      <c r="T151" s="78">
        <v>139</v>
      </c>
      <c r="U151" s="78">
        <v>21878</v>
      </c>
      <c r="V151" s="219">
        <v>-6.3534143888838105E-3</v>
      </c>
      <c r="W151" s="78">
        <v>8136</v>
      </c>
      <c r="X151" s="78">
        <v>10605</v>
      </c>
      <c r="Y151" s="78">
        <v>10781</v>
      </c>
      <c r="Z151" s="78">
        <v>8323</v>
      </c>
      <c r="AA151" s="78">
        <v>108.93</v>
      </c>
      <c r="AB151" s="78">
        <v>131.32</v>
      </c>
      <c r="AC151" s="78">
        <v>73499</v>
      </c>
      <c r="AD151" s="104">
        <v>2.8773399999999998</v>
      </c>
      <c r="AE151" s="78">
        <v>86205</v>
      </c>
      <c r="AF151" s="104">
        <v>0.86097999999999997</v>
      </c>
      <c r="AG151" s="78">
        <v>-31890</v>
      </c>
      <c r="AH151" s="104">
        <v>-0.91325000000000001</v>
      </c>
      <c r="AI151" s="78">
        <v>-5471</v>
      </c>
      <c r="AJ151" s="104">
        <v>0.84828000000000003</v>
      </c>
      <c r="AK151" s="78">
        <v>8000</v>
      </c>
      <c r="AL151" s="78">
        <v>7400</v>
      </c>
      <c r="AM151" s="8">
        <v>7900</v>
      </c>
      <c r="AN151" s="78">
        <v>160</v>
      </c>
      <c r="AO151" s="78">
        <v>8200</v>
      </c>
      <c r="AP151" s="78">
        <v>6600</v>
      </c>
      <c r="AQ151" s="78">
        <v>7900</v>
      </c>
      <c r="AR151" s="78">
        <v>331</v>
      </c>
      <c r="AS151" s="78">
        <v>0</v>
      </c>
      <c r="AT151" s="78">
        <v>0</v>
      </c>
      <c r="AU151" s="78">
        <v>0</v>
      </c>
      <c r="AV151" s="78">
        <v>0</v>
      </c>
      <c r="AW151" s="77">
        <v>17.399999999999999</v>
      </c>
      <c r="AX151" s="144">
        <f t="shared" si="8"/>
        <v>0.06</v>
      </c>
      <c r="AY151" s="144">
        <f t="shared" si="9"/>
        <v>0.04</v>
      </c>
      <c r="AZ151" s="144">
        <f t="shared" si="10"/>
        <v>0.02</v>
      </c>
      <c r="BA151" s="54">
        <f t="shared" si="11"/>
        <v>22.378399428870267</v>
      </c>
      <c r="BB151" s="54">
        <f t="shared" si="12"/>
        <v>16.42160057112973</v>
      </c>
    </row>
    <row r="152" spans="1:54" x14ac:dyDescent="0.25">
      <c r="A152" s="3">
        <v>40401</v>
      </c>
      <c r="B152" s="77">
        <v>7895.03</v>
      </c>
      <c r="C152" s="77">
        <v>1277.77097</v>
      </c>
      <c r="D152" s="77">
        <v>-25.781599999999997</v>
      </c>
      <c r="E152" s="77">
        <f t="shared" ref="E152:E215" si="14">SUM(D133:D152)</f>
        <v>730.71820000000014</v>
      </c>
      <c r="F152" s="77">
        <v>-5.3070000000000004</v>
      </c>
      <c r="G152" s="77">
        <v>-9.6927000000000003</v>
      </c>
      <c r="H152">
        <v>0</v>
      </c>
      <c r="I152" s="78">
        <v>7856</v>
      </c>
      <c r="J152">
        <v>201008</v>
      </c>
      <c r="K152" s="78">
        <v>7856</v>
      </c>
      <c r="L152" s="77">
        <f t="shared" si="13"/>
        <v>-39.029999999999745</v>
      </c>
      <c r="M152" s="78">
        <v>4142</v>
      </c>
      <c r="N152" s="78">
        <v>64.288290000000003</v>
      </c>
      <c r="O152" s="78">
        <v>2061</v>
      </c>
      <c r="P152" s="78">
        <v>8.0409900000000007</v>
      </c>
      <c r="Q152" s="144">
        <v>4657.25</v>
      </c>
      <c r="R152" s="78">
        <v>1020</v>
      </c>
      <c r="S152" s="78">
        <v>436</v>
      </c>
      <c r="T152" s="78">
        <v>-38</v>
      </c>
      <c r="U152" s="78">
        <v>22482</v>
      </c>
      <c r="V152" s="219">
        <v>1.6902410817542922E-3</v>
      </c>
      <c r="W152" s="78">
        <v>8455</v>
      </c>
      <c r="X152" s="78">
        <v>8333</v>
      </c>
      <c r="Y152" s="78">
        <v>9624</v>
      </c>
      <c r="Z152" s="78">
        <v>6165</v>
      </c>
      <c r="AA152" s="78">
        <v>94.37</v>
      </c>
      <c r="AB152" s="78">
        <v>126.39</v>
      </c>
      <c r="AC152" s="78">
        <v>70051</v>
      </c>
      <c r="AD152" s="104">
        <v>2.1301999999999999</v>
      </c>
      <c r="AE152" s="78">
        <v>87402</v>
      </c>
      <c r="AF152" s="104">
        <v>0.90351999999999999</v>
      </c>
      <c r="AG152" s="78">
        <v>-39580</v>
      </c>
      <c r="AH152" s="104">
        <v>-0.53069999999999995</v>
      </c>
      <c r="AI152" s="78">
        <v>-8601</v>
      </c>
      <c r="AJ152" s="104">
        <v>1.23051</v>
      </c>
      <c r="AK152" s="78">
        <v>8000</v>
      </c>
      <c r="AL152" s="78">
        <v>7700</v>
      </c>
      <c r="AM152" s="8">
        <v>7900</v>
      </c>
      <c r="AN152" s="78">
        <v>144.5</v>
      </c>
      <c r="AO152" s="78">
        <v>8200</v>
      </c>
      <c r="AP152" s="78">
        <v>6600</v>
      </c>
      <c r="AQ152" s="78">
        <v>7800</v>
      </c>
      <c r="AR152" s="78">
        <v>317</v>
      </c>
      <c r="AS152" s="78">
        <v>0</v>
      </c>
      <c r="AT152" s="78">
        <v>0</v>
      </c>
      <c r="AU152" s="78">
        <v>0</v>
      </c>
      <c r="AV152" s="78">
        <v>0</v>
      </c>
      <c r="AW152" s="77">
        <v>17.399999999999999</v>
      </c>
      <c r="AX152" s="144">
        <f t="shared" si="8"/>
        <v>0.06</v>
      </c>
      <c r="AY152" s="144">
        <f t="shared" si="9"/>
        <v>0.04</v>
      </c>
      <c r="AZ152" s="144">
        <f t="shared" si="10"/>
        <v>0.02</v>
      </c>
      <c r="BA152" s="54">
        <f t="shared" si="11"/>
        <v>22.336882914305122</v>
      </c>
      <c r="BB152" s="54">
        <f t="shared" si="12"/>
        <v>16.179117085694877</v>
      </c>
    </row>
    <row r="153" spans="1:54" x14ac:dyDescent="0.25">
      <c r="A153" s="3">
        <v>40402</v>
      </c>
      <c r="B153" s="77">
        <v>7829.79</v>
      </c>
      <c r="C153" s="77">
        <v>1174.7023799999999</v>
      </c>
      <c r="D153" s="77">
        <v>-112.05850000000001</v>
      </c>
      <c r="E153" s="77">
        <f t="shared" si="14"/>
        <v>557.06930000000011</v>
      </c>
      <c r="F153" s="77">
        <v>-18.157799999999998</v>
      </c>
      <c r="G153" s="77">
        <v>-0.76969999999999994</v>
      </c>
      <c r="H153">
        <v>0</v>
      </c>
      <c r="I153" s="78">
        <v>7800</v>
      </c>
      <c r="J153">
        <v>201008</v>
      </c>
      <c r="K153" s="78">
        <v>7800</v>
      </c>
      <c r="L153" s="77">
        <f t="shared" si="13"/>
        <v>-29.789999999999964</v>
      </c>
      <c r="M153" s="78">
        <v>1932</v>
      </c>
      <c r="N153" s="78">
        <v>29.271070000000002</v>
      </c>
      <c r="O153" s="78">
        <v>1630</v>
      </c>
      <c r="P153" s="78">
        <v>6.3065699999999998</v>
      </c>
      <c r="Q153" s="144">
        <v>2339.5</v>
      </c>
      <c r="R153" s="78">
        <v>1016</v>
      </c>
      <c r="S153" s="78">
        <v>1467</v>
      </c>
      <c r="T153" s="78">
        <v>-415</v>
      </c>
      <c r="U153" s="78">
        <v>23633</v>
      </c>
      <c r="V153" s="219">
        <v>1.7560191257986715E-2</v>
      </c>
      <c r="W153" s="78">
        <v>6832</v>
      </c>
      <c r="X153" s="78">
        <v>6708</v>
      </c>
      <c r="Y153" s="78">
        <v>8580</v>
      </c>
      <c r="Z153" s="78">
        <v>4009</v>
      </c>
      <c r="AA153" s="78">
        <v>98.75</v>
      </c>
      <c r="AB153" s="78">
        <v>123.54</v>
      </c>
      <c r="AC153" s="78">
        <v>72119</v>
      </c>
      <c r="AD153" s="104">
        <v>1.8435900000000001</v>
      </c>
      <c r="AE153" s="78">
        <v>105663</v>
      </c>
      <c r="AF153" s="104">
        <v>1.4131</v>
      </c>
      <c r="AG153" s="78">
        <v>-55130</v>
      </c>
      <c r="AH153" s="104">
        <v>-0.61051</v>
      </c>
      <c r="AI153" s="78">
        <v>-9132</v>
      </c>
      <c r="AJ153" s="104">
        <v>1.53138</v>
      </c>
      <c r="AK153" s="78">
        <v>8000</v>
      </c>
      <c r="AL153" s="78">
        <v>7700</v>
      </c>
      <c r="AM153" s="8">
        <v>7800</v>
      </c>
      <c r="AN153" s="78">
        <v>124</v>
      </c>
      <c r="AO153" s="78">
        <v>8200</v>
      </c>
      <c r="AP153" s="78">
        <v>6600</v>
      </c>
      <c r="AQ153" s="78">
        <v>7800</v>
      </c>
      <c r="AR153" s="78">
        <v>320</v>
      </c>
      <c r="AS153" s="78">
        <v>0</v>
      </c>
      <c r="AT153" s="78">
        <v>0</v>
      </c>
      <c r="AU153" s="78">
        <v>0</v>
      </c>
      <c r="AV153" s="78">
        <v>0</v>
      </c>
      <c r="AW153" s="77">
        <v>18.04</v>
      </c>
      <c r="AX153" s="144">
        <f t="shared" si="8"/>
        <v>0.24</v>
      </c>
      <c r="AY153" s="144">
        <f t="shared" si="9"/>
        <v>0.14000000000000001</v>
      </c>
      <c r="AZ153" s="144">
        <f t="shared" si="10"/>
        <v>0.1</v>
      </c>
      <c r="BA153" s="54">
        <f t="shared" si="11"/>
        <v>22.22745466617403</v>
      </c>
      <c r="BB153" s="54">
        <f t="shared" si="12"/>
        <v>16.061545333825972</v>
      </c>
    </row>
    <row r="154" spans="1:54" x14ac:dyDescent="0.25">
      <c r="A154" s="3">
        <v>40403</v>
      </c>
      <c r="B154" s="77">
        <v>7891.58</v>
      </c>
      <c r="C154" s="77">
        <v>1337.9443000000001</v>
      </c>
      <c r="D154" s="77">
        <v>-60.982299999999995</v>
      </c>
      <c r="E154" s="77">
        <f t="shared" si="14"/>
        <v>449.91550000000007</v>
      </c>
      <c r="F154" s="77">
        <v>3.6866000000000003</v>
      </c>
      <c r="G154" s="77">
        <v>2.2498</v>
      </c>
      <c r="H154">
        <v>0</v>
      </c>
      <c r="I154" s="78">
        <v>7911</v>
      </c>
      <c r="J154">
        <v>201008</v>
      </c>
      <c r="K154" s="78">
        <v>7911</v>
      </c>
      <c r="L154" s="77">
        <f t="shared" si="13"/>
        <v>19.420000000000073</v>
      </c>
      <c r="M154" s="78">
        <v>2949</v>
      </c>
      <c r="N154" s="78">
        <v>45.662190000000002</v>
      </c>
      <c r="O154" s="78">
        <v>1852</v>
      </c>
      <c r="P154" s="78">
        <v>7.2722600000000002</v>
      </c>
      <c r="Q154" s="144">
        <v>3412</v>
      </c>
      <c r="R154" s="78">
        <v>1116</v>
      </c>
      <c r="S154" s="78">
        <v>2991</v>
      </c>
      <c r="T154" s="78">
        <v>1193</v>
      </c>
      <c r="U154" s="78">
        <v>22057</v>
      </c>
      <c r="V154" s="219">
        <v>-5.4087137870063924E-2</v>
      </c>
      <c r="W154" s="78">
        <v>8259</v>
      </c>
      <c r="X154" s="78">
        <v>8131</v>
      </c>
      <c r="Y154" s="78">
        <v>9843</v>
      </c>
      <c r="Z154" s="78">
        <v>5234</v>
      </c>
      <c r="AA154" s="78">
        <v>87.99</v>
      </c>
      <c r="AB154" s="78">
        <v>130.38</v>
      </c>
      <c r="AC154" s="78">
        <v>74068</v>
      </c>
      <c r="AD154" s="104">
        <v>2.6009799999999998</v>
      </c>
      <c r="AE154" s="78">
        <v>109942</v>
      </c>
      <c r="AF154" s="104">
        <v>1.0218</v>
      </c>
      <c r="AG154" s="78">
        <v>-36057</v>
      </c>
      <c r="AH154" s="104">
        <v>-0.65529999999999999</v>
      </c>
      <c r="AI154" s="78">
        <v>-24789</v>
      </c>
      <c r="AJ154" s="104">
        <v>0.84152000000000005</v>
      </c>
      <c r="AK154" s="78">
        <v>8000</v>
      </c>
      <c r="AL154" s="78">
        <v>7400</v>
      </c>
      <c r="AM154" s="8">
        <v>7900</v>
      </c>
      <c r="AN154" s="78">
        <v>96</v>
      </c>
      <c r="AO154" s="78">
        <v>8200</v>
      </c>
      <c r="AP154" s="78">
        <v>7000</v>
      </c>
      <c r="AQ154" s="78">
        <v>7900</v>
      </c>
      <c r="AR154" s="78">
        <v>311</v>
      </c>
      <c r="AS154" s="78">
        <v>0</v>
      </c>
      <c r="AT154" s="78">
        <v>0</v>
      </c>
      <c r="AU154" s="78">
        <v>0</v>
      </c>
      <c r="AV154" s="78">
        <v>0</v>
      </c>
      <c r="AW154" s="77">
        <v>17.399999999999999</v>
      </c>
      <c r="AX154" s="144">
        <f t="shared" si="8"/>
        <v>0.06</v>
      </c>
      <c r="AY154" s="144">
        <f t="shared" si="9"/>
        <v>0.04</v>
      </c>
      <c r="AZ154" s="144">
        <f t="shared" si="10"/>
        <v>0.02</v>
      </c>
      <c r="BA154" s="54">
        <f t="shared" si="11"/>
        <v>22.076688651704337</v>
      </c>
      <c r="BB154" s="54">
        <f t="shared" si="12"/>
        <v>15.889311348295657</v>
      </c>
    </row>
    <row r="155" spans="1:54" x14ac:dyDescent="0.25">
      <c r="A155" s="3">
        <v>40406</v>
      </c>
      <c r="B155" s="77">
        <v>7941.22</v>
      </c>
      <c r="C155" s="77">
        <v>1220.55594</v>
      </c>
      <c r="D155" s="77">
        <v>-35.2697</v>
      </c>
      <c r="E155" s="77">
        <f t="shared" si="14"/>
        <v>407.37939999999998</v>
      </c>
      <c r="F155" s="77">
        <v>-2.9580000000000002</v>
      </c>
      <c r="G155" s="77">
        <v>2.0453999999999999</v>
      </c>
      <c r="H155">
        <v>0</v>
      </c>
      <c r="I155" s="78">
        <v>7946</v>
      </c>
      <c r="J155">
        <v>201008</v>
      </c>
      <c r="K155" s="78">
        <v>7946</v>
      </c>
      <c r="L155" s="77">
        <f t="shared" si="13"/>
        <v>4.7799999999997453</v>
      </c>
      <c r="M155" s="78">
        <v>4017</v>
      </c>
      <c r="N155" s="78">
        <v>62.841059999999999</v>
      </c>
      <c r="O155" s="78">
        <v>2182</v>
      </c>
      <c r="P155" s="78">
        <v>8.6208100000000005</v>
      </c>
      <c r="Q155" s="144">
        <v>4562.5</v>
      </c>
      <c r="R155" s="78">
        <v>1288</v>
      </c>
      <c r="S155" s="78">
        <v>1661</v>
      </c>
      <c r="T155" s="78">
        <v>2649</v>
      </c>
      <c r="U155" s="78">
        <v>21530</v>
      </c>
      <c r="V155" s="219">
        <v>-0.12303762192289829</v>
      </c>
      <c r="W155" s="78">
        <v>9085</v>
      </c>
      <c r="X155" s="78">
        <v>8957</v>
      </c>
      <c r="Y155" s="78">
        <v>10084</v>
      </c>
      <c r="Z155" s="78">
        <v>6093</v>
      </c>
      <c r="AA155" s="78">
        <v>94.76</v>
      </c>
      <c r="AB155" s="78">
        <v>133.22999999999999</v>
      </c>
      <c r="AC155" s="78">
        <v>73772</v>
      </c>
      <c r="AD155" s="104">
        <v>2.7991199999999998</v>
      </c>
      <c r="AE155" s="78">
        <v>120814</v>
      </c>
      <c r="AF155" s="104">
        <v>1.14479</v>
      </c>
      <c r="AG155" s="78">
        <v>-29402</v>
      </c>
      <c r="AH155" s="104">
        <v>-0.41393999999999997</v>
      </c>
      <c r="AI155" s="78">
        <v>-38976</v>
      </c>
      <c r="AJ155" s="104">
        <v>0.68335000000000001</v>
      </c>
      <c r="AK155" s="78">
        <v>8000</v>
      </c>
      <c r="AL155" s="78">
        <v>7500</v>
      </c>
      <c r="AM155" s="8">
        <v>7900</v>
      </c>
      <c r="AN155" s="78">
        <v>84.5</v>
      </c>
      <c r="AO155" s="78">
        <v>8200</v>
      </c>
      <c r="AP155" s="78">
        <v>7000</v>
      </c>
      <c r="AQ155" s="78">
        <v>7900</v>
      </c>
      <c r="AR155" s="78">
        <v>306</v>
      </c>
      <c r="AS155" s="78">
        <v>0</v>
      </c>
      <c r="AT155" s="78">
        <v>0</v>
      </c>
      <c r="AU155" s="78">
        <v>0</v>
      </c>
      <c r="AV155" s="78">
        <v>0</v>
      </c>
      <c r="AW155" s="77">
        <v>17.79</v>
      </c>
      <c r="AX155" s="144">
        <f t="shared" si="8"/>
        <v>0.17</v>
      </c>
      <c r="AY155" s="144">
        <f t="shared" si="9"/>
        <v>0.1</v>
      </c>
      <c r="AZ155" s="144">
        <f t="shared" si="10"/>
        <v>0.05</v>
      </c>
      <c r="BA155" s="54">
        <f t="shared" si="11"/>
        <v>21.550700097416794</v>
      </c>
      <c r="BB155" s="54">
        <f t="shared" si="12"/>
        <v>15.991299902583201</v>
      </c>
    </row>
    <row r="156" spans="1:54" x14ac:dyDescent="0.25">
      <c r="A156" s="3">
        <v>40407</v>
      </c>
      <c r="B156" s="77">
        <v>7931.09</v>
      </c>
      <c r="C156" s="77">
        <v>1332.8485700000001</v>
      </c>
      <c r="D156" s="77">
        <v>-24.0337</v>
      </c>
      <c r="E156" s="77">
        <f t="shared" si="14"/>
        <v>321.90600000000006</v>
      </c>
      <c r="F156" s="77">
        <v>1.4702999999999999</v>
      </c>
      <c r="G156" s="77">
        <v>4.1752000000000002</v>
      </c>
      <c r="H156">
        <v>0</v>
      </c>
      <c r="I156" s="78">
        <v>7941</v>
      </c>
      <c r="J156">
        <v>201008</v>
      </c>
      <c r="K156" s="78">
        <v>7941</v>
      </c>
      <c r="L156" s="77">
        <f t="shared" si="13"/>
        <v>9.9099999999998545</v>
      </c>
      <c r="M156" s="78">
        <v>5527</v>
      </c>
      <c r="N156" s="78">
        <v>86.869879999999995</v>
      </c>
      <c r="O156" s="78">
        <v>2479</v>
      </c>
      <c r="P156" s="78">
        <v>9.7942900000000002</v>
      </c>
      <c r="Q156" s="144">
        <v>6146.75</v>
      </c>
      <c r="R156" s="78">
        <v>1247</v>
      </c>
      <c r="S156" s="78">
        <v>1020</v>
      </c>
      <c r="T156" s="78">
        <v>3884</v>
      </c>
      <c r="U156" s="78">
        <v>21469</v>
      </c>
      <c r="V156" s="219">
        <v>-0.18091201266943033</v>
      </c>
      <c r="W156" s="78">
        <v>9132</v>
      </c>
      <c r="X156" s="78">
        <v>9004</v>
      </c>
      <c r="Y156" s="78">
        <v>10952</v>
      </c>
      <c r="Z156" s="78">
        <v>7306</v>
      </c>
      <c r="AA156" s="78">
        <v>94.75</v>
      </c>
      <c r="AB156" s="78">
        <v>137.26</v>
      </c>
      <c r="AC156" s="78">
        <v>78349</v>
      </c>
      <c r="AD156" s="104">
        <v>2.7189299999999998</v>
      </c>
      <c r="AE156" s="78">
        <v>122869</v>
      </c>
      <c r="AF156" s="104">
        <v>1.25501</v>
      </c>
      <c r="AG156" s="78">
        <v>-28547</v>
      </c>
      <c r="AH156" s="104">
        <v>-0.35933999999999999</v>
      </c>
      <c r="AI156" s="78">
        <v>-49999</v>
      </c>
      <c r="AJ156" s="104">
        <v>0.46666999999999997</v>
      </c>
      <c r="AK156" s="78">
        <v>8000</v>
      </c>
      <c r="AL156" s="78">
        <v>7500</v>
      </c>
      <c r="AM156" s="8">
        <v>7900</v>
      </c>
      <c r="AN156" s="78">
        <v>70</v>
      </c>
      <c r="AO156" s="78">
        <v>8200</v>
      </c>
      <c r="AP156" s="78">
        <v>7600</v>
      </c>
      <c r="AQ156" s="78">
        <v>7900</v>
      </c>
      <c r="AR156" s="78">
        <v>303</v>
      </c>
      <c r="AS156" s="78">
        <v>0</v>
      </c>
      <c r="AT156" s="78">
        <v>0</v>
      </c>
      <c r="AU156" s="78">
        <v>0</v>
      </c>
      <c r="AV156" s="78">
        <v>0</v>
      </c>
      <c r="AW156" s="77">
        <v>17.73</v>
      </c>
      <c r="AX156" s="144">
        <f t="shared" si="8"/>
        <v>0.17</v>
      </c>
      <c r="AY156" s="144">
        <f t="shared" si="9"/>
        <v>0.1</v>
      </c>
      <c r="AZ156" s="144">
        <f t="shared" si="10"/>
        <v>0.05</v>
      </c>
      <c r="BA156" s="54">
        <f t="shared" si="11"/>
        <v>20.965854661545507</v>
      </c>
      <c r="BB156" s="54">
        <f t="shared" si="12"/>
        <v>16.163145338454498</v>
      </c>
    </row>
    <row r="157" spans="1:54" x14ac:dyDescent="0.25">
      <c r="A157" s="3">
        <v>40408</v>
      </c>
      <c r="B157" s="77">
        <v>7924.1</v>
      </c>
      <c r="C157" s="77">
        <v>1357.0989099999999</v>
      </c>
      <c r="D157" s="77">
        <v>-40.641300000000001</v>
      </c>
      <c r="E157" s="77">
        <f t="shared" si="14"/>
        <v>253.70119999999997</v>
      </c>
      <c r="F157" s="77">
        <v>-7.5494000000000003</v>
      </c>
      <c r="G157" s="77">
        <v>-14.298</v>
      </c>
      <c r="H157" t="s">
        <v>1613</v>
      </c>
      <c r="I157" s="78">
        <v>7919</v>
      </c>
      <c r="J157">
        <v>201009</v>
      </c>
      <c r="K157" s="78">
        <v>7878</v>
      </c>
      <c r="L157" s="77">
        <f t="shared" si="13"/>
        <v>-46.100000000000364</v>
      </c>
      <c r="M157" s="78">
        <v>2842</v>
      </c>
      <c r="N157" s="78">
        <v>44.303919999999998</v>
      </c>
      <c r="O157" s="78">
        <v>915</v>
      </c>
      <c r="P157" s="78">
        <v>3.5771799999999998</v>
      </c>
      <c r="Q157" s="144">
        <v>3070.75</v>
      </c>
      <c r="R157" s="78">
        <v>1605</v>
      </c>
      <c r="S157" s="78">
        <v>-1130</v>
      </c>
      <c r="T157" s="78">
        <v>34</v>
      </c>
      <c r="U157" s="78">
        <v>15536</v>
      </c>
      <c r="V157" s="219">
        <v>-2.1884654994850671E-3</v>
      </c>
      <c r="W157" s="78">
        <v>8955</v>
      </c>
      <c r="X157" s="78">
        <v>8827</v>
      </c>
      <c r="Y157" s="78">
        <v>7712</v>
      </c>
      <c r="Z157" s="78">
        <v>6093</v>
      </c>
      <c r="AA157" s="78">
        <v>88.35</v>
      </c>
      <c r="AB157" s="78">
        <v>135.97</v>
      </c>
      <c r="AC157" s="78">
        <v>53906</v>
      </c>
      <c r="AD157" s="104">
        <v>1.76241</v>
      </c>
      <c r="AE157" s="78">
        <v>69966</v>
      </c>
      <c r="AF157" s="104">
        <v>1.34636</v>
      </c>
      <c r="AG157" s="78">
        <v>-32292</v>
      </c>
      <c r="AH157" s="104">
        <v>-0.52112000000000003</v>
      </c>
      <c r="AI157" s="78">
        <v>-4522</v>
      </c>
      <c r="AJ157" s="104">
        <v>0.35844999999999999</v>
      </c>
      <c r="AK157" s="78">
        <v>8200</v>
      </c>
      <c r="AL157" s="78">
        <v>7600</v>
      </c>
      <c r="AM157" s="8">
        <v>7900</v>
      </c>
      <c r="AN157" s="78">
        <v>304</v>
      </c>
      <c r="AO157" s="78">
        <v>9200</v>
      </c>
      <c r="AP157" s="78">
        <v>6600</v>
      </c>
      <c r="AQ157" s="78">
        <v>7800</v>
      </c>
      <c r="AR157" s="78">
        <v>682</v>
      </c>
      <c r="AS157" s="78">
        <v>0</v>
      </c>
      <c r="AT157" s="78">
        <v>0</v>
      </c>
      <c r="AU157" s="78">
        <v>0</v>
      </c>
      <c r="AV157" s="78">
        <v>0</v>
      </c>
      <c r="AW157" s="77">
        <v>17.95</v>
      </c>
      <c r="AX157" s="144">
        <f t="shared" si="8"/>
        <v>0.27</v>
      </c>
      <c r="AY157" s="144">
        <f t="shared" si="9"/>
        <v>0.16</v>
      </c>
      <c r="AZ157" s="144">
        <f t="shared" si="10"/>
        <v>0.1</v>
      </c>
      <c r="BA157" s="54">
        <f t="shared" si="11"/>
        <v>20.445199782576818</v>
      </c>
      <c r="BB157" s="54">
        <f t="shared" si="12"/>
        <v>16.351800217423179</v>
      </c>
    </row>
    <row r="158" spans="1:54" x14ac:dyDescent="0.25">
      <c r="A158" s="3">
        <v>40409</v>
      </c>
      <c r="B158" s="77">
        <v>7928.94</v>
      </c>
      <c r="C158" s="77">
        <v>1259.5305599999999</v>
      </c>
      <c r="D158" s="77">
        <v>-28.900600000000001</v>
      </c>
      <c r="E158" s="77">
        <f t="shared" si="14"/>
        <v>265.29080000000005</v>
      </c>
      <c r="F158" s="77">
        <v>-7.7094000000000005</v>
      </c>
      <c r="G158" s="77">
        <v>5.5701999999999998</v>
      </c>
      <c r="H158">
        <v>0</v>
      </c>
      <c r="I158" s="78">
        <v>7918</v>
      </c>
      <c r="J158">
        <v>201009</v>
      </c>
      <c r="K158" s="78">
        <v>7918</v>
      </c>
      <c r="L158" s="77">
        <f t="shared" si="13"/>
        <v>-10.9399999999996</v>
      </c>
      <c r="M158" s="78">
        <v>4209</v>
      </c>
      <c r="N158" s="78">
        <v>66.086389999999994</v>
      </c>
      <c r="O158" s="78">
        <v>1420</v>
      </c>
      <c r="P158" s="78">
        <v>5.5909500000000003</v>
      </c>
      <c r="Q158" s="144">
        <v>4564</v>
      </c>
      <c r="R158" s="78">
        <v>1599</v>
      </c>
      <c r="S158" s="78">
        <v>-766</v>
      </c>
      <c r="T158" s="78">
        <v>999</v>
      </c>
      <c r="U158" s="78">
        <v>17258</v>
      </c>
      <c r="V158" s="219">
        <v>-5.7886197705411986E-2</v>
      </c>
      <c r="W158" s="78">
        <v>8922</v>
      </c>
      <c r="X158" s="78">
        <v>8794</v>
      </c>
      <c r="Y158" s="78">
        <v>7854</v>
      </c>
      <c r="Z158" s="78">
        <v>6091</v>
      </c>
      <c r="AA158" s="78">
        <v>93.85</v>
      </c>
      <c r="AB158" s="78">
        <v>97.86</v>
      </c>
      <c r="AC158" s="78">
        <v>58821</v>
      </c>
      <c r="AD158" s="104">
        <v>1.8508899999999999</v>
      </c>
      <c r="AE158" s="78">
        <v>77552</v>
      </c>
      <c r="AF158" s="104">
        <v>1.24458</v>
      </c>
      <c r="AG158" s="78">
        <v>-31132</v>
      </c>
      <c r="AH158" s="104">
        <v>-0.57916999999999996</v>
      </c>
      <c r="AI158" s="78">
        <v>-5440</v>
      </c>
      <c r="AJ158" s="104">
        <v>0.24254000000000001</v>
      </c>
      <c r="AK158" s="78">
        <v>8200</v>
      </c>
      <c r="AL158" s="78">
        <v>7600</v>
      </c>
      <c r="AM158" s="8">
        <v>7900</v>
      </c>
      <c r="AN158" s="78">
        <v>293</v>
      </c>
      <c r="AO158" s="78">
        <v>8400</v>
      </c>
      <c r="AP158" s="78">
        <v>7000</v>
      </c>
      <c r="AQ158" s="78">
        <v>7900</v>
      </c>
      <c r="AR158" s="78">
        <v>436</v>
      </c>
      <c r="AS158" s="78">
        <v>0</v>
      </c>
      <c r="AT158" s="78">
        <v>0</v>
      </c>
      <c r="AU158" s="78">
        <v>0</v>
      </c>
      <c r="AV158" s="78">
        <v>0</v>
      </c>
      <c r="AW158" s="77">
        <v>17.82</v>
      </c>
      <c r="AX158" s="144">
        <f t="shared" si="8"/>
        <v>0.24</v>
      </c>
      <c r="AY158" s="144">
        <f t="shared" si="9"/>
        <v>0.14000000000000001</v>
      </c>
      <c r="AZ158" s="144">
        <f t="shared" si="10"/>
        <v>0.08</v>
      </c>
      <c r="BA158" s="54">
        <f t="shared" si="11"/>
        <v>20.080716084153153</v>
      </c>
      <c r="BB158" s="54">
        <f t="shared" si="12"/>
        <v>16.452283915846849</v>
      </c>
    </row>
    <row r="159" spans="1:54" x14ac:dyDescent="0.25">
      <c r="A159" s="3">
        <v>40410</v>
      </c>
      <c r="B159" s="77">
        <v>7927.31</v>
      </c>
      <c r="C159" s="77">
        <v>1030.63922</v>
      </c>
      <c r="D159" s="77">
        <v>-8.7286999999999999</v>
      </c>
      <c r="E159" s="77">
        <f t="shared" si="14"/>
        <v>115.84880000000004</v>
      </c>
      <c r="F159" s="77">
        <v>-1.6762000000000001</v>
      </c>
      <c r="G159" s="77">
        <v>-8.4764999999999997</v>
      </c>
      <c r="H159">
        <v>0</v>
      </c>
      <c r="I159" s="78">
        <v>7886</v>
      </c>
      <c r="J159">
        <v>201009</v>
      </c>
      <c r="K159" s="78">
        <v>7886</v>
      </c>
      <c r="L159" s="77">
        <f t="shared" si="13"/>
        <v>-41.3100000000004</v>
      </c>
      <c r="M159" s="78">
        <v>3511</v>
      </c>
      <c r="N159" s="78">
        <v>54.915430000000001</v>
      </c>
      <c r="O159" s="78">
        <v>953</v>
      </c>
      <c r="P159" s="78">
        <v>3.7320700000000002</v>
      </c>
      <c r="Q159" s="144">
        <v>3749.25</v>
      </c>
      <c r="R159" s="78">
        <v>1524</v>
      </c>
      <c r="S159" s="78">
        <v>-1407</v>
      </c>
      <c r="T159" s="78">
        <v>-196</v>
      </c>
      <c r="U159" s="78">
        <v>17962</v>
      </c>
      <c r="V159" s="219">
        <v>1.0911925175370226E-2</v>
      </c>
      <c r="W159" s="78">
        <v>9168</v>
      </c>
      <c r="X159" s="78">
        <v>9040</v>
      </c>
      <c r="Y159" s="78">
        <v>7611</v>
      </c>
      <c r="Z159" s="78">
        <v>7197</v>
      </c>
      <c r="AA159" s="78">
        <v>82.23</v>
      </c>
      <c r="AB159" s="78">
        <v>98.2</v>
      </c>
      <c r="AC159" s="78">
        <v>61032</v>
      </c>
      <c r="AD159" s="104">
        <v>1.68716</v>
      </c>
      <c r="AE159" s="78">
        <v>83763</v>
      </c>
      <c r="AF159" s="104">
        <v>1.42004</v>
      </c>
      <c r="AG159" s="78">
        <v>-33626</v>
      </c>
      <c r="AH159" s="104">
        <v>-0.52078999999999998</v>
      </c>
      <c r="AI159" s="78">
        <v>-82</v>
      </c>
      <c r="AJ159" s="104">
        <v>0.31447999999999998</v>
      </c>
      <c r="AK159" s="78">
        <v>8200</v>
      </c>
      <c r="AL159" s="78">
        <v>7600</v>
      </c>
      <c r="AM159" s="8">
        <v>7900</v>
      </c>
      <c r="AN159" s="78">
        <v>283</v>
      </c>
      <c r="AO159" s="78">
        <v>8400</v>
      </c>
      <c r="AP159" s="78">
        <v>7000</v>
      </c>
      <c r="AQ159" s="78">
        <v>7900</v>
      </c>
      <c r="AR159" s="78">
        <v>428</v>
      </c>
      <c r="AS159" s="78">
        <v>0</v>
      </c>
      <c r="AT159" s="78">
        <v>0</v>
      </c>
      <c r="AU159" s="78">
        <v>0</v>
      </c>
      <c r="AV159" s="78">
        <v>0</v>
      </c>
      <c r="AW159" s="77">
        <v>17.89</v>
      </c>
      <c r="AX159" s="144">
        <f t="shared" si="8"/>
        <v>0.27</v>
      </c>
      <c r="AY159" s="144">
        <f t="shared" si="9"/>
        <v>0.16</v>
      </c>
      <c r="AZ159" s="144">
        <f t="shared" si="10"/>
        <v>0.1</v>
      </c>
      <c r="BA159" s="54">
        <f t="shared" si="11"/>
        <v>19.920760768019946</v>
      </c>
      <c r="BB159" s="54">
        <f t="shared" si="12"/>
        <v>16.456239231980049</v>
      </c>
    </row>
    <row r="160" spans="1:54" x14ac:dyDescent="0.25">
      <c r="A160" s="3">
        <v>40413</v>
      </c>
      <c r="B160" s="77">
        <v>7975.93</v>
      </c>
      <c r="C160" s="77">
        <v>1241.58196</v>
      </c>
      <c r="D160" s="77">
        <v>48.522600000000004</v>
      </c>
      <c r="E160" s="77">
        <f t="shared" si="14"/>
        <v>71.379300000000001</v>
      </c>
      <c r="F160" s="77">
        <v>-2.6751</v>
      </c>
      <c r="G160" s="77">
        <v>7.8003</v>
      </c>
      <c r="H160">
        <v>0</v>
      </c>
      <c r="I160" s="78">
        <v>7952</v>
      </c>
      <c r="J160">
        <v>201009</v>
      </c>
      <c r="K160" s="78">
        <v>7952</v>
      </c>
      <c r="L160" s="77">
        <f t="shared" si="13"/>
        <v>-23.930000000000291</v>
      </c>
      <c r="M160" s="78">
        <v>2849</v>
      </c>
      <c r="N160" s="78">
        <v>44.807630000000003</v>
      </c>
      <c r="O160" s="78">
        <v>1221</v>
      </c>
      <c r="P160" s="78">
        <v>4.8269900000000003</v>
      </c>
      <c r="Q160" s="144">
        <v>3154.25</v>
      </c>
      <c r="R160" s="78">
        <v>1613</v>
      </c>
      <c r="S160" s="78">
        <v>-1193</v>
      </c>
      <c r="T160" s="78">
        <v>300</v>
      </c>
      <c r="U160" s="78">
        <v>18440</v>
      </c>
      <c r="V160" s="219">
        <v>-1.6268980477223426E-2</v>
      </c>
      <c r="W160" s="78">
        <v>6978</v>
      </c>
      <c r="X160" s="78">
        <v>6850</v>
      </c>
      <c r="Y160" s="78">
        <v>5301</v>
      </c>
      <c r="Z160" s="78">
        <v>3413</v>
      </c>
      <c r="AA160" s="78">
        <v>93.03</v>
      </c>
      <c r="AB160" s="78">
        <v>102.59</v>
      </c>
      <c r="AC160" s="78">
        <v>63370</v>
      </c>
      <c r="AD160" s="104">
        <v>1.8002899999999999</v>
      </c>
      <c r="AE160" s="78">
        <v>88613</v>
      </c>
      <c r="AF160" s="104">
        <v>1.20322</v>
      </c>
      <c r="AG160" s="78">
        <v>-30822</v>
      </c>
      <c r="AH160" s="104">
        <v>-0.47215000000000001</v>
      </c>
      <c r="AI160" s="78">
        <v>2855</v>
      </c>
      <c r="AJ160" s="104">
        <v>0.36334</v>
      </c>
      <c r="AK160" s="78">
        <v>8300</v>
      </c>
      <c r="AL160" s="78">
        <v>7600</v>
      </c>
      <c r="AM160" s="8">
        <v>8000</v>
      </c>
      <c r="AN160" s="78">
        <v>263</v>
      </c>
      <c r="AO160" s="78">
        <v>8400</v>
      </c>
      <c r="AP160" s="78">
        <v>7000</v>
      </c>
      <c r="AQ160" s="78">
        <v>7900</v>
      </c>
      <c r="AR160" s="78">
        <v>424</v>
      </c>
      <c r="AS160" s="78">
        <v>0</v>
      </c>
      <c r="AT160" s="78">
        <v>0</v>
      </c>
      <c r="AU160" s="78">
        <v>0</v>
      </c>
      <c r="AV160" s="78">
        <v>0</v>
      </c>
      <c r="AW160" s="77">
        <v>17.239999999999998</v>
      </c>
      <c r="AX160" s="144">
        <f t="shared" si="8"/>
        <v>0.03</v>
      </c>
      <c r="AY160" s="144">
        <f t="shared" si="9"/>
        <v>0.02</v>
      </c>
      <c r="AZ160" s="144">
        <f t="shared" si="10"/>
        <v>0.01</v>
      </c>
      <c r="BA160" s="54">
        <f t="shared" si="11"/>
        <v>19.670530764155867</v>
      </c>
      <c r="BB160" s="54">
        <f t="shared" si="12"/>
        <v>16.452469235844138</v>
      </c>
    </row>
    <row r="161" spans="1:54" x14ac:dyDescent="0.25">
      <c r="A161" s="3">
        <v>40414</v>
      </c>
      <c r="B161" s="77">
        <v>7940.64</v>
      </c>
      <c r="C161" s="77">
        <v>1333.05169</v>
      </c>
      <c r="D161" s="77">
        <v>-44.206199999999995</v>
      </c>
      <c r="E161" s="77">
        <f t="shared" si="14"/>
        <v>-37.734000000000016</v>
      </c>
      <c r="F161" s="77">
        <v>-12.5273</v>
      </c>
      <c r="G161" s="77">
        <v>1.7156</v>
      </c>
      <c r="H161">
        <v>0</v>
      </c>
      <c r="I161" s="78">
        <v>7887</v>
      </c>
      <c r="J161">
        <v>201009</v>
      </c>
      <c r="K161" s="78">
        <v>7887</v>
      </c>
      <c r="L161" s="77">
        <f t="shared" si="13"/>
        <v>-53.640000000000327</v>
      </c>
      <c r="M161" s="78">
        <v>-462</v>
      </c>
      <c r="N161" s="78">
        <v>-7.7491199999999996</v>
      </c>
      <c r="O161" s="78">
        <v>879</v>
      </c>
      <c r="P161" s="78">
        <v>3.44015</v>
      </c>
      <c r="Q161" s="144">
        <v>-242.25</v>
      </c>
      <c r="R161" s="78">
        <v>1630</v>
      </c>
      <c r="S161" s="78">
        <v>-1205</v>
      </c>
      <c r="T161" s="78">
        <v>-2108</v>
      </c>
      <c r="U161" s="78">
        <v>20582</v>
      </c>
      <c r="V161" s="219">
        <v>0.10241958993295112</v>
      </c>
      <c r="W161" s="78">
        <v>6835</v>
      </c>
      <c r="X161" s="78">
        <v>6707</v>
      </c>
      <c r="Y161" s="78">
        <v>4046</v>
      </c>
      <c r="Z161" s="78">
        <v>2855</v>
      </c>
      <c r="AA161" s="78">
        <v>117.09</v>
      </c>
      <c r="AB161" s="78">
        <v>107.36</v>
      </c>
      <c r="AC161" s="78">
        <v>61524</v>
      </c>
      <c r="AD161" s="104">
        <v>1.5618399999999999</v>
      </c>
      <c r="AE161" s="78">
        <v>110718</v>
      </c>
      <c r="AF161" s="104">
        <v>1.8642700000000001</v>
      </c>
      <c r="AG161" s="78">
        <v>-37603</v>
      </c>
      <c r="AH161" s="104">
        <v>-0.58884999999999998</v>
      </c>
      <c r="AI161" s="78">
        <v>3639</v>
      </c>
      <c r="AJ161" s="104">
        <v>0.34540999999999999</v>
      </c>
      <c r="AK161" s="78">
        <v>8200</v>
      </c>
      <c r="AL161" s="78">
        <v>7600</v>
      </c>
      <c r="AM161" s="8">
        <v>7900</v>
      </c>
      <c r="AN161" s="78">
        <v>268</v>
      </c>
      <c r="AO161" s="78">
        <v>8400</v>
      </c>
      <c r="AP161" s="78">
        <v>7000</v>
      </c>
      <c r="AQ161" s="78">
        <v>7900</v>
      </c>
      <c r="AR161" s="78">
        <v>424</v>
      </c>
      <c r="AS161" s="78">
        <v>0</v>
      </c>
      <c r="AT161" s="78">
        <v>0</v>
      </c>
      <c r="AU161" s="78">
        <v>0</v>
      </c>
      <c r="AV161" s="78">
        <v>0</v>
      </c>
      <c r="AW161" s="77">
        <v>17.940000000000001</v>
      </c>
      <c r="AX161" s="144">
        <f t="shared" si="8"/>
        <v>0.37</v>
      </c>
      <c r="AY161" s="144">
        <f t="shared" si="9"/>
        <v>0.22</v>
      </c>
      <c r="AZ161" s="144">
        <f t="shared" si="10"/>
        <v>0.12</v>
      </c>
      <c r="BA161" s="54">
        <f t="shared" si="11"/>
        <v>19.38875532569379</v>
      </c>
      <c r="BB161" s="54">
        <f t="shared" si="12"/>
        <v>16.559244674306203</v>
      </c>
    </row>
    <row r="162" spans="1:54" x14ac:dyDescent="0.25">
      <c r="A162" s="3">
        <v>40415</v>
      </c>
      <c r="B162" s="77">
        <v>7736.98</v>
      </c>
      <c r="C162" s="77">
        <v>1602.89183</v>
      </c>
      <c r="D162" s="77">
        <v>-225.93619999999999</v>
      </c>
      <c r="E162" s="77">
        <f t="shared" si="14"/>
        <v>-266.11649999999997</v>
      </c>
      <c r="F162" s="77">
        <v>-16.938099999999999</v>
      </c>
      <c r="G162" s="77">
        <v>-31.656500000000001</v>
      </c>
      <c r="H162">
        <v>0</v>
      </c>
      <c r="I162" s="78">
        <v>7679</v>
      </c>
      <c r="J162">
        <v>201009</v>
      </c>
      <c r="K162" s="78">
        <v>7679</v>
      </c>
      <c r="L162" s="77">
        <f t="shared" si="13"/>
        <v>-57.979999999999563</v>
      </c>
      <c r="M162" s="78">
        <v>-2557</v>
      </c>
      <c r="N162" s="78">
        <v>-39.739629999999998</v>
      </c>
      <c r="O162" s="78">
        <v>244</v>
      </c>
      <c r="P162" s="78">
        <v>0.91052999999999995</v>
      </c>
      <c r="Q162" s="144">
        <v>-2496</v>
      </c>
      <c r="R162" s="78">
        <v>1345</v>
      </c>
      <c r="S162" s="78">
        <v>-2694</v>
      </c>
      <c r="T162" s="78">
        <v>-5143</v>
      </c>
      <c r="U162" s="78">
        <v>25039</v>
      </c>
      <c r="V162" s="219">
        <v>0.20539957666040976</v>
      </c>
      <c r="W162" s="78">
        <v>5757</v>
      </c>
      <c r="X162" s="78">
        <v>5631</v>
      </c>
      <c r="Y162" s="78">
        <v>1518</v>
      </c>
      <c r="Z162" s="78">
        <v>3077</v>
      </c>
      <c r="AA162" s="78">
        <v>95.95</v>
      </c>
      <c r="AB162" s="78">
        <v>104.11</v>
      </c>
      <c r="AC162" s="78">
        <v>68379</v>
      </c>
      <c r="AD162" s="104">
        <v>1.4461200000000001</v>
      </c>
      <c r="AE162" s="78">
        <v>130336</v>
      </c>
      <c r="AF162" s="104">
        <v>4.6035700000000004</v>
      </c>
      <c r="AG162" s="78">
        <v>-53780</v>
      </c>
      <c r="AH162" s="104">
        <v>-0.53771000000000002</v>
      </c>
      <c r="AI162" s="78">
        <v>-516</v>
      </c>
      <c r="AJ162" s="104">
        <v>-0.31713999999999998</v>
      </c>
      <c r="AK162" s="78">
        <v>8200</v>
      </c>
      <c r="AL162" s="78">
        <v>7500</v>
      </c>
      <c r="AM162" s="8">
        <v>7700</v>
      </c>
      <c r="AN162" s="78">
        <v>290</v>
      </c>
      <c r="AO162" s="78">
        <v>8200</v>
      </c>
      <c r="AP162" s="78">
        <v>7000</v>
      </c>
      <c r="AQ162" s="78">
        <v>7700</v>
      </c>
      <c r="AR162" s="78">
        <v>455</v>
      </c>
      <c r="AS162" s="78">
        <v>0</v>
      </c>
      <c r="AT162" s="78">
        <v>0</v>
      </c>
      <c r="AU162" s="78">
        <v>0</v>
      </c>
      <c r="AV162" s="78">
        <v>0</v>
      </c>
      <c r="AW162" s="77">
        <v>19.77</v>
      </c>
      <c r="AX162" s="144">
        <f t="shared" si="8"/>
        <v>0.75</v>
      </c>
      <c r="AY162" s="144">
        <f t="shared" si="9"/>
        <v>0.44</v>
      </c>
      <c r="AZ162" s="144">
        <f t="shared" si="10"/>
        <v>0.31</v>
      </c>
      <c r="BA162" s="54">
        <f t="shared" si="11"/>
        <v>19.485352878779231</v>
      </c>
      <c r="BB162" s="54">
        <f t="shared" si="12"/>
        <v>16.496647121220761</v>
      </c>
    </row>
    <row r="163" spans="1:54" x14ac:dyDescent="0.25">
      <c r="A163" s="3">
        <v>40416</v>
      </c>
      <c r="B163" s="77">
        <v>7689.74</v>
      </c>
      <c r="C163" s="77">
        <v>1211.28675</v>
      </c>
      <c r="D163" s="77">
        <v>-89.772999999999996</v>
      </c>
      <c r="E163" s="77">
        <f t="shared" si="14"/>
        <v>-410.39409999999998</v>
      </c>
      <c r="F163" s="77">
        <v>-3.3994</v>
      </c>
      <c r="G163" s="77">
        <v>-18.5623</v>
      </c>
      <c r="H163">
        <v>0</v>
      </c>
      <c r="I163" s="78">
        <v>7621</v>
      </c>
      <c r="J163">
        <v>201009</v>
      </c>
      <c r="K163" s="78">
        <v>7621</v>
      </c>
      <c r="L163" s="77">
        <f t="shared" si="13"/>
        <v>-68.739999999999782</v>
      </c>
      <c r="M163" s="78">
        <v>-1742</v>
      </c>
      <c r="N163" s="78">
        <v>-27.013580000000001</v>
      </c>
      <c r="O163" s="78">
        <v>-247</v>
      </c>
      <c r="P163" s="78">
        <v>-0.96914999999999996</v>
      </c>
      <c r="Q163" s="144">
        <v>-1803.75</v>
      </c>
      <c r="R163" s="78">
        <v>667</v>
      </c>
      <c r="S163" s="78">
        <v>-3650</v>
      </c>
      <c r="T163" s="78">
        <v>-6189</v>
      </c>
      <c r="U163" s="78">
        <v>27095</v>
      </c>
      <c r="V163" s="219">
        <v>0.22841852740357999</v>
      </c>
      <c r="W163" s="78">
        <v>4754</v>
      </c>
      <c r="X163" s="78">
        <v>2218</v>
      </c>
      <c r="Y163" s="78">
        <v>272</v>
      </c>
      <c r="Z163" s="78">
        <v>4479</v>
      </c>
      <c r="AA163" s="78">
        <v>95.4</v>
      </c>
      <c r="AB163" s="78">
        <v>97.93</v>
      </c>
      <c r="AC163" s="78">
        <v>69865</v>
      </c>
      <c r="AD163" s="104">
        <v>1.24322</v>
      </c>
      <c r="AE163" s="78">
        <v>132622</v>
      </c>
      <c r="AF163" s="104">
        <v>5.1628100000000003</v>
      </c>
      <c r="AG163" s="78">
        <v>-67189</v>
      </c>
      <c r="AH163" s="104">
        <v>-0.48869000000000001</v>
      </c>
      <c r="AI163" s="78">
        <v>-4789</v>
      </c>
      <c r="AJ163" s="104">
        <v>-0.69918000000000002</v>
      </c>
      <c r="AK163" s="78">
        <v>8000</v>
      </c>
      <c r="AL163" s="78">
        <v>7500</v>
      </c>
      <c r="AM163" s="8">
        <v>7600</v>
      </c>
      <c r="AN163" s="78">
        <v>277</v>
      </c>
      <c r="AO163" s="78">
        <v>8300</v>
      </c>
      <c r="AP163" s="78">
        <v>7000</v>
      </c>
      <c r="AQ163" s="78">
        <v>7600</v>
      </c>
      <c r="AR163" s="78">
        <v>454</v>
      </c>
      <c r="AS163" s="78">
        <v>0</v>
      </c>
      <c r="AT163" s="78">
        <v>0</v>
      </c>
      <c r="AU163" s="78">
        <v>0</v>
      </c>
      <c r="AV163" s="78">
        <v>0</v>
      </c>
      <c r="AW163" s="77">
        <v>19.43</v>
      </c>
      <c r="AX163" s="144">
        <f t="shared" si="8"/>
        <v>0.65</v>
      </c>
      <c r="AY163" s="144">
        <f t="shared" si="9"/>
        <v>0.38</v>
      </c>
      <c r="AZ163" s="144">
        <f t="shared" si="10"/>
        <v>0.25</v>
      </c>
      <c r="BA163" s="54">
        <f t="shared" si="11"/>
        <v>19.519046731002941</v>
      </c>
      <c r="BB163" s="54">
        <f t="shared" si="12"/>
        <v>16.476953268997054</v>
      </c>
    </row>
    <row r="164" spans="1:54" x14ac:dyDescent="0.25">
      <c r="A164" s="3">
        <v>40417</v>
      </c>
      <c r="B164" s="77">
        <v>7722.91</v>
      </c>
      <c r="C164" s="77">
        <v>932.08163999999999</v>
      </c>
      <c r="D164" s="77">
        <v>-59.2926</v>
      </c>
      <c r="E164" s="77">
        <f t="shared" si="14"/>
        <v>-423.48720000000003</v>
      </c>
      <c r="F164" s="77">
        <v>-7.2836999999999996</v>
      </c>
      <c r="G164" s="77">
        <v>-3.6933999999999996</v>
      </c>
      <c r="H164">
        <v>0</v>
      </c>
      <c r="I164" s="78">
        <v>7659</v>
      </c>
      <c r="J164">
        <v>201009</v>
      </c>
      <c r="K164" s="78">
        <v>7659</v>
      </c>
      <c r="L164" s="77">
        <f t="shared" si="13"/>
        <v>-63.909999999999854</v>
      </c>
      <c r="M164" s="78">
        <v>-1640</v>
      </c>
      <c r="N164" s="78">
        <v>-25.59065</v>
      </c>
      <c r="O164" s="78">
        <v>492</v>
      </c>
      <c r="P164" s="78">
        <v>1.8547800000000001</v>
      </c>
      <c r="Q164" s="144">
        <v>-1517</v>
      </c>
      <c r="R164" s="78">
        <v>467</v>
      </c>
      <c r="S164" s="78">
        <v>-1850</v>
      </c>
      <c r="T164" s="78">
        <v>-4810</v>
      </c>
      <c r="U164" s="78">
        <v>26711</v>
      </c>
      <c r="V164" s="219">
        <v>0.18007562427464341</v>
      </c>
      <c r="W164" s="78">
        <v>3759</v>
      </c>
      <c r="X164" s="78">
        <v>1223</v>
      </c>
      <c r="Y164" s="78">
        <v>297</v>
      </c>
      <c r="Z164" s="78">
        <v>4095</v>
      </c>
      <c r="AA164" s="78">
        <v>79</v>
      </c>
      <c r="AB164" s="78">
        <v>94.99</v>
      </c>
      <c r="AC164" s="78">
        <v>80641</v>
      </c>
      <c r="AD164" s="104">
        <v>1.7139599999999999</v>
      </c>
      <c r="AE164" s="78">
        <v>135190</v>
      </c>
      <c r="AF164" s="104">
        <v>4.3445499999999999</v>
      </c>
      <c r="AG164" s="78">
        <v>-71213</v>
      </c>
      <c r="AH164" s="104">
        <v>-0.88161</v>
      </c>
      <c r="AI164" s="78">
        <v>-2184</v>
      </c>
      <c r="AJ164" s="104">
        <v>-0.38107999999999997</v>
      </c>
      <c r="AK164" s="78">
        <v>8000</v>
      </c>
      <c r="AL164" s="78">
        <v>7500</v>
      </c>
      <c r="AM164" s="8">
        <v>7700</v>
      </c>
      <c r="AN164" s="78">
        <v>263</v>
      </c>
      <c r="AO164" s="78">
        <v>8200</v>
      </c>
      <c r="AP164" s="78">
        <v>7000</v>
      </c>
      <c r="AQ164" s="78">
        <v>7600</v>
      </c>
      <c r="AR164" s="78">
        <v>457</v>
      </c>
      <c r="AS164" s="78">
        <v>0</v>
      </c>
      <c r="AT164" s="78">
        <v>0</v>
      </c>
      <c r="AU164" s="78">
        <v>0</v>
      </c>
      <c r="AV164" s="78">
        <v>0</v>
      </c>
      <c r="AW164" s="77">
        <v>19.170000000000002</v>
      </c>
      <c r="AX164" s="144">
        <f t="shared" si="8"/>
        <v>0.57999999999999996</v>
      </c>
      <c r="AY164" s="144">
        <f t="shared" si="9"/>
        <v>0.34</v>
      </c>
      <c r="AZ164" s="144">
        <f t="shared" si="10"/>
        <v>0.22</v>
      </c>
      <c r="BA164" s="54">
        <f t="shared" si="11"/>
        <v>19.487717812590709</v>
      </c>
      <c r="BB164" s="54">
        <f t="shared" si="12"/>
        <v>16.49428218740929</v>
      </c>
    </row>
    <row r="165" spans="1:54" x14ac:dyDescent="0.25">
      <c r="A165" s="3">
        <v>40420</v>
      </c>
      <c r="B165" s="77">
        <v>7741.2</v>
      </c>
      <c r="C165" s="77">
        <v>885.07286999999997</v>
      </c>
      <c r="D165" s="77">
        <v>13.924000000000001</v>
      </c>
      <c r="E165" s="77">
        <f t="shared" si="14"/>
        <v>-576.80529999999999</v>
      </c>
      <c r="F165" s="77">
        <v>2.6457999999999999</v>
      </c>
      <c r="G165" s="77">
        <v>-1.5999000000000001</v>
      </c>
      <c r="H165">
        <v>0</v>
      </c>
      <c r="I165" s="78">
        <v>7718</v>
      </c>
      <c r="J165">
        <v>201009</v>
      </c>
      <c r="K165" s="78">
        <v>7718</v>
      </c>
      <c r="L165" s="77">
        <f t="shared" si="13"/>
        <v>-23.199999999999818</v>
      </c>
      <c r="M165" s="78">
        <v>1011</v>
      </c>
      <c r="N165" s="78">
        <v>15.08351</v>
      </c>
      <c r="O165" s="78">
        <v>119</v>
      </c>
      <c r="P165" s="78">
        <v>0.42591000000000001</v>
      </c>
      <c r="Q165" s="144">
        <v>1040.75</v>
      </c>
      <c r="R165" s="78">
        <v>153</v>
      </c>
      <c r="S165" s="78">
        <v>-2573</v>
      </c>
      <c r="T165" s="78">
        <v>-4077</v>
      </c>
      <c r="U165" s="78">
        <v>25046</v>
      </c>
      <c r="V165" s="219">
        <v>0.16278048390960631</v>
      </c>
      <c r="W165" s="78">
        <v>3984</v>
      </c>
      <c r="X165" s="78">
        <v>4194</v>
      </c>
      <c r="Y165" s="78">
        <v>123</v>
      </c>
      <c r="Z165" s="78">
        <v>5014</v>
      </c>
      <c r="AA165" s="78">
        <v>84.76</v>
      </c>
      <c r="AB165" s="78">
        <v>99.18</v>
      </c>
      <c r="AC165" s="78">
        <v>73204</v>
      </c>
      <c r="AD165" s="104">
        <v>1.46058</v>
      </c>
      <c r="AE165" s="78">
        <v>148220</v>
      </c>
      <c r="AF165" s="104">
        <v>3.69069</v>
      </c>
      <c r="AG165" s="78">
        <v>-56917</v>
      </c>
      <c r="AH165" s="104">
        <v>-0.35466999999999999</v>
      </c>
      <c r="AI165" s="78">
        <v>-10523</v>
      </c>
      <c r="AJ165" s="104">
        <v>-0.61687999999999998</v>
      </c>
      <c r="AK165" s="78">
        <v>8000</v>
      </c>
      <c r="AL165" s="78">
        <v>7500</v>
      </c>
      <c r="AM165" s="8">
        <v>7700</v>
      </c>
      <c r="AN165" s="78">
        <v>226</v>
      </c>
      <c r="AO165" s="78">
        <v>8200</v>
      </c>
      <c r="AP165" s="78">
        <v>7000</v>
      </c>
      <c r="AQ165" s="78">
        <v>7700</v>
      </c>
      <c r="AR165" s="78">
        <v>410</v>
      </c>
      <c r="AS165" s="78">
        <v>0</v>
      </c>
      <c r="AT165" s="78">
        <v>0</v>
      </c>
      <c r="AU165" s="78">
        <v>0</v>
      </c>
      <c r="AV165" s="78">
        <v>0</v>
      </c>
      <c r="AW165" s="77">
        <v>18.22</v>
      </c>
      <c r="AX165" s="144">
        <f t="shared" si="8"/>
        <v>0.55000000000000004</v>
      </c>
      <c r="AY165" s="144">
        <f t="shared" si="9"/>
        <v>0.32</v>
      </c>
      <c r="AZ165" s="144">
        <f t="shared" si="10"/>
        <v>0.16</v>
      </c>
      <c r="BA165" s="54">
        <f t="shared" si="11"/>
        <v>19.424538499519262</v>
      </c>
      <c r="BB165" s="54">
        <f t="shared" si="12"/>
        <v>16.505461500480731</v>
      </c>
    </row>
    <row r="166" spans="1:54" x14ac:dyDescent="0.25">
      <c r="A166" s="3">
        <v>40421</v>
      </c>
      <c r="B166" s="77">
        <v>7616.28</v>
      </c>
      <c r="C166" s="77">
        <v>1171.2115100000001</v>
      </c>
      <c r="D166" s="77">
        <v>-52.656099999999995</v>
      </c>
      <c r="E166" s="77">
        <f t="shared" si="14"/>
        <v>-692.58100000000002</v>
      </c>
      <c r="F166" s="77">
        <v>-7.0503999999999998</v>
      </c>
      <c r="G166" s="77">
        <v>-16.141300000000001</v>
      </c>
      <c r="H166">
        <v>0</v>
      </c>
      <c r="I166" s="78">
        <v>7557</v>
      </c>
      <c r="J166">
        <v>201009</v>
      </c>
      <c r="K166" s="78">
        <v>7557</v>
      </c>
      <c r="L166" s="77">
        <f t="shared" si="13"/>
        <v>-59.279999999999745</v>
      </c>
      <c r="M166" s="78">
        <v>355</v>
      </c>
      <c r="N166" s="78">
        <v>4.8713699999999998</v>
      </c>
      <c r="O166" s="78">
        <v>163</v>
      </c>
      <c r="P166" s="78">
        <v>0.58492999999999995</v>
      </c>
      <c r="Q166" s="144">
        <v>395.75</v>
      </c>
      <c r="R166" s="78">
        <v>508</v>
      </c>
      <c r="S166" s="78">
        <v>-4591</v>
      </c>
      <c r="T166" s="78">
        <v>-6881</v>
      </c>
      <c r="U166" s="78">
        <v>28633</v>
      </c>
      <c r="V166" s="219">
        <v>0.24031711661369748</v>
      </c>
      <c r="W166" s="78">
        <v>1470</v>
      </c>
      <c r="X166" s="78">
        <v>5915</v>
      </c>
      <c r="Y166" s="78">
        <v>-2664</v>
      </c>
      <c r="Z166" s="78">
        <v>4193</v>
      </c>
      <c r="AA166" s="78">
        <v>83.66</v>
      </c>
      <c r="AB166" s="78">
        <v>92.36</v>
      </c>
      <c r="AC166" s="78">
        <v>75211</v>
      </c>
      <c r="AD166" s="104">
        <v>1.0580700000000001</v>
      </c>
      <c r="AE166" s="78">
        <v>165642</v>
      </c>
      <c r="AF166" s="104">
        <v>6.5072799999999997</v>
      </c>
      <c r="AG166" s="78">
        <v>-67194</v>
      </c>
      <c r="AH166" s="104">
        <v>-0.20268</v>
      </c>
      <c r="AI166" s="78">
        <v>-16056</v>
      </c>
      <c r="AJ166" s="104">
        <v>-2.0419399999999999</v>
      </c>
      <c r="AK166" s="78">
        <v>8000</v>
      </c>
      <c r="AL166" s="78">
        <v>7500</v>
      </c>
      <c r="AM166" s="8">
        <v>7600</v>
      </c>
      <c r="AN166" s="78">
        <v>223</v>
      </c>
      <c r="AO166" s="78">
        <v>8200</v>
      </c>
      <c r="AP166" s="78">
        <v>7000</v>
      </c>
      <c r="AQ166" s="78">
        <v>7500</v>
      </c>
      <c r="AR166" s="78">
        <v>432</v>
      </c>
      <c r="AS166" s="78">
        <v>0</v>
      </c>
      <c r="AT166" s="78">
        <v>0</v>
      </c>
      <c r="AU166" s="78">
        <v>0</v>
      </c>
      <c r="AV166" s="78">
        <v>0</v>
      </c>
      <c r="AW166" s="77">
        <v>18.670000000000002</v>
      </c>
      <c r="AX166" s="144">
        <f t="shared" si="8"/>
        <v>0.57999999999999996</v>
      </c>
      <c r="AY166" s="144">
        <f t="shared" si="9"/>
        <v>0.34</v>
      </c>
      <c r="AZ166" s="144">
        <f t="shared" si="10"/>
        <v>0.2</v>
      </c>
      <c r="BA166" s="54">
        <f t="shared" si="11"/>
        <v>19.495330233235904</v>
      </c>
      <c r="BB166" s="54">
        <f t="shared" si="12"/>
        <v>16.509669766764098</v>
      </c>
    </row>
    <row r="167" spans="1:54" x14ac:dyDescent="0.25">
      <c r="A167" s="3">
        <v>40422</v>
      </c>
      <c r="B167" s="77">
        <v>7668.25</v>
      </c>
      <c r="C167" s="77">
        <v>1090.60301</v>
      </c>
      <c r="D167" s="77">
        <v>-127.26459999999999</v>
      </c>
      <c r="E167" s="77">
        <f t="shared" si="14"/>
        <v>-819.59690000000001</v>
      </c>
      <c r="F167" s="77">
        <v>-2.7172000000000001</v>
      </c>
      <c r="G167" s="77">
        <v>4.3769</v>
      </c>
      <c r="H167">
        <v>0</v>
      </c>
      <c r="I167" s="78">
        <v>7630</v>
      </c>
      <c r="J167">
        <v>201009</v>
      </c>
      <c r="K167" s="78">
        <v>7630</v>
      </c>
      <c r="L167" s="77">
        <f t="shared" si="13"/>
        <v>-38.25</v>
      </c>
      <c r="M167" s="78">
        <v>1789</v>
      </c>
      <c r="N167" s="78">
        <v>26.745080000000002</v>
      </c>
      <c r="O167" s="78">
        <v>433</v>
      </c>
      <c r="P167" s="78">
        <v>1.6123400000000001</v>
      </c>
      <c r="Q167" s="144">
        <v>1897.25</v>
      </c>
      <c r="R167" s="78">
        <v>110</v>
      </c>
      <c r="S167" s="78">
        <v>-4797</v>
      </c>
      <c r="T167" s="78">
        <v>-2457</v>
      </c>
      <c r="U167" s="78">
        <v>26752</v>
      </c>
      <c r="V167" s="219">
        <v>9.1843600478468901E-2</v>
      </c>
      <c r="W167" s="78">
        <v>1402</v>
      </c>
      <c r="X167" s="78">
        <v>5520</v>
      </c>
      <c r="Y167" s="78">
        <v>-2947</v>
      </c>
      <c r="Z167" s="78">
        <v>3583</v>
      </c>
      <c r="AA167" s="78">
        <v>95.43</v>
      </c>
      <c r="AB167" s="78">
        <v>90.3</v>
      </c>
      <c r="AC167" s="78">
        <v>80604</v>
      </c>
      <c r="AD167" s="104">
        <v>1.2488999999999999</v>
      </c>
      <c r="AE167" s="78">
        <v>166477</v>
      </c>
      <c r="AF167" s="104">
        <v>4.7017600000000002</v>
      </c>
      <c r="AG167" s="78">
        <v>-59637</v>
      </c>
      <c r="AH167" s="104">
        <v>-0.25607999999999997</v>
      </c>
      <c r="AI167" s="78">
        <v>-10988</v>
      </c>
      <c r="AJ167" s="104">
        <v>-1.3549500000000001</v>
      </c>
      <c r="AK167" s="78">
        <v>8000</v>
      </c>
      <c r="AL167" s="78">
        <v>7500</v>
      </c>
      <c r="AM167" s="8">
        <v>7600</v>
      </c>
      <c r="AN167" s="78">
        <v>202</v>
      </c>
      <c r="AO167" s="78">
        <v>8000</v>
      </c>
      <c r="AP167" s="78">
        <v>7000</v>
      </c>
      <c r="AQ167" s="78">
        <v>7600</v>
      </c>
      <c r="AR167" s="78">
        <v>395</v>
      </c>
      <c r="AS167" s="78">
        <v>0</v>
      </c>
      <c r="AT167" s="78">
        <v>0</v>
      </c>
      <c r="AU167" s="78">
        <v>0</v>
      </c>
      <c r="AV167" s="78">
        <v>0</v>
      </c>
      <c r="AW167" s="77">
        <v>17.670000000000002</v>
      </c>
      <c r="AX167" s="144">
        <f t="shared" ref="AX167:AX230" si="15">PERCENTRANK(AW138:AW167,AW167,2)</f>
        <v>0.2</v>
      </c>
      <c r="AY167" s="144">
        <f t="shared" ref="AY167:AY230" si="16">PERCENTRANK(AW118:AW167,AW167,2)</f>
        <v>0.12</v>
      </c>
      <c r="AZ167" s="144">
        <f t="shared" ref="AZ167:AZ230" si="17">PERCENTRANK(AW68:AW167,AW167,2)</f>
        <v>0.06</v>
      </c>
      <c r="BA167" s="54">
        <f t="shared" ref="BA167:BA230" si="18">AVERAGE(AW148:AW167)+2*_xlfn.STDEV.S(AW148:AW167)</f>
        <v>19.487232964365344</v>
      </c>
      <c r="BB167" s="54">
        <f t="shared" ref="BB167:BB230" si="19">AVERAGE(AW148:AW167)-2*_xlfn.STDEV.S(AW148:AW167)</f>
        <v>16.48676703563466</v>
      </c>
    </row>
    <row r="168" spans="1:54" x14ac:dyDescent="0.25">
      <c r="A168" s="3">
        <v>40423</v>
      </c>
      <c r="B168" s="77">
        <v>7720.82</v>
      </c>
      <c r="C168" s="77">
        <v>1168.2224000000001</v>
      </c>
      <c r="D168" s="77">
        <v>31.915599999999998</v>
      </c>
      <c r="E168" s="77">
        <f t="shared" si="14"/>
        <v>-809.33479999999997</v>
      </c>
      <c r="F168" s="77">
        <v>6.8046000000000006</v>
      </c>
      <c r="G168" s="77">
        <v>-4.0247000000000002</v>
      </c>
      <c r="H168">
        <v>0</v>
      </c>
      <c r="I168" s="78">
        <v>7692</v>
      </c>
      <c r="J168">
        <v>201009</v>
      </c>
      <c r="K168" s="78">
        <v>7692</v>
      </c>
      <c r="L168" s="77">
        <f t="shared" si="13"/>
        <v>-28.819999999999709</v>
      </c>
      <c r="M168" s="78">
        <v>3425</v>
      </c>
      <c r="N168" s="78">
        <v>52.148479999999999</v>
      </c>
      <c r="O168" s="78">
        <v>336</v>
      </c>
      <c r="P168" s="78">
        <v>1.25302</v>
      </c>
      <c r="Q168" s="144">
        <v>3509</v>
      </c>
      <c r="R168" s="78">
        <v>136</v>
      </c>
      <c r="S168" s="78">
        <v>-3024</v>
      </c>
      <c r="T168" s="78">
        <v>-1846</v>
      </c>
      <c r="U168" s="78">
        <v>25819</v>
      </c>
      <c r="V168" s="219">
        <v>7.1497734226732251E-2</v>
      </c>
      <c r="W168" s="78">
        <v>1923</v>
      </c>
      <c r="X168" s="78">
        <v>2961</v>
      </c>
      <c r="Y168" s="78">
        <v>-1577</v>
      </c>
      <c r="Z168" s="78">
        <v>4594</v>
      </c>
      <c r="AA168" s="78">
        <v>79.12</v>
      </c>
      <c r="AB168" s="78">
        <v>95.87</v>
      </c>
      <c r="AC168" s="78">
        <v>89718</v>
      </c>
      <c r="AD168" s="104">
        <v>1.65019</v>
      </c>
      <c r="AE168" s="78">
        <v>171920</v>
      </c>
      <c r="AF168" s="104">
        <v>3.77285</v>
      </c>
      <c r="AG168" s="78">
        <v>-48884</v>
      </c>
      <c r="AH168" s="104">
        <v>-4.4350000000000001E-2</v>
      </c>
      <c r="AI168" s="78">
        <v>-15051</v>
      </c>
      <c r="AJ168" s="104">
        <v>-1.09605</v>
      </c>
      <c r="AK168" s="78">
        <v>7900</v>
      </c>
      <c r="AL168" s="78">
        <v>7500</v>
      </c>
      <c r="AM168" s="8">
        <v>7700</v>
      </c>
      <c r="AN168" s="78">
        <v>186</v>
      </c>
      <c r="AO168" s="78">
        <v>8000</v>
      </c>
      <c r="AP168" s="78">
        <v>7000</v>
      </c>
      <c r="AQ168" s="78">
        <v>7700</v>
      </c>
      <c r="AR168" s="78">
        <v>396</v>
      </c>
      <c r="AS168" s="78">
        <v>0</v>
      </c>
      <c r="AT168" s="78">
        <v>0</v>
      </c>
      <c r="AU168" s="78">
        <v>0</v>
      </c>
      <c r="AV168" s="78">
        <v>0</v>
      </c>
      <c r="AW168" s="77">
        <v>17.600000000000001</v>
      </c>
      <c r="AX168" s="144">
        <f t="shared" si="15"/>
        <v>0.2</v>
      </c>
      <c r="AY168" s="144">
        <f t="shared" si="16"/>
        <v>0.12</v>
      </c>
      <c r="AZ168" s="144">
        <f t="shared" si="17"/>
        <v>0.06</v>
      </c>
      <c r="BA168" s="54">
        <f t="shared" si="18"/>
        <v>19.476014290626001</v>
      </c>
      <c r="BB168" s="54">
        <f t="shared" si="19"/>
        <v>16.455985709374001</v>
      </c>
    </row>
    <row r="169" spans="1:54" x14ac:dyDescent="0.25">
      <c r="A169" s="3">
        <v>40424</v>
      </c>
      <c r="B169" s="77">
        <v>7830.21</v>
      </c>
      <c r="C169" s="77">
        <v>1327.1462300000001</v>
      </c>
      <c r="D169" s="77">
        <v>15.228399999999999</v>
      </c>
      <c r="E169" s="77">
        <f t="shared" si="14"/>
        <v>-797.72370000000001</v>
      </c>
      <c r="F169" s="77">
        <v>10.836300000000001</v>
      </c>
      <c r="G169" s="77">
        <v>22.400600000000001</v>
      </c>
      <c r="H169">
        <v>0</v>
      </c>
      <c r="I169" s="78">
        <v>7777</v>
      </c>
      <c r="J169">
        <v>201009</v>
      </c>
      <c r="K169" s="78">
        <v>7777</v>
      </c>
      <c r="L169" s="77">
        <f t="shared" si="13"/>
        <v>-53.210000000000036</v>
      </c>
      <c r="M169" s="78">
        <v>5344</v>
      </c>
      <c r="N169" s="78">
        <v>82.545119999999997</v>
      </c>
      <c r="O169" s="78">
        <v>907</v>
      </c>
      <c r="P169" s="78">
        <v>3.4807600000000001</v>
      </c>
      <c r="Q169" s="144">
        <v>5570.75</v>
      </c>
      <c r="R169" s="78">
        <v>181</v>
      </c>
      <c r="S169" s="78">
        <v>-1571</v>
      </c>
      <c r="T169" s="78">
        <v>46</v>
      </c>
      <c r="U169" s="78">
        <v>23228</v>
      </c>
      <c r="V169" s="219">
        <v>-1.980368520750818E-3</v>
      </c>
      <c r="W169" s="78">
        <v>4077</v>
      </c>
      <c r="X169" s="78">
        <v>6933</v>
      </c>
      <c r="Y169" s="78">
        <v>1672</v>
      </c>
      <c r="Z169" s="78">
        <v>6940</v>
      </c>
      <c r="AA169" s="78">
        <v>115.86</v>
      </c>
      <c r="AB169" s="78">
        <v>100.29</v>
      </c>
      <c r="AC169" s="78">
        <v>93669</v>
      </c>
      <c r="AD169" s="104">
        <v>2.1703700000000001</v>
      </c>
      <c r="AE169" s="78">
        <v>185150</v>
      </c>
      <c r="AF169" s="104">
        <v>2.7406000000000001</v>
      </c>
      <c r="AG169" s="78">
        <v>-36526</v>
      </c>
      <c r="AH169" s="104">
        <v>0.20671</v>
      </c>
      <c r="AI169" s="78">
        <v>-22436</v>
      </c>
      <c r="AJ169" s="104">
        <v>-0.42602000000000001</v>
      </c>
      <c r="AK169" s="78">
        <v>8000</v>
      </c>
      <c r="AL169" s="78">
        <v>7500</v>
      </c>
      <c r="AM169" s="8">
        <v>7800</v>
      </c>
      <c r="AN169" s="78">
        <v>167</v>
      </c>
      <c r="AO169" s="78">
        <v>8000</v>
      </c>
      <c r="AP169" s="78">
        <v>7000</v>
      </c>
      <c r="AQ169" s="78">
        <v>7800</v>
      </c>
      <c r="AR169" s="78">
        <v>354</v>
      </c>
      <c r="AS169" s="78">
        <v>0</v>
      </c>
      <c r="AT169" s="78">
        <v>0</v>
      </c>
      <c r="AU169" s="78">
        <v>0</v>
      </c>
      <c r="AV169" s="78">
        <v>0</v>
      </c>
      <c r="AW169" s="77">
        <v>16.600000000000001</v>
      </c>
      <c r="AX169" s="144">
        <f t="shared" si="15"/>
        <v>0</v>
      </c>
      <c r="AY169" s="144">
        <f t="shared" si="16"/>
        <v>0</v>
      </c>
      <c r="AZ169" s="144">
        <f t="shared" si="17"/>
        <v>0</v>
      </c>
      <c r="BA169" s="54">
        <f t="shared" si="18"/>
        <v>19.535170460963986</v>
      </c>
      <c r="BB169" s="54">
        <f t="shared" si="19"/>
        <v>16.327829539036028</v>
      </c>
    </row>
    <row r="170" spans="1:54" x14ac:dyDescent="0.25">
      <c r="A170" s="3">
        <v>40427</v>
      </c>
      <c r="B170" s="77">
        <v>7890.95</v>
      </c>
      <c r="C170" s="77">
        <v>1285.8672799999999</v>
      </c>
      <c r="D170" s="77">
        <v>70.452200000000005</v>
      </c>
      <c r="E170" s="77">
        <f t="shared" si="14"/>
        <v>-777.4389000000001</v>
      </c>
      <c r="F170" s="77">
        <v>2.1727000000000003</v>
      </c>
      <c r="G170" s="77">
        <v>15.744999999999999</v>
      </c>
      <c r="H170">
        <v>0</v>
      </c>
      <c r="I170" s="78">
        <v>7865</v>
      </c>
      <c r="J170">
        <v>201009</v>
      </c>
      <c r="K170" s="78">
        <v>7865</v>
      </c>
      <c r="L170" s="77">
        <f t="shared" si="13"/>
        <v>-25.949999999999818</v>
      </c>
      <c r="M170" s="78">
        <v>5191</v>
      </c>
      <c r="N170" s="78">
        <v>81.030410000000003</v>
      </c>
      <c r="O170" s="78">
        <v>736</v>
      </c>
      <c r="P170" s="78">
        <v>2.8479800000000002</v>
      </c>
      <c r="Q170" s="144">
        <v>5375</v>
      </c>
      <c r="R170" s="78">
        <v>674</v>
      </c>
      <c r="S170" s="78">
        <v>301</v>
      </c>
      <c r="T170" s="78">
        <v>186</v>
      </c>
      <c r="U170" s="78">
        <v>21860</v>
      </c>
      <c r="V170" s="219">
        <v>-8.508691674290943E-3</v>
      </c>
      <c r="W170" s="78">
        <v>5255</v>
      </c>
      <c r="X170" s="78">
        <v>7800</v>
      </c>
      <c r="Y170" s="78">
        <v>3078</v>
      </c>
      <c r="Z170" s="78">
        <v>7451</v>
      </c>
      <c r="AA170" s="78">
        <v>121.34</v>
      </c>
      <c r="AB170" s="78">
        <v>109.63</v>
      </c>
      <c r="AC170" s="78">
        <v>104271</v>
      </c>
      <c r="AD170" s="104">
        <v>2.9133100000000001</v>
      </c>
      <c r="AE170" s="78">
        <v>199234</v>
      </c>
      <c r="AF170" s="104">
        <v>2.0970499999999999</v>
      </c>
      <c r="AG170" s="78">
        <v>-34107</v>
      </c>
      <c r="AH170" s="104">
        <v>0.24274000000000001</v>
      </c>
      <c r="AI170" s="78">
        <v>-36877</v>
      </c>
      <c r="AJ170" s="104">
        <v>6.4519999999999994E-2</v>
      </c>
      <c r="AK170" s="78">
        <v>8000</v>
      </c>
      <c r="AL170" s="78">
        <v>7500</v>
      </c>
      <c r="AM170" s="8">
        <v>7900</v>
      </c>
      <c r="AN170" s="78">
        <v>143</v>
      </c>
      <c r="AO170" s="78">
        <v>8100</v>
      </c>
      <c r="AP170" s="78">
        <v>7000</v>
      </c>
      <c r="AQ170" s="78">
        <v>7800</v>
      </c>
      <c r="AR170" s="78">
        <v>348</v>
      </c>
      <c r="AS170" s="78">
        <v>0</v>
      </c>
      <c r="AT170" s="78">
        <v>0</v>
      </c>
      <c r="AU170" s="78">
        <v>0</v>
      </c>
      <c r="AV170" s="78">
        <v>0</v>
      </c>
      <c r="AW170" s="77">
        <v>16.350000000000001</v>
      </c>
      <c r="AX170" s="144">
        <f t="shared" si="15"/>
        <v>0</v>
      </c>
      <c r="AY170" s="144">
        <f t="shared" si="16"/>
        <v>0</v>
      </c>
      <c r="AZ170" s="144">
        <f t="shared" si="17"/>
        <v>0</v>
      </c>
      <c r="BA170" s="54">
        <f t="shared" si="18"/>
        <v>19.598441687276068</v>
      </c>
      <c r="BB170" s="54">
        <f t="shared" si="19"/>
        <v>16.209558312723946</v>
      </c>
    </row>
    <row r="171" spans="1:54" x14ac:dyDescent="0.25">
      <c r="A171" s="3">
        <v>40428</v>
      </c>
      <c r="B171" s="77">
        <v>7884.4</v>
      </c>
      <c r="C171" s="77">
        <v>1271.5556899999999</v>
      </c>
      <c r="D171" s="77">
        <v>54.226199999999999</v>
      </c>
      <c r="E171" s="77">
        <f t="shared" si="14"/>
        <v>-701.25610000000017</v>
      </c>
      <c r="F171" s="77">
        <v>0.10859999999999999</v>
      </c>
      <c r="G171" s="77">
        <v>10.864800000000001</v>
      </c>
      <c r="H171">
        <v>0</v>
      </c>
      <c r="I171" s="78">
        <v>7853</v>
      </c>
      <c r="J171">
        <v>201009</v>
      </c>
      <c r="K171" s="78">
        <v>7853</v>
      </c>
      <c r="L171" s="77">
        <f t="shared" si="13"/>
        <v>-31.399999999999636</v>
      </c>
      <c r="M171" s="78">
        <v>6438</v>
      </c>
      <c r="N171" s="78">
        <v>100.49533</v>
      </c>
      <c r="O171" s="78">
        <v>1109</v>
      </c>
      <c r="P171" s="78">
        <v>4.31006</v>
      </c>
      <c r="Q171" s="144">
        <v>6715.25</v>
      </c>
      <c r="R171" s="78">
        <v>540</v>
      </c>
      <c r="S171" s="78">
        <v>343</v>
      </c>
      <c r="T171" s="78">
        <v>772</v>
      </c>
      <c r="U171" s="78">
        <v>21552</v>
      </c>
      <c r="V171" s="219">
        <v>-3.5820341499628802E-2</v>
      </c>
      <c r="W171" s="78">
        <v>5957</v>
      </c>
      <c r="X171" s="78">
        <v>8502</v>
      </c>
      <c r="Y171" s="78">
        <v>4108</v>
      </c>
      <c r="Z171" s="78">
        <v>8656</v>
      </c>
      <c r="AA171" s="78">
        <v>110.57</v>
      </c>
      <c r="AB171" s="78">
        <v>111.33</v>
      </c>
      <c r="AC171" s="78">
        <v>113539</v>
      </c>
      <c r="AD171" s="104">
        <v>2.8903400000000001</v>
      </c>
      <c r="AE171" s="78">
        <v>199848</v>
      </c>
      <c r="AF171" s="104">
        <v>2.2022900000000001</v>
      </c>
      <c r="AG171" s="78">
        <v>-34979</v>
      </c>
      <c r="AH171" s="104">
        <v>0.13322000000000001</v>
      </c>
      <c r="AI171" s="78">
        <v>-40408</v>
      </c>
      <c r="AJ171" s="104">
        <v>0.15075</v>
      </c>
      <c r="AK171" s="78">
        <v>8000</v>
      </c>
      <c r="AL171" s="78">
        <v>7500</v>
      </c>
      <c r="AM171" s="8">
        <v>7900</v>
      </c>
      <c r="AN171" s="78">
        <v>141.5</v>
      </c>
      <c r="AO171" s="78">
        <v>8100</v>
      </c>
      <c r="AP171" s="78">
        <v>7000</v>
      </c>
      <c r="AQ171" s="78">
        <v>7800</v>
      </c>
      <c r="AR171" s="78">
        <v>345</v>
      </c>
      <c r="AS171" s="78">
        <v>0</v>
      </c>
      <c r="AT171" s="78">
        <v>0</v>
      </c>
      <c r="AU171" s="78">
        <v>0</v>
      </c>
      <c r="AV171" s="78">
        <v>0</v>
      </c>
      <c r="AW171" s="77">
        <v>16.43</v>
      </c>
      <c r="AX171" s="144">
        <f t="shared" si="15"/>
        <v>0.03</v>
      </c>
      <c r="AY171" s="144">
        <f t="shared" si="16"/>
        <v>0.02</v>
      </c>
      <c r="AZ171" s="144">
        <f t="shared" si="17"/>
        <v>0.01</v>
      </c>
      <c r="BA171" s="54">
        <f t="shared" si="18"/>
        <v>19.662474499572497</v>
      </c>
      <c r="BB171" s="54">
        <f t="shared" si="19"/>
        <v>16.048525500427509</v>
      </c>
    </row>
    <row r="172" spans="1:54" x14ac:dyDescent="0.25">
      <c r="A172" s="3">
        <v>40429</v>
      </c>
      <c r="B172" s="77">
        <v>7851.31</v>
      </c>
      <c r="C172" s="77">
        <v>1136.9344799999999</v>
      </c>
      <c r="D172" s="77">
        <v>-32.356500000000004</v>
      </c>
      <c r="E172" s="77">
        <f t="shared" si="14"/>
        <v>-707.83100000000013</v>
      </c>
      <c r="F172" s="77">
        <v>-2.6247000000000003</v>
      </c>
      <c r="G172" s="77">
        <v>6.1032000000000002</v>
      </c>
      <c r="H172">
        <v>0</v>
      </c>
      <c r="I172" s="78">
        <v>7848</v>
      </c>
      <c r="J172">
        <v>201009</v>
      </c>
      <c r="K172" s="78">
        <v>7848</v>
      </c>
      <c r="L172" s="77">
        <f t="shared" si="13"/>
        <v>-3.3100000000004002</v>
      </c>
      <c r="M172" s="78">
        <v>5519</v>
      </c>
      <c r="N172" s="78">
        <v>85.987989999999996</v>
      </c>
      <c r="O172" s="78">
        <v>601</v>
      </c>
      <c r="P172" s="78">
        <v>2.3109600000000001</v>
      </c>
      <c r="Q172" s="144">
        <v>5669.25</v>
      </c>
      <c r="R172" s="78">
        <v>213</v>
      </c>
      <c r="S172" s="78">
        <v>1550</v>
      </c>
      <c r="T172" s="78">
        <v>-1124</v>
      </c>
      <c r="U172" s="78">
        <v>21646</v>
      </c>
      <c r="V172" s="219">
        <v>5.1926452924327821E-2</v>
      </c>
      <c r="W172" s="78">
        <v>6161</v>
      </c>
      <c r="X172" s="78">
        <v>8706</v>
      </c>
      <c r="Y172" s="78">
        <v>4337</v>
      </c>
      <c r="Z172" s="78">
        <v>7430</v>
      </c>
      <c r="AA172" s="78">
        <v>111.37</v>
      </c>
      <c r="AB172" s="78">
        <v>107.97</v>
      </c>
      <c r="AC172" s="78">
        <v>121011</v>
      </c>
      <c r="AD172" s="104">
        <v>2.9689999999999999</v>
      </c>
      <c r="AE172" s="78">
        <v>206291</v>
      </c>
      <c r="AF172" s="104">
        <v>2.4051399999999998</v>
      </c>
      <c r="AG172" s="78">
        <v>-36715</v>
      </c>
      <c r="AH172" s="104">
        <v>-0.13668</v>
      </c>
      <c r="AI172" s="78">
        <v>-20058</v>
      </c>
      <c r="AJ172" s="104">
        <v>0.38090000000000002</v>
      </c>
      <c r="AK172" s="78">
        <v>8000</v>
      </c>
      <c r="AL172" s="78">
        <v>7600</v>
      </c>
      <c r="AM172" s="8">
        <v>7800</v>
      </c>
      <c r="AN172" s="78">
        <v>145</v>
      </c>
      <c r="AO172" s="78">
        <v>8100</v>
      </c>
      <c r="AP172" s="78">
        <v>7000</v>
      </c>
      <c r="AQ172" s="78">
        <v>7800</v>
      </c>
      <c r="AR172" s="78">
        <v>347</v>
      </c>
      <c r="AS172" s="78">
        <v>0</v>
      </c>
      <c r="AT172" s="78">
        <v>0</v>
      </c>
      <c r="AU172" s="78">
        <v>0</v>
      </c>
      <c r="AV172" s="78">
        <v>0</v>
      </c>
      <c r="AW172" s="77">
        <v>16.68</v>
      </c>
      <c r="AX172" s="144">
        <f t="shared" si="15"/>
        <v>0.1</v>
      </c>
      <c r="AY172" s="144">
        <f t="shared" si="16"/>
        <v>0.06</v>
      </c>
      <c r="AZ172" s="144">
        <f t="shared" si="17"/>
        <v>0.03</v>
      </c>
      <c r="BA172" s="54">
        <f t="shared" si="18"/>
        <v>19.692178633177065</v>
      </c>
      <c r="BB172" s="54">
        <f t="shared" si="19"/>
        <v>15.946821366822947</v>
      </c>
    </row>
    <row r="173" spans="1:54" x14ac:dyDescent="0.25">
      <c r="A173" s="3">
        <v>40430</v>
      </c>
      <c r="B173" s="77">
        <v>7835.54</v>
      </c>
      <c r="C173" s="77">
        <v>1193.5219400000001</v>
      </c>
      <c r="D173" s="77">
        <v>-7.3599999999999999E-2</v>
      </c>
      <c r="E173" s="77">
        <f t="shared" si="14"/>
        <v>-595.84610000000009</v>
      </c>
      <c r="F173" s="77">
        <v>-13.1046</v>
      </c>
      <c r="G173" s="77">
        <v>0.88470000000000004</v>
      </c>
      <c r="H173">
        <v>0</v>
      </c>
      <c r="I173" s="78">
        <v>7834</v>
      </c>
      <c r="J173">
        <v>201009</v>
      </c>
      <c r="K173" s="78">
        <v>7834</v>
      </c>
      <c r="L173" s="77">
        <f t="shared" si="13"/>
        <v>-1.5399999999999636</v>
      </c>
      <c r="M173" s="78">
        <v>3883</v>
      </c>
      <c r="N173" s="78">
        <v>60.209769999999999</v>
      </c>
      <c r="O173" s="78">
        <v>604</v>
      </c>
      <c r="P173" s="78">
        <v>2.3146100000000001</v>
      </c>
      <c r="Q173" s="144">
        <v>4034</v>
      </c>
      <c r="R173" s="78">
        <v>-83</v>
      </c>
      <c r="S173" s="78">
        <v>2885</v>
      </c>
      <c r="T173" s="78">
        <v>-2918</v>
      </c>
      <c r="U173" s="78">
        <v>23143</v>
      </c>
      <c r="V173" s="219">
        <v>0.12608564144665774</v>
      </c>
      <c r="W173" s="78">
        <v>5477</v>
      </c>
      <c r="X173" s="78">
        <v>9346</v>
      </c>
      <c r="Y173" s="78">
        <v>3946</v>
      </c>
      <c r="Z173" s="78">
        <v>7906</v>
      </c>
      <c r="AA173" s="78">
        <v>102.76</v>
      </c>
      <c r="AB173" s="78">
        <v>110.27</v>
      </c>
      <c r="AC173" s="78">
        <v>122467</v>
      </c>
      <c r="AD173" s="104">
        <v>2.7671399999999999</v>
      </c>
      <c r="AE173" s="78">
        <v>213025</v>
      </c>
      <c r="AF173" s="104">
        <v>2.4064899999999998</v>
      </c>
      <c r="AG173" s="78">
        <v>-45468</v>
      </c>
      <c r="AH173" s="104">
        <v>-0.23904</v>
      </c>
      <c r="AI173" s="78">
        <v>-14016</v>
      </c>
      <c r="AJ173" s="104">
        <v>0.41821000000000003</v>
      </c>
      <c r="AK173" s="78">
        <v>8000</v>
      </c>
      <c r="AL173" s="78">
        <v>7600</v>
      </c>
      <c r="AM173" s="8">
        <v>7800</v>
      </c>
      <c r="AN173" s="78">
        <v>120.5</v>
      </c>
      <c r="AO173" s="78">
        <v>8100</v>
      </c>
      <c r="AP173" s="78">
        <v>7000</v>
      </c>
      <c r="AQ173" s="78">
        <v>7800</v>
      </c>
      <c r="AR173" s="78">
        <v>342</v>
      </c>
      <c r="AS173" s="78">
        <v>0</v>
      </c>
      <c r="AT173" s="78">
        <v>0</v>
      </c>
      <c r="AU173" s="78">
        <v>0</v>
      </c>
      <c r="AV173" s="78">
        <v>0</v>
      </c>
      <c r="AW173" s="77">
        <v>16.68</v>
      </c>
      <c r="AX173" s="144">
        <f t="shared" si="15"/>
        <v>0.1</v>
      </c>
      <c r="AY173" s="144">
        <f t="shared" si="16"/>
        <v>0.06</v>
      </c>
      <c r="AZ173" s="144">
        <f t="shared" si="17"/>
        <v>0.03</v>
      </c>
      <c r="BA173" s="54">
        <f t="shared" si="18"/>
        <v>19.688141422669673</v>
      </c>
      <c r="BB173" s="54">
        <f t="shared" si="19"/>
        <v>15.814858577330334</v>
      </c>
    </row>
    <row r="174" spans="1:54" x14ac:dyDescent="0.25">
      <c r="A174" s="3">
        <v>40431</v>
      </c>
      <c r="B174" s="77">
        <v>7890.11</v>
      </c>
      <c r="C174" s="77">
        <v>1209.83053</v>
      </c>
      <c r="D174" s="77">
        <v>47.911000000000001</v>
      </c>
      <c r="E174" s="77">
        <f t="shared" si="14"/>
        <v>-486.9528000000002</v>
      </c>
      <c r="F174" s="77">
        <v>-3.7761</v>
      </c>
      <c r="G174" s="77">
        <v>8.4483999999999995</v>
      </c>
      <c r="H174">
        <v>0</v>
      </c>
      <c r="I174" s="78">
        <v>7900</v>
      </c>
      <c r="J174">
        <v>201009</v>
      </c>
      <c r="K174" s="78">
        <v>7900</v>
      </c>
      <c r="L174" s="77">
        <f t="shared" si="13"/>
        <v>9.8900000000003274</v>
      </c>
      <c r="M174" s="78">
        <v>5268</v>
      </c>
      <c r="N174" s="78">
        <v>82.525040000000004</v>
      </c>
      <c r="O174" s="78">
        <v>401</v>
      </c>
      <c r="P174" s="78">
        <v>1.5285599999999999</v>
      </c>
      <c r="Q174" s="144">
        <v>5368.25</v>
      </c>
      <c r="R174" s="78">
        <v>-78</v>
      </c>
      <c r="S174" s="78">
        <v>3444</v>
      </c>
      <c r="T174" s="78">
        <v>-2679</v>
      </c>
      <c r="U174" s="78">
        <v>22573</v>
      </c>
      <c r="V174" s="219">
        <v>0.11868161077393347</v>
      </c>
      <c r="W174" s="78">
        <v>5371</v>
      </c>
      <c r="X174" s="78">
        <v>6830</v>
      </c>
      <c r="Y174" s="78">
        <v>3720</v>
      </c>
      <c r="Z174" s="78">
        <v>5960</v>
      </c>
      <c r="AA174" s="78">
        <v>115.2</v>
      </c>
      <c r="AB174" s="78">
        <v>113.91</v>
      </c>
      <c r="AC174" s="78">
        <v>128376</v>
      </c>
      <c r="AD174" s="104">
        <v>3.3265500000000001</v>
      </c>
      <c r="AE174" s="78">
        <v>228099</v>
      </c>
      <c r="AF174" s="104">
        <v>1.9159299999999999</v>
      </c>
      <c r="AG174" s="78">
        <v>-35316</v>
      </c>
      <c r="AH174" s="104">
        <v>-0.24145</v>
      </c>
      <c r="AI174" s="78">
        <v>-27863</v>
      </c>
      <c r="AJ174" s="104">
        <v>0.31636999999999998</v>
      </c>
      <c r="AK174" s="78">
        <v>8000</v>
      </c>
      <c r="AL174" s="78">
        <v>7500</v>
      </c>
      <c r="AM174" s="8">
        <v>7900</v>
      </c>
      <c r="AN174" s="78">
        <v>94.5</v>
      </c>
      <c r="AO174" s="78">
        <v>8100</v>
      </c>
      <c r="AP174" s="78">
        <v>7000</v>
      </c>
      <c r="AQ174" s="78">
        <v>7900</v>
      </c>
      <c r="AR174" s="78">
        <v>315</v>
      </c>
      <c r="AS174" s="78">
        <v>0</v>
      </c>
      <c r="AT174" s="78">
        <v>0</v>
      </c>
      <c r="AU174" s="78">
        <v>0</v>
      </c>
      <c r="AV174" s="78">
        <v>0</v>
      </c>
      <c r="AW174" s="77">
        <v>16.04</v>
      </c>
      <c r="AX174" s="144">
        <f t="shared" si="15"/>
        <v>0</v>
      </c>
      <c r="AY174" s="144">
        <f t="shared" si="16"/>
        <v>0</v>
      </c>
      <c r="AZ174" s="144">
        <f t="shared" si="17"/>
        <v>0</v>
      </c>
      <c r="BA174" s="54">
        <f t="shared" si="18"/>
        <v>19.762389126432677</v>
      </c>
      <c r="BB174" s="54">
        <f t="shared" si="19"/>
        <v>15.60461087356733</v>
      </c>
    </row>
    <row r="175" spans="1:54" x14ac:dyDescent="0.25">
      <c r="A175" s="3">
        <v>40434</v>
      </c>
      <c r="B175" s="77">
        <v>8091.3</v>
      </c>
      <c r="C175" s="77">
        <v>1472.33266</v>
      </c>
      <c r="D175" s="77">
        <v>208.83150000000001</v>
      </c>
      <c r="E175" s="77">
        <f t="shared" si="14"/>
        <v>-242.85160000000002</v>
      </c>
      <c r="F175" s="77">
        <v>2.2856999999999998</v>
      </c>
      <c r="G175" s="77">
        <v>25.120700000000003</v>
      </c>
      <c r="H175">
        <v>0</v>
      </c>
      <c r="I175" s="78">
        <v>8109</v>
      </c>
      <c r="J175">
        <v>201009</v>
      </c>
      <c r="K175" s="78">
        <v>8109</v>
      </c>
      <c r="L175" s="77">
        <f t="shared" si="13"/>
        <v>17.699999999999818</v>
      </c>
      <c r="M175" s="78">
        <v>796</v>
      </c>
      <c r="N175" s="78">
        <v>12.321540000000001</v>
      </c>
      <c r="O175" s="78">
        <v>779</v>
      </c>
      <c r="P175" s="78">
        <v>3.1045699999999998</v>
      </c>
      <c r="Q175" s="144">
        <v>990.75</v>
      </c>
      <c r="R175" s="78">
        <v>738</v>
      </c>
      <c r="S175" s="78">
        <v>6160</v>
      </c>
      <c r="T175" s="78">
        <v>1016</v>
      </c>
      <c r="U175" s="78">
        <v>21964</v>
      </c>
      <c r="V175" s="219">
        <v>-4.6257512292842834E-2</v>
      </c>
      <c r="W175" s="78">
        <v>5114</v>
      </c>
      <c r="X175" s="78">
        <v>8255</v>
      </c>
      <c r="Y175" s="78">
        <v>5087</v>
      </c>
      <c r="Z175" s="78">
        <v>4177</v>
      </c>
      <c r="AA175" s="78">
        <v>98.67</v>
      </c>
      <c r="AB175" s="78">
        <v>135.59</v>
      </c>
      <c r="AC175" s="78">
        <v>143108</v>
      </c>
      <c r="AD175" s="104">
        <v>7.6258900000000001</v>
      </c>
      <c r="AE175" s="78">
        <v>240621</v>
      </c>
      <c r="AF175" s="104">
        <v>1.18984</v>
      </c>
      <c r="AG175" s="78">
        <v>-52573</v>
      </c>
      <c r="AH175" s="104">
        <v>-2.1282100000000002</v>
      </c>
      <c r="AI175" s="78">
        <v>-68432</v>
      </c>
      <c r="AJ175" s="104">
        <v>0.50390999999999997</v>
      </c>
      <c r="AK175" s="78">
        <v>8100</v>
      </c>
      <c r="AL175" s="78">
        <v>7500</v>
      </c>
      <c r="AM175" s="8">
        <v>8100</v>
      </c>
      <c r="AN175" s="78">
        <v>62.5</v>
      </c>
      <c r="AO175" s="78">
        <v>8200</v>
      </c>
      <c r="AP175" s="78">
        <v>7000</v>
      </c>
      <c r="AQ175" s="78">
        <v>8100</v>
      </c>
      <c r="AR175" s="78">
        <v>312</v>
      </c>
      <c r="AS175" s="78">
        <v>0</v>
      </c>
      <c r="AT175" s="78">
        <v>0</v>
      </c>
      <c r="AU175" s="78">
        <v>0</v>
      </c>
      <c r="AV175" s="78">
        <v>0</v>
      </c>
      <c r="AW175" s="77">
        <v>16.59</v>
      </c>
      <c r="AX175" s="144">
        <f t="shared" si="15"/>
        <v>0.1</v>
      </c>
      <c r="AY175" s="144">
        <f t="shared" si="16"/>
        <v>0.06</v>
      </c>
      <c r="AZ175" s="144">
        <f t="shared" si="17"/>
        <v>0.03</v>
      </c>
      <c r="BA175" s="54">
        <f t="shared" si="18"/>
        <v>19.757971708335393</v>
      </c>
      <c r="BB175" s="54">
        <f t="shared" si="19"/>
        <v>15.489028291664606</v>
      </c>
    </row>
    <row r="176" spans="1:54" x14ac:dyDescent="0.25">
      <c r="A176" s="3">
        <v>40435</v>
      </c>
      <c r="B176" s="77">
        <v>8132.6</v>
      </c>
      <c r="C176" s="77">
        <v>1408.97406</v>
      </c>
      <c r="D176" s="77">
        <v>104.0882</v>
      </c>
      <c r="E176" s="77">
        <f t="shared" si="14"/>
        <v>-114.72970000000001</v>
      </c>
      <c r="F176" s="77">
        <v>5.2625000000000002</v>
      </c>
      <c r="G176" s="77">
        <v>3.3637000000000001</v>
      </c>
      <c r="H176">
        <v>0</v>
      </c>
      <c r="I176" s="78">
        <v>8122</v>
      </c>
      <c r="J176">
        <v>201009</v>
      </c>
      <c r="K176" s="78">
        <v>8122</v>
      </c>
      <c r="L176" s="77">
        <f t="shared" si="13"/>
        <v>-10.600000000000364</v>
      </c>
      <c r="M176" s="78">
        <v>1101</v>
      </c>
      <c r="N176" s="78">
        <v>17.446159999999999</v>
      </c>
      <c r="O176" s="78">
        <v>646</v>
      </c>
      <c r="P176" s="78">
        <v>2.57172</v>
      </c>
      <c r="Q176" s="144">
        <v>1262.5</v>
      </c>
      <c r="R176" s="78">
        <v>1086</v>
      </c>
      <c r="S176" s="78">
        <v>3555</v>
      </c>
      <c r="T176" s="78">
        <v>747</v>
      </c>
      <c r="U176" s="78">
        <v>22445</v>
      </c>
      <c r="V176" s="219">
        <v>-3.3281354421920248E-2</v>
      </c>
      <c r="W176" s="78">
        <v>8979</v>
      </c>
      <c r="X176" s="78">
        <v>8979</v>
      </c>
      <c r="Y176" s="78">
        <v>8207</v>
      </c>
      <c r="Z176" s="78">
        <v>10683</v>
      </c>
      <c r="AA176" s="78">
        <v>73.209999999999994</v>
      </c>
      <c r="AB176" s="78">
        <v>146.21</v>
      </c>
      <c r="AC176" s="78">
        <v>147264</v>
      </c>
      <c r="AD176" s="104">
        <v>7.6313000000000004</v>
      </c>
      <c r="AE176" s="78">
        <v>250378</v>
      </c>
      <c r="AF176" s="104">
        <v>1.15151</v>
      </c>
      <c r="AG176" s="78">
        <v>-29127</v>
      </c>
      <c r="AH176" s="104">
        <v>-2.4029199999999999</v>
      </c>
      <c r="AI176" s="78">
        <v>-91673</v>
      </c>
      <c r="AJ176" s="104">
        <v>0.34882000000000002</v>
      </c>
      <c r="AK176" s="78">
        <v>8200</v>
      </c>
      <c r="AL176" s="78">
        <v>7500</v>
      </c>
      <c r="AM176" s="8">
        <v>8100</v>
      </c>
      <c r="AN176" s="78">
        <v>54.5</v>
      </c>
      <c r="AO176" s="78">
        <v>8200</v>
      </c>
      <c r="AP176" s="78">
        <v>7000</v>
      </c>
      <c r="AQ176" s="78">
        <v>8100</v>
      </c>
      <c r="AR176" s="78">
        <v>308</v>
      </c>
      <c r="AS176" s="78">
        <v>0</v>
      </c>
      <c r="AT176" s="78">
        <v>0</v>
      </c>
      <c r="AU176" s="78">
        <v>0</v>
      </c>
      <c r="AV176" s="78">
        <v>0</v>
      </c>
      <c r="AW176" s="77">
        <v>16.68</v>
      </c>
      <c r="AX176" s="144">
        <f t="shared" si="15"/>
        <v>0.17</v>
      </c>
      <c r="AY176" s="144">
        <f t="shared" si="16"/>
        <v>0.1</v>
      </c>
      <c r="AZ176" s="144">
        <f t="shared" si="17"/>
        <v>0.05</v>
      </c>
      <c r="BA176" s="54">
        <f t="shared" si="18"/>
        <v>19.745714984350336</v>
      </c>
      <c r="BB176" s="54">
        <f t="shared" si="19"/>
        <v>15.39628501564966</v>
      </c>
    </row>
    <row r="177" spans="1:54" x14ac:dyDescent="0.25">
      <c r="A177" s="3">
        <v>40436</v>
      </c>
      <c r="B177" s="77">
        <v>8163.82</v>
      </c>
      <c r="C177" s="77">
        <v>1461.7786100000001</v>
      </c>
      <c r="D177" s="77">
        <v>38.897399999999998</v>
      </c>
      <c r="E177" s="77">
        <f t="shared" si="14"/>
        <v>-35.19100000000001</v>
      </c>
      <c r="F177" s="77">
        <v>1.7950999999999999</v>
      </c>
      <c r="G177" s="77">
        <v>3.5699000000000001</v>
      </c>
      <c r="H177" t="s">
        <v>1614</v>
      </c>
      <c r="I177" s="78">
        <v>8154</v>
      </c>
      <c r="J177">
        <v>201010</v>
      </c>
      <c r="K177" s="78">
        <v>8156</v>
      </c>
      <c r="L177" s="77">
        <f t="shared" si="13"/>
        <v>-7.819999999999709</v>
      </c>
      <c r="M177" s="78">
        <v>660</v>
      </c>
      <c r="N177" s="78">
        <v>10.34637</v>
      </c>
      <c r="O177" s="78">
        <v>3382</v>
      </c>
      <c r="P177" s="78">
        <v>13.76868</v>
      </c>
      <c r="Q177" s="144">
        <v>1505.5</v>
      </c>
      <c r="R177" s="78">
        <v>1220</v>
      </c>
      <c r="S177" s="78">
        <v>3540</v>
      </c>
      <c r="T177" s="78">
        <v>3100</v>
      </c>
      <c r="U177" s="78">
        <v>14608</v>
      </c>
      <c r="V177" s="219">
        <v>-0.21221248630887185</v>
      </c>
      <c r="W177" s="78">
        <v>6028</v>
      </c>
      <c r="X177" s="78">
        <v>5888</v>
      </c>
      <c r="Y177" s="78">
        <v>5577</v>
      </c>
      <c r="Z177" s="78">
        <v>2080</v>
      </c>
      <c r="AA177" s="78">
        <v>75.010000000000005</v>
      </c>
      <c r="AB177" s="78">
        <v>149.28</v>
      </c>
      <c r="AC177" s="78">
        <v>51421</v>
      </c>
      <c r="AD177" s="104">
        <v>5.0304500000000001</v>
      </c>
      <c r="AE177" s="78">
        <v>100036</v>
      </c>
      <c r="AF177" s="104">
        <v>2.0226299999999999</v>
      </c>
      <c r="AG177" s="78">
        <v>-8233</v>
      </c>
      <c r="AH177" s="104">
        <v>-1.6478699999999999</v>
      </c>
      <c r="AI177" s="78">
        <v>-7197</v>
      </c>
      <c r="AJ177" s="104">
        <v>-0.68228999999999995</v>
      </c>
      <c r="AK177" s="78">
        <v>8500</v>
      </c>
      <c r="AL177" s="78">
        <v>7500</v>
      </c>
      <c r="AM177" s="8">
        <v>8200</v>
      </c>
      <c r="AN177" s="78">
        <v>311</v>
      </c>
      <c r="AO177" s="78">
        <v>9200</v>
      </c>
      <c r="AP177" s="78">
        <v>6600</v>
      </c>
      <c r="AQ177" s="78">
        <v>8200</v>
      </c>
      <c r="AR177" s="78">
        <v>545</v>
      </c>
      <c r="AS177" s="78">
        <v>0</v>
      </c>
      <c r="AT177" s="78">
        <v>0</v>
      </c>
      <c r="AU177" s="78">
        <v>0</v>
      </c>
      <c r="AV177" s="78">
        <v>0</v>
      </c>
      <c r="AW177" s="77">
        <v>16.87</v>
      </c>
      <c r="AX177" s="144">
        <f t="shared" si="15"/>
        <v>0.27</v>
      </c>
      <c r="AY177" s="144">
        <f t="shared" si="16"/>
        <v>0.16</v>
      </c>
      <c r="AZ177" s="144">
        <f t="shared" si="17"/>
        <v>0.08</v>
      </c>
      <c r="BA177" s="54">
        <f t="shared" si="18"/>
        <v>19.705679967468978</v>
      </c>
      <c r="BB177" s="54">
        <f t="shared" si="19"/>
        <v>15.328320032531023</v>
      </c>
    </row>
    <row r="178" spans="1:54" x14ac:dyDescent="0.25">
      <c r="A178" s="3">
        <v>40437</v>
      </c>
      <c r="B178" s="77">
        <v>8099.75</v>
      </c>
      <c r="C178" s="77">
        <v>1334.30746</v>
      </c>
      <c r="D178" s="77">
        <v>43.894100000000002</v>
      </c>
      <c r="E178" s="77">
        <f t="shared" si="14"/>
        <v>37.603700000000103</v>
      </c>
      <c r="F178" s="77">
        <v>-7.7033000000000005</v>
      </c>
      <c r="G178" s="77">
        <v>-5.7866</v>
      </c>
      <c r="H178">
        <v>0</v>
      </c>
      <c r="I178" s="78">
        <v>8070</v>
      </c>
      <c r="J178">
        <v>201010</v>
      </c>
      <c r="K178" s="78">
        <v>8070</v>
      </c>
      <c r="L178" s="77">
        <f t="shared" si="13"/>
        <v>-29.75</v>
      </c>
      <c r="M178" s="78">
        <v>-3487</v>
      </c>
      <c r="N178" s="78">
        <v>-56.66169</v>
      </c>
      <c r="O178" s="78">
        <v>2151</v>
      </c>
      <c r="P178" s="78">
        <v>8.6580300000000001</v>
      </c>
      <c r="Q178" s="144">
        <v>-2949.25</v>
      </c>
      <c r="R178" s="78">
        <v>1014</v>
      </c>
      <c r="S178" s="78">
        <v>3633</v>
      </c>
      <c r="T178" s="78">
        <v>-377</v>
      </c>
      <c r="U178" s="78">
        <v>17784</v>
      </c>
      <c r="V178" s="219">
        <v>2.1198830409356724E-2</v>
      </c>
      <c r="W178" s="78">
        <v>3786</v>
      </c>
      <c r="X178" s="78">
        <v>3646</v>
      </c>
      <c r="Y178" s="78">
        <v>2640</v>
      </c>
      <c r="Z178" s="78">
        <v>-1006</v>
      </c>
      <c r="AA178" s="78">
        <v>98.46</v>
      </c>
      <c r="AB178" s="78">
        <v>124.06</v>
      </c>
      <c r="AC178" s="78">
        <v>59559</v>
      </c>
      <c r="AD178" s="104">
        <v>4.2356999999999996</v>
      </c>
      <c r="AE178" s="78">
        <v>109503</v>
      </c>
      <c r="AF178" s="104">
        <v>2.5878399999999999</v>
      </c>
      <c r="AG178" s="78">
        <v>-16995</v>
      </c>
      <c r="AH178" s="104">
        <v>-1.77051</v>
      </c>
      <c r="AI178" s="78">
        <v>-1247</v>
      </c>
      <c r="AJ178" s="104">
        <v>-0.64685999999999999</v>
      </c>
      <c r="AK178" s="78">
        <v>8500</v>
      </c>
      <c r="AL178" s="78">
        <v>7500</v>
      </c>
      <c r="AM178" s="8">
        <v>8100</v>
      </c>
      <c r="AN178" s="78">
        <v>312</v>
      </c>
      <c r="AO178" s="78">
        <v>8800</v>
      </c>
      <c r="AP178" s="78">
        <v>7000</v>
      </c>
      <c r="AQ178" s="78">
        <v>8100</v>
      </c>
      <c r="AR178" s="78">
        <v>436</v>
      </c>
      <c r="AS178" s="78">
        <v>0</v>
      </c>
      <c r="AT178" s="78">
        <v>0</v>
      </c>
      <c r="AU178" s="78">
        <v>0</v>
      </c>
      <c r="AV178" s="78">
        <v>0</v>
      </c>
      <c r="AW178" s="77">
        <v>16.59</v>
      </c>
      <c r="AX178" s="144">
        <f t="shared" si="15"/>
        <v>0.1</v>
      </c>
      <c r="AY178" s="144">
        <f t="shared" si="16"/>
        <v>0.06</v>
      </c>
      <c r="AZ178" s="144">
        <f t="shared" si="17"/>
        <v>0.03</v>
      </c>
      <c r="BA178" s="54">
        <f t="shared" si="18"/>
        <v>19.677206077485685</v>
      </c>
      <c r="BB178" s="54">
        <f t="shared" si="19"/>
        <v>15.233793922514309</v>
      </c>
    </row>
    <row r="179" spans="1:54" x14ac:dyDescent="0.25">
      <c r="A179" s="3">
        <v>40438</v>
      </c>
      <c r="B179" s="77">
        <v>8158.33</v>
      </c>
      <c r="C179" s="77">
        <v>1510.52925</v>
      </c>
      <c r="D179" s="77">
        <v>75.400199999999998</v>
      </c>
      <c r="E179" s="77">
        <f t="shared" si="14"/>
        <v>121.73260000000005</v>
      </c>
      <c r="F179" s="77">
        <v>-2.0430999999999999</v>
      </c>
      <c r="G179" s="77">
        <v>18.241099999999999</v>
      </c>
      <c r="H179">
        <v>0</v>
      </c>
      <c r="I179" s="78">
        <v>8171</v>
      </c>
      <c r="J179">
        <v>201010</v>
      </c>
      <c r="K179" s="78">
        <v>8171</v>
      </c>
      <c r="L179" s="77">
        <f t="shared" si="13"/>
        <v>12.670000000000073</v>
      </c>
      <c r="M179" s="78">
        <v>-4221</v>
      </c>
      <c r="N179" s="78">
        <v>-69.37039</v>
      </c>
      <c r="O179" s="78">
        <v>2844</v>
      </c>
      <c r="P179" s="78">
        <v>11.594340000000001</v>
      </c>
      <c r="Q179" s="144">
        <v>-3510</v>
      </c>
      <c r="R179" s="78">
        <v>939</v>
      </c>
      <c r="S179" s="78">
        <v>6727</v>
      </c>
      <c r="T179" s="78">
        <v>1626</v>
      </c>
      <c r="U179" s="78">
        <v>19550</v>
      </c>
      <c r="V179" s="219">
        <v>-8.3171355498721233E-2</v>
      </c>
      <c r="W179" s="78">
        <v>3095</v>
      </c>
      <c r="X179" s="78">
        <v>170</v>
      </c>
      <c r="Y179" s="78">
        <v>3157</v>
      </c>
      <c r="Z179" s="78">
        <v>-974</v>
      </c>
      <c r="AA179" s="78">
        <v>77.59</v>
      </c>
      <c r="AB179" s="78">
        <v>118.35</v>
      </c>
      <c r="AC179" s="78">
        <v>72774</v>
      </c>
      <c r="AD179" s="104">
        <v>5.6502600000000003</v>
      </c>
      <c r="AE179" s="78">
        <v>115730</v>
      </c>
      <c r="AF179" s="104">
        <v>2.3496899999999998</v>
      </c>
      <c r="AG179" s="78">
        <v>-28155</v>
      </c>
      <c r="AH179" s="104">
        <v>-2.915</v>
      </c>
      <c r="AI179" s="78">
        <v>8953</v>
      </c>
      <c r="AJ179" s="104">
        <v>-0.27200999999999997</v>
      </c>
      <c r="AK179" s="78">
        <v>8500</v>
      </c>
      <c r="AL179" s="78">
        <v>7800</v>
      </c>
      <c r="AM179" s="8">
        <v>8200</v>
      </c>
      <c r="AN179" s="78">
        <v>309</v>
      </c>
      <c r="AO179" s="78">
        <v>8800</v>
      </c>
      <c r="AP179" s="78">
        <v>7000</v>
      </c>
      <c r="AQ179" s="78">
        <v>8100</v>
      </c>
      <c r="AR179" s="78">
        <v>449</v>
      </c>
      <c r="AS179" s="78">
        <v>0</v>
      </c>
      <c r="AT179" s="78">
        <v>0</v>
      </c>
      <c r="AU179" s="78">
        <v>0</v>
      </c>
      <c r="AV179" s="78">
        <v>0</v>
      </c>
      <c r="AW179" s="77">
        <v>16.420000000000002</v>
      </c>
      <c r="AX179" s="144">
        <f t="shared" si="15"/>
        <v>0.06</v>
      </c>
      <c r="AY179" s="144">
        <f t="shared" si="16"/>
        <v>0.04</v>
      </c>
      <c r="AZ179" s="144">
        <f t="shared" si="17"/>
        <v>0.02</v>
      </c>
      <c r="BA179" s="54">
        <f t="shared" si="18"/>
        <v>19.640146421992579</v>
      </c>
      <c r="BB179" s="54">
        <f t="shared" si="19"/>
        <v>15.123853578007417</v>
      </c>
    </row>
    <row r="180" spans="1:54" x14ac:dyDescent="0.25">
      <c r="A180" s="3">
        <v>40441</v>
      </c>
      <c r="B180" s="77">
        <v>8186.96</v>
      </c>
      <c r="C180" s="77">
        <v>1227.58448</v>
      </c>
      <c r="D180" s="77">
        <v>57.542099999999998</v>
      </c>
      <c r="E180" s="77">
        <f t="shared" si="14"/>
        <v>130.75210000000004</v>
      </c>
      <c r="F180" s="77">
        <v>4.0945</v>
      </c>
      <c r="G180" s="77">
        <v>1.2170999999999998</v>
      </c>
      <c r="H180">
        <v>0</v>
      </c>
      <c r="I180" s="78">
        <v>8178</v>
      </c>
      <c r="J180">
        <v>201010</v>
      </c>
      <c r="K180" s="78">
        <v>8178</v>
      </c>
      <c r="L180" s="77">
        <f t="shared" si="13"/>
        <v>-8.9600000000000364</v>
      </c>
      <c r="M180" s="78">
        <v>-3392</v>
      </c>
      <c r="N180" s="78">
        <v>-55.842269999999999</v>
      </c>
      <c r="O180" s="78">
        <v>2943</v>
      </c>
      <c r="P180" s="78">
        <v>12.01248</v>
      </c>
      <c r="Q180" s="144">
        <v>-2656.25</v>
      </c>
      <c r="R180" s="78">
        <v>974</v>
      </c>
      <c r="S180" s="78">
        <v>7455</v>
      </c>
      <c r="T180" s="78">
        <v>1383</v>
      </c>
      <c r="U180" s="78">
        <v>20391</v>
      </c>
      <c r="V180" s="219">
        <v>-6.7824040017654852E-2</v>
      </c>
      <c r="W180" s="78">
        <v>3134</v>
      </c>
      <c r="X180" s="78">
        <v>9</v>
      </c>
      <c r="Y180" s="78">
        <v>4168</v>
      </c>
      <c r="Z180" s="78">
        <v>-1836</v>
      </c>
      <c r="AA180" s="78">
        <v>73.03</v>
      </c>
      <c r="AB180" s="78">
        <v>115.08</v>
      </c>
      <c r="AC180" s="78">
        <v>76956</v>
      </c>
      <c r="AD180" s="104">
        <v>5.8084899999999999</v>
      </c>
      <c r="AE180" s="78">
        <v>116411</v>
      </c>
      <c r="AF180" s="104">
        <v>2.22715</v>
      </c>
      <c r="AG180" s="78">
        <v>-30839</v>
      </c>
      <c r="AH180" s="104">
        <v>-3.1017399999999999</v>
      </c>
      <c r="AI180" s="78">
        <v>10585</v>
      </c>
      <c r="AJ180" s="104">
        <v>-0.22513</v>
      </c>
      <c r="AK180" s="78">
        <v>8500</v>
      </c>
      <c r="AL180" s="78">
        <v>7800</v>
      </c>
      <c r="AM180" s="8">
        <v>8200</v>
      </c>
      <c r="AN180" s="78">
        <v>302</v>
      </c>
      <c r="AO180" s="78">
        <v>8800</v>
      </c>
      <c r="AP180" s="78">
        <v>7000</v>
      </c>
      <c r="AQ180" s="78">
        <v>8200</v>
      </c>
      <c r="AR180" s="78">
        <v>437</v>
      </c>
      <c r="AS180" s="78">
        <v>0</v>
      </c>
      <c r="AT180" s="78">
        <v>0</v>
      </c>
      <c r="AU180" s="78">
        <v>0</v>
      </c>
      <c r="AV180" s="78">
        <v>0</v>
      </c>
      <c r="AW180" s="77">
        <v>16.93</v>
      </c>
      <c r="AX180" s="144">
        <f t="shared" si="15"/>
        <v>0.37</v>
      </c>
      <c r="AY180" s="144">
        <f t="shared" si="16"/>
        <v>0.24</v>
      </c>
      <c r="AZ180" s="144">
        <f t="shared" si="17"/>
        <v>0.12</v>
      </c>
      <c r="BA180" s="54">
        <f t="shared" si="18"/>
        <v>19.63299067944256</v>
      </c>
      <c r="BB180" s="54">
        <f t="shared" si="19"/>
        <v>15.100009320557437</v>
      </c>
    </row>
    <row r="181" spans="1:54" x14ac:dyDescent="0.25">
      <c r="A181" s="3">
        <v>40442</v>
      </c>
      <c r="B181" s="77">
        <v>8196.4</v>
      </c>
      <c r="C181" s="77">
        <v>1305.70091</v>
      </c>
      <c r="D181" s="77">
        <v>41.715600000000002</v>
      </c>
      <c r="E181" s="77">
        <f t="shared" si="14"/>
        <v>216.6739</v>
      </c>
      <c r="F181" s="77">
        <v>-4.0588999999999995</v>
      </c>
      <c r="G181" s="77">
        <v>5.3277000000000001</v>
      </c>
      <c r="H181">
        <v>0</v>
      </c>
      <c r="I181" s="78">
        <v>8192</v>
      </c>
      <c r="J181">
        <v>201010</v>
      </c>
      <c r="K181" s="78">
        <v>8192</v>
      </c>
      <c r="L181" s="77">
        <f t="shared" si="13"/>
        <v>-4.3999999999996362</v>
      </c>
      <c r="M181" s="78">
        <v>-6226</v>
      </c>
      <c r="N181" s="78">
        <v>-102.33881</v>
      </c>
      <c r="O181" s="78">
        <v>2291</v>
      </c>
      <c r="P181" s="78">
        <v>9.3599200000000007</v>
      </c>
      <c r="Q181" s="144">
        <v>-5653.25</v>
      </c>
      <c r="R181" s="78">
        <v>907</v>
      </c>
      <c r="S181" s="78">
        <v>7729</v>
      </c>
      <c r="T181" s="78">
        <v>51</v>
      </c>
      <c r="U181" s="78">
        <v>20810</v>
      </c>
      <c r="V181" s="219">
        <v>-2.4507448342143199E-3</v>
      </c>
      <c r="W181" s="78">
        <v>2614</v>
      </c>
      <c r="X181" s="78">
        <v>-610</v>
      </c>
      <c r="Y181" s="78">
        <v>2955</v>
      </c>
      <c r="Z181" s="78">
        <v>-3337</v>
      </c>
      <c r="AA181" s="78">
        <v>72.55</v>
      </c>
      <c r="AB181" s="78">
        <v>113.38</v>
      </c>
      <c r="AC181" s="78">
        <v>92352</v>
      </c>
      <c r="AD181" s="104">
        <v>6.1231099999999996</v>
      </c>
      <c r="AE181" s="78">
        <v>125898</v>
      </c>
      <c r="AF181" s="104">
        <v>2.4878</v>
      </c>
      <c r="AG181" s="78">
        <v>-36278</v>
      </c>
      <c r="AH181" s="104">
        <v>-3.4254899999999999</v>
      </c>
      <c r="AI181" s="78">
        <v>11377</v>
      </c>
      <c r="AJ181" s="104">
        <v>-0.11795</v>
      </c>
      <c r="AK181" s="78">
        <v>8600</v>
      </c>
      <c r="AL181" s="78">
        <v>7800</v>
      </c>
      <c r="AM181" s="8">
        <v>8200</v>
      </c>
      <c r="AN181" s="78">
        <v>300</v>
      </c>
      <c r="AO181" s="78">
        <v>8800</v>
      </c>
      <c r="AP181" s="78">
        <v>7000</v>
      </c>
      <c r="AQ181" s="78">
        <v>8200</v>
      </c>
      <c r="AR181" s="78">
        <v>440</v>
      </c>
      <c r="AS181" s="78">
        <v>0</v>
      </c>
      <c r="AT181" s="78">
        <v>0</v>
      </c>
      <c r="AU181" s="78">
        <v>0</v>
      </c>
      <c r="AV181" s="78">
        <v>0</v>
      </c>
      <c r="AW181" s="77">
        <v>17.03</v>
      </c>
      <c r="AX181" s="144">
        <f t="shared" si="15"/>
        <v>0.41</v>
      </c>
      <c r="AY181" s="144">
        <f t="shared" si="16"/>
        <v>0.26</v>
      </c>
      <c r="AZ181" s="144">
        <f t="shared" si="17"/>
        <v>0.13</v>
      </c>
      <c r="BA181" s="54">
        <f t="shared" si="18"/>
        <v>19.575519671098128</v>
      </c>
      <c r="BB181" s="54">
        <f t="shared" si="19"/>
        <v>15.066480328901868</v>
      </c>
    </row>
    <row r="182" spans="1:54" x14ac:dyDescent="0.25">
      <c r="A182" s="3">
        <v>40444</v>
      </c>
      <c r="B182" s="77">
        <v>8202.5400000000009</v>
      </c>
      <c r="C182" s="77">
        <v>1363.97954</v>
      </c>
      <c r="D182" s="77">
        <v>33.107100000000003</v>
      </c>
      <c r="E182" s="77">
        <f t="shared" si="14"/>
        <v>475.71720000000005</v>
      </c>
      <c r="F182" s="77">
        <v>-8.7457000000000011</v>
      </c>
      <c r="G182" s="77">
        <v>1.2638</v>
      </c>
      <c r="H182">
        <v>0</v>
      </c>
      <c r="I182" s="78">
        <v>8202</v>
      </c>
      <c r="J182">
        <v>201010</v>
      </c>
      <c r="K182" s="78">
        <v>8202</v>
      </c>
      <c r="L182" s="77">
        <f t="shared" si="13"/>
        <v>-0.54000000000087311</v>
      </c>
      <c r="M182" s="78">
        <v>-5712</v>
      </c>
      <c r="N182" s="78">
        <v>-94.059489999999997</v>
      </c>
      <c r="O182" s="78">
        <v>2296</v>
      </c>
      <c r="P182" s="78">
        <v>9.3924299999999992</v>
      </c>
      <c r="Q182" s="144">
        <v>-5138</v>
      </c>
      <c r="R182" s="78">
        <v>965</v>
      </c>
      <c r="S182" s="78">
        <v>7587</v>
      </c>
      <c r="T182" s="78">
        <v>371</v>
      </c>
      <c r="U182" s="78">
        <v>21371</v>
      </c>
      <c r="V182" s="219">
        <v>-1.7359973796265967E-2</v>
      </c>
      <c r="W182" s="78">
        <v>2735</v>
      </c>
      <c r="X182" s="78">
        <v>-514</v>
      </c>
      <c r="Y182" s="78">
        <v>4317</v>
      </c>
      <c r="Z182" s="78">
        <v>-2147</v>
      </c>
      <c r="AA182" s="78">
        <v>86.43</v>
      </c>
      <c r="AB182" s="78">
        <v>114.24</v>
      </c>
      <c r="AC182" s="78">
        <v>95969</v>
      </c>
      <c r="AD182" s="104">
        <v>6.2574399999999999</v>
      </c>
      <c r="AE182" s="78">
        <v>132152</v>
      </c>
      <c r="AF182" s="104">
        <v>2.5235500000000002</v>
      </c>
      <c r="AG182" s="78">
        <v>-40717</v>
      </c>
      <c r="AH182" s="104">
        <v>-3.7563900000000001</v>
      </c>
      <c r="AI182" s="78">
        <v>11990</v>
      </c>
      <c r="AJ182" s="104">
        <v>-0.23132</v>
      </c>
      <c r="AK182" s="78">
        <v>8600</v>
      </c>
      <c r="AL182" s="78">
        <v>7700</v>
      </c>
      <c r="AM182" s="8">
        <v>8200</v>
      </c>
      <c r="AN182" s="78">
        <v>299</v>
      </c>
      <c r="AO182" s="78">
        <v>8800</v>
      </c>
      <c r="AP182" s="78">
        <v>7000</v>
      </c>
      <c r="AQ182" s="78">
        <v>8200</v>
      </c>
      <c r="AR182" s="78">
        <v>438</v>
      </c>
      <c r="AS182" s="78">
        <v>0</v>
      </c>
      <c r="AT182" s="78">
        <v>0</v>
      </c>
      <c r="AU182" s="78">
        <v>0</v>
      </c>
      <c r="AV182" s="78">
        <v>0</v>
      </c>
      <c r="AW182" s="77">
        <v>17.48</v>
      </c>
      <c r="AX182" s="144">
        <f t="shared" si="15"/>
        <v>0.51</v>
      </c>
      <c r="AY182" s="144">
        <f t="shared" si="16"/>
        <v>0.38</v>
      </c>
      <c r="AZ182" s="144">
        <f t="shared" si="17"/>
        <v>0.19</v>
      </c>
      <c r="BA182" s="54">
        <f t="shared" si="18"/>
        <v>19.148233083722129</v>
      </c>
      <c r="BB182" s="54">
        <f t="shared" si="19"/>
        <v>15.264766916277868</v>
      </c>
    </row>
    <row r="183" spans="1:54" x14ac:dyDescent="0.25">
      <c r="A183" s="3">
        <v>40445</v>
      </c>
      <c r="B183" s="77">
        <v>8166.62</v>
      </c>
      <c r="C183" s="77">
        <v>1221.13014</v>
      </c>
      <c r="D183" s="77">
        <v>-24.671500000000002</v>
      </c>
      <c r="E183" s="77">
        <f t="shared" si="14"/>
        <v>540.81869999999992</v>
      </c>
      <c r="F183" s="77">
        <v>-13.746199999999998</v>
      </c>
      <c r="G183" s="77">
        <v>-0.88989999999999991</v>
      </c>
      <c r="H183">
        <v>0</v>
      </c>
      <c r="I183" s="78">
        <v>8147</v>
      </c>
      <c r="J183">
        <v>201010</v>
      </c>
      <c r="K183" s="78">
        <v>8147</v>
      </c>
      <c r="L183" s="77">
        <f t="shared" si="13"/>
        <v>-19.619999999999891</v>
      </c>
      <c r="M183" s="78">
        <v>-8547</v>
      </c>
      <c r="N183" s="78">
        <v>-139.59752</v>
      </c>
      <c r="O183" s="78">
        <v>1221</v>
      </c>
      <c r="P183" s="78">
        <v>4.9500500000000001</v>
      </c>
      <c r="Q183" s="144">
        <v>-8241.75</v>
      </c>
      <c r="R183" s="78">
        <v>926</v>
      </c>
      <c r="S183" s="78">
        <v>6254</v>
      </c>
      <c r="T183" s="78">
        <v>-1966</v>
      </c>
      <c r="U183" s="78">
        <v>21913</v>
      </c>
      <c r="V183" s="219">
        <v>8.9718431981015839E-2</v>
      </c>
      <c r="W183" s="78">
        <v>1346</v>
      </c>
      <c r="X183" s="78">
        <v>-2002</v>
      </c>
      <c r="Y183" s="78">
        <v>2786</v>
      </c>
      <c r="Z183" s="78">
        <v>-3809</v>
      </c>
      <c r="AA183" s="78">
        <v>88.12</v>
      </c>
      <c r="AB183" s="78">
        <v>114.64</v>
      </c>
      <c r="AC183" s="78">
        <v>93423</v>
      </c>
      <c r="AD183" s="104">
        <v>5.3964299999999996</v>
      </c>
      <c r="AE183" s="78">
        <v>140695</v>
      </c>
      <c r="AF183" s="104">
        <v>2.8754200000000001</v>
      </c>
      <c r="AG183" s="78">
        <v>-46298</v>
      </c>
      <c r="AH183" s="104">
        <v>-3.4055300000000002</v>
      </c>
      <c r="AI183" s="78">
        <v>19316</v>
      </c>
      <c r="AJ183" s="104">
        <v>0.10629</v>
      </c>
      <c r="AK183" s="78">
        <v>8600</v>
      </c>
      <c r="AL183" s="78">
        <v>7700</v>
      </c>
      <c r="AM183" s="8">
        <v>8100</v>
      </c>
      <c r="AN183" s="78">
        <v>302</v>
      </c>
      <c r="AO183" s="78">
        <v>8800</v>
      </c>
      <c r="AP183" s="78">
        <v>7000</v>
      </c>
      <c r="AQ183" s="78">
        <v>8100</v>
      </c>
      <c r="AR183" s="78">
        <v>445</v>
      </c>
      <c r="AS183" s="78">
        <v>0</v>
      </c>
      <c r="AT183" s="78">
        <v>0</v>
      </c>
      <c r="AU183" s="78">
        <v>0</v>
      </c>
      <c r="AV183" s="78">
        <v>0</v>
      </c>
      <c r="AW183" s="77">
        <v>17.88</v>
      </c>
      <c r="AX183" s="144">
        <f t="shared" si="15"/>
        <v>0.72</v>
      </c>
      <c r="AY183" s="144">
        <f t="shared" si="16"/>
        <v>0.51</v>
      </c>
      <c r="AZ183" s="144">
        <f t="shared" si="17"/>
        <v>0.25</v>
      </c>
      <c r="BA183" s="54">
        <f t="shared" si="18"/>
        <v>18.802230723071862</v>
      </c>
      <c r="BB183" s="54">
        <f t="shared" si="19"/>
        <v>15.455769276928141</v>
      </c>
    </row>
    <row r="184" spans="1:54" x14ac:dyDescent="0.25">
      <c r="A184" s="3">
        <v>40448</v>
      </c>
      <c r="B184" s="77">
        <v>8191.54</v>
      </c>
      <c r="C184" s="77">
        <v>1265.59798</v>
      </c>
      <c r="D184" s="77">
        <v>40.823700000000002</v>
      </c>
      <c r="E184" s="77">
        <f t="shared" si="14"/>
        <v>640.93499999999995</v>
      </c>
      <c r="F184" s="77">
        <v>-6.9996</v>
      </c>
      <c r="G184" s="77">
        <v>-8.4280999999999988</v>
      </c>
      <c r="H184">
        <v>0</v>
      </c>
      <c r="I184" s="78">
        <v>8185</v>
      </c>
      <c r="J184">
        <v>201010</v>
      </c>
      <c r="K184" s="78">
        <v>8185</v>
      </c>
      <c r="L184" s="77">
        <f t="shared" si="13"/>
        <v>-6.5399999999999636</v>
      </c>
      <c r="M184" s="78">
        <v>-9717</v>
      </c>
      <c r="N184" s="78">
        <v>-159.46719999999999</v>
      </c>
      <c r="O184" s="78">
        <v>1479</v>
      </c>
      <c r="P184" s="78">
        <v>6.0285000000000002</v>
      </c>
      <c r="Q184" s="144">
        <v>-9347.25</v>
      </c>
      <c r="R184" s="78">
        <v>1003</v>
      </c>
      <c r="S184" s="78">
        <v>6806</v>
      </c>
      <c r="T184" s="78">
        <v>-1500</v>
      </c>
      <c r="U184" s="78">
        <v>22142</v>
      </c>
      <c r="V184" s="219">
        <v>6.7744557853852402E-2</v>
      </c>
      <c r="W184" s="78">
        <v>1107</v>
      </c>
      <c r="X184" s="78">
        <v>-2157</v>
      </c>
      <c r="Y184" s="78">
        <v>2233</v>
      </c>
      <c r="Z184" s="78">
        <v>-5143</v>
      </c>
      <c r="AA184" s="78">
        <v>75.930000000000007</v>
      </c>
      <c r="AB184" s="78">
        <v>121.58</v>
      </c>
      <c r="AC184" s="78">
        <v>94663</v>
      </c>
      <c r="AD184" s="104">
        <v>5.6954200000000004</v>
      </c>
      <c r="AE184" s="78">
        <v>139892</v>
      </c>
      <c r="AF184" s="104">
        <v>2.6064699999999998</v>
      </c>
      <c r="AG184" s="78">
        <v>-42651</v>
      </c>
      <c r="AH184" s="104">
        <v>-3.3683900000000002</v>
      </c>
      <c r="AI184" s="78">
        <v>19497</v>
      </c>
      <c r="AJ184" s="104">
        <v>-0.16313</v>
      </c>
      <c r="AK184" s="78">
        <v>8600</v>
      </c>
      <c r="AL184" s="78">
        <v>7700</v>
      </c>
      <c r="AM184" s="8">
        <v>8200</v>
      </c>
      <c r="AN184" s="78">
        <v>279</v>
      </c>
      <c r="AO184" s="78">
        <v>8800</v>
      </c>
      <c r="AP184" s="78">
        <v>7000</v>
      </c>
      <c r="AQ184" s="78">
        <v>8200</v>
      </c>
      <c r="AR184" s="78">
        <v>436</v>
      </c>
      <c r="AS184" s="78">
        <v>0</v>
      </c>
      <c r="AT184" s="78">
        <v>0</v>
      </c>
      <c r="AU184" s="78">
        <v>0</v>
      </c>
      <c r="AV184" s="78">
        <v>0</v>
      </c>
      <c r="AW184" s="77">
        <v>17.920000000000002</v>
      </c>
      <c r="AX184" s="144">
        <f t="shared" si="15"/>
        <v>0.75</v>
      </c>
      <c r="AY184" s="144">
        <f t="shared" si="16"/>
        <v>0.55000000000000004</v>
      </c>
      <c r="AZ184" s="144">
        <f t="shared" si="17"/>
        <v>0.27</v>
      </c>
      <c r="BA184" s="54">
        <f t="shared" si="18"/>
        <v>18.494082055895845</v>
      </c>
      <c r="BB184" s="54">
        <f t="shared" si="19"/>
        <v>15.638917944104165</v>
      </c>
    </row>
    <row r="185" spans="1:54" x14ac:dyDescent="0.25">
      <c r="A185" s="3">
        <v>40449</v>
      </c>
      <c r="B185" s="77">
        <v>8189.44</v>
      </c>
      <c r="C185" s="77">
        <v>1000.14067</v>
      </c>
      <c r="D185" s="77">
        <v>11.656700000000001</v>
      </c>
      <c r="E185" s="77">
        <f t="shared" si="14"/>
        <v>638.66769999999997</v>
      </c>
      <c r="F185" s="77">
        <v>-5.4151999999999996</v>
      </c>
      <c r="G185" s="77">
        <v>6.4837999999999996</v>
      </c>
      <c r="H185">
        <v>0</v>
      </c>
      <c r="I185" s="78">
        <v>8180</v>
      </c>
      <c r="J185">
        <v>201010</v>
      </c>
      <c r="K185" s="78">
        <v>8180</v>
      </c>
      <c r="L185" s="77">
        <f t="shared" si="13"/>
        <v>-9.4399999999995998</v>
      </c>
      <c r="M185" s="78">
        <v>-6539</v>
      </c>
      <c r="N185" s="78">
        <v>-107.35637</v>
      </c>
      <c r="O185" s="78">
        <v>2404</v>
      </c>
      <c r="P185" s="78">
        <v>9.8048900000000003</v>
      </c>
      <c r="Q185" s="144">
        <v>-5938</v>
      </c>
      <c r="R185" s="78">
        <v>1111</v>
      </c>
      <c r="S185" s="78">
        <v>5316</v>
      </c>
      <c r="T185" s="78">
        <v>-126</v>
      </c>
      <c r="U185" s="78">
        <v>22304</v>
      </c>
      <c r="V185" s="219">
        <v>5.6492109038737449E-3</v>
      </c>
      <c r="W185" s="78">
        <v>1262</v>
      </c>
      <c r="X185" s="78">
        <v>-1677</v>
      </c>
      <c r="Y185" s="78">
        <v>2547</v>
      </c>
      <c r="Z185" s="78">
        <v>-4087</v>
      </c>
      <c r="AA185" s="78">
        <v>106.24</v>
      </c>
      <c r="AB185" s="78">
        <v>122.71</v>
      </c>
      <c r="AC185" s="78">
        <v>88620</v>
      </c>
      <c r="AD185" s="104">
        <v>5.1884800000000002</v>
      </c>
      <c r="AE185" s="78">
        <v>145399</v>
      </c>
      <c r="AF185" s="104">
        <v>2.6969099999999999</v>
      </c>
      <c r="AG185" s="78">
        <v>-41268</v>
      </c>
      <c r="AH185" s="104">
        <v>-3.1395</v>
      </c>
      <c r="AI185" s="78">
        <v>13999</v>
      </c>
      <c r="AJ185" s="104">
        <v>-0.36958999999999997</v>
      </c>
      <c r="AK185" s="78">
        <v>8600</v>
      </c>
      <c r="AL185" s="78">
        <v>7700</v>
      </c>
      <c r="AM185" s="8">
        <v>8200</v>
      </c>
      <c r="AN185" s="78">
        <v>268</v>
      </c>
      <c r="AO185" s="78">
        <v>8800</v>
      </c>
      <c r="AP185" s="78">
        <v>7000</v>
      </c>
      <c r="AQ185" s="78">
        <v>8200</v>
      </c>
      <c r="AR185" s="78">
        <v>435</v>
      </c>
      <c r="AS185" s="78">
        <v>0</v>
      </c>
      <c r="AT185" s="78">
        <v>0</v>
      </c>
      <c r="AU185" s="78">
        <v>0</v>
      </c>
      <c r="AV185" s="78">
        <v>0</v>
      </c>
      <c r="AW185" s="77">
        <v>17.93</v>
      </c>
      <c r="AX185" s="144">
        <f t="shared" si="15"/>
        <v>0.75</v>
      </c>
      <c r="AY185" s="144">
        <f t="shared" si="16"/>
        <v>0.59</v>
      </c>
      <c r="AZ185" s="144">
        <f t="shared" si="17"/>
        <v>0.28999999999999998</v>
      </c>
      <c r="BA185" s="54">
        <f t="shared" si="18"/>
        <v>18.435460192872629</v>
      </c>
      <c r="BB185" s="54">
        <f t="shared" si="19"/>
        <v>15.668539807127379</v>
      </c>
    </row>
    <row r="186" spans="1:54" x14ac:dyDescent="0.25">
      <c r="A186" s="3">
        <v>40450</v>
      </c>
      <c r="B186" s="77">
        <v>8240.89</v>
      </c>
      <c r="C186" s="77">
        <v>1446.8249499999999</v>
      </c>
      <c r="D186" s="77">
        <v>86.561200000000014</v>
      </c>
      <c r="E186" s="77">
        <f t="shared" si="14"/>
        <v>777.88499999999988</v>
      </c>
      <c r="F186" s="77">
        <v>-3.7313999999999998</v>
      </c>
      <c r="G186" s="77">
        <v>7.2591999999999999</v>
      </c>
      <c r="H186">
        <v>0</v>
      </c>
      <c r="I186" s="78">
        <v>8210</v>
      </c>
      <c r="J186">
        <v>201010</v>
      </c>
      <c r="K186" s="78">
        <v>8210</v>
      </c>
      <c r="L186" s="77">
        <f t="shared" si="13"/>
        <v>-30.889999999999418</v>
      </c>
      <c r="M186" s="78">
        <v>-8521</v>
      </c>
      <c r="N186" s="78">
        <v>-140.32631000000001</v>
      </c>
      <c r="O186" s="78">
        <v>2380</v>
      </c>
      <c r="P186" s="78">
        <v>9.7430699999999995</v>
      </c>
      <c r="Q186" s="144">
        <v>-7926</v>
      </c>
      <c r="R186" s="78">
        <v>1298</v>
      </c>
      <c r="S186" s="78">
        <v>6209</v>
      </c>
      <c r="T186" s="78">
        <v>-301</v>
      </c>
      <c r="U186" s="78">
        <v>22060</v>
      </c>
      <c r="V186" s="219">
        <v>1.3644605621033545E-2</v>
      </c>
      <c r="W186" s="78">
        <v>666</v>
      </c>
      <c r="X186" s="78">
        <v>400</v>
      </c>
      <c r="Y186" s="78">
        <v>1934</v>
      </c>
      <c r="Z186" s="78">
        <v>-5168</v>
      </c>
      <c r="AA186" s="78">
        <v>79.2</v>
      </c>
      <c r="AB186" s="78">
        <v>129.01</v>
      </c>
      <c r="AC186" s="78">
        <v>91923</v>
      </c>
      <c r="AD186" s="104">
        <v>5.6244399999999999</v>
      </c>
      <c r="AE186" s="78">
        <v>151119</v>
      </c>
      <c r="AF186" s="104">
        <v>2.6640899999999998</v>
      </c>
      <c r="AG186" s="78">
        <v>-45241</v>
      </c>
      <c r="AH186" s="104">
        <v>-3.1619700000000002</v>
      </c>
      <c r="AI186" s="78">
        <v>9988</v>
      </c>
      <c r="AJ186" s="104">
        <v>-0.33465</v>
      </c>
      <c r="AK186" s="78">
        <v>8600</v>
      </c>
      <c r="AL186" s="78">
        <v>7700</v>
      </c>
      <c r="AM186" s="8">
        <v>8200</v>
      </c>
      <c r="AN186" s="78">
        <v>264</v>
      </c>
      <c r="AO186" s="78">
        <v>8800</v>
      </c>
      <c r="AP186" s="78">
        <v>7000</v>
      </c>
      <c r="AQ186" s="78">
        <v>8200</v>
      </c>
      <c r="AR186" s="78">
        <v>427</v>
      </c>
      <c r="AS186" s="78">
        <v>0</v>
      </c>
      <c r="AT186" s="78">
        <v>0</v>
      </c>
      <c r="AU186" s="78">
        <v>0</v>
      </c>
      <c r="AV186" s="78">
        <v>0</v>
      </c>
      <c r="AW186" s="77">
        <v>17.89</v>
      </c>
      <c r="AX186" s="144">
        <f t="shared" si="15"/>
        <v>0.65</v>
      </c>
      <c r="AY186" s="144">
        <f t="shared" si="16"/>
        <v>0.53</v>
      </c>
      <c r="AZ186" s="144">
        <f t="shared" si="17"/>
        <v>0.26</v>
      </c>
      <c r="BA186" s="54">
        <f t="shared" si="18"/>
        <v>18.239481488692459</v>
      </c>
      <c r="BB186" s="54">
        <f t="shared" si="19"/>
        <v>15.786518511307545</v>
      </c>
    </row>
    <row r="187" spans="1:54" x14ac:dyDescent="0.25">
      <c r="A187" s="3">
        <v>40451</v>
      </c>
      <c r="B187" s="77">
        <v>8237.7800000000007</v>
      </c>
      <c r="C187" s="77">
        <v>1260.8712</v>
      </c>
      <c r="D187" s="77">
        <v>11.738199999999999</v>
      </c>
      <c r="E187" s="77">
        <f t="shared" si="14"/>
        <v>916.88780000000008</v>
      </c>
      <c r="F187" s="77">
        <v>-2.0891999999999999</v>
      </c>
      <c r="G187" s="77">
        <v>-4.3439999999999994</v>
      </c>
      <c r="H187">
        <v>0</v>
      </c>
      <c r="I187" s="78">
        <v>8219</v>
      </c>
      <c r="J187">
        <v>201010</v>
      </c>
      <c r="K187" s="78">
        <v>8219</v>
      </c>
      <c r="L187" s="77">
        <f t="shared" si="13"/>
        <v>-18.780000000000655</v>
      </c>
      <c r="M187" s="78">
        <v>-7406</v>
      </c>
      <c r="N187" s="78">
        <v>-122.08450999999999</v>
      </c>
      <c r="O187" s="78">
        <v>2908</v>
      </c>
      <c r="P187" s="78">
        <v>11.91652</v>
      </c>
      <c r="Q187" s="144">
        <v>-6679</v>
      </c>
      <c r="R187" s="78">
        <v>1264</v>
      </c>
      <c r="S187" s="78">
        <v>6171</v>
      </c>
      <c r="T187" s="78">
        <v>210</v>
      </c>
      <c r="U187" s="78">
        <v>23005</v>
      </c>
      <c r="V187" s="219">
        <v>-9.1284503368832867E-3</v>
      </c>
      <c r="W187" s="78">
        <v>934</v>
      </c>
      <c r="X187" s="78">
        <v>788</v>
      </c>
      <c r="Y187" s="78">
        <v>1976</v>
      </c>
      <c r="Z187" s="78">
        <v>-5057</v>
      </c>
      <c r="AA187" s="78">
        <v>95.17</v>
      </c>
      <c r="AB187" s="78">
        <v>130.04</v>
      </c>
      <c r="AC187" s="78">
        <v>88952</v>
      </c>
      <c r="AD187" s="104">
        <v>5.5594700000000001</v>
      </c>
      <c r="AE187" s="78">
        <v>152106</v>
      </c>
      <c r="AF187" s="104">
        <v>2.6383700000000001</v>
      </c>
      <c r="AG187" s="78">
        <v>-46247</v>
      </c>
      <c r="AH187" s="104">
        <v>-3.20228</v>
      </c>
      <c r="AI187" s="78">
        <v>7242</v>
      </c>
      <c r="AJ187" s="104">
        <v>-0.36498000000000003</v>
      </c>
      <c r="AK187" s="78">
        <v>8600</v>
      </c>
      <c r="AL187" s="78">
        <v>7700</v>
      </c>
      <c r="AM187" s="8">
        <v>8200</v>
      </c>
      <c r="AN187" s="78">
        <v>264</v>
      </c>
      <c r="AO187" s="78">
        <v>8800</v>
      </c>
      <c r="AP187" s="78">
        <v>7000</v>
      </c>
      <c r="AQ187" s="78">
        <v>8200</v>
      </c>
      <c r="AR187" s="78">
        <v>431</v>
      </c>
      <c r="AS187" s="78">
        <v>0</v>
      </c>
      <c r="AT187" s="78">
        <v>0</v>
      </c>
      <c r="AU187" s="78">
        <v>0</v>
      </c>
      <c r="AV187" s="78">
        <v>0</v>
      </c>
      <c r="AW187" s="77">
        <v>18.2</v>
      </c>
      <c r="AX187" s="144">
        <f t="shared" si="15"/>
        <v>0.82</v>
      </c>
      <c r="AY187" s="144">
        <f t="shared" si="16"/>
        <v>0.73</v>
      </c>
      <c r="AZ187" s="144">
        <f t="shared" si="17"/>
        <v>0.36</v>
      </c>
      <c r="BA187" s="54">
        <f t="shared" si="18"/>
        <v>18.346041839723231</v>
      </c>
      <c r="BB187" s="54">
        <f t="shared" si="19"/>
        <v>15.732958160276768</v>
      </c>
    </row>
    <row r="188" spans="1:54" x14ac:dyDescent="0.25">
      <c r="A188" s="3">
        <v>40452</v>
      </c>
      <c r="B188" s="77">
        <v>8244.18</v>
      </c>
      <c r="C188" s="77">
        <v>1132.00801</v>
      </c>
      <c r="D188" s="77">
        <v>23.489899999999999</v>
      </c>
      <c r="E188" s="77">
        <f t="shared" si="14"/>
        <v>908.46210000000008</v>
      </c>
      <c r="F188" s="77">
        <v>-2.1886999999999999</v>
      </c>
      <c r="G188" s="77">
        <v>2.3388999999999998</v>
      </c>
      <c r="H188">
        <v>0</v>
      </c>
      <c r="I188" s="78">
        <v>8238</v>
      </c>
      <c r="J188">
        <v>201010</v>
      </c>
      <c r="K188" s="78">
        <v>8238</v>
      </c>
      <c r="L188" s="77">
        <f t="shared" si="13"/>
        <v>-6.180000000000291</v>
      </c>
      <c r="M188" s="78">
        <v>-9036</v>
      </c>
      <c r="N188" s="78">
        <v>-149.23703</v>
      </c>
      <c r="O188" s="78">
        <v>2364</v>
      </c>
      <c r="P188" s="78">
        <v>9.7038700000000002</v>
      </c>
      <c r="Q188" s="144">
        <v>-8445</v>
      </c>
      <c r="R188" s="78">
        <v>1324</v>
      </c>
      <c r="S188" s="78">
        <v>7366</v>
      </c>
      <c r="T188" s="78">
        <v>-402</v>
      </c>
      <c r="U188" s="78">
        <v>23816</v>
      </c>
      <c r="V188" s="219">
        <v>1.687940880080618E-2</v>
      </c>
      <c r="W188" s="78">
        <v>386</v>
      </c>
      <c r="X188" s="78">
        <v>-2842</v>
      </c>
      <c r="Y188" s="78">
        <v>1333</v>
      </c>
      <c r="Z188" s="78">
        <v>-6250</v>
      </c>
      <c r="AA188" s="78">
        <v>114.65</v>
      </c>
      <c r="AB188" s="78">
        <v>132.16</v>
      </c>
      <c r="AC188" s="78">
        <v>87731</v>
      </c>
      <c r="AD188" s="104">
        <v>5.6913200000000002</v>
      </c>
      <c r="AE188" s="78">
        <v>157837</v>
      </c>
      <c r="AF188" s="104">
        <v>2.33107</v>
      </c>
      <c r="AG188" s="78">
        <v>-52240</v>
      </c>
      <c r="AH188" s="104">
        <v>-3.5180500000000001</v>
      </c>
      <c r="AI188" s="78">
        <v>4073</v>
      </c>
      <c r="AJ188" s="104">
        <v>-0.28147</v>
      </c>
      <c r="AK188" s="78">
        <v>8600</v>
      </c>
      <c r="AL188" s="78">
        <v>7700</v>
      </c>
      <c r="AM188" s="8">
        <v>8200</v>
      </c>
      <c r="AN188" s="78">
        <v>259</v>
      </c>
      <c r="AO188" s="78">
        <v>8800</v>
      </c>
      <c r="AP188" s="78">
        <v>7000</v>
      </c>
      <c r="AQ188" s="78">
        <v>8200</v>
      </c>
      <c r="AR188" s="78">
        <v>414</v>
      </c>
      <c r="AS188" s="78">
        <v>0</v>
      </c>
      <c r="AT188" s="78">
        <v>0</v>
      </c>
      <c r="AU188" s="78">
        <v>0</v>
      </c>
      <c r="AV188" s="78">
        <v>0</v>
      </c>
      <c r="AW188" s="77">
        <v>18.04</v>
      </c>
      <c r="AX188" s="144">
        <f t="shared" si="15"/>
        <v>0.79</v>
      </c>
      <c r="AY188" s="144">
        <f t="shared" si="16"/>
        <v>0.71</v>
      </c>
      <c r="AZ188" s="144">
        <f t="shared" si="17"/>
        <v>0.35</v>
      </c>
      <c r="BA188" s="54">
        <f t="shared" si="18"/>
        <v>18.421504256959285</v>
      </c>
      <c r="BB188" s="54">
        <f t="shared" si="19"/>
        <v>15.70149574304072</v>
      </c>
    </row>
    <row r="189" spans="1:54" x14ac:dyDescent="0.25">
      <c r="A189" s="3">
        <v>40455</v>
      </c>
      <c r="B189" s="77">
        <v>8246.1</v>
      </c>
      <c r="C189" s="77">
        <v>1390.1819599999999</v>
      </c>
      <c r="D189" s="77">
        <v>24.7363</v>
      </c>
      <c r="E189" s="77">
        <f t="shared" si="14"/>
        <v>917.97000000000014</v>
      </c>
      <c r="F189" s="77">
        <v>-3.839</v>
      </c>
      <c r="G189" s="77">
        <v>-12.766300000000001</v>
      </c>
      <c r="H189">
        <v>0</v>
      </c>
      <c r="I189" s="78">
        <v>8217</v>
      </c>
      <c r="J189">
        <v>201010</v>
      </c>
      <c r="K189" s="78">
        <v>8217</v>
      </c>
      <c r="L189" s="77">
        <f t="shared" si="13"/>
        <v>-29.100000000000364</v>
      </c>
      <c r="M189" s="78">
        <v>-9935</v>
      </c>
      <c r="N189" s="78">
        <v>-163.63324</v>
      </c>
      <c r="O189" s="78">
        <v>1302</v>
      </c>
      <c r="P189" s="78">
        <v>5.32179</v>
      </c>
      <c r="Q189" s="144">
        <v>-9609.5</v>
      </c>
      <c r="R189" s="78">
        <v>1396</v>
      </c>
      <c r="S189" s="78">
        <v>7849</v>
      </c>
      <c r="T189" s="78">
        <v>-1076</v>
      </c>
      <c r="U189" s="78">
        <v>24829</v>
      </c>
      <c r="V189" s="219">
        <v>4.3336421120463972E-2</v>
      </c>
      <c r="W189" s="78">
        <v>2204</v>
      </c>
      <c r="X189" s="78">
        <v>-1327</v>
      </c>
      <c r="Y189" s="78">
        <v>2817</v>
      </c>
      <c r="Z189" s="78">
        <v>-5652</v>
      </c>
      <c r="AA189" s="78">
        <v>92.52</v>
      </c>
      <c r="AB189" s="78">
        <v>134.83000000000001</v>
      </c>
      <c r="AC189" s="78">
        <v>86246</v>
      </c>
      <c r="AD189" s="104">
        <v>5.3952099999999996</v>
      </c>
      <c r="AE189" s="78">
        <v>162070</v>
      </c>
      <c r="AF189" s="104">
        <v>2.3773399999999998</v>
      </c>
      <c r="AG189" s="78">
        <v>-56186</v>
      </c>
      <c r="AH189" s="104">
        <v>-3.43194</v>
      </c>
      <c r="AI189" s="78">
        <v>5549</v>
      </c>
      <c r="AJ189" s="104">
        <v>-0.12939000000000001</v>
      </c>
      <c r="AK189" s="78">
        <v>8600</v>
      </c>
      <c r="AL189" s="78">
        <v>7700</v>
      </c>
      <c r="AM189" s="8">
        <v>8200</v>
      </c>
      <c r="AN189" s="78">
        <v>249</v>
      </c>
      <c r="AO189" s="78">
        <v>8800</v>
      </c>
      <c r="AP189" s="78">
        <v>7000</v>
      </c>
      <c r="AQ189" s="78">
        <v>8200</v>
      </c>
      <c r="AR189" s="78">
        <v>411</v>
      </c>
      <c r="AS189" s="78">
        <v>0</v>
      </c>
      <c r="AT189" s="78">
        <v>0</v>
      </c>
      <c r="AU189" s="78">
        <v>0</v>
      </c>
      <c r="AV189" s="78">
        <v>0</v>
      </c>
      <c r="AW189" s="77">
        <v>18.61</v>
      </c>
      <c r="AX189" s="144">
        <f t="shared" si="15"/>
        <v>0.86</v>
      </c>
      <c r="AY189" s="144">
        <f t="shared" si="16"/>
        <v>0.79</v>
      </c>
      <c r="AZ189" s="144">
        <f t="shared" si="17"/>
        <v>0.39</v>
      </c>
      <c r="BA189" s="54">
        <f t="shared" si="18"/>
        <v>18.667674879283464</v>
      </c>
      <c r="BB189" s="54">
        <f t="shared" si="19"/>
        <v>15.656325120716543</v>
      </c>
    </row>
    <row r="190" spans="1:54" x14ac:dyDescent="0.25">
      <c r="A190" s="3">
        <v>40456</v>
      </c>
      <c r="B190" s="77">
        <v>8200.43</v>
      </c>
      <c r="C190" s="77">
        <v>1199.31423</v>
      </c>
      <c r="D190" s="77">
        <v>-29.346799999999998</v>
      </c>
      <c r="E190" s="77">
        <f t="shared" si="14"/>
        <v>818.17099999999994</v>
      </c>
      <c r="F190" s="77">
        <v>-2.9167000000000001</v>
      </c>
      <c r="G190" s="77">
        <v>-7.3611000000000004</v>
      </c>
      <c r="H190">
        <v>0</v>
      </c>
      <c r="I190" s="78">
        <v>8192</v>
      </c>
      <c r="J190">
        <v>201010</v>
      </c>
      <c r="K190" s="78">
        <v>8192</v>
      </c>
      <c r="L190" s="77">
        <f t="shared" si="13"/>
        <v>-8.430000000000291</v>
      </c>
      <c r="M190" s="78">
        <v>-8460</v>
      </c>
      <c r="N190" s="78">
        <v>-138.98284000000001</v>
      </c>
      <c r="O190" s="78">
        <v>1148</v>
      </c>
      <c r="P190" s="78">
        <v>4.6695599999999997</v>
      </c>
      <c r="Q190" s="144">
        <v>-8173</v>
      </c>
      <c r="R190" s="78">
        <v>1410</v>
      </c>
      <c r="S190" s="78">
        <v>5999</v>
      </c>
      <c r="T190" s="78">
        <v>-2367</v>
      </c>
      <c r="U190" s="78">
        <v>24916</v>
      </c>
      <c r="V190" s="219">
        <v>9.4999197302937877E-2</v>
      </c>
      <c r="W190" s="78">
        <v>2214</v>
      </c>
      <c r="X190" s="78">
        <v>-909</v>
      </c>
      <c r="Y190" s="78">
        <v>1333</v>
      </c>
      <c r="Z190" s="78">
        <v>-7583</v>
      </c>
      <c r="AA190" s="78">
        <v>95.28</v>
      </c>
      <c r="AB190" s="78">
        <v>133.84</v>
      </c>
      <c r="AC190" s="78">
        <v>83727</v>
      </c>
      <c r="AD190" s="104">
        <v>4.7440800000000003</v>
      </c>
      <c r="AE190" s="78">
        <v>174852</v>
      </c>
      <c r="AF190" s="104">
        <v>2.8968699999999998</v>
      </c>
      <c r="AG190" s="78">
        <v>-58808</v>
      </c>
      <c r="AH190" s="104">
        <v>-3.0376099999999999</v>
      </c>
      <c r="AI190" s="78">
        <v>4028</v>
      </c>
      <c r="AJ190" s="104">
        <v>-0.40423999999999999</v>
      </c>
      <c r="AK190" s="78">
        <v>8600</v>
      </c>
      <c r="AL190" s="78">
        <v>7700</v>
      </c>
      <c r="AM190" s="8">
        <v>8200</v>
      </c>
      <c r="AN190" s="78">
        <v>230</v>
      </c>
      <c r="AO190" s="78">
        <v>8600</v>
      </c>
      <c r="AP190" s="78">
        <v>7300</v>
      </c>
      <c r="AQ190" s="78">
        <v>8200</v>
      </c>
      <c r="AR190" s="78">
        <v>406</v>
      </c>
      <c r="AS190" s="78">
        <v>0</v>
      </c>
      <c r="AT190" s="78">
        <v>0</v>
      </c>
      <c r="AU190" s="78">
        <v>0</v>
      </c>
      <c r="AV190" s="78">
        <v>0</v>
      </c>
      <c r="AW190" s="77">
        <v>18.55</v>
      </c>
      <c r="AX190" s="144">
        <f t="shared" si="15"/>
        <v>0.82</v>
      </c>
      <c r="AY190" s="144">
        <f t="shared" si="16"/>
        <v>0.79</v>
      </c>
      <c r="AZ190" s="144">
        <f t="shared" si="17"/>
        <v>0.39</v>
      </c>
      <c r="BA190" s="54">
        <f t="shared" si="18"/>
        <v>18.847718382533071</v>
      </c>
      <c r="BB190" s="54">
        <f t="shared" si="19"/>
        <v>15.696281617466934</v>
      </c>
    </row>
    <row r="191" spans="1:54" x14ac:dyDescent="0.25">
      <c r="A191" s="3">
        <v>40457</v>
      </c>
      <c r="B191" s="77">
        <v>8284.0300000000007</v>
      </c>
      <c r="C191" s="77">
        <v>1492.3215700000001</v>
      </c>
      <c r="D191" s="77">
        <v>63.731000000000002</v>
      </c>
      <c r="E191" s="77">
        <f t="shared" si="14"/>
        <v>827.67579999999987</v>
      </c>
      <c r="F191" s="77">
        <v>3.0592999999999999</v>
      </c>
      <c r="G191" s="77">
        <v>13.1883</v>
      </c>
      <c r="H191">
        <v>0</v>
      </c>
      <c r="I191" s="78">
        <v>8273</v>
      </c>
      <c r="J191">
        <v>201010</v>
      </c>
      <c r="K191" s="78">
        <v>8273</v>
      </c>
      <c r="L191" s="77">
        <f t="shared" si="13"/>
        <v>-11.030000000000655</v>
      </c>
      <c r="M191" s="78">
        <v>-8668</v>
      </c>
      <c r="N191" s="78">
        <v>-143.81952999999999</v>
      </c>
      <c r="O191" s="78">
        <v>2346</v>
      </c>
      <c r="P191" s="78">
        <v>9.6640300000000003</v>
      </c>
      <c r="Q191" s="144">
        <v>-8081.5</v>
      </c>
      <c r="R191" s="78">
        <v>1459</v>
      </c>
      <c r="S191" s="78">
        <v>7595</v>
      </c>
      <c r="T191" s="78">
        <v>316</v>
      </c>
      <c r="U191" s="78">
        <v>23959</v>
      </c>
      <c r="V191" s="219">
        <v>-1.3189198213614925E-2</v>
      </c>
      <c r="W191" s="78">
        <v>2581</v>
      </c>
      <c r="X191" s="78">
        <v>-864</v>
      </c>
      <c r="Y191" s="78">
        <v>2885</v>
      </c>
      <c r="Z191" s="78">
        <v>-7230</v>
      </c>
      <c r="AA191" s="78">
        <v>107.41</v>
      </c>
      <c r="AB191" s="78">
        <v>140.78</v>
      </c>
      <c r="AC191" s="78">
        <v>90693</v>
      </c>
      <c r="AD191" s="104">
        <v>5.7948300000000001</v>
      </c>
      <c r="AE191" s="78">
        <v>186236</v>
      </c>
      <c r="AF191" s="104">
        <v>2.6257899999999998</v>
      </c>
      <c r="AG191" s="78">
        <v>-57241</v>
      </c>
      <c r="AH191" s="104">
        <v>-3.4717799999999999</v>
      </c>
      <c r="AI191" s="78">
        <v>-7789</v>
      </c>
      <c r="AJ191" s="104">
        <v>-0.46627999999999997</v>
      </c>
      <c r="AK191" s="78">
        <v>8600</v>
      </c>
      <c r="AL191" s="78">
        <v>7700</v>
      </c>
      <c r="AM191" s="8">
        <v>8300</v>
      </c>
      <c r="AN191" s="78">
        <v>208</v>
      </c>
      <c r="AO191" s="78">
        <v>8800</v>
      </c>
      <c r="AP191" s="78">
        <v>7300</v>
      </c>
      <c r="AQ191" s="78">
        <v>8200</v>
      </c>
      <c r="AR191" s="78">
        <v>401</v>
      </c>
      <c r="AS191" s="78">
        <v>0</v>
      </c>
      <c r="AT191" s="78">
        <v>0</v>
      </c>
      <c r="AU191" s="78">
        <v>0</v>
      </c>
      <c r="AV191" s="78">
        <v>0</v>
      </c>
      <c r="AW191" s="77">
        <v>18.02</v>
      </c>
      <c r="AX191" s="144">
        <f t="shared" si="15"/>
        <v>0.68</v>
      </c>
      <c r="AY191" s="144">
        <f t="shared" si="16"/>
        <v>0.69</v>
      </c>
      <c r="AZ191" s="144">
        <f t="shared" si="17"/>
        <v>0.34</v>
      </c>
      <c r="BA191" s="54">
        <f t="shared" si="18"/>
        <v>18.908680650710561</v>
      </c>
      <c r="BB191" s="54">
        <f t="shared" si="19"/>
        <v>15.79431934928944</v>
      </c>
    </row>
    <row r="192" spans="1:54" x14ac:dyDescent="0.25">
      <c r="A192" s="3">
        <v>40458</v>
      </c>
      <c r="B192" s="77">
        <v>8283.92</v>
      </c>
      <c r="C192" s="77">
        <v>1326.9414999999999</v>
      </c>
      <c r="D192" s="77">
        <v>-3.7835000000000001</v>
      </c>
      <c r="E192" s="77">
        <f t="shared" si="14"/>
        <v>856.24879999999996</v>
      </c>
      <c r="F192" s="77">
        <v>5.8292999999999999</v>
      </c>
      <c r="G192" s="77">
        <v>6.0323000000000002</v>
      </c>
      <c r="H192">
        <v>0</v>
      </c>
      <c r="I192" s="78">
        <v>8272</v>
      </c>
      <c r="J192">
        <v>201010</v>
      </c>
      <c r="K192" s="78">
        <v>8272</v>
      </c>
      <c r="L192" s="77">
        <f t="shared" si="13"/>
        <v>-11.920000000000073</v>
      </c>
      <c r="M192" s="78">
        <v>-8984</v>
      </c>
      <c r="N192" s="78">
        <v>-149.06213</v>
      </c>
      <c r="O192" s="78">
        <v>2510</v>
      </c>
      <c r="P192" s="78">
        <v>10.34186</v>
      </c>
      <c r="Q192" s="144">
        <v>-8356.5</v>
      </c>
      <c r="R192" s="78">
        <v>1423</v>
      </c>
      <c r="S192" s="78">
        <v>8116</v>
      </c>
      <c r="T192" s="78">
        <v>355</v>
      </c>
      <c r="U192" s="78">
        <v>24403</v>
      </c>
      <c r="V192" s="219">
        <v>-1.4547391714133507E-2</v>
      </c>
      <c r="W192" s="78">
        <v>2366</v>
      </c>
      <c r="X192" s="78">
        <v>-1236</v>
      </c>
      <c r="Y192" s="78">
        <v>2533</v>
      </c>
      <c r="Z192" s="78">
        <v>-7892</v>
      </c>
      <c r="AA192" s="78">
        <v>133</v>
      </c>
      <c r="AB192" s="78">
        <v>142.52000000000001</v>
      </c>
      <c r="AC192" s="78">
        <v>91607</v>
      </c>
      <c r="AD192" s="104">
        <v>5.7889799999999996</v>
      </c>
      <c r="AE192" s="78">
        <v>200245</v>
      </c>
      <c r="AF192" s="104">
        <v>2.69198</v>
      </c>
      <c r="AG192" s="78">
        <v>-60977</v>
      </c>
      <c r="AH192" s="104">
        <v>-3.5941399999999999</v>
      </c>
      <c r="AI192" s="78">
        <v>-4819</v>
      </c>
      <c r="AJ192" s="104">
        <v>-0.46694999999999998</v>
      </c>
      <c r="AK192" s="78">
        <v>8600</v>
      </c>
      <c r="AL192" s="78">
        <v>7700</v>
      </c>
      <c r="AM192" s="8">
        <v>8300</v>
      </c>
      <c r="AN192" s="78">
        <v>205</v>
      </c>
      <c r="AO192" s="78">
        <v>8800</v>
      </c>
      <c r="AP192" s="78">
        <v>7300</v>
      </c>
      <c r="AQ192" s="78">
        <v>8200</v>
      </c>
      <c r="AR192" s="78">
        <v>395</v>
      </c>
      <c r="AS192" s="78">
        <v>0</v>
      </c>
      <c r="AT192" s="78">
        <v>0</v>
      </c>
      <c r="AU192" s="78">
        <v>0</v>
      </c>
      <c r="AV192" s="78">
        <v>0</v>
      </c>
      <c r="AW192" s="77">
        <v>18.02</v>
      </c>
      <c r="AX192" s="144">
        <f t="shared" si="15"/>
        <v>0.68</v>
      </c>
      <c r="AY192" s="144">
        <f t="shared" si="16"/>
        <v>0.69</v>
      </c>
      <c r="AZ192" s="144">
        <f t="shared" si="17"/>
        <v>0.34</v>
      </c>
      <c r="BA192" s="54">
        <f t="shared" si="18"/>
        <v>18.969326944093478</v>
      </c>
      <c r="BB192" s="54">
        <f t="shared" si="19"/>
        <v>15.867673055906524</v>
      </c>
    </row>
    <row r="193" spans="1:54" x14ac:dyDescent="0.25">
      <c r="A193" s="3">
        <v>40459</v>
      </c>
      <c r="B193" s="77">
        <v>8244.19</v>
      </c>
      <c r="C193" s="77">
        <v>1158.9884999999999</v>
      </c>
      <c r="D193" s="77">
        <v>0.21899999999999997</v>
      </c>
      <c r="E193" s="77">
        <f t="shared" si="14"/>
        <v>856.54139999999995</v>
      </c>
      <c r="F193" s="77">
        <v>-2.6449000000000003</v>
      </c>
      <c r="G193" s="77">
        <v>-9.5480999999999998</v>
      </c>
      <c r="H193">
        <v>0</v>
      </c>
      <c r="I193" s="78">
        <v>8214</v>
      </c>
      <c r="J193">
        <v>201010</v>
      </c>
      <c r="K193" s="78">
        <v>8214</v>
      </c>
      <c r="L193" s="77">
        <f t="shared" si="13"/>
        <v>-30.190000000000509</v>
      </c>
      <c r="M193" s="78">
        <v>-10897</v>
      </c>
      <c r="N193" s="78">
        <v>-179.41105999999999</v>
      </c>
      <c r="O193" s="78">
        <v>1295</v>
      </c>
      <c r="P193" s="78">
        <v>5.2859499999999997</v>
      </c>
      <c r="Q193" s="144">
        <v>-10573.25</v>
      </c>
      <c r="R193" s="78">
        <v>1247</v>
      </c>
      <c r="S193" s="78">
        <v>7245</v>
      </c>
      <c r="T193" s="78">
        <v>-2571</v>
      </c>
      <c r="U193" s="78">
        <v>25333</v>
      </c>
      <c r="V193" s="219">
        <v>0.10148817747601942</v>
      </c>
      <c r="W193" s="78">
        <v>2548</v>
      </c>
      <c r="X193" s="78">
        <v>-1013</v>
      </c>
      <c r="Y193" s="78">
        <v>2185</v>
      </c>
      <c r="Z193" s="78">
        <v>-8253</v>
      </c>
      <c r="AA193" s="78">
        <v>88.05</v>
      </c>
      <c r="AB193" s="78">
        <v>140.56</v>
      </c>
      <c r="AC193" s="78">
        <v>99537</v>
      </c>
      <c r="AD193" s="104">
        <v>4.9482900000000001</v>
      </c>
      <c r="AE193" s="78">
        <v>204722</v>
      </c>
      <c r="AF193" s="104">
        <v>3.15543</v>
      </c>
      <c r="AG193" s="78">
        <v>-70862</v>
      </c>
      <c r="AH193" s="104">
        <v>-3.0853100000000002</v>
      </c>
      <c r="AI193" s="78">
        <v>-2297</v>
      </c>
      <c r="AJ193" s="104">
        <v>-0.41448000000000002</v>
      </c>
      <c r="AK193" s="78">
        <v>8600</v>
      </c>
      <c r="AL193" s="78">
        <v>7700</v>
      </c>
      <c r="AM193" s="8">
        <v>8200</v>
      </c>
      <c r="AN193" s="78">
        <v>198</v>
      </c>
      <c r="AO193" s="78">
        <v>8700</v>
      </c>
      <c r="AP193" s="78">
        <v>7300</v>
      </c>
      <c r="AQ193" s="78">
        <v>8200</v>
      </c>
      <c r="AR193" s="78">
        <v>393</v>
      </c>
      <c r="AS193" s="78">
        <v>0</v>
      </c>
      <c r="AT193" s="78">
        <v>0</v>
      </c>
      <c r="AU193" s="78">
        <v>0</v>
      </c>
      <c r="AV193" s="78">
        <v>0</v>
      </c>
      <c r="AW193" s="77">
        <v>18.47</v>
      </c>
      <c r="AX193" s="144">
        <f t="shared" si="15"/>
        <v>0.86</v>
      </c>
      <c r="AY193" s="144">
        <f t="shared" si="16"/>
        <v>0.83</v>
      </c>
      <c r="AZ193" s="144">
        <f t="shared" si="17"/>
        <v>0.41</v>
      </c>
      <c r="BA193" s="54">
        <f t="shared" si="18"/>
        <v>19.085747895277514</v>
      </c>
      <c r="BB193" s="54">
        <f t="shared" si="19"/>
        <v>15.930252104722484</v>
      </c>
    </row>
    <row r="194" spans="1:54" x14ac:dyDescent="0.25">
      <c r="A194" s="3">
        <v>40462</v>
      </c>
      <c r="B194" s="77">
        <v>8176.76</v>
      </c>
      <c r="C194" s="77">
        <v>967.31349</v>
      </c>
      <c r="D194" s="77">
        <v>59.314999999999998</v>
      </c>
      <c r="E194" s="77">
        <f t="shared" si="14"/>
        <v>867.94540000000006</v>
      </c>
      <c r="F194" s="77">
        <v>-5.9610000000000003</v>
      </c>
      <c r="G194" s="77">
        <v>-10.995100000000001</v>
      </c>
      <c r="H194">
        <v>0</v>
      </c>
      <c r="I194" s="78">
        <v>8135</v>
      </c>
      <c r="J194">
        <v>201010</v>
      </c>
      <c r="K194" s="78">
        <v>8135</v>
      </c>
      <c r="L194" s="77">
        <f t="shared" si="13"/>
        <v>-41.760000000000218</v>
      </c>
      <c r="M194" s="78">
        <v>-10456</v>
      </c>
      <c r="N194" s="78">
        <v>-170.47710000000001</v>
      </c>
      <c r="O194" s="78">
        <v>1181</v>
      </c>
      <c r="P194" s="78">
        <v>4.7640599999999997</v>
      </c>
      <c r="Q194" s="144">
        <v>-10160.75</v>
      </c>
      <c r="R194" s="78">
        <v>1191</v>
      </c>
      <c r="S194" s="78">
        <v>4980</v>
      </c>
      <c r="T194" s="78">
        <v>-4517</v>
      </c>
      <c r="U194" s="78">
        <v>27028</v>
      </c>
      <c r="V194" s="219">
        <v>0.16712298357259139</v>
      </c>
      <c r="W194" s="78">
        <v>2419</v>
      </c>
      <c r="X194" s="78">
        <v>-565</v>
      </c>
      <c r="Y194" s="78">
        <v>1336</v>
      </c>
      <c r="Z194" s="78">
        <v>-7777</v>
      </c>
      <c r="AA194" s="78">
        <v>88.14</v>
      </c>
      <c r="AB194" s="78">
        <v>138.86000000000001</v>
      </c>
      <c r="AC194" s="78">
        <v>97474</v>
      </c>
      <c r="AD194" s="104">
        <v>3.91574</v>
      </c>
      <c r="AE194" s="78">
        <v>209225</v>
      </c>
      <c r="AF194" s="104">
        <v>3.6876099999999998</v>
      </c>
      <c r="AG194" s="78">
        <v>-82473</v>
      </c>
      <c r="AH194" s="104">
        <v>-2.2607900000000001</v>
      </c>
      <c r="AI194" s="78">
        <v>-1258</v>
      </c>
      <c r="AJ194" s="104">
        <v>-0.47355000000000003</v>
      </c>
      <c r="AK194" s="78">
        <v>8600</v>
      </c>
      <c r="AL194" s="78">
        <v>7700</v>
      </c>
      <c r="AM194" s="8">
        <v>8100</v>
      </c>
      <c r="AN194" s="78">
        <v>190</v>
      </c>
      <c r="AO194" s="78">
        <v>8700</v>
      </c>
      <c r="AP194" s="78">
        <v>7300</v>
      </c>
      <c r="AQ194" s="78">
        <v>8100</v>
      </c>
      <c r="AR194" s="78">
        <v>392</v>
      </c>
      <c r="AS194" s="78">
        <v>0</v>
      </c>
      <c r="AT194" s="78">
        <v>0</v>
      </c>
      <c r="AU194" s="78">
        <v>0</v>
      </c>
      <c r="AV194" s="78">
        <v>0</v>
      </c>
      <c r="AW194" s="77">
        <v>19.34</v>
      </c>
      <c r="AX194" s="144">
        <f t="shared" si="15"/>
        <v>1</v>
      </c>
      <c r="AY194" s="144">
        <f t="shared" si="16"/>
        <v>0.95</v>
      </c>
      <c r="AZ194" s="144">
        <f t="shared" si="17"/>
        <v>0.49</v>
      </c>
      <c r="BA194" s="54">
        <f t="shared" si="18"/>
        <v>19.293969170783811</v>
      </c>
      <c r="BB194" s="54">
        <f t="shared" si="19"/>
        <v>16.052030829216179</v>
      </c>
    </row>
    <row r="195" spans="1:54" x14ac:dyDescent="0.25">
      <c r="A195" s="3">
        <v>40463</v>
      </c>
      <c r="B195" s="77">
        <v>8090.22</v>
      </c>
      <c r="C195" s="77">
        <v>1032.68869</v>
      </c>
      <c r="D195" s="77">
        <v>-83.437299999999993</v>
      </c>
      <c r="E195" s="77">
        <f t="shared" si="14"/>
        <v>575.67660000000001</v>
      </c>
      <c r="F195" s="77">
        <v>-8.2628000000000004</v>
      </c>
      <c r="G195" s="77">
        <v>-10.8139</v>
      </c>
      <c r="H195">
        <v>0</v>
      </c>
      <c r="I195" s="78">
        <v>8056</v>
      </c>
      <c r="J195">
        <v>201010</v>
      </c>
      <c r="K195" s="78">
        <v>8056</v>
      </c>
      <c r="L195" s="77">
        <f t="shared" ref="L195:L258" si="20">K195-B195</f>
        <v>-34.220000000000255</v>
      </c>
      <c r="M195" s="78">
        <v>-9575</v>
      </c>
      <c r="N195" s="78">
        <v>-154.65916999999999</v>
      </c>
      <c r="O195" s="78">
        <v>1060</v>
      </c>
      <c r="P195" s="78">
        <v>4.2264600000000003</v>
      </c>
      <c r="Q195" s="144">
        <v>-9310</v>
      </c>
      <c r="R195" s="78">
        <v>873</v>
      </c>
      <c r="S195" s="78">
        <v>2538</v>
      </c>
      <c r="T195" s="78">
        <v>-6027</v>
      </c>
      <c r="U195" s="78">
        <v>27747</v>
      </c>
      <c r="V195" s="219">
        <v>0.21721267164017732</v>
      </c>
      <c r="W195" s="78">
        <v>892</v>
      </c>
      <c r="X195" s="78">
        <v>-1438</v>
      </c>
      <c r="Y195" s="78">
        <v>-52</v>
      </c>
      <c r="Z195" s="78">
        <v>-6116</v>
      </c>
      <c r="AA195" s="78">
        <v>96.31</v>
      </c>
      <c r="AB195" s="78">
        <v>127.58</v>
      </c>
      <c r="AC195" s="78">
        <v>105800</v>
      </c>
      <c r="AD195" s="104">
        <v>3.2358199999999999</v>
      </c>
      <c r="AE195" s="78">
        <v>222217</v>
      </c>
      <c r="AF195" s="104">
        <v>4.5075900000000004</v>
      </c>
      <c r="AG195" s="78">
        <v>-106920</v>
      </c>
      <c r="AH195" s="104">
        <v>-1.96621</v>
      </c>
      <c r="AI195" s="78">
        <v>-8060</v>
      </c>
      <c r="AJ195" s="104">
        <v>-0.94920000000000004</v>
      </c>
      <c r="AK195" s="78">
        <v>8400</v>
      </c>
      <c r="AL195" s="78">
        <v>7700</v>
      </c>
      <c r="AM195" s="8">
        <v>8100</v>
      </c>
      <c r="AN195" s="78">
        <v>174</v>
      </c>
      <c r="AO195" s="78">
        <v>8700</v>
      </c>
      <c r="AP195" s="78">
        <v>7300</v>
      </c>
      <c r="AQ195" s="78">
        <v>8000</v>
      </c>
      <c r="AR195" s="78">
        <v>393</v>
      </c>
      <c r="AS195" s="78">
        <v>0</v>
      </c>
      <c r="AT195" s="78">
        <v>0</v>
      </c>
      <c r="AU195" s="78">
        <v>0</v>
      </c>
      <c r="AV195" s="78">
        <v>0</v>
      </c>
      <c r="AW195" s="77">
        <v>19.66</v>
      </c>
      <c r="AX195" s="144">
        <f t="shared" si="15"/>
        <v>1</v>
      </c>
      <c r="AY195" s="144">
        <f t="shared" si="16"/>
        <v>0.97</v>
      </c>
      <c r="AZ195" s="144">
        <f t="shared" si="17"/>
        <v>0.53</v>
      </c>
      <c r="BA195" s="54">
        <f t="shared" si="18"/>
        <v>19.590756515541766</v>
      </c>
      <c r="BB195" s="54">
        <f t="shared" si="19"/>
        <v>16.062243484458232</v>
      </c>
    </row>
    <row r="196" spans="1:54" x14ac:dyDescent="0.25">
      <c r="A196" s="3">
        <v>40464</v>
      </c>
      <c r="B196" s="77">
        <v>8106.66</v>
      </c>
      <c r="C196" s="77">
        <v>1069.2653499999999</v>
      </c>
      <c r="D196" s="77">
        <v>-28.722899999999999</v>
      </c>
      <c r="E196" s="77">
        <f t="shared" si="14"/>
        <v>442.86549999999994</v>
      </c>
      <c r="F196" s="77">
        <v>-8.7935999999999996</v>
      </c>
      <c r="G196" s="77">
        <v>-1.7862</v>
      </c>
      <c r="H196">
        <v>0</v>
      </c>
      <c r="I196" s="78">
        <v>8108</v>
      </c>
      <c r="J196">
        <v>201010</v>
      </c>
      <c r="K196" s="78">
        <v>8108</v>
      </c>
      <c r="L196" s="77">
        <f t="shared" si="20"/>
        <v>1.3400000000001455</v>
      </c>
      <c r="M196" s="78">
        <v>-8443</v>
      </c>
      <c r="N196" s="78">
        <v>-137.25766999999999</v>
      </c>
      <c r="O196" s="78">
        <v>1711</v>
      </c>
      <c r="P196" s="78">
        <v>6.8859500000000002</v>
      </c>
      <c r="Q196" s="144">
        <v>-8015.25</v>
      </c>
      <c r="R196" s="78">
        <v>897</v>
      </c>
      <c r="S196" s="78">
        <v>2204</v>
      </c>
      <c r="T196" s="78">
        <v>-4466</v>
      </c>
      <c r="U196" s="78">
        <v>28410</v>
      </c>
      <c r="V196" s="219">
        <v>0.15719816965857092</v>
      </c>
      <c r="W196" s="78">
        <v>1432</v>
      </c>
      <c r="X196" s="78">
        <v>-682</v>
      </c>
      <c r="Y196" s="78">
        <v>171</v>
      </c>
      <c r="Z196" s="78">
        <v>-4912</v>
      </c>
      <c r="AA196" s="78">
        <v>93.59</v>
      </c>
      <c r="AB196" s="78">
        <v>127.43</v>
      </c>
      <c r="AC196" s="78">
        <v>108119</v>
      </c>
      <c r="AD196" s="104">
        <v>3.5208499999999998</v>
      </c>
      <c r="AE196" s="78">
        <v>227890</v>
      </c>
      <c r="AF196" s="104">
        <v>3.9015200000000001</v>
      </c>
      <c r="AG196" s="78">
        <v>-95618</v>
      </c>
      <c r="AH196" s="104">
        <v>-1.89774</v>
      </c>
      <c r="AI196" s="78">
        <v>-19245</v>
      </c>
      <c r="AJ196" s="104">
        <v>-1.1360300000000001</v>
      </c>
      <c r="AK196" s="78">
        <v>8400</v>
      </c>
      <c r="AL196" s="78">
        <v>7700</v>
      </c>
      <c r="AM196" s="8">
        <v>8100</v>
      </c>
      <c r="AN196" s="78">
        <v>152</v>
      </c>
      <c r="AO196" s="78">
        <v>8700</v>
      </c>
      <c r="AP196" s="78">
        <v>7300</v>
      </c>
      <c r="AQ196" s="78">
        <v>8100</v>
      </c>
      <c r="AR196" s="78">
        <v>359</v>
      </c>
      <c r="AS196" s="78">
        <v>0</v>
      </c>
      <c r="AT196" s="78">
        <v>0</v>
      </c>
      <c r="AU196" s="78">
        <v>0</v>
      </c>
      <c r="AV196" s="78">
        <v>0</v>
      </c>
      <c r="AW196" s="77">
        <v>18.98</v>
      </c>
      <c r="AX196" s="144">
        <f t="shared" si="15"/>
        <v>0.93</v>
      </c>
      <c r="AY196" s="144">
        <f t="shared" si="16"/>
        <v>0.89</v>
      </c>
      <c r="AZ196" s="144">
        <f t="shared" si="17"/>
        <v>0.46</v>
      </c>
      <c r="BA196" s="54">
        <f t="shared" si="18"/>
        <v>19.69087312080341</v>
      </c>
      <c r="BB196" s="54">
        <f t="shared" si="19"/>
        <v>16.192126879196586</v>
      </c>
    </row>
    <row r="197" spans="1:54" x14ac:dyDescent="0.25">
      <c r="A197" s="3">
        <v>40465</v>
      </c>
      <c r="B197" s="77">
        <v>8215.4500000000007</v>
      </c>
      <c r="C197" s="77">
        <v>1241.7029500000001</v>
      </c>
      <c r="D197" s="77">
        <v>117.82959999999999</v>
      </c>
      <c r="E197" s="77">
        <f t="shared" si="14"/>
        <v>521.79769999999985</v>
      </c>
      <c r="F197" s="77">
        <v>2.5541999999999998</v>
      </c>
      <c r="G197" s="77">
        <v>8.4008000000000003</v>
      </c>
      <c r="H197">
        <v>0</v>
      </c>
      <c r="I197" s="78">
        <v>8229</v>
      </c>
      <c r="J197">
        <v>201010</v>
      </c>
      <c r="K197" s="78">
        <v>8229</v>
      </c>
      <c r="L197" s="77">
        <f t="shared" si="20"/>
        <v>13.549999999999272</v>
      </c>
      <c r="M197" s="78">
        <v>-7672</v>
      </c>
      <c r="N197" s="78">
        <v>-126.61883</v>
      </c>
      <c r="O197" s="78">
        <v>2420</v>
      </c>
      <c r="P197" s="78">
        <v>9.8983299999999996</v>
      </c>
      <c r="Q197" s="144">
        <v>-7067</v>
      </c>
      <c r="R197" s="78">
        <v>1087</v>
      </c>
      <c r="S197" s="78">
        <v>5529</v>
      </c>
      <c r="T197" s="78">
        <v>-1591</v>
      </c>
      <c r="U197" s="78">
        <v>28898</v>
      </c>
      <c r="V197" s="219">
        <v>5.5055713198145201E-2</v>
      </c>
      <c r="W197" s="78">
        <v>2347</v>
      </c>
      <c r="X197" s="78">
        <v>-454</v>
      </c>
      <c r="Y197" s="78">
        <v>2613</v>
      </c>
      <c r="Z197" s="78">
        <v>-5543</v>
      </c>
      <c r="AA197" s="78">
        <v>86.75</v>
      </c>
      <c r="AB197" s="78">
        <v>134.74</v>
      </c>
      <c r="AC197" s="78">
        <v>117088</v>
      </c>
      <c r="AD197" s="104">
        <v>4.91547</v>
      </c>
      <c r="AE197" s="78">
        <v>242451</v>
      </c>
      <c r="AF197" s="104">
        <v>3.1618599999999999</v>
      </c>
      <c r="AG197" s="78">
        <v>-63526</v>
      </c>
      <c r="AH197" s="104">
        <v>-2.4685100000000002</v>
      </c>
      <c r="AI197" s="78">
        <v>-40445</v>
      </c>
      <c r="AJ197" s="104">
        <v>-0.80435000000000001</v>
      </c>
      <c r="AK197" s="78">
        <v>8500</v>
      </c>
      <c r="AL197" s="78">
        <v>7700</v>
      </c>
      <c r="AM197" s="8">
        <v>8200</v>
      </c>
      <c r="AN197" s="78">
        <v>133</v>
      </c>
      <c r="AO197" s="78">
        <v>8700</v>
      </c>
      <c r="AP197" s="78">
        <v>7300</v>
      </c>
      <c r="AQ197" s="78">
        <v>8200</v>
      </c>
      <c r="AR197" s="78">
        <v>356</v>
      </c>
      <c r="AS197" s="78">
        <v>0</v>
      </c>
      <c r="AT197" s="78">
        <v>0</v>
      </c>
      <c r="AU197" s="78">
        <v>0</v>
      </c>
      <c r="AV197" s="78">
        <v>0</v>
      </c>
      <c r="AW197" s="77">
        <v>18.39</v>
      </c>
      <c r="AX197" s="144">
        <f t="shared" si="15"/>
        <v>0.79</v>
      </c>
      <c r="AY197" s="144">
        <f t="shared" si="16"/>
        <v>0.79</v>
      </c>
      <c r="AZ197" s="144">
        <f t="shared" si="17"/>
        <v>0.41</v>
      </c>
      <c r="BA197" s="54">
        <f t="shared" si="18"/>
        <v>19.701728700559837</v>
      </c>
      <c r="BB197" s="54">
        <f t="shared" si="19"/>
        <v>16.333271299440167</v>
      </c>
    </row>
    <row r="198" spans="1:54" x14ac:dyDescent="0.25">
      <c r="A198" s="3">
        <v>40466</v>
      </c>
      <c r="B198" s="77">
        <v>8205.2999999999993</v>
      </c>
      <c r="C198" s="77">
        <v>1259.59365</v>
      </c>
      <c r="D198" s="77">
        <v>38.003500000000003</v>
      </c>
      <c r="E198" s="77">
        <f t="shared" si="14"/>
        <v>515.9070999999999</v>
      </c>
      <c r="F198" s="77">
        <v>-2.0049000000000001</v>
      </c>
      <c r="G198" s="77">
        <v>2.6587999999999998</v>
      </c>
      <c r="H198">
        <v>0</v>
      </c>
      <c r="I198" s="78">
        <v>8190</v>
      </c>
      <c r="J198">
        <v>201010</v>
      </c>
      <c r="K198" s="78">
        <v>8190</v>
      </c>
      <c r="L198" s="77">
        <f t="shared" si="20"/>
        <v>-15.299999999999272</v>
      </c>
      <c r="M198" s="78">
        <v>-8688</v>
      </c>
      <c r="N198" s="78">
        <v>-142.69417000000001</v>
      </c>
      <c r="O198" s="78">
        <v>1546</v>
      </c>
      <c r="P198" s="78">
        <v>6.2793200000000002</v>
      </c>
      <c r="Q198" s="144">
        <v>-8301.5</v>
      </c>
      <c r="R198" s="78">
        <v>1104</v>
      </c>
      <c r="S198" s="78">
        <v>4063</v>
      </c>
      <c r="T198" s="78">
        <v>-2563</v>
      </c>
      <c r="U198" s="78">
        <v>29431</v>
      </c>
      <c r="V198" s="219">
        <v>8.7085046379667699E-2</v>
      </c>
      <c r="W198" s="78">
        <v>2362</v>
      </c>
      <c r="X198" s="78">
        <v>-3083</v>
      </c>
      <c r="Y198" s="78">
        <v>3017</v>
      </c>
      <c r="Z198" s="78">
        <v>-5956</v>
      </c>
      <c r="AA198" s="78">
        <v>104.94</v>
      </c>
      <c r="AB198" s="78">
        <v>133.88</v>
      </c>
      <c r="AC198" s="78">
        <v>124640</v>
      </c>
      <c r="AD198" s="104">
        <v>4.3124700000000002</v>
      </c>
      <c r="AE198" s="78">
        <v>255939</v>
      </c>
      <c r="AF198" s="104">
        <v>3.5303499999999999</v>
      </c>
      <c r="AG198" s="78">
        <v>-68451</v>
      </c>
      <c r="AH198" s="104">
        <v>-2.42136</v>
      </c>
      <c r="AI198" s="78">
        <v>-51143</v>
      </c>
      <c r="AJ198" s="104">
        <v>-0.90266000000000002</v>
      </c>
      <c r="AK198" s="78">
        <v>8500</v>
      </c>
      <c r="AL198" s="78">
        <v>7800</v>
      </c>
      <c r="AM198" s="8">
        <v>8200</v>
      </c>
      <c r="AN198" s="78">
        <v>110</v>
      </c>
      <c r="AO198" s="78">
        <v>8500</v>
      </c>
      <c r="AP198" s="78">
        <v>7300</v>
      </c>
      <c r="AQ198" s="78">
        <v>8200</v>
      </c>
      <c r="AR198" s="78">
        <v>347</v>
      </c>
      <c r="AS198" s="78">
        <v>0</v>
      </c>
      <c r="AT198" s="78">
        <v>0</v>
      </c>
      <c r="AU198" s="78">
        <v>0</v>
      </c>
      <c r="AV198" s="78">
        <v>0</v>
      </c>
      <c r="AW198" s="77">
        <v>18.38</v>
      </c>
      <c r="AX198" s="144">
        <f t="shared" si="15"/>
        <v>0.75</v>
      </c>
      <c r="AY198" s="144">
        <f t="shared" si="16"/>
        <v>0.77</v>
      </c>
      <c r="AZ198" s="144">
        <f t="shared" si="17"/>
        <v>0.41</v>
      </c>
      <c r="BA198" s="54">
        <f t="shared" si="18"/>
        <v>19.656697423777672</v>
      </c>
      <c r="BB198" s="54">
        <f t="shared" si="19"/>
        <v>16.557302576222327</v>
      </c>
    </row>
    <row r="199" spans="1:54" x14ac:dyDescent="0.25">
      <c r="A199" s="3">
        <v>40469</v>
      </c>
      <c r="B199" s="77">
        <v>8060.54</v>
      </c>
      <c r="C199" s="77">
        <v>1142.12265</v>
      </c>
      <c r="D199" s="77">
        <v>-97.115600000000001</v>
      </c>
      <c r="E199" s="77">
        <f t="shared" si="14"/>
        <v>343.3913</v>
      </c>
      <c r="F199" s="77">
        <v>-11.623299999999999</v>
      </c>
      <c r="G199" s="77">
        <v>-14.0358</v>
      </c>
      <c r="H199">
        <v>0</v>
      </c>
      <c r="I199" s="78">
        <v>8033</v>
      </c>
      <c r="J199">
        <v>201010</v>
      </c>
      <c r="K199" s="78">
        <v>8033</v>
      </c>
      <c r="L199" s="77">
        <f t="shared" si="20"/>
        <v>-27.539999999999964</v>
      </c>
      <c r="M199" s="78">
        <v>-11059</v>
      </c>
      <c r="N199" s="78">
        <v>-177.69994</v>
      </c>
      <c r="O199" s="78">
        <v>526</v>
      </c>
      <c r="P199" s="78">
        <v>2.0543300000000002</v>
      </c>
      <c r="Q199" s="144">
        <v>-10927.5</v>
      </c>
      <c r="R199" s="78">
        <v>731</v>
      </c>
      <c r="S199" s="78">
        <v>911</v>
      </c>
      <c r="T199" s="78">
        <v>-7205</v>
      </c>
      <c r="U199" s="78">
        <v>33321</v>
      </c>
      <c r="V199" s="219">
        <v>0.2162300051018877</v>
      </c>
      <c r="W199" s="78">
        <v>735</v>
      </c>
      <c r="X199" s="78">
        <v>-4484</v>
      </c>
      <c r="Y199" s="78">
        <v>-464</v>
      </c>
      <c r="Z199" s="78">
        <v>-7418</v>
      </c>
      <c r="AA199" s="78">
        <v>96.59</v>
      </c>
      <c r="AB199" s="78">
        <v>119.84</v>
      </c>
      <c r="AC199" s="78">
        <v>134110</v>
      </c>
      <c r="AD199" s="104">
        <v>2.7659400000000001</v>
      </c>
      <c r="AE199" s="78">
        <v>276499</v>
      </c>
      <c r="AF199" s="104">
        <v>5.2972299999999999</v>
      </c>
      <c r="AG199" s="78">
        <v>-115139</v>
      </c>
      <c r="AH199" s="104">
        <v>-1.5672699999999999</v>
      </c>
      <c r="AI199" s="78">
        <v>-43350</v>
      </c>
      <c r="AJ199" s="104">
        <v>-1.03145</v>
      </c>
      <c r="AK199" s="78">
        <v>8400</v>
      </c>
      <c r="AL199" s="78">
        <v>7800</v>
      </c>
      <c r="AM199" s="8">
        <v>8000</v>
      </c>
      <c r="AN199" s="78">
        <v>93.5</v>
      </c>
      <c r="AO199" s="78">
        <v>8500</v>
      </c>
      <c r="AP199" s="78">
        <v>7800</v>
      </c>
      <c r="AQ199" s="78">
        <v>8000</v>
      </c>
      <c r="AR199" s="78">
        <v>349</v>
      </c>
      <c r="AS199" s="78">
        <v>0</v>
      </c>
      <c r="AT199" s="78">
        <v>0</v>
      </c>
      <c r="AU199" s="78">
        <v>0</v>
      </c>
      <c r="AV199" s="78">
        <v>0</v>
      </c>
      <c r="AW199" s="77">
        <v>20.86</v>
      </c>
      <c r="AX199" s="144">
        <f t="shared" si="15"/>
        <v>1</v>
      </c>
      <c r="AY199" s="144">
        <f t="shared" si="16"/>
        <v>1</v>
      </c>
      <c r="AZ199" s="144">
        <f t="shared" si="17"/>
        <v>0.65</v>
      </c>
      <c r="BA199" s="54">
        <f t="shared" si="18"/>
        <v>20.115191479097355</v>
      </c>
      <c r="BB199" s="54">
        <f t="shared" si="19"/>
        <v>16.542808520902646</v>
      </c>
    </row>
    <row r="200" spans="1:54" x14ac:dyDescent="0.25">
      <c r="A200" s="3">
        <v>40470</v>
      </c>
      <c r="B200" s="77">
        <v>8046.23</v>
      </c>
      <c r="C200" s="77">
        <v>899.56285000000003</v>
      </c>
      <c r="D200" s="77">
        <v>-56.453500000000005</v>
      </c>
      <c r="E200" s="77">
        <f t="shared" si="14"/>
        <v>229.39569999999998</v>
      </c>
      <c r="F200" s="77">
        <v>-8.0968999999999998</v>
      </c>
      <c r="G200" s="77">
        <v>-7.8933</v>
      </c>
      <c r="H200">
        <v>0</v>
      </c>
      <c r="I200" s="78">
        <v>8020</v>
      </c>
      <c r="J200">
        <v>201010</v>
      </c>
      <c r="K200" s="78">
        <v>8020</v>
      </c>
      <c r="L200" s="77">
        <f t="shared" si="20"/>
        <v>-26.229999999999563</v>
      </c>
      <c r="M200" s="78">
        <v>-10522</v>
      </c>
      <c r="N200" s="78">
        <v>-168.74048999999999</v>
      </c>
      <c r="O200" s="78">
        <v>962</v>
      </c>
      <c r="P200" s="78">
        <v>3.80017</v>
      </c>
      <c r="Q200" s="144">
        <v>-10281.5</v>
      </c>
      <c r="R200" s="78">
        <v>653</v>
      </c>
      <c r="S200" s="78">
        <v>1197</v>
      </c>
      <c r="T200" s="78">
        <v>-7465</v>
      </c>
      <c r="U200" s="78">
        <v>34013</v>
      </c>
      <c r="V200" s="219">
        <v>0.21947490665333844</v>
      </c>
      <c r="W200" s="78">
        <v>-763</v>
      </c>
      <c r="X200" s="78">
        <v>-5702</v>
      </c>
      <c r="Y200" s="78">
        <v>-2370</v>
      </c>
      <c r="Z200" s="78">
        <v>-4976</v>
      </c>
      <c r="AA200" s="78">
        <v>109.89</v>
      </c>
      <c r="AB200" s="78">
        <v>115.84</v>
      </c>
      <c r="AC200" s="78">
        <v>138244</v>
      </c>
      <c r="AD200" s="104">
        <v>2.5003500000000001</v>
      </c>
      <c r="AE200" s="78">
        <v>287783</v>
      </c>
      <c r="AF200" s="104">
        <v>5.3745500000000002</v>
      </c>
      <c r="AG200" s="78">
        <v>-126924</v>
      </c>
      <c r="AH200" s="104">
        <v>-1.42859</v>
      </c>
      <c r="AI200" s="78">
        <v>-55129</v>
      </c>
      <c r="AJ200" s="104">
        <v>-1.2475799999999999</v>
      </c>
      <c r="AK200" s="78">
        <v>8400</v>
      </c>
      <c r="AL200" s="78">
        <v>7900</v>
      </c>
      <c r="AM200" s="8">
        <v>8000</v>
      </c>
      <c r="AN200" s="78">
        <v>64.5</v>
      </c>
      <c r="AO200" s="78">
        <v>8500</v>
      </c>
      <c r="AP200" s="78">
        <v>7800</v>
      </c>
      <c r="AQ200" s="78">
        <v>8000</v>
      </c>
      <c r="AR200" s="78">
        <v>332</v>
      </c>
      <c r="AS200" s="78">
        <v>0</v>
      </c>
      <c r="AT200" s="78">
        <v>0</v>
      </c>
      <c r="AU200" s="78">
        <v>0</v>
      </c>
      <c r="AV200" s="78">
        <v>0</v>
      </c>
      <c r="AW200" s="77">
        <v>20.56</v>
      </c>
      <c r="AX200" s="144">
        <f t="shared" si="15"/>
        <v>0.96</v>
      </c>
      <c r="AY200" s="144">
        <f t="shared" si="16"/>
        <v>0.97</v>
      </c>
      <c r="AZ200" s="144">
        <f t="shared" si="17"/>
        <v>0.63</v>
      </c>
      <c r="BA200" s="54">
        <f t="shared" si="18"/>
        <v>20.430812200494607</v>
      </c>
      <c r="BB200" s="54">
        <f t="shared" si="19"/>
        <v>16.590187799505401</v>
      </c>
    </row>
    <row r="201" spans="1:54" x14ac:dyDescent="0.25">
      <c r="A201" s="3">
        <v>40471</v>
      </c>
      <c r="B201" s="77">
        <v>8124.62</v>
      </c>
      <c r="C201" s="77">
        <v>1058.7020399999999</v>
      </c>
      <c r="D201" s="77">
        <v>-33.739600000000003</v>
      </c>
      <c r="E201" s="77">
        <f t="shared" si="14"/>
        <v>153.94049999999999</v>
      </c>
      <c r="F201" s="77">
        <v>-2.2098</v>
      </c>
      <c r="G201" s="77">
        <v>17.694200000000002</v>
      </c>
      <c r="H201" t="s">
        <v>1615</v>
      </c>
      <c r="I201" s="78">
        <v>8120</v>
      </c>
      <c r="J201">
        <v>201011</v>
      </c>
      <c r="K201" s="78">
        <v>8109</v>
      </c>
      <c r="L201" s="77">
        <f t="shared" si="20"/>
        <v>-15.619999999999891</v>
      </c>
      <c r="M201" s="78">
        <v>-3773</v>
      </c>
      <c r="N201" s="78">
        <v>-61.452640000000002</v>
      </c>
      <c r="O201" s="78">
        <v>4741</v>
      </c>
      <c r="P201" s="78">
        <v>19.205020000000001</v>
      </c>
      <c r="Q201" s="144">
        <v>-2587.75</v>
      </c>
      <c r="R201" s="78">
        <v>677</v>
      </c>
      <c r="S201" s="78">
        <v>-723</v>
      </c>
      <c r="T201" s="78">
        <v>2825</v>
      </c>
      <c r="U201" s="78">
        <v>22204</v>
      </c>
      <c r="V201" s="219">
        <v>-0.12722932804900017</v>
      </c>
      <c r="W201" s="78">
        <v>436</v>
      </c>
      <c r="X201" s="78">
        <v>318</v>
      </c>
      <c r="Y201" s="78">
        <v>-2630</v>
      </c>
      <c r="Z201" s="78">
        <v>-2111</v>
      </c>
      <c r="AA201" s="78">
        <v>91.77</v>
      </c>
      <c r="AB201" s="78">
        <v>119.99</v>
      </c>
      <c r="AC201" s="78">
        <v>58478</v>
      </c>
      <c r="AD201" s="104">
        <v>2.6521400000000002</v>
      </c>
      <c r="AE201" s="78">
        <v>117384</v>
      </c>
      <c r="AF201" s="104">
        <v>4.3672000000000004</v>
      </c>
      <c r="AG201" s="78">
        <v>-21693</v>
      </c>
      <c r="AH201" s="104">
        <v>-1.27339</v>
      </c>
      <c r="AI201" s="78">
        <v>-9364</v>
      </c>
      <c r="AJ201" s="104">
        <v>-1.6910799999999999</v>
      </c>
      <c r="AK201" s="78">
        <v>8500</v>
      </c>
      <c r="AL201" s="78">
        <v>7800</v>
      </c>
      <c r="AM201" s="8">
        <v>8100</v>
      </c>
      <c r="AN201" s="78">
        <v>325</v>
      </c>
      <c r="AO201" s="78">
        <v>9200</v>
      </c>
      <c r="AP201" s="78">
        <v>6600</v>
      </c>
      <c r="AQ201" s="78">
        <v>8100</v>
      </c>
      <c r="AR201" s="78">
        <v>496</v>
      </c>
      <c r="AS201" s="78">
        <v>0</v>
      </c>
      <c r="AT201" s="78">
        <v>0</v>
      </c>
      <c r="AU201" s="78">
        <v>0</v>
      </c>
      <c r="AV201" s="78">
        <v>0</v>
      </c>
      <c r="AW201" s="77">
        <v>20.27</v>
      </c>
      <c r="AX201" s="144">
        <f t="shared" si="15"/>
        <v>0.93</v>
      </c>
      <c r="AY201" s="144">
        <f t="shared" si="16"/>
        <v>0.95</v>
      </c>
      <c r="AZ201" s="144">
        <f t="shared" si="17"/>
        <v>0.61</v>
      </c>
      <c r="BA201" s="54">
        <f t="shared" si="18"/>
        <v>20.613480490153858</v>
      </c>
      <c r="BB201" s="54">
        <f t="shared" si="19"/>
        <v>16.731519509846148</v>
      </c>
    </row>
    <row r="202" spans="1:54" x14ac:dyDescent="0.25">
      <c r="A202" s="3">
        <v>40472</v>
      </c>
      <c r="B202" s="77">
        <v>8131.23</v>
      </c>
      <c r="C202" s="77">
        <v>1227.84979</v>
      </c>
      <c r="D202" s="77">
        <v>9.9146000000000001</v>
      </c>
      <c r="E202" s="77">
        <f t="shared" si="14"/>
        <v>130.74800000000005</v>
      </c>
      <c r="F202" s="77">
        <v>3.0512000000000001</v>
      </c>
      <c r="G202" s="77">
        <v>-4.8233999999999995</v>
      </c>
      <c r="H202">
        <v>0</v>
      </c>
      <c r="I202" s="78">
        <v>8088</v>
      </c>
      <c r="J202">
        <v>201011</v>
      </c>
      <c r="K202" s="78">
        <v>8088</v>
      </c>
      <c r="L202" s="77">
        <f t="shared" si="20"/>
        <v>-43.229999999999563</v>
      </c>
      <c r="M202" s="78">
        <v>-5511</v>
      </c>
      <c r="N202" s="78">
        <v>-89.348070000000007</v>
      </c>
      <c r="O202" s="78">
        <v>4116</v>
      </c>
      <c r="P202" s="78">
        <v>16.641459999999999</v>
      </c>
      <c r="Q202" s="144">
        <v>-4482</v>
      </c>
      <c r="R202" s="78">
        <v>859</v>
      </c>
      <c r="S202" s="78">
        <v>219</v>
      </c>
      <c r="T202" s="78">
        <v>1161</v>
      </c>
      <c r="U202" s="78">
        <v>23647</v>
      </c>
      <c r="V202" s="219">
        <v>-4.909713705755487E-2</v>
      </c>
      <c r="W202" s="78">
        <v>710</v>
      </c>
      <c r="X202" s="78">
        <v>2720</v>
      </c>
      <c r="Y202" s="78">
        <v>-3157</v>
      </c>
      <c r="Z202" s="78">
        <v>-2079</v>
      </c>
      <c r="AA202" s="78">
        <v>105.55</v>
      </c>
      <c r="AB202" s="78">
        <v>120.02</v>
      </c>
      <c r="AC202" s="78">
        <v>64007</v>
      </c>
      <c r="AD202" s="104">
        <v>2.4723299999999999</v>
      </c>
      <c r="AE202" s="78">
        <v>136490</v>
      </c>
      <c r="AF202" s="104">
        <v>4.5863899999999997</v>
      </c>
      <c r="AG202" s="78">
        <v>-24629</v>
      </c>
      <c r="AH202" s="104">
        <v>-1.1813499999999999</v>
      </c>
      <c r="AI202" s="78">
        <v>-14539</v>
      </c>
      <c r="AJ202" s="104">
        <v>-1.8038000000000001</v>
      </c>
      <c r="AK202" s="78">
        <v>8500</v>
      </c>
      <c r="AL202" s="78">
        <v>7800</v>
      </c>
      <c r="AM202" s="8">
        <v>8100</v>
      </c>
      <c r="AN202" s="78">
        <v>298</v>
      </c>
      <c r="AO202" s="78">
        <v>9200</v>
      </c>
      <c r="AP202" s="78">
        <v>6600</v>
      </c>
      <c r="AQ202" s="78">
        <v>8100</v>
      </c>
      <c r="AR202" s="78">
        <v>469</v>
      </c>
      <c r="AS202" s="78">
        <v>0</v>
      </c>
      <c r="AT202" s="78">
        <v>0</v>
      </c>
      <c r="AU202" s="78">
        <v>0</v>
      </c>
      <c r="AV202" s="78">
        <v>0</v>
      </c>
      <c r="AW202" s="77">
        <v>18.14</v>
      </c>
      <c r="AX202" s="144">
        <f t="shared" si="15"/>
        <v>0.57999999999999996</v>
      </c>
      <c r="AY202" s="144">
        <f t="shared" si="16"/>
        <v>0.65</v>
      </c>
      <c r="AZ202" s="144">
        <f t="shared" si="17"/>
        <v>0.39</v>
      </c>
      <c r="BA202" s="54">
        <f t="shared" si="18"/>
        <v>20.582501808596273</v>
      </c>
      <c r="BB202" s="54">
        <f t="shared" si="19"/>
        <v>16.828498191403728</v>
      </c>
    </row>
    <row r="203" spans="1:54" x14ac:dyDescent="0.25">
      <c r="A203" s="3">
        <v>40473</v>
      </c>
      <c r="B203" s="77">
        <v>8168.06</v>
      </c>
      <c r="C203" s="77">
        <v>1042.5585100000001</v>
      </c>
      <c r="D203" s="77">
        <v>18.935199999999998</v>
      </c>
      <c r="E203" s="77">
        <f t="shared" si="14"/>
        <v>174.35470000000009</v>
      </c>
      <c r="F203" s="77">
        <v>4.3513999999999999</v>
      </c>
      <c r="G203" s="77">
        <v>3.1276999999999999</v>
      </c>
      <c r="H203">
        <v>0</v>
      </c>
      <c r="I203" s="78">
        <v>8142</v>
      </c>
      <c r="J203">
        <v>201011</v>
      </c>
      <c r="K203" s="78">
        <v>8142</v>
      </c>
      <c r="L203" s="77">
        <f t="shared" si="20"/>
        <v>-26.0600000000004</v>
      </c>
      <c r="M203" s="78">
        <v>-2271</v>
      </c>
      <c r="N203" s="78">
        <v>-37.180770000000003</v>
      </c>
      <c r="O203" s="78">
        <v>4484</v>
      </c>
      <c r="P203" s="78">
        <v>18.243559999999999</v>
      </c>
      <c r="Q203" s="144">
        <v>-1150</v>
      </c>
      <c r="R203" s="78">
        <v>-473</v>
      </c>
      <c r="S203" s="78">
        <v>1254</v>
      </c>
      <c r="T203" s="78">
        <v>2032</v>
      </c>
      <c r="U203" s="78">
        <v>23085</v>
      </c>
      <c r="V203" s="219">
        <v>-8.8022525449426028E-2</v>
      </c>
      <c r="W203" s="78">
        <v>657</v>
      </c>
      <c r="X203" s="78">
        <v>2991</v>
      </c>
      <c r="Y203" s="78">
        <v>-2798</v>
      </c>
      <c r="Z203" s="78">
        <v>-2329</v>
      </c>
      <c r="AA203" s="78">
        <v>112.24</v>
      </c>
      <c r="AB203" s="78">
        <v>118.3</v>
      </c>
      <c r="AC203" s="78">
        <v>67260</v>
      </c>
      <c r="AD203" s="104">
        <v>2.7900999999999998</v>
      </c>
      <c r="AE203" s="78">
        <v>144013</v>
      </c>
      <c r="AF203" s="104">
        <v>4.1551900000000002</v>
      </c>
      <c r="AG203" s="78">
        <v>-20457</v>
      </c>
      <c r="AH203" s="104">
        <v>-1.1963299999999999</v>
      </c>
      <c r="AI203" s="78">
        <v>-19266</v>
      </c>
      <c r="AJ203" s="104">
        <v>-1.8591500000000001</v>
      </c>
      <c r="AK203" s="78">
        <v>8500</v>
      </c>
      <c r="AL203" s="78">
        <v>7800</v>
      </c>
      <c r="AM203" s="8">
        <v>8100</v>
      </c>
      <c r="AN203" s="78">
        <v>290</v>
      </c>
      <c r="AO203" s="78">
        <v>9200</v>
      </c>
      <c r="AP203" s="78">
        <v>6600</v>
      </c>
      <c r="AQ203" s="78">
        <v>8100</v>
      </c>
      <c r="AR203" s="78">
        <v>463</v>
      </c>
      <c r="AS203" s="78">
        <v>0</v>
      </c>
      <c r="AT203" s="78">
        <v>0</v>
      </c>
      <c r="AU203" s="78">
        <v>0</v>
      </c>
      <c r="AV203" s="78">
        <v>0</v>
      </c>
      <c r="AW203" s="77">
        <v>17.670000000000002</v>
      </c>
      <c r="AX203" s="144">
        <f t="shared" si="15"/>
        <v>0.31</v>
      </c>
      <c r="AY203" s="144">
        <f t="shared" si="16"/>
        <v>0.34</v>
      </c>
      <c r="AZ203" s="144">
        <f t="shared" si="17"/>
        <v>0.21</v>
      </c>
      <c r="BA203" s="54">
        <f t="shared" si="18"/>
        <v>20.593669894536976</v>
      </c>
      <c r="BB203" s="54">
        <f t="shared" si="19"/>
        <v>16.796330105463024</v>
      </c>
    </row>
    <row r="204" spans="1:54" x14ac:dyDescent="0.25">
      <c r="A204" s="3">
        <v>40476</v>
      </c>
      <c r="B204" s="77">
        <v>8306.98</v>
      </c>
      <c r="C204" s="77">
        <v>1278.7387000000001</v>
      </c>
      <c r="D204" s="77">
        <v>152.5599</v>
      </c>
      <c r="E204" s="77">
        <f t="shared" si="14"/>
        <v>286.09090000000003</v>
      </c>
      <c r="F204" s="77">
        <v>7.7676999999999996</v>
      </c>
      <c r="G204" s="77">
        <v>17.677900000000001</v>
      </c>
      <c r="H204">
        <v>0</v>
      </c>
      <c r="I204" s="78">
        <v>8303</v>
      </c>
      <c r="J204">
        <v>201011</v>
      </c>
      <c r="K204" s="78">
        <v>8303</v>
      </c>
      <c r="L204" s="77">
        <f t="shared" si="20"/>
        <v>-3.9799999999995634</v>
      </c>
      <c r="M204" s="78">
        <v>-1708</v>
      </c>
      <c r="N204" s="78">
        <v>-28.58447</v>
      </c>
      <c r="O204" s="78">
        <v>4833</v>
      </c>
      <c r="P204" s="78">
        <v>20.049060000000001</v>
      </c>
      <c r="Q204" s="144">
        <v>-499.75</v>
      </c>
      <c r="R204" s="78">
        <v>217</v>
      </c>
      <c r="S204" s="78">
        <v>4418</v>
      </c>
      <c r="T204" s="78">
        <v>3295</v>
      </c>
      <c r="U204" s="78">
        <v>23358</v>
      </c>
      <c r="V204" s="219">
        <v>-0.14106515968832947</v>
      </c>
      <c r="W204" s="78">
        <v>3078</v>
      </c>
      <c r="X204" s="78">
        <v>815</v>
      </c>
      <c r="Y204" s="78">
        <v>1258</v>
      </c>
      <c r="Z204" s="78">
        <v>-753</v>
      </c>
      <c r="AA204" s="78">
        <v>100.02</v>
      </c>
      <c r="AB204" s="78">
        <v>115.84</v>
      </c>
      <c r="AC204" s="78">
        <v>84430</v>
      </c>
      <c r="AD204" s="104">
        <v>4.2676800000000004</v>
      </c>
      <c r="AE204" s="78">
        <v>150126</v>
      </c>
      <c r="AF204" s="104">
        <v>2.73346</v>
      </c>
      <c r="AG204" s="78">
        <v>-24342</v>
      </c>
      <c r="AH204" s="104">
        <v>-1.77067</v>
      </c>
      <c r="AI204" s="78">
        <v>-19369</v>
      </c>
      <c r="AJ204" s="104">
        <v>-0.89775000000000005</v>
      </c>
      <c r="AK204" s="78">
        <v>8500</v>
      </c>
      <c r="AL204" s="78">
        <v>7800</v>
      </c>
      <c r="AM204" s="8">
        <v>8300</v>
      </c>
      <c r="AN204" s="78">
        <v>255</v>
      </c>
      <c r="AO204" s="78">
        <v>9200</v>
      </c>
      <c r="AP204" s="78">
        <v>6600</v>
      </c>
      <c r="AQ204" s="78">
        <v>8300</v>
      </c>
      <c r="AR204" s="78">
        <v>439</v>
      </c>
      <c r="AS204" s="78">
        <v>0</v>
      </c>
      <c r="AT204" s="78">
        <v>0</v>
      </c>
      <c r="AU204" s="78">
        <v>0</v>
      </c>
      <c r="AV204" s="78">
        <v>0</v>
      </c>
      <c r="AW204" s="77">
        <v>17.02</v>
      </c>
      <c r="AX204" s="144">
        <f t="shared" si="15"/>
        <v>0.2</v>
      </c>
      <c r="AY204" s="144">
        <f t="shared" si="16"/>
        <v>0.24</v>
      </c>
      <c r="AZ204" s="144">
        <f t="shared" si="17"/>
        <v>0.13</v>
      </c>
      <c r="BA204" s="54">
        <f t="shared" si="18"/>
        <v>20.665100885550736</v>
      </c>
      <c r="BB204" s="54">
        <f t="shared" si="19"/>
        <v>16.634899114449262</v>
      </c>
    </row>
    <row r="205" spans="1:54" x14ac:dyDescent="0.25">
      <c r="A205" s="3">
        <v>40477</v>
      </c>
      <c r="B205" s="77">
        <v>8343.23</v>
      </c>
      <c r="C205" s="77">
        <v>1206.70876</v>
      </c>
      <c r="D205" s="77">
        <v>63.187399999999997</v>
      </c>
      <c r="E205" s="77">
        <f t="shared" si="14"/>
        <v>337.62160000000006</v>
      </c>
      <c r="F205" s="77">
        <v>-4.8561000000000005</v>
      </c>
      <c r="G205" s="77">
        <v>-1.8053999999999999</v>
      </c>
      <c r="H205">
        <v>0</v>
      </c>
      <c r="I205" s="78">
        <v>8313</v>
      </c>
      <c r="J205">
        <v>201011</v>
      </c>
      <c r="K205" s="78">
        <v>8313</v>
      </c>
      <c r="L205" s="77">
        <f t="shared" si="20"/>
        <v>-30.229999999999563</v>
      </c>
      <c r="M205" s="78">
        <v>-1985</v>
      </c>
      <c r="N205" s="78">
        <v>-33.212600000000002</v>
      </c>
      <c r="O205" s="78">
        <v>4771</v>
      </c>
      <c r="P205" s="78">
        <v>19.816849999999999</v>
      </c>
      <c r="Q205" s="144">
        <v>-792.25</v>
      </c>
      <c r="R205" s="78">
        <v>223</v>
      </c>
      <c r="S205" s="78">
        <v>5119</v>
      </c>
      <c r="T205" s="78">
        <v>3448</v>
      </c>
      <c r="U205" s="78">
        <v>24105</v>
      </c>
      <c r="V205" s="219">
        <v>-0.1430408628915163</v>
      </c>
      <c r="W205" s="78">
        <v>4186</v>
      </c>
      <c r="X205" s="78">
        <v>1857</v>
      </c>
      <c r="Y205" s="78">
        <v>2675</v>
      </c>
      <c r="Z205" s="78">
        <v>-773</v>
      </c>
      <c r="AA205" s="78">
        <v>110.67</v>
      </c>
      <c r="AB205" s="78">
        <v>122.75</v>
      </c>
      <c r="AC205" s="78">
        <v>94262</v>
      </c>
      <c r="AD205" s="104">
        <v>4.4400199999999996</v>
      </c>
      <c r="AE205" s="78">
        <v>160732</v>
      </c>
      <c r="AF205" s="104">
        <v>2.7692999999999999</v>
      </c>
      <c r="AG205" s="78">
        <v>-23763</v>
      </c>
      <c r="AH205" s="104">
        <v>-1.9061699999999999</v>
      </c>
      <c r="AI205" s="78">
        <v>-18292</v>
      </c>
      <c r="AJ205" s="104">
        <v>-0.75510999999999995</v>
      </c>
      <c r="AK205" s="78">
        <v>8600</v>
      </c>
      <c r="AL205" s="78">
        <v>7800</v>
      </c>
      <c r="AM205" s="8">
        <v>8300</v>
      </c>
      <c r="AN205" s="78">
        <v>247</v>
      </c>
      <c r="AO205" s="78">
        <v>9200</v>
      </c>
      <c r="AP205" s="78">
        <v>6600</v>
      </c>
      <c r="AQ205" s="78">
        <v>8300</v>
      </c>
      <c r="AR205" s="78">
        <v>416</v>
      </c>
      <c r="AS205" s="78">
        <v>0</v>
      </c>
      <c r="AT205" s="78">
        <v>0</v>
      </c>
      <c r="AU205" s="78">
        <v>0</v>
      </c>
      <c r="AV205" s="78">
        <v>0</v>
      </c>
      <c r="AW205" s="77">
        <v>16.739999999999998</v>
      </c>
      <c r="AX205" s="144">
        <f t="shared" si="15"/>
        <v>0.1</v>
      </c>
      <c r="AY205" s="144">
        <f t="shared" si="16"/>
        <v>0.2</v>
      </c>
      <c r="AZ205" s="144">
        <f t="shared" si="17"/>
        <v>0.1</v>
      </c>
      <c r="BA205" s="54">
        <f t="shared" si="18"/>
        <v>20.759511174172278</v>
      </c>
      <c r="BB205" s="54">
        <f t="shared" si="19"/>
        <v>16.421488825827719</v>
      </c>
    </row>
    <row r="206" spans="1:54" x14ac:dyDescent="0.25">
      <c r="A206" s="3">
        <v>40478</v>
      </c>
      <c r="B206" s="77">
        <v>8291.0400000000009</v>
      </c>
      <c r="C206" s="77">
        <v>1109.8922700000001</v>
      </c>
      <c r="D206" s="77">
        <v>26.244399999999999</v>
      </c>
      <c r="E206" s="77">
        <f t="shared" si="14"/>
        <v>277.3048</v>
      </c>
      <c r="F206" s="77">
        <v>-6.7521000000000004</v>
      </c>
      <c r="G206" s="77">
        <v>-4.5202999999999998</v>
      </c>
      <c r="H206">
        <v>0</v>
      </c>
      <c r="I206" s="78">
        <v>8281</v>
      </c>
      <c r="J206">
        <v>201011</v>
      </c>
      <c r="K206" s="78">
        <v>8281</v>
      </c>
      <c r="L206" s="77">
        <f t="shared" si="20"/>
        <v>-10.040000000000873</v>
      </c>
      <c r="M206" s="78">
        <v>-433</v>
      </c>
      <c r="N206" s="78">
        <v>-7.3736199999999998</v>
      </c>
      <c r="O206" s="78">
        <v>3908</v>
      </c>
      <c r="P206" s="78">
        <v>16.16844</v>
      </c>
      <c r="Q206" s="144">
        <v>544</v>
      </c>
      <c r="R206" s="78">
        <v>224</v>
      </c>
      <c r="S206" s="78">
        <v>3691</v>
      </c>
      <c r="T206" s="78">
        <v>1670</v>
      </c>
      <c r="U206" s="78">
        <v>24682</v>
      </c>
      <c r="V206" s="219">
        <v>-6.7660643383842478E-2</v>
      </c>
      <c r="W206" s="78">
        <v>5416</v>
      </c>
      <c r="X206" s="78">
        <v>5290</v>
      </c>
      <c r="Y206" s="78">
        <v>4512</v>
      </c>
      <c r="Z206" s="78">
        <v>999</v>
      </c>
      <c r="AA206" s="78">
        <v>92.69</v>
      </c>
      <c r="AB206" s="78">
        <v>129.21</v>
      </c>
      <c r="AC206" s="78">
        <v>90783</v>
      </c>
      <c r="AD206" s="104">
        <v>3.9030900000000002</v>
      </c>
      <c r="AE206" s="78">
        <v>177940</v>
      </c>
      <c r="AF206" s="104">
        <v>3.23915</v>
      </c>
      <c r="AG206" s="78">
        <v>-28912</v>
      </c>
      <c r="AH206" s="104">
        <v>-1.90137</v>
      </c>
      <c r="AI206" s="78">
        <v>-16569</v>
      </c>
      <c r="AJ206" s="104">
        <v>-0.77505000000000002</v>
      </c>
      <c r="AK206" s="78">
        <v>8600</v>
      </c>
      <c r="AL206" s="78">
        <v>7900</v>
      </c>
      <c r="AM206" s="8">
        <v>8300</v>
      </c>
      <c r="AN206" s="78">
        <v>243</v>
      </c>
      <c r="AO206" s="78">
        <v>9200</v>
      </c>
      <c r="AP206" s="78">
        <v>6600</v>
      </c>
      <c r="AQ206" s="78">
        <v>8200</v>
      </c>
      <c r="AR206" s="78">
        <v>420</v>
      </c>
      <c r="AS206" s="78">
        <v>0</v>
      </c>
      <c r="AT206" s="78">
        <v>0</v>
      </c>
      <c r="AU206" s="78">
        <v>0</v>
      </c>
      <c r="AV206" s="78">
        <v>0</v>
      </c>
      <c r="AW206" s="77">
        <v>16.78</v>
      </c>
      <c r="AX206" s="144">
        <f t="shared" si="15"/>
        <v>0.1</v>
      </c>
      <c r="AY206" s="144">
        <f t="shared" si="16"/>
        <v>0.22</v>
      </c>
      <c r="AZ206" s="144">
        <f t="shared" si="17"/>
        <v>0.11</v>
      </c>
      <c r="BA206" s="54">
        <f t="shared" si="18"/>
        <v>20.832481458604523</v>
      </c>
      <c r="BB206" s="54">
        <f t="shared" si="19"/>
        <v>16.23751854139547</v>
      </c>
    </row>
    <row r="207" spans="1:54" x14ac:dyDescent="0.25">
      <c r="A207" s="3">
        <v>40479</v>
      </c>
      <c r="B207" s="77">
        <v>8354.0499999999993</v>
      </c>
      <c r="C207" s="77">
        <v>1287.1227200000001</v>
      </c>
      <c r="D207" s="77">
        <v>111.2084</v>
      </c>
      <c r="E207" s="77">
        <f t="shared" si="14"/>
        <v>376.77499999999998</v>
      </c>
      <c r="F207" s="77">
        <v>-10.1486</v>
      </c>
      <c r="G207" s="77">
        <v>8.6038999999999994</v>
      </c>
      <c r="H207">
        <v>0</v>
      </c>
      <c r="I207" s="78">
        <v>8341</v>
      </c>
      <c r="J207">
        <v>201011</v>
      </c>
      <c r="K207" s="78">
        <v>8341</v>
      </c>
      <c r="L207" s="77">
        <f t="shared" si="20"/>
        <v>-13.049999999999272</v>
      </c>
      <c r="M207" s="78">
        <v>-661</v>
      </c>
      <c r="N207" s="78">
        <v>-11.241099999999999</v>
      </c>
      <c r="O207" s="78">
        <v>4777</v>
      </c>
      <c r="P207" s="78">
        <v>19.89443</v>
      </c>
      <c r="Q207" s="144">
        <v>533.25</v>
      </c>
      <c r="R207" s="78">
        <v>231</v>
      </c>
      <c r="S207" s="78">
        <v>4344</v>
      </c>
      <c r="T207" s="78">
        <v>2036</v>
      </c>
      <c r="U207" s="78">
        <v>25109</v>
      </c>
      <c r="V207" s="219">
        <v>-8.1086463021227448E-2</v>
      </c>
      <c r="W207" s="78">
        <v>4858</v>
      </c>
      <c r="X207" s="78">
        <v>4732</v>
      </c>
      <c r="Y207" s="78">
        <v>4573</v>
      </c>
      <c r="Z207" s="78">
        <v>1515</v>
      </c>
      <c r="AA207" s="78">
        <v>106.11</v>
      </c>
      <c r="AB207" s="78">
        <v>137.97</v>
      </c>
      <c r="AC207" s="78">
        <v>89935</v>
      </c>
      <c r="AD207" s="104">
        <v>4.40496</v>
      </c>
      <c r="AE207" s="78">
        <v>184507</v>
      </c>
      <c r="AF207" s="104">
        <v>2.7725599999999999</v>
      </c>
      <c r="AG207" s="78">
        <v>-25584</v>
      </c>
      <c r="AH207" s="104">
        <v>-1.84328</v>
      </c>
      <c r="AI207" s="78">
        <v>-14118</v>
      </c>
      <c r="AJ207" s="104">
        <v>-0.77927000000000002</v>
      </c>
      <c r="AK207" s="78">
        <v>8600</v>
      </c>
      <c r="AL207" s="78">
        <v>7900</v>
      </c>
      <c r="AM207" s="8">
        <v>8300</v>
      </c>
      <c r="AN207" s="78">
        <v>236</v>
      </c>
      <c r="AO207" s="78">
        <v>9200</v>
      </c>
      <c r="AP207" s="78">
        <v>6600</v>
      </c>
      <c r="AQ207" s="78">
        <v>8300</v>
      </c>
      <c r="AR207" s="78">
        <v>406</v>
      </c>
      <c r="AS207" s="78">
        <v>0</v>
      </c>
      <c r="AT207" s="78">
        <v>0</v>
      </c>
      <c r="AU207" s="78">
        <v>0</v>
      </c>
      <c r="AV207" s="78">
        <v>0</v>
      </c>
      <c r="AW207" s="77">
        <v>16.64</v>
      </c>
      <c r="AX207" s="144">
        <f t="shared" si="15"/>
        <v>0.06</v>
      </c>
      <c r="AY207" s="144">
        <f t="shared" si="16"/>
        <v>0.14000000000000001</v>
      </c>
      <c r="AZ207" s="144">
        <f t="shared" si="17"/>
        <v>7.0000000000000007E-2</v>
      </c>
      <c r="BA207" s="54">
        <f t="shared" si="18"/>
        <v>20.903463398028823</v>
      </c>
      <c r="BB207" s="54">
        <f t="shared" si="19"/>
        <v>16.010536601971179</v>
      </c>
    </row>
    <row r="208" spans="1:54" x14ac:dyDescent="0.25">
      <c r="A208" s="3">
        <v>40480</v>
      </c>
      <c r="B208" s="77">
        <v>8287.09</v>
      </c>
      <c r="C208" s="77">
        <v>1076.0635199999999</v>
      </c>
      <c r="D208" s="77">
        <v>26.939699999999998</v>
      </c>
      <c r="E208" s="77">
        <f t="shared" si="14"/>
        <v>380.22480000000002</v>
      </c>
      <c r="F208" s="77">
        <v>-9.3144000000000009</v>
      </c>
      <c r="G208" s="77">
        <v>-7.5722000000000005</v>
      </c>
      <c r="H208">
        <v>0</v>
      </c>
      <c r="I208" s="78">
        <v>8302</v>
      </c>
      <c r="J208">
        <v>201011</v>
      </c>
      <c r="K208" s="78">
        <v>8302</v>
      </c>
      <c r="L208" s="77">
        <f t="shared" si="20"/>
        <v>14.909999999999854</v>
      </c>
      <c r="M208" s="78">
        <v>-1053</v>
      </c>
      <c r="N208" s="78">
        <v>-17.689969999999999</v>
      </c>
      <c r="O208" s="78">
        <v>3823</v>
      </c>
      <c r="P208" s="78">
        <v>15.860250000000001</v>
      </c>
      <c r="Q208" s="144">
        <v>-97.25</v>
      </c>
      <c r="R208" s="78">
        <v>172</v>
      </c>
      <c r="S208" s="78">
        <v>1734</v>
      </c>
      <c r="T208" s="78">
        <v>586</v>
      </c>
      <c r="U208" s="78">
        <v>24375</v>
      </c>
      <c r="V208" s="219">
        <v>-2.4041025641025639E-2</v>
      </c>
      <c r="W208" s="78">
        <v>4018</v>
      </c>
      <c r="X208" s="78">
        <v>3892</v>
      </c>
      <c r="Y208" s="78">
        <v>3888</v>
      </c>
      <c r="Z208" s="78">
        <v>2619</v>
      </c>
      <c r="AA208" s="78">
        <v>85.31</v>
      </c>
      <c r="AB208" s="78">
        <v>134.66</v>
      </c>
      <c r="AC208" s="78">
        <v>97314</v>
      </c>
      <c r="AD208" s="104">
        <v>4.0130600000000003</v>
      </c>
      <c r="AE208" s="78">
        <v>201502</v>
      </c>
      <c r="AF208" s="104">
        <v>3.38462</v>
      </c>
      <c r="AG208" s="78">
        <v>-28081</v>
      </c>
      <c r="AH208" s="104">
        <v>-1.5475399999999999</v>
      </c>
      <c r="AI208" s="78">
        <v>-18190</v>
      </c>
      <c r="AJ208" s="104">
        <v>-0.91054999999999997</v>
      </c>
      <c r="AK208" s="78">
        <v>8600</v>
      </c>
      <c r="AL208" s="78">
        <v>7900</v>
      </c>
      <c r="AM208" s="8">
        <v>8300</v>
      </c>
      <c r="AN208" s="78">
        <v>232</v>
      </c>
      <c r="AO208" s="78">
        <v>8600</v>
      </c>
      <c r="AP208" s="78">
        <v>6600</v>
      </c>
      <c r="AQ208" s="78">
        <v>8300</v>
      </c>
      <c r="AR208" s="78">
        <v>411</v>
      </c>
      <c r="AS208" s="78">
        <v>0</v>
      </c>
      <c r="AT208" s="78">
        <v>0</v>
      </c>
      <c r="AU208" s="78">
        <v>0</v>
      </c>
      <c r="AV208" s="78">
        <v>0</v>
      </c>
      <c r="AW208" s="77">
        <v>17.14</v>
      </c>
      <c r="AX208" s="144">
        <f t="shared" si="15"/>
        <v>0.24</v>
      </c>
      <c r="AY208" s="144">
        <f t="shared" si="16"/>
        <v>0.34</v>
      </c>
      <c r="AZ208" s="144">
        <f t="shared" si="17"/>
        <v>0.18</v>
      </c>
      <c r="BA208" s="54">
        <f t="shared" si="18"/>
        <v>20.92301656914611</v>
      </c>
      <c r="BB208" s="54">
        <f t="shared" si="19"/>
        <v>15.900983430853886</v>
      </c>
    </row>
    <row r="209" spans="1:54" x14ac:dyDescent="0.25">
      <c r="A209" s="3">
        <v>40483</v>
      </c>
      <c r="B209" s="77">
        <v>8379.75</v>
      </c>
      <c r="C209" s="77">
        <v>1274.98531</v>
      </c>
      <c r="D209" s="77">
        <v>172.06389999999999</v>
      </c>
      <c r="E209" s="77">
        <f t="shared" si="14"/>
        <v>527.55240000000003</v>
      </c>
      <c r="F209" s="77">
        <v>-4.2268999999999997</v>
      </c>
      <c r="G209" s="77">
        <v>15.5002</v>
      </c>
      <c r="H209">
        <v>0</v>
      </c>
      <c r="I209" s="78">
        <v>8393</v>
      </c>
      <c r="J209">
        <v>201011</v>
      </c>
      <c r="K209" s="78">
        <v>8393</v>
      </c>
      <c r="L209" s="77">
        <f t="shared" si="20"/>
        <v>13.25</v>
      </c>
      <c r="M209" s="78">
        <v>-1355</v>
      </c>
      <c r="N209" s="78">
        <v>-22.873529999999999</v>
      </c>
      <c r="O209" s="78">
        <v>3272</v>
      </c>
      <c r="P209" s="78">
        <v>13.71369</v>
      </c>
      <c r="Q209" s="144">
        <v>-537</v>
      </c>
      <c r="R209" s="78">
        <v>189</v>
      </c>
      <c r="S209" s="78">
        <v>4007</v>
      </c>
      <c r="T209" s="78">
        <v>1582</v>
      </c>
      <c r="U209" s="78">
        <v>25525</v>
      </c>
      <c r="V209" s="219">
        <v>-6.197845249755142E-2</v>
      </c>
      <c r="W209" s="78">
        <v>4254</v>
      </c>
      <c r="X209" s="78">
        <v>4128</v>
      </c>
      <c r="Y209" s="78">
        <v>4447</v>
      </c>
      <c r="Z209" s="78">
        <v>2670</v>
      </c>
      <c r="AA209" s="78">
        <v>77.680000000000007</v>
      </c>
      <c r="AB209" s="78">
        <v>134.88</v>
      </c>
      <c r="AC209" s="78">
        <v>138576</v>
      </c>
      <c r="AD209" s="104">
        <v>5.9392800000000001</v>
      </c>
      <c r="AE209" s="78">
        <v>214168</v>
      </c>
      <c r="AF209" s="104">
        <v>2.74071</v>
      </c>
      <c r="AG209" s="78">
        <v>-42509</v>
      </c>
      <c r="AH209" s="104">
        <v>-2.09171</v>
      </c>
      <c r="AI209" s="78">
        <v>-18519</v>
      </c>
      <c r="AJ209" s="104">
        <v>-0.49320999999999998</v>
      </c>
      <c r="AK209" s="78">
        <v>8600</v>
      </c>
      <c r="AL209" s="78">
        <v>7900</v>
      </c>
      <c r="AM209" s="8">
        <v>8400</v>
      </c>
      <c r="AN209" s="78">
        <v>224</v>
      </c>
      <c r="AO209" s="78">
        <v>8500</v>
      </c>
      <c r="AP209" s="78">
        <v>6600</v>
      </c>
      <c r="AQ209" s="78">
        <v>8400</v>
      </c>
      <c r="AR209" s="78">
        <v>399</v>
      </c>
      <c r="AS209" s="78">
        <v>0</v>
      </c>
      <c r="AT209" s="78">
        <v>0</v>
      </c>
      <c r="AU209" s="78">
        <v>0</v>
      </c>
      <c r="AV209" s="78">
        <v>0</v>
      </c>
      <c r="AW209" s="77">
        <v>17.37</v>
      </c>
      <c r="AX209" s="144">
        <f t="shared" si="15"/>
        <v>0.24</v>
      </c>
      <c r="AY209" s="144">
        <f t="shared" si="16"/>
        <v>0.38</v>
      </c>
      <c r="AZ209" s="144">
        <f t="shared" si="17"/>
        <v>0.21</v>
      </c>
      <c r="BA209" s="54">
        <f t="shared" si="18"/>
        <v>20.901342267987786</v>
      </c>
      <c r="BB209" s="54">
        <f t="shared" si="19"/>
        <v>15.798657732012217</v>
      </c>
    </row>
    <row r="210" spans="1:54" x14ac:dyDescent="0.25">
      <c r="A210" s="3">
        <v>40484</v>
      </c>
      <c r="B210" s="77">
        <v>8344.76</v>
      </c>
      <c r="C210" s="77">
        <v>1158.53944</v>
      </c>
      <c r="D210" s="77">
        <v>106.35760000000001</v>
      </c>
      <c r="E210" s="77">
        <f t="shared" si="14"/>
        <v>663.25680000000011</v>
      </c>
      <c r="F210" s="77">
        <v>1.1704999999999999</v>
      </c>
      <c r="G210" s="77">
        <v>-5.0083000000000002</v>
      </c>
      <c r="H210">
        <v>0</v>
      </c>
      <c r="I210" s="78">
        <v>8367</v>
      </c>
      <c r="J210">
        <v>201011</v>
      </c>
      <c r="K210" s="78">
        <v>8367</v>
      </c>
      <c r="L210" s="77">
        <f t="shared" si="20"/>
        <v>22.239999999999782</v>
      </c>
      <c r="M210" s="78">
        <v>-4830</v>
      </c>
      <c r="N210" s="78">
        <v>-80.907700000000006</v>
      </c>
      <c r="O210" s="78">
        <v>2691</v>
      </c>
      <c r="P210" s="78">
        <v>11.24357</v>
      </c>
      <c r="Q210" s="144">
        <v>-4157.25</v>
      </c>
      <c r="R210" s="78">
        <v>237</v>
      </c>
      <c r="S210" s="78">
        <v>4647</v>
      </c>
      <c r="T210" s="78">
        <v>682</v>
      </c>
      <c r="U210" s="78">
        <v>25360</v>
      </c>
      <c r="V210" s="219">
        <v>-2.689274447949527E-2</v>
      </c>
      <c r="W210" s="78">
        <v>2934</v>
      </c>
      <c r="X210" s="78">
        <v>2808</v>
      </c>
      <c r="Y210" s="78">
        <v>3169</v>
      </c>
      <c r="Z210" s="78">
        <v>-123</v>
      </c>
      <c r="AA210" s="78">
        <v>83.28</v>
      </c>
      <c r="AB210" s="78">
        <v>130.19</v>
      </c>
      <c r="AC210" s="78">
        <v>150586</v>
      </c>
      <c r="AD210" s="104">
        <v>5.4838199999999997</v>
      </c>
      <c r="AE210" s="78">
        <v>227120</v>
      </c>
      <c r="AF210" s="104">
        <v>3.1059899999999998</v>
      </c>
      <c r="AG210" s="78">
        <v>-52730</v>
      </c>
      <c r="AH210" s="104">
        <v>-2.1430500000000001</v>
      </c>
      <c r="AI210" s="78">
        <v>-13362</v>
      </c>
      <c r="AJ210" s="104">
        <v>-0.38657000000000002</v>
      </c>
      <c r="AK210" s="78">
        <v>8600</v>
      </c>
      <c r="AL210" s="78">
        <v>7900</v>
      </c>
      <c r="AM210" s="8">
        <v>8400</v>
      </c>
      <c r="AN210" s="78">
        <v>220</v>
      </c>
      <c r="AO210" s="78">
        <v>8500</v>
      </c>
      <c r="AP210" s="78">
        <v>6600</v>
      </c>
      <c r="AQ210" s="78">
        <v>8300</v>
      </c>
      <c r="AR210" s="78">
        <v>403</v>
      </c>
      <c r="AS210" s="78">
        <v>0</v>
      </c>
      <c r="AT210" s="78">
        <v>0</v>
      </c>
      <c r="AU210" s="78">
        <v>0</v>
      </c>
      <c r="AV210" s="78">
        <v>0</v>
      </c>
      <c r="AW210" s="77">
        <v>17.760000000000002</v>
      </c>
      <c r="AX210" s="144">
        <f t="shared" si="15"/>
        <v>0.31</v>
      </c>
      <c r="AY210" s="144">
        <f t="shared" si="16"/>
        <v>0.46</v>
      </c>
      <c r="AZ210" s="144">
        <f t="shared" si="17"/>
        <v>0.3</v>
      </c>
      <c r="BA210" s="54">
        <f t="shared" si="18"/>
        <v>20.873240925772947</v>
      </c>
      <c r="BB210" s="54">
        <f t="shared" si="19"/>
        <v>15.747759074227055</v>
      </c>
    </row>
    <row r="211" spans="1:54" x14ac:dyDescent="0.25">
      <c r="A211" s="3">
        <v>40485</v>
      </c>
      <c r="B211" s="77">
        <v>8293.9</v>
      </c>
      <c r="C211" s="77">
        <v>1281.2832100000001</v>
      </c>
      <c r="D211" s="77">
        <v>140.3235</v>
      </c>
      <c r="E211" s="77">
        <f t="shared" si="14"/>
        <v>739.84929999999997</v>
      </c>
      <c r="F211" s="77">
        <v>-15.8589</v>
      </c>
      <c r="G211" s="77">
        <v>-26.1448</v>
      </c>
      <c r="H211">
        <v>0</v>
      </c>
      <c r="I211" s="78">
        <v>8324</v>
      </c>
      <c r="J211">
        <v>201011</v>
      </c>
      <c r="K211" s="78">
        <v>8324</v>
      </c>
      <c r="L211" s="77">
        <f t="shared" si="20"/>
        <v>30.100000000000364</v>
      </c>
      <c r="M211" s="78">
        <v>-5759</v>
      </c>
      <c r="N211" s="78">
        <v>-95.88288</v>
      </c>
      <c r="O211" s="78">
        <v>2203</v>
      </c>
      <c r="P211" s="78">
        <v>9.14846</v>
      </c>
      <c r="Q211" s="144">
        <v>-5208.25</v>
      </c>
      <c r="R211" s="78">
        <v>598</v>
      </c>
      <c r="S211" s="78">
        <v>2657</v>
      </c>
      <c r="T211" s="78">
        <v>-1685</v>
      </c>
      <c r="U211" s="78">
        <v>26083</v>
      </c>
      <c r="V211" s="219">
        <v>6.460146455545758E-2</v>
      </c>
      <c r="W211" s="78">
        <v>2375</v>
      </c>
      <c r="X211" s="78">
        <v>-35</v>
      </c>
      <c r="Y211" s="78">
        <v>1595</v>
      </c>
      <c r="Z211" s="78">
        <v>-21</v>
      </c>
      <c r="AA211" s="78">
        <v>89.04</v>
      </c>
      <c r="AB211" s="78">
        <v>125.59</v>
      </c>
      <c r="AC211" s="78">
        <v>155246</v>
      </c>
      <c r="AD211" s="104">
        <v>4.6695900000000004</v>
      </c>
      <c r="AE211" s="78">
        <v>236224</v>
      </c>
      <c r="AF211" s="104">
        <v>3.7155</v>
      </c>
      <c r="AG211" s="78">
        <v>-59193</v>
      </c>
      <c r="AH211" s="104">
        <v>-1.9467699999999999</v>
      </c>
      <c r="AI211" s="78">
        <v>-17444</v>
      </c>
      <c r="AJ211" s="104">
        <v>-0.34532000000000002</v>
      </c>
      <c r="AK211" s="78">
        <v>8600</v>
      </c>
      <c r="AL211" s="78">
        <v>8000</v>
      </c>
      <c r="AM211" s="8">
        <v>8300</v>
      </c>
      <c r="AN211" s="78">
        <v>209</v>
      </c>
      <c r="AO211" s="78">
        <v>8800</v>
      </c>
      <c r="AP211" s="78">
        <v>6600</v>
      </c>
      <c r="AQ211" s="78">
        <v>8300</v>
      </c>
      <c r="AR211" s="78">
        <v>405</v>
      </c>
      <c r="AS211" s="78">
        <v>0</v>
      </c>
      <c r="AT211" s="78">
        <v>0</v>
      </c>
      <c r="AU211" s="78">
        <v>0</v>
      </c>
      <c r="AV211" s="78">
        <v>0</v>
      </c>
      <c r="AW211" s="77">
        <v>18.25</v>
      </c>
      <c r="AX211" s="144">
        <f t="shared" si="15"/>
        <v>0.62</v>
      </c>
      <c r="AY211" s="144">
        <f t="shared" si="16"/>
        <v>0.69</v>
      </c>
      <c r="AZ211" s="144">
        <f t="shared" si="17"/>
        <v>0.5</v>
      </c>
      <c r="BA211" s="54">
        <f t="shared" si="18"/>
        <v>20.88131405283772</v>
      </c>
      <c r="BB211" s="54">
        <f t="shared" si="19"/>
        <v>15.762685947162284</v>
      </c>
    </row>
    <row r="212" spans="1:54" x14ac:dyDescent="0.25">
      <c r="A212" s="3">
        <v>40486</v>
      </c>
      <c r="B212" s="77">
        <v>8357.85</v>
      </c>
      <c r="C212" s="77">
        <v>992.34322999999995</v>
      </c>
      <c r="D212" s="77">
        <v>89.395699999999991</v>
      </c>
      <c r="E212" s="77">
        <f t="shared" si="14"/>
        <v>833.02850000000001</v>
      </c>
      <c r="F212" s="77">
        <v>-0.42630000000000001</v>
      </c>
      <c r="G212" s="77">
        <v>8.1364999999999998</v>
      </c>
      <c r="H212">
        <v>0</v>
      </c>
      <c r="I212" s="78">
        <v>8368</v>
      </c>
      <c r="J212">
        <v>201011</v>
      </c>
      <c r="K212" s="78">
        <v>8368</v>
      </c>
      <c r="L212" s="77">
        <f t="shared" si="20"/>
        <v>10.149999999999636</v>
      </c>
      <c r="M212" s="78">
        <v>-6443</v>
      </c>
      <c r="N212" s="78">
        <v>-107.87441</v>
      </c>
      <c r="O212" s="78">
        <v>3308</v>
      </c>
      <c r="P212" s="78">
        <v>13.82188</v>
      </c>
      <c r="Q212" s="144">
        <v>-5616</v>
      </c>
      <c r="R212" s="78">
        <v>619</v>
      </c>
      <c r="S212" s="78">
        <v>4600</v>
      </c>
      <c r="T212" s="78">
        <v>724</v>
      </c>
      <c r="U212" s="78">
        <v>25797</v>
      </c>
      <c r="V212" s="219">
        <v>-2.8065278908400201E-2</v>
      </c>
      <c r="W212" s="78">
        <v>2040</v>
      </c>
      <c r="X212" s="78">
        <v>-335</v>
      </c>
      <c r="Y212" s="78">
        <v>1131</v>
      </c>
      <c r="Z212" s="78">
        <v>-1864</v>
      </c>
      <c r="AA212" s="78">
        <v>105.43</v>
      </c>
      <c r="AB212" s="78">
        <v>125.52</v>
      </c>
      <c r="AC212" s="78">
        <v>167654</v>
      </c>
      <c r="AD212" s="104">
        <v>5.18459</v>
      </c>
      <c r="AE212" s="78">
        <v>231559</v>
      </c>
      <c r="AF212" s="104">
        <v>2.81033</v>
      </c>
      <c r="AG212" s="78">
        <v>-64860</v>
      </c>
      <c r="AH212" s="104">
        <v>-1.94699</v>
      </c>
      <c r="AI212" s="78">
        <v>-22163</v>
      </c>
      <c r="AJ212" s="104">
        <v>-0.33810000000000001</v>
      </c>
      <c r="AK212" s="78">
        <v>8600</v>
      </c>
      <c r="AL212" s="78">
        <v>8000</v>
      </c>
      <c r="AM212" s="8">
        <v>8400</v>
      </c>
      <c r="AN212" s="78">
        <v>193</v>
      </c>
      <c r="AO212" s="78">
        <v>8800</v>
      </c>
      <c r="AP212" s="78">
        <v>6600</v>
      </c>
      <c r="AQ212" s="78">
        <v>8300</v>
      </c>
      <c r="AR212" s="78">
        <v>383</v>
      </c>
      <c r="AS212" s="78">
        <v>0</v>
      </c>
      <c r="AT212" s="78">
        <v>0</v>
      </c>
      <c r="AU212" s="78">
        <v>0</v>
      </c>
      <c r="AV212" s="78">
        <v>0</v>
      </c>
      <c r="AW212" s="77">
        <v>17.670000000000002</v>
      </c>
      <c r="AX212" s="144">
        <f t="shared" si="15"/>
        <v>0.2</v>
      </c>
      <c r="AY212" s="144">
        <f t="shared" si="16"/>
        <v>0.42</v>
      </c>
      <c r="AZ212" s="144">
        <f t="shared" si="17"/>
        <v>0.27</v>
      </c>
      <c r="BA212" s="54">
        <f t="shared" si="18"/>
        <v>20.877259935207817</v>
      </c>
      <c r="BB212" s="54">
        <f t="shared" si="19"/>
        <v>15.731740064792184</v>
      </c>
    </row>
    <row r="213" spans="1:54" x14ac:dyDescent="0.25">
      <c r="A213" s="3">
        <v>40487</v>
      </c>
      <c r="B213" s="77">
        <v>8449.34</v>
      </c>
      <c r="C213" s="77">
        <v>1559.7202500000001</v>
      </c>
      <c r="D213" s="77">
        <v>109.6189</v>
      </c>
      <c r="E213" s="77">
        <f t="shared" si="14"/>
        <v>942.42840000000001</v>
      </c>
      <c r="F213" s="77">
        <v>8.5633999999999997</v>
      </c>
      <c r="G213" s="77">
        <v>12.003499999999999</v>
      </c>
      <c r="H213">
        <v>0</v>
      </c>
      <c r="I213" s="78">
        <v>8463</v>
      </c>
      <c r="J213">
        <v>201011</v>
      </c>
      <c r="K213" s="78">
        <v>8463</v>
      </c>
      <c r="L213" s="77">
        <f t="shared" si="20"/>
        <v>13.659999999999854</v>
      </c>
      <c r="M213" s="78">
        <v>-8440</v>
      </c>
      <c r="N213" s="78">
        <v>-142.86555999999999</v>
      </c>
      <c r="O213" s="78">
        <v>3074</v>
      </c>
      <c r="P213" s="78">
        <v>12.98516</v>
      </c>
      <c r="Q213" s="144">
        <v>-7671.5</v>
      </c>
      <c r="R213" s="78">
        <v>648</v>
      </c>
      <c r="S213" s="78">
        <v>9153</v>
      </c>
      <c r="T213" s="78">
        <v>1804</v>
      </c>
      <c r="U213" s="78">
        <v>25512</v>
      </c>
      <c r="V213" s="219">
        <v>-7.0711821887739099E-2</v>
      </c>
      <c r="W213" s="78">
        <v>1649</v>
      </c>
      <c r="X213" s="78">
        <v>-1313</v>
      </c>
      <c r="Y213" s="78">
        <v>3566</v>
      </c>
      <c r="Z213" s="78">
        <v>-4853</v>
      </c>
      <c r="AA213" s="78">
        <v>94.55</v>
      </c>
      <c r="AB213" s="78">
        <v>130.01</v>
      </c>
      <c r="AC213" s="78">
        <v>185881</v>
      </c>
      <c r="AD213" s="104">
        <v>7.3813899999999997</v>
      </c>
      <c r="AE213" s="78">
        <v>238371</v>
      </c>
      <c r="AF213" s="104">
        <v>2.3283800000000001</v>
      </c>
      <c r="AG213" s="78">
        <v>-71868</v>
      </c>
      <c r="AH213" s="104">
        <v>-3.55904</v>
      </c>
      <c r="AI213" s="78">
        <v>-26033</v>
      </c>
      <c r="AJ213" s="104">
        <v>-2.7380000000000002E-2</v>
      </c>
      <c r="AK213" s="78">
        <v>8600</v>
      </c>
      <c r="AL213" s="78">
        <v>8000</v>
      </c>
      <c r="AM213" s="8">
        <v>8500</v>
      </c>
      <c r="AN213" s="78">
        <v>185</v>
      </c>
      <c r="AO213" s="78">
        <v>8800</v>
      </c>
      <c r="AP213" s="78">
        <v>6600</v>
      </c>
      <c r="AQ213" s="78">
        <v>8400</v>
      </c>
      <c r="AR213" s="78">
        <v>392</v>
      </c>
      <c r="AS213" s="78">
        <v>0</v>
      </c>
      <c r="AT213" s="78">
        <v>0</v>
      </c>
      <c r="AU213" s="78">
        <v>0</v>
      </c>
      <c r="AV213" s="78">
        <v>0</v>
      </c>
      <c r="AW213" s="77">
        <v>17.68</v>
      </c>
      <c r="AX213" s="144">
        <f t="shared" si="15"/>
        <v>0.27</v>
      </c>
      <c r="AY213" s="144">
        <f t="shared" si="16"/>
        <v>0.48</v>
      </c>
      <c r="AZ213" s="144">
        <f t="shared" si="17"/>
        <v>0.3</v>
      </c>
      <c r="BA213" s="54">
        <f t="shared" si="18"/>
        <v>20.851283657663007</v>
      </c>
      <c r="BB213" s="54">
        <f t="shared" si="19"/>
        <v>15.678716342336996</v>
      </c>
    </row>
    <row r="214" spans="1:54" x14ac:dyDescent="0.25">
      <c r="A214" s="3">
        <v>40490</v>
      </c>
      <c r="B214" s="77">
        <v>8430.58</v>
      </c>
      <c r="C214" s="77">
        <v>1346.3365899999999</v>
      </c>
      <c r="D214" s="77">
        <v>60.225100000000005</v>
      </c>
      <c r="E214" s="77">
        <f t="shared" si="14"/>
        <v>943.33849999999995</v>
      </c>
      <c r="F214" s="77">
        <v>7.4178999999999995</v>
      </c>
      <c r="G214" s="77">
        <v>-3.5136000000000003</v>
      </c>
      <c r="H214">
        <v>0</v>
      </c>
      <c r="I214" s="78">
        <v>8453</v>
      </c>
      <c r="J214">
        <v>201011</v>
      </c>
      <c r="K214" s="78">
        <v>8453</v>
      </c>
      <c r="L214" s="77">
        <f t="shared" si="20"/>
        <v>22.420000000000073</v>
      </c>
      <c r="M214" s="78">
        <v>-9904</v>
      </c>
      <c r="N214" s="78">
        <v>-167.38034999999999</v>
      </c>
      <c r="O214" s="78">
        <v>2933</v>
      </c>
      <c r="P214" s="78">
        <v>12.372030000000001</v>
      </c>
      <c r="Q214" s="144">
        <v>-9170.75</v>
      </c>
      <c r="R214" s="78">
        <v>634</v>
      </c>
      <c r="S214" s="78">
        <v>9338</v>
      </c>
      <c r="T214" s="78">
        <v>1198</v>
      </c>
      <c r="U214" s="78">
        <v>26506</v>
      </c>
      <c r="V214" s="219">
        <v>-4.5197313815739833E-2</v>
      </c>
      <c r="W214" s="78">
        <v>476</v>
      </c>
      <c r="X214" s="78">
        <v>-2740</v>
      </c>
      <c r="Y214" s="78">
        <v>2234</v>
      </c>
      <c r="Z214" s="78">
        <v>-6250</v>
      </c>
      <c r="AA214" s="78">
        <v>87.49</v>
      </c>
      <c r="AB214" s="78">
        <v>126.56</v>
      </c>
      <c r="AC214" s="78">
        <v>190097</v>
      </c>
      <c r="AD214" s="104">
        <v>6.7458</v>
      </c>
      <c r="AE214" s="78">
        <v>238301</v>
      </c>
      <c r="AF214" s="104">
        <v>2.1918700000000002</v>
      </c>
      <c r="AG214" s="78">
        <v>-74793</v>
      </c>
      <c r="AH214" s="104">
        <v>-3.2895400000000001</v>
      </c>
      <c r="AI214" s="78">
        <v>-23461</v>
      </c>
      <c r="AJ214" s="104">
        <v>0.12862999999999999</v>
      </c>
      <c r="AK214" s="78">
        <v>8600</v>
      </c>
      <c r="AL214" s="78">
        <v>8000</v>
      </c>
      <c r="AM214" s="8">
        <v>8500</v>
      </c>
      <c r="AN214" s="78">
        <v>175</v>
      </c>
      <c r="AO214" s="78">
        <v>8800</v>
      </c>
      <c r="AP214" s="78">
        <v>6600</v>
      </c>
      <c r="AQ214" s="78">
        <v>8400</v>
      </c>
      <c r="AR214" s="78">
        <v>386</v>
      </c>
      <c r="AS214" s="78">
        <v>0</v>
      </c>
      <c r="AT214" s="78">
        <v>0</v>
      </c>
      <c r="AU214" s="78">
        <v>0</v>
      </c>
      <c r="AV214" s="78">
        <v>0</v>
      </c>
      <c r="AW214" s="77">
        <v>18.43</v>
      </c>
      <c r="AX214" s="144">
        <f t="shared" si="15"/>
        <v>0.68</v>
      </c>
      <c r="AY214" s="144">
        <f t="shared" si="16"/>
        <v>0.79</v>
      </c>
      <c r="AZ214" s="144">
        <f t="shared" si="17"/>
        <v>0.55000000000000004</v>
      </c>
      <c r="BA214" s="54">
        <f t="shared" si="18"/>
        <v>20.757725447247083</v>
      </c>
      <c r="BB214" s="54">
        <f t="shared" si="19"/>
        <v>15.681274552752926</v>
      </c>
    </row>
    <row r="215" spans="1:54" x14ac:dyDescent="0.25">
      <c r="A215" s="3">
        <v>40491</v>
      </c>
      <c r="B215" s="77">
        <v>8445.6299999999992</v>
      </c>
      <c r="C215" s="77">
        <v>989.33709999999996</v>
      </c>
      <c r="D215" s="77">
        <v>38.1479</v>
      </c>
      <c r="E215" s="77">
        <f t="shared" si="14"/>
        <v>1064.9237000000001</v>
      </c>
      <c r="F215" s="77">
        <v>-3.4449999999999998</v>
      </c>
      <c r="G215" s="77">
        <v>0.30010000000000003</v>
      </c>
      <c r="H215">
        <v>0</v>
      </c>
      <c r="I215" s="78">
        <v>8467</v>
      </c>
      <c r="J215">
        <v>201011</v>
      </c>
      <c r="K215" s="78">
        <v>8467</v>
      </c>
      <c r="L215" s="77">
        <f t="shared" si="20"/>
        <v>21.3700000000008</v>
      </c>
      <c r="M215" s="78">
        <v>-8827</v>
      </c>
      <c r="N215" s="78">
        <v>-149.47624999999999</v>
      </c>
      <c r="O215" s="78">
        <v>3675</v>
      </c>
      <c r="P215" s="78">
        <v>15.535349999999999</v>
      </c>
      <c r="Q215" s="144">
        <v>-7908.25</v>
      </c>
      <c r="R215" s="78">
        <v>664</v>
      </c>
      <c r="S215" s="78">
        <v>10394</v>
      </c>
      <c r="T215" s="78">
        <v>2470</v>
      </c>
      <c r="U215" s="78">
        <v>27551</v>
      </c>
      <c r="V215" s="219">
        <v>-8.9651918260680197E-2</v>
      </c>
      <c r="W215" s="78">
        <v>1119</v>
      </c>
      <c r="X215" s="78">
        <v>-5260</v>
      </c>
      <c r="Y215" s="78">
        <v>2868</v>
      </c>
      <c r="Z215" s="78">
        <v>-5833</v>
      </c>
      <c r="AA215" s="78">
        <v>100.82</v>
      </c>
      <c r="AB215" s="78">
        <v>125.47</v>
      </c>
      <c r="AC215" s="78">
        <v>189138</v>
      </c>
      <c r="AD215" s="104">
        <v>6.73475</v>
      </c>
      <c r="AE215" s="78">
        <v>238552</v>
      </c>
      <c r="AF215" s="104">
        <v>2.0502400000000001</v>
      </c>
      <c r="AG215" s="78">
        <v>-77479</v>
      </c>
      <c r="AH215" s="104">
        <v>-3.3812099999999998</v>
      </c>
      <c r="AI215" s="78">
        <v>-23477</v>
      </c>
      <c r="AJ215" s="104">
        <v>-6.4019999999999994E-2</v>
      </c>
      <c r="AK215" s="78">
        <v>8600</v>
      </c>
      <c r="AL215" s="78">
        <v>8000</v>
      </c>
      <c r="AM215" s="8">
        <v>8500</v>
      </c>
      <c r="AN215" s="78">
        <v>164</v>
      </c>
      <c r="AO215" s="78">
        <v>8800</v>
      </c>
      <c r="AP215" s="78">
        <v>6600</v>
      </c>
      <c r="AQ215" s="78">
        <v>8400</v>
      </c>
      <c r="AR215" s="78">
        <v>381</v>
      </c>
      <c r="AS215" s="78">
        <v>0</v>
      </c>
      <c r="AT215" s="78">
        <v>0</v>
      </c>
      <c r="AU215" s="78">
        <v>0</v>
      </c>
      <c r="AV215" s="78">
        <v>0</v>
      </c>
      <c r="AW215" s="77">
        <v>18.21</v>
      </c>
      <c r="AX215" s="144">
        <f t="shared" si="15"/>
        <v>0.55000000000000004</v>
      </c>
      <c r="AY215" s="144">
        <f t="shared" si="16"/>
        <v>0.71</v>
      </c>
      <c r="AZ215" s="144">
        <f t="shared" si="17"/>
        <v>0.51</v>
      </c>
      <c r="BA215" s="54">
        <f t="shared" si="18"/>
        <v>20.593144979995643</v>
      </c>
      <c r="BB215" s="54">
        <f t="shared" si="19"/>
        <v>15.700855020004354</v>
      </c>
    </row>
    <row r="216" spans="1:54" x14ac:dyDescent="0.25">
      <c r="A216" s="3">
        <v>40492</v>
      </c>
      <c r="B216" s="77">
        <v>8450.6299999999992</v>
      </c>
      <c r="C216" s="77">
        <v>1163.79069</v>
      </c>
      <c r="D216" s="77">
        <v>28.057300000000001</v>
      </c>
      <c r="E216" s="77">
        <f t="shared" ref="E216:E279" si="21">SUM(D197:D216)</f>
        <v>1121.7039</v>
      </c>
      <c r="F216" s="77">
        <v>0.33850000000000002</v>
      </c>
      <c r="G216" s="77">
        <v>-0.5504</v>
      </c>
      <c r="H216">
        <v>0</v>
      </c>
      <c r="I216" s="78">
        <v>8485</v>
      </c>
      <c r="J216">
        <v>201011</v>
      </c>
      <c r="K216" s="78">
        <v>8485</v>
      </c>
      <c r="L216" s="77">
        <f t="shared" si="20"/>
        <v>34.3700000000008</v>
      </c>
      <c r="M216" s="78">
        <v>-10347</v>
      </c>
      <c r="N216" s="78">
        <v>-175.52026000000001</v>
      </c>
      <c r="O216" s="78">
        <v>3204</v>
      </c>
      <c r="P216" s="78">
        <v>13.56696</v>
      </c>
      <c r="Q216" s="144">
        <v>-9546</v>
      </c>
      <c r="R216" s="78">
        <v>663</v>
      </c>
      <c r="S216" s="78">
        <v>10234</v>
      </c>
      <c r="T216" s="78">
        <v>1070</v>
      </c>
      <c r="U216" s="78">
        <v>27573</v>
      </c>
      <c r="V216" s="219">
        <v>-3.8806078410038809E-2</v>
      </c>
      <c r="W216" s="78">
        <v>1396</v>
      </c>
      <c r="X216" s="78">
        <v>-2557</v>
      </c>
      <c r="Y216" s="78">
        <v>2767</v>
      </c>
      <c r="Z216" s="78">
        <v>-6091</v>
      </c>
      <c r="AA216" s="78">
        <v>94.16</v>
      </c>
      <c r="AB216" s="78">
        <v>125.91</v>
      </c>
      <c r="AC216" s="78">
        <v>188015</v>
      </c>
      <c r="AD216" s="104">
        <v>6.6489099999999999</v>
      </c>
      <c r="AE216" s="78">
        <v>247045</v>
      </c>
      <c r="AF216" s="104">
        <v>1.9887300000000001</v>
      </c>
      <c r="AG216" s="78">
        <v>-83082</v>
      </c>
      <c r="AH216" s="104">
        <v>-3.5602999999999998</v>
      </c>
      <c r="AI216" s="78">
        <v>-24590</v>
      </c>
      <c r="AJ216" s="104">
        <v>2.31E-3</v>
      </c>
      <c r="AK216" s="78">
        <v>8600</v>
      </c>
      <c r="AL216" s="78">
        <v>8000</v>
      </c>
      <c r="AM216" s="8">
        <v>8500</v>
      </c>
      <c r="AN216" s="78">
        <v>144</v>
      </c>
      <c r="AO216" s="78">
        <v>8800</v>
      </c>
      <c r="AP216" s="78">
        <v>6600</v>
      </c>
      <c r="AQ216" s="78">
        <v>8500</v>
      </c>
      <c r="AR216" s="78">
        <v>368</v>
      </c>
      <c r="AS216" s="78">
        <v>0</v>
      </c>
      <c r="AT216" s="78">
        <v>0</v>
      </c>
      <c r="AU216" s="78">
        <v>0</v>
      </c>
      <c r="AV216" s="78">
        <v>0</v>
      </c>
      <c r="AW216" s="77">
        <v>18.07</v>
      </c>
      <c r="AX216" s="144">
        <f t="shared" si="15"/>
        <v>0.44</v>
      </c>
      <c r="AY216" s="144">
        <f t="shared" si="16"/>
        <v>0.67</v>
      </c>
      <c r="AZ216" s="144">
        <f t="shared" si="17"/>
        <v>0.49</v>
      </c>
      <c r="BA216" s="54">
        <f t="shared" si="18"/>
        <v>20.516054769899014</v>
      </c>
      <c r="BB216" s="54">
        <f t="shared" si="19"/>
        <v>15.68694523010098</v>
      </c>
    </row>
    <row r="217" spans="1:54" x14ac:dyDescent="0.25">
      <c r="A217" s="3">
        <v>40493</v>
      </c>
      <c r="B217" s="77">
        <v>8436.9500000000007</v>
      </c>
      <c r="C217" s="77">
        <v>1055.3940399999999</v>
      </c>
      <c r="D217" s="77">
        <v>11.1203</v>
      </c>
      <c r="E217" s="77">
        <f t="shared" si="21"/>
        <v>1014.9946000000001</v>
      </c>
      <c r="F217" s="77">
        <v>0.1578</v>
      </c>
      <c r="G217" s="77">
        <v>3.5354000000000001</v>
      </c>
      <c r="H217">
        <v>0</v>
      </c>
      <c r="I217" s="78">
        <v>8451</v>
      </c>
      <c r="J217">
        <v>201011</v>
      </c>
      <c r="K217" s="78">
        <v>8451</v>
      </c>
      <c r="L217" s="77">
        <f t="shared" si="20"/>
        <v>14.049999999999272</v>
      </c>
      <c r="M217" s="78">
        <v>-11676</v>
      </c>
      <c r="N217" s="78">
        <v>-197.30018000000001</v>
      </c>
      <c r="O217" s="78">
        <v>2790</v>
      </c>
      <c r="P217" s="78">
        <v>11.777290000000001</v>
      </c>
      <c r="Q217" s="144">
        <v>-10978.5</v>
      </c>
      <c r="R217" s="78">
        <v>517</v>
      </c>
      <c r="S217" s="78">
        <v>8267</v>
      </c>
      <c r="T217" s="78">
        <v>-465</v>
      </c>
      <c r="U217" s="78">
        <v>27670</v>
      </c>
      <c r="V217" s="219">
        <v>1.6805204192265992E-2</v>
      </c>
      <c r="W217" s="78">
        <v>192</v>
      </c>
      <c r="X217" s="78">
        <v>-6192</v>
      </c>
      <c r="Y217" s="78">
        <v>585</v>
      </c>
      <c r="Z217" s="78">
        <v>-5373</v>
      </c>
      <c r="AA217" s="78">
        <v>110.1</v>
      </c>
      <c r="AB217" s="78">
        <v>126.13</v>
      </c>
      <c r="AC217" s="78">
        <v>189012</v>
      </c>
      <c r="AD217" s="104">
        <v>5.2979700000000003</v>
      </c>
      <c r="AE217" s="78">
        <v>246615</v>
      </c>
      <c r="AF217" s="104">
        <v>2.0420799999999999</v>
      </c>
      <c r="AG217" s="78">
        <v>-83738</v>
      </c>
      <c r="AH217" s="104">
        <v>-2.9362400000000002</v>
      </c>
      <c r="AI217" s="78">
        <v>-35505</v>
      </c>
      <c r="AJ217" s="104">
        <v>-0.31428</v>
      </c>
      <c r="AK217" s="78">
        <v>8600</v>
      </c>
      <c r="AL217" s="78">
        <v>8000</v>
      </c>
      <c r="AM217" s="8">
        <v>8500</v>
      </c>
      <c r="AN217" s="78">
        <v>134</v>
      </c>
      <c r="AO217" s="78">
        <v>8800</v>
      </c>
      <c r="AP217" s="78">
        <v>7800</v>
      </c>
      <c r="AQ217" s="78">
        <v>8400</v>
      </c>
      <c r="AR217" s="78">
        <v>350</v>
      </c>
      <c r="AS217" s="78">
        <v>0</v>
      </c>
      <c r="AT217" s="78">
        <v>0</v>
      </c>
      <c r="AU217" s="78">
        <v>0</v>
      </c>
      <c r="AV217" s="78">
        <v>0</v>
      </c>
      <c r="AW217" s="77">
        <v>17.66</v>
      </c>
      <c r="AX217" s="144">
        <f t="shared" si="15"/>
        <v>0.2</v>
      </c>
      <c r="AY217" s="144">
        <f t="shared" si="16"/>
        <v>0.42</v>
      </c>
      <c r="AZ217" s="144">
        <f t="shared" si="17"/>
        <v>0.27</v>
      </c>
      <c r="BA217" s="54">
        <f t="shared" si="18"/>
        <v>20.48325948718669</v>
      </c>
      <c r="BB217" s="54">
        <f t="shared" si="19"/>
        <v>15.646740512813315</v>
      </c>
    </row>
    <row r="218" spans="1:54" x14ac:dyDescent="0.25">
      <c r="A218" s="3">
        <v>40494</v>
      </c>
      <c r="B218" s="77">
        <v>8316.0499999999993</v>
      </c>
      <c r="C218" s="77">
        <v>986.97100999999998</v>
      </c>
      <c r="D218" s="77">
        <v>-66.237299999999991</v>
      </c>
      <c r="E218" s="77">
        <f t="shared" si="21"/>
        <v>910.75380000000007</v>
      </c>
      <c r="F218" s="77">
        <v>-6.3073000000000006</v>
      </c>
      <c r="G218" s="77">
        <v>-18.072900000000001</v>
      </c>
      <c r="H218">
        <v>0</v>
      </c>
      <c r="I218" s="78">
        <v>8314</v>
      </c>
      <c r="J218">
        <v>201011</v>
      </c>
      <c r="K218" s="78">
        <v>8314</v>
      </c>
      <c r="L218" s="77">
        <f t="shared" si="20"/>
        <v>-2.0499999999992724</v>
      </c>
      <c r="M218" s="78">
        <v>-13963</v>
      </c>
      <c r="N218" s="78">
        <v>-231.92768000000001</v>
      </c>
      <c r="O218" s="78">
        <v>2338</v>
      </c>
      <c r="P218" s="78">
        <v>9.7195499999999999</v>
      </c>
      <c r="Q218" s="144">
        <v>-13378.5</v>
      </c>
      <c r="R218" s="78">
        <v>195</v>
      </c>
      <c r="S218" s="78">
        <v>4190</v>
      </c>
      <c r="T218" s="78">
        <v>-2863</v>
      </c>
      <c r="U218" s="78">
        <v>30725</v>
      </c>
      <c r="V218" s="219">
        <v>9.3181448331977224E-2</v>
      </c>
      <c r="W218" s="78">
        <v>699</v>
      </c>
      <c r="X218" s="78">
        <v>-2968</v>
      </c>
      <c r="Y218" s="78">
        <v>-232</v>
      </c>
      <c r="Z218" s="78">
        <v>-5542</v>
      </c>
      <c r="AA218" s="78">
        <v>103.95</v>
      </c>
      <c r="AB218" s="78">
        <v>121.04</v>
      </c>
      <c r="AC218" s="78">
        <v>197427</v>
      </c>
      <c r="AD218" s="104">
        <v>3.3678300000000001</v>
      </c>
      <c r="AE218" s="78">
        <v>266394</v>
      </c>
      <c r="AF218" s="104">
        <v>3.1036600000000001</v>
      </c>
      <c r="AG218" s="78">
        <v>-89799</v>
      </c>
      <c r="AH218" s="104">
        <v>-1.32036</v>
      </c>
      <c r="AI218" s="78">
        <v>-23876</v>
      </c>
      <c r="AJ218" s="104">
        <v>0.68310000000000004</v>
      </c>
      <c r="AK218" s="78">
        <v>8600</v>
      </c>
      <c r="AL218" s="78">
        <v>8100</v>
      </c>
      <c r="AM218" s="8">
        <v>8300</v>
      </c>
      <c r="AN218" s="78">
        <v>109.5</v>
      </c>
      <c r="AO218" s="78">
        <v>8800</v>
      </c>
      <c r="AP218" s="78">
        <v>7800</v>
      </c>
      <c r="AQ218" s="78">
        <v>8300</v>
      </c>
      <c r="AR218" s="78">
        <v>349</v>
      </c>
      <c r="AS218" s="78">
        <v>0</v>
      </c>
      <c r="AT218" s="78">
        <v>0</v>
      </c>
      <c r="AU218" s="78">
        <v>0</v>
      </c>
      <c r="AV218" s="78">
        <v>0</v>
      </c>
      <c r="AW218" s="77">
        <v>18.510000000000002</v>
      </c>
      <c r="AX218" s="144">
        <f t="shared" si="15"/>
        <v>0.72</v>
      </c>
      <c r="AY218" s="144">
        <f t="shared" si="16"/>
        <v>0.83</v>
      </c>
      <c r="AZ218" s="144">
        <f t="shared" si="17"/>
        <v>0.6</v>
      </c>
      <c r="BA218" s="54">
        <f t="shared" si="18"/>
        <v>20.494019567027596</v>
      </c>
      <c r="BB218" s="54">
        <f t="shared" si="19"/>
        <v>15.648980432972403</v>
      </c>
    </row>
    <row r="219" spans="1:54" x14ac:dyDescent="0.25">
      <c r="A219" s="3">
        <v>40497</v>
      </c>
      <c r="B219" s="77">
        <v>8240.65</v>
      </c>
      <c r="C219" s="77">
        <v>881.05943000000002</v>
      </c>
      <c r="D219" s="77">
        <v>-22.171399999999998</v>
      </c>
      <c r="E219" s="77">
        <f t="shared" si="21"/>
        <v>985.69800000000009</v>
      </c>
      <c r="F219" s="77">
        <v>-19.485699999999998</v>
      </c>
      <c r="G219" s="77">
        <v>-1.4599000000000002</v>
      </c>
      <c r="H219">
        <v>0</v>
      </c>
      <c r="I219" s="78">
        <v>8270</v>
      </c>
      <c r="J219">
        <v>201011</v>
      </c>
      <c r="K219" s="78">
        <v>8270</v>
      </c>
      <c r="L219" s="77">
        <f t="shared" si="20"/>
        <v>29.350000000000364</v>
      </c>
      <c r="M219" s="78">
        <v>-13193</v>
      </c>
      <c r="N219" s="78">
        <v>-217.95420999999999</v>
      </c>
      <c r="O219" s="78">
        <v>2780</v>
      </c>
      <c r="P219" s="78">
        <v>11.505979999999999</v>
      </c>
      <c r="Q219" s="144">
        <v>-12498</v>
      </c>
      <c r="R219" s="78">
        <v>6</v>
      </c>
      <c r="S219" s="78">
        <v>2037</v>
      </c>
      <c r="T219" s="78">
        <v>-3211</v>
      </c>
      <c r="U219" s="78">
        <v>32358</v>
      </c>
      <c r="V219" s="219">
        <v>9.9233574386550463E-2</v>
      </c>
      <c r="W219" s="78">
        <v>1556</v>
      </c>
      <c r="X219" s="78">
        <v>-1818</v>
      </c>
      <c r="Y219" s="78">
        <v>-176</v>
      </c>
      <c r="Z219" s="78">
        <v>-4405</v>
      </c>
      <c r="AA219" s="78">
        <v>92.11</v>
      </c>
      <c r="AB219" s="78">
        <v>112.17</v>
      </c>
      <c r="AC219" s="78">
        <v>204642</v>
      </c>
      <c r="AD219" s="104">
        <v>2.9902700000000002</v>
      </c>
      <c r="AE219" s="78">
        <v>267965</v>
      </c>
      <c r="AF219" s="104">
        <v>3.0448400000000002</v>
      </c>
      <c r="AG219" s="78">
        <v>-112714</v>
      </c>
      <c r="AH219" s="104">
        <v>-1.15943</v>
      </c>
      <c r="AI219" s="78">
        <v>-24884</v>
      </c>
      <c r="AJ219" s="104">
        <v>0.78868000000000005</v>
      </c>
      <c r="AK219" s="78">
        <v>8600</v>
      </c>
      <c r="AL219" s="78">
        <v>8100</v>
      </c>
      <c r="AM219" s="8">
        <v>8300</v>
      </c>
      <c r="AN219" s="78">
        <v>88.5</v>
      </c>
      <c r="AO219" s="78">
        <v>8600</v>
      </c>
      <c r="AP219" s="78">
        <v>8000</v>
      </c>
      <c r="AQ219" s="78">
        <v>8300</v>
      </c>
      <c r="AR219" s="78">
        <v>331</v>
      </c>
      <c r="AS219" s="78">
        <v>0</v>
      </c>
      <c r="AT219" s="78">
        <v>0</v>
      </c>
      <c r="AU219" s="78">
        <v>0</v>
      </c>
      <c r="AV219" s="78">
        <v>0</v>
      </c>
      <c r="AW219" s="77">
        <v>18.7</v>
      </c>
      <c r="AX219" s="144">
        <f t="shared" si="15"/>
        <v>0.79</v>
      </c>
      <c r="AY219" s="144">
        <f t="shared" si="16"/>
        <v>0.87</v>
      </c>
      <c r="AZ219" s="144">
        <f t="shared" si="17"/>
        <v>0.64</v>
      </c>
      <c r="BA219" s="54">
        <f t="shared" si="18"/>
        <v>20.0288458994102</v>
      </c>
      <c r="BB219" s="54">
        <f t="shared" si="19"/>
        <v>15.898154100589801</v>
      </c>
    </row>
    <row r="220" spans="1:54" x14ac:dyDescent="0.25">
      <c r="A220" s="3">
        <v>40498</v>
      </c>
      <c r="B220" s="77">
        <v>8312.2099999999991</v>
      </c>
      <c r="C220" s="77">
        <v>912.78326000000004</v>
      </c>
      <c r="D220" s="77">
        <v>-10.789100000000001</v>
      </c>
      <c r="E220" s="77">
        <f t="shared" si="21"/>
        <v>1031.3624000000002</v>
      </c>
      <c r="F220" s="77">
        <v>-9.4276999999999997</v>
      </c>
      <c r="G220" s="77">
        <v>15.362500000000001</v>
      </c>
      <c r="H220">
        <v>0</v>
      </c>
      <c r="I220" s="78">
        <v>8290</v>
      </c>
      <c r="J220">
        <v>201011</v>
      </c>
      <c r="K220" s="78">
        <v>8290</v>
      </c>
      <c r="L220" s="77">
        <f t="shared" si="20"/>
        <v>-22.209999999999127</v>
      </c>
      <c r="M220" s="78">
        <v>-10456</v>
      </c>
      <c r="N220" s="78">
        <v>-172.98007999999999</v>
      </c>
      <c r="O220" s="78">
        <v>4010</v>
      </c>
      <c r="P220" s="78">
        <v>16.624549999999999</v>
      </c>
      <c r="Q220" s="144">
        <v>-9453.5</v>
      </c>
      <c r="R220" s="78">
        <v>166</v>
      </c>
      <c r="S220" s="78">
        <v>2282</v>
      </c>
      <c r="T220" s="78">
        <v>-941</v>
      </c>
      <c r="U220" s="78">
        <v>30083</v>
      </c>
      <c r="V220" s="219">
        <v>3.1280124987534491E-2</v>
      </c>
      <c r="W220" s="78">
        <v>1928</v>
      </c>
      <c r="X220" s="78">
        <v>-846</v>
      </c>
      <c r="Y220" s="78">
        <v>-523</v>
      </c>
      <c r="Z220" s="78">
        <v>-4849</v>
      </c>
      <c r="AA220" s="78">
        <v>105.32</v>
      </c>
      <c r="AB220" s="78">
        <v>116.95</v>
      </c>
      <c r="AC220" s="78">
        <v>215577</v>
      </c>
      <c r="AD220" s="104">
        <v>3.2267700000000001</v>
      </c>
      <c r="AE220" s="78">
        <v>293083</v>
      </c>
      <c r="AF220" s="104">
        <v>2.8192699999999999</v>
      </c>
      <c r="AG220" s="78">
        <v>-107758</v>
      </c>
      <c r="AH220" s="104">
        <v>-1.3862699999999999</v>
      </c>
      <c r="AI220" s="78">
        <v>-52176</v>
      </c>
      <c r="AJ220" s="104">
        <v>0.44990000000000002</v>
      </c>
      <c r="AK220" s="78">
        <v>8600</v>
      </c>
      <c r="AL220" s="78">
        <v>8200</v>
      </c>
      <c r="AM220" s="8">
        <v>8300</v>
      </c>
      <c r="AN220" s="78">
        <v>66.5</v>
      </c>
      <c r="AO220" s="78">
        <v>8600</v>
      </c>
      <c r="AP220" s="78">
        <v>8000</v>
      </c>
      <c r="AQ220" s="78">
        <v>8300</v>
      </c>
      <c r="AR220" s="78">
        <v>324</v>
      </c>
      <c r="AS220" s="78">
        <v>0</v>
      </c>
      <c r="AT220" s="78">
        <v>0</v>
      </c>
      <c r="AU220" s="78">
        <v>0</v>
      </c>
      <c r="AV220" s="78">
        <v>0</v>
      </c>
      <c r="AW220" s="77">
        <v>18.23</v>
      </c>
      <c r="AX220" s="144">
        <f t="shared" si="15"/>
        <v>0.55000000000000004</v>
      </c>
      <c r="AY220" s="144">
        <f t="shared" si="16"/>
        <v>0.69</v>
      </c>
      <c r="AZ220" s="144">
        <f t="shared" si="17"/>
        <v>0.55000000000000004</v>
      </c>
      <c r="BA220" s="54">
        <f t="shared" si="18"/>
        <v>19.521553829029031</v>
      </c>
      <c r="BB220" s="54">
        <f t="shared" si="19"/>
        <v>16.172446170970971</v>
      </c>
    </row>
    <row r="221" spans="1:54" x14ac:dyDescent="0.25">
      <c r="A221" s="3">
        <v>40499</v>
      </c>
      <c r="B221" s="77">
        <v>8255.5400000000009</v>
      </c>
      <c r="C221" s="77">
        <v>848.12982999999997</v>
      </c>
      <c r="D221" s="77">
        <v>-128.52450000000002</v>
      </c>
      <c r="E221" s="77">
        <f t="shared" si="21"/>
        <v>936.5775000000001</v>
      </c>
      <c r="F221" s="77">
        <v>-8.4527999999999999</v>
      </c>
      <c r="G221" s="77">
        <v>-2.1571000000000002</v>
      </c>
      <c r="H221" t="s">
        <v>1616</v>
      </c>
      <c r="I221" s="78">
        <v>8246</v>
      </c>
      <c r="J221">
        <v>201012</v>
      </c>
      <c r="K221" s="78">
        <v>8269</v>
      </c>
      <c r="L221" s="77">
        <f t="shared" si="20"/>
        <v>13.459999999999127</v>
      </c>
      <c r="M221" s="78">
        <v>-9441</v>
      </c>
      <c r="N221" s="78">
        <v>-155.82047</v>
      </c>
      <c r="O221" s="78">
        <v>2465</v>
      </c>
      <c r="P221" s="78">
        <v>10.223319999999999</v>
      </c>
      <c r="Q221" s="144">
        <v>-8824.75</v>
      </c>
      <c r="R221" s="78">
        <v>332</v>
      </c>
      <c r="S221" s="78">
        <v>-884</v>
      </c>
      <c r="T221" s="78">
        <v>64</v>
      </c>
      <c r="U221" s="78">
        <v>22693</v>
      </c>
      <c r="V221" s="219">
        <v>-2.8202529414356851E-3</v>
      </c>
      <c r="W221" s="78">
        <v>2501</v>
      </c>
      <c r="X221" s="78">
        <v>1421</v>
      </c>
      <c r="Y221" s="78">
        <v>-2398</v>
      </c>
      <c r="Z221" s="78">
        <v>-3160</v>
      </c>
      <c r="AA221" s="78">
        <v>102.6</v>
      </c>
      <c r="AB221" s="78">
        <v>113.07</v>
      </c>
      <c r="AC221" s="78">
        <v>72644</v>
      </c>
      <c r="AD221" s="104">
        <v>3.11747</v>
      </c>
      <c r="AE221" s="78">
        <v>117516</v>
      </c>
      <c r="AF221" s="104">
        <v>3.4509400000000001</v>
      </c>
      <c r="AG221" s="78">
        <v>-33452</v>
      </c>
      <c r="AH221" s="104">
        <v>-2.10853</v>
      </c>
      <c r="AI221" s="78">
        <v>4357</v>
      </c>
      <c r="AJ221" s="104">
        <v>-0.52003999999999995</v>
      </c>
      <c r="AK221" s="78">
        <v>8600</v>
      </c>
      <c r="AL221" s="78">
        <v>8000</v>
      </c>
      <c r="AM221" s="8">
        <v>8300</v>
      </c>
      <c r="AN221" s="78">
        <v>330</v>
      </c>
      <c r="AO221" s="78">
        <v>9200</v>
      </c>
      <c r="AP221" s="78">
        <v>6800</v>
      </c>
      <c r="AQ221" s="78">
        <v>8200</v>
      </c>
      <c r="AR221" s="78">
        <v>708</v>
      </c>
      <c r="AS221" s="78">
        <v>0</v>
      </c>
      <c r="AT221" s="78">
        <v>0</v>
      </c>
      <c r="AU221" s="78">
        <v>0</v>
      </c>
      <c r="AV221" s="78">
        <v>0</v>
      </c>
      <c r="AW221" s="77">
        <v>18.760000000000002</v>
      </c>
      <c r="AX221" s="144">
        <f t="shared" si="15"/>
        <v>0.79</v>
      </c>
      <c r="AY221" s="144">
        <f t="shared" si="16"/>
        <v>0.87</v>
      </c>
      <c r="AZ221" s="144">
        <f t="shared" si="17"/>
        <v>0.67</v>
      </c>
      <c r="BA221" s="54">
        <f t="shared" si="18"/>
        <v>19.082847639483504</v>
      </c>
      <c r="BB221" s="54">
        <f t="shared" si="19"/>
        <v>16.460152360516503</v>
      </c>
    </row>
    <row r="222" spans="1:54" x14ac:dyDescent="0.25">
      <c r="A222" s="3">
        <v>40500</v>
      </c>
      <c r="B222" s="77">
        <v>8283.4500000000007</v>
      </c>
      <c r="C222" s="77">
        <v>765.50764000000004</v>
      </c>
      <c r="D222" s="77">
        <v>-23.394499999999997</v>
      </c>
      <c r="E222" s="77">
        <f t="shared" si="21"/>
        <v>903.26840000000004</v>
      </c>
      <c r="F222" s="77">
        <v>-2.5127999999999999</v>
      </c>
      <c r="G222" s="77">
        <v>2.5726999999999998</v>
      </c>
      <c r="H222">
        <v>0</v>
      </c>
      <c r="I222" s="78">
        <v>8292</v>
      </c>
      <c r="J222">
        <v>201012</v>
      </c>
      <c r="K222" s="78">
        <v>8292</v>
      </c>
      <c r="L222" s="77">
        <f t="shared" si="20"/>
        <v>8.5499999999992724</v>
      </c>
      <c r="M222" s="78">
        <v>-13624</v>
      </c>
      <c r="N222" s="78">
        <v>-225.60276999999999</v>
      </c>
      <c r="O222" s="78">
        <v>1921</v>
      </c>
      <c r="P222" s="78">
        <v>8.0017999999999994</v>
      </c>
      <c r="Q222" s="144">
        <v>-13143.75</v>
      </c>
      <c r="R222" s="78">
        <v>319</v>
      </c>
      <c r="S222" s="78">
        <v>833</v>
      </c>
      <c r="T222" s="78">
        <v>96</v>
      </c>
      <c r="U222" s="78">
        <v>25995</v>
      </c>
      <c r="V222" s="219">
        <v>-3.6930178880553951E-3</v>
      </c>
      <c r="W222" s="78">
        <v>1030</v>
      </c>
      <c r="X222" s="78">
        <v>-1023</v>
      </c>
      <c r="Y222" s="78">
        <v>-4316</v>
      </c>
      <c r="Z222" s="78">
        <v>-6062</v>
      </c>
      <c r="AA222" s="78">
        <v>81.680000000000007</v>
      </c>
      <c r="AB222" s="78">
        <v>106.36</v>
      </c>
      <c r="AC222" s="78">
        <v>87511</v>
      </c>
      <c r="AD222" s="104">
        <v>3.6507200000000002</v>
      </c>
      <c r="AE222" s="78">
        <v>118157</v>
      </c>
      <c r="AF222" s="104">
        <v>2.9842300000000002</v>
      </c>
      <c r="AG222" s="78">
        <v>-40204</v>
      </c>
      <c r="AH222" s="104">
        <v>-2.6173000000000002</v>
      </c>
      <c r="AI222" s="78">
        <v>15672</v>
      </c>
      <c r="AJ222" s="104">
        <v>-0.11244</v>
      </c>
      <c r="AK222" s="78">
        <v>8800</v>
      </c>
      <c r="AL222" s="78">
        <v>8000</v>
      </c>
      <c r="AM222" s="8">
        <v>8300</v>
      </c>
      <c r="AN222" s="78">
        <v>312</v>
      </c>
      <c r="AO222" s="78">
        <v>9600</v>
      </c>
      <c r="AP222" s="78">
        <v>6900</v>
      </c>
      <c r="AQ222" s="78">
        <v>8300</v>
      </c>
      <c r="AR222" s="78">
        <v>486</v>
      </c>
      <c r="AS222" s="78">
        <v>0</v>
      </c>
      <c r="AT222" s="78">
        <v>0</v>
      </c>
      <c r="AU222" s="78">
        <v>0</v>
      </c>
      <c r="AV222" s="78">
        <v>0</v>
      </c>
      <c r="AW222" s="77">
        <v>17.97</v>
      </c>
      <c r="AX222" s="144">
        <f t="shared" si="15"/>
        <v>0.37</v>
      </c>
      <c r="AY222" s="144">
        <f t="shared" si="16"/>
        <v>0.51</v>
      </c>
      <c r="AZ222" s="144">
        <f t="shared" si="17"/>
        <v>0.44</v>
      </c>
      <c r="BA222" s="54">
        <f t="shared" si="18"/>
        <v>19.066470670737811</v>
      </c>
      <c r="BB222" s="54">
        <f t="shared" si="19"/>
        <v>16.459529329262185</v>
      </c>
    </row>
    <row r="223" spans="1:54" x14ac:dyDescent="0.25">
      <c r="A223" s="3">
        <v>40501</v>
      </c>
      <c r="B223" s="77">
        <v>8306.1200000000008</v>
      </c>
      <c r="C223" s="77">
        <v>989.18687</v>
      </c>
      <c r="D223" s="77">
        <v>0.62979999999999992</v>
      </c>
      <c r="E223" s="77">
        <f t="shared" si="21"/>
        <v>884.96300000000019</v>
      </c>
      <c r="F223" s="77">
        <v>6.1865999999999994</v>
      </c>
      <c r="G223" s="77">
        <v>0.32619999999999999</v>
      </c>
      <c r="H223">
        <v>0</v>
      </c>
      <c r="I223" s="78">
        <v>8286</v>
      </c>
      <c r="J223">
        <v>201012</v>
      </c>
      <c r="K223" s="78">
        <v>8286</v>
      </c>
      <c r="L223" s="77">
        <f t="shared" si="20"/>
        <v>-20.1200000000008</v>
      </c>
      <c r="M223" s="78">
        <v>-13107</v>
      </c>
      <c r="N223" s="78">
        <v>-216.99453</v>
      </c>
      <c r="O223" s="78">
        <v>2249</v>
      </c>
      <c r="P223" s="78">
        <v>9.3610199999999999</v>
      </c>
      <c r="Q223" s="144">
        <v>-12544.75</v>
      </c>
      <c r="R223" s="78">
        <v>382</v>
      </c>
      <c r="S223" s="78">
        <v>1328</v>
      </c>
      <c r="T223" s="78">
        <v>161</v>
      </c>
      <c r="U223" s="78">
        <v>26834</v>
      </c>
      <c r="V223" s="219">
        <v>-5.9998509353804876E-3</v>
      </c>
      <c r="W223" s="78">
        <v>1980</v>
      </c>
      <c r="X223" s="78">
        <v>272</v>
      </c>
      <c r="Y223" s="78">
        <v>-3464</v>
      </c>
      <c r="Z223" s="78">
        <v>-5720</v>
      </c>
      <c r="AA223" s="78">
        <v>93.45</v>
      </c>
      <c r="AB223" s="78">
        <v>105.75</v>
      </c>
      <c r="AC223" s="78">
        <v>100493</v>
      </c>
      <c r="AD223" s="104">
        <v>3.7980100000000001</v>
      </c>
      <c r="AE223" s="78">
        <v>124939</v>
      </c>
      <c r="AF223" s="104">
        <v>3.1404899999999998</v>
      </c>
      <c r="AG223" s="78">
        <v>-39894</v>
      </c>
      <c r="AH223" s="104">
        <v>-2.42685</v>
      </c>
      <c r="AI223" s="78">
        <v>17888</v>
      </c>
      <c r="AJ223" s="104">
        <v>-0.27727000000000002</v>
      </c>
      <c r="AK223" s="78">
        <v>8800</v>
      </c>
      <c r="AL223" s="78">
        <v>8000</v>
      </c>
      <c r="AM223" s="8">
        <v>8300</v>
      </c>
      <c r="AN223" s="78">
        <v>295</v>
      </c>
      <c r="AO223" s="78">
        <v>9000</v>
      </c>
      <c r="AP223" s="78">
        <v>6900</v>
      </c>
      <c r="AQ223" s="78">
        <v>8300</v>
      </c>
      <c r="AR223" s="78">
        <v>478</v>
      </c>
      <c r="AS223" s="78">
        <v>0</v>
      </c>
      <c r="AT223" s="78">
        <v>0</v>
      </c>
      <c r="AU223" s="78">
        <v>0</v>
      </c>
      <c r="AV223" s="78">
        <v>0</v>
      </c>
      <c r="AW223" s="77">
        <v>17.55</v>
      </c>
      <c r="AX223" s="144">
        <f t="shared" si="15"/>
        <v>0.2</v>
      </c>
      <c r="AY223" s="144">
        <f t="shared" si="16"/>
        <v>0.3</v>
      </c>
      <c r="AZ223" s="144">
        <f t="shared" si="17"/>
        <v>0.26</v>
      </c>
      <c r="BA223" s="54">
        <f t="shared" si="18"/>
        <v>19.06337465408745</v>
      </c>
      <c r="BB223" s="54">
        <f t="shared" si="19"/>
        <v>16.450625345912552</v>
      </c>
    </row>
    <row r="224" spans="1:54" x14ac:dyDescent="0.25">
      <c r="A224" s="3">
        <v>40504</v>
      </c>
      <c r="B224" s="77">
        <v>8374.91</v>
      </c>
      <c r="C224" s="77">
        <v>896.21804999999995</v>
      </c>
      <c r="D224" s="77">
        <v>85.172900000000013</v>
      </c>
      <c r="E224" s="77">
        <f t="shared" si="21"/>
        <v>817.57600000000036</v>
      </c>
      <c r="F224" s="77">
        <v>4.8904000000000005</v>
      </c>
      <c r="G224" s="77">
        <v>12.4992</v>
      </c>
      <c r="H224">
        <v>0</v>
      </c>
      <c r="I224" s="78">
        <v>8373</v>
      </c>
      <c r="J224">
        <v>201012</v>
      </c>
      <c r="K224" s="78">
        <v>8373</v>
      </c>
      <c r="L224" s="77">
        <f t="shared" si="20"/>
        <v>-1.9099999999998545</v>
      </c>
      <c r="M224" s="78">
        <v>-10251</v>
      </c>
      <c r="N224" s="78">
        <v>-171.25242</v>
      </c>
      <c r="O224" s="78">
        <v>4391</v>
      </c>
      <c r="P224" s="78">
        <v>18.41067</v>
      </c>
      <c r="Q224" s="144">
        <v>-9153.25</v>
      </c>
      <c r="R224" s="78">
        <v>380</v>
      </c>
      <c r="S224" s="78">
        <v>1833</v>
      </c>
      <c r="T224" s="78">
        <v>4845</v>
      </c>
      <c r="U224" s="78">
        <v>25924</v>
      </c>
      <c r="V224" s="219">
        <v>-0.1868924548680759</v>
      </c>
      <c r="W224" s="78">
        <v>2340</v>
      </c>
      <c r="X224" s="78">
        <v>1119</v>
      </c>
      <c r="Y224" s="78">
        <v>-1990</v>
      </c>
      <c r="Z224" s="78">
        <v>-4939</v>
      </c>
      <c r="AA224" s="78">
        <v>97.11</v>
      </c>
      <c r="AB224" s="78">
        <v>110.84</v>
      </c>
      <c r="AC224" s="78">
        <v>105997</v>
      </c>
      <c r="AD224" s="104">
        <v>4.5991099999999996</v>
      </c>
      <c r="AE224" s="78">
        <v>126012</v>
      </c>
      <c r="AF224" s="104">
        <v>2.7253099999999999</v>
      </c>
      <c r="AG224" s="78">
        <v>-28159</v>
      </c>
      <c r="AH224" s="104">
        <v>-2.29271</v>
      </c>
      <c r="AI224" s="78">
        <v>13253</v>
      </c>
      <c r="AJ224" s="104">
        <v>-0.64908999999999994</v>
      </c>
      <c r="AK224" s="78">
        <v>8800</v>
      </c>
      <c r="AL224" s="78">
        <v>8000</v>
      </c>
      <c r="AM224" s="8">
        <v>8400</v>
      </c>
      <c r="AN224" s="78">
        <v>283</v>
      </c>
      <c r="AO224" s="78">
        <v>9000</v>
      </c>
      <c r="AP224" s="78">
        <v>6900</v>
      </c>
      <c r="AQ224" s="78">
        <v>8300</v>
      </c>
      <c r="AR224" s="78">
        <v>470</v>
      </c>
      <c r="AS224" s="78">
        <v>0</v>
      </c>
      <c r="AT224" s="78">
        <v>0</v>
      </c>
      <c r="AU224" s="78">
        <v>0</v>
      </c>
      <c r="AV224" s="78">
        <v>0</v>
      </c>
      <c r="AW224" s="77">
        <v>17.649999999999999</v>
      </c>
      <c r="AX224" s="144">
        <f t="shared" si="15"/>
        <v>0.24</v>
      </c>
      <c r="AY224" s="144">
        <f t="shared" si="16"/>
        <v>0.3</v>
      </c>
      <c r="AZ224" s="144">
        <f t="shared" si="17"/>
        <v>0.28000000000000003</v>
      </c>
      <c r="BA224" s="54">
        <f t="shared" si="18"/>
        <v>19.049648599283088</v>
      </c>
      <c r="BB224" s="54">
        <f t="shared" si="19"/>
        <v>16.527351400716917</v>
      </c>
    </row>
    <row r="225" spans="1:54" x14ac:dyDescent="0.25">
      <c r="A225" s="3">
        <v>40505</v>
      </c>
      <c r="B225" s="77">
        <v>8328.6299999999992</v>
      </c>
      <c r="C225" s="77">
        <v>1044.5530799999999</v>
      </c>
      <c r="D225" s="77">
        <v>-0.62290000000000001</v>
      </c>
      <c r="E225" s="77">
        <f t="shared" si="21"/>
        <v>753.76570000000038</v>
      </c>
      <c r="F225" s="77">
        <v>0.5292</v>
      </c>
      <c r="G225" s="77">
        <v>2.1745000000000001</v>
      </c>
      <c r="H225">
        <v>0</v>
      </c>
      <c r="I225" s="78">
        <v>8330</v>
      </c>
      <c r="J225">
        <v>201012</v>
      </c>
      <c r="K225" s="78">
        <v>8330</v>
      </c>
      <c r="L225" s="77">
        <f t="shared" si="20"/>
        <v>1.3700000000008004</v>
      </c>
      <c r="M225" s="78">
        <v>-10671</v>
      </c>
      <c r="N225" s="78">
        <v>-177.41175000000001</v>
      </c>
      <c r="O225" s="78">
        <v>3746</v>
      </c>
      <c r="P225" s="78">
        <v>15.64254</v>
      </c>
      <c r="Q225" s="144">
        <v>-9734.5</v>
      </c>
      <c r="R225" s="78">
        <v>308</v>
      </c>
      <c r="S225" s="78">
        <v>915</v>
      </c>
      <c r="T225" s="78">
        <v>2055</v>
      </c>
      <c r="U225" s="78">
        <v>27332</v>
      </c>
      <c r="V225" s="219">
        <v>-7.5186594468022824E-2</v>
      </c>
      <c r="W225" s="78">
        <v>2768</v>
      </c>
      <c r="X225" s="78">
        <v>1726</v>
      </c>
      <c r="Y225" s="78">
        <v>-1707</v>
      </c>
      <c r="Z225" s="78">
        <v>-3595</v>
      </c>
      <c r="AA225" s="78">
        <v>90.68</v>
      </c>
      <c r="AB225" s="78">
        <v>111.26</v>
      </c>
      <c r="AC225" s="78">
        <v>115596</v>
      </c>
      <c r="AD225" s="104">
        <v>4.0664999999999996</v>
      </c>
      <c r="AE225" s="78">
        <v>139051</v>
      </c>
      <c r="AF225" s="104">
        <v>3.3161100000000001</v>
      </c>
      <c r="AG225" s="78">
        <v>-31223</v>
      </c>
      <c r="AH225" s="104">
        <v>-2.0401600000000002</v>
      </c>
      <c r="AI225" s="78">
        <v>15713</v>
      </c>
      <c r="AJ225" s="104">
        <v>-0.57757999999999998</v>
      </c>
      <c r="AK225" s="78">
        <v>8800</v>
      </c>
      <c r="AL225" s="78">
        <v>8000</v>
      </c>
      <c r="AM225" s="8">
        <v>8300</v>
      </c>
      <c r="AN225" s="78">
        <v>282</v>
      </c>
      <c r="AO225" s="78">
        <v>9000</v>
      </c>
      <c r="AP225" s="78">
        <v>6900</v>
      </c>
      <c r="AQ225" s="78">
        <v>8300</v>
      </c>
      <c r="AR225" s="78">
        <v>461</v>
      </c>
      <c r="AS225" s="78">
        <v>0</v>
      </c>
      <c r="AT225" s="78">
        <v>0</v>
      </c>
      <c r="AU225" s="78">
        <v>0</v>
      </c>
      <c r="AV225" s="78">
        <v>0</v>
      </c>
      <c r="AW225" s="77">
        <v>17.97</v>
      </c>
      <c r="AX225" s="144">
        <f t="shared" si="15"/>
        <v>0.44</v>
      </c>
      <c r="AY225" s="144">
        <f t="shared" si="16"/>
        <v>0.48</v>
      </c>
      <c r="AZ225" s="144">
        <f t="shared" si="17"/>
        <v>0.46</v>
      </c>
      <c r="BA225" s="54">
        <f t="shared" si="18"/>
        <v>19.011922182374853</v>
      </c>
      <c r="BB225" s="54">
        <f t="shared" si="19"/>
        <v>16.68807781762515</v>
      </c>
    </row>
    <row r="226" spans="1:54" x14ac:dyDescent="0.25">
      <c r="A226" s="3">
        <v>40506</v>
      </c>
      <c r="B226" s="77">
        <v>8297.0499999999993</v>
      </c>
      <c r="C226" s="77">
        <v>947.06809999999996</v>
      </c>
      <c r="D226" s="77">
        <v>-17.852599999999999</v>
      </c>
      <c r="E226" s="77">
        <f t="shared" si="21"/>
        <v>709.66870000000029</v>
      </c>
      <c r="F226" s="77">
        <v>-4.3689999999999998</v>
      </c>
      <c r="G226" s="77">
        <v>3.9652999999999996</v>
      </c>
      <c r="H226">
        <v>0</v>
      </c>
      <c r="I226" s="78">
        <v>8305</v>
      </c>
      <c r="J226">
        <v>201012</v>
      </c>
      <c r="K226" s="78">
        <v>8305</v>
      </c>
      <c r="L226" s="77">
        <f t="shared" si="20"/>
        <v>7.9500000000007276</v>
      </c>
      <c r="M226" s="78">
        <v>-11502</v>
      </c>
      <c r="N226" s="78">
        <v>-190.64282</v>
      </c>
      <c r="O226" s="78">
        <v>3846</v>
      </c>
      <c r="P226" s="78">
        <v>16.009150000000002</v>
      </c>
      <c r="Q226" s="144">
        <v>-10540.5</v>
      </c>
      <c r="R226" s="78">
        <v>384</v>
      </c>
      <c r="S226" s="78">
        <v>552</v>
      </c>
      <c r="T226" s="78">
        <v>996</v>
      </c>
      <c r="U226" s="78">
        <v>27591</v>
      </c>
      <c r="V226" s="219">
        <v>-3.6098727846036752E-2</v>
      </c>
      <c r="W226" s="78">
        <v>1716</v>
      </c>
      <c r="X226" s="78">
        <v>622</v>
      </c>
      <c r="Y226" s="78">
        <v>-2836</v>
      </c>
      <c r="Z226" s="78">
        <v>-4946</v>
      </c>
      <c r="AA226" s="78">
        <v>106.36</v>
      </c>
      <c r="AB226" s="78">
        <v>111.1</v>
      </c>
      <c r="AC226" s="78">
        <v>118730</v>
      </c>
      <c r="AD226" s="104">
        <v>3.7393399999999999</v>
      </c>
      <c r="AE226" s="78">
        <v>149349</v>
      </c>
      <c r="AF226" s="104">
        <v>3.5520200000000002</v>
      </c>
      <c r="AG226" s="78">
        <v>-33894</v>
      </c>
      <c r="AH226" s="104">
        <v>-2.0161099999999998</v>
      </c>
      <c r="AI226" s="78">
        <v>7189</v>
      </c>
      <c r="AJ226" s="104">
        <v>-0.64944000000000002</v>
      </c>
      <c r="AK226" s="78">
        <v>8500</v>
      </c>
      <c r="AL226" s="78">
        <v>8000</v>
      </c>
      <c r="AM226" s="8">
        <v>8300</v>
      </c>
      <c r="AN226" s="78">
        <v>278</v>
      </c>
      <c r="AO226" s="78">
        <v>9000</v>
      </c>
      <c r="AP226" s="78">
        <v>6900</v>
      </c>
      <c r="AQ226" s="78">
        <v>8300</v>
      </c>
      <c r="AR226" s="78">
        <v>453</v>
      </c>
      <c r="AS226" s="78">
        <v>0</v>
      </c>
      <c r="AT226" s="78">
        <v>0</v>
      </c>
      <c r="AU226" s="78">
        <v>0</v>
      </c>
      <c r="AV226" s="78">
        <v>0</v>
      </c>
      <c r="AW226" s="77">
        <v>18.239999999999998</v>
      </c>
      <c r="AX226" s="144">
        <f t="shared" si="15"/>
        <v>0.65</v>
      </c>
      <c r="AY226" s="144">
        <f t="shared" si="16"/>
        <v>0.67</v>
      </c>
      <c r="AZ226" s="144">
        <f t="shared" si="17"/>
        <v>0.6</v>
      </c>
      <c r="BA226" s="54">
        <f t="shared" si="18"/>
        <v>18.980645846605608</v>
      </c>
      <c r="BB226" s="54">
        <f t="shared" si="19"/>
        <v>16.865354153394382</v>
      </c>
    </row>
    <row r="227" spans="1:54" x14ac:dyDescent="0.25">
      <c r="A227" s="3">
        <v>40507</v>
      </c>
      <c r="B227" s="77">
        <v>8349.99</v>
      </c>
      <c r="C227" s="77">
        <v>1063.8645200000001</v>
      </c>
      <c r="D227" s="77">
        <v>37.119699999999995</v>
      </c>
      <c r="E227" s="77">
        <f t="shared" si="21"/>
        <v>635.58000000000027</v>
      </c>
      <c r="F227" s="77">
        <v>0.8024</v>
      </c>
      <c r="G227" s="77">
        <v>2.2441999999999998</v>
      </c>
      <c r="H227">
        <v>0</v>
      </c>
      <c r="I227" s="78">
        <v>8341</v>
      </c>
      <c r="J227">
        <v>201012</v>
      </c>
      <c r="K227" s="78">
        <v>8341</v>
      </c>
      <c r="L227" s="77">
        <f t="shared" si="20"/>
        <v>-8.9899999999997817</v>
      </c>
      <c r="M227" s="78">
        <v>-11005</v>
      </c>
      <c r="N227" s="78">
        <v>-183.19418999999999</v>
      </c>
      <c r="O227" s="78">
        <v>3758</v>
      </c>
      <c r="P227" s="78">
        <v>15.70598</v>
      </c>
      <c r="Q227" s="144">
        <v>-10065.5</v>
      </c>
      <c r="R227" s="78">
        <v>380</v>
      </c>
      <c r="S227" s="78">
        <v>1126</v>
      </c>
      <c r="T227" s="78">
        <v>2100</v>
      </c>
      <c r="U227" s="78">
        <v>26484</v>
      </c>
      <c r="V227" s="219">
        <v>-7.9293158133212499E-2</v>
      </c>
      <c r="W227" s="78">
        <v>2917</v>
      </c>
      <c r="X227" s="78">
        <v>1512</v>
      </c>
      <c r="Y227" s="78">
        <v>-1275</v>
      </c>
      <c r="Z227" s="78">
        <v>-3761</v>
      </c>
      <c r="AA227" s="78">
        <v>116.22</v>
      </c>
      <c r="AB227" s="78">
        <v>114.36</v>
      </c>
      <c r="AC227" s="78">
        <v>118024</v>
      </c>
      <c r="AD227" s="104">
        <v>4.0177399999999999</v>
      </c>
      <c r="AE227" s="78">
        <v>148057</v>
      </c>
      <c r="AF227" s="104">
        <v>3.1756700000000002</v>
      </c>
      <c r="AG227" s="78">
        <v>-25669</v>
      </c>
      <c r="AH227" s="104">
        <v>-2.0000900000000001</v>
      </c>
      <c r="AI227" s="78">
        <v>-1636</v>
      </c>
      <c r="AJ227" s="104">
        <v>-0.96828999999999998</v>
      </c>
      <c r="AK227" s="78">
        <v>8500</v>
      </c>
      <c r="AL227" s="78">
        <v>8000</v>
      </c>
      <c r="AM227" s="8">
        <v>8300</v>
      </c>
      <c r="AN227" s="78">
        <v>281</v>
      </c>
      <c r="AO227" s="78">
        <v>9000</v>
      </c>
      <c r="AP227" s="78">
        <v>6900</v>
      </c>
      <c r="AQ227" s="78">
        <v>8300</v>
      </c>
      <c r="AR227" s="78">
        <v>455</v>
      </c>
      <c r="AS227" s="78">
        <v>0</v>
      </c>
      <c r="AT227" s="78">
        <v>0</v>
      </c>
      <c r="AU227" s="78">
        <v>0</v>
      </c>
      <c r="AV227" s="78">
        <v>0</v>
      </c>
      <c r="AW227" s="77">
        <v>18.27</v>
      </c>
      <c r="AX227" s="144">
        <f t="shared" si="15"/>
        <v>0.72</v>
      </c>
      <c r="AY227" s="144">
        <f t="shared" si="16"/>
        <v>0.69</v>
      </c>
      <c r="AZ227" s="144">
        <f t="shared" si="17"/>
        <v>0.62</v>
      </c>
      <c r="BA227" s="54">
        <f t="shared" si="18"/>
        <v>18.881683891180955</v>
      </c>
      <c r="BB227" s="54">
        <f t="shared" si="19"/>
        <v>17.127316108819038</v>
      </c>
    </row>
    <row r="228" spans="1:54" x14ac:dyDescent="0.25">
      <c r="A228" s="3">
        <v>40508</v>
      </c>
      <c r="B228" s="77">
        <v>8312.15</v>
      </c>
      <c r="C228" s="77">
        <v>1128.35798</v>
      </c>
      <c r="D228" s="77">
        <v>-17.546800000000001</v>
      </c>
      <c r="E228" s="77">
        <f t="shared" si="21"/>
        <v>591.09350000000018</v>
      </c>
      <c r="F228" s="77">
        <v>-0.1333</v>
      </c>
      <c r="G228" s="77">
        <v>-5.2008000000000001</v>
      </c>
      <c r="H228">
        <v>0</v>
      </c>
      <c r="I228" s="78">
        <v>8300</v>
      </c>
      <c r="J228">
        <v>201012</v>
      </c>
      <c r="K228" s="78">
        <v>8300</v>
      </c>
      <c r="L228" s="77">
        <f t="shared" si="20"/>
        <v>-12.149999999999636</v>
      </c>
      <c r="M228" s="78">
        <v>-10082</v>
      </c>
      <c r="N228" s="78">
        <v>-166.95654999999999</v>
      </c>
      <c r="O228" s="78">
        <v>3859</v>
      </c>
      <c r="P228" s="78">
        <v>16.04711</v>
      </c>
      <c r="Q228" s="144">
        <v>-9117.25</v>
      </c>
      <c r="R228" s="78">
        <v>359</v>
      </c>
      <c r="S228" s="78">
        <v>473</v>
      </c>
      <c r="T228" s="78">
        <v>149</v>
      </c>
      <c r="U228" s="78">
        <v>25089</v>
      </c>
      <c r="V228" s="219">
        <v>-5.9388576667065247E-3</v>
      </c>
      <c r="W228" s="78">
        <v>4037</v>
      </c>
      <c r="X228" s="78">
        <v>4037</v>
      </c>
      <c r="Y228" s="78">
        <v>-453</v>
      </c>
      <c r="Z228" s="78">
        <v>-4238</v>
      </c>
      <c r="AA228" s="78">
        <v>109.12</v>
      </c>
      <c r="AB228" s="78">
        <v>118.59</v>
      </c>
      <c r="AC228" s="78">
        <v>123706</v>
      </c>
      <c r="AD228" s="104">
        <v>3.7013400000000001</v>
      </c>
      <c r="AE228" s="78">
        <v>161983</v>
      </c>
      <c r="AF228" s="104">
        <v>4.1402999999999999</v>
      </c>
      <c r="AG228" s="78">
        <v>-46041</v>
      </c>
      <c r="AH228" s="104">
        <v>-2.4049499999999999</v>
      </c>
      <c r="AI228" s="78">
        <v>-30190</v>
      </c>
      <c r="AJ228" s="104">
        <v>-2.1567799999999999</v>
      </c>
      <c r="AK228" s="78">
        <v>8700</v>
      </c>
      <c r="AL228" s="78">
        <v>8000</v>
      </c>
      <c r="AM228" s="8">
        <v>8300</v>
      </c>
      <c r="AN228" s="78">
        <v>292</v>
      </c>
      <c r="AO228" s="78">
        <v>9000</v>
      </c>
      <c r="AP228" s="78">
        <v>7100</v>
      </c>
      <c r="AQ228" s="78">
        <v>8300</v>
      </c>
      <c r="AR228" s="78">
        <v>478</v>
      </c>
      <c r="AS228" s="78">
        <v>0</v>
      </c>
      <c r="AT228" s="78">
        <v>0</v>
      </c>
      <c r="AU228" s="78">
        <v>0</v>
      </c>
      <c r="AV228" s="78">
        <v>0</v>
      </c>
      <c r="AW228" s="77">
        <v>19.54</v>
      </c>
      <c r="AX228" s="144">
        <f t="shared" si="15"/>
        <v>0.89</v>
      </c>
      <c r="AY228" s="144">
        <f t="shared" si="16"/>
        <v>0.91</v>
      </c>
      <c r="AZ228" s="144">
        <f t="shared" si="17"/>
        <v>0.82</v>
      </c>
      <c r="BA228" s="54">
        <f t="shared" si="18"/>
        <v>19.148146217668664</v>
      </c>
      <c r="BB228" s="54">
        <f t="shared" si="19"/>
        <v>17.100853782331331</v>
      </c>
    </row>
    <row r="229" spans="1:54" x14ac:dyDescent="0.25">
      <c r="A229" s="3">
        <v>40511</v>
      </c>
      <c r="B229" s="77">
        <v>8367.17</v>
      </c>
      <c r="C229" s="77">
        <v>1104.0133699999999</v>
      </c>
      <c r="D229" s="77">
        <v>-40.259699999999995</v>
      </c>
      <c r="E229" s="77">
        <f t="shared" si="21"/>
        <v>378.76990000000012</v>
      </c>
      <c r="F229" s="77">
        <v>-5.8750999999999998</v>
      </c>
      <c r="G229" s="77">
        <v>3.6802999999999999</v>
      </c>
      <c r="H229">
        <v>0</v>
      </c>
      <c r="I229" s="78">
        <v>8382</v>
      </c>
      <c r="J229">
        <v>201012</v>
      </c>
      <c r="K229" s="78">
        <v>8382</v>
      </c>
      <c r="L229" s="77">
        <f t="shared" si="20"/>
        <v>14.829999999999927</v>
      </c>
      <c r="M229" s="78">
        <v>-4992</v>
      </c>
      <c r="N229" s="78">
        <v>-83.333510000000004</v>
      </c>
      <c r="O229" s="78">
        <v>3854</v>
      </c>
      <c r="P229" s="78">
        <v>16.165410000000001</v>
      </c>
      <c r="Q229" s="144">
        <v>-4028.5</v>
      </c>
      <c r="R229" s="78">
        <v>470</v>
      </c>
      <c r="S229" s="78">
        <v>293</v>
      </c>
      <c r="T229" s="78">
        <v>1638</v>
      </c>
      <c r="U229" s="78">
        <v>22735</v>
      </c>
      <c r="V229" s="219">
        <v>-7.2047503848691449E-2</v>
      </c>
      <c r="W229" s="78">
        <v>6402</v>
      </c>
      <c r="X229" s="78">
        <v>6402</v>
      </c>
      <c r="Y229" s="78">
        <v>2820</v>
      </c>
      <c r="Z229" s="78">
        <v>1217</v>
      </c>
      <c r="AA229" s="78">
        <v>114.03</v>
      </c>
      <c r="AB229" s="78">
        <v>114.64</v>
      </c>
      <c r="AC229" s="78">
        <v>147053</v>
      </c>
      <c r="AD229" s="104">
        <v>4.2804000000000002</v>
      </c>
      <c r="AE229" s="78">
        <v>189545</v>
      </c>
      <c r="AF229" s="104">
        <v>3.3569300000000002</v>
      </c>
      <c r="AG229" s="78">
        <v>-43565</v>
      </c>
      <c r="AH229" s="104">
        <v>-2.3192900000000001</v>
      </c>
      <c r="AI229" s="78">
        <v>-33897</v>
      </c>
      <c r="AJ229" s="104">
        <v>-1.5163500000000001</v>
      </c>
      <c r="AK229" s="78">
        <v>8700</v>
      </c>
      <c r="AL229" s="78">
        <v>8000</v>
      </c>
      <c r="AM229" s="8">
        <v>8400</v>
      </c>
      <c r="AN229" s="78">
        <v>233</v>
      </c>
      <c r="AO229" s="78">
        <v>9000</v>
      </c>
      <c r="AP229" s="78">
        <v>7100</v>
      </c>
      <c r="AQ229" s="78">
        <v>8400</v>
      </c>
      <c r="AR229" s="78">
        <v>425</v>
      </c>
      <c r="AS229" s="78">
        <v>0</v>
      </c>
      <c r="AT229" s="78">
        <v>0</v>
      </c>
      <c r="AU229" s="78">
        <v>0</v>
      </c>
      <c r="AV229" s="78">
        <v>0</v>
      </c>
      <c r="AW229" s="77">
        <v>17.38</v>
      </c>
      <c r="AX229" s="144">
        <f t="shared" si="15"/>
        <v>0.2</v>
      </c>
      <c r="AY229" s="144">
        <f t="shared" si="16"/>
        <v>0.16</v>
      </c>
      <c r="AZ229" s="144">
        <f t="shared" si="17"/>
        <v>0.22</v>
      </c>
      <c r="BA229" s="54">
        <f t="shared" si="18"/>
        <v>19.147103095016398</v>
      </c>
      <c r="BB229" s="54">
        <f t="shared" si="19"/>
        <v>17.102896904983595</v>
      </c>
    </row>
    <row r="230" spans="1:54" x14ac:dyDescent="0.25">
      <c r="A230" s="3">
        <v>40512</v>
      </c>
      <c r="B230" s="77">
        <v>8372.48</v>
      </c>
      <c r="C230" s="77">
        <v>1521.14804</v>
      </c>
      <c r="D230" s="77">
        <v>-12.707799999999999</v>
      </c>
      <c r="E230" s="77">
        <f t="shared" si="21"/>
        <v>259.70449999999983</v>
      </c>
      <c r="F230" s="77">
        <v>5.1629999999999994</v>
      </c>
      <c r="G230" s="77">
        <v>-1.9493</v>
      </c>
      <c r="H230">
        <v>0</v>
      </c>
      <c r="I230" s="78">
        <v>8401</v>
      </c>
      <c r="J230">
        <v>201012</v>
      </c>
      <c r="K230" s="78">
        <v>8401</v>
      </c>
      <c r="L230" s="77">
        <f t="shared" si="20"/>
        <v>28.520000000000437</v>
      </c>
      <c r="M230" s="78">
        <v>-2390</v>
      </c>
      <c r="N230" s="78">
        <v>-39.852179999999997</v>
      </c>
      <c r="O230" s="78">
        <v>4136</v>
      </c>
      <c r="P230" s="78">
        <v>17.38579</v>
      </c>
      <c r="Q230" s="144">
        <v>-1356</v>
      </c>
      <c r="R230" s="78">
        <v>641</v>
      </c>
      <c r="S230" s="78">
        <v>1260</v>
      </c>
      <c r="T230" s="78">
        <v>478</v>
      </c>
      <c r="U230" s="78">
        <v>23752</v>
      </c>
      <c r="V230" s="219">
        <v>-2.0124621084540249E-2</v>
      </c>
      <c r="W230" s="78">
        <v>8221</v>
      </c>
      <c r="X230" s="78">
        <v>8221</v>
      </c>
      <c r="Y230" s="78">
        <v>6770</v>
      </c>
      <c r="Z230" s="78">
        <v>4292</v>
      </c>
      <c r="AA230" s="78">
        <v>118.47</v>
      </c>
      <c r="AB230" s="78">
        <v>121.06</v>
      </c>
      <c r="AC230" s="78">
        <v>158355</v>
      </c>
      <c r="AD230" s="104">
        <v>4.6205299999999996</v>
      </c>
      <c r="AE230" s="78">
        <v>207142</v>
      </c>
      <c r="AF230" s="104">
        <v>3.7759999999999998</v>
      </c>
      <c r="AG230" s="78">
        <v>-30526</v>
      </c>
      <c r="AH230" s="104">
        <v>-2.3631500000000001</v>
      </c>
      <c r="AI230" s="78">
        <v>-29190</v>
      </c>
      <c r="AJ230" s="104">
        <v>-1.3253999999999999</v>
      </c>
      <c r="AK230" s="78">
        <v>8700</v>
      </c>
      <c r="AL230" s="78">
        <v>8000</v>
      </c>
      <c r="AM230" s="8">
        <v>8400</v>
      </c>
      <c r="AN230" s="78">
        <v>224</v>
      </c>
      <c r="AO230" s="78">
        <v>8800</v>
      </c>
      <c r="AP230" s="78">
        <v>8000</v>
      </c>
      <c r="AQ230" s="78">
        <v>8400</v>
      </c>
      <c r="AR230" s="78">
        <v>429</v>
      </c>
      <c r="AS230" s="78">
        <v>0</v>
      </c>
      <c r="AT230" s="78">
        <v>0</v>
      </c>
      <c r="AU230" s="78">
        <v>0</v>
      </c>
      <c r="AV230" s="78">
        <v>0</v>
      </c>
      <c r="AW230" s="77">
        <v>17.32</v>
      </c>
      <c r="AX230" s="144">
        <f t="shared" si="15"/>
        <v>0.17</v>
      </c>
      <c r="AY230" s="144">
        <f t="shared" si="16"/>
        <v>0.12</v>
      </c>
      <c r="AZ230" s="144">
        <f t="shared" si="17"/>
        <v>0.21</v>
      </c>
      <c r="BA230" s="54">
        <f t="shared" si="18"/>
        <v>19.175863360113336</v>
      </c>
      <c r="BB230" s="54">
        <f t="shared" si="19"/>
        <v>17.03013663988666</v>
      </c>
    </row>
    <row r="231" spans="1:54" x14ac:dyDescent="0.25">
      <c r="A231" s="3">
        <v>40513</v>
      </c>
      <c r="B231" s="77">
        <v>8520.11</v>
      </c>
      <c r="C231" s="77">
        <v>1515.4355800000001</v>
      </c>
      <c r="D231" s="77">
        <v>19.809999999999999</v>
      </c>
      <c r="E231" s="77">
        <f t="shared" si="21"/>
        <v>139.191</v>
      </c>
      <c r="F231" s="77">
        <v>-1.6783000000000001</v>
      </c>
      <c r="G231" s="77">
        <v>12.5961</v>
      </c>
      <c r="H231">
        <v>0</v>
      </c>
      <c r="I231" s="78">
        <v>8550</v>
      </c>
      <c r="J231">
        <v>201012</v>
      </c>
      <c r="K231" s="78">
        <v>8550</v>
      </c>
      <c r="L231" s="77">
        <f t="shared" si="20"/>
        <v>29.889999999999418</v>
      </c>
      <c r="M231" s="78">
        <v>-148</v>
      </c>
      <c r="N231" s="78">
        <v>-2.2997800000000002</v>
      </c>
      <c r="O231" s="78">
        <v>4939</v>
      </c>
      <c r="P231" s="78">
        <v>21.092079999999999</v>
      </c>
      <c r="Q231" s="144">
        <v>1086.75</v>
      </c>
      <c r="R231" s="78">
        <v>718</v>
      </c>
      <c r="S231" s="78">
        <v>5332</v>
      </c>
      <c r="T231" s="78">
        <v>3720</v>
      </c>
      <c r="U231" s="78">
        <v>28843</v>
      </c>
      <c r="V231" s="219">
        <v>-0.12897410116839442</v>
      </c>
      <c r="W231" s="78">
        <v>8477</v>
      </c>
      <c r="X231" s="78">
        <v>8477</v>
      </c>
      <c r="Y231" s="78">
        <v>10954</v>
      </c>
      <c r="Z231" s="78">
        <v>6452</v>
      </c>
      <c r="AA231" s="78">
        <v>99.82</v>
      </c>
      <c r="AB231" s="78">
        <v>124.77</v>
      </c>
      <c r="AC231" s="78">
        <v>178565</v>
      </c>
      <c r="AD231" s="104">
        <v>7.35785</v>
      </c>
      <c r="AE231" s="78">
        <v>219316</v>
      </c>
      <c r="AF231" s="104">
        <v>2.72872</v>
      </c>
      <c r="AG231" s="78">
        <v>-28126</v>
      </c>
      <c r="AH231" s="104">
        <v>-3.0529899999999999</v>
      </c>
      <c r="AI231" s="78">
        <v>-37046</v>
      </c>
      <c r="AJ231" s="104">
        <v>-0.55522000000000005</v>
      </c>
      <c r="AK231" s="78">
        <v>8700</v>
      </c>
      <c r="AL231" s="78">
        <v>8000</v>
      </c>
      <c r="AM231" s="8">
        <v>8500</v>
      </c>
      <c r="AN231" s="78">
        <v>206</v>
      </c>
      <c r="AO231" s="78">
        <v>9000</v>
      </c>
      <c r="AP231" s="78">
        <v>8000</v>
      </c>
      <c r="AQ231" s="78">
        <v>8500</v>
      </c>
      <c r="AR231" s="78">
        <v>403</v>
      </c>
      <c r="AS231" s="78">
        <v>0</v>
      </c>
      <c r="AT231" s="78">
        <v>0</v>
      </c>
      <c r="AU231" s="78">
        <v>0</v>
      </c>
      <c r="AV231" s="78">
        <v>0</v>
      </c>
      <c r="AW231" s="77">
        <v>16.600000000000001</v>
      </c>
      <c r="AX231" s="144">
        <f t="shared" ref="AX231:AX294" si="22">PERCENTRANK(AW202:AW231,AW231,2)</f>
        <v>0</v>
      </c>
      <c r="AY231" s="144">
        <f t="shared" ref="AY231:AY294" si="23">PERCENTRANK(AW182:AW231,AW231,2)</f>
        <v>0</v>
      </c>
      <c r="AZ231" s="144">
        <f t="shared" ref="AZ231:AZ294" si="24">PERCENTRANK(AW132:AW231,AW231,2)</f>
        <v>0.06</v>
      </c>
      <c r="BA231" s="54">
        <f t="shared" ref="BA231:BA294" si="25">AVERAGE(AW212:AW231)+2*_xlfn.STDEV.S(AW212:AW231)</f>
        <v>19.28280324157241</v>
      </c>
      <c r="BB231" s="54">
        <f t="shared" ref="BB231:BB294" si="26">AVERAGE(AW212:AW231)-2*_xlfn.STDEV.S(AW212:AW231)</f>
        <v>16.758196758427594</v>
      </c>
    </row>
    <row r="232" spans="1:54" x14ac:dyDescent="0.25">
      <c r="A232" s="3">
        <v>40514</v>
      </c>
      <c r="B232" s="77">
        <v>8585.77</v>
      </c>
      <c r="C232" s="77">
        <v>1722.7233799999999</v>
      </c>
      <c r="D232" s="77">
        <v>100.05120000000001</v>
      </c>
      <c r="E232" s="77">
        <f t="shared" si="21"/>
        <v>149.84649999999999</v>
      </c>
      <c r="F232" s="77">
        <v>5.3316999999999997</v>
      </c>
      <c r="G232" s="77">
        <v>10.699400000000001</v>
      </c>
      <c r="H232">
        <v>0</v>
      </c>
      <c r="I232" s="78">
        <v>8619</v>
      </c>
      <c r="J232">
        <v>201012</v>
      </c>
      <c r="K232" s="78">
        <v>8619</v>
      </c>
      <c r="L232" s="77">
        <f t="shared" si="20"/>
        <v>33.229999999999563</v>
      </c>
      <c r="M232" s="78">
        <v>-4269</v>
      </c>
      <c r="N232" s="78">
        <v>-73.335329999999999</v>
      </c>
      <c r="O232" s="78">
        <v>3662</v>
      </c>
      <c r="P232" s="78">
        <v>15.775869999999999</v>
      </c>
      <c r="Q232" s="144">
        <v>-3353.5</v>
      </c>
      <c r="R232" s="78">
        <v>673</v>
      </c>
      <c r="S232" s="78">
        <v>6484</v>
      </c>
      <c r="T232" s="78">
        <v>2501</v>
      </c>
      <c r="U232" s="78">
        <v>27763</v>
      </c>
      <c r="V232" s="219">
        <v>-9.0083924647912691E-2</v>
      </c>
      <c r="W232" s="78">
        <v>6069</v>
      </c>
      <c r="X232" s="78">
        <v>2217</v>
      </c>
      <c r="Y232" s="78">
        <v>9367</v>
      </c>
      <c r="Z232" s="78">
        <v>3782</v>
      </c>
      <c r="AA232" s="78">
        <v>96.05</v>
      </c>
      <c r="AB232" s="78">
        <v>138.5</v>
      </c>
      <c r="AC232" s="78">
        <v>182608</v>
      </c>
      <c r="AD232" s="104">
        <v>9.141</v>
      </c>
      <c r="AE232" s="78">
        <v>220762</v>
      </c>
      <c r="AF232" s="104">
        <v>2.3829099999999999</v>
      </c>
      <c r="AG232" s="78">
        <v>-38975</v>
      </c>
      <c r="AH232" s="104">
        <v>-3.9144700000000001</v>
      </c>
      <c r="AI232" s="78">
        <v>-45562</v>
      </c>
      <c r="AJ232" s="104">
        <v>-0.19864000000000001</v>
      </c>
      <c r="AK232" s="78">
        <v>8800</v>
      </c>
      <c r="AL232" s="78">
        <v>8000</v>
      </c>
      <c r="AM232" s="8">
        <v>8600</v>
      </c>
      <c r="AN232" s="78">
        <v>186</v>
      </c>
      <c r="AO232" s="78">
        <v>9000</v>
      </c>
      <c r="AP232" s="78">
        <v>8000</v>
      </c>
      <c r="AQ232" s="78">
        <v>8600</v>
      </c>
      <c r="AR232" s="78">
        <v>400</v>
      </c>
      <c r="AS232" s="78">
        <v>0</v>
      </c>
      <c r="AT232" s="78">
        <v>0</v>
      </c>
      <c r="AU232" s="78">
        <v>0</v>
      </c>
      <c r="AV232" s="78">
        <v>0</v>
      </c>
      <c r="AW232" s="77">
        <v>16.11</v>
      </c>
      <c r="AX232" s="144">
        <f t="shared" si="22"/>
        <v>0</v>
      </c>
      <c r="AY232" s="144">
        <f t="shared" si="23"/>
        <v>0</v>
      </c>
      <c r="AZ232" s="144">
        <f t="shared" si="24"/>
        <v>0.01</v>
      </c>
      <c r="BA232" s="54">
        <f t="shared" si="25"/>
        <v>19.462484418202685</v>
      </c>
      <c r="BB232" s="54">
        <f t="shared" si="26"/>
        <v>16.42251558179732</v>
      </c>
    </row>
    <row r="233" spans="1:54" x14ac:dyDescent="0.25">
      <c r="A233" s="3">
        <v>40515</v>
      </c>
      <c r="B233" s="77">
        <v>8624.01</v>
      </c>
      <c r="C233" s="77">
        <v>1596.81945</v>
      </c>
      <c r="D233" s="77">
        <v>31.4817</v>
      </c>
      <c r="E233" s="77">
        <f t="shared" si="21"/>
        <v>71.709300000000042</v>
      </c>
      <c r="F233" s="77">
        <v>3.5027999999999997</v>
      </c>
      <c r="G233" s="77">
        <v>11.8627</v>
      </c>
      <c r="H233">
        <v>0</v>
      </c>
      <c r="I233" s="78">
        <v>8630</v>
      </c>
      <c r="J233">
        <v>201012</v>
      </c>
      <c r="K233" s="78">
        <v>8630</v>
      </c>
      <c r="L233" s="77">
        <f t="shared" si="20"/>
        <v>5.9899999999997817</v>
      </c>
      <c r="M233" s="78">
        <v>-2146</v>
      </c>
      <c r="N233" s="78">
        <v>-36.790819999999997</v>
      </c>
      <c r="O233" s="78">
        <v>4323</v>
      </c>
      <c r="P233" s="78">
        <v>18.64134</v>
      </c>
      <c r="Q233" s="144">
        <v>-1065.25</v>
      </c>
      <c r="R233" s="78">
        <v>730</v>
      </c>
      <c r="S233" s="78">
        <v>6331</v>
      </c>
      <c r="T233" s="78">
        <v>4225</v>
      </c>
      <c r="U233" s="78">
        <v>28384</v>
      </c>
      <c r="V233" s="219">
        <v>-0.14885146561443066</v>
      </c>
      <c r="W233" s="78">
        <v>8110</v>
      </c>
      <c r="X233" s="78">
        <v>3582</v>
      </c>
      <c r="Y233" s="78">
        <v>11049</v>
      </c>
      <c r="Z233" s="78">
        <v>5236</v>
      </c>
      <c r="AA233" s="78">
        <v>107.6</v>
      </c>
      <c r="AB233" s="78">
        <v>147.07</v>
      </c>
      <c r="AC233" s="78">
        <v>183058</v>
      </c>
      <c r="AD233" s="104">
        <v>9.1007599999999993</v>
      </c>
      <c r="AE233" s="78">
        <v>233970</v>
      </c>
      <c r="AF233" s="104">
        <v>2.4157299999999999</v>
      </c>
      <c r="AG233" s="78">
        <v>-33238</v>
      </c>
      <c r="AH233" s="104">
        <v>-3.8011699999999999</v>
      </c>
      <c r="AI233" s="78">
        <v>-53590</v>
      </c>
      <c r="AJ233" s="104">
        <v>-0.20527999999999999</v>
      </c>
      <c r="AK233" s="78">
        <v>8800</v>
      </c>
      <c r="AL233" s="78">
        <v>8300</v>
      </c>
      <c r="AM233" s="8">
        <v>8600</v>
      </c>
      <c r="AN233" s="78">
        <v>172</v>
      </c>
      <c r="AO233" s="78">
        <v>9000</v>
      </c>
      <c r="AP233" s="78">
        <v>8200</v>
      </c>
      <c r="AQ233" s="78">
        <v>8600</v>
      </c>
      <c r="AR233" s="78">
        <v>390</v>
      </c>
      <c r="AS233" s="78">
        <v>0</v>
      </c>
      <c r="AT233" s="78">
        <v>0</v>
      </c>
      <c r="AU233" s="78">
        <v>0</v>
      </c>
      <c r="AV233" s="78">
        <v>0</v>
      </c>
      <c r="AW233" s="77">
        <v>15.9</v>
      </c>
      <c r="AX233" s="144">
        <f t="shared" si="22"/>
        <v>0</v>
      </c>
      <c r="AY233" s="144">
        <f t="shared" si="23"/>
        <v>0</v>
      </c>
      <c r="AZ233" s="144">
        <f t="shared" si="24"/>
        <v>0</v>
      </c>
      <c r="BA233" s="54">
        <f t="shared" si="25"/>
        <v>19.625721620927877</v>
      </c>
      <c r="BB233" s="54">
        <f t="shared" si="26"/>
        <v>16.081278379072131</v>
      </c>
    </row>
    <row r="234" spans="1:54" x14ac:dyDescent="0.25">
      <c r="A234" s="3">
        <v>40518</v>
      </c>
      <c r="B234" s="77">
        <v>8702.23</v>
      </c>
      <c r="C234" s="77">
        <v>1430.03107</v>
      </c>
      <c r="D234" s="77">
        <v>30.878200000000003</v>
      </c>
      <c r="E234" s="77">
        <f t="shared" si="21"/>
        <v>42.362400000000015</v>
      </c>
      <c r="F234" s="77">
        <v>-7.3321000000000005</v>
      </c>
      <c r="G234" s="77">
        <v>2.6122000000000001</v>
      </c>
      <c r="H234">
        <v>0</v>
      </c>
      <c r="I234" s="78">
        <v>8697</v>
      </c>
      <c r="J234">
        <v>201012</v>
      </c>
      <c r="K234" s="78">
        <v>8697</v>
      </c>
      <c r="L234" s="77">
        <f t="shared" si="20"/>
        <v>-5.2299999999995634</v>
      </c>
      <c r="M234" s="78">
        <v>-3318</v>
      </c>
      <c r="N234" s="78">
        <v>-57.463430000000002</v>
      </c>
      <c r="O234" s="78">
        <v>3956</v>
      </c>
      <c r="P234" s="78">
        <v>17.195489999999999</v>
      </c>
      <c r="Q234" s="144">
        <v>-2329</v>
      </c>
      <c r="R234" s="78">
        <v>773</v>
      </c>
      <c r="S234" s="78">
        <v>8243</v>
      </c>
      <c r="T234" s="78">
        <v>4946</v>
      </c>
      <c r="U234" s="78">
        <v>29333</v>
      </c>
      <c r="V234" s="219">
        <v>-0.16861555244945967</v>
      </c>
      <c r="W234" s="78">
        <v>9070</v>
      </c>
      <c r="X234" s="78">
        <v>3541</v>
      </c>
      <c r="Y234" s="78">
        <v>13329</v>
      </c>
      <c r="Z234" s="78">
        <v>4712</v>
      </c>
      <c r="AA234" s="78">
        <v>105.62</v>
      </c>
      <c r="AB234" s="78">
        <v>155.1</v>
      </c>
      <c r="AC234" s="78">
        <v>192828</v>
      </c>
      <c r="AD234" s="104">
        <v>11.1427</v>
      </c>
      <c r="AE234" s="78">
        <v>236050</v>
      </c>
      <c r="AF234" s="104">
        <v>2.04142</v>
      </c>
      <c r="AG234" s="78">
        <v>-45073</v>
      </c>
      <c r="AH234" s="104">
        <v>-5.4084500000000002</v>
      </c>
      <c r="AI234" s="78">
        <v>-56265</v>
      </c>
      <c r="AJ234" s="104">
        <v>-1.83E-3</v>
      </c>
      <c r="AK234" s="78">
        <v>8800</v>
      </c>
      <c r="AL234" s="78">
        <v>8300</v>
      </c>
      <c r="AM234" s="8">
        <v>8700</v>
      </c>
      <c r="AN234" s="78">
        <v>154</v>
      </c>
      <c r="AO234" s="78">
        <v>9000</v>
      </c>
      <c r="AP234" s="78">
        <v>8200</v>
      </c>
      <c r="AQ234" s="78">
        <v>8700</v>
      </c>
      <c r="AR234" s="78">
        <v>362</v>
      </c>
      <c r="AS234" s="78">
        <v>0</v>
      </c>
      <c r="AT234" s="78">
        <v>0</v>
      </c>
      <c r="AU234" s="78">
        <v>0</v>
      </c>
      <c r="AV234" s="78">
        <v>0</v>
      </c>
      <c r="AW234" s="77">
        <v>15.75</v>
      </c>
      <c r="AX234" s="144">
        <f t="shared" si="22"/>
        <v>0</v>
      </c>
      <c r="AY234" s="144">
        <f t="shared" si="23"/>
        <v>0</v>
      </c>
      <c r="AZ234" s="144">
        <f t="shared" si="24"/>
        <v>0</v>
      </c>
      <c r="BA234" s="54">
        <f t="shared" si="25"/>
        <v>19.70109398889937</v>
      </c>
      <c r="BB234" s="54">
        <f t="shared" si="26"/>
        <v>15.737906011100637</v>
      </c>
    </row>
    <row r="235" spans="1:54" x14ac:dyDescent="0.25">
      <c r="A235" s="3">
        <v>40519</v>
      </c>
      <c r="B235" s="77">
        <v>8704.39</v>
      </c>
      <c r="C235" s="77">
        <v>1242.77331</v>
      </c>
      <c r="D235" s="77">
        <v>16.100100000000001</v>
      </c>
      <c r="E235" s="77">
        <f t="shared" si="21"/>
        <v>20.314600000000024</v>
      </c>
      <c r="F235" s="77">
        <v>-6.81</v>
      </c>
      <c r="G235" s="77">
        <v>1.9683000000000002</v>
      </c>
      <c r="H235">
        <v>0</v>
      </c>
      <c r="I235" s="78">
        <v>8716</v>
      </c>
      <c r="J235">
        <v>201012</v>
      </c>
      <c r="K235" s="78">
        <v>8716</v>
      </c>
      <c r="L235" s="77">
        <f t="shared" si="20"/>
        <v>11.610000000000582</v>
      </c>
      <c r="M235" s="78">
        <v>-4695</v>
      </c>
      <c r="N235" s="78">
        <v>-81.555989999999994</v>
      </c>
      <c r="O235" s="78">
        <v>3361</v>
      </c>
      <c r="P235" s="78">
        <v>14.639279999999999</v>
      </c>
      <c r="Q235" s="144">
        <v>-3854.75</v>
      </c>
      <c r="R235" s="78">
        <v>848</v>
      </c>
      <c r="S235" s="78">
        <v>8982</v>
      </c>
      <c r="T235" s="78">
        <v>4001</v>
      </c>
      <c r="U235" s="78">
        <v>28765</v>
      </c>
      <c r="V235" s="219">
        <v>-0.13909264731444465</v>
      </c>
      <c r="W235" s="78">
        <v>8388</v>
      </c>
      <c r="X235" s="78">
        <v>2257</v>
      </c>
      <c r="Y235" s="78">
        <v>12129</v>
      </c>
      <c r="Z235" s="78">
        <v>3442</v>
      </c>
      <c r="AA235" s="78">
        <v>102.27</v>
      </c>
      <c r="AB235" s="78">
        <v>154.13</v>
      </c>
      <c r="AC235" s="78">
        <v>200844</v>
      </c>
      <c r="AD235" s="104">
        <v>11.65579</v>
      </c>
      <c r="AE235" s="78">
        <v>257557</v>
      </c>
      <c r="AF235" s="104">
        <v>2.2311800000000002</v>
      </c>
      <c r="AG235" s="78">
        <v>-49164</v>
      </c>
      <c r="AH235" s="104">
        <v>-5.8495299999999997</v>
      </c>
      <c r="AI235" s="78">
        <v>-63398</v>
      </c>
      <c r="AJ235" s="104">
        <v>-0.10065</v>
      </c>
      <c r="AK235" s="78">
        <v>8900</v>
      </c>
      <c r="AL235" s="78">
        <v>8400</v>
      </c>
      <c r="AM235" s="8">
        <v>8700</v>
      </c>
      <c r="AN235" s="78">
        <v>141</v>
      </c>
      <c r="AO235" s="78">
        <v>9000</v>
      </c>
      <c r="AP235" s="78">
        <v>8200</v>
      </c>
      <c r="AQ235" s="78">
        <v>8700</v>
      </c>
      <c r="AR235" s="78">
        <v>358</v>
      </c>
      <c r="AS235" s="78">
        <v>0</v>
      </c>
      <c r="AT235" s="78">
        <v>0</v>
      </c>
      <c r="AU235" s="78">
        <v>0</v>
      </c>
      <c r="AV235" s="78">
        <v>0</v>
      </c>
      <c r="AW235" s="77">
        <v>15.77</v>
      </c>
      <c r="AX235" s="144">
        <f t="shared" si="22"/>
        <v>0.03</v>
      </c>
      <c r="AY235" s="144">
        <f t="shared" si="23"/>
        <v>0.02</v>
      </c>
      <c r="AZ235" s="144">
        <f t="shared" si="24"/>
        <v>0.01</v>
      </c>
      <c r="BA235" s="54">
        <f t="shared" si="25"/>
        <v>19.745408407338591</v>
      </c>
      <c r="BB235" s="54">
        <f t="shared" si="26"/>
        <v>15.449591592661417</v>
      </c>
    </row>
    <row r="236" spans="1:54" x14ac:dyDescent="0.25">
      <c r="A236" s="3">
        <v>40520</v>
      </c>
      <c r="B236" s="77">
        <v>8703.7900000000009</v>
      </c>
      <c r="C236" s="77">
        <v>1251.19118</v>
      </c>
      <c r="D236" s="77">
        <v>37.727399999999996</v>
      </c>
      <c r="E236" s="77">
        <f t="shared" si="21"/>
        <v>29.984700000000053</v>
      </c>
      <c r="F236" s="77">
        <v>0.1479</v>
      </c>
      <c r="G236" s="77">
        <v>-5.5669000000000004</v>
      </c>
      <c r="H236">
        <v>0</v>
      </c>
      <c r="I236" s="78">
        <v>8701</v>
      </c>
      <c r="J236">
        <v>201012</v>
      </c>
      <c r="K236" s="78">
        <v>8701</v>
      </c>
      <c r="L236" s="77">
        <f t="shared" si="20"/>
        <v>-2.7900000000008731</v>
      </c>
      <c r="M236" s="78">
        <v>-3985</v>
      </c>
      <c r="N236" s="78">
        <v>-69.061400000000006</v>
      </c>
      <c r="O236" s="78">
        <v>3584</v>
      </c>
      <c r="P236" s="78">
        <v>15.58535</v>
      </c>
      <c r="Q236" s="144">
        <v>-3089</v>
      </c>
      <c r="R236" s="78">
        <v>917</v>
      </c>
      <c r="S236" s="78">
        <v>8738</v>
      </c>
      <c r="T236" s="78">
        <v>4701</v>
      </c>
      <c r="U236" s="78">
        <v>29026</v>
      </c>
      <c r="V236" s="219">
        <v>-0.16195824433266726</v>
      </c>
      <c r="W236" s="78">
        <v>8065</v>
      </c>
      <c r="X236" s="78">
        <v>1173</v>
      </c>
      <c r="Y236" s="78">
        <v>11021</v>
      </c>
      <c r="Z236" s="78">
        <v>3978</v>
      </c>
      <c r="AA236" s="78">
        <v>103.35</v>
      </c>
      <c r="AB236" s="78">
        <v>155.66999999999999</v>
      </c>
      <c r="AC236" s="78">
        <v>207183</v>
      </c>
      <c r="AD236" s="104">
        <v>11.161709999999999</v>
      </c>
      <c r="AE236" s="78">
        <v>273224</v>
      </c>
      <c r="AF236" s="104">
        <v>2.6011500000000001</v>
      </c>
      <c r="AG236" s="78">
        <v>-51067</v>
      </c>
      <c r="AH236" s="104">
        <v>-5.4795800000000003</v>
      </c>
      <c r="AI236" s="78">
        <v>-68785</v>
      </c>
      <c r="AJ236" s="104">
        <v>3.0200000000000001E-3</v>
      </c>
      <c r="AK236" s="78">
        <v>8900</v>
      </c>
      <c r="AL236" s="78">
        <v>8400</v>
      </c>
      <c r="AM236" s="8">
        <v>8700</v>
      </c>
      <c r="AN236" s="78">
        <v>135</v>
      </c>
      <c r="AO236" s="78">
        <v>9000</v>
      </c>
      <c r="AP236" s="78">
        <v>8200</v>
      </c>
      <c r="AQ236" s="78">
        <v>8700</v>
      </c>
      <c r="AR236" s="78">
        <v>359</v>
      </c>
      <c r="AS236" s="78">
        <v>0</v>
      </c>
      <c r="AT236" s="78">
        <v>0</v>
      </c>
      <c r="AU236" s="78">
        <v>0</v>
      </c>
      <c r="AV236" s="78">
        <v>0</v>
      </c>
      <c r="AW236" s="77">
        <v>16.149999999999999</v>
      </c>
      <c r="AX236" s="144">
        <f t="shared" si="22"/>
        <v>0.13</v>
      </c>
      <c r="AY236" s="144">
        <f t="shared" si="23"/>
        <v>0.08</v>
      </c>
      <c r="AZ236" s="144">
        <f t="shared" si="24"/>
        <v>0.05</v>
      </c>
      <c r="BA236" s="54">
        <f t="shared" si="25"/>
        <v>19.730583125176665</v>
      </c>
      <c r="BB236" s="54">
        <f t="shared" si="26"/>
        <v>15.272416874823335</v>
      </c>
    </row>
    <row r="237" spans="1:54" x14ac:dyDescent="0.25">
      <c r="A237" s="3">
        <v>40521</v>
      </c>
      <c r="B237" s="77">
        <v>8753.84</v>
      </c>
      <c r="C237" s="77">
        <v>1765.56116</v>
      </c>
      <c r="D237" s="77">
        <v>44.130900000000004</v>
      </c>
      <c r="E237" s="77">
        <f t="shared" si="21"/>
        <v>62.995300000000071</v>
      </c>
      <c r="F237" s="77">
        <v>-12.555199999999999</v>
      </c>
      <c r="G237" s="77">
        <v>12.074100000000001</v>
      </c>
      <c r="H237">
        <v>0</v>
      </c>
      <c r="I237" s="78">
        <v>8789</v>
      </c>
      <c r="J237">
        <v>201012</v>
      </c>
      <c r="K237" s="78">
        <v>8789</v>
      </c>
      <c r="L237" s="77">
        <f t="shared" si="20"/>
        <v>35.159999999999854</v>
      </c>
      <c r="M237" s="78">
        <v>-8003</v>
      </c>
      <c r="N237" s="78">
        <v>-140.41725</v>
      </c>
      <c r="O237" s="78">
        <v>2416</v>
      </c>
      <c r="P237" s="78">
        <v>10.60801</v>
      </c>
      <c r="Q237" s="144">
        <v>-7399</v>
      </c>
      <c r="R237" s="78">
        <v>965</v>
      </c>
      <c r="S237" s="78">
        <v>11106</v>
      </c>
      <c r="T237" s="78">
        <v>3917</v>
      </c>
      <c r="U237" s="78">
        <v>28447</v>
      </c>
      <c r="V237" s="219">
        <v>-0.13769466024536858</v>
      </c>
      <c r="W237" s="78">
        <v>7406</v>
      </c>
      <c r="X237" s="78">
        <v>-1908</v>
      </c>
      <c r="Y237" s="78">
        <v>8469</v>
      </c>
      <c r="Z237" s="78">
        <v>-977</v>
      </c>
      <c r="AA237" s="78">
        <v>94.24</v>
      </c>
      <c r="AB237" s="78">
        <v>154.91</v>
      </c>
      <c r="AC237" s="78">
        <v>209636</v>
      </c>
      <c r="AD237" s="104">
        <v>14.64298</v>
      </c>
      <c r="AE237" s="78">
        <v>277189</v>
      </c>
      <c r="AF237" s="104">
        <v>2.3947400000000001</v>
      </c>
      <c r="AG237" s="78">
        <v>-62396</v>
      </c>
      <c r="AH237" s="104">
        <v>-7.4792300000000003</v>
      </c>
      <c r="AI237" s="78">
        <v>-62640</v>
      </c>
      <c r="AJ237" s="104">
        <v>-4.1000000000000002E-2</v>
      </c>
      <c r="AK237" s="78">
        <v>8900</v>
      </c>
      <c r="AL237" s="78">
        <v>8300</v>
      </c>
      <c r="AM237" s="8">
        <v>8800</v>
      </c>
      <c r="AN237" s="78">
        <v>114</v>
      </c>
      <c r="AO237" s="78">
        <v>9000</v>
      </c>
      <c r="AP237" s="78">
        <v>8200</v>
      </c>
      <c r="AQ237" s="78">
        <v>8800</v>
      </c>
      <c r="AR237" s="78">
        <v>367</v>
      </c>
      <c r="AS237" s="78">
        <v>0</v>
      </c>
      <c r="AT237" s="78">
        <v>0</v>
      </c>
      <c r="AU237" s="78">
        <v>0</v>
      </c>
      <c r="AV237" s="78">
        <v>0</v>
      </c>
      <c r="AW237" s="77">
        <v>16.34</v>
      </c>
      <c r="AX237" s="144">
        <f t="shared" si="22"/>
        <v>0.17</v>
      </c>
      <c r="AY237" s="144">
        <f t="shared" si="23"/>
        <v>0.1</v>
      </c>
      <c r="AZ237" s="144">
        <f t="shared" si="24"/>
        <v>0.06</v>
      </c>
      <c r="BA237" s="54">
        <f t="shared" si="25"/>
        <v>19.722244180569486</v>
      </c>
      <c r="BB237" s="54">
        <f t="shared" si="26"/>
        <v>15.148755819430509</v>
      </c>
    </row>
    <row r="238" spans="1:54" x14ac:dyDescent="0.25">
      <c r="A238" s="3">
        <v>40522</v>
      </c>
      <c r="B238" s="77">
        <v>8718.83</v>
      </c>
      <c r="C238" s="77">
        <v>1453.3172</v>
      </c>
      <c r="D238" s="77">
        <v>12.928199999999999</v>
      </c>
      <c r="E238" s="77">
        <f t="shared" si="21"/>
        <v>142.16080000000002</v>
      </c>
      <c r="F238" s="77">
        <v>-11.5053</v>
      </c>
      <c r="G238" s="77">
        <v>-2.0701000000000001</v>
      </c>
      <c r="H238">
        <v>0</v>
      </c>
      <c r="I238" s="78">
        <v>8742</v>
      </c>
      <c r="J238">
        <v>201012</v>
      </c>
      <c r="K238" s="78">
        <v>8742</v>
      </c>
      <c r="L238" s="77">
        <f t="shared" si="20"/>
        <v>23.170000000000073</v>
      </c>
      <c r="M238" s="78">
        <v>-11586</v>
      </c>
      <c r="N238" s="78">
        <v>-202.35701</v>
      </c>
      <c r="O238" s="78">
        <v>2105</v>
      </c>
      <c r="P238" s="78">
        <v>9.1987299999999994</v>
      </c>
      <c r="Q238" s="144">
        <v>-11059.75</v>
      </c>
      <c r="R238" s="78">
        <v>1047</v>
      </c>
      <c r="S238" s="78">
        <v>10302</v>
      </c>
      <c r="T238" s="78">
        <v>2617</v>
      </c>
      <c r="U238" s="78">
        <v>27916</v>
      </c>
      <c r="V238" s="219">
        <v>-9.3745522281129104E-2</v>
      </c>
      <c r="W238" s="78">
        <v>6356</v>
      </c>
      <c r="X238" s="78">
        <v>-2754</v>
      </c>
      <c r="Y238" s="78">
        <v>4482</v>
      </c>
      <c r="Z238" s="78">
        <v>-4265</v>
      </c>
      <c r="AA238" s="78">
        <v>87.22</v>
      </c>
      <c r="AB238" s="78">
        <v>152.47999999999999</v>
      </c>
      <c r="AC238" s="78">
        <v>223303</v>
      </c>
      <c r="AD238" s="104">
        <v>12.64926</v>
      </c>
      <c r="AE238" s="78">
        <v>286518</v>
      </c>
      <c r="AF238" s="104">
        <v>2.8421500000000002</v>
      </c>
      <c r="AG238" s="78">
        <v>-64013</v>
      </c>
      <c r="AH238" s="104">
        <v>-6.2873599999999996</v>
      </c>
      <c r="AI238" s="78">
        <v>-61079</v>
      </c>
      <c r="AJ238" s="104">
        <v>1.353E-2</v>
      </c>
      <c r="AK238" s="78">
        <v>8900</v>
      </c>
      <c r="AL238" s="78">
        <v>8300</v>
      </c>
      <c r="AM238" s="8">
        <v>8700</v>
      </c>
      <c r="AN238" s="78">
        <v>115</v>
      </c>
      <c r="AO238" s="78">
        <v>9000</v>
      </c>
      <c r="AP238" s="78">
        <v>8300</v>
      </c>
      <c r="AQ238" s="78">
        <v>8700</v>
      </c>
      <c r="AR238" s="78">
        <v>361</v>
      </c>
      <c r="AS238" s="78">
        <v>0</v>
      </c>
      <c r="AT238" s="78">
        <v>0</v>
      </c>
      <c r="AU238" s="78">
        <v>0</v>
      </c>
      <c r="AV238" s="78">
        <v>0</v>
      </c>
      <c r="AW238" s="77">
        <v>16.54</v>
      </c>
      <c r="AX238" s="144">
        <f t="shared" si="22"/>
        <v>0.2</v>
      </c>
      <c r="AY238" s="144">
        <f t="shared" si="23"/>
        <v>0.12</v>
      </c>
      <c r="AZ238" s="144">
        <f t="shared" si="24"/>
        <v>0.1</v>
      </c>
      <c r="BA238" s="54">
        <f t="shared" si="25"/>
        <v>19.598439690481307</v>
      </c>
      <c r="BB238" s="54">
        <f t="shared" si="26"/>
        <v>15.075560309518684</v>
      </c>
    </row>
    <row r="239" spans="1:54" x14ac:dyDescent="0.25">
      <c r="A239" s="3">
        <v>40525</v>
      </c>
      <c r="B239" s="77">
        <v>8736.59</v>
      </c>
      <c r="C239" s="77">
        <v>1282.6264699999999</v>
      </c>
      <c r="D239" s="77">
        <v>64.22</v>
      </c>
      <c r="E239" s="77">
        <f t="shared" si="21"/>
        <v>228.55220000000003</v>
      </c>
      <c r="F239" s="77">
        <v>-7.9823000000000004</v>
      </c>
      <c r="G239" s="77">
        <v>3.3146</v>
      </c>
      <c r="H239">
        <v>0</v>
      </c>
      <c r="I239" s="78">
        <v>8737</v>
      </c>
      <c r="J239">
        <v>201012</v>
      </c>
      <c r="K239" s="78">
        <v>8737</v>
      </c>
      <c r="L239" s="77">
        <f t="shared" si="20"/>
        <v>0.40999999999985448</v>
      </c>
      <c r="M239" s="78">
        <v>-10425</v>
      </c>
      <c r="N239" s="78">
        <v>-181.93974</v>
      </c>
      <c r="O239" s="78">
        <v>2660</v>
      </c>
      <c r="P239" s="78">
        <v>11.61529</v>
      </c>
      <c r="Q239" s="144">
        <v>-9760</v>
      </c>
      <c r="R239" s="78">
        <v>1069</v>
      </c>
      <c r="S239" s="78">
        <v>9853</v>
      </c>
      <c r="T239" s="78">
        <v>3659</v>
      </c>
      <c r="U239" s="78">
        <v>28453</v>
      </c>
      <c r="V239" s="219">
        <v>-0.12859803887112078</v>
      </c>
      <c r="W239" s="78">
        <v>4011</v>
      </c>
      <c r="X239" s="78">
        <v>-4873</v>
      </c>
      <c r="Y239" s="78">
        <v>5148</v>
      </c>
      <c r="Z239" s="78">
        <v>-3309</v>
      </c>
      <c r="AA239" s="78">
        <v>98.4</v>
      </c>
      <c r="AB239" s="78">
        <v>156.33000000000001</v>
      </c>
      <c r="AC239" s="78">
        <v>229279</v>
      </c>
      <c r="AD239" s="104">
        <v>11.847519999999999</v>
      </c>
      <c r="AE239" s="78">
        <v>293677</v>
      </c>
      <c r="AF239" s="104">
        <v>2.68174</v>
      </c>
      <c r="AG239" s="78">
        <v>-61155</v>
      </c>
      <c r="AH239" s="104">
        <v>-5.8936000000000002</v>
      </c>
      <c r="AI239" s="78">
        <v>-67659</v>
      </c>
      <c r="AJ239" s="104">
        <v>-0.13724</v>
      </c>
      <c r="AK239" s="78">
        <v>8900</v>
      </c>
      <c r="AL239" s="78">
        <v>8300</v>
      </c>
      <c r="AM239" s="8">
        <v>8700</v>
      </c>
      <c r="AN239" s="78">
        <v>88</v>
      </c>
      <c r="AO239" s="78">
        <v>9000</v>
      </c>
      <c r="AP239" s="78">
        <v>8300</v>
      </c>
      <c r="AQ239" s="78">
        <v>8700</v>
      </c>
      <c r="AR239" s="78">
        <v>343</v>
      </c>
      <c r="AS239" s="78">
        <v>0</v>
      </c>
      <c r="AT239" s="78">
        <v>0</v>
      </c>
      <c r="AU239" s="78">
        <v>0</v>
      </c>
      <c r="AV239" s="78">
        <v>0</v>
      </c>
      <c r="AW239" s="77">
        <v>16.71</v>
      </c>
      <c r="AX239" s="144">
        <f t="shared" si="22"/>
        <v>0.27</v>
      </c>
      <c r="AY239" s="144">
        <f t="shared" si="23"/>
        <v>0.18</v>
      </c>
      <c r="AZ239" s="144">
        <f t="shared" si="24"/>
        <v>0.19</v>
      </c>
      <c r="BA239" s="54">
        <f t="shared" si="25"/>
        <v>19.420177013982695</v>
      </c>
      <c r="BB239" s="54">
        <f t="shared" si="26"/>
        <v>15.0548229860173</v>
      </c>
    </row>
    <row r="240" spans="1:54" x14ac:dyDescent="0.25">
      <c r="A240" s="3">
        <v>40526</v>
      </c>
      <c r="B240" s="77">
        <v>8740.43</v>
      </c>
      <c r="C240" s="77">
        <v>1502.0613900000001</v>
      </c>
      <c r="D240" s="77">
        <v>82.043500000000009</v>
      </c>
      <c r="E240" s="77">
        <f t="shared" si="21"/>
        <v>321.38480000000004</v>
      </c>
      <c r="F240" s="77">
        <v>-7.1504999999999992</v>
      </c>
      <c r="G240" s="77">
        <v>-4.6347000000000005</v>
      </c>
      <c r="H240">
        <v>0</v>
      </c>
      <c r="I240" s="78">
        <v>8738</v>
      </c>
      <c r="J240">
        <v>201012</v>
      </c>
      <c r="K240" s="78">
        <v>8738</v>
      </c>
      <c r="L240" s="77">
        <f t="shared" si="20"/>
        <v>-2.430000000000291</v>
      </c>
      <c r="M240" s="78">
        <v>-14755</v>
      </c>
      <c r="N240" s="78">
        <v>-257.48840000000001</v>
      </c>
      <c r="O240" s="78">
        <v>2545</v>
      </c>
      <c r="P240" s="78">
        <v>11.10895</v>
      </c>
      <c r="Q240" s="144">
        <v>-14118.75</v>
      </c>
      <c r="R240" s="78">
        <v>972</v>
      </c>
      <c r="S240" s="78">
        <v>10621</v>
      </c>
      <c r="T240" s="78">
        <v>2817</v>
      </c>
      <c r="U240" s="78">
        <v>29302</v>
      </c>
      <c r="V240" s="219">
        <v>-9.6136782472186197E-2</v>
      </c>
      <c r="W240" s="78">
        <v>-2973</v>
      </c>
      <c r="X240" s="78">
        <v>-12410</v>
      </c>
      <c r="Y240" s="78">
        <v>55</v>
      </c>
      <c r="Z240" s="78">
        <v>-7481</v>
      </c>
      <c r="AA240" s="78">
        <v>98.66</v>
      </c>
      <c r="AB240" s="78">
        <v>156.97999999999999</v>
      </c>
      <c r="AC240" s="78">
        <v>247597</v>
      </c>
      <c r="AD240" s="104">
        <v>11.847329999999999</v>
      </c>
      <c r="AE240" s="78">
        <v>320832</v>
      </c>
      <c r="AF240" s="104">
        <v>2.6545800000000002</v>
      </c>
      <c r="AG240" s="78">
        <v>-74199</v>
      </c>
      <c r="AH240" s="104">
        <v>-5.7624899999999997</v>
      </c>
      <c r="AI240" s="78">
        <v>-71892</v>
      </c>
      <c r="AJ240" s="104">
        <v>0.17022999999999999</v>
      </c>
      <c r="AK240" s="78">
        <v>8900</v>
      </c>
      <c r="AL240" s="78">
        <v>8500</v>
      </c>
      <c r="AM240" s="8">
        <v>8700</v>
      </c>
      <c r="AN240" s="78">
        <v>67.5</v>
      </c>
      <c r="AO240" s="78">
        <v>9000</v>
      </c>
      <c r="AP240" s="78">
        <v>8200</v>
      </c>
      <c r="AQ240" s="78">
        <v>8700</v>
      </c>
      <c r="AR240" s="78">
        <v>330</v>
      </c>
      <c r="AS240" s="78">
        <v>0</v>
      </c>
      <c r="AT240" s="78">
        <v>0</v>
      </c>
      <c r="AU240" s="78">
        <v>0</v>
      </c>
      <c r="AV240" s="78">
        <v>0</v>
      </c>
      <c r="AW240" s="77">
        <v>16.579999999999998</v>
      </c>
      <c r="AX240" s="144">
        <f t="shared" si="22"/>
        <v>0.24</v>
      </c>
      <c r="AY240" s="144">
        <f t="shared" si="23"/>
        <v>0.14000000000000001</v>
      </c>
      <c r="AZ240" s="144">
        <f t="shared" si="24"/>
        <v>0.11</v>
      </c>
      <c r="BA240" s="54">
        <f t="shared" si="25"/>
        <v>19.304198136882434</v>
      </c>
      <c r="BB240" s="54">
        <f t="shared" si="26"/>
        <v>15.005801863117554</v>
      </c>
    </row>
    <row r="241" spans="1:54" x14ac:dyDescent="0.25">
      <c r="A241" s="3">
        <v>40527</v>
      </c>
      <c r="B241" s="77">
        <v>8756.7099999999991</v>
      </c>
      <c r="C241" s="77">
        <v>1382.79466</v>
      </c>
      <c r="D241" s="77">
        <v>57.034099999999995</v>
      </c>
      <c r="E241" s="77">
        <f t="shared" si="21"/>
        <v>506.9434</v>
      </c>
      <c r="F241" s="77">
        <v>-6.5213999999999999</v>
      </c>
      <c r="G241" s="77">
        <v>-6.5354999999999999</v>
      </c>
      <c r="H241" t="s">
        <v>1617</v>
      </c>
      <c r="I241" s="78">
        <v>8726</v>
      </c>
      <c r="J241">
        <v>201101</v>
      </c>
      <c r="K241" s="78">
        <v>8774</v>
      </c>
      <c r="L241" s="77">
        <f t="shared" si="20"/>
        <v>17.290000000000873</v>
      </c>
      <c r="M241" s="78">
        <v>-3312</v>
      </c>
      <c r="N241" s="78">
        <v>-57.983400000000003</v>
      </c>
      <c r="O241" s="78">
        <v>2795</v>
      </c>
      <c r="P241" s="78">
        <v>12.27178</v>
      </c>
      <c r="Q241" s="144">
        <v>-2613.25</v>
      </c>
      <c r="R241" s="78">
        <v>838</v>
      </c>
      <c r="S241" s="78">
        <v>1722</v>
      </c>
      <c r="T241" s="78">
        <v>1514</v>
      </c>
      <c r="U241" s="78">
        <v>17952</v>
      </c>
      <c r="V241" s="219">
        <v>-8.4336007130124777E-2</v>
      </c>
      <c r="W241" s="78">
        <v>1759</v>
      </c>
      <c r="X241" s="78">
        <v>1759</v>
      </c>
      <c r="Y241" s="78">
        <v>1320</v>
      </c>
      <c r="Z241" s="78">
        <v>390</v>
      </c>
      <c r="AA241" s="78">
        <v>100.88</v>
      </c>
      <c r="AB241" s="78">
        <v>155.11000000000001</v>
      </c>
      <c r="AC241" s="78">
        <v>137157</v>
      </c>
      <c r="AD241" s="104">
        <v>7.4881700000000002</v>
      </c>
      <c r="AE241" s="78">
        <v>152277</v>
      </c>
      <c r="AF241" s="104">
        <v>2.4704100000000002</v>
      </c>
      <c r="AG241" s="78">
        <v>-34451</v>
      </c>
      <c r="AH241" s="104">
        <v>-3.0133899999999998</v>
      </c>
      <c r="AI241" s="78">
        <v>4821</v>
      </c>
      <c r="AJ241" s="104">
        <v>0.12604000000000001</v>
      </c>
      <c r="AK241" s="78">
        <v>9000</v>
      </c>
      <c r="AL241" s="78">
        <v>8200</v>
      </c>
      <c r="AM241" s="8">
        <v>8800</v>
      </c>
      <c r="AN241" s="78">
        <v>326</v>
      </c>
      <c r="AO241" s="78">
        <v>9200</v>
      </c>
      <c r="AP241" s="78">
        <v>6800</v>
      </c>
      <c r="AQ241" s="78">
        <v>8800</v>
      </c>
      <c r="AR241" s="78">
        <v>580</v>
      </c>
      <c r="AS241" s="78">
        <v>0</v>
      </c>
      <c r="AT241" s="78">
        <v>0</v>
      </c>
      <c r="AU241" s="78">
        <v>0</v>
      </c>
      <c r="AV241" s="78">
        <v>0</v>
      </c>
      <c r="AW241" s="77">
        <v>16.690000000000001</v>
      </c>
      <c r="AX241" s="144">
        <f t="shared" si="22"/>
        <v>0.31</v>
      </c>
      <c r="AY241" s="144">
        <f t="shared" si="23"/>
        <v>0.2</v>
      </c>
      <c r="AZ241" s="144">
        <f t="shared" si="24"/>
        <v>0.2</v>
      </c>
      <c r="BA241" s="54">
        <f t="shared" si="25"/>
        <v>19.070694993321005</v>
      </c>
      <c r="BB241" s="54">
        <f t="shared" si="26"/>
        <v>15.032305006678989</v>
      </c>
    </row>
    <row r="242" spans="1:54" x14ac:dyDescent="0.25">
      <c r="A242" s="3">
        <v>40528</v>
      </c>
      <c r="B242" s="77">
        <v>8782.2000000000007</v>
      </c>
      <c r="C242" s="77">
        <v>1269.1682800000001</v>
      </c>
      <c r="D242" s="77">
        <v>38.726300000000002</v>
      </c>
      <c r="E242" s="77">
        <f t="shared" si="21"/>
        <v>569.06420000000003</v>
      </c>
      <c r="F242" s="77">
        <v>-7.4577</v>
      </c>
      <c r="G242" s="77">
        <v>7.0165999999999995</v>
      </c>
      <c r="H242">
        <v>0</v>
      </c>
      <c r="I242" s="78">
        <v>8773</v>
      </c>
      <c r="J242">
        <v>201101</v>
      </c>
      <c r="K242" s="78">
        <v>8773</v>
      </c>
      <c r="L242" s="77">
        <f t="shared" si="20"/>
        <v>-9.2000000000007276</v>
      </c>
      <c r="M242" s="78">
        <v>-6120</v>
      </c>
      <c r="N242" s="78">
        <v>-107.25104</v>
      </c>
      <c r="O242" s="78">
        <v>2241</v>
      </c>
      <c r="P242" s="78">
        <v>9.8413400000000006</v>
      </c>
      <c r="Q242" s="144">
        <v>-5559.75</v>
      </c>
      <c r="R242" s="78">
        <v>893</v>
      </c>
      <c r="S242" s="78">
        <v>1643</v>
      </c>
      <c r="T242" s="78">
        <v>695</v>
      </c>
      <c r="U242" s="78">
        <v>19667</v>
      </c>
      <c r="V242" s="219">
        <v>-3.5338384095184826E-2</v>
      </c>
      <c r="W242" s="78">
        <v>-1240</v>
      </c>
      <c r="X242" s="78">
        <v>-1240</v>
      </c>
      <c r="Y242" s="78">
        <v>-1846</v>
      </c>
      <c r="Z242" s="78">
        <v>-2838</v>
      </c>
      <c r="AA242" s="78">
        <v>88.76</v>
      </c>
      <c r="AB242" s="78">
        <v>109.84</v>
      </c>
      <c r="AC242" s="78">
        <v>149968</v>
      </c>
      <c r="AD242" s="104">
        <v>6.9593800000000003</v>
      </c>
      <c r="AE242" s="78">
        <v>165228</v>
      </c>
      <c r="AF242" s="104">
        <v>2.5794299999999999</v>
      </c>
      <c r="AG242" s="78">
        <v>-31401</v>
      </c>
      <c r="AH242" s="104">
        <v>-2.7418999999999998</v>
      </c>
      <c r="AI242" s="78">
        <v>6490</v>
      </c>
      <c r="AJ242" s="104">
        <v>0.22853999999999999</v>
      </c>
      <c r="AK242" s="78">
        <v>9000</v>
      </c>
      <c r="AL242" s="78">
        <v>8300</v>
      </c>
      <c r="AM242" s="8">
        <v>8800</v>
      </c>
      <c r="AN242" s="78">
        <v>304</v>
      </c>
      <c r="AO242" s="78">
        <v>9000</v>
      </c>
      <c r="AP242" s="78">
        <v>7000</v>
      </c>
      <c r="AQ242" s="78">
        <v>8800</v>
      </c>
      <c r="AR242" s="78">
        <v>445</v>
      </c>
      <c r="AS242" s="78">
        <v>0</v>
      </c>
      <c r="AT242" s="78">
        <v>0</v>
      </c>
      <c r="AU242" s="78">
        <v>0</v>
      </c>
      <c r="AV242" s="78">
        <v>0</v>
      </c>
      <c r="AW242" s="77">
        <v>14.78</v>
      </c>
      <c r="AX242" s="144">
        <f t="shared" si="22"/>
        <v>0</v>
      </c>
      <c r="AY242" s="144">
        <f t="shared" si="23"/>
        <v>0</v>
      </c>
      <c r="AZ242" s="144">
        <f t="shared" si="24"/>
        <v>0</v>
      </c>
      <c r="BA242" s="54">
        <f t="shared" si="25"/>
        <v>19.100772938700771</v>
      </c>
      <c r="BB242" s="54">
        <f t="shared" si="26"/>
        <v>14.683227061299228</v>
      </c>
    </row>
    <row r="243" spans="1:54" x14ac:dyDescent="0.25">
      <c r="A243" s="3">
        <v>40529</v>
      </c>
      <c r="B243" s="77">
        <v>8817.9</v>
      </c>
      <c r="C243" s="77">
        <v>1523.9782</v>
      </c>
      <c r="D243" s="77">
        <v>47.437100000000001</v>
      </c>
      <c r="E243" s="77">
        <f t="shared" si="21"/>
        <v>615.87149999999997</v>
      </c>
      <c r="F243" s="77">
        <v>1.976</v>
      </c>
      <c r="G243" s="77">
        <v>2.8470999999999997</v>
      </c>
      <c r="H243">
        <v>0</v>
      </c>
      <c r="I243" s="78">
        <v>8809</v>
      </c>
      <c r="J243">
        <v>201101</v>
      </c>
      <c r="K243" s="78">
        <v>8809</v>
      </c>
      <c r="L243" s="77">
        <f t="shared" si="20"/>
        <v>-8.8999999999996362</v>
      </c>
      <c r="M243" s="78">
        <v>-4692</v>
      </c>
      <c r="N243" s="78">
        <v>-82.529049999999998</v>
      </c>
      <c r="O243" s="78">
        <v>2547</v>
      </c>
      <c r="P243" s="78">
        <v>11.225680000000001</v>
      </c>
      <c r="Q243" s="144">
        <v>-4055.25</v>
      </c>
      <c r="R243" s="78">
        <v>1035</v>
      </c>
      <c r="S243" s="78">
        <v>2787</v>
      </c>
      <c r="T243" s="78">
        <v>1567</v>
      </c>
      <c r="U243" s="78">
        <v>21490</v>
      </c>
      <c r="V243" s="219">
        <v>-7.2917636109818523E-2</v>
      </c>
      <c r="W243" s="78">
        <v>-90</v>
      </c>
      <c r="X243" s="78">
        <v>-90</v>
      </c>
      <c r="Y243" s="78">
        <v>337</v>
      </c>
      <c r="Z243" s="78">
        <v>-1297</v>
      </c>
      <c r="AA243" s="78">
        <v>96.17</v>
      </c>
      <c r="AB243" s="78">
        <v>109.63</v>
      </c>
      <c r="AC243" s="78">
        <v>168140</v>
      </c>
      <c r="AD243" s="104">
        <v>8.0889799999999994</v>
      </c>
      <c r="AE243" s="78">
        <v>183376</v>
      </c>
      <c r="AF243" s="104">
        <v>2.8406400000000001</v>
      </c>
      <c r="AG243" s="78">
        <v>-32304</v>
      </c>
      <c r="AH243" s="104">
        <v>-3.2928000000000002</v>
      </c>
      <c r="AI243" s="78">
        <v>13198</v>
      </c>
      <c r="AJ243" s="104">
        <v>0.37347999999999998</v>
      </c>
      <c r="AK243" s="78">
        <v>9000</v>
      </c>
      <c r="AL243" s="78">
        <v>8300</v>
      </c>
      <c r="AM243" s="8">
        <v>8800</v>
      </c>
      <c r="AN243" s="78">
        <v>294</v>
      </c>
      <c r="AO243" s="78">
        <v>9000</v>
      </c>
      <c r="AP243" s="78">
        <v>8200</v>
      </c>
      <c r="AQ243" s="78">
        <v>8800</v>
      </c>
      <c r="AR243" s="78">
        <v>428</v>
      </c>
      <c r="AS243" s="78">
        <v>0</v>
      </c>
      <c r="AT243" s="78">
        <v>0</v>
      </c>
      <c r="AU243" s="78">
        <v>0</v>
      </c>
      <c r="AV243" s="78">
        <v>0</v>
      </c>
      <c r="AW243" s="77">
        <v>14.47</v>
      </c>
      <c r="AX243" s="144">
        <f t="shared" si="22"/>
        <v>0</v>
      </c>
      <c r="AY243" s="144">
        <f t="shared" si="23"/>
        <v>0</v>
      </c>
      <c r="AZ243" s="144">
        <f t="shared" si="24"/>
        <v>0</v>
      </c>
      <c r="BA243" s="54">
        <f t="shared" si="25"/>
        <v>19.171646603242483</v>
      </c>
      <c r="BB243" s="54">
        <f t="shared" si="26"/>
        <v>14.304353396757515</v>
      </c>
    </row>
    <row r="244" spans="1:54" x14ac:dyDescent="0.25">
      <c r="A244" s="3">
        <v>40532</v>
      </c>
      <c r="B244" s="77">
        <v>8768.7199999999993</v>
      </c>
      <c r="C244" s="77">
        <v>1167.9607800000001</v>
      </c>
      <c r="D244" s="77">
        <v>-13.847100000000001</v>
      </c>
      <c r="E244" s="77">
        <f t="shared" si="21"/>
        <v>516.85149999999999</v>
      </c>
      <c r="F244" s="77">
        <v>-3.9835000000000003</v>
      </c>
      <c r="G244" s="77">
        <v>-9.0283999999999995</v>
      </c>
      <c r="H244">
        <v>0</v>
      </c>
      <c r="I244" s="78">
        <v>8762</v>
      </c>
      <c r="J244">
        <v>201101</v>
      </c>
      <c r="K244" s="78">
        <v>8762</v>
      </c>
      <c r="L244" s="77">
        <f t="shared" si="20"/>
        <v>-6.7199999999993452</v>
      </c>
      <c r="M244" s="78">
        <v>-5734</v>
      </c>
      <c r="N244" s="78">
        <v>-100.36539999999999</v>
      </c>
      <c r="O244" s="78">
        <v>1550</v>
      </c>
      <c r="P244" s="78">
        <v>6.8098000000000001</v>
      </c>
      <c r="Q244" s="144">
        <v>-5346.5</v>
      </c>
      <c r="R244" s="78">
        <v>585</v>
      </c>
      <c r="S244" s="78">
        <v>2138</v>
      </c>
      <c r="T244" s="78">
        <v>-697</v>
      </c>
      <c r="U244" s="78">
        <v>21925</v>
      </c>
      <c r="V244" s="219">
        <v>3.1790193842645385E-2</v>
      </c>
      <c r="W244" s="78">
        <v>-955</v>
      </c>
      <c r="X244" s="78">
        <v>-955</v>
      </c>
      <c r="Y244" s="78">
        <v>-490</v>
      </c>
      <c r="Z244" s="78">
        <v>-2250</v>
      </c>
      <c r="AA244" s="78">
        <v>98.75</v>
      </c>
      <c r="AB244" s="78">
        <v>112.34</v>
      </c>
      <c r="AC244" s="78">
        <v>183194</v>
      </c>
      <c r="AD244" s="104">
        <v>7.2135800000000003</v>
      </c>
      <c r="AE244" s="78">
        <v>200079</v>
      </c>
      <c r="AF244" s="104">
        <v>3.2928299999999999</v>
      </c>
      <c r="AG244" s="78">
        <v>-35862</v>
      </c>
      <c r="AH244" s="104">
        <v>-2.9501400000000002</v>
      </c>
      <c r="AI244" s="78">
        <v>13830</v>
      </c>
      <c r="AJ244" s="104">
        <v>0.49764999999999998</v>
      </c>
      <c r="AK244" s="78">
        <v>9000</v>
      </c>
      <c r="AL244" s="78">
        <v>8300</v>
      </c>
      <c r="AM244" s="8">
        <v>8800</v>
      </c>
      <c r="AN244" s="78">
        <v>278</v>
      </c>
      <c r="AO244" s="78">
        <v>9000</v>
      </c>
      <c r="AP244" s="78">
        <v>8200</v>
      </c>
      <c r="AQ244" s="78">
        <v>8800</v>
      </c>
      <c r="AR244" s="78">
        <v>427</v>
      </c>
      <c r="AS244" s="78">
        <v>0</v>
      </c>
      <c r="AT244" s="78">
        <v>0</v>
      </c>
      <c r="AU244" s="78">
        <v>0</v>
      </c>
      <c r="AV244" s="78">
        <v>0</v>
      </c>
      <c r="AW244" s="77">
        <v>14.63</v>
      </c>
      <c r="AX244" s="144">
        <f t="shared" si="22"/>
        <v>0.03</v>
      </c>
      <c r="AY244" s="144">
        <f t="shared" si="23"/>
        <v>0.02</v>
      </c>
      <c r="AZ244" s="144">
        <f t="shared" si="24"/>
        <v>0.01</v>
      </c>
      <c r="BA244" s="54">
        <f t="shared" si="25"/>
        <v>19.153522119420298</v>
      </c>
      <c r="BB244" s="54">
        <f t="shared" si="26"/>
        <v>14.020477880579694</v>
      </c>
    </row>
    <row r="245" spans="1:54" x14ac:dyDescent="0.25">
      <c r="A245" s="3">
        <v>40533</v>
      </c>
      <c r="B245" s="77">
        <v>8827.7900000000009</v>
      </c>
      <c r="C245" s="77">
        <v>1028.4773</v>
      </c>
      <c r="D245" s="77">
        <v>22.5929</v>
      </c>
      <c r="E245" s="77">
        <f t="shared" si="21"/>
        <v>540.06730000000005</v>
      </c>
      <c r="F245" s="77">
        <v>-2.5316000000000001</v>
      </c>
      <c r="G245" s="77">
        <v>4.5708000000000002</v>
      </c>
      <c r="H245">
        <v>0</v>
      </c>
      <c r="I245" s="78">
        <v>8846</v>
      </c>
      <c r="J245">
        <v>201101</v>
      </c>
      <c r="K245" s="78">
        <v>8846</v>
      </c>
      <c r="L245" s="77">
        <f t="shared" si="20"/>
        <v>18.209999999999127</v>
      </c>
      <c r="M245" s="78">
        <v>-4285</v>
      </c>
      <c r="N245" s="78">
        <v>-75.664289999999994</v>
      </c>
      <c r="O245" s="78">
        <v>2652</v>
      </c>
      <c r="P245" s="78">
        <v>11.73868</v>
      </c>
      <c r="Q245" s="144">
        <v>-3622</v>
      </c>
      <c r="R245" s="78">
        <v>611</v>
      </c>
      <c r="S245" s="78">
        <v>4828</v>
      </c>
      <c r="T245" s="78">
        <v>2024</v>
      </c>
      <c r="U245" s="78">
        <v>22828</v>
      </c>
      <c r="V245" s="219">
        <v>-8.8663045382863154E-2</v>
      </c>
      <c r="W245" s="78">
        <v>-163</v>
      </c>
      <c r="X245" s="78">
        <v>-3510</v>
      </c>
      <c r="Y245" s="78">
        <v>2044</v>
      </c>
      <c r="Z245" s="78">
        <v>-1606</v>
      </c>
      <c r="AA245" s="78">
        <v>106.55</v>
      </c>
      <c r="AB245" s="78">
        <v>112.01</v>
      </c>
      <c r="AC245" s="78">
        <v>192867</v>
      </c>
      <c r="AD245" s="104">
        <v>9.0455699999999997</v>
      </c>
      <c r="AE245" s="78">
        <v>204605</v>
      </c>
      <c r="AF245" s="104">
        <v>2.52224</v>
      </c>
      <c r="AG245" s="78">
        <v>-39057</v>
      </c>
      <c r="AH245" s="104">
        <v>-3.7955100000000002</v>
      </c>
      <c r="AI245" s="78">
        <v>25495</v>
      </c>
      <c r="AJ245" s="104">
        <v>0.63670000000000004</v>
      </c>
      <c r="AK245" s="78">
        <v>9000</v>
      </c>
      <c r="AL245" s="78">
        <v>8300</v>
      </c>
      <c r="AM245" s="8">
        <v>8800</v>
      </c>
      <c r="AN245" s="78">
        <v>261</v>
      </c>
      <c r="AO245" s="78">
        <v>9000</v>
      </c>
      <c r="AP245" s="78">
        <v>8200</v>
      </c>
      <c r="AQ245" s="78">
        <v>8800</v>
      </c>
      <c r="AR245" s="78">
        <v>421</v>
      </c>
      <c r="AS245" s="78">
        <v>0</v>
      </c>
      <c r="AT245" s="78">
        <v>0</v>
      </c>
      <c r="AU245" s="78">
        <v>0</v>
      </c>
      <c r="AV245" s="78">
        <v>0</v>
      </c>
      <c r="AW245" s="77">
        <v>13.69</v>
      </c>
      <c r="AX245" s="144">
        <f t="shared" si="22"/>
        <v>0</v>
      </c>
      <c r="AY245" s="144">
        <f t="shared" si="23"/>
        <v>0</v>
      </c>
      <c r="AZ245" s="144">
        <f t="shared" si="24"/>
        <v>0</v>
      </c>
      <c r="BA245" s="54">
        <f t="shared" si="25"/>
        <v>19.158391213191837</v>
      </c>
      <c r="BB245" s="54">
        <f t="shared" si="26"/>
        <v>13.587608786808158</v>
      </c>
    </row>
    <row r="246" spans="1:54" x14ac:dyDescent="0.25">
      <c r="A246" s="3">
        <v>40534</v>
      </c>
      <c r="B246" s="77">
        <v>8860.49</v>
      </c>
      <c r="C246" s="77">
        <v>1312.36933</v>
      </c>
      <c r="D246" s="77">
        <v>31.403400000000001</v>
      </c>
      <c r="E246" s="77">
        <f t="shared" si="21"/>
        <v>589.32330000000002</v>
      </c>
      <c r="F246" s="77">
        <v>-2.1158999999999999</v>
      </c>
      <c r="G246" s="77">
        <v>7.6010999999999997</v>
      </c>
      <c r="H246">
        <v>0</v>
      </c>
      <c r="I246" s="78">
        <v>8850</v>
      </c>
      <c r="J246">
        <v>201101</v>
      </c>
      <c r="K246" s="78">
        <v>8850</v>
      </c>
      <c r="L246" s="77">
        <f t="shared" si="20"/>
        <v>-10.489999999999782</v>
      </c>
      <c r="M246" s="78">
        <v>-5421</v>
      </c>
      <c r="N246" s="78">
        <v>-95.819550000000007</v>
      </c>
      <c r="O246" s="78">
        <v>3126</v>
      </c>
      <c r="P246" s="78">
        <v>13.84361</v>
      </c>
      <c r="Q246" s="144">
        <v>-4639.5</v>
      </c>
      <c r="R246" s="78">
        <v>693</v>
      </c>
      <c r="S246" s="78">
        <v>6550</v>
      </c>
      <c r="T246" s="78">
        <v>2283</v>
      </c>
      <c r="U246" s="78">
        <v>23144</v>
      </c>
      <c r="V246" s="219">
        <v>-9.864327687521604E-2</v>
      </c>
      <c r="W246" s="78">
        <v>-137</v>
      </c>
      <c r="X246" s="78">
        <v>-3864</v>
      </c>
      <c r="Y246" s="78">
        <v>1348</v>
      </c>
      <c r="Z246" s="78">
        <v>-3113</v>
      </c>
      <c r="AA246" s="78">
        <v>108.72</v>
      </c>
      <c r="AB246" s="78">
        <v>111.69</v>
      </c>
      <c r="AC246" s="78">
        <v>199523</v>
      </c>
      <c r="AD246" s="104">
        <v>9.0477000000000007</v>
      </c>
      <c r="AE246" s="78">
        <v>213523</v>
      </c>
      <c r="AF246" s="104">
        <v>2.6369699999999998</v>
      </c>
      <c r="AG246" s="78">
        <v>-34281</v>
      </c>
      <c r="AH246" s="104">
        <v>-3.9954800000000001</v>
      </c>
      <c r="AI246" s="78">
        <v>28848</v>
      </c>
      <c r="AJ246" s="104">
        <v>0.88634999999999997</v>
      </c>
      <c r="AK246" s="78">
        <v>9000</v>
      </c>
      <c r="AL246" s="78">
        <v>8300</v>
      </c>
      <c r="AM246" s="8">
        <v>8900</v>
      </c>
      <c r="AN246" s="78">
        <v>245</v>
      </c>
      <c r="AO246" s="78">
        <v>9000</v>
      </c>
      <c r="AP246" s="78">
        <v>8200</v>
      </c>
      <c r="AQ246" s="78">
        <v>8800</v>
      </c>
      <c r="AR246" s="78">
        <v>418</v>
      </c>
      <c r="AS246" s="78">
        <v>0</v>
      </c>
      <c r="AT246" s="78">
        <v>0</v>
      </c>
      <c r="AU246" s="78">
        <v>0</v>
      </c>
      <c r="AV246" s="78">
        <v>0</v>
      </c>
      <c r="AW246" s="77">
        <v>13.29</v>
      </c>
      <c r="AX246" s="144">
        <f t="shared" si="22"/>
        <v>0</v>
      </c>
      <c r="AY246" s="144">
        <f t="shared" si="23"/>
        <v>0</v>
      </c>
      <c r="AZ246" s="144">
        <f t="shared" si="24"/>
        <v>0</v>
      </c>
      <c r="BA246" s="54">
        <f t="shared" si="25"/>
        <v>19.086527382158891</v>
      </c>
      <c r="BB246" s="54">
        <f t="shared" si="26"/>
        <v>13.164472617841112</v>
      </c>
    </row>
    <row r="247" spans="1:54" x14ac:dyDescent="0.25">
      <c r="A247" s="3">
        <v>40535</v>
      </c>
      <c r="B247" s="77">
        <v>8898.8700000000008</v>
      </c>
      <c r="C247" s="77">
        <v>1351.20696</v>
      </c>
      <c r="D247" s="77">
        <v>56.700200000000002</v>
      </c>
      <c r="E247" s="77">
        <f t="shared" si="21"/>
        <v>608.90380000000005</v>
      </c>
      <c r="F247" s="77">
        <v>-1.3324</v>
      </c>
      <c r="G247" s="77">
        <v>2.5450999999999997</v>
      </c>
      <c r="H247">
        <v>0</v>
      </c>
      <c r="I247" s="78">
        <v>8898</v>
      </c>
      <c r="J247">
        <v>201101</v>
      </c>
      <c r="K247" s="78">
        <v>8898</v>
      </c>
      <c r="L247" s="77">
        <f t="shared" si="20"/>
        <v>-0.87000000000080036</v>
      </c>
      <c r="M247" s="78">
        <v>-4617</v>
      </c>
      <c r="N247" s="78">
        <v>-82.033050000000003</v>
      </c>
      <c r="O247" s="78">
        <v>3886</v>
      </c>
      <c r="P247" s="78">
        <v>17.29195</v>
      </c>
      <c r="Q247" s="144">
        <v>-3645.5</v>
      </c>
      <c r="R247" s="78">
        <v>703</v>
      </c>
      <c r="S247" s="78">
        <v>7441</v>
      </c>
      <c r="T247" s="78">
        <v>5351</v>
      </c>
      <c r="U247" s="78">
        <v>23582</v>
      </c>
      <c r="V247" s="219">
        <v>-0.22691035535577983</v>
      </c>
      <c r="W247" s="78">
        <v>740</v>
      </c>
      <c r="X247" s="78">
        <v>-3877</v>
      </c>
      <c r="Y247" s="78">
        <v>3021</v>
      </c>
      <c r="Z247" s="78">
        <v>-4350</v>
      </c>
      <c r="AA247" s="78">
        <v>129.09</v>
      </c>
      <c r="AB247" s="78">
        <v>114.43</v>
      </c>
      <c r="AC247" s="78">
        <v>205923</v>
      </c>
      <c r="AD247" s="104">
        <v>10.36368</v>
      </c>
      <c r="AE247" s="78">
        <v>218524</v>
      </c>
      <c r="AF247" s="104">
        <v>2.6814900000000002</v>
      </c>
      <c r="AG247" s="78">
        <v>-38526</v>
      </c>
      <c r="AH247" s="104">
        <v>-5.0771699999999997</v>
      </c>
      <c r="AI247" s="78">
        <v>37616</v>
      </c>
      <c r="AJ247" s="104">
        <v>0.91573000000000004</v>
      </c>
      <c r="AK247" s="78">
        <v>9200</v>
      </c>
      <c r="AL247" s="78">
        <v>8400</v>
      </c>
      <c r="AM247" s="8">
        <v>8900</v>
      </c>
      <c r="AN247" s="78">
        <v>240</v>
      </c>
      <c r="AO247" s="78">
        <v>9000</v>
      </c>
      <c r="AP247" s="78">
        <v>8400</v>
      </c>
      <c r="AQ247" s="78">
        <v>8900</v>
      </c>
      <c r="AR247" s="78">
        <v>399</v>
      </c>
      <c r="AS247" s="78">
        <v>0</v>
      </c>
      <c r="AT247" s="78">
        <v>0</v>
      </c>
      <c r="AU247" s="78">
        <v>0</v>
      </c>
      <c r="AV247" s="78">
        <v>0</v>
      </c>
      <c r="AW247" s="77">
        <v>13.36</v>
      </c>
      <c r="AX247" s="144">
        <f t="shared" si="22"/>
        <v>0.03</v>
      </c>
      <c r="AY247" s="144">
        <f t="shared" si="23"/>
        <v>0.02</v>
      </c>
      <c r="AZ247" s="144">
        <f t="shared" si="24"/>
        <v>0.01</v>
      </c>
      <c r="BA247" s="54">
        <f t="shared" si="25"/>
        <v>18.905860469180194</v>
      </c>
      <c r="BB247" s="54">
        <f t="shared" si="26"/>
        <v>12.854139530819809</v>
      </c>
    </row>
    <row r="248" spans="1:54" x14ac:dyDescent="0.25">
      <c r="A248" s="3">
        <v>40536</v>
      </c>
      <c r="B248" s="77">
        <v>8861.1</v>
      </c>
      <c r="C248" s="77">
        <v>1289.5442399999999</v>
      </c>
      <c r="D248" s="77">
        <v>45.517099999999999</v>
      </c>
      <c r="E248" s="77">
        <f t="shared" si="21"/>
        <v>671.96770000000004</v>
      </c>
      <c r="F248" s="77">
        <v>-1.1647000000000001</v>
      </c>
      <c r="G248" s="77">
        <v>-10.584100000000001</v>
      </c>
      <c r="H248">
        <v>0</v>
      </c>
      <c r="I248" s="78">
        <v>8880</v>
      </c>
      <c r="J248">
        <v>201101</v>
      </c>
      <c r="K248" s="78">
        <v>8880</v>
      </c>
      <c r="L248" s="77">
        <f t="shared" si="20"/>
        <v>18.899999999999636</v>
      </c>
      <c r="M248" s="78">
        <v>-7111</v>
      </c>
      <c r="N248" s="78">
        <v>-126.13726</v>
      </c>
      <c r="O248" s="78">
        <v>2370</v>
      </c>
      <c r="P248" s="78">
        <v>10.5297</v>
      </c>
      <c r="Q248" s="144">
        <v>-6518.5</v>
      </c>
      <c r="R248" s="78">
        <v>531</v>
      </c>
      <c r="S248" s="78">
        <v>7225</v>
      </c>
      <c r="T248" s="78">
        <v>2647</v>
      </c>
      <c r="U248" s="78">
        <v>23395</v>
      </c>
      <c r="V248" s="219">
        <v>-0.11314383415259671</v>
      </c>
      <c r="W248" s="78">
        <v>-596</v>
      </c>
      <c r="X248" s="78">
        <v>-5144</v>
      </c>
      <c r="Y248" s="78">
        <v>1010</v>
      </c>
      <c r="Z248" s="78">
        <v>-6184</v>
      </c>
      <c r="AA248" s="78">
        <v>116.87</v>
      </c>
      <c r="AB248" s="78">
        <v>114.95</v>
      </c>
      <c r="AC248" s="78">
        <v>209104</v>
      </c>
      <c r="AD248" s="104">
        <v>9.6350099999999994</v>
      </c>
      <c r="AE248" s="78">
        <v>224665</v>
      </c>
      <c r="AF248" s="104">
        <v>2.92211</v>
      </c>
      <c r="AG248" s="78">
        <v>-37432</v>
      </c>
      <c r="AH248" s="104">
        <v>-4.8260899999999998</v>
      </c>
      <c r="AI248" s="78">
        <v>43233</v>
      </c>
      <c r="AJ248" s="104">
        <v>1.0009399999999999</v>
      </c>
      <c r="AK248" s="78">
        <v>9200</v>
      </c>
      <c r="AL248" s="78">
        <v>8400</v>
      </c>
      <c r="AM248" s="8">
        <v>8900</v>
      </c>
      <c r="AN248" s="78">
        <v>233</v>
      </c>
      <c r="AO248" s="78">
        <v>9000</v>
      </c>
      <c r="AP248" s="78">
        <v>8400</v>
      </c>
      <c r="AQ248" s="78">
        <v>8900</v>
      </c>
      <c r="AR248" s="78">
        <v>393</v>
      </c>
      <c r="AS248" s="78">
        <v>0</v>
      </c>
      <c r="AT248" s="78">
        <v>0</v>
      </c>
      <c r="AU248" s="78">
        <v>0</v>
      </c>
      <c r="AV248" s="78">
        <v>0</v>
      </c>
      <c r="AW248" s="77">
        <v>13.42</v>
      </c>
      <c r="AX248" s="144">
        <f t="shared" si="22"/>
        <v>0.06</v>
      </c>
      <c r="AY248" s="144">
        <f t="shared" si="23"/>
        <v>0.04</v>
      </c>
      <c r="AZ248" s="144">
        <f t="shared" si="24"/>
        <v>0.02</v>
      </c>
      <c r="BA248" s="54">
        <f t="shared" si="25"/>
        <v>18.260162592562896</v>
      </c>
      <c r="BB248" s="54">
        <f t="shared" si="26"/>
        <v>12.887837407437107</v>
      </c>
    </row>
    <row r="249" spans="1:54" x14ac:dyDescent="0.25">
      <c r="A249" s="3">
        <v>40539</v>
      </c>
      <c r="B249" s="77">
        <v>8892.31</v>
      </c>
      <c r="C249" s="77">
        <v>1149.87318</v>
      </c>
      <c r="D249" s="77">
        <v>44.047299999999993</v>
      </c>
      <c r="E249" s="77">
        <f t="shared" si="21"/>
        <v>756.27470000000005</v>
      </c>
      <c r="F249" s="77">
        <v>-6.2126999999999999</v>
      </c>
      <c r="G249" s="77">
        <v>-13.253299999999999</v>
      </c>
      <c r="H249">
        <v>0</v>
      </c>
      <c r="I249" s="78">
        <v>8884</v>
      </c>
      <c r="J249">
        <v>201101</v>
      </c>
      <c r="K249" s="78">
        <v>8884</v>
      </c>
      <c r="L249" s="77">
        <f t="shared" si="20"/>
        <v>-8.3099999999994907</v>
      </c>
      <c r="M249" s="78">
        <v>-8706</v>
      </c>
      <c r="N249" s="78">
        <v>-154.53249</v>
      </c>
      <c r="O249" s="78">
        <v>1953</v>
      </c>
      <c r="P249" s="78">
        <v>8.6857000000000006</v>
      </c>
      <c r="Q249" s="144">
        <v>-8217.75</v>
      </c>
      <c r="R249" s="78">
        <v>561</v>
      </c>
      <c r="S249" s="78">
        <v>7765</v>
      </c>
      <c r="T249" s="78">
        <v>2209</v>
      </c>
      <c r="U249" s="78">
        <v>23498</v>
      </c>
      <c r="V249" s="219">
        <v>-9.4008000680909018E-2</v>
      </c>
      <c r="W249" s="78">
        <v>-765</v>
      </c>
      <c r="X249" s="78">
        <v>-5693</v>
      </c>
      <c r="Y249" s="78">
        <v>331</v>
      </c>
      <c r="Z249" s="78">
        <v>-7249</v>
      </c>
      <c r="AA249" s="78">
        <v>125.33</v>
      </c>
      <c r="AB249" s="78">
        <v>116.9</v>
      </c>
      <c r="AC249" s="78">
        <v>213091</v>
      </c>
      <c r="AD249" s="104">
        <v>9.4462600000000005</v>
      </c>
      <c r="AE249" s="78">
        <v>223760</v>
      </c>
      <c r="AF249" s="104">
        <v>2.7276799999999999</v>
      </c>
      <c r="AG249" s="78">
        <v>-39473</v>
      </c>
      <c r="AH249" s="104">
        <v>-4.8971299999999998</v>
      </c>
      <c r="AI249" s="78">
        <v>52228</v>
      </c>
      <c r="AJ249" s="104">
        <v>1.05959</v>
      </c>
      <c r="AK249" s="78">
        <v>9200</v>
      </c>
      <c r="AL249" s="78">
        <v>8400</v>
      </c>
      <c r="AM249" s="8">
        <v>8900</v>
      </c>
      <c r="AN249" s="78">
        <v>221</v>
      </c>
      <c r="AO249" s="78">
        <v>9000</v>
      </c>
      <c r="AP249" s="78">
        <v>8400</v>
      </c>
      <c r="AQ249" s="78">
        <v>8900</v>
      </c>
      <c r="AR249" s="78">
        <v>375</v>
      </c>
      <c r="AS249" s="78">
        <v>0</v>
      </c>
      <c r="AT249" s="78">
        <v>0</v>
      </c>
      <c r="AU249" s="78">
        <v>0</v>
      </c>
      <c r="AV249" s="78">
        <v>0</v>
      </c>
      <c r="AW249" s="77">
        <v>13.61</v>
      </c>
      <c r="AX249" s="144">
        <f t="shared" si="22"/>
        <v>0.1</v>
      </c>
      <c r="AY249" s="144">
        <f t="shared" si="23"/>
        <v>0.06</v>
      </c>
      <c r="AZ249" s="144">
        <f t="shared" si="24"/>
        <v>0.03</v>
      </c>
      <c r="BA249" s="54">
        <f t="shared" si="25"/>
        <v>18.067152868151126</v>
      </c>
      <c r="BB249" s="54">
        <f t="shared" si="26"/>
        <v>12.703847131848876</v>
      </c>
    </row>
    <row r="250" spans="1:54" x14ac:dyDescent="0.25">
      <c r="A250" s="3">
        <v>40540</v>
      </c>
      <c r="B250" s="77">
        <v>8870.76</v>
      </c>
      <c r="C250" s="77">
        <v>1024.9713400000001</v>
      </c>
      <c r="D250" s="77">
        <v>36.3399</v>
      </c>
      <c r="E250" s="77">
        <f t="shared" si="21"/>
        <v>805.32240000000002</v>
      </c>
      <c r="F250" s="77">
        <v>-4.3839999999999995</v>
      </c>
      <c r="G250" s="77">
        <v>-19.4695</v>
      </c>
      <c r="H250">
        <v>0</v>
      </c>
      <c r="I250" s="78">
        <v>8878</v>
      </c>
      <c r="J250">
        <v>201101</v>
      </c>
      <c r="K250" s="78">
        <v>8878</v>
      </c>
      <c r="L250" s="77">
        <f t="shared" si="20"/>
        <v>7.2399999999997817</v>
      </c>
      <c r="M250" s="78">
        <v>-9843</v>
      </c>
      <c r="N250" s="78">
        <v>-174.51899</v>
      </c>
      <c r="O250" s="78">
        <v>1480</v>
      </c>
      <c r="P250" s="78">
        <v>6.5883099999999999</v>
      </c>
      <c r="Q250" s="144">
        <v>-9473</v>
      </c>
      <c r="R250" s="78">
        <v>568</v>
      </c>
      <c r="S250" s="78">
        <v>6413</v>
      </c>
      <c r="T250" s="78">
        <v>1591</v>
      </c>
      <c r="U250" s="78">
        <v>24554</v>
      </c>
      <c r="V250" s="219">
        <v>-6.4795959925063124E-2</v>
      </c>
      <c r="W250" s="78">
        <v>-1476</v>
      </c>
      <c r="X250" s="78">
        <v>-6361</v>
      </c>
      <c r="Y250" s="78">
        <v>-702</v>
      </c>
      <c r="Z250" s="78">
        <v>-8214</v>
      </c>
      <c r="AA250" s="78">
        <v>112.4</v>
      </c>
      <c r="AB250" s="78">
        <v>116.73</v>
      </c>
      <c r="AC250" s="78">
        <v>218262</v>
      </c>
      <c r="AD250" s="104">
        <v>9.1836099999999998</v>
      </c>
      <c r="AE250" s="78">
        <v>227906</v>
      </c>
      <c r="AF250" s="104">
        <v>2.9978899999999999</v>
      </c>
      <c r="AG250" s="78">
        <v>-39874</v>
      </c>
      <c r="AH250" s="104">
        <v>-4.6986499999999998</v>
      </c>
      <c r="AI250" s="78">
        <v>59477</v>
      </c>
      <c r="AJ250" s="104">
        <v>1.0959000000000001</v>
      </c>
      <c r="AK250" s="78">
        <v>9200</v>
      </c>
      <c r="AL250" s="78">
        <v>8400</v>
      </c>
      <c r="AM250" s="8">
        <v>8900</v>
      </c>
      <c r="AN250" s="78">
        <v>217</v>
      </c>
      <c r="AO250" s="78">
        <v>9000</v>
      </c>
      <c r="AP250" s="78">
        <v>8400</v>
      </c>
      <c r="AQ250" s="78">
        <v>8900</v>
      </c>
      <c r="AR250" s="78">
        <v>381</v>
      </c>
      <c r="AS250" s="78">
        <v>0</v>
      </c>
      <c r="AT250" s="78">
        <v>0</v>
      </c>
      <c r="AU250" s="78">
        <v>0</v>
      </c>
      <c r="AV250" s="78">
        <v>0</v>
      </c>
      <c r="AW250" s="77">
        <v>13.77</v>
      </c>
      <c r="AX250" s="144">
        <f t="shared" si="22"/>
        <v>0.17</v>
      </c>
      <c r="AY250" s="144">
        <f t="shared" si="23"/>
        <v>0.1</v>
      </c>
      <c r="AZ250" s="144">
        <f t="shared" si="24"/>
        <v>0.05</v>
      </c>
      <c r="BA250" s="54">
        <f t="shared" si="25"/>
        <v>17.819550053935501</v>
      </c>
      <c r="BB250" s="54">
        <f t="shared" si="26"/>
        <v>12.596449946064496</v>
      </c>
    </row>
    <row r="251" spans="1:54" x14ac:dyDescent="0.25">
      <c r="A251" s="3">
        <v>40541</v>
      </c>
      <c r="B251" s="77">
        <v>8866.35</v>
      </c>
      <c r="C251" s="77">
        <v>1461.4342099999999</v>
      </c>
      <c r="D251" s="77">
        <v>28.673099999999998</v>
      </c>
      <c r="E251" s="77">
        <f t="shared" si="21"/>
        <v>814.18550000000005</v>
      </c>
      <c r="F251" s="77">
        <v>-3.6674000000000002</v>
      </c>
      <c r="G251" s="77">
        <v>-23.3552</v>
      </c>
      <c r="H251">
        <v>0</v>
      </c>
      <c r="I251" s="78">
        <v>8872</v>
      </c>
      <c r="J251">
        <v>201101</v>
      </c>
      <c r="K251" s="78">
        <v>8872</v>
      </c>
      <c r="L251" s="77">
        <f t="shared" si="20"/>
        <v>5.6499999999996362</v>
      </c>
      <c r="M251" s="78">
        <v>-10176</v>
      </c>
      <c r="N251" s="78">
        <v>-180.30972</v>
      </c>
      <c r="O251" s="78">
        <v>1747</v>
      </c>
      <c r="P251" s="78">
        <v>7.77752</v>
      </c>
      <c r="Q251" s="144">
        <v>-9739.25</v>
      </c>
      <c r="R251" s="78">
        <v>612</v>
      </c>
      <c r="S251" s="78">
        <v>7536</v>
      </c>
      <c r="T251" s="78">
        <v>1518</v>
      </c>
      <c r="U251" s="78">
        <v>25431</v>
      </c>
      <c r="V251" s="219">
        <v>-5.9690928394479176E-2</v>
      </c>
      <c r="W251" s="78">
        <v>-2059</v>
      </c>
      <c r="X251" s="78">
        <v>-7106</v>
      </c>
      <c r="Y251" s="78">
        <v>-1259</v>
      </c>
      <c r="Z251" s="78">
        <v>-7549</v>
      </c>
      <c r="AA251" s="78">
        <v>82.52</v>
      </c>
      <c r="AB251" s="78">
        <v>117.6</v>
      </c>
      <c r="AC251" s="78">
        <v>218943</v>
      </c>
      <c r="AD251" s="104">
        <v>9.1295900000000003</v>
      </c>
      <c r="AE251" s="78">
        <v>225824</v>
      </c>
      <c r="AF251" s="104">
        <v>3.0205000000000002</v>
      </c>
      <c r="AG251" s="78">
        <v>-34595</v>
      </c>
      <c r="AH251" s="104">
        <v>-4.8054300000000003</v>
      </c>
      <c r="AI251" s="78">
        <v>65488</v>
      </c>
      <c r="AJ251" s="104">
        <v>1.15106</v>
      </c>
      <c r="AK251" s="78">
        <v>9200</v>
      </c>
      <c r="AL251" s="78">
        <v>8400</v>
      </c>
      <c r="AM251" s="8">
        <v>8900</v>
      </c>
      <c r="AN251" s="78">
        <v>221</v>
      </c>
      <c r="AO251" s="78">
        <v>9000</v>
      </c>
      <c r="AP251" s="78">
        <v>8400</v>
      </c>
      <c r="AQ251" s="78">
        <v>8900</v>
      </c>
      <c r="AR251" s="78">
        <v>381</v>
      </c>
      <c r="AS251" s="78">
        <v>0</v>
      </c>
      <c r="AT251" s="78">
        <v>0</v>
      </c>
      <c r="AU251" s="78">
        <v>0</v>
      </c>
      <c r="AV251" s="78">
        <v>0</v>
      </c>
      <c r="AW251" s="77">
        <v>14.15</v>
      </c>
      <c r="AX251" s="144">
        <f t="shared" si="22"/>
        <v>0.2</v>
      </c>
      <c r="AY251" s="144">
        <f t="shared" si="23"/>
        <v>0.12</v>
      </c>
      <c r="AZ251" s="144">
        <f t="shared" si="24"/>
        <v>0.06</v>
      </c>
      <c r="BA251" s="54">
        <f t="shared" si="25"/>
        <v>17.651574003117151</v>
      </c>
      <c r="BB251" s="54">
        <f t="shared" si="26"/>
        <v>12.519425996882848</v>
      </c>
    </row>
    <row r="252" spans="1:54" x14ac:dyDescent="0.25">
      <c r="A252" s="3">
        <v>40542</v>
      </c>
      <c r="B252" s="77">
        <v>8907.91</v>
      </c>
      <c r="C252" s="77">
        <v>1289.59834</v>
      </c>
      <c r="D252" s="77">
        <v>42.288900000000005</v>
      </c>
      <c r="E252" s="77">
        <f t="shared" si="21"/>
        <v>756.42319999999995</v>
      </c>
      <c r="F252" s="77">
        <v>-3.4474999999999998</v>
      </c>
      <c r="G252" s="77">
        <v>-6.6347000000000005</v>
      </c>
      <c r="H252">
        <v>0</v>
      </c>
      <c r="I252" s="78">
        <v>8906</v>
      </c>
      <c r="J252">
        <v>201101</v>
      </c>
      <c r="K252" s="78">
        <v>8906</v>
      </c>
      <c r="L252" s="77">
        <f t="shared" si="20"/>
        <v>-1.9099999999998545</v>
      </c>
      <c r="M252" s="78">
        <v>-10751</v>
      </c>
      <c r="N252" s="78">
        <v>-191.18</v>
      </c>
      <c r="O252" s="78">
        <v>2015</v>
      </c>
      <c r="P252" s="78">
        <v>9.0052699999999994</v>
      </c>
      <c r="Q252" s="144">
        <v>-10247.25</v>
      </c>
      <c r="R252" s="78">
        <v>621</v>
      </c>
      <c r="S252" s="78">
        <v>7836</v>
      </c>
      <c r="T252" s="78">
        <v>2573</v>
      </c>
      <c r="U252" s="78">
        <v>24986</v>
      </c>
      <c r="V252" s="219">
        <v>-0.10297766749379653</v>
      </c>
      <c r="W252" s="78">
        <v>-3147</v>
      </c>
      <c r="X252" s="78">
        <v>-8275</v>
      </c>
      <c r="Y252" s="78">
        <v>-1378</v>
      </c>
      <c r="Z252" s="78">
        <v>-7760</v>
      </c>
      <c r="AA252" s="78">
        <v>105.87</v>
      </c>
      <c r="AB252" s="78">
        <v>119.04</v>
      </c>
      <c r="AC252" s="78">
        <v>221051</v>
      </c>
      <c r="AD252" s="104">
        <v>10.042260000000001</v>
      </c>
      <c r="AE252" s="78">
        <v>224541</v>
      </c>
      <c r="AF252" s="104">
        <v>2.7668699999999999</v>
      </c>
      <c r="AG252" s="78">
        <v>-30322</v>
      </c>
      <c r="AH252" s="104">
        <v>-5.0641400000000001</v>
      </c>
      <c r="AI252" s="78">
        <v>64731</v>
      </c>
      <c r="AJ252" s="104">
        <v>1.0959399999999999</v>
      </c>
      <c r="AK252" s="78">
        <v>9200</v>
      </c>
      <c r="AL252" s="78">
        <v>8400</v>
      </c>
      <c r="AM252" s="8">
        <v>8900</v>
      </c>
      <c r="AN252" s="78">
        <v>218</v>
      </c>
      <c r="AO252" s="78">
        <v>9000</v>
      </c>
      <c r="AP252" s="78">
        <v>8400</v>
      </c>
      <c r="AQ252" s="78">
        <v>8900</v>
      </c>
      <c r="AR252" s="78">
        <v>368</v>
      </c>
      <c r="AS252" s="78">
        <v>0</v>
      </c>
      <c r="AT252" s="78">
        <v>0</v>
      </c>
      <c r="AU252" s="78">
        <v>0</v>
      </c>
      <c r="AV252" s="78">
        <v>0</v>
      </c>
      <c r="AW252" s="77">
        <v>14.18</v>
      </c>
      <c r="AX252" s="144">
        <f t="shared" si="22"/>
        <v>0.24</v>
      </c>
      <c r="AY252" s="144">
        <f t="shared" si="23"/>
        <v>0.14000000000000001</v>
      </c>
      <c r="AZ252" s="144">
        <f t="shared" si="24"/>
        <v>7.0000000000000007E-2</v>
      </c>
      <c r="BA252" s="54">
        <f t="shared" si="25"/>
        <v>17.537955616883526</v>
      </c>
      <c r="BB252" s="54">
        <f t="shared" si="26"/>
        <v>12.440044383116463</v>
      </c>
    </row>
    <row r="253" spans="1:54" x14ac:dyDescent="0.25">
      <c r="A253" s="3">
        <v>40543</v>
      </c>
      <c r="B253" s="77">
        <v>8972.5</v>
      </c>
      <c r="C253" s="77">
        <v>1534.7618500000001</v>
      </c>
      <c r="D253" s="77">
        <v>-5.6638000000000002</v>
      </c>
      <c r="E253" s="77">
        <f t="shared" si="21"/>
        <v>719.27769999999987</v>
      </c>
      <c r="F253" s="77">
        <v>3.0775999999999999</v>
      </c>
      <c r="G253" s="77">
        <v>9.1504999999999992</v>
      </c>
      <c r="H253">
        <v>0</v>
      </c>
      <c r="I253" s="78">
        <v>8988</v>
      </c>
      <c r="J253">
        <v>201101</v>
      </c>
      <c r="K253" s="78">
        <v>8988</v>
      </c>
      <c r="L253" s="77">
        <f t="shared" si="20"/>
        <v>15.5</v>
      </c>
      <c r="M253" s="78">
        <v>-11426</v>
      </c>
      <c r="N253" s="78">
        <v>-205.07603</v>
      </c>
      <c r="O253" s="78">
        <v>2532</v>
      </c>
      <c r="P253" s="78">
        <v>11.39357</v>
      </c>
      <c r="Q253" s="144">
        <v>-10793</v>
      </c>
      <c r="R253" s="78">
        <v>749</v>
      </c>
      <c r="S253" s="78">
        <v>11561</v>
      </c>
      <c r="T253" s="78">
        <v>3612</v>
      </c>
      <c r="U253" s="78">
        <v>24684</v>
      </c>
      <c r="V253" s="219">
        <v>-0.14632960622265434</v>
      </c>
      <c r="W253" s="78">
        <v>-1629</v>
      </c>
      <c r="X253" s="78">
        <v>-8674</v>
      </c>
      <c r="Y253" s="78">
        <v>814</v>
      </c>
      <c r="Z253" s="78">
        <v>-9691</v>
      </c>
      <c r="AA253" s="78">
        <v>111.44</v>
      </c>
      <c r="AB253" s="78">
        <v>124.55</v>
      </c>
      <c r="AC253" s="78">
        <v>213275</v>
      </c>
      <c r="AD253" s="104">
        <v>14.86233</v>
      </c>
      <c r="AE253" s="78">
        <v>223367</v>
      </c>
      <c r="AF253" s="104">
        <v>2.8425699999999998</v>
      </c>
      <c r="AG253" s="78">
        <v>-40903</v>
      </c>
      <c r="AH253" s="104">
        <v>-9.2171099999999999</v>
      </c>
      <c r="AI253" s="78">
        <v>68306</v>
      </c>
      <c r="AJ253" s="104">
        <v>0.76593999999999995</v>
      </c>
      <c r="AK253" s="78">
        <v>9300</v>
      </c>
      <c r="AL253" s="78">
        <v>8600</v>
      </c>
      <c r="AM253" s="8">
        <v>9000</v>
      </c>
      <c r="AN253" s="78">
        <v>208</v>
      </c>
      <c r="AO253" s="78">
        <v>9000</v>
      </c>
      <c r="AP253" s="78">
        <v>8400</v>
      </c>
      <c r="AQ253" s="78">
        <v>9000</v>
      </c>
      <c r="AR253" s="78">
        <v>368</v>
      </c>
      <c r="AS253" s="78">
        <v>0</v>
      </c>
      <c r="AT253" s="78">
        <v>0</v>
      </c>
      <c r="AU253" s="78">
        <v>0</v>
      </c>
      <c r="AV253" s="78">
        <v>0</v>
      </c>
      <c r="AW253" s="77">
        <v>14.13</v>
      </c>
      <c r="AX253" s="144">
        <f t="shared" si="22"/>
        <v>0.2</v>
      </c>
      <c r="AY253" s="144">
        <f t="shared" si="23"/>
        <v>0.12</v>
      </c>
      <c r="AZ253" s="144">
        <f t="shared" si="24"/>
        <v>0.06</v>
      </c>
      <c r="BA253" s="54">
        <f t="shared" si="25"/>
        <v>17.439165003500854</v>
      </c>
      <c r="BB253" s="54">
        <f t="shared" si="26"/>
        <v>12.361834996499143</v>
      </c>
    </row>
    <row r="254" spans="1:54" x14ac:dyDescent="0.25">
      <c r="A254" s="3">
        <v>40546</v>
      </c>
      <c r="B254" s="77">
        <v>9025.2999999999993</v>
      </c>
      <c r="C254" s="77">
        <v>1497.0099700000001</v>
      </c>
      <c r="D254" s="77">
        <v>101.3677</v>
      </c>
      <c r="E254" s="77">
        <f t="shared" si="21"/>
        <v>789.76719999999978</v>
      </c>
      <c r="F254" s="77">
        <v>-2.7485000000000004</v>
      </c>
      <c r="G254" s="77">
        <v>1.8488</v>
      </c>
      <c r="H254">
        <v>0</v>
      </c>
      <c r="I254" s="78">
        <v>9020</v>
      </c>
      <c r="J254">
        <v>201101</v>
      </c>
      <c r="K254" s="78">
        <v>9020</v>
      </c>
      <c r="L254" s="77">
        <f t="shared" si="20"/>
        <v>-5.2999999999992724</v>
      </c>
      <c r="M254" s="78">
        <v>-12611</v>
      </c>
      <c r="N254" s="78">
        <v>-227.17010999999999</v>
      </c>
      <c r="O254" s="78">
        <v>2117</v>
      </c>
      <c r="P254" s="78">
        <v>9.5720799999999997</v>
      </c>
      <c r="Q254" s="144">
        <v>-12081.75</v>
      </c>
      <c r="R254" s="78">
        <v>710</v>
      </c>
      <c r="S254" s="78">
        <v>11371</v>
      </c>
      <c r="T254" s="78">
        <v>3294</v>
      </c>
      <c r="U254" s="78">
        <v>25009</v>
      </c>
      <c r="V254" s="219">
        <v>-0.13171258346995082</v>
      </c>
      <c r="W254" s="78">
        <v>-2825</v>
      </c>
      <c r="X254" s="78">
        <v>-13550</v>
      </c>
      <c r="Y254" s="78">
        <v>-723</v>
      </c>
      <c r="Z254" s="78">
        <v>-10668</v>
      </c>
      <c r="AA254" s="78">
        <v>92.89</v>
      </c>
      <c r="AB254" s="78">
        <v>128.13</v>
      </c>
      <c r="AC254" s="78">
        <v>213719</v>
      </c>
      <c r="AD254" s="104">
        <v>16.140619999999998</v>
      </c>
      <c r="AE254" s="78">
        <v>230173</v>
      </c>
      <c r="AF254" s="104">
        <v>2.90293</v>
      </c>
      <c r="AG254" s="78">
        <v>-44770</v>
      </c>
      <c r="AH254" s="104">
        <v>-10.539260000000001</v>
      </c>
      <c r="AI254" s="78">
        <v>63398</v>
      </c>
      <c r="AJ254" s="104">
        <v>0.51605999999999996</v>
      </c>
      <c r="AK254" s="78">
        <v>9300</v>
      </c>
      <c r="AL254" s="78">
        <v>8600</v>
      </c>
      <c r="AM254" s="8">
        <v>9000</v>
      </c>
      <c r="AN254" s="78">
        <v>201</v>
      </c>
      <c r="AO254" s="78">
        <v>9000</v>
      </c>
      <c r="AP254" s="78">
        <v>8400</v>
      </c>
      <c r="AQ254" s="78">
        <v>9000</v>
      </c>
      <c r="AR254" s="78">
        <v>360</v>
      </c>
      <c r="AS254" s="78">
        <v>0</v>
      </c>
      <c r="AT254" s="78">
        <v>0</v>
      </c>
      <c r="AU254" s="78">
        <v>0</v>
      </c>
      <c r="AV254" s="78">
        <v>0</v>
      </c>
      <c r="AW254" s="77">
        <v>14.57</v>
      </c>
      <c r="AX254" s="144">
        <f t="shared" si="22"/>
        <v>0.34</v>
      </c>
      <c r="AY254" s="144">
        <f t="shared" si="23"/>
        <v>0.2</v>
      </c>
      <c r="AZ254" s="144">
        <f t="shared" si="24"/>
        <v>0.1</v>
      </c>
      <c r="BA254" s="54">
        <f t="shared" si="25"/>
        <v>17.351725613680756</v>
      </c>
      <c r="BB254" s="54">
        <f t="shared" si="26"/>
        <v>12.331274386319237</v>
      </c>
    </row>
    <row r="255" spans="1:54" x14ac:dyDescent="0.25">
      <c r="A255" s="3">
        <v>40547</v>
      </c>
      <c r="B255" s="77">
        <v>8997.19</v>
      </c>
      <c r="C255" s="77">
        <v>1625.1530299999999</v>
      </c>
      <c r="D255" s="77">
        <v>29.343699999999998</v>
      </c>
      <c r="E255" s="77">
        <f t="shared" si="21"/>
        <v>803.0107999999999</v>
      </c>
      <c r="F255" s="77">
        <v>0.47520000000000001</v>
      </c>
      <c r="G255" s="77">
        <v>6.9134000000000002</v>
      </c>
      <c r="H255">
        <v>0</v>
      </c>
      <c r="I255" s="78">
        <v>8978</v>
      </c>
      <c r="J255">
        <v>201101</v>
      </c>
      <c r="K255" s="78">
        <v>8978</v>
      </c>
      <c r="L255" s="77">
        <f t="shared" si="20"/>
        <v>-19.190000000000509</v>
      </c>
      <c r="M255" s="78">
        <v>-14207</v>
      </c>
      <c r="N255" s="78">
        <v>-254.71151</v>
      </c>
      <c r="O255" s="78">
        <v>1493</v>
      </c>
      <c r="P255" s="78">
        <v>6.7315300000000002</v>
      </c>
      <c r="Q255" s="144">
        <v>-13833.75</v>
      </c>
      <c r="R255" s="78">
        <v>887</v>
      </c>
      <c r="S255" s="78">
        <v>10957</v>
      </c>
      <c r="T255" s="78">
        <v>2220</v>
      </c>
      <c r="U255" s="78">
        <v>25681</v>
      </c>
      <c r="V255" s="219">
        <v>-8.6445231883493637E-2</v>
      </c>
      <c r="W255" s="78">
        <v>-3717</v>
      </c>
      <c r="X255" s="78">
        <v>-14229</v>
      </c>
      <c r="Y255" s="78">
        <v>-1466</v>
      </c>
      <c r="Z255" s="78">
        <v>-11412</v>
      </c>
      <c r="AA255" s="78">
        <v>94.48</v>
      </c>
      <c r="AB255" s="78">
        <v>126.3</v>
      </c>
      <c r="AC255" s="78">
        <v>226165</v>
      </c>
      <c r="AD255" s="104">
        <v>14.38293</v>
      </c>
      <c r="AE255" s="78">
        <v>230543</v>
      </c>
      <c r="AF255" s="104">
        <v>3.3397399999999999</v>
      </c>
      <c r="AG255" s="78">
        <v>-56012</v>
      </c>
      <c r="AH255" s="104">
        <v>-9.9608799999999995</v>
      </c>
      <c r="AI255" s="78">
        <v>67774</v>
      </c>
      <c r="AJ255" s="104">
        <v>0.51100999999999996</v>
      </c>
      <c r="AK255" s="78">
        <v>9300</v>
      </c>
      <c r="AL255" s="78">
        <v>8600</v>
      </c>
      <c r="AM255" s="8">
        <v>9000</v>
      </c>
      <c r="AN255" s="78">
        <v>191</v>
      </c>
      <c r="AO255" s="78">
        <v>9000</v>
      </c>
      <c r="AP255" s="78">
        <v>8400</v>
      </c>
      <c r="AQ255" s="78">
        <v>9000</v>
      </c>
      <c r="AR255" s="78">
        <v>355</v>
      </c>
      <c r="AS255" s="78">
        <v>0</v>
      </c>
      <c r="AT255" s="78">
        <v>0</v>
      </c>
      <c r="AU255" s="78">
        <v>0</v>
      </c>
      <c r="AV255" s="78">
        <v>0</v>
      </c>
      <c r="AW255" s="77">
        <v>14.64</v>
      </c>
      <c r="AX255" s="144">
        <f t="shared" si="22"/>
        <v>0.41</v>
      </c>
      <c r="AY255" s="144">
        <f t="shared" si="23"/>
        <v>0.24</v>
      </c>
      <c r="AZ255" s="144">
        <f t="shared" si="24"/>
        <v>0.12</v>
      </c>
      <c r="BA255" s="54">
        <f t="shared" si="25"/>
        <v>17.257820677943133</v>
      </c>
      <c r="BB255" s="54">
        <f t="shared" si="26"/>
        <v>12.31217932205686</v>
      </c>
    </row>
    <row r="256" spans="1:54" x14ac:dyDescent="0.25">
      <c r="A256" s="3">
        <v>40548</v>
      </c>
      <c r="B256" s="77">
        <v>8846.31</v>
      </c>
      <c r="C256" s="77">
        <v>1803.1799599999999</v>
      </c>
      <c r="D256" s="77">
        <v>-9.1544000000000008</v>
      </c>
      <c r="E256" s="77">
        <f t="shared" si="21"/>
        <v>756.12899999999991</v>
      </c>
      <c r="F256" s="77">
        <v>-8.3650000000000002</v>
      </c>
      <c r="G256" s="77">
        <v>-14.696099999999999</v>
      </c>
      <c r="H256">
        <v>0</v>
      </c>
      <c r="I256" s="78">
        <v>8838</v>
      </c>
      <c r="J256">
        <v>201101</v>
      </c>
      <c r="K256" s="78">
        <v>8838</v>
      </c>
      <c r="L256" s="77">
        <f t="shared" si="20"/>
        <v>-8.3099999999994907</v>
      </c>
      <c r="M256" s="78">
        <v>-15303</v>
      </c>
      <c r="N256" s="78">
        <v>-270.07152000000002</v>
      </c>
      <c r="O256" s="78">
        <v>1087</v>
      </c>
      <c r="P256" s="78">
        <v>4.8181700000000003</v>
      </c>
      <c r="Q256" s="144">
        <v>-15031.25</v>
      </c>
      <c r="R256" s="78">
        <v>578</v>
      </c>
      <c r="S256" s="78">
        <v>8923</v>
      </c>
      <c r="T256" s="78">
        <v>520</v>
      </c>
      <c r="U256" s="78">
        <v>26496</v>
      </c>
      <c r="V256" s="219">
        <v>-1.96256038647343E-2</v>
      </c>
      <c r="W256" s="78">
        <v>-5298</v>
      </c>
      <c r="X256" s="78">
        <v>-13413</v>
      </c>
      <c r="Y256" s="78">
        <v>-4479</v>
      </c>
      <c r="Z256" s="78">
        <v>-11697</v>
      </c>
      <c r="AA256" s="78">
        <v>89.9</v>
      </c>
      <c r="AB256" s="78">
        <v>117.69</v>
      </c>
      <c r="AC256" s="78">
        <v>240906</v>
      </c>
      <c r="AD256" s="104">
        <v>10.76693</v>
      </c>
      <c r="AE256" s="78">
        <v>231015</v>
      </c>
      <c r="AF256" s="104">
        <v>4.5620599999999998</v>
      </c>
      <c r="AG256" s="78">
        <v>-70602</v>
      </c>
      <c r="AH256" s="104">
        <v>-7.66737</v>
      </c>
      <c r="AI256" s="78">
        <v>50380</v>
      </c>
      <c r="AJ256" s="104">
        <v>0.86194999999999999</v>
      </c>
      <c r="AK256" s="78">
        <v>9200</v>
      </c>
      <c r="AL256" s="78">
        <v>8600</v>
      </c>
      <c r="AM256" s="8">
        <v>8800</v>
      </c>
      <c r="AN256" s="78">
        <v>199</v>
      </c>
      <c r="AO256" s="78">
        <v>9000</v>
      </c>
      <c r="AP256" s="78">
        <v>8500</v>
      </c>
      <c r="AQ256" s="78">
        <v>8800</v>
      </c>
      <c r="AR256" s="78">
        <v>381</v>
      </c>
      <c r="AS256" s="78">
        <v>0</v>
      </c>
      <c r="AT256" s="78">
        <v>0</v>
      </c>
      <c r="AU256" s="78">
        <v>0</v>
      </c>
      <c r="AV256" s="78">
        <v>0</v>
      </c>
      <c r="AW256" s="77">
        <v>15.92</v>
      </c>
      <c r="AX256" s="144">
        <f t="shared" si="22"/>
        <v>0.57999999999999996</v>
      </c>
      <c r="AY256" s="144">
        <f t="shared" si="23"/>
        <v>0.34</v>
      </c>
      <c r="AZ256" s="144">
        <f t="shared" si="24"/>
        <v>0.17</v>
      </c>
      <c r="BA256" s="54">
        <f t="shared" si="25"/>
        <v>17.221607969755201</v>
      </c>
      <c r="BB256" s="54">
        <f t="shared" si="26"/>
        <v>12.325392030244794</v>
      </c>
    </row>
    <row r="257" spans="1:54" x14ac:dyDescent="0.25">
      <c r="A257" s="3">
        <v>40549</v>
      </c>
      <c r="B257" s="77">
        <v>8883.2099999999991</v>
      </c>
      <c r="C257" s="77">
        <v>1391.95607</v>
      </c>
      <c r="D257" s="77">
        <v>-16.282699999999998</v>
      </c>
      <c r="E257" s="77">
        <f t="shared" si="21"/>
        <v>695.71539999999993</v>
      </c>
      <c r="F257" s="77">
        <v>-15.8581</v>
      </c>
      <c r="G257" s="77">
        <v>3.6438999999999999</v>
      </c>
      <c r="H257">
        <v>0</v>
      </c>
      <c r="I257" s="78">
        <v>8869</v>
      </c>
      <c r="J257">
        <v>201101</v>
      </c>
      <c r="K257" s="78">
        <v>8869</v>
      </c>
      <c r="L257" s="77">
        <f t="shared" si="20"/>
        <v>-14.209999999999127</v>
      </c>
      <c r="M257" s="78">
        <v>-15135</v>
      </c>
      <c r="N257" s="78">
        <v>-267.87353999999999</v>
      </c>
      <c r="O257" s="78">
        <v>1102</v>
      </c>
      <c r="P257" s="78">
        <v>4.8948099999999997</v>
      </c>
      <c r="Q257" s="144">
        <v>-14859.5</v>
      </c>
      <c r="R257" s="78">
        <v>370</v>
      </c>
      <c r="S257" s="78">
        <v>8714</v>
      </c>
      <c r="T257" s="78">
        <v>1029</v>
      </c>
      <c r="U257" s="78">
        <v>26577</v>
      </c>
      <c r="V257" s="219">
        <v>-3.8717688226662154E-2</v>
      </c>
      <c r="W257" s="78">
        <v>-6343</v>
      </c>
      <c r="X257" s="78">
        <v>-10354</v>
      </c>
      <c r="Y257" s="78">
        <v>-6064</v>
      </c>
      <c r="Z257" s="78">
        <v>-10615</v>
      </c>
      <c r="AA257" s="78">
        <v>93.31</v>
      </c>
      <c r="AB257" s="78">
        <v>114.87</v>
      </c>
      <c r="AC257" s="78">
        <v>245060</v>
      </c>
      <c r="AD257" s="104">
        <v>11.36829</v>
      </c>
      <c r="AE257" s="78">
        <v>237324</v>
      </c>
      <c r="AF257" s="104">
        <v>4.2697599999999998</v>
      </c>
      <c r="AG257" s="78">
        <v>-67918</v>
      </c>
      <c r="AH257" s="104">
        <v>-7.8713800000000003</v>
      </c>
      <c r="AI257" s="78">
        <v>34565</v>
      </c>
      <c r="AJ257" s="104">
        <v>0.17496</v>
      </c>
      <c r="AK257" s="78">
        <v>9100</v>
      </c>
      <c r="AL257" s="78">
        <v>8500</v>
      </c>
      <c r="AM257" s="8">
        <v>8900</v>
      </c>
      <c r="AN257" s="78">
        <v>180</v>
      </c>
      <c r="AO257" s="78">
        <v>9000</v>
      </c>
      <c r="AP257" s="78">
        <v>8500</v>
      </c>
      <c r="AQ257" s="78">
        <v>8800</v>
      </c>
      <c r="AR257" s="78">
        <v>358</v>
      </c>
      <c r="AS257" s="78">
        <v>0</v>
      </c>
      <c r="AT257" s="78">
        <v>0</v>
      </c>
      <c r="AU257" s="78">
        <v>0</v>
      </c>
      <c r="AV257" s="78">
        <v>0</v>
      </c>
      <c r="AW257" s="77">
        <v>15.13</v>
      </c>
      <c r="AX257" s="144">
        <f t="shared" si="22"/>
        <v>0.48</v>
      </c>
      <c r="AY257" s="144">
        <f t="shared" si="23"/>
        <v>0.28000000000000003</v>
      </c>
      <c r="AZ257" s="144">
        <f t="shared" si="24"/>
        <v>0.14000000000000001</v>
      </c>
      <c r="BA257" s="54">
        <f t="shared" si="25"/>
        <v>17.055639986268304</v>
      </c>
      <c r="BB257" s="54">
        <f t="shared" si="26"/>
        <v>12.370360013731695</v>
      </c>
    </row>
    <row r="258" spans="1:54" x14ac:dyDescent="0.25">
      <c r="A258" s="3">
        <v>40550</v>
      </c>
      <c r="B258" s="77">
        <v>8782.7199999999993</v>
      </c>
      <c r="C258" s="77">
        <v>1595.52216</v>
      </c>
      <c r="D258" s="77">
        <v>16.510899999999999</v>
      </c>
      <c r="E258" s="77">
        <f t="shared" si="21"/>
        <v>699.29809999999998</v>
      </c>
      <c r="F258" s="77">
        <v>-3.157</v>
      </c>
      <c r="G258" s="77">
        <v>-29.2181</v>
      </c>
      <c r="H258">
        <v>0</v>
      </c>
      <c r="I258" s="78">
        <v>8753</v>
      </c>
      <c r="J258">
        <v>201101</v>
      </c>
      <c r="K258" s="78">
        <v>8753</v>
      </c>
      <c r="L258" s="77">
        <f t="shared" si="20"/>
        <v>-29.719999999999345</v>
      </c>
      <c r="M258" s="78">
        <v>-11883</v>
      </c>
      <c r="N258" s="78">
        <v>-207.38810000000001</v>
      </c>
      <c r="O258" s="78">
        <v>1006</v>
      </c>
      <c r="P258" s="78">
        <v>4.4254300000000004</v>
      </c>
      <c r="Q258" s="144">
        <v>-11631.5</v>
      </c>
      <c r="R258" s="78">
        <v>361</v>
      </c>
      <c r="S258" s="78">
        <v>5327</v>
      </c>
      <c r="T258" s="78">
        <v>-252</v>
      </c>
      <c r="U258" s="78">
        <v>27201</v>
      </c>
      <c r="V258" s="219">
        <v>9.2643652806882106E-3</v>
      </c>
      <c r="W258" s="78">
        <v>-3850</v>
      </c>
      <c r="X258" s="78">
        <v>-7913</v>
      </c>
      <c r="Y258" s="78">
        <v>-6266</v>
      </c>
      <c r="Z258" s="78">
        <v>-8642</v>
      </c>
      <c r="AA258" s="78">
        <v>88.73</v>
      </c>
      <c r="AB258" s="78">
        <v>113.53</v>
      </c>
      <c r="AC258" s="78">
        <v>249698</v>
      </c>
      <c r="AD258" s="104">
        <v>8.8787500000000001</v>
      </c>
      <c r="AE258" s="78">
        <v>246367</v>
      </c>
      <c r="AF258" s="104">
        <v>5.8686299999999996</v>
      </c>
      <c r="AG258" s="78">
        <v>-81365</v>
      </c>
      <c r="AH258" s="104">
        <v>-6.2591700000000001</v>
      </c>
      <c r="AI258" s="78">
        <v>31117</v>
      </c>
      <c r="AJ258" s="104">
        <v>0.18551000000000001</v>
      </c>
      <c r="AK258" s="78">
        <v>9100</v>
      </c>
      <c r="AL258" s="78">
        <v>8500</v>
      </c>
      <c r="AM258" s="8">
        <v>8800</v>
      </c>
      <c r="AN258" s="78">
        <v>172</v>
      </c>
      <c r="AO258" s="78">
        <v>9000</v>
      </c>
      <c r="AP258" s="78">
        <v>8500</v>
      </c>
      <c r="AQ258" s="78">
        <v>8700</v>
      </c>
      <c r="AR258" s="78">
        <v>357</v>
      </c>
      <c r="AS258" s="78">
        <v>0</v>
      </c>
      <c r="AT258" s="78">
        <v>0</v>
      </c>
      <c r="AU258" s="78">
        <v>0</v>
      </c>
      <c r="AV258" s="78">
        <v>0</v>
      </c>
      <c r="AW258" s="77">
        <v>15.6</v>
      </c>
      <c r="AX258" s="144">
        <f t="shared" si="22"/>
        <v>0.51</v>
      </c>
      <c r="AY258" s="144">
        <f t="shared" si="23"/>
        <v>0.3</v>
      </c>
      <c r="AZ258" s="144">
        <f t="shared" si="24"/>
        <v>0.15</v>
      </c>
      <c r="BA258" s="54">
        <f t="shared" si="25"/>
        <v>16.888965302662662</v>
      </c>
      <c r="BB258" s="54">
        <f t="shared" si="26"/>
        <v>12.443034697337337</v>
      </c>
    </row>
    <row r="259" spans="1:54" x14ac:dyDescent="0.25">
      <c r="A259" s="3">
        <v>40553</v>
      </c>
      <c r="B259" s="77">
        <v>8817.8799999999992</v>
      </c>
      <c r="C259" s="77">
        <v>1008.73421</v>
      </c>
      <c r="D259" s="77">
        <v>26.8613</v>
      </c>
      <c r="E259" s="77">
        <f t="shared" si="21"/>
        <v>661.93939999999998</v>
      </c>
      <c r="F259" s="77">
        <v>-5.9129999999999994</v>
      </c>
      <c r="G259" s="77">
        <v>-10.396300000000002</v>
      </c>
      <c r="H259">
        <v>0</v>
      </c>
      <c r="I259" s="78">
        <v>8786</v>
      </c>
      <c r="J259">
        <v>201101</v>
      </c>
      <c r="K259" s="78">
        <v>8786</v>
      </c>
      <c r="L259" s="77">
        <f t="shared" ref="L259:L322" si="27">K259-B259</f>
        <v>-31.8799999999992</v>
      </c>
      <c r="M259" s="78">
        <v>-9186</v>
      </c>
      <c r="N259" s="78">
        <v>-160.81951000000001</v>
      </c>
      <c r="O259" s="78">
        <v>1111</v>
      </c>
      <c r="P259" s="78">
        <v>4.9012500000000001</v>
      </c>
      <c r="Q259" s="144">
        <v>-8908.25</v>
      </c>
      <c r="R259" s="78">
        <v>587</v>
      </c>
      <c r="S259" s="78">
        <v>3683</v>
      </c>
      <c r="T259" s="78">
        <v>715</v>
      </c>
      <c r="U259" s="78">
        <v>26287</v>
      </c>
      <c r="V259" s="219">
        <v>-2.7199756533647812E-2</v>
      </c>
      <c r="W259" s="78">
        <v>-3611</v>
      </c>
      <c r="X259" s="78">
        <v>-7196</v>
      </c>
      <c r="Y259" s="78">
        <v>-6859</v>
      </c>
      <c r="Z259" s="78">
        <v>-7657</v>
      </c>
      <c r="AA259" s="78">
        <v>100.77</v>
      </c>
      <c r="AB259" s="78">
        <v>113.55</v>
      </c>
      <c r="AC259" s="78">
        <v>258899</v>
      </c>
      <c r="AD259" s="104">
        <v>10.041980000000001</v>
      </c>
      <c r="AE259" s="78">
        <v>248434</v>
      </c>
      <c r="AF259" s="104">
        <v>5.2902300000000002</v>
      </c>
      <c r="AG259" s="78">
        <v>-75262</v>
      </c>
      <c r="AH259" s="104">
        <v>-6.7509100000000002</v>
      </c>
      <c r="AI259" s="78">
        <v>11796</v>
      </c>
      <c r="AJ259" s="104">
        <v>-0.51136999999999999</v>
      </c>
      <c r="AK259" s="78">
        <v>9000</v>
      </c>
      <c r="AL259" s="78">
        <v>8500</v>
      </c>
      <c r="AM259" s="8">
        <v>8800</v>
      </c>
      <c r="AN259" s="78">
        <v>160</v>
      </c>
      <c r="AO259" s="78">
        <v>9000</v>
      </c>
      <c r="AP259" s="78">
        <v>8500</v>
      </c>
      <c r="AQ259" s="78">
        <v>8800</v>
      </c>
      <c r="AR259" s="78">
        <v>338</v>
      </c>
      <c r="AS259" s="78">
        <v>0</v>
      </c>
      <c r="AT259" s="78">
        <v>0</v>
      </c>
      <c r="AU259" s="78">
        <v>0</v>
      </c>
      <c r="AV259" s="78">
        <v>0</v>
      </c>
      <c r="AW259" s="77">
        <v>15.56</v>
      </c>
      <c r="AX259" s="144">
        <f t="shared" si="22"/>
        <v>0.51</v>
      </c>
      <c r="AY259" s="144">
        <f t="shared" si="23"/>
        <v>0.3</v>
      </c>
      <c r="AZ259" s="144">
        <f t="shared" si="24"/>
        <v>0.15</v>
      </c>
      <c r="BA259" s="54">
        <f t="shared" si="25"/>
        <v>16.661874885658399</v>
      </c>
      <c r="BB259" s="54">
        <f t="shared" si="26"/>
        <v>12.555125114341605</v>
      </c>
    </row>
    <row r="260" spans="1:54" x14ac:dyDescent="0.25">
      <c r="A260" s="3">
        <v>40554</v>
      </c>
      <c r="B260" s="77">
        <v>8931.36</v>
      </c>
      <c r="C260" s="77">
        <v>1321.07008</v>
      </c>
      <c r="D260" s="77">
        <v>128.56370000000001</v>
      </c>
      <c r="E260" s="77">
        <f t="shared" si="21"/>
        <v>708.45960000000002</v>
      </c>
      <c r="F260" s="77">
        <v>1.0116000000000001</v>
      </c>
      <c r="G260" s="77">
        <v>15.544400000000001</v>
      </c>
      <c r="H260">
        <v>0</v>
      </c>
      <c r="I260" s="78">
        <v>8942</v>
      </c>
      <c r="J260">
        <v>201101</v>
      </c>
      <c r="K260" s="78">
        <v>8942</v>
      </c>
      <c r="L260" s="77">
        <f t="shared" si="27"/>
        <v>10.639999999999418</v>
      </c>
      <c r="M260" s="78">
        <v>-7542</v>
      </c>
      <c r="N260" s="78">
        <v>-134.27709999999999</v>
      </c>
      <c r="O260" s="78">
        <v>2457</v>
      </c>
      <c r="P260" s="78">
        <v>10.98395</v>
      </c>
      <c r="Q260" s="144">
        <v>-6927.75</v>
      </c>
      <c r="R260" s="78">
        <v>444</v>
      </c>
      <c r="S260" s="78">
        <v>9369</v>
      </c>
      <c r="T260" s="78">
        <v>5127</v>
      </c>
      <c r="U260" s="78">
        <v>25444</v>
      </c>
      <c r="V260" s="219">
        <v>-0.20150133626788241</v>
      </c>
      <c r="W260" s="78">
        <v>-4381</v>
      </c>
      <c r="X260" s="78">
        <v>-8385</v>
      </c>
      <c r="Y260" s="78">
        <v>-3873</v>
      </c>
      <c r="Z260" s="78">
        <v>-6481</v>
      </c>
      <c r="AA260" s="78">
        <v>94.88</v>
      </c>
      <c r="AB260" s="78">
        <v>116.19</v>
      </c>
      <c r="AC260" s="78">
        <v>278650</v>
      </c>
      <c r="AD260" s="104">
        <v>14.24694</v>
      </c>
      <c r="AE260" s="78">
        <v>252821</v>
      </c>
      <c r="AF260" s="104">
        <v>3.92517</v>
      </c>
      <c r="AG260" s="78">
        <v>-72266</v>
      </c>
      <c r="AH260" s="104">
        <v>-8.3615899999999996</v>
      </c>
      <c r="AI260" s="78">
        <v>7631</v>
      </c>
      <c r="AJ260" s="104">
        <v>-0.11105</v>
      </c>
      <c r="AK260" s="78">
        <v>9100</v>
      </c>
      <c r="AL260" s="78">
        <v>8500</v>
      </c>
      <c r="AM260" s="8">
        <v>8900</v>
      </c>
      <c r="AN260" s="78">
        <v>135</v>
      </c>
      <c r="AO260" s="78">
        <v>9000</v>
      </c>
      <c r="AP260" s="78">
        <v>8500</v>
      </c>
      <c r="AQ260" s="78">
        <v>8900</v>
      </c>
      <c r="AR260" s="78">
        <v>323</v>
      </c>
      <c r="AS260" s="78">
        <v>0</v>
      </c>
      <c r="AT260" s="78">
        <v>0</v>
      </c>
      <c r="AU260" s="78">
        <v>0</v>
      </c>
      <c r="AV260" s="78">
        <v>0</v>
      </c>
      <c r="AW260" s="77">
        <v>14.82</v>
      </c>
      <c r="AX260" s="144">
        <f t="shared" si="22"/>
        <v>0.48</v>
      </c>
      <c r="AY260" s="144">
        <f t="shared" si="23"/>
        <v>0.28000000000000003</v>
      </c>
      <c r="AZ260" s="144">
        <f t="shared" si="24"/>
        <v>0.14000000000000001</v>
      </c>
      <c r="BA260" s="54">
        <f t="shared" si="25"/>
        <v>16.357585506418996</v>
      </c>
      <c r="BB260" s="54">
        <f t="shared" si="26"/>
        <v>12.683414493581003</v>
      </c>
    </row>
    <row r="261" spans="1:54" x14ac:dyDescent="0.25">
      <c r="A261" s="3">
        <v>40555</v>
      </c>
      <c r="B261" s="77">
        <v>8965</v>
      </c>
      <c r="C261" s="77">
        <v>1419.80395</v>
      </c>
      <c r="D261" s="77">
        <v>70.750799999999998</v>
      </c>
      <c r="E261" s="77">
        <f t="shared" si="21"/>
        <v>722.17630000000008</v>
      </c>
      <c r="F261" s="77">
        <v>0.12369999999999999</v>
      </c>
      <c r="G261" s="77">
        <v>10.440199999999999</v>
      </c>
      <c r="H261">
        <v>0</v>
      </c>
      <c r="I261" s="78">
        <v>8967</v>
      </c>
      <c r="J261">
        <v>201101</v>
      </c>
      <c r="K261" s="78">
        <v>8967</v>
      </c>
      <c r="L261" s="77">
        <f t="shared" si="27"/>
        <v>2</v>
      </c>
      <c r="M261" s="78">
        <v>-11930</v>
      </c>
      <c r="N261" s="78">
        <v>-213.26716999999999</v>
      </c>
      <c r="O261" s="78">
        <v>1719</v>
      </c>
      <c r="P261" s="78">
        <v>7.7030000000000003</v>
      </c>
      <c r="Q261" s="144">
        <v>-11500.25</v>
      </c>
      <c r="R261" s="78">
        <v>648</v>
      </c>
      <c r="S261" s="78">
        <v>11726</v>
      </c>
      <c r="T261" s="78">
        <v>4030</v>
      </c>
      <c r="U261" s="78">
        <v>25574</v>
      </c>
      <c r="V261" s="219">
        <v>-0.15758191913662314</v>
      </c>
      <c r="W261" s="78">
        <v>-3114</v>
      </c>
      <c r="X261" s="78">
        <v>-12889</v>
      </c>
      <c r="Y261" s="78">
        <v>-3805</v>
      </c>
      <c r="Z261" s="78">
        <v>-9021</v>
      </c>
      <c r="AA261" s="78">
        <v>106.48</v>
      </c>
      <c r="AB261" s="78">
        <v>119.64</v>
      </c>
      <c r="AC261" s="78">
        <v>282738</v>
      </c>
      <c r="AD261" s="104">
        <v>16.721679999999999</v>
      </c>
      <c r="AE261" s="78">
        <v>260342</v>
      </c>
      <c r="AF261" s="104">
        <v>5.3102200000000002</v>
      </c>
      <c r="AG261" s="78">
        <v>-88204</v>
      </c>
      <c r="AH261" s="104">
        <v>-11.26573</v>
      </c>
      <c r="AI261" s="78">
        <v>11957</v>
      </c>
      <c r="AJ261" s="104">
        <v>-1.33799</v>
      </c>
      <c r="AK261" s="78">
        <v>9100</v>
      </c>
      <c r="AL261" s="78">
        <v>8700</v>
      </c>
      <c r="AM261" s="8">
        <v>9000</v>
      </c>
      <c r="AN261" s="78">
        <v>118</v>
      </c>
      <c r="AO261" s="78">
        <v>9000</v>
      </c>
      <c r="AP261" s="78">
        <v>8500</v>
      </c>
      <c r="AQ261" s="78">
        <v>8900</v>
      </c>
      <c r="AR261" s="78">
        <v>314</v>
      </c>
      <c r="AS261" s="78">
        <v>0</v>
      </c>
      <c r="AT261" s="78">
        <v>0</v>
      </c>
      <c r="AU261" s="78">
        <v>0</v>
      </c>
      <c r="AV261" s="78">
        <v>0</v>
      </c>
      <c r="AW261" s="77">
        <v>14.45</v>
      </c>
      <c r="AX261" s="144">
        <f t="shared" si="22"/>
        <v>0.31</v>
      </c>
      <c r="AY261" s="144">
        <f t="shared" si="23"/>
        <v>0.18</v>
      </c>
      <c r="AZ261" s="144">
        <f t="shared" si="24"/>
        <v>0.09</v>
      </c>
      <c r="BA261" s="54">
        <f t="shared" si="25"/>
        <v>15.935661453567747</v>
      </c>
      <c r="BB261" s="54">
        <f t="shared" si="26"/>
        <v>12.88133854643225</v>
      </c>
    </row>
    <row r="262" spans="1:54" x14ac:dyDescent="0.25">
      <c r="A262" s="3">
        <v>40556</v>
      </c>
      <c r="B262" s="77">
        <v>8975.58</v>
      </c>
      <c r="C262" s="77">
        <v>1467.03513</v>
      </c>
      <c r="D262" s="77">
        <v>91.673400000000001</v>
      </c>
      <c r="E262" s="77">
        <f t="shared" si="21"/>
        <v>775.12340000000017</v>
      </c>
      <c r="F262" s="77">
        <v>-2.1011000000000002</v>
      </c>
      <c r="G262" s="77">
        <v>-17.5929</v>
      </c>
      <c r="H262">
        <v>0</v>
      </c>
      <c r="I262" s="78">
        <v>8969</v>
      </c>
      <c r="J262">
        <v>201101</v>
      </c>
      <c r="K262" s="78">
        <v>8969</v>
      </c>
      <c r="L262" s="77">
        <f t="shared" si="27"/>
        <v>-6.5799999999999272</v>
      </c>
      <c r="M262" s="78">
        <v>-12340</v>
      </c>
      <c r="N262" s="78">
        <v>-220.54695000000001</v>
      </c>
      <c r="O262" s="78">
        <v>1488</v>
      </c>
      <c r="P262" s="78">
        <v>6.6786700000000003</v>
      </c>
      <c r="Q262" s="144">
        <v>-11968</v>
      </c>
      <c r="R262" s="78">
        <v>522</v>
      </c>
      <c r="S262" s="78">
        <v>11939</v>
      </c>
      <c r="T262" s="78">
        <v>3963</v>
      </c>
      <c r="U262" s="78">
        <v>26386</v>
      </c>
      <c r="V262" s="219">
        <v>-0.15019328431744106</v>
      </c>
      <c r="W262" s="78">
        <v>-1656</v>
      </c>
      <c r="X262" s="78">
        <v>-11636</v>
      </c>
      <c r="Y262" s="78">
        <v>-4189</v>
      </c>
      <c r="Z262" s="78">
        <v>-9585</v>
      </c>
      <c r="AA262" s="78">
        <v>93.41</v>
      </c>
      <c r="AB262" s="78">
        <v>122.77</v>
      </c>
      <c r="AC262" s="78">
        <v>289363</v>
      </c>
      <c r="AD262" s="104">
        <v>17.838909999999998</v>
      </c>
      <c r="AE262" s="78">
        <v>265818</v>
      </c>
      <c r="AF262" s="104">
        <v>5.96014</v>
      </c>
      <c r="AG262" s="78">
        <v>-88560</v>
      </c>
      <c r="AH262" s="104">
        <v>-11.78063</v>
      </c>
      <c r="AI262" s="78">
        <v>21092</v>
      </c>
      <c r="AJ262" s="104">
        <v>-1.4372100000000001</v>
      </c>
      <c r="AK262" s="78">
        <v>9100</v>
      </c>
      <c r="AL262" s="78">
        <v>8800</v>
      </c>
      <c r="AM262" s="8">
        <v>9000</v>
      </c>
      <c r="AN262" s="78">
        <v>111.5</v>
      </c>
      <c r="AO262" s="78">
        <v>9000</v>
      </c>
      <c r="AP262" s="78">
        <v>8500</v>
      </c>
      <c r="AQ262" s="78">
        <v>8900</v>
      </c>
      <c r="AR262" s="78">
        <v>316</v>
      </c>
      <c r="AS262" s="78">
        <v>0</v>
      </c>
      <c r="AT262" s="78">
        <v>0</v>
      </c>
      <c r="AU262" s="78">
        <v>0</v>
      </c>
      <c r="AV262" s="78">
        <v>0</v>
      </c>
      <c r="AW262" s="77">
        <v>14.76</v>
      </c>
      <c r="AX262" s="144">
        <f t="shared" si="22"/>
        <v>0.48</v>
      </c>
      <c r="AY262" s="144">
        <f t="shared" si="23"/>
        <v>0.28000000000000003</v>
      </c>
      <c r="AZ262" s="144">
        <f t="shared" si="24"/>
        <v>0.14000000000000001</v>
      </c>
      <c r="BA262" s="54">
        <f t="shared" si="25"/>
        <v>15.933663059509211</v>
      </c>
      <c r="BB262" s="54">
        <f t="shared" si="26"/>
        <v>12.88133694049078</v>
      </c>
    </row>
    <row r="263" spans="1:54" x14ac:dyDescent="0.25">
      <c r="A263" s="3">
        <v>40557</v>
      </c>
      <c r="B263" s="77">
        <v>8972.51</v>
      </c>
      <c r="C263" s="77">
        <v>1046.56961</v>
      </c>
      <c r="D263" s="77">
        <v>43.537799999999997</v>
      </c>
      <c r="E263" s="77">
        <f t="shared" si="21"/>
        <v>771.22410000000002</v>
      </c>
      <c r="F263" s="77">
        <v>-9.8470000000000013</v>
      </c>
      <c r="G263" s="77">
        <v>-5.2433000000000005</v>
      </c>
      <c r="H263">
        <v>0</v>
      </c>
      <c r="I263" s="78">
        <v>8970</v>
      </c>
      <c r="J263">
        <v>201101</v>
      </c>
      <c r="K263" s="78">
        <v>8970</v>
      </c>
      <c r="L263" s="77">
        <f t="shared" si="27"/>
        <v>-2.5100000000002183</v>
      </c>
      <c r="M263" s="78">
        <v>-12655</v>
      </c>
      <c r="N263" s="78">
        <v>-226.14554000000001</v>
      </c>
      <c r="O263" s="78">
        <v>1397</v>
      </c>
      <c r="P263" s="78">
        <v>6.2718499999999997</v>
      </c>
      <c r="Q263" s="144">
        <v>-12305.75</v>
      </c>
      <c r="R263" s="78">
        <v>442</v>
      </c>
      <c r="S263" s="78">
        <v>11424</v>
      </c>
      <c r="T263" s="78">
        <v>4258</v>
      </c>
      <c r="U263" s="78">
        <v>26863</v>
      </c>
      <c r="V263" s="219">
        <v>-0.15850798496072666</v>
      </c>
      <c r="W263" s="78">
        <v>-2064</v>
      </c>
      <c r="X263" s="78">
        <v>-12177</v>
      </c>
      <c r="Y263" s="78">
        <v>-4626</v>
      </c>
      <c r="Z263" s="78">
        <v>-10130</v>
      </c>
      <c r="AA263" s="78">
        <v>97.79</v>
      </c>
      <c r="AB263" s="78">
        <v>122.21</v>
      </c>
      <c r="AC263" s="78">
        <v>290749</v>
      </c>
      <c r="AD263" s="104">
        <v>17.551469999999998</v>
      </c>
      <c r="AE263" s="78">
        <v>267453</v>
      </c>
      <c r="AF263" s="104">
        <v>6.0602200000000002</v>
      </c>
      <c r="AG263" s="78">
        <v>-91125</v>
      </c>
      <c r="AH263" s="104">
        <v>-11.922790000000001</v>
      </c>
      <c r="AI263" s="78">
        <v>16383</v>
      </c>
      <c r="AJ263" s="104">
        <v>-1.8017099999999999</v>
      </c>
      <c r="AK263" s="78">
        <v>9100</v>
      </c>
      <c r="AL263" s="78">
        <v>8800</v>
      </c>
      <c r="AM263" s="8">
        <v>9000</v>
      </c>
      <c r="AN263" s="78">
        <v>95</v>
      </c>
      <c r="AO263" s="78">
        <v>9000</v>
      </c>
      <c r="AP263" s="78">
        <v>8500</v>
      </c>
      <c r="AQ263" s="78">
        <v>8900</v>
      </c>
      <c r="AR263" s="78">
        <v>310</v>
      </c>
      <c r="AS263" s="78">
        <v>0</v>
      </c>
      <c r="AT263" s="78">
        <v>0</v>
      </c>
      <c r="AU263" s="78">
        <v>0</v>
      </c>
      <c r="AV263" s="78">
        <v>0</v>
      </c>
      <c r="AW263" s="77">
        <v>14.64</v>
      </c>
      <c r="AX263" s="144">
        <f t="shared" si="22"/>
        <v>0.44</v>
      </c>
      <c r="AY263" s="144">
        <f t="shared" si="23"/>
        <v>0.26</v>
      </c>
      <c r="AZ263" s="144">
        <f t="shared" si="24"/>
        <v>0.13</v>
      </c>
      <c r="BA263" s="54">
        <f t="shared" si="25"/>
        <v>15.945518672138737</v>
      </c>
      <c r="BB263" s="54">
        <f t="shared" si="26"/>
        <v>12.886481327861256</v>
      </c>
    </row>
    <row r="264" spans="1:54" x14ac:dyDescent="0.25">
      <c r="A264" s="3">
        <v>40560</v>
      </c>
      <c r="B264" s="77">
        <v>8925.09</v>
      </c>
      <c r="C264" s="77">
        <v>1283.1353799999999</v>
      </c>
      <c r="D264" s="77">
        <v>24.828800000000001</v>
      </c>
      <c r="E264" s="77">
        <f t="shared" si="21"/>
        <v>809.90000000000009</v>
      </c>
      <c r="F264" s="77">
        <v>-13.700899999999999</v>
      </c>
      <c r="G264" s="77">
        <v>-10.7597</v>
      </c>
      <c r="H264">
        <v>0</v>
      </c>
      <c r="I264" s="78">
        <v>8922</v>
      </c>
      <c r="J264">
        <v>201101</v>
      </c>
      <c r="K264" s="78">
        <v>8922</v>
      </c>
      <c r="L264" s="77">
        <f t="shared" si="27"/>
        <v>-3.0900000000001455</v>
      </c>
      <c r="M264" s="78">
        <v>-14739</v>
      </c>
      <c r="N264" s="78">
        <v>-261.98903000000001</v>
      </c>
      <c r="O264" s="78">
        <v>918</v>
      </c>
      <c r="P264" s="78">
        <v>4.10684</v>
      </c>
      <c r="Q264" s="144">
        <v>-14509.5</v>
      </c>
      <c r="R264" s="78">
        <v>266</v>
      </c>
      <c r="S264" s="78">
        <v>10841</v>
      </c>
      <c r="T264" s="78">
        <v>3044</v>
      </c>
      <c r="U264" s="78">
        <v>29254</v>
      </c>
      <c r="V264" s="219">
        <v>-0.10405414644151227</v>
      </c>
      <c r="W264" s="78">
        <v>-975</v>
      </c>
      <c r="X264" s="78">
        <v>-12619</v>
      </c>
      <c r="Y264" s="78">
        <v>-4985</v>
      </c>
      <c r="Z264" s="78">
        <v>-10214</v>
      </c>
      <c r="AA264" s="78">
        <v>92.67</v>
      </c>
      <c r="AB264" s="78">
        <v>117.19</v>
      </c>
      <c r="AC264" s="78">
        <v>299189</v>
      </c>
      <c r="AD264" s="104">
        <v>15.3925</v>
      </c>
      <c r="AE264" s="78">
        <v>272889</v>
      </c>
      <c r="AF264" s="104">
        <v>6.7823799999999999</v>
      </c>
      <c r="AG264" s="78">
        <v>-116403</v>
      </c>
      <c r="AH264" s="104">
        <v>-11.15766</v>
      </c>
      <c r="AI264" s="78">
        <v>17954</v>
      </c>
      <c r="AJ264" s="104">
        <v>-1.5137100000000001</v>
      </c>
      <c r="AK264" s="78">
        <v>9100</v>
      </c>
      <c r="AL264" s="78">
        <v>8800</v>
      </c>
      <c r="AM264" s="8">
        <v>8900</v>
      </c>
      <c r="AN264" s="78">
        <v>79.5</v>
      </c>
      <c r="AO264" s="78">
        <v>9000</v>
      </c>
      <c r="AP264" s="78">
        <v>8500</v>
      </c>
      <c r="AQ264" s="78">
        <v>8900</v>
      </c>
      <c r="AR264" s="78">
        <v>288</v>
      </c>
      <c r="AS264" s="78">
        <v>0</v>
      </c>
      <c r="AT264" s="78">
        <v>0</v>
      </c>
      <c r="AU264" s="78">
        <v>0</v>
      </c>
      <c r="AV264" s="78">
        <v>0</v>
      </c>
      <c r="AW264" s="77">
        <v>16.399999999999999</v>
      </c>
      <c r="AX264" s="144">
        <f t="shared" si="22"/>
        <v>0.86</v>
      </c>
      <c r="AY264" s="144">
        <f t="shared" si="23"/>
        <v>0.56999999999999995</v>
      </c>
      <c r="AZ264" s="144">
        <f t="shared" si="24"/>
        <v>0.3</v>
      </c>
      <c r="BA264" s="54">
        <f t="shared" si="25"/>
        <v>16.272406582433167</v>
      </c>
      <c r="BB264" s="54">
        <f t="shared" si="26"/>
        <v>12.736593417566828</v>
      </c>
    </row>
    <row r="265" spans="1:54" x14ac:dyDescent="0.25">
      <c r="A265" s="3">
        <v>40561</v>
      </c>
      <c r="B265" s="77">
        <v>8988</v>
      </c>
      <c r="C265" s="77">
        <v>1303.3688999999999</v>
      </c>
      <c r="D265" s="77">
        <v>55.715200000000003</v>
      </c>
      <c r="E265" s="77">
        <f t="shared" si="21"/>
        <v>843.02230000000009</v>
      </c>
      <c r="F265" s="77">
        <v>-7.2954999999999997</v>
      </c>
      <c r="G265" s="77">
        <v>4.4622000000000002</v>
      </c>
      <c r="H265">
        <v>0</v>
      </c>
      <c r="I265" s="78">
        <v>8972</v>
      </c>
      <c r="J265">
        <v>201101</v>
      </c>
      <c r="K265" s="78">
        <v>8972</v>
      </c>
      <c r="L265" s="77">
        <f t="shared" si="27"/>
        <v>-16</v>
      </c>
      <c r="M265" s="78">
        <v>-15003</v>
      </c>
      <c r="N265" s="78">
        <v>-268.29563000000002</v>
      </c>
      <c r="O265" s="78">
        <v>2230</v>
      </c>
      <c r="P265" s="78">
        <v>10.0185</v>
      </c>
      <c r="Q265" s="144">
        <v>-14445.5</v>
      </c>
      <c r="R265" s="78">
        <v>492</v>
      </c>
      <c r="S265" s="78">
        <v>15016</v>
      </c>
      <c r="T265" s="78">
        <v>6206</v>
      </c>
      <c r="U265" s="78">
        <v>27950</v>
      </c>
      <c r="V265" s="219">
        <v>-0.22203935599284436</v>
      </c>
      <c r="W265" s="78">
        <v>-93</v>
      </c>
      <c r="X265" s="78">
        <v>-13033</v>
      </c>
      <c r="Y265" s="78">
        <v>-2052</v>
      </c>
      <c r="Z265" s="78">
        <v>-8624</v>
      </c>
      <c r="AA265" s="78">
        <v>89.87</v>
      </c>
      <c r="AB265" s="78">
        <v>120.58</v>
      </c>
      <c r="AC265" s="78">
        <v>332115</v>
      </c>
      <c r="AD265" s="104">
        <v>17.645710000000001</v>
      </c>
      <c r="AE265" s="78">
        <v>280314</v>
      </c>
      <c r="AF265" s="104">
        <v>6.1219000000000001</v>
      </c>
      <c r="AG265" s="78">
        <v>-131888</v>
      </c>
      <c r="AH265" s="104">
        <v>-12.283250000000001</v>
      </c>
      <c r="AI265" s="78">
        <v>-1551</v>
      </c>
      <c r="AJ265" s="104">
        <v>-1.78616</v>
      </c>
      <c r="AK265" s="78">
        <v>9100</v>
      </c>
      <c r="AL265" s="78">
        <v>8800</v>
      </c>
      <c r="AM265" s="8">
        <v>9000</v>
      </c>
      <c r="AN265" s="78">
        <v>58.5</v>
      </c>
      <c r="AO265" s="78">
        <v>9000</v>
      </c>
      <c r="AP265" s="78">
        <v>8500</v>
      </c>
      <c r="AQ265" s="78">
        <v>9000</v>
      </c>
      <c r="AR265" s="78">
        <v>276</v>
      </c>
      <c r="AS265" s="78">
        <v>0</v>
      </c>
      <c r="AT265" s="78">
        <v>0</v>
      </c>
      <c r="AU265" s="78">
        <v>0</v>
      </c>
      <c r="AV265" s="78">
        <v>0</v>
      </c>
      <c r="AW265" s="77">
        <v>16.190000000000001</v>
      </c>
      <c r="AX265" s="144">
        <f t="shared" si="22"/>
        <v>0.79</v>
      </c>
      <c r="AY265" s="144">
        <f t="shared" si="23"/>
        <v>0.55000000000000004</v>
      </c>
      <c r="AZ265" s="144">
        <f t="shared" si="24"/>
        <v>0.28000000000000003</v>
      </c>
      <c r="BA265" s="54">
        <f t="shared" si="25"/>
        <v>16.505166618340766</v>
      </c>
      <c r="BB265" s="54">
        <f t="shared" si="26"/>
        <v>12.753833381659227</v>
      </c>
    </row>
    <row r="266" spans="1:54" x14ac:dyDescent="0.25">
      <c r="A266" s="3">
        <v>40562</v>
      </c>
      <c r="B266" s="77">
        <v>9086.02</v>
      </c>
      <c r="C266" s="77">
        <v>1517.3969999999999</v>
      </c>
      <c r="D266" s="77">
        <v>107.59049999999999</v>
      </c>
      <c r="E266" s="77">
        <f t="shared" si="21"/>
        <v>919.20940000000007</v>
      </c>
      <c r="F266" s="77">
        <v>-1.0743</v>
      </c>
      <c r="G266" s="77">
        <v>-5.7265999999999995</v>
      </c>
      <c r="H266" t="s">
        <v>1618</v>
      </c>
      <c r="I266" s="78">
        <v>9083</v>
      </c>
      <c r="J266">
        <v>201102</v>
      </c>
      <c r="K266" s="78">
        <v>9049</v>
      </c>
      <c r="L266" s="77">
        <f t="shared" si="27"/>
        <v>-37.020000000000437</v>
      </c>
      <c r="M266" s="78">
        <v>-6522</v>
      </c>
      <c r="N266" s="78">
        <v>-117.48499</v>
      </c>
      <c r="O266" s="78">
        <v>2511</v>
      </c>
      <c r="P266" s="78">
        <v>11.374079999999999</v>
      </c>
      <c r="Q266" s="144">
        <v>-5894.25</v>
      </c>
      <c r="R266" s="78">
        <v>833</v>
      </c>
      <c r="S266" s="78">
        <v>5715</v>
      </c>
      <c r="T266" s="78">
        <v>4206</v>
      </c>
      <c r="U266" s="78">
        <v>18628</v>
      </c>
      <c r="V266" s="219">
        <v>-0.22578913463603179</v>
      </c>
      <c r="W266" s="78">
        <v>-1021</v>
      </c>
      <c r="X266" s="78">
        <v>-1021</v>
      </c>
      <c r="Y266" s="78">
        <v>-5937</v>
      </c>
      <c r="Z266" s="78">
        <v>-5160</v>
      </c>
      <c r="AA266" s="78">
        <v>79.290000000000006</v>
      </c>
      <c r="AB266" s="78">
        <v>126.93</v>
      </c>
      <c r="AC266" s="78">
        <v>176215</v>
      </c>
      <c r="AD266" s="104">
        <v>16.811610000000002</v>
      </c>
      <c r="AE266" s="78">
        <v>149786</v>
      </c>
      <c r="AF266" s="104">
        <v>5.7201500000000003</v>
      </c>
      <c r="AG266" s="78">
        <v>-51079</v>
      </c>
      <c r="AH266" s="104">
        <v>-12.17313</v>
      </c>
      <c r="AI266" s="78">
        <v>-5281</v>
      </c>
      <c r="AJ266" s="104">
        <v>-2.6096400000000002</v>
      </c>
      <c r="AK266" s="78">
        <v>9300</v>
      </c>
      <c r="AL266" s="78">
        <v>8500</v>
      </c>
      <c r="AM266" s="8">
        <v>9000</v>
      </c>
      <c r="AN266" s="78">
        <v>267</v>
      </c>
      <c r="AO266" s="78">
        <v>9500</v>
      </c>
      <c r="AP266" s="78">
        <v>8400</v>
      </c>
      <c r="AQ266" s="78">
        <v>9000</v>
      </c>
      <c r="AR266" s="78">
        <v>426</v>
      </c>
      <c r="AS266" s="78">
        <v>0</v>
      </c>
      <c r="AT266" s="78">
        <v>0</v>
      </c>
      <c r="AU266" s="78">
        <v>0</v>
      </c>
      <c r="AV266" s="78">
        <v>0</v>
      </c>
      <c r="AW266" s="77">
        <v>15.83</v>
      </c>
      <c r="AX266" s="144">
        <f t="shared" si="22"/>
        <v>0.72</v>
      </c>
      <c r="AY266" s="144">
        <f t="shared" si="23"/>
        <v>0.46</v>
      </c>
      <c r="AZ266" s="144">
        <f t="shared" si="24"/>
        <v>0.23</v>
      </c>
      <c r="BA266" s="54">
        <f t="shared" si="25"/>
        <v>16.593858229403804</v>
      </c>
      <c r="BB266" s="54">
        <f t="shared" si="26"/>
        <v>12.919141770596189</v>
      </c>
    </row>
    <row r="267" spans="1:54" x14ac:dyDescent="0.25">
      <c r="A267" s="3">
        <v>40563</v>
      </c>
      <c r="B267" s="77">
        <v>9022.17</v>
      </c>
      <c r="C267" s="77">
        <v>1204.6189400000001</v>
      </c>
      <c r="D267" s="77">
        <v>6.4211</v>
      </c>
      <c r="E267" s="77">
        <f t="shared" si="21"/>
        <v>868.9303000000001</v>
      </c>
      <c r="F267" s="77">
        <v>-8.8532000000000011</v>
      </c>
      <c r="G267" s="77">
        <v>-1.5363</v>
      </c>
      <c r="H267">
        <v>0</v>
      </c>
      <c r="I267" s="78">
        <v>9009</v>
      </c>
      <c r="J267">
        <v>201102</v>
      </c>
      <c r="K267" s="78">
        <v>9009</v>
      </c>
      <c r="L267" s="77">
        <f t="shared" si="27"/>
        <v>-13.170000000000073</v>
      </c>
      <c r="M267" s="78">
        <v>-9557</v>
      </c>
      <c r="N267" s="78">
        <v>-171.51245</v>
      </c>
      <c r="O267" s="78">
        <v>1520</v>
      </c>
      <c r="P267" s="78">
        <v>6.8733199999999997</v>
      </c>
      <c r="Q267" s="144">
        <v>-9177</v>
      </c>
      <c r="R267" s="78">
        <v>863</v>
      </c>
      <c r="S267" s="78">
        <v>5798</v>
      </c>
      <c r="T267" s="78">
        <v>1408</v>
      </c>
      <c r="U267" s="78">
        <v>20860</v>
      </c>
      <c r="V267" s="219">
        <v>-6.749760306807287E-2</v>
      </c>
      <c r="W267" s="78">
        <v>-2279</v>
      </c>
      <c r="X267" s="78">
        <v>-2279</v>
      </c>
      <c r="Y267" s="78">
        <v>-6542</v>
      </c>
      <c r="Z267" s="78">
        <v>-8670</v>
      </c>
      <c r="AA267" s="78">
        <v>104.85</v>
      </c>
      <c r="AB267" s="78">
        <v>105.18</v>
      </c>
      <c r="AC267" s="78">
        <v>182457</v>
      </c>
      <c r="AD267" s="104">
        <v>17.37847</v>
      </c>
      <c r="AE267" s="78">
        <v>168956</v>
      </c>
      <c r="AF267" s="104">
        <v>6.1226099999999999</v>
      </c>
      <c r="AG267" s="78">
        <v>-52930</v>
      </c>
      <c r="AH267" s="104">
        <v>-13.68187</v>
      </c>
      <c r="AI267" s="78">
        <v>-4271</v>
      </c>
      <c r="AJ267" s="104">
        <v>-2.3154499999999998</v>
      </c>
      <c r="AK267" s="78">
        <v>9300</v>
      </c>
      <c r="AL267" s="78">
        <v>8600</v>
      </c>
      <c r="AM267" s="8">
        <v>9000</v>
      </c>
      <c r="AN267" s="78">
        <v>254</v>
      </c>
      <c r="AO267" s="78">
        <v>9500</v>
      </c>
      <c r="AP267" s="78">
        <v>8400</v>
      </c>
      <c r="AQ267" s="78">
        <v>9000</v>
      </c>
      <c r="AR267" s="78">
        <v>420</v>
      </c>
      <c r="AS267" s="78">
        <v>0</v>
      </c>
      <c r="AT267" s="78">
        <v>0</v>
      </c>
      <c r="AU267" s="78">
        <v>0</v>
      </c>
      <c r="AV267" s="78">
        <v>0</v>
      </c>
      <c r="AW267" s="77">
        <v>14.05</v>
      </c>
      <c r="AX267" s="144">
        <f t="shared" si="22"/>
        <v>0.2</v>
      </c>
      <c r="AY267" s="144">
        <f t="shared" si="23"/>
        <v>0.12</v>
      </c>
      <c r="AZ267" s="144">
        <f t="shared" si="24"/>
        <v>0.06</v>
      </c>
      <c r="BA267" s="54">
        <f t="shared" si="25"/>
        <v>16.541824166830551</v>
      </c>
      <c r="BB267" s="54">
        <f t="shared" si="26"/>
        <v>13.04017583316945</v>
      </c>
    </row>
    <row r="268" spans="1:54" x14ac:dyDescent="0.25">
      <c r="A268" s="3">
        <v>40564</v>
      </c>
      <c r="B268" s="77">
        <v>8954.3799999999992</v>
      </c>
      <c r="C268" s="77">
        <v>1217.2262900000001</v>
      </c>
      <c r="D268" s="77">
        <v>-73.919399999999996</v>
      </c>
      <c r="E268" s="77">
        <f t="shared" si="21"/>
        <v>749.49380000000008</v>
      </c>
      <c r="F268" s="77">
        <v>-3.2861000000000002</v>
      </c>
      <c r="G268" s="77">
        <v>-5.9392999999999994</v>
      </c>
      <c r="H268">
        <v>0</v>
      </c>
      <c r="I268" s="78">
        <v>8907</v>
      </c>
      <c r="J268">
        <v>201102</v>
      </c>
      <c r="K268" s="78">
        <v>8907</v>
      </c>
      <c r="L268" s="77">
        <f t="shared" si="27"/>
        <v>-47.3799999999992</v>
      </c>
      <c r="M268" s="78">
        <v>-11890</v>
      </c>
      <c r="N268" s="78">
        <v>-211.01795999999999</v>
      </c>
      <c r="O268" s="78">
        <v>265</v>
      </c>
      <c r="P268" s="78">
        <v>1.23044</v>
      </c>
      <c r="Q268" s="144">
        <v>-11823.75</v>
      </c>
      <c r="R268" s="78">
        <v>755</v>
      </c>
      <c r="S268" s="78">
        <v>4461</v>
      </c>
      <c r="T268" s="78">
        <v>88</v>
      </c>
      <c r="U268" s="78">
        <v>24378</v>
      </c>
      <c r="V268" s="219">
        <v>-3.6098121256870948E-3</v>
      </c>
      <c r="W268" s="78">
        <v>-4445</v>
      </c>
      <c r="X268" s="78">
        <v>-6594</v>
      </c>
      <c r="Y268" s="78">
        <v>-10148</v>
      </c>
      <c r="Z268" s="78">
        <v>-11532</v>
      </c>
      <c r="AA268" s="78">
        <v>102.45</v>
      </c>
      <c r="AB268" s="78">
        <v>102.93</v>
      </c>
      <c r="AC268" s="78">
        <v>182781</v>
      </c>
      <c r="AD268" s="104">
        <v>14.845359999999999</v>
      </c>
      <c r="AE268" s="78">
        <v>179184</v>
      </c>
      <c r="AF268" s="104">
        <v>8.0166299999999993</v>
      </c>
      <c r="AG268" s="78">
        <v>-62610</v>
      </c>
      <c r="AH268" s="104">
        <v>-12.281140000000001</v>
      </c>
      <c r="AI268" s="78">
        <v>8156</v>
      </c>
      <c r="AJ268" s="104">
        <v>-2.7214</v>
      </c>
      <c r="AK268" s="78">
        <v>9300</v>
      </c>
      <c r="AL268" s="78">
        <v>8600</v>
      </c>
      <c r="AM268" s="8">
        <v>8900</v>
      </c>
      <c r="AN268" s="78">
        <v>257</v>
      </c>
      <c r="AO268" s="78">
        <v>9500</v>
      </c>
      <c r="AP268" s="78">
        <v>8400</v>
      </c>
      <c r="AQ268" s="78">
        <v>8900</v>
      </c>
      <c r="AR268" s="78">
        <v>421</v>
      </c>
      <c r="AS268" s="78">
        <v>0</v>
      </c>
      <c r="AT268" s="78">
        <v>0</v>
      </c>
      <c r="AU268" s="78">
        <v>0</v>
      </c>
      <c r="AV268" s="78">
        <v>0</v>
      </c>
      <c r="AW268" s="77">
        <v>14.58</v>
      </c>
      <c r="AX268" s="144">
        <f t="shared" si="22"/>
        <v>0.44</v>
      </c>
      <c r="AY268" s="144">
        <f t="shared" si="23"/>
        <v>0.26</v>
      </c>
      <c r="AZ268" s="144">
        <f t="shared" si="24"/>
        <v>0.13</v>
      </c>
      <c r="BA268" s="54">
        <f t="shared" si="25"/>
        <v>16.481446017484192</v>
      </c>
      <c r="BB268" s="54">
        <f t="shared" si="26"/>
        <v>13.216553982515807</v>
      </c>
    </row>
    <row r="269" spans="1:54" x14ac:dyDescent="0.25">
      <c r="A269" s="3">
        <v>40567</v>
      </c>
      <c r="B269" s="77">
        <v>8947.7900000000009</v>
      </c>
      <c r="C269" s="77">
        <v>957.26769000000002</v>
      </c>
      <c r="D269" s="77">
        <v>2.7241000000000004</v>
      </c>
      <c r="E269" s="77">
        <f t="shared" si="21"/>
        <v>708.17060000000004</v>
      </c>
      <c r="F269" s="77">
        <v>-6.3690999999999995</v>
      </c>
      <c r="G269" s="77">
        <v>-5.4297000000000004</v>
      </c>
      <c r="H269">
        <v>0</v>
      </c>
      <c r="I269" s="78">
        <v>8947</v>
      </c>
      <c r="J269">
        <v>201102</v>
      </c>
      <c r="K269" s="78">
        <v>8947</v>
      </c>
      <c r="L269" s="77">
        <f t="shared" si="27"/>
        <v>-0.79000000000087311</v>
      </c>
      <c r="M269" s="78">
        <v>-11236</v>
      </c>
      <c r="N269" s="78">
        <v>-200.19578000000001</v>
      </c>
      <c r="O269" s="78">
        <v>346</v>
      </c>
      <c r="P269" s="78">
        <v>1.6050199999999999</v>
      </c>
      <c r="Q269" s="144">
        <v>-11149.5</v>
      </c>
      <c r="R269" s="78">
        <v>711</v>
      </c>
      <c r="S269" s="78">
        <v>4941</v>
      </c>
      <c r="T269" s="78">
        <v>383</v>
      </c>
      <c r="U269" s="78">
        <v>24553</v>
      </c>
      <c r="V269" s="219">
        <v>-1.5598908483688348E-2</v>
      </c>
      <c r="W269" s="78">
        <v>-4477</v>
      </c>
      <c r="X269" s="78">
        <v>-4477</v>
      </c>
      <c r="Y269" s="78">
        <v>-10618</v>
      </c>
      <c r="Z269" s="78">
        <v>-11700</v>
      </c>
      <c r="AA269" s="78">
        <v>102.15</v>
      </c>
      <c r="AB269" s="78">
        <v>101.76</v>
      </c>
      <c r="AC269" s="78">
        <v>181976</v>
      </c>
      <c r="AD269" s="104">
        <v>15.68122</v>
      </c>
      <c r="AE269" s="78">
        <v>188347</v>
      </c>
      <c r="AF269" s="104">
        <v>7.0621</v>
      </c>
      <c r="AG269" s="78">
        <v>-58949</v>
      </c>
      <c r="AH269" s="104">
        <v>-13.133940000000001</v>
      </c>
      <c r="AI269" s="78">
        <v>10464</v>
      </c>
      <c r="AJ269" s="104">
        <v>-2.6097100000000002</v>
      </c>
      <c r="AK269" s="78">
        <v>9300</v>
      </c>
      <c r="AL269" s="78">
        <v>8500</v>
      </c>
      <c r="AM269" s="8">
        <v>8900</v>
      </c>
      <c r="AN269" s="78">
        <v>246</v>
      </c>
      <c r="AO269" s="78">
        <v>9500</v>
      </c>
      <c r="AP269" s="78">
        <v>8400</v>
      </c>
      <c r="AQ269" s="78">
        <v>8900</v>
      </c>
      <c r="AR269" s="78">
        <v>412</v>
      </c>
      <c r="AS269" s="78">
        <v>0</v>
      </c>
      <c r="AT269" s="78">
        <v>0</v>
      </c>
      <c r="AU269" s="78">
        <v>0</v>
      </c>
      <c r="AV269" s="78">
        <v>0</v>
      </c>
      <c r="AW269" s="77">
        <v>14.9</v>
      </c>
      <c r="AX269" s="144">
        <f t="shared" si="22"/>
        <v>0.68</v>
      </c>
      <c r="AY269" s="144">
        <f t="shared" si="23"/>
        <v>0.4</v>
      </c>
      <c r="AZ269" s="144">
        <f t="shared" si="24"/>
        <v>0.2</v>
      </c>
      <c r="BA269" s="54">
        <f t="shared" si="25"/>
        <v>16.438205666160211</v>
      </c>
      <c r="BB269" s="54">
        <f t="shared" si="26"/>
        <v>13.388794333839789</v>
      </c>
    </row>
    <row r="270" spans="1:54" x14ac:dyDescent="0.25">
      <c r="A270" s="3">
        <v>40568</v>
      </c>
      <c r="B270" s="77">
        <v>8991.39</v>
      </c>
      <c r="C270" s="77">
        <v>1156.54757</v>
      </c>
      <c r="D270" s="77">
        <v>77.251800000000003</v>
      </c>
      <c r="E270" s="77">
        <f t="shared" si="21"/>
        <v>749.0825000000001</v>
      </c>
      <c r="F270" s="77">
        <v>5.375</v>
      </c>
      <c r="G270" s="77">
        <v>-2.5602</v>
      </c>
      <c r="H270">
        <v>0</v>
      </c>
      <c r="I270" s="78">
        <v>8966</v>
      </c>
      <c r="J270">
        <v>201102</v>
      </c>
      <c r="K270" s="78">
        <v>8966</v>
      </c>
      <c r="L270" s="77">
        <f t="shared" si="27"/>
        <v>-25.389999999999418</v>
      </c>
      <c r="M270" s="78">
        <v>-12344</v>
      </c>
      <c r="N270" s="78">
        <v>-220.54862</v>
      </c>
      <c r="O270" s="78">
        <v>836</v>
      </c>
      <c r="P270" s="78">
        <v>3.8135699999999999</v>
      </c>
      <c r="Q270" s="144">
        <v>-12135</v>
      </c>
      <c r="R270" s="78">
        <v>734</v>
      </c>
      <c r="S270" s="78">
        <v>6079</v>
      </c>
      <c r="T270" s="78">
        <v>1331</v>
      </c>
      <c r="U270" s="78">
        <v>24048</v>
      </c>
      <c r="V270" s="219">
        <v>-5.5347638057218894E-2</v>
      </c>
      <c r="W270" s="78">
        <v>-5720</v>
      </c>
      <c r="X270" s="78">
        <v>-5720</v>
      </c>
      <c r="Y270" s="78">
        <v>-11249</v>
      </c>
      <c r="Z270" s="78">
        <v>-12997</v>
      </c>
      <c r="AA270" s="78">
        <v>101.77</v>
      </c>
      <c r="AB270" s="78">
        <v>104.61</v>
      </c>
      <c r="AC270" s="78">
        <v>191461</v>
      </c>
      <c r="AD270" s="104">
        <v>16.148140000000001</v>
      </c>
      <c r="AE270" s="78">
        <v>194269</v>
      </c>
      <c r="AF270" s="104">
        <v>6.56745</v>
      </c>
      <c r="AG270" s="78">
        <v>-65718</v>
      </c>
      <c r="AH270" s="104">
        <v>-13.46589</v>
      </c>
      <c r="AI270" s="78">
        <v>23375</v>
      </c>
      <c r="AJ270" s="104">
        <v>-2.3367499999999999</v>
      </c>
      <c r="AK270" s="78">
        <v>9300</v>
      </c>
      <c r="AL270" s="78">
        <v>8500</v>
      </c>
      <c r="AM270" s="8">
        <v>9000</v>
      </c>
      <c r="AN270" s="78">
        <v>221</v>
      </c>
      <c r="AO270" s="78">
        <v>9500</v>
      </c>
      <c r="AP270" s="78">
        <v>8400</v>
      </c>
      <c r="AQ270" s="78">
        <v>8900</v>
      </c>
      <c r="AR270" s="78">
        <v>396</v>
      </c>
      <c r="AS270" s="78">
        <v>0</v>
      </c>
      <c r="AT270" s="78">
        <v>0</v>
      </c>
      <c r="AU270" s="78">
        <v>0</v>
      </c>
      <c r="AV270" s="78">
        <v>0</v>
      </c>
      <c r="AW270" s="77">
        <v>14.23</v>
      </c>
      <c r="AX270" s="144">
        <f t="shared" si="22"/>
        <v>0.34</v>
      </c>
      <c r="AY270" s="144">
        <f t="shared" si="23"/>
        <v>0.2</v>
      </c>
      <c r="AZ270" s="144">
        <f t="shared" si="24"/>
        <v>0.1</v>
      </c>
      <c r="BA270" s="54">
        <f t="shared" si="25"/>
        <v>16.401276253795849</v>
      </c>
      <c r="BB270" s="54">
        <f t="shared" si="26"/>
        <v>13.471723746204146</v>
      </c>
    </row>
    <row r="271" spans="1:54" x14ac:dyDescent="0.25">
      <c r="A271" s="3">
        <v>40569</v>
      </c>
      <c r="B271" s="77">
        <v>9055.59</v>
      </c>
      <c r="C271" s="77">
        <v>1302.13832</v>
      </c>
      <c r="D271" s="77">
        <v>84.904899999999998</v>
      </c>
      <c r="E271" s="77">
        <f t="shared" si="21"/>
        <v>805.3143</v>
      </c>
      <c r="F271" s="77">
        <v>4.2663000000000002</v>
      </c>
      <c r="G271" s="77">
        <v>11.480699999999999</v>
      </c>
      <c r="H271">
        <v>0</v>
      </c>
      <c r="I271" s="78">
        <v>9052</v>
      </c>
      <c r="J271">
        <v>201102</v>
      </c>
      <c r="K271" s="78">
        <v>9052</v>
      </c>
      <c r="L271" s="77">
        <f t="shared" si="27"/>
        <v>-3.5900000000001455</v>
      </c>
      <c r="M271" s="78">
        <v>-9456</v>
      </c>
      <c r="N271" s="78">
        <v>-170.37752</v>
      </c>
      <c r="O271" s="78">
        <v>2410</v>
      </c>
      <c r="P271" s="78">
        <v>10.968920000000001</v>
      </c>
      <c r="Q271" s="144">
        <v>-8853.5</v>
      </c>
      <c r="R271" s="78">
        <v>944</v>
      </c>
      <c r="S271" s="78">
        <v>7323</v>
      </c>
      <c r="T271" s="78">
        <v>5920</v>
      </c>
      <c r="U271" s="78">
        <v>24325</v>
      </c>
      <c r="V271" s="219">
        <v>-0.24337101747173689</v>
      </c>
      <c r="W271" s="78">
        <v>-2928</v>
      </c>
      <c r="X271" s="78">
        <v>-6044</v>
      </c>
      <c r="Y271" s="78">
        <v>-7857</v>
      </c>
      <c r="Z271" s="78">
        <v>-10796</v>
      </c>
      <c r="AA271" s="78">
        <v>94.46</v>
      </c>
      <c r="AB271" s="78">
        <v>106.55</v>
      </c>
      <c r="AC271" s="78">
        <v>204269</v>
      </c>
      <c r="AD271" s="104">
        <v>18.33118</v>
      </c>
      <c r="AE271" s="78">
        <v>206637</v>
      </c>
      <c r="AF271" s="104">
        <v>5.3249599999999999</v>
      </c>
      <c r="AG271" s="78">
        <v>-57701</v>
      </c>
      <c r="AH271" s="104">
        <v>-14.67041</v>
      </c>
      <c r="AI271" s="78">
        <v>17201</v>
      </c>
      <c r="AJ271" s="104">
        <v>-1.88391</v>
      </c>
      <c r="AK271" s="78">
        <v>9300</v>
      </c>
      <c r="AL271" s="78">
        <v>8600</v>
      </c>
      <c r="AM271" s="8">
        <v>9100</v>
      </c>
      <c r="AN271" s="78">
        <v>212</v>
      </c>
      <c r="AO271" s="78">
        <v>9500</v>
      </c>
      <c r="AP271" s="78">
        <v>8400</v>
      </c>
      <c r="AQ271" s="78">
        <v>9000</v>
      </c>
      <c r="AR271" s="78">
        <v>376</v>
      </c>
      <c r="AS271" s="78">
        <v>0</v>
      </c>
      <c r="AT271" s="78">
        <v>0</v>
      </c>
      <c r="AU271" s="78">
        <v>0</v>
      </c>
      <c r="AV271" s="78">
        <v>0</v>
      </c>
      <c r="AW271" s="77">
        <v>13.71</v>
      </c>
      <c r="AX271" s="144">
        <f t="shared" si="22"/>
        <v>0.17</v>
      </c>
      <c r="AY271" s="144">
        <f t="shared" si="23"/>
        <v>0.1</v>
      </c>
      <c r="AZ271" s="144">
        <f t="shared" si="24"/>
        <v>0.05</v>
      </c>
      <c r="BA271" s="54">
        <f t="shared" si="25"/>
        <v>16.440933407446398</v>
      </c>
      <c r="BB271" s="54">
        <f t="shared" si="26"/>
        <v>13.388066592553603</v>
      </c>
    </row>
    <row r="272" spans="1:54" x14ac:dyDescent="0.25">
      <c r="A272" s="3">
        <v>40570</v>
      </c>
      <c r="B272" s="77">
        <v>9102.33</v>
      </c>
      <c r="C272" s="77">
        <v>1418.7592299999999</v>
      </c>
      <c r="D272" s="77">
        <v>135.0729</v>
      </c>
      <c r="E272" s="77">
        <f t="shared" si="21"/>
        <v>898.09830000000011</v>
      </c>
      <c r="F272" s="77">
        <v>0.34450000000000003</v>
      </c>
      <c r="G272" s="77">
        <v>-4.1700000000000001E-2</v>
      </c>
      <c r="H272">
        <v>0</v>
      </c>
      <c r="I272" s="78">
        <v>9105</v>
      </c>
      <c r="J272">
        <v>201102</v>
      </c>
      <c r="K272" s="78">
        <v>9105</v>
      </c>
      <c r="L272" s="77">
        <f t="shared" si="27"/>
        <v>2.6700000000000728</v>
      </c>
      <c r="M272" s="78">
        <v>-10440</v>
      </c>
      <c r="N272" s="78">
        <v>-189.23978</v>
      </c>
      <c r="O272" s="78">
        <v>2503</v>
      </c>
      <c r="P272" s="78">
        <v>11.45614</v>
      </c>
      <c r="Q272" s="144">
        <v>-9814.25</v>
      </c>
      <c r="R272" s="78">
        <v>940</v>
      </c>
      <c r="S272" s="78">
        <v>9436</v>
      </c>
      <c r="T272" s="78">
        <v>6531</v>
      </c>
      <c r="U272" s="78">
        <v>24625</v>
      </c>
      <c r="V272" s="219">
        <v>-0.26521827411167515</v>
      </c>
      <c r="W272" s="78">
        <v>-2363</v>
      </c>
      <c r="X272" s="78">
        <v>-6366</v>
      </c>
      <c r="Y272" s="78">
        <v>-6864</v>
      </c>
      <c r="Z272" s="78">
        <v>-11348</v>
      </c>
      <c r="AA272" s="78">
        <v>97.22</v>
      </c>
      <c r="AB272" s="78">
        <v>104.83</v>
      </c>
      <c r="AC272" s="78">
        <v>208944</v>
      </c>
      <c r="AD272" s="104">
        <v>20.322959999999998</v>
      </c>
      <c r="AE272" s="78">
        <v>212890</v>
      </c>
      <c r="AF272" s="104">
        <v>4.9632399999999999</v>
      </c>
      <c r="AG272" s="78">
        <v>-51157</v>
      </c>
      <c r="AH272" s="104">
        <v>-16.283860000000001</v>
      </c>
      <c r="AI272" s="78">
        <v>34012</v>
      </c>
      <c r="AJ272" s="104">
        <v>-1.4651700000000001</v>
      </c>
      <c r="AK272" s="78">
        <v>9300</v>
      </c>
      <c r="AL272" s="78">
        <v>8700</v>
      </c>
      <c r="AM272" s="8">
        <v>9100</v>
      </c>
      <c r="AN272" s="78">
        <v>208</v>
      </c>
      <c r="AO272" s="78">
        <v>9300</v>
      </c>
      <c r="AP272" s="78">
        <v>8400</v>
      </c>
      <c r="AQ272" s="78">
        <v>9100</v>
      </c>
      <c r="AR272" s="78">
        <v>376</v>
      </c>
      <c r="AS272" s="78">
        <v>0</v>
      </c>
      <c r="AT272" s="78">
        <v>0</v>
      </c>
      <c r="AU272" s="78">
        <v>0</v>
      </c>
      <c r="AV272" s="78">
        <v>0</v>
      </c>
      <c r="AW272" s="77">
        <v>14.12</v>
      </c>
      <c r="AX272" s="144">
        <f t="shared" si="22"/>
        <v>0.27</v>
      </c>
      <c r="AY272" s="144">
        <f t="shared" si="23"/>
        <v>0.16</v>
      </c>
      <c r="AZ272" s="144">
        <f t="shared" si="24"/>
        <v>0.08</v>
      </c>
      <c r="BA272" s="54">
        <f t="shared" si="25"/>
        <v>16.444234398662111</v>
      </c>
      <c r="BB272" s="54">
        <f t="shared" si="26"/>
        <v>13.378765601337889</v>
      </c>
    </row>
    <row r="273" spans="1:54" x14ac:dyDescent="0.25">
      <c r="A273" s="3">
        <v>40571</v>
      </c>
      <c r="B273" s="77">
        <v>9145.35</v>
      </c>
      <c r="C273" s="77">
        <v>1474.3166699999999</v>
      </c>
      <c r="D273" s="77">
        <v>89.683799999999991</v>
      </c>
      <c r="E273" s="77">
        <f t="shared" si="21"/>
        <v>993.44590000000017</v>
      </c>
      <c r="F273" s="77">
        <v>-0.34460000000000002</v>
      </c>
      <c r="G273" s="77">
        <v>-14.3566</v>
      </c>
      <c r="H273">
        <v>0</v>
      </c>
      <c r="I273" s="78">
        <v>9138</v>
      </c>
      <c r="J273">
        <v>201102</v>
      </c>
      <c r="K273" s="78">
        <v>9138</v>
      </c>
      <c r="L273" s="77">
        <f t="shared" si="27"/>
        <v>-7.3500000000003638</v>
      </c>
      <c r="M273" s="78">
        <v>-12201</v>
      </c>
      <c r="N273" s="78">
        <v>-222.04814999999999</v>
      </c>
      <c r="O273" s="78">
        <v>1910</v>
      </c>
      <c r="P273" s="78">
        <v>8.7897999999999996</v>
      </c>
      <c r="Q273" s="144">
        <v>-11723.5</v>
      </c>
      <c r="R273" s="78">
        <v>974</v>
      </c>
      <c r="S273" s="78">
        <v>9794</v>
      </c>
      <c r="T273" s="78">
        <v>5172</v>
      </c>
      <c r="U273" s="78">
        <v>24065</v>
      </c>
      <c r="V273" s="219">
        <v>-0.21491793060461251</v>
      </c>
      <c r="W273" s="78">
        <v>-1881</v>
      </c>
      <c r="X273" s="78">
        <v>-6292</v>
      </c>
      <c r="Y273" s="78">
        <v>-6794</v>
      </c>
      <c r="Z273" s="78">
        <v>-11843</v>
      </c>
      <c r="AA273" s="78">
        <v>98.1</v>
      </c>
      <c r="AB273" s="78">
        <v>108.59</v>
      </c>
      <c r="AC273" s="78">
        <v>230339</v>
      </c>
      <c r="AD273" s="104">
        <v>21.926559999999998</v>
      </c>
      <c r="AE273" s="78">
        <v>219332</v>
      </c>
      <c r="AF273" s="104">
        <v>4.3453900000000001</v>
      </c>
      <c r="AG273" s="78">
        <v>-52854</v>
      </c>
      <c r="AH273" s="104">
        <v>-17.257729999999999</v>
      </c>
      <c r="AI273" s="78">
        <v>49252</v>
      </c>
      <c r="AJ273" s="104">
        <v>-0.92490000000000006</v>
      </c>
      <c r="AK273" s="78">
        <v>9400</v>
      </c>
      <c r="AL273" s="78">
        <v>8500</v>
      </c>
      <c r="AM273" s="8">
        <v>9100</v>
      </c>
      <c r="AN273" s="78">
        <v>198</v>
      </c>
      <c r="AO273" s="78">
        <v>9500</v>
      </c>
      <c r="AP273" s="78">
        <v>8600</v>
      </c>
      <c r="AQ273" s="78">
        <v>9100</v>
      </c>
      <c r="AR273" s="78">
        <v>364</v>
      </c>
      <c r="AS273" s="78">
        <v>0</v>
      </c>
      <c r="AT273" s="78">
        <v>0</v>
      </c>
      <c r="AU273" s="78">
        <v>0</v>
      </c>
      <c r="AV273" s="78">
        <v>0</v>
      </c>
      <c r="AW273" s="77">
        <v>13.73</v>
      </c>
      <c r="AX273" s="144">
        <f t="shared" si="22"/>
        <v>0.2</v>
      </c>
      <c r="AY273" s="144">
        <f t="shared" si="23"/>
        <v>0.12</v>
      </c>
      <c r="AZ273" s="144">
        <f t="shared" si="24"/>
        <v>0.06</v>
      </c>
      <c r="BA273" s="54">
        <f t="shared" si="25"/>
        <v>16.476711591388892</v>
      </c>
      <c r="BB273" s="54">
        <f t="shared" si="26"/>
        <v>13.306288408611119</v>
      </c>
    </row>
    <row r="274" spans="1:54" x14ac:dyDescent="0.25">
      <c r="A274" s="3">
        <v>40582</v>
      </c>
      <c r="B274" s="77">
        <v>9111.4599999999991</v>
      </c>
      <c r="C274" s="77">
        <v>1636.4362000000001</v>
      </c>
      <c r="D274" s="77">
        <v>18.511099999999999</v>
      </c>
      <c r="E274" s="77">
        <f t="shared" si="21"/>
        <v>910.58930000000009</v>
      </c>
      <c r="F274" s="77">
        <v>1.7409000000000001</v>
      </c>
      <c r="G274" s="77">
        <v>-12.103900000000001</v>
      </c>
      <c r="H274">
        <v>0</v>
      </c>
      <c r="I274" s="78">
        <v>9099</v>
      </c>
      <c r="J274">
        <v>201102</v>
      </c>
      <c r="K274" s="78">
        <v>9099</v>
      </c>
      <c r="L274" s="77">
        <f t="shared" si="27"/>
        <v>-12.459999999999127</v>
      </c>
      <c r="M274" s="78">
        <v>-16836</v>
      </c>
      <c r="N274" s="78">
        <v>-305.37171999999998</v>
      </c>
      <c r="O274" s="78">
        <v>875</v>
      </c>
      <c r="P274" s="78">
        <v>4.0588300000000004</v>
      </c>
      <c r="Q274" s="144">
        <v>-16617.25</v>
      </c>
      <c r="R274" s="78">
        <v>952</v>
      </c>
      <c r="S274" s="78">
        <v>10897</v>
      </c>
      <c r="T274" s="78">
        <v>2720</v>
      </c>
      <c r="U274" s="78">
        <v>26213</v>
      </c>
      <c r="V274" s="219">
        <v>-0.10376530729027582</v>
      </c>
      <c r="W274" s="78">
        <v>-5761</v>
      </c>
      <c r="X274" s="78">
        <v>-13678</v>
      </c>
      <c r="Y274" s="78">
        <v>-10686</v>
      </c>
      <c r="Z274" s="78">
        <v>-16830</v>
      </c>
      <c r="AA274" s="78">
        <v>94.77</v>
      </c>
      <c r="AB274" s="78">
        <v>109.21</v>
      </c>
      <c r="AC274" s="78">
        <v>234971</v>
      </c>
      <c r="AD274" s="104">
        <v>20.096789999999999</v>
      </c>
      <c r="AE274" s="78">
        <v>238535</v>
      </c>
      <c r="AF274" s="104">
        <v>4.5167700000000002</v>
      </c>
      <c r="AG274" s="78">
        <v>-64455</v>
      </c>
      <c r="AH274" s="104">
        <v>-16.843060000000001</v>
      </c>
      <c r="AI274" s="78">
        <v>56801</v>
      </c>
      <c r="AJ274" s="104">
        <v>-0.69357000000000002</v>
      </c>
      <c r="AK274" s="78">
        <v>9400</v>
      </c>
      <c r="AL274" s="78">
        <v>8500</v>
      </c>
      <c r="AM274" s="8">
        <v>9100</v>
      </c>
      <c r="AN274" s="78">
        <v>157</v>
      </c>
      <c r="AO274" s="78">
        <v>9500</v>
      </c>
      <c r="AP274" s="78">
        <v>8600</v>
      </c>
      <c r="AQ274" s="78">
        <v>9100</v>
      </c>
      <c r="AR274" s="78">
        <v>333</v>
      </c>
      <c r="AS274" s="78">
        <v>0</v>
      </c>
      <c r="AT274" s="78">
        <v>0</v>
      </c>
      <c r="AU274" s="78">
        <v>0</v>
      </c>
      <c r="AV274" s="78">
        <v>0</v>
      </c>
      <c r="AW274" s="77">
        <v>15.4</v>
      </c>
      <c r="AX274" s="144">
        <f t="shared" si="22"/>
        <v>0.79</v>
      </c>
      <c r="AY274" s="144">
        <f t="shared" si="23"/>
        <v>0.53</v>
      </c>
      <c r="AZ274" s="144">
        <f t="shared" si="24"/>
        <v>0.26</v>
      </c>
      <c r="BA274" s="54">
        <f t="shared" si="25"/>
        <v>16.526210594993646</v>
      </c>
      <c r="BB274" s="54">
        <f t="shared" si="26"/>
        <v>13.339789405006361</v>
      </c>
    </row>
    <row r="275" spans="1:54" x14ac:dyDescent="0.25">
      <c r="A275" s="3">
        <v>40583</v>
      </c>
      <c r="B275" s="77">
        <v>9006.82</v>
      </c>
      <c r="C275" s="77">
        <v>1472.6629800000001</v>
      </c>
      <c r="D275" s="77">
        <v>-55.7547</v>
      </c>
      <c r="E275" s="77">
        <f t="shared" si="21"/>
        <v>825.49090000000001</v>
      </c>
      <c r="F275" s="77">
        <v>-10.585599999999999</v>
      </c>
      <c r="G275" s="77">
        <v>-15.801300000000001</v>
      </c>
      <c r="H275">
        <v>0</v>
      </c>
      <c r="I275" s="78">
        <v>9016</v>
      </c>
      <c r="J275">
        <v>201102</v>
      </c>
      <c r="K275" s="78">
        <v>9016</v>
      </c>
      <c r="L275" s="77">
        <f t="shared" si="27"/>
        <v>9.180000000000291</v>
      </c>
      <c r="M275" s="78">
        <v>-21273</v>
      </c>
      <c r="N275" s="78">
        <v>-382.22066999999998</v>
      </c>
      <c r="O275" s="78">
        <v>-456</v>
      </c>
      <c r="P275" s="78">
        <v>-1.93591</v>
      </c>
      <c r="Q275" s="144">
        <v>-21387</v>
      </c>
      <c r="R275" s="78">
        <v>891</v>
      </c>
      <c r="S275" s="78">
        <v>11441</v>
      </c>
      <c r="T275" s="78">
        <v>-2428</v>
      </c>
      <c r="U275" s="78">
        <v>30280</v>
      </c>
      <c r="V275" s="219">
        <v>8.0184940554821671E-2</v>
      </c>
      <c r="W275" s="78">
        <v>-6417</v>
      </c>
      <c r="X275" s="78">
        <v>-14724</v>
      </c>
      <c r="Y275" s="78">
        <v>-12255</v>
      </c>
      <c r="Z275" s="78">
        <v>-19209</v>
      </c>
      <c r="AA275" s="78">
        <v>80.16</v>
      </c>
      <c r="AB275" s="78">
        <v>108.28</v>
      </c>
      <c r="AC275" s="78">
        <v>233536</v>
      </c>
      <c r="AD275" s="104">
        <v>17.579329999999999</v>
      </c>
      <c r="AE275" s="78">
        <v>251367</v>
      </c>
      <c r="AF275" s="104">
        <v>5.8795099999999998</v>
      </c>
      <c r="AG275" s="78">
        <v>-85083</v>
      </c>
      <c r="AH275" s="104">
        <v>-15.433160000000001</v>
      </c>
      <c r="AI275" s="78">
        <v>74216</v>
      </c>
      <c r="AJ275" s="104">
        <v>-0.55325000000000002</v>
      </c>
      <c r="AK275" s="78">
        <v>9200</v>
      </c>
      <c r="AL275" s="78">
        <v>8500</v>
      </c>
      <c r="AM275" s="8">
        <v>9000</v>
      </c>
      <c r="AN275" s="78">
        <v>156</v>
      </c>
      <c r="AO275" s="78">
        <v>9500</v>
      </c>
      <c r="AP275" s="78">
        <v>8600</v>
      </c>
      <c r="AQ275" s="78">
        <v>9000</v>
      </c>
      <c r="AR275" s="78">
        <v>318</v>
      </c>
      <c r="AS275" s="78">
        <v>0</v>
      </c>
      <c r="AT275" s="78">
        <v>0</v>
      </c>
      <c r="AU275" s="78">
        <v>0</v>
      </c>
      <c r="AV275" s="78">
        <v>0</v>
      </c>
      <c r="AW275" s="77">
        <v>14.91</v>
      </c>
      <c r="AX275" s="144">
        <f t="shared" si="22"/>
        <v>0.72</v>
      </c>
      <c r="AY275" s="144">
        <f t="shared" si="23"/>
        <v>0.51</v>
      </c>
      <c r="AZ275" s="144">
        <f t="shared" si="24"/>
        <v>0.25</v>
      </c>
      <c r="BA275" s="54">
        <f t="shared" si="25"/>
        <v>16.533821809311458</v>
      </c>
      <c r="BB275" s="54">
        <f t="shared" si="26"/>
        <v>13.359178190688549</v>
      </c>
    </row>
    <row r="276" spans="1:54" x14ac:dyDescent="0.25">
      <c r="A276" s="3">
        <v>40584</v>
      </c>
      <c r="B276" s="77">
        <v>8836.56</v>
      </c>
      <c r="C276" s="77">
        <v>1472.92625</v>
      </c>
      <c r="D276" s="77">
        <v>-168.59459999999999</v>
      </c>
      <c r="E276" s="77">
        <f t="shared" si="21"/>
        <v>666.05070000000012</v>
      </c>
      <c r="F276" s="77">
        <v>-12.6241</v>
      </c>
      <c r="G276" s="77">
        <v>-20.945399999999999</v>
      </c>
      <c r="H276">
        <v>0</v>
      </c>
      <c r="I276" s="78">
        <v>8824</v>
      </c>
      <c r="J276">
        <v>201102</v>
      </c>
      <c r="K276" s="78">
        <v>8824</v>
      </c>
      <c r="L276" s="77">
        <f t="shared" si="27"/>
        <v>-12.559999999999491</v>
      </c>
      <c r="M276" s="78">
        <v>-26440</v>
      </c>
      <c r="N276" s="78">
        <v>-465.15568000000002</v>
      </c>
      <c r="O276" s="78">
        <v>-1456</v>
      </c>
      <c r="P276" s="78">
        <v>-6.2391699999999997</v>
      </c>
      <c r="Q276" s="144">
        <v>-26804</v>
      </c>
      <c r="R276" s="78">
        <v>743</v>
      </c>
      <c r="S276" s="78">
        <v>8434</v>
      </c>
      <c r="T276" s="78">
        <v>-3626</v>
      </c>
      <c r="U276" s="78">
        <v>36687</v>
      </c>
      <c r="V276" s="219">
        <v>9.8836099980919676E-2</v>
      </c>
      <c r="W276" s="78">
        <v>-8168</v>
      </c>
      <c r="X276" s="78">
        <v>-15783</v>
      </c>
      <c r="Y276" s="78">
        <v>-12849</v>
      </c>
      <c r="Z276" s="78">
        <v>-21015</v>
      </c>
      <c r="AA276" s="78">
        <v>87.92</v>
      </c>
      <c r="AB276" s="78">
        <v>98.57</v>
      </c>
      <c r="AC276" s="78">
        <v>237396</v>
      </c>
      <c r="AD276" s="104">
        <v>13.6066</v>
      </c>
      <c r="AE276" s="78">
        <v>253735</v>
      </c>
      <c r="AF276" s="104">
        <v>10.02262</v>
      </c>
      <c r="AG276" s="78">
        <v>-124566</v>
      </c>
      <c r="AH276" s="104">
        <v>-12.32471</v>
      </c>
      <c r="AI276" s="78">
        <v>81918</v>
      </c>
      <c r="AJ276" s="104">
        <v>-0.96109</v>
      </c>
      <c r="AK276" s="78">
        <v>9200</v>
      </c>
      <c r="AL276" s="78">
        <v>8700</v>
      </c>
      <c r="AM276" s="8">
        <v>8800</v>
      </c>
      <c r="AN276" s="78">
        <v>140</v>
      </c>
      <c r="AO276" s="78">
        <v>9300</v>
      </c>
      <c r="AP276" s="78">
        <v>8600</v>
      </c>
      <c r="AQ276" s="78">
        <v>8800</v>
      </c>
      <c r="AR276" s="78">
        <v>324</v>
      </c>
      <c r="AS276" s="78">
        <v>0</v>
      </c>
      <c r="AT276" s="78">
        <v>0</v>
      </c>
      <c r="AU276" s="78">
        <v>0</v>
      </c>
      <c r="AV276" s="78">
        <v>0</v>
      </c>
      <c r="AW276" s="77">
        <v>15.58</v>
      </c>
      <c r="AX276" s="144">
        <f t="shared" si="22"/>
        <v>0.82</v>
      </c>
      <c r="AY276" s="144">
        <f t="shared" si="23"/>
        <v>0.59</v>
      </c>
      <c r="AZ276" s="144">
        <f t="shared" si="24"/>
        <v>0.28999999999999998</v>
      </c>
      <c r="BA276" s="54">
        <f t="shared" si="25"/>
        <v>16.479772981055103</v>
      </c>
      <c r="BB276" s="54">
        <f t="shared" si="26"/>
        <v>13.379227018944899</v>
      </c>
    </row>
    <row r="277" spans="1:54" x14ac:dyDescent="0.25">
      <c r="A277" s="3">
        <v>40585</v>
      </c>
      <c r="B277" s="77">
        <v>8609.86</v>
      </c>
      <c r="C277" s="77">
        <v>1737.6031399999999</v>
      </c>
      <c r="D277" s="77">
        <v>-215.70590000000001</v>
      </c>
      <c r="E277" s="77">
        <f t="shared" si="21"/>
        <v>466.62750000000005</v>
      </c>
      <c r="F277" s="77">
        <v>-17.940999999999999</v>
      </c>
      <c r="G277" s="77">
        <v>-44.412500000000001</v>
      </c>
      <c r="H277">
        <v>0</v>
      </c>
      <c r="I277" s="78">
        <v>8563</v>
      </c>
      <c r="J277">
        <v>201102</v>
      </c>
      <c r="K277" s="78">
        <v>8563</v>
      </c>
      <c r="L277" s="77">
        <f t="shared" si="27"/>
        <v>-46.860000000000582</v>
      </c>
      <c r="M277" s="78">
        <v>-19987</v>
      </c>
      <c r="N277" s="78">
        <v>-340.82893999999999</v>
      </c>
      <c r="O277" s="78">
        <v>-1761</v>
      </c>
      <c r="P277" s="78">
        <v>-7.3689099999999996</v>
      </c>
      <c r="Q277" s="144">
        <v>-20427.25</v>
      </c>
      <c r="R277" s="78">
        <v>759</v>
      </c>
      <c r="S277" s="78">
        <v>7268</v>
      </c>
      <c r="T277" s="78">
        <v>-141</v>
      </c>
      <c r="U277" s="78">
        <v>31157</v>
      </c>
      <c r="V277" s="219">
        <v>4.5254677921494364E-3</v>
      </c>
      <c r="W277" s="78">
        <v>-9204</v>
      </c>
      <c r="X277" s="78">
        <v>-15088</v>
      </c>
      <c r="Y277" s="78">
        <v>-12730</v>
      </c>
      <c r="Z277" s="78">
        <v>-15174</v>
      </c>
      <c r="AA277" s="78">
        <v>111.77</v>
      </c>
      <c r="AB277" s="78">
        <v>79.39</v>
      </c>
      <c r="AC277" s="78">
        <v>239486</v>
      </c>
      <c r="AD277" s="104">
        <v>9.8373799999999996</v>
      </c>
      <c r="AE277" s="78">
        <v>239187</v>
      </c>
      <c r="AF277" s="104">
        <v>17.136880000000001</v>
      </c>
      <c r="AG277" s="78">
        <v>-205542</v>
      </c>
      <c r="AH277" s="104">
        <v>-9.5641499999999997</v>
      </c>
      <c r="AI277" s="78">
        <v>29166</v>
      </c>
      <c r="AJ277" s="104">
        <v>-3.8079999999999998</v>
      </c>
      <c r="AK277" s="78">
        <v>9200</v>
      </c>
      <c r="AL277" s="78">
        <v>8500</v>
      </c>
      <c r="AM277" s="8">
        <v>8600</v>
      </c>
      <c r="AN277" s="78">
        <v>119</v>
      </c>
      <c r="AO277" s="78">
        <v>9300</v>
      </c>
      <c r="AP277" s="78">
        <v>8400</v>
      </c>
      <c r="AQ277" s="78">
        <v>8500</v>
      </c>
      <c r="AR277" s="78">
        <v>337</v>
      </c>
      <c r="AS277" s="78">
        <v>0</v>
      </c>
      <c r="AT277" s="78">
        <v>0</v>
      </c>
      <c r="AU277" s="78">
        <v>0</v>
      </c>
      <c r="AV277" s="78">
        <v>0</v>
      </c>
      <c r="AW277" s="77">
        <v>18.54</v>
      </c>
      <c r="AX277" s="144">
        <f t="shared" si="22"/>
        <v>1</v>
      </c>
      <c r="AY277" s="144">
        <f t="shared" si="23"/>
        <v>0.97</v>
      </c>
      <c r="AZ277" s="144">
        <f t="shared" si="24"/>
        <v>0.88</v>
      </c>
      <c r="BA277" s="54">
        <f t="shared" si="25"/>
        <v>17.339830820678912</v>
      </c>
      <c r="BB277" s="54">
        <f t="shared" si="26"/>
        <v>12.860169179321094</v>
      </c>
    </row>
    <row r="278" spans="1:54" x14ac:dyDescent="0.25">
      <c r="A278" s="3">
        <v>40588</v>
      </c>
      <c r="B278" s="77">
        <v>8685.4699999999993</v>
      </c>
      <c r="C278" s="77">
        <v>1216.8679400000001</v>
      </c>
      <c r="D278" s="77">
        <v>-125.0273</v>
      </c>
      <c r="E278" s="77">
        <f t="shared" si="21"/>
        <v>325.08930000000009</v>
      </c>
      <c r="F278" s="77">
        <v>-2.4419</v>
      </c>
      <c r="G278" s="77">
        <v>6.4516999999999998</v>
      </c>
      <c r="H278">
        <v>0</v>
      </c>
      <c r="I278" s="78">
        <v>8641</v>
      </c>
      <c r="J278">
        <v>201102</v>
      </c>
      <c r="K278" s="78">
        <v>8641</v>
      </c>
      <c r="L278" s="77">
        <f t="shared" si="27"/>
        <v>-44.469999999999345</v>
      </c>
      <c r="M278" s="78">
        <v>-16296</v>
      </c>
      <c r="N278" s="78">
        <v>-280.42306000000002</v>
      </c>
      <c r="O278" s="78">
        <v>-969</v>
      </c>
      <c r="P278" s="78">
        <v>-4.0229799999999996</v>
      </c>
      <c r="Q278" s="144">
        <v>-16538.25</v>
      </c>
      <c r="R278" s="78">
        <v>631</v>
      </c>
      <c r="S278" s="78">
        <v>4879</v>
      </c>
      <c r="T278" s="78">
        <v>1143</v>
      </c>
      <c r="U278" s="78">
        <v>31037</v>
      </c>
      <c r="V278" s="219">
        <v>-3.682701292006315E-2</v>
      </c>
      <c r="W278" s="78">
        <v>-7485</v>
      </c>
      <c r="X278" s="78">
        <v>-10557</v>
      </c>
      <c r="Y278" s="78">
        <v>-10013</v>
      </c>
      <c r="Z278" s="78">
        <v>-15241</v>
      </c>
      <c r="AA278" s="78">
        <v>101.15</v>
      </c>
      <c r="AB278" s="78">
        <v>78.41</v>
      </c>
      <c r="AC278" s="78">
        <v>244807</v>
      </c>
      <c r="AD278" s="104">
        <v>10.517329999999999</v>
      </c>
      <c r="AE278" s="78">
        <v>209721</v>
      </c>
      <c r="AF278" s="104">
        <v>12.47095</v>
      </c>
      <c r="AG278" s="78">
        <v>-199499</v>
      </c>
      <c r="AH278" s="104">
        <v>-10.02425</v>
      </c>
      <c r="AI278" s="78">
        <v>10515</v>
      </c>
      <c r="AJ278" s="104">
        <v>-4.1066900000000004</v>
      </c>
      <c r="AK278" s="78">
        <v>9200</v>
      </c>
      <c r="AL278" s="78">
        <v>8500</v>
      </c>
      <c r="AM278" s="8">
        <v>8600</v>
      </c>
      <c r="AN278" s="78">
        <v>95.5</v>
      </c>
      <c r="AO278" s="78">
        <v>9300</v>
      </c>
      <c r="AP278" s="78">
        <v>8400</v>
      </c>
      <c r="AQ278" s="78">
        <v>8600</v>
      </c>
      <c r="AR278" s="78">
        <v>304</v>
      </c>
      <c r="AS278" s="78">
        <v>0</v>
      </c>
      <c r="AT278" s="78">
        <v>0</v>
      </c>
      <c r="AU278" s="78">
        <v>0</v>
      </c>
      <c r="AV278" s="78">
        <v>0</v>
      </c>
      <c r="AW278" s="77">
        <v>15.73</v>
      </c>
      <c r="AX278" s="144">
        <f t="shared" si="22"/>
        <v>0.82</v>
      </c>
      <c r="AY278" s="144">
        <f t="shared" si="23"/>
        <v>0.63</v>
      </c>
      <c r="AZ278" s="144">
        <f t="shared" si="24"/>
        <v>0.31</v>
      </c>
      <c r="BA278" s="54">
        <f t="shared" si="25"/>
        <v>17.353184340604127</v>
      </c>
      <c r="BB278" s="54">
        <f t="shared" si="26"/>
        <v>12.859815659395878</v>
      </c>
    </row>
    <row r="279" spans="1:54" x14ac:dyDescent="0.25">
      <c r="A279" s="3">
        <v>40589</v>
      </c>
      <c r="B279" s="77">
        <v>8721.93</v>
      </c>
      <c r="C279" s="77">
        <v>1339.39699</v>
      </c>
      <c r="D279" s="77">
        <v>-59.390299999999996</v>
      </c>
      <c r="E279" s="77">
        <f t="shared" si="21"/>
        <v>238.83770000000007</v>
      </c>
      <c r="F279" s="77">
        <v>-1.0445</v>
      </c>
      <c r="G279" s="77">
        <v>0.9516</v>
      </c>
      <c r="H279">
        <v>0</v>
      </c>
      <c r="I279" s="78">
        <v>8696</v>
      </c>
      <c r="J279">
        <v>201102</v>
      </c>
      <c r="K279" s="78">
        <v>8696</v>
      </c>
      <c r="L279" s="77">
        <f t="shared" si="27"/>
        <v>-25.930000000000291</v>
      </c>
      <c r="M279" s="78">
        <v>-12142</v>
      </c>
      <c r="N279" s="78">
        <v>-209.33718999999999</v>
      </c>
      <c r="O279" s="78">
        <v>186</v>
      </c>
      <c r="P279" s="78">
        <v>0.95748999999999995</v>
      </c>
      <c r="Q279" s="144">
        <v>-12095.5</v>
      </c>
      <c r="R279" s="78">
        <v>663</v>
      </c>
      <c r="S279" s="78">
        <v>2959</v>
      </c>
      <c r="T279" s="78">
        <v>995</v>
      </c>
      <c r="U279" s="78">
        <v>30668</v>
      </c>
      <c r="V279" s="219">
        <v>-3.2444241554715016E-2</v>
      </c>
      <c r="W279" s="78">
        <v>-7210</v>
      </c>
      <c r="X279" s="78">
        <v>-7210</v>
      </c>
      <c r="Y279" s="78">
        <v>-8567</v>
      </c>
      <c r="Z279" s="78">
        <v>-10488</v>
      </c>
      <c r="AA279" s="78">
        <v>94.41</v>
      </c>
      <c r="AB279" s="78">
        <v>80.67</v>
      </c>
      <c r="AC279" s="78">
        <v>261873</v>
      </c>
      <c r="AD279" s="104">
        <v>10.785780000000001</v>
      </c>
      <c r="AE279" s="78">
        <v>234333</v>
      </c>
      <c r="AF279" s="104">
        <v>11.235099999999999</v>
      </c>
      <c r="AG279" s="78">
        <v>-195360</v>
      </c>
      <c r="AH279" s="104">
        <v>-9.8214100000000002</v>
      </c>
      <c r="AI279" s="78">
        <v>-9916</v>
      </c>
      <c r="AJ279" s="104">
        <v>-4.1223599999999996</v>
      </c>
      <c r="AK279" s="78">
        <v>9200</v>
      </c>
      <c r="AL279" s="78">
        <v>8600</v>
      </c>
      <c r="AM279" s="8">
        <v>8700</v>
      </c>
      <c r="AN279" s="78">
        <v>69</v>
      </c>
      <c r="AO279" s="78">
        <v>9000</v>
      </c>
      <c r="AP279" s="78">
        <v>8400</v>
      </c>
      <c r="AQ279" s="78">
        <v>8700</v>
      </c>
      <c r="AR279" s="78">
        <v>289</v>
      </c>
      <c r="AS279" s="78">
        <v>0</v>
      </c>
      <c r="AT279" s="78">
        <v>0</v>
      </c>
      <c r="AU279" s="78">
        <v>0</v>
      </c>
      <c r="AV279" s="78">
        <v>0</v>
      </c>
      <c r="AW279" s="77">
        <v>15.44</v>
      </c>
      <c r="AX279" s="144">
        <f t="shared" si="22"/>
        <v>0.68</v>
      </c>
      <c r="AY279" s="144">
        <f t="shared" si="23"/>
        <v>0.56999999999999995</v>
      </c>
      <c r="AZ279" s="144">
        <f t="shared" si="24"/>
        <v>0.28000000000000003</v>
      </c>
      <c r="BA279" s="54">
        <f t="shared" si="25"/>
        <v>17.342721407913427</v>
      </c>
      <c r="BB279" s="54">
        <f t="shared" si="26"/>
        <v>12.858278592086577</v>
      </c>
    </row>
    <row r="280" spans="1:54" x14ac:dyDescent="0.25">
      <c r="A280" s="3">
        <v>40590</v>
      </c>
      <c r="B280" s="77">
        <v>8712.9599999999991</v>
      </c>
      <c r="C280" s="77">
        <v>1245.8350800000001</v>
      </c>
      <c r="D280" s="77">
        <v>-79.0625</v>
      </c>
      <c r="E280" s="77">
        <f t="shared" ref="E280:E343" si="28">SUM(D261:D280)</f>
        <v>31.211500000000115</v>
      </c>
      <c r="F280" s="77">
        <v>-5.7402999999999995</v>
      </c>
      <c r="G280" s="77">
        <v>-4.8139000000000003</v>
      </c>
      <c r="H280" t="s">
        <v>1619</v>
      </c>
      <c r="I280" s="78">
        <v>8719</v>
      </c>
      <c r="J280">
        <v>201103</v>
      </c>
      <c r="K280" s="78">
        <v>8624</v>
      </c>
      <c r="L280" s="77">
        <f t="shared" si="27"/>
        <v>-88.959999999999127</v>
      </c>
      <c r="M280" s="78">
        <v>-12433</v>
      </c>
      <c r="N280" s="78">
        <v>-213.24746999999999</v>
      </c>
      <c r="O280" s="78">
        <v>1135</v>
      </c>
      <c r="P280" s="78">
        <v>5.0793999999999997</v>
      </c>
      <c r="Q280" s="144">
        <v>-12149.25</v>
      </c>
      <c r="R280" s="78">
        <v>727</v>
      </c>
      <c r="S280" s="78">
        <v>2201</v>
      </c>
      <c r="T280" s="78">
        <v>-378</v>
      </c>
      <c r="U280" s="78">
        <v>23162</v>
      </c>
      <c r="V280" s="219">
        <v>1.6319834211208015E-2</v>
      </c>
      <c r="W280" s="78">
        <v>-6099</v>
      </c>
      <c r="X280" s="78">
        <v>-8244</v>
      </c>
      <c r="Y280" s="78">
        <v>-10738</v>
      </c>
      <c r="Z280" s="78">
        <v>-12979</v>
      </c>
      <c r="AA280" s="78">
        <v>109.77</v>
      </c>
      <c r="AB280" s="78">
        <v>85.54</v>
      </c>
      <c r="AC280" s="78">
        <v>125345</v>
      </c>
      <c r="AD280" s="104">
        <v>5.9305300000000001</v>
      </c>
      <c r="AE280" s="78">
        <v>145020</v>
      </c>
      <c r="AF280" s="104">
        <v>8.2164300000000008</v>
      </c>
      <c r="AG280" s="78">
        <v>-29210</v>
      </c>
      <c r="AH280" s="104">
        <v>-4.7913800000000002</v>
      </c>
      <c r="AI280" s="78">
        <v>-6712</v>
      </c>
      <c r="AJ280" s="104">
        <v>-2.5264600000000002</v>
      </c>
      <c r="AK280" s="78">
        <v>9100</v>
      </c>
      <c r="AL280" s="78">
        <v>8100</v>
      </c>
      <c r="AM280" s="8">
        <v>8600</v>
      </c>
      <c r="AN280" s="78">
        <v>292</v>
      </c>
      <c r="AO280" s="78">
        <v>10000</v>
      </c>
      <c r="AP280" s="78">
        <v>6400</v>
      </c>
      <c r="AQ280" s="78">
        <v>8600</v>
      </c>
      <c r="AR280" s="78">
        <v>629</v>
      </c>
      <c r="AS280" s="78">
        <v>0</v>
      </c>
      <c r="AT280" s="78">
        <v>0</v>
      </c>
      <c r="AU280" s="78">
        <v>0</v>
      </c>
      <c r="AV280" s="78">
        <v>0</v>
      </c>
      <c r="AW280" s="77">
        <v>15.51</v>
      </c>
      <c r="AX280" s="144">
        <f t="shared" si="22"/>
        <v>0.68</v>
      </c>
      <c r="AY280" s="144">
        <f t="shared" si="23"/>
        <v>0.59</v>
      </c>
      <c r="AZ280" s="144">
        <f t="shared" si="24"/>
        <v>0.28999999999999998</v>
      </c>
      <c r="BA280" s="54">
        <f t="shared" si="25"/>
        <v>17.380280430263959</v>
      </c>
      <c r="BB280" s="54">
        <f t="shared" si="26"/>
        <v>12.889719569736039</v>
      </c>
    </row>
    <row r="281" spans="1:54" x14ac:dyDescent="0.25">
      <c r="A281" s="3">
        <v>40591</v>
      </c>
      <c r="B281" s="77">
        <v>8683.8799999999992</v>
      </c>
      <c r="C281" s="77">
        <v>1228.65471</v>
      </c>
      <c r="D281" s="77">
        <v>-79.347499999999997</v>
      </c>
      <c r="E281" s="77">
        <f t="shared" si="28"/>
        <v>-118.88679999999988</v>
      </c>
      <c r="F281" s="77">
        <v>3.4756</v>
      </c>
      <c r="G281" s="77">
        <v>-15.3047</v>
      </c>
      <c r="H281">
        <v>0</v>
      </c>
      <c r="I281" s="78">
        <v>8629</v>
      </c>
      <c r="J281">
        <v>201103</v>
      </c>
      <c r="K281" s="78">
        <v>8629</v>
      </c>
      <c r="L281" s="77">
        <f t="shared" si="27"/>
        <v>-54.8799999999992</v>
      </c>
      <c r="M281" s="78">
        <v>-8085</v>
      </c>
      <c r="N281" s="78">
        <v>-138.26976999999999</v>
      </c>
      <c r="O281" s="78">
        <v>1782</v>
      </c>
      <c r="P281" s="78">
        <v>7.88002</v>
      </c>
      <c r="Q281" s="144">
        <v>-7639.5</v>
      </c>
      <c r="R281" s="78">
        <v>634</v>
      </c>
      <c r="S281" s="78">
        <v>2033</v>
      </c>
      <c r="T281" s="78">
        <v>1739</v>
      </c>
      <c r="U281" s="78">
        <v>24681</v>
      </c>
      <c r="V281" s="219">
        <v>-7.0459057574652567E-2</v>
      </c>
      <c r="W281" s="78">
        <v>-370</v>
      </c>
      <c r="X281" s="78">
        <v>-2952</v>
      </c>
      <c r="Y281" s="78">
        <v>-3670</v>
      </c>
      <c r="Z281" s="78">
        <v>-3056</v>
      </c>
      <c r="AA281" s="78">
        <v>74.040000000000006</v>
      </c>
      <c r="AB281" s="78">
        <v>97.04</v>
      </c>
      <c r="AC281" s="78">
        <v>163959</v>
      </c>
      <c r="AD281" s="104">
        <v>6.3585000000000003</v>
      </c>
      <c r="AE281" s="78">
        <v>146771</v>
      </c>
      <c r="AF281" s="104">
        <v>8.7169799999999995</v>
      </c>
      <c r="AG281" s="78">
        <v>-34879</v>
      </c>
      <c r="AH281" s="104">
        <v>-4.8929299999999998</v>
      </c>
      <c r="AI281" s="78">
        <v>-7031</v>
      </c>
      <c r="AJ281" s="104">
        <v>-3.2646999999999999</v>
      </c>
      <c r="AK281" s="78">
        <v>9000</v>
      </c>
      <c r="AL281" s="78">
        <v>8100</v>
      </c>
      <c r="AM281" s="8">
        <v>8600</v>
      </c>
      <c r="AN281" s="78">
        <v>295</v>
      </c>
      <c r="AO281" s="78">
        <v>9100</v>
      </c>
      <c r="AP281" s="78">
        <v>8000</v>
      </c>
      <c r="AQ281" s="78">
        <v>8600</v>
      </c>
      <c r="AR281" s="78">
        <v>430</v>
      </c>
      <c r="AS281" s="78">
        <v>0</v>
      </c>
      <c r="AT281" s="78">
        <v>0</v>
      </c>
      <c r="AU281" s="78">
        <v>0</v>
      </c>
      <c r="AV281" s="78">
        <v>0</v>
      </c>
      <c r="AW281" s="77">
        <v>16.34</v>
      </c>
      <c r="AX281" s="144">
        <f t="shared" si="22"/>
        <v>0.93</v>
      </c>
      <c r="AY281" s="144">
        <f t="shared" si="23"/>
        <v>0.85</v>
      </c>
      <c r="AZ281" s="144">
        <f t="shared" si="24"/>
        <v>0.42</v>
      </c>
      <c r="BA281" s="54">
        <f t="shared" si="25"/>
        <v>17.512171334435298</v>
      </c>
      <c r="BB281" s="54">
        <f t="shared" si="26"/>
        <v>12.946828665564698</v>
      </c>
    </row>
    <row r="282" spans="1:54" x14ac:dyDescent="0.25">
      <c r="A282" s="3">
        <v>40592</v>
      </c>
      <c r="B282" s="77">
        <v>8843.84</v>
      </c>
      <c r="C282" s="77">
        <v>1297.1688999999999</v>
      </c>
      <c r="D282" s="77">
        <v>127.13629999999999</v>
      </c>
      <c r="E282" s="77">
        <f t="shared" si="28"/>
        <v>-83.423900000000017</v>
      </c>
      <c r="F282" s="77">
        <v>7.4914999999999994</v>
      </c>
      <c r="G282" s="77">
        <v>-0.32090000000000002</v>
      </c>
      <c r="H282">
        <v>0</v>
      </c>
      <c r="I282" s="78">
        <v>8808</v>
      </c>
      <c r="J282">
        <v>201103</v>
      </c>
      <c r="K282" s="78">
        <v>8808</v>
      </c>
      <c r="L282" s="77">
        <f t="shared" si="27"/>
        <v>-35.840000000000146</v>
      </c>
      <c r="M282" s="78">
        <v>-8682</v>
      </c>
      <c r="N282" s="78">
        <v>-151.7782</v>
      </c>
      <c r="O282" s="78">
        <v>1688</v>
      </c>
      <c r="P282" s="78">
        <v>7.6248800000000001</v>
      </c>
      <c r="Q282" s="144">
        <v>-8260</v>
      </c>
      <c r="R282" s="78">
        <v>822</v>
      </c>
      <c r="S282" s="78">
        <v>3231</v>
      </c>
      <c r="T282" s="78">
        <v>4998</v>
      </c>
      <c r="U282" s="78">
        <v>23408</v>
      </c>
      <c r="V282" s="219">
        <v>-0.21351674641148324</v>
      </c>
      <c r="W282" s="78">
        <v>2086</v>
      </c>
      <c r="X282" s="78">
        <v>-130</v>
      </c>
      <c r="Y282" s="78">
        <v>-313</v>
      </c>
      <c r="Z282" s="78">
        <v>-1663</v>
      </c>
      <c r="AA282" s="78">
        <v>92.09</v>
      </c>
      <c r="AB282" s="78">
        <v>101.32</v>
      </c>
      <c r="AC282" s="78">
        <v>191883</v>
      </c>
      <c r="AD282" s="104">
        <v>9.2470599999999994</v>
      </c>
      <c r="AE282" s="78">
        <v>148581</v>
      </c>
      <c r="AF282" s="104">
        <v>5.9554900000000002</v>
      </c>
      <c r="AG282" s="78">
        <v>-29666</v>
      </c>
      <c r="AH282" s="104">
        <v>-6.0956299999999999</v>
      </c>
      <c r="AI282" s="78">
        <v>-17193</v>
      </c>
      <c r="AJ282" s="104">
        <v>-2.5363799999999999</v>
      </c>
      <c r="AK282" s="78">
        <v>9100</v>
      </c>
      <c r="AL282" s="78">
        <v>8400</v>
      </c>
      <c r="AM282" s="8">
        <v>8800</v>
      </c>
      <c r="AN282" s="78">
        <v>268</v>
      </c>
      <c r="AO282" s="78">
        <v>9400</v>
      </c>
      <c r="AP282" s="78">
        <v>8000</v>
      </c>
      <c r="AQ282" s="78">
        <v>8800</v>
      </c>
      <c r="AR282" s="78">
        <v>410</v>
      </c>
      <c r="AS282" s="78">
        <v>0</v>
      </c>
      <c r="AT282" s="78">
        <v>0</v>
      </c>
      <c r="AU282" s="78">
        <v>0</v>
      </c>
      <c r="AV282" s="78">
        <v>0</v>
      </c>
      <c r="AW282" s="77">
        <v>14.86</v>
      </c>
      <c r="AX282" s="144">
        <f t="shared" si="22"/>
        <v>0.44</v>
      </c>
      <c r="AY282" s="144">
        <f t="shared" si="23"/>
        <v>0.48</v>
      </c>
      <c r="AZ282" s="144">
        <f t="shared" si="24"/>
        <v>0.24</v>
      </c>
      <c r="BA282" s="54">
        <f t="shared" si="25"/>
        <v>17.513275987235254</v>
      </c>
      <c r="BB282" s="54">
        <f t="shared" si="26"/>
        <v>12.955724012764747</v>
      </c>
    </row>
    <row r="283" spans="1:54" x14ac:dyDescent="0.25">
      <c r="A283" s="3">
        <v>40595</v>
      </c>
      <c r="B283" s="77">
        <v>8839.2199999999993</v>
      </c>
      <c r="C283" s="77">
        <v>1187.53478</v>
      </c>
      <c r="D283" s="77">
        <v>-20.458199999999998</v>
      </c>
      <c r="E283" s="77">
        <f t="shared" si="28"/>
        <v>-147.41990000000007</v>
      </c>
      <c r="F283" s="77">
        <v>3.9101999999999997</v>
      </c>
      <c r="G283" s="77">
        <v>0.37209999999999999</v>
      </c>
      <c r="H283">
        <v>0</v>
      </c>
      <c r="I283" s="78">
        <v>8809</v>
      </c>
      <c r="J283">
        <v>201103</v>
      </c>
      <c r="K283" s="78">
        <v>8809</v>
      </c>
      <c r="L283" s="77">
        <f t="shared" si="27"/>
        <v>-30.219999999999345</v>
      </c>
      <c r="M283" s="78">
        <v>-8023</v>
      </c>
      <c r="N283" s="78">
        <v>-140.17385999999999</v>
      </c>
      <c r="O283" s="78">
        <v>740</v>
      </c>
      <c r="P283" s="78">
        <v>3.4584600000000001</v>
      </c>
      <c r="Q283" s="144">
        <v>-7838</v>
      </c>
      <c r="R283" s="78">
        <v>744</v>
      </c>
      <c r="S283" s="78">
        <v>2348</v>
      </c>
      <c r="T283" s="78">
        <v>3281</v>
      </c>
      <c r="U283" s="78">
        <v>23878</v>
      </c>
      <c r="V283" s="219">
        <v>-0.13740681799145657</v>
      </c>
      <c r="W283" s="78">
        <v>1996</v>
      </c>
      <c r="X283" s="78">
        <v>2157</v>
      </c>
      <c r="Y283" s="78">
        <v>-206</v>
      </c>
      <c r="Z283" s="78">
        <v>421</v>
      </c>
      <c r="AA283" s="78">
        <v>104.14</v>
      </c>
      <c r="AB283" s="78">
        <v>102.94</v>
      </c>
      <c r="AC283" s="78">
        <v>194731</v>
      </c>
      <c r="AD283" s="104">
        <v>8.9998400000000007</v>
      </c>
      <c r="AE283" s="78">
        <v>157760</v>
      </c>
      <c r="AF283" s="104">
        <v>6.2727599999999999</v>
      </c>
      <c r="AG283" s="78">
        <v>-30686</v>
      </c>
      <c r="AH283" s="104">
        <v>-6.0470300000000003</v>
      </c>
      <c r="AI283" s="78">
        <v>-21978</v>
      </c>
      <c r="AJ283" s="104">
        <v>-2.6263000000000001</v>
      </c>
      <c r="AK283" s="78">
        <v>9100</v>
      </c>
      <c r="AL283" s="78">
        <v>8400</v>
      </c>
      <c r="AM283" s="8">
        <v>8800</v>
      </c>
      <c r="AN283" s="78">
        <v>261</v>
      </c>
      <c r="AO283" s="78">
        <v>9400</v>
      </c>
      <c r="AP283" s="78">
        <v>8000</v>
      </c>
      <c r="AQ283" s="78">
        <v>8800</v>
      </c>
      <c r="AR283" s="78">
        <v>414</v>
      </c>
      <c r="AS283" s="78">
        <v>0</v>
      </c>
      <c r="AT283" s="78">
        <v>0</v>
      </c>
      <c r="AU283" s="78">
        <v>0</v>
      </c>
      <c r="AV283" s="78">
        <v>0</v>
      </c>
      <c r="AW283" s="77">
        <v>15.36</v>
      </c>
      <c r="AX283" s="144">
        <f t="shared" si="22"/>
        <v>0.55000000000000004</v>
      </c>
      <c r="AY283" s="144">
        <f t="shared" si="23"/>
        <v>0.56999999999999995</v>
      </c>
      <c r="AZ283" s="144">
        <f t="shared" si="24"/>
        <v>0.28000000000000003</v>
      </c>
      <c r="BA283" s="54">
        <f t="shared" si="25"/>
        <v>17.532417910000042</v>
      </c>
      <c r="BB283" s="54">
        <f t="shared" si="26"/>
        <v>13.008582089999964</v>
      </c>
    </row>
    <row r="284" spans="1:54" x14ac:dyDescent="0.25">
      <c r="A284" s="3">
        <v>40596</v>
      </c>
      <c r="B284" s="77">
        <v>8673.67</v>
      </c>
      <c r="C284" s="77">
        <v>1518.3141599999999</v>
      </c>
      <c r="D284" s="77">
        <v>-174.95609999999999</v>
      </c>
      <c r="E284" s="77">
        <f t="shared" si="28"/>
        <v>-347.20480000000009</v>
      </c>
      <c r="F284" s="77">
        <v>-8.6724999999999994</v>
      </c>
      <c r="G284" s="77">
        <v>-18.816600000000001</v>
      </c>
      <c r="H284">
        <v>0</v>
      </c>
      <c r="I284" s="78">
        <v>8616</v>
      </c>
      <c r="J284">
        <v>201103</v>
      </c>
      <c r="K284" s="78">
        <v>8616</v>
      </c>
      <c r="L284" s="77">
        <f t="shared" si="27"/>
        <v>-57.670000000000073</v>
      </c>
      <c r="M284" s="78">
        <v>-5299</v>
      </c>
      <c r="N284" s="78">
        <v>-90.211070000000007</v>
      </c>
      <c r="O284" s="78">
        <v>755</v>
      </c>
      <c r="P284" s="78">
        <v>3.4660299999999999</v>
      </c>
      <c r="Q284" s="144">
        <v>-5110.25</v>
      </c>
      <c r="R284" s="78">
        <v>496</v>
      </c>
      <c r="S284" s="78">
        <v>-299</v>
      </c>
      <c r="T284" s="78">
        <v>-412</v>
      </c>
      <c r="U284" s="78">
        <v>24960</v>
      </c>
      <c r="V284" s="219">
        <v>1.6506410256410257E-2</v>
      </c>
      <c r="W284" s="78">
        <v>-1154</v>
      </c>
      <c r="X284" s="78">
        <v>2581</v>
      </c>
      <c r="Y284" s="78">
        <v>-3718</v>
      </c>
      <c r="Z284" s="78">
        <v>933</v>
      </c>
      <c r="AA284" s="78">
        <v>100.77</v>
      </c>
      <c r="AB284" s="78">
        <v>94.95</v>
      </c>
      <c r="AC284" s="78">
        <v>209190</v>
      </c>
      <c r="AD284" s="104">
        <v>6.8053299999999997</v>
      </c>
      <c r="AE284" s="78">
        <v>177250</v>
      </c>
      <c r="AF284" s="104">
        <v>10.348789999999999</v>
      </c>
      <c r="AG284" s="78">
        <v>-50180</v>
      </c>
      <c r="AH284" s="104">
        <v>-5.1242099999999997</v>
      </c>
      <c r="AI284" s="78">
        <v>-24398</v>
      </c>
      <c r="AJ284" s="104">
        <v>-4.2614200000000002</v>
      </c>
      <c r="AK284" s="78">
        <v>9100</v>
      </c>
      <c r="AL284" s="78">
        <v>8400</v>
      </c>
      <c r="AM284" s="8">
        <v>8600</v>
      </c>
      <c r="AN284" s="78">
        <v>286</v>
      </c>
      <c r="AO284" s="78">
        <v>9400</v>
      </c>
      <c r="AP284" s="78">
        <v>7800</v>
      </c>
      <c r="AQ284" s="78">
        <v>8600</v>
      </c>
      <c r="AR284" s="78">
        <v>447</v>
      </c>
      <c r="AS284" s="78">
        <v>0</v>
      </c>
      <c r="AT284" s="78">
        <v>0</v>
      </c>
      <c r="AU284" s="78">
        <v>0</v>
      </c>
      <c r="AV284" s="78">
        <v>0</v>
      </c>
      <c r="AW284" s="77">
        <v>17.37</v>
      </c>
      <c r="AX284" s="144">
        <f t="shared" si="22"/>
        <v>0.96</v>
      </c>
      <c r="AY284" s="144">
        <f t="shared" si="23"/>
        <v>0.97</v>
      </c>
      <c r="AZ284" s="144">
        <f t="shared" si="24"/>
        <v>0.57999999999999996</v>
      </c>
      <c r="BA284" s="54">
        <f t="shared" si="25"/>
        <v>17.72020057690446</v>
      </c>
      <c r="BB284" s="54">
        <f t="shared" si="26"/>
        <v>12.917799423095538</v>
      </c>
    </row>
    <row r="285" spans="1:54" x14ac:dyDescent="0.25">
      <c r="A285" s="3">
        <v>40597</v>
      </c>
      <c r="B285" s="77">
        <v>8528.94</v>
      </c>
      <c r="C285" s="77">
        <v>1357.86805</v>
      </c>
      <c r="D285" s="77">
        <v>-17.4709</v>
      </c>
      <c r="E285" s="77">
        <f t="shared" si="28"/>
        <v>-420.3909000000001</v>
      </c>
      <c r="F285" s="77">
        <v>-17.701900000000002</v>
      </c>
      <c r="G285" s="77">
        <v>-15.675699999999999</v>
      </c>
      <c r="H285">
        <v>0</v>
      </c>
      <c r="I285" s="78">
        <v>8522</v>
      </c>
      <c r="J285">
        <v>201103</v>
      </c>
      <c r="K285" s="78">
        <v>8522</v>
      </c>
      <c r="L285" s="77">
        <f t="shared" si="27"/>
        <v>-6.9400000000005093</v>
      </c>
      <c r="M285" s="78">
        <v>-5160</v>
      </c>
      <c r="N285" s="78">
        <v>-86.835400000000007</v>
      </c>
      <c r="O285" s="78">
        <v>561</v>
      </c>
      <c r="P285" s="78">
        <v>2.61957</v>
      </c>
      <c r="Q285" s="144">
        <v>-5019.75</v>
      </c>
      <c r="R285" s="78">
        <v>-513</v>
      </c>
      <c r="S285" s="78">
        <v>1241</v>
      </c>
      <c r="T285" s="78">
        <v>-3547</v>
      </c>
      <c r="U285" s="78">
        <v>28576</v>
      </c>
      <c r="V285" s="219">
        <v>0.12412513997760358</v>
      </c>
      <c r="W285" s="78">
        <v>-2414</v>
      </c>
      <c r="X285" s="78">
        <v>5004</v>
      </c>
      <c r="Y285" s="78">
        <v>-6496</v>
      </c>
      <c r="Z285" s="78">
        <v>1893</v>
      </c>
      <c r="AA285" s="78">
        <v>104.22</v>
      </c>
      <c r="AB285" s="78">
        <v>88.63</v>
      </c>
      <c r="AC285" s="78">
        <v>220524</v>
      </c>
      <c r="AD285" s="104">
        <v>5.7704000000000004</v>
      </c>
      <c r="AE285" s="78">
        <v>177852</v>
      </c>
      <c r="AF285" s="104">
        <v>12.07104</v>
      </c>
      <c r="AG285" s="78">
        <v>-86539</v>
      </c>
      <c r="AH285" s="104">
        <v>-4.9607200000000002</v>
      </c>
      <c r="AI285" s="78">
        <v>-10314</v>
      </c>
      <c r="AJ285" s="104">
        <v>-4.5732299999999997</v>
      </c>
      <c r="AK285" s="78">
        <v>8900</v>
      </c>
      <c r="AL285" s="78">
        <v>8200</v>
      </c>
      <c r="AM285" s="8">
        <v>8500</v>
      </c>
      <c r="AN285" s="78">
        <v>282</v>
      </c>
      <c r="AO285" s="78">
        <v>9400</v>
      </c>
      <c r="AP285" s="78">
        <v>7700</v>
      </c>
      <c r="AQ285" s="78">
        <v>8500</v>
      </c>
      <c r="AR285" s="78">
        <v>455</v>
      </c>
      <c r="AS285" s="78">
        <v>0</v>
      </c>
      <c r="AT285" s="78">
        <v>0</v>
      </c>
      <c r="AU285" s="78">
        <v>0</v>
      </c>
      <c r="AV285" s="78">
        <v>0</v>
      </c>
      <c r="AW285" s="77">
        <v>17.809999999999999</v>
      </c>
      <c r="AX285" s="144">
        <f t="shared" si="22"/>
        <v>0.96</v>
      </c>
      <c r="AY285" s="144">
        <f t="shared" si="23"/>
        <v>0.97</v>
      </c>
      <c r="AZ285" s="144">
        <f t="shared" si="24"/>
        <v>0.68</v>
      </c>
      <c r="BA285" s="54">
        <f t="shared" si="25"/>
        <v>18.023882218152494</v>
      </c>
      <c r="BB285" s="54">
        <f t="shared" si="26"/>
        <v>12.776117781847509</v>
      </c>
    </row>
    <row r="286" spans="1:54" x14ac:dyDescent="0.25">
      <c r="A286" s="3">
        <v>40598</v>
      </c>
      <c r="B286" s="77">
        <v>8541.64</v>
      </c>
      <c r="C286" s="77">
        <v>1190.7120500000001</v>
      </c>
      <c r="D286" s="77">
        <v>-80.805199999999999</v>
      </c>
      <c r="E286" s="77">
        <f t="shared" si="28"/>
        <v>-608.78660000000002</v>
      </c>
      <c r="F286" s="77">
        <v>-3.6867999999999999</v>
      </c>
      <c r="G286" s="77">
        <v>-2.8835000000000002</v>
      </c>
      <c r="H286">
        <v>0</v>
      </c>
      <c r="I286" s="78">
        <v>8531</v>
      </c>
      <c r="J286">
        <v>201103</v>
      </c>
      <c r="K286" s="78">
        <v>8531</v>
      </c>
      <c r="L286" s="77">
        <f t="shared" si="27"/>
        <v>-10.639999999999418</v>
      </c>
      <c r="M286" s="78">
        <v>-3835</v>
      </c>
      <c r="N286" s="78">
        <v>-64.379220000000004</v>
      </c>
      <c r="O286" s="78">
        <v>1577</v>
      </c>
      <c r="P286" s="78">
        <v>6.9597100000000003</v>
      </c>
      <c r="Q286" s="144">
        <v>-3440.75</v>
      </c>
      <c r="R286" s="78">
        <v>-598</v>
      </c>
      <c r="S286" s="78">
        <v>943</v>
      </c>
      <c r="T286" s="78">
        <v>-2146</v>
      </c>
      <c r="U286" s="78">
        <v>28787</v>
      </c>
      <c r="V286" s="219">
        <v>7.4547538819606074E-2</v>
      </c>
      <c r="W286" s="78">
        <v>-3132</v>
      </c>
      <c r="X286" s="78">
        <v>2973</v>
      </c>
      <c r="Y286" s="78">
        <v>-7068</v>
      </c>
      <c r="Z286" s="78">
        <v>420</v>
      </c>
      <c r="AA286" s="78">
        <v>81.13</v>
      </c>
      <c r="AB286" s="78">
        <v>85.42</v>
      </c>
      <c r="AC286" s="78">
        <v>240905</v>
      </c>
      <c r="AD286" s="104">
        <v>5.9548699999999997</v>
      </c>
      <c r="AE286" s="78">
        <v>184268</v>
      </c>
      <c r="AF286" s="104">
        <v>11.697939999999999</v>
      </c>
      <c r="AG286" s="78">
        <v>-99150</v>
      </c>
      <c r="AH286" s="104">
        <v>-5.0894700000000004</v>
      </c>
      <c r="AI286" s="78">
        <v>-22498</v>
      </c>
      <c r="AJ286" s="104">
        <v>-4.91594</v>
      </c>
      <c r="AK286" s="78">
        <v>8900</v>
      </c>
      <c r="AL286" s="78">
        <v>8200</v>
      </c>
      <c r="AM286" s="8">
        <v>8500</v>
      </c>
      <c r="AN286" s="78">
        <v>279</v>
      </c>
      <c r="AO286" s="78">
        <v>9400</v>
      </c>
      <c r="AP286" s="78">
        <v>7700</v>
      </c>
      <c r="AQ286" s="78">
        <v>8500</v>
      </c>
      <c r="AR286" s="78">
        <v>452</v>
      </c>
      <c r="AS286" s="78">
        <v>0</v>
      </c>
      <c r="AT286" s="78">
        <v>0</v>
      </c>
      <c r="AU286" s="78">
        <v>0</v>
      </c>
      <c r="AV286" s="78">
        <v>0</v>
      </c>
      <c r="AW286" s="77">
        <v>17.77</v>
      </c>
      <c r="AX286" s="144">
        <f t="shared" si="22"/>
        <v>0.93</v>
      </c>
      <c r="AY286" s="144">
        <f t="shared" si="23"/>
        <v>0.95</v>
      </c>
      <c r="AZ286" s="144">
        <f t="shared" si="24"/>
        <v>0.68</v>
      </c>
      <c r="BA286" s="54">
        <f t="shared" si="25"/>
        <v>18.323432380227764</v>
      </c>
      <c r="BB286" s="54">
        <f t="shared" si="26"/>
        <v>12.670567619772234</v>
      </c>
    </row>
    <row r="287" spans="1:54" x14ac:dyDescent="0.25">
      <c r="A287" s="3">
        <v>40599</v>
      </c>
      <c r="B287" s="77">
        <v>8599.65</v>
      </c>
      <c r="C287" s="77">
        <v>1709.43038</v>
      </c>
      <c r="D287" s="77">
        <v>-40.246099999999998</v>
      </c>
      <c r="E287" s="77">
        <f t="shared" si="28"/>
        <v>-655.45379999999989</v>
      </c>
      <c r="F287" s="77">
        <v>4.5327999999999999</v>
      </c>
      <c r="G287" s="77">
        <v>6.1977000000000002</v>
      </c>
      <c r="H287">
        <v>0</v>
      </c>
      <c r="I287" s="78">
        <v>8615</v>
      </c>
      <c r="J287">
        <v>201103</v>
      </c>
      <c r="K287" s="78">
        <v>8615</v>
      </c>
      <c r="L287" s="77">
        <f t="shared" si="27"/>
        <v>15.350000000000364</v>
      </c>
      <c r="M287" s="78">
        <v>-5146</v>
      </c>
      <c r="N287" s="78">
        <v>-87.628460000000004</v>
      </c>
      <c r="O287" s="78">
        <v>2220</v>
      </c>
      <c r="P287" s="78">
        <v>9.7757199999999997</v>
      </c>
      <c r="Q287" s="144">
        <v>-4591</v>
      </c>
      <c r="R287" s="78">
        <v>-410</v>
      </c>
      <c r="S287" s="78">
        <v>5440</v>
      </c>
      <c r="T287" s="78">
        <v>-1963</v>
      </c>
      <c r="U287" s="78">
        <v>27958</v>
      </c>
      <c r="V287" s="219">
        <v>7.0212461549467059E-2</v>
      </c>
      <c r="W287" s="78">
        <v>-1555</v>
      </c>
      <c r="X287" s="78">
        <v>2537</v>
      </c>
      <c r="Y287" s="78">
        <v>-3242</v>
      </c>
      <c r="Z287" s="78">
        <v>1207</v>
      </c>
      <c r="AA287" s="78">
        <v>78.099999999999994</v>
      </c>
      <c r="AB287" s="78">
        <v>81.17</v>
      </c>
      <c r="AC287" s="78">
        <v>264628</v>
      </c>
      <c r="AD287" s="104">
        <v>7.1047900000000004</v>
      </c>
      <c r="AE287" s="78">
        <v>191346</v>
      </c>
      <c r="AF287" s="104">
        <v>9.5379400000000008</v>
      </c>
      <c r="AG287" s="78">
        <v>-124470</v>
      </c>
      <c r="AH287" s="104">
        <v>-6.2865900000000003</v>
      </c>
      <c r="AI287" s="78">
        <v>-3371</v>
      </c>
      <c r="AJ287" s="104">
        <v>-3.8464100000000001</v>
      </c>
      <c r="AK287" s="78">
        <v>8900</v>
      </c>
      <c r="AL287" s="78">
        <v>8200</v>
      </c>
      <c r="AM287" s="8">
        <v>8600</v>
      </c>
      <c r="AN287" s="78">
        <v>258</v>
      </c>
      <c r="AO287" s="78">
        <v>9000</v>
      </c>
      <c r="AP287" s="78">
        <v>7700</v>
      </c>
      <c r="AQ287" s="78">
        <v>8600</v>
      </c>
      <c r="AR287" s="78">
        <v>435</v>
      </c>
      <c r="AS287" s="78">
        <v>0</v>
      </c>
      <c r="AT287" s="78">
        <v>0</v>
      </c>
      <c r="AU287" s="78">
        <v>0</v>
      </c>
      <c r="AV287" s="78">
        <v>0</v>
      </c>
      <c r="AW287" s="77">
        <v>17.02</v>
      </c>
      <c r="AX287" s="144">
        <f t="shared" si="22"/>
        <v>0.86</v>
      </c>
      <c r="AY287" s="144">
        <f t="shared" si="23"/>
        <v>0.91</v>
      </c>
      <c r="AZ287" s="144">
        <f t="shared" si="24"/>
        <v>0.55000000000000004</v>
      </c>
      <c r="BA287" s="54">
        <f t="shared" si="25"/>
        <v>18.463901749405615</v>
      </c>
      <c r="BB287" s="54">
        <f t="shared" si="26"/>
        <v>12.827098250594384</v>
      </c>
    </row>
    <row r="288" spans="1:54" x14ac:dyDescent="0.25">
      <c r="A288" s="3">
        <v>40603</v>
      </c>
      <c r="B288" s="77">
        <v>8727.56</v>
      </c>
      <c r="C288" s="77">
        <v>1285.2004199999999</v>
      </c>
      <c r="D288" s="77">
        <v>11.2065</v>
      </c>
      <c r="E288" s="77">
        <f t="shared" si="28"/>
        <v>-570.32789999999989</v>
      </c>
      <c r="F288" s="77">
        <v>4.7713000000000001</v>
      </c>
      <c r="G288" s="77">
        <v>9.6180000000000003</v>
      </c>
      <c r="H288">
        <v>0</v>
      </c>
      <c r="I288" s="78">
        <v>8691</v>
      </c>
      <c r="J288">
        <v>201103</v>
      </c>
      <c r="K288" s="78">
        <v>8691</v>
      </c>
      <c r="L288" s="77">
        <f t="shared" si="27"/>
        <v>-36.559999999999491</v>
      </c>
      <c r="M288" s="78">
        <v>-3553</v>
      </c>
      <c r="N288" s="78">
        <v>-60.69509</v>
      </c>
      <c r="O288" s="78">
        <v>2424</v>
      </c>
      <c r="P288" s="78">
        <v>10.7386</v>
      </c>
      <c r="Q288" s="144">
        <v>-2947</v>
      </c>
      <c r="R288" s="78">
        <v>-277</v>
      </c>
      <c r="S288" s="78">
        <v>4396</v>
      </c>
      <c r="T288" s="78">
        <v>-962</v>
      </c>
      <c r="U288" s="78">
        <v>26965</v>
      </c>
      <c r="V288" s="219">
        <v>3.5675876135731505E-2</v>
      </c>
      <c r="W288" s="78">
        <v>-1046</v>
      </c>
      <c r="X288" s="78">
        <v>3204</v>
      </c>
      <c r="Y288" s="78">
        <v>-1207</v>
      </c>
      <c r="Z288" s="78">
        <v>5040</v>
      </c>
      <c r="AA288" s="78">
        <v>102.1</v>
      </c>
      <c r="AB288" s="78">
        <v>87.44</v>
      </c>
      <c r="AC288" s="78">
        <v>263447</v>
      </c>
      <c r="AD288" s="104">
        <v>7.58786</v>
      </c>
      <c r="AE288" s="78">
        <v>192313</v>
      </c>
      <c r="AF288" s="104">
        <v>7.9689500000000004</v>
      </c>
      <c r="AG288" s="78">
        <v>-106535</v>
      </c>
      <c r="AH288" s="104">
        <v>-6.02264</v>
      </c>
      <c r="AI288" s="78">
        <v>-16541</v>
      </c>
      <c r="AJ288" s="104">
        <v>-3.58203</v>
      </c>
      <c r="AK288" s="78">
        <v>8900</v>
      </c>
      <c r="AL288" s="78">
        <v>8200</v>
      </c>
      <c r="AM288" s="8">
        <v>8700</v>
      </c>
      <c r="AN288" s="78">
        <v>225</v>
      </c>
      <c r="AO288" s="78">
        <v>9000</v>
      </c>
      <c r="AP288" s="78">
        <v>8200</v>
      </c>
      <c r="AQ288" s="78">
        <v>8700</v>
      </c>
      <c r="AR288" s="78">
        <v>400</v>
      </c>
      <c r="AS288" s="78">
        <v>0</v>
      </c>
      <c r="AT288" s="78">
        <v>0</v>
      </c>
      <c r="AU288" s="78">
        <v>0</v>
      </c>
      <c r="AV288" s="78">
        <v>0</v>
      </c>
      <c r="AW288" s="77">
        <v>16.760000000000002</v>
      </c>
      <c r="AX288" s="144">
        <f t="shared" si="22"/>
        <v>0.82</v>
      </c>
      <c r="AY288" s="144">
        <f t="shared" si="23"/>
        <v>0.89</v>
      </c>
      <c r="AZ288" s="144">
        <f t="shared" si="24"/>
        <v>0.54</v>
      </c>
      <c r="BA288" s="54">
        <f t="shared" si="25"/>
        <v>18.568012320738504</v>
      </c>
      <c r="BB288" s="54">
        <f t="shared" si="26"/>
        <v>12.940987679261493</v>
      </c>
    </row>
    <row r="289" spans="1:54" x14ac:dyDescent="0.25">
      <c r="A289" s="3">
        <v>40604</v>
      </c>
      <c r="B289" s="77">
        <v>8619.9</v>
      </c>
      <c r="C289" s="77">
        <v>1193.9133200000001</v>
      </c>
      <c r="D289" s="77">
        <v>-118.5407</v>
      </c>
      <c r="E289" s="77">
        <f t="shared" si="28"/>
        <v>-691.59269999999992</v>
      </c>
      <c r="F289" s="77">
        <v>-7.9178999999999995</v>
      </c>
      <c r="G289" s="77">
        <v>-1.0131000000000001</v>
      </c>
      <c r="H289">
        <v>0</v>
      </c>
      <c r="I289" s="78">
        <v>8602</v>
      </c>
      <c r="J289">
        <v>201103</v>
      </c>
      <c r="K289" s="78">
        <v>8602</v>
      </c>
      <c r="L289" s="77">
        <f t="shared" si="27"/>
        <v>-17.899999999999636</v>
      </c>
      <c r="M289" s="78">
        <v>-532</v>
      </c>
      <c r="N289" s="78">
        <v>-8.1008700000000005</v>
      </c>
      <c r="O289" s="78">
        <v>1223</v>
      </c>
      <c r="P289" s="78">
        <v>5.4804500000000003</v>
      </c>
      <c r="Q289" s="144">
        <v>-226.25</v>
      </c>
      <c r="R289" s="78">
        <v>-68</v>
      </c>
      <c r="S289" s="78">
        <v>1288</v>
      </c>
      <c r="T289" s="78">
        <v>-1154</v>
      </c>
      <c r="U289" s="78">
        <v>28543</v>
      </c>
      <c r="V289" s="219">
        <v>4.0430228076936553E-2</v>
      </c>
      <c r="W289" s="78">
        <v>-3558</v>
      </c>
      <c r="X289" s="78">
        <v>1926</v>
      </c>
      <c r="Y289" s="78">
        <v>-5537</v>
      </c>
      <c r="Z289" s="78">
        <v>5359</v>
      </c>
      <c r="AA289" s="78">
        <v>99.41</v>
      </c>
      <c r="AB289" s="78">
        <v>92.15</v>
      </c>
      <c r="AC289" s="78">
        <v>264455</v>
      </c>
      <c r="AD289" s="104">
        <v>6.4596099999999996</v>
      </c>
      <c r="AE289" s="78">
        <v>205388</v>
      </c>
      <c r="AF289" s="104">
        <v>10.307230000000001</v>
      </c>
      <c r="AG289" s="78">
        <v>-106642</v>
      </c>
      <c r="AH289" s="104">
        <v>-5.2437100000000001</v>
      </c>
      <c r="AI289" s="78">
        <v>-16923</v>
      </c>
      <c r="AJ289" s="104">
        <v>-4.44292</v>
      </c>
      <c r="AK289" s="78">
        <v>8900</v>
      </c>
      <c r="AL289" s="78">
        <v>8200</v>
      </c>
      <c r="AM289" s="8">
        <v>8600</v>
      </c>
      <c r="AN289" s="78">
        <v>242</v>
      </c>
      <c r="AO289" s="78">
        <v>9000</v>
      </c>
      <c r="AP289" s="78">
        <v>8200</v>
      </c>
      <c r="AQ289" s="78">
        <v>8600</v>
      </c>
      <c r="AR289" s="78">
        <v>432</v>
      </c>
      <c r="AS289" s="78">
        <v>0</v>
      </c>
      <c r="AT289" s="78">
        <v>0</v>
      </c>
      <c r="AU289" s="78">
        <v>0</v>
      </c>
      <c r="AV289" s="78">
        <v>0</v>
      </c>
      <c r="AW289" s="77">
        <v>18</v>
      </c>
      <c r="AX289" s="144">
        <f t="shared" si="22"/>
        <v>0.96</v>
      </c>
      <c r="AY289" s="144">
        <f t="shared" si="23"/>
        <v>0.97</v>
      </c>
      <c r="AZ289" s="144">
        <f t="shared" si="24"/>
        <v>0.74</v>
      </c>
      <c r="BA289" s="54">
        <f t="shared" si="25"/>
        <v>18.862888597954271</v>
      </c>
      <c r="BB289" s="54">
        <f t="shared" si="26"/>
        <v>12.956111402045723</v>
      </c>
    </row>
    <row r="290" spans="1:54" x14ac:dyDescent="0.25">
      <c r="A290" s="3">
        <v>40605</v>
      </c>
      <c r="B290" s="77">
        <v>8738.3700000000008</v>
      </c>
      <c r="C290" s="77">
        <v>1317.75379</v>
      </c>
      <c r="D290" s="77">
        <v>40.927600000000005</v>
      </c>
      <c r="E290" s="77">
        <f t="shared" si="28"/>
        <v>-727.91690000000006</v>
      </c>
      <c r="F290" s="77">
        <v>1.3089</v>
      </c>
      <c r="G290" s="77">
        <v>13.878499999999999</v>
      </c>
      <c r="H290">
        <v>0</v>
      </c>
      <c r="I290" s="78">
        <v>8748</v>
      </c>
      <c r="J290">
        <v>201103</v>
      </c>
      <c r="K290" s="78">
        <v>8748</v>
      </c>
      <c r="L290" s="77">
        <f t="shared" si="27"/>
        <v>9.6299999999991996</v>
      </c>
      <c r="M290" s="78">
        <v>219</v>
      </c>
      <c r="N290" s="78">
        <v>4.8783500000000002</v>
      </c>
      <c r="O290" s="78">
        <v>1443</v>
      </c>
      <c r="P290" s="78">
        <v>6.4977200000000002</v>
      </c>
      <c r="Q290" s="144">
        <v>579.75</v>
      </c>
      <c r="R290" s="78">
        <v>194</v>
      </c>
      <c r="S290" s="78">
        <v>3709</v>
      </c>
      <c r="T290" s="78">
        <v>3036</v>
      </c>
      <c r="U290" s="78">
        <v>27098</v>
      </c>
      <c r="V290" s="219">
        <v>-0.11203778876669865</v>
      </c>
      <c r="W290" s="78">
        <v>-135</v>
      </c>
      <c r="X290" s="78">
        <v>3147</v>
      </c>
      <c r="Y290" s="78">
        <v>87</v>
      </c>
      <c r="Z290" s="78">
        <v>5528</v>
      </c>
      <c r="AA290" s="78">
        <v>98.51</v>
      </c>
      <c r="AB290" s="78">
        <v>97.49</v>
      </c>
      <c r="AC290" s="78">
        <v>277064</v>
      </c>
      <c r="AD290" s="104">
        <v>8.4506999999999994</v>
      </c>
      <c r="AE290" s="78">
        <v>216732</v>
      </c>
      <c r="AF290" s="104">
        <v>7.8643900000000002</v>
      </c>
      <c r="AG290" s="78">
        <v>-86450</v>
      </c>
      <c r="AH290" s="104">
        <v>-5.9053100000000001</v>
      </c>
      <c r="AI290" s="78">
        <v>-33919</v>
      </c>
      <c r="AJ290" s="104">
        <v>-3.5665300000000002</v>
      </c>
      <c r="AK290" s="78">
        <v>9000</v>
      </c>
      <c r="AL290" s="78">
        <v>8200</v>
      </c>
      <c r="AM290" s="8">
        <v>8700</v>
      </c>
      <c r="AN290" s="78">
        <v>214</v>
      </c>
      <c r="AO290" s="78">
        <v>9400</v>
      </c>
      <c r="AP290" s="78">
        <v>8200</v>
      </c>
      <c r="AQ290" s="78">
        <v>8700</v>
      </c>
      <c r="AR290" s="78">
        <v>404</v>
      </c>
      <c r="AS290" s="78">
        <v>0</v>
      </c>
      <c r="AT290" s="78">
        <v>0</v>
      </c>
      <c r="AU290" s="78">
        <v>0</v>
      </c>
      <c r="AV290" s="78">
        <v>0</v>
      </c>
      <c r="AW290" s="77">
        <v>16.73</v>
      </c>
      <c r="AX290" s="144">
        <f t="shared" si="22"/>
        <v>0.75</v>
      </c>
      <c r="AY290" s="144">
        <f t="shared" si="23"/>
        <v>0.85</v>
      </c>
      <c r="AZ290" s="144">
        <f t="shared" si="24"/>
        <v>0.53</v>
      </c>
      <c r="BA290" s="54">
        <f t="shared" si="25"/>
        <v>18.898868948596569</v>
      </c>
      <c r="BB290" s="54">
        <f t="shared" si="26"/>
        <v>13.170131051403434</v>
      </c>
    </row>
    <row r="291" spans="1:54" x14ac:dyDescent="0.25">
      <c r="A291" s="3">
        <v>40606</v>
      </c>
      <c r="B291" s="77">
        <v>8784.4</v>
      </c>
      <c r="C291" s="77">
        <v>1398.95228</v>
      </c>
      <c r="D291" s="77">
        <v>87.738399999999999</v>
      </c>
      <c r="E291" s="77">
        <f t="shared" si="28"/>
        <v>-725.0834000000001</v>
      </c>
      <c r="F291" s="77">
        <v>9.3028999999999993</v>
      </c>
      <c r="G291" s="77">
        <v>-2.5908999999999995</v>
      </c>
      <c r="H291">
        <v>0</v>
      </c>
      <c r="I291" s="78">
        <v>8758</v>
      </c>
      <c r="J291">
        <v>201103</v>
      </c>
      <c r="K291" s="78">
        <v>8758</v>
      </c>
      <c r="L291" s="77">
        <f t="shared" si="27"/>
        <v>-26.399999999999636</v>
      </c>
      <c r="M291" s="78">
        <v>1449</v>
      </c>
      <c r="N291" s="78">
        <v>26.43684</v>
      </c>
      <c r="O291" s="78">
        <v>1075</v>
      </c>
      <c r="P291" s="78">
        <v>4.8918200000000001</v>
      </c>
      <c r="Q291" s="144">
        <v>1717.75</v>
      </c>
      <c r="R291" s="78">
        <v>213</v>
      </c>
      <c r="S291" s="78">
        <v>2375</v>
      </c>
      <c r="T291" s="78">
        <v>2922</v>
      </c>
      <c r="U291" s="78">
        <v>26933</v>
      </c>
      <c r="V291" s="219">
        <v>-0.10849144172576393</v>
      </c>
      <c r="W291" s="78">
        <v>-563</v>
      </c>
      <c r="X291" s="78">
        <v>6397</v>
      </c>
      <c r="Y291" s="78">
        <v>-703</v>
      </c>
      <c r="Z291" s="78">
        <v>4979</v>
      </c>
      <c r="AA291" s="78">
        <v>93.31</v>
      </c>
      <c r="AB291" s="78">
        <v>101.35</v>
      </c>
      <c r="AC291" s="78">
        <v>295409</v>
      </c>
      <c r="AD291" s="104">
        <v>9.0418199999999995</v>
      </c>
      <c r="AE291" s="78">
        <v>224149</v>
      </c>
      <c r="AF291" s="104">
        <v>7.6378199999999996</v>
      </c>
      <c r="AG291" s="78">
        <v>-83495</v>
      </c>
      <c r="AH291" s="104">
        <v>-6.0848500000000003</v>
      </c>
      <c r="AI291" s="78">
        <v>-56085</v>
      </c>
      <c r="AJ291" s="104">
        <v>-3.6284100000000001</v>
      </c>
      <c r="AK291" s="78">
        <v>9000</v>
      </c>
      <c r="AL291" s="78">
        <v>8200</v>
      </c>
      <c r="AM291" s="8">
        <v>8800</v>
      </c>
      <c r="AN291" s="78">
        <v>203</v>
      </c>
      <c r="AO291" s="78">
        <v>9400</v>
      </c>
      <c r="AP291" s="78">
        <v>8200</v>
      </c>
      <c r="AQ291" s="78">
        <v>8700</v>
      </c>
      <c r="AR291" s="78">
        <v>409</v>
      </c>
      <c r="AS291" s="78">
        <v>0</v>
      </c>
      <c r="AT291" s="78">
        <v>0</v>
      </c>
      <c r="AU291" s="78">
        <v>0</v>
      </c>
      <c r="AV291" s="78">
        <v>0</v>
      </c>
      <c r="AW291" s="77">
        <v>17</v>
      </c>
      <c r="AX291" s="144">
        <f t="shared" si="22"/>
        <v>0.79</v>
      </c>
      <c r="AY291" s="144">
        <f t="shared" si="23"/>
        <v>0.87</v>
      </c>
      <c r="AZ291" s="144">
        <f t="shared" si="24"/>
        <v>0.56999999999999995</v>
      </c>
      <c r="BA291" s="54">
        <f t="shared" si="25"/>
        <v>18.872833439681298</v>
      </c>
      <c r="BB291" s="54">
        <f t="shared" si="26"/>
        <v>13.525166560318713</v>
      </c>
    </row>
    <row r="292" spans="1:54" x14ac:dyDescent="0.25">
      <c r="A292" s="3">
        <v>40609</v>
      </c>
      <c r="B292" s="77">
        <v>8713.7900000000009</v>
      </c>
      <c r="C292" s="77">
        <v>997.97830999999996</v>
      </c>
      <c r="D292" s="77">
        <v>-14.7837</v>
      </c>
      <c r="E292" s="77">
        <f t="shared" si="28"/>
        <v>-874.94</v>
      </c>
      <c r="F292" s="77">
        <v>-3.2595000000000001</v>
      </c>
      <c r="G292" s="77">
        <v>-2.1625999999999999</v>
      </c>
      <c r="H292">
        <v>0</v>
      </c>
      <c r="I292" s="78">
        <v>8723</v>
      </c>
      <c r="J292">
        <v>201103</v>
      </c>
      <c r="K292" s="78">
        <v>8723</v>
      </c>
      <c r="L292" s="77">
        <f t="shared" si="27"/>
        <v>9.2099999999991269</v>
      </c>
      <c r="M292" s="78">
        <v>726</v>
      </c>
      <c r="N292" s="78">
        <v>13.75564</v>
      </c>
      <c r="O292" s="78">
        <v>193</v>
      </c>
      <c r="P292" s="78">
        <v>1.0428599999999999</v>
      </c>
      <c r="Q292" s="144">
        <v>774.25</v>
      </c>
      <c r="R292" s="78">
        <v>69</v>
      </c>
      <c r="S292" s="78">
        <v>2124</v>
      </c>
      <c r="T292" s="78">
        <v>432</v>
      </c>
      <c r="U292" s="78">
        <v>26920</v>
      </c>
      <c r="V292" s="219">
        <v>-1.6047548291233282E-2</v>
      </c>
      <c r="W292" s="78">
        <v>-1524</v>
      </c>
      <c r="X292" s="78">
        <v>2967</v>
      </c>
      <c r="Y292" s="78">
        <v>-1375</v>
      </c>
      <c r="Z292" s="78">
        <v>5665</v>
      </c>
      <c r="AA292" s="78">
        <v>97.75</v>
      </c>
      <c r="AB292" s="78">
        <v>99.18</v>
      </c>
      <c r="AC292" s="78">
        <v>300652</v>
      </c>
      <c r="AD292" s="104">
        <v>8.1959800000000005</v>
      </c>
      <c r="AE292" s="78">
        <v>229197</v>
      </c>
      <c r="AF292" s="104">
        <v>8.65184</v>
      </c>
      <c r="AG292" s="78">
        <v>-96587</v>
      </c>
      <c r="AH292" s="104">
        <v>-5.9776400000000001</v>
      </c>
      <c r="AI292" s="78">
        <v>-55078</v>
      </c>
      <c r="AJ292" s="104">
        <v>-4.0321499999999997</v>
      </c>
      <c r="AK292" s="78">
        <v>9000</v>
      </c>
      <c r="AL292" s="78">
        <v>8200</v>
      </c>
      <c r="AM292" s="8">
        <v>8700</v>
      </c>
      <c r="AN292" s="78">
        <v>207</v>
      </c>
      <c r="AO292" s="78">
        <v>9400</v>
      </c>
      <c r="AP292" s="78">
        <v>8200</v>
      </c>
      <c r="AQ292" s="78">
        <v>8700</v>
      </c>
      <c r="AR292" s="78">
        <v>413</v>
      </c>
      <c r="AS292" s="78">
        <v>0</v>
      </c>
      <c r="AT292" s="78">
        <v>0</v>
      </c>
      <c r="AU292" s="78">
        <v>0</v>
      </c>
      <c r="AV292" s="78">
        <v>0</v>
      </c>
      <c r="AW292" s="77">
        <v>18.03</v>
      </c>
      <c r="AX292" s="144">
        <f t="shared" si="22"/>
        <v>0.96</v>
      </c>
      <c r="AY292" s="144">
        <f t="shared" si="23"/>
        <v>0.97</v>
      </c>
      <c r="AZ292" s="144">
        <f t="shared" si="24"/>
        <v>0.77</v>
      </c>
      <c r="BA292" s="54">
        <f t="shared" si="25"/>
        <v>18.999171713833075</v>
      </c>
      <c r="BB292" s="54">
        <f t="shared" si="26"/>
        <v>13.789828286166934</v>
      </c>
    </row>
    <row r="293" spans="1:54" x14ac:dyDescent="0.25">
      <c r="A293" s="3">
        <v>40610</v>
      </c>
      <c r="B293" s="77">
        <v>8747.75</v>
      </c>
      <c r="C293" s="77">
        <v>1123.75999</v>
      </c>
      <c r="D293" s="77">
        <v>8.0949000000000009</v>
      </c>
      <c r="E293" s="77">
        <f t="shared" si="28"/>
        <v>-956.52889999999979</v>
      </c>
      <c r="F293" s="77">
        <v>1.0565</v>
      </c>
      <c r="G293" s="77">
        <v>0.7611</v>
      </c>
      <c r="H293">
        <v>0</v>
      </c>
      <c r="I293" s="78">
        <v>8740</v>
      </c>
      <c r="J293">
        <v>201103</v>
      </c>
      <c r="K293" s="78">
        <v>8740</v>
      </c>
      <c r="L293" s="77">
        <f t="shared" si="27"/>
        <v>-7.75</v>
      </c>
      <c r="M293" s="78">
        <v>-418</v>
      </c>
      <c r="N293" s="78">
        <v>-6.2430700000000003</v>
      </c>
      <c r="O293" s="78">
        <v>93</v>
      </c>
      <c r="P293" s="78">
        <v>0.59116000000000002</v>
      </c>
      <c r="Q293" s="144">
        <v>-394.75</v>
      </c>
      <c r="R293" s="78">
        <v>112</v>
      </c>
      <c r="S293" s="78">
        <v>2242</v>
      </c>
      <c r="T293" s="78">
        <v>-989</v>
      </c>
      <c r="U293" s="78">
        <v>26054</v>
      </c>
      <c r="V293" s="219">
        <v>3.7959622322867891E-2</v>
      </c>
      <c r="W293" s="78">
        <v>-1336</v>
      </c>
      <c r="X293" s="78">
        <v>3422</v>
      </c>
      <c r="Y293" s="78">
        <v>-2952</v>
      </c>
      <c r="Z293" s="78">
        <v>4429</v>
      </c>
      <c r="AA293" s="78">
        <v>113.56</v>
      </c>
      <c r="AB293" s="78">
        <v>100.45</v>
      </c>
      <c r="AC293" s="78">
        <v>304622</v>
      </c>
      <c r="AD293" s="104">
        <v>8.2730599999999992</v>
      </c>
      <c r="AE293" s="78">
        <v>241090</v>
      </c>
      <c r="AF293" s="104">
        <v>8.1510999999999996</v>
      </c>
      <c r="AG293" s="78">
        <v>-97751</v>
      </c>
      <c r="AH293" s="104">
        <v>-6.0575599999999996</v>
      </c>
      <c r="AI293" s="78">
        <v>-65070</v>
      </c>
      <c r="AJ293" s="104">
        <v>-3.7639900000000002</v>
      </c>
      <c r="AK293" s="78">
        <v>9000</v>
      </c>
      <c r="AL293" s="78">
        <v>8200</v>
      </c>
      <c r="AM293" s="8">
        <v>8700</v>
      </c>
      <c r="AN293" s="78">
        <v>193</v>
      </c>
      <c r="AO293" s="78">
        <v>9400</v>
      </c>
      <c r="AP293" s="78">
        <v>8200</v>
      </c>
      <c r="AQ293" s="78">
        <v>8700</v>
      </c>
      <c r="AR293" s="78">
        <v>409</v>
      </c>
      <c r="AS293" s="78">
        <v>0</v>
      </c>
      <c r="AT293" s="78">
        <v>0</v>
      </c>
      <c r="AU293" s="78">
        <v>0</v>
      </c>
      <c r="AV293" s="78">
        <v>0</v>
      </c>
      <c r="AW293" s="77">
        <v>17.86</v>
      </c>
      <c r="AX293" s="144">
        <f t="shared" si="22"/>
        <v>0.89</v>
      </c>
      <c r="AY293" s="144">
        <f t="shared" si="23"/>
        <v>0.93</v>
      </c>
      <c r="AZ293" s="144">
        <f t="shared" si="24"/>
        <v>0.74</v>
      </c>
      <c r="BA293" s="54">
        <f t="shared" si="25"/>
        <v>18.959446411026597</v>
      </c>
      <c r="BB293" s="54">
        <f t="shared" si="26"/>
        <v>14.242553588973415</v>
      </c>
    </row>
    <row r="294" spans="1:54" x14ac:dyDescent="0.25">
      <c r="A294" s="3">
        <v>40611</v>
      </c>
      <c r="B294" s="77">
        <v>8750.02</v>
      </c>
      <c r="C294" s="77">
        <v>1206.2857300000001</v>
      </c>
      <c r="D294" s="77">
        <v>-6.5133000000000001</v>
      </c>
      <c r="E294" s="77">
        <f t="shared" si="28"/>
        <v>-981.55329999999992</v>
      </c>
      <c r="F294" s="77">
        <v>0.65239999999999998</v>
      </c>
      <c r="G294" s="77">
        <v>2.2147999999999999</v>
      </c>
      <c r="H294">
        <v>0</v>
      </c>
      <c r="I294" s="78">
        <v>8757</v>
      </c>
      <c r="J294">
        <v>201103</v>
      </c>
      <c r="K294" s="78">
        <v>8757</v>
      </c>
      <c r="L294" s="77">
        <f t="shared" si="27"/>
        <v>6.9799999999995634</v>
      </c>
      <c r="M294" s="78">
        <v>2209</v>
      </c>
      <c r="N294" s="78">
        <v>39.784649999999999</v>
      </c>
      <c r="O294" s="78">
        <v>158</v>
      </c>
      <c r="P294" s="78">
        <v>0.86936000000000002</v>
      </c>
      <c r="Q294" s="144">
        <v>2248.5</v>
      </c>
      <c r="R294" s="78">
        <v>-35</v>
      </c>
      <c r="S294" s="78">
        <v>1982</v>
      </c>
      <c r="T294" s="78">
        <v>-1003</v>
      </c>
      <c r="U294" s="78">
        <v>25790</v>
      </c>
      <c r="V294" s="219">
        <v>3.8891043039937963E-2</v>
      </c>
      <c r="W294" s="78">
        <v>-724</v>
      </c>
      <c r="X294" s="78">
        <v>4251</v>
      </c>
      <c r="Y294" s="78">
        <v>-1058</v>
      </c>
      <c r="Z294" s="78">
        <v>6754</v>
      </c>
      <c r="AA294" s="78">
        <v>92.19</v>
      </c>
      <c r="AB294" s="78">
        <v>102.47</v>
      </c>
      <c r="AC294" s="78">
        <v>311367</v>
      </c>
      <c r="AD294" s="104">
        <v>8.1476199999999999</v>
      </c>
      <c r="AE294" s="78">
        <v>249260</v>
      </c>
      <c r="AF294" s="104">
        <v>7.7771499999999998</v>
      </c>
      <c r="AG294" s="78">
        <v>-84571</v>
      </c>
      <c r="AH294" s="104">
        <v>-5.8152400000000002</v>
      </c>
      <c r="AI294" s="78">
        <v>-67843</v>
      </c>
      <c r="AJ294" s="104">
        <v>-3.4933399999999999</v>
      </c>
      <c r="AK294" s="78">
        <v>9000</v>
      </c>
      <c r="AL294" s="78">
        <v>8200</v>
      </c>
      <c r="AM294" s="8">
        <v>8800</v>
      </c>
      <c r="AN294" s="78">
        <v>168</v>
      </c>
      <c r="AO294" s="78">
        <v>9400</v>
      </c>
      <c r="AP294" s="78">
        <v>8200</v>
      </c>
      <c r="AQ294" s="78">
        <v>8700</v>
      </c>
      <c r="AR294" s="78">
        <v>392</v>
      </c>
      <c r="AS294" s="78">
        <v>0</v>
      </c>
      <c r="AT294" s="78">
        <v>0</v>
      </c>
      <c r="AU294" s="78">
        <v>0</v>
      </c>
      <c r="AV294" s="78">
        <v>0</v>
      </c>
      <c r="AW294" s="77">
        <v>17.12</v>
      </c>
      <c r="AX294" s="144">
        <f t="shared" si="22"/>
        <v>0.75</v>
      </c>
      <c r="AY294" s="144">
        <f t="shared" si="23"/>
        <v>0.85</v>
      </c>
      <c r="AZ294" s="144">
        <f t="shared" si="24"/>
        <v>0.6</v>
      </c>
      <c r="BA294" s="54">
        <f t="shared" si="25"/>
        <v>18.985732831709452</v>
      </c>
      <c r="BB294" s="54">
        <f t="shared" si="26"/>
        <v>14.38826716829055</v>
      </c>
    </row>
    <row r="295" spans="1:54" x14ac:dyDescent="0.25">
      <c r="A295" s="3">
        <v>40612</v>
      </c>
      <c r="B295" s="77">
        <v>8642.9</v>
      </c>
      <c r="C295" s="77">
        <v>1184.86636</v>
      </c>
      <c r="D295" s="77">
        <v>-57.435400000000001</v>
      </c>
      <c r="E295" s="77">
        <f t="shared" si="28"/>
        <v>-983.23399999999992</v>
      </c>
      <c r="F295" s="77">
        <v>-6.3175999999999997</v>
      </c>
      <c r="G295" s="77">
        <v>-5.3604999999999992</v>
      </c>
      <c r="H295">
        <v>0</v>
      </c>
      <c r="I295" s="78">
        <v>8622</v>
      </c>
      <c r="J295">
        <v>201103</v>
      </c>
      <c r="K295" s="78">
        <v>8622</v>
      </c>
      <c r="L295" s="77">
        <f t="shared" si="27"/>
        <v>-20.899999999999636</v>
      </c>
      <c r="M295" s="78">
        <v>-2529</v>
      </c>
      <c r="N295" s="78">
        <v>-42.311250000000001</v>
      </c>
      <c r="O295" s="78">
        <v>-623</v>
      </c>
      <c r="P295" s="78">
        <v>-2.4605800000000002</v>
      </c>
      <c r="Q295" s="144">
        <v>-2684.75</v>
      </c>
      <c r="R295" s="78">
        <v>-200</v>
      </c>
      <c r="S295" s="78">
        <v>-969</v>
      </c>
      <c r="T295" s="78">
        <v>-3984</v>
      </c>
      <c r="U295" s="78">
        <v>32174</v>
      </c>
      <c r="V295" s="219">
        <v>0.12382669236029092</v>
      </c>
      <c r="W295" s="78">
        <v>-3275</v>
      </c>
      <c r="X295" s="78">
        <v>-597</v>
      </c>
      <c r="Y295" s="78">
        <v>-5241</v>
      </c>
      <c r="Z295" s="78">
        <v>3348</v>
      </c>
      <c r="AA295" s="78">
        <v>84.94</v>
      </c>
      <c r="AB295" s="78">
        <v>95.72</v>
      </c>
      <c r="AC295" s="78">
        <v>313684</v>
      </c>
      <c r="AD295" s="104">
        <v>6.03986</v>
      </c>
      <c r="AE295" s="78">
        <v>258482</v>
      </c>
      <c r="AF295" s="104">
        <v>10.775779999999999</v>
      </c>
      <c r="AG295" s="78">
        <v>-124368</v>
      </c>
      <c r="AH295" s="104">
        <v>-4.9623600000000003</v>
      </c>
      <c r="AI295" s="78">
        <v>-55393</v>
      </c>
      <c r="AJ295" s="104">
        <v>-4.2050400000000003</v>
      </c>
      <c r="AK295" s="78">
        <v>9000</v>
      </c>
      <c r="AL295" s="78">
        <v>8400</v>
      </c>
      <c r="AM295" s="8">
        <v>8600</v>
      </c>
      <c r="AN295" s="78">
        <v>162</v>
      </c>
      <c r="AO295" s="78">
        <v>9100</v>
      </c>
      <c r="AP295" s="78">
        <v>8200</v>
      </c>
      <c r="AQ295" s="78">
        <v>8600</v>
      </c>
      <c r="AR295" s="78">
        <v>390</v>
      </c>
      <c r="AS295" s="78">
        <v>0</v>
      </c>
      <c r="AT295" s="78">
        <v>0</v>
      </c>
      <c r="AU295" s="78">
        <v>0</v>
      </c>
      <c r="AV295" s="78">
        <v>0</v>
      </c>
      <c r="AW295" s="77">
        <v>18.04</v>
      </c>
      <c r="AX295" s="144">
        <f t="shared" ref="AX295:AX358" si="29">PERCENTRANK(AW266:AW295,AW295,2)</f>
        <v>0.96</v>
      </c>
      <c r="AY295" s="144">
        <f t="shared" ref="AY295:AY358" si="30">PERCENTRANK(AW246:AW295,AW295,2)</f>
        <v>0.97</v>
      </c>
      <c r="AZ295" s="144">
        <f t="shared" ref="AZ295:AZ358" si="31">PERCENTRANK(AW196:AW295,AW295,2)</f>
        <v>0.8</v>
      </c>
      <c r="BA295" s="54">
        <f t="shared" ref="BA295:BA358" si="32">AVERAGE(AW276:AW295)+2*_xlfn.STDEV.S(AW276:AW295)</f>
        <v>19.057467859796194</v>
      </c>
      <c r="BB295" s="54">
        <f t="shared" ref="BB295:BB358" si="33">AVERAGE(AW276:AW295)-2*_xlfn.STDEV.S(AW276:AW295)</f>
        <v>14.629532140203811</v>
      </c>
    </row>
    <row r="296" spans="1:54" x14ac:dyDescent="0.25">
      <c r="A296" s="3">
        <v>40613</v>
      </c>
      <c r="B296" s="77">
        <v>8567.82</v>
      </c>
      <c r="C296" s="77">
        <v>1125.7781299999999</v>
      </c>
      <c r="D296" s="77">
        <v>-137.71100000000001</v>
      </c>
      <c r="E296" s="77">
        <f t="shared" si="28"/>
        <v>-952.35039999999992</v>
      </c>
      <c r="F296" s="77">
        <v>-1.8197000000000001</v>
      </c>
      <c r="G296" s="77">
        <v>-8.093300000000001</v>
      </c>
      <c r="H296">
        <v>0</v>
      </c>
      <c r="I296" s="78">
        <v>8562</v>
      </c>
      <c r="J296">
        <v>201103</v>
      </c>
      <c r="K296" s="78">
        <v>8562</v>
      </c>
      <c r="L296" s="77">
        <f t="shared" si="27"/>
        <v>-5.819999999999709</v>
      </c>
      <c r="M296" s="78">
        <v>-800</v>
      </c>
      <c r="N296" s="78">
        <v>-12.348549999999999</v>
      </c>
      <c r="O296" s="78">
        <v>-810</v>
      </c>
      <c r="P296" s="78">
        <v>-3.2317100000000001</v>
      </c>
      <c r="Q296" s="144">
        <v>-1002.5</v>
      </c>
      <c r="R296" s="78">
        <v>-262</v>
      </c>
      <c r="S296" s="78">
        <v>-2067</v>
      </c>
      <c r="T296" s="78">
        <v>-3712</v>
      </c>
      <c r="U296" s="78">
        <v>32540</v>
      </c>
      <c r="V296" s="219">
        <v>0.11407498463429624</v>
      </c>
      <c r="W296" s="78">
        <v>-4286</v>
      </c>
      <c r="X296" s="78">
        <v>3063</v>
      </c>
      <c r="Y296" s="78">
        <v>-7734</v>
      </c>
      <c r="Z296" s="78">
        <v>4501</v>
      </c>
      <c r="AA296" s="78">
        <v>105.83</v>
      </c>
      <c r="AB296" s="78">
        <v>88.09</v>
      </c>
      <c r="AC296" s="78">
        <v>323509</v>
      </c>
      <c r="AD296" s="104">
        <v>5.4676600000000004</v>
      </c>
      <c r="AE296" s="78">
        <v>262371</v>
      </c>
      <c r="AF296" s="104">
        <v>11.69449</v>
      </c>
      <c r="AG296" s="78">
        <v>-152009</v>
      </c>
      <c r="AH296" s="104">
        <v>-4.2113800000000001</v>
      </c>
      <c r="AI296" s="78">
        <v>-29104</v>
      </c>
      <c r="AJ296" s="104">
        <v>-4.6219700000000001</v>
      </c>
      <c r="AK296" s="78">
        <v>9000</v>
      </c>
      <c r="AL296" s="78">
        <v>8400</v>
      </c>
      <c r="AM296" s="8">
        <v>8600</v>
      </c>
      <c r="AN296" s="78">
        <v>134</v>
      </c>
      <c r="AO296" s="78">
        <v>9100</v>
      </c>
      <c r="AP296" s="78">
        <v>8400</v>
      </c>
      <c r="AQ296" s="78">
        <v>8500</v>
      </c>
      <c r="AR296" s="78">
        <v>381</v>
      </c>
      <c r="AS296" s="78">
        <v>0</v>
      </c>
      <c r="AT296" s="78">
        <v>0</v>
      </c>
      <c r="AU296" s="78">
        <v>0</v>
      </c>
      <c r="AV296" s="78">
        <v>0</v>
      </c>
      <c r="AW296" s="77">
        <v>17.46</v>
      </c>
      <c r="AX296" s="144">
        <f t="shared" si="29"/>
        <v>0.75</v>
      </c>
      <c r="AY296" s="144">
        <f t="shared" si="30"/>
        <v>0.85</v>
      </c>
      <c r="AZ296" s="144">
        <f t="shared" si="31"/>
        <v>0.66</v>
      </c>
      <c r="BA296" s="54">
        <f t="shared" si="32"/>
        <v>19.084212296562008</v>
      </c>
      <c r="BB296" s="54">
        <f t="shared" si="33"/>
        <v>14.790787703437992</v>
      </c>
    </row>
    <row r="297" spans="1:54" x14ac:dyDescent="0.25">
      <c r="A297" s="3">
        <v>40616</v>
      </c>
      <c r="B297" s="77">
        <v>8520.02</v>
      </c>
      <c r="C297" s="77">
        <v>1298.5777499999999</v>
      </c>
      <c r="D297" s="77">
        <v>-30.407299999999999</v>
      </c>
      <c r="E297" s="77">
        <f t="shared" si="28"/>
        <v>-767.05179999999984</v>
      </c>
      <c r="F297" s="77">
        <v>-4.8260000000000005</v>
      </c>
      <c r="G297" s="77">
        <v>-17.663699999999999</v>
      </c>
      <c r="H297">
        <v>0</v>
      </c>
      <c r="I297" s="78">
        <v>8500</v>
      </c>
      <c r="J297">
        <v>201103</v>
      </c>
      <c r="K297" s="78">
        <v>8500</v>
      </c>
      <c r="L297" s="77">
        <f t="shared" si="27"/>
        <v>-20.020000000000437</v>
      </c>
      <c r="M297" s="78">
        <v>1589</v>
      </c>
      <c r="N297" s="78">
        <v>28.46631</v>
      </c>
      <c r="O297" s="78">
        <v>-508</v>
      </c>
      <c r="P297" s="78">
        <v>-1.9054599999999999</v>
      </c>
      <c r="Q297" s="144">
        <v>1462</v>
      </c>
      <c r="R297" s="78">
        <v>-837</v>
      </c>
      <c r="S297" s="78">
        <v>-2141</v>
      </c>
      <c r="T297" s="78">
        <v>-2168</v>
      </c>
      <c r="U297" s="78">
        <v>34448</v>
      </c>
      <c r="V297" s="219">
        <v>6.293543892243382E-2</v>
      </c>
      <c r="W297" s="78">
        <v>-3389</v>
      </c>
      <c r="X297" s="78">
        <v>3921</v>
      </c>
      <c r="Y297" s="78">
        <v>-3735</v>
      </c>
      <c r="Z297" s="78">
        <v>5877</v>
      </c>
      <c r="AA297" s="78">
        <v>102.58</v>
      </c>
      <c r="AB297" s="78">
        <v>84.06</v>
      </c>
      <c r="AC297" s="78">
        <v>333174</v>
      </c>
      <c r="AD297" s="104">
        <v>5.2396599999999998</v>
      </c>
      <c r="AE297" s="78">
        <v>269944</v>
      </c>
      <c r="AF297" s="104">
        <v>13.364039999999999</v>
      </c>
      <c r="AG297" s="78">
        <v>-160477</v>
      </c>
      <c r="AH297" s="104">
        <v>-4.1375000000000002</v>
      </c>
      <c r="AI297" s="78">
        <v>-23073</v>
      </c>
      <c r="AJ297" s="104">
        <v>-5.4468300000000003</v>
      </c>
      <c r="AK297" s="78">
        <v>9000</v>
      </c>
      <c r="AL297" s="78">
        <v>8400</v>
      </c>
      <c r="AM297" s="8">
        <v>8500</v>
      </c>
      <c r="AN297" s="78">
        <v>107</v>
      </c>
      <c r="AO297" s="78">
        <v>9000</v>
      </c>
      <c r="AP297" s="78">
        <v>8400</v>
      </c>
      <c r="AQ297" s="78">
        <v>8500</v>
      </c>
      <c r="AR297" s="78">
        <v>386</v>
      </c>
      <c r="AS297" s="78">
        <v>0</v>
      </c>
      <c r="AT297" s="78">
        <v>0</v>
      </c>
      <c r="AU297" s="78">
        <v>0</v>
      </c>
      <c r="AV297" s="78">
        <v>0</v>
      </c>
      <c r="AW297" s="77">
        <v>18.75</v>
      </c>
      <c r="AX297" s="144">
        <f t="shared" si="29"/>
        <v>1</v>
      </c>
      <c r="AY297" s="144">
        <f t="shared" si="30"/>
        <v>1</v>
      </c>
      <c r="AZ297" s="144">
        <f t="shared" si="31"/>
        <v>0.94</v>
      </c>
      <c r="BA297" s="54">
        <f t="shared" si="32"/>
        <v>19.129487662365442</v>
      </c>
      <c r="BB297" s="54">
        <f t="shared" si="33"/>
        <v>14.766512337634561</v>
      </c>
    </row>
    <row r="298" spans="1:54" x14ac:dyDescent="0.25">
      <c r="A298" s="3">
        <v>40617</v>
      </c>
      <c r="B298" s="77">
        <v>8234.7800000000007</v>
      </c>
      <c r="C298" s="77">
        <v>1889.59429</v>
      </c>
      <c r="D298" s="77">
        <v>-115.35809999999999</v>
      </c>
      <c r="E298" s="77">
        <f t="shared" si="28"/>
        <v>-757.38260000000014</v>
      </c>
      <c r="F298" s="77">
        <v>-12.599200000000002</v>
      </c>
      <c r="G298" s="77">
        <v>-32.5578</v>
      </c>
      <c r="H298">
        <v>0</v>
      </c>
      <c r="I298" s="78">
        <v>8257</v>
      </c>
      <c r="J298">
        <v>201103</v>
      </c>
      <c r="K298" s="78">
        <v>8257</v>
      </c>
      <c r="L298" s="77">
        <f t="shared" si="27"/>
        <v>22.219999999999345</v>
      </c>
      <c r="M298" s="78">
        <v>13704</v>
      </c>
      <c r="N298" s="78">
        <v>227.76042000000001</v>
      </c>
      <c r="O298" s="78">
        <v>2771</v>
      </c>
      <c r="P298" s="78">
        <v>11.689220000000001</v>
      </c>
      <c r="Q298" s="144">
        <v>14396.75</v>
      </c>
      <c r="R298" s="78">
        <v>-477</v>
      </c>
      <c r="S298" s="78">
        <v>-13792</v>
      </c>
      <c r="T298" s="78">
        <v>-1610</v>
      </c>
      <c r="U298" s="78">
        <v>39466</v>
      </c>
      <c r="V298" s="219">
        <v>4.0794608017027313E-2</v>
      </c>
      <c r="W298" s="78">
        <v>-3986</v>
      </c>
      <c r="X298" s="78">
        <v>6212</v>
      </c>
      <c r="Y298" s="78">
        <v>-5528</v>
      </c>
      <c r="Z298" s="78">
        <v>9927</v>
      </c>
      <c r="AA298" s="78">
        <v>115.41</v>
      </c>
      <c r="AB298" s="78">
        <v>68.3</v>
      </c>
      <c r="AC298" s="78">
        <v>317256</v>
      </c>
      <c r="AD298" s="104">
        <v>3.0788899999999999</v>
      </c>
      <c r="AE298" s="78">
        <v>272138</v>
      </c>
      <c r="AF298" s="104">
        <v>24.29326</v>
      </c>
      <c r="AG298" s="78">
        <v>-229054</v>
      </c>
      <c r="AH298" s="104">
        <v>-2.15428</v>
      </c>
      <c r="AI298" s="78">
        <v>-70270</v>
      </c>
      <c r="AJ298" s="104">
        <v>-13.511839999999999</v>
      </c>
      <c r="AK298" s="78">
        <v>9000</v>
      </c>
      <c r="AL298" s="78">
        <v>8400</v>
      </c>
      <c r="AM298" s="8">
        <v>8300</v>
      </c>
      <c r="AN298" s="78">
        <v>113.5</v>
      </c>
      <c r="AO298" s="78">
        <v>8800</v>
      </c>
      <c r="AP298" s="78">
        <v>7900</v>
      </c>
      <c r="AQ298" s="78">
        <v>8200</v>
      </c>
      <c r="AR298" s="78">
        <v>451</v>
      </c>
      <c r="AS298" s="78">
        <v>0</v>
      </c>
      <c r="AT298" s="78">
        <v>0</v>
      </c>
      <c r="AU298" s="78">
        <v>0</v>
      </c>
      <c r="AV298" s="78">
        <v>0</v>
      </c>
      <c r="AW298" s="77">
        <v>23.42</v>
      </c>
      <c r="AX298" s="144">
        <f t="shared" si="29"/>
        <v>1</v>
      </c>
      <c r="AY298" s="144">
        <f t="shared" si="30"/>
        <v>1</v>
      </c>
      <c r="AZ298" s="144">
        <f t="shared" si="31"/>
        <v>1</v>
      </c>
      <c r="BA298" s="54">
        <f t="shared" si="32"/>
        <v>20.888108616197652</v>
      </c>
      <c r="BB298" s="54">
        <f t="shared" si="33"/>
        <v>13.776891383802356</v>
      </c>
    </row>
    <row r="299" spans="1:54" x14ac:dyDescent="0.25">
      <c r="A299" s="3">
        <v>40618</v>
      </c>
      <c r="B299" s="77">
        <v>8324.58</v>
      </c>
      <c r="C299" s="77">
        <v>1440.0554099999999</v>
      </c>
      <c r="D299" s="77">
        <v>-14.121600000000001</v>
      </c>
      <c r="E299" s="77">
        <f t="shared" si="28"/>
        <v>-712.11390000000006</v>
      </c>
      <c r="F299" s="77">
        <v>9.944700000000001</v>
      </c>
      <c r="G299" s="77">
        <v>18.440799999999999</v>
      </c>
      <c r="H299" t="s">
        <v>1620</v>
      </c>
      <c r="I299" s="78">
        <v>8306</v>
      </c>
      <c r="J299">
        <v>201104</v>
      </c>
      <c r="K299" s="78">
        <v>8287</v>
      </c>
      <c r="L299" s="77">
        <f t="shared" si="27"/>
        <v>-37.579999999999927</v>
      </c>
      <c r="M299" s="78">
        <v>5695</v>
      </c>
      <c r="N299" s="78">
        <v>95.992410000000007</v>
      </c>
      <c r="O299" s="78">
        <v>1897</v>
      </c>
      <c r="P299" s="78">
        <v>8.1260999999999992</v>
      </c>
      <c r="Q299" s="144">
        <v>6169.25</v>
      </c>
      <c r="R299" s="78">
        <v>-190</v>
      </c>
      <c r="S299" s="78">
        <v>-6471</v>
      </c>
      <c r="T299" s="78">
        <v>-2201</v>
      </c>
      <c r="U299" s="78">
        <v>22902</v>
      </c>
      <c r="V299" s="219">
        <v>9.6105143655575931E-2</v>
      </c>
      <c r="W299" s="78">
        <v>-1030</v>
      </c>
      <c r="X299" s="78">
        <v>5657</v>
      </c>
      <c r="Y299" s="78">
        <v>-4531</v>
      </c>
      <c r="Z299" s="78">
        <v>5642</v>
      </c>
      <c r="AA299" s="78">
        <v>99.44</v>
      </c>
      <c r="AB299" s="78">
        <v>70.5</v>
      </c>
      <c r="AC299" s="78">
        <v>107259</v>
      </c>
      <c r="AD299" s="104">
        <v>1.44034</v>
      </c>
      <c r="AE299" s="78">
        <v>165040</v>
      </c>
      <c r="AF299" s="104">
        <v>15.11458</v>
      </c>
      <c r="AG299" s="78">
        <v>-16039</v>
      </c>
      <c r="AH299" s="104">
        <v>-0.17236000000000001</v>
      </c>
      <c r="AI299" s="78">
        <v>-25213</v>
      </c>
      <c r="AJ299" s="104">
        <v>-8.1023899999999998</v>
      </c>
      <c r="AK299" s="78">
        <v>9000</v>
      </c>
      <c r="AL299" s="78">
        <v>7800</v>
      </c>
      <c r="AM299" s="8">
        <v>8300</v>
      </c>
      <c r="AN299" s="78">
        <v>434</v>
      </c>
      <c r="AO299" s="78">
        <v>10000</v>
      </c>
      <c r="AP299" s="78">
        <v>6400</v>
      </c>
      <c r="AQ299" s="78">
        <v>8200</v>
      </c>
      <c r="AR299" s="78">
        <v>706</v>
      </c>
      <c r="AS299" s="78">
        <v>0</v>
      </c>
      <c r="AT299" s="78">
        <v>0</v>
      </c>
      <c r="AU299" s="78">
        <v>0</v>
      </c>
      <c r="AV299" s="78">
        <v>0</v>
      </c>
      <c r="AW299" s="77">
        <v>22.3</v>
      </c>
      <c r="AX299" s="144">
        <f t="shared" si="29"/>
        <v>0.96</v>
      </c>
      <c r="AY299" s="144">
        <f t="shared" si="30"/>
        <v>0.97</v>
      </c>
      <c r="AZ299" s="144">
        <f t="shared" si="31"/>
        <v>0.98</v>
      </c>
      <c r="BA299" s="54">
        <f t="shared" si="32"/>
        <v>21.748328966391014</v>
      </c>
      <c r="BB299" s="54">
        <f t="shared" si="33"/>
        <v>13.602671033608985</v>
      </c>
    </row>
    <row r="300" spans="1:54" x14ac:dyDescent="0.25">
      <c r="A300" s="3">
        <v>40619</v>
      </c>
      <c r="B300" s="77">
        <v>8282.69</v>
      </c>
      <c r="C300" s="77">
        <v>1347.3952999999999</v>
      </c>
      <c r="D300" s="77">
        <v>-94.08</v>
      </c>
      <c r="E300" s="77">
        <f t="shared" si="28"/>
        <v>-727.1314000000001</v>
      </c>
      <c r="F300" s="77">
        <v>-3.3598000000000003</v>
      </c>
      <c r="G300" s="77">
        <v>0.64529999999999998</v>
      </c>
      <c r="H300">
        <v>0</v>
      </c>
      <c r="I300" s="78">
        <v>8255</v>
      </c>
      <c r="J300">
        <v>201104</v>
      </c>
      <c r="K300" s="78">
        <v>8255</v>
      </c>
      <c r="L300" s="77">
        <f t="shared" si="27"/>
        <v>-27.690000000000509</v>
      </c>
      <c r="M300" s="78">
        <v>7287</v>
      </c>
      <c r="N300" s="78">
        <v>121.90129</v>
      </c>
      <c r="O300" s="78">
        <v>1815</v>
      </c>
      <c r="P300" s="78">
        <v>7.7550600000000003</v>
      </c>
      <c r="Q300" s="144">
        <v>7740.75</v>
      </c>
      <c r="R300" s="78">
        <v>-774</v>
      </c>
      <c r="S300" s="78">
        <v>-6559</v>
      </c>
      <c r="T300" s="78">
        <v>-2624</v>
      </c>
      <c r="U300" s="78">
        <v>25274</v>
      </c>
      <c r="V300" s="219">
        <v>0.10382210967792989</v>
      </c>
      <c r="W300" s="78">
        <v>-2316</v>
      </c>
      <c r="X300" s="78">
        <v>8332</v>
      </c>
      <c r="Y300" s="78">
        <v>-5084</v>
      </c>
      <c r="Z300" s="78">
        <v>6280</v>
      </c>
      <c r="AA300" s="78">
        <v>106.8</v>
      </c>
      <c r="AB300" s="78">
        <v>101.28</v>
      </c>
      <c r="AC300" s="78">
        <v>115053</v>
      </c>
      <c r="AD300" s="104">
        <v>1.0271600000000001</v>
      </c>
      <c r="AE300" s="78">
        <v>170298</v>
      </c>
      <c r="AF300" s="104">
        <v>16.266999999999999</v>
      </c>
      <c r="AG300" s="78">
        <v>-18797</v>
      </c>
      <c r="AH300" s="104">
        <v>-4.8050000000000002E-2</v>
      </c>
      <c r="AI300" s="78">
        <v>-20775</v>
      </c>
      <c r="AJ300" s="104">
        <v>-8.8933800000000005</v>
      </c>
      <c r="AK300" s="78">
        <v>8800</v>
      </c>
      <c r="AL300" s="78">
        <v>7800</v>
      </c>
      <c r="AM300" s="8">
        <v>8300</v>
      </c>
      <c r="AN300" s="78">
        <v>443</v>
      </c>
      <c r="AO300" s="78">
        <v>9800</v>
      </c>
      <c r="AP300" s="78">
        <v>7400</v>
      </c>
      <c r="AQ300" s="78">
        <v>8200</v>
      </c>
      <c r="AR300" s="78">
        <v>591</v>
      </c>
      <c r="AS300" s="78">
        <v>0</v>
      </c>
      <c r="AT300" s="78">
        <v>0</v>
      </c>
      <c r="AU300" s="78">
        <v>0</v>
      </c>
      <c r="AV300" s="78">
        <v>0</v>
      </c>
      <c r="AW300" s="77">
        <v>23.29</v>
      </c>
      <c r="AX300" s="144">
        <f t="shared" si="29"/>
        <v>0.96</v>
      </c>
      <c r="AY300" s="144">
        <f t="shared" si="30"/>
        <v>0.97</v>
      </c>
      <c r="AZ300" s="144">
        <f t="shared" si="31"/>
        <v>0.98</v>
      </c>
      <c r="BA300" s="54">
        <f t="shared" si="32"/>
        <v>22.71206857767698</v>
      </c>
      <c r="BB300" s="54">
        <f t="shared" si="33"/>
        <v>13.416931422323024</v>
      </c>
    </row>
    <row r="301" spans="1:54" x14ac:dyDescent="0.25">
      <c r="A301" s="3">
        <v>40620</v>
      </c>
      <c r="B301" s="77">
        <v>8394.75</v>
      </c>
      <c r="C301" s="77">
        <v>1283.3779099999999</v>
      </c>
      <c r="D301" s="77">
        <v>-82.688099999999991</v>
      </c>
      <c r="E301" s="77">
        <f t="shared" si="28"/>
        <v>-730.47199999999998</v>
      </c>
      <c r="F301" s="77">
        <v>9.0075000000000003</v>
      </c>
      <c r="G301" s="77">
        <v>-7.4067999999999996</v>
      </c>
      <c r="H301">
        <v>0</v>
      </c>
      <c r="I301" s="78">
        <v>8319</v>
      </c>
      <c r="J301">
        <v>201104</v>
      </c>
      <c r="K301" s="78">
        <v>8319</v>
      </c>
      <c r="L301" s="77">
        <f t="shared" si="27"/>
        <v>-75.75</v>
      </c>
      <c r="M301" s="78">
        <v>6601</v>
      </c>
      <c r="N301" s="78">
        <v>111.41352999999999</v>
      </c>
      <c r="O301" s="78">
        <v>2010</v>
      </c>
      <c r="P301" s="78">
        <v>8.6191899999999997</v>
      </c>
      <c r="Q301" s="144">
        <v>7103.5</v>
      </c>
      <c r="R301" s="78">
        <v>-664</v>
      </c>
      <c r="S301" s="78">
        <v>-5520</v>
      </c>
      <c r="T301" s="78">
        <v>-367</v>
      </c>
      <c r="U301" s="78">
        <v>26372</v>
      </c>
      <c r="V301" s="219">
        <v>1.3916274836948279E-2</v>
      </c>
      <c r="W301" s="78">
        <v>-2526</v>
      </c>
      <c r="X301" s="78">
        <v>6712</v>
      </c>
      <c r="Y301" s="78">
        <v>-5843</v>
      </c>
      <c r="Z301" s="78">
        <v>5574</v>
      </c>
      <c r="AA301" s="78">
        <v>106.03</v>
      </c>
      <c r="AB301" s="78">
        <v>103.57</v>
      </c>
      <c r="AC301" s="78">
        <v>116422</v>
      </c>
      <c r="AD301" s="104">
        <v>0.75507999999999997</v>
      </c>
      <c r="AE301" s="78">
        <v>157543</v>
      </c>
      <c r="AF301" s="104">
        <v>12.845219999999999</v>
      </c>
      <c r="AG301" s="78">
        <v>-12440</v>
      </c>
      <c r="AH301" s="104">
        <v>0.20627000000000001</v>
      </c>
      <c r="AI301" s="78">
        <v>-17290</v>
      </c>
      <c r="AJ301" s="104">
        <v>-7.6212200000000001</v>
      </c>
      <c r="AK301" s="78">
        <v>8800</v>
      </c>
      <c r="AL301" s="78">
        <v>8000</v>
      </c>
      <c r="AM301" s="8">
        <v>8300</v>
      </c>
      <c r="AN301" s="78">
        <v>402</v>
      </c>
      <c r="AO301" s="78">
        <v>9000</v>
      </c>
      <c r="AP301" s="78">
        <v>7400</v>
      </c>
      <c r="AQ301" s="78">
        <v>8300</v>
      </c>
      <c r="AR301" s="78">
        <v>553</v>
      </c>
      <c r="AS301" s="78">
        <v>0</v>
      </c>
      <c r="AT301" s="78">
        <v>0</v>
      </c>
      <c r="AU301" s="78">
        <v>0</v>
      </c>
      <c r="AV301" s="78">
        <v>0</v>
      </c>
      <c r="AW301" s="77">
        <v>21.02</v>
      </c>
      <c r="AX301" s="144">
        <f t="shared" si="29"/>
        <v>0.89</v>
      </c>
      <c r="AY301" s="144">
        <f t="shared" si="30"/>
        <v>0.93</v>
      </c>
      <c r="AZ301" s="144">
        <f t="shared" si="31"/>
        <v>0.96</v>
      </c>
      <c r="BA301" s="54">
        <f t="shared" si="32"/>
        <v>23.050573342513911</v>
      </c>
      <c r="BB301" s="54">
        <f t="shared" si="33"/>
        <v>13.546426657486091</v>
      </c>
    </row>
    <row r="302" spans="1:54" x14ac:dyDescent="0.25">
      <c r="A302" s="3">
        <v>40623</v>
      </c>
      <c r="B302" s="77">
        <v>8467.7099999999991</v>
      </c>
      <c r="C302" s="77">
        <v>983.27332999999999</v>
      </c>
      <c r="D302" s="77">
        <v>-21.75</v>
      </c>
      <c r="E302" s="77">
        <f t="shared" si="28"/>
        <v>-879.3583000000001</v>
      </c>
      <c r="F302" s="77">
        <v>7.6723999999999997</v>
      </c>
      <c r="G302" s="77">
        <v>-7.1173000000000002</v>
      </c>
      <c r="H302">
        <v>0</v>
      </c>
      <c r="I302" s="78">
        <v>8390</v>
      </c>
      <c r="J302">
        <v>201104</v>
      </c>
      <c r="K302" s="78">
        <v>8390</v>
      </c>
      <c r="L302" s="77">
        <f t="shared" si="27"/>
        <v>-77.709999999999127</v>
      </c>
      <c r="M302" s="78">
        <v>9183</v>
      </c>
      <c r="N302" s="78">
        <v>155.69243</v>
      </c>
      <c r="O302" s="78">
        <v>2587</v>
      </c>
      <c r="P302" s="78">
        <v>11.10995</v>
      </c>
      <c r="Q302" s="144">
        <v>9829.75</v>
      </c>
      <c r="R302" s="78">
        <v>-1246</v>
      </c>
      <c r="S302" s="78">
        <v>-3978</v>
      </c>
      <c r="T302" s="78">
        <v>-165</v>
      </c>
      <c r="U302" s="78">
        <v>23815</v>
      </c>
      <c r="V302" s="219">
        <v>6.9284064665127024E-3</v>
      </c>
      <c r="W302" s="78">
        <v>-595</v>
      </c>
      <c r="X302" s="78">
        <v>8921</v>
      </c>
      <c r="Y302" s="78">
        <v>-2947</v>
      </c>
      <c r="Z302" s="78">
        <v>7983</v>
      </c>
      <c r="AA302" s="78">
        <v>97.65</v>
      </c>
      <c r="AB302" s="78">
        <v>106.76</v>
      </c>
      <c r="AC302" s="78">
        <v>133329</v>
      </c>
      <c r="AD302" s="104">
        <v>0.92564000000000002</v>
      </c>
      <c r="AE302" s="78">
        <v>153547</v>
      </c>
      <c r="AF302" s="104">
        <v>10.72546</v>
      </c>
      <c r="AG302" s="78">
        <v>-16258</v>
      </c>
      <c r="AH302" s="104">
        <v>0.32578000000000001</v>
      </c>
      <c r="AI302" s="78">
        <v>-23857</v>
      </c>
      <c r="AJ302" s="104">
        <v>-6.6299799999999998</v>
      </c>
      <c r="AK302" s="78">
        <v>8800</v>
      </c>
      <c r="AL302" s="78">
        <v>8000</v>
      </c>
      <c r="AM302" s="8">
        <v>8400</v>
      </c>
      <c r="AN302" s="78">
        <v>344</v>
      </c>
      <c r="AO302" s="78">
        <v>9000</v>
      </c>
      <c r="AP302" s="78">
        <v>7500</v>
      </c>
      <c r="AQ302" s="78">
        <v>8400</v>
      </c>
      <c r="AR302" s="78">
        <v>507</v>
      </c>
      <c r="AS302" s="78">
        <v>0</v>
      </c>
      <c r="AT302" s="78">
        <v>0</v>
      </c>
      <c r="AU302" s="78">
        <v>0</v>
      </c>
      <c r="AV302" s="78">
        <v>0</v>
      </c>
      <c r="AW302" s="77">
        <v>19.22</v>
      </c>
      <c r="AX302" s="144">
        <f t="shared" si="29"/>
        <v>0.86</v>
      </c>
      <c r="AY302" s="144">
        <f t="shared" si="30"/>
        <v>0.91</v>
      </c>
      <c r="AZ302" s="144">
        <f t="shared" si="31"/>
        <v>0.94</v>
      </c>
      <c r="BA302" s="54">
        <f t="shared" si="32"/>
        <v>22.996651665665809</v>
      </c>
      <c r="BB302" s="54">
        <f t="shared" si="33"/>
        <v>14.036348334334193</v>
      </c>
    </row>
    <row r="303" spans="1:54" x14ac:dyDescent="0.25">
      <c r="A303" s="3">
        <v>40624</v>
      </c>
      <c r="B303" s="77">
        <v>8508.0400000000009</v>
      </c>
      <c r="C303" s="77">
        <v>1074.03792</v>
      </c>
      <c r="D303" s="77">
        <v>-61.726199999999999</v>
      </c>
      <c r="E303" s="77">
        <f t="shared" si="28"/>
        <v>-920.62630000000001</v>
      </c>
      <c r="F303" s="77">
        <v>5.7950999999999997</v>
      </c>
      <c r="G303" s="77">
        <v>-2.0296000000000003</v>
      </c>
      <c r="H303">
        <v>0</v>
      </c>
      <c r="I303" s="78">
        <v>8415</v>
      </c>
      <c r="J303">
        <v>201104</v>
      </c>
      <c r="K303" s="78">
        <v>8415</v>
      </c>
      <c r="L303" s="77">
        <f t="shared" si="27"/>
        <v>-93.040000000000873</v>
      </c>
      <c r="M303" s="78">
        <v>11294</v>
      </c>
      <c r="N303" s="78">
        <v>191.74815000000001</v>
      </c>
      <c r="O303" s="78">
        <v>3084</v>
      </c>
      <c r="P303" s="78">
        <v>13.24272</v>
      </c>
      <c r="Q303" s="144">
        <v>12065</v>
      </c>
      <c r="R303" s="78">
        <v>-641</v>
      </c>
      <c r="S303" s="78">
        <v>-3788</v>
      </c>
      <c r="T303" s="78">
        <v>838</v>
      </c>
      <c r="U303" s="78">
        <v>23979</v>
      </c>
      <c r="V303" s="219">
        <v>-3.4947245506484842E-2</v>
      </c>
      <c r="W303" s="78">
        <v>-135</v>
      </c>
      <c r="X303" s="78">
        <v>9573</v>
      </c>
      <c r="Y303" s="78">
        <v>-2670</v>
      </c>
      <c r="Z303" s="78">
        <v>10082</v>
      </c>
      <c r="AA303" s="78">
        <v>102.81</v>
      </c>
      <c r="AB303" s="78">
        <v>107.89</v>
      </c>
      <c r="AC303" s="78">
        <v>139857</v>
      </c>
      <c r="AD303" s="104">
        <v>1.0071399999999999</v>
      </c>
      <c r="AE303" s="78">
        <v>152961</v>
      </c>
      <c r="AF303" s="104">
        <v>9.7831799999999998</v>
      </c>
      <c r="AG303" s="78">
        <v>-10542</v>
      </c>
      <c r="AH303" s="104">
        <v>0.53415999999999997</v>
      </c>
      <c r="AI303" s="78">
        <v>-27975</v>
      </c>
      <c r="AJ303" s="104">
        <v>-6.1884499999999996</v>
      </c>
      <c r="AK303" s="78">
        <v>8800</v>
      </c>
      <c r="AL303" s="78">
        <v>8000</v>
      </c>
      <c r="AM303" s="8">
        <v>8400</v>
      </c>
      <c r="AN303" s="78">
        <v>323</v>
      </c>
      <c r="AO303" s="78">
        <v>9000</v>
      </c>
      <c r="AP303" s="78">
        <v>7500</v>
      </c>
      <c r="AQ303" s="78">
        <v>8400</v>
      </c>
      <c r="AR303" s="78">
        <v>476</v>
      </c>
      <c r="AS303" s="78">
        <v>0</v>
      </c>
      <c r="AT303" s="78">
        <v>0</v>
      </c>
      <c r="AU303" s="78">
        <v>0</v>
      </c>
      <c r="AV303" s="78">
        <v>0</v>
      </c>
      <c r="AW303" s="77">
        <v>18.09</v>
      </c>
      <c r="AX303" s="144">
        <f t="shared" si="29"/>
        <v>0.75</v>
      </c>
      <c r="AY303" s="144">
        <f t="shared" si="30"/>
        <v>0.85</v>
      </c>
      <c r="AZ303" s="144">
        <f t="shared" si="31"/>
        <v>0.82</v>
      </c>
      <c r="BA303" s="54">
        <f t="shared" si="32"/>
        <v>22.887858352195263</v>
      </c>
      <c r="BB303" s="54">
        <f t="shared" si="33"/>
        <v>14.418141647804735</v>
      </c>
    </row>
    <row r="304" spans="1:54" x14ac:dyDescent="0.25">
      <c r="A304" s="3">
        <v>40625</v>
      </c>
      <c r="B304" s="77">
        <v>8545.08</v>
      </c>
      <c r="C304" s="77">
        <v>986.24512000000004</v>
      </c>
      <c r="D304" s="77">
        <v>-9.2652999999999999</v>
      </c>
      <c r="E304" s="77">
        <f t="shared" si="28"/>
        <v>-754.93549999999993</v>
      </c>
      <c r="F304" s="77">
        <v>-0.99230000000000007</v>
      </c>
      <c r="G304" s="77">
        <v>-0.3594</v>
      </c>
      <c r="H304">
        <v>0</v>
      </c>
      <c r="I304" s="78">
        <v>8448</v>
      </c>
      <c r="J304">
        <v>201104</v>
      </c>
      <c r="K304" s="78">
        <v>8448</v>
      </c>
      <c r="L304" s="77">
        <f t="shared" si="27"/>
        <v>-97.079999999999927</v>
      </c>
      <c r="M304" s="78">
        <v>13994</v>
      </c>
      <c r="N304" s="78">
        <v>238.13050000000001</v>
      </c>
      <c r="O304" s="78">
        <v>2184</v>
      </c>
      <c r="P304" s="78">
        <v>9.4900800000000007</v>
      </c>
      <c r="Q304" s="144">
        <v>14540</v>
      </c>
      <c r="R304" s="78">
        <v>-506</v>
      </c>
      <c r="S304" s="78">
        <v>-6005</v>
      </c>
      <c r="T304" s="78">
        <v>2064</v>
      </c>
      <c r="U304" s="78">
        <v>25454</v>
      </c>
      <c r="V304" s="219">
        <v>-8.1087451873968722E-2</v>
      </c>
      <c r="W304" s="78">
        <v>-203</v>
      </c>
      <c r="X304" s="78">
        <v>10084</v>
      </c>
      <c r="Y304" s="78">
        <v>-1080</v>
      </c>
      <c r="Z304" s="78">
        <v>12121</v>
      </c>
      <c r="AA304" s="78">
        <v>102.55</v>
      </c>
      <c r="AB304" s="78">
        <v>111.22</v>
      </c>
      <c r="AC304" s="78">
        <v>141629</v>
      </c>
      <c r="AD304" s="104">
        <v>1.12558</v>
      </c>
      <c r="AE304" s="78">
        <v>152294</v>
      </c>
      <c r="AF304" s="104">
        <v>8.97302</v>
      </c>
      <c r="AG304" s="78">
        <v>-5390</v>
      </c>
      <c r="AH304" s="104">
        <v>0.90054000000000001</v>
      </c>
      <c r="AI304" s="78">
        <v>-23349</v>
      </c>
      <c r="AJ304" s="104">
        <v>-5.8012800000000002</v>
      </c>
      <c r="AK304" s="78">
        <v>8800</v>
      </c>
      <c r="AL304" s="78">
        <v>8000</v>
      </c>
      <c r="AM304" s="8">
        <v>8500</v>
      </c>
      <c r="AN304" s="78">
        <v>308</v>
      </c>
      <c r="AO304" s="78">
        <v>9000</v>
      </c>
      <c r="AP304" s="78">
        <v>7500</v>
      </c>
      <c r="AQ304" s="78">
        <v>8400</v>
      </c>
      <c r="AR304" s="78">
        <v>461</v>
      </c>
      <c r="AS304" s="78">
        <v>0</v>
      </c>
      <c r="AT304" s="78">
        <v>0</v>
      </c>
      <c r="AU304" s="78">
        <v>0</v>
      </c>
      <c r="AV304" s="78">
        <v>0</v>
      </c>
      <c r="AW304" s="77">
        <v>17.989999999999998</v>
      </c>
      <c r="AX304" s="144">
        <f t="shared" si="29"/>
        <v>0.62</v>
      </c>
      <c r="AY304" s="144">
        <f t="shared" si="30"/>
        <v>0.77</v>
      </c>
      <c r="AZ304" s="144">
        <f t="shared" si="31"/>
        <v>0.77</v>
      </c>
      <c r="BA304" s="54">
        <f t="shared" si="32"/>
        <v>22.888280525469494</v>
      </c>
      <c r="BB304" s="54">
        <f t="shared" si="33"/>
        <v>14.479719474530508</v>
      </c>
    </row>
    <row r="305" spans="1:54" x14ac:dyDescent="0.25">
      <c r="A305" s="3">
        <v>40626</v>
      </c>
      <c r="B305" s="77">
        <v>8576.4</v>
      </c>
      <c r="C305" s="77">
        <v>979.00157999999999</v>
      </c>
      <c r="D305" s="77">
        <v>6.6359000000000004</v>
      </c>
      <c r="E305" s="77">
        <f t="shared" si="28"/>
        <v>-730.82869999999991</v>
      </c>
      <c r="F305" s="77">
        <v>-2.6619999999999999</v>
      </c>
      <c r="G305" s="77">
        <v>7.4145000000000003</v>
      </c>
      <c r="H305">
        <v>0</v>
      </c>
      <c r="I305" s="78">
        <v>8527</v>
      </c>
      <c r="J305">
        <v>201104</v>
      </c>
      <c r="K305" s="78">
        <v>8527</v>
      </c>
      <c r="L305" s="77">
        <f t="shared" si="27"/>
        <v>-49.399999999999636</v>
      </c>
      <c r="M305" s="78">
        <v>15183</v>
      </c>
      <c r="N305" s="78">
        <v>260.63797</v>
      </c>
      <c r="O305" s="78">
        <v>2811</v>
      </c>
      <c r="P305" s="78">
        <v>12.25515</v>
      </c>
      <c r="Q305" s="144">
        <v>15885.75</v>
      </c>
      <c r="R305" s="78">
        <v>-491</v>
      </c>
      <c r="S305" s="78">
        <v>-6121</v>
      </c>
      <c r="T305" s="78">
        <v>4170</v>
      </c>
      <c r="U305" s="78">
        <v>25454</v>
      </c>
      <c r="V305" s="219">
        <v>-0.16382493910583798</v>
      </c>
      <c r="W305" s="78">
        <v>739</v>
      </c>
      <c r="X305" s="78">
        <v>15745</v>
      </c>
      <c r="Y305" s="78">
        <v>380</v>
      </c>
      <c r="Z305" s="78">
        <v>13920</v>
      </c>
      <c r="AA305" s="78">
        <v>99.1</v>
      </c>
      <c r="AB305" s="78">
        <v>113.01</v>
      </c>
      <c r="AC305" s="78">
        <v>146073</v>
      </c>
      <c r="AD305" s="104">
        <v>1.4614199999999999</v>
      </c>
      <c r="AE305" s="78">
        <v>154273</v>
      </c>
      <c r="AF305" s="104">
        <v>7.8554500000000003</v>
      </c>
      <c r="AG305" s="78">
        <v>3081</v>
      </c>
      <c r="AH305" s="104">
        <v>1.3553200000000001</v>
      </c>
      <c r="AI305" s="78">
        <v>-27660</v>
      </c>
      <c r="AJ305" s="104">
        <v>-5.0183299999999997</v>
      </c>
      <c r="AK305" s="78">
        <v>8800</v>
      </c>
      <c r="AL305" s="78">
        <v>8000</v>
      </c>
      <c r="AM305" s="8">
        <v>8500</v>
      </c>
      <c r="AN305" s="78">
        <v>294</v>
      </c>
      <c r="AO305" s="78">
        <v>9000</v>
      </c>
      <c r="AP305" s="78">
        <v>7500</v>
      </c>
      <c r="AQ305" s="78">
        <v>8500</v>
      </c>
      <c r="AR305" s="78">
        <v>444</v>
      </c>
      <c r="AS305" s="78">
        <v>0</v>
      </c>
      <c r="AT305" s="78">
        <v>0</v>
      </c>
      <c r="AU305" s="78">
        <v>0</v>
      </c>
      <c r="AV305" s="78">
        <v>0</v>
      </c>
      <c r="AW305" s="77">
        <v>17.12</v>
      </c>
      <c r="AX305" s="144">
        <f t="shared" si="29"/>
        <v>0.37</v>
      </c>
      <c r="AY305" s="144">
        <f t="shared" si="30"/>
        <v>0.63</v>
      </c>
      <c r="AZ305" s="144">
        <f t="shared" si="31"/>
        <v>0.57999999999999996</v>
      </c>
      <c r="BA305" s="54">
        <f t="shared" si="32"/>
        <v>22.895099455535323</v>
      </c>
      <c r="BB305" s="54">
        <f t="shared" si="33"/>
        <v>14.403900544464683</v>
      </c>
    </row>
    <row r="306" spans="1:54" x14ac:dyDescent="0.25">
      <c r="A306" s="3">
        <v>40627</v>
      </c>
      <c r="B306" s="77">
        <v>8610.39</v>
      </c>
      <c r="C306" s="77">
        <v>1049.9745499999999</v>
      </c>
      <c r="D306" s="77">
        <v>121.6206</v>
      </c>
      <c r="E306" s="77">
        <f t="shared" si="28"/>
        <v>-528.40289999999993</v>
      </c>
      <c r="F306" s="77">
        <v>4.3795999999999999</v>
      </c>
      <c r="G306" s="77">
        <v>4.0002999999999993</v>
      </c>
      <c r="H306">
        <v>0</v>
      </c>
      <c r="I306" s="78">
        <v>8579</v>
      </c>
      <c r="J306">
        <v>201104</v>
      </c>
      <c r="K306" s="78">
        <v>8579</v>
      </c>
      <c r="L306" s="77">
        <f t="shared" si="27"/>
        <v>-31.389999999999418</v>
      </c>
      <c r="M306" s="78">
        <v>18932</v>
      </c>
      <c r="N306" s="78">
        <v>326.49434000000002</v>
      </c>
      <c r="O306" s="78">
        <v>2772</v>
      </c>
      <c r="P306" s="78">
        <v>12.16517</v>
      </c>
      <c r="Q306" s="144">
        <v>19625</v>
      </c>
      <c r="R306" s="78">
        <v>-520</v>
      </c>
      <c r="S306" s="78">
        <v>-5060</v>
      </c>
      <c r="T306" s="78">
        <v>1604</v>
      </c>
      <c r="U306" s="78">
        <v>24619</v>
      </c>
      <c r="V306" s="219">
        <v>-6.5152930663308822E-2</v>
      </c>
      <c r="W306" s="78">
        <v>3043</v>
      </c>
      <c r="X306" s="78">
        <v>16785</v>
      </c>
      <c r="Y306" s="78">
        <v>3889</v>
      </c>
      <c r="Z306" s="78">
        <v>15801</v>
      </c>
      <c r="AA306" s="78">
        <v>100.58</v>
      </c>
      <c r="AB306" s="78">
        <v>116.95</v>
      </c>
      <c r="AC306" s="78">
        <v>149737</v>
      </c>
      <c r="AD306" s="104">
        <v>1.6629100000000001</v>
      </c>
      <c r="AE306" s="78">
        <v>152062</v>
      </c>
      <c r="AF306" s="104">
        <v>6.74702</v>
      </c>
      <c r="AG306" s="78">
        <v>5038</v>
      </c>
      <c r="AH306" s="104">
        <v>1.51068</v>
      </c>
      <c r="AI306" s="78">
        <v>-29171</v>
      </c>
      <c r="AJ306" s="104">
        <v>-4.3329199999999997</v>
      </c>
      <c r="AK306" s="78">
        <v>9000</v>
      </c>
      <c r="AL306" s="78">
        <v>8000</v>
      </c>
      <c r="AM306" s="8">
        <v>8600</v>
      </c>
      <c r="AN306" s="78">
        <v>270</v>
      </c>
      <c r="AO306" s="78">
        <v>9000</v>
      </c>
      <c r="AP306" s="78">
        <v>8300</v>
      </c>
      <c r="AQ306" s="78">
        <v>8500</v>
      </c>
      <c r="AR306" s="78">
        <v>420</v>
      </c>
      <c r="AS306" s="78">
        <v>0</v>
      </c>
      <c r="AT306" s="78">
        <v>0</v>
      </c>
      <c r="AU306" s="78">
        <v>0</v>
      </c>
      <c r="AV306" s="78">
        <v>0</v>
      </c>
      <c r="AW306" s="77">
        <v>16.38</v>
      </c>
      <c r="AX306" s="144">
        <f t="shared" si="29"/>
        <v>0.2</v>
      </c>
      <c r="AY306" s="144">
        <f t="shared" si="30"/>
        <v>0.51</v>
      </c>
      <c r="AZ306" s="144">
        <f t="shared" si="31"/>
        <v>0.46</v>
      </c>
      <c r="BA306" s="54">
        <f t="shared" si="32"/>
        <v>22.930433735182152</v>
      </c>
      <c r="BB306" s="54">
        <f t="shared" si="33"/>
        <v>14.229566264817844</v>
      </c>
    </row>
    <row r="307" spans="1:54" x14ac:dyDescent="0.25">
      <c r="A307" s="3">
        <v>40630</v>
      </c>
      <c r="B307" s="77">
        <v>8553.06</v>
      </c>
      <c r="C307" s="77">
        <v>794.95303999999999</v>
      </c>
      <c r="D307" s="77">
        <v>18.886300000000002</v>
      </c>
      <c r="E307" s="77">
        <f t="shared" si="28"/>
        <v>-469.27049999999997</v>
      </c>
      <c r="F307" s="77">
        <v>-0.72109999999999996</v>
      </c>
      <c r="G307" s="77">
        <v>-2.6208999999999998</v>
      </c>
      <c r="H307">
        <v>0</v>
      </c>
      <c r="I307" s="78">
        <v>8520</v>
      </c>
      <c r="J307">
        <v>201104</v>
      </c>
      <c r="K307" s="78">
        <v>8520</v>
      </c>
      <c r="L307" s="77">
        <f t="shared" si="27"/>
        <v>-33.059999999999491</v>
      </c>
      <c r="M307" s="78">
        <v>18312</v>
      </c>
      <c r="N307" s="78">
        <v>314.00675999999999</v>
      </c>
      <c r="O307" s="78">
        <v>1219</v>
      </c>
      <c r="P307" s="78">
        <v>5.48996</v>
      </c>
      <c r="Q307" s="144">
        <v>18616.75</v>
      </c>
      <c r="R307" s="78">
        <v>-570</v>
      </c>
      <c r="S307" s="78">
        <v>-6930</v>
      </c>
      <c r="T307" s="78">
        <v>-1399</v>
      </c>
      <c r="U307" s="78">
        <v>25784</v>
      </c>
      <c r="V307" s="219">
        <v>5.4258454855724482E-2</v>
      </c>
      <c r="W307" s="78">
        <v>4335</v>
      </c>
      <c r="X307" s="78">
        <v>17318</v>
      </c>
      <c r="Y307" s="78">
        <v>3870</v>
      </c>
      <c r="Z307" s="78">
        <v>17059</v>
      </c>
      <c r="AA307" s="78">
        <v>93.01</v>
      </c>
      <c r="AB307" s="78">
        <v>117.76</v>
      </c>
      <c r="AC307" s="78">
        <v>148718</v>
      </c>
      <c r="AD307" s="104">
        <v>1.2369699999999999</v>
      </c>
      <c r="AE307" s="78">
        <v>155138</v>
      </c>
      <c r="AF307" s="104">
        <v>7.8513999999999999</v>
      </c>
      <c r="AG307" s="78">
        <v>-67</v>
      </c>
      <c r="AH307" s="104">
        <v>0.87739</v>
      </c>
      <c r="AI307" s="78">
        <v>-23876</v>
      </c>
      <c r="AJ307" s="104">
        <v>-4.8551200000000003</v>
      </c>
      <c r="AK307" s="78">
        <v>8900</v>
      </c>
      <c r="AL307" s="78">
        <v>8000</v>
      </c>
      <c r="AM307" s="8">
        <v>8500</v>
      </c>
      <c r="AN307" s="78">
        <v>278</v>
      </c>
      <c r="AO307" s="78">
        <v>9000</v>
      </c>
      <c r="AP307" s="78">
        <v>8300</v>
      </c>
      <c r="AQ307" s="78">
        <v>8500</v>
      </c>
      <c r="AR307" s="78">
        <v>427</v>
      </c>
      <c r="AS307" s="78">
        <v>0</v>
      </c>
      <c r="AT307" s="78">
        <v>0</v>
      </c>
      <c r="AU307" s="78">
        <v>0</v>
      </c>
      <c r="AV307" s="78">
        <v>0</v>
      </c>
      <c r="AW307" s="77">
        <v>17.63</v>
      </c>
      <c r="AX307" s="144">
        <f t="shared" si="29"/>
        <v>0.51</v>
      </c>
      <c r="AY307" s="144">
        <f t="shared" si="30"/>
        <v>0.69</v>
      </c>
      <c r="AZ307" s="144">
        <f t="shared" si="31"/>
        <v>0.66</v>
      </c>
      <c r="BA307" s="54">
        <f t="shared" si="32"/>
        <v>22.923274049263433</v>
      </c>
      <c r="BB307" s="54">
        <f t="shared" si="33"/>
        <v>14.297725950736561</v>
      </c>
    </row>
    <row r="308" spans="1:54" x14ac:dyDescent="0.25">
      <c r="A308" s="3">
        <v>40631</v>
      </c>
      <c r="B308" s="77">
        <v>8596.57</v>
      </c>
      <c r="C308" s="77">
        <v>906.18777</v>
      </c>
      <c r="D308" s="77">
        <v>32.891300000000001</v>
      </c>
      <c r="E308" s="77">
        <f t="shared" si="28"/>
        <v>-447.58569999999997</v>
      </c>
      <c r="F308" s="77">
        <v>-7.5378999999999996</v>
      </c>
      <c r="G308" s="77">
        <v>2.8627999999999996</v>
      </c>
      <c r="H308">
        <v>0</v>
      </c>
      <c r="I308" s="78">
        <v>8575</v>
      </c>
      <c r="J308">
        <v>201104</v>
      </c>
      <c r="K308" s="78">
        <v>8575</v>
      </c>
      <c r="L308" s="77">
        <f t="shared" si="27"/>
        <v>-21.569999999999709</v>
      </c>
      <c r="M308" s="78">
        <v>18233</v>
      </c>
      <c r="N308" s="78">
        <v>314.57898999999998</v>
      </c>
      <c r="O308" s="78">
        <v>1317</v>
      </c>
      <c r="P308" s="78">
        <v>5.9326400000000001</v>
      </c>
      <c r="Q308" s="144">
        <v>18562.25</v>
      </c>
      <c r="R308" s="78">
        <v>-547</v>
      </c>
      <c r="S308" s="78">
        <v>-6533</v>
      </c>
      <c r="T308" s="78">
        <v>-417</v>
      </c>
      <c r="U308" s="78">
        <v>25976</v>
      </c>
      <c r="V308" s="219">
        <v>1.6053279950723746E-2</v>
      </c>
      <c r="W308" s="78">
        <v>5603</v>
      </c>
      <c r="X308" s="78">
        <v>18165</v>
      </c>
      <c r="Y308" s="78">
        <v>5528</v>
      </c>
      <c r="Z308" s="78">
        <v>17038</v>
      </c>
      <c r="AA308" s="78">
        <v>102.1</v>
      </c>
      <c r="AB308" s="78">
        <v>117.62</v>
      </c>
      <c r="AC308" s="78">
        <v>152208</v>
      </c>
      <c r="AD308" s="104">
        <v>1.43109</v>
      </c>
      <c r="AE308" s="78">
        <v>158824</v>
      </c>
      <c r="AF308" s="104">
        <v>7.0667</v>
      </c>
      <c r="AG308" s="78">
        <v>-10268</v>
      </c>
      <c r="AH308" s="104">
        <v>0.90539999999999998</v>
      </c>
      <c r="AI308" s="78">
        <v>-28419</v>
      </c>
      <c r="AJ308" s="104">
        <v>-4.5003000000000002</v>
      </c>
      <c r="AK308" s="78">
        <v>8900</v>
      </c>
      <c r="AL308" s="78">
        <v>8000</v>
      </c>
      <c r="AM308" s="8">
        <v>8600</v>
      </c>
      <c r="AN308" s="78">
        <v>260</v>
      </c>
      <c r="AO308" s="78">
        <v>9000</v>
      </c>
      <c r="AP308" s="78">
        <v>8100</v>
      </c>
      <c r="AQ308" s="78">
        <v>8500</v>
      </c>
      <c r="AR308" s="78">
        <v>419</v>
      </c>
      <c r="AS308" s="78">
        <v>0</v>
      </c>
      <c r="AT308" s="78">
        <v>0</v>
      </c>
      <c r="AU308" s="78">
        <v>0</v>
      </c>
      <c r="AV308" s="78">
        <v>0</v>
      </c>
      <c r="AW308" s="77">
        <v>17.170000000000002</v>
      </c>
      <c r="AX308" s="144">
        <f t="shared" si="29"/>
        <v>0.41</v>
      </c>
      <c r="AY308" s="144">
        <f t="shared" si="30"/>
        <v>0.63</v>
      </c>
      <c r="AZ308" s="144">
        <f t="shared" si="31"/>
        <v>0.59</v>
      </c>
      <c r="BA308" s="54">
        <f t="shared" si="32"/>
        <v>22.9105075958757</v>
      </c>
      <c r="BB308" s="54">
        <f t="shared" si="33"/>
        <v>14.351492404124299</v>
      </c>
    </row>
    <row r="309" spans="1:54" x14ac:dyDescent="0.25">
      <c r="A309" s="3">
        <v>40632</v>
      </c>
      <c r="B309" s="77">
        <v>8646.31</v>
      </c>
      <c r="C309" s="77">
        <v>1137.7907399999999</v>
      </c>
      <c r="D309" s="77">
        <v>55.34</v>
      </c>
      <c r="E309" s="77">
        <f t="shared" si="28"/>
        <v>-273.70499999999993</v>
      </c>
      <c r="F309" s="77">
        <v>5.1864999999999997</v>
      </c>
      <c r="G309" s="77">
        <v>2.2661000000000002</v>
      </c>
      <c r="H309">
        <v>0</v>
      </c>
      <c r="I309" s="78">
        <v>8590</v>
      </c>
      <c r="J309">
        <v>201104</v>
      </c>
      <c r="K309" s="78">
        <v>8590</v>
      </c>
      <c r="L309" s="77">
        <f t="shared" si="27"/>
        <v>-56.309999999999491</v>
      </c>
      <c r="M309" s="78">
        <v>19113</v>
      </c>
      <c r="N309" s="78">
        <v>330.35278</v>
      </c>
      <c r="O309" s="78">
        <v>1676</v>
      </c>
      <c r="P309" s="78">
        <v>7.4691299999999998</v>
      </c>
      <c r="Q309" s="144">
        <v>19532</v>
      </c>
      <c r="R309" s="78">
        <v>-465</v>
      </c>
      <c r="S309" s="78">
        <v>-6264</v>
      </c>
      <c r="T309" s="78">
        <v>255</v>
      </c>
      <c r="U309" s="78">
        <v>26555</v>
      </c>
      <c r="V309" s="219">
        <v>-9.6027113537940131E-3</v>
      </c>
      <c r="W309" s="78">
        <v>6192</v>
      </c>
      <c r="X309" s="78">
        <v>18757</v>
      </c>
      <c r="Y309" s="78">
        <v>6335</v>
      </c>
      <c r="Z309" s="78">
        <v>18387</v>
      </c>
      <c r="AA309" s="78">
        <v>86.64</v>
      </c>
      <c r="AB309" s="78">
        <v>116.96</v>
      </c>
      <c r="AC309" s="78">
        <v>176642</v>
      </c>
      <c r="AD309" s="104">
        <v>1.4553400000000001</v>
      </c>
      <c r="AE309" s="78">
        <v>160376</v>
      </c>
      <c r="AF309" s="104">
        <v>6.7287499999999998</v>
      </c>
      <c r="AG309" s="78">
        <v>-23234</v>
      </c>
      <c r="AH309" s="104">
        <v>1.0941799999999999</v>
      </c>
      <c r="AI309" s="78">
        <v>-27015</v>
      </c>
      <c r="AJ309" s="104">
        <v>-4.1402900000000002</v>
      </c>
      <c r="AK309" s="78">
        <v>8900</v>
      </c>
      <c r="AL309" s="78">
        <v>8000</v>
      </c>
      <c r="AM309" s="8">
        <v>8600</v>
      </c>
      <c r="AN309" s="78">
        <v>248</v>
      </c>
      <c r="AO309" s="78">
        <v>9000</v>
      </c>
      <c r="AP309" s="78">
        <v>8100</v>
      </c>
      <c r="AQ309" s="78">
        <v>8600</v>
      </c>
      <c r="AR309" s="78">
        <v>400</v>
      </c>
      <c r="AS309" s="78">
        <v>0</v>
      </c>
      <c r="AT309" s="78">
        <v>0</v>
      </c>
      <c r="AU309" s="78">
        <v>0</v>
      </c>
      <c r="AV309" s="78">
        <v>0</v>
      </c>
      <c r="AW309" s="77">
        <v>16.84</v>
      </c>
      <c r="AX309" s="144">
        <f t="shared" si="29"/>
        <v>0.24</v>
      </c>
      <c r="AY309" s="144">
        <f t="shared" si="30"/>
        <v>0.53</v>
      </c>
      <c r="AZ309" s="144">
        <f t="shared" si="31"/>
        <v>0.55000000000000004</v>
      </c>
      <c r="BA309" s="54">
        <f t="shared" si="32"/>
        <v>22.919435199950424</v>
      </c>
      <c r="BB309" s="54">
        <f t="shared" si="33"/>
        <v>14.226564800049577</v>
      </c>
    </row>
    <row r="310" spans="1:54" x14ac:dyDescent="0.25">
      <c r="A310" s="3">
        <v>40633</v>
      </c>
      <c r="B310" s="77">
        <v>8683.2999999999993</v>
      </c>
      <c r="C310" s="77">
        <v>1090.1144200000001</v>
      </c>
      <c r="D310" s="77">
        <v>19.9206</v>
      </c>
      <c r="E310" s="77">
        <f t="shared" si="28"/>
        <v>-294.71199999999993</v>
      </c>
      <c r="F310" s="77">
        <v>-0.33350000000000002</v>
      </c>
      <c r="G310" s="77">
        <v>-4.2831000000000001</v>
      </c>
      <c r="H310">
        <v>0</v>
      </c>
      <c r="I310" s="78">
        <v>8642</v>
      </c>
      <c r="J310">
        <v>201104</v>
      </c>
      <c r="K310" s="78">
        <v>8642</v>
      </c>
      <c r="L310" s="77">
        <f t="shared" si="27"/>
        <v>-41.299999999999272</v>
      </c>
      <c r="M310" s="78">
        <v>20066</v>
      </c>
      <c r="N310" s="78">
        <v>348.76002</v>
      </c>
      <c r="O310" s="78">
        <v>1636</v>
      </c>
      <c r="P310" s="78">
        <v>7.3434400000000002</v>
      </c>
      <c r="Q310" s="144">
        <v>20475</v>
      </c>
      <c r="R310" s="78">
        <v>-672</v>
      </c>
      <c r="S310" s="78">
        <v>-6014</v>
      </c>
      <c r="T310" s="78">
        <v>803</v>
      </c>
      <c r="U310" s="78">
        <v>27466</v>
      </c>
      <c r="V310" s="219">
        <v>-2.9236146508410398E-2</v>
      </c>
      <c r="W310" s="78">
        <v>6235</v>
      </c>
      <c r="X310" s="78">
        <v>18621</v>
      </c>
      <c r="Y310" s="78">
        <v>7712</v>
      </c>
      <c r="Z310" s="78">
        <v>17349</v>
      </c>
      <c r="AA310" s="78">
        <v>81.06</v>
      </c>
      <c r="AB310" s="78">
        <v>116.66</v>
      </c>
      <c r="AC310" s="78">
        <v>183966</v>
      </c>
      <c r="AD310" s="104">
        <v>1.6908399999999999</v>
      </c>
      <c r="AE310" s="78">
        <v>168461</v>
      </c>
      <c r="AF310" s="104">
        <v>6.16594</v>
      </c>
      <c r="AG310" s="78">
        <v>-28350</v>
      </c>
      <c r="AH310" s="104">
        <v>1.2269300000000001</v>
      </c>
      <c r="AI310" s="78">
        <v>-28617</v>
      </c>
      <c r="AJ310" s="104">
        <v>-3.7119</v>
      </c>
      <c r="AK310" s="78">
        <v>8900</v>
      </c>
      <c r="AL310" s="78">
        <v>8000</v>
      </c>
      <c r="AM310" s="8">
        <v>8600</v>
      </c>
      <c r="AN310" s="78">
        <v>248</v>
      </c>
      <c r="AO310" s="78">
        <v>9000</v>
      </c>
      <c r="AP310" s="78">
        <v>8100</v>
      </c>
      <c r="AQ310" s="78">
        <v>8600</v>
      </c>
      <c r="AR310" s="78">
        <v>398</v>
      </c>
      <c r="AS310" s="78">
        <v>0</v>
      </c>
      <c r="AT310" s="78">
        <v>0</v>
      </c>
      <c r="AU310" s="78">
        <v>0</v>
      </c>
      <c r="AV310" s="78">
        <v>0</v>
      </c>
      <c r="AW310" s="77">
        <v>16.899999999999999</v>
      </c>
      <c r="AX310" s="144">
        <f t="shared" si="29"/>
        <v>0.24</v>
      </c>
      <c r="AY310" s="144">
        <f t="shared" si="30"/>
        <v>0.53</v>
      </c>
      <c r="AZ310" s="144">
        <f t="shared" si="31"/>
        <v>0.56000000000000005</v>
      </c>
      <c r="BA310" s="54">
        <f t="shared" si="32"/>
        <v>22.913400154362787</v>
      </c>
      <c r="BB310" s="54">
        <f t="shared" si="33"/>
        <v>14.24959984563721</v>
      </c>
    </row>
    <row r="311" spans="1:54" x14ac:dyDescent="0.25">
      <c r="A311" s="3">
        <v>40634</v>
      </c>
      <c r="B311" s="77">
        <v>8705.1299999999992</v>
      </c>
      <c r="C311" s="77">
        <v>956.95195999999999</v>
      </c>
      <c r="D311" s="77">
        <v>5.5338000000000003</v>
      </c>
      <c r="E311" s="77">
        <f t="shared" si="28"/>
        <v>-376.91660000000002</v>
      </c>
      <c r="F311" s="77">
        <v>-1.7031000000000001</v>
      </c>
      <c r="G311" s="77">
        <v>6.9759000000000002</v>
      </c>
      <c r="H311">
        <v>0</v>
      </c>
      <c r="I311" s="78">
        <v>8686</v>
      </c>
      <c r="J311">
        <v>201104</v>
      </c>
      <c r="K311" s="78">
        <v>8686</v>
      </c>
      <c r="L311" s="77">
        <f t="shared" si="27"/>
        <v>-19.1299999999992</v>
      </c>
      <c r="M311" s="78">
        <v>20860</v>
      </c>
      <c r="N311" s="78">
        <v>364.29924999999997</v>
      </c>
      <c r="O311" s="78">
        <v>2388</v>
      </c>
      <c r="P311" s="78">
        <v>10.640930000000001</v>
      </c>
      <c r="Q311" s="144">
        <v>21457</v>
      </c>
      <c r="R311" s="78">
        <v>-620</v>
      </c>
      <c r="S311" s="78">
        <v>-5412</v>
      </c>
      <c r="T311" s="78">
        <v>2383</v>
      </c>
      <c r="U311" s="78">
        <v>27618</v>
      </c>
      <c r="V311" s="219">
        <v>-8.6284307335795493E-2</v>
      </c>
      <c r="W311" s="78">
        <v>7508</v>
      </c>
      <c r="X311" s="78">
        <v>16070</v>
      </c>
      <c r="Y311" s="78">
        <v>10621</v>
      </c>
      <c r="Z311" s="78">
        <v>18873</v>
      </c>
      <c r="AA311" s="78">
        <v>88.39</v>
      </c>
      <c r="AB311" s="78">
        <v>117.28</v>
      </c>
      <c r="AC311" s="78">
        <v>194336</v>
      </c>
      <c r="AD311" s="104">
        <v>1.90313</v>
      </c>
      <c r="AE311" s="78">
        <v>169619</v>
      </c>
      <c r="AF311" s="104">
        <v>5.3527899999999997</v>
      </c>
      <c r="AG311" s="78">
        <v>-30295</v>
      </c>
      <c r="AH311" s="104">
        <v>1.45123</v>
      </c>
      <c r="AI311" s="78">
        <v>-27053</v>
      </c>
      <c r="AJ311" s="104">
        <v>-3.0596999999999999</v>
      </c>
      <c r="AK311" s="78">
        <v>8900</v>
      </c>
      <c r="AL311" s="78">
        <v>8200</v>
      </c>
      <c r="AM311" s="8">
        <v>8700</v>
      </c>
      <c r="AN311" s="78">
        <v>224</v>
      </c>
      <c r="AO311" s="78">
        <v>9000</v>
      </c>
      <c r="AP311" s="78">
        <v>8100</v>
      </c>
      <c r="AQ311" s="78">
        <v>8700</v>
      </c>
      <c r="AR311" s="78">
        <v>374</v>
      </c>
      <c r="AS311" s="78">
        <v>0</v>
      </c>
      <c r="AT311" s="78">
        <v>0</v>
      </c>
      <c r="AU311" s="78">
        <v>0</v>
      </c>
      <c r="AV311" s="78">
        <v>0</v>
      </c>
      <c r="AW311" s="77">
        <v>16.32</v>
      </c>
      <c r="AX311" s="144">
        <f t="shared" si="29"/>
        <v>0.06</v>
      </c>
      <c r="AY311" s="144">
        <f t="shared" si="30"/>
        <v>0.38</v>
      </c>
      <c r="AZ311" s="144">
        <f t="shared" si="31"/>
        <v>0.44</v>
      </c>
      <c r="BA311" s="54">
        <f t="shared" si="32"/>
        <v>22.941888167699886</v>
      </c>
      <c r="BB311" s="54">
        <f t="shared" si="33"/>
        <v>14.153111832300114</v>
      </c>
    </row>
    <row r="312" spans="1:54" x14ac:dyDescent="0.25">
      <c r="A312" s="3">
        <v>40639</v>
      </c>
      <c r="B312" s="77">
        <v>8851.98</v>
      </c>
      <c r="C312" s="77">
        <v>1391.67884</v>
      </c>
      <c r="D312" s="77">
        <v>222.15729999999999</v>
      </c>
      <c r="E312" s="77">
        <f t="shared" si="28"/>
        <v>-139.97559999999996</v>
      </c>
      <c r="F312" s="77">
        <v>-2.8601999999999999</v>
      </c>
      <c r="G312" s="77">
        <v>20.708299999999998</v>
      </c>
      <c r="H312">
        <v>0</v>
      </c>
      <c r="I312" s="78">
        <v>8838</v>
      </c>
      <c r="J312">
        <v>201104</v>
      </c>
      <c r="K312" s="78">
        <v>8838</v>
      </c>
      <c r="L312" s="77">
        <f t="shared" si="27"/>
        <v>-13.979999999999563</v>
      </c>
      <c r="M312" s="78">
        <v>20657</v>
      </c>
      <c r="N312" s="78">
        <v>367.16275999999999</v>
      </c>
      <c r="O312" s="78">
        <v>2382</v>
      </c>
      <c r="P312" s="78">
        <v>10.801460000000001</v>
      </c>
      <c r="Q312" s="144">
        <v>21252.5</v>
      </c>
      <c r="R312" s="78">
        <v>-233</v>
      </c>
      <c r="S312" s="78">
        <v>-1448</v>
      </c>
      <c r="T312" s="78">
        <v>2539</v>
      </c>
      <c r="U312" s="78">
        <v>30819</v>
      </c>
      <c r="V312" s="219">
        <v>-8.2384243486161135E-2</v>
      </c>
      <c r="W312" s="78">
        <v>11214</v>
      </c>
      <c r="X312" s="78">
        <v>14253</v>
      </c>
      <c r="Y312" s="78">
        <v>14222</v>
      </c>
      <c r="Z312" s="78">
        <v>18795</v>
      </c>
      <c r="AA312" s="78">
        <v>98.01</v>
      </c>
      <c r="AB312" s="78">
        <v>126.66</v>
      </c>
      <c r="AC312" s="78">
        <v>197046</v>
      </c>
      <c r="AD312" s="104">
        <v>4.2000599999999997</v>
      </c>
      <c r="AE312" s="78">
        <v>182112</v>
      </c>
      <c r="AF312" s="104">
        <v>3.9528699999999999</v>
      </c>
      <c r="AG312" s="78">
        <v>-25216</v>
      </c>
      <c r="AH312" s="104">
        <v>1.42571</v>
      </c>
      <c r="AI312" s="78">
        <v>-51815</v>
      </c>
      <c r="AJ312" s="104">
        <v>-1.5887100000000001</v>
      </c>
      <c r="AK312" s="78">
        <v>9000</v>
      </c>
      <c r="AL312" s="78">
        <v>8400</v>
      </c>
      <c r="AM312" s="8">
        <v>8800</v>
      </c>
      <c r="AN312" s="78">
        <v>204</v>
      </c>
      <c r="AO312" s="78">
        <v>9000</v>
      </c>
      <c r="AP312" s="78">
        <v>8100</v>
      </c>
      <c r="AQ312" s="78">
        <v>8800</v>
      </c>
      <c r="AR312" s="78">
        <v>356</v>
      </c>
      <c r="AS312" s="78">
        <v>0</v>
      </c>
      <c r="AT312" s="78">
        <v>0</v>
      </c>
      <c r="AU312" s="78">
        <v>0</v>
      </c>
      <c r="AV312" s="78">
        <v>0</v>
      </c>
      <c r="AW312" s="77">
        <v>16.34</v>
      </c>
      <c r="AX312" s="144">
        <f t="shared" si="29"/>
        <v>0.06</v>
      </c>
      <c r="AY312" s="144">
        <f t="shared" si="30"/>
        <v>0.38</v>
      </c>
      <c r="AZ312" s="144">
        <f t="shared" si="31"/>
        <v>0.45</v>
      </c>
      <c r="BA312" s="54">
        <f t="shared" si="32"/>
        <v>22.963012163726262</v>
      </c>
      <c r="BB312" s="54">
        <f t="shared" si="33"/>
        <v>13.962987836273738</v>
      </c>
    </row>
    <row r="313" spans="1:54" x14ac:dyDescent="0.25">
      <c r="A313" s="3">
        <v>40640</v>
      </c>
      <c r="B313" s="77">
        <v>8901.7199999999993</v>
      </c>
      <c r="C313" s="77">
        <v>1132.5565899999999</v>
      </c>
      <c r="D313" s="77">
        <v>91.413899999999998</v>
      </c>
      <c r="E313" s="77">
        <f t="shared" si="28"/>
        <v>-56.656600000000012</v>
      </c>
      <c r="F313" s="77">
        <v>-2.5792000000000002</v>
      </c>
      <c r="G313" s="77">
        <v>18.145899999999997</v>
      </c>
      <c r="H313">
        <v>0</v>
      </c>
      <c r="I313" s="78">
        <v>8897</v>
      </c>
      <c r="J313">
        <v>201104</v>
      </c>
      <c r="K313" s="78">
        <v>8897</v>
      </c>
      <c r="L313" s="77">
        <f t="shared" si="27"/>
        <v>-4.7199999999993452</v>
      </c>
      <c r="M313" s="78">
        <v>20448</v>
      </c>
      <c r="N313" s="78">
        <v>365.79541</v>
      </c>
      <c r="O313" s="78">
        <v>1443</v>
      </c>
      <c r="P313" s="78">
        <v>6.69</v>
      </c>
      <c r="Q313" s="144">
        <v>20808.75</v>
      </c>
      <c r="R313" s="78">
        <v>-183</v>
      </c>
      <c r="S313" s="78">
        <v>-1831</v>
      </c>
      <c r="T313" s="78">
        <v>1671</v>
      </c>
      <c r="U313" s="78">
        <v>31222</v>
      </c>
      <c r="V313" s="219">
        <v>-5.3519953878675294E-2</v>
      </c>
      <c r="W313" s="78">
        <v>12545</v>
      </c>
      <c r="X313" s="78">
        <v>14933</v>
      </c>
      <c r="Y313" s="78">
        <v>15412</v>
      </c>
      <c r="Z313" s="78">
        <v>19172</v>
      </c>
      <c r="AA313" s="78">
        <v>86.65</v>
      </c>
      <c r="AB313" s="78">
        <v>130.41</v>
      </c>
      <c r="AC313" s="78">
        <v>190244</v>
      </c>
      <c r="AD313" s="104">
        <v>4.0985300000000002</v>
      </c>
      <c r="AE313" s="78">
        <v>188851</v>
      </c>
      <c r="AF313" s="104">
        <v>3.6245699999999998</v>
      </c>
      <c r="AG313" s="78">
        <v>-18328</v>
      </c>
      <c r="AH313" s="104">
        <v>1.8413200000000001</v>
      </c>
      <c r="AI313" s="78">
        <v>-56233</v>
      </c>
      <c r="AJ313" s="104">
        <v>-1.44936</v>
      </c>
      <c r="AK313" s="78">
        <v>9000</v>
      </c>
      <c r="AL313" s="78">
        <v>8400</v>
      </c>
      <c r="AM313" s="8">
        <v>8900</v>
      </c>
      <c r="AN313" s="78">
        <v>181</v>
      </c>
      <c r="AO313" s="78">
        <v>9000</v>
      </c>
      <c r="AP313" s="78">
        <v>8100</v>
      </c>
      <c r="AQ313" s="78">
        <v>8900</v>
      </c>
      <c r="AR313" s="78">
        <v>353</v>
      </c>
      <c r="AS313" s="78">
        <v>0</v>
      </c>
      <c r="AT313" s="78">
        <v>0</v>
      </c>
      <c r="AU313" s="78">
        <v>0</v>
      </c>
      <c r="AV313" s="78">
        <v>0</v>
      </c>
      <c r="AW313" s="77">
        <v>16.07</v>
      </c>
      <c r="AX313" s="144">
        <f t="shared" si="29"/>
        <v>0</v>
      </c>
      <c r="AY313" s="144">
        <f t="shared" si="30"/>
        <v>0.32</v>
      </c>
      <c r="AZ313" s="144">
        <f t="shared" si="31"/>
        <v>0.41</v>
      </c>
      <c r="BA313" s="54">
        <f t="shared" si="32"/>
        <v>22.99360833775917</v>
      </c>
      <c r="BB313" s="54">
        <f t="shared" si="33"/>
        <v>13.75339166224083</v>
      </c>
    </row>
    <row r="314" spans="1:54" x14ac:dyDescent="0.25">
      <c r="A314" s="3">
        <v>40641</v>
      </c>
      <c r="B314" s="77">
        <v>8894.5400000000009</v>
      </c>
      <c r="C314" s="77">
        <v>1289.393</v>
      </c>
      <c r="D314" s="77">
        <v>157.7132</v>
      </c>
      <c r="E314" s="77">
        <f t="shared" si="28"/>
        <v>107.56989999999995</v>
      </c>
      <c r="F314" s="77">
        <v>2.3449</v>
      </c>
      <c r="G314" s="77">
        <v>-2.2256</v>
      </c>
      <c r="H314">
        <v>0</v>
      </c>
      <c r="I314" s="78">
        <v>8866</v>
      </c>
      <c r="J314">
        <v>201104</v>
      </c>
      <c r="K314" s="78">
        <v>8866</v>
      </c>
      <c r="L314" s="77">
        <f t="shared" si="27"/>
        <v>-28.540000000000873</v>
      </c>
      <c r="M314" s="78">
        <v>16653</v>
      </c>
      <c r="N314" s="78">
        <v>297.41052000000002</v>
      </c>
      <c r="O314" s="78">
        <v>636</v>
      </c>
      <c r="P314" s="78">
        <v>3.10507</v>
      </c>
      <c r="Q314" s="144">
        <v>16812</v>
      </c>
      <c r="R314" s="78">
        <v>-152</v>
      </c>
      <c r="S314" s="78">
        <v>-2939</v>
      </c>
      <c r="T314" s="78">
        <v>-82</v>
      </c>
      <c r="U314" s="78">
        <v>31128</v>
      </c>
      <c r="V314" s="219">
        <v>2.634284245695194E-3</v>
      </c>
      <c r="W314" s="78">
        <v>11537</v>
      </c>
      <c r="X314" s="78">
        <v>13309</v>
      </c>
      <c r="Y314" s="78">
        <v>13990</v>
      </c>
      <c r="Z314" s="78">
        <v>17038</v>
      </c>
      <c r="AA314" s="78">
        <v>84.66</v>
      </c>
      <c r="AB314" s="78">
        <v>131.19</v>
      </c>
      <c r="AC314" s="78">
        <v>188010</v>
      </c>
      <c r="AD314" s="104">
        <v>2.8044199999999999</v>
      </c>
      <c r="AE314" s="78">
        <v>190422</v>
      </c>
      <c r="AF314" s="104">
        <v>3.6258499999999998</v>
      </c>
      <c r="AG314" s="78">
        <v>-30398</v>
      </c>
      <c r="AH314" s="104">
        <v>1.3914</v>
      </c>
      <c r="AI314" s="78">
        <v>-55838</v>
      </c>
      <c r="AJ314" s="104">
        <v>-1.31664</v>
      </c>
      <c r="AK314" s="78">
        <v>9100</v>
      </c>
      <c r="AL314" s="78">
        <v>8400</v>
      </c>
      <c r="AM314" s="8">
        <v>8900</v>
      </c>
      <c r="AN314" s="78">
        <v>179</v>
      </c>
      <c r="AO314" s="78">
        <v>9100</v>
      </c>
      <c r="AP314" s="78">
        <v>8100</v>
      </c>
      <c r="AQ314" s="78">
        <v>8800</v>
      </c>
      <c r="AR314" s="78">
        <v>359</v>
      </c>
      <c r="AS314" s="78">
        <v>0</v>
      </c>
      <c r="AT314" s="78">
        <v>0</v>
      </c>
      <c r="AU314" s="78">
        <v>0</v>
      </c>
      <c r="AV314" s="78">
        <v>0</v>
      </c>
      <c r="AW314" s="77">
        <v>16.46</v>
      </c>
      <c r="AX314" s="144">
        <f t="shared" si="29"/>
        <v>0.13</v>
      </c>
      <c r="AY314" s="144">
        <f t="shared" si="30"/>
        <v>0.44</v>
      </c>
      <c r="AZ314" s="144">
        <f t="shared" si="31"/>
        <v>0.51</v>
      </c>
      <c r="BA314" s="54">
        <f t="shared" si="32"/>
        <v>23.007497118626077</v>
      </c>
      <c r="BB314" s="54">
        <f t="shared" si="33"/>
        <v>13.673502881373913</v>
      </c>
    </row>
    <row r="315" spans="1:54" x14ac:dyDescent="0.25">
      <c r="A315" s="3">
        <v>40644</v>
      </c>
      <c r="B315" s="77">
        <v>8880.27</v>
      </c>
      <c r="C315" s="77">
        <v>1044.3866700000001</v>
      </c>
      <c r="D315" s="77">
        <v>43.014300000000006</v>
      </c>
      <c r="E315" s="77">
        <f t="shared" si="28"/>
        <v>208.01960000000003</v>
      </c>
      <c r="F315" s="77">
        <v>-5.4275000000000002</v>
      </c>
      <c r="G315" s="77">
        <v>-8.6454000000000004</v>
      </c>
      <c r="H315">
        <v>0</v>
      </c>
      <c r="I315" s="78">
        <v>8859</v>
      </c>
      <c r="J315">
        <v>201104</v>
      </c>
      <c r="K315" s="78">
        <v>8859</v>
      </c>
      <c r="L315" s="77">
        <f t="shared" si="27"/>
        <v>-21.270000000000437</v>
      </c>
      <c r="M315" s="78">
        <v>17957</v>
      </c>
      <c r="N315" s="78">
        <v>320.17685999999998</v>
      </c>
      <c r="O315" s="78">
        <v>-199</v>
      </c>
      <c r="P315" s="78">
        <v>-0.60767000000000004</v>
      </c>
      <c r="Q315" s="144">
        <v>17907.25</v>
      </c>
      <c r="R315" s="78">
        <v>-141</v>
      </c>
      <c r="S315" s="78">
        <v>-2045</v>
      </c>
      <c r="T315" s="78">
        <v>-955</v>
      </c>
      <c r="U315" s="78">
        <v>32339</v>
      </c>
      <c r="V315" s="219">
        <v>2.9530906954451281E-2</v>
      </c>
      <c r="W315" s="78">
        <v>14707</v>
      </c>
      <c r="X315" s="78">
        <v>14687</v>
      </c>
      <c r="Y315" s="78">
        <v>18175</v>
      </c>
      <c r="Z315" s="78">
        <v>19606</v>
      </c>
      <c r="AA315" s="78">
        <v>99.82</v>
      </c>
      <c r="AB315" s="78">
        <v>133.94999999999999</v>
      </c>
      <c r="AC315" s="78">
        <v>188516</v>
      </c>
      <c r="AD315" s="104">
        <v>2.2197100000000001</v>
      </c>
      <c r="AE315" s="78">
        <v>192110</v>
      </c>
      <c r="AF315" s="104">
        <v>3.6168900000000002</v>
      </c>
      <c r="AG315" s="78">
        <v>-42704</v>
      </c>
      <c r="AH315" s="104">
        <v>0.82818999999999998</v>
      </c>
      <c r="AI315" s="78">
        <v>-50413</v>
      </c>
      <c r="AJ315" s="104">
        <v>-1.3038099999999999</v>
      </c>
      <c r="AK315" s="78">
        <v>9100</v>
      </c>
      <c r="AL315" s="78">
        <v>8600</v>
      </c>
      <c r="AM315" s="8">
        <v>8900</v>
      </c>
      <c r="AN315" s="78">
        <v>167</v>
      </c>
      <c r="AO315" s="78">
        <v>9100</v>
      </c>
      <c r="AP315" s="78">
        <v>8100</v>
      </c>
      <c r="AQ315" s="78">
        <v>8800</v>
      </c>
      <c r="AR315" s="78">
        <v>352</v>
      </c>
      <c r="AS315" s="78">
        <v>0</v>
      </c>
      <c r="AT315" s="78">
        <v>0</v>
      </c>
      <c r="AU315" s="78">
        <v>0</v>
      </c>
      <c r="AV315" s="78">
        <v>0</v>
      </c>
      <c r="AW315" s="77">
        <v>16.91</v>
      </c>
      <c r="AX315" s="144">
        <f t="shared" si="29"/>
        <v>0.31</v>
      </c>
      <c r="AY315" s="144">
        <f t="shared" si="30"/>
        <v>0.53</v>
      </c>
      <c r="AZ315" s="144">
        <f t="shared" si="31"/>
        <v>0.61</v>
      </c>
      <c r="BA315" s="54">
        <f t="shared" si="32"/>
        <v>22.993481589528315</v>
      </c>
      <c r="BB315" s="54">
        <f t="shared" si="33"/>
        <v>13.574518410471676</v>
      </c>
    </row>
    <row r="316" spans="1:54" x14ac:dyDescent="0.25">
      <c r="A316" s="3">
        <v>40645</v>
      </c>
      <c r="B316" s="77">
        <v>8732.59</v>
      </c>
      <c r="C316" s="77">
        <v>1009.80815</v>
      </c>
      <c r="D316" s="77">
        <v>-52.601099999999995</v>
      </c>
      <c r="E316" s="77">
        <f t="shared" si="28"/>
        <v>293.12950000000006</v>
      </c>
      <c r="F316" s="77">
        <v>-15.3752</v>
      </c>
      <c r="G316" s="77">
        <v>1.5991</v>
      </c>
      <c r="H316">
        <v>0</v>
      </c>
      <c r="I316" s="78">
        <v>8705</v>
      </c>
      <c r="J316">
        <v>201104</v>
      </c>
      <c r="K316" s="78">
        <v>8705</v>
      </c>
      <c r="L316" s="77">
        <f t="shared" si="27"/>
        <v>-27.590000000000146</v>
      </c>
      <c r="M316" s="78">
        <v>16238</v>
      </c>
      <c r="N316" s="78">
        <v>284.90019000000001</v>
      </c>
      <c r="O316" s="78">
        <v>-1439</v>
      </c>
      <c r="P316" s="78">
        <v>-5.9451799999999997</v>
      </c>
      <c r="Q316" s="144">
        <v>15878.25</v>
      </c>
      <c r="R316" s="78">
        <v>-137</v>
      </c>
      <c r="S316" s="78">
        <v>-5321</v>
      </c>
      <c r="T316" s="78">
        <v>-3932</v>
      </c>
      <c r="U316" s="78">
        <v>31688</v>
      </c>
      <c r="V316" s="219">
        <v>0.12408482706387276</v>
      </c>
      <c r="W316" s="78">
        <v>11891</v>
      </c>
      <c r="X316" s="78">
        <v>16813</v>
      </c>
      <c r="Y316" s="78">
        <v>14332</v>
      </c>
      <c r="Z316" s="78">
        <v>18579</v>
      </c>
      <c r="AA316" s="78">
        <v>90.96</v>
      </c>
      <c r="AB316" s="78">
        <v>124.62</v>
      </c>
      <c r="AC316" s="78">
        <v>212744</v>
      </c>
      <c r="AD316" s="104">
        <v>1.0239400000000001</v>
      </c>
      <c r="AE316" s="78">
        <v>203512</v>
      </c>
      <c r="AF316" s="104">
        <v>5.3605700000000001</v>
      </c>
      <c r="AG316" s="78">
        <v>-85362</v>
      </c>
      <c r="AH316" s="104">
        <v>0.53642999999999996</v>
      </c>
      <c r="AI316" s="78">
        <v>-40079</v>
      </c>
      <c r="AJ316" s="104">
        <v>-1.78488</v>
      </c>
      <c r="AK316" s="78">
        <v>9000</v>
      </c>
      <c r="AL316" s="78">
        <v>8000</v>
      </c>
      <c r="AM316" s="8">
        <v>8700</v>
      </c>
      <c r="AN316" s="78">
        <v>174</v>
      </c>
      <c r="AO316" s="78">
        <v>9000</v>
      </c>
      <c r="AP316" s="78">
        <v>8100</v>
      </c>
      <c r="AQ316" s="78">
        <v>8700</v>
      </c>
      <c r="AR316" s="78">
        <v>367</v>
      </c>
      <c r="AS316" s="78">
        <v>0</v>
      </c>
      <c r="AT316" s="78">
        <v>0</v>
      </c>
      <c r="AU316" s="78">
        <v>0</v>
      </c>
      <c r="AV316" s="78">
        <v>0</v>
      </c>
      <c r="AW316" s="77">
        <v>18.32</v>
      </c>
      <c r="AX316" s="144">
        <f t="shared" si="29"/>
        <v>0.79</v>
      </c>
      <c r="AY316" s="144">
        <f t="shared" si="30"/>
        <v>0.85</v>
      </c>
      <c r="AZ316" s="144">
        <f t="shared" si="31"/>
        <v>0.88</v>
      </c>
      <c r="BA316" s="54">
        <f t="shared" si="32"/>
        <v>23.020480809086532</v>
      </c>
      <c r="BB316" s="54">
        <f t="shared" si="33"/>
        <v>13.633519190913464</v>
      </c>
    </row>
    <row r="317" spans="1:54" x14ac:dyDescent="0.25">
      <c r="A317" s="3">
        <v>40646</v>
      </c>
      <c r="B317" s="77">
        <v>8780.2000000000007</v>
      </c>
      <c r="C317" s="77">
        <v>903.53121999999996</v>
      </c>
      <c r="D317" s="77">
        <v>-15.0703</v>
      </c>
      <c r="E317" s="77">
        <f t="shared" si="28"/>
        <v>308.46650000000005</v>
      </c>
      <c r="F317" s="77">
        <v>-13.8522</v>
      </c>
      <c r="G317" s="77">
        <v>12.7004</v>
      </c>
      <c r="H317">
        <v>0</v>
      </c>
      <c r="I317" s="78">
        <v>8806</v>
      </c>
      <c r="J317">
        <v>201104</v>
      </c>
      <c r="K317" s="78">
        <v>8806</v>
      </c>
      <c r="L317" s="77">
        <f t="shared" si="27"/>
        <v>25.799999999999272</v>
      </c>
      <c r="M317" s="78">
        <v>16210</v>
      </c>
      <c r="N317" s="78">
        <v>287.61914999999999</v>
      </c>
      <c r="O317" s="78">
        <v>-1007</v>
      </c>
      <c r="P317" s="78">
        <v>-4.1330400000000003</v>
      </c>
      <c r="Q317" s="144">
        <v>15958.25</v>
      </c>
      <c r="R317" s="78">
        <v>-152</v>
      </c>
      <c r="S317" s="78">
        <v>-4352</v>
      </c>
      <c r="T317" s="78">
        <v>-2090</v>
      </c>
      <c r="U317" s="78">
        <v>31016</v>
      </c>
      <c r="V317" s="219">
        <v>6.7384575702863034E-2</v>
      </c>
      <c r="W317" s="78">
        <v>13065</v>
      </c>
      <c r="X317" s="78">
        <v>12311</v>
      </c>
      <c r="Y317" s="78">
        <v>16169</v>
      </c>
      <c r="Z317" s="78">
        <v>19783</v>
      </c>
      <c r="AA317" s="78">
        <v>121.55</v>
      </c>
      <c r="AB317" s="78">
        <v>125.73</v>
      </c>
      <c r="AC317" s="78">
        <v>215419</v>
      </c>
      <c r="AD317" s="104">
        <v>1.84958</v>
      </c>
      <c r="AE317" s="78">
        <v>213514</v>
      </c>
      <c r="AF317" s="104">
        <v>4.2949400000000004</v>
      </c>
      <c r="AG317" s="78">
        <v>-80298</v>
      </c>
      <c r="AH317" s="104">
        <v>0.85689000000000004</v>
      </c>
      <c r="AI317" s="78">
        <v>-48742</v>
      </c>
      <c r="AJ317" s="104">
        <v>-1.66367</v>
      </c>
      <c r="AK317" s="78">
        <v>9000</v>
      </c>
      <c r="AL317" s="78">
        <v>8500</v>
      </c>
      <c r="AM317" s="8">
        <v>8800</v>
      </c>
      <c r="AN317" s="78">
        <v>151</v>
      </c>
      <c r="AO317" s="78">
        <v>9000</v>
      </c>
      <c r="AP317" s="78">
        <v>8500</v>
      </c>
      <c r="AQ317" s="78">
        <v>8800</v>
      </c>
      <c r="AR317" s="78">
        <v>341</v>
      </c>
      <c r="AS317" s="78">
        <v>0</v>
      </c>
      <c r="AT317" s="78">
        <v>0</v>
      </c>
      <c r="AU317" s="78">
        <v>0</v>
      </c>
      <c r="AV317" s="78">
        <v>0</v>
      </c>
      <c r="AW317" s="77">
        <v>17.25</v>
      </c>
      <c r="AX317" s="144">
        <f t="shared" si="29"/>
        <v>0.48</v>
      </c>
      <c r="AY317" s="144">
        <f t="shared" si="30"/>
        <v>0.61</v>
      </c>
      <c r="AZ317" s="144">
        <f t="shared" si="31"/>
        <v>0.67</v>
      </c>
      <c r="BA317" s="54">
        <f t="shared" si="32"/>
        <v>22.964918863138497</v>
      </c>
      <c r="BB317" s="54">
        <f t="shared" si="33"/>
        <v>13.539081136861501</v>
      </c>
    </row>
    <row r="318" spans="1:54" x14ac:dyDescent="0.25">
      <c r="A318" s="3">
        <v>40647</v>
      </c>
      <c r="B318" s="77">
        <v>8802.73</v>
      </c>
      <c r="C318" s="77">
        <v>1049.38633</v>
      </c>
      <c r="D318" s="77">
        <v>-12.9003</v>
      </c>
      <c r="E318" s="77">
        <f t="shared" si="28"/>
        <v>410.92429999999996</v>
      </c>
      <c r="F318" s="77">
        <v>3.0592000000000001</v>
      </c>
      <c r="G318" s="77">
        <v>7.4094000000000007</v>
      </c>
      <c r="H318">
        <v>0</v>
      </c>
      <c r="I318" s="78">
        <v>8799</v>
      </c>
      <c r="J318">
        <v>201104</v>
      </c>
      <c r="K318" s="78">
        <v>8799</v>
      </c>
      <c r="L318" s="77">
        <f t="shared" si="27"/>
        <v>-3.7299999999995634</v>
      </c>
      <c r="M318" s="78">
        <v>12141</v>
      </c>
      <c r="N318" s="78">
        <v>215.63403</v>
      </c>
      <c r="O318" s="78">
        <v>-1545</v>
      </c>
      <c r="P318" s="78">
        <v>-6.4946999999999999</v>
      </c>
      <c r="Q318" s="144">
        <v>11754.75</v>
      </c>
      <c r="R318" s="78">
        <v>76</v>
      </c>
      <c r="S318" s="78">
        <v>-3410</v>
      </c>
      <c r="T318" s="78">
        <v>-2976</v>
      </c>
      <c r="U318" s="78">
        <v>30768</v>
      </c>
      <c r="V318" s="219">
        <v>9.6723868954758194E-2</v>
      </c>
      <c r="W318" s="78">
        <v>10356</v>
      </c>
      <c r="X318" s="78">
        <v>9716</v>
      </c>
      <c r="Y318" s="78">
        <v>12914</v>
      </c>
      <c r="Z318" s="78">
        <v>16549</v>
      </c>
      <c r="AA318" s="78">
        <v>89.69</v>
      </c>
      <c r="AB318" s="78">
        <v>129.16999999999999</v>
      </c>
      <c r="AC318" s="78">
        <v>213159</v>
      </c>
      <c r="AD318" s="104">
        <v>1.5989599999999999</v>
      </c>
      <c r="AE318" s="78">
        <v>227947</v>
      </c>
      <c r="AF318" s="104">
        <v>4.5660100000000003</v>
      </c>
      <c r="AG318" s="78">
        <v>-77214</v>
      </c>
      <c r="AH318" s="104">
        <v>0.72128999999999999</v>
      </c>
      <c r="AI318" s="78">
        <v>-57820</v>
      </c>
      <c r="AJ318" s="104">
        <v>-1.78226</v>
      </c>
      <c r="AK318" s="78">
        <v>9000</v>
      </c>
      <c r="AL318" s="78">
        <v>8000</v>
      </c>
      <c r="AM318" s="8">
        <v>8800</v>
      </c>
      <c r="AN318" s="78">
        <v>146</v>
      </c>
      <c r="AO318" s="78">
        <v>9000</v>
      </c>
      <c r="AP318" s="78">
        <v>8500</v>
      </c>
      <c r="AQ318" s="78">
        <v>8800</v>
      </c>
      <c r="AR318" s="78">
        <v>351</v>
      </c>
      <c r="AS318" s="78">
        <v>0</v>
      </c>
      <c r="AT318" s="78">
        <v>0</v>
      </c>
      <c r="AU318" s="78">
        <v>0</v>
      </c>
      <c r="AV318" s="78">
        <v>0</v>
      </c>
      <c r="AW318" s="77">
        <v>17.940000000000001</v>
      </c>
      <c r="AX318" s="144">
        <f t="shared" si="29"/>
        <v>0.57999999999999996</v>
      </c>
      <c r="AY318" s="144">
        <f t="shared" si="30"/>
        <v>0.73</v>
      </c>
      <c r="AZ318" s="144">
        <f t="shared" si="31"/>
        <v>0.78</v>
      </c>
      <c r="BA318" s="54">
        <f t="shared" si="32"/>
        <v>22.014484139759062</v>
      </c>
      <c r="BB318" s="54">
        <f t="shared" si="33"/>
        <v>13.941515860240933</v>
      </c>
    </row>
    <row r="319" spans="1:54" x14ac:dyDescent="0.25">
      <c r="A319" s="3">
        <v>40648</v>
      </c>
      <c r="B319" s="77">
        <v>8718.1200000000008</v>
      </c>
      <c r="C319" s="77">
        <v>1093.3900900000001</v>
      </c>
      <c r="D319" s="77">
        <v>-44.555799999999998</v>
      </c>
      <c r="E319" s="77">
        <f t="shared" si="28"/>
        <v>380.49010000000004</v>
      </c>
      <c r="F319" s="77">
        <v>-3.2625000000000002</v>
      </c>
      <c r="G319" s="77">
        <v>-8.6763999999999992</v>
      </c>
      <c r="H319">
        <v>0</v>
      </c>
      <c r="I319" s="78">
        <v>8704</v>
      </c>
      <c r="J319">
        <v>201104</v>
      </c>
      <c r="K319" s="78">
        <v>8704</v>
      </c>
      <c r="L319" s="77">
        <f t="shared" si="27"/>
        <v>-14.1200000000008</v>
      </c>
      <c r="M319" s="78">
        <v>13094</v>
      </c>
      <c r="N319" s="78">
        <v>230.14143999999999</v>
      </c>
      <c r="O319" s="78">
        <v>-811</v>
      </c>
      <c r="P319" s="78">
        <v>-3.1936599999999999</v>
      </c>
      <c r="Q319" s="144">
        <v>12891.25</v>
      </c>
      <c r="R319" s="78">
        <v>-175</v>
      </c>
      <c r="S319" s="78">
        <v>-5665</v>
      </c>
      <c r="T319" s="78">
        <v>-2722</v>
      </c>
      <c r="U319" s="78">
        <v>30908</v>
      </c>
      <c r="V319" s="219">
        <v>8.8067814158146754E-2</v>
      </c>
      <c r="W319" s="78">
        <v>10184</v>
      </c>
      <c r="X319" s="78">
        <v>12899</v>
      </c>
      <c r="Y319" s="78">
        <v>12774</v>
      </c>
      <c r="Z319" s="78">
        <v>17337</v>
      </c>
      <c r="AA319" s="78">
        <v>85.56</v>
      </c>
      <c r="AB319" s="78">
        <v>127.63</v>
      </c>
      <c r="AC319" s="78">
        <v>211785</v>
      </c>
      <c r="AD319" s="104">
        <v>0.80259000000000003</v>
      </c>
      <c r="AE319" s="78">
        <v>246958</v>
      </c>
      <c r="AF319" s="104">
        <v>5.48658</v>
      </c>
      <c r="AG319" s="78">
        <v>-84616</v>
      </c>
      <c r="AH319" s="104">
        <v>0.64131000000000005</v>
      </c>
      <c r="AI319" s="78">
        <v>-65150</v>
      </c>
      <c r="AJ319" s="104">
        <v>-2.1534900000000001</v>
      </c>
      <c r="AK319" s="78">
        <v>9000</v>
      </c>
      <c r="AL319" s="78">
        <v>8000</v>
      </c>
      <c r="AM319" s="8">
        <v>8700</v>
      </c>
      <c r="AN319" s="78">
        <v>124</v>
      </c>
      <c r="AO319" s="78">
        <v>9000</v>
      </c>
      <c r="AP319" s="78">
        <v>8100</v>
      </c>
      <c r="AQ319" s="78">
        <v>8700</v>
      </c>
      <c r="AR319" s="78">
        <v>357</v>
      </c>
      <c r="AS319" s="78">
        <v>0</v>
      </c>
      <c r="AT319" s="78">
        <v>0</v>
      </c>
      <c r="AU319" s="78">
        <v>0</v>
      </c>
      <c r="AV319" s="78">
        <v>0</v>
      </c>
      <c r="AW319" s="77">
        <v>18.43</v>
      </c>
      <c r="AX319" s="144">
        <f t="shared" si="29"/>
        <v>0.79</v>
      </c>
      <c r="AY319" s="144">
        <f t="shared" si="30"/>
        <v>0.85</v>
      </c>
      <c r="AZ319" s="144">
        <f t="shared" si="31"/>
        <v>0.9</v>
      </c>
      <c r="BA319" s="54">
        <f t="shared" si="32"/>
        <v>21.283928374373225</v>
      </c>
      <c r="BB319" s="54">
        <f t="shared" si="33"/>
        <v>14.285071625626779</v>
      </c>
    </row>
    <row r="320" spans="1:54" x14ac:dyDescent="0.25">
      <c r="A320" s="3">
        <v>40651</v>
      </c>
      <c r="B320" s="77">
        <v>8714.48</v>
      </c>
      <c r="C320" s="77">
        <v>948.69818999999995</v>
      </c>
      <c r="D320" s="77">
        <v>-15.3779</v>
      </c>
      <c r="E320" s="77">
        <f t="shared" si="28"/>
        <v>459.19220000000013</v>
      </c>
      <c r="F320" s="77">
        <v>-10.3139</v>
      </c>
      <c r="G320" s="77">
        <v>-18.020599999999998</v>
      </c>
      <c r="H320">
        <v>0</v>
      </c>
      <c r="I320" s="78">
        <v>8710</v>
      </c>
      <c r="J320">
        <v>201104</v>
      </c>
      <c r="K320" s="78">
        <v>8710</v>
      </c>
      <c r="L320" s="77">
        <f t="shared" si="27"/>
        <v>-4.4799999999995634</v>
      </c>
      <c r="M320" s="78">
        <v>16023</v>
      </c>
      <c r="N320" s="78">
        <v>281.06828000000002</v>
      </c>
      <c r="O320" s="78">
        <v>24</v>
      </c>
      <c r="P320" s="78">
        <v>0.42216999999999999</v>
      </c>
      <c r="Q320" s="144">
        <v>16029</v>
      </c>
      <c r="R320" s="78">
        <v>-311</v>
      </c>
      <c r="S320" s="78">
        <v>-7720</v>
      </c>
      <c r="T320" s="78">
        <v>-2767</v>
      </c>
      <c r="U320" s="78">
        <v>31285</v>
      </c>
      <c r="V320" s="219">
        <v>8.8444941665334828E-2</v>
      </c>
      <c r="W320" s="78">
        <v>11092</v>
      </c>
      <c r="X320" s="78">
        <v>14343</v>
      </c>
      <c r="Y320" s="78">
        <v>12520</v>
      </c>
      <c r="Z320" s="78">
        <v>19108</v>
      </c>
      <c r="AA320" s="78">
        <v>102.21</v>
      </c>
      <c r="AB320" s="78">
        <v>126.72</v>
      </c>
      <c r="AC320" s="78">
        <v>210865</v>
      </c>
      <c r="AD320" s="104">
        <v>0.57584999999999997</v>
      </c>
      <c r="AE320" s="78">
        <v>252118</v>
      </c>
      <c r="AF320" s="104">
        <v>5.0585100000000001</v>
      </c>
      <c r="AG320" s="78">
        <v>-84958</v>
      </c>
      <c r="AH320" s="104">
        <v>0.71472000000000002</v>
      </c>
      <c r="AI320" s="78">
        <v>-86155</v>
      </c>
      <c r="AJ320" s="104">
        <v>-2.34626</v>
      </c>
      <c r="AK320" s="78">
        <v>9000</v>
      </c>
      <c r="AL320" s="78">
        <v>8500</v>
      </c>
      <c r="AM320" s="8">
        <v>8700</v>
      </c>
      <c r="AN320" s="78">
        <v>98.5</v>
      </c>
      <c r="AO320" s="78">
        <v>9000</v>
      </c>
      <c r="AP320" s="78">
        <v>8100</v>
      </c>
      <c r="AQ320" s="78">
        <v>8700</v>
      </c>
      <c r="AR320" s="78">
        <v>337</v>
      </c>
      <c r="AS320" s="78">
        <v>0</v>
      </c>
      <c r="AT320" s="78">
        <v>0</v>
      </c>
      <c r="AU320" s="78">
        <v>0</v>
      </c>
      <c r="AV320" s="78">
        <v>0</v>
      </c>
      <c r="AW320" s="77">
        <v>18.940000000000001</v>
      </c>
      <c r="AX320" s="144">
        <f t="shared" si="29"/>
        <v>0.82</v>
      </c>
      <c r="AY320" s="144">
        <f t="shared" si="30"/>
        <v>0.89</v>
      </c>
      <c r="AZ320" s="144">
        <f t="shared" si="31"/>
        <v>0.93</v>
      </c>
      <c r="BA320" s="54">
        <f t="shared" si="32"/>
        <v>20.005594072950966</v>
      </c>
      <c r="BB320" s="54">
        <f t="shared" si="33"/>
        <v>15.128405927049036</v>
      </c>
    </row>
    <row r="321" spans="1:54" x14ac:dyDescent="0.25">
      <c r="A321" s="3">
        <v>40652</v>
      </c>
      <c r="B321" s="77">
        <v>8638.5499999999993</v>
      </c>
      <c r="C321" s="77">
        <v>1013.00537</v>
      </c>
      <c r="D321" s="77">
        <v>-114.28270000000001</v>
      </c>
      <c r="E321" s="77">
        <f t="shared" si="28"/>
        <v>427.59760000000028</v>
      </c>
      <c r="F321" s="77">
        <v>-4.3845999999999998</v>
      </c>
      <c r="G321" s="77">
        <v>-11.463299999999998</v>
      </c>
      <c r="H321">
        <v>0</v>
      </c>
      <c r="I321" s="78">
        <v>8627</v>
      </c>
      <c r="J321">
        <v>201104</v>
      </c>
      <c r="K321" s="78">
        <v>8627</v>
      </c>
      <c r="L321" s="77">
        <f t="shared" si="27"/>
        <v>-11.549999999999272</v>
      </c>
      <c r="M321" s="78">
        <v>10419</v>
      </c>
      <c r="N321" s="78">
        <v>181.63761</v>
      </c>
      <c r="O321" s="78">
        <v>-1355</v>
      </c>
      <c r="P321" s="78">
        <v>-5.5085699999999997</v>
      </c>
      <c r="Q321" s="144">
        <v>10080.25</v>
      </c>
      <c r="R321" s="78">
        <v>-263</v>
      </c>
      <c r="S321" s="78">
        <v>-7102</v>
      </c>
      <c r="T321" s="78">
        <v>-4347</v>
      </c>
      <c r="U321" s="78">
        <v>31663</v>
      </c>
      <c r="V321" s="219">
        <v>0.13728958089884091</v>
      </c>
      <c r="W321" s="78">
        <v>10877</v>
      </c>
      <c r="X321" s="78">
        <v>14118</v>
      </c>
      <c r="Y321" s="78">
        <v>10098</v>
      </c>
      <c r="Z321" s="78">
        <v>14267</v>
      </c>
      <c r="AA321" s="78">
        <v>106.17</v>
      </c>
      <c r="AB321" s="78">
        <v>120.43</v>
      </c>
      <c r="AC321" s="78">
        <v>227573</v>
      </c>
      <c r="AD321" s="104">
        <v>0.49737999999999999</v>
      </c>
      <c r="AE321" s="78">
        <v>272560</v>
      </c>
      <c r="AF321" s="104">
        <v>5.8883900000000002</v>
      </c>
      <c r="AG321" s="78">
        <v>-113959</v>
      </c>
      <c r="AH321" s="104">
        <v>0.25361</v>
      </c>
      <c r="AI321" s="78">
        <v>-86455</v>
      </c>
      <c r="AJ321" s="104">
        <v>-2.5667499999999999</v>
      </c>
      <c r="AK321" s="78">
        <v>9000</v>
      </c>
      <c r="AL321" s="78">
        <v>8500</v>
      </c>
      <c r="AM321" s="8">
        <v>8600</v>
      </c>
      <c r="AN321" s="78">
        <v>71</v>
      </c>
      <c r="AO321" s="78">
        <v>9000</v>
      </c>
      <c r="AP321" s="78">
        <v>8100</v>
      </c>
      <c r="AQ321" s="78">
        <v>8600</v>
      </c>
      <c r="AR321" s="78">
        <v>350</v>
      </c>
      <c r="AS321" s="78">
        <v>0</v>
      </c>
      <c r="AT321" s="78">
        <v>0</v>
      </c>
      <c r="AU321" s="78">
        <v>0</v>
      </c>
      <c r="AV321" s="78">
        <v>0</v>
      </c>
      <c r="AW321" s="77">
        <v>19.440000000000001</v>
      </c>
      <c r="AX321" s="144">
        <f t="shared" si="29"/>
        <v>0.86</v>
      </c>
      <c r="AY321" s="144">
        <f t="shared" si="30"/>
        <v>0.91</v>
      </c>
      <c r="AZ321" s="144">
        <f t="shared" si="31"/>
        <v>0.94</v>
      </c>
      <c r="BA321" s="54">
        <f t="shared" si="32"/>
        <v>19.524876866288448</v>
      </c>
      <c r="BB321" s="54">
        <f t="shared" si="33"/>
        <v>15.451123133711551</v>
      </c>
    </row>
    <row r="322" spans="1:54" x14ac:dyDescent="0.25">
      <c r="A322" s="3">
        <v>40653</v>
      </c>
      <c r="B322" s="77">
        <v>8813.2800000000007</v>
      </c>
      <c r="C322" s="77">
        <v>1250.9634900000001</v>
      </c>
      <c r="D322" s="77">
        <v>73.362499999999997</v>
      </c>
      <c r="E322" s="77">
        <f t="shared" si="28"/>
        <v>522.71010000000024</v>
      </c>
      <c r="F322" s="77">
        <v>2.1181000000000001</v>
      </c>
      <c r="G322" s="77">
        <v>12.030999999999999</v>
      </c>
      <c r="H322" t="s">
        <v>1621</v>
      </c>
      <c r="I322" s="78">
        <v>8791</v>
      </c>
      <c r="J322">
        <v>201105</v>
      </c>
      <c r="K322" s="78">
        <v>8809</v>
      </c>
      <c r="L322" s="77">
        <f t="shared" si="27"/>
        <v>-4.2800000000006548</v>
      </c>
      <c r="M322" s="78">
        <v>10708</v>
      </c>
      <c r="N322" s="78">
        <v>191.25241</v>
      </c>
      <c r="O322" s="78">
        <v>4104</v>
      </c>
      <c r="P322" s="78">
        <v>18.417010000000001</v>
      </c>
      <c r="Q322" s="144">
        <v>11734</v>
      </c>
      <c r="R322" s="78">
        <v>321</v>
      </c>
      <c r="S322" s="78">
        <v>-2740</v>
      </c>
      <c r="T322" s="78">
        <v>1538</v>
      </c>
      <c r="U322" s="78">
        <v>21750</v>
      </c>
      <c r="V322" s="219">
        <v>-7.0712643678160922E-2</v>
      </c>
      <c r="W322" s="78">
        <v>9454</v>
      </c>
      <c r="X322" s="78">
        <v>14185</v>
      </c>
      <c r="Y322" s="78">
        <v>9653</v>
      </c>
      <c r="Z322" s="78">
        <v>12814</v>
      </c>
      <c r="AA322" s="78">
        <v>84.74</v>
      </c>
      <c r="AB322" s="78">
        <v>129.04</v>
      </c>
      <c r="AC322" s="78">
        <v>70087</v>
      </c>
      <c r="AD322" s="104">
        <v>1.9900599999999999</v>
      </c>
      <c r="AE322" s="78">
        <v>114442</v>
      </c>
      <c r="AF322" s="104">
        <v>3.6575099999999998</v>
      </c>
      <c r="AG322" s="78">
        <v>-1672</v>
      </c>
      <c r="AH322" s="104">
        <v>-0.35377999999999998</v>
      </c>
      <c r="AI322" s="78">
        <v>-20687</v>
      </c>
      <c r="AJ322" s="104">
        <v>-1.5642199999999999</v>
      </c>
      <c r="AK322" s="78">
        <v>9100</v>
      </c>
      <c r="AL322" s="78">
        <v>8100</v>
      </c>
      <c r="AM322" s="8">
        <v>8800</v>
      </c>
      <c r="AN322" s="78">
        <v>307</v>
      </c>
      <c r="AO322" s="78">
        <v>9600</v>
      </c>
      <c r="AP322" s="78">
        <v>6400</v>
      </c>
      <c r="AQ322" s="78">
        <v>8800</v>
      </c>
      <c r="AR322" s="78">
        <v>441</v>
      </c>
      <c r="AS322" s="78">
        <v>0</v>
      </c>
      <c r="AT322" s="78">
        <v>0</v>
      </c>
      <c r="AU322" s="78">
        <v>0</v>
      </c>
      <c r="AV322" s="78">
        <v>0</v>
      </c>
      <c r="AW322" s="77">
        <v>18.02</v>
      </c>
      <c r="AX322" s="144">
        <f t="shared" si="29"/>
        <v>0.57999999999999996</v>
      </c>
      <c r="AY322" s="144">
        <f t="shared" si="30"/>
        <v>0.71</v>
      </c>
      <c r="AZ322" s="144">
        <f t="shared" si="31"/>
        <v>0.82</v>
      </c>
      <c r="BA322" s="54">
        <f t="shared" si="32"/>
        <v>19.31526033682356</v>
      </c>
      <c r="BB322" s="54">
        <f t="shared" si="33"/>
        <v>15.540739663176442</v>
      </c>
    </row>
    <row r="323" spans="1:54" x14ac:dyDescent="0.25">
      <c r="A323" s="3">
        <v>40654</v>
      </c>
      <c r="B323" s="77">
        <v>8957.65</v>
      </c>
      <c r="C323" s="77">
        <v>1607.2027700000001</v>
      </c>
      <c r="D323" s="77">
        <v>206.08180000000002</v>
      </c>
      <c r="E323" s="77">
        <f t="shared" si="28"/>
        <v>790.51810000000023</v>
      </c>
      <c r="F323" s="77">
        <v>2.5076000000000001</v>
      </c>
      <c r="G323" s="77">
        <v>32.299099999999996</v>
      </c>
      <c r="H323">
        <v>0</v>
      </c>
      <c r="I323" s="78">
        <v>8993</v>
      </c>
      <c r="J323">
        <v>201105</v>
      </c>
      <c r="K323" s="78">
        <v>8993</v>
      </c>
      <c r="L323" s="77">
        <f t="shared" ref="L323:L386" si="34">K323-B323</f>
        <v>35.350000000000364</v>
      </c>
      <c r="M323" s="78">
        <v>9674</v>
      </c>
      <c r="N323" s="78">
        <v>176.58948000000001</v>
      </c>
      <c r="O323" s="78">
        <v>1659</v>
      </c>
      <c r="P323" s="78">
        <v>7.7717200000000002</v>
      </c>
      <c r="Q323" s="144">
        <v>10088.75</v>
      </c>
      <c r="R323" s="78">
        <v>424</v>
      </c>
      <c r="S323" s="78">
        <v>-1477</v>
      </c>
      <c r="T323" s="78">
        <v>2604</v>
      </c>
      <c r="U323" s="78">
        <v>27799</v>
      </c>
      <c r="V323" s="219">
        <v>-9.3672434260225187E-2</v>
      </c>
      <c r="W323" s="78">
        <v>9634</v>
      </c>
      <c r="X323" s="78">
        <v>11641</v>
      </c>
      <c r="Y323" s="78">
        <v>10503</v>
      </c>
      <c r="Z323" s="78">
        <v>13735</v>
      </c>
      <c r="AA323" s="78">
        <v>86.28</v>
      </c>
      <c r="AB323" s="78">
        <v>123.34</v>
      </c>
      <c r="AC323" s="78">
        <v>77279</v>
      </c>
      <c r="AD323" s="104">
        <v>3.9597699999999998</v>
      </c>
      <c r="AE323" s="78">
        <v>123016</v>
      </c>
      <c r="AF323" s="104">
        <v>2.8058399999999999</v>
      </c>
      <c r="AG323" s="78">
        <v>-7693</v>
      </c>
      <c r="AH323" s="104">
        <v>-1.15856</v>
      </c>
      <c r="AI323" s="78">
        <v>-20676</v>
      </c>
      <c r="AJ323" s="104">
        <v>-0.82255</v>
      </c>
      <c r="AK323" s="78">
        <v>9100</v>
      </c>
      <c r="AL323" s="78">
        <v>8500</v>
      </c>
      <c r="AM323" s="8">
        <v>9000</v>
      </c>
      <c r="AN323" s="78">
        <v>294</v>
      </c>
      <c r="AO323" s="78">
        <v>9600</v>
      </c>
      <c r="AP323" s="78">
        <v>6400</v>
      </c>
      <c r="AQ323" s="78">
        <v>9000</v>
      </c>
      <c r="AR323" s="78">
        <v>452</v>
      </c>
      <c r="AS323" s="78">
        <v>0</v>
      </c>
      <c r="AT323" s="78">
        <v>0</v>
      </c>
      <c r="AU323" s="78">
        <v>0</v>
      </c>
      <c r="AV323" s="78">
        <v>0</v>
      </c>
      <c r="AW323" s="77">
        <v>16.68</v>
      </c>
      <c r="AX323" s="144">
        <f t="shared" si="29"/>
        <v>0.17</v>
      </c>
      <c r="AY323" s="144">
        <f t="shared" si="30"/>
        <v>0.28000000000000003</v>
      </c>
      <c r="AZ323" s="144">
        <f t="shared" si="31"/>
        <v>0.55000000000000004</v>
      </c>
      <c r="BA323" s="54">
        <f t="shared" si="32"/>
        <v>19.245978920077992</v>
      </c>
      <c r="BB323" s="54">
        <f t="shared" si="33"/>
        <v>15.469021079922003</v>
      </c>
    </row>
    <row r="324" spans="1:54" x14ac:dyDescent="0.25">
      <c r="A324" s="3">
        <v>40655</v>
      </c>
      <c r="B324" s="77">
        <v>8969.43</v>
      </c>
      <c r="C324" s="77">
        <v>1145.26684</v>
      </c>
      <c r="D324" s="77">
        <v>97.330300000000008</v>
      </c>
      <c r="E324" s="77">
        <f t="shared" si="28"/>
        <v>897.11370000000022</v>
      </c>
      <c r="F324" s="77">
        <v>-1.7804</v>
      </c>
      <c r="G324" s="77">
        <v>3.0452999999999997</v>
      </c>
      <c r="H324">
        <v>0</v>
      </c>
      <c r="I324" s="78">
        <v>8992</v>
      </c>
      <c r="J324">
        <v>201105</v>
      </c>
      <c r="K324" s="78">
        <v>8992</v>
      </c>
      <c r="L324" s="77">
        <f t="shared" si="34"/>
        <v>22.569999999999709</v>
      </c>
      <c r="M324" s="78">
        <v>5940</v>
      </c>
      <c r="N324" s="78">
        <v>109.46406</v>
      </c>
      <c r="O324" s="78">
        <v>1118</v>
      </c>
      <c r="P324" s="78">
        <v>5.3605099999999997</v>
      </c>
      <c r="Q324" s="144">
        <v>6219.5</v>
      </c>
      <c r="R324" s="78">
        <v>667</v>
      </c>
      <c r="S324" s="78">
        <v>201</v>
      </c>
      <c r="T324" s="78">
        <v>889</v>
      </c>
      <c r="U324" s="78">
        <v>26946</v>
      </c>
      <c r="V324" s="219">
        <v>-3.2991909745416763E-2</v>
      </c>
      <c r="W324" s="78">
        <v>8240</v>
      </c>
      <c r="X324" s="78">
        <v>5025</v>
      </c>
      <c r="Y324" s="78">
        <v>9009</v>
      </c>
      <c r="Z324" s="78">
        <v>9502</v>
      </c>
      <c r="AA324" s="78">
        <v>71.19</v>
      </c>
      <c r="AB324" s="78">
        <v>115.02</v>
      </c>
      <c r="AC324" s="78">
        <v>87497</v>
      </c>
      <c r="AD324" s="104">
        <v>3.7597100000000001</v>
      </c>
      <c r="AE324" s="78">
        <v>126727</v>
      </c>
      <c r="AF324" s="104">
        <v>2.7140399999999998</v>
      </c>
      <c r="AG324" s="78">
        <v>-27460</v>
      </c>
      <c r="AH324" s="104">
        <v>-1.8566100000000001</v>
      </c>
      <c r="AI324" s="78">
        <v>-16457</v>
      </c>
      <c r="AJ324" s="104">
        <v>-0.84084999999999999</v>
      </c>
      <c r="AK324" s="78">
        <v>9300</v>
      </c>
      <c r="AL324" s="78">
        <v>8500</v>
      </c>
      <c r="AM324" s="8">
        <v>9000</v>
      </c>
      <c r="AN324" s="78">
        <v>280</v>
      </c>
      <c r="AO324" s="78">
        <v>9600</v>
      </c>
      <c r="AP324" s="78">
        <v>6400</v>
      </c>
      <c r="AQ324" s="78">
        <v>9000</v>
      </c>
      <c r="AR324" s="78">
        <v>443</v>
      </c>
      <c r="AS324" s="78">
        <v>0</v>
      </c>
      <c r="AT324" s="78">
        <v>0</v>
      </c>
      <c r="AU324" s="78">
        <v>0</v>
      </c>
      <c r="AV324" s="78">
        <v>0</v>
      </c>
      <c r="AW324" s="77">
        <v>16.260000000000002</v>
      </c>
      <c r="AX324" s="144">
        <f t="shared" si="29"/>
        <v>0.03</v>
      </c>
      <c r="AY324" s="144">
        <f t="shared" si="30"/>
        <v>0.16</v>
      </c>
      <c r="AZ324" s="144">
        <f t="shared" si="31"/>
        <v>0.45</v>
      </c>
      <c r="BA324" s="54">
        <f t="shared" si="32"/>
        <v>19.195631475319228</v>
      </c>
      <c r="BB324" s="54">
        <f t="shared" si="33"/>
        <v>15.346368524680768</v>
      </c>
    </row>
    <row r="325" spans="1:54" x14ac:dyDescent="0.25">
      <c r="A325" s="3">
        <v>40658</v>
      </c>
      <c r="B325" s="77">
        <v>8950.75</v>
      </c>
      <c r="C325" s="77">
        <v>1021.73869</v>
      </c>
      <c r="D325" s="77">
        <v>36.746400000000001</v>
      </c>
      <c r="E325" s="77">
        <f t="shared" si="28"/>
        <v>927.22420000000022</v>
      </c>
      <c r="F325" s="77">
        <v>-1.4499999999999999E-2</v>
      </c>
      <c r="G325" s="77">
        <v>6.3223000000000003</v>
      </c>
      <c r="H325">
        <v>0</v>
      </c>
      <c r="I325" s="78">
        <v>8975</v>
      </c>
      <c r="J325">
        <v>201105</v>
      </c>
      <c r="K325" s="78">
        <v>8975</v>
      </c>
      <c r="L325" s="77">
        <f t="shared" si="34"/>
        <v>24.25</v>
      </c>
      <c r="M325" s="78">
        <v>4853</v>
      </c>
      <c r="N325" s="78">
        <v>89.751009999999994</v>
      </c>
      <c r="O325" s="78">
        <v>679</v>
      </c>
      <c r="P325" s="78">
        <v>3.40076</v>
      </c>
      <c r="Q325" s="144">
        <v>5022.75</v>
      </c>
      <c r="R325" s="78">
        <v>662</v>
      </c>
      <c r="S325" s="78">
        <v>-417</v>
      </c>
      <c r="T325" s="78">
        <v>-207</v>
      </c>
      <c r="U325" s="78">
        <v>26429</v>
      </c>
      <c r="V325" s="219">
        <v>7.8323054220742361E-3</v>
      </c>
      <c r="W325" s="78">
        <v>7023</v>
      </c>
      <c r="X325" s="78">
        <v>3912</v>
      </c>
      <c r="Y325" s="78">
        <v>5861</v>
      </c>
      <c r="Z325" s="78">
        <v>7115</v>
      </c>
      <c r="AA325" s="78">
        <v>80.33</v>
      </c>
      <c r="AB325" s="78">
        <v>116.73</v>
      </c>
      <c r="AC325" s="78">
        <v>85410</v>
      </c>
      <c r="AD325" s="104">
        <v>3.7175699999999998</v>
      </c>
      <c r="AE325" s="78">
        <v>132876</v>
      </c>
      <c r="AF325" s="104">
        <v>3.00495</v>
      </c>
      <c r="AG325" s="78">
        <v>-34840</v>
      </c>
      <c r="AH325" s="104">
        <v>-2.2191999999999998</v>
      </c>
      <c r="AI325" s="78">
        <v>-19004</v>
      </c>
      <c r="AJ325" s="104">
        <v>-1.0043500000000001</v>
      </c>
      <c r="AK325" s="78">
        <v>9300</v>
      </c>
      <c r="AL325" s="78">
        <v>8500</v>
      </c>
      <c r="AM325" s="8">
        <v>9000</v>
      </c>
      <c r="AN325" s="78">
        <v>281</v>
      </c>
      <c r="AO325" s="78">
        <v>9600</v>
      </c>
      <c r="AP325" s="78">
        <v>6400</v>
      </c>
      <c r="AQ325" s="78">
        <v>8900</v>
      </c>
      <c r="AR325" s="78">
        <v>436</v>
      </c>
      <c r="AS325" s="78">
        <v>0</v>
      </c>
      <c r="AT325" s="78">
        <v>0</v>
      </c>
      <c r="AU325" s="78">
        <v>0</v>
      </c>
      <c r="AV325" s="78">
        <v>0</v>
      </c>
      <c r="AW325" s="77">
        <v>17.13</v>
      </c>
      <c r="AX325" s="144">
        <f t="shared" si="29"/>
        <v>0.37</v>
      </c>
      <c r="AY325" s="144">
        <f t="shared" si="30"/>
        <v>0.46</v>
      </c>
      <c r="AZ325" s="144">
        <f t="shared" si="31"/>
        <v>0.68</v>
      </c>
      <c r="BA325" s="54">
        <f t="shared" si="32"/>
        <v>19.195971492726191</v>
      </c>
      <c r="BB325" s="54">
        <f t="shared" si="33"/>
        <v>15.3470285072738</v>
      </c>
    </row>
    <row r="326" spans="1:54" x14ac:dyDescent="0.25">
      <c r="A326" s="3">
        <v>40659</v>
      </c>
      <c r="B326" s="77">
        <v>8948.14</v>
      </c>
      <c r="C326" s="77">
        <v>997.04818999999998</v>
      </c>
      <c r="D326" s="77">
        <v>6.5532000000000004</v>
      </c>
      <c r="E326" s="77">
        <f t="shared" si="28"/>
        <v>812.15679999999998</v>
      </c>
      <c r="F326" s="77">
        <v>-11.4497</v>
      </c>
      <c r="G326" s="77">
        <v>0.44060000000000005</v>
      </c>
      <c r="H326">
        <v>0</v>
      </c>
      <c r="I326" s="78">
        <v>8970</v>
      </c>
      <c r="J326">
        <v>201105</v>
      </c>
      <c r="K326" s="78">
        <v>8970</v>
      </c>
      <c r="L326" s="77">
        <f t="shared" si="34"/>
        <v>21.860000000000582</v>
      </c>
      <c r="M326" s="78">
        <v>5197</v>
      </c>
      <c r="N326" s="78">
        <v>95.957669999999993</v>
      </c>
      <c r="O326" s="78">
        <v>85</v>
      </c>
      <c r="P326" s="78">
        <v>0.76536999999999999</v>
      </c>
      <c r="Q326" s="144">
        <v>5218.25</v>
      </c>
      <c r="R326" s="78">
        <v>736</v>
      </c>
      <c r="S326" s="78">
        <v>-277</v>
      </c>
      <c r="T326" s="78">
        <v>-2967</v>
      </c>
      <c r="U326" s="78">
        <v>26694</v>
      </c>
      <c r="V326" s="219">
        <v>0.11114857271296921</v>
      </c>
      <c r="W326" s="78">
        <v>7263</v>
      </c>
      <c r="X326" s="78">
        <v>7263</v>
      </c>
      <c r="Y326" s="78">
        <v>7079</v>
      </c>
      <c r="Z326" s="78">
        <v>8851</v>
      </c>
      <c r="AA326" s="78">
        <v>82.53</v>
      </c>
      <c r="AB326" s="78">
        <v>116.35</v>
      </c>
      <c r="AC326" s="78">
        <v>89964</v>
      </c>
      <c r="AD326" s="104">
        <v>3.8214000000000001</v>
      </c>
      <c r="AE326" s="78">
        <v>133835</v>
      </c>
      <c r="AF326" s="104">
        <v>3.09192</v>
      </c>
      <c r="AG326" s="78">
        <v>-44032</v>
      </c>
      <c r="AH326" s="104">
        <v>-2.2717000000000001</v>
      </c>
      <c r="AI326" s="78">
        <v>-6381</v>
      </c>
      <c r="AJ326" s="104">
        <v>-0.99951999999999996</v>
      </c>
      <c r="AK326" s="78">
        <v>9300</v>
      </c>
      <c r="AL326" s="78">
        <v>8500</v>
      </c>
      <c r="AM326" s="8">
        <v>9000</v>
      </c>
      <c r="AN326" s="78">
        <v>271</v>
      </c>
      <c r="AO326" s="78">
        <v>9600</v>
      </c>
      <c r="AP326" s="78">
        <v>6400</v>
      </c>
      <c r="AQ326" s="78">
        <v>8900</v>
      </c>
      <c r="AR326" s="78">
        <v>431</v>
      </c>
      <c r="AS326" s="78">
        <v>0</v>
      </c>
      <c r="AT326" s="78">
        <v>0</v>
      </c>
      <c r="AU326" s="78">
        <v>0</v>
      </c>
      <c r="AV326" s="78">
        <v>0</v>
      </c>
      <c r="AW326" s="77">
        <v>17.05</v>
      </c>
      <c r="AX326" s="144">
        <f t="shared" si="29"/>
        <v>0.34</v>
      </c>
      <c r="AY326" s="144">
        <f t="shared" si="30"/>
        <v>0.4</v>
      </c>
      <c r="AZ326" s="144">
        <f t="shared" si="31"/>
        <v>0.66</v>
      </c>
      <c r="BA326" s="54">
        <f t="shared" si="32"/>
        <v>19.186986632314515</v>
      </c>
      <c r="BB326" s="54">
        <f t="shared" si="33"/>
        <v>15.423013367685485</v>
      </c>
    </row>
    <row r="327" spans="1:54" x14ac:dyDescent="0.25">
      <c r="A327" s="3">
        <v>40660</v>
      </c>
      <c r="B327" s="77">
        <v>9049.25</v>
      </c>
      <c r="C327" s="77">
        <v>1337.2405699999999</v>
      </c>
      <c r="D327" s="77">
        <v>122.06190000000001</v>
      </c>
      <c r="E327" s="77">
        <f t="shared" si="28"/>
        <v>915.33240000000001</v>
      </c>
      <c r="F327" s="77">
        <v>19.6371</v>
      </c>
      <c r="G327" s="77">
        <v>-4.6508000000000003</v>
      </c>
      <c r="H327">
        <v>0</v>
      </c>
      <c r="I327" s="78">
        <v>9060</v>
      </c>
      <c r="J327">
        <v>201105</v>
      </c>
      <c r="K327" s="78">
        <v>9060</v>
      </c>
      <c r="L327" s="77">
        <f t="shared" si="34"/>
        <v>10.75</v>
      </c>
      <c r="M327" s="78">
        <v>4062</v>
      </c>
      <c r="N327" s="78">
        <v>76.342060000000004</v>
      </c>
      <c r="O327" s="78">
        <v>241</v>
      </c>
      <c r="P327" s="78">
        <v>1.44722</v>
      </c>
      <c r="Q327" s="144">
        <v>4122.25</v>
      </c>
      <c r="R327" s="78">
        <v>1174</v>
      </c>
      <c r="S327" s="78">
        <v>426</v>
      </c>
      <c r="T327" s="78">
        <v>-1891</v>
      </c>
      <c r="U327" s="78">
        <v>26375</v>
      </c>
      <c r="V327" s="219">
        <v>7.1696682464454972E-2</v>
      </c>
      <c r="W327" s="78">
        <v>7647</v>
      </c>
      <c r="X327" s="78">
        <v>7647</v>
      </c>
      <c r="Y327" s="78">
        <v>8822</v>
      </c>
      <c r="Z327" s="78">
        <v>9531</v>
      </c>
      <c r="AA327" s="78">
        <v>76.66</v>
      </c>
      <c r="AB327" s="78">
        <v>122.4</v>
      </c>
      <c r="AC327" s="78">
        <v>95782</v>
      </c>
      <c r="AD327" s="104">
        <v>5.2217000000000002</v>
      </c>
      <c r="AE327" s="78">
        <v>143610</v>
      </c>
      <c r="AF327" s="104">
        <v>2.8571900000000001</v>
      </c>
      <c r="AG327" s="78">
        <v>-36821</v>
      </c>
      <c r="AH327" s="104">
        <v>-2.7384300000000001</v>
      </c>
      <c r="AI327" s="78">
        <v>-3904</v>
      </c>
      <c r="AJ327" s="104">
        <v>-0.77225999999999995</v>
      </c>
      <c r="AK327" s="78">
        <v>9300</v>
      </c>
      <c r="AL327" s="78">
        <v>8500</v>
      </c>
      <c r="AM327" s="8">
        <v>9100</v>
      </c>
      <c r="AN327" s="78">
        <v>268</v>
      </c>
      <c r="AO327" s="78">
        <v>9400</v>
      </c>
      <c r="AP327" s="78">
        <v>6400</v>
      </c>
      <c r="AQ327" s="78">
        <v>9000</v>
      </c>
      <c r="AR327" s="78">
        <v>431</v>
      </c>
      <c r="AS327" s="78">
        <v>0</v>
      </c>
      <c r="AT327" s="78">
        <v>0</v>
      </c>
      <c r="AU327" s="78">
        <v>0</v>
      </c>
      <c r="AV327" s="78">
        <v>0</v>
      </c>
      <c r="AW327" s="77">
        <v>17.09</v>
      </c>
      <c r="AX327" s="144">
        <f t="shared" si="29"/>
        <v>0.37</v>
      </c>
      <c r="AY327" s="144">
        <f t="shared" si="30"/>
        <v>0.42</v>
      </c>
      <c r="AZ327" s="144">
        <f t="shared" si="31"/>
        <v>0.67</v>
      </c>
      <c r="BA327" s="54">
        <f t="shared" si="32"/>
        <v>19.155844228728363</v>
      </c>
      <c r="BB327" s="54">
        <f t="shared" si="33"/>
        <v>15.400155771271635</v>
      </c>
    </row>
    <row r="328" spans="1:54" x14ac:dyDescent="0.25">
      <c r="A328" s="3">
        <v>40661</v>
      </c>
      <c r="B328" s="77">
        <v>9040.77</v>
      </c>
      <c r="C328" s="77">
        <v>1329.1976099999999</v>
      </c>
      <c r="D328" s="77">
        <v>100.8599</v>
      </c>
      <c r="E328" s="77">
        <f t="shared" si="28"/>
        <v>983.30100000000004</v>
      </c>
      <c r="F328" s="77">
        <v>-0.59520000000000006</v>
      </c>
      <c r="G328" s="77">
        <v>-8.3608000000000011</v>
      </c>
      <c r="H328">
        <v>0</v>
      </c>
      <c r="I328" s="78">
        <v>9010</v>
      </c>
      <c r="J328">
        <v>201105</v>
      </c>
      <c r="K328" s="78">
        <v>9010</v>
      </c>
      <c r="L328" s="77">
        <f t="shared" si="34"/>
        <v>-30.770000000000437</v>
      </c>
      <c r="M328" s="78">
        <v>3983</v>
      </c>
      <c r="N328" s="78">
        <v>74.569190000000006</v>
      </c>
      <c r="O328" s="78">
        <v>2</v>
      </c>
      <c r="P328" s="78">
        <v>0.38658999999999999</v>
      </c>
      <c r="Q328" s="144">
        <v>3983.5</v>
      </c>
      <c r="R328" s="78">
        <v>1175</v>
      </c>
      <c r="S328" s="78">
        <v>122</v>
      </c>
      <c r="T328" s="78">
        <v>-2114</v>
      </c>
      <c r="U328" s="78">
        <v>26554</v>
      </c>
      <c r="V328" s="219">
        <v>7.9611357987497175E-2</v>
      </c>
      <c r="W328" s="78">
        <v>8589</v>
      </c>
      <c r="X328" s="78">
        <v>5579</v>
      </c>
      <c r="Y328" s="78">
        <v>7251</v>
      </c>
      <c r="Z328" s="78">
        <v>8402</v>
      </c>
      <c r="AA328" s="78">
        <v>77.099999999999994</v>
      </c>
      <c r="AB328" s="78">
        <v>117.97</v>
      </c>
      <c r="AC328" s="78">
        <v>111404</v>
      </c>
      <c r="AD328" s="104">
        <v>4.7150999999999996</v>
      </c>
      <c r="AE328" s="78">
        <v>142586</v>
      </c>
      <c r="AF328" s="104">
        <v>2.90835</v>
      </c>
      <c r="AG328" s="78">
        <v>-55169</v>
      </c>
      <c r="AH328" s="104">
        <v>-2.7966099999999998</v>
      </c>
      <c r="AI328" s="78">
        <v>2593</v>
      </c>
      <c r="AJ328" s="104">
        <v>-0.83513999999999999</v>
      </c>
      <c r="AK328" s="78">
        <v>9300</v>
      </c>
      <c r="AL328" s="78">
        <v>8500</v>
      </c>
      <c r="AM328" s="8">
        <v>9000</v>
      </c>
      <c r="AN328" s="78">
        <v>268</v>
      </c>
      <c r="AO328" s="78">
        <v>9500</v>
      </c>
      <c r="AP328" s="78">
        <v>6400</v>
      </c>
      <c r="AQ328" s="78">
        <v>9000</v>
      </c>
      <c r="AR328" s="78">
        <v>430</v>
      </c>
      <c r="AS328" s="78">
        <v>0</v>
      </c>
      <c r="AT328" s="78">
        <v>0</v>
      </c>
      <c r="AU328" s="78">
        <v>0</v>
      </c>
      <c r="AV328" s="78">
        <v>0</v>
      </c>
      <c r="AW328" s="77">
        <v>17.350000000000001</v>
      </c>
      <c r="AX328" s="144">
        <f t="shared" si="29"/>
        <v>0.55000000000000004</v>
      </c>
      <c r="AY328" s="144">
        <f t="shared" si="30"/>
        <v>0.53</v>
      </c>
      <c r="AZ328" s="144">
        <f t="shared" si="31"/>
        <v>0.74</v>
      </c>
      <c r="BA328" s="54">
        <f t="shared" si="32"/>
        <v>19.164390125735864</v>
      </c>
      <c r="BB328" s="54">
        <f t="shared" si="33"/>
        <v>15.409609874264133</v>
      </c>
    </row>
    <row r="329" spans="1:54" x14ac:dyDescent="0.25">
      <c r="A329" s="3">
        <v>40662</v>
      </c>
      <c r="B329" s="77">
        <v>9007.8700000000008</v>
      </c>
      <c r="C329" s="77">
        <v>1460.72541</v>
      </c>
      <c r="D329" s="77">
        <v>62.910400000000003</v>
      </c>
      <c r="E329" s="77">
        <f t="shared" si="28"/>
        <v>990.87139999999999</v>
      </c>
      <c r="F329" s="77">
        <v>-4.1382000000000003</v>
      </c>
      <c r="G329" s="77">
        <v>-18.926400000000001</v>
      </c>
      <c r="H329">
        <v>0</v>
      </c>
      <c r="I329" s="78">
        <v>9027</v>
      </c>
      <c r="J329">
        <v>201105</v>
      </c>
      <c r="K329" s="78">
        <v>9027</v>
      </c>
      <c r="L329" s="77">
        <f t="shared" si="34"/>
        <v>19.1299999999992</v>
      </c>
      <c r="M329" s="78">
        <v>3047</v>
      </c>
      <c r="N329" s="78">
        <v>57.838349999999998</v>
      </c>
      <c r="O329" s="78">
        <v>-668</v>
      </c>
      <c r="P329" s="78">
        <v>-2.6381000000000001</v>
      </c>
      <c r="Q329" s="144">
        <v>2880</v>
      </c>
      <c r="R329" s="78">
        <v>1116</v>
      </c>
      <c r="S329" s="78">
        <v>502</v>
      </c>
      <c r="T329" s="78">
        <v>-4612</v>
      </c>
      <c r="U329" s="78">
        <v>27766</v>
      </c>
      <c r="V329" s="219">
        <v>0.16610242742922998</v>
      </c>
      <c r="W329" s="78">
        <v>9199</v>
      </c>
      <c r="X329" s="78">
        <v>5635</v>
      </c>
      <c r="Y329" s="78">
        <v>9273</v>
      </c>
      <c r="Z329" s="78">
        <v>8717</v>
      </c>
      <c r="AA329" s="78">
        <v>75.77</v>
      </c>
      <c r="AB329" s="78">
        <v>115.23</v>
      </c>
      <c r="AC329" s="78">
        <v>114919</v>
      </c>
      <c r="AD329" s="104">
        <v>4.5132300000000001</v>
      </c>
      <c r="AE329" s="78">
        <v>145827</v>
      </c>
      <c r="AF329" s="104">
        <v>2.9283100000000002</v>
      </c>
      <c r="AG329" s="78">
        <v>-77636</v>
      </c>
      <c r="AH329" s="104">
        <v>-2.8543099999999999</v>
      </c>
      <c r="AI329" s="78">
        <v>4176</v>
      </c>
      <c r="AJ329" s="104">
        <v>-0.99341000000000002</v>
      </c>
      <c r="AK329" s="78">
        <v>9300</v>
      </c>
      <c r="AL329" s="78">
        <v>8500</v>
      </c>
      <c r="AM329" s="8">
        <v>9000</v>
      </c>
      <c r="AN329" s="78">
        <v>254</v>
      </c>
      <c r="AO329" s="78">
        <v>9500</v>
      </c>
      <c r="AP329" s="78">
        <v>6400</v>
      </c>
      <c r="AQ329" s="78">
        <v>9000</v>
      </c>
      <c r="AR329" s="78">
        <v>416</v>
      </c>
      <c r="AS329" s="78">
        <v>0</v>
      </c>
      <c r="AT329" s="78">
        <v>0</v>
      </c>
      <c r="AU329" s="78">
        <v>0</v>
      </c>
      <c r="AV329" s="78">
        <v>0</v>
      </c>
      <c r="AW329" s="77">
        <v>16.95</v>
      </c>
      <c r="AX329" s="144">
        <f t="shared" si="29"/>
        <v>0.34</v>
      </c>
      <c r="AY329" s="144">
        <f t="shared" si="30"/>
        <v>0.32</v>
      </c>
      <c r="AZ329" s="144">
        <f t="shared" si="31"/>
        <v>0.64</v>
      </c>
      <c r="BA329" s="54">
        <f t="shared" si="32"/>
        <v>19.165014492952135</v>
      </c>
      <c r="BB329" s="54">
        <f t="shared" si="33"/>
        <v>15.419985507047866</v>
      </c>
    </row>
    <row r="330" spans="1:54" x14ac:dyDescent="0.25">
      <c r="A330" s="3">
        <v>40666</v>
      </c>
      <c r="B330" s="77">
        <v>8946.08</v>
      </c>
      <c r="C330" s="77">
        <v>1265.78334</v>
      </c>
      <c r="D330" s="77">
        <v>67.336799999999997</v>
      </c>
      <c r="E330" s="77">
        <f t="shared" si="28"/>
        <v>1038.2876000000001</v>
      </c>
      <c r="F330" s="77">
        <v>-2.6698000000000004</v>
      </c>
      <c r="G330" s="77">
        <v>-18.4481</v>
      </c>
      <c r="H330">
        <v>0</v>
      </c>
      <c r="I330" s="78">
        <v>8926</v>
      </c>
      <c r="J330">
        <v>201105</v>
      </c>
      <c r="K330" s="78">
        <v>8926</v>
      </c>
      <c r="L330" s="77">
        <f t="shared" si="34"/>
        <v>-20.079999999999927</v>
      </c>
      <c r="M330" s="78">
        <v>718</v>
      </c>
      <c r="N330" s="78">
        <v>15.699310000000001</v>
      </c>
      <c r="O330" s="78">
        <v>-1393</v>
      </c>
      <c r="P330" s="78">
        <v>-5.8257599999999998</v>
      </c>
      <c r="Q330" s="144">
        <v>369.75</v>
      </c>
      <c r="R330" s="78">
        <v>1127</v>
      </c>
      <c r="S330" s="78">
        <v>36</v>
      </c>
      <c r="T330" s="78">
        <v>-6717</v>
      </c>
      <c r="U330" s="78">
        <v>28690</v>
      </c>
      <c r="V330" s="219">
        <v>0.2341233879400488</v>
      </c>
      <c r="W330" s="78">
        <v>7313</v>
      </c>
      <c r="X330" s="78">
        <v>6208</v>
      </c>
      <c r="Y330" s="78">
        <v>6076</v>
      </c>
      <c r="Z330" s="78">
        <v>7692</v>
      </c>
      <c r="AA330" s="78">
        <v>85.86</v>
      </c>
      <c r="AB330" s="78">
        <v>113.88</v>
      </c>
      <c r="AC330" s="78">
        <v>115128</v>
      </c>
      <c r="AD330" s="104">
        <v>3.1602700000000001</v>
      </c>
      <c r="AE330" s="78">
        <v>147841</v>
      </c>
      <c r="AF330" s="104">
        <v>3.3926500000000002</v>
      </c>
      <c r="AG330" s="78">
        <v>-98717</v>
      </c>
      <c r="AH330" s="104">
        <v>-2.3419599999999998</v>
      </c>
      <c r="AI330" s="78">
        <v>11911</v>
      </c>
      <c r="AJ330" s="104">
        <v>-1.01942</v>
      </c>
      <c r="AK330" s="78">
        <v>9300</v>
      </c>
      <c r="AL330" s="78">
        <v>8600</v>
      </c>
      <c r="AM330" s="8">
        <v>8900</v>
      </c>
      <c r="AN330" s="78">
        <v>248</v>
      </c>
      <c r="AO330" s="78">
        <v>9500</v>
      </c>
      <c r="AP330" s="78">
        <v>6400</v>
      </c>
      <c r="AQ330" s="78">
        <v>8900</v>
      </c>
      <c r="AR330" s="78">
        <v>414</v>
      </c>
      <c r="AS330" s="78">
        <v>0</v>
      </c>
      <c r="AT330" s="78">
        <v>0</v>
      </c>
      <c r="AU330" s="78">
        <v>0</v>
      </c>
      <c r="AV330" s="78">
        <v>0</v>
      </c>
      <c r="AW330" s="77">
        <v>17.940000000000001</v>
      </c>
      <c r="AX330" s="144">
        <f t="shared" si="29"/>
        <v>0.65</v>
      </c>
      <c r="AY330" s="144">
        <f t="shared" si="30"/>
        <v>0.65</v>
      </c>
      <c r="AZ330" s="144">
        <f t="shared" si="31"/>
        <v>0.81</v>
      </c>
      <c r="BA330" s="54">
        <f t="shared" si="32"/>
        <v>19.228845202478904</v>
      </c>
      <c r="BB330" s="54">
        <f t="shared" si="33"/>
        <v>15.460154797521096</v>
      </c>
    </row>
    <row r="331" spans="1:54" x14ac:dyDescent="0.25">
      <c r="A331" s="3">
        <v>40667</v>
      </c>
      <c r="B331" s="77">
        <v>8947.35</v>
      </c>
      <c r="C331" s="77">
        <v>1154.87138</v>
      </c>
      <c r="D331" s="77">
        <v>-82.563600000000008</v>
      </c>
      <c r="E331" s="77">
        <f t="shared" si="28"/>
        <v>950.1902</v>
      </c>
      <c r="F331" s="77">
        <v>-2.2814999999999999</v>
      </c>
      <c r="G331" s="77">
        <v>11.245899999999999</v>
      </c>
      <c r="H331">
        <v>0</v>
      </c>
      <c r="I331" s="78">
        <v>8937</v>
      </c>
      <c r="J331">
        <v>201105</v>
      </c>
      <c r="K331" s="78">
        <v>8937</v>
      </c>
      <c r="L331" s="77">
        <f t="shared" si="34"/>
        <v>-10.350000000000364</v>
      </c>
      <c r="M331" s="78">
        <v>413</v>
      </c>
      <c r="N331" s="78">
        <v>10.24957</v>
      </c>
      <c r="O331" s="78">
        <v>-434</v>
      </c>
      <c r="P331" s="78">
        <v>-1.5440400000000001</v>
      </c>
      <c r="Q331" s="144">
        <v>304.5</v>
      </c>
      <c r="R331" s="78">
        <v>1143</v>
      </c>
      <c r="S331" s="78">
        <v>454</v>
      </c>
      <c r="T331" s="78">
        <v>-5006</v>
      </c>
      <c r="U331" s="78">
        <v>28175</v>
      </c>
      <c r="V331" s="219">
        <v>0.17767524401064774</v>
      </c>
      <c r="W331" s="78">
        <v>7297</v>
      </c>
      <c r="X331" s="78">
        <v>3599</v>
      </c>
      <c r="Y331" s="78">
        <v>5727</v>
      </c>
      <c r="Z331" s="78">
        <v>6707</v>
      </c>
      <c r="AA331" s="78">
        <v>84.68</v>
      </c>
      <c r="AB331" s="78">
        <v>112.24</v>
      </c>
      <c r="AC331" s="78">
        <v>114715</v>
      </c>
      <c r="AD331" s="104">
        <v>3.0505499999999999</v>
      </c>
      <c r="AE331" s="78">
        <v>148726</v>
      </c>
      <c r="AF331" s="104">
        <v>3.21766</v>
      </c>
      <c r="AG331" s="78">
        <v>-96919</v>
      </c>
      <c r="AH331" s="104">
        <v>-2.3545600000000002</v>
      </c>
      <c r="AI331" s="78">
        <v>17424</v>
      </c>
      <c r="AJ331" s="104">
        <v>-1.0536099999999999</v>
      </c>
      <c r="AK331" s="78">
        <v>9300</v>
      </c>
      <c r="AL331" s="78">
        <v>8500</v>
      </c>
      <c r="AM331" s="8">
        <v>8900</v>
      </c>
      <c r="AN331" s="78">
        <v>234</v>
      </c>
      <c r="AO331" s="78">
        <v>9400</v>
      </c>
      <c r="AP331" s="78">
        <v>6400</v>
      </c>
      <c r="AQ331" s="78">
        <v>8900</v>
      </c>
      <c r="AR331" s="78">
        <v>389</v>
      </c>
      <c r="AS331" s="78">
        <v>0</v>
      </c>
      <c r="AT331" s="78">
        <v>0</v>
      </c>
      <c r="AU331" s="78">
        <v>0</v>
      </c>
      <c r="AV331" s="78">
        <v>0</v>
      </c>
      <c r="AW331" s="77">
        <v>17.21</v>
      </c>
      <c r="AX331" s="144">
        <f t="shared" si="29"/>
        <v>0.55000000000000004</v>
      </c>
      <c r="AY331" s="144">
        <f t="shared" si="30"/>
        <v>0.46</v>
      </c>
      <c r="AZ331" s="144">
        <f t="shared" si="31"/>
        <v>0.72</v>
      </c>
      <c r="BA331" s="54">
        <f t="shared" si="32"/>
        <v>19.212529255967237</v>
      </c>
      <c r="BB331" s="54">
        <f t="shared" si="33"/>
        <v>15.565470744032762</v>
      </c>
    </row>
    <row r="332" spans="1:54" x14ac:dyDescent="0.25">
      <c r="A332" s="3">
        <v>40668</v>
      </c>
      <c r="B332" s="77">
        <v>9018.61</v>
      </c>
      <c r="C332" s="77">
        <v>1377.0109199999999</v>
      </c>
      <c r="D332" s="77">
        <v>15.087</v>
      </c>
      <c r="E332" s="77">
        <f t="shared" si="28"/>
        <v>743.11990000000014</v>
      </c>
      <c r="F332" s="77">
        <v>5.1320000000000006</v>
      </c>
      <c r="G332" s="77">
        <v>25.8416</v>
      </c>
      <c r="H332">
        <v>0</v>
      </c>
      <c r="I332" s="78">
        <v>9050</v>
      </c>
      <c r="J332">
        <v>201105</v>
      </c>
      <c r="K332" s="78">
        <v>9050</v>
      </c>
      <c r="L332" s="77">
        <f t="shared" si="34"/>
        <v>31.389999999999418</v>
      </c>
      <c r="M332" s="78">
        <v>1743</v>
      </c>
      <c r="N332" s="78">
        <v>34.354819999999997</v>
      </c>
      <c r="O332" s="78">
        <v>21</v>
      </c>
      <c r="P332" s="78">
        <v>0.45090999999999998</v>
      </c>
      <c r="Q332" s="144">
        <v>1748.25</v>
      </c>
      <c r="R332" s="78">
        <v>1155</v>
      </c>
      <c r="S332" s="78">
        <v>2439</v>
      </c>
      <c r="T332" s="78">
        <v>-2213</v>
      </c>
      <c r="U332" s="78">
        <v>29878</v>
      </c>
      <c r="V332" s="219">
        <v>7.4067876029185353E-2</v>
      </c>
      <c r="W332" s="78">
        <v>8771</v>
      </c>
      <c r="X332" s="78">
        <v>3640</v>
      </c>
      <c r="Y332" s="78">
        <v>7302</v>
      </c>
      <c r="Z332" s="78">
        <v>7575</v>
      </c>
      <c r="AA332" s="78">
        <v>81.55</v>
      </c>
      <c r="AB332" s="78">
        <v>120.07</v>
      </c>
      <c r="AC332" s="78">
        <v>120797</v>
      </c>
      <c r="AD332" s="104">
        <v>4.3304299999999998</v>
      </c>
      <c r="AE332" s="78">
        <v>148322</v>
      </c>
      <c r="AF332" s="104">
        <v>2.72451</v>
      </c>
      <c r="AG332" s="78">
        <v>-74053</v>
      </c>
      <c r="AH332" s="104">
        <v>-3.02705</v>
      </c>
      <c r="AI332" s="78">
        <v>5790</v>
      </c>
      <c r="AJ332" s="104">
        <v>-0.92045999999999994</v>
      </c>
      <c r="AK332" s="78">
        <v>9300</v>
      </c>
      <c r="AL332" s="78">
        <v>8500</v>
      </c>
      <c r="AM332" s="8">
        <v>9100</v>
      </c>
      <c r="AN332" s="78">
        <v>209</v>
      </c>
      <c r="AO332" s="78">
        <v>9400</v>
      </c>
      <c r="AP332" s="78">
        <v>6400</v>
      </c>
      <c r="AQ332" s="78">
        <v>9000</v>
      </c>
      <c r="AR332" s="78">
        <v>388</v>
      </c>
      <c r="AS332" s="78">
        <v>0</v>
      </c>
      <c r="AT332" s="78">
        <v>0</v>
      </c>
      <c r="AU332" s="78">
        <v>0</v>
      </c>
      <c r="AV332" s="78">
        <v>0</v>
      </c>
      <c r="AW332" s="77">
        <v>17.079999999999998</v>
      </c>
      <c r="AX332" s="144">
        <f t="shared" si="29"/>
        <v>0.41</v>
      </c>
      <c r="AY332" s="144">
        <f t="shared" si="30"/>
        <v>0.34</v>
      </c>
      <c r="AZ332" s="144">
        <f t="shared" si="31"/>
        <v>0.66</v>
      </c>
      <c r="BA332" s="54">
        <f t="shared" si="32"/>
        <v>19.188932962871515</v>
      </c>
      <c r="BB332" s="54">
        <f t="shared" si="33"/>
        <v>15.663067037128481</v>
      </c>
    </row>
    <row r="333" spans="1:54" x14ac:dyDescent="0.25">
      <c r="A333" s="3">
        <v>40669</v>
      </c>
      <c r="B333" s="77">
        <v>8977.23</v>
      </c>
      <c r="C333" s="77">
        <v>1275.9678799999999</v>
      </c>
      <c r="D333" s="77">
        <v>-27.496199999999998</v>
      </c>
      <c r="E333" s="77">
        <f t="shared" si="28"/>
        <v>624.20980000000009</v>
      </c>
      <c r="F333" s="77">
        <v>-10.624000000000001</v>
      </c>
      <c r="G333" s="77">
        <v>4.5610999999999997</v>
      </c>
      <c r="H333">
        <v>0</v>
      </c>
      <c r="I333" s="78">
        <v>9018</v>
      </c>
      <c r="J333">
        <v>201105</v>
      </c>
      <c r="K333" s="78">
        <v>9018</v>
      </c>
      <c r="L333" s="77">
        <f t="shared" si="34"/>
        <v>40.770000000000437</v>
      </c>
      <c r="M333" s="78">
        <v>1351</v>
      </c>
      <c r="N333" s="78">
        <v>27.122900000000001</v>
      </c>
      <c r="O333" s="78">
        <v>-819</v>
      </c>
      <c r="P333" s="78">
        <v>-3.3382200000000002</v>
      </c>
      <c r="Q333" s="144">
        <v>1146.25</v>
      </c>
      <c r="R333" s="78">
        <v>1042</v>
      </c>
      <c r="S333" s="78">
        <v>1643</v>
      </c>
      <c r="T333" s="78">
        <v>-4002</v>
      </c>
      <c r="U333" s="78">
        <v>28992</v>
      </c>
      <c r="V333" s="219">
        <v>0.13803807947019867</v>
      </c>
      <c r="W333" s="78">
        <v>8523</v>
      </c>
      <c r="X333" s="78">
        <v>6579</v>
      </c>
      <c r="Y333" s="78">
        <v>8029</v>
      </c>
      <c r="Z333" s="78">
        <v>8361</v>
      </c>
      <c r="AA333" s="78">
        <v>87.87</v>
      </c>
      <c r="AB333" s="78">
        <v>118.68</v>
      </c>
      <c r="AC333" s="78">
        <v>120489</v>
      </c>
      <c r="AD333" s="104">
        <v>3.7266699999999999</v>
      </c>
      <c r="AE333" s="78">
        <v>151068</v>
      </c>
      <c r="AF333" s="104">
        <v>2.9417300000000002</v>
      </c>
      <c r="AG333" s="78">
        <v>-85343</v>
      </c>
      <c r="AH333" s="104">
        <v>-2.9497</v>
      </c>
      <c r="AI333" s="78">
        <v>2847</v>
      </c>
      <c r="AJ333" s="104">
        <v>-1.0041500000000001</v>
      </c>
      <c r="AK333" s="78">
        <v>9300</v>
      </c>
      <c r="AL333" s="78">
        <v>8500</v>
      </c>
      <c r="AM333" s="8">
        <v>9000</v>
      </c>
      <c r="AN333" s="78">
        <v>219</v>
      </c>
      <c r="AO333" s="78">
        <v>9400</v>
      </c>
      <c r="AP333" s="78">
        <v>6400</v>
      </c>
      <c r="AQ333" s="78">
        <v>9000</v>
      </c>
      <c r="AR333" s="78">
        <v>390</v>
      </c>
      <c r="AS333" s="78">
        <v>0</v>
      </c>
      <c r="AT333" s="78">
        <v>0</v>
      </c>
      <c r="AU333" s="78">
        <v>0</v>
      </c>
      <c r="AV333" s="78">
        <v>0</v>
      </c>
      <c r="AW333" s="77">
        <v>17.61</v>
      </c>
      <c r="AX333" s="144">
        <f t="shared" si="29"/>
        <v>0.68</v>
      </c>
      <c r="AY333" s="144">
        <f t="shared" si="30"/>
        <v>0.55000000000000004</v>
      </c>
      <c r="AZ333" s="144">
        <f t="shared" si="31"/>
        <v>0.76</v>
      </c>
      <c r="BA333" s="54">
        <f t="shared" si="32"/>
        <v>19.147078369242333</v>
      </c>
      <c r="BB333" s="54">
        <f t="shared" si="33"/>
        <v>15.858921630757667</v>
      </c>
    </row>
    <row r="334" spans="1:54" x14ac:dyDescent="0.25">
      <c r="A334" s="3">
        <v>40672</v>
      </c>
      <c r="B334" s="77">
        <v>9035.48</v>
      </c>
      <c r="C334" s="77">
        <v>1258.8204499999999</v>
      </c>
      <c r="D334" s="77">
        <v>117.37270000000001</v>
      </c>
      <c r="E334" s="77">
        <f t="shared" si="28"/>
        <v>583.86929999999995</v>
      </c>
      <c r="F334" s="77">
        <v>0.66949999999999998</v>
      </c>
      <c r="G334" s="77">
        <v>2.8000000000000004E-3</v>
      </c>
      <c r="H334">
        <v>0</v>
      </c>
      <c r="I334" s="78">
        <v>9063</v>
      </c>
      <c r="J334">
        <v>201105</v>
      </c>
      <c r="K334" s="78">
        <v>9063</v>
      </c>
      <c r="L334" s="77">
        <f t="shared" si="34"/>
        <v>27.520000000000437</v>
      </c>
      <c r="M334" s="78">
        <v>953</v>
      </c>
      <c r="N334" s="78">
        <v>20.014469999999999</v>
      </c>
      <c r="O334" s="78">
        <v>-282</v>
      </c>
      <c r="P334" s="78">
        <v>-0.93996000000000002</v>
      </c>
      <c r="Q334" s="144">
        <v>882.5</v>
      </c>
      <c r="R334" s="78">
        <v>1051</v>
      </c>
      <c r="S334" s="78">
        <v>1279</v>
      </c>
      <c r="T334" s="78">
        <v>-2736</v>
      </c>
      <c r="U334" s="78">
        <v>29321</v>
      </c>
      <c r="V334" s="219">
        <v>9.3311960710753386E-2</v>
      </c>
      <c r="W334" s="78">
        <v>6727</v>
      </c>
      <c r="X334" s="78">
        <v>5385</v>
      </c>
      <c r="Y334" s="78">
        <v>6144</v>
      </c>
      <c r="Z334" s="78">
        <v>7101</v>
      </c>
      <c r="AA334" s="78">
        <v>91.22</v>
      </c>
      <c r="AB334" s="78">
        <v>122.29</v>
      </c>
      <c r="AC334" s="78">
        <v>124072</v>
      </c>
      <c r="AD334" s="104">
        <v>4.1604900000000002</v>
      </c>
      <c r="AE334" s="78">
        <v>151760</v>
      </c>
      <c r="AF334" s="104">
        <v>2.59727</v>
      </c>
      <c r="AG334" s="78">
        <v>-76935</v>
      </c>
      <c r="AH334" s="104">
        <v>-3.06202</v>
      </c>
      <c r="AI334" s="78">
        <v>6148</v>
      </c>
      <c r="AJ334" s="104">
        <v>-0.96394999999999997</v>
      </c>
      <c r="AK334" s="78">
        <v>9300</v>
      </c>
      <c r="AL334" s="78">
        <v>8500</v>
      </c>
      <c r="AM334" s="8">
        <v>9100</v>
      </c>
      <c r="AN334" s="78">
        <v>192</v>
      </c>
      <c r="AO334" s="78">
        <v>9400</v>
      </c>
      <c r="AP334" s="78">
        <v>6400</v>
      </c>
      <c r="AQ334" s="78">
        <v>9000</v>
      </c>
      <c r="AR334" s="78">
        <v>381</v>
      </c>
      <c r="AS334" s="78">
        <v>0</v>
      </c>
      <c r="AT334" s="78">
        <v>0</v>
      </c>
      <c r="AU334" s="78">
        <v>0</v>
      </c>
      <c r="AV334" s="78">
        <v>0</v>
      </c>
      <c r="AW334" s="77">
        <v>17.59</v>
      </c>
      <c r="AX334" s="144">
        <f t="shared" si="29"/>
        <v>0.68</v>
      </c>
      <c r="AY334" s="144">
        <f t="shared" si="30"/>
        <v>0.53</v>
      </c>
      <c r="AZ334" s="144">
        <f t="shared" si="31"/>
        <v>0.75</v>
      </c>
      <c r="BA334" s="54">
        <f t="shared" si="32"/>
        <v>19.128616077018485</v>
      </c>
      <c r="BB334" s="54">
        <f t="shared" si="33"/>
        <v>15.990383922981506</v>
      </c>
    </row>
    <row r="335" spans="1:54" x14ac:dyDescent="0.25">
      <c r="A335" s="3">
        <v>40673</v>
      </c>
      <c r="B335" s="77">
        <v>9023.2800000000007</v>
      </c>
      <c r="C335" s="77">
        <v>988.24626000000001</v>
      </c>
      <c r="D335" s="77">
        <v>44.991800000000005</v>
      </c>
      <c r="E335" s="77">
        <f t="shared" si="28"/>
        <v>585.84680000000003</v>
      </c>
      <c r="F335" s="77">
        <v>-1.3613</v>
      </c>
      <c r="G335" s="77">
        <v>-1.9846000000000001</v>
      </c>
      <c r="H335">
        <v>0</v>
      </c>
      <c r="I335" s="78">
        <v>9046</v>
      </c>
      <c r="J335">
        <v>201105</v>
      </c>
      <c r="K335" s="78">
        <v>9046</v>
      </c>
      <c r="L335" s="77">
        <f t="shared" si="34"/>
        <v>22.719999999999345</v>
      </c>
      <c r="M335" s="78">
        <v>-961</v>
      </c>
      <c r="N335" s="78">
        <v>-14.651730000000001</v>
      </c>
      <c r="O335" s="78">
        <v>-460</v>
      </c>
      <c r="P335" s="78">
        <v>-1.7449699999999999</v>
      </c>
      <c r="Q335" s="144">
        <v>-1076</v>
      </c>
      <c r="R335" s="78">
        <v>1177</v>
      </c>
      <c r="S335" s="78">
        <v>1503</v>
      </c>
      <c r="T335" s="78">
        <v>-3431</v>
      </c>
      <c r="U335" s="78">
        <v>29416</v>
      </c>
      <c r="V335" s="219">
        <v>0.11663720424258907</v>
      </c>
      <c r="W335" s="78">
        <v>5185</v>
      </c>
      <c r="X335" s="78">
        <v>3979</v>
      </c>
      <c r="Y335" s="78">
        <v>4875</v>
      </c>
      <c r="Z335" s="78">
        <v>5907</v>
      </c>
      <c r="AA335" s="78">
        <v>81.849999999999994</v>
      </c>
      <c r="AB335" s="78">
        <v>116.55</v>
      </c>
      <c r="AC335" s="78">
        <v>131658</v>
      </c>
      <c r="AD335" s="104">
        <v>3.8174299999999999</v>
      </c>
      <c r="AE335" s="78">
        <v>151588</v>
      </c>
      <c r="AF335" s="104">
        <v>2.5186199999999999</v>
      </c>
      <c r="AG335" s="78">
        <v>-93346</v>
      </c>
      <c r="AH335" s="104">
        <v>-2.8555999999999999</v>
      </c>
      <c r="AI335" s="78">
        <v>12437</v>
      </c>
      <c r="AJ335" s="104">
        <v>-0.74570000000000003</v>
      </c>
      <c r="AK335" s="78">
        <v>9300</v>
      </c>
      <c r="AL335" s="78">
        <v>8500</v>
      </c>
      <c r="AM335" s="8">
        <v>9000</v>
      </c>
      <c r="AN335" s="78">
        <v>195</v>
      </c>
      <c r="AO335" s="78">
        <v>9400</v>
      </c>
      <c r="AP335" s="78">
        <v>6400</v>
      </c>
      <c r="AQ335" s="78">
        <v>9000</v>
      </c>
      <c r="AR335" s="78">
        <v>375</v>
      </c>
      <c r="AS335" s="78">
        <v>0</v>
      </c>
      <c r="AT335" s="78">
        <v>0</v>
      </c>
      <c r="AU335" s="78">
        <v>0</v>
      </c>
      <c r="AV335" s="78">
        <v>0</v>
      </c>
      <c r="AW335" s="77">
        <v>17.68</v>
      </c>
      <c r="AX335" s="144">
        <f t="shared" si="29"/>
        <v>0.75</v>
      </c>
      <c r="AY335" s="144">
        <f t="shared" si="30"/>
        <v>0.59</v>
      </c>
      <c r="AZ335" s="144">
        <f t="shared" si="31"/>
        <v>0.77</v>
      </c>
      <c r="BA335" s="54">
        <f t="shared" si="32"/>
        <v>19.13752282422697</v>
      </c>
      <c r="BB335" s="54">
        <f t="shared" si="33"/>
        <v>16.058477175773028</v>
      </c>
    </row>
    <row r="336" spans="1:54" x14ac:dyDescent="0.25">
      <c r="A336" s="3">
        <v>40674</v>
      </c>
      <c r="B336" s="77">
        <v>9020.4</v>
      </c>
      <c r="C336" s="77">
        <v>1053.8366900000001</v>
      </c>
      <c r="D336" s="77">
        <v>49.244300000000003</v>
      </c>
      <c r="E336" s="77">
        <f t="shared" si="28"/>
        <v>687.69219999999996</v>
      </c>
      <c r="F336" s="77">
        <v>-1.1778</v>
      </c>
      <c r="G336" s="77">
        <v>-5.5757000000000003</v>
      </c>
      <c r="H336">
        <v>0</v>
      </c>
      <c r="I336" s="78">
        <v>9020</v>
      </c>
      <c r="J336">
        <v>201105</v>
      </c>
      <c r="K336" s="78">
        <v>9020</v>
      </c>
      <c r="L336" s="77">
        <f t="shared" si="34"/>
        <v>-0.3999999999996362</v>
      </c>
      <c r="M336" s="78">
        <v>-2624</v>
      </c>
      <c r="N336" s="78">
        <v>-44.617829999999998</v>
      </c>
      <c r="O336" s="78">
        <v>-394</v>
      </c>
      <c r="P336" s="78">
        <v>-1.4423600000000001</v>
      </c>
      <c r="Q336" s="144">
        <v>-2722.5</v>
      </c>
      <c r="R336" s="78">
        <v>1205</v>
      </c>
      <c r="S336" s="78">
        <v>585</v>
      </c>
      <c r="T336" s="78">
        <v>-4125</v>
      </c>
      <c r="U336" s="78">
        <v>29705</v>
      </c>
      <c r="V336" s="219">
        <v>0.13886551085675813</v>
      </c>
      <c r="W336" s="78">
        <v>2976</v>
      </c>
      <c r="X336" s="78">
        <v>1924</v>
      </c>
      <c r="Y336" s="78">
        <v>2812</v>
      </c>
      <c r="Z336" s="78">
        <v>2854</v>
      </c>
      <c r="AA336" s="78">
        <v>79.2</v>
      </c>
      <c r="AB336" s="78">
        <v>112.52</v>
      </c>
      <c r="AC336" s="78">
        <v>142691</v>
      </c>
      <c r="AD336" s="104">
        <v>3.6008</v>
      </c>
      <c r="AE336" s="78">
        <v>154175</v>
      </c>
      <c r="AF336" s="104">
        <v>2.3560099999999999</v>
      </c>
      <c r="AG336" s="78">
        <v>-105262</v>
      </c>
      <c r="AH336" s="104">
        <v>-2.7048000000000001</v>
      </c>
      <c r="AI336" s="78">
        <v>11230</v>
      </c>
      <c r="AJ336" s="104">
        <v>-0.62892000000000003</v>
      </c>
      <c r="AK336" s="78">
        <v>9300</v>
      </c>
      <c r="AL336" s="78">
        <v>8500</v>
      </c>
      <c r="AM336" s="8">
        <v>9000</v>
      </c>
      <c r="AN336" s="78">
        <v>166</v>
      </c>
      <c r="AO336" s="78">
        <v>9400</v>
      </c>
      <c r="AP336" s="78">
        <v>6400</v>
      </c>
      <c r="AQ336" s="78">
        <v>9000</v>
      </c>
      <c r="AR336" s="78">
        <v>375</v>
      </c>
      <c r="AS336" s="78">
        <v>0</v>
      </c>
      <c r="AT336" s="78">
        <v>0</v>
      </c>
      <c r="AU336" s="78">
        <v>0</v>
      </c>
      <c r="AV336" s="78">
        <v>0</v>
      </c>
      <c r="AW336" s="77">
        <v>18.45</v>
      </c>
      <c r="AX336" s="144">
        <f t="shared" si="29"/>
        <v>0.93</v>
      </c>
      <c r="AY336" s="144">
        <f t="shared" si="30"/>
        <v>0.83</v>
      </c>
      <c r="AZ336" s="144">
        <f t="shared" si="31"/>
        <v>0.9</v>
      </c>
      <c r="BA336" s="54">
        <f t="shared" si="32"/>
        <v>19.157893229776597</v>
      </c>
      <c r="BB336" s="54">
        <f t="shared" si="33"/>
        <v>16.051106770223392</v>
      </c>
    </row>
    <row r="337" spans="1:54" x14ac:dyDescent="0.25">
      <c r="A337" s="3">
        <v>40675</v>
      </c>
      <c r="B337" s="77">
        <v>9033.68</v>
      </c>
      <c r="C337" s="77">
        <v>1111.9586099999999</v>
      </c>
      <c r="D337" s="77">
        <v>-29.337699999999998</v>
      </c>
      <c r="E337" s="77">
        <f t="shared" si="28"/>
        <v>673.42480000000012</v>
      </c>
      <c r="F337" s="77">
        <v>-9.2672000000000008</v>
      </c>
      <c r="G337" s="77">
        <v>9.5077999999999996</v>
      </c>
      <c r="H337">
        <v>0</v>
      </c>
      <c r="I337" s="78">
        <v>9030</v>
      </c>
      <c r="J337">
        <v>201105</v>
      </c>
      <c r="K337" s="78">
        <v>9030</v>
      </c>
      <c r="L337" s="77">
        <f t="shared" si="34"/>
        <v>-3.680000000000291</v>
      </c>
      <c r="M337" s="78">
        <v>-950</v>
      </c>
      <c r="N337" s="78">
        <v>-14.400510000000001</v>
      </c>
      <c r="O337" s="78">
        <v>977</v>
      </c>
      <c r="P337" s="78">
        <v>4.7361700000000004</v>
      </c>
      <c r="Q337" s="144">
        <v>-705.75</v>
      </c>
      <c r="R337" s="78">
        <v>975</v>
      </c>
      <c r="S337" s="78">
        <v>1982</v>
      </c>
      <c r="T337" s="78">
        <v>-1393</v>
      </c>
      <c r="U337" s="78">
        <v>29638</v>
      </c>
      <c r="V337" s="219">
        <v>4.7000472366556446E-2</v>
      </c>
      <c r="W337" s="78">
        <v>3667</v>
      </c>
      <c r="X337" s="78">
        <v>3245</v>
      </c>
      <c r="Y337" s="78">
        <v>4152</v>
      </c>
      <c r="Z337" s="78">
        <v>4427</v>
      </c>
      <c r="AA337" s="78">
        <v>84.78</v>
      </c>
      <c r="AB337" s="78">
        <v>113.32</v>
      </c>
      <c r="AC337" s="78">
        <v>145450</v>
      </c>
      <c r="AD337" s="104">
        <v>3.5989</v>
      </c>
      <c r="AE337" s="78">
        <v>165421</v>
      </c>
      <c r="AF337" s="104">
        <v>2.52129</v>
      </c>
      <c r="AG337" s="78">
        <v>-100150</v>
      </c>
      <c r="AH337" s="104">
        <v>-2.9129900000000002</v>
      </c>
      <c r="AI337" s="78">
        <v>25619</v>
      </c>
      <c r="AJ337" s="104">
        <v>-0.20962</v>
      </c>
      <c r="AK337" s="78">
        <v>9300</v>
      </c>
      <c r="AL337" s="78">
        <v>8500</v>
      </c>
      <c r="AM337" s="8">
        <v>9000</v>
      </c>
      <c r="AN337" s="78">
        <v>151</v>
      </c>
      <c r="AO337" s="78">
        <v>9300</v>
      </c>
      <c r="AP337" s="78">
        <v>6400</v>
      </c>
      <c r="AQ337" s="78">
        <v>9000</v>
      </c>
      <c r="AR337" s="78">
        <v>367</v>
      </c>
      <c r="AS337" s="78">
        <v>0</v>
      </c>
      <c r="AT337" s="78">
        <v>0</v>
      </c>
      <c r="AU337" s="78">
        <v>0</v>
      </c>
      <c r="AV337" s="78">
        <v>0</v>
      </c>
      <c r="AW337" s="77">
        <v>17.88</v>
      </c>
      <c r="AX337" s="144">
        <f t="shared" si="29"/>
        <v>0.72</v>
      </c>
      <c r="AY337" s="144">
        <f t="shared" si="30"/>
        <v>0.61</v>
      </c>
      <c r="AZ337" s="144">
        <f t="shared" si="31"/>
        <v>0.79</v>
      </c>
      <c r="BA337" s="54">
        <f t="shared" si="32"/>
        <v>19.184668698218605</v>
      </c>
      <c r="BB337" s="54">
        <f t="shared" si="33"/>
        <v>16.087331301781393</v>
      </c>
    </row>
    <row r="338" spans="1:54" x14ac:dyDescent="0.25">
      <c r="A338" s="3">
        <v>40676</v>
      </c>
      <c r="B338" s="77">
        <v>9006.61</v>
      </c>
      <c r="C338" s="77">
        <v>1173.80582</v>
      </c>
      <c r="D338" s="77">
        <v>-45.133000000000003</v>
      </c>
      <c r="E338" s="77">
        <f t="shared" si="28"/>
        <v>641.1921000000001</v>
      </c>
      <c r="F338" s="77">
        <v>3.3582999999999998</v>
      </c>
      <c r="G338" s="77">
        <v>0.29380000000000001</v>
      </c>
      <c r="H338">
        <v>0</v>
      </c>
      <c r="I338" s="78">
        <v>9034</v>
      </c>
      <c r="J338">
        <v>201105</v>
      </c>
      <c r="K338" s="78">
        <v>9034</v>
      </c>
      <c r="L338" s="77">
        <f t="shared" si="34"/>
        <v>27.389999999999418</v>
      </c>
      <c r="M338" s="78">
        <v>-1714</v>
      </c>
      <c r="N338" s="78">
        <v>-28.19774</v>
      </c>
      <c r="O338" s="78">
        <v>369</v>
      </c>
      <c r="P338" s="78">
        <v>1.99149</v>
      </c>
      <c r="Q338" s="144">
        <v>-1621.75</v>
      </c>
      <c r="R338" s="78">
        <v>907</v>
      </c>
      <c r="S338" s="78">
        <v>2212</v>
      </c>
      <c r="T338" s="78">
        <v>-1302</v>
      </c>
      <c r="U338" s="78">
        <v>30772</v>
      </c>
      <c r="V338" s="219">
        <v>4.2311191992720654E-2</v>
      </c>
      <c r="W338" s="78">
        <v>2672</v>
      </c>
      <c r="X338" s="78">
        <v>5702</v>
      </c>
      <c r="Y338" s="78">
        <v>3189</v>
      </c>
      <c r="Z338" s="78">
        <v>3718</v>
      </c>
      <c r="AA338" s="78">
        <v>91.1</v>
      </c>
      <c r="AB338" s="78">
        <v>114.7</v>
      </c>
      <c r="AC338" s="78">
        <v>147284</v>
      </c>
      <c r="AD338" s="104">
        <v>3.51403</v>
      </c>
      <c r="AE338" s="78">
        <v>176113</v>
      </c>
      <c r="AF338" s="104">
        <v>2.42482</v>
      </c>
      <c r="AG338" s="78">
        <v>-95798</v>
      </c>
      <c r="AH338" s="104">
        <v>-2.9500299999999999</v>
      </c>
      <c r="AI338" s="78">
        <v>23111</v>
      </c>
      <c r="AJ338" s="104">
        <v>-0.14837</v>
      </c>
      <c r="AK338" s="78">
        <v>9300</v>
      </c>
      <c r="AL338" s="78">
        <v>8500</v>
      </c>
      <c r="AM338" s="8">
        <v>9000</v>
      </c>
      <c r="AN338" s="78">
        <v>139</v>
      </c>
      <c r="AO338" s="78">
        <v>9300</v>
      </c>
      <c r="AP338" s="78">
        <v>6400</v>
      </c>
      <c r="AQ338" s="78">
        <v>9000</v>
      </c>
      <c r="AR338" s="78">
        <v>364</v>
      </c>
      <c r="AS338" s="78">
        <v>0</v>
      </c>
      <c r="AT338" s="78">
        <v>0</v>
      </c>
      <c r="AU338" s="78">
        <v>0</v>
      </c>
      <c r="AV338" s="78">
        <v>0</v>
      </c>
      <c r="AW338" s="77">
        <v>17.77</v>
      </c>
      <c r="AX338" s="144">
        <f t="shared" si="29"/>
        <v>0.68</v>
      </c>
      <c r="AY338" s="144">
        <f t="shared" si="30"/>
        <v>0.56999999999999995</v>
      </c>
      <c r="AZ338" s="144">
        <f t="shared" si="31"/>
        <v>0.75</v>
      </c>
      <c r="BA338" s="54">
        <f t="shared" si="32"/>
        <v>19.17100080558518</v>
      </c>
      <c r="BB338" s="54">
        <f t="shared" si="33"/>
        <v>16.083999194414815</v>
      </c>
    </row>
    <row r="339" spans="1:54" x14ac:dyDescent="0.25">
      <c r="A339" s="3">
        <v>40679</v>
      </c>
      <c r="B339" s="77">
        <v>8911.7099999999991</v>
      </c>
      <c r="C339" s="77">
        <v>948.64197999999999</v>
      </c>
      <c r="D339" s="77">
        <v>-65.726200000000006</v>
      </c>
      <c r="E339" s="77">
        <f t="shared" si="28"/>
        <v>620.02169999999978</v>
      </c>
      <c r="F339" s="77">
        <v>-9.7445000000000004</v>
      </c>
      <c r="G339" s="77">
        <v>-16.5002</v>
      </c>
      <c r="H339">
        <v>0</v>
      </c>
      <c r="I339" s="78">
        <v>8922</v>
      </c>
      <c r="J339">
        <v>201105</v>
      </c>
      <c r="K339" s="78">
        <v>8922</v>
      </c>
      <c r="L339" s="77">
        <f t="shared" si="34"/>
        <v>10.290000000000873</v>
      </c>
      <c r="M339" s="78">
        <v>-4241</v>
      </c>
      <c r="N339" s="78">
        <v>-72.940950000000001</v>
      </c>
      <c r="O339" s="78">
        <v>-119</v>
      </c>
      <c r="P339" s="78">
        <v>-0.19636000000000001</v>
      </c>
      <c r="Q339" s="144">
        <v>-4270.75</v>
      </c>
      <c r="R339" s="78">
        <v>909</v>
      </c>
      <c r="S339" s="78">
        <v>-510</v>
      </c>
      <c r="T339" s="78">
        <v>-4923</v>
      </c>
      <c r="U339" s="78">
        <v>32984</v>
      </c>
      <c r="V339" s="219">
        <v>0.14925418384671355</v>
      </c>
      <c r="W339" s="78">
        <v>1030</v>
      </c>
      <c r="X339" s="78">
        <v>4064</v>
      </c>
      <c r="Y339" s="78">
        <v>1467</v>
      </c>
      <c r="Z339" s="78">
        <v>-169</v>
      </c>
      <c r="AA339" s="78">
        <v>85.34</v>
      </c>
      <c r="AB339" s="78">
        <v>111.87</v>
      </c>
      <c r="AC339" s="78">
        <v>150231</v>
      </c>
      <c r="AD339" s="104">
        <v>2.33365</v>
      </c>
      <c r="AE339" s="78">
        <v>188186</v>
      </c>
      <c r="AF339" s="104">
        <v>3.0615999999999999</v>
      </c>
      <c r="AG339" s="78">
        <v>-124570</v>
      </c>
      <c r="AH339" s="104">
        <v>-2.2676099999999999</v>
      </c>
      <c r="AI339" s="78">
        <v>32595</v>
      </c>
      <c r="AJ339" s="104">
        <v>4.2349999999999999E-2</v>
      </c>
      <c r="AK339" s="78">
        <v>9300</v>
      </c>
      <c r="AL339" s="78">
        <v>8700</v>
      </c>
      <c r="AM339" s="8">
        <v>8900</v>
      </c>
      <c r="AN339" s="78">
        <v>115</v>
      </c>
      <c r="AO339" s="78">
        <v>9300</v>
      </c>
      <c r="AP339" s="78">
        <v>6400</v>
      </c>
      <c r="AQ339" s="78">
        <v>8900</v>
      </c>
      <c r="AR339" s="78">
        <v>348</v>
      </c>
      <c r="AS339" s="78">
        <v>0</v>
      </c>
      <c r="AT339" s="78">
        <v>0</v>
      </c>
      <c r="AU339" s="78">
        <v>0</v>
      </c>
      <c r="AV339" s="78">
        <v>0</v>
      </c>
      <c r="AW339" s="77">
        <v>18</v>
      </c>
      <c r="AX339" s="144">
        <f t="shared" si="29"/>
        <v>0.79</v>
      </c>
      <c r="AY339" s="144">
        <f t="shared" si="30"/>
        <v>0.69</v>
      </c>
      <c r="AZ339" s="144">
        <f t="shared" si="31"/>
        <v>0.82</v>
      </c>
      <c r="BA339" s="54">
        <f t="shared" si="32"/>
        <v>19.114005305030457</v>
      </c>
      <c r="BB339" s="54">
        <f t="shared" si="33"/>
        <v>16.09799469496954</v>
      </c>
    </row>
    <row r="340" spans="1:54" x14ac:dyDescent="0.25">
      <c r="A340" s="3">
        <v>40680</v>
      </c>
      <c r="B340" s="77">
        <v>8884.09</v>
      </c>
      <c r="C340" s="77">
        <v>1010.4266699999999</v>
      </c>
      <c r="D340" s="77">
        <v>-67.492199999999997</v>
      </c>
      <c r="E340" s="77">
        <f t="shared" si="28"/>
        <v>567.90739999999994</v>
      </c>
      <c r="F340" s="77">
        <v>-1.5245</v>
      </c>
      <c r="G340" s="77">
        <v>-10.771600000000001</v>
      </c>
      <c r="H340">
        <v>0</v>
      </c>
      <c r="I340" s="78">
        <v>8914</v>
      </c>
      <c r="J340">
        <v>201105</v>
      </c>
      <c r="K340" s="78">
        <v>8914</v>
      </c>
      <c r="L340" s="77">
        <f t="shared" si="34"/>
        <v>29.909999999999854</v>
      </c>
      <c r="M340" s="78">
        <v>-5852</v>
      </c>
      <c r="N340" s="78">
        <v>-101.35753</v>
      </c>
      <c r="O340" s="78">
        <v>234</v>
      </c>
      <c r="P340" s="78">
        <v>1.38297</v>
      </c>
      <c r="Q340" s="144">
        <v>-5793.5</v>
      </c>
      <c r="R340" s="78">
        <v>809</v>
      </c>
      <c r="S340" s="78">
        <v>-2379</v>
      </c>
      <c r="T340" s="78">
        <v>-3188</v>
      </c>
      <c r="U340" s="78">
        <v>35531</v>
      </c>
      <c r="V340" s="219">
        <v>8.972446595930314E-2</v>
      </c>
      <c r="W340" s="78">
        <v>1658</v>
      </c>
      <c r="X340" s="78">
        <v>4844</v>
      </c>
      <c r="Y340" s="78">
        <v>-1617</v>
      </c>
      <c r="Z340" s="78">
        <v>-340</v>
      </c>
      <c r="AA340" s="78">
        <v>103.46</v>
      </c>
      <c r="AB340" s="78">
        <v>108.45</v>
      </c>
      <c r="AC340" s="78">
        <v>154375</v>
      </c>
      <c r="AD340" s="104">
        <v>2.0516399999999999</v>
      </c>
      <c r="AE340" s="78">
        <v>201283</v>
      </c>
      <c r="AF340" s="104">
        <v>3.2375699999999998</v>
      </c>
      <c r="AG340" s="78">
        <v>-128240</v>
      </c>
      <c r="AH340" s="104">
        <v>-2.0550099999999998</v>
      </c>
      <c r="AI340" s="78">
        <v>18874</v>
      </c>
      <c r="AJ340" s="104">
        <v>-0.40053</v>
      </c>
      <c r="AK340" s="78">
        <v>9300</v>
      </c>
      <c r="AL340" s="78">
        <v>8700</v>
      </c>
      <c r="AM340" s="8">
        <v>8900</v>
      </c>
      <c r="AN340" s="78">
        <v>75</v>
      </c>
      <c r="AO340" s="78">
        <v>9300</v>
      </c>
      <c r="AP340" s="78">
        <v>6400</v>
      </c>
      <c r="AQ340" s="78">
        <v>8900</v>
      </c>
      <c r="AR340" s="78">
        <v>330</v>
      </c>
      <c r="AS340" s="78">
        <v>0</v>
      </c>
      <c r="AT340" s="78">
        <v>0</v>
      </c>
      <c r="AU340" s="78">
        <v>0</v>
      </c>
      <c r="AV340" s="78">
        <v>0</v>
      </c>
      <c r="AW340" s="77">
        <v>17.82</v>
      </c>
      <c r="AX340" s="144">
        <f t="shared" si="29"/>
        <v>0.65</v>
      </c>
      <c r="AY340" s="144">
        <f t="shared" si="30"/>
        <v>0.56999999999999995</v>
      </c>
      <c r="AZ340" s="144">
        <f t="shared" si="31"/>
        <v>0.76</v>
      </c>
      <c r="BA340" s="54">
        <f t="shared" si="32"/>
        <v>18.926907289620662</v>
      </c>
      <c r="BB340" s="54">
        <f t="shared" si="33"/>
        <v>16.173092710379333</v>
      </c>
    </row>
    <row r="341" spans="1:54" x14ac:dyDescent="0.25">
      <c r="A341" s="3">
        <v>40681</v>
      </c>
      <c r="B341" s="77">
        <v>8944.84</v>
      </c>
      <c r="C341" s="77">
        <v>882.04512999999997</v>
      </c>
      <c r="D341" s="77">
        <v>6.4377999999999993</v>
      </c>
      <c r="E341" s="77">
        <f t="shared" si="28"/>
        <v>688.62789999999995</v>
      </c>
      <c r="F341" s="77">
        <v>-7.8775000000000004</v>
      </c>
      <c r="G341" s="77">
        <v>5.5849000000000002</v>
      </c>
      <c r="H341" t="s">
        <v>1622</v>
      </c>
      <c r="I341" s="78">
        <v>8933</v>
      </c>
      <c r="J341">
        <v>201106</v>
      </c>
      <c r="K341" s="78">
        <v>8963</v>
      </c>
      <c r="L341" s="77">
        <f t="shared" si="34"/>
        <v>18.159999999999854</v>
      </c>
      <c r="M341" s="78">
        <v>-7746</v>
      </c>
      <c r="N341" s="78">
        <v>-135.96078</v>
      </c>
      <c r="O341" s="78">
        <v>1229</v>
      </c>
      <c r="P341" s="78">
        <v>5.8458600000000001</v>
      </c>
      <c r="Q341" s="144">
        <v>-7438.75</v>
      </c>
      <c r="R341" s="78">
        <v>827</v>
      </c>
      <c r="S341" s="78">
        <v>352</v>
      </c>
      <c r="T341" s="78">
        <v>-2568</v>
      </c>
      <c r="U341" s="78">
        <v>24053</v>
      </c>
      <c r="V341" s="219">
        <v>0.10676422899430424</v>
      </c>
      <c r="W341" s="78">
        <v>2787</v>
      </c>
      <c r="X341" s="78">
        <v>2787</v>
      </c>
      <c r="Y341" s="78">
        <v>-3404</v>
      </c>
      <c r="Z341" s="78">
        <v>-4593</v>
      </c>
      <c r="AA341" s="78">
        <v>94.68</v>
      </c>
      <c r="AB341" s="78">
        <v>106.91</v>
      </c>
      <c r="AC341" s="78">
        <v>80601</v>
      </c>
      <c r="AD341" s="104">
        <v>2.0998299999999999</v>
      </c>
      <c r="AE341" s="78">
        <v>95794</v>
      </c>
      <c r="AF341" s="104">
        <v>2.5869599999999999</v>
      </c>
      <c r="AG341" s="78">
        <v>-41129</v>
      </c>
      <c r="AH341" s="104">
        <v>-2.2938200000000002</v>
      </c>
      <c r="AI341" s="78">
        <v>3748</v>
      </c>
      <c r="AJ341" s="104">
        <v>-0.31291999999999998</v>
      </c>
      <c r="AK341" s="78">
        <v>9300</v>
      </c>
      <c r="AL341" s="78">
        <v>8500</v>
      </c>
      <c r="AM341" s="8">
        <v>9000</v>
      </c>
      <c r="AN341" s="78">
        <v>310</v>
      </c>
      <c r="AO341" s="78">
        <v>9800</v>
      </c>
      <c r="AP341" s="78">
        <v>7000</v>
      </c>
      <c r="AQ341" s="78">
        <v>8600</v>
      </c>
      <c r="AR341" s="78">
        <v>735</v>
      </c>
      <c r="AS341" s="78">
        <v>0</v>
      </c>
      <c r="AT341" s="78">
        <v>0</v>
      </c>
      <c r="AU341" s="78">
        <v>0</v>
      </c>
      <c r="AV341" s="78">
        <v>0</v>
      </c>
      <c r="AW341" s="77">
        <v>16.97</v>
      </c>
      <c r="AX341" s="144">
        <f t="shared" si="29"/>
        <v>0.24</v>
      </c>
      <c r="AY341" s="144">
        <f t="shared" si="30"/>
        <v>0.22</v>
      </c>
      <c r="AZ341" s="144">
        <f t="shared" si="31"/>
        <v>0.54</v>
      </c>
      <c r="BA341" s="54">
        <f t="shared" si="32"/>
        <v>18.499092039971639</v>
      </c>
      <c r="BB341" s="54">
        <f t="shared" si="33"/>
        <v>16.353907960028355</v>
      </c>
    </row>
    <row r="342" spans="1:54" x14ac:dyDescent="0.25">
      <c r="A342" s="3">
        <v>40682</v>
      </c>
      <c r="B342" s="77">
        <v>8892.8799999999992</v>
      </c>
      <c r="C342" s="77">
        <v>1148.21876</v>
      </c>
      <c r="D342" s="77">
        <v>32.7209</v>
      </c>
      <c r="E342" s="77">
        <f t="shared" si="28"/>
        <v>647.9862999999998</v>
      </c>
      <c r="F342" s="77">
        <v>7.3492999999999995</v>
      </c>
      <c r="G342" s="77">
        <v>-5.6158000000000001</v>
      </c>
      <c r="H342">
        <v>0</v>
      </c>
      <c r="I342" s="78">
        <v>8840</v>
      </c>
      <c r="J342">
        <v>201106</v>
      </c>
      <c r="K342" s="78">
        <v>8840</v>
      </c>
      <c r="L342" s="77">
        <f t="shared" si="34"/>
        <v>-52.8799999999992</v>
      </c>
      <c r="M342" s="78">
        <v>-6583</v>
      </c>
      <c r="N342" s="78">
        <v>-113.13202</v>
      </c>
      <c r="O342" s="78">
        <v>-17</v>
      </c>
      <c r="P342" s="78">
        <v>0.29565000000000002</v>
      </c>
      <c r="Q342" s="144">
        <v>-6587.25</v>
      </c>
      <c r="R342" s="78">
        <v>908</v>
      </c>
      <c r="S342" s="78">
        <v>-895</v>
      </c>
      <c r="T342" s="78">
        <v>-5304</v>
      </c>
      <c r="U342" s="78">
        <v>27511</v>
      </c>
      <c r="V342" s="219">
        <v>0.19279560902911563</v>
      </c>
      <c r="W342" s="78">
        <v>2803</v>
      </c>
      <c r="X342" s="78">
        <v>2803</v>
      </c>
      <c r="Y342" s="78">
        <v>-1539</v>
      </c>
      <c r="Z342" s="78">
        <v>-1492</v>
      </c>
      <c r="AA342" s="78">
        <v>93.42</v>
      </c>
      <c r="AB342" s="78">
        <v>117.13</v>
      </c>
      <c r="AC342" s="78">
        <v>88408</v>
      </c>
      <c r="AD342" s="104">
        <v>1.69889</v>
      </c>
      <c r="AE342" s="78">
        <v>101303</v>
      </c>
      <c r="AF342" s="104">
        <v>3.36287</v>
      </c>
      <c r="AG342" s="78">
        <v>-37696</v>
      </c>
      <c r="AH342" s="104">
        <v>-1.8873500000000001</v>
      </c>
      <c r="AI342" s="78">
        <v>17281</v>
      </c>
      <c r="AJ342" s="104">
        <v>-0.46512999999999999</v>
      </c>
      <c r="AK342" s="78">
        <v>9300</v>
      </c>
      <c r="AL342" s="78">
        <v>8500</v>
      </c>
      <c r="AM342" s="8">
        <v>8800</v>
      </c>
      <c r="AN342" s="78">
        <v>321</v>
      </c>
      <c r="AO342" s="78">
        <v>9500</v>
      </c>
      <c r="AP342" s="78">
        <v>7400</v>
      </c>
      <c r="AQ342" s="78">
        <v>8700</v>
      </c>
      <c r="AR342" s="78">
        <v>464</v>
      </c>
      <c r="AS342" s="78">
        <v>0</v>
      </c>
      <c r="AT342" s="78">
        <v>0</v>
      </c>
      <c r="AU342" s="78">
        <v>0</v>
      </c>
      <c r="AV342" s="78">
        <v>0</v>
      </c>
      <c r="AW342" s="77">
        <v>17.14</v>
      </c>
      <c r="AX342" s="144">
        <f t="shared" si="29"/>
        <v>0.37</v>
      </c>
      <c r="AY342" s="144">
        <f t="shared" si="30"/>
        <v>0.36</v>
      </c>
      <c r="AZ342" s="144">
        <f t="shared" si="31"/>
        <v>0.62</v>
      </c>
      <c r="BA342" s="54">
        <f t="shared" si="32"/>
        <v>18.424337950829916</v>
      </c>
      <c r="BB342" s="54">
        <f t="shared" si="33"/>
        <v>16.340662049170085</v>
      </c>
    </row>
    <row r="343" spans="1:54" x14ac:dyDescent="0.25">
      <c r="A343" s="3">
        <v>40683</v>
      </c>
      <c r="B343" s="77">
        <v>8837.0300000000007</v>
      </c>
      <c r="C343" s="77">
        <v>972.75639000000001</v>
      </c>
      <c r="D343" s="77">
        <v>-20.5627</v>
      </c>
      <c r="E343" s="77">
        <f t="shared" si="28"/>
        <v>421.34179999999986</v>
      </c>
      <c r="F343" s="77">
        <v>-0.95680000000000009</v>
      </c>
      <c r="G343" s="77">
        <v>-16.608699999999999</v>
      </c>
      <c r="H343">
        <v>0</v>
      </c>
      <c r="I343" s="78">
        <v>8817</v>
      </c>
      <c r="J343">
        <v>201106</v>
      </c>
      <c r="K343" s="78">
        <v>8817</v>
      </c>
      <c r="L343" s="77">
        <f t="shared" si="34"/>
        <v>-20.030000000000655</v>
      </c>
      <c r="M343" s="78">
        <v>-3902</v>
      </c>
      <c r="N343" s="78">
        <v>-65.254630000000006</v>
      </c>
      <c r="O343" s="78">
        <v>357</v>
      </c>
      <c r="P343" s="78">
        <v>1.9453800000000001</v>
      </c>
      <c r="Q343" s="144">
        <v>-3812.75</v>
      </c>
      <c r="R343" s="78">
        <v>894</v>
      </c>
      <c r="S343" s="78">
        <v>-2205</v>
      </c>
      <c r="T343" s="78">
        <v>-4316</v>
      </c>
      <c r="U343" s="78">
        <v>27576</v>
      </c>
      <c r="V343" s="219">
        <v>0.15651290977661736</v>
      </c>
      <c r="W343" s="78">
        <v>3350</v>
      </c>
      <c r="X343" s="78">
        <v>3350</v>
      </c>
      <c r="Y343" s="78">
        <v>-128</v>
      </c>
      <c r="Z343" s="78">
        <v>938</v>
      </c>
      <c r="AA343" s="78">
        <v>94.14</v>
      </c>
      <c r="AB343" s="78">
        <v>111.84</v>
      </c>
      <c r="AC343" s="78">
        <v>95222</v>
      </c>
      <c r="AD343" s="104">
        <v>1.5305</v>
      </c>
      <c r="AE343" s="78">
        <v>104327</v>
      </c>
      <c r="AF343" s="104">
        <v>3.3967200000000002</v>
      </c>
      <c r="AG343" s="78">
        <v>-48083</v>
      </c>
      <c r="AH343" s="104">
        <v>-1.86504</v>
      </c>
      <c r="AI343" s="78">
        <v>24323</v>
      </c>
      <c r="AJ343" s="104">
        <v>-0.50616000000000005</v>
      </c>
      <c r="AK343" s="78">
        <v>9300</v>
      </c>
      <c r="AL343" s="78">
        <v>8600</v>
      </c>
      <c r="AM343" s="8">
        <v>8800</v>
      </c>
      <c r="AN343" s="78">
        <v>295</v>
      </c>
      <c r="AO343" s="78">
        <v>9300</v>
      </c>
      <c r="AP343" s="78">
        <v>7400</v>
      </c>
      <c r="AQ343" s="78">
        <v>8700</v>
      </c>
      <c r="AR343" s="78">
        <v>448</v>
      </c>
      <c r="AS343" s="78">
        <v>0</v>
      </c>
      <c r="AT343" s="78">
        <v>0</v>
      </c>
      <c r="AU343" s="78">
        <v>0</v>
      </c>
      <c r="AV343" s="78">
        <v>0</v>
      </c>
      <c r="AW343" s="77">
        <v>16.52</v>
      </c>
      <c r="AX343" s="144">
        <f t="shared" si="29"/>
        <v>0.06</v>
      </c>
      <c r="AY343" s="144">
        <f t="shared" si="30"/>
        <v>0.12</v>
      </c>
      <c r="AZ343" s="144">
        <f t="shared" si="31"/>
        <v>0.45</v>
      </c>
      <c r="BA343" s="54">
        <f t="shared" si="32"/>
        <v>18.441211128459315</v>
      </c>
      <c r="BB343" s="54">
        <f t="shared" si="33"/>
        <v>16.307788871540687</v>
      </c>
    </row>
    <row r="344" spans="1:54" x14ac:dyDescent="0.25">
      <c r="A344" s="3">
        <v>40686</v>
      </c>
      <c r="B344" s="77">
        <v>8747.51</v>
      </c>
      <c r="C344" s="77">
        <v>939.27629999999999</v>
      </c>
      <c r="D344" s="77">
        <v>-124.861</v>
      </c>
      <c r="E344" s="77">
        <f t="shared" ref="E344:E407" si="35">SUM(D325:D344)</f>
        <v>199.15050000000002</v>
      </c>
      <c r="F344" s="77">
        <v>-5.6090999999999998</v>
      </c>
      <c r="G344" s="77">
        <v>-10.6426</v>
      </c>
      <c r="H344">
        <v>0</v>
      </c>
      <c r="I344" s="78">
        <v>8738</v>
      </c>
      <c r="J344">
        <v>201106</v>
      </c>
      <c r="K344" s="78">
        <v>8738</v>
      </c>
      <c r="L344" s="77">
        <f t="shared" si="34"/>
        <v>-9.5100000000002183</v>
      </c>
      <c r="M344" s="78">
        <v>-4191</v>
      </c>
      <c r="N344" s="78">
        <v>-69.686239999999998</v>
      </c>
      <c r="O344" s="78">
        <v>334</v>
      </c>
      <c r="P344" s="78">
        <v>1.8471900000000001</v>
      </c>
      <c r="Q344" s="144">
        <v>-4107.5</v>
      </c>
      <c r="R344" s="78">
        <v>812</v>
      </c>
      <c r="S344" s="78">
        <v>-2421</v>
      </c>
      <c r="T344" s="78">
        <v>-5132</v>
      </c>
      <c r="U344" s="78">
        <v>29547</v>
      </c>
      <c r="V344" s="219">
        <v>0.17368937624801165</v>
      </c>
      <c r="W344" s="78">
        <v>3369</v>
      </c>
      <c r="X344" s="78">
        <v>3369</v>
      </c>
      <c r="Y344" s="78">
        <v>-632</v>
      </c>
      <c r="Z344" s="78">
        <v>-847</v>
      </c>
      <c r="AA344" s="78">
        <v>101.61</v>
      </c>
      <c r="AB344" s="78">
        <v>108.89</v>
      </c>
      <c r="AC344" s="78">
        <v>99006</v>
      </c>
      <c r="AD344" s="104">
        <v>1.4861800000000001</v>
      </c>
      <c r="AE344" s="78">
        <v>123657</v>
      </c>
      <c r="AF344" s="104">
        <v>4.6405000000000003</v>
      </c>
      <c r="AG344" s="78">
        <v>-68033</v>
      </c>
      <c r="AH344" s="104">
        <v>-1.8470899999999999</v>
      </c>
      <c r="AI344" s="78">
        <v>29472</v>
      </c>
      <c r="AJ344" s="104">
        <v>-0.71353999999999995</v>
      </c>
      <c r="AK344" s="78">
        <v>9300</v>
      </c>
      <c r="AL344" s="78">
        <v>8300</v>
      </c>
      <c r="AM344" s="8">
        <v>8700</v>
      </c>
      <c r="AN344" s="78">
        <v>284</v>
      </c>
      <c r="AO344" s="78">
        <v>9300</v>
      </c>
      <c r="AP344" s="78">
        <v>7800</v>
      </c>
      <c r="AQ344" s="78">
        <v>8600</v>
      </c>
      <c r="AR344" s="78">
        <v>461</v>
      </c>
      <c r="AS344" s="78">
        <v>0</v>
      </c>
      <c r="AT344" s="78">
        <v>0</v>
      </c>
      <c r="AU344" s="78">
        <v>0</v>
      </c>
      <c r="AV344" s="78">
        <v>0</v>
      </c>
      <c r="AW344" s="77">
        <v>16.97</v>
      </c>
      <c r="AX344" s="144">
        <f t="shared" si="29"/>
        <v>0.17</v>
      </c>
      <c r="AY344" s="144">
        <f t="shared" si="30"/>
        <v>0.24</v>
      </c>
      <c r="AZ344" s="144">
        <f t="shared" si="31"/>
        <v>0.52</v>
      </c>
      <c r="BA344" s="54">
        <f t="shared" si="32"/>
        <v>18.36158593383556</v>
      </c>
      <c r="BB344" s="54">
        <f t="shared" si="33"/>
        <v>16.458414066164448</v>
      </c>
    </row>
    <row r="345" spans="1:54" x14ac:dyDescent="0.25">
      <c r="A345" s="3">
        <v>40687</v>
      </c>
      <c r="B345" s="77">
        <v>8756.61</v>
      </c>
      <c r="C345" s="77">
        <v>929.45734000000004</v>
      </c>
      <c r="D345" s="77">
        <v>-25.885200000000001</v>
      </c>
      <c r="E345" s="77">
        <f t="shared" si="35"/>
        <v>136.51890000000003</v>
      </c>
      <c r="F345" s="77">
        <v>-4.6417999999999999</v>
      </c>
      <c r="G345" s="77">
        <v>-4.2050000000000001</v>
      </c>
      <c r="H345">
        <v>0</v>
      </c>
      <c r="I345" s="78">
        <v>8762</v>
      </c>
      <c r="J345">
        <v>201106</v>
      </c>
      <c r="K345" s="78">
        <v>8762</v>
      </c>
      <c r="L345" s="77">
        <f t="shared" si="34"/>
        <v>5.3899999999994179</v>
      </c>
      <c r="M345" s="78">
        <v>-6275</v>
      </c>
      <c r="N345" s="78">
        <v>-106.47121</v>
      </c>
      <c r="O345" s="78">
        <v>621</v>
      </c>
      <c r="P345" s="78">
        <v>3.1120100000000002</v>
      </c>
      <c r="Q345" s="144">
        <v>-6119.75</v>
      </c>
      <c r="R345" s="78">
        <v>435</v>
      </c>
      <c r="S345" s="78">
        <v>-1223</v>
      </c>
      <c r="T345" s="78">
        <v>-4851</v>
      </c>
      <c r="U345" s="78">
        <v>30316</v>
      </c>
      <c r="V345" s="219">
        <v>0.16001451378809869</v>
      </c>
      <c r="W345" s="78">
        <v>947</v>
      </c>
      <c r="X345" s="78">
        <v>947</v>
      </c>
      <c r="Y345" s="78">
        <v>-3356</v>
      </c>
      <c r="Z345" s="78">
        <v>-2699</v>
      </c>
      <c r="AA345" s="78">
        <v>100.54</v>
      </c>
      <c r="AB345" s="78">
        <v>107.21</v>
      </c>
      <c r="AC345" s="78">
        <v>104397</v>
      </c>
      <c r="AD345" s="104">
        <v>1.6892199999999999</v>
      </c>
      <c r="AE345" s="78">
        <v>127015</v>
      </c>
      <c r="AF345" s="104">
        <v>4.1523500000000002</v>
      </c>
      <c r="AG345" s="78">
        <v>-68897</v>
      </c>
      <c r="AH345" s="104">
        <v>-1.8462000000000001</v>
      </c>
      <c r="AI345" s="78">
        <v>26384</v>
      </c>
      <c r="AJ345" s="104">
        <v>-0.81318999999999997</v>
      </c>
      <c r="AK345" s="78">
        <v>9200</v>
      </c>
      <c r="AL345" s="78">
        <v>8300</v>
      </c>
      <c r="AM345" s="8">
        <v>8800</v>
      </c>
      <c r="AN345" s="78">
        <v>253</v>
      </c>
      <c r="AO345" s="78">
        <v>9300</v>
      </c>
      <c r="AP345" s="78">
        <v>7800</v>
      </c>
      <c r="AQ345" s="78">
        <v>8600</v>
      </c>
      <c r="AR345" s="78">
        <v>447</v>
      </c>
      <c r="AS345" s="78">
        <v>0</v>
      </c>
      <c r="AT345" s="78">
        <v>0</v>
      </c>
      <c r="AU345" s="78">
        <v>0</v>
      </c>
      <c r="AV345" s="78">
        <v>0</v>
      </c>
      <c r="AW345" s="77">
        <v>16.21</v>
      </c>
      <c r="AX345" s="144">
        <f t="shared" si="29"/>
        <v>0</v>
      </c>
      <c r="AY345" s="144">
        <f t="shared" si="30"/>
        <v>0.02</v>
      </c>
      <c r="AZ345" s="144">
        <f t="shared" si="31"/>
        <v>0.36</v>
      </c>
      <c r="BA345" s="54">
        <f t="shared" si="32"/>
        <v>18.451777066943599</v>
      </c>
      <c r="BB345" s="54">
        <f t="shared" si="33"/>
        <v>16.276222933056403</v>
      </c>
    </row>
    <row r="346" spans="1:54" x14ac:dyDescent="0.25">
      <c r="A346" s="3">
        <v>40688</v>
      </c>
      <c r="B346" s="77">
        <v>8727.09</v>
      </c>
      <c r="C346" s="77">
        <v>896.27557999999999</v>
      </c>
      <c r="D346" s="77">
        <v>-113.59030000000001</v>
      </c>
      <c r="E346" s="77">
        <f t="shared" si="35"/>
        <v>16.375399999999956</v>
      </c>
      <c r="F346" s="77">
        <v>2.6985000000000001</v>
      </c>
      <c r="G346" s="77">
        <v>-2.6943999999999999</v>
      </c>
      <c r="H346">
        <v>0</v>
      </c>
      <c r="I346" s="78">
        <v>8678</v>
      </c>
      <c r="J346">
        <v>201106</v>
      </c>
      <c r="K346" s="78">
        <v>8678</v>
      </c>
      <c r="L346" s="77">
        <f t="shared" si="34"/>
        <v>-49.090000000000146</v>
      </c>
      <c r="M346" s="78">
        <v>-4436</v>
      </c>
      <c r="N346" s="78">
        <v>-73.212900000000005</v>
      </c>
      <c r="O346" s="78">
        <v>1163</v>
      </c>
      <c r="P346" s="78">
        <v>5.4526199999999996</v>
      </c>
      <c r="Q346" s="144">
        <v>-4145.25</v>
      </c>
      <c r="R346" s="78">
        <v>474</v>
      </c>
      <c r="S346" s="78">
        <v>-2486</v>
      </c>
      <c r="T346" s="78">
        <v>-4931</v>
      </c>
      <c r="U346" s="78">
        <v>31595</v>
      </c>
      <c r="V346" s="219">
        <v>0.15606899825921824</v>
      </c>
      <c r="W346" s="78">
        <v>-397</v>
      </c>
      <c r="X346" s="78">
        <v>-397</v>
      </c>
      <c r="Y346" s="78">
        <v>-3196</v>
      </c>
      <c r="Z346" s="78">
        <v>-3771</v>
      </c>
      <c r="AA346" s="78">
        <v>104.58</v>
      </c>
      <c r="AB346" s="78">
        <v>105.67</v>
      </c>
      <c r="AC346" s="78">
        <v>110692</v>
      </c>
      <c r="AD346" s="104">
        <v>1.4977400000000001</v>
      </c>
      <c r="AE346" s="78">
        <v>134894</v>
      </c>
      <c r="AF346" s="104">
        <v>5.2585499999999996</v>
      </c>
      <c r="AG346" s="78">
        <v>-75585</v>
      </c>
      <c r="AH346" s="104">
        <v>-1.6128800000000001</v>
      </c>
      <c r="AI346" s="78">
        <v>19837</v>
      </c>
      <c r="AJ346" s="104">
        <v>-1.35484</v>
      </c>
      <c r="AK346" s="78">
        <v>9200</v>
      </c>
      <c r="AL346" s="78">
        <v>8300</v>
      </c>
      <c r="AM346" s="8">
        <v>8700</v>
      </c>
      <c r="AN346" s="78">
        <v>258</v>
      </c>
      <c r="AO346" s="78">
        <v>9300</v>
      </c>
      <c r="AP346" s="78">
        <v>7800</v>
      </c>
      <c r="AQ346" s="78">
        <v>8500</v>
      </c>
      <c r="AR346" s="78">
        <v>443</v>
      </c>
      <c r="AS346" s="78">
        <v>0</v>
      </c>
      <c r="AT346" s="78">
        <v>0</v>
      </c>
      <c r="AU346" s="78">
        <v>0</v>
      </c>
      <c r="AV346" s="78">
        <v>0</v>
      </c>
      <c r="AW346" s="77">
        <v>16.670000000000002</v>
      </c>
      <c r="AX346" s="144">
        <f t="shared" si="29"/>
        <v>0.1</v>
      </c>
      <c r="AY346" s="144">
        <f t="shared" si="30"/>
        <v>0.16</v>
      </c>
      <c r="AZ346" s="144">
        <f t="shared" si="31"/>
        <v>0.44</v>
      </c>
      <c r="BA346" s="54">
        <f t="shared" si="32"/>
        <v>18.468556383706851</v>
      </c>
      <c r="BB346" s="54">
        <f t="shared" si="33"/>
        <v>16.221443616293147</v>
      </c>
    </row>
    <row r="347" spans="1:54" x14ac:dyDescent="0.25">
      <c r="A347" s="3">
        <v>40689</v>
      </c>
      <c r="B347" s="77">
        <v>8788.4</v>
      </c>
      <c r="C347" s="77">
        <v>875.35235999999998</v>
      </c>
      <c r="D347" s="77">
        <v>-21.825300000000002</v>
      </c>
      <c r="E347" s="77">
        <f t="shared" si="35"/>
        <v>-127.51179999999995</v>
      </c>
      <c r="F347" s="77">
        <v>5.2019000000000002</v>
      </c>
      <c r="G347" s="77">
        <v>9.4820000000000011</v>
      </c>
      <c r="H347">
        <v>0</v>
      </c>
      <c r="I347" s="78">
        <v>8787</v>
      </c>
      <c r="J347">
        <v>201106</v>
      </c>
      <c r="K347" s="78">
        <v>8787</v>
      </c>
      <c r="L347" s="77">
        <f t="shared" si="34"/>
        <v>-1.3999999999996362</v>
      </c>
      <c r="M347" s="78">
        <v>-4439</v>
      </c>
      <c r="N347" s="78">
        <v>-74.005579999999995</v>
      </c>
      <c r="O347" s="78">
        <v>2665</v>
      </c>
      <c r="P347" s="78">
        <v>12.090070000000001</v>
      </c>
      <c r="Q347" s="144">
        <v>-3772.75</v>
      </c>
      <c r="R347" s="78">
        <v>454</v>
      </c>
      <c r="S347" s="78">
        <v>-1293</v>
      </c>
      <c r="T347" s="78">
        <v>-1784</v>
      </c>
      <c r="U347" s="78">
        <v>30552</v>
      </c>
      <c r="V347" s="219">
        <v>5.8392249279916209E-2</v>
      </c>
      <c r="W347" s="78">
        <v>1207</v>
      </c>
      <c r="X347" s="78">
        <v>-436</v>
      </c>
      <c r="Y347" s="78">
        <v>-2247</v>
      </c>
      <c r="Z347" s="78">
        <v>-2737</v>
      </c>
      <c r="AA347" s="78">
        <v>98.99</v>
      </c>
      <c r="AB347" s="78">
        <v>108.43</v>
      </c>
      <c r="AC347" s="78">
        <v>123819</v>
      </c>
      <c r="AD347" s="104">
        <v>2.0495800000000002</v>
      </c>
      <c r="AE347" s="78">
        <v>138168</v>
      </c>
      <c r="AF347" s="104">
        <v>4.0823299999999998</v>
      </c>
      <c r="AG347" s="78">
        <v>-73515</v>
      </c>
      <c r="AH347" s="104">
        <v>-1.7715799999999999</v>
      </c>
      <c r="AI347" s="78">
        <v>14969</v>
      </c>
      <c r="AJ347" s="104">
        <v>-1.13405</v>
      </c>
      <c r="AK347" s="78">
        <v>9100</v>
      </c>
      <c r="AL347" s="78">
        <v>8300</v>
      </c>
      <c r="AM347" s="8">
        <v>8800</v>
      </c>
      <c r="AN347" s="78">
        <v>234</v>
      </c>
      <c r="AO347" s="78">
        <v>9300</v>
      </c>
      <c r="AP347" s="78">
        <v>7800</v>
      </c>
      <c r="AQ347" s="78">
        <v>8600</v>
      </c>
      <c r="AR347" s="78">
        <v>415</v>
      </c>
      <c r="AS347" s="78">
        <v>0</v>
      </c>
      <c r="AT347" s="78">
        <v>0</v>
      </c>
      <c r="AU347" s="78">
        <v>0</v>
      </c>
      <c r="AV347" s="78">
        <v>0</v>
      </c>
      <c r="AW347" s="77">
        <v>15.54</v>
      </c>
      <c r="AX347" s="144">
        <f t="shared" si="29"/>
        <v>0</v>
      </c>
      <c r="AY347" s="144">
        <f t="shared" si="30"/>
        <v>0</v>
      </c>
      <c r="AZ347" s="144">
        <f t="shared" si="31"/>
        <v>0.26</v>
      </c>
      <c r="BA347" s="54">
        <f t="shared" si="32"/>
        <v>18.649274221788783</v>
      </c>
      <c r="BB347" s="54">
        <f t="shared" si="33"/>
        <v>15.885725778211214</v>
      </c>
    </row>
    <row r="348" spans="1:54" x14ac:dyDescent="0.25">
      <c r="A348" s="3">
        <v>40690</v>
      </c>
      <c r="B348" s="77">
        <v>8810</v>
      </c>
      <c r="C348" s="77">
        <v>986.27095999999995</v>
      </c>
      <c r="D348" s="77">
        <v>-5.0488999999999997</v>
      </c>
      <c r="E348" s="77">
        <f t="shared" si="35"/>
        <v>-233.42060000000004</v>
      </c>
      <c r="F348" s="77">
        <v>14.5288</v>
      </c>
      <c r="G348" s="77">
        <v>-1.3012999999999999</v>
      </c>
      <c r="H348">
        <v>0</v>
      </c>
      <c r="I348" s="78">
        <v>8782</v>
      </c>
      <c r="J348">
        <v>201106</v>
      </c>
      <c r="K348" s="78">
        <v>8782</v>
      </c>
      <c r="L348" s="77">
        <f t="shared" si="34"/>
        <v>-28</v>
      </c>
      <c r="M348" s="78">
        <v>-2058</v>
      </c>
      <c r="N348" s="78">
        <v>-32.076830000000001</v>
      </c>
      <c r="O348" s="78">
        <v>2537</v>
      </c>
      <c r="P348" s="78">
        <v>11.5221</v>
      </c>
      <c r="Q348" s="144">
        <v>-1423.75</v>
      </c>
      <c r="R348" s="78">
        <v>517</v>
      </c>
      <c r="S348" s="78">
        <v>-1282</v>
      </c>
      <c r="T348" s="78">
        <v>-1329</v>
      </c>
      <c r="U348" s="78">
        <v>28609</v>
      </c>
      <c r="V348" s="219">
        <v>4.6453913104267885E-2</v>
      </c>
      <c r="W348" s="78">
        <v>3457</v>
      </c>
      <c r="X348" s="78">
        <v>1785</v>
      </c>
      <c r="Y348" s="78">
        <v>546</v>
      </c>
      <c r="Z348" s="78">
        <v>-30</v>
      </c>
      <c r="AA348" s="78">
        <v>94.86</v>
      </c>
      <c r="AB348" s="78">
        <v>110.37</v>
      </c>
      <c r="AC348" s="78">
        <v>136515</v>
      </c>
      <c r="AD348" s="104">
        <v>2.18994</v>
      </c>
      <c r="AE348" s="78">
        <v>150198</v>
      </c>
      <c r="AF348" s="104">
        <v>4.1659100000000002</v>
      </c>
      <c r="AG348" s="78">
        <v>-78102</v>
      </c>
      <c r="AH348" s="104">
        <v>-2.0144000000000002</v>
      </c>
      <c r="AI348" s="78">
        <v>17150</v>
      </c>
      <c r="AJ348" s="104">
        <v>-1.41804</v>
      </c>
      <c r="AK348" s="78">
        <v>9100</v>
      </c>
      <c r="AL348" s="78">
        <v>8300</v>
      </c>
      <c r="AM348" s="8">
        <v>8800</v>
      </c>
      <c r="AN348" s="78">
        <v>224</v>
      </c>
      <c r="AO348" s="78">
        <v>9200</v>
      </c>
      <c r="AP348" s="78">
        <v>7800</v>
      </c>
      <c r="AQ348" s="78">
        <v>8600</v>
      </c>
      <c r="AR348" s="78">
        <v>411</v>
      </c>
      <c r="AS348" s="78">
        <v>0</v>
      </c>
      <c r="AT348" s="78">
        <v>0</v>
      </c>
      <c r="AU348" s="78">
        <v>0</v>
      </c>
      <c r="AV348" s="78">
        <v>0</v>
      </c>
      <c r="AW348" s="77">
        <v>15.49</v>
      </c>
      <c r="AX348" s="144">
        <f t="shared" si="29"/>
        <v>0</v>
      </c>
      <c r="AY348" s="144">
        <f t="shared" si="30"/>
        <v>0</v>
      </c>
      <c r="AZ348" s="144">
        <f t="shared" si="31"/>
        <v>0.24</v>
      </c>
      <c r="BA348" s="54">
        <f t="shared" si="32"/>
        <v>18.767173687132491</v>
      </c>
      <c r="BB348" s="54">
        <f t="shared" si="33"/>
        <v>15.581826312867506</v>
      </c>
    </row>
    <row r="349" spans="1:54" x14ac:dyDescent="0.25">
      <c r="A349" s="3">
        <v>40693</v>
      </c>
      <c r="B349" s="77">
        <v>8823.68</v>
      </c>
      <c r="C349" s="77">
        <v>887.65728999999999</v>
      </c>
      <c r="D349" s="77">
        <v>-26.673500000000001</v>
      </c>
      <c r="E349" s="77">
        <f t="shared" si="35"/>
        <v>-323.00450000000006</v>
      </c>
      <c r="F349" s="77">
        <v>8.2162000000000006</v>
      </c>
      <c r="G349" s="77">
        <v>-2.2307000000000001</v>
      </c>
      <c r="H349">
        <v>0</v>
      </c>
      <c r="I349" s="78">
        <v>8820</v>
      </c>
      <c r="J349">
        <v>201106</v>
      </c>
      <c r="K349" s="78">
        <v>8820</v>
      </c>
      <c r="L349" s="77">
        <f t="shared" si="34"/>
        <v>-3.680000000000291</v>
      </c>
      <c r="M349" s="78">
        <v>798</v>
      </c>
      <c r="N349" s="78">
        <v>18.141349999999999</v>
      </c>
      <c r="O349" s="78">
        <v>2280</v>
      </c>
      <c r="P349" s="78">
        <v>10.430070000000001</v>
      </c>
      <c r="Q349" s="144">
        <v>1368</v>
      </c>
      <c r="R349" s="78">
        <v>496</v>
      </c>
      <c r="S349" s="78">
        <v>-2143</v>
      </c>
      <c r="T349" s="78">
        <v>-1282</v>
      </c>
      <c r="U349" s="78">
        <v>28001</v>
      </c>
      <c r="V349" s="219">
        <v>4.5784079140030715E-2</v>
      </c>
      <c r="W349" s="78">
        <v>4890</v>
      </c>
      <c r="X349" s="78">
        <v>3180</v>
      </c>
      <c r="Y349" s="78">
        <v>2572</v>
      </c>
      <c r="Z349" s="78">
        <v>3110</v>
      </c>
      <c r="AA349" s="78">
        <v>93.72</v>
      </c>
      <c r="AB349" s="78">
        <v>110.42</v>
      </c>
      <c r="AC349" s="78">
        <v>141289</v>
      </c>
      <c r="AD349" s="104">
        <v>2.3637600000000001</v>
      </c>
      <c r="AE349" s="78">
        <v>155500</v>
      </c>
      <c r="AF349" s="104">
        <v>3.9148800000000001</v>
      </c>
      <c r="AG349" s="78">
        <v>-77540</v>
      </c>
      <c r="AH349" s="104">
        <v>-1.85216</v>
      </c>
      <c r="AI349" s="78">
        <v>9362</v>
      </c>
      <c r="AJ349" s="104">
        <v>-1.34737</v>
      </c>
      <c r="AK349" s="78">
        <v>9100</v>
      </c>
      <c r="AL349" s="78">
        <v>8300</v>
      </c>
      <c r="AM349" s="8">
        <v>8800</v>
      </c>
      <c r="AN349" s="78">
        <v>213</v>
      </c>
      <c r="AO349" s="78">
        <v>9200</v>
      </c>
      <c r="AP349" s="78">
        <v>7800</v>
      </c>
      <c r="AQ349" s="78">
        <v>8700</v>
      </c>
      <c r="AR349" s="78">
        <v>401</v>
      </c>
      <c r="AS349" s="78">
        <v>0</v>
      </c>
      <c r="AT349" s="78">
        <v>0</v>
      </c>
      <c r="AU349" s="78">
        <v>0</v>
      </c>
      <c r="AV349" s="78">
        <v>0</v>
      </c>
      <c r="AW349" s="77">
        <v>15.71</v>
      </c>
      <c r="AX349" s="144">
        <f t="shared" si="29"/>
        <v>0.06</v>
      </c>
      <c r="AY349" s="144">
        <f t="shared" si="30"/>
        <v>0.04</v>
      </c>
      <c r="AZ349" s="144">
        <f t="shared" si="31"/>
        <v>0.28999999999999998</v>
      </c>
      <c r="BA349" s="54">
        <f t="shared" si="32"/>
        <v>18.833355050625464</v>
      </c>
      <c r="BB349" s="54">
        <f t="shared" si="33"/>
        <v>15.391644949374543</v>
      </c>
    </row>
    <row r="350" spans="1:54" x14ac:dyDescent="0.25">
      <c r="A350" s="3">
        <v>40694</v>
      </c>
      <c r="B350" s="77">
        <v>8988.84</v>
      </c>
      <c r="C350" s="77">
        <v>1334.5141599999999</v>
      </c>
      <c r="D350" s="77">
        <v>140.51349999999999</v>
      </c>
      <c r="E350" s="77">
        <f t="shared" si="35"/>
        <v>-249.8278</v>
      </c>
      <c r="F350" s="77">
        <v>15.8759</v>
      </c>
      <c r="G350" s="77">
        <v>29.046900000000001</v>
      </c>
      <c r="H350">
        <v>0</v>
      </c>
      <c r="I350" s="78">
        <v>9021</v>
      </c>
      <c r="J350">
        <v>201106</v>
      </c>
      <c r="K350" s="78">
        <v>9021</v>
      </c>
      <c r="L350" s="77">
        <f t="shared" si="34"/>
        <v>32.159999999999854</v>
      </c>
      <c r="M350" s="78">
        <v>4675</v>
      </c>
      <c r="N350" s="78">
        <v>87.994529999999997</v>
      </c>
      <c r="O350" s="78">
        <v>2253</v>
      </c>
      <c r="P350" s="78">
        <v>10.48312</v>
      </c>
      <c r="Q350" s="144">
        <v>5238.25</v>
      </c>
      <c r="R350" s="78">
        <v>962</v>
      </c>
      <c r="S350" s="78">
        <v>869</v>
      </c>
      <c r="T350" s="78">
        <v>2186</v>
      </c>
      <c r="U350" s="78">
        <v>31342</v>
      </c>
      <c r="V350" s="219">
        <v>-6.9746665815838174E-2</v>
      </c>
      <c r="W350" s="78">
        <v>8724</v>
      </c>
      <c r="X350" s="78">
        <v>10853</v>
      </c>
      <c r="Y350" s="78">
        <v>9788</v>
      </c>
      <c r="Z350" s="78">
        <v>6276</v>
      </c>
      <c r="AA350" s="78">
        <v>88.77</v>
      </c>
      <c r="AB350" s="78">
        <v>124.88</v>
      </c>
      <c r="AC350" s="78">
        <v>151182</v>
      </c>
      <c r="AD350" s="104">
        <v>4.7205500000000002</v>
      </c>
      <c r="AE350" s="78">
        <v>176924</v>
      </c>
      <c r="AF350" s="104">
        <v>2.9196200000000001</v>
      </c>
      <c r="AG350" s="78">
        <v>-41494</v>
      </c>
      <c r="AH350" s="104">
        <v>-1.9699</v>
      </c>
      <c r="AI350" s="78">
        <v>-3947</v>
      </c>
      <c r="AJ350" s="104">
        <v>-0.72497</v>
      </c>
      <c r="AK350" s="78">
        <v>9100</v>
      </c>
      <c r="AL350" s="78">
        <v>8300</v>
      </c>
      <c r="AM350" s="8">
        <v>9000</v>
      </c>
      <c r="AN350" s="78">
        <v>194</v>
      </c>
      <c r="AO350" s="78">
        <v>9200</v>
      </c>
      <c r="AP350" s="78">
        <v>7800</v>
      </c>
      <c r="AQ350" s="78">
        <v>8900</v>
      </c>
      <c r="AR350" s="78">
        <v>386</v>
      </c>
      <c r="AS350" s="78">
        <v>0</v>
      </c>
      <c r="AT350" s="78">
        <v>0</v>
      </c>
      <c r="AU350" s="78">
        <v>0</v>
      </c>
      <c r="AV350" s="78">
        <v>0</v>
      </c>
      <c r="AW350" s="77">
        <v>15.16</v>
      </c>
      <c r="AX350" s="144">
        <f t="shared" si="29"/>
        <v>0</v>
      </c>
      <c r="AY350" s="144">
        <f t="shared" si="30"/>
        <v>0</v>
      </c>
      <c r="AZ350" s="144">
        <f t="shared" si="31"/>
        <v>0.19</v>
      </c>
      <c r="BA350" s="54">
        <f t="shared" si="32"/>
        <v>18.854566606728049</v>
      </c>
      <c r="BB350" s="54">
        <f t="shared" si="33"/>
        <v>15.092433393271955</v>
      </c>
    </row>
    <row r="351" spans="1:54" x14ac:dyDescent="0.25">
      <c r="A351" s="3">
        <v>40695</v>
      </c>
      <c r="B351" s="77">
        <v>9062.35</v>
      </c>
      <c r="C351" s="77">
        <v>1327.7104400000001</v>
      </c>
      <c r="D351" s="77">
        <v>154.98349999999999</v>
      </c>
      <c r="E351" s="77">
        <f t="shared" si="35"/>
        <v>-12.280699999999996</v>
      </c>
      <c r="F351" s="77">
        <v>18.599599999999999</v>
      </c>
      <c r="G351" s="77">
        <v>13.467700000000001</v>
      </c>
      <c r="H351">
        <v>0</v>
      </c>
      <c r="I351" s="78">
        <v>9092</v>
      </c>
      <c r="J351">
        <v>201106</v>
      </c>
      <c r="K351" s="78">
        <v>9092</v>
      </c>
      <c r="L351" s="77">
        <f t="shared" si="34"/>
        <v>29.649999999999636</v>
      </c>
      <c r="M351" s="78">
        <v>5987</v>
      </c>
      <c r="N351" s="78">
        <v>112.35251</v>
      </c>
      <c r="O351" s="78">
        <v>1997</v>
      </c>
      <c r="P351" s="78">
        <v>9.38931</v>
      </c>
      <c r="Q351" s="144">
        <v>6486.25</v>
      </c>
      <c r="R351" s="78">
        <v>956</v>
      </c>
      <c r="S351" s="78">
        <v>2050</v>
      </c>
      <c r="T351" s="78">
        <v>2091</v>
      </c>
      <c r="U351" s="78">
        <v>33581</v>
      </c>
      <c r="V351" s="219">
        <v>-6.2267353563026713E-2</v>
      </c>
      <c r="W351" s="78">
        <v>8143</v>
      </c>
      <c r="X351" s="78">
        <v>10304</v>
      </c>
      <c r="Y351" s="78">
        <v>11949</v>
      </c>
      <c r="Z351" s="78">
        <v>8405</v>
      </c>
      <c r="AA351" s="78">
        <v>78.489999999999995</v>
      </c>
      <c r="AB351" s="78">
        <v>125.21</v>
      </c>
      <c r="AC351" s="78">
        <v>155440</v>
      </c>
      <c r="AD351" s="104">
        <v>5.3107499999999996</v>
      </c>
      <c r="AE351" s="78">
        <v>182791</v>
      </c>
      <c r="AF351" s="104">
        <v>2.8191600000000001</v>
      </c>
      <c r="AG351" s="78">
        <v>-39682</v>
      </c>
      <c r="AH351" s="104">
        <v>-2.4123199999999998</v>
      </c>
      <c r="AI351" s="78">
        <v>-14451</v>
      </c>
      <c r="AJ351" s="104">
        <v>-0.69981000000000004</v>
      </c>
      <c r="AK351" s="78">
        <v>9200</v>
      </c>
      <c r="AL351" s="78">
        <v>8500</v>
      </c>
      <c r="AM351" s="8">
        <v>9100</v>
      </c>
      <c r="AN351" s="78">
        <v>182</v>
      </c>
      <c r="AO351" s="78">
        <v>9200</v>
      </c>
      <c r="AP351" s="78">
        <v>8400</v>
      </c>
      <c r="AQ351" s="78">
        <v>8900</v>
      </c>
      <c r="AR351" s="78">
        <v>377</v>
      </c>
      <c r="AS351" s="78">
        <v>0</v>
      </c>
      <c r="AT351" s="78">
        <v>0</v>
      </c>
      <c r="AU351" s="78">
        <v>0</v>
      </c>
      <c r="AV351" s="78">
        <v>0</v>
      </c>
      <c r="AW351" s="77">
        <v>14.67</v>
      </c>
      <c r="AX351" s="144">
        <f t="shared" si="29"/>
        <v>0</v>
      </c>
      <c r="AY351" s="144">
        <f t="shared" si="30"/>
        <v>0</v>
      </c>
      <c r="AZ351" s="144">
        <f t="shared" si="31"/>
        <v>0.12</v>
      </c>
      <c r="BA351" s="54">
        <f t="shared" si="32"/>
        <v>18.985612211323097</v>
      </c>
      <c r="BB351" s="54">
        <f t="shared" si="33"/>
        <v>14.707387788676908</v>
      </c>
    </row>
    <row r="352" spans="1:54" x14ac:dyDescent="0.25">
      <c r="A352" s="3">
        <v>40696</v>
      </c>
      <c r="B352" s="77">
        <v>8991.36</v>
      </c>
      <c r="C352" s="77">
        <v>1121.7836600000001</v>
      </c>
      <c r="D352" s="77">
        <v>-1.0741000000000001</v>
      </c>
      <c r="E352" s="77">
        <f t="shared" si="35"/>
        <v>-28.441800000000043</v>
      </c>
      <c r="F352" s="77">
        <v>-2.1113999999999997</v>
      </c>
      <c r="G352" s="77">
        <v>-8.7691999999999997</v>
      </c>
      <c r="H352">
        <v>0</v>
      </c>
      <c r="I352" s="78">
        <v>9027</v>
      </c>
      <c r="J352">
        <v>201106</v>
      </c>
      <c r="K352" s="78">
        <v>9027</v>
      </c>
      <c r="L352" s="77">
        <f t="shared" si="34"/>
        <v>35.639999999999418</v>
      </c>
      <c r="M352" s="78">
        <v>6046</v>
      </c>
      <c r="N352" s="78">
        <v>112.85041</v>
      </c>
      <c r="O352" s="78">
        <v>-164</v>
      </c>
      <c r="P352" s="78">
        <v>-0.38772000000000001</v>
      </c>
      <c r="Q352" s="144">
        <v>6005</v>
      </c>
      <c r="R352" s="78">
        <v>688</v>
      </c>
      <c r="S352" s="78">
        <v>1246</v>
      </c>
      <c r="T352" s="78">
        <v>-1982</v>
      </c>
      <c r="U352" s="78">
        <v>34119</v>
      </c>
      <c r="V352" s="219">
        <v>5.8090799847592252E-2</v>
      </c>
      <c r="W352" s="78">
        <v>6295</v>
      </c>
      <c r="X352" s="78">
        <v>6295</v>
      </c>
      <c r="Y352" s="78">
        <v>11493</v>
      </c>
      <c r="Z352" s="78">
        <v>13205</v>
      </c>
      <c r="AA352" s="78">
        <v>102.56</v>
      </c>
      <c r="AB352" s="78">
        <v>118.62</v>
      </c>
      <c r="AC352" s="78">
        <v>160706</v>
      </c>
      <c r="AD352" s="104">
        <v>4.4118899999999996</v>
      </c>
      <c r="AE352" s="78">
        <v>195902</v>
      </c>
      <c r="AF352" s="104">
        <v>3.3134100000000002</v>
      </c>
      <c r="AG352" s="78">
        <v>-63986</v>
      </c>
      <c r="AH352" s="104">
        <v>-2.75854</v>
      </c>
      <c r="AI352" s="78">
        <v>-19912</v>
      </c>
      <c r="AJ352" s="104">
        <v>-0.87156</v>
      </c>
      <c r="AK352" s="78">
        <v>9200</v>
      </c>
      <c r="AL352" s="78">
        <v>8600</v>
      </c>
      <c r="AM352" s="8">
        <v>9000</v>
      </c>
      <c r="AN352" s="78">
        <v>187</v>
      </c>
      <c r="AO352" s="78">
        <v>9200</v>
      </c>
      <c r="AP352" s="78">
        <v>8300</v>
      </c>
      <c r="AQ352" s="78">
        <v>8900</v>
      </c>
      <c r="AR352" s="78">
        <v>374</v>
      </c>
      <c r="AS352" s="78">
        <v>0</v>
      </c>
      <c r="AT352" s="78">
        <v>0</v>
      </c>
      <c r="AU352" s="78">
        <v>0</v>
      </c>
      <c r="AV352" s="78">
        <v>0</v>
      </c>
      <c r="AW352" s="77">
        <v>15.1</v>
      </c>
      <c r="AX352" s="144">
        <f t="shared" si="29"/>
        <v>0.03</v>
      </c>
      <c r="AY352" s="144">
        <f t="shared" si="30"/>
        <v>0.02</v>
      </c>
      <c r="AZ352" s="144">
        <f t="shared" si="31"/>
        <v>0.17</v>
      </c>
      <c r="BA352" s="54">
        <f t="shared" si="32"/>
        <v>19.020211109990377</v>
      </c>
      <c r="BB352" s="54">
        <f t="shared" si="33"/>
        <v>14.474788890009627</v>
      </c>
    </row>
    <row r="353" spans="1:54" x14ac:dyDescent="0.25">
      <c r="A353" s="3">
        <v>40697</v>
      </c>
      <c r="B353" s="77">
        <v>9046.2800000000007</v>
      </c>
      <c r="C353" s="77">
        <v>927.36973</v>
      </c>
      <c r="D353" s="77">
        <v>23.583500000000001</v>
      </c>
      <c r="E353" s="77">
        <f t="shared" si="35"/>
        <v>22.637900000000002</v>
      </c>
      <c r="F353" s="77">
        <v>3.3039999999999998</v>
      </c>
      <c r="G353" s="77">
        <v>-0.22409999999999999</v>
      </c>
      <c r="H353">
        <v>0</v>
      </c>
      <c r="I353" s="78">
        <v>9070</v>
      </c>
      <c r="J353">
        <v>201106</v>
      </c>
      <c r="K353" s="78">
        <v>9070</v>
      </c>
      <c r="L353" s="77">
        <f t="shared" si="34"/>
        <v>23.719999999999345</v>
      </c>
      <c r="M353" s="78">
        <v>3331</v>
      </c>
      <c r="N353" s="78">
        <v>64.091250000000002</v>
      </c>
      <c r="O353" s="78">
        <v>-557</v>
      </c>
      <c r="P353" s="78">
        <v>-2.1845500000000002</v>
      </c>
      <c r="Q353" s="144">
        <v>3191.75</v>
      </c>
      <c r="R353" s="78">
        <v>880</v>
      </c>
      <c r="S353" s="78">
        <v>3186</v>
      </c>
      <c r="T353" s="78">
        <v>-2474</v>
      </c>
      <c r="U353" s="78">
        <v>34100</v>
      </c>
      <c r="V353" s="219">
        <v>7.2551319648093845E-2</v>
      </c>
      <c r="W353" s="78">
        <v>6706</v>
      </c>
      <c r="X353" s="78">
        <v>1169</v>
      </c>
      <c r="Y353" s="78">
        <v>12211</v>
      </c>
      <c r="Z353" s="78">
        <v>9169</v>
      </c>
      <c r="AA353" s="78">
        <v>87.75</v>
      </c>
      <c r="AB353" s="78">
        <v>120.85</v>
      </c>
      <c r="AC353" s="78">
        <v>165718</v>
      </c>
      <c r="AD353" s="104">
        <v>5.0458999999999996</v>
      </c>
      <c r="AE353" s="78">
        <v>213408</v>
      </c>
      <c r="AF353" s="104">
        <v>3.1219600000000001</v>
      </c>
      <c r="AG353" s="78">
        <v>-68332</v>
      </c>
      <c r="AH353" s="104">
        <v>-3.0490599999999999</v>
      </c>
      <c r="AI353" s="78">
        <v>-27981</v>
      </c>
      <c r="AJ353" s="104">
        <v>-0.68908000000000003</v>
      </c>
      <c r="AK353" s="78">
        <v>9200</v>
      </c>
      <c r="AL353" s="78">
        <v>8600</v>
      </c>
      <c r="AM353" s="8">
        <v>9100</v>
      </c>
      <c r="AN353" s="78">
        <v>174</v>
      </c>
      <c r="AO353" s="78">
        <v>9200</v>
      </c>
      <c r="AP353" s="78">
        <v>8300</v>
      </c>
      <c r="AQ353" s="78">
        <v>8900</v>
      </c>
      <c r="AR353" s="78">
        <v>370</v>
      </c>
      <c r="AS353" s="78">
        <v>0</v>
      </c>
      <c r="AT353" s="78">
        <v>0</v>
      </c>
      <c r="AU353" s="78">
        <v>0</v>
      </c>
      <c r="AV353" s="78">
        <v>0</v>
      </c>
      <c r="AW353" s="77">
        <v>14.87</v>
      </c>
      <c r="AX353" s="144">
        <f t="shared" si="29"/>
        <v>0.03</v>
      </c>
      <c r="AY353" s="144">
        <f t="shared" si="30"/>
        <v>0.02</v>
      </c>
      <c r="AZ353" s="144">
        <f t="shared" si="31"/>
        <v>0.14000000000000001</v>
      </c>
      <c r="BA353" s="54">
        <f t="shared" si="32"/>
        <v>18.992029583669861</v>
      </c>
      <c r="BB353" s="54">
        <f t="shared" si="33"/>
        <v>14.228970416330142</v>
      </c>
    </row>
    <row r="354" spans="1:54" x14ac:dyDescent="0.25">
      <c r="A354" s="3">
        <v>40701</v>
      </c>
      <c r="B354" s="77">
        <v>9057.1</v>
      </c>
      <c r="C354" s="77">
        <v>912.85226999999998</v>
      </c>
      <c r="D354" s="77">
        <v>-10.8561</v>
      </c>
      <c r="E354" s="77">
        <f t="shared" si="35"/>
        <v>-105.59090000000003</v>
      </c>
      <c r="F354" s="77">
        <v>-1.7156</v>
      </c>
      <c r="G354" s="77">
        <v>5.2153</v>
      </c>
      <c r="H354">
        <v>0</v>
      </c>
      <c r="I354" s="78">
        <v>9095</v>
      </c>
      <c r="J354">
        <v>201106</v>
      </c>
      <c r="K354" s="78">
        <v>9095</v>
      </c>
      <c r="L354" s="77">
        <f t="shared" si="34"/>
        <v>37.899999999999636</v>
      </c>
      <c r="M354" s="78">
        <v>2068</v>
      </c>
      <c r="N354" s="78">
        <v>41.326520000000002</v>
      </c>
      <c r="O354" s="78">
        <v>-1783</v>
      </c>
      <c r="P354" s="78">
        <v>-7.76539</v>
      </c>
      <c r="Q354" s="144">
        <v>1622.25</v>
      </c>
      <c r="R354" s="78">
        <v>730</v>
      </c>
      <c r="S354" s="78">
        <v>3659</v>
      </c>
      <c r="T354" s="78">
        <v>-3617</v>
      </c>
      <c r="U354" s="78">
        <v>34386</v>
      </c>
      <c r="V354" s="219">
        <v>0.10518815797126738</v>
      </c>
      <c r="W354" s="78">
        <v>5605</v>
      </c>
      <c r="X354" s="78">
        <v>-469</v>
      </c>
      <c r="Y354" s="78">
        <v>10762</v>
      </c>
      <c r="Z354" s="78">
        <v>7426</v>
      </c>
      <c r="AA354" s="78">
        <v>93.27</v>
      </c>
      <c r="AB354" s="78">
        <v>119.48</v>
      </c>
      <c r="AC354" s="78">
        <v>172753</v>
      </c>
      <c r="AD354" s="104">
        <v>5.4375999999999998</v>
      </c>
      <c r="AE354" s="78">
        <v>221751</v>
      </c>
      <c r="AF354" s="104">
        <v>3.0806800000000001</v>
      </c>
      <c r="AG354" s="78">
        <v>-82057</v>
      </c>
      <c r="AH354" s="104">
        <v>-3.6440800000000002</v>
      </c>
      <c r="AI354" s="78">
        <v>-13569</v>
      </c>
      <c r="AJ354" s="104">
        <v>-0.49081000000000002</v>
      </c>
      <c r="AK354" s="78">
        <v>9200</v>
      </c>
      <c r="AL354" s="78">
        <v>8600</v>
      </c>
      <c r="AM354" s="8">
        <v>9100</v>
      </c>
      <c r="AN354" s="78">
        <v>162</v>
      </c>
      <c r="AO354" s="78">
        <v>9200</v>
      </c>
      <c r="AP354" s="78">
        <v>8300</v>
      </c>
      <c r="AQ354" s="78">
        <v>8900</v>
      </c>
      <c r="AR354" s="78">
        <v>373</v>
      </c>
      <c r="AS354" s="78">
        <v>0</v>
      </c>
      <c r="AT354" s="78">
        <v>0</v>
      </c>
      <c r="AU354" s="78">
        <v>0</v>
      </c>
      <c r="AV354" s="78">
        <v>0</v>
      </c>
      <c r="AW354" s="77">
        <v>15.8</v>
      </c>
      <c r="AX354" s="144">
        <f t="shared" si="29"/>
        <v>0.24</v>
      </c>
      <c r="AY354" s="144">
        <f t="shared" si="30"/>
        <v>0.14000000000000001</v>
      </c>
      <c r="AZ354" s="144">
        <f t="shared" si="31"/>
        <v>0.3</v>
      </c>
      <c r="BA354" s="54">
        <f t="shared" si="32"/>
        <v>18.881989088006176</v>
      </c>
      <c r="BB354" s="54">
        <f t="shared" si="33"/>
        <v>14.160010911993833</v>
      </c>
    </row>
    <row r="355" spans="1:54" x14ac:dyDescent="0.25">
      <c r="A355" s="3">
        <v>40702</v>
      </c>
      <c r="B355" s="77">
        <v>9007.5300000000007</v>
      </c>
      <c r="C355" s="77">
        <v>929.82186999999999</v>
      </c>
      <c r="D355" s="77">
        <v>8.9220000000000006</v>
      </c>
      <c r="E355" s="77">
        <f t="shared" si="35"/>
        <v>-141.66070000000002</v>
      </c>
      <c r="F355" s="77">
        <v>-0.50290000000000001</v>
      </c>
      <c r="G355" s="77">
        <v>-16.854300000000002</v>
      </c>
      <c r="H355">
        <v>0</v>
      </c>
      <c r="I355" s="78">
        <v>9031</v>
      </c>
      <c r="J355">
        <v>201106</v>
      </c>
      <c r="K355" s="78">
        <v>9031</v>
      </c>
      <c r="L355" s="77">
        <f t="shared" si="34"/>
        <v>23.469999999999345</v>
      </c>
      <c r="M355" s="78">
        <v>1300</v>
      </c>
      <c r="N355" s="78">
        <v>27.562429999999999</v>
      </c>
      <c r="O355" s="78">
        <v>-1381</v>
      </c>
      <c r="P355" s="78">
        <v>-5.8713600000000001</v>
      </c>
      <c r="Q355" s="144">
        <v>954.75</v>
      </c>
      <c r="R355" s="78">
        <v>593</v>
      </c>
      <c r="S355" s="78">
        <v>1017</v>
      </c>
      <c r="T355" s="78">
        <v>-4335</v>
      </c>
      <c r="U355" s="78">
        <v>32975</v>
      </c>
      <c r="V355" s="219">
        <v>0.13146322971948446</v>
      </c>
      <c r="W355" s="78">
        <v>3303</v>
      </c>
      <c r="X355" s="78">
        <v>1125</v>
      </c>
      <c r="Y355" s="78">
        <v>9524</v>
      </c>
      <c r="Z355" s="78">
        <v>11224</v>
      </c>
      <c r="AA355" s="78">
        <v>95.37</v>
      </c>
      <c r="AB355" s="78">
        <v>119.82</v>
      </c>
      <c r="AC355" s="78">
        <v>174572</v>
      </c>
      <c r="AD355" s="104">
        <v>4.2735399999999997</v>
      </c>
      <c r="AE355" s="78">
        <v>232959</v>
      </c>
      <c r="AF355" s="104">
        <v>3.6191</v>
      </c>
      <c r="AG355" s="78">
        <v>-87393</v>
      </c>
      <c r="AH355" s="104">
        <v>-3.1547200000000002</v>
      </c>
      <c r="AI355" s="78">
        <v>-9103</v>
      </c>
      <c r="AJ355" s="104">
        <v>-0.62643000000000004</v>
      </c>
      <c r="AK355" s="78">
        <v>9200</v>
      </c>
      <c r="AL355" s="78">
        <v>8600</v>
      </c>
      <c r="AM355" s="8">
        <v>9000</v>
      </c>
      <c r="AN355" s="78">
        <v>157</v>
      </c>
      <c r="AO355" s="78">
        <v>9200</v>
      </c>
      <c r="AP355" s="78">
        <v>8300</v>
      </c>
      <c r="AQ355" s="78">
        <v>8900</v>
      </c>
      <c r="AR355" s="78">
        <v>368</v>
      </c>
      <c r="AS355" s="78">
        <v>0</v>
      </c>
      <c r="AT355" s="78">
        <v>0</v>
      </c>
      <c r="AU355" s="78">
        <v>0</v>
      </c>
      <c r="AV355" s="78">
        <v>0</v>
      </c>
      <c r="AW355" s="77">
        <v>15.92</v>
      </c>
      <c r="AX355" s="144">
        <f t="shared" si="29"/>
        <v>0.27</v>
      </c>
      <c r="AY355" s="144">
        <f t="shared" si="30"/>
        <v>0.16</v>
      </c>
      <c r="AZ355" s="144">
        <f t="shared" si="31"/>
        <v>0.31</v>
      </c>
      <c r="BA355" s="54">
        <f t="shared" si="32"/>
        <v>18.742742295946499</v>
      </c>
      <c r="BB355" s="54">
        <f t="shared" si="33"/>
        <v>14.123257704053501</v>
      </c>
    </row>
    <row r="356" spans="1:54" x14ac:dyDescent="0.25">
      <c r="A356" s="3">
        <v>40703</v>
      </c>
      <c r="B356" s="77">
        <v>9000.94</v>
      </c>
      <c r="C356" s="77">
        <v>810.45952</v>
      </c>
      <c r="D356" s="77">
        <v>-9.5326000000000004</v>
      </c>
      <c r="E356" s="77">
        <f t="shared" si="35"/>
        <v>-200.43759999999997</v>
      </c>
      <c r="F356" s="77">
        <v>-6.2419000000000002</v>
      </c>
      <c r="G356" s="77">
        <v>-2.4034999999999997</v>
      </c>
      <c r="H356">
        <v>0</v>
      </c>
      <c r="I356" s="78">
        <v>9031</v>
      </c>
      <c r="J356">
        <v>201106</v>
      </c>
      <c r="K356" s="78">
        <v>9031</v>
      </c>
      <c r="L356" s="77">
        <f t="shared" si="34"/>
        <v>30.059999999999491</v>
      </c>
      <c r="M356" s="78">
        <v>1183</v>
      </c>
      <c r="N356" s="78">
        <v>25.373750000000001</v>
      </c>
      <c r="O356" s="78">
        <v>-1273</v>
      </c>
      <c r="P356" s="78">
        <v>-5.3873300000000004</v>
      </c>
      <c r="Q356" s="144">
        <v>864.75</v>
      </c>
      <c r="R356" s="78">
        <v>380</v>
      </c>
      <c r="S356" s="78">
        <v>-589</v>
      </c>
      <c r="T356" s="78">
        <v>-4303</v>
      </c>
      <c r="U356" s="78">
        <v>33645</v>
      </c>
      <c r="V356" s="219">
        <v>0.12789418932976668</v>
      </c>
      <c r="W356" s="78">
        <v>2737</v>
      </c>
      <c r="X356" s="78">
        <v>5410</v>
      </c>
      <c r="Y356" s="78">
        <v>8848</v>
      </c>
      <c r="Z356" s="78">
        <v>9897</v>
      </c>
      <c r="AA356" s="78">
        <v>113.25</v>
      </c>
      <c r="AB356" s="78">
        <v>122.65</v>
      </c>
      <c r="AC356" s="78">
        <v>174990</v>
      </c>
      <c r="AD356" s="104">
        <v>3.97858</v>
      </c>
      <c r="AE356" s="78">
        <v>248944</v>
      </c>
      <c r="AF356" s="104">
        <v>3.7249699999999999</v>
      </c>
      <c r="AG356" s="78">
        <v>-91828</v>
      </c>
      <c r="AH356" s="104">
        <v>-2.8946299999999998</v>
      </c>
      <c r="AI356" s="78">
        <v>-19324</v>
      </c>
      <c r="AJ356" s="104">
        <v>-0.84869000000000006</v>
      </c>
      <c r="AK356" s="78">
        <v>9200</v>
      </c>
      <c r="AL356" s="78">
        <v>8600</v>
      </c>
      <c r="AM356" s="8">
        <v>9000</v>
      </c>
      <c r="AN356" s="78">
        <v>141</v>
      </c>
      <c r="AO356" s="78">
        <v>9200</v>
      </c>
      <c r="AP356" s="78">
        <v>8300</v>
      </c>
      <c r="AQ356" s="78">
        <v>8900</v>
      </c>
      <c r="AR356" s="78">
        <v>367</v>
      </c>
      <c r="AS356" s="78">
        <v>0</v>
      </c>
      <c r="AT356" s="78">
        <v>0</v>
      </c>
      <c r="AU356" s="78">
        <v>0</v>
      </c>
      <c r="AV356" s="78">
        <v>0</v>
      </c>
      <c r="AW356" s="77">
        <v>16.04</v>
      </c>
      <c r="AX356" s="144">
        <f t="shared" si="29"/>
        <v>0.31</v>
      </c>
      <c r="AY356" s="144">
        <f t="shared" si="30"/>
        <v>0.18</v>
      </c>
      <c r="AZ356" s="144">
        <f t="shared" si="31"/>
        <v>0.32</v>
      </c>
      <c r="BA356" s="54">
        <f t="shared" si="32"/>
        <v>18.421956153409667</v>
      </c>
      <c r="BB356" s="54">
        <f t="shared" si="33"/>
        <v>14.20304384659034</v>
      </c>
    </row>
    <row r="357" spans="1:54" x14ac:dyDescent="0.25">
      <c r="A357" s="3">
        <v>40704</v>
      </c>
      <c r="B357" s="77">
        <v>8837.82</v>
      </c>
      <c r="C357" s="77">
        <v>1131.2594999999999</v>
      </c>
      <c r="D357" s="77">
        <v>-143.86959999999999</v>
      </c>
      <c r="E357" s="77">
        <f t="shared" si="35"/>
        <v>-314.96950000000004</v>
      </c>
      <c r="F357" s="77">
        <v>0.22760000000000002</v>
      </c>
      <c r="G357" s="77">
        <v>-33.342800000000004</v>
      </c>
      <c r="H357">
        <v>0</v>
      </c>
      <c r="I357" s="78">
        <v>8829</v>
      </c>
      <c r="J357">
        <v>201106</v>
      </c>
      <c r="K357" s="78">
        <v>8829</v>
      </c>
      <c r="L357" s="77">
        <f t="shared" si="34"/>
        <v>-8.819999999999709</v>
      </c>
      <c r="M357" s="78">
        <v>-2864</v>
      </c>
      <c r="N357" s="78">
        <v>-45.346179999999997</v>
      </c>
      <c r="O357" s="78">
        <v>30</v>
      </c>
      <c r="P357" s="78">
        <v>0.53778000000000004</v>
      </c>
      <c r="Q357" s="144">
        <v>-2856.5</v>
      </c>
      <c r="R357" s="78">
        <v>-27</v>
      </c>
      <c r="S357" s="78">
        <v>-1560</v>
      </c>
      <c r="T357" s="78">
        <v>-7265</v>
      </c>
      <c r="U357" s="78">
        <v>35323</v>
      </c>
      <c r="V357" s="219">
        <v>0.20567335730260736</v>
      </c>
      <c r="W357" s="78">
        <v>3716</v>
      </c>
      <c r="X357" s="78">
        <v>6224</v>
      </c>
      <c r="Y357" s="78">
        <v>4534</v>
      </c>
      <c r="Z357" s="78">
        <v>9058</v>
      </c>
      <c r="AA357" s="78">
        <v>103.36</v>
      </c>
      <c r="AB357" s="78">
        <v>110.24</v>
      </c>
      <c r="AC357" s="78">
        <v>190267</v>
      </c>
      <c r="AD357" s="104">
        <v>2.6425100000000001</v>
      </c>
      <c r="AE357" s="78">
        <v>266233</v>
      </c>
      <c r="AF357" s="104">
        <v>6.4473000000000003</v>
      </c>
      <c r="AG357" s="78">
        <v>-141746</v>
      </c>
      <c r="AH357" s="104">
        <v>-2.33426</v>
      </c>
      <c r="AI357" s="78">
        <v>20979</v>
      </c>
      <c r="AJ357" s="104">
        <v>-0.19647000000000001</v>
      </c>
      <c r="AK357" s="78">
        <v>9200</v>
      </c>
      <c r="AL357" s="78">
        <v>8700</v>
      </c>
      <c r="AM357" s="8">
        <v>8800</v>
      </c>
      <c r="AN357" s="78">
        <v>132</v>
      </c>
      <c r="AO357" s="78">
        <v>9200</v>
      </c>
      <c r="AP357" s="78">
        <v>8300</v>
      </c>
      <c r="AQ357" s="78">
        <v>8700</v>
      </c>
      <c r="AR357" s="78">
        <v>371</v>
      </c>
      <c r="AS357" s="78">
        <v>0</v>
      </c>
      <c r="AT357" s="78">
        <v>0</v>
      </c>
      <c r="AU357" s="78">
        <v>0</v>
      </c>
      <c r="AV357" s="78">
        <v>0</v>
      </c>
      <c r="AW357" s="77">
        <v>16.690000000000001</v>
      </c>
      <c r="AX357" s="144">
        <f t="shared" si="29"/>
        <v>0.44</v>
      </c>
      <c r="AY357" s="144">
        <f t="shared" si="30"/>
        <v>0.38</v>
      </c>
      <c r="AZ357" s="144">
        <f t="shared" si="31"/>
        <v>0.45</v>
      </c>
      <c r="BA357" s="54">
        <f t="shared" si="32"/>
        <v>18.239863171725194</v>
      </c>
      <c r="BB357" s="54">
        <f t="shared" si="33"/>
        <v>14.266136828274806</v>
      </c>
    </row>
    <row r="358" spans="1:54" x14ac:dyDescent="0.25">
      <c r="A358" s="3">
        <v>40707</v>
      </c>
      <c r="B358" s="77">
        <v>8712.9500000000007</v>
      </c>
      <c r="C358" s="77">
        <v>996.40326000000005</v>
      </c>
      <c r="D358" s="77">
        <v>-158.90350000000001</v>
      </c>
      <c r="E358" s="77">
        <f t="shared" si="35"/>
        <v>-428.74</v>
      </c>
      <c r="F358" s="77">
        <v>-4.9374000000000002</v>
      </c>
      <c r="G358" s="77">
        <v>-25.376899999999999</v>
      </c>
      <c r="H358">
        <v>0</v>
      </c>
      <c r="I358" s="78">
        <v>8744</v>
      </c>
      <c r="J358">
        <v>201106</v>
      </c>
      <c r="K358" s="78">
        <v>8744</v>
      </c>
      <c r="L358" s="77">
        <f t="shared" si="34"/>
        <v>31.049999999999272</v>
      </c>
      <c r="M358" s="78">
        <v>-979</v>
      </c>
      <c r="N358" s="78">
        <v>-11.928290000000001</v>
      </c>
      <c r="O358" s="78">
        <v>527</v>
      </c>
      <c r="P358" s="78">
        <v>2.66906</v>
      </c>
      <c r="Q358" s="144">
        <v>-847.25</v>
      </c>
      <c r="R358" s="78">
        <v>36</v>
      </c>
      <c r="S358" s="78">
        <v>-2571</v>
      </c>
      <c r="T358" s="78">
        <v>-5911</v>
      </c>
      <c r="U358" s="78">
        <v>34836</v>
      </c>
      <c r="V358" s="219">
        <v>0.16968078998736938</v>
      </c>
      <c r="W358" s="78">
        <v>4438</v>
      </c>
      <c r="X358" s="78">
        <v>6817</v>
      </c>
      <c r="Y358" s="78">
        <v>6298</v>
      </c>
      <c r="Z358" s="78">
        <v>10915</v>
      </c>
      <c r="AA358" s="78">
        <v>121.54</v>
      </c>
      <c r="AB358" s="78">
        <v>97.58</v>
      </c>
      <c r="AC358" s="78">
        <v>202871</v>
      </c>
      <c r="AD358" s="104">
        <v>2.1765599999999998</v>
      </c>
      <c r="AE358" s="78">
        <v>264663</v>
      </c>
      <c r="AF358" s="104">
        <v>7.4109800000000003</v>
      </c>
      <c r="AG358" s="78">
        <v>-189658</v>
      </c>
      <c r="AH358" s="104">
        <v>-2.39805</v>
      </c>
      <c r="AI358" s="78">
        <v>15492</v>
      </c>
      <c r="AJ358" s="104">
        <v>-0.5706</v>
      </c>
      <c r="AK358" s="78">
        <v>9200</v>
      </c>
      <c r="AL358" s="78">
        <v>8600</v>
      </c>
      <c r="AM358" s="8">
        <v>8700</v>
      </c>
      <c r="AN358" s="78">
        <v>104.5</v>
      </c>
      <c r="AO358" s="78">
        <v>9200</v>
      </c>
      <c r="AP358" s="78">
        <v>8300</v>
      </c>
      <c r="AQ358" s="78">
        <v>8600</v>
      </c>
      <c r="AR358" s="78">
        <v>349</v>
      </c>
      <c r="AS358" s="78">
        <v>0</v>
      </c>
      <c r="AT358" s="78">
        <v>0</v>
      </c>
      <c r="AU358" s="78">
        <v>0</v>
      </c>
      <c r="AV358" s="78">
        <v>0</v>
      </c>
      <c r="AW358" s="77">
        <v>17.32</v>
      </c>
      <c r="AX358" s="144">
        <f t="shared" si="29"/>
        <v>0.68</v>
      </c>
      <c r="AY358" s="144">
        <f t="shared" si="30"/>
        <v>0.67</v>
      </c>
      <c r="AZ358" s="144">
        <f t="shared" si="31"/>
        <v>0.65</v>
      </c>
      <c r="BA358" s="54">
        <f t="shared" si="32"/>
        <v>18.154218712340899</v>
      </c>
      <c r="BB358" s="54">
        <f t="shared" si="33"/>
        <v>14.306781287659099</v>
      </c>
    </row>
    <row r="359" spans="1:54" x14ac:dyDescent="0.25">
      <c r="A359" s="3">
        <v>40708</v>
      </c>
      <c r="B359" s="77">
        <v>8829.2099999999991</v>
      </c>
      <c r="C359" s="77">
        <v>908.21932000000004</v>
      </c>
      <c r="D359" s="77">
        <v>-36.279299999999999</v>
      </c>
      <c r="E359" s="77">
        <f t="shared" si="35"/>
        <v>-399.29310000000004</v>
      </c>
      <c r="F359" s="77">
        <v>2.5773000000000001</v>
      </c>
      <c r="G359" s="77">
        <v>13.1572</v>
      </c>
      <c r="H359">
        <v>0</v>
      </c>
      <c r="I359" s="78">
        <v>8846</v>
      </c>
      <c r="J359">
        <v>201106</v>
      </c>
      <c r="K359" s="78">
        <v>8846</v>
      </c>
      <c r="L359" s="77">
        <f t="shared" si="34"/>
        <v>16.790000000000873</v>
      </c>
      <c r="M359" s="78">
        <v>-1212</v>
      </c>
      <c r="N359" s="78">
        <v>-16.653009999999998</v>
      </c>
      <c r="O359" s="78">
        <v>1020</v>
      </c>
      <c r="P359" s="78">
        <v>4.8008100000000002</v>
      </c>
      <c r="Q359" s="144">
        <v>-957</v>
      </c>
      <c r="R359" s="78">
        <v>859</v>
      </c>
      <c r="S359" s="78">
        <v>-2686</v>
      </c>
      <c r="T359" s="78">
        <v>-4631</v>
      </c>
      <c r="U359" s="78">
        <v>31922</v>
      </c>
      <c r="V359" s="219">
        <v>0.1450723638869745</v>
      </c>
      <c r="W359" s="78">
        <v>3356</v>
      </c>
      <c r="X359" s="78">
        <v>3356</v>
      </c>
      <c r="Y359" s="78">
        <v>4997</v>
      </c>
      <c r="Z359" s="78">
        <v>9072</v>
      </c>
      <c r="AA359" s="78">
        <v>98.02</v>
      </c>
      <c r="AB359" s="78">
        <v>104.75</v>
      </c>
      <c r="AC359" s="78">
        <v>213389</v>
      </c>
      <c r="AD359" s="104">
        <v>2.54786</v>
      </c>
      <c r="AE359" s="78">
        <v>270958</v>
      </c>
      <c r="AF359" s="104">
        <v>5.5469499999999998</v>
      </c>
      <c r="AG359" s="78">
        <v>-137179</v>
      </c>
      <c r="AH359" s="104">
        <v>-2.06121</v>
      </c>
      <c r="AI359" s="78">
        <v>-32326</v>
      </c>
      <c r="AJ359" s="104">
        <v>-0.62324000000000002</v>
      </c>
      <c r="AK359" s="78">
        <v>9200</v>
      </c>
      <c r="AL359" s="78">
        <v>8700</v>
      </c>
      <c r="AM359" s="8">
        <v>8800</v>
      </c>
      <c r="AN359" s="78">
        <v>75</v>
      </c>
      <c r="AO359" s="78">
        <v>9000</v>
      </c>
      <c r="AP359" s="78">
        <v>8300</v>
      </c>
      <c r="AQ359" s="78">
        <v>8700</v>
      </c>
      <c r="AR359" s="78">
        <v>328</v>
      </c>
      <c r="AS359" s="78">
        <v>0</v>
      </c>
      <c r="AT359" s="78">
        <v>0</v>
      </c>
      <c r="AU359" s="78">
        <v>0</v>
      </c>
      <c r="AV359" s="78">
        <v>0</v>
      </c>
      <c r="AW359" s="77">
        <v>16.54</v>
      </c>
      <c r="AX359" s="144">
        <f t="shared" ref="AX359:AX422" si="36">PERCENTRANK(AW330:AW359,AW359,2)</f>
        <v>0.41</v>
      </c>
      <c r="AY359" s="144">
        <f t="shared" ref="AY359:AY422" si="37">PERCENTRANK(AW310:AW359,AW359,2)</f>
        <v>0.34</v>
      </c>
      <c r="AZ359" s="144">
        <f t="shared" ref="AZ359:AZ422" si="38">PERCENTRANK(AW260:AW359,AW359,2)</f>
        <v>0.41</v>
      </c>
      <c r="BA359" s="54">
        <f t="shared" ref="BA359:BA422" si="39">AVERAGE(AW340:AW359)+2*_xlfn.STDEV.S(AW340:AW359)</f>
        <v>17.900840713143953</v>
      </c>
      <c r="BB359" s="54">
        <f t="shared" ref="BB359:BB422" si="40">AVERAGE(AW340:AW359)-2*_xlfn.STDEV.S(AW340:AW359)</f>
        <v>14.41415928685605</v>
      </c>
    </row>
    <row r="360" spans="1:54" x14ac:dyDescent="0.25">
      <c r="A360" s="3">
        <v>40709</v>
      </c>
      <c r="B360" s="77">
        <v>8831.4500000000007</v>
      </c>
      <c r="C360" s="77">
        <v>1284.7601400000001</v>
      </c>
      <c r="D360" s="77">
        <v>20.025199999999998</v>
      </c>
      <c r="E360" s="77">
        <f t="shared" si="35"/>
        <v>-311.77570000000003</v>
      </c>
      <c r="F360" s="77">
        <v>-4.3738999999999999</v>
      </c>
      <c r="G360" s="77">
        <v>-12.5251</v>
      </c>
      <c r="H360" t="s">
        <v>1623</v>
      </c>
      <c r="I360" s="78">
        <v>8839</v>
      </c>
      <c r="J360">
        <v>201107</v>
      </c>
      <c r="K360" s="78">
        <v>8628</v>
      </c>
      <c r="L360" s="77">
        <f t="shared" si="34"/>
        <v>-203.45000000000073</v>
      </c>
      <c r="M360" s="78">
        <v>-8300</v>
      </c>
      <c r="N360" s="78">
        <v>-141.75890999999999</v>
      </c>
      <c r="O360" s="78">
        <v>-2665</v>
      </c>
      <c r="P360" s="78">
        <v>-11.435930000000001</v>
      </c>
      <c r="Q360" s="144">
        <v>-8966.25</v>
      </c>
      <c r="R360" s="78">
        <v>679</v>
      </c>
      <c r="S360" s="78">
        <v>-1503</v>
      </c>
      <c r="T360" s="78">
        <v>-6676</v>
      </c>
      <c r="U360" s="78">
        <v>25074</v>
      </c>
      <c r="V360" s="219">
        <v>0.26625189439259789</v>
      </c>
      <c r="W360" s="78">
        <v>-1038</v>
      </c>
      <c r="X360" s="78">
        <v>-915</v>
      </c>
      <c r="Y360" s="78">
        <v>-5204</v>
      </c>
      <c r="Z360" s="78">
        <v>-2969</v>
      </c>
      <c r="AA360" s="78">
        <v>95.47</v>
      </c>
      <c r="AB360" s="78">
        <v>101.79</v>
      </c>
      <c r="AC360" s="78">
        <v>59691</v>
      </c>
      <c r="AD360" s="104">
        <v>1.4029100000000001</v>
      </c>
      <c r="AE360" s="78">
        <v>121666</v>
      </c>
      <c r="AF360" s="104">
        <v>6.3872400000000003</v>
      </c>
      <c r="AG360" s="78">
        <v>-36721</v>
      </c>
      <c r="AH360" s="104">
        <v>-1.3238799999999999</v>
      </c>
      <c r="AI360" s="78">
        <v>17807</v>
      </c>
      <c r="AJ360" s="104">
        <v>-1.04301</v>
      </c>
      <c r="AK360" s="78">
        <v>9000</v>
      </c>
      <c r="AL360" s="78">
        <v>8200</v>
      </c>
      <c r="AM360" s="8">
        <v>8600</v>
      </c>
      <c r="AN360" s="78">
        <v>335</v>
      </c>
      <c r="AO360" s="78">
        <v>10000</v>
      </c>
      <c r="AP360" s="78">
        <v>7000</v>
      </c>
      <c r="AQ360" s="78">
        <v>8400</v>
      </c>
      <c r="AR360" s="78">
        <v>610</v>
      </c>
      <c r="AS360" s="78">
        <v>0</v>
      </c>
      <c r="AT360" s="78">
        <v>0</v>
      </c>
      <c r="AU360" s="78">
        <v>0</v>
      </c>
      <c r="AV360" s="78">
        <v>0</v>
      </c>
      <c r="AW360" s="77">
        <v>16.95</v>
      </c>
      <c r="AX360" s="144">
        <f t="shared" si="36"/>
        <v>0.51</v>
      </c>
      <c r="AY360" s="144">
        <f t="shared" si="37"/>
        <v>0.44</v>
      </c>
      <c r="AZ360" s="144">
        <f t="shared" si="38"/>
        <v>0.49</v>
      </c>
      <c r="BA360" s="54">
        <f t="shared" si="39"/>
        <v>17.720741062556524</v>
      </c>
      <c r="BB360" s="54">
        <f t="shared" si="40"/>
        <v>14.507258937443478</v>
      </c>
    </row>
    <row r="361" spans="1:54" x14ac:dyDescent="0.25">
      <c r="A361" s="3">
        <v>40710</v>
      </c>
      <c r="B361" s="77">
        <v>8654.43</v>
      </c>
      <c r="C361" s="77">
        <v>1075.6741400000001</v>
      </c>
      <c r="D361" s="77">
        <v>-135.39099999999999</v>
      </c>
      <c r="E361" s="77">
        <f t="shared" si="35"/>
        <v>-453.60450000000003</v>
      </c>
      <c r="F361" s="77">
        <v>-5.7265999999999995</v>
      </c>
      <c r="G361" s="77">
        <v>-23.162500000000001</v>
      </c>
      <c r="H361">
        <v>0</v>
      </c>
      <c r="I361" s="78">
        <v>8493</v>
      </c>
      <c r="J361">
        <v>201107</v>
      </c>
      <c r="K361" s="78">
        <v>8493</v>
      </c>
      <c r="L361" s="77">
        <f t="shared" si="34"/>
        <v>-161.43000000000029</v>
      </c>
      <c r="M361" s="78">
        <v>-7810</v>
      </c>
      <c r="N361" s="78">
        <v>-131.24096</v>
      </c>
      <c r="O361" s="78">
        <v>-2311</v>
      </c>
      <c r="P361" s="78">
        <v>-9.7408699999999993</v>
      </c>
      <c r="Q361" s="144">
        <v>-8387.75</v>
      </c>
      <c r="R361" s="78">
        <v>626</v>
      </c>
      <c r="S361" s="78">
        <v>-3612</v>
      </c>
      <c r="T361" s="78">
        <v>-6969</v>
      </c>
      <c r="U361" s="78">
        <v>30674</v>
      </c>
      <c r="V361" s="219">
        <v>0.22719567060050858</v>
      </c>
      <c r="W361" s="78">
        <v>-1739</v>
      </c>
      <c r="X361" s="78">
        <v>-1868</v>
      </c>
      <c r="Y361" s="78">
        <v>-7059</v>
      </c>
      <c r="Z361" s="78">
        <v>-2627</v>
      </c>
      <c r="AA361" s="78">
        <v>114.99</v>
      </c>
      <c r="AB361" s="78">
        <v>109.09</v>
      </c>
      <c r="AC361" s="78">
        <v>68660</v>
      </c>
      <c r="AD361" s="104">
        <v>1.1409199999999999</v>
      </c>
      <c r="AE361" s="78">
        <v>154995</v>
      </c>
      <c r="AF361" s="104">
        <v>9.7696400000000008</v>
      </c>
      <c r="AG361" s="78">
        <v>-48042</v>
      </c>
      <c r="AH361" s="104">
        <v>-1.2433700000000001</v>
      </c>
      <c r="AI361" s="78">
        <v>17978</v>
      </c>
      <c r="AJ361" s="104">
        <v>-2.1001099999999999</v>
      </c>
      <c r="AK361" s="78">
        <v>9000</v>
      </c>
      <c r="AL361" s="78">
        <v>8200</v>
      </c>
      <c r="AM361" s="8">
        <v>8500</v>
      </c>
      <c r="AN361" s="78">
        <v>347</v>
      </c>
      <c r="AO361" s="78">
        <v>9300</v>
      </c>
      <c r="AP361" s="78">
        <v>7600</v>
      </c>
      <c r="AQ361" s="78">
        <v>8400</v>
      </c>
      <c r="AR361" s="78">
        <v>478</v>
      </c>
      <c r="AS361" s="78">
        <v>0</v>
      </c>
      <c r="AT361" s="78">
        <v>0</v>
      </c>
      <c r="AU361" s="78">
        <v>0</v>
      </c>
      <c r="AV361" s="78">
        <v>0</v>
      </c>
      <c r="AW361" s="77">
        <v>17.239999999999998</v>
      </c>
      <c r="AX361" s="144">
        <f t="shared" si="36"/>
        <v>0.68</v>
      </c>
      <c r="AY361" s="144">
        <f t="shared" si="37"/>
        <v>0.63</v>
      </c>
      <c r="AZ361" s="144">
        <f t="shared" si="38"/>
        <v>0.63</v>
      </c>
      <c r="BA361" s="54">
        <f t="shared" si="39"/>
        <v>17.768691800587547</v>
      </c>
      <c r="BB361" s="54">
        <f t="shared" si="40"/>
        <v>14.486308199412456</v>
      </c>
    </row>
    <row r="362" spans="1:54" x14ac:dyDescent="0.25">
      <c r="A362" s="3">
        <v>40711</v>
      </c>
      <c r="B362" s="77">
        <v>8636.1</v>
      </c>
      <c r="C362" s="77">
        <v>1121.4698800000001</v>
      </c>
      <c r="D362" s="77">
        <v>-32.9285</v>
      </c>
      <c r="E362" s="77">
        <f t="shared" si="35"/>
        <v>-519.25390000000004</v>
      </c>
      <c r="F362" s="77">
        <v>5.8636999999999997</v>
      </c>
      <c r="G362" s="77">
        <v>-12.914100000000001</v>
      </c>
      <c r="H362">
        <v>0</v>
      </c>
      <c r="I362" s="78">
        <v>8461</v>
      </c>
      <c r="J362">
        <v>201107</v>
      </c>
      <c r="K362" s="78">
        <v>8461</v>
      </c>
      <c r="L362" s="77">
        <f t="shared" si="34"/>
        <v>-175.10000000000036</v>
      </c>
      <c r="M362" s="78">
        <v>-8509</v>
      </c>
      <c r="N362" s="78">
        <v>-142.59617</v>
      </c>
      <c r="O362" s="78">
        <v>-2461</v>
      </c>
      <c r="P362" s="78">
        <v>-10.34118</v>
      </c>
      <c r="Q362" s="144">
        <v>-9124.25</v>
      </c>
      <c r="R362" s="78">
        <v>803</v>
      </c>
      <c r="S362" s="78">
        <v>-4112</v>
      </c>
      <c r="T362" s="78">
        <v>-6895</v>
      </c>
      <c r="U362" s="78">
        <v>31782</v>
      </c>
      <c r="V362" s="219">
        <v>0.2169466993895916</v>
      </c>
      <c r="W362" s="78">
        <v>-2827</v>
      </c>
      <c r="X362" s="78">
        <v>-2956</v>
      </c>
      <c r="Y362" s="78">
        <v>-7888</v>
      </c>
      <c r="Z362" s="78">
        <v>-3395</v>
      </c>
      <c r="AA362" s="78">
        <v>108.5</v>
      </c>
      <c r="AB362" s="78">
        <v>108.1</v>
      </c>
      <c r="AC362" s="78">
        <v>80554</v>
      </c>
      <c r="AD362" s="104">
        <v>1.35954</v>
      </c>
      <c r="AE362" s="78">
        <v>163716</v>
      </c>
      <c r="AF362" s="104">
        <v>10.661009999999999</v>
      </c>
      <c r="AG362" s="78">
        <v>-55700</v>
      </c>
      <c r="AH362" s="104">
        <v>-1.5198700000000001</v>
      </c>
      <c r="AI362" s="78">
        <v>23241</v>
      </c>
      <c r="AJ362" s="104">
        <v>-2.3593799999999998</v>
      </c>
      <c r="AK362" s="78">
        <v>9000</v>
      </c>
      <c r="AL362" s="78">
        <v>8000</v>
      </c>
      <c r="AM362" s="8">
        <v>8500</v>
      </c>
      <c r="AN362" s="78">
        <v>352</v>
      </c>
      <c r="AO362" s="78">
        <v>9300</v>
      </c>
      <c r="AP362" s="78">
        <v>7600</v>
      </c>
      <c r="AQ362" s="78">
        <v>8300</v>
      </c>
      <c r="AR362" s="78">
        <v>506</v>
      </c>
      <c r="AS362" s="78">
        <v>0</v>
      </c>
      <c r="AT362" s="78">
        <v>0</v>
      </c>
      <c r="AU362" s="78">
        <v>0</v>
      </c>
      <c r="AV362" s="78">
        <v>0</v>
      </c>
      <c r="AW362" s="77">
        <v>17.86</v>
      </c>
      <c r="AX362" s="144">
        <f t="shared" si="36"/>
        <v>0.89</v>
      </c>
      <c r="AY362" s="144">
        <f t="shared" si="37"/>
        <v>0.79</v>
      </c>
      <c r="AZ362" s="144">
        <f t="shared" si="38"/>
        <v>0.76</v>
      </c>
      <c r="BA362" s="54">
        <f t="shared" si="39"/>
        <v>17.925356377443077</v>
      </c>
      <c r="BB362" s="54">
        <f t="shared" si="40"/>
        <v>14.401643622556922</v>
      </c>
    </row>
    <row r="363" spans="1:54" x14ac:dyDescent="0.25">
      <c r="A363" s="3">
        <v>40714</v>
      </c>
      <c r="B363" s="77">
        <v>8530.68</v>
      </c>
      <c r="C363" s="77">
        <v>953.37825999999995</v>
      </c>
      <c r="D363" s="77">
        <v>-9.0885999999999996</v>
      </c>
      <c r="E363" s="77">
        <f t="shared" si="35"/>
        <v>-507.77979999999997</v>
      </c>
      <c r="F363" s="77">
        <v>-3.3138000000000001</v>
      </c>
      <c r="G363" s="77">
        <v>-14.609300000000001</v>
      </c>
      <c r="H363">
        <v>0</v>
      </c>
      <c r="I363" s="78">
        <v>8401</v>
      </c>
      <c r="J363">
        <v>201107</v>
      </c>
      <c r="K363" s="78">
        <v>8401</v>
      </c>
      <c r="L363" s="77">
        <f t="shared" si="34"/>
        <v>-129.68000000000029</v>
      </c>
      <c r="M363" s="78">
        <v>-6409</v>
      </c>
      <c r="N363" s="78">
        <v>-106.24369</v>
      </c>
      <c r="O363" s="78">
        <v>-2922</v>
      </c>
      <c r="P363" s="78">
        <v>-12.195460000000001</v>
      </c>
      <c r="Q363" s="144">
        <v>-7139.5</v>
      </c>
      <c r="R363" s="78">
        <v>834</v>
      </c>
      <c r="S363" s="78">
        <v>-4453</v>
      </c>
      <c r="T363" s="78">
        <v>-7062</v>
      </c>
      <c r="U363" s="78">
        <v>33398</v>
      </c>
      <c r="V363" s="219">
        <v>0.2114497874124199</v>
      </c>
      <c r="W363" s="78">
        <v>-987</v>
      </c>
      <c r="X363" s="78">
        <v>-1116</v>
      </c>
      <c r="Y363" s="78">
        <v>-7232</v>
      </c>
      <c r="Z363" s="78">
        <v>-4044</v>
      </c>
      <c r="AA363" s="78">
        <v>100.81</v>
      </c>
      <c r="AB363" s="78">
        <v>107.25</v>
      </c>
      <c r="AC363" s="78">
        <v>76730</v>
      </c>
      <c r="AD363" s="104">
        <v>0.84284999999999999</v>
      </c>
      <c r="AE363" s="78">
        <v>170325</v>
      </c>
      <c r="AF363" s="104">
        <v>11.0801</v>
      </c>
      <c r="AG363" s="78">
        <v>-65443</v>
      </c>
      <c r="AH363" s="104">
        <v>-1.2148699999999999</v>
      </c>
      <c r="AI363" s="78">
        <v>23590</v>
      </c>
      <c r="AJ363" s="104">
        <v>-2.3915899999999999</v>
      </c>
      <c r="AK363" s="78">
        <v>9000</v>
      </c>
      <c r="AL363" s="78">
        <v>8000</v>
      </c>
      <c r="AM363" s="8">
        <v>8400</v>
      </c>
      <c r="AN363" s="78">
        <v>344</v>
      </c>
      <c r="AO363" s="78">
        <v>8900</v>
      </c>
      <c r="AP363" s="78">
        <v>7600</v>
      </c>
      <c r="AQ363" s="78">
        <v>8300</v>
      </c>
      <c r="AR363" s="78">
        <v>495</v>
      </c>
      <c r="AS363" s="78">
        <v>0</v>
      </c>
      <c r="AT363" s="78">
        <v>0</v>
      </c>
      <c r="AU363" s="78">
        <v>0</v>
      </c>
      <c r="AV363" s="78">
        <v>0</v>
      </c>
      <c r="AW363" s="77">
        <v>18.54</v>
      </c>
      <c r="AX363" s="144">
        <f t="shared" si="36"/>
        <v>1</v>
      </c>
      <c r="AY363" s="144">
        <f t="shared" si="37"/>
        <v>0.95</v>
      </c>
      <c r="AZ363" s="144">
        <f t="shared" si="38"/>
        <v>0.9</v>
      </c>
      <c r="BA363" s="54">
        <f t="shared" si="39"/>
        <v>18.319598665834757</v>
      </c>
      <c r="BB363" s="54">
        <f t="shared" si="40"/>
        <v>14.209401334165246</v>
      </c>
    </row>
    <row r="364" spans="1:54" x14ac:dyDescent="0.25">
      <c r="A364" s="3">
        <v>40715</v>
      </c>
      <c r="B364" s="77">
        <v>8597.6200000000008</v>
      </c>
      <c r="C364" s="77">
        <v>1025.6941400000001</v>
      </c>
      <c r="D364" s="77">
        <v>52.281400000000005</v>
      </c>
      <c r="E364" s="77">
        <f t="shared" si="35"/>
        <v>-330.63739999999996</v>
      </c>
      <c r="F364" s="77">
        <v>6.8888999999999996</v>
      </c>
      <c r="G364" s="77">
        <v>7.4154999999999998</v>
      </c>
      <c r="H364">
        <v>0</v>
      </c>
      <c r="I364" s="78">
        <v>8465</v>
      </c>
      <c r="J364">
        <v>201107</v>
      </c>
      <c r="K364" s="78">
        <v>8465</v>
      </c>
      <c r="L364" s="77">
        <f t="shared" si="34"/>
        <v>-132.6200000000008</v>
      </c>
      <c r="M364" s="78">
        <v>-9889</v>
      </c>
      <c r="N364" s="78">
        <v>-166.01196999999999</v>
      </c>
      <c r="O364" s="78">
        <v>-2961</v>
      </c>
      <c r="P364" s="78">
        <v>-12.4689</v>
      </c>
      <c r="Q364" s="144">
        <v>-10629.25</v>
      </c>
      <c r="R364" s="78">
        <v>846</v>
      </c>
      <c r="S364" s="78">
        <v>-4435</v>
      </c>
      <c r="T364" s="78">
        <v>-6491</v>
      </c>
      <c r="U364" s="78">
        <v>33237</v>
      </c>
      <c r="V364" s="219">
        <v>0.19529440081836508</v>
      </c>
      <c r="W364" s="78">
        <v>-4296</v>
      </c>
      <c r="X364" s="78">
        <v>-6775</v>
      </c>
      <c r="Y364" s="78">
        <v>-10377</v>
      </c>
      <c r="Z364" s="78">
        <v>-8273</v>
      </c>
      <c r="AA364" s="78">
        <v>97.5</v>
      </c>
      <c r="AB364" s="78">
        <v>105.48</v>
      </c>
      <c r="AC364" s="78">
        <v>76697</v>
      </c>
      <c r="AD364" s="104">
        <v>0.77473000000000003</v>
      </c>
      <c r="AE364" s="78">
        <v>176528</v>
      </c>
      <c r="AF364" s="104">
        <v>9.0179500000000008</v>
      </c>
      <c r="AG364" s="78">
        <v>-73292</v>
      </c>
      <c r="AH364" s="104">
        <v>-1.4632000000000001</v>
      </c>
      <c r="AI364" s="78">
        <v>25141</v>
      </c>
      <c r="AJ364" s="104">
        <v>-1.80206</v>
      </c>
      <c r="AK364" s="78">
        <v>9000</v>
      </c>
      <c r="AL364" s="78">
        <v>8000</v>
      </c>
      <c r="AM364" s="8">
        <v>8500</v>
      </c>
      <c r="AN364" s="78">
        <v>322</v>
      </c>
      <c r="AO364" s="78">
        <v>8900</v>
      </c>
      <c r="AP364" s="78">
        <v>7600</v>
      </c>
      <c r="AQ364" s="78">
        <v>8300</v>
      </c>
      <c r="AR364" s="78">
        <v>468</v>
      </c>
      <c r="AS364" s="78">
        <v>0</v>
      </c>
      <c r="AT364" s="78">
        <v>0</v>
      </c>
      <c r="AU364" s="78">
        <v>0</v>
      </c>
      <c r="AV364" s="78">
        <v>0</v>
      </c>
      <c r="AW364" s="77">
        <v>17.52</v>
      </c>
      <c r="AX364" s="144">
        <f t="shared" si="36"/>
        <v>0.72</v>
      </c>
      <c r="AY364" s="144">
        <f t="shared" si="37"/>
        <v>0.65</v>
      </c>
      <c r="AZ364" s="144">
        <f t="shared" si="38"/>
        <v>0.66</v>
      </c>
      <c r="BA364" s="54">
        <f t="shared" si="39"/>
        <v>18.40086449865424</v>
      </c>
      <c r="BB364" s="54">
        <f t="shared" si="40"/>
        <v>14.183135501345756</v>
      </c>
    </row>
    <row r="365" spans="1:54" x14ac:dyDescent="0.25">
      <c r="A365" s="3">
        <v>40716</v>
      </c>
      <c r="B365" s="77">
        <v>8621.0400000000009</v>
      </c>
      <c r="C365" s="77">
        <v>1022.99189</v>
      </c>
      <c r="D365" s="77">
        <v>-4.7164000000000001</v>
      </c>
      <c r="E365" s="77">
        <f t="shared" si="35"/>
        <v>-309.46860000000004</v>
      </c>
      <c r="F365" s="77">
        <v>11.848599999999999</v>
      </c>
      <c r="G365" s="77">
        <v>8.7545000000000002</v>
      </c>
      <c r="H365">
        <v>0</v>
      </c>
      <c r="I365" s="78">
        <v>8441</v>
      </c>
      <c r="J365">
        <v>201107</v>
      </c>
      <c r="K365" s="78">
        <v>8441</v>
      </c>
      <c r="L365" s="77">
        <f t="shared" si="34"/>
        <v>-180.04000000000087</v>
      </c>
      <c r="M365" s="78">
        <v>-9922</v>
      </c>
      <c r="N365" s="78">
        <v>-166.05886000000001</v>
      </c>
      <c r="O365" s="78">
        <v>-3189</v>
      </c>
      <c r="P365" s="78">
        <v>-13.392799999999999</v>
      </c>
      <c r="Q365" s="144">
        <v>-10719.25</v>
      </c>
      <c r="R365" s="78">
        <v>1188</v>
      </c>
      <c r="S365" s="78">
        <v>-3943</v>
      </c>
      <c r="T365" s="78">
        <v>-6679</v>
      </c>
      <c r="U365" s="78">
        <v>33941</v>
      </c>
      <c r="V365" s="219">
        <v>0.19678265224949176</v>
      </c>
      <c r="W365" s="78">
        <v>-3780</v>
      </c>
      <c r="X365" s="78">
        <v>-3790</v>
      </c>
      <c r="Y365" s="78">
        <v>-11151</v>
      </c>
      <c r="Z365" s="78">
        <v>-8961</v>
      </c>
      <c r="AA365" s="78">
        <v>103.22</v>
      </c>
      <c r="AB365" s="78">
        <v>102.4</v>
      </c>
      <c r="AC365" s="78">
        <v>80874</v>
      </c>
      <c r="AD365" s="104">
        <v>0.85111999999999999</v>
      </c>
      <c r="AE365" s="78">
        <v>174884</v>
      </c>
      <c r="AF365" s="104">
        <v>9.1862200000000005</v>
      </c>
      <c r="AG365" s="78">
        <v>-75690</v>
      </c>
      <c r="AH365" s="104">
        <v>-1.2996099999999999</v>
      </c>
      <c r="AI365" s="78">
        <v>21755</v>
      </c>
      <c r="AJ365" s="104">
        <v>-1.96715</v>
      </c>
      <c r="AK365" s="78">
        <v>9000</v>
      </c>
      <c r="AL365" s="78">
        <v>8200</v>
      </c>
      <c r="AM365" s="8">
        <v>8400</v>
      </c>
      <c r="AN365" s="78">
        <v>326</v>
      </c>
      <c r="AO365" s="78">
        <v>9000</v>
      </c>
      <c r="AP365" s="78">
        <v>7600</v>
      </c>
      <c r="AQ365" s="78">
        <v>8300</v>
      </c>
      <c r="AR365" s="78">
        <v>459</v>
      </c>
      <c r="AS365" s="78">
        <v>0</v>
      </c>
      <c r="AT365" s="78">
        <v>0</v>
      </c>
      <c r="AU365" s="78">
        <v>0</v>
      </c>
      <c r="AV365" s="78">
        <v>0</v>
      </c>
      <c r="AW365" s="77">
        <v>17.84</v>
      </c>
      <c r="AX365" s="144">
        <f t="shared" si="36"/>
        <v>0.82</v>
      </c>
      <c r="AY365" s="144">
        <f t="shared" si="37"/>
        <v>0.75</v>
      </c>
      <c r="AZ365" s="144">
        <f t="shared" si="38"/>
        <v>0.74</v>
      </c>
      <c r="BA365" s="54">
        <f t="shared" si="39"/>
        <v>18.592150846561346</v>
      </c>
      <c r="BB365" s="54">
        <f t="shared" si="40"/>
        <v>14.154849153438656</v>
      </c>
    </row>
    <row r="366" spans="1:54" x14ac:dyDescent="0.25">
      <c r="A366" s="3">
        <v>40717</v>
      </c>
      <c r="B366" s="77">
        <v>8567.2800000000007</v>
      </c>
      <c r="C366" s="77">
        <v>941.48517000000004</v>
      </c>
      <c r="D366" s="77">
        <v>-6.6526999999999994</v>
      </c>
      <c r="E366" s="77">
        <f t="shared" si="35"/>
        <v>-202.53099999999995</v>
      </c>
      <c r="F366" s="77">
        <v>-1.5268000000000002</v>
      </c>
      <c r="G366" s="77">
        <v>4.1851000000000003</v>
      </c>
      <c r="H366">
        <v>0</v>
      </c>
      <c r="I366" s="78">
        <v>8395</v>
      </c>
      <c r="J366">
        <v>201107</v>
      </c>
      <c r="K366" s="78">
        <v>8395</v>
      </c>
      <c r="L366" s="77">
        <f t="shared" si="34"/>
        <v>-172.28000000000065</v>
      </c>
      <c r="M366" s="78">
        <v>-11857</v>
      </c>
      <c r="N366" s="78">
        <v>-197.65433999999999</v>
      </c>
      <c r="O366" s="78">
        <v>-3240</v>
      </c>
      <c r="P366" s="78">
        <v>-13.530570000000001</v>
      </c>
      <c r="Q366" s="144">
        <v>-12667</v>
      </c>
      <c r="R366" s="78">
        <v>852</v>
      </c>
      <c r="S366" s="78">
        <v>-4502</v>
      </c>
      <c r="T366" s="78">
        <v>-7001</v>
      </c>
      <c r="U366" s="78">
        <v>35212</v>
      </c>
      <c r="V366" s="219">
        <v>0.19882426445529933</v>
      </c>
      <c r="W366" s="78">
        <v>-4591</v>
      </c>
      <c r="X366" s="78">
        <v>-7154</v>
      </c>
      <c r="Y366" s="78">
        <v>-13111</v>
      </c>
      <c r="Z366" s="78">
        <v>-10685</v>
      </c>
      <c r="AA366" s="78">
        <v>94.07</v>
      </c>
      <c r="AB366" s="78">
        <v>101.81</v>
      </c>
      <c r="AC366" s="78">
        <v>79662</v>
      </c>
      <c r="AD366" s="104">
        <v>0.92920000000000003</v>
      </c>
      <c r="AE366" s="78">
        <v>188554</v>
      </c>
      <c r="AF366" s="104">
        <v>10.60807</v>
      </c>
      <c r="AG366" s="78">
        <v>-74323</v>
      </c>
      <c r="AH366" s="104">
        <v>-1.2377899999999999</v>
      </c>
      <c r="AI366" s="78">
        <v>23197</v>
      </c>
      <c r="AJ366" s="104">
        <v>-2.4060899999999998</v>
      </c>
      <c r="AK366" s="78">
        <v>9000</v>
      </c>
      <c r="AL366" s="78">
        <v>8000</v>
      </c>
      <c r="AM366" s="8">
        <v>8400</v>
      </c>
      <c r="AN366" s="78">
        <v>318</v>
      </c>
      <c r="AO366" s="78">
        <v>9000</v>
      </c>
      <c r="AP366" s="78">
        <v>7600</v>
      </c>
      <c r="AQ366" s="78">
        <v>8300</v>
      </c>
      <c r="AR366" s="78">
        <v>455</v>
      </c>
      <c r="AS366" s="78">
        <v>0</v>
      </c>
      <c r="AT366" s="78">
        <v>0</v>
      </c>
      <c r="AU366" s="78">
        <v>0</v>
      </c>
      <c r="AV366" s="78">
        <v>0</v>
      </c>
      <c r="AW366" s="77">
        <v>18.02</v>
      </c>
      <c r="AX366" s="144">
        <f t="shared" si="36"/>
        <v>0.96</v>
      </c>
      <c r="AY366" s="144">
        <f t="shared" si="37"/>
        <v>0.87</v>
      </c>
      <c r="AZ366" s="144">
        <f t="shared" si="38"/>
        <v>0.82</v>
      </c>
      <c r="BA366" s="54">
        <f t="shared" si="39"/>
        <v>18.77669013806468</v>
      </c>
      <c r="BB366" s="54">
        <f t="shared" si="40"/>
        <v>14.105309861935311</v>
      </c>
    </row>
    <row r="367" spans="1:54" x14ac:dyDescent="0.25">
      <c r="A367" s="3">
        <v>40718</v>
      </c>
      <c r="B367" s="77">
        <v>8532.83</v>
      </c>
      <c r="C367" s="77">
        <v>947.59222999999997</v>
      </c>
      <c r="D367" s="77">
        <v>6.0538999999999996</v>
      </c>
      <c r="E367" s="77">
        <f t="shared" si="35"/>
        <v>-174.65179999999998</v>
      </c>
      <c r="F367" s="77">
        <v>-2.6582999999999997</v>
      </c>
      <c r="G367" s="77">
        <v>2.0377999999999998</v>
      </c>
      <c r="H367">
        <v>0</v>
      </c>
      <c r="I367" s="78">
        <v>8411</v>
      </c>
      <c r="J367">
        <v>201107</v>
      </c>
      <c r="K367" s="78">
        <v>8411</v>
      </c>
      <c r="L367" s="77">
        <f t="shared" si="34"/>
        <v>-121.82999999999993</v>
      </c>
      <c r="M367" s="78">
        <v>-17430</v>
      </c>
      <c r="N367" s="78">
        <v>-291.72368</v>
      </c>
      <c r="O367" s="78">
        <v>-4079</v>
      </c>
      <c r="P367" s="78">
        <v>-17.078669999999999</v>
      </c>
      <c r="Q367" s="144">
        <v>-18449.75</v>
      </c>
      <c r="R367" s="78">
        <v>724</v>
      </c>
      <c r="S367" s="78">
        <v>-4056</v>
      </c>
      <c r="T367" s="78">
        <v>-7762</v>
      </c>
      <c r="U367" s="78">
        <v>36030</v>
      </c>
      <c r="V367" s="219">
        <v>0.21543158479045241</v>
      </c>
      <c r="W367" s="78">
        <v>-8868</v>
      </c>
      <c r="X367" s="78">
        <v>-12694</v>
      </c>
      <c r="Y367" s="78">
        <v>-16791</v>
      </c>
      <c r="Z367" s="78">
        <v>-17374</v>
      </c>
      <c r="AA367" s="78">
        <v>80.03</v>
      </c>
      <c r="AB367" s="78">
        <v>96.64</v>
      </c>
      <c r="AC367" s="78">
        <v>85550</v>
      </c>
      <c r="AD367" s="104">
        <v>1.1289899999999999</v>
      </c>
      <c r="AE367" s="78">
        <v>184652</v>
      </c>
      <c r="AF367" s="104">
        <v>10.137560000000001</v>
      </c>
      <c r="AG367" s="78">
        <v>-85963</v>
      </c>
      <c r="AH367" s="104">
        <v>-1.82436</v>
      </c>
      <c r="AI367" s="78">
        <v>29170</v>
      </c>
      <c r="AJ367" s="104">
        <v>-2.4619499999999999</v>
      </c>
      <c r="AK367" s="78">
        <v>9000</v>
      </c>
      <c r="AL367" s="78">
        <v>8000</v>
      </c>
      <c r="AM367" s="8">
        <v>8400</v>
      </c>
      <c r="AN367" s="78">
        <v>303</v>
      </c>
      <c r="AO367" s="78">
        <v>9000</v>
      </c>
      <c r="AP367" s="78">
        <v>7600</v>
      </c>
      <c r="AQ367" s="78">
        <v>8300</v>
      </c>
      <c r="AR367" s="78">
        <v>452</v>
      </c>
      <c r="AS367" s="78">
        <v>0</v>
      </c>
      <c r="AT367" s="78">
        <v>0</v>
      </c>
      <c r="AU367" s="78">
        <v>0</v>
      </c>
      <c r="AV367" s="78">
        <v>0</v>
      </c>
      <c r="AW367" s="77">
        <v>17.55</v>
      </c>
      <c r="AX367" s="144">
        <f t="shared" si="36"/>
        <v>0.75</v>
      </c>
      <c r="AY367" s="144">
        <f t="shared" si="37"/>
        <v>0.63</v>
      </c>
      <c r="AZ367" s="144">
        <f t="shared" si="38"/>
        <v>0.64</v>
      </c>
      <c r="BA367" s="54">
        <f t="shared" si="39"/>
        <v>18.886907831217595</v>
      </c>
      <c r="BB367" s="54">
        <f t="shared" si="40"/>
        <v>14.196092168782396</v>
      </c>
    </row>
    <row r="368" spans="1:54" x14ac:dyDescent="0.25">
      <c r="A368" s="3">
        <v>40721</v>
      </c>
      <c r="B368" s="77">
        <v>8500.16</v>
      </c>
      <c r="C368" s="77">
        <v>925.04150000000004</v>
      </c>
      <c r="D368" s="77">
        <v>-7.5759000000000007</v>
      </c>
      <c r="E368" s="77">
        <f t="shared" si="35"/>
        <v>-177.17879999999997</v>
      </c>
      <c r="F368" s="77">
        <v>3.0333999999999999</v>
      </c>
      <c r="G368" s="77">
        <v>6.0909000000000004</v>
      </c>
      <c r="H368">
        <v>0</v>
      </c>
      <c r="I368" s="78">
        <v>8337</v>
      </c>
      <c r="J368">
        <v>201107</v>
      </c>
      <c r="K368" s="78">
        <v>8337</v>
      </c>
      <c r="L368" s="77">
        <f t="shared" si="34"/>
        <v>-163.15999999999985</v>
      </c>
      <c r="M368" s="78">
        <v>-17714</v>
      </c>
      <c r="N368" s="78">
        <v>-293.80943000000002</v>
      </c>
      <c r="O368" s="78">
        <v>-3929</v>
      </c>
      <c r="P368" s="78">
        <v>-16.289269999999998</v>
      </c>
      <c r="Q368" s="144">
        <v>-18696.25</v>
      </c>
      <c r="R368" s="78">
        <v>1076</v>
      </c>
      <c r="S368" s="78">
        <v>-3770</v>
      </c>
      <c r="T368" s="78">
        <v>-7859</v>
      </c>
      <c r="U368" s="78">
        <v>36028</v>
      </c>
      <c r="V368" s="219">
        <v>0.21813589430442989</v>
      </c>
      <c r="W368" s="78">
        <v>-7532</v>
      </c>
      <c r="X368" s="78">
        <v>-9205</v>
      </c>
      <c r="Y368" s="78">
        <v>-15119</v>
      </c>
      <c r="Z368" s="78">
        <v>-12953</v>
      </c>
      <c r="AA368" s="78">
        <v>88.71</v>
      </c>
      <c r="AB368" s="78">
        <v>92.78</v>
      </c>
      <c r="AC368" s="78">
        <v>95267</v>
      </c>
      <c r="AD368" s="104">
        <v>1.3468100000000001</v>
      </c>
      <c r="AE368" s="78">
        <v>186822</v>
      </c>
      <c r="AF368" s="104">
        <v>11.460940000000001</v>
      </c>
      <c r="AG368" s="78">
        <v>-109414</v>
      </c>
      <c r="AH368" s="104">
        <v>-1.80867</v>
      </c>
      <c r="AI368" s="78">
        <v>20369</v>
      </c>
      <c r="AJ368" s="104">
        <v>-2.9648400000000001</v>
      </c>
      <c r="AK368" s="78">
        <v>9000</v>
      </c>
      <c r="AL368" s="78">
        <v>8000</v>
      </c>
      <c r="AM368" s="8">
        <v>8300</v>
      </c>
      <c r="AN368" s="78">
        <v>295</v>
      </c>
      <c r="AO368" s="78">
        <v>9000</v>
      </c>
      <c r="AP368" s="78">
        <v>7600</v>
      </c>
      <c r="AQ368" s="78">
        <v>8200</v>
      </c>
      <c r="AR368" s="78">
        <v>449</v>
      </c>
      <c r="AS368" s="78">
        <v>0</v>
      </c>
      <c r="AT368" s="78">
        <v>0</v>
      </c>
      <c r="AU368" s="78">
        <v>0</v>
      </c>
      <c r="AV368" s="78">
        <v>0</v>
      </c>
      <c r="AW368" s="77">
        <v>18.190000000000001</v>
      </c>
      <c r="AX368" s="144">
        <f t="shared" si="36"/>
        <v>0.96</v>
      </c>
      <c r="AY368" s="144">
        <f t="shared" si="37"/>
        <v>0.89</v>
      </c>
      <c r="AZ368" s="144">
        <f t="shared" si="38"/>
        <v>0.86</v>
      </c>
      <c r="BA368" s="54">
        <f t="shared" si="39"/>
        <v>19.077239140567468</v>
      </c>
      <c r="BB368" s="54">
        <f t="shared" si="40"/>
        <v>14.275760859432527</v>
      </c>
    </row>
    <row r="369" spans="1:54" x14ac:dyDescent="0.25">
      <c r="A369" s="3">
        <v>40722</v>
      </c>
      <c r="B369" s="77">
        <v>8478.86</v>
      </c>
      <c r="C369" s="77">
        <v>864.97775999999999</v>
      </c>
      <c r="D369" s="77">
        <v>-18.462499999999999</v>
      </c>
      <c r="E369" s="77">
        <f t="shared" si="35"/>
        <v>-168.96779999999998</v>
      </c>
      <c r="F369" s="77">
        <v>9.4209999999999994</v>
      </c>
      <c r="G369" s="77">
        <v>-1.0041</v>
      </c>
      <c r="H369">
        <v>0</v>
      </c>
      <c r="I369" s="78">
        <v>8308</v>
      </c>
      <c r="J369">
        <v>201107</v>
      </c>
      <c r="K369" s="78">
        <v>8308</v>
      </c>
      <c r="L369" s="77">
        <f t="shared" si="34"/>
        <v>-170.86000000000058</v>
      </c>
      <c r="M369" s="78">
        <v>-16430</v>
      </c>
      <c r="N369" s="78">
        <v>-271.57679999999999</v>
      </c>
      <c r="O369" s="78">
        <v>-3875</v>
      </c>
      <c r="P369" s="78">
        <v>-16.018979999999999</v>
      </c>
      <c r="Q369" s="144">
        <v>-17398.75</v>
      </c>
      <c r="R369" s="78">
        <v>1543</v>
      </c>
      <c r="S369" s="78">
        <v>-4867</v>
      </c>
      <c r="T369" s="78">
        <v>-7940</v>
      </c>
      <c r="U369" s="78">
        <v>36767</v>
      </c>
      <c r="V369" s="219">
        <v>0.2159545244376751</v>
      </c>
      <c r="W369" s="78">
        <v>-6282</v>
      </c>
      <c r="X369" s="78">
        <v>-5729</v>
      </c>
      <c r="Y369" s="78">
        <v>-12473</v>
      </c>
      <c r="Z369" s="78">
        <v>-9350</v>
      </c>
      <c r="AA369" s="78">
        <v>92.39</v>
      </c>
      <c r="AB369" s="78">
        <v>93.08</v>
      </c>
      <c r="AC369" s="78">
        <v>96385</v>
      </c>
      <c r="AD369" s="104">
        <v>1.1174200000000001</v>
      </c>
      <c r="AE369" s="78">
        <v>188196</v>
      </c>
      <c r="AF369" s="104">
        <v>11.988009999999999</v>
      </c>
      <c r="AG369" s="78">
        <v>-109995</v>
      </c>
      <c r="AH369" s="104">
        <v>-1.44645</v>
      </c>
      <c r="AI369" s="78">
        <v>9851</v>
      </c>
      <c r="AJ369" s="104">
        <v>-3.5925400000000001</v>
      </c>
      <c r="AK369" s="78">
        <v>9000</v>
      </c>
      <c r="AL369" s="78">
        <v>7900</v>
      </c>
      <c r="AM369" s="8">
        <v>8300</v>
      </c>
      <c r="AN369" s="78">
        <v>285</v>
      </c>
      <c r="AO369" s="78">
        <v>9000</v>
      </c>
      <c r="AP369" s="78">
        <v>7600</v>
      </c>
      <c r="AQ369" s="78">
        <v>8200</v>
      </c>
      <c r="AR369" s="78">
        <v>440</v>
      </c>
      <c r="AS369" s="78">
        <v>0</v>
      </c>
      <c r="AT369" s="78">
        <v>0</v>
      </c>
      <c r="AU369" s="78">
        <v>0</v>
      </c>
      <c r="AV369" s="78">
        <v>0</v>
      </c>
      <c r="AW369" s="77">
        <v>18.32</v>
      </c>
      <c r="AX369" s="144">
        <f t="shared" si="36"/>
        <v>0.96</v>
      </c>
      <c r="AY369" s="144">
        <f t="shared" si="37"/>
        <v>0.91</v>
      </c>
      <c r="AZ369" s="144">
        <f t="shared" si="38"/>
        <v>0.86</v>
      </c>
      <c r="BA369" s="54">
        <f t="shared" si="39"/>
        <v>19.269485693252584</v>
      </c>
      <c r="BB369" s="54">
        <f t="shared" si="40"/>
        <v>14.344514306747406</v>
      </c>
    </row>
    <row r="370" spans="1:54" x14ac:dyDescent="0.25">
      <c r="A370" s="3">
        <v>40723</v>
      </c>
      <c r="B370" s="77">
        <v>8573.3799999999992</v>
      </c>
      <c r="C370" s="77">
        <v>1071.00342</v>
      </c>
      <c r="D370" s="77">
        <v>32.963699999999996</v>
      </c>
      <c r="E370" s="77">
        <f t="shared" si="35"/>
        <v>-276.51759999999985</v>
      </c>
      <c r="F370" s="77">
        <v>14.8445</v>
      </c>
      <c r="G370" s="77">
        <v>0.88209999999999988</v>
      </c>
      <c r="H370">
        <v>0</v>
      </c>
      <c r="I370" s="78">
        <v>8471</v>
      </c>
      <c r="J370">
        <v>201107</v>
      </c>
      <c r="K370" s="78">
        <v>8471</v>
      </c>
      <c r="L370" s="77">
        <f t="shared" si="34"/>
        <v>-102.3799999999992</v>
      </c>
      <c r="M370" s="78">
        <v>-14218</v>
      </c>
      <c r="N370" s="78">
        <v>-239.40307999999999</v>
      </c>
      <c r="O370" s="78">
        <v>-3628</v>
      </c>
      <c r="P370" s="78">
        <v>-15.29537</v>
      </c>
      <c r="Q370" s="144">
        <v>-15125</v>
      </c>
      <c r="R370" s="78">
        <v>1325</v>
      </c>
      <c r="S370" s="78">
        <v>-2246</v>
      </c>
      <c r="T370" s="78">
        <v>-5116</v>
      </c>
      <c r="U370" s="78">
        <v>33171</v>
      </c>
      <c r="V370" s="219">
        <v>0.15423110548370564</v>
      </c>
      <c r="W370" s="78">
        <v>-3565</v>
      </c>
      <c r="X370" s="78">
        <v>-3471</v>
      </c>
      <c r="Y370" s="78">
        <v>-10078</v>
      </c>
      <c r="Z370" s="78">
        <v>-7863</v>
      </c>
      <c r="AA370" s="78">
        <v>81.2</v>
      </c>
      <c r="AB370" s="78">
        <v>97.73</v>
      </c>
      <c r="AC370" s="78">
        <v>103392</v>
      </c>
      <c r="AD370" s="104">
        <v>1.5836399999999999</v>
      </c>
      <c r="AE370" s="78">
        <v>195926</v>
      </c>
      <c r="AF370" s="104">
        <v>8.8144799999999996</v>
      </c>
      <c r="AG370" s="78">
        <v>-96835</v>
      </c>
      <c r="AH370" s="104">
        <v>-1.9277599999999999</v>
      </c>
      <c r="AI370" s="78">
        <v>-4820</v>
      </c>
      <c r="AJ370" s="104">
        <v>-3.1034999999999999</v>
      </c>
      <c r="AK370" s="78">
        <v>8800</v>
      </c>
      <c r="AL370" s="78">
        <v>7900</v>
      </c>
      <c r="AM370" s="8">
        <v>8500</v>
      </c>
      <c r="AN370" s="78">
        <v>283</v>
      </c>
      <c r="AO370" s="78">
        <v>9000</v>
      </c>
      <c r="AP370" s="78">
        <v>7600</v>
      </c>
      <c r="AQ370" s="78">
        <v>8300</v>
      </c>
      <c r="AR370" s="78">
        <v>434</v>
      </c>
      <c r="AS370" s="78">
        <v>0</v>
      </c>
      <c r="AT370" s="78">
        <v>0</v>
      </c>
      <c r="AU370" s="78">
        <v>0</v>
      </c>
      <c r="AV370" s="78">
        <v>0</v>
      </c>
      <c r="AW370" s="77">
        <v>18.12</v>
      </c>
      <c r="AX370" s="144">
        <f t="shared" si="36"/>
        <v>0.89</v>
      </c>
      <c r="AY370" s="144">
        <f t="shared" si="37"/>
        <v>0.89</v>
      </c>
      <c r="AZ370" s="144">
        <f t="shared" si="38"/>
        <v>0.84</v>
      </c>
      <c r="BA370" s="54">
        <f t="shared" si="39"/>
        <v>19.355723575135325</v>
      </c>
      <c r="BB370" s="54">
        <f t="shared" si="40"/>
        <v>14.554276424864678</v>
      </c>
    </row>
    <row r="371" spans="1:54" x14ac:dyDescent="0.25">
      <c r="A371" s="3">
        <v>40724</v>
      </c>
      <c r="B371" s="77">
        <v>8652.59</v>
      </c>
      <c r="C371" s="77">
        <v>1032.56008</v>
      </c>
      <c r="D371" s="77">
        <v>59.096499999999999</v>
      </c>
      <c r="E371" s="77">
        <f t="shared" si="35"/>
        <v>-372.4045999999999</v>
      </c>
      <c r="F371" s="77">
        <v>10.819000000000001</v>
      </c>
      <c r="G371" s="77">
        <v>4.8384</v>
      </c>
      <c r="H371">
        <v>0</v>
      </c>
      <c r="I371" s="78">
        <v>8503</v>
      </c>
      <c r="J371">
        <v>201107</v>
      </c>
      <c r="K371" s="78">
        <v>8503</v>
      </c>
      <c r="L371" s="77">
        <f t="shared" si="34"/>
        <v>-149.59000000000015</v>
      </c>
      <c r="M371" s="78">
        <v>-12779</v>
      </c>
      <c r="N371" s="78">
        <v>-216.02928</v>
      </c>
      <c r="O371" s="78">
        <v>-4216</v>
      </c>
      <c r="P371" s="78">
        <v>-17.86148</v>
      </c>
      <c r="Q371" s="144">
        <v>-13833</v>
      </c>
      <c r="R371" s="78">
        <v>1594</v>
      </c>
      <c r="S371" s="78">
        <v>-2277</v>
      </c>
      <c r="T371" s="78">
        <v>-5403</v>
      </c>
      <c r="U371" s="78">
        <v>32124</v>
      </c>
      <c r="V371" s="219">
        <v>0.16819200597683975</v>
      </c>
      <c r="W371" s="78">
        <v>-2264</v>
      </c>
      <c r="X371" s="78">
        <v>-2558</v>
      </c>
      <c r="Y371" s="78">
        <v>-8098</v>
      </c>
      <c r="Z371" s="78">
        <v>-7804</v>
      </c>
      <c r="AA371" s="78">
        <v>109.68</v>
      </c>
      <c r="AB371" s="78">
        <v>100.38</v>
      </c>
      <c r="AC371" s="78">
        <v>114227</v>
      </c>
      <c r="AD371" s="104">
        <v>1.77301</v>
      </c>
      <c r="AE371" s="78">
        <v>197938</v>
      </c>
      <c r="AF371" s="104">
        <v>7.6359700000000004</v>
      </c>
      <c r="AG371" s="78">
        <v>-103662</v>
      </c>
      <c r="AH371" s="104">
        <v>-1.8188800000000001</v>
      </c>
      <c r="AI371" s="78">
        <v>-9094</v>
      </c>
      <c r="AJ371" s="104">
        <v>-2.76532</v>
      </c>
      <c r="AK371" s="78">
        <v>8800</v>
      </c>
      <c r="AL371" s="78">
        <v>7900</v>
      </c>
      <c r="AM371" s="8">
        <v>8500</v>
      </c>
      <c r="AN371" s="78">
        <v>250</v>
      </c>
      <c r="AO371" s="78">
        <v>9000</v>
      </c>
      <c r="AP371" s="78">
        <v>7600</v>
      </c>
      <c r="AQ371" s="78">
        <v>8400</v>
      </c>
      <c r="AR371" s="78">
        <v>413</v>
      </c>
      <c r="AS371" s="78">
        <v>0</v>
      </c>
      <c r="AT371" s="78">
        <v>0</v>
      </c>
      <c r="AU371" s="78">
        <v>0</v>
      </c>
      <c r="AV371" s="78">
        <v>0</v>
      </c>
      <c r="AW371" s="77">
        <v>16.98</v>
      </c>
      <c r="AX371" s="144">
        <f t="shared" si="36"/>
        <v>0.57999999999999996</v>
      </c>
      <c r="AY371" s="144">
        <f t="shared" si="37"/>
        <v>0.42</v>
      </c>
      <c r="AZ371" s="144">
        <f t="shared" si="38"/>
        <v>0.42</v>
      </c>
      <c r="BA371" s="54">
        <f t="shared" si="39"/>
        <v>19.217178952781669</v>
      </c>
      <c r="BB371" s="54">
        <f t="shared" si="40"/>
        <v>14.923821047218336</v>
      </c>
    </row>
    <row r="372" spans="1:54" x14ac:dyDescent="0.25">
      <c r="A372" s="3">
        <v>40725</v>
      </c>
      <c r="B372" s="77">
        <v>8739.82</v>
      </c>
      <c r="C372" s="77">
        <v>1098.8744300000001</v>
      </c>
      <c r="D372" s="77">
        <v>20.588699999999999</v>
      </c>
      <c r="E372" s="77">
        <f t="shared" si="35"/>
        <v>-350.74179999999984</v>
      </c>
      <c r="F372" s="77">
        <v>9.7280999999999995</v>
      </c>
      <c r="G372" s="77">
        <v>13.811500000000001</v>
      </c>
      <c r="H372">
        <v>0</v>
      </c>
      <c r="I372" s="78">
        <v>8566</v>
      </c>
      <c r="J372">
        <v>201107</v>
      </c>
      <c r="K372" s="78">
        <v>8566</v>
      </c>
      <c r="L372" s="77">
        <f t="shared" si="34"/>
        <v>-173.81999999999971</v>
      </c>
      <c r="M372" s="78">
        <v>-10430</v>
      </c>
      <c r="N372" s="78">
        <v>-177.48069000000001</v>
      </c>
      <c r="O372" s="78">
        <v>-3840</v>
      </c>
      <c r="P372" s="78">
        <v>-16.4039</v>
      </c>
      <c r="Q372" s="144">
        <v>-11390</v>
      </c>
      <c r="R372" s="78">
        <v>1785</v>
      </c>
      <c r="S372" s="78">
        <v>-368</v>
      </c>
      <c r="T372" s="78">
        <v>-5575</v>
      </c>
      <c r="U372" s="78">
        <v>28032</v>
      </c>
      <c r="V372" s="219">
        <v>0.19887985159817351</v>
      </c>
      <c r="W372" s="78">
        <v>-1424</v>
      </c>
      <c r="X372" s="78">
        <v>-4714</v>
      </c>
      <c r="Y372" s="78">
        <v>-7504</v>
      </c>
      <c r="Z372" s="78">
        <v>-7869</v>
      </c>
      <c r="AA372" s="78">
        <v>99.92</v>
      </c>
      <c r="AB372" s="78">
        <v>101.69</v>
      </c>
      <c r="AC372" s="78">
        <v>119362</v>
      </c>
      <c r="AD372" s="104">
        <v>2.0060099999999998</v>
      </c>
      <c r="AE372" s="78">
        <v>199688</v>
      </c>
      <c r="AF372" s="104">
        <v>6.3177099999999999</v>
      </c>
      <c r="AG372" s="78">
        <v>-90519</v>
      </c>
      <c r="AH372" s="104">
        <v>-1.78708</v>
      </c>
      <c r="AI372" s="78">
        <v>-7976</v>
      </c>
      <c r="AJ372" s="104">
        <v>-2.1752899999999999</v>
      </c>
      <c r="AK372" s="78">
        <v>8800</v>
      </c>
      <c r="AL372" s="78">
        <v>7900</v>
      </c>
      <c r="AM372" s="8">
        <v>8600</v>
      </c>
      <c r="AN372" s="78">
        <v>219</v>
      </c>
      <c r="AO372" s="78">
        <v>9000</v>
      </c>
      <c r="AP372" s="78">
        <v>7600</v>
      </c>
      <c r="AQ372" s="78">
        <v>8500</v>
      </c>
      <c r="AR372" s="78">
        <v>383</v>
      </c>
      <c r="AS372" s="78">
        <v>0</v>
      </c>
      <c r="AT372" s="78">
        <v>0</v>
      </c>
      <c r="AU372" s="78">
        <v>0</v>
      </c>
      <c r="AV372" s="78">
        <v>0</v>
      </c>
      <c r="AW372" s="77">
        <v>15.97</v>
      </c>
      <c r="AX372" s="144">
        <f t="shared" si="36"/>
        <v>0.31</v>
      </c>
      <c r="AY372" s="144">
        <f t="shared" si="37"/>
        <v>0.18</v>
      </c>
      <c r="AZ372" s="144">
        <f t="shared" si="38"/>
        <v>0.18</v>
      </c>
      <c r="BA372" s="54">
        <f t="shared" si="39"/>
        <v>19.12342411231624</v>
      </c>
      <c r="BB372" s="54">
        <f t="shared" si="40"/>
        <v>15.104575887683769</v>
      </c>
    </row>
    <row r="373" spans="1:54" x14ac:dyDescent="0.25">
      <c r="A373" s="3">
        <v>40728</v>
      </c>
      <c r="B373" s="77">
        <v>8774.7199999999993</v>
      </c>
      <c r="C373" s="77">
        <v>1086.2067199999999</v>
      </c>
      <c r="D373" s="77">
        <v>-5.7945000000000002</v>
      </c>
      <c r="E373" s="77">
        <f t="shared" si="35"/>
        <v>-380.11979999999994</v>
      </c>
      <c r="F373" s="77">
        <v>4.0171999999999999</v>
      </c>
      <c r="G373" s="77">
        <v>13.3568</v>
      </c>
      <c r="H373">
        <v>0</v>
      </c>
      <c r="I373" s="78">
        <v>8603</v>
      </c>
      <c r="J373">
        <v>201107</v>
      </c>
      <c r="K373" s="78">
        <v>8603</v>
      </c>
      <c r="L373" s="77">
        <f t="shared" si="34"/>
        <v>-171.71999999999935</v>
      </c>
      <c r="M373" s="78">
        <v>-7761</v>
      </c>
      <c r="N373" s="78">
        <v>-132.11756</v>
      </c>
      <c r="O373" s="78">
        <v>-3462</v>
      </c>
      <c r="P373" s="78">
        <v>-14.836830000000001</v>
      </c>
      <c r="Q373" s="144">
        <v>-8626.5</v>
      </c>
      <c r="R373" s="78">
        <v>1836</v>
      </c>
      <c r="S373" s="78">
        <v>229</v>
      </c>
      <c r="T373" s="78">
        <v>-5707</v>
      </c>
      <c r="U373" s="78">
        <v>27535</v>
      </c>
      <c r="V373" s="219">
        <v>0.2072634828400218</v>
      </c>
      <c r="W373" s="78">
        <v>-346</v>
      </c>
      <c r="X373" s="78">
        <v>-3434</v>
      </c>
      <c r="Y373" s="78">
        <v>-4573</v>
      </c>
      <c r="Z373" s="78">
        <v>-4237</v>
      </c>
      <c r="AA373" s="78">
        <v>109.36</v>
      </c>
      <c r="AB373" s="78">
        <v>101.77</v>
      </c>
      <c r="AC373" s="78">
        <v>125957</v>
      </c>
      <c r="AD373" s="104">
        <v>2.18797</v>
      </c>
      <c r="AE373" s="78">
        <v>204582</v>
      </c>
      <c r="AF373" s="104">
        <v>6.1115199999999996</v>
      </c>
      <c r="AG373" s="78">
        <v>-87082</v>
      </c>
      <c r="AH373" s="104">
        <v>-1.8849800000000001</v>
      </c>
      <c r="AI373" s="78">
        <v>1870</v>
      </c>
      <c r="AJ373" s="104">
        <v>-2.1617199999999999</v>
      </c>
      <c r="AK373" s="78">
        <v>8900</v>
      </c>
      <c r="AL373" s="78">
        <v>8000</v>
      </c>
      <c r="AM373" s="8">
        <v>8600</v>
      </c>
      <c r="AN373" s="78">
        <v>207</v>
      </c>
      <c r="AO373" s="78">
        <v>9000</v>
      </c>
      <c r="AP373" s="78">
        <v>7600</v>
      </c>
      <c r="AQ373" s="78">
        <v>8500</v>
      </c>
      <c r="AR373" s="78">
        <v>368</v>
      </c>
      <c r="AS373" s="78">
        <v>0</v>
      </c>
      <c r="AT373" s="78">
        <v>0</v>
      </c>
      <c r="AU373" s="78">
        <v>0</v>
      </c>
      <c r="AV373" s="78">
        <v>0</v>
      </c>
      <c r="AW373" s="77">
        <v>16.13</v>
      </c>
      <c r="AX373" s="144">
        <f t="shared" si="36"/>
        <v>0.37</v>
      </c>
      <c r="AY373" s="144">
        <f t="shared" si="37"/>
        <v>0.22</v>
      </c>
      <c r="AZ373" s="144">
        <f t="shared" si="38"/>
        <v>0.2</v>
      </c>
      <c r="BA373" s="54">
        <f t="shared" si="39"/>
        <v>18.955989660039183</v>
      </c>
      <c r="BB373" s="54">
        <f t="shared" si="40"/>
        <v>15.398010339960823</v>
      </c>
    </row>
    <row r="374" spans="1:54" x14ac:dyDescent="0.25">
      <c r="A374" s="3">
        <v>40729</v>
      </c>
      <c r="B374" s="77">
        <v>8784.44</v>
      </c>
      <c r="C374" s="77">
        <v>1029.10328</v>
      </c>
      <c r="D374" s="77">
        <v>-2.6589999999999998</v>
      </c>
      <c r="E374" s="77">
        <f t="shared" si="35"/>
        <v>-371.92269999999985</v>
      </c>
      <c r="F374" s="77">
        <v>3.1400999999999999</v>
      </c>
      <c r="G374" s="77">
        <v>-3.9138999999999999</v>
      </c>
      <c r="H374">
        <v>0</v>
      </c>
      <c r="I374" s="78">
        <v>8628</v>
      </c>
      <c r="J374">
        <v>201107</v>
      </c>
      <c r="K374" s="78">
        <v>8628</v>
      </c>
      <c r="L374" s="77">
        <f t="shared" si="34"/>
        <v>-156.44000000000051</v>
      </c>
      <c r="M374" s="78">
        <v>-5672</v>
      </c>
      <c r="N374" s="78">
        <v>-96.575810000000004</v>
      </c>
      <c r="O374" s="78">
        <v>-2649</v>
      </c>
      <c r="P374" s="78">
        <v>-11.38598</v>
      </c>
      <c r="Q374" s="144">
        <v>-6334.25</v>
      </c>
      <c r="R374" s="78">
        <v>1900</v>
      </c>
      <c r="S374" s="78">
        <v>2323</v>
      </c>
      <c r="T374" s="78">
        <v>-4717</v>
      </c>
      <c r="U374" s="78">
        <v>26530</v>
      </c>
      <c r="V374" s="219">
        <v>0.17779871843196382</v>
      </c>
      <c r="W374" s="78">
        <v>489</v>
      </c>
      <c r="X374" s="78">
        <v>-454</v>
      </c>
      <c r="Y374" s="78">
        <v>-736</v>
      </c>
      <c r="Z374" s="78">
        <v>-4124</v>
      </c>
      <c r="AA374" s="78">
        <v>89.2</v>
      </c>
      <c r="AB374" s="78">
        <v>99.81</v>
      </c>
      <c r="AC374" s="78">
        <v>133064</v>
      </c>
      <c r="AD374" s="104">
        <v>2.8348800000000001</v>
      </c>
      <c r="AE374" s="78">
        <v>206826</v>
      </c>
      <c r="AF374" s="104">
        <v>6.1375299999999999</v>
      </c>
      <c r="AG374" s="78">
        <v>-93774</v>
      </c>
      <c r="AH374" s="104">
        <v>-2.6100300000000001</v>
      </c>
      <c r="AI374" s="78">
        <v>-2304</v>
      </c>
      <c r="AJ374" s="104">
        <v>-2.47614</v>
      </c>
      <c r="AK374" s="78">
        <v>8900</v>
      </c>
      <c r="AL374" s="78">
        <v>8200</v>
      </c>
      <c r="AM374" s="8">
        <v>8600</v>
      </c>
      <c r="AN374" s="78">
        <v>201</v>
      </c>
      <c r="AO374" s="78">
        <v>9000</v>
      </c>
      <c r="AP374" s="78">
        <v>7600</v>
      </c>
      <c r="AQ374" s="78">
        <v>8500</v>
      </c>
      <c r="AR374" s="78">
        <v>359</v>
      </c>
      <c r="AS374" s="78">
        <v>0</v>
      </c>
      <c r="AT374" s="78">
        <v>0</v>
      </c>
      <c r="AU374" s="78">
        <v>0</v>
      </c>
      <c r="AV374" s="78">
        <v>0</v>
      </c>
      <c r="AW374" s="77">
        <v>15.86</v>
      </c>
      <c r="AX374" s="144">
        <f t="shared" si="36"/>
        <v>0.27</v>
      </c>
      <c r="AY374" s="144">
        <f t="shared" si="37"/>
        <v>0.16</v>
      </c>
      <c r="AZ374" s="144">
        <f t="shared" si="38"/>
        <v>0.15</v>
      </c>
      <c r="BA374" s="54">
        <f t="shared" si="39"/>
        <v>18.949388832932229</v>
      </c>
      <c r="BB374" s="54">
        <f t="shared" si="40"/>
        <v>15.410611167067778</v>
      </c>
    </row>
    <row r="375" spans="1:54" x14ac:dyDescent="0.25">
      <c r="A375" s="3">
        <v>40730</v>
      </c>
      <c r="B375" s="77">
        <v>8824.44</v>
      </c>
      <c r="C375" s="77">
        <v>1145.5700400000001</v>
      </c>
      <c r="D375" s="77">
        <v>-25.645599999999998</v>
      </c>
      <c r="E375" s="77">
        <f t="shared" si="35"/>
        <v>-406.49029999999988</v>
      </c>
      <c r="F375" s="77">
        <v>8.7012</v>
      </c>
      <c r="G375" s="77">
        <v>18.357700000000001</v>
      </c>
      <c r="H375">
        <v>0</v>
      </c>
      <c r="I375" s="78">
        <v>8692</v>
      </c>
      <c r="J375">
        <v>201107</v>
      </c>
      <c r="K375" s="78">
        <v>8692</v>
      </c>
      <c r="L375" s="77">
        <f t="shared" si="34"/>
        <v>-132.44000000000051</v>
      </c>
      <c r="M375" s="78">
        <v>-2141</v>
      </c>
      <c r="N375" s="78">
        <v>-36.058300000000003</v>
      </c>
      <c r="O375" s="78">
        <v>-1943</v>
      </c>
      <c r="P375" s="78">
        <v>-8.4087499999999995</v>
      </c>
      <c r="Q375" s="144">
        <v>-2626.75</v>
      </c>
      <c r="R375" s="78">
        <v>2137</v>
      </c>
      <c r="S375" s="78">
        <v>3208</v>
      </c>
      <c r="T375" s="78">
        <v>-2099</v>
      </c>
      <c r="U375" s="78">
        <v>28204</v>
      </c>
      <c r="V375" s="219">
        <v>7.4422067791802576E-2</v>
      </c>
      <c r="W375" s="78">
        <v>2318</v>
      </c>
      <c r="X375" s="78">
        <v>774</v>
      </c>
      <c r="Y375" s="78">
        <v>2905</v>
      </c>
      <c r="Z375" s="78">
        <v>704</v>
      </c>
      <c r="AA375" s="78">
        <v>98.33</v>
      </c>
      <c r="AB375" s="78">
        <v>104.59</v>
      </c>
      <c r="AC375" s="78">
        <v>131901</v>
      </c>
      <c r="AD375" s="104">
        <v>3.1289500000000001</v>
      </c>
      <c r="AE375" s="78">
        <v>206354</v>
      </c>
      <c r="AF375" s="104">
        <v>5.1461300000000003</v>
      </c>
      <c r="AG375" s="78">
        <v>-78715</v>
      </c>
      <c r="AH375" s="104">
        <v>-2.60859</v>
      </c>
      <c r="AI375" s="78">
        <v>414</v>
      </c>
      <c r="AJ375" s="104">
        <v>-2.0025400000000002</v>
      </c>
      <c r="AK375" s="78">
        <v>8900</v>
      </c>
      <c r="AL375" s="78">
        <v>8200</v>
      </c>
      <c r="AM375" s="8">
        <v>8700</v>
      </c>
      <c r="AN375" s="78">
        <v>186</v>
      </c>
      <c r="AO375" s="78">
        <v>9000</v>
      </c>
      <c r="AP375" s="78">
        <v>7600</v>
      </c>
      <c r="AQ375" s="78">
        <v>8600</v>
      </c>
      <c r="AR375" s="78">
        <v>340</v>
      </c>
      <c r="AS375" s="78">
        <v>0</v>
      </c>
      <c r="AT375" s="78">
        <v>0</v>
      </c>
      <c r="AU375" s="78">
        <v>0</v>
      </c>
      <c r="AV375" s="78">
        <v>0</v>
      </c>
      <c r="AW375" s="77">
        <v>15.3</v>
      </c>
      <c r="AX375" s="144">
        <f t="shared" si="36"/>
        <v>0.13</v>
      </c>
      <c r="AY375" s="144">
        <f t="shared" si="37"/>
        <v>0.08</v>
      </c>
      <c r="AZ375" s="144">
        <f t="shared" si="38"/>
        <v>0.05</v>
      </c>
      <c r="BA375" s="54">
        <f t="shared" si="39"/>
        <v>19.029569902421805</v>
      </c>
      <c r="BB375" s="54">
        <f t="shared" si="40"/>
        <v>15.268430097578205</v>
      </c>
    </row>
    <row r="376" spans="1:54" x14ac:dyDescent="0.25">
      <c r="A376" s="3">
        <v>40731</v>
      </c>
      <c r="B376" s="77">
        <v>8773.42</v>
      </c>
      <c r="C376" s="77">
        <v>1082.7332899999999</v>
      </c>
      <c r="D376" s="77">
        <v>9.9657</v>
      </c>
      <c r="E376" s="77">
        <f t="shared" si="35"/>
        <v>-386.99199999999985</v>
      </c>
      <c r="F376" s="77">
        <v>-1.7435</v>
      </c>
      <c r="G376" s="77">
        <v>12.2936</v>
      </c>
      <c r="H376">
        <v>0</v>
      </c>
      <c r="I376" s="78">
        <v>8690</v>
      </c>
      <c r="J376">
        <v>201107</v>
      </c>
      <c r="K376" s="78">
        <v>8690</v>
      </c>
      <c r="L376" s="77">
        <f t="shared" si="34"/>
        <v>-83.420000000000073</v>
      </c>
      <c r="M376" s="78">
        <v>-3755</v>
      </c>
      <c r="N376" s="78">
        <v>-64.139049999999997</v>
      </c>
      <c r="O376" s="78">
        <v>-3170</v>
      </c>
      <c r="P376" s="78">
        <v>-13.73141</v>
      </c>
      <c r="Q376" s="144">
        <v>-4547.5</v>
      </c>
      <c r="R376" s="78">
        <v>1865</v>
      </c>
      <c r="S376" s="78">
        <v>2890</v>
      </c>
      <c r="T376" s="78">
        <v>-3104</v>
      </c>
      <c r="U376" s="78">
        <v>27859</v>
      </c>
      <c r="V376" s="219">
        <v>0.1114182131447647</v>
      </c>
      <c r="W376" s="78">
        <v>1898</v>
      </c>
      <c r="X376" s="78">
        <v>516</v>
      </c>
      <c r="Y376" s="78">
        <v>1975</v>
      </c>
      <c r="Z376" s="78">
        <v>-715</v>
      </c>
      <c r="AA376" s="78">
        <v>101.2</v>
      </c>
      <c r="AB376" s="78">
        <v>103.62</v>
      </c>
      <c r="AC376" s="78">
        <v>129179</v>
      </c>
      <c r="AD376" s="104">
        <v>3.36904</v>
      </c>
      <c r="AE376" s="78">
        <v>207984</v>
      </c>
      <c r="AF376" s="104">
        <v>4.9398900000000001</v>
      </c>
      <c r="AG376" s="78">
        <v>-84486</v>
      </c>
      <c r="AH376" s="104">
        <v>-3.0474800000000002</v>
      </c>
      <c r="AI376" s="78">
        <v>8217</v>
      </c>
      <c r="AJ376" s="104">
        <v>-1.8183800000000001</v>
      </c>
      <c r="AK376" s="78">
        <v>9000</v>
      </c>
      <c r="AL376" s="78">
        <v>8200</v>
      </c>
      <c r="AM376" s="8">
        <v>8700</v>
      </c>
      <c r="AN376" s="78">
        <v>180</v>
      </c>
      <c r="AO376" s="78">
        <v>9000</v>
      </c>
      <c r="AP376" s="78">
        <v>7600</v>
      </c>
      <c r="AQ376" s="78">
        <v>8600</v>
      </c>
      <c r="AR376" s="78">
        <v>333</v>
      </c>
      <c r="AS376" s="78">
        <v>0</v>
      </c>
      <c r="AT376" s="78">
        <v>0</v>
      </c>
      <c r="AU376" s="78">
        <v>0</v>
      </c>
      <c r="AV376" s="78">
        <v>0</v>
      </c>
      <c r="AW376" s="77">
        <v>15.09</v>
      </c>
      <c r="AX376" s="144">
        <f t="shared" si="36"/>
        <v>0.06</v>
      </c>
      <c r="AY376" s="144">
        <f t="shared" si="37"/>
        <v>0.04</v>
      </c>
      <c r="AZ376" s="144">
        <f t="shared" si="38"/>
        <v>0.03</v>
      </c>
      <c r="BA376" s="54">
        <f t="shared" si="39"/>
        <v>19.141265466394298</v>
      </c>
      <c r="BB376" s="54">
        <f t="shared" si="40"/>
        <v>15.061734533605707</v>
      </c>
    </row>
    <row r="377" spans="1:54" x14ac:dyDescent="0.25">
      <c r="A377" s="3">
        <v>40732</v>
      </c>
      <c r="B377" s="77">
        <v>8749.5499999999993</v>
      </c>
      <c r="C377" s="77">
        <v>1331.87275</v>
      </c>
      <c r="D377" s="77">
        <v>-17.2285</v>
      </c>
      <c r="E377" s="77">
        <f t="shared" si="35"/>
        <v>-260.35089999999991</v>
      </c>
      <c r="F377" s="77">
        <v>2.2530999999999999</v>
      </c>
      <c r="G377" s="77">
        <v>-30.296599999999998</v>
      </c>
      <c r="H377">
        <v>0</v>
      </c>
      <c r="I377" s="78">
        <v>8638</v>
      </c>
      <c r="J377">
        <v>201107</v>
      </c>
      <c r="K377" s="78">
        <v>8638</v>
      </c>
      <c r="L377" s="77">
        <f t="shared" si="34"/>
        <v>-111.54999999999927</v>
      </c>
      <c r="M377" s="78">
        <v>-3459</v>
      </c>
      <c r="N377" s="78">
        <v>-58.582439999999998</v>
      </c>
      <c r="O377" s="78">
        <v>-2765</v>
      </c>
      <c r="P377" s="78">
        <v>-11.89058</v>
      </c>
      <c r="Q377" s="144">
        <v>-4150.25</v>
      </c>
      <c r="R377" s="78">
        <v>2082</v>
      </c>
      <c r="S377" s="78">
        <v>2557</v>
      </c>
      <c r="T377" s="78">
        <v>-3925</v>
      </c>
      <c r="U377" s="78">
        <v>27517</v>
      </c>
      <c r="V377" s="219">
        <v>0.1426390958316677</v>
      </c>
      <c r="W377" s="78">
        <v>1198</v>
      </c>
      <c r="X377" s="78">
        <v>878</v>
      </c>
      <c r="Y377" s="78">
        <v>1333</v>
      </c>
      <c r="Z377" s="78">
        <v>-854</v>
      </c>
      <c r="AA377" s="78">
        <v>91.45</v>
      </c>
      <c r="AB377" s="78">
        <v>104.79</v>
      </c>
      <c r="AC377" s="78">
        <v>138406</v>
      </c>
      <c r="AD377" s="104">
        <v>3.9757400000000001</v>
      </c>
      <c r="AE377" s="78">
        <v>215259</v>
      </c>
      <c r="AF377" s="104">
        <v>6.45174</v>
      </c>
      <c r="AG377" s="78">
        <v>-90295</v>
      </c>
      <c r="AH377" s="104">
        <v>-3.5947900000000002</v>
      </c>
      <c r="AI377" s="78">
        <v>17429</v>
      </c>
      <c r="AJ377" s="104">
        <v>-2.2471100000000002</v>
      </c>
      <c r="AK377" s="78">
        <v>9000</v>
      </c>
      <c r="AL377" s="78">
        <v>8200</v>
      </c>
      <c r="AM377" s="8">
        <v>8600</v>
      </c>
      <c r="AN377" s="78">
        <v>180</v>
      </c>
      <c r="AO377" s="78">
        <v>9000</v>
      </c>
      <c r="AP377" s="78">
        <v>8000</v>
      </c>
      <c r="AQ377" s="78">
        <v>8500</v>
      </c>
      <c r="AR377" s="78">
        <v>343</v>
      </c>
      <c r="AS377" s="78">
        <v>0</v>
      </c>
      <c r="AT377" s="78">
        <v>0</v>
      </c>
      <c r="AU377" s="78">
        <v>0</v>
      </c>
      <c r="AV377" s="78">
        <v>0</v>
      </c>
      <c r="AW377" s="77">
        <v>15.8</v>
      </c>
      <c r="AX377" s="144">
        <f t="shared" si="36"/>
        <v>0.27</v>
      </c>
      <c r="AY377" s="144">
        <f t="shared" si="37"/>
        <v>0.18</v>
      </c>
      <c r="AZ377" s="144">
        <f t="shared" si="38"/>
        <v>0.14000000000000001</v>
      </c>
      <c r="BA377" s="54">
        <f t="shared" si="39"/>
        <v>19.172010016151471</v>
      </c>
      <c r="BB377" s="54">
        <f t="shared" si="40"/>
        <v>14.941989983848526</v>
      </c>
    </row>
    <row r="378" spans="1:54" x14ac:dyDescent="0.25">
      <c r="A378" s="3">
        <v>40735</v>
      </c>
      <c r="B378" s="77">
        <v>8665.85</v>
      </c>
      <c r="C378" s="77">
        <v>988.47805000000005</v>
      </c>
      <c r="D378" s="77">
        <v>-63.040600000000005</v>
      </c>
      <c r="E378" s="77">
        <f t="shared" si="35"/>
        <v>-164.488</v>
      </c>
      <c r="F378" s="77">
        <v>1.5884</v>
      </c>
      <c r="G378" s="77">
        <v>-4.0217000000000001</v>
      </c>
      <c r="H378">
        <v>0</v>
      </c>
      <c r="I378" s="78">
        <v>8599</v>
      </c>
      <c r="J378">
        <v>201107</v>
      </c>
      <c r="K378" s="78">
        <v>8599</v>
      </c>
      <c r="L378" s="77">
        <f t="shared" si="34"/>
        <v>-66.850000000000364</v>
      </c>
      <c r="M378" s="78">
        <v>-3386</v>
      </c>
      <c r="N378" s="78">
        <v>-56.898110000000003</v>
      </c>
      <c r="O378" s="78">
        <v>-3452</v>
      </c>
      <c r="P378" s="78">
        <v>-14.78853</v>
      </c>
      <c r="Q378" s="144">
        <v>-4249</v>
      </c>
      <c r="R378" s="78">
        <v>1857</v>
      </c>
      <c r="S378" s="78">
        <v>751</v>
      </c>
      <c r="T378" s="78">
        <v>-5882</v>
      </c>
      <c r="U378" s="78">
        <v>26170</v>
      </c>
      <c r="V378" s="219">
        <v>0.22476117692013756</v>
      </c>
      <c r="W378" s="78">
        <v>1091</v>
      </c>
      <c r="X378" s="78">
        <v>3501</v>
      </c>
      <c r="Y378" s="78">
        <v>923</v>
      </c>
      <c r="Z378" s="78">
        <v>-711</v>
      </c>
      <c r="AA378" s="78">
        <v>94.35</v>
      </c>
      <c r="AB378" s="78">
        <v>101.74</v>
      </c>
      <c r="AC378" s="78">
        <v>137771</v>
      </c>
      <c r="AD378" s="104">
        <v>3.6086299999999998</v>
      </c>
      <c r="AE378" s="78">
        <v>215973</v>
      </c>
      <c r="AF378" s="104">
        <v>6.9171199999999997</v>
      </c>
      <c r="AG378" s="78">
        <v>-103831</v>
      </c>
      <c r="AH378" s="104">
        <v>-3.4626000000000001</v>
      </c>
      <c r="AI378" s="78">
        <v>25928</v>
      </c>
      <c r="AJ378" s="104">
        <v>-2.2444299999999999</v>
      </c>
      <c r="AK378" s="78">
        <v>9000</v>
      </c>
      <c r="AL378" s="78">
        <v>8200</v>
      </c>
      <c r="AM378" s="8">
        <v>8600</v>
      </c>
      <c r="AN378" s="78">
        <v>162</v>
      </c>
      <c r="AO378" s="78">
        <v>9000</v>
      </c>
      <c r="AP378" s="78">
        <v>8000</v>
      </c>
      <c r="AQ378" s="78">
        <v>8500</v>
      </c>
      <c r="AR378" s="78">
        <v>333</v>
      </c>
      <c r="AS378" s="78">
        <v>0</v>
      </c>
      <c r="AT378" s="78">
        <v>0</v>
      </c>
      <c r="AU378" s="78">
        <v>0</v>
      </c>
      <c r="AV378" s="78">
        <v>0</v>
      </c>
      <c r="AW378" s="77">
        <v>16.37</v>
      </c>
      <c r="AX378" s="144">
        <f t="shared" si="36"/>
        <v>0.48</v>
      </c>
      <c r="AY378" s="144">
        <f t="shared" si="37"/>
        <v>0.34</v>
      </c>
      <c r="AZ378" s="144">
        <f t="shared" si="38"/>
        <v>0.26</v>
      </c>
      <c r="BA378" s="54">
        <f t="shared" si="39"/>
        <v>19.142237060310308</v>
      </c>
      <c r="BB378" s="54">
        <f t="shared" si="40"/>
        <v>14.876762939689691</v>
      </c>
    </row>
    <row r="379" spans="1:54" x14ac:dyDescent="0.25">
      <c r="A379" s="3">
        <v>40736</v>
      </c>
      <c r="B379" s="77">
        <v>8491.01</v>
      </c>
      <c r="C379" s="77">
        <v>1152.58332</v>
      </c>
      <c r="D379" s="77">
        <v>-65.713400000000007</v>
      </c>
      <c r="E379" s="77">
        <f t="shared" si="35"/>
        <v>-193.92210000000003</v>
      </c>
      <c r="F379" s="77">
        <v>-7.0079999999999991</v>
      </c>
      <c r="G379" s="77">
        <v>-37.375700000000002</v>
      </c>
      <c r="H379">
        <v>0</v>
      </c>
      <c r="I379" s="78">
        <v>8419</v>
      </c>
      <c r="J379">
        <v>201107</v>
      </c>
      <c r="K379" s="78">
        <v>8419</v>
      </c>
      <c r="L379" s="77">
        <f t="shared" si="34"/>
        <v>-72.010000000000218</v>
      </c>
      <c r="M379" s="78">
        <v>-8332</v>
      </c>
      <c r="N379" s="78">
        <v>-138.52594999999999</v>
      </c>
      <c r="O379" s="78">
        <v>-4056</v>
      </c>
      <c r="P379" s="78">
        <v>-16.992190000000001</v>
      </c>
      <c r="Q379" s="144">
        <v>-9346</v>
      </c>
      <c r="R379" s="78">
        <v>1331</v>
      </c>
      <c r="S379" s="78">
        <v>-573</v>
      </c>
      <c r="T379" s="78">
        <v>-8051</v>
      </c>
      <c r="U379" s="78">
        <v>30295</v>
      </c>
      <c r="V379" s="219">
        <v>0.26575342465753427</v>
      </c>
      <c r="W379" s="78">
        <v>-2598</v>
      </c>
      <c r="X379" s="78">
        <v>-5377</v>
      </c>
      <c r="Y379" s="78">
        <v>-3149</v>
      </c>
      <c r="Z379" s="78">
        <v>-3289</v>
      </c>
      <c r="AA379" s="78">
        <v>107.36</v>
      </c>
      <c r="AB379" s="78">
        <v>90.97</v>
      </c>
      <c r="AC379" s="78">
        <v>140843</v>
      </c>
      <c r="AD379" s="104">
        <v>3.13375</v>
      </c>
      <c r="AE379" s="78">
        <v>228512</v>
      </c>
      <c r="AF379" s="104">
        <v>10.34629</v>
      </c>
      <c r="AG379" s="78">
        <v>-161547</v>
      </c>
      <c r="AH379" s="104">
        <v>-3.7171500000000002</v>
      </c>
      <c r="AI379" s="78">
        <v>47364</v>
      </c>
      <c r="AJ379" s="104">
        <v>-1.96445</v>
      </c>
      <c r="AK379" s="78">
        <v>8800</v>
      </c>
      <c r="AL379" s="78">
        <v>8000</v>
      </c>
      <c r="AM379" s="8">
        <v>8400</v>
      </c>
      <c r="AN379" s="78">
        <v>175</v>
      </c>
      <c r="AO379" s="78">
        <v>9000</v>
      </c>
      <c r="AP379" s="78">
        <v>8000</v>
      </c>
      <c r="AQ379" s="78">
        <v>8300</v>
      </c>
      <c r="AR379" s="78">
        <v>358</v>
      </c>
      <c r="AS379" s="78">
        <v>0</v>
      </c>
      <c r="AT379" s="78">
        <v>0</v>
      </c>
      <c r="AU379" s="78">
        <v>0</v>
      </c>
      <c r="AV379" s="78">
        <v>0</v>
      </c>
      <c r="AW379" s="77">
        <v>17.91</v>
      </c>
      <c r="AX379" s="144">
        <f t="shared" si="36"/>
        <v>0.82</v>
      </c>
      <c r="AY379" s="144">
        <f t="shared" si="37"/>
        <v>0.83</v>
      </c>
      <c r="AZ379" s="144">
        <f t="shared" si="38"/>
        <v>0.74</v>
      </c>
      <c r="BA379" s="54">
        <f t="shared" si="39"/>
        <v>19.235109176652863</v>
      </c>
      <c r="BB379" s="54">
        <f t="shared" si="40"/>
        <v>14.920890823347134</v>
      </c>
    </row>
    <row r="380" spans="1:54" x14ac:dyDescent="0.25">
      <c r="A380" s="3">
        <v>40737</v>
      </c>
      <c r="B380" s="77">
        <v>8488.06</v>
      </c>
      <c r="C380" s="77">
        <v>1177.1246599999999</v>
      </c>
      <c r="D380" s="77">
        <v>-92.511499999999998</v>
      </c>
      <c r="E380" s="77">
        <f t="shared" si="35"/>
        <v>-306.4588</v>
      </c>
      <c r="F380" s="77">
        <v>9.1927000000000003</v>
      </c>
      <c r="G380" s="77">
        <v>-8.6719000000000008</v>
      </c>
      <c r="H380">
        <v>0</v>
      </c>
      <c r="I380" s="78">
        <v>8463</v>
      </c>
      <c r="J380">
        <v>201107</v>
      </c>
      <c r="K380" s="78">
        <v>8463</v>
      </c>
      <c r="L380" s="77">
        <f t="shared" si="34"/>
        <v>-25.059999999999491</v>
      </c>
      <c r="M380" s="78">
        <v>-8877</v>
      </c>
      <c r="N380" s="78">
        <v>-148.17793</v>
      </c>
      <c r="O380" s="78">
        <v>-2927</v>
      </c>
      <c r="P380" s="78">
        <v>-12.31854</v>
      </c>
      <c r="Q380" s="144">
        <v>-9608.75</v>
      </c>
      <c r="R380" s="78">
        <v>1540</v>
      </c>
      <c r="S380" s="78">
        <v>181</v>
      </c>
      <c r="T380" s="78">
        <v>-7450</v>
      </c>
      <c r="U380" s="78">
        <v>30951</v>
      </c>
      <c r="V380" s="219">
        <v>0.2407030467513166</v>
      </c>
      <c r="W380" s="78">
        <v>-3534</v>
      </c>
      <c r="X380" s="78">
        <v>-6308</v>
      </c>
      <c r="Y380" s="78">
        <v>-3327</v>
      </c>
      <c r="Z380" s="78">
        <v>-5579</v>
      </c>
      <c r="AA380" s="78">
        <v>99.44</v>
      </c>
      <c r="AB380" s="78">
        <v>89.31</v>
      </c>
      <c r="AC380" s="78">
        <v>147960</v>
      </c>
      <c r="AD380" s="104">
        <v>3.5008699999999999</v>
      </c>
      <c r="AE380" s="78">
        <v>233473</v>
      </c>
      <c r="AF380" s="104">
        <v>9.4238</v>
      </c>
      <c r="AG380" s="78">
        <v>-166183</v>
      </c>
      <c r="AH380" s="104">
        <v>-4.3566799999999999</v>
      </c>
      <c r="AI380" s="78">
        <v>39271</v>
      </c>
      <c r="AJ380" s="104">
        <v>-2.24343</v>
      </c>
      <c r="AK380" s="78">
        <v>8800</v>
      </c>
      <c r="AL380" s="78">
        <v>8000</v>
      </c>
      <c r="AM380" s="8">
        <v>8500</v>
      </c>
      <c r="AN380" s="78">
        <v>169</v>
      </c>
      <c r="AO380" s="78">
        <v>9000</v>
      </c>
      <c r="AP380" s="78">
        <v>7900</v>
      </c>
      <c r="AQ380" s="78">
        <v>8300</v>
      </c>
      <c r="AR380" s="78">
        <v>360</v>
      </c>
      <c r="AS380" s="78">
        <v>0</v>
      </c>
      <c r="AT380" s="78">
        <v>0</v>
      </c>
      <c r="AU380" s="78">
        <v>0</v>
      </c>
      <c r="AV380" s="78">
        <v>0</v>
      </c>
      <c r="AW380" s="77">
        <v>17.91</v>
      </c>
      <c r="AX380" s="144">
        <f t="shared" si="36"/>
        <v>0.79</v>
      </c>
      <c r="AY380" s="144">
        <f t="shared" si="37"/>
        <v>0.83</v>
      </c>
      <c r="AZ380" s="144">
        <f t="shared" si="38"/>
        <v>0.73</v>
      </c>
      <c r="BA380" s="54">
        <f t="shared" si="39"/>
        <v>19.31362452277158</v>
      </c>
      <c r="BB380" s="54">
        <f t="shared" si="40"/>
        <v>14.938375477228423</v>
      </c>
    </row>
    <row r="381" spans="1:54" x14ac:dyDescent="0.25">
      <c r="A381" s="3">
        <v>40738</v>
      </c>
      <c r="B381" s="77">
        <v>8481.35</v>
      </c>
      <c r="C381" s="77">
        <v>1221.15356</v>
      </c>
      <c r="D381" s="77">
        <v>-37.883099999999999</v>
      </c>
      <c r="E381" s="77">
        <f t="shared" si="35"/>
        <v>-208.95090000000005</v>
      </c>
      <c r="F381" s="77">
        <v>-0.2525</v>
      </c>
      <c r="G381" s="77">
        <v>-1.6232</v>
      </c>
      <c r="H381">
        <v>0</v>
      </c>
      <c r="I381" s="78">
        <v>8482</v>
      </c>
      <c r="J381">
        <v>201107</v>
      </c>
      <c r="K381" s="78">
        <v>8482</v>
      </c>
      <c r="L381" s="77">
        <f t="shared" si="34"/>
        <v>0.6499999999996362</v>
      </c>
      <c r="M381" s="78">
        <v>-9824</v>
      </c>
      <c r="N381" s="78">
        <v>-164.14985999999999</v>
      </c>
      <c r="O381" s="78">
        <v>-3177</v>
      </c>
      <c r="P381" s="78">
        <v>-13.42914</v>
      </c>
      <c r="Q381" s="144">
        <v>-10618.25</v>
      </c>
      <c r="R381" s="78">
        <v>1589</v>
      </c>
      <c r="S381" s="78">
        <v>89</v>
      </c>
      <c r="T381" s="78">
        <v>-7349</v>
      </c>
      <c r="U381" s="78">
        <v>31534</v>
      </c>
      <c r="V381" s="219">
        <v>0.23305004122534406</v>
      </c>
      <c r="W381" s="78">
        <v>-5038</v>
      </c>
      <c r="X381" s="78">
        <v>-7871</v>
      </c>
      <c r="Y381" s="78">
        <v>-6639</v>
      </c>
      <c r="Z381" s="78">
        <v>-5853</v>
      </c>
      <c r="AA381" s="78">
        <v>95.58</v>
      </c>
      <c r="AB381" s="78">
        <v>89.29</v>
      </c>
      <c r="AC381" s="78">
        <v>150459</v>
      </c>
      <c r="AD381" s="104">
        <v>3.6730900000000002</v>
      </c>
      <c r="AE381" s="78">
        <v>253778</v>
      </c>
      <c r="AF381" s="104">
        <v>9.3290500000000005</v>
      </c>
      <c r="AG381" s="78">
        <v>-170276</v>
      </c>
      <c r="AH381" s="104">
        <v>-4.5331799999999998</v>
      </c>
      <c r="AI381" s="78">
        <v>34218</v>
      </c>
      <c r="AJ381" s="104">
        <v>-2.3930899999999999</v>
      </c>
      <c r="AK381" s="78">
        <v>8700</v>
      </c>
      <c r="AL381" s="78">
        <v>8000</v>
      </c>
      <c r="AM381" s="8">
        <v>8500</v>
      </c>
      <c r="AN381" s="78">
        <v>154</v>
      </c>
      <c r="AO381" s="78">
        <v>9000</v>
      </c>
      <c r="AP381" s="78">
        <v>7900</v>
      </c>
      <c r="AQ381" s="78">
        <v>8400</v>
      </c>
      <c r="AR381" s="78">
        <v>353</v>
      </c>
      <c r="AS381" s="78">
        <v>0</v>
      </c>
      <c r="AT381" s="78">
        <v>0</v>
      </c>
      <c r="AU381" s="78">
        <v>0</v>
      </c>
      <c r="AV381" s="78">
        <v>0</v>
      </c>
      <c r="AW381" s="77">
        <v>18.03</v>
      </c>
      <c r="AX381" s="144">
        <f t="shared" si="36"/>
        <v>0.86</v>
      </c>
      <c r="AY381" s="144">
        <f t="shared" si="37"/>
        <v>0.89</v>
      </c>
      <c r="AZ381" s="144">
        <f t="shared" si="38"/>
        <v>0.81</v>
      </c>
      <c r="BA381" s="54">
        <f t="shared" si="39"/>
        <v>19.390009171172728</v>
      </c>
      <c r="BB381" s="54">
        <f t="shared" si="40"/>
        <v>14.940990828827273</v>
      </c>
    </row>
    <row r="382" spans="1:54" x14ac:dyDescent="0.25">
      <c r="A382" s="3">
        <v>40739</v>
      </c>
      <c r="B382" s="77">
        <v>8574.91</v>
      </c>
      <c r="C382" s="77">
        <v>1170.2525900000001</v>
      </c>
      <c r="D382" s="77">
        <v>-69.317999999999998</v>
      </c>
      <c r="E382" s="77">
        <f t="shared" si="35"/>
        <v>-245.34039999999999</v>
      </c>
      <c r="F382" s="77">
        <v>11.258099999999999</v>
      </c>
      <c r="G382" s="77">
        <v>16.374300000000002</v>
      </c>
      <c r="H382">
        <v>0</v>
      </c>
      <c r="I382" s="78">
        <v>8562</v>
      </c>
      <c r="J382">
        <v>201107</v>
      </c>
      <c r="K382" s="78">
        <v>8562</v>
      </c>
      <c r="L382" s="77">
        <f t="shared" si="34"/>
        <v>-12.909999999999854</v>
      </c>
      <c r="M382" s="78">
        <v>-10418</v>
      </c>
      <c r="N382" s="78">
        <v>-176.11770999999999</v>
      </c>
      <c r="O382" s="78">
        <v>-4022</v>
      </c>
      <c r="P382" s="78">
        <v>-17.212800000000001</v>
      </c>
      <c r="Q382" s="144">
        <v>-11423.5</v>
      </c>
      <c r="R382" s="78">
        <v>1685</v>
      </c>
      <c r="S382" s="78">
        <v>1907</v>
      </c>
      <c r="T382" s="78">
        <v>-6419</v>
      </c>
      <c r="U382" s="78">
        <v>29772</v>
      </c>
      <c r="V382" s="219">
        <v>0.21560526669353755</v>
      </c>
      <c r="W382" s="78">
        <v>-3232</v>
      </c>
      <c r="X382" s="78">
        <v>-6102</v>
      </c>
      <c r="Y382" s="78">
        <v>-4993</v>
      </c>
      <c r="Z382" s="78">
        <v>-4899</v>
      </c>
      <c r="AA382" s="78">
        <v>95.63</v>
      </c>
      <c r="AB382" s="78">
        <v>94</v>
      </c>
      <c r="AC382" s="78">
        <v>162427</v>
      </c>
      <c r="AD382" s="104">
        <v>4.3765599999999996</v>
      </c>
      <c r="AE382" s="78">
        <v>268437</v>
      </c>
      <c r="AF382" s="104">
        <v>8.1511399999999998</v>
      </c>
      <c r="AG382" s="78">
        <v>-142854</v>
      </c>
      <c r="AH382" s="104">
        <v>-4.8782100000000002</v>
      </c>
      <c r="AI382" s="78">
        <v>14038</v>
      </c>
      <c r="AJ382" s="104">
        <v>-2.5591900000000001</v>
      </c>
      <c r="AK382" s="78">
        <v>8800</v>
      </c>
      <c r="AL382" s="78">
        <v>8200</v>
      </c>
      <c r="AM382" s="8">
        <v>8600</v>
      </c>
      <c r="AN382" s="78">
        <v>141</v>
      </c>
      <c r="AO382" s="78">
        <v>9000</v>
      </c>
      <c r="AP382" s="78">
        <v>7900</v>
      </c>
      <c r="AQ382" s="78">
        <v>8400</v>
      </c>
      <c r="AR382" s="78">
        <v>350</v>
      </c>
      <c r="AS382" s="78">
        <v>0</v>
      </c>
      <c r="AT382" s="78">
        <v>0</v>
      </c>
      <c r="AU382" s="78">
        <v>0</v>
      </c>
      <c r="AV382" s="78">
        <v>0</v>
      </c>
      <c r="AW382" s="77">
        <v>17.690000000000001</v>
      </c>
      <c r="AX382" s="144">
        <f t="shared" si="36"/>
        <v>0.65</v>
      </c>
      <c r="AY382" s="144">
        <f t="shared" si="37"/>
        <v>0.69</v>
      </c>
      <c r="AZ382" s="144">
        <f t="shared" si="38"/>
        <v>0.63</v>
      </c>
      <c r="BA382" s="54">
        <f t="shared" si="39"/>
        <v>19.371612714152121</v>
      </c>
      <c r="BB382" s="54">
        <f t="shared" si="40"/>
        <v>14.942387285847886</v>
      </c>
    </row>
    <row r="383" spans="1:54" x14ac:dyDescent="0.25">
      <c r="A383" s="3">
        <v>40742</v>
      </c>
      <c r="B383" s="77">
        <v>8538.57</v>
      </c>
      <c r="C383" s="77">
        <v>1086.0868700000001</v>
      </c>
      <c r="D383" s="77">
        <v>-87.597000000000008</v>
      </c>
      <c r="E383" s="77">
        <f t="shared" si="35"/>
        <v>-323.84879999999998</v>
      </c>
      <c r="F383" s="77">
        <v>23.216200000000001</v>
      </c>
      <c r="G383" s="77">
        <v>6.7920000000000007</v>
      </c>
      <c r="H383">
        <v>0</v>
      </c>
      <c r="I383" s="78">
        <v>8487</v>
      </c>
      <c r="J383">
        <v>201107</v>
      </c>
      <c r="K383" s="78">
        <v>8487</v>
      </c>
      <c r="L383" s="77">
        <f t="shared" si="34"/>
        <v>-51.569999999999709</v>
      </c>
      <c r="M383" s="78">
        <v>-10518</v>
      </c>
      <c r="N383" s="78">
        <v>-175.74297999999999</v>
      </c>
      <c r="O383" s="78">
        <v>-3824</v>
      </c>
      <c r="P383" s="78">
        <v>-16.212409999999998</v>
      </c>
      <c r="Q383" s="144">
        <v>-11474</v>
      </c>
      <c r="R383" s="78">
        <v>1776</v>
      </c>
      <c r="S383" s="78">
        <v>-370</v>
      </c>
      <c r="T383" s="78">
        <v>-6379</v>
      </c>
      <c r="U383" s="78">
        <v>31189</v>
      </c>
      <c r="V383" s="219">
        <v>0.2045272371669499</v>
      </c>
      <c r="W383" s="78">
        <v>-4609</v>
      </c>
      <c r="X383" s="78">
        <v>-3842</v>
      </c>
      <c r="Y383" s="78">
        <v>-5867</v>
      </c>
      <c r="Z383" s="78">
        <v>-4434</v>
      </c>
      <c r="AA383" s="78">
        <v>83.36</v>
      </c>
      <c r="AB383" s="78">
        <v>95.01</v>
      </c>
      <c r="AC383" s="78">
        <v>161707</v>
      </c>
      <c r="AD383" s="104">
        <v>3.6488299999999998</v>
      </c>
      <c r="AE383" s="78">
        <v>268213</v>
      </c>
      <c r="AF383" s="104">
        <v>9.2350700000000003</v>
      </c>
      <c r="AG383" s="78">
        <v>-143113</v>
      </c>
      <c r="AH383" s="104">
        <v>-3.9181900000000001</v>
      </c>
      <c r="AI383" s="78">
        <v>10862</v>
      </c>
      <c r="AJ383" s="104">
        <v>-2.5510899999999999</v>
      </c>
      <c r="AK383" s="78">
        <v>8900</v>
      </c>
      <c r="AL383" s="78">
        <v>8200</v>
      </c>
      <c r="AM383" s="8">
        <v>8500</v>
      </c>
      <c r="AN383" s="78">
        <v>119</v>
      </c>
      <c r="AO383" s="78">
        <v>9000</v>
      </c>
      <c r="AP383" s="78">
        <v>7900</v>
      </c>
      <c r="AQ383" s="78">
        <v>8400</v>
      </c>
      <c r="AR383" s="78">
        <v>343</v>
      </c>
      <c r="AS383" s="78">
        <v>0</v>
      </c>
      <c r="AT383" s="78">
        <v>0</v>
      </c>
      <c r="AU383" s="78">
        <v>0</v>
      </c>
      <c r="AV383" s="78">
        <v>0</v>
      </c>
      <c r="AW383" s="77">
        <v>19.100000000000001</v>
      </c>
      <c r="AX383" s="144">
        <f t="shared" si="36"/>
        <v>1</v>
      </c>
      <c r="AY383" s="144">
        <f t="shared" si="37"/>
        <v>1</v>
      </c>
      <c r="AZ383" s="144">
        <f t="shared" si="38"/>
        <v>0.93</v>
      </c>
      <c r="BA383" s="54">
        <f t="shared" si="39"/>
        <v>19.485722998491887</v>
      </c>
      <c r="BB383" s="54">
        <f t="shared" si="40"/>
        <v>14.884277001508124</v>
      </c>
    </row>
    <row r="384" spans="1:54" x14ac:dyDescent="0.25">
      <c r="A384" s="3">
        <v>40743</v>
      </c>
      <c r="B384" s="77">
        <v>8524.57</v>
      </c>
      <c r="C384" s="77">
        <v>1056.1404500000001</v>
      </c>
      <c r="D384" s="77">
        <v>-58.114100000000001</v>
      </c>
      <c r="E384" s="77">
        <f t="shared" si="35"/>
        <v>-434.24430000000007</v>
      </c>
      <c r="F384" s="77">
        <v>10.662699999999999</v>
      </c>
      <c r="G384" s="77">
        <v>7.8509000000000002</v>
      </c>
      <c r="H384">
        <v>0</v>
      </c>
      <c r="I384" s="78">
        <v>8535</v>
      </c>
      <c r="J384">
        <v>201107</v>
      </c>
      <c r="K384" s="78">
        <v>8535</v>
      </c>
      <c r="L384" s="77">
        <f t="shared" si="34"/>
        <v>10.430000000000291</v>
      </c>
      <c r="M384" s="78">
        <v>-9097</v>
      </c>
      <c r="N384" s="78">
        <v>-152.46099000000001</v>
      </c>
      <c r="O384" s="78">
        <v>-3135</v>
      </c>
      <c r="P384" s="78">
        <v>-13.359109999999999</v>
      </c>
      <c r="Q384" s="144">
        <v>-9880.75</v>
      </c>
      <c r="R384" s="78">
        <v>1881</v>
      </c>
      <c r="S384" s="78">
        <v>-731</v>
      </c>
      <c r="T384" s="78">
        <v>-6766</v>
      </c>
      <c r="U384" s="78">
        <v>30584</v>
      </c>
      <c r="V384" s="219">
        <v>0.22122678524718808</v>
      </c>
      <c r="W384" s="78">
        <v>-1281</v>
      </c>
      <c r="X384" s="78">
        <v>-888</v>
      </c>
      <c r="Y384" s="78">
        <v>-3364</v>
      </c>
      <c r="Z384" s="78">
        <v>-2083</v>
      </c>
      <c r="AA384" s="78">
        <v>109.4</v>
      </c>
      <c r="AB384" s="78">
        <v>96.4</v>
      </c>
      <c r="AC384" s="78">
        <v>164091</v>
      </c>
      <c r="AD384" s="104">
        <v>3.4198300000000001</v>
      </c>
      <c r="AE384" s="78">
        <v>273259</v>
      </c>
      <c r="AF384" s="104">
        <v>8.1669800000000006</v>
      </c>
      <c r="AG384" s="78">
        <v>-143132</v>
      </c>
      <c r="AH384" s="104">
        <v>-3.7724000000000002</v>
      </c>
      <c r="AI384" s="78">
        <v>-4439</v>
      </c>
      <c r="AJ384" s="104">
        <v>-2.5913900000000001</v>
      </c>
      <c r="AK384" s="78">
        <v>8900</v>
      </c>
      <c r="AL384" s="78">
        <v>8200</v>
      </c>
      <c r="AM384" s="8">
        <v>8500</v>
      </c>
      <c r="AN384" s="78">
        <v>83.5</v>
      </c>
      <c r="AO384" s="78">
        <v>9000</v>
      </c>
      <c r="AP384" s="78">
        <v>8000</v>
      </c>
      <c r="AQ384" s="78">
        <v>8400</v>
      </c>
      <c r="AR384" s="78">
        <v>325</v>
      </c>
      <c r="AS384" s="78">
        <v>0</v>
      </c>
      <c r="AT384" s="78">
        <v>0</v>
      </c>
      <c r="AU384" s="78">
        <v>0</v>
      </c>
      <c r="AV384" s="78">
        <v>0</v>
      </c>
      <c r="AW384" s="77">
        <v>18.739999999999998</v>
      </c>
      <c r="AX384" s="144">
        <f t="shared" si="36"/>
        <v>0.96</v>
      </c>
      <c r="AY384" s="144">
        <f t="shared" si="37"/>
        <v>0.97</v>
      </c>
      <c r="AZ384" s="144">
        <f t="shared" si="38"/>
        <v>0.9</v>
      </c>
      <c r="BA384" s="54">
        <f t="shared" si="39"/>
        <v>19.646643773306614</v>
      </c>
      <c r="BB384" s="54">
        <f t="shared" si="40"/>
        <v>14.845356226693397</v>
      </c>
    </row>
    <row r="385" spans="1:54" x14ac:dyDescent="0.25">
      <c r="A385" s="3">
        <v>40744</v>
      </c>
      <c r="B385" s="77">
        <v>8706.17</v>
      </c>
      <c r="C385" s="77">
        <v>1350.93461</v>
      </c>
      <c r="D385" s="77">
        <v>52.716700000000003</v>
      </c>
      <c r="E385" s="77">
        <f t="shared" si="35"/>
        <v>-376.81120000000004</v>
      </c>
      <c r="F385" s="77">
        <v>15.096300000000001</v>
      </c>
      <c r="G385" s="77">
        <v>21.5214</v>
      </c>
      <c r="H385" t="s">
        <v>1624</v>
      </c>
      <c r="I385" s="78">
        <v>8698</v>
      </c>
      <c r="J385">
        <v>201108</v>
      </c>
      <c r="K385" s="78">
        <v>8635</v>
      </c>
      <c r="L385" s="77">
        <f t="shared" si="34"/>
        <v>-71.170000000000073</v>
      </c>
      <c r="M385" s="78">
        <v>-8246</v>
      </c>
      <c r="N385" s="78">
        <v>-142.2217</v>
      </c>
      <c r="O385" s="78">
        <v>373</v>
      </c>
      <c r="P385" s="78">
        <v>1.6206</v>
      </c>
      <c r="Q385" s="144">
        <v>-8152.75</v>
      </c>
      <c r="R385" s="78">
        <v>3491</v>
      </c>
      <c r="S385" s="78">
        <v>1295</v>
      </c>
      <c r="T385" s="78">
        <v>-1106</v>
      </c>
      <c r="U385" s="78">
        <v>23857</v>
      </c>
      <c r="V385" s="219">
        <v>4.6359559039275682E-2</v>
      </c>
      <c r="W385" s="78">
        <v>3673</v>
      </c>
      <c r="X385" s="78">
        <v>3572</v>
      </c>
      <c r="Y385" s="78">
        <v>725</v>
      </c>
      <c r="Z385" s="78">
        <v>-1894</v>
      </c>
      <c r="AA385" s="78">
        <v>86.28</v>
      </c>
      <c r="AB385" s="78">
        <v>104.63</v>
      </c>
      <c r="AC385" s="78">
        <v>73177</v>
      </c>
      <c r="AD385" s="104">
        <v>4.6433299999999997</v>
      </c>
      <c r="AE385" s="78">
        <v>134375</v>
      </c>
      <c r="AF385" s="104">
        <v>5.8141600000000002</v>
      </c>
      <c r="AG385" s="78">
        <v>-46987</v>
      </c>
      <c r="AH385" s="104">
        <v>-4.4250299999999996</v>
      </c>
      <c r="AI385" s="78">
        <v>-6514</v>
      </c>
      <c r="AJ385" s="104">
        <v>-2.9363199999999998</v>
      </c>
      <c r="AK385" s="78">
        <v>8900</v>
      </c>
      <c r="AL385" s="78">
        <v>8000</v>
      </c>
      <c r="AM385" s="8">
        <v>8600</v>
      </c>
      <c r="AN385" s="78">
        <v>298</v>
      </c>
      <c r="AO385" s="78">
        <v>9400</v>
      </c>
      <c r="AP385" s="78">
        <v>7000</v>
      </c>
      <c r="AQ385" s="78">
        <v>8600</v>
      </c>
      <c r="AR385" s="78">
        <v>475</v>
      </c>
      <c r="AS385" s="78">
        <v>0</v>
      </c>
      <c r="AT385" s="78">
        <v>0</v>
      </c>
      <c r="AU385" s="78">
        <v>0</v>
      </c>
      <c r="AV385" s="78">
        <v>0</v>
      </c>
      <c r="AW385" s="77">
        <v>17.38</v>
      </c>
      <c r="AX385" s="144">
        <f t="shared" si="36"/>
        <v>0.48</v>
      </c>
      <c r="AY385" s="144">
        <f t="shared" si="37"/>
        <v>0.59</v>
      </c>
      <c r="AZ385" s="144">
        <f t="shared" si="38"/>
        <v>0.54</v>
      </c>
      <c r="BA385" s="54">
        <f t="shared" si="39"/>
        <v>19.608447988379371</v>
      </c>
      <c r="BB385" s="54">
        <f t="shared" si="40"/>
        <v>14.837552011620641</v>
      </c>
    </row>
    <row r="386" spans="1:54" x14ac:dyDescent="0.25">
      <c r="A386" s="3">
        <v>40745</v>
      </c>
      <c r="B386" s="77">
        <v>8717.14</v>
      </c>
      <c r="C386" s="77">
        <v>1276.0265199999999</v>
      </c>
      <c r="D386" s="77">
        <v>-33.401499999999999</v>
      </c>
      <c r="E386" s="77">
        <f t="shared" si="35"/>
        <v>-403.56000000000006</v>
      </c>
      <c r="F386" s="77">
        <v>10.489100000000001</v>
      </c>
      <c r="G386" s="77">
        <v>29.266100000000002</v>
      </c>
      <c r="H386">
        <v>0</v>
      </c>
      <c r="I386" s="78">
        <v>8652</v>
      </c>
      <c r="J386">
        <v>201108</v>
      </c>
      <c r="K386" s="78">
        <v>8652</v>
      </c>
      <c r="L386" s="77">
        <f t="shared" si="34"/>
        <v>-65.139999999999418</v>
      </c>
      <c r="M386" s="78">
        <v>-8893</v>
      </c>
      <c r="N386" s="78">
        <v>-153.69846999999999</v>
      </c>
      <c r="O386" s="78">
        <v>-672</v>
      </c>
      <c r="P386" s="78">
        <v>-2.89371</v>
      </c>
      <c r="Q386" s="144">
        <v>-9061</v>
      </c>
      <c r="R386" s="78">
        <v>3498</v>
      </c>
      <c r="S386" s="78">
        <v>2072</v>
      </c>
      <c r="T386" s="78">
        <v>-4344</v>
      </c>
      <c r="U386" s="78">
        <v>25111</v>
      </c>
      <c r="V386" s="219">
        <v>0.17299191589343316</v>
      </c>
      <c r="W386" s="78">
        <v>3047</v>
      </c>
      <c r="X386" s="78">
        <v>2946</v>
      </c>
      <c r="Y386" s="78">
        <v>1318</v>
      </c>
      <c r="Z386" s="78">
        <v>-1777</v>
      </c>
      <c r="AA386" s="78">
        <v>94.92</v>
      </c>
      <c r="AB386" s="78">
        <v>103.82</v>
      </c>
      <c r="AC386" s="78">
        <v>83762</v>
      </c>
      <c r="AD386" s="104">
        <v>5.03993</v>
      </c>
      <c r="AE386" s="78">
        <v>143454</v>
      </c>
      <c r="AF386" s="104">
        <v>5.9825999999999997</v>
      </c>
      <c r="AG386" s="78">
        <v>-50037</v>
      </c>
      <c r="AH386" s="104">
        <v>-4.7866400000000002</v>
      </c>
      <c r="AI386" s="78">
        <v>-5495</v>
      </c>
      <c r="AJ386" s="104">
        <v>-3.0331000000000001</v>
      </c>
      <c r="AK386" s="78">
        <v>8900</v>
      </c>
      <c r="AL386" s="78">
        <v>8000</v>
      </c>
      <c r="AM386" s="8">
        <v>8700</v>
      </c>
      <c r="AN386" s="78">
        <v>289</v>
      </c>
      <c r="AO386" s="78">
        <v>9400</v>
      </c>
      <c r="AP386" s="78">
        <v>7000</v>
      </c>
      <c r="AQ386" s="78">
        <v>8600</v>
      </c>
      <c r="AR386" s="78">
        <v>466</v>
      </c>
      <c r="AS386" s="78">
        <v>0</v>
      </c>
      <c r="AT386" s="78">
        <v>0</v>
      </c>
      <c r="AU386" s="78">
        <v>0</v>
      </c>
      <c r="AV386" s="78">
        <v>0</v>
      </c>
      <c r="AW386" s="77">
        <v>16.510000000000002</v>
      </c>
      <c r="AX386" s="144">
        <f t="shared" si="36"/>
        <v>0.24</v>
      </c>
      <c r="AY386" s="144">
        <f t="shared" si="37"/>
        <v>0.36</v>
      </c>
      <c r="AZ386" s="144">
        <f t="shared" si="38"/>
        <v>0.24</v>
      </c>
      <c r="BA386" s="54">
        <f t="shared" si="39"/>
        <v>19.522296390164186</v>
      </c>
      <c r="BB386" s="54">
        <f t="shared" si="40"/>
        <v>14.772703609835816</v>
      </c>
    </row>
    <row r="387" spans="1:54" x14ac:dyDescent="0.25">
      <c r="A387" s="3">
        <v>40746</v>
      </c>
      <c r="B387" s="77">
        <v>8765.32</v>
      </c>
      <c r="C387" s="77">
        <v>1387.5382999999999</v>
      </c>
      <c r="D387" s="77">
        <v>49.337799999999994</v>
      </c>
      <c r="E387" s="77">
        <f t="shared" si="35"/>
        <v>-360.27610000000004</v>
      </c>
      <c r="F387" s="77">
        <v>7.6130999999999993</v>
      </c>
      <c r="G387" s="77">
        <v>10.488900000000001</v>
      </c>
      <c r="H387">
        <v>0</v>
      </c>
      <c r="I387" s="78">
        <v>8691</v>
      </c>
      <c r="J387">
        <v>201108</v>
      </c>
      <c r="K387" s="78">
        <v>8691</v>
      </c>
      <c r="L387" s="77">
        <f t="shared" ref="L387:L450" si="41">K387-B387</f>
        <v>-74.319999999999709</v>
      </c>
      <c r="M387" s="78">
        <v>-7729</v>
      </c>
      <c r="N387" s="78">
        <v>-134.21471</v>
      </c>
      <c r="O387" s="78">
        <v>-467</v>
      </c>
      <c r="P387" s="78">
        <v>-2.0176500000000002</v>
      </c>
      <c r="Q387" s="144">
        <v>-7845.75</v>
      </c>
      <c r="R387" s="78">
        <v>3389</v>
      </c>
      <c r="S387" s="78">
        <v>2873</v>
      </c>
      <c r="T387" s="78">
        <v>-3755</v>
      </c>
      <c r="U387" s="78">
        <v>26117</v>
      </c>
      <c r="V387" s="219">
        <v>0.14377608454263507</v>
      </c>
      <c r="W387" s="78">
        <v>4360</v>
      </c>
      <c r="X387" s="78">
        <v>1599</v>
      </c>
      <c r="Y387" s="78">
        <v>2376</v>
      </c>
      <c r="Z387" s="78">
        <v>-861</v>
      </c>
      <c r="AA387" s="78">
        <v>96.41</v>
      </c>
      <c r="AB387" s="78">
        <v>108.31</v>
      </c>
      <c r="AC387" s="78">
        <v>96821</v>
      </c>
      <c r="AD387" s="104">
        <v>5.3893500000000003</v>
      </c>
      <c r="AE387" s="78">
        <v>152854</v>
      </c>
      <c r="AF387" s="104">
        <v>5.5897600000000001</v>
      </c>
      <c r="AG387" s="78">
        <v>-41556</v>
      </c>
      <c r="AH387" s="104">
        <v>-4.7304700000000004</v>
      </c>
      <c r="AI387" s="78">
        <v>5080</v>
      </c>
      <c r="AJ387" s="104">
        <v>-2.62595</v>
      </c>
      <c r="AK387" s="78">
        <v>9000</v>
      </c>
      <c r="AL387" s="78">
        <v>8000</v>
      </c>
      <c r="AM387" s="8">
        <v>8700</v>
      </c>
      <c r="AN387" s="78">
        <v>270</v>
      </c>
      <c r="AO387" s="78">
        <v>9400</v>
      </c>
      <c r="AP387" s="78">
        <v>7000</v>
      </c>
      <c r="AQ387" s="78">
        <v>8700</v>
      </c>
      <c r="AR387" s="78">
        <v>448</v>
      </c>
      <c r="AS387" s="78">
        <v>0</v>
      </c>
      <c r="AT387" s="78">
        <v>0</v>
      </c>
      <c r="AU387" s="78">
        <v>0</v>
      </c>
      <c r="AV387" s="78">
        <v>0</v>
      </c>
      <c r="AW387" s="77">
        <v>15.59</v>
      </c>
      <c r="AX387" s="144">
        <f t="shared" si="36"/>
        <v>0.06</v>
      </c>
      <c r="AY387" s="144">
        <f t="shared" si="37"/>
        <v>0.16</v>
      </c>
      <c r="AZ387" s="144">
        <f t="shared" si="38"/>
        <v>0.08</v>
      </c>
      <c r="BA387" s="54">
        <f t="shared" si="39"/>
        <v>19.514415713302228</v>
      </c>
      <c r="BB387" s="54">
        <f t="shared" si="40"/>
        <v>14.584584286697778</v>
      </c>
    </row>
    <row r="388" spans="1:54" x14ac:dyDescent="0.25">
      <c r="A388" s="3">
        <v>40749</v>
      </c>
      <c r="B388" s="77">
        <v>8683.51</v>
      </c>
      <c r="C388" s="77">
        <v>1031.4122199999999</v>
      </c>
      <c r="D388" s="77">
        <v>-8.9383999999999997</v>
      </c>
      <c r="E388" s="77">
        <f t="shared" si="35"/>
        <v>-361.6386</v>
      </c>
      <c r="F388" s="77">
        <v>-6.4028999999999998</v>
      </c>
      <c r="G388" s="77">
        <v>-1.9491000000000001</v>
      </c>
      <c r="H388">
        <v>0</v>
      </c>
      <c r="I388" s="78">
        <v>8608</v>
      </c>
      <c r="J388">
        <v>201108</v>
      </c>
      <c r="K388" s="78">
        <v>8608</v>
      </c>
      <c r="L388" s="77">
        <f t="shared" si="41"/>
        <v>-75.510000000000218</v>
      </c>
      <c r="M388" s="78">
        <v>-10452</v>
      </c>
      <c r="N388" s="78">
        <v>-179.71879999999999</v>
      </c>
      <c r="O388" s="78">
        <v>-1030</v>
      </c>
      <c r="P388" s="78">
        <v>-4.4112900000000002</v>
      </c>
      <c r="Q388" s="144">
        <v>-10709.5</v>
      </c>
      <c r="R388" s="78">
        <v>3525</v>
      </c>
      <c r="S388" s="78">
        <v>2025</v>
      </c>
      <c r="T388" s="78">
        <v>-4614</v>
      </c>
      <c r="U388" s="78">
        <v>26218</v>
      </c>
      <c r="V388" s="219">
        <v>0.17598596384163551</v>
      </c>
      <c r="W388" s="78">
        <v>981</v>
      </c>
      <c r="X388" s="78">
        <v>880</v>
      </c>
      <c r="Y388" s="78">
        <v>55</v>
      </c>
      <c r="Z388" s="78">
        <v>-3042</v>
      </c>
      <c r="AA388" s="78">
        <v>114.33</v>
      </c>
      <c r="AB388" s="78">
        <v>108.74</v>
      </c>
      <c r="AC388" s="78">
        <v>98820</v>
      </c>
      <c r="AD388" s="104">
        <v>4.8333599999999999</v>
      </c>
      <c r="AE388" s="78">
        <v>158735</v>
      </c>
      <c r="AF388" s="104">
        <v>6.4800700000000004</v>
      </c>
      <c r="AG388" s="78">
        <v>-50653</v>
      </c>
      <c r="AH388" s="104">
        <v>-4.5540399999999996</v>
      </c>
      <c r="AI388" s="78">
        <v>12185</v>
      </c>
      <c r="AJ388" s="104">
        <v>-2.6909999999999998</v>
      </c>
      <c r="AK388" s="78">
        <v>9000</v>
      </c>
      <c r="AL388" s="78">
        <v>8200</v>
      </c>
      <c r="AM388" s="8">
        <v>8600</v>
      </c>
      <c r="AN388" s="78">
        <v>282</v>
      </c>
      <c r="AO388" s="78">
        <v>9400</v>
      </c>
      <c r="AP388" s="78">
        <v>7000</v>
      </c>
      <c r="AQ388" s="78">
        <v>8600</v>
      </c>
      <c r="AR388" s="78">
        <v>446</v>
      </c>
      <c r="AS388" s="78">
        <v>0</v>
      </c>
      <c r="AT388" s="78">
        <v>0</v>
      </c>
      <c r="AU388" s="78">
        <v>0</v>
      </c>
      <c r="AV388" s="78">
        <v>0</v>
      </c>
      <c r="AW388" s="77">
        <v>16.97</v>
      </c>
      <c r="AX388" s="144">
        <f t="shared" si="36"/>
        <v>0.37</v>
      </c>
      <c r="AY388" s="144">
        <f t="shared" si="37"/>
        <v>0.51</v>
      </c>
      <c r="AZ388" s="144">
        <f t="shared" si="38"/>
        <v>0.37</v>
      </c>
      <c r="BA388" s="54">
        <f t="shared" si="39"/>
        <v>19.394249910439349</v>
      </c>
      <c r="BB388" s="54">
        <f t="shared" si="40"/>
        <v>14.582750089560648</v>
      </c>
    </row>
    <row r="389" spans="1:54" x14ac:dyDescent="0.25">
      <c r="A389" s="3">
        <v>40750</v>
      </c>
      <c r="B389" s="77">
        <v>8794.24</v>
      </c>
      <c r="C389" s="77">
        <v>1128.6123600000001</v>
      </c>
      <c r="D389" s="77">
        <v>31.188299999999998</v>
      </c>
      <c r="E389" s="77">
        <f t="shared" si="35"/>
        <v>-311.98779999999999</v>
      </c>
      <c r="F389" s="77">
        <v>-2.7001999999999997</v>
      </c>
      <c r="G389" s="77">
        <v>28.748699999999999</v>
      </c>
      <c r="H389">
        <v>0</v>
      </c>
      <c r="I389" s="78">
        <v>8738</v>
      </c>
      <c r="J389">
        <v>201108</v>
      </c>
      <c r="K389" s="78">
        <v>8738</v>
      </c>
      <c r="L389" s="77">
        <f t="shared" si="41"/>
        <v>-56.239999999999782</v>
      </c>
      <c r="M389" s="78">
        <v>-7493</v>
      </c>
      <c r="N389" s="78">
        <v>-130.69179</v>
      </c>
      <c r="O389" s="78">
        <v>-676</v>
      </c>
      <c r="P389" s="78">
        <v>-2.9365999999999999</v>
      </c>
      <c r="Q389" s="144">
        <v>-7662</v>
      </c>
      <c r="R389" s="78">
        <v>3389</v>
      </c>
      <c r="S389" s="78">
        <v>2520</v>
      </c>
      <c r="T389" s="78">
        <v>-3322</v>
      </c>
      <c r="U389" s="78">
        <v>27908</v>
      </c>
      <c r="V389" s="219">
        <v>0.119033968754479</v>
      </c>
      <c r="W389" s="78">
        <v>4226</v>
      </c>
      <c r="X389" s="78">
        <v>4125</v>
      </c>
      <c r="Y389" s="78">
        <v>3715</v>
      </c>
      <c r="Z389" s="78">
        <v>82</v>
      </c>
      <c r="AA389" s="78">
        <v>97.77</v>
      </c>
      <c r="AB389" s="78">
        <v>110.99</v>
      </c>
      <c r="AC389" s="78">
        <v>110377</v>
      </c>
      <c r="AD389" s="104">
        <v>6.6117499999999998</v>
      </c>
      <c r="AE389" s="78">
        <v>163087</v>
      </c>
      <c r="AF389" s="104">
        <v>5.6948600000000003</v>
      </c>
      <c r="AG389" s="78">
        <v>-39532</v>
      </c>
      <c r="AH389" s="104">
        <v>-5.63171</v>
      </c>
      <c r="AI389" s="78">
        <v>5767</v>
      </c>
      <c r="AJ389" s="104">
        <v>-2.8350200000000001</v>
      </c>
      <c r="AK389" s="78">
        <v>9000</v>
      </c>
      <c r="AL389" s="78">
        <v>8200</v>
      </c>
      <c r="AM389" s="8">
        <v>8700</v>
      </c>
      <c r="AN389" s="78">
        <v>272</v>
      </c>
      <c r="AO389" s="78">
        <v>9400</v>
      </c>
      <c r="AP389" s="78">
        <v>7000</v>
      </c>
      <c r="AQ389" s="78">
        <v>8700</v>
      </c>
      <c r="AR389" s="78">
        <v>446</v>
      </c>
      <c r="AS389" s="78">
        <v>0</v>
      </c>
      <c r="AT389" s="78">
        <v>0</v>
      </c>
      <c r="AU389" s="78">
        <v>0</v>
      </c>
      <c r="AV389" s="78">
        <v>0</v>
      </c>
      <c r="AW389" s="77">
        <v>16.54</v>
      </c>
      <c r="AX389" s="144">
        <f t="shared" si="36"/>
        <v>0.31</v>
      </c>
      <c r="AY389" s="144">
        <f t="shared" si="37"/>
        <v>0.42</v>
      </c>
      <c r="AZ389" s="144">
        <f t="shared" si="38"/>
        <v>0.27</v>
      </c>
      <c r="BA389" s="54">
        <f t="shared" si="39"/>
        <v>19.228316957395453</v>
      </c>
      <c r="BB389" s="54">
        <f t="shared" si="40"/>
        <v>14.570683042604539</v>
      </c>
    </row>
    <row r="390" spans="1:54" x14ac:dyDescent="0.25">
      <c r="A390" s="3">
        <v>40751</v>
      </c>
      <c r="B390" s="77">
        <v>8817.49</v>
      </c>
      <c r="C390" s="77">
        <v>1328.8605399999999</v>
      </c>
      <c r="D390" s="77">
        <v>-48.0413</v>
      </c>
      <c r="E390" s="77">
        <f t="shared" si="35"/>
        <v>-392.99279999999999</v>
      </c>
      <c r="F390" s="77">
        <v>2.4198</v>
      </c>
      <c r="G390" s="77">
        <v>24.076900000000002</v>
      </c>
      <c r="H390">
        <v>0</v>
      </c>
      <c r="I390" s="78">
        <v>8762</v>
      </c>
      <c r="J390">
        <v>201108</v>
      </c>
      <c r="K390" s="78">
        <v>8762</v>
      </c>
      <c r="L390" s="77">
        <f t="shared" si="41"/>
        <v>-55.489999999999782</v>
      </c>
      <c r="M390" s="78">
        <v>-6208</v>
      </c>
      <c r="N390" s="78">
        <v>-108.54289</v>
      </c>
      <c r="O390" s="78">
        <v>-1051</v>
      </c>
      <c r="P390" s="78">
        <v>-4.5836300000000003</v>
      </c>
      <c r="Q390" s="144">
        <v>-6470.75</v>
      </c>
      <c r="R390" s="78">
        <v>3457</v>
      </c>
      <c r="S390" s="78">
        <v>2920</v>
      </c>
      <c r="T390" s="78">
        <v>-3528</v>
      </c>
      <c r="U390" s="78">
        <v>29183</v>
      </c>
      <c r="V390" s="219">
        <v>0.12089230031182538</v>
      </c>
      <c r="W390" s="78">
        <v>5531</v>
      </c>
      <c r="X390" s="78">
        <v>5430</v>
      </c>
      <c r="Y390" s="78">
        <v>5105</v>
      </c>
      <c r="Z390" s="78">
        <v>218</v>
      </c>
      <c r="AA390" s="78">
        <v>82.2</v>
      </c>
      <c r="AB390" s="78">
        <v>111.66</v>
      </c>
      <c r="AC390" s="78">
        <v>117398</v>
      </c>
      <c r="AD390" s="104">
        <v>6.7706499999999998</v>
      </c>
      <c r="AE390" s="78">
        <v>166715</v>
      </c>
      <c r="AF390" s="104">
        <v>5.6417000000000002</v>
      </c>
      <c r="AG390" s="78">
        <v>-38930</v>
      </c>
      <c r="AH390" s="104">
        <v>-5.8002700000000003</v>
      </c>
      <c r="AI390" s="78">
        <v>11859</v>
      </c>
      <c r="AJ390" s="104">
        <v>-2.8699400000000002</v>
      </c>
      <c r="AK390" s="78">
        <v>9000</v>
      </c>
      <c r="AL390" s="78">
        <v>8200</v>
      </c>
      <c r="AM390" s="8">
        <v>8800</v>
      </c>
      <c r="AN390" s="78">
        <v>263</v>
      </c>
      <c r="AO390" s="78">
        <v>9400</v>
      </c>
      <c r="AP390" s="78">
        <v>7000</v>
      </c>
      <c r="AQ390" s="78">
        <v>8700</v>
      </c>
      <c r="AR390" s="78">
        <v>447</v>
      </c>
      <c r="AS390" s="78">
        <v>0</v>
      </c>
      <c r="AT390" s="78">
        <v>0</v>
      </c>
      <c r="AU390" s="78">
        <v>0</v>
      </c>
      <c r="AV390" s="78">
        <v>0</v>
      </c>
      <c r="AW390" s="77">
        <v>16.63</v>
      </c>
      <c r="AX390" s="144">
        <f t="shared" si="36"/>
        <v>0.34</v>
      </c>
      <c r="AY390" s="144">
        <f t="shared" si="37"/>
        <v>0.46</v>
      </c>
      <c r="AZ390" s="144">
        <f t="shared" si="38"/>
        <v>0.28999999999999998</v>
      </c>
      <c r="BA390" s="54">
        <f t="shared" si="39"/>
        <v>19.083695478181571</v>
      </c>
      <c r="BB390" s="54">
        <f t="shared" si="40"/>
        <v>14.56630452181842</v>
      </c>
    </row>
    <row r="391" spans="1:54" x14ac:dyDescent="0.25">
      <c r="A391" s="3">
        <v>40752</v>
      </c>
      <c r="B391" s="77">
        <v>8767.2000000000007</v>
      </c>
      <c r="C391" s="77">
        <v>1441.4863600000001</v>
      </c>
      <c r="D391" s="77">
        <v>-74.061899999999994</v>
      </c>
      <c r="E391" s="77">
        <f t="shared" si="35"/>
        <v>-526.15120000000002</v>
      </c>
      <c r="F391" s="77">
        <v>-4.1250999999999998</v>
      </c>
      <c r="G391" s="77">
        <v>-16.257200000000001</v>
      </c>
      <c r="H391">
        <v>0</v>
      </c>
      <c r="I391" s="78">
        <v>8728</v>
      </c>
      <c r="J391">
        <v>201108</v>
      </c>
      <c r="K391" s="78">
        <v>8728</v>
      </c>
      <c r="L391" s="77">
        <f t="shared" si="41"/>
        <v>-39.200000000000728</v>
      </c>
      <c r="M391" s="78">
        <v>-7956</v>
      </c>
      <c r="N391" s="78">
        <v>-138.65012999999999</v>
      </c>
      <c r="O391" s="78">
        <v>-1282</v>
      </c>
      <c r="P391" s="78">
        <v>-5.5697900000000002</v>
      </c>
      <c r="Q391" s="144">
        <v>-8276.5</v>
      </c>
      <c r="R391" s="78">
        <v>3414</v>
      </c>
      <c r="S391" s="78">
        <v>3113</v>
      </c>
      <c r="T391" s="78">
        <v>-3934</v>
      </c>
      <c r="U391" s="78">
        <v>28154</v>
      </c>
      <c r="V391" s="219">
        <v>0.13973147687717555</v>
      </c>
      <c r="W391" s="78">
        <v>4672</v>
      </c>
      <c r="X391" s="78">
        <v>4571</v>
      </c>
      <c r="Y391" s="78">
        <v>3760</v>
      </c>
      <c r="Z391" s="78">
        <v>1127</v>
      </c>
      <c r="AA391" s="78">
        <v>109.65</v>
      </c>
      <c r="AB391" s="78">
        <v>114.53</v>
      </c>
      <c r="AC391" s="78">
        <v>127021</v>
      </c>
      <c r="AD391" s="104">
        <v>6.8110299999999997</v>
      </c>
      <c r="AE391" s="78">
        <v>190349</v>
      </c>
      <c r="AF391" s="104">
        <v>6.61503</v>
      </c>
      <c r="AG391" s="78">
        <v>-45692</v>
      </c>
      <c r="AH391" s="104">
        <v>-6.03078</v>
      </c>
      <c r="AI391" s="78">
        <v>17699</v>
      </c>
      <c r="AJ391" s="104">
        <v>-3.06934</v>
      </c>
      <c r="AK391" s="78">
        <v>9000</v>
      </c>
      <c r="AL391" s="78">
        <v>8200</v>
      </c>
      <c r="AM391" s="8">
        <v>8700</v>
      </c>
      <c r="AN391" s="78">
        <v>282</v>
      </c>
      <c r="AO391" s="78">
        <v>9400</v>
      </c>
      <c r="AP391" s="78">
        <v>7000</v>
      </c>
      <c r="AQ391" s="78">
        <v>8700</v>
      </c>
      <c r="AR391" s="78">
        <v>453</v>
      </c>
      <c r="AS391" s="78">
        <v>0</v>
      </c>
      <c r="AT391" s="78">
        <v>0</v>
      </c>
      <c r="AU391" s="78">
        <v>0</v>
      </c>
      <c r="AV391" s="78">
        <v>0</v>
      </c>
      <c r="AW391" s="77">
        <v>17.600000000000001</v>
      </c>
      <c r="AX391" s="144">
        <f t="shared" si="36"/>
        <v>0.55000000000000004</v>
      </c>
      <c r="AY391" s="144">
        <f t="shared" si="37"/>
        <v>0.73</v>
      </c>
      <c r="AZ391" s="144">
        <f t="shared" si="38"/>
        <v>0.6</v>
      </c>
      <c r="BA391" s="54">
        <f t="shared" si="39"/>
        <v>19.140523674872433</v>
      </c>
      <c r="BB391" s="54">
        <f t="shared" si="40"/>
        <v>14.571476325127572</v>
      </c>
    </row>
    <row r="392" spans="1:54" x14ac:dyDescent="0.25">
      <c r="A392" s="3">
        <v>40753</v>
      </c>
      <c r="B392" s="77">
        <v>8644.18</v>
      </c>
      <c r="C392" s="77">
        <v>1486.3116399999999</v>
      </c>
      <c r="D392" s="77">
        <v>-81.828900000000004</v>
      </c>
      <c r="E392" s="77">
        <f t="shared" si="35"/>
        <v>-628.56880000000001</v>
      </c>
      <c r="F392" s="77">
        <v>-7.9475999999999996</v>
      </c>
      <c r="G392" s="77">
        <v>-40.248600000000003</v>
      </c>
      <c r="H392">
        <v>0</v>
      </c>
      <c r="I392" s="78">
        <v>8613</v>
      </c>
      <c r="J392">
        <v>201108</v>
      </c>
      <c r="K392" s="78">
        <v>8613</v>
      </c>
      <c r="L392" s="77">
        <f t="shared" si="41"/>
        <v>-31.180000000000291</v>
      </c>
      <c r="M392" s="78">
        <v>-11296</v>
      </c>
      <c r="N392" s="78">
        <v>-194.27482000000001</v>
      </c>
      <c r="O392" s="78">
        <v>-2053</v>
      </c>
      <c r="P392" s="78">
        <v>-8.8085699999999996</v>
      </c>
      <c r="Q392" s="144">
        <v>-11809.25</v>
      </c>
      <c r="R392" s="78">
        <v>3361</v>
      </c>
      <c r="S392" s="78">
        <v>593</v>
      </c>
      <c r="T392" s="78">
        <v>-6552</v>
      </c>
      <c r="U392" s="78">
        <v>27890</v>
      </c>
      <c r="V392" s="219">
        <v>0.23492291143779132</v>
      </c>
      <c r="W392" s="78">
        <v>1365</v>
      </c>
      <c r="X392" s="78">
        <v>1264</v>
      </c>
      <c r="Y392" s="78">
        <v>-142</v>
      </c>
      <c r="Z392" s="78">
        <v>-428</v>
      </c>
      <c r="AA392" s="78">
        <v>115.59</v>
      </c>
      <c r="AB392" s="78">
        <v>111.77</v>
      </c>
      <c r="AC392" s="78">
        <v>132544</v>
      </c>
      <c r="AD392" s="104">
        <v>5.4984500000000001</v>
      </c>
      <c r="AE392" s="78">
        <v>198455</v>
      </c>
      <c r="AF392" s="104">
        <v>10.40479</v>
      </c>
      <c r="AG392" s="78">
        <v>-50808</v>
      </c>
      <c r="AH392" s="104">
        <v>-5.3282400000000001</v>
      </c>
      <c r="AI392" s="78">
        <v>25356</v>
      </c>
      <c r="AJ392" s="104">
        <v>-5.2456399999999999</v>
      </c>
      <c r="AK392" s="78">
        <v>9000</v>
      </c>
      <c r="AL392" s="78">
        <v>8200</v>
      </c>
      <c r="AM392" s="8">
        <v>8600</v>
      </c>
      <c r="AN392" s="78">
        <v>303</v>
      </c>
      <c r="AO392" s="78">
        <v>9400</v>
      </c>
      <c r="AP392" s="78">
        <v>7000</v>
      </c>
      <c r="AQ392" s="78">
        <v>8600</v>
      </c>
      <c r="AR392" s="78">
        <v>474</v>
      </c>
      <c r="AS392" s="78">
        <v>0</v>
      </c>
      <c r="AT392" s="78">
        <v>0</v>
      </c>
      <c r="AU392" s="78">
        <v>0</v>
      </c>
      <c r="AV392" s="78">
        <v>0</v>
      </c>
      <c r="AW392" s="77">
        <v>19.14</v>
      </c>
      <c r="AX392" s="144">
        <f t="shared" si="36"/>
        <v>1</v>
      </c>
      <c r="AY392" s="144">
        <f t="shared" si="37"/>
        <v>1</v>
      </c>
      <c r="AZ392" s="144">
        <f t="shared" si="38"/>
        <v>0.93</v>
      </c>
      <c r="BA392" s="54">
        <f t="shared" si="39"/>
        <v>19.473412682253556</v>
      </c>
      <c r="BB392" s="54">
        <f t="shared" si="40"/>
        <v>14.555587317746447</v>
      </c>
    </row>
    <row r="393" spans="1:54" x14ac:dyDescent="0.25">
      <c r="A393" s="3">
        <v>40756</v>
      </c>
      <c r="B393" s="77">
        <v>8701.3799999999992</v>
      </c>
      <c r="C393" s="77">
        <v>1347.9213999999999</v>
      </c>
      <c r="D393" s="77">
        <v>63.541000000000004</v>
      </c>
      <c r="E393" s="77">
        <f t="shared" si="35"/>
        <v>-559.23329999999987</v>
      </c>
      <c r="F393" s="77">
        <v>1.6683000000000001</v>
      </c>
      <c r="G393" s="77">
        <v>17.2866</v>
      </c>
      <c r="H393">
        <v>0</v>
      </c>
      <c r="I393" s="78">
        <v>8681</v>
      </c>
      <c r="J393">
        <v>201108</v>
      </c>
      <c r="K393" s="78">
        <v>8681</v>
      </c>
      <c r="L393" s="77">
        <f t="shared" si="41"/>
        <v>-20.3799999999992</v>
      </c>
      <c r="M393" s="78">
        <v>-15444</v>
      </c>
      <c r="N393" s="78">
        <v>-267.91201999999998</v>
      </c>
      <c r="O393" s="78">
        <v>-1702</v>
      </c>
      <c r="P393" s="78">
        <v>-7.3618600000000001</v>
      </c>
      <c r="Q393" s="144">
        <v>-15869.5</v>
      </c>
      <c r="R393" s="78">
        <v>3455</v>
      </c>
      <c r="S393" s="78">
        <v>923</v>
      </c>
      <c r="T393" s="78">
        <v>-6668</v>
      </c>
      <c r="U393" s="78">
        <v>28158</v>
      </c>
      <c r="V393" s="219">
        <v>0.23680659137722851</v>
      </c>
      <c r="W393" s="78">
        <v>0</v>
      </c>
      <c r="X393" s="78">
        <v>-2878</v>
      </c>
      <c r="Y393" s="78">
        <v>-3137</v>
      </c>
      <c r="Z393" s="78">
        <v>-5755</v>
      </c>
      <c r="AA393" s="78">
        <v>107.85</v>
      </c>
      <c r="AB393" s="78">
        <v>109.07</v>
      </c>
      <c r="AC393" s="78">
        <v>135913</v>
      </c>
      <c r="AD393" s="104">
        <v>5.6782700000000004</v>
      </c>
      <c r="AE393" s="78">
        <v>194824</v>
      </c>
      <c r="AF393" s="104">
        <v>8.4562399999999993</v>
      </c>
      <c r="AG393" s="78">
        <v>-63447</v>
      </c>
      <c r="AH393" s="104">
        <v>-5.8121099999999997</v>
      </c>
      <c r="AI393" s="78">
        <v>18064</v>
      </c>
      <c r="AJ393" s="104">
        <v>-5.0481400000000001</v>
      </c>
      <c r="AK393" s="78">
        <v>9000</v>
      </c>
      <c r="AL393" s="78">
        <v>8200</v>
      </c>
      <c r="AM393" s="8">
        <v>8700</v>
      </c>
      <c r="AN393" s="78">
        <v>265</v>
      </c>
      <c r="AO393" s="78">
        <v>9400</v>
      </c>
      <c r="AP393" s="78">
        <v>7000</v>
      </c>
      <c r="AQ393" s="78">
        <v>8600</v>
      </c>
      <c r="AR393" s="78">
        <v>450</v>
      </c>
      <c r="AS393" s="78">
        <v>0</v>
      </c>
      <c r="AT393" s="78">
        <v>0</v>
      </c>
      <c r="AU393" s="78">
        <v>0</v>
      </c>
      <c r="AV393" s="78">
        <v>0</v>
      </c>
      <c r="AW393" s="77">
        <v>18.43</v>
      </c>
      <c r="AX393" s="144">
        <f t="shared" si="36"/>
        <v>0.89</v>
      </c>
      <c r="AY393" s="144">
        <f t="shared" si="37"/>
        <v>0.91</v>
      </c>
      <c r="AZ393" s="144">
        <f t="shared" si="38"/>
        <v>0.85</v>
      </c>
      <c r="BA393" s="54">
        <f t="shared" si="39"/>
        <v>19.629036588628928</v>
      </c>
      <c r="BB393" s="54">
        <f t="shared" si="40"/>
        <v>14.629963411371072</v>
      </c>
    </row>
    <row r="394" spans="1:54" x14ac:dyDescent="0.25">
      <c r="A394" s="3">
        <v>40757</v>
      </c>
      <c r="B394" s="77">
        <v>8584.7199999999993</v>
      </c>
      <c r="C394" s="77">
        <v>1286.9779100000001</v>
      </c>
      <c r="D394" s="77">
        <v>-44.357500000000002</v>
      </c>
      <c r="E394" s="77">
        <f t="shared" si="35"/>
        <v>-600.93179999999984</v>
      </c>
      <c r="F394" s="77">
        <v>7.5050999999999997</v>
      </c>
      <c r="G394" s="77">
        <v>-7.7401</v>
      </c>
      <c r="H394">
        <v>0</v>
      </c>
      <c r="I394" s="78">
        <v>8574</v>
      </c>
      <c r="J394">
        <v>201108</v>
      </c>
      <c r="K394" s="78">
        <v>8574</v>
      </c>
      <c r="L394" s="77">
        <f t="shared" si="41"/>
        <v>-10.719999999999345</v>
      </c>
      <c r="M394" s="78">
        <v>-16348</v>
      </c>
      <c r="N394" s="78">
        <v>-280.02193999999997</v>
      </c>
      <c r="O394" s="78">
        <v>-1876</v>
      </c>
      <c r="P394" s="78">
        <v>-8.0101200000000006</v>
      </c>
      <c r="Q394" s="144">
        <v>-16817</v>
      </c>
      <c r="R394" s="78">
        <v>3421</v>
      </c>
      <c r="S394" s="78">
        <v>-940</v>
      </c>
      <c r="T394" s="78">
        <v>-8281</v>
      </c>
      <c r="U394" s="78">
        <v>32390</v>
      </c>
      <c r="V394" s="219">
        <v>0.25566532880518678</v>
      </c>
      <c r="W394" s="78">
        <v>-113</v>
      </c>
      <c r="X394" s="78">
        <v>-2994</v>
      </c>
      <c r="Y394" s="78">
        <v>-5158</v>
      </c>
      <c r="Z394" s="78">
        <v>-4429</v>
      </c>
      <c r="AA394" s="78">
        <v>91.91</v>
      </c>
      <c r="AB394" s="78">
        <v>104.77</v>
      </c>
      <c r="AC394" s="78">
        <v>129155</v>
      </c>
      <c r="AD394" s="104">
        <v>4.4503599999999999</v>
      </c>
      <c r="AE394" s="78">
        <v>199489</v>
      </c>
      <c r="AF394" s="104">
        <v>9.10032</v>
      </c>
      <c r="AG394" s="78">
        <v>-75234</v>
      </c>
      <c r="AH394" s="104">
        <v>-4.9336900000000004</v>
      </c>
      <c r="AI394" s="78">
        <v>23356</v>
      </c>
      <c r="AJ394" s="104">
        <v>-4.82437</v>
      </c>
      <c r="AK394" s="78">
        <v>9000</v>
      </c>
      <c r="AL394" s="78">
        <v>8200</v>
      </c>
      <c r="AM394" s="8">
        <v>8600</v>
      </c>
      <c r="AN394" s="78">
        <v>251</v>
      </c>
      <c r="AO394" s="78">
        <v>9400</v>
      </c>
      <c r="AP394" s="78">
        <v>8000</v>
      </c>
      <c r="AQ394" s="78">
        <v>8500</v>
      </c>
      <c r="AR394" s="78">
        <v>444</v>
      </c>
      <c r="AS394" s="78">
        <v>0</v>
      </c>
      <c r="AT394" s="78">
        <v>0</v>
      </c>
      <c r="AU394" s="78">
        <v>0</v>
      </c>
      <c r="AV394" s="78">
        <v>0</v>
      </c>
      <c r="AW394" s="77">
        <v>18.53</v>
      </c>
      <c r="AX394" s="144">
        <f t="shared" si="36"/>
        <v>0.89</v>
      </c>
      <c r="AY394" s="144">
        <f t="shared" si="37"/>
        <v>0.91</v>
      </c>
      <c r="AZ394" s="144">
        <f t="shared" si="38"/>
        <v>0.87</v>
      </c>
      <c r="BA394" s="54">
        <f t="shared" si="39"/>
        <v>19.762255468081811</v>
      </c>
      <c r="BB394" s="54">
        <f t="shared" si="40"/>
        <v>14.763744531918185</v>
      </c>
    </row>
    <row r="395" spans="1:54" x14ac:dyDescent="0.25">
      <c r="A395" s="3">
        <v>40758</v>
      </c>
      <c r="B395" s="77">
        <v>8456.86</v>
      </c>
      <c r="C395" s="77">
        <v>1471.5160000000001</v>
      </c>
      <c r="D395" s="77">
        <v>-178.86849999999998</v>
      </c>
      <c r="E395" s="77">
        <f t="shared" si="35"/>
        <v>-754.15469999999982</v>
      </c>
      <c r="F395" s="77">
        <v>-2.6113999999999997</v>
      </c>
      <c r="G395" s="77">
        <v>-2.7888999999999999</v>
      </c>
      <c r="H395">
        <v>0</v>
      </c>
      <c r="I395" s="78">
        <v>8439</v>
      </c>
      <c r="J395">
        <v>201108</v>
      </c>
      <c r="K395" s="78">
        <v>8439</v>
      </c>
      <c r="L395" s="77">
        <f t="shared" si="41"/>
        <v>-17.860000000000582</v>
      </c>
      <c r="M395" s="78">
        <v>-18569</v>
      </c>
      <c r="N395" s="78">
        <v>-312.96710999999999</v>
      </c>
      <c r="O395" s="78">
        <v>-1975</v>
      </c>
      <c r="P395" s="78">
        <v>-8.3017500000000002</v>
      </c>
      <c r="Q395" s="144">
        <v>-19062.75</v>
      </c>
      <c r="R395" s="78">
        <v>3488</v>
      </c>
      <c r="S395" s="78">
        <v>328</v>
      </c>
      <c r="T395" s="78">
        <v>-9580</v>
      </c>
      <c r="U395" s="78">
        <v>34311</v>
      </c>
      <c r="V395" s="219">
        <v>0.27921074873947133</v>
      </c>
      <c r="W395" s="78">
        <v>-2998</v>
      </c>
      <c r="X395" s="78">
        <v>-5850</v>
      </c>
      <c r="Y395" s="78">
        <v>-6641</v>
      </c>
      <c r="Z395" s="78">
        <v>-7583</v>
      </c>
      <c r="AA395" s="78">
        <v>113.09</v>
      </c>
      <c r="AB395" s="78">
        <v>93.95</v>
      </c>
      <c r="AC395" s="78">
        <v>139269</v>
      </c>
      <c r="AD395" s="104">
        <v>4.3516000000000004</v>
      </c>
      <c r="AE395" s="78">
        <v>211235</v>
      </c>
      <c r="AF395" s="104">
        <v>11.354419999999999</v>
      </c>
      <c r="AG395" s="78">
        <v>-120223</v>
      </c>
      <c r="AH395" s="104">
        <v>-5.2303600000000001</v>
      </c>
      <c r="AI395" s="78">
        <v>41202</v>
      </c>
      <c r="AJ395" s="104">
        <v>-4.5423400000000003</v>
      </c>
      <c r="AK395" s="78">
        <v>9000</v>
      </c>
      <c r="AL395" s="78">
        <v>8100</v>
      </c>
      <c r="AM395" s="8">
        <v>8400</v>
      </c>
      <c r="AN395" s="78">
        <v>246</v>
      </c>
      <c r="AO395" s="78">
        <v>9400</v>
      </c>
      <c r="AP395" s="78">
        <v>8000</v>
      </c>
      <c r="AQ395" s="78">
        <v>8400</v>
      </c>
      <c r="AR395" s="78">
        <v>438</v>
      </c>
      <c r="AS395" s="78">
        <v>0</v>
      </c>
      <c r="AT395" s="78">
        <v>0</v>
      </c>
      <c r="AU395" s="78">
        <v>0</v>
      </c>
      <c r="AV395" s="78">
        <v>0</v>
      </c>
      <c r="AW395" s="77">
        <v>18.96</v>
      </c>
      <c r="AX395" s="144">
        <f t="shared" si="36"/>
        <v>0.93</v>
      </c>
      <c r="AY395" s="144">
        <f t="shared" si="37"/>
        <v>0.95</v>
      </c>
      <c r="AZ395" s="144">
        <f t="shared" si="38"/>
        <v>0.91</v>
      </c>
      <c r="BA395" s="54">
        <f t="shared" si="39"/>
        <v>19.875055696962789</v>
      </c>
      <c r="BB395" s="54">
        <f t="shared" si="40"/>
        <v>15.016944303037215</v>
      </c>
    </row>
    <row r="396" spans="1:54" x14ac:dyDescent="0.25">
      <c r="A396" s="3">
        <v>40759</v>
      </c>
      <c r="B396" s="77">
        <v>8317.27</v>
      </c>
      <c r="C396" s="77">
        <v>1415.08869</v>
      </c>
      <c r="D396" s="77">
        <v>-71.121400000000008</v>
      </c>
      <c r="E396" s="77">
        <f t="shared" si="35"/>
        <v>-835.24179999999978</v>
      </c>
      <c r="F396" s="77">
        <v>5.4614000000000003</v>
      </c>
      <c r="G396" s="77">
        <v>-21.4741</v>
      </c>
      <c r="H396">
        <v>0</v>
      </c>
      <c r="I396" s="78">
        <v>8294</v>
      </c>
      <c r="J396">
        <v>201108</v>
      </c>
      <c r="K396" s="78">
        <v>8294</v>
      </c>
      <c r="L396" s="77">
        <f t="shared" si="41"/>
        <v>-23.270000000000437</v>
      </c>
      <c r="M396" s="78">
        <v>-25045</v>
      </c>
      <c r="N396" s="78">
        <v>-414.83258000000001</v>
      </c>
      <c r="O396" s="78">
        <v>-2436</v>
      </c>
      <c r="P396" s="78">
        <v>-10.06447</v>
      </c>
      <c r="Q396" s="144">
        <v>-25654</v>
      </c>
      <c r="R396" s="78">
        <v>3360</v>
      </c>
      <c r="S396" s="78">
        <v>309</v>
      </c>
      <c r="T396" s="78">
        <v>-9814</v>
      </c>
      <c r="U396" s="78">
        <v>40824</v>
      </c>
      <c r="V396" s="219">
        <v>0.24039780521262002</v>
      </c>
      <c r="W396" s="78">
        <v>-8607</v>
      </c>
      <c r="X396" s="78">
        <v>-11464</v>
      </c>
      <c r="Y396" s="78">
        <v>-13053</v>
      </c>
      <c r="Z396" s="78">
        <v>-14780</v>
      </c>
      <c r="AA396" s="78">
        <v>96.64</v>
      </c>
      <c r="AB396" s="78">
        <v>84.15</v>
      </c>
      <c r="AC396" s="78">
        <v>137381</v>
      </c>
      <c r="AD396" s="104">
        <v>3.5740799999999999</v>
      </c>
      <c r="AE396" s="78">
        <v>208978</v>
      </c>
      <c r="AF396" s="104">
        <v>14.11749</v>
      </c>
      <c r="AG396" s="78">
        <v>-145629</v>
      </c>
      <c r="AH396" s="104">
        <v>-4.4203599999999996</v>
      </c>
      <c r="AI396" s="78">
        <v>54284</v>
      </c>
      <c r="AJ396" s="104">
        <v>-3.8929</v>
      </c>
      <c r="AK396" s="78">
        <v>9000</v>
      </c>
      <c r="AL396" s="78">
        <v>8000</v>
      </c>
      <c r="AM396" s="8">
        <v>8300</v>
      </c>
      <c r="AN396" s="78">
        <v>235</v>
      </c>
      <c r="AO396" s="78">
        <v>9400</v>
      </c>
      <c r="AP396" s="78">
        <v>8000</v>
      </c>
      <c r="AQ396" s="78">
        <v>8300</v>
      </c>
      <c r="AR396" s="78">
        <v>438</v>
      </c>
      <c r="AS396" s="78">
        <v>0</v>
      </c>
      <c r="AT396" s="78">
        <v>0</v>
      </c>
      <c r="AU396" s="78">
        <v>0</v>
      </c>
      <c r="AV396" s="78">
        <v>0</v>
      </c>
      <c r="AW396" s="77">
        <v>19.2</v>
      </c>
      <c r="AX396" s="144">
        <f t="shared" si="36"/>
        <v>1</v>
      </c>
      <c r="AY396" s="144">
        <f t="shared" si="37"/>
        <v>1</v>
      </c>
      <c r="AZ396" s="144">
        <f t="shared" si="38"/>
        <v>0.93</v>
      </c>
      <c r="BA396" s="54">
        <f t="shared" si="39"/>
        <v>19.932204184883993</v>
      </c>
      <c r="BB396" s="54">
        <f t="shared" si="40"/>
        <v>15.370795815116004</v>
      </c>
    </row>
    <row r="397" spans="1:54" x14ac:dyDescent="0.25">
      <c r="A397" s="3">
        <v>40760</v>
      </c>
      <c r="B397" s="77">
        <v>7853.13</v>
      </c>
      <c r="C397" s="77">
        <v>1626.19244</v>
      </c>
      <c r="D397" s="77">
        <v>-156.1567</v>
      </c>
      <c r="E397" s="77">
        <f t="shared" si="35"/>
        <v>-974.16999999999985</v>
      </c>
      <c r="F397" s="77">
        <v>-1.3021</v>
      </c>
      <c r="G397" s="77">
        <v>-43.398400000000002</v>
      </c>
      <c r="H397">
        <v>0</v>
      </c>
      <c r="I397" s="78">
        <v>7766</v>
      </c>
      <c r="J397">
        <v>201108</v>
      </c>
      <c r="K397" s="78">
        <v>7766</v>
      </c>
      <c r="L397" s="77">
        <f t="shared" si="41"/>
        <v>-87.130000000000109</v>
      </c>
      <c r="M397" s="78">
        <v>-15757</v>
      </c>
      <c r="N397" s="78">
        <v>-244.29227</v>
      </c>
      <c r="O397" s="78">
        <v>2172</v>
      </c>
      <c r="P397" s="78">
        <v>8.4576799999999999</v>
      </c>
      <c r="Q397" s="144">
        <v>-15214</v>
      </c>
      <c r="R397" s="78">
        <v>3623</v>
      </c>
      <c r="S397" s="78">
        <v>-1651</v>
      </c>
      <c r="T397" s="78">
        <v>-4833</v>
      </c>
      <c r="U397" s="78">
        <v>33824</v>
      </c>
      <c r="V397" s="219">
        <v>0.14288670766319772</v>
      </c>
      <c r="W397" s="78">
        <v>-3970</v>
      </c>
      <c r="X397" s="78">
        <v>-5514</v>
      </c>
      <c r="Y397" s="78">
        <v>-9042</v>
      </c>
      <c r="Z397" s="78">
        <v>-7798</v>
      </c>
      <c r="AA397" s="78">
        <v>99.01</v>
      </c>
      <c r="AB397" s="78">
        <v>63.36</v>
      </c>
      <c r="AC397" s="78">
        <v>125421</v>
      </c>
      <c r="AD397" s="104">
        <v>2.1626599999999998</v>
      </c>
      <c r="AE397" s="78">
        <v>186547</v>
      </c>
      <c r="AF397" s="104">
        <v>34.647509999999997</v>
      </c>
      <c r="AG397" s="78">
        <v>-281030</v>
      </c>
      <c r="AH397" s="104">
        <v>-3.5767099999999998</v>
      </c>
      <c r="AI397" s="78">
        <v>-7193</v>
      </c>
      <c r="AJ397" s="104">
        <v>-10.00492</v>
      </c>
      <c r="AK397" s="78">
        <v>9000</v>
      </c>
      <c r="AL397" s="78">
        <v>7800</v>
      </c>
      <c r="AM397" s="8">
        <v>7800</v>
      </c>
      <c r="AN397" s="78">
        <v>357</v>
      </c>
      <c r="AO397" s="78">
        <v>9400</v>
      </c>
      <c r="AP397" s="78">
        <v>8000</v>
      </c>
      <c r="AQ397" s="78">
        <v>7700</v>
      </c>
      <c r="AR397" s="78">
        <v>611</v>
      </c>
      <c r="AS397" s="78">
        <v>0</v>
      </c>
      <c r="AT397" s="78">
        <v>0</v>
      </c>
      <c r="AU397" s="78">
        <v>0</v>
      </c>
      <c r="AV397" s="78">
        <v>0</v>
      </c>
      <c r="AW397" s="77">
        <v>28.98</v>
      </c>
      <c r="AX397" s="144">
        <f t="shared" si="36"/>
        <v>1</v>
      </c>
      <c r="AY397" s="144">
        <f t="shared" si="37"/>
        <v>1</v>
      </c>
      <c r="AZ397" s="144">
        <f t="shared" si="38"/>
        <v>1</v>
      </c>
      <c r="BA397" s="54">
        <f t="shared" si="39"/>
        <v>23.757447865789807</v>
      </c>
      <c r="BB397" s="54">
        <f t="shared" si="40"/>
        <v>12.863552134210188</v>
      </c>
    </row>
    <row r="398" spans="1:54" x14ac:dyDescent="0.25">
      <c r="A398" s="3">
        <v>40763</v>
      </c>
      <c r="B398" s="77">
        <v>7552.8</v>
      </c>
      <c r="C398" s="77">
        <v>1683.24585</v>
      </c>
      <c r="D398" s="77">
        <v>-315.1327</v>
      </c>
      <c r="E398" s="77">
        <f t="shared" si="35"/>
        <v>-1226.2620999999999</v>
      </c>
      <c r="F398" s="77">
        <v>4.3365</v>
      </c>
      <c r="G398" s="77">
        <v>-25.303100000000001</v>
      </c>
      <c r="H398">
        <v>0</v>
      </c>
      <c r="I398" s="78">
        <v>7555</v>
      </c>
      <c r="J398">
        <v>201108</v>
      </c>
      <c r="K398" s="78">
        <v>7555</v>
      </c>
      <c r="L398" s="77">
        <f t="shared" si="41"/>
        <v>2.1999999999998181</v>
      </c>
      <c r="M398" s="78">
        <v>-834</v>
      </c>
      <c r="N398" s="78">
        <v>-12.312010000000001</v>
      </c>
      <c r="O398" s="78">
        <v>2856</v>
      </c>
      <c r="P398" s="78">
        <v>10.827640000000001</v>
      </c>
      <c r="Q398" s="144">
        <v>-120</v>
      </c>
      <c r="R398" s="78">
        <v>4032</v>
      </c>
      <c r="S398" s="78">
        <v>-14537</v>
      </c>
      <c r="T398" s="78">
        <v>-6436</v>
      </c>
      <c r="U398" s="78">
        <v>36522</v>
      </c>
      <c r="V398" s="219">
        <v>0.17622255079130386</v>
      </c>
      <c r="W398" s="78">
        <v>-3929</v>
      </c>
      <c r="X398" s="78">
        <v>12975</v>
      </c>
      <c r="Y398" s="78">
        <v>-9647</v>
      </c>
      <c r="Z398" s="78">
        <v>3889</v>
      </c>
      <c r="AA398" s="78">
        <v>96.68</v>
      </c>
      <c r="AB398" s="78">
        <v>53.15</v>
      </c>
      <c r="AC398" s="78">
        <v>105659</v>
      </c>
      <c r="AD398" s="104">
        <v>0.65724000000000005</v>
      </c>
      <c r="AE398" s="78">
        <v>158963</v>
      </c>
      <c r="AF398" s="104">
        <v>42.895969999999998</v>
      </c>
      <c r="AG398" s="78">
        <v>-362650</v>
      </c>
      <c r="AH398" s="104">
        <v>-2.6307499999999999</v>
      </c>
      <c r="AI398" s="78">
        <v>-93571</v>
      </c>
      <c r="AJ398" s="104">
        <v>-27.320119999999999</v>
      </c>
      <c r="AK398" s="78">
        <v>9000</v>
      </c>
      <c r="AL398" s="78">
        <v>8200</v>
      </c>
      <c r="AM398" s="8">
        <v>7600</v>
      </c>
      <c r="AN398" s="78">
        <v>443</v>
      </c>
      <c r="AO398" s="78">
        <v>8600</v>
      </c>
      <c r="AP398" s="78">
        <v>6400</v>
      </c>
      <c r="AQ398" s="78">
        <v>7500</v>
      </c>
      <c r="AR398" s="78">
        <v>738</v>
      </c>
      <c r="AS398" s="78">
        <v>0</v>
      </c>
      <c r="AT398" s="78">
        <v>0</v>
      </c>
      <c r="AU398" s="78">
        <v>0</v>
      </c>
      <c r="AV398" s="78">
        <v>0</v>
      </c>
      <c r="AW398" s="77">
        <v>37.1</v>
      </c>
      <c r="AX398" s="144">
        <f t="shared" si="36"/>
        <v>1</v>
      </c>
      <c r="AY398" s="144">
        <f t="shared" si="37"/>
        <v>1</v>
      </c>
      <c r="AZ398" s="144">
        <f t="shared" si="38"/>
        <v>1</v>
      </c>
      <c r="BA398" s="54">
        <f t="shared" si="39"/>
        <v>29.280696190240544</v>
      </c>
      <c r="BB398" s="54">
        <f t="shared" si="40"/>
        <v>9.4133038097594586</v>
      </c>
    </row>
    <row r="399" spans="1:54" x14ac:dyDescent="0.25">
      <c r="A399" s="3">
        <v>40764</v>
      </c>
      <c r="B399" s="77">
        <v>7493.12</v>
      </c>
      <c r="C399" s="77">
        <v>2027.10492</v>
      </c>
      <c r="D399" s="77">
        <v>-330.50470000000001</v>
      </c>
      <c r="E399" s="77">
        <f t="shared" si="35"/>
        <v>-1491.0533999999998</v>
      </c>
      <c r="F399" s="77">
        <v>3.9874999999999998</v>
      </c>
      <c r="G399" s="77">
        <v>17.9693</v>
      </c>
      <c r="H399">
        <v>0</v>
      </c>
      <c r="I399" s="78">
        <v>7533</v>
      </c>
      <c r="J399">
        <v>201108</v>
      </c>
      <c r="K399" s="78">
        <v>7533</v>
      </c>
      <c r="L399" s="77">
        <f t="shared" si="41"/>
        <v>39.880000000000109</v>
      </c>
      <c r="M399" s="78">
        <v>-2202</v>
      </c>
      <c r="N399" s="78">
        <v>-33.158810000000003</v>
      </c>
      <c r="O399" s="78">
        <v>1998</v>
      </c>
      <c r="P399" s="78">
        <v>7.5411299999999999</v>
      </c>
      <c r="Q399" s="144">
        <v>-1702.5</v>
      </c>
      <c r="R399" s="78">
        <v>4269</v>
      </c>
      <c r="S399" s="78">
        <v>-12811</v>
      </c>
      <c r="T399" s="78">
        <v>-9929</v>
      </c>
      <c r="U399" s="78">
        <v>37028</v>
      </c>
      <c r="V399" s="219">
        <v>0.26814842821648482</v>
      </c>
      <c r="W399" s="78">
        <v>-10190</v>
      </c>
      <c r="X399" s="78">
        <v>4098</v>
      </c>
      <c r="Y399" s="78">
        <v>-13195</v>
      </c>
      <c r="Z399" s="78">
        <v>2024</v>
      </c>
      <c r="AA399" s="78">
        <v>103.68</v>
      </c>
      <c r="AB399" s="78">
        <v>54.75</v>
      </c>
      <c r="AC399" s="78">
        <v>104127</v>
      </c>
      <c r="AD399" s="104">
        <v>1.3642000000000001</v>
      </c>
      <c r="AE399" s="78">
        <v>184134</v>
      </c>
      <c r="AF399" s="104">
        <v>42.920180000000002</v>
      </c>
      <c r="AG399" s="78">
        <v>-413550</v>
      </c>
      <c r="AH399" s="104">
        <v>-4.94529</v>
      </c>
      <c r="AI399" s="78">
        <v>-154715</v>
      </c>
      <c r="AJ399" s="104">
        <v>-31.145859999999999</v>
      </c>
      <c r="AK399" s="78">
        <v>9000</v>
      </c>
      <c r="AL399" s="78">
        <v>6400</v>
      </c>
      <c r="AM399" s="8">
        <v>7500</v>
      </c>
      <c r="AN399" s="78">
        <v>425</v>
      </c>
      <c r="AO399" s="78">
        <v>8600</v>
      </c>
      <c r="AP399" s="78">
        <v>6400</v>
      </c>
      <c r="AQ399" s="78">
        <v>7500</v>
      </c>
      <c r="AR399" s="78">
        <v>781</v>
      </c>
      <c r="AS399" s="78">
        <v>0</v>
      </c>
      <c r="AT399" s="78">
        <v>0</v>
      </c>
      <c r="AU399" s="78">
        <v>0</v>
      </c>
      <c r="AV399" s="78">
        <v>0</v>
      </c>
      <c r="AW399" s="77">
        <v>38.270000000000003</v>
      </c>
      <c r="AX399" s="144">
        <f t="shared" si="36"/>
        <v>1</v>
      </c>
      <c r="AY399" s="144">
        <f t="shared" si="37"/>
        <v>1</v>
      </c>
      <c r="AZ399" s="144">
        <f t="shared" si="38"/>
        <v>1</v>
      </c>
      <c r="BA399" s="54">
        <f t="shared" si="39"/>
        <v>33.375202474252774</v>
      </c>
      <c r="BB399" s="54">
        <f t="shared" si="40"/>
        <v>7.3547975257472213</v>
      </c>
    </row>
    <row r="400" spans="1:54" x14ac:dyDescent="0.25">
      <c r="A400" s="3">
        <v>40765</v>
      </c>
      <c r="B400" s="77">
        <v>7736.32</v>
      </c>
      <c r="C400" s="77">
        <v>1795.18452</v>
      </c>
      <c r="D400" s="77">
        <v>-317.61009999999999</v>
      </c>
      <c r="E400" s="77">
        <f t="shared" si="35"/>
        <v>-1716.152</v>
      </c>
      <c r="F400" s="77">
        <v>24.512199999999996</v>
      </c>
      <c r="G400" s="77">
        <v>-6.7001999999999997</v>
      </c>
      <c r="H400">
        <v>0</v>
      </c>
      <c r="I400" s="78">
        <v>7662</v>
      </c>
      <c r="J400">
        <v>201108</v>
      </c>
      <c r="K400" s="78">
        <v>7662</v>
      </c>
      <c r="L400" s="77">
        <f t="shared" si="41"/>
        <v>-74.319999999999709</v>
      </c>
      <c r="M400" s="78">
        <v>197</v>
      </c>
      <c r="N400" s="78">
        <v>3.1431399999999998</v>
      </c>
      <c r="O400" s="78">
        <v>1221</v>
      </c>
      <c r="P400" s="78">
        <v>4.6715799999999996</v>
      </c>
      <c r="Q400" s="144">
        <v>502.25</v>
      </c>
      <c r="R400" s="78">
        <v>4254</v>
      </c>
      <c r="S400" s="78">
        <v>-13452</v>
      </c>
      <c r="T400" s="78">
        <v>-9673</v>
      </c>
      <c r="U400" s="78">
        <v>39991</v>
      </c>
      <c r="V400" s="219">
        <v>0.24187942287014577</v>
      </c>
      <c r="W400" s="78">
        <v>-11991</v>
      </c>
      <c r="X400" s="78">
        <v>4226</v>
      </c>
      <c r="Y400" s="78">
        <v>-12821</v>
      </c>
      <c r="Z400" s="78">
        <v>1025</v>
      </c>
      <c r="AA400" s="78">
        <v>71.94</v>
      </c>
      <c r="AB400" s="78">
        <v>55.72</v>
      </c>
      <c r="AC400" s="78">
        <v>108246</v>
      </c>
      <c r="AD400" s="104">
        <v>1.65065</v>
      </c>
      <c r="AE400" s="78">
        <v>192941</v>
      </c>
      <c r="AF400" s="104">
        <v>33.42915</v>
      </c>
      <c r="AG400" s="78">
        <v>-377465</v>
      </c>
      <c r="AH400" s="104">
        <v>-2.9785699999999999</v>
      </c>
      <c r="AI400" s="78">
        <v>-166316</v>
      </c>
      <c r="AJ400" s="104">
        <v>-23.758800000000001</v>
      </c>
      <c r="AK400" s="78">
        <v>9000</v>
      </c>
      <c r="AL400" s="78">
        <v>6400</v>
      </c>
      <c r="AM400" s="8">
        <v>7700</v>
      </c>
      <c r="AN400" s="78">
        <v>318</v>
      </c>
      <c r="AO400" s="78">
        <v>8800</v>
      </c>
      <c r="AP400" s="78">
        <v>6400</v>
      </c>
      <c r="AQ400" s="78">
        <v>7600</v>
      </c>
      <c r="AR400" s="78">
        <v>665</v>
      </c>
      <c r="AS400" s="78">
        <v>0</v>
      </c>
      <c r="AT400" s="78">
        <v>0</v>
      </c>
      <c r="AU400" s="78">
        <v>0</v>
      </c>
      <c r="AV400" s="78">
        <v>0</v>
      </c>
      <c r="AW400" s="77">
        <v>33.67</v>
      </c>
      <c r="AX400" s="144">
        <f t="shared" si="36"/>
        <v>0.93</v>
      </c>
      <c r="AY400" s="144">
        <f t="shared" si="37"/>
        <v>0.95</v>
      </c>
      <c r="AZ400" s="144">
        <f t="shared" si="38"/>
        <v>0.97</v>
      </c>
      <c r="BA400" s="54">
        <f t="shared" si="39"/>
        <v>35.38851984520263</v>
      </c>
      <c r="BB400" s="54">
        <f t="shared" si="40"/>
        <v>6.9174801547973672</v>
      </c>
    </row>
    <row r="401" spans="1:54" x14ac:dyDescent="0.25">
      <c r="A401" s="3">
        <v>40766</v>
      </c>
      <c r="B401" s="77">
        <v>7719.09</v>
      </c>
      <c r="C401" s="77">
        <v>1538.79609</v>
      </c>
      <c r="D401" s="77">
        <v>-103.039</v>
      </c>
      <c r="E401" s="77">
        <f t="shared" si="35"/>
        <v>-1781.3079</v>
      </c>
      <c r="F401" s="77">
        <v>12.686199999999999</v>
      </c>
      <c r="G401" s="77">
        <v>3.5581</v>
      </c>
      <c r="H401">
        <v>0</v>
      </c>
      <c r="I401" s="78">
        <v>7699</v>
      </c>
      <c r="J401">
        <v>201108</v>
      </c>
      <c r="K401" s="78">
        <v>7699</v>
      </c>
      <c r="L401" s="77">
        <f t="shared" si="41"/>
        <v>-20.090000000000146</v>
      </c>
      <c r="M401" s="78">
        <v>1296</v>
      </c>
      <c r="N401" s="78">
        <v>20.002829999999999</v>
      </c>
      <c r="O401" s="78">
        <v>-600</v>
      </c>
      <c r="P401" s="78">
        <v>-2.3496800000000002</v>
      </c>
      <c r="Q401" s="144">
        <v>1146</v>
      </c>
      <c r="R401" s="78">
        <v>3915</v>
      </c>
      <c r="S401" s="78">
        <v>-12465</v>
      </c>
      <c r="T401" s="78">
        <v>-10265</v>
      </c>
      <c r="U401" s="78">
        <v>44218</v>
      </c>
      <c r="V401" s="219">
        <v>0.23214528020263242</v>
      </c>
      <c r="W401" s="78">
        <v>-4467</v>
      </c>
      <c r="X401" s="78">
        <v>10566</v>
      </c>
      <c r="Y401" s="78">
        <v>-6372</v>
      </c>
      <c r="Z401" s="78">
        <v>3594</v>
      </c>
      <c r="AA401" s="78">
        <v>75.61</v>
      </c>
      <c r="AB401" s="78">
        <v>60.57</v>
      </c>
      <c r="AC401" s="78">
        <v>108244</v>
      </c>
      <c r="AD401" s="104">
        <v>1.2400500000000001</v>
      </c>
      <c r="AE401" s="78">
        <v>199997</v>
      </c>
      <c r="AF401" s="104">
        <v>31.677009999999999</v>
      </c>
      <c r="AG401" s="78">
        <v>-357901</v>
      </c>
      <c r="AH401" s="104">
        <v>-3.3005599999999999</v>
      </c>
      <c r="AI401" s="78">
        <v>-170065</v>
      </c>
      <c r="AJ401" s="104">
        <v>-22.735720000000001</v>
      </c>
      <c r="AK401" s="78">
        <v>9000</v>
      </c>
      <c r="AL401" s="78">
        <v>6400</v>
      </c>
      <c r="AM401" s="8">
        <v>7700</v>
      </c>
      <c r="AN401" s="78">
        <v>310</v>
      </c>
      <c r="AO401" s="78">
        <v>8800</v>
      </c>
      <c r="AP401" s="78">
        <v>6400</v>
      </c>
      <c r="AQ401" s="78">
        <v>7700</v>
      </c>
      <c r="AR401" s="78">
        <v>657</v>
      </c>
      <c r="AS401" s="78">
        <v>0</v>
      </c>
      <c r="AT401" s="78">
        <v>0</v>
      </c>
      <c r="AU401" s="78">
        <v>0</v>
      </c>
      <c r="AV401" s="78">
        <v>0</v>
      </c>
      <c r="AW401" s="77">
        <v>34.92</v>
      </c>
      <c r="AX401" s="144">
        <f t="shared" si="36"/>
        <v>0.93</v>
      </c>
      <c r="AY401" s="144">
        <f t="shared" si="37"/>
        <v>0.95</v>
      </c>
      <c r="AZ401" s="144">
        <f t="shared" si="38"/>
        <v>0.97</v>
      </c>
      <c r="BA401" s="54">
        <f t="shared" si="39"/>
        <v>37.408372272863922</v>
      </c>
      <c r="BB401" s="54">
        <f t="shared" si="40"/>
        <v>6.5866277271360847</v>
      </c>
    </row>
    <row r="402" spans="1:54" x14ac:dyDescent="0.25">
      <c r="A402" s="3">
        <v>40767</v>
      </c>
      <c r="B402" s="77">
        <v>7637.02</v>
      </c>
      <c r="C402" s="77">
        <v>1409.7370699999999</v>
      </c>
      <c r="D402" s="77">
        <v>-200.00310000000002</v>
      </c>
      <c r="E402" s="77">
        <f t="shared" si="35"/>
        <v>-1911.9930000000004</v>
      </c>
      <c r="F402" s="77">
        <v>11.6372</v>
      </c>
      <c r="G402" s="77">
        <v>-27.6389</v>
      </c>
      <c r="H402">
        <v>0</v>
      </c>
      <c r="I402" s="78">
        <v>7589</v>
      </c>
      <c r="J402">
        <v>201108</v>
      </c>
      <c r="K402" s="78">
        <v>7589</v>
      </c>
      <c r="L402" s="77">
        <f t="shared" si="41"/>
        <v>-48.020000000000437</v>
      </c>
      <c r="M402" s="78">
        <v>5950</v>
      </c>
      <c r="N402" s="78">
        <v>90.312659999999994</v>
      </c>
      <c r="O402" s="78">
        <v>-1577</v>
      </c>
      <c r="P402" s="78">
        <v>-6.0494399999999997</v>
      </c>
      <c r="Q402" s="144">
        <v>5555.75</v>
      </c>
      <c r="R402" s="78">
        <v>3739</v>
      </c>
      <c r="S402" s="78">
        <v>-12761</v>
      </c>
      <c r="T402" s="78">
        <v>-12776</v>
      </c>
      <c r="U402" s="78">
        <v>48678</v>
      </c>
      <c r="V402" s="219">
        <v>0.26245942725666627</v>
      </c>
      <c r="W402" s="78">
        <v>-4207</v>
      </c>
      <c r="X402" s="78">
        <v>13840</v>
      </c>
      <c r="Y402" s="78">
        <v>-7909</v>
      </c>
      <c r="Z402" s="78">
        <v>11242</v>
      </c>
      <c r="AA402" s="78">
        <v>86.22</v>
      </c>
      <c r="AB402" s="78">
        <v>62.37</v>
      </c>
      <c r="AC402" s="78">
        <v>118647</v>
      </c>
      <c r="AD402" s="104">
        <v>1.50502</v>
      </c>
      <c r="AE402" s="78">
        <v>188634</v>
      </c>
      <c r="AF402" s="104">
        <v>33.658090000000001</v>
      </c>
      <c r="AG402" s="78">
        <v>-363487</v>
      </c>
      <c r="AH402" s="104">
        <v>-2.0699299999999998</v>
      </c>
      <c r="AI402" s="78">
        <v>-154089</v>
      </c>
      <c r="AJ402" s="104">
        <v>-23.672879999999999</v>
      </c>
      <c r="AK402" s="78">
        <v>9000</v>
      </c>
      <c r="AL402" s="78">
        <v>6400</v>
      </c>
      <c r="AM402" s="8">
        <v>7600</v>
      </c>
      <c r="AN402" s="78">
        <v>262</v>
      </c>
      <c r="AO402" s="78">
        <v>8700</v>
      </c>
      <c r="AP402" s="78">
        <v>6400</v>
      </c>
      <c r="AQ402" s="78">
        <v>7500</v>
      </c>
      <c r="AR402" s="78">
        <v>618</v>
      </c>
      <c r="AS402" s="78">
        <v>0</v>
      </c>
      <c r="AT402" s="78">
        <v>0</v>
      </c>
      <c r="AU402" s="78">
        <v>0</v>
      </c>
      <c r="AV402" s="78">
        <v>0</v>
      </c>
      <c r="AW402" s="77">
        <v>32.76</v>
      </c>
      <c r="AX402" s="144">
        <f t="shared" si="36"/>
        <v>0.86</v>
      </c>
      <c r="AY402" s="144">
        <f t="shared" si="37"/>
        <v>0.91</v>
      </c>
      <c r="AZ402" s="144">
        <f t="shared" si="38"/>
        <v>0.95</v>
      </c>
      <c r="BA402" s="54">
        <f t="shared" si="39"/>
        <v>38.737986681607467</v>
      </c>
      <c r="BB402" s="54">
        <f t="shared" si="40"/>
        <v>6.7640133183925322</v>
      </c>
    </row>
    <row r="403" spans="1:54" x14ac:dyDescent="0.25">
      <c r="A403" s="3">
        <v>40770</v>
      </c>
      <c r="B403" s="77">
        <v>7819.39</v>
      </c>
      <c r="C403" s="77">
        <v>935.88832000000002</v>
      </c>
      <c r="D403" s="77">
        <v>13.4725</v>
      </c>
      <c r="E403" s="77">
        <f t="shared" si="35"/>
        <v>-1810.9235000000001</v>
      </c>
      <c r="F403" s="77">
        <v>8.0611999999999995</v>
      </c>
      <c r="G403" s="77">
        <v>8.7652999999999999</v>
      </c>
      <c r="H403">
        <v>0</v>
      </c>
      <c r="I403" s="78">
        <v>7817</v>
      </c>
      <c r="J403">
        <v>201108</v>
      </c>
      <c r="K403" s="78">
        <v>7817</v>
      </c>
      <c r="L403" s="77">
        <f t="shared" si="41"/>
        <v>-2.3900000000003274</v>
      </c>
      <c r="M403" s="78">
        <v>7239</v>
      </c>
      <c r="N403" s="78">
        <v>112.98956</v>
      </c>
      <c r="O403" s="78">
        <v>-1595</v>
      </c>
      <c r="P403" s="78">
        <v>-6.3221800000000004</v>
      </c>
      <c r="Q403" s="144">
        <v>6840.25</v>
      </c>
      <c r="R403" s="78">
        <v>3692</v>
      </c>
      <c r="S403" s="78">
        <v>-9446</v>
      </c>
      <c r="T403" s="78">
        <v>-10353</v>
      </c>
      <c r="U403" s="78">
        <v>48842</v>
      </c>
      <c r="V403" s="219">
        <v>0.21196920683018713</v>
      </c>
      <c r="W403" s="78">
        <v>-2803</v>
      </c>
      <c r="X403" s="78">
        <v>11945</v>
      </c>
      <c r="Y403" s="78">
        <v>-5081</v>
      </c>
      <c r="Z403" s="78">
        <v>10317</v>
      </c>
      <c r="AA403" s="78">
        <v>115.9</v>
      </c>
      <c r="AB403" s="78">
        <v>65.77</v>
      </c>
      <c r="AC403" s="78">
        <v>123626</v>
      </c>
      <c r="AD403" s="104">
        <v>1.8443099999999999</v>
      </c>
      <c r="AE403" s="78">
        <v>199406</v>
      </c>
      <c r="AF403" s="104">
        <v>23.60595</v>
      </c>
      <c r="AG403" s="78">
        <v>-360348</v>
      </c>
      <c r="AH403" s="104">
        <v>-2.75298</v>
      </c>
      <c r="AI403" s="78">
        <v>-165935</v>
      </c>
      <c r="AJ403" s="104">
        <v>-16.558720000000001</v>
      </c>
      <c r="AK403" s="78">
        <v>9000</v>
      </c>
      <c r="AL403" s="78">
        <v>6400</v>
      </c>
      <c r="AM403" s="8">
        <v>7800</v>
      </c>
      <c r="AN403" s="78">
        <v>171</v>
      </c>
      <c r="AO403" s="78">
        <v>8700</v>
      </c>
      <c r="AP403" s="78">
        <v>6400</v>
      </c>
      <c r="AQ403" s="78">
        <v>7800</v>
      </c>
      <c r="AR403" s="78">
        <v>506</v>
      </c>
      <c r="AS403" s="78">
        <v>0</v>
      </c>
      <c r="AT403" s="78">
        <v>0</v>
      </c>
      <c r="AU403" s="78">
        <v>0</v>
      </c>
      <c r="AV403" s="78">
        <v>0</v>
      </c>
      <c r="AW403" s="77">
        <v>26.66</v>
      </c>
      <c r="AX403" s="144">
        <f t="shared" si="36"/>
        <v>0.79</v>
      </c>
      <c r="AY403" s="144">
        <f t="shared" si="37"/>
        <v>0.87</v>
      </c>
      <c r="AZ403" s="144">
        <f t="shared" si="38"/>
        <v>0.93</v>
      </c>
      <c r="BA403" s="54">
        <f t="shared" si="39"/>
        <v>39.110012285966448</v>
      </c>
      <c r="BB403" s="54">
        <f t="shared" si="40"/>
        <v>7.1479877140335564</v>
      </c>
    </row>
    <row r="404" spans="1:54" x14ac:dyDescent="0.25">
      <c r="A404" s="3">
        <v>40771</v>
      </c>
      <c r="B404" s="77">
        <v>7798.59</v>
      </c>
      <c r="C404" s="77">
        <v>1057.70092</v>
      </c>
      <c r="D404" s="77">
        <v>-45.3003</v>
      </c>
      <c r="E404" s="77">
        <f t="shared" si="35"/>
        <v>-1798.1097</v>
      </c>
      <c r="F404" s="77">
        <v>6.2933000000000003</v>
      </c>
      <c r="G404" s="77">
        <v>-7.7412999999999998</v>
      </c>
      <c r="H404">
        <v>0</v>
      </c>
      <c r="I404" s="78">
        <v>7773</v>
      </c>
      <c r="J404">
        <v>201108</v>
      </c>
      <c r="K404" s="78">
        <v>7773</v>
      </c>
      <c r="L404" s="77">
        <f t="shared" si="41"/>
        <v>-25.590000000000146</v>
      </c>
      <c r="M404" s="78">
        <v>8483</v>
      </c>
      <c r="N404" s="78">
        <v>131.82343</v>
      </c>
      <c r="O404" s="78">
        <v>-884</v>
      </c>
      <c r="P404" s="78">
        <v>-3.5243199999999999</v>
      </c>
      <c r="Q404" s="144">
        <v>8262</v>
      </c>
      <c r="R404" s="78">
        <v>3582</v>
      </c>
      <c r="S404" s="78">
        <v>-12020</v>
      </c>
      <c r="T404" s="78">
        <v>-10877</v>
      </c>
      <c r="U404" s="78">
        <v>52352</v>
      </c>
      <c r="V404" s="219">
        <v>0.2077666564792176</v>
      </c>
      <c r="W404" s="78">
        <v>-5204</v>
      </c>
      <c r="X404" s="78">
        <v>14155</v>
      </c>
      <c r="Y404" s="78">
        <v>-9240</v>
      </c>
      <c r="Z404" s="78">
        <v>11657</v>
      </c>
      <c r="AA404" s="78">
        <v>71.17</v>
      </c>
      <c r="AB404" s="78">
        <v>66.39</v>
      </c>
      <c r="AC404" s="78">
        <v>125682</v>
      </c>
      <c r="AD404" s="104">
        <v>1.8386100000000001</v>
      </c>
      <c r="AE404" s="78">
        <v>209114</v>
      </c>
      <c r="AF404" s="104">
        <v>25.46669</v>
      </c>
      <c r="AG404" s="78">
        <v>-351868</v>
      </c>
      <c r="AH404" s="104">
        <v>-2.1951700000000001</v>
      </c>
      <c r="AI404" s="78">
        <v>-172668</v>
      </c>
      <c r="AJ404" s="104">
        <v>-17.71715</v>
      </c>
      <c r="AK404" s="78">
        <v>9000</v>
      </c>
      <c r="AL404" s="78">
        <v>6400</v>
      </c>
      <c r="AM404" s="8">
        <v>7800</v>
      </c>
      <c r="AN404" s="78">
        <v>118.5</v>
      </c>
      <c r="AO404" s="78">
        <v>8500</v>
      </c>
      <c r="AP404" s="78">
        <v>6400</v>
      </c>
      <c r="AQ404" s="78">
        <v>7700</v>
      </c>
      <c r="AR404" s="78">
        <v>512</v>
      </c>
      <c r="AS404" s="78">
        <v>0</v>
      </c>
      <c r="AT404" s="78">
        <v>0</v>
      </c>
      <c r="AU404" s="78">
        <v>0</v>
      </c>
      <c r="AV404" s="78">
        <v>0</v>
      </c>
      <c r="AW404" s="77">
        <v>26.63</v>
      </c>
      <c r="AX404" s="144">
        <f t="shared" si="36"/>
        <v>0.75</v>
      </c>
      <c r="AY404" s="144">
        <f t="shared" si="37"/>
        <v>0.85</v>
      </c>
      <c r="AZ404" s="144">
        <f t="shared" si="38"/>
        <v>0.92</v>
      </c>
      <c r="BA404" s="54">
        <f t="shared" si="39"/>
        <v>39.437721742963447</v>
      </c>
      <c r="BB404" s="54">
        <f t="shared" si="40"/>
        <v>7.6092782570365607</v>
      </c>
    </row>
    <row r="405" spans="1:54" x14ac:dyDescent="0.25">
      <c r="A405" s="3">
        <v>40772</v>
      </c>
      <c r="B405" s="77">
        <v>7741.76</v>
      </c>
      <c r="C405" s="77">
        <v>1139.8067900000001</v>
      </c>
      <c r="D405" s="77">
        <v>-113.17129999999999</v>
      </c>
      <c r="E405" s="77">
        <f t="shared" si="35"/>
        <v>-1963.9977000000003</v>
      </c>
      <c r="F405" s="77">
        <v>-3.5063999999999997</v>
      </c>
      <c r="G405" s="77">
        <v>-13.7597</v>
      </c>
      <c r="H405" t="s">
        <v>1625</v>
      </c>
      <c r="I405" s="78">
        <v>7753</v>
      </c>
      <c r="J405">
        <v>201109</v>
      </c>
      <c r="K405" s="78">
        <v>7643</v>
      </c>
      <c r="L405" s="77">
        <f t="shared" si="41"/>
        <v>-98.760000000000218</v>
      </c>
      <c r="M405" s="78">
        <v>-3880</v>
      </c>
      <c r="N405" s="78">
        <v>-59.695360000000001</v>
      </c>
      <c r="O405" s="78">
        <v>1988</v>
      </c>
      <c r="P405" s="78">
        <v>7.5905100000000001</v>
      </c>
      <c r="Q405" s="144">
        <v>-3383</v>
      </c>
      <c r="R405" s="78">
        <v>3603</v>
      </c>
      <c r="S405" s="78">
        <v>-3603</v>
      </c>
      <c r="T405" s="78">
        <v>-3502</v>
      </c>
      <c r="U405" s="78">
        <v>25291</v>
      </c>
      <c r="V405" s="219">
        <v>0.13846822980506901</v>
      </c>
      <c r="W405" s="78">
        <v>-1420</v>
      </c>
      <c r="X405" s="78">
        <v>8263</v>
      </c>
      <c r="Y405" s="78">
        <v>-4981</v>
      </c>
      <c r="Z405" s="78">
        <v>6556</v>
      </c>
      <c r="AA405" s="78">
        <v>81.96</v>
      </c>
      <c r="AB405" s="78">
        <v>64.16</v>
      </c>
      <c r="AC405" s="78">
        <v>29696</v>
      </c>
      <c r="AD405" s="104">
        <v>1.02948</v>
      </c>
      <c r="AE405" s="78">
        <v>68663</v>
      </c>
      <c r="AF405" s="104">
        <v>16.30977</v>
      </c>
      <c r="AG405" s="78">
        <v>-40979</v>
      </c>
      <c r="AH405" s="104">
        <v>-1.1465799999999999</v>
      </c>
      <c r="AI405" s="78">
        <v>-23865</v>
      </c>
      <c r="AJ405" s="104">
        <v>-12.221410000000001</v>
      </c>
      <c r="AK405" s="78">
        <v>8200</v>
      </c>
      <c r="AL405" s="78">
        <v>6400</v>
      </c>
      <c r="AM405" s="8">
        <v>7600</v>
      </c>
      <c r="AN405" s="78">
        <v>503</v>
      </c>
      <c r="AO405" s="78">
        <v>10000</v>
      </c>
      <c r="AP405" s="78">
        <v>6600</v>
      </c>
      <c r="AQ405" s="78">
        <v>7600</v>
      </c>
      <c r="AR405" s="78">
        <v>880</v>
      </c>
      <c r="AS405" s="78">
        <v>0</v>
      </c>
      <c r="AT405" s="78">
        <v>0</v>
      </c>
      <c r="AU405" s="78">
        <v>0</v>
      </c>
      <c r="AV405" s="78">
        <v>0</v>
      </c>
      <c r="AW405" s="77">
        <v>26.14</v>
      </c>
      <c r="AX405" s="144">
        <f t="shared" si="36"/>
        <v>0.72</v>
      </c>
      <c r="AY405" s="144">
        <f t="shared" si="37"/>
        <v>0.83</v>
      </c>
      <c r="AZ405" s="144">
        <f t="shared" si="38"/>
        <v>0.91</v>
      </c>
      <c r="BA405" s="54">
        <f t="shared" si="39"/>
        <v>39.644298186145505</v>
      </c>
      <c r="BB405" s="54">
        <f t="shared" si="40"/>
        <v>8.2787018138544948</v>
      </c>
    </row>
    <row r="406" spans="1:54" x14ac:dyDescent="0.25">
      <c r="A406" s="3">
        <v>40773</v>
      </c>
      <c r="B406" s="77">
        <v>7614.97</v>
      </c>
      <c r="C406" s="77">
        <v>1205.89393</v>
      </c>
      <c r="D406" s="77">
        <v>-163.44469999999998</v>
      </c>
      <c r="E406" s="77">
        <f t="shared" si="35"/>
        <v>-2094.0409</v>
      </c>
      <c r="F406" s="77">
        <v>3.3158999999999996</v>
      </c>
      <c r="G406" s="77">
        <v>-12.6755</v>
      </c>
      <c r="H406">
        <v>0</v>
      </c>
      <c r="I406" s="78">
        <v>7500</v>
      </c>
      <c r="J406">
        <v>201109</v>
      </c>
      <c r="K406" s="78">
        <v>7500</v>
      </c>
      <c r="L406" s="77">
        <f t="shared" si="41"/>
        <v>-114.97000000000025</v>
      </c>
      <c r="M406" s="78">
        <v>1141</v>
      </c>
      <c r="N406" s="78">
        <v>16.712199999999999</v>
      </c>
      <c r="O406" s="78">
        <v>3048</v>
      </c>
      <c r="P406" s="78">
        <v>11.41789</v>
      </c>
      <c r="Q406" s="144">
        <v>1903</v>
      </c>
      <c r="R406" s="78">
        <v>3460</v>
      </c>
      <c r="S406" s="78">
        <v>-4042</v>
      </c>
      <c r="T406" s="78">
        <v>-2333</v>
      </c>
      <c r="U406" s="78">
        <v>27093</v>
      </c>
      <c r="V406" s="219">
        <v>8.6110803528586716E-2</v>
      </c>
      <c r="W406" s="78">
        <v>1205</v>
      </c>
      <c r="X406" s="78">
        <v>11109</v>
      </c>
      <c r="Y406" s="78">
        <v>-908</v>
      </c>
      <c r="Z406" s="78">
        <v>7645</v>
      </c>
      <c r="AA406" s="78">
        <v>86.54</v>
      </c>
      <c r="AB406" s="78">
        <v>84.45</v>
      </c>
      <c r="AC406" s="78">
        <v>36343</v>
      </c>
      <c r="AD406" s="104">
        <v>1.27759</v>
      </c>
      <c r="AE406" s="78">
        <v>67831</v>
      </c>
      <c r="AF406" s="104">
        <v>18.322199999999999</v>
      </c>
      <c r="AG406" s="78">
        <v>-47920</v>
      </c>
      <c r="AH406" s="104">
        <v>-1.15019</v>
      </c>
      <c r="AI406" s="78">
        <v>-26114</v>
      </c>
      <c r="AJ406" s="104">
        <v>-13.481719999999999</v>
      </c>
      <c r="AK406" s="78">
        <v>8000</v>
      </c>
      <c r="AL406" s="78">
        <v>6400</v>
      </c>
      <c r="AM406" s="8">
        <v>7500</v>
      </c>
      <c r="AN406" s="78">
        <v>498</v>
      </c>
      <c r="AO406" s="78">
        <v>8400</v>
      </c>
      <c r="AP406" s="78">
        <v>7400</v>
      </c>
      <c r="AQ406" s="78">
        <v>7500</v>
      </c>
      <c r="AR406" s="78">
        <v>639</v>
      </c>
      <c r="AS406" s="78">
        <v>0</v>
      </c>
      <c r="AT406" s="78">
        <v>0</v>
      </c>
      <c r="AU406" s="78">
        <v>0</v>
      </c>
      <c r="AV406" s="78">
        <v>0</v>
      </c>
      <c r="AW406" s="77">
        <v>29.6</v>
      </c>
      <c r="AX406" s="144">
        <f t="shared" si="36"/>
        <v>0.82</v>
      </c>
      <c r="AY406" s="144">
        <f t="shared" si="37"/>
        <v>0.89</v>
      </c>
      <c r="AZ406" s="144">
        <f t="shared" si="38"/>
        <v>0.94</v>
      </c>
      <c r="BA406" s="54">
        <f t="shared" si="39"/>
        <v>40.080483451478514</v>
      </c>
      <c r="BB406" s="54">
        <f t="shared" si="40"/>
        <v>9.1515165485214904</v>
      </c>
    </row>
    <row r="407" spans="1:54" x14ac:dyDescent="0.25">
      <c r="A407" s="3">
        <v>40774</v>
      </c>
      <c r="B407" s="77">
        <v>7342.96</v>
      </c>
      <c r="C407" s="77">
        <v>1228.5753199999999</v>
      </c>
      <c r="D407" s="77">
        <v>-57.927199999999999</v>
      </c>
      <c r="E407" s="77">
        <f t="shared" si="35"/>
        <v>-2201.3059000000003</v>
      </c>
      <c r="F407" s="77">
        <v>-14.332699999999999</v>
      </c>
      <c r="G407" s="77">
        <v>-26.8186</v>
      </c>
      <c r="H407">
        <v>0</v>
      </c>
      <c r="I407" s="78">
        <v>7195</v>
      </c>
      <c r="J407">
        <v>201109</v>
      </c>
      <c r="K407" s="78">
        <v>7195</v>
      </c>
      <c r="L407" s="77">
        <f t="shared" si="41"/>
        <v>-147.96000000000004</v>
      </c>
      <c r="M407" s="78">
        <v>6626</v>
      </c>
      <c r="N407" s="78">
        <v>94.926649999999995</v>
      </c>
      <c r="O407" s="78">
        <v>1915</v>
      </c>
      <c r="P407" s="78">
        <v>6.8796200000000001</v>
      </c>
      <c r="Q407" s="144">
        <v>7104.75</v>
      </c>
      <c r="R407" s="78">
        <v>2724</v>
      </c>
      <c r="S407" s="78">
        <v>-7963</v>
      </c>
      <c r="T407" s="78">
        <v>-4917</v>
      </c>
      <c r="U407" s="78">
        <v>27166</v>
      </c>
      <c r="V407" s="219">
        <v>0.18099830670691305</v>
      </c>
      <c r="W407" s="78">
        <v>6780</v>
      </c>
      <c r="X407" s="78">
        <v>13834</v>
      </c>
      <c r="Y407" s="78">
        <v>5402</v>
      </c>
      <c r="Z407" s="78">
        <v>14291</v>
      </c>
      <c r="AA407" s="78">
        <v>128.58000000000001</v>
      </c>
      <c r="AB407" s="78">
        <v>85.93</v>
      </c>
      <c r="AC407" s="78">
        <v>31369</v>
      </c>
      <c r="AD407" s="104">
        <v>0.75036999999999998</v>
      </c>
      <c r="AE407" s="78">
        <v>75637</v>
      </c>
      <c r="AF407" s="104">
        <v>25.001180000000002</v>
      </c>
      <c r="AG407" s="78">
        <v>-45158</v>
      </c>
      <c r="AH407" s="104">
        <v>-0.18065000000000001</v>
      </c>
      <c r="AI407" s="78">
        <v>-46188</v>
      </c>
      <c r="AJ407" s="104">
        <v>-18.93177</v>
      </c>
      <c r="AK407" s="78">
        <v>8000</v>
      </c>
      <c r="AL407" s="78">
        <v>6300</v>
      </c>
      <c r="AM407" s="8">
        <v>7200</v>
      </c>
      <c r="AN407" s="78">
        <v>673</v>
      </c>
      <c r="AO407" s="78">
        <v>8400</v>
      </c>
      <c r="AP407" s="78">
        <v>6300</v>
      </c>
      <c r="AQ407" s="78">
        <v>7200</v>
      </c>
      <c r="AR407" s="78">
        <v>821</v>
      </c>
      <c r="AS407" s="78">
        <v>0</v>
      </c>
      <c r="AT407" s="78">
        <v>0</v>
      </c>
      <c r="AU407" s="78">
        <v>0</v>
      </c>
      <c r="AV407" s="78">
        <v>0</v>
      </c>
      <c r="AW407" s="77">
        <v>39.770000000000003</v>
      </c>
      <c r="AX407" s="144">
        <f t="shared" si="36"/>
        <v>1</v>
      </c>
      <c r="AY407" s="144">
        <f t="shared" si="37"/>
        <v>1</v>
      </c>
      <c r="AZ407" s="144">
        <f t="shared" si="38"/>
        <v>1</v>
      </c>
      <c r="BA407" s="54">
        <f t="shared" si="39"/>
        <v>42.078939441514535</v>
      </c>
      <c r="BB407" s="54">
        <f t="shared" si="40"/>
        <v>9.5710605584854669</v>
      </c>
    </row>
    <row r="408" spans="1:54" x14ac:dyDescent="0.25">
      <c r="A408" s="3">
        <v>40777</v>
      </c>
      <c r="B408" s="77">
        <v>7312.59</v>
      </c>
      <c r="C408" s="77">
        <v>1229.0968</v>
      </c>
      <c r="D408" s="77">
        <v>-2.4298999999999999</v>
      </c>
      <c r="E408" s="77">
        <f t="shared" ref="E408:E471" si="42">SUM(D389:D408)</f>
        <v>-2194.7974000000004</v>
      </c>
      <c r="F408" s="77">
        <v>-0.73060000000000003</v>
      </c>
      <c r="G408" s="77">
        <v>7.1153999999999993</v>
      </c>
      <c r="H408">
        <v>0</v>
      </c>
      <c r="I408" s="78">
        <v>7252</v>
      </c>
      <c r="J408">
        <v>201109</v>
      </c>
      <c r="K408" s="78">
        <v>7252</v>
      </c>
      <c r="L408" s="77">
        <f t="shared" si="41"/>
        <v>-60.590000000000146</v>
      </c>
      <c r="M408" s="78">
        <v>7277</v>
      </c>
      <c r="N408" s="78">
        <v>105.02282</v>
      </c>
      <c r="O408" s="78">
        <v>984</v>
      </c>
      <c r="P408" s="78">
        <v>3.5541399999999999</v>
      </c>
      <c r="Q408" s="144">
        <v>7523</v>
      </c>
      <c r="R408" s="78">
        <v>2066</v>
      </c>
      <c r="S408" s="78">
        <v>-9627</v>
      </c>
      <c r="T408" s="78">
        <v>-7737</v>
      </c>
      <c r="U408" s="78">
        <v>29497</v>
      </c>
      <c r="V408" s="219">
        <v>0.26229786079940332</v>
      </c>
      <c r="W408" s="78">
        <v>6221</v>
      </c>
      <c r="X408" s="78">
        <v>10733</v>
      </c>
      <c r="Y408" s="78">
        <v>4022</v>
      </c>
      <c r="Z408" s="78">
        <v>12058</v>
      </c>
      <c r="AA408" s="78">
        <v>116.33</v>
      </c>
      <c r="AB408" s="78">
        <v>90.65</v>
      </c>
      <c r="AC408" s="78">
        <v>30563</v>
      </c>
      <c r="AD408" s="104">
        <v>0.59545000000000003</v>
      </c>
      <c r="AE408" s="78">
        <v>76389</v>
      </c>
      <c r="AF408" s="104">
        <v>22.680209999999999</v>
      </c>
      <c r="AG408" s="78">
        <v>-55336</v>
      </c>
      <c r="AH408" s="104">
        <v>-0.32561000000000001</v>
      </c>
      <c r="AI408" s="78">
        <v>-46644</v>
      </c>
      <c r="AJ408" s="104">
        <v>-17.74136</v>
      </c>
      <c r="AK408" s="78">
        <v>8000</v>
      </c>
      <c r="AL408" s="78">
        <v>6300</v>
      </c>
      <c r="AM408" s="8">
        <v>7300</v>
      </c>
      <c r="AN408" s="78">
        <v>616</v>
      </c>
      <c r="AO408" s="78">
        <v>8400</v>
      </c>
      <c r="AP408" s="78">
        <v>6300</v>
      </c>
      <c r="AQ408" s="78">
        <v>7200</v>
      </c>
      <c r="AR408" s="78">
        <v>744</v>
      </c>
      <c r="AS408" s="78">
        <v>0</v>
      </c>
      <c r="AT408" s="78">
        <v>0</v>
      </c>
      <c r="AU408" s="78">
        <v>0</v>
      </c>
      <c r="AV408" s="78">
        <v>0</v>
      </c>
      <c r="AW408" s="77">
        <v>38.049999999999997</v>
      </c>
      <c r="AX408" s="144">
        <f t="shared" si="36"/>
        <v>0.93</v>
      </c>
      <c r="AY408" s="144">
        <f t="shared" si="37"/>
        <v>0.95</v>
      </c>
      <c r="AZ408" s="144">
        <f t="shared" si="38"/>
        <v>0.97</v>
      </c>
      <c r="BA408" s="54">
        <f t="shared" si="39"/>
        <v>43.446097258691609</v>
      </c>
      <c r="BB408" s="54">
        <f t="shared" si="40"/>
        <v>10.311902741308394</v>
      </c>
    </row>
    <row r="409" spans="1:54" x14ac:dyDescent="0.25">
      <c r="A409" s="3">
        <v>40778</v>
      </c>
      <c r="B409" s="77">
        <v>7550.23</v>
      </c>
      <c r="C409" s="77">
        <v>1301.6429900000001</v>
      </c>
      <c r="D409" s="77">
        <v>0.2576</v>
      </c>
      <c r="E409" s="77">
        <f t="shared" si="42"/>
        <v>-2225.7281000000003</v>
      </c>
      <c r="F409" s="77">
        <v>-3.7056</v>
      </c>
      <c r="G409" s="77">
        <v>22.495000000000001</v>
      </c>
      <c r="H409">
        <v>0</v>
      </c>
      <c r="I409" s="78">
        <v>7509</v>
      </c>
      <c r="J409">
        <v>201109</v>
      </c>
      <c r="K409" s="78">
        <v>7509</v>
      </c>
      <c r="L409" s="77">
        <f t="shared" si="41"/>
        <v>-41.229999999999563</v>
      </c>
      <c r="M409" s="78">
        <v>1242</v>
      </c>
      <c r="N409" s="78">
        <v>18.16619</v>
      </c>
      <c r="O409" s="78">
        <v>510</v>
      </c>
      <c r="P409" s="78">
        <v>1.9016599999999999</v>
      </c>
      <c r="Q409" s="144">
        <v>1369.5</v>
      </c>
      <c r="R409" s="78">
        <v>2425</v>
      </c>
      <c r="S409" s="78">
        <v>-6519</v>
      </c>
      <c r="T409" s="78">
        <v>-7190</v>
      </c>
      <c r="U409" s="78">
        <v>32009</v>
      </c>
      <c r="V409" s="219">
        <v>0.22462432440876004</v>
      </c>
      <c r="W409" s="78">
        <v>5505</v>
      </c>
      <c r="X409" s="78">
        <v>9094</v>
      </c>
      <c r="Y409" s="78">
        <v>2213</v>
      </c>
      <c r="Z409" s="78">
        <v>8638</v>
      </c>
      <c r="AA409" s="78">
        <v>80.510000000000005</v>
      </c>
      <c r="AB409" s="78">
        <v>94.56</v>
      </c>
      <c r="AC409" s="78">
        <v>36258</v>
      </c>
      <c r="AD409" s="104">
        <v>0.61129</v>
      </c>
      <c r="AE409" s="78">
        <v>71891</v>
      </c>
      <c r="AF409" s="104">
        <v>17.61778</v>
      </c>
      <c r="AG409" s="78">
        <v>-63433</v>
      </c>
      <c r="AH409" s="104">
        <v>-0.49181000000000002</v>
      </c>
      <c r="AI409" s="78">
        <v>-38002</v>
      </c>
      <c r="AJ409" s="104">
        <v>-13.67947</v>
      </c>
      <c r="AK409" s="78">
        <v>8000</v>
      </c>
      <c r="AL409" s="78">
        <v>6300</v>
      </c>
      <c r="AM409" s="8">
        <v>7500</v>
      </c>
      <c r="AN409" s="78">
        <v>525</v>
      </c>
      <c r="AO409" s="78">
        <v>8400</v>
      </c>
      <c r="AP409" s="78">
        <v>6300</v>
      </c>
      <c r="AQ409" s="78">
        <v>7500</v>
      </c>
      <c r="AR409" s="78">
        <v>714</v>
      </c>
      <c r="AS409" s="78">
        <v>0</v>
      </c>
      <c r="AT409" s="78">
        <v>0</v>
      </c>
      <c r="AU409" s="78">
        <v>0</v>
      </c>
      <c r="AV409" s="78">
        <v>0</v>
      </c>
      <c r="AW409" s="77">
        <v>33.11</v>
      </c>
      <c r="AX409" s="144">
        <f t="shared" si="36"/>
        <v>0.79</v>
      </c>
      <c r="AY409" s="144">
        <f t="shared" si="37"/>
        <v>0.87</v>
      </c>
      <c r="AZ409" s="144">
        <f t="shared" si="38"/>
        <v>0.93</v>
      </c>
      <c r="BA409" s="54">
        <f t="shared" si="39"/>
        <v>43.746456357962693</v>
      </c>
      <c r="BB409" s="54">
        <f t="shared" si="40"/>
        <v>11.668543642037307</v>
      </c>
    </row>
    <row r="410" spans="1:54" x14ac:dyDescent="0.25">
      <c r="A410" s="3">
        <v>40779</v>
      </c>
      <c r="B410" s="77">
        <v>7502.93</v>
      </c>
      <c r="C410" s="77">
        <v>1293.8173099999999</v>
      </c>
      <c r="D410" s="77">
        <v>-38.445900000000002</v>
      </c>
      <c r="E410" s="77">
        <f t="shared" si="42"/>
        <v>-2216.1327000000006</v>
      </c>
      <c r="F410" s="77">
        <v>22.124600000000001</v>
      </c>
      <c r="G410" s="77">
        <v>3.5499000000000001</v>
      </c>
      <c r="H410">
        <v>0</v>
      </c>
      <c r="I410" s="78">
        <v>7423</v>
      </c>
      <c r="J410">
        <v>201109</v>
      </c>
      <c r="K410" s="78">
        <v>7423</v>
      </c>
      <c r="L410" s="77">
        <f t="shared" si="41"/>
        <v>-79.930000000000291</v>
      </c>
      <c r="M410" s="78">
        <v>-110</v>
      </c>
      <c r="N410" s="78">
        <v>-2.2044299999999999</v>
      </c>
      <c r="O410" s="78">
        <v>1101</v>
      </c>
      <c r="P410" s="78">
        <v>4.0746700000000002</v>
      </c>
      <c r="Q410" s="144">
        <v>165.25</v>
      </c>
      <c r="R410" s="78">
        <v>3289</v>
      </c>
      <c r="S410" s="78">
        <v>-5347</v>
      </c>
      <c r="T410" s="78">
        <v>-8047</v>
      </c>
      <c r="U410" s="78">
        <v>32542</v>
      </c>
      <c r="V410" s="219">
        <v>0.24728043758834736</v>
      </c>
      <c r="W410" s="78">
        <v>3753</v>
      </c>
      <c r="X410" s="78">
        <v>7966</v>
      </c>
      <c r="Y410" s="78">
        <v>924</v>
      </c>
      <c r="Z410" s="78">
        <v>8198</v>
      </c>
      <c r="AA410" s="78">
        <v>94.66</v>
      </c>
      <c r="AB410" s="78">
        <v>93.25</v>
      </c>
      <c r="AC410" s="78">
        <v>39343</v>
      </c>
      <c r="AD410" s="104">
        <v>0.76893</v>
      </c>
      <c r="AE410" s="78">
        <v>73767</v>
      </c>
      <c r="AF410" s="104">
        <v>19.314699999999998</v>
      </c>
      <c r="AG410" s="78">
        <v>-65920</v>
      </c>
      <c r="AH410" s="104">
        <v>-0.29432999999999998</v>
      </c>
      <c r="AI410" s="78">
        <v>-48708</v>
      </c>
      <c r="AJ410" s="104">
        <v>-15.18906</v>
      </c>
      <c r="AK410" s="78">
        <v>8000</v>
      </c>
      <c r="AL410" s="78">
        <v>6300</v>
      </c>
      <c r="AM410" s="8">
        <v>7400</v>
      </c>
      <c r="AN410" s="78">
        <v>557</v>
      </c>
      <c r="AO410" s="78">
        <v>8400</v>
      </c>
      <c r="AP410" s="78">
        <v>6200</v>
      </c>
      <c r="AQ410" s="78">
        <v>7400</v>
      </c>
      <c r="AR410" s="78">
        <v>712</v>
      </c>
      <c r="AS410" s="78">
        <v>0</v>
      </c>
      <c r="AT410" s="78">
        <v>0</v>
      </c>
      <c r="AU410" s="78">
        <v>0</v>
      </c>
      <c r="AV410" s="78">
        <v>0</v>
      </c>
      <c r="AW410" s="77">
        <v>35.29</v>
      </c>
      <c r="AX410" s="144">
        <f t="shared" si="36"/>
        <v>0.86</v>
      </c>
      <c r="AY410" s="144">
        <f t="shared" si="37"/>
        <v>0.91</v>
      </c>
      <c r="AZ410" s="144">
        <f t="shared" si="38"/>
        <v>0.95</v>
      </c>
      <c r="BA410" s="54">
        <f t="shared" si="39"/>
        <v>44.127690598413267</v>
      </c>
      <c r="BB410" s="54">
        <f t="shared" si="40"/>
        <v>13.153309401586728</v>
      </c>
    </row>
    <row r="411" spans="1:54" x14ac:dyDescent="0.25">
      <c r="A411" s="3">
        <v>40780</v>
      </c>
      <c r="B411" s="77">
        <v>7410.87</v>
      </c>
      <c r="C411" s="77">
        <v>1129.49611</v>
      </c>
      <c r="D411" s="77">
        <v>17.445</v>
      </c>
      <c r="E411" s="77">
        <f t="shared" si="42"/>
        <v>-2124.6258000000003</v>
      </c>
      <c r="F411" s="77">
        <v>-8.488999999999999</v>
      </c>
      <c r="G411" s="77">
        <v>-12.032400000000001</v>
      </c>
      <c r="H411">
        <v>0</v>
      </c>
      <c r="I411" s="78">
        <v>7366</v>
      </c>
      <c r="J411">
        <v>201109</v>
      </c>
      <c r="K411" s="78">
        <v>7366</v>
      </c>
      <c r="L411" s="77">
        <f t="shared" si="41"/>
        <v>-44.869999999999891</v>
      </c>
      <c r="M411" s="78">
        <v>174</v>
      </c>
      <c r="N411" s="78">
        <v>1.9368099999999999</v>
      </c>
      <c r="O411" s="78">
        <v>820</v>
      </c>
      <c r="P411" s="78">
        <v>3.0064700000000002</v>
      </c>
      <c r="Q411" s="144">
        <v>379</v>
      </c>
      <c r="R411" s="78">
        <v>2803</v>
      </c>
      <c r="S411" s="78">
        <v>-6054</v>
      </c>
      <c r="T411" s="78">
        <v>-9565</v>
      </c>
      <c r="U411" s="78">
        <v>33662</v>
      </c>
      <c r="V411" s="219">
        <v>0.2841482977838512</v>
      </c>
      <c r="W411" s="78">
        <v>4777</v>
      </c>
      <c r="X411" s="78">
        <v>9531</v>
      </c>
      <c r="Y411" s="78">
        <v>2198</v>
      </c>
      <c r="Z411" s="78">
        <v>12527</v>
      </c>
      <c r="AA411" s="78">
        <v>83.51</v>
      </c>
      <c r="AB411" s="78">
        <v>92.6</v>
      </c>
      <c r="AC411" s="78">
        <v>35921</v>
      </c>
      <c r="AD411" s="104">
        <v>0.50226000000000004</v>
      </c>
      <c r="AE411" s="78">
        <v>75437</v>
      </c>
      <c r="AF411" s="104">
        <v>20.409749999999999</v>
      </c>
      <c r="AG411" s="78">
        <v>-60496</v>
      </c>
      <c r="AH411" s="104">
        <v>0.22561999999999999</v>
      </c>
      <c r="AI411" s="78">
        <v>-52972</v>
      </c>
      <c r="AJ411" s="104">
        <v>-16.521850000000001</v>
      </c>
      <c r="AK411" s="78">
        <v>8000</v>
      </c>
      <c r="AL411" s="78">
        <v>6200</v>
      </c>
      <c r="AM411" s="8">
        <v>7400</v>
      </c>
      <c r="AN411" s="78">
        <v>584</v>
      </c>
      <c r="AO411" s="78">
        <v>8400</v>
      </c>
      <c r="AP411" s="78">
        <v>6200</v>
      </c>
      <c r="AQ411" s="78">
        <v>7300</v>
      </c>
      <c r="AR411" s="78">
        <v>780</v>
      </c>
      <c r="AS411" s="78">
        <v>0</v>
      </c>
      <c r="AT411" s="78">
        <v>0</v>
      </c>
      <c r="AU411" s="78">
        <v>0</v>
      </c>
      <c r="AV411" s="78">
        <v>0</v>
      </c>
      <c r="AW411" s="77">
        <v>37.89</v>
      </c>
      <c r="AX411" s="144">
        <f t="shared" si="36"/>
        <v>0.89</v>
      </c>
      <c r="AY411" s="144">
        <f t="shared" si="37"/>
        <v>0.93</v>
      </c>
      <c r="AZ411" s="144">
        <f t="shared" si="38"/>
        <v>0.96</v>
      </c>
      <c r="BA411" s="54">
        <f t="shared" si="39"/>
        <v>44.750335633722642</v>
      </c>
      <c r="BB411" s="54">
        <f t="shared" si="40"/>
        <v>14.559664366277357</v>
      </c>
    </row>
    <row r="412" spans="1:54" x14ac:dyDescent="0.25">
      <c r="A412" s="3">
        <v>40781</v>
      </c>
      <c r="B412" s="77">
        <v>7445.1</v>
      </c>
      <c r="C412" s="77">
        <v>1064.1356499999999</v>
      </c>
      <c r="D412" s="77">
        <v>41.891099999999994</v>
      </c>
      <c r="E412" s="77">
        <f t="shared" si="42"/>
        <v>-2000.9058000000005</v>
      </c>
      <c r="F412" s="77">
        <v>-12.9551</v>
      </c>
      <c r="G412" s="77">
        <v>-5.7892999999999999</v>
      </c>
      <c r="H412">
        <v>0</v>
      </c>
      <c r="I412" s="78">
        <v>7447</v>
      </c>
      <c r="J412">
        <v>201109</v>
      </c>
      <c r="K412" s="78">
        <v>7447</v>
      </c>
      <c r="L412" s="77">
        <f t="shared" si="41"/>
        <v>1.8999999999996362</v>
      </c>
      <c r="M412" s="78">
        <v>2707</v>
      </c>
      <c r="N412" s="78">
        <v>39.655920000000002</v>
      </c>
      <c r="O412" s="78">
        <v>501</v>
      </c>
      <c r="P412" s="78">
        <v>1.84779</v>
      </c>
      <c r="Q412" s="144">
        <v>2832.25</v>
      </c>
      <c r="R412" s="78">
        <v>2616</v>
      </c>
      <c r="S412" s="78">
        <v>-7035</v>
      </c>
      <c r="T412" s="78">
        <v>-9132</v>
      </c>
      <c r="U412" s="78">
        <v>31057</v>
      </c>
      <c r="V412" s="219">
        <v>0.29403999098431916</v>
      </c>
      <c r="W412" s="78">
        <v>5032</v>
      </c>
      <c r="X412" s="78">
        <v>10305</v>
      </c>
      <c r="Y412" s="78">
        <v>1783</v>
      </c>
      <c r="Z412" s="78">
        <v>13167</v>
      </c>
      <c r="AA412" s="78">
        <v>104.57</v>
      </c>
      <c r="AB412" s="78">
        <v>91.46</v>
      </c>
      <c r="AC412" s="78">
        <v>45970</v>
      </c>
      <c r="AD412" s="104">
        <v>1.22194</v>
      </c>
      <c r="AE412" s="78">
        <v>93241</v>
      </c>
      <c r="AF412" s="104">
        <v>19.7134</v>
      </c>
      <c r="AG412" s="78">
        <v>-66763</v>
      </c>
      <c r="AH412" s="104">
        <v>-0.19705</v>
      </c>
      <c r="AI412" s="78">
        <v>-56385</v>
      </c>
      <c r="AJ412" s="104">
        <v>-15.93108</v>
      </c>
      <c r="AK412" s="78">
        <v>8000</v>
      </c>
      <c r="AL412" s="78">
        <v>6200</v>
      </c>
      <c r="AM412" s="8">
        <v>7400</v>
      </c>
      <c r="AN412" s="78">
        <v>575</v>
      </c>
      <c r="AO412" s="78">
        <v>8400</v>
      </c>
      <c r="AP412" s="78">
        <v>6200</v>
      </c>
      <c r="AQ412" s="78">
        <v>7400</v>
      </c>
      <c r="AR412" s="78">
        <v>745</v>
      </c>
      <c r="AS412" s="78">
        <v>0</v>
      </c>
      <c r="AT412" s="78">
        <v>0</v>
      </c>
      <c r="AU412" s="78">
        <v>0</v>
      </c>
      <c r="AV412" s="78">
        <v>0</v>
      </c>
      <c r="AW412" s="77">
        <v>36.15</v>
      </c>
      <c r="AX412" s="144">
        <f t="shared" si="36"/>
        <v>0.82</v>
      </c>
      <c r="AY412" s="144">
        <f t="shared" si="37"/>
        <v>0.89</v>
      </c>
      <c r="AZ412" s="144">
        <f t="shared" si="38"/>
        <v>0.94</v>
      </c>
      <c r="BA412" s="54">
        <f t="shared" si="39"/>
        <v>45.01162426020926</v>
      </c>
      <c r="BB412" s="54">
        <f t="shared" si="40"/>
        <v>15.999375739790739</v>
      </c>
    </row>
    <row r="413" spans="1:54" x14ac:dyDescent="0.25">
      <c r="A413" s="3">
        <v>40784</v>
      </c>
      <c r="B413" s="77">
        <v>7578.01</v>
      </c>
      <c r="C413" s="77">
        <v>832.32551999999998</v>
      </c>
      <c r="D413" s="77">
        <v>74.147999999999996</v>
      </c>
      <c r="E413" s="77">
        <f t="shared" si="42"/>
        <v>-1990.2988000000007</v>
      </c>
      <c r="F413" s="77">
        <v>9.0990000000000002</v>
      </c>
      <c r="G413" s="77">
        <v>7.3833000000000002</v>
      </c>
      <c r="H413">
        <v>0</v>
      </c>
      <c r="I413" s="78">
        <v>7525</v>
      </c>
      <c r="J413">
        <v>201109</v>
      </c>
      <c r="K413" s="78">
        <v>7525</v>
      </c>
      <c r="L413" s="77">
        <f t="shared" si="41"/>
        <v>-53.010000000000218</v>
      </c>
      <c r="M413" s="78">
        <v>-1785</v>
      </c>
      <c r="N413" s="78">
        <v>-27.46377</v>
      </c>
      <c r="O413" s="78">
        <v>-85</v>
      </c>
      <c r="P413" s="78">
        <v>-0.33922999999999998</v>
      </c>
      <c r="Q413" s="144">
        <v>-1806.25</v>
      </c>
      <c r="R413" s="78">
        <v>2853</v>
      </c>
      <c r="S413" s="78">
        <v>-4932</v>
      </c>
      <c r="T413" s="78">
        <v>-9039</v>
      </c>
      <c r="U413" s="78">
        <v>31332</v>
      </c>
      <c r="V413" s="219">
        <v>0.28849099961700497</v>
      </c>
      <c r="W413" s="78">
        <v>5860</v>
      </c>
      <c r="X413" s="78">
        <v>9658</v>
      </c>
      <c r="Y413" s="78">
        <v>1564</v>
      </c>
      <c r="Z413" s="78">
        <v>10252</v>
      </c>
      <c r="AA413" s="78">
        <v>99.87</v>
      </c>
      <c r="AB413" s="78">
        <v>91.75</v>
      </c>
      <c r="AC413" s="78">
        <v>55976</v>
      </c>
      <c r="AD413" s="104">
        <v>1.4321900000000001</v>
      </c>
      <c r="AE413" s="78">
        <v>95285</v>
      </c>
      <c r="AF413" s="104">
        <v>16.798570000000002</v>
      </c>
      <c r="AG413" s="78">
        <v>-76308</v>
      </c>
      <c r="AH413" s="104">
        <v>-0.41354000000000002</v>
      </c>
      <c r="AI413" s="78">
        <v>-56471</v>
      </c>
      <c r="AJ413" s="104">
        <v>-13.59502</v>
      </c>
      <c r="AK413" s="78">
        <v>8000</v>
      </c>
      <c r="AL413" s="78">
        <v>6200</v>
      </c>
      <c r="AM413" s="8">
        <v>7500</v>
      </c>
      <c r="AN413" s="78">
        <v>469</v>
      </c>
      <c r="AO413" s="78">
        <v>8400</v>
      </c>
      <c r="AP413" s="78">
        <v>6200</v>
      </c>
      <c r="AQ413" s="78">
        <v>7500</v>
      </c>
      <c r="AR413" s="78">
        <v>651</v>
      </c>
      <c r="AS413" s="78">
        <v>0</v>
      </c>
      <c r="AT413" s="78">
        <v>0</v>
      </c>
      <c r="AU413" s="78">
        <v>0</v>
      </c>
      <c r="AV413" s="78">
        <v>0</v>
      </c>
      <c r="AW413" s="77">
        <v>31.91</v>
      </c>
      <c r="AX413" s="144">
        <f t="shared" si="36"/>
        <v>0.62</v>
      </c>
      <c r="AY413" s="144">
        <f t="shared" si="37"/>
        <v>0.77</v>
      </c>
      <c r="AZ413" s="144">
        <f t="shared" si="38"/>
        <v>0.88</v>
      </c>
      <c r="BA413" s="54">
        <f t="shared" si="39"/>
        <v>44.529845511003003</v>
      </c>
      <c r="BB413" s="54">
        <f t="shared" si="40"/>
        <v>17.829154488996995</v>
      </c>
    </row>
    <row r="414" spans="1:54" x14ac:dyDescent="0.25">
      <c r="A414" s="3">
        <v>40785</v>
      </c>
      <c r="B414" s="77">
        <v>7646.19</v>
      </c>
      <c r="C414" s="77">
        <v>1092.5807299999999</v>
      </c>
      <c r="D414" s="77">
        <v>-38.634299999999996</v>
      </c>
      <c r="E414" s="77">
        <f t="shared" si="42"/>
        <v>-1984.5756000000003</v>
      </c>
      <c r="F414" s="77">
        <v>20.028199999999998</v>
      </c>
      <c r="G414" s="77">
        <v>7.3822999999999999</v>
      </c>
      <c r="H414">
        <v>0</v>
      </c>
      <c r="I414" s="78">
        <v>7603</v>
      </c>
      <c r="J414">
        <v>201109</v>
      </c>
      <c r="K414" s="78">
        <v>7603</v>
      </c>
      <c r="L414" s="77">
        <f t="shared" si="41"/>
        <v>-43.1899999999996</v>
      </c>
      <c r="M414" s="78">
        <v>2473</v>
      </c>
      <c r="N414" s="78">
        <v>36.933399999999999</v>
      </c>
      <c r="O414" s="78">
        <v>1796</v>
      </c>
      <c r="P414" s="78">
        <v>6.8045600000000004</v>
      </c>
      <c r="Q414" s="144">
        <v>2922</v>
      </c>
      <c r="R414" s="78">
        <v>2966</v>
      </c>
      <c r="S414" s="78">
        <v>-3509</v>
      </c>
      <c r="T414" s="78">
        <v>-5545</v>
      </c>
      <c r="U414" s="78">
        <v>30670</v>
      </c>
      <c r="V414" s="219">
        <v>0.18079556569938049</v>
      </c>
      <c r="W414" s="78">
        <v>8740</v>
      </c>
      <c r="X414" s="78">
        <v>14912</v>
      </c>
      <c r="Y414" s="78">
        <v>6157</v>
      </c>
      <c r="Z414" s="78">
        <v>15116</v>
      </c>
      <c r="AA414" s="78">
        <v>100.85</v>
      </c>
      <c r="AB414" s="78">
        <v>90.95</v>
      </c>
      <c r="AC414" s="78">
        <v>62044</v>
      </c>
      <c r="AD414" s="104">
        <v>1.48742</v>
      </c>
      <c r="AE414" s="78">
        <v>90875</v>
      </c>
      <c r="AF414" s="104">
        <v>15.18099</v>
      </c>
      <c r="AG414" s="78">
        <v>-78294</v>
      </c>
      <c r="AH414" s="104">
        <v>-0.48276999999999998</v>
      </c>
      <c r="AI414" s="78">
        <v>-53335</v>
      </c>
      <c r="AJ414" s="104">
        <v>-12.15714</v>
      </c>
      <c r="AK414" s="78">
        <v>8000</v>
      </c>
      <c r="AL414" s="78">
        <v>6200</v>
      </c>
      <c r="AM414" s="8">
        <v>7600</v>
      </c>
      <c r="AN414" s="78">
        <v>397</v>
      </c>
      <c r="AO414" s="78">
        <v>8400</v>
      </c>
      <c r="AP414" s="78">
        <v>6200</v>
      </c>
      <c r="AQ414" s="78">
        <v>7600</v>
      </c>
      <c r="AR414" s="78">
        <v>594</v>
      </c>
      <c r="AS414" s="78">
        <v>0</v>
      </c>
      <c r="AT414" s="78">
        <v>0</v>
      </c>
      <c r="AU414" s="78">
        <v>0</v>
      </c>
      <c r="AV414" s="78">
        <v>0</v>
      </c>
      <c r="AW414" s="77">
        <v>28.9</v>
      </c>
      <c r="AX414" s="144">
        <f t="shared" si="36"/>
        <v>0.51</v>
      </c>
      <c r="AY414" s="144">
        <f t="shared" si="37"/>
        <v>0.71</v>
      </c>
      <c r="AZ414" s="144">
        <f t="shared" si="38"/>
        <v>0.85</v>
      </c>
      <c r="BA414" s="54">
        <f t="shared" si="39"/>
        <v>43.719122812957643</v>
      </c>
      <c r="BB414" s="54">
        <f t="shared" si="40"/>
        <v>19.676877187042358</v>
      </c>
    </row>
    <row r="415" spans="1:54" x14ac:dyDescent="0.25">
      <c r="A415" s="3">
        <v>40786</v>
      </c>
      <c r="B415" s="77">
        <v>7741.36</v>
      </c>
      <c r="C415" s="77">
        <v>1077.2819099999999</v>
      </c>
      <c r="D415" s="77">
        <v>61.893699999999995</v>
      </c>
      <c r="E415" s="77">
        <f t="shared" si="42"/>
        <v>-1743.8134000000002</v>
      </c>
      <c r="F415" s="77">
        <v>9.5052000000000003</v>
      </c>
      <c r="G415" s="77">
        <v>6.1003999999999996</v>
      </c>
      <c r="H415">
        <v>0</v>
      </c>
      <c r="I415" s="78">
        <v>7707</v>
      </c>
      <c r="J415">
        <v>201109</v>
      </c>
      <c r="K415" s="78">
        <v>7707</v>
      </c>
      <c r="L415" s="77">
        <f t="shared" si="41"/>
        <v>-34.359999999999673</v>
      </c>
      <c r="M415" s="78">
        <v>4156</v>
      </c>
      <c r="N415" s="78">
        <v>63.399030000000003</v>
      </c>
      <c r="O415" s="78">
        <v>1843</v>
      </c>
      <c r="P415" s="78">
        <v>7.0777900000000002</v>
      </c>
      <c r="Q415" s="144">
        <v>4616.75</v>
      </c>
      <c r="R415" s="78">
        <v>2957</v>
      </c>
      <c r="S415" s="78">
        <v>-3260</v>
      </c>
      <c r="T415" s="78">
        <v>-4767</v>
      </c>
      <c r="U415" s="78">
        <v>31750</v>
      </c>
      <c r="V415" s="219">
        <v>0.15014173228346456</v>
      </c>
      <c r="W415" s="78">
        <v>9929</v>
      </c>
      <c r="X415" s="78">
        <v>16540</v>
      </c>
      <c r="Y415" s="78">
        <v>8728</v>
      </c>
      <c r="Z415" s="78">
        <v>18074</v>
      </c>
      <c r="AA415" s="78">
        <v>90.21</v>
      </c>
      <c r="AB415" s="78">
        <v>88.54</v>
      </c>
      <c r="AC415" s="78">
        <v>68384</v>
      </c>
      <c r="AD415" s="104">
        <v>1.8218099999999999</v>
      </c>
      <c r="AE415" s="78">
        <v>97067</v>
      </c>
      <c r="AF415" s="104">
        <v>13.948090000000001</v>
      </c>
      <c r="AG415" s="78">
        <v>-77964</v>
      </c>
      <c r="AH415" s="104">
        <v>-0.18772</v>
      </c>
      <c r="AI415" s="78">
        <v>-59788</v>
      </c>
      <c r="AJ415" s="104">
        <v>-11.405530000000001</v>
      </c>
      <c r="AK415" s="78">
        <v>8000</v>
      </c>
      <c r="AL415" s="78">
        <v>6200</v>
      </c>
      <c r="AM415" s="8">
        <v>7700</v>
      </c>
      <c r="AN415" s="78">
        <v>371</v>
      </c>
      <c r="AO415" s="78">
        <v>8600</v>
      </c>
      <c r="AP415" s="78">
        <v>6200</v>
      </c>
      <c r="AQ415" s="78">
        <v>7700</v>
      </c>
      <c r="AR415" s="78">
        <v>563</v>
      </c>
      <c r="AS415" s="78">
        <v>0</v>
      </c>
      <c r="AT415" s="78">
        <v>0</v>
      </c>
      <c r="AU415" s="78">
        <v>0</v>
      </c>
      <c r="AV415" s="78">
        <v>0</v>
      </c>
      <c r="AW415" s="77">
        <v>27.8</v>
      </c>
      <c r="AX415" s="144">
        <f t="shared" si="36"/>
        <v>0.48</v>
      </c>
      <c r="AY415" s="144">
        <f t="shared" si="37"/>
        <v>0.69</v>
      </c>
      <c r="AZ415" s="144">
        <f t="shared" si="38"/>
        <v>0.84</v>
      </c>
      <c r="BA415" s="54">
        <f t="shared" si="39"/>
        <v>42.757171791117713</v>
      </c>
      <c r="BB415" s="54">
        <f t="shared" si="40"/>
        <v>21.522828208882292</v>
      </c>
    </row>
    <row r="416" spans="1:54" x14ac:dyDescent="0.25">
      <c r="A416" s="3">
        <v>40787</v>
      </c>
      <c r="B416" s="77">
        <v>7757.76</v>
      </c>
      <c r="C416" s="77">
        <v>1348.76442</v>
      </c>
      <c r="D416" s="77">
        <v>108.37819999999999</v>
      </c>
      <c r="E416" s="77">
        <f t="shared" si="42"/>
        <v>-1564.3138000000004</v>
      </c>
      <c r="F416" s="77">
        <v>-4.46</v>
      </c>
      <c r="G416" s="77">
        <v>-4.9779999999999998</v>
      </c>
      <c r="H416">
        <v>0</v>
      </c>
      <c r="I416" s="78">
        <v>7700</v>
      </c>
      <c r="J416">
        <v>201109</v>
      </c>
      <c r="K416" s="78">
        <v>7700</v>
      </c>
      <c r="L416" s="77">
        <f t="shared" si="41"/>
        <v>-57.760000000000218</v>
      </c>
      <c r="M416" s="78">
        <v>6901</v>
      </c>
      <c r="N416" s="78">
        <v>105.57261</v>
      </c>
      <c r="O416" s="78">
        <v>744</v>
      </c>
      <c r="P416" s="78">
        <v>2.8390300000000002</v>
      </c>
      <c r="Q416" s="144">
        <v>7087</v>
      </c>
      <c r="R416" s="78">
        <v>2832</v>
      </c>
      <c r="S416" s="78">
        <v>-4420</v>
      </c>
      <c r="T416" s="78">
        <v>-8191</v>
      </c>
      <c r="U416" s="78">
        <v>35686</v>
      </c>
      <c r="V416" s="219">
        <v>0.22952978759177267</v>
      </c>
      <c r="W416" s="78">
        <v>10142</v>
      </c>
      <c r="X416" s="78">
        <v>19448</v>
      </c>
      <c r="Y416" s="78">
        <v>10006</v>
      </c>
      <c r="Z416" s="78">
        <v>21286</v>
      </c>
      <c r="AA416" s="78">
        <v>82.54</v>
      </c>
      <c r="AB416" s="78">
        <v>92.81</v>
      </c>
      <c r="AC416" s="78">
        <v>75127</v>
      </c>
      <c r="AD416" s="104">
        <v>1.9937400000000001</v>
      </c>
      <c r="AE416" s="78">
        <v>99993</v>
      </c>
      <c r="AF416" s="104">
        <v>14.089740000000001</v>
      </c>
      <c r="AG416" s="78">
        <v>-67601</v>
      </c>
      <c r="AH416" s="104">
        <v>-8.7349999999999997E-2</v>
      </c>
      <c r="AI416" s="78">
        <v>-71243</v>
      </c>
      <c r="AJ416" s="104">
        <v>-11.47287</v>
      </c>
      <c r="AK416" s="78">
        <v>8000</v>
      </c>
      <c r="AL416" s="78">
        <v>6200</v>
      </c>
      <c r="AM416" s="8">
        <v>7700</v>
      </c>
      <c r="AN416" s="78">
        <v>372</v>
      </c>
      <c r="AO416" s="78">
        <v>8300</v>
      </c>
      <c r="AP416" s="78">
        <v>6200</v>
      </c>
      <c r="AQ416" s="78">
        <v>7700</v>
      </c>
      <c r="AR416" s="78">
        <v>555</v>
      </c>
      <c r="AS416" s="78">
        <v>0</v>
      </c>
      <c r="AT416" s="78">
        <v>0</v>
      </c>
      <c r="AU416" s="78">
        <v>0</v>
      </c>
      <c r="AV416" s="78">
        <v>0</v>
      </c>
      <c r="AW416" s="77">
        <v>28.62</v>
      </c>
      <c r="AX416" s="144">
        <f t="shared" si="36"/>
        <v>0.48</v>
      </c>
      <c r="AY416" s="144">
        <f t="shared" si="37"/>
        <v>0.69</v>
      </c>
      <c r="AZ416" s="144">
        <f t="shared" si="38"/>
        <v>0.84</v>
      </c>
      <c r="BA416" s="54">
        <f t="shared" si="39"/>
        <v>41.507487538704105</v>
      </c>
      <c r="BB416" s="54">
        <f t="shared" si="40"/>
        <v>23.71451246129589</v>
      </c>
    </row>
    <row r="417" spans="1:54" x14ac:dyDescent="0.25">
      <c r="A417" s="3">
        <v>40788</v>
      </c>
      <c r="B417" s="77">
        <v>7757.06</v>
      </c>
      <c r="C417" s="77">
        <v>887.34123999999997</v>
      </c>
      <c r="D417" s="77">
        <v>-74.802199999999999</v>
      </c>
      <c r="E417" s="77">
        <f t="shared" si="42"/>
        <v>-1482.9593000000004</v>
      </c>
      <c r="F417" s="77">
        <v>-5.5780999999999992</v>
      </c>
      <c r="G417" s="77">
        <v>-3.5608</v>
      </c>
      <c r="H417">
        <v>0</v>
      </c>
      <c r="I417" s="78">
        <v>7710</v>
      </c>
      <c r="J417">
        <v>201109</v>
      </c>
      <c r="K417" s="78">
        <v>7710</v>
      </c>
      <c r="L417" s="77">
        <f t="shared" si="41"/>
        <v>-47.0600000000004</v>
      </c>
      <c r="M417" s="78">
        <v>5787</v>
      </c>
      <c r="N417" s="78">
        <v>88.566519999999997</v>
      </c>
      <c r="O417" s="78">
        <v>78</v>
      </c>
      <c r="P417" s="78">
        <v>0.27043</v>
      </c>
      <c r="Q417" s="144">
        <v>5806.5</v>
      </c>
      <c r="R417" s="78">
        <v>2530</v>
      </c>
      <c r="S417" s="78">
        <v>-4776</v>
      </c>
      <c r="T417" s="78">
        <v>-9450</v>
      </c>
      <c r="U417" s="78">
        <v>31072</v>
      </c>
      <c r="V417" s="219">
        <v>0.3041323377960865</v>
      </c>
      <c r="W417" s="78">
        <v>9191</v>
      </c>
      <c r="X417" s="78">
        <v>15474</v>
      </c>
      <c r="Y417" s="78">
        <v>7737</v>
      </c>
      <c r="Z417" s="78">
        <v>21220</v>
      </c>
      <c r="AA417" s="78">
        <v>114.61</v>
      </c>
      <c r="AB417" s="78">
        <v>91.59</v>
      </c>
      <c r="AC417" s="78">
        <v>72529</v>
      </c>
      <c r="AD417" s="104">
        <v>1.8897299999999999</v>
      </c>
      <c r="AE417" s="78">
        <v>109004</v>
      </c>
      <c r="AF417" s="104">
        <v>13.84003</v>
      </c>
      <c r="AG417" s="78">
        <v>-78502</v>
      </c>
      <c r="AH417" s="104">
        <v>-0.31692999999999999</v>
      </c>
      <c r="AI417" s="78">
        <v>-68741</v>
      </c>
      <c r="AJ417" s="104">
        <v>-11.13397</v>
      </c>
      <c r="AK417" s="78">
        <v>8000</v>
      </c>
      <c r="AL417" s="78">
        <v>6200</v>
      </c>
      <c r="AM417" s="8">
        <v>7700</v>
      </c>
      <c r="AN417" s="78">
        <v>354</v>
      </c>
      <c r="AO417" s="78">
        <v>8300</v>
      </c>
      <c r="AP417" s="78">
        <v>6200</v>
      </c>
      <c r="AQ417" s="78">
        <v>7700</v>
      </c>
      <c r="AR417" s="78">
        <v>557</v>
      </c>
      <c r="AS417" s="78">
        <v>0</v>
      </c>
      <c r="AT417" s="78">
        <v>0</v>
      </c>
      <c r="AU417" s="78">
        <v>0</v>
      </c>
      <c r="AV417" s="78">
        <v>0</v>
      </c>
      <c r="AW417" s="77">
        <v>27.75</v>
      </c>
      <c r="AX417" s="144">
        <f t="shared" si="36"/>
        <v>0.41</v>
      </c>
      <c r="AY417" s="144">
        <f t="shared" si="37"/>
        <v>0.65</v>
      </c>
      <c r="AZ417" s="144">
        <f t="shared" si="38"/>
        <v>0.82</v>
      </c>
      <c r="BA417" s="54">
        <f t="shared" si="39"/>
        <v>41.567844987623324</v>
      </c>
      <c r="BB417" s="54">
        <f t="shared" si="40"/>
        <v>23.531155012376665</v>
      </c>
    </row>
    <row r="418" spans="1:54" x14ac:dyDescent="0.25">
      <c r="A418" s="3">
        <v>40791</v>
      </c>
      <c r="B418" s="77">
        <v>7551.57</v>
      </c>
      <c r="C418" s="77">
        <v>895.91682000000003</v>
      </c>
      <c r="D418" s="77">
        <v>-192.54580000000001</v>
      </c>
      <c r="E418" s="77">
        <f t="shared" si="42"/>
        <v>-1360.3724000000004</v>
      </c>
      <c r="F418" s="77">
        <v>-0.99680000000000002</v>
      </c>
      <c r="G418" s="77">
        <v>-16.481400000000001</v>
      </c>
      <c r="H418">
        <v>0</v>
      </c>
      <c r="I418" s="78">
        <v>7480</v>
      </c>
      <c r="J418">
        <v>201109</v>
      </c>
      <c r="K418" s="78">
        <v>7480</v>
      </c>
      <c r="L418" s="77">
        <f t="shared" si="41"/>
        <v>-71.569999999999709</v>
      </c>
      <c r="M418" s="78">
        <v>7987</v>
      </c>
      <c r="N418" s="78">
        <v>118.77324</v>
      </c>
      <c r="O418" s="78">
        <v>248</v>
      </c>
      <c r="P418" s="78">
        <v>0.89380000000000004</v>
      </c>
      <c r="Q418" s="144">
        <v>8049</v>
      </c>
      <c r="R418" s="78">
        <v>2414</v>
      </c>
      <c r="S418" s="78">
        <v>-5324</v>
      </c>
      <c r="T418" s="78">
        <v>-9711</v>
      </c>
      <c r="U418" s="78">
        <v>31796</v>
      </c>
      <c r="V418" s="219">
        <v>0.30541577556925398</v>
      </c>
      <c r="W418" s="78">
        <v>10463</v>
      </c>
      <c r="X418" s="78">
        <v>18877</v>
      </c>
      <c r="Y418" s="78">
        <v>9576</v>
      </c>
      <c r="Z418" s="78">
        <v>20840</v>
      </c>
      <c r="AA418" s="78">
        <v>102.55</v>
      </c>
      <c r="AB418" s="78">
        <v>86.9</v>
      </c>
      <c r="AC418" s="78">
        <v>77264</v>
      </c>
      <c r="AD418" s="104">
        <v>1.903</v>
      </c>
      <c r="AE418" s="78">
        <v>111730</v>
      </c>
      <c r="AF418" s="104">
        <v>17.733170000000001</v>
      </c>
      <c r="AG418" s="78">
        <v>-101445</v>
      </c>
      <c r="AH418" s="104">
        <v>-1.3900399999999999</v>
      </c>
      <c r="AI418" s="78">
        <v>-62539</v>
      </c>
      <c r="AJ418" s="104">
        <v>-13.92793</v>
      </c>
      <c r="AK418" s="78">
        <v>8000</v>
      </c>
      <c r="AL418" s="78">
        <v>6200</v>
      </c>
      <c r="AM418" s="8">
        <v>7500</v>
      </c>
      <c r="AN418" s="78">
        <v>378</v>
      </c>
      <c r="AO418" s="78">
        <v>8300</v>
      </c>
      <c r="AP418" s="78">
        <v>6200</v>
      </c>
      <c r="AQ418" s="78">
        <v>7500</v>
      </c>
      <c r="AR418" s="78">
        <v>593</v>
      </c>
      <c r="AS418" s="78">
        <v>0</v>
      </c>
      <c r="AT418" s="78">
        <v>0</v>
      </c>
      <c r="AU418" s="78">
        <v>0</v>
      </c>
      <c r="AV418" s="78">
        <v>0</v>
      </c>
      <c r="AW418" s="77">
        <v>31.47</v>
      </c>
      <c r="AX418" s="144">
        <f t="shared" si="36"/>
        <v>0.57999999999999996</v>
      </c>
      <c r="AY418" s="144">
        <f t="shared" si="37"/>
        <v>0.75</v>
      </c>
      <c r="AZ418" s="144">
        <f t="shared" si="38"/>
        <v>0.87</v>
      </c>
      <c r="BA418" s="54">
        <f t="shared" si="39"/>
        <v>41.036286395629929</v>
      </c>
      <c r="BB418" s="54">
        <f t="shared" si="40"/>
        <v>23.499713604370072</v>
      </c>
    </row>
    <row r="419" spans="1:54" x14ac:dyDescent="0.25">
      <c r="A419" s="3">
        <v>40792</v>
      </c>
      <c r="B419" s="77">
        <v>7367.19</v>
      </c>
      <c r="C419" s="77">
        <v>1072.5237199999999</v>
      </c>
      <c r="D419" s="77">
        <v>-139.4196</v>
      </c>
      <c r="E419" s="77">
        <f t="shared" si="42"/>
        <v>-1169.2873</v>
      </c>
      <c r="F419" s="77">
        <v>-19.756900000000002</v>
      </c>
      <c r="G419" s="77">
        <v>-22.634799999999998</v>
      </c>
      <c r="H419">
        <v>0</v>
      </c>
      <c r="I419" s="78">
        <v>7340</v>
      </c>
      <c r="J419">
        <v>201109</v>
      </c>
      <c r="K419" s="78">
        <v>7340</v>
      </c>
      <c r="L419" s="77">
        <f t="shared" si="41"/>
        <v>-27.1899999999996</v>
      </c>
      <c r="M419" s="78">
        <v>8826</v>
      </c>
      <c r="N419" s="78">
        <v>128.85238000000001</v>
      </c>
      <c r="O419" s="78">
        <v>304</v>
      </c>
      <c r="P419" s="78">
        <v>1.08267</v>
      </c>
      <c r="Q419" s="144">
        <v>8902</v>
      </c>
      <c r="R419" s="78">
        <v>1925</v>
      </c>
      <c r="S419" s="78">
        <v>-7028</v>
      </c>
      <c r="T419" s="78">
        <v>-9906</v>
      </c>
      <c r="U419" s="78">
        <v>33244</v>
      </c>
      <c r="V419" s="219">
        <v>0.29797858260137167</v>
      </c>
      <c r="W419" s="78">
        <v>11015</v>
      </c>
      <c r="X419" s="78">
        <v>18928</v>
      </c>
      <c r="Y419" s="78">
        <v>9821</v>
      </c>
      <c r="Z419" s="78">
        <v>22939</v>
      </c>
      <c r="AA419" s="78">
        <v>128.35</v>
      </c>
      <c r="AB419" s="78">
        <v>84.7</v>
      </c>
      <c r="AC419" s="78">
        <v>69372</v>
      </c>
      <c r="AD419" s="104">
        <v>1.7196100000000001</v>
      </c>
      <c r="AE419" s="78">
        <v>108000</v>
      </c>
      <c r="AF419" s="104">
        <v>20.473120000000002</v>
      </c>
      <c r="AG419" s="78">
        <v>-112997</v>
      </c>
      <c r="AH419" s="104">
        <v>-1.60721</v>
      </c>
      <c r="AI419" s="78">
        <v>-70942</v>
      </c>
      <c r="AJ419" s="104">
        <v>-16.52852</v>
      </c>
      <c r="AK419" s="78">
        <v>8000</v>
      </c>
      <c r="AL419" s="78">
        <v>6200</v>
      </c>
      <c r="AM419" s="8">
        <v>7300</v>
      </c>
      <c r="AN419" s="78">
        <v>428</v>
      </c>
      <c r="AO419" s="78">
        <v>8300</v>
      </c>
      <c r="AP419" s="78">
        <v>6200</v>
      </c>
      <c r="AQ419" s="78">
        <v>7300</v>
      </c>
      <c r="AR419" s="78">
        <v>658</v>
      </c>
      <c r="AS419" s="78">
        <v>0</v>
      </c>
      <c r="AT419" s="78">
        <v>0</v>
      </c>
      <c r="AU419" s="78">
        <v>0</v>
      </c>
      <c r="AV419" s="78">
        <v>0</v>
      </c>
      <c r="AW419" s="77">
        <v>34.61</v>
      </c>
      <c r="AX419" s="144">
        <f t="shared" si="36"/>
        <v>0.72</v>
      </c>
      <c r="AY419" s="144">
        <f t="shared" si="37"/>
        <v>0.83</v>
      </c>
      <c r="AZ419" s="144">
        <f t="shared" si="38"/>
        <v>0.91</v>
      </c>
      <c r="BA419" s="54">
        <f t="shared" si="39"/>
        <v>40.470258995466466</v>
      </c>
      <c r="BB419" s="54">
        <f t="shared" si="40"/>
        <v>23.699741004533536</v>
      </c>
    </row>
    <row r="420" spans="1:54" x14ac:dyDescent="0.25">
      <c r="A420" s="3">
        <v>40793</v>
      </c>
      <c r="B420" s="77">
        <v>7529.01</v>
      </c>
      <c r="C420" s="77">
        <v>934.84956</v>
      </c>
      <c r="D420" s="77">
        <v>15.780200000000001</v>
      </c>
      <c r="E420" s="77">
        <f t="shared" si="42"/>
        <v>-835.89699999999982</v>
      </c>
      <c r="F420" s="77">
        <v>-9.1723999999999997</v>
      </c>
      <c r="G420" s="77">
        <v>11.294400000000001</v>
      </c>
      <c r="H420">
        <v>0</v>
      </c>
      <c r="I420" s="78">
        <v>7536</v>
      </c>
      <c r="J420">
        <v>201109</v>
      </c>
      <c r="K420" s="78">
        <v>7536</v>
      </c>
      <c r="L420" s="77">
        <f t="shared" si="41"/>
        <v>6.9899999999997817</v>
      </c>
      <c r="M420" s="78">
        <v>5552</v>
      </c>
      <c r="N420" s="78">
        <v>82.994420000000005</v>
      </c>
      <c r="O420" s="78">
        <v>-520</v>
      </c>
      <c r="P420" s="78">
        <v>-1.9920800000000001</v>
      </c>
      <c r="Q420" s="144">
        <v>5422</v>
      </c>
      <c r="R420" s="78">
        <v>1768</v>
      </c>
      <c r="S420" s="78">
        <v>-2866</v>
      </c>
      <c r="T420" s="78">
        <v>-10653</v>
      </c>
      <c r="U420" s="78">
        <v>32222</v>
      </c>
      <c r="V420" s="219">
        <v>0.3306126249146546</v>
      </c>
      <c r="W420" s="78">
        <v>10942</v>
      </c>
      <c r="X420" s="78">
        <v>18760</v>
      </c>
      <c r="Y420" s="78">
        <v>9813</v>
      </c>
      <c r="Z420" s="78">
        <v>19566</v>
      </c>
      <c r="AA420" s="78">
        <v>107.05</v>
      </c>
      <c r="AB420" s="78">
        <v>84.99</v>
      </c>
      <c r="AC420" s="78">
        <v>81003</v>
      </c>
      <c r="AD420" s="104">
        <v>2.4428399999999999</v>
      </c>
      <c r="AE420" s="78">
        <v>115169</v>
      </c>
      <c r="AF420" s="104">
        <v>16.722629999999999</v>
      </c>
      <c r="AG420" s="78">
        <v>-136774</v>
      </c>
      <c r="AH420" s="104">
        <v>-2.6217000000000001</v>
      </c>
      <c r="AI420" s="78">
        <v>-75286</v>
      </c>
      <c r="AJ420" s="104">
        <v>-13.570510000000001</v>
      </c>
      <c r="AK420" s="78">
        <v>8000</v>
      </c>
      <c r="AL420" s="78">
        <v>6200</v>
      </c>
      <c r="AM420" s="8">
        <v>7500</v>
      </c>
      <c r="AN420" s="78">
        <v>339</v>
      </c>
      <c r="AO420" s="78">
        <v>8300</v>
      </c>
      <c r="AP420" s="78">
        <v>6200</v>
      </c>
      <c r="AQ420" s="78">
        <v>7500</v>
      </c>
      <c r="AR420" s="78">
        <v>572</v>
      </c>
      <c r="AS420" s="78">
        <v>0</v>
      </c>
      <c r="AT420" s="78">
        <v>0</v>
      </c>
      <c r="AU420" s="78">
        <v>0</v>
      </c>
      <c r="AV420" s="78">
        <v>0</v>
      </c>
      <c r="AW420" s="77">
        <v>30.14</v>
      </c>
      <c r="AX420" s="144">
        <f t="shared" si="36"/>
        <v>0.51</v>
      </c>
      <c r="AY420" s="144">
        <f t="shared" si="37"/>
        <v>0.71</v>
      </c>
      <c r="AZ420" s="144">
        <f t="shared" si="38"/>
        <v>0.85</v>
      </c>
      <c r="BA420" s="54">
        <f t="shared" si="39"/>
        <v>40.301886556970672</v>
      </c>
      <c r="BB420" s="54">
        <f t="shared" si="40"/>
        <v>23.515113443029339</v>
      </c>
    </row>
    <row r="421" spans="1:54" x14ac:dyDescent="0.25">
      <c r="A421" s="3">
        <v>40794</v>
      </c>
      <c r="B421" s="77">
        <v>7548.37</v>
      </c>
      <c r="C421" s="77">
        <v>1006.53553</v>
      </c>
      <c r="D421" s="77">
        <v>-21.439699999999998</v>
      </c>
      <c r="E421" s="77">
        <f t="shared" si="42"/>
        <v>-754.29769999999985</v>
      </c>
      <c r="F421" s="77">
        <v>14.098800000000001</v>
      </c>
      <c r="G421" s="77">
        <v>-4.8723000000000001</v>
      </c>
      <c r="H421">
        <v>0</v>
      </c>
      <c r="I421" s="78">
        <v>7550</v>
      </c>
      <c r="J421">
        <v>201109</v>
      </c>
      <c r="K421" s="78">
        <v>7550</v>
      </c>
      <c r="L421" s="77">
        <f t="shared" si="41"/>
        <v>1.6300000000001091</v>
      </c>
      <c r="M421" s="78">
        <v>5926</v>
      </c>
      <c r="N421" s="78">
        <v>88.706639999999993</v>
      </c>
      <c r="O421" s="78">
        <v>-916</v>
      </c>
      <c r="P421" s="78">
        <v>-3.4922800000000001</v>
      </c>
      <c r="Q421" s="144">
        <v>5697</v>
      </c>
      <c r="R421" s="78">
        <v>2235</v>
      </c>
      <c r="S421" s="78">
        <v>-3044</v>
      </c>
      <c r="T421" s="78">
        <v>-10788</v>
      </c>
      <c r="U421" s="78">
        <v>32288</v>
      </c>
      <c r="V421" s="219">
        <v>0.3341179385530228</v>
      </c>
      <c r="W421" s="78">
        <v>11117</v>
      </c>
      <c r="X421" s="78">
        <v>17449</v>
      </c>
      <c r="Y421" s="78">
        <v>10062</v>
      </c>
      <c r="Z421" s="78">
        <v>18655</v>
      </c>
      <c r="AA421" s="78">
        <v>99.67</v>
      </c>
      <c r="AB421" s="78">
        <v>86.99</v>
      </c>
      <c r="AC421" s="78">
        <v>85411</v>
      </c>
      <c r="AD421" s="104">
        <v>2.3897300000000001</v>
      </c>
      <c r="AE421" s="78">
        <v>109811</v>
      </c>
      <c r="AF421" s="104">
        <v>15.93577</v>
      </c>
      <c r="AG421" s="78">
        <v>-140066</v>
      </c>
      <c r="AH421" s="104">
        <v>-2.3498299999999999</v>
      </c>
      <c r="AI421" s="78">
        <v>-88157</v>
      </c>
      <c r="AJ421" s="104">
        <v>-13.373290000000001</v>
      </c>
      <c r="AK421" s="78">
        <v>8000</v>
      </c>
      <c r="AL421" s="78">
        <v>6200</v>
      </c>
      <c r="AM421" s="8">
        <v>7500</v>
      </c>
      <c r="AN421" s="78">
        <v>330</v>
      </c>
      <c r="AO421" s="78">
        <v>8600</v>
      </c>
      <c r="AP421" s="78">
        <v>6200</v>
      </c>
      <c r="AQ421" s="78">
        <v>7500</v>
      </c>
      <c r="AR421" s="78">
        <v>568</v>
      </c>
      <c r="AS421" s="78">
        <v>0</v>
      </c>
      <c r="AT421" s="78">
        <v>0</v>
      </c>
      <c r="AU421" s="78">
        <v>0</v>
      </c>
      <c r="AV421" s="78">
        <v>0</v>
      </c>
      <c r="AW421" s="77">
        <v>30.4</v>
      </c>
      <c r="AX421" s="144">
        <f t="shared" si="36"/>
        <v>0.51</v>
      </c>
      <c r="AY421" s="144">
        <f t="shared" si="37"/>
        <v>0.71</v>
      </c>
      <c r="AZ421" s="144">
        <f t="shared" si="38"/>
        <v>0.85</v>
      </c>
      <c r="BA421" s="54">
        <f t="shared" si="39"/>
        <v>39.977297037585508</v>
      </c>
      <c r="BB421" s="54">
        <f t="shared" si="40"/>
        <v>23.387702962414487</v>
      </c>
    </row>
    <row r="422" spans="1:54" x14ac:dyDescent="0.25">
      <c r="A422" s="3">
        <v>40795</v>
      </c>
      <c r="B422" s="77">
        <v>7610.57</v>
      </c>
      <c r="C422" s="77">
        <v>898.38539000000003</v>
      </c>
      <c r="D422" s="77">
        <v>27.497699999999998</v>
      </c>
      <c r="E422" s="77">
        <f t="shared" si="42"/>
        <v>-526.79689999999994</v>
      </c>
      <c r="F422" s="77">
        <v>14.8848</v>
      </c>
      <c r="G422" s="77">
        <v>5.7364999999999995</v>
      </c>
      <c r="H422">
        <v>0</v>
      </c>
      <c r="I422" s="78">
        <v>7602</v>
      </c>
      <c r="J422">
        <v>201109</v>
      </c>
      <c r="K422" s="78">
        <v>7602</v>
      </c>
      <c r="L422" s="77">
        <f t="shared" si="41"/>
        <v>-8.569999999999709</v>
      </c>
      <c r="M422" s="78">
        <v>7432</v>
      </c>
      <c r="N422" s="78">
        <v>112.28754000000001</v>
      </c>
      <c r="O422" s="78">
        <v>-538</v>
      </c>
      <c r="P422" s="78">
        <v>-2.0785800000000001</v>
      </c>
      <c r="Q422" s="144">
        <v>7297.5</v>
      </c>
      <c r="R422" s="78">
        <v>2121</v>
      </c>
      <c r="S422" s="78">
        <v>-2561</v>
      </c>
      <c r="T422" s="78">
        <v>-9741</v>
      </c>
      <c r="U422" s="78">
        <v>31290</v>
      </c>
      <c r="V422" s="219">
        <v>0.31131351869606905</v>
      </c>
      <c r="W422" s="78">
        <v>10852</v>
      </c>
      <c r="X422" s="78">
        <v>17762</v>
      </c>
      <c r="Y422" s="78">
        <v>10359</v>
      </c>
      <c r="Z422" s="78">
        <v>17609</v>
      </c>
      <c r="AA422" s="78">
        <v>94.11</v>
      </c>
      <c r="AB422" s="78">
        <v>84.27</v>
      </c>
      <c r="AC422" s="78">
        <v>95984</v>
      </c>
      <c r="AD422" s="104">
        <v>2.5645899999999999</v>
      </c>
      <c r="AE422" s="78">
        <v>112727</v>
      </c>
      <c r="AF422" s="104">
        <v>15.35971</v>
      </c>
      <c r="AG422" s="78">
        <v>-143226</v>
      </c>
      <c r="AH422" s="104">
        <v>-2.52644</v>
      </c>
      <c r="AI422" s="78">
        <v>-91464</v>
      </c>
      <c r="AJ422" s="104">
        <v>-13.05129</v>
      </c>
      <c r="AK422" s="78">
        <v>8000</v>
      </c>
      <c r="AL422" s="78">
        <v>6200</v>
      </c>
      <c r="AM422" s="8">
        <v>7600</v>
      </c>
      <c r="AN422" s="78">
        <v>286</v>
      </c>
      <c r="AO422" s="78">
        <v>8000</v>
      </c>
      <c r="AP422" s="78">
        <v>6200</v>
      </c>
      <c r="AQ422" s="78">
        <v>7600</v>
      </c>
      <c r="AR422" s="78">
        <v>537</v>
      </c>
      <c r="AS422" s="78">
        <v>0</v>
      </c>
      <c r="AT422" s="78">
        <v>0</v>
      </c>
      <c r="AU422" s="78">
        <v>0</v>
      </c>
      <c r="AV422" s="78">
        <v>0</v>
      </c>
      <c r="AW422" s="77">
        <v>29.61</v>
      </c>
      <c r="AX422" s="144">
        <f t="shared" si="36"/>
        <v>0.44</v>
      </c>
      <c r="AY422" s="144">
        <f t="shared" si="37"/>
        <v>0.67</v>
      </c>
      <c r="AZ422" s="144">
        <f t="shared" si="38"/>
        <v>0.83</v>
      </c>
      <c r="BA422" s="54">
        <f t="shared" si="39"/>
        <v>39.853208248571775</v>
      </c>
      <c r="BB422" s="54">
        <f t="shared" si="40"/>
        <v>23.196791751428222</v>
      </c>
    </row>
    <row r="423" spans="1:54" x14ac:dyDescent="0.25">
      <c r="A423" s="3">
        <v>40799</v>
      </c>
      <c r="B423" s="77">
        <v>7391.37</v>
      </c>
      <c r="C423" s="77">
        <v>910.96885999999995</v>
      </c>
      <c r="D423" s="77">
        <v>-149.7552</v>
      </c>
      <c r="E423" s="77">
        <f t="shared" si="42"/>
        <v>-690.02459999999996</v>
      </c>
      <c r="F423" s="77">
        <v>1.3447</v>
      </c>
      <c r="G423" s="77">
        <v>-19.861499999999999</v>
      </c>
      <c r="H423">
        <v>0</v>
      </c>
      <c r="I423" s="78">
        <v>7370</v>
      </c>
      <c r="J423">
        <v>201109</v>
      </c>
      <c r="K423" s="78">
        <v>7370</v>
      </c>
      <c r="L423" s="77">
        <f t="shared" si="41"/>
        <v>-21.369999999999891</v>
      </c>
      <c r="M423" s="78">
        <v>6685</v>
      </c>
      <c r="N423" s="78">
        <v>97.832470000000001</v>
      </c>
      <c r="O423" s="78">
        <v>-1230</v>
      </c>
      <c r="P423" s="78">
        <v>-4.5538299999999996</v>
      </c>
      <c r="Q423" s="144">
        <v>6377.5</v>
      </c>
      <c r="R423" s="78">
        <v>2062</v>
      </c>
      <c r="S423" s="78">
        <v>-4365</v>
      </c>
      <c r="T423" s="78">
        <v>-14989</v>
      </c>
      <c r="U423" s="78">
        <v>35828</v>
      </c>
      <c r="V423" s="219">
        <v>0.4183599419448476</v>
      </c>
      <c r="W423" s="78">
        <v>10309</v>
      </c>
      <c r="X423" s="78">
        <v>21020</v>
      </c>
      <c r="Y423" s="78">
        <v>8493</v>
      </c>
      <c r="Z423" s="78">
        <v>22323</v>
      </c>
      <c r="AA423" s="78">
        <v>92.85</v>
      </c>
      <c r="AB423" s="78">
        <v>79.34</v>
      </c>
      <c r="AC423" s="78">
        <v>103138</v>
      </c>
      <c r="AD423" s="104">
        <v>2.20241</v>
      </c>
      <c r="AE423" s="78">
        <v>124034</v>
      </c>
      <c r="AF423" s="104">
        <v>19.443950000000001</v>
      </c>
      <c r="AG423" s="78">
        <v>-167141</v>
      </c>
      <c r="AH423" s="104">
        <v>-2.3317199999999998</v>
      </c>
      <c r="AI423" s="78">
        <v>-83513</v>
      </c>
      <c r="AJ423" s="104">
        <v>-15.562749999999999</v>
      </c>
      <c r="AK423" s="78">
        <v>7800</v>
      </c>
      <c r="AL423" s="78">
        <v>6200</v>
      </c>
      <c r="AM423" s="8">
        <v>7400</v>
      </c>
      <c r="AN423" s="78">
        <v>306</v>
      </c>
      <c r="AO423" s="78">
        <v>7900</v>
      </c>
      <c r="AP423" s="78">
        <v>6200</v>
      </c>
      <c r="AQ423" s="78">
        <v>7400</v>
      </c>
      <c r="AR423" s="78">
        <v>587</v>
      </c>
      <c r="AS423" s="78">
        <v>0</v>
      </c>
      <c r="AT423" s="78">
        <v>0</v>
      </c>
      <c r="AU423" s="78">
        <v>0</v>
      </c>
      <c r="AV423" s="78">
        <v>0</v>
      </c>
      <c r="AW423" s="77">
        <v>34.01</v>
      </c>
      <c r="AX423" s="144">
        <f t="shared" ref="AX423:AX486" si="43">PERCENTRANK(AW394:AW423,AW423,2)</f>
        <v>0.68</v>
      </c>
      <c r="AY423" s="144">
        <f t="shared" ref="AY423:AY486" si="44">PERCENTRANK(AW374:AW423,AW423,2)</f>
        <v>0.81</v>
      </c>
      <c r="AZ423" s="144">
        <f t="shared" ref="AZ423:AZ486" si="45">PERCENTRANK(AW324:AW423,AW423,2)</f>
        <v>0.9</v>
      </c>
      <c r="BA423" s="54">
        <f t="shared" ref="BA423:BA486" si="46">AVERAGE(AW404:AW423)+2*_xlfn.STDEV.S(AW404:AW423)</f>
        <v>39.961431645189293</v>
      </c>
      <c r="BB423" s="54">
        <f t="shared" ref="BB423:BB486" si="47">AVERAGE(AW404:AW423)-2*_xlfn.STDEV.S(AW404:AW423)</f>
        <v>23.823568354810707</v>
      </c>
    </row>
    <row r="424" spans="1:54" x14ac:dyDescent="0.25">
      <c r="A424" s="3">
        <v>40800</v>
      </c>
      <c r="B424" s="77">
        <v>7228.47</v>
      </c>
      <c r="C424" s="77">
        <v>1225.9200900000001</v>
      </c>
      <c r="D424" s="77">
        <v>-97.467600000000004</v>
      </c>
      <c r="E424" s="77">
        <f t="shared" si="42"/>
        <v>-742.19189999999981</v>
      </c>
      <c r="F424" s="77">
        <v>-4.2547000000000006</v>
      </c>
      <c r="G424" s="77">
        <v>-18.797000000000001</v>
      </c>
      <c r="H424">
        <v>0</v>
      </c>
      <c r="I424" s="78">
        <v>7193</v>
      </c>
      <c r="J424">
        <v>201109</v>
      </c>
      <c r="K424" s="78">
        <v>7193</v>
      </c>
      <c r="L424" s="77">
        <f t="shared" si="41"/>
        <v>-35.470000000000255</v>
      </c>
      <c r="M424" s="78">
        <v>10196</v>
      </c>
      <c r="N424" s="78">
        <v>146.02189000000001</v>
      </c>
      <c r="O424" s="78">
        <v>-855</v>
      </c>
      <c r="P424" s="78">
        <v>-3.0966999999999998</v>
      </c>
      <c r="Q424" s="144">
        <v>9982.25</v>
      </c>
      <c r="R424" s="78">
        <v>2018</v>
      </c>
      <c r="S424" s="78">
        <v>-6783</v>
      </c>
      <c r="T424" s="78">
        <v>-15662</v>
      </c>
      <c r="U424" s="78">
        <v>37952</v>
      </c>
      <c r="V424" s="219">
        <v>0.41267917369308599</v>
      </c>
      <c r="W424" s="78">
        <v>12477</v>
      </c>
      <c r="X424" s="78">
        <v>23166</v>
      </c>
      <c r="Y424" s="78">
        <v>11124</v>
      </c>
      <c r="Z424" s="78">
        <v>27004</v>
      </c>
      <c r="AA424" s="78">
        <v>112.59</v>
      </c>
      <c r="AB424" s="78">
        <v>77.319999999999993</v>
      </c>
      <c r="AC424" s="78">
        <v>111225</v>
      </c>
      <c r="AD424" s="104">
        <v>2.2671399999999999</v>
      </c>
      <c r="AE424" s="78">
        <v>121595</v>
      </c>
      <c r="AF424" s="104">
        <v>22.528369999999999</v>
      </c>
      <c r="AG424" s="78">
        <v>-179615</v>
      </c>
      <c r="AH424" s="104">
        <v>-1.9363600000000001</v>
      </c>
      <c r="AI424" s="78">
        <v>-78210</v>
      </c>
      <c r="AJ424" s="104">
        <v>-18.365929999999999</v>
      </c>
      <c r="AK424" s="78">
        <v>7800</v>
      </c>
      <c r="AL424" s="78">
        <v>6200</v>
      </c>
      <c r="AM424" s="8">
        <v>7200</v>
      </c>
      <c r="AN424" s="78">
        <v>319</v>
      </c>
      <c r="AO424" s="78">
        <v>8000</v>
      </c>
      <c r="AP424" s="78">
        <v>6200</v>
      </c>
      <c r="AQ424" s="78">
        <v>7200</v>
      </c>
      <c r="AR424" s="78">
        <v>631</v>
      </c>
      <c r="AS424" s="78">
        <v>0</v>
      </c>
      <c r="AT424" s="78">
        <v>0</v>
      </c>
      <c r="AU424" s="78">
        <v>0</v>
      </c>
      <c r="AV424" s="78">
        <v>0</v>
      </c>
      <c r="AW424" s="77">
        <v>36.29</v>
      </c>
      <c r="AX424" s="144">
        <f t="shared" si="43"/>
        <v>0.82</v>
      </c>
      <c r="AY424" s="144">
        <f t="shared" si="44"/>
        <v>0.89</v>
      </c>
      <c r="AZ424" s="144">
        <f t="shared" si="45"/>
        <v>0.94</v>
      </c>
      <c r="BA424" s="54">
        <f t="shared" si="46"/>
        <v>40.272730627184963</v>
      </c>
      <c r="BB424" s="54">
        <f t="shared" si="47"/>
        <v>24.478269372815042</v>
      </c>
    </row>
    <row r="425" spans="1:54" x14ac:dyDescent="0.25">
      <c r="A425" s="3">
        <v>40801</v>
      </c>
      <c r="B425" s="77">
        <v>7385.68</v>
      </c>
      <c r="C425" s="77">
        <v>1019.2204</v>
      </c>
      <c r="D425" s="77">
        <v>14.908800000000001</v>
      </c>
      <c r="E425" s="77">
        <f t="shared" si="42"/>
        <v>-614.11180000000002</v>
      </c>
      <c r="F425" s="77">
        <v>0.26340000000000002</v>
      </c>
      <c r="G425" s="77">
        <v>13.884400000000001</v>
      </c>
      <c r="H425">
        <v>0</v>
      </c>
      <c r="I425" s="78">
        <v>7407</v>
      </c>
      <c r="J425">
        <v>201109</v>
      </c>
      <c r="K425" s="78">
        <v>7407</v>
      </c>
      <c r="L425" s="77">
        <f t="shared" si="41"/>
        <v>21.319999999999709</v>
      </c>
      <c r="M425" s="78">
        <v>9629</v>
      </c>
      <c r="N425" s="78">
        <v>141.87562</v>
      </c>
      <c r="O425" s="78">
        <v>105</v>
      </c>
      <c r="P425" s="78">
        <v>0.36130000000000001</v>
      </c>
      <c r="Q425" s="144">
        <v>9655.25</v>
      </c>
      <c r="R425" s="78">
        <v>1573</v>
      </c>
      <c r="S425" s="78">
        <v>-3366</v>
      </c>
      <c r="T425" s="78">
        <v>-10274</v>
      </c>
      <c r="U425" s="78">
        <v>34972</v>
      </c>
      <c r="V425" s="219">
        <v>0.29377787944641426</v>
      </c>
      <c r="W425" s="78">
        <v>13989</v>
      </c>
      <c r="X425" s="78">
        <v>23837</v>
      </c>
      <c r="Y425" s="78">
        <v>12856</v>
      </c>
      <c r="Z425" s="78">
        <v>23257</v>
      </c>
      <c r="AA425" s="78">
        <v>101.69</v>
      </c>
      <c r="AB425" s="78">
        <v>78.849999999999994</v>
      </c>
      <c r="AC425" s="78">
        <v>122610</v>
      </c>
      <c r="AD425" s="104">
        <v>3.41262</v>
      </c>
      <c r="AE425" s="78">
        <v>131724</v>
      </c>
      <c r="AF425" s="104">
        <v>18.629370000000002</v>
      </c>
      <c r="AG425" s="78">
        <v>-192970</v>
      </c>
      <c r="AH425" s="104">
        <v>-2.9325199999999998</v>
      </c>
      <c r="AI425" s="78">
        <v>-84463</v>
      </c>
      <c r="AJ425" s="104">
        <v>-15.252800000000001</v>
      </c>
      <c r="AK425" s="78">
        <v>7600</v>
      </c>
      <c r="AL425" s="78">
        <v>6200</v>
      </c>
      <c r="AM425" s="8">
        <v>7400</v>
      </c>
      <c r="AN425" s="78">
        <v>242</v>
      </c>
      <c r="AO425" s="78">
        <v>8000</v>
      </c>
      <c r="AP425" s="78">
        <v>6200</v>
      </c>
      <c r="AQ425" s="78">
        <v>7400</v>
      </c>
      <c r="AR425" s="78">
        <v>565</v>
      </c>
      <c r="AS425" s="78">
        <v>0</v>
      </c>
      <c r="AT425" s="78">
        <v>0</v>
      </c>
      <c r="AU425" s="78">
        <v>0</v>
      </c>
      <c r="AV425" s="78">
        <v>0</v>
      </c>
      <c r="AW425" s="77">
        <v>33.99</v>
      </c>
      <c r="AX425" s="144">
        <f t="shared" si="43"/>
        <v>0.62</v>
      </c>
      <c r="AY425" s="144">
        <f t="shared" si="44"/>
        <v>0.77</v>
      </c>
      <c r="AZ425" s="144">
        <f t="shared" si="45"/>
        <v>0.88</v>
      </c>
      <c r="BA425" s="54">
        <f t="shared" si="46"/>
        <v>40.121963771864621</v>
      </c>
      <c r="BB425" s="54">
        <f t="shared" si="47"/>
        <v>25.41403622813537</v>
      </c>
    </row>
    <row r="426" spans="1:54" x14ac:dyDescent="0.25">
      <c r="A426" s="3">
        <v>40802</v>
      </c>
      <c r="B426" s="77">
        <v>7577.4</v>
      </c>
      <c r="C426" s="77">
        <v>1312.4787899999999</v>
      </c>
      <c r="D426" s="77">
        <v>115.8634</v>
      </c>
      <c r="E426" s="77">
        <f t="shared" si="42"/>
        <v>-334.80369999999999</v>
      </c>
      <c r="F426" s="77">
        <v>10.088799999999999</v>
      </c>
      <c r="G426" s="77">
        <v>23.511599999999998</v>
      </c>
      <c r="H426">
        <v>0</v>
      </c>
      <c r="I426" s="78">
        <v>7617</v>
      </c>
      <c r="J426">
        <v>201109</v>
      </c>
      <c r="K426" s="78">
        <v>7617</v>
      </c>
      <c r="L426" s="77">
        <f t="shared" si="41"/>
        <v>39.600000000000364</v>
      </c>
      <c r="M426" s="78">
        <v>10030</v>
      </c>
      <c r="N426" s="78">
        <v>151.78238999999999</v>
      </c>
      <c r="O426" s="78">
        <v>761</v>
      </c>
      <c r="P426" s="78">
        <v>2.85765</v>
      </c>
      <c r="Q426" s="144">
        <v>10220.25</v>
      </c>
      <c r="R426" s="78">
        <v>2390</v>
      </c>
      <c r="S426" s="78">
        <v>-768</v>
      </c>
      <c r="T426" s="78">
        <v>-7352</v>
      </c>
      <c r="U426" s="78">
        <v>34910</v>
      </c>
      <c r="V426" s="219">
        <v>0.21059868232598108</v>
      </c>
      <c r="W426" s="78">
        <v>13957</v>
      </c>
      <c r="X426" s="78">
        <v>21513</v>
      </c>
      <c r="Y426" s="78">
        <v>13521</v>
      </c>
      <c r="Z426" s="78">
        <v>20914</v>
      </c>
      <c r="AA426" s="78">
        <v>103.18</v>
      </c>
      <c r="AB426" s="78">
        <v>88.46</v>
      </c>
      <c r="AC426" s="78">
        <v>115259</v>
      </c>
      <c r="AD426" s="104">
        <v>4.02996</v>
      </c>
      <c r="AE426" s="78">
        <v>134895</v>
      </c>
      <c r="AF426" s="104">
        <v>14.35285</v>
      </c>
      <c r="AG426" s="78">
        <v>-162508</v>
      </c>
      <c r="AH426" s="104">
        <v>-3.3401000000000001</v>
      </c>
      <c r="AI426" s="78">
        <v>-119153</v>
      </c>
      <c r="AJ426" s="104">
        <v>-12.627739999999999</v>
      </c>
      <c r="AK426" s="78">
        <v>7800</v>
      </c>
      <c r="AL426" s="78">
        <v>6200</v>
      </c>
      <c r="AM426" s="8">
        <v>7600</v>
      </c>
      <c r="AN426" s="78">
        <v>177</v>
      </c>
      <c r="AO426" s="78">
        <v>8000</v>
      </c>
      <c r="AP426" s="78">
        <v>6800</v>
      </c>
      <c r="AQ426" s="78">
        <v>7600</v>
      </c>
      <c r="AR426" s="78">
        <v>509</v>
      </c>
      <c r="AS426" s="78">
        <v>0</v>
      </c>
      <c r="AT426" s="78">
        <v>0</v>
      </c>
      <c r="AU426" s="78">
        <v>0</v>
      </c>
      <c r="AV426" s="78">
        <v>0</v>
      </c>
      <c r="AW426" s="77">
        <v>30.93</v>
      </c>
      <c r="AX426" s="144">
        <f t="shared" si="43"/>
        <v>0.41</v>
      </c>
      <c r="AY426" s="144">
        <f t="shared" si="44"/>
        <v>0.65</v>
      </c>
      <c r="AZ426" s="144">
        <f t="shared" si="45"/>
        <v>0.82</v>
      </c>
      <c r="BA426" s="54">
        <f t="shared" si="46"/>
        <v>40.091254312907139</v>
      </c>
      <c r="BB426" s="54">
        <f t="shared" si="47"/>
        <v>25.577745687092857</v>
      </c>
    </row>
    <row r="427" spans="1:54" x14ac:dyDescent="0.25">
      <c r="A427" s="3">
        <v>40805</v>
      </c>
      <c r="B427" s="77">
        <v>7480.88</v>
      </c>
      <c r="C427" s="77">
        <v>817.81802000000005</v>
      </c>
      <c r="D427" s="77">
        <v>-45.25</v>
      </c>
      <c r="E427" s="77">
        <f t="shared" si="42"/>
        <v>-322.12650000000002</v>
      </c>
      <c r="F427" s="77">
        <v>6.5746000000000002</v>
      </c>
      <c r="G427" s="77">
        <v>-6.3913000000000002</v>
      </c>
      <c r="H427">
        <v>0</v>
      </c>
      <c r="I427" s="78">
        <v>7478</v>
      </c>
      <c r="J427">
        <v>201109</v>
      </c>
      <c r="K427" s="78">
        <v>7478</v>
      </c>
      <c r="L427" s="77">
        <f t="shared" si="41"/>
        <v>-2.8800000000001091</v>
      </c>
      <c r="M427" s="78">
        <v>9025</v>
      </c>
      <c r="N427" s="78">
        <v>134.20189999999999</v>
      </c>
      <c r="O427" s="78">
        <v>-1777</v>
      </c>
      <c r="P427" s="78">
        <v>-6.6773499999999997</v>
      </c>
      <c r="Q427" s="144">
        <v>8580.75</v>
      </c>
      <c r="R427" s="78">
        <v>2056</v>
      </c>
      <c r="S427" s="78">
        <v>-4376</v>
      </c>
      <c r="T427" s="78">
        <v>-11648</v>
      </c>
      <c r="U427" s="78">
        <v>37946</v>
      </c>
      <c r="V427" s="219">
        <v>0.30696252569440785</v>
      </c>
      <c r="W427" s="78">
        <v>13976</v>
      </c>
      <c r="X427" s="78">
        <v>24336</v>
      </c>
      <c r="Y427" s="78">
        <v>12403</v>
      </c>
      <c r="Z427" s="78">
        <v>22527</v>
      </c>
      <c r="AA427" s="78">
        <v>101.07</v>
      </c>
      <c r="AB427" s="78">
        <v>89.05</v>
      </c>
      <c r="AC427" s="78">
        <v>117260</v>
      </c>
      <c r="AD427" s="104">
        <v>3.02759</v>
      </c>
      <c r="AE427" s="78">
        <v>141607</v>
      </c>
      <c r="AF427" s="104">
        <v>16.778700000000001</v>
      </c>
      <c r="AG427" s="78">
        <v>-178728</v>
      </c>
      <c r="AH427" s="104">
        <v>-2.4849999999999999</v>
      </c>
      <c r="AI427" s="78">
        <v>-120066</v>
      </c>
      <c r="AJ427" s="104">
        <v>-14.31377</v>
      </c>
      <c r="AK427" s="78">
        <v>7700</v>
      </c>
      <c r="AL427" s="78">
        <v>6200</v>
      </c>
      <c r="AM427" s="8">
        <v>7500</v>
      </c>
      <c r="AN427" s="78">
        <v>156</v>
      </c>
      <c r="AO427" s="78">
        <v>8000</v>
      </c>
      <c r="AP427" s="78">
        <v>6800</v>
      </c>
      <c r="AQ427" s="78">
        <v>7500</v>
      </c>
      <c r="AR427" s="78">
        <v>540</v>
      </c>
      <c r="AS427" s="78">
        <v>0</v>
      </c>
      <c r="AT427" s="78">
        <v>0</v>
      </c>
      <c r="AU427" s="78">
        <v>0</v>
      </c>
      <c r="AV427" s="78">
        <v>0</v>
      </c>
      <c r="AW427" s="77">
        <v>31.81</v>
      </c>
      <c r="AX427" s="144">
        <f t="shared" si="43"/>
        <v>0.44</v>
      </c>
      <c r="AY427" s="144">
        <f t="shared" si="44"/>
        <v>0.67</v>
      </c>
      <c r="AZ427" s="144">
        <f t="shared" si="45"/>
        <v>0.83</v>
      </c>
      <c r="BA427" s="54">
        <f t="shared" si="46"/>
        <v>38.924020895413044</v>
      </c>
      <c r="BB427" s="54">
        <f t="shared" si="47"/>
        <v>25.948979104586932</v>
      </c>
    </row>
    <row r="428" spans="1:54" x14ac:dyDescent="0.25">
      <c r="A428" s="3">
        <v>40806</v>
      </c>
      <c r="B428" s="77">
        <v>7492.85</v>
      </c>
      <c r="C428" s="77">
        <v>1017.9819</v>
      </c>
      <c r="D428" s="77">
        <v>-54.107799999999997</v>
      </c>
      <c r="E428" s="77">
        <f t="shared" si="42"/>
        <v>-373.80440000000004</v>
      </c>
      <c r="F428" s="77">
        <v>-0.48149999999999998</v>
      </c>
      <c r="G428" s="77">
        <v>-0.40490000000000004</v>
      </c>
      <c r="H428">
        <v>0</v>
      </c>
      <c r="I428" s="78">
        <v>7484</v>
      </c>
      <c r="J428">
        <v>201109</v>
      </c>
      <c r="K428" s="78">
        <v>7484</v>
      </c>
      <c r="L428" s="77">
        <f t="shared" si="41"/>
        <v>-8.8500000000003638</v>
      </c>
      <c r="M428" s="78">
        <v>8212</v>
      </c>
      <c r="N428" s="78">
        <v>122.12421999999999</v>
      </c>
      <c r="O428" s="78">
        <v>1196</v>
      </c>
      <c r="P428" s="78">
        <v>4.4348700000000001</v>
      </c>
      <c r="Q428" s="144">
        <v>8511</v>
      </c>
      <c r="R428" s="78">
        <v>2130</v>
      </c>
      <c r="S428" s="78">
        <v>-3913</v>
      </c>
      <c r="T428" s="78">
        <v>-8866</v>
      </c>
      <c r="U428" s="78">
        <v>36813</v>
      </c>
      <c r="V428" s="219">
        <v>0.24083883410751636</v>
      </c>
      <c r="W428" s="78">
        <v>11388</v>
      </c>
      <c r="X428" s="78">
        <v>15726</v>
      </c>
      <c r="Y428" s="78">
        <v>8871</v>
      </c>
      <c r="Z428" s="78">
        <v>21265</v>
      </c>
      <c r="AA428" s="78">
        <v>105.55</v>
      </c>
      <c r="AB428" s="78">
        <v>89.95</v>
      </c>
      <c r="AC428" s="78">
        <v>117541</v>
      </c>
      <c r="AD428" s="104">
        <v>2.85439</v>
      </c>
      <c r="AE428" s="78">
        <v>157933</v>
      </c>
      <c r="AF428" s="104">
        <v>16.79664</v>
      </c>
      <c r="AG428" s="78">
        <v>-190154</v>
      </c>
      <c r="AH428" s="104">
        <v>-2.3468399999999998</v>
      </c>
      <c r="AI428" s="78">
        <v>-129583</v>
      </c>
      <c r="AJ428" s="104">
        <v>-14.32752</v>
      </c>
      <c r="AK428" s="78">
        <v>7700</v>
      </c>
      <c r="AL428" s="78">
        <v>6200</v>
      </c>
      <c r="AM428" s="8">
        <v>7500</v>
      </c>
      <c r="AN428" s="78">
        <v>107</v>
      </c>
      <c r="AO428" s="78">
        <v>8000</v>
      </c>
      <c r="AP428" s="78">
        <v>6800</v>
      </c>
      <c r="AQ428" s="78">
        <v>7500</v>
      </c>
      <c r="AR428" s="78">
        <v>547</v>
      </c>
      <c r="AS428" s="78">
        <v>0</v>
      </c>
      <c r="AT428" s="78">
        <v>0</v>
      </c>
      <c r="AU428" s="78">
        <v>0</v>
      </c>
      <c r="AV428" s="78">
        <v>0</v>
      </c>
      <c r="AW428" s="77">
        <v>32.08</v>
      </c>
      <c r="AX428" s="144">
        <f t="shared" si="43"/>
        <v>0.51</v>
      </c>
      <c r="AY428" s="144">
        <f t="shared" si="44"/>
        <v>0.69</v>
      </c>
      <c r="AZ428" s="144">
        <f t="shared" si="45"/>
        <v>0.84</v>
      </c>
      <c r="BA428" s="54">
        <f t="shared" si="46"/>
        <v>38.062992915829646</v>
      </c>
      <c r="BB428" s="54">
        <f t="shared" si="47"/>
        <v>26.213007084170336</v>
      </c>
    </row>
    <row r="429" spans="1:54" x14ac:dyDescent="0.25">
      <c r="A429" s="3">
        <v>40807</v>
      </c>
      <c r="B429" s="77">
        <v>7535.88</v>
      </c>
      <c r="C429" s="77">
        <v>1057.2983300000001</v>
      </c>
      <c r="D429" s="77">
        <v>28.047800000000002</v>
      </c>
      <c r="E429" s="77">
        <f t="shared" si="42"/>
        <v>-346.01420000000002</v>
      </c>
      <c r="F429" s="77">
        <v>5.3891999999999998</v>
      </c>
      <c r="G429" s="77">
        <v>11.5527</v>
      </c>
      <c r="H429" t="s">
        <v>1626</v>
      </c>
      <c r="I429" s="78">
        <v>7537</v>
      </c>
      <c r="J429">
        <v>201110</v>
      </c>
      <c r="K429" s="78">
        <v>7531</v>
      </c>
      <c r="L429" s="77">
        <f t="shared" si="41"/>
        <v>-4.8800000000001091</v>
      </c>
      <c r="M429" s="78">
        <v>4406</v>
      </c>
      <c r="N429" s="78">
        <v>65.840429999999998</v>
      </c>
      <c r="O429" s="78">
        <v>3815</v>
      </c>
      <c r="P429" s="78">
        <v>14.360709999999999</v>
      </c>
      <c r="Q429" s="144">
        <v>5359.75</v>
      </c>
      <c r="R429" s="78">
        <v>2477</v>
      </c>
      <c r="S429" s="78">
        <v>-2104</v>
      </c>
      <c r="T429" s="78">
        <v>1586</v>
      </c>
      <c r="U429" s="78">
        <v>22696</v>
      </c>
      <c r="V429" s="219">
        <v>-6.988015509340853E-2</v>
      </c>
      <c r="W429" s="78">
        <v>9202</v>
      </c>
      <c r="X429" s="78">
        <v>12112</v>
      </c>
      <c r="Y429" s="78">
        <v>6329</v>
      </c>
      <c r="Z429" s="78">
        <v>14336</v>
      </c>
      <c r="AA429" s="78">
        <v>82.12</v>
      </c>
      <c r="AB429" s="78">
        <v>94</v>
      </c>
      <c r="AC429" s="78">
        <v>17882</v>
      </c>
      <c r="AD429" s="104">
        <v>2.06446</v>
      </c>
      <c r="AE429" s="78">
        <v>35545</v>
      </c>
      <c r="AF429" s="104">
        <v>9.1446000000000005</v>
      </c>
      <c r="AG429" s="78">
        <v>-19929</v>
      </c>
      <c r="AH429" s="104">
        <v>-1.6931</v>
      </c>
      <c r="AI429" s="78">
        <v>-9884</v>
      </c>
      <c r="AJ429" s="104">
        <v>-8.0083199999999994</v>
      </c>
      <c r="AK429" s="78">
        <v>8000</v>
      </c>
      <c r="AL429" s="78">
        <v>6800</v>
      </c>
      <c r="AM429" s="8">
        <v>7500</v>
      </c>
      <c r="AN429" s="78">
        <v>513</v>
      </c>
      <c r="AO429" s="78">
        <v>10000</v>
      </c>
      <c r="AP429" s="78">
        <v>6600</v>
      </c>
      <c r="AQ429" s="78">
        <v>7400</v>
      </c>
      <c r="AR429" s="78">
        <v>826</v>
      </c>
      <c r="AS429" s="78">
        <v>0</v>
      </c>
      <c r="AT429" s="78">
        <v>0</v>
      </c>
      <c r="AU429" s="78">
        <v>0</v>
      </c>
      <c r="AV429" s="78">
        <v>0</v>
      </c>
      <c r="AW429" s="77">
        <v>31.23</v>
      </c>
      <c r="AX429" s="144">
        <f t="shared" si="43"/>
        <v>0.41</v>
      </c>
      <c r="AY429" s="144">
        <f t="shared" si="44"/>
        <v>0.61</v>
      </c>
      <c r="AZ429" s="144">
        <f t="shared" si="45"/>
        <v>0.8</v>
      </c>
      <c r="BA429" s="54">
        <f t="shared" si="46"/>
        <v>37.963713364326807</v>
      </c>
      <c r="BB429" s="54">
        <f t="shared" si="47"/>
        <v>26.124286635673183</v>
      </c>
    </row>
    <row r="430" spans="1:54" x14ac:dyDescent="0.25">
      <c r="A430" s="3">
        <v>40808</v>
      </c>
      <c r="B430" s="77">
        <v>7305.5</v>
      </c>
      <c r="C430" s="77">
        <v>1125.2081000000001</v>
      </c>
      <c r="D430" s="77">
        <v>-203.76750000000001</v>
      </c>
      <c r="E430" s="77">
        <f t="shared" si="42"/>
        <v>-511.33580000000006</v>
      </c>
      <c r="F430" s="77">
        <v>-5.0544000000000002</v>
      </c>
      <c r="G430" s="77">
        <v>-16.339500000000001</v>
      </c>
      <c r="H430">
        <v>0</v>
      </c>
      <c r="I430" s="78">
        <v>7276</v>
      </c>
      <c r="J430">
        <v>201110</v>
      </c>
      <c r="K430" s="78">
        <v>7276</v>
      </c>
      <c r="L430" s="77">
        <f t="shared" si="41"/>
        <v>-29.5</v>
      </c>
      <c r="M430" s="78">
        <v>4113</v>
      </c>
      <c r="N430" s="78">
        <v>59.345570000000002</v>
      </c>
      <c r="O430" s="78">
        <v>5342</v>
      </c>
      <c r="P430" s="78">
        <v>19.424330000000001</v>
      </c>
      <c r="Q430" s="144">
        <v>5448.5</v>
      </c>
      <c r="R430" s="78">
        <v>1941</v>
      </c>
      <c r="S430" s="78">
        <v>-3260</v>
      </c>
      <c r="T430" s="78">
        <v>2862</v>
      </c>
      <c r="U430" s="78">
        <v>32563</v>
      </c>
      <c r="V430" s="219">
        <v>-8.7891164818966305E-2</v>
      </c>
      <c r="W430" s="78">
        <v>9749</v>
      </c>
      <c r="X430" s="78">
        <v>15141</v>
      </c>
      <c r="Y430" s="78">
        <v>6341</v>
      </c>
      <c r="Z430" s="78">
        <v>16643</v>
      </c>
      <c r="AA430" s="78">
        <v>93.23</v>
      </c>
      <c r="AB430" s="78">
        <v>107.5</v>
      </c>
      <c r="AC430" s="78">
        <v>23960</v>
      </c>
      <c r="AD430" s="104">
        <v>1.8956500000000001</v>
      </c>
      <c r="AE430" s="78">
        <v>40838</v>
      </c>
      <c r="AF430" s="104">
        <v>11.283519999999999</v>
      </c>
      <c r="AG430" s="78">
        <v>-27661</v>
      </c>
      <c r="AH430" s="104">
        <v>-1.56271</v>
      </c>
      <c r="AI430" s="78">
        <v>-4456</v>
      </c>
      <c r="AJ430" s="104">
        <v>-8.7703399999999991</v>
      </c>
      <c r="AK430" s="78">
        <v>8000</v>
      </c>
      <c r="AL430" s="78">
        <v>6100</v>
      </c>
      <c r="AM430" s="8">
        <v>7300</v>
      </c>
      <c r="AN430" s="78">
        <v>533</v>
      </c>
      <c r="AO430" s="78">
        <v>7800</v>
      </c>
      <c r="AP430" s="78">
        <v>6200</v>
      </c>
      <c r="AQ430" s="78">
        <v>7300</v>
      </c>
      <c r="AR430" s="78">
        <v>728</v>
      </c>
      <c r="AS430" s="78">
        <v>0</v>
      </c>
      <c r="AT430" s="78">
        <v>0</v>
      </c>
      <c r="AU430" s="78">
        <v>0</v>
      </c>
      <c r="AV430" s="78">
        <v>0</v>
      </c>
      <c r="AW430" s="77">
        <v>34.700000000000003</v>
      </c>
      <c r="AX430" s="144">
        <f t="shared" si="43"/>
        <v>0.75</v>
      </c>
      <c r="AY430" s="144">
        <f t="shared" si="44"/>
        <v>0.81</v>
      </c>
      <c r="AZ430" s="144">
        <f t="shared" si="45"/>
        <v>0.9</v>
      </c>
      <c r="BA430" s="54">
        <f t="shared" si="46"/>
        <v>37.871653880422421</v>
      </c>
      <c r="BB430" s="54">
        <f t="shared" si="47"/>
        <v>26.157346119577589</v>
      </c>
    </row>
    <row r="431" spans="1:54" x14ac:dyDescent="0.25">
      <c r="A431" s="3">
        <v>40809</v>
      </c>
      <c r="B431" s="77">
        <v>7046.22</v>
      </c>
      <c r="C431" s="77">
        <v>1320.18318</v>
      </c>
      <c r="D431" s="77">
        <v>-151.43600000000001</v>
      </c>
      <c r="E431" s="77">
        <f t="shared" si="42"/>
        <v>-680.21680000000003</v>
      </c>
      <c r="F431" s="77">
        <v>-11.3428</v>
      </c>
      <c r="G431" s="77">
        <v>-22.716200000000001</v>
      </c>
      <c r="H431">
        <v>0</v>
      </c>
      <c r="I431" s="78">
        <v>7054</v>
      </c>
      <c r="J431">
        <v>201110</v>
      </c>
      <c r="K431" s="78">
        <v>7054</v>
      </c>
      <c r="L431" s="77">
        <f t="shared" si="41"/>
        <v>7.7799999999997453</v>
      </c>
      <c r="M431" s="78">
        <v>1384</v>
      </c>
      <c r="N431" s="78">
        <v>18.992139999999999</v>
      </c>
      <c r="O431" s="78">
        <v>6251</v>
      </c>
      <c r="P431" s="78">
        <v>22.017949999999999</v>
      </c>
      <c r="Q431" s="144">
        <v>2946.75</v>
      </c>
      <c r="R431" s="78">
        <v>1254</v>
      </c>
      <c r="S431" s="78">
        <v>-3390</v>
      </c>
      <c r="T431" s="78">
        <v>3522</v>
      </c>
      <c r="U431" s="78">
        <v>36476</v>
      </c>
      <c r="V431" s="219">
        <v>-9.6556639982454215E-2</v>
      </c>
      <c r="W431" s="78">
        <v>7709</v>
      </c>
      <c r="X431" s="78">
        <v>8006</v>
      </c>
      <c r="Y431" s="78">
        <v>5402</v>
      </c>
      <c r="Z431" s="78">
        <v>12338</v>
      </c>
      <c r="AA431" s="78">
        <v>106.2</v>
      </c>
      <c r="AB431" s="78">
        <v>97.79</v>
      </c>
      <c r="AC431" s="78">
        <v>23020</v>
      </c>
      <c r="AD431" s="104">
        <v>2.0532599999999999</v>
      </c>
      <c r="AE431" s="78">
        <v>49941</v>
      </c>
      <c r="AF431" s="104">
        <v>14.027369999999999</v>
      </c>
      <c r="AG431" s="78">
        <v>-36241</v>
      </c>
      <c r="AH431" s="104">
        <v>-1.86467</v>
      </c>
      <c r="AI431" s="78">
        <v>-7813</v>
      </c>
      <c r="AJ431" s="104">
        <v>-10.08053</v>
      </c>
      <c r="AK431" s="78">
        <v>8000</v>
      </c>
      <c r="AL431" s="78">
        <v>6100</v>
      </c>
      <c r="AM431" s="8">
        <v>7000</v>
      </c>
      <c r="AN431" s="78">
        <v>594</v>
      </c>
      <c r="AO431" s="78">
        <v>7800</v>
      </c>
      <c r="AP431" s="78">
        <v>6100</v>
      </c>
      <c r="AQ431" s="78">
        <v>7000</v>
      </c>
      <c r="AR431" s="78">
        <v>814</v>
      </c>
      <c r="AS431" s="78">
        <v>0</v>
      </c>
      <c r="AT431" s="78">
        <v>0</v>
      </c>
      <c r="AU431" s="78">
        <v>0</v>
      </c>
      <c r="AV431" s="78">
        <v>0</v>
      </c>
      <c r="AW431" s="77">
        <v>38.01</v>
      </c>
      <c r="AX431" s="144">
        <f t="shared" si="43"/>
        <v>0.93</v>
      </c>
      <c r="AY431" s="144">
        <f t="shared" si="44"/>
        <v>0.93</v>
      </c>
      <c r="AZ431" s="144">
        <f t="shared" si="45"/>
        <v>0.96</v>
      </c>
      <c r="BA431" s="54">
        <f t="shared" si="46"/>
        <v>37.903186371664603</v>
      </c>
      <c r="BB431" s="54">
        <f t="shared" si="47"/>
        <v>26.137813628335405</v>
      </c>
    </row>
    <row r="432" spans="1:54" x14ac:dyDescent="0.25">
      <c r="A432" s="3">
        <v>40812</v>
      </c>
      <c r="B432" s="77">
        <v>6877.12</v>
      </c>
      <c r="C432" s="77">
        <v>1072.4991600000001</v>
      </c>
      <c r="D432" s="77">
        <v>-31.532399999999999</v>
      </c>
      <c r="E432" s="77">
        <f t="shared" si="42"/>
        <v>-753.64030000000014</v>
      </c>
      <c r="F432" s="77">
        <v>3.7335000000000003</v>
      </c>
      <c r="G432" s="77">
        <v>-10.099500000000001</v>
      </c>
      <c r="H432">
        <v>0</v>
      </c>
      <c r="I432" s="78">
        <v>6881</v>
      </c>
      <c r="J432">
        <v>201110</v>
      </c>
      <c r="K432" s="78">
        <v>6881</v>
      </c>
      <c r="L432" s="77">
        <f t="shared" si="41"/>
        <v>3.8800000000001091</v>
      </c>
      <c r="M432" s="78">
        <v>3214</v>
      </c>
      <c r="N432" s="78">
        <v>43.730249999999998</v>
      </c>
      <c r="O432" s="78">
        <v>6256</v>
      </c>
      <c r="P432" s="78">
        <v>21.515509999999999</v>
      </c>
      <c r="Q432" s="144">
        <v>4778</v>
      </c>
      <c r="R432" s="78">
        <v>1592</v>
      </c>
      <c r="S432" s="78">
        <v>-3514</v>
      </c>
      <c r="T432" s="78">
        <v>1717</v>
      </c>
      <c r="U432" s="78">
        <v>38954</v>
      </c>
      <c r="V432" s="219">
        <v>-4.4077630025157875E-2</v>
      </c>
      <c r="W432" s="78">
        <v>9030</v>
      </c>
      <c r="X432" s="78">
        <v>9393</v>
      </c>
      <c r="Y432" s="78">
        <v>3926</v>
      </c>
      <c r="Z432" s="78">
        <v>15014</v>
      </c>
      <c r="AA432" s="78">
        <v>93.93</v>
      </c>
      <c r="AB432" s="78">
        <v>91.62</v>
      </c>
      <c r="AC432" s="78">
        <v>18726</v>
      </c>
      <c r="AD432" s="104">
        <v>1.44249</v>
      </c>
      <c r="AE432" s="78">
        <v>51248</v>
      </c>
      <c r="AF432" s="104">
        <v>15.41405</v>
      </c>
      <c r="AG432" s="78">
        <v>-37311</v>
      </c>
      <c r="AH432" s="104">
        <v>-1.16947</v>
      </c>
      <c r="AI432" s="78">
        <v>-7051</v>
      </c>
      <c r="AJ432" s="104">
        <v>-11.19603</v>
      </c>
      <c r="AK432" s="78">
        <v>8000</v>
      </c>
      <c r="AL432" s="78">
        <v>6100</v>
      </c>
      <c r="AM432" s="8">
        <v>6900</v>
      </c>
      <c r="AN432" s="78">
        <v>583</v>
      </c>
      <c r="AO432" s="78">
        <v>7800</v>
      </c>
      <c r="AP432" s="78">
        <v>6200</v>
      </c>
      <c r="AQ432" s="78">
        <v>6900</v>
      </c>
      <c r="AR432" s="78">
        <v>810</v>
      </c>
      <c r="AS432" s="78">
        <v>0</v>
      </c>
      <c r="AT432" s="78">
        <v>0</v>
      </c>
      <c r="AU432" s="78">
        <v>0</v>
      </c>
      <c r="AV432" s="78">
        <v>0</v>
      </c>
      <c r="AW432" s="77">
        <v>40.61</v>
      </c>
      <c r="AX432" s="144">
        <f t="shared" si="43"/>
        <v>1</v>
      </c>
      <c r="AY432" s="144">
        <f t="shared" si="44"/>
        <v>1</v>
      </c>
      <c r="AZ432" s="144">
        <f t="shared" si="45"/>
        <v>1</v>
      </c>
      <c r="BA432" s="54">
        <f t="shared" si="46"/>
        <v>39.05078178226502</v>
      </c>
      <c r="BB432" s="54">
        <f t="shared" si="47"/>
        <v>25.436218217734979</v>
      </c>
    </row>
    <row r="433" spans="1:54" x14ac:dyDescent="0.25">
      <c r="A433" s="3">
        <v>40813</v>
      </c>
      <c r="B433" s="77">
        <v>7089.95</v>
      </c>
      <c r="C433" s="77">
        <v>1164.40057</v>
      </c>
      <c r="D433" s="77">
        <v>12.145899999999999</v>
      </c>
      <c r="E433" s="77">
        <f t="shared" si="42"/>
        <v>-815.64240000000018</v>
      </c>
      <c r="F433" s="77">
        <v>9.468</v>
      </c>
      <c r="G433" s="77">
        <v>5.8554999999999993</v>
      </c>
      <c r="H433">
        <v>0</v>
      </c>
      <c r="I433" s="78">
        <v>7135</v>
      </c>
      <c r="J433">
        <v>201110</v>
      </c>
      <c r="K433" s="78">
        <v>7135</v>
      </c>
      <c r="L433" s="77">
        <f t="shared" si="41"/>
        <v>45.050000000000182</v>
      </c>
      <c r="M433" s="78">
        <v>5878</v>
      </c>
      <c r="N433" s="78">
        <v>83.239019999999996</v>
      </c>
      <c r="O433" s="78">
        <v>6606</v>
      </c>
      <c r="P433" s="78">
        <v>23.531359999999999</v>
      </c>
      <c r="Q433" s="144">
        <v>7529.5</v>
      </c>
      <c r="R433" s="78">
        <v>1846</v>
      </c>
      <c r="S433" s="78">
        <v>-2488</v>
      </c>
      <c r="T433" s="78">
        <v>3743</v>
      </c>
      <c r="U433" s="78">
        <v>33279</v>
      </c>
      <c r="V433" s="219">
        <v>-0.11247333153039454</v>
      </c>
      <c r="W433" s="78">
        <v>9617</v>
      </c>
      <c r="X433" s="78">
        <v>10167</v>
      </c>
      <c r="Y433" s="78">
        <v>6251</v>
      </c>
      <c r="Z433" s="78">
        <v>16490</v>
      </c>
      <c r="AA433" s="78">
        <v>93.29</v>
      </c>
      <c r="AB433" s="78">
        <v>93.02</v>
      </c>
      <c r="AC433" s="78">
        <v>27183</v>
      </c>
      <c r="AD433" s="104">
        <v>2.0604399999999998</v>
      </c>
      <c r="AE433" s="78">
        <v>50958</v>
      </c>
      <c r="AF433" s="104">
        <v>12.91004</v>
      </c>
      <c r="AG433" s="78">
        <v>-41354</v>
      </c>
      <c r="AH433" s="104">
        <v>-1.51773</v>
      </c>
      <c r="AI433" s="78">
        <v>-6916</v>
      </c>
      <c r="AJ433" s="104">
        <v>-10.21871</v>
      </c>
      <c r="AK433" s="78">
        <v>7800</v>
      </c>
      <c r="AL433" s="78">
        <v>6100</v>
      </c>
      <c r="AM433" s="8">
        <v>7100</v>
      </c>
      <c r="AN433" s="78">
        <v>507</v>
      </c>
      <c r="AO433" s="78">
        <v>7800</v>
      </c>
      <c r="AP433" s="78">
        <v>6200</v>
      </c>
      <c r="AQ433" s="78">
        <v>7100</v>
      </c>
      <c r="AR433" s="78">
        <v>722</v>
      </c>
      <c r="AS433" s="78">
        <v>0</v>
      </c>
      <c r="AT433" s="78">
        <v>0</v>
      </c>
      <c r="AU433" s="78">
        <v>0</v>
      </c>
      <c r="AV433" s="78">
        <v>0</v>
      </c>
      <c r="AW433" s="77">
        <v>36.630000000000003</v>
      </c>
      <c r="AX433" s="144">
        <f t="shared" si="43"/>
        <v>0.82</v>
      </c>
      <c r="AY433" s="144">
        <f t="shared" si="44"/>
        <v>0.85</v>
      </c>
      <c r="AZ433" s="144">
        <f t="shared" si="45"/>
        <v>0.92</v>
      </c>
      <c r="BA433" s="54">
        <f t="shared" si="46"/>
        <v>39.559893908161861</v>
      </c>
      <c r="BB433" s="54">
        <f t="shared" si="47"/>
        <v>25.399106091838142</v>
      </c>
    </row>
    <row r="434" spans="1:54" x14ac:dyDescent="0.25">
      <c r="A434" s="3">
        <v>40814</v>
      </c>
      <c r="B434" s="77">
        <v>7146.98</v>
      </c>
      <c r="C434" s="77">
        <v>1024.82125</v>
      </c>
      <c r="D434" s="77">
        <v>53.323900000000002</v>
      </c>
      <c r="E434" s="77">
        <f t="shared" si="42"/>
        <v>-723.68420000000015</v>
      </c>
      <c r="F434" s="77">
        <v>11.417200000000001</v>
      </c>
      <c r="G434" s="77">
        <v>0.47609999999999997</v>
      </c>
      <c r="H434">
        <v>0</v>
      </c>
      <c r="I434" s="78">
        <v>7100</v>
      </c>
      <c r="J434">
        <v>201110</v>
      </c>
      <c r="K434" s="78">
        <v>7100</v>
      </c>
      <c r="L434" s="77">
        <f t="shared" si="41"/>
        <v>-46.979999999999563</v>
      </c>
      <c r="M434" s="78">
        <v>5182</v>
      </c>
      <c r="N434" s="78">
        <v>73.101780000000005</v>
      </c>
      <c r="O434" s="78">
        <v>6310</v>
      </c>
      <c r="P434" s="78">
        <v>22.392389999999999</v>
      </c>
      <c r="Q434" s="144">
        <v>6759.5</v>
      </c>
      <c r="R434" s="78">
        <v>2033</v>
      </c>
      <c r="S434" s="78">
        <v>-2563</v>
      </c>
      <c r="T434" s="78">
        <v>2117</v>
      </c>
      <c r="U434" s="78">
        <v>34678</v>
      </c>
      <c r="V434" s="219">
        <v>-6.1047349904838802E-2</v>
      </c>
      <c r="W434" s="78">
        <v>8921</v>
      </c>
      <c r="X434" s="78">
        <v>12798</v>
      </c>
      <c r="Y434" s="78">
        <v>5789</v>
      </c>
      <c r="Z434" s="78">
        <v>16488</v>
      </c>
      <c r="AA434" s="78">
        <v>107.33</v>
      </c>
      <c r="AB434" s="78">
        <v>95.89</v>
      </c>
      <c r="AC434" s="78">
        <v>31039</v>
      </c>
      <c r="AD434" s="104">
        <v>1.80379</v>
      </c>
      <c r="AE434" s="78">
        <v>46237</v>
      </c>
      <c r="AF434" s="104">
        <v>12.16244</v>
      </c>
      <c r="AG434" s="78">
        <v>-43311</v>
      </c>
      <c r="AH434" s="104">
        <v>-1.2213799999999999</v>
      </c>
      <c r="AI434" s="78">
        <v>-12903</v>
      </c>
      <c r="AJ434" s="104">
        <v>-10.225289999999999</v>
      </c>
      <c r="AK434" s="78">
        <v>7800</v>
      </c>
      <c r="AL434" s="78">
        <v>6100</v>
      </c>
      <c r="AM434" s="8">
        <v>7100</v>
      </c>
      <c r="AN434" s="78">
        <v>503</v>
      </c>
      <c r="AO434" s="78">
        <v>7800</v>
      </c>
      <c r="AP434" s="78">
        <v>6200</v>
      </c>
      <c r="AQ434" s="78">
        <v>7100</v>
      </c>
      <c r="AR434" s="78">
        <v>723</v>
      </c>
      <c r="AS434" s="78">
        <v>0</v>
      </c>
      <c r="AT434" s="78">
        <v>0</v>
      </c>
      <c r="AU434" s="78">
        <v>0</v>
      </c>
      <c r="AV434" s="78">
        <v>0</v>
      </c>
      <c r="AW434" s="77">
        <v>37.39</v>
      </c>
      <c r="AX434" s="144">
        <f t="shared" si="43"/>
        <v>0.82</v>
      </c>
      <c r="AY434" s="144">
        <f t="shared" si="44"/>
        <v>0.87</v>
      </c>
      <c r="AZ434" s="144">
        <f t="shared" si="45"/>
        <v>0.93</v>
      </c>
      <c r="BA434" s="54">
        <f t="shared" si="46"/>
        <v>40.097902096110339</v>
      </c>
      <c r="BB434" s="54">
        <f t="shared" si="47"/>
        <v>25.710097903889668</v>
      </c>
    </row>
    <row r="435" spans="1:54" x14ac:dyDescent="0.25">
      <c r="A435" s="3">
        <v>40815</v>
      </c>
      <c r="B435" s="77">
        <v>7182.61</v>
      </c>
      <c r="C435" s="77">
        <v>922.08609000000001</v>
      </c>
      <c r="D435" s="77">
        <v>20.3248</v>
      </c>
      <c r="E435" s="77">
        <f t="shared" si="42"/>
        <v>-765.25310000000025</v>
      </c>
      <c r="F435" s="77">
        <v>6.7160000000000002</v>
      </c>
      <c r="G435" s="77">
        <v>2.3504</v>
      </c>
      <c r="H435">
        <v>0</v>
      </c>
      <c r="I435" s="78">
        <v>7182</v>
      </c>
      <c r="J435">
        <v>201110</v>
      </c>
      <c r="K435" s="78">
        <v>7182</v>
      </c>
      <c r="L435" s="77">
        <f t="shared" si="41"/>
        <v>-0.60999999999967258</v>
      </c>
      <c r="M435" s="78">
        <v>7293</v>
      </c>
      <c r="N435" s="78">
        <v>104.14135</v>
      </c>
      <c r="O435" s="78">
        <v>7167</v>
      </c>
      <c r="P435" s="78">
        <v>25.71658</v>
      </c>
      <c r="Q435" s="144">
        <v>9084.75</v>
      </c>
      <c r="R435" s="78">
        <v>1903</v>
      </c>
      <c r="S435" s="78">
        <v>-2244</v>
      </c>
      <c r="T435" s="78">
        <v>4392</v>
      </c>
      <c r="U435" s="78">
        <v>32849</v>
      </c>
      <c r="V435" s="219">
        <v>-0.13370270023440592</v>
      </c>
      <c r="W435" s="78">
        <v>11361</v>
      </c>
      <c r="X435" s="78">
        <v>15001</v>
      </c>
      <c r="Y435" s="78">
        <v>8780</v>
      </c>
      <c r="Z435" s="78">
        <v>17018</v>
      </c>
      <c r="AA435" s="78">
        <v>92.95</v>
      </c>
      <c r="AB435" s="78">
        <v>98.97</v>
      </c>
      <c r="AC435" s="78">
        <v>55477</v>
      </c>
      <c r="AD435" s="104">
        <v>3.02277</v>
      </c>
      <c r="AE435" s="78">
        <v>47347</v>
      </c>
      <c r="AF435" s="104">
        <v>11.708349999999999</v>
      </c>
      <c r="AG435" s="78">
        <v>-53080</v>
      </c>
      <c r="AH435" s="104">
        <v>-1.73217</v>
      </c>
      <c r="AI435" s="78">
        <v>-19935</v>
      </c>
      <c r="AJ435" s="104">
        <v>-10.175380000000001</v>
      </c>
      <c r="AK435" s="78">
        <v>7800</v>
      </c>
      <c r="AL435" s="78">
        <v>6100</v>
      </c>
      <c r="AM435" s="8">
        <v>7200</v>
      </c>
      <c r="AN435" s="78">
        <v>489</v>
      </c>
      <c r="AO435" s="78">
        <v>7800</v>
      </c>
      <c r="AP435" s="78">
        <v>5800</v>
      </c>
      <c r="AQ435" s="78">
        <v>7200</v>
      </c>
      <c r="AR435" s="78">
        <v>729</v>
      </c>
      <c r="AS435" s="78">
        <v>0</v>
      </c>
      <c r="AT435" s="78">
        <v>0</v>
      </c>
      <c r="AU435" s="78">
        <v>0</v>
      </c>
      <c r="AV435" s="78">
        <v>0</v>
      </c>
      <c r="AW435" s="77">
        <v>37.450000000000003</v>
      </c>
      <c r="AX435" s="144">
        <f t="shared" si="43"/>
        <v>0.82</v>
      </c>
      <c r="AY435" s="144">
        <f t="shared" si="44"/>
        <v>0.87</v>
      </c>
      <c r="AZ435" s="144">
        <f t="shared" si="45"/>
        <v>0.93</v>
      </c>
      <c r="BA435" s="54">
        <f t="shared" si="46"/>
        <v>40.431950267632466</v>
      </c>
      <c r="BB435" s="54">
        <f t="shared" si="47"/>
        <v>26.341049732367544</v>
      </c>
    </row>
    <row r="436" spans="1:54" x14ac:dyDescent="0.25">
      <c r="A436" s="3">
        <v>40816</v>
      </c>
      <c r="B436" s="77">
        <v>7225.38</v>
      </c>
      <c r="C436" s="77">
        <v>918.62203999999997</v>
      </c>
      <c r="D436" s="77">
        <v>-21.545999999999999</v>
      </c>
      <c r="E436" s="77">
        <f t="shared" si="42"/>
        <v>-895.17730000000006</v>
      </c>
      <c r="F436" s="77">
        <v>6.8672000000000004</v>
      </c>
      <c r="G436" s="77">
        <v>-2.4</v>
      </c>
      <c r="H436">
        <v>0</v>
      </c>
      <c r="I436" s="78">
        <v>7182</v>
      </c>
      <c r="J436">
        <v>201110</v>
      </c>
      <c r="K436" s="78">
        <v>7182</v>
      </c>
      <c r="L436" s="77">
        <f t="shared" si="41"/>
        <v>-43.380000000000109</v>
      </c>
      <c r="M436" s="78">
        <v>8297</v>
      </c>
      <c r="N436" s="78">
        <v>118.62262</v>
      </c>
      <c r="O436" s="78">
        <v>7121</v>
      </c>
      <c r="P436" s="78">
        <v>25.553999999999998</v>
      </c>
      <c r="Q436" s="144">
        <v>10077.25</v>
      </c>
      <c r="R436" s="78">
        <v>1588</v>
      </c>
      <c r="S436" s="78">
        <v>-2842</v>
      </c>
      <c r="T436" s="78">
        <v>3439</v>
      </c>
      <c r="U436" s="78">
        <v>34978</v>
      </c>
      <c r="V436" s="219">
        <v>-9.8318943335811079E-2</v>
      </c>
      <c r="W436" s="78">
        <v>11328</v>
      </c>
      <c r="X436" s="78">
        <v>15405</v>
      </c>
      <c r="Y436" s="78">
        <v>9312</v>
      </c>
      <c r="Z436" s="78">
        <v>19634</v>
      </c>
      <c r="AA436" s="78">
        <v>129.19999999999999</v>
      </c>
      <c r="AB436" s="78">
        <v>103.81</v>
      </c>
      <c r="AC436" s="78">
        <v>57704</v>
      </c>
      <c r="AD436" s="104">
        <v>2.4743499999999998</v>
      </c>
      <c r="AE436" s="78">
        <v>45539</v>
      </c>
      <c r="AF436" s="104">
        <v>11.09559</v>
      </c>
      <c r="AG436" s="78">
        <v>-54283</v>
      </c>
      <c r="AH436" s="104">
        <v>-1.33812</v>
      </c>
      <c r="AI436" s="78">
        <v>-29080</v>
      </c>
      <c r="AJ436" s="104">
        <v>-10.101430000000001</v>
      </c>
      <c r="AK436" s="78">
        <v>7800</v>
      </c>
      <c r="AL436" s="78">
        <v>6100</v>
      </c>
      <c r="AM436" s="8">
        <v>7200</v>
      </c>
      <c r="AN436" s="78">
        <v>461</v>
      </c>
      <c r="AO436" s="78">
        <v>7800</v>
      </c>
      <c r="AP436" s="78">
        <v>5800</v>
      </c>
      <c r="AQ436" s="78">
        <v>7200</v>
      </c>
      <c r="AR436" s="78">
        <v>701</v>
      </c>
      <c r="AS436" s="78">
        <v>0</v>
      </c>
      <c r="AT436" s="78">
        <v>0</v>
      </c>
      <c r="AU436" s="78">
        <v>0</v>
      </c>
      <c r="AV436" s="78">
        <v>0</v>
      </c>
      <c r="AW436" s="77">
        <v>36.92</v>
      </c>
      <c r="AX436" s="144">
        <f t="shared" si="43"/>
        <v>0.75</v>
      </c>
      <c r="AY436" s="144">
        <f t="shared" si="44"/>
        <v>0.81</v>
      </c>
      <c r="AZ436" s="144">
        <f t="shared" si="45"/>
        <v>0.9</v>
      </c>
      <c r="BA436" s="54">
        <f t="shared" si="46"/>
        <v>40.639533804814761</v>
      </c>
      <c r="BB436" s="54">
        <f t="shared" si="47"/>
        <v>26.963466195185234</v>
      </c>
    </row>
    <row r="437" spans="1:54" x14ac:dyDescent="0.25">
      <c r="A437" s="3">
        <v>40819</v>
      </c>
      <c r="B437" s="77">
        <v>7013.97</v>
      </c>
      <c r="C437" s="77">
        <v>816.01504999999997</v>
      </c>
      <c r="D437" s="77">
        <v>-130.76179999999999</v>
      </c>
      <c r="E437" s="77">
        <f t="shared" si="42"/>
        <v>-951.1369000000002</v>
      </c>
      <c r="F437" s="77">
        <v>-4.1232999999999995</v>
      </c>
      <c r="G437" s="77">
        <v>-19.848499999999998</v>
      </c>
      <c r="H437">
        <v>0</v>
      </c>
      <c r="I437" s="78">
        <v>7015</v>
      </c>
      <c r="J437">
        <v>201110</v>
      </c>
      <c r="K437" s="78">
        <v>7015</v>
      </c>
      <c r="L437" s="77">
        <f t="shared" si="41"/>
        <v>1.0299999999997453</v>
      </c>
      <c r="M437" s="78">
        <v>10768</v>
      </c>
      <c r="N437" s="78">
        <v>150.42981</v>
      </c>
      <c r="O437" s="78">
        <v>7548</v>
      </c>
      <c r="P437" s="78">
        <v>26.466750000000001</v>
      </c>
      <c r="Q437" s="144">
        <v>12655</v>
      </c>
      <c r="R437" s="78">
        <v>1628</v>
      </c>
      <c r="S437" s="78">
        <v>-2813</v>
      </c>
      <c r="T437" s="78">
        <v>895</v>
      </c>
      <c r="U437" s="78">
        <v>39632</v>
      </c>
      <c r="V437" s="219">
        <v>-2.2582761404925312E-2</v>
      </c>
      <c r="W437" s="78">
        <v>10766</v>
      </c>
      <c r="X437" s="78">
        <v>15190</v>
      </c>
      <c r="Y437" s="78">
        <v>10001</v>
      </c>
      <c r="Z437" s="78">
        <v>21194</v>
      </c>
      <c r="AA437" s="78">
        <v>104.25</v>
      </c>
      <c r="AB437" s="78">
        <v>98.07</v>
      </c>
      <c r="AC437" s="78">
        <v>63650</v>
      </c>
      <c r="AD437" s="104">
        <v>2.2056399999999998</v>
      </c>
      <c r="AE437" s="78">
        <v>57781</v>
      </c>
      <c r="AF437" s="104">
        <v>12.988110000000001</v>
      </c>
      <c r="AG437" s="78">
        <v>-63470</v>
      </c>
      <c r="AH437" s="104">
        <v>-1.16307</v>
      </c>
      <c r="AI437" s="78">
        <v>-32219</v>
      </c>
      <c r="AJ437" s="104">
        <v>-11.641579999999999</v>
      </c>
      <c r="AK437" s="78">
        <v>7800</v>
      </c>
      <c r="AL437" s="78">
        <v>6800</v>
      </c>
      <c r="AM437" s="8">
        <v>7000</v>
      </c>
      <c r="AN437" s="78">
        <v>466</v>
      </c>
      <c r="AO437" s="78">
        <v>7800</v>
      </c>
      <c r="AP437" s="78">
        <v>5800</v>
      </c>
      <c r="AQ437" s="78">
        <v>7000</v>
      </c>
      <c r="AR437" s="78">
        <v>755</v>
      </c>
      <c r="AS437" s="78">
        <v>0</v>
      </c>
      <c r="AT437" s="78">
        <v>0</v>
      </c>
      <c r="AU437" s="78">
        <v>0</v>
      </c>
      <c r="AV437" s="78">
        <v>0</v>
      </c>
      <c r="AW437" s="77">
        <v>39.06</v>
      </c>
      <c r="AX437" s="144">
        <f t="shared" si="43"/>
        <v>0.96</v>
      </c>
      <c r="AY437" s="144">
        <f t="shared" si="44"/>
        <v>0.95</v>
      </c>
      <c r="AZ437" s="144">
        <f t="shared" si="45"/>
        <v>0.97</v>
      </c>
      <c r="BA437" s="54">
        <f t="shared" si="46"/>
        <v>40.964275673775461</v>
      </c>
      <c r="BB437" s="54">
        <f t="shared" si="47"/>
        <v>27.769724326224534</v>
      </c>
    </row>
    <row r="438" spans="1:54" x14ac:dyDescent="0.25">
      <c r="A438" s="3">
        <v>40820</v>
      </c>
      <c r="B438" s="77">
        <v>7047.87</v>
      </c>
      <c r="C438" s="77">
        <v>898.21911999999998</v>
      </c>
      <c r="D438" s="77">
        <v>-27.831300000000002</v>
      </c>
      <c r="E438" s="77">
        <f t="shared" si="42"/>
        <v>-786.42240000000027</v>
      </c>
      <c r="F438" s="77">
        <v>-15.2806</v>
      </c>
      <c r="G438" s="77">
        <v>3.1373000000000002</v>
      </c>
      <c r="H438">
        <v>0</v>
      </c>
      <c r="I438" s="78">
        <v>7094</v>
      </c>
      <c r="J438">
        <v>201110</v>
      </c>
      <c r="K438" s="78">
        <v>7094</v>
      </c>
      <c r="L438" s="77">
        <f t="shared" si="41"/>
        <v>46.130000000000109</v>
      </c>
      <c r="M438" s="78">
        <v>11604</v>
      </c>
      <c r="N438" s="78">
        <v>163.97443999999999</v>
      </c>
      <c r="O438" s="78">
        <v>6686</v>
      </c>
      <c r="P438" s="78">
        <v>23.688849999999999</v>
      </c>
      <c r="Q438" s="144">
        <v>13275.5</v>
      </c>
      <c r="R438" s="78">
        <v>1248</v>
      </c>
      <c r="S438" s="78">
        <v>-2208</v>
      </c>
      <c r="T438" s="78">
        <v>-69</v>
      </c>
      <c r="U438" s="78">
        <v>37184</v>
      </c>
      <c r="V438" s="219">
        <v>1.8556368330464716E-3</v>
      </c>
      <c r="W438" s="78">
        <v>10661</v>
      </c>
      <c r="X438" s="78">
        <v>17858</v>
      </c>
      <c r="Y438" s="78">
        <v>9513</v>
      </c>
      <c r="Z438" s="78">
        <v>22854</v>
      </c>
      <c r="AA438" s="78">
        <v>113.62</v>
      </c>
      <c r="AB438" s="78">
        <v>97.68</v>
      </c>
      <c r="AC438" s="78">
        <v>69803</v>
      </c>
      <c r="AD438" s="104">
        <v>2.8757700000000002</v>
      </c>
      <c r="AE438" s="78">
        <v>65676</v>
      </c>
      <c r="AF438" s="104">
        <v>12.69436</v>
      </c>
      <c r="AG438" s="78">
        <v>-74913</v>
      </c>
      <c r="AH438" s="104">
        <v>-1.7615799999999999</v>
      </c>
      <c r="AI438" s="78">
        <v>-26056</v>
      </c>
      <c r="AJ438" s="104">
        <v>-10.78511</v>
      </c>
      <c r="AK438" s="78">
        <v>7600</v>
      </c>
      <c r="AL438" s="78">
        <v>5800</v>
      </c>
      <c r="AM438" s="8">
        <v>7100</v>
      </c>
      <c r="AN438" s="78">
        <v>437</v>
      </c>
      <c r="AO438" s="78">
        <v>8000</v>
      </c>
      <c r="AP438" s="78">
        <v>5800</v>
      </c>
      <c r="AQ438" s="78">
        <v>7100</v>
      </c>
      <c r="AR438" s="78">
        <v>722</v>
      </c>
      <c r="AS438" s="78">
        <v>0</v>
      </c>
      <c r="AT438" s="78">
        <v>0</v>
      </c>
      <c r="AU438" s="78">
        <v>0</v>
      </c>
      <c r="AV438" s="78">
        <v>0</v>
      </c>
      <c r="AW438" s="77">
        <v>38.57</v>
      </c>
      <c r="AX438" s="144">
        <f t="shared" si="43"/>
        <v>0.93</v>
      </c>
      <c r="AY438" s="144">
        <f t="shared" si="44"/>
        <v>0.93</v>
      </c>
      <c r="AZ438" s="144">
        <f t="shared" si="45"/>
        <v>0.96</v>
      </c>
      <c r="BA438" s="54">
        <f t="shared" si="46"/>
        <v>41.426143573390391</v>
      </c>
      <c r="BB438" s="54">
        <f t="shared" si="47"/>
        <v>28.017856426609626</v>
      </c>
    </row>
    <row r="439" spans="1:54" x14ac:dyDescent="0.25">
      <c r="A439" s="3">
        <v>40821</v>
      </c>
      <c r="B439" s="77">
        <v>6989.15</v>
      </c>
      <c r="C439" s="77">
        <v>726.33249000000001</v>
      </c>
      <c r="D439" s="77">
        <v>-30.329099999999997</v>
      </c>
      <c r="E439" s="77">
        <f t="shared" si="42"/>
        <v>-677.33190000000025</v>
      </c>
      <c r="F439" s="77">
        <v>2.0053000000000001</v>
      </c>
      <c r="G439" s="77">
        <v>-0.42159999999999997</v>
      </c>
      <c r="H439">
        <v>0</v>
      </c>
      <c r="I439" s="78">
        <v>6990</v>
      </c>
      <c r="J439">
        <v>201110</v>
      </c>
      <c r="K439" s="78">
        <v>6990</v>
      </c>
      <c r="L439" s="77">
        <f t="shared" si="41"/>
        <v>0.8500000000003638</v>
      </c>
      <c r="M439" s="78">
        <v>5369</v>
      </c>
      <c r="N439" s="78">
        <v>74.442689999999999</v>
      </c>
      <c r="O439" s="78">
        <v>4337</v>
      </c>
      <c r="P439" s="78">
        <v>15.141999999999999</v>
      </c>
      <c r="Q439" s="144">
        <v>6453.25</v>
      </c>
      <c r="R439" s="78">
        <v>1094</v>
      </c>
      <c r="S439" s="78">
        <v>-3719</v>
      </c>
      <c r="T439" s="78">
        <v>-4910</v>
      </c>
      <c r="U439" s="78">
        <v>42678</v>
      </c>
      <c r="V439" s="219">
        <v>0.11504756549041661</v>
      </c>
      <c r="W439" s="78">
        <v>10223</v>
      </c>
      <c r="X439" s="78">
        <v>17772</v>
      </c>
      <c r="Y439" s="78">
        <v>7140</v>
      </c>
      <c r="Z439" s="78">
        <v>20734</v>
      </c>
      <c r="AA439" s="78">
        <v>109.88</v>
      </c>
      <c r="AB439" s="78">
        <v>96.74</v>
      </c>
      <c r="AC439" s="78">
        <v>69651</v>
      </c>
      <c r="AD439" s="104">
        <v>2.02983</v>
      </c>
      <c r="AE439" s="78">
        <v>69439</v>
      </c>
      <c r="AF439" s="104">
        <v>12.92412</v>
      </c>
      <c r="AG439" s="78">
        <v>-86851</v>
      </c>
      <c r="AH439" s="104">
        <v>-1.5428900000000001</v>
      </c>
      <c r="AI439" s="78">
        <v>-28375</v>
      </c>
      <c r="AJ439" s="104">
        <v>-11.058909999999999</v>
      </c>
      <c r="AK439" s="78">
        <v>7600</v>
      </c>
      <c r="AL439" s="78">
        <v>5800</v>
      </c>
      <c r="AM439" s="8">
        <v>7000</v>
      </c>
      <c r="AN439" s="78">
        <v>434</v>
      </c>
      <c r="AO439" s="78">
        <v>8000</v>
      </c>
      <c r="AP439" s="78">
        <v>5800</v>
      </c>
      <c r="AQ439" s="78">
        <v>7000</v>
      </c>
      <c r="AR439" s="78">
        <v>732</v>
      </c>
      <c r="AS439" s="78">
        <v>0</v>
      </c>
      <c r="AT439" s="78">
        <v>0</v>
      </c>
      <c r="AU439" s="78">
        <v>0</v>
      </c>
      <c r="AV439" s="78">
        <v>0</v>
      </c>
      <c r="AW439" s="77">
        <v>39.75</v>
      </c>
      <c r="AX439" s="144">
        <f t="shared" si="43"/>
        <v>0.96</v>
      </c>
      <c r="AY439" s="144">
        <f t="shared" si="44"/>
        <v>0.95</v>
      </c>
      <c r="AZ439" s="144">
        <f t="shared" si="45"/>
        <v>0.97</v>
      </c>
      <c r="BA439" s="54">
        <f t="shared" si="46"/>
        <v>42.049153426460009</v>
      </c>
      <c r="BB439" s="54">
        <f t="shared" si="47"/>
        <v>27.908846573539989</v>
      </c>
    </row>
    <row r="440" spans="1:54" x14ac:dyDescent="0.25">
      <c r="A440" s="3">
        <v>40822</v>
      </c>
      <c r="B440" s="77">
        <v>7132</v>
      </c>
      <c r="C440" s="77">
        <v>967.22177999999997</v>
      </c>
      <c r="D440" s="77">
        <v>80.652500000000003</v>
      </c>
      <c r="E440" s="77">
        <f t="shared" si="42"/>
        <v>-612.45960000000014</v>
      </c>
      <c r="F440" s="77">
        <v>2.9279000000000002</v>
      </c>
      <c r="G440" s="77">
        <v>5.6917999999999997</v>
      </c>
      <c r="H440">
        <v>0</v>
      </c>
      <c r="I440" s="78">
        <v>7122</v>
      </c>
      <c r="J440">
        <v>201110</v>
      </c>
      <c r="K440" s="78">
        <v>7122</v>
      </c>
      <c r="L440" s="77">
        <f t="shared" si="41"/>
        <v>-10</v>
      </c>
      <c r="M440" s="78">
        <v>8019</v>
      </c>
      <c r="N440" s="78">
        <v>113.62421999999999</v>
      </c>
      <c r="O440" s="78">
        <v>5344</v>
      </c>
      <c r="P440" s="78">
        <v>19.01361</v>
      </c>
      <c r="Q440" s="144">
        <v>9355</v>
      </c>
      <c r="R440" s="78">
        <v>1109</v>
      </c>
      <c r="S440" s="78">
        <v>-2310</v>
      </c>
      <c r="T440" s="78">
        <v>116</v>
      </c>
      <c r="U440" s="78">
        <v>37179</v>
      </c>
      <c r="V440" s="219">
        <v>-3.1200408832943328E-3</v>
      </c>
      <c r="W440" s="78">
        <v>9933</v>
      </c>
      <c r="X440" s="78">
        <v>14767</v>
      </c>
      <c r="Y440" s="78">
        <v>7524</v>
      </c>
      <c r="Z440" s="78">
        <v>19432</v>
      </c>
      <c r="AA440" s="78">
        <v>110.57</v>
      </c>
      <c r="AB440" s="78">
        <v>98.01</v>
      </c>
      <c r="AC440" s="78">
        <v>78395</v>
      </c>
      <c r="AD440" s="104">
        <v>2.3734500000000001</v>
      </c>
      <c r="AE440" s="78">
        <v>69490</v>
      </c>
      <c r="AF440" s="104">
        <v>11.72512</v>
      </c>
      <c r="AG440" s="78">
        <v>-80636</v>
      </c>
      <c r="AH440" s="104">
        <v>-1.4696800000000001</v>
      </c>
      <c r="AI440" s="78">
        <v>-32012</v>
      </c>
      <c r="AJ440" s="104">
        <v>-9.9071800000000003</v>
      </c>
      <c r="AK440" s="78">
        <v>7600</v>
      </c>
      <c r="AL440" s="78">
        <v>5800</v>
      </c>
      <c r="AM440" s="8">
        <v>7100</v>
      </c>
      <c r="AN440" s="78">
        <v>362</v>
      </c>
      <c r="AO440" s="78">
        <v>8000</v>
      </c>
      <c r="AP440" s="78">
        <v>5800</v>
      </c>
      <c r="AQ440" s="78">
        <v>7100</v>
      </c>
      <c r="AR440" s="78">
        <v>657</v>
      </c>
      <c r="AS440" s="78">
        <v>0</v>
      </c>
      <c r="AT440" s="78">
        <v>0</v>
      </c>
      <c r="AU440" s="78">
        <v>0</v>
      </c>
      <c r="AV440" s="78">
        <v>0</v>
      </c>
      <c r="AW440" s="77">
        <v>35.92</v>
      </c>
      <c r="AX440" s="144">
        <f t="shared" si="43"/>
        <v>0.57999999999999996</v>
      </c>
      <c r="AY440" s="144">
        <f t="shared" si="44"/>
        <v>0.67</v>
      </c>
      <c r="AZ440" s="144">
        <f t="shared" si="45"/>
        <v>0.83</v>
      </c>
      <c r="BA440" s="54">
        <f t="shared" si="46"/>
        <v>41.968160563669151</v>
      </c>
      <c r="BB440" s="54">
        <f t="shared" si="47"/>
        <v>28.567839436330836</v>
      </c>
    </row>
    <row r="441" spans="1:54" x14ac:dyDescent="0.25">
      <c r="A441" s="3">
        <v>40823</v>
      </c>
      <c r="B441" s="77">
        <v>7211.96</v>
      </c>
      <c r="C441" s="77">
        <v>1020.43863</v>
      </c>
      <c r="D441" s="77">
        <v>28.255300000000002</v>
      </c>
      <c r="E441" s="77">
        <f t="shared" si="42"/>
        <v>-562.7646000000002</v>
      </c>
      <c r="F441" s="77">
        <v>19.113800000000001</v>
      </c>
      <c r="G441" s="77">
        <v>0.82830000000000004</v>
      </c>
      <c r="H441">
        <v>0</v>
      </c>
      <c r="I441" s="78">
        <v>7191</v>
      </c>
      <c r="J441">
        <v>201110</v>
      </c>
      <c r="K441" s="78">
        <v>7191</v>
      </c>
      <c r="L441" s="77">
        <f t="shared" si="41"/>
        <v>-20.960000000000036</v>
      </c>
      <c r="M441" s="78">
        <v>6077</v>
      </c>
      <c r="N441" s="78">
        <v>86.856350000000006</v>
      </c>
      <c r="O441" s="78">
        <v>6355</v>
      </c>
      <c r="P441" s="78">
        <v>22.833600000000001</v>
      </c>
      <c r="Q441" s="144">
        <v>7665.75</v>
      </c>
      <c r="R441" s="78">
        <v>1934</v>
      </c>
      <c r="S441" s="78">
        <v>-1244</v>
      </c>
      <c r="T441" s="78">
        <v>1853</v>
      </c>
      <c r="U441" s="78">
        <v>34653</v>
      </c>
      <c r="V441" s="219">
        <v>-5.3473003780336481E-2</v>
      </c>
      <c r="W441" s="78">
        <v>9540</v>
      </c>
      <c r="X441" s="78">
        <v>14449</v>
      </c>
      <c r="Y441" s="78">
        <v>7896</v>
      </c>
      <c r="Z441" s="78">
        <v>18257</v>
      </c>
      <c r="AA441" s="78">
        <v>117.41</v>
      </c>
      <c r="AB441" s="78">
        <v>99.28</v>
      </c>
      <c r="AC441" s="78">
        <v>88464</v>
      </c>
      <c r="AD441" s="104">
        <v>2.5922100000000001</v>
      </c>
      <c r="AE441" s="78">
        <v>74458</v>
      </c>
      <c r="AF441" s="104">
        <v>11.3772</v>
      </c>
      <c r="AG441" s="78">
        <v>-78912</v>
      </c>
      <c r="AH441" s="104">
        <v>-1.51614</v>
      </c>
      <c r="AI441" s="78">
        <v>-32563</v>
      </c>
      <c r="AJ441" s="104">
        <v>-9.2798499999999997</v>
      </c>
      <c r="AK441" s="78">
        <v>7600</v>
      </c>
      <c r="AL441" s="78">
        <v>5800</v>
      </c>
      <c r="AM441" s="8">
        <v>7200</v>
      </c>
      <c r="AN441" s="78">
        <v>322</v>
      </c>
      <c r="AO441" s="78">
        <v>8000</v>
      </c>
      <c r="AP441" s="78">
        <v>5800</v>
      </c>
      <c r="AQ441" s="78">
        <v>7200</v>
      </c>
      <c r="AR441" s="78">
        <v>605</v>
      </c>
      <c r="AS441" s="78">
        <v>0</v>
      </c>
      <c r="AT441" s="78">
        <v>0</v>
      </c>
      <c r="AU441" s="78">
        <v>0</v>
      </c>
      <c r="AV441" s="78">
        <v>0</v>
      </c>
      <c r="AW441" s="77">
        <v>33.86</v>
      </c>
      <c r="AX441" s="144">
        <f t="shared" si="43"/>
        <v>0.44</v>
      </c>
      <c r="AY441" s="144">
        <f t="shared" si="44"/>
        <v>0.53</v>
      </c>
      <c r="AZ441" s="144">
        <f t="shared" si="45"/>
        <v>0.76</v>
      </c>
      <c r="BA441" s="54">
        <f t="shared" si="46"/>
        <v>41.780918312606744</v>
      </c>
      <c r="BB441" s="54">
        <f t="shared" si="47"/>
        <v>29.101081687393261</v>
      </c>
    </row>
    <row r="442" spans="1:54" x14ac:dyDescent="0.25">
      <c r="A442" s="3">
        <v>40827</v>
      </c>
      <c r="B442" s="77">
        <v>7398.71</v>
      </c>
      <c r="C442" s="77">
        <v>1125.14788</v>
      </c>
      <c r="D442" s="77">
        <v>78.875600000000006</v>
      </c>
      <c r="E442" s="77">
        <f t="shared" si="42"/>
        <v>-511.38670000000008</v>
      </c>
      <c r="F442" s="77">
        <v>14.387499999999999</v>
      </c>
      <c r="G442" s="77">
        <v>13.635399999999999</v>
      </c>
      <c r="H442">
        <v>0</v>
      </c>
      <c r="I442" s="78">
        <v>7407</v>
      </c>
      <c r="J442">
        <v>201110</v>
      </c>
      <c r="K442" s="78">
        <v>7407</v>
      </c>
      <c r="L442" s="77">
        <f t="shared" si="41"/>
        <v>8.2899999999999636</v>
      </c>
      <c r="M442" s="78">
        <v>6169</v>
      </c>
      <c r="N442" s="78">
        <v>90.705939999999998</v>
      </c>
      <c r="O442" s="78">
        <v>7244</v>
      </c>
      <c r="P442" s="78">
        <v>26.79993</v>
      </c>
      <c r="Q442" s="144">
        <v>7980</v>
      </c>
      <c r="R442" s="78">
        <v>2352</v>
      </c>
      <c r="S442" s="78">
        <v>618</v>
      </c>
      <c r="T442" s="78">
        <v>5506</v>
      </c>
      <c r="U442" s="78">
        <v>31168</v>
      </c>
      <c r="V442" s="219">
        <v>-0.17665554414784393</v>
      </c>
      <c r="W442" s="78">
        <v>9396</v>
      </c>
      <c r="X442" s="78">
        <v>11342</v>
      </c>
      <c r="Y442" s="78">
        <v>8704</v>
      </c>
      <c r="Z442" s="78">
        <v>15326</v>
      </c>
      <c r="AA442" s="78">
        <v>132.57</v>
      </c>
      <c r="AB442" s="78">
        <v>105.53</v>
      </c>
      <c r="AC442" s="78">
        <v>102915</v>
      </c>
      <c r="AD442" s="104">
        <v>4.1766100000000002</v>
      </c>
      <c r="AE442" s="78">
        <v>83511</v>
      </c>
      <c r="AF442" s="104">
        <v>9.9630799999999997</v>
      </c>
      <c r="AG442" s="78">
        <v>-76887</v>
      </c>
      <c r="AH442" s="104">
        <v>-2.27725</v>
      </c>
      <c r="AI442" s="78">
        <v>-49835</v>
      </c>
      <c r="AJ442" s="104">
        <v>-8.4368999999999996</v>
      </c>
      <c r="AK442" s="78">
        <v>7600</v>
      </c>
      <c r="AL442" s="78">
        <v>5800</v>
      </c>
      <c r="AM442" s="8">
        <v>7400</v>
      </c>
      <c r="AN442" s="78">
        <v>230</v>
      </c>
      <c r="AO442" s="78">
        <v>8000</v>
      </c>
      <c r="AP442" s="78">
        <v>5800</v>
      </c>
      <c r="AQ442" s="78">
        <v>7400</v>
      </c>
      <c r="AR442" s="78">
        <v>502</v>
      </c>
      <c r="AS442" s="78">
        <v>0</v>
      </c>
      <c r="AT442" s="78">
        <v>0</v>
      </c>
      <c r="AU442" s="78">
        <v>0</v>
      </c>
      <c r="AV442" s="78">
        <v>0</v>
      </c>
      <c r="AW442" s="77">
        <v>30.29</v>
      </c>
      <c r="AX442" s="144">
        <f t="shared" si="43"/>
        <v>0.2</v>
      </c>
      <c r="AY442" s="144">
        <f t="shared" si="44"/>
        <v>0.3</v>
      </c>
      <c r="AZ442" s="144">
        <f t="shared" si="45"/>
        <v>0.65</v>
      </c>
      <c r="BA442" s="54">
        <f t="shared" si="46"/>
        <v>41.689300993845187</v>
      </c>
      <c r="BB442" s="54">
        <f t="shared" si="47"/>
        <v>29.260699006154816</v>
      </c>
    </row>
    <row r="443" spans="1:54" x14ac:dyDescent="0.25">
      <c r="A443" s="3">
        <v>40828</v>
      </c>
      <c r="B443" s="77">
        <v>7382.35</v>
      </c>
      <c r="C443" s="77">
        <v>974.64693</v>
      </c>
      <c r="D443" s="77">
        <v>34.991399999999999</v>
      </c>
      <c r="E443" s="77">
        <f t="shared" si="42"/>
        <v>-326.64010000000007</v>
      </c>
      <c r="F443" s="77">
        <v>9.1753999999999998</v>
      </c>
      <c r="G443" s="77">
        <v>4.7724000000000002</v>
      </c>
      <c r="H443">
        <v>0</v>
      </c>
      <c r="I443" s="78">
        <v>7388</v>
      </c>
      <c r="J443">
        <v>201110</v>
      </c>
      <c r="K443" s="78">
        <v>7388</v>
      </c>
      <c r="L443" s="77">
        <f t="shared" si="41"/>
        <v>5.6499999999996362</v>
      </c>
      <c r="M443" s="78">
        <v>3502</v>
      </c>
      <c r="N443" s="78">
        <v>51.111150000000002</v>
      </c>
      <c r="O443" s="78">
        <v>6866</v>
      </c>
      <c r="P443" s="78">
        <v>25.341259999999998</v>
      </c>
      <c r="Q443" s="144">
        <v>5218.5</v>
      </c>
      <c r="R443" s="78">
        <v>2193</v>
      </c>
      <c r="S443" s="78">
        <v>1605</v>
      </c>
      <c r="T443" s="78">
        <v>4614</v>
      </c>
      <c r="U443" s="78">
        <v>32056</v>
      </c>
      <c r="V443" s="219">
        <v>-0.14393561267781382</v>
      </c>
      <c r="W443" s="78">
        <v>10020</v>
      </c>
      <c r="X443" s="78">
        <v>11490</v>
      </c>
      <c r="Y443" s="78">
        <v>10582</v>
      </c>
      <c r="Z443" s="78">
        <v>15586</v>
      </c>
      <c r="AA443" s="78">
        <v>101.53</v>
      </c>
      <c r="AB443" s="78">
        <v>104.57</v>
      </c>
      <c r="AC443" s="78">
        <v>100221</v>
      </c>
      <c r="AD443" s="104">
        <v>3.64499</v>
      </c>
      <c r="AE443" s="78">
        <v>81258</v>
      </c>
      <c r="AF443" s="104">
        <v>10.12285</v>
      </c>
      <c r="AG443" s="78">
        <v>-83490</v>
      </c>
      <c r="AH443" s="104">
        <v>-2.2043499999999998</v>
      </c>
      <c r="AI443" s="78">
        <v>-44449</v>
      </c>
      <c r="AJ443" s="104">
        <v>-8.5715000000000003</v>
      </c>
      <c r="AK443" s="78">
        <v>7600</v>
      </c>
      <c r="AL443" s="78">
        <v>5800</v>
      </c>
      <c r="AM443" s="8">
        <v>7400</v>
      </c>
      <c r="AN443" s="78">
        <v>198</v>
      </c>
      <c r="AO443" s="78">
        <v>8000</v>
      </c>
      <c r="AP443" s="78">
        <v>5800</v>
      </c>
      <c r="AQ443" s="78">
        <v>7400</v>
      </c>
      <c r="AR443" s="78">
        <v>479</v>
      </c>
      <c r="AS443" s="78">
        <v>0</v>
      </c>
      <c r="AT443" s="78">
        <v>0</v>
      </c>
      <c r="AU443" s="78">
        <v>0</v>
      </c>
      <c r="AV443" s="78">
        <v>0</v>
      </c>
      <c r="AW443" s="77">
        <v>28.91</v>
      </c>
      <c r="AX443" s="144">
        <f t="shared" si="43"/>
        <v>0.13</v>
      </c>
      <c r="AY443" s="144">
        <f t="shared" si="44"/>
        <v>0.2</v>
      </c>
      <c r="AZ443" s="144">
        <f t="shared" si="45"/>
        <v>0.6</v>
      </c>
      <c r="BA443" s="54">
        <f t="shared" si="46"/>
        <v>42.073132975431555</v>
      </c>
      <c r="BB443" s="54">
        <f t="shared" si="47"/>
        <v>28.366867024568442</v>
      </c>
    </row>
    <row r="444" spans="1:54" x14ac:dyDescent="0.25">
      <c r="A444" s="3">
        <v>40829</v>
      </c>
      <c r="B444" s="77">
        <v>7428.33</v>
      </c>
      <c r="C444" s="77">
        <v>1077.98189</v>
      </c>
      <c r="D444" s="77">
        <v>79.618300000000005</v>
      </c>
      <c r="E444" s="77">
        <f t="shared" si="42"/>
        <v>-149.55420000000001</v>
      </c>
      <c r="F444" s="77">
        <v>-2.4569000000000001</v>
      </c>
      <c r="G444" s="77">
        <v>-3.1992000000000003</v>
      </c>
      <c r="H444">
        <v>0</v>
      </c>
      <c r="I444" s="78">
        <v>7390</v>
      </c>
      <c r="J444">
        <v>201110</v>
      </c>
      <c r="K444" s="78">
        <v>7390</v>
      </c>
      <c r="L444" s="77">
        <f t="shared" si="41"/>
        <v>-38.329999999999927</v>
      </c>
      <c r="M444" s="78">
        <v>446</v>
      </c>
      <c r="N444" s="78">
        <v>5.9351599999999998</v>
      </c>
      <c r="O444" s="78">
        <v>6331</v>
      </c>
      <c r="P444" s="78">
        <v>23.370429999999999</v>
      </c>
      <c r="Q444" s="144">
        <v>2028.75</v>
      </c>
      <c r="R444" s="78">
        <v>2167</v>
      </c>
      <c r="S444" s="78">
        <v>1262</v>
      </c>
      <c r="T444" s="78">
        <v>2619</v>
      </c>
      <c r="U444" s="78">
        <v>35006</v>
      </c>
      <c r="V444" s="219">
        <v>-7.48157458721362E-2</v>
      </c>
      <c r="W444" s="78">
        <v>9643</v>
      </c>
      <c r="X444" s="78">
        <v>13806</v>
      </c>
      <c r="Y444" s="78">
        <v>7936</v>
      </c>
      <c r="Z444" s="78">
        <v>10359</v>
      </c>
      <c r="AA444" s="78">
        <v>93.96</v>
      </c>
      <c r="AB444" s="78">
        <v>104.31</v>
      </c>
      <c r="AC444" s="78">
        <v>93485</v>
      </c>
      <c r="AD444" s="104">
        <v>3.2011400000000001</v>
      </c>
      <c r="AE444" s="78">
        <v>75936</v>
      </c>
      <c r="AF444" s="104">
        <v>9.5515799999999995</v>
      </c>
      <c r="AG444" s="78">
        <v>-78218</v>
      </c>
      <c r="AH444" s="104">
        <v>-1.63625</v>
      </c>
      <c r="AI444" s="78">
        <v>-40591</v>
      </c>
      <c r="AJ444" s="104">
        <v>-8.2358100000000007</v>
      </c>
      <c r="AK444" s="78">
        <v>7600</v>
      </c>
      <c r="AL444" s="78">
        <v>5800</v>
      </c>
      <c r="AM444" s="8">
        <v>7400</v>
      </c>
      <c r="AN444" s="78">
        <v>168</v>
      </c>
      <c r="AO444" s="78">
        <v>8000</v>
      </c>
      <c r="AP444" s="78">
        <v>5800</v>
      </c>
      <c r="AQ444" s="78">
        <v>7400</v>
      </c>
      <c r="AR444" s="78">
        <v>437</v>
      </c>
      <c r="AS444" s="78">
        <v>0</v>
      </c>
      <c r="AT444" s="78">
        <v>0</v>
      </c>
      <c r="AU444" s="78">
        <v>0</v>
      </c>
      <c r="AV444" s="78">
        <v>0</v>
      </c>
      <c r="AW444" s="77">
        <v>27.03</v>
      </c>
      <c r="AX444" s="144">
        <f t="shared" si="43"/>
        <v>0</v>
      </c>
      <c r="AY444" s="144">
        <f t="shared" si="44"/>
        <v>0.1</v>
      </c>
      <c r="AZ444" s="144">
        <f t="shared" si="45"/>
        <v>0.55000000000000004</v>
      </c>
      <c r="BA444" s="54">
        <f t="shared" si="46"/>
        <v>42.499291514450967</v>
      </c>
      <c r="BB444" s="54">
        <f t="shared" si="47"/>
        <v>27.014708485549018</v>
      </c>
    </row>
    <row r="445" spans="1:54" x14ac:dyDescent="0.25">
      <c r="A445" s="3">
        <v>40830</v>
      </c>
      <c r="B445" s="77">
        <v>7358.08</v>
      </c>
      <c r="C445" s="77">
        <v>856.64545999999996</v>
      </c>
      <c r="D445" s="77">
        <v>24.159299999999998</v>
      </c>
      <c r="E445" s="77">
        <f t="shared" si="42"/>
        <v>-140.30370000000005</v>
      </c>
      <c r="F445" s="77">
        <v>-2.5558000000000001</v>
      </c>
      <c r="G445" s="77">
        <v>-3.5980000000000003</v>
      </c>
      <c r="H445">
        <v>0</v>
      </c>
      <c r="I445" s="78">
        <v>7377</v>
      </c>
      <c r="J445">
        <v>201110</v>
      </c>
      <c r="K445" s="78">
        <v>7377</v>
      </c>
      <c r="L445" s="77">
        <f t="shared" si="41"/>
        <v>18.920000000000073</v>
      </c>
      <c r="M445" s="78">
        <v>1303</v>
      </c>
      <c r="N445" s="78">
        <v>18.521090000000001</v>
      </c>
      <c r="O445" s="78">
        <v>6350</v>
      </c>
      <c r="P445" s="78">
        <v>23.374849999999999</v>
      </c>
      <c r="Q445" s="144">
        <v>2890.5</v>
      </c>
      <c r="R445" s="78">
        <v>2215</v>
      </c>
      <c r="S445" s="78">
        <v>-475</v>
      </c>
      <c r="T445" s="78">
        <v>3611</v>
      </c>
      <c r="U445" s="78">
        <v>34545</v>
      </c>
      <c r="V445" s="219">
        <v>-0.10453032276740483</v>
      </c>
      <c r="W445" s="78">
        <v>9332</v>
      </c>
      <c r="X445" s="78">
        <v>13995</v>
      </c>
      <c r="Y445" s="78">
        <v>7718</v>
      </c>
      <c r="Z445" s="78">
        <v>11854</v>
      </c>
      <c r="AA445" s="78">
        <v>94.87</v>
      </c>
      <c r="AB445" s="78">
        <v>104.45</v>
      </c>
      <c r="AC445" s="78">
        <v>91287</v>
      </c>
      <c r="AD445" s="104">
        <v>2.9438599999999999</v>
      </c>
      <c r="AE445" s="78">
        <v>85584</v>
      </c>
      <c r="AF445" s="104">
        <v>10.084680000000001</v>
      </c>
      <c r="AG445" s="78">
        <v>-79901</v>
      </c>
      <c r="AH445" s="104">
        <v>-1.5468500000000001</v>
      </c>
      <c r="AI445" s="78">
        <v>-51892</v>
      </c>
      <c r="AJ445" s="104">
        <v>-8.6569000000000003</v>
      </c>
      <c r="AK445" s="78">
        <v>7600</v>
      </c>
      <c r="AL445" s="78">
        <v>5800</v>
      </c>
      <c r="AM445" s="8">
        <v>7400</v>
      </c>
      <c r="AN445" s="78">
        <v>140</v>
      </c>
      <c r="AO445" s="78">
        <v>7800</v>
      </c>
      <c r="AP445" s="78">
        <v>5800</v>
      </c>
      <c r="AQ445" s="78">
        <v>7400</v>
      </c>
      <c r="AR445" s="78">
        <v>431</v>
      </c>
      <c r="AS445" s="78">
        <v>0</v>
      </c>
      <c r="AT445" s="78">
        <v>0</v>
      </c>
      <c r="AU445" s="78">
        <v>0</v>
      </c>
      <c r="AV445" s="78">
        <v>0</v>
      </c>
      <c r="AW445" s="77">
        <v>26.74</v>
      </c>
      <c r="AX445" s="144">
        <f t="shared" si="43"/>
        <v>0</v>
      </c>
      <c r="AY445" s="144">
        <f t="shared" si="44"/>
        <v>0.08</v>
      </c>
      <c r="AZ445" s="144">
        <f t="shared" si="45"/>
        <v>0.54</v>
      </c>
      <c r="BA445" s="54">
        <f t="shared" si="46"/>
        <v>42.926612652549338</v>
      </c>
      <c r="BB445" s="54">
        <f t="shared" si="47"/>
        <v>25.862387347450653</v>
      </c>
    </row>
    <row r="446" spans="1:54" x14ac:dyDescent="0.25">
      <c r="A446" s="3">
        <v>40833</v>
      </c>
      <c r="B446" s="77">
        <v>7461.12</v>
      </c>
      <c r="C446" s="77">
        <v>841.83088999999995</v>
      </c>
      <c r="D446" s="77">
        <v>77.879099999999994</v>
      </c>
      <c r="E446" s="77">
        <f t="shared" si="42"/>
        <v>-178.28800000000018</v>
      </c>
      <c r="F446" s="77">
        <v>6.2998000000000003</v>
      </c>
      <c r="G446" s="77">
        <v>8.6662999999999997</v>
      </c>
      <c r="H446">
        <v>0</v>
      </c>
      <c r="I446" s="78">
        <v>7453</v>
      </c>
      <c r="J446">
        <v>201110</v>
      </c>
      <c r="K446" s="78">
        <v>7453</v>
      </c>
      <c r="L446" s="77">
        <f t="shared" si="41"/>
        <v>-8.1199999999998909</v>
      </c>
      <c r="M446" s="78">
        <v>-22</v>
      </c>
      <c r="N446" s="78">
        <v>-0.96301000000000003</v>
      </c>
      <c r="O446" s="78">
        <v>6323</v>
      </c>
      <c r="P446" s="78">
        <v>23.521629999999998</v>
      </c>
      <c r="Q446" s="144">
        <v>1558.75</v>
      </c>
      <c r="R446" s="78">
        <v>2474</v>
      </c>
      <c r="S446" s="78">
        <v>-275</v>
      </c>
      <c r="T446" s="78">
        <v>4817</v>
      </c>
      <c r="U446" s="78">
        <v>35266</v>
      </c>
      <c r="V446" s="219">
        <v>-0.13659048375205579</v>
      </c>
      <c r="W446" s="78">
        <v>9775</v>
      </c>
      <c r="X446" s="78">
        <v>11610</v>
      </c>
      <c r="Y446" s="78">
        <v>8048</v>
      </c>
      <c r="Z446" s="78">
        <v>12216</v>
      </c>
      <c r="AA446" s="78">
        <v>91.46</v>
      </c>
      <c r="AB446" s="78">
        <v>104.51</v>
      </c>
      <c r="AC446" s="78">
        <v>99827</v>
      </c>
      <c r="AD446" s="104">
        <v>3.56135</v>
      </c>
      <c r="AE446" s="78">
        <v>92413</v>
      </c>
      <c r="AF446" s="104">
        <v>9.5203500000000005</v>
      </c>
      <c r="AG446" s="78">
        <v>-80080</v>
      </c>
      <c r="AH446" s="104">
        <v>-1.6969000000000001</v>
      </c>
      <c r="AI446" s="78">
        <v>-54964</v>
      </c>
      <c r="AJ446" s="104">
        <v>-8.0451599999999992</v>
      </c>
      <c r="AK446" s="78">
        <v>7600</v>
      </c>
      <c r="AL446" s="78">
        <v>5800</v>
      </c>
      <c r="AM446" s="8">
        <v>7500</v>
      </c>
      <c r="AN446" s="78">
        <v>105</v>
      </c>
      <c r="AO446" s="78">
        <v>7800</v>
      </c>
      <c r="AP446" s="78">
        <v>5800</v>
      </c>
      <c r="AQ446" s="78">
        <v>7400</v>
      </c>
      <c r="AR446" s="78">
        <v>401</v>
      </c>
      <c r="AS446" s="78">
        <v>0</v>
      </c>
      <c r="AT446" s="78">
        <v>0</v>
      </c>
      <c r="AU446" s="78">
        <v>0</v>
      </c>
      <c r="AV446" s="78">
        <v>0</v>
      </c>
      <c r="AW446" s="77">
        <v>26.2</v>
      </c>
      <c r="AX446" s="144">
        <f t="shared" si="43"/>
        <v>0</v>
      </c>
      <c r="AY446" s="144">
        <f t="shared" si="44"/>
        <v>0.02</v>
      </c>
      <c r="AZ446" s="144">
        <f t="shared" si="45"/>
        <v>0.51</v>
      </c>
      <c r="BA446" s="54">
        <f t="shared" si="46"/>
        <v>43.332494622536345</v>
      </c>
      <c r="BB446" s="54">
        <f t="shared" si="47"/>
        <v>24.983505377463658</v>
      </c>
    </row>
    <row r="447" spans="1:54" x14ac:dyDescent="0.25">
      <c r="A447" s="3">
        <v>40834</v>
      </c>
      <c r="B447" s="77">
        <v>7359.48</v>
      </c>
      <c r="C447" s="77">
        <v>761.78846999999996</v>
      </c>
      <c r="D447" s="77">
        <v>-27.437199999999997</v>
      </c>
      <c r="E447" s="77">
        <f t="shared" si="42"/>
        <v>-160.4752</v>
      </c>
      <c r="F447" s="77">
        <v>-8.3414999999999999</v>
      </c>
      <c r="G447" s="77">
        <v>-7.5619000000000005</v>
      </c>
      <c r="H447">
        <v>0</v>
      </c>
      <c r="I447" s="78">
        <v>7337</v>
      </c>
      <c r="J447">
        <v>201110</v>
      </c>
      <c r="K447" s="78">
        <v>7337</v>
      </c>
      <c r="L447" s="77">
        <f t="shared" si="41"/>
        <v>-22.479999999999563</v>
      </c>
      <c r="M447" s="78">
        <v>-129</v>
      </c>
      <c r="N447" s="78">
        <v>-2.4666100000000002</v>
      </c>
      <c r="O447" s="78">
        <v>6984</v>
      </c>
      <c r="P447" s="78">
        <v>25.57057</v>
      </c>
      <c r="Q447" s="144">
        <v>1617</v>
      </c>
      <c r="R447" s="78">
        <v>2554</v>
      </c>
      <c r="S447" s="78">
        <v>-657</v>
      </c>
      <c r="T447" s="78">
        <v>6450</v>
      </c>
      <c r="U447" s="78">
        <v>37460</v>
      </c>
      <c r="V447" s="219">
        <v>-0.17218366257341164</v>
      </c>
      <c r="W447" s="78">
        <v>9075</v>
      </c>
      <c r="X447" s="78">
        <v>10911</v>
      </c>
      <c r="Y447" s="78">
        <v>7681</v>
      </c>
      <c r="Z447" s="78">
        <v>12046</v>
      </c>
      <c r="AA447" s="78">
        <v>98.37</v>
      </c>
      <c r="AB447" s="78">
        <v>101.94</v>
      </c>
      <c r="AC447" s="78">
        <v>107338</v>
      </c>
      <c r="AD447" s="104">
        <v>2.8200099999999999</v>
      </c>
      <c r="AE447" s="78">
        <v>105882</v>
      </c>
      <c r="AF447" s="104">
        <v>10.743980000000001</v>
      </c>
      <c r="AG447" s="78">
        <v>-97405</v>
      </c>
      <c r="AH447" s="104">
        <v>-1.4789000000000001</v>
      </c>
      <c r="AI447" s="78">
        <v>-52081</v>
      </c>
      <c r="AJ447" s="104">
        <v>-8.29697</v>
      </c>
      <c r="AK447" s="78">
        <v>7600</v>
      </c>
      <c r="AL447" s="78">
        <v>5800</v>
      </c>
      <c r="AM447" s="8">
        <v>7300</v>
      </c>
      <c r="AN447" s="78">
        <v>102.5</v>
      </c>
      <c r="AO447" s="78">
        <v>7800</v>
      </c>
      <c r="AP447" s="78">
        <v>5800</v>
      </c>
      <c r="AQ447" s="78">
        <v>7300</v>
      </c>
      <c r="AR447" s="78">
        <v>417</v>
      </c>
      <c r="AS447" s="78">
        <v>0</v>
      </c>
      <c r="AT447" s="78">
        <v>0</v>
      </c>
      <c r="AU447" s="78">
        <v>0</v>
      </c>
      <c r="AV447" s="78">
        <v>0</v>
      </c>
      <c r="AW447" s="77">
        <v>27.24</v>
      </c>
      <c r="AX447" s="144">
        <f t="shared" si="43"/>
        <v>0.1</v>
      </c>
      <c r="AY447" s="144">
        <f t="shared" si="44"/>
        <v>0.12</v>
      </c>
      <c r="AZ447" s="144">
        <f t="shared" si="45"/>
        <v>0.55000000000000004</v>
      </c>
      <c r="BA447" s="54">
        <f t="shared" si="46"/>
        <v>43.56622028725225</v>
      </c>
      <c r="BB447" s="54">
        <f t="shared" si="47"/>
        <v>24.292779712747748</v>
      </c>
    </row>
    <row r="448" spans="1:54" x14ac:dyDescent="0.25">
      <c r="A448" s="3">
        <v>40835</v>
      </c>
      <c r="B448" s="77">
        <v>7353.37</v>
      </c>
      <c r="C448" s="77">
        <v>783.03557000000001</v>
      </c>
      <c r="D448" s="77">
        <v>-23.067600000000002</v>
      </c>
      <c r="E448" s="77">
        <f t="shared" si="42"/>
        <v>-129.435</v>
      </c>
      <c r="F448" s="77">
        <v>-3.4662000000000002</v>
      </c>
      <c r="G448" s="77">
        <v>-6.8689999999999998</v>
      </c>
      <c r="H448" t="s">
        <v>1627</v>
      </c>
      <c r="I448" s="78">
        <v>7330</v>
      </c>
      <c r="J448">
        <v>201111</v>
      </c>
      <c r="K448" s="78">
        <v>7337</v>
      </c>
      <c r="L448" s="77">
        <f t="shared" si="41"/>
        <v>-16.369999999999891</v>
      </c>
      <c r="M448" s="78">
        <v>1860</v>
      </c>
      <c r="N448" s="78">
        <v>26.800229999999999</v>
      </c>
      <c r="O448" s="78">
        <v>6129</v>
      </c>
      <c r="P448" s="78">
        <v>22.472580000000001</v>
      </c>
      <c r="Q448" s="144">
        <v>3392.25</v>
      </c>
      <c r="R448" s="78">
        <v>2968</v>
      </c>
      <c r="S448" s="78">
        <v>-1526</v>
      </c>
      <c r="T448" s="78">
        <v>1837</v>
      </c>
      <c r="U448" s="78">
        <v>26348</v>
      </c>
      <c r="V448" s="219">
        <v>-6.9720661909822373E-2</v>
      </c>
      <c r="W448" s="78">
        <v>5122</v>
      </c>
      <c r="X448" s="78">
        <v>9497</v>
      </c>
      <c r="Y448" s="78">
        <v>3548</v>
      </c>
      <c r="Z448" s="78">
        <v>8809</v>
      </c>
      <c r="AA448" s="78">
        <v>87.26</v>
      </c>
      <c r="AB448" s="78">
        <v>100.41</v>
      </c>
      <c r="AC448" s="78">
        <v>39983</v>
      </c>
      <c r="AD448" s="104">
        <v>1.71705</v>
      </c>
      <c r="AE448" s="78">
        <v>55335</v>
      </c>
      <c r="AF448" s="104">
        <v>9.4763900000000003</v>
      </c>
      <c r="AG448" s="78">
        <v>-17275</v>
      </c>
      <c r="AH448" s="104">
        <v>-0.71899000000000002</v>
      </c>
      <c r="AI448" s="78">
        <v>-7910</v>
      </c>
      <c r="AJ448" s="104">
        <v>-7.6771200000000004</v>
      </c>
      <c r="AK448" s="78">
        <v>7800</v>
      </c>
      <c r="AL448" s="78">
        <v>5800</v>
      </c>
      <c r="AM448" s="8">
        <v>7300</v>
      </c>
      <c r="AN448" s="78">
        <v>403</v>
      </c>
      <c r="AO448" s="78">
        <v>8000</v>
      </c>
      <c r="AP448" s="78">
        <v>6600</v>
      </c>
      <c r="AQ448" s="78">
        <v>7300</v>
      </c>
      <c r="AR448" s="78">
        <v>613</v>
      </c>
      <c r="AS448" s="78">
        <v>0</v>
      </c>
      <c r="AT448" s="78">
        <v>0</v>
      </c>
      <c r="AU448" s="78">
        <v>0</v>
      </c>
      <c r="AV448" s="78">
        <v>0</v>
      </c>
      <c r="AW448" s="77">
        <v>26.84</v>
      </c>
      <c r="AX448" s="144">
        <f t="shared" si="43"/>
        <v>0.06</v>
      </c>
      <c r="AY448" s="144">
        <f t="shared" si="44"/>
        <v>0.1</v>
      </c>
      <c r="AZ448" s="144">
        <f t="shared" si="45"/>
        <v>0.53</v>
      </c>
      <c r="BA448" s="54">
        <f t="shared" si="46"/>
        <v>43.788689601394033</v>
      </c>
      <c r="BB448" s="54">
        <f t="shared" si="47"/>
        <v>23.546310398605975</v>
      </c>
    </row>
    <row r="449" spans="1:54" x14ac:dyDescent="0.25">
      <c r="A449" s="3">
        <v>40836</v>
      </c>
      <c r="B449" s="77">
        <v>7244.32</v>
      </c>
      <c r="C449" s="77">
        <v>791.44826</v>
      </c>
      <c r="D449" s="77">
        <v>-96.245100000000008</v>
      </c>
      <c r="E449" s="77">
        <f t="shared" si="42"/>
        <v>-253.72790000000006</v>
      </c>
      <c r="F449" s="77">
        <v>-10.2515</v>
      </c>
      <c r="G449" s="77">
        <v>-10.9968</v>
      </c>
      <c r="H449">
        <v>0</v>
      </c>
      <c r="I449" s="78">
        <v>7213</v>
      </c>
      <c r="J449">
        <v>201111</v>
      </c>
      <c r="K449" s="78">
        <v>7213</v>
      </c>
      <c r="L449" s="77">
        <f t="shared" si="41"/>
        <v>-31.319999999999709</v>
      </c>
      <c r="M449" s="78">
        <v>-1200</v>
      </c>
      <c r="N449" s="78">
        <v>-17.775369999999999</v>
      </c>
      <c r="O449" s="78">
        <v>5497</v>
      </c>
      <c r="P449" s="78">
        <v>19.834599999999998</v>
      </c>
      <c r="Q449" s="144">
        <v>174.25</v>
      </c>
      <c r="R449" s="78">
        <v>2609</v>
      </c>
      <c r="S449" s="78">
        <v>-3306</v>
      </c>
      <c r="T449" s="78">
        <v>-1785</v>
      </c>
      <c r="U449" s="78">
        <v>34527</v>
      </c>
      <c r="V449" s="219">
        <v>5.1698670605612999E-2</v>
      </c>
      <c r="W449" s="78">
        <v>1253</v>
      </c>
      <c r="X449" s="78">
        <v>6332</v>
      </c>
      <c r="Y449" s="78">
        <v>-1129</v>
      </c>
      <c r="Z449" s="78">
        <v>6057</v>
      </c>
      <c r="AA449" s="78">
        <v>97.93</v>
      </c>
      <c r="AB449" s="78">
        <v>82.32</v>
      </c>
      <c r="AC449" s="78">
        <v>56599</v>
      </c>
      <c r="AD449" s="104">
        <v>1.7351300000000001</v>
      </c>
      <c r="AE449" s="78">
        <v>73682</v>
      </c>
      <c r="AF449" s="104">
        <v>11.346819999999999</v>
      </c>
      <c r="AG449" s="78">
        <v>-21983</v>
      </c>
      <c r="AH449" s="104">
        <v>-0.63866000000000001</v>
      </c>
      <c r="AI449" s="78">
        <v>-11954</v>
      </c>
      <c r="AJ449" s="104">
        <v>-8.2092899999999993</v>
      </c>
      <c r="AK449" s="78">
        <v>7800</v>
      </c>
      <c r="AL449" s="78">
        <v>6800</v>
      </c>
      <c r="AM449" s="8">
        <v>7200</v>
      </c>
      <c r="AN449" s="78">
        <v>433</v>
      </c>
      <c r="AO449" s="78">
        <v>8000</v>
      </c>
      <c r="AP449" s="78">
        <v>6600</v>
      </c>
      <c r="AQ449" s="78">
        <v>7200</v>
      </c>
      <c r="AR449" s="78">
        <v>649</v>
      </c>
      <c r="AS449" s="78">
        <v>0</v>
      </c>
      <c r="AT449" s="78">
        <v>0</v>
      </c>
      <c r="AU449" s="78">
        <v>0</v>
      </c>
      <c r="AV449" s="78">
        <v>0</v>
      </c>
      <c r="AW449" s="77">
        <v>29.45</v>
      </c>
      <c r="AX449" s="144">
        <f t="shared" si="43"/>
        <v>0.2</v>
      </c>
      <c r="AY449" s="144">
        <f t="shared" si="44"/>
        <v>0.26</v>
      </c>
      <c r="AZ449" s="144">
        <f t="shared" si="45"/>
        <v>0.61</v>
      </c>
      <c r="BA449" s="54">
        <f t="shared" si="46"/>
        <v>43.82052133627095</v>
      </c>
      <c r="BB449" s="54">
        <f t="shared" si="47"/>
        <v>23.336478663729075</v>
      </c>
    </row>
    <row r="450" spans="1:54" x14ac:dyDescent="0.25">
      <c r="A450" s="3">
        <v>40837</v>
      </c>
      <c r="B450" s="77">
        <v>7254.51</v>
      </c>
      <c r="C450" s="77">
        <v>659.65868999999998</v>
      </c>
      <c r="D450" s="77">
        <v>-20.963200000000001</v>
      </c>
      <c r="E450" s="77">
        <f t="shared" si="42"/>
        <v>-70.923599999999993</v>
      </c>
      <c r="F450" s="77">
        <v>-19.527699999999999</v>
      </c>
      <c r="G450" s="77">
        <v>1.9598</v>
      </c>
      <c r="H450">
        <v>0</v>
      </c>
      <c r="I450" s="78">
        <v>7258</v>
      </c>
      <c r="J450">
        <v>201111</v>
      </c>
      <c r="K450" s="78">
        <v>7258</v>
      </c>
      <c r="L450" s="77">
        <f t="shared" si="41"/>
        <v>3.4899999999997817</v>
      </c>
      <c r="M450" s="78">
        <v>-726</v>
      </c>
      <c r="N450" s="78">
        <v>-11.00159</v>
      </c>
      <c r="O450" s="78">
        <v>6288</v>
      </c>
      <c r="P450" s="78">
        <v>22.827030000000001</v>
      </c>
      <c r="Q450" s="144">
        <v>846</v>
      </c>
      <c r="R450" s="78">
        <v>2565</v>
      </c>
      <c r="S450" s="78">
        <v>-3565</v>
      </c>
      <c r="T450" s="78">
        <v>-970</v>
      </c>
      <c r="U450" s="78">
        <v>34058</v>
      </c>
      <c r="V450" s="219">
        <v>2.8480826824828234E-2</v>
      </c>
      <c r="W450" s="78">
        <v>2894</v>
      </c>
      <c r="X450" s="78">
        <v>7973</v>
      </c>
      <c r="Y450" s="78">
        <v>-278</v>
      </c>
      <c r="Z450" s="78">
        <v>5696</v>
      </c>
      <c r="AA450" s="78">
        <v>92.51</v>
      </c>
      <c r="AB450" s="78">
        <v>82.19</v>
      </c>
      <c r="AC450" s="78">
        <v>59622</v>
      </c>
      <c r="AD450" s="104">
        <v>1.65303</v>
      </c>
      <c r="AE450" s="78">
        <v>80134</v>
      </c>
      <c r="AF450" s="104">
        <v>11.073320000000001</v>
      </c>
      <c r="AG450" s="78">
        <v>-28630</v>
      </c>
      <c r="AH450" s="104">
        <v>-0.55334000000000005</v>
      </c>
      <c r="AI450" s="78">
        <v>-12340</v>
      </c>
      <c r="AJ450" s="104">
        <v>-8.2794000000000008</v>
      </c>
      <c r="AK450" s="78">
        <v>7800</v>
      </c>
      <c r="AL450" s="78">
        <v>6800</v>
      </c>
      <c r="AM450" s="8">
        <v>7300</v>
      </c>
      <c r="AN450" s="78">
        <v>406</v>
      </c>
      <c r="AO450" s="78">
        <v>8000</v>
      </c>
      <c r="AP450" s="78">
        <v>6600</v>
      </c>
      <c r="AQ450" s="78">
        <v>7300</v>
      </c>
      <c r="AR450" s="78">
        <v>626</v>
      </c>
      <c r="AS450" s="78">
        <v>0</v>
      </c>
      <c r="AT450" s="78">
        <v>0</v>
      </c>
      <c r="AU450" s="78">
        <v>0</v>
      </c>
      <c r="AV450" s="78">
        <v>0</v>
      </c>
      <c r="AW450" s="77">
        <v>28.52</v>
      </c>
      <c r="AX450" s="144">
        <f t="shared" si="43"/>
        <v>0.17</v>
      </c>
      <c r="AY450" s="144">
        <f t="shared" si="44"/>
        <v>0.2</v>
      </c>
      <c r="AZ450" s="144">
        <f t="shared" si="45"/>
        <v>0.56000000000000005</v>
      </c>
      <c r="BA450" s="54">
        <f t="shared" si="46"/>
        <v>43.739419770466149</v>
      </c>
      <c r="BB450" s="54">
        <f t="shared" si="47"/>
        <v>22.799580229533866</v>
      </c>
    </row>
    <row r="451" spans="1:54" x14ac:dyDescent="0.25">
      <c r="A451" s="3">
        <v>40840</v>
      </c>
      <c r="B451" s="77">
        <v>7470.3</v>
      </c>
      <c r="C451" s="77">
        <v>1019.8278299999999</v>
      </c>
      <c r="D451" s="77">
        <v>134.61340000000001</v>
      </c>
      <c r="E451" s="77">
        <f t="shared" si="42"/>
        <v>215.12580000000005</v>
      </c>
      <c r="F451" s="77">
        <v>10.955399999999999</v>
      </c>
      <c r="G451" s="77">
        <v>23.325599999999998</v>
      </c>
      <c r="H451">
        <v>0</v>
      </c>
      <c r="I451" s="78">
        <v>7494</v>
      </c>
      <c r="J451">
        <v>201111</v>
      </c>
      <c r="K451" s="78">
        <v>7494</v>
      </c>
      <c r="L451" s="77">
        <f t="shared" ref="L451:L514" si="48">K451-B451</f>
        <v>23.699999999999818</v>
      </c>
      <c r="M451" s="78">
        <v>3070</v>
      </c>
      <c r="N451" s="78">
        <v>45.492809999999999</v>
      </c>
      <c r="O451" s="78">
        <v>6333</v>
      </c>
      <c r="P451" s="78">
        <v>23.722329999999999</v>
      </c>
      <c r="Q451" s="144">
        <v>4653.25</v>
      </c>
      <c r="R451" s="78">
        <v>2798</v>
      </c>
      <c r="S451" s="78">
        <v>-1836</v>
      </c>
      <c r="T451" s="78">
        <v>2757</v>
      </c>
      <c r="U451" s="78">
        <v>28951</v>
      </c>
      <c r="V451" s="219">
        <v>-9.5229871161617907E-2</v>
      </c>
      <c r="W451" s="78">
        <v>6684</v>
      </c>
      <c r="X451" s="78">
        <v>11834</v>
      </c>
      <c r="Y451" s="78">
        <v>4345</v>
      </c>
      <c r="Z451" s="78">
        <v>10956</v>
      </c>
      <c r="AA451" s="78">
        <v>102.44</v>
      </c>
      <c r="AB451" s="78">
        <v>89.59</v>
      </c>
      <c r="AC451" s="78">
        <v>69152</v>
      </c>
      <c r="AD451" s="104">
        <v>3.0025900000000001</v>
      </c>
      <c r="AE451" s="78">
        <v>94944</v>
      </c>
      <c r="AF451" s="104">
        <v>9.7893799999999995</v>
      </c>
      <c r="AG451" s="78">
        <v>-32149</v>
      </c>
      <c r="AH451" s="104">
        <v>-0.89495999999999998</v>
      </c>
      <c r="AI451" s="78">
        <v>-17994</v>
      </c>
      <c r="AJ451" s="104">
        <v>-7.4785399999999997</v>
      </c>
      <c r="AK451" s="78">
        <v>7800</v>
      </c>
      <c r="AL451" s="78">
        <v>6800</v>
      </c>
      <c r="AM451" s="8">
        <v>7500</v>
      </c>
      <c r="AN451" s="78">
        <v>363</v>
      </c>
      <c r="AO451" s="78">
        <v>8000</v>
      </c>
      <c r="AP451" s="78">
        <v>6600</v>
      </c>
      <c r="AQ451" s="78">
        <v>7500</v>
      </c>
      <c r="AR451" s="78">
        <v>586</v>
      </c>
      <c r="AS451" s="78">
        <v>0</v>
      </c>
      <c r="AT451" s="78">
        <v>0</v>
      </c>
      <c r="AU451" s="78">
        <v>0</v>
      </c>
      <c r="AV451" s="78">
        <v>0</v>
      </c>
      <c r="AW451" s="77">
        <v>26.63</v>
      </c>
      <c r="AX451" s="144">
        <f t="shared" si="43"/>
        <v>0.03</v>
      </c>
      <c r="AY451" s="144">
        <f t="shared" si="44"/>
        <v>0.04</v>
      </c>
      <c r="AZ451" s="144">
        <f t="shared" si="45"/>
        <v>0.47</v>
      </c>
      <c r="BA451" s="54">
        <f t="shared" si="46"/>
        <v>43.321499011392376</v>
      </c>
      <c r="BB451" s="54">
        <f t="shared" si="47"/>
        <v>22.079500988607645</v>
      </c>
    </row>
    <row r="452" spans="1:54" x14ac:dyDescent="0.25">
      <c r="A452" s="3">
        <v>40841</v>
      </c>
      <c r="B452" s="77">
        <v>7491.21</v>
      </c>
      <c r="C452" s="77">
        <v>979.17136000000005</v>
      </c>
      <c r="D452" s="77">
        <v>61.288800000000002</v>
      </c>
      <c r="E452" s="77">
        <f t="shared" si="42"/>
        <v>307.94700000000006</v>
      </c>
      <c r="F452" s="77">
        <v>21.064499999999999</v>
      </c>
      <c r="G452" s="77">
        <v>3.4323999999999999</v>
      </c>
      <c r="H452">
        <v>0</v>
      </c>
      <c r="I452" s="78">
        <v>7470</v>
      </c>
      <c r="J452">
        <v>201111</v>
      </c>
      <c r="K452" s="78">
        <v>7470</v>
      </c>
      <c r="L452" s="77">
        <f t="shared" si="48"/>
        <v>-21.210000000000036</v>
      </c>
      <c r="M452" s="78">
        <v>4038</v>
      </c>
      <c r="N452" s="78">
        <v>59.975879999999997</v>
      </c>
      <c r="O452" s="78">
        <v>5974</v>
      </c>
      <c r="P452" s="78">
        <v>22.321929999999998</v>
      </c>
      <c r="Q452" s="144">
        <v>5531.5</v>
      </c>
      <c r="R452" s="78">
        <v>501</v>
      </c>
      <c r="S452" s="78">
        <v>-1174</v>
      </c>
      <c r="T452" s="78">
        <v>1810</v>
      </c>
      <c r="U452" s="78">
        <v>30050</v>
      </c>
      <c r="V452" s="219">
        <v>-6.0232945091514146E-2</v>
      </c>
      <c r="W452" s="78">
        <v>7054</v>
      </c>
      <c r="X452" s="78">
        <v>12023</v>
      </c>
      <c r="Y452" s="78">
        <v>5341</v>
      </c>
      <c r="Z452" s="78">
        <v>11150</v>
      </c>
      <c r="AA452" s="78">
        <v>83.38</v>
      </c>
      <c r="AB452" s="78">
        <v>89.06</v>
      </c>
      <c r="AC452" s="78">
        <v>84230</v>
      </c>
      <c r="AD452" s="104">
        <v>3.3677100000000002</v>
      </c>
      <c r="AE452" s="78">
        <v>97286</v>
      </c>
      <c r="AF452" s="104">
        <v>9.9317600000000006</v>
      </c>
      <c r="AG452" s="78">
        <v>-42480</v>
      </c>
      <c r="AH452" s="104">
        <v>-1.2221599999999999</v>
      </c>
      <c r="AI452" s="78">
        <v>-19825</v>
      </c>
      <c r="AJ452" s="104">
        <v>-7.3726700000000003</v>
      </c>
      <c r="AK452" s="78">
        <v>7800</v>
      </c>
      <c r="AL452" s="78">
        <v>7000</v>
      </c>
      <c r="AM452" s="8">
        <v>7500</v>
      </c>
      <c r="AN452" s="78">
        <v>358</v>
      </c>
      <c r="AO452" s="78">
        <v>8000</v>
      </c>
      <c r="AP452" s="78">
        <v>6600</v>
      </c>
      <c r="AQ452" s="78">
        <v>7500</v>
      </c>
      <c r="AR452" s="78">
        <v>583</v>
      </c>
      <c r="AS452" s="78">
        <v>0</v>
      </c>
      <c r="AT452" s="78">
        <v>0</v>
      </c>
      <c r="AU452" s="78">
        <v>0</v>
      </c>
      <c r="AV452" s="78">
        <v>0</v>
      </c>
      <c r="AW452" s="77">
        <v>27.21</v>
      </c>
      <c r="AX452" s="144">
        <f t="shared" si="43"/>
        <v>0.17</v>
      </c>
      <c r="AY452" s="144">
        <f t="shared" si="44"/>
        <v>0.16</v>
      </c>
      <c r="AZ452" s="144">
        <f t="shared" si="45"/>
        <v>0.52</v>
      </c>
      <c r="BA452" s="54">
        <f t="shared" si="46"/>
        <v>42.233018729267357</v>
      </c>
      <c r="BB452" s="54">
        <f t="shared" si="47"/>
        <v>21.827981270732646</v>
      </c>
    </row>
    <row r="453" spans="1:54" x14ac:dyDescent="0.25">
      <c r="A453" s="3">
        <v>40842</v>
      </c>
      <c r="B453" s="77">
        <v>7535.82</v>
      </c>
      <c r="C453" s="77">
        <v>854.71699999999998</v>
      </c>
      <c r="D453" s="77">
        <v>4.6994999999999996</v>
      </c>
      <c r="E453" s="77">
        <f t="shared" si="42"/>
        <v>300.50059999999996</v>
      </c>
      <c r="F453" s="77">
        <v>3.1257999999999999</v>
      </c>
      <c r="G453" s="77">
        <v>10.134</v>
      </c>
      <c r="H453">
        <v>0</v>
      </c>
      <c r="I453" s="78">
        <v>7547</v>
      </c>
      <c r="J453">
        <v>201111</v>
      </c>
      <c r="K453" s="78">
        <v>7547</v>
      </c>
      <c r="L453" s="77">
        <f t="shared" si="48"/>
        <v>11.180000000000291</v>
      </c>
      <c r="M453" s="78">
        <v>5109</v>
      </c>
      <c r="N453" s="78">
        <v>76.736810000000006</v>
      </c>
      <c r="O453" s="78">
        <v>6056</v>
      </c>
      <c r="P453" s="78">
        <v>22.850899999999999</v>
      </c>
      <c r="Q453" s="144">
        <v>6623</v>
      </c>
      <c r="R453" s="78">
        <v>574</v>
      </c>
      <c r="S453" s="78">
        <v>-936</v>
      </c>
      <c r="T453" s="78">
        <v>2684</v>
      </c>
      <c r="U453" s="78">
        <v>30749</v>
      </c>
      <c r="V453" s="219">
        <v>-8.7287391459884872E-2</v>
      </c>
      <c r="W453" s="78">
        <v>7844</v>
      </c>
      <c r="X453" s="78">
        <v>12574</v>
      </c>
      <c r="Y453" s="78">
        <v>5796</v>
      </c>
      <c r="Z453" s="78">
        <v>10934</v>
      </c>
      <c r="AA453" s="78">
        <v>89.1</v>
      </c>
      <c r="AB453" s="78">
        <v>91.45</v>
      </c>
      <c r="AC453" s="78">
        <v>84799</v>
      </c>
      <c r="AD453" s="104">
        <v>4.1956199999999999</v>
      </c>
      <c r="AE453" s="78">
        <v>99314</v>
      </c>
      <c r="AF453" s="104">
        <v>9.4507700000000003</v>
      </c>
      <c r="AG453" s="78">
        <v>-49846</v>
      </c>
      <c r="AH453" s="104">
        <v>-1.68299</v>
      </c>
      <c r="AI453" s="78">
        <v>-21383</v>
      </c>
      <c r="AJ453" s="104">
        <v>-7.3240100000000004</v>
      </c>
      <c r="AK453" s="78">
        <v>7800</v>
      </c>
      <c r="AL453" s="78">
        <v>7000</v>
      </c>
      <c r="AM453" s="8">
        <v>7500</v>
      </c>
      <c r="AN453" s="78">
        <v>371</v>
      </c>
      <c r="AO453" s="78">
        <v>8000</v>
      </c>
      <c r="AP453" s="78">
        <v>6600</v>
      </c>
      <c r="AQ453" s="78">
        <v>7500</v>
      </c>
      <c r="AR453" s="78">
        <v>596</v>
      </c>
      <c r="AS453" s="78">
        <v>0</v>
      </c>
      <c r="AT453" s="78">
        <v>0</v>
      </c>
      <c r="AU453" s="78">
        <v>0</v>
      </c>
      <c r="AV453" s="78">
        <v>0</v>
      </c>
      <c r="AW453" s="77">
        <v>27.42</v>
      </c>
      <c r="AX453" s="144">
        <f t="shared" si="43"/>
        <v>0.24</v>
      </c>
      <c r="AY453" s="144">
        <f t="shared" si="44"/>
        <v>0.18</v>
      </c>
      <c r="AZ453" s="144">
        <f t="shared" si="45"/>
        <v>0.53</v>
      </c>
      <c r="BA453" s="54">
        <f t="shared" si="46"/>
        <v>41.729716117045101</v>
      </c>
      <c r="BB453" s="54">
        <f t="shared" si="47"/>
        <v>21.410283882954907</v>
      </c>
    </row>
    <row r="454" spans="1:54" x14ac:dyDescent="0.25">
      <c r="A454" s="3">
        <v>40843</v>
      </c>
      <c r="B454" s="77">
        <v>7565.21</v>
      </c>
      <c r="C454" s="77">
        <v>1161.1646499999999</v>
      </c>
      <c r="D454" s="77">
        <v>21.7852</v>
      </c>
      <c r="E454" s="77">
        <f t="shared" si="42"/>
        <v>268.96190000000001</v>
      </c>
      <c r="F454" s="77">
        <v>7.5673000000000004</v>
      </c>
      <c r="G454" s="77">
        <v>4.3751999999999995</v>
      </c>
      <c r="H454">
        <v>0</v>
      </c>
      <c r="I454" s="78">
        <v>7590</v>
      </c>
      <c r="J454">
        <v>201111</v>
      </c>
      <c r="K454" s="78">
        <v>7590</v>
      </c>
      <c r="L454" s="77">
        <f t="shared" si="48"/>
        <v>24.789999999999964</v>
      </c>
      <c r="M454" s="78">
        <v>4240</v>
      </c>
      <c r="N454" s="78">
        <v>63.999600000000001</v>
      </c>
      <c r="O454" s="78">
        <v>4893</v>
      </c>
      <c r="P454" s="78">
        <v>18.578859999999999</v>
      </c>
      <c r="Q454" s="144">
        <v>5463.25</v>
      </c>
      <c r="R454" s="78">
        <v>917</v>
      </c>
      <c r="S454" s="78">
        <v>505</v>
      </c>
      <c r="T454" s="78">
        <v>2209</v>
      </c>
      <c r="U454" s="78">
        <v>31276</v>
      </c>
      <c r="V454" s="219">
        <v>-7.0629236475252585E-2</v>
      </c>
      <c r="W454" s="78">
        <v>6812</v>
      </c>
      <c r="X454" s="78">
        <v>11122</v>
      </c>
      <c r="Y454" s="78">
        <v>5392</v>
      </c>
      <c r="Z454" s="78">
        <v>8819</v>
      </c>
      <c r="AA454" s="78">
        <v>85.18</v>
      </c>
      <c r="AB454" s="78">
        <v>92.92</v>
      </c>
      <c r="AC454" s="78">
        <v>97562</v>
      </c>
      <c r="AD454" s="104">
        <v>4.3295599999999999</v>
      </c>
      <c r="AE454" s="78">
        <v>104460</v>
      </c>
      <c r="AF454" s="104">
        <v>9.0664099999999994</v>
      </c>
      <c r="AG454" s="78">
        <v>-62531</v>
      </c>
      <c r="AH454" s="104">
        <v>-1.8486199999999999</v>
      </c>
      <c r="AI454" s="78">
        <v>-26689</v>
      </c>
      <c r="AJ454" s="104">
        <v>-7.2502599999999999</v>
      </c>
      <c r="AK454" s="78">
        <v>8000</v>
      </c>
      <c r="AL454" s="78">
        <v>7000</v>
      </c>
      <c r="AM454" s="8">
        <v>7600</v>
      </c>
      <c r="AN454" s="78">
        <v>331</v>
      </c>
      <c r="AO454" s="78">
        <v>8000</v>
      </c>
      <c r="AP454" s="78">
        <v>6600</v>
      </c>
      <c r="AQ454" s="78">
        <v>7600</v>
      </c>
      <c r="AR454" s="78">
        <v>552</v>
      </c>
      <c r="AS454" s="78">
        <v>0</v>
      </c>
      <c r="AT454" s="78">
        <v>0</v>
      </c>
      <c r="AU454" s="78">
        <v>0</v>
      </c>
      <c r="AV454" s="78">
        <v>0</v>
      </c>
      <c r="AW454" s="77">
        <v>25.79</v>
      </c>
      <c r="AX454" s="144">
        <f t="shared" si="43"/>
        <v>0</v>
      </c>
      <c r="AY454" s="144">
        <f t="shared" si="44"/>
        <v>0</v>
      </c>
      <c r="AZ454" s="144">
        <f t="shared" si="45"/>
        <v>0.42</v>
      </c>
      <c r="BA454" s="54">
        <f t="shared" si="46"/>
        <v>41.074925697088119</v>
      </c>
      <c r="BB454" s="54">
        <f t="shared" si="47"/>
        <v>20.905074302911888</v>
      </c>
    </row>
    <row r="455" spans="1:54" x14ac:dyDescent="0.25">
      <c r="A455" s="3">
        <v>40844</v>
      </c>
      <c r="B455" s="77">
        <v>7616.06</v>
      </c>
      <c r="C455" s="77">
        <v>1447.02277</v>
      </c>
      <c r="D455" s="77">
        <v>239.44009999999997</v>
      </c>
      <c r="E455" s="77">
        <f t="shared" si="42"/>
        <v>488.07720000000006</v>
      </c>
      <c r="F455" s="77">
        <v>14.1378</v>
      </c>
      <c r="G455" s="77">
        <v>-1.7791999999999999</v>
      </c>
      <c r="H455">
        <v>0</v>
      </c>
      <c r="I455" s="78">
        <v>7628</v>
      </c>
      <c r="J455">
        <v>201111</v>
      </c>
      <c r="K455" s="78">
        <v>7628</v>
      </c>
      <c r="L455" s="77">
        <f t="shared" si="48"/>
        <v>11.9399999999996</v>
      </c>
      <c r="M455" s="78">
        <v>4799</v>
      </c>
      <c r="N455" s="78">
        <v>72.866290000000006</v>
      </c>
      <c r="O455" s="78">
        <v>3777</v>
      </c>
      <c r="P455" s="78">
        <v>14.41231</v>
      </c>
      <c r="Q455" s="144">
        <v>5743.25</v>
      </c>
      <c r="R455" s="78">
        <v>936</v>
      </c>
      <c r="S455" s="78">
        <v>-716</v>
      </c>
      <c r="T455" s="78">
        <v>1753</v>
      </c>
      <c r="U455" s="78">
        <v>31074</v>
      </c>
      <c r="V455" s="219">
        <v>-5.6413722082770158E-2</v>
      </c>
      <c r="W455" s="78">
        <v>5420</v>
      </c>
      <c r="X455" s="78">
        <v>9562</v>
      </c>
      <c r="Y455" s="78">
        <v>4192</v>
      </c>
      <c r="Z455" s="78">
        <v>7603</v>
      </c>
      <c r="AA455" s="78">
        <v>84.74</v>
      </c>
      <c r="AB455" s="78">
        <v>94.53</v>
      </c>
      <c r="AC455" s="78">
        <v>120336</v>
      </c>
      <c r="AD455" s="104">
        <v>5.1905700000000001</v>
      </c>
      <c r="AE455" s="78">
        <v>116756</v>
      </c>
      <c r="AF455" s="104">
        <v>9.3967799999999997</v>
      </c>
      <c r="AG455" s="78">
        <v>-61464</v>
      </c>
      <c r="AH455" s="104">
        <v>-1.87853</v>
      </c>
      <c r="AI455" s="78">
        <v>-45662</v>
      </c>
      <c r="AJ455" s="104">
        <v>-7.7331599999999998</v>
      </c>
      <c r="AK455" s="78">
        <v>8000</v>
      </c>
      <c r="AL455" s="78">
        <v>7000</v>
      </c>
      <c r="AM455" s="8">
        <v>7600</v>
      </c>
      <c r="AN455" s="78">
        <v>301</v>
      </c>
      <c r="AO455" s="78">
        <v>8000</v>
      </c>
      <c r="AP455" s="78">
        <v>6600</v>
      </c>
      <c r="AQ455" s="78">
        <v>7600</v>
      </c>
      <c r="AR455" s="78">
        <v>518</v>
      </c>
      <c r="AS455" s="78">
        <v>0</v>
      </c>
      <c r="AT455" s="78">
        <v>0</v>
      </c>
      <c r="AU455" s="78">
        <v>0</v>
      </c>
      <c r="AV455" s="78">
        <v>0</v>
      </c>
      <c r="AW455" s="77">
        <v>24.44</v>
      </c>
      <c r="AX455" s="144">
        <f t="shared" si="43"/>
        <v>0</v>
      </c>
      <c r="AY455" s="144">
        <f t="shared" si="44"/>
        <v>0</v>
      </c>
      <c r="AZ455" s="144">
        <f t="shared" si="45"/>
        <v>0.41</v>
      </c>
      <c r="BA455" s="54">
        <f t="shared" si="46"/>
        <v>40.348023683130812</v>
      </c>
      <c r="BB455" s="54">
        <f t="shared" si="47"/>
        <v>20.330976316869183</v>
      </c>
    </row>
    <row r="456" spans="1:54" x14ac:dyDescent="0.25">
      <c r="A456" s="3">
        <v>40847</v>
      </c>
      <c r="B456" s="77">
        <v>7587.69</v>
      </c>
      <c r="C456" s="77">
        <v>913.70181000000002</v>
      </c>
      <c r="D456" s="77">
        <v>3.4147000000000003</v>
      </c>
      <c r="E456" s="77">
        <f t="shared" si="42"/>
        <v>513.03790000000004</v>
      </c>
      <c r="F456" s="77">
        <v>-2.9570999999999996</v>
      </c>
      <c r="G456" s="77">
        <v>-10.062999999999999</v>
      </c>
      <c r="H456">
        <v>0</v>
      </c>
      <c r="I456" s="78">
        <v>7561</v>
      </c>
      <c r="J456">
        <v>201111</v>
      </c>
      <c r="K456" s="78">
        <v>7561</v>
      </c>
      <c r="L456" s="77">
        <f t="shared" si="48"/>
        <v>-26.6899999999996</v>
      </c>
      <c r="M456" s="78">
        <v>5162</v>
      </c>
      <c r="N456" s="78">
        <v>77.695390000000003</v>
      </c>
      <c r="O456" s="78">
        <v>2965</v>
      </c>
      <c r="P456" s="78">
        <v>11.21654</v>
      </c>
      <c r="Q456" s="144">
        <v>5903.25</v>
      </c>
      <c r="R456" s="78">
        <v>843</v>
      </c>
      <c r="S456" s="78">
        <v>-2190</v>
      </c>
      <c r="T456" s="78">
        <v>968</v>
      </c>
      <c r="U456" s="78">
        <v>33490</v>
      </c>
      <c r="V456" s="219">
        <v>-2.8904150492684383E-2</v>
      </c>
      <c r="W456" s="78">
        <v>6708</v>
      </c>
      <c r="X456" s="78">
        <v>10600</v>
      </c>
      <c r="Y456" s="78">
        <v>5530</v>
      </c>
      <c r="Z456" s="78">
        <v>11380</v>
      </c>
      <c r="AA456" s="78">
        <v>89.53</v>
      </c>
      <c r="AB456" s="78">
        <v>92.03</v>
      </c>
      <c r="AC456" s="78">
        <v>120384</v>
      </c>
      <c r="AD456" s="104">
        <v>4.1159499999999998</v>
      </c>
      <c r="AE456" s="78">
        <v>115707</v>
      </c>
      <c r="AF456" s="104">
        <v>10.06561</v>
      </c>
      <c r="AG456" s="78">
        <v>-73074</v>
      </c>
      <c r="AH456" s="104">
        <v>-1.8969</v>
      </c>
      <c r="AI456" s="78">
        <v>-40416</v>
      </c>
      <c r="AJ456" s="104">
        <v>-8.0995899999999992</v>
      </c>
      <c r="AK456" s="78">
        <v>8000</v>
      </c>
      <c r="AL456" s="78">
        <v>7000</v>
      </c>
      <c r="AM456" s="8">
        <v>7600</v>
      </c>
      <c r="AN456" s="78">
        <v>286</v>
      </c>
      <c r="AO456" s="78">
        <v>8000</v>
      </c>
      <c r="AP456" s="78">
        <v>6600</v>
      </c>
      <c r="AQ456" s="78">
        <v>7600</v>
      </c>
      <c r="AR456" s="78">
        <v>508</v>
      </c>
      <c r="AS456" s="78">
        <v>0</v>
      </c>
      <c r="AT456" s="78">
        <v>0</v>
      </c>
      <c r="AU456" s="78">
        <v>0</v>
      </c>
      <c r="AV456" s="78">
        <v>0</v>
      </c>
      <c r="AW456" s="77">
        <v>24.85</v>
      </c>
      <c r="AX456" s="144">
        <f t="shared" si="43"/>
        <v>0.03</v>
      </c>
      <c r="AY456" s="144">
        <f t="shared" si="44"/>
        <v>0.02</v>
      </c>
      <c r="AZ456" s="144">
        <f t="shared" si="45"/>
        <v>0.41</v>
      </c>
      <c r="BA456" s="54">
        <f t="shared" si="46"/>
        <v>39.527053703845169</v>
      </c>
      <c r="BB456" s="54">
        <f t="shared" si="47"/>
        <v>19.944946296154825</v>
      </c>
    </row>
    <row r="457" spans="1:54" x14ac:dyDescent="0.25">
      <c r="A457" s="3">
        <v>40848</v>
      </c>
      <c r="B457" s="77">
        <v>7622.01</v>
      </c>
      <c r="C457" s="77">
        <v>985.71775000000002</v>
      </c>
      <c r="D457" s="77">
        <v>38.269399999999997</v>
      </c>
      <c r="E457" s="77">
        <f t="shared" si="42"/>
        <v>682.06909999999993</v>
      </c>
      <c r="F457" s="77">
        <v>-2.7266000000000004</v>
      </c>
      <c r="G457" s="77">
        <v>8.2775999999999996</v>
      </c>
      <c r="H457">
        <v>0</v>
      </c>
      <c r="I457" s="78">
        <v>7637</v>
      </c>
      <c r="J457">
        <v>201111</v>
      </c>
      <c r="K457" s="78">
        <v>7637</v>
      </c>
      <c r="L457" s="77">
        <f t="shared" si="48"/>
        <v>14.989999999999782</v>
      </c>
      <c r="M457" s="78">
        <v>8158</v>
      </c>
      <c r="N457" s="78">
        <v>124.27276999999999</v>
      </c>
      <c r="O457" s="78">
        <v>2839</v>
      </c>
      <c r="P457" s="78">
        <v>10.844150000000001</v>
      </c>
      <c r="Q457" s="144">
        <v>8867.75</v>
      </c>
      <c r="R457" s="78">
        <v>778</v>
      </c>
      <c r="S457" s="78">
        <v>-1772</v>
      </c>
      <c r="T457" s="78">
        <v>370</v>
      </c>
      <c r="U457" s="78">
        <v>32717</v>
      </c>
      <c r="V457" s="219">
        <v>-1.1309105358070727E-2</v>
      </c>
      <c r="W457" s="78">
        <v>7240</v>
      </c>
      <c r="X457" s="78">
        <v>11112</v>
      </c>
      <c r="Y457" s="78">
        <v>7325</v>
      </c>
      <c r="Z457" s="78">
        <v>12768</v>
      </c>
      <c r="AA457" s="78">
        <v>91.56</v>
      </c>
      <c r="AB457" s="78">
        <v>91.95</v>
      </c>
      <c r="AC457" s="78">
        <v>121443</v>
      </c>
      <c r="AD457" s="104">
        <v>5.2531100000000004</v>
      </c>
      <c r="AE457" s="78">
        <v>117326</v>
      </c>
      <c r="AF457" s="104">
        <v>9.58962</v>
      </c>
      <c r="AG457" s="78">
        <v>-83837</v>
      </c>
      <c r="AH457" s="104">
        <v>-2.4925199999999998</v>
      </c>
      <c r="AI457" s="78">
        <v>-44475</v>
      </c>
      <c r="AJ457" s="104">
        <v>-7.8116300000000001</v>
      </c>
      <c r="AK457" s="78">
        <v>8000</v>
      </c>
      <c r="AL457" s="78">
        <v>7000</v>
      </c>
      <c r="AM457" s="8">
        <v>7600</v>
      </c>
      <c r="AN457" s="78">
        <v>293</v>
      </c>
      <c r="AO457" s="78">
        <v>8000</v>
      </c>
      <c r="AP457" s="78">
        <v>6600</v>
      </c>
      <c r="AQ457" s="78">
        <v>7600</v>
      </c>
      <c r="AR457" s="78">
        <v>522</v>
      </c>
      <c r="AS457" s="78">
        <v>0</v>
      </c>
      <c r="AT457" s="78">
        <v>0</v>
      </c>
      <c r="AU457" s="78">
        <v>0</v>
      </c>
      <c r="AV457" s="78">
        <v>0</v>
      </c>
      <c r="AW457" s="77">
        <v>25.17</v>
      </c>
      <c r="AX457" s="144">
        <f t="shared" si="43"/>
        <v>0.06</v>
      </c>
      <c r="AY457" s="144">
        <f t="shared" si="44"/>
        <v>0.04</v>
      </c>
      <c r="AZ457" s="144">
        <f t="shared" si="45"/>
        <v>0.41</v>
      </c>
      <c r="BA457" s="54">
        <f t="shared" si="46"/>
        <v>37.981325207286915</v>
      </c>
      <c r="BB457" s="54">
        <f t="shared" si="47"/>
        <v>20.10167479271308</v>
      </c>
    </row>
    <row r="458" spans="1:54" x14ac:dyDescent="0.25">
      <c r="A458" s="3">
        <v>40849</v>
      </c>
      <c r="B458" s="77">
        <v>7598.45</v>
      </c>
      <c r="C458" s="77">
        <v>971.33133999999995</v>
      </c>
      <c r="D458" s="77">
        <v>-52.308300000000003</v>
      </c>
      <c r="E458" s="77">
        <f t="shared" si="42"/>
        <v>657.59209999999985</v>
      </c>
      <c r="F458" s="77">
        <v>2.1955</v>
      </c>
      <c r="G458" s="77">
        <v>3.4433999999999996</v>
      </c>
      <c r="H458">
        <v>0</v>
      </c>
      <c r="I458" s="78">
        <v>7609</v>
      </c>
      <c r="J458">
        <v>201111</v>
      </c>
      <c r="K458" s="78">
        <v>7609</v>
      </c>
      <c r="L458" s="77">
        <f t="shared" si="48"/>
        <v>10.550000000000182</v>
      </c>
      <c r="M458" s="78">
        <v>4649</v>
      </c>
      <c r="N458" s="78">
        <v>70.378029999999995</v>
      </c>
      <c r="O458" s="78">
        <v>1192</v>
      </c>
      <c r="P458" s="78">
        <v>4.5326199999999996</v>
      </c>
      <c r="Q458" s="144">
        <v>4947</v>
      </c>
      <c r="R458" s="78">
        <v>755</v>
      </c>
      <c r="S458" s="78">
        <v>-2079</v>
      </c>
      <c r="T458" s="78">
        <v>-733</v>
      </c>
      <c r="U458" s="78">
        <v>35300</v>
      </c>
      <c r="V458" s="219">
        <v>2.0764872521246459E-2</v>
      </c>
      <c r="W458" s="78">
        <v>4967</v>
      </c>
      <c r="X458" s="78">
        <v>9439</v>
      </c>
      <c r="Y458" s="78">
        <v>4429</v>
      </c>
      <c r="Z458" s="78">
        <v>10557</v>
      </c>
      <c r="AA458" s="78">
        <v>115.26</v>
      </c>
      <c r="AB458" s="78">
        <v>91.05</v>
      </c>
      <c r="AC458" s="78">
        <v>125354</v>
      </c>
      <c r="AD458" s="104">
        <v>5.5400600000000004</v>
      </c>
      <c r="AE458" s="78">
        <v>122200</v>
      </c>
      <c r="AF458" s="104">
        <v>10.32798</v>
      </c>
      <c r="AG458" s="78">
        <v>-97431</v>
      </c>
      <c r="AH458" s="104">
        <v>-3.2232799999999999</v>
      </c>
      <c r="AI458" s="78">
        <v>-38454</v>
      </c>
      <c r="AJ458" s="104">
        <v>-7.93682</v>
      </c>
      <c r="AK458" s="78">
        <v>8000</v>
      </c>
      <c r="AL458" s="78">
        <v>7000</v>
      </c>
      <c r="AM458" s="8">
        <v>7600</v>
      </c>
      <c r="AN458" s="78">
        <v>301</v>
      </c>
      <c r="AO458" s="78">
        <v>8000</v>
      </c>
      <c r="AP458" s="78">
        <v>6600</v>
      </c>
      <c r="AQ458" s="78">
        <v>7600</v>
      </c>
      <c r="AR458" s="78">
        <v>541</v>
      </c>
      <c r="AS458" s="78">
        <v>0</v>
      </c>
      <c r="AT458" s="78">
        <v>0</v>
      </c>
      <c r="AU458" s="78">
        <v>0</v>
      </c>
      <c r="AV458" s="78">
        <v>0</v>
      </c>
      <c r="AW458" s="77">
        <v>27.13</v>
      </c>
      <c r="AX458" s="144">
        <f t="shared" si="43"/>
        <v>0.31</v>
      </c>
      <c r="AY458" s="144">
        <f t="shared" si="44"/>
        <v>0.18</v>
      </c>
      <c r="AZ458" s="144">
        <f t="shared" si="45"/>
        <v>0.5</v>
      </c>
      <c r="BA458" s="54">
        <f t="shared" si="46"/>
        <v>36.228231515965966</v>
      </c>
      <c r="BB458" s="54">
        <f t="shared" si="47"/>
        <v>20.71076848403402</v>
      </c>
    </row>
    <row r="459" spans="1:54" x14ac:dyDescent="0.25">
      <c r="A459" s="3">
        <v>40850</v>
      </c>
      <c r="B459" s="77">
        <v>7460.31</v>
      </c>
      <c r="C459" s="77">
        <v>1060.3237999999999</v>
      </c>
      <c r="D459" s="77">
        <v>-80.123800000000003</v>
      </c>
      <c r="E459" s="77">
        <f t="shared" si="42"/>
        <v>607.79739999999993</v>
      </c>
      <c r="F459" s="77">
        <v>-3.1768000000000001</v>
      </c>
      <c r="G459" s="77">
        <v>-13.5505</v>
      </c>
      <c r="H459">
        <v>0</v>
      </c>
      <c r="I459" s="78">
        <v>7445</v>
      </c>
      <c r="J459">
        <v>201111</v>
      </c>
      <c r="K459" s="78">
        <v>7445</v>
      </c>
      <c r="L459" s="77">
        <f t="shared" si="48"/>
        <v>-15.3100000000004</v>
      </c>
      <c r="M459" s="78">
        <v>38</v>
      </c>
      <c r="N459" s="78">
        <v>0.23449</v>
      </c>
      <c r="O459" s="78">
        <v>1285</v>
      </c>
      <c r="P459" s="78">
        <v>4.7839799999999997</v>
      </c>
      <c r="Q459" s="144">
        <v>359.25</v>
      </c>
      <c r="R459" s="78">
        <v>719</v>
      </c>
      <c r="S459" s="78">
        <v>-4089</v>
      </c>
      <c r="T459" s="78">
        <v>-852</v>
      </c>
      <c r="U459" s="78">
        <v>40403</v>
      </c>
      <c r="V459" s="219">
        <v>2.1087543004232358E-2</v>
      </c>
      <c r="W459" s="78">
        <v>3722</v>
      </c>
      <c r="X459" s="78">
        <v>8194</v>
      </c>
      <c r="Y459" s="78">
        <v>833</v>
      </c>
      <c r="Z459" s="78">
        <v>7579</v>
      </c>
      <c r="AA459" s="78">
        <v>117.53</v>
      </c>
      <c r="AB459" s="78">
        <v>89.79</v>
      </c>
      <c r="AC459" s="78">
        <v>118411</v>
      </c>
      <c r="AD459" s="104">
        <v>3.6871900000000002</v>
      </c>
      <c r="AE459" s="78">
        <v>118730</v>
      </c>
      <c r="AF459" s="104">
        <v>12.57343</v>
      </c>
      <c r="AG459" s="78">
        <v>-105049</v>
      </c>
      <c r="AH459" s="104">
        <v>-2.1560999999999999</v>
      </c>
      <c r="AI459" s="78">
        <v>-35218</v>
      </c>
      <c r="AJ459" s="104">
        <v>-8.7701499999999992</v>
      </c>
      <c r="AK459" s="78">
        <v>8000</v>
      </c>
      <c r="AL459" s="78">
        <v>7000</v>
      </c>
      <c r="AM459" s="8">
        <v>7400</v>
      </c>
      <c r="AN459" s="78">
        <v>336</v>
      </c>
      <c r="AO459" s="78">
        <v>8000</v>
      </c>
      <c r="AP459" s="78">
        <v>6600</v>
      </c>
      <c r="AQ459" s="78">
        <v>7400</v>
      </c>
      <c r="AR459" s="78">
        <v>602</v>
      </c>
      <c r="AS459" s="78">
        <v>0</v>
      </c>
      <c r="AT459" s="78">
        <v>0</v>
      </c>
      <c r="AU459" s="78">
        <v>0</v>
      </c>
      <c r="AV459" s="78">
        <v>0</v>
      </c>
      <c r="AW459" s="77">
        <v>30.72</v>
      </c>
      <c r="AX459" s="144">
        <f t="shared" si="43"/>
        <v>0.57999999999999996</v>
      </c>
      <c r="AY459" s="144">
        <f t="shared" si="44"/>
        <v>0.48</v>
      </c>
      <c r="AZ459" s="144">
        <f t="shared" si="45"/>
        <v>0.66</v>
      </c>
      <c r="BA459" s="54">
        <f t="shared" si="46"/>
        <v>33.815969154435784</v>
      </c>
      <c r="BB459" s="54">
        <f t="shared" si="47"/>
        <v>22.220030845564217</v>
      </c>
    </row>
    <row r="460" spans="1:54" x14ac:dyDescent="0.25">
      <c r="A460" s="3">
        <v>40851</v>
      </c>
      <c r="B460" s="77">
        <v>7603.23</v>
      </c>
      <c r="C460" s="77">
        <v>1113.0671600000001</v>
      </c>
      <c r="D460" s="77">
        <v>49.073299999999996</v>
      </c>
      <c r="E460" s="77">
        <f t="shared" si="42"/>
        <v>576.21819999999991</v>
      </c>
      <c r="F460" s="77">
        <v>1.5138</v>
      </c>
      <c r="G460" s="77">
        <v>17.7728</v>
      </c>
      <c r="H460">
        <v>0</v>
      </c>
      <c r="I460" s="78">
        <v>7630</v>
      </c>
      <c r="J460">
        <v>201111</v>
      </c>
      <c r="K460" s="78">
        <v>7630</v>
      </c>
      <c r="L460" s="77">
        <f t="shared" si="48"/>
        <v>26.770000000000437</v>
      </c>
      <c r="M460" s="78">
        <v>621</v>
      </c>
      <c r="N460" s="78">
        <v>9.0873200000000001</v>
      </c>
      <c r="O460" s="78">
        <v>2177</v>
      </c>
      <c r="P460" s="78">
        <v>8.29617</v>
      </c>
      <c r="Q460" s="144">
        <v>1165.25</v>
      </c>
      <c r="R460" s="78">
        <v>826</v>
      </c>
      <c r="S460" s="78">
        <v>-2126</v>
      </c>
      <c r="T460" s="78">
        <v>3389</v>
      </c>
      <c r="U460" s="78">
        <v>37104</v>
      </c>
      <c r="V460" s="219">
        <v>-9.1337861147046145E-2</v>
      </c>
      <c r="W460" s="78">
        <v>3618</v>
      </c>
      <c r="X460" s="78">
        <v>8090</v>
      </c>
      <c r="Y460" s="78">
        <v>2119</v>
      </c>
      <c r="Z460" s="78">
        <v>8430</v>
      </c>
      <c r="AA460" s="78">
        <v>109.96</v>
      </c>
      <c r="AB460" s="78">
        <v>92.03</v>
      </c>
      <c r="AC460" s="78">
        <v>131006</v>
      </c>
      <c r="AD460" s="104">
        <v>4.7951300000000003</v>
      </c>
      <c r="AE460" s="78">
        <v>120579</v>
      </c>
      <c r="AF460" s="104">
        <v>9.2370800000000006</v>
      </c>
      <c r="AG460" s="78">
        <v>-108698</v>
      </c>
      <c r="AH460" s="104">
        <v>-2.6557900000000001</v>
      </c>
      <c r="AI460" s="78">
        <v>-52293</v>
      </c>
      <c r="AJ460" s="104">
        <v>-7.4474999999999998</v>
      </c>
      <c r="AK460" s="78">
        <v>8000</v>
      </c>
      <c r="AL460" s="78">
        <v>7000</v>
      </c>
      <c r="AM460" s="8">
        <v>7600</v>
      </c>
      <c r="AN460" s="78">
        <v>255</v>
      </c>
      <c r="AO460" s="78">
        <v>8000</v>
      </c>
      <c r="AP460" s="78">
        <v>6600</v>
      </c>
      <c r="AQ460" s="78">
        <v>7600</v>
      </c>
      <c r="AR460" s="78">
        <v>509</v>
      </c>
      <c r="AS460" s="78">
        <v>0</v>
      </c>
      <c r="AT460" s="78">
        <v>0</v>
      </c>
      <c r="AU460" s="78">
        <v>0</v>
      </c>
      <c r="AV460" s="78">
        <v>0</v>
      </c>
      <c r="AW460" s="77">
        <v>25.39</v>
      </c>
      <c r="AX460" s="144">
        <f t="shared" si="43"/>
        <v>0.1</v>
      </c>
      <c r="AY460" s="144">
        <f t="shared" si="44"/>
        <v>0.06</v>
      </c>
      <c r="AZ460" s="144">
        <f t="shared" si="45"/>
        <v>0.39</v>
      </c>
      <c r="BA460" s="54">
        <f t="shared" si="46"/>
        <v>32.047556813101714</v>
      </c>
      <c r="BB460" s="54">
        <f t="shared" si="47"/>
        <v>22.93544318689829</v>
      </c>
    </row>
    <row r="461" spans="1:54" x14ac:dyDescent="0.25">
      <c r="A461" s="3">
        <v>40854</v>
      </c>
      <c r="B461" s="77">
        <v>7621.72</v>
      </c>
      <c r="C461" s="77">
        <v>780.75909999999999</v>
      </c>
      <c r="D461" s="77">
        <v>23.239899999999999</v>
      </c>
      <c r="E461" s="77">
        <f t="shared" si="42"/>
        <v>571.20279999999991</v>
      </c>
      <c r="F461" s="77">
        <v>3.4716000000000005</v>
      </c>
      <c r="G461" s="77">
        <v>3.9213</v>
      </c>
      <c r="H461">
        <v>0</v>
      </c>
      <c r="I461" s="78">
        <v>7635</v>
      </c>
      <c r="J461">
        <v>201111</v>
      </c>
      <c r="K461" s="78">
        <v>7635</v>
      </c>
      <c r="L461" s="77">
        <f t="shared" si="48"/>
        <v>13.279999999999745</v>
      </c>
      <c r="M461" s="78">
        <v>1238</v>
      </c>
      <c r="N461" s="78">
        <v>18.489640000000001</v>
      </c>
      <c r="O461" s="78">
        <v>1965</v>
      </c>
      <c r="P461" s="78">
        <v>7.4955600000000002</v>
      </c>
      <c r="Q461" s="144">
        <v>1729.25</v>
      </c>
      <c r="R461" s="78">
        <v>865</v>
      </c>
      <c r="S461" s="78">
        <v>-1226</v>
      </c>
      <c r="T461" s="78">
        <v>1734</v>
      </c>
      <c r="U461" s="78">
        <v>36771</v>
      </c>
      <c r="V461" s="219">
        <v>-4.7156726768377254E-2</v>
      </c>
      <c r="W461" s="78">
        <v>4846</v>
      </c>
      <c r="X461" s="78">
        <v>9316</v>
      </c>
      <c r="Y461" s="78">
        <v>2699</v>
      </c>
      <c r="Z461" s="78">
        <v>6764</v>
      </c>
      <c r="AA461" s="78">
        <v>100.13</v>
      </c>
      <c r="AB461" s="78">
        <v>92.59</v>
      </c>
      <c r="AC461" s="78">
        <v>128320</v>
      </c>
      <c r="AD461" s="104">
        <v>4.5458100000000004</v>
      </c>
      <c r="AE461" s="78">
        <v>123634</v>
      </c>
      <c r="AF461" s="104">
        <v>9.0672499999999996</v>
      </c>
      <c r="AG461" s="78">
        <v>-110568</v>
      </c>
      <c r="AH461" s="104">
        <v>-2.54799</v>
      </c>
      <c r="AI461" s="78">
        <v>-56881</v>
      </c>
      <c r="AJ461" s="104">
        <v>-7.4354300000000002</v>
      </c>
      <c r="AK461" s="78">
        <v>7800</v>
      </c>
      <c r="AL461" s="78">
        <v>7000</v>
      </c>
      <c r="AM461" s="8">
        <v>7600</v>
      </c>
      <c r="AN461" s="78">
        <v>229</v>
      </c>
      <c r="AO461" s="78">
        <v>8000</v>
      </c>
      <c r="AP461" s="78">
        <v>7000</v>
      </c>
      <c r="AQ461" s="78">
        <v>7600</v>
      </c>
      <c r="AR461" s="78">
        <v>491</v>
      </c>
      <c r="AS461" s="78">
        <v>0</v>
      </c>
      <c r="AT461" s="78">
        <v>0</v>
      </c>
      <c r="AU461" s="78">
        <v>0</v>
      </c>
      <c r="AV461" s="78">
        <v>0</v>
      </c>
      <c r="AW461" s="77">
        <v>25.77</v>
      </c>
      <c r="AX461" s="144">
        <f t="shared" si="43"/>
        <v>0.13</v>
      </c>
      <c r="AY461" s="144">
        <f t="shared" si="44"/>
        <v>0.08</v>
      </c>
      <c r="AZ461" s="144">
        <f t="shared" si="45"/>
        <v>0.39</v>
      </c>
      <c r="BA461" s="54">
        <f t="shared" si="46"/>
        <v>30.573280479099086</v>
      </c>
      <c r="BB461" s="54">
        <f t="shared" si="47"/>
        <v>23.600719520900913</v>
      </c>
    </row>
    <row r="462" spans="1:54" x14ac:dyDescent="0.25">
      <c r="A462" s="3">
        <v>40855</v>
      </c>
      <c r="B462" s="77">
        <v>7600.79</v>
      </c>
      <c r="C462" s="77">
        <v>838.38598000000002</v>
      </c>
      <c r="D462" s="77">
        <v>-15.2676</v>
      </c>
      <c r="E462" s="77">
        <f t="shared" si="42"/>
        <v>477.05959999999993</v>
      </c>
      <c r="F462" s="77">
        <v>3.6742000000000004</v>
      </c>
      <c r="G462" s="77">
        <v>1.2581</v>
      </c>
      <c r="H462">
        <v>0</v>
      </c>
      <c r="I462" s="78">
        <v>7590</v>
      </c>
      <c r="J462">
        <v>201111</v>
      </c>
      <c r="K462" s="78">
        <v>7590</v>
      </c>
      <c r="L462" s="77">
        <f t="shared" si="48"/>
        <v>-10.789999999999964</v>
      </c>
      <c r="M462" s="78">
        <v>1400</v>
      </c>
      <c r="N462" s="78">
        <v>20.912769999999998</v>
      </c>
      <c r="O462" s="78">
        <v>1600</v>
      </c>
      <c r="P462" s="78">
        <v>6.0628200000000003</v>
      </c>
      <c r="Q462" s="144">
        <v>1800</v>
      </c>
      <c r="R462" s="78">
        <v>812</v>
      </c>
      <c r="S462" s="78">
        <v>-2843</v>
      </c>
      <c r="T462" s="78">
        <v>-501</v>
      </c>
      <c r="U462" s="78">
        <v>39036</v>
      </c>
      <c r="V462" s="219">
        <v>1.2834306793728866E-2</v>
      </c>
      <c r="W462" s="78">
        <v>4528</v>
      </c>
      <c r="X462" s="78">
        <v>8993</v>
      </c>
      <c r="Y462" s="78">
        <v>486</v>
      </c>
      <c r="Z462" s="78">
        <v>6106</v>
      </c>
      <c r="AA462" s="78">
        <v>88.93</v>
      </c>
      <c r="AB462" s="78">
        <v>93.33</v>
      </c>
      <c r="AC462" s="78">
        <v>124336</v>
      </c>
      <c r="AD462" s="104">
        <v>4.1284999999999998</v>
      </c>
      <c r="AE462" s="78">
        <v>129434</v>
      </c>
      <c r="AF462" s="104">
        <v>9.7199200000000001</v>
      </c>
      <c r="AG462" s="78">
        <v>-105393</v>
      </c>
      <c r="AH462" s="104">
        <v>-2.3821500000000002</v>
      </c>
      <c r="AI462" s="78">
        <v>-59841</v>
      </c>
      <c r="AJ462" s="104">
        <v>-7.6612099999999996</v>
      </c>
      <c r="AK462" s="78">
        <v>7800</v>
      </c>
      <c r="AL462" s="78">
        <v>7000</v>
      </c>
      <c r="AM462" s="8">
        <v>7600</v>
      </c>
      <c r="AN462" s="78">
        <v>214</v>
      </c>
      <c r="AO462" s="78">
        <v>8000</v>
      </c>
      <c r="AP462" s="78">
        <v>7000</v>
      </c>
      <c r="AQ462" s="78">
        <v>7600</v>
      </c>
      <c r="AR462" s="78">
        <v>502</v>
      </c>
      <c r="AS462" s="78">
        <v>0</v>
      </c>
      <c r="AT462" s="78">
        <v>0</v>
      </c>
      <c r="AU462" s="78">
        <v>0</v>
      </c>
      <c r="AV462" s="78">
        <v>0</v>
      </c>
      <c r="AW462" s="77">
        <v>26.9</v>
      </c>
      <c r="AX462" s="144">
        <f t="shared" si="43"/>
        <v>0.34</v>
      </c>
      <c r="AY462" s="144">
        <f t="shared" si="44"/>
        <v>0.2</v>
      </c>
      <c r="AZ462" s="144">
        <f t="shared" si="45"/>
        <v>0.47</v>
      </c>
      <c r="BA462" s="54">
        <f t="shared" si="46"/>
        <v>30.060859751335471</v>
      </c>
      <c r="BB462" s="54">
        <f t="shared" si="47"/>
        <v>23.77414024866453</v>
      </c>
    </row>
    <row r="463" spans="1:54" x14ac:dyDescent="0.25">
      <c r="A463" s="3">
        <v>40856</v>
      </c>
      <c r="B463" s="77">
        <v>7561.86</v>
      </c>
      <c r="C463" s="77">
        <v>843.46083999999996</v>
      </c>
      <c r="D463" s="77">
        <v>-15.3248</v>
      </c>
      <c r="E463" s="77">
        <f t="shared" si="42"/>
        <v>426.74339999999995</v>
      </c>
      <c r="F463" s="77">
        <v>-2.6311</v>
      </c>
      <c r="G463" s="77">
        <v>-3.3301999999999996</v>
      </c>
      <c r="H463">
        <v>0</v>
      </c>
      <c r="I463" s="78">
        <v>7614</v>
      </c>
      <c r="J463">
        <v>201111</v>
      </c>
      <c r="K463" s="78">
        <v>7614</v>
      </c>
      <c r="L463" s="77">
        <f t="shared" si="48"/>
        <v>52.140000000000327</v>
      </c>
      <c r="M463" s="78">
        <v>3052</v>
      </c>
      <c r="N463" s="78">
        <v>46.122770000000003</v>
      </c>
      <c r="O463" s="78">
        <v>1734</v>
      </c>
      <c r="P463" s="78">
        <v>6.59328</v>
      </c>
      <c r="Q463" s="144">
        <v>3485.5</v>
      </c>
      <c r="R463" s="78">
        <v>810</v>
      </c>
      <c r="S463" s="78">
        <v>-3381</v>
      </c>
      <c r="T463" s="78">
        <v>712</v>
      </c>
      <c r="U463" s="78">
        <v>39940</v>
      </c>
      <c r="V463" s="219">
        <v>-1.7826740110165249E-2</v>
      </c>
      <c r="W463" s="78">
        <v>5011</v>
      </c>
      <c r="X463" s="78">
        <v>9233</v>
      </c>
      <c r="Y463" s="78">
        <v>824</v>
      </c>
      <c r="Z463" s="78">
        <v>7321</v>
      </c>
      <c r="AA463" s="78">
        <v>80.75</v>
      </c>
      <c r="AB463" s="78">
        <v>94.12</v>
      </c>
      <c r="AC463" s="78">
        <v>132510</v>
      </c>
      <c r="AD463" s="104">
        <v>4.1095600000000001</v>
      </c>
      <c r="AE463" s="78">
        <v>128285</v>
      </c>
      <c r="AF463" s="104">
        <v>9.1366099999999992</v>
      </c>
      <c r="AG463" s="78">
        <v>-108295</v>
      </c>
      <c r="AH463" s="104">
        <v>-2.44739</v>
      </c>
      <c r="AI463" s="78">
        <v>-61363</v>
      </c>
      <c r="AJ463" s="104">
        <v>-7.3969199999999997</v>
      </c>
      <c r="AK463" s="78">
        <v>7800</v>
      </c>
      <c r="AL463" s="78">
        <v>7000</v>
      </c>
      <c r="AM463" s="8">
        <v>7600</v>
      </c>
      <c r="AN463" s="78">
        <v>184</v>
      </c>
      <c r="AO463" s="78">
        <v>8000</v>
      </c>
      <c r="AP463" s="78">
        <v>7000</v>
      </c>
      <c r="AQ463" s="78">
        <v>7600</v>
      </c>
      <c r="AR463" s="78">
        <v>462</v>
      </c>
      <c r="AS463" s="78">
        <v>0</v>
      </c>
      <c r="AT463" s="78">
        <v>0</v>
      </c>
      <c r="AU463" s="78">
        <v>0</v>
      </c>
      <c r="AV463" s="78">
        <v>0</v>
      </c>
      <c r="AW463" s="77">
        <v>25.09</v>
      </c>
      <c r="AX463" s="144">
        <f t="shared" si="43"/>
        <v>0.06</v>
      </c>
      <c r="AY463" s="144">
        <f t="shared" si="44"/>
        <v>0.04</v>
      </c>
      <c r="AZ463" s="144">
        <f t="shared" si="45"/>
        <v>0.35</v>
      </c>
      <c r="BA463" s="54">
        <f t="shared" si="46"/>
        <v>29.823984718113611</v>
      </c>
      <c r="BB463" s="54">
        <f t="shared" si="47"/>
        <v>23.629015281886385</v>
      </c>
    </row>
    <row r="464" spans="1:54" x14ac:dyDescent="0.25">
      <c r="A464" s="3">
        <v>40857</v>
      </c>
      <c r="B464" s="77">
        <v>7308.68</v>
      </c>
      <c r="C464" s="77">
        <v>1098.48594</v>
      </c>
      <c r="D464" s="77">
        <v>-127.15770000000001</v>
      </c>
      <c r="E464" s="77">
        <f t="shared" si="42"/>
        <v>219.96739999999997</v>
      </c>
      <c r="F464" s="77">
        <v>-18.2669</v>
      </c>
      <c r="G464" s="77">
        <v>-27.0594</v>
      </c>
      <c r="H464">
        <v>0</v>
      </c>
      <c r="I464" s="78">
        <v>7318</v>
      </c>
      <c r="J464">
        <v>201111</v>
      </c>
      <c r="K464" s="78">
        <v>7318</v>
      </c>
      <c r="L464" s="77">
        <f t="shared" si="48"/>
        <v>9.319999999999709</v>
      </c>
      <c r="M464" s="78">
        <v>-2680</v>
      </c>
      <c r="N464" s="78">
        <v>-39.519579999999998</v>
      </c>
      <c r="O464" s="78">
        <v>-199</v>
      </c>
      <c r="P464" s="78">
        <v>-0.73050999999999999</v>
      </c>
      <c r="Q464" s="144">
        <v>-2729.75</v>
      </c>
      <c r="R464" s="78">
        <v>346</v>
      </c>
      <c r="S464" s="78">
        <v>-5419</v>
      </c>
      <c r="T464" s="78">
        <v>-5403</v>
      </c>
      <c r="U464" s="78">
        <v>46809</v>
      </c>
      <c r="V464" s="219">
        <v>0.11542652054092162</v>
      </c>
      <c r="W464" s="78">
        <v>1474</v>
      </c>
      <c r="X464" s="78">
        <v>2796</v>
      </c>
      <c r="Y464" s="78">
        <v>-4315</v>
      </c>
      <c r="Z464" s="78">
        <v>3065</v>
      </c>
      <c r="AA464" s="78">
        <v>118.22</v>
      </c>
      <c r="AB464" s="78">
        <v>81.8</v>
      </c>
      <c r="AC464" s="78">
        <v>118572</v>
      </c>
      <c r="AD464" s="104">
        <v>2.4538000000000002</v>
      </c>
      <c r="AE464" s="78">
        <v>126957</v>
      </c>
      <c r="AF464" s="104">
        <v>13.52046</v>
      </c>
      <c r="AG464" s="78">
        <v>-149891</v>
      </c>
      <c r="AH464" s="104">
        <v>-1.9016900000000001</v>
      </c>
      <c r="AI464" s="78">
        <v>-37637</v>
      </c>
      <c r="AJ464" s="104">
        <v>-8.9101199999999992</v>
      </c>
      <c r="AK464" s="78">
        <v>7800</v>
      </c>
      <c r="AL464" s="78">
        <v>7300</v>
      </c>
      <c r="AM464" s="8">
        <v>7300</v>
      </c>
      <c r="AN464" s="78">
        <v>220</v>
      </c>
      <c r="AO464" s="78">
        <v>8000</v>
      </c>
      <c r="AP464" s="78">
        <v>7000</v>
      </c>
      <c r="AQ464" s="78">
        <v>7300</v>
      </c>
      <c r="AR464" s="78">
        <v>532</v>
      </c>
      <c r="AS464" s="78">
        <v>0</v>
      </c>
      <c r="AT464" s="78">
        <v>0</v>
      </c>
      <c r="AU464" s="78">
        <v>0</v>
      </c>
      <c r="AV464" s="78">
        <v>0</v>
      </c>
      <c r="AW464" s="77">
        <v>29.68</v>
      </c>
      <c r="AX464" s="144">
        <f t="shared" si="43"/>
        <v>0.68</v>
      </c>
      <c r="AY464" s="144">
        <f t="shared" si="44"/>
        <v>0.48</v>
      </c>
      <c r="AZ464" s="144">
        <f t="shared" si="45"/>
        <v>0.62</v>
      </c>
      <c r="BA464" s="54">
        <f t="shared" si="46"/>
        <v>30.226128403285283</v>
      </c>
      <c r="BB464" s="54">
        <f t="shared" si="47"/>
        <v>23.491871596714713</v>
      </c>
    </row>
    <row r="465" spans="1:54" x14ac:dyDescent="0.25">
      <c r="A465" s="3">
        <v>40858</v>
      </c>
      <c r="B465" s="77">
        <v>7367.29</v>
      </c>
      <c r="C465" s="77">
        <v>839.23487</v>
      </c>
      <c r="D465" s="77">
        <v>-51.260799999999996</v>
      </c>
      <c r="E465" s="77">
        <f t="shared" si="42"/>
        <v>144.54729999999995</v>
      </c>
      <c r="F465" s="77">
        <v>1.0446</v>
      </c>
      <c r="G465" s="77">
        <v>1.6244000000000001</v>
      </c>
      <c r="H465">
        <v>0</v>
      </c>
      <c r="I465" s="78">
        <v>7356</v>
      </c>
      <c r="J465">
        <v>201111</v>
      </c>
      <c r="K465" s="78">
        <v>7356</v>
      </c>
      <c r="L465" s="77">
        <f t="shared" si="48"/>
        <v>-11.289999999999964</v>
      </c>
      <c r="M465" s="78">
        <v>-3143</v>
      </c>
      <c r="N465" s="78">
        <v>-46.540990000000001</v>
      </c>
      <c r="O465" s="78">
        <v>2406</v>
      </c>
      <c r="P465" s="78">
        <v>8.8442100000000003</v>
      </c>
      <c r="Q465" s="144">
        <v>-2541.5</v>
      </c>
      <c r="R465" s="78">
        <v>406</v>
      </c>
      <c r="S465" s="78">
        <v>-4754</v>
      </c>
      <c r="T465" s="78">
        <v>-1382</v>
      </c>
      <c r="U465" s="78">
        <v>46111</v>
      </c>
      <c r="V465" s="219">
        <v>2.9971156557003751E-2</v>
      </c>
      <c r="W465" s="78">
        <v>473</v>
      </c>
      <c r="X465" s="78">
        <v>2602</v>
      </c>
      <c r="Y465" s="78">
        <v>-4523</v>
      </c>
      <c r="Z465" s="78">
        <v>5673</v>
      </c>
      <c r="AA465" s="78">
        <v>85.82</v>
      </c>
      <c r="AB465" s="78">
        <v>80.709999999999994</v>
      </c>
      <c r="AC465" s="78">
        <v>139780</v>
      </c>
      <c r="AD465" s="104">
        <v>2.6993800000000001</v>
      </c>
      <c r="AE465" s="78">
        <v>135552</v>
      </c>
      <c r="AF465" s="104">
        <v>12.353529999999999</v>
      </c>
      <c r="AG465" s="78">
        <v>-161567</v>
      </c>
      <c r="AH465" s="104">
        <v>-1.96383</v>
      </c>
      <c r="AI465" s="78">
        <v>-35037</v>
      </c>
      <c r="AJ465" s="104">
        <v>-8.6834699999999998</v>
      </c>
      <c r="AK465" s="78">
        <v>7800</v>
      </c>
      <c r="AL465" s="78">
        <v>7300</v>
      </c>
      <c r="AM465" s="8">
        <v>7400</v>
      </c>
      <c r="AN465" s="78">
        <v>162</v>
      </c>
      <c r="AO465" s="78">
        <v>8000</v>
      </c>
      <c r="AP465" s="78">
        <v>7000</v>
      </c>
      <c r="AQ465" s="78">
        <v>7300</v>
      </c>
      <c r="AR465" s="78">
        <v>498</v>
      </c>
      <c r="AS465" s="78">
        <v>0</v>
      </c>
      <c r="AT465" s="78">
        <v>0</v>
      </c>
      <c r="AU465" s="78">
        <v>0</v>
      </c>
      <c r="AV465" s="78">
        <v>0</v>
      </c>
      <c r="AW465" s="77">
        <v>27.52</v>
      </c>
      <c r="AX465" s="144">
        <f t="shared" si="43"/>
        <v>0.57999999999999996</v>
      </c>
      <c r="AY465" s="144">
        <f t="shared" si="44"/>
        <v>0.34</v>
      </c>
      <c r="AZ465" s="144">
        <f t="shared" si="45"/>
        <v>0.51</v>
      </c>
      <c r="BA465" s="54">
        <f t="shared" si="46"/>
        <v>30.277371476909181</v>
      </c>
      <c r="BB465" s="54">
        <f t="shared" si="47"/>
        <v>23.518628523090811</v>
      </c>
    </row>
    <row r="466" spans="1:54" x14ac:dyDescent="0.25">
      <c r="A466" s="3">
        <v>40861</v>
      </c>
      <c r="B466" s="77">
        <v>7525.65</v>
      </c>
      <c r="C466" s="77">
        <v>836.31251999999995</v>
      </c>
      <c r="D466" s="77">
        <v>58.160899999999998</v>
      </c>
      <c r="E466" s="77">
        <f t="shared" si="42"/>
        <v>124.82909999999993</v>
      </c>
      <c r="F466" s="77">
        <v>10.139099999999999</v>
      </c>
      <c r="G466" s="77">
        <v>16.9251</v>
      </c>
      <c r="H466">
        <v>0</v>
      </c>
      <c r="I466" s="78">
        <v>7541</v>
      </c>
      <c r="J466">
        <v>201111</v>
      </c>
      <c r="K466" s="78">
        <v>7541</v>
      </c>
      <c r="L466" s="77">
        <f t="shared" si="48"/>
        <v>15.350000000000364</v>
      </c>
      <c r="M466" s="78">
        <v>-176</v>
      </c>
      <c r="N466" s="78">
        <v>-2.94943</v>
      </c>
      <c r="O466" s="78">
        <v>2583</v>
      </c>
      <c r="P466" s="78">
        <v>9.7456099999999992</v>
      </c>
      <c r="Q466" s="144">
        <v>469.75</v>
      </c>
      <c r="R466" s="78">
        <v>721</v>
      </c>
      <c r="S466" s="78">
        <v>-3333</v>
      </c>
      <c r="T466" s="78">
        <v>1355</v>
      </c>
      <c r="U466" s="78">
        <v>41254</v>
      </c>
      <c r="V466" s="219">
        <v>-3.2845299849711546E-2</v>
      </c>
      <c r="W466" s="78">
        <v>4724</v>
      </c>
      <c r="X466" s="78">
        <v>7101</v>
      </c>
      <c r="Y466" s="78">
        <v>2069</v>
      </c>
      <c r="Z466" s="78">
        <v>10391</v>
      </c>
      <c r="AA466" s="78">
        <v>84.71</v>
      </c>
      <c r="AB466" s="78">
        <v>87.64</v>
      </c>
      <c r="AC466" s="78">
        <v>152943</v>
      </c>
      <c r="AD466" s="104">
        <v>4.2801200000000001</v>
      </c>
      <c r="AE466" s="78">
        <v>145829</v>
      </c>
      <c r="AF466" s="104">
        <v>9.5604899999999997</v>
      </c>
      <c r="AG466" s="78">
        <v>-137058</v>
      </c>
      <c r="AH466" s="104">
        <v>-2.1868799999999999</v>
      </c>
      <c r="AI466" s="78">
        <v>-55148</v>
      </c>
      <c r="AJ466" s="104">
        <v>-7.6889099999999999</v>
      </c>
      <c r="AK466" s="78">
        <v>7800</v>
      </c>
      <c r="AL466" s="78">
        <v>7300</v>
      </c>
      <c r="AM466" s="8">
        <v>7500</v>
      </c>
      <c r="AN466" s="78">
        <v>123.5</v>
      </c>
      <c r="AO466" s="78">
        <v>8000</v>
      </c>
      <c r="AP466" s="78">
        <v>7000</v>
      </c>
      <c r="AQ466" s="78">
        <v>7500</v>
      </c>
      <c r="AR466" s="78">
        <v>451</v>
      </c>
      <c r="AS466" s="78">
        <v>0</v>
      </c>
      <c r="AT466" s="78">
        <v>0</v>
      </c>
      <c r="AU466" s="78">
        <v>0</v>
      </c>
      <c r="AV466" s="78">
        <v>0</v>
      </c>
      <c r="AW466" s="77">
        <v>25.04</v>
      </c>
      <c r="AX466" s="144">
        <f t="shared" si="43"/>
        <v>0.06</v>
      </c>
      <c r="AY466" s="144">
        <f t="shared" si="44"/>
        <v>0.04</v>
      </c>
      <c r="AZ466" s="144">
        <f t="shared" si="45"/>
        <v>0.32</v>
      </c>
      <c r="BA466" s="54">
        <f t="shared" si="46"/>
        <v>30.308456353146767</v>
      </c>
      <c r="BB466" s="54">
        <f t="shared" si="47"/>
        <v>23.371543646853219</v>
      </c>
    </row>
    <row r="467" spans="1:54" x14ac:dyDescent="0.25">
      <c r="A467" s="3">
        <v>40862</v>
      </c>
      <c r="B467" s="77">
        <v>7491.06</v>
      </c>
      <c r="C467" s="77">
        <v>723.10087999999996</v>
      </c>
      <c r="D467" s="77">
        <v>29.766599999999997</v>
      </c>
      <c r="E467" s="77">
        <f t="shared" si="42"/>
        <v>182.03289999999993</v>
      </c>
      <c r="F467" s="77">
        <v>1.9688999999999999</v>
      </c>
      <c r="G467" s="77">
        <v>-1.0947</v>
      </c>
      <c r="H467">
        <v>0</v>
      </c>
      <c r="I467" s="78">
        <v>7501</v>
      </c>
      <c r="J467">
        <v>201111</v>
      </c>
      <c r="K467" s="78">
        <v>7501</v>
      </c>
      <c r="L467" s="77">
        <f t="shared" si="48"/>
        <v>9.9399999999995998</v>
      </c>
      <c r="M467" s="78">
        <v>1049</v>
      </c>
      <c r="N467" s="78">
        <v>15.402799999999999</v>
      </c>
      <c r="O467" s="78">
        <v>4753</v>
      </c>
      <c r="P467" s="78">
        <v>17.84693</v>
      </c>
      <c r="Q467" s="144">
        <v>2237.25</v>
      </c>
      <c r="R467" s="78">
        <v>743</v>
      </c>
      <c r="S467" s="78">
        <v>-6267</v>
      </c>
      <c r="T467" s="78">
        <v>241</v>
      </c>
      <c r="U467" s="78">
        <v>39841</v>
      </c>
      <c r="V467" s="219">
        <v>-6.0490449536909213E-3</v>
      </c>
      <c r="W467" s="78">
        <v>4759</v>
      </c>
      <c r="X467" s="78">
        <v>10303</v>
      </c>
      <c r="Y467" s="78">
        <v>1867</v>
      </c>
      <c r="Z467" s="78">
        <v>12526</v>
      </c>
      <c r="AA467" s="78">
        <v>103.78</v>
      </c>
      <c r="AB467" s="78">
        <v>87.08</v>
      </c>
      <c r="AC467" s="78">
        <v>151622</v>
      </c>
      <c r="AD467" s="104">
        <v>3.3899699999999999</v>
      </c>
      <c r="AE467" s="78">
        <v>150828</v>
      </c>
      <c r="AF467" s="104">
        <v>10.005549999999999</v>
      </c>
      <c r="AG467" s="78">
        <v>-128624</v>
      </c>
      <c r="AH467" s="104">
        <v>-1.38069</v>
      </c>
      <c r="AI467" s="78">
        <v>-52000</v>
      </c>
      <c r="AJ467" s="104">
        <v>-7.95167</v>
      </c>
      <c r="AK467" s="78">
        <v>7800</v>
      </c>
      <c r="AL467" s="78">
        <v>7300</v>
      </c>
      <c r="AM467" s="8">
        <v>7500</v>
      </c>
      <c r="AN467" s="78">
        <v>74.5</v>
      </c>
      <c r="AO467" s="78">
        <v>8000</v>
      </c>
      <c r="AP467" s="78">
        <v>7000</v>
      </c>
      <c r="AQ467" s="78">
        <v>7500</v>
      </c>
      <c r="AR467" s="78">
        <v>455</v>
      </c>
      <c r="AS467" s="78">
        <v>0</v>
      </c>
      <c r="AT467" s="78">
        <v>0</v>
      </c>
      <c r="AU467" s="78">
        <v>0</v>
      </c>
      <c r="AV467" s="78">
        <v>0</v>
      </c>
      <c r="AW467" s="77">
        <v>26.06</v>
      </c>
      <c r="AX467" s="144">
        <f t="shared" si="43"/>
        <v>0.27</v>
      </c>
      <c r="AY467" s="144">
        <f t="shared" si="44"/>
        <v>0.16</v>
      </c>
      <c r="AZ467" s="144">
        <f t="shared" si="45"/>
        <v>0.37</v>
      </c>
      <c r="BA467" s="54">
        <f t="shared" si="46"/>
        <v>30.260932848716898</v>
      </c>
      <c r="BB467" s="54">
        <f t="shared" si="47"/>
        <v>23.301067151283092</v>
      </c>
    </row>
    <row r="468" spans="1:54" x14ac:dyDescent="0.25">
      <c r="A468" s="3">
        <v>40863</v>
      </c>
      <c r="B468" s="77">
        <v>7387.52</v>
      </c>
      <c r="C468" s="77">
        <v>880.65914999999995</v>
      </c>
      <c r="D468" s="77">
        <v>-25.561399999999999</v>
      </c>
      <c r="E468" s="77">
        <f t="shared" si="42"/>
        <v>179.53910000000002</v>
      </c>
      <c r="F468" s="77">
        <v>-11.497</v>
      </c>
      <c r="G468" s="77">
        <v>-8.7567000000000004</v>
      </c>
      <c r="H468" t="s">
        <v>1628</v>
      </c>
      <c r="I468" s="78">
        <v>7397</v>
      </c>
      <c r="J468">
        <v>201112</v>
      </c>
      <c r="K468" s="78">
        <v>7350</v>
      </c>
      <c r="L468" s="77">
        <f t="shared" si="48"/>
        <v>-37.520000000000437</v>
      </c>
      <c r="M468" s="78">
        <v>-4788</v>
      </c>
      <c r="N468" s="78">
        <v>-70.681110000000004</v>
      </c>
      <c r="O468" s="78">
        <v>7041</v>
      </c>
      <c r="P468" s="78">
        <v>25.895350000000001</v>
      </c>
      <c r="Q468" s="144">
        <v>-3027.75</v>
      </c>
      <c r="R468" s="78">
        <v>579</v>
      </c>
      <c r="S468" s="78">
        <v>-1829</v>
      </c>
      <c r="T468" s="78">
        <v>459</v>
      </c>
      <c r="U468" s="78">
        <v>37205</v>
      </c>
      <c r="V468" s="219">
        <v>-1.2337051471576401E-2</v>
      </c>
      <c r="W468" s="78">
        <v>2734</v>
      </c>
      <c r="X468" s="78">
        <v>4028</v>
      </c>
      <c r="Y468" s="78">
        <v>-467</v>
      </c>
      <c r="Z468" s="78">
        <v>4522</v>
      </c>
      <c r="AA468" s="78">
        <v>103.2</v>
      </c>
      <c r="AB468" s="78">
        <v>80.11</v>
      </c>
      <c r="AC468" s="78">
        <v>34223</v>
      </c>
      <c r="AD468" s="104">
        <v>2.34354</v>
      </c>
      <c r="AE468" s="78">
        <v>67076</v>
      </c>
      <c r="AF468" s="104">
        <v>9.8882200000000005</v>
      </c>
      <c r="AG468" s="78">
        <v>-28467</v>
      </c>
      <c r="AH468" s="104">
        <v>-1.05111</v>
      </c>
      <c r="AI468" s="78">
        <v>-1877</v>
      </c>
      <c r="AJ468" s="104">
        <v>-6.75108</v>
      </c>
      <c r="AK468" s="78">
        <v>8000</v>
      </c>
      <c r="AL468" s="78">
        <v>7000</v>
      </c>
      <c r="AM468" s="8">
        <v>7400</v>
      </c>
      <c r="AN468" s="78">
        <v>476</v>
      </c>
      <c r="AO468" s="78">
        <v>6800</v>
      </c>
      <c r="AP468" s="78">
        <v>10800</v>
      </c>
      <c r="AQ468" s="78">
        <v>7200</v>
      </c>
      <c r="AR468" s="78">
        <v>802</v>
      </c>
      <c r="AS468" s="78">
        <v>0</v>
      </c>
      <c r="AT468" s="78">
        <v>0</v>
      </c>
      <c r="AU468" s="78">
        <v>0</v>
      </c>
      <c r="AV468" s="78">
        <v>0</v>
      </c>
      <c r="AW468" s="77">
        <v>27.43</v>
      </c>
      <c r="AX468" s="144">
        <f t="shared" si="43"/>
        <v>0.65</v>
      </c>
      <c r="AY468" s="144">
        <f t="shared" si="44"/>
        <v>0.38</v>
      </c>
      <c r="AZ468" s="144">
        <f t="shared" si="45"/>
        <v>0.5</v>
      </c>
      <c r="BA468" s="54">
        <f t="shared" si="46"/>
        <v>30.302520829503194</v>
      </c>
      <c r="BB468" s="54">
        <f t="shared" si="47"/>
        <v>23.318479170496801</v>
      </c>
    </row>
    <row r="469" spans="1:54" x14ac:dyDescent="0.25">
      <c r="A469" s="3">
        <v>40864</v>
      </c>
      <c r="B469" s="77">
        <v>7387.81</v>
      </c>
      <c r="C469" s="77">
        <v>730.56399999999996</v>
      </c>
      <c r="D469" s="77">
        <v>-38.459699999999998</v>
      </c>
      <c r="E469" s="77">
        <f t="shared" si="42"/>
        <v>237.3245</v>
      </c>
      <c r="F469" s="77">
        <v>-2.5463</v>
      </c>
      <c r="G469" s="77">
        <v>-2.2286000000000001</v>
      </c>
      <c r="H469">
        <v>0</v>
      </c>
      <c r="I469" s="78">
        <v>7404</v>
      </c>
      <c r="J469">
        <v>201112</v>
      </c>
      <c r="K469" s="78">
        <v>7404</v>
      </c>
      <c r="L469" s="77">
        <f t="shared" si="48"/>
        <v>16.1899999999996</v>
      </c>
      <c r="M469" s="78">
        <v>-3994</v>
      </c>
      <c r="N469" s="78">
        <v>-59.556950000000001</v>
      </c>
      <c r="O469" s="78">
        <v>7656</v>
      </c>
      <c r="P469" s="78">
        <v>28.343499999999999</v>
      </c>
      <c r="Q469" s="144">
        <v>-2080</v>
      </c>
      <c r="R469" s="78">
        <v>376</v>
      </c>
      <c r="S469" s="78">
        <v>-1303</v>
      </c>
      <c r="T469" s="78">
        <v>1217</v>
      </c>
      <c r="U469" s="78">
        <v>38923</v>
      </c>
      <c r="V469" s="219">
        <v>-3.1266860211186187E-2</v>
      </c>
      <c r="W469" s="78">
        <v>3177</v>
      </c>
      <c r="X469" s="78">
        <v>5274</v>
      </c>
      <c r="Y469" s="78">
        <v>104</v>
      </c>
      <c r="Z469" s="78">
        <v>5812</v>
      </c>
      <c r="AA469" s="78">
        <v>96.71</v>
      </c>
      <c r="AB469" s="78">
        <v>86.6</v>
      </c>
      <c r="AC469" s="78">
        <v>33415</v>
      </c>
      <c r="AD469" s="104">
        <v>2.4074</v>
      </c>
      <c r="AE469" s="78">
        <v>70272</v>
      </c>
      <c r="AF469" s="104">
        <v>9.4237199999999994</v>
      </c>
      <c r="AG469" s="78">
        <v>-38304</v>
      </c>
      <c r="AH469" s="104">
        <v>-1.4628300000000001</v>
      </c>
      <c r="AI469" s="78">
        <v>9340</v>
      </c>
      <c r="AJ469" s="104">
        <v>-6.5925799999999999</v>
      </c>
      <c r="AK469" s="78">
        <v>8000</v>
      </c>
      <c r="AL469" s="78">
        <v>6600</v>
      </c>
      <c r="AM469" s="8">
        <v>7400</v>
      </c>
      <c r="AN469" s="78">
        <v>452</v>
      </c>
      <c r="AO469" s="78">
        <v>7800</v>
      </c>
      <c r="AP469" s="78">
        <v>6100</v>
      </c>
      <c r="AQ469" s="78">
        <v>7400</v>
      </c>
      <c r="AR469" s="78">
        <v>627</v>
      </c>
      <c r="AS469" s="78">
        <v>0</v>
      </c>
      <c r="AT469" s="78">
        <v>0</v>
      </c>
      <c r="AU469" s="78">
        <v>0</v>
      </c>
      <c r="AV469" s="78">
        <v>0</v>
      </c>
      <c r="AW469" s="77">
        <v>27.11</v>
      </c>
      <c r="AX469" s="144">
        <f t="shared" si="43"/>
        <v>0.51</v>
      </c>
      <c r="AY469" s="144">
        <f t="shared" si="44"/>
        <v>0.3</v>
      </c>
      <c r="AZ469" s="144">
        <f t="shared" si="45"/>
        <v>0.45</v>
      </c>
      <c r="BA469" s="54">
        <f t="shared" si="46"/>
        <v>29.962861920684372</v>
      </c>
      <c r="BB469" s="54">
        <f t="shared" si="47"/>
        <v>23.424138079315615</v>
      </c>
    </row>
    <row r="470" spans="1:54" x14ac:dyDescent="0.25">
      <c r="A470" s="3">
        <v>40865</v>
      </c>
      <c r="B470" s="77">
        <v>7233.78</v>
      </c>
      <c r="C470" s="77">
        <v>819.20788000000005</v>
      </c>
      <c r="D470" s="77">
        <v>-116.5635</v>
      </c>
      <c r="E470" s="77">
        <f t="shared" si="42"/>
        <v>141.72420000000002</v>
      </c>
      <c r="F470" s="77">
        <v>-6.6695000000000002</v>
      </c>
      <c r="G470" s="77">
        <v>-7.1248000000000005</v>
      </c>
      <c r="H470">
        <v>0</v>
      </c>
      <c r="I470" s="78">
        <v>7252</v>
      </c>
      <c r="J470">
        <v>201112</v>
      </c>
      <c r="K470" s="78">
        <v>7252</v>
      </c>
      <c r="L470" s="77">
        <f t="shared" si="48"/>
        <v>18.220000000000255</v>
      </c>
      <c r="M470" s="78">
        <v>-10052</v>
      </c>
      <c r="N470" s="78">
        <v>-146.11285000000001</v>
      </c>
      <c r="O470" s="78">
        <v>7882</v>
      </c>
      <c r="P470" s="78">
        <v>28.569590000000002</v>
      </c>
      <c r="Q470" s="144">
        <v>-8081.5</v>
      </c>
      <c r="R470" s="78">
        <v>352</v>
      </c>
      <c r="S470" s="78">
        <v>-1229</v>
      </c>
      <c r="T470" s="78">
        <v>663</v>
      </c>
      <c r="U470" s="78">
        <v>45104</v>
      </c>
      <c r="V470" s="219">
        <v>-1.4699361475700603E-2</v>
      </c>
      <c r="W470" s="78">
        <v>-1703</v>
      </c>
      <c r="X470" s="78">
        <v>3212</v>
      </c>
      <c r="Y470" s="78">
        <v>-5589</v>
      </c>
      <c r="Z470" s="78">
        <v>1172</v>
      </c>
      <c r="AA470" s="78">
        <v>110.06</v>
      </c>
      <c r="AB470" s="78">
        <v>84.84</v>
      </c>
      <c r="AC470" s="78">
        <v>32553</v>
      </c>
      <c r="AD470" s="104">
        <v>1.9350400000000001</v>
      </c>
      <c r="AE470" s="78">
        <v>85348</v>
      </c>
      <c r="AF470" s="104">
        <v>11.370699999999999</v>
      </c>
      <c r="AG470" s="78">
        <v>-49639</v>
      </c>
      <c r="AH470" s="104">
        <v>-1.3887400000000001</v>
      </c>
      <c r="AI470" s="78">
        <v>7556</v>
      </c>
      <c r="AJ470" s="104">
        <v>-6.6079699999999999</v>
      </c>
      <c r="AK470" s="78">
        <v>8000</v>
      </c>
      <c r="AL470" s="78">
        <v>7000</v>
      </c>
      <c r="AM470" s="8">
        <v>7300</v>
      </c>
      <c r="AN470" s="78">
        <v>479</v>
      </c>
      <c r="AO470" s="78">
        <v>7800</v>
      </c>
      <c r="AP470" s="78">
        <v>6100</v>
      </c>
      <c r="AQ470" s="78">
        <v>7200</v>
      </c>
      <c r="AR470" s="78">
        <v>673</v>
      </c>
      <c r="AS470" s="78">
        <v>0</v>
      </c>
      <c r="AT470" s="78">
        <v>0</v>
      </c>
      <c r="AU470" s="78">
        <v>0</v>
      </c>
      <c r="AV470" s="78">
        <v>0</v>
      </c>
      <c r="AW470" s="77">
        <v>29.77</v>
      </c>
      <c r="AX470" s="144">
        <f t="shared" si="43"/>
        <v>0.89</v>
      </c>
      <c r="AY470" s="144">
        <f t="shared" si="44"/>
        <v>0.55000000000000004</v>
      </c>
      <c r="AZ470" s="144">
        <f t="shared" si="45"/>
        <v>0.62</v>
      </c>
      <c r="BA470" s="54">
        <f t="shared" si="46"/>
        <v>30.214690960160322</v>
      </c>
      <c r="BB470" s="54">
        <f t="shared" si="47"/>
        <v>23.297309039839678</v>
      </c>
    </row>
    <row r="471" spans="1:54" x14ac:dyDescent="0.25">
      <c r="A471" s="3">
        <v>40868</v>
      </c>
      <c r="B471" s="77">
        <v>7042.64</v>
      </c>
      <c r="C471" s="77">
        <v>862.25181999999995</v>
      </c>
      <c r="D471" s="77">
        <v>-99.171000000000006</v>
      </c>
      <c r="E471" s="77">
        <f t="shared" si="42"/>
        <v>-92.060200000000052</v>
      </c>
      <c r="F471" s="77">
        <v>-5.4683000000000002</v>
      </c>
      <c r="G471" s="77">
        <v>-10.573599999999999</v>
      </c>
      <c r="H471">
        <v>0</v>
      </c>
      <c r="I471" s="78">
        <v>7050</v>
      </c>
      <c r="J471">
        <v>201112</v>
      </c>
      <c r="K471" s="78">
        <v>7050</v>
      </c>
      <c r="L471" s="77">
        <f t="shared" si="48"/>
        <v>7.3599999999996726</v>
      </c>
      <c r="M471" s="78">
        <v>-13161</v>
      </c>
      <c r="N471" s="78">
        <v>-186.00959</v>
      </c>
      <c r="O471" s="78">
        <v>7167</v>
      </c>
      <c r="P471" s="78">
        <v>25.28163</v>
      </c>
      <c r="Q471" s="144">
        <v>-11369.25</v>
      </c>
      <c r="R471" s="78">
        <v>187</v>
      </c>
      <c r="S471" s="78">
        <v>-757</v>
      </c>
      <c r="T471" s="78">
        <v>-735</v>
      </c>
      <c r="U471" s="78">
        <v>49269</v>
      </c>
      <c r="V471" s="219">
        <v>1.4918102660902393E-2</v>
      </c>
      <c r="W471" s="78">
        <v>-5562</v>
      </c>
      <c r="X471" s="78">
        <v>-153</v>
      </c>
      <c r="Y471" s="78">
        <v>-10597</v>
      </c>
      <c r="Z471" s="78">
        <v>-3631</v>
      </c>
      <c r="AA471" s="78">
        <v>82.97</v>
      </c>
      <c r="AB471" s="78">
        <v>78.02</v>
      </c>
      <c r="AC471" s="78">
        <v>18188</v>
      </c>
      <c r="AD471" s="104">
        <v>1.3850499999999999</v>
      </c>
      <c r="AE471" s="78">
        <v>92490</v>
      </c>
      <c r="AF471" s="104">
        <v>14.58671</v>
      </c>
      <c r="AG471" s="78">
        <v>-65093</v>
      </c>
      <c r="AH471" s="104">
        <v>-0.94774999999999998</v>
      </c>
      <c r="AI471" s="78">
        <v>7678</v>
      </c>
      <c r="AJ471" s="104">
        <v>-8.0128699999999995</v>
      </c>
      <c r="AK471" s="78">
        <v>8000</v>
      </c>
      <c r="AL471" s="78">
        <v>6600</v>
      </c>
      <c r="AM471" s="8">
        <v>7000</v>
      </c>
      <c r="AN471" s="78">
        <v>486</v>
      </c>
      <c r="AO471" s="78">
        <v>7800</v>
      </c>
      <c r="AP471" s="78">
        <v>6100</v>
      </c>
      <c r="AQ471" s="78">
        <v>7000</v>
      </c>
      <c r="AR471" s="78">
        <v>682</v>
      </c>
      <c r="AS471" s="78">
        <v>0</v>
      </c>
      <c r="AT471" s="78">
        <v>0</v>
      </c>
      <c r="AU471" s="78">
        <v>0</v>
      </c>
      <c r="AV471" s="78">
        <v>0</v>
      </c>
      <c r="AW471" s="77">
        <v>31.28</v>
      </c>
      <c r="AX471" s="144">
        <f t="shared" si="43"/>
        <v>1</v>
      </c>
      <c r="AY471" s="144">
        <f t="shared" si="44"/>
        <v>0.65</v>
      </c>
      <c r="AZ471" s="144">
        <f t="shared" si="45"/>
        <v>0.68</v>
      </c>
      <c r="BA471" s="54">
        <f t="shared" si="46"/>
        <v>30.993540376956595</v>
      </c>
      <c r="BB471" s="54">
        <f t="shared" si="47"/>
        <v>22.983459623043402</v>
      </c>
    </row>
    <row r="472" spans="1:54" x14ac:dyDescent="0.25">
      <c r="A472" s="3">
        <v>40869</v>
      </c>
      <c r="B472" s="77">
        <v>7000.03</v>
      </c>
      <c r="C472" s="77">
        <v>907.50391000000002</v>
      </c>
      <c r="D472" s="77">
        <v>-48.685100000000006</v>
      </c>
      <c r="E472" s="77">
        <f t="shared" ref="E472:E535" si="49">SUM(D453:D472)</f>
        <v>-202.03410000000005</v>
      </c>
      <c r="F472" s="77">
        <v>-7.8853</v>
      </c>
      <c r="G472" s="77">
        <v>-6.4234</v>
      </c>
      <c r="H472">
        <v>0</v>
      </c>
      <c r="I472" s="78">
        <v>7023</v>
      </c>
      <c r="J472">
        <v>201112</v>
      </c>
      <c r="K472" s="78">
        <v>7023</v>
      </c>
      <c r="L472" s="77">
        <f t="shared" si="48"/>
        <v>22.970000000000255</v>
      </c>
      <c r="M472" s="78">
        <v>-15458</v>
      </c>
      <c r="N472" s="78">
        <v>-217.47182000000001</v>
      </c>
      <c r="O472" s="78">
        <v>8729</v>
      </c>
      <c r="P472" s="78">
        <v>30.657109999999999</v>
      </c>
      <c r="Q472" s="144">
        <v>-13275.75</v>
      </c>
      <c r="R472" s="78">
        <v>56</v>
      </c>
      <c r="S472" s="78">
        <v>-1492</v>
      </c>
      <c r="T472" s="78">
        <v>-290</v>
      </c>
      <c r="U472" s="78">
        <v>49866</v>
      </c>
      <c r="V472" s="219">
        <v>5.8155857698632338E-3</v>
      </c>
      <c r="W472" s="78">
        <v>-5487</v>
      </c>
      <c r="X472" s="78">
        <v>-3067</v>
      </c>
      <c r="Y472" s="78">
        <v>-11389</v>
      </c>
      <c r="Z472" s="78">
        <v>-4304</v>
      </c>
      <c r="AA472" s="78">
        <v>83.94</v>
      </c>
      <c r="AB472" s="78">
        <v>79.98</v>
      </c>
      <c r="AC472" s="78">
        <v>12529</v>
      </c>
      <c r="AD472" s="104">
        <v>1.2897400000000001</v>
      </c>
      <c r="AE472" s="78">
        <v>93356</v>
      </c>
      <c r="AF472" s="104">
        <v>14.21083</v>
      </c>
      <c r="AG472" s="78">
        <v>-72513</v>
      </c>
      <c r="AH472" s="104">
        <v>-0.82708999999999999</v>
      </c>
      <c r="AI472" s="78">
        <v>9381</v>
      </c>
      <c r="AJ472" s="104">
        <v>-8.1962899999999994</v>
      </c>
      <c r="AK472" s="78">
        <v>8000</v>
      </c>
      <c r="AL472" s="78">
        <v>6600</v>
      </c>
      <c r="AM472" s="8">
        <v>7000</v>
      </c>
      <c r="AN472" s="78">
        <v>442</v>
      </c>
      <c r="AO472" s="78">
        <v>7800</v>
      </c>
      <c r="AP472" s="78">
        <v>6100</v>
      </c>
      <c r="AQ472" s="78">
        <v>7000</v>
      </c>
      <c r="AR472" s="78">
        <v>614</v>
      </c>
      <c r="AS472" s="78">
        <v>0</v>
      </c>
      <c r="AT472" s="78">
        <v>0</v>
      </c>
      <c r="AU472" s="78">
        <v>0</v>
      </c>
      <c r="AV472" s="78">
        <v>0</v>
      </c>
      <c r="AW472" s="77">
        <v>29.31</v>
      </c>
      <c r="AX472" s="144">
        <f t="shared" si="43"/>
        <v>0.82</v>
      </c>
      <c r="AY472" s="144">
        <f t="shared" si="44"/>
        <v>0.48</v>
      </c>
      <c r="AZ472" s="144">
        <f t="shared" si="45"/>
        <v>0.56000000000000005</v>
      </c>
      <c r="BA472" s="54">
        <f t="shared" si="46"/>
        <v>31.230914778896548</v>
      </c>
      <c r="BB472" s="54">
        <f t="shared" si="47"/>
        <v>22.95608522110345</v>
      </c>
    </row>
    <row r="473" spans="1:54" x14ac:dyDescent="0.25">
      <c r="A473" s="3">
        <v>40870</v>
      </c>
      <c r="B473" s="77">
        <v>6806.43</v>
      </c>
      <c r="C473" s="77">
        <v>897.62516000000005</v>
      </c>
      <c r="D473" s="77">
        <v>-105.68879999999999</v>
      </c>
      <c r="E473" s="77">
        <f t="shared" si="49"/>
        <v>-312.42240000000004</v>
      </c>
      <c r="F473" s="77">
        <v>1.6052999999999999</v>
      </c>
      <c r="G473" s="77">
        <v>-14.626300000000001</v>
      </c>
      <c r="H473">
        <v>0</v>
      </c>
      <c r="I473" s="78">
        <v>6818</v>
      </c>
      <c r="J473">
        <v>201112</v>
      </c>
      <c r="K473" s="78">
        <v>6818</v>
      </c>
      <c r="L473" s="77">
        <f t="shared" si="48"/>
        <v>11.569999999999709</v>
      </c>
      <c r="M473" s="78">
        <v>-17079</v>
      </c>
      <c r="N473" s="78">
        <v>-233.47576000000001</v>
      </c>
      <c r="O473" s="78">
        <v>11862</v>
      </c>
      <c r="P473" s="78">
        <v>40.481589999999997</v>
      </c>
      <c r="Q473" s="144">
        <v>-14113.5</v>
      </c>
      <c r="R473" s="78">
        <v>-66</v>
      </c>
      <c r="S473" s="78">
        <v>-748</v>
      </c>
      <c r="T473" s="78">
        <v>910</v>
      </c>
      <c r="U473" s="78">
        <v>53433</v>
      </c>
      <c r="V473" s="219">
        <v>-1.703067392809687E-2</v>
      </c>
      <c r="W473" s="78">
        <v>-5837</v>
      </c>
      <c r="X473" s="78">
        <v>-4076</v>
      </c>
      <c r="Y473" s="78">
        <v>-11461</v>
      </c>
      <c r="Z473" s="78">
        <v>-3220</v>
      </c>
      <c r="AA473" s="78">
        <v>88.78</v>
      </c>
      <c r="AB473" s="78">
        <v>74.739999999999995</v>
      </c>
      <c r="AC473" s="78">
        <v>-706</v>
      </c>
      <c r="AD473" s="104">
        <v>0.65100000000000002</v>
      </c>
      <c r="AE473" s="78">
        <v>96069</v>
      </c>
      <c r="AF473" s="104">
        <v>16.845559999999999</v>
      </c>
      <c r="AG473" s="78">
        <v>-83020</v>
      </c>
      <c r="AH473" s="104">
        <v>0.12222</v>
      </c>
      <c r="AI473" s="78">
        <v>1036</v>
      </c>
      <c r="AJ473" s="104">
        <v>-9.4077699999999993</v>
      </c>
      <c r="AK473" s="78">
        <v>8000</v>
      </c>
      <c r="AL473" s="78">
        <v>6600</v>
      </c>
      <c r="AM473" s="8">
        <v>6800</v>
      </c>
      <c r="AN473" s="78">
        <v>442</v>
      </c>
      <c r="AO473" s="78">
        <v>7800</v>
      </c>
      <c r="AP473" s="78">
        <v>6100</v>
      </c>
      <c r="AQ473" s="78">
        <v>6800</v>
      </c>
      <c r="AR473" s="78">
        <v>631</v>
      </c>
      <c r="AS473" s="78">
        <v>0</v>
      </c>
      <c r="AT473" s="78">
        <v>0</v>
      </c>
      <c r="AU473" s="78">
        <v>0</v>
      </c>
      <c r="AV473" s="78">
        <v>0</v>
      </c>
      <c r="AW473" s="77">
        <v>30.65</v>
      </c>
      <c r="AX473" s="144">
        <f t="shared" si="43"/>
        <v>0.93</v>
      </c>
      <c r="AY473" s="144">
        <f t="shared" si="44"/>
        <v>0.59</v>
      </c>
      <c r="AZ473" s="144">
        <f t="shared" si="45"/>
        <v>0.64</v>
      </c>
      <c r="BA473" s="54">
        <f t="shared" si="46"/>
        <v>31.687699070840647</v>
      </c>
      <c r="BB473" s="54">
        <f t="shared" si="47"/>
        <v>22.822300929159343</v>
      </c>
    </row>
    <row r="474" spans="1:54" x14ac:dyDescent="0.25">
      <c r="A474" s="3">
        <v>40871</v>
      </c>
      <c r="B474" s="77">
        <v>6864.39</v>
      </c>
      <c r="C474" s="77">
        <v>856.71387000000004</v>
      </c>
      <c r="D474" s="77">
        <v>-31.381700000000002</v>
      </c>
      <c r="E474" s="77">
        <f t="shared" si="49"/>
        <v>-365.58930000000004</v>
      </c>
      <c r="F474" s="77">
        <v>5.3660000000000005</v>
      </c>
      <c r="G474" s="77">
        <v>-7.8087999999999997</v>
      </c>
      <c r="H474">
        <v>0</v>
      </c>
      <c r="I474" s="78">
        <v>6832</v>
      </c>
      <c r="J474">
        <v>201112</v>
      </c>
      <c r="K474" s="78">
        <v>6832</v>
      </c>
      <c r="L474" s="77">
        <f t="shared" si="48"/>
        <v>-32.390000000000327</v>
      </c>
      <c r="M474" s="78">
        <v>-21755</v>
      </c>
      <c r="N474" s="78">
        <v>-297.61225999999999</v>
      </c>
      <c r="O474" s="78">
        <v>11246</v>
      </c>
      <c r="P474" s="78">
        <v>38.422370000000001</v>
      </c>
      <c r="Q474" s="144">
        <v>-18943.5</v>
      </c>
      <c r="R474" s="78">
        <v>168</v>
      </c>
      <c r="S474" s="78">
        <v>-170</v>
      </c>
      <c r="T474" s="78">
        <v>-53</v>
      </c>
      <c r="U474" s="78">
        <v>55047</v>
      </c>
      <c r="V474" s="219">
        <v>9.6281359565462239E-4</v>
      </c>
      <c r="W474" s="78">
        <v>-8389</v>
      </c>
      <c r="X474" s="78">
        <v>-6215</v>
      </c>
      <c r="Y474" s="78">
        <v>-13641</v>
      </c>
      <c r="Z474" s="78">
        <v>-9649</v>
      </c>
      <c r="AA474" s="78">
        <v>97.27</v>
      </c>
      <c r="AB474" s="78">
        <v>71.760000000000005</v>
      </c>
      <c r="AC474" s="78">
        <v>4491</v>
      </c>
      <c r="AD474" s="104">
        <v>0.83508000000000004</v>
      </c>
      <c r="AE474" s="78">
        <v>94071</v>
      </c>
      <c r="AF474" s="104">
        <v>15.79241</v>
      </c>
      <c r="AG474" s="78">
        <v>-107120</v>
      </c>
      <c r="AH474" s="104">
        <v>-0.27895999999999999</v>
      </c>
      <c r="AI474" s="78">
        <v>5598</v>
      </c>
      <c r="AJ474" s="104">
        <v>-8.4405199999999994</v>
      </c>
      <c r="AK474" s="78">
        <v>8000</v>
      </c>
      <c r="AL474" s="78">
        <v>6600</v>
      </c>
      <c r="AM474" s="8">
        <v>6800</v>
      </c>
      <c r="AN474" s="78">
        <v>430</v>
      </c>
      <c r="AO474" s="78">
        <v>7800</v>
      </c>
      <c r="AP474" s="78">
        <v>5900</v>
      </c>
      <c r="AQ474" s="78">
        <v>6800</v>
      </c>
      <c r="AR474" s="78">
        <v>619</v>
      </c>
      <c r="AS474" s="78">
        <v>0</v>
      </c>
      <c r="AT474" s="78">
        <v>0</v>
      </c>
      <c r="AU474" s="78">
        <v>0</v>
      </c>
      <c r="AV474" s="78">
        <v>0</v>
      </c>
      <c r="AW474" s="77">
        <v>30.24</v>
      </c>
      <c r="AX474" s="144">
        <f t="shared" si="43"/>
        <v>0.89</v>
      </c>
      <c r="AY474" s="144">
        <f t="shared" si="44"/>
        <v>0.56999999999999995</v>
      </c>
      <c r="AZ474" s="144">
        <f t="shared" si="45"/>
        <v>0.61</v>
      </c>
      <c r="BA474" s="54">
        <f t="shared" si="46"/>
        <v>32.045253680334625</v>
      </c>
      <c r="BB474" s="54">
        <f t="shared" si="47"/>
        <v>22.909746319665377</v>
      </c>
    </row>
    <row r="475" spans="1:54" x14ac:dyDescent="0.25">
      <c r="A475" s="3">
        <v>40872</v>
      </c>
      <c r="B475" s="77">
        <v>6784.52</v>
      </c>
      <c r="C475" s="77">
        <v>1078.08131</v>
      </c>
      <c r="D475" s="77">
        <v>-91.013300000000001</v>
      </c>
      <c r="E475" s="77">
        <f t="shared" si="49"/>
        <v>-696.04269999999997</v>
      </c>
      <c r="F475" s="77">
        <v>-3.1017000000000001</v>
      </c>
      <c r="G475" s="77">
        <v>-3.8311999999999999</v>
      </c>
      <c r="H475">
        <v>0</v>
      </c>
      <c r="I475" s="78">
        <v>6757</v>
      </c>
      <c r="J475">
        <v>201112</v>
      </c>
      <c r="K475" s="78">
        <v>6757</v>
      </c>
      <c r="L475" s="77">
        <f t="shared" si="48"/>
        <v>-27.520000000000437</v>
      </c>
      <c r="M475" s="78">
        <v>-19429</v>
      </c>
      <c r="N475" s="78">
        <v>-262.83580999999998</v>
      </c>
      <c r="O475" s="78">
        <v>13549</v>
      </c>
      <c r="P475" s="78">
        <v>45.766300000000001</v>
      </c>
      <c r="Q475" s="144">
        <v>-16041.75</v>
      </c>
      <c r="R475" s="78">
        <v>138</v>
      </c>
      <c r="S475" s="78">
        <v>-117</v>
      </c>
      <c r="T475" s="78">
        <v>2606</v>
      </c>
      <c r="U475" s="78">
        <v>54277</v>
      </c>
      <c r="V475" s="219">
        <v>-4.8012970503159717E-2</v>
      </c>
      <c r="W475" s="78">
        <v>-7440</v>
      </c>
      <c r="X475" s="78">
        <v>-5632</v>
      </c>
      <c r="Y475" s="78">
        <v>-12598</v>
      </c>
      <c r="Z475" s="78">
        <v>-4841</v>
      </c>
      <c r="AA475" s="78">
        <v>89.22</v>
      </c>
      <c r="AB475" s="78">
        <v>70.319999999999993</v>
      </c>
      <c r="AC475" s="78">
        <v>9762</v>
      </c>
      <c r="AD475" s="104">
        <v>0.76673000000000002</v>
      </c>
      <c r="AE475" s="78">
        <v>83146</v>
      </c>
      <c r="AF475" s="104">
        <v>16.00102</v>
      </c>
      <c r="AG475" s="78">
        <v>-110006</v>
      </c>
      <c r="AH475" s="104">
        <v>0.23666000000000001</v>
      </c>
      <c r="AI475" s="78">
        <v>2562</v>
      </c>
      <c r="AJ475" s="104">
        <v>-8.5043199999999999</v>
      </c>
      <c r="AK475" s="78">
        <v>8000</v>
      </c>
      <c r="AL475" s="78">
        <v>6600</v>
      </c>
      <c r="AM475" s="8">
        <v>6800</v>
      </c>
      <c r="AN475" s="78">
        <v>415</v>
      </c>
      <c r="AO475" s="78">
        <v>7800</v>
      </c>
      <c r="AP475" s="78">
        <v>6100</v>
      </c>
      <c r="AQ475" s="78">
        <v>6800</v>
      </c>
      <c r="AR475" s="78">
        <v>598</v>
      </c>
      <c r="AS475" s="78">
        <v>0</v>
      </c>
      <c r="AT475" s="78">
        <v>0</v>
      </c>
      <c r="AU475" s="78">
        <v>0</v>
      </c>
      <c r="AV475" s="78">
        <v>0</v>
      </c>
      <c r="AW475" s="77">
        <v>30.65</v>
      </c>
      <c r="AX475" s="144">
        <f t="shared" si="43"/>
        <v>0.89</v>
      </c>
      <c r="AY475" s="144">
        <f t="shared" si="44"/>
        <v>0.61</v>
      </c>
      <c r="AZ475" s="144">
        <f t="shared" si="45"/>
        <v>0.63</v>
      </c>
      <c r="BA475" s="54">
        <f t="shared" si="46"/>
        <v>32.330568714539801</v>
      </c>
      <c r="BB475" s="54">
        <f t="shared" si="47"/>
        <v>23.245431285460199</v>
      </c>
    </row>
    <row r="476" spans="1:54" x14ac:dyDescent="0.25">
      <c r="A476" s="3">
        <v>40875</v>
      </c>
      <c r="B476" s="77">
        <v>6898.78</v>
      </c>
      <c r="C476" s="77">
        <v>760.56907000000001</v>
      </c>
      <c r="D476" s="77">
        <v>11.872199999999999</v>
      </c>
      <c r="E476" s="77">
        <f t="shared" si="49"/>
        <v>-687.58519999999999</v>
      </c>
      <c r="F476" s="77">
        <v>-3.0455000000000001</v>
      </c>
      <c r="G476" s="77">
        <v>-3.4163000000000001</v>
      </c>
      <c r="H476">
        <v>0</v>
      </c>
      <c r="I476" s="78">
        <v>6920</v>
      </c>
      <c r="J476">
        <v>201112</v>
      </c>
      <c r="K476" s="78">
        <v>6920</v>
      </c>
      <c r="L476" s="77">
        <f t="shared" si="48"/>
        <v>21.220000000000255</v>
      </c>
      <c r="M476" s="78">
        <v>-16641</v>
      </c>
      <c r="N476" s="78">
        <v>-230.60126</v>
      </c>
      <c r="O476" s="78">
        <v>14233</v>
      </c>
      <c r="P476" s="78">
        <v>49.228589999999997</v>
      </c>
      <c r="Q476" s="144">
        <v>-13082.75</v>
      </c>
      <c r="R476" s="78">
        <v>161</v>
      </c>
      <c r="S476" s="78">
        <v>161</v>
      </c>
      <c r="T476" s="78">
        <v>3695</v>
      </c>
      <c r="U476" s="78">
        <v>50715</v>
      </c>
      <c r="V476" s="219">
        <v>-7.2858128758749877E-2</v>
      </c>
      <c r="W476" s="78">
        <v>-3900</v>
      </c>
      <c r="X476" s="78">
        <v>-1471</v>
      </c>
      <c r="Y476" s="78">
        <v>-8718</v>
      </c>
      <c r="Z476" s="78">
        <v>-2989</v>
      </c>
      <c r="AA476" s="78">
        <v>95.13</v>
      </c>
      <c r="AB476" s="78">
        <v>69.84</v>
      </c>
      <c r="AC476" s="78">
        <v>10739</v>
      </c>
      <c r="AD476" s="104">
        <v>0.93927000000000005</v>
      </c>
      <c r="AE476" s="78">
        <v>83452</v>
      </c>
      <c r="AF476" s="104">
        <v>13.29739</v>
      </c>
      <c r="AG476" s="78">
        <v>-115160</v>
      </c>
      <c r="AH476" s="104">
        <v>0.14632000000000001</v>
      </c>
      <c r="AI476" s="78">
        <v>1057</v>
      </c>
      <c r="AJ476" s="104">
        <v>-8.2241700000000009</v>
      </c>
      <c r="AK476" s="78">
        <v>8000</v>
      </c>
      <c r="AL476" s="78">
        <v>6600</v>
      </c>
      <c r="AM476" s="8">
        <v>6900</v>
      </c>
      <c r="AN476" s="78">
        <v>369</v>
      </c>
      <c r="AO476" s="78">
        <v>7800</v>
      </c>
      <c r="AP476" s="78">
        <v>6100</v>
      </c>
      <c r="AQ476" s="78">
        <v>6900</v>
      </c>
      <c r="AR476" s="78">
        <v>555</v>
      </c>
      <c r="AS476" s="78">
        <v>0</v>
      </c>
      <c r="AT476" s="78">
        <v>0</v>
      </c>
      <c r="AU476" s="78">
        <v>0</v>
      </c>
      <c r="AV476" s="78">
        <v>0</v>
      </c>
      <c r="AW476" s="77">
        <v>28.41</v>
      </c>
      <c r="AX476" s="144">
        <f t="shared" si="43"/>
        <v>0.65</v>
      </c>
      <c r="AY476" s="144">
        <f t="shared" si="44"/>
        <v>0.44</v>
      </c>
      <c r="AZ476" s="144">
        <f t="shared" si="45"/>
        <v>0.47</v>
      </c>
      <c r="BA476" s="54">
        <f t="shared" si="46"/>
        <v>32.297944500786542</v>
      </c>
      <c r="BB476" s="54">
        <f t="shared" si="47"/>
        <v>23.63405549921346</v>
      </c>
    </row>
    <row r="477" spans="1:54" x14ac:dyDescent="0.25">
      <c r="A477" s="3">
        <v>40876</v>
      </c>
      <c r="B477" s="77">
        <v>6988.65</v>
      </c>
      <c r="C477" s="77">
        <v>788.17283999999995</v>
      </c>
      <c r="D477" s="77">
        <v>30.435300000000002</v>
      </c>
      <c r="E477" s="77">
        <f t="shared" si="49"/>
        <v>-695.41929999999991</v>
      </c>
      <c r="F477" s="77">
        <v>8.8452999999999999</v>
      </c>
      <c r="G477" s="77">
        <v>3.8426999999999998</v>
      </c>
      <c r="H477">
        <v>0</v>
      </c>
      <c r="I477" s="78">
        <v>6975</v>
      </c>
      <c r="J477">
        <v>201112</v>
      </c>
      <c r="K477" s="78">
        <v>6975</v>
      </c>
      <c r="L477" s="77">
        <f t="shared" si="48"/>
        <v>-13.649999999999636</v>
      </c>
      <c r="M477" s="78">
        <v>-16939</v>
      </c>
      <c r="N477" s="78">
        <v>-236.61248000000001</v>
      </c>
      <c r="O477" s="78">
        <v>13814</v>
      </c>
      <c r="P477" s="78">
        <v>48.173340000000003</v>
      </c>
      <c r="Q477" s="144">
        <v>-13485.5</v>
      </c>
      <c r="R477" s="78">
        <v>183</v>
      </c>
      <c r="S477" s="78">
        <v>792</v>
      </c>
      <c r="T477" s="78">
        <v>4789</v>
      </c>
      <c r="U477" s="78">
        <v>49184</v>
      </c>
      <c r="V477" s="219">
        <v>-9.7369063109954454E-2</v>
      </c>
      <c r="W477" s="78">
        <v>-7159</v>
      </c>
      <c r="X477" s="78">
        <v>-4679</v>
      </c>
      <c r="Y477" s="78">
        <v>-11062</v>
      </c>
      <c r="Z477" s="78">
        <v>-3028</v>
      </c>
      <c r="AA477" s="78">
        <v>88.82</v>
      </c>
      <c r="AB477" s="78">
        <v>68.95</v>
      </c>
      <c r="AC477" s="78">
        <v>19392</v>
      </c>
      <c r="AD477" s="104">
        <v>1.5050399999999999</v>
      </c>
      <c r="AE477" s="78">
        <v>83054</v>
      </c>
      <c r="AF477" s="104">
        <v>12.391999999999999</v>
      </c>
      <c r="AG477" s="78">
        <v>-115359</v>
      </c>
      <c r="AH477" s="104">
        <v>-0.23430000000000001</v>
      </c>
      <c r="AI477" s="78">
        <v>365</v>
      </c>
      <c r="AJ477" s="104">
        <v>-7.9505999999999997</v>
      </c>
      <c r="AK477" s="78">
        <v>8000</v>
      </c>
      <c r="AL477" s="78">
        <v>6600</v>
      </c>
      <c r="AM477" s="8">
        <v>7000</v>
      </c>
      <c r="AN477" s="78">
        <v>346</v>
      </c>
      <c r="AO477" s="78">
        <v>7800</v>
      </c>
      <c r="AP477" s="78">
        <v>6100</v>
      </c>
      <c r="AQ477" s="78">
        <v>7000</v>
      </c>
      <c r="AR477" s="78">
        <v>531</v>
      </c>
      <c r="AS477" s="78">
        <v>0</v>
      </c>
      <c r="AT477" s="78">
        <v>0</v>
      </c>
      <c r="AU477" s="78">
        <v>0</v>
      </c>
      <c r="AV477" s="78">
        <v>0</v>
      </c>
      <c r="AW477" s="77">
        <v>27.48</v>
      </c>
      <c r="AX477" s="144">
        <f t="shared" si="43"/>
        <v>0.57999999999999996</v>
      </c>
      <c r="AY477" s="144">
        <f t="shared" si="44"/>
        <v>0.42</v>
      </c>
      <c r="AZ477" s="144">
        <f t="shared" si="45"/>
        <v>0.43</v>
      </c>
      <c r="BA477" s="54">
        <f t="shared" si="46"/>
        <v>32.218344843979274</v>
      </c>
      <c r="BB477" s="54">
        <f t="shared" si="47"/>
        <v>23.944655156020726</v>
      </c>
    </row>
    <row r="478" spans="1:54" x14ac:dyDescent="0.25">
      <c r="A478" s="3">
        <v>40877</v>
      </c>
      <c r="B478" s="77">
        <v>6904.12</v>
      </c>
      <c r="C478" s="77">
        <v>952.74132999999995</v>
      </c>
      <c r="D478" s="77">
        <v>39.889400000000002</v>
      </c>
      <c r="E478" s="77">
        <f t="shared" si="49"/>
        <v>-603.22159999999997</v>
      </c>
      <c r="F478" s="77">
        <v>-4.3850999999999996</v>
      </c>
      <c r="G478" s="77">
        <v>-11.34</v>
      </c>
      <c r="H478">
        <v>0</v>
      </c>
      <c r="I478" s="78">
        <v>6903</v>
      </c>
      <c r="J478">
        <v>201112</v>
      </c>
      <c r="K478" s="78">
        <v>6903</v>
      </c>
      <c r="L478" s="77">
        <f t="shared" si="48"/>
        <v>-1.1199999999998909</v>
      </c>
      <c r="M478" s="78">
        <v>-11365</v>
      </c>
      <c r="N478" s="78">
        <v>-157.32644999999999</v>
      </c>
      <c r="O478" s="78">
        <v>15011</v>
      </c>
      <c r="P478" s="78">
        <v>51.814599999999999</v>
      </c>
      <c r="Q478" s="144">
        <v>-7612.25</v>
      </c>
      <c r="R478" s="78">
        <v>88</v>
      </c>
      <c r="S478" s="78">
        <v>-640</v>
      </c>
      <c r="T478" s="78">
        <v>6241</v>
      </c>
      <c r="U478" s="78">
        <v>51251</v>
      </c>
      <c r="V478" s="219">
        <v>-0.12177323369300111</v>
      </c>
      <c r="W478" s="78">
        <v>-3731</v>
      </c>
      <c r="X478" s="78">
        <v>-1334</v>
      </c>
      <c r="Y478" s="78">
        <v>-7300</v>
      </c>
      <c r="Z478" s="78">
        <v>471</v>
      </c>
      <c r="AA478" s="78">
        <v>88.55</v>
      </c>
      <c r="AB478" s="78">
        <v>68.930000000000007</v>
      </c>
      <c r="AC478" s="78">
        <v>23969</v>
      </c>
      <c r="AD478" s="104">
        <v>1.32091</v>
      </c>
      <c r="AE478" s="78">
        <v>78880</v>
      </c>
      <c r="AF478" s="104">
        <v>12.97377</v>
      </c>
      <c r="AG478" s="78">
        <v>-113491</v>
      </c>
      <c r="AH478" s="104">
        <v>0.47472999999999999</v>
      </c>
      <c r="AI478" s="78">
        <v>-5725</v>
      </c>
      <c r="AJ478" s="104">
        <v>-8.2782099999999996</v>
      </c>
      <c r="AK478" s="78">
        <v>8000</v>
      </c>
      <c r="AL478" s="78">
        <v>6600</v>
      </c>
      <c r="AM478" s="8">
        <v>6900</v>
      </c>
      <c r="AN478" s="78">
        <v>344</v>
      </c>
      <c r="AO478" s="78">
        <v>7800</v>
      </c>
      <c r="AP478" s="78">
        <v>6100</v>
      </c>
      <c r="AQ478" s="78">
        <v>6900</v>
      </c>
      <c r="AR478" s="78">
        <v>538</v>
      </c>
      <c r="AS478" s="78">
        <v>0</v>
      </c>
      <c r="AT478" s="78">
        <v>0</v>
      </c>
      <c r="AU478" s="78">
        <v>0</v>
      </c>
      <c r="AV478" s="78">
        <v>0</v>
      </c>
      <c r="AW478" s="77">
        <v>28.3</v>
      </c>
      <c r="AX478" s="144">
        <f t="shared" si="43"/>
        <v>0.62</v>
      </c>
      <c r="AY478" s="144">
        <f t="shared" si="44"/>
        <v>0.46</v>
      </c>
      <c r="AZ478" s="144">
        <f t="shared" si="45"/>
        <v>0.46</v>
      </c>
      <c r="BA478" s="54">
        <f t="shared" si="46"/>
        <v>32.253213623894268</v>
      </c>
      <c r="BB478" s="54">
        <f t="shared" si="47"/>
        <v>24.026786376105722</v>
      </c>
    </row>
    <row r="479" spans="1:54" x14ac:dyDescent="0.25">
      <c r="A479" s="3">
        <v>40878</v>
      </c>
      <c r="B479" s="77">
        <v>7178.69</v>
      </c>
      <c r="C479" s="77">
        <v>1109.52044</v>
      </c>
      <c r="D479" s="77">
        <v>160.99610000000001</v>
      </c>
      <c r="E479" s="77">
        <f t="shared" si="49"/>
        <v>-362.10169999999999</v>
      </c>
      <c r="F479" s="77">
        <v>11.496099999999998</v>
      </c>
      <c r="G479" s="77">
        <v>24.310600000000001</v>
      </c>
      <c r="H479">
        <v>0</v>
      </c>
      <c r="I479" s="78">
        <v>7210</v>
      </c>
      <c r="J479">
        <v>201112</v>
      </c>
      <c r="K479" s="78">
        <v>7210</v>
      </c>
      <c r="L479" s="77">
        <f t="shared" si="48"/>
        <v>31.3100000000004</v>
      </c>
      <c r="M479" s="78">
        <v>-13639</v>
      </c>
      <c r="N479" s="78">
        <v>-197.11048</v>
      </c>
      <c r="O479" s="78">
        <v>14705</v>
      </c>
      <c r="P479" s="78">
        <v>53.020029999999998</v>
      </c>
      <c r="Q479" s="144">
        <v>-9962.75</v>
      </c>
      <c r="R479" s="78">
        <v>597</v>
      </c>
      <c r="S479" s="78">
        <v>2708</v>
      </c>
      <c r="T479" s="78">
        <v>10741</v>
      </c>
      <c r="U479" s="78">
        <v>45165</v>
      </c>
      <c r="V479" s="219">
        <v>-0.23781689361231043</v>
      </c>
      <c r="W479" s="78">
        <v>-1512</v>
      </c>
      <c r="X479" s="78">
        <v>1108</v>
      </c>
      <c r="Y479" s="78">
        <v>-5172</v>
      </c>
      <c r="Z479" s="78">
        <v>174</v>
      </c>
      <c r="AA479" s="78">
        <v>76.290000000000006</v>
      </c>
      <c r="AB479" s="78">
        <v>76.03</v>
      </c>
      <c r="AC479" s="78">
        <v>43617</v>
      </c>
      <c r="AD479" s="104">
        <v>3.2155300000000002</v>
      </c>
      <c r="AE479" s="78">
        <v>83772</v>
      </c>
      <c r="AF479" s="104">
        <v>10.652699999999999</v>
      </c>
      <c r="AG479" s="78">
        <v>-114741</v>
      </c>
      <c r="AH479" s="104">
        <v>-1.7406900000000001</v>
      </c>
      <c r="AI479" s="78">
        <v>-4482</v>
      </c>
      <c r="AJ479" s="104">
        <v>-7.5872099999999998</v>
      </c>
      <c r="AK479" s="78">
        <v>8000</v>
      </c>
      <c r="AL479" s="78">
        <v>6600</v>
      </c>
      <c r="AM479" s="8">
        <v>7200</v>
      </c>
      <c r="AN479" s="78">
        <v>313</v>
      </c>
      <c r="AO479" s="78">
        <v>7800</v>
      </c>
      <c r="AP479" s="78">
        <v>6600</v>
      </c>
      <c r="AQ479" s="78">
        <v>7200</v>
      </c>
      <c r="AR479" s="78">
        <v>525</v>
      </c>
      <c r="AS479" s="78">
        <v>0</v>
      </c>
      <c r="AT479" s="78">
        <v>0</v>
      </c>
      <c r="AU479" s="78">
        <v>0</v>
      </c>
      <c r="AV479" s="78">
        <v>0</v>
      </c>
      <c r="AW479" s="77">
        <v>26.34</v>
      </c>
      <c r="AX479" s="144">
        <f t="shared" si="43"/>
        <v>0.31</v>
      </c>
      <c r="AY479" s="144">
        <f t="shared" si="44"/>
        <v>0.2</v>
      </c>
      <c r="AZ479" s="144">
        <f t="shared" si="45"/>
        <v>0.28000000000000003</v>
      </c>
      <c r="BA479" s="54">
        <f t="shared" si="46"/>
        <v>31.920667880948958</v>
      </c>
      <c r="BB479" s="54">
        <f t="shared" si="47"/>
        <v>23.921332119051041</v>
      </c>
    </row>
    <row r="480" spans="1:54" x14ac:dyDescent="0.25">
      <c r="A480" s="3">
        <v>40879</v>
      </c>
      <c r="B480" s="77">
        <v>7140.68</v>
      </c>
      <c r="C480" s="77">
        <v>713.32709999999997</v>
      </c>
      <c r="D480" s="77">
        <v>61.962600000000002</v>
      </c>
      <c r="E480" s="77">
        <f t="shared" si="49"/>
        <v>-349.21239999999989</v>
      </c>
      <c r="F480" s="77">
        <v>-7.7176999999999998</v>
      </c>
      <c r="G480" s="77">
        <v>2.0726</v>
      </c>
      <c r="H480">
        <v>0</v>
      </c>
      <c r="I480" s="78">
        <v>7155</v>
      </c>
      <c r="J480">
        <v>201112</v>
      </c>
      <c r="K480" s="78">
        <v>7155</v>
      </c>
      <c r="L480" s="77">
        <f t="shared" si="48"/>
        <v>14.319999999999709</v>
      </c>
      <c r="M480" s="78">
        <v>-16799</v>
      </c>
      <c r="N480" s="78">
        <v>-240.86956000000001</v>
      </c>
      <c r="O480" s="78">
        <v>13172</v>
      </c>
      <c r="P480" s="78">
        <v>47.138089999999998</v>
      </c>
      <c r="Q480" s="144">
        <v>-13506</v>
      </c>
      <c r="R480" s="78">
        <v>581</v>
      </c>
      <c r="S480" s="78">
        <v>2806</v>
      </c>
      <c r="T480" s="78">
        <v>6064</v>
      </c>
      <c r="U480" s="78">
        <v>46893</v>
      </c>
      <c r="V480" s="219">
        <v>-0.12931567611370567</v>
      </c>
      <c r="W480" s="78">
        <v>-3821</v>
      </c>
      <c r="X480" s="78">
        <v>-1213</v>
      </c>
      <c r="Y480" s="78">
        <v>-7514</v>
      </c>
      <c r="Z480" s="78">
        <v>-2128</v>
      </c>
      <c r="AA480" s="78">
        <v>89.63</v>
      </c>
      <c r="AB480" s="78">
        <v>77.239999999999995</v>
      </c>
      <c r="AC480" s="78">
        <v>44272</v>
      </c>
      <c r="AD480" s="104">
        <v>2.6861600000000001</v>
      </c>
      <c r="AE480" s="78">
        <v>78200</v>
      </c>
      <c r="AF480" s="104">
        <v>10.57982</v>
      </c>
      <c r="AG480" s="78">
        <v>-113062</v>
      </c>
      <c r="AH480" s="104">
        <v>-1.54758</v>
      </c>
      <c r="AI480" s="78">
        <v>2384</v>
      </c>
      <c r="AJ480" s="104">
        <v>-7.2335599999999998</v>
      </c>
      <c r="AK480" s="78">
        <v>7500</v>
      </c>
      <c r="AL480" s="78">
        <v>6600</v>
      </c>
      <c r="AM480" s="8">
        <v>7200</v>
      </c>
      <c r="AN480" s="78">
        <v>312</v>
      </c>
      <c r="AO480" s="78">
        <v>7800</v>
      </c>
      <c r="AP480" s="78">
        <v>6100</v>
      </c>
      <c r="AQ480" s="78">
        <v>7200</v>
      </c>
      <c r="AR480" s="78">
        <v>519</v>
      </c>
      <c r="AS480" s="78">
        <v>0</v>
      </c>
      <c r="AT480" s="78">
        <v>0</v>
      </c>
      <c r="AU480" s="78">
        <v>0</v>
      </c>
      <c r="AV480" s="78">
        <v>0</v>
      </c>
      <c r="AW480" s="77">
        <v>26.75</v>
      </c>
      <c r="AX480" s="144">
        <f t="shared" si="43"/>
        <v>0.37</v>
      </c>
      <c r="AY480" s="144">
        <f t="shared" si="44"/>
        <v>0.26</v>
      </c>
      <c r="AZ480" s="144">
        <f t="shared" si="45"/>
        <v>0.32</v>
      </c>
      <c r="BA480" s="54">
        <f t="shared" si="46"/>
        <v>31.85137396319659</v>
      </c>
      <c r="BB480" s="54">
        <f t="shared" si="47"/>
        <v>24.126626036803405</v>
      </c>
    </row>
    <row r="481" spans="1:54" x14ac:dyDescent="0.25">
      <c r="A481" s="3">
        <v>40882</v>
      </c>
      <c r="B481" s="77">
        <v>7098.08</v>
      </c>
      <c r="C481" s="77">
        <v>612.93523000000005</v>
      </c>
      <c r="D481" s="77">
        <v>33.7104</v>
      </c>
      <c r="E481" s="77">
        <f t="shared" si="49"/>
        <v>-338.74189999999993</v>
      </c>
      <c r="F481" s="77">
        <v>-7.6591999999999993</v>
      </c>
      <c r="G481" s="77">
        <v>-2.8604000000000003</v>
      </c>
      <c r="H481">
        <v>0</v>
      </c>
      <c r="I481" s="78">
        <v>7133</v>
      </c>
      <c r="J481">
        <v>201112</v>
      </c>
      <c r="K481" s="78">
        <v>7133</v>
      </c>
      <c r="L481" s="77">
        <f t="shared" si="48"/>
        <v>34.920000000000073</v>
      </c>
      <c r="M481" s="78">
        <v>-18200</v>
      </c>
      <c r="N481" s="78">
        <v>-260.10584</v>
      </c>
      <c r="O481" s="78">
        <v>13321</v>
      </c>
      <c r="P481" s="78">
        <v>47.503540000000001</v>
      </c>
      <c r="Q481" s="144">
        <v>-14869.75</v>
      </c>
      <c r="R481" s="78">
        <v>510</v>
      </c>
      <c r="S481" s="78">
        <v>2699</v>
      </c>
      <c r="T481" s="78">
        <v>7445</v>
      </c>
      <c r="U481" s="78">
        <v>48638</v>
      </c>
      <c r="V481" s="219">
        <v>-0.15306961634935648</v>
      </c>
      <c r="W481" s="78">
        <v>-5023</v>
      </c>
      <c r="X481" s="78">
        <v>-3096</v>
      </c>
      <c r="Y481" s="78">
        <v>-8719</v>
      </c>
      <c r="Z481" s="78">
        <v>-5749</v>
      </c>
      <c r="AA481" s="78">
        <v>87.29</v>
      </c>
      <c r="AB481" s="78">
        <v>76.150000000000006</v>
      </c>
      <c r="AC481" s="78">
        <v>37851</v>
      </c>
      <c r="AD481" s="104">
        <v>2.1960600000000001</v>
      </c>
      <c r="AE481" s="78">
        <v>69683</v>
      </c>
      <c r="AF481" s="104">
        <v>10.346450000000001</v>
      </c>
      <c r="AG481" s="78">
        <v>-115085</v>
      </c>
      <c r="AH481" s="104">
        <v>-1.5196499999999999</v>
      </c>
      <c r="AI481" s="78">
        <v>7148</v>
      </c>
      <c r="AJ481" s="104">
        <v>-6.9554200000000002</v>
      </c>
      <c r="AK481" s="78">
        <v>7500</v>
      </c>
      <c r="AL481" s="78">
        <v>6600</v>
      </c>
      <c r="AM481" s="8">
        <v>7100</v>
      </c>
      <c r="AN481" s="78">
        <v>312</v>
      </c>
      <c r="AO481" s="78">
        <v>7800</v>
      </c>
      <c r="AP481" s="78">
        <v>6600</v>
      </c>
      <c r="AQ481" s="78">
        <v>7100</v>
      </c>
      <c r="AR481" s="78">
        <v>536</v>
      </c>
      <c r="AS481" s="78">
        <v>0</v>
      </c>
      <c r="AT481" s="78">
        <v>0</v>
      </c>
      <c r="AU481" s="78">
        <v>0</v>
      </c>
      <c r="AV481" s="78">
        <v>0</v>
      </c>
      <c r="AW481" s="77">
        <v>28.54</v>
      </c>
      <c r="AX481" s="144">
        <f t="shared" si="43"/>
        <v>0.72</v>
      </c>
      <c r="AY481" s="144">
        <f t="shared" si="44"/>
        <v>0.56999999999999995</v>
      </c>
      <c r="AZ481" s="144">
        <f t="shared" si="45"/>
        <v>0.48</v>
      </c>
      <c r="BA481" s="54">
        <f t="shared" si="46"/>
        <v>31.851000757987947</v>
      </c>
      <c r="BB481" s="54">
        <f t="shared" si="47"/>
        <v>24.403999242012048</v>
      </c>
    </row>
    <row r="482" spans="1:54" x14ac:dyDescent="0.25">
      <c r="A482" s="3">
        <v>40883</v>
      </c>
      <c r="B482" s="77">
        <v>6956.28</v>
      </c>
      <c r="C482" s="77">
        <v>688.67093</v>
      </c>
      <c r="D482" s="77">
        <v>8.793099999999999</v>
      </c>
      <c r="E482" s="77">
        <f t="shared" si="49"/>
        <v>-314.68119999999993</v>
      </c>
      <c r="F482" s="77">
        <v>-15.0457</v>
      </c>
      <c r="G482" s="77">
        <v>-9.9313000000000002</v>
      </c>
      <c r="H482">
        <v>0</v>
      </c>
      <c r="I482" s="78">
        <v>6985</v>
      </c>
      <c r="J482">
        <v>201112</v>
      </c>
      <c r="K482" s="78">
        <v>6985</v>
      </c>
      <c r="L482" s="77">
        <f t="shared" si="48"/>
        <v>28.720000000000255</v>
      </c>
      <c r="M482" s="78">
        <v>-14462</v>
      </c>
      <c r="N482" s="78">
        <v>-202.43190999999999</v>
      </c>
      <c r="O482" s="78">
        <v>13433</v>
      </c>
      <c r="P482" s="78">
        <v>46.904290000000003</v>
      </c>
      <c r="Q482" s="144">
        <v>-11103.75</v>
      </c>
      <c r="R482" s="78">
        <v>193</v>
      </c>
      <c r="S482" s="78">
        <v>514</v>
      </c>
      <c r="T482" s="78">
        <v>6491</v>
      </c>
      <c r="U482" s="78">
        <v>52475</v>
      </c>
      <c r="V482" s="219">
        <v>-0.12369699857074798</v>
      </c>
      <c r="W482" s="78">
        <v>-2853</v>
      </c>
      <c r="X482" s="78">
        <v>1700</v>
      </c>
      <c r="Y482" s="78">
        <v>-6550</v>
      </c>
      <c r="Z482" s="78">
        <v>-3650</v>
      </c>
      <c r="AA482" s="78">
        <v>100.8</v>
      </c>
      <c r="AB482" s="78">
        <v>72.73</v>
      </c>
      <c r="AC482" s="78">
        <v>36450</v>
      </c>
      <c r="AD482" s="104">
        <v>1.7580499999999999</v>
      </c>
      <c r="AE482" s="78">
        <v>62044</v>
      </c>
      <c r="AF482" s="104">
        <v>11.368460000000001</v>
      </c>
      <c r="AG482" s="78">
        <v>-116830</v>
      </c>
      <c r="AH482" s="104">
        <v>-0.38574999999999998</v>
      </c>
      <c r="AI482" s="78">
        <v>-4252</v>
      </c>
      <c r="AJ482" s="104">
        <v>-7.4073000000000002</v>
      </c>
      <c r="AK482" s="78">
        <v>7500</v>
      </c>
      <c r="AL482" s="78">
        <v>6600</v>
      </c>
      <c r="AM482" s="8">
        <v>7000</v>
      </c>
      <c r="AN482" s="78">
        <v>317</v>
      </c>
      <c r="AO482" s="78">
        <v>7800</v>
      </c>
      <c r="AP482" s="78">
        <v>6600</v>
      </c>
      <c r="AQ482" s="78">
        <v>7000</v>
      </c>
      <c r="AR482" s="78">
        <v>546</v>
      </c>
      <c r="AS482" s="78">
        <v>0</v>
      </c>
      <c r="AT482" s="78">
        <v>0</v>
      </c>
      <c r="AU482" s="78">
        <v>0</v>
      </c>
      <c r="AV482" s="78">
        <v>0</v>
      </c>
      <c r="AW482" s="77">
        <v>30.26</v>
      </c>
      <c r="AX482" s="144">
        <f t="shared" si="43"/>
        <v>0.86</v>
      </c>
      <c r="AY482" s="144">
        <f t="shared" si="44"/>
        <v>0.71</v>
      </c>
      <c r="AZ482" s="144">
        <f t="shared" si="45"/>
        <v>0.6</v>
      </c>
      <c r="BA482" s="54">
        <f t="shared" si="46"/>
        <v>32.088360190021852</v>
      </c>
      <c r="BB482" s="54">
        <f t="shared" si="47"/>
        <v>24.502639809978142</v>
      </c>
    </row>
    <row r="483" spans="1:54" x14ac:dyDescent="0.25">
      <c r="A483" s="3">
        <v>40884</v>
      </c>
      <c r="B483" s="77">
        <v>7033</v>
      </c>
      <c r="C483" s="77">
        <v>769.75921000000005</v>
      </c>
      <c r="D483" s="77">
        <v>68.084900000000005</v>
      </c>
      <c r="E483" s="77">
        <f t="shared" si="49"/>
        <v>-231.27149999999995</v>
      </c>
      <c r="F483" s="77">
        <v>-7.5457000000000001</v>
      </c>
      <c r="G483" s="77">
        <v>-0.9637</v>
      </c>
      <c r="H483">
        <v>0</v>
      </c>
      <c r="I483" s="78">
        <v>7054</v>
      </c>
      <c r="J483">
        <v>201112</v>
      </c>
      <c r="K483" s="78">
        <v>7054</v>
      </c>
      <c r="L483" s="77">
        <f t="shared" si="48"/>
        <v>21</v>
      </c>
      <c r="M483" s="78">
        <v>-13078</v>
      </c>
      <c r="N483" s="78">
        <v>-184.85436000000001</v>
      </c>
      <c r="O483" s="78">
        <v>13634</v>
      </c>
      <c r="P483" s="78">
        <v>48.070160000000001</v>
      </c>
      <c r="Q483" s="144">
        <v>-9669.5</v>
      </c>
      <c r="R483" s="78">
        <v>126</v>
      </c>
      <c r="S483" s="78">
        <v>686</v>
      </c>
      <c r="T483" s="78">
        <v>7743</v>
      </c>
      <c r="U483" s="78">
        <v>50276</v>
      </c>
      <c r="V483" s="219">
        <v>-0.15400986554220703</v>
      </c>
      <c r="W483" s="78">
        <v>-2658</v>
      </c>
      <c r="X483" s="78">
        <v>2606</v>
      </c>
      <c r="Y483" s="78">
        <v>-6106</v>
      </c>
      <c r="Z483" s="78">
        <v>-2476</v>
      </c>
      <c r="AA483" s="78">
        <v>90.35</v>
      </c>
      <c r="AB483" s="78">
        <v>72.489999999999995</v>
      </c>
      <c r="AC483" s="78">
        <v>38143</v>
      </c>
      <c r="AD483" s="104">
        <v>2.0459000000000001</v>
      </c>
      <c r="AE483" s="78">
        <v>63015</v>
      </c>
      <c r="AF483" s="104">
        <v>10.58628</v>
      </c>
      <c r="AG483" s="78">
        <v>-124896</v>
      </c>
      <c r="AH483" s="104">
        <v>-1.1817500000000001</v>
      </c>
      <c r="AI483" s="78">
        <v>63</v>
      </c>
      <c r="AJ483" s="104">
        <v>-7.4208699999999999</v>
      </c>
      <c r="AK483" s="78">
        <v>7500</v>
      </c>
      <c r="AL483" s="78">
        <v>6600</v>
      </c>
      <c r="AM483" s="8">
        <v>7100</v>
      </c>
      <c r="AN483" s="78">
        <v>299</v>
      </c>
      <c r="AO483" s="78">
        <v>7800</v>
      </c>
      <c r="AP483" s="78">
        <v>6100</v>
      </c>
      <c r="AQ483" s="78">
        <v>7100</v>
      </c>
      <c r="AR483" s="78">
        <v>538</v>
      </c>
      <c r="AS483" s="78">
        <v>0</v>
      </c>
      <c r="AT483" s="78">
        <v>0</v>
      </c>
      <c r="AU483" s="78">
        <v>0</v>
      </c>
      <c r="AV483" s="78">
        <v>0</v>
      </c>
      <c r="AW483" s="77">
        <v>29.63</v>
      </c>
      <c r="AX483" s="144">
        <f t="shared" si="43"/>
        <v>0.72</v>
      </c>
      <c r="AY483" s="144">
        <f t="shared" si="44"/>
        <v>0.65</v>
      </c>
      <c r="AZ483" s="144">
        <f t="shared" si="45"/>
        <v>0.55000000000000004</v>
      </c>
      <c r="BA483" s="54">
        <f t="shared" si="46"/>
        <v>32.041099452234249</v>
      </c>
      <c r="BB483" s="54">
        <f t="shared" si="47"/>
        <v>25.003900547765753</v>
      </c>
    </row>
    <row r="484" spans="1:54" x14ac:dyDescent="0.25">
      <c r="A484" s="3">
        <v>40885</v>
      </c>
      <c r="B484" s="77">
        <v>6982.9</v>
      </c>
      <c r="C484" s="77">
        <v>688.36629000000005</v>
      </c>
      <c r="D484" s="77">
        <v>-15.2326</v>
      </c>
      <c r="E484" s="77">
        <f t="shared" si="49"/>
        <v>-119.34639999999995</v>
      </c>
      <c r="F484" s="77">
        <v>-2.3540999999999999</v>
      </c>
      <c r="G484" s="77">
        <v>-4.6870000000000003</v>
      </c>
      <c r="H484">
        <v>0</v>
      </c>
      <c r="I484" s="78">
        <v>6961</v>
      </c>
      <c r="J484">
        <v>201112</v>
      </c>
      <c r="K484" s="78">
        <v>6961</v>
      </c>
      <c r="L484" s="77">
        <f t="shared" si="48"/>
        <v>-21.899999999999636</v>
      </c>
      <c r="M484" s="78">
        <v>-14137</v>
      </c>
      <c r="N484" s="78">
        <v>-197.36106000000001</v>
      </c>
      <c r="O484" s="78">
        <v>15124</v>
      </c>
      <c r="P484" s="78">
        <v>52.664430000000003</v>
      </c>
      <c r="Q484" s="144">
        <v>-10356</v>
      </c>
      <c r="R484" s="78">
        <v>53</v>
      </c>
      <c r="S484" s="78">
        <v>1106</v>
      </c>
      <c r="T484" s="78">
        <v>6756</v>
      </c>
      <c r="U484" s="78">
        <v>52322</v>
      </c>
      <c r="V484" s="219">
        <v>-0.12912350445319368</v>
      </c>
      <c r="W484" s="78">
        <v>-4194</v>
      </c>
      <c r="X484" s="78">
        <v>-2046</v>
      </c>
      <c r="Y484" s="78">
        <v>-8836</v>
      </c>
      <c r="Z484" s="78">
        <v>-252</v>
      </c>
      <c r="AA484" s="78">
        <v>85.82</v>
      </c>
      <c r="AB484" s="78">
        <v>71.72</v>
      </c>
      <c r="AC484" s="78">
        <v>36775</v>
      </c>
      <c r="AD484" s="104">
        <v>1.82216</v>
      </c>
      <c r="AE484" s="78">
        <v>62442</v>
      </c>
      <c r="AF484" s="104">
        <v>11.094720000000001</v>
      </c>
      <c r="AG484" s="78">
        <v>-137693</v>
      </c>
      <c r="AH484" s="104">
        <v>-0.95425000000000004</v>
      </c>
      <c r="AI484" s="78">
        <v>451</v>
      </c>
      <c r="AJ484" s="104">
        <v>-6.9794700000000001</v>
      </c>
      <c r="AK484" s="78">
        <v>7500</v>
      </c>
      <c r="AL484" s="78">
        <v>6600</v>
      </c>
      <c r="AM484" s="8">
        <v>7000</v>
      </c>
      <c r="AN484" s="78">
        <v>304</v>
      </c>
      <c r="AO484" s="78">
        <v>7800</v>
      </c>
      <c r="AP484" s="78">
        <v>6100</v>
      </c>
      <c r="AQ484" s="78">
        <v>7000</v>
      </c>
      <c r="AR484" s="78">
        <v>564</v>
      </c>
      <c r="AS484" s="78">
        <v>0</v>
      </c>
      <c r="AT484" s="78">
        <v>0</v>
      </c>
      <c r="AU484" s="78">
        <v>0</v>
      </c>
      <c r="AV484" s="78">
        <v>0</v>
      </c>
      <c r="AW484" s="77">
        <v>31.64</v>
      </c>
      <c r="AX484" s="144">
        <f t="shared" si="43"/>
        <v>1</v>
      </c>
      <c r="AY484" s="144">
        <f t="shared" si="44"/>
        <v>0.85</v>
      </c>
      <c r="AZ484" s="144">
        <f t="shared" si="45"/>
        <v>0.69</v>
      </c>
      <c r="BA484" s="54">
        <f t="shared" si="46"/>
        <v>32.376043131229672</v>
      </c>
      <c r="BB484" s="54">
        <f t="shared" si="47"/>
        <v>24.864956868770339</v>
      </c>
    </row>
    <row r="485" spans="1:54" x14ac:dyDescent="0.25">
      <c r="A485" s="3">
        <v>40886</v>
      </c>
      <c r="B485" s="77">
        <v>6893.3</v>
      </c>
      <c r="C485" s="77">
        <v>721.18769999999995</v>
      </c>
      <c r="D485" s="77">
        <v>-44.0959</v>
      </c>
      <c r="E485" s="77">
        <f t="shared" si="49"/>
        <v>-112.1815</v>
      </c>
      <c r="F485" s="77">
        <v>-4.3414999999999999</v>
      </c>
      <c r="G485" s="77">
        <v>-2.4802</v>
      </c>
      <c r="H485">
        <v>0</v>
      </c>
      <c r="I485" s="78">
        <v>6884</v>
      </c>
      <c r="J485">
        <v>201112</v>
      </c>
      <c r="K485" s="78">
        <v>6884</v>
      </c>
      <c r="L485" s="77">
        <f t="shared" si="48"/>
        <v>-9.3000000000001819</v>
      </c>
      <c r="M485" s="78">
        <v>-11128</v>
      </c>
      <c r="N485" s="78">
        <v>-153.75560999999999</v>
      </c>
      <c r="O485" s="78">
        <v>15872</v>
      </c>
      <c r="P485" s="78">
        <v>54.665660000000003</v>
      </c>
      <c r="Q485" s="144">
        <v>-7160</v>
      </c>
      <c r="R485" s="78">
        <v>-25</v>
      </c>
      <c r="S485" s="78">
        <v>819</v>
      </c>
      <c r="T485" s="78">
        <v>8380</v>
      </c>
      <c r="U485" s="78">
        <v>51273</v>
      </c>
      <c r="V485" s="219">
        <v>-0.16343884695648783</v>
      </c>
      <c r="W485" s="78">
        <v>-3917</v>
      </c>
      <c r="X485" s="78">
        <v>-1754</v>
      </c>
      <c r="Y485" s="78">
        <v>-8145</v>
      </c>
      <c r="Z485" s="78">
        <v>-82</v>
      </c>
      <c r="AA485" s="78">
        <v>104.66</v>
      </c>
      <c r="AB485" s="78">
        <v>69.05</v>
      </c>
      <c r="AC485" s="78">
        <v>37101</v>
      </c>
      <c r="AD485" s="104">
        <v>1.65995</v>
      </c>
      <c r="AE485" s="78">
        <v>72009</v>
      </c>
      <c r="AF485" s="104">
        <v>12.22587</v>
      </c>
      <c r="AG485" s="78">
        <v>-142949</v>
      </c>
      <c r="AH485" s="104">
        <v>-0.86104999999999998</v>
      </c>
      <c r="AI485" s="78">
        <v>-6617</v>
      </c>
      <c r="AJ485" s="104">
        <v>-7.4516299999999998</v>
      </c>
      <c r="AK485" s="78">
        <v>7300</v>
      </c>
      <c r="AL485" s="78">
        <v>6600</v>
      </c>
      <c r="AM485" s="8">
        <v>6900</v>
      </c>
      <c r="AN485" s="78">
        <v>303</v>
      </c>
      <c r="AO485" s="78">
        <v>7800</v>
      </c>
      <c r="AP485" s="78">
        <v>6600</v>
      </c>
      <c r="AQ485" s="78">
        <v>6900</v>
      </c>
      <c r="AR485" s="78">
        <v>582</v>
      </c>
      <c r="AS485" s="78">
        <v>0</v>
      </c>
      <c r="AT485" s="78">
        <v>0</v>
      </c>
      <c r="AU485" s="78">
        <v>0</v>
      </c>
      <c r="AV485" s="78">
        <v>0</v>
      </c>
      <c r="AW485" s="77">
        <v>33.1</v>
      </c>
      <c r="AX485" s="144">
        <f t="shared" si="43"/>
        <v>1</v>
      </c>
      <c r="AY485" s="144">
        <f t="shared" si="44"/>
        <v>0.87</v>
      </c>
      <c r="AZ485" s="144">
        <f t="shared" si="45"/>
        <v>0.73</v>
      </c>
      <c r="BA485" s="54">
        <f t="shared" si="46"/>
        <v>33.112075034471509</v>
      </c>
      <c r="BB485" s="54">
        <f t="shared" si="47"/>
        <v>24.68692496552849</v>
      </c>
    </row>
    <row r="486" spans="1:54" x14ac:dyDescent="0.25">
      <c r="A486" s="3">
        <v>40889</v>
      </c>
      <c r="B486" s="77">
        <v>6949.04</v>
      </c>
      <c r="C486" s="77">
        <v>548.36253999999997</v>
      </c>
      <c r="D486" s="77">
        <v>27.404600000000002</v>
      </c>
      <c r="E486" s="77">
        <f t="shared" si="49"/>
        <v>-142.93779999999998</v>
      </c>
      <c r="F486" s="77">
        <v>6.3770000000000007</v>
      </c>
      <c r="G486" s="77">
        <v>-3.5676000000000001</v>
      </c>
      <c r="H486">
        <v>0</v>
      </c>
      <c r="I486" s="78">
        <v>6943</v>
      </c>
      <c r="J486">
        <v>201112</v>
      </c>
      <c r="K486" s="78">
        <v>6943</v>
      </c>
      <c r="L486" s="77">
        <f t="shared" si="48"/>
        <v>-6.0399999999999636</v>
      </c>
      <c r="M486" s="78">
        <v>-11055</v>
      </c>
      <c r="N486" s="78">
        <v>-154.09314000000001</v>
      </c>
      <c r="O486" s="78">
        <v>15508</v>
      </c>
      <c r="P486" s="78">
        <v>53.829889999999999</v>
      </c>
      <c r="Q486" s="144">
        <v>-7178</v>
      </c>
      <c r="R486" s="78">
        <v>101</v>
      </c>
      <c r="S486" s="78">
        <v>861</v>
      </c>
      <c r="T486" s="78">
        <v>8225</v>
      </c>
      <c r="U486" s="78">
        <v>51312</v>
      </c>
      <c r="V486" s="219">
        <v>-0.16029388836919239</v>
      </c>
      <c r="W486" s="78">
        <v>-2221</v>
      </c>
      <c r="X486" s="78">
        <v>-43</v>
      </c>
      <c r="Y486" s="78">
        <v>-6867</v>
      </c>
      <c r="Z486" s="78">
        <v>1700</v>
      </c>
      <c r="AA486" s="78">
        <v>93.86</v>
      </c>
      <c r="AB486" s="78">
        <v>69.77</v>
      </c>
      <c r="AC486" s="78">
        <v>37847</v>
      </c>
      <c r="AD486" s="104">
        <v>1.4410799999999999</v>
      </c>
      <c r="AE486" s="78">
        <v>67559</v>
      </c>
      <c r="AF486" s="104">
        <v>10.922280000000001</v>
      </c>
      <c r="AG486" s="78">
        <v>-138508</v>
      </c>
      <c r="AH486" s="104">
        <v>-0.54740999999999995</v>
      </c>
      <c r="AI486" s="78">
        <v>-11664</v>
      </c>
      <c r="AJ486" s="104">
        <v>-7.8195800000000002</v>
      </c>
      <c r="AK486" s="78">
        <v>7300</v>
      </c>
      <c r="AL486" s="78">
        <v>6600</v>
      </c>
      <c r="AM486" s="8">
        <v>6900</v>
      </c>
      <c r="AN486" s="78">
        <v>242</v>
      </c>
      <c r="AO486" s="78">
        <v>7800</v>
      </c>
      <c r="AP486" s="78">
        <v>6600</v>
      </c>
      <c r="AQ486" s="78">
        <v>6900</v>
      </c>
      <c r="AR486" s="78">
        <v>510</v>
      </c>
      <c r="AS486" s="78">
        <v>0</v>
      </c>
      <c r="AT486" s="78">
        <v>0</v>
      </c>
      <c r="AU486" s="78">
        <v>0</v>
      </c>
      <c r="AV486" s="78">
        <v>0</v>
      </c>
      <c r="AW486" s="77">
        <v>30.23</v>
      </c>
      <c r="AX486" s="144">
        <f t="shared" si="43"/>
        <v>0.72</v>
      </c>
      <c r="AY486" s="144">
        <f t="shared" si="44"/>
        <v>0.71</v>
      </c>
      <c r="AZ486" s="144">
        <f t="shared" si="45"/>
        <v>0.56000000000000005</v>
      </c>
      <c r="BA486" s="54">
        <f t="shared" si="46"/>
        <v>32.992925568286104</v>
      </c>
      <c r="BB486" s="54">
        <f t="shared" si="47"/>
        <v>25.325074431713901</v>
      </c>
    </row>
    <row r="487" spans="1:54" x14ac:dyDescent="0.25">
      <c r="A487" s="3">
        <v>40890</v>
      </c>
      <c r="B487" s="77">
        <v>6896.31</v>
      </c>
      <c r="C487" s="77">
        <v>618.32964000000004</v>
      </c>
      <c r="D487" s="77">
        <v>-17.263500000000001</v>
      </c>
      <c r="E487" s="77">
        <f t="shared" si="49"/>
        <v>-189.9678999999999</v>
      </c>
      <c r="F487" s="77">
        <v>-5.2927</v>
      </c>
      <c r="G487" s="77">
        <v>-2.9125000000000001</v>
      </c>
      <c r="H487">
        <v>0</v>
      </c>
      <c r="I487" s="78">
        <v>6897</v>
      </c>
      <c r="J487">
        <v>201112</v>
      </c>
      <c r="K487" s="78">
        <v>6897</v>
      </c>
      <c r="L487" s="77">
        <f t="shared" si="48"/>
        <v>0.68999999999959982</v>
      </c>
      <c r="M487" s="78">
        <v>-8968</v>
      </c>
      <c r="N487" s="78">
        <v>-124.24460000000001</v>
      </c>
      <c r="O487" s="78">
        <v>16172</v>
      </c>
      <c r="P487" s="78">
        <v>55.754429999999999</v>
      </c>
      <c r="Q487" s="144">
        <v>-4925</v>
      </c>
      <c r="R487" s="78">
        <v>112</v>
      </c>
      <c r="S487" s="78">
        <v>669</v>
      </c>
      <c r="T487" s="78">
        <v>9207</v>
      </c>
      <c r="U487" s="78">
        <v>51689</v>
      </c>
      <c r="V487" s="219">
        <v>-0.17812300489465843</v>
      </c>
      <c r="W487" s="78">
        <v>-2481</v>
      </c>
      <c r="X487" s="78">
        <v>-303</v>
      </c>
      <c r="Y487" s="78">
        <v>-7389</v>
      </c>
      <c r="Z487" s="78">
        <v>3477</v>
      </c>
      <c r="AA487" s="78">
        <v>80.47</v>
      </c>
      <c r="AB487" s="78">
        <v>69.069999999999993</v>
      </c>
      <c r="AC487" s="78">
        <v>50702</v>
      </c>
      <c r="AD487" s="104">
        <v>1.54833</v>
      </c>
      <c r="AE487" s="78">
        <v>73637</v>
      </c>
      <c r="AF487" s="104">
        <v>11.416539999999999</v>
      </c>
      <c r="AG487" s="78">
        <v>-146109</v>
      </c>
      <c r="AH487" s="104">
        <v>-0.76046999999999998</v>
      </c>
      <c r="AI487" s="78">
        <v>-8410</v>
      </c>
      <c r="AJ487" s="104">
        <v>-7.7785000000000002</v>
      </c>
      <c r="AK487" s="78">
        <v>7300</v>
      </c>
      <c r="AL487" s="78">
        <v>6600</v>
      </c>
      <c r="AM487" s="8">
        <v>6900</v>
      </c>
      <c r="AN487" s="78">
        <v>212</v>
      </c>
      <c r="AO487" s="78">
        <v>7800</v>
      </c>
      <c r="AP487" s="78">
        <v>6100</v>
      </c>
      <c r="AQ487" s="78">
        <v>6900</v>
      </c>
      <c r="AR487" s="78">
        <v>501</v>
      </c>
      <c r="AS487" s="78">
        <v>0</v>
      </c>
      <c r="AT487" s="78">
        <v>0</v>
      </c>
      <c r="AU487" s="78">
        <v>0</v>
      </c>
      <c r="AV487" s="78">
        <v>0</v>
      </c>
      <c r="AW487" s="77">
        <v>29.91</v>
      </c>
      <c r="AX487" s="144">
        <f t="shared" ref="AX487:AX550" si="50">PERCENTRANK(AW458:AW487,AW487,2)</f>
        <v>0.68</v>
      </c>
      <c r="AY487" s="144">
        <f t="shared" ref="AY487:AY550" si="51">PERCENTRANK(AW438:AW487,AW487,2)</f>
        <v>0.71</v>
      </c>
      <c r="AZ487" s="144">
        <f t="shared" ref="AZ487:AZ550" si="52">PERCENTRANK(AW388:AW487,AW487,2)</f>
        <v>0.54</v>
      </c>
      <c r="BA487" s="54">
        <f t="shared" ref="BA487:BA550" si="53">AVERAGE(AW468:AW487)+2*_xlfn.STDEV.S(AW468:AW487)</f>
        <v>32.906755709213435</v>
      </c>
      <c r="BB487" s="54">
        <f t="shared" ref="BB487:BB550" si="54">AVERAGE(AW468:AW487)-2*_xlfn.STDEV.S(AW468:AW487)</f>
        <v>25.796244290786561</v>
      </c>
    </row>
    <row r="488" spans="1:54" x14ac:dyDescent="0.25">
      <c r="A488" s="3">
        <v>40891</v>
      </c>
      <c r="B488" s="77">
        <v>6922.57</v>
      </c>
      <c r="C488" s="77">
        <v>622.10064999999997</v>
      </c>
      <c r="D488" s="77">
        <v>-3.9863999999999997</v>
      </c>
      <c r="E488" s="77">
        <f t="shared" si="49"/>
        <v>-168.39289999999997</v>
      </c>
      <c r="F488" s="77">
        <v>1.7853000000000001</v>
      </c>
      <c r="G488" s="77">
        <v>-3.2129000000000003</v>
      </c>
      <c r="H488">
        <v>0</v>
      </c>
      <c r="I488" s="78">
        <v>6919</v>
      </c>
      <c r="J488">
        <v>201112</v>
      </c>
      <c r="K488" s="78">
        <v>6919</v>
      </c>
      <c r="L488" s="77">
        <f t="shared" si="48"/>
        <v>-3.569999999999709</v>
      </c>
      <c r="M488" s="78">
        <v>-10786</v>
      </c>
      <c r="N488" s="78">
        <v>-149.91931</v>
      </c>
      <c r="O488" s="78">
        <v>16101</v>
      </c>
      <c r="P488" s="78">
        <v>55.72569</v>
      </c>
      <c r="Q488" s="144">
        <v>-6760.75</v>
      </c>
      <c r="R488" s="78">
        <v>211</v>
      </c>
      <c r="S488" s="78">
        <v>288</v>
      </c>
      <c r="T488" s="78">
        <v>11203</v>
      </c>
      <c r="U488" s="78">
        <v>52651</v>
      </c>
      <c r="V488" s="219">
        <v>-0.21277848473913127</v>
      </c>
      <c r="W488" s="78">
        <v>-4036</v>
      </c>
      <c r="X488" s="78">
        <v>-1558</v>
      </c>
      <c r="Y488" s="78">
        <v>-8787</v>
      </c>
      <c r="Z488" s="78">
        <v>2079</v>
      </c>
      <c r="AA488" s="78">
        <v>92.75</v>
      </c>
      <c r="AB488" s="78">
        <v>70.37</v>
      </c>
      <c r="AC488" s="78">
        <v>49625</v>
      </c>
      <c r="AD488" s="104">
        <v>1.4489399999999999</v>
      </c>
      <c r="AE488" s="78">
        <v>74921</v>
      </c>
      <c r="AF488" s="104">
        <v>10.82264</v>
      </c>
      <c r="AG488" s="78">
        <v>-144475</v>
      </c>
      <c r="AH488" s="104">
        <v>-0.76309000000000005</v>
      </c>
      <c r="AI488" s="78">
        <v>-7090</v>
      </c>
      <c r="AJ488" s="104">
        <v>-7.6669600000000004</v>
      </c>
      <c r="AK488" s="78">
        <v>7300</v>
      </c>
      <c r="AL488" s="78">
        <v>6600</v>
      </c>
      <c r="AM488" s="8">
        <v>6900</v>
      </c>
      <c r="AN488" s="78">
        <v>186</v>
      </c>
      <c r="AO488" s="78">
        <v>7800</v>
      </c>
      <c r="AP488" s="78">
        <v>6800</v>
      </c>
      <c r="AQ488" s="78">
        <v>6900</v>
      </c>
      <c r="AR488" s="78">
        <v>473</v>
      </c>
      <c r="AS488" s="78">
        <v>0</v>
      </c>
      <c r="AT488" s="78">
        <v>0</v>
      </c>
      <c r="AU488" s="78">
        <v>0</v>
      </c>
      <c r="AV488" s="78">
        <v>0</v>
      </c>
      <c r="AW488" s="77">
        <v>28.88</v>
      </c>
      <c r="AX488" s="144">
        <f t="shared" si="50"/>
        <v>0.51</v>
      </c>
      <c r="AY488" s="144">
        <f t="shared" si="51"/>
        <v>0.59</v>
      </c>
      <c r="AZ488" s="144">
        <f t="shared" si="52"/>
        <v>0.43</v>
      </c>
      <c r="BA488" s="54">
        <f t="shared" si="53"/>
        <v>32.871784338108355</v>
      </c>
      <c r="BB488" s="54">
        <f t="shared" si="54"/>
        <v>25.976215661891644</v>
      </c>
    </row>
    <row r="489" spans="1:54" x14ac:dyDescent="0.25">
      <c r="A489" s="3">
        <v>40892</v>
      </c>
      <c r="B489" s="77">
        <v>6764.59</v>
      </c>
      <c r="C489" s="77">
        <v>672.03390999999999</v>
      </c>
      <c r="D489" s="77">
        <v>-64.177799999999991</v>
      </c>
      <c r="E489" s="77">
        <f t="shared" si="49"/>
        <v>-194.11100000000005</v>
      </c>
      <c r="F489" s="77">
        <v>1.8681000000000001</v>
      </c>
      <c r="G489" s="77">
        <v>-11.9992</v>
      </c>
      <c r="H489">
        <v>0</v>
      </c>
      <c r="I489" s="78">
        <v>6751</v>
      </c>
      <c r="J489">
        <v>201112</v>
      </c>
      <c r="K489" s="78">
        <v>6751</v>
      </c>
      <c r="L489" s="77">
        <f t="shared" si="48"/>
        <v>-13.590000000000146</v>
      </c>
      <c r="M489" s="78">
        <v>-14326</v>
      </c>
      <c r="N489" s="78">
        <v>-193.96003999999999</v>
      </c>
      <c r="O489" s="78">
        <v>15178</v>
      </c>
      <c r="P489" s="78">
        <v>51.261339999999997</v>
      </c>
      <c r="Q489" s="144">
        <v>-10531.5</v>
      </c>
      <c r="R489" s="78">
        <v>175</v>
      </c>
      <c r="S489" s="78">
        <v>-512</v>
      </c>
      <c r="T489" s="78">
        <v>7245</v>
      </c>
      <c r="U489" s="78">
        <v>58963</v>
      </c>
      <c r="V489" s="219">
        <v>-0.12287366653664163</v>
      </c>
      <c r="W489" s="78">
        <v>-5362</v>
      </c>
      <c r="X489" s="78">
        <v>-2880</v>
      </c>
      <c r="Y489" s="78">
        <v>-10036</v>
      </c>
      <c r="Z489" s="78">
        <v>-3675</v>
      </c>
      <c r="AA489" s="78">
        <v>93.38</v>
      </c>
      <c r="AB489" s="78">
        <v>66.150000000000006</v>
      </c>
      <c r="AC489" s="78">
        <v>55013</v>
      </c>
      <c r="AD489" s="104">
        <v>0.98648000000000002</v>
      </c>
      <c r="AE489" s="78">
        <v>70044</v>
      </c>
      <c r="AF489" s="104">
        <v>12.66737</v>
      </c>
      <c r="AG489" s="78">
        <v>-156707</v>
      </c>
      <c r="AH489" s="104">
        <v>-0.34197</v>
      </c>
      <c r="AI489" s="78">
        <v>-12513</v>
      </c>
      <c r="AJ489" s="104">
        <v>-8.0592400000000008</v>
      </c>
      <c r="AK489" s="78">
        <v>7300</v>
      </c>
      <c r="AL489" s="78">
        <v>6600</v>
      </c>
      <c r="AM489" s="8">
        <v>6800</v>
      </c>
      <c r="AN489" s="78">
        <v>179</v>
      </c>
      <c r="AO489" s="78">
        <v>7800</v>
      </c>
      <c r="AP489" s="78">
        <v>6200</v>
      </c>
      <c r="AQ489" s="78">
        <v>6700</v>
      </c>
      <c r="AR489" s="78">
        <v>469</v>
      </c>
      <c r="AS489" s="78">
        <v>0</v>
      </c>
      <c r="AT489" s="78">
        <v>0</v>
      </c>
      <c r="AU489" s="78">
        <v>0</v>
      </c>
      <c r="AV489" s="78">
        <v>0</v>
      </c>
      <c r="AW489" s="77">
        <v>29.48</v>
      </c>
      <c r="AX489" s="144">
        <f t="shared" si="50"/>
        <v>0.57999999999999996</v>
      </c>
      <c r="AY489" s="144">
        <f t="shared" si="51"/>
        <v>0.67</v>
      </c>
      <c r="AZ489" s="144">
        <f t="shared" si="52"/>
        <v>0.48</v>
      </c>
      <c r="BA489" s="54">
        <f t="shared" si="53"/>
        <v>32.813809893766198</v>
      </c>
      <c r="BB489" s="54">
        <f t="shared" si="54"/>
        <v>26.271190106233799</v>
      </c>
    </row>
    <row r="490" spans="1:54" x14ac:dyDescent="0.25">
      <c r="A490" s="3">
        <v>40893</v>
      </c>
      <c r="B490" s="77">
        <v>6785.09</v>
      </c>
      <c r="C490" s="77">
        <v>534.30379000000005</v>
      </c>
      <c r="D490" s="77">
        <v>-2.9870999999999999</v>
      </c>
      <c r="E490" s="77">
        <f t="shared" si="49"/>
        <v>-80.534599999999955</v>
      </c>
      <c r="F490" s="77">
        <v>0.78680000000000005</v>
      </c>
      <c r="G490" s="77">
        <v>-1.9782</v>
      </c>
      <c r="H490">
        <v>0</v>
      </c>
      <c r="I490" s="78">
        <v>6775</v>
      </c>
      <c r="J490">
        <v>201112</v>
      </c>
      <c r="K490" s="78">
        <v>6775</v>
      </c>
      <c r="L490" s="77">
        <f t="shared" si="48"/>
        <v>-10.090000000000146</v>
      </c>
      <c r="M490" s="78">
        <v>-12274</v>
      </c>
      <c r="N490" s="78">
        <v>-166.84191999999999</v>
      </c>
      <c r="O490" s="78">
        <v>16012</v>
      </c>
      <c r="P490" s="78">
        <v>54.227240000000002</v>
      </c>
      <c r="Q490" s="144">
        <v>-8271</v>
      </c>
      <c r="R490" s="78">
        <v>198</v>
      </c>
      <c r="S490" s="78">
        <v>-328</v>
      </c>
      <c r="T490" s="78">
        <v>9258</v>
      </c>
      <c r="U490" s="78">
        <v>55165</v>
      </c>
      <c r="V490" s="219">
        <v>-0.16782380132330282</v>
      </c>
      <c r="W490" s="78">
        <v>-3498</v>
      </c>
      <c r="X490" s="78">
        <v>-1020</v>
      </c>
      <c r="Y490" s="78">
        <v>-8383</v>
      </c>
      <c r="Z490" s="78">
        <v>-4638</v>
      </c>
      <c r="AA490" s="78">
        <v>96.77</v>
      </c>
      <c r="AB490" s="78">
        <v>65.44</v>
      </c>
      <c r="AC490" s="78">
        <v>52410</v>
      </c>
      <c r="AD490" s="104">
        <v>0.86065999999999998</v>
      </c>
      <c r="AE490" s="78">
        <v>60151</v>
      </c>
      <c r="AF490" s="104">
        <v>11.715579999999999</v>
      </c>
      <c r="AG490" s="78">
        <v>-164006</v>
      </c>
      <c r="AH490" s="104">
        <v>-0.41449000000000003</v>
      </c>
      <c r="AI490" s="78">
        <v>-10298</v>
      </c>
      <c r="AJ490" s="104">
        <v>-8.1413600000000006</v>
      </c>
      <c r="AK490" s="78">
        <v>7300</v>
      </c>
      <c r="AL490" s="78">
        <v>6600</v>
      </c>
      <c r="AM490" s="8">
        <v>6800</v>
      </c>
      <c r="AN490" s="78">
        <v>141</v>
      </c>
      <c r="AO490" s="78">
        <v>7800</v>
      </c>
      <c r="AP490" s="78">
        <v>6800</v>
      </c>
      <c r="AQ490" s="78">
        <v>6800</v>
      </c>
      <c r="AR490" s="78">
        <v>438</v>
      </c>
      <c r="AS490" s="78">
        <v>0</v>
      </c>
      <c r="AT490" s="78">
        <v>0</v>
      </c>
      <c r="AU490" s="78">
        <v>0</v>
      </c>
      <c r="AV490" s="78">
        <v>0</v>
      </c>
      <c r="AW490" s="77">
        <v>28.12</v>
      </c>
      <c r="AX490" s="144">
        <f t="shared" si="50"/>
        <v>0.37</v>
      </c>
      <c r="AY490" s="144">
        <f t="shared" si="51"/>
        <v>0.51</v>
      </c>
      <c r="AZ490" s="144">
        <f t="shared" si="52"/>
        <v>0.36</v>
      </c>
      <c r="BA490" s="54">
        <f t="shared" si="53"/>
        <v>32.789852217362458</v>
      </c>
      <c r="BB490" s="54">
        <f t="shared" si="54"/>
        <v>26.130147782637543</v>
      </c>
    </row>
    <row r="491" spans="1:54" x14ac:dyDescent="0.25">
      <c r="A491" s="3">
        <v>40896</v>
      </c>
      <c r="B491" s="77">
        <v>6633.33</v>
      </c>
      <c r="C491" s="77">
        <v>623.31083000000001</v>
      </c>
      <c r="D491" s="77">
        <v>-21.738499999999998</v>
      </c>
      <c r="E491" s="77">
        <f t="shared" si="49"/>
        <v>-3.1020999999999326</v>
      </c>
      <c r="F491" s="77">
        <v>-7.1398000000000001</v>
      </c>
      <c r="G491" s="77">
        <v>-6.2067999999999994</v>
      </c>
      <c r="H491">
        <v>0</v>
      </c>
      <c r="I491" s="78">
        <v>6637</v>
      </c>
      <c r="J491">
        <v>201112</v>
      </c>
      <c r="K491" s="78">
        <v>6637</v>
      </c>
      <c r="L491" s="77">
        <f t="shared" si="48"/>
        <v>3.6700000000000728</v>
      </c>
      <c r="M491" s="78">
        <v>-10673</v>
      </c>
      <c r="N491" s="78">
        <v>-142.24112</v>
      </c>
      <c r="O491" s="78">
        <v>17115</v>
      </c>
      <c r="P491" s="78">
        <v>56.774889999999999</v>
      </c>
      <c r="Q491" s="144">
        <v>-6394.25</v>
      </c>
      <c r="R491" s="78">
        <v>141</v>
      </c>
      <c r="S491" s="78">
        <v>-1766</v>
      </c>
      <c r="T491" s="78">
        <v>9615</v>
      </c>
      <c r="U491" s="78">
        <v>54192</v>
      </c>
      <c r="V491" s="219">
        <v>-0.17742471213463243</v>
      </c>
      <c r="W491" s="78">
        <v>-3685</v>
      </c>
      <c r="X491" s="78">
        <v>-1195</v>
      </c>
      <c r="Y491" s="78">
        <v>-8868</v>
      </c>
      <c r="Z491" s="78">
        <v>-2596</v>
      </c>
      <c r="AA491" s="78">
        <v>99.83</v>
      </c>
      <c r="AB491" s="78">
        <v>61.37</v>
      </c>
      <c r="AC491" s="78">
        <v>57204</v>
      </c>
      <c r="AD491" s="104">
        <v>0.79696999999999996</v>
      </c>
      <c r="AE491" s="78">
        <v>61414</v>
      </c>
      <c r="AF491" s="104">
        <v>13.04698</v>
      </c>
      <c r="AG491" s="78">
        <v>-192981</v>
      </c>
      <c r="AH491" s="104">
        <v>-0.40272999999999998</v>
      </c>
      <c r="AI491" s="78">
        <v>-12602</v>
      </c>
      <c r="AJ491" s="104">
        <v>-8.87758</v>
      </c>
      <c r="AK491" s="78">
        <v>7300</v>
      </c>
      <c r="AL491" s="78">
        <v>6600</v>
      </c>
      <c r="AM491" s="8">
        <v>6600</v>
      </c>
      <c r="AN491" s="78">
        <v>127.5</v>
      </c>
      <c r="AO491" s="78">
        <v>7800</v>
      </c>
      <c r="AP491" s="78">
        <v>6200</v>
      </c>
      <c r="AQ491" s="78">
        <v>6600</v>
      </c>
      <c r="AR491" s="78">
        <v>445</v>
      </c>
      <c r="AS491" s="78">
        <v>0</v>
      </c>
      <c r="AT491" s="78">
        <v>0</v>
      </c>
      <c r="AU491" s="78">
        <v>0</v>
      </c>
      <c r="AV491" s="78">
        <v>0</v>
      </c>
      <c r="AW491" s="77">
        <v>28.02</v>
      </c>
      <c r="AX491" s="144">
        <f t="shared" si="50"/>
        <v>0.34</v>
      </c>
      <c r="AY491" s="144">
        <f t="shared" si="51"/>
        <v>0.51</v>
      </c>
      <c r="AZ491" s="144">
        <f t="shared" si="52"/>
        <v>0.35</v>
      </c>
      <c r="BA491" s="54">
        <f t="shared" si="53"/>
        <v>32.570415084554583</v>
      </c>
      <c r="BB491" s="54">
        <f t="shared" si="54"/>
        <v>26.023584915445422</v>
      </c>
    </row>
    <row r="492" spans="1:54" x14ac:dyDescent="0.25">
      <c r="A492" s="3">
        <v>40897</v>
      </c>
      <c r="B492" s="77">
        <v>6662.64</v>
      </c>
      <c r="C492" s="77">
        <v>607.19233999999994</v>
      </c>
      <c r="D492" s="77">
        <v>-21.930500000000002</v>
      </c>
      <c r="E492" s="77">
        <f t="shared" si="49"/>
        <v>23.652500000000039</v>
      </c>
      <c r="F492" s="77">
        <v>-3.0937000000000001</v>
      </c>
      <c r="G492" s="77">
        <v>2.5497999999999998</v>
      </c>
      <c r="H492">
        <v>0</v>
      </c>
      <c r="I492" s="78">
        <v>6671</v>
      </c>
      <c r="J492">
        <v>201112</v>
      </c>
      <c r="K492" s="78">
        <v>6671</v>
      </c>
      <c r="L492" s="77">
        <f t="shared" si="48"/>
        <v>8.3599999999996726</v>
      </c>
      <c r="M492" s="78">
        <v>-8546</v>
      </c>
      <c r="N492" s="78">
        <v>-114.62309</v>
      </c>
      <c r="O492" s="78">
        <v>18351</v>
      </c>
      <c r="P492" s="78">
        <v>61.189419999999998</v>
      </c>
      <c r="Q492" s="144">
        <v>-3958.25</v>
      </c>
      <c r="R492" s="78">
        <v>54</v>
      </c>
      <c r="S492" s="78">
        <v>-4601</v>
      </c>
      <c r="T492" s="78">
        <v>12855</v>
      </c>
      <c r="U492" s="78">
        <v>54849</v>
      </c>
      <c r="V492" s="219">
        <v>-0.23437072690477492</v>
      </c>
      <c r="W492" s="78">
        <v>-3052</v>
      </c>
      <c r="X492" s="78">
        <v>1808</v>
      </c>
      <c r="Y492" s="78">
        <v>-6438</v>
      </c>
      <c r="Z492" s="78">
        <v>-683</v>
      </c>
      <c r="AA492" s="78">
        <v>98.09</v>
      </c>
      <c r="AB492" s="78">
        <v>61.78</v>
      </c>
      <c r="AC492" s="78">
        <v>64996</v>
      </c>
      <c r="AD492" s="104">
        <v>0.87134999999999996</v>
      </c>
      <c r="AE492" s="78">
        <v>55155</v>
      </c>
      <c r="AF492" s="104">
        <v>12.16347</v>
      </c>
      <c r="AG492" s="78">
        <v>-193226</v>
      </c>
      <c r="AH492" s="104">
        <v>-0.17610000000000001</v>
      </c>
      <c r="AI492" s="78">
        <v>-30985</v>
      </c>
      <c r="AJ492" s="104">
        <v>-9.2676999999999996</v>
      </c>
      <c r="AK492" s="78">
        <v>7300</v>
      </c>
      <c r="AL492" s="78">
        <v>6600</v>
      </c>
      <c r="AM492" s="8">
        <v>6700</v>
      </c>
      <c r="AN492" s="78">
        <v>76.5</v>
      </c>
      <c r="AO492" s="78">
        <v>7800</v>
      </c>
      <c r="AP492" s="78">
        <v>6200</v>
      </c>
      <c r="AQ492" s="78">
        <v>6700</v>
      </c>
      <c r="AR492" s="78">
        <v>423</v>
      </c>
      <c r="AS492" s="78">
        <v>0</v>
      </c>
      <c r="AT492" s="78">
        <v>0</v>
      </c>
      <c r="AU492" s="78">
        <v>0</v>
      </c>
      <c r="AV492" s="78">
        <v>0</v>
      </c>
      <c r="AW492" s="77">
        <v>27.69</v>
      </c>
      <c r="AX492" s="144">
        <f t="shared" si="50"/>
        <v>0.31</v>
      </c>
      <c r="AY492" s="144">
        <f t="shared" si="51"/>
        <v>0.51</v>
      </c>
      <c r="AZ492" s="144">
        <f t="shared" si="52"/>
        <v>0.32</v>
      </c>
      <c r="BA492" s="54">
        <f t="shared" si="53"/>
        <v>32.567307050595097</v>
      </c>
      <c r="BB492" s="54">
        <f t="shared" si="54"/>
        <v>25.864692949404901</v>
      </c>
    </row>
    <row r="493" spans="1:54" x14ac:dyDescent="0.25">
      <c r="A493" s="3">
        <v>40898</v>
      </c>
      <c r="B493" s="77">
        <v>6966.48</v>
      </c>
      <c r="C493" s="77">
        <v>779.36883</v>
      </c>
      <c r="D493" s="77">
        <v>19.558499999999999</v>
      </c>
      <c r="E493" s="77">
        <f t="shared" si="49"/>
        <v>148.89980000000008</v>
      </c>
      <c r="F493" s="77">
        <v>19.906099999999999</v>
      </c>
      <c r="G493" s="77">
        <v>9.2649000000000008</v>
      </c>
      <c r="H493" t="s">
        <v>1629</v>
      </c>
      <c r="I493" s="78">
        <v>6952</v>
      </c>
      <c r="J493">
        <v>201201</v>
      </c>
      <c r="K493" s="78">
        <v>6960</v>
      </c>
      <c r="L493" s="77">
        <f t="shared" si="48"/>
        <v>-6.4799999999995634</v>
      </c>
      <c r="M493" s="78">
        <v>-7011</v>
      </c>
      <c r="N493" s="78">
        <v>-98.261560000000003</v>
      </c>
      <c r="O493" s="78">
        <v>3168</v>
      </c>
      <c r="P493" s="78">
        <v>11.03773</v>
      </c>
      <c r="Q493" s="144">
        <v>-6219</v>
      </c>
      <c r="R493" s="78">
        <v>346</v>
      </c>
      <c r="S493" s="78">
        <v>1007</v>
      </c>
      <c r="T493" s="78">
        <v>304</v>
      </c>
      <c r="U493" s="78">
        <v>26979</v>
      </c>
      <c r="V493" s="219">
        <v>-1.1268023277363875E-2</v>
      </c>
      <c r="W493" s="78">
        <v>-6908</v>
      </c>
      <c r="X493" s="78">
        <v>-4230</v>
      </c>
      <c r="Y493" s="78">
        <v>-9465</v>
      </c>
      <c r="Z493" s="78">
        <v>-3358</v>
      </c>
      <c r="AA493" s="78">
        <v>83.57</v>
      </c>
      <c r="AB493" s="78">
        <v>69.62</v>
      </c>
      <c r="AC493" s="78">
        <v>19068</v>
      </c>
      <c r="AD493" s="104">
        <v>1.2294499999999999</v>
      </c>
      <c r="AE493" s="78">
        <v>-2198</v>
      </c>
      <c r="AF493" s="104">
        <v>6.6861899999999999</v>
      </c>
      <c r="AG493" s="78">
        <v>-24901</v>
      </c>
      <c r="AH493" s="104">
        <v>-0.70948</v>
      </c>
      <c r="AI493" s="78">
        <v>18290</v>
      </c>
      <c r="AJ493" s="104">
        <v>-5.9933100000000001</v>
      </c>
      <c r="AK493" s="78">
        <v>7800</v>
      </c>
      <c r="AL493" s="78">
        <v>6400</v>
      </c>
      <c r="AM493" s="8">
        <v>7000</v>
      </c>
      <c r="AN493" s="78">
        <v>399</v>
      </c>
      <c r="AO493" s="78">
        <v>10000</v>
      </c>
      <c r="AP493" s="78">
        <v>10800</v>
      </c>
      <c r="AQ493" s="78">
        <v>7000</v>
      </c>
      <c r="AR493" s="78">
        <v>653</v>
      </c>
      <c r="AS493" s="78">
        <v>0</v>
      </c>
      <c r="AT493" s="78">
        <v>0</v>
      </c>
      <c r="AU493" s="78">
        <v>0</v>
      </c>
      <c r="AV493" s="78">
        <v>0</v>
      </c>
      <c r="AW493" s="77">
        <v>25.96</v>
      </c>
      <c r="AX493" s="144">
        <f t="shared" si="50"/>
        <v>0.03</v>
      </c>
      <c r="AY493" s="144">
        <f t="shared" si="51"/>
        <v>0.16</v>
      </c>
      <c r="AZ493" s="144">
        <f t="shared" si="52"/>
        <v>0.11</v>
      </c>
      <c r="BA493" s="54">
        <f t="shared" si="53"/>
        <v>32.559027961566414</v>
      </c>
      <c r="BB493" s="54">
        <f t="shared" si="54"/>
        <v>25.403972038433608</v>
      </c>
    </row>
    <row r="494" spans="1:54" x14ac:dyDescent="0.25">
      <c r="A494" s="3">
        <v>40899</v>
      </c>
      <c r="B494" s="77">
        <v>6966.35</v>
      </c>
      <c r="C494" s="77">
        <v>749.58743000000004</v>
      </c>
      <c r="D494" s="77">
        <v>-3.5741000000000001</v>
      </c>
      <c r="E494" s="77">
        <f t="shared" si="49"/>
        <v>176.70740000000004</v>
      </c>
      <c r="F494" s="77">
        <v>17.718599999999999</v>
      </c>
      <c r="G494" s="77">
        <v>5.6436999999999999</v>
      </c>
      <c r="H494">
        <v>0</v>
      </c>
      <c r="I494" s="78">
        <v>6954</v>
      </c>
      <c r="J494">
        <v>201201</v>
      </c>
      <c r="K494" s="78">
        <v>6954</v>
      </c>
      <c r="L494" s="77">
        <f t="shared" si="48"/>
        <v>-12.350000000000364</v>
      </c>
      <c r="M494" s="78">
        <v>-6862</v>
      </c>
      <c r="N494" s="78">
        <v>-96.126980000000003</v>
      </c>
      <c r="O494" s="78">
        <v>2613</v>
      </c>
      <c r="P494" s="78">
        <v>9.0992999999999995</v>
      </c>
      <c r="Q494" s="144">
        <v>-6208.75</v>
      </c>
      <c r="R494" s="78">
        <v>295</v>
      </c>
      <c r="S494" s="78">
        <v>691</v>
      </c>
      <c r="T494" s="78">
        <v>-649</v>
      </c>
      <c r="U494" s="78">
        <v>28657</v>
      </c>
      <c r="V494" s="219">
        <v>2.2647171720696514E-2</v>
      </c>
      <c r="W494" s="78">
        <v>-7031</v>
      </c>
      <c r="X494" s="78">
        <v>-1400</v>
      </c>
      <c r="Y494" s="78">
        <v>-9175</v>
      </c>
      <c r="Z494" s="78">
        <v>-2724</v>
      </c>
      <c r="AA494" s="78">
        <v>71.41</v>
      </c>
      <c r="AB494" s="78">
        <v>75.72</v>
      </c>
      <c r="AC494" s="78">
        <v>16588</v>
      </c>
      <c r="AD494" s="104">
        <v>1.00946</v>
      </c>
      <c r="AE494" s="78">
        <v>-3362</v>
      </c>
      <c r="AF494" s="104">
        <v>6.8825399999999997</v>
      </c>
      <c r="AG494" s="78">
        <v>-24707</v>
      </c>
      <c r="AH494" s="104">
        <v>-0.54988000000000004</v>
      </c>
      <c r="AI494" s="78">
        <v>19073</v>
      </c>
      <c r="AJ494" s="104">
        <v>-6.2363299999999997</v>
      </c>
      <c r="AK494" s="78">
        <v>7800</v>
      </c>
      <c r="AL494" s="78">
        <v>6400</v>
      </c>
      <c r="AM494" s="8">
        <v>7000</v>
      </c>
      <c r="AN494" s="78">
        <v>386</v>
      </c>
      <c r="AO494" s="78">
        <v>7200</v>
      </c>
      <c r="AP494" s="78">
        <v>5700</v>
      </c>
      <c r="AQ494" s="78">
        <v>6900</v>
      </c>
      <c r="AR494" s="78">
        <v>542</v>
      </c>
      <c r="AS494" s="78">
        <v>0</v>
      </c>
      <c r="AT494" s="78">
        <v>0</v>
      </c>
      <c r="AU494" s="78">
        <v>0</v>
      </c>
      <c r="AV494" s="78">
        <v>0</v>
      </c>
      <c r="AW494" s="77">
        <v>27.05</v>
      </c>
      <c r="AX494" s="144">
        <f t="shared" si="50"/>
        <v>0.17</v>
      </c>
      <c r="AY494" s="144">
        <f t="shared" si="51"/>
        <v>0.34</v>
      </c>
      <c r="AZ494" s="144">
        <f t="shared" si="52"/>
        <v>0.23</v>
      </c>
      <c r="BA494" s="54">
        <f t="shared" si="53"/>
        <v>32.447405095332542</v>
      </c>
      <c r="BB494" s="54">
        <f t="shared" si="54"/>
        <v>25.19659490466746</v>
      </c>
    </row>
    <row r="495" spans="1:54" x14ac:dyDescent="0.25">
      <c r="A495" s="3">
        <v>40900</v>
      </c>
      <c r="B495" s="77">
        <v>7110.73</v>
      </c>
      <c r="C495" s="77">
        <v>938.42938000000004</v>
      </c>
      <c r="D495" s="77">
        <v>42.818100000000001</v>
      </c>
      <c r="E495" s="77">
        <f t="shared" si="49"/>
        <v>310.53879999999998</v>
      </c>
      <c r="F495" s="77">
        <v>3.7664999999999997</v>
      </c>
      <c r="G495" s="77">
        <v>9.6075999999999997</v>
      </c>
      <c r="H495">
        <v>0</v>
      </c>
      <c r="I495" s="78">
        <v>7107</v>
      </c>
      <c r="J495">
        <v>201201</v>
      </c>
      <c r="K495" s="78">
        <v>7107</v>
      </c>
      <c r="L495" s="77">
        <f t="shared" si="48"/>
        <v>-3.7299999999995634</v>
      </c>
      <c r="M495" s="78">
        <v>-6166</v>
      </c>
      <c r="N495" s="78">
        <v>-88.320319999999995</v>
      </c>
      <c r="O495" s="78">
        <v>3592</v>
      </c>
      <c r="P495" s="78">
        <v>12.777340000000001</v>
      </c>
      <c r="Q495" s="144">
        <v>-5268</v>
      </c>
      <c r="R495" s="78">
        <v>565</v>
      </c>
      <c r="S495" s="78">
        <v>1665</v>
      </c>
      <c r="T495" s="78">
        <v>1964</v>
      </c>
      <c r="U495" s="78">
        <v>28491</v>
      </c>
      <c r="V495" s="219">
        <v>-6.8934049348917198E-2</v>
      </c>
      <c r="W495" s="78">
        <v>-6969</v>
      </c>
      <c r="X495" s="78">
        <v>-4291</v>
      </c>
      <c r="Y495" s="78">
        <v>-9443</v>
      </c>
      <c r="Z495" s="78">
        <v>-3282</v>
      </c>
      <c r="AA495" s="78">
        <v>87.6</v>
      </c>
      <c r="AB495" s="78">
        <v>77.8</v>
      </c>
      <c r="AC495" s="78">
        <v>27377</v>
      </c>
      <c r="AD495" s="104">
        <v>1.55152</v>
      </c>
      <c r="AE495" s="78">
        <v>3123</v>
      </c>
      <c r="AF495" s="104">
        <v>7.3267600000000002</v>
      </c>
      <c r="AG495" s="78">
        <v>-21861</v>
      </c>
      <c r="AH495" s="104">
        <v>-0.65390999999999999</v>
      </c>
      <c r="AI495" s="78">
        <v>18598</v>
      </c>
      <c r="AJ495" s="104">
        <v>-6.2385700000000002</v>
      </c>
      <c r="AK495" s="78">
        <v>7500</v>
      </c>
      <c r="AL495" s="78">
        <v>6500</v>
      </c>
      <c r="AM495" s="8">
        <v>7100</v>
      </c>
      <c r="AN495" s="78">
        <v>370</v>
      </c>
      <c r="AO495" s="78">
        <v>7900</v>
      </c>
      <c r="AP495" s="78">
        <v>6600</v>
      </c>
      <c r="AQ495" s="78">
        <v>7100</v>
      </c>
      <c r="AR495" s="78">
        <v>510</v>
      </c>
      <c r="AS495" s="78">
        <v>0</v>
      </c>
      <c r="AT495" s="78">
        <v>0</v>
      </c>
      <c r="AU495" s="78">
        <v>0</v>
      </c>
      <c r="AV495" s="78">
        <v>0</v>
      </c>
      <c r="AW495" s="77">
        <v>25.68</v>
      </c>
      <c r="AX495" s="144">
        <f t="shared" si="50"/>
        <v>0.03</v>
      </c>
      <c r="AY495" s="144">
        <f t="shared" si="51"/>
        <v>0.12</v>
      </c>
      <c r="AZ495" s="144">
        <f t="shared" si="52"/>
        <v>7.0000000000000007E-2</v>
      </c>
      <c r="BA495" s="54">
        <f t="shared" si="53"/>
        <v>32.349531194117354</v>
      </c>
      <c r="BB495" s="54">
        <f t="shared" si="54"/>
        <v>24.797468805882637</v>
      </c>
    </row>
    <row r="496" spans="1:54" x14ac:dyDescent="0.25">
      <c r="A496" s="3">
        <v>40903</v>
      </c>
      <c r="B496" s="77">
        <v>7092.58</v>
      </c>
      <c r="C496" s="77">
        <v>653.34695999999997</v>
      </c>
      <c r="D496" s="77">
        <v>6.8127999999999993</v>
      </c>
      <c r="E496" s="77">
        <f t="shared" si="49"/>
        <v>305.47940000000006</v>
      </c>
      <c r="F496" s="77">
        <v>-1.2504</v>
      </c>
      <c r="G496" s="77">
        <v>0.4355</v>
      </c>
      <c r="H496">
        <v>0</v>
      </c>
      <c r="I496" s="78">
        <v>7103</v>
      </c>
      <c r="J496">
        <v>201201</v>
      </c>
      <c r="K496" s="78">
        <v>7103</v>
      </c>
      <c r="L496" s="77">
        <f t="shared" si="48"/>
        <v>10.420000000000073</v>
      </c>
      <c r="M496" s="78">
        <v>-7541</v>
      </c>
      <c r="N496" s="78">
        <v>-107.82741</v>
      </c>
      <c r="O496" s="78">
        <v>1971</v>
      </c>
      <c r="P496" s="78">
        <v>7.0143800000000001</v>
      </c>
      <c r="Q496" s="144">
        <v>-7048.25</v>
      </c>
      <c r="R496" s="78">
        <v>478</v>
      </c>
      <c r="S496" s="78">
        <v>1843</v>
      </c>
      <c r="T496" s="78">
        <v>-506</v>
      </c>
      <c r="U496" s="78">
        <v>29606</v>
      </c>
      <c r="V496" s="219">
        <v>1.7091130176315611E-2</v>
      </c>
      <c r="W496" s="78">
        <v>-7383</v>
      </c>
      <c r="X496" s="78">
        <v>-4705</v>
      </c>
      <c r="Y496" s="78">
        <v>-10410</v>
      </c>
      <c r="Z496" s="78">
        <v>-4185</v>
      </c>
      <c r="AA496" s="78">
        <v>86.19</v>
      </c>
      <c r="AB496" s="78">
        <v>77.64</v>
      </c>
      <c r="AC496" s="78">
        <v>26660</v>
      </c>
      <c r="AD496" s="104">
        <v>1.57104</v>
      </c>
      <c r="AE496" s="78">
        <v>9537</v>
      </c>
      <c r="AF496" s="104">
        <v>7.3487900000000002</v>
      </c>
      <c r="AG496" s="78">
        <v>-25600</v>
      </c>
      <c r="AH496" s="104">
        <v>-0.97885999999999995</v>
      </c>
      <c r="AI496" s="78">
        <v>15371</v>
      </c>
      <c r="AJ496" s="104">
        <v>-6.21936</v>
      </c>
      <c r="AK496" s="78">
        <v>7500</v>
      </c>
      <c r="AL496" s="78">
        <v>6500</v>
      </c>
      <c r="AM496" s="8">
        <v>7100</v>
      </c>
      <c r="AN496" s="78">
        <v>375</v>
      </c>
      <c r="AO496" s="78">
        <v>7900</v>
      </c>
      <c r="AP496" s="78">
        <v>5600</v>
      </c>
      <c r="AQ496" s="78">
        <v>7100</v>
      </c>
      <c r="AR496" s="78">
        <v>520</v>
      </c>
      <c r="AS496" s="78">
        <v>0</v>
      </c>
      <c r="AT496" s="78">
        <v>0</v>
      </c>
      <c r="AU496" s="78">
        <v>0</v>
      </c>
      <c r="AV496" s="78">
        <v>0</v>
      </c>
      <c r="AW496" s="77">
        <v>27.31</v>
      </c>
      <c r="AX496" s="144">
        <f t="shared" si="50"/>
        <v>0.24</v>
      </c>
      <c r="AY496" s="144">
        <f t="shared" si="51"/>
        <v>0.42</v>
      </c>
      <c r="AZ496" s="144">
        <f t="shared" si="52"/>
        <v>0.27</v>
      </c>
      <c r="BA496" s="54">
        <f t="shared" si="53"/>
        <v>32.336370858834385</v>
      </c>
      <c r="BB496" s="54">
        <f t="shared" si="54"/>
        <v>24.700629141165606</v>
      </c>
    </row>
    <row r="497" spans="1:54" x14ac:dyDescent="0.25">
      <c r="A497" s="3">
        <v>40904</v>
      </c>
      <c r="B497" s="77">
        <v>7085.03</v>
      </c>
      <c r="C497" s="77">
        <v>593.85897</v>
      </c>
      <c r="D497" s="77">
        <v>33.937100000000001</v>
      </c>
      <c r="E497" s="77">
        <f t="shared" si="49"/>
        <v>308.98119999999994</v>
      </c>
      <c r="F497" s="77">
        <v>-4.6405000000000003</v>
      </c>
      <c r="G497" s="77">
        <v>-1.3887</v>
      </c>
      <c r="H497">
        <v>0</v>
      </c>
      <c r="I497" s="78">
        <v>7088</v>
      </c>
      <c r="J497">
        <v>201201</v>
      </c>
      <c r="K497" s="78">
        <v>7088</v>
      </c>
      <c r="L497" s="77">
        <f t="shared" si="48"/>
        <v>2.9700000000002547</v>
      </c>
      <c r="M497" s="78">
        <v>-7847</v>
      </c>
      <c r="N497" s="78">
        <v>-111.87609</v>
      </c>
      <c r="O497" s="78">
        <v>1715</v>
      </c>
      <c r="P497" s="78">
        <v>6.0891200000000003</v>
      </c>
      <c r="Q497" s="144">
        <v>-7418.25</v>
      </c>
      <c r="R497" s="78">
        <v>424</v>
      </c>
      <c r="S497" s="78">
        <v>1865</v>
      </c>
      <c r="T497" s="78">
        <v>-1483</v>
      </c>
      <c r="U497" s="78">
        <v>30433</v>
      </c>
      <c r="V497" s="219">
        <v>4.872999704268393E-2</v>
      </c>
      <c r="W497" s="78">
        <v>-8371</v>
      </c>
      <c r="X497" s="78">
        <v>-2791</v>
      </c>
      <c r="Y497" s="78">
        <v>-11524</v>
      </c>
      <c r="Z497" s="78">
        <v>-6507</v>
      </c>
      <c r="AA497" s="78">
        <v>86.13</v>
      </c>
      <c r="AB497" s="78">
        <v>77.19</v>
      </c>
      <c r="AC497" s="78">
        <v>27272</v>
      </c>
      <c r="AD497" s="104">
        <v>1.5416300000000001</v>
      </c>
      <c r="AE497" s="78">
        <v>8189</v>
      </c>
      <c r="AF497" s="104">
        <v>7.2183599999999997</v>
      </c>
      <c r="AG497" s="78">
        <v>-27243</v>
      </c>
      <c r="AH497" s="104">
        <v>-1.0448200000000001</v>
      </c>
      <c r="AI497" s="78">
        <v>17515</v>
      </c>
      <c r="AJ497" s="104">
        <v>-6.11592</v>
      </c>
      <c r="AK497" s="78">
        <v>7500</v>
      </c>
      <c r="AL497" s="78">
        <v>6500</v>
      </c>
      <c r="AM497" s="8">
        <v>7100</v>
      </c>
      <c r="AN497" s="78">
        <v>390</v>
      </c>
      <c r="AO497" s="78">
        <v>7900</v>
      </c>
      <c r="AP497" s="78">
        <v>5600</v>
      </c>
      <c r="AQ497" s="78">
        <v>7100</v>
      </c>
      <c r="AR497" s="78">
        <v>533</v>
      </c>
      <c r="AS497" s="78">
        <v>0</v>
      </c>
      <c r="AT497" s="78">
        <v>0</v>
      </c>
      <c r="AU497" s="78">
        <v>0</v>
      </c>
      <c r="AV497" s="78">
        <v>0</v>
      </c>
      <c r="AW497" s="77">
        <v>28.66</v>
      </c>
      <c r="AX497" s="144">
        <f t="shared" si="50"/>
        <v>0.51</v>
      </c>
      <c r="AY497" s="144">
        <f t="shared" si="51"/>
        <v>0.65</v>
      </c>
      <c r="AZ497" s="144">
        <f t="shared" si="52"/>
        <v>0.42</v>
      </c>
      <c r="BA497" s="54">
        <f t="shared" si="53"/>
        <v>32.364140644214999</v>
      </c>
      <c r="BB497" s="54">
        <f t="shared" si="54"/>
        <v>24.790859355784985</v>
      </c>
    </row>
    <row r="498" spans="1:54" x14ac:dyDescent="0.25">
      <c r="A498" s="3">
        <v>40905</v>
      </c>
      <c r="B498" s="77">
        <v>7056.67</v>
      </c>
      <c r="C498" s="77">
        <v>565.79048999999998</v>
      </c>
      <c r="D498" s="77">
        <v>28.477899999999998</v>
      </c>
      <c r="E498" s="77">
        <f t="shared" si="49"/>
        <v>297.56970000000007</v>
      </c>
      <c r="F498" s="77">
        <v>-8.4375</v>
      </c>
      <c r="G498" s="77">
        <v>3.2629000000000001</v>
      </c>
      <c r="H498">
        <v>0</v>
      </c>
      <c r="I498" s="78">
        <v>7052</v>
      </c>
      <c r="J498">
        <v>201201</v>
      </c>
      <c r="K498" s="78">
        <v>7052</v>
      </c>
      <c r="L498" s="77">
        <f t="shared" si="48"/>
        <v>-4.6700000000000728</v>
      </c>
      <c r="M498" s="78">
        <v>-7715</v>
      </c>
      <c r="N498" s="78">
        <v>-109.46487999999999</v>
      </c>
      <c r="O498" s="78">
        <v>1483</v>
      </c>
      <c r="P498" s="78">
        <v>5.24472</v>
      </c>
      <c r="Q498" s="144">
        <v>-7344.25</v>
      </c>
      <c r="R498" s="78">
        <v>249</v>
      </c>
      <c r="S498" s="78">
        <v>1133</v>
      </c>
      <c r="T498" s="78">
        <v>-1802</v>
      </c>
      <c r="U498" s="78">
        <v>31428</v>
      </c>
      <c r="V498" s="219">
        <v>5.7337406134656994E-2</v>
      </c>
      <c r="W498" s="78">
        <v>-7978</v>
      </c>
      <c r="X498" s="78">
        <v>-2397</v>
      </c>
      <c r="Y498" s="78">
        <v>-11158</v>
      </c>
      <c r="Z498" s="78">
        <v>-6273</v>
      </c>
      <c r="AA498" s="78">
        <v>94.67</v>
      </c>
      <c r="AB498" s="78">
        <v>79.069999999999993</v>
      </c>
      <c r="AC498" s="78">
        <v>21583</v>
      </c>
      <c r="AD498" s="104">
        <v>1.19983</v>
      </c>
      <c r="AE498" s="78">
        <v>2002</v>
      </c>
      <c r="AF498" s="104">
        <v>6.9807399999999999</v>
      </c>
      <c r="AG498" s="78">
        <v>-23188</v>
      </c>
      <c r="AH498" s="104">
        <v>-0.67164000000000001</v>
      </c>
      <c r="AI498" s="78">
        <v>15697</v>
      </c>
      <c r="AJ498" s="104">
        <v>-6.2643300000000002</v>
      </c>
      <c r="AK498" s="78">
        <v>7500</v>
      </c>
      <c r="AL498" s="78">
        <v>6500</v>
      </c>
      <c r="AM498" s="8">
        <v>7100</v>
      </c>
      <c r="AN498" s="78">
        <v>384</v>
      </c>
      <c r="AO498" s="78">
        <v>7900</v>
      </c>
      <c r="AP498" s="78">
        <v>5600</v>
      </c>
      <c r="AQ498" s="78">
        <v>7000</v>
      </c>
      <c r="AR498" s="78">
        <v>537</v>
      </c>
      <c r="AS498" s="78">
        <v>0</v>
      </c>
      <c r="AT498" s="78">
        <v>0</v>
      </c>
      <c r="AU498" s="78">
        <v>0</v>
      </c>
      <c r="AV498" s="78">
        <v>0</v>
      </c>
      <c r="AW498" s="77">
        <v>29.12</v>
      </c>
      <c r="AX498" s="144">
        <f t="shared" si="50"/>
        <v>0.55000000000000004</v>
      </c>
      <c r="AY498" s="144">
        <f t="shared" si="51"/>
        <v>0.67</v>
      </c>
      <c r="AZ498" s="144">
        <f t="shared" si="52"/>
        <v>0.46</v>
      </c>
      <c r="BA498" s="54">
        <f t="shared" si="53"/>
        <v>32.410243245804665</v>
      </c>
      <c r="BB498" s="54">
        <f t="shared" si="54"/>
        <v>24.82675675419534</v>
      </c>
    </row>
    <row r="499" spans="1:54" x14ac:dyDescent="0.25">
      <c r="A499" s="3">
        <v>40906</v>
      </c>
      <c r="B499" s="77">
        <v>7074.82</v>
      </c>
      <c r="C499" s="77">
        <v>526.77826000000005</v>
      </c>
      <c r="D499" s="77">
        <v>46.453699999999998</v>
      </c>
      <c r="E499" s="77">
        <f t="shared" si="49"/>
        <v>183.0273</v>
      </c>
      <c r="F499" s="77">
        <v>-8.2695000000000007</v>
      </c>
      <c r="G499" s="77">
        <v>4.3210000000000006</v>
      </c>
      <c r="H499">
        <v>0</v>
      </c>
      <c r="I499" s="78">
        <v>7073</v>
      </c>
      <c r="J499">
        <v>201201</v>
      </c>
      <c r="K499" s="78">
        <v>7073</v>
      </c>
      <c r="L499" s="77">
        <f t="shared" si="48"/>
        <v>-1.819999999999709</v>
      </c>
      <c r="M499" s="78">
        <v>-7760</v>
      </c>
      <c r="N499" s="78">
        <v>-110.44086</v>
      </c>
      <c r="O499" s="78">
        <v>1291</v>
      </c>
      <c r="P499" s="78">
        <v>4.5819999999999999</v>
      </c>
      <c r="Q499" s="144">
        <v>-7437.25</v>
      </c>
      <c r="R499" s="78">
        <v>217</v>
      </c>
      <c r="S499" s="78">
        <v>1145</v>
      </c>
      <c r="T499" s="78">
        <v>-1414</v>
      </c>
      <c r="U499" s="78">
        <v>32935</v>
      </c>
      <c r="V499" s="219">
        <v>4.2933049946865039E-2</v>
      </c>
      <c r="W499" s="78">
        <v>-8692</v>
      </c>
      <c r="X499" s="78">
        <v>-3111</v>
      </c>
      <c r="Y499" s="78">
        <v>-11542</v>
      </c>
      <c r="Z499" s="78">
        <v>-5255</v>
      </c>
      <c r="AA499" s="78">
        <v>85.09</v>
      </c>
      <c r="AB499" s="78">
        <v>79.44</v>
      </c>
      <c r="AC499" s="78">
        <v>20057</v>
      </c>
      <c r="AD499" s="104">
        <v>1.2174100000000001</v>
      </c>
      <c r="AE499" s="78">
        <v>165</v>
      </c>
      <c r="AF499" s="104">
        <v>6.9030800000000001</v>
      </c>
      <c r="AG499" s="78">
        <v>-23196</v>
      </c>
      <c r="AH499" s="104">
        <v>-0.82491999999999999</v>
      </c>
      <c r="AI499" s="78">
        <v>17644</v>
      </c>
      <c r="AJ499" s="104">
        <v>-6.3287699999999996</v>
      </c>
      <c r="AK499" s="78">
        <v>7500</v>
      </c>
      <c r="AL499" s="78">
        <v>6500</v>
      </c>
      <c r="AM499" s="8">
        <v>7100</v>
      </c>
      <c r="AN499" s="78">
        <v>386</v>
      </c>
      <c r="AO499" s="78">
        <v>7900</v>
      </c>
      <c r="AP499" s="78">
        <v>5600</v>
      </c>
      <c r="AQ499" s="78">
        <v>7100</v>
      </c>
      <c r="AR499" s="78">
        <v>526</v>
      </c>
      <c r="AS499" s="78">
        <v>0</v>
      </c>
      <c r="AT499" s="78">
        <v>0</v>
      </c>
      <c r="AU499" s="78">
        <v>0</v>
      </c>
      <c r="AV499" s="78">
        <v>0</v>
      </c>
      <c r="AW499" s="77">
        <v>29.09</v>
      </c>
      <c r="AX499" s="144">
        <f t="shared" si="50"/>
        <v>0.51</v>
      </c>
      <c r="AY499" s="144">
        <f t="shared" si="51"/>
        <v>0.67</v>
      </c>
      <c r="AZ499" s="144">
        <f t="shared" si="52"/>
        <v>0.46</v>
      </c>
      <c r="BA499" s="54">
        <f t="shared" si="53"/>
        <v>32.396268353323769</v>
      </c>
      <c r="BB499" s="54">
        <f t="shared" si="54"/>
        <v>25.115731646676235</v>
      </c>
    </row>
    <row r="500" spans="1:54" x14ac:dyDescent="0.25">
      <c r="A500" s="3">
        <v>40907</v>
      </c>
      <c r="B500" s="77">
        <v>7072.08</v>
      </c>
      <c r="C500" s="77">
        <v>615.83745999999996</v>
      </c>
      <c r="D500" s="77">
        <v>49.799399999999999</v>
      </c>
      <c r="E500" s="77">
        <f t="shared" si="49"/>
        <v>170.86410000000001</v>
      </c>
      <c r="F500" s="77">
        <v>-0.28239999999999998</v>
      </c>
      <c r="G500" s="77">
        <v>-5.8180999999999994</v>
      </c>
      <c r="H500">
        <v>0</v>
      </c>
      <c r="I500" s="78">
        <v>7040</v>
      </c>
      <c r="J500">
        <v>201201</v>
      </c>
      <c r="K500" s="78">
        <v>7040</v>
      </c>
      <c r="L500" s="77">
        <f t="shared" si="48"/>
        <v>-32.079999999999927</v>
      </c>
      <c r="M500" s="78">
        <v>-11902</v>
      </c>
      <c r="N500" s="78">
        <v>-168.21847</v>
      </c>
      <c r="O500" s="78">
        <v>1013</v>
      </c>
      <c r="P500" s="78">
        <v>3.5813999999999999</v>
      </c>
      <c r="Q500" s="144">
        <v>-11648.75</v>
      </c>
      <c r="R500" s="78">
        <v>-45</v>
      </c>
      <c r="S500" s="78">
        <v>1759</v>
      </c>
      <c r="T500" s="78">
        <v>-2471</v>
      </c>
      <c r="U500" s="78">
        <v>35330</v>
      </c>
      <c r="V500" s="219">
        <v>6.9940560430229268E-2</v>
      </c>
      <c r="W500" s="78">
        <v>-9348</v>
      </c>
      <c r="X500" s="78">
        <v>-3767</v>
      </c>
      <c r="Y500" s="78">
        <v>-12877</v>
      </c>
      <c r="Z500" s="78">
        <v>-7802</v>
      </c>
      <c r="AA500" s="78">
        <v>78.77</v>
      </c>
      <c r="AB500" s="78">
        <v>81.63</v>
      </c>
      <c r="AC500" s="78">
        <v>21611</v>
      </c>
      <c r="AD500" s="104">
        <v>1.30749</v>
      </c>
      <c r="AE500" s="78">
        <v>-7656</v>
      </c>
      <c r="AF500" s="104">
        <v>6.3508800000000001</v>
      </c>
      <c r="AG500" s="78">
        <v>-26052</v>
      </c>
      <c r="AH500" s="104">
        <v>-0.94228999999999996</v>
      </c>
      <c r="AI500" s="78">
        <v>19596</v>
      </c>
      <c r="AJ500" s="104">
        <v>-5.8734200000000003</v>
      </c>
      <c r="AK500" s="78">
        <v>7500</v>
      </c>
      <c r="AL500" s="78">
        <v>6500</v>
      </c>
      <c r="AM500" s="8">
        <v>7000</v>
      </c>
      <c r="AN500" s="78">
        <v>372</v>
      </c>
      <c r="AO500" s="78">
        <v>7900</v>
      </c>
      <c r="AP500" s="78">
        <v>5600</v>
      </c>
      <c r="AQ500" s="78">
        <v>7000</v>
      </c>
      <c r="AR500" s="78">
        <v>518</v>
      </c>
      <c r="AS500" s="78">
        <v>0</v>
      </c>
      <c r="AT500" s="78">
        <v>0</v>
      </c>
      <c r="AU500" s="78">
        <v>0</v>
      </c>
      <c r="AV500" s="78">
        <v>0</v>
      </c>
      <c r="AW500" s="77">
        <v>28.78</v>
      </c>
      <c r="AX500" s="144">
        <f t="shared" si="50"/>
        <v>0.48</v>
      </c>
      <c r="AY500" s="144">
        <f t="shared" si="51"/>
        <v>0.63</v>
      </c>
      <c r="AZ500" s="144">
        <f t="shared" si="52"/>
        <v>0.43</v>
      </c>
      <c r="BA500" s="54">
        <f t="shared" si="53"/>
        <v>32.373340095759097</v>
      </c>
      <c r="BB500" s="54">
        <f t="shared" si="54"/>
        <v>25.341659904240895</v>
      </c>
    </row>
    <row r="501" spans="1:54" x14ac:dyDescent="0.25">
      <c r="A501" s="3">
        <v>40910</v>
      </c>
      <c r="B501" s="77">
        <v>6952.21</v>
      </c>
      <c r="C501" s="77">
        <v>504.72201999999999</v>
      </c>
      <c r="D501" s="77">
        <v>-13.216700000000001</v>
      </c>
      <c r="E501" s="77">
        <f t="shared" si="49"/>
        <v>123.93700000000001</v>
      </c>
      <c r="F501" s="77">
        <v>-18.897000000000002</v>
      </c>
      <c r="G501" s="77">
        <v>-8.1755999999999993</v>
      </c>
      <c r="H501">
        <v>0</v>
      </c>
      <c r="I501" s="78">
        <v>6949</v>
      </c>
      <c r="J501">
        <v>201201</v>
      </c>
      <c r="K501" s="78">
        <v>6949</v>
      </c>
      <c r="L501" s="77">
        <f t="shared" si="48"/>
        <v>-3.2100000000000364</v>
      </c>
      <c r="M501" s="78">
        <v>-12311</v>
      </c>
      <c r="N501" s="78">
        <v>-171.68257</v>
      </c>
      <c r="O501" s="78">
        <v>2473</v>
      </c>
      <c r="P501" s="78">
        <v>8.6045300000000005</v>
      </c>
      <c r="Q501" s="144">
        <v>-11692.75</v>
      </c>
      <c r="R501" s="78">
        <v>-442</v>
      </c>
      <c r="S501" s="78">
        <v>1661</v>
      </c>
      <c r="T501" s="78">
        <v>-997</v>
      </c>
      <c r="U501" s="78">
        <v>38673</v>
      </c>
      <c r="V501" s="219">
        <v>2.5780260129806325E-2</v>
      </c>
      <c r="W501" s="78">
        <v>-9416</v>
      </c>
      <c r="X501" s="78">
        <v>-3705</v>
      </c>
      <c r="Y501" s="78">
        <v>-13219</v>
      </c>
      <c r="Z501" s="78">
        <v>-7737</v>
      </c>
      <c r="AA501" s="78">
        <v>76.069999999999993</v>
      </c>
      <c r="AB501" s="78">
        <v>81.42</v>
      </c>
      <c r="AC501" s="78">
        <v>20182</v>
      </c>
      <c r="AD501" s="104">
        <v>1.03183</v>
      </c>
      <c r="AE501" s="78">
        <v>-2666</v>
      </c>
      <c r="AF501" s="104">
        <v>6.5428199999999999</v>
      </c>
      <c r="AG501" s="78">
        <v>-26211</v>
      </c>
      <c r="AH501" s="104">
        <v>-0.90510999999999997</v>
      </c>
      <c r="AI501" s="78">
        <v>20316</v>
      </c>
      <c r="AJ501" s="104">
        <v>-5.9009299999999998</v>
      </c>
      <c r="AK501" s="78">
        <v>7500</v>
      </c>
      <c r="AL501" s="78">
        <v>6500</v>
      </c>
      <c r="AM501" s="8">
        <v>6900</v>
      </c>
      <c r="AN501" s="78">
        <v>382</v>
      </c>
      <c r="AO501" s="78">
        <v>7900</v>
      </c>
      <c r="AP501" s="78">
        <v>5600</v>
      </c>
      <c r="AQ501" s="78">
        <v>6900</v>
      </c>
      <c r="AR501" s="78">
        <v>526</v>
      </c>
      <c r="AS501" s="78">
        <v>0</v>
      </c>
      <c r="AT501" s="78">
        <v>0</v>
      </c>
      <c r="AU501" s="78">
        <v>0</v>
      </c>
      <c r="AV501" s="78">
        <v>0</v>
      </c>
      <c r="AW501" s="77">
        <v>30.18</v>
      </c>
      <c r="AX501" s="144">
        <f t="shared" si="50"/>
        <v>0.75</v>
      </c>
      <c r="AY501" s="144">
        <f t="shared" si="51"/>
        <v>0.81</v>
      </c>
      <c r="AZ501" s="144">
        <f t="shared" si="52"/>
        <v>0.59</v>
      </c>
      <c r="BA501" s="54">
        <f t="shared" si="53"/>
        <v>32.500372010292445</v>
      </c>
      <c r="BB501" s="54">
        <f t="shared" si="54"/>
        <v>25.378627989707539</v>
      </c>
    </row>
    <row r="502" spans="1:54" x14ac:dyDescent="0.25">
      <c r="A502" s="3">
        <v>40911</v>
      </c>
      <c r="B502" s="77">
        <v>7053.38</v>
      </c>
      <c r="C502" s="77">
        <v>641.38886000000002</v>
      </c>
      <c r="D502" s="77">
        <v>54.397500000000001</v>
      </c>
      <c r="E502" s="77">
        <f t="shared" si="49"/>
        <v>169.54140000000001</v>
      </c>
      <c r="F502" s="77">
        <v>-10.611099999999999</v>
      </c>
      <c r="G502" s="77">
        <v>1.5530000000000002</v>
      </c>
      <c r="H502">
        <v>0</v>
      </c>
      <c r="I502" s="78">
        <v>7049</v>
      </c>
      <c r="J502">
        <v>201201</v>
      </c>
      <c r="K502" s="78">
        <v>7049</v>
      </c>
      <c r="L502" s="77">
        <f t="shared" si="48"/>
        <v>-4.3800000000001091</v>
      </c>
      <c r="M502" s="78">
        <v>-8443</v>
      </c>
      <c r="N502" s="78">
        <v>-119.68080999999999</v>
      </c>
      <c r="O502" s="78">
        <v>3900</v>
      </c>
      <c r="P502" s="78">
        <v>13.755739999999999</v>
      </c>
      <c r="Q502" s="144">
        <v>-7468</v>
      </c>
      <c r="R502" s="78">
        <v>-456</v>
      </c>
      <c r="S502" s="78">
        <v>1427</v>
      </c>
      <c r="T502" s="78">
        <v>1766</v>
      </c>
      <c r="U502" s="78">
        <v>34003</v>
      </c>
      <c r="V502" s="219">
        <v>-5.1936593829956183E-2</v>
      </c>
      <c r="W502" s="78">
        <v>-6672</v>
      </c>
      <c r="X502" s="78">
        <v>-3950</v>
      </c>
      <c r="Y502" s="78">
        <v>-8990</v>
      </c>
      <c r="Z502" s="78">
        <v>-3607</v>
      </c>
      <c r="AA502" s="78">
        <v>84.45</v>
      </c>
      <c r="AB502" s="78">
        <v>86.49</v>
      </c>
      <c r="AC502" s="78">
        <v>30183</v>
      </c>
      <c r="AD502" s="104">
        <v>1.43432</v>
      </c>
      <c r="AE502" s="78">
        <v>-6256</v>
      </c>
      <c r="AF502" s="104">
        <v>6.3212200000000003</v>
      </c>
      <c r="AG502" s="78">
        <v>-20047</v>
      </c>
      <c r="AH502" s="104">
        <v>-0.75597000000000003</v>
      </c>
      <c r="AI502" s="78">
        <v>11120</v>
      </c>
      <c r="AJ502" s="104">
        <v>-6.3739499999999998</v>
      </c>
      <c r="AK502" s="78">
        <v>7500</v>
      </c>
      <c r="AL502" s="78">
        <v>6500</v>
      </c>
      <c r="AM502" s="8">
        <v>7000</v>
      </c>
      <c r="AN502" s="78">
        <v>376</v>
      </c>
      <c r="AO502" s="78">
        <v>7900</v>
      </c>
      <c r="AP502" s="78">
        <v>5600</v>
      </c>
      <c r="AQ502" s="78">
        <v>7000</v>
      </c>
      <c r="AR502" s="78">
        <v>516</v>
      </c>
      <c r="AS502" s="78">
        <v>0</v>
      </c>
      <c r="AT502" s="78">
        <v>0</v>
      </c>
      <c r="AU502" s="78">
        <v>0</v>
      </c>
      <c r="AV502" s="78">
        <v>0</v>
      </c>
      <c r="AW502" s="77">
        <v>29.75</v>
      </c>
      <c r="AX502" s="144">
        <f t="shared" si="50"/>
        <v>0.68</v>
      </c>
      <c r="AY502" s="144">
        <f t="shared" si="51"/>
        <v>0.75</v>
      </c>
      <c r="AZ502" s="144">
        <f t="shared" si="52"/>
        <v>0.56000000000000005</v>
      </c>
      <c r="BA502" s="54">
        <f t="shared" si="53"/>
        <v>32.442210520034791</v>
      </c>
      <c r="BB502" s="54">
        <f t="shared" si="54"/>
        <v>25.385789479965201</v>
      </c>
    </row>
    <row r="503" spans="1:54" x14ac:dyDescent="0.25">
      <c r="A503" s="3">
        <v>40912</v>
      </c>
      <c r="B503" s="77">
        <v>7082.97</v>
      </c>
      <c r="C503" s="77">
        <v>758.45628999999997</v>
      </c>
      <c r="D503" s="77">
        <v>-13.6906</v>
      </c>
      <c r="E503" s="77">
        <f t="shared" si="49"/>
        <v>87.76590000000003</v>
      </c>
      <c r="F503" s="77">
        <v>-0.1336</v>
      </c>
      <c r="G503" s="77">
        <v>0.80870000000000009</v>
      </c>
      <c r="H503">
        <v>0</v>
      </c>
      <c r="I503" s="78">
        <v>7073</v>
      </c>
      <c r="J503">
        <v>201201</v>
      </c>
      <c r="K503" s="78">
        <v>7073</v>
      </c>
      <c r="L503" s="77">
        <f t="shared" si="48"/>
        <v>-9.9700000000002547</v>
      </c>
      <c r="M503" s="78">
        <v>-5341</v>
      </c>
      <c r="N503" s="78">
        <v>-76.274529999999999</v>
      </c>
      <c r="O503" s="78">
        <v>4299</v>
      </c>
      <c r="P503" s="78">
        <v>15.214169999999999</v>
      </c>
      <c r="Q503" s="144">
        <v>-4266.25</v>
      </c>
      <c r="R503" s="78">
        <v>-408</v>
      </c>
      <c r="S503" s="78">
        <v>1861</v>
      </c>
      <c r="T503" s="78">
        <v>3233</v>
      </c>
      <c r="U503" s="78">
        <v>35128</v>
      </c>
      <c r="V503" s="219">
        <v>-9.2034843999089053E-2</v>
      </c>
      <c r="W503" s="78">
        <v>-5521</v>
      </c>
      <c r="X503" s="78">
        <v>-5260</v>
      </c>
      <c r="Y503" s="78">
        <v>-8196</v>
      </c>
      <c r="Z503" s="78">
        <v>-3243</v>
      </c>
      <c r="AA503" s="78">
        <v>95.36</v>
      </c>
      <c r="AB503" s="78">
        <v>92.31</v>
      </c>
      <c r="AC503" s="78">
        <v>36217</v>
      </c>
      <c r="AD503" s="104">
        <v>1.3021400000000001</v>
      </c>
      <c r="AE503" s="78">
        <v>-17338</v>
      </c>
      <c r="AF503" s="104">
        <v>5.85961</v>
      </c>
      <c r="AG503" s="78">
        <v>-19308</v>
      </c>
      <c r="AH503" s="104">
        <v>-0.54805999999999999</v>
      </c>
      <c r="AI503" s="78">
        <v>8125</v>
      </c>
      <c r="AJ503" s="104">
        <v>-6.5488600000000003</v>
      </c>
      <c r="AK503" s="78">
        <v>7500</v>
      </c>
      <c r="AL503" s="78">
        <v>6500</v>
      </c>
      <c r="AM503" s="8">
        <v>7100</v>
      </c>
      <c r="AN503" s="78">
        <v>354</v>
      </c>
      <c r="AO503" s="78">
        <v>7900</v>
      </c>
      <c r="AP503" s="78">
        <v>5600</v>
      </c>
      <c r="AQ503" s="78">
        <v>7100</v>
      </c>
      <c r="AR503" s="78">
        <v>490</v>
      </c>
      <c r="AS503" s="78">
        <v>0</v>
      </c>
      <c r="AT503" s="78">
        <v>0</v>
      </c>
      <c r="AU503" s="78">
        <v>0</v>
      </c>
      <c r="AV503" s="78">
        <v>0</v>
      </c>
      <c r="AW503" s="77">
        <v>29.28</v>
      </c>
      <c r="AX503" s="144">
        <f t="shared" si="50"/>
        <v>0.62</v>
      </c>
      <c r="AY503" s="144">
        <f t="shared" si="51"/>
        <v>0.65</v>
      </c>
      <c r="AZ503" s="144">
        <f t="shared" si="52"/>
        <v>0.48</v>
      </c>
      <c r="BA503" s="54">
        <f t="shared" si="53"/>
        <v>32.413210634131062</v>
      </c>
      <c r="BB503" s="54">
        <f t="shared" si="54"/>
        <v>25.37978936586893</v>
      </c>
    </row>
    <row r="504" spans="1:54" x14ac:dyDescent="0.25">
      <c r="A504" s="3">
        <v>40913</v>
      </c>
      <c r="B504" s="77">
        <v>7130.86</v>
      </c>
      <c r="C504" s="77">
        <v>768.50752999999997</v>
      </c>
      <c r="D504" s="77">
        <v>-2.4711000000000003</v>
      </c>
      <c r="E504" s="77">
        <f t="shared" si="49"/>
        <v>100.52740000000001</v>
      </c>
      <c r="F504" s="77">
        <v>2.9670999999999998</v>
      </c>
      <c r="G504" s="77">
        <v>4.7562999999999995</v>
      </c>
      <c r="H504">
        <v>0</v>
      </c>
      <c r="I504" s="78">
        <v>7119</v>
      </c>
      <c r="J504">
        <v>201201</v>
      </c>
      <c r="K504" s="78">
        <v>7119</v>
      </c>
      <c r="L504" s="77">
        <f t="shared" si="48"/>
        <v>-11.859999999999673</v>
      </c>
      <c r="M504" s="78">
        <v>-3486</v>
      </c>
      <c r="N504" s="78">
        <v>-50.380850000000002</v>
      </c>
      <c r="O504" s="78">
        <v>4492</v>
      </c>
      <c r="P504" s="78">
        <v>15.99957</v>
      </c>
      <c r="Q504" s="144">
        <v>-2363</v>
      </c>
      <c r="R504" s="78">
        <v>-254</v>
      </c>
      <c r="S504" s="78">
        <v>2130</v>
      </c>
      <c r="T504" s="78">
        <v>4699</v>
      </c>
      <c r="U504" s="78">
        <v>34097</v>
      </c>
      <c r="V504" s="219">
        <v>-0.13781271079567117</v>
      </c>
      <c r="W504" s="78">
        <v>-4766</v>
      </c>
      <c r="X504" s="78">
        <v>69</v>
      </c>
      <c r="Y504" s="78">
        <v>-6523</v>
      </c>
      <c r="Z504" s="78">
        <v>-3755</v>
      </c>
      <c r="AA504" s="78">
        <v>94.19</v>
      </c>
      <c r="AB504" s="78">
        <v>95.07</v>
      </c>
      <c r="AC504" s="78">
        <v>36398</v>
      </c>
      <c r="AD504" s="104">
        <v>1.31477</v>
      </c>
      <c r="AE504" s="78">
        <v>-26361</v>
      </c>
      <c r="AF504" s="104">
        <v>5.6099199999999998</v>
      </c>
      <c r="AG504" s="78">
        <v>-23697</v>
      </c>
      <c r="AH504" s="104">
        <v>-0.58494000000000002</v>
      </c>
      <c r="AI504" s="78">
        <v>8201</v>
      </c>
      <c r="AJ504" s="104">
        <v>-6.4543999999999997</v>
      </c>
      <c r="AK504" s="78">
        <v>7400</v>
      </c>
      <c r="AL504" s="78">
        <v>6500</v>
      </c>
      <c r="AM504" s="8">
        <v>7100</v>
      </c>
      <c r="AN504" s="78">
        <v>351</v>
      </c>
      <c r="AO504" s="78">
        <v>7900</v>
      </c>
      <c r="AP504" s="78">
        <v>5600</v>
      </c>
      <c r="AQ504" s="78">
        <v>7100</v>
      </c>
      <c r="AR504" s="78">
        <v>483</v>
      </c>
      <c r="AS504" s="78">
        <v>0</v>
      </c>
      <c r="AT504" s="78">
        <v>0</v>
      </c>
      <c r="AU504" s="78">
        <v>0</v>
      </c>
      <c r="AV504" s="78">
        <v>0</v>
      </c>
      <c r="AW504" s="77">
        <v>28.74</v>
      </c>
      <c r="AX504" s="144">
        <f t="shared" si="50"/>
        <v>0.48</v>
      </c>
      <c r="AY504" s="144">
        <f t="shared" si="51"/>
        <v>0.55000000000000004</v>
      </c>
      <c r="AZ504" s="144">
        <f t="shared" si="52"/>
        <v>0.41</v>
      </c>
      <c r="BA504" s="54">
        <f t="shared" si="53"/>
        <v>32.022477803268266</v>
      </c>
      <c r="BB504" s="54">
        <f t="shared" si="54"/>
        <v>25.480522196731734</v>
      </c>
    </row>
    <row r="505" spans="1:54" x14ac:dyDescent="0.25">
      <c r="A505" s="3">
        <v>40914</v>
      </c>
      <c r="B505" s="77">
        <v>7120.51</v>
      </c>
      <c r="C505" s="77">
        <v>881.01922000000002</v>
      </c>
      <c r="D505" s="77">
        <v>-31.824000000000002</v>
      </c>
      <c r="E505" s="77">
        <f t="shared" si="49"/>
        <v>112.7993</v>
      </c>
      <c r="F505" s="77">
        <v>5.0102000000000002</v>
      </c>
      <c r="G505" s="77">
        <v>1.1268</v>
      </c>
      <c r="H505">
        <v>0</v>
      </c>
      <c r="I505" s="78">
        <v>7085</v>
      </c>
      <c r="J505">
        <v>201201</v>
      </c>
      <c r="K505" s="78">
        <v>7085</v>
      </c>
      <c r="L505" s="77">
        <f t="shared" si="48"/>
        <v>-35.510000000000218</v>
      </c>
      <c r="M505" s="78">
        <v>-2804</v>
      </c>
      <c r="N505" s="78">
        <v>-40.452570000000001</v>
      </c>
      <c r="O505" s="78">
        <v>4197</v>
      </c>
      <c r="P505" s="78">
        <v>14.87626</v>
      </c>
      <c r="Q505" s="144">
        <v>-1754.75</v>
      </c>
      <c r="R505" s="78">
        <v>-314</v>
      </c>
      <c r="S505" s="78">
        <v>1850</v>
      </c>
      <c r="T505" s="78">
        <v>2969</v>
      </c>
      <c r="U505" s="78">
        <v>33693</v>
      </c>
      <c r="V505" s="219">
        <v>-8.8119193897842285E-2</v>
      </c>
      <c r="W505" s="78">
        <v>-4194</v>
      </c>
      <c r="X505" s="78">
        <v>-209</v>
      </c>
      <c r="Y505" s="78">
        <v>-5850</v>
      </c>
      <c r="Z505" s="78">
        <v>427</v>
      </c>
      <c r="AA505" s="78">
        <v>104.38</v>
      </c>
      <c r="AB505" s="78">
        <v>97.77</v>
      </c>
      <c r="AC505" s="78">
        <v>35997</v>
      </c>
      <c r="AD505" s="104">
        <v>0.89707000000000003</v>
      </c>
      <c r="AE505" s="78">
        <v>-35527</v>
      </c>
      <c r="AF505" s="104">
        <v>4.82402</v>
      </c>
      <c r="AG505" s="78">
        <v>-30589</v>
      </c>
      <c r="AH505" s="104">
        <v>-0.51044</v>
      </c>
      <c r="AI505" s="78">
        <v>7573</v>
      </c>
      <c r="AJ505" s="104">
        <v>-6.1038699999999997</v>
      </c>
      <c r="AK505" s="78">
        <v>7500</v>
      </c>
      <c r="AL505" s="78">
        <v>6500</v>
      </c>
      <c r="AM505" s="8">
        <v>7100</v>
      </c>
      <c r="AN505" s="78">
        <v>338</v>
      </c>
      <c r="AO505" s="78">
        <v>7600</v>
      </c>
      <c r="AP505" s="78">
        <v>5600</v>
      </c>
      <c r="AQ505" s="78">
        <v>7100</v>
      </c>
      <c r="AR505" s="78">
        <v>485</v>
      </c>
      <c r="AS505" s="78">
        <v>0</v>
      </c>
      <c r="AT505" s="78">
        <v>0</v>
      </c>
      <c r="AU505" s="78">
        <v>0</v>
      </c>
      <c r="AV505" s="78">
        <v>0</v>
      </c>
      <c r="AW505" s="77">
        <v>29.09</v>
      </c>
      <c r="AX505" s="144">
        <f t="shared" si="50"/>
        <v>0.57999999999999996</v>
      </c>
      <c r="AY505" s="144">
        <f t="shared" si="51"/>
        <v>0.59</v>
      </c>
      <c r="AZ505" s="144">
        <f t="shared" si="52"/>
        <v>0.45</v>
      </c>
      <c r="BA505" s="54">
        <f t="shared" si="53"/>
        <v>31.114828551620661</v>
      </c>
      <c r="BB505" s="54">
        <f t="shared" si="54"/>
        <v>25.98717144837935</v>
      </c>
    </row>
    <row r="506" spans="1:54" x14ac:dyDescent="0.25">
      <c r="A506" s="3">
        <v>40917</v>
      </c>
      <c r="B506" s="77">
        <v>7093.04</v>
      </c>
      <c r="C506" s="77">
        <v>713.2337</v>
      </c>
      <c r="D506" s="77">
        <v>2.8769</v>
      </c>
      <c r="E506" s="77">
        <f t="shared" si="49"/>
        <v>88.271599999999978</v>
      </c>
      <c r="F506" s="77">
        <v>-6.2807000000000004</v>
      </c>
      <c r="G506" s="77">
        <v>-3.8697000000000004</v>
      </c>
      <c r="H506">
        <v>0</v>
      </c>
      <c r="I506" s="78">
        <v>7055</v>
      </c>
      <c r="J506">
        <v>201201</v>
      </c>
      <c r="K506" s="78">
        <v>7055</v>
      </c>
      <c r="L506" s="77">
        <f t="shared" si="48"/>
        <v>-38.039999999999964</v>
      </c>
      <c r="M506" s="78">
        <v>-2577</v>
      </c>
      <c r="N506" s="78">
        <v>-37.098610000000001</v>
      </c>
      <c r="O506" s="78">
        <v>3711</v>
      </c>
      <c r="P506" s="78">
        <v>13.10425</v>
      </c>
      <c r="Q506" s="144">
        <v>-1649.25</v>
      </c>
      <c r="R506" s="78">
        <v>-350</v>
      </c>
      <c r="S506" s="78">
        <v>1088</v>
      </c>
      <c r="T506" s="78">
        <v>1343</v>
      </c>
      <c r="U506" s="78">
        <v>34316</v>
      </c>
      <c r="V506" s="219">
        <v>-3.9136262967711853E-2</v>
      </c>
      <c r="W506" s="78">
        <v>-4455</v>
      </c>
      <c r="X506" s="78">
        <v>-3117</v>
      </c>
      <c r="Y506" s="78">
        <v>-6735</v>
      </c>
      <c r="Z506" s="78">
        <v>1666</v>
      </c>
      <c r="AA506" s="78">
        <v>92.11</v>
      </c>
      <c r="AB506" s="78">
        <v>98.93</v>
      </c>
      <c r="AC506" s="78">
        <v>32772</v>
      </c>
      <c r="AD506" s="104">
        <v>0.63571999999999995</v>
      </c>
      <c r="AE506" s="78">
        <v>-41036</v>
      </c>
      <c r="AF506" s="104">
        <v>4.5905899999999997</v>
      </c>
      <c r="AG506" s="78">
        <v>-34667</v>
      </c>
      <c r="AH506" s="104">
        <v>-0.47420000000000001</v>
      </c>
      <c r="AI506" s="78">
        <v>4627</v>
      </c>
      <c r="AJ506" s="104">
        <v>-6.1813599999999997</v>
      </c>
      <c r="AK506" s="78">
        <v>7500</v>
      </c>
      <c r="AL506" s="78">
        <v>6500</v>
      </c>
      <c r="AM506" s="8">
        <v>7100</v>
      </c>
      <c r="AN506" s="78">
        <v>319</v>
      </c>
      <c r="AO506" s="78">
        <v>7900</v>
      </c>
      <c r="AP506" s="78">
        <v>6700</v>
      </c>
      <c r="AQ506" s="78">
        <v>7000</v>
      </c>
      <c r="AR506" s="78">
        <v>496</v>
      </c>
      <c r="AS506" s="78">
        <v>0</v>
      </c>
      <c r="AT506" s="78">
        <v>0</v>
      </c>
      <c r="AU506" s="78">
        <v>0</v>
      </c>
      <c r="AV506" s="78">
        <v>0</v>
      </c>
      <c r="AW506" s="77">
        <v>30.2</v>
      </c>
      <c r="AX506" s="144">
        <f t="shared" si="50"/>
        <v>0.86</v>
      </c>
      <c r="AY506" s="144">
        <f t="shared" si="51"/>
        <v>0.81</v>
      </c>
      <c r="AZ506" s="144">
        <f t="shared" si="52"/>
        <v>0.6</v>
      </c>
      <c r="BA506" s="54">
        <f t="shared" si="53"/>
        <v>31.109224286139558</v>
      </c>
      <c r="BB506" s="54">
        <f t="shared" si="54"/>
        <v>25.989775713860453</v>
      </c>
    </row>
    <row r="507" spans="1:54" x14ac:dyDescent="0.25">
      <c r="A507" s="3">
        <v>40918</v>
      </c>
      <c r="B507" s="77">
        <v>7178.87</v>
      </c>
      <c r="C507" s="77">
        <v>971.68542000000002</v>
      </c>
      <c r="D507" s="77">
        <v>100.2295</v>
      </c>
      <c r="E507" s="77">
        <f t="shared" si="49"/>
        <v>205.76459999999997</v>
      </c>
      <c r="F507" s="77">
        <v>8.6349</v>
      </c>
      <c r="G507" s="77">
        <v>5.8083</v>
      </c>
      <c r="H507">
        <v>0</v>
      </c>
      <c r="I507" s="78">
        <v>7172</v>
      </c>
      <c r="J507">
        <v>201201</v>
      </c>
      <c r="K507" s="78">
        <v>7172</v>
      </c>
      <c r="L507" s="77">
        <f t="shared" si="48"/>
        <v>-6.8699999999998909</v>
      </c>
      <c r="M507" s="78">
        <v>2256</v>
      </c>
      <c r="N507" s="78">
        <v>31.553909999999998</v>
      </c>
      <c r="O507" s="78">
        <v>4246</v>
      </c>
      <c r="P507" s="78">
        <v>15.21651</v>
      </c>
      <c r="Q507" s="144">
        <v>3317.5</v>
      </c>
      <c r="R507" s="78">
        <v>244</v>
      </c>
      <c r="S507" s="78">
        <v>834</v>
      </c>
      <c r="T507" s="78">
        <v>3158</v>
      </c>
      <c r="U507" s="78">
        <v>30697</v>
      </c>
      <c r="V507" s="219">
        <v>-0.10287650258982962</v>
      </c>
      <c r="W507" s="78">
        <v>-165</v>
      </c>
      <c r="X507" s="78">
        <v>563</v>
      </c>
      <c r="Y507" s="78">
        <v>-2635</v>
      </c>
      <c r="Z507" s="78">
        <v>5402</v>
      </c>
      <c r="AA507" s="78">
        <v>90.63</v>
      </c>
      <c r="AB507" s="78">
        <v>104.34</v>
      </c>
      <c r="AC507" s="78">
        <v>29683</v>
      </c>
      <c r="AD507" s="104">
        <v>0.42609000000000002</v>
      </c>
      <c r="AE507" s="78">
        <v>-51667</v>
      </c>
      <c r="AF507" s="104">
        <v>4.4870200000000002</v>
      </c>
      <c r="AG507" s="78">
        <v>-24676</v>
      </c>
      <c r="AH507" s="104">
        <v>-0.12164</v>
      </c>
      <c r="AI507" s="78">
        <v>-1988</v>
      </c>
      <c r="AJ507" s="104">
        <v>-6.3202199999999999</v>
      </c>
      <c r="AK507" s="78">
        <v>7400</v>
      </c>
      <c r="AL507" s="78">
        <v>6500</v>
      </c>
      <c r="AM507" s="8">
        <v>7200</v>
      </c>
      <c r="AN507" s="78">
        <v>310</v>
      </c>
      <c r="AO507" s="78">
        <v>7500</v>
      </c>
      <c r="AP507" s="78">
        <v>6700</v>
      </c>
      <c r="AQ507" s="78">
        <v>7200</v>
      </c>
      <c r="AR507" s="78">
        <v>474</v>
      </c>
      <c r="AS507" s="78">
        <v>0</v>
      </c>
      <c r="AT507" s="78">
        <v>0</v>
      </c>
      <c r="AU507" s="78">
        <v>0</v>
      </c>
      <c r="AV507" s="78">
        <v>0</v>
      </c>
      <c r="AW507" s="77">
        <v>29.61</v>
      </c>
      <c r="AX507" s="144">
        <f t="shared" si="50"/>
        <v>0.68</v>
      </c>
      <c r="AY507" s="144">
        <f t="shared" si="51"/>
        <v>0.67</v>
      </c>
      <c r="AZ507" s="144">
        <f t="shared" si="52"/>
        <v>0.52</v>
      </c>
      <c r="BA507" s="54">
        <f t="shared" si="53"/>
        <v>31.063993188263943</v>
      </c>
      <c r="BB507" s="54">
        <f t="shared" si="54"/>
        <v>26.00500681173606</v>
      </c>
    </row>
    <row r="508" spans="1:54" x14ac:dyDescent="0.25">
      <c r="A508" s="3">
        <v>40919</v>
      </c>
      <c r="B508" s="77">
        <v>7188.21</v>
      </c>
      <c r="C508" s="77">
        <v>887.86671999999999</v>
      </c>
      <c r="D508" s="77">
        <v>22.200900000000001</v>
      </c>
      <c r="E508" s="77">
        <f t="shared" si="49"/>
        <v>231.95189999999997</v>
      </c>
      <c r="F508" s="77">
        <v>8.0221</v>
      </c>
      <c r="G508" s="77">
        <v>3.6164000000000001</v>
      </c>
      <c r="H508">
        <v>0</v>
      </c>
      <c r="I508" s="78">
        <v>7179</v>
      </c>
      <c r="J508">
        <v>201201</v>
      </c>
      <c r="K508" s="78">
        <v>7179</v>
      </c>
      <c r="L508" s="77">
        <f t="shared" si="48"/>
        <v>-9.2100000000000364</v>
      </c>
      <c r="M508" s="78">
        <v>930</v>
      </c>
      <c r="N508" s="78">
        <v>12.515000000000001</v>
      </c>
      <c r="O508" s="78">
        <v>3799</v>
      </c>
      <c r="P508" s="78">
        <v>13.63438</v>
      </c>
      <c r="Q508" s="144">
        <v>1879.75</v>
      </c>
      <c r="R508" s="78">
        <v>277</v>
      </c>
      <c r="S508" s="78">
        <v>1336</v>
      </c>
      <c r="T508" s="78">
        <v>2798</v>
      </c>
      <c r="U508" s="78">
        <v>31537</v>
      </c>
      <c r="V508" s="219">
        <v>-8.8721184640263823E-2</v>
      </c>
      <c r="W508" s="78">
        <v>-1298</v>
      </c>
      <c r="X508" s="78">
        <v>-1174</v>
      </c>
      <c r="Y508" s="78">
        <v>-3337</v>
      </c>
      <c r="Z508" s="78">
        <v>2183</v>
      </c>
      <c r="AA508" s="78">
        <v>80.06</v>
      </c>
      <c r="AB508" s="78">
        <v>103.86</v>
      </c>
      <c r="AC508" s="78">
        <v>22898</v>
      </c>
      <c r="AD508" s="104">
        <v>3.9730000000000001E-2</v>
      </c>
      <c r="AE508" s="78">
        <v>-63916</v>
      </c>
      <c r="AF508" s="104">
        <v>3.8828800000000001</v>
      </c>
      <c r="AG508" s="78">
        <v>-16421</v>
      </c>
      <c r="AH508" s="104">
        <v>0.15024000000000001</v>
      </c>
      <c r="AI508" s="78">
        <v>-5072</v>
      </c>
      <c r="AJ508" s="104">
        <v>-6.2207299999999996</v>
      </c>
      <c r="AK508" s="78">
        <v>7400</v>
      </c>
      <c r="AL508" s="78">
        <v>6500</v>
      </c>
      <c r="AM508" s="8">
        <v>7200</v>
      </c>
      <c r="AN508" s="78">
        <v>314</v>
      </c>
      <c r="AO508" s="78">
        <v>7500</v>
      </c>
      <c r="AP508" s="78">
        <v>6600</v>
      </c>
      <c r="AQ508" s="78">
        <v>7200</v>
      </c>
      <c r="AR508" s="78">
        <v>463</v>
      </c>
      <c r="AS508" s="78">
        <v>0</v>
      </c>
      <c r="AT508" s="78">
        <v>0</v>
      </c>
      <c r="AU508" s="78">
        <v>0</v>
      </c>
      <c r="AV508" s="78">
        <v>0</v>
      </c>
      <c r="AW508" s="77">
        <v>29.8</v>
      </c>
      <c r="AX508" s="144">
        <f t="shared" si="50"/>
        <v>0.75</v>
      </c>
      <c r="AY508" s="144">
        <f t="shared" si="51"/>
        <v>0.75</v>
      </c>
      <c r="AZ508" s="144">
        <f t="shared" si="52"/>
        <v>0.57999999999999996</v>
      </c>
      <c r="BA508" s="54">
        <f t="shared" si="53"/>
        <v>31.169216202859513</v>
      </c>
      <c r="BB508" s="54">
        <f t="shared" si="54"/>
        <v>25.991783797140489</v>
      </c>
    </row>
    <row r="509" spans="1:54" x14ac:dyDescent="0.25">
      <c r="A509" s="3">
        <v>40920</v>
      </c>
      <c r="B509" s="77">
        <v>7186.58</v>
      </c>
      <c r="C509" s="77">
        <v>789.47910000000002</v>
      </c>
      <c r="D509" s="77">
        <v>48.216700000000003</v>
      </c>
      <c r="E509" s="77">
        <f t="shared" si="49"/>
        <v>344.34640000000002</v>
      </c>
      <c r="F509" s="77">
        <v>-4.9897</v>
      </c>
      <c r="G509" s="77">
        <v>1.9965000000000002</v>
      </c>
      <c r="H509">
        <v>0</v>
      </c>
      <c r="I509" s="78">
        <v>7185</v>
      </c>
      <c r="J509">
        <v>201201</v>
      </c>
      <c r="K509" s="78">
        <v>7185</v>
      </c>
      <c r="L509" s="77">
        <f t="shared" si="48"/>
        <v>-1.5799999999999272</v>
      </c>
      <c r="M509" s="78">
        <v>2306</v>
      </c>
      <c r="N509" s="78">
        <v>32.265720000000002</v>
      </c>
      <c r="O509" s="78">
        <v>3914</v>
      </c>
      <c r="P509" s="78">
        <v>14.055999999999999</v>
      </c>
      <c r="Q509" s="144">
        <v>3284.5</v>
      </c>
      <c r="R509" s="78">
        <v>259</v>
      </c>
      <c r="S509" s="78">
        <v>2097</v>
      </c>
      <c r="T509" s="78">
        <v>2996</v>
      </c>
      <c r="U509" s="78">
        <v>31327</v>
      </c>
      <c r="V509" s="219">
        <v>-9.5636352028601532E-2</v>
      </c>
      <c r="W509" s="78">
        <v>-292</v>
      </c>
      <c r="X509" s="78">
        <v>2114</v>
      </c>
      <c r="Y509" s="78">
        <v>-1606</v>
      </c>
      <c r="Z509" s="78">
        <v>4101</v>
      </c>
      <c r="AA509" s="78">
        <v>87.45</v>
      </c>
      <c r="AB509" s="78">
        <v>104.03</v>
      </c>
      <c r="AC509" s="78">
        <v>10496</v>
      </c>
      <c r="AD509" s="104">
        <v>-0.77078000000000002</v>
      </c>
      <c r="AE509" s="78">
        <v>-70255</v>
      </c>
      <c r="AF509" s="104">
        <v>2.9149799999999999</v>
      </c>
      <c r="AG509" s="78">
        <v>-24817</v>
      </c>
      <c r="AH509" s="104">
        <v>0.19494</v>
      </c>
      <c r="AI509" s="78">
        <v>-10877</v>
      </c>
      <c r="AJ509" s="104">
        <v>-6.07965</v>
      </c>
      <c r="AK509" s="78">
        <v>7500</v>
      </c>
      <c r="AL509" s="78">
        <v>6500</v>
      </c>
      <c r="AM509" s="8">
        <v>7200</v>
      </c>
      <c r="AN509" s="78">
        <v>333</v>
      </c>
      <c r="AO509" s="78">
        <v>7700</v>
      </c>
      <c r="AP509" s="78">
        <v>6600</v>
      </c>
      <c r="AQ509" s="78">
        <v>7200</v>
      </c>
      <c r="AR509" s="78">
        <v>492</v>
      </c>
      <c r="AS509" s="78">
        <v>0</v>
      </c>
      <c r="AT509" s="78">
        <v>0</v>
      </c>
      <c r="AU509" s="78">
        <v>0</v>
      </c>
      <c r="AV509" s="78">
        <v>0</v>
      </c>
      <c r="AW509" s="77">
        <v>31.48</v>
      </c>
      <c r="AX509" s="144">
        <f t="shared" si="50"/>
        <v>0.93</v>
      </c>
      <c r="AY509" s="144">
        <f t="shared" si="51"/>
        <v>0.95</v>
      </c>
      <c r="AZ509" s="144">
        <f t="shared" si="52"/>
        <v>0.75</v>
      </c>
      <c r="BA509" s="54">
        <f t="shared" si="53"/>
        <v>31.554334592170868</v>
      </c>
      <c r="BB509" s="54">
        <f t="shared" si="54"/>
        <v>25.806665407829136</v>
      </c>
    </row>
    <row r="510" spans="1:54" x14ac:dyDescent="0.25">
      <c r="A510" s="3">
        <v>40921</v>
      </c>
      <c r="B510" s="77">
        <v>7181.54</v>
      </c>
      <c r="C510" s="77">
        <v>992.86437000000001</v>
      </c>
      <c r="D510" s="77">
        <v>93.277600000000007</v>
      </c>
      <c r="E510" s="77">
        <f t="shared" si="49"/>
        <v>440.61109999999996</v>
      </c>
      <c r="F510" s="77">
        <v>-15.652799999999999</v>
      </c>
      <c r="G510" s="77">
        <v>-0.66349999999999998</v>
      </c>
      <c r="H510">
        <v>0</v>
      </c>
      <c r="I510" s="78">
        <v>7165</v>
      </c>
      <c r="J510">
        <v>201201</v>
      </c>
      <c r="K510" s="78">
        <v>7165</v>
      </c>
      <c r="L510" s="77">
        <f t="shared" si="48"/>
        <v>-16.539999999999964</v>
      </c>
      <c r="M510" s="78">
        <v>-581</v>
      </c>
      <c r="N510" s="78">
        <v>-9.3371999999999993</v>
      </c>
      <c r="O510" s="78">
        <v>2894</v>
      </c>
      <c r="P510" s="78">
        <v>10.341060000000001</v>
      </c>
      <c r="Q510" s="144">
        <v>142.5</v>
      </c>
      <c r="R510" s="78">
        <v>32</v>
      </c>
      <c r="S510" s="78">
        <v>2856</v>
      </c>
      <c r="T510" s="78">
        <v>779</v>
      </c>
      <c r="U510" s="78">
        <v>32211</v>
      </c>
      <c r="V510" s="219">
        <v>-2.4184284871627704E-2</v>
      </c>
      <c r="W510" s="78">
        <v>-2994</v>
      </c>
      <c r="X510" s="78">
        <v>-2266</v>
      </c>
      <c r="Y510" s="78">
        <v>-4653</v>
      </c>
      <c r="Z510" s="78">
        <v>-223</v>
      </c>
      <c r="AA510" s="78">
        <v>81.42</v>
      </c>
      <c r="AB510" s="78">
        <v>103.54</v>
      </c>
      <c r="AC510" s="78">
        <v>1507</v>
      </c>
      <c r="AD510" s="104">
        <v>-0.91988999999999999</v>
      </c>
      <c r="AE510" s="78">
        <v>-69659</v>
      </c>
      <c r="AF510" s="104">
        <v>1.67611</v>
      </c>
      <c r="AG510" s="78">
        <v>-77475</v>
      </c>
      <c r="AH510" s="104">
        <v>-0.79022999999999999</v>
      </c>
      <c r="AI510" s="78">
        <v>-33341</v>
      </c>
      <c r="AJ510" s="104">
        <v>-6.3070199999999996</v>
      </c>
      <c r="AK510" s="78">
        <v>7500</v>
      </c>
      <c r="AL510" s="78">
        <v>6500</v>
      </c>
      <c r="AM510" s="8">
        <v>7200</v>
      </c>
      <c r="AN510" s="78">
        <v>347</v>
      </c>
      <c r="AO510" s="78">
        <v>7700</v>
      </c>
      <c r="AP510" s="78">
        <v>6600</v>
      </c>
      <c r="AQ510" s="78">
        <v>7100</v>
      </c>
      <c r="AR510" s="78">
        <v>530</v>
      </c>
      <c r="AS510" s="78">
        <v>0</v>
      </c>
      <c r="AT510" s="78">
        <v>0</v>
      </c>
      <c r="AU510" s="78">
        <v>0</v>
      </c>
      <c r="AV510" s="78">
        <v>0</v>
      </c>
      <c r="AW510" s="77">
        <v>33.39</v>
      </c>
      <c r="AX510" s="144">
        <f t="shared" si="50"/>
        <v>1</v>
      </c>
      <c r="AY510" s="144">
        <f t="shared" si="51"/>
        <v>1</v>
      </c>
      <c r="AZ510" s="144">
        <f t="shared" si="52"/>
        <v>0.81</v>
      </c>
      <c r="BA510" s="54">
        <f t="shared" si="53"/>
        <v>32.489389296418359</v>
      </c>
      <c r="BB510" s="54">
        <f t="shared" si="54"/>
        <v>25.398610703581635</v>
      </c>
    </row>
    <row r="511" spans="1:54" x14ac:dyDescent="0.25">
      <c r="A511" s="3">
        <v>40924</v>
      </c>
      <c r="B511" s="77">
        <v>7103.62</v>
      </c>
      <c r="C511" s="77">
        <v>768.42610999999999</v>
      </c>
      <c r="D511" s="77">
        <v>-56.7607</v>
      </c>
      <c r="E511" s="77">
        <f t="shared" si="49"/>
        <v>405.58890000000002</v>
      </c>
      <c r="F511" s="77">
        <v>-25.658300000000001</v>
      </c>
      <c r="G511" s="77">
        <v>-15.258099999999999</v>
      </c>
      <c r="H511">
        <v>0</v>
      </c>
      <c r="I511" s="78">
        <v>7093</v>
      </c>
      <c r="J511">
        <v>201201</v>
      </c>
      <c r="K511" s="78">
        <v>7093</v>
      </c>
      <c r="L511" s="77">
        <f t="shared" si="48"/>
        <v>-10.619999999999891</v>
      </c>
      <c r="M511" s="78">
        <v>-1824</v>
      </c>
      <c r="N511" s="78">
        <v>-26.842849999999999</v>
      </c>
      <c r="O511" s="78">
        <v>3421</v>
      </c>
      <c r="P511" s="78">
        <v>12.102449999999999</v>
      </c>
      <c r="Q511" s="144">
        <v>-968.75</v>
      </c>
      <c r="R511" s="78">
        <v>28</v>
      </c>
      <c r="S511" s="78">
        <v>3259</v>
      </c>
      <c r="T511" s="78">
        <v>1877</v>
      </c>
      <c r="U511" s="78">
        <v>33127</v>
      </c>
      <c r="V511" s="219">
        <v>-5.6660729918193618E-2</v>
      </c>
      <c r="W511" s="78">
        <v>-407</v>
      </c>
      <c r="X511" s="78">
        <v>2496</v>
      </c>
      <c r="Y511" s="78">
        <v>-2231</v>
      </c>
      <c r="Z511" s="78">
        <v>-333</v>
      </c>
      <c r="AA511" s="78">
        <v>95.72</v>
      </c>
      <c r="AB511" s="78">
        <v>100.75</v>
      </c>
      <c r="AC511" s="78">
        <v>35626</v>
      </c>
      <c r="AD511" s="104">
        <v>0.47855999999999999</v>
      </c>
      <c r="AE511" s="78">
        <v>-52355</v>
      </c>
      <c r="AF511" s="104">
        <v>4.7762399999999996</v>
      </c>
      <c r="AG511" s="78">
        <v>-134817</v>
      </c>
      <c r="AH511" s="104">
        <v>-0.66325000000000001</v>
      </c>
      <c r="AI511" s="78">
        <v>-58952</v>
      </c>
      <c r="AJ511" s="104">
        <v>-6.4759599999999997</v>
      </c>
      <c r="AK511" s="78">
        <v>7500</v>
      </c>
      <c r="AL511" s="78">
        <v>6500</v>
      </c>
      <c r="AM511" s="8">
        <v>7100</v>
      </c>
      <c r="AN511" s="78">
        <v>122</v>
      </c>
      <c r="AO511" s="78">
        <v>7700</v>
      </c>
      <c r="AP511" s="78">
        <v>6600</v>
      </c>
      <c r="AQ511" s="78">
        <v>7100</v>
      </c>
      <c r="AR511" s="78">
        <v>341</v>
      </c>
      <c r="AS511" s="78">
        <v>0</v>
      </c>
      <c r="AT511" s="78">
        <v>0</v>
      </c>
      <c r="AU511" s="78">
        <v>0</v>
      </c>
      <c r="AV511" s="78">
        <v>0</v>
      </c>
      <c r="AW511" s="77">
        <v>24.13</v>
      </c>
      <c r="AX511" s="144">
        <f t="shared" si="50"/>
        <v>0</v>
      </c>
      <c r="AY511" s="144">
        <f t="shared" si="51"/>
        <v>0</v>
      </c>
      <c r="AZ511" s="144">
        <f t="shared" si="52"/>
        <v>0</v>
      </c>
      <c r="BA511" s="54">
        <f t="shared" si="53"/>
        <v>32.885877642333924</v>
      </c>
      <c r="BB511" s="54">
        <f t="shared" si="54"/>
        <v>24.613122357666064</v>
      </c>
    </row>
    <row r="512" spans="1:54" x14ac:dyDescent="0.25">
      <c r="A512" s="3">
        <v>40925</v>
      </c>
      <c r="B512" s="77">
        <v>7221.08</v>
      </c>
      <c r="C512" s="77">
        <v>1011.33309</v>
      </c>
      <c r="D512" s="77">
        <v>42.142099999999999</v>
      </c>
      <c r="E512" s="77">
        <f t="shared" si="49"/>
        <v>469.66150000000005</v>
      </c>
      <c r="F512" s="77">
        <v>-12.734300000000001</v>
      </c>
      <c r="G512" s="77">
        <v>14.4398</v>
      </c>
      <c r="H512">
        <v>0</v>
      </c>
      <c r="I512" s="78">
        <v>7227</v>
      </c>
      <c r="J512">
        <v>201201</v>
      </c>
      <c r="K512" s="78">
        <v>7227</v>
      </c>
      <c r="L512" s="77">
        <f t="shared" si="48"/>
        <v>5.9200000000000728</v>
      </c>
      <c r="M512" s="78">
        <v>1684</v>
      </c>
      <c r="N512" s="78">
        <v>23.242049999999999</v>
      </c>
      <c r="O512" s="78">
        <v>5562</v>
      </c>
      <c r="P512" s="78">
        <v>20.06409</v>
      </c>
      <c r="Q512" s="144">
        <v>3074.5</v>
      </c>
      <c r="R512" s="78">
        <v>294</v>
      </c>
      <c r="S512" s="78">
        <v>5897</v>
      </c>
      <c r="T512" s="78">
        <v>7298</v>
      </c>
      <c r="U512" s="78">
        <v>31670</v>
      </c>
      <c r="V512" s="219">
        <v>-0.23043890116829807</v>
      </c>
      <c r="W512" s="78">
        <v>-783</v>
      </c>
      <c r="X512" s="78">
        <v>-121</v>
      </c>
      <c r="Y512" s="78">
        <v>-287</v>
      </c>
      <c r="Z512" s="78">
        <v>532</v>
      </c>
      <c r="AA512" s="78">
        <v>94.4</v>
      </c>
      <c r="AB512" s="78">
        <v>104.09</v>
      </c>
      <c r="AC512" s="78">
        <v>30707</v>
      </c>
      <c r="AD512" s="104">
        <v>0.72491000000000005</v>
      </c>
      <c r="AE512" s="78">
        <v>-60963</v>
      </c>
      <c r="AF512" s="104">
        <v>5.7758099999999999</v>
      </c>
      <c r="AG512" s="78">
        <v>-145196</v>
      </c>
      <c r="AH512" s="104">
        <v>-1.4452</v>
      </c>
      <c r="AI512" s="78">
        <v>-94453</v>
      </c>
      <c r="AJ512" s="104">
        <v>-6.8887499999999999</v>
      </c>
      <c r="AK512" s="78">
        <v>7500</v>
      </c>
      <c r="AL512" s="78">
        <v>6500</v>
      </c>
      <c r="AM512" s="8">
        <v>7200</v>
      </c>
      <c r="AN512" s="78">
        <v>75.5</v>
      </c>
      <c r="AO512" s="78">
        <v>7700</v>
      </c>
      <c r="AP512" s="78">
        <v>6800</v>
      </c>
      <c r="AQ512" s="78">
        <v>7200</v>
      </c>
      <c r="AR512" s="78">
        <v>310</v>
      </c>
      <c r="AS512" s="78">
        <v>0</v>
      </c>
      <c r="AT512" s="78">
        <v>0</v>
      </c>
      <c r="AU512" s="78">
        <v>0</v>
      </c>
      <c r="AV512" s="78">
        <v>0</v>
      </c>
      <c r="AW512" s="77">
        <v>22.46</v>
      </c>
      <c r="AX512" s="144">
        <f t="shared" si="50"/>
        <v>0</v>
      </c>
      <c r="AY512" s="144">
        <f t="shared" si="51"/>
        <v>0</v>
      </c>
      <c r="AZ512" s="144">
        <f t="shared" si="52"/>
        <v>0</v>
      </c>
      <c r="BA512" s="54">
        <f t="shared" si="53"/>
        <v>33.479325527985111</v>
      </c>
      <c r="BB512" s="54">
        <f t="shared" si="54"/>
        <v>23.496674472014902</v>
      </c>
    </row>
    <row r="513" spans="1:54" x14ac:dyDescent="0.25">
      <c r="A513" s="3">
        <v>40926</v>
      </c>
      <c r="B513" s="77">
        <v>7233.69</v>
      </c>
      <c r="C513" s="77">
        <v>1139.8864100000001</v>
      </c>
      <c r="D513" s="77">
        <v>33.658999999999999</v>
      </c>
      <c r="E513" s="77">
        <f t="shared" si="49"/>
        <v>483.76199999999994</v>
      </c>
      <c r="F513" s="77">
        <v>-2.2000000000000001E-3</v>
      </c>
      <c r="G513" s="77">
        <v>3.0313999999999997</v>
      </c>
      <c r="H513" t="s">
        <v>1630</v>
      </c>
      <c r="I513" s="78">
        <v>7207</v>
      </c>
      <c r="J513">
        <v>201202</v>
      </c>
      <c r="K513" s="78">
        <v>7200</v>
      </c>
      <c r="L513" s="77">
        <f t="shared" si="48"/>
        <v>-33.6899999999996</v>
      </c>
      <c r="M513" s="78">
        <v>4034</v>
      </c>
      <c r="N513" s="78">
        <v>57.19791</v>
      </c>
      <c r="O513" s="78">
        <v>1480</v>
      </c>
      <c r="P513" s="78">
        <v>5.3233800000000002</v>
      </c>
      <c r="Q513" s="144">
        <v>4404</v>
      </c>
      <c r="R513" s="78">
        <v>451</v>
      </c>
      <c r="S513" s="78">
        <v>845</v>
      </c>
      <c r="T513" s="78">
        <v>-1167</v>
      </c>
      <c r="U513" s="78">
        <v>18578</v>
      </c>
      <c r="V513" s="219">
        <v>6.2816234255571105E-2</v>
      </c>
      <c r="W513" s="78">
        <v>4797</v>
      </c>
      <c r="X513" s="78">
        <v>4872</v>
      </c>
      <c r="Y513" s="78">
        <v>4124</v>
      </c>
      <c r="Z513" s="78">
        <v>5006</v>
      </c>
      <c r="AA513" s="78">
        <v>89.92</v>
      </c>
      <c r="AB513" s="78">
        <v>103</v>
      </c>
      <c r="AC513" s="78">
        <v>19304</v>
      </c>
      <c r="AD513" s="104">
        <v>1.2909600000000001</v>
      </c>
      <c r="AE513" s="78">
        <v>-47965</v>
      </c>
      <c r="AF513" s="104">
        <v>6.1769600000000002</v>
      </c>
      <c r="AG513" s="78">
        <v>-45578</v>
      </c>
      <c r="AH513" s="104">
        <v>-1.6133599999999999</v>
      </c>
      <c r="AI513" s="78">
        <v>-33376</v>
      </c>
      <c r="AJ513" s="104">
        <v>-7.4700499999999996</v>
      </c>
      <c r="AK513" s="78">
        <v>7600</v>
      </c>
      <c r="AL513" s="78">
        <v>6700</v>
      </c>
      <c r="AM513" s="8">
        <v>7200</v>
      </c>
      <c r="AN513" s="78">
        <v>314</v>
      </c>
      <c r="AO513" s="78">
        <v>10000</v>
      </c>
      <c r="AP513" s="78">
        <v>10800</v>
      </c>
      <c r="AQ513" s="78">
        <v>7200</v>
      </c>
      <c r="AR513" s="78">
        <v>494</v>
      </c>
      <c r="AS513" s="78">
        <v>0</v>
      </c>
      <c r="AT513" s="78">
        <v>0</v>
      </c>
      <c r="AU513" s="78">
        <v>0</v>
      </c>
      <c r="AV513" s="78">
        <v>0</v>
      </c>
      <c r="AW513" s="77">
        <v>22.41</v>
      </c>
      <c r="AX513" s="144">
        <f t="shared" si="50"/>
        <v>0</v>
      </c>
      <c r="AY513" s="144">
        <f t="shared" si="51"/>
        <v>0</v>
      </c>
      <c r="AZ513" s="144">
        <f t="shared" si="52"/>
        <v>0</v>
      </c>
      <c r="BA513" s="54">
        <f t="shared" si="53"/>
        <v>33.897317095910509</v>
      </c>
      <c r="BB513" s="54">
        <f t="shared" si="54"/>
        <v>22.723682904089493</v>
      </c>
    </row>
    <row r="514" spans="1:54" x14ac:dyDescent="0.25">
      <c r="A514" s="3">
        <v>40938</v>
      </c>
      <c r="B514" s="77">
        <v>7407.41</v>
      </c>
      <c r="C514" s="77">
        <v>1439.00658</v>
      </c>
      <c r="D514" s="77">
        <v>198.16009999999997</v>
      </c>
      <c r="E514" s="77">
        <f t="shared" si="49"/>
        <v>685.49619999999993</v>
      </c>
      <c r="F514" s="77">
        <v>1.099</v>
      </c>
      <c r="G514" s="77">
        <v>19.400700000000001</v>
      </c>
      <c r="H514">
        <v>0</v>
      </c>
      <c r="I514" s="78">
        <v>7390</v>
      </c>
      <c r="J514">
        <v>201202</v>
      </c>
      <c r="K514" s="78">
        <v>7390</v>
      </c>
      <c r="L514" s="77">
        <f t="shared" si="48"/>
        <v>-17.409999999999854</v>
      </c>
      <c r="M514" s="78">
        <v>5301</v>
      </c>
      <c r="N514" s="78">
        <v>77.432569999999998</v>
      </c>
      <c r="O514" s="78">
        <v>2467</v>
      </c>
      <c r="P514" s="78">
        <v>9.1076200000000007</v>
      </c>
      <c r="Q514" s="144">
        <v>5917.75</v>
      </c>
      <c r="R514" s="78">
        <v>486</v>
      </c>
      <c r="S514" s="78">
        <v>824</v>
      </c>
      <c r="T514" s="78">
        <v>1773</v>
      </c>
      <c r="U514" s="78">
        <v>18819</v>
      </c>
      <c r="V514" s="219">
        <v>-9.4213295074127207E-2</v>
      </c>
      <c r="W514" s="78">
        <v>5747</v>
      </c>
      <c r="X514" s="78">
        <v>8004</v>
      </c>
      <c r="Y514" s="78">
        <v>6414</v>
      </c>
      <c r="Z514" s="78">
        <v>4491</v>
      </c>
      <c r="AA514" s="78">
        <v>94.02</v>
      </c>
      <c r="AB514" s="78">
        <v>108.99</v>
      </c>
      <c r="AC514" s="78">
        <v>52549</v>
      </c>
      <c r="AD514" s="104">
        <v>2.5538599999999998</v>
      </c>
      <c r="AE514" s="78">
        <v>-33518</v>
      </c>
      <c r="AF514" s="104">
        <v>7.4405900000000003</v>
      </c>
      <c r="AG514" s="78">
        <v>-43581</v>
      </c>
      <c r="AH514" s="104">
        <v>-2.0028999999999999</v>
      </c>
      <c r="AI514" s="78">
        <v>-47812</v>
      </c>
      <c r="AJ514" s="104">
        <v>-7.5989300000000002</v>
      </c>
      <c r="AK514" s="78">
        <v>7700</v>
      </c>
      <c r="AL514" s="78">
        <v>6800</v>
      </c>
      <c r="AM514" s="8">
        <v>7400</v>
      </c>
      <c r="AN514" s="78">
        <v>229</v>
      </c>
      <c r="AO514" s="78">
        <v>10000</v>
      </c>
      <c r="AP514" s="78">
        <v>10800</v>
      </c>
      <c r="AQ514" s="78">
        <v>7400</v>
      </c>
      <c r="AR514" s="78">
        <v>428</v>
      </c>
      <c r="AS514" s="78">
        <v>0</v>
      </c>
      <c r="AT514" s="78">
        <v>0</v>
      </c>
      <c r="AU514" s="78">
        <v>0</v>
      </c>
      <c r="AV514" s="78">
        <v>0</v>
      </c>
      <c r="AW514" s="77">
        <v>20.99</v>
      </c>
      <c r="AX514" s="144">
        <f t="shared" si="50"/>
        <v>0</v>
      </c>
      <c r="AY514" s="144">
        <f t="shared" si="51"/>
        <v>0</v>
      </c>
      <c r="AZ514" s="144">
        <f t="shared" si="52"/>
        <v>0</v>
      </c>
      <c r="BA514" s="54">
        <f t="shared" si="53"/>
        <v>34.470743034755614</v>
      </c>
      <c r="BB514" s="54">
        <f t="shared" si="54"/>
        <v>21.544256965244386</v>
      </c>
    </row>
    <row r="515" spans="1:54" x14ac:dyDescent="0.25">
      <c r="A515" s="3">
        <v>40939</v>
      </c>
      <c r="B515" s="77">
        <v>7517.08</v>
      </c>
      <c r="C515" s="77">
        <v>1623.6118200000001</v>
      </c>
      <c r="D515" s="77">
        <v>35.9848</v>
      </c>
      <c r="E515" s="77">
        <f t="shared" si="49"/>
        <v>678.66289999999992</v>
      </c>
      <c r="F515" s="77">
        <v>-1.8175999999999999</v>
      </c>
      <c r="G515" s="77">
        <v>17.725999999999999</v>
      </c>
      <c r="H515">
        <v>0</v>
      </c>
      <c r="I515" s="78">
        <v>7467</v>
      </c>
      <c r="J515">
        <v>201202</v>
      </c>
      <c r="K515" s="78">
        <v>7467</v>
      </c>
      <c r="L515" s="77">
        <f t="shared" ref="L515:L578" si="55">K515-B515</f>
        <v>-50.079999999999927</v>
      </c>
      <c r="M515" s="78">
        <v>6136</v>
      </c>
      <c r="N515" s="78">
        <v>90.651989999999998</v>
      </c>
      <c r="O515" s="78">
        <v>1995</v>
      </c>
      <c r="P515" s="78">
        <v>7.4389599999999998</v>
      </c>
      <c r="Q515" s="144">
        <v>6634.75</v>
      </c>
      <c r="R515" s="78">
        <v>511</v>
      </c>
      <c r="S515" s="78">
        <v>1229</v>
      </c>
      <c r="T515" s="78">
        <v>77</v>
      </c>
      <c r="U515" s="78">
        <v>21050</v>
      </c>
      <c r="V515" s="219">
        <v>-3.6579572446555821E-3</v>
      </c>
      <c r="W515" s="78">
        <v>7329</v>
      </c>
      <c r="X515" s="78">
        <v>6046</v>
      </c>
      <c r="Y515" s="78">
        <v>9189</v>
      </c>
      <c r="Z515" s="78">
        <v>7608</v>
      </c>
      <c r="AA515" s="78">
        <v>87.91</v>
      </c>
      <c r="AB515" s="78">
        <v>106.33</v>
      </c>
      <c r="AC515" s="78">
        <v>61993</v>
      </c>
      <c r="AD515" s="104">
        <v>3.5579299999999998</v>
      </c>
      <c r="AE515" s="78">
        <v>-27764</v>
      </c>
      <c r="AF515" s="104">
        <v>7.2495099999999999</v>
      </c>
      <c r="AG515" s="78">
        <v>-47349</v>
      </c>
      <c r="AH515" s="104">
        <v>-2.41161</v>
      </c>
      <c r="AI515" s="78">
        <v>-45503</v>
      </c>
      <c r="AJ515" s="104">
        <v>-7.2117899999999997</v>
      </c>
      <c r="AK515" s="78">
        <v>7700</v>
      </c>
      <c r="AL515" s="78">
        <v>6800</v>
      </c>
      <c r="AM515" s="8">
        <v>7500</v>
      </c>
      <c r="AN515" s="78">
        <v>228</v>
      </c>
      <c r="AO515" s="78">
        <v>10000</v>
      </c>
      <c r="AP515" s="78">
        <v>7000</v>
      </c>
      <c r="AQ515" s="78">
        <v>7500</v>
      </c>
      <c r="AR515" s="78">
        <v>415</v>
      </c>
      <c r="AS515" s="78">
        <v>0</v>
      </c>
      <c r="AT515" s="78">
        <v>0</v>
      </c>
      <c r="AU515" s="78">
        <v>0</v>
      </c>
      <c r="AV515" s="78">
        <v>0</v>
      </c>
      <c r="AW515" s="77">
        <v>21.14</v>
      </c>
      <c r="AX515" s="144">
        <f t="shared" si="50"/>
        <v>0.03</v>
      </c>
      <c r="AY515" s="144">
        <f t="shared" si="51"/>
        <v>0.02</v>
      </c>
      <c r="AZ515" s="144">
        <f t="shared" si="52"/>
        <v>0.01</v>
      </c>
      <c r="BA515" s="54">
        <f t="shared" si="53"/>
        <v>34.875923209810381</v>
      </c>
      <c r="BB515" s="54">
        <f t="shared" si="54"/>
        <v>20.685076790189623</v>
      </c>
    </row>
    <row r="516" spans="1:54" x14ac:dyDescent="0.25">
      <c r="A516" s="3">
        <v>40940</v>
      </c>
      <c r="B516" s="77">
        <v>7549.21</v>
      </c>
      <c r="C516" s="77">
        <v>1460.1249700000001</v>
      </c>
      <c r="D516" s="77">
        <v>-3.2414999999999998</v>
      </c>
      <c r="E516" s="77">
        <f t="shared" si="49"/>
        <v>668.60859999999991</v>
      </c>
      <c r="F516" s="77">
        <v>-4.3300999999999998</v>
      </c>
      <c r="G516" s="77">
        <v>12.700799999999999</v>
      </c>
      <c r="H516">
        <v>0</v>
      </c>
      <c r="I516" s="78">
        <v>7522</v>
      </c>
      <c r="J516">
        <v>201202</v>
      </c>
      <c r="K516" s="78">
        <v>7522</v>
      </c>
      <c r="L516" s="77">
        <f t="shared" si="55"/>
        <v>-27.210000000000036</v>
      </c>
      <c r="M516" s="78">
        <v>11475</v>
      </c>
      <c r="N516" s="78">
        <v>171.60965999999999</v>
      </c>
      <c r="O516" s="78">
        <v>2672</v>
      </c>
      <c r="P516" s="78">
        <v>10.042770000000001</v>
      </c>
      <c r="Q516" s="144">
        <v>12143</v>
      </c>
      <c r="R516" s="78">
        <v>570</v>
      </c>
      <c r="S516" s="78">
        <v>2159</v>
      </c>
      <c r="T516" s="78">
        <v>2614</v>
      </c>
      <c r="U516" s="78">
        <v>25419</v>
      </c>
      <c r="V516" s="219">
        <v>-0.10283646091506353</v>
      </c>
      <c r="W516" s="78">
        <v>8603</v>
      </c>
      <c r="X516" s="78">
        <v>6868</v>
      </c>
      <c r="Y516" s="78">
        <v>12380</v>
      </c>
      <c r="Z516" s="78">
        <v>7099</v>
      </c>
      <c r="AA516" s="78">
        <v>105.7</v>
      </c>
      <c r="AB516" s="78">
        <v>111.46</v>
      </c>
      <c r="AC516" s="78">
        <v>73543</v>
      </c>
      <c r="AD516" s="104">
        <v>4.2560000000000002</v>
      </c>
      <c r="AE516" s="78">
        <v>-24866</v>
      </c>
      <c r="AF516" s="104">
        <v>7.0625400000000003</v>
      </c>
      <c r="AG516" s="78">
        <v>-40495</v>
      </c>
      <c r="AH516" s="104">
        <v>-2.19354</v>
      </c>
      <c r="AI516" s="78">
        <v>-60231</v>
      </c>
      <c r="AJ516" s="104">
        <v>-7.2566699999999997</v>
      </c>
      <c r="AK516" s="78">
        <v>7700</v>
      </c>
      <c r="AL516" s="78">
        <v>7000</v>
      </c>
      <c r="AM516" s="8">
        <v>7500</v>
      </c>
      <c r="AN516" s="78">
        <v>210</v>
      </c>
      <c r="AO516" s="78">
        <v>8100</v>
      </c>
      <c r="AP516" s="78">
        <v>7000</v>
      </c>
      <c r="AQ516" s="78">
        <v>7500</v>
      </c>
      <c r="AR516" s="78">
        <v>400</v>
      </c>
      <c r="AS516" s="78">
        <v>0</v>
      </c>
      <c r="AT516" s="78">
        <v>0</v>
      </c>
      <c r="AU516" s="78">
        <v>0</v>
      </c>
      <c r="AV516" s="78">
        <v>0</v>
      </c>
      <c r="AW516" s="77">
        <v>20.239999999999998</v>
      </c>
      <c r="AX516" s="144">
        <f t="shared" si="50"/>
        <v>0</v>
      </c>
      <c r="AY516" s="144">
        <f t="shared" si="51"/>
        <v>0</v>
      </c>
      <c r="AZ516" s="144">
        <f t="shared" si="52"/>
        <v>0</v>
      </c>
      <c r="BA516" s="54">
        <f t="shared" si="53"/>
        <v>35.2846468956579</v>
      </c>
      <c r="BB516" s="54">
        <f t="shared" si="54"/>
        <v>19.569353104342106</v>
      </c>
    </row>
    <row r="517" spans="1:54" x14ac:dyDescent="0.25">
      <c r="A517" s="3">
        <v>40941</v>
      </c>
      <c r="B517" s="77">
        <v>7652.46</v>
      </c>
      <c r="C517" s="77">
        <v>1672.27541</v>
      </c>
      <c r="D517" s="77">
        <v>66.915700000000001</v>
      </c>
      <c r="E517" s="77">
        <f t="shared" si="49"/>
        <v>701.58719999999994</v>
      </c>
      <c r="F517" s="77">
        <v>-2.2015000000000002</v>
      </c>
      <c r="G517" s="77">
        <v>16.761900000000001</v>
      </c>
      <c r="H517">
        <v>0</v>
      </c>
      <c r="I517" s="78">
        <v>7642</v>
      </c>
      <c r="J517">
        <v>201202</v>
      </c>
      <c r="K517" s="78">
        <v>7642</v>
      </c>
      <c r="L517" s="77">
        <f t="shared" si="55"/>
        <v>-10.460000000000036</v>
      </c>
      <c r="M517" s="78">
        <v>10306</v>
      </c>
      <c r="N517" s="78">
        <v>156.49379999999999</v>
      </c>
      <c r="O517" s="78">
        <v>2236</v>
      </c>
      <c r="P517" s="78">
        <v>8.5436800000000002</v>
      </c>
      <c r="Q517" s="144">
        <v>10865</v>
      </c>
      <c r="R517" s="78">
        <v>671</v>
      </c>
      <c r="S517" s="78">
        <v>4017</v>
      </c>
      <c r="T517" s="78">
        <v>1195</v>
      </c>
      <c r="U517" s="78">
        <v>28303</v>
      </c>
      <c r="V517" s="219">
        <v>-4.2221672614210511E-2</v>
      </c>
      <c r="W517" s="78">
        <v>10583</v>
      </c>
      <c r="X517" s="78">
        <v>4487</v>
      </c>
      <c r="Y517" s="78">
        <v>14494</v>
      </c>
      <c r="Z517" s="78">
        <v>6302</v>
      </c>
      <c r="AA517" s="78">
        <v>88.77</v>
      </c>
      <c r="AB517" s="78">
        <v>116.71</v>
      </c>
      <c r="AC517" s="78">
        <v>90956</v>
      </c>
      <c r="AD517" s="104">
        <v>6.5443899999999999</v>
      </c>
      <c r="AE517" s="78">
        <v>-21090</v>
      </c>
      <c r="AF517" s="104">
        <v>6.9794999999999998</v>
      </c>
      <c r="AG517" s="78">
        <v>-36429</v>
      </c>
      <c r="AH517" s="104">
        <v>-2.84856</v>
      </c>
      <c r="AI517" s="78">
        <v>-63657</v>
      </c>
      <c r="AJ517" s="104">
        <v>-6.9010199999999999</v>
      </c>
      <c r="AK517" s="78">
        <v>7700</v>
      </c>
      <c r="AL517" s="78">
        <v>7000</v>
      </c>
      <c r="AM517" s="8">
        <v>7600</v>
      </c>
      <c r="AN517" s="78">
        <v>209</v>
      </c>
      <c r="AO517" s="78">
        <v>8000</v>
      </c>
      <c r="AP517" s="78">
        <v>7000</v>
      </c>
      <c r="AQ517" s="78">
        <v>7600</v>
      </c>
      <c r="AR517" s="78">
        <v>407</v>
      </c>
      <c r="AS517" s="78">
        <v>0</v>
      </c>
      <c r="AT517" s="78">
        <v>0</v>
      </c>
      <c r="AU517" s="78">
        <v>0</v>
      </c>
      <c r="AV517" s="78">
        <v>0</v>
      </c>
      <c r="AW517" s="77">
        <v>20.39</v>
      </c>
      <c r="AX517" s="144">
        <f t="shared" si="50"/>
        <v>0.03</v>
      </c>
      <c r="AY517" s="144">
        <f t="shared" si="51"/>
        <v>0.02</v>
      </c>
      <c r="AZ517" s="144">
        <f t="shared" si="52"/>
        <v>0.01</v>
      </c>
      <c r="BA517" s="54">
        <f t="shared" si="53"/>
        <v>35.447227464613093</v>
      </c>
      <c r="BB517" s="54">
        <f t="shared" si="54"/>
        <v>18.579772535386908</v>
      </c>
    </row>
    <row r="518" spans="1:54" x14ac:dyDescent="0.25">
      <c r="A518" s="3">
        <v>40942</v>
      </c>
      <c r="B518" s="77">
        <v>7674.99</v>
      </c>
      <c r="C518" s="77">
        <v>1536.9867099999999</v>
      </c>
      <c r="D518" s="77">
        <v>9.5013000000000005</v>
      </c>
      <c r="E518" s="77">
        <f t="shared" si="49"/>
        <v>682.61059999999998</v>
      </c>
      <c r="F518" s="77">
        <v>-1.3112000000000001</v>
      </c>
      <c r="G518" s="77">
        <v>20.305099999999999</v>
      </c>
      <c r="H518">
        <v>0</v>
      </c>
      <c r="I518" s="78">
        <v>7642</v>
      </c>
      <c r="J518">
        <v>201202</v>
      </c>
      <c r="K518" s="78">
        <v>7642</v>
      </c>
      <c r="L518" s="77">
        <f t="shared" si="55"/>
        <v>-32.989999999999782</v>
      </c>
      <c r="M518" s="78">
        <v>10316</v>
      </c>
      <c r="N518" s="78">
        <v>156.6405</v>
      </c>
      <c r="O518" s="78">
        <v>1752</v>
      </c>
      <c r="P518" s="78">
        <v>6.7012</v>
      </c>
      <c r="Q518" s="144">
        <v>10754</v>
      </c>
      <c r="R518" s="78">
        <v>610</v>
      </c>
      <c r="S518" s="78">
        <v>5079</v>
      </c>
      <c r="T518" s="78">
        <v>80</v>
      </c>
      <c r="U518" s="78">
        <v>30360</v>
      </c>
      <c r="V518" s="219">
        <v>-2.635046113306983E-3</v>
      </c>
      <c r="W518" s="78">
        <v>11731</v>
      </c>
      <c r="X518" s="78">
        <v>8465</v>
      </c>
      <c r="Y518" s="78">
        <v>14742</v>
      </c>
      <c r="Z518" s="78">
        <v>8683</v>
      </c>
      <c r="AA518" s="78">
        <v>101.63</v>
      </c>
      <c r="AB518" s="78">
        <v>117.45</v>
      </c>
      <c r="AC518" s="78">
        <v>87179</v>
      </c>
      <c r="AD518" s="104">
        <v>6.1934300000000002</v>
      </c>
      <c r="AE518" s="78">
        <v>-27309</v>
      </c>
      <c r="AF518" s="104">
        <v>6.8864099999999997</v>
      </c>
      <c r="AG518" s="78">
        <v>-43912</v>
      </c>
      <c r="AH518" s="104">
        <v>-3.2179500000000001</v>
      </c>
      <c r="AI518" s="78">
        <v>-60032</v>
      </c>
      <c r="AJ518" s="104">
        <v>-6.8354600000000003</v>
      </c>
      <c r="AK518" s="78">
        <v>7700</v>
      </c>
      <c r="AL518" s="78">
        <v>7000</v>
      </c>
      <c r="AM518" s="8">
        <v>7600</v>
      </c>
      <c r="AN518" s="78">
        <v>200</v>
      </c>
      <c r="AO518" s="78">
        <v>8000</v>
      </c>
      <c r="AP518" s="78">
        <v>7000</v>
      </c>
      <c r="AQ518" s="78">
        <v>7600</v>
      </c>
      <c r="AR518" s="78">
        <v>400</v>
      </c>
      <c r="AS518" s="78">
        <v>0</v>
      </c>
      <c r="AT518" s="78">
        <v>0</v>
      </c>
      <c r="AU518" s="78">
        <v>0</v>
      </c>
      <c r="AV518" s="78">
        <v>0</v>
      </c>
      <c r="AW518" s="77">
        <v>20.02</v>
      </c>
      <c r="AX518" s="144">
        <f t="shared" si="50"/>
        <v>0</v>
      </c>
      <c r="AY518" s="144">
        <f t="shared" si="51"/>
        <v>0</v>
      </c>
      <c r="AZ518" s="144">
        <f t="shared" si="52"/>
        <v>0</v>
      </c>
      <c r="BA518" s="54">
        <f t="shared" si="53"/>
        <v>35.48142204912363</v>
      </c>
      <c r="BB518" s="54">
        <f t="shared" si="54"/>
        <v>17.635577950876375</v>
      </c>
    </row>
    <row r="519" spans="1:54" x14ac:dyDescent="0.25">
      <c r="A519" s="3">
        <v>40943</v>
      </c>
      <c r="B519" s="77">
        <v>7741.24</v>
      </c>
      <c r="C519" s="77">
        <v>1468.19849</v>
      </c>
      <c r="D519" s="77">
        <v>-15.7882</v>
      </c>
      <c r="E519" s="77">
        <f t="shared" si="49"/>
        <v>620.36869999999999</v>
      </c>
      <c r="F519" s="77">
        <v>7.1661000000000001</v>
      </c>
      <c r="G519" s="77">
        <v>8.8839000000000006</v>
      </c>
      <c r="H519">
        <v>0</v>
      </c>
      <c r="I519" s="78">
        <v>7735</v>
      </c>
      <c r="J519">
        <v>201202</v>
      </c>
      <c r="K519" s="78">
        <v>7735</v>
      </c>
      <c r="L519" s="77">
        <f t="shared" si="55"/>
        <v>-6.2399999999997817</v>
      </c>
      <c r="M519" s="78">
        <v>11590</v>
      </c>
      <c r="N519" s="78">
        <v>178.38777999999999</v>
      </c>
      <c r="O519" s="78">
        <v>1559</v>
      </c>
      <c r="P519" s="78">
        <v>6.0395799999999999</v>
      </c>
      <c r="Q519" s="144">
        <v>11979.75</v>
      </c>
      <c r="R519" s="78">
        <v>556</v>
      </c>
      <c r="S519" s="78">
        <v>6073</v>
      </c>
      <c r="T519" s="78">
        <v>561</v>
      </c>
      <c r="U519" s="78">
        <v>32658</v>
      </c>
      <c r="V519" s="219">
        <v>-1.7178026823442955E-2</v>
      </c>
      <c r="W519" s="78">
        <v>12163</v>
      </c>
      <c r="X519" s="78">
        <v>6486</v>
      </c>
      <c r="Y519" s="78">
        <v>15684</v>
      </c>
      <c r="Z519" s="78">
        <v>10524</v>
      </c>
      <c r="AA519" s="78">
        <v>80.41</v>
      </c>
      <c r="AB519" s="78">
        <v>123.25</v>
      </c>
      <c r="AC519" s="78">
        <v>90919</v>
      </c>
      <c r="AD519" s="104">
        <v>7.9605499999999996</v>
      </c>
      <c r="AE519" s="78">
        <v>-27114</v>
      </c>
      <c r="AF519" s="104">
        <v>6.6657200000000003</v>
      </c>
      <c r="AG519" s="78">
        <v>-46917</v>
      </c>
      <c r="AH519" s="104">
        <v>-4.0762799999999997</v>
      </c>
      <c r="AI519" s="78">
        <v>-71291</v>
      </c>
      <c r="AJ519" s="104">
        <v>-6.5520199999999997</v>
      </c>
      <c r="AK519" s="78">
        <v>7700</v>
      </c>
      <c r="AL519" s="78">
        <v>7400</v>
      </c>
      <c r="AM519" s="8">
        <v>7700</v>
      </c>
      <c r="AN519" s="78">
        <v>188</v>
      </c>
      <c r="AO519" s="78">
        <v>8000</v>
      </c>
      <c r="AP519" s="78">
        <v>7000</v>
      </c>
      <c r="AQ519" s="78">
        <v>7700</v>
      </c>
      <c r="AR519" s="78">
        <v>399</v>
      </c>
      <c r="AS519" s="78">
        <v>0</v>
      </c>
      <c r="AT519" s="78">
        <v>0</v>
      </c>
      <c r="AU519" s="78">
        <v>0</v>
      </c>
      <c r="AV519" s="78">
        <v>0</v>
      </c>
      <c r="AW519" s="77">
        <v>19.87</v>
      </c>
      <c r="AX519" s="144">
        <f t="shared" si="50"/>
        <v>0</v>
      </c>
      <c r="AY519" s="144">
        <f t="shared" si="51"/>
        <v>0</v>
      </c>
      <c r="AZ519" s="144">
        <f t="shared" si="52"/>
        <v>0</v>
      </c>
      <c r="BA519" s="54">
        <f t="shared" si="53"/>
        <v>35.413758284367894</v>
      </c>
      <c r="BB519" s="54">
        <f t="shared" si="54"/>
        <v>16.781241715632099</v>
      </c>
    </row>
    <row r="520" spans="1:54" x14ac:dyDescent="0.25">
      <c r="A520" s="3">
        <v>40945</v>
      </c>
      <c r="B520" s="77">
        <v>7687.98</v>
      </c>
      <c r="C520" s="77">
        <v>1229.36868</v>
      </c>
      <c r="D520" s="77">
        <v>34.735799999999998</v>
      </c>
      <c r="E520" s="77">
        <f t="shared" si="49"/>
        <v>605.30510000000015</v>
      </c>
      <c r="F520" s="77">
        <v>3.8744000000000001</v>
      </c>
      <c r="G520" s="77">
        <v>-3.7391000000000001</v>
      </c>
      <c r="H520">
        <v>0</v>
      </c>
      <c r="I520" s="78">
        <v>7685</v>
      </c>
      <c r="J520">
        <v>201202</v>
      </c>
      <c r="K520" s="78">
        <v>7685</v>
      </c>
      <c r="L520" s="77">
        <f t="shared" si="55"/>
        <v>-2.9799999999995634</v>
      </c>
      <c r="M520" s="78">
        <v>11982</v>
      </c>
      <c r="N520" s="78">
        <v>183.26902999999999</v>
      </c>
      <c r="O520" s="78">
        <v>447</v>
      </c>
      <c r="P520" s="78">
        <v>1.7259</v>
      </c>
      <c r="Q520" s="144">
        <v>12093.75</v>
      </c>
      <c r="R520" s="78">
        <v>513</v>
      </c>
      <c r="S520" s="78">
        <v>4880</v>
      </c>
      <c r="T520" s="78">
        <v>-615</v>
      </c>
      <c r="U520" s="78">
        <v>32521</v>
      </c>
      <c r="V520" s="219">
        <v>1.8910857599704806E-2</v>
      </c>
      <c r="W520" s="78">
        <v>12413</v>
      </c>
      <c r="X520" s="78">
        <v>8913</v>
      </c>
      <c r="Y520" s="78">
        <v>16081</v>
      </c>
      <c r="Z520" s="78">
        <v>8140</v>
      </c>
      <c r="AA520" s="78">
        <v>100.71</v>
      </c>
      <c r="AB520" s="78">
        <v>120.23</v>
      </c>
      <c r="AC520" s="78">
        <v>97125</v>
      </c>
      <c r="AD520" s="104">
        <v>7.0914200000000003</v>
      </c>
      <c r="AE520" s="78">
        <v>-18832</v>
      </c>
      <c r="AF520" s="104">
        <v>6.9993699999999999</v>
      </c>
      <c r="AG520" s="78">
        <v>-50023</v>
      </c>
      <c r="AH520" s="104">
        <v>-3.5094599999999998</v>
      </c>
      <c r="AI520" s="78">
        <v>-73367</v>
      </c>
      <c r="AJ520" s="104">
        <v>-6.7575900000000004</v>
      </c>
      <c r="AK520" s="78">
        <v>7700</v>
      </c>
      <c r="AL520" s="78">
        <v>7400</v>
      </c>
      <c r="AM520" s="8">
        <v>7700</v>
      </c>
      <c r="AN520" s="78">
        <v>174</v>
      </c>
      <c r="AO520" s="78">
        <v>8000</v>
      </c>
      <c r="AP520" s="78">
        <v>7000</v>
      </c>
      <c r="AQ520" s="78">
        <v>7700</v>
      </c>
      <c r="AR520" s="78">
        <v>405</v>
      </c>
      <c r="AS520" s="78">
        <v>0</v>
      </c>
      <c r="AT520" s="78">
        <v>0</v>
      </c>
      <c r="AU520" s="78">
        <v>0</v>
      </c>
      <c r="AV520" s="78">
        <v>0</v>
      </c>
      <c r="AW520" s="77">
        <v>20.61</v>
      </c>
      <c r="AX520" s="144">
        <f t="shared" si="50"/>
        <v>0.13</v>
      </c>
      <c r="AY520" s="144">
        <f t="shared" si="51"/>
        <v>0.08</v>
      </c>
      <c r="AZ520" s="144">
        <f t="shared" si="52"/>
        <v>0.04</v>
      </c>
      <c r="BA520" s="54">
        <f t="shared" si="53"/>
        <v>35.223917326387934</v>
      </c>
      <c r="BB520" s="54">
        <f t="shared" si="54"/>
        <v>16.154082673612066</v>
      </c>
    </row>
    <row r="521" spans="1:54" x14ac:dyDescent="0.25">
      <c r="A521" s="3">
        <v>40946</v>
      </c>
      <c r="B521" s="77">
        <v>7707.44</v>
      </c>
      <c r="C521" s="77">
        <v>1240.86186</v>
      </c>
      <c r="D521" s="77">
        <v>65.043000000000006</v>
      </c>
      <c r="E521" s="77">
        <f t="shared" si="49"/>
        <v>683.56479999999999</v>
      </c>
      <c r="F521" s="77">
        <v>-6.7404999999999999</v>
      </c>
      <c r="G521" s="77">
        <v>4.1166</v>
      </c>
      <c r="H521">
        <v>0</v>
      </c>
      <c r="I521" s="78">
        <v>7722</v>
      </c>
      <c r="J521">
        <v>201202</v>
      </c>
      <c r="K521" s="78">
        <v>7722</v>
      </c>
      <c r="L521" s="77">
        <f t="shared" si="55"/>
        <v>14.5600000000004</v>
      </c>
      <c r="M521" s="78">
        <v>15117</v>
      </c>
      <c r="N521" s="78">
        <v>232.52394000000001</v>
      </c>
      <c r="O521" s="78">
        <v>288</v>
      </c>
      <c r="P521" s="78">
        <v>1.1191500000000001</v>
      </c>
      <c r="Q521" s="144">
        <v>15189</v>
      </c>
      <c r="R521" s="78">
        <v>444</v>
      </c>
      <c r="S521" s="78">
        <v>4765</v>
      </c>
      <c r="T521" s="78">
        <v>-532</v>
      </c>
      <c r="U521" s="78">
        <v>34429</v>
      </c>
      <c r="V521" s="219">
        <v>1.5452089808010688E-2</v>
      </c>
      <c r="W521" s="78">
        <v>12280</v>
      </c>
      <c r="X521" s="78">
        <v>8383</v>
      </c>
      <c r="Y521" s="78">
        <v>16828</v>
      </c>
      <c r="Z521" s="78">
        <v>11473</v>
      </c>
      <c r="AA521" s="78">
        <v>91.9</v>
      </c>
      <c r="AB521" s="78">
        <v>120.54</v>
      </c>
      <c r="AC521" s="78">
        <v>98480</v>
      </c>
      <c r="AD521" s="104">
        <v>7.5082800000000001</v>
      </c>
      <c r="AE521" s="78">
        <v>-20812</v>
      </c>
      <c r="AF521" s="104">
        <v>6.7311699999999997</v>
      </c>
      <c r="AG521" s="78">
        <v>-50847</v>
      </c>
      <c r="AH521" s="104">
        <v>-3.5606100000000001</v>
      </c>
      <c r="AI521" s="78">
        <v>-76046</v>
      </c>
      <c r="AJ521" s="104">
        <v>-6.5618400000000001</v>
      </c>
      <c r="AK521" s="78">
        <v>7700</v>
      </c>
      <c r="AL521" s="78">
        <v>7500</v>
      </c>
      <c r="AM521" s="8">
        <v>7700</v>
      </c>
      <c r="AN521" s="78">
        <v>159</v>
      </c>
      <c r="AO521" s="78">
        <v>8000</v>
      </c>
      <c r="AP521" s="78">
        <v>7000</v>
      </c>
      <c r="AQ521" s="78">
        <v>7700</v>
      </c>
      <c r="AR521" s="78">
        <v>394</v>
      </c>
      <c r="AS521" s="78">
        <v>0</v>
      </c>
      <c r="AT521" s="78">
        <v>0</v>
      </c>
      <c r="AU521" s="78">
        <v>0</v>
      </c>
      <c r="AV521" s="78">
        <v>0</v>
      </c>
      <c r="AW521" s="77">
        <v>20.16</v>
      </c>
      <c r="AX521" s="144">
        <f t="shared" si="50"/>
        <v>0.06</v>
      </c>
      <c r="AY521" s="144">
        <f t="shared" si="51"/>
        <v>0.04</v>
      </c>
      <c r="AZ521" s="144">
        <f t="shared" si="52"/>
        <v>0.02</v>
      </c>
      <c r="BA521" s="54">
        <f t="shared" si="53"/>
        <v>34.78213548942653</v>
      </c>
      <c r="BB521" s="54">
        <f t="shared" si="54"/>
        <v>15.593864510573475</v>
      </c>
    </row>
    <row r="522" spans="1:54" x14ac:dyDescent="0.25">
      <c r="A522" s="3">
        <v>40947</v>
      </c>
      <c r="B522" s="77">
        <v>7869.91</v>
      </c>
      <c r="C522" s="77">
        <v>1617.2382299999999</v>
      </c>
      <c r="D522" s="77">
        <v>113.90260000000001</v>
      </c>
      <c r="E522" s="77">
        <f t="shared" si="49"/>
        <v>743.06990000000008</v>
      </c>
      <c r="F522" s="77">
        <v>3.2848000000000002</v>
      </c>
      <c r="G522" s="77">
        <v>21.9053</v>
      </c>
      <c r="H522">
        <v>0</v>
      </c>
      <c r="I522" s="78">
        <v>7890</v>
      </c>
      <c r="J522">
        <v>201202</v>
      </c>
      <c r="K522" s="78">
        <v>7890</v>
      </c>
      <c r="L522" s="77">
        <f t="shared" si="55"/>
        <v>20.090000000000146</v>
      </c>
      <c r="M522" s="78">
        <v>13501</v>
      </c>
      <c r="N522" s="78">
        <v>212.11265</v>
      </c>
      <c r="O522" s="78">
        <v>-36</v>
      </c>
      <c r="P522" s="78">
        <v>-0.13669999999999999</v>
      </c>
      <c r="Q522" s="144">
        <v>13492</v>
      </c>
      <c r="R522" s="78">
        <v>475</v>
      </c>
      <c r="S522" s="78">
        <v>6666</v>
      </c>
      <c r="T522" s="78">
        <v>-917</v>
      </c>
      <c r="U522" s="78">
        <v>38398</v>
      </c>
      <c r="V522" s="219">
        <v>2.3881452158966612E-2</v>
      </c>
      <c r="W522" s="78">
        <v>13770</v>
      </c>
      <c r="X522" s="78">
        <v>6179</v>
      </c>
      <c r="Y522" s="78">
        <v>16714</v>
      </c>
      <c r="Z522" s="78">
        <v>7125</v>
      </c>
      <c r="AA522" s="78">
        <v>79.709999999999994</v>
      </c>
      <c r="AB522" s="78">
        <v>127.94</v>
      </c>
      <c r="AC522" s="78">
        <v>86783</v>
      </c>
      <c r="AD522" s="104">
        <v>10.97411</v>
      </c>
      <c r="AE522" s="78">
        <v>-24690</v>
      </c>
      <c r="AF522" s="104">
        <v>6.3438299999999996</v>
      </c>
      <c r="AG522" s="78">
        <v>-55268</v>
      </c>
      <c r="AH522" s="104">
        <v>-5.9897999999999998</v>
      </c>
      <c r="AI522" s="78">
        <v>-80536</v>
      </c>
      <c r="AJ522" s="104">
        <v>-6.0789799999999996</v>
      </c>
      <c r="AK522" s="78">
        <v>7900</v>
      </c>
      <c r="AL522" s="78">
        <v>7500</v>
      </c>
      <c r="AM522" s="8">
        <v>7900</v>
      </c>
      <c r="AN522" s="78">
        <v>158</v>
      </c>
      <c r="AO522" s="78">
        <v>8000</v>
      </c>
      <c r="AP522" s="78">
        <v>7000</v>
      </c>
      <c r="AQ522" s="78">
        <v>7900</v>
      </c>
      <c r="AR522" s="78">
        <v>397</v>
      </c>
      <c r="AS522" s="78">
        <v>0</v>
      </c>
      <c r="AT522" s="78">
        <v>0</v>
      </c>
      <c r="AU522" s="78">
        <v>0</v>
      </c>
      <c r="AV522" s="78">
        <v>0</v>
      </c>
      <c r="AW522" s="77">
        <v>20.52</v>
      </c>
      <c r="AX522" s="144">
        <f t="shared" si="50"/>
        <v>0.17</v>
      </c>
      <c r="AY522" s="144">
        <f t="shared" si="51"/>
        <v>0.1</v>
      </c>
      <c r="AZ522" s="144">
        <f t="shared" si="52"/>
        <v>0.05</v>
      </c>
      <c r="BA522" s="54">
        <f t="shared" si="53"/>
        <v>34.284566915328348</v>
      </c>
      <c r="BB522" s="54">
        <f t="shared" si="54"/>
        <v>15.168433084671655</v>
      </c>
    </row>
    <row r="523" spans="1:54" x14ac:dyDescent="0.25">
      <c r="A523" s="3">
        <v>40948</v>
      </c>
      <c r="B523" s="77">
        <v>7910.78</v>
      </c>
      <c r="C523" s="77">
        <v>1719.1179500000001</v>
      </c>
      <c r="D523" s="77">
        <v>45.245399999999997</v>
      </c>
      <c r="E523" s="77">
        <f t="shared" si="49"/>
        <v>802.00590000000011</v>
      </c>
      <c r="F523" s="77">
        <v>-1.7538999999999998</v>
      </c>
      <c r="G523" s="77">
        <v>10.861099999999999</v>
      </c>
      <c r="H523">
        <v>0</v>
      </c>
      <c r="I523" s="78">
        <v>7923</v>
      </c>
      <c r="J523">
        <v>201202</v>
      </c>
      <c r="K523" s="78">
        <v>7923</v>
      </c>
      <c r="L523" s="77">
        <f t="shared" si="55"/>
        <v>12.220000000000255</v>
      </c>
      <c r="M523" s="78">
        <v>11282</v>
      </c>
      <c r="N523" s="78">
        <v>177.83265</v>
      </c>
      <c r="O523" s="78">
        <v>-1297</v>
      </c>
      <c r="P523" s="78">
        <v>-5.1373199999999999</v>
      </c>
      <c r="Q523" s="144">
        <v>10957.75</v>
      </c>
      <c r="R523" s="78">
        <v>410</v>
      </c>
      <c r="S523" s="78">
        <v>8544</v>
      </c>
      <c r="T523" s="78">
        <v>-2057</v>
      </c>
      <c r="U523" s="78">
        <v>39756</v>
      </c>
      <c r="V523" s="219">
        <v>5.1740617768387162E-2</v>
      </c>
      <c r="W523" s="78">
        <v>13044</v>
      </c>
      <c r="X523" s="78">
        <v>5362</v>
      </c>
      <c r="Y523" s="78">
        <v>15939</v>
      </c>
      <c r="Z523" s="78">
        <v>5992</v>
      </c>
      <c r="AA523" s="78">
        <v>87.84</v>
      </c>
      <c r="AB523" s="78">
        <v>131.71</v>
      </c>
      <c r="AC523" s="78">
        <v>85195</v>
      </c>
      <c r="AD523" s="104">
        <v>11.058770000000001</v>
      </c>
      <c r="AE523" s="78">
        <v>-29431</v>
      </c>
      <c r="AF523" s="104">
        <v>6.2403399999999998</v>
      </c>
      <c r="AG523" s="78">
        <v>-65552</v>
      </c>
      <c r="AH523" s="104">
        <v>-6.6079999999999997</v>
      </c>
      <c r="AI523" s="78">
        <v>-78830</v>
      </c>
      <c r="AJ523" s="104">
        <v>-5.7233400000000003</v>
      </c>
      <c r="AK523" s="78">
        <v>7900</v>
      </c>
      <c r="AL523" s="78">
        <v>7600</v>
      </c>
      <c r="AM523" s="8">
        <v>7900</v>
      </c>
      <c r="AN523" s="78">
        <v>154</v>
      </c>
      <c r="AO523" s="78">
        <v>8000</v>
      </c>
      <c r="AP523" s="78">
        <v>7000</v>
      </c>
      <c r="AQ523" s="78">
        <v>7900</v>
      </c>
      <c r="AR523" s="78">
        <v>401</v>
      </c>
      <c r="AS523" s="78">
        <v>0</v>
      </c>
      <c r="AT523" s="78">
        <v>0</v>
      </c>
      <c r="AU523" s="78">
        <v>0</v>
      </c>
      <c r="AV523" s="78">
        <v>0</v>
      </c>
      <c r="AW523" s="77">
        <v>20.74</v>
      </c>
      <c r="AX523" s="144">
        <f t="shared" si="50"/>
        <v>0.24</v>
      </c>
      <c r="AY523" s="144">
        <f t="shared" si="51"/>
        <v>0.14000000000000001</v>
      </c>
      <c r="AZ523" s="144">
        <f t="shared" si="52"/>
        <v>7.0000000000000007E-2</v>
      </c>
      <c r="BA523" s="54">
        <f t="shared" si="53"/>
        <v>33.763618331333035</v>
      </c>
      <c r="BB523" s="54">
        <f t="shared" si="54"/>
        <v>14.835381668666965</v>
      </c>
    </row>
    <row r="524" spans="1:54" x14ac:dyDescent="0.25">
      <c r="A524" s="3">
        <v>40949</v>
      </c>
      <c r="B524" s="77">
        <v>7862.27</v>
      </c>
      <c r="C524" s="77">
        <v>1503.3267499999999</v>
      </c>
      <c r="D524" s="77">
        <v>-32.070999999999998</v>
      </c>
      <c r="E524" s="77">
        <f t="shared" si="49"/>
        <v>772.40600000000006</v>
      </c>
      <c r="F524" s="77">
        <v>-11.279500000000001</v>
      </c>
      <c r="G524" s="77">
        <v>-7.3953999999999995</v>
      </c>
      <c r="H524">
        <v>0</v>
      </c>
      <c r="I524" s="78">
        <v>7866</v>
      </c>
      <c r="J524">
        <v>201202</v>
      </c>
      <c r="K524" s="78">
        <v>7866</v>
      </c>
      <c r="L524" s="77">
        <f t="shared" si="55"/>
        <v>3.7299999999995634</v>
      </c>
      <c r="M524" s="78">
        <v>8512</v>
      </c>
      <c r="N524" s="78">
        <v>132.95642000000001</v>
      </c>
      <c r="O524" s="78">
        <v>-3371</v>
      </c>
      <c r="P524" s="78">
        <v>-13.25511</v>
      </c>
      <c r="Q524" s="144">
        <v>7669.25</v>
      </c>
      <c r="R524" s="78">
        <v>391</v>
      </c>
      <c r="S524" s="78">
        <v>6177</v>
      </c>
      <c r="T524" s="78">
        <v>-4925</v>
      </c>
      <c r="U524" s="78">
        <v>40249</v>
      </c>
      <c r="V524" s="219">
        <v>0.12236328852890756</v>
      </c>
      <c r="W524" s="78">
        <v>12183</v>
      </c>
      <c r="X524" s="78">
        <v>4925</v>
      </c>
      <c r="Y524" s="78">
        <v>14711</v>
      </c>
      <c r="Z524" s="78">
        <v>4399</v>
      </c>
      <c r="AA524" s="78">
        <v>74.819999999999993</v>
      </c>
      <c r="AB524" s="78">
        <v>131.41999999999999</v>
      </c>
      <c r="AC524" s="78">
        <v>91148</v>
      </c>
      <c r="AD524" s="104">
        <v>9.7419100000000007</v>
      </c>
      <c r="AE524" s="78">
        <v>-14445</v>
      </c>
      <c r="AF524" s="104">
        <v>6.4703799999999996</v>
      </c>
      <c r="AG524" s="78">
        <v>-64886</v>
      </c>
      <c r="AH524" s="104">
        <v>-5.4523400000000004</v>
      </c>
      <c r="AI524" s="78">
        <v>-88109</v>
      </c>
      <c r="AJ524" s="104">
        <v>-6.0405800000000003</v>
      </c>
      <c r="AK524" s="78">
        <v>8000</v>
      </c>
      <c r="AL524" s="78">
        <v>7600</v>
      </c>
      <c r="AM524" s="8">
        <v>7900</v>
      </c>
      <c r="AN524" s="78">
        <v>119</v>
      </c>
      <c r="AO524" s="78">
        <v>8000</v>
      </c>
      <c r="AP524" s="78">
        <v>7000</v>
      </c>
      <c r="AQ524" s="78">
        <v>7900</v>
      </c>
      <c r="AR524" s="78">
        <v>391</v>
      </c>
      <c r="AS524" s="78">
        <v>0</v>
      </c>
      <c r="AT524" s="78">
        <v>0</v>
      </c>
      <c r="AU524" s="78">
        <v>0</v>
      </c>
      <c r="AV524" s="78">
        <v>0</v>
      </c>
      <c r="AW524" s="77">
        <v>20.350000000000001</v>
      </c>
      <c r="AX524" s="144">
        <f t="shared" si="50"/>
        <v>0.13</v>
      </c>
      <c r="AY524" s="144">
        <f t="shared" si="51"/>
        <v>0.08</v>
      </c>
      <c r="AZ524" s="144">
        <f t="shared" si="52"/>
        <v>0.04</v>
      </c>
      <c r="BA524" s="54">
        <f t="shared" si="53"/>
        <v>33.258768856473552</v>
      </c>
      <c r="BB524" s="54">
        <f t="shared" si="54"/>
        <v>14.501231143526455</v>
      </c>
    </row>
    <row r="525" spans="1:54" x14ac:dyDescent="0.25">
      <c r="A525" s="3">
        <v>40952</v>
      </c>
      <c r="B525" s="77">
        <v>7912.91</v>
      </c>
      <c r="C525" s="77">
        <v>1375.0217</v>
      </c>
      <c r="D525" s="77">
        <v>-43.758000000000003</v>
      </c>
      <c r="E525" s="77">
        <f t="shared" si="49"/>
        <v>760.47200000000009</v>
      </c>
      <c r="F525" s="77">
        <v>-8.0051000000000005</v>
      </c>
      <c r="G525" s="77">
        <v>18.859100000000002</v>
      </c>
      <c r="H525">
        <v>0</v>
      </c>
      <c r="I525" s="78">
        <v>7907</v>
      </c>
      <c r="J525">
        <v>201202</v>
      </c>
      <c r="K525" s="78">
        <v>7907</v>
      </c>
      <c r="L525" s="77">
        <f t="shared" si="55"/>
        <v>-5.9099999999998545</v>
      </c>
      <c r="M525" s="78">
        <v>9867</v>
      </c>
      <c r="N525" s="78">
        <v>155.08132000000001</v>
      </c>
      <c r="O525" s="78">
        <v>-1935</v>
      </c>
      <c r="P525" s="78">
        <v>-7.63483</v>
      </c>
      <c r="Q525" s="144">
        <v>9383.25</v>
      </c>
      <c r="R525" s="78">
        <v>330</v>
      </c>
      <c r="S525" s="78">
        <v>4742</v>
      </c>
      <c r="T525" s="78">
        <v>-3740</v>
      </c>
      <c r="U525" s="78">
        <v>39820</v>
      </c>
      <c r="V525" s="219">
        <v>9.3922651933701654E-2</v>
      </c>
      <c r="W525" s="78">
        <v>10242</v>
      </c>
      <c r="X525" s="78">
        <v>2848</v>
      </c>
      <c r="Y525" s="78">
        <v>12048</v>
      </c>
      <c r="Z525" s="78">
        <v>3836</v>
      </c>
      <c r="AA525" s="78">
        <v>92.16</v>
      </c>
      <c r="AB525" s="78">
        <v>131.52000000000001</v>
      </c>
      <c r="AC525" s="78">
        <v>89795</v>
      </c>
      <c r="AD525" s="104">
        <v>10.46313</v>
      </c>
      <c r="AE525" s="78">
        <v>-17816</v>
      </c>
      <c r="AF525" s="104">
        <v>6.3492800000000003</v>
      </c>
      <c r="AG525" s="78">
        <v>-60290</v>
      </c>
      <c r="AH525" s="104">
        <v>-5.6649799999999999</v>
      </c>
      <c r="AI525" s="78">
        <v>-96258</v>
      </c>
      <c r="AJ525" s="104">
        <v>-6.0041700000000002</v>
      </c>
      <c r="AK525" s="78">
        <v>8000</v>
      </c>
      <c r="AL525" s="78">
        <v>7600</v>
      </c>
      <c r="AM525" s="8">
        <v>7900</v>
      </c>
      <c r="AN525" s="78">
        <v>91.5</v>
      </c>
      <c r="AO525" s="78">
        <v>8000</v>
      </c>
      <c r="AP525" s="78">
        <v>7000</v>
      </c>
      <c r="AQ525" s="78">
        <v>7900</v>
      </c>
      <c r="AR525" s="78">
        <v>375</v>
      </c>
      <c r="AS525" s="78">
        <v>0</v>
      </c>
      <c r="AT525" s="78">
        <v>0</v>
      </c>
      <c r="AU525" s="78">
        <v>0</v>
      </c>
      <c r="AV525" s="78">
        <v>0</v>
      </c>
      <c r="AW525" s="77">
        <v>20.47</v>
      </c>
      <c r="AX525" s="144">
        <f t="shared" si="50"/>
        <v>0.2</v>
      </c>
      <c r="AY525" s="144">
        <f t="shared" si="51"/>
        <v>0.12</v>
      </c>
      <c r="AZ525" s="144">
        <f t="shared" si="52"/>
        <v>0.06</v>
      </c>
      <c r="BA525" s="54">
        <f t="shared" si="53"/>
        <v>32.609383581947924</v>
      </c>
      <c r="BB525" s="54">
        <f t="shared" si="54"/>
        <v>14.288616418052083</v>
      </c>
    </row>
    <row r="526" spans="1:54" x14ac:dyDescent="0.25">
      <c r="A526" s="3">
        <v>40953</v>
      </c>
      <c r="B526" s="77">
        <v>7884.08</v>
      </c>
      <c r="C526" s="77">
        <v>1397.60724</v>
      </c>
      <c r="D526" s="77">
        <v>22.6934</v>
      </c>
      <c r="E526" s="77">
        <f t="shared" si="49"/>
        <v>780.28850000000011</v>
      </c>
      <c r="F526" s="77">
        <v>-1.4206999999999999</v>
      </c>
      <c r="G526" s="77">
        <v>-16.684899999999999</v>
      </c>
      <c r="H526">
        <v>0</v>
      </c>
      <c r="I526" s="78">
        <v>7874</v>
      </c>
      <c r="J526">
        <v>201202</v>
      </c>
      <c r="K526" s="78">
        <v>7874</v>
      </c>
      <c r="L526" s="77">
        <f t="shared" si="55"/>
        <v>-10.079999999999927</v>
      </c>
      <c r="M526" s="78">
        <v>7155</v>
      </c>
      <c r="N526" s="78">
        <v>111.78163000000001</v>
      </c>
      <c r="O526" s="78">
        <v>-161</v>
      </c>
      <c r="P526" s="78">
        <v>-0.62163999999999997</v>
      </c>
      <c r="Q526" s="144">
        <v>7114.75</v>
      </c>
      <c r="R526" s="78">
        <v>227</v>
      </c>
      <c r="S526" s="78">
        <v>8001</v>
      </c>
      <c r="T526" s="78">
        <v>-1141</v>
      </c>
      <c r="U526" s="78">
        <v>36187</v>
      </c>
      <c r="V526" s="219">
        <v>3.1530660181833252E-2</v>
      </c>
      <c r="W526" s="78">
        <v>9488</v>
      </c>
      <c r="X526" s="78">
        <v>2358</v>
      </c>
      <c r="Y526" s="78">
        <v>12763</v>
      </c>
      <c r="Z526" s="78">
        <v>2858</v>
      </c>
      <c r="AA526" s="78">
        <v>88.11</v>
      </c>
      <c r="AB526" s="78">
        <v>125.91</v>
      </c>
      <c r="AC526" s="78">
        <v>88450</v>
      </c>
      <c r="AD526" s="104">
        <v>9.2146600000000003</v>
      </c>
      <c r="AE526" s="78">
        <v>-18210</v>
      </c>
      <c r="AF526" s="104">
        <v>6.2787199999999999</v>
      </c>
      <c r="AG526" s="78">
        <v>-81174</v>
      </c>
      <c r="AH526" s="104">
        <v>-5.8822900000000002</v>
      </c>
      <c r="AI526" s="78">
        <v>-88328</v>
      </c>
      <c r="AJ526" s="104">
        <v>-5.73712</v>
      </c>
      <c r="AK526" s="78">
        <v>8000</v>
      </c>
      <c r="AL526" s="78">
        <v>7700</v>
      </c>
      <c r="AM526" s="8">
        <v>7900</v>
      </c>
      <c r="AN526" s="78">
        <v>73</v>
      </c>
      <c r="AO526" s="78">
        <v>8200</v>
      </c>
      <c r="AP526" s="78">
        <v>7000</v>
      </c>
      <c r="AQ526" s="78">
        <v>7900</v>
      </c>
      <c r="AR526" s="78">
        <v>359</v>
      </c>
      <c r="AS526" s="78">
        <v>0</v>
      </c>
      <c r="AT526" s="78">
        <v>0</v>
      </c>
      <c r="AU526" s="78">
        <v>0</v>
      </c>
      <c r="AV526" s="78">
        <v>0</v>
      </c>
      <c r="AW526" s="77">
        <v>20.29</v>
      </c>
      <c r="AX526" s="144">
        <f t="shared" si="50"/>
        <v>0.13</v>
      </c>
      <c r="AY526" s="144">
        <f t="shared" si="51"/>
        <v>0.08</v>
      </c>
      <c r="AZ526" s="144">
        <f t="shared" si="52"/>
        <v>0.04</v>
      </c>
      <c r="BA526" s="54">
        <f t="shared" si="53"/>
        <v>31.635942719589124</v>
      </c>
      <c r="BB526" s="54">
        <f t="shared" si="54"/>
        <v>14.271057280410885</v>
      </c>
    </row>
    <row r="527" spans="1:54" x14ac:dyDescent="0.25">
      <c r="A527" s="3">
        <v>40954</v>
      </c>
      <c r="B527" s="77">
        <v>8005.24</v>
      </c>
      <c r="C527" s="77">
        <v>1586.5254199999999</v>
      </c>
      <c r="D527" s="77">
        <v>99.209099999999992</v>
      </c>
      <c r="E527" s="77">
        <f t="shared" si="49"/>
        <v>779.26809999999989</v>
      </c>
      <c r="F527" s="77">
        <v>-10.668199999999999</v>
      </c>
      <c r="G527" s="77">
        <v>22.291900000000002</v>
      </c>
      <c r="H527" t="s">
        <v>1631</v>
      </c>
      <c r="I527" s="78">
        <v>8006</v>
      </c>
      <c r="J527">
        <v>201203</v>
      </c>
      <c r="K527" s="78">
        <v>8016</v>
      </c>
      <c r="L527" s="77">
        <f t="shared" si="55"/>
        <v>10.760000000000218</v>
      </c>
      <c r="M527" s="78">
        <v>11738</v>
      </c>
      <c r="N527" s="78">
        <v>187.22798</v>
      </c>
      <c r="O527" s="78">
        <v>5846</v>
      </c>
      <c r="P527" s="78">
        <v>23.430869999999999</v>
      </c>
      <c r="Q527" s="144">
        <v>13199.5</v>
      </c>
      <c r="R527" s="78">
        <v>333</v>
      </c>
      <c r="S527" s="78">
        <v>945</v>
      </c>
      <c r="T527" s="78">
        <v>6646</v>
      </c>
      <c r="U527" s="78">
        <v>22643</v>
      </c>
      <c r="V527" s="219">
        <v>-0.29351234377070179</v>
      </c>
      <c r="W527" s="78">
        <v>7459</v>
      </c>
      <c r="X527" s="78">
        <v>6788</v>
      </c>
      <c r="Y527" s="78">
        <v>8883</v>
      </c>
      <c r="Z527" s="78">
        <v>7110</v>
      </c>
      <c r="AA527" s="78">
        <v>65.27</v>
      </c>
      <c r="AB527" s="78">
        <v>144.1</v>
      </c>
      <c r="AC527" s="78">
        <v>66565</v>
      </c>
      <c r="AD527" s="104">
        <v>6.5132399999999997</v>
      </c>
      <c r="AE527" s="78">
        <v>26286</v>
      </c>
      <c r="AF527" s="104">
        <v>5.9625899999999996</v>
      </c>
      <c r="AG527" s="78">
        <v>-23840</v>
      </c>
      <c r="AH527" s="104">
        <v>-2.9366400000000001</v>
      </c>
      <c r="AI527" s="78">
        <v>1144</v>
      </c>
      <c r="AJ527" s="104">
        <v>-5.4943200000000001</v>
      </c>
      <c r="AK527" s="78">
        <v>8200</v>
      </c>
      <c r="AL527" s="78">
        <v>7000</v>
      </c>
      <c r="AM527" s="8">
        <v>8000</v>
      </c>
      <c r="AN527" s="78">
        <v>358</v>
      </c>
      <c r="AO527" s="78">
        <v>8000</v>
      </c>
      <c r="AP527" s="78">
        <v>5200</v>
      </c>
      <c r="AQ527" s="78">
        <v>8000</v>
      </c>
      <c r="AR527" s="78">
        <v>704</v>
      </c>
      <c r="AS527" s="78">
        <v>0</v>
      </c>
      <c r="AT527" s="78">
        <v>0</v>
      </c>
      <c r="AU527" s="78">
        <v>0</v>
      </c>
      <c r="AV527" s="78">
        <v>0</v>
      </c>
      <c r="AW527" s="77">
        <v>19.91</v>
      </c>
      <c r="AX527" s="144">
        <f t="shared" si="50"/>
        <v>0.03</v>
      </c>
      <c r="AY527" s="144">
        <f t="shared" si="51"/>
        <v>0.02</v>
      </c>
      <c r="AZ527" s="144">
        <f t="shared" si="52"/>
        <v>0.01</v>
      </c>
      <c r="BA527" s="54">
        <f t="shared" si="53"/>
        <v>30.654846206368582</v>
      </c>
      <c r="BB527" s="54">
        <f t="shared" si="54"/>
        <v>14.282153793631428</v>
      </c>
    </row>
    <row r="528" spans="1:54" x14ac:dyDescent="0.25">
      <c r="A528" s="3">
        <v>40955</v>
      </c>
      <c r="B528" s="77">
        <v>7869.7</v>
      </c>
      <c r="C528" s="77">
        <v>1607.1890599999999</v>
      </c>
      <c r="D528" s="77">
        <v>-13.0448</v>
      </c>
      <c r="E528" s="77">
        <f t="shared" si="49"/>
        <v>744.02240000000006</v>
      </c>
      <c r="F528" s="77">
        <v>-4.1361999999999997</v>
      </c>
      <c r="G528" s="77">
        <v>-15.717000000000001</v>
      </c>
      <c r="H528">
        <v>0</v>
      </c>
      <c r="I528" s="78">
        <v>7906</v>
      </c>
      <c r="J528">
        <v>201203</v>
      </c>
      <c r="K528" s="78">
        <v>7906</v>
      </c>
      <c r="L528" s="77">
        <f t="shared" si="55"/>
        <v>36.300000000000182</v>
      </c>
      <c r="M528" s="78">
        <v>10632</v>
      </c>
      <c r="N528" s="78">
        <v>167.27020999999999</v>
      </c>
      <c r="O528" s="78">
        <v>3594</v>
      </c>
      <c r="P528" s="78">
        <v>14.22071</v>
      </c>
      <c r="Q528" s="144">
        <v>11530.5</v>
      </c>
      <c r="R528" s="78">
        <v>36</v>
      </c>
      <c r="S528" s="78">
        <v>-527</v>
      </c>
      <c r="T528" s="78">
        <v>1913</v>
      </c>
      <c r="U528" s="78">
        <v>25247</v>
      </c>
      <c r="V528" s="219">
        <v>-7.5771378777676562E-2</v>
      </c>
      <c r="W528" s="78">
        <v>6580</v>
      </c>
      <c r="X528" s="78">
        <v>8524</v>
      </c>
      <c r="Y528" s="78">
        <v>7329</v>
      </c>
      <c r="Z528" s="78">
        <v>7320</v>
      </c>
      <c r="AA528" s="78">
        <v>98.38</v>
      </c>
      <c r="AB528" s="78">
        <v>102.21</v>
      </c>
      <c r="AC528" s="78">
        <v>61255</v>
      </c>
      <c r="AD528" s="104">
        <v>5.1521600000000003</v>
      </c>
      <c r="AE528" s="78">
        <v>37739</v>
      </c>
      <c r="AF528" s="104">
        <v>6.6547000000000001</v>
      </c>
      <c r="AG528" s="78">
        <v>-24982</v>
      </c>
      <c r="AH528" s="104">
        <v>-2.6912099999999999</v>
      </c>
      <c r="AI528" s="78">
        <v>-4372</v>
      </c>
      <c r="AJ528" s="104">
        <v>-5.7312000000000003</v>
      </c>
      <c r="AK528" s="78">
        <v>8200</v>
      </c>
      <c r="AL528" s="78">
        <v>7500</v>
      </c>
      <c r="AM528" s="8">
        <v>7900</v>
      </c>
      <c r="AN528" s="78">
        <v>365</v>
      </c>
      <c r="AO528" s="78">
        <v>8400</v>
      </c>
      <c r="AP528" s="78">
        <v>7600</v>
      </c>
      <c r="AQ528" s="78">
        <v>7900</v>
      </c>
      <c r="AR528" s="78">
        <v>507</v>
      </c>
      <c r="AS528" s="78">
        <v>0</v>
      </c>
      <c r="AT528" s="78">
        <v>0</v>
      </c>
      <c r="AU528" s="78">
        <v>0</v>
      </c>
      <c r="AV528" s="78">
        <v>0</v>
      </c>
      <c r="AW528" s="77">
        <v>20.27</v>
      </c>
      <c r="AX528" s="144">
        <f t="shared" si="50"/>
        <v>0.17</v>
      </c>
      <c r="AY528" s="144">
        <f t="shared" si="51"/>
        <v>0.1</v>
      </c>
      <c r="AZ528" s="144">
        <f t="shared" si="52"/>
        <v>0.05</v>
      </c>
      <c r="BA528" s="54">
        <f t="shared" si="53"/>
        <v>29.459384802557949</v>
      </c>
      <c r="BB528" s="54">
        <f t="shared" si="54"/>
        <v>14.524615197442053</v>
      </c>
    </row>
    <row r="529" spans="1:54" x14ac:dyDescent="0.25">
      <c r="A529" s="3">
        <v>40956</v>
      </c>
      <c r="B529" s="77">
        <v>7894.36</v>
      </c>
      <c r="C529" s="77">
        <v>1512.66479</v>
      </c>
      <c r="D529" s="77">
        <v>80.961700000000008</v>
      </c>
      <c r="E529" s="77">
        <f t="shared" si="49"/>
        <v>776.76739999999995</v>
      </c>
      <c r="F529" s="77">
        <v>-14.9948</v>
      </c>
      <c r="G529" s="77">
        <v>-3.9495999999999998</v>
      </c>
      <c r="H529">
        <v>0</v>
      </c>
      <c r="I529" s="78">
        <v>7932</v>
      </c>
      <c r="J529">
        <v>201203</v>
      </c>
      <c r="K529" s="78">
        <v>7932</v>
      </c>
      <c r="L529" s="77">
        <f t="shared" si="55"/>
        <v>37.640000000000327</v>
      </c>
      <c r="M529" s="78">
        <v>8422</v>
      </c>
      <c r="N529" s="78">
        <v>132.74657999999999</v>
      </c>
      <c r="O529" s="78">
        <v>2894</v>
      </c>
      <c r="P529" s="78">
        <v>11.487500000000001</v>
      </c>
      <c r="Q529" s="144">
        <v>9145.5</v>
      </c>
      <c r="R529" s="78">
        <v>13</v>
      </c>
      <c r="S529" s="78">
        <v>12</v>
      </c>
      <c r="T529" s="78">
        <v>887</v>
      </c>
      <c r="U529" s="78">
        <v>26732</v>
      </c>
      <c r="V529" s="219">
        <v>-3.3181206045189288E-2</v>
      </c>
      <c r="W529" s="78">
        <v>6099</v>
      </c>
      <c r="X529" s="78">
        <v>8089</v>
      </c>
      <c r="Y529" s="78">
        <v>5434</v>
      </c>
      <c r="Z529" s="78">
        <v>6152</v>
      </c>
      <c r="AA529" s="78">
        <v>91.45</v>
      </c>
      <c r="AB529" s="78">
        <v>101.12</v>
      </c>
      <c r="AC529" s="78">
        <v>60634</v>
      </c>
      <c r="AD529" s="104">
        <v>5.3323900000000002</v>
      </c>
      <c r="AE529" s="78">
        <v>34756</v>
      </c>
      <c r="AF529" s="104">
        <v>6.1349900000000002</v>
      </c>
      <c r="AG529" s="78">
        <v>-29718</v>
      </c>
      <c r="AH529" s="104">
        <v>-3.07178</v>
      </c>
      <c r="AI529" s="78">
        <v>-1850</v>
      </c>
      <c r="AJ529" s="104">
        <v>-5.5817300000000003</v>
      </c>
      <c r="AK529" s="78">
        <v>8300</v>
      </c>
      <c r="AL529" s="78">
        <v>7500</v>
      </c>
      <c r="AM529" s="8">
        <v>7900</v>
      </c>
      <c r="AN529" s="78">
        <v>367</v>
      </c>
      <c r="AO529" s="78">
        <v>8400</v>
      </c>
      <c r="AP529" s="78">
        <v>7600</v>
      </c>
      <c r="AQ529" s="78">
        <v>7900</v>
      </c>
      <c r="AR529" s="78">
        <v>520</v>
      </c>
      <c r="AS529" s="78">
        <v>0</v>
      </c>
      <c r="AT529" s="78">
        <v>0</v>
      </c>
      <c r="AU529" s="78">
        <v>0</v>
      </c>
      <c r="AV529" s="78">
        <v>0</v>
      </c>
      <c r="AW529" s="77">
        <v>20.16</v>
      </c>
      <c r="AX529" s="144">
        <f t="shared" si="50"/>
        <v>0.1</v>
      </c>
      <c r="AY529" s="144">
        <f t="shared" si="51"/>
        <v>0.06</v>
      </c>
      <c r="AZ529" s="144">
        <f t="shared" si="52"/>
        <v>0.03</v>
      </c>
      <c r="BA529" s="54">
        <f t="shared" si="53"/>
        <v>27.439943097415142</v>
      </c>
      <c r="BB529" s="54">
        <f t="shared" si="54"/>
        <v>15.412056902584862</v>
      </c>
    </row>
    <row r="530" spans="1:54" x14ac:dyDescent="0.25">
      <c r="A530" s="3">
        <v>40959</v>
      </c>
      <c r="B530" s="77">
        <v>7954.82</v>
      </c>
      <c r="C530" s="77">
        <v>1048.9189899999999</v>
      </c>
      <c r="D530" s="77">
        <v>11.0031</v>
      </c>
      <c r="E530" s="77">
        <f t="shared" si="49"/>
        <v>694.49290000000008</v>
      </c>
      <c r="F530" s="77">
        <v>5.5672000000000006</v>
      </c>
      <c r="G530" s="77">
        <v>4.2808000000000002</v>
      </c>
      <c r="H530">
        <v>0</v>
      </c>
      <c r="I530" s="78">
        <v>7956</v>
      </c>
      <c r="J530">
        <v>201203</v>
      </c>
      <c r="K530" s="78">
        <v>7956</v>
      </c>
      <c r="L530" s="77">
        <f t="shared" si="55"/>
        <v>1.180000000000291</v>
      </c>
      <c r="M530" s="78">
        <v>6777</v>
      </c>
      <c r="N530" s="78">
        <v>107.09113000000001</v>
      </c>
      <c r="O530" s="78">
        <v>2964</v>
      </c>
      <c r="P530" s="78">
        <v>11.80706</v>
      </c>
      <c r="Q530" s="144">
        <v>7518</v>
      </c>
      <c r="R530" s="78">
        <v>2</v>
      </c>
      <c r="S530" s="78">
        <v>1104</v>
      </c>
      <c r="T530" s="78">
        <v>1472</v>
      </c>
      <c r="U530" s="78">
        <v>27282</v>
      </c>
      <c r="V530" s="219">
        <v>-5.3954988637196687E-2</v>
      </c>
      <c r="W530" s="78">
        <v>5861</v>
      </c>
      <c r="X530" s="78">
        <v>7872</v>
      </c>
      <c r="Y530" s="78">
        <v>5633</v>
      </c>
      <c r="Z530" s="78">
        <v>5850</v>
      </c>
      <c r="AA530" s="78">
        <v>94.38</v>
      </c>
      <c r="AB530" s="78">
        <v>101.14</v>
      </c>
      <c r="AC530" s="78">
        <v>58862</v>
      </c>
      <c r="AD530" s="104">
        <v>5.3912800000000001</v>
      </c>
      <c r="AE530" s="78">
        <v>32180</v>
      </c>
      <c r="AF530" s="104">
        <v>5.8362299999999996</v>
      </c>
      <c r="AG530" s="78">
        <v>-32597</v>
      </c>
      <c r="AH530" s="104">
        <v>-3.3135599999999998</v>
      </c>
      <c r="AI530" s="78">
        <v>1494</v>
      </c>
      <c r="AJ530" s="104">
        <v>-5.3393899999999999</v>
      </c>
      <c r="AK530" s="78">
        <v>8300</v>
      </c>
      <c r="AL530" s="78">
        <v>7500</v>
      </c>
      <c r="AM530" s="8">
        <v>8000</v>
      </c>
      <c r="AN530" s="78">
        <v>350</v>
      </c>
      <c r="AO530" s="78">
        <v>8400</v>
      </c>
      <c r="AP530" s="78">
        <v>7600</v>
      </c>
      <c r="AQ530" s="78">
        <v>7900</v>
      </c>
      <c r="AR530" s="78">
        <v>506</v>
      </c>
      <c r="AS530" s="78">
        <v>0</v>
      </c>
      <c r="AT530" s="78">
        <v>0</v>
      </c>
      <c r="AU530" s="78">
        <v>0</v>
      </c>
      <c r="AV530" s="78">
        <v>0</v>
      </c>
      <c r="AW530" s="77">
        <v>20.45</v>
      </c>
      <c r="AX530" s="144">
        <f t="shared" si="50"/>
        <v>0.34</v>
      </c>
      <c r="AY530" s="144">
        <f t="shared" si="51"/>
        <v>0.2</v>
      </c>
      <c r="AZ530" s="144">
        <f t="shared" si="52"/>
        <v>0.1</v>
      </c>
      <c r="BA530" s="54">
        <f t="shared" si="53"/>
        <v>22.89355009523614</v>
      </c>
      <c r="BB530" s="54">
        <f t="shared" si="54"/>
        <v>18.664449904763867</v>
      </c>
    </row>
    <row r="531" spans="1:54" x14ac:dyDescent="0.25">
      <c r="A531" s="3">
        <v>40960</v>
      </c>
      <c r="B531" s="77">
        <v>7921.5</v>
      </c>
      <c r="C531" s="77">
        <v>1127.8967600000001</v>
      </c>
      <c r="D531" s="77">
        <v>-8.2188999999999997</v>
      </c>
      <c r="E531" s="77">
        <f t="shared" si="49"/>
        <v>743.03469999999993</v>
      </c>
      <c r="F531" s="77">
        <v>-4.4901999999999997</v>
      </c>
      <c r="G531" s="77">
        <v>-6.3334000000000001</v>
      </c>
      <c r="H531">
        <v>0</v>
      </c>
      <c r="I531" s="78">
        <v>7947</v>
      </c>
      <c r="J531">
        <v>201203</v>
      </c>
      <c r="K531" s="78">
        <v>7947</v>
      </c>
      <c r="L531" s="77">
        <f t="shared" si="55"/>
        <v>25.5</v>
      </c>
      <c r="M531" s="78">
        <v>7757</v>
      </c>
      <c r="N531" s="78">
        <v>122.53467999999999</v>
      </c>
      <c r="O531" s="78">
        <v>3756</v>
      </c>
      <c r="P531" s="78">
        <v>14.94046</v>
      </c>
      <c r="Q531" s="144">
        <v>8696</v>
      </c>
      <c r="R531" s="78">
        <v>-61</v>
      </c>
      <c r="S531" s="78">
        <v>1126</v>
      </c>
      <c r="T531" s="78">
        <v>3966</v>
      </c>
      <c r="U531" s="78">
        <v>28761</v>
      </c>
      <c r="V531" s="219">
        <v>-0.13789506623552727</v>
      </c>
      <c r="W531" s="78">
        <v>6757</v>
      </c>
      <c r="X531" s="78">
        <v>8707</v>
      </c>
      <c r="Y531" s="78">
        <v>6940</v>
      </c>
      <c r="Z531" s="78">
        <v>6789</v>
      </c>
      <c r="AA531" s="78">
        <v>94.62</v>
      </c>
      <c r="AB531" s="78">
        <v>101.88</v>
      </c>
      <c r="AC531" s="78">
        <v>59416</v>
      </c>
      <c r="AD531" s="104">
        <v>5.1992000000000003</v>
      </c>
      <c r="AE531" s="78">
        <v>39456</v>
      </c>
      <c r="AF531" s="104">
        <v>5.9592799999999997</v>
      </c>
      <c r="AG531" s="78">
        <v>-33432</v>
      </c>
      <c r="AH531" s="104">
        <v>-3.4220600000000001</v>
      </c>
      <c r="AI531" s="78">
        <v>2657</v>
      </c>
      <c r="AJ531" s="104">
        <v>-5.3795599999999997</v>
      </c>
      <c r="AK531" s="78">
        <v>8200</v>
      </c>
      <c r="AL531" s="78">
        <v>7500</v>
      </c>
      <c r="AM531" s="8">
        <v>7900</v>
      </c>
      <c r="AN531" s="78">
        <v>342</v>
      </c>
      <c r="AO531" s="78">
        <v>8400</v>
      </c>
      <c r="AP531" s="78">
        <v>7600</v>
      </c>
      <c r="AQ531" s="78">
        <v>7900</v>
      </c>
      <c r="AR531" s="78">
        <v>499</v>
      </c>
      <c r="AS531" s="78">
        <v>0</v>
      </c>
      <c r="AT531" s="78">
        <v>0</v>
      </c>
      <c r="AU531" s="78">
        <v>0</v>
      </c>
      <c r="AV531" s="78">
        <v>0</v>
      </c>
      <c r="AW531" s="77">
        <v>20.14</v>
      </c>
      <c r="AX531" s="144">
        <f t="shared" si="50"/>
        <v>0.1</v>
      </c>
      <c r="AY531" s="144">
        <f t="shared" si="51"/>
        <v>0.06</v>
      </c>
      <c r="AZ531" s="144">
        <f t="shared" si="52"/>
        <v>0.03</v>
      </c>
      <c r="BA531" s="54">
        <f t="shared" si="53"/>
        <v>22.002757568138378</v>
      </c>
      <c r="BB531" s="54">
        <f t="shared" si="54"/>
        <v>19.156242431861628</v>
      </c>
    </row>
    <row r="532" spans="1:54" x14ac:dyDescent="0.25">
      <c r="A532" s="3">
        <v>40961</v>
      </c>
      <c r="B532" s="77">
        <v>8001.68</v>
      </c>
      <c r="C532" s="77">
        <v>1484.7683099999999</v>
      </c>
      <c r="D532" s="77">
        <v>57.541000000000004</v>
      </c>
      <c r="E532" s="77">
        <f t="shared" si="49"/>
        <v>758.43360000000018</v>
      </c>
      <c r="F532" s="77">
        <v>-3.3618999999999999</v>
      </c>
      <c r="G532" s="77">
        <v>6.8621000000000008</v>
      </c>
      <c r="H532">
        <v>0</v>
      </c>
      <c r="I532" s="78">
        <v>8004</v>
      </c>
      <c r="J532">
        <v>201203</v>
      </c>
      <c r="K532" s="78">
        <v>8004</v>
      </c>
      <c r="L532" s="77">
        <f t="shared" si="55"/>
        <v>2.319999999999709</v>
      </c>
      <c r="M532" s="78">
        <v>8415</v>
      </c>
      <c r="N532" s="78">
        <v>133.92893000000001</v>
      </c>
      <c r="O532" s="78">
        <v>3274</v>
      </c>
      <c r="P532" s="78">
        <v>13.1174</v>
      </c>
      <c r="Q532" s="144">
        <v>9233.5</v>
      </c>
      <c r="R532" s="78">
        <v>152</v>
      </c>
      <c r="S532" s="78">
        <v>1531</v>
      </c>
      <c r="T532" s="78">
        <v>4704</v>
      </c>
      <c r="U532" s="78">
        <v>29911</v>
      </c>
      <c r="V532" s="219">
        <v>-0.15726655745377954</v>
      </c>
      <c r="W532" s="78">
        <v>5943</v>
      </c>
      <c r="X532" s="78">
        <v>5673</v>
      </c>
      <c r="Y532" s="78">
        <v>5777</v>
      </c>
      <c r="Z532" s="78">
        <v>6939</v>
      </c>
      <c r="AA532" s="78">
        <v>84.8</v>
      </c>
      <c r="AB532" s="78">
        <v>105.13</v>
      </c>
      <c r="AC532" s="78">
        <v>61236</v>
      </c>
      <c r="AD532" s="104">
        <v>5.6162700000000001</v>
      </c>
      <c r="AE532" s="78">
        <v>45935</v>
      </c>
      <c r="AF532" s="104">
        <v>6.0757000000000003</v>
      </c>
      <c r="AG532" s="78">
        <v>-33711</v>
      </c>
      <c r="AH532" s="104">
        <v>-3.3752800000000001</v>
      </c>
      <c r="AI532" s="78">
        <v>-1969</v>
      </c>
      <c r="AJ532" s="104">
        <v>-5.59396</v>
      </c>
      <c r="AK532" s="78">
        <v>8300</v>
      </c>
      <c r="AL532" s="78">
        <v>7500</v>
      </c>
      <c r="AM532" s="8">
        <v>8000</v>
      </c>
      <c r="AN532" s="78">
        <v>333</v>
      </c>
      <c r="AO532" s="78">
        <v>8400</v>
      </c>
      <c r="AP532" s="78">
        <v>7600</v>
      </c>
      <c r="AQ532" s="78">
        <v>8000</v>
      </c>
      <c r="AR532" s="78">
        <v>489</v>
      </c>
      <c r="AS532" s="78">
        <v>0</v>
      </c>
      <c r="AT532" s="78">
        <v>0</v>
      </c>
      <c r="AU532" s="78">
        <v>0</v>
      </c>
      <c r="AV532" s="78">
        <v>0</v>
      </c>
      <c r="AW532" s="77">
        <v>20.170000000000002</v>
      </c>
      <c r="AX532" s="144">
        <f t="shared" si="50"/>
        <v>0.2</v>
      </c>
      <c r="AY532" s="144">
        <f t="shared" si="51"/>
        <v>0.12</v>
      </c>
      <c r="AZ532" s="144">
        <f t="shared" si="52"/>
        <v>0.06</v>
      </c>
      <c r="BA532" s="54">
        <f t="shared" si="53"/>
        <v>21.588069103183912</v>
      </c>
      <c r="BB532" s="54">
        <f t="shared" si="54"/>
        <v>19.341930896816088</v>
      </c>
    </row>
    <row r="533" spans="1:54" x14ac:dyDescent="0.25">
      <c r="A533" s="3">
        <v>40962</v>
      </c>
      <c r="B533" s="77">
        <v>7937.3</v>
      </c>
      <c r="C533" s="77">
        <v>1257.7526</v>
      </c>
      <c r="D533" s="77">
        <v>-55.946300000000001</v>
      </c>
      <c r="E533" s="77">
        <f t="shared" si="49"/>
        <v>668.82830000000013</v>
      </c>
      <c r="F533" s="77">
        <v>3.5325000000000002</v>
      </c>
      <c r="G533" s="77">
        <v>-8.5845000000000002</v>
      </c>
      <c r="H533">
        <v>0</v>
      </c>
      <c r="I533" s="78">
        <v>7963</v>
      </c>
      <c r="J533">
        <v>201203</v>
      </c>
      <c r="K533" s="78">
        <v>7963</v>
      </c>
      <c r="L533" s="77">
        <f t="shared" si="55"/>
        <v>25.699999999999818</v>
      </c>
      <c r="M533" s="78">
        <v>6643</v>
      </c>
      <c r="N533" s="78">
        <v>104.98423</v>
      </c>
      <c r="O533" s="78">
        <v>2165</v>
      </c>
      <c r="P533" s="78">
        <v>8.6339600000000001</v>
      </c>
      <c r="Q533" s="144">
        <v>7184.25</v>
      </c>
      <c r="R533" s="78">
        <v>72</v>
      </c>
      <c r="S533" s="78">
        <v>1420</v>
      </c>
      <c r="T533" s="78">
        <v>3160</v>
      </c>
      <c r="U533" s="78">
        <v>30814</v>
      </c>
      <c r="V533" s="219">
        <v>-0.10255078860258324</v>
      </c>
      <c r="W533" s="78">
        <v>6049</v>
      </c>
      <c r="X533" s="78">
        <v>5567</v>
      </c>
      <c r="Y533" s="78">
        <v>5555</v>
      </c>
      <c r="Z533" s="78">
        <v>5662</v>
      </c>
      <c r="AA533" s="78">
        <v>90.79</v>
      </c>
      <c r="AB533" s="78">
        <v>101.53</v>
      </c>
      <c r="AC533" s="78">
        <v>49519</v>
      </c>
      <c r="AD533" s="104">
        <v>4.7652400000000004</v>
      </c>
      <c r="AE533" s="78">
        <v>56206</v>
      </c>
      <c r="AF533" s="104">
        <v>6.4281199999999998</v>
      </c>
      <c r="AG533" s="78">
        <v>-35219</v>
      </c>
      <c r="AH533" s="104">
        <v>-3.1747999999999998</v>
      </c>
      <c r="AI533" s="78">
        <v>-4669</v>
      </c>
      <c r="AJ533" s="104">
        <v>-5.6000899999999998</v>
      </c>
      <c r="AK533" s="78">
        <v>8300</v>
      </c>
      <c r="AL533" s="78">
        <v>7600</v>
      </c>
      <c r="AM533" s="8">
        <v>8000</v>
      </c>
      <c r="AN533" s="78">
        <v>327</v>
      </c>
      <c r="AO533" s="78">
        <v>8400</v>
      </c>
      <c r="AP533" s="78">
        <v>7600</v>
      </c>
      <c r="AQ533" s="78">
        <v>8000</v>
      </c>
      <c r="AR533" s="78">
        <v>484</v>
      </c>
      <c r="AS533" s="78">
        <v>0</v>
      </c>
      <c r="AT533" s="78">
        <v>0</v>
      </c>
      <c r="AU533" s="78">
        <v>0</v>
      </c>
      <c r="AV533" s="78">
        <v>0</v>
      </c>
      <c r="AW533" s="77">
        <v>20.77</v>
      </c>
      <c r="AX533" s="144">
        <f t="shared" si="50"/>
        <v>0.57999999999999996</v>
      </c>
      <c r="AY533" s="144">
        <f t="shared" si="51"/>
        <v>0.34</v>
      </c>
      <c r="AZ533" s="144">
        <f t="shared" si="52"/>
        <v>0.17</v>
      </c>
      <c r="BA533" s="54">
        <f t="shared" si="53"/>
        <v>21.058374360126141</v>
      </c>
      <c r="BB533" s="54">
        <f t="shared" si="54"/>
        <v>19.707625639873864</v>
      </c>
    </row>
    <row r="534" spans="1:54" x14ac:dyDescent="0.25">
      <c r="A534" s="3">
        <v>40963</v>
      </c>
      <c r="B534" s="77">
        <v>7959.34</v>
      </c>
      <c r="C534" s="77">
        <v>1096.2834</v>
      </c>
      <c r="D534" s="77">
        <v>12.874600000000001</v>
      </c>
      <c r="E534" s="77">
        <f t="shared" si="49"/>
        <v>483.5428</v>
      </c>
      <c r="F534" s="77">
        <v>-11.477</v>
      </c>
      <c r="G534" s="77">
        <v>-15.930299999999999</v>
      </c>
      <c r="H534">
        <v>0</v>
      </c>
      <c r="I534" s="78">
        <v>7941</v>
      </c>
      <c r="J534">
        <v>201203</v>
      </c>
      <c r="K534" s="78">
        <v>7941</v>
      </c>
      <c r="L534" s="77">
        <f t="shared" si="55"/>
        <v>-18.340000000000146</v>
      </c>
      <c r="M534" s="78">
        <v>6477</v>
      </c>
      <c r="N534" s="78">
        <v>102.10229</v>
      </c>
      <c r="O534" s="78">
        <v>2421</v>
      </c>
      <c r="P534" s="78">
        <v>9.6289599999999993</v>
      </c>
      <c r="Q534" s="144">
        <v>7082.25</v>
      </c>
      <c r="R534" s="78">
        <v>97</v>
      </c>
      <c r="S534" s="78">
        <v>890</v>
      </c>
      <c r="T534" s="78">
        <v>3464</v>
      </c>
      <c r="U534" s="78">
        <v>30726</v>
      </c>
      <c r="V534" s="219">
        <v>-0.11273839744841502</v>
      </c>
      <c r="W534" s="78">
        <v>6352</v>
      </c>
      <c r="X534" s="78">
        <v>5833</v>
      </c>
      <c r="Y534" s="78">
        <v>5360</v>
      </c>
      <c r="Z534" s="78">
        <v>5758</v>
      </c>
      <c r="AA534" s="78">
        <v>80.540000000000006</v>
      </c>
      <c r="AB534" s="78">
        <v>102.97</v>
      </c>
      <c r="AC534" s="78">
        <v>48299</v>
      </c>
      <c r="AD534" s="104">
        <v>4.4138799999999998</v>
      </c>
      <c r="AE534" s="78">
        <v>54574</v>
      </c>
      <c r="AF534" s="104">
        <v>6.3071099999999998</v>
      </c>
      <c r="AG534" s="78">
        <v>-29065</v>
      </c>
      <c r="AH534" s="104">
        <v>-2.8716599999999999</v>
      </c>
      <c r="AI534" s="78">
        <v>-8292</v>
      </c>
      <c r="AJ534" s="104">
        <v>-5.7308500000000002</v>
      </c>
      <c r="AK534" s="78">
        <v>8300</v>
      </c>
      <c r="AL534" s="78">
        <v>7600</v>
      </c>
      <c r="AM534" s="8">
        <v>7900</v>
      </c>
      <c r="AN534" s="78">
        <v>320</v>
      </c>
      <c r="AO534" s="78">
        <v>8400</v>
      </c>
      <c r="AP534" s="78">
        <v>7600</v>
      </c>
      <c r="AQ534" s="78">
        <v>7900</v>
      </c>
      <c r="AR534" s="78">
        <v>478</v>
      </c>
      <c r="AS534" s="78">
        <v>0</v>
      </c>
      <c r="AT534" s="78">
        <v>0</v>
      </c>
      <c r="AU534" s="78">
        <v>0</v>
      </c>
      <c r="AV534" s="78">
        <v>0</v>
      </c>
      <c r="AW534" s="77">
        <v>20.54</v>
      </c>
      <c r="AX534" s="144">
        <f t="shared" si="50"/>
        <v>0.51</v>
      </c>
      <c r="AY534" s="144">
        <f t="shared" si="51"/>
        <v>0.3</v>
      </c>
      <c r="AZ534" s="144">
        <f t="shared" si="52"/>
        <v>0.15</v>
      </c>
      <c r="BA534" s="54">
        <f t="shared" si="53"/>
        <v>20.978253996344826</v>
      </c>
      <c r="BB534" s="54">
        <f t="shared" si="54"/>
        <v>19.742746003655178</v>
      </c>
    </row>
    <row r="535" spans="1:54" x14ac:dyDescent="0.25">
      <c r="A535" s="3">
        <v>40968</v>
      </c>
      <c r="B535" s="77">
        <v>8121.44</v>
      </c>
      <c r="C535" s="77">
        <v>1562.75974</v>
      </c>
      <c r="D535" s="77">
        <v>187.13759999999999</v>
      </c>
      <c r="E535" s="77">
        <f t="shared" si="49"/>
        <v>634.69560000000001</v>
      </c>
      <c r="F535" s="77">
        <v>10.787000000000001</v>
      </c>
      <c r="G535" s="77">
        <v>17.835000000000001</v>
      </c>
      <c r="H535">
        <v>0</v>
      </c>
      <c r="I535" s="78">
        <v>8114</v>
      </c>
      <c r="J535">
        <v>201203</v>
      </c>
      <c r="K535" s="78">
        <v>8114</v>
      </c>
      <c r="L535" s="77">
        <f t="shared" si="55"/>
        <v>-7.4399999999995998</v>
      </c>
      <c r="M535" s="78">
        <v>15409</v>
      </c>
      <c r="N535" s="78">
        <v>249.16377</v>
      </c>
      <c r="O535" s="78">
        <v>4396</v>
      </c>
      <c r="P535" s="78">
        <v>17.837150000000001</v>
      </c>
      <c r="Q535" s="144">
        <v>16508</v>
      </c>
      <c r="R535" s="78">
        <v>207</v>
      </c>
      <c r="S535" s="78">
        <v>1925</v>
      </c>
      <c r="T535" s="78">
        <v>6221</v>
      </c>
      <c r="U535" s="78">
        <v>32652</v>
      </c>
      <c r="V535" s="219">
        <v>-0.19052431704030381</v>
      </c>
      <c r="W535" s="78">
        <v>8235</v>
      </c>
      <c r="X535" s="78">
        <v>5575</v>
      </c>
      <c r="Y535" s="78">
        <v>8725</v>
      </c>
      <c r="Z535" s="78">
        <v>11199</v>
      </c>
      <c r="AA535" s="78">
        <v>103.09</v>
      </c>
      <c r="AB535" s="78">
        <v>109.59</v>
      </c>
      <c r="AC535" s="78">
        <v>69983</v>
      </c>
      <c r="AD535" s="104">
        <v>6.6055299999999999</v>
      </c>
      <c r="AE535" s="78">
        <v>58848</v>
      </c>
      <c r="AF535" s="104">
        <v>5.9882799999999996</v>
      </c>
      <c r="AG535" s="78">
        <v>-28318</v>
      </c>
      <c r="AH535" s="104">
        <v>-3.5907100000000001</v>
      </c>
      <c r="AI535" s="78">
        <v>-19791</v>
      </c>
      <c r="AJ535" s="104">
        <v>-5.6111899999999997</v>
      </c>
      <c r="AK535" s="78">
        <v>8300</v>
      </c>
      <c r="AL535" s="78">
        <v>7600</v>
      </c>
      <c r="AM535" s="8">
        <v>8100</v>
      </c>
      <c r="AN535" s="78">
        <v>281</v>
      </c>
      <c r="AO535" s="78">
        <v>8500</v>
      </c>
      <c r="AP535" s="78">
        <v>7600</v>
      </c>
      <c r="AQ535" s="78">
        <v>8100</v>
      </c>
      <c r="AR535" s="78">
        <v>444</v>
      </c>
      <c r="AS535" s="78">
        <v>0</v>
      </c>
      <c r="AT535" s="78">
        <v>0</v>
      </c>
      <c r="AU535" s="78">
        <v>0</v>
      </c>
      <c r="AV535" s="78">
        <v>0</v>
      </c>
      <c r="AW535" s="77">
        <v>19.82</v>
      </c>
      <c r="AX535" s="144">
        <f t="shared" si="50"/>
        <v>0</v>
      </c>
      <c r="AY535" s="144">
        <f t="shared" si="51"/>
        <v>0</v>
      </c>
      <c r="AZ535" s="144">
        <f t="shared" si="52"/>
        <v>0</v>
      </c>
      <c r="BA535" s="54">
        <f t="shared" si="53"/>
        <v>20.839350534792025</v>
      </c>
      <c r="BB535" s="54">
        <f t="shared" si="54"/>
        <v>19.749649465207973</v>
      </c>
    </row>
    <row r="536" spans="1:54" x14ac:dyDescent="0.25">
      <c r="A536" s="3">
        <v>40969</v>
      </c>
      <c r="B536" s="77">
        <v>8118.34</v>
      </c>
      <c r="C536" s="77">
        <v>1265.8130900000001</v>
      </c>
      <c r="D536" s="77">
        <v>41.110900000000001</v>
      </c>
      <c r="E536" s="77">
        <f t="shared" ref="E536:E599" si="56">SUM(D517:D536)</f>
        <v>679.048</v>
      </c>
      <c r="F536" s="77">
        <v>3.9200999999999997</v>
      </c>
      <c r="G536" s="77">
        <v>11.4938</v>
      </c>
      <c r="H536">
        <v>0</v>
      </c>
      <c r="I536" s="78">
        <v>8138</v>
      </c>
      <c r="J536">
        <v>201203</v>
      </c>
      <c r="K536" s="78">
        <v>8138</v>
      </c>
      <c r="L536" s="77">
        <f t="shared" si="55"/>
        <v>19.659999999999854</v>
      </c>
      <c r="M536" s="78">
        <v>13521</v>
      </c>
      <c r="N536" s="78">
        <v>219.33255</v>
      </c>
      <c r="O536" s="78">
        <v>3017</v>
      </c>
      <c r="P536" s="78">
        <v>12.271190000000001</v>
      </c>
      <c r="Q536" s="144">
        <v>14275.25</v>
      </c>
      <c r="R536" s="78">
        <v>247</v>
      </c>
      <c r="S536" s="78">
        <v>1528</v>
      </c>
      <c r="T536" s="78">
        <v>5631</v>
      </c>
      <c r="U536" s="78">
        <v>33737</v>
      </c>
      <c r="V536" s="219">
        <v>-0.16690873521652785</v>
      </c>
      <c r="W536" s="78">
        <v>7620</v>
      </c>
      <c r="X536" s="78">
        <v>9670</v>
      </c>
      <c r="Y536" s="78">
        <v>7675</v>
      </c>
      <c r="Z536" s="78">
        <v>6262</v>
      </c>
      <c r="AA536" s="78">
        <v>79.290000000000006</v>
      </c>
      <c r="AB536" s="78">
        <v>112.1</v>
      </c>
      <c r="AC536" s="78">
        <v>64418</v>
      </c>
      <c r="AD536" s="104">
        <v>6.8045099999999996</v>
      </c>
      <c r="AE536" s="78">
        <v>61957</v>
      </c>
      <c r="AF536" s="104">
        <v>5.9595799999999999</v>
      </c>
      <c r="AG536" s="78">
        <v>-36999</v>
      </c>
      <c r="AH536" s="104">
        <v>-4.1992000000000003</v>
      </c>
      <c r="AI536" s="78">
        <v>-17881</v>
      </c>
      <c r="AJ536" s="104">
        <v>-5.4945399999999998</v>
      </c>
      <c r="AK536" s="78">
        <v>8400</v>
      </c>
      <c r="AL536" s="78">
        <v>7800</v>
      </c>
      <c r="AM536" s="8">
        <v>8100</v>
      </c>
      <c r="AN536" s="78">
        <v>283</v>
      </c>
      <c r="AO536" s="78">
        <v>8500</v>
      </c>
      <c r="AP536" s="78">
        <v>7600</v>
      </c>
      <c r="AQ536" s="78">
        <v>8100</v>
      </c>
      <c r="AR536" s="78">
        <v>447</v>
      </c>
      <c r="AS536" s="78">
        <v>0</v>
      </c>
      <c r="AT536" s="78">
        <v>0</v>
      </c>
      <c r="AU536" s="78">
        <v>0</v>
      </c>
      <c r="AV536" s="78">
        <v>0</v>
      </c>
      <c r="AW536" s="77">
        <v>20.14</v>
      </c>
      <c r="AX536" s="144">
        <f t="shared" si="50"/>
        <v>0.13</v>
      </c>
      <c r="AY536" s="144">
        <f t="shared" si="51"/>
        <v>0.08</v>
      </c>
      <c r="AZ536" s="144">
        <f t="shared" si="52"/>
        <v>0.04</v>
      </c>
      <c r="BA536" s="54">
        <f t="shared" si="53"/>
        <v>20.838277588924019</v>
      </c>
      <c r="BB536" s="54">
        <f t="shared" si="54"/>
        <v>19.740722411075975</v>
      </c>
    </row>
    <row r="537" spans="1:54" x14ac:dyDescent="0.25">
      <c r="A537" s="3">
        <v>40970</v>
      </c>
      <c r="B537" s="77">
        <v>8144.04</v>
      </c>
      <c r="C537" s="77">
        <v>1329.3339100000001</v>
      </c>
      <c r="D537" s="77">
        <v>17.913800000000002</v>
      </c>
      <c r="E537" s="77">
        <f t="shared" si="56"/>
        <v>630.04610000000002</v>
      </c>
      <c r="F537" s="77">
        <v>-1.3156000000000001</v>
      </c>
      <c r="G537" s="77">
        <v>-1.1782999999999999</v>
      </c>
      <c r="H537">
        <v>0</v>
      </c>
      <c r="I537" s="78">
        <v>8152</v>
      </c>
      <c r="J537">
        <v>201203</v>
      </c>
      <c r="K537" s="78">
        <v>8152</v>
      </c>
      <c r="L537" s="77">
        <f t="shared" si="55"/>
        <v>7.9600000000000364</v>
      </c>
      <c r="M537" s="78">
        <v>9598</v>
      </c>
      <c r="N537" s="78">
        <v>155.72074000000001</v>
      </c>
      <c r="O537" s="78">
        <v>1273</v>
      </c>
      <c r="P537" s="78">
        <v>5.1808100000000001</v>
      </c>
      <c r="Q537" s="144">
        <v>9916.25</v>
      </c>
      <c r="R537" s="78">
        <v>289</v>
      </c>
      <c r="S537" s="78">
        <v>2156</v>
      </c>
      <c r="T537" s="78">
        <v>2850</v>
      </c>
      <c r="U537" s="78">
        <v>33126</v>
      </c>
      <c r="V537" s="219">
        <v>-8.603513856185474E-2</v>
      </c>
      <c r="W537" s="78">
        <v>6864</v>
      </c>
      <c r="X537" s="78">
        <v>8920</v>
      </c>
      <c r="Y537" s="78">
        <v>7325</v>
      </c>
      <c r="Z537" s="78">
        <v>5878</v>
      </c>
      <c r="AA537" s="78">
        <v>106.01</v>
      </c>
      <c r="AB537" s="78">
        <v>109.45</v>
      </c>
      <c r="AC537" s="78">
        <v>58682</v>
      </c>
      <c r="AD537" s="104">
        <v>5.7885499999999999</v>
      </c>
      <c r="AE537" s="78">
        <v>69903</v>
      </c>
      <c r="AF537" s="104">
        <v>6.0545799999999996</v>
      </c>
      <c r="AG537" s="78">
        <v>-41175</v>
      </c>
      <c r="AH537" s="104">
        <v>-3.7306499999999998</v>
      </c>
      <c r="AI537" s="78">
        <v>-18599</v>
      </c>
      <c r="AJ537" s="104">
        <v>-5.4279500000000001</v>
      </c>
      <c r="AK537" s="78">
        <v>8400</v>
      </c>
      <c r="AL537" s="78">
        <v>7600</v>
      </c>
      <c r="AM537" s="8">
        <v>8200</v>
      </c>
      <c r="AN537" s="78">
        <v>263</v>
      </c>
      <c r="AO537" s="78">
        <v>8500</v>
      </c>
      <c r="AP537" s="78">
        <v>7600</v>
      </c>
      <c r="AQ537" s="78">
        <v>8100</v>
      </c>
      <c r="AR537" s="78">
        <v>436</v>
      </c>
      <c r="AS537" s="78">
        <v>0</v>
      </c>
      <c r="AT537" s="78">
        <v>0</v>
      </c>
      <c r="AU537" s="78">
        <v>0</v>
      </c>
      <c r="AV537" s="78">
        <v>0</v>
      </c>
      <c r="AW537" s="77">
        <v>19.87</v>
      </c>
      <c r="AX537" s="144">
        <f t="shared" si="50"/>
        <v>0.03</v>
      </c>
      <c r="AY537" s="144">
        <f t="shared" si="51"/>
        <v>0.02</v>
      </c>
      <c r="AZ537" s="144">
        <f t="shared" si="52"/>
        <v>0.01</v>
      </c>
      <c r="BA537" s="54">
        <f t="shared" si="53"/>
        <v>20.840763052324455</v>
      </c>
      <c r="BB537" s="54">
        <f t="shared" si="54"/>
        <v>19.686236947675546</v>
      </c>
    </row>
    <row r="538" spans="1:54" x14ac:dyDescent="0.25">
      <c r="A538" s="3">
        <v>40971</v>
      </c>
      <c r="B538" s="77">
        <v>8114.44</v>
      </c>
      <c r="C538" s="77">
        <v>905.28300000000002</v>
      </c>
      <c r="D538" s="77">
        <v>-18.052299999999999</v>
      </c>
      <c r="E538" s="77">
        <f t="shared" si="56"/>
        <v>602.49250000000006</v>
      </c>
      <c r="F538" s="77">
        <v>-4.7112999999999996</v>
      </c>
      <c r="G538" s="77">
        <v>2.9281999999999999</v>
      </c>
      <c r="H538">
        <v>0</v>
      </c>
      <c r="I538" s="78">
        <v>8120</v>
      </c>
      <c r="J538">
        <v>201203</v>
      </c>
      <c r="K538" s="78">
        <v>8120</v>
      </c>
      <c r="L538" s="77">
        <f t="shared" si="55"/>
        <v>5.5600000000004002</v>
      </c>
      <c r="M538" s="78">
        <v>9561</v>
      </c>
      <c r="N538" s="78">
        <v>154.51933</v>
      </c>
      <c r="O538" s="78">
        <v>611</v>
      </c>
      <c r="P538" s="78">
        <v>2.4729999999999999</v>
      </c>
      <c r="Q538" s="144">
        <v>9713.75</v>
      </c>
      <c r="R538" s="78">
        <v>289</v>
      </c>
      <c r="S538" s="78">
        <v>1179</v>
      </c>
      <c r="T538" s="78">
        <v>1618</v>
      </c>
      <c r="U538" s="78">
        <v>32847</v>
      </c>
      <c r="V538" s="219">
        <v>-4.925868420251469E-2</v>
      </c>
      <c r="W538" s="78">
        <v>6664</v>
      </c>
      <c r="X538" s="78">
        <v>8723</v>
      </c>
      <c r="Y538" s="78">
        <v>7522</v>
      </c>
      <c r="Z538" s="78">
        <v>5784</v>
      </c>
      <c r="AA538" s="78">
        <v>84.5</v>
      </c>
      <c r="AB538" s="78">
        <v>108.72</v>
      </c>
      <c r="AC538" s="78">
        <v>59569</v>
      </c>
      <c r="AD538" s="104">
        <v>5.3677400000000004</v>
      </c>
      <c r="AE538" s="78">
        <v>69880</v>
      </c>
      <c r="AF538" s="104">
        <v>6.1303200000000002</v>
      </c>
      <c r="AG538" s="78">
        <v>-41428</v>
      </c>
      <c r="AH538" s="104">
        <v>-3.37148</v>
      </c>
      <c r="AI538" s="78">
        <v>-21636</v>
      </c>
      <c r="AJ538" s="104">
        <v>-5.6161500000000002</v>
      </c>
      <c r="AK538" s="78">
        <v>8300</v>
      </c>
      <c r="AL538" s="78">
        <v>7600</v>
      </c>
      <c r="AM538" s="8">
        <v>8100</v>
      </c>
      <c r="AN538" s="78">
        <v>253</v>
      </c>
      <c r="AO538" s="78">
        <v>8500</v>
      </c>
      <c r="AP538" s="78">
        <v>7600</v>
      </c>
      <c r="AQ538" s="78">
        <v>8100</v>
      </c>
      <c r="AR538" s="78">
        <v>422</v>
      </c>
      <c r="AS538" s="78">
        <v>0</v>
      </c>
      <c r="AT538" s="78">
        <v>0</v>
      </c>
      <c r="AU538" s="78">
        <v>0</v>
      </c>
      <c r="AV538" s="78">
        <v>0</v>
      </c>
      <c r="AW538" s="77">
        <v>19.64</v>
      </c>
      <c r="AX538" s="144">
        <f t="shared" si="50"/>
        <v>0</v>
      </c>
      <c r="AY538" s="144">
        <f t="shared" si="51"/>
        <v>0</v>
      </c>
      <c r="AZ538" s="144">
        <f t="shared" si="52"/>
        <v>0</v>
      </c>
      <c r="BA538" s="54">
        <f t="shared" si="53"/>
        <v>20.877802954026699</v>
      </c>
      <c r="BB538" s="54">
        <f t="shared" si="54"/>
        <v>19.611197045973299</v>
      </c>
    </row>
    <row r="539" spans="1:54" x14ac:dyDescent="0.25">
      <c r="A539" s="3">
        <v>40973</v>
      </c>
      <c r="B539" s="77">
        <v>8004.74</v>
      </c>
      <c r="C539" s="77">
        <v>1082.65434</v>
      </c>
      <c r="D539" s="77">
        <v>-44.386200000000002</v>
      </c>
      <c r="E539" s="77">
        <f t="shared" si="56"/>
        <v>573.89449999999999</v>
      </c>
      <c r="F539" s="77">
        <v>-11.597799999999999</v>
      </c>
      <c r="G539" s="77">
        <v>-22.285500000000003</v>
      </c>
      <c r="H539">
        <v>0</v>
      </c>
      <c r="I539" s="78">
        <v>8040</v>
      </c>
      <c r="J539">
        <v>201203</v>
      </c>
      <c r="K539" s="78">
        <v>8040</v>
      </c>
      <c r="L539" s="77">
        <f t="shared" si="55"/>
        <v>35.260000000000218</v>
      </c>
      <c r="M539" s="78">
        <v>5022</v>
      </c>
      <c r="N539" s="78">
        <v>80.06335</v>
      </c>
      <c r="O539" s="78">
        <v>256</v>
      </c>
      <c r="P539" s="78">
        <v>1.0219400000000001</v>
      </c>
      <c r="Q539" s="144">
        <v>5086</v>
      </c>
      <c r="R539" s="78">
        <v>191</v>
      </c>
      <c r="S539" s="78">
        <v>198</v>
      </c>
      <c r="T539" s="78">
        <v>376</v>
      </c>
      <c r="U539" s="78">
        <v>34093</v>
      </c>
      <c r="V539" s="219">
        <v>-1.1028656909042912E-2</v>
      </c>
      <c r="W539" s="78">
        <v>5602</v>
      </c>
      <c r="X539" s="78">
        <v>5602</v>
      </c>
      <c r="Y539" s="78">
        <v>4470</v>
      </c>
      <c r="Z539" s="78">
        <v>2337</v>
      </c>
      <c r="AA539" s="78">
        <v>84.76</v>
      </c>
      <c r="AB539" s="78">
        <v>105.72</v>
      </c>
      <c r="AC539" s="78">
        <v>59684</v>
      </c>
      <c r="AD539" s="104">
        <v>4.4458700000000002</v>
      </c>
      <c r="AE539" s="78">
        <v>74318</v>
      </c>
      <c r="AF539" s="104">
        <v>6.5690099999999996</v>
      </c>
      <c r="AG539" s="78">
        <v>-47188</v>
      </c>
      <c r="AH539" s="104">
        <v>-2.84843</v>
      </c>
      <c r="AI539" s="78">
        <v>-15848</v>
      </c>
      <c r="AJ539" s="104">
        <v>-5.6223099999999997</v>
      </c>
      <c r="AK539" s="78">
        <v>8300</v>
      </c>
      <c r="AL539" s="78">
        <v>7600</v>
      </c>
      <c r="AM539" s="8">
        <v>8000</v>
      </c>
      <c r="AN539" s="78">
        <v>256</v>
      </c>
      <c r="AO539" s="78">
        <v>8400</v>
      </c>
      <c r="AP539" s="78">
        <v>7600</v>
      </c>
      <c r="AQ539" s="78">
        <v>8000</v>
      </c>
      <c r="AR539" s="78">
        <v>427</v>
      </c>
      <c r="AS539" s="78">
        <v>0</v>
      </c>
      <c r="AT539" s="78">
        <v>0</v>
      </c>
      <c r="AU539" s="78">
        <v>0</v>
      </c>
      <c r="AV539" s="78">
        <v>0</v>
      </c>
      <c r="AW539" s="77">
        <v>20.420000000000002</v>
      </c>
      <c r="AX539" s="144">
        <f t="shared" si="50"/>
        <v>0.55000000000000004</v>
      </c>
      <c r="AY539" s="144">
        <f t="shared" si="51"/>
        <v>0.32</v>
      </c>
      <c r="AZ539" s="144">
        <f t="shared" si="52"/>
        <v>0.16</v>
      </c>
      <c r="BA539" s="54">
        <f t="shared" si="53"/>
        <v>20.884246940204253</v>
      </c>
      <c r="BB539" s="54">
        <f t="shared" si="54"/>
        <v>19.659753059795744</v>
      </c>
    </row>
    <row r="540" spans="1:54" x14ac:dyDescent="0.25">
      <c r="A540" s="3">
        <v>40974</v>
      </c>
      <c r="B540" s="77">
        <v>7937.97</v>
      </c>
      <c r="C540" s="77">
        <v>1233.87211</v>
      </c>
      <c r="D540" s="77">
        <v>-13.2219</v>
      </c>
      <c r="E540" s="77">
        <f t="shared" si="56"/>
        <v>525.93680000000006</v>
      </c>
      <c r="F540" s="77">
        <v>-26.282600000000002</v>
      </c>
      <c r="G540" s="77">
        <v>-3.4076</v>
      </c>
      <c r="H540">
        <v>0</v>
      </c>
      <c r="I540" s="78">
        <v>7946</v>
      </c>
      <c r="J540">
        <v>201203</v>
      </c>
      <c r="K540" s="78">
        <v>7946</v>
      </c>
      <c r="L540" s="77">
        <f t="shared" si="55"/>
        <v>8.0299999999997453</v>
      </c>
      <c r="M540" s="78">
        <v>2595</v>
      </c>
      <c r="N540" s="78">
        <v>40.582720000000002</v>
      </c>
      <c r="O540" s="78">
        <v>925</v>
      </c>
      <c r="P540" s="78">
        <v>3.67441</v>
      </c>
      <c r="Q540" s="144">
        <v>2826.25</v>
      </c>
      <c r="R540" s="78">
        <v>-47</v>
      </c>
      <c r="S540" s="78">
        <v>-1911</v>
      </c>
      <c r="T540" s="78">
        <v>-28</v>
      </c>
      <c r="U540" s="78">
        <v>35528</v>
      </c>
      <c r="V540" s="219">
        <v>7.8811078585904078E-4</v>
      </c>
      <c r="W540" s="78">
        <v>4190</v>
      </c>
      <c r="X540" s="78">
        <v>7173</v>
      </c>
      <c r="Y540" s="78">
        <v>3155</v>
      </c>
      <c r="Z540" s="78">
        <v>1935</v>
      </c>
      <c r="AA540" s="78">
        <v>92.39</v>
      </c>
      <c r="AB540" s="78">
        <v>100.55</v>
      </c>
      <c r="AC540" s="78">
        <v>67653</v>
      </c>
      <c r="AD540" s="104">
        <v>4.0013100000000001</v>
      </c>
      <c r="AE540" s="78">
        <v>83253</v>
      </c>
      <c r="AF540" s="104">
        <v>7.2353199999999998</v>
      </c>
      <c r="AG540" s="78">
        <v>-70782</v>
      </c>
      <c r="AH540" s="104">
        <v>-2.6046499999999999</v>
      </c>
      <c r="AI540" s="78">
        <v>-25431</v>
      </c>
      <c r="AJ540" s="104">
        <v>-6.1156800000000002</v>
      </c>
      <c r="AK540" s="78">
        <v>8300</v>
      </c>
      <c r="AL540" s="78">
        <v>7700</v>
      </c>
      <c r="AM540" s="8">
        <v>7900</v>
      </c>
      <c r="AN540" s="78">
        <v>242</v>
      </c>
      <c r="AO540" s="78">
        <v>8400</v>
      </c>
      <c r="AP540" s="78">
        <v>7600</v>
      </c>
      <c r="AQ540" s="78">
        <v>7900</v>
      </c>
      <c r="AR540" s="78">
        <v>418</v>
      </c>
      <c r="AS540" s="78">
        <v>0</v>
      </c>
      <c r="AT540" s="78">
        <v>0</v>
      </c>
      <c r="AU540" s="78">
        <v>0</v>
      </c>
      <c r="AV540" s="78">
        <v>0</v>
      </c>
      <c r="AW540" s="77">
        <v>20.329999999999998</v>
      </c>
      <c r="AX540" s="144">
        <f t="shared" si="50"/>
        <v>0.48</v>
      </c>
      <c r="AY540" s="144">
        <f t="shared" si="51"/>
        <v>0.28000000000000003</v>
      </c>
      <c r="AZ540" s="144">
        <f t="shared" si="52"/>
        <v>0.14000000000000001</v>
      </c>
      <c r="BA540" s="54">
        <f t="shared" si="53"/>
        <v>20.850180626782773</v>
      </c>
      <c r="BB540" s="54">
        <f t="shared" si="54"/>
        <v>19.665819373217225</v>
      </c>
    </row>
    <row r="541" spans="1:54" x14ac:dyDescent="0.25">
      <c r="A541" s="3">
        <v>40975</v>
      </c>
      <c r="B541" s="77">
        <v>7903.08</v>
      </c>
      <c r="C541" s="77">
        <v>1021.16221</v>
      </c>
      <c r="D541" s="77">
        <v>-30.3111</v>
      </c>
      <c r="E541" s="77">
        <f t="shared" si="56"/>
        <v>430.58270000000005</v>
      </c>
      <c r="F541" s="77">
        <v>-7.1445000000000007</v>
      </c>
      <c r="G541" s="77">
        <v>-5.4614000000000003</v>
      </c>
      <c r="H541">
        <v>0</v>
      </c>
      <c r="I541" s="78">
        <v>7895</v>
      </c>
      <c r="J541">
        <v>201203</v>
      </c>
      <c r="K541" s="78">
        <v>7895</v>
      </c>
      <c r="L541" s="77">
        <f t="shared" si="55"/>
        <v>-8.0799999999999272</v>
      </c>
      <c r="M541" s="78">
        <v>6381</v>
      </c>
      <c r="N541" s="78">
        <v>100.05515</v>
      </c>
      <c r="O541" s="78">
        <v>2065</v>
      </c>
      <c r="P541" s="78">
        <v>8.1417199999999994</v>
      </c>
      <c r="Q541" s="144">
        <v>6897.25</v>
      </c>
      <c r="R541" s="78">
        <v>-92</v>
      </c>
      <c r="S541" s="78">
        <v>-3676</v>
      </c>
      <c r="T541" s="78">
        <v>1225</v>
      </c>
      <c r="U541" s="78">
        <v>35131</v>
      </c>
      <c r="V541" s="219">
        <v>-3.4869488485952581E-2</v>
      </c>
      <c r="W541" s="78">
        <v>6405</v>
      </c>
      <c r="X541" s="78">
        <v>9241</v>
      </c>
      <c r="Y541" s="78">
        <v>6644</v>
      </c>
      <c r="Z541" s="78">
        <v>7626</v>
      </c>
      <c r="AA541" s="78">
        <v>115.24</v>
      </c>
      <c r="AB541" s="78">
        <v>101.23</v>
      </c>
      <c r="AC541" s="78">
        <v>72577</v>
      </c>
      <c r="AD541" s="104">
        <v>3.7740399999999998</v>
      </c>
      <c r="AE541" s="78">
        <v>93741</v>
      </c>
      <c r="AF541" s="104">
        <v>7.7687799999999996</v>
      </c>
      <c r="AG541" s="78">
        <v>-74966</v>
      </c>
      <c r="AH541" s="104">
        <v>-2.3853200000000001</v>
      </c>
      <c r="AI541" s="78">
        <v>-40482</v>
      </c>
      <c r="AJ541" s="104">
        <v>-6.7381399999999996</v>
      </c>
      <c r="AK541" s="78">
        <v>8200</v>
      </c>
      <c r="AL541" s="78">
        <v>7700</v>
      </c>
      <c r="AM541" s="8">
        <v>7900</v>
      </c>
      <c r="AN541" s="78">
        <v>236</v>
      </c>
      <c r="AO541" s="78">
        <v>8400</v>
      </c>
      <c r="AP541" s="78">
        <v>7600</v>
      </c>
      <c r="AQ541" s="78">
        <v>7900</v>
      </c>
      <c r="AR541" s="78">
        <v>418</v>
      </c>
      <c r="AS541" s="78">
        <v>0</v>
      </c>
      <c r="AT541" s="78">
        <v>0</v>
      </c>
      <c r="AU541" s="78">
        <v>0</v>
      </c>
      <c r="AV541" s="78">
        <v>0</v>
      </c>
      <c r="AW541" s="77">
        <v>21.23</v>
      </c>
      <c r="AX541" s="144">
        <f t="shared" si="50"/>
        <v>0.93</v>
      </c>
      <c r="AY541" s="144">
        <f t="shared" si="51"/>
        <v>0.55000000000000004</v>
      </c>
      <c r="AZ541" s="144">
        <f t="shared" si="52"/>
        <v>0.27</v>
      </c>
      <c r="BA541" s="54">
        <f t="shared" si="53"/>
        <v>21.043282970415053</v>
      </c>
      <c r="BB541" s="54">
        <f t="shared" si="54"/>
        <v>19.579717029584952</v>
      </c>
    </row>
    <row r="542" spans="1:54" x14ac:dyDescent="0.25">
      <c r="A542" s="3">
        <v>40976</v>
      </c>
      <c r="B542" s="77">
        <v>7984.56</v>
      </c>
      <c r="C542" s="77">
        <v>1054.0946899999999</v>
      </c>
      <c r="D542" s="77">
        <v>11.761099999999999</v>
      </c>
      <c r="E542" s="77">
        <f t="shared" si="56"/>
        <v>328.44119999999992</v>
      </c>
      <c r="F542" s="77">
        <v>3.1511</v>
      </c>
      <c r="G542" s="77">
        <v>-4.8681999999999999</v>
      </c>
      <c r="H542">
        <v>0</v>
      </c>
      <c r="I542" s="78">
        <v>7976</v>
      </c>
      <c r="J542">
        <v>201203</v>
      </c>
      <c r="K542" s="78">
        <v>7976</v>
      </c>
      <c r="L542" s="77">
        <f t="shared" si="55"/>
        <v>-8.5600000000004002</v>
      </c>
      <c r="M542" s="78">
        <v>5641</v>
      </c>
      <c r="N542" s="78">
        <v>89.320660000000004</v>
      </c>
      <c r="O542" s="78">
        <v>2797</v>
      </c>
      <c r="P542" s="78">
        <v>11.13335</v>
      </c>
      <c r="Q542" s="144">
        <v>6340.25</v>
      </c>
      <c r="R542" s="78">
        <v>-40</v>
      </c>
      <c r="S542" s="78">
        <v>203</v>
      </c>
      <c r="T542" s="78">
        <v>3687</v>
      </c>
      <c r="U542" s="78">
        <v>33371</v>
      </c>
      <c r="V542" s="219">
        <v>-0.1104851517784903</v>
      </c>
      <c r="W542" s="78">
        <v>7266</v>
      </c>
      <c r="X542" s="78">
        <v>4102</v>
      </c>
      <c r="Y542" s="78">
        <v>8015</v>
      </c>
      <c r="Z542" s="78">
        <v>5934</v>
      </c>
      <c r="AA542" s="78">
        <v>85</v>
      </c>
      <c r="AB542" s="78">
        <v>105.68</v>
      </c>
      <c r="AC542" s="78">
        <v>72845</v>
      </c>
      <c r="AD542" s="104">
        <v>4.5178599999999998</v>
      </c>
      <c r="AE542" s="78">
        <v>97996</v>
      </c>
      <c r="AF542" s="104">
        <v>7.4015199999999997</v>
      </c>
      <c r="AG542" s="78">
        <v>-71927</v>
      </c>
      <c r="AH542" s="104">
        <v>-2.7407900000000001</v>
      </c>
      <c r="AI542" s="78">
        <v>-48439</v>
      </c>
      <c r="AJ542" s="104">
        <v>-6.4169</v>
      </c>
      <c r="AK542" s="78">
        <v>8200</v>
      </c>
      <c r="AL542" s="78">
        <v>7700</v>
      </c>
      <c r="AM542" s="8">
        <v>8000</v>
      </c>
      <c r="AN542" s="78">
        <v>220</v>
      </c>
      <c r="AO542" s="78">
        <v>8400</v>
      </c>
      <c r="AP542" s="78">
        <v>7600</v>
      </c>
      <c r="AQ542" s="78">
        <v>8000</v>
      </c>
      <c r="AR542" s="78">
        <v>398</v>
      </c>
      <c r="AS542" s="78">
        <v>0</v>
      </c>
      <c r="AT542" s="78">
        <v>0</v>
      </c>
      <c r="AU542" s="78">
        <v>0</v>
      </c>
      <c r="AV542" s="78">
        <v>0</v>
      </c>
      <c r="AW542" s="77">
        <v>20.59</v>
      </c>
      <c r="AX542" s="144">
        <f t="shared" si="50"/>
        <v>0.75</v>
      </c>
      <c r="AY542" s="144">
        <f t="shared" si="51"/>
        <v>0.44</v>
      </c>
      <c r="AZ542" s="144">
        <f t="shared" si="52"/>
        <v>0.22</v>
      </c>
      <c r="BA542" s="54">
        <f t="shared" si="53"/>
        <v>21.051635309327054</v>
      </c>
      <c r="BB542" s="54">
        <f t="shared" si="54"/>
        <v>19.578364690672942</v>
      </c>
    </row>
    <row r="543" spans="1:54" x14ac:dyDescent="0.25">
      <c r="A543" s="3">
        <v>40977</v>
      </c>
      <c r="B543" s="77">
        <v>8016.01</v>
      </c>
      <c r="C543" s="77">
        <v>1056.49431</v>
      </c>
      <c r="D543" s="77">
        <v>24.457699999999999</v>
      </c>
      <c r="E543" s="77">
        <f t="shared" si="56"/>
        <v>307.65349999999989</v>
      </c>
      <c r="F543" s="77">
        <v>2.7332999999999998</v>
      </c>
      <c r="G543" s="77">
        <v>-3.8931</v>
      </c>
      <c r="H543">
        <v>0</v>
      </c>
      <c r="I543" s="78">
        <v>8005</v>
      </c>
      <c r="J543">
        <v>201203</v>
      </c>
      <c r="K543" s="78">
        <v>8005</v>
      </c>
      <c r="L543" s="77">
        <f t="shared" si="55"/>
        <v>-11.010000000000218</v>
      </c>
      <c r="M543" s="78">
        <v>5664</v>
      </c>
      <c r="N543" s="78">
        <v>89.986689999999996</v>
      </c>
      <c r="O543" s="78">
        <v>3292</v>
      </c>
      <c r="P543" s="78">
        <v>13.140829999999999</v>
      </c>
      <c r="Q543" s="144">
        <v>6487</v>
      </c>
      <c r="R543" s="78">
        <v>190</v>
      </c>
      <c r="S543" s="78">
        <v>1399</v>
      </c>
      <c r="T543" s="78">
        <v>4668</v>
      </c>
      <c r="U543" s="78">
        <v>33142</v>
      </c>
      <c r="V543" s="219">
        <v>-0.14084847021905739</v>
      </c>
      <c r="W543" s="78">
        <v>8475</v>
      </c>
      <c r="X543" s="78">
        <v>3894</v>
      </c>
      <c r="Y543" s="78">
        <v>9130</v>
      </c>
      <c r="Z543" s="78">
        <v>4488</v>
      </c>
      <c r="AA543" s="78">
        <v>81.63</v>
      </c>
      <c r="AB543" s="78">
        <v>105.47</v>
      </c>
      <c r="AC543" s="78">
        <v>76214</v>
      </c>
      <c r="AD543" s="104">
        <v>4.3228799999999996</v>
      </c>
      <c r="AE543" s="78">
        <v>88178</v>
      </c>
      <c r="AF543" s="104">
        <v>6.8871500000000001</v>
      </c>
      <c r="AG543" s="78">
        <v>-76179</v>
      </c>
      <c r="AH543" s="104">
        <v>-2.81088</v>
      </c>
      <c r="AI543" s="78">
        <v>-53470</v>
      </c>
      <c r="AJ543" s="104">
        <v>-6.3925400000000003</v>
      </c>
      <c r="AK543" s="78">
        <v>8200</v>
      </c>
      <c r="AL543" s="78">
        <v>7700</v>
      </c>
      <c r="AM543" s="8">
        <v>8000</v>
      </c>
      <c r="AN543" s="78">
        <v>201</v>
      </c>
      <c r="AO543" s="78">
        <v>8500</v>
      </c>
      <c r="AP543" s="78">
        <v>7600</v>
      </c>
      <c r="AQ543" s="78">
        <v>8000</v>
      </c>
      <c r="AR543" s="78">
        <v>392</v>
      </c>
      <c r="AS543" s="78">
        <v>0</v>
      </c>
      <c r="AT543" s="78">
        <v>0</v>
      </c>
      <c r="AU543" s="78">
        <v>0</v>
      </c>
      <c r="AV543" s="78">
        <v>0</v>
      </c>
      <c r="AW543" s="77">
        <v>20</v>
      </c>
      <c r="AX543" s="144">
        <f t="shared" si="50"/>
        <v>0.17</v>
      </c>
      <c r="AY543" s="144">
        <f t="shared" si="51"/>
        <v>0.1</v>
      </c>
      <c r="AZ543" s="144">
        <f t="shared" si="52"/>
        <v>0.05</v>
      </c>
      <c r="BA543" s="54">
        <f t="shared" si="53"/>
        <v>20.998923384497818</v>
      </c>
      <c r="BB543" s="54">
        <f t="shared" si="54"/>
        <v>19.557076615502179</v>
      </c>
    </row>
    <row r="544" spans="1:54" x14ac:dyDescent="0.25">
      <c r="A544" s="3">
        <v>40980</v>
      </c>
      <c r="B544" s="77">
        <v>7927.55</v>
      </c>
      <c r="C544" s="77">
        <v>880.15813000000003</v>
      </c>
      <c r="D544" s="77">
        <v>-2.1351</v>
      </c>
      <c r="E544" s="77">
        <f t="shared" si="56"/>
        <v>337.5893999999999</v>
      </c>
      <c r="F544" s="77">
        <v>-2.0447000000000002</v>
      </c>
      <c r="G544" s="77">
        <v>-8.1484000000000005</v>
      </c>
      <c r="H544">
        <v>0</v>
      </c>
      <c r="I544" s="78">
        <v>7921</v>
      </c>
      <c r="J544">
        <v>201203</v>
      </c>
      <c r="K544" s="78">
        <v>7921</v>
      </c>
      <c r="L544" s="77">
        <f t="shared" si="55"/>
        <v>-6.5500000000001819</v>
      </c>
      <c r="M544" s="78">
        <v>6200</v>
      </c>
      <c r="N544" s="78">
        <v>97.654610000000005</v>
      </c>
      <c r="O544" s="78">
        <v>2216</v>
      </c>
      <c r="P544" s="78">
        <v>8.7490000000000006</v>
      </c>
      <c r="Q544" s="144">
        <v>6754</v>
      </c>
      <c r="R544" s="78">
        <v>189</v>
      </c>
      <c r="S544" s="78">
        <v>-584</v>
      </c>
      <c r="T544" s="78">
        <v>3231</v>
      </c>
      <c r="U544" s="78">
        <v>34217</v>
      </c>
      <c r="V544" s="219">
        <v>-9.4426746938656228E-2</v>
      </c>
      <c r="W544" s="78">
        <v>8242</v>
      </c>
      <c r="X544" s="78">
        <v>4602</v>
      </c>
      <c r="Y544" s="78">
        <v>8386</v>
      </c>
      <c r="Z544" s="78">
        <v>5146</v>
      </c>
      <c r="AA544" s="78">
        <v>92.72</v>
      </c>
      <c r="AB544" s="78">
        <v>102.36</v>
      </c>
      <c r="AC544" s="78">
        <v>73701</v>
      </c>
      <c r="AD544" s="104">
        <v>3.3810899999999999</v>
      </c>
      <c r="AE544" s="78">
        <v>91196</v>
      </c>
      <c r="AF544" s="104">
        <v>7.1670699999999998</v>
      </c>
      <c r="AG544" s="78">
        <v>-82238</v>
      </c>
      <c r="AH544" s="104">
        <v>-2.3587600000000002</v>
      </c>
      <c r="AI544" s="78">
        <v>-47064</v>
      </c>
      <c r="AJ544" s="104">
        <v>-6.5166899999999996</v>
      </c>
      <c r="AK544" s="78">
        <v>8200</v>
      </c>
      <c r="AL544" s="78">
        <v>7700</v>
      </c>
      <c r="AM544" s="8">
        <v>7900</v>
      </c>
      <c r="AN544" s="78">
        <v>193</v>
      </c>
      <c r="AO544" s="78">
        <v>8500</v>
      </c>
      <c r="AP544" s="78">
        <v>7600</v>
      </c>
      <c r="AQ544" s="78">
        <v>7900</v>
      </c>
      <c r="AR544" s="78">
        <v>380</v>
      </c>
      <c r="AS544" s="78">
        <v>0</v>
      </c>
      <c r="AT544" s="78">
        <v>0</v>
      </c>
      <c r="AU544" s="78">
        <v>0</v>
      </c>
      <c r="AV544" s="78">
        <v>0</v>
      </c>
      <c r="AW544" s="77">
        <v>20.78</v>
      </c>
      <c r="AX544" s="144">
        <f t="shared" si="50"/>
        <v>0.93</v>
      </c>
      <c r="AY544" s="144">
        <f t="shared" si="51"/>
        <v>0.55000000000000004</v>
      </c>
      <c r="AZ544" s="144">
        <f t="shared" si="52"/>
        <v>0.27</v>
      </c>
      <c r="BA544" s="54">
        <f t="shared" si="53"/>
        <v>21.054315418357014</v>
      </c>
      <c r="BB544" s="54">
        <f t="shared" si="54"/>
        <v>19.54468458164299</v>
      </c>
    </row>
    <row r="545" spans="1:54" x14ac:dyDescent="0.25">
      <c r="A545" s="3">
        <v>40981</v>
      </c>
      <c r="B545" s="77">
        <v>8031.51</v>
      </c>
      <c r="C545" s="77">
        <v>1002.50353</v>
      </c>
      <c r="D545" s="77">
        <v>114.8536</v>
      </c>
      <c r="E545" s="77">
        <f t="shared" si="56"/>
        <v>496.20099999999991</v>
      </c>
      <c r="F545" s="77">
        <v>-8.1610999999999994</v>
      </c>
      <c r="G545" s="77">
        <v>7.1803999999999997</v>
      </c>
      <c r="H545">
        <v>0</v>
      </c>
      <c r="I545" s="78">
        <v>8033</v>
      </c>
      <c r="J545">
        <v>201203</v>
      </c>
      <c r="K545" s="78">
        <v>8033</v>
      </c>
      <c r="L545" s="77">
        <f t="shared" si="55"/>
        <v>1.4899999999997817</v>
      </c>
      <c r="M545" s="78">
        <v>12356</v>
      </c>
      <c r="N545" s="78">
        <v>197.79785999999999</v>
      </c>
      <c r="O545" s="78">
        <v>4520</v>
      </c>
      <c r="P545" s="78">
        <v>18.091449999999998</v>
      </c>
      <c r="Q545" s="144">
        <v>13486</v>
      </c>
      <c r="R545" s="78">
        <v>251</v>
      </c>
      <c r="S545" s="78">
        <v>-491</v>
      </c>
      <c r="T545" s="78">
        <v>6258</v>
      </c>
      <c r="U545" s="78">
        <v>33290</v>
      </c>
      <c r="V545" s="219">
        <v>-0.18798437969360168</v>
      </c>
      <c r="W545" s="78">
        <v>8953</v>
      </c>
      <c r="X545" s="78">
        <v>6443</v>
      </c>
      <c r="Y545" s="78">
        <v>10812</v>
      </c>
      <c r="Z545" s="78">
        <v>8880</v>
      </c>
      <c r="AA545" s="78">
        <v>105.68</v>
      </c>
      <c r="AB545" s="78">
        <v>103.96</v>
      </c>
      <c r="AC545" s="78">
        <v>79449</v>
      </c>
      <c r="AD545" s="104">
        <v>4.2057200000000003</v>
      </c>
      <c r="AE545" s="78">
        <v>95256</v>
      </c>
      <c r="AF545" s="104">
        <v>6.9746499999999996</v>
      </c>
      <c r="AG545" s="78">
        <v>-69283</v>
      </c>
      <c r="AH545" s="104">
        <v>-2.5257800000000001</v>
      </c>
      <c r="AI545" s="78">
        <v>-58178</v>
      </c>
      <c r="AJ545" s="104">
        <v>-6.6240199999999998</v>
      </c>
      <c r="AK545" s="78">
        <v>8200</v>
      </c>
      <c r="AL545" s="78">
        <v>7700</v>
      </c>
      <c r="AM545" s="8">
        <v>8000</v>
      </c>
      <c r="AN545" s="78">
        <v>172</v>
      </c>
      <c r="AO545" s="78">
        <v>8400</v>
      </c>
      <c r="AP545" s="78">
        <v>7600</v>
      </c>
      <c r="AQ545" s="78">
        <v>8000</v>
      </c>
      <c r="AR545" s="78">
        <v>370</v>
      </c>
      <c r="AS545" s="78">
        <v>0</v>
      </c>
      <c r="AT545" s="78">
        <v>0</v>
      </c>
      <c r="AU545" s="78">
        <v>0</v>
      </c>
      <c r="AV545" s="78">
        <v>0</v>
      </c>
      <c r="AW545" s="77">
        <v>19.77</v>
      </c>
      <c r="AX545" s="144">
        <f t="shared" si="50"/>
        <v>0.03</v>
      </c>
      <c r="AY545" s="144">
        <f t="shared" si="51"/>
        <v>0.02</v>
      </c>
      <c r="AZ545" s="144">
        <f t="shared" si="52"/>
        <v>0.01</v>
      </c>
      <c r="BA545" s="54">
        <f t="shared" si="53"/>
        <v>21.050307663624199</v>
      </c>
      <c r="BB545" s="54">
        <f t="shared" si="54"/>
        <v>19.478692336375797</v>
      </c>
    </row>
    <row r="546" spans="1:54" x14ac:dyDescent="0.25">
      <c r="A546" s="3">
        <v>40982</v>
      </c>
      <c r="B546" s="77">
        <v>8125.26</v>
      </c>
      <c r="C546" s="77">
        <v>1250.31447</v>
      </c>
      <c r="D546" s="77">
        <v>152.01419999999999</v>
      </c>
      <c r="E546" s="77">
        <f t="shared" si="56"/>
        <v>625.52179999999987</v>
      </c>
      <c r="F546" s="77">
        <v>11.0528</v>
      </c>
      <c r="G546" s="77">
        <v>18.4678</v>
      </c>
      <c r="H546">
        <v>0</v>
      </c>
      <c r="I546" s="78">
        <v>8142</v>
      </c>
      <c r="J546">
        <v>201203</v>
      </c>
      <c r="K546" s="78">
        <v>8142</v>
      </c>
      <c r="L546" s="77">
        <f t="shared" si="55"/>
        <v>16.739999999999782</v>
      </c>
      <c r="M546" s="78">
        <v>10789</v>
      </c>
      <c r="N546" s="78">
        <v>174.92678000000001</v>
      </c>
      <c r="O546" s="78">
        <v>2621</v>
      </c>
      <c r="P546" s="78">
        <v>10.59905</v>
      </c>
      <c r="Q546" s="144">
        <v>11444.25</v>
      </c>
      <c r="R546" s="78">
        <v>275</v>
      </c>
      <c r="S546" s="78">
        <v>1011</v>
      </c>
      <c r="T546" s="78">
        <v>4139</v>
      </c>
      <c r="U546" s="78">
        <v>31793</v>
      </c>
      <c r="V546" s="219">
        <v>-0.13018588997578084</v>
      </c>
      <c r="W546" s="78">
        <v>10288</v>
      </c>
      <c r="X546" s="78">
        <v>5649</v>
      </c>
      <c r="Y546" s="78">
        <v>11143</v>
      </c>
      <c r="Z546" s="78">
        <v>5700</v>
      </c>
      <c r="AA546" s="78">
        <v>91.29</v>
      </c>
      <c r="AB546" s="78">
        <v>109.23</v>
      </c>
      <c r="AC546" s="78">
        <v>92667</v>
      </c>
      <c r="AD546" s="104">
        <v>5.8999300000000003</v>
      </c>
      <c r="AE546" s="78">
        <v>89625</v>
      </c>
      <c r="AF546" s="104">
        <v>6.6364400000000003</v>
      </c>
      <c r="AG546" s="78">
        <v>-57964</v>
      </c>
      <c r="AH546" s="104">
        <v>-2.7731599999999998</v>
      </c>
      <c r="AI546" s="78">
        <v>-67413</v>
      </c>
      <c r="AJ546" s="104">
        <v>-6.5296000000000003</v>
      </c>
      <c r="AK546" s="78">
        <v>8200</v>
      </c>
      <c r="AL546" s="78">
        <v>7700</v>
      </c>
      <c r="AM546" s="8">
        <v>8100</v>
      </c>
      <c r="AN546" s="78">
        <v>153</v>
      </c>
      <c r="AO546" s="78">
        <v>8400</v>
      </c>
      <c r="AP546" s="78">
        <v>7600</v>
      </c>
      <c r="AQ546" s="78">
        <v>8100</v>
      </c>
      <c r="AR546" s="78">
        <v>356</v>
      </c>
      <c r="AS546" s="78">
        <v>0</v>
      </c>
      <c r="AT546" s="78">
        <v>0</v>
      </c>
      <c r="AU546" s="78">
        <v>0</v>
      </c>
      <c r="AV546" s="78">
        <v>0</v>
      </c>
      <c r="AW546" s="77">
        <v>18.989999999999998</v>
      </c>
      <c r="AX546" s="144">
        <f t="shared" si="50"/>
        <v>0</v>
      </c>
      <c r="AY546" s="144">
        <f t="shared" si="51"/>
        <v>0</v>
      </c>
      <c r="AZ546" s="144">
        <f t="shared" si="52"/>
        <v>0</v>
      </c>
      <c r="BA546" s="54">
        <f t="shared" si="53"/>
        <v>21.169827671188287</v>
      </c>
      <c r="BB546" s="54">
        <f t="shared" si="54"/>
        <v>19.229172328811714</v>
      </c>
    </row>
    <row r="547" spans="1:54" x14ac:dyDescent="0.25">
      <c r="A547" s="3">
        <v>40983</v>
      </c>
      <c r="B547" s="77">
        <v>8121.62</v>
      </c>
      <c r="C547" s="77">
        <v>1000.93798</v>
      </c>
      <c r="D547" s="77">
        <v>27.387699999999999</v>
      </c>
      <c r="E547" s="77">
        <f t="shared" si="56"/>
        <v>553.70039999999983</v>
      </c>
      <c r="F547" s="77">
        <v>-0.15390000000000001</v>
      </c>
      <c r="G547" s="77">
        <v>-0.32640000000000002</v>
      </c>
      <c r="H547">
        <v>0</v>
      </c>
      <c r="I547" s="78">
        <v>8134</v>
      </c>
      <c r="J547">
        <v>201203</v>
      </c>
      <c r="K547" s="78">
        <v>8134</v>
      </c>
      <c r="L547" s="77">
        <f t="shared" si="55"/>
        <v>12.380000000000109</v>
      </c>
      <c r="M547" s="78">
        <v>8548</v>
      </c>
      <c r="N547" s="78">
        <v>138.36751000000001</v>
      </c>
      <c r="O547" s="78">
        <v>2548</v>
      </c>
      <c r="P547" s="78">
        <v>10.292920000000001</v>
      </c>
      <c r="Q547" s="144">
        <v>9185</v>
      </c>
      <c r="R547" s="78">
        <v>379</v>
      </c>
      <c r="S547" s="78">
        <v>1892</v>
      </c>
      <c r="T547" s="78">
        <v>3975</v>
      </c>
      <c r="U547" s="78">
        <v>32890</v>
      </c>
      <c r="V547" s="219">
        <v>-0.12085740346609912</v>
      </c>
      <c r="W547" s="78">
        <v>9270</v>
      </c>
      <c r="X547" s="78">
        <v>2703</v>
      </c>
      <c r="Y547" s="78">
        <v>9988</v>
      </c>
      <c r="Z547" s="78">
        <v>4702</v>
      </c>
      <c r="AA547" s="78">
        <v>98.21</v>
      </c>
      <c r="AB547" s="78">
        <v>110.46</v>
      </c>
      <c r="AC547" s="78">
        <v>91765</v>
      </c>
      <c r="AD547" s="104">
        <v>5.6741799999999998</v>
      </c>
      <c r="AE547" s="78">
        <v>87572</v>
      </c>
      <c r="AF547" s="104">
        <v>6.5512699999999997</v>
      </c>
      <c r="AG547" s="78">
        <v>-65110</v>
      </c>
      <c r="AH547" s="104">
        <v>-2.9081199999999998</v>
      </c>
      <c r="AI547" s="78">
        <v>-68712</v>
      </c>
      <c r="AJ547" s="104">
        <v>-6.3990200000000002</v>
      </c>
      <c r="AK547" s="78">
        <v>8200</v>
      </c>
      <c r="AL547" s="78">
        <v>7700</v>
      </c>
      <c r="AM547" s="8">
        <v>8100</v>
      </c>
      <c r="AN547" s="78">
        <v>143</v>
      </c>
      <c r="AO547" s="78">
        <v>8400</v>
      </c>
      <c r="AP547" s="78">
        <v>7600</v>
      </c>
      <c r="AQ547" s="78">
        <v>8100</v>
      </c>
      <c r="AR547" s="78">
        <v>358</v>
      </c>
      <c r="AS547" s="78">
        <v>0</v>
      </c>
      <c r="AT547" s="78">
        <v>0</v>
      </c>
      <c r="AU547" s="78">
        <v>0</v>
      </c>
      <c r="AV547" s="78">
        <v>0</v>
      </c>
      <c r="AW547" s="77">
        <v>19.38</v>
      </c>
      <c r="AX547" s="144">
        <f t="shared" si="50"/>
        <v>0.03</v>
      </c>
      <c r="AY547" s="144">
        <f t="shared" si="51"/>
        <v>0.02</v>
      </c>
      <c r="AZ547" s="144">
        <f t="shared" si="52"/>
        <v>0.01</v>
      </c>
      <c r="BA547" s="54">
        <f t="shared" si="53"/>
        <v>21.203689089881131</v>
      </c>
      <c r="BB547" s="54">
        <f t="shared" si="54"/>
        <v>19.142310910118859</v>
      </c>
    </row>
    <row r="548" spans="1:54" x14ac:dyDescent="0.25">
      <c r="A548" s="3">
        <v>40984</v>
      </c>
      <c r="B548" s="77">
        <v>8054.94</v>
      </c>
      <c r="C548" s="77">
        <v>1085.27028</v>
      </c>
      <c r="D548" s="77">
        <v>-2.9272000000000005</v>
      </c>
      <c r="E548" s="77">
        <f t="shared" si="56"/>
        <v>563.81799999999987</v>
      </c>
      <c r="F548" s="77">
        <v>2.9944000000000002</v>
      </c>
      <c r="G548" s="77">
        <v>-3.7761</v>
      </c>
      <c r="H548">
        <v>0</v>
      </c>
      <c r="I548" s="78">
        <v>8064</v>
      </c>
      <c r="J548">
        <v>201203</v>
      </c>
      <c r="K548" s="78">
        <v>8064</v>
      </c>
      <c r="L548" s="77">
        <f t="shared" si="55"/>
        <v>9.0600000000004002</v>
      </c>
      <c r="M548" s="78">
        <v>5176</v>
      </c>
      <c r="N548" s="78">
        <v>82.834569999999999</v>
      </c>
      <c r="O548" s="78">
        <v>1865</v>
      </c>
      <c r="P548" s="78">
        <v>7.4596999999999998</v>
      </c>
      <c r="Q548" s="144">
        <v>5642.25</v>
      </c>
      <c r="R548" s="78">
        <v>412</v>
      </c>
      <c r="S548" s="78">
        <v>177</v>
      </c>
      <c r="T548" s="78">
        <v>1779</v>
      </c>
      <c r="U548" s="78">
        <v>30941</v>
      </c>
      <c r="V548" s="219">
        <v>-5.7496525645583531E-2</v>
      </c>
      <c r="W548" s="78">
        <v>6467</v>
      </c>
      <c r="X548" s="78">
        <v>1819</v>
      </c>
      <c r="Y548" s="78">
        <v>6948</v>
      </c>
      <c r="Z548" s="78">
        <v>3617</v>
      </c>
      <c r="AA548" s="78">
        <v>90.26</v>
      </c>
      <c r="AB548" s="78">
        <v>107.81</v>
      </c>
      <c r="AC548" s="78">
        <v>85100</v>
      </c>
      <c r="AD548" s="104">
        <v>4.1411699999999998</v>
      </c>
      <c r="AE548" s="78">
        <v>89797</v>
      </c>
      <c r="AF548" s="104">
        <v>6.59673</v>
      </c>
      <c r="AG548" s="78">
        <v>-72963</v>
      </c>
      <c r="AH548" s="104">
        <v>-2.19204</v>
      </c>
      <c r="AI548" s="78">
        <v>-61260</v>
      </c>
      <c r="AJ548" s="104">
        <v>-6.1549500000000004</v>
      </c>
      <c r="AK548" s="78">
        <v>8200</v>
      </c>
      <c r="AL548" s="78">
        <v>7700</v>
      </c>
      <c r="AM548" s="8">
        <v>8100</v>
      </c>
      <c r="AN548" s="78">
        <v>122</v>
      </c>
      <c r="AO548" s="78">
        <v>8500</v>
      </c>
      <c r="AP548" s="78">
        <v>7600</v>
      </c>
      <c r="AQ548" s="78">
        <v>8100</v>
      </c>
      <c r="AR548" s="78">
        <v>340</v>
      </c>
      <c r="AS548" s="78">
        <v>0</v>
      </c>
      <c r="AT548" s="78">
        <v>0</v>
      </c>
      <c r="AU548" s="78">
        <v>0</v>
      </c>
      <c r="AV548" s="78">
        <v>0</v>
      </c>
      <c r="AW548" s="77">
        <v>19.059999999999999</v>
      </c>
      <c r="AX548" s="144">
        <f t="shared" si="50"/>
        <v>0.03</v>
      </c>
      <c r="AY548" s="144">
        <f t="shared" si="51"/>
        <v>0.02</v>
      </c>
      <c r="AZ548" s="144">
        <f t="shared" si="52"/>
        <v>0.01</v>
      </c>
      <c r="BA548" s="54">
        <f t="shared" si="53"/>
        <v>21.255181518460667</v>
      </c>
      <c r="BB548" s="54">
        <f t="shared" si="54"/>
        <v>18.969818481539328</v>
      </c>
    </row>
    <row r="549" spans="1:54" x14ac:dyDescent="0.25">
      <c r="A549" s="3">
        <v>40987</v>
      </c>
      <c r="B549" s="77">
        <v>8043.92</v>
      </c>
      <c r="C549" s="77">
        <v>832.60235</v>
      </c>
      <c r="D549" s="77">
        <v>-10.669400000000001</v>
      </c>
      <c r="E549" s="77">
        <f t="shared" si="56"/>
        <v>472.18689999999987</v>
      </c>
      <c r="F549" s="77">
        <v>-4.6677999999999997</v>
      </c>
      <c r="G549" s="77">
        <v>-15.3581</v>
      </c>
      <c r="H549">
        <v>0</v>
      </c>
      <c r="I549" s="78">
        <v>8053</v>
      </c>
      <c r="J549">
        <v>201203</v>
      </c>
      <c r="K549" s="78">
        <v>8053</v>
      </c>
      <c r="L549" s="77">
        <f t="shared" si="55"/>
        <v>9.0799999999999272</v>
      </c>
      <c r="M549" s="78">
        <v>7272</v>
      </c>
      <c r="N549" s="78">
        <v>116.43364</v>
      </c>
      <c r="O549" s="78">
        <v>2642</v>
      </c>
      <c r="P549" s="78">
        <v>10.580260000000001</v>
      </c>
      <c r="Q549" s="144">
        <v>7932.5</v>
      </c>
      <c r="R549" s="78">
        <v>166</v>
      </c>
      <c r="S549" s="78">
        <v>226</v>
      </c>
      <c r="T549" s="78">
        <v>824</v>
      </c>
      <c r="U549" s="78">
        <v>32490</v>
      </c>
      <c r="V549" s="219">
        <v>-2.536164973838104E-2</v>
      </c>
      <c r="W549" s="78">
        <v>7635</v>
      </c>
      <c r="X549" s="78">
        <v>3046</v>
      </c>
      <c r="Y549" s="78">
        <v>10285</v>
      </c>
      <c r="Z549" s="78">
        <v>5868</v>
      </c>
      <c r="AA549" s="78">
        <v>91.23</v>
      </c>
      <c r="AB549" s="78">
        <v>106.23</v>
      </c>
      <c r="AC549" s="78">
        <v>75398</v>
      </c>
      <c r="AD549" s="104">
        <v>3.5445899999999999</v>
      </c>
      <c r="AE549" s="78">
        <v>87187</v>
      </c>
      <c r="AF549" s="104">
        <v>6.3625299999999996</v>
      </c>
      <c r="AG549" s="78">
        <v>-86787</v>
      </c>
      <c r="AH549" s="104">
        <v>-2.3296100000000002</v>
      </c>
      <c r="AI549" s="78">
        <v>-61513</v>
      </c>
      <c r="AJ549" s="104">
        <v>-6.1943000000000001</v>
      </c>
      <c r="AK549" s="78">
        <v>8200</v>
      </c>
      <c r="AL549" s="78">
        <v>7800</v>
      </c>
      <c r="AM549" s="8">
        <v>8100</v>
      </c>
      <c r="AN549" s="78">
        <v>104.5</v>
      </c>
      <c r="AO549" s="78">
        <v>8500</v>
      </c>
      <c r="AP549" s="78">
        <v>7600</v>
      </c>
      <c r="AQ549" s="78">
        <v>8100</v>
      </c>
      <c r="AR549" s="78">
        <v>324</v>
      </c>
      <c r="AS549" s="78">
        <v>0</v>
      </c>
      <c r="AT549" s="78">
        <v>0</v>
      </c>
      <c r="AU549" s="78">
        <v>0</v>
      </c>
      <c r="AV549" s="78">
        <v>0</v>
      </c>
      <c r="AW549" s="77">
        <v>19.47</v>
      </c>
      <c r="AX549" s="144">
        <f t="shared" si="50"/>
        <v>0.1</v>
      </c>
      <c r="AY549" s="144">
        <f t="shared" si="51"/>
        <v>0.06</v>
      </c>
      <c r="AZ549" s="144">
        <f t="shared" si="52"/>
        <v>0.03</v>
      </c>
      <c r="BA549" s="54">
        <f t="shared" si="53"/>
        <v>21.255769524411111</v>
      </c>
      <c r="BB549" s="54">
        <f t="shared" si="54"/>
        <v>18.900230475588881</v>
      </c>
    </row>
    <row r="550" spans="1:54" x14ac:dyDescent="0.25">
      <c r="A550" s="3">
        <v>40988</v>
      </c>
      <c r="B550" s="77">
        <v>7972.7</v>
      </c>
      <c r="C550" s="77">
        <v>825.92759999999998</v>
      </c>
      <c r="D550" s="77">
        <v>-14.707000000000001</v>
      </c>
      <c r="E550" s="77">
        <f t="shared" si="56"/>
        <v>446.47679999999997</v>
      </c>
      <c r="F550" s="77">
        <v>-5.8087</v>
      </c>
      <c r="G550" s="77">
        <v>-12.476800000000001</v>
      </c>
      <c r="H550">
        <v>0</v>
      </c>
      <c r="I550" s="78">
        <v>7984</v>
      </c>
      <c r="J550">
        <v>201203</v>
      </c>
      <c r="K550" s="78">
        <v>7984</v>
      </c>
      <c r="L550" s="77">
        <f t="shared" si="55"/>
        <v>11.300000000000182</v>
      </c>
      <c r="M550" s="78">
        <v>5935</v>
      </c>
      <c r="N550" s="78">
        <v>94.096249999999998</v>
      </c>
      <c r="O550" s="78">
        <v>2789</v>
      </c>
      <c r="P550" s="78">
        <v>11.07639</v>
      </c>
      <c r="Q550" s="144">
        <v>6632.25</v>
      </c>
      <c r="R550" s="78">
        <v>122</v>
      </c>
      <c r="S550" s="78">
        <v>-3727</v>
      </c>
      <c r="T550" s="78">
        <v>-784</v>
      </c>
      <c r="U550" s="78">
        <v>35825</v>
      </c>
      <c r="V550" s="219">
        <v>2.1884159106769017E-2</v>
      </c>
      <c r="W550" s="78">
        <v>9203</v>
      </c>
      <c r="X550" s="78">
        <v>9203</v>
      </c>
      <c r="Y550" s="78">
        <v>8063</v>
      </c>
      <c r="Z550" s="78">
        <v>8545</v>
      </c>
      <c r="AA550" s="78">
        <v>86.57</v>
      </c>
      <c r="AB550" s="78">
        <v>102.42</v>
      </c>
      <c r="AC550" s="78">
        <v>73941</v>
      </c>
      <c r="AD550" s="104">
        <v>2.6495199999999999</v>
      </c>
      <c r="AE550" s="78">
        <v>96366</v>
      </c>
      <c r="AF550" s="104">
        <v>6.4257999999999997</v>
      </c>
      <c r="AG550" s="78">
        <v>-89904</v>
      </c>
      <c r="AH550" s="104">
        <v>-1.8349899999999999</v>
      </c>
      <c r="AI550" s="78">
        <v>-54048</v>
      </c>
      <c r="AJ550" s="104">
        <v>-6.5521099999999999</v>
      </c>
      <c r="AK550" s="78">
        <v>8200</v>
      </c>
      <c r="AL550" s="78">
        <v>7800</v>
      </c>
      <c r="AM550" s="8">
        <v>8000</v>
      </c>
      <c r="AN550" s="78">
        <v>71.5</v>
      </c>
      <c r="AO550" s="78">
        <v>8500</v>
      </c>
      <c r="AP550" s="78">
        <v>7600</v>
      </c>
      <c r="AQ550" s="78">
        <v>8000</v>
      </c>
      <c r="AR550" s="78">
        <v>324</v>
      </c>
      <c r="AS550" s="78">
        <v>0</v>
      </c>
      <c r="AT550" s="78">
        <v>0</v>
      </c>
      <c r="AU550" s="78">
        <v>0</v>
      </c>
      <c r="AV550" s="78">
        <v>0</v>
      </c>
      <c r="AW550" s="77">
        <v>19.46</v>
      </c>
      <c r="AX550" s="144">
        <f t="shared" si="50"/>
        <v>0.1</v>
      </c>
      <c r="AY550" s="144">
        <f t="shared" si="51"/>
        <v>0.06</v>
      </c>
      <c r="AZ550" s="144">
        <f t="shared" si="52"/>
        <v>0.03</v>
      </c>
      <c r="BA550" s="54">
        <f t="shared" si="53"/>
        <v>21.223529618659583</v>
      </c>
      <c r="BB550" s="54">
        <f t="shared" si="54"/>
        <v>18.833470381340405</v>
      </c>
    </row>
    <row r="551" spans="1:54" x14ac:dyDescent="0.25">
      <c r="A551" s="3">
        <v>40989</v>
      </c>
      <c r="B551" s="77">
        <v>7981.94</v>
      </c>
      <c r="C551" s="77">
        <v>963.37765000000002</v>
      </c>
      <c r="D551" s="77">
        <v>8.9359999999999999</v>
      </c>
      <c r="E551" s="77">
        <f t="shared" si="56"/>
        <v>463.63169999999991</v>
      </c>
      <c r="F551" s="77">
        <v>3.9348000000000001</v>
      </c>
      <c r="G551" s="77">
        <v>-12.348099999999999</v>
      </c>
      <c r="H551" t="s">
        <v>1632</v>
      </c>
      <c r="I551" s="78">
        <v>7980</v>
      </c>
      <c r="J551">
        <v>201204</v>
      </c>
      <c r="K551" s="78">
        <v>7973</v>
      </c>
      <c r="L551" s="77">
        <f t="shared" si="55"/>
        <v>-8.9399999999995998</v>
      </c>
      <c r="M551" s="78">
        <v>8925</v>
      </c>
      <c r="N551" s="78">
        <v>141.67265</v>
      </c>
      <c r="O551" s="78">
        <v>4594</v>
      </c>
      <c r="P551" s="78">
        <v>18.258559999999999</v>
      </c>
      <c r="Q551" s="144">
        <v>10073.5</v>
      </c>
      <c r="R551" s="78">
        <v>139</v>
      </c>
      <c r="S551" s="78">
        <v>-3926</v>
      </c>
      <c r="T551" s="78">
        <v>-854</v>
      </c>
      <c r="U551" s="78">
        <v>24116</v>
      </c>
      <c r="V551" s="219">
        <v>3.541217448996517E-2</v>
      </c>
      <c r="W551" s="78">
        <v>7542</v>
      </c>
      <c r="X551" s="78">
        <v>7542</v>
      </c>
      <c r="Y551" s="78">
        <v>7674</v>
      </c>
      <c r="Z551" s="78">
        <v>10024</v>
      </c>
      <c r="AA551" s="78">
        <v>94.97</v>
      </c>
      <c r="AB551" s="78">
        <v>100.08</v>
      </c>
      <c r="AC551" s="78">
        <v>21713</v>
      </c>
      <c r="AD551" s="104">
        <v>0.56772</v>
      </c>
      <c r="AE551" s="78">
        <v>22063</v>
      </c>
      <c r="AF551" s="104">
        <v>0.73865999999999998</v>
      </c>
      <c r="AG551" s="78">
        <v>-5112</v>
      </c>
      <c r="AH551" s="104">
        <v>6.1170000000000002E-2</v>
      </c>
      <c r="AI551" s="78">
        <v>-2539</v>
      </c>
      <c r="AJ551" s="104">
        <v>-0.38611000000000001</v>
      </c>
      <c r="AK551" s="78">
        <v>8500</v>
      </c>
      <c r="AL551" s="78">
        <v>7600</v>
      </c>
      <c r="AM551" s="8">
        <v>8000</v>
      </c>
      <c r="AN551" s="78">
        <v>308</v>
      </c>
      <c r="AO551" s="78">
        <v>9200</v>
      </c>
      <c r="AP551" s="78">
        <v>5200</v>
      </c>
      <c r="AQ551" s="78">
        <v>8000</v>
      </c>
      <c r="AR551" s="78">
        <v>584</v>
      </c>
      <c r="AS551" s="78">
        <v>0</v>
      </c>
      <c r="AT551" s="78">
        <v>0</v>
      </c>
      <c r="AU551" s="78">
        <v>0</v>
      </c>
      <c r="AV551" s="78">
        <v>0</v>
      </c>
      <c r="AW551" s="77">
        <v>19.21</v>
      </c>
      <c r="AX551" s="144">
        <f t="shared" ref="AX551:AX614" si="57">PERCENTRANK(AW522:AW551,AW551,2)</f>
        <v>0.06</v>
      </c>
      <c r="AY551" s="144">
        <f t="shared" ref="AY551:AY614" si="58">PERCENTRANK(AW502:AW551,AW551,2)</f>
        <v>0.04</v>
      </c>
      <c r="AZ551" s="144">
        <f t="shared" ref="AZ551:AZ614" si="59">PERCENTRANK(AW452:AW551,AW551,2)</f>
        <v>0.02</v>
      </c>
      <c r="BA551" s="54">
        <f t="shared" ref="BA551:BA614" si="60">AVERAGE(AW532:AW551)+2*_xlfn.STDEV.S(AW532:AW551)</f>
        <v>21.229964237004445</v>
      </c>
      <c r="BB551" s="54">
        <f t="shared" ref="BB551:BB614" si="61">AVERAGE(AW532:AW551)-2*_xlfn.STDEV.S(AW532:AW551)</f>
        <v>18.734035762995539</v>
      </c>
    </row>
    <row r="552" spans="1:54" x14ac:dyDescent="0.25">
      <c r="A552" s="3">
        <v>40990</v>
      </c>
      <c r="B552" s="77">
        <v>8059.94</v>
      </c>
      <c r="C552" s="77">
        <v>955.73783000000003</v>
      </c>
      <c r="D552" s="77">
        <v>64.864899999999992</v>
      </c>
      <c r="E552" s="77">
        <f t="shared" si="56"/>
        <v>470.95559999999995</v>
      </c>
      <c r="F552" s="77">
        <v>-0.27750000000000002</v>
      </c>
      <c r="G552" s="77">
        <v>4.4786999999999999</v>
      </c>
      <c r="H552">
        <v>0</v>
      </c>
      <c r="I552" s="78">
        <v>8084</v>
      </c>
      <c r="J552">
        <v>201204</v>
      </c>
      <c r="K552" s="78">
        <v>8084</v>
      </c>
      <c r="L552" s="77">
        <f t="shared" si="55"/>
        <v>24.0600000000004</v>
      </c>
      <c r="M552" s="78">
        <v>15147</v>
      </c>
      <c r="N552" s="78">
        <v>244.15416999999999</v>
      </c>
      <c r="O552" s="78">
        <v>5372</v>
      </c>
      <c r="P552" s="78">
        <v>21.649730000000002</v>
      </c>
      <c r="Q552" s="144">
        <v>16490</v>
      </c>
      <c r="R552" s="78">
        <v>164</v>
      </c>
      <c r="S552" s="78">
        <v>-3637</v>
      </c>
      <c r="T552" s="78">
        <v>3730</v>
      </c>
      <c r="U552" s="78">
        <v>28004</v>
      </c>
      <c r="V552" s="219">
        <v>-0.13319525782031139</v>
      </c>
      <c r="W552" s="78">
        <v>10064</v>
      </c>
      <c r="X552" s="78">
        <v>10064</v>
      </c>
      <c r="Y552" s="78">
        <v>11861</v>
      </c>
      <c r="Z552" s="78">
        <v>13915</v>
      </c>
      <c r="AA552" s="78">
        <v>102.51</v>
      </c>
      <c r="AB552" s="78">
        <v>112.04</v>
      </c>
      <c r="AC552" s="78">
        <v>36631</v>
      </c>
      <c r="AD552" s="104">
        <v>1.0397099999999999</v>
      </c>
      <c r="AE552" s="78">
        <v>26535</v>
      </c>
      <c r="AF552" s="104">
        <v>0.65793999999999997</v>
      </c>
      <c r="AG552" s="78">
        <v>-2108</v>
      </c>
      <c r="AH552" s="104">
        <v>0.11154</v>
      </c>
      <c r="AI552" s="78">
        <v>-4159</v>
      </c>
      <c r="AJ552" s="104">
        <v>-0.64198999999999995</v>
      </c>
      <c r="AK552" s="78">
        <v>8400</v>
      </c>
      <c r="AL552" s="78">
        <v>7800</v>
      </c>
      <c r="AM552" s="8">
        <v>8100</v>
      </c>
      <c r="AN552" s="78">
        <v>295</v>
      </c>
      <c r="AO552" s="78">
        <v>8200</v>
      </c>
      <c r="AP552" s="78">
        <v>8000</v>
      </c>
      <c r="AQ552" s="78">
        <v>8100</v>
      </c>
      <c r="AR552" s="78">
        <v>435</v>
      </c>
      <c r="AS552" s="78">
        <v>0</v>
      </c>
      <c r="AT552" s="78">
        <v>0</v>
      </c>
      <c r="AU552" s="78">
        <v>0</v>
      </c>
      <c r="AV552" s="78">
        <v>0</v>
      </c>
      <c r="AW552" s="77">
        <v>18.12</v>
      </c>
      <c r="AX552" s="144">
        <f t="shared" si="57"/>
        <v>0</v>
      </c>
      <c r="AY552" s="144">
        <f t="shared" si="58"/>
        <v>0</v>
      </c>
      <c r="AZ552" s="144">
        <f t="shared" si="59"/>
        <v>0</v>
      </c>
      <c r="BA552" s="54">
        <f t="shared" si="60"/>
        <v>21.374706023473546</v>
      </c>
      <c r="BB552" s="54">
        <f t="shared" si="61"/>
        <v>18.384293976526454</v>
      </c>
    </row>
    <row r="553" spans="1:54" x14ac:dyDescent="0.25">
      <c r="A553" s="3">
        <v>40991</v>
      </c>
      <c r="B553" s="77">
        <v>8076.61</v>
      </c>
      <c r="C553" s="77">
        <v>821.49320999999998</v>
      </c>
      <c r="D553" s="77">
        <v>33.430799999999998</v>
      </c>
      <c r="E553" s="77">
        <f t="shared" si="56"/>
        <v>560.33269999999993</v>
      </c>
      <c r="F553" s="77">
        <v>-1.0451999999999999</v>
      </c>
      <c r="G553" s="77">
        <v>4.1817000000000002</v>
      </c>
      <c r="H553">
        <v>0</v>
      </c>
      <c r="I553" s="78">
        <v>8080</v>
      </c>
      <c r="J553">
        <v>201204</v>
      </c>
      <c r="K553" s="78">
        <v>8080</v>
      </c>
      <c r="L553" s="77">
        <f t="shared" si="55"/>
        <v>3.3900000000003274</v>
      </c>
      <c r="M553" s="78">
        <v>9603</v>
      </c>
      <c r="N553" s="78">
        <v>154.5565</v>
      </c>
      <c r="O553" s="78">
        <v>4576</v>
      </c>
      <c r="P553" s="78">
        <v>18.432400000000001</v>
      </c>
      <c r="Q553" s="144">
        <v>10747</v>
      </c>
      <c r="R553" s="78">
        <v>259</v>
      </c>
      <c r="S553" s="78">
        <v>-4377</v>
      </c>
      <c r="T553" s="78">
        <v>846</v>
      </c>
      <c r="U553" s="78">
        <v>28278</v>
      </c>
      <c r="V553" s="219">
        <v>-2.9917250159134309E-2</v>
      </c>
      <c r="W553" s="78">
        <v>8139</v>
      </c>
      <c r="X553" s="78">
        <v>8139</v>
      </c>
      <c r="Y553" s="78">
        <v>8771</v>
      </c>
      <c r="Z553" s="78">
        <v>12653</v>
      </c>
      <c r="AA553" s="78">
        <v>86.59</v>
      </c>
      <c r="AB553" s="78">
        <v>106.83</v>
      </c>
      <c r="AC553" s="78">
        <v>33959</v>
      </c>
      <c r="AD553" s="104">
        <v>0.85984000000000005</v>
      </c>
      <c r="AE553" s="78">
        <v>29589</v>
      </c>
      <c r="AF553" s="104">
        <v>0.62534999999999996</v>
      </c>
      <c r="AG553" s="78">
        <v>-8132</v>
      </c>
      <c r="AH553" s="104">
        <v>-1.2189999999999999E-2</v>
      </c>
      <c r="AI553" s="78">
        <v>-2226</v>
      </c>
      <c r="AJ553" s="104">
        <v>-0.44091000000000002</v>
      </c>
      <c r="AK553" s="78">
        <v>8400</v>
      </c>
      <c r="AL553" s="78">
        <v>7800</v>
      </c>
      <c r="AM553" s="8">
        <v>8100</v>
      </c>
      <c r="AN553" s="78">
        <v>295</v>
      </c>
      <c r="AO553" s="78">
        <v>8800</v>
      </c>
      <c r="AP553" s="78">
        <v>8000</v>
      </c>
      <c r="AQ553" s="78">
        <v>8100</v>
      </c>
      <c r="AR553" s="78">
        <v>437</v>
      </c>
      <c r="AS553" s="78">
        <v>0</v>
      </c>
      <c r="AT553" s="78">
        <v>0</v>
      </c>
      <c r="AU553" s="78">
        <v>0</v>
      </c>
      <c r="AV553" s="78">
        <v>0</v>
      </c>
      <c r="AW553" s="77">
        <v>18.52</v>
      </c>
      <c r="AX553" s="144">
        <f t="shared" si="57"/>
        <v>0.03</v>
      </c>
      <c r="AY553" s="144">
        <f t="shared" si="58"/>
        <v>0.02</v>
      </c>
      <c r="AZ553" s="144">
        <f t="shared" si="59"/>
        <v>0.01</v>
      </c>
      <c r="BA553" s="54">
        <f t="shared" si="60"/>
        <v>21.317648081830367</v>
      </c>
      <c r="BB553" s="54">
        <f t="shared" si="61"/>
        <v>18.216351918169625</v>
      </c>
    </row>
    <row r="554" spans="1:54" x14ac:dyDescent="0.25">
      <c r="A554" s="3">
        <v>40994</v>
      </c>
      <c r="B554" s="77">
        <v>7967.62</v>
      </c>
      <c r="C554" s="77">
        <v>890.93996000000004</v>
      </c>
      <c r="D554" s="77">
        <v>-141.04329999999999</v>
      </c>
      <c r="E554" s="77">
        <f t="shared" si="56"/>
        <v>406.41479999999996</v>
      </c>
      <c r="F554" s="77">
        <v>2.2647999999999997</v>
      </c>
      <c r="G554" s="77">
        <v>-5.1597</v>
      </c>
      <c r="H554">
        <v>0</v>
      </c>
      <c r="I554" s="78">
        <v>7958</v>
      </c>
      <c r="J554">
        <v>201204</v>
      </c>
      <c r="K554" s="78">
        <v>7958</v>
      </c>
      <c r="L554" s="77">
        <f t="shared" si="55"/>
        <v>-9.6199999999998909</v>
      </c>
      <c r="M554" s="78">
        <v>2137</v>
      </c>
      <c r="N554" s="78">
        <v>33.425719999999998</v>
      </c>
      <c r="O554" s="78">
        <v>1850</v>
      </c>
      <c r="P554" s="78">
        <v>7.3162799999999999</v>
      </c>
      <c r="Q554" s="144">
        <v>2599.5</v>
      </c>
      <c r="R554" s="78">
        <v>98</v>
      </c>
      <c r="S554" s="78">
        <v>-2874</v>
      </c>
      <c r="T554" s="78">
        <v>-5331</v>
      </c>
      <c r="U554" s="78">
        <v>32461</v>
      </c>
      <c r="V554" s="219">
        <v>0.16422784264193957</v>
      </c>
      <c r="W554" s="78">
        <v>6077</v>
      </c>
      <c r="X554" s="78">
        <v>6077</v>
      </c>
      <c r="Y554" s="78">
        <v>4565</v>
      </c>
      <c r="Z554" s="78">
        <v>6924</v>
      </c>
      <c r="AA554" s="78">
        <v>101.9</v>
      </c>
      <c r="AB554" s="78">
        <v>104.02</v>
      </c>
      <c r="AC554" s="78">
        <v>30122</v>
      </c>
      <c r="AD554" s="104">
        <v>0.55581999999999998</v>
      </c>
      <c r="AE554" s="78">
        <v>42654</v>
      </c>
      <c r="AF554" s="104">
        <v>0.93249000000000004</v>
      </c>
      <c r="AG554" s="78">
        <v>-19563</v>
      </c>
      <c r="AH554" s="104">
        <v>-0.34342</v>
      </c>
      <c r="AI554" s="78">
        <v>4957</v>
      </c>
      <c r="AJ554" s="104">
        <v>-6.472E-2</v>
      </c>
      <c r="AK554" s="78">
        <v>8300</v>
      </c>
      <c r="AL554" s="78">
        <v>7700</v>
      </c>
      <c r="AM554" s="8">
        <v>8000</v>
      </c>
      <c r="AN554" s="78">
        <v>284</v>
      </c>
      <c r="AO554" s="78">
        <v>8800</v>
      </c>
      <c r="AP554" s="78">
        <v>8000</v>
      </c>
      <c r="AQ554" s="78">
        <v>8000</v>
      </c>
      <c r="AR554" s="78">
        <v>433</v>
      </c>
      <c r="AS554" s="78">
        <v>0</v>
      </c>
      <c r="AT554" s="78">
        <v>0</v>
      </c>
      <c r="AU554" s="78">
        <v>0</v>
      </c>
      <c r="AV554" s="78">
        <v>0</v>
      </c>
      <c r="AW554" s="77">
        <v>19.27</v>
      </c>
      <c r="AX554" s="144">
        <f t="shared" si="57"/>
        <v>0.17</v>
      </c>
      <c r="AY554" s="144">
        <f t="shared" si="58"/>
        <v>0.1</v>
      </c>
      <c r="AZ554" s="144">
        <f t="shared" si="59"/>
        <v>0.05</v>
      </c>
      <c r="BA554" s="54">
        <f t="shared" si="60"/>
        <v>21.224597595401701</v>
      </c>
      <c r="BB554" s="54">
        <f t="shared" si="61"/>
        <v>18.182402404598296</v>
      </c>
    </row>
    <row r="555" spans="1:54" x14ac:dyDescent="0.25">
      <c r="A555" s="3">
        <v>40995</v>
      </c>
      <c r="B555" s="77">
        <v>8029.46</v>
      </c>
      <c r="C555" s="77">
        <v>831.21464000000003</v>
      </c>
      <c r="D555" s="77">
        <v>69.234899999999996</v>
      </c>
      <c r="E555" s="77">
        <f t="shared" si="56"/>
        <v>288.51209999999992</v>
      </c>
      <c r="F555" s="77">
        <v>3.3075999999999999</v>
      </c>
      <c r="G555" s="77">
        <v>-4.1813000000000002</v>
      </c>
      <c r="H555">
        <v>0</v>
      </c>
      <c r="I555" s="78">
        <v>8010</v>
      </c>
      <c r="J555">
        <v>201204</v>
      </c>
      <c r="K555" s="78">
        <v>8010</v>
      </c>
      <c r="L555" s="77">
        <f t="shared" si="55"/>
        <v>-19.460000000000036</v>
      </c>
      <c r="M555" s="78">
        <v>8701</v>
      </c>
      <c r="N555" s="78">
        <v>138.82388</v>
      </c>
      <c r="O555" s="78">
        <v>3494</v>
      </c>
      <c r="P555" s="78">
        <v>13.951269999999999</v>
      </c>
      <c r="Q555" s="144">
        <v>9574.5</v>
      </c>
      <c r="R555" s="78">
        <v>-1</v>
      </c>
      <c r="S555" s="78">
        <v>-2192</v>
      </c>
      <c r="T555" s="78">
        <v>-1797</v>
      </c>
      <c r="U555" s="78">
        <v>26846</v>
      </c>
      <c r="V555" s="219">
        <v>6.6937346345824336E-2</v>
      </c>
      <c r="W555" s="78">
        <v>6116</v>
      </c>
      <c r="X555" s="78">
        <v>6116</v>
      </c>
      <c r="Y555" s="78">
        <v>7401</v>
      </c>
      <c r="Z555" s="78">
        <v>10458</v>
      </c>
      <c r="AA555" s="78">
        <v>112.34</v>
      </c>
      <c r="AB555" s="78">
        <v>105.94</v>
      </c>
      <c r="AC555" s="78">
        <v>36614</v>
      </c>
      <c r="AD555" s="104">
        <v>0.67806999999999995</v>
      </c>
      <c r="AE555" s="78">
        <v>34044</v>
      </c>
      <c r="AF555" s="104">
        <v>0.49056</v>
      </c>
      <c r="AG555" s="78">
        <v>-14879</v>
      </c>
      <c r="AH555" s="104">
        <v>-4.8160000000000001E-2</v>
      </c>
      <c r="AI555" s="78">
        <v>-4848</v>
      </c>
      <c r="AJ555" s="104">
        <v>-0.33030999999999999</v>
      </c>
      <c r="AK555" s="78">
        <v>8300</v>
      </c>
      <c r="AL555" s="78">
        <v>7700</v>
      </c>
      <c r="AM555" s="8">
        <v>8000</v>
      </c>
      <c r="AN555" s="78">
        <v>271</v>
      </c>
      <c r="AO555" s="78">
        <v>8800</v>
      </c>
      <c r="AP555" s="78">
        <v>8000</v>
      </c>
      <c r="AQ555" s="78">
        <v>8000</v>
      </c>
      <c r="AR555" s="78">
        <v>415</v>
      </c>
      <c r="AS555" s="78">
        <v>0</v>
      </c>
      <c r="AT555" s="78">
        <v>0</v>
      </c>
      <c r="AU555" s="78">
        <v>0</v>
      </c>
      <c r="AV555" s="78">
        <v>0</v>
      </c>
      <c r="AW555" s="77">
        <v>18.850000000000001</v>
      </c>
      <c r="AX555" s="144">
        <f t="shared" si="57"/>
        <v>0.06</v>
      </c>
      <c r="AY555" s="144">
        <f t="shared" si="58"/>
        <v>0.04</v>
      </c>
      <c r="AZ555" s="144">
        <f t="shared" si="59"/>
        <v>0.02</v>
      </c>
      <c r="BA555" s="54">
        <f t="shared" si="60"/>
        <v>21.221632325118197</v>
      </c>
      <c r="BB555" s="54">
        <f t="shared" si="61"/>
        <v>18.088367674881791</v>
      </c>
    </row>
    <row r="556" spans="1:54" x14ac:dyDescent="0.25">
      <c r="A556" s="3">
        <v>40996</v>
      </c>
      <c r="B556" s="77">
        <v>8038.07</v>
      </c>
      <c r="C556" s="77">
        <v>872.90831000000003</v>
      </c>
      <c r="D556" s="77">
        <v>29.989699999999999</v>
      </c>
      <c r="E556" s="77">
        <f t="shared" si="56"/>
        <v>277.39089999999999</v>
      </c>
      <c r="F556" s="77">
        <v>0.17030000000000001</v>
      </c>
      <c r="G556" s="77">
        <v>-12.3621</v>
      </c>
      <c r="H556">
        <v>0</v>
      </c>
      <c r="I556" s="78">
        <v>8030</v>
      </c>
      <c r="J556">
        <v>201204</v>
      </c>
      <c r="K556" s="78">
        <v>8030</v>
      </c>
      <c r="L556" s="77">
        <f t="shared" si="55"/>
        <v>-8.069999999999709</v>
      </c>
      <c r="M556" s="78">
        <v>12406</v>
      </c>
      <c r="N556" s="78">
        <v>198.61069000000001</v>
      </c>
      <c r="O556" s="78">
        <v>4310</v>
      </c>
      <c r="P556" s="78">
        <v>17.251629999999999</v>
      </c>
      <c r="Q556" s="144">
        <v>13483.5</v>
      </c>
      <c r="R556" s="78">
        <v>3</v>
      </c>
      <c r="S556" s="78">
        <v>-1193</v>
      </c>
      <c r="T556" s="78">
        <v>-307</v>
      </c>
      <c r="U556" s="78">
        <v>26153</v>
      </c>
      <c r="V556" s="219">
        <v>1.1738615072840592E-2</v>
      </c>
      <c r="W556" s="78">
        <v>7021</v>
      </c>
      <c r="X556" s="78">
        <v>7021</v>
      </c>
      <c r="Y556" s="78">
        <v>7983</v>
      </c>
      <c r="Z556" s="78">
        <v>11105</v>
      </c>
      <c r="AA556" s="78">
        <v>84.83</v>
      </c>
      <c r="AB556" s="78">
        <v>105.66</v>
      </c>
      <c r="AC556" s="78">
        <v>38562</v>
      </c>
      <c r="AD556" s="104">
        <v>0.52398</v>
      </c>
      <c r="AE556" s="78">
        <v>30517</v>
      </c>
      <c r="AF556" s="104">
        <v>0.27972000000000002</v>
      </c>
      <c r="AG556" s="78">
        <v>-16464</v>
      </c>
      <c r="AH556" s="104">
        <v>-7.1580000000000005E-2</v>
      </c>
      <c r="AI556" s="78">
        <v>-4436</v>
      </c>
      <c r="AJ556" s="104">
        <v>-0.33289000000000002</v>
      </c>
      <c r="AK556" s="78">
        <v>8200</v>
      </c>
      <c r="AL556" s="78">
        <v>7700</v>
      </c>
      <c r="AM556" s="8">
        <v>8000</v>
      </c>
      <c r="AN556" s="78">
        <v>272</v>
      </c>
      <c r="AO556" s="78">
        <v>8800</v>
      </c>
      <c r="AP556" s="78">
        <v>8000</v>
      </c>
      <c r="AQ556" s="78">
        <v>8000</v>
      </c>
      <c r="AR556" s="78">
        <v>420</v>
      </c>
      <c r="AS556" s="78">
        <v>0</v>
      </c>
      <c r="AT556" s="78">
        <v>0</v>
      </c>
      <c r="AU556" s="78">
        <v>0</v>
      </c>
      <c r="AV556" s="78">
        <v>0</v>
      </c>
      <c r="AW556" s="77">
        <v>19.03</v>
      </c>
      <c r="AX556" s="144">
        <f t="shared" si="57"/>
        <v>0.13</v>
      </c>
      <c r="AY556" s="144">
        <f t="shared" si="58"/>
        <v>0.08</v>
      </c>
      <c r="AZ556" s="144">
        <f t="shared" si="59"/>
        <v>0.04</v>
      </c>
      <c r="BA556" s="54">
        <f t="shared" si="60"/>
        <v>21.172421853715161</v>
      </c>
      <c r="BB556" s="54">
        <f t="shared" si="61"/>
        <v>18.026578146284837</v>
      </c>
    </row>
    <row r="557" spans="1:54" x14ac:dyDescent="0.25">
      <c r="A557" s="3">
        <v>40997</v>
      </c>
      <c r="B557" s="77">
        <v>7872.66</v>
      </c>
      <c r="C557" s="77">
        <v>1323.67282</v>
      </c>
      <c r="D557" s="77">
        <v>23.139400000000002</v>
      </c>
      <c r="E557" s="77">
        <f t="shared" si="56"/>
        <v>282.61649999999997</v>
      </c>
      <c r="F557" s="77">
        <v>-9.013300000000001</v>
      </c>
      <c r="G557" s="77">
        <v>-14.9801</v>
      </c>
      <c r="H557">
        <v>0</v>
      </c>
      <c r="I557" s="78">
        <v>7845</v>
      </c>
      <c r="J557">
        <v>201204</v>
      </c>
      <c r="K557" s="78">
        <v>7845</v>
      </c>
      <c r="L557" s="77">
        <f t="shared" si="55"/>
        <v>-27.659999999999854</v>
      </c>
      <c r="M557" s="78">
        <v>917</v>
      </c>
      <c r="N557" s="78">
        <v>13.84558</v>
      </c>
      <c r="O557" s="78">
        <v>305</v>
      </c>
      <c r="P557" s="78">
        <v>1.15679</v>
      </c>
      <c r="Q557" s="144">
        <v>993.25</v>
      </c>
      <c r="R557" s="78">
        <v>-263</v>
      </c>
      <c r="S557" s="78">
        <v>-1663</v>
      </c>
      <c r="T557" s="78">
        <v>-10225</v>
      </c>
      <c r="U557" s="78">
        <v>34449</v>
      </c>
      <c r="V557" s="219">
        <v>0.29681558245522366</v>
      </c>
      <c r="W557" s="78">
        <v>5747</v>
      </c>
      <c r="X557" s="78">
        <v>8356</v>
      </c>
      <c r="Y557" s="78">
        <v>3834</v>
      </c>
      <c r="Z557" s="78">
        <v>6832</v>
      </c>
      <c r="AA557" s="78">
        <v>99.71</v>
      </c>
      <c r="AB557" s="78">
        <v>102.98</v>
      </c>
      <c r="AC557" s="78">
        <v>45951</v>
      </c>
      <c r="AD557" s="104">
        <v>0.66469</v>
      </c>
      <c r="AE557" s="78">
        <v>42702</v>
      </c>
      <c r="AF557" s="104">
        <v>0.62497000000000003</v>
      </c>
      <c r="AG557" s="78">
        <v>-34442</v>
      </c>
      <c r="AH557" s="104">
        <v>-0.52481</v>
      </c>
      <c r="AI557" s="78">
        <v>5320</v>
      </c>
      <c r="AJ557" s="104">
        <v>0.32945999999999998</v>
      </c>
      <c r="AK557" s="78">
        <v>8200</v>
      </c>
      <c r="AL557" s="78">
        <v>7600</v>
      </c>
      <c r="AM557" s="8">
        <v>7800</v>
      </c>
      <c r="AN557" s="78">
        <v>276</v>
      </c>
      <c r="AO557" s="78">
        <v>8800</v>
      </c>
      <c r="AP557" s="78">
        <v>8000</v>
      </c>
      <c r="AQ557" s="78">
        <v>7800</v>
      </c>
      <c r="AR557" s="78">
        <v>437</v>
      </c>
      <c r="AS557" s="78">
        <v>0</v>
      </c>
      <c r="AT557" s="78">
        <v>0</v>
      </c>
      <c r="AU557" s="78">
        <v>0</v>
      </c>
      <c r="AV557" s="78">
        <v>0</v>
      </c>
      <c r="AW557" s="77">
        <v>20.350000000000001</v>
      </c>
      <c r="AX557" s="144">
        <f t="shared" si="57"/>
        <v>0.75</v>
      </c>
      <c r="AY557" s="144">
        <f t="shared" si="58"/>
        <v>0.56999999999999995</v>
      </c>
      <c r="AZ557" s="144">
        <f t="shared" si="59"/>
        <v>0.28000000000000003</v>
      </c>
      <c r="BA557" s="54">
        <f t="shared" si="60"/>
        <v>21.228128502669371</v>
      </c>
      <c r="BB557" s="54">
        <f t="shared" si="61"/>
        <v>18.018871497330629</v>
      </c>
    </row>
    <row r="558" spans="1:54" x14ac:dyDescent="0.25">
      <c r="A558" s="3">
        <v>40998</v>
      </c>
      <c r="B558" s="77">
        <v>7933</v>
      </c>
      <c r="C558" s="77">
        <v>998.69811000000004</v>
      </c>
      <c r="D558" s="77">
        <v>-18.4434</v>
      </c>
      <c r="E558" s="77">
        <f t="shared" si="56"/>
        <v>282.22540000000004</v>
      </c>
      <c r="F558" s="77">
        <v>-6.4653</v>
      </c>
      <c r="G558" s="77">
        <v>1.3730000000000002</v>
      </c>
      <c r="H558">
        <v>0</v>
      </c>
      <c r="I558" s="78">
        <v>7883</v>
      </c>
      <c r="J558">
        <v>201204</v>
      </c>
      <c r="K558" s="78">
        <v>7883</v>
      </c>
      <c r="L558" s="77">
        <f t="shared" si="55"/>
        <v>-50</v>
      </c>
      <c r="M558" s="78">
        <v>-489</v>
      </c>
      <c r="N558" s="78">
        <v>-8.2751900000000003</v>
      </c>
      <c r="O558" s="78">
        <v>1249</v>
      </c>
      <c r="P558" s="78">
        <v>4.8858300000000003</v>
      </c>
      <c r="Q558" s="144">
        <v>-176.75</v>
      </c>
      <c r="R558" s="78">
        <v>-329</v>
      </c>
      <c r="S558" s="78">
        <v>997</v>
      </c>
      <c r="T558" s="78">
        <v>-7736</v>
      </c>
      <c r="U558" s="78">
        <v>31154</v>
      </c>
      <c r="V558" s="219">
        <v>0.24831482313667586</v>
      </c>
      <c r="W558" s="78">
        <v>5371</v>
      </c>
      <c r="X558" s="78">
        <v>5371</v>
      </c>
      <c r="Y558" s="78">
        <v>4316</v>
      </c>
      <c r="Z558" s="78">
        <v>4205</v>
      </c>
      <c r="AA558" s="78">
        <v>118.54</v>
      </c>
      <c r="AB558" s="78">
        <v>100.06</v>
      </c>
      <c r="AC558" s="78">
        <v>51104</v>
      </c>
      <c r="AD558" s="104">
        <v>0.89692000000000005</v>
      </c>
      <c r="AE558" s="78">
        <v>54373</v>
      </c>
      <c r="AF558" s="104">
        <v>0.96153</v>
      </c>
      <c r="AG558" s="78">
        <v>-44539</v>
      </c>
      <c r="AH558" s="104">
        <v>-0.78722999999999999</v>
      </c>
      <c r="AI558" s="78">
        <v>11677</v>
      </c>
      <c r="AJ558" s="104">
        <v>0.25935000000000002</v>
      </c>
      <c r="AK558" s="78">
        <v>8200</v>
      </c>
      <c r="AL558" s="78">
        <v>7700</v>
      </c>
      <c r="AM558" s="8">
        <v>7900</v>
      </c>
      <c r="AN558" s="78">
        <v>247</v>
      </c>
      <c r="AO558" s="78">
        <v>8800</v>
      </c>
      <c r="AP558" s="78">
        <v>8000</v>
      </c>
      <c r="AQ558" s="78">
        <v>7900</v>
      </c>
      <c r="AR558" s="78">
        <v>402</v>
      </c>
      <c r="AS558" s="78">
        <v>0</v>
      </c>
      <c r="AT558" s="78">
        <v>0</v>
      </c>
      <c r="AU558" s="78">
        <v>0</v>
      </c>
      <c r="AV558" s="78">
        <v>0</v>
      </c>
      <c r="AW558" s="77">
        <v>19.079999999999998</v>
      </c>
      <c r="AX558" s="144">
        <f t="shared" si="57"/>
        <v>0.2</v>
      </c>
      <c r="AY558" s="144">
        <f t="shared" si="58"/>
        <v>0.12</v>
      </c>
      <c r="AZ558" s="144">
        <f t="shared" si="59"/>
        <v>0.06</v>
      </c>
      <c r="BA558" s="54">
        <f t="shared" si="60"/>
        <v>21.218356156676606</v>
      </c>
      <c r="BB558" s="54">
        <f t="shared" si="61"/>
        <v>17.972643843323397</v>
      </c>
    </row>
    <row r="559" spans="1:54" x14ac:dyDescent="0.25">
      <c r="A559" s="3">
        <v>41001</v>
      </c>
      <c r="B559" s="77">
        <v>7862.9</v>
      </c>
      <c r="C559" s="77">
        <v>690.60285999999996</v>
      </c>
      <c r="D559" s="77">
        <v>-23.203499999999998</v>
      </c>
      <c r="E559" s="77">
        <f t="shared" si="56"/>
        <v>303.40809999999993</v>
      </c>
      <c r="F559" s="77">
        <v>-5.4276999999999997</v>
      </c>
      <c r="G559" s="77">
        <v>-7.4576000000000002</v>
      </c>
      <c r="H559">
        <v>0</v>
      </c>
      <c r="I559" s="78">
        <v>7866</v>
      </c>
      <c r="J559">
        <v>201204</v>
      </c>
      <c r="K559" s="78">
        <v>7866</v>
      </c>
      <c r="L559" s="77">
        <f t="shared" si="55"/>
        <v>3.1000000000003638</v>
      </c>
      <c r="M559" s="78">
        <v>2280</v>
      </c>
      <c r="N559" s="78">
        <v>35.32779</v>
      </c>
      <c r="O559" s="78">
        <v>1806</v>
      </c>
      <c r="P559" s="78">
        <v>7.0631500000000003</v>
      </c>
      <c r="Q559" s="144">
        <v>2731.5</v>
      </c>
      <c r="R559" s="78">
        <v>-314</v>
      </c>
      <c r="S559" s="78">
        <v>624</v>
      </c>
      <c r="T559" s="78">
        <v>-5733</v>
      </c>
      <c r="U559" s="78">
        <v>31256</v>
      </c>
      <c r="V559" s="219">
        <v>0.18342078320962374</v>
      </c>
      <c r="W559" s="78">
        <v>7073</v>
      </c>
      <c r="X559" s="78">
        <v>3565</v>
      </c>
      <c r="Y559" s="78">
        <v>6850</v>
      </c>
      <c r="Z559" s="78">
        <v>6776</v>
      </c>
      <c r="AA559" s="78">
        <v>93.51</v>
      </c>
      <c r="AB559" s="78">
        <v>99.11</v>
      </c>
      <c r="AC559" s="78">
        <v>50035</v>
      </c>
      <c r="AD559" s="104">
        <v>0.73626999999999998</v>
      </c>
      <c r="AE559" s="78">
        <v>48261</v>
      </c>
      <c r="AF559" s="104">
        <v>0.69837000000000005</v>
      </c>
      <c r="AG559" s="78">
        <v>-42954</v>
      </c>
      <c r="AH559" s="104">
        <v>-0.63460000000000005</v>
      </c>
      <c r="AI559" s="78">
        <v>10313</v>
      </c>
      <c r="AJ559" s="104">
        <v>0.37169999999999997</v>
      </c>
      <c r="AK559" s="78">
        <v>8200</v>
      </c>
      <c r="AL559" s="78">
        <v>7700</v>
      </c>
      <c r="AM559" s="8">
        <v>7900</v>
      </c>
      <c r="AN559" s="78">
        <v>234</v>
      </c>
      <c r="AO559" s="78">
        <v>8800</v>
      </c>
      <c r="AP559" s="78">
        <v>8000</v>
      </c>
      <c r="AQ559" s="78">
        <v>7900</v>
      </c>
      <c r="AR559" s="78">
        <v>389</v>
      </c>
      <c r="AS559" s="78">
        <v>0</v>
      </c>
      <c r="AT559" s="78">
        <v>0</v>
      </c>
      <c r="AU559" s="78">
        <v>0</v>
      </c>
      <c r="AV559" s="78">
        <v>0</v>
      </c>
      <c r="AW559" s="77">
        <v>19.48</v>
      </c>
      <c r="AX559" s="144">
        <f t="shared" si="57"/>
        <v>0.41</v>
      </c>
      <c r="AY559" s="144">
        <f t="shared" si="58"/>
        <v>0.24</v>
      </c>
      <c r="AZ559" s="144">
        <f t="shared" si="59"/>
        <v>0.12</v>
      </c>
      <c r="BA559" s="54">
        <f t="shared" si="60"/>
        <v>21.124588095320348</v>
      </c>
      <c r="BB559" s="54">
        <f t="shared" si="61"/>
        <v>17.972411904679646</v>
      </c>
    </row>
    <row r="560" spans="1:54" x14ac:dyDescent="0.25">
      <c r="A560" s="3">
        <v>41002</v>
      </c>
      <c r="B560" s="77">
        <v>7760.85</v>
      </c>
      <c r="C560" s="77">
        <v>1071.79359</v>
      </c>
      <c r="D560" s="77">
        <v>58.398100000000007</v>
      </c>
      <c r="E560" s="77">
        <f t="shared" si="56"/>
        <v>375.02809999999994</v>
      </c>
      <c r="F560" s="77">
        <v>-13.307700000000001</v>
      </c>
      <c r="G560" s="77">
        <v>-3.4293999999999998</v>
      </c>
      <c r="H560">
        <v>0</v>
      </c>
      <c r="I560" s="78">
        <v>7780</v>
      </c>
      <c r="J560">
        <v>201204</v>
      </c>
      <c r="K560" s="78">
        <v>7780</v>
      </c>
      <c r="L560" s="77">
        <f t="shared" si="55"/>
        <v>19.149999999999636</v>
      </c>
      <c r="M560" s="78">
        <v>-4418</v>
      </c>
      <c r="N560" s="78">
        <v>-69.230220000000003</v>
      </c>
      <c r="O560" s="78">
        <v>-408</v>
      </c>
      <c r="P560" s="78">
        <v>-1.6179699999999999</v>
      </c>
      <c r="Q560" s="144">
        <v>-4520</v>
      </c>
      <c r="R560" s="78">
        <v>-359</v>
      </c>
      <c r="S560" s="78">
        <v>907</v>
      </c>
      <c r="T560" s="78">
        <v>-9282</v>
      </c>
      <c r="U560" s="78">
        <v>35334</v>
      </c>
      <c r="V560" s="219">
        <v>0.26269315673289184</v>
      </c>
      <c r="W560" s="78">
        <v>4289</v>
      </c>
      <c r="X560" s="78">
        <v>799</v>
      </c>
      <c r="Y560" s="78">
        <v>2770</v>
      </c>
      <c r="Z560" s="78">
        <v>1785</v>
      </c>
      <c r="AA560" s="78">
        <v>101.6</v>
      </c>
      <c r="AB560" s="78">
        <v>91.58</v>
      </c>
      <c r="AC560" s="78">
        <v>44214</v>
      </c>
      <c r="AD560" s="104">
        <v>0.51</v>
      </c>
      <c r="AE560" s="78">
        <v>52378</v>
      </c>
      <c r="AF560" s="104">
        <v>0.62295999999999996</v>
      </c>
      <c r="AG560" s="78">
        <v>-60180</v>
      </c>
      <c r="AH560" s="104">
        <v>-0.75360000000000005</v>
      </c>
      <c r="AI560" s="78">
        <v>21840</v>
      </c>
      <c r="AJ560" s="104">
        <v>1.0213000000000001</v>
      </c>
      <c r="AK560" s="78">
        <v>8100</v>
      </c>
      <c r="AL560" s="78">
        <v>7600</v>
      </c>
      <c r="AM560" s="8">
        <v>7800</v>
      </c>
      <c r="AN560" s="78">
        <v>218</v>
      </c>
      <c r="AO560" s="78">
        <v>8200</v>
      </c>
      <c r="AP560" s="78">
        <v>8000</v>
      </c>
      <c r="AQ560" s="78">
        <v>7800</v>
      </c>
      <c r="AR560" s="78">
        <v>379</v>
      </c>
      <c r="AS560" s="78">
        <v>0</v>
      </c>
      <c r="AT560" s="78">
        <v>0</v>
      </c>
      <c r="AU560" s="78">
        <v>0</v>
      </c>
      <c r="AV560" s="78">
        <v>0</v>
      </c>
      <c r="AW560" s="77">
        <v>19.309999999999999</v>
      </c>
      <c r="AX560" s="144">
        <f t="shared" si="57"/>
        <v>0.31</v>
      </c>
      <c r="AY560" s="144">
        <f t="shared" si="58"/>
        <v>0.18</v>
      </c>
      <c r="AZ560" s="144">
        <f t="shared" si="59"/>
        <v>0.09</v>
      </c>
      <c r="BA560" s="54">
        <f t="shared" si="60"/>
        <v>21.03258957393372</v>
      </c>
      <c r="BB560" s="54">
        <f t="shared" si="61"/>
        <v>17.962410426066285</v>
      </c>
    </row>
    <row r="561" spans="1:54" x14ac:dyDescent="0.25">
      <c r="A561" s="3">
        <v>41004</v>
      </c>
      <c r="B561" s="77">
        <v>7639.82</v>
      </c>
      <c r="C561" s="77">
        <v>973.65527999999995</v>
      </c>
      <c r="D561" s="77">
        <v>-22.5501</v>
      </c>
      <c r="E561" s="77">
        <f t="shared" si="56"/>
        <v>382.78909999999996</v>
      </c>
      <c r="F561" s="77">
        <v>-8.4012999999999991</v>
      </c>
      <c r="G561" s="77">
        <v>4.0674000000000001</v>
      </c>
      <c r="H561">
        <v>0</v>
      </c>
      <c r="I561" s="78">
        <v>7618</v>
      </c>
      <c r="J561">
        <v>201204</v>
      </c>
      <c r="K561" s="78">
        <v>7618</v>
      </c>
      <c r="L561" s="77">
        <f t="shared" si="55"/>
        <v>-21.819999999999709</v>
      </c>
      <c r="M561" s="78">
        <v>-7258</v>
      </c>
      <c r="N561" s="78">
        <v>-111.083</v>
      </c>
      <c r="O561" s="78">
        <v>499</v>
      </c>
      <c r="P561" s="78">
        <v>1.87222</v>
      </c>
      <c r="Q561" s="144">
        <v>-7133.25</v>
      </c>
      <c r="R561" s="78">
        <v>-140</v>
      </c>
      <c r="S561" s="78">
        <v>2533</v>
      </c>
      <c r="T561" s="78">
        <v>-9010</v>
      </c>
      <c r="U561" s="78">
        <v>35329</v>
      </c>
      <c r="V561" s="219">
        <v>0.25503127742081577</v>
      </c>
      <c r="W561" s="78">
        <v>4572</v>
      </c>
      <c r="X561" s="78">
        <v>548</v>
      </c>
      <c r="Y561" s="78">
        <v>2720</v>
      </c>
      <c r="Z561" s="78">
        <v>-2208</v>
      </c>
      <c r="AA561" s="78">
        <v>106.76</v>
      </c>
      <c r="AB561" s="78">
        <v>83.46</v>
      </c>
      <c r="AC561" s="78">
        <v>51297</v>
      </c>
      <c r="AD561" s="104">
        <v>0.63048999999999999</v>
      </c>
      <c r="AE561" s="78">
        <v>49806</v>
      </c>
      <c r="AF561" s="104">
        <v>0.59702</v>
      </c>
      <c r="AG561" s="78">
        <v>-86558</v>
      </c>
      <c r="AH561" s="104">
        <v>-0.62289000000000005</v>
      </c>
      <c r="AI561" s="78">
        <v>19412</v>
      </c>
      <c r="AJ561" s="104">
        <v>1.9041399999999999</v>
      </c>
      <c r="AK561" s="78">
        <v>8000</v>
      </c>
      <c r="AL561" s="78">
        <v>7500</v>
      </c>
      <c r="AM561" s="8">
        <v>7600</v>
      </c>
      <c r="AN561" s="78">
        <v>216</v>
      </c>
      <c r="AO561" s="78">
        <v>8200</v>
      </c>
      <c r="AP561" s="78">
        <v>8000</v>
      </c>
      <c r="AQ561" s="78">
        <v>7600</v>
      </c>
      <c r="AR561" s="78">
        <v>386</v>
      </c>
      <c r="AS561" s="78">
        <v>0</v>
      </c>
      <c r="AT561" s="78">
        <v>0</v>
      </c>
      <c r="AU561" s="78">
        <v>0</v>
      </c>
      <c r="AV561" s="78">
        <v>0</v>
      </c>
      <c r="AW561" s="77">
        <v>20.57</v>
      </c>
      <c r="AX561" s="144">
        <f t="shared" si="57"/>
        <v>0.86</v>
      </c>
      <c r="AY561" s="144">
        <f t="shared" si="58"/>
        <v>0.79</v>
      </c>
      <c r="AZ561" s="144">
        <f t="shared" si="59"/>
        <v>0.39</v>
      </c>
      <c r="BA561" s="54">
        <f t="shared" si="60"/>
        <v>20.865273846279639</v>
      </c>
      <c r="BB561" s="54">
        <f t="shared" si="61"/>
        <v>18.063726153720363</v>
      </c>
    </row>
    <row r="562" spans="1:54" x14ac:dyDescent="0.25">
      <c r="A562" s="3">
        <v>41005</v>
      </c>
      <c r="B562" s="77">
        <v>7706.26</v>
      </c>
      <c r="C562" s="77">
        <v>778.40213000000006</v>
      </c>
      <c r="D562" s="77">
        <v>-123.3766</v>
      </c>
      <c r="E562" s="77">
        <f t="shared" si="56"/>
        <v>247.65139999999991</v>
      </c>
      <c r="F562" s="77">
        <v>3.0680999999999998</v>
      </c>
      <c r="G562" s="77">
        <v>-5.4242999999999997</v>
      </c>
      <c r="H562">
        <v>0</v>
      </c>
      <c r="I562" s="78">
        <v>7673</v>
      </c>
      <c r="J562">
        <v>201204</v>
      </c>
      <c r="K562" s="78">
        <v>7673</v>
      </c>
      <c r="L562" s="77">
        <f t="shared" si="55"/>
        <v>-33.260000000000218</v>
      </c>
      <c r="M562" s="78">
        <v>-2725</v>
      </c>
      <c r="N562" s="78">
        <v>-42.30265</v>
      </c>
      <c r="O562" s="78">
        <v>1957</v>
      </c>
      <c r="P562" s="78">
        <v>7.4770200000000004</v>
      </c>
      <c r="Q562" s="144">
        <v>-2235.75</v>
      </c>
      <c r="R562" s="78">
        <v>-21</v>
      </c>
      <c r="S562" s="78">
        <v>4638</v>
      </c>
      <c r="T562" s="78">
        <v>-5182</v>
      </c>
      <c r="U562" s="78">
        <v>33610</v>
      </c>
      <c r="V562" s="219">
        <v>0.15418030348110681</v>
      </c>
      <c r="W562" s="78">
        <v>7659</v>
      </c>
      <c r="X562" s="78">
        <v>4700</v>
      </c>
      <c r="Y562" s="78">
        <v>7521</v>
      </c>
      <c r="Z562" s="78">
        <v>2950</v>
      </c>
      <c r="AA562" s="78">
        <v>99.77</v>
      </c>
      <c r="AB562" s="78">
        <v>86.74</v>
      </c>
      <c r="AC562" s="78">
        <v>57149</v>
      </c>
      <c r="AD562" s="104">
        <v>0.90508</v>
      </c>
      <c r="AE562" s="78">
        <v>55979</v>
      </c>
      <c r="AF562" s="104">
        <v>0.72521000000000002</v>
      </c>
      <c r="AG562" s="78">
        <v>-84029</v>
      </c>
      <c r="AH562" s="104">
        <v>-0.83811000000000002</v>
      </c>
      <c r="AI562" s="78">
        <v>8469</v>
      </c>
      <c r="AJ562" s="104">
        <v>1.19553</v>
      </c>
      <c r="AK562" s="78">
        <v>8000</v>
      </c>
      <c r="AL562" s="78">
        <v>7500</v>
      </c>
      <c r="AM562" s="8">
        <v>7700</v>
      </c>
      <c r="AN562" s="78">
        <v>191</v>
      </c>
      <c r="AO562" s="78">
        <v>8200</v>
      </c>
      <c r="AP562" s="78">
        <v>6600</v>
      </c>
      <c r="AQ562" s="78">
        <v>7700</v>
      </c>
      <c r="AR562" s="78">
        <v>358</v>
      </c>
      <c r="AS562" s="78">
        <v>0</v>
      </c>
      <c r="AT562" s="78">
        <v>0</v>
      </c>
      <c r="AU562" s="78">
        <v>0</v>
      </c>
      <c r="AV562" s="78">
        <v>0</v>
      </c>
      <c r="AW562" s="77">
        <v>19.52</v>
      </c>
      <c r="AX562" s="144">
        <f t="shared" si="57"/>
        <v>0.48</v>
      </c>
      <c r="AY562" s="144">
        <f t="shared" si="58"/>
        <v>0.28000000000000003</v>
      </c>
      <c r="AZ562" s="144">
        <f t="shared" si="59"/>
        <v>0.14000000000000001</v>
      </c>
      <c r="BA562" s="54">
        <f t="shared" si="60"/>
        <v>20.708721079431172</v>
      </c>
      <c r="BB562" s="54">
        <f t="shared" si="61"/>
        <v>18.113278920568831</v>
      </c>
    </row>
    <row r="563" spans="1:54" x14ac:dyDescent="0.25">
      <c r="A563" s="3">
        <v>41008</v>
      </c>
      <c r="B563" s="77">
        <v>7600.87</v>
      </c>
      <c r="C563" s="77">
        <v>602.48518000000001</v>
      </c>
      <c r="D563" s="77">
        <v>-74.015000000000001</v>
      </c>
      <c r="E563" s="77">
        <f t="shared" si="56"/>
        <v>149.17869999999999</v>
      </c>
      <c r="F563" s="77">
        <v>-0.48749999999999999</v>
      </c>
      <c r="G563" s="77">
        <v>-5.2000999999999999</v>
      </c>
      <c r="H563">
        <v>0</v>
      </c>
      <c r="I563" s="78">
        <v>7577</v>
      </c>
      <c r="J563">
        <v>201204</v>
      </c>
      <c r="K563" s="78">
        <v>7577</v>
      </c>
      <c r="L563" s="77">
        <f t="shared" si="55"/>
        <v>-23.869999999999891</v>
      </c>
      <c r="M563" s="78">
        <v>2392</v>
      </c>
      <c r="N563" s="78">
        <v>35.781120000000001</v>
      </c>
      <c r="O563" s="78">
        <v>2270</v>
      </c>
      <c r="P563" s="78">
        <v>8.57498</v>
      </c>
      <c r="Q563" s="144">
        <v>2959.5</v>
      </c>
      <c r="R563" s="78">
        <v>-77</v>
      </c>
      <c r="S563" s="78">
        <v>3842</v>
      </c>
      <c r="T563" s="78">
        <v>-4787</v>
      </c>
      <c r="U563" s="78">
        <v>32984</v>
      </c>
      <c r="V563" s="219">
        <v>0.14513097259277224</v>
      </c>
      <c r="W563" s="78">
        <v>8126</v>
      </c>
      <c r="X563" s="78">
        <v>5447</v>
      </c>
      <c r="Y563" s="78">
        <v>8961</v>
      </c>
      <c r="Z563" s="78">
        <v>4778</v>
      </c>
      <c r="AA563" s="78">
        <v>114.98</v>
      </c>
      <c r="AB563" s="78">
        <v>85.86</v>
      </c>
      <c r="AC563" s="78">
        <v>68274</v>
      </c>
      <c r="AD563" s="104">
        <v>0.90659999999999996</v>
      </c>
      <c r="AE563" s="78">
        <v>51336</v>
      </c>
      <c r="AF563" s="104">
        <v>0.75888999999999995</v>
      </c>
      <c r="AG563" s="78">
        <v>-89758</v>
      </c>
      <c r="AH563" s="104">
        <v>-0.46072000000000002</v>
      </c>
      <c r="AI563" s="78">
        <v>6848</v>
      </c>
      <c r="AJ563" s="104">
        <v>1.52007</v>
      </c>
      <c r="AK563" s="78">
        <v>8000</v>
      </c>
      <c r="AL563" s="78">
        <v>7500</v>
      </c>
      <c r="AM563" s="8">
        <v>7600</v>
      </c>
      <c r="AN563" s="78">
        <v>186</v>
      </c>
      <c r="AO563" s="78">
        <v>8200</v>
      </c>
      <c r="AP563" s="78">
        <v>6600</v>
      </c>
      <c r="AQ563" s="78">
        <v>7600</v>
      </c>
      <c r="AR563" s="78">
        <v>358</v>
      </c>
      <c r="AS563" s="78">
        <v>0</v>
      </c>
      <c r="AT563" s="78">
        <v>0</v>
      </c>
      <c r="AU563" s="78">
        <v>0</v>
      </c>
      <c r="AV563" s="78">
        <v>0</v>
      </c>
      <c r="AW563" s="77">
        <v>20.61</v>
      </c>
      <c r="AX563" s="144">
        <f t="shared" si="57"/>
        <v>0.93</v>
      </c>
      <c r="AY563" s="144">
        <f t="shared" si="58"/>
        <v>0.85</v>
      </c>
      <c r="AZ563" s="144">
        <f t="shared" si="59"/>
        <v>0.42</v>
      </c>
      <c r="BA563" s="54">
        <f t="shared" si="60"/>
        <v>20.82344790060986</v>
      </c>
      <c r="BB563" s="54">
        <f t="shared" si="61"/>
        <v>18.059552099390142</v>
      </c>
    </row>
    <row r="564" spans="1:54" x14ac:dyDescent="0.25">
      <c r="A564" s="3">
        <v>41009</v>
      </c>
      <c r="B564" s="77">
        <v>7640.68</v>
      </c>
      <c r="C564" s="77">
        <v>694.61451999999997</v>
      </c>
      <c r="D564" s="77">
        <v>-34.235199999999999</v>
      </c>
      <c r="E564" s="77">
        <f t="shared" si="56"/>
        <v>117.07859999999997</v>
      </c>
      <c r="F564" s="77">
        <v>-4.5853999999999999</v>
      </c>
      <c r="G564" s="77">
        <v>-6.9151999999999996</v>
      </c>
      <c r="H564">
        <v>0</v>
      </c>
      <c r="I564" s="78">
        <v>7609</v>
      </c>
      <c r="J564">
        <v>201204</v>
      </c>
      <c r="K564" s="78">
        <v>7609</v>
      </c>
      <c r="L564" s="77">
        <f t="shared" si="55"/>
        <v>-31.680000000000291</v>
      </c>
      <c r="M564" s="78">
        <v>4591</v>
      </c>
      <c r="N564" s="78">
        <v>69.407570000000007</v>
      </c>
      <c r="O564" s="78">
        <v>2177</v>
      </c>
      <c r="P564" s="78">
        <v>8.2596000000000007</v>
      </c>
      <c r="Q564" s="144">
        <v>5135.25</v>
      </c>
      <c r="R564" s="78">
        <v>-284</v>
      </c>
      <c r="S564" s="78">
        <v>3669</v>
      </c>
      <c r="T564" s="78">
        <v>-5557</v>
      </c>
      <c r="U564" s="78">
        <v>33061</v>
      </c>
      <c r="V564" s="219">
        <v>0.1680832400713832</v>
      </c>
      <c r="W564" s="78">
        <v>8109</v>
      </c>
      <c r="X564" s="78">
        <v>5492</v>
      </c>
      <c r="Y564" s="78">
        <v>10030</v>
      </c>
      <c r="Z564" s="78">
        <v>10133</v>
      </c>
      <c r="AA564" s="78">
        <v>101.43</v>
      </c>
      <c r="AB564" s="78">
        <v>83.85</v>
      </c>
      <c r="AC564" s="78">
        <v>73945</v>
      </c>
      <c r="AD564" s="104">
        <v>1.0917600000000001</v>
      </c>
      <c r="AE564" s="78">
        <v>49310</v>
      </c>
      <c r="AF564" s="104">
        <v>0.66637000000000002</v>
      </c>
      <c r="AG564" s="78">
        <v>-101032</v>
      </c>
      <c r="AH564" s="104">
        <v>-0.61282000000000003</v>
      </c>
      <c r="AI564" s="78">
        <v>-2657</v>
      </c>
      <c r="AJ564" s="104">
        <v>1.0281400000000001</v>
      </c>
      <c r="AK564" s="78">
        <v>7800</v>
      </c>
      <c r="AL564" s="78">
        <v>7500</v>
      </c>
      <c r="AM564" s="8">
        <v>7600</v>
      </c>
      <c r="AN564" s="78">
        <v>167</v>
      </c>
      <c r="AO564" s="78">
        <v>8200</v>
      </c>
      <c r="AP564" s="78">
        <v>6600</v>
      </c>
      <c r="AQ564" s="78">
        <v>7600</v>
      </c>
      <c r="AR564" s="78">
        <v>345</v>
      </c>
      <c r="AS564" s="78">
        <v>0</v>
      </c>
      <c r="AT564" s="78">
        <v>0</v>
      </c>
      <c r="AU564" s="78">
        <v>0</v>
      </c>
      <c r="AV564" s="78">
        <v>0</v>
      </c>
      <c r="AW564" s="77">
        <v>19.77</v>
      </c>
      <c r="AX564" s="144">
        <f t="shared" si="57"/>
        <v>0.55000000000000004</v>
      </c>
      <c r="AY564" s="144">
        <f t="shared" si="58"/>
        <v>0.32</v>
      </c>
      <c r="AZ564" s="144">
        <f t="shared" si="59"/>
        <v>0.16</v>
      </c>
      <c r="BA564" s="54">
        <f t="shared" si="60"/>
        <v>20.633813446643497</v>
      </c>
      <c r="BB564" s="54">
        <f t="shared" si="61"/>
        <v>18.148186553356499</v>
      </c>
    </row>
    <row r="565" spans="1:54" x14ac:dyDescent="0.25">
      <c r="A565" s="3">
        <v>41010</v>
      </c>
      <c r="B565" s="77">
        <v>7656.67</v>
      </c>
      <c r="C565" s="77">
        <v>682.26930000000004</v>
      </c>
      <c r="D565" s="77">
        <v>-54.4726</v>
      </c>
      <c r="E565" s="77">
        <f t="shared" si="56"/>
        <v>-52.24759999999997</v>
      </c>
      <c r="F565" s="77">
        <v>6.8535000000000004</v>
      </c>
      <c r="G565" s="77">
        <v>5.4927999999999999</v>
      </c>
      <c r="H565">
        <v>0</v>
      </c>
      <c r="I565" s="78">
        <v>7641</v>
      </c>
      <c r="J565">
        <v>201204</v>
      </c>
      <c r="K565" s="78">
        <v>7641</v>
      </c>
      <c r="L565" s="77">
        <f t="shared" si="55"/>
        <v>-15.670000000000073</v>
      </c>
      <c r="M565" s="78">
        <v>6481</v>
      </c>
      <c r="N565" s="78">
        <v>98.533630000000002</v>
      </c>
      <c r="O565" s="78">
        <v>3310</v>
      </c>
      <c r="P565" s="78">
        <v>12.61351</v>
      </c>
      <c r="Q565" s="144">
        <v>7308.5</v>
      </c>
      <c r="R565" s="78">
        <v>-59</v>
      </c>
      <c r="S565" s="78">
        <v>4809</v>
      </c>
      <c r="T565" s="78">
        <v>-4180</v>
      </c>
      <c r="U565" s="78">
        <v>34972</v>
      </c>
      <c r="V565" s="219">
        <v>0.11952419078119639</v>
      </c>
      <c r="W565" s="78">
        <v>8271</v>
      </c>
      <c r="X565" s="78">
        <v>4013</v>
      </c>
      <c r="Y565" s="78">
        <v>10713</v>
      </c>
      <c r="Z565" s="78">
        <v>10971</v>
      </c>
      <c r="AA565" s="78">
        <v>103.66</v>
      </c>
      <c r="AB565" s="78">
        <v>83.21</v>
      </c>
      <c r="AC565" s="78">
        <v>80376</v>
      </c>
      <c r="AD565" s="104">
        <v>1.3096699999999999</v>
      </c>
      <c r="AE565" s="78">
        <v>50823</v>
      </c>
      <c r="AF565" s="104">
        <v>0.69216</v>
      </c>
      <c r="AG565" s="78">
        <v>-118243</v>
      </c>
      <c r="AH565" s="104">
        <v>-1.0747</v>
      </c>
      <c r="AI565" s="78">
        <v>-4983</v>
      </c>
      <c r="AJ565" s="104">
        <v>0.8095</v>
      </c>
      <c r="AK565" s="78">
        <v>7800</v>
      </c>
      <c r="AL565" s="78">
        <v>7500</v>
      </c>
      <c r="AM565" s="8">
        <v>7600</v>
      </c>
      <c r="AN565" s="78">
        <v>157</v>
      </c>
      <c r="AO565" s="78">
        <v>8200</v>
      </c>
      <c r="AP565" s="78">
        <v>7200</v>
      </c>
      <c r="AQ565" s="78">
        <v>7600</v>
      </c>
      <c r="AR565" s="78">
        <v>352</v>
      </c>
      <c r="AS565" s="78">
        <v>0</v>
      </c>
      <c r="AT565" s="78">
        <v>0</v>
      </c>
      <c r="AU565" s="78">
        <v>0</v>
      </c>
      <c r="AV565" s="78">
        <v>0</v>
      </c>
      <c r="AW565" s="77">
        <v>19.98</v>
      </c>
      <c r="AX565" s="144">
        <f t="shared" si="57"/>
        <v>0.65</v>
      </c>
      <c r="AY565" s="144">
        <f t="shared" si="58"/>
        <v>0.44</v>
      </c>
      <c r="AZ565" s="144">
        <f t="shared" si="59"/>
        <v>0.22</v>
      </c>
      <c r="BA565" s="54">
        <f t="shared" si="60"/>
        <v>20.66122887642749</v>
      </c>
      <c r="BB565" s="54">
        <f t="shared" si="61"/>
        <v>18.141771123572514</v>
      </c>
    </row>
    <row r="566" spans="1:54" x14ac:dyDescent="0.25">
      <c r="A566" s="3">
        <v>41011</v>
      </c>
      <c r="B566" s="77">
        <v>7662.92</v>
      </c>
      <c r="C566" s="77">
        <v>749.64146000000005</v>
      </c>
      <c r="D566" s="77">
        <v>-74.471599999999995</v>
      </c>
      <c r="E566" s="77">
        <f t="shared" si="56"/>
        <v>-278.73339999999996</v>
      </c>
      <c r="F566" s="77">
        <v>5.5602999999999998</v>
      </c>
      <c r="G566" s="77">
        <v>-2.0165000000000002</v>
      </c>
      <c r="H566">
        <v>0</v>
      </c>
      <c r="I566" s="78">
        <v>7636</v>
      </c>
      <c r="J566">
        <v>201204</v>
      </c>
      <c r="K566" s="78">
        <v>7636</v>
      </c>
      <c r="L566" s="77">
        <f t="shared" si="55"/>
        <v>-26.920000000000073</v>
      </c>
      <c r="M566" s="78">
        <v>2404</v>
      </c>
      <c r="N566" s="78">
        <v>36.234459999999999</v>
      </c>
      <c r="O566" s="78">
        <v>2395</v>
      </c>
      <c r="P566" s="78">
        <v>9.1156500000000005</v>
      </c>
      <c r="Q566" s="144">
        <v>3002.75</v>
      </c>
      <c r="R566" s="78">
        <v>-3</v>
      </c>
      <c r="S566" s="78">
        <v>6551</v>
      </c>
      <c r="T566" s="78">
        <v>-6393</v>
      </c>
      <c r="U566" s="78">
        <v>35306</v>
      </c>
      <c r="V566" s="219">
        <v>0.18107403840706962</v>
      </c>
      <c r="W566" s="78">
        <v>7572</v>
      </c>
      <c r="X566" s="78">
        <v>2982</v>
      </c>
      <c r="Y566" s="78">
        <v>9735</v>
      </c>
      <c r="Z566" s="78">
        <v>6194</v>
      </c>
      <c r="AA566" s="78">
        <v>93.27</v>
      </c>
      <c r="AB566" s="78">
        <v>82.07</v>
      </c>
      <c r="AC566" s="78">
        <v>76309</v>
      </c>
      <c r="AD566" s="104">
        <v>1.099</v>
      </c>
      <c r="AE566" s="78">
        <v>43639</v>
      </c>
      <c r="AF566" s="104">
        <v>0.62300999999999995</v>
      </c>
      <c r="AG566" s="78">
        <v>-125866</v>
      </c>
      <c r="AH566" s="104">
        <v>-0.93871000000000004</v>
      </c>
      <c r="AI566" s="78">
        <v>7824</v>
      </c>
      <c r="AJ566" s="104">
        <v>0.97538000000000002</v>
      </c>
      <c r="AK566" s="78">
        <v>7800</v>
      </c>
      <c r="AL566" s="78">
        <v>7500</v>
      </c>
      <c r="AM566" s="8">
        <v>7600</v>
      </c>
      <c r="AN566" s="78">
        <v>147</v>
      </c>
      <c r="AO566" s="78">
        <v>8200</v>
      </c>
      <c r="AP566" s="78">
        <v>7200</v>
      </c>
      <c r="AQ566" s="78">
        <v>7600</v>
      </c>
      <c r="AR566" s="78">
        <v>349</v>
      </c>
      <c r="AS566" s="78">
        <v>0</v>
      </c>
      <c r="AT566" s="78">
        <v>0</v>
      </c>
      <c r="AU566" s="78">
        <v>0</v>
      </c>
      <c r="AV566" s="78">
        <v>0</v>
      </c>
      <c r="AW566" s="77">
        <v>20.04</v>
      </c>
      <c r="AX566" s="144">
        <f t="shared" si="57"/>
        <v>0.72</v>
      </c>
      <c r="AY566" s="144">
        <f t="shared" si="58"/>
        <v>0.51</v>
      </c>
      <c r="AZ566" s="144">
        <f t="shared" si="59"/>
        <v>0.25</v>
      </c>
      <c r="BA566" s="54">
        <f t="shared" si="60"/>
        <v>20.728947264131264</v>
      </c>
      <c r="BB566" s="54">
        <f t="shared" si="61"/>
        <v>18.179052735868737</v>
      </c>
    </row>
    <row r="567" spans="1:54" x14ac:dyDescent="0.25">
      <c r="A567" s="3">
        <v>41012</v>
      </c>
      <c r="B567" s="77">
        <v>7788.27</v>
      </c>
      <c r="C567" s="77">
        <v>885.46916999999996</v>
      </c>
      <c r="D567" s="77">
        <v>29.0883</v>
      </c>
      <c r="E567" s="77">
        <f t="shared" si="56"/>
        <v>-277.03279999999995</v>
      </c>
      <c r="F567" s="77">
        <v>8.5298999999999996</v>
      </c>
      <c r="G567" s="77">
        <v>0.32340000000000002</v>
      </c>
      <c r="H567">
        <v>0</v>
      </c>
      <c r="I567" s="78">
        <v>7756</v>
      </c>
      <c r="J567">
        <v>201204</v>
      </c>
      <c r="K567" s="78">
        <v>7756</v>
      </c>
      <c r="L567" s="77">
        <f t="shared" si="55"/>
        <v>-32.270000000000437</v>
      </c>
      <c r="M567" s="78">
        <v>5991</v>
      </c>
      <c r="N567" s="78">
        <v>92.396590000000003</v>
      </c>
      <c r="O567" s="78">
        <v>3321</v>
      </c>
      <c r="P567" s="78">
        <v>12.843999999999999</v>
      </c>
      <c r="Q567" s="144">
        <v>6821.25</v>
      </c>
      <c r="R567" s="78">
        <v>163</v>
      </c>
      <c r="S567" s="78">
        <v>6072</v>
      </c>
      <c r="T567" s="78">
        <v>-3176</v>
      </c>
      <c r="U567" s="78">
        <v>34352</v>
      </c>
      <c r="V567" s="219">
        <v>9.2454587796925947E-2</v>
      </c>
      <c r="W567" s="78">
        <v>7491</v>
      </c>
      <c r="X567" s="78">
        <v>-766</v>
      </c>
      <c r="Y567" s="78">
        <v>11894</v>
      </c>
      <c r="Z567" s="78">
        <v>8993</v>
      </c>
      <c r="AA567" s="78">
        <v>106.39</v>
      </c>
      <c r="AB567" s="78">
        <v>84.88</v>
      </c>
      <c r="AC567" s="78">
        <v>92354</v>
      </c>
      <c r="AD567" s="104">
        <v>1.66449</v>
      </c>
      <c r="AE567" s="78">
        <v>49597</v>
      </c>
      <c r="AF567" s="104">
        <v>0.86748000000000003</v>
      </c>
      <c r="AG567" s="78">
        <v>-111420</v>
      </c>
      <c r="AH567" s="104">
        <v>-1.11547</v>
      </c>
      <c r="AI567" s="78">
        <v>-17470</v>
      </c>
      <c r="AJ567" s="104">
        <v>0.16200000000000001</v>
      </c>
      <c r="AK567" s="78">
        <v>7800</v>
      </c>
      <c r="AL567" s="78">
        <v>7500</v>
      </c>
      <c r="AM567" s="8">
        <v>7800</v>
      </c>
      <c r="AN567" s="78">
        <v>111</v>
      </c>
      <c r="AO567" s="78">
        <v>8000</v>
      </c>
      <c r="AP567" s="78">
        <v>7300</v>
      </c>
      <c r="AQ567" s="78">
        <v>7700</v>
      </c>
      <c r="AR567" s="78">
        <v>316</v>
      </c>
      <c r="AS567" s="78">
        <v>0</v>
      </c>
      <c r="AT567" s="78">
        <v>0</v>
      </c>
      <c r="AU567" s="78">
        <v>0</v>
      </c>
      <c r="AV567" s="78">
        <v>0</v>
      </c>
      <c r="AW567" s="77">
        <v>17.96</v>
      </c>
      <c r="AX567" s="144">
        <f t="shared" si="57"/>
        <v>0</v>
      </c>
      <c r="AY567" s="144">
        <f t="shared" si="58"/>
        <v>0</v>
      </c>
      <c r="AZ567" s="144">
        <f t="shared" si="59"/>
        <v>0</v>
      </c>
      <c r="BA567" s="54">
        <f t="shared" si="60"/>
        <v>20.822796769284508</v>
      </c>
      <c r="BB567" s="54">
        <f t="shared" si="61"/>
        <v>17.943203230715497</v>
      </c>
    </row>
    <row r="568" spans="1:54" x14ac:dyDescent="0.25">
      <c r="A568" s="3">
        <v>41015</v>
      </c>
      <c r="B568" s="77">
        <v>7729.86</v>
      </c>
      <c r="C568" s="77">
        <v>586.71639000000005</v>
      </c>
      <c r="D568" s="77">
        <v>-28.674899999999997</v>
      </c>
      <c r="E568" s="77">
        <f t="shared" si="56"/>
        <v>-302.78049999999996</v>
      </c>
      <c r="F568" s="77">
        <v>-0.40880000000000005</v>
      </c>
      <c r="G568" s="77">
        <v>-1.6847999999999999</v>
      </c>
      <c r="H568">
        <v>0</v>
      </c>
      <c r="I568" s="78">
        <v>7712</v>
      </c>
      <c r="J568">
        <v>201204</v>
      </c>
      <c r="K568" s="78">
        <v>7712</v>
      </c>
      <c r="L568" s="77">
        <f t="shared" si="55"/>
        <v>-17.859999999999673</v>
      </c>
      <c r="M568" s="78">
        <v>7534</v>
      </c>
      <c r="N568" s="78">
        <v>115.65158</v>
      </c>
      <c r="O568" s="78">
        <v>2534</v>
      </c>
      <c r="P568" s="78">
        <v>9.7385699999999993</v>
      </c>
      <c r="Q568" s="144">
        <v>8167.5</v>
      </c>
      <c r="R568" s="78">
        <v>-40</v>
      </c>
      <c r="S568" s="78">
        <v>3971</v>
      </c>
      <c r="T568" s="78">
        <v>-4507</v>
      </c>
      <c r="U568" s="78">
        <v>34925</v>
      </c>
      <c r="V568" s="219">
        <v>0.12904795991410165</v>
      </c>
      <c r="W568" s="78">
        <v>7290</v>
      </c>
      <c r="X568" s="78">
        <v>3490</v>
      </c>
      <c r="Y568" s="78">
        <v>11202</v>
      </c>
      <c r="Z568" s="78">
        <v>8276</v>
      </c>
      <c r="AA568" s="78">
        <v>104.54</v>
      </c>
      <c r="AB568" s="78">
        <v>83.38</v>
      </c>
      <c r="AC568" s="78">
        <v>96756</v>
      </c>
      <c r="AD568" s="104">
        <v>1.30772</v>
      </c>
      <c r="AE568" s="78">
        <v>51702</v>
      </c>
      <c r="AF568" s="104">
        <v>0.80871999999999999</v>
      </c>
      <c r="AG568" s="78">
        <v>-126558</v>
      </c>
      <c r="AH568" s="104">
        <v>-0.97050999999999998</v>
      </c>
      <c r="AI568" s="78">
        <v>-16402</v>
      </c>
      <c r="AJ568" s="104">
        <v>0.33217000000000002</v>
      </c>
      <c r="AK568" s="78">
        <v>7800</v>
      </c>
      <c r="AL568" s="78">
        <v>7500</v>
      </c>
      <c r="AM568" s="8">
        <v>7700</v>
      </c>
      <c r="AN568" s="78">
        <v>86</v>
      </c>
      <c r="AO568" s="78">
        <v>8200</v>
      </c>
      <c r="AP568" s="78">
        <v>7200</v>
      </c>
      <c r="AQ568" s="78">
        <v>7700</v>
      </c>
      <c r="AR568" s="78">
        <v>313</v>
      </c>
      <c r="AS568" s="78">
        <v>0</v>
      </c>
      <c r="AT568" s="78">
        <v>0</v>
      </c>
      <c r="AU568" s="78">
        <v>0</v>
      </c>
      <c r="AV568" s="78">
        <v>0</v>
      </c>
      <c r="AW568" s="77">
        <v>19.71</v>
      </c>
      <c r="AX568" s="144">
        <f t="shared" si="57"/>
        <v>0.55000000000000004</v>
      </c>
      <c r="AY568" s="144">
        <f t="shared" si="58"/>
        <v>0.34</v>
      </c>
      <c r="AZ568" s="144">
        <f t="shared" si="59"/>
        <v>0.17</v>
      </c>
      <c r="BA568" s="54">
        <f t="shared" si="60"/>
        <v>20.853941773879676</v>
      </c>
      <c r="BB568" s="54">
        <f t="shared" si="61"/>
        <v>17.977058226120327</v>
      </c>
    </row>
    <row r="569" spans="1:54" x14ac:dyDescent="0.25">
      <c r="A569" s="3">
        <v>41016</v>
      </c>
      <c r="B569" s="77">
        <v>7585.87</v>
      </c>
      <c r="C569" s="77">
        <v>880.20744999999999</v>
      </c>
      <c r="D569" s="77">
        <v>-52.535400000000003</v>
      </c>
      <c r="E569" s="77">
        <f t="shared" si="56"/>
        <v>-344.64649999999995</v>
      </c>
      <c r="F569" s="77">
        <v>-9.7970000000000006</v>
      </c>
      <c r="G569" s="77">
        <v>-5.4265999999999996</v>
      </c>
      <c r="H569">
        <v>0</v>
      </c>
      <c r="I569" s="78">
        <v>7592</v>
      </c>
      <c r="J569">
        <v>201204</v>
      </c>
      <c r="K569" s="78">
        <v>7592</v>
      </c>
      <c r="L569" s="77">
        <f t="shared" si="55"/>
        <v>6.1300000000001091</v>
      </c>
      <c r="M569" s="78">
        <v>82</v>
      </c>
      <c r="N569" s="78">
        <v>0.54071999999999998</v>
      </c>
      <c r="O569" s="78">
        <v>-873</v>
      </c>
      <c r="P569" s="78">
        <v>-3.33691</v>
      </c>
      <c r="Q569" s="144">
        <v>-136.25</v>
      </c>
      <c r="R569" s="78">
        <v>-194</v>
      </c>
      <c r="S569" s="78">
        <v>3703</v>
      </c>
      <c r="T569" s="78">
        <v>-5909</v>
      </c>
      <c r="U569" s="78">
        <v>37753</v>
      </c>
      <c r="V569" s="219">
        <v>0.15651736285858078</v>
      </c>
      <c r="W569" s="78">
        <v>5145</v>
      </c>
      <c r="X569" s="78">
        <v>1820</v>
      </c>
      <c r="Y569" s="78">
        <v>4133</v>
      </c>
      <c r="Z569" s="78">
        <v>3020</v>
      </c>
      <c r="AA569" s="78">
        <v>97.92</v>
      </c>
      <c r="AB569" s="78">
        <v>77.22</v>
      </c>
      <c r="AC569" s="78">
        <v>85633</v>
      </c>
      <c r="AD569" s="104">
        <v>0.77693000000000001</v>
      </c>
      <c r="AE569" s="78">
        <v>42944</v>
      </c>
      <c r="AF569" s="104">
        <v>0.33222000000000002</v>
      </c>
      <c r="AG569" s="78">
        <v>-152779</v>
      </c>
      <c r="AH569" s="104">
        <v>-0.47685</v>
      </c>
      <c r="AI569" s="78">
        <v>13141</v>
      </c>
      <c r="AJ569" s="104">
        <v>1.6755800000000001</v>
      </c>
      <c r="AK569" s="78">
        <v>7800</v>
      </c>
      <c r="AL569" s="78">
        <v>7500</v>
      </c>
      <c r="AM569" s="8">
        <v>7600</v>
      </c>
      <c r="AN569" s="78">
        <v>65.5</v>
      </c>
      <c r="AO569" s="78">
        <v>8000</v>
      </c>
      <c r="AP569" s="78">
        <v>7200</v>
      </c>
      <c r="AQ569" s="78">
        <v>7600</v>
      </c>
      <c r="AR569" s="78">
        <v>309</v>
      </c>
      <c r="AS569" s="78">
        <v>0</v>
      </c>
      <c r="AT569" s="78">
        <v>0</v>
      </c>
      <c r="AU569" s="78">
        <v>0</v>
      </c>
      <c r="AV569" s="78">
        <v>0</v>
      </c>
      <c r="AW569" s="77">
        <v>20.170000000000002</v>
      </c>
      <c r="AX569" s="144">
        <f t="shared" si="57"/>
        <v>0.75</v>
      </c>
      <c r="AY569" s="144">
        <f t="shared" si="58"/>
        <v>0.61</v>
      </c>
      <c r="AZ569" s="144">
        <f t="shared" si="59"/>
        <v>0.32</v>
      </c>
      <c r="BA569" s="54">
        <f t="shared" si="60"/>
        <v>20.928058085063608</v>
      </c>
      <c r="BB569" s="54">
        <f t="shared" si="61"/>
        <v>17.972941914936388</v>
      </c>
    </row>
    <row r="570" spans="1:54" x14ac:dyDescent="0.25">
      <c r="A570" s="3">
        <v>41017</v>
      </c>
      <c r="B570" s="77">
        <v>7605</v>
      </c>
      <c r="C570" s="77">
        <v>800.04738999999995</v>
      </c>
      <c r="D570" s="77">
        <v>-15.2493</v>
      </c>
      <c r="E570" s="77">
        <f t="shared" si="56"/>
        <v>-345.18879999999996</v>
      </c>
      <c r="F570" s="77">
        <v>-11.7135</v>
      </c>
      <c r="G570" s="77">
        <v>4.2465999999999999</v>
      </c>
      <c r="H570" t="s">
        <v>1633</v>
      </c>
      <c r="I570" s="78">
        <v>7620</v>
      </c>
      <c r="J570">
        <v>201205</v>
      </c>
      <c r="K570" s="78">
        <v>7596</v>
      </c>
      <c r="L570" s="77">
        <f t="shared" si="55"/>
        <v>-9</v>
      </c>
      <c r="M570" s="78">
        <v>6070</v>
      </c>
      <c r="N570" s="78">
        <v>91.825010000000006</v>
      </c>
      <c r="O570" s="78">
        <v>3407</v>
      </c>
      <c r="P570" s="78">
        <v>12.90264</v>
      </c>
      <c r="Q570" s="144">
        <v>6921.75</v>
      </c>
      <c r="R570" s="78">
        <v>-164</v>
      </c>
      <c r="S570" s="78">
        <v>-2862</v>
      </c>
      <c r="T570" s="78">
        <v>2656</v>
      </c>
      <c r="U570" s="78">
        <v>26373</v>
      </c>
      <c r="V570" s="219">
        <v>-0.1007090585068062</v>
      </c>
      <c r="W570" s="78">
        <v>6058</v>
      </c>
      <c r="X570" s="78">
        <v>11753</v>
      </c>
      <c r="Y570" s="78">
        <v>6618</v>
      </c>
      <c r="Z570" s="78">
        <v>11229</v>
      </c>
      <c r="AA570" s="78">
        <v>98.97</v>
      </c>
      <c r="AB570" s="78">
        <v>79.819999999999993</v>
      </c>
      <c r="AC570" s="78">
        <v>40544</v>
      </c>
      <c r="AD570" s="104">
        <v>0.69223000000000001</v>
      </c>
      <c r="AE570" s="78">
        <v>38042</v>
      </c>
      <c r="AF570" s="104">
        <v>1.3042800000000001</v>
      </c>
      <c r="AG570" s="78">
        <v>-14507</v>
      </c>
      <c r="AH570" s="104">
        <v>-0.31981999999999999</v>
      </c>
      <c r="AI570" s="78">
        <v>1565</v>
      </c>
      <c r="AJ570" s="104">
        <v>-0.39910000000000001</v>
      </c>
      <c r="AK570" s="78">
        <v>8000</v>
      </c>
      <c r="AL570" s="78">
        <v>7400</v>
      </c>
      <c r="AM570" s="8">
        <v>7600</v>
      </c>
      <c r="AN570" s="78">
        <v>292</v>
      </c>
      <c r="AO570" s="78">
        <v>8400</v>
      </c>
      <c r="AP570" s="78">
        <v>5200</v>
      </c>
      <c r="AQ570" s="78">
        <v>7600</v>
      </c>
      <c r="AR570" s="78">
        <v>450</v>
      </c>
      <c r="AS570" s="78">
        <v>0</v>
      </c>
      <c r="AT570" s="78">
        <v>0</v>
      </c>
      <c r="AU570" s="78">
        <v>0</v>
      </c>
      <c r="AV570" s="78">
        <v>0</v>
      </c>
      <c r="AW570" s="77">
        <v>19.899999999999999</v>
      </c>
      <c r="AX570" s="144">
        <f t="shared" si="57"/>
        <v>0.65</v>
      </c>
      <c r="AY570" s="144">
        <f t="shared" si="58"/>
        <v>0.44</v>
      </c>
      <c r="AZ570" s="144">
        <f t="shared" si="59"/>
        <v>0.23</v>
      </c>
      <c r="BA570" s="54">
        <f t="shared" si="60"/>
        <v>20.963693446450474</v>
      </c>
      <c r="BB570" s="54">
        <f t="shared" si="61"/>
        <v>17.981306553549526</v>
      </c>
    </row>
    <row r="571" spans="1:54" x14ac:dyDescent="0.25">
      <c r="A571" s="3">
        <v>41018</v>
      </c>
      <c r="B571" s="77">
        <v>7622.69</v>
      </c>
      <c r="C571" s="77">
        <v>752.50532999999996</v>
      </c>
      <c r="D571" s="77">
        <v>32.393499999999996</v>
      </c>
      <c r="E571" s="77">
        <f t="shared" si="56"/>
        <v>-321.73129999999992</v>
      </c>
      <c r="F571" s="77">
        <v>-3.8391999999999999</v>
      </c>
      <c r="G571" s="77">
        <v>-0.77760000000000007</v>
      </c>
      <c r="H571">
        <v>0</v>
      </c>
      <c r="I571" s="78">
        <v>7614</v>
      </c>
      <c r="J571">
        <v>201205</v>
      </c>
      <c r="K571" s="78">
        <v>7614</v>
      </c>
      <c r="L571" s="77">
        <f t="shared" si="55"/>
        <v>-8.6899999999995998</v>
      </c>
      <c r="M571" s="78">
        <v>9203</v>
      </c>
      <c r="N571" s="78">
        <v>139.75003000000001</v>
      </c>
      <c r="O571" s="78">
        <v>3396</v>
      </c>
      <c r="P571" s="78">
        <v>12.88836</v>
      </c>
      <c r="Q571" s="144">
        <v>10052</v>
      </c>
      <c r="R571" s="78">
        <v>-356</v>
      </c>
      <c r="S571" s="78">
        <v>-3227</v>
      </c>
      <c r="T571" s="78">
        <v>3360</v>
      </c>
      <c r="U571" s="78">
        <v>27296</v>
      </c>
      <c r="V571" s="219">
        <v>-0.123094958968347</v>
      </c>
      <c r="W571" s="78">
        <v>7342</v>
      </c>
      <c r="X571" s="78">
        <v>12807</v>
      </c>
      <c r="Y571" s="78">
        <v>8278</v>
      </c>
      <c r="Z571" s="78">
        <v>12582</v>
      </c>
      <c r="AA571" s="78">
        <v>102.58</v>
      </c>
      <c r="AB571" s="78">
        <v>111.49</v>
      </c>
      <c r="AC571" s="78">
        <v>45968</v>
      </c>
      <c r="AD571" s="104">
        <v>0.69954000000000005</v>
      </c>
      <c r="AE571" s="78">
        <v>40748</v>
      </c>
      <c r="AF571" s="104">
        <v>1.3066899999999999</v>
      </c>
      <c r="AG571" s="78">
        <v>-14055</v>
      </c>
      <c r="AH571" s="104">
        <v>-0.22394</v>
      </c>
      <c r="AI571" s="78">
        <v>-1143</v>
      </c>
      <c r="AJ571" s="104">
        <v>-0.61816000000000004</v>
      </c>
      <c r="AK571" s="78">
        <v>8000</v>
      </c>
      <c r="AL571" s="78">
        <v>7400</v>
      </c>
      <c r="AM571" s="8">
        <v>7600</v>
      </c>
      <c r="AN571" s="78">
        <v>284</v>
      </c>
      <c r="AO571" s="78">
        <v>8400</v>
      </c>
      <c r="AP571" s="78">
        <v>5200</v>
      </c>
      <c r="AQ571" s="78">
        <v>7600</v>
      </c>
      <c r="AR571" s="78">
        <v>445</v>
      </c>
      <c r="AS571" s="78">
        <v>0</v>
      </c>
      <c r="AT571" s="78">
        <v>0</v>
      </c>
      <c r="AU571" s="78">
        <v>0</v>
      </c>
      <c r="AV571" s="78">
        <v>0</v>
      </c>
      <c r="AW571" s="77">
        <v>18.989999999999998</v>
      </c>
      <c r="AX571" s="144">
        <f t="shared" si="57"/>
        <v>0.13</v>
      </c>
      <c r="AY571" s="144">
        <f t="shared" si="58"/>
        <v>0.08</v>
      </c>
      <c r="AZ571" s="144">
        <f t="shared" si="59"/>
        <v>0.04</v>
      </c>
      <c r="BA571" s="54">
        <f t="shared" si="60"/>
        <v>20.9640490621642</v>
      </c>
      <c r="BB571" s="54">
        <f t="shared" si="61"/>
        <v>17.958950937835795</v>
      </c>
    </row>
    <row r="572" spans="1:54" x14ac:dyDescent="0.25">
      <c r="A572" s="3">
        <v>41019</v>
      </c>
      <c r="B572" s="77">
        <v>7507.15</v>
      </c>
      <c r="C572" s="77">
        <v>798.39552000000003</v>
      </c>
      <c r="D572" s="77">
        <v>-16.251999999999999</v>
      </c>
      <c r="E572" s="77">
        <f t="shared" si="56"/>
        <v>-402.84819999999991</v>
      </c>
      <c r="F572" s="77">
        <v>1.6938</v>
      </c>
      <c r="G572" s="77">
        <v>-8.9208999999999996</v>
      </c>
      <c r="H572">
        <v>0</v>
      </c>
      <c r="I572" s="78">
        <v>7515</v>
      </c>
      <c r="J572">
        <v>201205</v>
      </c>
      <c r="K572" s="78">
        <v>7515</v>
      </c>
      <c r="L572" s="77">
        <f t="shared" si="55"/>
        <v>7.8500000000003638</v>
      </c>
      <c r="M572" s="78">
        <v>5417</v>
      </c>
      <c r="N572" s="78">
        <v>81.066640000000007</v>
      </c>
      <c r="O572" s="78">
        <v>1263</v>
      </c>
      <c r="P572" s="78">
        <v>4.7099900000000003</v>
      </c>
      <c r="Q572" s="144">
        <v>5732.75</v>
      </c>
      <c r="R572" s="78">
        <v>-306</v>
      </c>
      <c r="S572" s="78">
        <v>-2489</v>
      </c>
      <c r="T572" s="78">
        <v>-857</v>
      </c>
      <c r="U572" s="78">
        <v>31970</v>
      </c>
      <c r="V572" s="219">
        <v>2.6806380982170783E-2</v>
      </c>
      <c r="W572" s="78">
        <v>5804</v>
      </c>
      <c r="X572" s="78">
        <v>9946</v>
      </c>
      <c r="Y572" s="78">
        <v>5581</v>
      </c>
      <c r="Z572" s="78">
        <v>11142</v>
      </c>
      <c r="AA572" s="78">
        <v>102.89</v>
      </c>
      <c r="AB572" s="78">
        <v>108.44</v>
      </c>
      <c r="AC572" s="78">
        <v>43580</v>
      </c>
      <c r="AD572" s="104">
        <v>0.47099000000000002</v>
      </c>
      <c r="AE572" s="78">
        <v>45546</v>
      </c>
      <c r="AF572" s="104">
        <v>1.4757199999999999</v>
      </c>
      <c r="AG572" s="78">
        <v>-17781</v>
      </c>
      <c r="AH572" s="104">
        <v>-0.32995999999999998</v>
      </c>
      <c r="AI572" s="78">
        <v>6527</v>
      </c>
      <c r="AJ572" s="104">
        <v>-0.49270000000000003</v>
      </c>
      <c r="AK572" s="78">
        <v>8000</v>
      </c>
      <c r="AL572" s="78">
        <v>7400</v>
      </c>
      <c r="AM572" s="8">
        <v>7500</v>
      </c>
      <c r="AN572" s="78">
        <v>277</v>
      </c>
      <c r="AO572" s="78">
        <v>8400</v>
      </c>
      <c r="AP572" s="78">
        <v>5200</v>
      </c>
      <c r="AQ572" s="78">
        <v>7500</v>
      </c>
      <c r="AR572" s="78">
        <v>436</v>
      </c>
      <c r="AS572" s="78">
        <v>0</v>
      </c>
      <c r="AT572" s="78">
        <v>0</v>
      </c>
      <c r="AU572" s="78">
        <v>0</v>
      </c>
      <c r="AV572" s="78">
        <v>0</v>
      </c>
      <c r="AW572" s="77">
        <v>19.059999999999999</v>
      </c>
      <c r="AX572" s="144">
        <f t="shared" si="57"/>
        <v>0.24</v>
      </c>
      <c r="AY572" s="144">
        <f t="shared" si="58"/>
        <v>0.14000000000000001</v>
      </c>
      <c r="AZ572" s="144">
        <f t="shared" si="59"/>
        <v>7.0000000000000007E-2</v>
      </c>
      <c r="BA572" s="54">
        <f t="shared" si="60"/>
        <v>20.888145644817236</v>
      </c>
      <c r="BB572" s="54">
        <f t="shared" si="61"/>
        <v>18.128854355182767</v>
      </c>
    </row>
    <row r="573" spans="1:54" x14ac:dyDescent="0.25">
      <c r="A573" s="3">
        <v>41022</v>
      </c>
      <c r="B573" s="77">
        <v>7481.09</v>
      </c>
      <c r="C573" s="77">
        <v>735.98152000000005</v>
      </c>
      <c r="D573" s="77">
        <v>17.228400000000001</v>
      </c>
      <c r="E573" s="77">
        <f t="shared" si="56"/>
        <v>-419.05059999999997</v>
      </c>
      <c r="F573" s="77">
        <v>-7.2027999999999999</v>
      </c>
      <c r="G573" s="77">
        <v>-3.4895</v>
      </c>
      <c r="H573">
        <v>0</v>
      </c>
      <c r="I573" s="78">
        <v>7479</v>
      </c>
      <c r="J573">
        <v>201205</v>
      </c>
      <c r="K573" s="78">
        <v>7479</v>
      </c>
      <c r="L573" s="77">
        <f t="shared" si="55"/>
        <v>-2.0900000000001455</v>
      </c>
      <c r="M573" s="78">
        <v>6164</v>
      </c>
      <c r="N573" s="78">
        <v>91.840829999999997</v>
      </c>
      <c r="O573" s="78">
        <v>1788</v>
      </c>
      <c r="P573" s="78">
        <v>6.6497999999999999</v>
      </c>
      <c r="Q573" s="144">
        <v>6611</v>
      </c>
      <c r="R573" s="78">
        <v>-466</v>
      </c>
      <c r="S573" s="78">
        <v>-1505</v>
      </c>
      <c r="T573" s="78">
        <v>-358</v>
      </c>
      <c r="U573" s="78">
        <v>32347</v>
      </c>
      <c r="V573" s="219">
        <v>1.1067486938510526E-2</v>
      </c>
      <c r="W573" s="78">
        <v>6479</v>
      </c>
      <c r="X573" s="78">
        <v>10648</v>
      </c>
      <c r="Y573" s="78">
        <v>6884</v>
      </c>
      <c r="Z573" s="78">
        <v>11018</v>
      </c>
      <c r="AA573" s="78">
        <v>95.72</v>
      </c>
      <c r="AB573" s="78">
        <v>101.41</v>
      </c>
      <c r="AC573" s="78">
        <v>51685</v>
      </c>
      <c r="AD573" s="104">
        <v>0.59128999999999998</v>
      </c>
      <c r="AE573" s="78">
        <v>47125</v>
      </c>
      <c r="AF573" s="104">
        <v>1.62924</v>
      </c>
      <c r="AG573" s="78">
        <v>-24210</v>
      </c>
      <c r="AH573" s="104">
        <v>-0.35791000000000001</v>
      </c>
      <c r="AI573" s="78">
        <v>11163</v>
      </c>
      <c r="AJ573" s="104">
        <v>-0.54762999999999995</v>
      </c>
      <c r="AK573" s="78">
        <v>7800</v>
      </c>
      <c r="AL573" s="78">
        <v>7200</v>
      </c>
      <c r="AM573" s="8">
        <v>7500</v>
      </c>
      <c r="AN573" s="78">
        <v>262</v>
      </c>
      <c r="AO573" s="78">
        <v>8200</v>
      </c>
      <c r="AP573" s="78">
        <v>5200</v>
      </c>
      <c r="AQ573" s="78">
        <v>7500</v>
      </c>
      <c r="AR573" s="78">
        <v>422</v>
      </c>
      <c r="AS573" s="78">
        <v>0</v>
      </c>
      <c r="AT573" s="78">
        <v>0</v>
      </c>
      <c r="AU573" s="78">
        <v>0</v>
      </c>
      <c r="AV573" s="78">
        <v>0</v>
      </c>
      <c r="AW573" s="77">
        <v>19.32</v>
      </c>
      <c r="AX573" s="144">
        <f t="shared" si="57"/>
        <v>0.44</v>
      </c>
      <c r="AY573" s="144">
        <f t="shared" si="58"/>
        <v>0.26</v>
      </c>
      <c r="AZ573" s="144">
        <f t="shared" si="59"/>
        <v>0.13</v>
      </c>
      <c r="BA573" s="54">
        <f t="shared" si="60"/>
        <v>20.851747361098621</v>
      </c>
      <c r="BB573" s="54">
        <f t="shared" si="61"/>
        <v>18.245252638901373</v>
      </c>
    </row>
    <row r="574" spans="1:54" x14ac:dyDescent="0.25">
      <c r="A574" s="3">
        <v>41023</v>
      </c>
      <c r="B574" s="77">
        <v>7498.84</v>
      </c>
      <c r="C574" s="77">
        <v>696.45276999999999</v>
      </c>
      <c r="D574" s="77">
        <v>-0.78339999999999999</v>
      </c>
      <c r="E574" s="77">
        <f t="shared" si="56"/>
        <v>-278.7906999999999</v>
      </c>
      <c r="F574" s="77">
        <v>10.953499999999998</v>
      </c>
      <c r="G574" s="77">
        <v>-7.9407000000000005</v>
      </c>
      <c r="H574">
        <v>0</v>
      </c>
      <c r="I574" s="78">
        <v>7488</v>
      </c>
      <c r="J574">
        <v>201205</v>
      </c>
      <c r="K574" s="78">
        <v>7488</v>
      </c>
      <c r="L574" s="77">
        <f t="shared" si="55"/>
        <v>-10.840000000000146</v>
      </c>
      <c r="M574" s="78">
        <v>9784</v>
      </c>
      <c r="N574" s="78">
        <v>146.18010000000001</v>
      </c>
      <c r="O574" s="78">
        <v>2636</v>
      </c>
      <c r="P574" s="78">
        <v>9.8334700000000002</v>
      </c>
      <c r="Q574" s="144">
        <v>10443</v>
      </c>
      <c r="R574" s="78">
        <v>-500</v>
      </c>
      <c r="S574" s="78">
        <v>-2308</v>
      </c>
      <c r="T574" s="78">
        <v>1913</v>
      </c>
      <c r="U574" s="78">
        <v>31217</v>
      </c>
      <c r="V574" s="219">
        <v>-6.1280712432328542E-2</v>
      </c>
      <c r="W574" s="78">
        <v>6910</v>
      </c>
      <c r="X574" s="78">
        <v>13067</v>
      </c>
      <c r="Y574" s="78">
        <v>9261</v>
      </c>
      <c r="Z574" s="78">
        <v>15717</v>
      </c>
      <c r="AA574" s="78">
        <v>112.46</v>
      </c>
      <c r="AB574" s="78">
        <v>105.05</v>
      </c>
      <c r="AC574" s="78">
        <v>61832</v>
      </c>
      <c r="AD574" s="104">
        <v>0.83399999999999996</v>
      </c>
      <c r="AE574" s="78">
        <v>55460</v>
      </c>
      <c r="AF574" s="104">
        <v>1.8429199999999999</v>
      </c>
      <c r="AG574" s="78">
        <v>-26528</v>
      </c>
      <c r="AH574" s="104">
        <v>-0.48283999999999999</v>
      </c>
      <c r="AI574" s="78">
        <v>2918</v>
      </c>
      <c r="AJ574" s="104">
        <v>-0.73702000000000001</v>
      </c>
      <c r="AK574" s="78">
        <v>7800</v>
      </c>
      <c r="AL574" s="78">
        <v>7200</v>
      </c>
      <c r="AM574" s="8">
        <v>7500</v>
      </c>
      <c r="AN574" s="78">
        <v>259</v>
      </c>
      <c r="AO574" s="78">
        <v>8200</v>
      </c>
      <c r="AP574" s="78">
        <v>5200</v>
      </c>
      <c r="AQ574" s="78">
        <v>7500</v>
      </c>
      <c r="AR574" s="78">
        <v>423</v>
      </c>
      <c r="AS574" s="78">
        <v>0</v>
      </c>
      <c r="AT574" s="78">
        <v>0</v>
      </c>
      <c r="AU574" s="78">
        <v>0</v>
      </c>
      <c r="AV574" s="78">
        <v>0</v>
      </c>
      <c r="AW574" s="77">
        <v>19.63</v>
      </c>
      <c r="AX574" s="144">
        <f t="shared" si="57"/>
        <v>0.65</v>
      </c>
      <c r="AY574" s="144">
        <f t="shared" si="58"/>
        <v>0.38</v>
      </c>
      <c r="AZ574" s="144">
        <f t="shared" si="59"/>
        <v>0.19</v>
      </c>
      <c r="BA574" s="54">
        <f t="shared" si="60"/>
        <v>20.863480704316149</v>
      </c>
      <c r="BB574" s="54">
        <f t="shared" si="61"/>
        <v>18.269519295683846</v>
      </c>
    </row>
    <row r="575" spans="1:54" x14ac:dyDescent="0.25">
      <c r="A575" s="3">
        <v>41024</v>
      </c>
      <c r="B575" s="77">
        <v>7563.18</v>
      </c>
      <c r="C575" s="77">
        <v>712.84469999999999</v>
      </c>
      <c r="D575" s="77">
        <v>18.816300000000002</v>
      </c>
      <c r="E575" s="77">
        <f t="shared" si="56"/>
        <v>-329.20929999999987</v>
      </c>
      <c r="F575" s="77">
        <v>5.2374999999999998</v>
      </c>
      <c r="G575" s="77">
        <v>1.0277000000000001</v>
      </c>
      <c r="H575">
        <v>0</v>
      </c>
      <c r="I575" s="78">
        <v>7539</v>
      </c>
      <c r="J575">
        <v>201205</v>
      </c>
      <c r="K575" s="78">
        <v>7539</v>
      </c>
      <c r="L575" s="77">
        <f t="shared" si="55"/>
        <v>-24.180000000000291</v>
      </c>
      <c r="M575" s="78">
        <v>8552</v>
      </c>
      <c r="N575" s="78">
        <v>128.59649999999999</v>
      </c>
      <c r="O575" s="78">
        <v>2530</v>
      </c>
      <c r="P575" s="78">
        <v>9.4999099999999999</v>
      </c>
      <c r="Q575" s="144">
        <v>9184.5</v>
      </c>
      <c r="R575" s="78">
        <v>-226</v>
      </c>
      <c r="S575" s="78">
        <v>-2049</v>
      </c>
      <c r="T575" s="78">
        <v>1525</v>
      </c>
      <c r="U575" s="78">
        <v>31297</v>
      </c>
      <c r="V575" s="219">
        <v>-4.8726715020609004E-2</v>
      </c>
      <c r="W575" s="78">
        <v>6322</v>
      </c>
      <c r="X575" s="78">
        <v>10725</v>
      </c>
      <c r="Y575" s="78">
        <v>9647</v>
      </c>
      <c r="Z575" s="78">
        <v>14080</v>
      </c>
      <c r="AA575" s="78">
        <v>103.05</v>
      </c>
      <c r="AB575" s="78">
        <v>108.67</v>
      </c>
      <c r="AC575" s="78">
        <v>68268</v>
      </c>
      <c r="AD575" s="104">
        <v>1.1022799999999999</v>
      </c>
      <c r="AE575" s="78">
        <v>53876</v>
      </c>
      <c r="AF575" s="104">
        <v>1.54505</v>
      </c>
      <c r="AG575" s="78">
        <v>-27309</v>
      </c>
      <c r="AH575" s="104">
        <v>-0.44768999999999998</v>
      </c>
      <c r="AI575" s="78">
        <v>-584</v>
      </c>
      <c r="AJ575" s="104">
        <v>-0.89588000000000001</v>
      </c>
      <c r="AK575" s="78">
        <v>7800</v>
      </c>
      <c r="AL575" s="78">
        <v>7200</v>
      </c>
      <c r="AM575" s="8">
        <v>7500</v>
      </c>
      <c r="AN575" s="78">
        <v>257</v>
      </c>
      <c r="AO575" s="78">
        <v>8200</v>
      </c>
      <c r="AP575" s="78">
        <v>6200</v>
      </c>
      <c r="AQ575" s="78">
        <v>7500</v>
      </c>
      <c r="AR575" s="78">
        <v>415</v>
      </c>
      <c r="AS575" s="78">
        <v>0</v>
      </c>
      <c r="AT575" s="78">
        <v>0</v>
      </c>
      <c r="AU575" s="78">
        <v>0</v>
      </c>
      <c r="AV575" s="78">
        <v>0</v>
      </c>
      <c r="AW575" s="77">
        <v>19.059999999999999</v>
      </c>
      <c r="AX575" s="144">
        <f t="shared" si="57"/>
        <v>0.24</v>
      </c>
      <c r="AY575" s="144">
        <f t="shared" si="58"/>
        <v>0.14000000000000001</v>
      </c>
      <c r="AZ575" s="144">
        <f t="shared" si="59"/>
        <v>7.0000000000000007E-2</v>
      </c>
      <c r="BA575" s="54">
        <f t="shared" si="60"/>
        <v>20.852784175775</v>
      </c>
      <c r="BB575" s="54">
        <f t="shared" si="61"/>
        <v>18.301215824224997</v>
      </c>
    </row>
    <row r="576" spans="1:54" x14ac:dyDescent="0.25">
      <c r="A576" s="3">
        <v>41025</v>
      </c>
      <c r="B576" s="77">
        <v>7521.35</v>
      </c>
      <c r="C576" s="77">
        <v>695.02265</v>
      </c>
      <c r="D576" s="77">
        <v>-20.675000000000001</v>
      </c>
      <c r="E576" s="77">
        <f t="shared" si="56"/>
        <v>-379.87399999999991</v>
      </c>
      <c r="F576" s="77">
        <v>6.7585000000000006</v>
      </c>
      <c r="G576" s="77">
        <v>-7.4112999999999998</v>
      </c>
      <c r="H576">
        <v>0</v>
      </c>
      <c r="I576" s="78">
        <v>7493</v>
      </c>
      <c r="J576">
        <v>201205</v>
      </c>
      <c r="K576" s="78">
        <v>7493</v>
      </c>
      <c r="L576" s="77">
        <f t="shared" si="55"/>
        <v>-28.350000000000364</v>
      </c>
      <c r="M576" s="78">
        <v>5653</v>
      </c>
      <c r="N576" s="78">
        <v>84.406279999999995</v>
      </c>
      <c r="O576" s="78">
        <v>2417</v>
      </c>
      <c r="P576" s="78">
        <v>9.0264399999999991</v>
      </c>
      <c r="Q576" s="144">
        <v>6257.25</v>
      </c>
      <c r="R576" s="78">
        <v>-208</v>
      </c>
      <c r="S576" s="78">
        <v>-1323</v>
      </c>
      <c r="T576" s="78">
        <v>1575</v>
      </c>
      <c r="U576" s="78">
        <v>34127</v>
      </c>
      <c r="V576" s="219">
        <v>-4.6151141325050549E-2</v>
      </c>
      <c r="W576" s="78">
        <v>6899</v>
      </c>
      <c r="X576" s="78">
        <v>8208</v>
      </c>
      <c r="Y576" s="78">
        <v>8671</v>
      </c>
      <c r="Z576" s="78">
        <v>10967</v>
      </c>
      <c r="AA576" s="78">
        <v>100.42</v>
      </c>
      <c r="AB576" s="78">
        <v>109.68</v>
      </c>
      <c r="AC576" s="78">
        <v>72796</v>
      </c>
      <c r="AD576" s="104">
        <v>0.87988</v>
      </c>
      <c r="AE576" s="78">
        <v>48439</v>
      </c>
      <c r="AF576" s="104">
        <v>1.38235</v>
      </c>
      <c r="AG576" s="78">
        <v>-33247</v>
      </c>
      <c r="AH576" s="104">
        <v>-0.35808000000000001</v>
      </c>
      <c r="AI576" s="78">
        <v>-1619</v>
      </c>
      <c r="AJ576" s="104">
        <v>-0.89129000000000003</v>
      </c>
      <c r="AK576" s="78">
        <v>7800</v>
      </c>
      <c r="AL576" s="78">
        <v>7200</v>
      </c>
      <c r="AM576" s="8">
        <v>7500</v>
      </c>
      <c r="AN576" s="78">
        <v>241</v>
      </c>
      <c r="AO576" s="78">
        <v>8200</v>
      </c>
      <c r="AP576" s="78">
        <v>6200</v>
      </c>
      <c r="AQ576" s="78">
        <v>7500</v>
      </c>
      <c r="AR576" s="78">
        <v>411</v>
      </c>
      <c r="AS576" s="78">
        <v>0</v>
      </c>
      <c r="AT576" s="78">
        <v>0</v>
      </c>
      <c r="AU576" s="78">
        <v>0</v>
      </c>
      <c r="AV576" s="78">
        <v>0</v>
      </c>
      <c r="AW576" s="77">
        <v>19.34</v>
      </c>
      <c r="AX576" s="144">
        <f t="shared" si="57"/>
        <v>0.48</v>
      </c>
      <c r="AY576" s="144">
        <f t="shared" si="58"/>
        <v>0.3</v>
      </c>
      <c r="AZ576" s="144">
        <f t="shared" si="59"/>
        <v>0.15</v>
      </c>
      <c r="BA576" s="54">
        <f t="shared" si="60"/>
        <v>20.84766826299148</v>
      </c>
      <c r="BB576" s="54">
        <f t="shared" si="61"/>
        <v>18.337331737008515</v>
      </c>
    </row>
    <row r="577" spans="1:54" x14ac:dyDescent="0.25">
      <c r="A577" s="3">
        <v>41026</v>
      </c>
      <c r="B577" s="77">
        <v>7480.5</v>
      </c>
      <c r="C577" s="77">
        <v>1030.7925499999999</v>
      </c>
      <c r="D577" s="77">
        <v>35.9754</v>
      </c>
      <c r="E577" s="77">
        <f t="shared" si="56"/>
        <v>-367.03799999999984</v>
      </c>
      <c r="F577" s="77">
        <v>-0.79559999999999997</v>
      </c>
      <c r="G577" s="77">
        <v>-12.854700000000001</v>
      </c>
      <c r="H577">
        <v>0</v>
      </c>
      <c r="I577" s="78">
        <v>7446</v>
      </c>
      <c r="J577">
        <v>201205</v>
      </c>
      <c r="K577" s="78">
        <v>7446</v>
      </c>
      <c r="L577" s="77">
        <f t="shared" si="55"/>
        <v>-34.5</v>
      </c>
      <c r="M577" s="78">
        <v>4630</v>
      </c>
      <c r="N577" s="78">
        <v>68.643829999999994</v>
      </c>
      <c r="O577" s="78">
        <v>2318</v>
      </c>
      <c r="P577" s="78">
        <v>8.6007499999999997</v>
      </c>
      <c r="Q577" s="144">
        <v>5209.5</v>
      </c>
      <c r="R577" s="78">
        <v>-242</v>
      </c>
      <c r="S577" s="78">
        <v>-1879</v>
      </c>
      <c r="T577" s="78">
        <v>1818</v>
      </c>
      <c r="U577" s="78">
        <v>33971</v>
      </c>
      <c r="V577" s="219">
        <v>-5.35162344352536E-2</v>
      </c>
      <c r="W577" s="78">
        <v>7876</v>
      </c>
      <c r="X577" s="78">
        <v>8346</v>
      </c>
      <c r="Y577" s="78">
        <v>9291</v>
      </c>
      <c r="Z577" s="78">
        <v>10748</v>
      </c>
      <c r="AA577" s="78">
        <v>108.47</v>
      </c>
      <c r="AB577" s="78">
        <v>106.31</v>
      </c>
      <c r="AC577" s="78">
        <v>76102</v>
      </c>
      <c r="AD577" s="104">
        <v>0.71921000000000002</v>
      </c>
      <c r="AE577" s="78">
        <v>47072</v>
      </c>
      <c r="AF577" s="104">
        <v>1.7646599999999999</v>
      </c>
      <c r="AG577" s="78">
        <v>-43371</v>
      </c>
      <c r="AH577" s="104">
        <v>-0.33778000000000002</v>
      </c>
      <c r="AI577" s="78">
        <v>5175</v>
      </c>
      <c r="AJ577" s="104">
        <v>-1.0184800000000001</v>
      </c>
      <c r="AK577" s="78">
        <v>7800</v>
      </c>
      <c r="AL577" s="78">
        <v>7200</v>
      </c>
      <c r="AM577" s="8">
        <v>7400</v>
      </c>
      <c r="AN577" s="78">
        <v>236</v>
      </c>
      <c r="AO577" s="78">
        <v>8200</v>
      </c>
      <c r="AP577" s="78">
        <v>6200</v>
      </c>
      <c r="AQ577" s="78">
        <v>7400</v>
      </c>
      <c r="AR577" s="78">
        <v>405</v>
      </c>
      <c r="AS577" s="78">
        <v>0</v>
      </c>
      <c r="AT577" s="78">
        <v>0</v>
      </c>
      <c r="AU577" s="78">
        <v>0</v>
      </c>
      <c r="AV577" s="78">
        <v>0</v>
      </c>
      <c r="AW577" s="77">
        <v>19.07</v>
      </c>
      <c r="AX577" s="144">
        <f t="shared" si="57"/>
        <v>0.31</v>
      </c>
      <c r="AY577" s="144">
        <f t="shared" si="58"/>
        <v>0.2</v>
      </c>
      <c r="AZ577" s="144">
        <f t="shared" si="59"/>
        <v>0.1</v>
      </c>
      <c r="BA577" s="54">
        <f t="shared" si="60"/>
        <v>20.751150701076192</v>
      </c>
      <c r="BB577" s="54">
        <f t="shared" si="61"/>
        <v>18.305849298923803</v>
      </c>
    </row>
    <row r="578" spans="1:54" x14ac:dyDescent="0.25">
      <c r="A578" s="3">
        <v>41029</v>
      </c>
      <c r="B578" s="77">
        <v>7501.72</v>
      </c>
      <c r="C578" s="77">
        <v>715.16169000000002</v>
      </c>
      <c r="D578" s="77">
        <v>36.410899999999998</v>
      </c>
      <c r="E578" s="77">
        <f t="shared" si="56"/>
        <v>-312.18369999999982</v>
      </c>
      <c r="F578" s="77">
        <v>1.2581</v>
      </c>
      <c r="G578" s="77">
        <v>4.3685</v>
      </c>
      <c r="H578">
        <v>0</v>
      </c>
      <c r="I578" s="78">
        <v>7464</v>
      </c>
      <c r="J578">
        <v>201205</v>
      </c>
      <c r="K578" s="78">
        <v>7464</v>
      </c>
      <c r="L578" s="77">
        <f t="shared" si="55"/>
        <v>-37.720000000000255</v>
      </c>
      <c r="M578" s="78">
        <v>3334</v>
      </c>
      <c r="N578" s="78">
        <v>49.473970000000001</v>
      </c>
      <c r="O578" s="78">
        <v>2531</v>
      </c>
      <c r="P578" s="78">
        <v>9.4187999999999992</v>
      </c>
      <c r="Q578" s="144">
        <v>3966.75</v>
      </c>
      <c r="R578" s="78">
        <v>344</v>
      </c>
      <c r="S578" s="78">
        <v>-824</v>
      </c>
      <c r="T578" s="78">
        <v>2097</v>
      </c>
      <c r="U578" s="78">
        <v>34131</v>
      </c>
      <c r="V578" s="219">
        <v>-6.1439746857695349E-2</v>
      </c>
      <c r="W578" s="78">
        <v>7145</v>
      </c>
      <c r="X578" s="78">
        <v>7417</v>
      </c>
      <c r="Y578" s="78">
        <v>8536</v>
      </c>
      <c r="Z578" s="78">
        <v>10063</v>
      </c>
      <c r="AA578" s="78">
        <v>103.16</v>
      </c>
      <c r="AB578" s="78">
        <v>103.35</v>
      </c>
      <c r="AC578" s="78">
        <v>77591</v>
      </c>
      <c r="AD578" s="104">
        <v>0.88548000000000004</v>
      </c>
      <c r="AE578" s="78">
        <v>53504</v>
      </c>
      <c r="AF578" s="104">
        <v>2.0034800000000001</v>
      </c>
      <c r="AG578" s="78">
        <v>-53638</v>
      </c>
      <c r="AH578" s="104">
        <v>-0.75463000000000002</v>
      </c>
      <c r="AI578" s="78">
        <v>15132</v>
      </c>
      <c r="AJ578" s="104">
        <v>-1.0384899999999999</v>
      </c>
      <c r="AK578" s="78">
        <v>7800</v>
      </c>
      <c r="AL578" s="78">
        <v>7200</v>
      </c>
      <c r="AM578" s="8">
        <v>7500</v>
      </c>
      <c r="AN578" s="78">
        <v>206</v>
      </c>
      <c r="AO578" s="78">
        <v>8200</v>
      </c>
      <c r="AP578" s="78">
        <v>6200</v>
      </c>
      <c r="AQ578" s="78">
        <v>7400</v>
      </c>
      <c r="AR578" s="78">
        <v>382</v>
      </c>
      <c r="AS578" s="78">
        <v>0</v>
      </c>
      <c r="AT578" s="78">
        <v>0</v>
      </c>
      <c r="AU578" s="78">
        <v>0</v>
      </c>
      <c r="AV578" s="78">
        <v>0</v>
      </c>
      <c r="AW578" s="77">
        <v>18.47</v>
      </c>
      <c r="AX578" s="144">
        <f t="shared" si="57"/>
        <v>0.06</v>
      </c>
      <c r="AY578" s="144">
        <f t="shared" si="58"/>
        <v>0.04</v>
      </c>
      <c r="AZ578" s="144">
        <f t="shared" si="59"/>
        <v>0.02</v>
      </c>
      <c r="BA578" s="54">
        <f t="shared" si="60"/>
        <v>20.795878430767932</v>
      </c>
      <c r="BB578" s="54">
        <f t="shared" si="61"/>
        <v>18.200121569232063</v>
      </c>
    </row>
    <row r="579" spans="1:54" x14ac:dyDescent="0.25">
      <c r="A579" s="3">
        <v>41031</v>
      </c>
      <c r="B579" s="77">
        <v>7676.81</v>
      </c>
      <c r="C579" s="77">
        <v>1304.42859</v>
      </c>
      <c r="D579" s="77">
        <v>-58.097700000000003</v>
      </c>
      <c r="E579" s="77">
        <f t="shared" si="56"/>
        <v>-347.07789999999989</v>
      </c>
      <c r="F579" s="77">
        <v>2.2261000000000002</v>
      </c>
      <c r="G579" s="77">
        <v>19.799500000000002</v>
      </c>
      <c r="H579">
        <v>0</v>
      </c>
      <c r="I579" s="78">
        <v>7678</v>
      </c>
      <c r="J579">
        <v>201205</v>
      </c>
      <c r="K579" s="78">
        <v>7678</v>
      </c>
      <c r="L579" s="77">
        <f t="shared" ref="L579:L642" si="62">K579-B579</f>
        <v>1.1899999999995998</v>
      </c>
      <c r="M579" s="78">
        <v>7049</v>
      </c>
      <c r="N579" s="78">
        <v>107.86799999999999</v>
      </c>
      <c r="O579" s="78">
        <v>4233</v>
      </c>
      <c r="P579" s="78">
        <v>16.20693</v>
      </c>
      <c r="Q579" s="144">
        <v>8107.25</v>
      </c>
      <c r="R579" s="78">
        <v>470</v>
      </c>
      <c r="S579" s="78">
        <v>143</v>
      </c>
      <c r="T579" s="78">
        <v>6174</v>
      </c>
      <c r="U579" s="78">
        <v>30047</v>
      </c>
      <c r="V579" s="219">
        <v>-0.20547808433454254</v>
      </c>
      <c r="W579" s="78">
        <v>8769</v>
      </c>
      <c r="X579" s="78">
        <v>10663</v>
      </c>
      <c r="Y579" s="78">
        <v>11273</v>
      </c>
      <c r="Z579" s="78">
        <v>11843</v>
      </c>
      <c r="AA579" s="78">
        <v>95.54</v>
      </c>
      <c r="AB579" s="78">
        <v>109.42</v>
      </c>
      <c r="AC579" s="78">
        <v>84475</v>
      </c>
      <c r="AD579" s="104">
        <v>2.4775499999999999</v>
      </c>
      <c r="AE579" s="78">
        <v>63104</v>
      </c>
      <c r="AF579" s="104">
        <v>1.9079299999999999</v>
      </c>
      <c r="AG579" s="78">
        <v>-36469</v>
      </c>
      <c r="AH579" s="104">
        <v>-1.3591200000000001</v>
      </c>
      <c r="AI579" s="78">
        <v>-803</v>
      </c>
      <c r="AJ579" s="104">
        <v>-0.87273000000000001</v>
      </c>
      <c r="AK579" s="78">
        <v>7800</v>
      </c>
      <c r="AL579" s="78">
        <v>7300</v>
      </c>
      <c r="AM579" s="8">
        <v>7700</v>
      </c>
      <c r="AN579" s="78">
        <v>185</v>
      </c>
      <c r="AO579" s="78">
        <v>8200</v>
      </c>
      <c r="AP579" s="78">
        <v>6200</v>
      </c>
      <c r="AQ579" s="78">
        <v>7700</v>
      </c>
      <c r="AR579" s="78">
        <v>348</v>
      </c>
      <c r="AS579" s="78">
        <v>0</v>
      </c>
      <c r="AT579" s="78">
        <v>0</v>
      </c>
      <c r="AU579" s="78">
        <v>0</v>
      </c>
      <c r="AV579" s="78">
        <v>0</v>
      </c>
      <c r="AW579" s="77">
        <v>17.12</v>
      </c>
      <c r="AX579" s="144">
        <f t="shared" si="57"/>
        <v>0</v>
      </c>
      <c r="AY579" s="144">
        <f t="shared" si="58"/>
        <v>0</v>
      </c>
      <c r="AZ579" s="144">
        <f t="shared" si="59"/>
        <v>0</v>
      </c>
      <c r="BA579" s="54">
        <f t="shared" si="60"/>
        <v>21.058181973697167</v>
      </c>
      <c r="BB579" s="54">
        <f t="shared" si="61"/>
        <v>17.701818026302838</v>
      </c>
    </row>
    <row r="580" spans="1:54" x14ac:dyDescent="0.25">
      <c r="A580" s="3">
        <v>41032</v>
      </c>
      <c r="B580" s="77">
        <v>7659.53</v>
      </c>
      <c r="C580" s="77">
        <v>840.57916999999998</v>
      </c>
      <c r="D580" s="77">
        <v>1.9657</v>
      </c>
      <c r="E580" s="77">
        <f t="shared" si="56"/>
        <v>-403.51029999999986</v>
      </c>
      <c r="F580" s="77">
        <v>9.7739999999999991</v>
      </c>
      <c r="G580" s="77">
        <v>-0.4592</v>
      </c>
      <c r="H580">
        <v>0</v>
      </c>
      <c r="I580" s="78">
        <v>7657</v>
      </c>
      <c r="J580">
        <v>201205</v>
      </c>
      <c r="K580" s="78">
        <v>7657</v>
      </c>
      <c r="L580" s="77">
        <f t="shared" si="62"/>
        <v>-2.5299999999997453</v>
      </c>
      <c r="M580" s="78">
        <v>5413</v>
      </c>
      <c r="N580" s="78">
        <v>82.547659999999993</v>
      </c>
      <c r="O580" s="78">
        <v>2782</v>
      </c>
      <c r="P580" s="78">
        <v>10.615589999999999</v>
      </c>
      <c r="Q580" s="144">
        <v>6108.5</v>
      </c>
      <c r="R580" s="78">
        <v>392</v>
      </c>
      <c r="S580" s="78">
        <v>202</v>
      </c>
      <c r="T580" s="78">
        <v>3933</v>
      </c>
      <c r="U580" s="78">
        <v>30433</v>
      </c>
      <c r="V580" s="219">
        <v>-0.12923471231886438</v>
      </c>
      <c r="W580" s="78">
        <v>6873</v>
      </c>
      <c r="X580" s="78">
        <v>8791</v>
      </c>
      <c r="Y580" s="78">
        <v>9391</v>
      </c>
      <c r="Z580" s="78">
        <v>9582</v>
      </c>
      <c r="AA580" s="78">
        <v>92.3</v>
      </c>
      <c r="AB580" s="78">
        <v>110.18</v>
      </c>
      <c r="AC580" s="78">
        <v>86547</v>
      </c>
      <c r="AD580" s="104">
        <v>2.3442799999999999</v>
      </c>
      <c r="AE580" s="78">
        <v>69247</v>
      </c>
      <c r="AF580" s="104">
        <v>1.94601</v>
      </c>
      <c r="AG580" s="78">
        <v>-43271</v>
      </c>
      <c r="AH580" s="104">
        <v>-1.38296</v>
      </c>
      <c r="AI580" s="78">
        <v>-1924</v>
      </c>
      <c r="AJ580" s="104">
        <v>-0.75509000000000004</v>
      </c>
      <c r="AK580" s="78">
        <v>7800</v>
      </c>
      <c r="AL580" s="78">
        <v>7400</v>
      </c>
      <c r="AM580" s="8">
        <v>7700</v>
      </c>
      <c r="AN580" s="78">
        <v>180</v>
      </c>
      <c r="AO580" s="78">
        <v>8200</v>
      </c>
      <c r="AP580" s="78">
        <v>6200</v>
      </c>
      <c r="AQ580" s="78">
        <v>7600</v>
      </c>
      <c r="AR580" s="78">
        <v>350</v>
      </c>
      <c r="AS580" s="78">
        <v>0</v>
      </c>
      <c r="AT580" s="78">
        <v>0</v>
      </c>
      <c r="AU580" s="78">
        <v>0</v>
      </c>
      <c r="AV580" s="78">
        <v>0</v>
      </c>
      <c r="AW580" s="77">
        <v>16.93</v>
      </c>
      <c r="AX580" s="144">
        <f t="shared" si="57"/>
        <v>0</v>
      </c>
      <c r="AY580" s="144">
        <f t="shared" si="58"/>
        <v>0</v>
      </c>
      <c r="AZ580" s="144">
        <f t="shared" si="59"/>
        <v>0</v>
      </c>
      <c r="BA580" s="54">
        <f t="shared" si="60"/>
        <v>21.265824706866706</v>
      </c>
      <c r="BB580" s="54">
        <f t="shared" si="61"/>
        <v>17.2561752931333</v>
      </c>
    </row>
    <row r="581" spans="1:54" x14ac:dyDescent="0.25">
      <c r="A581" s="3">
        <v>41033</v>
      </c>
      <c r="B581" s="77">
        <v>7700.95</v>
      </c>
      <c r="C581" s="77">
        <v>889.06115</v>
      </c>
      <c r="D581" s="77">
        <v>8.9527000000000001</v>
      </c>
      <c r="E581" s="77">
        <f t="shared" si="56"/>
        <v>-372.00749999999982</v>
      </c>
      <c r="F581" s="77">
        <v>-6.5080999999999998</v>
      </c>
      <c r="G581" s="77">
        <v>6.4714999999999998</v>
      </c>
      <c r="H581">
        <v>0</v>
      </c>
      <c r="I581" s="78">
        <v>7662</v>
      </c>
      <c r="J581">
        <v>201205</v>
      </c>
      <c r="K581" s="78">
        <v>7662</v>
      </c>
      <c r="L581" s="77">
        <f t="shared" si="62"/>
        <v>-38.949999999999818</v>
      </c>
      <c r="M581" s="78">
        <v>6409</v>
      </c>
      <c r="N581" s="78">
        <v>97.823490000000007</v>
      </c>
      <c r="O581" s="78">
        <v>2826</v>
      </c>
      <c r="P581" s="78">
        <v>10.79124</v>
      </c>
      <c r="Q581" s="144">
        <v>7115.5</v>
      </c>
      <c r="R581" s="78">
        <v>339</v>
      </c>
      <c r="S581" s="78">
        <v>-194</v>
      </c>
      <c r="T581" s="78">
        <v>3709</v>
      </c>
      <c r="U581" s="78">
        <v>29971</v>
      </c>
      <c r="V581" s="219">
        <v>-0.12375296119582263</v>
      </c>
      <c r="W581" s="78">
        <v>6193</v>
      </c>
      <c r="X581" s="78">
        <v>9396</v>
      </c>
      <c r="Y581" s="78">
        <v>10008</v>
      </c>
      <c r="Z581" s="78">
        <v>10637</v>
      </c>
      <c r="AA581" s="78">
        <v>104.25</v>
      </c>
      <c r="AB581" s="78">
        <v>113.07</v>
      </c>
      <c r="AC581" s="78">
        <v>90699</v>
      </c>
      <c r="AD581" s="104">
        <v>2.5714700000000001</v>
      </c>
      <c r="AE581" s="78">
        <v>66361</v>
      </c>
      <c r="AF581" s="104">
        <v>1.9474499999999999</v>
      </c>
      <c r="AG581" s="78">
        <v>-44537</v>
      </c>
      <c r="AH581" s="104">
        <v>-1.5697700000000001</v>
      </c>
      <c r="AI581" s="78">
        <v>-8677</v>
      </c>
      <c r="AJ581" s="104">
        <v>-0.91371000000000002</v>
      </c>
      <c r="AK581" s="78">
        <v>7800</v>
      </c>
      <c r="AL581" s="78">
        <v>7400</v>
      </c>
      <c r="AM581" s="8">
        <v>7700</v>
      </c>
      <c r="AN581" s="78">
        <v>171</v>
      </c>
      <c r="AO581" s="78">
        <v>8200</v>
      </c>
      <c r="AP581" s="78">
        <v>7200</v>
      </c>
      <c r="AQ581" s="78">
        <v>7600</v>
      </c>
      <c r="AR581" s="78">
        <v>351</v>
      </c>
      <c r="AS581" s="78">
        <v>0</v>
      </c>
      <c r="AT581" s="78">
        <v>0</v>
      </c>
      <c r="AU581" s="78">
        <v>0</v>
      </c>
      <c r="AV581" s="78">
        <v>0</v>
      </c>
      <c r="AW581" s="77">
        <v>17.149999999999999</v>
      </c>
      <c r="AX581" s="144">
        <f t="shared" si="57"/>
        <v>0.06</v>
      </c>
      <c r="AY581" s="144">
        <f t="shared" si="58"/>
        <v>0.04</v>
      </c>
      <c r="AZ581" s="144">
        <f t="shared" si="59"/>
        <v>0.02</v>
      </c>
      <c r="BA581" s="54">
        <f t="shared" si="60"/>
        <v>21.205098604146659</v>
      </c>
      <c r="BB581" s="54">
        <f t="shared" si="61"/>
        <v>16.974901395853333</v>
      </c>
    </row>
    <row r="582" spans="1:54" x14ac:dyDescent="0.25">
      <c r="A582" s="3">
        <v>41036</v>
      </c>
      <c r="B582" s="77">
        <v>7538.08</v>
      </c>
      <c r="C582" s="77">
        <v>810.97631000000001</v>
      </c>
      <c r="D582" s="77">
        <v>-163.91150000000002</v>
      </c>
      <c r="E582" s="77">
        <f t="shared" si="56"/>
        <v>-412.54239999999993</v>
      </c>
      <c r="F582" s="77">
        <v>-5.0526</v>
      </c>
      <c r="G582" s="77">
        <v>2.1949999999999998</v>
      </c>
      <c r="H582">
        <v>0</v>
      </c>
      <c r="I582" s="78">
        <v>7500</v>
      </c>
      <c r="J582">
        <v>201205</v>
      </c>
      <c r="K582" s="78">
        <v>7500</v>
      </c>
      <c r="L582" s="77">
        <f t="shared" si="62"/>
        <v>-38.079999999999927</v>
      </c>
      <c r="M582" s="78">
        <v>540</v>
      </c>
      <c r="N582" s="78">
        <v>7.7215400000000001</v>
      </c>
      <c r="O582" s="78">
        <v>-81</v>
      </c>
      <c r="P582" s="78">
        <v>-0.33194000000000001</v>
      </c>
      <c r="Q582" s="144">
        <v>519.75</v>
      </c>
      <c r="R582" s="78">
        <v>95</v>
      </c>
      <c r="S582" s="78">
        <v>110</v>
      </c>
      <c r="T582" s="78">
        <v>-48</v>
      </c>
      <c r="U582" s="78">
        <v>34753</v>
      </c>
      <c r="V582" s="219">
        <v>1.3811757258366184E-3</v>
      </c>
      <c r="W582" s="78">
        <v>2826</v>
      </c>
      <c r="X582" s="78">
        <v>2068</v>
      </c>
      <c r="Y582" s="78">
        <v>5184</v>
      </c>
      <c r="Z582" s="78">
        <v>1673</v>
      </c>
      <c r="AA582" s="78">
        <v>105.68</v>
      </c>
      <c r="AB582" s="78">
        <v>100.7</v>
      </c>
      <c r="AC582" s="78">
        <v>101146</v>
      </c>
      <c r="AD582" s="104">
        <v>1.9174500000000001</v>
      </c>
      <c r="AE582" s="78">
        <v>84622</v>
      </c>
      <c r="AF582" s="104">
        <v>3.3376000000000001</v>
      </c>
      <c r="AG582" s="78">
        <v>-88989</v>
      </c>
      <c r="AH582" s="104">
        <v>-1.3991199999999999</v>
      </c>
      <c r="AI582" s="78">
        <v>1809</v>
      </c>
      <c r="AJ582" s="104">
        <v>-0.77778000000000003</v>
      </c>
      <c r="AK582" s="78">
        <v>7800</v>
      </c>
      <c r="AL582" s="78">
        <v>7400</v>
      </c>
      <c r="AM582" s="8">
        <v>7500</v>
      </c>
      <c r="AN582" s="78">
        <v>170</v>
      </c>
      <c r="AO582" s="78">
        <v>8200</v>
      </c>
      <c r="AP582" s="78">
        <v>7200</v>
      </c>
      <c r="AQ582" s="78">
        <v>7500</v>
      </c>
      <c r="AR582" s="78">
        <v>358</v>
      </c>
      <c r="AS582" s="78">
        <v>0</v>
      </c>
      <c r="AT582" s="78">
        <v>0</v>
      </c>
      <c r="AU582" s="78">
        <v>0</v>
      </c>
      <c r="AV582" s="78">
        <v>0</v>
      </c>
      <c r="AW582" s="77">
        <v>19.09</v>
      </c>
      <c r="AX582" s="144">
        <f t="shared" si="57"/>
        <v>0.44</v>
      </c>
      <c r="AY582" s="144">
        <f t="shared" si="58"/>
        <v>0.32</v>
      </c>
      <c r="AZ582" s="144">
        <f t="shared" si="59"/>
        <v>0.16</v>
      </c>
      <c r="BA582" s="54">
        <f t="shared" si="60"/>
        <v>21.173914323520243</v>
      </c>
      <c r="BB582" s="54">
        <f t="shared" si="61"/>
        <v>16.963085676479757</v>
      </c>
    </row>
    <row r="583" spans="1:54" x14ac:dyDescent="0.25">
      <c r="A583" s="3">
        <v>41037</v>
      </c>
      <c r="B583" s="77">
        <v>7545.71</v>
      </c>
      <c r="C583" s="77">
        <v>677.35139000000004</v>
      </c>
      <c r="D583" s="77">
        <v>-49.444399999999995</v>
      </c>
      <c r="E583" s="77">
        <f t="shared" si="56"/>
        <v>-387.97180000000003</v>
      </c>
      <c r="F583" s="77">
        <v>-1.8566</v>
      </c>
      <c r="G583" s="77">
        <v>-3.3502999999999998</v>
      </c>
      <c r="H583">
        <v>0</v>
      </c>
      <c r="I583" s="78">
        <v>7523</v>
      </c>
      <c r="J583">
        <v>201205</v>
      </c>
      <c r="K583" s="78">
        <v>7523</v>
      </c>
      <c r="L583" s="77">
        <f t="shared" si="62"/>
        <v>-22.710000000000036</v>
      </c>
      <c r="M583" s="78">
        <v>1621</v>
      </c>
      <c r="N583" s="78">
        <v>24.029779999999999</v>
      </c>
      <c r="O583" s="78">
        <v>262</v>
      </c>
      <c r="P583" s="78">
        <v>0.95738000000000001</v>
      </c>
      <c r="Q583" s="144">
        <v>1686.5</v>
      </c>
      <c r="R583" s="78">
        <v>50</v>
      </c>
      <c r="S583" s="78">
        <v>1156</v>
      </c>
      <c r="T583" s="78">
        <v>49</v>
      </c>
      <c r="U583" s="78">
        <v>34830</v>
      </c>
      <c r="V583" s="219">
        <v>-1.4068331897789262E-3</v>
      </c>
      <c r="W583" s="78">
        <v>3683</v>
      </c>
      <c r="X583" s="78">
        <v>4089</v>
      </c>
      <c r="Y583" s="78">
        <v>5269</v>
      </c>
      <c r="Z583" s="78">
        <v>3535</v>
      </c>
      <c r="AA583" s="78">
        <v>91.46</v>
      </c>
      <c r="AB583" s="78">
        <v>96.81</v>
      </c>
      <c r="AC583" s="78">
        <v>102978</v>
      </c>
      <c r="AD583" s="104">
        <v>1.9050499999999999</v>
      </c>
      <c r="AE583" s="78">
        <v>80540</v>
      </c>
      <c r="AF583" s="104">
        <v>3.0701000000000001</v>
      </c>
      <c r="AG583" s="78">
        <v>-98090</v>
      </c>
      <c r="AH583" s="104">
        <v>-1.65316</v>
      </c>
      <c r="AI583" s="78">
        <v>4116</v>
      </c>
      <c r="AJ583" s="104">
        <v>-0.91598000000000002</v>
      </c>
      <c r="AK583" s="78">
        <v>7700</v>
      </c>
      <c r="AL583" s="78">
        <v>7300</v>
      </c>
      <c r="AM583" s="8">
        <v>7500</v>
      </c>
      <c r="AN583" s="78">
        <v>149</v>
      </c>
      <c r="AO583" s="78">
        <v>8200</v>
      </c>
      <c r="AP583" s="78">
        <v>7200</v>
      </c>
      <c r="AQ583" s="78">
        <v>7500</v>
      </c>
      <c r="AR583" s="78">
        <v>342</v>
      </c>
      <c r="AS583" s="78">
        <v>0</v>
      </c>
      <c r="AT583" s="78">
        <v>0</v>
      </c>
      <c r="AU583" s="78">
        <v>0</v>
      </c>
      <c r="AV583" s="78">
        <v>0</v>
      </c>
      <c r="AW583" s="77">
        <v>18.149999999999999</v>
      </c>
      <c r="AX583" s="144">
        <f t="shared" si="57"/>
        <v>0.13</v>
      </c>
      <c r="AY583" s="144">
        <f t="shared" si="58"/>
        <v>0.1</v>
      </c>
      <c r="AZ583" s="144">
        <f t="shared" si="59"/>
        <v>0.05</v>
      </c>
      <c r="BA583" s="54">
        <f t="shared" si="60"/>
        <v>20.957071524952568</v>
      </c>
      <c r="BB583" s="54">
        <f t="shared" si="61"/>
        <v>16.933928475047431</v>
      </c>
    </row>
    <row r="584" spans="1:54" x14ac:dyDescent="0.25">
      <c r="A584" s="3">
        <v>41038</v>
      </c>
      <c r="B584" s="77">
        <v>7475.71</v>
      </c>
      <c r="C584" s="77">
        <v>690.31214999999997</v>
      </c>
      <c r="D584" s="77">
        <v>-101.0252</v>
      </c>
      <c r="E584" s="77">
        <f t="shared" si="56"/>
        <v>-454.76180000000005</v>
      </c>
      <c r="F584" s="77">
        <v>-7.1654999999999998</v>
      </c>
      <c r="G584" s="77">
        <v>-3.8789999999999996</v>
      </c>
      <c r="H584">
        <v>0</v>
      </c>
      <c r="I584" s="78">
        <v>7460</v>
      </c>
      <c r="J584">
        <v>201205</v>
      </c>
      <c r="K584" s="78">
        <v>7460</v>
      </c>
      <c r="L584" s="77">
        <f t="shared" si="62"/>
        <v>-15.710000000000036</v>
      </c>
      <c r="M584" s="78">
        <v>-114</v>
      </c>
      <c r="N584" s="78">
        <v>-2.0158</v>
      </c>
      <c r="O584" s="78">
        <v>84</v>
      </c>
      <c r="P584" s="78">
        <v>0.29076000000000002</v>
      </c>
      <c r="Q584" s="144">
        <v>-93</v>
      </c>
      <c r="R584" s="78">
        <v>-32</v>
      </c>
      <c r="S584" s="78">
        <v>1900</v>
      </c>
      <c r="T584" s="78">
        <v>-534</v>
      </c>
      <c r="U584" s="78">
        <v>35905</v>
      </c>
      <c r="V584" s="219">
        <v>1.4872580420554241E-2</v>
      </c>
      <c r="W584" s="78">
        <v>377</v>
      </c>
      <c r="X584" s="78">
        <v>-662</v>
      </c>
      <c r="Y584" s="78">
        <v>2458</v>
      </c>
      <c r="Z584" s="78">
        <v>2072</v>
      </c>
      <c r="AA584" s="78">
        <v>101.7</v>
      </c>
      <c r="AB584" s="78">
        <v>89.97</v>
      </c>
      <c r="AC584" s="78">
        <v>118178</v>
      </c>
      <c r="AD584" s="104">
        <v>2.8040500000000002</v>
      </c>
      <c r="AE584" s="78">
        <v>96679</v>
      </c>
      <c r="AF584" s="104">
        <v>3.73386</v>
      </c>
      <c r="AG584" s="78">
        <v>-116688</v>
      </c>
      <c r="AH584" s="104">
        <v>-2.24533</v>
      </c>
      <c r="AI584" s="78">
        <v>422</v>
      </c>
      <c r="AJ584" s="104">
        <v>-1.14028</v>
      </c>
      <c r="AK584" s="78">
        <v>7700</v>
      </c>
      <c r="AL584" s="78">
        <v>7400</v>
      </c>
      <c r="AM584" s="8">
        <v>7500</v>
      </c>
      <c r="AN584" s="78">
        <v>143</v>
      </c>
      <c r="AO584" s="78">
        <v>8200</v>
      </c>
      <c r="AP584" s="78">
        <v>7200</v>
      </c>
      <c r="AQ584" s="78">
        <v>7400</v>
      </c>
      <c r="AR584" s="78">
        <v>361</v>
      </c>
      <c r="AS584" s="78">
        <v>0</v>
      </c>
      <c r="AT584" s="78">
        <v>0</v>
      </c>
      <c r="AU584" s="78">
        <v>0</v>
      </c>
      <c r="AV584" s="78">
        <v>0</v>
      </c>
      <c r="AW584" s="77">
        <v>19.32</v>
      </c>
      <c r="AX584" s="144">
        <f t="shared" si="57"/>
        <v>0.51</v>
      </c>
      <c r="AY584" s="144">
        <f t="shared" si="58"/>
        <v>0.42</v>
      </c>
      <c r="AZ584" s="144">
        <f t="shared" si="59"/>
        <v>0.21</v>
      </c>
      <c r="BA584" s="54">
        <f t="shared" si="60"/>
        <v>20.905599038476616</v>
      </c>
      <c r="BB584" s="54">
        <f t="shared" si="61"/>
        <v>16.940400961523373</v>
      </c>
    </row>
    <row r="585" spans="1:54" x14ac:dyDescent="0.25">
      <c r="A585" s="3">
        <v>41039</v>
      </c>
      <c r="B585" s="77">
        <v>7484.01</v>
      </c>
      <c r="C585" s="77">
        <v>572.98438999999996</v>
      </c>
      <c r="D585" s="77">
        <v>-20.721</v>
      </c>
      <c r="E585" s="77">
        <f t="shared" si="56"/>
        <v>-421.0102</v>
      </c>
      <c r="F585" s="77">
        <v>-4.9955999999999996</v>
      </c>
      <c r="G585" s="77">
        <v>-1.6691</v>
      </c>
      <c r="H585">
        <v>0</v>
      </c>
      <c r="I585" s="78">
        <v>7482</v>
      </c>
      <c r="J585">
        <v>201205</v>
      </c>
      <c r="K585" s="78">
        <v>7482</v>
      </c>
      <c r="L585" s="77">
        <f t="shared" si="62"/>
        <v>-2.0100000000002183</v>
      </c>
      <c r="M585" s="78">
        <v>1415</v>
      </c>
      <c r="N585" s="78">
        <v>20.900130000000001</v>
      </c>
      <c r="O585" s="78">
        <v>278</v>
      </c>
      <c r="P585" s="78">
        <v>1.0160899999999999</v>
      </c>
      <c r="Q585" s="144">
        <v>1484.5</v>
      </c>
      <c r="R585" s="78">
        <v>-113</v>
      </c>
      <c r="S585" s="78">
        <v>2986</v>
      </c>
      <c r="T585" s="78">
        <v>-839</v>
      </c>
      <c r="U585" s="78">
        <v>35477</v>
      </c>
      <c r="V585" s="219">
        <v>2.3649124785072018E-2</v>
      </c>
      <c r="W585" s="78">
        <v>3226</v>
      </c>
      <c r="X585" s="78">
        <v>911</v>
      </c>
      <c r="Y585" s="78">
        <v>4261</v>
      </c>
      <c r="Z585" s="78">
        <v>3722</v>
      </c>
      <c r="AA585" s="78">
        <v>103.28</v>
      </c>
      <c r="AB585" s="78">
        <v>87.02</v>
      </c>
      <c r="AC585" s="78">
        <v>129890</v>
      </c>
      <c r="AD585" s="104">
        <v>3.1268600000000002</v>
      </c>
      <c r="AE585" s="78">
        <v>104399</v>
      </c>
      <c r="AF585" s="104">
        <v>3.5876199999999998</v>
      </c>
      <c r="AG585" s="78">
        <v>-125951</v>
      </c>
      <c r="AH585" s="104">
        <v>-2.57864</v>
      </c>
      <c r="AI585" s="78">
        <v>247</v>
      </c>
      <c r="AJ585" s="104">
        <v>-1.14588</v>
      </c>
      <c r="AK585" s="78">
        <v>7700</v>
      </c>
      <c r="AL585" s="78">
        <v>7400</v>
      </c>
      <c r="AM585" s="8">
        <v>7500</v>
      </c>
      <c r="AN585" s="78">
        <v>128</v>
      </c>
      <c r="AO585" s="78">
        <v>8200</v>
      </c>
      <c r="AP585" s="78">
        <v>7200</v>
      </c>
      <c r="AQ585" s="78">
        <v>7500</v>
      </c>
      <c r="AR585" s="78">
        <v>348</v>
      </c>
      <c r="AS585" s="78">
        <v>0</v>
      </c>
      <c r="AT585" s="78">
        <v>0</v>
      </c>
      <c r="AU585" s="78">
        <v>0</v>
      </c>
      <c r="AV585" s="78">
        <v>0</v>
      </c>
      <c r="AW585" s="77">
        <v>19.16</v>
      </c>
      <c r="AX585" s="144">
        <f t="shared" si="57"/>
        <v>0.44</v>
      </c>
      <c r="AY585" s="144">
        <f t="shared" si="58"/>
        <v>0.36</v>
      </c>
      <c r="AZ585" s="144">
        <f t="shared" si="59"/>
        <v>0.18</v>
      </c>
      <c r="BA585" s="54">
        <f t="shared" si="60"/>
        <v>20.80559969574589</v>
      </c>
      <c r="BB585" s="54">
        <f t="shared" si="61"/>
        <v>16.958400304254106</v>
      </c>
    </row>
    <row r="586" spans="1:54" x14ac:dyDescent="0.25">
      <c r="A586" s="3">
        <v>41040</v>
      </c>
      <c r="B586" s="77">
        <v>7401.37</v>
      </c>
      <c r="C586" s="77">
        <v>681.85397</v>
      </c>
      <c r="D586" s="77">
        <v>-92.734400000000008</v>
      </c>
      <c r="E586" s="77">
        <f t="shared" si="56"/>
        <v>-439.27300000000002</v>
      </c>
      <c r="F586" s="77">
        <v>-0.46820000000000001</v>
      </c>
      <c r="G586" s="77">
        <v>-9.1178999999999988</v>
      </c>
      <c r="H586">
        <v>0</v>
      </c>
      <c r="I586" s="78">
        <v>7367</v>
      </c>
      <c r="J586">
        <v>201205</v>
      </c>
      <c r="K586" s="78">
        <v>7367</v>
      </c>
      <c r="L586" s="77">
        <f t="shared" si="62"/>
        <v>-34.369999999999891</v>
      </c>
      <c r="M586" s="78">
        <v>-3289</v>
      </c>
      <c r="N586" s="78">
        <v>-48.666699999999999</v>
      </c>
      <c r="O586" s="78">
        <v>-2378</v>
      </c>
      <c r="P586" s="78">
        <v>-8.7602399999999996</v>
      </c>
      <c r="Q586" s="144">
        <v>-3883.5</v>
      </c>
      <c r="R586" s="78">
        <v>-140</v>
      </c>
      <c r="S586" s="78">
        <v>1404</v>
      </c>
      <c r="T586" s="78">
        <v>-5828</v>
      </c>
      <c r="U586" s="78">
        <v>43689</v>
      </c>
      <c r="V586" s="219">
        <v>0.13339742269221086</v>
      </c>
      <c r="W586" s="78">
        <v>-1544</v>
      </c>
      <c r="X586" s="78">
        <v>778</v>
      </c>
      <c r="Y586" s="78">
        <v>-1990</v>
      </c>
      <c r="Z586" s="78">
        <v>240</v>
      </c>
      <c r="AA586" s="78">
        <v>96.55</v>
      </c>
      <c r="AB586" s="78">
        <v>84.53</v>
      </c>
      <c r="AC586" s="78">
        <v>125765</v>
      </c>
      <c r="AD586" s="104">
        <v>2.1746099999999999</v>
      </c>
      <c r="AE586" s="78">
        <v>107977</v>
      </c>
      <c r="AF586" s="104">
        <v>4.3007400000000002</v>
      </c>
      <c r="AG586" s="78">
        <v>-141630</v>
      </c>
      <c r="AH586" s="104">
        <v>-1.7795000000000001</v>
      </c>
      <c r="AI586" s="78">
        <v>777</v>
      </c>
      <c r="AJ586" s="104">
        <v>-1.0425800000000001</v>
      </c>
      <c r="AK586" s="78">
        <v>7700</v>
      </c>
      <c r="AL586" s="78">
        <v>7300</v>
      </c>
      <c r="AM586" s="8">
        <v>7400</v>
      </c>
      <c r="AN586" s="78">
        <v>115.5</v>
      </c>
      <c r="AO586" s="78">
        <v>8000</v>
      </c>
      <c r="AP586" s="78">
        <v>7200</v>
      </c>
      <c r="AQ586" s="78">
        <v>7300</v>
      </c>
      <c r="AR586" s="78">
        <v>365</v>
      </c>
      <c r="AS586" s="78">
        <v>0</v>
      </c>
      <c r="AT586" s="78">
        <v>0</v>
      </c>
      <c r="AU586" s="78">
        <v>0</v>
      </c>
      <c r="AV586" s="78">
        <v>0</v>
      </c>
      <c r="AW586" s="77">
        <v>20.16</v>
      </c>
      <c r="AX586" s="144">
        <f t="shared" si="57"/>
        <v>0.86</v>
      </c>
      <c r="AY586" s="144">
        <f t="shared" si="58"/>
        <v>0.81</v>
      </c>
      <c r="AZ586" s="144">
        <f t="shared" si="59"/>
        <v>0.46</v>
      </c>
      <c r="BA586" s="54">
        <f t="shared" si="60"/>
        <v>20.827490980427051</v>
      </c>
      <c r="BB586" s="54">
        <f t="shared" si="61"/>
        <v>16.948509019572946</v>
      </c>
    </row>
    <row r="587" spans="1:54" x14ac:dyDescent="0.25">
      <c r="A587" s="3">
        <v>41043</v>
      </c>
      <c r="B587" s="77">
        <v>7377.18</v>
      </c>
      <c r="C587" s="77">
        <v>475.00189</v>
      </c>
      <c r="D587" s="77">
        <v>-22.053000000000001</v>
      </c>
      <c r="E587" s="77">
        <f t="shared" si="56"/>
        <v>-490.41430000000003</v>
      </c>
      <c r="F587" s="77">
        <v>3.0811000000000002</v>
      </c>
      <c r="G587" s="77">
        <v>-4.0741000000000005</v>
      </c>
      <c r="H587">
        <v>0</v>
      </c>
      <c r="I587" s="78">
        <v>7369</v>
      </c>
      <c r="J587">
        <v>201205</v>
      </c>
      <c r="K587" s="78">
        <v>7369</v>
      </c>
      <c r="L587" s="77">
        <f t="shared" si="62"/>
        <v>-8.180000000000291</v>
      </c>
      <c r="M587" s="78">
        <v>1769</v>
      </c>
      <c r="N587" s="78">
        <v>25.733470000000001</v>
      </c>
      <c r="O587" s="78">
        <v>-1103</v>
      </c>
      <c r="P587" s="78">
        <v>-4.0740400000000001</v>
      </c>
      <c r="Q587" s="144">
        <v>1493.25</v>
      </c>
      <c r="R587" s="78">
        <v>-493</v>
      </c>
      <c r="S587" s="78">
        <v>746</v>
      </c>
      <c r="T587" s="78">
        <v>-3333</v>
      </c>
      <c r="U587" s="78">
        <v>40546</v>
      </c>
      <c r="V587" s="219">
        <v>8.2202930005425931E-2</v>
      </c>
      <c r="W587" s="78">
        <v>2232</v>
      </c>
      <c r="X587" s="78">
        <v>4892</v>
      </c>
      <c r="Y587" s="78">
        <v>586</v>
      </c>
      <c r="Z587" s="78">
        <v>4615</v>
      </c>
      <c r="AA587" s="78">
        <v>102.37</v>
      </c>
      <c r="AB587" s="78">
        <v>83.25</v>
      </c>
      <c r="AC587" s="78">
        <v>128666</v>
      </c>
      <c r="AD587" s="104">
        <v>2.1538499999999998</v>
      </c>
      <c r="AE587" s="78">
        <v>111115</v>
      </c>
      <c r="AF587" s="104">
        <v>4.1892899999999997</v>
      </c>
      <c r="AG587" s="78">
        <v>-142371</v>
      </c>
      <c r="AH587" s="104">
        <v>-1.70991</v>
      </c>
      <c r="AI587" s="78">
        <v>-4971</v>
      </c>
      <c r="AJ587" s="104">
        <v>-1.41442</v>
      </c>
      <c r="AK587" s="78">
        <v>7700</v>
      </c>
      <c r="AL587" s="78">
        <v>7300</v>
      </c>
      <c r="AM587" s="8">
        <v>7400</v>
      </c>
      <c r="AN587" s="78">
        <v>89</v>
      </c>
      <c r="AO587" s="78">
        <v>7800</v>
      </c>
      <c r="AP587" s="78">
        <v>7200</v>
      </c>
      <c r="AQ587" s="78">
        <v>7300</v>
      </c>
      <c r="AR587" s="78">
        <v>346</v>
      </c>
      <c r="AS587" s="78">
        <v>0</v>
      </c>
      <c r="AT587" s="78">
        <v>0</v>
      </c>
      <c r="AU587" s="78">
        <v>0</v>
      </c>
      <c r="AV587" s="78">
        <v>0</v>
      </c>
      <c r="AW587" s="77">
        <v>19.239999999999998</v>
      </c>
      <c r="AX587" s="144">
        <f t="shared" si="57"/>
        <v>0.44</v>
      </c>
      <c r="AY587" s="144">
        <f t="shared" si="58"/>
        <v>0.4</v>
      </c>
      <c r="AZ587" s="144">
        <f t="shared" si="59"/>
        <v>0.2</v>
      </c>
      <c r="BA587" s="54">
        <f t="shared" si="60"/>
        <v>20.846508407282261</v>
      </c>
      <c r="BB587" s="54">
        <f t="shared" si="61"/>
        <v>17.057491592717742</v>
      </c>
    </row>
    <row r="588" spans="1:54" x14ac:dyDescent="0.25">
      <c r="A588" s="3">
        <v>41044</v>
      </c>
      <c r="B588" s="77">
        <v>7395.64</v>
      </c>
      <c r="C588" s="77">
        <v>686.63842</v>
      </c>
      <c r="D588" s="77">
        <v>-63.164799999999993</v>
      </c>
      <c r="E588" s="77">
        <f t="shared" si="56"/>
        <v>-524.90420000000006</v>
      </c>
      <c r="F588" s="77">
        <v>-3.7829999999999999</v>
      </c>
      <c r="G588" s="77">
        <v>7.0527999999999995</v>
      </c>
      <c r="H588">
        <v>0</v>
      </c>
      <c r="I588" s="78">
        <v>7385</v>
      </c>
      <c r="J588">
        <v>201205</v>
      </c>
      <c r="K588" s="78">
        <v>7385</v>
      </c>
      <c r="L588" s="77">
        <f t="shared" si="62"/>
        <v>-10.640000000000327</v>
      </c>
      <c r="M588" s="78">
        <v>3363</v>
      </c>
      <c r="N588" s="78">
        <v>49.132460000000002</v>
      </c>
      <c r="O588" s="78">
        <v>-2521</v>
      </c>
      <c r="P588" s="78">
        <v>-9.3203099999999992</v>
      </c>
      <c r="Q588" s="144">
        <v>2732.75</v>
      </c>
      <c r="R588" s="78">
        <v>-430</v>
      </c>
      <c r="S588" s="78">
        <v>48</v>
      </c>
      <c r="T588" s="78">
        <v>-5937</v>
      </c>
      <c r="U588" s="78">
        <v>37551</v>
      </c>
      <c r="V588" s="219">
        <v>0.15810497723096589</v>
      </c>
      <c r="W588" s="78">
        <v>3727</v>
      </c>
      <c r="X588" s="78">
        <v>8854</v>
      </c>
      <c r="Y588" s="78">
        <v>3210</v>
      </c>
      <c r="Z588" s="78">
        <v>8542</v>
      </c>
      <c r="AA588" s="78">
        <v>107.04</v>
      </c>
      <c r="AB588" s="78">
        <v>83.69</v>
      </c>
      <c r="AC588" s="78">
        <v>144994</v>
      </c>
      <c r="AD588" s="104">
        <v>2.5056099999999999</v>
      </c>
      <c r="AE588" s="78">
        <v>111178</v>
      </c>
      <c r="AF588" s="104">
        <v>3.90835</v>
      </c>
      <c r="AG588" s="78">
        <v>-144915</v>
      </c>
      <c r="AH588" s="104">
        <v>-1.48268</v>
      </c>
      <c r="AI588" s="78">
        <v>-8367</v>
      </c>
      <c r="AJ588" s="104">
        <v>-1.54315</v>
      </c>
      <c r="AK588" s="78">
        <v>7700</v>
      </c>
      <c r="AL588" s="78">
        <v>7300</v>
      </c>
      <c r="AM588" s="8">
        <v>7400</v>
      </c>
      <c r="AN588" s="78">
        <v>60.5</v>
      </c>
      <c r="AO588" s="78">
        <v>7800</v>
      </c>
      <c r="AP588" s="78">
        <v>7200</v>
      </c>
      <c r="AQ588" s="78">
        <v>7400</v>
      </c>
      <c r="AR588" s="78">
        <v>341</v>
      </c>
      <c r="AS588" s="78">
        <v>0</v>
      </c>
      <c r="AT588" s="78">
        <v>0</v>
      </c>
      <c r="AU588" s="78">
        <v>0</v>
      </c>
      <c r="AV588" s="78">
        <v>0</v>
      </c>
      <c r="AW588" s="77">
        <v>19.690000000000001</v>
      </c>
      <c r="AX588" s="144">
        <f t="shared" si="57"/>
        <v>0.68</v>
      </c>
      <c r="AY588" s="144">
        <f t="shared" si="58"/>
        <v>0.65</v>
      </c>
      <c r="AZ588" s="144">
        <f t="shared" si="59"/>
        <v>0.33</v>
      </c>
      <c r="BA588" s="54">
        <f t="shared" si="60"/>
        <v>20.843844142386907</v>
      </c>
      <c r="BB588" s="54">
        <f t="shared" si="61"/>
        <v>17.058155857613094</v>
      </c>
    </row>
    <row r="589" spans="1:54" x14ac:dyDescent="0.25">
      <c r="A589" s="3">
        <v>41045</v>
      </c>
      <c r="B589" s="77">
        <v>7234.57</v>
      </c>
      <c r="C589" s="77">
        <v>817.52347999999995</v>
      </c>
      <c r="D589" s="77">
        <v>-117.90780000000001</v>
      </c>
      <c r="E589" s="77">
        <f t="shared" si="56"/>
        <v>-590.27660000000003</v>
      </c>
      <c r="F589" s="77">
        <v>2.8881999999999999</v>
      </c>
      <c r="G589" s="77">
        <v>-5.9302999999999999</v>
      </c>
      <c r="H589" t="s">
        <v>1634</v>
      </c>
      <c r="I589" s="78">
        <v>7255</v>
      </c>
      <c r="J589">
        <v>201206</v>
      </c>
      <c r="K589" s="78">
        <v>7244</v>
      </c>
      <c r="L589" s="77">
        <f t="shared" si="62"/>
        <v>9.430000000000291</v>
      </c>
      <c r="M589" s="78">
        <v>1754</v>
      </c>
      <c r="N589" s="78">
        <v>25.139279999999999</v>
      </c>
      <c r="O589" s="78">
        <v>2549</v>
      </c>
      <c r="P589" s="78">
        <v>9.2161500000000007</v>
      </c>
      <c r="Q589" s="144">
        <v>2391.25</v>
      </c>
      <c r="R589" s="78">
        <v>-308</v>
      </c>
      <c r="S589" s="78">
        <v>-2774</v>
      </c>
      <c r="T589" s="78">
        <v>1136</v>
      </c>
      <c r="U589" s="78">
        <v>31173</v>
      </c>
      <c r="V589" s="219">
        <v>-3.6441792576909507E-2</v>
      </c>
      <c r="W589" s="78">
        <v>2977</v>
      </c>
      <c r="X589" s="78">
        <v>6475</v>
      </c>
      <c r="Y589" s="78">
        <v>285</v>
      </c>
      <c r="Z589" s="78">
        <v>5306</v>
      </c>
      <c r="AA589" s="78">
        <v>114.52</v>
      </c>
      <c r="AB589" s="78">
        <v>74.010000000000005</v>
      </c>
      <c r="AC589" s="78">
        <v>103412</v>
      </c>
      <c r="AD589" s="104">
        <v>2.34368</v>
      </c>
      <c r="AE589" s="78">
        <v>102221</v>
      </c>
      <c r="AF589" s="104">
        <v>4.8578400000000004</v>
      </c>
      <c r="AG589" s="78">
        <v>-21119</v>
      </c>
      <c r="AH589" s="104">
        <v>-1.1952799999999999</v>
      </c>
      <c r="AI589" s="78">
        <v>-8078</v>
      </c>
      <c r="AJ589" s="104">
        <v>-2.28667</v>
      </c>
      <c r="AK589" s="78">
        <v>7800</v>
      </c>
      <c r="AL589" s="78">
        <v>7000</v>
      </c>
      <c r="AM589" s="8">
        <v>7200</v>
      </c>
      <c r="AN589" s="78">
        <v>378</v>
      </c>
      <c r="AO589" s="78">
        <v>8200</v>
      </c>
      <c r="AP589" s="78">
        <v>5400</v>
      </c>
      <c r="AQ589" s="78">
        <v>7000</v>
      </c>
      <c r="AR589" s="78">
        <v>669</v>
      </c>
      <c r="AS589" s="78">
        <v>0</v>
      </c>
      <c r="AT589" s="78">
        <v>0</v>
      </c>
      <c r="AU589" s="78">
        <v>0</v>
      </c>
      <c r="AV589" s="78">
        <v>0</v>
      </c>
      <c r="AW589" s="77">
        <v>21.14</v>
      </c>
      <c r="AX589" s="144">
        <f t="shared" si="57"/>
        <v>1</v>
      </c>
      <c r="AY589" s="144">
        <f t="shared" si="58"/>
        <v>0.97</v>
      </c>
      <c r="AZ589" s="144">
        <f t="shared" si="59"/>
        <v>0.73</v>
      </c>
      <c r="BA589" s="54">
        <f t="shared" si="60"/>
        <v>21.06563267011737</v>
      </c>
      <c r="BB589" s="54">
        <f t="shared" si="61"/>
        <v>16.933367329882639</v>
      </c>
    </row>
    <row r="590" spans="1:54" x14ac:dyDescent="0.25">
      <c r="A590" s="3">
        <v>41046</v>
      </c>
      <c r="B590" s="77">
        <v>7356.77</v>
      </c>
      <c r="C590" s="77">
        <v>784.24066000000005</v>
      </c>
      <c r="D590" s="77">
        <v>6.8276000000000003</v>
      </c>
      <c r="E590" s="77">
        <f t="shared" si="56"/>
        <v>-568.19970000000001</v>
      </c>
      <c r="F590" s="77">
        <v>-8.5061999999999998</v>
      </c>
      <c r="G590" s="77">
        <v>-6.7660999999999998</v>
      </c>
      <c r="H590">
        <v>0</v>
      </c>
      <c r="I590" s="78">
        <v>7316</v>
      </c>
      <c r="J590">
        <v>201206</v>
      </c>
      <c r="K590" s="78">
        <v>7316</v>
      </c>
      <c r="L590" s="77">
        <f t="shared" si="62"/>
        <v>-40.770000000000437</v>
      </c>
      <c r="M590" s="78">
        <v>1482</v>
      </c>
      <c r="N590" s="78">
        <v>21.438500000000001</v>
      </c>
      <c r="O590" s="78">
        <v>4588</v>
      </c>
      <c r="P590" s="78">
        <v>16.761289999999999</v>
      </c>
      <c r="Q590" s="144">
        <v>2629</v>
      </c>
      <c r="R590" s="78">
        <v>-448</v>
      </c>
      <c r="S590" s="78">
        <v>-3876</v>
      </c>
      <c r="T590" s="78">
        <v>3587</v>
      </c>
      <c r="U590" s="78">
        <v>31769</v>
      </c>
      <c r="V590" s="219">
        <v>-0.11290881047562089</v>
      </c>
      <c r="W590" s="78">
        <v>2172</v>
      </c>
      <c r="X590" s="78">
        <v>6578</v>
      </c>
      <c r="Y590" s="78">
        <v>-626</v>
      </c>
      <c r="Z590" s="78">
        <v>3925</v>
      </c>
      <c r="AA590" s="78">
        <v>106.64</v>
      </c>
      <c r="AB590" s="78">
        <v>111.31</v>
      </c>
      <c r="AC590" s="78">
        <v>117716</v>
      </c>
      <c r="AD590" s="104">
        <v>3.01925</v>
      </c>
      <c r="AE590" s="78">
        <v>113407</v>
      </c>
      <c r="AF590" s="104">
        <v>4.3168100000000003</v>
      </c>
      <c r="AG590" s="78">
        <v>-20800</v>
      </c>
      <c r="AH590" s="104">
        <v>-1.3828400000000001</v>
      </c>
      <c r="AI590" s="78">
        <v>-10845</v>
      </c>
      <c r="AJ590" s="104">
        <v>-2.3880300000000001</v>
      </c>
      <c r="AK590" s="78">
        <v>7800</v>
      </c>
      <c r="AL590" s="78">
        <v>7000</v>
      </c>
      <c r="AM590" s="8">
        <v>7300</v>
      </c>
      <c r="AN590" s="78">
        <v>345</v>
      </c>
      <c r="AO590" s="78">
        <v>8000</v>
      </c>
      <c r="AP590" s="78">
        <v>6300</v>
      </c>
      <c r="AQ590" s="78">
        <v>7200</v>
      </c>
      <c r="AR590" s="78">
        <v>463</v>
      </c>
      <c r="AS590" s="78">
        <v>0</v>
      </c>
      <c r="AT590" s="78">
        <v>0</v>
      </c>
      <c r="AU590" s="78">
        <v>0</v>
      </c>
      <c r="AV590" s="78">
        <v>0</v>
      </c>
      <c r="AW590" s="77">
        <v>20.84</v>
      </c>
      <c r="AX590" s="144">
        <f t="shared" si="57"/>
        <v>0.96</v>
      </c>
      <c r="AY590" s="144">
        <f t="shared" si="58"/>
        <v>0.95</v>
      </c>
      <c r="AZ590" s="144">
        <f t="shared" si="59"/>
        <v>0.72</v>
      </c>
      <c r="BA590" s="54">
        <f t="shared" si="60"/>
        <v>21.237854063491099</v>
      </c>
      <c r="BB590" s="54">
        <f t="shared" si="61"/>
        <v>16.855145936508904</v>
      </c>
    </row>
    <row r="591" spans="1:54" x14ac:dyDescent="0.25">
      <c r="A591" s="3">
        <v>41047</v>
      </c>
      <c r="B591" s="77">
        <v>7151.19</v>
      </c>
      <c r="C591" s="77">
        <v>847.48270000000002</v>
      </c>
      <c r="D591" s="77">
        <v>-134.13729999999998</v>
      </c>
      <c r="E591" s="77">
        <f t="shared" si="56"/>
        <v>-734.73050000000012</v>
      </c>
      <c r="F591" s="77">
        <v>5.5970000000000004</v>
      </c>
      <c r="G591" s="77">
        <v>-7.4664000000000001</v>
      </c>
      <c r="H591">
        <v>0</v>
      </c>
      <c r="I591" s="78">
        <v>7131</v>
      </c>
      <c r="J591">
        <v>201206</v>
      </c>
      <c r="K591" s="78">
        <v>7131</v>
      </c>
      <c r="L591" s="77">
        <f t="shared" si="62"/>
        <v>-20.1899999999996</v>
      </c>
      <c r="M591" s="78">
        <v>2943</v>
      </c>
      <c r="N591" s="78">
        <v>41.739780000000003</v>
      </c>
      <c r="O591" s="78">
        <v>3262</v>
      </c>
      <c r="P591" s="78">
        <v>11.630979999999999</v>
      </c>
      <c r="Q591" s="144">
        <v>3758.5</v>
      </c>
      <c r="R591" s="78">
        <v>-497</v>
      </c>
      <c r="S591" s="78">
        <v>-5655</v>
      </c>
      <c r="T591" s="78">
        <v>-263</v>
      </c>
      <c r="U591" s="78">
        <v>32823</v>
      </c>
      <c r="V591" s="219">
        <v>8.0126740395454407E-3</v>
      </c>
      <c r="W591" s="78">
        <v>1446</v>
      </c>
      <c r="X591" s="78">
        <v>10189</v>
      </c>
      <c r="Y591" s="78">
        <v>-340</v>
      </c>
      <c r="Z591" s="78">
        <v>6219</v>
      </c>
      <c r="AA591" s="78">
        <v>133.53</v>
      </c>
      <c r="AB591" s="78">
        <v>108.8</v>
      </c>
      <c r="AC591" s="78">
        <v>124706</v>
      </c>
      <c r="AD591" s="104">
        <v>2.1850200000000002</v>
      </c>
      <c r="AE591" s="78">
        <v>132955</v>
      </c>
      <c r="AF591" s="104">
        <v>7.4524499999999998</v>
      </c>
      <c r="AG591" s="78">
        <v>-23438</v>
      </c>
      <c r="AH591" s="104">
        <v>-0.96940000000000004</v>
      </c>
      <c r="AI591" s="78">
        <v>-20057</v>
      </c>
      <c r="AJ591" s="104">
        <v>-3.6577500000000001</v>
      </c>
      <c r="AK591" s="78">
        <v>7800</v>
      </c>
      <c r="AL591" s="78">
        <v>7000</v>
      </c>
      <c r="AM591" s="8">
        <v>7100</v>
      </c>
      <c r="AN591" s="78">
        <v>411</v>
      </c>
      <c r="AO591" s="78">
        <v>8000</v>
      </c>
      <c r="AP591" s="78">
        <v>6300</v>
      </c>
      <c r="AQ591" s="78">
        <v>7000</v>
      </c>
      <c r="AR591" s="78">
        <v>521</v>
      </c>
      <c r="AS591" s="78">
        <v>0</v>
      </c>
      <c r="AT591" s="78">
        <v>0</v>
      </c>
      <c r="AU591" s="78">
        <v>0</v>
      </c>
      <c r="AV591" s="78">
        <v>0</v>
      </c>
      <c r="AW591" s="77">
        <v>26.06</v>
      </c>
      <c r="AX591" s="144">
        <f t="shared" si="57"/>
        <v>1</v>
      </c>
      <c r="AY591" s="144">
        <f t="shared" si="58"/>
        <v>1</v>
      </c>
      <c r="AZ591" s="144">
        <f t="shared" si="59"/>
        <v>0.82</v>
      </c>
      <c r="BA591" s="54">
        <f t="shared" si="60"/>
        <v>23.225025627709122</v>
      </c>
      <c r="BB591" s="54">
        <f t="shared" si="61"/>
        <v>15.574974372290875</v>
      </c>
    </row>
    <row r="592" spans="1:54" x14ac:dyDescent="0.25">
      <c r="A592" s="3">
        <v>41050</v>
      </c>
      <c r="B592" s="77">
        <v>7192.23</v>
      </c>
      <c r="C592" s="77">
        <v>539.15174999999999</v>
      </c>
      <c r="D592" s="77">
        <v>-23.474800000000002</v>
      </c>
      <c r="E592" s="77">
        <f t="shared" si="56"/>
        <v>-741.95330000000001</v>
      </c>
      <c r="F592" s="77">
        <v>0.92830000000000001</v>
      </c>
      <c r="G592" s="77">
        <v>0.74980000000000002</v>
      </c>
      <c r="H592">
        <v>0</v>
      </c>
      <c r="I592" s="78">
        <v>7188</v>
      </c>
      <c r="J592">
        <v>201206</v>
      </c>
      <c r="K592" s="78">
        <v>7188</v>
      </c>
      <c r="L592" s="77">
        <f t="shared" si="62"/>
        <v>-4.2299999999995634</v>
      </c>
      <c r="M592" s="78">
        <v>6818</v>
      </c>
      <c r="N592" s="78">
        <v>97.660600000000002</v>
      </c>
      <c r="O592" s="78">
        <v>4040</v>
      </c>
      <c r="P592" s="78">
        <v>14.49009</v>
      </c>
      <c r="Q592" s="144">
        <v>7828</v>
      </c>
      <c r="R592" s="78">
        <v>-597</v>
      </c>
      <c r="S592" s="78">
        <v>-6007</v>
      </c>
      <c r="T592" s="78">
        <v>975</v>
      </c>
      <c r="U592" s="78">
        <v>30837</v>
      </c>
      <c r="V592" s="219">
        <v>-3.1617861659694525E-2</v>
      </c>
      <c r="W592" s="78">
        <v>2980</v>
      </c>
      <c r="X592" s="78">
        <v>11096</v>
      </c>
      <c r="Y592" s="78">
        <v>1269</v>
      </c>
      <c r="Z592" s="78">
        <v>10080</v>
      </c>
      <c r="AA592" s="78">
        <v>103.32</v>
      </c>
      <c r="AB592" s="78">
        <v>102.69</v>
      </c>
      <c r="AC592" s="78">
        <v>125276</v>
      </c>
      <c r="AD592" s="104">
        <v>2.18303</v>
      </c>
      <c r="AE592" s="78">
        <v>131921</v>
      </c>
      <c r="AF592" s="104">
        <v>6.2952899999999996</v>
      </c>
      <c r="AG592" s="78">
        <v>-27678</v>
      </c>
      <c r="AH592" s="104">
        <v>-0.98762000000000005</v>
      </c>
      <c r="AI592" s="78">
        <v>-21777</v>
      </c>
      <c r="AJ592" s="104">
        <v>-3.53572</v>
      </c>
      <c r="AK592" s="78">
        <v>7600</v>
      </c>
      <c r="AL592" s="78">
        <v>7000</v>
      </c>
      <c r="AM592" s="8">
        <v>7200</v>
      </c>
      <c r="AN592" s="78">
        <v>360</v>
      </c>
      <c r="AO592" s="78">
        <v>8000</v>
      </c>
      <c r="AP592" s="78">
        <v>6300</v>
      </c>
      <c r="AQ592" s="78">
        <v>7100</v>
      </c>
      <c r="AR592" s="78">
        <v>491</v>
      </c>
      <c r="AS592" s="78">
        <v>0</v>
      </c>
      <c r="AT592" s="78">
        <v>0</v>
      </c>
      <c r="AU592" s="78">
        <v>0</v>
      </c>
      <c r="AV592" s="78">
        <v>0</v>
      </c>
      <c r="AW592" s="77">
        <v>24.21</v>
      </c>
      <c r="AX592" s="144">
        <f t="shared" si="57"/>
        <v>0.96</v>
      </c>
      <c r="AY592" s="144">
        <f t="shared" si="58"/>
        <v>0.97</v>
      </c>
      <c r="AZ592" s="144">
        <f t="shared" si="59"/>
        <v>0.8</v>
      </c>
      <c r="BA592" s="54">
        <f t="shared" si="60"/>
        <v>24.039058843007435</v>
      </c>
      <c r="BB592" s="54">
        <f t="shared" si="61"/>
        <v>15.275941156992562</v>
      </c>
    </row>
    <row r="593" spans="1:54" x14ac:dyDescent="0.25">
      <c r="A593" s="3">
        <v>41051</v>
      </c>
      <c r="B593" s="77">
        <v>7274.89</v>
      </c>
      <c r="C593" s="77">
        <v>664.25837000000001</v>
      </c>
      <c r="D593" s="77">
        <v>-28.972899999999999</v>
      </c>
      <c r="E593" s="77">
        <f t="shared" si="56"/>
        <v>-788.15460000000007</v>
      </c>
      <c r="F593" s="77">
        <v>4.5739999999999998</v>
      </c>
      <c r="G593" s="77">
        <v>1.5983000000000001</v>
      </c>
      <c r="H593">
        <v>0</v>
      </c>
      <c r="I593" s="78">
        <v>7237</v>
      </c>
      <c r="J593">
        <v>201206</v>
      </c>
      <c r="K593" s="78">
        <v>7237</v>
      </c>
      <c r="L593" s="77">
        <f t="shared" si="62"/>
        <v>-37.890000000000327</v>
      </c>
      <c r="M593" s="78">
        <v>4103</v>
      </c>
      <c r="N593" s="78">
        <v>59.063920000000003</v>
      </c>
      <c r="O593" s="78">
        <v>4231</v>
      </c>
      <c r="P593" s="78">
        <v>15.284319999999999</v>
      </c>
      <c r="Q593" s="144">
        <v>5160.75</v>
      </c>
      <c r="R593" s="78">
        <v>-504</v>
      </c>
      <c r="S593" s="78">
        <v>-4492</v>
      </c>
      <c r="T593" s="78">
        <v>1367</v>
      </c>
      <c r="U593" s="78">
        <v>31491</v>
      </c>
      <c r="V593" s="219">
        <v>-4.3409228033406369E-2</v>
      </c>
      <c r="W593" s="78">
        <v>1035</v>
      </c>
      <c r="X593" s="78">
        <v>8808</v>
      </c>
      <c r="Y593" s="78">
        <v>-567</v>
      </c>
      <c r="Z593" s="78">
        <v>7525</v>
      </c>
      <c r="AA593" s="78">
        <v>121.13</v>
      </c>
      <c r="AB593" s="78">
        <v>105.17</v>
      </c>
      <c r="AC593" s="78">
        <v>127180</v>
      </c>
      <c r="AD593" s="104">
        <v>2.2067100000000002</v>
      </c>
      <c r="AE593" s="78">
        <v>140409</v>
      </c>
      <c r="AF593" s="104">
        <v>4.9332200000000004</v>
      </c>
      <c r="AG593" s="78">
        <v>-29798</v>
      </c>
      <c r="AH593" s="104">
        <v>-0.96943999999999997</v>
      </c>
      <c r="AI593" s="78">
        <v>-23015</v>
      </c>
      <c r="AJ593" s="104">
        <v>-3.0676600000000001</v>
      </c>
      <c r="AK593" s="78">
        <v>7600</v>
      </c>
      <c r="AL593" s="78">
        <v>7000</v>
      </c>
      <c r="AM593" s="8">
        <v>7200</v>
      </c>
      <c r="AN593" s="78">
        <v>328</v>
      </c>
      <c r="AO593" s="78">
        <v>8000</v>
      </c>
      <c r="AP593" s="78">
        <v>6300</v>
      </c>
      <c r="AQ593" s="78">
        <v>7100</v>
      </c>
      <c r="AR593" s="78">
        <v>451</v>
      </c>
      <c r="AS593" s="78">
        <v>0</v>
      </c>
      <c r="AT593" s="78">
        <v>0</v>
      </c>
      <c r="AU593" s="78">
        <v>0</v>
      </c>
      <c r="AV593" s="78">
        <v>0</v>
      </c>
      <c r="AW593" s="77">
        <v>21.21</v>
      </c>
      <c r="AX593" s="144">
        <f t="shared" si="57"/>
        <v>0.93</v>
      </c>
      <c r="AY593" s="144">
        <f t="shared" si="58"/>
        <v>0.95</v>
      </c>
      <c r="AZ593" s="144">
        <f t="shared" si="59"/>
        <v>0.76</v>
      </c>
      <c r="BA593" s="54">
        <f t="shared" si="60"/>
        <v>24.184143831981164</v>
      </c>
      <c r="BB593" s="54">
        <f t="shared" si="61"/>
        <v>15.319856168018827</v>
      </c>
    </row>
    <row r="594" spans="1:54" x14ac:dyDescent="0.25">
      <c r="A594" s="3">
        <v>41052</v>
      </c>
      <c r="B594" s="77">
        <v>7147.75</v>
      </c>
      <c r="C594" s="77">
        <v>676.12054999999998</v>
      </c>
      <c r="D594" s="77">
        <v>-81.459499999999991</v>
      </c>
      <c r="E594" s="77">
        <f t="shared" si="56"/>
        <v>-868.83069999999998</v>
      </c>
      <c r="F594" s="77">
        <v>-2.9495</v>
      </c>
      <c r="G594" s="77">
        <v>-6.1638999999999999</v>
      </c>
      <c r="H594">
        <v>0</v>
      </c>
      <c r="I594" s="78">
        <v>7137</v>
      </c>
      <c r="J594">
        <v>201206</v>
      </c>
      <c r="K594" s="78">
        <v>7137</v>
      </c>
      <c r="L594" s="77">
        <f t="shared" si="62"/>
        <v>-10.75</v>
      </c>
      <c r="M594" s="78">
        <v>4513</v>
      </c>
      <c r="N594" s="78">
        <v>64.035309999999996</v>
      </c>
      <c r="O594" s="78">
        <v>3875</v>
      </c>
      <c r="P594" s="78">
        <v>13.79673</v>
      </c>
      <c r="Q594" s="144">
        <v>5481.75</v>
      </c>
      <c r="R594" s="78">
        <v>-398</v>
      </c>
      <c r="S594" s="78">
        <v>-5069</v>
      </c>
      <c r="T594" s="78">
        <v>1187</v>
      </c>
      <c r="U594" s="78">
        <v>32394</v>
      </c>
      <c r="V594" s="219">
        <v>-3.6642588133604992E-2</v>
      </c>
      <c r="W594" s="78">
        <v>1046</v>
      </c>
      <c r="X594" s="78">
        <v>10849</v>
      </c>
      <c r="Y594" s="78">
        <v>-264</v>
      </c>
      <c r="Z594" s="78">
        <v>7001</v>
      </c>
      <c r="AA594" s="78">
        <v>116.37</v>
      </c>
      <c r="AB594" s="78">
        <v>105.32</v>
      </c>
      <c r="AC594" s="78">
        <v>139329</v>
      </c>
      <c r="AD594" s="104">
        <v>1.98481</v>
      </c>
      <c r="AE594" s="78">
        <v>160465</v>
      </c>
      <c r="AF594" s="104">
        <v>7.0606</v>
      </c>
      <c r="AG594" s="78">
        <v>-34022</v>
      </c>
      <c r="AH594" s="104">
        <v>-0.70208000000000004</v>
      </c>
      <c r="AI594" s="78">
        <v>-34995</v>
      </c>
      <c r="AJ594" s="104">
        <v>-4.0735900000000003</v>
      </c>
      <c r="AK594" s="78">
        <v>7600</v>
      </c>
      <c r="AL594" s="78">
        <v>7000</v>
      </c>
      <c r="AM594" s="8">
        <v>7100</v>
      </c>
      <c r="AN594" s="78">
        <v>343</v>
      </c>
      <c r="AO594" s="78">
        <v>8000</v>
      </c>
      <c r="AP594" s="78">
        <v>6300</v>
      </c>
      <c r="AQ594" s="78">
        <v>7000</v>
      </c>
      <c r="AR594" s="78">
        <v>473</v>
      </c>
      <c r="AS594" s="78">
        <v>0</v>
      </c>
      <c r="AT594" s="78">
        <v>0</v>
      </c>
      <c r="AU594" s="78">
        <v>0</v>
      </c>
      <c r="AV594" s="78">
        <v>0</v>
      </c>
      <c r="AW594" s="77">
        <v>23.08</v>
      </c>
      <c r="AX594" s="144">
        <f t="shared" si="57"/>
        <v>0.93</v>
      </c>
      <c r="AY594" s="144">
        <f t="shared" si="58"/>
        <v>0.95</v>
      </c>
      <c r="AZ594" s="144">
        <f t="shared" si="59"/>
        <v>0.8</v>
      </c>
      <c r="BA594" s="54">
        <f t="shared" si="60"/>
        <v>24.598596478971821</v>
      </c>
      <c r="BB594" s="54">
        <f t="shared" si="61"/>
        <v>15.250403521028176</v>
      </c>
    </row>
    <row r="595" spans="1:54" x14ac:dyDescent="0.25">
      <c r="A595" s="3">
        <v>41053</v>
      </c>
      <c r="B595" s="77">
        <v>7124.89</v>
      </c>
      <c r="C595" s="77">
        <v>656.27686000000006</v>
      </c>
      <c r="D595" s="77">
        <v>-13.745799999999999</v>
      </c>
      <c r="E595" s="77">
        <f t="shared" si="56"/>
        <v>-901.39279999999997</v>
      </c>
      <c r="F595" s="77">
        <v>-1.1932</v>
      </c>
      <c r="G595" s="77">
        <v>3.4520999999999997</v>
      </c>
      <c r="H595">
        <v>0</v>
      </c>
      <c r="I595" s="78">
        <v>7131</v>
      </c>
      <c r="J595">
        <v>201206</v>
      </c>
      <c r="K595" s="78">
        <v>7131</v>
      </c>
      <c r="L595" s="77">
        <f t="shared" si="62"/>
        <v>6.1099999999996726</v>
      </c>
      <c r="M595" s="78">
        <v>3075</v>
      </c>
      <c r="N595" s="78">
        <v>43.48762</v>
      </c>
      <c r="O595" s="78">
        <v>3759</v>
      </c>
      <c r="P595" s="78">
        <v>13.374140000000001</v>
      </c>
      <c r="Q595" s="144">
        <v>4014.75</v>
      </c>
      <c r="R595" s="78">
        <v>-275</v>
      </c>
      <c r="S595" s="78">
        <v>-5478</v>
      </c>
      <c r="T595" s="78">
        <v>414</v>
      </c>
      <c r="U595" s="78">
        <v>33643</v>
      </c>
      <c r="V595" s="219">
        <v>-1.2305680230657194E-2</v>
      </c>
      <c r="W595" s="78">
        <v>-532</v>
      </c>
      <c r="X595" s="78">
        <v>11115</v>
      </c>
      <c r="Y595" s="78">
        <v>-2205</v>
      </c>
      <c r="Z595" s="78">
        <v>6995</v>
      </c>
      <c r="AA595" s="78">
        <v>111.56</v>
      </c>
      <c r="AB595" s="78">
        <v>105.77</v>
      </c>
      <c r="AC595" s="78">
        <v>125146</v>
      </c>
      <c r="AD595" s="104">
        <v>1.77271</v>
      </c>
      <c r="AE595" s="78">
        <v>165976</v>
      </c>
      <c r="AF595" s="104">
        <v>7.2288600000000001</v>
      </c>
      <c r="AG595" s="78">
        <v>-26348</v>
      </c>
      <c r="AH595" s="104">
        <v>-0.66378999999999999</v>
      </c>
      <c r="AI595" s="78">
        <v>-36315</v>
      </c>
      <c r="AJ595" s="104">
        <v>-4.2217599999999997</v>
      </c>
      <c r="AK595" s="78">
        <v>7600</v>
      </c>
      <c r="AL595" s="78">
        <v>7000</v>
      </c>
      <c r="AM595" s="8">
        <v>7100</v>
      </c>
      <c r="AN595" s="78">
        <v>330</v>
      </c>
      <c r="AO595" s="78">
        <v>8000</v>
      </c>
      <c r="AP595" s="78">
        <v>6300</v>
      </c>
      <c r="AQ595" s="78">
        <v>7000</v>
      </c>
      <c r="AR595" s="78">
        <v>467</v>
      </c>
      <c r="AS595" s="78">
        <v>0</v>
      </c>
      <c r="AT595" s="78">
        <v>0</v>
      </c>
      <c r="AU595" s="78">
        <v>0</v>
      </c>
      <c r="AV595" s="78">
        <v>0</v>
      </c>
      <c r="AW595" s="77">
        <v>22.68</v>
      </c>
      <c r="AX595" s="144">
        <f t="shared" si="57"/>
        <v>0.89</v>
      </c>
      <c r="AY595" s="144">
        <f t="shared" si="58"/>
        <v>0.93</v>
      </c>
      <c r="AZ595" s="144">
        <f t="shared" si="59"/>
        <v>0.8</v>
      </c>
      <c r="BA595" s="54">
        <f t="shared" si="60"/>
        <v>24.916983959729762</v>
      </c>
      <c r="BB595" s="54">
        <f t="shared" si="61"/>
        <v>15.294016040270236</v>
      </c>
    </row>
    <row r="596" spans="1:54" x14ac:dyDescent="0.25">
      <c r="A596" s="3">
        <v>41054</v>
      </c>
      <c r="B596" s="77">
        <v>7071.63</v>
      </c>
      <c r="C596" s="77">
        <v>556.13329999999996</v>
      </c>
      <c r="D596" s="77">
        <v>-39.277999999999999</v>
      </c>
      <c r="E596" s="77">
        <f t="shared" si="56"/>
        <v>-919.99580000000003</v>
      </c>
      <c r="F596" s="77">
        <v>0.59030000000000005</v>
      </c>
      <c r="G596" s="77">
        <v>-3.8638999999999997</v>
      </c>
      <c r="H596">
        <v>0</v>
      </c>
      <c r="I596" s="78">
        <v>7056</v>
      </c>
      <c r="J596">
        <v>201206</v>
      </c>
      <c r="K596" s="78">
        <v>7056</v>
      </c>
      <c r="L596" s="77">
        <f t="shared" si="62"/>
        <v>-15.630000000000109</v>
      </c>
      <c r="M596" s="78">
        <v>1783</v>
      </c>
      <c r="N596" s="78">
        <v>24.827839999999998</v>
      </c>
      <c r="O596" s="78">
        <v>2672</v>
      </c>
      <c r="P596" s="78">
        <v>9.4188299999999998</v>
      </c>
      <c r="Q596" s="144">
        <v>2451</v>
      </c>
      <c r="R596" s="78">
        <v>-435</v>
      </c>
      <c r="S596" s="78">
        <v>-6175</v>
      </c>
      <c r="T596" s="78">
        <v>-1956</v>
      </c>
      <c r="U596" s="78">
        <v>37177</v>
      </c>
      <c r="V596" s="219">
        <v>5.2613174812383999E-2</v>
      </c>
      <c r="W596" s="78">
        <v>-2278</v>
      </c>
      <c r="X596" s="78">
        <v>9680</v>
      </c>
      <c r="Y596" s="78">
        <v>-3925</v>
      </c>
      <c r="Z596" s="78">
        <v>4154</v>
      </c>
      <c r="AA596" s="78">
        <v>109.13</v>
      </c>
      <c r="AB596" s="78">
        <v>105.26</v>
      </c>
      <c r="AC596" s="78">
        <v>116305</v>
      </c>
      <c r="AD596" s="104">
        <v>1.1428199999999999</v>
      </c>
      <c r="AE596" s="78">
        <v>166148</v>
      </c>
      <c r="AF596" s="104">
        <v>7.8604799999999999</v>
      </c>
      <c r="AG596" s="78">
        <v>-30717</v>
      </c>
      <c r="AH596" s="104">
        <v>-0.45846999999999999</v>
      </c>
      <c r="AI596" s="78">
        <v>-38641</v>
      </c>
      <c r="AJ596" s="104">
        <v>-4.8485800000000001</v>
      </c>
      <c r="AK596" s="78">
        <v>7600</v>
      </c>
      <c r="AL596" s="78">
        <v>7000</v>
      </c>
      <c r="AM596" s="8">
        <v>7100</v>
      </c>
      <c r="AN596" s="78">
        <v>313</v>
      </c>
      <c r="AO596" s="78">
        <v>8000</v>
      </c>
      <c r="AP596" s="78">
        <v>6300</v>
      </c>
      <c r="AQ596" s="78">
        <v>6900</v>
      </c>
      <c r="AR596" s="78">
        <v>465</v>
      </c>
      <c r="AS596" s="78">
        <v>0</v>
      </c>
      <c r="AT596" s="78">
        <v>0</v>
      </c>
      <c r="AU596" s="78">
        <v>0</v>
      </c>
      <c r="AV596" s="78">
        <v>0</v>
      </c>
      <c r="AW596" s="77">
        <v>22.74</v>
      </c>
      <c r="AX596" s="144">
        <f t="shared" si="57"/>
        <v>0.89</v>
      </c>
      <c r="AY596" s="144">
        <f t="shared" si="58"/>
        <v>0.93</v>
      </c>
      <c r="AZ596" s="144">
        <f t="shared" si="59"/>
        <v>0.81</v>
      </c>
      <c r="BA596" s="54">
        <f t="shared" si="60"/>
        <v>25.211743937502163</v>
      </c>
      <c r="BB596" s="54">
        <f t="shared" si="61"/>
        <v>15.339256062497833</v>
      </c>
    </row>
    <row r="597" spans="1:54" x14ac:dyDescent="0.25">
      <c r="A597" s="3">
        <v>41057</v>
      </c>
      <c r="B597" s="77">
        <v>7136</v>
      </c>
      <c r="C597" s="77">
        <v>456.24941000000001</v>
      </c>
      <c r="D597" s="77">
        <v>-14.128299999999999</v>
      </c>
      <c r="E597" s="77">
        <f t="shared" si="56"/>
        <v>-970.09950000000003</v>
      </c>
      <c r="F597" s="77">
        <v>0.54409999999999992</v>
      </c>
      <c r="G597" s="77">
        <v>-4.8761000000000001</v>
      </c>
      <c r="H597">
        <v>0</v>
      </c>
      <c r="I597" s="78">
        <v>7116</v>
      </c>
      <c r="J597">
        <v>201206</v>
      </c>
      <c r="K597" s="78">
        <v>7116</v>
      </c>
      <c r="L597" s="77">
        <f t="shared" si="62"/>
        <v>-20</v>
      </c>
      <c r="M597" s="78">
        <v>2629</v>
      </c>
      <c r="N597" s="78">
        <v>37.075060000000001</v>
      </c>
      <c r="O597" s="78">
        <v>4004</v>
      </c>
      <c r="P597" s="78">
        <v>14.220129999999999</v>
      </c>
      <c r="Q597" s="144">
        <v>3630</v>
      </c>
      <c r="R597" s="78">
        <v>-293</v>
      </c>
      <c r="S597" s="78">
        <v>-6607</v>
      </c>
      <c r="T597" s="78">
        <v>440</v>
      </c>
      <c r="U597" s="78">
        <v>34270</v>
      </c>
      <c r="V597" s="219">
        <v>-1.2839217974905165E-2</v>
      </c>
      <c r="W597" s="78">
        <v>-370</v>
      </c>
      <c r="X597" s="78">
        <v>11139</v>
      </c>
      <c r="Y597" s="78">
        <v>-2408</v>
      </c>
      <c r="Z597" s="78">
        <v>4926</v>
      </c>
      <c r="AA597" s="78">
        <v>104.66</v>
      </c>
      <c r="AB597" s="78">
        <v>107.77</v>
      </c>
      <c r="AC597" s="78">
        <v>109274</v>
      </c>
      <c r="AD597" s="104">
        <v>1.0889200000000001</v>
      </c>
      <c r="AE597" s="78">
        <v>159581</v>
      </c>
      <c r="AF597" s="104">
        <v>6.2672299999999996</v>
      </c>
      <c r="AG597" s="78">
        <v>-32491</v>
      </c>
      <c r="AH597" s="104">
        <v>-0.46695999999999999</v>
      </c>
      <c r="AI597" s="78">
        <v>-43193</v>
      </c>
      <c r="AJ597" s="104">
        <v>-4.6476800000000003</v>
      </c>
      <c r="AK597" s="78">
        <v>7500</v>
      </c>
      <c r="AL597" s="78">
        <v>7000</v>
      </c>
      <c r="AM597" s="8">
        <v>7100</v>
      </c>
      <c r="AN597" s="78">
        <v>298</v>
      </c>
      <c r="AO597" s="78">
        <v>8000</v>
      </c>
      <c r="AP597" s="78">
        <v>6000</v>
      </c>
      <c r="AQ597" s="78">
        <v>7000</v>
      </c>
      <c r="AR597" s="78">
        <v>439</v>
      </c>
      <c r="AS597" s="78">
        <v>0</v>
      </c>
      <c r="AT597" s="78">
        <v>0</v>
      </c>
      <c r="AU597" s="78">
        <v>0</v>
      </c>
      <c r="AV597" s="78">
        <v>0</v>
      </c>
      <c r="AW597" s="77">
        <v>22.26</v>
      </c>
      <c r="AX597" s="144">
        <f t="shared" si="57"/>
        <v>0.82</v>
      </c>
      <c r="AY597" s="144">
        <f t="shared" si="58"/>
        <v>0.89</v>
      </c>
      <c r="AZ597" s="144">
        <f t="shared" si="59"/>
        <v>0.78</v>
      </c>
      <c r="BA597" s="54">
        <f t="shared" si="60"/>
        <v>25.41320724442253</v>
      </c>
      <c r="BB597" s="54">
        <f t="shared" si="61"/>
        <v>15.45679275557746</v>
      </c>
    </row>
    <row r="598" spans="1:54" x14ac:dyDescent="0.25">
      <c r="A598" s="3">
        <v>41058</v>
      </c>
      <c r="B598" s="77">
        <v>7342.29</v>
      </c>
      <c r="C598" s="77">
        <v>936.48118999999997</v>
      </c>
      <c r="D598" s="77">
        <v>-4.5372000000000003</v>
      </c>
      <c r="E598" s="77">
        <f t="shared" si="56"/>
        <v>-1011.0475999999999</v>
      </c>
      <c r="F598" s="77">
        <v>10.147500000000001</v>
      </c>
      <c r="G598" s="77">
        <v>11.735300000000001</v>
      </c>
      <c r="H598">
        <v>0</v>
      </c>
      <c r="I598" s="78">
        <v>7292</v>
      </c>
      <c r="J598">
        <v>201206</v>
      </c>
      <c r="K598" s="78">
        <v>7292</v>
      </c>
      <c r="L598" s="77">
        <f t="shared" si="62"/>
        <v>-50.289999999999964</v>
      </c>
      <c r="M598" s="78">
        <v>7472</v>
      </c>
      <c r="N598" s="78">
        <v>108.63557</v>
      </c>
      <c r="O598" s="78">
        <v>5598</v>
      </c>
      <c r="P598" s="78">
        <v>20.368020000000001</v>
      </c>
      <c r="Q598" s="144">
        <v>8871.5</v>
      </c>
      <c r="R598" s="78">
        <v>-160</v>
      </c>
      <c r="S598" s="78">
        <v>-4468</v>
      </c>
      <c r="T598" s="78">
        <v>5353</v>
      </c>
      <c r="U598" s="78">
        <v>32609</v>
      </c>
      <c r="V598" s="219">
        <v>-0.16415713453341102</v>
      </c>
      <c r="W598" s="78">
        <v>4108</v>
      </c>
      <c r="X598" s="78">
        <v>11359</v>
      </c>
      <c r="Y598" s="78">
        <v>1909</v>
      </c>
      <c r="Z598" s="78">
        <v>7505</v>
      </c>
      <c r="AA598" s="78">
        <v>90.37</v>
      </c>
      <c r="AB598" s="78">
        <v>117.34</v>
      </c>
      <c r="AC598" s="78">
        <v>126461</v>
      </c>
      <c r="AD598" s="104">
        <v>2.5203000000000002</v>
      </c>
      <c r="AE598" s="78">
        <v>170687</v>
      </c>
      <c r="AF598" s="104">
        <v>4.9154999999999998</v>
      </c>
      <c r="AG598" s="78">
        <v>-29419</v>
      </c>
      <c r="AH598" s="104">
        <v>-0.66093999999999997</v>
      </c>
      <c r="AI598" s="78">
        <v>-48582</v>
      </c>
      <c r="AJ598" s="104">
        <v>-3.5268899999999999</v>
      </c>
      <c r="AK598" s="78">
        <v>7600</v>
      </c>
      <c r="AL598" s="78">
        <v>7000</v>
      </c>
      <c r="AM598" s="8">
        <v>7300</v>
      </c>
      <c r="AN598" s="78">
        <v>274</v>
      </c>
      <c r="AO598" s="78">
        <v>8000</v>
      </c>
      <c r="AP598" s="78">
        <v>6000</v>
      </c>
      <c r="AQ598" s="78">
        <v>7200</v>
      </c>
      <c r="AR598" s="78">
        <v>418</v>
      </c>
      <c r="AS598" s="78">
        <v>0</v>
      </c>
      <c r="AT598" s="78">
        <v>0</v>
      </c>
      <c r="AU598" s="78">
        <v>0</v>
      </c>
      <c r="AV598" s="78">
        <v>0</v>
      </c>
      <c r="AW598" s="77">
        <v>21.31</v>
      </c>
      <c r="AX598" s="144">
        <f t="shared" si="57"/>
        <v>0.79</v>
      </c>
      <c r="AY598" s="144">
        <f t="shared" si="58"/>
        <v>0.87</v>
      </c>
      <c r="AZ598" s="144">
        <f t="shared" si="59"/>
        <v>0.78</v>
      </c>
      <c r="BA598" s="54">
        <f t="shared" si="60"/>
        <v>25.480666082904882</v>
      </c>
      <c r="BB598" s="54">
        <f t="shared" si="61"/>
        <v>15.673333917095114</v>
      </c>
    </row>
    <row r="599" spans="1:54" x14ac:dyDescent="0.25">
      <c r="A599" s="3">
        <v>41059</v>
      </c>
      <c r="B599" s="77">
        <v>7261.8</v>
      </c>
      <c r="C599" s="77">
        <v>948.11937</v>
      </c>
      <c r="D599" s="77">
        <v>-64.126000000000005</v>
      </c>
      <c r="E599" s="77">
        <f t="shared" si="56"/>
        <v>-1017.0759</v>
      </c>
      <c r="F599" s="77">
        <v>11.411</v>
      </c>
      <c r="G599" s="77">
        <v>-5.1829999999999998</v>
      </c>
      <c r="H599">
        <v>0</v>
      </c>
      <c r="I599" s="78">
        <v>7234</v>
      </c>
      <c r="J599">
        <v>201206</v>
      </c>
      <c r="K599" s="78">
        <v>7234</v>
      </c>
      <c r="L599" s="77">
        <f t="shared" si="62"/>
        <v>-27.800000000000182</v>
      </c>
      <c r="M599" s="78">
        <v>1358</v>
      </c>
      <c r="N599" s="78">
        <v>19.415870000000002</v>
      </c>
      <c r="O599" s="78">
        <v>3394</v>
      </c>
      <c r="P599" s="78">
        <v>12.233219999999999</v>
      </c>
      <c r="Q599" s="144">
        <v>2206.5</v>
      </c>
      <c r="R599" s="78">
        <v>-96</v>
      </c>
      <c r="S599" s="78">
        <v>-5128</v>
      </c>
      <c r="T599" s="78">
        <v>1415</v>
      </c>
      <c r="U599" s="78">
        <v>32580</v>
      </c>
      <c r="V599" s="219">
        <v>-4.3431553100061387E-2</v>
      </c>
      <c r="W599" s="78">
        <v>-1257</v>
      </c>
      <c r="X599" s="78">
        <v>6469</v>
      </c>
      <c r="Y599" s="78">
        <v>-3306</v>
      </c>
      <c r="Z599" s="78">
        <v>2101</v>
      </c>
      <c r="AA599" s="78">
        <v>105.19</v>
      </c>
      <c r="AB599" s="78">
        <v>115.72</v>
      </c>
      <c r="AC599" s="78">
        <v>122222</v>
      </c>
      <c r="AD599" s="104">
        <v>2.2623199999999999</v>
      </c>
      <c r="AE599" s="78">
        <v>181252</v>
      </c>
      <c r="AF599" s="104">
        <v>5.9688699999999999</v>
      </c>
      <c r="AG599" s="78">
        <v>-33569</v>
      </c>
      <c r="AH599" s="104">
        <v>-0.84521999999999997</v>
      </c>
      <c r="AI599" s="78">
        <v>-51710</v>
      </c>
      <c r="AJ599" s="104">
        <v>-4.0640999999999998</v>
      </c>
      <c r="AK599" s="78">
        <v>7600</v>
      </c>
      <c r="AL599" s="78">
        <v>7000</v>
      </c>
      <c r="AM599" s="8">
        <v>7200</v>
      </c>
      <c r="AN599" s="78">
        <v>289</v>
      </c>
      <c r="AO599" s="78">
        <v>8000</v>
      </c>
      <c r="AP599" s="78">
        <v>6000</v>
      </c>
      <c r="AQ599" s="78">
        <v>7100</v>
      </c>
      <c r="AR599" s="78">
        <v>441</v>
      </c>
      <c r="AS599" s="78">
        <v>0</v>
      </c>
      <c r="AT599" s="78">
        <v>0</v>
      </c>
      <c r="AU599" s="78">
        <v>0</v>
      </c>
      <c r="AV599" s="78">
        <v>0</v>
      </c>
      <c r="AW599" s="77">
        <v>22.45</v>
      </c>
      <c r="AX599" s="144">
        <f t="shared" si="57"/>
        <v>0.82</v>
      </c>
      <c r="AY599" s="144">
        <f t="shared" si="58"/>
        <v>0.89</v>
      </c>
      <c r="AZ599" s="144">
        <f t="shared" si="59"/>
        <v>0.81</v>
      </c>
      <c r="BA599" s="54">
        <f t="shared" si="60"/>
        <v>25.530661749199432</v>
      </c>
      <c r="BB599" s="54">
        <f t="shared" si="61"/>
        <v>16.156338250800566</v>
      </c>
    </row>
    <row r="600" spans="1:54" x14ac:dyDescent="0.25">
      <c r="A600" s="3">
        <v>41060</v>
      </c>
      <c r="B600" s="77">
        <v>7301.5</v>
      </c>
      <c r="C600" s="77">
        <v>977.85996999999998</v>
      </c>
      <c r="D600" s="77">
        <v>-53.077100000000002</v>
      </c>
      <c r="E600" s="77">
        <f t="shared" ref="E600:E663" si="63">SUM(D581:D600)</f>
        <v>-1072.1187</v>
      </c>
      <c r="F600" s="77">
        <v>-2.4691999999999998</v>
      </c>
      <c r="G600" s="77">
        <v>-6.1515999999999993</v>
      </c>
      <c r="H600">
        <v>0</v>
      </c>
      <c r="I600" s="78">
        <v>7216</v>
      </c>
      <c r="J600">
        <v>201206</v>
      </c>
      <c r="K600" s="78">
        <v>7216</v>
      </c>
      <c r="L600" s="77">
        <f t="shared" si="62"/>
        <v>-85.5</v>
      </c>
      <c r="M600" s="78">
        <v>3984</v>
      </c>
      <c r="N600" s="78">
        <v>57.203310000000002</v>
      </c>
      <c r="O600" s="78">
        <v>3839</v>
      </c>
      <c r="P600" s="78">
        <v>13.79682</v>
      </c>
      <c r="Q600" s="144">
        <v>4943.75</v>
      </c>
      <c r="R600" s="78">
        <v>-462</v>
      </c>
      <c r="S600" s="78">
        <v>-4412</v>
      </c>
      <c r="T600" s="78">
        <v>2161</v>
      </c>
      <c r="U600" s="78">
        <v>34811</v>
      </c>
      <c r="V600" s="219">
        <v>-6.2078078768205452E-2</v>
      </c>
      <c r="W600" s="78">
        <v>-1194</v>
      </c>
      <c r="X600" s="78">
        <v>9135</v>
      </c>
      <c r="Y600" s="78">
        <v>-3425</v>
      </c>
      <c r="Z600" s="78">
        <v>5131</v>
      </c>
      <c r="AA600" s="78">
        <v>105.22</v>
      </c>
      <c r="AB600" s="78">
        <v>113.1</v>
      </c>
      <c r="AC600" s="78">
        <v>112394</v>
      </c>
      <c r="AD600" s="104">
        <v>2.0785800000000001</v>
      </c>
      <c r="AE600" s="78">
        <v>182463</v>
      </c>
      <c r="AF600" s="104">
        <v>6.2329699999999999</v>
      </c>
      <c r="AG600" s="78">
        <v>-39634</v>
      </c>
      <c r="AH600" s="104">
        <v>-0.89217999999999997</v>
      </c>
      <c r="AI600" s="78">
        <v>-53711</v>
      </c>
      <c r="AJ600" s="104">
        <v>-4.3114400000000002</v>
      </c>
      <c r="AK600" s="78">
        <v>7500</v>
      </c>
      <c r="AL600" s="78">
        <v>7000</v>
      </c>
      <c r="AM600" s="8">
        <v>7200</v>
      </c>
      <c r="AN600" s="78">
        <v>299</v>
      </c>
      <c r="AO600" s="78">
        <v>8000</v>
      </c>
      <c r="AP600" s="78">
        <v>6000</v>
      </c>
      <c r="AQ600" s="78">
        <v>7100</v>
      </c>
      <c r="AR600" s="78">
        <v>438</v>
      </c>
      <c r="AS600" s="78">
        <v>0</v>
      </c>
      <c r="AT600" s="78">
        <v>0</v>
      </c>
      <c r="AU600" s="78">
        <v>0</v>
      </c>
      <c r="AV600" s="78">
        <v>0</v>
      </c>
      <c r="AW600" s="77">
        <v>23.69</v>
      </c>
      <c r="AX600" s="144">
        <f t="shared" si="57"/>
        <v>0.93</v>
      </c>
      <c r="AY600" s="144">
        <f t="shared" si="58"/>
        <v>0.95</v>
      </c>
      <c r="AZ600" s="144">
        <f t="shared" si="59"/>
        <v>0.86</v>
      </c>
      <c r="BA600" s="54">
        <f t="shared" si="60"/>
        <v>25.650274823265676</v>
      </c>
      <c r="BB600" s="54">
        <f t="shared" si="61"/>
        <v>16.712725176734317</v>
      </c>
    </row>
    <row r="601" spans="1:54" x14ac:dyDescent="0.25">
      <c r="A601" s="3">
        <v>41061</v>
      </c>
      <c r="B601" s="77">
        <v>7106.09</v>
      </c>
      <c r="C601" s="77">
        <v>800.28841999999997</v>
      </c>
      <c r="D601" s="77">
        <v>-76.758899999999997</v>
      </c>
      <c r="E601" s="77">
        <f t="shared" si="63"/>
        <v>-1157.8302999999999</v>
      </c>
      <c r="F601" s="77">
        <v>0.66459999999999997</v>
      </c>
      <c r="G601" s="77">
        <v>-5.5167999999999999</v>
      </c>
      <c r="H601">
        <v>0</v>
      </c>
      <c r="I601" s="78">
        <v>7100</v>
      </c>
      <c r="J601">
        <v>201206</v>
      </c>
      <c r="K601" s="78">
        <v>7100</v>
      </c>
      <c r="L601" s="77">
        <f t="shared" si="62"/>
        <v>-6.0900000000001455</v>
      </c>
      <c r="M601" s="78">
        <v>4945</v>
      </c>
      <c r="N601" s="78">
        <v>69.744129999999998</v>
      </c>
      <c r="O601" s="78">
        <v>1887</v>
      </c>
      <c r="P601" s="78">
        <v>6.6522600000000001</v>
      </c>
      <c r="Q601" s="144">
        <v>5416.75</v>
      </c>
      <c r="R601" s="78">
        <v>-571</v>
      </c>
      <c r="S601" s="78">
        <v>-4858</v>
      </c>
      <c r="T601" s="78">
        <v>-775</v>
      </c>
      <c r="U601" s="78">
        <v>38896</v>
      </c>
      <c r="V601" s="219">
        <v>1.9924928013163309E-2</v>
      </c>
      <c r="W601" s="78">
        <v>-272</v>
      </c>
      <c r="X601" s="78">
        <v>8268</v>
      </c>
      <c r="Y601" s="78">
        <v>-874</v>
      </c>
      <c r="Z601" s="78">
        <v>7216</v>
      </c>
      <c r="AA601" s="78">
        <v>110.2</v>
      </c>
      <c r="AB601" s="78">
        <v>111.35</v>
      </c>
      <c r="AC601" s="78">
        <v>107166</v>
      </c>
      <c r="AD601" s="104">
        <v>1.18838</v>
      </c>
      <c r="AE601" s="78">
        <v>187087</v>
      </c>
      <c r="AF601" s="104">
        <v>8.2522699999999993</v>
      </c>
      <c r="AG601" s="78">
        <v>-46549</v>
      </c>
      <c r="AH601" s="104">
        <v>-0.50854999999999995</v>
      </c>
      <c r="AI601" s="78">
        <v>-53855</v>
      </c>
      <c r="AJ601" s="104">
        <v>-5.4157000000000002</v>
      </c>
      <c r="AK601" s="78">
        <v>7500</v>
      </c>
      <c r="AL601" s="78">
        <v>7000</v>
      </c>
      <c r="AM601" s="8">
        <v>7100</v>
      </c>
      <c r="AN601" s="78">
        <v>315</v>
      </c>
      <c r="AO601" s="78">
        <v>8000</v>
      </c>
      <c r="AP601" s="78">
        <v>6600</v>
      </c>
      <c r="AQ601" s="78">
        <v>7000</v>
      </c>
      <c r="AR601" s="78">
        <v>480</v>
      </c>
      <c r="AS601" s="78">
        <v>0</v>
      </c>
      <c r="AT601" s="78">
        <v>0</v>
      </c>
      <c r="AU601" s="78">
        <v>0</v>
      </c>
      <c r="AV601" s="78">
        <v>0</v>
      </c>
      <c r="AW601" s="77">
        <v>25.51</v>
      </c>
      <c r="AX601" s="144">
        <f t="shared" si="57"/>
        <v>0.96</v>
      </c>
      <c r="AY601" s="144">
        <f t="shared" si="58"/>
        <v>0.97</v>
      </c>
      <c r="AZ601" s="144">
        <f t="shared" si="59"/>
        <v>0.89</v>
      </c>
      <c r="BA601" s="54">
        <f t="shared" si="60"/>
        <v>26.044383397914125</v>
      </c>
      <c r="BB601" s="54">
        <f t="shared" si="61"/>
        <v>17.154616602085873</v>
      </c>
    </row>
    <row r="602" spans="1:54" x14ac:dyDescent="0.25">
      <c r="A602" s="3">
        <v>41064</v>
      </c>
      <c r="B602" s="77">
        <v>6894.66</v>
      </c>
      <c r="C602" s="77">
        <v>779.13765999999998</v>
      </c>
      <c r="D602" s="77">
        <v>-26.953800000000001</v>
      </c>
      <c r="E602" s="77">
        <f t="shared" si="63"/>
        <v>-1020.8725999999999</v>
      </c>
      <c r="F602" s="77">
        <v>-4.2755000000000001</v>
      </c>
      <c r="G602" s="77">
        <v>-4.1924999999999999</v>
      </c>
      <c r="H602">
        <v>0</v>
      </c>
      <c r="I602" s="78">
        <v>6866</v>
      </c>
      <c r="J602">
        <v>201206</v>
      </c>
      <c r="K602" s="78">
        <v>6866</v>
      </c>
      <c r="L602" s="77">
        <f t="shared" si="62"/>
        <v>-28.659999999999854</v>
      </c>
      <c r="M602" s="78">
        <v>9322</v>
      </c>
      <c r="N602" s="78">
        <v>127.67281</v>
      </c>
      <c r="O602" s="78">
        <v>3834</v>
      </c>
      <c r="P602" s="78">
        <v>13.095700000000001</v>
      </c>
      <c r="Q602" s="144">
        <v>10280.5</v>
      </c>
      <c r="R602" s="78">
        <v>-665</v>
      </c>
      <c r="S602" s="78">
        <v>-8624</v>
      </c>
      <c r="T602" s="78">
        <v>-1417</v>
      </c>
      <c r="U602" s="78">
        <v>38510</v>
      </c>
      <c r="V602" s="219">
        <v>3.6795637496754088E-2</v>
      </c>
      <c r="W602" s="78">
        <v>2015</v>
      </c>
      <c r="X602" s="78">
        <v>9100</v>
      </c>
      <c r="Y602" s="78">
        <v>988</v>
      </c>
      <c r="Z602" s="78">
        <v>9970</v>
      </c>
      <c r="AA602" s="78">
        <v>122.05</v>
      </c>
      <c r="AB602" s="78">
        <v>98.2</v>
      </c>
      <c r="AC602" s="78">
        <v>108582</v>
      </c>
      <c r="AD602" s="104">
        <v>1.14567</v>
      </c>
      <c r="AE602" s="78">
        <v>169739</v>
      </c>
      <c r="AF602" s="104">
        <v>11.234920000000001</v>
      </c>
      <c r="AG602" s="78">
        <v>-69857</v>
      </c>
      <c r="AH602" s="104">
        <v>-5.9319999999999998E-2</v>
      </c>
      <c r="AI602" s="78">
        <v>-85251</v>
      </c>
      <c r="AJ602" s="104">
        <v>-9.41629</v>
      </c>
      <c r="AK602" s="78">
        <v>7500</v>
      </c>
      <c r="AL602" s="78">
        <v>7000</v>
      </c>
      <c r="AM602" s="8">
        <v>6900</v>
      </c>
      <c r="AN602" s="78">
        <v>335</v>
      </c>
      <c r="AO602" s="78">
        <v>7700</v>
      </c>
      <c r="AP602" s="78">
        <v>6600</v>
      </c>
      <c r="AQ602" s="78">
        <v>6700</v>
      </c>
      <c r="AR602" s="78">
        <v>541</v>
      </c>
      <c r="AS602" s="78">
        <v>0</v>
      </c>
      <c r="AT602" s="78">
        <v>0</v>
      </c>
      <c r="AU602" s="78">
        <v>0</v>
      </c>
      <c r="AV602" s="78">
        <v>0</v>
      </c>
      <c r="AW602" s="77">
        <v>29.33</v>
      </c>
      <c r="AX602" s="144">
        <f t="shared" si="57"/>
        <v>1</v>
      </c>
      <c r="AY602" s="144">
        <f t="shared" si="58"/>
        <v>1</v>
      </c>
      <c r="AZ602" s="144">
        <f t="shared" si="59"/>
        <v>0.94</v>
      </c>
      <c r="BA602" s="54">
        <f t="shared" si="60"/>
        <v>27.580375666225347</v>
      </c>
      <c r="BB602" s="54">
        <f t="shared" si="61"/>
        <v>16.642624333774652</v>
      </c>
    </row>
    <row r="603" spans="1:54" x14ac:dyDescent="0.25">
      <c r="A603" s="3">
        <v>41065</v>
      </c>
      <c r="B603" s="77">
        <v>7000.45</v>
      </c>
      <c r="C603" s="77">
        <v>630.41174999999998</v>
      </c>
      <c r="D603" s="77">
        <v>-22.820399999999999</v>
      </c>
      <c r="E603" s="77">
        <f t="shared" si="63"/>
        <v>-994.24859999999978</v>
      </c>
      <c r="F603" s="77">
        <v>1.9359999999999999</v>
      </c>
      <c r="G603" s="77">
        <v>-4.7934999999999999</v>
      </c>
      <c r="H603">
        <v>0</v>
      </c>
      <c r="I603" s="78">
        <v>6973</v>
      </c>
      <c r="J603">
        <v>201206</v>
      </c>
      <c r="K603" s="78">
        <v>6973</v>
      </c>
      <c r="L603" s="77">
        <f t="shared" si="62"/>
        <v>-27.449999999999818</v>
      </c>
      <c r="M603" s="78">
        <v>11827</v>
      </c>
      <c r="N603" s="78">
        <v>164.4281</v>
      </c>
      <c r="O603" s="78">
        <v>4746</v>
      </c>
      <c r="P603" s="78">
        <v>16.440329999999999</v>
      </c>
      <c r="Q603" s="144">
        <v>13013.5</v>
      </c>
      <c r="R603" s="78">
        <v>-906</v>
      </c>
      <c r="S603" s="78">
        <v>-7431</v>
      </c>
      <c r="T603" s="78">
        <v>1278</v>
      </c>
      <c r="U603" s="78">
        <v>35682</v>
      </c>
      <c r="V603" s="219">
        <v>-3.5816378005717166E-2</v>
      </c>
      <c r="W603" s="78">
        <v>6723</v>
      </c>
      <c r="X603" s="78">
        <v>13343</v>
      </c>
      <c r="Y603" s="78">
        <v>5608</v>
      </c>
      <c r="Z603" s="78">
        <v>16219</v>
      </c>
      <c r="AA603" s="78">
        <v>102.7</v>
      </c>
      <c r="AB603" s="78">
        <v>99.79</v>
      </c>
      <c r="AC603" s="78">
        <v>123547</v>
      </c>
      <c r="AD603" s="104">
        <v>2.0363699999999998</v>
      </c>
      <c r="AE603" s="78">
        <v>170336</v>
      </c>
      <c r="AF603" s="104">
        <v>8.5698500000000006</v>
      </c>
      <c r="AG603" s="78">
        <v>-62303</v>
      </c>
      <c r="AH603" s="104">
        <v>-0.10426000000000001</v>
      </c>
      <c r="AI603" s="78">
        <v>-87717</v>
      </c>
      <c r="AJ603" s="104">
        <v>-7.3194999999999997</v>
      </c>
      <c r="AK603" s="78">
        <v>7400</v>
      </c>
      <c r="AL603" s="78">
        <v>7000</v>
      </c>
      <c r="AM603" s="8">
        <v>7000</v>
      </c>
      <c r="AN603" s="78">
        <v>304</v>
      </c>
      <c r="AO603" s="78">
        <v>7700</v>
      </c>
      <c r="AP603" s="78">
        <v>6600</v>
      </c>
      <c r="AQ603" s="78">
        <v>6800</v>
      </c>
      <c r="AR603" s="78">
        <v>501</v>
      </c>
      <c r="AS603" s="78">
        <v>0</v>
      </c>
      <c r="AT603" s="78">
        <v>0</v>
      </c>
      <c r="AU603" s="78">
        <v>0</v>
      </c>
      <c r="AV603" s="78">
        <v>0</v>
      </c>
      <c r="AW603" s="77">
        <v>27.96</v>
      </c>
      <c r="AX603" s="144">
        <f t="shared" si="57"/>
        <v>0.96</v>
      </c>
      <c r="AY603" s="144">
        <f t="shared" si="58"/>
        <v>0.97</v>
      </c>
      <c r="AZ603" s="144">
        <f t="shared" si="59"/>
        <v>0.91</v>
      </c>
      <c r="BA603" s="54">
        <f t="shared" si="60"/>
        <v>28.328494656649191</v>
      </c>
      <c r="BB603" s="54">
        <f t="shared" si="61"/>
        <v>16.875505343350802</v>
      </c>
    </row>
    <row r="604" spans="1:54" x14ac:dyDescent="0.25">
      <c r="A604" s="3">
        <v>41066</v>
      </c>
      <c r="B604" s="77">
        <v>7056.15</v>
      </c>
      <c r="C604" s="77">
        <v>661.50278000000003</v>
      </c>
      <c r="D604" s="77">
        <v>-5.5969000000000007</v>
      </c>
      <c r="E604" s="77">
        <f t="shared" si="63"/>
        <v>-898.82029999999997</v>
      </c>
      <c r="F604" s="77">
        <v>6.9634999999999998</v>
      </c>
      <c r="G604" s="77">
        <v>5.7084000000000001</v>
      </c>
      <c r="H604">
        <v>0</v>
      </c>
      <c r="I604" s="78">
        <v>7013</v>
      </c>
      <c r="J604">
        <v>201206</v>
      </c>
      <c r="K604" s="78">
        <v>7013</v>
      </c>
      <c r="L604" s="77">
        <f t="shared" si="62"/>
        <v>-43.149999999999636</v>
      </c>
      <c r="M604" s="78">
        <v>11819</v>
      </c>
      <c r="N604" s="78">
        <v>165.28648000000001</v>
      </c>
      <c r="O604" s="78">
        <v>4641</v>
      </c>
      <c r="P604" s="78">
        <v>16.163530000000002</v>
      </c>
      <c r="Q604" s="144">
        <v>12979.25</v>
      </c>
      <c r="R604" s="78">
        <v>-441</v>
      </c>
      <c r="S604" s="78">
        <v>-6958</v>
      </c>
      <c r="T604" s="78">
        <v>878</v>
      </c>
      <c r="U604" s="78">
        <v>35538</v>
      </c>
      <c r="V604" s="219">
        <v>-2.4705948562102537E-2</v>
      </c>
      <c r="W604" s="78">
        <v>7703</v>
      </c>
      <c r="X604" s="78">
        <v>16398</v>
      </c>
      <c r="Y604" s="78">
        <v>7163</v>
      </c>
      <c r="Z604" s="78">
        <v>17393</v>
      </c>
      <c r="AA604" s="78">
        <v>94.4</v>
      </c>
      <c r="AB604" s="78">
        <v>104.63</v>
      </c>
      <c r="AC604" s="78">
        <v>119857</v>
      </c>
      <c r="AD604" s="104">
        <v>2.1001599999999998</v>
      </c>
      <c r="AE604" s="78">
        <v>169274</v>
      </c>
      <c r="AF604" s="104">
        <v>7.46577</v>
      </c>
      <c r="AG604" s="78">
        <v>-59575</v>
      </c>
      <c r="AH604" s="104">
        <v>-0.14565</v>
      </c>
      <c r="AI604" s="78">
        <v>-91739</v>
      </c>
      <c r="AJ604" s="104">
        <v>-6.4740799999999998</v>
      </c>
      <c r="AK604" s="78">
        <v>7400</v>
      </c>
      <c r="AL604" s="78">
        <v>7000</v>
      </c>
      <c r="AM604" s="8">
        <v>7000</v>
      </c>
      <c r="AN604" s="78">
        <v>294</v>
      </c>
      <c r="AO604" s="78">
        <v>7700</v>
      </c>
      <c r="AP604" s="78">
        <v>6600</v>
      </c>
      <c r="AQ604" s="78">
        <v>6900</v>
      </c>
      <c r="AR604" s="78">
        <v>468</v>
      </c>
      <c r="AS604" s="78">
        <v>0</v>
      </c>
      <c r="AT604" s="78">
        <v>0</v>
      </c>
      <c r="AU604" s="78">
        <v>0</v>
      </c>
      <c r="AV604" s="78">
        <v>0</v>
      </c>
      <c r="AW604" s="77">
        <v>27.2</v>
      </c>
      <c r="AX604" s="144">
        <f t="shared" si="57"/>
        <v>0.93</v>
      </c>
      <c r="AY604" s="144">
        <f t="shared" si="58"/>
        <v>0.95</v>
      </c>
      <c r="AZ604" s="144">
        <f t="shared" si="59"/>
        <v>0.91</v>
      </c>
      <c r="BA604" s="54">
        <f t="shared" si="60"/>
        <v>28.85452289628676</v>
      </c>
      <c r="BB604" s="54">
        <f t="shared" si="61"/>
        <v>17.137477103713238</v>
      </c>
    </row>
    <row r="605" spans="1:54" x14ac:dyDescent="0.25">
      <c r="A605" s="3">
        <v>41067</v>
      </c>
      <c r="B605" s="77">
        <v>7080.31</v>
      </c>
      <c r="C605" s="77">
        <v>662.04205999999999</v>
      </c>
      <c r="D605" s="77">
        <v>14.728399999999999</v>
      </c>
      <c r="E605" s="77">
        <f t="shared" si="63"/>
        <v>-863.37090000000001</v>
      </c>
      <c r="F605" s="77">
        <v>1.4844999999999999</v>
      </c>
      <c r="G605" s="77">
        <v>-0.97209999999999996</v>
      </c>
      <c r="H605">
        <v>0</v>
      </c>
      <c r="I605" s="78">
        <v>7045</v>
      </c>
      <c r="J605">
        <v>201206</v>
      </c>
      <c r="K605" s="78">
        <v>7045</v>
      </c>
      <c r="L605" s="77">
        <f t="shared" si="62"/>
        <v>-35.3100000000004</v>
      </c>
      <c r="M605" s="78">
        <v>10889</v>
      </c>
      <c r="N605" s="78">
        <v>152.94102000000001</v>
      </c>
      <c r="O605" s="78">
        <v>3828</v>
      </c>
      <c r="P605" s="78">
        <v>13.387090000000001</v>
      </c>
      <c r="Q605" s="144">
        <v>11846</v>
      </c>
      <c r="R605" s="78">
        <v>-537</v>
      </c>
      <c r="S605" s="78">
        <v>-5953</v>
      </c>
      <c r="T605" s="78">
        <v>-427</v>
      </c>
      <c r="U605" s="78">
        <v>36225</v>
      </c>
      <c r="V605" s="219">
        <v>1.178743961352657E-2</v>
      </c>
      <c r="W605" s="78">
        <v>7992</v>
      </c>
      <c r="X605" s="78">
        <v>14774</v>
      </c>
      <c r="Y605" s="78">
        <v>7593</v>
      </c>
      <c r="Z605" s="78">
        <v>15056</v>
      </c>
      <c r="AA605" s="78">
        <v>101.03</v>
      </c>
      <c r="AB605" s="78">
        <v>105.01</v>
      </c>
      <c r="AC605" s="78">
        <v>120425</v>
      </c>
      <c r="AD605" s="104">
        <v>2.0845500000000001</v>
      </c>
      <c r="AE605" s="78">
        <v>163374</v>
      </c>
      <c r="AF605" s="104">
        <v>6.5274000000000001</v>
      </c>
      <c r="AG605" s="78">
        <v>-60112</v>
      </c>
      <c r="AH605" s="104">
        <v>-0.20068</v>
      </c>
      <c r="AI605" s="78">
        <v>-90183</v>
      </c>
      <c r="AJ605" s="104">
        <v>-5.5340199999999999</v>
      </c>
      <c r="AK605" s="78">
        <v>7300</v>
      </c>
      <c r="AL605" s="78">
        <v>7000</v>
      </c>
      <c r="AM605" s="8">
        <v>7000</v>
      </c>
      <c r="AN605" s="78">
        <v>277</v>
      </c>
      <c r="AO605" s="78">
        <v>7700</v>
      </c>
      <c r="AP605" s="78">
        <v>6600</v>
      </c>
      <c r="AQ605" s="78">
        <v>6900</v>
      </c>
      <c r="AR605" s="78">
        <v>458</v>
      </c>
      <c r="AS605" s="78">
        <v>0</v>
      </c>
      <c r="AT605" s="78">
        <v>0</v>
      </c>
      <c r="AU605" s="78">
        <v>0</v>
      </c>
      <c r="AV605" s="78">
        <v>0</v>
      </c>
      <c r="AW605" s="77">
        <v>26.39</v>
      </c>
      <c r="AX605" s="144">
        <f t="shared" si="57"/>
        <v>0.89</v>
      </c>
      <c r="AY605" s="144">
        <f t="shared" si="58"/>
        <v>0.93</v>
      </c>
      <c r="AZ605" s="144">
        <f t="shared" si="59"/>
        <v>0.91</v>
      </c>
      <c r="BA605" s="54">
        <f t="shared" si="60"/>
        <v>29.11069728041452</v>
      </c>
      <c r="BB605" s="54">
        <f t="shared" si="61"/>
        <v>17.604302719585469</v>
      </c>
    </row>
    <row r="606" spans="1:54" x14ac:dyDescent="0.25">
      <c r="A606" s="3">
        <v>41068</v>
      </c>
      <c r="B606" s="77">
        <v>6999.65</v>
      </c>
      <c r="C606" s="77">
        <v>516.42101000000002</v>
      </c>
      <c r="D606" s="77">
        <v>-75.354100000000003</v>
      </c>
      <c r="E606" s="77">
        <f t="shared" si="63"/>
        <v>-845.99059999999986</v>
      </c>
      <c r="F606" s="77">
        <v>1.2204999999999999</v>
      </c>
      <c r="G606" s="77">
        <v>-0.66409999999999991</v>
      </c>
      <c r="H606">
        <v>0</v>
      </c>
      <c r="I606" s="78">
        <v>6953</v>
      </c>
      <c r="J606">
        <v>201206</v>
      </c>
      <c r="K606" s="78">
        <v>6953</v>
      </c>
      <c r="L606" s="77">
        <f t="shared" si="62"/>
        <v>-46.649999999999636</v>
      </c>
      <c r="M606" s="78">
        <v>11056</v>
      </c>
      <c r="N606" s="78">
        <v>153.25954999999999</v>
      </c>
      <c r="O606" s="78">
        <v>3453</v>
      </c>
      <c r="P606" s="78">
        <v>11.927709999999999</v>
      </c>
      <c r="Q606" s="144">
        <v>11919.25</v>
      </c>
      <c r="R606" s="78">
        <v>-730</v>
      </c>
      <c r="S606" s="78">
        <v>-6345</v>
      </c>
      <c r="T606" s="78">
        <v>-1633</v>
      </c>
      <c r="U606" s="78">
        <v>36696</v>
      </c>
      <c r="V606" s="219">
        <v>4.4500763025942885E-2</v>
      </c>
      <c r="W606" s="78">
        <v>7244</v>
      </c>
      <c r="X606" s="78">
        <v>14451</v>
      </c>
      <c r="Y606" s="78">
        <v>7388</v>
      </c>
      <c r="Z606" s="78">
        <v>16082</v>
      </c>
      <c r="AA606" s="78">
        <v>91.3</v>
      </c>
      <c r="AB606" s="78">
        <v>104.24</v>
      </c>
      <c r="AC606" s="78">
        <v>128511</v>
      </c>
      <c r="AD606" s="104">
        <v>1.6827099999999999</v>
      </c>
      <c r="AE606" s="78">
        <v>166682</v>
      </c>
      <c r="AF606" s="104">
        <v>7.5272500000000004</v>
      </c>
      <c r="AG606" s="78">
        <v>-67133</v>
      </c>
      <c r="AH606" s="104">
        <v>-0.27910000000000001</v>
      </c>
      <c r="AI606" s="78">
        <v>-89302</v>
      </c>
      <c r="AJ606" s="104">
        <v>-6.4412000000000003</v>
      </c>
      <c r="AK606" s="78">
        <v>7300</v>
      </c>
      <c r="AL606" s="78">
        <v>7000</v>
      </c>
      <c r="AM606" s="8">
        <v>7000</v>
      </c>
      <c r="AN606" s="78">
        <v>262</v>
      </c>
      <c r="AO606" s="78">
        <v>7700</v>
      </c>
      <c r="AP606" s="78">
        <v>6600</v>
      </c>
      <c r="AQ606" s="78">
        <v>6800</v>
      </c>
      <c r="AR606" s="78">
        <v>474</v>
      </c>
      <c r="AS606" s="78">
        <v>0</v>
      </c>
      <c r="AT606" s="78">
        <v>0</v>
      </c>
      <c r="AU606" s="78">
        <v>0</v>
      </c>
      <c r="AV606" s="78">
        <v>0</v>
      </c>
      <c r="AW606" s="77">
        <v>27.38</v>
      </c>
      <c r="AX606" s="144">
        <f t="shared" si="57"/>
        <v>0.93</v>
      </c>
      <c r="AY606" s="144">
        <f t="shared" si="58"/>
        <v>0.95</v>
      </c>
      <c r="AZ606" s="144">
        <f t="shared" si="59"/>
        <v>0.93</v>
      </c>
      <c r="BA606" s="54">
        <f t="shared" si="60"/>
        <v>29.532668809672515</v>
      </c>
      <c r="BB606" s="54">
        <f t="shared" si="61"/>
        <v>17.904331190327483</v>
      </c>
    </row>
    <row r="607" spans="1:54" x14ac:dyDescent="0.25">
      <c r="A607" s="3">
        <v>41071</v>
      </c>
      <c r="B607" s="77">
        <v>7120.23</v>
      </c>
      <c r="C607" s="77">
        <v>662.06525999999997</v>
      </c>
      <c r="D607" s="77">
        <v>10.274800000000001</v>
      </c>
      <c r="E607" s="77">
        <f t="shared" si="63"/>
        <v>-813.66279999999995</v>
      </c>
      <c r="F607" s="77">
        <v>1.3840000000000001</v>
      </c>
      <c r="G607" s="77">
        <v>5.6875</v>
      </c>
      <c r="H607">
        <v>0</v>
      </c>
      <c r="I607" s="78">
        <v>7093</v>
      </c>
      <c r="J607">
        <v>201206</v>
      </c>
      <c r="K607" s="78">
        <v>7093</v>
      </c>
      <c r="L607" s="77">
        <f t="shared" si="62"/>
        <v>-27.229999999999563</v>
      </c>
      <c r="M607" s="78">
        <v>9324</v>
      </c>
      <c r="N607" s="78">
        <v>131.57909000000001</v>
      </c>
      <c r="O607" s="78">
        <v>3574</v>
      </c>
      <c r="P607" s="78">
        <v>12.56453</v>
      </c>
      <c r="Q607" s="144">
        <v>10217.5</v>
      </c>
      <c r="R607" s="78">
        <v>-698</v>
      </c>
      <c r="S607" s="78">
        <v>-3164</v>
      </c>
      <c r="T607" s="78">
        <v>-159</v>
      </c>
      <c r="U607" s="78">
        <v>32621</v>
      </c>
      <c r="V607" s="219">
        <v>4.8741608166518501E-3</v>
      </c>
      <c r="W607" s="78">
        <v>8654</v>
      </c>
      <c r="X607" s="78">
        <v>15419</v>
      </c>
      <c r="Y607" s="78">
        <v>7453</v>
      </c>
      <c r="Z607" s="78">
        <v>14125</v>
      </c>
      <c r="AA607" s="78">
        <v>110.89</v>
      </c>
      <c r="AB607" s="78">
        <v>105.16</v>
      </c>
      <c r="AC607" s="78">
        <v>138474</v>
      </c>
      <c r="AD607" s="104">
        <v>2.4671699999999999</v>
      </c>
      <c r="AE607" s="78">
        <v>165923</v>
      </c>
      <c r="AF607" s="104">
        <v>5.5890199999999997</v>
      </c>
      <c r="AG607" s="78">
        <v>-78552</v>
      </c>
      <c r="AH607" s="104">
        <v>-0.77798</v>
      </c>
      <c r="AI607" s="78">
        <v>-86847</v>
      </c>
      <c r="AJ607" s="104">
        <v>-4.0965999999999996</v>
      </c>
      <c r="AK607" s="78">
        <v>7300</v>
      </c>
      <c r="AL607" s="78">
        <v>7000</v>
      </c>
      <c r="AM607" s="8">
        <v>7100</v>
      </c>
      <c r="AN607" s="78">
        <v>220</v>
      </c>
      <c r="AO607" s="78">
        <v>7700</v>
      </c>
      <c r="AP607" s="78">
        <v>6600</v>
      </c>
      <c r="AQ607" s="78">
        <v>7000</v>
      </c>
      <c r="AR607" s="78">
        <v>419</v>
      </c>
      <c r="AS607" s="78">
        <v>0</v>
      </c>
      <c r="AT607" s="78">
        <v>0</v>
      </c>
      <c r="AU607" s="78">
        <v>0</v>
      </c>
      <c r="AV607" s="78">
        <v>0</v>
      </c>
      <c r="AW607" s="77">
        <v>25.82</v>
      </c>
      <c r="AX607" s="144">
        <f t="shared" si="57"/>
        <v>0.79</v>
      </c>
      <c r="AY607" s="144">
        <f t="shared" si="58"/>
        <v>0.87</v>
      </c>
      <c r="AZ607" s="144">
        <f t="shared" si="59"/>
        <v>0.9</v>
      </c>
      <c r="BA607" s="54">
        <f t="shared" si="60"/>
        <v>29.529838628916107</v>
      </c>
      <c r="BB607" s="54">
        <f t="shared" si="61"/>
        <v>18.565161371083885</v>
      </c>
    </row>
    <row r="608" spans="1:54" x14ac:dyDescent="0.25">
      <c r="A608" s="3">
        <v>41072</v>
      </c>
      <c r="B608" s="77">
        <v>7072.08</v>
      </c>
      <c r="C608" s="77">
        <v>477.98543000000001</v>
      </c>
      <c r="D608" s="77">
        <v>-31.438200000000002</v>
      </c>
      <c r="E608" s="77">
        <f t="shared" si="63"/>
        <v>-781.93619999999999</v>
      </c>
      <c r="F608" s="77">
        <v>1.8349000000000002</v>
      </c>
      <c r="G608" s="77">
        <v>-1.9752000000000001</v>
      </c>
      <c r="H608">
        <v>0</v>
      </c>
      <c r="I608" s="78">
        <v>7019</v>
      </c>
      <c r="J608">
        <v>201206</v>
      </c>
      <c r="K608" s="78">
        <v>7019</v>
      </c>
      <c r="L608" s="77">
        <f t="shared" si="62"/>
        <v>-53.079999999999927</v>
      </c>
      <c r="M608" s="78">
        <v>11221</v>
      </c>
      <c r="N608" s="78">
        <v>156.78743</v>
      </c>
      <c r="O608" s="78">
        <v>3585</v>
      </c>
      <c r="P608" s="78">
        <v>12.477270000000001</v>
      </c>
      <c r="Q608" s="144">
        <v>12117.25</v>
      </c>
      <c r="R608" s="78">
        <v>-395</v>
      </c>
      <c r="S608" s="78">
        <v>-4843</v>
      </c>
      <c r="T608" s="78">
        <v>-968</v>
      </c>
      <c r="U608" s="78">
        <v>33423</v>
      </c>
      <c r="V608" s="219">
        <v>2.8962091972593723E-2</v>
      </c>
      <c r="W608" s="78">
        <v>9119</v>
      </c>
      <c r="X608" s="78">
        <v>16695</v>
      </c>
      <c r="Y608" s="78">
        <v>8047</v>
      </c>
      <c r="Z608" s="78">
        <v>15537</v>
      </c>
      <c r="AA608" s="78">
        <v>102.68</v>
      </c>
      <c r="AB608" s="78">
        <v>102.59</v>
      </c>
      <c r="AC608" s="78">
        <v>141074</v>
      </c>
      <c r="AD608" s="104">
        <v>1.91289</v>
      </c>
      <c r="AE608" s="78">
        <v>168196</v>
      </c>
      <c r="AF608" s="104">
        <v>6.2833199999999998</v>
      </c>
      <c r="AG608" s="78">
        <v>-87144</v>
      </c>
      <c r="AH608" s="104">
        <v>-0.74363000000000001</v>
      </c>
      <c r="AI608" s="78">
        <v>-82803</v>
      </c>
      <c r="AJ608" s="104">
        <v>-4.80307</v>
      </c>
      <c r="AK608" s="78">
        <v>7300</v>
      </c>
      <c r="AL608" s="78">
        <v>7000</v>
      </c>
      <c r="AM608" s="8">
        <v>7000</v>
      </c>
      <c r="AN608" s="78">
        <v>221</v>
      </c>
      <c r="AO608" s="78">
        <v>7700</v>
      </c>
      <c r="AP608" s="78">
        <v>6600</v>
      </c>
      <c r="AQ608" s="78">
        <v>6900</v>
      </c>
      <c r="AR608" s="78">
        <v>436</v>
      </c>
      <c r="AS608" s="78">
        <v>0</v>
      </c>
      <c r="AT608" s="78">
        <v>0</v>
      </c>
      <c r="AU608" s="78">
        <v>0</v>
      </c>
      <c r="AV608" s="78">
        <v>0</v>
      </c>
      <c r="AW608" s="77">
        <v>26.78</v>
      </c>
      <c r="AX608" s="144">
        <f t="shared" si="57"/>
        <v>0.86</v>
      </c>
      <c r="AY608" s="144">
        <f t="shared" si="58"/>
        <v>0.91</v>
      </c>
      <c r="AZ608" s="144">
        <f t="shared" si="59"/>
        <v>0.93</v>
      </c>
      <c r="BA608" s="54">
        <f t="shared" si="60"/>
        <v>29.60789786987597</v>
      </c>
      <c r="BB608" s="54">
        <f t="shared" si="61"/>
        <v>19.196102130124025</v>
      </c>
    </row>
    <row r="609" spans="1:54" x14ac:dyDescent="0.25">
      <c r="A609" s="3">
        <v>41073</v>
      </c>
      <c r="B609" s="77">
        <v>7088.83</v>
      </c>
      <c r="C609" s="77">
        <v>516.84236999999996</v>
      </c>
      <c r="D609" s="77">
        <v>-23.439899999999998</v>
      </c>
      <c r="E609" s="77">
        <f t="shared" si="63"/>
        <v>-687.4683</v>
      </c>
      <c r="F609" s="77">
        <v>5.4907000000000004</v>
      </c>
      <c r="G609" s="77">
        <v>-7.5199999999999989E-2</v>
      </c>
      <c r="H609">
        <v>0</v>
      </c>
      <c r="I609" s="78">
        <v>7050</v>
      </c>
      <c r="J609">
        <v>201206</v>
      </c>
      <c r="K609" s="78">
        <v>7050</v>
      </c>
      <c r="L609" s="77">
        <f t="shared" si="62"/>
        <v>-38.829999999999927</v>
      </c>
      <c r="M609" s="78">
        <v>10400</v>
      </c>
      <c r="N609" s="78">
        <v>145.78640999999999</v>
      </c>
      <c r="O609" s="78">
        <v>3286</v>
      </c>
      <c r="P609" s="78">
        <v>11.467599999999999</v>
      </c>
      <c r="Q609" s="144">
        <v>11221.5</v>
      </c>
      <c r="R609" s="78">
        <v>-337</v>
      </c>
      <c r="S609" s="78">
        <v>-3091</v>
      </c>
      <c r="T609" s="78">
        <v>-287</v>
      </c>
      <c r="U609" s="78">
        <v>33717</v>
      </c>
      <c r="V609" s="219">
        <v>8.5120265741317428E-3</v>
      </c>
      <c r="W609" s="78">
        <v>8894</v>
      </c>
      <c r="X609" s="78">
        <v>16171</v>
      </c>
      <c r="Y609" s="78">
        <v>7500</v>
      </c>
      <c r="Z609" s="78">
        <v>14835</v>
      </c>
      <c r="AA609" s="78">
        <v>83.28</v>
      </c>
      <c r="AB609" s="78">
        <v>104.8</v>
      </c>
      <c r="AC609" s="78">
        <v>136485</v>
      </c>
      <c r="AD609" s="104">
        <v>2.0665200000000001</v>
      </c>
      <c r="AE609" s="78">
        <v>163436</v>
      </c>
      <c r="AF609" s="104">
        <v>6.0162399999999998</v>
      </c>
      <c r="AG609" s="78">
        <v>-74440</v>
      </c>
      <c r="AH609" s="104">
        <v>-0.67288999999999999</v>
      </c>
      <c r="AI609" s="78">
        <v>-74236</v>
      </c>
      <c r="AJ609" s="104">
        <v>-4.5579400000000003</v>
      </c>
      <c r="AK609" s="78">
        <v>7300</v>
      </c>
      <c r="AL609" s="78">
        <v>7000</v>
      </c>
      <c r="AM609" s="8">
        <v>7000</v>
      </c>
      <c r="AN609" s="78">
        <v>228</v>
      </c>
      <c r="AO609" s="78">
        <v>7500</v>
      </c>
      <c r="AP609" s="78">
        <v>6600</v>
      </c>
      <c r="AQ609" s="78">
        <v>6900</v>
      </c>
      <c r="AR609" s="78">
        <v>432</v>
      </c>
      <c r="AS609" s="78">
        <v>0</v>
      </c>
      <c r="AT609" s="78">
        <v>0</v>
      </c>
      <c r="AU609" s="78">
        <v>0</v>
      </c>
      <c r="AV609" s="78">
        <v>0</v>
      </c>
      <c r="AW609" s="77">
        <v>26.68</v>
      </c>
      <c r="AX609" s="144">
        <f t="shared" si="57"/>
        <v>0.82</v>
      </c>
      <c r="AY609" s="144">
        <f t="shared" si="58"/>
        <v>0.89</v>
      </c>
      <c r="AZ609" s="144">
        <f t="shared" si="59"/>
        <v>0.93</v>
      </c>
      <c r="BA609" s="54">
        <f t="shared" si="60"/>
        <v>29.74167206335277</v>
      </c>
      <c r="BB609" s="54">
        <f t="shared" si="61"/>
        <v>19.61632793664722</v>
      </c>
    </row>
    <row r="610" spans="1:54" x14ac:dyDescent="0.25">
      <c r="A610" s="3">
        <v>41074</v>
      </c>
      <c r="B610" s="77">
        <v>7075.1</v>
      </c>
      <c r="C610" s="77">
        <v>506.57488000000001</v>
      </c>
      <c r="D610" s="77">
        <v>-28.421100000000003</v>
      </c>
      <c r="E610" s="77">
        <f t="shared" si="63"/>
        <v>-722.71699999999998</v>
      </c>
      <c r="F610" s="77">
        <v>3.0477999999999996</v>
      </c>
      <c r="G610" s="77">
        <v>5.9744000000000002</v>
      </c>
      <c r="H610">
        <v>0</v>
      </c>
      <c r="I610" s="78">
        <v>7067</v>
      </c>
      <c r="J610">
        <v>201206</v>
      </c>
      <c r="K610" s="78">
        <v>7067</v>
      </c>
      <c r="L610" s="77">
        <f t="shared" si="62"/>
        <v>-8.1000000000003638</v>
      </c>
      <c r="M610" s="78">
        <v>11008</v>
      </c>
      <c r="N610" s="78">
        <v>154.62184999999999</v>
      </c>
      <c r="O610" s="78">
        <v>3462</v>
      </c>
      <c r="P610" s="78">
        <v>12.09225</v>
      </c>
      <c r="Q610" s="144">
        <v>11873.5</v>
      </c>
      <c r="R610" s="78">
        <v>-307</v>
      </c>
      <c r="S610" s="78">
        <v>-3662</v>
      </c>
      <c r="T610" s="78">
        <v>245</v>
      </c>
      <c r="U610" s="78">
        <v>34764</v>
      </c>
      <c r="V610" s="219">
        <v>-7.0475204234265332E-3</v>
      </c>
      <c r="W610" s="78">
        <v>10680</v>
      </c>
      <c r="X610" s="78">
        <v>17861</v>
      </c>
      <c r="Y610" s="78">
        <v>7303</v>
      </c>
      <c r="Z610" s="78">
        <v>15296</v>
      </c>
      <c r="AA610" s="78">
        <v>96.4</v>
      </c>
      <c r="AB610" s="78">
        <v>104.22</v>
      </c>
      <c r="AC610" s="78">
        <v>141384</v>
      </c>
      <c r="AD610" s="104">
        <v>2.0484300000000002</v>
      </c>
      <c r="AE610" s="78">
        <v>165657</v>
      </c>
      <c r="AF610" s="104">
        <v>5.8482700000000003</v>
      </c>
      <c r="AG610" s="78">
        <v>-79737</v>
      </c>
      <c r="AH610" s="104">
        <v>-0.62663000000000002</v>
      </c>
      <c r="AI610" s="78">
        <v>-74704</v>
      </c>
      <c r="AJ610" s="104">
        <v>-4.31412</v>
      </c>
      <c r="AK610" s="78">
        <v>7300</v>
      </c>
      <c r="AL610" s="78">
        <v>7000</v>
      </c>
      <c r="AM610" s="8">
        <v>7100</v>
      </c>
      <c r="AN610" s="78">
        <v>211</v>
      </c>
      <c r="AO610" s="78">
        <v>7500</v>
      </c>
      <c r="AP610" s="78">
        <v>6600</v>
      </c>
      <c r="AQ610" s="78">
        <v>6900</v>
      </c>
      <c r="AR610" s="78">
        <v>444</v>
      </c>
      <c r="AS610" s="78">
        <v>0</v>
      </c>
      <c r="AT610" s="78">
        <v>0</v>
      </c>
      <c r="AU610" s="78">
        <v>0</v>
      </c>
      <c r="AV610" s="78">
        <v>0</v>
      </c>
      <c r="AW610" s="77">
        <v>27.47</v>
      </c>
      <c r="AX610" s="144">
        <f t="shared" si="57"/>
        <v>0.93</v>
      </c>
      <c r="AY610" s="144">
        <f t="shared" si="58"/>
        <v>0.95</v>
      </c>
      <c r="AZ610" s="144">
        <f t="shared" si="59"/>
        <v>0.97</v>
      </c>
      <c r="BA610" s="54">
        <f t="shared" si="60"/>
        <v>29.879294187692189</v>
      </c>
      <c r="BB610" s="54">
        <f t="shared" si="61"/>
        <v>20.141705812307805</v>
      </c>
    </row>
    <row r="611" spans="1:54" x14ac:dyDescent="0.25">
      <c r="A611" s="3">
        <v>41075</v>
      </c>
      <c r="B611" s="77">
        <v>7155.83</v>
      </c>
      <c r="C611" s="77">
        <v>972.61971000000005</v>
      </c>
      <c r="D611" s="77">
        <v>9.3073999999999995</v>
      </c>
      <c r="E611" s="77">
        <f t="shared" si="63"/>
        <v>-579.27229999999986</v>
      </c>
      <c r="F611" s="77">
        <v>8.2889999999999997</v>
      </c>
      <c r="G611" s="77">
        <v>13.193599999999998</v>
      </c>
      <c r="H611">
        <v>0</v>
      </c>
      <c r="I611" s="78">
        <v>7158</v>
      </c>
      <c r="J611">
        <v>201206</v>
      </c>
      <c r="K611" s="78">
        <v>7158</v>
      </c>
      <c r="L611" s="77">
        <f t="shared" si="62"/>
        <v>2.1700000000000728</v>
      </c>
      <c r="M611" s="78">
        <v>12952</v>
      </c>
      <c r="N611" s="78">
        <v>184.20979</v>
      </c>
      <c r="O611" s="78">
        <v>4262</v>
      </c>
      <c r="P611" s="78">
        <v>15.082229999999999</v>
      </c>
      <c r="Q611" s="144">
        <v>14017.5</v>
      </c>
      <c r="R611" s="78">
        <v>-206</v>
      </c>
      <c r="S611" s="78">
        <v>-1385</v>
      </c>
      <c r="T611" s="78">
        <v>971</v>
      </c>
      <c r="U611" s="78">
        <v>35783</v>
      </c>
      <c r="V611" s="219">
        <v>-2.7135790738618899E-2</v>
      </c>
      <c r="W611" s="78">
        <v>10504</v>
      </c>
      <c r="X611" s="78">
        <v>15041</v>
      </c>
      <c r="Y611" s="78">
        <v>8020</v>
      </c>
      <c r="Z611" s="78">
        <v>15691</v>
      </c>
      <c r="AA611" s="78">
        <v>114.11</v>
      </c>
      <c r="AB611" s="78">
        <v>107.43</v>
      </c>
      <c r="AC611" s="78">
        <v>144381</v>
      </c>
      <c r="AD611" s="104">
        <v>2.6745399999999999</v>
      </c>
      <c r="AE611" s="78">
        <v>177525</v>
      </c>
      <c r="AF611" s="104">
        <v>4.9406499999999998</v>
      </c>
      <c r="AG611" s="78">
        <v>-87368</v>
      </c>
      <c r="AH611" s="104">
        <v>-1.06213</v>
      </c>
      <c r="AI611" s="78">
        <v>-101258</v>
      </c>
      <c r="AJ611" s="104">
        <v>-3.4284500000000002</v>
      </c>
      <c r="AK611" s="78">
        <v>7300</v>
      </c>
      <c r="AL611" s="78">
        <v>7000</v>
      </c>
      <c r="AM611" s="8">
        <v>7200</v>
      </c>
      <c r="AN611" s="78">
        <v>180</v>
      </c>
      <c r="AO611" s="78">
        <v>7300</v>
      </c>
      <c r="AP611" s="78">
        <v>6600</v>
      </c>
      <c r="AQ611" s="78">
        <v>7000</v>
      </c>
      <c r="AR611" s="78">
        <v>423</v>
      </c>
      <c r="AS611" s="78">
        <v>0</v>
      </c>
      <c r="AT611" s="78">
        <v>0</v>
      </c>
      <c r="AU611" s="78">
        <v>0</v>
      </c>
      <c r="AV611" s="78">
        <v>0</v>
      </c>
      <c r="AW611" s="77">
        <v>26.54</v>
      </c>
      <c r="AX611" s="144">
        <f t="shared" si="57"/>
        <v>0.75</v>
      </c>
      <c r="AY611" s="144">
        <f t="shared" si="58"/>
        <v>0.85</v>
      </c>
      <c r="AZ611" s="144">
        <f t="shared" si="59"/>
        <v>0.92</v>
      </c>
      <c r="BA611" s="54">
        <f t="shared" si="60"/>
        <v>29.929737105165533</v>
      </c>
      <c r="BB611" s="54">
        <f t="shared" si="61"/>
        <v>20.139262894834456</v>
      </c>
    </row>
    <row r="612" spans="1:54" x14ac:dyDescent="0.25">
      <c r="A612" s="3">
        <v>41078</v>
      </c>
      <c r="B612" s="77">
        <v>7281.5</v>
      </c>
      <c r="C612" s="77">
        <v>845.97973999999999</v>
      </c>
      <c r="D612" s="77">
        <v>67.500200000000007</v>
      </c>
      <c r="E612" s="77">
        <f t="shared" si="63"/>
        <v>-488.29729999999989</v>
      </c>
      <c r="F612" s="77">
        <v>10.4657</v>
      </c>
      <c r="G612" s="77">
        <v>12.3118</v>
      </c>
      <c r="H612">
        <v>0</v>
      </c>
      <c r="I612" s="78">
        <v>7264</v>
      </c>
      <c r="J612">
        <v>201206</v>
      </c>
      <c r="K612" s="78">
        <v>7264</v>
      </c>
      <c r="L612" s="77">
        <f t="shared" si="62"/>
        <v>-17.5</v>
      </c>
      <c r="M612" s="78">
        <v>9847</v>
      </c>
      <c r="N612" s="78">
        <v>141.69299000000001</v>
      </c>
      <c r="O612" s="78">
        <v>3234</v>
      </c>
      <c r="P612" s="78">
        <v>11.58662</v>
      </c>
      <c r="Q612" s="144">
        <v>10655.5</v>
      </c>
      <c r="R612" s="78">
        <v>153</v>
      </c>
      <c r="S612" s="78">
        <v>-1482</v>
      </c>
      <c r="T612" s="78">
        <v>479</v>
      </c>
      <c r="U612" s="78">
        <v>34730</v>
      </c>
      <c r="V612" s="219">
        <v>-1.3792110567232939E-2</v>
      </c>
      <c r="W612" s="78">
        <v>8624</v>
      </c>
      <c r="X612" s="78">
        <v>12679</v>
      </c>
      <c r="Y612" s="78">
        <v>6056</v>
      </c>
      <c r="Z612" s="78">
        <v>11693</v>
      </c>
      <c r="AA612" s="78">
        <v>98.9</v>
      </c>
      <c r="AB612" s="78">
        <v>114.49</v>
      </c>
      <c r="AC612" s="78">
        <v>152587</v>
      </c>
      <c r="AD612" s="104">
        <v>3.11388</v>
      </c>
      <c r="AE612" s="78">
        <v>182320</v>
      </c>
      <c r="AF612" s="104">
        <v>3.9091499999999999</v>
      </c>
      <c r="AG612" s="78">
        <v>-83870</v>
      </c>
      <c r="AH612" s="104">
        <v>-0.92820999999999998</v>
      </c>
      <c r="AI612" s="78">
        <v>-127039</v>
      </c>
      <c r="AJ612" s="104">
        <v>-2.5973600000000001</v>
      </c>
      <c r="AK612" s="78">
        <v>7400</v>
      </c>
      <c r="AL612" s="78">
        <v>7000</v>
      </c>
      <c r="AM612" s="8">
        <v>7300</v>
      </c>
      <c r="AN612" s="78">
        <v>96.5</v>
      </c>
      <c r="AO612" s="78">
        <v>7600</v>
      </c>
      <c r="AP612" s="78">
        <v>6600</v>
      </c>
      <c r="AQ612" s="78">
        <v>7100</v>
      </c>
      <c r="AR612" s="78">
        <v>351</v>
      </c>
      <c r="AS612" s="78">
        <v>0</v>
      </c>
      <c r="AT612" s="78">
        <v>0</v>
      </c>
      <c r="AU612" s="78">
        <v>0</v>
      </c>
      <c r="AV612" s="78">
        <v>0</v>
      </c>
      <c r="AW612" s="77">
        <v>22.9</v>
      </c>
      <c r="AX612" s="144">
        <f t="shared" si="57"/>
        <v>0.48</v>
      </c>
      <c r="AY612" s="144">
        <f t="shared" si="58"/>
        <v>0.69</v>
      </c>
      <c r="AZ612" s="144">
        <f t="shared" si="59"/>
        <v>0.84</v>
      </c>
      <c r="BA612" s="54">
        <f t="shared" si="60"/>
        <v>29.94507708520424</v>
      </c>
      <c r="BB612" s="54">
        <f t="shared" si="61"/>
        <v>19.992922914795756</v>
      </c>
    </row>
    <row r="613" spans="1:54" x14ac:dyDescent="0.25">
      <c r="A613" s="3">
        <v>41079</v>
      </c>
      <c r="B613" s="77">
        <v>7273.13</v>
      </c>
      <c r="C613" s="77">
        <v>590.76224999999999</v>
      </c>
      <c r="D613" s="77">
        <v>35.951100000000004</v>
      </c>
      <c r="E613" s="77">
        <f t="shared" si="63"/>
        <v>-423.37329999999992</v>
      </c>
      <c r="F613" s="77">
        <v>-1.6703000000000001</v>
      </c>
      <c r="G613" s="77">
        <v>2.9320999999999997</v>
      </c>
      <c r="H613">
        <v>0</v>
      </c>
      <c r="I613" s="78">
        <v>7267</v>
      </c>
      <c r="J613">
        <v>201206</v>
      </c>
      <c r="K613" s="78">
        <v>7267</v>
      </c>
      <c r="L613" s="77">
        <f t="shared" si="62"/>
        <v>-6.1300000000001091</v>
      </c>
      <c r="M613" s="78">
        <v>8478</v>
      </c>
      <c r="N613" s="78">
        <v>121.26881</v>
      </c>
      <c r="O613" s="78">
        <v>1959</v>
      </c>
      <c r="P613" s="78">
        <v>7.0544599999999997</v>
      </c>
      <c r="Q613" s="144">
        <v>8967.75</v>
      </c>
      <c r="R613" s="78">
        <v>199</v>
      </c>
      <c r="S613" s="78">
        <v>568</v>
      </c>
      <c r="T613" s="78">
        <v>218</v>
      </c>
      <c r="U613" s="78">
        <v>35272</v>
      </c>
      <c r="V613" s="219">
        <v>-6.1805398049444319E-3</v>
      </c>
      <c r="W613" s="78">
        <v>6142</v>
      </c>
      <c r="X613" s="78">
        <v>12155</v>
      </c>
      <c r="Y613" s="78">
        <v>5311</v>
      </c>
      <c r="Z613" s="78">
        <v>11651</v>
      </c>
      <c r="AA613" s="78">
        <v>100.21</v>
      </c>
      <c r="AB613" s="78">
        <v>114.45</v>
      </c>
      <c r="AC613" s="78">
        <v>150319</v>
      </c>
      <c r="AD613" s="104">
        <v>2.7697799999999999</v>
      </c>
      <c r="AE613" s="78">
        <v>174083</v>
      </c>
      <c r="AF613" s="104">
        <v>3.5220500000000001</v>
      </c>
      <c r="AG613" s="78">
        <v>-89201</v>
      </c>
      <c r="AH613" s="104">
        <v>-1.1521600000000001</v>
      </c>
      <c r="AI613" s="78">
        <v>-102310</v>
      </c>
      <c r="AJ613" s="104">
        <v>-2.2491699999999999</v>
      </c>
      <c r="AK613" s="78">
        <v>7400</v>
      </c>
      <c r="AL613" s="78">
        <v>7000</v>
      </c>
      <c r="AM613" s="8">
        <v>7300</v>
      </c>
      <c r="AN613" s="78">
        <v>80.5</v>
      </c>
      <c r="AO613" s="78">
        <v>7600</v>
      </c>
      <c r="AP613" s="78">
        <v>6600</v>
      </c>
      <c r="AQ613" s="78">
        <v>7100</v>
      </c>
      <c r="AR613" s="78">
        <v>326</v>
      </c>
      <c r="AS613" s="78">
        <v>0</v>
      </c>
      <c r="AT613" s="78">
        <v>0</v>
      </c>
      <c r="AU613" s="78">
        <v>0</v>
      </c>
      <c r="AV613" s="78">
        <v>0</v>
      </c>
      <c r="AW613" s="77">
        <v>22.21</v>
      </c>
      <c r="AX613" s="144">
        <f t="shared" si="57"/>
        <v>0.31</v>
      </c>
      <c r="AY613" s="144">
        <f t="shared" si="58"/>
        <v>0.59</v>
      </c>
      <c r="AZ613" s="144">
        <f t="shared" si="59"/>
        <v>0.79</v>
      </c>
      <c r="BA613" s="54">
        <f t="shared" si="60"/>
        <v>29.854142843369722</v>
      </c>
      <c r="BB613" s="54">
        <f t="shared" si="61"/>
        <v>20.183857156630275</v>
      </c>
    </row>
    <row r="614" spans="1:54" x14ac:dyDescent="0.25">
      <c r="A614" s="3">
        <v>41080</v>
      </c>
      <c r="B614" s="77">
        <v>7334.63</v>
      </c>
      <c r="C614" s="77">
        <v>769.01017999999999</v>
      </c>
      <c r="D614" s="77">
        <v>81.678799999999995</v>
      </c>
      <c r="E614" s="77">
        <f t="shared" si="63"/>
        <v>-260.23500000000001</v>
      </c>
      <c r="F614" s="77">
        <v>-2.2156000000000002</v>
      </c>
      <c r="G614" s="77">
        <v>6.2017999999999995</v>
      </c>
      <c r="H614" t="s">
        <v>1635</v>
      </c>
      <c r="I614" s="78">
        <v>7311</v>
      </c>
      <c r="J614">
        <v>201207</v>
      </c>
      <c r="K614" s="78">
        <v>7166</v>
      </c>
      <c r="L614" s="77">
        <f t="shared" si="62"/>
        <v>-168.63000000000011</v>
      </c>
      <c r="M614" s="78">
        <v>8488</v>
      </c>
      <c r="N614" s="78">
        <v>121.47693</v>
      </c>
      <c r="O614" s="78">
        <v>5144</v>
      </c>
      <c r="P614" s="78">
        <v>18.41132</v>
      </c>
      <c r="Q614" s="144">
        <v>9774</v>
      </c>
      <c r="R614" s="78">
        <v>426</v>
      </c>
      <c r="S614" s="78">
        <v>-1825</v>
      </c>
      <c r="T614" s="78">
        <v>3085</v>
      </c>
      <c r="U614" s="78">
        <v>21321</v>
      </c>
      <c r="V614" s="219">
        <v>-0.14469302565545705</v>
      </c>
      <c r="W614" s="78">
        <v>5457</v>
      </c>
      <c r="X614" s="78">
        <v>9831</v>
      </c>
      <c r="Y614" s="78">
        <v>5153</v>
      </c>
      <c r="Z614" s="78">
        <v>9419</v>
      </c>
      <c r="AA614" s="78">
        <v>77.89</v>
      </c>
      <c r="AB614" s="78">
        <v>123.48</v>
      </c>
      <c r="AC614" s="78">
        <v>42642</v>
      </c>
      <c r="AD614" s="104">
        <v>0.95284000000000002</v>
      </c>
      <c r="AE614" s="78">
        <v>45130</v>
      </c>
      <c r="AF614" s="104">
        <v>1.6095999999999999</v>
      </c>
      <c r="AG614" s="78">
        <v>-19720</v>
      </c>
      <c r="AH614" s="104">
        <v>-3.015E-2</v>
      </c>
      <c r="AI614" s="78">
        <v>2366</v>
      </c>
      <c r="AJ614" s="104">
        <v>-0.51019000000000003</v>
      </c>
      <c r="AK614" s="78">
        <v>7600</v>
      </c>
      <c r="AL614" s="78">
        <v>6600</v>
      </c>
      <c r="AM614" s="8">
        <v>7200</v>
      </c>
      <c r="AN614" s="78">
        <v>308</v>
      </c>
      <c r="AO614" s="78">
        <v>8200</v>
      </c>
      <c r="AP614" s="78">
        <v>5400</v>
      </c>
      <c r="AQ614" s="78">
        <v>7000</v>
      </c>
      <c r="AR614" s="78">
        <v>594</v>
      </c>
      <c r="AS614" s="78">
        <v>0</v>
      </c>
      <c r="AT614" s="78">
        <v>0</v>
      </c>
      <c r="AU614" s="78">
        <v>0</v>
      </c>
      <c r="AV614" s="78">
        <v>0</v>
      </c>
      <c r="AW614" s="77">
        <v>21.59</v>
      </c>
      <c r="AX614" s="144">
        <f t="shared" si="57"/>
        <v>0.27</v>
      </c>
      <c r="AY614" s="144">
        <f t="shared" si="58"/>
        <v>0.56999999999999995</v>
      </c>
      <c r="AZ614" s="144">
        <f t="shared" si="59"/>
        <v>0.78</v>
      </c>
      <c r="BA614" s="54">
        <f t="shared" si="60"/>
        <v>29.948407841298689</v>
      </c>
      <c r="BB614" s="54">
        <f t="shared" si="61"/>
        <v>19.940592158701307</v>
      </c>
    </row>
    <row r="615" spans="1:54" x14ac:dyDescent="0.25">
      <c r="A615" s="3">
        <v>41081</v>
      </c>
      <c r="B615" s="77">
        <v>7279.05</v>
      </c>
      <c r="C615" s="77">
        <v>627.54462999999998</v>
      </c>
      <c r="D615" s="77">
        <v>-33.572299999999998</v>
      </c>
      <c r="E615" s="77">
        <f t="shared" si="63"/>
        <v>-280.06150000000008</v>
      </c>
      <c r="F615" s="77">
        <v>1.367</v>
      </c>
      <c r="G615" s="77">
        <v>-3.1957</v>
      </c>
      <c r="H615">
        <v>0</v>
      </c>
      <c r="I615" s="78">
        <v>7116</v>
      </c>
      <c r="J615">
        <v>201207</v>
      </c>
      <c r="K615" s="78">
        <v>7116</v>
      </c>
      <c r="L615" s="77">
        <f t="shared" si="62"/>
        <v>-163.05000000000018</v>
      </c>
      <c r="M615" s="78">
        <v>6839</v>
      </c>
      <c r="N615" s="78">
        <v>97.151139999999998</v>
      </c>
      <c r="O615" s="78">
        <v>4609</v>
      </c>
      <c r="P615" s="78">
        <v>16.396439999999998</v>
      </c>
      <c r="Q615" s="144">
        <v>7991.25</v>
      </c>
      <c r="R615" s="78">
        <v>393</v>
      </c>
      <c r="S615" s="78">
        <v>-1079</v>
      </c>
      <c r="T615" s="78">
        <v>2076</v>
      </c>
      <c r="U615" s="78">
        <v>26523</v>
      </c>
      <c r="V615" s="219">
        <v>-7.8271688722995142E-2</v>
      </c>
      <c r="W615" s="78">
        <v>6687</v>
      </c>
      <c r="X615" s="78">
        <v>11521</v>
      </c>
      <c r="Y615" s="78">
        <v>5685</v>
      </c>
      <c r="Z615" s="78">
        <v>10559</v>
      </c>
      <c r="AA615" s="78">
        <v>117.27</v>
      </c>
      <c r="AB615" s="78">
        <v>104.66</v>
      </c>
      <c r="AC615" s="78">
        <v>40916</v>
      </c>
      <c r="AD615" s="104">
        <v>0.80444000000000004</v>
      </c>
      <c r="AE615" s="78">
        <v>52139</v>
      </c>
      <c r="AF615" s="104">
        <v>1.6982999999999999</v>
      </c>
      <c r="AG615" s="78">
        <v>-26301</v>
      </c>
      <c r="AH615" s="104">
        <v>-6.1769999999999999E-2</v>
      </c>
      <c r="AI615" s="78">
        <v>11619</v>
      </c>
      <c r="AJ615" s="104">
        <v>-0.23680000000000001</v>
      </c>
      <c r="AK615" s="78">
        <v>7500</v>
      </c>
      <c r="AL615" s="78">
        <v>6900</v>
      </c>
      <c r="AM615" s="8">
        <v>7100</v>
      </c>
      <c r="AN615" s="78">
        <v>293</v>
      </c>
      <c r="AO615" s="78">
        <v>7300</v>
      </c>
      <c r="AP615" s="78">
        <v>6500</v>
      </c>
      <c r="AQ615" s="78">
        <v>7000</v>
      </c>
      <c r="AR615" s="78">
        <v>421</v>
      </c>
      <c r="AS615" s="78">
        <v>0</v>
      </c>
      <c r="AT615" s="78">
        <v>0</v>
      </c>
      <c r="AU615" s="78">
        <v>0</v>
      </c>
      <c r="AV615" s="78">
        <v>0</v>
      </c>
      <c r="AW615" s="77">
        <v>20.5</v>
      </c>
      <c r="AX615" s="144">
        <f t="shared" ref="AX615:AX678" si="64">PERCENTRANK(AW586:AW615,AW615,2)</f>
        <v>0.1</v>
      </c>
      <c r="AY615" s="144">
        <f t="shared" ref="AY615:AY678" si="65">PERCENTRANK(AW566:AW615,AW615,2)</f>
        <v>0.46</v>
      </c>
      <c r="AZ615" s="144">
        <f t="shared" ref="AZ615:AZ678" si="66">PERCENTRANK(AW516:AW615,AW615,2)</f>
        <v>0.63</v>
      </c>
      <c r="BA615" s="54">
        <f t="shared" ref="BA615:BA678" si="67">AVERAGE(AW596:AW615)+2*_xlfn.STDEV.S(AW596:AW615)</f>
        <v>30.133437930533958</v>
      </c>
      <c r="BB615" s="54">
        <f t="shared" ref="BB615:BB678" si="68">AVERAGE(AW596:AW615)-2*_xlfn.STDEV.S(AW596:AW615)</f>
        <v>19.537562069466041</v>
      </c>
    </row>
    <row r="616" spans="1:54" x14ac:dyDescent="0.25">
      <c r="A616" s="3">
        <v>41082</v>
      </c>
      <c r="B616" s="77">
        <v>7222.05</v>
      </c>
      <c r="C616" s="77">
        <v>573.03674000000001</v>
      </c>
      <c r="D616" s="77">
        <v>-81.491</v>
      </c>
      <c r="E616" s="77">
        <f t="shared" si="63"/>
        <v>-322.27450000000005</v>
      </c>
      <c r="F616" s="77">
        <v>-2.0106000000000002</v>
      </c>
      <c r="G616" s="77">
        <v>3.1275999999999997</v>
      </c>
      <c r="H616">
        <v>0</v>
      </c>
      <c r="I616" s="78">
        <v>7038</v>
      </c>
      <c r="J616">
        <v>201207</v>
      </c>
      <c r="K616" s="78">
        <v>7038</v>
      </c>
      <c r="L616" s="77">
        <f t="shared" si="62"/>
        <v>-184.05000000000018</v>
      </c>
      <c r="M616" s="78">
        <v>-1158</v>
      </c>
      <c r="N616" s="78">
        <v>-16.563279999999999</v>
      </c>
      <c r="O616" s="78">
        <v>3672</v>
      </c>
      <c r="P616" s="78">
        <v>12.920349999999999</v>
      </c>
      <c r="Q616" s="144">
        <v>-240</v>
      </c>
      <c r="R616" s="78">
        <v>233</v>
      </c>
      <c r="S616" s="78">
        <v>1888</v>
      </c>
      <c r="T616" s="78">
        <v>1589</v>
      </c>
      <c r="U616" s="78">
        <v>30567</v>
      </c>
      <c r="V616" s="219">
        <v>-5.1984165930578731E-2</v>
      </c>
      <c r="W616" s="78">
        <v>-877</v>
      </c>
      <c r="X616" s="78">
        <v>4526</v>
      </c>
      <c r="Y616" s="78">
        <v>140</v>
      </c>
      <c r="Z616" s="78">
        <v>1583</v>
      </c>
      <c r="AA616" s="78">
        <v>106.63</v>
      </c>
      <c r="AB616" s="78">
        <v>104.65</v>
      </c>
      <c r="AC616" s="78">
        <v>42732</v>
      </c>
      <c r="AD616" s="104">
        <v>0.77236000000000005</v>
      </c>
      <c r="AE616" s="78">
        <v>66538</v>
      </c>
      <c r="AF616" s="104">
        <v>2.2963200000000001</v>
      </c>
      <c r="AG616" s="78">
        <v>-37520</v>
      </c>
      <c r="AH616" s="104">
        <v>-0.30118</v>
      </c>
      <c r="AI616" s="78">
        <v>16283</v>
      </c>
      <c r="AJ616" s="104">
        <v>-4.2549999999999998E-2</v>
      </c>
      <c r="AK616" s="78">
        <v>7500</v>
      </c>
      <c r="AL616" s="78">
        <v>6600</v>
      </c>
      <c r="AM616" s="8">
        <v>7000</v>
      </c>
      <c r="AN616" s="78">
        <v>291</v>
      </c>
      <c r="AO616" s="78">
        <v>7200</v>
      </c>
      <c r="AP616" s="78">
        <v>6300</v>
      </c>
      <c r="AQ616" s="78">
        <v>6900</v>
      </c>
      <c r="AR616" s="78">
        <v>423</v>
      </c>
      <c r="AS616" s="78">
        <v>0</v>
      </c>
      <c r="AT616" s="78">
        <v>0</v>
      </c>
      <c r="AU616" s="78">
        <v>0</v>
      </c>
      <c r="AV616" s="78">
        <v>0</v>
      </c>
      <c r="AW616" s="77">
        <v>20.77</v>
      </c>
      <c r="AX616" s="144">
        <f t="shared" si="64"/>
        <v>0.1</v>
      </c>
      <c r="AY616" s="144">
        <f t="shared" si="65"/>
        <v>0.46</v>
      </c>
      <c r="AZ616" s="144">
        <f t="shared" si="66"/>
        <v>0.7</v>
      </c>
      <c r="BA616" s="54">
        <f t="shared" si="67"/>
        <v>30.26714361667517</v>
      </c>
      <c r="BB616" s="54">
        <f t="shared" si="68"/>
        <v>19.206856383324826</v>
      </c>
    </row>
    <row r="617" spans="1:54" x14ac:dyDescent="0.25">
      <c r="A617" s="3">
        <v>41085</v>
      </c>
      <c r="B617" s="77">
        <v>7166.38</v>
      </c>
      <c r="C617" s="77">
        <v>571.32842000000005</v>
      </c>
      <c r="D617" s="77">
        <v>-78.7637</v>
      </c>
      <c r="E617" s="77">
        <f t="shared" si="63"/>
        <v>-386.90990000000011</v>
      </c>
      <c r="F617" s="77">
        <v>-2.2022999999999997</v>
      </c>
      <c r="G617" s="77">
        <v>-3.5331000000000001</v>
      </c>
      <c r="H617">
        <v>0</v>
      </c>
      <c r="I617" s="78">
        <v>6948</v>
      </c>
      <c r="J617">
        <v>201207</v>
      </c>
      <c r="K617" s="78">
        <v>6948</v>
      </c>
      <c r="L617" s="77">
        <f t="shared" si="62"/>
        <v>-218.38000000000011</v>
      </c>
      <c r="M617" s="78">
        <v>-7352</v>
      </c>
      <c r="N617" s="78">
        <v>-102.42252999999999</v>
      </c>
      <c r="O617" s="78">
        <v>3113</v>
      </c>
      <c r="P617" s="78">
        <v>10.83536</v>
      </c>
      <c r="Q617" s="144">
        <v>-6573.75</v>
      </c>
      <c r="R617" s="78">
        <v>324</v>
      </c>
      <c r="S617" s="78">
        <v>4873</v>
      </c>
      <c r="T617" s="78">
        <v>823</v>
      </c>
      <c r="U617" s="78">
        <v>34255</v>
      </c>
      <c r="V617" s="219">
        <v>-2.4025689680338636E-2</v>
      </c>
      <c r="W617" s="78">
        <v>-7435</v>
      </c>
      <c r="X617" s="78">
        <v>-8421</v>
      </c>
      <c r="Y617" s="78">
        <v>-5977</v>
      </c>
      <c r="Z617" s="78">
        <v>-5851</v>
      </c>
      <c r="AA617" s="78">
        <v>91.86</v>
      </c>
      <c r="AB617" s="78">
        <v>101.68</v>
      </c>
      <c r="AC617" s="78">
        <v>37817</v>
      </c>
      <c r="AD617" s="104">
        <v>0.49784</v>
      </c>
      <c r="AE617" s="78">
        <v>70712</v>
      </c>
      <c r="AF617" s="104">
        <v>2.5648</v>
      </c>
      <c r="AG617" s="78">
        <v>-42467</v>
      </c>
      <c r="AH617" s="104">
        <v>-0.34051999999999999</v>
      </c>
      <c r="AI617" s="78">
        <v>19585</v>
      </c>
      <c r="AJ617" s="104">
        <v>0.24246000000000001</v>
      </c>
      <c r="AK617" s="78">
        <v>7400</v>
      </c>
      <c r="AL617" s="78">
        <v>6600</v>
      </c>
      <c r="AM617" s="8">
        <v>6900</v>
      </c>
      <c r="AN617" s="78">
        <v>288</v>
      </c>
      <c r="AO617" s="78">
        <v>7400</v>
      </c>
      <c r="AP617" s="78">
        <v>5800</v>
      </c>
      <c r="AQ617" s="78">
        <v>6800</v>
      </c>
      <c r="AR617" s="78">
        <v>425</v>
      </c>
      <c r="AS617" s="78">
        <v>0</v>
      </c>
      <c r="AT617" s="78">
        <v>0</v>
      </c>
      <c r="AU617" s="78">
        <v>0</v>
      </c>
      <c r="AV617" s="78">
        <v>0</v>
      </c>
      <c r="AW617" s="77">
        <v>21.75</v>
      </c>
      <c r="AX617" s="144">
        <f t="shared" si="64"/>
        <v>0.27</v>
      </c>
      <c r="AY617" s="144">
        <f t="shared" si="65"/>
        <v>0.56999999999999995</v>
      </c>
      <c r="AZ617" s="144">
        <f t="shared" si="66"/>
        <v>0.78</v>
      </c>
      <c r="BA617" s="54">
        <f t="shared" si="67"/>
        <v>30.294188561880311</v>
      </c>
      <c r="BB617" s="54">
        <f t="shared" si="68"/>
        <v>19.128811438119676</v>
      </c>
    </row>
    <row r="618" spans="1:54" x14ac:dyDescent="0.25">
      <c r="A618" s="3">
        <v>41086</v>
      </c>
      <c r="B618" s="77">
        <v>7137.93</v>
      </c>
      <c r="C618" s="77">
        <v>647.94410000000005</v>
      </c>
      <c r="D618" s="77">
        <v>-42.625299999999996</v>
      </c>
      <c r="E618" s="77">
        <f t="shared" si="63"/>
        <v>-424.99799999999999</v>
      </c>
      <c r="F618" s="77">
        <v>-5.6179999999999994</v>
      </c>
      <c r="G618" s="77">
        <v>-6.7363</v>
      </c>
      <c r="H618">
        <v>0</v>
      </c>
      <c r="I618" s="78">
        <v>6939</v>
      </c>
      <c r="J618">
        <v>201207</v>
      </c>
      <c r="K618" s="78">
        <v>6939</v>
      </c>
      <c r="L618" s="77">
        <f t="shared" si="62"/>
        <v>-198.93000000000029</v>
      </c>
      <c r="M618" s="78">
        <v>-4035</v>
      </c>
      <c r="N618" s="78">
        <v>-56.345799999999997</v>
      </c>
      <c r="O618" s="78">
        <v>3320</v>
      </c>
      <c r="P618" s="78">
        <v>11.54111</v>
      </c>
      <c r="Q618" s="144">
        <v>-3205</v>
      </c>
      <c r="R618" s="78">
        <v>206</v>
      </c>
      <c r="S618" s="78">
        <v>4631</v>
      </c>
      <c r="T618" s="78">
        <v>2191</v>
      </c>
      <c r="U618" s="78">
        <v>35566</v>
      </c>
      <c r="V618" s="219">
        <v>-6.1603778889951076E-2</v>
      </c>
      <c r="W618" s="78">
        <v>-6164</v>
      </c>
      <c r="X618" s="78">
        <v>-3227</v>
      </c>
      <c r="Y618" s="78">
        <v>-4930</v>
      </c>
      <c r="Z618" s="78">
        <v>-1923</v>
      </c>
      <c r="AA618" s="78">
        <v>99.21</v>
      </c>
      <c r="AB618" s="78">
        <v>97.34</v>
      </c>
      <c r="AC618" s="78">
        <v>35552</v>
      </c>
      <c r="AD618" s="104">
        <v>0.38600000000000001</v>
      </c>
      <c r="AE618" s="78">
        <v>70124</v>
      </c>
      <c r="AF618" s="104">
        <v>2.44693</v>
      </c>
      <c r="AG618" s="78">
        <v>-47339</v>
      </c>
      <c r="AH618" s="104">
        <v>-0.41299000000000002</v>
      </c>
      <c r="AI618" s="78">
        <v>19762</v>
      </c>
      <c r="AJ618" s="104">
        <v>0.29047000000000001</v>
      </c>
      <c r="AK618" s="78">
        <v>7400</v>
      </c>
      <c r="AL618" s="78">
        <v>6600</v>
      </c>
      <c r="AM618" s="8">
        <v>6900</v>
      </c>
      <c r="AN618" s="78">
        <v>279</v>
      </c>
      <c r="AO618" s="78">
        <v>7300</v>
      </c>
      <c r="AP618" s="78">
        <v>5800</v>
      </c>
      <c r="AQ618" s="78">
        <v>6800</v>
      </c>
      <c r="AR618" s="78">
        <v>415</v>
      </c>
      <c r="AS618" s="78">
        <v>0</v>
      </c>
      <c r="AT618" s="78">
        <v>0</v>
      </c>
      <c r="AU618" s="78">
        <v>0</v>
      </c>
      <c r="AV618" s="78">
        <v>0</v>
      </c>
      <c r="AW618" s="77">
        <v>21.69</v>
      </c>
      <c r="AX618" s="144">
        <f t="shared" si="64"/>
        <v>0.24</v>
      </c>
      <c r="AY618" s="144">
        <f t="shared" si="65"/>
        <v>0.55000000000000004</v>
      </c>
      <c r="AZ618" s="144">
        <f t="shared" si="66"/>
        <v>0.77</v>
      </c>
      <c r="BA618" s="54">
        <f t="shared" si="67"/>
        <v>30.266839185684763</v>
      </c>
      <c r="BB618" s="54">
        <f t="shared" si="68"/>
        <v>19.194160814315229</v>
      </c>
    </row>
    <row r="619" spans="1:54" x14ac:dyDescent="0.25">
      <c r="A619" s="3">
        <v>41087</v>
      </c>
      <c r="B619" s="77">
        <v>7183.01</v>
      </c>
      <c r="C619" s="77">
        <v>577.28286000000003</v>
      </c>
      <c r="D619" s="77">
        <v>0.79120000000000001</v>
      </c>
      <c r="E619" s="77">
        <f t="shared" si="63"/>
        <v>-360.08080000000012</v>
      </c>
      <c r="F619" s="77">
        <v>0.34810000000000002</v>
      </c>
      <c r="G619" s="77">
        <v>5.3148</v>
      </c>
      <c r="H619">
        <v>0</v>
      </c>
      <c r="I619" s="78">
        <v>6986</v>
      </c>
      <c r="J619">
        <v>201207</v>
      </c>
      <c r="K619" s="78">
        <v>6986</v>
      </c>
      <c r="L619" s="77">
        <f t="shared" si="62"/>
        <v>-197.01000000000022</v>
      </c>
      <c r="M619" s="78">
        <v>-2050</v>
      </c>
      <c r="N619" s="78">
        <v>-29.03302</v>
      </c>
      <c r="O619" s="78">
        <v>3688</v>
      </c>
      <c r="P619" s="78">
        <v>12.87609</v>
      </c>
      <c r="Q619" s="144">
        <v>-1128</v>
      </c>
      <c r="R619" s="78">
        <v>246</v>
      </c>
      <c r="S619" s="78">
        <v>4819</v>
      </c>
      <c r="T619" s="78">
        <v>3961</v>
      </c>
      <c r="U619" s="78">
        <v>34474</v>
      </c>
      <c r="V619" s="219">
        <v>-0.11489818413877124</v>
      </c>
      <c r="W619" s="78">
        <v>-5407</v>
      </c>
      <c r="X619" s="78">
        <v>-5576</v>
      </c>
      <c r="Y619" s="78">
        <v>-3570</v>
      </c>
      <c r="Z619" s="78">
        <v>-2560</v>
      </c>
      <c r="AA619" s="78">
        <v>98.89</v>
      </c>
      <c r="AB619" s="78">
        <v>100.03</v>
      </c>
      <c r="AC619" s="78">
        <v>39847</v>
      </c>
      <c r="AD619" s="104">
        <v>0.50634000000000001</v>
      </c>
      <c r="AE619" s="78">
        <v>66653</v>
      </c>
      <c r="AF619" s="104">
        <v>1.95644</v>
      </c>
      <c r="AG619" s="78">
        <v>-51103</v>
      </c>
      <c r="AH619" s="104">
        <v>-0.39108999999999999</v>
      </c>
      <c r="AI619" s="78">
        <v>17461</v>
      </c>
      <c r="AJ619" s="104">
        <v>0.19198000000000001</v>
      </c>
      <c r="AK619" s="78">
        <v>7300</v>
      </c>
      <c r="AL619" s="78">
        <v>6600</v>
      </c>
      <c r="AM619" s="8">
        <v>7000</v>
      </c>
      <c r="AN619" s="78">
        <v>260</v>
      </c>
      <c r="AO619" s="78">
        <v>7400</v>
      </c>
      <c r="AP619" s="78">
        <v>5800</v>
      </c>
      <c r="AQ619" s="78">
        <v>6900</v>
      </c>
      <c r="AR619" s="78">
        <v>397</v>
      </c>
      <c r="AS619" s="78">
        <v>0</v>
      </c>
      <c r="AT619" s="78">
        <v>0</v>
      </c>
      <c r="AU619" s="78">
        <v>0</v>
      </c>
      <c r="AV619" s="78">
        <v>0</v>
      </c>
      <c r="AW619" s="77">
        <v>21.1</v>
      </c>
      <c r="AX619" s="144">
        <f t="shared" si="64"/>
        <v>0.1</v>
      </c>
      <c r="AY619" s="144">
        <f t="shared" si="65"/>
        <v>0.44</v>
      </c>
      <c r="AZ619" s="144">
        <f t="shared" si="66"/>
        <v>0.71</v>
      </c>
      <c r="BA619" s="54">
        <f t="shared" si="67"/>
        <v>30.347350076259858</v>
      </c>
      <c r="BB619" s="54">
        <f t="shared" si="68"/>
        <v>18.978649923740129</v>
      </c>
    </row>
    <row r="620" spans="1:54" x14ac:dyDescent="0.25">
      <c r="A620" s="3">
        <v>41088</v>
      </c>
      <c r="B620" s="77">
        <v>7169.61</v>
      </c>
      <c r="C620" s="77">
        <v>618.33564000000001</v>
      </c>
      <c r="D620" s="77">
        <v>-25.438400000000001</v>
      </c>
      <c r="E620" s="77">
        <f t="shared" si="63"/>
        <v>-332.44210000000004</v>
      </c>
      <c r="F620" s="77">
        <v>-2.1993999999999998</v>
      </c>
      <c r="G620" s="77">
        <v>-2.0562999999999998</v>
      </c>
      <c r="H620">
        <v>0</v>
      </c>
      <c r="I620" s="78">
        <v>6999</v>
      </c>
      <c r="J620">
        <v>201207</v>
      </c>
      <c r="K620" s="78">
        <v>6999</v>
      </c>
      <c r="L620" s="77">
        <f t="shared" si="62"/>
        <v>-170.60999999999967</v>
      </c>
      <c r="M620" s="78">
        <v>-318</v>
      </c>
      <c r="N620" s="78">
        <v>-4.8410700000000002</v>
      </c>
      <c r="O620" s="78">
        <v>3142</v>
      </c>
      <c r="P620" s="78">
        <v>10.99873</v>
      </c>
      <c r="Q620" s="144">
        <v>467.5</v>
      </c>
      <c r="R620" s="78">
        <v>263</v>
      </c>
      <c r="S620" s="78">
        <v>5051</v>
      </c>
      <c r="T620" s="78">
        <v>3443</v>
      </c>
      <c r="U620" s="78">
        <v>34605</v>
      </c>
      <c r="V620" s="219">
        <v>-9.9494292732264122E-2</v>
      </c>
      <c r="W620" s="78">
        <v>-2007</v>
      </c>
      <c r="X620" s="78">
        <v>314</v>
      </c>
      <c r="Y620" s="78">
        <v>-131</v>
      </c>
      <c r="Z620" s="78">
        <v>517</v>
      </c>
      <c r="AA620" s="78">
        <v>92.85</v>
      </c>
      <c r="AB620" s="78">
        <v>101.25</v>
      </c>
      <c r="AC620" s="78">
        <v>43391</v>
      </c>
      <c r="AD620" s="104">
        <v>0.59682999999999997</v>
      </c>
      <c r="AE620" s="78">
        <v>67587</v>
      </c>
      <c r="AF620" s="104">
        <v>1.8986099999999999</v>
      </c>
      <c r="AG620" s="78">
        <v>-50970</v>
      </c>
      <c r="AH620" s="104">
        <v>-0.44248999999999999</v>
      </c>
      <c r="AI620" s="78">
        <v>18221</v>
      </c>
      <c r="AJ620" s="104">
        <v>2.0000000000000001E-4</v>
      </c>
      <c r="AK620" s="78">
        <v>7300</v>
      </c>
      <c r="AL620" s="78">
        <v>6600</v>
      </c>
      <c r="AM620" s="8">
        <v>7000</v>
      </c>
      <c r="AN620" s="78">
        <v>258</v>
      </c>
      <c r="AO620" s="78">
        <v>7500</v>
      </c>
      <c r="AP620" s="78">
        <v>5800</v>
      </c>
      <c r="AQ620" s="78">
        <v>6900</v>
      </c>
      <c r="AR620" s="78">
        <v>392</v>
      </c>
      <c r="AS620" s="78">
        <v>0</v>
      </c>
      <c r="AT620" s="78">
        <v>0</v>
      </c>
      <c r="AU620" s="78">
        <v>0</v>
      </c>
      <c r="AV620" s="78">
        <v>0</v>
      </c>
      <c r="AW620" s="77">
        <v>21.01</v>
      </c>
      <c r="AX620" s="144">
        <f t="shared" si="64"/>
        <v>0.06</v>
      </c>
      <c r="AY620" s="144">
        <f t="shared" si="65"/>
        <v>0.42</v>
      </c>
      <c r="AZ620" s="144">
        <f t="shared" si="66"/>
        <v>0.7</v>
      </c>
      <c r="BA620" s="54">
        <f t="shared" si="67"/>
        <v>30.432072883988901</v>
      </c>
      <c r="BB620" s="54">
        <f t="shared" si="68"/>
        <v>18.625927116011091</v>
      </c>
    </row>
    <row r="621" spans="1:54" x14ac:dyDescent="0.25">
      <c r="A621" s="3">
        <v>41089</v>
      </c>
      <c r="B621" s="77">
        <v>7296.28</v>
      </c>
      <c r="C621" s="77">
        <v>667.14450999999997</v>
      </c>
      <c r="D621" s="77">
        <v>70.281400000000005</v>
      </c>
      <c r="E621" s="77">
        <f t="shared" si="63"/>
        <v>-185.40179999999998</v>
      </c>
      <c r="F621" s="77">
        <v>2.6291000000000002</v>
      </c>
      <c r="G621" s="77">
        <v>14.941600000000001</v>
      </c>
      <c r="H621">
        <v>0</v>
      </c>
      <c r="I621" s="78">
        <v>7114</v>
      </c>
      <c r="J621">
        <v>201207</v>
      </c>
      <c r="K621" s="78">
        <v>7114</v>
      </c>
      <c r="L621" s="77">
        <f t="shared" si="62"/>
        <v>-182.27999999999975</v>
      </c>
      <c r="M621" s="78">
        <v>3454</v>
      </c>
      <c r="N621" s="78">
        <v>48.72842</v>
      </c>
      <c r="O621" s="78">
        <v>3920</v>
      </c>
      <c r="P621" s="78">
        <v>13.927809999999999</v>
      </c>
      <c r="Q621" s="144">
        <v>4434</v>
      </c>
      <c r="R621" s="78">
        <v>393</v>
      </c>
      <c r="S621" s="78">
        <v>3678</v>
      </c>
      <c r="T621" s="78">
        <v>4012</v>
      </c>
      <c r="U621" s="78">
        <v>32643</v>
      </c>
      <c r="V621" s="219">
        <v>-0.12290537021719818</v>
      </c>
      <c r="W621" s="78">
        <v>-2651</v>
      </c>
      <c r="X621" s="78">
        <v>150</v>
      </c>
      <c r="Y621" s="78">
        <v>-126</v>
      </c>
      <c r="Z621" s="78">
        <v>1247</v>
      </c>
      <c r="AA621" s="78">
        <v>89.1</v>
      </c>
      <c r="AB621" s="78">
        <v>105.81</v>
      </c>
      <c r="AC621" s="78">
        <v>50227</v>
      </c>
      <c r="AD621" s="104">
        <v>0.94420999999999999</v>
      </c>
      <c r="AE621" s="78">
        <v>69850</v>
      </c>
      <c r="AF621" s="104">
        <v>1.47366</v>
      </c>
      <c r="AG621" s="78">
        <v>-43668</v>
      </c>
      <c r="AH621" s="104">
        <v>-0.39027000000000001</v>
      </c>
      <c r="AI621" s="78">
        <v>16856</v>
      </c>
      <c r="AJ621" s="104">
        <v>-0.15656999999999999</v>
      </c>
      <c r="AK621" s="78">
        <v>7300</v>
      </c>
      <c r="AL621" s="78">
        <v>6600</v>
      </c>
      <c r="AM621" s="8">
        <v>7100</v>
      </c>
      <c r="AN621" s="78">
        <v>241</v>
      </c>
      <c r="AO621" s="78">
        <v>7600</v>
      </c>
      <c r="AP621" s="78">
        <v>5800</v>
      </c>
      <c r="AQ621" s="78">
        <v>7000</v>
      </c>
      <c r="AR621" s="78">
        <v>383</v>
      </c>
      <c r="AS621" s="78">
        <v>0</v>
      </c>
      <c r="AT621" s="78">
        <v>0</v>
      </c>
      <c r="AU621" s="78">
        <v>0</v>
      </c>
      <c r="AV621" s="78">
        <v>0</v>
      </c>
      <c r="AW621" s="77">
        <v>20.010000000000002</v>
      </c>
      <c r="AX621" s="144">
        <f t="shared" si="64"/>
        <v>0</v>
      </c>
      <c r="AY621" s="144">
        <f t="shared" si="65"/>
        <v>0.32</v>
      </c>
      <c r="AZ621" s="144">
        <f t="shared" si="66"/>
        <v>0.43</v>
      </c>
      <c r="BA621" s="54">
        <f t="shared" si="67"/>
        <v>30.468859612252011</v>
      </c>
      <c r="BB621" s="54">
        <f t="shared" si="68"/>
        <v>18.039140387747985</v>
      </c>
    </row>
    <row r="622" spans="1:54" x14ac:dyDescent="0.25">
      <c r="A622" s="3">
        <v>41092</v>
      </c>
      <c r="B622" s="77">
        <v>7345.16</v>
      </c>
      <c r="C622" s="77">
        <v>763.33450000000005</v>
      </c>
      <c r="D622" s="77">
        <v>-43.053599999999996</v>
      </c>
      <c r="E622" s="77">
        <f t="shared" si="63"/>
        <v>-201.50159999999997</v>
      </c>
      <c r="F622" s="77">
        <v>14.709200000000001</v>
      </c>
      <c r="G622" s="77">
        <v>7.4157000000000002</v>
      </c>
      <c r="H622">
        <v>0</v>
      </c>
      <c r="I622" s="78">
        <v>7135</v>
      </c>
      <c r="J622">
        <v>201207</v>
      </c>
      <c r="K622" s="78">
        <v>7135</v>
      </c>
      <c r="L622" s="77">
        <f t="shared" si="62"/>
        <v>-210.15999999999985</v>
      </c>
      <c r="M622" s="78">
        <v>2561</v>
      </c>
      <c r="N622" s="78">
        <v>36.097650000000002</v>
      </c>
      <c r="O622" s="78">
        <v>3712</v>
      </c>
      <c r="P622" s="78">
        <v>13.226380000000001</v>
      </c>
      <c r="Q622" s="144">
        <v>3489</v>
      </c>
      <c r="R622" s="78">
        <v>416</v>
      </c>
      <c r="S622" s="78">
        <v>5792</v>
      </c>
      <c r="T622" s="78">
        <v>4313</v>
      </c>
      <c r="U622" s="78">
        <v>32328</v>
      </c>
      <c r="V622" s="219">
        <v>-0.13341375897055185</v>
      </c>
      <c r="W622" s="78">
        <v>-1220</v>
      </c>
      <c r="X622" s="78">
        <v>644</v>
      </c>
      <c r="Y622" s="78">
        <v>600</v>
      </c>
      <c r="Z622" s="78">
        <v>-682</v>
      </c>
      <c r="AA622" s="78">
        <v>119.51</v>
      </c>
      <c r="AB622" s="78">
        <v>108.34</v>
      </c>
      <c r="AC622" s="78">
        <v>46554</v>
      </c>
      <c r="AD622" s="104">
        <v>0.85257000000000005</v>
      </c>
      <c r="AE622" s="78">
        <v>71978</v>
      </c>
      <c r="AF622" s="104">
        <v>1.28084</v>
      </c>
      <c r="AG622" s="78">
        <v>-46177</v>
      </c>
      <c r="AH622" s="104">
        <v>-0.37547999999999998</v>
      </c>
      <c r="AI622" s="78">
        <v>17017</v>
      </c>
      <c r="AJ622" s="104">
        <v>-9.8019999999999996E-2</v>
      </c>
      <c r="AK622" s="78">
        <v>7300</v>
      </c>
      <c r="AL622" s="78">
        <v>6900</v>
      </c>
      <c r="AM622" s="8">
        <v>7100</v>
      </c>
      <c r="AN622" s="78">
        <v>205</v>
      </c>
      <c r="AO622" s="78">
        <v>7400</v>
      </c>
      <c r="AP622" s="78">
        <v>5800</v>
      </c>
      <c r="AQ622" s="78">
        <v>7000</v>
      </c>
      <c r="AR622" s="78">
        <v>348</v>
      </c>
      <c r="AS622" s="78">
        <v>0</v>
      </c>
      <c r="AT622" s="78">
        <v>0</v>
      </c>
      <c r="AU622" s="78">
        <v>0</v>
      </c>
      <c r="AV622" s="78">
        <v>0</v>
      </c>
      <c r="AW622" s="77">
        <v>18.54</v>
      </c>
      <c r="AX622" s="144">
        <f t="shared" si="64"/>
        <v>0</v>
      </c>
      <c r="AY622" s="144">
        <f t="shared" si="65"/>
        <v>0.1</v>
      </c>
      <c r="AZ622" s="144">
        <f t="shared" si="66"/>
        <v>0.08</v>
      </c>
      <c r="BA622" s="54">
        <f t="shared" si="67"/>
        <v>29.947334870772377</v>
      </c>
      <c r="BB622" s="54">
        <f t="shared" si="68"/>
        <v>17.481665129227618</v>
      </c>
    </row>
    <row r="623" spans="1:54" x14ac:dyDescent="0.25">
      <c r="A623" s="3">
        <v>41093</v>
      </c>
      <c r="B623" s="77">
        <v>7418.36</v>
      </c>
      <c r="C623" s="77">
        <v>796.86405999999999</v>
      </c>
      <c r="D623" s="77">
        <v>57.510899999999999</v>
      </c>
      <c r="E623" s="77">
        <f t="shared" si="63"/>
        <v>-121.17029999999997</v>
      </c>
      <c r="F623" s="77">
        <v>8.0609000000000002</v>
      </c>
      <c r="G623" s="77">
        <v>18.491600000000002</v>
      </c>
      <c r="H623">
        <v>0</v>
      </c>
      <c r="I623" s="78">
        <v>7228</v>
      </c>
      <c r="J623">
        <v>201207</v>
      </c>
      <c r="K623" s="78">
        <v>7228</v>
      </c>
      <c r="L623" s="77">
        <f t="shared" si="62"/>
        <v>-190.35999999999967</v>
      </c>
      <c r="M623" s="78">
        <v>9747</v>
      </c>
      <c r="N623" s="78">
        <v>140.39705000000001</v>
      </c>
      <c r="O623" s="78">
        <v>3443</v>
      </c>
      <c r="P623" s="78">
        <v>12.402699999999999</v>
      </c>
      <c r="Q623" s="144">
        <v>10607.75</v>
      </c>
      <c r="R623" s="78">
        <v>1070</v>
      </c>
      <c r="S623" s="78">
        <v>2934</v>
      </c>
      <c r="T623" s="78">
        <v>4360</v>
      </c>
      <c r="U623" s="78">
        <v>29799</v>
      </c>
      <c r="V623" s="219">
        <v>-0.14631363468572772</v>
      </c>
      <c r="W623" s="78">
        <v>-24</v>
      </c>
      <c r="X623" s="78">
        <v>3156</v>
      </c>
      <c r="Y623" s="78">
        <v>4784</v>
      </c>
      <c r="Z623" s="78">
        <v>8099</v>
      </c>
      <c r="AA623" s="78">
        <v>97.76</v>
      </c>
      <c r="AB623" s="78">
        <v>113.75</v>
      </c>
      <c r="AC623" s="78">
        <v>55089</v>
      </c>
      <c r="AD623" s="104">
        <v>1.2311000000000001</v>
      </c>
      <c r="AE623" s="78">
        <v>78965</v>
      </c>
      <c r="AF623" s="104">
        <v>1.1985399999999999</v>
      </c>
      <c r="AG623" s="78">
        <v>-31197</v>
      </c>
      <c r="AH623" s="104">
        <v>2.5200000000000001E-3</v>
      </c>
      <c r="AI623" s="78">
        <v>213</v>
      </c>
      <c r="AJ623" s="104">
        <v>-0.10218000000000001</v>
      </c>
      <c r="AK623" s="78">
        <v>7400</v>
      </c>
      <c r="AL623" s="78">
        <v>6900</v>
      </c>
      <c r="AM623" s="8">
        <v>7200</v>
      </c>
      <c r="AN623" s="78">
        <v>186</v>
      </c>
      <c r="AO623" s="78">
        <v>7400</v>
      </c>
      <c r="AP623" s="78">
        <v>5800</v>
      </c>
      <c r="AQ623" s="78">
        <v>7100</v>
      </c>
      <c r="AR623" s="78">
        <v>337</v>
      </c>
      <c r="AS623" s="78">
        <v>0</v>
      </c>
      <c r="AT623" s="78">
        <v>0</v>
      </c>
      <c r="AU623" s="78">
        <v>0</v>
      </c>
      <c r="AV623" s="78">
        <v>0</v>
      </c>
      <c r="AW623" s="77">
        <v>17.97</v>
      </c>
      <c r="AX623" s="144">
        <f t="shared" si="64"/>
        <v>0</v>
      </c>
      <c r="AY623" s="144">
        <f t="shared" si="65"/>
        <v>0.06</v>
      </c>
      <c r="AZ623" s="144">
        <f t="shared" si="66"/>
        <v>0.04</v>
      </c>
      <c r="BA623" s="54">
        <f t="shared" si="67"/>
        <v>29.61424502125875</v>
      </c>
      <c r="BB623" s="54">
        <f t="shared" si="68"/>
        <v>16.815754978741243</v>
      </c>
    </row>
    <row r="624" spans="1:54" x14ac:dyDescent="0.25">
      <c r="A624" s="3">
        <v>41094</v>
      </c>
      <c r="B624" s="77">
        <v>7422.59</v>
      </c>
      <c r="C624" s="77">
        <v>851.99695999999994</v>
      </c>
      <c r="D624" s="77">
        <v>26.660599999999999</v>
      </c>
      <c r="E624" s="77">
        <f t="shared" si="63"/>
        <v>-88.912799999999962</v>
      </c>
      <c r="F624" s="77">
        <v>8.0295000000000005</v>
      </c>
      <c r="G624" s="77">
        <v>4.7551999999999994</v>
      </c>
      <c r="H624">
        <v>0</v>
      </c>
      <c r="I624" s="78">
        <v>7290</v>
      </c>
      <c r="J624">
        <v>201207</v>
      </c>
      <c r="K624" s="78">
        <v>7290</v>
      </c>
      <c r="L624" s="77">
        <f t="shared" si="62"/>
        <v>-132.59000000000015</v>
      </c>
      <c r="M624" s="78">
        <v>11199</v>
      </c>
      <c r="N624" s="78">
        <v>162.73817</v>
      </c>
      <c r="O624" s="78">
        <v>3194</v>
      </c>
      <c r="P624" s="78">
        <v>11.60065</v>
      </c>
      <c r="Q624" s="144">
        <v>11997.5</v>
      </c>
      <c r="R624" s="78">
        <v>1389</v>
      </c>
      <c r="S624" s="78">
        <v>3362</v>
      </c>
      <c r="T624" s="78">
        <v>3671</v>
      </c>
      <c r="U624" s="78">
        <v>31736</v>
      </c>
      <c r="V624" s="219">
        <v>-0.11567305268464835</v>
      </c>
      <c r="W624" s="78">
        <v>1089</v>
      </c>
      <c r="X624" s="78">
        <v>4269</v>
      </c>
      <c r="Y624" s="78">
        <v>6723</v>
      </c>
      <c r="Z624" s="78">
        <v>7742</v>
      </c>
      <c r="AA624" s="78">
        <v>86.59</v>
      </c>
      <c r="AB624" s="78">
        <v>117.37</v>
      </c>
      <c r="AC624" s="78">
        <v>56295</v>
      </c>
      <c r="AD624" s="104">
        <v>1.46641</v>
      </c>
      <c r="AE624" s="78">
        <v>82000</v>
      </c>
      <c r="AF624" s="104">
        <v>1.1127400000000001</v>
      </c>
      <c r="AG624" s="78">
        <v>-28895</v>
      </c>
      <c r="AH624" s="104">
        <v>3.9390000000000001E-2</v>
      </c>
      <c r="AI624" s="78">
        <v>-5581</v>
      </c>
      <c r="AJ624" s="104">
        <v>-0.11033</v>
      </c>
      <c r="AK624" s="78">
        <v>7400</v>
      </c>
      <c r="AL624" s="78">
        <v>6900</v>
      </c>
      <c r="AM624" s="8">
        <v>7300</v>
      </c>
      <c r="AN624" s="78">
        <v>170</v>
      </c>
      <c r="AO624" s="78">
        <v>7400</v>
      </c>
      <c r="AP624" s="78">
        <v>5800</v>
      </c>
      <c r="AQ624" s="78">
        <v>7200</v>
      </c>
      <c r="AR624" s="78">
        <v>316</v>
      </c>
      <c r="AS624" s="78">
        <v>0</v>
      </c>
      <c r="AT624" s="78">
        <v>0</v>
      </c>
      <c r="AU624" s="78">
        <v>0</v>
      </c>
      <c r="AV624" s="78">
        <v>0</v>
      </c>
      <c r="AW624" s="77">
        <v>17.48</v>
      </c>
      <c r="AX624" s="144">
        <f t="shared" si="64"/>
        <v>0</v>
      </c>
      <c r="AY624" s="144">
        <f t="shared" si="65"/>
        <v>0.06</v>
      </c>
      <c r="AZ624" s="144">
        <f t="shared" si="66"/>
        <v>0.03</v>
      </c>
      <c r="BA624" s="54">
        <f t="shared" si="67"/>
        <v>29.32724825237721</v>
      </c>
      <c r="BB624" s="54">
        <f t="shared" si="68"/>
        <v>16.130751747622796</v>
      </c>
    </row>
    <row r="625" spans="1:54" x14ac:dyDescent="0.25">
      <c r="A625" s="3">
        <v>41095</v>
      </c>
      <c r="B625" s="77">
        <v>7387.78</v>
      </c>
      <c r="C625" s="77">
        <v>769.88814000000002</v>
      </c>
      <c r="D625" s="77">
        <v>-21.536899999999999</v>
      </c>
      <c r="E625" s="77">
        <f t="shared" si="63"/>
        <v>-125.17809999999999</v>
      </c>
      <c r="F625" s="77">
        <v>3.5758999999999999</v>
      </c>
      <c r="G625" s="77">
        <v>-2.4325999999999999</v>
      </c>
      <c r="H625">
        <v>0</v>
      </c>
      <c r="I625" s="78">
        <v>7298</v>
      </c>
      <c r="J625">
        <v>201207</v>
      </c>
      <c r="K625" s="78">
        <v>7298</v>
      </c>
      <c r="L625" s="77">
        <f t="shared" si="62"/>
        <v>-89.779999999999745</v>
      </c>
      <c r="M625" s="78">
        <v>11603</v>
      </c>
      <c r="N625" s="78">
        <v>168.76533000000001</v>
      </c>
      <c r="O625" s="78">
        <v>3296</v>
      </c>
      <c r="P625" s="78">
        <v>11.97744</v>
      </c>
      <c r="Q625" s="144">
        <v>12427</v>
      </c>
      <c r="R625" s="78">
        <v>1411</v>
      </c>
      <c r="S625" s="78">
        <v>4330</v>
      </c>
      <c r="T625" s="78">
        <v>3557</v>
      </c>
      <c r="U625" s="78">
        <v>32886</v>
      </c>
      <c r="V625" s="219">
        <v>-0.10816152770175759</v>
      </c>
      <c r="W625" s="78">
        <v>1841</v>
      </c>
      <c r="X625" s="78">
        <v>774</v>
      </c>
      <c r="Y625" s="78">
        <v>7173</v>
      </c>
      <c r="Z625" s="78">
        <v>5908</v>
      </c>
      <c r="AA625" s="78">
        <v>85.83</v>
      </c>
      <c r="AB625" s="78">
        <v>116.32</v>
      </c>
      <c r="AC625" s="78">
        <v>52726</v>
      </c>
      <c r="AD625" s="104">
        <v>1.4208799999999999</v>
      </c>
      <c r="AE625" s="78">
        <v>78515</v>
      </c>
      <c r="AF625" s="104">
        <v>1.0465899999999999</v>
      </c>
      <c r="AG625" s="78">
        <v>-36147</v>
      </c>
      <c r="AH625" s="104">
        <v>-0.33134000000000002</v>
      </c>
      <c r="AI625" s="78">
        <v>-1000</v>
      </c>
      <c r="AJ625" s="104">
        <v>-0.11395</v>
      </c>
      <c r="AK625" s="78">
        <v>7400</v>
      </c>
      <c r="AL625" s="78">
        <v>6900</v>
      </c>
      <c r="AM625" s="8">
        <v>7300</v>
      </c>
      <c r="AN625" s="78">
        <v>171</v>
      </c>
      <c r="AO625" s="78">
        <v>7500</v>
      </c>
      <c r="AP625" s="78">
        <v>5800</v>
      </c>
      <c r="AQ625" s="78">
        <v>7200</v>
      </c>
      <c r="AR625" s="78">
        <v>318</v>
      </c>
      <c r="AS625" s="78">
        <v>0</v>
      </c>
      <c r="AT625" s="78">
        <v>0</v>
      </c>
      <c r="AU625" s="78">
        <v>0</v>
      </c>
      <c r="AV625" s="78">
        <v>0</v>
      </c>
      <c r="AW625" s="77">
        <v>17.510000000000002</v>
      </c>
      <c r="AX625" s="144">
        <f t="shared" si="64"/>
        <v>0.03</v>
      </c>
      <c r="AY625" s="144">
        <f t="shared" si="65"/>
        <v>0.08</v>
      </c>
      <c r="AZ625" s="144">
        <f t="shared" si="66"/>
        <v>0.04</v>
      </c>
      <c r="BA625" s="54">
        <f t="shared" si="67"/>
        <v>29.039218954417279</v>
      </c>
      <c r="BB625" s="54">
        <f t="shared" si="68"/>
        <v>15.530781045582728</v>
      </c>
    </row>
    <row r="626" spans="1:54" x14ac:dyDescent="0.25">
      <c r="A626" s="3">
        <v>41096</v>
      </c>
      <c r="B626" s="77">
        <v>7368.59</v>
      </c>
      <c r="C626" s="77">
        <v>737.36351000000002</v>
      </c>
      <c r="D626" s="77">
        <v>-0.66480000000000006</v>
      </c>
      <c r="E626" s="77">
        <f t="shared" si="63"/>
        <v>-50.488799999999991</v>
      </c>
      <c r="F626" s="77">
        <v>-3.4196</v>
      </c>
      <c r="G626" s="77">
        <v>4.6492000000000004</v>
      </c>
      <c r="H626">
        <v>0</v>
      </c>
      <c r="I626" s="78">
        <v>7273</v>
      </c>
      <c r="J626">
        <v>201207</v>
      </c>
      <c r="K626" s="78">
        <v>7273</v>
      </c>
      <c r="L626" s="77">
        <f t="shared" si="62"/>
        <v>-95.590000000000146</v>
      </c>
      <c r="M626" s="78">
        <v>8992</v>
      </c>
      <c r="N626" s="78">
        <v>130.12443999999999</v>
      </c>
      <c r="O626" s="78">
        <v>1726</v>
      </c>
      <c r="P626" s="78">
        <v>6.2418100000000001</v>
      </c>
      <c r="Q626" s="144">
        <v>9423.5</v>
      </c>
      <c r="R626" s="78">
        <v>1754</v>
      </c>
      <c r="S626" s="78">
        <v>4447</v>
      </c>
      <c r="T626" s="78">
        <v>517</v>
      </c>
      <c r="U626" s="78">
        <v>32977</v>
      </c>
      <c r="V626" s="219">
        <v>-1.567759347423962E-2</v>
      </c>
      <c r="W626" s="78">
        <v>1059</v>
      </c>
      <c r="X626" s="78">
        <v>30</v>
      </c>
      <c r="Y626" s="78">
        <v>6033</v>
      </c>
      <c r="Z626" s="78">
        <v>5007</v>
      </c>
      <c r="AA626" s="78">
        <v>94.06</v>
      </c>
      <c r="AB626" s="78">
        <v>112.38</v>
      </c>
      <c r="AC626" s="78">
        <v>54703</v>
      </c>
      <c r="AD626" s="104">
        <v>1.2801100000000001</v>
      </c>
      <c r="AE626" s="78">
        <v>86835</v>
      </c>
      <c r="AF626" s="104">
        <v>1.1633899999999999</v>
      </c>
      <c r="AG626" s="78">
        <v>-49928</v>
      </c>
      <c r="AH626" s="104">
        <v>-0.56374999999999997</v>
      </c>
      <c r="AI626" s="78">
        <v>-444</v>
      </c>
      <c r="AJ626" s="104">
        <v>7.3959999999999998E-2</v>
      </c>
      <c r="AK626" s="78">
        <v>7400</v>
      </c>
      <c r="AL626" s="78">
        <v>6900</v>
      </c>
      <c r="AM626" s="8">
        <v>7300</v>
      </c>
      <c r="AN626" s="78">
        <v>158</v>
      </c>
      <c r="AO626" s="78">
        <v>7400</v>
      </c>
      <c r="AP626" s="78">
        <v>5800</v>
      </c>
      <c r="AQ626" s="78">
        <v>7200</v>
      </c>
      <c r="AR626" s="78">
        <v>313</v>
      </c>
      <c r="AS626" s="78">
        <v>0</v>
      </c>
      <c r="AT626" s="78">
        <v>0</v>
      </c>
      <c r="AU626" s="78">
        <v>0</v>
      </c>
      <c r="AV626" s="78">
        <v>0</v>
      </c>
      <c r="AW626" s="77">
        <v>17.73</v>
      </c>
      <c r="AX626" s="144">
        <f t="shared" si="64"/>
        <v>0.06</v>
      </c>
      <c r="AY626" s="144">
        <f t="shared" si="65"/>
        <v>0.1</v>
      </c>
      <c r="AZ626" s="144">
        <f t="shared" si="66"/>
        <v>0.05</v>
      </c>
      <c r="BA626" s="54">
        <f t="shared" si="67"/>
        <v>28.401150180948015</v>
      </c>
      <c r="BB626" s="54">
        <f t="shared" si="68"/>
        <v>15.203849819051989</v>
      </c>
    </row>
    <row r="627" spans="1:54" x14ac:dyDescent="0.25">
      <c r="A627" s="3">
        <v>41099</v>
      </c>
      <c r="B627" s="77">
        <v>7309.96</v>
      </c>
      <c r="C627" s="77">
        <v>607.86865</v>
      </c>
      <c r="D627" s="77">
        <v>-57.651299999999999</v>
      </c>
      <c r="E627" s="77">
        <f t="shared" si="63"/>
        <v>-118.41490000000002</v>
      </c>
      <c r="F627" s="77">
        <v>-0.74769999999999992</v>
      </c>
      <c r="G627" s="77">
        <v>-5.9144000000000005</v>
      </c>
      <c r="H627">
        <v>0</v>
      </c>
      <c r="I627" s="78">
        <v>7236</v>
      </c>
      <c r="J627">
        <v>201207</v>
      </c>
      <c r="K627" s="78">
        <v>7236</v>
      </c>
      <c r="L627" s="77">
        <f t="shared" si="62"/>
        <v>-73.960000000000036</v>
      </c>
      <c r="M627" s="78">
        <v>8695</v>
      </c>
      <c r="N627" s="78">
        <v>125.12806</v>
      </c>
      <c r="O627" s="78">
        <v>1353</v>
      </c>
      <c r="P627" s="78">
        <v>4.8666600000000004</v>
      </c>
      <c r="Q627" s="144">
        <v>9033.25</v>
      </c>
      <c r="R627" s="78">
        <v>1843</v>
      </c>
      <c r="S627" s="78">
        <v>3909</v>
      </c>
      <c r="T627" s="78">
        <v>569</v>
      </c>
      <c r="U627" s="78">
        <v>33134</v>
      </c>
      <c r="V627" s="219">
        <v>-1.7172692702360114E-2</v>
      </c>
      <c r="W627" s="78">
        <v>-163</v>
      </c>
      <c r="X627" s="78">
        <v>3625</v>
      </c>
      <c r="Y627" s="78">
        <v>3458</v>
      </c>
      <c r="Z627" s="78">
        <v>4285</v>
      </c>
      <c r="AA627" s="78">
        <v>94.65</v>
      </c>
      <c r="AB627" s="78">
        <v>108</v>
      </c>
      <c r="AC627" s="78">
        <v>52706</v>
      </c>
      <c r="AD627" s="104">
        <v>1.0784499999999999</v>
      </c>
      <c r="AE627" s="78">
        <v>95974</v>
      </c>
      <c r="AF627" s="104">
        <v>1.4011800000000001</v>
      </c>
      <c r="AG627" s="78">
        <v>-62736</v>
      </c>
      <c r="AH627" s="104">
        <v>-0.67464999999999997</v>
      </c>
      <c r="AI627" s="78">
        <v>-5282</v>
      </c>
      <c r="AJ627" s="104">
        <v>4.2549999999999998E-2</v>
      </c>
      <c r="AK627" s="78">
        <v>7400</v>
      </c>
      <c r="AL627" s="78">
        <v>6900</v>
      </c>
      <c r="AM627" s="8">
        <v>7200</v>
      </c>
      <c r="AN627" s="78">
        <v>151</v>
      </c>
      <c r="AO627" s="78">
        <v>7500</v>
      </c>
      <c r="AP627" s="78">
        <v>5800</v>
      </c>
      <c r="AQ627" s="78">
        <v>7100</v>
      </c>
      <c r="AR627" s="78">
        <v>315</v>
      </c>
      <c r="AS627" s="78">
        <v>0</v>
      </c>
      <c r="AT627" s="78">
        <v>0</v>
      </c>
      <c r="AU627" s="78">
        <v>0</v>
      </c>
      <c r="AV627" s="78">
        <v>0</v>
      </c>
      <c r="AW627" s="77">
        <v>18.25</v>
      </c>
      <c r="AX627" s="144">
        <f t="shared" si="64"/>
        <v>0.13</v>
      </c>
      <c r="AY627" s="144">
        <f t="shared" si="65"/>
        <v>0.16</v>
      </c>
      <c r="AZ627" s="144">
        <f t="shared" si="66"/>
        <v>0.1</v>
      </c>
      <c r="BA627" s="54">
        <f t="shared" si="67"/>
        <v>27.919991962660205</v>
      </c>
      <c r="BB627" s="54">
        <f t="shared" si="68"/>
        <v>14.928008037339808</v>
      </c>
    </row>
    <row r="628" spans="1:54" x14ac:dyDescent="0.25">
      <c r="A628" s="3">
        <v>41100</v>
      </c>
      <c r="B628" s="77">
        <v>7251.35</v>
      </c>
      <c r="C628" s="77">
        <v>755.57889999999998</v>
      </c>
      <c r="D628" s="77">
        <v>-44.798599999999993</v>
      </c>
      <c r="E628" s="77">
        <f t="shared" si="63"/>
        <v>-131.77529999999996</v>
      </c>
      <c r="F628" s="77">
        <v>1.6256999999999999</v>
      </c>
      <c r="G628" s="77">
        <v>-7.0845000000000002</v>
      </c>
      <c r="H628">
        <v>0</v>
      </c>
      <c r="I628" s="78">
        <v>7179</v>
      </c>
      <c r="J628">
        <v>201207</v>
      </c>
      <c r="K628" s="78">
        <v>7179</v>
      </c>
      <c r="L628" s="77">
        <f t="shared" si="62"/>
        <v>-72.350000000000364</v>
      </c>
      <c r="M628" s="78">
        <v>3367</v>
      </c>
      <c r="N628" s="78">
        <v>47.605020000000003</v>
      </c>
      <c r="O628" s="78">
        <v>-484</v>
      </c>
      <c r="P628" s="78">
        <v>-1.7354400000000001</v>
      </c>
      <c r="Q628" s="144">
        <v>3246</v>
      </c>
      <c r="R628" s="78">
        <v>1883</v>
      </c>
      <c r="S628" s="78">
        <v>4509</v>
      </c>
      <c r="T628" s="78">
        <v>-2507</v>
      </c>
      <c r="U628" s="78">
        <v>36352</v>
      </c>
      <c r="V628" s="219">
        <v>6.8964568661971828E-2</v>
      </c>
      <c r="W628" s="78">
        <v>-810</v>
      </c>
      <c r="X628" s="78">
        <v>1905</v>
      </c>
      <c r="Y628" s="78">
        <v>1076</v>
      </c>
      <c r="Z628" s="78">
        <v>3791</v>
      </c>
      <c r="AA628" s="78">
        <v>88.46</v>
      </c>
      <c r="AB628" s="78">
        <v>103.26</v>
      </c>
      <c r="AC628" s="78">
        <v>52303</v>
      </c>
      <c r="AD628" s="104">
        <v>1.01352</v>
      </c>
      <c r="AE628" s="78">
        <v>102786</v>
      </c>
      <c r="AF628" s="104">
        <v>1.49718</v>
      </c>
      <c r="AG628" s="78">
        <v>-75639</v>
      </c>
      <c r="AH628" s="104">
        <v>-0.60211000000000003</v>
      </c>
      <c r="AI628" s="78">
        <v>-2007</v>
      </c>
      <c r="AJ628" s="104">
        <v>0.33326</v>
      </c>
      <c r="AK628" s="78">
        <v>7400</v>
      </c>
      <c r="AL628" s="78">
        <v>6900</v>
      </c>
      <c r="AM628" s="8">
        <v>7200</v>
      </c>
      <c r="AN628" s="78">
        <v>133</v>
      </c>
      <c r="AO628" s="78">
        <v>7500</v>
      </c>
      <c r="AP628" s="78">
        <v>5800</v>
      </c>
      <c r="AQ628" s="78">
        <v>7100</v>
      </c>
      <c r="AR628" s="78">
        <v>296</v>
      </c>
      <c r="AS628" s="78">
        <v>0</v>
      </c>
      <c r="AT628" s="78">
        <v>0</v>
      </c>
      <c r="AU628" s="78">
        <v>0</v>
      </c>
      <c r="AV628" s="78">
        <v>0</v>
      </c>
      <c r="AW628" s="77">
        <v>18</v>
      </c>
      <c r="AX628" s="144">
        <f t="shared" si="64"/>
        <v>0.13</v>
      </c>
      <c r="AY628" s="144">
        <f t="shared" si="65"/>
        <v>0.14000000000000001</v>
      </c>
      <c r="AZ628" s="144">
        <f t="shared" si="66"/>
        <v>0.08</v>
      </c>
      <c r="BA628" s="54">
        <f t="shared" si="67"/>
        <v>27.134415034225444</v>
      </c>
      <c r="BB628" s="54">
        <f t="shared" si="68"/>
        <v>14.835584965774562</v>
      </c>
    </row>
    <row r="629" spans="1:54" x14ac:dyDescent="0.25">
      <c r="A629" s="3">
        <v>41101</v>
      </c>
      <c r="B629" s="77">
        <v>7257.91</v>
      </c>
      <c r="C629" s="77">
        <v>644.06889999999999</v>
      </c>
      <c r="D629" s="77">
        <v>-43.616599999999998</v>
      </c>
      <c r="E629" s="77">
        <f t="shared" si="63"/>
        <v>-151.952</v>
      </c>
      <c r="F629" s="77">
        <v>-0.55210000000000004</v>
      </c>
      <c r="G629" s="77">
        <v>3.5525000000000002</v>
      </c>
      <c r="H629">
        <v>0</v>
      </c>
      <c r="I629" s="78">
        <v>7186</v>
      </c>
      <c r="J629">
        <v>201207</v>
      </c>
      <c r="K629" s="78">
        <v>7186</v>
      </c>
      <c r="L629" s="77">
        <f t="shared" si="62"/>
        <v>-71.909999999999854</v>
      </c>
      <c r="M629" s="78">
        <v>3107</v>
      </c>
      <c r="N629" s="78">
        <v>43.85633</v>
      </c>
      <c r="O629" s="78">
        <v>-141</v>
      </c>
      <c r="P629" s="78">
        <v>-0.50456000000000001</v>
      </c>
      <c r="Q629" s="144">
        <v>3071.75</v>
      </c>
      <c r="R629" s="78">
        <v>2083</v>
      </c>
      <c r="S629" s="78">
        <v>5750</v>
      </c>
      <c r="T629" s="78">
        <v>-2503</v>
      </c>
      <c r="U629" s="78">
        <v>37296</v>
      </c>
      <c r="V629" s="219">
        <v>6.7111754611754615E-2</v>
      </c>
      <c r="W629" s="78">
        <v>-1436</v>
      </c>
      <c r="X629" s="78">
        <v>1499</v>
      </c>
      <c r="Y629" s="78">
        <v>-181</v>
      </c>
      <c r="Z629" s="78">
        <v>717</v>
      </c>
      <c r="AA629" s="78">
        <v>87.45</v>
      </c>
      <c r="AB629" s="78">
        <v>102.69</v>
      </c>
      <c r="AC629" s="78">
        <v>50328</v>
      </c>
      <c r="AD629" s="104">
        <v>0.98963999999999996</v>
      </c>
      <c r="AE629" s="78">
        <v>103987</v>
      </c>
      <c r="AF629" s="104">
        <v>1.4088099999999999</v>
      </c>
      <c r="AG629" s="78">
        <v>-84418</v>
      </c>
      <c r="AH629" s="104">
        <v>-0.75646000000000002</v>
      </c>
      <c r="AI629" s="78">
        <v>-5440</v>
      </c>
      <c r="AJ629" s="104">
        <v>0.22678000000000001</v>
      </c>
      <c r="AK629" s="78">
        <v>7400</v>
      </c>
      <c r="AL629" s="78">
        <v>7000</v>
      </c>
      <c r="AM629" s="8">
        <v>7200</v>
      </c>
      <c r="AN629" s="78">
        <v>115</v>
      </c>
      <c r="AO629" s="78">
        <v>7400</v>
      </c>
      <c r="AP629" s="78">
        <v>5800</v>
      </c>
      <c r="AQ629" s="78">
        <v>7100</v>
      </c>
      <c r="AR629" s="78">
        <v>285</v>
      </c>
      <c r="AS629" s="78">
        <v>0</v>
      </c>
      <c r="AT629" s="78">
        <v>0</v>
      </c>
      <c r="AU629" s="78">
        <v>0</v>
      </c>
      <c r="AV629" s="78">
        <v>0</v>
      </c>
      <c r="AW629" s="77">
        <v>17.48</v>
      </c>
      <c r="AX629" s="144">
        <f t="shared" si="64"/>
        <v>0</v>
      </c>
      <c r="AY629" s="144">
        <f t="shared" si="65"/>
        <v>0.04</v>
      </c>
      <c r="AZ629" s="144">
        <f t="shared" si="66"/>
        <v>0.03</v>
      </c>
      <c r="BA629" s="54">
        <f t="shared" si="67"/>
        <v>26.241876217324421</v>
      </c>
      <c r="BB629" s="54">
        <f t="shared" si="68"/>
        <v>14.80812378267559</v>
      </c>
    </row>
    <row r="630" spans="1:54" x14ac:dyDescent="0.25">
      <c r="A630" s="3">
        <v>41102</v>
      </c>
      <c r="B630" s="77">
        <v>7130.93</v>
      </c>
      <c r="C630" s="77">
        <v>724.19059000000004</v>
      </c>
      <c r="D630" s="77">
        <v>-134.45259999999999</v>
      </c>
      <c r="E630" s="77">
        <f t="shared" si="63"/>
        <v>-257.98349999999994</v>
      </c>
      <c r="F630" s="77">
        <v>3.8692000000000002</v>
      </c>
      <c r="G630" s="77">
        <v>-6.0999999999999995E-3</v>
      </c>
      <c r="H630">
        <v>0</v>
      </c>
      <c r="I630" s="78">
        <v>7076</v>
      </c>
      <c r="J630">
        <v>201207</v>
      </c>
      <c r="K630" s="78">
        <v>7076</v>
      </c>
      <c r="L630" s="77">
        <f t="shared" si="62"/>
        <v>-54.930000000000291</v>
      </c>
      <c r="M630" s="78">
        <v>-4081</v>
      </c>
      <c r="N630" s="78">
        <v>-58.368560000000002</v>
      </c>
      <c r="O630" s="78">
        <v>-4114</v>
      </c>
      <c r="P630" s="78">
        <v>-14.472200000000001</v>
      </c>
      <c r="Q630" s="144">
        <v>-5109.5</v>
      </c>
      <c r="R630" s="78">
        <v>1931</v>
      </c>
      <c r="S630" s="78">
        <v>6857</v>
      </c>
      <c r="T630" s="78">
        <v>-7079</v>
      </c>
      <c r="U630" s="78">
        <v>43069</v>
      </c>
      <c r="V630" s="219">
        <v>0.16436415983654137</v>
      </c>
      <c r="W630" s="78">
        <v>-3861</v>
      </c>
      <c r="X630" s="78">
        <v>-856</v>
      </c>
      <c r="Y630" s="78">
        <v>-2841</v>
      </c>
      <c r="Z630" s="78">
        <v>-4347</v>
      </c>
      <c r="AA630" s="78">
        <v>86.2</v>
      </c>
      <c r="AB630" s="78">
        <v>90.13</v>
      </c>
      <c r="AC630" s="78">
        <v>64762</v>
      </c>
      <c r="AD630" s="104">
        <v>1.0284199999999999</v>
      </c>
      <c r="AE630" s="78">
        <v>108008</v>
      </c>
      <c r="AF630" s="104">
        <v>2.05463</v>
      </c>
      <c r="AG630" s="78">
        <v>-116285</v>
      </c>
      <c r="AH630" s="104">
        <v>-0.89714000000000005</v>
      </c>
      <c r="AI630" s="78">
        <v>4124</v>
      </c>
      <c r="AJ630" s="104">
        <v>0.76007999999999998</v>
      </c>
      <c r="AK630" s="78">
        <v>7200</v>
      </c>
      <c r="AL630" s="78">
        <v>6900</v>
      </c>
      <c r="AM630" s="8">
        <v>7100</v>
      </c>
      <c r="AN630" s="78">
        <v>111.5</v>
      </c>
      <c r="AO630" s="78">
        <v>7400</v>
      </c>
      <c r="AP630" s="78">
        <v>6500</v>
      </c>
      <c r="AQ630" s="78">
        <v>7000</v>
      </c>
      <c r="AR630" s="78">
        <v>288</v>
      </c>
      <c r="AS630" s="78">
        <v>0</v>
      </c>
      <c r="AT630" s="78">
        <v>0</v>
      </c>
      <c r="AU630" s="78">
        <v>0</v>
      </c>
      <c r="AV630" s="78">
        <v>0</v>
      </c>
      <c r="AW630" s="77">
        <v>18.25</v>
      </c>
      <c r="AX630" s="144">
        <f t="shared" si="64"/>
        <v>0.2</v>
      </c>
      <c r="AY630" s="144">
        <f t="shared" si="65"/>
        <v>0.16</v>
      </c>
      <c r="AZ630" s="144">
        <f t="shared" si="66"/>
        <v>0.12</v>
      </c>
      <c r="BA630" s="54">
        <f t="shared" si="67"/>
        <v>24.830878709551794</v>
      </c>
      <c r="BB630" s="54">
        <f t="shared" si="68"/>
        <v>15.297121290448214</v>
      </c>
    </row>
    <row r="631" spans="1:54" x14ac:dyDescent="0.25">
      <c r="A631" s="3">
        <v>41103</v>
      </c>
      <c r="B631" s="77">
        <v>7104.27</v>
      </c>
      <c r="C631" s="77">
        <v>642.38496999999995</v>
      </c>
      <c r="D631" s="77">
        <v>-49.601800000000004</v>
      </c>
      <c r="E631" s="77">
        <f t="shared" si="63"/>
        <v>-316.89269999999999</v>
      </c>
      <c r="F631" s="77">
        <v>2.7107000000000001</v>
      </c>
      <c r="G631" s="77">
        <v>7.0005999999999995</v>
      </c>
      <c r="H631">
        <v>0</v>
      </c>
      <c r="I631" s="78">
        <v>7071</v>
      </c>
      <c r="J631">
        <v>201207</v>
      </c>
      <c r="K631" s="78">
        <v>7071</v>
      </c>
      <c r="L631" s="77">
        <f t="shared" si="62"/>
        <v>-33.270000000000437</v>
      </c>
      <c r="M631" s="78">
        <v>-4604</v>
      </c>
      <c r="N631" s="78">
        <v>-65.679760000000002</v>
      </c>
      <c r="O631" s="78">
        <v>-4776</v>
      </c>
      <c r="P631" s="78">
        <v>-16.769310000000001</v>
      </c>
      <c r="Q631" s="144">
        <v>-5798</v>
      </c>
      <c r="R631" s="78">
        <v>1629</v>
      </c>
      <c r="S631" s="78">
        <v>5759</v>
      </c>
      <c r="T631" s="78">
        <v>-7298</v>
      </c>
      <c r="U631" s="78">
        <v>44478</v>
      </c>
      <c r="V631" s="219">
        <v>0.16408111875533971</v>
      </c>
      <c r="W631" s="78">
        <v>-4109</v>
      </c>
      <c r="X631" s="78">
        <v>-600</v>
      </c>
      <c r="Y631" s="78">
        <v>-3224</v>
      </c>
      <c r="Z631" s="78">
        <v>-2544</v>
      </c>
      <c r="AA631" s="78">
        <v>103.08</v>
      </c>
      <c r="AB631" s="78">
        <v>88.93</v>
      </c>
      <c r="AC631" s="78">
        <v>61834</v>
      </c>
      <c r="AD631" s="104">
        <v>0.83357000000000003</v>
      </c>
      <c r="AE631" s="78">
        <v>102629</v>
      </c>
      <c r="AF631" s="104">
        <v>1.8148</v>
      </c>
      <c r="AG631" s="78">
        <v>-116335</v>
      </c>
      <c r="AH631" s="104">
        <v>-0.82520000000000004</v>
      </c>
      <c r="AI631" s="78">
        <v>2972</v>
      </c>
      <c r="AJ631" s="104">
        <v>0.56964999999999999</v>
      </c>
      <c r="AK631" s="78">
        <v>7200</v>
      </c>
      <c r="AL631" s="78">
        <v>6900</v>
      </c>
      <c r="AM631" s="8">
        <v>7100</v>
      </c>
      <c r="AN631" s="78">
        <v>102.5</v>
      </c>
      <c r="AO631" s="78">
        <v>7400</v>
      </c>
      <c r="AP631" s="78">
        <v>6700</v>
      </c>
      <c r="AQ631" s="78">
        <v>7000</v>
      </c>
      <c r="AR631" s="78">
        <v>282</v>
      </c>
      <c r="AS631" s="78">
        <v>0</v>
      </c>
      <c r="AT631" s="78">
        <v>0</v>
      </c>
      <c r="AU631" s="78">
        <v>0</v>
      </c>
      <c r="AV631" s="78">
        <v>0</v>
      </c>
      <c r="AW631" s="77">
        <v>18.329999999999998</v>
      </c>
      <c r="AX631" s="144">
        <f t="shared" si="64"/>
        <v>0.27</v>
      </c>
      <c r="AY631" s="144">
        <f t="shared" si="65"/>
        <v>0.18</v>
      </c>
      <c r="AZ631" s="144">
        <f t="shared" si="66"/>
        <v>0.14000000000000001</v>
      </c>
      <c r="BA631" s="54">
        <f t="shared" si="67"/>
        <v>23.370682152907595</v>
      </c>
      <c r="BB631" s="54">
        <f t="shared" si="68"/>
        <v>15.936317847092408</v>
      </c>
    </row>
    <row r="632" spans="1:54" x14ac:dyDescent="0.25">
      <c r="A632" s="3">
        <v>41106</v>
      </c>
      <c r="B632" s="77">
        <v>7090.04</v>
      </c>
      <c r="C632" s="77">
        <v>578.73662999999999</v>
      </c>
      <c r="D632" s="77">
        <v>-31.752800000000001</v>
      </c>
      <c r="E632" s="77">
        <f t="shared" si="63"/>
        <v>-416.14570000000003</v>
      </c>
      <c r="F632" s="77">
        <v>5.7226999999999997</v>
      </c>
      <c r="G632" s="77">
        <v>-1.994</v>
      </c>
      <c r="H632">
        <v>0</v>
      </c>
      <c r="I632" s="78">
        <v>7056</v>
      </c>
      <c r="J632">
        <v>201207</v>
      </c>
      <c r="K632" s="78">
        <v>7056</v>
      </c>
      <c r="L632" s="77">
        <f t="shared" si="62"/>
        <v>-34.039999999999964</v>
      </c>
      <c r="M632" s="78">
        <v>-8154</v>
      </c>
      <c r="N632" s="78">
        <v>-114.99487000000001</v>
      </c>
      <c r="O632" s="78">
        <v>-6872</v>
      </c>
      <c r="P632" s="78">
        <v>-24.018920000000001</v>
      </c>
      <c r="Q632" s="144">
        <v>-9872</v>
      </c>
      <c r="R632" s="78">
        <v>1847</v>
      </c>
      <c r="S632" s="78">
        <v>7136</v>
      </c>
      <c r="T632" s="78">
        <v>-8922</v>
      </c>
      <c r="U632" s="78">
        <v>47549</v>
      </c>
      <c r="V632" s="219">
        <v>0.18763801552083115</v>
      </c>
      <c r="W632" s="78">
        <v>-4629</v>
      </c>
      <c r="X632" s="78">
        <v>-5002</v>
      </c>
      <c r="Y632" s="78">
        <v>-4930</v>
      </c>
      <c r="Z632" s="78">
        <v>-5155</v>
      </c>
      <c r="AA632" s="78">
        <v>79.989999999999995</v>
      </c>
      <c r="AB632" s="78">
        <v>85.74</v>
      </c>
      <c r="AC632" s="78">
        <v>59372</v>
      </c>
      <c r="AD632" s="104">
        <v>0.67032000000000003</v>
      </c>
      <c r="AE632" s="78">
        <v>98908</v>
      </c>
      <c r="AF632" s="104">
        <v>1.5620099999999999</v>
      </c>
      <c r="AG632" s="78">
        <v>-126179</v>
      </c>
      <c r="AH632" s="104">
        <v>-0.80357000000000001</v>
      </c>
      <c r="AI632" s="78">
        <v>10218</v>
      </c>
      <c r="AJ632" s="104">
        <v>0.98433999999999999</v>
      </c>
      <c r="AK632" s="78">
        <v>7200</v>
      </c>
      <c r="AL632" s="78">
        <v>6900</v>
      </c>
      <c r="AM632" s="8">
        <v>7100</v>
      </c>
      <c r="AN632" s="78">
        <v>81</v>
      </c>
      <c r="AO632" s="78">
        <v>7400</v>
      </c>
      <c r="AP632" s="78">
        <v>6700</v>
      </c>
      <c r="AQ632" s="78">
        <v>6900</v>
      </c>
      <c r="AR632" s="78">
        <v>273</v>
      </c>
      <c r="AS632" s="78">
        <v>0</v>
      </c>
      <c r="AT632" s="78">
        <v>0</v>
      </c>
      <c r="AU632" s="78">
        <v>0</v>
      </c>
      <c r="AV632" s="78">
        <v>0</v>
      </c>
      <c r="AW632" s="77">
        <v>18.38</v>
      </c>
      <c r="AX632" s="144">
        <f t="shared" si="64"/>
        <v>0.31</v>
      </c>
      <c r="AY632" s="144">
        <f t="shared" si="65"/>
        <v>0.2</v>
      </c>
      <c r="AZ632" s="144">
        <f t="shared" si="66"/>
        <v>0.15</v>
      </c>
      <c r="BA632" s="54">
        <f t="shared" si="67"/>
        <v>22.851667205705873</v>
      </c>
      <c r="BB632" s="54">
        <f t="shared" si="68"/>
        <v>16.003332794294124</v>
      </c>
    </row>
    <row r="633" spans="1:54" x14ac:dyDescent="0.25">
      <c r="A633" s="3">
        <v>41107</v>
      </c>
      <c r="B633" s="77">
        <v>7127</v>
      </c>
      <c r="C633" s="77">
        <v>699.91170999999997</v>
      </c>
      <c r="D633" s="77">
        <v>-16.4023</v>
      </c>
      <c r="E633" s="77">
        <f t="shared" si="63"/>
        <v>-468.49910000000006</v>
      </c>
      <c r="F633" s="77">
        <v>0.78110000000000002</v>
      </c>
      <c r="G633" s="77">
        <v>-0.62809999999999999</v>
      </c>
      <c r="H633">
        <v>0</v>
      </c>
      <c r="I633" s="78">
        <v>7110</v>
      </c>
      <c r="J633">
        <v>201207</v>
      </c>
      <c r="K633" s="78">
        <v>7110</v>
      </c>
      <c r="L633" s="77">
        <f t="shared" si="62"/>
        <v>-17</v>
      </c>
      <c r="M633" s="78">
        <v>-4991</v>
      </c>
      <c r="N633" s="78">
        <v>-69.792010000000005</v>
      </c>
      <c r="O633" s="78">
        <v>-8919</v>
      </c>
      <c r="P633" s="78">
        <v>-31.284749999999999</v>
      </c>
      <c r="Q633" s="144">
        <v>-7220.75</v>
      </c>
      <c r="R633" s="78">
        <v>1871</v>
      </c>
      <c r="S633" s="78">
        <v>4743</v>
      </c>
      <c r="T633" s="78">
        <v>-7825</v>
      </c>
      <c r="U633" s="78">
        <v>48124</v>
      </c>
      <c r="V633" s="219">
        <v>0.16260078131493641</v>
      </c>
      <c r="W633" s="78">
        <v>-5495</v>
      </c>
      <c r="X633" s="78">
        <v>-5933</v>
      </c>
      <c r="Y633" s="78">
        <v>-1829</v>
      </c>
      <c r="Z633" s="78">
        <v>-3125</v>
      </c>
      <c r="AA633" s="78">
        <v>82.08</v>
      </c>
      <c r="AB633" s="78">
        <v>90.65</v>
      </c>
      <c r="AC633" s="78">
        <v>58799</v>
      </c>
      <c r="AD633" s="104">
        <v>0.66293999999999997</v>
      </c>
      <c r="AE633" s="78">
        <v>108644</v>
      </c>
      <c r="AF633" s="104">
        <v>1.1125100000000001</v>
      </c>
      <c r="AG633" s="78">
        <v>-105413</v>
      </c>
      <c r="AH633" s="104">
        <v>-0.83269000000000004</v>
      </c>
      <c r="AI633" s="78">
        <v>-17698</v>
      </c>
      <c r="AJ633" s="104">
        <v>0.72443000000000002</v>
      </c>
      <c r="AK633" s="78">
        <v>7200</v>
      </c>
      <c r="AL633" s="78">
        <v>7000</v>
      </c>
      <c r="AM633" s="8">
        <v>7100</v>
      </c>
      <c r="AN633" s="78">
        <v>59.5</v>
      </c>
      <c r="AO633" s="78">
        <v>7300</v>
      </c>
      <c r="AP633" s="78">
        <v>6700</v>
      </c>
      <c r="AQ633" s="78">
        <v>7000</v>
      </c>
      <c r="AR633" s="78">
        <v>253</v>
      </c>
      <c r="AS633" s="78">
        <v>0</v>
      </c>
      <c r="AT633" s="78">
        <v>0</v>
      </c>
      <c r="AU633" s="78">
        <v>0</v>
      </c>
      <c r="AV633" s="78">
        <v>0</v>
      </c>
      <c r="AW633" s="77">
        <v>17.649999999999999</v>
      </c>
      <c r="AX633" s="144">
        <f t="shared" si="64"/>
        <v>0.1</v>
      </c>
      <c r="AY633" s="144">
        <f t="shared" si="65"/>
        <v>0.06</v>
      </c>
      <c r="AZ633" s="144">
        <f t="shared" si="66"/>
        <v>0.06</v>
      </c>
      <c r="BA633" s="54">
        <f t="shared" si="67"/>
        <v>22.446227745381734</v>
      </c>
      <c r="BB633" s="54">
        <f t="shared" si="68"/>
        <v>15.952772254618258</v>
      </c>
    </row>
    <row r="634" spans="1:54" x14ac:dyDescent="0.25">
      <c r="A634" s="3">
        <v>41108</v>
      </c>
      <c r="B634" s="77">
        <v>7049.05</v>
      </c>
      <c r="C634" s="77">
        <v>563.22060999999997</v>
      </c>
      <c r="D634" s="77">
        <v>-74.9405</v>
      </c>
      <c r="E634" s="77">
        <f t="shared" si="63"/>
        <v>-625.11839999999995</v>
      </c>
      <c r="F634" s="77">
        <v>9.9869000000000003</v>
      </c>
      <c r="G634" s="77">
        <v>-12.940999999999999</v>
      </c>
      <c r="H634" t="s">
        <v>1636</v>
      </c>
      <c r="I634" s="78">
        <v>7059</v>
      </c>
      <c r="J634">
        <v>201208</v>
      </c>
      <c r="K634" s="78">
        <v>6885</v>
      </c>
      <c r="L634" s="77">
        <f t="shared" si="62"/>
        <v>-164.05000000000018</v>
      </c>
      <c r="M634" s="78">
        <v>-8770</v>
      </c>
      <c r="N634" s="78">
        <v>-120.9064</v>
      </c>
      <c r="O634" s="78">
        <v>2847</v>
      </c>
      <c r="P634" s="78">
        <v>9.8058999999999994</v>
      </c>
      <c r="Q634" s="144">
        <v>-8058.25</v>
      </c>
      <c r="R634" s="78">
        <v>2009</v>
      </c>
      <c r="S634" s="78">
        <v>1576</v>
      </c>
      <c r="T634" s="78">
        <v>2812</v>
      </c>
      <c r="U634" s="78">
        <v>33341</v>
      </c>
      <c r="V634" s="219">
        <v>-8.4340601661617831E-2</v>
      </c>
      <c r="W634" s="78">
        <v>-3908</v>
      </c>
      <c r="X634" s="78">
        <v>-4583</v>
      </c>
      <c r="Y634" s="78">
        <v>-5086</v>
      </c>
      <c r="Z634" s="78">
        <v>-6782</v>
      </c>
      <c r="AA634" s="78">
        <v>88.2</v>
      </c>
      <c r="AB634" s="78">
        <v>85.31</v>
      </c>
      <c r="AC634" s="78">
        <v>13682</v>
      </c>
      <c r="AD634" s="104">
        <v>0.2321</v>
      </c>
      <c r="AE634" s="78">
        <v>53476</v>
      </c>
      <c r="AF634" s="104">
        <v>2.0051600000000001</v>
      </c>
      <c r="AG634" s="78">
        <v>-15463</v>
      </c>
      <c r="AH634" s="104">
        <v>-0.11641</v>
      </c>
      <c r="AI634" s="78">
        <v>10791</v>
      </c>
      <c r="AJ634" s="104">
        <v>0.32251000000000002</v>
      </c>
      <c r="AK634" s="78">
        <v>7200</v>
      </c>
      <c r="AL634" s="78">
        <v>6700</v>
      </c>
      <c r="AM634" s="8">
        <v>6900</v>
      </c>
      <c r="AN634" s="78">
        <v>257</v>
      </c>
      <c r="AO634" s="78">
        <v>7800</v>
      </c>
      <c r="AP634" s="78">
        <v>5400</v>
      </c>
      <c r="AQ634" s="78">
        <v>6900</v>
      </c>
      <c r="AR634" s="78">
        <v>391</v>
      </c>
      <c r="AS634" s="78">
        <v>0</v>
      </c>
      <c r="AT634" s="78">
        <v>0</v>
      </c>
      <c r="AU634" s="78">
        <v>0</v>
      </c>
      <c r="AV634" s="78">
        <v>0</v>
      </c>
      <c r="AW634" s="77">
        <v>17.8</v>
      </c>
      <c r="AX634" s="144">
        <f t="shared" si="64"/>
        <v>0.17</v>
      </c>
      <c r="AY634" s="144">
        <f t="shared" si="65"/>
        <v>0.1</v>
      </c>
      <c r="AZ634" s="144">
        <f t="shared" si="66"/>
        <v>0.08</v>
      </c>
      <c r="BA634" s="54">
        <f t="shared" si="67"/>
        <v>22.108277959736579</v>
      </c>
      <c r="BB634" s="54">
        <f t="shared" si="68"/>
        <v>15.911722040263417</v>
      </c>
    </row>
    <row r="635" spans="1:54" x14ac:dyDescent="0.25">
      <c r="A635" s="3">
        <v>41109</v>
      </c>
      <c r="B635" s="77">
        <v>7148.57</v>
      </c>
      <c r="C635" s="77">
        <v>617.28967999999998</v>
      </c>
      <c r="D635" s="77">
        <v>36.9544</v>
      </c>
      <c r="E635" s="77">
        <f t="shared" si="63"/>
        <v>-554.59169999999995</v>
      </c>
      <c r="F635" s="77">
        <v>12.9573</v>
      </c>
      <c r="G635" s="77">
        <v>4.0038</v>
      </c>
      <c r="H635">
        <v>0</v>
      </c>
      <c r="I635" s="78">
        <v>7025</v>
      </c>
      <c r="J635">
        <v>201208</v>
      </c>
      <c r="K635" s="78">
        <v>7025</v>
      </c>
      <c r="L635" s="77">
        <f t="shared" si="62"/>
        <v>-123.56999999999971</v>
      </c>
      <c r="M635" s="78">
        <v>721</v>
      </c>
      <c r="N635" s="78">
        <v>9.9710999999999999</v>
      </c>
      <c r="O635" s="78">
        <v>5334</v>
      </c>
      <c r="P635" s="78">
        <v>18.726790000000001</v>
      </c>
      <c r="Q635" s="144">
        <v>2054.5</v>
      </c>
      <c r="R635" s="78">
        <v>2081</v>
      </c>
      <c r="S635" s="78">
        <v>2344</v>
      </c>
      <c r="T635" s="78">
        <v>8227</v>
      </c>
      <c r="U635" s="78">
        <v>30304</v>
      </c>
      <c r="V635" s="219">
        <v>-0.27148231256599786</v>
      </c>
      <c r="W635" s="78">
        <v>-1599</v>
      </c>
      <c r="X635" s="78">
        <v>-2491</v>
      </c>
      <c r="Y635" s="78">
        <v>-1939</v>
      </c>
      <c r="Z635" s="78">
        <v>-2440</v>
      </c>
      <c r="AA635" s="78">
        <v>85.74</v>
      </c>
      <c r="AB635" s="78">
        <v>98.39</v>
      </c>
      <c r="AC635" s="78">
        <v>22534</v>
      </c>
      <c r="AD635" s="104">
        <v>0.32735999999999998</v>
      </c>
      <c r="AE635" s="78">
        <v>51048</v>
      </c>
      <c r="AF635" s="104">
        <v>1.31802</v>
      </c>
      <c r="AG635" s="78">
        <v>-15626</v>
      </c>
      <c r="AH635" s="104">
        <v>-0.18026</v>
      </c>
      <c r="AI635" s="78">
        <v>8628</v>
      </c>
      <c r="AJ635" s="104">
        <v>-5.4289999999999998E-2</v>
      </c>
      <c r="AK635" s="78">
        <v>7400</v>
      </c>
      <c r="AL635" s="78">
        <v>7000</v>
      </c>
      <c r="AM635" s="8">
        <v>7000</v>
      </c>
      <c r="AN635" s="78">
        <v>241</v>
      </c>
      <c r="AO635" s="78">
        <v>7800</v>
      </c>
      <c r="AP635" s="78">
        <v>5400</v>
      </c>
      <c r="AQ635" s="78">
        <v>7000</v>
      </c>
      <c r="AR635" s="78">
        <v>372</v>
      </c>
      <c r="AS635" s="78">
        <v>0</v>
      </c>
      <c r="AT635" s="78">
        <v>0</v>
      </c>
      <c r="AU635" s="78">
        <v>0</v>
      </c>
      <c r="AV635" s="78">
        <v>0</v>
      </c>
      <c r="AW635" s="77">
        <v>16.940000000000001</v>
      </c>
      <c r="AX635" s="144">
        <f t="shared" si="64"/>
        <v>0</v>
      </c>
      <c r="AY635" s="144">
        <f t="shared" si="65"/>
        <v>0</v>
      </c>
      <c r="AZ635" s="144">
        <f t="shared" si="66"/>
        <v>0.01</v>
      </c>
      <c r="BA635" s="54">
        <f t="shared" si="67"/>
        <v>21.978524231090887</v>
      </c>
      <c r="BB635" s="54">
        <f t="shared" si="68"/>
        <v>15.685475768909107</v>
      </c>
    </row>
    <row r="636" spans="1:54" x14ac:dyDescent="0.25">
      <c r="A636" s="3">
        <v>41110</v>
      </c>
      <c r="B636" s="77">
        <v>7164.68</v>
      </c>
      <c r="C636" s="77">
        <v>470.45737000000003</v>
      </c>
      <c r="D636" s="77">
        <v>18.5136</v>
      </c>
      <c r="E636" s="77">
        <f t="shared" si="63"/>
        <v>-454.58710000000002</v>
      </c>
      <c r="F636" s="77">
        <v>4.7595999999999998</v>
      </c>
      <c r="G636" s="77">
        <v>-0.62819999999999998</v>
      </c>
      <c r="H636">
        <v>0</v>
      </c>
      <c r="I636" s="78">
        <v>7012</v>
      </c>
      <c r="J636">
        <v>201208</v>
      </c>
      <c r="K636" s="78">
        <v>7012</v>
      </c>
      <c r="L636" s="77">
        <f t="shared" si="62"/>
        <v>-152.68000000000029</v>
      </c>
      <c r="M636" s="78">
        <v>-950</v>
      </c>
      <c r="N636" s="78">
        <v>-13.459619999999999</v>
      </c>
      <c r="O636" s="78">
        <v>4904</v>
      </c>
      <c r="P636" s="78">
        <v>17.196529999999999</v>
      </c>
      <c r="Q636" s="144">
        <v>276</v>
      </c>
      <c r="R636" s="78">
        <v>2060</v>
      </c>
      <c r="S636" s="78">
        <v>2448</v>
      </c>
      <c r="T636" s="78">
        <v>7134</v>
      </c>
      <c r="U636" s="78">
        <v>31498</v>
      </c>
      <c r="V636" s="219">
        <v>-0.22649057082989396</v>
      </c>
      <c r="W636" s="78">
        <v>-1542</v>
      </c>
      <c r="X636" s="78">
        <v>-2567</v>
      </c>
      <c r="Y636" s="78">
        <v>-1999</v>
      </c>
      <c r="Z636" s="78">
        <v>-4212</v>
      </c>
      <c r="AA636" s="78">
        <v>95.04</v>
      </c>
      <c r="AB636" s="78">
        <v>99.8</v>
      </c>
      <c r="AC636" s="78">
        <v>20452</v>
      </c>
      <c r="AD636" s="104">
        <v>0.22195999999999999</v>
      </c>
      <c r="AE636" s="78">
        <v>52854</v>
      </c>
      <c r="AF636" s="104">
        <v>1.48081</v>
      </c>
      <c r="AG636" s="78">
        <v>-14691</v>
      </c>
      <c r="AH636" s="104">
        <v>-0.16561000000000001</v>
      </c>
      <c r="AI636" s="78">
        <v>9187</v>
      </c>
      <c r="AJ636" s="104">
        <v>-0.25739000000000001</v>
      </c>
      <c r="AK636" s="78">
        <v>7200</v>
      </c>
      <c r="AL636" s="78">
        <v>7000</v>
      </c>
      <c r="AM636" s="8">
        <v>7000</v>
      </c>
      <c r="AN636" s="78">
        <v>240</v>
      </c>
      <c r="AO636" s="78">
        <v>7800</v>
      </c>
      <c r="AP636" s="78">
        <v>5400</v>
      </c>
      <c r="AQ636" s="78">
        <v>7000</v>
      </c>
      <c r="AR636" s="78">
        <v>371</v>
      </c>
      <c r="AS636" s="78">
        <v>0</v>
      </c>
      <c r="AT636" s="78">
        <v>0</v>
      </c>
      <c r="AU636" s="78">
        <v>0</v>
      </c>
      <c r="AV636" s="78">
        <v>0</v>
      </c>
      <c r="AW636" s="77">
        <v>17.22</v>
      </c>
      <c r="AX636" s="144">
        <f t="shared" si="64"/>
        <v>0.03</v>
      </c>
      <c r="AY636" s="144">
        <f t="shared" si="65"/>
        <v>0.02</v>
      </c>
      <c r="AZ636" s="144">
        <f t="shared" si="66"/>
        <v>0.04</v>
      </c>
      <c r="BA636" s="54">
        <f t="shared" si="67"/>
        <v>21.740648852022872</v>
      </c>
      <c r="BB636" s="54">
        <f t="shared" si="68"/>
        <v>15.56835114797712</v>
      </c>
    </row>
    <row r="637" spans="1:54" x14ac:dyDescent="0.25">
      <c r="A637" s="3">
        <v>41113</v>
      </c>
      <c r="B637" s="77">
        <v>7028.73</v>
      </c>
      <c r="C637" s="77">
        <v>539.61761000000001</v>
      </c>
      <c r="D637" s="77">
        <v>-96.068899999999999</v>
      </c>
      <c r="E637" s="77">
        <f t="shared" si="63"/>
        <v>-471.89229999999992</v>
      </c>
      <c r="F637" s="77">
        <v>-2.1840999999999999</v>
      </c>
      <c r="G637" s="77">
        <v>-4.0922000000000001</v>
      </c>
      <c r="H637">
        <v>0</v>
      </c>
      <c r="I637" s="78">
        <v>6874</v>
      </c>
      <c r="J637">
        <v>201208</v>
      </c>
      <c r="K637" s="78">
        <v>6874</v>
      </c>
      <c r="L637" s="77">
        <f t="shared" si="62"/>
        <v>-154.72999999999956</v>
      </c>
      <c r="M637" s="78">
        <v>-4840</v>
      </c>
      <c r="N637" s="78">
        <v>-66.673950000000005</v>
      </c>
      <c r="O637" s="78">
        <v>3740</v>
      </c>
      <c r="P637" s="78">
        <v>12.860379999999999</v>
      </c>
      <c r="Q637" s="144">
        <v>-3905</v>
      </c>
      <c r="R637" s="78">
        <v>1915</v>
      </c>
      <c r="S637" s="78">
        <v>2988</v>
      </c>
      <c r="T637" s="78">
        <v>4083</v>
      </c>
      <c r="U637" s="78">
        <v>33671</v>
      </c>
      <c r="V637" s="219">
        <v>-0.12126161979151198</v>
      </c>
      <c r="W637" s="78">
        <v>-2006</v>
      </c>
      <c r="X637" s="78">
        <v>-2605</v>
      </c>
      <c r="Y637" s="78">
        <v>-2958</v>
      </c>
      <c r="Z637" s="78">
        <v>-4341</v>
      </c>
      <c r="AA637" s="78">
        <v>101.73</v>
      </c>
      <c r="AB637" s="78">
        <v>93.18</v>
      </c>
      <c r="AC637" s="78">
        <v>14017</v>
      </c>
      <c r="AD637" s="104">
        <v>0.18997</v>
      </c>
      <c r="AE637" s="78">
        <v>62730</v>
      </c>
      <c r="AF637" s="104">
        <v>2.3800400000000002</v>
      </c>
      <c r="AG637" s="78">
        <v>-28719</v>
      </c>
      <c r="AH637" s="104">
        <v>-0.48058000000000001</v>
      </c>
      <c r="AI637" s="78">
        <v>15208</v>
      </c>
      <c r="AJ637" s="104">
        <v>2.7009999999999999E-2</v>
      </c>
      <c r="AK637" s="78">
        <v>7200</v>
      </c>
      <c r="AL637" s="78">
        <v>6700</v>
      </c>
      <c r="AM637" s="8">
        <v>6900</v>
      </c>
      <c r="AN637" s="78">
        <v>242</v>
      </c>
      <c r="AO637" s="78">
        <v>7400</v>
      </c>
      <c r="AP637" s="78">
        <v>5400</v>
      </c>
      <c r="AQ637" s="78">
        <v>6800</v>
      </c>
      <c r="AR637" s="78">
        <v>384</v>
      </c>
      <c r="AS637" s="78">
        <v>0</v>
      </c>
      <c r="AT637" s="78">
        <v>0</v>
      </c>
      <c r="AU637" s="78">
        <v>0</v>
      </c>
      <c r="AV637" s="78">
        <v>0</v>
      </c>
      <c r="AW637" s="77">
        <v>18.84</v>
      </c>
      <c r="AX637" s="144">
        <f t="shared" si="64"/>
        <v>0.51</v>
      </c>
      <c r="AY637" s="144">
        <f t="shared" si="65"/>
        <v>0.3</v>
      </c>
      <c r="AZ637" s="144">
        <f t="shared" si="66"/>
        <v>0.23</v>
      </c>
      <c r="BA637" s="54">
        <f t="shared" si="67"/>
        <v>21.233909655672811</v>
      </c>
      <c r="BB637" s="54">
        <f t="shared" si="68"/>
        <v>15.784090344327176</v>
      </c>
    </row>
    <row r="638" spans="1:54" x14ac:dyDescent="0.25">
      <c r="A638" s="3">
        <v>41114</v>
      </c>
      <c r="B638" s="77">
        <v>7008.35</v>
      </c>
      <c r="C638" s="77">
        <v>545.59190000000001</v>
      </c>
      <c r="D638" s="77">
        <v>-42.583100000000002</v>
      </c>
      <c r="E638" s="77">
        <f t="shared" si="63"/>
        <v>-471.85009999999994</v>
      </c>
      <c r="F638" s="77">
        <v>-1.2170000000000001</v>
      </c>
      <c r="G638" s="77">
        <v>5.7492999999999999</v>
      </c>
      <c r="H638">
        <v>0</v>
      </c>
      <c r="I638" s="78">
        <v>6873</v>
      </c>
      <c r="J638">
        <v>201208</v>
      </c>
      <c r="K638" s="78">
        <v>6873</v>
      </c>
      <c r="L638" s="77">
        <f t="shared" si="62"/>
        <v>-135.35000000000036</v>
      </c>
      <c r="M638" s="78">
        <v>-5026</v>
      </c>
      <c r="N638" s="78">
        <v>-69.257199999999997</v>
      </c>
      <c r="O638" s="78">
        <v>3833</v>
      </c>
      <c r="P638" s="78">
        <v>13.184010000000001</v>
      </c>
      <c r="Q638" s="144">
        <v>-4067.75</v>
      </c>
      <c r="R638" s="78">
        <v>1989</v>
      </c>
      <c r="S638" s="78">
        <v>2525</v>
      </c>
      <c r="T638" s="78">
        <v>3928</v>
      </c>
      <c r="U638" s="78">
        <v>34616</v>
      </c>
      <c r="V638" s="219">
        <v>-0.11347353824820892</v>
      </c>
      <c r="W638" s="78">
        <v>-3744</v>
      </c>
      <c r="X638" s="78">
        <v>-555</v>
      </c>
      <c r="Y638" s="78">
        <v>-4644</v>
      </c>
      <c r="Z638" s="78">
        <v>-5389</v>
      </c>
      <c r="AA638" s="78">
        <v>115.8</v>
      </c>
      <c r="AB638" s="78">
        <v>93.62</v>
      </c>
      <c r="AC638" s="78">
        <v>15902</v>
      </c>
      <c r="AD638" s="104">
        <v>0.15104000000000001</v>
      </c>
      <c r="AE638" s="78">
        <v>62543</v>
      </c>
      <c r="AF638" s="104">
        <v>2.3089</v>
      </c>
      <c r="AG638" s="78">
        <v>-34988</v>
      </c>
      <c r="AH638" s="104">
        <v>-0.6421</v>
      </c>
      <c r="AI638" s="78">
        <v>18365</v>
      </c>
      <c r="AJ638" s="104">
        <v>0.23698</v>
      </c>
      <c r="AK638" s="78">
        <v>7200</v>
      </c>
      <c r="AL638" s="78">
        <v>6700</v>
      </c>
      <c r="AM638" s="8">
        <v>6900</v>
      </c>
      <c r="AN638" s="78">
        <v>247</v>
      </c>
      <c r="AO638" s="78">
        <v>7400</v>
      </c>
      <c r="AP638" s="78">
        <v>5400</v>
      </c>
      <c r="AQ638" s="78">
        <v>6800</v>
      </c>
      <c r="AR638" s="78">
        <v>390</v>
      </c>
      <c r="AS638" s="78">
        <v>0</v>
      </c>
      <c r="AT638" s="78">
        <v>0</v>
      </c>
      <c r="AU638" s="78">
        <v>0</v>
      </c>
      <c r="AV638" s="78">
        <v>0</v>
      </c>
      <c r="AW638" s="77">
        <v>19.28</v>
      </c>
      <c r="AX638" s="144">
        <f t="shared" si="64"/>
        <v>0.55000000000000004</v>
      </c>
      <c r="AY638" s="144">
        <f t="shared" si="65"/>
        <v>0.32</v>
      </c>
      <c r="AZ638" s="144">
        <f t="shared" si="66"/>
        <v>0.38</v>
      </c>
      <c r="BA638" s="54">
        <f t="shared" si="67"/>
        <v>20.70342434797384</v>
      </c>
      <c r="BB638" s="54">
        <f t="shared" si="68"/>
        <v>16.073575652026161</v>
      </c>
    </row>
    <row r="639" spans="1:54" x14ac:dyDescent="0.25">
      <c r="A639" s="3">
        <v>41115</v>
      </c>
      <c r="B639" s="77">
        <v>6979.13</v>
      </c>
      <c r="C639" s="77">
        <v>685.88097000000005</v>
      </c>
      <c r="D639" s="77">
        <v>-121.8687</v>
      </c>
      <c r="E639" s="77">
        <f t="shared" si="63"/>
        <v>-594.51</v>
      </c>
      <c r="F639" s="77">
        <v>3.4023000000000003</v>
      </c>
      <c r="G639" s="77">
        <v>-11.310899999999998</v>
      </c>
      <c r="H639">
        <v>0</v>
      </c>
      <c r="I639" s="78">
        <v>6844</v>
      </c>
      <c r="J639">
        <v>201208</v>
      </c>
      <c r="K639" s="78">
        <v>6844</v>
      </c>
      <c r="L639" s="77">
        <f t="shared" si="62"/>
        <v>-135.13000000000011</v>
      </c>
      <c r="M639" s="78">
        <v>-1211</v>
      </c>
      <c r="N639" s="78">
        <v>-16.74419</v>
      </c>
      <c r="O639" s="78">
        <v>3227</v>
      </c>
      <c r="P639" s="78">
        <v>11.05551</v>
      </c>
      <c r="Q639" s="144">
        <v>-404.25</v>
      </c>
      <c r="R639" s="78">
        <v>2074</v>
      </c>
      <c r="S639" s="78">
        <v>1010</v>
      </c>
      <c r="T639" s="78">
        <v>4455</v>
      </c>
      <c r="U639" s="78">
        <v>35124</v>
      </c>
      <c r="V639" s="219">
        <v>-0.12683635121284592</v>
      </c>
      <c r="W639" s="78">
        <v>-2293</v>
      </c>
      <c r="X639" s="78">
        <v>-1519</v>
      </c>
      <c r="Y639" s="78">
        <v>-3539</v>
      </c>
      <c r="Z639" s="78">
        <v>-1538</v>
      </c>
      <c r="AA639" s="78">
        <v>116.48</v>
      </c>
      <c r="AB639" s="78">
        <v>92.4</v>
      </c>
      <c r="AC639" s="78">
        <v>20801</v>
      </c>
      <c r="AD639" s="104">
        <v>0.32250000000000001</v>
      </c>
      <c r="AE639" s="78">
        <v>70742</v>
      </c>
      <c r="AF639" s="104">
        <v>2.7748900000000001</v>
      </c>
      <c r="AG639" s="78">
        <v>-35759</v>
      </c>
      <c r="AH639" s="104">
        <v>-0.53471999999999997</v>
      </c>
      <c r="AI639" s="78">
        <v>9105</v>
      </c>
      <c r="AJ639" s="104">
        <v>-0.1173</v>
      </c>
      <c r="AK639" s="78">
        <v>7200</v>
      </c>
      <c r="AL639" s="78">
        <v>6600</v>
      </c>
      <c r="AM639" s="8">
        <v>6800</v>
      </c>
      <c r="AN639" s="78">
        <v>257</v>
      </c>
      <c r="AO639" s="78">
        <v>7400</v>
      </c>
      <c r="AP639" s="78">
        <v>6000</v>
      </c>
      <c r="AQ639" s="78">
        <v>6800</v>
      </c>
      <c r="AR639" s="78">
        <v>394</v>
      </c>
      <c r="AS639" s="78">
        <v>0</v>
      </c>
      <c r="AT639" s="78">
        <v>0</v>
      </c>
      <c r="AU639" s="78">
        <v>0</v>
      </c>
      <c r="AV639" s="78">
        <v>0</v>
      </c>
      <c r="AW639" s="77">
        <v>20.329999999999998</v>
      </c>
      <c r="AX639" s="144">
        <f t="shared" si="64"/>
        <v>0.62</v>
      </c>
      <c r="AY639" s="144">
        <f t="shared" si="65"/>
        <v>0.36</v>
      </c>
      <c r="AZ639" s="144">
        <f t="shared" si="66"/>
        <v>0.6</v>
      </c>
      <c r="BA639" s="54">
        <f t="shared" si="67"/>
        <v>20.494378207018723</v>
      </c>
      <c r="BB639" s="54">
        <f t="shared" si="68"/>
        <v>16.205621792981272</v>
      </c>
    </row>
    <row r="640" spans="1:54" x14ac:dyDescent="0.25">
      <c r="A640" s="3">
        <v>41116</v>
      </c>
      <c r="B640" s="77">
        <v>6970.69</v>
      </c>
      <c r="C640" s="77">
        <v>611.32750999999996</v>
      </c>
      <c r="D640" s="77">
        <v>-37.126399999999997</v>
      </c>
      <c r="E640" s="77">
        <f t="shared" si="63"/>
        <v>-606.19799999999998</v>
      </c>
      <c r="F640" s="77">
        <v>1.0570999999999999</v>
      </c>
      <c r="G640" s="77">
        <v>-3.4279999999999999</v>
      </c>
      <c r="H640">
        <v>0</v>
      </c>
      <c r="I640" s="78">
        <v>6876</v>
      </c>
      <c r="J640">
        <v>201208</v>
      </c>
      <c r="K640" s="78">
        <v>6876</v>
      </c>
      <c r="L640" s="77">
        <f t="shared" si="62"/>
        <v>-94.6899999999996</v>
      </c>
      <c r="M640" s="78">
        <v>-998</v>
      </c>
      <c r="N640" s="78">
        <v>-13.88603</v>
      </c>
      <c r="O640" s="78">
        <v>3458</v>
      </c>
      <c r="P640" s="78">
        <v>11.897690000000001</v>
      </c>
      <c r="Q640" s="144">
        <v>-133.5</v>
      </c>
      <c r="R640" s="78">
        <v>2066</v>
      </c>
      <c r="S640" s="78">
        <v>1581</v>
      </c>
      <c r="T640" s="78">
        <v>4945</v>
      </c>
      <c r="U640" s="78">
        <v>34915</v>
      </c>
      <c r="V640" s="219">
        <v>-0.14162967206071889</v>
      </c>
      <c r="W640" s="78">
        <v>-2336</v>
      </c>
      <c r="X640" s="78">
        <v>1114</v>
      </c>
      <c r="Y640" s="78">
        <v>-3589</v>
      </c>
      <c r="Z640" s="78">
        <v>-2396</v>
      </c>
      <c r="AA640" s="78">
        <v>95.56</v>
      </c>
      <c r="AB640" s="78">
        <v>92.66</v>
      </c>
      <c r="AC640" s="78">
        <v>19353</v>
      </c>
      <c r="AD640" s="104">
        <v>0.15062999999999999</v>
      </c>
      <c r="AE640" s="78">
        <v>68171</v>
      </c>
      <c r="AF640" s="104">
        <v>2.4410699999999999</v>
      </c>
      <c r="AG640" s="78">
        <v>-40284</v>
      </c>
      <c r="AH640" s="104">
        <v>-0.39584999999999998</v>
      </c>
      <c r="AI640" s="78">
        <v>12280</v>
      </c>
      <c r="AJ640" s="104">
        <v>-0.18223</v>
      </c>
      <c r="AK640" s="78">
        <v>7200</v>
      </c>
      <c r="AL640" s="78">
        <v>6600</v>
      </c>
      <c r="AM640" s="8">
        <v>6900</v>
      </c>
      <c r="AN640" s="78">
        <v>237</v>
      </c>
      <c r="AO640" s="78">
        <v>7400</v>
      </c>
      <c r="AP640" s="78">
        <v>6000</v>
      </c>
      <c r="AQ640" s="78">
        <v>6800</v>
      </c>
      <c r="AR640" s="78">
        <v>389</v>
      </c>
      <c r="AS640" s="78">
        <v>0</v>
      </c>
      <c r="AT640" s="78">
        <v>0</v>
      </c>
      <c r="AU640" s="78">
        <v>0</v>
      </c>
      <c r="AV640" s="78">
        <v>0</v>
      </c>
      <c r="AW640" s="77">
        <v>20.04</v>
      </c>
      <c r="AX640" s="144">
        <f t="shared" si="64"/>
        <v>0.62</v>
      </c>
      <c r="AY640" s="144">
        <f t="shared" si="65"/>
        <v>0.36</v>
      </c>
      <c r="AZ640" s="144">
        <f t="shared" si="66"/>
        <v>0.56999999999999995</v>
      </c>
      <c r="BA640" s="54">
        <f t="shared" si="67"/>
        <v>20.225074249863223</v>
      </c>
      <c r="BB640" s="54">
        <f t="shared" si="68"/>
        <v>16.377925750136786</v>
      </c>
    </row>
    <row r="641" spans="1:54" x14ac:dyDescent="0.25">
      <c r="A641" s="3">
        <v>41117</v>
      </c>
      <c r="B641" s="77">
        <v>7124.49</v>
      </c>
      <c r="C641" s="77">
        <v>763.96331999999995</v>
      </c>
      <c r="D641" s="77">
        <v>69.698800000000006</v>
      </c>
      <c r="E641" s="77">
        <f t="shared" si="63"/>
        <v>-606.78059999999994</v>
      </c>
      <c r="F641" s="77">
        <v>8.93</v>
      </c>
      <c r="G641" s="77">
        <v>3.9923000000000002</v>
      </c>
      <c r="H641">
        <v>0</v>
      </c>
      <c r="I641" s="78">
        <v>7031</v>
      </c>
      <c r="J641">
        <v>201208</v>
      </c>
      <c r="K641" s="78">
        <v>7031</v>
      </c>
      <c r="L641" s="77">
        <f t="shared" si="62"/>
        <v>-93.489999999999782</v>
      </c>
      <c r="M641" s="78">
        <v>2765</v>
      </c>
      <c r="N641" s="78">
        <v>38.680889999999998</v>
      </c>
      <c r="O641" s="78">
        <v>4861</v>
      </c>
      <c r="P641" s="78">
        <v>17.085429999999999</v>
      </c>
      <c r="Q641" s="144">
        <v>3980.25</v>
      </c>
      <c r="R641" s="78">
        <v>2309</v>
      </c>
      <c r="S641" s="78">
        <v>1535</v>
      </c>
      <c r="T641" s="78">
        <v>7354</v>
      </c>
      <c r="U641" s="78">
        <v>31725</v>
      </c>
      <c r="V641" s="219">
        <v>-0.23180457052797479</v>
      </c>
      <c r="W641" s="78">
        <v>-1793</v>
      </c>
      <c r="X641" s="78">
        <v>757</v>
      </c>
      <c r="Y641" s="78">
        <v>-2701</v>
      </c>
      <c r="Z641" s="78">
        <v>-853</v>
      </c>
      <c r="AA641" s="78">
        <v>93.13</v>
      </c>
      <c r="AB641" s="78">
        <v>98.35</v>
      </c>
      <c r="AC641" s="78">
        <v>31014</v>
      </c>
      <c r="AD641" s="104">
        <v>0.34423999999999999</v>
      </c>
      <c r="AE641" s="78">
        <v>69001</v>
      </c>
      <c r="AF641" s="104">
        <v>1.67171</v>
      </c>
      <c r="AG641" s="78">
        <v>-27330</v>
      </c>
      <c r="AH641" s="104">
        <v>-0.16641</v>
      </c>
      <c r="AI641" s="78">
        <v>7217</v>
      </c>
      <c r="AJ641" s="104">
        <v>-0.28936000000000001</v>
      </c>
      <c r="AK641" s="78">
        <v>7200</v>
      </c>
      <c r="AL641" s="78">
        <v>6800</v>
      </c>
      <c r="AM641" s="8">
        <v>7000</v>
      </c>
      <c r="AN641" s="78">
        <v>209</v>
      </c>
      <c r="AO641" s="78">
        <v>7400</v>
      </c>
      <c r="AP641" s="78">
        <v>6000</v>
      </c>
      <c r="AQ641" s="78">
        <v>7000</v>
      </c>
      <c r="AR641" s="78">
        <v>353</v>
      </c>
      <c r="AS641" s="78">
        <v>0</v>
      </c>
      <c r="AT641" s="78">
        <v>0</v>
      </c>
      <c r="AU641" s="78">
        <v>0</v>
      </c>
      <c r="AV641" s="78">
        <v>0</v>
      </c>
      <c r="AW641" s="77">
        <v>17.809999999999999</v>
      </c>
      <c r="AX641" s="144">
        <f t="shared" si="64"/>
        <v>0.27</v>
      </c>
      <c r="AY641" s="144">
        <f t="shared" si="65"/>
        <v>0.16</v>
      </c>
      <c r="AZ641" s="144">
        <f t="shared" si="66"/>
        <v>0.11</v>
      </c>
      <c r="BA641" s="54">
        <f t="shared" si="67"/>
        <v>19.948066926826598</v>
      </c>
      <c r="BB641" s="54">
        <f t="shared" si="68"/>
        <v>16.434933073173397</v>
      </c>
    </row>
    <row r="642" spans="1:54" x14ac:dyDescent="0.25">
      <c r="A642" s="3">
        <v>41120</v>
      </c>
      <c r="B642" s="77">
        <v>7158.88</v>
      </c>
      <c r="C642" s="77">
        <v>665.89796999999999</v>
      </c>
      <c r="D642" s="77">
        <v>37.950000000000003</v>
      </c>
      <c r="E642" s="77">
        <f t="shared" si="63"/>
        <v>-525.77699999999993</v>
      </c>
      <c r="F642" s="77">
        <v>9.6213999999999995</v>
      </c>
      <c r="G642" s="77">
        <v>5.1202999999999994</v>
      </c>
      <c r="H642">
        <v>0</v>
      </c>
      <c r="I642" s="78">
        <v>7077</v>
      </c>
      <c r="J642">
        <v>201208</v>
      </c>
      <c r="K642" s="78">
        <v>7077</v>
      </c>
      <c r="L642" s="77">
        <f t="shared" si="62"/>
        <v>-81.880000000000109</v>
      </c>
      <c r="M642" s="78">
        <v>7794</v>
      </c>
      <c r="N642" s="78">
        <v>110.13405</v>
      </c>
      <c r="O642" s="78">
        <v>5195</v>
      </c>
      <c r="P642" s="78">
        <v>18.384609999999999</v>
      </c>
      <c r="Q642" s="144">
        <v>9092.75</v>
      </c>
      <c r="R642" s="78">
        <v>2209</v>
      </c>
      <c r="S642" s="78">
        <v>-643</v>
      </c>
      <c r="T642" s="78">
        <v>7500</v>
      </c>
      <c r="U642" s="78">
        <v>31548</v>
      </c>
      <c r="V642" s="219">
        <v>-0.23773297831875237</v>
      </c>
      <c r="W642" s="78">
        <v>1369</v>
      </c>
      <c r="X642" s="78">
        <v>1369</v>
      </c>
      <c r="Y642" s="78">
        <v>1589</v>
      </c>
      <c r="Z642" s="78">
        <v>5488</v>
      </c>
      <c r="AA642" s="78">
        <v>82.72</v>
      </c>
      <c r="AB642" s="78">
        <v>100.52</v>
      </c>
      <c r="AC642" s="78">
        <v>37030</v>
      </c>
      <c r="AD642" s="104">
        <v>0.43059999999999998</v>
      </c>
      <c r="AE642" s="78">
        <v>68259</v>
      </c>
      <c r="AF642" s="104">
        <v>1.4189099999999999</v>
      </c>
      <c r="AG642" s="78">
        <v>-17335</v>
      </c>
      <c r="AH642" s="104">
        <v>0.25588</v>
      </c>
      <c r="AI642" s="78">
        <v>-3129</v>
      </c>
      <c r="AJ642" s="104">
        <v>-0.41893999999999998</v>
      </c>
      <c r="AK642" s="78">
        <v>7300</v>
      </c>
      <c r="AL642" s="78">
        <v>6800</v>
      </c>
      <c r="AM642" s="8">
        <v>7100</v>
      </c>
      <c r="AN642" s="78">
        <v>196</v>
      </c>
      <c r="AO642" s="78">
        <v>7400</v>
      </c>
      <c r="AP642" s="78">
        <v>6000</v>
      </c>
      <c r="AQ642" s="78">
        <v>7000</v>
      </c>
      <c r="AR642" s="78">
        <v>352</v>
      </c>
      <c r="AS642" s="78">
        <v>0</v>
      </c>
      <c r="AT642" s="78">
        <v>0</v>
      </c>
      <c r="AU642" s="78">
        <v>0</v>
      </c>
      <c r="AV642" s="78">
        <v>0</v>
      </c>
      <c r="AW642" s="77">
        <v>18.149999999999999</v>
      </c>
      <c r="AX642" s="144">
        <f t="shared" si="64"/>
        <v>0.37</v>
      </c>
      <c r="AY642" s="144">
        <f t="shared" si="65"/>
        <v>0.22</v>
      </c>
      <c r="AZ642" s="144">
        <f t="shared" si="66"/>
        <v>0.16</v>
      </c>
      <c r="BA642" s="54">
        <f t="shared" si="67"/>
        <v>19.920919666537031</v>
      </c>
      <c r="BB642" s="54">
        <f t="shared" si="68"/>
        <v>16.42308033346297</v>
      </c>
    </row>
    <row r="643" spans="1:54" x14ac:dyDescent="0.25">
      <c r="A643" s="3">
        <v>41121</v>
      </c>
      <c r="B643" s="77">
        <v>7270.49</v>
      </c>
      <c r="C643" s="77">
        <v>834.44717000000003</v>
      </c>
      <c r="D643" s="77">
        <v>98.568700000000007</v>
      </c>
      <c r="E643" s="77">
        <f t="shared" si="63"/>
        <v>-484.71919999999989</v>
      </c>
      <c r="F643" s="77">
        <v>2.3622999999999998</v>
      </c>
      <c r="G643" s="77">
        <v>21.3111</v>
      </c>
      <c r="H643">
        <v>0</v>
      </c>
      <c r="I643" s="78">
        <v>7156</v>
      </c>
      <c r="J643">
        <v>201208</v>
      </c>
      <c r="K643" s="78">
        <v>7156</v>
      </c>
      <c r="L643" s="77">
        <f t="shared" ref="L643:L706" si="69">K643-B643</f>
        <v>-114.48999999999978</v>
      </c>
      <c r="M643" s="78">
        <v>8562</v>
      </c>
      <c r="N643" s="78">
        <v>122.32084999999999</v>
      </c>
      <c r="O643" s="78">
        <v>6294</v>
      </c>
      <c r="P643" s="78">
        <v>22.514690000000002</v>
      </c>
      <c r="Q643" s="144">
        <v>10135.5</v>
      </c>
      <c r="R643" s="78">
        <v>2359</v>
      </c>
      <c r="S643" s="78">
        <v>-475</v>
      </c>
      <c r="T643" s="78">
        <v>7567</v>
      </c>
      <c r="U643" s="78">
        <v>32370</v>
      </c>
      <c r="V643" s="219">
        <v>-0.23376583256101327</v>
      </c>
      <c r="W643" s="78">
        <v>1313</v>
      </c>
      <c r="X643" s="78">
        <v>1313</v>
      </c>
      <c r="Y643" s="78">
        <v>1269</v>
      </c>
      <c r="Z643" s="78">
        <v>2056</v>
      </c>
      <c r="AA643" s="78">
        <v>88.64</v>
      </c>
      <c r="AB643" s="78">
        <v>108.89</v>
      </c>
      <c r="AC643" s="78">
        <v>45244</v>
      </c>
      <c r="AD643" s="104">
        <v>0.91425000000000001</v>
      </c>
      <c r="AE643" s="78">
        <v>77191</v>
      </c>
      <c r="AF643" s="104">
        <v>1.3519399999999999</v>
      </c>
      <c r="AG643" s="78">
        <v>-17180</v>
      </c>
      <c r="AH643" s="104">
        <v>0.62927</v>
      </c>
      <c r="AI643" s="78">
        <v>-5079</v>
      </c>
      <c r="AJ643" s="104">
        <v>-0.21129000000000001</v>
      </c>
      <c r="AK643" s="78">
        <v>7300</v>
      </c>
      <c r="AL643" s="78">
        <v>6900</v>
      </c>
      <c r="AM643" s="8">
        <v>7200</v>
      </c>
      <c r="AN643" s="78">
        <v>196</v>
      </c>
      <c r="AO643" s="78">
        <v>7600</v>
      </c>
      <c r="AP643" s="78">
        <v>6000</v>
      </c>
      <c r="AQ643" s="78">
        <v>7100</v>
      </c>
      <c r="AR643" s="78">
        <v>346</v>
      </c>
      <c r="AS643" s="78">
        <v>0</v>
      </c>
      <c r="AT643" s="78">
        <v>0</v>
      </c>
      <c r="AU643" s="78">
        <v>0</v>
      </c>
      <c r="AV643" s="78">
        <v>0</v>
      </c>
      <c r="AW643" s="77">
        <v>18.52</v>
      </c>
      <c r="AX643" s="144">
        <f t="shared" si="64"/>
        <v>0.55000000000000004</v>
      </c>
      <c r="AY643" s="144">
        <f t="shared" si="65"/>
        <v>0.32</v>
      </c>
      <c r="AZ643" s="144">
        <f t="shared" si="66"/>
        <v>0.23</v>
      </c>
      <c r="BA643" s="54">
        <f t="shared" si="67"/>
        <v>19.952337999540049</v>
      </c>
      <c r="BB643" s="54">
        <f t="shared" si="68"/>
        <v>16.446662000459945</v>
      </c>
    </row>
    <row r="644" spans="1:54" x14ac:dyDescent="0.25">
      <c r="A644" s="3">
        <v>41122</v>
      </c>
      <c r="B644" s="77">
        <v>7267.96</v>
      </c>
      <c r="C644" s="77">
        <v>918.41331000000002</v>
      </c>
      <c r="D644" s="77">
        <v>-8.0101999999999993</v>
      </c>
      <c r="E644" s="77">
        <f t="shared" si="63"/>
        <v>-519.39</v>
      </c>
      <c r="F644" s="77">
        <v>9.5975999999999999</v>
      </c>
      <c r="G644" s="77">
        <v>15.168299999999999</v>
      </c>
      <c r="H644">
        <v>0</v>
      </c>
      <c r="I644" s="78">
        <v>7194</v>
      </c>
      <c r="J644">
        <v>201208</v>
      </c>
      <c r="K644" s="78">
        <v>7194</v>
      </c>
      <c r="L644" s="77">
        <f t="shared" si="69"/>
        <v>-73.960000000000036</v>
      </c>
      <c r="M644" s="78">
        <v>12660</v>
      </c>
      <c r="N644" s="78">
        <v>181.88299000000001</v>
      </c>
      <c r="O644" s="78">
        <v>6956</v>
      </c>
      <c r="P644" s="78">
        <v>25.007090000000002</v>
      </c>
      <c r="Q644" s="144">
        <v>14399</v>
      </c>
      <c r="R644" s="78">
        <v>2371</v>
      </c>
      <c r="S644" s="78">
        <v>485</v>
      </c>
      <c r="T644" s="78">
        <v>8134</v>
      </c>
      <c r="U644" s="78">
        <v>32353</v>
      </c>
      <c r="V644" s="219">
        <v>-0.2514140883380212</v>
      </c>
      <c r="W644" s="78">
        <v>3345</v>
      </c>
      <c r="X644" s="78">
        <v>3345</v>
      </c>
      <c r="Y644" s="78">
        <v>3439</v>
      </c>
      <c r="Z644" s="78">
        <v>5717</v>
      </c>
      <c r="AA644" s="78">
        <v>82.4</v>
      </c>
      <c r="AB644" s="78">
        <v>113.64</v>
      </c>
      <c r="AC644" s="78">
        <v>55021</v>
      </c>
      <c r="AD644" s="104">
        <v>0.94950000000000001</v>
      </c>
      <c r="AE644" s="78">
        <v>76291</v>
      </c>
      <c r="AF644" s="104">
        <v>1.30033</v>
      </c>
      <c r="AG644" s="78">
        <v>-11956</v>
      </c>
      <c r="AH644" s="104">
        <v>1.18306</v>
      </c>
      <c r="AI644" s="78">
        <v>-16904</v>
      </c>
      <c r="AJ644" s="104">
        <v>-0.38507999999999998</v>
      </c>
      <c r="AK644" s="78">
        <v>7300</v>
      </c>
      <c r="AL644" s="78">
        <v>7000</v>
      </c>
      <c r="AM644" s="8">
        <v>7200</v>
      </c>
      <c r="AN644" s="78">
        <v>184</v>
      </c>
      <c r="AO644" s="78">
        <v>7400</v>
      </c>
      <c r="AP644" s="78">
        <v>6000</v>
      </c>
      <c r="AQ644" s="78">
        <v>7200</v>
      </c>
      <c r="AR644" s="78">
        <v>349</v>
      </c>
      <c r="AS644" s="78">
        <v>0</v>
      </c>
      <c r="AT644" s="78">
        <v>0</v>
      </c>
      <c r="AU644" s="78">
        <v>0</v>
      </c>
      <c r="AV644" s="78">
        <v>0</v>
      </c>
      <c r="AW644" s="77">
        <v>18.84</v>
      </c>
      <c r="AX644" s="144">
        <f t="shared" si="64"/>
        <v>0.62</v>
      </c>
      <c r="AY644" s="144">
        <f t="shared" si="65"/>
        <v>0.36</v>
      </c>
      <c r="AZ644" s="144">
        <f t="shared" si="66"/>
        <v>0.26</v>
      </c>
      <c r="BA644" s="54">
        <f t="shared" si="67"/>
        <v>20.008290806380518</v>
      </c>
      <c r="BB644" s="54">
        <f t="shared" si="68"/>
        <v>16.526709193619478</v>
      </c>
    </row>
    <row r="645" spans="1:54" x14ac:dyDescent="0.25">
      <c r="A645" s="3">
        <v>41124</v>
      </c>
      <c r="B645" s="77">
        <v>7217.51</v>
      </c>
      <c r="C645" s="77">
        <v>813.15832999999998</v>
      </c>
      <c r="D645" s="77">
        <v>6.3174000000000001</v>
      </c>
      <c r="E645" s="77">
        <f t="shared" si="63"/>
        <v>-491.53569999999985</v>
      </c>
      <c r="F645" s="77">
        <v>4.7855999999999996</v>
      </c>
      <c r="G645" s="77">
        <v>-25.046100000000003</v>
      </c>
      <c r="H645">
        <v>0</v>
      </c>
      <c r="I645" s="78">
        <v>7140</v>
      </c>
      <c r="J645">
        <v>201208</v>
      </c>
      <c r="K645" s="78">
        <v>7140</v>
      </c>
      <c r="L645" s="77">
        <f t="shared" si="69"/>
        <v>-77.510000000000218</v>
      </c>
      <c r="M645" s="78">
        <v>10066</v>
      </c>
      <c r="N645" s="78">
        <v>143.46499</v>
      </c>
      <c r="O645" s="78">
        <v>5473</v>
      </c>
      <c r="P645" s="78">
        <v>19.53237</v>
      </c>
      <c r="Q645" s="144">
        <v>11434.25</v>
      </c>
      <c r="R645" s="78">
        <v>2410</v>
      </c>
      <c r="S645" s="78">
        <v>843</v>
      </c>
      <c r="T645" s="78">
        <v>4614</v>
      </c>
      <c r="U645" s="78">
        <v>30709</v>
      </c>
      <c r="V645" s="219">
        <v>-0.15024911263798887</v>
      </c>
      <c r="W645" s="78">
        <v>3478</v>
      </c>
      <c r="X645" s="78">
        <v>3478</v>
      </c>
      <c r="Y645" s="78">
        <v>3431</v>
      </c>
      <c r="Z645" s="78">
        <v>5502</v>
      </c>
      <c r="AA645" s="78">
        <v>87.12</v>
      </c>
      <c r="AB645" s="78">
        <v>105.05</v>
      </c>
      <c r="AC645" s="78">
        <v>52765</v>
      </c>
      <c r="AD645" s="104">
        <v>0.41602</v>
      </c>
      <c r="AE645" s="78">
        <v>70099</v>
      </c>
      <c r="AF645" s="104">
        <v>1.13097</v>
      </c>
      <c r="AG645" s="78">
        <v>-28909</v>
      </c>
      <c r="AH645" s="104">
        <v>0.89749999999999996</v>
      </c>
      <c r="AI645" s="78">
        <v>-6979</v>
      </c>
      <c r="AJ645" s="104">
        <v>-9.0230000000000005E-2</v>
      </c>
      <c r="AK645" s="78">
        <v>7300</v>
      </c>
      <c r="AL645" s="78">
        <v>7000</v>
      </c>
      <c r="AM645" s="8">
        <v>7100</v>
      </c>
      <c r="AN645" s="78">
        <v>163</v>
      </c>
      <c r="AO645" s="78">
        <v>7400</v>
      </c>
      <c r="AP645" s="78">
        <v>6000</v>
      </c>
      <c r="AQ645" s="78">
        <v>7100</v>
      </c>
      <c r="AR645" s="78">
        <v>331</v>
      </c>
      <c r="AS645" s="78">
        <v>0</v>
      </c>
      <c r="AT645" s="78">
        <v>0</v>
      </c>
      <c r="AU645" s="78">
        <v>0</v>
      </c>
      <c r="AV645" s="78">
        <v>0</v>
      </c>
      <c r="AW645" s="77">
        <v>17.649999999999999</v>
      </c>
      <c r="AX645" s="144">
        <f t="shared" si="64"/>
        <v>0.17</v>
      </c>
      <c r="AY645" s="144">
        <f t="shared" si="65"/>
        <v>0.1</v>
      </c>
      <c r="AZ645" s="144">
        <f t="shared" si="66"/>
        <v>0.08</v>
      </c>
      <c r="BA645" s="54">
        <f t="shared" si="67"/>
        <v>20.003551763250591</v>
      </c>
      <c r="BB645" s="54">
        <f t="shared" si="68"/>
        <v>16.545448236749401</v>
      </c>
    </row>
    <row r="646" spans="1:54" x14ac:dyDescent="0.25">
      <c r="A646" s="3">
        <v>41127</v>
      </c>
      <c r="B646" s="77">
        <v>7286.33</v>
      </c>
      <c r="C646" s="77">
        <v>829.54951000000005</v>
      </c>
      <c r="D646" s="77">
        <v>122.4199</v>
      </c>
      <c r="E646" s="77">
        <f t="shared" si="63"/>
        <v>-368.45099999999985</v>
      </c>
      <c r="F646" s="77">
        <v>14.948699999999999</v>
      </c>
      <c r="G646" s="77">
        <v>14.349500000000001</v>
      </c>
      <c r="H646">
        <v>0</v>
      </c>
      <c r="I646" s="78">
        <v>7239</v>
      </c>
      <c r="J646">
        <v>201208</v>
      </c>
      <c r="K646" s="78">
        <v>7239</v>
      </c>
      <c r="L646" s="77">
        <f t="shared" si="69"/>
        <v>-47.329999999999927</v>
      </c>
      <c r="M646" s="78">
        <v>4372</v>
      </c>
      <c r="N646" s="78">
        <v>63.013869999999997</v>
      </c>
      <c r="O646" s="78">
        <v>4332</v>
      </c>
      <c r="P646" s="78">
        <v>15.66728</v>
      </c>
      <c r="Q646" s="144">
        <v>5455</v>
      </c>
      <c r="R646" s="78">
        <v>2634</v>
      </c>
      <c r="S646" s="78">
        <v>637</v>
      </c>
      <c r="T646" s="78">
        <v>3904</v>
      </c>
      <c r="U646" s="78">
        <v>31201</v>
      </c>
      <c r="V646" s="219">
        <v>-0.12512419473734815</v>
      </c>
      <c r="W646" s="78">
        <v>-175</v>
      </c>
      <c r="X646" s="78">
        <v>-175</v>
      </c>
      <c r="Y646" s="78">
        <v>-441</v>
      </c>
      <c r="Z646" s="78">
        <v>-206</v>
      </c>
      <c r="AA646" s="78">
        <v>86.82</v>
      </c>
      <c r="AB646" s="78">
        <v>106.12</v>
      </c>
      <c r="AC646" s="78">
        <v>66719</v>
      </c>
      <c r="AD646" s="104">
        <v>0.60536999999999996</v>
      </c>
      <c r="AE646" s="78">
        <v>78584</v>
      </c>
      <c r="AF646" s="104">
        <v>1.01997</v>
      </c>
      <c r="AG646" s="78">
        <v>-32252</v>
      </c>
      <c r="AH646" s="104">
        <v>1.24247</v>
      </c>
      <c r="AI646" s="78">
        <v>-8475</v>
      </c>
      <c r="AJ646" s="104">
        <v>0.29515999999999998</v>
      </c>
      <c r="AK646" s="78">
        <v>7300</v>
      </c>
      <c r="AL646" s="78">
        <v>7000</v>
      </c>
      <c r="AM646" s="8">
        <v>7200</v>
      </c>
      <c r="AN646" s="78">
        <v>143</v>
      </c>
      <c r="AO646" s="78">
        <v>7400</v>
      </c>
      <c r="AP646" s="78">
        <v>6800</v>
      </c>
      <c r="AQ646" s="78">
        <v>7200</v>
      </c>
      <c r="AR646" s="78">
        <v>309</v>
      </c>
      <c r="AS646" s="78">
        <v>0</v>
      </c>
      <c r="AT646" s="78">
        <v>0</v>
      </c>
      <c r="AU646" s="78">
        <v>0</v>
      </c>
      <c r="AV646" s="78">
        <v>0</v>
      </c>
      <c r="AW646" s="77">
        <v>17.09</v>
      </c>
      <c r="AX646" s="144">
        <f t="shared" si="64"/>
        <v>0.03</v>
      </c>
      <c r="AY646" s="144">
        <f t="shared" si="65"/>
        <v>0.02</v>
      </c>
      <c r="AZ646" s="144">
        <f t="shared" si="66"/>
        <v>0.02</v>
      </c>
      <c r="BA646" s="54">
        <f t="shared" si="67"/>
        <v>20.036453293999767</v>
      </c>
      <c r="BB646" s="54">
        <f t="shared" si="68"/>
        <v>16.448546706000226</v>
      </c>
    </row>
    <row r="647" spans="1:54" x14ac:dyDescent="0.25">
      <c r="A647" s="3">
        <v>41128</v>
      </c>
      <c r="B647" s="77">
        <v>7295.46</v>
      </c>
      <c r="C647" s="77">
        <v>704.06763999999998</v>
      </c>
      <c r="D647" s="77">
        <v>75.732200000000006</v>
      </c>
      <c r="E647" s="77">
        <f t="shared" si="63"/>
        <v>-235.06749999999985</v>
      </c>
      <c r="F647" s="77">
        <v>4.7300000000000002E-2</v>
      </c>
      <c r="G647" s="77">
        <v>3.4508999999999999</v>
      </c>
      <c r="H647">
        <v>0</v>
      </c>
      <c r="I647" s="78">
        <v>7235</v>
      </c>
      <c r="J647">
        <v>201208</v>
      </c>
      <c r="K647" s="78">
        <v>7235</v>
      </c>
      <c r="L647" s="77">
        <f t="shared" si="69"/>
        <v>-60.460000000000036</v>
      </c>
      <c r="M647" s="78">
        <v>5179</v>
      </c>
      <c r="N647" s="78">
        <v>74.711839999999995</v>
      </c>
      <c r="O647" s="78">
        <v>4306</v>
      </c>
      <c r="P647" s="78">
        <v>15.572749999999999</v>
      </c>
      <c r="Q647" s="144">
        <v>6255.5</v>
      </c>
      <c r="R647" s="78">
        <v>2627</v>
      </c>
      <c r="S647" s="78">
        <v>517</v>
      </c>
      <c r="T647" s="78">
        <v>3993</v>
      </c>
      <c r="U647" s="78">
        <v>32102</v>
      </c>
      <c r="V647" s="219">
        <v>-0.12438477353435923</v>
      </c>
      <c r="W647" s="78">
        <v>27</v>
      </c>
      <c r="X647" s="78">
        <v>27</v>
      </c>
      <c r="Y647" s="78">
        <v>-772</v>
      </c>
      <c r="Z647" s="78">
        <v>-1968</v>
      </c>
      <c r="AA647" s="78">
        <v>89.76</v>
      </c>
      <c r="AB647" s="78">
        <v>102.79</v>
      </c>
      <c r="AC647" s="78">
        <v>75218</v>
      </c>
      <c r="AD647" s="104">
        <v>0.65034999999999998</v>
      </c>
      <c r="AE647" s="78">
        <v>81146</v>
      </c>
      <c r="AF647" s="104">
        <v>0.97024999999999995</v>
      </c>
      <c r="AG647" s="78">
        <v>-40842</v>
      </c>
      <c r="AH647" s="104">
        <v>1.1989000000000001</v>
      </c>
      <c r="AI647" s="78">
        <v>-14311</v>
      </c>
      <c r="AJ647" s="104">
        <v>0.19864000000000001</v>
      </c>
      <c r="AK647" s="78">
        <v>7300</v>
      </c>
      <c r="AL647" s="78">
        <v>7000</v>
      </c>
      <c r="AM647" s="8">
        <v>7200</v>
      </c>
      <c r="AN647" s="78">
        <v>133</v>
      </c>
      <c r="AO647" s="78">
        <v>7400</v>
      </c>
      <c r="AP647" s="78">
        <v>6600</v>
      </c>
      <c r="AQ647" s="78">
        <v>7200</v>
      </c>
      <c r="AR647" s="78">
        <v>310</v>
      </c>
      <c r="AS647" s="78">
        <v>0</v>
      </c>
      <c r="AT647" s="78">
        <v>0</v>
      </c>
      <c r="AU647" s="78">
        <v>0</v>
      </c>
      <c r="AV647" s="78">
        <v>0</v>
      </c>
      <c r="AW647" s="77">
        <v>17.3</v>
      </c>
      <c r="AX647" s="144">
        <f t="shared" si="64"/>
        <v>0.1</v>
      </c>
      <c r="AY647" s="144">
        <f t="shared" si="65"/>
        <v>0.06</v>
      </c>
      <c r="AZ647" s="144">
        <f t="shared" si="66"/>
        <v>0.06</v>
      </c>
      <c r="BA647" s="54">
        <f t="shared" si="67"/>
        <v>20.037761086265011</v>
      </c>
      <c r="BB647" s="54">
        <f t="shared" si="68"/>
        <v>16.352238913734976</v>
      </c>
    </row>
    <row r="648" spans="1:54" x14ac:dyDescent="0.25">
      <c r="A648" s="3">
        <v>41129</v>
      </c>
      <c r="B648" s="77">
        <v>7319.8</v>
      </c>
      <c r="C648" s="77">
        <v>956.06449999999995</v>
      </c>
      <c r="D648" s="77">
        <v>51.433599999999998</v>
      </c>
      <c r="E648" s="77">
        <f t="shared" si="63"/>
        <v>-138.83530000000002</v>
      </c>
      <c r="F648" s="77">
        <v>7.9977</v>
      </c>
      <c r="G648" s="77">
        <v>0.73099999999999998</v>
      </c>
      <c r="H648">
        <v>0</v>
      </c>
      <c r="I648" s="78">
        <v>7299</v>
      </c>
      <c r="J648">
        <v>201208</v>
      </c>
      <c r="K648" s="78">
        <v>7299</v>
      </c>
      <c r="L648" s="77">
        <f t="shared" si="69"/>
        <v>-20.800000000000182</v>
      </c>
      <c r="M648" s="78">
        <v>15090</v>
      </c>
      <c r="N648" s="78">
        <v>220.00390999999999</v>
      </c>
      <c r="O648" s="78">
        <v>5359</v>
      </c>
      <c r="P648" s="78">
        <v>19.539570000000001</v>
      </c>
      <c r="Q648" s="144">
        <v>16429.75</v>
      </c>
      <c r="R648" s="78">
        <v>2778</v>
      </c>
      <c r="S648" s="78">
        <v>-2345</v>
      </c>
      <c r="T648" s="78">
        <v>6993</v>
      </c>
      <c r="U648" s="78">
        <v>30070</v>
      </c>
      <c r="V648" s="219">
        <v>-0.23255736614566014</v>
      </c>
      <c r="W648" s="78">
        <v>5071</v>
      </c>
      <c r="X648" s="78">
        <v>7967</v>
      </c>
      <c r="Y648" s="78">
        <v>7304</v>
      </c>
      <c r="Z648" s="78">
        <v>11262</v>
      </c>
      <c r="AA648" s="78">
        <v>71.61</v>
      </c>
      <c r="AB648" s="78">
        <v>105.01</v>
      </c>
      <c r="AC648" s="78">
        <v>99864</v>
      </c>
      <c r="AD648" s="104">
        <v>1.09521</v>
      </c>
      <c r="AE648" s="78">
        <v>87202</v>
      </c>
      <c r="AF648" s="104">
        <v>0.88836999999999999</v>
      </c>
      <c r="AG648" s="78">
        <v>-34692</v>
      </c>
      <c r="AH648" s="104">
        <v>1.9329499999999999</v>
      </c>
      <c r="AI648" s="78">
        <v>-33552</v>
      </c>
      <c r="AJ648" s="104">
        <v>-6.583E-2</v>
      </c>
      <c r="AK648" s="78">
        <v>7500</v>
      </c>
      <c r="AL648" s="78">
        <v>7000</v>
      </c>
      <c r="AM648" s="8">
        <v>7300</v>
      </c>
      <c r="AN648" s="78">
        <v>120</v>
      </c>
      <c r="AO648" s="78">
        <v>7400</v>
      </c>
      <c r="AP648" s="78">
        <v>6800</v>
      </c>
      <c r="AQ648" s="78">
        <v>7300</v>
      </c>
      <c r="AR648" s="78">
        <v>314</v>
      </c>
      <c r="AS648" s="78">
        <v>0</v>
      </c>
      <c r="AT648" s="78">
        <v>0</v>
      </c>
      <c r="AU648" s="78">
        <v>0</v>
      </c>
      <c r="AV648" s="78">
        <v>0</v>
      </c>
      <c r="AW648" s="77">
        <v>17.420000000000002</v>
      </c>
      <c r="AX648" s="144">
        <f t="shared" si="64"/>
        <v>0.13</v>
      </c>
      <c r="AY648" s="144">
        <f t="shared" si="65"/>
        <v>0.08</v>
      </c>
      <c r="AZ648" s="144">
        <f t="shared" si="66"/>
        <v>7.0000000000000007E-2</v>
      </c>
      <c r="BA648" s="54">
        <f t="shared" si="67"/>
        <v>20.039678060309239</v>
      </c>
      <c r="BB648" s="54">
        <f t="shared" si="68"/>
        <v>16.292321939690755</v>
      </c>
    </row>
    <row r="649" spans="1:54" x14ac:dyDescent="0.25">
      <c r="A649" s="3">
        <v>41130</v>
      </c>
      <c r="B649" s="77">
        <v>7433.7</v>
      </c>
      <c r="C649" s="77">
        <v>1101.0725</v>
      </c>
      <c r="D649" s="77">
        <v>197.70410000000001</v>
      </c>
      <c r="E649" s="77">
        <f t="shared" si="63"/>
        <v>102.48540000000007</v>
      </c>
      <c r="F649" s="77">
        <v>6.0091000000000001</v>
      </c>
      <c r="G649" s="77">
        <v>8.4669000000000008</v>
      </c>
      <c r="H649">
        <v>0</v>
      </c>
      <c r="I649" s="78">
        <v>7441</v>
      </c>
      <c r="J649">
        <v>201208</v>
      </c>
      <c r="K649" s="78">
        <v>7441</v>
      </c>
      <c r="L649" s="77">
        <f t="shared" si="69"/>
        <v>7.3000000000001819</v>
      </c>
      <c r="M649" s="78">
        <v>20507</v>
      </c>
      <c r="N649" s="78">
        <v>304.61804000000001</v>
      </c>
      <c r="O649" s="78">
        <v>7111</v>
      </c>
      <c r="P649" s="78">
        <v>26.38186</v>
      </c>
      <c r="Q649" s="144">
        <v>22284.75</v>
      </c>
      <c r="R649" s="78">
        <v>2650</v>
      </c>
      <c r="S649" s="78">
        <v>-3628</v>
      </c>
      <c r="T649" s="78">
        <v>9345</v>
      </c>
      <c r="U649" s="78">
        <v>35061</v>
      </c>
      <c r="V649" s="219">
        <v>-0.26653546675793616</v>
      </c>
      <c r="W649" s="78">
        <v>11684</v>
      </c>
      <c r="X649" s="78">
        <v>17791</v>
      </c>
      <c r="Y649" s="78">
        <v>12782</v>
      </c>
      <c r="Z649" s="78">
        <v>16672</v>
      </c>
      <c r="AA649" s="78">
        <v>72.61</v>
      </c>
      <c r="AB649" s="78">
        <v>115.8</v>
      </c>
      <c r="AC649" s="78">
        <v>93826</v>
      </c>
      <c r="AD649" s="104">
        <v>2.1031200000000001</v>
      </c>
      <c r="AE649" s="78">
        <v>82989</v>
      </c>
      <c r="AF649" s="104">
        <v>0.58365</v>
      </c>
      <c r="AG649" s="78">
        <v>-19493</v>
      </c>
      <c r="AH649" s="104">
        <v>2.8342800000000001</v>
      </c>
      <c r="AI649" s="78">
        <v>-59401</v>
      </c>
      <c r="AJ649" s="104">
        <v>-3.5749999999999997E-2</v>
      </c>
      <c r="AK649" s="78">
        <v>7500</v>
      </c>
      <c r="AL649" s="78">
        <v>7000</v>
      </c>
      <c r="AM649" s="8">
        <v>7400</v>
      </c>
      <c r="AN649" s="78">
        <v>117.5</v>
      </c>
      <c r="AO649" s="78">
        <v>7600</v>
      </c>
      <c r="AP649" s="78">
        <v>7000</v>
      </c>
      <c r="AQ649" s="78">
        <v>7400</v>
      </c>
      <c r="AR649" s="78">
        <v>315</v>
      </c>
      <c r="AS649" s="78">
        <v>0</v>
      </c>
      <c r="AT649" s="78">
        <v>0</v>
      </c>
      <c r="AU649" s="78">
        <v>0</v>
      </c>
      <c r="AV649" s="78">
        <v>0</v>
      </c>
      <c r="AW649" s="77">
        <v>17.37</v>
      </c>
      <c r="AX649" s="144">
        <f t="shared" si="64"/>
        <v>0.13</v>
      </c>
      <c r="AY649" s="144">
        <f t="shared" si="65"/>
        <v>0.08</v>
      </c>
      <c r="AZ649" s="144">
        <f t="shared" si="66"/>
        <v>7.0000000000000007E-2</v>
      </c>
      <c r="BA649" s="54">
        <f t="shared" si="67"/>
        <v>20.043280418759217</v>
      </c>
      <c r="BB649" s="54">
        <f t="shared" si="68"/>
        <v>16.277719581240774</v>
      </c>
    </row>
    <row r="650" spans="1:54" x14ac:dyDescent="0.25">
      <c r="A650" s="3">
        <v>41131</v>
      </c>
      <c r="B650" s="77">
        <v>7441.12</v>
      </c>
      <c r="C650" s="77">
        <v>958.52922000000001</v>
      </c>
      <c r="D650" s="77">
        <v>50.234999999999999</v>
      </c>
      <c r="E650" s="77">
        <f t="shared" si="63"/>
        <v>287.173</v>
      </c>
      <c r="F650" s="77">
        <v>14.7273</v>
      </c>
      <c r="G650" s="77">
        <v>1.3931</v>
      </c>
      <c r="H650">
        <v>0</v>
      </c>
      <c r="I650" s="78">
        <v>7444</v>
      </c>
      <c r="J650">
        <v>201208</v>
      </c>
      <c r="K650" s="78">
        <v>7444</v>
      </c>
      <c r="L650" s="77">
        <f t="shared" si="69"/>
        <v>2.8800000000001091</v>
      </c>
      <c r="M650" s="78">
        <v>19939</v>
      </c>
      <c r="N650" s="78">
        <v>296.36689999999999</v>
      </c>
      <c r="O650" s="78">
        <v>6555</v>
      </c>
      <c r="P650" s="78">
        <v>24.33183</v>
      </c>
      <c r="Q650" s="144">
        <v>21577.75</v>
      </c>
      <c r="R650" s="78">
        <v>2725</v>
      </c>
      <c r="S650" s="78">
        <v>-3360</v>
      </c>
      <c r="T650" s="78">
        <v>7342</v>
      </c>
      <c r="U650" s="78">
        <v>34332</v>
      </c>
      <c r="V650" s="219">
        <v>-0.21385296516369567</v>
      </c>
      <c r="W650" s="78">
        <v>12489</v>
      </c>
      <c r="X650" s="78">
        <v>17771</v>
      </c>
      <c r="Y650" s="78">
        <v>13108</v>
      </c>
      <c r="Z650" s="78">
        <v>16539</v>
      </c>
      <c r="AA650" s="78">
        <v>86.49</v>
      </c>
      <c r="AB650" s="78">
        <v>115.72</v>
      </c>
      <c r="AC650" s="78">
        <v>95169</v>
      </c>
      <c r="AD650" s="104">
        <v>1.9478800000000001</v>
      </c>
      <c r="AE650" s="78">
        <v>84019</v>
      </c>
      <c r="AF650" s="104">
        <v>0.49842999999999998</v>
      </c>
      <c r="AG650" s="78">
        <v>-15962</v>
      </c>
      <c r="AH650" s="104">
        <v>2.9702299999999999</v>
      </c>
      <c r="AI650" s="78">
        <v>-64347</v>
      </c>
      <c r="AJ650" s="104">
        <v>-0.11087</v>
      </c>
      <c r="AK650" s="78">
        <v>7500</v>
      </c>
      <c r="AL650" s="78">
        <v>7000</v>
      </c>
      <c r="AM650" s="8">
        <v>7400</v>
      </c>
      <c r="AN650" s="78">
        <v>105</v>
      </c>
      <c r="AO650" s="78">
        <v>7600</v>
      </c>
      <c r="AP650" s="78">
        <v>7000</v>
      </c>
      <c r="AQ650" s="78">
        <v>7400</v>
      </c>
      <c r="AR650" s="78">
        <v>307</v>
      </c>
      <c r="AS650" s="78">
        <v>0</v>
      </c>
      <c r="AT650" s="78">
        <v>0</v>
      </c>
      <c r="AU650" s="78">
        <v>0</v>
      </c>
      <c r="AV650" s="78">
        <v>0</v>
      </c>
      <c r="AW650" s="77">
        <v>17.079999999999998</v>
      </c>
      <c r="AX650" s="144">
        <f t="shared" si="64"/>
        <v>0.03</v>
      </c>
      <c r="AY650" s="144">
        <f t="shared" si="65"/>
        <v>0.02</v>
      </c>
      <c r="AZ650" s="144">
        <f t="shared" si="66"/>
        <v>0.02</v>
      </c>
      <c r="BA650" s="54">
        <f t="shared" si="67"/>
        <v>20.044820521547823</v>
      </c>
      <c r="BB650" s="54">
        <f t="shared" si="68"/>
        <v>16.15917947845217</v>
      </c>
    </row>
    <row r="651" spans="1:54" x14ac:dyDescent="0.25">
      <c r="A651" s="3">
        <v>41134</v>
      </c>
      <c r="B651" s="77">
        <v>7436.3</v>
      </c>
      <c r="C651" s="77">
        <v>742.28764000000001</v>
      </c>
      <c r="D651" s="77">
        <v>42.260600000000004</v>
      </c>
      <c r="E651" s="77">
        <f t="shared" si="63"/>
        <v>379.03540000000004</v>
      </c>
      <c r="F651" s="77">
        <v>-2.9956</v>
      </c>
      <c r="G651" s="77">
        <v>-0.91749999999999998</v>
      </c>
      <c r="H651">
        <v>0</v>
      </c>
      <c r="I651" s="78">
        <v>7454</v>
      </c>
      <c r="J651">
        <v>201208</v>
      </c>
      <c r="K651" s="78">
        <v>7454</v>
      </c>
      <c r="L651" s="77">
        <f t="shared" si="69"/>
        <v>17.699999999999818</v>
      </c>
      <c r="M651" s="78">
        <v>19377</v>
      </c>
      <c r="N651" s="78">
        <v>288.32677000000001</v>
      </c>
      <c r="O651" s="78">
        <v>6831</v>
      </c>
      <c r="P651" s="78">
        <v>25.40916</v>
      </c>
      <c r="Q651" s="144">
        <v>21084.75</v>
      </c>
      <c r="R651" s="78">
        <v>2713</v>
      </c>
      <c r="S651" s="78">
        <v>-2400</v>
      </c>
      <c r="T651" s="78">
        <v>7631</v>
      </c>
      <c r="U651" s="78">
        <v>35683</v>
      </c>
      <c r="V651" s="219">
        <v>-0.21385533727545331</v>
      </c>
      <c r="W651" s="78">
        <v>12749</v>
      </c>
      <c r="X651" s="78">
        <v>17191</v>
      </c>
      <c r="Y651" s="78">
        <v>16417</v>
      </c>
      <c r="Z651" s="78">
        <v>17991</v>
      </c>
      <c r="AA651" s="78">
        <v>83.8</v>
      </c>
      <c r="AB651" s="78">
        <v>112.97</v>
      </c>
      <c r="AC651" s="78">
        <v>96087</v>
      </c>
      <c r="AD651" s="104">
        <v>2.0543800000000001</v>
      </c>
      <c r="AE651" s="78">
        <v>84847</v>
      </c>
      <c r="AF651" s="104">
        <v>0.47416000000000003</v>
      </c>
      <c r="AG651" s="78">
        <v>-23206</v>
      </c>
      <c r="AH651" s="104">
        <v>2.9571299999999998</v>
      </c>
      <c r="AI651" s="78">
        <v>-68532</v>
      </c>
      <c r="AJ651" s="104">
        <v>-0.12767000000000001</v>
      </c>
      <c r="AK651" s="78">
        <v>7500</v>
      </c>
      <c r="AL651" s="78">
        <v>7000</v>
      </c>
      <c r="AM651" s="8">
        <v>7500</v>
      </c>
      <c r="AN651" s="78">
        <v>89</v>
      </c>
      <c r="AO651" s="78">
        <v>7600</v>
      </c>
      <c r="AP651" s="78">
        <v>7000</v>
      </c>
      <c r="AQ651" s="78">
        <v>7400</v>
      </c>
      <c r="AR651" s="78">
        <v>304</v>
      </c>
      <c r="AS651" s="78">
        <v>0</v>
      </c>
      <c r="AT651" s="78">
        <v>0</v>
      </c>
      <c r="AU651" s="78">
        <v>0</v>
      </c>
      <c r="AV651" s="78">
        <v>0</v>
      </c>
      <c r="AW651" s="77">
        <v>17.62</v>
      </c>
      <c r="AX651" s="144">
        <f t="shared" si="64"/>
        <v>0.34</v>
      </c>
      <c r="AY651" s="144">
        <f t="shared" si="65"/>
        <v>0.2</v>
      </c>
      <c r="AZ651" s="144">
        <f t="shared" si="66"/>
        <v>0.13</v>
      </c>
      <c r="BA651" s="54">
        <f t="shared" si="67"/>
        <v>20.017707723167206</v>
      </c>
      <c r="BB651" s="54">
        <f t="shared" si="68"/>
        <v>16.11529227683279</v>
      </c>
    </row>
    <row r="652" spans="1:54" x14ac:dyDescent="0.25">
      <c r="A652" s="3">
        <v>41135</v>
      </c>
      <c r="B652" s="77">
        <v>7479.25</v>
      </c>
      <c r="C652" s="77">
        <v>815.04723999999999</v>
      </c>
      <c r="D652" s="77">
        <v>81.597099999999998</v>
      </c>
      <c r="E652" s="77">
        <f t="shared" si="63"/>
        <v>492.38530000000009</v>
      </c>
      <c r="F652" s="77">
        <v>-3.9920999999999998</v>
      </c>
      <c r="G652" s="77">
        <v>6.7286000000000001</v>
      </c>
      <c r="H652">
        <v>0</v>
      </c>
      <c r="I652" s="78">
        <v>7498</v>
      </c>
      <c r="J652">
        <v>201208</v>
      </c>
      <c r="K652" s="78">
        <v>7498</v>
      </c>
      <c r="L652" s="77">
        <f t="shared" si="69"/>
        <v>18.75</v>
      </c>
      <c r="M652" s="78">
        <v>14280</v>
      </c>
      <c r="N652" s="78">
        <v>213.64624000000001</v>
      </c>
      <c r="O652" s="78">
        <v>7372</v>
      </c>
      <c r="P652" s="78">
        <v>27.58953</v>
      </c>
      <c r="Q652" s="144">
        <v>16123</v>
      </c>
      <c r="R652" s="78">
        <v>3110</v>
      </c>
      <c r="S652" s="78">
        <v>-1012</v>
      </c>
      <c r="T652" s="78">
        <v>8805</v>
      </c>
      <c r="U652" s="78">
        <v>35254</v>
      </c>
      <c r="V652" s="219">
        <v>-0.24975889260793102</v>
      </c>
      <c r="W652" s="78">
        <v>10510</v>
      </c>
      <c r="X652" s="78">
        <v>8132</v>
      </c>
      <c r="Y652" s="78">
        <v>15756</v>
      </c>
      <c r="Z652" s="78">
        <v>15517</v>
      </c>
      <c r="AA652" s="78">
        <v>82.23</v>
      </c>
      <c r="AB652" s="78">
        <v>118.1</v>
      </c>
      <c r="AC652" s="78">
        <v>103253</v>
      </c>
      <c r="AD652" s="104">
        <v>2.47492</v>
      </c>
      <c r="AE652" s="78">
        <v>83177</v>
      </c>
      <c r="AF652" s="104">
        <v>0.35353000000000001</v>
      </c>
      <c r="AG652" s="78">
        <v>-31121</v>
      </c>
      <c r="AH652" s="104">
        <v>3.31128</v>
      </c>
      <c r="AI652" s="78">
        <v>-77132</v>
      </c>
      <c r="AJ652" s="104">
        <v>0.21507000000000001</v>
      </c>
      <c r="AK652" s="78">
        <v>7500</v>
      </c>
      <c r="AL652" s="78">
        <v>7000</v>
      </c>
      <c r="AM652" s="8">
        <v>7500</v>
      </c>
      <c r="AN652" s="78">
        <v>55</v>
      </c>
      <c r="AO652" s="78">
        <v>7700</v>
      </c>
      <c r="AP652" s="78">
        <v>7000</v>
      </c>
      <c r="AQ652" s="78">
        <v>7500</v>
      </c>
      <c r="AR652" s="78">
        <v>296</v>
      </c>
      <c r="AS652" s="78">
        <v>0</v>
      </c>
      <c r="AT652" s="78">
        <v>0</v>
      </c>
      <c r="AU652" s="78">
        <v>0</v>
      </c>
      <c r="AV652" s="78">
        <v>0</v>
      </c>
      <c r="AW652" s="77">
        <v>17.329999999999998</v>
      </c>
      <c r="AX652" s="144">
        <f t="shared" si="64"/>
        <v>0.17</v>
      </c>
      <c r="AY652" s="144">
        <f t="shared" si="65"/>
        <v>0.1</v>
      </c>
      <c r="AZ652" s="144">
        <f t="shared" si="66"/>
        <v>0.08</v>
      </c>
      <c r="BA652" s="54">
        <f t="shared" si="67"/>
        <v>19.986083055793387</v>
      </c>
      <c r="BB652" s="54">
        <f t="shared" si="68"/>
        <v>16.041916944206619</v>
      </c>
    </row>
    <row r="653" spans="1:54" x14ac:dyDescent="0.25">
      <c r="A653" s="3">
        <v>41136</v>
      </c>
      <c r="B653" s="77">
        <v>7467.74</v>
      </c>
      <c r="C653" s="77">
        <v>749.81191000000001</v>
      </c>
      <c r="D653" s="77">
        <v>46.1175</v>
      </c>
      <c r="E653" s="77">
        <f t="shared" si="63"/>
        <v>554.90510000000006</v>
      </c>
      <c r="F653" s="77">
        <v>7.9319000000000006</v>
      </c>
      <c r="G653" s="77">
        <v>-6.8199999999999997E-2</v>
      </c>
      <c r="H653" t="s">
        <v>1637</v>
      </c>
      <c r="I653" s="78">
        <v>7468</v>
      </c>
      <c r="J653">
        <v>201209</v>
      </c>
      <c r="K653" s="78">
        <v>7430</v>
      </c>
      <c r="L653" s="77">
        <f t="shared" si="69"/>
        <v>-37.739999999999782</v>
      </c>
      <c r="M653" s="78">
        <v>11903</v>
      </c>
      <c r="N653" s="78">
        <v>176.68247</v>
      </c>
      <c r="O653" s="78">
        <v>5193</v>
      </c>
      <c r="P653" s="78">
        <v>19.279599999999999</v>
      </c>
      <c r="Q653" s="144">
        <v>13201.25</v>
      </c>
      <c r="R653" s="78">
        <v>3273</v>
      </c>
      <c r="S653" s="78">
        <v>-3308</v>
      </c>
      <c r="T653" s="78">
        <v>5627</v>
      </c>
      <c r="U653" s="78">
        <v>21184</v>
      </c>
      <c r="V653" s="219">
        <v>-0.265625</v>
      </c>
      <c r="W653" s="78">
        <v>7924</v>
      </c>
      <c r="X653" s="78">
        <v>9856</v>
      </c>
      <c r="Y653" s="78">
        <v>9309</v>
      </c>
      <c r="Z653" s="78">
        <v>11387</v>
      </c>
      <c r="AA653" s="78">
        <v>78.14</v>
      </c>
      <c r="AB653" s="78">
        <v>116.91</v>
      </c>
      <c r="AC653" s="78">
        <v>62135</v>
      </c>
      <c r="AD653" s="104">
        <v>3.0048499999999998</v>
      </c>
      <c r="AE653" s="78">
        <v>39718</v>
      </c>
      <c r="AF653" s="104">
        <v>0.20424999999999999</v>
      </c>
      <c r="AG653" s="78">
        <v>-7681</v>
      </c>
      <c r="AH653" s="104">
        <v>0.40468999999999999</v>
      </c>
      <c r="AI653" s="78">
        <v>5080</v>
      </c>
      <c r="AJ653" s="104">
        <v>0.16805</v>
      </c>
      <c r="AK653" s="78">
        <v>7700</v>
      </c>
      <c r="AL653" s="78">
        <v>7000</v>
      </c>
      <c r="AM653" s="8">
        <v>7400</v>
      </c>
      <c r="AN653" s="78">
        <v>297</v>
      </c>
      <c r="AO653" s="78">
        <v>9800</v>
      </c>
      <c r="AP653" s="78">
        <v>5400</v>
      </c>
      <c r="AQ653" s="78">
        <v>7400</v>
      </c>
      <c r="AR653" s="78">
        <v>617</v>
      </c>
      <c r="AS653" s="78">
        <v>0</v>
      </c>
      <c r="AT653" s="78">
        <v>0</v>
      </c>
      <c r="AU653" s="78">
        <v>0</v>
      </c>
      <c r="AV653" s="78">
        <v>0</v>
      </c>
      <c r="AW653" s="77">
        <v>17.41</v>
      </c>
      <c r="AX653" s="144">
        <f t="shared" si="64"/>
        <v>0.24</v>
      </c>
      <c r="AY653" s="144">
        <f t="shared" si="65"/>
        <v>0.14000000000000001</v>
      </c>
      <c r="AZ653" s="144">
        <f t="shared" si="66"/>
        <v>0.1</v>
      </c>
      <c r="BA653" s="54">
        <f t="shared" si="67"/>
        <v>19.986291998885775</v>
      </c>
      <c r="BB653" s="54">
        <f t="shared" si="68"/>
        <v>16.017708001114229</v>
      </c>
    </row>
    <row r="654" spans="1:54" x14ac:dyDescent="0.25">
      <c r="A654" s="3">
        <v>41137</v>
      </c>
      <c r="B654" s="77">
        <v>7490.21</v>
      </c>
      <c r="C654" s="77">
        <v>794.75399000000004</v>
      </c>
      <c r="D654" s="77">
        <v>67.441400000000002</v>
      </c>
      <c r="E654" s="77">
        <f t="shared" si="63"/>
        <v>697.28700000000003</v>
      </c>
      <c r="F654" s="77">
        <v>5.5905999999999993</v>
      </c>
      <c r="G654" s="77">
        <v>8.0325000000000006</v>
      </c>
      <c r="H654">
        <v>0</v>
      </c>
      <c r="I654" s="78">
        <v>7493</v>
      </c>
      <c r="J654">
        <v>201209</v>
      </c>
      <c r="K654" s="78">
        <v>7493</v>
      </c>
      <c r="L654" s="77">
        <f t="shared" si="69"/>
        <v>2.7899999999999636</v>
      </c>
      <c r="M654" s="78">
        <v>12078</v>
      </c>
      <c r="N654" s="78">
        <v>180.79374000000001</v>
      </c>
      <c r="O654" s="78">
        <v>5208</v>
      </c>
      <c r="P654" s="78">
        <v>19.49681</v>
      </c>
      <c r="Q654" s="144">
        <v>13380</v>
      </c>
      <c r="R654" s="78">
        <v>3221</v>
      </c>
      <c r="S654" s="78">
        <v>-1433</v>
      </c>
      <c r="T654" s="78">
        <v>6519</v>
      </c>
      <c r="U654" s="78">
        <v>24794</v>
      </c>
      <c r="V654" s="219">
        <v>-0.26292651447930954</v>
      </c>
      <c r="W654" s="78">
        <v>7842</v>
      </c>
      <c r="X654" s="78">
        <v>9944</v>
      </c>
      <c r="Y654" s="78">
        <v>9636</v>
      </c>
      <c r="Z654" s="78">
        <v>10591</v>
      </c>
      <c r="AA654" s="78">
        <v>94.54</v>
      </c>
      <c r="AB654" s="78">
        <v>97.27</v>
      </c>
      <c r="AC654" s="78">
        <v>70652</v>
      </c>
      <c r="AD654" s="104">
        <v>3.51572</v>
      </c>
      <c r="AE654" s="78">
        <v>45408</v>
      </c>
      <c r="AF654" s="104">
        <v>9.7460000000000005E-2</v>
      </c>
      <c r="AG654" s="78">
        <v>-12514</v>
      </c>
      <c r="AH654" s="104">
        <v>-5.1999999999999998E-3</v>
      </c>
      <c r="AI654" s="78">
        <v>6671</v>
      </c>
      <c r="AJ654" s="104">
        <v>0.34427999999999997</v>
      </c>
      <c r="AK654" s="78">
        <v>7700</v>
      </c>
      <c r="AL654" s="78">
        <v>7200</v>
      </c>
      <c r="AM654" s="8">
        <v>7500</v>
      </c>
      <c r="AN654" s="78">
        <v>284</v>
      </c>
      <c r="AO654" s="78">
        <v>8200</v>
      </c>
      <c r="AP654" s="78">
        <v>5900</v>
      </c>
      <c r="AQ654" s="78">
        <v>7500</v>
      </c>
      <c r="AR654" s="78">
        <v>388</v>
      </c>
      <c r="AS654" s="78">
        <v>0</v>
      </c>
      <c r="AT654" s="78">
        <v>0</v>
      </c>
      <c r="AU654" s="78">
        <v>0</v>
      </c>
      <c r="AV654" s="78">
        <v>0</v>
      </c>
      <c r="AW654" s="77">
        <v>16.690000000000001</v>
      </c>
      <c r="AX654" s="144">
        <f t="shared" si="64"/>
        <v>0</v>
      </c>
      <c r="AY654" s="144">
        <f t="shared" si="65"/>
        <v>0</v>
      </c>
      <c r="AZ654" s="144">
        <f t="shared" si="66"/>
        <v>0</v>
      </c>
      <c r="BA654" s="54">
        <f t="shared" si="67"/>
        <v>20.014891442134385</v>
      </c>
      <c r="BB654" s="54">
        <f t="shared" si="68"/>
        <v>15.878108557865625</v>
      </c>
    </row>
    <row r="655" spans="1:54" x14ac:dyDescent="0.25">
      <c r="A655" s="3">
        <v>41138</v>
      </c>
      <c r="B655" s="77">
        <v>7467.92</v>
      </c>
      <c r="C655" s="77">
        <v>785.97217999999998</v>
      </c>
      <c r="D655" s="77">
        <v>12.146199999999999</v>
      </c>
      <c r="E655" s="77">
        <f t="shared" si="63"/>
        <v>672.47880000000009</v>
      </c>
      <c r="F655" s="77">
        <v>-1.1368</v>
      </c>
      <c r="G655" s="77">
        <v>5.2830999999999992</v>
      </c>
      <c r="H655">
        <v>0</v>
      </c>
      <c r="I655" s="78">
        <v>7472</v>
      </c>
      <c r="J655">
        <v>201209</v>
      </c>
      <c r="K655" s="78">
        <v>7472</v>
      </c>
      <c r="L655" s="77">
        <f t="shared" si="69"/>
        <v>4.0799999999999272</v>
      </c>
      <c r="M655" s="78">
        <v>7236</v>
      </c>
      <c r="N655" s="78">
        <v>107.95465</v>
      </c>
      <c r="O655" s="78">
        <v>3629</v>
      </c>
      <c r="P655" s="78">
        <v>13.54847</v>
      </c>
      <c r="Q655" s="144">
        <v>8143.25</v>
      </c>
      <c r="R655" s="78">
        <v>3248</v>
      </c>
      <c r="S655" s="78">
        <v>205</v>
      </c>
      <c r="T655" s="78">
        <v>4509</v>
      </c>
      <c r="U655" s="78">
        <v>25029</v>
      </c>
      <c r="V655" s="219">
        <v>-0.18015102481121897</v>
      </c>
      <c r="W655" s="78">
        <v>6548</v>
      </c>
      <c r="X655" s="78">
        <v>8588</v>
      </c>
      <c r="Y655" s="78">
        <v>7254</v>
      </c>
      <c r="Z655" s="78">
        <v>5778</v>
      </c>
      <c r="AA655" s="78">
        <v>111.38</v>
      </c>
      <c r="AB655" s="78">
        <v>97.43</v>
      </c>
      <c r="AC655" s="78">
        <v>68390</v>
      </c>
      <c r="AD655" s="104">
        <v>3.2416800000000001</v>
      </c>
      <c r="AE655" s="78">
        <v>55219</v>
      </c>
      <c r="AF655" s="104">
        <v>4.582E-2</v>
      </c>
      <c r="AG655" s="78">
        <v>-19954</v>
      </c>
      <c r="AH655" s="104">
        <v>-0.39062999999999998</v>
      </c>
      <c r="AI655" s="78">
        <v>10880</v>
      </c>
      <c r="AJ655" s="104">
        <v>0.69447000000000003</v>
      </c>
      <c r="AK655" s="78">
        <v>7700</v>
      </c>
      <c r="AL655" s="78">
        <v>7200</v>
      </c>
      <c r="AM655" s="8">
        <v>7500</v>
      </c>
      <c r="AN655" s="78">
        <v>278</v>
      </c>
      <c r="AO655" s="78">
        <v>8200</v>
      </c>
      <c r="AP655" s="78">
        <v>5900</v>
      </c>
      <c r="AQ655" s="78">
        <v>7500</v>
      </c>
      <c r="AR655" s="78">
        <v>392</v>
      </c>
      <c r="AS655" s="78">
        <v>0</v>
      </c>
      <c r="AT655" s="78">
        <v>0</v>
      </c>
      <c r="AU655" s="78">
        <v>0</v>
      </c>
      <c r="AV655" s="78">
        <v>0</v>
      </c>
      <c r="AW655" s="77">
        <v>16.66</v>
      </c>
      <c r="AX655" s="144">
        <f t="shared" si="64"/>
        <v>0</v>
      </c>
      <c r="AY655" s="144">
        <f t="shared" si="65"/>
        <v>0</v>
      </c>
      <c r="AZ655" s="144">
        <f t="shared" si="66"/>
        <v>0</v>
      </c>
      <c r="BA655" s="54">
        <f t="shared" si="67"/>
        <v>20.033115198108955</v>
      </c>
      <c r="BB655" s="54">
        <f t="shared" si="68"/>
        <v>15.831884801891052</v>
      </c>
    </row>
    <row r="656" spans="1:54" x14ac:dyDescent="0.25">
      <c r="A656" s="3">
        <v>41141</v>
      </c>
      <c r="B656" s="77">
        <v>7431.91</v>
      </c>
      <c r="C656" s="77">
        <v>600.86793</v>
      </c>
      <c r="D656" s="77">
        <v>20.209199999999999</v>
      </c>
      <c r="E656" s="77">
        <f t="shared" si="63"/>
        <v>674.17440000000011</v>
      </c>
      <c r="F656" s="77">
        <v>-1.7174</v>
      </c>
      <c r="G656" s="77">
        <v>-5.5876999999999999</v>
      </c>
      <c r="H656">
        <v>0</v>
      </c>
      <c r="I656" s="78">
        <v>7441</v>
      </c>
      <c r="J656">
        <v>201209</v>
      </c>
      <c r="K656" s="78">
        <v>7441</v>
      </c>
      <c r="L656" s="77">
        <f t="shared" si="69"/>
        <v>9.0900000000001455</v>
      </c>
      <c r="M656" s="78">
        <v>10539</v>
      </c>
      <c r="N656" s="78">
        <v>156.63419999999999</v>
      </c>
      <c r="O656" s="78">
        <v>4579</v>
      </c>
      <c r="P656" s="78">
        <v>17.022870000000001</v>
      </c>
      <c r="Q656" s="144">
        <v>11683.75</v>
      </c>
      <c r="R656" s="78">
        <v>3285</v>
      </c>
      <c r="S656" s="78">
        <v>1133</v>
      </c>
      <c r="T656" s="78">
        <v>6052</v>
      </c>
      <c r="U656" s="78">
        <v>24984</v>
      </c>
      <c r="V656" s="219">
        <v>-0.24223503041946845</v>
      </c>
      <c r="W656" s="78">
        <v>7829</v>
      </c>
      <c r="X656" s="78">
        <v>7829</v>
      </c>
      <c r="Y656" s="78">
        <v>9013</v>
      </c>
      <c r="Z656" s="78">
        <v>8139</v>
      </c>
      <c r="AA656" s="78">
        <v>93.31</v>
      </c>
      <c r="AB656" s="78">
        <v>98.13</v>
      </c>
      <c r="AC656" s="78">
        <v>82898</v>
      </c>
      <c r="AD656" s="104">
        <v>2.7801100000000001</v>
      </c>
      <c r="AE656" s="78">
        <v>66929</v>
      </c>
      <c r="AF656" s="104">
        <v>7.5579999999999994E-2</v>
      </c>
      <c r="AG656" s="78">
        <v>-26345</v>
      </c>
      <c r="AH656" s="104">
        <v>-0.11945</v>
      </c>
      <c r="AI656" s="78">
        <v>2564</v>
      </c>
      <c r="AJ656" s="104">
        <v>0.65534999999999999</v>
      </c>
      <c r="AK656" s="78">
        <v>7700</v>
      </c>
      <c r="AL656" s="78">
        <v>7200</v>
      </c>
      <c r="AM656" s="8">
        <v>7400</v>
      </c>
      <c r="AN656" s="78">
        <v>268</v>
      </c>
      <c r="AO656" s="78">
        <v>8200</v>
      </c>
      <c r="AP656" s="78">
        <v>5900</v>
      </c>
      <c r="AQ656" s="78">
        <v>7400</v>
      </c>
      <c r="AR656" s="78">
        <v>381</v>
      </c>
      <c r="AS656" s="78">
        <v>0</v>
      </c>
      <c r="AT656" s="78">
        <v>0</v>
      </c>
      <c r="AU656" s="78">
        <v>0</v>
      </c>
      <c r="AV656" s="78">
        <v>0</v>
      </c>
      <c r="AW656" s="77">
        <v>16.78</v>
      </c>
      <c r="AX656" s="144">
        <f t="shared" si="64"/>
        <v>0.06</v>
      </c>
      <c r="AY656" s="144">
        <f t="shared" si="65"/>
        <v>0.04</v>
      </c>
      <c r="AZ656" s="144">
        <f t="shared" si="66"/>
        <v>0.02</v>
      </c>
      <c r="BA656" s="54">
        <f t="shared" si="67"/>
        <v>20.051365294811031</v>
      </c>
      <c r="BB656" s="54">
        <f t="shared" si="68"/>
        <v>15.769634705188974</v>
      </c>
    </row>
    <row r="657" spans="1:54" x14ac:dyDescent="0.25">
      <c r="A657" s="3">
        <v>41142</v>
      </c>
      <c r="B657" s="77">
        <v>7506.81</v>
      </c>
      <c r="C657" s="77">
        <v>786.90175999999997</v>
      </c>
      <c r="D657" s="77">
        <v>123.07969999999999</v>
      </c>
      <c r="E657" s="77">
        <f t="shared" si="63"/>
        <v>893.32299999999998</v>
      </c>
      <c r="F657" s="77">
        <v>2.8788</v>
      </c>
      <c r="G657" s="77">
        <v>2.16</v>
      </c>
      <c r="H657">
        <v>0</v>
      </c>
      <c r="I657" s="78">
        <v>7516</v>
      </c>
      <c r="J657">
        <v>201209</v>
      </c>
      <c r="K657" s="78">
        <v>7516</v>
      </c>
      <c r="L657" s="77">
        <f t="shared" si="69"/>
        <v>9.1899999999995998</v>
      </c>
      <c r="M657" s="78">
        <v>12583</v>
      </c>
      <c r="N657" s="78">
        <v>188.91140999999999</v>
      </c>
      <c r="O657" s="78">
        <v>5633</v>
      </c>
      <c r="P657" s="78">
        <v>21.152419999999999</v>
      </c>
      <c r="Q657" s="144">
        <v>13991.25</v>
      </c>
      <c r="R657" s="78">
        <v>3336</v>
      </c>
      <c r="S657" s="78">
        <v>-1004</v>
      </c>
      <c r="T657" s="78">
        <v>8410</v>
      </c>
      <c r="U657" s="78">
        <v>27571</v>
      </c>
      <c r="V657" s="219">
        <v>-0.30503064814478981</v>
      </c>
      <c r="W657" s="78">
        <v>6119</v>
      </c>
      <c r="X657" s="78">
        <v>8224</v>
      </c>
      <c r="Y657" s="78">
        <v>8075</v>
      </c>
      <c r="Z657" s="78">
        <v>8652</v>
      </c>
      <c r="AA657" s="78">
        <v>84.25</v>
      </c>
      <c r="AB657" s="78">
        <v>99.13</v>
      </c>
      <c r="AC657" s="78">
        <v>88089</v>
      </c>
      <c r="AD657" s="104">
        <v>3.6209199999999999</v>
      </c>
      <c r="AE657" s="78">
        <v>70698</v>
      </c>
      <c r="AF657" s="104">
        <v>0.16675000000000001</v>
      </c>
      <c r="AG657" s="78">
        <v>-29427</v>
      </c>
      <c r="AH657" s="104">
        <v>-0.39538000000000001</v>
      </c>
      <c r="AI657" s="78">
        <v>884</v>
      </c>
      <c r="AJ657" s="104">
        <v>0.46212999999999999</v>
      </c>
      <c r="AK657" s="78">
        <v>7700</v>
      </c>
      <c r="AL657" s="78">
        <v>7200</v>
      </c>
      <c r="AM657" s="8">
        <v>7500</v>
      </c>
      <c r="AN657" s="78">
        <v>265</v>
      </c>
      <c r="AO657" s="78">
        <v>8200</v>
      </c>
      <c r="AP657" s="78">
        <v>5900</v>
      </c>
      <c r="AQ657" s="78">
        <v>7500</v>
      </c>
      <c r="AR657" s="78">
        <v>372</v>
      </c>
      <c r="AS657" s="78">
        <v>0</v>
      </c>
      <c r="AT657" s="78">
        <v>0</v>
      </c>
      <c r="AU657" s="78">
        <v>0</v>
      </c>
      <c r="AV657" s="78">
        <v>0</v>
      </c>
      <c r="AW657" s="77">
        <v>16.88</v>
      </c>
      <c r="AX657" s="144">
        <f t="shared" si="64"/>
        <v>0.1</v>
      </c>
      <c r="AY657" s="144">
        <f t="shared" si="65"/>
        <v>0.06</v>
      </c>
      <c r="AZ657" s="144">
        <f t="shared" si="66"/>
        <v>0.03</v>
      </c>
      <c r="BA657" s="54">
        <f t="shared" si="67"/>
        <v>19.953654386134534</v>
      </c>
      <c r="BB657" s="54">
        <f t="shared" si="68"/>
        <v>15.671345613865466</v>
      </c>
    </row>
    <row r="658" spans="1:54" x14ac:dyDescent="0.25">
      <c r="A658" s="3">
        <v>41143</v>
      </c>
      <c r="B658" s="77">
        <v>7496.58</v>
      </c>
      <c r="C658" s="77">
        <v>630.65947000000006</v>
      </c>
      <c r="D658" s="77">
        <v>1.2078</v>
      </c>
      <c r="E658" s="77">
        <f t="shared" si="63"/>
        <v>937.11389999999994</v>
      </c>
      <c r="F658" s="77">
        <v>-3.8475999999999999</v>
      </c>
      <c r="G658" s="77">
        <v>-5.2300000000000006E-2</v>
      </c>
      <c r="H658">
        <v>0</v>
      </c>
      <c r="I658" s="78">
        <v>7491</v>
      </c>
      <c r="J658">
        <v>201209</v>
      </c>
      <c r="K658" s="78">
        <v>7491</v>
      </c>
      <c r="L658" s="77">
        <f t="shared" si="69"/>
        <v>-5.5799999999999272</v>
      </c>
      <c r="M658" s="78">
        <v>10380</v>
      </c>
      <c r="N658" s="78">
        <v>155.28980000000001</v>
      </c>
      <c r="O658" s="78">
        <v>4614</v>
      </c>
      <c r="P658" s="78">
        <v>17.266719999999999</v>
      </c>
      <c r="Q658" s="144">
        <v>11533.5</v>
      </c>
      <c r="R658" s="78">
        <v>3322</v>
      </c>
      <c r="S658" s="78">
        <v>-572</v>
      </c>
      <c r="T658" s="78">
        <v>8084</v>
      </c>
      <c r="U658" s="78">
        <v>28678</v>
      </c>
      <c r="V658" s="219">
        <v>-0.28188855568728644</v>
      </c>
      <c r="W658" s="78">
        <v>5747</v>
      </c>
      <c r="X658" s="78">
        <v>7932</v>
      </c>
      <c r="Y658" s="78">
        <v>7160</v>
      </c>
      <c r="Z658" s="78">
        <v>6428</v>
      </c>
      <c r="AA658" s="78">
        <v>100.26</v>
      </c>
      <c r="AB658" s="78">
        <v>99.24</v>
      </c>
      <c r="AC658" s="78">
        <v>84184</v>
      </c>
      <c r="AD658" s="104">
        <v>3.27319</v>
      </c>
      <c r="AE658" s="78">
        <v>75249</v>
      </c>
      <c r="AF658" s="104">
        <v>0.27171000000000001</v>
      </c>
      <c r="AG658" s="78">
        <v>-33689</v>
      </c>
      <c r="AH658" s="104">
        <v>-0.56452000000000002</v>
      </c>
      <c r="AI658" s="78">
        <v>5636</v>
      </c>
      <c r="AJ658" s="104">
        <v>0.66603999999999997</v>
      </c>
      <c r="AK658" s="78">
        <v>7700</v>
      </c>
      <c r="AL658" s="78">
        <v>7200</v>
      </c>
      <c r="AM658" s="8">
        <v>7500</v>
      </c>
      <c r="AN658" s="78">
        <v>261</v>
      </c>
      <c r="AO658" s="78">
        <v>8200</v>
      </c>
      <c r="AP658" s="78">
        <v>5900</v>
      </c>
      <c r="AQ658" s="78">
        <v>7500</v>
      </c>
      <c r="AR658" s="78">
        <v>372</v>
      </c>
      <c r="AS658" s="78">
        <v>0</v>
      </c>
      <c r="AT658" s="78">
        <v>0</v>
      </c>
      <c r="AU658" s="78">
        <v>0</v>
      </c>
      <c r="AV658" s="78">
        <v>0</v>
      </c>
      <c r="AW658" s="77">
        <v>16.95</v>
      </c>
      <c r="AX658" s="144">
        <f t="shared" si="64"/>
        <v>0.17</v>
      </c>
      <c r="AY658" s="144">
        <f t="shared" si="65"/>
        <v>0.1</v>
      </c>
      <c r="AZ658" s="144">
        <f t="shared" si="66"/>
        <v>0.06</v>
      </c>
      <c r="BA658" s="54">
        <f t="shared" si="67"/>
        <v>19.752848892947913</v>
      </c>
      <c r="BB658" s="54">
        <f t="shared" si="68"/>
        <v>15.63915110705209</v>
      </c>
    </row>
    <row r="659" spans="1:54" x14ac:dyDescent="0.25">
      <c r="A659" s="3">
        <v>41144</v>
      </c>
      <c r="B659" s="77">
        <v>7505.17</v>
      </c>
      <c r="C659" s="77">
        <v>687.74656000000004</v>
      </c>
      <c r="D659" s="77">
        <v>45.140900000000002</v>
      </c>
      <c r="E659" s="77">
        <f t="shared" si="63"/>
        <v>1104.1234999999999</v>
      </c>
      <c r="F659" s="77">
        <v>-2.1190000000000002</v>
      </c>
      <c r="G659" s="77">
        <v>-4.3329000000000004</v>
      </c>
      <c r="H659">
        <v>0</v>
      </c>
      <c r="I659" s="78">
        <v>7514</v>
      </c>
      <c r="J659">
        <v>201209</v>
      </c>
      <c r="K659" s="78">
        <v>7514</v>
      </c>
      <c r="L659" s="77">
        <f t="shared" si="69"/>
        <v>8.8299999999999272</v>
      </c>
      <c r="M659" s="78">
        <v>9348</v>
      </c>
      <c r="N659" s="78">
        <v>140.23452</v>
      </c>
      <c r="O659" s="78">
        <v>4123</v>
      </c>
      <c r="P659" s="78">
        <v>15.475569999999999</v>
      </c>
      <c r="Q659" s="144">
        <v>10378.75</v>
      </c>
      <c r="R659" s="78">
        <v>3308</v>
      </c>
      <c r="S659" s="78">
        <v>-428</v>
      </c>
      <c r="T659" s="78">
        <v>7749</v>
      </c>
      <c r="U659" s="78">
        <v>29141</v>
      </c>
      <c r="V659" s="219">
        <v>-0.26591400432380496</v>
      </c>
      <c r="W659" s="78">
        <v>5603</v>
      </c>
      <c r="X659" s="78">
        <v>7938</v>
      </c>
      <c r="Y659" s="78">
        <v>7270</v>
      </c>
      <c r="Z659" s="78">
        <v>6800</v>
      </c>
      <c r="AA659" s="78">
        <v>107.62</v>
      </c>
      <c r="AB659" s="78">
        <v>100.33</v>
      </c>
      <c r="AC659" s="78">
        <v>86908</v>
      </c>
      <c r="AD659" s="104">
        <v>3.4439500000000001</v>
      </c>
      <c r="AE659" s="78">
        <v>78632</v>
      </c>
      <c r="AF659" s="104">
        <v>0.42947000000000002</v>
      </c>
      <c r="AG659" s="78">
        <v>-34053</v>
      </c>
      <c r="AH659" s="104">
        <v>-0.63566</v>
      </c>
      <c r="AI659" s="78">
        <v>9721</v>
      </c>
      <c r="AJ659" s="104">
        <v>0.60258</v>
      </c>
      <c r="AK659" s="78">
        <v>7700</v>
      </c>
      <c r="AL659" s="78">
        <v>7200</v>
      </c>
      <c r="AM659" s="8">
        <v>7500</v>
      </c>
      <c r="AN659" s="78">
        <v>254</v>
      </c>
      <c r="AO659" s="78">
        <v>8200</v>
      </c>
      <c r="AP659" s="78">
        <v>7500</v>
      </c>
      <c r="AQ659" s="78">
        <v>7500</v>
      </c>
      <c r="AR659" s="78">
        <v>380</v>
      </c>
      <c r="AS659" s="78">
        <v>0</v>
      </c>
      <c r="AT659" s="78">
        <v>0</v>
      </c>
      <c r="AU659" s="78">
        <v>0</v>
      </c>
      <c r="AV659" s="78">
        <v>0</v>
      </c>
      <c r="AW659" s="77">
        <v>16.760000000000002</v>
      </c>
      <c r="AX659" s="144">
        <f t="shared" si="64"/>
        <v>0.06</v>
      </c>
      <c r="AY659" s="144">
        <f t="shared" si="65"/>
        <v>0.04</v>
      </c>
      <c r="AZ659" s="144">
        <f t="shared" si="66"/>
        <v>0.02</v>
      </c>
      <c r="BA659" s="54">
        <f t="shared" si="67"/>
        <v>19.196871749698143</v>
      </c>
      <c r="BB659" s="54">
        <f t="shared" si="68"/>
        <v>15.838128250301853</v>
      </c>
    </row>
    <row r="660" spans="1:54" x14ac:dyDescent="0.25">
      <c r="A660" s="3">
        <v>41145</v>
      </c>
      <c r="B660" s="77">
        <v>7477.53</v>
      </c>
      <c r="C660" s="77">
        <v>788.18293000000006</v>
      </c>
      <c r="D660" s="77">
        <v>-13.982699999999999</v>
      </c>
      <c r="E660" s="77">
        <f t="shared" si="63"/>
        <v>1127.2672</v>
      </c>
      <c r="F660" s="77">
        <v>1.1062000000000001</v>
      </c>
      <c r="G660" s="77">
        <v>3.3510000000000004</v>
      </c>
      <c r="H660">
        <v>0</v>
      </c>
      <c r="I660" s="78">
        <v>7488</v>
      </c>
      <c r="J660">
        <v>201209</v>
      </c>
      <c r="K660" s="78">
        <v>7488</v>
      </c>
      <c r="L660" s="77">
        <f t="shared" si="69"/>
        <v>10.470000000000255</v>
      </c>
      <c r="M660" s="78">
        <v>10358</v>
      </c>
      <c r="N660" s="78">
        <v>154.87798000000001</v>
      </c>
      <c r="O660" s="78">
        <v>4106</v>
      </c>
      <c r="P660" s="78">
        <v>15.357379999999999</v>
      </c>
      <c r="Q660" s="144">
        <v>11384.5</v>
      </c>
      <c r="R660" s="78">
        <v>3296</v>
      </c>
      <c r="S660" s="78">
        <v>-184</v>
      </c>
      <c r="T660" s="78">
        <v>7662</v>
      </c>
      <c r="U660" s="78">
        <v>29132</v>
      </c>
      <c r="V660" s="219">
        <v>-0.263009748729919</v>
      </c>
      <c r="W660" s="78">
        <v>6420</v>
      </c>
      <c r="X660" s="78">
        <v>8855</v>
      </c>
      <c r="Y660" s="78">
        <v>8222</v>
      </c>
      <c r="Z660" s="78">
        <v>8009</v>
      </c>
      <c r="AA660" s="78">
        <v>85.57</v>
      </c>
      <c r="AB660" s="78">
        <v>99.13</v>
      </c>
      <c r="AC660" s="78">
        <v>84154</v>
      </c>
      <c r="AD660" s="104">
        <v>3.09179</v>
      </c>
      <c r="AE660" s="78">
        <v>83064</v>
      </c>
      <c r="AF660" s="104">
        <v>0.49149999999999999</v>
      </c>
      <c r="AG660" s="78">
        <v>-38665</v>
      </c>
      <c r="AH660" s="104">
        <v>-0.63705000000000001</v>
      </c>
      <c r="AI660" s="78">
        <v>11791</v>
      </c>
      <c r="AJ660" s="104">
        <v>0.66703999999999997</v>
      </c>
      <c r="AK660" s="78">
        <v>7700</v>
      </c>
      <c r="AL660" s="78">
        <v>7200</v>
      </c>
      <c r="AM660" s="8">
        <v>7500</v>
      </c>
      <c r="AN660" s="78">
        <v>247</v>
      </c>
      <c r="AO660" s="78">
        <v>8200</v>
      </c>
      <c r="AP660" s="78">
        <v>7500</v>
      </c>
      <c r="AQ660" s="78">
        <v>7500</v>
      </c>
      <c r="AR660" s="78">
        <v>379</v>
      </c>
      <c r="AS660" s="78">
        <v>0</v>
      </c>
      <c r="AT660" s="78">
        <v>0</v>
      </c>
      <c r="AU660" s="78">
        <v>0</v>
      </c>
      <c r="AV660" s="78">
        <v>0</v>
      </c>
      <c r="AW660" s="77">
        <v>16.89</v>
      </c>
      <c r="AX660" s="144">
        <f t="shared" si="64"/>
        <v>0.17</v>
      </c>
      <c r="AY660" s="144">
        <f t="shared" si="65"/>
        <v>0.1</v>
      </c>
      <c r="AZ660" s="144">
        <f t="shared" si="66"/>
        <v>0.05</v>
      </c>
      <c r="BA660" s="54">
        <f t="shared" si="67"/>
        <v>18.567956081460267</v>
      </c>
      <c r="BB660" s="54">
        <f t="shared" si="68"/>
        <v>16.152043918539732</v>
      </c>
    </row>
    <row r="661" spans="1:54" x14ac:dyDescent="0.25">
      <c r="A661" s="3">
        <v>41148</v>
      </c>
      <c r="B661" s="77">
        <v>7468.22</v>
      </c>
      <c r="C661" s="77">
        <v>659.18101999999999</v>
      </c>
      <c r="D661" s="77">
        <v>3.7558999999999996</v>
      </c>
      <c r="E661" s="77">
        <f t="shared" si="63"/>
        <v>1061.3243</v>
      </c>
      <c r="F661" s="77">
        <v>-3.3942999999999999</v>
      </c>
      <c r="G661" s="77">
        <v>-6.3953999999999995</v>
      </c>
      <c r="H661">
        <v>0</v>
      </c>
      <c r="I661" s="78">
        <v>7454</v>
      </c>
      <c r="J661">
        <v>201209</v>
      </c>
      <c r="K661" s="78">
        <v>7454</v>
      </c>
      <c r="L661" s="77">
        <f t="shared" si="69"/>
        <v>-14.220000000000255</v>
      </c>
      <c r="M661" s="78">
        <v>3763</v>
      </c>
      <c r="N661" s="78">
        <v>55.903019999999998</v>
      </c>
      <c r="O661" s="78">
        <v>2845</v>
      </c>
      <c r="P661" s="78">
        <v>10.594720000000001</v>
      </c>
      <c r="Q661" s="144">
        <v>4474.25</v>
      </c>
      <c r="R661" s="78">
        <v>3259</v>
      </c>
      <c r="S661" s="78">
        <v>160</v>
      </c>
      <c r="T661" s="78">
        <v>4634</v>
      </c>
      <c r="U661" s="78">
        <v>30621</v>
      </c>
      <c r="V661" s="219">
        <v>-0.15133405179452011</v>
      </c>
      <c r="W661" s="78">
        <v>3740</v>
      </c>
      <c r="X661" s="78">
        <v>6265</v>
      </c>
      <c r="Y661" s="78">
        <v>4887</v>
      </c>
      <c r="Z661" s="78">
        <v>4711</v>
      </c>
      <c r="AA661" s="78">
        <v>85.56</v>
      </c>
      <c r="AB661" s="78">
        <v>98.84</v>
      </c>
      <c r="AC661" s="78">
        <v>82986</v>
      </c>
      <c r="AD661" s="104">
        <v>2.7795399999999999</v>
      </c>
      <c r="AE661" s="78">
        <v>84548</v>
      </c>
      <c r="AF661" s="104">
        <v>0.46766000000000002</v>
      </c>
      <c r="AG661" s="78">
        <v>-44717</v>
      </c>
      <c r="AH661" s="104">
        <v>-0.95204</v>
      </c>
      <c r="AI661" s="78">
        <v>12773</v>
      </c>
      <c r="AJ661" s="104">
        <v>0.84885999999999995</v>
      </c>
      <c r="AK661" s="78">
        <v>7700</v>
      </c>
      <c r="AL661" s="78">
        <v>7200</v>
      </c>
      <c r="AM661" s="8">
        <v>7500</v>
      </c>
      <c r="AN661" s="78">
        <v>241</v>
      </c>
      <c r="AO661" s="78">
        <v>8200</v>
      </c>
      <c r="AP661" s="78">
        <v>7500</v>
      </c>
      <c r="AQ661" s="78">
        <v>7500</v>
      </c>
      <c r="AR661" s="78">
        <v>377</v>
      </c>
      <c r="AS661" s="78">
        <v>0</v>
      </c>
      <c r="AT661" s="78">
        <v>0</v>
      </c>
      <c r="AU661" s="78">
        <v>0</v>
      </c>
      <c r="AV661" s="78">
        <v>0</v>
      </c>
      <c r="AW661" s="77">
        <v>17.66</v>
      </c>
      <c r="AX661" s="144">
        <f t="shared" si="64"/>
        <v>0.65</v>
      </c>
      <c r="AY661" s="144">
        <f t="shared" si="65"/>
        <v>0.44</v>
      </c>
      <c r="AZ661" s="144">
        <f t="shared" si="66"/>
        <v>0.25</v>
      </c>
      <c r="BA661" s="54">
        <f t="shared" si="67"/>
        <v>18.550513706977203</v>
      </c>
      <c r="BB661" s="54">
        <f t="shared" si="68"/>
        <v>16.154486293022796</v>
      </c>
    </row>
    <row r="662" spans="1:54" x14ac:dyDescent="0.25">
      <c r="A662" s="3">
        <v>41149</v>
      </c>
      <c r="B662" s="77">
        <v>7361.94</v>
      </c>
      <c r="C662" s="77">
        <v>736.44592999999998</v>
      </c>
      <c r="D662" s="77">
        <v>-20.576799999999999</v>
      </c>
      <c r="E662" s="77">
        <f t="shared" si="63"/>
        <v>1002.7975</v>
      </c>
      <c r="F662" s="77">
        <v>-7.0911</v>
      </c>
      <c r="G662" s="77">
        <v>-20.417300000000001</v>
      </c>
      <c r="H662">
        <v>0</v>
      </c>
      <c r="I662" s="78">
        <v>7400</v>
      </c>
      <c r="J662">
        <v>201209</v>
      </c>
      <c r="K662" s="78">
        <v>7400</v>
      </c>
      <c r="L662" s="77">
        <f t="shared" si="69"/>
        <v>38.0600000000004</v>
      </c>
      <c r="M662" s="78">
        <v>5184</v>
      </c>
      <c r="N662" s="78">
        <v>76.502420000000001</v>
      </c>
      <c r="O662" s="78">
        <v>2197</v>
      </c>
      <c r="P662" s="78">
        <v>8.1198399999999999</v>
      </c>
      <c r="Q662" s="144">
        <v>5733.25</v>
      </c>
      <c r="R662" s="78">
        <v>2997</v>
      </c>
      <c r="S662" s="78">
        <v>-751</v>
      </c>
      <c r="T662" s="78">
        <v>3791</v>
      </c>
      <c r="U662" s="78">
        <v>30705</v>
      </c>
      <c r="V662" s="219">
        <v>-0.12346523367529719</v>
      </c>
      <c r="W662" s="78">
        <v>4402</v>
      </c>
      <c r="X662" s="78">
        <v>8972</v>
      </c>
      <c r="Y662" s="78">
        <v>5763</v>
      </c>
      <c r="Z662" s="78">
        <v>7086</v>
      </c>
      <c r="AA662" s="78">
        <v>77.540000000000006</v>
      </c>
      <c r="AB662" s="78">
        <v>94.1</v>
      </c>
      <c r="AC662" s="78">
        <v>82135</v>
      </c>
      <c r="AD662" s="104">
        <v>2.3024800000000001</v>
      </c>
      <c r="AE662" s="78">
        <v>85433</v>
      </c>
      <c r="AF662" s="104">
        <v>0.40155000000000002</v>
      </c>
      <c r="AG662" s="78">
        <v>-40529</v>
      </c>
      <c r="AH662" s="104">
        <v>-0.46268999999999999</v>
      </c>
      <c r="AI662" s="78">
        <v>14337</v>
      </c>
      <c r="AJ662" s="104">
        <v>0.97365000000000002</v>
      </c>
      <c r="AK662" s="78">
        <v>7700</v>
      </c>
      <c r="AL662" s="78">
        <v>7200</v>
      </c>
      <c r="AM662" s="8">
        <v>7400</v>
      </c>
      <c r="AN662" s="78">
        <v>231</v>
      </c>
      <c r="AO662" s="78">
        <v>8200</v>
      </c>
      <c r="AP662" s="78">
        <v>7500</v>
      </c>
      <c r="AQ662" s="78">
        <v>7400</v>
      </c>
      <c r="AR662" s="78">
        <v>371</v>
      </c>
      <c r="AS662" s="78">
        <v>0</v>
      </c>
      <c r="AT662" s="78">
        <v>0</v>
      </c>
      <c r="AU662" s="78">
        <v>0</v>
      </c>
      <c r="AV662" s="78">
        <v>0</v>
      </c>
      <c r="AW662" s="77">
        <v>17.59</v>
      </c>
      <c r="AX662" s="144">
        <f t="shared" si="64"/>
        <v>0.55000000000000004</v>
      </c>
      <c r="AY662" s="144">
        <f t="shared" si="65"/>
        <v>0.38</v>
      </c>
      <c r="AZ662" s="144">
        <f t="shared" si="66"/>
        <v>0.22</v>
      </c>
      <c r="BA662" s="54">
        <f t="shared" si="67"/>
        <v>18.469015066236395</v>
      </c>
      <c r="BB662" s="54">
        <f t="shared" si="68"/>
        <v>16.179984933763599</v>
      </c>
    </row>
    <row r="663" spans="1:54" x14ac:dyDescent="0.25">
      <c r="A663" s="3">
        <v>41150</v>
      </c>
      <c r="B663" s="77">
        <v>7391.15</v>
      </c>
      <c r="C663" s="77">
        <v>641.73091999999997</v>
      </c>
      <c r="D663" s="77">
        <v>9.9215999999999998</v>
      </c>
      <c r="E663" s="77">
        <f t="shared" si="63"/>
        <v>914.15039999999988</v>
      </c>
      <c r="F663" s="77">
        <v>-0.73180000000000012</v>
      </c>
      <c r="G663" s="77">
        <v>-1.2243999999999999</v>
      </c>
      <c r="H663">
        <v>0</v>
      </c>
      <c r="I663" s="78">
        <v>7403</v>
      </c>
      <c r="J663">
        <v>201209</v>
      </c>
      <c r="K663" s="78">
        <v>7403</v>
      </c>
      <c r="L663" s="77">
        <f t="shared" si="69"/>
        <v>11.850000000000364</v>
      </c>
      <c r="M663" s="78">
        <v>6187</v>
      </c>
      <c r="N663" s="78">
        <v>91.409189999999995</v>
      </c>
      <c r="O663" s="78">
        <v>2786</v>
      </c>
      <c r="P663" s="78">
        <v>10.306850000000001</v>
      </c>
      <c r="Q663" s="144">
        <v>6883.5</v>
      </c>
      <c r="R663" s="78">
        <v>2991</v>
      </c>
      <c r="S663" s="78">
        <v>-692</v>
      </c>
      <c r="T663" s="78">
        <v>4338</v>
      </c>
      <c r="U663" s="78">
        <v>30501</v>
      </c>
      <c r="V663" s="219">
        <v>-0.14222484508704633</v>
      </c>
      <c r="W663" s="78">
        <v>5114</v>
      </c>
      <c r="X663" s="78">
        <v>7359</v>
      </c>
      <c r="Y663" s="78">
        <v>6087</v>
      </c>
      <c r="Z663" s="78">
        <v>6154</v>
      </c>
      <c r="AA663" s="78">
        <v>90.04</v>
      </c>
      <c r="AB663" s="78">
        <v>95.42</v>
      </c>
      <c r="AC663" s="78">
        <v>84002</v>
      </c>
      <c r="AD663" s="104">
        <v>2.3203499999999999</v>
      </c>
      <c r="AE663" s="78">
        <v>84612</v>
      </c>
      <c r="AF663" s="104">
        <v>0.33739999999999998</v>
      </c>
      <c r="AG663" s="78">
        <v>-42441</v>
      </c>
      <c r="AH663" s="104">
        <v>-0.35696</v>
      </c>
      <c r="AI663" s="78">
        <v>6139</v>
      </c>
      <c r="AJ663" s="104">
        <v>0.60846999999999996</v>
      </c>
      <c r="AK663" s="78">
        <v>7700</v>
      </c>
      <c r="AL663" s="78">
        <v>7200</v>
      </c>
      <c r="AM663" s="8">
        <v>7400</v>
      </c>
      <c r="AN663" s="78">
        <v>223</v>
      </c>
      <c r="AO663" s="78">
        <v>8200</v>
      </c>
      <c r="AP663" s="78">
        <v>7500</v>
      </c>
      <c r="AQ663" s="78">
        <v>7400</v>
      </c>
      <c r="AR663" s="78">
        <v>360</v>
      </c>
      <c r="AS663" s="78">
        <v>0</v>
      </c>
      <c r="AT663" s="78">
        <v>0</v>
      </c>
      <c r="AU663" s="78">
        <v>0</v>
      </c>
      <c r="AV663" s="78">
        <v>0</v>
      </c>
      <c r="AW663" s="77">
        <v>17.46</v>
      </c>
      <c r="AX663" s="144">
        <f t="shared" si="64"/>
        <v>0.55000000000000004</v>
      </c>
      <c r="AY663" s="144">
        <f t="shared" si="65"/>
        <v>0.32</v>
      </c>
      <c r="AZ663" s="144">
        <f t="shared" si="66"/>
        <v>0.19</v>
      </c>
      <c r="BA663" s="54">
        <f t="shared" si="67"/>
        <v>18.272031963770427</v>
      </c>
      <c r="BB663" s="54">
        <f t="shared" si="68"/>
        <v>16.270968036229565</v>
      </c>
    </row>
    <row r="664" spans="1:54" x14ac:dyDescent="0.25">
      <c r="A664" s="3">
        <v>41151</v>
      </c>
      <c r="B664" s="77">
        <v>7371.44</v>
      </c>
      <c r="C664" s="77">
        <v>744.06133999999997</v>
      </c>
      <c r="D664" s="77">
        <v>-22.806100000000001</v>
      </c>
      <c r="E664" s="77">
        <f t="shared" ref="E664:E727" si="70">SUM(D645:D664)</f>
        <v>899.35449999999992</v>
      </c>
      <c r="F664" s="77">
        <v>5.8273999999999999</v>
      </c>
      <c r="G664" s="77">
        <v>-12.3881</v>
      </c>
      <c r="H664">
        <v>0</v>
      </c>
      <c r="I664" s="78">
        <v>7367</v>
      </c>
      <c r="J664">
        <v>201209</v>
      </c>
      <c r="K664" s="78">
        <v>7367</v>
      </c>
      <c r="L664" s="77">
        <f t="shared" si="69"/>
        <v>-4.4399999999995998</v>
      </c>
      <c r="M664" s="78">
        <v>9670</v>
      </c>
      <c r="N664" s="78">
        <v>142.26283000000001</v>
      </c>
      <c r="O664" s="78">
        <v>2719</v>
      </c>
      <c r="P664" s="78">
        <v>10.0075</v>
      </c>
      <c r="Q664" s="144">
        <v>10349.75</v>
      </c>
      <c r="R664" s="78">
        <v>2726</v>
      </c>
      <c r="S664" s="78">
        <v>40</v>
      </c>
      <c r="T664" s="78">
        <v>3806</v>
      </c>
      <c r="U664" s="78">
        <v>30803</v>
      </c>
      <c r="V664" s="219">
        <v>-0.1235593935655618</v>
      </c>
      <c r="W664" s="78">
        <v>6096</v>
      </c>
      <c r="X664" s="78">
        <v>10495</v>
      </c>
      <c r="Y664" s="78">
        <v>7766</v>
      </c>
      <c r="Z664" s="78">
        <v>11902</v>
      </c>
      <c r="AA664" s="78">
        <v>95.95</v>
      </c>
      <c r="AB664" s="78">
        <v>95.68</v>
      </c>
      <c r="AC664" s="78">
        <v>85885</v>
      </c>
      <c r="AD664" s="104">
        <v>2.28423</v>
      </c>
      <c r="AE664" s="78">
        <v>86051</v>
      </c>
      <c r="AF664" s="104">
        <v>0.36155999999999999</v>
      </c>
      <c r="AG664" s="78">
        <v>-48592</v>
      </c>
      <c r="AH664" s="104">
        <v>-0.32998</v>
      </c>
      <c r="AI664" s="78">
        <v>4876</v>
      </c>
      <c r="AJ664" s="104">
        <v>0.70784999999999998</v>
      </c>
      <c r="AK664" s="78">
        <v>7700</v>
      </c>
      <c r="AL664" s="78">
        <v>7200</v>
      </c>
      <c r="AM664" s="8">
        <v>7400</v>
      </c>
      <c r="AN664" s="78">
        <v>223</v>
      </c>
      <c r="AO664" s="78">
        <v>8200</v>
      </c>
      <c r="AP664" s="78">
        <v>7500</v>
      </c>
      <c r="AQ664" s="78">
        <v>7400</v>
      </c>
      <c r="AR664" s="78">
        <v>359</v>
      </c>
      <c r="AS664" s="78">
        <v>0</v>
      </c>
      <c r="AT664" s="78">
        <v>0</v>
      </c>
      <c r="AU664" s="78">
        <v>0</v>
      </c>
      <c r="AV664" s="78">
        <v>0</v>
      </c>
      <c r="AW664" s="77">
        <v>17.899999999999999</v>
      </c>
      <c r="AX664" s="144">
        <f t="shared" si="64"/>
        <v>0.75</v>
      </c>
      <c r="AY664" s="144">
        <f t="shared" si="65"/>
        <v>0.56999999999999995</v>
      </c>
      <c r="AZ664" s="144">
        <f t="shared" si="66"/>
        <v>0.31</v>
      </c>
      <c r="BA664" s="54">
        <f t="shared" si="67"/>
        <v>17.970816568925432</v>
      </c>
      <c r="BB664" s="54">
        <f t="shared" si="68"/>
        <v>16.478183431074566</v>
      </c>
    </row>
    <row r="665" spans="1:54" x14ac:dyDescent="0.25">
      <c r="A665" s="3">
        <v>41152</v>
      </c>
      <c r="B665" s="77">
        <v>7397.06</v>
      </c>
      <c r="C665" s="77">
        <v>626.42960000000005</v>
      </c>
      <c r="D665" s="77">
        <v>29.625100000000003</v>
      </c>
      <c r="E665" s="77">
        <f t="shared" si="70"/>
        <v>922.66219999999987</v>
      </c>
      <c r="F665" s="77">
        <v>0.41869999999999996</v>
      </c>
      <c r="G665" s="77">
        <v>-1.5883</v>
      </c>
      <c r="H665">
        <v>0</v>
      </c>
      <c r="I665" s="78">
        <v>7383</v>
      </c>
      <c r="J665">
        <v>201209</v>
      </c>
      <c r="K665" s="78">
        <v>7383</v>
      </c>
      <c r="L665" s="77">
        <f t="shared" si="69"/>
        <v>-14.0600000000004</v>
      </c>
      <c r="M665" s="78">
        <v>8580</v>
      </c>
      <c r="N665" s="78">
        <v>126.47863</v>
      </c>
      <c r="O665" s="78">
        <v>2618</v>
      </c>
      <c r="P665" s="78">
        <v>9.6579999999999995</v>
      </c>
      <c r="Q665" s="144">
        <v>9234.5</v>
      </c>
      <c r="R665" s="78">
        <v>2601</v>
      </c>
      <c r="S665" s="78">
        <v>-468</v>
      </c>
      <c r="T665" s="78">
        <v>3219</v>
      </c>
      <c r="U665" s="78">
        <v>30397</v>
      </c>
      <c r="V665" s="219">
        <v>-0.10589860841530414</v>
      </c>
      <c r="W665" s="78">
        <v>6259</v>
      </c>
      <c r="X665" s="78">
        <v>8111</v>
      </c>
      <c r="Y665" s="78">
        <v>7613</v>
      </c>
      <c r="Z665" s="78">
        <v>8793</v>
      </c>
      <c r="AA665" s="78">
        <v>101.39</v>
      </c>
      <c r="AB665" s="78">
        <v>97.07</v>
      </c>
      <c r="AC665" s="78">
        <v>87963</v>
      </c>
      <c r="AD665" s="104">
        <v>2.4457800000000001</v>
      </c>
      <c r="AE665" s="78">
        <v>95216</v>
      </c>
      <c r="AF665" s="104">
        <v>0.46749000000000002</v>
      </c>
      <c r="AG665" s="78">
        <v>-56385</v>
      </c>
      <c r="AH665" s="104">
        <v>-0.48394999999999999</v>
      </c>
      <c r="AI665" s="78">
        <v>4754</v>
      </c>
      <c r="AJ665" s="104">
        <v>0.79671000000000003</v>
      </c>
      <c r="AK665" s="78">
        <v>7700</v>
      </c>
      <c r="AL665" s="78">
        <v>7200</v>
      </c>
      <c r="AM665" s="8">
        <v>7400</v>
      </c>
      <c r="AN665" s="78">
        <v>222</v>
      </c>
      <c r="AO665" s="78">
        <v>8200</v>
      </c>
      <c r="AP665" s="78">
        <v>7500</v>
      </c>
      <c r="AQ665" s="78">
        <v>7400</v>
      </c>
      <c r="AR665" s="78">
        <v>360</v>
      </c>
      <c r="AS665" s="78">
        <v>0</v>
      </c>
      <c r="AT665" s="78">
        <v>0</v>
      </c>
      <c r="AU665" s="78">
        <v>0</v>
      </c>
      <c r="AV665" s="78">
        <v>0</v>
      </c>
      <c r="AW665" s="77">
        <v>18.350000000000001</v>
      </c>
      <c r="AX665" s="144">
        <f t="shared" si="64"/>
        <v>0.79</v>
      </c>
      <c r="AY665" s="144">
        <f t="shared" si="65"/>
        <v>0.71</v>
      </c>
      <c r="AZ665" s="144">
        <f t="shared" si="66"/>
        <v>0.4</v>
      </c>
      <c r="BA665" s="54">
        <f t="shared" si="67"/>
        <v>18.142901917231569</v>
      </c>
      <c r="BB665" s="54">
        <f t="shared" si="68"/>
        <v>16.376098082768422</v>
      </c>
    </row>
    <row r="666" spans="1:54" x14ac:dyDescent="0.25">
      <c r="A666" s="3">
        <v>41155</v>
      </c>
      <c r="B666" s="77">
        <v>7450.53</v>
      </c>
      <c r="C666" s="77">
        <v>776.46559999999999</v>
      </c>
      <c r="D666" s="77">
        <v>-4.3578999999999999</v>
      </c>
      <c r="E666" s="77">
        <f t="shared" si="70"/>
        <v>795.88440000000003</v>
      </c>
      <c r="F666" s="77">
        <v>5.8925999999999998</v>
      </c>
      <c r="G666" s="77">
        <v>9.514800000000001</v>
      </c>
      <c r="H666">
        <v>0</v>
      </c>
      <c r="I666" s="78">
        <v>7443</v>
      </c>
      <c r="J666">
        <v>201209</v>
      </c>
      <c r="K666" s="78">
        <v>7443</v>
      </c>
      <c r="L666" s="77">
        <f t="shared" si="69"/>
        <v>-7.5299999999997453</v>
      </c>
      <c r="M666" s="78">
        <v>9625</v>
      </c>
      <c r="N666" s="78">
        <v>143.0478</v>
      </c>
      <c r="O666" s="78">
        <v>3815</v>
      </c>
      <c r="P666" s="78">
        <v>14.18904</v>
      </c>
      <c r="Q666" s="144">
        <v>10578.75</v>
      </c>
      <c r="R666" s="78">
        <v>2836</v>
      </c>
      <c r="S666" s="78">
        <v>-468</v>
      </c>
      <c r="T666" s="78">
        <v>5707</v>
      </c>
      <c r="U666" s="78">
        <v>31757</v>
      </c>
      <c r="V666" s="219">
        <v>-0.17970841074408792</v>
      </c>
      <c r="W666" s="78">
        <v>4767</v>
      </c>
      <c r="X666" s="78">
        <v>7287</v>
      </c>
      <c r="Y666" s="78">
        <v>6399</v>
      </c>
      <c r="Z666" s="78">
        <v>7915</v>
      </c>
      <c r="AA666" s="78">
        <v>86.28</v>
      </c>
      <c r="AB666" s="78">
        <v>97.94</v>
      </c>
      <c r="AC666" s="78">
        <v>85119</v>
      </c>
      <c r="AD666" s="104">
        <v>2.55999</v>
      </c>
      <c r="AE666" s="78">
        <v>92996</v>
      </c>
      <c r="AF666" s="104">
        <v>0.34649000000000002</v>
      </c>
      <c r="AG666" s="78">
        <v>-60349</v>
      </c>
      <c r="AH666" s="104">
        <v>-0.50063000000000002</v>
      </c>
      <c r="AI666" s="78">
        <v>5687</v>
      </c>
      <c r="AJ666" s="104">
        <v>0.50868000000000002</v>
      </c>
      <c r="AK666" s="78">
        <v>7700</v>
      </c>
      <c r="AL666" s="78">
        <v>7200</v>
      </c>
      <c r="AM666" s="8">
        <v>7400</v>
      </c>
      <c r="AN666" s="78">
        <v>210</v>
      </c>
      <c r="AO666" s="78">
        <v>8200</v>
      </c>
      <c r="AP666" s="78">
        <v>7500</v>
      </c>
      <c r="AQ666" s="78">
        <v>7400</v>
      </c>
      <c r="AR666" s="78">
        <v>343</v>
      </c>
      <c r="AS666" s="78">
        <v>0</v>
      </c>
      <c r="AT666" s="78">
        <v>0</v>
      </c>
      <c r="AU666" s="78">
        <v>0</v>
      </c>
      <c r="AV666" s="78">
        <v>0</v>
      </c>
      <c r="AW666" s="77">
        <v>18.04</v>
      </c>
      <c r="AX666" s="144">
        <f t="shared" si="64"/>
        <v>0.72</v>
      </c>
      <c r="AY666" s="144">
        <f t="shared" si="65"/>
        <v>0.63</v>
      </c>
      <c r="AZ666" s="144">
        <f t="shared" si="66"/>
        <v>0.35</v>
      </c>
      <c r="BA666" s="54">
        <f t="shared" si="67"/>
        <v>18.252039124781835</v>
      </c>
      <c r="BB666" s="54">
        <f t="shared" si="68"/>
        <v>16.361960875218163</v>
      </c>
    </row>
    <row r="667" spans="1:54" x14ac:dyDescent="0.25">
      <c r="A667" s="3">
        <v>41156</v>
      </c>
      <c r="B667" s="77">
        <v>7451.35</v>
      </c>
      <c r="C667" s="77">
        <v>719.23047999999994</v>
      </c>
      <c r="D667" s="77">
        <v>-12.781199999999998</v>
      </c>
      <c r="E667" s="77">
        <f t="shared" si="70"/>
        <v>707.37099999999998</v>
      </c>
      <c r="F667" s="77">
        <v>-1.1974</v>
      </c>
      <c r="G667" s="77">
        <v>1.5094000000000001</v>
      </c>
      <c r="H667">
        <v>0</v>
      </c>
      <c r="I667" s="78">
        <v>7449</v>
      </c>
      <c r="J667">
        <v>201209</v>
      </c>
      <c r="K667" s="78">
        <v>7449</v>
      </c>
      <c r="L667" s="77">
        <f t="shared" si="69"/>
        <v>-2.3500000000003638</v>
      </c>
      <c r="M667" s="78">
        <v>7166</v>
      </c>
      <c r="N667" s="78">
        <v>106.53651000000001</v>
      </c>
      <c r="O667" s="78">
        <v>2862</v>
      </c>
      <c r="P667" s="78">
        <v>10.65391</v>
      </c>
      <c r="Q667" s="144">
        <v>7881.5</v>
      </c>
      <c r="R667" s="78">
        <v>2778</v>
      </c>
      <c r="S667" s="78">
        <v>-1449</v>
      </c>
      <c r="T667" s="78">
        <v>4352</v>
      </c>
      <c r="U667" s="78">
        <v>32566</v>
      </c>
      <c r="V667" s="219">
        <v>-0.13363630780568692</v>
      </c>
      <c r="W667" s="78">
        <v>4348</v>
      </c>
      <c r="X667" s="78">
        <v>7068</v>
      </c>
      <c r="Y667" s="78">
        <v>5657</v>
      </c>
      <c r="Z667" s="78">
        <v>7592</v>
      </c>
      <c r="AA667" s="78">
        <v>104.28</v>
      </c>
      <c r="AB667" s="78">
        <v>98.21</v>
      </c>
      <c r="AC667" s="78">
        <v>85738</v>
      </c>
      <c r="AD667" s="104">
        <v>2.5557699999999999</v>
      </c>
      <c r="AE667" s="78">
        <v>94604</v>
      </c>
      <c r="AF667" s="104">
        <v>0.37975999999999999</v>
      </c>
      <c r="AG667" s="78">
        <v>-61243</v>
      </c>
      <c r="AH667" s="104">
        <v>-0.43569000000000002</v>
      </c>
      <c r="AI667" s="78">
        <v>5056</v>
      </c>
      <c r="AJ667" s="104">
        <v>0.47828999999999999</v>
      </c>
      <c r="AK667" s="78">
        <v>7700</v>
      </c>
      <c r="AL667" s="78">
        <v>7200</v>
      </c>
      <c r="AM667" s="8">
        <v>7400</v>
      </c>
      <c r="AN667" s="78">
        <v>200</v>
      </c>
      <c r="AO667" s="78">
        <v>8200</v>
      </c>
      <c r="AP667" s="78">
        <v>7500</v>
      </c>
      <c r="AQ667" s="78">
        <v>7400</v>
      </c>
      <c r="AR667" s="78">
        <v>337</v>
      </c>
      <c r="AS667" s="78">
        <v>0</v>
      </c>
      <c r="AT667" s="78">
        <v>0</v>
      </c>
      <c r="AU667" s="78">
        <v>0</v>
      </c>
      <c r="AV667" s="78">
        <v>0</v>
      </c>
      <c r="AW667" s="77">
        <v>17.66</v>
      </c>
      <c r="AX667" s="144">
        <f t="shared" si="64"/>
        <v>0.62</v>
      </c>
      <c r="AY667" s="144">
        <f t="shared" si="65"/>
        <v>0.48</v>
      </c>
      <c r="AZ667" s="144">
        <f t="shared" si="66"/>
        <v>0.27</v>
      </c>
      <c r="BA667" s="54">
        <f t="shared" si="67"/>
        <v>18.283101192326175</v>
      </c>
      <c r="BB667" s="54">
        <f t="shared" si="68"/>
        <v>16.366898807673824</v>
      </c>
    </row>
    <row r="668" spans="1:54" x14ac:dyDescent="0.25">
      <c r="A668" s="3">
        <v>41157</v>
      </c>
      <c r="B668" s="77">
        <v>7367.44</v>
      </c>
      <c r="C668" s="77">
        <v>790.21266000000003</v>
      </c>
      <c r="D668" s="77">
        <v>-89.787199999999999</v>
      </c>
      <c r="E668" s="77">
        <f t="shared" si="70"/>
        <v>566.15019999999993</v>
      </c>
      <c r="F668" s="77">
        <v>-7</v>
      </c>
      <c r="G668" s="77">
        <v>1.5519999999999998</v>
      </c>
      <c r="H668">
        <v>0</v>
      </c>
      <c r="I668" s="78">
        <v>7341</v>
      </c>
      <c r="J668">
        <v>201209</v>
      </c>
      <c r="K668" s="78">
        <v>7341</v>
      </c>
      <c r="L668" s="77">
        <f t="shared" si="69"/>
        <v>-26.4399999999996</v>
      </c>
      <c r="M668" s="78">
        <v>100</v>
      </c>
      <c r="N668" s="78">
        <v>1.28105</v>
      </c>
      <c r="O668" s="78">
        <v>1294</v>
      </c>
      <c r="P668" s="78">
        <v>4.7531299999999996</v>
      </c>
      <c r="Q668" s="144">
        <v>423.5</v>
      </c>
      <c r="R668" s="78">
        <v>2493</v>
      </c>
      <c r="S668" s="78">
        <v>-765</v>
      </c>
      <c r="T668" s="78">
        <v>-602</v>
      </c>
      <c r="U668" s="78">
        <v>35630</v>
      </c>
      <c r="V668" s="219">
        <v>1.6895874263261296E-2</v>
      </c>
      <c r="W668" s="78">
        <v>2813</v>
      </c>
      <c r="X668" s="78">
        <v>5418</v>
      </c>
      <c r="Y668" s="78">
        <v>2391</v>
      </c>
      <c r="Z668" s="78">
        <v>3535</v>
      </c>
      <c r="AA668" s="78">
        <v>80.72</v>
      </c>
      <c r="AB668" s="78">
        <v>94.77</v>
      </c>
      <c r="AC668" s="78">
        <v>87211</v>
      </c>
      <c r="AD668" s="104">
        <v>2.0325199999999999</v>
      </c>
      <c r="AE668" s="78">
        <v>102679</v>
      </c>
      <c r="AF668" s="104">
        <v>0.59616000000000002</v>
      </c>
      <c r="AG668" s="78">
        <v>-75316</v>
      </c>
      <c r="AH668" s="104">
        <v>-0.41352</v>
      </c>
      <c r="AI668" s="78">
        <v>9479</v>
      </c>
      <c r="AJ668" s="104">
        <v>1.0722100000000001</v>
      </c>
      <c r="AK668" s="78">
        <v>7700</v>
      </c>
      <c r="AL668" s="78">
        <v>7200</v>
      </c>
      <c r="AM668" s="8">
        <v>7300</v>
      </c>
      <c r="AN668" s="78">
        <v>197</v>
      </c>
      <c r="AO668" s="78">
        <v>8200</v>
      </c>
      <c r="AP668" s="78">
        <v>7500</v>
      </c>
      <c r="AQ668" s="78">
        <v>7300</v>
      </c>
      <c r="AR668" s="78">
        <v>338</v>
      </c>
      <c r="AS668" s="78">
        <v>0</v>
      </c>
      <c r="AT668" s="78">
        <v>0</v>
      </c>
      <c r="AU668" s="78">
        <v>0</v>
      </c>
      <c r="AV668" s="78">
        <v>0</v>
      </c>
      <c r="AW668" s="77">
        <v>18.13</v>
      </c>
      <c r="AX668" s="144">
        <f t="shared" si="64"/>
        <v>0.79</v>
      </c>
      <c r="AY668" s="144">
        <f t="shared" si="65"/>
        <v>0.67</v>
      </c>
      <c r="AZ668" s="144">
        <f t="shared" si="66"/>
        <v>0.36</v>
      </c>
      <c r="BA668" s="54">
        <f t="shared" si="67"/>
        <v>18.383817103705805</v>
      </c>
      <c r="BB668" s="54">
        <f t="shared" si="68"/>
        <v>16.337182896294191</v>
      </c>
    </row>
    <row r="669" spans="1:54" x14ac:dyDescent="0.25">
      <c r="A669" s="3">
        <v>41158</v>
      </c>
      <c r="B669" s="77">
        <v>7326.72</v>
      </c>
      <c r="C669" s="77">
        <v>761.99333999999999</v>
      </c>
      <c r="D669" s="77">
        <v>-37.497</v>
      </c>
      <c r="E669" s="77">
        <f t="shared" si="70"/>
        <v>330.94909999999999</v>
      </c>
      <c r="F669" s="77">
        <v>-7.0038999999999998</v>
      </c>
      <c r="G669" s="77">
        <v>-8.5129000000000001</v>
      </c>
      <c r="H669">
        <v>0</v>
      </c>
      <c r="I669" s="78">
        <v>7332</v>
      </c>
      <c r="J669">
        <v>201209</v>
      </c>
      <c r="K669" s="78">
        <v>7332</v>
      </c>
      <c r="L669" s="77">
        <f t="shared" si="69"/>
        <v>5.2799999999997453</v>
      </c>
      <c r="M669" s="78">
        <v>2187</v>
      </c>
      <c r="N669" s="78">
        <v>31.87416</v>
      </c>
      <c r="O669" s="78">
        <v>1626</v>
      </c>
      <c r="P669" s="78">
        <v>5.9629099999999999</v>
      </c>
      <c r="Q669" s="144">
        <v>2593.5</v>
      </c>
      <c r="R669" s="78">
        <v>2107</v>
      </c>
      <c r="S669" s="78">
        <v>72</v>
      </c>
      <c r="T669" s="78">
        <v>342</v>
      </c>
      <c r="U669" s="78">
        <v>35096</v>
      </c>
      <c r="V669" s="219">
        <v>-9.7447002507408259E-3</v>
      </c>
      <c r="W669" s="78">
        <v>3719</v>
      </c>
      <c r="X669" s="78">
        <v>6190</v>
      </c>
      <c r="Y669" s="78">
        <v>2738</v>
      </c>
      <c r="Z669" s="78">
        <v>5597</v>
      </c>
      <c r="AA669" s="78">
        <v>96.06</v>
      </c>
      <c r="AB669" s="78">
        <v>93.24</v>
      </c>
      <c r="AC669" s="78">
        <v>88915</v>
      </c>
      <c r="AD669" s="104">
        <v>2.0256500000000002</v>
      </c>
      <c r="AE669" s="78">
        <v>115952</v>
      </c>
      <c r="AF669" s="104">
        <v>0.72562000000000004</v>
      </c>
      <c r="AG669" s="78">
        <v>-85685</v>
      </c>
      <c r="AH669" s="104">
        <v>-0.49478</v>
      </c>
      <c r="AI669" s="78">
        <v>9634</v>
      </c>
      <c r="AJ669" s="104">
        <v>1.23394</v>
      </c>
      <c r="AK669" s="78">
        <v>7600</v>
      </c>
      <c r="AL669" s="78">
        <v>7100</v>
      </c>
      <c r="AM669" s="8">
        <v>7300</v>
      </c>
      <c r="AN669" s="78">
        <v>180</v>
      </c>
      <c r="AO669" s="78">
        <v>7800</v>
      </c>
      <c r="AP669" s="78">
        <v>7500</v>
      </c>
      <c r="AQ669" s="78">
        <v>7300</v>
      </c>
      <c r="AR669" s="78">
        <v>326</v>
      </c>
      <c r="AS669" s="78">
        <v>0</v>
      </c>
      <c r="AT669" s="78">
        <v>0</v>
      </c>
      <c r="AU669" s="78">
        <v>0</v>
      </c>
      <c r="AV669" s="78">
        <v>0</v>
      </c>
      <c r="AW669" s="77">
        <v>17.91</v>
      </c>
      <c r="AX669" s="144">
        <f t="shared" si="64"/>
        <v>0.75</v>
      </c>
      <c r="AY669" s="144">
        <f t="shared" si="65"/>
        <v>0.61</v>
      </c>
      <c r="AZ669" s="144">
        <f t="shared" si="66"/>
        <v>0.33</v>
      </c>
      <c r="BA669" s="54">
        <f t="shared" si="67"/>
        <v>18.43995327437224</v>
      </c>
      <c r="BB669" s="54">
        <f t="shared" si="68"/>
        <v>16.335046725627766</v>
      </c>
    </row>
    <row r="670" spans="1:54" x14ac:dyDescent="0.25">
      <c r="A670" s="3">
        <v>41159</v>
      </c>
      <c r="B670" s="77">
        <v>7424.91</v>
      </c>
      <c r="C670" s="77">
        <v>874.44434999999999</v>
      </c>
      <c r="D670" s="77">
        <v>85.509799999999998</v>
      </c>
      <c r="E670" s="77">
        <f t="shared" si="70"/>
        <v>366.22389999999996</v>
      </c>
      <c r="F670" s="77">
        <v>5.0950999999999995</v>
      </c>
      <c r="G670" s="77">
        <v>10.995100000000001</v>
      </c>
      <c r="H670">
        <v>0</v>
      </c>
      <c r="I670" s="78">
        <v>7420</v>
      </c>
      <c r="J670">
        <v>201209</v>
      </c>
      <c r="K670" s="78">
        <v>7420</v>
      </c>
      <c r="L670" s="77">
        <f t="shared" si="69"/>
        <v>-4.9099999999998545</v>
      </c>
      <c r="M670" s="78">
        <v>-439</v>
      </c>
      <c r="N670" s="78">
        <v>-6.7043400000000002</v>
      </c>
      <c r="O670" s="78">
        <v>1394</v>
      </c>
      <c r="P670" s="78">
        <v>5.1730700000000001</v>
      </c>
      <c r="Q670" s="144">
        <v>-90.5</v>
      </c>
      <c r="R670" s="78">
        <v>2376</v>
      </c>
      <c r="S670" s="78">
        <v>2192</v>
      </c>
      <c r="T670" s="78">
        <v>1003</v>
      </c>
      <c r="U670" s="78">
        <v>32507</v>
      </c>
      <c r="V670" s="219">
        <v>-3.0854892792321655E-2</v>
      </c>
      <c r="W670" s="78">
        <v>2926</v>
      </c>
      <c r="X670" s="78">
        <v>4826</v>
      </c>
      <c r="Y670" s="78">
        <v>349</v>
      </c>
      <c r="Z670" s="78">
        <v>2803</v>
      </c>
      <c r="AA670" s="78">
        <v>94.92</v>
      </c>
      <c r="AB670" s="78">
        <v>94.33</v>
      </c>
      <c r="AC670" s="78">
        <v>89413</v>
      </c>
      <c r="AD670" s="104">
        <v>2.5518800000000001</v>
      </c>
      <c r="AE670" s="78">
        <v>113233</v>
      </c>
      <c r="AF670" s="104">
        <v>0.46078999999999998</v>
      </c>
      <c r="AG670" s="78">
        <v>-85143</v>
      </c>
      <c r="AH670" s="104">
        <v>-0.76629999999999998</v>
      </c>
      <c r="AI670" s="78">
        <v>4829</v>
      </c>
      <c r="AJ670" s="104">
        <v>0.82115000000000005</v>
      </c>
      <c r="AK670" s="78">
        <v>7700</v>
      </c>
      <c r="AL670" s="78">
        <v>7200</v>
      </c>
      <c r="AM670" s="8">
        <v>7400</v>
      </c>
      <c r="AN670" s="78">
        <v>158</v>
      </c>
      <c r="AO670" s="78">
        <v>7800</v>
      </c>
      <c r="AP670" s="78">
        <v>7000</v>
      </c>
      <c r="AQ670" s="78">
        <v>7400</v>
      </c>
      <c r="AR670" s="78">
        <v>301</v>
      </c>
      <c r="AS670" s="78">
        <v>0</v>
      </c>
      <c r="AT670" s="78">
        <v>0</v>
      </c>
      <c r="AU670" s="78">
        <v>0</v>
      </c>
      <c r="AV670" s="78">
        <v>0</v>
      </c>
      <c r="AW670" s="77">
        <v>16.55</v>
      </c>
      <c r="AX670" s="144">
        <f t="shared" si="64"/>
        <v>0</v>
      </c>
      <c r="AY670" s="144">
        <f t="shared" si="65"/>
        <v>0</v>
      </c>
      <c r="AZ670" s="144">
        <f t="shared" si="66"/>
        <v>0</v>
      </c>
      <c r="BA670" s="54">
        <f t="shared" si="67"/>
        <v>18.471161676229382</v>
      </c>
      <c r="BB670" s="54">
        <f t="shared" si="68"/>
        <v>16.250838323770626</v>
      </c>
    </row>
    <row r="671" spans="1:54" x14ac:dyDescent="0.25">
      <c r="A671" s="3">
        <v>41162</v>
      </c>
      <c r="B671" s="77">
        <v>7482.74</v>
      </c>
      <c r="C671" s="77">
        <v>843.42972999999995</v>
      </c>
      <c r="D671" s="77">
        <v>32.457700000000003</v>
      </c>
      <c r="E671" s="77">
        <f t="shared" si="70"/>
        <v>356.42099999999999</v>
      </c>
      <c r="F671" s="77">
        <v>6.9737999999999998</v>
      </c>
      <c r="G671" s="77">
        <v>6.2854999999999999</v>
      </c>
      <c r="H671">
        <v>0</v>
      </c>
      <c r="I671" s="78">
        <v>7455</v>
      </c>
      <c r="J671">
        <v>201209</v>
      </c>
      <c r="K671" s="78">
        <v>7455</v>
      </c>
      <c r="L671" s="77">
        <f t="shared" si="69"/>
        <v>-27.739999999999782</v>
      </c>
      <c r="M671" s="78">
        <v>5583</v>
      </c>
      <c r="N671" s="78">
        <v>83.043369999999996</v>
      </c>
      <c r="O671" s="78">
        <v>3347</v>
      </c>
      <c r="P671" s="78">
        <v>12.476739999999999</v>
      </c>
      <c r="Q671" s="144">
        <v>6419.75</v>
      </c>
      <c r="R671" s="78">
        <v>2494</v>
      </c>
      <c r="S671" s="78">
        <v>1863</v>
      </c>
      <c r="T671" s="78">
        <v>3753</v>
      </c>
      <c r="U671" s="78">
        <v>32485</v>
      </c>
      <c r="V671" s="219">
        <v>-0.11553024472833616</v>
      </c>
      <c r="W671" s="78">
        <v>3996</v>
      </c>
      <c r="X671" s="78">
        <v>6930</v>
      </c>
      <c r="Y671" s="78">
        <v>3092</v>
      </c>
      <c r="Z671" s="78">
        <v>6405</v>
      </c>
      <c r="AA671" s="78">
        <v>97.66</v>
      </c>
      <c r="AB671" s="78">
        <v>100.3</v>
      </c>
      <c r="AC671" s="78">
        <v>92981</v>
      </c>
      <c r="AD671" s="104">
        <v>2.80219</v>
      </c>
      <c r="AE671" s="78">
        <v>113275</v>
      </c>
      <c r="AF671" s="104">
        <v>0.43631999999999999</v>
      </c>
      <c r="AG671" s="78">
        <v>-80611</v>
      </c>
      <c r="AH671" s="104">
        <v>-0.73941999999999997</v>
      </c>
      <c r="AI671" s="78">
        <v>-5480</v>
      </c>
      <c r="AJ671" s="104">
        <v>0.55098999999999998</v>
      </c>
      <c r="AK671" s="78">
        <v>7700</v>
      </c>
      <c r="AL671" s="78">
        <v>7200</v>
      </c>
      <c r="AM671" s="8">
        <v>7500</v>
      </c>
      <c r="AN671" s="78">
        <v>147</v>
      </c>
      <c r="AO671" s="78">
        <v>7800</v>
      </c>
      <c r="AP671" s="78">
        <v>7100</v>
      </c>
      <c r="AQ671" s="78">
        <v>7400</v>
      </c>
      <c r="AR671" s="78">
        <v>291</v>
      </c>
      <c r="AS671" s="78">
        <v>0</v>
      </c>
      <c r="AT671" s="78">
        <v>0</v>
      </c>
      <c r="AU671" s="78">
        <v>0</v>
      </c>
      <c r="AV671" s="78">
        <v>0</v>
      </c>
      <c r="AW671" s="77">
        <v>16.52</v>
      </c>
      <c r="AX671" s="144">
        <f t="shared" si="64"/>
        <v>0</v>
      </c>
      <c r="AY671" s="144">
        <f t="shared" si="65"/>
        <v>0</v>
      </c>
      <c r="AZ671" s="144">
        <f t="shared" si="66"/>
        <v>0</v>
      </c>
      <c r="BA671" s="54">
        <f t="shared" si="67"/>
        <v>18.469830336703584</v>
      </c>
      <c r="BB671" s="54">
        <f t="shared" si="68"/>
        <v>16.142169663296418</v>
      </c>
    </row>
    <row r="672" spans="1:54" x14ac:dyDescent="0.25">
      <c r="A672" s="3">
        <v>41163</v>
      </c>
      <c r="B672" s="77">
        <v>7485.13</v>
      </c>
      <c r="C672" s="77">
        <v>673.04776000000004</v>
      </c>
      <c r="D672" s="77">
        <v>5.7454000000000001</v>
      </c>
      <c r="E672" s="77">
        <f t="shared" si="70"/>
        <v>280.56929999999994</v>
      </c>
      <c r="F672" s="77">
        <v>0.27850000000000003</v>
      </c>
      <c r="G672" s="77">
        <v>-1.3227000000000002</v>
      </c>
      <c r="H672">
        <v>0</v>
      </c>
      <c r="I672" s="78">
        <v>7466</v>
      </c>
      <c r="J672">
        <v>201209</v>
      </c>
      <c r="K672" s="78">
        <v>7466</v>
      </c>
      <c r="L672" s="77">
        <f t="shared" si="69"/>
        <v>-19.130000000000109</v>
      </c>
      <c r="M672" s="78">
        <v>7838</v>
      </c>
      <c r="N672" s="78">
        <v>116.81776000000001</v>
      </c>
      <c r="O672" s="78">
        <v>3700</v>
      </c>
      <c r="P672" s="78">
        <v>13.812860000000001</v>
      </c>
      <c r="Q672" s="144">
        <v>8763</v>
      </c>
      <c r="R672" s="78">
        <v>2529</v>
      </c>
      <c r="S672" s="78">
        <v>1669</v>
      </c>
      <c r="T672" s="78">
        <v>4126</v>
      </c>
      <c r="U672" s="78">
        <v>32936</v>
      </c>
      <c r="V672" s="219">
        <v>-0.12527325722613553</v>
      </c>
      <c r="W672" s="78">
        <v>4345</v>
      </c>
      <c r="X672" s="78">
        <v>6895</v>
      </c>
      <c r="Y672" s="78">
        <v>4880</v>
      </c>
      <c r="Z672" s="78">
        <v>7815</v>
      </c>
      <c r="AA672" s="78">
        <v>98.28</v>
      </c>
      <c r="AB672" s="78">
        <v>103.32</v>
      </c>
      <c r="AC672" s="78">
        <v>90275</v>
      </c>
      <c r="AD672" s="104">
        <v>2.8853300000000002</v>
      </c>
      <c r="AE672" s="78">
        <v>104778</v>
      </c>
      <c r="AF672" s="104">
        <v>0.21815999999999999</v>
      </c>
      <c r="AG672" s="78">
        <v>-72893</v>
      </c>
      <c r="AH672" s="104">
        <v>-0.76853000000000005</v>
      </c>
      <c r="AI672" s="78">
        <v>-2752</v>
      </c>
      <c r="AJ672" s="104">
        <v>0.65375000000000005</v>
      </c>
      <c r="AK672" s="78">
        <v>7700</v>
      </c>
      <c r="AL672" s="78">
        <v>7200</v>
      </c>
      <c r="AM672" s="8">
        <v>7500</v>
      </c>
      <c r="AN672" s="78">
        <v>152</v>
      </c>
      <c r="AO672" s="78">
        <v>7800</v>
      </c>
      <c r="AP672" s="78">
        <v>7100</v>
      </c>
      <c r="AQ672" s="78">
        <v>7400</v>
      </c>
      <c r="AR672" s="78">
        <v>296</v>
      </c>
      <c r="AS672" s="78">
        <v>0</v>
      </c>
      <c r="AT672" s="78">
        <v>0</v>
      </c>
      <c r="AU672" s="78">
        <v>0</v>
      </c>
      <c r="AV672" s="78">
        <v>0</v>
      </c>
      <c r="AW672" s="77">
        <v>17.309999999999999</v>
      </c>
      <c r="AX672" s="144">
        <f t="shared" si="64"/>
        <v>0.41</v>
      </c>
      <c r="AY672" s="144">
        <f t="shared" si="65"/>
        <v>0.28000000000000003</v>
      </c>
      <c r="AZ672" s="144">
        <f t="shared" si="66"/>
        <v>0.17</v>
      </c>
      <c r="BA672" s="54">
        <f t="shared" si="67"/>
        <v>18.468777877160594</v>
      </c>
      <c r="BB672" s="54">
        <f t="shared" si="68"/>
        <v>16.141222122839405</v>
      </c>
    </row>
    <row r="673" spans="1:54" x14ac:dyDescent="0.25">
      <c r="A673" s="3">
        <v>41164</v>
      </c>
      <c r="B673" s="77">
        <v>7570.45</v>
      </c>
      <c r="C673" s="77">
        <v>1051.00604</v>
      </c>
      <c r="D673" s="77">
        <v>29.7989</v>
      </c>
      <c r="E673" s="77">
        <f t="shared" si="70"/>
        <v>264.25069999999999</v>
      </c>
      <c r="F673" s="77">
        <v>7.0760000000000005</v>
      </c>
      <c r="G673" s="77">
        <v>15.044600000000001</v>
      </c>
      <c r="H673">
        <v>0</v>
      </c>
      <c r="I673" s="78">
        <v>7586</v>
      </c>
      <c r="J673">
        <v>201209</v>
      </c>
      <c r="K673" s="78">
        <v>7586</v>
      </c>
      <c r="L673" s="77">
        <f t="shared" si="69"/>
        <v>15.550000000000182</v>
      </c>
      <c r="M673" s="78">
        <v>9680</v>
      </c>
      <c r="N673" s="78">
        <v>146.6</v>
      </c>
      <c r="O673" s="78">
        <v>5487</v>
      </c>
      <c r="P673" s="78">
        <v>20.791630000000001</v>
      </c>
      <c r="Q673" s="144">
        <v>11051.75</v>
      </c>
      <c r="R673" s="78">
        <v>2506</v>
      </c>
      <c r="S673" s="78">
        <v>4479</v>
      </c>
      <c r="T673" s="78">
        <v>6743</v>
      </c>
      <c r="U673" s="78">
        <v>33782</v>
      </c>
      <c r="V673" s="219">
        <v>-0.19960333905630218</v>
      </c>
      <c r="W673" s="78">
        <v>4362</v>
      </c>
      <c r="X673" s="78">
        <v>7354</v>
      </c>
      <c r="Y673" s="78">
        <v>5280</v>
      </c>
      <c r="Z673" s="78">
        <v>7923</v>
      </c>
      <c r="AA673" s="78">
        <v>76.63</v>
      </c>
      <c r="AB673" s="78">
        <v>107.32</v>
      </c>
      <c r="AC673" s="78">
        <v>97183</v>
      </c>
      <c r="AD673" s="104">
        <v>4.2266000000000004</v>
      </c>
      <c r="AE673" s="78">
        <v>102951</v>
      </c>
      <c r="AF673" s="104">
        <v>0.26891999999999999</v>
      </c>
      <c r="AG673" s="78">
        <v>-70296</v>
      </c>
      <c r="AH673" s="104">
        <v>-1.63903</v>
      </c>
      <c r="AI673" s="78">
        <v>-11388</v>
      </c>
      <c r="AJ673" s="104">
        <v>0.35998000000000002</v>
      </c>
      <c r="AK673" s="78">
        <v>7700</v>
      </c>
      <c r="AL673" s="78">
        <v>7400</v>
      </c>
      <c r="AM673" s="8">
        <v>7600</v>
      </c>
      <c r="AN673" s="78">
        <v>151</v>
      </c>
      <c r="AO673" s="78">
        <v>8000</v>
      </c>
      <c r="AP673" s="78">
        <v>7100</v>
      </c>
      <c r="AQ673" s="78">
        <v>7600</v>
      </c>
      <c r="AR673" s="78">
        <v>296</v>
      </c>
      <c r="AS673" s="78">
        <v>0</v>
      </c>
      <c r="AT673" s="78">
        <v>0</v>
      </c>
      <c r="AU673" s="78">
        <v>0</v>
      </c>
      <c r="AV673" s="78">
        <v>0</v>
      </c>
      <c r="AW673" s="77">
        <v>17.43</v>
      </c>
      <c r="AX673" s="144">
        <f t="shared" si="64"/>
        <v>0.57999999999999996</v>
      </c>
      <c r="AY673" s="144">
        <f t="shared" si="65"/>
        <v>0.38</v>
      </c>
      <c r="AZ673" s="144">
        <f t="shared" si="66"/>
        <v>0.22</v>
      </c>
      <c r="BA673" s="54">
        <f t="shared" si="67"/>
        <v>18.470192062288156</v>
      </c>
      <c r="BB673" s="54">
        <f t="shared" si="68"/>
        <v>16.141807937711853</v>
      </c>
    </row>
    <row r="674" spans="1:54" x14ac:dyDescent="0.25">
      <c r="A674" s="3">
        <v>41165</v>
      </c>
      <c r="B674" s="77">
        <v>7578.8</v>
      </c>
      <c r="C674" s="77">
        <v>828.39865999999995</v>
      </c>
      <c r="D674" s="77">
        <v>50.763500000000001</v>
      </c>
      <c r="E674" s="77">
        <f t="shared" si="70"/>
        <v>247.57279999999997</v>
      </c>
      <c r="F674" s="77">
        <v>4.2484000000000002</v>
      </c>
      <c r="G674" s="77">
        <v>4.1023000000000005</v>
      </c>
      <c r="H674">
        <v>0</v>
      </c>
      <c r="I674" s="78">
        <v>7576</v>
      </c>
      <c r="J674">
        <v>201209</v>
      </c>
      <c r="K674" s="78">
        <v>7576</v>
      </c>
      <c r="L674" s="77">
        <f t="shared" si="69"/>
        <v>-2.8000000000001819</v>
      </c>
      <c r="M674" s="78">
        <v>8180</v>
      </c>
      <c r="N674" s="78">
        <v>123.7436</v>
      </c>
      <c r="O674" s="78">
        <v>3507</v>
      </c>
      <c r="P674" s="78">
        <v>13.2753</v>
      </c>
      <c r="Q674" s="144">
        <v>9056.75</v>
      </c>
      <c r="R674" s="78">
        <v>2496</v>
      </c>
      <c r="S674" s="78">
        <v>2783</v>
      </c>
      <c r="T674" s="78">
        <v>4750</v>
      </c>
      <c r="U674" s="78">
        <v>34205</v>
      </c>
      <c r="V674" s="219">
        <v>-0.13886858646396727</v>
      </c>
      <c r="W674" s="78">
        <v>4419</v>
      </c>
      <c r="X674" s="78">
        <v>7411</v>
      </c>
      <c r="Y674" s="78">
        <v>4903</v>
      </c>
      <c r="Z674" s="78">
        <v>5913</v>
      </c>
      <c r="AA674" s="78">
        <v>94.24</v>
      </c>
      <c r="AB674" s="78">
        <v>105.61</v>
      </c>
      <c r="AC674" s="78">
        <v>95818</v>
      </c>
      <c r="AD674" s="104">
        <v>3.8218800000000002</v>
      </c>
      <c r="AE674" s="78">
        <v>96827</v>
      </c>
      <c r="AF674" s="104">
        <v>0.24915000000000001</v>
      </c>
      <c r="AG674" s="78">
        <v>-70172</v>
      </c>
      <c r="AH674" s="104">
        <v>-1.1748799999999999</v>
      </c>
      <c r="AI674" s="78">
        <v>-11019</v>
      </c>
      <c r="AJ674" s="104">
        <v>0.22090000000000001</v>
      </c>
      <c r="AK674" s="78">
        <v>7700</v>
      </c>
      <c r="AL674" s="78">
        <v>7400</v>
      </c>
      <c r="AM674" s="8">
        <v>7600</v>
      </c>
      <c r="AN674" s="78">
        <v>131</v>
      </c>
      <c r="AO674" s="78">
        <v>8000</v>
      </c>
      <c r="AP674" s="78">
        <v>7100</v>
      </c>
      <c r="AQ674" s="78">
        <v>7600</v>
      </c>
      <c r="AR674" s="78">
        <v>284</v>
      </c>
      <c r="AS674" s="78">
        <v>0</v>
      </c>
      <c r="AT674" s="78">
        <v>0</v>
      </c>
      <c r="AU674" s="78">
        <v>0</v>
      </c>
      <c r="AV674" s="78">
        <v>0</v>
      </c>
      <c r="AW674" s="77">
        <v>16.86</v>
      </c>
      <c r="AX674" s="144">
        <f t="shared" si="64"/>
        <v>0.2</v>
      </c>
      <c r="AY674" s="144">
        <f t="shared" si="65"/>
        <v>0.12</v>
      </c>
      <c r="AZ674" s="144">
        <f t="shared" si="66"/>
        <v>0.06</v>
      </c>
      <c r="BA674" s="54">
        <f t="shared" si="67"/>
        <v>18.46211950415449</v>
      </c>
      <c r="BB674" s="54">
        <f t="shared" si="68"/>
        <v>16.166880495845515</v>
      </c>
    </row>
    <row r="675" spans="1:54" x14ac:dyDescent="0.25">
      <c r="A675" s="3">
        <v>41166</v>
      </c>
      <c r="B675" s="77">
        <v>7738.05</v>
      </c>
      <c r="C675" s="77">
        <v>1348.00377</v>
      </c>
      <c r="D675" s="77">
        <v>157.6611</v>
      </c>
      <c r="E675" s="77">
        <f t="shared" si="70"/>
        <v>393.08769999999998</v>
      </c>
      <c r="F675" s="77">
        <v>6.9342999999999995</v>
      </c>
      <c r="G675" s="77">
        <v>25.577399999999997</v>
      </c>
      <c r="H675">
        <v>0</v>
      </c>
      <c r="I675" s="78">
        <v>7739</v>
      </c>
      <c r="J675">
        <v>201209</v>
      </c>
      <c r="K675" s="78">
        <v>7739</v>
      </c>
      <c r="L675" s="77">
        <f t="shared" si="69"/>
        <v>0.9499999999998181</v>
      </c>
      <c r="M675" s="78">
        <v>8055</v>
      </c>
      <c r="N675" s="78">
        <v>124.41248</v>
      </c>
      <c r="O675" s="78">
        <v>4010</v>
      </c>
      <c r="P675" s="78">
        <v>15.49339</v>
      </c>
      <c r="Q675" s="144">
        <v>9057.5</v>
      </c>
      <c r="R675" s="78">
        <v>2607</v>
      </c>
      <c r="S675" s="78">
        <v>1016</v>
      </c>
      <c r="T675" s="78">
        <v>6790</v>
      </c>
      <c r="U675" s="78">
        <v>33377</v>
      </c>
      <c r="V675" s="219">
        <v>-0.20343350211223296</v>
      </c>
      <c r="W675" s="78">
        <v>6877</v>
      </c>
      <c r="X675" s="78">
        <v>6877</v>
      </c>
      <c r="Y675" s="78">
        <v>7144</v>
      </c>
      <c r="Z675" s="78">
        <v>5271</v>
      </c>
      <c r="AA675" s="78">
        <v>85.16</v>
      </c>
      <c r="AB675" s="78">
        <v>121.53</v>
      </c>
      <c r="AC675" s="78">
        <v>110743</v>
      </c>
      <c r="AD675" s="104">
        <v>6.0528899999999997</v>
      </c>
      <c r="AE675" s="78">
        <v>98770</v>
      </c>
      <c r="AF675" s="104">
        <v>0.48731999999999998</v>
      </c>
      <c r="AG675" s="78">
        <v>-53317</v>
      </c>
      <c r="AH675" s="104">
        <v>-1.2078500000000001</v>
      </c>
      <c r="AI675" s="78">
        <v>-41066</v>
      </c>
      <c r="AJ675" s="104">
        <v>7.4999999999999997E-3</v>
      </c>
      <c r="AK675" s="78">
        <v>7800</v>
      </c>
      <c r="AL675" s="78">
        <v>7400</v>
      </c>
      <c r="AM675" s="8">
        <v>7700</v>
      </c>
      <c r="AN675" s="78">
        <v>97</v>
      </c>
      <c r="AO675" s="78">
        <v>8000</v>
      </c>
      <c r="AP675" s="78">
        <v>7500</v>
      </c>
      <c r="AQ675" s="78">
        <v>7700</v>
      </c>
      <c r="AR675" s="78">
        <v>268</v>
      </c>
      <c r="AS675" s="78">
        <v>0</v>
      </c>
      <c r="AT675" s="78">
        <v>0</v>
      </c>
      <c r="AU675" s="78">
        <v>0</v>
      </c>
      <c r="AV675" s="78">
        <v>0</v>
      </c>
      <c r="AW675" s="77">
        <v>15.86</v>
      </c>
      <c r="AX675" s="144">
        <f t="shared" si="64"/>
        <v>0</v>
      </c>
      <c r="AY675" s="144">
        <f t="shared" si="65"/>
        <v>0</v>
      </c>
      <c r="AZ675" s="144">
        <f t="shared" si="66"/>
        <v>0</v>
      </c>
      <c r="BA675" s="54">
        <f t="shared" si="67"/>
        <v>18.565040074624001</v>
      </c>
      <c r="BB675" s="54">
        <f t="shared" si="68"/>
        <v>15.983959925375997</v>
      </c>
    </row>
    <row r="676" spans="1:54" x14ac:dyDescent="0.25">
      <c r="A676" s="3">
        <v>41169</v>
      </c>
      <c r="B676" s="77">
        <v>7762.22</v>
      </c>
      <c r="C676" s="77">
        <v>1168.9424200000001</v>
      </c>
      <c r="D676" s="77">
        <v>27.899799999999999</v>
      </c>
      <c r="E676" s="77">
        <f t="shared" si="70"/>
        <v>400.77830000000006</v>
      </c>
      <c r="F676" s="77">
        <v>4.4409000000000001</v>
      </c>
      <c r="G676" s="77">
        <v>-3.3391000000000002</v>
      </c>
      <c r="H676">
        <v>0</v>
      </c>
      <c r="I676" s="78">
        <v>7753</v>
      </c>
      <c r="J676">
        <v>201209</v>
      </c>
      <c r="K676" s="78">
        <v>7753</v>
      </c>
      <c r="L676" s="77">
        <f t="shared" si="69"/>
        <v>-9.2200000000002547</v>
      </c>
      <c r="M676" s="78">
        <v>4424</v>
      </c>
      <c r="N676" s="78">
        <v>68.35727</v>
      </c>
      <c r="O676" s="78">
        <v>2950</v>
      </c>
      <c r="P676" s="78">
        <v>11.41328</v>
      </c>
      <c r="Q676" s="144">
        <v>5161.5</v>
      </c>
      <c r="R676" s="78">
        <v>2610</v>
      </c>
      <c r="S676" s="78">
        <v>2994</v>
      </c>
      <c r="T676" s="78">
        <v>5859</v>
      </c>
      <c r="U676" s="78">
        <v>33644</v>
      </c>
      <c r="V676" s="219">
        <v>-0.17414695042206635</v>
      </c>
      <c r="W676" s="78">
        <v>8131</v>
      </c>
      <c r="X676" s="78">
        <v>8131</v>
      </c>
      <c r="Y676" s="78">
        <v>8861</v>
      </c>
      <c r="Z676" s="78">
        <v>4949</v>
      </c>
      <c r="AA676" s="78">
        <v>89.8</v>
      </c>
      <c r="AB676" s="78">
        <v>126.02</v>
      </c>
      <c r="AC676" s="78">
        <v>101265</v>
      </c>
      <c r="AD676" s="104">
        <v>5.8867799999999999</v>
      </c>
      <c r="AE676" s="78">
        <v>102340</v>
      </c>
      <c r="AF676" s="104">
        <v>0.46747</v>
      </c>
      <c r="AG676" s="78">
        <v>-55467</v>
      </c>
      <c r="AH676" s="104">
        <v>-1.7862899999999999</v>
      </c>
      <c r="AI676" s="78">
        <v>-56180</v>
      </c>
      <c r="AJ676" s="104">
        <v>5.4140000000000001E-2</v>
      </c>
      <c r="AK676" s="78">
        <v>7800</v>
      </c>
      <c r="AL676" s="78">
        <v>7600</v>
      </c>
      <c r="AM676" s="8">
        <v>7800</v>
      </c>
      <c r="AN676" s="78">
        <v>84.5</v>
      </c>
      <c r="AO676" s="78">
        <v>8000</v>
      </c>
      <c r="AP676" s="78">
        <v>7500</v>
      </c>
      <c r="AQ676" s="78">
        <v>7700</v>
      </c>
      <c r="AR676" s="78">
        <v>268</v>
      </c>
      <c r="AS676" s="78">
        <v>0</v>
      </c>
      <c r="AT676" s="78">
        <v>0</v>
      </c>
      <c r="AU676" s="78">
        <v>0</v>
      </c>
      <c r="AV676" s="78">
        <v>0</v>
      </c>
      <c r="AW676" s="77">
        <v>16.34</v>
      </c>
      <c r="AX676" s="144">
        <f t="shared" si="64"/>
        <v>0.03</v>
      </c>
      <c r="AY676" s="144">
        <f t="shared" si="65"/>
        <v>0.02</v>
      </c>
      <c r="AZ676" s="144">
        <f t="shared" si="66"/>
        <v>0.01</v>
      </c>
      <c r="BA676" s="54">
        <f t="shared" si="67"/>
        <v>18.59258444352939</v>
      </c>
      <c r="BB676" s="54">
        <f t="shared" si="68"/>
        <v>15.912415556470611</v>
      </c>
    </row>
    <row r="677" spans="1:54" x14ac:dyDescent="0.25">
      <c r="A677" s="3">
        <v>41170</v>
      </c>
      <c r="B677" s="77">
        <v>7734.26</v>
      </c>
      <c r="C677" s="77">
        <v>948.39723000000004</v>
      </c>
      <c r="D677" s="77">
        <v>24.901599999999998</v>
      </c>
      <c r="E677" s="77">
        <f t="shared" si="70"/>
        <v>302.60019999999997</v>
      </c>
      <c r="F677" s="77">
        <v>-4.6131000000000002</v>
      </c>
      <c r="G677" s="77">
        <v>8.8856000000000002</v>
      </c>
      <c r="H677">
        <v>0</v>
      </c>
      <c r="I677" s="78">
        <v>7750</v>
      </c>
      <c r="J677">
        <v>201209</v>
      </c>
      <c r="K677" s="78">
        <v>7750</v>
      </c>
      <c r="L677" s="77">
        <f t="shared" si="69"/>
        <v>15.739999999999782</v>
      </c>
      <c r="M677" s="78">
        <v>9249</v>
      </c>
      <c r="N677" s="78">
        <v>143.19323</v>
      </c>
      <c r="O677" s="78">
        <v>3198</v>
      </c>
      <c r="P677" s="78">
        <v>12.37785</v>
      </c>
      <c r="Q677" s="144">
        <v>10048.5</v>
      </c>
      <c r="R677" s="78">
        <v>3327</v>
      </c>
      <c r="S677" s="78">
        <v>-942</v>
      </c>
      <c r="T677" s="78">
        <v>6227</v>
      </c>
      <c r="U677" s="78">
        <v>32591</v>
      </c>
      <c r="V677" s="219">
        <v>-0.19106501794974073</v>
      </c>
      <c r="W677" s="78">
        <v>9616</v>
      </c>
      <c r="X677" s="78">
        <v>9616</v>
      </c>
      <c r="Y677" s="78">
        <v>12297</v>
      </c>
      <c r="Z677" s="78">
        <v>9891</v>
      </c>
      <c r="AA677" s="78">
        <v>96.35</v>
      </c>
      <c r="AB677" s="78">
        <v>130.02000000000001</v>
      </c>
      <c r="AC677" s="78">
        <v>97753</v>
      </c>
      <c r="AD677" s="104">
        <v>5.7988299999999997</v>
      </c>
      <c r="AE677" s="78">
        <v>108044</v>
      </c>
      <c r="AF677" s="104">
        <v>0.48914000000000002</v>
      </c>
      <c r="AG677" s="78">
        <v>-39357</v>
      </c>
      <c r="AH677" s="104">
        <v>-1.52745</v>
      </c>
      <c r="AI677" s="78">
        <v>-78850</v>
      </c>
      <c r="AJ677" s="104">
        <v>-0.40915000000000001</v>
      </c>
      <c r="AK677" s="78">
        <v>7800</v>
      </c>
      <c r="AL677" s="78">
        <v>7600</v>
      </c>
      <c r="AM677" s="8">
        <v>7800</v>
      </c>
      <c r="AN677" s="78">
        <v>65.8</v>
      </c>
      <c r="AO677" s="78">
        <v>8000</v>
      </c>
      <c r="AP677" s="78">
        <v>7500</v>
      </c>
      <c r="AQ677" s="78">
        <v>7800</v>
      </c>
      <c r="AR677" s="78">
        <v>263</v>
      </c>
      <c r="AS677" s="78">
        <v>0</v>
      </c>
      <c r="AT677" s="78">
        <v>0</v>
      </c>
      <c r="AU677" s="78">
        <v>0</v>
      </c>
      <c r="AV677" s="78">
        <v>0</v>
      </c>
      <c r="AW677" s="77">
        <v>16.3</v>
      </c>
      <c r="AX677" s="144">
        <f t="shared" si="64"/>
        <v>0.03</v>
      </c>
      <c r="AY677" s="144">
        <f t="shared" si="65"/>
        <v>0.02</v>
      </c>
      <c r="AZ677" s="144">
        <f t="shared" si="66"/>
        <v>0.01</v>
      </c>
      <c r="BA677" s="54">
        <f t="shared" si="67"/>
        <v>18.621382232822963</v>
      </c>
      <c r="BB677" s="54">
        <f t="shared" si="68"/>
        <v>15.825617767177041</v>
      </c>
    </row>
    <row r="678" spans="1:54" x14ac:dyDescent="0.25">
      <c r="A678" s="3">
        <v>41171</v>
      </c>
      <c r="B678" s="77">
        <v>7781.91</v>
      </c>
      <c r="C678" s="77">
        <v>1012.50856</v>
      </c>
      <c r="D678" s="77">
        <v>71.545299999999997</v>
      </c>
      <c r="E678" s="77">
        <f t="shared" si="70"/>
        <v>372.93770000000001</v>
      </c>
      <c r="F678" s="77">
        <v>-6.8903999999999996</v>
      </c>
      <c r="G678" s="77">
        <v>6.2433000000000005</v>
      </c>
      <c r="H678" t="s">
        <v>1638</v>
      </c>
      <c r="I678" s="78">
        <v>7767</v>
      </c>
      <c r="J678">
        <v>201210</v>
      </c>
      <c r="K678" s="78">
        <v>7791</v>
      </c>
      <c r="L678" s="77">
        <f t="shared" si="69"/>
        <v>9.0900000000001455</v>
      </c>
      <c r="M678" s="78">
        <v>7478</v>
      </c>
      <c r="N678" s="78">
        <v>116.35007</v>
      </c>
      <c r="O678" s="78">
        <v>3249</v>
      </c>
      <c r="P678" s="78">
        <v>12.64226</v>
      </c>
      <c r="Q678" s="144">
        <v>8290.25</v>
      </c>
      <c r="R678" s="78">
        <v>3538</v>
      </c>
      <c r="S678" s="78">
        <v>-2790</v>
      </c>
      <c r="T678" s="78">
        <v>4141</v>
      </c>
      <c r="U678" s="78">
        <v>23421</v>
      </c>
      <c r="V678" s="219">
        <v>-0.17680713889244695</v>
      </c>
      <c r="W678" s="78">
        <v>6500</v>
      </c>
      <c r="X678" s="78">
        <v>8520</v>
      </c>
      <c r="Y678" s="78">
        <v>8101</v>
      </c>
      <c r="Z678" s="78">
        <v>8788</v>
      </c>
      <c r="AA678" s="78">
        <v>72.86</v>
      </c>
      <c r="AB678" s="78">
        <v>133.47999999999999</v>
      </c>
      <c r="AC678" s="78">
        <v>49133</v>
      </c>
      <c r="AD678" s="104">
        <v>2.4873099999999999</v>
      </c>
      <c r="AE678" s="78">
        <v>55793</v>
      </c>
      <c r="AF678" s="104">
        <v>0.41393999999999997</v>
      </c>
      <c r="AG678" s="78">
        <v>-6656</v>
      </c>
      <c r="AH678" s="104">
        <v>-1.2800000000000001E-2</v>
      </c>
      <c r="AI678" s="78">
        <v>-4963</v>
      </c>
      <c r="AJ678" s="104">
        <v>-0.10618</v>
      </c>
      <c r="AK678" s="78">
        <v>8000</v>
      </c>
      <c r="AL678" s="78">
        <v>7500</v>
      </c>
      <c r="AM678" s="8">
        <v>7800</v>
      </c>
      <c r="AN678" s="78">
        <v>251</v>
      </c>
      <c r="AO678" s="78">
        <v>8000</v>
      </c>
      <c r="AP678" s="78">
        <v>5400</v>
      </c>
      <c r="AQ678" s="78">
        <v>7800</v>
      </c>
      <c r="AR678" s="78">
        <v>489</v>
      </c>
      <c r="AS678" s="78">
        <v>0</v>
      </c>
      <c r="AT678" s="78">
        <v>0</v>
      </c>
      <c r="AU678" s="78">
        <v>0</v>
      </c>
      <c r="AV678" s="78">
        <v>0</v>
      </c>
      <c r="AW678" s="77">
        <v>16.100000000000001</v>
      </c>
      <c r="AX678" s="144">
        <f t="shared" si="64"/>
        <v>0.03</v>
      </c>
      <c r="AY678" s="144">
        <f t="shared" si="65"/>
        <v>0.02</v>
      </c>
      <c r="AZ678" s="144">
        <f t="shared" si="66"/>
        <v>0.01</v>
      </c>
      <c r="BA678" s="54">
        <f t="shared" si="67"/>
        <v>18.663045528102437</v>
      </c>
      <c r="BB678" s="54">
        <f t="shared" si="68"/>
        <v>15.698954471897572</v>
      </c>
    </row>
    <row r="679" spans="1:54" x14ac:dyDescent="0.25">
      <c r="A679" s="3">
        <v>41172</v>
      </c>
      <c r="B679" s="77">
        <v>7727.55</v>
      </c>
      <c r="C679" s="77">
        <v>812.33739000000003</v>
      </c>
      <c r="D679" s="77">
        <v>21.933299999999999</v>
      </c>
      <c r="E679" s="77">
        <f t="shared" si="70"/>
        <v>349.73009999999999</v>
      </c>
      <c r="F679" s="77">
        <v>-5.9702000000000002</v>
      </c>
      <c r="G679" s="77">
        <v>-8.6645000000000003</v>
      </c>
      <c r="H679">
        <v>0</v>
      </c>
      <c r="I679" s="78">
        <v>7749</v>
      </c>
      <c r="J679">
        <v>201210</v>
      </c>
      <c r="K679" s="78">
        <v>7749</v>
      </c>
      <c r="L679" s="77">
        <f t="shared" si="69"/>
        <v>21.449999999999818</v>
      </c>
      <c r="M679" s="78">
        <v>7190</v>
      </c>
      <c r="N679" s="78">
        <v>111.31267</v>
      </c>
      <c r="O679" s="78">
        <v>2581</v>
      </c>
      <c r="P679" s="78">
        <v>9.99193</v>
      </c>
      <c r="Q679" s="144">
        <v>7835.25</v>
      </c>
      <c r="R679" s="78">
        <v>3400</v>
      </c>
      <c r="S679" s="78">
        <v>-3146</v>
      </c>
      <c r="T679" s="78">
        <v>3238</v>
      </c>
      <c r="U679" s="78">
        <v>26034</v>
      </c>
      <c r="V679" s="219">
        <v>-0.12437581624030114</v>
      </c>
      <c r="W679" s="78">
        <v>6343</v>
      </c>
      <c r="X679" s="78">
        <v>6343</v>
      </c>
      <c r="Y679" s="78">
        <v>8915</v>
      </c>
      <c r="Z679" s="78">
        <v>8806</v>
      </c>
      <c r="AA679" s="78">
        <v>98.47</v>
      </c>
      <c r="AB679" s="78">
        <v>110.41</v>
      </c>
      <c r="AC679" s="78">
        <v>57987</v>
      </c>
      <c r="AD679" s="104">
        <v>2.1330300000000002</v>
      </c>
      <c r="AE679" s="78">
        <v>63449</v>
      </c>
      <c r="AF679" s="104">
        <v>0.57769000000000004</v>
      </c>
      <c r="AG679" s="78">
        <v>-10197</v>
      </c>
      <c r="AH679" s="104">
        <v>-6.0920000000000002E-2</v>
      </c>
      <c r="AI679" s="78">
        <v>-4577</v>
      </c>
      <c r="AJ679" s="104">
        <v>-0.13020000000000001</v>
      </c>
      <c r="AK679" s="78">
        <v>8000</v>
      </c>
      <c r="AL679" s="78">
        <v>7500</v>
      </c>
      <c r="AM679" s="8">
        <v>7700</v>
      </c>
      <c r="AN679" s="78">
        <v>247</v>
      </c>
      <c r="AO679" s="78">
        <v>8400</v>
      </c>
      <c r="AP679" s="78">
        <v>7700</v>
      </c>
      <c r="AQ679" s="78">
        <v>7700</v>
      </c>
      <c r="AR679" s="78">
        <v>382</v>
      </c>
      <c r="AS679" s="78">
        <v>0</v>
      </c>
      <c r="AT679" s="78">
        <v>0</v>
      </c>
      <c r="AU679" s="78">
        <v>0</v>
      </c>
      <c r="AV679" s="78">
        <v>0</v>
      </c>
      <c r="AW679" s="77">
        <v>15.76</v>
      </c>
      <c r="AX679" s="144">
        <f t="shared" ref="AX679:AX742" si="71">PERCENTRANK(AW650:AW679,AW679,2)</f>
        <v>0</v>
      </c>
      <c r="AY679" s="144">
        <f t="shared" ref="AY679:AY742" si="72">PERCENTRANK(AW630:AW679,AW679,2)</f>
        <v>0</v>
      </c>
      <c r="AZ679" s="144">
        <f t="shared" ref="AZ679:AZ742" si="73">PERCENTRANK(AW580:AW679,AW679,2)</f>
        <v>0</v>
      </c>
      <c r="BA679" s="54">
        <f t="shared" ref="BA679:BA742" si="74">AVERAGE(AW660:AW679)+2*_xlfn.STDEV.S(AW660:AW679)</f>
        <v>18.735282426900937</v>
      </c>
      <c r="BB679" s="54">
        <f t="shared" ref="BB679:BB742" si="75">AVERAGE(AW660:AW679)-2*_xlfn.STDEV.S(AW660:AW679)</f>
        <v>15.526717573099065</v>
      </c>
    </row>
    <row r="680" spans="1:54" x14ac:dyDescent="0.25">
      <c r="A680" s="3">
        <v>41173</v>
      </c>
      <c r="B680" s="77">
        <v>7754.59</v>
      </c>
      <c r="C680" s="77">
        <v>838.54010000000005</v>
      </c>
      <c r="D680" s="77">
        <v>84.782600000000002</v>
      </c>
      <c r="E680" s="77">
        <f t="shared" si="70"/>
        <v>448.49539999999996</v>
      </c>
      <c r="F680" s="77">
        <v>-6.4341999999999997</v>
      </c>
      <c r="G680" s="77">
        <v>-3.3031000000000001</v>
      </c>
      <c r="H680">
        <v>0</v>
      </c>
      <c r="I680" s="78">
        <v>7762</v>
      </c>
      <c r="J680">
        <v>201210</v>
      </c>
      <c r="K680" s="78">
        <v>7762</v>
      </c>
      <c r="L680" s="77">
        <f t="shared" si="69"/>
        <v>7.4099999999998545</v>
      </c>
      <c r="M680" s="78">
        <v>6173</v>
      </c>
      <c r="N680" s="78">
        <v>95.693939999999998</v>
      </c>
      <c r="O680" s="78">
        <v>2693</v>
      </c>
      <c r="P680" s="78">
        <v>10.44271</v>
      </c>
      <c r="Q680" s="144">
        <v>6846.25</v>
      </c>
      <c r="R680" s="78">
        <v>3364</v>
      </c>
      <c r="S680" s="78">
        <v>-2402</v>
      </c>
      <c r="T680" s="78">
        <v>3111</v>
      </c>
      <c r="U680" s="78">
        <v>26894</v>
      </c>
      <c r="V680" s="219">
        <v>-0.11567635903919089</v>
      </c>
      <c r="W680" s="78">
        <v>5253</v>
      </c>
      <c r="X680" s="78">
        <v>7300</v>
      </c>
      <c r="Y680" s="78">
        <v>7426</v>
      </c>
      <c r="Z680" s="78">
        <v>8159</v>
      </c>
      <c r="AA680" s="78">
        <v>101.04</v>
      </c>
      <c r="AB680" s="78">
        <v>107.82</v>
      </c>
      <c r="AC680" s="78">
        <v>60424</v>
      </c>
      <c r="AD680" s="104">
        <v>2.15049</v>
      </c>
      <c r="AE680" s="78">
        <v>61546</v>
      </c>
      <c r="AF680" s="104">
        <v>0.4</v>
      </c>
      <c r="AG680" s="78">
        <v>-13866</v>
      </c>
      <c r="AH680" s="104">
        <v>-0.18038000000000001</v>
      </c>
      <c r="AI680" s="78">
        <v>-30</v>
      </c>
      <c r="AJ680" s="104">
        <v>-7.1919999999999998E-2</v>
      </c>
      <c r="AK680" s="78">
        <v>8000</v>
      </c>
      <c r="AL680" s="78">
        <v>7500</v>
      </c>
      <c r="AM680" s="8">
        <v>7800</v>
      </c>
      <c r="AN680" s="78">
        <v>235</v>
      </c>
      <c r="AO680" s="78">
        <v>8400</v>
      </c>
      <c r="AP680" s="78">
        <v>7700</v>
      </c>
      <c r="AQ680" s="78">
        <v>7800</v>
      </c>
      <c r="AR680" s="78">
        <v>368</v>
      </c>
      <c r="AS680" s="78">
        <v>0</v>
      </c>
      <c r="AT680" s="78">
        <v>0</v>
      </c>
      <c r="AU680" s="78">
        <v>0</v>
      </c>
      <c r="AV680" s="78">
        <v>0</v>
      </c>
      <c r="AW680" s="77">
        <v>15.47</v>
      </c>
      <c r="AX680" s="144">
        <f t="shared" si="71"/>
        <v>0</v>
      </c>
      <c r="AY680" s="144">
        <f t="shared" si="72"/>
        <v>0</v>
      </c>
      <c r="AZ680" s="144">
        <f t="shared" si="73"/>
        <v>0</v>
      </c>
      <c r="BA680" s="54">
        <f t="shared" si="74"/>
        <v>18.826662032433514</v>
      </c>
      <c r="BB680" s="54">
        <f t="shared" si="75"/>
        <v>15.293337967566492</v>
      </c>
    </row>
    <row r="681" spans="1:54" x14ac:dyDescent="0.25">
      <c r="A681" s="3">
        <v>41176</v>
      </c>
      <c r="B681" s="77">
        <v>7768.3</v>
      </c>
      <c r="C681" s="77">
        <v>745.48523</v>
      </c>
      <c r="D681" s="77">
        <v>38.400100000000002</v>
      </c>
      <c r="E681" s="77">
        <f t="shared" si="70"/>
        <v>483.13959999999997</v>
      </c>
      <c r="F681" s="77">
        <v>-4.3933999999999997</v>
      </c>
      <c r="G681" s="77">
        <v>-2.8571</v>
      </c>
      <c r="H681">
        <v>0</v>
      </c>
      <c r="I681" s="78">
        <v>7776</v>
      </c>
      <c r="J681">
        <v>201210</v>
      </c>
      <c r="K681" s="78">
        <v>7776</v>
      </c>
      <c r="L681" s="77">
        <f t="shared" si="69"/>
        <v>7.6999999999998181</v>
      </c>
      <c r="M681" s="78">
        <v>8760</v>
      </c>
      <c r="N681" s="78">
        <v>136.08955</v>
      </c>
      <c r="O681" s="78">
        <v>2927</v>
      </c>
      <c r="P681" s="78">
        <v>11.371460000000001</v>
      </c>
      <c r="Q681" s="144">
        <v>9491.75</v>
      </c>
      <c r="R681" s="78">
        <v>3301</v>
      </c>
      <c r="S681" s="78">
        <v>-2210</v>
      </c>
      <c r="T681" s="78">
        <v>4237</v>
      </c>
      <c r="U681" s="78">
        <v>26194</v>
      </c>
      <c r="V681" s="219">
        <v>-0.16175460029014277</v>
      </c>
      <c r="W681" s="78">
        <v>4707</v>
      </c>
      <c r="X681" s="78">
        <v>6754</v>
      </c>
      <c r="Y681" s="78">
        <v>8124</v>
      </c>
      <c r="Z681" s="78">
        <v>10171</v>
      </c>
      <c r="AA681" s="78">
        <v>95.27</v>
      </c>
      <c r="AB681" s="78">
        <v>107.83</v>
      </c>
      <c r="AC681" s="78">
        <v>64036</v>
      </c>
      <c r="AD681" s="104">
        <v>2.1090900000000001</v>
      </c>
      <c r="AE681" s="78">
        <v>58657</v>
      </c>
      <c r="AF681" s="104">
        <v>0.40293000000000001</v>
      </c>
      <c r="AG681" s="78">
        <v>-10114</v>
      </c>
      <c r="AH681" s="104">
        <v>5.9970000000000002E-2</v>
      </c>
      <c r="AI681" s="78">
        <v>-2664</v>
      </c>
      <c r="AJ681" s="104">
        <v>-0.16833000000000001</v>
      </c>
      <c r="AK681" s="78">
        <v>8000</v>
      </c>
      <c r="AL681" s="78">
        <v>7500</v>
      </c>
      <c r="AM681" s="8">
        <v>7800</v>
      </c>
      <c r="AN681" s="78">
        <v>224</v>
      </c>
      <c r="AO681" s="78">
        <v>8400</v>
      </c>
      <c r="AP681" s="78">
        <v>7700</v>
      </c>
      <c r="AQ681" s="78">
        <v>7800</v>
      </c>
      <c r="AR681" s="78">
        <v>355</v>
      </c>
      <c r="AS681" s="78">
        <v>0</v>
      </c>
      <c r="AT681" s="78">
        <v>0</v>
      </c>
      <c r="AU681" s="78">
        <v>0</v>
      </c>
      <c r="AV681" s="78">
        <v>0</v>
      </c>
      <c r="AW681" s="77">
        <v>15.46</v>
      </c>
      <c r="AX681" s="144">
        <f t="shared" si="71"/>
        <v>0</v>
      </c>
      <c r="AY681" s="144">
        <f t="shared" si="72"/>
        <v>0</v>
      </c>
      <c r="AZ681" s="144">
        <f t="shared" si="73"/>
        <v>0</v>
      </c>
      <c r="BA681" s="54">
        <f t="shared" si="74"/>
        <v>18.829708824035762</v>
      </c>
      <c r="BB681" s="54">
        <f t="shared" si="75"/>
        <v>15.070291175964245</v>
      </c>
    </row>
    <row r="682" spans="1:54" x14ac:dyDescent="0.25">
      <c r="A682" s="3">
        <v>41177</v>
      </c>
      <c r="B682" s="77">
        <v>7734.13</v>
      </c>
      <c r="C682" s="77">
        <v>781.92831000000001</v>
      </c>
      <c r="D682" s="77">
        <v>41.684100000000001</v>
      </c>
      <c r="E682" s="77">
        <f t="shared" si="70"/>
        <v>545.40049999999997</v>
      </c>
      <c r="F682" s="77">
        <v>-10.0669</v>
      </c>
      <c r="G682" s="77">
        <v>-9.8980999999999995</v>
      </c>
      <c r="H682">
        <v>0</v>
      </c>
      <c r="I682" s="78">
        <v>7755</v>
      </c>
      <c r="J682">
        <v>201210</v>
      </c>
      <c r="K682" s="78">
        <v>7755</v>
      </c>
      <c r="L682" s="77">
        <f t="shared" si="69"/>
        <v>20.869999999999891</v>
      </c>
      <c r="M682" s="78">
        <v>5768</v>
      </c>
      <c r="N682" s="78">
        <v>89.337040000000002</v>
      </c>
      <c r="O682" s="78">
        <v>1812</v>
      </c>
      <c r="P682" s="78">
        <v>7.0194099999999997</v>
      </c>
      <c r="Q682" s="144">
        <v>6221</v>
      </c>
      <c r="R682" s="78">
        <v>3237</v>
      </c>
      <c r="S682" s="78">
        <v>-2370</v>
      </c>
      <c r="T682" s="78">
        <v>3617</v>
      </c>
      <c r="U682" s="78">
        <v>28576</v>
      </c>
      <c r="V682" s="219">
        <v>-0.12657474804031354</v>
      </c>
      <c r="W682" s="78">
        <v>3801</v>
      </c>
      <c r="X682" s="78">
        <v>3801</v>
      </c>
      <c r="Y682" s="78">
        <v>6713</v>
      </c>
      <c r="Z682" s="78">
        <v>7181</v>
      </c>
      <c r="AA682" s="78">
        <v>90.48</v>
      </c>
      <c r="AB682" s="78">
        <v>106.5</v>
      </c>
      <c r="AC682" s="78">
        <v>63642</v>
      </c>
      <c r="AD682" s="104">
        <v>1.86517</v>
      </c>
      <c r="AE682" s="78">
        <v>55761</v>
      </c>
      <c r="AF682" s="104">
        <v>0.27217000000000002</v>
      </c>
      <c r="AG682" s="78">
        <v>-19614</v>
      </c>
      <c r="AH682" s="104">
        <v>-0.11391999999999999</v>
      </c>
      <c r="AI682" s="78">
        <v>1840</v>
      </c>
      <c r="AJ682" s="104">
        <v>5.8729999999999997E-2</v>
      </c>
      <c r="AK682" s="78">
        <v>8000</v>
      </c>
      <c r="AL682" s="78">
        <v>7500</v>
      </c>
      <c r="AM682" s="8">
        <v>7800</v>
      </c>
      <c r="AN682" s="78">
        <v>220</v>
      </c>
      <c r="AO682" s="78">
        <v>8400</v>
      </c>
      <c r="AP682" s="78">
        <v>7700</v>
      </c>
      <c r="AQ682" s="78">
        <v>7700</v>
      </c>
      <c r="AR682" s="78">
        <v>360</v>
      </c>
      <c r="AS682" s="78">
        <v>0</v>
      </c>
      <c r="AT682" s="78">
        <v>0</v>
      </c>
      <c r="AU682" s="78">
        <v>0</v>
      </c>
      <c r="AV682" s="78">
        <v>0</v>
      </c>
      <c r="AW682" s="77">
        <v>15.44</v>
      </c>
      <c r="AX682" s="144">
        <f t="shared" si="71"/>
        <v>0</v>
      </c>
      <c r="AY682" s="144">
        <f t="shared" si="72"/>
        <v>0</v>
      </c>
      <c r="AZ682" s="144">
        <f t="shared" si="73"/>
        <v>0</v>
      </c>
      <c r="BA682" s="54">
        <f t="shared" si="74"/>
        <v>18.811874733793765</v>
      </c>
      <c r="BB682" s="54">
        <f t="shared" si="75"/>
        <v>14.873125266206237</v>
      </c>
    </row>
    <row r="683" spans="1:54" x14ac:dyDescent="0.25">
      <c r="A683" s="3">
        <v>41178</v>
      </c>
      <c r="B683" s="77">
        <v>7669.63</v>
      </c>
      <c r="C683" s="77">
        <v>852.78922999999998</v>
      </c>
      <c r="D683" s="77">
        <v>-31.2133</v>
      </c>
      <c r="E683" s="77">
        <f t="shared" si="70"/>
        <v>504.26560000000006</v>
      </c>
      <c r="F683" s="77">
        <v>-14.946199999999999</v>
      </c>
      <c r="G683" s="77">
        <v>-10.376199999999999</v>
      </c>
      <c r="H683">
        <v>0</v>
      </c>
      <c r="I683" s="78">
        <v>7703</v>
      </c>
      <c r="J683">
        <v>201210</v>
      </c>
      <c r="K683" s="78">
        <v>7703</v>
      </c>
      <c r="L683" s="77">
        <f t="shared" si="69"/>
        <v>33.369999999999891</v>
      </c>
      <c r="M683" s="78">
        <v>5259</v>
      </c>
      <c r="N683" s="78">
        <v>80.857230000000001</v>
      </c>
      <c r="O683" s="78">
        <v>1093</v>
      </c>
      <c r="P683" s="78">
        <v>4.2021800000000002</v>
      </c>
      <c r="Q683" s="144">
        <v>5532.25</v>
      </c>
      <c r="R683" s="78">
        <v>3128</v>
      </c>
      <c r="S683" s="78">
        <v>-2944</v>
      </c>
      <c r="T683" s="78">
        <v>2722</v>
      </c>
      <c r="U683" s="78">
        <v>28716</v>
      </c>
      <c r="V683" s="219">
        <v>-9.4790360774481122E-2</v>
      </c>
      <c r="W683" s="78">
        <v>2222</v>
      </c>
      <c r="X683" s="78">
        <v>2222</v>
      </c>
      <c r="Y683" s="78">
        <v>5464</v>
      </c>
      <c r="Z683" s="78">
        <v>5821</v>
      </c>
      <c r="AA683" s="78">
        <v>95.5</v>
      </c>
      <c r="AB683" s="78">
        <v>102.46</v>
      </c>
      <c r="AC683" s="78">
        <v>62442</v>
      </c>
      <c r="AD683" s="104">
        <v>1.61276</v>
      </c>
      <c r="AE683" s="78">
        <v>62421</v>
      </c>
      <c r="AF683" s="104">
        <v>0.30896000000000001</v>
      </c>
      <c r="AG683" s="78">
        <v>-26769</v>
      </c>
      <c r="AH683" s="104">
        <v>-0.16658999999999999</v>
      </c>
      <c r="AI683" s="78">
        <v>6902</v>
      </c>
      <c r="AJ683" s="104">
        <v>0.21178</v>
      </c>
      <c r="AK683" s="78">
        <v>8000</v>
      </c>
      <c r="AL683" s="78">
        <v>7500</v>
      </c>
      <c r="AM683" s="8">
        <v>7700</v>
      </c>
      <c r="AN683" s="78">
        <v>214</v>
      </c>
      <c r="AO683" s="78">
        <v>8400</v>
      </c>
      <c r="AP683" s="78">
        <v>7700</v>
      </c>
      <c r="AQ683" s="78">
        <v>7700</v>
      </c>
      <c r="AR683" s="78">
        <v>354</v>
      </c>
      <c r="AS683" s="78">
        <v>0</v>
      </c>
      <c r="AT683" s="78">
        <v>0</v>
      </c>
      <c r="AU683" s="78">
        <v>0</v>
      </c>
      <c r="AV683" s="78">
        <v>0</v>
      </c>
      <c r="AW683" s="77">
        <v>15.64</v>
      </c>
      <c r="AX683" s="144">
        <f t="shared" si="71"/>
        <v>0.1</v>
      </c>
      <c r="AY683" s="144">
        <f t="shared" si="72"/>
        <v>0.06</v>
      </c>
      <c r="AZ683" s="144">
        <f t="shared" si="73"/>
        <v>0.03</v>
      </c>
      <c r="BA683" s="54">
        <f t="shared" si="74"/>
        <v>18.768358161127168</v>
      </c>
      <c r="BB683" s="54">
        <f t="shared" si="75"/>
        <v>14.734641838872832</v>
      </c>
    </row>
    <row r="684" spans="1:54" x14ac:dyDescent="0.25">
      <c r="A684" s="3">
        <v>41179</v>
      </c>
      <c r="B684" s="77">
        <v>7683.8</v>
      </c>
      <c r="C684" s="77">
        <v>784.04115999999999</v>
      </c>
      <c r="D684" s="77">
        <v>28.054699999999997</v>
      </c>
      <c r="E684" s="77">
        <f t="shared" si="70"/>
        <v>555.12639999999988</v>
      </c>
      <c r="F684" s="77">
        <v>-5.6021999999999998</v>
      </c>
      <c r="G684" s="77">
        <v>-3.8058999999999998</v>
      </c>
      <c r="H684">
        <v>0</v>
      </c>
      <c r="I684" s="78">
        <v>7727</v>
      </c>
      <c r="J684">
        <v>201210</v>
      </c>
      <c r="K684" s="78">
        <v>7727</v>
      </c>
      <c r="L684" s="77">
        <f t="shared" si="69"/>
        <v>43.199999999999818</v>
      </c>
      <c r="M684" s="78">
        <v>5745</v>
      </c>
      <c r="N684" s="78">
        <v>88.682609999999997</v>
      </c>
      <c r="O684" s="78">
        <v>1808</v>
      </c>
      <c r="P684" s="78">
        <v>6.98027</v>
      </c>
      <c r="Q684" s="144">
        <v>6197</v>
      </c>
      <c r="R684" s="78">
        <v>2968</v>
      </c>
      <c r="S684" s="78">
        <v>-1734</v>
      </c>
      <c r="T684" s="78">
        <v>3914</v>
      </c>
      <c r="U684" s="78">
        <v>28945</v>
      </c>
      <c r="V684" s="219">
        <v>-0.13522197270685785</v>
      </c>
      <c r="W684" s="78">
        <v>1108</v>
      </c>
      <c r="X684" s="78">
        <v>3375</v>
      </c>
      <c r="Y684" s="78">
        <v>3989</v>
      </c>
      <c r="Z684" s="78">
        <v>6026</v>
      </c>
      <c r="AA684" s="78">
        <v>83.41</v>
      </c>
      <c r="AB684" s="78">
        <v>101.89</v>
      </c>
      <c r="AC684" s="78">
        <v>63509</v>
      </c>
      <c r="AD684" s="104">
        <v>1.59467</v>
      </c>
      <c r="AE684" s="78">
        <v>58997</v>
      </c>
      <c r="AF684" s="104">
        <v>0.157</v>
      </c>
      <c r="AG684" s="78">
        <v>-33171</v>
      </c>
      <c r="AH684" s="104">
        <v>-0.23150000000000001</v>
      </c>
      <c r="AI684" s="78">
        <v>6226</v>
      </c>
      <c r="AJ684" s="104">
        <v>0.29954999999999998</v>
      </c>
      <c r="AK684" s="78">
        <v>8000</v>
      </c>
      <c r="AL684" s="78">
        <v>7500</v>
      </c>
      <c r="AM684" s="8">
        <v>7700</v>
      </c>
      <c r="AN684" s="78">
        <v>217</v>
      </c>
      <c r="AO684" s="78">
        <v>8400</v>
      </c>
      <c r="AP684" s="78">
        <v>7700</v>
      </c>
      <c r="AQ684" s="78">
        <v>7700</v>
      </c>
      <c r="AR684" s="78">
        <v>355</v>
      </c>
      <c r="AS684" s="78">
        <v>0</v>
      </c>
      <c r="AT684" s="78">
        <v>0</v>
      </c>
      <c r="AU684" s="78">
        <v>0</v>
      </c>
      <c r="AV684" s="78">
        <v>0</v>
      </c>
      <c r="AW684" s="77">
        <v>16.05</v>
      </c>
      <c r="AX684" s="144">
        <f t="shared" si="71"/>
        <v>0.2</v>
      </c>
      <c r="AY684" s="144">
        <f t="shared" si="72"/>
        <v>0.12</v>
      </c>
      <c r="AZ684" s="144">
        <f t="shared" si="73"/>
        <v>0.06</v>
      </c>
      <c r="BA684" s="54">
        <f t="shared" si="74"/>
        <v>18.623076319666239</v>
      </c>
      <c r="BB684" s="54">
        <f t="shared" si="75"/>
        <v>14.694923680333758</v>
      </c>
    </row>
    <row r="685" spans="1:54" x14ac:dyDescent="0.25">
      <c r="A685" s="3">
        <v>41180</v>
      </c>
      <c r="B685" s="77">
        <v>7715.16</v>
      </c>
      <c r="C685" s="77">
        <v>883.14291000000003</v>
      </c>
      <c r="D685" s="77">
        <v>61.386699999999998</v>
      </c>
      <c r="E685" s="77">
        <f t="shared" si="70"/>
        <v>586.88800000000003</v>
      </c>
      <c r="F685" s="77">
        <v>-0.37790000000000001</v>
      </c>
      <c r="G685" s="77">
        <v>-15.293099999999999</v>
      </c>
      <c r="H685">
        <v>0</v>
      </c>
      <c r="I685" s="78">
        <v>7720</v>
      </c>
      <c r="J685">
        <v>201210</v>
      </c>
      <c r="K685" s="78">
        <v>7720</v>
      </c>
      <c r="L685" s="77">
        <f t="shared" si="69"/>
        <v>4.8400000000001455</v>
      </c>
      <c r="M685" s="78">
        <v>4346</v>
      </c>
      <c r="N685" s="78">
        <v>66.988299999999995</v>
      </c>
      <c r="O685" s="78">
        <v>1165</v>
      </c>
      <c r="P685" s="78">
        <v>4.4926399999999997</v>
      </c>
      <c r="Q685" s="144">
        <v>4637.25</v>
      </c>
      <c r="R685" s="78">
        <v>2960</v>
      </c>
      <c r="S685" s="78">
        <v>-1053</v>
      </c>
      <c r="T685" s="78">
        <v>1993</v>
      </c>
      <c r="U685" s="78">
        <v>29715</v>
      </c>
      <c r="V685" s="219">
        <v>-6.7070503112905938E-2</v>
      </c>
      <c r="W685" s="78">
        <v>1929</v>
      </c>
      <c r="X685" s="78">
        <v>4196</v>
      </c>
      <c r="Y685" s="78">
        <v>4333</v>
      </c>
      <c r="Z685" s="78">
        <v>4822</v>
      </c>
      <c r="AA685" s="78">
        <v>94.33</v>
      </c>
      <c r="AB685" s="78">
        <v>99.17</v>
      </c>
      <c r="AC685" s="78">
        <v>65384</v>
      </c>
      <c r="AD685" s="104">
        <v>1.4552099999999999</v>
      </c>
      <c r="AE685" s="78">
        <v>53778</v>
      </c>
      <c r="AF685" s="104">
        <v>-8.3899999999999999E-3</v>
      </c>
      <c r="AG685" s="78">
        <v>-41136</v>
      </c>
      <c r="AH685" s="104">
        <v>-0.15306</v>
      </c>
      <c r="AI685" s="78">
        <v>2812</v>
      </c>
      <c r="AJ685" s="104">
        <v>0.39565</v>
      </c>
      <c r="AK685" s="78">
        <v>8000</v>
      </c>
      <c r="AL685" s="78">
        <v>7500</v>
      </c>
      <c r="AM685" s="8">
        <v>7700</v>
      </c>
      <c r="AN685" s="78">
        <v>206</v>
      </c>
      <c r="AO685" s="78">
        <v>8100</v>
      </c>
      <c r="AP685" s="78">
        <v>7700</v>
      </c>
      <c r="AQ685" s="78">
        <v>7700</v>
      </c>
      <c r="AR685" s="78">
        <v>352</v>
      </c>
      <c r="AS685" s="78">
        <v>0</v>
      </c>
      <c r="AT685" s="78">
        <v>0</v>
      </c>
      <c r="AU685" s="78">
        <v>0</v>
      </c>
      <c r="AV685" s="78">
        <v>0</v>
      </c>
      <c r="AW685" s="77">
        <v>15.85</v>
      </c>
      <c r="AX685" s="144">
        <f t="shared" si="71"/>
        <v>0.17</v>
      </c>
      <c r="AY685" s="144">
        <f t="shared" si="72"/>
        <v>0.1</v>
      </c>
      <c r="AZ685" s="144">
        <f t="shared" si="73"/>
        <v>0.05</v>
      </c>
      <c r="BA685" s="54">
        <f t="shared" si="74"/>
        <v>18.358169890518337</v>
      </c>
      <c r="BB685" s="54">
        <f t="shared" si="75"/>
        <v>14.709830109481661</v>
      </c>
    </row>
    <row r="686" spans="1:54" x14ac:dyDescent="0.25">
      <c r="A686" s="3">
        <v>41183</v>
      </c>
      <c r="B686" s="77">
        <v>7675.72</v>
      </c>
      <c r="C686" s="77">
        <v>566.86206000000004</v>
      </c>
      <c r="D686" s="77">
        <v>5.5335000000000001</v>
      </c>
      <c r="E686" s="77">
        <f t="shared" si="70"/>
        <v>596.77940000000001</v>
      </c>
      <c r="F686" s="77">
        <v>-5.2346000000000004</v>
      </c>
      <c r="G686" s="77">
        <v>-4.3715999999999999</v>
      </c>
      <c r="H686">
        <v>0</v>
      </c>
      <c r="I686" s="78">
        <v>7685</v>
      </c>
      <c r="J686">
        <v>201210</v>
      </c>
      <c r="K686" s="78">
        <v>7685</v>
      </c>
      <c r="L686" s="77">
        <f t="shared" si="69"/>
        <v>9.2799999999997453</v>
      </c>
      <c r="M686" s="78">
        <v>5376</v>
      </c>
      <c r="N686" s="78">
        <v>82.504909999999995</v>
      </c>
      <c r="O686" s="78">
        <v>713</v>
      </c>
      <c r="P686" s="78">
        <v>2.7349100000000002</v>
      </c>
      <c r="Q686" s="144">
        <v>5554.25</v>
      </c>
      <c r="R686" s="78">
        <v>3017</v>
      </c>
      <c r="S686" s="78">
        <v>-1793</v>
      </c>
      <c r="T686" s="78">
        <v>1075</v>
      </c>
      <c r="U686" s="78">
        <v>31063</v>
      </c>
      <c r="V686" s="219">
        <v>-3.4607088819495861E-2</v>
      </c>
      <c r="W686" s="78">
        <v>3056</v>
      </c>
      <c r="X686" s="78">
        <v>5343</v>
      </c>
      <c r="Y686" s="78">
        <v>7184</v>
      </c>
      <c r="Z686" s="78">
        <v>8791</v>
      </c>
      <c r="AA686" s="78">
        <v>90.71</v>
      </c>
      <c r="AB686" s="78">
        <v>100.76</v>
      </c>
      <c r="AC686" s="78">
        <v>65220</v>
      </c>
      <c r="AD686" s="104">
        <v>1.3548100000000001</v>
      </c>
      <c r="AE686" s="78">
        <v>54220</v>
      </c>
      <c r="AF686" s="104">
        <v>-0.10734</v>
      </c>
      <c r="AG686" s="78">
        <v>-41311</v>
      </c>
      <c r="AH686" s="104">
        <v>-4.9709999999999997E-2</v>
      </c>
      <c r="AI686" s="78">
        <v>108</v>
      </c>
      <c r="AJ686" s="104">
        <v>0.27646999999999999</v>
      </c>
      <c r="AK686" s="78">
        <v>8000</v>
      </c>
      <c r="AL686" s="78">
        <v>7500</v>
      </c>
      <c r="AM686" s="8">
        <v>7700</v>
      </c>
      <c r="AN686" s="78">
        <v>190</v>
      </c>
      <c r="AO686" s="78">
        <v>8100</v>
      </c>
      <c r="AP686" s="78">
        <v>7200</v>
      </c>
      <c r="AQ686" s="78">
        <v>7700</v>
      </c>
      <c r="AR686" s="78">
        <v>339</v>
      </c>
      <c r="AS686" s="78">
        <v>0</v>
      </c>
      <c r="AT686" s="78">
        <v>0</v>
      </c>
      <c r="AU686" s="78">
        <v>0</v>
      </c>
      <c r="AV686" s="78">
        <v>0</v>
      </c>
      <c r="AW686" s="77">
        <v>15.88</v>
      </c>
      <c r="AX686" s="144">
        <f t="shared" si="71"/>
        <v>0.24</v>
      </c>
      <c r="AY686" s="144">
        <f t="shared" si="72"/>
        <v>0.14000000000000001</v>
      </c>
      <c r="AZ686" s="144">
        <f t="shared" si="73"/>
        <v>7.0000000000000007E-2</v>
      </c>
      <c r="BA686" s="54">
        <f t="shared" si="74"/>
        <v>18.12630833117192</v>
      </c>
      <c r="BB686" s="54">
        <f t="shared" si="75"/>
        <v>14.725691668828084</v>
      </c>
    </row>
    <row r="687" spans="1:54" x14ac:dyDescent="0.25">
      <c r="A687" s="3">
        <v>41184</v>
      </c>
      <c r="B687" s="77">
        <v>7718.68</v>
      </c>
      <c r="C687" s="77">
        <v>645.77522999999997</v>
      </c>
      <c r="D687" s="77">
        <v>36.007100000000001</v>
      </c>
      <c r="E687" s="77">
        <f t="shared" si="70"/>
        <v>645.56770000000006</v>
      </c>
      <c r="F687" s="77">
        <v>-3.8270999999999997</v>
      </c>
      <c r="G687" s="77">
        <v>3.0518000000000001</v>
      </c>
      <c r="H687">
        <v>0</v>
      </c>
      <c r="I687" s="78">
        <v>7730</v>
      </c>
      <c r="J687">
        <v>201210</v>
      </c>
      <c r="K687" s="78">
        <v>7730</v>
      </c>
      <c r="L687" s="77">
        <f t="shared" si="69"/>
        <v>11.319999999999709</v>
      </c>
      <c r="M687" s="78">
        <v>6888</v>
      </c>
      <c r="N687" s="78">
        <v>106.36102</v>
      </c>
      <c r="O687" s="78">
        <v>880</v>
      </c>
      <c r="P687" s="78">
        <v>3.3957299999999999</v>
      </c>
      <c r="Q687" s="144">
        <v>7108</v>
      </c>
      <c r="R687" s="78">
        <v>3143</v>
      </c>
      <c r="S687" s="78">
        <v>-688</v>
      </c>
      <c r="T687" s="78">
        <v>1201</v>
      </c>
      <c r="U687" s="78">
        <v>30238</v>
      </c>
      <c r="V687" s="219">
        <v>-3.9718235333024668E-2</v>
      </c>
      <c r="W687" s="78">
        <v>3029</v>
      </c>
      <c r="X687" s="78">
        <v>5286</v>
      </c>
      <c r="Y687" s="78">
        <v>6905</v>
      </c>
      <c r="Z687" s="78">
        <v>9704</v>
      </c>
      <c r="AA687" s="78">
        <v>107.81</v>
      </c>
      <c r="AB687" s="78">
        <v>101.82</v>
      </c>
      <c r="AC687" s="78">
        <v>67292</v>
      </c>
      <c r="AD687" s="104">
        <v>1.49898</v>
      </c>
      <c r="AE687" s="78">
        <v>61021</v>
      </c>
      <c r="AF687" s="104">
        <v>0.12886</v>
      </c>
      <c r="AG687" s="78">
        <v>-43579</v>
      </c>
      <c r="AH687" s="104">
        <v>-0.14443</v>
      </c>
      <c r="AI687" s="78">
        <v>-2591</v>
      </c>
      <c r="AJ687" s="104">
        <v>0.21893000000000001</v>
      </c>
      <c r="AK687" s="78">
        <v>8000</v>
      </c>
      <c r="AL687" s="78">
        <v>7500</v>
      </c>
      <c r="AM687" s="8">
        <v>7700</v>
      </c>
      <c r="AN687" s="78">
        <v>181</v>
      </c>
      <c r="AO687" s="78">
        <v>8100</v>
      </c>
      <c r="AP687" s="78">
        <v>7700</v>
      </c>
      <c r="AQ687" s="78">
        <v>7700</v>
      </c>
      <c r="AR687" s="78">
        <v>333</v>
      </c>
      <c r="AS687" s="78">
        <v>0</v>
      </c>
      <c r="AT687" s="78">
        <v>0</v>
      </c>
      <c r="AU687" s="78">
        <v>0</v>
      </c>
      <c r="AV687" s="78">
        <v>0</v>
      </c>
      <c r="AW687" s="77">
        <v>15.51</v>
      </c>
      <c r="AX687" s="144">
        <f t="shared" si="71"/>
        <v>0.1</v>
      </c>
      <c r="AY687" s="144">
        <f t="shared" si="72"/>
        <v>0.06</v>
      </c>
      <c r="AZ687" s="144">
        <f t="shared" si="73"/>
        <v>0.03</v>
      </c>
      <c r="BA687" s="54">
        <f t="shared" si="74"/>
        <v>17.961197076216589</v>
      </c>
      <c r="BB687" s="54">
        <f t="shared" si="75"/>
        <v>14.675802923783413</v>
      </c>
    </row>
    <row r="688" spans="1:54" x14ac:dyDescent="0.25">
      <c r="A688" s="3">
        <v>41185</v>
      </c>
      <c r="B688" s="77">
        <v>7684.63</v>
      </c>
      <c r="C688" s="77">
        <v>586.94340999999997</v>
      </c>
      <c r="D688" s="77">
        <v>24.368499999999997</v>
      </c>
      <c r="E688" s="77">
        <f t="shared" si="70"/>
        <v>759.72340000000008</v>
      </c>
      <c r="F688" s="77">
        <v>-1.4405000000000001</v>
      </c>
      <c r="G688" s="77">
        <v>-1.2913999999999999</v>
      </c>
      <c r="H688">
        <v>0</v>
      </c>
      <c r="I688" s="78">
        <v>7705</v>
      </c>
      <c r="J688">
        <v>201210</v>
      </c>
      <c r="K688" s="78">
        <v>7705</v>
      </c>
      <c r="L688" s="77">
        <f t="shared" si="69"/>
        <v>20.369999999999891</v>
      </c>
      <c r="M688" s="78">
        <v>4051</v>
      </c>
      <c r="N688" s="78">
        <v>62.306130000000003</v>
      </c>
      <c r="O688" s="78">
        <v>-460</v>
      </c>
      <c r="P688" s="78">
        <v>-1.77569</v>
      </c>
      <c r="Q688" s="144">
        <v>3936</v>
      </c>
      <c r="R688" s="78">
        <v>3096</v>
      </c>
      <c r="S688" s="78">
        <v>-1299</v>
      </c>
      <c r="T688" s="78">
        <v>-440</v>
      </c>
      <c r="U688" s="78">
        <v>31564</v>
      </c>
      <c r="V688" s="219">
        <v>1.3939931567608668E-2</v>
      </c>
      <c r="W688" s="78">
        <v>2779</v>
      </c>
      <c r="X688" s="78">
        <v>5036</v>
      </c>
      <c r="Y688" s="78">
        <v>5659</v>
      </c>
      <c r="Z688" s="78">
        <v>6071</v>
      </c>
      <c r="AA688" s="78">
        <v>108.15</v>
      </c>
      <c r="AB688" s="78">
        <v>99.93</v>
      </c>
      <c r="AC688" s="78">
        <v>68984</v>
      </c>
      <c r="AD688" s="104">
        <v>1.4896400000000001</v>
      </c>
      <c r="AE688" s="78">
        <v>67349</v>
      </c>
      <c r="AF688" s="104">
        <v>0.13683000000000001</v>
      </c>
      <c r="AG688" s="78">
        <v>-48299</v>
      </c>
      <c r="AH688" s="104">
        <v>-0.28919</v>
      </c>
      <c r="AI688" s="78">
        <v>1556</v>
      </c>
      <c r="AJ688" s="104">
        <v>0.52064999999999995</v>
      </c>
      <c r="AK688" s="78">
        <v>8000</v>
      </c>
      <c r="AL688" s="78">
        <v>7500</v>
      </c>
      <c r="AM688" s="8">
        <v>7700</v>
      </c>
      <c r="AN688" s="78">
        <v>166</v>
      </c>
      <c r="AO688" s="78">
        <v>8100</v>
      </c>
      <c r="AP688" s="78">
        <v>7200</v>
      </c>
      <c r="AQ688" s="78">
        <v>7700</v>
      </c>
      <c r="AR688" s="78">
        <v>327</v>
      </c>
      <c r="AS688" s="78">
        <v>0</v>
      </c>
      <c r="AT688" s="78">
        <v>0</v>
      </c>
      <c r="AU688" s="78">
        <v>0</v>
      </c>
      <c r="AV688" s="78">
        <v>0</v>
      </c>
      <c r="AW688" s="77">
        <v>15.34</v>
      </c>
      <c r="AX688" s="144">
        <f t="shared" si="71"/>
        <v>0</v>
      </c>
      <c r="AY688" s="144">
        <f t="shared" si="72"/>
        <v>0</v>
      </c>
      <c r="AZ688" s="144">
        <f t="shared" si="73"/>
        <v>0</v>
      </c>
      <c r="BA688" s="54">
        <f t="shared" si="74"/>
        <v>17.637505363286962</v>
      </c>
      <c r="BB688" s="54">
        <f t="shared" si="75"/>
        <v>14.720494636713033</v>
      </c>
    </row>
    <row r="689" spans="1:54" x14ac:dyDescent="0.25">
      <c r="A689" s="3">
        <v>41186</v>
      </c>
      <c r="B689" s="77">
        <v>7682.34</v>
      </c>
      <c r="C689" s="77">
        <v>689.23140999999998</v>
      </c>
      <c r="D689" s="77">
        <v>11.396700000000001</v>
      </c>
      <c r="E689" s="77">
        <f t="shared" si="70"/>
        <v>808.61709999999994</v>
      </c>
      <c r="F689" s="77">
        <v>-3.9155000000000002</v>
      </c>
      <c r="G689" s="77">
        <v>-1.8500999999999999</v>
      </c>
      <c r="H689">
        <v>0</v>
      </c>
      <c r="I689" s="78">
        <v>7706</v>
      </c>
      <c r="J689">
        <v>201210</v>
      </c>
      <c r="K689" s="78">
        <v>7706</v>
      </c>
      <c r="L689" s="77">
        <f t="shared" si="69"/>
        <v>23.659999999999854</v>
      </c>
      <c r="M689" s="78">
        <v>2330</v>
      </c>
      <c r="N689" s="78">
        <v>35.809829999999998</v>
      </c>
      <c r="O689" s="78">
        <v>-509</v>
      </c>
      <c r="P689" s="78">
        <v>-1.9651700000000001</v>
      </c>
      <c r="Q689" s="144">
        <v>2202.75</v>
      </c>
      <c r="R689" s="78">
        <v>3019</v>
      </c>
      <c r="S689" s="78">
        <v>-1256</v>
      </c>
      <c r="T689" s="78">
        <v>125</v>
      </c>
      <c r="U689" s="78">
        <v>32617</v>
      </c>
      <c r="V689" s="219">
        <v>-3.8323573596590736E-3</v>
      </c>
      <c r="W689" s="78">
        <v>1905</v>
      </c>
      <c r="X689" s="78">
        <v>4062</v>
      </c>
      <c r="Y689" s="78">
        <v>3525</v>
      </c>
      <c r="Z689" s="78">
        <v>7241</v>
      </c>
      <c r="AA689" s="78">
        <v>87.54</v>
      </c>
      <c r="AB689" s="78">
        <v>94.36</v>
      </c>
      <c r="AC689" s="78">
        <v>66032</v>
      </c>
      <c r="AD689" s="104">
        <v>1.4325600000000001</v>
      </c>
      <c r="AE689" s="78">
        <v>72794</v>
      </c>
      <c r="AF689" s="104">
        <v>0.25308000000000003</v>
      </c>
      <c r="AG689" s="78">
        <v>-65414</v>
      </c>
      <c r="AH689" s="104">
        <v>-0.68252999999999997</v>
      </c>
      <c r="AI689" s="78">
        <v>9874</v>
      </c>
      <c r="AJ689" s="104">
        <v>0.78554000000000002</v>
      </c>
      <c r="AK689" s="78">
        <v>8000</v>
      </c>
      <c r="AL689" s="78">
        <v>7500</v>
      </c>
      <c r="AM689" s="8">
        <v>7700</v>
      </c>
      <c r="AN689" s="78">
        <v>160</v>
      </c>
      <c r="AO689" s="78">
        <v>8100</v>
      </c>
      <c r="AP689" s="78">
        <v>7200</v>
      </c>
      <c r="AQ689" s="78">
        <v>7700</v>
      </c>
      <c r="AR689" s="78">
        <v>318</v>
      </c>
      <c r="AS689" s="78">
        <v>0</v>
      </c>
      <c r="AT689" s="78">
        <v>0</v>
      </c>
      <c r="AU689" s="78">
        <v>0</v>
      </c>
      <c r="AV689" s="78">
        <v>0</v>
      </c>
      <c r="AW689" s="77">
        <v>15.41</v>
      </c>
      <c r="AX689" s="144">
        <f t="shared" si="71"/>
        <v>0.03</v>
      </c>
      <c r="AY689" s="144">
        <f t="shared" si="72"/>
        <v>0.02</v>
      </c>
      <c r="AZ689" s="144">
        <f t="shared" si="73"/>
        <v>0.01</v>
      </c>
      <c r="BA689" s="54">
        <f t="shared" si="74"/>
        <v>17.301049570618165</v>
      </c>
      <c r="BB689" s="54">
        <f t="shared" si="75"/>
        <v>14.806950429381839</v>
      </c>
    </row>
    <row r="690" spans="1:54" x14ac:dyDescent="0.25">
      <c r="A690" s="3">
        <v>41187</v>
      </c>
      <c r="B690" s="77">
        <v>7690.65</v>
      </c>
      <c r="C690" s="77">
        <v>730.18906000000004</v>
      </c>
      <c r="D690" s="77">
        <v>-3.7881</v>
      </c>
      <c r="E690" s="77">
        <f t="shared" si="70"/>
        <v>719.31920000000014</v>
      </c>
      <c r="F690" s="77">
        <v>3.0564</v>
      </c>
      <c r="G690" s="77">
        <v>-1.3103</v>
      </c>
      <c r="H690">
        <v>0</v>
      </c>
      <c r="I690" s="78">
        <v>7700</v>
      </c>
      <c r="J690">
        <v>201210</v>
      </c>
      <c r="K690" s="78">
        <v>7700</v>
      </c>
      <c r="L690" s="77">
        <f t="shared" si="69"/>
        <v>9.3500000000003638</v>
      </c>
      <c r="M690" s="78">
        <v>1423</v>
      </c>
      <c r="N690" s="78">
        <v>21.829899999999999</v>
      </c>
      <c r="O690" s="78">
        <v>-1187</v>
      </c>
      <c r="P690" s="78">
        <v>-4.5710699999999997</v>
      </c>
      <c r="Q690" s="144">
        <v>1126.25</v>
      </c>
      <c r="R690" s="78">
        <v>3010</v>
      </c>
      <c r="S690" s="78">
        <v>-727</v>
      </c>
      <c r="T690" s="78">
        <v>-565</v>
      </c>
      <c r="U690" s="78">
        <v>33166</v>
      </c>
      <c r="V690" s="219">
        <v>1.7035518301875413E-2</v>
      </c>
      <c r="W690" s="78">
        <v>2405</v>
      </c>
      <c r="X690" s="78">
        <v>2405</v>
      </c>
      <c r="Y690" s="78">
        <v>3439</v>
      </c>
      <c r="Z690" s="78">
        <v>5979</v>
      </c>
      <c r="AA690" s="78">
        <v>93.61</v>
      </c>
      <c r="AB690" s="78">
        <v>94.42</v>
      </c>
      <c r="AC690" s="78">
        <v>65413</v>
      </c>
      <c r="AD690" s="104">
        <v>1.50238</v>
      </c>
      <c r="AE690" s="78">
        <v>76417</v>
      </c>
      <c r="AF690" s="104">
        <v>0.34211000000000003</v>
      </c>
      <c r="AG690" s="78">
        <v>-61494</v>
      </c>
      <c r="AH690" s="104">
        <v>-0.59843000000000002</v>
      </c>
      <c r="AI690" s="78">
        <v>7112</v>
      </c>
      <c r="AJ690" s="104">
        <v>0.75424000000000002</v>
      </c>
      <c r="AK690" s="78">
        <v>7900</v>
      </c>
      <c r="AL690" s="78">
        <v>7500</v>
      </c>
      <c r="AM690" s="8">
        <v>7700</v>
      </c>
      <c r="AN690" s="78">
        <v>151</v>
      </c>
      <c r="AO690" s="78">
        <v>8100</v>
      </c>
      <c r="AP690" s="78">
        <v>7200</v>
      </c>
      <c r="AQ690" s="78">
        <v>7700</v>
      </c>
      <c r="AR690" s="78">
        <v>311</v>
      </c>
      <c r="AS690" s="78">
        <v>0</v>
      </c>
      <c r="AT690" s="78">
        <v>0</v>
      </c>
      <c r="AU690" s="78">
        <v>0</v>
      </c>
      <c r="AV690" s="78">
        <v>0</v>
      </c>
      <c r="AW690" s="77">
        <v>15.13</v>
      </c>
      <c r="AX690" s="144">
        <f t="shared" si="71"/>
        <v>0</v>
      </c>
      <c r="AY690" s="144">
        <f t="shared" si="72"/>
        <v>0</v>
      </c>
      <c r="AZ690" s="144">
        <f t="shared" si="73"/>
        <v>0</v>
      </c>
      <c r="BA690" s="54">
        <f t="shared" si="74"/>
        <v>17.272130265762645</v>
      </c>
      <c r="BB690" s="54">
        <f t="shared" si="75"/>
        <v>14.693869734237358</v>
      </c>
    </row>
    <row r="691" spans="1:54" x14ac:dyDescent="0.25">
      <c r="A691" s="3">
        <v>41190</v>
      </c>
      <c r="B691" s="77">
        <v>7615.89</v>
      </c>
      <c r="C691" s="77">
        <v>647.70226000000002</v>
      </c>
      <c r="D691" s="77">
        <v>16.490500000000001</v>
      </c>
      <c r="E691" s="77">
        <f t="shared" si="70"/>
        <v>703.35199999999998</v>
      </c>
      <c r="F691" s="77">
        <v>-5.1879999999999997</v>
      </c>
      <c r="G691" s="77">
        <v>-19.952100000000002</v>
      </c>
      <c r="H691">
        <v>0</v>
      </c>
      <c r="I691" s="78">
        <v>7625</v>
      </c>
      <c r="J691">
        <v>201210</v>
      </c>
      <c r="K691" s="78">
        <v>7625</v>
      </c>
      <c r="L691" s="77">
        <f t="shared" si="69"/>
        <v>9.1099999999996726</v>
      </c>
      <c r="M691" s="78">
        <v>281</v>
      </c>
      <c r="N691" s="78">
        <v>4.2049300000000001</v>
      </c>
      <c r="O691" s="78">
        <v>-2508</v>
      </c>
      <c r="P691" s="78">
        <v>-9.5591600000000003</v>
      </c>
      <c r="Q691" s="144">
        <v>-346</v>
      </c>
      <c r="R691" s="78">
        <v>2976</v>
      </c>
      <c r="S691" s="78">
        <v>-1593</v>
      </c>
      <c r="T691" s="78">
        <v>-2751</v>
      </c>
      <c r="U691" s="78">
        <v>35684</v>
      </c>
      <c r="V691" s="219">
        <v>7.7093375182154464E-2</v>
      </c>
      <c r="W691" s="78">
        <v>3264</v>
      </c>
      <c r="X691" s="78">
        <v>3264</v>
      </c>
      <c r="Y691" s="78">
        <v>3773</v>
      </c>
      <c r="Z691" s="78">
        <v>8119</v>
      </c>
      <c r="AA691" s="78">
        <v>78.19</v>
      </c>
      <c r="AB691" s="78">
        <v>91.57</v>
      </c>
      <c r="AC691" s="78">
        <v>66943</v>
      </c>
      <c r="AD691" s="104">
        <v>1.41198</v>
      </c>
      <c r="AE691" s="78">
        <v>76562</v>
      </c>
      <c r="AF691" s="104">
        <v>0.32641999999999999</v>
      </c>
      <c r="AG691" s="78">
        <v>-67397</v>
      </c>
      <c r="AH691" s="104">
        <v>-0.33454</v>
      </c>
      <c r="AI691" s="78">
        <v>3259</v>
      </c>
      <c r="AJ691" s="104">
        <v>0.88046999999999997</v>
      </c>
      <c r="AK691" s="78">
        <v>7800</v>
      </c>
      <c r="AL691" s="78">
        <v>7500</v>
      </c>
      <c r="AM691" s="8">
        <v>7600</v>
      </c>
      <c r="AN691" s="78">
        <v>143</v>
      </c>
      <c r="AO691" s="78">
        <v>8100</v>
      </c>
      <c r="AP691" s="78">
        <v>7200</v>
      </c>
      <c r="AQ691" s="78">
        <v>7600</v>
      </c>
      <c r="AR691" s="78">
        <v>304</v>
      </c>
      <c r="AS691" s="78">
        <v>0</v>
      </c>
      <c r="AT691" s="78">
        <v>0</v>
      </c>
      <c r="AU691" s="78">
        <v>0</v>
      </c>
      <c r="AV691" s="78">
        <v>0</v>
      </c>
      <c r="AW691" s="77">
        <v>15.58</v>
      </c>
      <c r="AX691" s="144">
        <f t="shared" si="71"/>
        <v>0.24</v>
      </c>
      <c r="AY691" s="144">
        <f t="shared" si="72"/>
        <v>0.14000000000000001</v>
      </c>
      <c r="AZ691" s="144">
        <f t="shared" si="73"/>
        <v>7.0000000000000007E-2</v>
      </c>
      <c r="BA691" s="54">
        <f t="shared" si="74"/>
        <v>17.211161909224408</v>
      </c>
      <c r="BB691" s="54">
        <f t="shared" si="75"/>
        <v>14.66083809077559</v>
      </c>
    </row>
    <row r="692" spans="1:54" x14ac:dyDescent="0.25">
      <c r="A692" s="3">
        <v>41191</v>
      </c>
      <c r="B692" s="77">
        <v>7592.01</v>
      </c>
      <c r="C692" s="77">
        <v>815.86510999999996</v>
      </c>
      <c r="D692" s="77">
        <v>50.035899999999998</v>
      </c>
      <c r="E692" s="77">
        <f t="shared" si="70"/>
        <v>747.64250000000004</v>
      </c>
      <c r="F692" s="77">
        <v>-6.7741999999999996</v>
      </c>
      <c r="G692" s="77">
        <v>-10.9093</v>
      </c>
      <c r="H692">
        <v>0</v>
      </c>
      <c r="I692" s="78">
        <v>7597</v>
      </c>
      <c r="J692">
        <v>201210</v>
      </c>
      <c r="K692" s="78">
        <v>7597</v>
      </c>
      <c r="L692" s="77">
        <f t="shared" si="69"/>
        <v>4.9899999999997817</v>
      </c>
      <c r="M692" s="78">
        <v>-840</v>
      </c>
      <c r="N692" s="78">
        <v>-12.84333</v>
      </c>
      <c r="O692" s="78">
        <v>-2871</v>
      </c>
      <c r="P692" s="78">
        <v>-10.901350000000001</v>
      </c>
      <c r="Q692" s="144">
        <v>-1557.75</v>
      </c>
      <c r="R692" s="78">
        <v>2842</v>
      </c>
      <c r="S692" s="78">
        <v>-2899</v>
      </c>
      <c r="T692" s="78">
        <v>-4011</v>
      </c>
      <c r="U692" s="78">
        <v>37614</v>
      </c>
      <c r="V692" s="219">
        <v>0.10663582708565959</v>
      </c>
      <c r="W692" s="78">
        <v>310</v>
      </c>
      <c r="X692" s="78">
        <v>310</v>
      </c>
      <c r="Y692" s="78">
        <v>-511</v>
      </c>
      <c r="Z692" s="78">
        <v>4027</v>
      </c>
      <c r="AA692" s="78">
        <v>86.58</v>
      </c>
      <c r="AB692" s="78">
        <v>91.47</v>
      </c>
      <c r="AC692" s="78">
        <v>59754</v>
      </c>
      <c r="AD692" s="104">
        <v>1.4128700000000001</v>
      </c>
      <c r="AE692" s="78">
        <v>68527</v>
      </c>
      <c r="AF692" s="104">
        <v>0.13868</v>
      </c>
      <c r="AG692" s="78">
        <v>-59416</v>
      </c>
      <c r="AH692" s="104">
        <v>-0.11261</v>
      </c>
      <c r="AI692" s="78">
        <v>9149</v>
      </c>
      <c r="AJ692" s="104">
        <v>0.77183999999999997</v>
      </c>
      <c r="AK692" s="78">
        <v>7800</v>
      </c>
      <c r="AL692" s="78">
        <v>7500</v>
      </c>
      <c r="AM692" s="8">
        <v>7600</v>
      </c>
      <c r="AN692" s="78">
        <v>121</v>
      </c>
      <c r="AO692" s="78">
        <v>8000</v>
      </c>
      <c r="AP692" s="78">
        <v>7200</v>
      </c>
      <c r="AQ692" s="78">
        <v>7600</v>
      </c>
      <c r="AR692" s="78">
        <v>286</v>
      </c>
      <c r="AS692" s="78">
        <v>0</v>
      </c>
      <c r="AT692" s="78">
        <v>0</v>
      </c>
      <c r="AU692" s="78">
        <v>0</v>
      </c>
      <c r="AV692" s="78">
        <v>0</v>
      </c>
      <c r="AW692" s="77">
        <v>14.93</v>
      </c>
      <c r="AX692" s="144">
        <f t="shared" si="71"/>
        <v>0</v>
      </c>
      <c r="AY692" s="144">
        <f t="shared" si="72"/>
        <v>0</v>
      </c>
      <c r="AZ692" s="144">
        <f t="shared" si="73"/>
        <v>0</v>
      </c>
      <c r="BA692" s="54">
        <f t="shared" si="74"/>
        <v>16.992595705656456</v>
      </c>
      <c r="BB692" s="54">
        <f t="shared" si="75"/>
        <v>14.641404294343548</v>
      </c>
    </row>
    <row r="693" spans="1:54" x14ac:dyDescent="0.25">
      <c r="A693" s="3">
        <v>41193</v>
      </c>
      <c r="B693" s="77">
        <v>7451.72</v>
      </c>
      <c r="C693" s="77">
        <v>829.13967000000002</v>
      </c>
      <c r="D693" s="77">
        <v>-91.041800000000009</v>
      </c>
      <c r="E693" s="77">
        <f t="shared" si="70"/>
        <v>626.80180000000018</v>
      </c>
      <c r="F693" s="77">
        <v>1.5425</v>
      </c>
      <c r="G693" s="77">
        <v>-12.652899999999999</v>
      </c>
      <c r="H693">
        <v>0</v>
      </c>
      <c r="I693" s="78">
        <v>7443</v>
      </c>
      <c r="J693">
        <v>201210</v>
      </c>
      <c r="K693" s="78">
        <v>7443</v>
      </c>
      <c r="L693" s="77">
        <f t="shared" si="69"/>
        <v>-8.7200000000002547</v>
      </c>
      <c r="M693" s="78">
        <v>-6978</v>
      </c>
      <c r="N693" s="78">
        <v>-103.97423999999999</v>
      </c>
      <c r="O693" s="78">
        <v>-5730</v>
      </c>
      <c r="P693" s="78">
        <v>-21.317550000000001</v>
      </c>
      <c r="Q693" s="144">
        <v>-8410.5</v>
      </c>
      <c r="R693" s="78">
        <v>2870</v>
      </c>
      <c r="S693" s="78">
        <v>-151</v>
      </c>
      <c r="T693" s="78">
        <v>-6731</v>
      </c>
      <c r="U693" s="78">
        <v>39633</v>
      </c>
      <c r="V693" s="219">
        <v>0.16983321979158783</v>
      </c>
      <c r="W693" s="78">
        <v>-2737</v>
      </c>
      <c r="X693" s="78">
        <v>-2737</v>
      </c>
      <c r="Y693" s="78">
        <v>-3468</v>
      </c>
      <c r="Z693" s="78">
        <v>-1143</v>
      </c>
      <c r="AA693" s="78">
        <v>100.13</v>
      </c>
      <c r="AB693" s="78">
        <v>79.92</v>
      </c>
      <c r="AC693" s="78">
        <v>53584</v>
      </c>
      <c r="AD693" s="104">
        <v>1.0823499999999999</v>
      </c>
      <c r="AE693" s="78">
        <v>69503</v>
      </c>
      <c r="AF693" s="104">
        <v>-0.49445</v>
      </c>
      <c r="AG693" s="78">
        <v>-92939</v>
      </c>
      <c r="AH693" s="104">
        <v>-0.46022999999999997</v>
      </c>
      <c r="AI693" s="78">
        <v>24303</v>
      </c>
      <c r="AJ693" s="104">
        <v>2.5638700000000001</v>
      </c>
      <c r="AK693" s="78">
        <v>7800</v>
      </c>
      <c r="AL693" s="78">
        <v>7400</v>
      </c>
      <c r="AM693" s="8">
        <v>7400</v>
      </c>
      <c r="AN693" s="78">
        <v>114</v>
      </c>
      <c r="AO693" s="78">
        <v>8000</v>
      </c>
      <c r="AP693" s="78">
        <v>7200</v>
      </c>
      <c r="AQ693" s="78">
        <v>7400</v>
      </c>
      <c r="AR693" s="78">
        <v>290</v>
      </c>
      <c r="AS693" s="78">
        <v>0</v>
      </c>
      <c r="AT693" s="78">
        <v>0</v>
      </c>
      <c r="AU693" s="78">
        <v>0</v>
      </c>
      <c r="AV693" s="78">
        <v>0</v>
      </c>
      <c r="AW693" s="77">
        <v>15.58</v>
      </c>
      <c r="AX693" s="144">
        <f t="shared" si="71"/>
        <v>0.27</v>
      </c>
      <c r="AY693" s="144">
        <f t="shared" si="72"/>
        <v>0.16</v>
      </c>
      <c r="AZ693" s="144">
        <f t="shared" si="73"/>
        <v>0.08</v>
      </c>
      <c r="BA693" s="54">
        <f t="shared" si="74"/>
        <v>16.62454619764473</v>
      </c>
      <c r="BB693" s="54">
        <f t="shared" si="75"/>
        <v>14.82445380235527</v>
      </c>
    </row>
    <row r="694" spans="1:54" x14ac:dyDescent="0.25">
      <c r="A694" s="3">
        <v>41194</v>
      </c>
      <c r="B694" s="77">
        <v>7437.04</v>
      </c>
      <c r="C694" s="77">
        <v>672.05484999999999</v>
      </c>
      <c r="D694" s="77">
        <v>-62.744</v>
      </c>
      <c r="E694" s="77">
        <f t="shared" si="70"/>
        <v>513.29430000000002</v>
      </c>
      <c r="F694" s="77">
        <v>0.12509999999999999</v>
      </c>
      <c r="G694" s="77">
        <v>-14.716099999999999</v>
      </c>
      <c r="H694">
        <v>0</v>
      </c>
      <c r="I694" s="78">
        <v>7414</v>
      </c>
      <c r="J694">
        <v>201210</v>
      </c>
      <c r="K694" s="78">
        <v>7414</v>
      </c>
      <c r="L694" s="77">
        <f t="shared" si="69"/>
        <v>-23.039999999999964</v>
      </c>
      <c r="M694" s="78">
        <v>-7439</v>
      </c>
      <c r="N694" s="78">
        <v>-110.379</v>
      </c>
      <c r="O694" s="78">
        <v>-5906</v>
      </c>
      <c r="P694" s="78">
        <v>-21.87678</v>
      </c>
      <c r="Q694" s="144">
        <v>-8915.5</v>
      </c>
      <c r="R694" s="78">
        <v>2786</v>
      </c>
      <c r="S694" s="78">
        <v>2901</v>
      </c>
      <c r="T694" s="78">
        <v>-5937</v>
      </c>
      <c r="U694" s="78">
        <v>40223</v>
      </c>
      <c r="V694" s="219">
        <v>0.14760211819108471</v>
      </c>
      <c r="W694" s="78">
        <v>-3236</v>
      </c>
      <c r="X694" s="78">
        <v>-5440</v>
      </c>
      <c r="Y694" s="78">
        <v>-3438</v>
      </c>
      <c r="Z694" s="78">
        <v>-3452</v>
      </c>
      <c r="AA694" s="78">
        <v>100.15</v>
      </c>
      <c r="AB694" s="78">
        <v>74.930000000000007</v>
      </c>
      <c r="AC694" s="78">
        <v>54977</v>
      </c>
      <c r="AD694" s="104">
        <v>1.0237400000000001</v>
      </c>
      <c r="AE694" s="78">
        <v>61787</v>
      </c>
      <c r="AF694" s="104">
        <v>-1.1780999999999999</v>
      </c>
      <c r="AG694" s="78">
        <v>-118962</v>
      </c>
      <c r="AH694" s="104">
        <v>-0.61595</v>
      </c>
      <c r="AI694" s="78">
        <v>34722</v>
      </c>
      <c r="AJ694" s="104">
        <v>3.1080999999999999</v>
      </c>
      <c r="AK694" s="78">
        <v>7800</v>
      </c>
      <c r="AL694" s="78">
        <v>7500</v>
      </c>
      <c r="AM694" s="8">
        <v>7400</v>
      </c>
      <c r="AN694" s="78">
        <v>84.5</v>
      </c>
      <c r="AO694" s="78">
        <v>8000</v>
      </c>
      <c r="AP694" s="78">
        <v>7200</v>
      </c>
      <c r="AQ694" s="78">
        <v>7400</v>
      </c>
      <c r="AR694" s="78">
        <v>278</v>
      </c>
      <c r="AS694" s="78">
        <v>0</v>
      </c>
      <c r="AT694" s="78">
        <v>0</v>
      </c>
      <c r="AU694" s="78">
        <v>0</v>
      </c>
      <c r="AV694" s="78">
        <v>0</v>
      </c>
      <c r="AW694" s="77">
        <v>15.41</v>
      </c>
      <c r="AX694" s="144">
        <f t="shared" si="71"/>
        <v>0.1</v>
      </c>
      <c r="AY694" s="144">
        <f t="shared" si="72"/>
        <v>0.06</v>
      </c>
      <c r="AZ694" s="144">
        <f t="shared" si="73"/>
        <v>0.03</v>
      </c>
      <c r="BA694" s="54">
        <f t="shared" si="74"/>
        <v>16.385028325725404</v>
      </c>
      <c r="BB694" s="54">
        <f t="shared" si="75"/>
        <v>14.918971674274596</v>
      </c>
    </row>
    <row r="695" spans="1:54" x14ac:dyDescent="0.25">
      <c r="A695" s="3">
        <v>41197</v>
      </c>
      <c r="B695" s="77">
        <v>7418.9</v>
      </c>
      <c r="C695" s="77">
        <v>491.45075000000003</v>
      </c>
      <c r="D695" s="77">
        <v>-32.181599999999996</v>
      </c>
      <c r="E695" s="77">
        <f t="shared" si="70"/>
        <v>323.45159999999998</v>
      </c>
      <c r="F695" s="77">
        <v>5.0545</v>
      </c>
      <c r="G695" s="77">
        <v>-6.4638999999999998</v>
      </c>
      <c r="H695">
        <v>0</v>
      </c>
      <c r="I695" s="78">
        <v>7423</v>
      </c>
      <c r="J695">
        <v>201210</v>
      </c>
      <c r="K695" s="78">
        <v>7423</v>
      </c>
      <c r="L695" s="77">
        <f t="shared" si="69"/>
        <v>4.1000000000003638</v>
      </c>
      <c r="M695" s="78">
        <v>-5644</v>
      </c>
      <c r="N695" s="78">
        <v>-83.931479999999993</v>
      </c>
      <c r="O695" s="78">
        <v>-5051</v>
      </c>
      <c r="P695" s="78">
        <v>-18.73169</v>
      </c>
      <c r="Q695" s="144">
        <v>-6906.75</v>
      </c>
      <c r="R695" s="78">
        <v>2790</v>
      </c>
      <c r="S695" s="78">
        <v>2415</v>
      </c>
      <c r="T695" s="78">
        <v>-6556</v>
      </c>
      <c r="U695" s="78">
        <v>39125</v>
      </c>
      <c r="V695" s="219">
        <v>0.16756549520766773</v>
      </c>
      <c r="W695" s="78">
        <v>-5151</v>
      </c>
      <c r="X695" s="78">
        <v>-5151</v>
      </c>
      <c r="Y695" s="78">
        <v>-3752</v>
      </c>
      <c r="Z695" s="78">
        <v>-1534</v>
      </c>
      <c r="AA695" s="78">
        <v>93.77</v>
      </c>
      <c r="AB695" s="78">
        <v>74.069999999999993</v>
      </c>
      <c r="AC695" s="78">
        <v>53699</v>
      </c>
      <c r="AD695" s="104">
        <v>0.85997000000000001</v>
      </c>
      <c r="AE695" s="78">
        <v>53839</v>
      </c>
      <c r="AF695" s="104">
        <v>-1.29149</v>
      </c>
      <c r="AG695" s="78">
        <v>-122491</v>
      </c>
      <c r="AH695" s="104">
        <v>-0.34942000000000001</v>
      </c>
      <c r="AI695" s="78">
        <v>29962</v>
      </c>
      <c r="AJ695" s="104">
        <v>2.6961599999999999</v>
      </c>
      <c r="AK695" s="78">
        <v>7800</v>
      </c>
      <c r="AL695" s="78">
        <v>7400</v>
      </c>
      <c r="AM695" s="8">
        <v>7400</v>
      </c>
      <c r="AN695" s="78">
        <v>70</v>
      </c>
      <c r="AO695" s="78">
        <v>7700</v>
      </c>
      <c r="AP695" s="78">
        <v>7200</v>
      </c>
      <c r="AQ695" s="78">
        <v>7400</v>
      </c>
      <c r="AR695" s="78">
        <v>262</v>
      </c>
      <c r="AS695" s="78">
        <v>0</v>
      </c>
      <c r="AT695" s="78">
        <v>0</v>
      </c>
      <c r="AU695" s="78">
        <v>0</v>
      </c>
      <c r="AV695" s="78">
        <v>0</v>
      </c>
      <c r="AW695" s="77">
        <v>15.02</v>
      </c>
      <c r="AX695" s="144">
        <f t="shared" si="71"/>
        <v>0.03</v>
      </c>
      <c r="AY695" s="144">
        <f t="shared" si="72"/>
        <v>0.02</v>
      </c>
      <c r="AZ695" s="144">
        <f t="shared" si="73"/>
        <v>0.01</v>
      </c>
      <c r="BA695" s="54">
        <f t="shared" si="74"/>
        <v>16.387743023450753</v>
      </c>
      <c r="BB695" s="54">
        <f t="shared" si="75"/>
        <v>14.832256976549248</v>
      </c>
    </row>
    <row r="696" spans="1:54" x14ac:dyDescent="0.25">
      <c r="A696" s="3">
        <v>41198</v>
      </c>
      <c r="B696" s="77">
        <v>7471.02</v>
      </c>
      <c r="C696" s="77">
        <v>604.14219000000003</v>
      </c>
      <c r="D696" s="77">
        <v>-27.9373</v>
      </c>
      <c r="E696" s="77">
        <f t="shared" si="70"/>
        <v>267.61449999999996</v>
      </c>
      <c r="F696" s="77">
        <v>0.84709999999999996</v>
      </c>
      <c r="G696" s="77">
        <v>-2.2953000000000001</v>
      </c>
      <c r="H696">
        <v>0</v>
      </c>
      <c r="I696" s="78">
        <v>7458</v>
      </c>
      <c r="J696">
        <v>201210</v>
      </c>
      <c r="K696" s="78">
        <v>7458</v>
      </c>
      <c r="L696" s="77">
        <f t="shared" si="69"/>
        <v>-13.020000000000437</v>
      </c>
      <c r="M696" s="78">
        <v>-8516</v>
      </c>
      <c r="N696" s="78">
        <v>-127.17461</v>
      </c>
      <c r="O696" s="78">
        <v>-7825</v>
      </c>
      <c r="P696" s="78">
        <v>-29.147490000000001</v>
      </c>
      <c r="Q696" s="144">
        <v>-10472.25</v>
      </c>
      <c r="R696" s="78">
        <v>2817</v>
      </c>
      <c r="S696" s="78">
        <v>4906</v>
      </c>
      <c r="T696" s="78">
        <v>-7588</v>
      </c>
      <c r="U696" s="78">
        <v>35113</v>
      </c>
      <c r="V696" s="219">
        <v>0.21610229829407912</v>
      </c>
      <c r="W696" s="78">
        <v>-3904</v>
      </c>
      <c r="X696" s="78">
        <v>-9383</v>
      </c>
      <c r="Y696" s="78">
        <v>-1301</v>
      </c>
      <c r="Z696" s="78">
        <v>-7247</v>
      </c>
      <c r="AA696" s="78">
        <v>99.92</v>
      </c>
      <c r="AB696" s="78">
        <v>76.150000000000006</v>
      </c>
      <c r="AC696" s="78">
        <v>59395</v>
      </c>
      <c r="AD696" s="104">
        <v>0.88422999999999996</v>
      </c>
      <c r="AE696" s="78">
        <v>53603</v>
      </c>
      <c r="AF696" s="104">
        <v>-0.93023999999999996</v>
      </c>
      <c r="AG696" s="78">
        <v>-120599</v>
      </c>
      <c r="AH696" s="104">
        <v>-0.33667999999999998</v>
      </c>
      <c r="AI696" s="78">
        <v>30305</v>
      </c>
      <c r="AJ696" s="104">
        <v>2.43344</v>
      </c>
      <c r="AK696" s="78">
        <v>7800</v>
      </c>
      <c r="AL696" s="78">
        <v>7400</v>
      </c>
      <c r="AM696" s="8">
        <v>7500</v>
      </c>
      <c r="AN696" s="78">
        <v>60.4</v>
      </c>
      <c r="AO696" s="78">
        <v>7700</v>
      </c>
      <c r="AP696" s="78">
        <v>7200</v>
      </c>
      <c r="AQ696" s="78">
        <v>7400</v>
      </c>
      <c r="AR696" s="78">
        <v>259</v>
      </c>
      <c r="AS696" s="78">
        <v>0</v>
      </c>
      <c r="AT696" s="78">
        <v>0</v>
      </c>
      <c r="AU696" s="78">
        <v>0</v>
      </c>
      <c r="AV696" s="78">
        <v>0</v>
      </c>
      <c r="AW696" s="77">
        <v>14.66</v>
      </c>
      <c r="AX696" s="144">
        <f t="shared" si="71"/>
        <v>0</v>
      </c>
      <c r="AY696" s="144">
        <f t="shared" si="72"/>
        <v>0</v>
      </c>
      <c r="AZ696" s="144">
        <f t="shared" si="73"/>
        <v>0</v>
      </c>
      <c r="BA696" s="54">
        <f t="shared" si="74"/>
        <v>16.334075035598737</v>
      </c>
      <c r="BB696" s="54">
        <f t="shared" si="75"/>
        <v>14.717924964401266</v>
      </c>
    </row>
    <row r="697" spans="1:54" x14ac:dyDescent="0.25">
      <c r="A697" s="3">
        <v>41199</v>
      </c>
      <c r="B697" s="77">
        <v>7464.4</v>
      </c>
      <c r="C697" s="77">
        <v>683.47676000000001</v>
      </c>
      <c r="D697" s="77">
        <v>-38.331099999999999</v>
      </c>
      <c r="E697" s="77">
        <f t="shared" si="70"/>
        <v>204.38180000000006</v>
      </c>
      <c r="F697" s="77">
        <v>1.7102000000000002</v>
      </c>
      <c r="G697" s="77">
        <v>-0.79519999999999991</v>
      </c>
      <c r="H697" t="s">
        <v>1639</v>
      </c>
      <c r="I697" s="78">
        <v>7460</v>
      </c>
      <c r="J697">
        <v>201211</v>
      </c>
      <c r="K697" s="78">
        <v>7432</v>
      </c>
      <c r="L697" s="77">
        <f t="shared" si="69"/>
        <v>-32.399999999999636</v>
      </c>
      <c r="M697" s="78">
        <v>-4463</v>
      </c>
      <c r="N697" s="78">
        <v>-66.465860000000006</v>
      </c>
      <c r="O697" s="78">
        <v>-5222</v>
      </c>
      <c r="P697" s="78">
        <v>-19.40447</v>
      </c>
      <c r="Q697" s="144">
        <v>-5768.5</v>
      </c>
      <c r="R697" s="78">
        <v>2977</v>
      </c>
      <c r="S697" s="78">
        <v>-2983</v>
      </c>
      <c r="T697" s="78">
        <v>-5898</v>
      </c>
      <c r="U697" s="78">
        <v>26680</v>
      </c>
      <c r="V697" s="219">
        <v>0.22106446776611693</v>
      </c>
      <c r="W697" s="78">
        <v>-3804</v>
      </c>
      <c r="X697" s="78">
        <v>-3804</v>
      </c>
      <c r="Y697" s="78">
        <v>-3737</v>
      </c>
      <c r="Z697" s="78">
        <v>-3182</v>
      </c>
      <c r="AA697" s="78">
        <v>96.42</v>
      </c>
      <c r="AB697" s="78">
        <v>74.319999999999993</v>
      </c>
      <c r="AC697" s="78">
        <v>49507</v>
      </c>
      <c r="AD697" s="104">
        <v>0.91264999999999996</v>
      </c>
      <c r="AE697" s="78">
        <v>42004</v>
      </c>
      <c r="AF697" s="104">
        <v>0.73451</v>
      </c>
      <c r="AG697" s="78">
        <v>-1846</v>
      </c>
      <c r="AH697" s="104">
        <v>-0.16653999999999999</v>
      </c>
      <c r="AI697" s="78">
        <v>15894</v>
      </c>
      <c r="AJ697" s="104">
        <v>0.46295999999999998</v>
      </c>
      <c r="AK697" s="78">
        <v>7700</v>
      </c>
      <c r="AL697" s="78">
        <v>7200</v>
      </c>
      <c r="AM697" s="8">
        <v>7400</v>
      </c>
      <c r="AN697" s="78">
        <v>266</v>
      </c>
      <c r="AO697" s="78">
        <v>8000</v>
      </c>
      <c r="AP697" s="78">
        <v>7400</v>
      </c>
      <c r="AQ697" s="78">
        <v>7400</v>
      </c>
      <c r="AR697" s="78">
        <v>350</v>
      </c>
      <c r="AS697" s="78">
        <v>0</v>
      </c>
      <c r="AT697" s="78">
        <v>0</v>
      </c>
      <c r="AU697" s="78">
        <v>0</v>
      </c>
      <c r="AV697" s="78">
        <v>0</v>
      </c>
      <c r="AW697" s="77">
        <v>15.28</v>
      </c>
      <c r="AX697" s="144">
        <f t="shared" si="71"/>
        <v>0.13</v>
      </c>
      <c r="AY697" s="144">
        <f t="shared" si="72"/>
        <v>0.08</v>
      </c>
      <c r="AZ697" s="144">
        <f t="shared" si="73"/>
        <v>0.04</v>
      </c>
      <c r="BA697" s="54">
        <f t="shared" si="74"/>
        <v>16.202085023624438</v>
      </c>
      <c r="BB697" s="54">
        <f t="shared" si="75"/>
        <v>14.747914976375563</v>
      </c>
    </row>
    <row r="698" spans="1:54" x14ac:dyDescent="0.25">
      <c r="A698" s="3">
        <v>41200</v>
      </c>
      <c r="B698" s="77">
        <v>7465.41</v>
      </c>
      <c r="C698" s="77">
        <v>537.22443999999996</v>
      </c>
      <c r="D698" s="77">
        <v>-7.6561000000000003</v>
      </c>
      <c r="E698" s="77">
        <f t="shared" si="70"/>
        <v>125.18040000000003</v>
      </c>
      <c r="F698" s="77">
        <v>-5.2116999999999996</v>
      </c>
      <c r="G698" s="77">
        <v>-5.3148</v>
      </c>
      <c r="H698">
        <v>0</v>
      </c>
      <c r="I698" s="78">
        <v>7452</v>
      </c>
      <c r="J698">
        <v>201211</v>
      </c>
      <c r="K698" s="78">
        <v>7452</v>
      </c>
      <c r="L698" s="77">
        <f t="shared" si="69"/>
        <v>-13.409999999999854</v>
      </c>
      <c r="M698" s="78">
        <v>-2836</v>
      </c>
      <c r="N698" s="78">
        <v>-42.393250000000002</v>
      </c>
      <c r="O698" s="78">
        <v>-4280</v>
      </c>
      <c r="P698" s="78">
        <v>-15.943910000000001</v>
      </c>
      <c r="Q698" s="144">
        <v>-3906</v>
      </c>
      <c r="R698" s="78">
        <v>2998</v>
      </c>
      <c r="S698" s="78">
        <v>-3469</v>
      </c>
      <c r="T698" s="78">
        <v>-4539</v>
      </c>
      <c r="U698" s="78">
        <v>27626</v>
      </c>
      <c r="V698" s="219">
        <v>0.16430174473322232</v>
      </c>
      <c r="W698" s="78">
        <v>-3489</v>
      </c>
      <c r="X698" s="78">
        <v>-3489</v>
      </c>
      <c r="Y698" s="78">
        <v>-2761</v>
      </c>
      <c r="Z698" s="78">
        <v>-163</v>
      </c>
      <c r="AA698" s="78">
        <v>91.93</v>
      </c>
      <c r="AB698" s="78">
        <v>94.16</v>
      </c>
      <c r="AC698" s="78">
        <v>57663</v>
      </c>
      <c r="AD698" s="104">
        <v>0.99329000000000001</v>
      </c>
      <c r="AE698" s="78">
        <v>43604</v>
      </c>
      <c r="AF698" s="104">
        <v>0.74468000000000001</v>
      </c>
      <c r="AG698" s="78">
        <v>237</v>
      </c>
      <c r="AH698" s="104">
        <v>-3.5000000000000001E-3</v>
      </c>
      <c r="AI698" s="78">
        <v>16276</v>
      </c>
      <c r="AJ698" s="104">
        <v>0.32711000000000001</v>
      </c>
      <c r="AK698" s="78">
        <v>7800</v>
      </c>
      <c r="AL698" s="78">
        <v>7200</v>
      </c>
      <c r="AM698" s="8">
        <v>7500</v>
      </c>
      <c r="AN698" s="78">
        <v>252</v>
      </c>
      <c r="AO698" s="78">
        <v>8000</v>
      </c>
      <c r="AP698" s="78">
        <v>7400</v>
      </c>
      <c r="AQ698" s="78">
        <v>7400</v>
      </c>
      <c r="AR698" s="78">
        <v>343</v>
      </c>
      <c r="AS698" s="78">
        <v>0</v>
      </c>
      <c r="AT698" s="78">
        <v>0</v>
      </c>
      <c r="AU698" s="78">
        <v>0</v>
      </c>
      <c r="AV698" s="78">
        <v>0</v>
      </c>
      <c r="AW698" s="77">
        <v>14.61</v>
      </c>
      <c r="AX698" s="144">
        <f t="shared" si="71"/>
        <v>0</v>
      </c>
      <c r="AY698" s="144">
        <f t="shared" si="72"/>
        <v>0</v>
      </c>
      <c r="AZ698" s="144">
        <f t="shared" si="73"/>
        <v>0</v>
      </c>
      <c r="BA698" s="54">
        <f t="shared" si="74"/>
        <v>16.162449715152551</v>
      </c>
      <c r="BB698" s="54">
        <f t="shared" si="75"/>
        <v>14.638550284847449</v>
      </c>
    </row>
    <row r="699" spans="1:54" x14ac:dyDescent="0.25">
      <c r="A699" s="3">
        <v>41201</v>
      </c>
      <c r="B699" s="77">
        <v>7408.76</v>
      </c>
      <c r="C699" s="77">
        <v>631.06152999999995</v>
      </c>
      <c r="D699" s="77">
        <v>-50.994900000000001</v>
      </c>
      <c r="E699" s="77">
        <f t="shared" si="70"/>
        <v>52.252200000000002</v>
      </c>
      <c r="F699" s="77">
        <v>-1.0347999999999999</v>
      </c>
      <c r="G699" s="77">
        <v>-1.0229999999999999</v>
      </c>
      <c r="H699">
        <v>0</v>
      </c>
      <c r="I699" s="78">
        <v>7385</v>
      </c>
      <c r="J699">
        <v>201211</v>
      </c>
      <c r="K699" s="78">
        <v>7385</v>
      </c>
      <c r="L699" s="77">
        <f t="shared" si="69"/>
        <v>-23.760000000000218</v>
      </c>
      <c r="M699" s="78">
        <v>-6037</v>
      </c>
      <c r="N699" s="78">
        <v>-89.287139999999994</v>
      </c>
      <c r="O699" s="78">
        <v>-5712</v>
      </c>
      <c r="P699" s="78">
        <v>-21.085840000000001</v>
      </c>
      <c r="Q699" s="144">
        <v>-7465</v>
      </c>
      <c r="R699" s="78">
        <v>3036</v>
      </c>
      <c r="S699" s="78">
        <v>-4413</v>
      </c>
      <c r="T699" s="78">
        <v>-6887</v>
      </c>
      <c r="U699" s="78">
        <v>31506</v>
      </c>
      <c r="V699" s="219">
        <v>0.21859328381895513</v>
      </c>
      <c r="W699" s="78">
        <v>-4390</v>
      </c>
      <c r="X699" s="78">
        <v>-4390</v>
      </c>
      <c r="Y699" s="78">
        <v>-4835</v>
      </c>
      <c r="Z699" s="78">
        <v>-3353</v>
      </c>
      <c r="AA699" s="78">
        <v>103.42</v>
      </c>
      <c r="AB699" s="78">
        <v>92.98</v>
      </c>
      <c r="AC699" s="78">
        <v>59095</v>
      </c>
      <c r="AD699" s="104">
        <v>0.86495999999999995</v>
      </c>
      <c r="AE699" s="78">
        <v>43573</v>
      </c>
      <c r="AF699" s="104">
        <v>0.73653999999999997</v>
      </c>
      <c r="AG699" s="78">
        <v>-6669</v>
      </c>
      <c r="AH699" s="104">
        <v>-0.14235999999999999</v>
      </c>
      <c r="AI699" s="78">
        <v>17825</v>
      </c>
      <c r="AJ699" s="104">
        <v>0.51963999999999999</v>
      </c>
      <c r="AK699" s="78">
        <v>7700</v>
      </c>
      <c r="AL699" s="78">
        <v>7200</v>
      </c>
      <c r="AM699" s="8">
        <v>7400</v>
      </c>
      <c r="AN699" s="78">
        <v>245</v>
      </c>
      <c r="AO699" s="78">
        <v>8000</v>
      </c>
      <c r="AP699" s="78">
        <v>7400</v>
      </c>
      <c r="AQ699" s="78">
        <v>7400</v>
      </c>
      <c r="AR699" s="78">
        <v>336</v>
      </c>
      <c r="AS699" s="78">
        <v>0</v>
      </c>
      <c r="AT699" s="78">
        <v>0</v>
      </c>
      <c r="AU699" s="78">
        <v>0</v>
      </c>
      <c r="AV699" s="78">
        <v>0</v>
      </c>
      <c r="AW699" s="77">
        <v>14.63</v>
      </c>
      <c r="AX699" s="144">
        <f t="shared" si="71"/>
        <v>0.03</v>
      </c>
      <c r="AY699" s="144">
        <f t="shared" si="72"/>
        <v>0.02</v>
      </c>
      <c r="AZ699" s="144">
        <f t="shared" si="73"/>
        <v>0.01</v>
      </c>
      <c r="BA699" s="54">
        <f t="shared" si="74"/>
        <v>16.159414650733954</v>
      </c>
      <c r="BB699" s="54">
        <f t="shared" si="75"/>
        <v>14.528585349266043</v>
      </c>
    </row>
    <row r="700" spans="1:54" x14ac:dyDescent="0.25">
      <c r="A700" s="3">
        <v>41204</v>
      </c>
      <c r="B700" s="77">
        <v>7373.04</v>
      </c>
      <c r="C700" s="77">
        <v>501.96638000000002</v>
      </c>
      <c r="D700" s="77">
        <v>-42.799099999999996</v>
      </c>
      <c r="E700" s="77">
        <f t="shared" si="70"/>
        <v>-75.32950000000001</v>
      </c>
      <c r="F700" s="77">
        <v>-1.1956</v>
      </c>
      <c r="G700" s="77">
        <v>-4.9776999999999996</v>
      </c>
      <c r="H700">
        <v>0</v>
      </c>
      <c r="I700" s="78">
        <v>7346</v>
      </c>
      <c r="J700">
        <v>201211</v>
      </c>
      <c r="K700" s="78">
        <v>7346</v>
      </c>
      <c r="L700" s="77">
        <f t="shared" si="69"/>
        <v>-27.039999999999964</v>
      </c>
      <c r="M700" s="78">
        <v>-3329</v>
      </c>
      <c r="N700" s="78">
        <v>-49.00074</v>
      </c>
      <c r="O700" s="78">
        <v>-4170</v>
      </c>
      <c r="P700" s="78">
        <v>-15.303380000000001</v>
      </c>
      <c r="Q700" s="144">
        <v>-4371.5</v>
      </c>
      <c r="R700" s="78">
        <v>2952</v>
      </c>
      <c r="S700" s="78">
        <v>-3887</v>
      </c>
      <c r="T700" s="78">
        <v>-4989</v>
      </c>
      <c r="U700" s="78">
        <v>31496</v>
      </c>
      <c r="V700" s="219">
        <v>0.15840106680213362</v>
      </c>
      <c r="W700" s="78">
        <v>-3693</v>
      </c>
      <c r="X700" s="78">
        <v>-3693</v>
      </c>
      <c r="Y700" s="78">
        <v>-4151</v>
      </c>
      <c r="Z700" s="78">
        <v>-1624</v>
      </c>
      <c r="AA700" s="78">
        <v>117.89</v>
      </c>
      <c r="AB700" s="78">
        <v>90.81</v>
      </c>
      <c r="AC700" s="78">
        <v>66554</v>
      </c>
      <c r="AD700" s="104">
        <v>0.94076000000000004</v>
      </c>
      <c r="AE700" s="78">
        <v>40860</v>
      </c>
      <c r="AF700" s="104">
        <v>0.77327000000000001</v>
      </c>
      <c r="AG700" s="78">
        <v>-18579</v>
      </c>
      <c r="AH700" s="104">
        <v>-0.27676000000000001</v>
      </c>
      <c r="AI700" s="78">
        <v>21097</v>
      </c>
      <c r="AJ700" s="104">
        <v>0.44102000000000002</v>
      </c>
      <c r="AK700" s="78">
        <v>7700</v>
      </c>
      <c r="AL700" s="78">
        <v>7200</v>
      </c>
      <c r="AM700" s="8">
        <v>7300</v>
      </c>
      <c r="AN700" s="78">
        <v>243</v>
      </c>
      <c r="AO700" s="78">
        <v>8000</v>
      </c>
      <c r="AP700" s="78">
        <v>7400</v>
      </c>
      <c r="AQ700" s="78">
        <v>7300</v>
      </c>
      <c r="AR700" s="78">
        <v>334</v>
      </c>
      <c r="AS700" s="78">
        <v>0</v>
      </c>
      <c r="AT700" s="78">
        <v>0</v>
      </c>
      <c r="AU700" s="78">
        <v>0</v>
      </c>
      <c r="AV700" s="78">
        <v>0</v>
      </c>
      <c r="AW700" s="77">
        <v>15</v>
      </c>
      <c r="AX700" s="144">
        <f t="shared" si="71"/>
        <v>0.13</v>
      </c>
      <c r="AY700" s="144">
        <f t="shared" si="72"/>
        <v>0.08</v>
      </c>
      <c r="AZ700" s="144">
        <f t="shared" si="73"/>
        <v>0.04</v>
      </c>
      <c r="BA700" s="54">
        <f t="shared" si="74"/>
        <v>16.147631377587306</v>
      </c>
      <c r="BB700" s="54">
        <f t="shared" si="75"/>
        <v>14.493368622412696</v>
      </c>
    </row>
    <row r="701" spans="1:54" x14ac:dyDescent="0.25">
      <c r="A701" s="3">
        <v>41205</v>
      </c>
      <c r="B701" s="77">
        <v>7337.48</v>
      </c>
      <c r="C701" s="77">
        <v>467.34701000000001</v>
      </c>
      <c r="D701" s="77">
        <v>-23.764800000000001</v>
      </c>
      <c r="E701" s="77">
        <f t="shared" si="70"/>
        <v>-137.49439999999996</v>
      </c>
      <c r="F701" s="77">
        <v>-1.3478999999999999</v>
      </c>
      <c r="G701" s="77">
        <v>-13.978599999999998</v>
      </c>
      <c r="H701">
        <v>0</v>
      </c>
      <c r="I701" s="78">
        <v>7297</v>
      </c>
      <c r="J701">
        <v>201211</v>
      </c>
      <c r="K701" s="78">
        <v>7297</v>
      </c>
      <c r="L701" s="77">
        <f t="shared" si="69"/>
        <v>-40.479999999999563</v>
      </c>
      <c r="M701" s="78">
        <v>-6312</v>
      </c>
      <c r="N701" s="78">
        <v>-92.181610000000006</v>
      </c>
      <c r="O701" s="78">
        <v>-5102</v>
      </c>
      <c r="P701" s="78">
        <v>-18.579799999999999</v>
      </c>
      <c r="Q701" s="144">
        <v>-7587.5</v>
      </c>
      <c r="R701" s="78">
        <v>747</v>
      </c>
      <c r="S701" s="78">
        <v>-2391</v>
      </c>
      <c r="T701" s="78">
        <v>-6611</v>
      </c>
      <c r="U701" s="78">
        <v>34757</v>
      </c>
      <c r="V701" s="219">
        <v>0.19020628938055645</v>
      </c>
      <c r="W701" s="78">
        <v>-6048</v>
      </c>
      <c r="X701" s="78">
        <v>-6048</v>
      </c>
      <c r="Y701" s="78">
        <v>-7629</v>
      </c>
      <c r="Z701" s="78">
        <v>-7307</v>
      </c>
      <c r="AA701" s="78">
        <v>103.34</v>
      </c>
      <c r="AB701" s="78">
        <v>90.11</v>
      </c>
      <c r="AC701" s="78">
        <v>64459</v>
      </c>
      <c r="AD701" s="104">
        <v>0.81432000000000004</v>
      </c>
      <c r="AE701" s="78">
        <v>35142</v>
      </c>
      <c r="AF701" s="104">
        <v>1.24264</v>
      </c>
      <c r="AG701" s="78">
        <v>-21519</v>
      </c>
      <c r="AH701" s="104">
        <v>-0.22373000000000001</v>
      </c>
      <c r="AI701" s="78">
        <v>20096</v>
      </c>
      <c r="AJ701" s="104">
        <v>-9.4380000000000006E-2</v>
      </c>
      <c r="AK701" s="78">
        <v>7700</v>
      </c>
      <c r="AL701" s="78">
        <v>7200</v>
      </c>
      <c r="AM701" s="8">
        <v>7300</v>
      </c>
      <c r="AN701" s="78">
        <v>235</v>
      </c>
      <c r="AO701" s="78">
        <v>8000</v>
      </c>
      <c r="AP701" s="78">
        <v>7400</v>
      </c>
      <c r="AQ701" s="78">
        <v>7300</v>
      </c>
      <c r="AR701" s="78">
        <v>317</v>
      </c>
      <c r="AS701" s="78">
        <v>0</v>
      </c>
      <c r="AT701" s="78">
        <v>0</v>
      </c>
      <c r="AU701" s="78">
        <v>0</v>
      </c>
      <c r="AV701" s="78">
        <v>0</v>
      </c>
      <c r="AW701" s="77">
        <v>15.1</v>
      </c>
      <c r="AX701" s="144">
        <f t="shared" si="71"/>
        <v>0.2</v>
      </c>
      <c r="AY701" s="144">
        <f t="shared" si="72"/>
        <v>0.12</v>
      </c>
      <c r="AZ701" s="144">
        <f t="shared" si="73"/>
        <v>0.06</v>
      </c>
      <c r="BA701" s="54">
        <f t="shared" si="74"/>
        <v>16.132512682211292</v>
      </c>
      <c r="BB701" s="54">
        <f t="shared" si="75"/>
        <v>14.472487317788714</v>
      </c>
    </row>
    <row r="702" spans="1:54" x14ac:dyDescent="0.25">
      <c r="A702" s="3">
        <v>41206</v>
      </c>
      <c r="B702" s="77">
        <v>7314.88</v>
      </c>
      <c r="C702" s="77">
        <v>587.45582999999999</v>
      </c>
      <c r="D702" s="77">
        <v>-35.389099999999999</v>
      </c>
      <c r="E702" s="77">
        <f t="shared" si="70"/>
        <v>-214.56760000000003</v>
      </c>
      <c r="F702" s="77">
        <v>-5.4133000000000004</v>
      </c>
      <c r="G702" s="77">
        <v>6.2648999999999999</v>
      </c>
      <c r="H702">
        <v>0</v>
      </c>
      <c r="I702" s="78">
        <v>7302</v>
      </c>
      <c r="J702">
        <v>201211</v>
      </c>
      <c r="K702" s="78">
        <v>7302</v>
      </c>
      <c r="L702" s="77">
        <f t="shared" si="69"/>
        <v>-12.880000000000109</v>
      </c>
      <c r="M702" s="78">
        <v>-4020</v>
      </c>
      <c r="N702" s="78">
        <v>-58.753360000000001</v>
      </c>
      <c r="O702" s="78">
        <v>-4343</v>
      </c>
      <c r="P702" s="78">
        <v>-15.81653</v>
      </c>
      <c r="Q702" s="144">
        <v>-5105.75</v>
      </c>
      <c r="R702" s="78">
        <v>726</v>
      </c>
      <c r="S702" s="78">
        <v>-3386</v>
      </c>
      <c r="T702" s="78">
        <v>-5742</v>
      </c>
      <c r="U702" s="78">
        <v>33663</v>
      </c>
      <c r="V702" s="219">
        <v>0.1705730327065324</v>
      </c>
      <c r="W702" s="78">
        <v>-4630</v>
      </c>
      <c r="X702" s="78">
        <v>-4630</v>
      </c>
      <c r="Y702" s="78">
        <v>-7566</v>
      </c>
      <c r="Z702" s="78">
        <v>-5860</v>
      </c>
      <c r="AA702" s="78">
        <v>108.22</v>
      </c>
      <c r="AB702" s="78">
        <v>89.75</v>
      </c>
      <c r="AC702" s="78">
        <v>69269</v>
      </c>
      <c r="AD702" s="104">
        <v>0.98409000000000002</v>
      </c>
      <c r="AE702" s="78">
        <v>42767</v>
      </c>
      <c r="AF702" s="104">
        <v>1.43889</v>
      </c>
      <c r="AG702" s="78">
        <v>-30481</v>
      </c>
      <c r="AH702" s="104">
        <v>-0.29226000000000002</v>
      </c>
      <c r="AI702" s="78">
        <v>14139</v>
      </c>
      <c r="AJ702" s="104">
        <v>-0.40976000000000001</v>
      </c>
      <c r="AK702" s="78">
        <v>7700</v>
      </c>
      <c r="AL702" s="78">
        <v>7000</v>
      </c>
      <c r="AM702" s="8">
        <v>7300</v>
      </c>
      <c r="AN702" s="78">
        <v>231</v>
      </c>
      <c r="AO702" s="78">
        <v>8000</v>
      </c>
      <c r="AP702" s="78">
        <v>7400</v>
      </c>
      <c r="AQ702" s="78">
        <v>7300</v>
      </c>
      <c r="AR702" s="78">
        <v>318</v>
      </c>
      <c r="AS702" s="78">
        <v>0</v>
      </c>
      <c r="AT702" s="78">
        <v>0</v>
      </c>
      <c r="AU702" s="78">
        <v>0</v>
      </c>
      <c r="AV702" s="78">
        <v>0</v>
      </c>
      <c r="AW702" s="77">
        <v>15.36</v>
      </c>
      <c r="AX702" s="144">
        <f t="shared" si="71"/>
        <v>0.34</v>
      </c>
      <c r="AY702" s="144">
        <f t="shared" si="72"/>
        <v>0.2</v>
      </c>
      <c r="AZ702" s="144">
        <f t="shared" si="73"/>
        <v>0.1</v>
      </c>
      <c r="BA702" s="54">
        <f t="shared" si="74"/>
        <v>16.126491228023713</v>
      </c>
      <c r="BB702" s="54">
        <f t="shared" si="75"/>
        <v>14.470508771976295</v>
      </c>
    </row>
    <row r="703" spans="1:54" x14ac:dyDescent="0.25">
      <c r="A703" s="3">
        <v>41207</v>
      </c>
      <c r="B703" s="77">
        <v>7262.08</v>
      </c>
      <c r="C703" s="77">
        <v>632.32385999999997</v>
      </c>
      <c r="D703" s="77">
        <v>-31.617399999999996</v>
      </c>
      <c r="E703" s="77">
        <f t="shared" si="70"/>
        <v>-214.97169999999997</v>
      </c>
      <c r="F703" s="77">
        <v>-0.64139999999999997</v>
      </c>
      <c r="G703" s="77">
        <v>-15.562100000000001</v>
      </c>
      <c r="H703">
        <v>0</v>
      </c>
      <c r="I703" s="78">
        <v>7258</v>
      </c>
      <c r="J703">
        <v>201211</v>
      </c>
      <c r="K703" s="78">
        <v>7258</v>
      </c>
      <c r="L703" s="77">
        <f t="shared" si="69"/>
        <v>-4.0799999999999272</v>
      </c>
      <c r="M703" s="78">
        <v>-7082</v>
      </c>
      <c r="N703" s="78">
        <v>-102.77404</v>
      </c>
      <c r="O703" s="78">
        <v>-5722</v>
      </c>
      <c r="P703" s="78">
        <v>-20.69989</v>
      </c>
      <c r="Q703" s="144">
        <v>-8512.5</v>
      </c>
      <c r="R703" s="78">
        <v>692</v>
      </c>
      <c r="S703" s="78">
        <v>-2482</v>
      </c>
      <c r="T703" s="78">
        <v>-6682</v>
      </c>
      <c r="U703" s="78">
        <v>36143</v>
      </c>
      <c r="V703" s="219">
        <v>0.18487673961762996</v>
      </c>
      <c r="W703" s="78">
        <v>-5351</v>
      </c>
      <c r="X703" s="78">
        <v>-5351</v>
      </c>
      <c r="Y703" s="78">
        <v>-8587</v>
      </c>
      <c r="Z703" s="78">
        <v>-8870</v>
      </c>
      <c r="AA703" s="78">
        <v>107.32</v>
      </c>
      <c r="AB703" s="78">
        <v>88.62</v>
      </c>
      <c r="AC703" s="78">
        <v>64810</v>
      </c>
      <c r="AD703" s="104">
        <v>0.74382999999999999</v>
      </c>
      <c r="AE703" s="78">
        <v>33948</v>
      </c>
      <c r="AF703" s="104">
        <v>1.1726700000000001</v>
      </c>
      <c r="AG703" s="78">
        <v>-33828</v>
      </c>
      <c r="AH703" s="104">
        <v>-0.24929000000000001</v>
      </c>
      <c r="AI703" s="78">
        <v>17620</v>
      </c>
      <c r="AJ703" s="104">
        <v>-0.11627999999999999</v>
      </c>
      <c r="AK703" s="78">
        <v>7700</v>
      </c>
      <c r="AL703" s="78">
        <v>7000</v>
      </c>
      <c r="AM703" s="8">
        <v>7300</v>
      </c>
      <c r="AN703" s="78">
        <v>234</v>
      </c>
      <c r="AO703" s="78">
        <v>8000</v>
      </c>
      <c r="AP703" s="78">
        <v>7400</v>
      </c>
      <c r="AQ703" s="78">
        <v>7200</v>
      </c>
      <c r="AR703" s="78">
        <v>323</v>
      </c>
      <c r="AS703" s="78">
        <v>0</v>
      </c>
      <c r="AT703" s="78">
        <v>0</v>
      </c>
      <c r="AU703" s="78">
        <v>0</v>
      </c>
      <c r="AV703" s="78">
        <v>0</v>
      </c>
      <c r="AW703" s="77">
        <v>15.82</v>
      </c>
      <c r="AX703" s="144">
        <f t="shared" si="71"/>
        <v>0.72</v>
      </c>
      <c r="AY703" s="144">
        <f t="shared" si="72"/>
        <v>0.42</v>
      </c>
      <c r="AZ703" s="144">
        <f t="shared" si="73"/>
        <v>0.21</v>
      </c>
      <c r="BA703" s="54">
        <f t="shared" si="74"/>
        <v>16.154808432005353</v>
      </c>
      <c r="BB703" s="54">
        <f t="shared" si="75"/>
        <v>14.460191567994649</v>
      </c>
    </row>
    <row r="704" spans="1:54" x14ac:dyDescent="0.25">
      <c r="A704" s="3">
        <v>41208</v>
      </c>
      <c r="B704" s="77">
        <v>7134.06</v>
      </c>
      <c r="C704" s="77">
        <v>905.15011000000004</v>
      </c>
      <c r="D704" s="77">
        <v>-19.000999999999998</v>
      </c>
      <c r="E704" s="77">
        <f t="shared" si="70"/>
        <v>-262.0274</v>
      </c>
      <c r="F704" s="77">
        <v>-3.5767000000000002</v>
      </c>
      <c r="G704" s="77">
        <v>-14.2326</v>
      </c>
      <c r="H704">
        <v>0</v>
      </c>
      <c r="I704" s="78">
        <v>7092</v>
      </c>
      <c r="J704">
        <v>201211</v>
      </c>
      <c r="K704" s="78">
        <v>7092</v>
      </c>
      <c r="L704" s="77">
        <f t="shared" si="69"/>
        <v>-42.0600000000004</v>
      </c>
      <c r="M704" s="78">
        <v>-8060</v>
      </c>
      <c r="N704" s="78">
        <v>-114.33855</v>
      </c>
      <c r="O704" s="78">
        <v>-6176</v>
      </c>
      <c r="P704" s="78">
        <v>-21.82977</v>
      </c>
      <c r="Q704" s="144">
        <v>-9604</v>
      </c>
      <c r="R704" s="78">
        <v>640</v>
      </c>
      <c r="S704" s="78">
        <v>-1996</v>
      </c>
      <c r="T704" s="78">
        <v>-7779</v>
      </c>
      <c r="U704" s="78">
        <v>38312</v>
      </c>
      <c r="V704" s="219">
        <v>0.20304343286698684</v>
      </c>
      <c r="W704" s="78">
        <v>-5550</v>
      </c>
      <c r="X704" s="78">
        <v>-5550</v>
      </c>
      <c r="Y704" s="78">
        <v>-9307</v>
      </c>
      <c r="Z704" s="78">
        <v>-9711</v>
      </c>
      <c r="AA704" s="78">
        <v>111.87</v>
      </c>
      <c r="AB704" s="78">
        <v>84.58</v>
      </c>
      <c r="AC704" s="78">
        <v>53973</v>
      </c>
      <c r="AD704" s="104">
        <v>0.52497000000000005</v>
      </c>
      <c r="AE704" s="78">
        <v>19105</v>
      </c>
      <c r="AF704" s="104">
        <v>0.47682000000000002</v>
      </c>
      <c r="AG704" s="78">
        <v>-60820</v>
      </c>
      <c r="AH704" s="104">
        <v>-0.18719</v>
      </c>
      <c r="AI704" s="78">
        <v>14887</v>
      </c>
      <c r="AJ704" s="104">
        <v>0.45101999999999998</v>
      </c>
      <c r="AK704" s="78">
        <v>7700</v>
      </c>
      <c r="AL704" s="78">
        <v>7000</v>
      </c>
      <c r="AM704" s="8">
        <v>7100</v>
      </c>
      <c r="AN704" s="78">
        <v>249</v>
      </c>
      <c r="AO704" s="78">
        <v>8000</v>
      </c>
      <c r="AP704" s="78">
        <v>7400</v>
      </c>
      <c r="AQ704" s="78">
        <v>7100</v>
      </c>
      <c r="AR704" s="78">
        <v>339</v>
      </c>
      <c r="AS704" s="78">
        <v>0</v>
      </c>
      <c r="AT704" s="78">
        <v>0</v>
      </c>
      <c r="AU704" s="78">
        <v>0</v>
      </c>
      <c r="AV704" s="78">
        <v>0</v>
      </c>
      <c r="AW704" s="77">
        <v>17.690000000000001</v>
      </c>
      <c r="AX704" s="144">
        <f t="shared" si="71"/>
        <v>1</v>
      </c>
      <c r="AY704" s="144">
        <f t="shared" si="72"/>
        <v>0.89</v>
      </c>
      <c r="AZ704" s="144">
        <f t="shared" si="73"/>
        <v>0.6</v>
      </c>
      <c r="BA704" s="54">
        <f t="shared" si="74"/>
        <v>16.71937494465497</v>
      </c>
      <c r="BB704" s="54">
        <f t="shared" si="75"/>
        <v>14.059625055345034</v>
      </c>
    </row>
    <row r="705" spans="1:54" x14ac:dyDescent="0.25">
      <c r="A705" s="3">
        <v>41211</v>
      </c>
      <c r="B705" s="77">
        <v>7091.67</v>
      </c>
      <c r="C705" s="77">
        <v>715.83181000000002</v>
      </c>
      <c r="D705" s="77">
        <v>31.485399999999998</v>
      </c>
      <c r="E705" s="77">
        <f t="shared" si="70"/>
        <v>-291.92870000000005</v>
      </c>
      <c r="F705" s="77">
        <v>3.4667000000000003</v>
      </c>
      <c r="G705" s="77">
        <v>-3.2244999999999999</v>
      </c>
      <c r="H705">
        <v>0</v>
      </c>
      <c r="I705" s="78">
        <v>7122</v>
      </c>
      <c r="J705">
        <v>201211</v>
      </c>
      <c r="K705" s="78">
        <v>7122</v>
      </c>
      <c r="L705" s="77">
        <f t="shared" si="69"/>
        <v>30.329999999999927</v>
      </c>
      <c r="M705" s="78">
        <v>-2025</v>
      </c>
      <c r="N705" s="78">
        <v>-28.865849999999998</v>
      </c>
      <c r="O705" s="78">
        <v>-5292</v>
      </c>
      <c r="P705" s="78">
        <v>-18.765599999999999</v>
      </c>
      <c r="Q705" s="144">
        <v>-3348</v>
      </c>
      <c r="R705" s="78">
        <v>719</v>
      </c>
      <c r="S705" s="78">
        <v>-4206</v>
      </c>
      <c r="T705" s="78">
        <v>-5921</v>
      </c>
      <c r="U705" s="78">
        <v>37174</v>
      </c>
      <c r="V705" s="219">
        <v>0.15927798999300585</v>
      </c>
      <c r="W705" s="78">
        <v>-2908</v>
      </c>
      <c r="X705" s="78">
        <v>-2908</v>
      </c>
      <c r="Y705" s="78">
        <v>-4474</v>
      </c>
      <c r="Z705" s="78">
        <v>-4475</v>
      </c>
      <c r="AA705" s="78">
        <v>120.13</v>
      </c>
      <c r="AB705" s="78">
        <v>86.63</v>
      </c>
      <c r="AC705" s="78">
        <v>52458</v>
      </c>
      <c r="AD705" s="104">
        <v>0.64802999999999999</v>
      </c>
      <c r="AE705" s="78">
        <v>13855</v>
      </c>
      <c r="AF705" s="104">
        <v>0.67806</v>
      </c>
      <c r="AG705" s="78">
        <v>-65268</v>
      </c>
      <c r="AH705" s="104">
        <v>-9.4149999999999998E-2</v>
      </c>
      <c r="AI705" s="78">
        <v>10883</v>
      </c>
      <c r="AJ705" s="104">
        <v>0.38929999999999998</v>
      </c>
      <c r="AK705" s="78">
        <v>7500</v>
      </c>
      <c r="AL705" s="78">
        <v>7000</v>
      </c>
      <c r="AM705" s="8">
        <v>7100</v>
      </c>
      <c r="AN705" s="78">
        <v>230</v>
      </c>
      <c r="AO705" s="78">
        <v>8000</v>
      </c>
      <c r="AP705" s="78">
        <v>7400</v>
      </c>
      <c r="AQ705" s="78">
        <v>7100</v>
      </c>
      <c r="AR705" s="78">
        <v>332</v>
      </c>
      <c r="AS705" s="78">
        <v>0</v>
      </c>
      <c r="AT705" s="78">
        <v>0</v>
      </c>
      <c r="AU705" s="78">
        <v>0</v>
      </c>
      <c r="AV705" s="78">
        <v>0</v>
      </c>
      <c r="AW705" s="77">
        <v>17.420000000000002</v>
      </c>
      <c r="AX705" s="144">
        <f t="shared" si="71"/>
        <v>0.96</v>
      </c>
      <c r="AY705" s="144">
        <f t="shared" si="72"/>
        <v>0.77</v>
      </c>
      <c r="AZ705" s="144">
        <f t="shared" si="73"/>
        <v>0.48</v>
      </c>
      <c r="BA705" s="54">
        <f t="shared" si="74"/>
        <v>17.069862074356955</v>
      </c>
      <c r="BB705" s="54">
        <f t="shared" si="75"/>
        <v>13.866137925643047</v>
      </c>
    </row>
    <row r="706" spans="1:54" x14ac:dyDescent="0.25">
      <c r="A706" s="3">
        <v>41212</v>
      </c>
      <c r="B706" s="77">
        <v>7182.59</v>
      </c>
      <c r="C706" s="77">
        <v>690.95590000000004</v>
      </c>
      <c r="D706" s="77">
        <v>-12.8346</v>
      </c>
      <c r="E706" s="77">
        <f t="shared" si="70"/>
        <v>-310.29679999999996</v>
      </c>
      <c r="F706" s="77">
        <v>5.3174000000000001</v>
      </c>
      <c r="G706" s="77">
        <v>2.1083000000000003</v>
      </c>
      <c r="H706">
        <v>0</v>
      </c>
      <c r="I706" s="78">
        <v>7161</v>
      </c>
      <c r="J706">
        <v>201211</v>
      </c>
      <c r="K706" s="78">
        <v>7161</v>
      </c>
      <c r="L706" s="77">
        <f t="shared" si="69"/>
        <v>-21.590000000000146</v>
      </c>
      <c r="M706" s="78">
        <v>-3020</v>
      </c>
      <c r="N706" s="78">
        <v>-43.270099999999999</v>
      </c>
      <c r="O706" s="78">
        <v>-4804</v>
      </c>
      <c r="P706" s="78">
        <v>-17.125409999999999</v>
      </c>
      <c r="Q706" s="144">
        <v>-4221</v>
      </c>
      <c r="R706" s="78">
        <v>794</v>
      </c>
      <c r="S706" s="78">
        <v>-3871</v>
      </c>
      <c r="T706" s="78">
        <v>-4990</v>
      </c>
      <c r="U706" s="78">
        <v>36331</v>
      </c>
      <c r="V706" s="219">
        <v>0.13734827007238998</v>
      </c>
      <c r="W706" s="78">
        <v>-3856</v>
      </c>
      <c r="X706" s="78">
        <v>-5713</v>
      </c>
      <c r="Y706" s="78">
        <v>-6360</v>
      </c>
      <c r="Z706" s="78">
        <v>-7785</v>
      </c>
      <c r="AA706" s="78">
        <v>116.94</v>
      </c>
      <c r="AB706" s="78">
        <v>88.91</v>
      </c>
      <c r="AC706" s="78">
        <v>55037</v>
      </c>
      <c r="AD706" s="104">
        <v>0.85709999999999997</v>
      </c>
      <c r="AE706" s="78">
        <v>21818</v>
      </c>
      <c r="AF706" s="104">
        <v>0.91459999999999997</v>
      </c>
      <c r="AG706" s="78">
        <v>-64116</v>
      </c>
      <c r="AH706" s="104">
        <v>-3.0329999999999999E-2</v>
      </c>
      <c r="AI706" s="78">
        <v>11856</v>
      </c>
      <c r="AJ706" s="104">
        <v>8.2839999999999997E-2</v>
      </c>
      <c r="AK706" s="78">
        <v>7500</v>
      </c>
      <c r="AL706" s="78">
        <v>7000</v>
      </c>
      <c r="AM706" s="8">
        <v>7200</v>
      </c>
      <c r="AN706" s="78">
        <v>219</v>
      </c>
      <c r="AO706" s="78">
        <v>8000</v>
      </c>
      <c r="AP706" s="78">
        <v>7400</v>
      </c>
      <c r="AQ706" s="78">
        <v>7200</v>
      </c>
      <c r="AR706" s="78">
        <v>328</v>
      </c>
      <c r="AS706" s="78">
        <v>0</v>
      </c>
      <c r="AT706" s="78">
        <v>0</v>
      </c>
      <c r="AU706" s="78">
        <v>0</v>
      </c>
      <c r="AV706" s="78">
        <v>0</v>
      </c>
      <c r="AW706" s="77">
        <v>17.07</v>
      </c>
      <c r="AX706" s="144">
        <f t="shared" si="71"/>
        <v>0.93</v>
      </c>
      <c r="AY706" s="144">
        <f t="shared" si="72"/>
        <v>0.73</v>
      </c>
      <c r="AZ706" s="144">
        <f t="shared" si="73"/>
        <v>0.4</v>
      </c>
      <c r="BA706" s="54">
        <f t="shared" si="74"/>
        <v>17.275531976101604</v>
      </c>
      <c r="BB706" s="54">
        <f t="shared" si="75"/>
        <v>13.779468023898392</v>
      </c>
    </row>
    <row r="707" spans="1:54" x14ac:dyDescent="0.25">
      <c r="A707" s="3">
        <v>41213</v>
      </c>
      <c r="B707" s="77">
        <v>7166.05</v>
      </c>
      <c r="C707" s="77">
        <v>726.15383999999995</v>
      </c>
      <c r="D707" s="77">
        <v>17.9985</v>
      </c>
      <c r="E707" s="77">
        <f t="shared" si="70"/>
        <v>-328.30539999999991</v>
      </c>
      <c r="F707" s="77">
        <v>-3.5608</v>
      </c>
      <c r="G707" s="77">
        <v>-10.529400000000001</v>
      </c>
      <c r="H707">
        <v>0</v>
      </c>
      <c r="I707" s="78">
        <v>7140</v>
      </c>
      <c r="J707">
        <v>201211</v>
      </c>
      <c r="K707" s="78">
        <v>7140</v>
      </c>
      <c r="L707" s="77">
        <f t="shared" ref="L707:L770" si="76">K707-B707</f>
        <v>-26.050000000000182</v>
      </c>
      <c r="M707" s="78">
        <v>-6903</v>
      </c>
      <c r="N707" s="78">
        <v>-98.606260000000006</v>
      </c>
      <c r="O707" s="78">
        <v>-5868</v>
      </c>
      <c r="P707" s="78">
        <v>-20.869869999999999</v>
      </c>
      <c r="Q707" s="144">
        <v>-8370</v>
      </c>
      <c r="R707" s="78">
        <v>796</v>
      </c>
      <c r="S707" s="78">
        <v>-2994</v>
      </c>
      <c r="T707" s="78">
        <v>-5458</v>
      </c>
      <c r="U707" s="78">
        <v>38981</v>
      </c>
      <c r="V707" s="219">
        <v>0.14001693132551757</v>
      </c>
      <c r="W707" s="78">
        <v>-3827</v>
      </c>
      <c r="X707" s="78">
        <v>-6134</v>
      </c>
      <c r="Y707" s="78">
        <v>-6562</v>
      </c>
      <c r="Z707" s="78">
        <v>-9257</v>
      </c>
      <c r="AA707" s="78">
        <v>114.52</v>
      </c>
      <c r="AB707" s="78">
        <v>89.44</v>
      </c>
      <c r="AC707" s="78">
        <v>52396</v>
      </c>
      <c r="AD707" s="104">
        <v>0.76349999999999996</v>
      </c>
      <c r="AE707" s="78">
        <v>12023</v>
      </c>
      <c r="AF707" s="104">
        <v>0.67342000000000002</v>
      </c>
      <c r="AG707" s="78">
        <v>-70653</v>
      </c>
      <c r="AH707" s="104">
        <v>-0.10217</v>
      </c>
      <c r="AI707" s="78">
        <v>13498</v>
      </c>
      <c r="AJ707" s="104">
        <v>0.23408999999999999</v>
      </c>
      <c r="AK707" s="78">
        <v>7500</v>
      </c>
      <c r="AL707" s="78">
        <v>7000</v>
      </c>
      <c r="AM707" s="8">
        <v>7100</v>
      </c>
      <c r="AN707" s="78">
        <v>223</v>
      </c>
      <c r="AO707" s="78">
        <v>7700</v>
      </c>
      <c r="AP707" s="78">
        <v>6800</v>
      </c>
      <c r="AQ707" s="78">
        <v>7100</v>
      </c>
      <c r="AR707" s="78">
        <v>329</v>
      </c>
      <c r="AS707" s="78">
        <v>0</v>
      </c>
      <c r="AT707" s="78">
        <v>0</v>
      </c>
      <c r="AU707" s="78">
        <v>0</v>
      </c>
      <c r="AV707" s="78">
        <v>0</v>
      </c>
      <c r="AW707" s="77">
        <v>17.239999999999998</v>
      </c>
      <c r="AX707" s="144">
        <f t="shared" si="71"/>
        <v>0.93</v>
      </c>
      <c r="AY707" s="144">
        <f t="shared" si="72"/>
        <v>0.73</v>
      </c>
      <c r="AZ707" s="144">
        <f t="shared" si="73"/>
        <v>0.44</v>
      </c>
      <c r="BA707" s="54">
        <f t="shared" si="74"/>
        <v>17.522257954536709</v>
      </c>
      <c r="BB707" s="54">
        <f t="shared" si="75"/>
        <v>13.705742045463287</v>
      </c>
    </row>
    <row r="708" spans="1:54" x14ac:dyDescent="0.25">
      <c r="A708" s="3">
        <v>41214</v>
      </c>
      <c r="B708" s="77">
        <v>7179.64</v>
      </c>
      <c r="C708" s="77">
        <v>741.22943999999995</v>
      </c>
      <c r="D708" s="77">
        <v>-52.265200000000007</v>
      </c>
      <c r="E708" s="77">
        <f t="shared" si="70"/>
        <v>-404.93909999999994</v>
      </c>
      <c r="F708" s="77">
        <v>-4.2835000000000001</v>
      </c>
      <c r="G708" s="77">
        <v>4.9393000000000002</v>
      </c>
      <c r="H708">
        <v>0</v>
      </c>
      <c r="I708" s="78">
        <v>7172</v>
      </c>
      <c r="J708">
        <v>201211</v>
      </c>
      <c r="K708" s="78">
        <v>7172</v>
      </c>
      <c r="L708" s="77">
        <f t="shared" si="76"/>
        <v>-7.6400000000003274</v>
      </c>
      <c r="M708" s="78">
        <v>-7555</v>
      </c>
      <c r="N708" s="78">
        <v>-108.38741</v>
      </c>
      <c r="O708" s="78">
        <v>-5252</v>
      </c>
      <c r="P708" s="78">
        <v>-18.75506</v>
      </c>
      <c r="Q708" s="144">
        <v>-8868</v>
      </c>
      <c r="R708" s="78">
        <v>857</v>
      </c>
      <c r="S708" s="78">
        <v>-524</v>
      </c>
      <c r="T708" s="78">
        <v>-4135</v>
      </c>
      <c r="U708" s="78">
        <v>36776</v>
      </c>
      <c r="V708" s="219">
        <v>0.11243745921252991</v>
      </c>
      <c r="W708" s="78">
        <v>-5459</v>
      </c>
      <c r="X708" s="78">
        <v>-7866</v>
      </c>
      <c r="Y708" s="78">
        <v>-7496</v>
      </c>
      <c r="Z708" s="78">
        <v>-10549</v>
      </c>
      <c r="AA708" s="78">
        <v>120.26</v>
      </c>
      <c r="AB708" s="78">
        <v>82.05</v>
      </c>
      <c r="AC708" s="78">
        <v>41259</v>
      </c>
      <c r="AD708" s="104">
        <v>1.0211399999999999</v>
      </c>
      <c r="AE708" s="78">
        <v>32435</v>
      </c>
      <c r="AF708" s="104">
        <v>1.3314299999999999</v>
      </c>
      <c r="AG708" s="78">
        <v>-86875</v>
      </c>
      <c r="AH708" s="104">
        <v>-0.77661999999999998</v>
      </c>
      <c r="AI708" s="78">
        <v>37152</v>
      </c>
      <c r="AJ708" s="104">
        <v>0.45215</v>
      </c>
      <c r="AK708" s="78">
        <v>7500</v>
      </c>
      <c r="AL708" s="78">
        <v>7000</v>
      </c>
      <c r="AM708" s="8">
        <v>7200</v>
      </c>
      <c r="AN708" s="78">
        <v>203</v>
      </c>
      <c r="AO708" s="78">
        <v>7700</v>
      </c>
      <c r="AP708" s="78">
        <v>6800</v>
      </c>
      <c r="AQ708" s="78">
        <v>7200</v>
      </c>
      <c r="AR708" s="78">
        <v>315</v>
      </c>
      <c r="AS708" s="78">
        <v>0</v>
      </c>
      <c r="AT708" s="78">
        <v>0</v>
      </c>
      <c r="AU708" s="78">
        <v>0</v>
      </c>
      <c r="AV708" s="78">
        <v>0</v>
      </c>
      <c r="AW708" s="77">
        <v>16.53</v>
      </c>
      <c r="AX708" s="144">
        <f t="shared" si="71"/>
        <v>0.86</v>
      </c>
      <c r="AY708" s="144">
        <f t="shared" si="72"/>
        <v>0.61</v>
      </c>
      <c r="AZ708" s="144">
        <f t="shared" si="73"/>
        <v>0.3</v>
      </c>
      <c r="BA708" s="54">
        <f t="shared" si="74"/>
        <v>17.619619215258918</v>
      </c>
      <c r="BB708" s="54">
        <f t="shared" si="75"/>
        <v>13.727380784741074</v>
      </c>
    </row>
    <row r="709" spans="1:54" x14ac:dyDescent="0.25">
      <c r="A709" s="3">
        <v>41215</v>
      </c>
      <c r="B709" s="77">
        <v>7210.47</v>
      </c>
      <c r="C709" s="77">
        <v>770.32554000000005</v>
      </c>
      <c r="D709" s="77">
        <v>10.6675</v>
      </c>
      <c r="E709" s="77">
        <f t="shared" si="70"/>
        <v>-405.66829999999993</v>
      </c>
      <c r="F709" s="77">
        <v>3.2508999999999997</v>
      </c>
      <c r="G709" s="77">
        <v>-2.1996000000000002</v>
      </c>
      <c r="H709">
        <v>0</v>
      </c>
      <c r="I709" s="78">
        <v>7201</v>
      </c>
      <c r="J709">
        <v>201211</v>
      </c>
      <c r="K709" s="78">
        <v>7201</v>
      </c>
      <c r="L709" s="77">
        <f t="shared" si="76"/>
        <v>-9.4700000000002547</v>
      </c>
      <c r="M709" s="78">
        <v>-7004</v>
      </c>
      <c r="N709" s="78">
        <v>-100.88641</v>
      </c>
      <c r="O709" s="78">
        <v>-5307</v>
      </c>
      <c r="P709" s="78">
        <v>-19.028849999999998</v>
      </c>
      <c r="Q709" s="144">
        <v>-8330.75</v>
      </c>
      <c r="R709" s="78">
        <v>1126</v>
      </c>
      <c r="S709" s="78">
        <v>1105</v>
      </c>
      <c r="T709" s="78">
        <v>-3429</v>
      </c>
      <c r="U709" s="78">
        <v>35293</v>
      </c>
      <c r="V709" s="219">
        <v>9.7158076672427957E-2</v>
      </c>
      <c r="W709" s="78">
        <v>-4473</v>
      </c>
      <c r="X709" s="78">
        <v>-7080</v>
      </c>
      <c r="Y709" s="78">
        <v>-6211</v>
      </c>
      <c r="Z709" s="78">
        <v>-9576</v>
      </c>
      <c r="AA709" s="78">
        <v>78.290000000000006</v>
      </c>
      <c r="AB709" s="78">
        <v>82.04</v>
      </c>
      <c r="AC709" s="78">
        <v>30801</v>
      </c>
      <c r="AD709" s="104">
        <v>0.78039000000000003</v>
      </c>
      <c r="AE709" s="78">
        <v>24297</v>
      </c>
      <c r="AF709" s="104">
        <v>1.2079800000000001</v>
      </c>
      <c r="AG709" s="78">
        <v>-82534</v>
      </c>
      <c r="AH709" s="104">
        <v>-1.33385</v>
      </c>
      <c r="AI709" s="78">
        <v>35689</v>
      </c>
      <c r="AJ709" s="104">
        <v>0.29092000000000001</v>
      </c>
      <c r="AK709" s="78">
        <v>7500</v>
      </c>
      <c r="AL709" s="78">
        <v>7000</v>
      </c>
      <c r="AM709" s="8">
        <v>7200</v>
      </c>
      <c r="AN709" s="78">
        <v>206</v>
      </c>
      <c r="AO709" s="78">
        <v>7700</v>
      </c>
      <c r="AP709" s="78">
        <v>6800</v>
      </c>
      <c r="AQ709" s="78">
        <v>7200</v>
      </c>
      <c r="AR709" s="78">
        <v>314</v>
      </c>
      <c r="AS709" s="78">
        <v>0</v>
      </c>
      <c r="AT709" s="78">
        <v>0</v>
      </c>
      <c r="AU709" s="78">
        <v>0</v>
      </c>
      <c r="AV709" s="78">
        <v>0</v>
      </c>
      <c r="AW709" s="77">
        <v>16.7</v>
      </c>
      <c r="AX709" s="144">
        <f t="shared" si="71"/>
        <v>0.86</v>
      </c>
      <c r="AY709" s="144">
        <f t="shared" si="72"/>
        <v>0.65</v>
      </c>
      <c r="AZ709" s="144">
        <f t="shared" si="73"/>
        <v>0.34</v>
      </c>
      <c r="BA709" s="54">
        <f t="shared" si="74"/>
        <v>17.732261240343608</v>
      </c>
      <c r="BB709" s="54">
        <f t="shared" si="75"/>
        <v>13.743738759656384</v>
      </c>
    </row>
    <row r="710" spans="1:54" x14ac:dyDescent="0.25">
      <c r="A710" s="3">
        <v>41218</v>
      </c>
      <c r="B710" s="77">
        <v>7185.36</v>
      </c>
      <c r="C710" s="77">
        <v>527.62351999999998</v>
      </c>
      <c r="D710" s="77">
        <v>17.098499999999998</v>
      </c>
      <c r="E710" s="77">
        <f t="shared" si="70"/>
        <v>-384.78169999999994</v>
      </c>
      <c r="F710" s="77">
        <v>2.4066999999999998</v>
      </c>
      <c r="G710" s="77">
        <v>-2.1816999999999998</v>
      </c>
      <c r="H710">
        <v>0</v>
      </c>
      <c r="I710" s="78">
        <v>7180</v>
      </c>
      <c r="J710">
        <v>201211</v>
      </c>
      <c r="K710" s="78">
        <v>7180</v>
      </c>
      <c r="L710" s="77">
        <f t="shared" si="76"/>
        <v>-5.3599999999996726</v>
      </c>
      <c r="M710" s="78">
        <v>-6145</v>
      </c>
      <c r="N710" s="78">
        <v>-88.266210000000001</v>
      </c>
      <c r="O710" s="78">
        <v>-5458</v>
      </c>
      <c r="P710" s="78">
        <v>-19.518969999999999</v>
      </c>
      <c r="Q710" s="144">
        <v>-7509.5</v>
      </c>
      <c r="R710" s="78">
        <v>1137</v>
      </c>
      <c r="S710" s="78">
        <v>1533</v>
      </c>
      <c r="T710" s="78">
        <v>-4386</v>
      </c>
      <c r="U710" s="78">
        <v>35594</v>
      </c>
      <c r="V710" s="219">
        <v>0.12322301511490701</v>
      </c>
      <c r="W710" s="78">
        <v>-4526</v>
      </c>
      <c r="X710" s="78">
        <v>-6983</v>
      </c>
      <c r="Y710" s="78">
        <v>-6247</v>
      </c>
      <c r="Z710" s="78">
        <v>-9141</v>
      </c>
      <c r="AA710" s="78">
        <v>100.26</v>
      </c>
      <c r="AB710" s="78">
        <v>81.319999999999993</v>
      </c>
      <c r="AC710" s="78">
        <v>22746</v>
      </c>
      <c r="AD710" s="104">
        <v>0.61856</v>
      </c>
      <c r="AE710" s="78">
        <v>21132</v>
      </c>
      <c r="AF710" s="104">
        <v>1.0635699999999999</v>
      </c>
      <c r="AG710" s="78">
        <v>-96777</v>
      </c>
      <c r="AH710" s="104">
        <v>-1.50335</v>
      </c>
      <c r="AI710" s="78">
        <v>36878</v>
      </c>
      <c r="AJ710" s="104">
        <v>0.60985</v>
      </c>
      <c r="AK710" s="78">
        <v>7500</v>
      </c>
      <c r="AL710" s="78">
        <v>7000</v>
      </c>
      <c r="AM710" s="8">
        <v>7200</v>
      </c>
      <c r="AN710" s="78">
        <v>208</v>
      </c>
      <c r="AO710" s="78">
        <v>7700</v>
      </c>
      <c r="AP710" s="78">
        <v>6800</v>
      </c>
      <c r="AQ710" s="78">
        <v>7200</v>
      </c>
      <c r="AR710" s="78">
        <v>320</v>
      </c>
      <c r="AS710" s="78">
        <v>0</v>
      </c>
      <c r="AT710" s="78">
        <v>0</v>
      </c>
      <c r="AU710" s="78">
        <v>0</v>
      </c>
      <c r="AV710" s="78">
        <v>0</v>
      </c>
      <c r="AW710" s="77">
        <v>17.72</v>
      </c>
      <c r="AX710" s="144">
        <f t="shared" si="71"/>
        <v>1</v>
      </c>
      <c r="AY710" s="144">
        <f t="shared" si="72"/>
        <v>0.89</v>
      </c>
      <c r="AZ710" s="144">
        <f t="shared" si="73"/>
        <v>0.66</v>
      </c>
      <c r="BA710" s="54">
        <f t="shared" si="74"/>
        <v>18.025197359394227</v>
      </c>
      <c r="BB710" s="54">
        <f t="shared" si="75"/>
        <v>13.709802640605764</v>
      </c>
    </row>
    <row r="711" spans="1:54" x14ac:dyDescent="0.25">
      <c r="A711" s="3">
        <v>41219</v>
      </c>
      <c r="B711" s="77">
        <v>7236.68</v>
      </c>
      <c r="C711" s="77">
        <v>584.22987000000001</v>
      </c>
      <c r="D711" s="77">
        <v>17.290700000000001</v>
      </c>
      <c r="E711" s="77">
        <f t="shared" si="70"/>
        <v>-383.98149999999993</v>
      </c>
      <c r="F711" s="77">
        <v>3.8645999999999998</v>
      </c>
      <c r="G711" s="77">
        <v>6.5486000000000004</v>
      </c>
      <c r="H711">
        <v>0</v>
      </c>
      <c r="I711" s="78">
        <v>7259</v>
      </c>
      <c r="J711">
        <v>201211</v>
      </c>
      <c r="K711" s="78">
        <v>7259</v>
      </c>
      <c r="L711" s="77">
        <f t="shared" si="76"/>
        <v>22.319999999999709</v>
      </c>
      <c r="M711" s="78">
        <v>-6178</v>
      </c>
      <c r="N711" s="78">
        <v>-89.661339999999996</v>
      </c>
      <c r="O711" s="78">
        <v>-4382</v>
      </c>
      <c r="P711" s="78">
        <v>-15.823829999999999</v>
      </c>
      <c r="Q711" s="144">
        <v>-7273.5</v>
      </c>
      <c r="R711" s="78">
        <v>1225</v>
      </c>
      <c r="S711" s="78">
        <v>1537</v>
      </c>
      <c r="T711" s="78">
        <v>-3083</v>
      </c>
      <c r="U711" s="78">
        <v>33945</v>
      </c>
      <c r="V711" s="219">
        <v>9.0823390779201651E-2</v>
      </c>
      <c r="W711" s="78">
        <v>-4801</v>
      </c>
      <c r="X711" s="78">
        <v>-7258</v>
      </c>
      <c r="Y711" s="78">
        <v>-6187</v>
      </c>
      <c r="Z711" s="78">
        <v>-8295</v>
      </c>
      <c r="AA711" s="78">
        <v>101.71</v>
      </c>
      <c r="AB711" s="78">
        <v>82.71</v>
      </c>
      <c r="AC711" s="78">
        <v>19765</v>
      </c>
      <c r="AD711" s="104">
        <v>0.52054</v>
      </c>
      <c r="AE711" s="78">
        <v>23383</v>
      </c>
      <c r="AF711" s="104">
        <v>1.33199</v>
      </c>
      <c r="AG711" s="78">
        <v>-96098</v>
      </c>
      <c r="AH711" s="104">
        <v>-1.92049</v>
      </c>
      <c r="AI711" s="78">
        <v>30771</v>
      </c>
      <c r="AJ711" s="104">
        <v>2.8510000000000001E-2</v>
      </c>
      <c r="AK711" s="78">
        <v>7500</v>
      </c>
      <c r="AL711" s="78">
        <v>7000</v>
      </c>
      <c r="AM711" s="8">
        <v>7300</v>
      </c>
      <c r="AN711" s="78">
        <v>197</v>
      </c>
      <c r="AO711" s="78">
        <v>7700</v>
      </c>
      <c r="AP711" s="78">
        <v>6800</v>
      </c>
      <c r="AQ711" s="78">
        <v>7200</v>
      </c>
      <c r="AR711" s="78">
        <v>312</v>
      </c>
      <c r="AS711" s="78">
        <v>0</v>
      </c>
      <c r="AT711" s="78">
        <v>0</v>
      </c>
      <c r="AU711" s="78">
        <v>0</v>
      </c>
      <c r="AV711" s="78">
        <v>0</v>
      </c>
      <c r="AW711" s="77">
        <v>16.98</v>
      </c>
      <c r="AX711" s="144">
        <f t="shared" si="71"/>
        <v>0.82</v>
      </c>
      <c r="AY711" s="144">
        <f t="shared" si="72"/>
        <v>0.69</v>
      </c>
      <c r="AZ711" s="144">
        <f t="shared" si="73"/>
        <v>0.42</v>
      </c>
      <c r="BA711" s="54">
        <f t="shared" si="74"/>
        <v>18.146161180563084</v>
      </c>
      <c r="BB711" s="54">
        <f t="shared" si="75"/>
        <v>13.728838819436916</v>
      </c>
    </row>
    <row r="712" spans="1:54" x14ac:dyDescent="0.25">
      <c r="A712" s="3">
        <v>41220</v>
      </c>
      <c r="B712" s="77">
        <v>7287.18</v>
      </c>
      <c r="C712" s="77">
        <v>722.18424000000005</v>
      </c>
      <c r="D712" s="77">
        <v>42.995800000000003</v>
      </c>
      <c r="E712" s="77">
        <f t="shared" si="70"/>
        <v>-391.02159999999992</v>
      </c>
      <c r="F712" s="77">
        <v>8.7446999999999999</v>
      </c>
      <c r="G712" s="77">
        <v>4.2164000000000001</v>
      </c>
      <c r="H712">
        <v>0</v>
      </c>
      <c r="I712" s="78">
        <v>7257</v>
      </c>
      <c r="J712">
        <v>201211</v>
      </c>
      <c r="K712" s="78">
        <v>7257</v>
      </c>
      <c r="L712" s="77">
        <f t="shared" si="76"/>
        <v>-30.180000000000291</v>
      </c>
      <c r="M712" s="78">
        <v>-8086</v>
      </c>
      <c r="N712" s="78">
        <v>-117.34665</v>
      </c>
      <c r="O712" s="78">
        <v>-4786</v>
      </c>
      <c r="P712" s="78">
        <v>-17.288499999999999</v>
      </c>
      <c r="Q712" s="144">
        <v>-9282.5</v>
      </c>
      <c r="R712" s="78">
        <v>1215</v>
      </c>
      <c r="S712" s="78">
        <v>3730</v>
      </c>
      <c r="T712" s="78">
        <v>-3545</v>
      </c>
      <c r="U712" s="78">
        <v>34901</v>
      </c>
      <c r="V712" s="219">
        <v>0.10157302083034871</v>
      </c>
      <c r="W712" s="78">
        <v>-3576</v>
      </c>
      <c r="X712" s="78">
        <v>-5873</v>
      </c>
      <c r="Y712" s="78">
        <v>-5630</v>
      </c>
      <c r="Z712" s="78">
        <v>-10209</v>
      </c>
      <c r="AA712" s="78">
        <v>97.62</v>
      </c>
      <c r="AB712" s="78">
        <v>84.98</v>
      </c>
      <c r="AC712" s="78">
        <v>15000</v>
      </c>
      <c r="AD712" s="104">
        <v>0.34539999999999998</v>
      </c>
      <c r="AE712" s="78">
        <v>8791</v>
      </c>
      <c r="AF712" s="104">
        <v>0.96087999999999996</v>
      </c>
      <c r="AG712" s="78">
        <v>-111379</v>
      </c>
      <c r="AH712" s="104">
        <v>-1.8317300000000001</v>
      </c>
      <c r="AI712" s="78">
        <v>17755</v>
      </c>
      <c r="AJ712" s="104">
        <v>-0.14308000000000001</v>
      </c>
      <c r="AK712" s="78">
        <v>7500</v>
      </c>
      <c r="AL712" s="78">
        <v>7000</v>
      </c>
      <c r="AM712" s="8">
        <v>7300</v>
      </c>
      <c r="AN712" s="78">
        <v>181</v>
      </c>
      <c r="AO712" s="78">
        <v>7700</v>
      </c>
      <c r="AP712" s="78">
        <v>6800</v>
      </c>
      <c r="AQ712" s="78">
        <v>7200</v>
      </c>
      <c r="AR712" s="78">
        <v>305</v>
      </c>
      <c r="AS712" s="78">
        <v>0</v>
      </c>
      <c r="AT712" s="78">
        <v>0</v>
      </c>
      <c r="AU712" s="78">
        <v>0</v>
      </c>
      <c r="AV712" s="78">
        <v>0</v>
      </c>
      <c r="AW712" s="77">
        <v>16.68</v>
      </c>
      <c r="AX712" s="144">
        <f t="shared" si="71"/>
        <v>0.75</v>
      </c>
      <c r="AY712" s="144">
        <f t="shared" si="72"/>
        <v>0.65</v>
      </c>
      <c r="AZ712" s="144">
        <f t="shared" si="73"/>
        <v>0.33</v>
      </c>
      <c r="BA712" s="54">
        <f t="shared" si="74"/>
        <v>18.204063053120237</v>
      </c>
      <c r="BB712" s="54">
        <f t="shared" si="75"/>
        <v>13.845936946879766</v>
      </c>
    </row>
    <row r="713" spans="1:54" x14ac:dyDescent="0.25">
      <c r="A713" s="3">
        <v>41221</v>
      </c>
      <c r="B713" s="77">
        <v>7242.63</v>
      </c>
      <c r="C713" s="77">
        <v>698.87058999999999</v>
      </c>
      <c r="D713" s="77">
        <v>-12.920999999999999</v>
      </c>
      <c r="E713" s="77">
        <f t="shared" si="70"/>
        <v>-312.90079999999995</v>
      </c>
      <c r="F713" s="77">
        <v>0.18890000000000001</v>
      </c>
      <c r="G713" s="77">
        <v>-4.9660000000000002</v>
      </c>
      <c r="H713">
        <v>0</v>
      </c>
      <c r="I713" s="78">
        <v>7200</v>
      </c>
      <c r="J713">
        <v>201211</v>
      </c>
      <c r="K713" s="78">
        <v>7200</v>
      </c>
      <c r="L713" s="77">
        <f t="shared" si="76"/>
        <v>-42.630000000000109</v>
      </c>
      <c r="M713" s="78">
        <v>-4616</v>
      </c>
      <c r="N713" s="78">
        <v>-66.509469999999993</v>
      </c>
      <c r="O713" s="78">
        <v>-4008</v>
      </c>
      <c r="P713" s="78">
        <v>-14.355729999999999</v>
      </c>
      <c r="Q713" s="144">
        <v>-5618</v>
      </c>
      <c r="R713" s="78">
        <v>1157</v>
      </c>
      <c r="S713" s="78">
        <v>3073</v>
      </c>
      <c r="T713" s="78">
        <v>-2874</v>
      </c>
      <c r="U713" s="78">
        <v>35375</v>
      </c>
      <c r="V713" s="219">
        <v>8.1243816254416956E-2</v>
      </c>
      <c r="W713" s="78">
        <v>-2775</v>
      </c>
      <c r="X713" s="78">
        <v>-2775</v>
      </c>
      <c r="Y713" s="78">
        <v>-3577</v>
      </c>
      <c r="Z713" s="78">
        <v>-5958</v>
      </c>
      <c r="AA713" s="78">
        <v>104.48</v>
      </c>
      <c r="AB713" s="78">
        <v>84.91</v>
      </c>
      <c r="AC713" s="78">
        <v>20622</v>
      </c>
      <c r="AD713" s="104">
        <v>0.57977000000000001</v>
      </c>
      <c r="AE713" s="78">
        <v>11659</v>
      </c>
      <c r="AF713" s="104">
        <v>0.87326000000000004</v>
      </c>
      <c r="AG713" s="78">
        <v>-112752</v>
      </c>
      <c r="AH713" s="104">
        <v>-1.2503899999999999</v>
      </c>
      <c r="AI713" s="78">
        <v>16866</v>
      </c>
      <c r="AJ713" s="104">
        <v>0.27910000000000001</v>
      </c>
      <c r="AK713" s="78">
        <v>7500</v>
      </c>
      <c r="AL713" s="78">
        <v>7000</v>
      </c>
      <c r="AM713" s="8">
        <v>7200</v>
      </c>
      <c r="AN713" s="78">
        <v>173</v>
      </c>
      <c r="AO713" s="78">
        <v>7700</v>
      </c>
      <c r="AP713" s="78">
        <v>6800</v>
      </c>
      <c r="AQ713" s="78">
        <v>7200</v>
      </c>
      <c r="AR713" s="78">
        <v>301</v>
      </c>
      <c r="AS713" s="78">
        <v>0</v>
      </c>
      <c r="AT713" s="78">
        <v>0</v>
      </c>
      <c r="AU713" s="78">
        <v>0</v>
      </c>
      <c r="AV713" s="78">
        <v>0</v>
      </c>
      <c r="AW713" s="77">
        <v>17.12</v>
      </c>
      <c r="AX713" s="144">
        <f t="shared" si="71"/>
        <v>0.86</v>
      </c>
      <c r="AY713" s="144">
        <f t="shared" si="72"/>
        <v>0.75</v>
      </c>
      <c r="AZ713" s="144">
        <f t="shared" si="73"/>
        <v>0.47</v>
      </c>
      <c r="BA713" s="54">
        <f t="shared" si="74"/>
        <v>18.323280806438625</v>
      </c>
      <c r="BB713" s="54">
        <f t="shared" si="75"/>
        <v>13.880719193561374</v>
      </c>
    </row>
    <row r="714" spans="1:54" x14ac:dyDescent="0.25">
      <c r="A714" s="3">
        <v>41222</v>
      </c>
      <c r="B714" s="77">
        <v>7293.22</v>
      </c>
      <c r="C714" s="77">
        <v>847.83941000000004</v>
      </c>
      <c r="D714" s="77">
        <v>1.2397</v>
      </c>
      <c r="E714" s="77">
        <f t="shared" si="70"/>
        <v>-248.9171</v>
      </c>
      <c r="F714" s="77">
        <v>6.0840999999999994</v>
      </c>
      <c r="G714" s="77">
        <v>12.2843</v>
      </c>
      <c r="H714">
        <v>0</v>
      </c>
      <c r="I714" s="78">
        <v>7285</v>
      </c>
      <c r="J714">
        <v>201211</v>
      </c>
      <c r="K714" s="78">
        <v>7285</v>
      </c>
      <c r="L714" s="77">
        <f t="shared" si="76"/>
        <v>-8.2200000000002547</v>
      </c>
      <c r="M714" s="78">
        <v>-2038</v>
      </c>
      <c r="N714" s="78">
        <v>-29.748239999999999</v>
      </c>
      <c r="O714" s="78">
        <v>-1683</v>
      </c>
      <c r="P714" s="78">
        <v>-6.0664499999999997</v>
      </c>
      <c r="Q714" s="144">
        <v>-2458.75</v>
      </c>
      <c r="R714" s="78">
        <v>1196</v>
      </c>
      <c r="S714" s="78">
        <v>6486</v>
      </c>
      <c r="T714" s="78">
        <v>283</v>
      </c>
      <c r="U714" s="78">
        <v>35510</v>
      </c>
      <c r="V714" s="219">
        <v>-7.969586032103633E-3</v>
      </c>
      <c r="W714" s="78">
        <v>-1299</v>
      </c>
      <c r="X714" s="78">
        <v>-3879</v>
      </c>
      <c r="Y714" s="78">
        <v>-1715</v>
      </c>
      <c r="Z714" s="78">
        <v>-3937</v>
      </c>
      <c r="AA714" s="78">
        <v>105.55</v>
      </c>
      <c r="AB714" s="78">
        <v>88.3</v>
      </c>
      <c r="AC714" s="78">
        <v>29549</v>
      </c>
      <c r="AD714" s="104">
        <v>0.69842000000000004</v>
      </c>
      <c r="AE714" s="78">
        <v>1921</v>
      </c>
      <c r="AF714" s="104">
        <v>1.0927</v>
      </c>
      <c r="AG714" s="78">
        <v>-111090</v>
      </c>
      <c r="AH714" s="104">
        <v>-2.0006200000000001</v>
      </c>
      <c r="AI714" s="78">
        <v>24334</v>
      </c>
      <c r="AJ714" s="104">
        <v>-5.9990000000000002E-2</v>
      </c>
      <c r="AK714" s="78">
        <v>7500</v>
      </c>
      <c r="AL714" s="78">
        <v>7000</v>
      </c>
      <c r="AM714" s="8">
        <v>7300</v>
      </c>
      <c r="AN714" s="78">
        <v>158</v>
      </c>
      <c r="AO714" s="78">
        <v>7700</v>
      </c>
      <c r="AP714" s="78">
        <v>6800</v>
      </c>
      <c r="AQ714" s="78">
        <v>7300</v>
      </c>
      <c r="AR714" s="78">
        <v>291</v>
      </c>
      <c r="AS714" s="78">
        <v>0</v>
      </c>
      <c r="AT714" s="78">
        <v>0</v>
      </c>
      <c r="AU714" s="78">
        <v>0</v>
      </c>
      <c r="AV714" s="78">
        <v>0</v>
      </c>
      <c r="AW714" s="77">
        <v>16.47</v>
      </c>
      <c r="AX714" s="144">
        <f t="shared" si="71"/>
        <v>0.65</v>
      </c>
      <c r="AY714" s="144">
        <f t="shared" si="72"/>
        <v>0.59</v>
      </c>
      <c r="AZ714" s="144">
        <f t="shared" si="73"/>
        <v>0.28999999999999998</v>
      </c>
      <c r="BA714" s="54">
        <f t="shared" si="74"/>
        <v>18.357261995026217</v>
      </c>
      <c r="BB714" s="54">
        <f t="shared" si="75"/>
        <v>13.952738004973787</v>
      </c>
    </row>
    <row r="715" spans="1:54" x14ac:dyDescent="0.25">
      <c r="A715" s="3">
        <v>41225</v>
      </c>
      <c r="B715" s="77">
        <v>7267.75</v>
      </c>
      <c r="C715" s="77">
        <v>603.61204999999995</v>
      </c>
      <c r="D715" s="77">
        <v>26.081100000000003</v>
      </c>
      <c r="E715" s="77">
        <f t="shared" si="70"/>
        <v>-190.65439999999995</v>
      </c>
      <c r="F715" s="77">
        <v>-6.0390999999999995</v>
      </c>
      <c r="G715" s="77">
        <v>-7.3321000000000005</v>
      </c>
      <c r="H715">
        <v>0</v>
      </c>
      <c r="I715" s="78">
        <v>7241</v>
      </c>
      <c r="J715">
        <v>201211</v>
      </c>
      <c r="K715" s="78">
        <v>7241</v>
      </c>
      <c r="L715" s="77">
        <f t="shared" si="76"/>
        <v>-26.75</v>
      </c>
      <c r="M715" s="78">
        <v>-5139</v>
      </c>
      <c r="N715" s="78">
        <v>-74.462770000000006</v>
      </c>
      <c r="O715" s="78">
        <v>-4998</v>
      </c>
      <c r="P715" s="78">
        <v>-18.018350000000002</v>
      </c>
      <c r="Q715" s="144">
        <v>-6388.5</v>
      </c>
      <c r="R715" s="78">
        <v>1221</v>
      </c>
      <c r="S715" s="78">
        <v>5013</v>
      </c>
      <c r="T715" s="78">
        <v>-3557</v>
      </c>
      <c r="U715" s="78">
        <v>36894</v>
      </c>
      <c r="V715" s="219">
        <v>9.641134059738711E-2</v>
      </c>
      <c r="W715" s="78">
        <v>-2051</v>
      </c>
      <c r="X715" s="78">
        <v>-2051</v>
      </c>
      <c r="Y715" s="78">
        <v>-3643</v>
      </c>
      <c r="Z715" s="78">
        <v>-8009</v>
      </c>
      <c r="AA715" s="78">
        <v>92.28</v>
      </c>
      <c r="AB715" s="78">
        <v>88.14</v>
      </c>
      <c r="AC715" s="78">
        <v>32733</v>
      </c>
      <c r="AD715" s="104">
        <v>0.7107</v>
      </c>
      <c r="AE715" s="78">
        <v>8128</v>
      </c>
      <c r="AF715" s="104">
        <v>1.10053</v>
      </c>
      <c r="AG715" s="78">
        <v>-114939</v>
      </c>
      <c r="AH715" s="104">
        <v>-1.5674300000000001</v>
      </c>
      <c r="AI715" s="78">
        <v>23321</v>
      </c>
      <c r="AJ715" s="104">
        <v>0.18049999999999999</v>
      </c>
      <c r="AK715" s="78">
        <v>7500</v>
      </c>
      <c r="AL715" s="78">
        <v>7000</v>
      </c>
      <c r="AM715" s="8">
        <v>7200</v>
      </c>
      <c r="AN715" s="78">
        <v>154</v>
      </c>
      <c r="AO715" s="78">
        <v>7500</v>
      </c>
      <c r="AP715" s="78">
        <v>6800</v>
      </c>
      <c r="AQ715" s="78">
        <v>7200</v>
      </c>
      <c r="AR715" s="78">
        <v>291</v>
      </c>
      <c r="AS715" s="78">
        <v>0</v>
      </c>
      <c r="AT715" s="78">
        <v>0</v>
      </c>
      <c r="AU715" s="78">
        <v>0</v>
      </c>
      <c r="AV715" s="78">
        <v>0</v>
      </c>
      <c r="AW715" s="77">
        <v>17.18</v>
      </c>
      <c r="AX715" s="144">
        <f t="shared" si="71"/>
        <v>0.86</v>
      </c>
      <c r="AY715" s="144">
        <f t="shared" si="72"/>
        <v>0.79</v>
      </c>
      <c r="AZ715" s="144">
        <f t="shared" si="73"/>
        <v>0.49</v>
      </c>
      <c r="BA715" s="54">
        <f t="shared" si="74"/>
        <v>18.442638791900599</v>
      </c>
      <c r="BB715" s="54">
        <f t="shared" si="75"/>
        <v>14.083361208099404</v>
      </c>
    </row>
    <row r="716" spans="1:54" x14ac:dyDescent="0.25">
      <c r="A716" s="3">
        <v>41226</v>
      </c>
      <c r="B716" s="77">
        <v>7136.05</v>
      </c>
      <c r="C716" s="77">
        <v>746.84609999999998</v>
      </c>
      <c r="D716" s="77">
        <v>-90.863299999999995</v>
      </c>
      <c r="E716" s="77">
        <f t="shared" si="70"/>
        <v>-253.58040000000005</v>
      </c>
      <c r="F716" s="77">
        <v>1.7568999999999999</v>
      </c>
      <c r="G716" s="77">
        <v>-15.276199999999999</v>
      </c>
      <c r="H716">
        <v>0</v>
      </c>
      <c r="I716" s="78">
        <v>7096</v>
      </c>
      <c r="J716">
        <v>201211</v>
      </c>
      <c r="K716" s="78">
        <v>7096</v>
      </c>
      <c r="L716" s="77">
        <f t="shared" si="76"/>
        <v>-40.050000000000182</v>
      </c>
      <c r="M716" s="78">
        <v>-9282</v>
      </c>
      <c r="N716" s="78">
        <v>-131.67308</v>
      </c>
      <c r="O716" s="78">
        <v>-7502</v>
      </c>
      <c r="P716" s="78">
        <v>-26.497630000000001</v>
      </c>
      <c r="Q716" s="144">
        <v>-11157.5</v>
      </c>
      <c r="R716" s="78">
        <v>894</v>
      </c>
      <c r="S716" s="78">
        <v>4760</v>
      </c>
      <c r="T716" s="78">
        <v>-6242</v>
      </c>
      <c r="U716" s="78">
        <v>42362</v>
      </c>
      <c r="V716" s="219">
        <v>0.14734903923327511</v>
      </c>
      <c r="W716" s="78">
        <v>-3782</v>
      </c>
      <c r="X716" s="78">
        <v>-6161</v>
      </c>
      <c r="Y716" s="78">
        <v>-5170</v>
      </c>
      <c r="Z716" s="78">
        <v>-8919</v>
      </c>
      <c r="AA716" s="78">
        <v>106.41</v>
      </c>
      <c r="AB716" s="78">
        <v>81.900000000000006</v>
      </c>
      <c r="AC716" s="78">
        <v>35617</v>
      </c>
      <c r="AD716" s="104">
        <v>0.81416999999999995</v>
      </c>
      <c r="AE716" s="78">
        <v>5296</v>
      </c>
      <c r="AF716" s="104">
        <v>0.15151000000000001</v>
      </c>
      <c r="AG716" s="78">
        <v>-149094</v>
      </c>
      <c r="AH716" s="104">
        <v>-0.53717999999999999</v>
      </c>
      <c r="AI716" s="78">
        <v>26674</v>
      </c>
      <c r="AJ716" s="104">
        <v>1.4194100000000001</v>
      </c>
      <c r="AK716" s="78">
        <v>7300</v>
      </c>
      <c r="AL716" s="78">
        <v>7000</v>
      </c>
      <c r="AM716" s="8">
        <v>7100</v>
      </c>
      <c r="AN716" s="78">
        <v>145</v>
      </c>
      <c r="AO716" s="78">
        <v>7500</v>
      </c>
      <c r="AP716" s="78">
        <v>6800</v>
      </c>
      <c r="AQ716" s="78">
        <v>7100</v>
      </c>
      <c r="AR716" s="78">
        <v>282</v>
      </c>
      <c r="AS716" s="78">
        <v>0</v>
      </c>
      <c r="AT716" s="78">
        <v>0</v>
      </c>
      <c r="AU716" s="78">
        <v>0</v>
      </c>
      <c r="AV716" s="78">
        <v>0</v>
      </c>
      <c r="AW716" s="77">
        <v>17.760000000000002</v>
      </c>
      <c r="AX716" s="144">
        <f t="shared" si="71"/>
        <v>1</v>
      </c>
      <c r="AY716" s="144">
        <f t="shared" si="72"/>
        <v>0.95</v>
      </c>
      <c r="AZ716" s="144">
        <f t="shared" si="73"/>
        <v>0.73</v>
      </c>
      <c r="BA716" s="54">
        <f t="shared" si="74"/>
        <v>18.558207564946127</v>
      </c>
      <c r="BB716" s="54">
        <f t="shared" si="75"/>
        <v>14.277792435053872</v>
      </c>
    </row>
    <row r="717" spans="1:54" x14ac:dyDescent="0.25">
      <c r="A717" s="3">
        <v>41227</v>
      </c>
      <c r="B717" s="77">
        <v>7159.75</v>
      </c>
      <c r="C717" s="77">
        <v>614.16762000000006</v>
      </c>
      <c r="D717" s="77">
        <v>-17.250699999999998</v>
      </c>
      <c r="E717" s="77">
        <f t="shared" si="70"/>
        <v>-232.5</v>
      </c>
      <c r="F717" s="77">
        <v>-1.7211000000000001</v>
      </c>
      <c r="G717" s="77">
        <v>-3.6979000000000002</v>
      </c>
      <c r="H717">
        <v>0</v>
      </c>
      <c r="I717" s="78">
        <v>7128</v>
      </c>
      <c r="J717">
        <v>201211</v>
      </c>
      <c r="K717" s="78">
        <v>7128</v>
      </c>
      <c r="L717" s="77">
        <f t="shared" si="76"/>
        <v>-31.75</v>
      </c>
      <c r="M717" s="78">
        <v>-2528</v>
      </c>
      <c r="N717" s="78">
        <v>-36.061369999999997</v>
      </c>
      <c r="O717" s="78">
        <v>-4883</v>
      </c>
      <c r="P717" s="78">
        <v>-17.30556</v>
      </c>
      <c r="Q717" s="144">
        <v>-3748.75</v>
      </c>
      <c r="R717" s="78">
        <v>829</v>
      </c>
      <c r="S717" s="78">
        <v>1764</v>
      </c>
      <c r="T717" s="78">
        <v>-2618</v>
      </c>
      <c r="U717" s="78">
        <v>40891</v>
      </c>
      <c r="V717" s="219">
        <v>6.4023868332884981E-2</v>
      </c>
      <c r="W717" s="78">
        <v>-2273</v>
      </c>
      <c r="X717" s="78">
        <v>-2273</v>
      </c>
      <c r="Y717" s="78">
        <v>-3158</v>
      </c>
      <c r="Z717" s="78">
        <v>-6435</v>
      </c>
      <c r="AA717" s="78">
        <v>95.77</v>
      </c>
      <c r="AB717" s="78">
        <v>82</v>
      </c>
      <c r="AC717" s="78">
        <v>46532</v>
      </c>
      <c r="AD717" s="104">
        <v>0.93918000000000001</v>
      </c>
      <c r="AE717" s="78">
        <v>-1572</v>
      </c>
      <c r="AF717" s="104">
        <v>0.17907999999999999</v>
      </c>
      <c r="AG717" s="78">
        <v>-147339</v>
      </c>
      <c r="AH717" s="104">
        <v>-0.45609</v>
      </c>
      <c r="AI717" s="78">
        <v>14884</v>
      </c>
      <c r="AJ717" s="104">
        <v>0.56644000000000005</v>
      </c>
      <c r="AK717" s="78">
        <v>7300</v>
      </c>
      <c r="AL717" s="78">
        <v>7000</v>
      </c>
      <c r="AM717" s="8">
        <v>7150</v>
      </c>
      <c r="AN717" s="78">
        <v>124</v>
      </c>
      <c r="AO717" s="78">
        <v>7500</v>
      </c>
      <c r="AP717" s="78">
        <v>6800</v>
      </c>
      <c r="AQ717" s="78">
        <v>7100</v>
      </c>
      <c r="AR717" s="78">
        <v>275</v>
      </c>
      <c r="AS717" s="78">
        <v>0</v>
      </c>
      <c r="AT717" s="78">
        <v>0</v>
      </c>
      <c r="AU717" s="78">
        <v>0</v>
      </c>
      <c r="AV717" s="78">
        <v>0</v>
      </c>
      <c r="AW717" s="77">
        <v>17.559999999999999</v>
      </c>
      <c r="AX717" s="144">
        <f t="shared" si="71"/>
        <v>0.89</v>
      </c>
      <c r="AY717" s="144">
        <f t="shared" si="72"/>
        <v>0.89</v>
      </c>
      <c r="AZ717" s="144">
        <f t="shared" si="73"/>
        <v>0.64</v>
      </c>
      <c r="BA717" s="54">
        <f t="shared" si="74"/>
        <v>18.659836558820398</v>
      </c>
      <c r="BB717" s="54">
        <f t="shared" si="75"/>
        <v>14.404163441179602</v>
      </c>
    </row>
    <row r="718" spans="1:54" x14ac:dyDescent="0.25">
      <c r="A718" s="3">
        <v>41228</v>
      </c>
      <c r="B718" s="77">
        <v>7143.84</v>
      </c>
      <c r="C718" s="77">
        <v>583.84528999999998</v>
      </c>
      <c r="D718" s="77">
        <v>-16.053100000000001</v>
      </c>
      <c r="E718" s="77">
        <f t="shared" si="70"/>
        <v>-240.89700000000002</v>
      </c>
      <c r="F718" s="77">
        <v>2.9739</v>
      </c>
      <c r="G718" s="77">
        <v>1.5500999999999998</v>
      </c>
      <c r="H718">
        <v>0</v>
      </c>
      <c r="I718" s="78">
        <v>7121</v>
      </c>
      <c r="J718">
        <v>201211</v>
      </c>
      <c r="K718" s="78">
        <v>7121</v>
      </c>
      <c r="L718" s="77">
        <f t="shared" si="76"/>
        <v>-22.840000000000146</v>
      </c>
      <c r="M718" s="78">
        <v>-1768</v>
      </c>
      <c r="N718" s="78">
        <v>-25.153269999999999</v>
      </c>
      <c r="O718" s="78">
        <v>-4781</v>
      </c>
      <c r="P718" s="78">
        <v>-16.908729999999998</v>
      </c>
      <c r="Q718" s="144">
        <v>-2963.25</v>
      </c>
      <c r="R718" s="78">
        <v>460</v>
      </c>
      <c r="S718" s="78">
        <v>1765</v>
      </c>
      <c r="T718" s="78">
        <v>-3358</v>
      </c>
      <c r="U718" s="78">
        <v>40918</v>
      </c>
      <c r="V718" s="219">
        <v>8.2066572168727703E-2</v>
      </c>
      <c r="W718" s="78">
        <v>-4030</v>
      </c>
      <c r="X718" s="78">
        <v>-6278</v>
      </c>
      <c r="Y718" s="78">
        <v>-4699</v>
      </c>
      <c r="Z718" s="78">
        <v>-5558</v>
      </c>
      <c r="AA718" s="78">
        <v>98.04</v>
      </c>
      <c r="AB718" s="78">
        <v>80.17</v>
      </c>
      <c r="AC718" s="78">
        <v>50150</v>
      </c>
      <c r="AD718" s="104">
        <v>0.87785000000000002</v>
      </c>
      <c r="AE718" s="78">
        <v>5164</v>
      </c>
      <c r="AF718" s="104">
        <v>0.32872000000000001</v>
      </c>
      <c r="AG718" s="78">
        <v>-153901</v>
      </c>
      <c r="AH718" s="104">
        <v>-0.60663</v>
      </c>
      <c r="AI718" s="78">
        <v>17813</v>
      </c>
      <c r="AJ718" s="104">
        <v>0.64541000000000004</v>
      </c>
      <c r="AK718" s="78">
        <v>7300</v>
      </c>
      <c r="AL718" s="78">
        <v>7000</v>
      </c>
      <c r="AM718" s="8">
        <v>7100</v>
      </c>
      <c r="AN718" s="78">
        <v>115.5</v>
      </c>
      <c r="AO718" s="78">
        <v>7500</v>
      </c>
      <c r="AP718" s="78">
        <v>6800</v>
      </c>
      <c r="AQ718" s="78">
        <v>7100</v>
      </c>
      <c r="AR718" s="78">
        <v>269</v>
      </c>
      <c r="AS718" s="78">
        <v>0</v>
      </c>
      <c r="AT718" s="78">
        <v>0</v>
      </c>
      <c r="AU718" s="78">
        <v>0</v>
      </c>
      <c r="AV718" s="78">
        <v>0</v>
      </c>
      <c r="AW718" s="77">
        <v>17.22</v>
      </c>
      <c r="AX718" s="144">
        <f t="shared" si="71"/>
        <v>0.79</v>
      </c>
      <c r="AY718" s="144">
        <f t="shared" si="72"/>
        <v>0.81</v>
      </c>
      <c r="AZ718" s="144">
        <f t="shared" si="73"/>
        <v>0.5</v>
      </c>
      <c r="BA718" s="54">
        <f t="shared" si="74"/>
        <v>18.606190196236884</v>
      </c>
      <c r="BB718" s="54">
        <f t="shared" si="75"/>
        <v>14.718809803763119</v>
      </c>
    </row>
    <row r="719" spans="1:54" x14ac:dyDescent="0.25">
      <c r="A719" s="3">
        <v>41229</v>
      </c>
      <c r="B719" s="77">
        <v>7130.07</v>
      </c>
      <c r="C719" s="77">
        <v>680.91072999999994</v>
      </c>
      <c r="D719" s="77">
        <v>-29.313299999999998</v>
      </c>
      <c r="E719" s="77">
        <f t="shared" si="70"/>
        <v>-219.21539999999999</v>
      </c>
      <c r="F719" s="77">
        <v>-0.91930000000000012</v>
      </c>
      <c r="G719" s="77">
        <v>-1.6887999999999999</v>
      </c>
      <c r="H719">
        <v>0</v>
      </c>
      <c r="I719" s="78">
        <v>7107</v>
      </c>
      <c r="J719">
        <v>201211</v>
      </c>
      <c r="K719" s="78">
        <v>7107</v>
      </c>
      <c r="L719" s="77">
        <f t="shared" si="76"/>
        <v>-23.069999999999709</v>
      </c>
      <c r="M719" s="78">
        <v>-4488</v>
      </c>
      <c r="N719" s="78">
        <v>-63.729489999999998</v>
      </c>
      <c r="O719" s="78">
        <v>-6053</v>
      </c>
      <c r="P719" s="78">
        <v>-21.386420000000001</v>
      </c>
      <c r="Q719" s="144">
        <v>-6001.25</v>
      </c>
      <c r="R719" s="78">
        <v>340</v>
      </c>
      <c r="S719" s="78">
        <v>2266</v>
      </c>
      <c r="T719" s="78">
        <v>-3809</v>
      </c>
      <c r="U719" s="78">
        <v>41861</v>
      </c>
      <c r="V719" s="219">
        <v>9.0991615107140295E-2</v>
      </c>
      <c r="W719" s="78">
        <v>-4242</v>
      </c>
      <c r="X719" s="78">
        <v>-6420</v>
      </c>
      <c r="Y719" s="78">
        <v>-3612</v>
      </c>
      <c r="Z719" s="78">
        <v>-7646</v>
      </c>
      <c r="AA719" s="78">
        <v>87.41</v>
      </c>
      <c r="AB719" s="78">
        <v>80.52</v>
      </c>
      <c r="AC719" s="78">
        <v>61885</v>
      </c>
      <c r="AD719" s="104">
        <v>0.78693999999999997</v>
      </c>
      <c r="AE719" s="78">
        <v>10372</v>
      </c>
      <c r="AF719" s="104">
        <v>0.35782000000000003</v>
      </c>
      <c r="AG719" s="78">
        <v>-161236</v>
      </c>
      <c r="AH719" s="104">
        <v>-0.50749</v>
      </c>
      <c r="AI719" s="78">
        <v>24817</v>
      </c>
      <c r="AJ719" s="104">
        <v>0.86206000000000005</v>
      </c>
      <c r="AK719" s="78">
        <v>7300</v>
      </c>
      <c r="AL719" s="78">
        <v>7000</v>
      </c>
      <c r="AM719" s="8">
        <v>7100</v>
      </c>
      <c r="AN719" s="78">
        <v>100.5</v>
      </c>
      <c r="AO719" s="78">
        <v>7500</v>
      </c>
      <c r="AP719" s="78">
        <v>6800</v>
      </c>
      <c r="AQ719" s="78">
        <v>7100</v>
      </c>
      <c r="AR719" s="78">
        <v>272</v>
      </c>
      <c r="AS719" s="78">
        <v>0</v>
      </c>
      <c r="AT719" s="78">
        <v>0</v>
      </c>
      <c r="AU719" s="78">
        <v>0</v>
      </c>
      <c r="AV719" s="78">
        <v>0</v>
      </c>
      <c r="AW719" s="77">
        <v>17.88</v>
      </c>
      <c r="AX719" s="144">
        <f t="shared" si="71"/>
        <v>1</v>
      </c>
      <c r="AY719" s="144">
        <f t="shared" si="72"/>
        <v>1</v>
      </c>
      <c r="AZ719" s="144">
        <f t="shared" si="73"/>
        <v>0.78</v>
      </c>
      <c r="BA719" s="54">
        <f t="shared" si="74"/>
        <v>18.588268496138262</v>
      </c>
      <c r="BB719" s="54">
        <f t="shared" si="75"/>
        <v>15.061731503861738</v>
      </c>
    </row>
    <row r="720" spans="1:54" x14ac:dyDescent="0.25">
      <c r="A720" s="3">
        <v>41232</v>
      </c>
      <c r="B720" s="77">
        <v>7129.04</v>
      </c>
      <c r="C720" s="77">
        <v>549.08843000000002</v>
      </c>
      <c r="D720" s="77">
        <v>9.4032</v>
      </c>
      <c r="E720" s="77">
        <f t="shared" si="70"/>
        <v>-167.01309999999998</v>
      </c>
      <c r="F720" s="77">
        <v>-3.9188999999999998</v>
      </c>
      <c r="G720" s="77">
        <v>-3.2014999999999998</v>
      </c>
      <c r="H720">
        <v>0</v>
      </c>
      <c r="I720" s="78">
        <v>7123</v>
      </c>
      <c r="J720">
        <v>201211</v>
      </c>
      <c r="K720" s="78">
        <v>7123</v>
      </c>
      <c r="L720" s="77">
        <f t="shared" si="76"/>
        <v>-6.0399999999999636</v>
      </c>
      <c r="M720" s="78">
        <v>-5651</v>
      </c>
      <c r="N720" s="78">
        <v>-80.332930000000005</v>
      </c>
      <c r="O720" s="78">
        <v>-7078</v>
      </c>
      <c r="P720" s="78">
        <v>-25.06812</v>
      </c>
      <c r="Q720" s="144">
        <v>-7420.5</v>
      </c>
      <c r="R720" s="78">
        <v>219</v>
      </c>
      <c r="S720" s="78">
        <v>2719</v>
      </c>
      <c r="T720" s="78">
        <v>-3826</v>
      </c>
      <c r="U720" s="78">
        <v>39743</v>
      </c>
      <c r="V720" s="219">
        <v>9.6268525274891173E-2</v>
      </c>
      <c r="W720" s="78">
        <v>-2061</v>
      </c>
      <c r="X720" s="78">
        <v>-4701</v>
      </c>
      <c r="Y720" s="78">
        <v>-2343</v>
      </c>
      <c r="Z720" s="78">
        <v>-6292</v>
      </c>
      <c r="AA720" s="78">
        <v>105.5</v>
      </c>
      <c r="AB720" s="78">
        <v>79.819999999999993</v>
      </c>
      <c r="AC720" s="78">
        <v>66262</v>
      </c>
      <c r="AD720" s="104">
        <v>0.78581999999999996</v>
      </c>
      <c r="AE720" s="78">
        <v>12473</v>
      </c>
      <c r="AF720" s="104">
        <v>0.66200999999999999</v>
      </c>
      <c r="AG720" s="78">
        <v>-165756</v>
      </c>
      <c r="AH720" s="104">
        <v>-0.43391000000000002</v>
      </c>
      <c r="AI720" s="78">
        <v>19140</v>
      </c>
      <c r="AJ720" s="104">
        <v>0.46189999999999998</v>
      </c>
      <c r="AK720" s="78">
        <v>7300</v>
      </c>
      <c r="AL720" s="78">
        <v>7000</v>
      </c>
      <c r="AM720" s="8">
        <v>7100</v>
      </c>
      <c r="AN720" s="78">
        <v>76.5</v>
      </c>
      <c r="AO720" s="78">
        <v>7500</v>
      </c>
      <c r="AP720" s="78">
        <v>6800</v>
      </c>
      <c r="AQ720" s="78">
        <v>7100</v>
      </c>
      <c r="AR720" s="78">
        <v>258</v>
      </c>
      <c r="AS720" s="78">
        <v>0</v>
      </c>
      <c r="AT720" s="78">
        <v>0</v>
      </c>
      <c r="AU720" s="78">
        <v>0</v>
      </c>
      <c r="AV720" s="78">
        <v>0</v>
      </c>
      <c r="AW720" s="77">
        <v>16.95</v>
      </c>
      <c r="AX720" s="144">
        <f t="shared" si="71"/>
        <v>0.57999999999999996</v>
      </c>
      <c r="AY720" s="144">
        <f t="shared" si="72"/>
        <v>0.71</v>
      </c>
      <c r="AZ720" s="144">
        <f t="shared" si="73"/>
        <v>0.43</v>
      </c>
      <c r="BA720" s="54">
        <f t="shared" si="74"/>
        <v>18.46236841543104</v>
      </c>
      <c r="BB720" s="54">
        <f t="shared" si="75"/>
        <v>15.382631584568959</v>
      </c>
    </row>
    <row r="721" spans="1:54" x14ac:dyDescent="0.25">
      <c r="A721" s="3">
        <v>41233</v>
      </c>
      <c r="B721" s="77">
        <v>7145.77</v>
      </c>
      <c r="C721" s="77">
        <v>515.86380999999994</v>
      </c>
      <c r="D721" s="77">
        <v>14.5632</v>
      </c>
      <c r="E721" s="77">
        <f t="shared" si="70"/>
        <v>-128.68510000000001</v>
      </c>
      <c r="F721" s="77">
        <v>-1.2856999999999998</v>
      </c>
      <c r="G721" s="77">
        <v>-8.5276999999999994</v>
      </c>
      <c r="H721">
        <v>0</v>
      </c>
      <c r="I721" s="78">
        <v>7160</v>
      </c>
      <c r="J721">
        <v>201211</v>
      </c>
      <c r="K721" s="78">
        <v>7160</v>
      </c>
      <c r="L721" s="77">
        <f t="shared" si="76"/>
        <v>14.229999999999563</v>
      </c>
      <c r="M721" s="78">
        <v>-5036</v>
      </c>
      <c r="N721" s="78">
        <v>-71.835120000000003</v>
      </c>
      <c r="O721" s="78">
        <v>-6906</v>
      </c>
      <c r="P721" s="78">
        <v>-24.554839999999999</v>
      </c>
      <c r="Q721" s="144">
        <v>-6762.5</v>
      </c>
      <c r="R721" s="78">
        <v>245</v>
      </c>
      <c r="S721" s="78">
        <v>1987</v>
      </c>
      <c r="T721" s="78">
        <v>-2190</v>
      </c>
      <c r="U721" s="78">
        <v>39893</v>
      </c>
      <c r="V721" s="219">
        <v>5.4896849071265637E-2</v>
      </c>
      <c r="W721" s="78">
        <v>-478</v>
      </c>
      <c r="X721" s="78">
        <v>-4371</v>
      </c>
      <c r="Y721" s="78">
        <v>-1477</v>
      </c>
      <c r="Z721" s="78">
        <v>-6363</v>
      </c>
      <c r="AA721" s="78">
        <v>94.4</v>
      </c>
      <c r="AB721" s="78">
        <v>81.900000000000006</v>
      </c>
      <c r="AC721" s="78">
        <v>57572</v>
      </c>
      <c r="AD721" s="104">
        <v>0.61267000000000005</v>
      </c>
      <c r="AE721" s="78">
        <v>12305</v>
      </c>
      <c r="AF721" s="104">
        <v>0.89268999999999998</v>
      </c>
      <c r="AG721" s="78">
        <v>-150956</v>
      </c>
      <c r="AH721" s="104">
        <v>-0.18164</v>
      </c>
      <c r="AI721" s="78">
        <v>9913</v>
      </c>
      <c r="AJ721" s="104">
        <v>-5.4390000000000001E-2</v>
      </c>
      <c r="AK721" s="78">
        <v>7300</v>
      </c>
      <c r="AL721" s="78">
        <v>7000</v>
      </c>
      <c r="AM721" s="8">
        <v>7150</v>
      </c>
      <c r="AN721" s="78">
        <v>47</v>
      </c>
      <c r="AO721" s="78">
        <v>7500</v>
      </c>
      <c r="AP721" s="78">
        <v>6800</v>
      </c>
      <c r="AQ721" s="78">
        <v>7100</v>
      </c>
      <c r="AR721" s="78">
        <v>247</v>
      </c>
      <c r="AS721" s="78">
        <v>0</v>
      </c>
      <c r="AT721" s="78">
        <v>0</v>
      </c>
      <c r="AU721" s="78">
        <v>0</v>
      </c>
      <c r="AV721" s="78">
        <v>0</v>
      </c>
      <c r="AW721" s="77">
        <v>16.760000000000002</v>
      </c>
      <c r="AX721" s="144">
        <f t="shared" si="71"/>
        <v>0.55000000000000004</v>
      </c>
      <c r="AY721" s="144">
        <f t="shared" si="72"/>
        <v>0.67</v>
      </c>
      <c r="AZ721" s="144">
        <f t="shared" si="73"/>
        <v>0.37</v>
      </c>
      <c r="BA721" s="54">
        <f t="shared" si="74"/>
        <v>18.289432692120087</v>
      </c>
      <c r="BB721" s="54">
        <f t="shared" si="75"/>
        <v>15.72156730787991</v>
      </c>
    </row>
    <row r="722" spans="1:54" x14ac:dyDescent="0.25">
      <c r="A722" s="3">
        <v>41234</v>
      </c>
      <c r="B722" s="77">
        <v>7088.49</v>
      </c>
      <c r="C722" s="77">
        <v>561.52561000000003</v>
      </c>
      <c r="D722" s="77">
        <v>-49.186099999999996</v>
      </c>
      <c r="E722" s="77">
        <f t="shared" si="70"/>
        <v>-142.4821</v>
      </c>
      <c r="F722" s="77">
        <v>0.68590000000000007</v>
      </c>
      <c r="G722" s="77">
        <v>-7.6200000000000004E-2</v>
      </c>
      <c r="H722" t="s">
        <v>1640</v>
      </c>
      <c r="I722" s="78">
        <v>7084</v>
      </c>
      <c r="J722">
        <v>201212</v>
      </c>
      <c r="K722" s="78">
        <v>7046</v>
      </c>
      <c r="L722" s="77">
        <f t="shared" si="76"/>
        <v>-42.489999999999782</v>
      </c>
      <c r="M722" s="78">
        <v>-1240</v>
      </c>
      <c r="N722" s="78">
        <v>-17.329660000000001</v>
      </c>
      <c r="O722" s="78">
        <v>-6178</v>
      </c>
      <c r="P722" s="78">
        <v>-21.653220000000001</v>
      </c>
      <c r="Q722" s="144">
        <v>-2784.5</v>
      </c>
      <c r="R722" s="78">
        <v>62</v>
      </c>
      <c r="S722" s="78">
        <v>-547</v>
      </c>
      <c r="T722" s="78">
        <v>-6451</v>
      </c>
      <c r="U722" s="78">
        <v>30738</v>
      </c>
      <c r="V722" s="219">
        <v>0.209870518576355</v>
      </c>
      <c r="W722" s="78">
        <v>-4285</v>
      </c>
      <c r="X722" s="78">
        <v>-4285</v>
      </c>
      <c r="Y722" s="78">
        <v>-5819</v>
      </c>
      <c r="Z722" s="78">
        <v>-6441</v>
      </c>
      <c r="AA722" s="78">
        <v>114.62</v>
      </c>
      <c r="AB722" s="78">
        <v>77.62</v>
      </c>
      <c r="AC722" s="78">
        <v>47091</v>
      </c>
      <c r="AD722" s="104">
        <v>0.52673000000000003</v>
      </c>
      <c r="AE722" s="78">
        <v>-9328</v>
      </c>
      <c r="AF722" s="104">
        <v>0.40323999999999999</v>
      </c>
      <c r="AG722" s="78">
        <v>-35907</v>
      </c>
      <c r="AH722" s="104">
        <v>-0.29766999999999999</v>
      </c>
      <c r="AI722" s="78">
        <v>15953</v>
      </c>
      <c r="AJ722" s="104">
        <v>9.7269999999999995E-2</v>
      </c>
      <c r="AK722" s="78">
        <v>7500</v>
      </c>
      <c r="AL722" s="78">
        <v>6800</v>
      </c>
      <c r="AM722" s="8">
        <v>7000</v>
      </c>
      <c r="AN722" s="78">
        <v>251</v>
      </c>
      <c r="AO722" s="78">
        <v>8800</v>
      </c>
      <c r="AP722" s="78">
        <v>5400</v>
      </c>
      <c r="AQ722" s="78">
        <v>7000</v>
      </c>
      <c r="AR722" s="78">
        <v>503</v>
      </c>
      <c r="AS722" s="78">
        <v>0</v>
      </c>
      <c r="AT722" s="78">
        <v>0</v>
      </c>
      <c r="AU722" s="78">
        <v>0</v>
      </c>
      <c r="AV722" s="78">
        <v>0</v>
      </c>
      <c r="AW722" s="77">
        <v>17.010000000000002</v>
      </c>
      <c r="AX722" s="144">
        <f t="shared" si="71"/>
        <v>0.62</v>
      </c>
      <c r="AY722" s="144">
        <f t="shared" si="72"/>
        <v>0.75</v>
      </c>
      <c r="AZ722" s="144">
        <f t="shared" si="73"/>
        <v>0.47</v>
      </c>
      <c r="BA722" s="54">
        <f t="shared" si="74"/>
        <v>18.11259439985319</v>
      </c>
      <c r="BB722" s="54">
        <f t="shared" si="75"/>
        <v>16.063405600146805</v>
      </c>
    </row>
    <row r="723" spans="1:54" x14ac:dyDescent="0.25">
      <c r="A723" s="3">
        <v>41235</v>
      </c>
      <c r="B723" s="77">
        <v>7105.76</v>
      </c>
      <c r="C723" s="77">
        <v>468.23070000000001</v>
      </c>
      <c r="D723" s="77">
        <v>15.703199999999999</v>
      </c>
      <c r="E723" s="77">
        <f t="shared" si="70"/>
        <v>-95.161500000000004</v>
      </c>
      <c r="F723" s="77">
        <v>-12.667400000000001</v>
      </c>
      <c r="G723" s="77">
        <v>1.1449</v>
      </c>
      <c r="H723">
        <v>0</v>
      </c>
      <c r="I723" s="78">
        <v>7089</v>
      </c>
      <c r="J723">
        <v>201212</v>
      </c>
      <c r="K723" s="78">
        <v>7089</v>
      </c>
      <c r="L723" s="77">
        <f t="shared" si="76"/>
        <v>-16.760000000000218</v>
      </c>
      <c r="M723" s="78">
        <v>2385</v>
      </c>
      <c r="N723" s="78">
        <v>33.93909</v>
      </c>
      <c r="O723" s="78">
        <v>-5201</v>
      </c>
      <c r="P723" s="78">
        <v>-18.313140000000001</v>
      </c>
      <c r="Q723" s="144">
        <v>1084.75</v>
      </c>
      <c r="R723" s="78">
        <v>-51</v>
      </c>
      <c r="S723" s="78">
        <v>-1755</v>
      </c>
      <c r="T723" s="78">
        <v>-5386</v>
      </c>
      <c r="U723" s="78">
        <v>29849</v>
      </c>
      <c r="V723" s="219">
        <v>0.18044155583101612</v>
      </c>
      <c r="W723" s="78">
        <v>-4064</v>
      </c>
      <c r="X723" s="78">
        <v>-4064</v>
      </c>
      <c r="Y723" s="78">
        <v>-5598</v>
      </c>
      <c r="Z723" s="78">
        <v>-4197</v>
      </c>
      <c r="AA723" s="78">
        <v>101.08</v>
      </c>
      <c r="AB723" s="78">
        <v>104.73</v>
      </c>
      <c r="AC723" s="78">
        <v>55933</v>
      </c>
      <c r="AD723" s="104">
        <v>0.59421999999999997</v>
      </c>
      <c r="AE723" s="78">
        <v>-12999</v>
      </c>
      <c r="AF723" s="104">
        <v>0.58655000000000002</v>
      </c>
      <c r="AG723" s="78">
        <v>-33542</v>
      </c>
      <c r="AH723" s="104">
        <v>-0.33239000000000002</v>
      </c>
      <c r="AI723" s="78">
        <v>20837</v>
      </c>
      <c r="AJ723" s="104">
        <v>-0.28391</v>
      </c>
      <c r="AK723" s="78">
        <v>7500</v>
      </c>
      <c r="AL723" s="78">
        <v>6800</v>
      </c>
      <c r="AM723" s="8">
        <v>7100</v>
      </c>
      <c r="AN723" s="78">
        <v>229</v>
      </c>
      <c r="AO723" s="78">
        <v>7500</v>
      </c>
      <c r="AP723" s="78">
        <v>7000</v>
      </c>
      <c r="AQ723" s="78">
        <v>7100</v>
      </c>
      <c r="AR723" s="78">
        <v>329</v>
      </c>
      <c r="AS723" s="78">
        <v>0</v>
      </c>
      <c r="AT723" s="78">
        <v>0</v>
      </c>
      <c r="AU723" s="78">
        <v>0</v>
      </c>
      <c r="AV723" s="78">
        <v>0</v>
      </c>
      <c r="AW723" s="77">
        <v>16.28</v>
      </c>
      <c r="AX723" s="144">
        <f t="shared" si="71"/>
        <v>0.34</v>
      </c>
      <c r="AY723" s="144">
        <f t="shared" si="72"/>
        <v>0.55000000000000004</v>
      </c>
      <c r="AZ723" s="144">
        <f t="shared" si="73"/>
        <v>0.27</v>
      </c>
      <c r="BA723" s="54">
        <f t="shared" si="74"/>
        <v>18.031066359162836</v>
      </c>
      <c r="BB723" s="54">
        <f t="shared" si="75"/>
        <v>16.190933640837166</v>
      </c>
    </row>
    <row r="724" spans="1:54" x14ac:dyDescent="0.25">
      <c r="A724" s="3">
        <v>41236</v>
      </c>
      <c r="B724" s="77">
        <v>7326.01</v>
      </c>
      <c r="C724" s="77">
        <v>849.53521000000001</v>
      </c>
      <c r="D724" s="77">
        <v>124.2634</v>
      </c>
      <c r="E724" s="77">
        <f t="shared" si="70"/>
        <v>48.102900000000005</v>
      </c>
      <c r="F724" s="77">
        <v>2.5554000000000001</v>
      </c>
      <c r="G724" s="77">
        <v>17.2591</v>
      </c>
      <c r="H724">
        <v>0</v>
      </c>
      <c r="I724" s="78">
        <v>7322</v>
      </c>
      <c r="J724">
        <v>201212</v>
      </c>
      <c r="K724" s="78">
        <v>7322</v>
      </c>
      <c r="L724" s="77">
        <f t="shared" si="76"/>
        <v>-4.0100000000002183</v>
      </c>
      <c r="M724" s="78">
        <v>8048</v>
      </c>
      <c r="N724" s="78">
        <v>117.9234</v>
      </c>
      <c r="O724" s="78">
        <v>-2549</v>
      </c>
      <c r="P724" s="78">
        <v>-9.2264199999999992</v>
      </c>
      <c r="Q724" s="144">
        <v>7410.75</v>
      </c>
      <c r="R724" s="78">
        <v>832</v>
      </c>
      <c r="S724" s="78">
        <v>-2222</v>
      </c>
      <c r="T724" s="78">
        <v>-1859</v>
      </c>
      <c r="U724" s="78">
        <v>29933</v>
      </c>
      <c r="V724" s="219">
        <v>6.2105368656666556E-2</v>
      </c>
      <c r="W724" s="78">
        <v>-467</v>
      </c>
      <c r="X724" s="78">
        <v>-467</v>
      </c>
      <c r="Y724" s="78">
        <v>-446</v>
      </c>
      <c r="Z724" s="78">
        <v>-546</v>
      </c>
      <c r="AA724" s="78">
        <v>82.67</v>
      </c>
      <c r="AB724" s="78">
        <v>109.01</v>
      </c>
      <c r="AC724" s="78">
        <v>103787</v>
      </c>
      <c r="AD724" s="104">
        <v>2.4217200000000001</v>
      </c>
      <c r="AE724" s="78">
        <v>-11512</v>
      </c>
      <c r="AF724" s="104">
        <v>0.99639</v>
      </c>
      <c r="AG724" s="78">
        <v>-31318</v>
      </c>
      <c r="AH724" s="104">
        <v>-0.81606999999999996</v>
      </c>
      <c r="AI724" s="78">
        <v>-1785</v>
      </c>
      <c r="AJ724" s="104">
        <v>-0.64280999999999999</v>
      </c>
      <c r="AK724" s="78">
        <v>7500</v>
      </c>
      <c r="AL724" s="78">
        <v>6800</v>
      </c>
      <c r="AM724" s="8">
        <v>7300</v>
      </c>
      <c r="AN724" s="78">
        <v>229</v>
      </c>
      <c r="AO724" s="78">
        <v>7500</v>
      </c>
      <c r="AP724" s="78">
        <v>7000</v>
      </c>
      <c r="AQ724" s="78">
        <v>7300</v>
      </c>
      <c r="AR724" s="78">
        <v>327</v>
      </c>
      <c r="AS724" s="78">
        <v>0</v>
      </c>
      <c r="AT724" s="78">
        <v>0</v>
      </c>
      <c r="AU724" s="78">
        <v>0</v>
      </c>
      <c r="AV724" s="78">
        <v>0</v>
      </c>
      <c r="AW724" s="77">
        <v>15.81</v>
      </c>
      <c r="AX724" s="144">
        <f t="shared" si="71"/>
        <v>0.27</v>
      </c>
      <c r="AY724" s="144">
        <f t="shared" si="72"/>
        <v>0.42</v>
      </c>
      <c r="AZ724" s="144">
        <f t="shared" si="73"/>
        <v>0.21</v>
      </c>
      <c r="BA724" s="54">
        <f t="shared" si="74"/>
        <v>18.06345969570588</v>
      </c>
      <c r="BB724" s="54">
        <f t="shared" si="75"/>
        <v>15.97054030429412</v>
      </c>
    </row>
    <row r="725" spans="1:54" x14ac:dyDescent="0.25">
      <c r="A725" s="3">
        <v>41239</v>
      </c>
      <c r="B725" s="77">
        <v>7407.37</v>
      </c>
      <c r="C725" s="77">
        <v>869.56035999999995</v>
      </c>
      <c r="D725" s="77">
        <v>104.7739</v>
      </c>
      <c r="E725" s="77">
        <f t="shared" si="70"/>
        <v>121.3914</v>
      </c>
      <c r="F725" s="77">
        <v>11.732000000000001</v>
      </c>
      <c r="G725" s="77">
        <v>6.7534000000000001</v>
      </c>
      <c r="H725">
        <v>0</v>
      </c>
      <c r="I725" s="78">
        <v>7388</v>
      </c>
      <c r="J725">
        <v>201212</v>
      </c>
      <c r="K725" s="78">
        <v>7388</v>
      </c>
      <c r="L725" s="77">
        <f t="shared" si="76"/>
        <v>-19.369999999999891</v>
      </c>
      <c r="M725" s="78">
        <v>3915</v>
      </c>
      <c r="N725" s="78">
        <v>57.955730000000003</v>
      </c>
      <c r="O725" s="78">
        <v>-3103</v>
      </c>
      <c r="P725" s="78">
        <v>-11.364459999999999</v>
      </c>
      <c r="Q725" s="144">
        <v>3139.25</v>
      </c>
      <c r="R725" s="78">
        <v>988</v>
      </c>
      <c r="S725" s="78">
        <v>211</v>
      </c>
      <c r="T725" s="78">
        <v>-2205</v>
      </c>
      <c r="U725" s="78">
        <v>30666</v>
      </c>
      <c r="V725" s="219">
        <v>7.1903737037761692E-2</v>
      </c>
      <c r="W725" s="78">
        <v>-1248</v>
      </c>
      <c r="X725" s="78">
        <v>-3207</v>
      </c>
      <c r="Y725" s="78">
        <v>-1554</v>
      </c>
      <c r="Z725" s="78">
        <v>-2565</v>
      </c>
      <c r="AA725" s="78">
        <v>86.83</v>
      </c>
      <c r="AB725" s="78">
        <v>110.8</v>
      </c>
      <c r="AC725" s="78">
        <v>106487</v>
      </c>
      <c r="AD725" s="104">
        <v>2.7273200000000002</v>
      </c>
      <c r="AE725" s="78">
        <v>-3686</v>
      </c>
      <c r="AF725" s="104">
        <v>1.1880299999999999</v>
      </c>
      <c r="AG725" s="78">
        <v>-43349</v>
      </c>
      <c r="AH725" s="104">
        <v>-0.98009999999999997</v>
      </c>
      <c r="AI725" s="78">
        <v>-4228</v>
      </c>
      <c r="AJ725" s="104">
        <v>-0.3014</v>
      </c>
      <c r="AK725" s="78">
        <v>7500</v>
      </c>
      <c r="AL725" s="78">
        <v>7000</v>
      </c>
      <c r="AM725" s="8">
        <v>7400</v>
      </c>
      <c r="AN725" s="78">
        <v>218</v>
      </c>
      <c r="AO725" s="78">
        <v>7500</v>
      </c>
      <c r="AP725" s="78">
        <v>7000</v>
      </c>
      <c r="AQ725" s="78">
        <v>7400</v>
      </c>
      <c r="AR725" s="78">
        <v>325</v>
      </c>
      <c r="AS725" s="78">
        <v>0</v>
      </c>
      <c r="AT725" s="78">
        <v>0</v>
      </c>
      <c r="AU725" s="78">
        <v>0</v>
      </c>
      <c r="AV725" s="78">
        <v>0</v>
      </c>
      <c r="AW725" s="77">
        <v>15.85</v>
      </c>
      <c r="AX725" s="144">
        <f t="shared" si="71"/>
        <v>0.31</v>
      </c>
      <c r="AY725" s="144">
        <f t="shared" si="72"/>
        <v>0.46</v>
      </c>
      <c r="AZ725" s="144">
        <f t="shared" si="73"/>
        <v>0.23</v>
      </c>
      <c r="BA725" s="54">
        <f t="shared" si="74"/>
        <v>18.088131977726146</v>
      </c>
      <c r="BB725" s="54">
        <f t="shared" si="75"/>
        <v>15.788868022273856</v>
      </c>
    </row>
    <row r="726" spans="1:54" x14ac:dyDescent="0.25">
      <c r="A726" s="3">
        <v>41240</v>
      </c>
      <c r="B726" s="77">
        <v>7430.2</v>
      </c>
      <c r="C726" s="77">
        <v>720.97271000000001</v>
      </c>
      <c r="D726" s="77">
        <v>52.1297</v>
      </c>
      <c r="E726" s="77">
        <f t="shared" si="70"/>
        <v>186.35570000000001</v>
      </c>
      <c r="F726" s="77">
        <v>2.3704000000000001</v>
      </c>
      <c r="G726" s="77">
        <v>2.5461</v>
      </c>
      <c r="H726">
        <v>0</v>
      </c>
      <c r="I726" s="78">
        <v>7424</v>
      </c>
      <c r="J726">
        <v>201212</v>
      </c>
      <c r="K726" s="78">
        <v>7424</v>
      </c>
      <c r="L726" s="77">
        <f t="shared" si="76"/>
        <v>-6.1999999999998181</v>
      </c>
      <c r="M726" s="78">
        <v>6604</v>
      </c>
      <c r="N726" s="78">
        <v>98.136520000000004</v>
      </c>
      <c r="O726" s="78">
        <v>-2787</v>
      </c>
      <c r="P726" s="78">
        <v>-10.24437</v>
      </c>
      <c r="Q726" s="144">
        <v>5907.25</v>
      </c>
      <c r="R726" s="78">
        <v>1049</v>
      </c>
      <c r="S726" s="78">
        <v>-194</v>
      </c>
      <c r="T726" s="78">
        <v>-1134</v>
      </c>
      <c r="U726" s="78">
        <v>31364</v>
      </c>
      <c r="V726" s="219">
        <v>3.615610253794159E-2</v>
      </c>
      <c r="W726" s="78">
        <v>2228</v>
      </c>
      <c r="X726" s="78">
        <v>2228</v>
      </c>
      <c r="Y726" s="78">
        <v>2223</v>
      </c>
      <c r="Z726" s="78">
        <v>1090</v>
      </c>
      <c r="AA726" s="78">
        <v>92.41</v>
      </c>
      <c r="AB726" s="78">
        <v>112.96</v>
      </c>
      <c r="AC726" s="78">
        <v>111093</v>
      </c>
      <c r="AD726" s="104">
        <v>2.94293</v>
      </c>
      <c r="AE726" s="78">
        <v>-4448</v>
      </c>
      <c r="AF726" s="104">
        <v>1.2256199999999999</v>
      </c>
      <c r="AG726" s="78">
        <v>-38567</v>
      </c>
      <c r="AH726" s="104">
        <v>-0.82957999999999998</v>
      </c>
      <c r="AI726" s="78">
        <v>-17280</v>
      </c>
      <c r="AJ726" s="104">
        <v>-0.48332000000000003</v>
      </c>
      <c r="AK726" s="78">
        <v>7500</v>
      </c>
      <c r="AL726" s="78">
        <v>7000</v>
      </c>
      <c r="AM726" s="8">
        <v>7400</v>
      </c>
      <c r="AN726" s="78">
        <v>215</v>
      </c>
      <c r="AO726" s="78">
        <v>7500</v>
      </c>
      <c r="AP726" s="78">
        <v>7000</v>
      </c>
      <c r="AQ726" s="78">
        <v>7400</v>
      </c>
      <c r="AR726" s="78">
        <v>316</v>
      </c>
      <c r="AS726" s="78">
        <v>0</v>
      </c>
      <c r="AT726" s="78">
        <v>0</v>
      </c>
      <c r="AU726" s="78">
        <v>0</v>
      </c>
      <c r="AV726" s="78">
        <v>0</v>
      </c>
      <c r="AW726" s="77">
        <v>15.58</v>
      </c>
      <c r="AX726" s="144">
        <f t="shared" si="71"/>
        <v>0.2</v>
      </c>
      <c r="AY726" s="144">
        <f t="shared" si="72"/>
        <v>0.34</v>
      </c>
      <c r="AZ726" s="144">
        <f t="shared" si="73"/>
        <v>0.17</v>
      </c>
      <c r="BA726" s="54">
        <f t="shared" si="74"/>
        <v>18.161372242975045</v>
      </c>
      <c r="BB726" s="54">
        <f t="shared" si="75"/>
        <v>15.56662775702495</v>
      </c>
    </row>
    <row r="727" spans="1:54" x14ac:dyDescent="0.25">
      <c r="A727" s="3">
        <v>41241</v>
      </c>
      <c r="B727" s="77">
        <v>7434.93</v>
      </c>
      <c r="C727" s="77">
        <v>714.65186000000006</v>
      </c>
      <c r="D727" s="77">
        <v>-0.17059999999999997</v>
      </c>
      <c r="E727" s="77">
        <f t="shared" si="70"/>
        <v>168.18660000000003</v>
      </c>
      <c r="F727" s="77">
        <v>-0.50139999999999996</v>
      </c>
      <c r="G727" s="77">
        <v>5.9375</v>
      </c>
      <c r="H727">
        <v>0</v>
      </c>
      <c r="I727" s="78">
        <v>7428</v>
      </c>
      <c r="J727">
        <v>201212</v>
      </c>
      <c r="K727" s="78">
        <v>7428</v>
      </c>
      <c r="L727" s="77">
        <f t="shared" si="76"/>
        <v>-6.930000000000291</v>
      </c>
      <c r="M727" s="78">
        <v>8582</v>
      </c>
      <c r="N727" s="78">
        <v>127.63691</v>
      </c>
      <c r="O727" s="78">
        <v>-2799</v>
      </c>
      <c r="P727" s="78">
        <v>-10.302519999999999</v>
      </c>
      <c r="Q727" s="144">
        <v>7882.25</v>
      </c>
      <c r="R727" s="78">
        <v>1013</v>
      </c>
      <c r="S727" s="78">
        <v>-1666</v>
      </c>
      <c r="T727" s="78">
        <v>-804</v>
      </c>
      <c r="U727" s="78">
        <v>31814</v>
      </c>
      <c r="V727" s="219">
        <v>2.5271892877349593E-2</v>
      </c>
      <c r="W727" s="78">
        <v>3249</v>
      </c>
      <c r="X727" s="78">
        <v>3249</v>
      </c>
      <c r="Y727" s="78">
        <v>3849</v>
      </c>
      <c r="Z727" s="78">
        <v>1377</v>
      </c>
      <c r="AA727" s="78">
        <v>93.13</v>
      </c>
      <c r="AB727" s="78">
        <v>116.76</v>
      </c>
      <c r="AC727" s="78">
        <v>107794</v>
      </c>
      <c r="AD727" s="104">
        <v>2.66174</v>
      </c>
      <c r="AE727" s="78">
        <v>-11993</v>
      </c>
      <c r="AF727" s="104">
        <v>1.107</v>
      </c>
      <c r="AG727" s="78">
        <v>-36825</v>
      </c>
      <c r="AH727" s="104">
        <v>-0.20724999999999999</v>
      </c>
      <c r="AI727" s="78">
        <v>830</v>
      </c>
      <c r="AJ727" s="104">
        <v>-0.43468000000000001</v>
      </c>
      <c r="AK727" s="78">
        <v>7500</v>
      </c>
      <c r="AL727" s="78">
        <v>7000</v>
      </c>
      <c r="AM727" s="8">
        <v>7400</v>
      </c>
      <c r="AN727" s="78">
        <v>209</v>
      </c>
      <c r="AO727" s="78">
        <v>7500</v>
      </c>
      <c r="AP727" s="78">
        <v>7000</v>
      </c>
      <c r="AQ727" s="78">
        <v>7400</v>
      </c>
      <c r="AR727" s="78">
        <v>313</v>
      </c>
      <c r="AS727" s="78">
        <v>0</v>
      </c>
      <c r="AT727" s="78">
        <v>0</v>
      </c>
      <c r="AU727" s="78">
        <v>0</v>
      </c>
      <c r="AV727" s="78">
        <v>0</v>
      </c>
      <c r="AW727" s="77">
        <v>15.58</v>
      </c>
      <c r="AX727" s="144">
        <f t="shared" si="71"/>
        <v>0.17</v>
      </c>
      <c r="AY727" s="144">
        <f t="shared" si="72"/>
        <v>0.34</v>
      </c>
      <c r="AZ727" s="144">
        <f t="shared" si="73"/>
        <v>0.17</v>
      </c>
      <c r="BA727" s="54">
        <f t="shared" si="74"/>
        <v>18.185097762378312</v>
      </c>
      <c r="BB727" s="54">
        <f t="shared" si="75"/>
        <v>15.376902237621685</v>
      </c>
    </row>
    <row r="728" spans="1:54" x14ac:dyDescent="0.25">
      <c r="A728" s="3">
        <v>41242</v>
      </c>
      <c r="B728" s="77">
        <v>7503.55</v>
      </c>
      <c r="C728" s="77">
        <v>1013.87623</v>
      </c>
      <c r="D728" s="77">
        <v>106.1187</v>
      </c>
      <c r="E728" s="77">
        <f t="shared" ref="E728:E791" si="77">SUM(D709:D728)</f>
        <v>326.57050000000004</v>
      </c>
      <c r="F728" s="77">
        <v>0.57590000000000008</v>
      </c>
      <c r="G728" s="77">
        <v>14.508800000000001</v>
      </c>
      <c r="H728">
        <v>0</v>
      </c>
      <c r="I728" s="78">
        <v>7525</v>
      </c>
      <c r="J728">
        <v>201212</v>
      </c>
      <c r="K728" s="78">
        <v>7525</v>
      </c>
      <c r="L728" s="77">
        <f t="shared" si="76"/>
        <v>21.449999999999818</v>
      </c>
      <c r="M728" s="78">
        <v>15090</v>
      </c>
      <c r="N728" s="78">
        <v>227.22740999999999</v>
      </c>
      <c r="O728" s="78">
        <v>-2384</v>
      </c>
      <c r="P728" s="78">
        <v>-8.8646100000000008</v>
      </c>
      <c r="Q728" s="144">
        <v>14494</v>
      </c>
      <c r="R728" s="78">
        <v>1082</v>
      </c>
      <c r="S728" s="78">
        <v>-3033</v>
      </c>
      <c r="T728" s="78">
        <v>565</v>
      </c>
      <c r="U728" s="78">
        <v>35747</v>
      </c>
      <c r="V728" s="219">
        <v>-1.5805522141718185E-2</v>
      </c>
      <c r="W728" s="78">
        <v>6215</v>
      </c>
      <c r="X728" s="78">
        <v>6215</v>
      </c>
      <c r="Y728" s="78">
        <v>8860</v>
      </c>
      <c r="Z728" s="78">
        <v>7982</v>
      </c>
      <c r="AA728" s="78">
        <v>84.25</v>
      </c>
      <c r="AB728" s="78">
        <v>121.16</v>
      </c>
      <c r="AC728" s="78">
        <v>111944</v>
      </c>
      <c r="AD728" s="104">
        <v>3.58643</v>
      </c>
      <c r="AE728" s="78">
        <v>-15356</v>
      </c>
      <c r="AF728" s="104">
        <v>1.23194</v>
      </c>
      <c r="AG728" s="78">
        <v>-22627</v>
      </c>
      <c r="AH728" s="104">
        <v>0.37204999999999999</v>
      </c>
      <c r="AI728" s="78">
        <v>-16164</v>
      </c>
      <c r="AJ728" s="104">
        <v>-0.70135000000000003</v>
      </c>
      <c r="AK728" s="78">
        <v>7700</v>
      </c>
      <c r="AL728" s="78">
        <v>7000</v>
      </c>
      <c r="AM728" s="8">
        <v>7500</v>
      </c>
      <c r="AN728" s="78">
        <v>203</v>
      </c>
      <c r="AO728" s="78">
        <v>7500</v>
      </c>
      <c r="AP728" s="78">
        <v>7000</v>
      </c>
      <c r="AQ728" s="78">
        <v>7500</v>
      </c>
      <c r="AR728" s="78">
        <v>309</v>
      </c>
      <c r="AS728" s="78">
        <v>0</v>
      </c>
      <c r="AT728" s="78">
        <v>0</v>
      </c>
      <c r="AU728" s="78">
        <v>0</v>
      </c>
      <c r="AV728" s="78">
        <v>0</v>
      </c>
      <c r="AW728" s="77">
        <v>15.35</v>
      </c>
      <c r="AX728" s="144">
        <f t="shared" si="71"/>
        <v>0.1</v>
      </c>
      <c r="AY728" s="144">
        <f t="shared" si="72"/>
        <v>0.2</v>
      </c>
      <c r="AZ728" s="144">
        <f t="shared" si="73"/>
        <v>0.1</v>
      </c>
      <c r="BA728" s="54">
        <f t="shared" si="74"/>
        <v>18.2629989924516</v>
      </c>
      <c r="BB728" s="54">
        <f t="shared" si="75"/>
        <v>15.181001007548403</v>
      </c>
    </row>
    <row r="729" spans="1:54" x14ac:dyDescent="0.25">
      <c r="A729" s="3">
        <v>41243</v>
      </c>
      <c r="B729" s="77">
        <v>7580.17</v>
      </c>
      <c r="C729" s="77">
        <v>1249.81852</v>
      </c>
      <c r="D729" s="77">
        <v>153.2603</v>
      </c>
      <c r="E729" s="77">
        <f t="shared" si="77"/>
        <v>469.16330000000005</v>
      </c>
      <c r="F729" s="77">
        <v>7.2512999999999996</v>
      </c>
      <c r="G729" s="77">
        <v>3.1006</v>
      </c>
      <c r="H729">
        <v>0</v>
      </c>
      <c r="I729" s="78">
        <v>7593</v>
      </c>
      <c r="J729">
        <v>201212</v>
      </c>
      <c r="K729" s="78">
        <v>7593</v>
      </c>
      <c r="L729" s="77">
        <f t="shared" si="76"/>
        <v>12.829999999999927</v>
      </c>
      <c r="M729" s="78">
        <v>16379</v>
      </c>
      <c r="N729" s="78">
        <v>248.90231</v>
      </c>
      <c r="O729" s="78">
        <v>-2086</v>
      </c>
      <c r="P729" s="78">
        <v>-7.8189900000000003</v>
      </c>
      <c r="Q729" s="144">
        <v>15857.5</v>
      </c>
      <c r="R729" s="78">
        <v>1065</v>
      </c>
      <c r="S729" s="78">
        <v>-2969</v>
      </c>
      <c r="T729" s="78">
        <v>1578</v>
      </c>
      <c r="U729" s="78">
        <v>38047</v>
      </c>
      <c r="V729" s="219">
        <v>-4.1475017741214815E-2</v>
      </c>
      <c r="W729" s="78">
        <v>7023</v>
      </c>
      <c r="X729" s="78">
        <v>7023</v>
      </c>
      <c r="Y729" s="78">
        <v>8988</v>
      </c>
      <c r="Z729" s="78">
        <v>8239</v>
      </c>
      <c r="AA729" s="78">
        <v>93.18</v>
      </c>
      <c r="AB729" s="78">
        <v>125.4</v>
      </c>
      <c r="AC729" s="78">
        <v>106697</v>
      </c>
      <c r="AD729" s="104">
        <v>4.0575299999999999</v>
      </c>
      <c r="AE729" s="78">
        <v>-17520</v>
      </c>
      <c r="AF729" s="104">
        <v>1.0686599999999999</v>
      </c>
      <c r="AG729" s="78">
        <v>-30151</v>
      </c>
      <c r="AH729" s="104">
        <v>0.29097000000000001</v>
      </c>
      <c r="AI729" s="78">
        <v>-29585</v>
      </c>
      <c r="AJ729" s="104">
        <v>-0.55340999999999996</v>
      </c>
      <c r="AK729" s="78">
        <v>7700</v>
      </c>
      <c r="AL729" s="78">
        <v>7000</v>
      </c>
      <c r="AM729" s="8">
        <v>7600</v>
      </c>
      <c r="AN729" s="78">
        <v>189</v>
      </c>
      <c r="AO729" s="78">
        <v>7500</v>
      </c>
      <c r="AP729" s="78">
        <v>7000</v>
      </c>
      <c r="AQ729" s="78">
        <v>7600</v>
      </c>
      <c r="AR729" s="78">
        <v>300</v>
      </c>
      <c r="AS729" s="78">
        <v>0</v>
      </c>
      <c r="AT729" s="78">
        <v>0</v>
      </c>
      <c r="AU729" s="78">
        <v>0</v>
      </c>
      <c r="AV729" s="78">
        <v>0</v>
      </c>
      <c r="AW729" s="77">
        <v>14.99</v>
      </c>
      <c r="AX729" s="144">
        <f t="shared" si="71"/>
        <v>0</v>
      </c>
      <c r="AY729" s="144">
        <f t="shared" si="72"/>
        <v>0.08</v>
      </c>
      <c r="AZ729" s="144">
        <f t="shared" si="73"/>
        <v>0.04</v>
      </c>
      <c r="BA729" s="54">
        <f t="shared" si="74"/>
        <v>18.361416779075686</v>
      </c>
      <c r="BB729" s="54">
        <f t="shared" si="75"/>
        <v>14.911583220924312</v>
      </c>
    </row>
    <row r="730" spans="1:54" x14ac:dyDescent="0.25">
      <c r="A730" s="3">
        <v>41246</v>
      </c>
      <c r="B730" s="77">
        <v>7599.91</v>
      </c>
      <c r="C730" s="77">
        <v>826.49940000000004</v>
      </c>
      <c r="D730" s="77">
        <v>83.720100000000002</v>
      </c>
      <c r="E730" s="77">
        <f t="shared" si="77"/>
        <v>535.78489999999999</v>
      </c>
      <c r="F730" s="77">
        <v>-4.9706000000000001</v>
      </c>
      <c r="G730" s="77">
        <v>6.0707000000000004</v>
      </c>
      <c r="H730">
        <v>0</v>
      </c>
      <c r="I730" s="78">
        <v>7599</v>
      </c>
      <c r="J730">
        <v>201212</v>
      </c>
      <c r="K730" s="78">
        <v>7599</v>
      </c>
      <c r="L730" s="77">
        <f t="shared" si="76"/>
        <v>-0.90999999999985448</v>
      </c>
      <c r="M730" s="78">
        <v>13603</v>
      </c>
      <c r="N730" s="78">
        <v>206.86972</v>
      </c>
      <c r="O730" s="78">
        <v>-3103</v>
      </c>
      <c r="P730" s="78">
        <v>-11.685460000000001</v>
      </c>
      <c r="Q730" s="144">
        <v>12827.25</v>
      </c>
      <c r="R730" s="78">
        <v>1057</v>
      </c>
      <c r="S730" s="78">
        <v>-2110</v>
      </c>
      <c r="T730" s="78">
        <v>306</v>
      </c>
      <c r="U730" s="78">
        <v>38688</v>
      </c>
      <c r="V730" s="219">
        <v>-7.9094292803970224E-3</v>
      </c>
      <c r="W730" s="78">
        <v>4566</v>
      </c>
      <c r="X730" s="78">
        <v>4566</v>
      </c>
      <c r="Y730" s="78">
        <v>6889</v>
      </c>
      <c r="Z730" s="78">
        <v>6722</v>
      </c>
      <c r="AA730" s="78">
        <v>94.44</v>
      </c>
      <c r="AB730" s="78">
        <v>125.67</v>
      </c>
      <c r="AC730" s="78">
        <v>104839</v>
      </c>
      <c r="AD730" s="104">
        <v>3.6861000000000002</v>
      </c>
      <c r="AE730" s="78">
        <v>-14126</v>
      </c>
      <c r="AF730" s="104">
        <v>1.14036</v>
      </c>
      <c r="AG730" s="78">
        <v>-38863</v>
      </c>
      <c r="AH730" s="104">
        <v>-5.4200000000000003E-3</v>
      </c>
      <c r="AI730" s="78">
        <v>-34353</v>
      </c>
      <c r="AJ730" s="104">
        <v>-0.36020000000000002</v>
      </c>
      <c r="AK730" s="78">
        <v>7700</v>
      </c>
      <c r="AL730" s="78">
        <v>7000</v>
      </c>
      <c r="AM730" s="8">
        <v>7600</v>
      </c>
      <c r="AN730" s="78">
        <v>178</v>
      </c>
      <c r="AO730" s="78">
        <v>7500</v>
      </c>
      <c r="AP730" s="78">
        <v>7000</v>
      </c>
      <c r="AQ730" s="78">
        <v>7600</v>
      </c>
      <c r="AR730" s="78">
        <v>288</v>
      </c>
      <c r="AS730" s="78">
        <v>0</v>
      </c>
      <c r="AT730" s="78">
        <v>0</v>
      </c>
      <c r="AU730" s="78">
        <v>0</v>
      </c>
      <c r="AV730" s="78">
        <v>0</v>
      </c>
      <c r="AW730" s="77">
        <v>15.07</v>
      </c>
      <c r="AX730" s="144">
        <f t="shared" si="71"/>
        <v>0.03</v>
      </c>
      <c r="AY730" s="144">
        <f t="shared" si="72"/>
        <v>0.14000000000000001</v>
      </c>
      <c r="AZ730" s="144">
        <f t="shared" si="73"/>
        <v>7.0000000000000007E-2</v>
      </c>
      <c r="BA730" s="54">
        <f t="shared" si="74"/>
        <v>18.284696492948754</v>
      </c>
      <c r="BB730" s="54">
        <f t="shared" si="75"/>
        <v>14.723303507051241</v>
      </c>
    </row>
    <row r="731" spans="1:54" x14ac:dyDescent="0.25">
      <c r="A731" s="3">
        <v>41247</v>
      </c>
      <c r="B731" s="77">
        <v>7600.98</v>
      </c>
      <c r="C731" s="77">
        <v>911.16012999999998</v>
      </c>
      <c r="D731" s="77">
        <v>19.0367</v>
      </c>
      <c r="E731" s="77">
        <f t="shared" si="77"/>
        <v>537.53089999999997</v>
      </c>
      <c r="F731" s="77">
        <v>9.9399999999999988E-2</v>
      </c>
      <c r="G731" s="77">
        <v>18.476099999999999</v>
      </c>
      <c r="H731">
        <v>0</v>
      </c>
      <c r="I731" s="78">
        <v>7594</v>
      </c>
      <c r="J731">
        <v>201212</v>
      </c>
      <c r="K731" s="78">
        <v>7594</v>
      </c>
      <c r="L731" s="77">
        <f t="shared" si="76"/>
        <v>-6.9799999999995634</v>
      </c>
      <c r="M731" s="78">
        <v>11124</v>
      </c>
      <c r="N731" s="78">
        <v>169.06094999999999</v>
      </c>
      <c r="O731" s="78">
        <v>-3759</v>
      </c>
      <c r="P731" s="78">
        <v>-14.166169999999999</v>
      </c>
      <c r="Q731" s="144">
        <v>10184.25</v>
      </c>
      <c r="R731" s="78">
        <v>1004</v>
      </c>
      <c r="S731" s="78">
        <v>-609</v>
      </c>
      <c r="T731" s="78">
        <v>-432</v>
      </c>
      <c r="U731" s="78">
        <v>38768</v>
      </c>
      <c r="V731" s="219">
        <v>1.1143210895583986E-2</v>
      </c>
      <c r="W731" s="78">
        <v>1957</v>
      </c>
      <c r="X731" s="78">
        <v>1957</v>
      </c>
      <c r="Y731" s="78">
        <v>5261</v>
      </c>
      <c r="Z731" s="78">
        <v>3125</v>
      </c>
      <c r="AA731" s="78">
        <v>99.56</v>
      </c>
      <c r="AB731" s="78">
        <v>125.36</v>
      </c>
      <c r="AC731" s="78">
        <v>105080</v>
      </c>
      <c r="AD731" s="104">
        <v>3.4535499999999999</v>
      </c>
      <c r="AE731" s="78">
        <v>-6518</v>
      </c>
      <c r="AF731" s="104">
        <v>1.21458</v>
      </c>
      <c r="AG731" s="78">
        <v>-46623</v>
      </c>
      <c r="AH731" s="104">
        <v>-0.30254999999999999</v>
      </c>
      <c r="AI731" s="78">
        <v>-32756</v>
      </c>
      <c r="AJ731" s="104">
        <v>-0.30964999999999998</v>
      </c>
      <c r="AK731" s="78">
        <v>7700</v>
      </c>
      <c r="AL731" s="78">
        <v>7000</v>
      </c>
      <c r="AM731" s="8">
        <v>7600</v>
      </c>
      <c r="AN731" s="78">
        <v>172</v>
      </c>
      <c r="AO731" s="78">
        <v>7500</v>
      </c>
      <c r="AP731" s="78">
        <v>7000</v>
      </c>
      <c r="AQ731" s="78">
        <v>7600</v>
      </c>
      <c r="AR731" s="78">
        <v>286</v>
      </c>
      <c r="AS731" s="78">
        <v>0</v>
      </c>
      <c r="AT731" s="78">
        <v>0</v>
      </c>
      <c r="AU731" s="78">
        <v>0</v>
      </c>
      <c r="AV731" s="78">
        <v>0</v>
      </c>
      <c r="AW731" s="77">
        <v>15.4</v>
      </c>
      <c r="AX731" s="144">
        <f t="shared" si="71"/>
        <v>0.13</v>
      </c>
      <c r="AY731" s="144">
        <f t="shared" si="72"/>
        <v>0.28000000000000003</v>
      </c>
      <c r="AZ731" s="144">
        <f t="shared" si="73"/>
        <v>0.14000000000000001</v>
      </c>
      <c r="BA731" s="54">
        <f t="shared" si="74"/>
        <v>18.256254962270987</v>
      </c>
      <c r="BB731" s="54">
        <f t="shared" si="75"/>
        <v>14.593745037729017</v>
      </c>
    </row>
    <row r="732" spans="1:54" x14ac:dyDescent="0.25">
      <c r="A732" s="3">
        <v>41248</v>
      </c>
      <c r="B732" s="77">
        <v>7649.05</v>
      </c>
      <c r="C732" s="77">
        <v>1022.70723</v>
      </c>
      <c r="D732" s="77">
        <v>63.6342</v>
      </c>
      <c r="E732" s="77">
        <f t="shared" si="77"/>
        <v>558.16930000000002</v>
      </c>
      <c r="F732" s="77">
        <v>-1.2775000000000001</v>
      </c>
      <c r="G732" s="77">
        <v>18.481199999999998</v>
      </c>
      <c r="H732">
        <v>0</v>
      </c>
      <c r="I732" s="78">
        <v>7653</v>
      </c>
      <c r="J732">
        <v>201212</v>
      </c>
      <c r="K732" s="78">
        <v>7653</v>
      </c>
      <c r="L732" s="77">
        <f t="shared" si="76"/>
        <v>3.9499999999998181</v>
      </c>
      <c r="M732" s="78">
        <v>12734</v>
      </c>
      <c r="N732" s="78">
        <v>194.99194</v>
      </c>
      <c r="O732" s="78">
        <v>-3547</v>
      </c>
      <c r="P732" s="78">
        <v>-13.46133</v>
      </c>
      <c r="Q732" s="144">
        <v>11847.25</v>
      </c>
      <c r="R732" s="78">
        <v>969</v>
      </c>
      <c r="S732" s="78">
        <v>-657</v>
      </c>
      <c r="T732" s="78">
        <v>344</v>
      </c>
      <c r="U732" s="78">
        <v>40386</v>
      </c>
      <c r="V732" s="219">
        <v>-8.5178031991284108E-3</v>
      </c>
      <c r="W732" s="78">
        <v>2869</v>
      </c>
      <c r="X732" s="78">
        <v>-85</v>
      </c>
      <c r="Y732" s="78">
        <v>6378</v>
      </c>
      <c r="Z732" s="78">
        <v>6684</v>
      </c>
      <c r="AA732" s="78">
        <v>83.49</v>
      </c>
      <c r="AB732" s="78">
        <v>129.62</v>
      </c>
      <c r="AC732" s="78">
        <v>103886</v>
      </c>
      <c r="AD732" s="104">
        <v>4.1820700000000004</v>
      </c>
      <c r="AE732" s="78">
        <v>-2570</v>
      </c>
      <c r="AF732" s="104">
        <v>1.17296</v>
      </c>
      <c r="AG732" s="78">
        <v>-40903</v>
      </c>
      <c r="AH732" s="104">
        <v>-1.8200000000000001E-2</v>
      </c>
      <c r="AI732" s="78">
        <v>-22974</v>
      </c>
      <c r="AJ732" s="104">
        <v>-0.39099</v>
      </c>
      <c r="AK732" s="78">
        <v>7700</v>
      </c>
      <c r="AL732" s="78">
        <v>7400</v>
      </c>
      <c r="AM732" s="8">
        <v>7700</v>
      </c>
      <c r="AN732" s="78">
        <v>170</v>
      </c>
      <c r="AO732" s="78">
        <v>8000</v>
      </c>
      <c r="AP732" s="78">
        <v>7000</v>
      </c>
      <c r="AQ732" s="78">
        <v>7600</v>
      </c>
      <c r="AR732" s="78">
        <v>288</v>
      </c>
      <c r="AS732" s="78">
        <v>0</v>
      </c>
      <c r="AT732" s="78">
        <v>0</v>
      </c>
      <c r="AU732" s="78">
        <v>0</v>
      </c>
      <c r="AV732" s="78">
        <v>0</v>
      </c>
      <c r="AW732" s="77">
        <v>15.03</v>
      </c>
      <c r="AX732" s="144">
        <f t="shared" si="71"/>
        <v>0.03</v>
      </c>
      <c r="AY732" s="144">
        <f t="shared" si="72"/>
        <v>0.14000000000000001</v>
      </c>
      <c r="AZ732" s="144">
        <f t="shared" si="73"/>
        <v>7.0000000000000007E-2</v>
      </c>
      <c r="BA732" s="54">
        <f t="shared" si="74"/>
        <v>18.271447081209139</v>
      </c>
      <c r="BB732" s="54">
        <f t="shared" si="75"/>
        <v>14.413552918790858</v>
      </c>
    </row>
    <row r="733" spans="1:54" x14ac:dyDescent="0.25">
      <c r="A733" s="3">
        <v>41249</v>
      </c>
      <c r="B733" s="77">
        <v>7623.26</v>
      </c>
      <c r="C733" s="77">
        <v>1049.0916400000001</v>
      </c>
      <c r="D733" s="77">
        <v>72.966099999999997</v>
      </c>
      <c r="E733" s="77">
        <f t="shared" si="77"/>
        <v>644.05639999999994</v>
      </c>
      <c r="F733" s="77">
        <v>-6.4450000000000003</v>
      </c>
      <c r="G733" s="77">
        <v>-8.8807000000000009</v>
      </c>
      <c r="H733">
        <v>0</v>
      </c>
      <c r="I733" s="78">
        <v>7640</v>
      </c>
      <c r="J733">
        <v>201212</v>
      </c>
      <c r="K733" s="78">
        <v>7640</v>
      </c>
      <c r="L733" s="77">
        <f t="shared" si="76"/>
        <v>16.739999999999782</v>
      </c>
      <c r="M733" s="78">
        <v>12910</v>
      </c>
      <c r="N733" s="78">
        <v>197.39449999999999</v>
      </c>
      <c r="O733" s="78">
        <v>-3888</v>
      </c>
      <c r="P733" s="78">
        <v>-14.730549999999999</v>
      </c>
      <c r="Q733" s="144">
        <v>11938</v>
      </c>
      <c r="R733" s="78">
        <v>948</v>
      </c>
      <c r="S733" s="78">
        <v>-61</v>
      </c>
      <c r="T733" s="78">
        <v>62</v>
      </c>
      <c r="U733" s="78">
        <v>40013</v>
      </c>
      <c r="V733" s="219">
        <v>-1.5494964136655587E-3</v>
      </c>
      <c r="W733" s="78">
        <v>1963</v>
      </c>
      <c r="X733" s="78">
        <v>-1610</v>
      </c>
      <c r="Y733" s="78">
        <v>5967</v>
      </c>
      <c r="Z733" s="78">
        <v>5934</v>
      </c>
      <c r="AA733" s="78">
        <v>86.12</v>
      </c>
      <c r="AB733" s="78">
        <v>128.03</v>
      </c>
      <c r="AC733" s="78">
        <v>104973</v>
      </c>
      <c r="AD733" s="104">
        <v>4.0610999999999997</v>
      </c>
      <c r="AE733" s="78">
        <v>-1178</v>
      </c>
      <c r="AF733" s="104">
        <v>1.3493200000000001</v>
      </c>
      <c r="AG733" s="78">
        <v>-41082</v>
      </c>
      <c r="AH733" s="104">
        <v>0.15734000000000001</v>
      </c>
      <c r="AI733" s="78">
        <v>-28025</v>
      </c>
      <c r="AJ733" s="104">
        <v>-0.54832999999999998</v>
      </c>
      <c r="AK733" s="78">
        <v>7800</v>
      </c>
      <c r="AL733" s="78">
        <v>7400</v>
      </c>
      <c r="AM733" s="8">
        <v>7600</v>
      </c>
      <c r="AN733" s="78">
        <v>166</v>
      </c>
      <c r="AO733" s="78">
        <v>8000</v>
      </c>
      <c r="AP733" s="78">
        <v>7000</v>
      </c>
      <c r="AQ733" s="78">
        <v>7600</v>
      </c>
      <c r="AR733" s="78">
        <v>297</v>
      </c>
      <c r="AS733" s="78">
        <v>0</v>
      </c>
      <c r="AT733" s="78">
        <v>0</v>
      </c>
      <c r="AU733" s="78">
        <v>0</v>
      </c>
      <c r="AV733" s="78">
        <v>0</v>
      </c>
      <c r="AW733" s="77">
        <v>15.55</v>
      </c>
      <c r="AX733" s="144">
        <f t="shared" si="71"/>
        <v>0.17</v>
      </c>
      <c r="AY733" s="144">
        <f t="shared" si="72"/>
        <v>0.38</v>
      </c>
      <c r="AZ733" s="144">
        <f t="shared" si="73"/>
        <v>0.22</v>
      </c>
      <c r="BA733" s="54">
        <f t="shared" si="74"/>
        <v>18.187499004692395</v>
      </c>
      <c r="BB733" s="54">
        <f t="shared" si="75"/>
        <v>14.340500995307604</v>
      </c>
    </row>
    <row r="734" spans="1:54" x14ac:dyDescent="0.25">
      <c r="A734" s="3">
        <v>41250</v>
      </c>
      <c r="B734" s="77">
        <v>7642.26</v>
      </c>
      <c r="C734" s="77">
        <v>908.39901999999995</v>
      </c>
      <c r="D734" s="77">
        <v>27.6343</v>
      </c>
      <c r="E734" s="77">
        <f t="shared" si="77"/>
        <v>670.45100000000002</v>
      </c>
      <c r="F734" s="77">
        <v>-6.5433000000000003</v>
      </c>
      <c r="G734" s="77">
        <v>3.3106999999999998</v>
      </c>
      <c r="H734">
        <v>0</v>
      </c>
      <c r="I734" s="78">
        <v>7660</v>
      </c>
      <c r="J734">
        <v>201212</v>
      </c>
      <c r="K734" s="78">
        <v>7660</v>
      </c>
      <c r="L734" s="77">
        <f t="shared" si="76"/>
        <v>17.739999999999782</v>
      </c>
      <c r="M734" s="78">
        <v>12828</v>
      </c>
      <c r="N734" s="78">
        <v>196.64834999999999</v>
      </c>
      <c r="O734" s="78">
        <v>-4186</v>
      </c>
      <c r="P734" s="78">
        <v>-15.916219999999999</v>
      </c>
      <c r="Q734" s="144">
        <v>11781.5</v>
      </c>
      <c r="R734" s="78">
        <v>943</v>
      </c>
      <c r="S734" s="78">
        <v>-25</v>
      </c>
      <c r="T734" s="78">
        <v>720</v>
      </c>
      <c r="U734" s="78">
        <v>40444</v>
      </c>
      <c r="V734" s="219">
        <v>-1.7802393432894865E-2</v>
      </c>
      <c r="W734" s="78">
        <v>2668</v>
      </c>
      <c r="X734" s="78">
        <v>1905</v>
      </c>
      <c r="Y734" s="78">
        <v>5848</v>
      </c>
      <c r="Z734" s="78">
        <v>4470</v>
      </c>
      <c r="AA734" s="78">
        <v>98.06</v>
      </c>
      <c r="AB734" s="78">
        <v>129.99</v>
      </c>
      <c r="AC734" s="78">
        <v>105189</v>
      </c>
      <c r="AD734" s="104">
        <v>4.0911799999999996</v>
      </c>
      <c r="AE734" s="78">
        <v>4412</v>
      </c>
      <c r="AF734" s="104">
        <v>1.3969199999999999</v>
      </c>
      <c r="AG734" s="78">
        <v>-38416</v>
      </c>
      <c r="AH734" s="104">
        <v>0.33033000000000001</v>
      </c>
      <c r="AI734" s="78">
        <v>-35555</v>
      </c>
      <c r="AJ734" s="104">
        <v>-0.66181000000000001</v>
      </c>
      <c r="AK734" s="78">
        <v>7800</v>
      </c>
      <c r="AL734" s="78">
        <v>7400</v>
      </c>
      <c r="AM734" s="8">
        <v>7700</v>
      </c>
      <c r="AN734" s="78">
        <v>152</v>
      </c>
      <c r="AO734" s="78">
        <v>8000</v>
      </c>
      <c r="AP734" s="78">
        <v>7000</v>
      </c>
      <c r="AQ734" s="78">
        <v>7600</v>
      </c>
      <c r="AR734" s="78">
        <v>292</v>
      </c>
      <c r="AS734" s="78">
        <v>0</v>
      </c>
      <c r="AT734" s="78">
        <v>0</v>
      </c>
      <c r="AU734" s="78">
        <v>0</v>
      </c>
      <c r="AV734" s="78">
        <v>0</v>
      </c>
      <c r="AW734" s="77">
        <v>15.47</v>
      </c>
      <c r="AX734" s="144">
        <f t="shared" si="71"/>
        <v>0.17</v>
      </c>
      <c r="AY734" s="144">
        <f t="shared" si="72"/>
        <v>0.36</v>
      </c>
      <c r="AZ734" s="144">
        <f t="shared" si="73"/>
        <v>0.2</v>
      </c>
      <c r="BA734" s="54">
        <f t="shared" si="74"/>
        <v>18.166719022017087</v>
      </c>
      <c r="BB734" s="54">
        <f t="shared" si="75"/>
        <v>14.261280977982915</v>
      </c>
    </row>
    <row r="735" spans="1:54" x14ac:dyDescent="0.25">
      <c r="A735" s="3">
        <v>41253</v>
      </c>
      <c r="B735" s="77">
        <v>7609.5</v>
      </c>
      <c r="C735" s="77">
        <v>734.72441000000003</v>
      </c>
      <c r="D735" s="77">
        <v>7.5844000000000005</v>
      </c>
      <c r="E735" s="77">
        <f t="shared" si="77"/>
        <v>651.95429999999999</v>
      </c>
      <c r="F735" s="77">
        <v>-10.3718</v>
      </c>
      <c r="G735" s="77">
        <v>1.7727999999999999</v>
      </c>
      <c r="H735">
        <v>0</v>
      </c>
      <c r="I735" s="78">
        <v>7623</v>
      </c>
      <c r="J735">
        <v>201212</v>
      </c>
      <c r="K735" s="78">
        <v>7623</v>
      </c>
      <c r="L735" s="77">
        <f t="shared" si="76"/>
        <v>13.5</v>
      </c>
      <c r="M735" s="78">
        <v>12526</v>
      </c>
      <c r="N735" s="78">
        <v>191.12904</v>
      </c>
      <c r="O735" s="78">
        <v>-4433</v>
      </c>
      <c r="P735" s="78">
        <v>-16.77009</v>
      </c>
      <c r="Q735" s="144">
        <v>11417.75</v>
      </c>
      <c r="R735" s="78">
        <v>896</v>
      </c>
      <c r="S735" s="78">
        <v>363</v>
      </c>
      <c r="T735" s="78">
        <v>337</v>
      </c>
      <c r="U735" s="78">
        <v>39324</v>
      </c>
      <c r="V735" s="219">
        <v>-8.5698301291831959E-3</v>
      </c>
      <c r="W735" s="78">
        <v>4047</v>
      </c>
      <c r="X735" s="78">
        <v>2750</v>
      </c>
      <c r="Y735" s="78">
        <v>7608</v>
      </c>
      <c r="Z735" s="78">
        <v>4580</v>
      </c>
      <c r="AA735" s="78">
        <v>103.83</v>
      </c>
      <c r="AB735" s="78">
        <v>125.59</v>
      </c>
      <c r="AC735" s="78">
        <v>106492</v>
      </c>
      <c r="AD735" s="104">
        <v>3.4596499999999999</v>
      </c>
      <c r="AE735" s="78">
        <v>12267</v>
      </c>
      <c r="AF735" s="104">
        <v>1.4597100000000001</v>
      </c>
      <c r="AG735" s="78">
        <v>-41838</v>
      </c>
      <c r="AH735" s="104">
        <v>0.26433000000000001</v>
      </c>
      <c r="AI735" s="78">
        <v>-39493</v>
      </c>
      <c r="AJ735" s="104">
        <v>-0.64519000000000004</v>
      </c>
      <c r="AK735" s="78">
        <v>7800</v>
      </c>
      <c r="AL735" s="78">
        <v>7400</v>
      </c>
      <c r="AM735" s="8">
        <v>7600</v>
      </c>
      <c r="AN735" s="78">
        <v>139</v>
      </c>
      <c r="AO735" s="78">
        <v>8000</v>
      </c>
      <c r="AP735" s="78">
        <v>7000</v>
      </c>
      <c r="AQ735" s="78">
        <v>7600</v>
      </c>
      <c r="AR735" s="78">
        <v>288</v>
      </c>
      <c r="AS735" s="78">
        <v>0</v>
      </c>
      <c r="AT735" s="78">
        <v>0</v>
      </c>
      <c r="AU735" s="78">
        <v>0</v>
      </c>
      <c r="AV735" s="78">
        <v>0</v>
      </c>
      <c r="AW735" s="77">
        <v>15.87</v>
      </c>
      <c r="AX735" s="144">
        <f t="shared" si="71"/>
        <v>0.37</v>
      </c>
      <c r="AY735" s="144">
        <f t="shared" si="72"/>
        <v>0.56999999999999995</v>
      </c>
      <c r="AZ735" s="144">
        <f t="shared" si="73"/>
        <v>0.35</v>
      </c>
      <c r="BA735" s="54">
        <f t="shared" si="74"/>
        <v>18.05205097535881</v>
      </c>
      <c r="BB735" s="54">
        <f t="shared" si="75"/>
        <v>14.244949024641192</v>
      </c>
    </row>
    <row r="736" spans="1:54" x14ac:dyDescent="0.25">
      <c r="A736" s="3">
        <v>41254</v>
      </c>
      <c r="B736" s="77">
        <v>7613.69</v>
      </c>
      <c r="C736" s="77">
        <v>856.48514999999998</v>
      </c>
      <c r="D736" s="77">
        <v>87.762700000000009</v>
      </c>
      <c r="E736" s="77">
        <f t="shared" si="77"/>
        <v>830.58029999999997</v>
      </c>
      <c r="F736" s="77">
        <v>-8.5465999999999998</v>
      </c>
      <c r="G736" s="77">
        <v>-3.7237</v>
      </c>
      <c r="H736">
        <v>0</v>
      </c>
      <c r="I736" s="78">
        <v>7638</v>
      </c>
      <c r="J736">
        <v>201212</v>
      </c>
      <c r="K736" s="78">
        <v>7638</v>
      </c>
      <c r="L736" s="77">
        <f t="shared" si="76"/>
        <v>24.3100000000004</v>
      </c>
      <c r="M736" s="78">
        <v>14234</v>
      </c>
      <c r="N736" s="78">
        <v>217.60013000000001</v>
      </c>
      <c r="O736" s="78">
        <v>-3828</v>
      </c>
      <c r="P736" s="78">
        <v>-14.4902</v>
      </c>
      <c r="Q736" s="144">
        <v>13277</v>
      </c>
      <c r="R736" s="78">
        <v>842</v>
      </c>
      <c r="S736" s="78">
        <v>-946</v>
      </c>
      <c r="T736" s="78">
        <v>1703</v>
      </c>
      <c r="U736" s="78">
        <v>39958</v>
      </c>
      <c r="V736" s="219">
        <v>-4.2619750738275189E-2</v>
      </c>
      <c r="W736" s="78">
        <v>3936</v>
      </c>
      <c r="X736" s="78">
        <v>3531</v>
      </c>
      <c r="Y736" s="78">
        <v>7436</v>
      </c>
      <c r="Z736" s="78">
        <v>8218</v>
      </c>
      <c r="AA736" s="78">
        <v>99.37</v>
      </c>
      <c r="AB736" s="78">
        <v>125.56</v>
      </c>
      <c r="AC736" s="78">
        <v>112820</v>
      </c>
      <c r="AD736" s="104">
        <v>3.5695299999999999</v>
      </c>
      <c r="AE736" s="78">
        <v>13343</v>
      </c>
      <c r="AF736" s="104">
        <v>1.4553799999999999</v>
      </c>
      <c r="AG736" s="78">
        <v>-44280</v>
      </c>
      <c r="AH736" s="104">
        <v>0.31036999999999998</v>
      </c>
      <c r="AI736" s="78">
        <v>-40787</v>
      </c>
      <c r="AJ736" s="104">
        <v>-0.67308999999999997</v>
      </c>
      <c r="AK736" s="78">
        <v>7800</v>
      </c>
      <c r="AL736" s="78">
        <v>7400</v>
      </c>
      <c r="AM736" s="8">
        <v>7600</v>
      </c>
      <c r="AN736" s="78">
        <v>128</v>
      </c>
      <c r="AO736" s="78">
        <v>8000</v>
      </c>
      <c r="AP736" s="78">
        <v>7000</v>
      </c>
      <c r="AQ736" s="78">
        <v>7600</v>
      </c>
      <c r="AR736" s="78">
        <v>275</v>
      </c>
      <c r="AS736" s="78">
        <v>0</v>
      </c>
      <c r="AT736" s="78">
        <v>0</v>
      </c>
      <c r="AU736" s="78">
        <v>0</v>
      </c>
      <c r="AV736" s="78">
        <v>0</v>
      </c>
      <c r="AW736" s="77">
        <v>15.75</v>
      </c>
      <c r="AX736" s="144">
        <f t="shared" si="71"/>
        <v>0.31</v>
      </c>
      <c r="AY736" s="144">
        <f t="shared" si="72"/>
        <v>0.51</v>
      </c>
      <c r="AZ736" s="144">
        <f t="shared" si="73"/>
        <v>0.28999999999999998</v>
      </c>
      <c r="BA736" s="54">
        <f t="shared" si="74"/>
        <v>17.799481778681308</v>
      </c>
      <c r="BB736" s="54">
        <f t="shared" si="75"/>
        <v>14.296518221318696</v>
      </c>
    </row>
    <row r="737" spans="1:54" x14ac:dyDescent="0.25">
      <c r="A737" s="3">
        <v>41255</v>
      </c>
      <c r="B737" s="77">
        <v>7690.19</v>
      </c>
      <c r="C737" s="77">
        <v>903.59968000000003</v>
      </c>
      <c r="D737" s="77">
        <v>99.203500000000005</v>
      </c>
      <c r="E737" s="77">
        <f t="shared" si="77"/>
        <v>947.03449999999998</v>
      </c>
      <c r="F737" s="77">
        <v>0.84069999999999989</v>
      </c>
      <c r="G737" s="77">
        <v>11.371099999999998</v>
      </c>
      <c r="H737">
        <v>0</v>
      </c>
      <c r="I737" s="78">
        <v>7698</v>
      </c>
      <c r="J737">
        <v>201212</v>
      </c>
      <c r="K737" s="78">
        <v>7698</v>
      </c>
      <c r="L737" s="77">
        <f t="shared" si="76"/>
        <v>7.8100000000004002</v>
      </c>
      <c r="M737" s="78">
        <v>14015</v>
      </c>
      <c r="N737" s="78">
        <v>215.85463999999999</v>
      </c>
      <c r="O737" s="78">
        <v>-4183</v>
      </c>
      <c r="P737" s="78">
        <v>-15.97279</v>
      </c>
      <c r="Q737" s="144">
        <v>12969.25</v>
      </c>
      <c r="R737" s="78">
        <v>884</v>
      </c>
      <c r="S737" s="78">
        <v>-1130</v>
      </c>
      <c r="T737" s="78">
        <v>-134</v>
      </c>
      <c r="U737" s="78">
        <v>42288</v>
      </c>
      <c r="V737" s="219">
        <v>3.168747635262959E-3</v>
      </c>
      <c r="W737" s="78">
        <v>2169</v>
      </c>
      <c r="X737" s="78">
        <v>1757</v>
      </c>
      <c r="Y737" s="78">
        <v>5178</v>
      </c>
      <c r="Z737" s="78">
        <v>6245</v>
      </c>
      <c r="AA737" s="78">
        <v>96.12</v>
      </c>
      <c r="AB737" s="78">
        <v>132.07</v>
      </c>
      <c r="AC737" s="78">
        <v>111500</v>
      </c>
      <c r="AD737" s="104">
        <v>4.0057799999999997</v>
      </c>
      <c r="AE737" s="78">
        <v>25489</v>
      </c>
      <c r="AF737" s="104">
        <v>1.3269299999999999</v>
      </c>
      <c r="AG737" s="78">
        <v>-39654</v>
      </c>
      <c r="AH737" s="104">
        <v>0.20524000000000001</v>
      </c>
      <c r="AI737" s="78">
        <v>-45570</v>
      </c>
      <c r="AJ737" s="104">
        <v>-0.76287000000000005</v>
      </c>
      <c r="AK737" s="78">
        <v>7800</v>
      </c>
      <c r="AL737" s="78">
        <v>7400</v>
      </c>
      <c r="AM737" s="8">
        <v>7700</v>
      </c>
      <c r="AN737" s="78">
        <v>114</v>
      </c>
      <c r="AO737" s="78">
        <v>8000</v>
      </c>
      <c r="AP737" s="78">
        <v>7000</v>
      </c>
      <c r="AQ737" s="78">
        <v>7700</v>
      </c>
      <c r="AR737" s="78">
        <v>264</v>
      </c>
      <c r="AS737" s="78">
        <v>0</v>
      </c>
      <c r="AT737" s="78">
        <v>0</v>
      </c>
      <c r="AU737" s="78">
        <v>0</v>
      </c>
      <c r="AV737" s="78">
        <v>0</v>
      </c>
      <c r="AW737" s="77">
        <v>15.38</v>
      </c>
      <c r="AX737" s="144">
        <f t="shared" si="71"/>
        <v>0.13</v>
      </c>
      <c r="AY737" s="144">
        <f t="shared" si="72"/>
        <v>0.3</v>
      </c>
      <c r="AZ737" s="144">
        <f t="shared" si="73"/>
        <v>0.15</v>
      </c>
      <c r="BA737" s="54">
        <f t="shared" si="74"/>
        <v>17.560823535082463</v>
      </c>
      <c r="BB737" s="54">
        <f t="shared" si="75"/>
        <v>14.317176464917543</v>
      </c>
    </row>
    <row r="738" spans="1:54" x14ac:dyDescent="0.25">
      <c r="A738" s="3">
        <v>41256</v>
      </c>
      <c r="B738" s="77">
        <v>7757.09</v>
      </c>
      <c r="C738" s="77">
        <v>1066.6501000000001</v>
      </c>
      <c r="D738" s="77">
        <v>44.584499999999998</v>
      </c>
      <c r="E738" s="77">
        <f t="shared" si="77"/>
        <v>1007.6721</v>
      </c>
      <c r="F738" s="77">
        <v>4.4625000000000004</v>
      </c>
      <c r="G738" s="77">
        <v>12.905899999999999</v>
      </c>
      <c r="H738">
        <v>0</v>
      </c>
      <c r="I738" s="78">
        <v>7772</v>
      </c>
      <c r="J738">
        <v>201212</v>
      </c>
      <c r="K738" s="78">
        <v>7772</v>
      </c>
      <c r="L738" s="77">
        <f t="shared" si="76"/>
        <v>14.909999999999854</v>
      </c>
      <c r="M738" s="78">
        <v>10932</v>
      </c>
      <c r="N738" s="78">
        <v>170.12377000000001</v>
      </c>
      <c r="O738" s="78">
        <v>-3338</v>
      </c>
      <c r="P738" s="78">
        <v>-12.845219999999999</v>
      </c>
      <c r="Q738" s="144">
        <v>10097.5</v>
      </c>
      <c r="R738" s="78">
        <v>862</v>
      </c>
      <c r="S738" s="78">
        <v>1255</v>
      </c>
      <c r="T738" s="78">
        <v>778</v>
      </c>
      <c r="U738" s="78">
        <v>44334</v>
      </c>
      <c r="V738" s="219">
        <v>-1.7548608291604637E-2</v>
      </c>
      <c r="W738" s="78">
        <v>625</v>
      </c>
      <c r="X738" s="78">
        <v>3275</v>
      </c>
      <c r="Y738" s="78">
        <v>3977</v>
      </c>
      <c r="Z738" s="78">
        <v>3106</v>
      </c>
      <c r="AA738" s="78">
        <v>87.25</v>
      </c>
      <c r="AB738" s="78">
        <v>135.69999999999999</v>
      </c>
      <c r="AC738" s="78">
        <v>115224</v>
      </c>
      <c r="AD738" s="104">
        <v>5.1670699999999998</v>
      </c>
      <c r="AE738" s="78">
        <v>33243</v>
      </c>
      <c r="AF738" s="104">
        <v>1.40307</v>
      </c>
      <c r="AG738" s="78">
        <v>-45706</v>
      </c>
      <c r="AH738" s="104">
        <v>-0.45728000000000002</v>
      </c>
      <c r="AI738" s="78">
        <v>-58214</v>
      </c>
      <c r="AJ738" s="104">
        <v>-0.90439000000000003</v>
      </c>
      <c r="AK738" s="78">
        <v>7800</v>
      </c>
      <c r="AL738" s="78">
        <v>7400</v>
      </c>
      <c r="AM738" s="8">
        <v>7750</v>
      </c>
      <c r="AN738" s="78">
        <v>101.5</v>
      </c>
      <c r="AO738" s="78">
        <v>8000</v>
      </c>
      <c r="AP738" s="78">
        <v>7000</v>
      </c>
      <c r="AQ738" s="78">
        <v>7800</v>
      </c>
      <c r="AR738" s="78">
        <v>263</v>
      </c>
      <c r="AS738" s="78">
        <v>0</v>
      </c>
      <c r="AT738" s="78">
        <v>0</v>
      </c>
      <c r="AU738" s="78">
        <v>0</v>
      </c>
      <c r="AV738" s="78">
        <v>0</v>
      </c>
      <c r="AW738" s="77">
        <v>15.04</v>
      </c>
      <c r="AX738" s="144">
        <f t="shared" si="71"/>
        <v>0.06</v>
      </c>
      <c r="AY738" s="144">
        <f t="shared" si="72"/>
        <v>0.16</v>
      </c>
      <c r="AZ738" s="144">
        <f t="shared" si="73"/>
        <v>0.08</v>
      </c>
      <c r="BA738" s="54">
        <f t="shared" si="74"/>
        <v>17.380796060432395</v>
      </c>
      <c r="BB738" s="54">
        <f t="shared" si="75"/>
        <v>14.279203939567608</v>
      </c>
    </row>
    <row r="739" spans="1:54" x14ac:dyDescent="0.25">
      <c r="A739" s="3">
        <v>41257</v>
      </c>
      <c r="B739" s="77">
        <v>7698.77</v>
      </c>
      <c r="C739" s="77">
        <v>983.63809000000003</v>
      </c>
      <c r="D739" s="77">
        <v>-3.37</v>
      </c>
      <c r="E739" s="77">
        <f t="shared" si="77"/>
        <v>1033.6154000000001</v>
      </c>
      <c r="F739" s="77">
        <v>-16.245000000000001</v>
      </c>
      <c r="G739" s="77">
        <v>-4.327</v>
      </c>
      <c r="H739">
        <v>0</v>
      </c>
      <c r="I739" s="78">
        <v>7703</v>
      </c>
      <c r="J739">
        <v>201212</v>
      </c>
      <c r="K739" s="78">
        <v>7703</v>
      </c>
      <c r="L739" s="77">
        <f t="shared" si="76"/>
        <v>4.2299999999995634</v>
      </c>
      <c r="M739" s="78">
        <v>6679</v>
      </c>
      <c r="N739" s="78">
        <v>103.09762000000001</v>
      </c>
      <c r="O739" s="78">
        <v>-5569</v>
      </c>
      <c r="P739" s="78">
        <v>-21.318460000000002</v>
      </c>
      <c r="Q739" s="144">
        <v>5286.75</v>
      </c>
      <c r="R739" s="78">
        <v>662</v>
      </c>
      <c r="S739" s="78">
        <v>65</v>
      </c>
      <c r="T739" s="78">
        <v>-3129</v>
      </c>
      <c r="U739" s="78">
        <v>43569</v>
      </c>
      <c r="V739" s="219">
        <v>7.1817117675411421E-2</v>
      </c>
      <c r="W739" s="78">
        <v>-1267</v>
      </c>
      <c r="X739" s="78">
        <v>-1814</v>
      </c>
      <c r="Y739" s="78">
        <v>2742</v>
      </c>
      <c r="Z739" s="78">
        <v>1486</v>
      </c>
      <c r="AA739" s="78">
        <v>87.9</v>
      </c>
      <c r="AB739" s="78">
        <v>129.21</v>
      </c>
      <c r="AC739" s="78">
        <v>112372</v>
      </c>
      <c r="AD739" s="104">
        <v>3.6553</v>
      </c>
      <c r="AE739" s="78">
        <v>33684</v>
      </c>
      <c r="AF739" s="104">
        <v>1.5907199999999999</v>
      </c>
      <c r="AG739" s="78">
        <v>-53792</v>
      </c>
      <c r="AH739" s="104">
        <v>-0.31376999999999999</v>
      </c>
      <c r="AI739" s="78">
        <v>-46617</v>
      </c>
      <c r="AJ739" s="104">
        <v>-0.71831</v>
      </c>
      <c r="AK739" s="78">
        <v>7800</v>
      </c>
      <c r="AL739" s="78">
        <v>7400</v>
      </c>
      <c r="AM739" s="8">
        <v>7700</v>
      </c>
      <c r="AN739" s="78">
        <v>85</v>
      </c>
      <c r="AO739" s="78">
        <v>8000</v>
      </c>
      <c r="AP739" s="78">
        <v>7000</v>
      </c>
      <c r="AQ739" s="78">
        <v>7700</v>
      </c>
      <c r="AR739" s="78">
        <v>259</v>
      </c>
      <c r="AS739" s="78">
        <v>0</v>
      </c>
      <c r="AT739" s="78">
        <v>0</v>
      </c>
      <c r="AU739" s="78">
        <v>0</v>
      </c>
      <c r="AV739" s="78">
        <v>0</v>
      </c>
      <c r="AW739" s="77">
        <v>15.36</v>
      </c>
      <c r="AX739" s="144">
        <f t="shared" si="71"/>
        <v>0.17</v>
      </c>
      <c r="AY739" s="144">
        <f t="shared" si="72"/>
        <v>0.28000000000000003</v>
      </c>
      <c r="AZ739" s="144">
        <f t="shared" si="73"/>
        <v>0.15</v>
      </c>
      <c r="BA739" s="54">
        <f t="shared" si="74"/>
        <v>16.928700178131692</v>
      </c>
      <c r="BB739" s="54">
        <f t="shared" si="75"/>
        <v>14.479299821868313</v>
      </c>
    </row>
    <row r="740" spans="1:54" x14ac:dyDescent="0.25">
      <c r="A740" s="3">
        <v>41260</v>
      </c>
      <c r="B740" s="77">
        <v>7631.28</v>
      </c>
      <c r="C740" s="77">
        <v>946.81208000000004</v>
      </c>
      <c r="D740" s="77">
        <v>-98.480499999999992</v>
      </c>
      <c r="E740" s="77">
        <f t="shared" si="77"/>
        <v>925.73169999999993</v>
      </c>
      <c r="F740" s="77">
        <v>-15.167899999999999</v>
      </c>
      <c r="G740" s="77">
        <v>-8.5311000000000003</v>
      </c>
      <c r="H740">
        <v>0</v>
      </c>
      <c r="I740" s="78">
        <v>7652</v>
      </c>
      <c r="J740">
        <v>201212</v>
      </c>
      <c r="K740" s="78">
        <v>7652</v>
      </c>
      <c r="L740" s="77">
        <f t="shared" si="76"/>
        <v>20.720000000000255</v>
      </c>
      <c r="M740" s="78">
        <v>5465</v>
      </c>
      <c r="N740" s="78">
        <v>83.823229999999995</v>
      </c>
      <c r="O740" s="78">
        <v>-6285</v>
      </c>
      <c r="P740" s="78">
        <v>-23.897939999999998</v>
      </c>
      <c r="Q740" s="144">
        <v>3893.75</v>
      </c>
      <c r="R740" s="78">
        <v>550</v>
      </c>
      <c r="S740" s="78">
        <v>-126</v>
      </c>
      <c r="T740" s="78">
        <v>-5123</v>
      </c>
      <c r="U740" s="78">
        <v>40832</v>
      </c>
      <c r="V740" s="219">
        <v>0.12546532131661442</v>
      </c>
      <c r="W740" s="78">
        <v>-1335</v>
      </c>
      <c r="X740" s="78">
        <v>-5595</v>
      </c>
      <c r="Y740" s="78">
        <v>2187</v>
      </c>
      <c r="Z740" s="78">
        <v>140</v>
      </c>
      <c r="AA740" s="78">
        <v>93.04</v>
      </c>
      <c r="AB740" s="78">
        <v>120.5</v>
      </c>
      <c r="AC740" s="78">
        <v>114407</v>
      </c>
      <c r="AD740" s="104">
        <v>2.9490699999999999</v>
      </c>
      <c r="AE740" s="78">
        <v>32499</v>
      </c>
      <c r="AF740" s="104">
        <v>1.67923</v>
      </c>
      <c r="AG740" s="78">
        <v>-69514</v>
      </c>
      <c r="AH740" s="104">
        <v>-7.6170000000000002E-2</v>
      </c>
      <c r="AI740" s="78">
        <v>-39497</v>
      </c>
      <c r="AJ740" s="104">
        <v>-0.58352999999999999</v>
      </c>
      <c r="AK740" s="78">
        <v>7800</v>
      </c>
      <c r="AL740" s="78">
        <v>7400</v>
      </c>
      <c r="AM740" s="8">
        <v>7650</v>
      </c>
      <c r="AN740" s="78">
        <v>66</v>
      </c>
      <c r="AO740" s="78">
        <v>8000</v>
      </c>
      <c r="AP740" s="78">
        <v>7000</v>
      </c>
      <c r="AQ740" s="78">
        <v>7600</v>
      </c>
      <c r="AR740" s="78">
        <v>262</v>
      </c>
      <c r="AS740" s="78">
        <v>0</v>
      </c>
      <c r="AT740" s="78">
        <v>0</v>
      </c>
      <c r="AU740" s="78">
        <v>0</v>
      </c>
      <c r="AV740" s="78">
        <v>0</v>
      </c>
      <c r="AW740" s="77">
        <v>15.32</v>
      </c>
      <c r="AX740" s="144">
        <f t="shared" si="71"/>
        <v>0.13</v>
      </c>
      <c r="AY740" s="144">
        <f t="shared" si="72"/>
        <v>0.24</v>
      </c>
      <c r="AZ740" s="144">
        <f t="shared" si="73"/>
        <v>0.13</v>
      </c>
      <c r="BA740" s="54">
        <f t="shared" si="74"/>
        <v>16.706991149171621</v>
      </c>
      <c r="BB740" s="54">
        <f t="shared" si="75"/>
        <v>14.538008850828382</v>
      </c>
    </row>
    <row r="741" spans="1:54" x14ac:dyDescent="0.25">
      <c r="A741" s="3">
        <v>41261</v>
      </c>
      <c r="B741" s="77">
        <v>7643.74</v>
      </c>
      <c r="C741" s="77">
        <v>745.77713000000006</v>
      </c>
      <c r="D741" s="77">
        <v>1.5541999999999998</v>
      </c>
      <c r="E741" s="77">
        <f t="shared" si="77"/>
        <v>912.72270000000003</v>
      </c>
      <c r="F741" s="77">
        <v>-2.4563999999999999</v>
      </c>
      <c r="G741" s="77">
        <v>0.84860000000000002</v>
      </c>
      <c r="H741">
        <v>0</v>
      </c>
      <c r="I741" s="78">
        <v>7655</v>
      </c>
      <c r="J741">
        <v>201212</v>
      </c>
      <c r="K741" s="78">
        <v>7655</v>
      </c>
      <c r="L741" s="77">
        <f t="shared" si="76"/>
        <v>11.260000000000218</v>
      </c>
      <c r="M741" s="78">
        <v>6194</v>
      </c>
      <c r="N741" s="78">
        <v>94.970299999999995</v>
      </c>
      <c r="O741" s="78">
        <v>-6525</v>
      </c>
      <c r="P741" s="78">
        <v>-24.846019999999999</v>
      </c>
      <c r="Q741" s="144">
        <v>4562.75</v>
      </c>
      <c r="R741" s="78">
        <v>394</v>
      </c>
      <c r="S741" s="78">
        <v>-845</v>
      </c>
      <c r="T741" s="78">
        <v>-4450</v>
      </c>
      <c r="U741" s="78">
        <v>40757</v>
      </c>
      <c r="V741" s="219">
        <v>0.10918369850577815</v>
      </c>
      <c r="W741" s="78">
        <v>-76</v>
      </c>
      <c r="X741" s="78">
        <v>-4173</v>
      </c>
      <c r="Y741" s="78">
        <v>4052</v>
      </c>
      <c r="Z741" s="78">
        <v>48</v>
      </c>
      <c r="AA741" s="78">
        <v>92.44</v>
      </c>
      <c r="AB741" s="78">
        <v>119.34</v>
      </c>
      <c r="AC741" s="78">
        <v>119263</v>
      </c>
      <c r="AD741" s="104">
        <v>2.9352900000000002</v>
      </c>
      <c r="AE741" s="78">
        <v>36173</v>
      </c>
      <c r="AF741" s="104">
        <v>1.5814600000000001</v>
      </c>
      <c r="AG741" s="78">
        <v>-72869</v>
      </c>
      <c r="AH741" s="104">
        <v>-0.16916999999999999</v>
      </c>
      <c r="AI741" s="78">
        <v>-46424</v>
      </c>
      <c r="AJ741" s="104">
        <v>-0.69496000000000002</v>
      </c>
      <c r="AK741" s="78">
        <v>7700</v>
      </c>
      <c r="AL741" s="78">
        <v>7400</v>
      </c>
      <c r="AM741" s="8">
        <v>7650</v>
      </c>
      <c r="AN741" s="78">
        <v>47.5</v>
      </c>
      <c r="AO741" s="78">
        <v>8000</v>
      </c>
      <c r="AP741" s="78">
        <v>7000</v>
      </c>
      <c r="AQ741" s="78">
        <v>7700</v>
      </c>
      <c r="AR741" s="78">
        <v>261</v>
      </c>
      <c r="AS741" s="78">
        <v>0</v>
      </c>
      <c r="AT741" s="78">
        <v>0</v>
      </c>
      <c r="AU741" s="78">
        <v>0</v>
      </c>
      <c r="AV741" s="78">
        <v>0</v>
      </c>
      <c r="AW741" s="77">
        <v>15.3</v>
      </c>
      <c r="AX741" s="144">
        <f t="shared" si="71"/>
        <v>0.13</v>
      </c>
      <c r="AY741" s="144">
        <f t="shared" si="72"/>
        <v>0.24</v>
      </c>
      <c r="AZ741" s="144">
        <f t="shared" si="73"/>
        <v>0.13</v>
      </c>
      <c r="BA741" s="54">
        <f t="shared" si="74"/>
        <v>16.499856719730463</v>
      </c>
      <c r="BB741" s="54">
        <f t="shared" si="75"/>
        <v>14.599143280269539</v>
      </c>
    </row>
    <row r="742" spans="1:54" x14ac:dyDescent="0.25">
      <c r="A742" s="3">
        <v>41262</v>
      </c>
      <c r="B742" s="77">
        <v>7677.47</v>
      </c>
      <c r="C742" s="77">
        <v>863.66765999999996</v>
      </c>
      <c r="D742" s="77">
        <v>53.590900000000005</v>
      </c>
      <c r="E742" s="77">
        <f t="shared" si="77"/>
        <v>1015.4997000000001</v>
      </c>
      <c r="F742" s="77">
        <v>-5.0530999999999997</v>
      </c>
      <c r="G742" s="77">
        <v>-6.1364000000000001</v>
      </c>
      <c r="H742" t="s">
        <v>1641</v>
      </c>
      <c r="I742" s="78">
        <v>7659</v>
      </c>
      <c r="J742">
        <v>201301</v>
      </c>
      <c r="K742" s="78">
        <v>7664</v>
      </c>
      <c r="L742" s="77">
        <f t="shared" si="76"/>
        <v>-13.470000000000255</v>
      </c>
      <c r="M742" s="78">
        <v>6338</v>
      </c>
      <c r="N742" s="78">
        <v>97.3095</v>
      </c>
      <c r="O742" s="78">
        <v>-177</v>
      </c>
      <c r="P742" s="78">
        <v>-0.56279999999999997</v>
      </c>
      <c r="Q742" s="144">
        <v>6293.75</v>
      </c>
      <c r="R742" s="78">
        <v>357</v>
      </c>
      <c r="S742" s="78">
        <v>-4157</v>
      </c>
      <c r="T742" s="78">
        <v>-666</v>
      </c>
      <c r="U742" s="78">
        <v>20666</v>
      </c>
      <c r="V742" s="219">
        <v>3.2226846027291201E-2</v>
      </c>
      <c r="W742" s="78">
        <v>-1376</v>
      </c>
      <c r="X742" s="78">
        <v>143</v>
      </c>
      <c r="Y742" s="78">
        <v>3316</v>
      </c>
      <c r="Z742" s="78">
        <v>3803</v>
      </c>
      <c r="AA742" s="78">
        <v>89.68</v>
      </c>
      <c r="AB742" s="78">
        <v>122.81</v>
      </c>
      <c r="AC742" s="78">
        <v>41109</v>
      </c>
      <c r="AD742" s="104">
        <v>3.1227100000000001</v>
      </c>
      <c r="AE742" s="78">
        <v>20501</v>
      </c>
      <c r="AF742" s="104">
        <v>1.10686</v>
      </c>
      <c r="AG742" s="78">
        <v>-18118</v>
      </c>
      <c r="AH742" s="104">
        <v>-1.9713099999999999</v>
      </c>
      <c r="AI742" s="78">
        <v>8599</v>
      </c>
      <c r="AJ742" s="104">
        <v>-0.63214000000000004</v>
      </c>
      <c r="AK742" s="78">
        <v>8000</v>
      </c>
      <c r="AL742" s="78">
        <v>7000</v>
      </c>
      <c r="AM742" s="8">
        <v>7700</v>
      </c>
      <c r="AN742" s="78">
        <v>266</v>
      </c>
      <c r="AO742" s="78">
        <v>8800</v>
      </c>
      <c r="AP742" s="78">
        <v>6000</v>
      </c>
      <c r="AQ742" s="78">
        <v>7600</v>
      </c>
      <c r="AR742" s="78">
        <v>459</v>
      </c>
      <c r="AS742" s="78">
        <v>0</v>
      </c>
      <c r="AT742" s="78">
        <v>0</v>
      </c>
      <c r="AU742" s="78">
        <v>0</v>
      </c>
      <c r="AV742" s="78">
        <v>0</v>
      </c>
      <c r="AW742" s="77">
        <v>17.07</v>
      </c>
      <c r="AX742" s="144">
        <f t="shared" si="71"/>
        <v>0.79</v>
      </c>
      <c r="AY742" s="144">
        <f t="shared" si="72"/>
        <v>0.77</v>
      </c>
      <c r="AZ742" s="144">
        <f t="shared" si="73"/>
        <v>0.66</v>
      </c>
      <c r="BA742" s="54">
        <f t="shared" si="74"/>
        <v>16.52244573912261</v>
      </c>
      <c r="BB742" s="54">
        <f t="shared" si="75"/>
        <v>14.582554260877391</v>
      </c>
    </row>
    <row r="743" spans="1:54" x14ac:dyDescent="0.25">
      <c r="A743" s="3">
        <v>41263</v>
      </c>
      <c r="B743" s="77">
        <v>7595.46</v>
      </c>
      <c r="C743" s="77">
        <v>808.55015000000003</v>
      </c>
      <c r="D743" s="77">
        <v>-26.5718</v>
      </c>
      <c r="E743" s="77">
        <f t="shared" si="77"/>
        <v>973.2247000000001</v>
      </c>
      <c r="F743" s="77">
        <v>-9.6356999999999999</v>
      </c>
      <c r="G743" s="77">
        <v>-17.334099999999999</v>
      </c>
      <c r="H743">
        <v>0</v>
      </c>
      <c r="I743" s="78">
        <v>7560</v>
      </c>
      <c r="J743">
        <v>201301</v>
      </c>
      <c r="K743" s="78">
        <v>7560</v>
      </c>
      <c r="L743" s="77">
        <f t="shared" si="76"/>
        <v>-35.460000000000036</v>
      </c>
      <c r="M743" s="78">
        <v>3248</v>
      </c>
      <c r="N743" s="78">
        <v>49.283659999999998</v>
      </c>
      <c r="O743" s="78">
        <v>-1641</v>
      </c>
      <c r="P743" s="78">
        <v>-6.0824100000000003</v>
      </c>
      <c r="Q743" s="144">
        <v>2837.75</v>
      </c>
      <c r="R743" s="78">
        <v>215</v>
      </c>
      <c r="S743" s="78">
        <v>-3167</v>
      </c>
      <c r="T743" s="78">
        <v>-3335</v>
      </c>
      <c r="U743" s="78">
        <v>24084</v>
      </c>
      <c r="V743" s="219">
        <v>0.13847367546919118</v>
      </c>
      <c r="W743" s="78">
        <v>-2031</v>
      </c>
      <c r="X743" s="78">
        <v>-2031</v>
      </c>
      <c r="Y743" s="78">
        <v>1776</v>
      </c>
      <c r="Z743" s="78">
        <v>1799</v>
      </c>
      <c r="AA743" s="78">
        <v>94.85</v>
      </c>
      <c r="AB743" s="78">
        <v>100.06</v>
      </c>
      <c r="AC743" s="78">
        <v>40695</v>
      </c>
      <c r="AD743" s="104">
        <v>2.5826699999999998</v>
      </c>
      <c r="AE743" s="78">
        <v>22677</v>
      </c>
      <c r="AF743" s="104">
        <v>1.4338</v>
      </c>
      <c r="AG743" s="78">
        <v>-17655</v>
      </c>
      <c r="AH743" s="104">
        <v>-1.72027</v>
      </c>
      <c r="AI743" s="78">
        <v>15816</v>
      </c>
      <c r="AJ743" s="104">
        <v>-0.50361999999999996</v>
      </c>
      <c r="AK743" s="78">
        <v>8000</v>
      </c>
      <c r="AL743" s="78">
        <v>7000</v>
      </c>
      <c r="AM743" s="8">
        <v>7600</v>
      </c>
      <c r="AN743" s="78">
        <v>250</v>
      </c>
      <c r="AO743" s="78">
        <v>8000</v>
      </c>
      <c r="AP743" s="78">
        <v>7800</v>
      </c>
      <c r="AQ743" s="78">
        <v>7500</v>
      </c>
      <c r="AR743" s="78">
        <v>383</v>
      </c>
      <c r="AS743" s="78">
        <v>0</v>
      </c>
      <c r="AT743" s="78">
        <v>0</v>
      </c>
      <c r="AU743" s="78">
        <v>0</v>
      </c>
      <c r="AV743" s="78">
        <v>0</v>
      </c>
      <c r="AW743" s="77">
        <v>16.22</v>
      </c>
      <c r="AX743" s="144">
        <f t="shared" ref="AX743:AX806" si="78">PERCENTRANK(AW714:AW743,AW743,2)</f>
        <v>0.62</v>
      </c>
      <c r="AY743" s="144">
        <f t="shared" ref="AY743:AY806" si="79">PERCENTRANK(AW694:AW743,AW743,2)</f>
        <v>0.56999999999999995</v>
      </c>
      <c r="AZ743" s="144">
        <f t="shared" ref="AZ743:AZ806" si="80">PERCENTRANK(AW644:AW743,AW743,2)</f>
        <v>0.45</v>
      </c>
      <c r="BA743" s="54">
        <f t="shared" ref="BA743:BA806" si="81">AVERAGE(AW724:AW743)+2*_xlfn.STDEV.S(AW724:AW743)</f>
        <v>16.510299557386286</v>
      </c>
      <c r="BB743" s="54">
        <f t="shared" ref="BB743:BB806" si="82">AVERAGE(AW724:AW743)-2*_xlfn.STDEV.S(AW724:AW743)</f>
        <v>14.588700442613714</v>
      </c>
    </row>
    <row r="744" spans="1:54" x14ac:dyDescent="0.25">
      <c r="A744" s="3">
        <v>41264</v>
      </c>
      <c r="B744" s="77">
        <v>7519.93</v>
      </c>
      <c r="C744" s="77">
        <v>795.93033000000003</v>
      </c>
      <c r="D744" s="77">
        <v>-66.442599999999999</v>
      </c>
      <c r="E744" s="77">
        <f t="shared" si="77"/>
        <v>782.51869999999997</v>
      </c>
      <c r="F744" s="77">
        <v>-11.861099999999999</v>
      </c>
      <c r="G744" s="77">
        <v>-12.7782</v>
      </c>
      <c r="H744">
        <v>0</v>
      </c>
      <c r="I744" s="78">
        <v>7491</v>
      </c>
      <c r="J744">
        <v>201301</v>
      </c>
      <c r="K744" s="78">
        <v>7491</v>
      </c>
      <c r="L744" s="77">
        <f t="shared" si="76"/>
        <v>-28.930000000000291</v>
      </c>
      <c r="M744" s="78">
        <v>2859</v>
      </c>
      <c r="N744" s="78">
        <v>43.022030000000001</v>
      </c>
      <c r="O744" s="78">
        <v>-1463</v>
      </c>
      <c r="P744" s="78">
        <v>-5.3508100000000001</v>
      </c>
      <c r="Q744" s="144">
        <v>2493.25</v>
      </c>
      <c r="R744" s="78">
        <v>17</v>
      </c>
      <c r="S744" s="78">
        <v>-2581</v>
      </c>
      <c r="T744" s="78">
        <v>-3658</v>
      </c>
      <c r="U744" s="78">
        <v>25801</v>
      </c>
      <c r="V744" s="219">
        <v>0.14177745048641527</v>
      </c>
      <c r="W744" s="78">
        <v>-3246</v>
      </c>
      <c r="X744" s="78">
        <v>-3246</v>
      </c>
      <c r="Y744" s="78">
        <v>1500</v>
      </c>
      <c r="Z744" s="78">
        <v>398</v>
      </c>
      <c r="AA744" s="78">
        <v>124.86</v>
      </c>
      <c r="AB744" s="78">
        <v>96.17</v>
      </c>
      <c r="AC744" s="78">
        <v>40238</v>
      </c>
      <c r="AD744" s="104">
        <v>2.3853499999999999</v>
      </c>
      <c r="AE744" s="78">
        <v>31777</v>
      </c>
      <c r="AF744" s="104">
        <v>1.7377400000000001</v>
      </c>
      <c r="AG744" s="78">
        <v>-23042</v>
      </c>
      <c r="AH744" s="104">
        <v>-1.62262</v>
      </c>
      <c r="AI744" s="78">
        <v>9095</v>
      </c>
      <c r="AJ744" s="104">
        <v>-0.54920000000000002</v>
      </c>
      <c r="AK744" s="78">
        <v>8000</v>
      </c>
      <c r="AL744" s="78">
        <v>7000</v>
      </c>
      <c r="AM744" s="8">
        <v>7500</v>
      </c>
      <c r="AN744" s="78">
        <v>259</v>
      </c>
      <c r="AO744" s="78">
        <v>8000</v>
      </c>
      <c r="AP744" s="78">
        <v>7800</v>
      </c>
      <c r="AQ744" s="78">
        <v>7500</v>
      </c>
      <c r="AR744" s="78">
        <v>387</v>
      </c>
      <c r="AS744" s="78">
        <v>0</v>
      </c>
      <c r="AT744" s="78">
        <v>0</v>
      </c>
      <c r="AU744" s="78">
        <v>0</v>
      </c>
      <c r="AV744" s="78">
        <v>0</v>
      </c>
      <c r="AW744" s="77">
        <v>17.36</v>
      </c>
      <c r="AX744" s="144">
        <f t="shared" si="78"/>
        <v>0.89</v>
      </c>
      <c r="AY744" s="144">
        <f t="shared" si="79"/>
        <v>0.87</v>
      </c>
      <c r="AZ744" s="144">
        <f t="shared" si="80"/>
        <v>0.78</v>
      </c>
      <c r="BA744" s="54">
        <f t="shared" si="81"/>
        <v>16.881450603168364</v>
      </c>
      <c r="BB744" s="54">
        <f t="shared" si="82"/>
        <v>14.372549396831634</v>
      </c>
    </row>
    <row r="745" spans="1:54" x14ac:dyDescent="0.25">
      <c r="A745" s="3">
        <v>41265</v>
      </c>
      <c r="B745" s="77">
        <v>7540.14</v>
      </c>
      <c r="C745" s="77">
        <v>408.31972999999999</v>
      </c>
      <c r="D745" s="77">
        <v>-4.9325999999999999</v>
      </c>
      <c r="E745" s="77">
        <f t="shared" si="77"/>
        <v>672.81220000000008</v>
      </c>
      <c r="F745" s="77">
        <v>-6.1177000000000001</v>
      </c>
      <c r="G745" s="77">
        <v>-1.7919</v>
      </c>
      <c r="H745">
        <v>0</v>
      </c>
      <c r="I745" s="78">
        <v>7525</v>
      </c>
      <c r="J745">
        <v>201301</v>
      </c>
      <c r="K745" s="78">
        <v>7525</v>
      </c>
      <c r="L745" s="77">
        <f t="shared" si="76"/>
        <v>-15.140000000000327</v>
      </c>
      <c r="M745" s="78">
        <v>2665</v>
      </c>
      <c r="N745" s="78">
        <v>40.312440000000002</v>
      </c>
      <c r="O745" s="78">
        <v>-966</v>
      </c>
      <c r="P745" s="78">
        <v>-3.50318</v>
      </c>
      <c r="Q745" s="144">
        <v>2423.5</v>
      </c>
      <c r="R745" s="78">
        <v>36</v>
      </c>
      <c r="S745" s="78">
        <v>-2313</v>
      </c>
      <c r="T745" s="78">
        <v>-2588</v>
      </c>
      <c r="U745" s="78">
        <v>25106</v>
      </c>
      <c r="V745" s="219">
        <v>0.10308292838365331</v>
      </c>
      <c r="W745" s="78">
        <v>-3276</v>
      </c>
      <c r="X745" s="78">
        <v>-3276</v>
      </c>
      <c r="Y745" s="78">
        <v>1246</v>
      </c>
      <c r="Z745" s="78">
        <v>273</v>
      </c>
      <c r="AA745" s="78">
        <v>106.14</v>
      </c>
      <c r="AB745" s="78">
        <v>96.86</v>
      </c>
      <c r="AC745" s="78">
        <v>44899</v>
      </c>
      <c r="AD745" s="104">
        <v>2.5376400000000001</v>
      </c>
      <c r="AE745" s="78">
        <v>37094</v>
      </c>
      <c r="AF745" s="104">
        <v>1.65422</v>
      </c>
      <c r="AG745" s="78">
        <v>-27600</v>
      </c>
      <c r="AH745" s="104">
        <v>-1.6511899999999999</v>
      </c>
      <c r="AI745" s="78">
        <v>7691</v>
      </c>
      <c r="AJ745" s="104">
        <v>-0.56788000000000005</v>
      </c>
      <c r="AK745" s="78">
        <v>8000</v>
      </c>
      <c r="AL745" s="78">
        <v>7000</v>
      </c>
      <c r="AM745" s="8">
        <v>7500</v>
      </c>
      <c r="AN745" s="78">
        <v>245</v>
      </c>
      <c r="AO745" s="78">
        <v>8000</v>
      </c>
      <c r="AP745" s="78">
        <v>7800</v>
      </c>
      <c r="AQ745" s="78">
        <v>7500</v>
      </c>
      <c r="AR745" s="78">
        <v>379</v>
      </c>
      <c r="AS745" s="78">
        <v>0</v>
      </c>
      <c r="AT745" s="78">
        <v>0</v>
      </c>
      <c r="AU745" s="78">
        <v>0</v>
      </c>
      <c r="AV745" s="78">
        <v>0</v>
      </c>
      <c r="AW745" s="77">
        <v>16.649999999999999</v>
      </c>
      <c r="AX745" s="144">
        <f t="shared" si="78"/>
        <v>0.68</v>
      </c>
      <c r="AY745" s="144">
        <f t="shared" si="79"/>
        <v>0.61</v>
      </c>
      <c r="AZ745" s="144">
        <f t="shared" si="80"/>
        <v>0.53</v>
      </c>
      <c r="BA745" s="54">
        <f t="shared" si="81"/>
        <v>16.999952401724517</v>
      </c>
      <c r="BB745" s="54">
        <f t="shared" si="82"/>
        <v>14.334047598275486</v>
      </c>
    </row>
    <row r="746" spans="1:54" x14ac:dyDescent="0.25">
      <c r="A746" s="3">
        <v>41267</v>
      </c>
      <c r="B746" s="77">
        <v>7535.52</v>
      </c>
      <c r="C746" s="77">
        <v>495.98937000000001</v>
      </c>
      <c r="D746" s="77">
        <v>-1.3271999999999999</v>
      </c>
      <c r="E746" s="77">
        <f t="shared" si="77"/>
        <v>619.35530000000006</v>
      </c>
      <c r="F746" s="77">
        <v>-2.7752999999999997</v>
      </c>
      <c r="G746" s="77">
        <v>-3.4575</v>
      </c>
      <c r="H746">
        <v>0</v>
      </c>
      <c r="I746" s="78">
        <v>7518</v>
      </c>
      <c r="J746">
        <v>201301</v>
      </c>
      <c r="K746" s="78">
        <v>7518</v>
      </c>
      <c r="L746" s="77">
        <f t="shared" si="76"/>
        <v>-17.520000000000437</v>
      </c>
      <c r="M746" s="78">
        <v>4494</v>
      </c>
      <c r="N746" s="78">
        <v>67.773240000000001</v>
      </c>
      <c r="O746" s="78">
        <v>-404</v>
      </c>
      <c r="P746" s="78">
        <v>-1.38849</v>
      </c>
      <c r="Q746" s="144">
        <v>4393</v>
      </c>
      <c r="R746" s="78">
        <v>98</v>
      </c>
      <c r="S746" s="78">
        <v>-3381</v>
      </c>
      <c r="T746" s="78">
        <v>-2242</v>
      </c>
      <c r="U746" s="78">
        <v>25229</v>
      </c>
      <c r="V746" s="219">
        <v>8.8865987554005307E-2</v>
      </c>
      <c r="W746" s="78">
        <v>-2042</v>
      </c>
      <c r="X746" s="78">
        <v>-2042</v>
      </c>
      <c r="Y746" s="78">
        <v>2419</v>
      </c>
      <c r="Z746" s="78">
        <v>2482</v>
      </c>
      <c r="AA746" s="78">
        <v>105.02</v>
      </c>
      <c r="AB746" s="78">
        <v>98.05</v>
      </c>
      <c r="AC746" s="78">
        <v>49175</v>
      </c>
      <c r="AD746" s="104">
        <v>2.4920300000000002</v>
      </c>
      <c r="AE746" s="78">
        <v>39662</v>
      </c>
      <c r="AF746" s="104">
        <v>1.7296400000000001</v>
      </c>
      <c r="AG746" s="78">
        <v>-23356</v>
      </c>
      <c r="AH746" s="104">
        <v>-1.57786</v>
      </c>
      <c r="AI746" s="78">
        <v>6471</v>
      </c>
      <c r="AJ746" s="104">
        <v>-0.73021000000000003</v>
      </c>
      <c r="AK746" s="78">
        <v>8000</v>
      </c>
      <c r="AL746" s="78">
        <v>7000</v>
      </c>
      <c r="AM746" s="8">
        <v>7500</v>
      </c>
      <c r="AN746" s="78">
        <v>235</v>
      </c>
      <c r="AO746" s="78">
        <v>8000</v>
      </c>
      <c r="AP746" s="78">
        <v>7800</v>
      </c>
      <c r="AQ746" s="78">
        <v>7500</v>
      </c>
      <c r="AR746" s="78">
        <v>371</v>
      </c>
      <c r="AS746" s="78">
        <v>0</v>
      </c>
      <c r="AT746" s="78">
        <v>0</v>
      </c>
      <c r="AU746" s="78">
        <v>0</v>
      </c>
      <c r="AV746" s="78">
        <v>0</v>
      </c>
      <c r="AW746" s="77">
        <v>16.649999999999999</v>
      </c>
      <c r="AX746" s="144">
        <f t="shared" si="78"/>
        <v>0.68</v>
      </c>
      <c r="AY746" s="144">
        <f t="shared" si="79"/>
        <v>0.59</v>
      </c>
      <c r="AZ746" s="144">
        <f t="shared" si="80"/>
        <v>0.53</v>
      </c>
      <c r="BA746" s="54">
        <f t="shared" si="81"/>
        <v>17.122836020998342</v>
      </c>
      <c r="BB746" s="54">
        <f t="shared" si="82"/>
        <v>14.318163979001651</v>
      </c>
    </row>
    <row r="747" spans="1:54" x14ac:dyDescent="0.25">
      <c r="A747" s="3">
        <v>41268</v>
      </c>
      <c r="B747" s="77">
        <v>7636.57</v>
      </c>
      <c r="C747" s="77">
        <v>566.36248000000001</v>
      </c>
      <c r="D747" s="77">
        <v>50.339199999999998</v>
      </c>
      <c r="E747" s="77">
        <f t="shared" si="77"/>
        <v>669.8651000000001</v>
      </c>
      <c r="F747" s="77">
        <v>-8.3798999999999992</v>
      </c>
      <c r="G747" s="77">
        <v>11.274100000000001</v>
      </c>
      <c r="H747">
        <v>0</v>
      </c>
      <c r="I747" s="78">
        <v>7674</v>
      </c>
      <c r="J747">
        <v>201301</v>
      </c>
      <c r="K747" s="78">
        <v>7674</v>
      </c>
      <c r="L747" s="77">
        <f t="shared" si="76"/>
        <v>37.430000000000291</v>
      </c>
      <c r="M747" s="78">
        <v>2202</v>
      </c>
      <c r="N747" s="78">
        <v>33.953020000000002</v>
      </c>
      <c r="O747" s="78">
        <v>-634</v>
      </c>
      <c r="P747" s="78">
        <v>-2.3073899999999998</v>
      </c>
      <c r="Q747" s="144">
        <v>2043.5</v>
      </c>
      <c r="R747" s="78">
        <v>341</v>
      </c>
      <c r="S747" s="78">
        <v>-1463</v>
      </c>
      <c r="T747" s="78">
        <v>-601</v>
      </c>
      <c r="U747" s="78">
        <v>23988</v>
      </c>
      <c r="V747" s="219">
        <v>2.5054193763548442E-2</v>
      </c>
      <c r="W747" s="78">
        <v>-2850</v>
      </c>
      <c r="X747" s="78">
        <v>-2850</v>
      </c>
      <c r="Y747" s="78">
        <v>405</v>
      </c>
      <c r="Z747" s="78">
        <v>825</v>
      </c>
      <c r="AA747" s="78">
        <v>89.91</v>
      </c>
      <c r="AB747" s="78">
        <v>104.67</v>
      </c>
      <c r="AC747" s="78">
        <v>52268</v>
      </c>
      <c r="AD747" s="104">
        <v>3.56351</v>
      </c>
      <c r="AE747" s="78">
        <v>52542</v>
      </c>
      <c r="AF747" s="104">
        <v>1.6260399999999999</v>
      </c>
      <c r="AG747" s="78">
        <v>-21294</v>
      </c>
      <c r="AH747" s="104">
        <v>-2.3852699999999998</v>
      </c>
      <c r="AI747" s="78">
        <v>6578</v>
      </c>
      <c r="AJ747" s="104">
        <v>-0.53710999999999998</v>
      </c>
      <c r="AK747" s="78">
        <v>8000</v>
      </c>
      <c r="AL747" s="78">
        <v>7000</v>
      </c>
      <c r="AM747" s="8">
        <v>7700</v>
      </c>
      <c r="AN747" s="78">
        <v>227</v>
      </c>
      <c r="AO747" s="78">
        <v>8000</v>
      </c>
      <c r="AP747" s="78">
        <v>7800</v>
      </c>
      <c r="AQ747" s="78">
        <v>7700</v>
      </c>
      <c r="AR747" s="78">
        <v>363</v>
      </c>
      <c r="AS747" s="78">
        <v>0</v>
      </c>
      <c r="AT747" s="78">
        <v>0</v>
      </c>
      <c r="AU747" s="78">
        <v>0</v>
      </c>
      <c r="AV747" s="78">
        <v>0</v>
      </c>
      <c r="AW747" s="77">
        <v>16.05</v>
      </c>
      <c r="AX747" s="144">
        <f t="shared" si="78"/>
        <v>0.62</v>
      </c>
      <c r="AY747" s="144">
        <f t="shared" si="79"/>
        <v>0.48</v>
      </c>
      <c r="AZ747" s="144">
        <f t="shared" si="80"/>
        <v>0.43</v>
      </c>
      <c r="BA747" s="54">
        <f t="shared" si="81"/>
        <v>17.152162670028979</v>
      </c>
      <c r="BB747" s="54">
        <f t="shared" si="82"/>
        <v>14.335837329971012</v>
      </c>
    </row>
    <row r="748" spans="1:54" x14ac:dyDescent="0.25">
      <c r="A748" s="3">
        <v>41269</v>
      </c>
      <c r="B748" s="77">
        <v>7634.19</v>
      </c>
      <c r="C748" s="77">
        <v>572.29525999999998</v>
      </c>
      <c r="D748" s="77">
        <v>36.615300000000005</v>
      </c>
      <c r="E748" s="77">
        <f t="shared" si="77"/>
        <v>600.36170000000027</v>
      </c>
      <c r="F748" s="77">
        <v>-0.40380000000000005</v>
      </c>
      <c r="G748" s="77">
        <v>-0.51319999999999999</v>
      </c>
      <c r="H748">
        <v>0</v>
      </c>
      <c r="I748" s="78">
        <v>7634</v>
      </c>
      <c r="J748">
        <v>201301</v>
      </c>
      <c r="K748" s="78">
        <v>7634</v>
      </c>
      <c r="L748" s="77">
        <f t="shared" si="76"/>
        <v>-0.18999999999959982</v>
      </c>
      <c r="M748" s="78">
        <v>-570</v>
      </c>
      <c r="N748" s="78">
        <v>-8.5253300000000003</v>
      </c>
      <c r="O748" s="78">
        <v>-2070</v>
      </c>
      <c r="P748" s="78">
        <v>-7.7705299999999999</v>
      </c>
      <c r="Q748" s="144">
        <v>-1087.5</v>
      </c>
      <c r="R748" s="78">
        <v>397</v>
      </c>
      <c r="S748" s="78">
        <v>-924</v>
      </c>
      <c r="T748" s="78">
        <v>-2740</v>
      </c>
      <c r="U748" s="78">
        <v>26310</v>
      </c>
      <c r="V748" s="219">
        <v>0.10414291144051692</v>
      </c>
      <c r="W748" s="78">
        <v>-5548</v>
      </c>
      <c r="X748" s="78">
        <v>-5548</v>
      </c>
      <c r="Y748" s="78">
        <v>-3347</v>
      </c>
      <c r="Z748" s="78">
        <v>-4071</v>
      </c>
      <c r="AA748" s="78">
        <v>88.27</v>
      </c>
      <c r="AB748" s="78">
        <v>103.93</v>
      </c>
      <c r="AC748" s="78">
        <v>49368</v>
      </c>
      <c r="AD748" s="104">
        <v>3.1235900000000001</v>
      </c>
      <c r="AE748" s="78">
        <v>53532</v>
      </c>
      <c r="AF748" s="104">
        <v>1.69204</v>
      </c>
      <c r="AG748" s="78">
        <v>-16632</v>
      </c>
      <c r="AH748" s="104">
        <v>-2.1487500000000002</v>
      </c>
      <c r="AI748" s="78">
        <v>11304</v>
      </c>
      <c r="AJ748" s="104">
        <v>-0.34562999999999999</v>
      </c>
      <c r="AK748" s="78">
        <v>8000</v>
      </c>
      <c r="AL748" s="78">
        <v>7300</v>
      </c>
      <c r="AM748" s="8">
        <v>7600</v>
      </c>
      <c r="AN748" s="78">
        <v>231</v>
      </c>
      <c r="AO748" s="78">
        <v>8000</v>
      </c>
      <c r="AP748" s="78">
        <v>7800</v>
      </c>
      <c r="AQ748" s="78">
        <v>7600</v>
      </c>
      <c r="AR748" s="78">
        <v>369</v>
      </c>
      <c r="AS748" s="78">
        <v>0</v>
      </c>
      <c r="AT748" s="78">
        <v>0</v>
      </c>
      <c r="AU748" s="78">
        <v>0</v>
      </c>
      <c r="AV748" s="78">
        <v>0</v>
      </c>
      <c r="AW748" s="77">
        <v>16.71</v>
      </c>
      <c r="AX748" s="144">
        <f t="shared" si="78"/>
        <v>0.79</v>
      </c>
      <c r="AY748" s="144">
        <f t="shared" si="79"/>
        <v>0.65</v>
      </c>
      <c r="AZ748" s="144">
        <f t="shared" si="80"/>
        <v>0.6</v>
      </c>
      <c r="BA748" s="54">
        <f t="shared" si="81"/>
        <v>17.270501032964287</v>
      </c>
      <c r="BB748" s="54">
        <f t="shared" si="82"/>
        <v>14.35349896703571</v>
      </c>
    </row>
    <row r="749" spans="1:54" x14ac:dyDescent="0.25">
      <c r="A749" s="3">
        <v>41270</v>
      </c>
      <c r="B749" s="77">
        <v>7648.41</v>
      </c>
      <c r="C749" s="77">
        <v>704.04124000000002</v>
      </c>
      <c r="D749" s="77">
        <v>5.8941999999999997</v>
      </c>
      <c r="E749" s="77">
        <f t="shared" si="77"/>
        <v>452.99560000000002</v>
      </c>
      <c r="F749" s="77">
        <v>-0.51639999999999997</v>
      </c>
      <c r="G749" s="77">
        <v>-3.5531999999999999</v>
      </c>
      <c r="H749">
        <v>0</v>
      </c>
      <c r="I749" s="78">
        <v>7629</v>
      </c>
      <c r="J749">
        <v>201301</v>
      </c>
      <c r="K749" s="78">
        <v>7629</v>
      </c>
      <c r="L749" s="77">
        <f t="shared" si="76"/>
        <v>-19.409999999999854</v>
      </c>
      <c r="M749" s="78">
        <v>-156</v>
      </c>
      <c r="N749" s="78">
        <v>-2.19523</v>
      </c>
      <c r="O749" s="78">
        <v>-2526</v>
      </c>
      <c r="P749" s="78">
        <v>-9.50244</v>
      </c>
      <c r="Q749" s="144">
        <v>-787.5</v>
      </c>
      <c r="R749" s="78">
        <v>301</v>
      </c>
      <c r="S749" s="78">
        <v>-1360</v>
      </c>
      <c r="T749" s="78">
        <v>-2540</v>
      </c>
      <c r="U749" s="78">
        <v>27969</v>
      </c>
      <c r="V749" s="219">
        <v>9.0814830705423857E-2</v>
      </c>
      <c r="W749" s="78">
        <v>-5483</v>
      </c>
      <c r="X749" s="78">
        <v>-5483</v>
      </c>
      <c r="Y749" s="78">
        <v>-2663</v>
      </c>
      <c r="Z749" s="78">
        <v>-2173</v>
      </c>
      <c r="AA749" s="78">
        <v>96.48</v>
      </c>
      <c r="AB749" s="78">
        <v>100.64</v>
      </c>
      <c r="AC749" s="78">
        <v>45138</v>
      </c>
      <c r="AD749" s="104">
        <v>2.9245800000000002</v>
      </c>
      <c r="AE749" s="78">
        <v>52445</v>
      </c>
      <c r="AF749" s="104">
        <v>1.5762499999999999</v>
      </c>
      <c r="AG749" s="78">
        <v>-13632</v>
      </c>
      <c r="AH749" s="104">
        <v>-1.93171</v>
      </c>
      <c r="AI749" s="78">
        <v>14010</v>
      </c>
      <c r="AJ749" s="104">
        <v>-0.25807999999999998</v>
      </c>
      <c r="AK749" s="78">
        <v>8000</v>
      </c>
      <c r="AL749" s="78">
        <v>7300</v>
      </c>
      <c r="AM749" s="8">
        <v>7600</v>
      </c>
      <c r="AN749" s="78">
        <v>233</v>
      </c>
      <c r="AO749" s="78">
        <v>8000</v>
      </c>
      <c r="AP749" s="78">
        <v>7800</v>
      </c>
      <c r="AQ749" s="78">
        <v>7600</v>
      </c>
      <c r="AR749" s="78">
        <v>376</v>
      </c>
      <c r="AS749" s="78">
        <v>0</v>
      </c>
      <c r="AT749" s="78">
        <v>0</v>
      </c>
      <c r="AU749" s="78">
        <v>0</v>
      </c>
      <c r="AV749" s="78">
        <v>0</v>
      </c>
      <c r="AW749" s="77">
        <v>17.12</v>
      </c>
      <c r="AX749" s="144">
        <f t="shared" si="78"/>
        <v>0.96</v>
      </c>
      <c r="AY749" s="144">
        <f t="shared" si="79"/>
        <v>0.77</v>
      </c>
      <c r="AZ749" s="144">
        <f t="shared" si="80"/>
        <v>0.74</v>
      </c>
      <c r="BA749" s="54">
        <f t="shared" si="81"/>
        <v>17.434217999045856</v>
      </c>
      <c r="BB749" s="54">
        <f t="shared" si="82"/>
        <v>14.402782000954142</v>
      </c>
    </row>
    <row r="750" spans="1:54" x14ac:dyDescent="0.25">
      <c r="A750" s="3">
        <v>41271</v>
      </c>
      <c r="B750" s="77">
        <v>7699.5</v>
      </c>
      <c r="C750" s="77">
        <v>709.02518999999995</v>
      </c>
      <c r="D750" s="77">
        <v>42.124499999999998</v>
      </c>
      <c r="E750" s="77">
        <f t="shared" si="77"/>
        <v>411.40000000000003</v>
      </c>
      <c r="F750" s="77">
        <v>2.76E-2</v>
      </c>
      <c r="G750" s="77">
        <v>-2.4047000000000001</v>
      </c>
      <c r="H750">
        <v>0</v>
      </c>
      <c r="I750" s="78">
        <v>7675</v>
      </c>
      <c r="J750">
        <v>201301</v>
      </c>
      <c r="K750" s="78">
        <v>7675</v>
      </c>
      <c r="L750" s="77">
        <f t="shared" si="76"/>
        <v>-24.5</v>
      </c>
      <c r="M750" s="78">
        <v>111</v>
      </c>
      <c r="N750" s="78">
        <v>1.8846499999999999</v>
      </c>
      <c r="O750" s="78">
        <v>-2547</v>
      </c>
      <c r="P750" s="78">
        <v>-9.6423500000000004</v>
      </c>
      <c r="Q750" s="144">
        <v>-525.75</v>
      </c>
      <c r="R750" s="78">
        <v>834</v>
      </c>
      <c r="S750" s="78">
        <v>-1243</v>
      </c>
      <c r="T750" s="78">
        <v>-2611</v>
      </c>
      <c r="U750" s="78">
        <v>26657</v>
      </c>
      <c r="V750" s="219">
        <v>9.7948006152230177E-2</v>
      </c>
      <c r="W750" s="78">
        <v>-5750</v>
      </c>
      <c r="X750" s="78">
        <v>-5750</v>
      </c>
      <c r="Y750" s="78">
        <v>-4430</v>
      </c>
      <c r="Z750" s="78">
        <v>-2324</v>
      </c>
      <c r="AA750" s="78">
        <v>78.989999999999995</v>
      </c>
      <c r="AB750" s="78">
        <v>101.96</v>
      </c>
      <c r="AC750" s="78">
        <v>60254</v>
      </c>
      <c r="AD750" s="104">
        <v>3.3630399999999998</v>
      </c>
      <c r="AE750" s="78">
        <v>61428</v>
      </c>
      <c r="AF750" s="104">
        <v>1.6282799999999999</v>
      </c>
      <c r="AG750" s="78">
        <v>-20903</v>
      </c>
      <c r="AH750" s="104">
        <v>-2.12737</v>
      </c>
      <c r="AI750" s="78">
        <v>4080</v>
      </c>
      <c r="AJ750" s="104">
        <v>-0.51483999999999996</v>
      </c>
      <c r="AK750" s="78">
        <v>8000</v>
      </c>
      <c r="AL750" s="78">
        <v>7300</v>
      </c>
      <c r="AM750" s="8">
        <v>7700</v>
      </c>
      <c r="AN750" s="78">
        <v>213</v>
      </c>
      <c r="AO750" s="78">
        <v>8000</v>
      </c>
      <c r="AP750" s="78">
        <v>7800</v>
      </c>
      <c r="AQ750" s="78">
        <v>7700</v>
      </c>
      <c r="AR750" s="78">
        <v>370</v>
      </c>
      <c r="AS750" s="78">
        <v>0</v>
      </c>
      <c r="AT750" s="78">
        <v>0</v>
      </c>
      <c r="AU750" s="78">
        <v>0</v>
      </c>
      <c r="AV750" s="78">
        <v>0</v>
      </c>
      <c r="AW750" s="77">
        <v>16.66</v>
      </c>
      <c r="AX750" s="144">
        <f t="shared" si="78"/>
        <v>0.79</v>
      </c>
      <c r="AY750" s="144">
        <f t="shared" si="79"/>
        <v>0.56999999999999995</v>
      </c>
      <c r="AZ750" s="144">
        <f t="shared" si="80"/>
        <v>0.56000000000000005</v>
      </c>
      <c r="BA750" s="54">
        <f t="shared" si="81"/>
        <v>17.492982485375315</v>
      </c>
      <c r="BB750" s="54">
        <f t="shared" si="82"/>
        <v>14.503017514624688</v>
      </c>
    </row>
    <row r="751" spans="1:54" x14ac:dyDescent="0.25">
      <c r="A751" s="3">
        <v>41276</v>
      </c>
      <c r="B751" s="77">
        <v>7779.22</v>
      </c>
      <c r="C751" s="77">
        <v>789.86320000000001</v>
      </c>
      <c r="D751" s="77">
        <v>64.886400000000009</v>
      </c>
      <c r="E751" s="77">
        <f t="shared" si="77"/>
        <v>457.24970000000008</v>
      </c>
      <c r="F751" s="77">
        <v>0.1242</v>
      </c>
      <c r="G751" s="77">
        <v>4.6295999999999999</v>
      </c>
      <c r="H751">
        <v>0</v>
      </c>
      <c r="I751" s="78">
        <v>7772</v>
      </c>
      <c r="J751">
        <v>201301</v>
      </c>
      <c r="K751" s="78">
        <v>7772</v>
      </c>
      <c r="L751" s="77">
        <f t="shared" si="76"/>
        <v>-7.2200000000002547</v>
      </c>
      <c r="M751" s="78">
        <v>2735</v>
      </c>
      <c r="N751" s="78">
        <v>42.693840000000002</v>
      </c>
      <c r="O751" s="78">
        <v>-1308</v>
      </c>
      <c r="P751" s="78">
        <v>-4.9456499999999997</v>
      </c>
      <c r="Q751" s="144">
        <v>2408</v>
      </c>
      <c r="R751" s="78">
        <v>816</v>
      </c>
      <c r="S751" s="78">
        <v>-616</v>
      </c>
      <c r="T751" s="78">
        <v>-274</v>
      </c>
      <c r="U751" s="78">
        <v>27839</v>
      </c>
      <c r="V751" s="219">
        <v>9.8423075541506522E-3</v>
      </c>
      <c r="W751" s="78">
        <v>-4889</v>
      </c>
      <c r="X751" s="78">
        <v>-4889</v>
      </c>
      <c r="Y751" s="78">
        <v>-2180</v>
      </c>
      <c r="Z751" s="78">
        <v>-2011</v>
      </c>
      <c r="AA751" s="78">
        <v>86.09</v>
      </c>
      <c r="AB751" s="78">
        <v>111.02</v>
      </c>
      <c r="AC751" s="78">
        <v>67256</v>
      </c>
      <c r="AD751" s="104">
        <v>3.7954699999999999</v>
      </c>
      <c r="AE751" s="78">
        <v>56089</v>
      </c>
      <c r="AF751" s="104">
        <v>1.3206800000000001</v>
      </c>
      <c r="AG751" s="78">
        <v>-24629</v>
      </c>
      <c r="AH751" s="104">
        <v>-2.3906000000000001</v>
      </c>
      <c r="AI751" s="78">
        <v>-5227</v>
      </c>
      <c r="AJ751" s="104">
        <v>-0.43075999999999998</v>
      </c>
      <c r="AK751" s="78">
        <v>8000</v>
      </c>
      <c r="AL751" s="78">
        <v>7300</v>
      </c>
      <c r="AM751" s="8">
        <v>7800</v>
      </c>
      <c r="AN751" s="78">
        <v>172</v>
      </c>
      <c r="AO751" s="78">
        <v>8000</v>
      </c>
      <c r="AP751" s="78">
        <v>7800</v>
      </c>
      <c r="AQ751" s="78">
        <v>7800</v>
      </c>
      <c r="AR751" s="78">
        <v>325</v>
      </c>
      <c r="AS751" s="78">
        <v>0</v>
      </c>
      <c r="AT751" s="78">
        <v>0</v>
      </c>
      <c r="AU751" s="78">
        <v>0</v>
      </c>
      <c r="AV751" s="78">
        <v>0</v>
      </c>
      <c r="AW751" s="77">
        <v>15.22</v>
      </c>
      <c r="AX751" s="144">
        <f t="shared" si="78"/>
        <v>0.13</v>
      </c>
      <c r="AY751" s="144">
        <f t="shared" si="79"/>
        <v>0.08</v>
      </c>
      <c r="AZ751" s="144">
        <f t="shared" si="80"/>
        <v>0.12</v>
      </c>
      <c r="BA751" s="54">
        <f t="shared" si="81"/>
        <v>17.501208562613673</v>
      </c>
      <c r="BB751" s="54">
        <f t="shared" si="82"/>
        <v>14.47679143738633</v>
      </c>
    </row>
    <row r="752" spans="1:54" x14ac:dyDescent="0.25">
      <c r="A752" s="3">
        <v>41277</v>
      </c>
      <c r="B752" s="77">
        <v>7836.84</v>
      </c>
      <c r="C752" s="77">
        <v>1058.9054000000001</v>
      </c>
      <c r="D752" s="77">
        <v>10.988299999999999</v>
      </c>
      <c r="E752" s="77">
        <f t="shared" si="77"/>
        <v>404.60379999999998</v>
      </c>
      <c r="F752" s="77">
        <v>0.4446</v>
      </c>
      <c r="G752" s="77">
        <v>15.2172</v>
      </c>
      <c r="H752">
        <v>0</v>
      </c>
      <c r="I752" s="78">
        <v>7823</v>
      </c>
      <c r="J752">
        <v>201301</v>
      </c>
      <c r="K752" s="78">
        <v>7823</v>
      </c>
      <c r="L752" s="77">
        <f t="shared" si="76"/>
        <v>-13.840000000000146</v>
      </c>
      <c r="M752" s="78">
        <v>-1121</v>
      </c>
      <c r="N752" s="78">
        <v>-17.366779999999999</v>
      </c>
      <c r="O752" s="78">
        <v>-1334</v>
      </c>
      <c r="P752" s="78">
        <v>-5.0847300000000004</v>
      </c>
      <c r="Q752" s="144">
        <v>-1454.5</v>
      </c>
      <c r="R752" s="78">
        <v>830</v>
      </c>
      <c r="S752" s="78">
        <v>2634</v>
      </c>
      <c r="T752" s="78">
        <v>446</v>
      </c>
      <c r="U752" s="78">
        <v>28052</v>
      </c>
      <c r="V752" s="219">
        <v>-1.589904463139883E-2</v>
      </c>
      <c r="W752" s="78">
        <v>-7252</v>
      </c>
      <c r="X752" s="78">
        <v>-7252</v>
      </c>
      <c r="Y752" s="78">
        <v>-3972</v>
      </c>
      <c r="Z752" s="78">
        <v>-7015</v>
      </c>
      <c r="AA752" s="78">
        <v>94.19</v>
      </c>
      <c r="AB752" s="78">
        <v>113.14</v>
      </c>
      <c r="AC752" s="78">
        <v>59767</v>
      </c>
      <c r="AD752" s="104">
        <v>3.7618999999999998</v>
      </c>
      <c r="AE752" s="78">
        <v>58803</v>
      </c>
      <c r="AF752" s="104">
        <v>1.19634</v>
      </c>
      <c r="AG752" s="78">
        <v>-22165</v>
      </c>
      <c r="AH752" s="104">
        <v>-2.5863100000000001</v>
      </c>
      <c r="AI752" s="78">
        <v>-11435</v>
      </c>
      <c r="AJ752" s="104">
        <v>-0.23302</v>
      </c>
      <c r="AK752" s="78">
        <v>8000</v>
      </c>
      <c r="AL752" s="78">
        <v>7500</v>
      </c>
      <c r="AM752" s="8">
        <v>7800</v>
      </c>
      <c r="AN752" s="78">
        <v>158</v>
      </c>
      <c r="AO752" s="78">
        <v>8000</v>
      </c>
      <c r="AP752" s="78">
        <v>7800</v>
      </c>
      <c r="AQ752" s="78">
        <v>7800</v>
      </c>
      <c r="AR752" s="78">
        <v>311</v>
      </c>
      <c r="AS752" s="78">
        <v>0</v>
      </c>
      <c r="AT752" s="78">
        <v>0</v>
      </c>
      <c r="AU752" s="78">
        <v>0</v>
      </c>
      <c r="AV752" s="78">
        <v>0</v>
      </c>
      <c r="AW752" s="77">
        <v>14.47</v>
      </c>
      <c r="AX752" s="144">
        <f t="shared" si="78"/>
        <v>0</v>
      </c>
      <c r="AY752" s="144">
        <f t="shared" si="79"/>
        <v>0</v>
      </c>
      <c r="AZ752" s="144">
        <f t="shared" si="80"/>
        <v>0</v>
      </c>
      <c r="BA752" s="54">
        <f t="shared" si="81"/>
        <v>17.56587284297083</v>
      </c>
      <c r="BB752" s="54">
        <f t="shared" si="82"/>
        <v>14.356127157029178</v>
      </c>
    </row>
    <row r="753" spans="1:54" x14ac:dyDescent="0.25">
      <c r="A753" s="3">
        <v>41278</v>
      </c>
      <c r="B753" s="77">
        <v>7805.99</v>
      </c>
      <c r="C753" s="77">
        <v>1003.02162</v>
      </c>
      <c r="D753" s="77">
        <v>-60.576599999999999</v>
      </c>
      <c r="E753" s="77">
        <f t="shared" si="77"/>
        <v>271.06110000000001</v>
      </c>
      <c r="F753" s="77">
        <v>-6.1857000000000006</v>
      </c>
      <c r="G753" s="77">
        <v>3.1927999999999996</v>
      </c>
      <c r="H753">
        <v>0</v>
      </c>
      <c r="I753" s="78">
        <v>7774</v>
      </c>
      <c r="J753">
        <v>201301</v>
      </c>
      <c r="K753" s="78">
        <v>7774</v>
      </c>
      <c r="L753" s="77">
        <f t="shared" si="76"/>
        <v>-31.989999999999782</v>
      </c>
      <c r="M753" s="78">
        <v>-1545</v>
      </c>
      <c r="N753" s="78">
        <v>-23.84018</v>
      </c>
      <c r="O753" s="78">
        <v>-1763</v>
      </c>
      <c r="P753" s="78">
        <v>-6.7168099999999997</v>
      </c>
      <c r="Q753" s="144">
        <v>-1985.75</v>
      </c>
      <c r="R753" s="78">
        <v>760</v>
      </c>
      <c r="S753" s="78">
        <v>3495</v>
      </c>
      <c r="T753" s="78">
        <v>-362</v>
      </c>
      <c r="U753" s="78">
        <v>27578</v>
      </c>
      <c r="V753" s="219">
        <v>1.3126405105518891E-2</v>
      </c>
      <c r="W753" s="78">
        <v>-7411</v>
      </c>
      <c r="X753" s="78">
        <v>-7411</v>
      </c>
      <c r="Y753" s="78">
        <v>-2717</v>
      </c>
      <c r="Z753" s="78">
        <v>-6281</v>
      </c>
      <c r="AA753" s="78">
        <v>91.26</v>
      </c>
      <c r="AB753" s="78">
        <v>110.68</v>
      </c>
      <c r="AC753" s="78">
        <v>57642</v>
      </c>
      <c r="AD753" s="104">
        <v>3.26111</v>
      </c>
      <c r="AE753" s="78">
        <v>59561</v>
      </c>
      <c r="AF753" s="104">
        <v>1.2510699999999999</v>
      </c>
      <c r="AG753" s="78">
        <v>-33603</v>
      </c>
      <c r="AH753" s="104">
        <v>-2.3290700000000002</v>
      </c>
      <c r="AI753" s="78">
        <v>-7488</v>
      </c>
      <c r="AJ753" s="104">
        <v>-6.4829999999999999E-2</v>
      </c>
      <c r="AK753" s="78">
        <v>8000</v>
      </c>
      <c r="AL753" s="78">
        <v>7500</v>
      </c>
      <c r="AM753" s="8">
        <v>7800</v>
      </c>
      <c r="AN753" s="78">
        <v>142</v>
      </c>
      <c r="AO753" s="78">
        <v>8000</v>
      </c>
      <c r="AP753" s="78">
        <v>7800</v>
      </c>
      <c r="AQ753" s="78">
        <v>7800</v>
      </c>
      <c r="AR753" s="78">
        <v>300</v>
      </c>
      <c r="AS753" s="78">
        <v>0</v>
      </c>
      <c r="AT753" s="78">
        <v>0</v>
      </c>
      <c r="AU753" s="78">
        <v>0</v>
      </c>
      <c r="AV753" s="78">
        <v>0</v>
      </c>
      <c r="AW753" s="77">
        <v>14.05</v>
      </c>
      <c r="AX753" s="144">
        <f t="shared" si="78"/>
        <v>0</v>
      </c>
      <c r="AY753" s="144">
        <f t="shared" si="79"/>
        <v>0</v>
      </c>
      <c r="AZ753" s="144">
        <f t="shared" si="80"/>
        <v>0</v>
      </c>
      <c r="BA753" s="54">
        <f t="shared" si="81"/>
        <v>17.698510907408199</v>
      </c>
      <c r="BB753" s="54">
        <f t="shared" si="82"/>
        <v>14.073489092591808</v>
      </c>
    </row>
    <row r="754" spans="1:54" x14ac:dyDescent="0.25">
      <c r="A754" s="3">
        <v>41281</v>
      </c>
      <c r="B754" s="77">
        <v>7755.09</v>
      </c>
      <c r="C754" s="77">
        <v>885.07753000000002</v>
      </c>
      <c r="D754" s="77">
        <v>-57.544600000000003</v>
      </c>
      <c r="E754" s="77">
        <f t="shared" si="77"/>
        <v>185.88220000000007</v>
      </c>
      <c r="F754" s="77">
        <v>-16.800599999999999</v>
      </c>
      <c r="G754" s="77">
        <v>-0.1268</v>
      </c>
      <c r="H754">
        <v>0</v>
      </c>
      <c r="I754" s="78">
        <v>7742</v>
      </c>
      <c r="J754">
        <v>201301</v>
      </c>
      <c r="K754" s="78">
        <v>7742</v>
      </c>
      <c r="L754" s="77">
        <f t="shared" si="76"/>
        <v>-13.090000000000146</v>
      </c>
      <c r="M754" s="78">
        <v>-3215</v>
      </c>
      <c r="N754" s="78">
        <v>-49.582329999999999</v>
      </c>
      <c r="O754" s="78">
        <v>-1665</v>
      </c>
      <c r="P754" s="78">
        <v>-6.3018700000000001</v>
      </c>
      <c r="Q754" s="144">
        <v>-3631.25</v>
      </c>
      <c r="R754" s="78">
        <v>689</v>
      </c>
      <c r="S754" s="78">
        <v>4306</v>
      </c>
      <c r="T754" s="78">
        <v>-1040</v>
      </c>
      <c r="U754" s="78">
        <v>29409</v>
      </c>
      <c r="V754" s="219">
        <v>3.536332415247033E-2</v>
      </c>
      <c r="W754" s="78">
        <v>-6331</v>
      </c>
      <c r="X754" s="78">
        <v>-10572</v>
      </c>
      <c r="Y754" s="78">
        <v>-1908</v>
      </c>
      <c r="Z754" s="78">
        <v>-7946</v>
      </c>
      <c r="AA754" s="78">
        <v>97.77</v>
      </c>
      <c r="AB754" s="78">
        <v>107.12</v>
      </c>
      <c r="AC754" s="78">
        <v>58182</v>
      </c>
      <c r="AD754" s="104">
        <v>2.9634</v>
      </c>
      <c r="AE754" s="78">
        <v>64067</v>
      </c>
      <c r="AF754" s="104">
        <v>1.3150500000000001</v>
      </c>
      <c r="AG754" s="78">
        <v>-41223</v>
      </c>
      <c r="AH754" s="104">
        <v>-2.0436399999999999</v>
      </c>
      <c r="AI754" s="78">
        <v>-8679</v>
      </c>
      <c r="AJ754" s="104">
        <v>-5.1929999999999997E-2</v>
      </c>
      <c r="AK754" s="78">
        <v>8000</v>
      </c>
      <c r="AL754" s="78">
        <v>7500</v>
      </c>
      <c r="AM754" s="8">
        <v>7700</v>
      </c>
      <c r="AN754" s="78">
        <v>128.5</v>
      </c>
      <c r="AO754" s="78">
        <v>8000</v>
      </c>
      <c r="AP754" s="78">
        <v>7800</v>
      </c>
      <c r="AQ754" s="78">
        <v>7700</v>
      </c>
      <c r="AR754" s="78">
        <v>293</v>
      </c>
      <c r="AS754" s="78">
        <v>0</v>
      </c>
      <c r="AT754" s="78">
        <v>0</v>
      </c>
      <c r="AU754" s="78">
        <v>0</v>
      </c>
      <c r="AV754" s="78">
        <v>0</v>
      </c>
      <c r="AW754" s="77">
        <v>14.13</v>
      </c>
      <c r="AX754" s="144">
        <f t="shared" si="78"/>
        <v>0.03</v>
      </c>
      <c r="AY754" s="144">
        <f t="shared" si="79"/>
        <v>0.02</v>
      </c>
      <c r="AZ754" s="144">
        <f t="shared" si="80"/>
        <v>0.01</v>
      </c>
      <c r="BA754" s="54">
        <f t="shared" si="81"/>
        <v>17.788524655448892</v>
      </c>
      <c r="BB754" s="54">
        <f t="shared" si="82"/>
        <v>13.84947534455112</v>
      </c>
    </row>
    <row r="755" spans="1:54" x14ac:dyDescent="0.25">
      <c r="A755" s="3">
        <v>41282</v>
      </c>
      <c r="B755" s="77">
        <v>7721.66</v>
      </c>
      <c r="C755" s="77">
        <v>883.17024000000004</v>
      </c>
      <c r="D755" s="77">
        <v>-68.364599999999996</v>
      </c>
      <c r="E755" s="77">
        <f t="shared" si="77"/>
        <v>109.9332</v>
      </c>
      <c r="F755" s="77">
        <v>-12.5558</v>
      </c>
      <c r="G755" s="77">
        <v>-6.8803000000000001</v>
      </c>
      <c r="H755">
        <v>0</v>
      </c>
      <c r="I755" s="78">
        <v>7705</v>
      </c>
      <c r="J755">
        <v>201301</v>
      </c>
      <c r="K755" s="78">
        <v>7705</v>
      </c>
      <c r="L755" s="77">
        <f t="shared" si="76"/>
        <v>-16.659999999999854</v>
      </c>
      <c r="M755" s="78">
        <v>-5085</v>
      </c>
      <c r="N755" s="78">
        <v>-78.211740000000006</v>
      </c>
      <c r="O755" s="78">
        <v>-3472</v>
      </c>
      <c r="P755" s="78">
        <v>-13.2364</v>
      </c>
      <c r="Q755" s="144">
        <v>-5953</v>
      </c>
      <c r="R755" s="78">
        <v>514</v>
      </c>
      <c r="S755" s="78">
        <v>4156</v>
      </c>
      <c r="T755" s="78">
        <v>-3862</v>
      </c>
      <c r="U755" s="78">
        <v>31423</v>
      </c>
      <c r="V755" s="219">
        <v>0.12290360563918148</v>
      </c>
      <c r="W755" s="78">
        <v>-7421</v>
      </c>
      <c r="X755" s="78">
        <v>-11825</v>
      </c>
      <c r="Y755" s="78">
        <v>-3063</v>
      </c>
      <c r="Z755" s="78">
        <v>-7614</v>
      </c>
      <c r="AA755" s="78">
        <v>100.9</v>
      </c>
      <c r="AB755" s="78">
        <v>102.37</v>
      </c>
      <c r="AC755" s="78">
        <v>60110</v>
      </c>
      <c r="AD755" s="104">
        <v>2.8321100000000001</v>
      </c>
      <c r="AE755" s="78">
        <v>73536</v>
      </c>
      <c r="AF755" s="104">
        <v>1.36927</v>
      </c>
      <c r="AG755" s="78">
        <v>-56442</v>
      </c>
      <c r="AH755" s="104">
        <v>-2.0494699999999999</v>
      </c>
      <c r="AI755" s="78">
        <v>-10596</v>
      </c>
      <c r="AJ755" s="104">
        <v>5.1639999999999998E-2</v>
      </c>
      <c r="AK755" s="78">
        <v>8000</v>
      </c>
      <c r="AL755" s="78">
        <v>7500</v>
      </c>
      <c r="AM755" s="8">
        <v>7700</v>
      </c>
      <c r="AN755" s="78">
        <v>114</v>
      </c>
      <c r="AO755" s="78">
        <v>8000</v>
      </c>
      <c r="AP755" s="78">
        <v>7800</v>
      </c>
      <c r="AQ755" s="78">
        <v>7700</v>
      </c>
      <c r="AR755" s="78">
        <v>281</v>
      </c>
      <c r="AS755" s="78">
        <v>0</v>
      </c>
      <c r="AT755" s="78">
        <v>0</v>
      </c>
      <c r="AU755" s="78">
        <v>0</v>
      </c>
      <c r="AV755" s="78">
        <v>0</v>
      </c>
      <c r="AW755" s="77">
        <v>13.98</v>
      </c>
      <c r="AX755" s="144">
        <f t="shared" si="78"/>
        <v>0</v>
      </c>
      <c r="AY755" s="144">
        <f t="shared" si="79"/>
        <v>0</v>
      </c>
      <c r="AZ755" s="144">
        <f t="shared" si="80"/>
        <v>0</v>
      </c>
      <c r="BA755" s="54">
        <f t="shared" si="81"/>
        <v>17.858243683122033</v>
      </c>
      <c r="BB755" s="54">
        <f t="shared" si="82"/>
        <v>13.590756316877979</v>
      </c>
    </row>
    <row r="756" spans="1:54" x14ac:dyDescent="0.25">
      <c r="A756" s="3">
        <v>41283</v>
      </c>
      <c r="B756" s="77">
        <v>7738.64</v>
      </c>
      <c r="C756" s="77">
        <v>847.75978999999995</v>
      </c>
      <c r="D756" s="77">
        <v>-3.5962000000000001</v>
      </c>
      <c r="E756" s="77">
        <f t="shared" si="77"/>
        <v>18.574300000000061</v>
      </c>
      <c r="F756" s="77">
        <v>-1.0567</v>
      </c>
      <c r="G756" s="77">
        <v>5.0207999999999995</v>
      </c>
      <c r="H756">
        <v>0</v>
      </c>
      <c r="I756" s="78">
        <v>7740</v>
      </c>
      <c r="J756">
        <v>201301</v>
      </c>
      <c r="K756" s="78">
        <v>7740</v>
      </c>
      <c r="L756" s="77">
        <f t="shared" si="76"/>
        <v>1.3599999999996726</v>
      </c>
      <c r="M756" s="78">
        <v>1160</v>
      </c>
      <c r="N756" s="78">
        <v>18.115860000000001</v>
      </c>
      <c r="O756" s="78">
        <v>-2773</v>
      </c>
      <c r="P756" s="78">
        <v>-10.58985</v>
      </c>
      <c r="Q756" s="144">
        <v>466.75</v>
      </c>
      <c r="R756" s="78">
        <v>567</v>
      </c>
      <c r="S756" s="78">
        <v>1334</v>
      </c>
      <c r="T756" s="78">
        <v>-1497</v>
      </c>
      <c r="U756" s="78">
        <v>30484</v>
      </c>
      <c r="V756" s="219">
        <v>4.9107728644534838E-2</v>
      </c>
      <c r="W756" s="78">
        <v>-7443</v>
      </c>
      <c r="X756" s="78">
        <v>-10474</v>
      </c>
      <c r="Y756" s="78">
        <v>-2794</v>
      </c>
      <c r="Z756" s="78">
        <v>-4574</v>
      </c>
      <c r="AA756" s="78">
        <v>97.82</v>
      </c>
      <c r="AB756" s="78">
        <v>103.2</v>
      </c>
      <c r="AC756" s="78">
        <v>57246</v>
      </c>
      <c r="AD756" s="104">
        <v>2.8652799999999998</v>
      </c>
      <c r="AE756" s="78">
        <v>72665</v>
      </c>
      <c r="AF756" s="104">
        <v>1.06376</v>
      </c>
      <c r="AG756" s="78">
        <v>-27069</v>
      </c>
      <c r="AH756" s="104">
        <v>-1.74498</v>
      </c>
      <c r="AI756" s="78">
        <v>-21707</v>
      </c>
      <c r="AJ756" s="104">
        <v>-0.21795999999999999</v>
      </c>
      <c r="AK756" s="78">
        <v>8000</v>
      </c>
      <c r="AL756" s="78">
        <v>7500</v>
      </c>
      <c r="AM756" s="8">
        <v>7750</v>
      </c>
      <c r="AN756" s="78">
        <v>102</v>
      </c>
      <c r="AO756" s="78">
        <v>8100</v>
      </c>
      <c r="AP756" s="78">
        <v>7700</v>
      </c>
      <c r="AQ756" s="78">
        <v>7700</v>
      </c>
      <c r="AR756" s="78">
        <v>272</v>
      </c>
      <c r="AS756" s="78">
        <v>0</v>
      </c>
      <c r="AT756" s="78">
        <v>0</v>
      </c>
      <c r="AU756" s="78">
        <v>0</v>
      </c>
      <c r="AV756" s="78">
        <v>0</v>
      </c>
      <c r="AW756" s="77">
        <v>13.37</v>
      </c>
      <c r="AX756" s="144">
        <f t="shared" si="78"/>
        <v>0</v>
      </c>
      <c r="AY756" s="144">
        <f t="shared" si="79"/>
        <v>0</v>
      </c>
      <c r="AZ756" s="144">
        <f t="shared" si="80"/>
        <v>0</v>
      </c>
      <c r="BA756" s="54">
        <f t="shared" si="81"/>
        <v>17.984615049982377</v>
      </c>
      <c r="BB756" s="54">
        <f t="shared" si="82"/>
        <v>13.226384950017628</v>
      </c>
    </row>
    <row r="757" spans="1:54" x14ac:dyDescent="0.25">
      <c r="A757" s="3">
        <v>41284</v>
      </c>
      <c r="B757" s="77">
        <v>7811.64</v>
      </c>
      <c r="C757" s="77">
        <v>1136.1224500000001</v>
      </c>
      <c r="D757" s="77">
        <v>87.711200000000005</v>
      </c>
      <c r="E757" s="77">
        <f t="shared" si="77"/>
        <v>7.0820000000000221</v>
      </c>
      <c r="F757" s="77">
        <v>7.4659000000000004</v>
      </c>
      <c r="G757" s="77">
        <v>2.3344999999999998</v>
      </c>
      <c r="H757">
        <v>0</v>
      </c>
      <c r="I757" s="78">
        <v>7836</v>
      </c>
      <c r="J757">
        <v>201301</v>
      </c>
      <c r="K757" s="78">
        <v>7836</v>
      </c>
      <c r="L757" s="77">
        <f t="shared" si="76"/>
        <v>24.359999999999673</v>
      </c>
      <c r="M757" s="78">
        <v>2262</v>
      </c>
      <c r="N757" s="78">
        <v>35.597059999999999</v>
      </c>
      <c r="O757" s="78">
        <v>-1484</v>
      </c>
      <c r="P757" s="78">
        <v>-5.7002300000000004</v>
      </c>
      <c r="Q757" s="144">
        <v>1891</v>
      </c>
      <c r="R757" s="78">
        <v>977</v>
      </c>
      <c r="S757" s="78">
        <v>896</v>
      </c>
      <c r="T757" s="78">
        <v>258</v>
      </c>
      <c r="U757" s="78">
        <v>29839</v>
      </c>
      <c r="V757" s="219">
        <v>-8.6464023593283961E-3</v>
      </c>
      <c r="W757" s="78">
        <v>-7201</v>
      </c>
      <c r="X757" s="78">
        <v>-11005</v>
      </c>
      <c r="Y757" s="78">
        <v>-2268</v>
      </c>
      <c r="Z757" s="78">
        <v>-4727</v>
      </c>
      <c r="AA757" s="78">
        <v>85.48</v>
      </c>
      <c r="AB757" s="78">
        <v>112.24</v>
      </c>
      <c r="AC757" s="78">
        <v>66508</v>
      </c>
      <c r="AD757" s="104">
        <v>3.3097699999999999</v>
      </c>
      <c r="AE757" s="78">
        <v>82517</v>
      </c>
      <c r="AF757" s="104">
        <v>0.99095</v>
      </c>
      <c r="AG757" s="78">
        <v>-29587</v>
      </c>
      <c r="AH757" s="104">
        <v>-2.1273900000000001</v>
      </c>
      <c r="AI757" s="78">
        <v>-33021</v>
      </c>
      <c r="AJ757" s="104">
        <v>-0.39566000000000001</v>
      </c>
      <c r="AK757" s="78">
        <v>8000</v>
      </c>
      <c r="AL757" s="78">
        <v>7500</v>
      </c>
      <c r="AM757" s="8">
        <v>7850</v>
      </c>
      <c r="AN757" s="78">
        <v>89</v>
      </c>
      <c r="AO757" s="78">
        <v>8100</v>
      </c>
      <c r="AP757" s="78">
        <v>7400</v>
      </c>
      <c r="AQ757" s="78">
        <v>7800</v>
      </c>
      <c r="AR757" s="78">
        <v>265</v>
      </c>
      <c r="AS757" s="78">
        <v>0</v>
      </c>
      <c r="AT757" s="78">
        <v>0</v>
      </c>
      <c r="AU757" s="78">
        <v>0</v>
      </c>
      <c r="AV757" s="78">
        <v>0</v>
      </c>
      <c r="AW757" s="77">
        <v>13.28</v>
      </c>
      <c r="AX757" s="144">
        <f t="shared" si="78"/>
        <v>0</v>
      </c>
      <c r="AY757" s="144">
        <f t="shared" si="79"/>
        <v>0</v>
      </c>
      <c r="AZ757" s="144">
        <f t="shared" si="80"/>
        <v>0</v>
      </c>
      <c r="BA757" s="54">
        <f t="shared" si="81"/>
        <v>18.096954870537296</v>
      </c>
      <c r="BB757" s="54">
        <f t="shared" si="82"/>
        <v>12.904045129462707</v>
      </c>
    </row>
    <row r="758" spans="1:54" x14ac:dyDescent="0.25">
      <c r="A758" s="3">
        <v>41285</v>
      </c>
      <c r="B758" s="77">
        <v>7819.15</v>
      </c>
      <c r="C758" s="77">
        <v>775.07086000000004</v>
      </c>
      <c r="D758" s="77">
        <v>30.660100000000003</v>
      </c>
      <c r="E758" s="77">
        <f t="shared" si="77"/>
        <v>-6.8423999999999801</v>
      </c>
      <c r="F758" s="77">
        <v>-3.2461000000000002</v>
      </c>
      <c r="G758" s="77">
        <v>-2.4474</v>
      </c>
      <c r="H758">
        <v>0</v>
      </c>
      <c r="I758" s="78">
        <v>7799</v>
      </c>
      <c r="J758">
        <v>201301</v>
      </c>
      <c r="K758" s="78">
        <v>7799</v>
      </c>
      <c r="L758" s="77">
        <f t="shared" si="76"/>
        <v>-20.149999999999636</v>
      </c>
      <c r="M758" s="78">
        <v>-4156</v>
      </c>
      <c r="N758" s="78">
        <v>-64.642080000000007</v>
      </c>
      <c r="O758" s="78">
        <v>-3114</v>
      </c>
      <c r="P758" s="78">
        <v>-12.033810000000001</v>
      </c>
      <c r="Q758" s="144">
        <v>-4934.5</v>
      </c>
      <c r="R758" s="78">
        <v>896</v>
      </c>
      <c r="S758" s="78">
        <v>1650</v>
      </c>
      <c r="T758" s="78">
        <v>-2251</v>
      </c>
      <c r="U758" s="78">
        <v>30515</v>
      </c>
      <c r="V758" s="219">
        <v>7.3766999836146152E-2</v>
      </c>
      <c r="W758" s="78">
        <v>-8769</v>
      </c>
      <c r="X758" s="78">
        <v>-11997</v>
      </c>
      <c r="Y758" s="78">
        <v>-5894</v>
      </c>
      <c r="Z758" s="78">
        <v>-11193</v>
      </c>
      <c r="AA758" s="78">
        <v>84.04</v>
      </c>
      <c r="AB758" s="78">
        <v>112</v>
      </c>
      <c r="AC758" s="78">
        <v>68191</v>
      </c>
      <c r="AD758" s="104">
        <v>3.0118200000000002</v>
      </c>
      <c r="AE758" s="78">
        <v>93329</v>
      </c>
      <c r="AF758" s="104">
        <v>1.1327700000000001</v>
      </c>
      <c r="AG758" s="78">
        <v>-40575</v>
      </c>
      <c r="AH758" s="104">
        <v>-1.98031</v>
      </c>
      <c r="AI758" s="78">
        <v>-28163</v>
      </c>
      <c r="AJ758" s="104">
        <v>-0.30925999999999998</v>
      </c>
      <c r="AK758" s="78">
        <v>7900</v>
      </c>
      <c r="AL758" s="78">
        <v>7500</v>
      </c>
      <c r="AM758" s="8">
        <v>7800</v>
      </c>
      <c r="AN758" s="78">
        <v>77.5</v>
      </c>
      <c r="AO758" s="78">
        <v>8100</v>
      </c>
      <c r="AP758" s="78">
        <v>7400</v>
      </c>
      <c r="AQ758" s="78">
        <v>7800</v>
      </c>
      <c r="AR758" s="78">
        <v>252</v>
      </c>
      <c r="AS758" s="78">
        <v>0</v>
      </c>
      <c r="AT758" s="78">
        <v>0</v>
      </c>
      <c r="AU758" s="78">
        <v>0</v>
      </c>
      <c r="AV758" s="78">
        <v>0</v>
      </c>
      <c r="AW758" s="77">
        <v>12.88</v>
      </c>
      <c r="AX758" s="144">
        <f t="shared" si="78"/>
        <v>0</v>
      </c>
      <c r="AY758" s="144">
        <f t="shared" si="79"/>
        <v>0</v>
      </c>
      <c r="AZ758" s="144">
        <f t="shared" si="80"/>
        <v>0</v>
      </c>
      <c r="BA758" s="54">
        <f t="shared" si="81"/>
        <v>18.237409581395479</v>
      </c>
      <c r="BB758" s="54">
        <f t="shared" si="82"/>
        <v>12.547590418604525</v>
      </c>
    </row>
    <row r="759" spans="1:54" x14ac:dyDescent="0.25">
      <c r="A759" s="3">
        <v>41288</v>
      </c>
      <c r="B759" s="77">
        <v>7823.97</v>
      </c>
      <c r="C759" s="77">
        <v>751.32129999999995</v>
      </c>
      <c r="D759" s="77">
        <v>-15.5852</v>
      </c>
      <c r="E759" s="77">
        <f t="shared" si="77"/>
        <v>-19.057599999999976</v>
      </c>
      <c r="F759" s="77">
        <v>-4.7510000000000003</v>
      </c>
      <c r="G759" s="77">
        <v>0.75540000000000007</v>
      </c>
      <c r="H759">
        <v>0</v>
      </c>
      <c r="I759" s="78">
        <v>7827</v>
      </c>
      <c r="J759">
        <v>201301</v>
      </c>
      <c r="K759" s="78">
        <v>7827</v>
      </c>
      <c r="L759" s="77">
        <f t="shared" si="76"/>
        <v>3.0299999999997453</v>
      </c>
      <c r="M759" s="78">
        <v>-3760</v>
      </c>
      <c r="N759" s="78">
        <v>-58.6798</v>
      </c>
      <c r="O759" s="78">
        <v>-2209</v>
      </c>
      <c r="P759" s="78">
        <v>-8.5205300000000008</v>
      </c>
      <c r="Q759" s="144">
        <v>-4312.25</v>
      </c>
      <c r="R759" s="78">
        <v>690</v>
      </c>
      <c r="S759" s="78">
        <v>3462</v>
      </c>
      <c r="T759" s="78">
        <v>-120</v>
      </c>
      <c r="U759" s="78">
        <v>30410</v>
      </c>
      <c r="V759" s="219">
        <v>3.9460703715882934E-3</v>
      </c>
      <c r="W759" s="78">
        <v>-7787</v>
      </c>
      <c r="X759" s="78">
        <v>-12245</v>
      </c>
      <c r="Y759" s="78">
        <v>-5785</v>
      </c>
      <c r="Z759" s="78">
        <v>-10418</v>
      </c>
      <c r="AA759" s="78">
        <v>86.82</v>
      </c>
      <c r="AB759" s="78">
        <v>112.49</v>
      </c>
      <c r="AC759" s="78">
        <v>72513</v>
      </c>
      <c r="AD759" s="104">
        <v>3.1788500000000002</v>
      </c>
      <c r="AE759" s="78">
        <v>96783</v>
      </c>
      <c r="AF759" s="104">
        <v>1.0788800000000001</v>
      </c>
      <c r="AG759" s="78">
        <v>-41204</v>
      </c>
      <c r="AH759" s="104">
        <v>-1.98116</v>
      </c>
      <c r="AI759" s="78">
        <v>-31037</v>
      </c>
      <c r="AJ759" s="104">
        <v>-0.26599</v>
      </c>
      <c r="AK759" s="78">
        <v>8000</v>
      </c>
      <c r="AL759" s="78">
        <v>7500</v>
      </c>
      <c r="AM759" s="8">
        <v>7800</v>
      </c>
      <c r="AN759" s="78">
        <v>61</v>
      </c>
      <c r="AO759" s="78">
        <v>8000</v>
      </c>
      <c r="AP759" s="78">
        <v>7700</v>
      </c>
      <c r="AQ759" s="78">
        <v>7800</v>
      </c>
      <c r="AR759" s="78">
        <v>248</v>
      </c>
      <c r="AS759" s="78">
        <v>0</v>
      </c>
      <c r="AT759" s="78">
        <v>0</v>
      </c>
      <c r="AU759" s="78">
        <v>0</v>
      </c>
      <c r="AV759" s="78">
        <v>0</v>
      </c>
      <c r="AW759" s="77">
        <v>14.12</v>
      </c>
      <c r="AX759" s="144">
        <f t="shared" si="78"/>
        <v>0.17</v>
      </c>
      <c r="AY759" s="144">
        <f t="shared" si="79"/>
        <v>0.1</v>
      </c>
      <c r="AZ759" s="144">
        <f t="shared" si="80"/>
        <v>0.05</v>
      </c>
      <c r="BA759" s="54">
        <f t="shared" si="81"/>
        <v>18.231878801082065</v>
      </c>
      <c r="BB759" s="54">
        <f t="shared" si="82"/>
        <v>12.42912119891793</v>
      </c>
    </row>
    <row r="760" spans="1:54" x14ac:dyDescent="0.25">
      <c r="A760" s="3">
        <v>41289</v>
      </c>
      <c r="B760" s="77">
        <v>7765.02</v>
      </c>
      <c r="C760" s="77">
        <v>922.23085000000003</v>
      </c>
      <c r="D760" s="77">
        <v>-37.792299999999997</v>
      </c>
      <c r="E760" s="77">
        <f t="shared" si="77"/>
        <v>41.63060000000003</v>
      </c>
      <c r="F760" s="77">
        <v>-12.802100000000001</v>
      </c>
      <c r="G760" s="77">
        <v>-11.3826</v>
      </c>
      <c r="H760">
        <v>0</v>
      </c>
      <c r="I760" s="78">
        <v>7741</v>
      </c>
      <c r="J760">
        <v>201301</v>
      </c>
      <c r="K760" s="78">
        <v>7741</v>
      </c>
      <c r="L760" s="77">
        <f t="shared" si="76"/>
        <v>-24.020000000000437</v>
      </c>
      <c r="M760" s="78">
        <v>-5635</v>
      </c>
      <c r="N760" s="78">
        <v>-87.077039999999997</v>
      </c>
      <c r="O760" s="78">
        <v>-2906</v>
      </c>
      <c r="P760" s="78">
        <v>-11.09883</v>
      </c>
      <c r="Q760" s="144">
        <v>-6361.5</v>
      </c>
      <c r="R760" s="78">
        <v>476</v>
      </c>
      <c r="S760" s="78">
        <v>3466</v>
      </c>
      <c r="T760" s="78">
        <v>-2699</v>
      </c>
      <c r="U760" s="78">
        <v>31655</v>
      </c>
      <c r="V760" s="219">
        <v>8.5262991628494711E-2</v>
      </c>
      <c r="W760" s="78">
        <v>-8956</v>
      </c>
      <c r="X760" s="78">
        <v>-12376</v>
      </c>
      <c r="Y760" s="78">
        <v>-7274</v>
      </c>
      <c r="Z760" s="78">
        <v>-10906</v>
      </c>
      <c r="AA760" s="78">
        <v>90.42</v>
      </c>
      <c r="AB760" s="78">
        <v>106.82</v>
      </c>
      <c r="AC760" s="78">
        <v>73669</v>
      </c>
      <c r="AD760" s="104">
        <v>2.66899</v>
      </c>
      <c r="AE760" s="78">
        <v>97525</v>
      </c>
      <c r="AF760" s="104">
        <v>1.1753499999999999</v>
      </c>
      <c r="AG760" s="78">
        <v>-68979</v>
      </c>
      <c r="AH760" s="104">
        <v>-1.86107</v>
      </c>
      <c r="AI760" s="78">
        <v>-18846</v>
      </c>
      <c r="AJ760" s="104">
        <v>-6.012E-2</v>
      </c>
      <c r="AK760" s="78">
        <v>8000</v>
      </c>
      <c r="AL760" s="78">
        <v>7500</v>
      </c>
      <c r="AM760" s="8">
        <v>7750</v>
      </c>
      <c r="AN760" s="78">
        <v>50</v>
      </c>
      <c r="AO760" s="78">
        <v>8000</v>
      </c>
      <c r="AP760" s="78">
        <v>7500</v>
      </c>
      <c r="AQ760" s="78">
        <v>7700</v>
      </c>
      <c r="AR760" s="78">
        <v>250</v>
      </c>
      <c r="AS760" s="78">
        <v>0</v>
      </c>
      <c r="AT760" s="78">
        <v>0</v>
      </c>
      <c r="AU760" s="78">
        <v>0</v>
      </c>
      <c r="AV760" s="78">
        <v>0</v>
      </c>
      <c r="AW760" s="77">
        <v>14.38</v>
      </c>
      <c r="AX760" s="144">
        <f t="shared" si="78"/>
        <v>0.24</v>
      </c>
      <c r="AY760" s="144">
        <f t="shared" si="79"/>
        <v>0.14000000000000001</v>
      </c>
      <c r="AZ760" s="144">
        <f t="shared" si="80"/>
        <v>7.0000000000000007E-2</v>
      </c>
      <c r="BA760" s="54">
        <f t="shared" si="81"/>
        <v>18.215883797670777</v>
      </c>
      <c r="BB760" s="54">
        <f t="shared" si="82"/>
        <v>12.351116202329219</v>
      </c>
    </row>
    <row r="761" spans="1:54" x14ac:dyDescent="0.25">
      <c r="A761" s="3">
        <v>41290</v>
      </c>
      <c r="B761" s="77">
        <v>7700.43</v>
      </c>
      <c r="C761" s="77">
        <v>842.98621000000003</v>
      </c>
      <c r="D761" s="77">
        <v>-41.658900000000003</v>
      </c>
      <c r="E761" s="77">
        <f t="shared" si="77"/>
        <v>-1.5824999999999534</v>
      </c>
      <c r="F761" s="77">
        <v>-10.514200000000001</v>
      </c>
      <c r="G761" s="77">
        <v>-4.4006999999999996</v>
      </c>
      <c r="H761" t="s">
        <v>1642</v>
      </c>
      <c r="I761" s="78">
        <v>7717</v>
      </c>
      <c r="J761">
        <v>201302</v>
      </c>
      <c r="K761" s="78">
        <v>7676</v>
      </c>
      <c r="L761" s="77">
        <f t="shared" si="76"/>
        <v>-24.430000000000291</v>
      </c>
      <c r="M761" s="78">
        <v>-204</v>
      </c>
      <c r="N761" s="78">
        <v>-2.9674900000000002</v>
      </c>
      <c r="O761" s="78">
        <v>-4783</v>
      </c>
      <c r="P761" s="78">
        <v>-18.249690000000001</v>
      </c>
      <c r="Q761" s="144">
        <v>-1399.75</v>
      </c>
      <c r="R761" s="78">
        <v>551</v>
      </c>
      <c r="S761" s="78">
        <v>-724</v>
      </c>
      <c r="T761" s="78">
        <v>-4048</v>
      </c>
      <c r="U761" s="78">
        <v>24852</v>
      </c>
      <c r="V761" s="219">
        <v>0.16288427490745211</v>
      </c>
      <c r="W761" s="78">
        <v>-7644</v>
      </c>
      <c r="X761" s="78">
        <v>-7644</v>
      </c>
      <c r="Y761" s="78">
        <v>-4432</v>
      </c>
      <c r="Z761" s="78">
        <v>-5504</v>
      </c>
      <c r="AA761" s="78">
        <v>108.17</v>
      </c>
      <c r="AB761" s="78">
        <v>102.4</v>
      </c>
      <c r="AC761" s="78">
        <v>54580</v>
      </c>
      <c r="AD761" s="104">
        <v>2.14866</v>
      </c>
      <c r="AE761" s="78">
        <v>50253</v>
      </c>
      <c r="AF761" s="104">
        <v>1.0789800000000001</v>
      </c>
      <c r="AG761" s="78">
        <v>-11807</v>
      </c>
      <c r="AH761" s="104">
        <v>-1.6242399999999999</v>
      </c>
      <c r="AI761" s="78">
        <v>7416</v>
      </c>
      <c r="AJ761" s="104">
        <v>-0.36764999999999998</v>
      </c>
      <c r="AK761" s="78">
        <v>8000</v>
      </c>
      <c r="AL761" s="78">
        <v>7500</v>
      </c>
      <c r="AM761" s="8">
        <v>7700</v>
      </c>
      <c r="AN761" s="78">
        <v>256</v>
      </c>
      <c r="AO761" s="78">
        <v>8800</v>
      </c>
      <c r="AP761" s="78">
        <v>5400</v>
      </c>
      <c r="AQ761" s="78">
        <v>7700</v>
      </c>
      <c r="AR761" s="78">
        <v>349</v>
      </c>
      <c r="AS761" s="78">
        <v>0</v>
      </c>
      <c r="AT761" s="78">
        <v>0</v>
      </c>
      <c r="AU761" s="78">
        <v>0</v>
      </c>
      <c r="AV761" s="78">
        <v>0</v>
      </c>
      <c r="AW761" s="77">
        <v>14.63</v>
      </c>
      <c r="AX761" s="144">
        <f t="shared" si="78"/>
        <v>0.31</v>
      </c>
      <c r="AY761" s="144">
        <f t="shared" si="79"/>
        <v>0.18</v>
      </c>
      <c r="AZ761" s="144">
        <f t="shared" si="80"/>
        <v>0.1</v>
      </c>
      <c r="BA761" s="54">
        <f t="shared" si="81"/>
        <v>18.196862738574701</v>
      </c>
      <c r="BB761" s="54">
        <f t="shared" si="82"/>
        <v>12.303137261425297</v>
      </c>
    </row>
    <row r="762" spans="1:54" x14ac:dyDescent="0.25">
      <c r="A762" s="3">
        <v>41291</v>
      </c>
      <c r="B762" s="77">
        <v>7616.64</v>
      </c>
      <c r="C762" s="77">
        <v>1001.45236</v>
      </c>
      <c r="D762" s="77">
        <v>33.547699999999999</v>
      </c>
      <c r="E762" s="77">
        <f t="shared" si="77"/>
        <v>-21.625699999999973</v>
      </c>
      <c r="F762" s="77">
        <v>-2.4763999999999999</v>
      </c>
      <c r="G762" s="77">
        <v>-19.325499999999998</v>
      </c>
      <c r="H762">
        <v>0</v>
      </c>
      <c r="I762" s="78">
        <v>7612</v>
      </c>
      <c r="J762">
        <v>201302</v>
      </c>
      <c r="K762" s="78">
        <v>7612</v>
      </c>
      <c r="L762" s="77">
        <f t="shared" si="76"/>
        <v>-4.6400000000003274</v>
      </c>
      <c r="M762" s="78">
        <v>2582</v>
      </c>
      <c r="N762" s="78">
        <v>39.470610000000001</v>
      </c>
      <c r="O762" s="78">
        <v>-4978</v>
      </c>
      <c r="P762" s="78">
        <v>-18.843119999999999</v>
      </c>
      <c r="Q762" s="144">
        <v>1337.5</v>
      </c>
      <c r="R762" s="78">
        <v>162</v>
      </c>
      <c r="S762" s="78">
        <v>-942</v>
      </c>
      <c r="T762" s="78">
        <v>-6270</v>
      </c>
      <c r="U762" s="78">
        <v>27941</v>
      </c>
      <c r="V762" s="219">
        <v>0.22440141727210908</v>
      </c>
      <c r="W762" s="78">
        <v>-5073</v>
      </c>
      <c r="X762" s="78">
        <v>-5073</v>
      </c>
      <c r="Y762" s="78">
        <v>-2378</v>
      </c>
      <c r="Z762" s="78">
        <v>-3348</v>
      </c>
      <c r="AA762" s="78">
        <v>102.72</v>
      </c>
      <c r="AB762" s="78">
        <v>95.34</v>
      </c>
      <c r="AC762" s="78">
        <v>74483</v>
      </c>
      <c r="AD762" s="104">
        <v>2.25841</v>
      </c>
      <c r="AE762" s="78">
        <v>56652</v>
      </c>
      <c r="AF762" s="104">
        <v>1.20364</v>
      </c>
      <c r="AG762" s="78">
        <v>-25525</v>
      </c>
      <c r="AH762" s="104">
        <v>-1.5496000000000001</v>
      </c>
      <c r="AI762" s="78">
        <v>9026</v>
      </c>
      <c r="AJ762" s="104">
        <v>-0.19564000000000001</v>
      </c>
      <c r="AK762" s="78">
        <v>8000</v>
      </c>
      <c r="AL762" s="78">
        <v>7400</v>
      </c>
      <c r="AM762" s="8">
        <v>7600</v>
      </c>
      <c r="AN762" s="78">
        <v>254</v>
      </c>
      <c r="AO762" s="78">
        <v>8800</v>
      </c>
      <c r="AP762" s="78">
        <v>5400</v>
      </c>
      <c r="AQ762" s="78">
        <v>7600</v>
      </c>
      <c r="AR762" s="78">
        <v>355</v>
      </c>
      <c r="AS762" s="78">
        <v>0</v>
      </c>
      <c r="AT762" s="78">
        <v>0</v>
      </c>
      <c r="AU762" s="78">
        <v>0</v>
      </c>
      <c r="AV762" s="78">
        <v>0</v>
      </c>
      <c r="AW762" s="77">
        <v>14.34</v>
      </c>
      <c r="AX762" s="144">
        <f t="shared" si="78"/>
        <v>0.24</v>
      </c>
      <c r="AY762" s="144">
        <f t="shared" si="79"/>
        <v>0.14000000000000001</v>
      </c>
      <c r="AZ762" s="144">
        <f t="shared" si="80"/>
        <v>7.0000000000000007E-2</v>
      </c>
      <c r="BA762" s="54">
        <f t="shared" si="81"/>
        <v>17.956480459788075</v>
      </c>
      <c r="BB762" s="54">
        <f t="shared" si="82"/>
        <v>12.270519540211918</v>
      </c>
    </row>
    <row r="763" spans="1:54" x14ac:dyDescent="0.25">
      <c r="A763" s="3">
        <v>41292</v>
      </c>
      <c r="B763" s="77">
        <v>7732.87</v>
      </c>
      <c r="C763" s="77">
        <v>720.18245999999999</v>
      </c>
      <c r="D763" s="77">
        <v>34.254100000000001</v>
      </c>
      <c r="E763" s="77">
        <f t="shared" si="77"/>
        <v>39.200200000000038</v>
      </c>
      <c r="F763" s="77">
        <v>-0.46380000000000005</v>
      </c>
      <c r="G763" s="77">
        <v>3.6570999999999998</v>
      </c>
      <c r="H763">
        <v>0</v>
      </c>
      <c r="I763" s="78">
        <v>7711</v>
      </c>
      <c r="J763">
        <v>201302</v>
      </c>
      <c r="K763" s="78">
        <v>7711</v>
      </c>
      <c r="L763" s="77">
        <f t="shared" si="76"/>
        <v>-21.869999999999891</v>
      </c>
      <c r="M763" s="78">
        <v>1381</v>
      </c>
      <c r="N763" s="78">
        <v>21.45786</v>
      </c>
      <c r="O763" s="78">
        <v>-3141</v>
      </c>
      <c r="P763" s="78">
        <v>-12.00874</v>
      </c>
      <c r="Q763" s="144">
        <v>595.75</v>
      </c>
      <c r="R763" s="78">
        <v>507</v>
      </c>
      <c r="S763" s="78">
        <v>1128</v>
      </c>
      <c r="T763" s="78">
        <v>-2744</v>
      </c>
      <c r="U763" s="78">
        <v>25469</v>
      </c>
      <c r="V763" s="219">
        <v>0.1077388197416467</v>
      </c>
      <c r="W763" s="78">
        <v>-4400</v>
      </c>
      <c r="X763" s="78">
        <v>-4400</v>
      </c>
      <c r="Y763" s="78">
        <v>-1243</v>
      </c>
      <c r="Z763" s="78">
        <v>-2488</v>
      </c>
      <c r="AA763" s="78">
        <v>101.42</v>
      </c>
      <c r="AB763" s="78">
        <v>98.26</v>
      </c>
      <c r="AC763" s="78">
        <v>86179</v>
      </c>
      <c r="AD763" s="104">
        <v>2.95322</v>
      </c>
      <c r="AE763" s="78">
        <v>62363</v>
      </c>
      <c r="AF763" s="104">
        <v>1.0469299999999999</v>
      </c>
      <c r="AG763" s="78">
        <v>-22620</v>
      </c>
      <c r="AH763" s="104">
        <v>-1.9592400000000001</v>
      </c>
      <c r="AI763" s="78">
        <v>7342</v>
      </c>
      <c r="AJ763" s="104">
        <v>-9.6490000000000006E-2</v>
      </c>
      <c r="AK763" s="78">
        <v>8000</v>
      </c>
      <c r="AL763" s="78">
        <v>7400</v>
      </c>
      <c r="AM763" s="8">
        <v>7700</v>
      </c>
      <c r="AN763" s="78">
        <v>239</v>
      </c>
      <c r="AO763" s="78">
        <v>8800</v>
      </c>
      <c r="AP763" s="78">
        <v>5400</v>
      </c>
      <c r="AQ763" s="78">
        <v>7700</v>
      </c>
      <c r="AR763" s="78">
        <v>336</v>
      </c>
      <c r="AS763" s="78">
        <v>0</v>
      </c>
      <c r="AT763" s="78">
        <v>0</v>
      </c>
      <c r="AU763" s="78">
        <v>0</v>
      </c>
      <c r="AV763" s="78">
        <v>0</v>
      </c>
      <c r="AW763" s="77">
        <v>13.36</v>
      </c>
      <c r="AX763" s="144">
        <f t="shared" si="78"/>
        <v>0.06</v>
      </c>
      <c r="AY763" s="144">
        <f t="shared" si="79"/>
        <v>0.04</v>
      </c>
      <c r="AZ763" s="144">
        <f t="shared" si="80"/>
        <v>0.02</v>
      </c>
      <c r="BA763" s="54">
        <f t="shared" si="81"/>
        <v>17.866358930847358</v>
      </c>
      <c r="BB763" s="54">
        <f t="shared" si="82"/>
        <v>12.074641069152637</v>
      </c>
    </row>
    <row r="764" spans="1:54" x14ac:dyDescent="0.25">
      <c r="A764" s="3">
        <v>41295</v>
      </c>
      <c r="B764" s="77">
        <v>7724.92</v>
      </c>
      <c r="C764" s="77">
        <v>536.88521000000003</v>
      </c>
      <c r="D764" s="77">
        <v>-1.5304</v>
      </c>
      <c r="E764" s="77">
        <f t="shared" si="77"/>
        <v>104.11240000000002</v>
      </c>
      <c r="F764" s="77">
        <v>-5.1152999999999995</v>
      </c>
      <c r="G764" s="77">
        <v>2.0536000000000003</v>
      </c>
      <c r="H764">
        <v>0</v>
      </c>
      <c r="I764" s="78">
        <v>7703</v>
      </c>
      <c r="J764">
        <v>201302</v>
      </c>
      <c r="K764" s="78">
        <v>7703</v>
      </c>
      <c r="L764" s="77">
        <f t="shared" si="76"/>
        <v>-21.920000000000073</v>
      </c>
      <c r="M764" s="78">
        <v>1165</v>
      </c>
      <c r="N764" s="78">
        <v>18.10671</v>
      </c>
      <c r="O764" s="78">
        <v>-3827</v>
      </c>
      <c r="P764" s="78">
        <v>-14.63322</v>
      </c>
      <c r="Q764" s="144">
        <v>208.25</v>
      </c>
      <c r="R764" s="78">
        <v>575</v>
      </c>
      <c r="S764" s="78">
        <v>1287</v>
      </c>
      <c r="T764" s="78">
        <v>-4048</v>
      </c>
      <c r="U764" s="78">
        <v>26046</v>
      </c>
      <c r="V764" s="219">
        <v>0.15541733855486448</v>
      </c>
      <c r="W764" s="78">
        <v>-4830</v>
      </c>
      <c r="X764" s="78">
        <v>-4830</v>
      </c>
      <c r="Y764" s="78">
        <v>-2811</v>
      </c>
      <c r="Z764" s="78">
        <v>-4165</v>
      </c>
      <c r="AA764" s="78">
        <v>103.16</v>
      </c>
      <c r="AB764" s="78">
        <v>98.93</v>
      </c>
      <c r="AC764" s="78">
        <v>84644</v>
      </c>
      <c r="AD764" s="104">
        <v>2.7643</v>
      </c>
      <c r="AE764" s="78">
        <v>60068</v>
      </c>
      <c r="AF764" s="104">
        <v>0.97416999999999998</v>
      </c>
      <c r="AG764" s="78">
        <v>-26263</v>
      </c>
      <c r="AH764" s="104">
        <v>-2.0209899999999998</v>
      </c>
      <c r="AI764" s="78">
        <v>7696</v>
      </c>
      <c r="AJ764" s="104">
        <v>-0.13072</v>
      </c>
      <c r="AK764" s="78">
        <v>8000</v>
      </c>
      <c r="AL764" s="78">
        <v>7400</v>
      </c>
      <c r="AM764" s="8">
        <v>7700</v>
      </c>
      <c r="AN764" s="78">
        <v>234</v>
      </c>
      <c r="AO764" s="78">
        <v>8800</v>
      </c>
      <c r="AP764" s="78">
        <v>5400</v>
      </c>
      <c r="AQ764" s="78">
        <v>7700</v>
      </c>
      <c r="AR764" s="78">
        <v>332</v>
      </c>
      <c r="AS764" s="78">
        <v>0</v>
      </c>
      <c r="AT764" s="78">
        <v>0</v>
      </c>
      <c r="AU764" s="78">
        <v>0</v>
      </c>
      <c r="AV764" s="78">
        <v>0</v>
      </c>
      <c r="AW764" s="77">
        <v>13.71</v>
      </c>
      <c r="AX764" s="144">
        <f t="shared" si="78"/>
        <v>0.13</v>
      </c>
      <c r="AY764" s="144">
        <f t="shared" si="79"/>
        <v>0.08</v>
      </c>
      <c r="AZ764" s="144">
        <f t="shared" si="80"/>
        <v>0.04</v>
      </c>
      <c r="BA764" s="54">
        <f t="shared" si="81"/>
        <v>17.5042869393424</v>
      </c>
      <c r="BB764" s="54">
        <f t="shared" si="82"/>
        <v>12.071713060657601</v>
      </c>
    </row>
    <row r="765" spans="1:54" x14ac:dyDescent="0.25">
      <c r="A765" s="3">
        <v>41296</v>
      </c>
      <c r="B765" s="77">
        <v>7759.1</v>
      </c>
      <c r="C765" s="77">
        <v>598.92953999999997</v>
      </c>
      <c r="D765" s="77">
        <v>26.987800000000004</v>
      </c>
      <c r="E765" s="77">
        <f t="shared" si="77"/>
        <v>136.03280000000007</v>
      </c>
      <c r="F765" s="77">
        <v>2.2925999999999997</v>
      </c>
      <c r="G765" s="77">
        <v>6.7321</v>
      </c>
      <c r="H765">
        <v>0</v>
      </c>
      <c r="I765" s="78">
        <v>7751</v>
      </c>
      <c r="J765">
        <v>201302</v>
      </c>
      <c r="K765" s="78">
        <v>7751</v>
      </c>
      <c r="L765" s="77">
        <f t="shared" si="76"/>
        <v>-8.1000000000003638</v>
      </c>
      <c r="M765" s="78">
        <v>4337</v>
      </c>
      <c r="N765" s="78">
        <v>67.369829999999993</v>
      </c>
      <c r="O765" s="78">
        <v>-3207</v>
      </c>
      <c r="P765" s="78">
        <v>-12.320880000000001</v>
      </c>
      <c r="Q765" s="144">
        <v>3535.25</v>
      </c>
      <c r="R765" s="78">
        <v>666</v>
      </c>
      <c r="S765" s="78">
        <v>895</v>
      </c>
      <c r="T765" s="78">
        <v>-1799</v>
      </c>
      <c r="U765" s="78">
        <v>26728</v>
      </c>
      <c r="V765" s="219">
        <v>6.7307692307692304E-2</v>
      </c>
      <c r="W765" s="78">
        <v>-3270</v>
      </c>
      <c r="X765" s="78">
        <v>-3270</v>
      </c>
      <c r="Y765" s="78">
        <v>-592</v>
      </c>
      <c r="Z765" s="78">
        <v>-1241</v>
      </c>
      <c r="AA765" s="78">
        <v>97.15</v>
      </c>
      <c r="AB765" s="78">
        <v>104.8</v>
      </c>
      <c r="AC765" s="78">
        <v>91374</v>
      </c>
      <c r="AD765" s="104">
        <v>2.97661</v>
      </c>
      <c r="AE765" s="78">
        <v>62783</v>
      </c>
      <c r="AF765" s="104">
        <v>0.86163000000000001</v>
      </c>
      <c r="AG765" s="78">
        <v>-19598</v>
      </c>
      <c r="AH765" s="104">
        <v>-2.0604100000000001</v>
      </c>
      <c r="AI765" s="78">
        <v>-1516</v>
      </c>
      <c r="AJ765" s="104">
        <v>-0.25004999999999999</v>
      </c>
      <c r="AK765" s="78">
        <v>8000</v>
      </c>
      <c r="AL765" s="78">
        <v>7400</v>
      </c>
      <c r="AM765" s="8">
        <v>7800</v>
      </c>
      <c r="AN765" s="78">
        <v>223</v>
      </c>
      <c r="AO765" s="78">
        <v>8800</v>
      </c>
      <c r="AP765" s="78">
        <v>5400</v>
      </c>
      <c r="AQ765" s="78">
        <v>7700</v>
      </c>
      <c r="AR765" s="78">
        <v>321</v>
      </c>
      <c r="AS765" s="78">
        <v>0</v>
      </c>
      <c r="AT765" s="78">
        <v>0</v>
      </c>
      <c r="AU765" s="78">
        <v>0</v>
      </c>
      <c r="AV765" s="78">
        <v>0</v>
      </c>
      <c r="AW765" s="77">
        <v>13.25</v>
      </c>
      <c r="AX765" s="144">
        <f t="shared" si="78"/>
        <v>0.03</v>
      </c>
      <c r="AY765" s="144">
        <f t="shared" si="79"/>
        <v>0.02</v>
      </c>
      <c r="AZ765" s="144">
        <f t="shared" si="80"/>
        <v>0.01</v>
      </c>
      <c r="BA765" s="54">
        <f t="shared" si="81"/>
        <v>17.268398976916892</v>
      </c>
      <c r="BB765" s="54">
        <f t="shared" si="82"/>
        <v>11.967601023083107</v>
      </c>
    </row>
    <row r="766" spans="1:54" x14ac:dyDescent="0.25">
      <c r="A766" s="3">
        <v>41297</v>
      </c>
      <c r="B766" s="77">
        <v>7744.18</v>
      </c>
      <c r="C766" s="77">
        <v>641.95636999999999</v>
      </c>
      <c r="D766" s="77">
        <v>22.072900000000001</v>
      </c>
      <c r="E766" s="77">
        <f t="shared" si="77"/>
        <v>159.43290000000002</v>
      </c>
      <c r="F766" s="77">
        <v>-2.9495</v>
      </c>
      <c r="G766" s="77">
        <v>-1.286</v>
      </c>
      <c r="H766">
        <v>0</v>
      </c>
      <c r="I766" s="78">
        <v>7723</v>
      </c>
      <c r="J766">
        <v>201302</v>
      </c>
      <c r="K766" s="78">
        <v>7723</v>
      </c>
      <c r="L766" s="77">
        <f t="shared" si="76"/>
        <v>-21.180000000000291</v>
      </c>
      <c r="M766" s="78">
        <v>130</v>
      </c>
      <c r="N766" s="78">
        <v>2.1860200000000001</v>
      </c>
      <c r="O766" s="78">
        <v>-4946</v>
      </c>
      <c r="P766" s="78">
        <v>-18.982859999999999</v>
      </c>
      <c r="Q766" s="144">
        <v>-1106.5</v>
      </c>
      <c r="R766" s="78">
        <v>725</v>
      </c>
      <c r="S766" s="78">
        <v>604</v>
      </c>
      <c r="T766" s="78">
        <v>-4847</v>
      </c>
      <c r="U766" s="78">
        <v>28871</v>
      </c>
      <c r="V766" s="219">
        <v>0.16788472862041495</v>
      </c>
      <c r="W766" s="78">
        <v>-5019</v>
      </c>
      <c r="X766" s="78">
        <v>-5019</v>
      </c>
      <c r="Y766" s="78">
        <v>-2936</v>
      </c>
      <c r="Z766" s="78">
        <v>-3592</v>
      </c>
      <c r="AA766" s="78">
        <v>93.99</v>
      </c>
      <c r="AB766" s="78">
        <v>104.39</v>
      </c>
      <c r="AC766" s="78">
        <v>87432</v>
      </c>
      <c r="AD766" s="104">
        <v>2.7020599999999999</v>
      </c>
      <c r="AE766" s="78">
        <v>66421</v>
      </c>
      <c r="AF766" s="104">
        <v>0.76198999999999995</v>
      </c>
      <c r="AG766" s="78">
        <v>-17250</v>
      </c>
      <c r="AH766" s="104">
        <v>-1.75119</v>
      </c>
      <c r="AI766" s="78">
        <v>15279</v>
      </c>
      <c r="AJ766" s="104">
        <v>-0.1143</v>
      </c>
      <c r="AK766" s="78">
        <v>8000</v>
      </c>
      <c r="AL766" s="78">
        <v>7400</v>
      </c>
      <c r="AM766" s="8">
        <v>7700</v>
      </c>
      <c r="AN766" s="78">
        <v>217</v>
      </c>
      <c r="AO766" s="78">
        <v>8800</v>
      </c>
      <c r="AP766" s="78">
        <v>5400</v>
      </c>
      <c r="AQ766" s="78">
        <v>7700</v>
      </c>
      <c r="AR766" s="78">
        <v>317</v>
      </c>
      <c r="AS766" s="78">
        <v>0</v>
      </c>
      <c r="AT766" s="78">
        <v>0</v>
      </c>
      <c r="AU766" s="78">
        <v>0</v>
      </c>
      <c r="AV766" s="78">
        <v>0</v>
      </c>
      <c r="AW766" s="77">
        <v>13.28</v>
      </c>
      <c r="AX766" s="144">
        <f t="shared" si="78"/>
        <v>0.06</v>
      </c>
      <c r="AY766" s="144">
        <f t="shared" si="79"/>
        <v>0.04</v>
      </c>
      <c r="AZ766" s="144">
        <f t="shared" si="80"/>
        <v>0.02</v>
      </c>
      <c r="BA766" s="54">
        <f t="shared" si="81"/>
        <v>16.981829695006262</v>
      </c>
      <c r="BB766" s="54">
        <f t="shared" si="82"/>
        <v>11.91717030499373</v>
      </c>
    </row>
    <row r="767" spans="1:54" x14ac:dyDescent="0.25">
      <c r="A767" s="3">
        <v>41298</v>
      </c>
      <c r="B767" s="77">
        <v>7695.99</v>
      </c>
      <c r="C767" s="77">
        <v>742.99775999999997</v>
      </c>
      <c r="D767" s="77">
        <v>-85.922700000000006</v>
      </c>
      <c r="E767" s="77">
        <f t="shared" si="77"/>
        <v>23.171000000000021</v>
      </c>
      <c r="F767" s="77">
        <v>-9.1364000000000001</v>
      </c>
      <c r="G767" s="77">
        <v>-7.5594000000000001</v>
      </c>
      <c r="H767">
        <v>0</v>
      </c>
      <c r="I767" s="78">
        <v>7682</v>
      </c>
      <c r="J767">
        <v>201302</v>
      </c>
      <c r="K767" s="78">
        <v>7682</v>
      </c>
      <c r="L767" s="77">
        <f t="shared" si="76"/>
        <v>-13.989999999999782</v>
      </c>
      <c r="M767" s="78">
        <v>-567</v>
      </c>
      <c r="N767" s="78">
        <v>-8.5388800000000007</v>
      </c>
      <c r="O767" s="78">
        <v>-4625</v>
      </c>
      <c r="P767" s="78">
        <v>-17.645779999999998</v>
      </c>
      <c r="Q767" s="144">
        <v>-1723.25</v>
      </c>
      <c r="R767" s="78">
        <v>479</v>
      </c>
      <c r="S767" s="78">
        <v>931</v>
      </c>
      <c r="T767" s="78">
        <v>-3532</v>
      </c>
      <c r="U767" s="78">
        <v>28392</v>
      </c>
      <c r="V767" s="219">
        <v>0.12440123978585517</v>
      </c>
      <c r="W767" s="78">
        <v>-6541</v>
      </c>
      <c r="X767" s="78">
        <v>-6541</v>
      </c>
      <c r="Y767" s="78">
        <v>-4073</v>
      </c>
      <c r="Z767" s="78">
        <v>-4748</v>
      </c>
      <c r="AA767" s="78">
        <v>96.22</v>
      </c>
      <c r="AB767" s="78">
        <v>98.18</v>
      </c>
      <c r="AC767" s="78">
        <v>89975</v>
      </c>
      <c r="AD767" s="104">
        <v>2.3673799999999998</v>
      </c>
      <c r="AE767" s="78">
        <v>76622</v>
      </c>
      <c r="AF767" s="104">
        <v>0.86267000000000005</v>
      </c>
      <c r="AG767" s="78">
        <v>-34603</v>
      </c>
      <c r="AH767" s="104">
        <v>-1.91229</v>
      </c>
      <c r="AI767" s="78">
        <v>13644</v>
      </c>
      <c r="AJ767" s="104">
        <v>6.3099999999999996E-3</v>
      </c>
      <c r="AK767" s="78">
        <v>8000</v>
      </c>
      <c r="AL767" s="78">
        <v>7400</v>
      </c>
      <c r="AM767" s="8">
        <v>7700</v>
      </c>
      <c r="AN767" s="78">
        <v>202</v>
      </c>
      <c r="AO767" s="78">
        <v>8800</v>
      </c>
      <c r="AP767" s="78">
        <v>5400</v>
      </c>
      <c r="AQ767" s="78">
        <v>7700</v>
      </c>
      <c r="AR767" s="78">
        <v>297</v>
      </c>
      <c r="AS767" s="78">
        <v>0</v>
      </c>
      <c r="AT767" s="78">
        <v>0</v>
      </c>
      <c r="AU767" s="78">
        <v>0</v>
      </c>
      <c r="AV767" s="78">
        <v>0</v>
      </c>
      <c r="AW767" s="77">
        <v>12.73</v>
      </c>
      <c r="AX767" s="144">
        <f t="shared" si="78"/>
        <v>0</v>
      </c>
      <c r="AY767" s="144">
        <f t="shared" si="79"/>
        <v>0</v>
      </c>
      <c r="AZ767" s="144">
        <f t="shared" si="80"/>
        <v>0</v>
      </c>
      <c r="BA767" s="54">
        <f t="shared" si="81"/>
        <v>16.809335140680155</v>
      </c>
      <c r="BB767" s="54">
        <f t="shared" si="82"/>
        <v>11.757664859319842</v>
      </c>
    </row>
    <row r="768" spans="1:54" x14ac:dyDescent="0.25">
      <c r="A768" s="3">
        <v>41299</v>
      </c>
      <c r="B768" s="77">
        <v>7672.58</v>
      </c>
      <c r="C768" s="77">
        <v>686.32682</v>
      </c>
      <c r="D768" s="77">
        <v>-23.5655</v>
      </c>
      <c r="E768" s="77">
        <f t="shared" si="77"/>
        <v>-37.009799999999984</v>
      </c>
      <c r="F768" s="77">
        <v>0.76090000000000002</v>
      </c>
      <c r="G768" s="77">
        <v>-3.1616000000000004</v>
      </c>
      <c r="H768">
        <v>0</v>
      </c>
      <c r="I768" s="78">
        <v>7649</v>
      </c>
      <c r="J768">
        <v>201302</v>
      </c>
      <c r="K768" s="78">
        <v>7649</v>
      </c>
      <c r="L768" s="77">
        <f t="shared" si="76"/>
        <v>-23.579999999999927</v>
      </c>
      <c r="M768" s="78">
        <v>-4252</v>
      </c>
      <c r="N768" s="78">
        <v>-64.876080000000002</v>
      </c>
      <c r="O768" s="78">
        <v>-5529</v>
      </c>
      <c r="P768" s="78">
        <v>-21.022020000000001</v>
      </c>
      <c r="Q768" s="144">
        <v>-5634.25</v>
      </c>
      <c r="R768" s="78">
        <v>379</v>
      </c>
      <c r="S768" s="78">
        <v>2568</v>
      </c>
      <c r="T768" s="78">
        <v>-4889</v>
      </c>
      <c r="U768" s="78">
        <v>30622</v>
      </c>
      <c r="V768" s="219">
        <v>0.15965645614264254</v>
      </c>
      <c r="W768" s="78">
        <v>-5476</v>
      </c>
      <c r="X768" s="78">
        <v>-5476</v>
      </c>
      <c r="Y768" s="78">
        <v>-3750</v>
      </c>
      <c r="Z768" s="78">
        <v>-6600</v>
      </c>
      <c r="AA768" s="78">
        <v>94.96</v>
      </c>
      <c r="AB768" s="78">
        <v>93.69</v>
      </c>
      <c r="AC768" s="78">
        <v>87786</v>
      </c>
      <c r="AD768" s="104">
        <v>2.2589600000000001</v>
      </c>
      <c r="AE768" s="78">
        <v>79518</v>
      </c>
      <c r="AF768" s="104">
        <v>0.89551999999999998</v>
      </c>
      <c r="AG768" s="78">
        <v>-55864</v>
      </c>
      <c r="AH768" s="104">
        <v>-2.0799699999999999</v>
      </c>
      <c r="AI768" s="78">
        <v>21518</v>
      </c>
      <c r="AJ768" s="104">
        <v>0.14563000000000001</v>
      </c>
      <c r="AK768" s="78">
        <v>8000</v>
      </c>
      <c r="AL768" s="78">
        <v>7400</v>
      </c>
      <c r="AM768" s="8">
        <v>7600</v>
      </c>
      <c r="AN768" s="78">
        <v>194</v>
      </c>
      <c r="AO768" s="78">
        <v>8800</v>
      </c>
      <c r="AP768" s="78">
        <v>5400</v>
      </c>
      <c r="AQ768" s="78">
        <v>7600</v>
      </c>
      <c r="AR768" s="78">
        <v>297</v>
      </c>
      <c r="AS768" s="78">
        <v>0</v>
      </c>
      <c r="AT768" s="78">
        <v>0</v>
      </c>
      <c r="AU768" s="78">
        <v>0</v>
      </c>
      <c r="AV768" s="78">
        <v>0</v>
      </c>
      <c r="AW768" s="77">
        <v>12.4</v>
      </c>
      <c r="AX768" s="144">
        <f t="shared" si="78"/>
        <v>0</v>
      </c>
      <c r="AY768" s="144">
        <f t="shared" si="79"/>
        <v>0</v>
      </c>
      <c r="AZ768" s="144">
        <f t="shared" si="80"/>
        <v>0</v>
      </c>
      <c r="BA768" s="54">
        <f t="shared" si="81"/>
        <v>16.453708324696528</v>
      </c>
      <c r="BB768" s="54">
        <f t="shared" si="82"/>
        <v>11.682291675303473</v>
      </c>
    </row>
    <row r="769" spans="1:54" x14ac:dyDescent="0.25">
      <c r="A769" s="3">
        <v>41302</v>
      </c>
      <c r="B769" s="77">
        <v>7714.67</v>
      </c>
      <c r="C769" s="77">
        <v>585.99311</v>
      </c>
      <c r="D769" s="77">
        <v>37.197099999999999</v>
      </c>
      <c r="E769" s="77">
        <f t="shared" si="77"/>
        <v>-5.7068999999999832</v>
      </c>
      <c r="F769" s="77">
        <v>-5.7359</v>
      </c>
      <c r="G769" s="77">
        <v>1.2101</v>
      </c>
      <c r="H769">
        <v>0</v>
      </c>
      <c r="I769" s="78">
        <v>7730</v>
      </c>
      <c r="J769">
        <v>201302</v>
      </c>
      <c r="K769" s="78">
        <v>7730</v>
      </c>
      <c r="L769" s="77">
        <f t="shared" si="76"/>
        <v>15.329999999999927</v>
      </c>
      <c r="M769" s="78">
        <v>1400</v>
      </c>
      <c r="N769" s="78">
        <v>21.825040000000001</v>
      </c>
      <c r="O769" s="78">
        <v>-4712</v>
      </c>
      <c r="P769" s="78">
        <v>-18.081610000000001</v>
      </c>
      <c r="Q769" s="144">
        <v>222</v>
      </c>
      <c r="R769" s="78">
        <v>380</v>
      </c>
      <c r="S769" s="78">
        <v>2219</v>
      </c>
      <c r="T769" s="78">
        <v>-2645</v>
      </c>
      <c r="U769" s="78">
        <v>28535</v>
      </c>
      <c r="V769" s="219">
        <v>9.2693183809356927E-2</v>
      </c>
      <c r="W769" s="78">
        <v>-4537</v>
      </c>
      <c r="X769" s="78">
        <v>-4537</v>
      </c>
      <c r="Y769" s="78">
        <v>-1656</v>
      </c>
      <c r="Z769" s="78">
        <v>-3097</v>
      </c>
      <c r="AA769" s="78">
        <v>96.33</v>
      </c>
      <c r="AB769" s="78">
        <v>99.88</v>
      </c>
      <c r="AC769" s="78">
        <v>87552</v>
      </c>
      <c r="AD769" s="104">
        <v>2.48163</v>
      </c>
      <c r="AE769" s="78">
        <v>80028</v>
      </c>
      <c r="AF769" s="104">
        <v>0.80928999999999995</v>
      </c>
      <c r="AG769" s="78">
        <v>-43010</v>
      </c>
      <c r="AH769" s="104">
        <v>-2.23062</v>
      </c>
      <c r="AI769" s="78">
        <v>5323</v>
      </c>
      <c r="AJ769" s="104">
        <v>-0.17895</v>
      </c>
      <c r="AK769" s="78">
        <v>8000</v>
      </c>
      <c r="AL769" s="78">
        <v>7400</v>
      </c>
      <c r="AM769" s="8">
        <v>7700</v>
      </c>
      <c r="AN769" s="78">
        <v>179</v>
      </c>
      <c r="AO769" s="78">
        <v>8800</v>
      </c>
      <c r="AP769" s="78">
        <v>5400</v>
      </c>
      <c r="AQ769" s="78">
        <v>7700</v>
      </c>
      <c r="AR769" s="78">
        <v>293</v>
      </c>
      <c r="AS769" s="78">
        <v>0</v>
      </c>
      <c r="AT769" s="78">
        <v>0</v>
      </c>
      <c r="AU769" s="78">
        <v>0</v>
      </c>
      <c r="AV769" s="78">
        <v>0</v>
      </c>
      <c r="AW769" s="77">
        <v>12.57</v>
      </c>
      <c r="AX769" s="144">
        <f t="shared" si="78"/>
        <v>0.03</v>
      </c>
      <c r="AY769" s="144">
        <f t="shared" si="79"/>
        <v>0.02</v>
      </c>
      <c r="AZ769" s="144">
        <f t="shared" si="80"/>
        <v>0.01</v>
      </c>
      <c r="BA769" s="54">
        <f t="shared" si="81"/>
        <v>15.836775215706018</v>
      </c>
      <c r="BB769" s="54">
        <f t="shared" si="82"/>
        <v>11.844224784293983</v>
      </c>
    </row>
    <row r="770" spans="1:54" x14ac:dyDescent="0.25">
      <c r="A770" s="3">
        <v>41303</v>
      </c>
      <c r="B770" s="77">
        <v>7802</v>
      </c>
      <c r="C770" s="77">
        <v>763.3279</v>
      </c>
      <c r="D770" s="77">
        <v>76.068399999999997</v>
      </c>
      <c r="E770" s="77">
        <f t="shared" si="77"/>
        <v>28.237000000000016</v>
      </c>
      <c r="F770" s="77">
        <v>-1.2852000000000001</v>
      </c>
      <c r="G770" s="77">
        <v>15.973099999999999</v>
      </c>
      <c r="H770">
        <v>0</v>
      </c>
      <c r="I770" s="78">
        <v>7819</v>
      </c>
      <c r="J770">
        <v>201302</v>
      </c>
      <c r="K770" s="78">
        <v>7819</v>
      </c>
      <c r="L770" s="77">
        <f t="shared" si="76"/>
        <v>17</v>
      </c>
      <c r="M770" s="78">
        <v>6555</v>
      </c>
      <c r="N770" s="78">
        <v>102.59581</v>
      </c>
      <c r="O770" s="78">
        <v>-5226</v>
      </c>
      <c r="P770" s="78">
        <v>-20.30434</v>
      </c>
      <c r="Q770" s="144">
        <v>5248.5</v>
      </c>
      <c r="R770" s="78">
        <v>654</v>
      </c>
      <c r="S770" s="78">
        <v>673</v>
      </c>
      <c r="T770" s="78">
        <v>-963</v>
      </c>
      <c r="U770" s="78">
        <v>32613</v>
      </c>
      <c r="V770" s="219">
        <v>2.9528102290497654E-2</v>
      </c>
      <c r="W770" s="78">
        <v>-3427</v>
      </c>
      <c r="X770" s="78">
        <v>-4941</v>
      </c>
      <c r="Y770" s="78">
        <v>1187</v>
      </c>
      <c r="Z770" s="78">
        <v>-908</v>
      </c>
      <c r="AA770" s="78">
        <v>82.71</v>
      </c>
      <c r="AB770" s="78">
        <v>109.21</v>
      </c>
      <c r="AC770" s="78">
        <v>96235</v>
      </c>
      <c r="AD770" s="104">
        <v>3.1614800000000001</v>
      </c>
      <c r="AE770" s="78">
        <v>78624</v>
      </c>
      <c r="AF770" s="104">
        <v>0.82809999999999995</v>
      </c>
      <c r="AG770" s="78">
        <v>-29578</v>
      </c>
      <c r="AH770" s="104">
        <v>-2.1665199999999998</v>
      </c>
      <c r="AI770" s="78">
        <v>-12177</v>
      </c>
      <c r="AJ770" s="104">
        <v>-0.34201999999999999</v>
      </c>
      <c r="AK770" s="78">
        <v>8000</v>
      </c>
      <c r="AL770" s="78">
        <v>7500</v>
      </c>
      <c r="AM770" s="8">
        <v>7800</v>
      </c>
      <c r="AN770" s="78">
        <v>165</v>
      </c>
      <c r="AO770" s="78">
        <v>8200</v>
      </c>
      <c r="AP770" s="78">
        <v>5400</v>
      </c>
      <c r="AQ770" s="78">
        <v>7800</v>
      </c>
      <c r="AR770" s="78">
        <v>280</v>
      </c>
      <c r="AS770" s="78">
        <v>0</v>
      </c>
      <c r="AT770" s="78">
        <v>0</v>
      </c>
      <c r="AU770" s="78">
        <v>0</v>
      </c>
      <c r="AV770" s="78">
        <v>0</v>
      </c>
      <c r="AW770" s="77">
        <v>12.34</v>
      </c>
      <c r="AX770" s="144">
        <f t="shared" si="78"/>
        <v>0</v>
      </c>
      <c r="AY770" s="144">
        <f t="shared" si="79"/>
        <v>0</v>
      </c>
      <c r="AZ770" s="144">
        <f t="shared" si="80"/>
        <v>0</v>
      </c>
      <c r="BA770" s="54">
        <f t="shared" si="81"/>
        <v>15.233559548798288</v>
      </c>
      <c r="BB770" s="54">
        <f t="shared" si="82"/>
        <v>12.015440451201714</v>
      </c>
    </row>
    <row r="771" spans="1:54" x14ac:dyDescent="0.25">
      <c r="A771" s="3">
        <v>41304</v>
      </c>
      <c r="B771" s="77">
        <v>7832.98</v>
      </c>
      <c r="C771" s="77">
        <v>818.65372000000002</v>
      </c>
      <c r="D771" s="77">
        <v>80.631100000000004</v>
      </c>
      <c r="E771" s="77">
        <f t="shared" si="77"/>
        <v>43.981699999999989</v>
      </c>
      <c r="F771" s="77">
        <v>2.3984000000000001</v>
      </c>
      <c r="G771" s="77">
        <v>4.8997999999999999</v>
      </c>
      <c r="H771">
        <v>0</v>
      </c>
      <c r="I771" s="78">
        <v>7800</v>
      </c>
      <c r="J771">
        <v>201302</v>
      </c>
      <c r="K771" s="78">
        <v>7800</v>
      </c>
      <c r="L771" s="77">
        <f t="shared" ref="L771:L834" si="83">K771-B771</f>
        <v>-32.979999999999563</v>
      </c>
      <c r="M771" s="78">
        <v>4482</v>
      </c>
      <c r="N771" s="78">
        <v>70.072000000000003</v>
      </c>
      <c r="O771" s="78">
        <v>-6286</v>
      </c>
      <c r="P771" s="78">
        <v>-24.386040000000001</v>
      </c>
      <c r="Q771" s="144">
        <v>2910.5</v>
      </c>
      <c r="R771" s="78">
        <v>679</v>
      </c>
      <c r="S771" s="78">
        <v>-348</v>
      </c>
      <c r="T771" s="78">
        <v>-2851</v>
      </c>
      <c r="U771" s="78">
        <v>32752</v>
      </c>
      <c r="V771" s="219">
        <v>8.7048119198827559E-2</v>
      </c>
      <c r="W771" s="78">
        <v>-5785</v>
      </c>
      <c r="X771" s="78">
        <v>-3027</v>
      </c>
      <c r="Y771" s="78">
        <v>-2146</v>
      </c>
      <c r="Z771" s="78">
        <v>-2717</v>
      </c>
      <c r="AA771" s="78">
        <v>78.92</v>
      </c>
      <c r="AB771" s="78">
        <v>113.01</v>
      </c>
      <c r="AC771" s="78">
        <v>93157</v>
      </c>
      <c r="AD771" s="104">
        <v>3.0120900000000002</v>
      </c>
      <c r="AE771" s="78">
        <v>77272</v>
      </c>
      <c r="AF771" s="104">
        <v>0.77842999999999996</v>
      </c>
      <c r="AG771" s="78">
        <v>-28240</v>
      </c>
      <c r="AH771" s="104">
        <v>-1.9120200000000001</v>
      </c>
      <c r="AI771" s="78">
        <v>-9058</v>
      </c>
      <c r="AJ771" s="104">
        <v>-0.45545999999999998</v>
      </c>
      <c r="AK771" s="78">
        <v>8000</v>
      </c>
      <c r="AL771" s="78">
        <v>7600</v>
      </c>
      <c r="AM771" s="8">
        <v>7800</v>
      </c>
      <c r="AN771" s="78">
        <v>166</v>
      </c>
      <c r="AO771" s="78">
        <v>8200</v>
      </c>
      <c r="AP771" s="78">
        <v>5400</v>
      </c>
      <c r="AQ771" s="78">
        <v>7800</v>
      </c>
      <c r="AR771" s="78">
        <v>277</v>
      </c>
      <c r="AS771" s="78">
        <v>0</v>
      </c>
      <c r="AT771" s="78">
        <v>0</v>
      </c>
      <c r="AU771" s="78">
        <v>0</v>
      </c>
      <c r="AV771" s="78">
        <v>0</v>
      </c>
      <c r="AW771" s="77">
        <v>12.51</v>
      </c>
      <c r="AX771" s="144">
        <f t="shared" si="78"/>
        <v>0.06</v>
      </c>
      <c r="AY771" s="144">
        <f t="shared" si="79"/>
        <v>0.04</v>
      </c>
      <c r="AZ771" s="144">
        <f t="shared" si="80"/>
        <v>0.02</v>
      </c>
      <c r="BA771" s="54">
        <f t="shared" si="81"/>
        <v>14.984775102712549</v>
      </c>
      <c r="BB771" s="54">
        <f t="shared" si="82"/>
        <v>11.993224897287449</v>
      </c>
    </row>
    <row r="772" spans="1:54" x14ac:dyDescent="0.25">
      <c r="A772" s="3">
        <v>41305</v>
      </c>
      <c r="B772" s="77">
        <v>7850.02</v>
      </c>
      <c r="C772" s="77">
        <v>809.17358000000002</v>
      </c>
      <c r="D772" s="77">
        <v>54.171499999999995</v>
      </c>
      <c r="E772" s="77">
        <f t="shared" si="77"/>
        <v>87.164900000000031</v>
      </c>
      <c r="F772" s="77">
        <v>2.1053999999999999</v>
      </c>
      <c r="G772" s="77">
        <v>-2.9664999999999999</v>
      </c>
      <c r="H772">
        <v>0</v>
      </c>
      <c r="I772" s="78">
        <v>7848</v>
      </c>
      <c r="J772">
        <v>201302</v>
      </c>
      <c r="K772" s="78">
        <v>7848</v>
      </c>
      <c r="L772" s="77">
        <f t="shared" si="83"/>
        <v>-2.0200000000004366</v>
      </c>
      <c r="M772" s="78">
        <v>7091</v>
      </c>
      <c r="N772" s="78">
        <v>111.45545</v>
      </c>
      <c r="O772" s="78">
        <v>-5064</v>
      </c>
      <c r="P772" s="78">
        <v>-19.75855</v>
      </c>
      <c r="Q772" s="144">
        <v>5825</v>
      </c>
      <c r="R772" s="78">
        <v>690</v>
      </c>
      <c r="S772" s="78">
        <v>1311</v>
      </c>
      <c r="T772" s="78">
        <v>-169</v>
      </c>
      <c r="U772" s="78">
        <v>34238</v>
      </c>
      <c r="V772" s="219">
        <v>4.9360359834102457E-3</v>
      </c>
      <c r="W772" s="78">
        <v>-3315</v>
      </c>
      <c r="X772" s="78">
        <v>-1291</v>
      </c>
      <c r="Y772" s="78">
        <v>211</v>
      </c>
      <c r="Z772" s="78">
        <v>-1386</v>
      </c>
      <c r="AA772" s="78">
        <v>103.94</v>
      </c>
      <c r="AB772" s="78">
        <v>107.24</v>
      </c>
      <c r="AC772" s="78">
        <v>95784</v>
      </c>
      <c r="AD772" s="104">
        <v>3.3245300000000002</v>
      </c>
      <c r="AE772" s="78">
        <v>77820</v>
      </c>
      <c r="AF772" s="104">
        <v>0.82410000000000005</v>
      </c>
      <c r="AG772" s="78">
        <v>-28288</v>
      </c>
      <c r="AH772" s="104">
        <v>-2.2637100000000001</v>
      </c>
      <c r="AI772" s="78">
        <v>-11761</v>
      </c>
      <c r="AJ772" s="104">
        <v>-0.40877999999999998</v>
      </c>
      <c r="AK772" s="78">
        <v>8000</v>
      </c>
      <c r="AL772" s="78">
        <v>7600</v>
      </c>
      <c r="AM772" s="8">
        <v>7800</v>
      </c>
      <c r="AN772" s="78">
        <v>161</v>
      </c>
      <c r="AO772" s="78">
        <v>8100</v>
      </c>
      <c r="AP772" s="78">
        <v>7400</v>
      </c>
      <c r="AQ772" s="78">
        <v>7800</v>
      </c>
      <c r="AR772" s="78">
        <v>290</v>
      </c>
      <c r="AS772" s="78">
        <v>0</v>
      </c>
      <c r="AT772" s="78">
        <v>0</v>
      </c>
      <c r="AU772" s="78">
        <v>0</v>
      </c>
      <c r="AV772" s="78">
        <v>0</v>
      </c>
      <c r="AW772" s="77">
        <v>12.6</v>
      </c>
      <c r="AX772" s="144">
        <f t="shared" si="78"/>
        <v>0.13</v>
      </c>
      <c r="AY772" s="144">
        <f t="shared" si="79"/>
        <v>0.08</v>
      </c>
      <c r="AZ772" s="144">
        <f t="shared" si="80"/>
        <v>0.04</v>
      </c>
      <c r="BA772" s="54">
        <f t="shared" si="81"/>
        <v>14.866661016626699</v>
      </c>
      <c r="BB772" s="54">
        <f t="shared" si="82"/>
        <v>11.924338983373298</v>
      </c>
    </row>
    <row r="773" spans="1:54" x14ac:dyDescent="0.25">
      <c r="A773" s="3">
        <v>41306</v>
      </c>
      <c r="B773" s="77">
        <v>7855.97</v>
      </c>
      <c r="C773" s="77">
        <v>759.51106000000004</v>
      </c>
      <c r="D773" s="77">
        <v>61.298199999999994</v>
      </c>
      <c r="E773" s="77">
        <f t="shared" si="77"/>
        <v>209.03969999999998</v>
      </c>
      <c r="F773" s="77">
        <v>1.1923000000000001</v>
      </c>
      <c r="G773" s="77">
        <v>4.9504000000000001</v>
      </c>
      <c r="H773">
        <v>0</v>
      </c>
      <c r="I773" s="78">
        <v>7858</v>
      </c>
      <c r="J773">
        <v>201302</v>
      </c>
      <c r="K773" s="78">
        <v>7858</v>
      </c>
      <c r="L773" s="77">
        <f t="shared" si="83"/>
        <v>2.0299999999997453</v>
      </c>
      <c r="M773" s="78">
        <v>5044</v>
      </c>
      <c r="N773" s="78">
        <v>79.477369999999993</v>
      </c>
      <c r="O773" s="78">
        <v>-6431</v>
      </c>
      <c r="P773" s="78">
        <v>-25.15982</v>
      </c>
      <c r="Q773" s="144">
        <v>3436.25</v>
      </c>
      <c r="R773" s="78">
        <v>701</v>
      </c>
      <c r="S773" s="78">
        <v>1260</v>
      </c>
      <c r="T773" s="78">
        <v>-1462</v>
      </c>
      <c r="U773" s="78">
        <v>34078</v>
      </c>
      <c r="V773" s="219">
        <v>4.2901578731146195E-2</v>
      </c>
      <c r="W773" s="78">
        <v>-3469</v>
      </c>
      <c r="X773" s="78">
        <v>-4805</v>
      </c>
      <c r="Y773" s="78">
        <v>-253</v>
      </c>
      <c r="Z773" s="78">
        <v>-1646</v>
      </c>
      <c r="AA773" s="78">
        <v>84.7</v>
      </c>
      <c r="AB773" s="78">
        <v>107.16</v>
      </c>
      <c r="AC773" s="78">
        <v>95653</v>
      </c>
      <c r="AD773" s="104">
        <v>3.3460299999999998</v>
      </c>
      <c r="AE773" s="78">
        <v>79844</v>
      </c>
      <c r="AF773" s="104">
        <v>0.77115</v>
      </c>
      <c r="AG773" s="78">
        <v>-33665</v>
      </c>
      <c r="AH773" s="104">
        <v>-2.2578399999999998</v>
      </c>
      <c r="AI773" s="78">
        <v>-13545</v>
      </c>
      <c r="AJ773" s="104">
        <v>-0.50499000000000005</v>
      </c>
      <c r="AK773" s="78">
        <v>8000</v>
      </c>
      <c r="AL773" s="78">
        <v>7600</v>
      </c>
      <c r="AM773" s="8">
        <v>7900</v>
      </c>
      <c r="AN773" s="78">
        <v>155</v>
      </c>
      <c r="AO773" s="78">
        <v>8200</v>
      </c>
      <c r="AP773" s="78">
        <v>7400</v>
      </c>
      <c r="AQ773" s="78">
        <v>7900</v>
      </c>
      <c r="AR773" s="78">
        <v>288</v>
      </c>
      <c r="AS773" s="78">
        <v>0</v>
      </c>
      <c r="AT773" s="78">
        <v>0</v>
      </c>
      <c r="AU773" s="78">
        <v>0</v>
      </c>
      <c r="AV773" s="78">
        <v>0</v>
      </c>
      <c r="AW773" s="77">
        <v>12.87</v>
      </c>
      <c r="AX773" s="144">
        <f t="shared" si="78"/>
        <v>0.2</v>
      </c>
      <c r="AY773" s="144">
        <f t="shared" si="79"/>
        <v>0.12</v>
      </c>
      <c r="AZ773" s="144">
        <f t="shared" si="80"/>
        <v>0.06</v>
      </c>
      <c r="BA773" s="54">
        <f t="shared" si="81"/>
        <v>14.791701559560517</v>
      </c>
      <c r="BB773" s="54">
        <f t="shared" si="82"/>
        <v>11.881298440439478</v>
      </c>
    </row>
    <row r="774" spans="1:54" x14ac:dyDescent="0.25">
      <c r="A774" s="3">
        <v>41309</v>
      </c>
      <c r="B774" s="77">
        <v>7923.16</v>
      </c>
      <c r="C774" s="77">
        <v>907.63795000000005</v>
      </c>
      <c r="D774" s="77">
        <v>80.731700000000004</v>
      </c>
      <c r="E774" s="77">
        <f t="shared" si="77"/>
        <v>347.31600000000003</v>
      </c>
      <c r="F774" s="77">
        <v>-7.4249999999999998</v>
      </c>
      <c r="G774" s="77">
        <v>9.963099999999999</v>
      </c>
      <c r="H774">
        <v>0</v>
      </c>
      <c r="I774" s="78">
        <v>7940</v>
      </c>
      <c r="J774">
        <v>201302</v>
      </c>
      <c r="K774" s="78">
        <v>7940</v>
      </c>
      <c r="L774" s="77">
        <f t="shared" si="83"/>
        <v>16.840000000000146</v>
      </c>
      <c r="M774" s="78">
        <v>2617</v>
      </c>
      <c r="N774" s="78">
        <v>41.720889999999997</v>
      </c>
      <c r="O774" s="78">
        <v>-7036</v>
      </c>
      <c r="P774" s="78">
        <v>-27.814530000000001</v>
      </c>
      <c r="Q774" s="144">
        <v>858</v>
      </c>
      <c r="R774" s="78">
        <v>783</v>
      </c>
      <c r="S774" s="78">
        <v>2876</v>
      </c>
      <c r="T774" s="78">
        <v>-743</v>
      </c>
      <c r="U774" s="78">
        <v>35656</v>
      </c>
      <c r="V774" s="219">
        <v>2.0838007628449631E-2</v>
      </c>
      <c r="W774" s="78">
        <v>-2787</v>
      </c>
      <c r="X774" s="78">
        <v>-5600</v>
      </c>
      <c r="Y774" s="78">
        <v>-924</v>
      </c>
      <c r="Z774" s="78">
        <v>-3411</v>
      </c>
      <c r="AA774" s="78">
        <v>84.85</v>
      </c>
      <c r="AB774" s="78">
        <v>109.03</v>
      </c>
      <c r="AC774" s="78">
        <v>100034</v>
      </c>
      <c r="AD774" s="104">
        <v>3.9195199999999999</v>
      </c>
      <c r="AE774" s="78">
        <v>87792</v>
      </c>
      <c r="AF774" s="104">
        <v>0.85563999999999996</v>
      </c>
      <c r="AG774" s="78">
        <v>-38177</v>
      </c>
      <c r="AH774" s="104">
        <v>-2.7557900000000002</v>
      </c>
      <c r="AI774" s="78">
        <v>-27751</v>
      </c>
      <c r="AJ774" s="104">
        <v>-0.34975000000000001</v>
      </c>
      <c r="AK774" s="78">
        <v>8000</v>
      </c>
      <c r="AL774" s="78">
        <v>7700</v>
      </c>
      <c r="AM774" s="8">
        <v>7900</v>
      </c>
      <c r="AN774" s="78">
        <v>143</v>
      </c>
      <c r="AO774" s="78">
        <v>8300</v>
      </c>
      <c r="AP774" s="78">
        <v>7600</v>
      </c>
      <c r="AQ774" s="78">
        <v>7900</v>
      </c>
      <c r="AR774" s="78">
        <v>288</v>
      </c>
      <c r="AS774" s="78">
        <v>0</v>
      </c>
      <c r="AT774" s="78">
        <v>0</v>
      </c>
      <c r="AU774" s="78">
        <v>0</v>
      </c>
      <c r="AV774" s="78">
        <v>0</v>
      </c>
      <c r="AW774" s="77">
        <v>13.26</v>
      </c>
      <c r="AX774" s="144">
        <f t="shared" si="78"/>
        <v>0.31</v>
      </c>
      <c r="AY774" s="144">
        <f t="shared" si="79"/>
        <v>0.18</v>
      </c>
      <c r="AZ774" s="144">
        <f t="shared" si="80"/>
        <v>0.09</v>
      </c>
      <c r="BA774" s="54">
        <f t="shared" si="81"/>
        <v>14.69952763925918</v>
      </c>
      <c r="BB774" s="54">
        <f t="shared" si="82"/>
        <v>11.886472360740822</v>
      </c>
    </row>
    <row r="775" spans="1:54" x14ac:dyDescent="0.25">
      <c r="A775" s="3">
        <v>41310</v>
      </c>
      <c r="B775" s="77">
        <v>7886.94</v>
      </c>
      <c r="C775" s="77">
        <v>802.49999000000003</v>
      </c>
      <c r="D775" s="77">
        <v>46.669600000000003</v>
      </c>
      <c r="E775" s="77">
        <f t="shared" si="77"/>
        <v>462.35020000000003</v>
      </c>
      <c r="F775" s="77">
        <v>-3.6877999999999997</v>
      </c>
      <c r="G775" s="77">
        <v>2.3658000000000001</v>
      </c>
      <c r="H775">
        <v>0</v>
      </c>
      <c r="I775" s="78">
        <v>7905</v>
      </c>
      <c r="J775">
        <v>201302</v>
      </c>
      <c r="K775" s="78">
        <v>7905</v>
      </c>
      <c r="L775" s="77">
        <f t="shared" si="83"/>
        <v>18.0600000000004</v>
      </c>
      <c r="M775" s="78">
        <v>-1434</v>
      </c>
      <c r="N775" s="78">
        <v>-22.478739999999998</v>
      </c>
      <c r="O775" s="78">
        <v>-7854</v>
      </c>
      <c r="P775" s="78">
        <v>-30.908069999999999</v>
      </c>
      <c r="Q775" s="144">
        <v>-3397.5</v>
      </c>
      <c r="R775" s="78">
        <v>938</v>
      </c>
      <c r="S775" s="78">
        <v>2846</v>
      </c>
      <c r="T775" s="78">
        <v>-3230</v>
      </c>
      <c r="U775" s="78">
        <v>33494</v>
      </c>
      <c r="V775" s="219">
        <v>9.6435182420732068E-2</v>
      </c>
      <c r="W775" s="78">
        <v>-2867</v>
      </c>
      <c r="X775" s="78">
        <v>-6353</v>
      </c>
      <c r="Y775" s="78">
        <v>-2679</v>
      </c>
      <c r="Z775" s="78">
        <v>-6043</v>
      </c>
      <c r="AA775" s="78">
        <v>85.28</v>
      </c>
      <c r="AB775" s="78">
        <v>103.32</v>
      </c>
      <c r="AC775" s="78">
        <v>94255</v>
      </c>
      <c r="AD775" s="104">
        <v>3.5380799999999999</v>
      </c>
      <c r="AE775" s="78">
        <v>90282</v>
      </c>
      <c r="AF775" s="104">
        <v>0.99158000000000002</v>
      </c>
      <c r="AG775" s="78">
        <v>-56873</v>
      </c>
      <c r="AH775" s="104">
        <v>-2.7907799999999998</v>
      </c>
      <c r="AI775" s="78">
        <v>-16414</v>
      </c>
      <c r="AJ775" s="104">
        <v>-0.23733000000000001</v>
      </c>
      <c r="AK775" s="78">
        <v>8000</v>
      </c>
      <c r="AL775" s="78">
        <v>7700</v>
      </c>
      <c r="AM775" s="8">
        <v>7900</v>
      </c>
      <c r="AN775" s="78">
        <v>138</v>
      </c>
      <c r="AO775" s="78">
        <v>8200</v>
      </c>
      <c r="AP775" s="78">
        <v>7600</v>
      </c>
      <c r="AQ775" s="78">
        <v>7900</v>
      </c>
      <c r="AR775" s="78">
        <v>287</v>
      </c>
      <c r="AS775" s="78">
        <v>0</v>
      </c>
      <c r="AT775" s="78">
        <v>0</v>
      </c>
      <c r="AU775" s="78">
        <v>0</v>
      </c>
      <c r="AV775" s="78">
        <v>0</v>
      </c>
      <c r="AW775" s="77">
        <v>13.68</v>
      </c>
      <c r="AX775" s="144">
        <f t="shared" si="78"/>
        <v>0.48</v>
      </c>
      <c r="AY775" s="144">
        <f t="shared" si="79"/>
        <v>0.28000000000000003</v>
      </c>
      <c r="AZ775" s="144">
        <f t="shared" si="80"/>
        <v>0.14000000000000001</v>
      </c>
      <c r="BA775" s="54">
        <f t="shared" si="81"/>
        <v>14.65986144480247</v>
      </c>
      <c r="BB775" s="54">
        <f t="shared" si="82"/>
        <v>11.896138555197524</v>
      </c>
    </row>
    <row r="776" spans="1:54" x14ac:dyDescent="0.25">
      <c r="A776" s="3">
        <v>41311</v>
      </c>
      <c r="B776" s="77">
        <v>7906.65</v>
      </c>
      <c r="C776" s="77">
        <v>942.62315999999998</v>
      </c>
      <c r="D776" s="77">
        <v>74.824700000000007</v>
      </c>
      <c r="E776" s="77">
        <f t="shared" si="77"/>
        <v>540.77109999999993</v>
      </c>
      <c r="F776" s="77">
        <v>-4.9435000000000002</v>
      </c>
      <c r="G776" s="77">
        <v>-2.4125000000000001</v>
      </c>
      <c r="H776">
        <v>0</v>
      </c>
      <c r="I776" s="78">
        <v>7900</v>
      </c>
      <c r="J776">
        <v>201302</v>
      </c>
      <c r="K776" s="78">
        <v>7900</v>
      </c>
      <c r="L776" s="77">
        <f t="shared" si="83"/>
        <v>-6.6499999999996362</v>
      </c>
      <c r="M776" s="78">
        <v>-1203</v>
      </c>
      <c r="N776" s="78">
        <v>-18.836670000000002</v>
      </c>
      <c r="O776" s="78">
        <v>-8581</v>
      </c>
      <c r="P776" s="78">
        <v>-33.773110000000003</v>
      </c>
      <c r="Q776" s="144">
        <v>-3348.25</v>
      </c>
      <c r="R776" s="78">
        <v>833</v>
      </c>
      <c r="S776" s="78">
        <v>2798</v>
      </c>
      <c r="T776" s="78">
        <v>-4851</v>
      </c>
      <c r="U776" s="78">
        <v>32390</v>
      </c>
      <c r="V776" s="219">
        <v>0.14976844705155912</v>
      </c>
      <c r="W776" s="78">
        <v>-1373</v>
      </c>
      <c r="X776" s="78">
        <v>-5441</v>
      </c>
      <c r="Y776" s="78">
        <v>-1062</v>
      </c>
      <c r="Z776" s="78">
        <v>-3466</v>
      </c>
      <c r="AA776" s="78">
        <v>81.709999999999994</v>
      </c>
      <c r="AB776" s="78">
        <v>106.27</v>
      </c>
      <c r="AC776" s="78">
        <v>98553</v>
      </c>
      <c r="AD776" s="104">
        <v>3.5527099999999998</v>
      </c>
      <c r="AE776" s="78">
        <v>92921</v>
      </c>
      <c r="AF776" s="104">
        <v>1.1597200000000001</v>
      </c>
      <c r="AG776" s="78">
        <v>-47058</v>
      </c>
      <c r="AH776" s="104">
        <v>-2.2955999999999999</v>
      </c>
      <c r="AI776" s="78">
        <v>-5404</v>
      </c>
      <c r="AJ776" s="104">
        <v>-0.43937999999999999</v>
      </c>
      <c r="AK776" s="78">
        <v>8000</v>
      </c>
      <c r="AL776" s="78">
        <v>7700</v>
      </c>
      <c r="AM776" s="8">
        <v>7900</v>
      </c>
      <c r="AN776" s="78">
        <v>122</v>
      </c>
      <c r="AO776" s="78">
        <v>8300</v>
      </c>
      <c r="AP776" s="78">
        <v>7600</v>
      </c>
      <c r="AQ776" s="78">
        <v>7900</v>
      </c>
      <c r="AR776" s="78">
        <v>280</v>
      </c>
      <c r="AS776" s="78">
        <v>0</v>
      </c>
      <c r="AT776" s="78">
        <v>0</v>
      </c>
      <c r="AU776" s="78">
        <v>0</v>
      </c>
      <c r="AV776" s="78">
        <v>0</v>
      </c>
      <c r="AW776" s="77">
        <v>13.82</v>
      </c>
      <c r="AX776" s="144">
        <f t="shared" si="78"/>
        <v>0.55000000000000004</v>
      </c>
      <c r="AY776" s="144">
        <f t="shared" si="79"/>
        <v>0.32</v>
      </c>
      <c r="AZ776" s="144">
        <f t="shared" si="80"/>
        <v>0.16</v>
      </c>
      <c r="BA776" s="54">
        <f t="shared" si="81"/>
        <v>14.703166258088126</v>
      </c>
      <c r="BB776" s="54">
        <f t="shared" si="82"/>
        <v>11.897833741911873</v>
      </c>
    </row>
    <row r="777" spans="1:54" x14ac:dyDescent="0.25">
      <c r="A777" s="3">
        <v>41323</v>
      </c>
      <c r="B777" s="77">
        <v>7943.53</v>
      </c>
      <c r="C777" s="77">
        <v>983.67294000000004</v>
      </c>
      <c r="D777" s="77">
        <v>32.548200000000001</v>
      </c>
      <c r="E777" s="77">
        <f t="shared" si="77"/>
        <v>485.60809999999998</v>
      </c>
      <c r="F777" s="77">
        <v>3.2168999999999999</v>
      </c>
      <c r="G777" s="77">
        <v>10.431199999999999</v>
      </c>
      <c r="H777">
        <v>0</v>
      </c>
      <c r="I777" s="78">
        <v>7935</v>
      </c>
      <c r="J777">
        <v>201302</v>
      </c>
      <c r="K777" s="78">
        <v>7935</v>
      </c>
      <c r="L777" s="77">
        <f t="shared" si="83"/>
        <v>-8.5299999999997453</v>
      </c>
      <c r="M777" s="78">
        <v>1895</v>
      </c>
      <c r="N777" s="78">
        <v>30.234000000000002</v>
      </c>
      <c r="O777" s="78">
        <v>-7061</v>
      </c>
      <c r="P777" s="78">
        <v>-27.900410000000001</v>
      </c>
      <c r="Q777" s="144">
        <v>129.75</v>
      </c>
      <c r="R777" s="78">
        <v>776</v>
      </c>
      <c r="S777" s="78">
        <v>3087</v>
      </c>
      <c r="T777" s="78">
        <v>-2285</v>
      </c>
      <c r="U777" s="78">
        <v>33160</v>
      </c>
      <c r="V777" s="219">
        <v>6.8908323281061515E-2</v>
      </c>
      <c r="W777" s="78">
        <v>2259</v>
      </c>
      <c r="X777" s="78">
        <v>-4358</v>
      </c>
      <c r="Y777" s="78">
        <v>2716</v>
      </c>
      <c r="Z777" s="78">
        <v>-2090</v>
      </c>
      <c r="AA777" s="78">
        <v>86.14</v>
      </c>
      <c r="AB777" s="78">
        <v>107.4</v>
      </c>
      <c r="AC777" s="78">
        <v>98019</v>
      </c>
      <c r="AD777" s="104">
        <v>3.4801500000000001</v>
      </c>
      <c r="AE777" s="78">
        <v>93578</v>
      </c>
      <c r="AF777" s="104">
        <v>0.78288999999999997</v>
      </c>
      <c r="AG777" s="78">
        <v>-52480</v>
      </c>
      <c r="AH777" s="104">
        <v>-1.9747300000000001</v>
      </c>
      <c r="AI777" s="78">
        <v>-18459</v>
      </c>
      <c r="AJ777" s="104">
        <v>-0.31742999999999999</v>
      </c>
      <c r="AK777" s="78">
        <v>8000</v>
      </c>
      <c r="AL777" s="78">
        <v>7600</v>
      </c>
      <c r="AM777" s="8">
        <v>7950</v>
      </c>
      <c r="AN777" s="78">
        <v>56.5</v>
      </c>
      <c r="AO777" s="78">
        <v>8300</v>
      </c>
      <c r="AP777" s="78">
        <v>7600</v>
      </c>
      <c r="AQ777" s="78">
        <v>7900</v>
      </c>
      <c r="AR777" s="78">
        <v>242</v>
      </c>
      <c r="AS777" s="78">
        <v>0</v>
      </c>
      <c r="AT777" s="78">
        <v>0</v>
      </c>
      <c r="AU777" s="78">
        <v>0</v>
      </c>
      <c r="AV777" s="78">
        <v>0</v>
      </c>
      <c r="AW777" s="77">
        <v>14.49</v>
      </c>
      <c r="AX777" s="144">
        <f t="shared" si="78"/>
        <v>0.82</v>
      </c>
      <c r="AY777" s="144">
        <f t="shared" si="79"/>
        <v>0.48</v>
      </c>
      <c r="AZ777" s="144">
        <f t="shared" si="80"/>
        <v>0.24</v>
      </c>
      <c r="BA777" s="54">
        <f t="shared" si="81"/>
        <v>14.860949472833212</v>
      </c>
      <c r="BB777" s="54">
        <f t="shared" si="82"/>
        <v>11.861050527166785</v>
      </c>
    </row>
    <row r="778" spans="1:54" x14ac:dyDescent="0.25">
      <c r="A778" s="3">
        <v>41324</v>
      </c>
      <c r="B778" s="77">
        <v>7960.88</v>
      </c>
      <c r="C778" s="77">
        <v>817.31021999999996</v>
      </c>
      <c r="D778" s="77">
        <v>20.0426</v>
      </c>
      <c r="E778" s="77">
        <f t="shared" si="77"/>
        <v>474.99059999999997</v>
      </c>
      <c r="F778" s="77">
        <v>-8.6291999999999991</v>
      </c>
      <c r="G778" s="77">
        <v>9.2817999999999987</v>
      </c>
      <c r="H778">
        <v>0</v>
      </c>
      <c r="I778" s="78">
        <v>7959</v>
      </c>
      <c r="J778">
        <v>201302</v>
      </c>
      <c r="K778" s="78">
        <v>7959</v>
      </c>
      <c r="L778" s="77">
        <f t="shared" si="83"/>
        <v>-1.8800000000001091</v>
      </c>
      <c r="M778" s="78">
        <v>4065</v>
      </c>
      <c r="N778" s="78">
        <v>64.823629999999994</v>
      </c>
      <c r="O778" s="78">
        <v>-6672</v>
      </c>
      <c r="P778" s="78">
        <v>-26.43721</v>
      </c>
      <c r="Q778" s="144">
        <v>2397</v>
      </c>
      <c r="R778" s="78">
        <v>774</v>
      </c>
      <c r="S778" s="78">
        <v>3079</v>
      </c>
      <c r="T778" s="78">
        <v>-1029</v>
      </c>
      <c r="U778" s="78">
        <v>34124</v>
      </c>
      <c r="V778" s="219">
        <v>3.0154729808932131E-2</v>
      </c>
      <c r="W778" s="78">
        <v>6213</v>
      </c>
      <c r="X778" s="78">
        <v>-1045</v>
      </c>
      <c r="Y778" s="78">
        <v>6807</v>
      </c>
      <c r="Z778" s="78">
        <v>1547</v>
      </c>
      <c r="AA778" s="78">
        <v>87.12</v>
      </c>
      <c r="AB778" s="78">
        <v>113.57</v>
      </c>
      <c r="AC778" s="78">
        <v>101813</v>
      </c>
      <c r="AD778" s="104">
        <v>3.7459799999999999</v>
      </c>
      <c r="AE778" s="78">
        <v>95447</v>
      </c>
      <c r="AF778" s="104">
        <v>0.72811999999999999</v>
      </c>
      <c r="AG778" s="78">
        <v>-47369</v>
      </c>
      <c r="AH778" s="104">
        <v>-1.94489</v>
      </c>
      <c r="AI778" s="78">
        <v>-25539</v>
      </c>
      <c r="AJ778" s="104">
        <v>-0.36398999999999998</v>
      </c>
      <c r="AK778" s="78">
        <v>8000</v>
      </c>
      <c r="AL778" s="78">
        <v>7600</v>
      </c>
      <c r="AM778" s="8">
        <v>7950</v>
      </c>
      <c r="AN778" s="78">
        <v>36.5</v>
      </c>
      <c r="AO778" s="78">
        <v>8200</v>
      </c>
      <c r="AP778" s="78">
        <v>7600</v>
      </c>
      <c r="AQ778" s="78">
        <v>8000</v>
      </c>
      <c r="AR778" s="78">
        <v>233</v>
      </c>
      <c r="AS778" s="78">
        <v>0</v>
      </c>
      <c r="AT778" s="78">
        <v>0</v>
      </c>
      <c r="AU778" s="78">
        <v>0</v>
      </c>
      <c r="AV778" s="78">
        <v>0</v>
      </c>
      <c r="AW778" s="77">
        <v>13.73</v>
      </c>
      <c r="AX778" s="144">
        <f t="shared" si="78"/>
        <v>0.55000000000000004</v>
      </c>
      <c r="AY778" s="144">
        <f t="shared" si="79"/>
        <v>0.32</v>
      </c>
      <c r="AZ778" s="144">
        <f t="shared" si="80"/>
        <v>0.16</v>
      </c>
      <c r="BA778" s="54">
        <f t="shared" si="81"/>
        <v>14.894204884486388</v>
      </c>
      <c r="BB778" s="54">
        <f t="shared" si="82"/>
        <v>11.91279511551361</v>
      </c>
    </row>
    <row r="779" spans="1:54" x14ac:dyDescent="0.25">
      <c r="A779" s="3">
        <v>41325</v>
      </c>
      <c r="B779" s="77">
        <v>8029.1</v>
      </c>
      <c r="C779" s="77">
        <v>1009.72693</v>
      </c>
      <c r="D779" s="77">
        <v>59.851099999999995</v>
      </c>
      <c r="E779" s="77">
        <f t="shared" si="77"/>
        <v>550.42690000000005</v>
      </c>
      <c r="F779" s="77">
        <v>2.4438999999999997</v>
      </c>
      <c r="G779" s="77">
        <v>9.0799000000000003</v>
      </c>
      <c r="H779" t="s">
        <v>1643</v>
      </c>
      <c r="I779" s="78">
        <v>8023</v>
      </c>
      <c r="J779">
        <v>201303</v>
      </c>
      <c r="K779" s="78">
        <v>8010</v>
      </c>
      <c r="L779" s="77">
        <f t="shared" si="83"/>
        <v>-19.100000000000364</v>
      </c>
      <c r="M779" s="78">
        <v>7675</v>
      </c>
      <c r="N779" s="78">
        <v>123.16552</v>
      </c>
      <c r="O779" s="78">
        <v>1655</v>
      </c>
      <c r="P779" s="78">
        <v>6.7378200000000001</v>
      </c>
      <c r="Q779" s="144">
        <v>8088.75</v>
      </c>
      <c r="R779" s="78">
        <v>1033</v>
      </c>
      <c r="S779" s="78">
        <v>-1687</v>
      </c>
      <c r="T779" s="78">
        <v>2397</v>
      </c>
      <c r="U779" s="78">
        <v>21733</v>
      </c>
      <c r="V779" s="219">
        <v>-0.1102931026549487</v>
      </c>
      <c r="W779" s="78">
        <v>2819</v>
      </c>
      <c r="X779" s="78">
        <v>2819</v>
      </c>
      <c r="Y779" s="78">
        <v>3798</v>
      </c>
      <c r="Z779" s="78">
        <v>4730</v>
      </c>
      <c r="AA779" s="78">
        <v>74.94</v>
      </c>
      <c r="AB779" s="78">
        <v>129.59</v>
      </c>
      <c r="AC779" s="78">
        <v>62040</v>
      </c>
      <c r="AD779" s="104">
        <v>4.1118499999999996</v>
      </c>
      <c r="AE779" s="78">
        <v>43302</v>
      </c>
      <c r="AF779" s="104">
        <v>0.98755000000000004</v>
      </c>
      <c r="AG779" s="78">
        <v>-8958</v>
      </c>
      <c r="AH779" s="104">
        <v>-1.9717899999999999</v>
      </c>
      <c r="AI779" s="78">
        <v>-934</v>
      </c>
      <c r="AJ779" s="104">
        <v>-0.57465999999999995</v>
      </c>
      <c r="AK779" s="78">
        <v>8300</v>
      </c>
      <c r="AL779" s="78">
        <v>7600</v>
      </c>
      <c r="AM779" s="8">
        <v>8000</v>
      </c>
      <c r="AN779" s="78">
        <v>228</v>
      </c>
      <c r="AO779" s="78">
        <v>8600</v>
      </c>
      <c r="AP779" s="78">
        <v>6800</v>
      </c>
      <c r="AQ779" s="78">
        <v>8000</v>
      </c>
      <c r="AR779" s="78">
        <v>496</v>
      </c>
      <c r="AS779" s="78">
        <v>0</v>
      </c>
      <c r="AT779" s="78">
        <v>0</v>
      </c>
      <c r="AU779" s="78">
        <v>0</v>
      </c>
      <c r="AV779" s="78">
        <v>0</v>
      </c>
      <c r="AW779" s="77">
        <v>14.24</v>
      </c>
      <c r="AX779" s="144">
        <f t="shared" si="78"/>
        <v>0.75</v>
      </c>
      <c r="AY779" s="144">
        <f t="shared" si="79"/>
        <v>0.44</v>
      </c>
      <c r="AZ779" s="144">
        <f t="shared" si="80"/>
        <v>0.22</v>
      </c>
      <c r="BA779" s="54">
        <f t="shared" si="81"/>
        <v>14.913256349245028</v>
      </c>
      <c r="BB779" s="54">
        <f t="shared" si="82"/>
        <v>11.905743650754971</v>
      </c>
    </row>
    <row r="780" spans="1:54" x14ac:dyDescent="0.25">
      <c r="A780" s="3">
        <v>41326</v>
      </c>
      <c r="B780" s="77">
        <v>7957.46</v>
      </c>
      <c r="C780" s="77">
        <v>848.57650000000001</v>
      </c>
      <c r="D780" s="77">
        <v>-12.0528</v>
      </c>
      <c r="E780" s="77">
        <f t="shared" si="77"/>
        <v>576.16639999999995</v>
      </c>
      <c r="F780" s="77">
        <v>-11.563599999999999</v>
      </c>
      <c r="G780" s="77">
        <v>-2.3153000000000001</v>
      </c>
      <c r="H780">
        <v>0</v>
      </c>
      <c r="I780" s="78">
        <v>7949</v>
      </c>
      <c r="J780">
        <v>201303</v>
      </c>
      <c r="K780" s="78">
        <v>7949</v>
      </c>
      <c r="L780" s="77">
        <f t="shared" si="83"/>
        <v>-8.4600000000000364</v>
      </c>
      <c r="M780" s="78">
        <v>6780</v>
      </c>
      <c r="N780" s="78">
        <v>108.00458</v>
      </c>
      <c r="O780" s="78">
        <v>230</v>
      </c>
      <c r="P780" s="78">
        <v>1.0342</v>
      </c>
      <c r="Q780" s="144">
        <v>6837.5</v>
      </c>
      <c r="R780" s="78">
        <v>970</v>
      </c>
      <c r="S780" s="78">
        <v>-2925</v>
      </c>
      <c r="T780" s="78">
        <v>-322</v>
      </c>
      <c r="U780" s="78">
        <v>25818</v>
      </c>
      <c r="V780" s="219">
        <v>1.2471918816329693E-2</v>
      </c>
      <c r="W780" s="78">
        <v>2464</v>
      </c>
      <c r="X780" s="78">
        <v>2464</v>
      </c>
      <c r="Y780" s="78">
        <v>2523</v>
      </c>
      <c r="Z780" s="78">
        <v>4010</v>
      </c>
      <c r="AA780" s="78">
        <v>113.3</v>
      </c>
      <c r="AB780" s="78">
        <v>110.49</v>
      </c>
      <c r="AC780" s="78">
        <v>65121</v>
      </c>
      <c r="AD780" s="104">
        <v>3.6176499999999998</v>
      </c>
      <c r="AE780" s="78">
        <v>59114</v>
      </c>
      <c r="AF780" s="104">
        <v>1.2901</v>
      </c>
      <c r="AG780" s="78">
        <v>-7684</v>
      </c>
      <c r="AH780" s="104">
        <v>-1.83205</v>
      </c>
      <c r="AI780" s="78">
        <v>100</v>
      </c>
      <c r="AJ780" s="104">
        <v>-0.77331000000000005</v>
      </c>
      <c r="AK780" s="78">
        <v>8300</v>
      </c>
      <c r="AL780" s="78">
        <v>7600</v>
      </c>
      <c r="AM780" s="8">
        <v>7900</v>
      </c>
      <c r="AN780" s="78">
        <v>236</v>
      </c>
      <c r="AO780" s="78">
        <v>8400</v>
      </c>
      <c r="AP780" s="78">
        <v>8000</v>
      </c>
      <c r="AQ780" s="78">
        <v>7900</v>
      </c>
      <c r="AR780" s="78">
        <v>329</v>
      </c>
      <c r="AS780" s="78">
        <v>0</v>
      </c>
      <c r="AT780" s="78">
        <v>0</v>
      </c>
      <c r="AU780" s="78">
        <v>0</v>
      </c>
      <c r="AV780" s="78">
        <v>0</v>
      </c>
      <c r="AW780" s="77">
        <v>14.15</v>
      </c>
      <c r="AX780" s="144">
        <f t="shared" si="78"/>
        <v>0.75</v>
      </c>
      <c r="AY780" s="144">
        <f t="shared" si="79"/>
        <v>0.44</v>
      </c>
      <c r="AZ780" s="144">
        <f t="shared" si="80"/>
        <v>0.22</v>
      </c>
      <c r="BA780" s="54">
        <f t="shared" si="81"/>
        <v>14.873763495529294</v>
      </c>
      <c r="BB780" s="54">
        <f t="shared" si="82"/>
        <v>11.922236504470705</v>
      </c>
    </row>
    <row r="781" spans="1:54" x14ac:dyDescent="0.25">
      <c r="A781" s="3">
        <v>41327</v>
      </c>
      <c r="B781" s="77">
        <v>7947.72</v>
      </c>
      <c r="C781" s="77">
        <v>771.56691000000001</v>
      </c>
      <c r="D781" s="77">
        <v>-15.0107</v>
      </c>
      <c r="E781" s="77">
        <f t="shared" si="77"/>
        <v>602.81459999999981</v>
      </c>
      <c r="F781" s="77">
        <v>-9.8331999999999997</v>
      </c>
      <c r="G781" s="77">
        <v>4.1268000000000002</v>
      </c>
      <c r="H781">
        <v>0</v>
      </c>
      <c r="I781" s="78">
        <v>7951</v>
      </c>
      <c r="J781">
        <v>201303</v>
      </c>
      <c r="K781" s="78">
        <v>7951</v>
      </c>
      <c r="L781" s="77">
        <f t="shared" si="83"/>
        <v>3.2799999999997453</v>
      </c>
      <c r="M781" s="78">
        <v>5946</v>
      </c>
      <c r="N781" s="78">
        <v>94.776619999999994</v>
      </c>
      <c r="O781" s="78">
        <v>556</v>
      </c>
      <c r="P781" s="78">
        <v>2.3246500000000001</v>
      </c>
      <c r="Q781" s="144">
        <v>6085</v>
      </c>
      <c r="R781" s="78">
        <v>882</v>
      </c>
      <c r="S781" s="78">
        <v>-2407</v>
      </c>
      <c r="T781" s="78">
        <v>288</v>
      </c>
      <c r="U781" s="78">
        <v>27246</v>
      </c>
      <c r="V781" s="219">
        <v>-1.0570358951772737E-2</v>
      </c>
      <c r="W781" s="78">
        <v>2185</v>
      </c>
      <c r="X781" s="78">
        <v>4187</v>
      </c>
      <c r="Y781" s="78">
        <v>2474</v>
      </c>
      <c r="Z781" s="78">
        <v>4054</v>
      </c>
      <c r="AA781" s="78">
        <v>114.73</v>
      </c>
      <c r="AB781" s="78">
        <v>111.38</v>
      </c>
      <c r="AC781" s="78">
        <v>71058</v>
      </c>
      <c r="AD781" s="104">
        <v>3.7357800000000001</v>
      </c>
      <c r="AE781" s="78">
        <v>71537</v>
      </c>
      <c r="AF781" s="104">
        <v>1.33525</v>
      </c>
      <c r="AG781" s="78">
        <v>-15590</v>
      </c>
      <c r="AH781" s="104">
        <v>-2.08223</v>
      </c>
      <c r="AI781" s="78">
        <v>-1231</v>
      </c>
      <c r="AJ781" s="104">
        <v>-0.75878999999999996</v>
      </c>
      <c r="AK781" s="78">
        <v>8300</v>
      </c>
      <c r="AL781" s="78">
        <v>7600</v>
      </c>
      <c r="AM781" s="8">
        <v>8000</v>
      </c>
      <c r="AN781" s="78">
        <v>226</v>
      </c>
      <c r="AO781" s="78">
        <v>8500</v>
      </c>
      <c r="AP781" s="78">
        <v>8000</v>
      </c>
      <c r="AQ781" s="78">
        <v>7900</v>
      </c>
      <c r="AR781" s="78">
        <v>330</v>
      </c>
      <c r="AS781" s="78">
        <v>0</v>
      </c>
      <c r="AT781" s="78">
        <v>0</v>
      </c>
      <c r="AU781" s="78">
        <v>0</v>
      </c>
      <c r="AV781" s="78">
        <v>0</v>
      </c>
      <c r="AW781" s="77">
        <v>14.1</v>
      </c>
      <c r="AX781" s="144">
        <f t="shared" si="78"/>
        <v>0.68</v>
      </c>
      <c r="AY781" s="144">
        <f t="shared" si="79"/>
        <v>0.4</v>
      </c>
      <c r="AZ781" s="144">
        <f t="shared" si="80"/>
        <v>0.2</v>
      </c>
      <c r="BA781" s="54">
        <f t="shared" si="81"/>
        <v>14.77118831116826</v>
      </c>
      <c r="BB781" s="54">
        <f t="shared" si="82"/>
        <v>11.971811688831743</v>
      </c>
    </row>
    <row r="782" spans="1:54" x14ac:dyDescent="0.25">
      <c r="A782" s="3">
        <v>41328</v>
      </c>
      <c r="B782" s="77">
        <v>7986.89</v>
      </c>
      <c r="C782" s="77">
        <v>538.80083999999999</v>
      </c>
      <c r="D782" s="77">
        <v>6.4430999999999994</v>
      </c>
      <c r="E782" s="77">
        <f t="shared" si="77"/>
        <v>575.70999999999981</v>
      </c>
      <c r="F782" s="77">
        <v>-3.2199</v>
      </c>
      <c r="G782" s="77">
        <v>6.4357000000000006</v>
      </c>
      <c r="H782">
        <v>0</v>
      </c>
      <c r="I782" s="78">
        <v>7993</v>
      </c>
      <c r="J782">
        <v>201303</v>
      </c>
      <c r="K782" s="78">
        <v>7993</v>
      </c>
      <c r="L782" s="77">
        <f t="shared" si="83"/>
        <v>6.1099999999996726</v>
      </c>
      <c r="M782" s="78">
        <v>5675</v>
      </c>
      <c r="N782" s="78">
        <v>90.935329999999993</v>
      </c>
      <c r="O782" s="78">
        <v>946</v>
      </c>
      <c r="P782" s="78">
        <v>3.8935300000000002</v>
      </c>
      <c r="Q782" s="144">
        <v>5911.5</v>
      </c>
      <c r="R782" s="78">
        <v>882</v>
      </c>
      <c r="S782" s="78">
        <v>-1704</v>
      </c>
      <c r="T782" s="78">
        <v>903</v>
      </c>
      <c r="U782" s="78">
        <v>27628</v>
      </c>
      <c r="V782" s="219">
        <v>-3.2684233386419577E-2</v>
      </c>
      <c r="W782" s="78">
        <v>2187</v>
      </c>
      <c r="X782" s="78">
        <v>2187</v>
      </c>
      <c r="Y782" s="78">
        <v>2522</v>
      </c>
      <c r="Z782" s="78">
        <v>3993</v>
      </c>
      <c r="AA782" s="78">
        <v>99.79</v>
      </c>
      <c r="AB782" s="78">
        <v>111.67</v>
      </c>
      <c r="AC782" s="78">
        <v>72983</v>
      </c>
      <c r="AD782" s="104">
        <v>4.0023200000000001</v>
      </c>
      <c r="AE782" s="78">
        <v>72130</v>
      </c>
      <c r="AF782" s="104">
        <v>1.19095</v>
      </c>
      <c r="AG782" s="78">
        <v>-17457</v>
      </c>
      <c r="AH782" s="104">
        <v>-2.3298299999999998</v>
      </c>
      <c r="AI782" s="78">
        <v>-1660</v>
      </c>
      <c r="AJ782" s="104">
        <v>-0.67279</v>
      </c>
      <c r="AK782" s="78">
        <v>8300</v>
      </c>
      <c r="AL782" s="78">
        <v>7600</v>
      </c>
      <c r="AM782" s="8">
        <v>8000</v>
      </c>
      <c r="AN782" s="78">
        <v>221</v>
      </c>
      <c r="AO782" s="78">
        <v>8500</v>
      </c>
      <c r="AP782" s="78">
        <v>8000</v>
      </c>
      <c r="AQ782" s="78">
        <v>8000</v>
      </c>
      <c r="AR782" s="78">
        <v>323</v>
      </c>
      <c r="AS782" s="78">
        <v>0</v>
      </c>
      <c r="AT782" s="78">
        <v>0</v>
      </c>
      <c r="AU782" s="78">
        <v>0</v>
      </c>
      <c r="AV782" s="78">
        <v>0</v>
      </c>
      <c r="AW782" s="77">
        <v>13.86</v>
      </c>
      <c r="AX782" s="144">
        <f t="shared" si="78"/>
        <v>0.62</v>
      </c>
      <c r="AY782" s="144">
        <f t="shared" si="79"/>
        <v>0.36</v>
      </c>
      <c r="AZ782" s="144">
        <f t="shared" si="80"/>
        <v>0.18</v>
      </c>
      <c r="BA782" s="54">
        <f t="shared" si="81"/>
        <v>14.692664830439986</v>
      </c>
      <c r="BB782" s="54">
        <f t="shared" si="82"/>
        <v>12.002335169560018</v>
      </c>
    </row>
    <row r="783" spans="1:54" x14ac:dyDescent="0.25">
      <c r="A783" s="3">
        <v>41330</v>
      </c>
      <c r="B783" s="77">
        <v>7947.68</v>
      </c>
      <c r="C783" s="77">
        <v>741.70655999999997</v>
      </c>
      <c r="D783" s="77">
        <v>-30.822299999999998</v>
      </c>
      <c r="E783" s="77">
        <f t="shared" si="77"/>
        <v>510.63359999999983</v>
      </c>
      <c r="F783" s="77">
        <v>5.7610000000000001</v>
      </c>
      <c r="G783" s="77">
        <v>6.8787000000000003</v>
      </c>
      <c r="H783">
        <v>0</v>
      </c>
      <c r="I783" s="78">
        <v>7941</v>
      </c>
      <c r="J783">
        <v>201303</v>
      </c>
      <c r="K783" s="78">
        <v>7941</v>
      </c>
      <c r="L783" s="77">
        <f t="shared" si="83"/>
        <v>-6.680000000000291</v>
      </c>
      <c r="M783" s="78">
        <v>4254</v>
      </c>
      <c r="N783" s="78">
        <v>67.77843</v>
      </c>
      <c r="O783" s="78">
        <v>649</v>
      </c>
      <c r="P783" s="78">
        <v>2.69292</v>
      </c>
      <c r="Q783" s="144">
        <v>4416.25</v>
      </c>
      <c r="R783" s="78">
        <v>875</v>
      </c>
      <c r="S783" s="78">
        <v>-1519</v>
      </c>
      <c r="T783" s="78">
        <v>-366</v>
      </c>
      <c r="U783" s="78">
        <v>30460</v>
      </c>
      <c r="V783" s="219">
        <v>1.2015758371634931E-2</v>
      </c>
      <c r="W783" s="78">
        <v>2107</v>
      </c>
      <c r="X783" s="78">
        <v>2107</v>
      </c>
      <c r="Y783" s="78">
        <v>2455</v>
      </c>
      <c r="Z783" s="78">
        <v>2656</v>
      </c>
      <c r="AA783" s="78">
        <v>97.36</v>
      </c>
      <c r="AB783" s="78">
        <v>108.48</v>
      </c>
      <c r="AC783" s="78">
        <v>70885</v>
      </c>
      <c r="AD783" s="104">
        <v>3.5907200000000001</v>
      </c>
      <c r="AE783" s="78">
        <v>86658</v>
      </c>
      <c r="AF783" s="104">
        <v>1.31711</v>
      </c>
      <c r="AG783" s="78">
        <v>-27715</v>
      </c>
      <c r="AH783" s="104">
        <v>-2.2932399999999999</v>
      </c>
      <c r="AI783" s="78">
        <v>-3234</v>
      </c>
      <c r="AJ783" s="104">
        <v>-0.68437999999999999</v>
      </c>
      <c r="AK783" s="78">
        <v>8300</v>
      </c>
      <c r="AL783" s="78">
        <v>7600</v>
      </c>
      <c r="AM783" s="8">
        <v>7900</v>
      </c>
      <c r="AN783" s="78">
        <v>229</v>
      </c>
      <c r="AO783" s="78">
        <v>8500</v>
      </c>
      <c r="AP783" s="78">
        <v>8000</v>
      </c>
      <c r="AQ783" s="78">
        <v>7900</v>
      </c>
      <c r="AR783" s="78">
        <v>333</v>
      </c>
      <c r="AS783" s="78">
        <v>0</v>
      </c>
      <c r="AT783" s="78">
        <v>0</v>
      </c>
      <c r="AU783" s="78">
        <v>0</v>
      </c>
      <c r="AV783" s="78">
        <v>0</v>
      </c>
      <c r="AW783" s="77">
        <v>14.52</v>
      </c>
      <c r="AX783" s="144">
        <f t="shared" si="78"/>
        <v>0.96</v>
      </c>
      <c r="AY783" s="144">
        <f t="shared" si="79"/>
        <v>0.61</v>
      </c>
      <c r="AZ783" s="144">
        <f t="shared" si="80"/>
        <v>0.3</v>
      </c>
      <c r="BA783" s="54">
        <f t="shared" si="81"/>
        <v>14.849346835440144</v>
      </c>
      <c r="BB783" s="54">
        <f t="shared" si="82"/>
        <v>11.961653164559852</v>
      </c>
    </row>
    <row r="784" spans="1:54" x14ac:dyDescent="0.25">
      <c r="A784" s="3">
        <v>41331</v>
      </c>
      <c r="B784" s="77">
        <v>7880.9</v>
      </c>
      <c r="C784" s="77">
        <v>715.46587999999997</v>
      </c>
      <c r="D784" s="77">
        <v>-35.490100000000005</v>
      </c>
      <c r="E784" s="77">
        <f t="shared" si="77"/>
        <v>476.67389999999989</v>
      </c>
      <c r="F784" s="77">
        <v>-3.8079000000000001</v>
      </c>
      <c r="G784" s="77">
        <v>-8.6305999999999994</v>
      </c>
      <c r="H784">
        <v>0</v>
      </c>
      <c r="I784" s="78">
        <v>7885</v>
      </c>
      <c r="J784">
        <v>201303</v>
      </c>
      <c r="K784" s="78">
        <v>7885</v>
      </c>
      <c r="L784" s="77">
        <f t="shared" si="83"/>
        <v>4.1000000000003638</v>
      </c>
      <c r="M784" s="78">
        <v>6487</v>
      </c>
      <c r="N784" s="78">
        <v>102.51389</v>
      </c>
      <c r="O784" s="78">
        <v>396</v>
      </c>
      <c r="P784" s="78">
        <v>1.68126</v>
      </c>
      <c r="Q784" s="144">
        <v>6586</v>
      </c>
      <c r="R784" s="78">
        <v>722</v>
      </c>
      <c r="S784" s="78">
        <v>-3448</v>
      </c>
      <c r="T784" s="78">
        <v>-936</v>
      </c>
      <c r="U784" s="78">
        <v>30258</v>
      </c>
      <c r="V784" s="219">
        <v>3.0933967876264127E-2</v>
      </c>
      <c r="W784" s="78">
        <v>3616</v>
      </c>
      <c r="X784" s="78">
        <v>5775</v>
      </c>
      <c r="Y784" s="78">
        <v>4177</v>
      </c>
      <c r="Z784" s="78">
        <v>5833</v>
      </c>
      <c r="AA784" s="78">
        <v>101.02</v>
      </c>
      <c r="AB784" s="78">
        <v>105.74</v>
      </c>
      <c r="AC784" s="78">
        <v>85407</v>
      </c>
      <c r="AD784" s="104">
        <v>3.4791699999999999</v>
      </c>
      <c r="AE784" s="78">
        <v>112920</v>
      </c>
      <c r="AF784" s="104">
        <v>1.76583</v>
      </c>
      <c r="AG784" s="78">
        <v>-33273</v>
      </c>
      <c r="AH784" s="104">
        <v>-2.08813</v>
      </c>
      <c r="AI784" s="78">
        <v>-9256</v>
      </c>
      <c r="AJ784" s="104">
        <v>-0.87009000000000003</v>
      </c>
      <c r="AK784" s="78">
        <v>8200</v>
      </c>
      <c r="AL784" s="78">
        <v>7600</v>
      </c>
      <c r="AM784" s="8">
        <v>7900</v>
      </c>
      <c r="AN784" s="78">
        <v>219</v>
      </c>
      <c r="AO784" s="78">
        <v>8500</v>
      </c>
      <c r="AP784" s="78">
        <v>8000</v>
      </c>
      <c r="AQ784" s="78">
        <v>7900</v>
      </c>
      <c r="AR784" s="78">
        <v>328</v>
      </c>
      <c r="AS784" s="78">
        <v>0</v>
      </c>
      <c r="AT784" s="78">
        <v>0</v>
      </c>
      <c r="AU784" s="78">
        <v>0</v>
      </c>
      <c r="AV784" s="78">
        <v>0</v>
      </c>
      <c r="AW784" s="77">
        <v>14.83</v>
      </c>
      <c r="AX784" s="144">
        <f t="shared" si="78"/>
        <v>1</v>
      </c>
      <c r="AY784" s="144">
        <f t="shared" si="79"/>
        <v>0.65</v>
      </c>
      <c r="AZ784" s="144">
        <f t="shared" si="80"/>
        <v>0.35</v>
      </c>
      <c r="BA784" s="54">
        <f t="shared" si="81"/>
        <v>15.036037860352749</v>
      </c>
      <c r="BB784" s="54">
        <f t="shared" si="82"/>
        <v>11.886962139647252</v>
      </c>
    </row>
    <row r="785" spans="1:54" x14ac:dyDescent="0.25">
      <c r="A785" s="3">
        <v>41332</v>
      </c>
      <c r="B785" s="77">
        <v>7897.98</v>
      </c>
      <c r="C785" s="77">
        <v>756.42461000000003</v>
      </c>
      <c r="D785" s="77">
        <v>3.0137</v>
      </c>
      <c r="E785" s="77">
        <f t="shared" si="77"/>
        <v>452.6998000000001</v>
      </c>
      <c r="F785" s="77">
        <v>-5.1480999999999995</v>
      </c>
      <c r="G785" s="77">
        <v>-2.3921999999999999</v>
      </c>
      <c r="H785">
        <v>0</v>
      </c>
      <c r="I785" s="78">
        <v>7879</v>
      </c>
      <c r="J785">
        <v>201303</v>
      </c>
      <c r="K785" s="78">
        <v>7879</v>
      </c>
      <c r="L785" s="77">
        <f t="shared" si="83"/>
        <v>-18.979999999999563</v>
      </c>
      <c r="M785" s="78">
        <v>5984</v>
      </c>
      <c r="N785" s="78">
        <v>94.530749999999998</v>
      </c>
      <c r="O785" s="78">
        <v>286</v>
      </c>
      <c r="P785" s="78">
        <v>1.24298</v>
      </c>
      <c r="Q785" s="144">
        <v>6055.5</v>
      </c>
      <c r="R785" s="78">
        <v>692</v>
      </c>
      <c r="S785" s="78">
        <v>-3943</v>
      </c>
      <c r="T785" s="78">
        <v>-1465</v>
      </c>
      <c r="U785" s="78">
        <v>30167</v>
      </c>
      <c r="V785" s="219">
        <v>4.8562999303875094E-2</v>
      </c>
      <c r="W785" s="78">
        <v>3092</v>
      </c>
      <c r="X785" s="78">
        <v>5522</v>
      </c>
      <c r="Y785" s="78">
        <v>3894</v>
      </c>
      <c r="Z785" s="78">
        <v>4890</v>
      </c>
      <c r="AA785" s="78">
        <v>111.11</v>
      </c>
      <c r="AB785" s="78">
        <v>108.96</v>
      </c>
      <c r="AC785" s="78">
        <v>74183</v>
      </c>
      <c r="AD785" s="104">
        <v>3.3427699999999998</v>
      </c>
      <c r="AE785" s="78">
        <v>83699</v>
      </c>
      <c r="AF785" s="104">
        <v>1.4870399999999999</v>
      </c>
      <c r="AG785" s="78">
        <v>-5076</v>
      </c>
      <c r="AH785" s="104">
        <v>-1.8820399999999999</v>
      </c>
      <c r="AI785" s="78">
        <v>-4511</v>
      </c>
      <c r="AJ785" s="104">
        <v>-0.86484000000000005</v>
      </c>
      <c r="AK785" s="78">
        <v>8200</v>
      </c>
      <c r="AL785" s="78">
        <v>7600</v>
      </c>
      <c r="AM785" s="8">
        <v>7900</v>
      </c>
      <c r="AN785" s="78">
        <v>211</v>
      </c>
      <c r="AO785" s="78">
        <v>8500</v>
      </c>
      <c r="AP785" s="78">
        <v>8000</v>
      </c>
      <c r="AQ785" s="78">
        <v>7900</v>
      </c>
      <c r="AR785" s="78">
        <v>325</v>
      </c>
      <c r="AS785" s="78">
        <v>0</v>
      </c>
      <c r="AT785" s="78">
        <v>0</v>
      </c>
      <c r="AU785" s="78">
        <v>0</v>
      </c>
      <c r="AV785" s="78">
        <v>0</v>
      </c>
      <c r="AW785" s="77">
        <v>14.7</v>
      </c>
      <c r="AX785" s="144">
        <f t="shared" si="78"/>
        <v>0.96</v>
      </c>
      <c r="AY785" s="144">
        <f t="shared" si="79"/>
        <v>0.65</v>
      </c>
      <c r="AZ785" s="144">
        <f t="shared" si="80"/>
        <v>0.35</v>
      </c>
      <c r="BA785" s="54">
        <f t="shared" si="81"/>
        <v>15.198494865685905</v>
      </c>
      <c r="BB785" s="54">
        <f t="shared" si="82"/>
        <v>11.869505134314096</v>
      </c>
    </row>
    <row r="786" spans="1:54" x14ac:dyDescent="0.25">
      <c r="A786" s="3">
        <v>41334</v>
      </c>
      <c r="B786" s="77">
        <v>7964.63</v>
      </c>
      <c r="C786" s="77">
        <v>819.67611999999997</v>
      </c>
      <c r="D786" s="77">
        <v>55.185200000000002</v>
      </c>
      <c r="E786" s="77">
        <f t="shared" si="77"/>
        <v>485.8121000000001</v>
      </c>
      <c r="F786" s="77">
        <v>-1.7686000000000002</v>
      </c>
      <c r="G786" s="77">
        <v>3.7738999999999998</v>
      </c>
      <c r="H786">
        <v>0</v>
      </c>
      <c r="I786" s="78">
        <v>7936</v>
      </c>
      <c r="J786">
        <v>201303</v>
      </c>
      <c r="K786" s="78">
        <v>7936</v>
      </c>
      <c r="L786" s="77">
        <f t="shared" si="83"/>
        <v>-28.630000000000109</v>
      </c>
      <c r="M786" s="78">
        <v>4919</v>
      </c>
      <c r="N786" s="78">
        <v>78.309110000000004</v>
      </c>
      <c r="O786" s="78">
        <v>1314</v>
      </c>
      <c r="P786" s="78">
        <v>5.3275699999999997</v>
      </c>
      <c r="Q786" s="144">
        <v>5247.5</v>
      </c>
      <c r="R786" s="78">
        <v>757</v>
      </c>
      <c r="S786" s="78">
        <v>-2119</v>
      </c>
      <c r="T786" s="78">
        <v>218</v>
      </c>
      <c r="U786" s="78">
        <v>29417</v>
      </c>
      <c r="V786" s="219">
        <v>-7.4106808988000138E-3</v>
      </c>
      <c r="W786" s="78">
        <v>1461</v>
      </c>
      <c r="X786" s="78">
        <v>1461</v>
      </c>
      <c r="Y786" s="78">
        <v>2717</v>
      </c>
      <c r="Z786" s="78">
        <v>4629</v>
      </c>
      <c r="AA786" s="78">
        <v>115.46</v>
      </c>
      <c r="AB786" s="78">
        <v>116.54</v>
      </c>
      <c r="AC786" s="78">
        <v>73875</v>
      </c>
      <c r="AD786" s="104">
        <v>3.54243</v>
      </c>
      <c r="AE786" s="78">
        <v>86747</v>
      </c>
      <c r="AF786" s="104">
        <v>1.1681699999999999</v>
      </c>
      <c r="AG786" s="78">
        <v>-8147</v>
      </c>
      <c r="AH786" s="104">
        <v>-2.0775299999999999</v>
      </c>
      <c r="AI786" s="78">
        <v>-856</v>
      </c>
      <c r="AJ786" s="104">
        <v>-0.58013000000000003</v>
      </c>
      <c r="AK786" s="78">
        <v>8200</v>
      </c>
      <c r="AL786" s="78">
        <v>7600</v>
      </c>
      <c r="AM786" s="8">
        <v>7900</v>
      </c>
      <c r="AN786" s="78">
        <v>196</v>
      </c>
      <c r="AO786" s="78">
        <v>8300</v>
      </c>
      <c r="AP786" s="78">
        <v>8000</v>
      </c>
      <c r="AQ786" s="78">
        <v>7900</v>
      </c>
      <c r="AR786" s="78">
        <v>297</v>
      </c>
      <c r="AS786" s="78">
        <v>0</v>
      </c>
      <c r="AT786" s="78">
        <v>0</v>
      </c>
      <c r="AU786" s="78">
        <v>0</v>
      </c>
      <c r="AV786" s="78">
        <v>0</v>
      </c>
      <c r="AW786" s="77">
        <v>13.92</v>
      </c>
      <c r="AX786" s="144">
        <f t="shared" si="78"/>
        <v>0.62</v>
      </c>
      <c r="AY786" s="144">
        <f t="shared" si="79"/>
        <v>0.38</v>
      </c>
      <c r="AZ786" s="144">
        <f t="shared" si="80"/>
        <v>0.19</v>
      </c>
      <c r="BA786" s="54">
        <f t="shared" si="81"/>
        <v>15.234537336143628</v>
      </c>
      <c r="BB786" s="54">
        <f t="shared" si="82"/>
        <v>11.897462663856377</v>
      </c>
    </row>
    <row r="787" spans="1:54" x14ac:dyDescent="0.25">
      <c r="A787" s="3">
        <v>41337</v>
      </c>
      <c r="B787" s="77">
        <v>7867.34</v>
      </c>
      <c r="C787" s="77">
        <v>858.34041000000002</v>
      </c>
      <c r="D787" s="77">
        <v>-69.357100000000003</v>
      </c>
      <c r="E787" s="77">
        <f t="shared" si="77"/>
        <v>502.37769999999972</v>
      </c>
      <c r="F787" s="77">
        <v>-10.5014</v>
      </c>
      <c r="G787" s="77">
        <v>-2.3212999999999999</v>
      </c>
      <c r="H787">
        <v>0</v>
      </c>
      <c r="I787" s="78">
        <v>7845</v>
      </c>
      <c r="J787">
        <v>201303</v>
      </c>
      <c r="K787" s="78">
        <v>7845</v>
      </c>
      <c r="L787" s="77">
        <f t="shared" si="83"/>
        <v>-22.340000000000146</v>
      </c>
      <c r="M787" s="78">
        <v>-677</v>
      </c>
      <c r="N787" s="78">
        <v>-10.3766</v>
      </c>
      <c r="O787" s="78">
        <v>-529</v>
      </c>
      <c r="P787" s="78">
        <v>-1.9500599999999999</v>
      </c>
      <c r="Q787" s="144">
        <v>-809.25</v>
      </c>
      <c r="R787" s="78">
        <v>571</v>
      </c>
      <c r="S787" s="78">
        <v>-2972</v>
      </c>
      <c r="T787" s="78">
        <v>-4734</v>
      </c>
      <c r="U787" s="78">
        <v>35510</v>
      </c>
      <c r="V787" s="219">
        <v>0.13331455927907632</v>
      </c>
      <c r="W787" s="78">
        <v>139</v>
      </c>
      <c r="X787" s="78">
        <v>139</v>
      </c>
      <c r="Y787" s="78">
        <v>-1072</v>
      </c>
      <c r="Z787" s="78">
        <v>86</v>
      </c>
      <c r="AA787" s="78">
        <v>100.67</v>
      </c>
      <c r="AB787" s="78">
        <v>109.88</v>
      </c>
      <c r="AC787" s="78">
        <v>73030</v>
      </c>
      <c r="AD787" s="104">
        <v>3.15421</v>
      </c>
      <c r="AE787" s="78">
        <v>105742</v>
      </c>
      <c r="AF787" s="104">
        <v>1.6633100000000001</v>
      </c>
      <c r="AG787" s="78">
        <v>-24814</v>
      </c>
      <c r="AH787" s="104">
        <v>-1.98942</v>
      </c>
      <c r="AI787" s="78">
        <v>-2332</v>
      </c>
      <c r="AJ787" s="104">
        <v>-0.71789999999999998</v>
      </c>
      <c r="AK787" s="78">
        <v>8100</v>
      </c>
      <c r="AL787" s="78">
        <v>7600</v>
      </c>
      <c r="AM787" s="8">
        <v>7800</v>
      </c>
      <c r="AN787" s="78">
        <v>192</v>
      </c>
      <c r="AO787" s="78">
        <v>8300</v>
      </c>
      <c r="AP787" s="78">
        <v>8000</v>
      </c>
      <c r="AQ787" s="78">
        <v>7800</v>
      </c>
      <c r="AR787" s="78">
        <v>296</v>
      </c>
      <c r="AS787" s="78">
        <v>0</v>
      </c>
      <c r="AT787" s="78">
        <v>0</v>
      </c>
      <c r="AU787" s="78">
        <v>0</v>
      </c>
      <c r="AV787" s="78">
        <v>0</v>
      </c>
      <c r="AW787" s="77">
        <v>14.29</v>
      </c>
      <c r="AX787" s="144">
        <f t="shared" si="78"/>
        <v>0.75</v>
      </c>
      <c r="AY787" s="144">
        <f t="shared" si="79"/>
        <v>0.55000000000000004</v>
      </c>
      <c r="AZ787" s="144">
        <f t="shared" si="80"/>
        <v>0.27</v>
      </c>
      <c r="BA787" s="54">
        <f t="shared" si="81"/>
        <v>15.29373235468826</v>
      </c>
      <c r="BB787" s="54">
        <f t="shared" si="82"/>
        <v>11.994267645311744</v>
      </c>
    </row>
    <row r="788" spans="1:54" x14ac:dyDescent="0.25">
      <c r="A788" s="3">
        <v>41338</v>
      </c>
      <c r="B788" s="77">
        <v>7932.71</v>
      </c>
      <c r="C788" s="77">
        <v>931.96091999999999</v>
      </c>
      <c r="D788" s="77">
        <v>33.0182</v>
      </c>
      <c r="E788" s="77">
        <f t="shared" si="77"/>
        <v>558.96139999999968</v>
      </c>
      <c r="F788" s="77">
        <v>-2.7470999999999997</v>
      </c>
      <c r="G788" s="77">
        <v>3.5443000000000002</v>
      </c>
      <c r="H788">
        <v>0</v>
      </c>
      <c r="I788" s="78">
        <v>7913</v>
      </c>
      <c r="J788">
        <v>201303</v>
      </c>
      <c r="K788" s="78">
        <v>7913</v>
      </c>
      <c r="L788" s="77">
        <f t="shared" si="83"/>
        <v>-19.710000000000036</v>
      </c>
      <c r="M788" s="78">
        <v>5416</v>
      </c>
      <c r="N788" s="78">
        <v>85.917119999999997</v>
      </c>
      <c r="O788" s="78">
        <v>2160</v>
      </c>
      <c r="P788" s="78">
        <v>8.6532800000000005</v>
      </c>
      <c r="Q788" s="144">
        <v>5956</v>
      </c>
      <c r="R788" s="78">
        <v>600</v>
      </c>
      <c r="S788" s="78">
        <v>-1408</v>
      </c>
      <c r="T788" s="78">
        <v>207</v>
      </c>
      <c r="U788" s="78">
        <v>31779</v>
      </c>
      <c r="V788" s="219">
        <v>-6.5137354856981029E-3</v>
      </c>
      <c r="W788" s="78">
        <v>783</v>
      </c>
      <c r="X788" s="78">
        <v>3565</v>
      </c>
      <c r="Y788" s="78">
        <v>1194</v>
      </c>
      <c r="Z788" s="78">
        <v>2560</v>
      </c>
      <c r="AA788" s="78">
        <v>105.23</v>
      </c>
      <c r="AB788" s="78">
        <v>111.89</v>
      </c>
      <c r="AC788" s="78">
        <v>79284</v>
      </c>
      <c r="AD788" s="104">
        <v>3.5329299999999999</v>
      </c>
      <c r="AE788" s="78">
        <v>108278</v>
      </c>
      <c r="AF788" s="104">
        <v>1.16957</v>
      </c>
      <c r="AG788" s="78">
        <v>-20502</v>
      </c>
      <c r="AH788" s="104">
        <v>-2.1440299999999999</v>
      </c>
      <c r="AI788" s="78">
        <v>-7453</v>
      </c>
      <c r="AJ788" s="104">
        <v>-0.50182000000000004</v>
      </c>
      <c r="AK788" s="78">
        <v>8100</v>
      </c>
      <c r="AL788" s="78">
        <v>7600</v>
      </c>
      <c r="AM788" s="8">
        <v>7900</v>
      </c>
      <c r="AN788" s="78">
        <v>162</v>
      </c>
      <c r="AO788" s="78">
        <v>8200</v>
      </c>
      <c r="AP788" s="78">
        <v>8000</v>
      </c>
      <c r="AQ788" s="78">
        <v>7900</v>
      </c>
      <c r="AR788" s="78">
        <v>272</v>
      </c>
      <c r="AS788" s="78">
        <v>0</v>
      </c>
      <c r="AT788" s="78">
        <v>0</v>
      </c>
      <c r="AU788" s="78">
        <v>0</v>
      </c>
      <c r="AV788" s="78">
        <v>0</v>
      </c>
      <c r="AW788" s="77">
        <v>13.25</v>
      </c>
      <c r="AX788" s="144">
        <f t="shared" si="78"/>
        <v>0.24</v>
      </c>
      <c r="AY788" s="144">
        <f t="shared" si="79"/>
        <v>0.16</v>
      </c>
      <c r="AZ788" s="144">
        <f t="shared" si="80"/>
        <v>0.08</v>
      </c>
      <c r="BA788" s="54">
        <f t="shared" si="81"/>
        <v>15.242422809612895</v>
      </c>
      <c r="BB788" s="54">
        <f t="shared" si="82"/>
        <v>12.130577190387106</v>
      </c>
    </row>
    <row r="789" spans="1:54" x14ac:dyDescent="0.25">
      <c r="A789" s="3">
        <v>41339</v>
      </c>
      <c r="B789" s="77">
        <v>7950.3</v>
      </c>
      <c r="C789" s="77">
        <v>1033.98803</v>
      </c>
      <c r="D789" s="77">
        <v>21.846500000000002</v>
      </c>
      <c r="E789" s="77">
        <f t="shared" si="77"/>
        <v>543.61079999999981</v>
      </c>
      <c r="F789" s="77">
        <v>-13.6729</v>
      </c>
      <c r="G789" s="77">
        <v>-1.9805999999999999</v>
      </c>
      <c r="H789">
        <v>0</v>
      </c>
      <c r="I789" s="78">
        <v>7947</v>
      </c>
      <c r="J789">
        <v>201303</v>
      </c>
      <c r="K789" s="78">
        <v>7947</v>
      </c>
      <c r="L789" s="77">
        <f t="shared" si="83"/>
        <v>-3.3000000000001819</v>
      </c>
      <c r="M789" s="78">
        <v>3835</v>
      </c>
      <c r="N789" s="78">
        <v>61.257100000000001</v>
      </c>
      <c r="O789" s="78">
        <v>1400</v>
      </c>
      <c r="P789" s="78">
        <v>5.6874700000000002</v>
      </c>
      <c r="Q789" s="144">
        <v>4185</v>
      </c>
      <c r="R789" s="78">
        <v>837</v>
      </c>
      <c r="S789" s="78">
        <v>-636</v>
      </c>
      <c r="T789" s="78">
        <v>-1122</v>
      </c>
      <c r="U789" s="78">
        <v>31568</v>
      </c>
      <c r="V789" s="219">
        <v>3.5542321338063863E-2</v>
      </c>
      <c r="W789" s="78">
        <v>1264</v>
      </c>
      <c r="X789" s="78">
        <v>1264</v>
      </c>
      <c r="Y789" s="78">
        <v>778</v>
      </c>
      <c r="Z789" s="78">
        <v>1983</v>
      </c>
      <c r="AA789" s="78">
        <v>90.61</v>
      </c>
      <c r="AB789" s="78">
        <v>116.35</v>
      </c>
      <c r="AC789" s="78">
        <v>84077</v>
      </c>
      <c r="AD789" s="104">
        <v>3.7534700000000001</v>
      </c>
      <c r="AE789" s="78">
        <v>90762</v>
      </c>
      <c r="AF789" s="104">
        <v>1.18184</v>
      </c>
      <c r="AG789" s="78">
        <v>-23634</v>
      </c>
      <c r="AH789" s="104">
        <v>-2.32789</v>
      </c>
      <c r="AI789" s="78">
        <v>-3617</v>
      </c>
      <c r="AJ789" s="104">
        <v>-0.55020999999999998</v>
      </c>
      <c r="AK789" s="78">
        <v>8100</v>
      </c>
      <c r="AL789" s="78">
        <v>7600</v>
      </c>
      <c r="AM789" s="8">
        <v>7900</v>
      </c>
      <c r="AN789" s="78">
        <v>159</v>
      </c>
      <c r="AO789" s="78">
        <v>8200</v>
      </c>
      <c r="AP789" s="78">
        <v>8000</v>
      </c>
      <c r="AQ789" s="78">
        <v>7900</v>
      </c>
      <c r="AR789" s="78">
        <v>266</v>
      </c>
      <c r="AS789" s="78">
        <v>0</v>
      </c>
      <c r="AT789" s="78">
        <v>0</v>
      </c>
      <c r="AU789" s="78">
        <v>0</v>
      </c>
      <c r="AV789" s="78">
        <v>0</v>
      </c>
      <c r="AW789" s="77">
        <v>12.89</v>
      </c>
      <c r="AX789" s="144">
        <f t="shared" si="78"/>
        <v>0.24</v>
      </c>
      <c r="AY789" s="144">
        <f t="shared" si="79"/>
        <v>0.16</v>
      </c>
      <c r="AZ789" s="144">
        <f t="shared" si="80"/>
        <v>0.08</v>
      </c>
      <c r="BA789" s="54">
        <f t="shared" si="81"/>
        <v>15.216085843374319</v>
      </c>
      <c r="BB789" s="54">
        <f t="shared" si="82"/>
        <v>12.188914156625675</v>
      </c>
    </row>
    <row r="790" spans="1:54" x14ac:dyDescent="0.25">
      <c r="A790" s="3">
        <v>41340</v>
      </c>
      <c r="B790" s="77">
        <v>7960.51</v>
      </c>
      <c r="C790" s="77">
        <v>834.61793</v>
      </c>
      <c r="D790" s="77">
        <v>10.408399999999999</v>
      </c>
      <c r="E790" s="77">
        <f t="shared" si="77"/>
        <v>477.95079999999996</v>
      </c>
      <c r="F790" s="77">
        <v>-7.0038</v>
      </c>
      <c r="G790" s="77">
        <v>11.6777</v>
      </c>
      <c r="H790">
        <v>0</v>
      </c>
      <c r="I790" s="78">
        <v>7938</v>
      </c>
      <c r="J790">
        <v>201303</v>
      </c>
      <c r="K790" s="78">
        <v>7938</v>
      </c>
      <c r="L790" s="77">
        <f t="shared" si="83"/>
        <v>-22.510000000000218</v>
      </c>
      <c r="M790" s="78">
        <v>6324</v>
      </c>
      <c r="N790" s="78">
        <v>100.73889</v>
      </c>
      <c r="O790" s="78">
        <v>1347</v>
      </c>
      <c r="P790" s="78">
        <v>5.4766599999999999</v>
      </c>
      <c r="Q790" s="144">
        <v>6660.75</v>
      </c>
      <c r="R790" s="78">
        <v>795</v>
      </c>
      <c r="S790" s="78">
        <v>-1468</v>
      </c>
      <c r="T790" s="78">
        <v>-1067</v>
      </c>
      <c r="U790" s="78">
        <v>31826</v>
      </c>
      <c r="V790" s="219">
        <v>3.3526047885376734E-2</v>
      </c>
      <c r="W790" s="78">
        <v>1452</v>
      </c>
      <c r="X790" s="78">
        <v>4176</v>
      </c>
      <c r="Y790" s="78">
        <v>1758</v>
      </c>
      <c r="Z790" s="78">
        <v>3070</v>
      </c>
      <c r="AA790" s="78">
        <v>105.09</v>
      </c>
      <c r="AB790" s="78">
        <v>107.22</v>
      </c>
      <c r="AC790" s="78">
        <v>85078</v>
      </c>
      <c r="AD790" s="104">
        <v>3.7255199999999999</v>
      </c>
      <c r="AE790" s="78">
        <v>96399</v>
      </c>
      <c r="AF790" s="104">
        <v>1.28165</v>
      </c>
      <c r="AG790" s="78">
        <v>-26431</v>
      </c>
      <c r="AH790" s="104">
        <v>-2.4623200000000001</v>
      </c>
      <c r="AI790" s="78">
        <v>-3891</v>
      </c>
      <c r="AJ790" s="104">
        <v>-0.69267999999999996</v>
      </c>
      <c r="AK790" s="78">
        <v>8100</v>
      </c>
      <c r="AL790" s="78">
        <v>7600</v>
      </c>
      <c r="AM790" s="8">
        <v>7900</v>
      </c>
      <c r="AN790" s="78">
        <v>152</v>
      </c>
      <c r="AO790" s="78">
        <v>8200</v>
      </c>
      <c r="AP790" s="78">
        <v>8000</v>
      </c>
      <c r="AQ790" s="78">
        <v>7900</v>
      </c>
      <c r="AR790" s="78">
        <v>270</v>
      </c>
      <c r="AS790" s="78">
        <v>0</v>
      </c>
      <c r="AT790" s="78">
        <v>0</v>
      </c>
      <c r="AU790" s="78">
        <v>0</v>
      </c>
      <c r="AV790" s="78">
        <v>0</v>
      </c>
      <c r="AW790" s="77">
        <v>12.98</v>
      </c>
      <c r="AX790" s="144">
        <f t="shared" si="78"/>
        <v>0.27</v>
      </c>
      <c r="AY790" s="144">
        <f t="shared" si="79"/>
        <v>0.18</v>
      </c>
      <c r="AZ790" s="144">
        <f t="shared" si="80"/>
        <v>0.09</v>
      </c>
      <c r="BA790" s="54">
        <f t="shared" si="81"/>
        <v>15.150728869401521</v>
      </c>
      <c r="BB790" s="54">
        <f t="shared" si="82"/>
        <v>12.318271130598474</v>
      </c>
    </row>
    <row r="791" spans="1:54" x14ac:dyDescent="0.25">
      <c r="A791" s="3">
        <v>41341</v>
      </c>
      <c r="B791" s="77">
        <v>8015.14</v>
      </c>
      <c r="C791" s="77">
        <v>947.60328000000004</v>
      </c>
      <c r="D791" s="77">
        <v>41.031400000000005</v>
      </c>
      <c r="E791" s="77">
        <f t="shared" si="77"/>
        <v>438.35110000000003</v>
      </c>
      <c r="F791" s="77">
        <v>-1.9331</v>
      </c>
      <c r="G791" s="77">
        <v>3.39</v>
      </c>
      <c r="H791">
        <v>0</v>
      </c>
      <c r="I791" s="78">
        <v>8008</v>
      </c>
      <c r="J791">
        <v>201303</v>
      </c>
      <c r="K791" s="78">
        <v>8008</v>
      </c>
      <c r="L791" s="77">
        <f t="shared" si="83"/>
        <v>-7.1400000000003274</v>
      </c>
      <c r="M791" s="78">
        <v>10470</v>
      </c>
      <c r="N791" s="78">
        <v>167.99502000000001</v>
      </c>
      <c r="O791" s="78">
        <v>3029</v>
      </c>
      <c r="P791" s="78">
        <v>12.24391</v>
      </c>
      <c r="Q791" s="144">
        <v>11227.25</v>
      </c>
      <c r="R791" s="78">
        <v>796</v>
      </c>
      <c r="S791" s="78">
        <v>-1376</v>
      </c>
      <c r="T791" s="78">
        <v>3610</v>
      </c>
      <c r="U791" s="78">
        <v>30992</v>
      </c>
      <c r="V791" s="219">
        <v>-0.11648167268972638</v>
      </c>
      <c r="W791" s="78">
        <v>396</v>
      </c>
      <c r="X791" s="78">
        <v>3841</v>
      </c>
      <c r="Y791" s="78">
        <v>4191</v>
      </c>
      <c r="Z791" s="78">
        <v>7154</v>
      </c>
      <c r="AA791" s="78">
        <v>98.11</v>
      </c>
      <c r="AB791" s="78">
        <v>114.64</v>
      </c>
      <c r="AC791" s="78">
        <v>94083</v>
      </c>
      <c r="AD791" s="104">
        <v>4.2023999999999999</v>
      </c>
      <c r="AE791" s="78">
        <v>92783</v>
      </c>
      <c r="AF791" s="104">
        <v>1.0389900000000001</v>
      </c>
      <c r="AG791" s="78">
        <v>-18477</v>
      </c>
      <c r="AH791" s="104">
        <v>-2.32395</v>
      </c>
      <c r="AI791" s="78">
        <v>-15733</v>
      </c>
      <c r="AJ791" s="104">
        <v>-0.60202999999999995</v>
      </c>
      <c r="AK791" s="78">
        <v>8100</v>
      </c>
      <c r="AL791" s="78">
        <v>7600</v>
      </c>
      <c r="AM791" s="8">
        <v>8000</v>
      </c>
      <c r="AN791" s="78">
        <v>133</v>
      </c>
      <c r="AO791" s="78">
        <v>8300</v>
      </c>
      <c r="AP791" s="78">
        <v>8000</v>
      </c>
      <c r="AQ791" s="78">
        <v>8000</v>
      </c>
      <c r="AR791" s="78">
        <v>249</v>
      </c>
      <c r="AS791" s="78">
        <v>0</v>
      </c>
      <c r="AT791" s="78">
        <v>0</v>
      </c>
      <c r="AU791" s="78">
        <v>0</v>
      </c>
      <c r="AV791" s="78">
        <v>0</v>
      </c>
      <c r="AW791" s="77">
        <v>12.58</v>
      </c>
      <c r="AX791" s="144">
        <f t="shared" si="78"/>
        <v>0.13</v>
      </c>
      <c r="AY791" s="144">
        <f t="shared" si="79"/>
        <v>0.08</v>
      </c>
      <c r="AZ791" s="144">
        <f t="shared" si="80"/>
        <v>0.04</v>
      </c>
      <c r="BA791" s="54">
        <f t="shared" si="81"/>
        <v>15.141778360073458</v>
      </c>
      <c r="BB791" s="54">
        <f t="shared" si="82"/>
        <v>12.334221639926541</v>
      </c>
    </row>
    <row r="792" spans="1:54" x14ac:dyDescent="0.25">
      <c r="A792" s="3">
        <v>41344</v>
      </c>
      <c r="B792" s="77">
        <v>8038.72</v>
      </c>
      <c r="C792" s="77">
        <v>961.14684</v>
      </c>
      <c r="D792" s="77">
        <v>4.9554999999999998</v>
      </c>
      <c r="E792" s="77">
        <f t="shared" ref="E792:E855" si="84">SUM(D773:D792)</f>
        <v>389.13509999999997</v>
      </c>
      <c r="F792" s="77">
        <v>-0.49590000000000001</v>
      </c>
      <c r="G792" s="77">
        <v>5.7352999999999996</v>
      </c>
      <c r="H792">
        <v>0</v>
      </c>
      <c r="I792" s="78">
        <v>8043</v>
      </c>
      <c r="J792">
        <v>201303</v>
      </c>
      <c r="K792" s="78">
        <v>8043</v>
      </c>
      <c r="L792" s="77">
        <f t="shared" si="83"/>
        <v>4.2799999999997453</v>
      </c>
      <c r="M792" s="78">
        <v>8080</v>
      </c>
      <c r="N792" s="78">
        <v>130.24270999999999</v>
      </c>
      <c r="O792" s="78">
        <v>3648</v>
      </c>
      <c r="P792" s="78">
        <v>14.785500000000001</v>
      </c>
      <c r="Q792" s="144">
        <v>8992</v>
      </c>
      <c r="R792" s="78">
        <v>818</v>
      </c>
      <c r="S792" s="78">
        <v>1212</v>
      </c>
      <c r="T792" s="78">
        <v>4679</v>
      </c>
      <c r="U792" s="78">
        <v>31599</v>
      </c>
      <c r="V792" s="219">
        <v>-0.14807430614892877</v>
      </c>
      <c r="W792" s="78">
        <v>1886</v>
      </c>
      <c r="X792" s="78">
        <v>4030</v>
      </c>
      <c r="Y792" s="78">
        <v>5310</v>
      </c>
      <c r="Z792" s="78">
        <v>6542</v>
      </c>
      <c r="AA792" s="78">
        <v>97.7</v>
      </c>
      <c r="AB792" s="78">
        <v>117.87</v>
      </c>
      <c r="AC792" s="78">
        <v>95054</v>
      </c>
      <c r="AD792" s="104">
        <v>4.3341799999999999</v>
      </c>
      <c r="AE792" s="78">
        <v>96163</v>
      </c>
      <c r="AF792" s="104">
        <v>0.97587000000000002</v>
      </c>
      <c r="AG792" s="78">
        <v>-25414</v>
      </c>
      <c r="AH792" s="104">
        <v>-2.59382</v>
      </c>
      <c r="AI792" s="78">
        <v>-19555</v>
      </c>
      <c r="AJ792" s="104">
        <v>-0.36741000000000001</v>
      </c>
      <c r="AK792" s="78">
        <v>8100</v>
      </c>
      <c r="AL792" s="78">
        <v>7600</v>
      </c>
      <c r="AM792" s="8">
        <v>8000</v>
      </c>
      <c r="AN792" s="78">
        <v>120</v>
      </c>
      <c r="AO792" s="78">
        <v>8300</v>
      </c>
      <c r="AP792" s="78">
        <v>8000</v>
      </c>
      <c r="AQ792" s="78">
        <v>8000</v>
      </c>
      <c r="AR792" s="78">
        <v>245</v>
      </c>
      <c r="AS792" s="78">
        <v>0</v>
      </c>
      <c r="AT792" s="78">
        <v>0</v>
      </c>
      <c r="AU792" s="78">
        <v>0</v>
      </c>
      <c r="AV792" s="78">
        <v>0</v>
      </c>
      <c r="AW792" s="77">
        <v>12.69</v>
      </c>
      <c r="AX792" s="144">
        <f t="shared" si="78"/>
        <v>0.2</v>
      </c>
      <c r="AY792" s="144">
        <f t="shared" si="79"/>
        <v>0.12</v>
      </c>
      <c r="AZ792" s="144">
        <f t="shared" si="80"/>
        <v>0.06</v>
      </c>
      <c r="BA792" s="54">
        <f t="shared" si="81"/>
        <v>15.13141665469322</v>
      </c>
      <c r="BB792" s="54">
        <f t="shared" si="82"/>
        <v>12.353583345306776</v>
      </c>
    </row>
    <row r="793" spans="1:54" x14ac:dyDescent="0.25">
      <c r="A793" s="3">
        <v>41345</v>
      </c>
      <c r="B793" s="77">
        <v>7994.71</v>
      </c>
      <c r="C793" s="77">
        <v>918.23154999999997</v>
      </c>
      <c r="D793" s="77">
        <v>-3.8564999999999996</v>
      </c>
      <c r="E793" s="77">
        <f t="shared" si="84"/>
        <v>323.98040000000003</v>
      </c>
      <c r="F793" s="77">
        <v>-2.4190999999999998</v>
      </c>
      <c r="G793" s="77">
        <v>-5.4899000000000004</v>
      </c>
      <c r="H793">
        <v>0</v>
      </c>
      <c r="I793" s="78">
        <v>7999</v>
      </c>
      <c r="J793">
        <v>201303</v>
      </c>
      <c r="K793" s="78">
        <v>7999</v>
      </c>
      <c r="L793" s="77">
        <f t="shared" si="83"/>
        <v>4.2899999999999636</v>
      </c>
      <c r="M793" s="78">
        <v>7633</v>
      </c>
      <c r="N793" s="78">
        <v>122.36998</v>
      </c>
      <c r="O793" s="78">
        <v>1598</v>
      </c>
      <c r="P793" s="78">
        <v>6.5178200000000004</v>
      </c>
      <c r="Q793" s="144">
        <v>8032.5</v>
      </c>
      <c r="R793" s="78">
        <v>774</v>
      </c>
      <c r="S793" s="78">
        <v>-813</v>
      </c>
      <c r="T793" s="78">
        <v>1142</v>
      </c>
      <c r="U793" s="78">
        <v>32229</v>
      </c>
      <c r="V793" s="219">
        <v>-3.5433925967296533E-2</v>
      </c>
      <c r="W793" s="78">
        <v>2705</v>
      </c>
      <c r="X793" s="78">
        <v>2705</v>
      </c>
      <c r="Y793" s="78">
        <v>6055</v>
      </c>
      <c r="Z793" s="78">
        <v>6803</v>
      </c>
      <c r="AA793" s="78">
        <v>84.81</v>
      </c>
      <c r="AB793" s="78">
        <v>111.32</v>
      </c>
      <c r="AC793" s="78">
        <v>101412</v>
      </c>
      <c r="AD793" s="104">
        <v>4.0766</v>
      </c>
      <c r="AE793" s="78">
        <v>94972</v>
      </c>
      <c r="AF793" s="104">
        <v>1.0486599999999999</v>
      </c>
      <c r="AG793" s="78">
        <v>-41800</v>
      </c>
      <c r="AH793" s="104">
        <v>-2.2894399999999999</v>
      </c>
      <c r="AI793" s="78">
        <v>-21235</v>
      </c>
      <c r="AJ793" s="104">
        <v>-0.51161999999999996</v>
      </c>
      <c r="AK793" s="78">
        <v>8100</v>
      </c>
      <c r="AL793" s="78">
        <v>7600</v>
      </c>
      <c r="AM793" s="8">
        <v>8000</v>
      </c>
      <c r="AN793" s="78">
        <v>106</v>
      </c>
      <c r="AO793" s="78">
        <v>8300</v>
      </c>
      <c r="AP793" s="78">
        <v>8000</v>
      </c>
      <c r="AQ793" s="78">
        <v>8000</v>
      </c>
      <c r="AR793" s="78">
        <v>239</v>
      </c>
      <c r="AS793" s="78">
        <v>0</v>
      </c>
      <c r="AT793" s="78">
        <v>0</v>
      </c>
      <c r="AU793" s="78">
        <v>0</v>
      </c>
      <c r="AV793" s="78">
        <v>0</v>
      </c>
      <c r="AW793" s="77">
        <v>12.83</v>
      </c>
      <c r="AX793" s="144">
        <f t="shared" si="78"/>
        <v>0.27</v>
      </c>
      <c r="AY793" s="144">
        <f t="shared" si="79"/>
        <v>0.16</v>
      </c>
      <c r="AZ793" s="144">
        <f t="shared" si="80"/>
        <v>0.08</v>
      </c>
      <c r="BA793" s="54">
        <f t="shared" si="81"/>
        <v>15.134811375025789</v>
      </c>
      <c r="BB793" s="54">
        <f t="shared" si="82"/>
        <v>12.346188624974205</v>
      </c>
    </row>
    <row r="794" spans="1:54" x14ac:dyDescent="0.25">
      <c r="A794" s="3">
        <v>41346</v>
      </c>
      <c r="B794" s="77">
        <v>7995.51</v>
      </c>
      <c r="C794" s="77">
        <v>837.14882999999998</v>
      </c>
      <c r="D794" s="77">
        <v>-4.3824000000000005</v>
      </c>
      <c r="E794" s="77">
        <f t="shared" si="84"/>
        <v>238.8663</v>
      </c>
      <c r="F794" s="77">
        <v>-14.278499999999999</v>
      </c>
      <c r="G794" s="77">
        <v>-13.6021</v>
      </c>
      <c r="H794">
        <v>0</v>
      </c>
      <c r="I794" s="78">
        <v>7990</v>
      </c>
      <c r="J794">
        <v>201303</v>
      </c>
      <c r="K794" s="78">
        <v>7990</v>
      </c>
      <c r="L794" s="77">
        <f t="shared" si="83"/>
        <v>-5.5100000000002183</v>
      </c>
      <c r="M794" s="78">
        <v>6176</v>
      </c>
      <c r="N794" s="78">
        <v>98.969030000000004</v>
      </c>
      <c r="O794" s="78">
        <v>2561</v>
      </c>
      <c r="P794" s="78">
        <v>10.349959999999999</v>
      </c>
      <c r="Q794" s="144">
        <v>6816.25</v>
      </c>
      <c r="R794" s="78">
        <v>593</v>
      </c>
      <c r="S794" s="78">
        <v>-51</v>
      </c>
      <c r="T794" s="78">
        <v>2919</v>
      </c>
      <c r="U794" s="78">
        <v>31570</v>
      </c>
      <c r="V794" s="219">
        <v>-9.2461197339246126E-2</v>
      </c>
      <c r="W794" s="78">
        <v>1179</v>
      </c>
      <c r="X794" s="78">
        <v>1179</v>
      </c>
      <c r="Y794" s="78">
        <v>3893</v>
      </c>
      <c r="Z794" s="78">
        <v>4424</v>
      </c>
      <c r="AA794" s="78">
        <v>90.2</v>
      </c>
      <c r="AB794" s="78">
        <v>108.57</v>
      </c>
      <c r="AC794" s="78">
        <v>95400</v>
      </c>
      <c r="AD794" s="104">
        <v>4.09375</v>
      </c>
      <c r="AE794" s="78">
        <v>97104</v>
      </c>
      <c r="AF794" s="104">
        <v>1.11408</v>
      </c>
      <c r="AG794" s="78">
        <v>-41554</v>
      </c>
      <c r="AH794" s="104">
        <v>-2.38618</v>
      </c>
      <c r="AI794" s="78">
        <v>-7263</v>
      </c>
      <c r="AJ794" s="104">
        <v>-0.23691000000000001</v>
      </c>
      <c r="AK794" s="78">
        <v>8100</v>
      </c>
      <c r="AL794" s="78">
        <v>7600</v>
      </c>
      <c r="AM794" s="8">
        <v>8000</v>
      </c>
      <c r="AN794" s="78">
        <v>94</v>
      </c>
      <c r="AO794" s="78">
        <v>8300</v>
      </c>
      <c r="AP794" s="78">
        <v>8000</v>
      </c>
      <c r="AQ794" s="78">
        <v>8000</v>
      </c>
      <c r="AR794" s="78">
        <v>238</v>
      </c>
      <c r="AS794" s="78">
        <v>0</v>
      </c>
      <c r="AT794" s="78">
        <v>0</v>
      </c>
      <c r="AU794" s="78">
        <v>0</v>
      </c>
      <c r="AV794" s="78">
        <v>0</v>
      </c>
      <c r="AW794" s="77">
        <v>12.84</v>
      </c>
      <c r="AX794" s="144">
        <f t="shared" si="78"/>
        <v>0.31</v>
      </c>
      <c r="AY794" s="144">
        <f t="shared" si="79"/>
        <v>0.18</v>
      </c>
      <c r="AZ794" s="144">
        <f t="shared" si="80"/>
        <v>0.09</v>
      </c>
      <c r="BA794" s="54">
        <f t="shared" si="81"/>
        <v>15.15628698564027</v>
      </c>
      <c r="BB794" s="54">
        <f t="shared" si="82"/>
        <v>12.282713014359723</v>
      </c>
    </row>
    <row r="795" spans="1:54" x14ac:dyDescent="0.25">
      <c r="A795" s="3">
        <v>41347</v>
      </c>
      <c r="B795" s="77">
        <v>7951.76</v>
      </c>
      <c r="C795" s="77">
        <v>765.73566000000005</v>
      </c>
      <c r="D795" s="77">
        <v>-45.975500000000004</v>
      </c>
      <c r="E795" s="77">
        <f t="shared" si="84"/>
        <v>146.22119999999998</v>
      </c>
      <c r="F795" s="77">
        <v>-7.3610000000000007</v>
      </c>
      <c r="G795" s="77">
        <v>-10.413499999999999</v>
      </c>
      <c r="H795">
        <v>0</v>
      </c>
      <c r="I795" s="78">
        <v>7953</v>
      </c>
      <c r="J795">
        <v>201303</v>
      </c>
      <c r="K795" s="78">
        <v>7953</v>
      </c>
      <c r="L795" s="77">
        <f t="shared" si="83"/>
        <v>1.2399999999997817</v>
      </c>
      <c r="M795" s="78">
        <v>2420</v>
      </c>
      <c r="N795" s="78">
        <v>38.791319999999999</v>
      </c>
      <c r="O795" s="78">
        <v>1057</v>
      </c>
      <c r="P795" s="78">
        <v>4.3277299999999999</v>
      </c>
      <c r="Q795" s="144">
        <v>2684.25</v>
      </c>
      <c r="R795" s="78">
        <v>458</v>
      </c>
      <c r="S795" s="78">
        <v>197</v>
      </c>
      <c r="T795" s="78">
        <v>-1205</v>
      </c>
      <c r="U795" s="78">
        <v>34288</v>
      </c>
      <c r="V795" s="219">
        <v>3.5143490433971067E-2</v>
      </c>
      <c r="W795" s="78">
        <v>1493</v>
      </c>
      <c r="X795" s="78">
        <v>1493</v>
      </c>
      <c r="Y795" s="78">
        <v>1648</v>
      </c>
      <c r="Z795" s="78">
        <v>2641</v>
      </c>
      <c r="AA795" s="78">
        <v>98.2</v>
      </c>
      <c r="AB795" s="78">
        <v>104.94</v>
      </c>
      <c r="AC795" s="78">
        <v>94669</v>
      </c>
      <c r="AD795" s="104">
        <v>3.8053400000000002</v>
      </c>
      <c r="AE795" s="78">
        <v>102385</v>
      </c>
      <c r="AF795" s="104">
        <v>1.27203</v>
      </c>
      <c r="AG795" s="78">
        <v>-51853</v>
      </c>
      <c r="AH795" s="104">
        <v>-2.45363</v>
      </c>
      <c r="AI795" s="78">
        <v>-2375</v>
      </c>
      <c r="AJ795" s="104">
        <v>-0.16434000000000001</v>
      </c>
      <c r="AK795" s="78">
        <v>8100</v>
      </c>
      <c r="AL795" s="78">
        <v>7600</v>
      </c>
      <c r="AM795" s="8">
        <v>7950</v>
      </c>
      <c r="AN795" s="78">
        <v>87</v>
      </c>
      <c r="AO795" s="78">
        <v>8300</v>
      </c>
      <c r="AP795" s="78">
        <v>8000</v>
      </c>
      <c r="AQ795" s="78">
        <v>7900</v>
      </c>
      <c r="AR795" s="78">
        <v>244</v>
      </c>
      <c r="AS795" s="78">
        <v>0</v>
      </c>
      <c r="AT795" s="78">
        <v>0</v>
      </c>
      <c r="AU795" s="78">
        <v>0</v>
      </c>
      <c r="AV795" s="78">
        <v>0</v>
      </c>
      <c r="AW795" s="77">
        <v>13.1</v>
      </c>
      <c r="AX795" s="144">
        <f t="shared" si="78"/>
        <v>0.44</v>
      </c>
      <c r="AY795" s="144">
        <f t="shared" si="79"/>
        <v>0.28000000000000003</v>
      </c>
      <c r="AZ795" s="144">
        <f t="shared" si="80"/>
        <v>0.14000000000000001</v>
      </c>
      <c r="BA795" s="54">
        <f t="shared" si="81"/>
        <v>15.153812392448973</v>
      </c>
      <c r="BB795" s="54">
        <f t="shared" si="82"/>
        <v>12.227187607551027</v>
      </c>
    </row>
    <row r="796" spans="1:54" x14ac:dyDescent="0.25">
      <c r="A796" s="3">
        <v>41348</v>
      </c>
      <c r="B796" s="77">
        <v>7927.49</v>
      </c>
      <c r="C796" s="77">
        <v>935.49062000000004</v>
      </c>
      <c r="D796" s="77">
        <v>-45.046899999999994</v>
      </c>
      <c r="E796" s="77">
        <f t="shared" si="84"/>
        <v>26.349600000000009</v>
      </c>
      <c r="F796" s="77">
        <v>-3.9312</v>
      </c>
      <c r="G796" s="77">
        <v>-10.097899999999999</v>
      </c>
      <c r="H796">
        <v>0</v>
      </c>
      <c r="I796" s="78">
        <v>7910</v>
      </c>
      <c r="J796">
        <v>201303</v>
      </c>
      <c r="K796" s="78">
        <v>7910</v>
      </c>
      <c r="L796" s="77">
        <f t="shared" si="83"/>
        <v>-17.489999999999782</v>
      </c>
      <c r="M796" s="78">
        <v>-367</v>
      </c>
      <c r="N796" s="78">
        <v>-5.4932499999999997</v>
      </c>
      <c r="O796" s="78">
        <v>681</v>
      </c>
      <c r="P796" s="78">
        <v>2.8154400000000002</v>
      </c>
      <c r="Q796" s="144">
        <v>-196.75</v>
      </c>
      <c r="R796" s="78">
        <v>284</v>
      </c>
      <c r="S796" s="78">
        <v>1099</v>
      </c>
      <c r="T796" s="78">
        <v>-5018</v>
      </c>
      <c r="U796" s="78">
        <v>36253</v>
      </c>
      <c r="V796" s="219">
        <v>0.13841613107880726</v>
      </c>
      <c r="W796" s="78">
        <v>1820</v>
      </c>
      <c r="X796" s="78">
        <v>1820</v>
      </c>
      <c r="Y796" s="78">
        <v>1523</v>
      </c>
      <c r="Z796" s="78">
        <v>-282</v>
      </c>
      <c r="AA796" s="78">
        <v>90.47</v>
      </c>
      <c r="AB796" s="78">
        <v>101.72</v>
      </c>
      <c r="AC796" s="78">
        <v>94771</v>
      </c>
      <c r="AD796" s="104">
        <v>3.5024799999999998</v>
      </c>
      <c r="AE796" s="78">
        <v>105809</v>
      </c>
      <c r="AF796" s="104">
        <v>1.43991</v>
      </c>
      <c r="AG796" s="78">
        <v>-57304</v>
      </c>
      <c r="AH796" s="104">
        <v>-2.2844600000000002</v>
      </c>
      <c r="AI796" s="78">
        <v>4508</v>
      </c>
      <c r="AJ796" s="104">
        <v>8.2299999999999995E-3</v>
      </c>
      <c r="AK796" s="78">
        <v>8100</v>
      </c>
      <c r="AL796" s="78">
        <v>7600</v>
      </c>
      <c r="AM796" s="8">
        <v>7900</v>
      </c>
      <c r="AN796" s="78">
        <v>75</v>
      </c>
      <c r="AO796" s="78">
        <v>8300</v>
      </c>
      <c r="AP796" s="78">
        <v>7700</v>
      </c>
      <c r="AQ796" s="78">
        <v>7900</v>
      </c>
      <c r="AR796" s="78">
        <v>238</v>
      </c>
      <c r="AS796" s="78">
        <v>0</v>
      </c>
      <c r="AT796" s="78">
        <v>0</v>
      </c>
      <c r="AU796" s="78">
        <v>0</v>
      </c>
      <c r="AV796" s="78">
        <v>0</v>
      </c>
      <c r="AW796" s="77">
        <v>13.17</v>
      </c>
      <c r="AX796" s="144">
        <f t="shared" si="78"/>
        <v>0.48</v>
      </c>
      <c r="AY796" s="144">
        <f t="shared" si="79"/>
        <v>0.3</v>
      </c>
      <c r="AZ796" s="144">
        <f t="shared" si="80"/>
        <v>0.15</v>
      </c>
      <c r="BA796" s="54">
        <f t="shared" si="81"/>
        <v>15.137980085214522</v>
      </c>
      <c r="BB796" s="54">
        <f t="shared" si="82"/>
        <v>12.17801991478548</v>
      </c>
    </row>
    <row r="797" spans="1:54" x14ac:dyDescent="0.25">
      <c r="A797" s="3">
        <v>41351</v>
      </c>
      <c r="B797" s="77">
        <v>7811.34</v>
      </c>
      <c r="C797" s="77">
        <v>710.68705</v>
      </c>
      <c r="D797" s="77">
        <v>-81.138199999999998</v>
      </c>
      <c r="E797" s="77">
        <f t="shared" si="84"/>
        <v>-87.336800000000011</v>
      </c>
      <c r="F797" s="77">
        <v>-9.7137999999999991</v>
      </c>
      <c r="G797" s="77">
        <v>-16.508599999999998</v>
      </c>
      <c r="H797">
        <v>0</v>
      </c>
      <c r="I797" s="78">
        <v>7792</v>
      </c>
      <c r="J797">
        <v>201303</v>
      </c>
      <c r="K797" s="78">
        <v>7792</v>
      </c>
      <c r="L797" s="77">
        <f t="shared" si="83"/>
        <v>-19.340000000000146</v>
      </c>
      <c r="M797" s="78">
        <v>-993</v>
      </c>
      <c r="N797" s="78">
        <v>-15.133050000000001</v>
      </c>
      <c r="O797" s="78">
        <v>-420</v>
      </c>
      <c r="P797" s="78">
        <v>-1.5172300000000001</v>
      </c>
      <c r="Q797" s="144">
        <v>-1098</v>
      </c>
      <c r="R797" s="78">
        <v>164</v>
      </c>
      <c r="S797" s="78">
        <v>-445</v>
      </c>
      <c r="T797" s="78">
        <v>-7165</v>
      </c>
      <c r="U797" s="78">
        <v>39864</v>
      </c>
      <c r="V797" s="219">
        <v>0.17973610274934779</v>
      </c>
      <c r="W797" s="78">
        <v>2135</v>
      </c>
      <c r="X797" s="78">
        <v>2160</v>
      </c>
      <c r="Y797" s="78">
        <v>2913</v>
      </c>
      <c r="Z797" s="78">
        <v>2553</v>
      </c>
      <c r="AA797" s="78">
        <v>110.44</v>
      </c>
      <c r="AB797" s="78">
        <v>91.03</v>
      </c>
      <c r="AC797" s="78">
        <v>97721</v>
      </c>
      <c r="AD797" s="104">
        <v>3.02</v>
      </c>
      <c r="AE797" s="78">
        <v>129458</v>
      </c>
      <c r="AF797" s="104">
        <v>2.4566300000000001</v>
      </c>
      <c r="AG797" s="78">
        <v>-86119</v>
      </c>
      <c r="AH797" s="104">
        <v>-2.04129</v>
      </c>
      <c r="AI797" s="78">
        <v>9850</v>
      </c>
      <c r="AJ797" s="104">
        <v>0.26900000000000002</v>
      </c>
      <c r="AK797" s="78">
        <v>8100</v>
      </c>
      <c r="AL797" s="78">
        <v>7700</v>
      </c>
      <c r="AM797" s="8">
        <v>7800</v>
      </c>
      <c r="AN797" s="78">
        <v>72</v>
      </c>
      <c r="AO797" s="78">
        <v>8300</v>
      </c>
      <c r="AP797" s="78">
        <v>7600</v>
      </c>
      <c r="AQ797" s="78">
        <v>7800</v>
      </c>
      <c r="AR797" s="78">
        <v>247</v>
      </c>
      <c r="AS797" s="78">
        <v>0</v>
      </c>
      <c r="AT797" s="78">
        <v>0</v>
      </c>
      <c r="AU797" s="78">
        <v>0</v>
      </c>
      <c r="AV797" s="78">
        <v>0</v>
      </c>
      <c r="AW797" s="77">
        <v>14.54</v>
      </c>
      <c r="AX797" s="144">
        <f t="shared" si="78"/>
        <v>0.93</v>
      </c>
      <c r="AY797" s="144">
        <f t="shared" si="79"/>
        <v>0.85</v>
      </c>
      <c r="AZ797" s="144">
        <f t="shared" si="80"/>
        <v>0.42</v>
      </c>
      <c r="BA797" s="54">
        <f t="shared" si="81"/>
        <v>15.146554118161671</v>
      </c>
      <c r="BB797" s="54">
        <f t="shared" si="82"/>
        <v>12.174445881838327</v>
      </c>
    </row>
    <row r="798" spans="1:54" x14ac:dyDescent="0.25">
      <c r="A798" s="3">
        <v>41352</v>
      </c>
      <c r="B798" s="77">
        <v>7838.47</v>
      </c>
      <c r="C798" s="77">
        <v>735.52652</v>
      </c>
      <c r="D798" s="77">
        <v>-67.87</v>
      </c>
      <c r="E798" s="77">
        <f t="shared" si="84"/>
        <v>-175.24940000000001</v>
      </c>
      <c r="F798" s="77">
        <v>-8.0917999999999992</v>
      </c>
      <c r="G798" s="77">
        <v>2.0769000000000002</v>
      </c>
      <c r="H798">
        <v>0</v>
      </c>
      <c r="I798" s="78">
        <v>7833</v>
      </c>
      <c r="J798">
        <v>201303</v>
      </c>
      <c r="K798" s="78">
        <v>7833</v>
      </c>
      <c r="L798" s="77">
        <f t="shared" si="83"/>
        <v>-5.4700000000002547</v>
      </c>
      <c r="M798" s="78">
        <v>-590</v>
      </c>
      <c r="N798" s="78">
        <v>-8.9223599999999994</v>
      </c>
      <c r="O798" s="78">
        <v>662</v>
      </c>
      <c r="P798" s="78">
        <v>2.7031900000000002</v>
      </c>
      <c r="Q798" s="144">
        <v>-424.5</v>
      </c>
      <c r="R798" s="78">
        <v>151</v>
      </c>
      <c r="S798" s="78">
        <v>1087</v>
      </c>
      <c r="T798" s="78">
        <v>-4725</v>
      </c>
      <c r="U798" s="78">
        <v>38493</v>
      </c>
      <c r="V798" s="219">
        <v>0.12274959083469722</v>
      </c>
      <c r="W798" s="78">
        <v>1879</v>
      </c>
      <c r="X798" s="78">
        <v>1143</v>
      </c>
      <c r="Y798" s="78">
        <v>2100</v>
      </c>
      <c r="Z798" s="78">
        <v>-240</v>
      </c>
      <c r="AA798" s="78">
        <v>108.77</v>
      </c>
      <c r="AB798" s="78">
        <v>92.66</v>
      </c>
      <c r="AC798" s="78">
        <v>95566</v>
      </c>
      <c r="AD798" s="104">
        <v>2.99058</v>
      </c>
      <c r="AE798" s="78">
        <v>135129</v>
      </c>
      <c r="AF798" s="104">
        <v>1.91208</v>
      </c>
      <c r="AG798" s="78">
        <v>-89010</v>
      </c>
      <c r="AH798" s="104">
        <v>-2.0652599999999999</v>
      </c>
      <c r="AI798" s="78">
        <v>10150</v>
      </c>
      <c r="AJ798" s="104">
        <v>0.14781</v>
      </c>
      <c r="AK798" s="78">
        <v>8100</v>
      </c>
      <c r="AL798" s="78">
        <v>7800</v>
      </c>
      <c r="AM798" s="8">
        <v>7850</v>
      </c>
      <c r="AN798" s="78">
        <v>43</v>
      </c>
      <c r="AO798" s="78">
        <v>8100</v>
      </c>
      <c r="AP798" s="78">
        <v>7600</v>
      </c>
      <c r="AQ798" s="78">
        <v>7800</v>
      </c>
      <c r="AR798" s="78">
        <v>229</v>
      </c>
      <c r="AS798" s="78">
        <v>0</v>
      </c>
      <c r="AT798" s="78">
        <v>0</v>
      </c>
      <c r="AU798" s="78">
        <v>0</v>
      </c>
      <c r="AV798" s="78">
        <v>0</v>
      </c>
      <c r="AW798" s="77">
        <v>13.89</v>
      </c>
      <c r="AX798" s="144">
        <f t="shared" si="78"/>
        <v>0.65</v>
      </c>
      <c r="AY798" s="144">
        <f t="shared" si="79"/>
        <v>0.56999999999999995</v>
      </c>
      <c r="AZ798" s="144">
        <f t="shared" si="80"/>
        <v>0.28000000000000003</v>
      </c>
      <c r="BA798" s="54">
        <f t="shared" si="81"/>
        <v>15.157848497621837</v>
      </c>
      <c r="BB798" s="54">
        <f t="shared" si="82"/>
        <v>12.179151502378163</v>
      </c>
    </row>
    <row r="799" spans="1:54" x14ac:dyDescent="0.25">
      <c r="A799" s="3">
        <v>41353</v>
      </c>
      <c r="B799" s="77">
        <v>7798.03</v>
      </c>
      <c r="C799" s="77">
        <v>744.77286000000004</v>
      </c>
      <c r="D799" s="77">
        <v>-136.73220000000001</v>
      </c>
      <c r="E799" s="77">
        <f t="shared" si="84"/>
        <v>-371.83270000000005</v>
      </c>
      <c r="F799" s="77">
        <v>-0.55579999999999996</v>
      </c>
      <c r="G799" s="77">
        <v>1.6340999999999999</v>
      </c>
      <c r="H799" t="s">
        <v>1644</v>
      </c>
      <c r="I799" s="78">
        <v>7796</v>
      </c>
      <c r="J799">
        <v>201304</v>
      </c>
      <c r="K799" s="78">
        <v>7776</v>
      </c>
      <c r="L799" s="77">
        <f t="shared" si="83"/>
        <v>-22.029999999999745</v>
      </c>
      <c r="M799" s="78">
        <v>1923</v>
      </c>
      <c r="N799" s="78">
        <v>30.25629</v>
      </c>
      <c r="O799" s="78">
        <v>2370</v>
      </c>
      <c r="P799" s="78">
        <v>9.3464500000000008</v>
      </c>
      <c r="Q799" s="144">
        <v>2515.5</v>
      </c>
      <c r="R799" s="78">
        <v>142</v>
      </c>
      <c r="S799" s="78">
        <v>-3883</v>
      </c>
      <c r="T799" s="78">
        <v>-3015</v>
      </c>
      <c r="U799" s="78">
        <v>27894</v>
      </c>
      <c r="V799" s="219">
        <v>0.10808776080877608</v>
      </c>
      <c r="W799" s="78">
        <v>-2222</v>
      </c>
      <c r="X799" s="78">
        <v>1524</v>
      </c>
      <c r="Y799" s="78">
        <v>-1819</v>
      </c>
      <c r="Z799" s="78">
        <v>1086</v>
      </c>
      <c r="AA799" s="78">
        <v>119.01</v>
      </c>
      <c r="AB799" s="78">
        <v>87.18</v>
      </c>
      <c r="AC799" s="78">
        <v>55798</v>
      </c>
      <c r="AD799" s="104">
        <v>2.0856300000000001</v>
      </c>
      <c r="AE799" s="78">
        <v>46367</v>
      </c>
      <c r="AF799" s="104">
        <v>1.9972700000000001</v>
      </c>
      <c r="AG799" s="78">
        <v>-16192</v>
      </c>
      <c r="AH799" s="104">
        <v>-1.42181</v>
      </c>
      <c r="AI799" s="78">
        <v>10903</v>
      </c>
      <c r="AJ799" s="104">
        <v>-0.47749000000000003</v>
      </c>
      <c r="AK799" s="78">
        <v>8100</v>
      </c>
      <c r="AL799" s="78">
        <v>7600</v>
      </c>
      <c r="AM799" s="8">
        <v>7800</v>
      </c>
      <c r="AN799" s="78">
        <v>221</v>
      </c>
      <c r="AO799" s="78">
        <v>8600</v>
      </c>
      <c r="AP799" s="78">
        <v>6800</v>
      </c>
      <c r="AQ799" s="78">
        <v>7800</v>
      </c>
      <c r="AR799" s="78">
        <v>416</v>
      </c>
      <c r="AS799" s="78">
        <v>0</v>
      </c>
      <c r="AT799" s="78">
        <v>0</v>
      </c>
      <c r="AU799" s="78">
        <v>0</v>
      </c>
      <c r="AV799" s="78">
        <v>0</v>
      </c>
      <c r="AW799" s="77">
        <v>13.88</v>
      </c>
      <c r="AX799" s="144">
        <f t="shared" si="78"/>
        <v>0.62</v>
      </c>
      <c r="AY799" s="144">
        <f t="shared" si="79"/>
        <v>0.56999999999999995</v>
      </c>
      <c r="AZ799" s="144">
        <f t="shared" si="80"/>
        <v>0.28000000000000003</v>
      </c>
      <c r="BA799" s="54">
        <f t="shared" si="81"/>
        <v>15.119326599346351</v>
      </c>
      <c r="BB799" s="54">
        <f t="shared" si="82"/>
        <v>12.181673400653647</v>
      </c>
    </row>
    <row r="800" spans="1:54" x14ac:dyDescent="0.25">
      <c r="A800" s="3">
        <v>41354</v>
      </c>
      <c r="B800" s="77">
        <v>7811.84</v>
      </c>
      <c r="C800" s="77">
        <v>702.69063000000006</v>
      </c>
      <c r="D800" s="77">
        <v>-45.472099999999998</v>
      </c>
      <c r="E800" s="77">
        <f t="shared" si="84"/>
        <v>-405.25200000000001</v>
      </c>
      <c r="F800" s="77">
        <v>-1.5566</v>
      </c>
      <c r="G800" s="77">
        <v>-2.4956</v>
      </c>
      <c r="H800">
        <v>0</v>
      </c>
      <c r="I800" s="78">
        <v>7797</v>
      </c>
      <c r="J800">
        <v>201304</v>
      </c>
      <c r="K800" s="78">
        <v>7797</v>
      </c>
      <c r="L800" s="77">
        <f t="shared" si="83"/>
        <v>-14.840000000000146</v>
      </c>
      <c r="M800" s="78">
        <v>2112</v>
      </c>
      <c r="N800" s="78">
        <v>33.282640000000001</v>
      </c>
      <c r="O800" s="78">
        <v>2560</v>
      </c>
      <c r="P800" s="78">
        <v>10.108040000000001</v>
      </c>
      <c r="Q800" s="144">
        <v>2752</v>
      </c>
      <c r="R800" s="78">
        <v>132</v>
      </c>
      <c r="S800" s="78">
        <v>-4686</v>
      </c>
      <c r="T800" s="78">
        <v>-2211</v>
      </c>
      <c r="U800" s="78">
        <v>29748</v>
      </c>
      <c r="V800" s="219">
        <v>7.4324324324324328E-2</v>
      </c>
      <c r="W800" s="78">
        <v>-2266</v>
      </c>
      <c r="X800" s="78">
        <v>1756</v>
      </c>
      <c r="Y800" s="78">
        <v>-708</v>
      </c>
      <c r="Z800" s="78">
        <v>2908</v>
      </c>
      <c r="AA800" s="78">
        <v>94.94</v>
      </c>
      <c r="AB800" s="78">
        <v>95.72</v>
      </c>
      <c r="AC800" s="78">
        <v>54836</v>
      </c>
      <c r="AD800" s="104">
        <v>2.0746500000000001</v>
      </c>
      <c r="AE800" s="78">
        <v>50434</v>
      </c>
      <c r="AF800" s="104">
        <v>1.89107</v>
      </c>
      <c r="AG800" s="78">
        <v>-15385</v>
      </c>
      <c r="AH800" s="104">
        <v>-1.54894</v>
      </c>
      <c r="AI800" s="78">
        <v>10568</v>
      </c>
      <c r="AJ800" s="104">
        <v>-0.73407</v>
      </c>
      <c r="AK800" s="78">
        <v>8100</v>
      </c>
      <c r="AL800" s="78">
        <v>7500</v>
      </c>
      <c r="AM800" s="8">
        <v>7800</v>
      </c>
      <c r="AN800" s="78">
        <v>205</v>
      </c>
      <c r="AO800" s="78">
        <v>8300</v>
      </c>
      <c r="AP800" s="78">
        <v>7400</v>
      </c>
      <c r="AQ800" s="78">
        <v>7800</v>
      </c>
      <c r="AR800" s="78">
        <v>297</v>
      </c>
      <c r="AS800" s="78">
        <v>0</v>
      </c>
      <c r="AT800" s="78">
        <v>0</v>
      </c>
      <c r="AU800" s="78">
        <v>0</v>
      </c>
      <c r="AV800" s="78">
        <v>0</v>
      </c>
      <c r="AW800" s="77">
        <v>12.72</v>
      </c>
      <c r="AX800" s="144">
        <f t="shared" si="78"/>
        <v>0.13</v>
      </c>
      <c r="AY800" s="144">
        <f t="shared" si="79"/>
        <v>0.14000000000000001</v>
      </c>
      <c r="AZ800" s="144">
        <f t="shared" si="80"/>
        <v>7.0000000000000007E-2</v>
      </c>
      <c r="BA800" s="54">
        <f t="shared" si="81"/>
        <v>15.084217592243728</v>
      </c>
      <c r="BB800" s="54">
        <f t="shared" si="82"/>
        <v>12.073782407756276</v>
      </c>
    </row>
    <row r="801" spans="1:54" x14ac:dyDescent="0.25">
      <c r="A801" s="3">
        <v>41355</v>
      </c>
      <c r="B801" s="77">
        <v>7796.22</v>
      </c>
      <c r="C801" s="77">
        <v>653.81709000000001</v>
      </c>
      <c r="D801" s="77">
        <v>-25.518699999999999</v>
      </c>
      <c r="E801" s="77">
        <f t="shared" si="84"/>
        <v>-415.76</v>
      </c>
      <c r="F801" s="77">
        <v>-2.1152000000000002</v>
      </c>
      <c r="G801" s="77">
        <v>-3.3944999999999999</v>
      </c>
      <c r="H801">
        <v>0</v>
      </c>
      <c r="I801" s="78">
        <v>7776</v>
      </c>
      <c r="J801">
        <v>201304</v>
      </c>
      <c r="K801" s="78">
        <v>7776</v>
      </c>
      <c r="L801" s="77">
        <f t="shared" si="83"/>
        <v>-20.220000000000255</v>
      </c>
      <c r="M801" s="78">
        <v>4025</v>
      </c>
      <c r="N801" s="78">
        <v>62.935310000000001</v>
      </c>
      <c r="O801" s="78">
        <v>3243</v>
      </c>
      <c r="P801" s="78">
        <v>12.73274</v>
      </c>
      <c r="Q801" s="144">
        <v>4835.75</v>
      </c>
      <c r="R801" s="78">
        <v>115</v>
      </c>
      <c r="S801" s="78">
        <v>-5845</v>
      </c>
      <c r="T801" s="78">
        <v>-1814</v>
      </c>
      <c r="U801" s="78">
        <v>30215</v>
      </c>
      <c r="V801" s="219">
        <v>6.0036405758729108E-2</v>
      </c>
      <c r="W801" s="78">
        <v>-2956</v>
      </c>
      <c r="X801" s="78">
        <v>1616</v>
      </c>
      <c r="Y801" s="78">
        <v>-1106</v>
      </c>
      <c r="Z801" s="78">
        <v>3081</v>
      </c>
      <c r="AA801" s="78">
        <v>117.54</v>
      </c>
      <c r="AB801" s="78">
        <v>97.9</v>
      </c>
      <c r="AC801" s="78">
        <v>61481</v>
      </c>
      <c r="AD801" s="104">
        <v>2.2147199999999998</v>
      </c>
      <c r="AE801" s="78">
        <v>61782</v>
      </c>
      <c r="AF801" s="104">
        <v>2.1301199999999998</v>
      </c>
      <c r="AG801" s="78">
        <v>-16802</v>
      </c>
      <c r="AH801" s="104">
        <v>-1.6242000000000001</v>
      </c>
      <c r="AI801" s="78">
        <v>8811</v>
      </c>
      <c r="AJ801" s="104">
        <v>-1.0144200000000001</v>
      </c>
      <c r="AK801" s="78">
        <v>8000</v>
      </c>
      <c r="AL801" s="78">
        <v>7500</v>
      </c>
      <c r="AM801" s="8">
        <v>7800</v>
      </c>
      <c r="AN801" s="78">
        <v>195</v>
      </c>
      <c r="AO801" s="78">
        <v>8200</v>
      </c>
      <c r="AP801" s="78">
        <v>7400</v>
      </c>
      <c r="AQ801" s="78">
        <v>7800</v>
      </c>
      <c r="AR801" s="78">
        <v>287</v>
      </c>
      <c r="AS801" s="78">
        <v>0</v>
      </c>
      <c r="AT801" s="78">
        <v>0</v>
      </c>
      <c r="AU801" s="78">
        <v>0</v>
      </c>
      <c r="AV801" s="78">
        <v>0</v>
      </c>
      <c r="AW801" s="77">
        <v>12.67</v>
      </c>
      <c r="AX801" s="144">
        <f t="shared" si="78"/>
        <v>0.06</v>
      </c>
      <c r="AY801" s="144">
        <f t="shared" si="79"/>
        <v>0.12</v>
      </c>
      <c r="AZ801" s="144">
        <f t="shared" si="80"/>
        <v>0.06</v>
      </c>
      <c r="BA801" s="54">
        <f t="shared" si="81"/>
        <v>15.044042598789485</v>
      </c>
      <c r="BB801" s="54">
        <f t="shared" si="82"/>
        <v>11.970957401210519</v>
      </c>
    </row>
    <row r="802" spans="1:54" x14ac:dyDescent="0.25">
      <c r="A802" s="3">
        <v>41358</v>
      </c>
      <c r="B802" s="77">
        <v>7856.12</v>
      </c>
      <c r="C802" s="77">
        <v>598.28017999999997</v>
      </c>
      <c r="D802" s="77">
        <v>15.060699999999999</v>
      </c>
      <c r="E802" s="77">
        <f t="shared" si="84"/>
        <v>-407.14240000000007</v>
      </c>
      <c r="F802" s="77">
        <v>-8.2200000000000009E-2</v>
      </c>
      <c r="G802" s="77">
        <v>-5.3217999999999996</v>
      </c>
      <c r="H802">
        <v>0</v>
      </c>
      <c r="I802" s="78">
        <v>7851</v>
      </c>
      <c r="J802">
        <v>201304</v>
      </c>
      <c r="K802" s="78">
        <v>7851</v>
      </c>
      <c r="L802" s="77">
        <f t="shared" si="83"/>
        <v>-5.1199999999998909</v>
      </c>
      <c r="M802" s="78">
        <v>5119</v>
      </c>
      <c r="N802" s="78">
        <v>80.721819999999994</v>
      </c>
      <c r="O802" s="78">
        <v>4433</v>
      </c>
      <c r="P802" s="78">
        <v>17.521809999999999</v>
      </c>
      <c r="Q802" s="144">
        <v>6227.25</v>
      </c>
      <c r="R802" s="78">
        <v>255</v>
      </c>
      <c r="S802" s="78">
        <v>-4131</v>
      </c>
      <c r="T802" s="78">
        <v>3</v>
      </c>
      <c r="U802" s="78">
        <v>29150</v>
      </c>
      <c r="V802" s="219">
        <v>-1.0291595197255574E-4</v>
      </c>
      <c r="W802" s="78">
        <v>-1985</v>
      </c>
      <c r="X802" s="78">
        <v>2388</v>
      </c>
      <c r="Y802" s="78">
        <v>-245</v>
      </c>
      <c r="Z802" s="78">
        <v>3754</v>
      </c>
      <c r="AA802" s="78">
        <v>122.53</v>
      </c>
      <c r="AB802" s="78">
        <v>105</v>
      </c>
      <c r="AC802" s="78">
        <v>63500</v>
      </c>
      <c r="AD802" s="104">
        <v>2.4989400000000002</v>
      </c>
      <c r="AE802" s="78">
        <v>66217</v>
      </c>
      <c r="AF802" s="104">
        <v>1.7621800000000001</v>
      </c>
      <c r="AG802" s="78">
        <v>-12830</v>
      </c>
      <c r="AH802" s="104">
        <v>-1.7217</v>
      </c>
      <c r="AI802" s="78">
        <v>208</v>
      </c>
      <c r="AJ802" s="104">
        <v>-0.80078000000000005</v>
      </c>
      <c r="AK802" s="78">
        <v>8100</v>
      </c>
      <c r="AL802" s="78">
        <v>7500</v>
      </c>
      <c r="AM802" s="8">
        <v>7800</v>
      </c>
      <c r="AN802" s="78">
        <v>184</v>
      </c>
      <c r="AO802" s="78">
        <v>8200</v>
      </c>
      <c r="AP802" s="78">
        <v>7400</v>
      </c>
      <c r="AQ802" s="78">
        <v>7800</v>
      </c>
      <c r="AR802" s="78">
        <v>276</v>
      </c>
      <c r="AS802" s="78">
        <v>0</v>
      </c>
      <c r="AT802" s="78">
        <v>0</v>
      </c>
      <c r="AU802" s="78">
        <v>0</v>
      </c>
      <c r="AV802" s="78">
        <v>0</v>
      </c>
      <c r="AW802" s="77">
        <v>12.46</v>
      </c>
      <c r="AX802" s="144">
        <f t="shared" si="78"/>
        <v>0</v>
      </c>
      <c r="AY802" s="144">
        <f t="shared" si="79"/>
        <v>0.04</v>
      </c>
      <c r="AZ802" s="144">
        <f t="shared" si="80"/>
        <v>0.02</v>
      </c>
      <c r="BA802" s="54">
        <f t="shared" si="81"/>
        <v>15.032860048456309</v>
      </c>
      <c r="BB802" s="54">
        <f t="shared" si="82"/>
        <v>11.842139951543684</v>
      </c>
    </row>
    <row r="803" spans="1:54" x14ac:dyDescent="0.25">
      <c r="A803" s="3">
        <v>41359</v>
      </c>
      <c r="B803" s="77">
        <v>7856.36</v>
      </c>
      <c r="C803" s="77">
        <v>687.67804000000001</v>
      </c>
      <c r="D803" s="77">
        <v>-8.1204000000000001</v>
      </c>
      <c r="E803" s="77">
        <f t="shared" si="84"/>
        <v>-384.44050000000004</v>
      </c>
      <c r="F803" s="77">
        <v>-2.2578</v>
      </c>
      <c r="G803" s="77">
        <v>2.9773000000000001</v>
      </c>
      <c r="H803">
        <v>0</v>
      </c>
      <c r="I803" s="78">
        <v>7836</v>
      </c>
      <c r="J803">
        <v>201304</v>
      </c>
      <c r="K803" s="78">
        <v>7836</v>
      </c>
      <c r="L803" s="77">
        <f t="shared" si="83"/>
        <v>-20.359999999999673</v>
      </c>
      <c r="M803" s="78">
        <v>3459</v>
      </c>
      <c r="N803" s="78">
        <v>54.570619999999998</v>
      </c>
      <c r="O803" s="78">
        <v>4272</v>
      </c>
      <c r="P803" s="78">
        <v>16.859269999999999</v>
      </c>
      <c r="Q803" s="144">
        <v>4527</v>
      </c>
      <c r="R803" s="78">
        <v>250</v>
      </c>
      <c r="S803" s="78">
        <v>-3509</v>
      </c>
      <c r="T803" s="78">
        <v>-693</v>
      </c>
      <c r="U803" s="78">
        <v>30005</v>
      </c>
      <c r="V803" s="219">
        <v>2.3096150641559739E-2</v>
      </c>
      <c r="W803" s="78">
        <v>-1988</v>
      </c>
      <c r="X803" s="78">
        <v>2410</v>
      </c>
      <c r="Y803" s="78">
        <v>-1185</v>
      </c>
      <c r="Z803" s="78">
        <v>2637</v>
      </c>
      <c r="AA803" s="78">
        <v>130.21</v>
      </c>
      <c r="AB803" s="78">
        <v>111.64</v>
      </c>
      <c r="AC803" s="78">
        <v>66368</v>
      </c>
      <c r="AD803" s="104">
        <v>2.4358599999999999</v>
      </c>
      <c r="AE803" s="78">
        <v>83564</v>
      </c>
      <c r="AF803" s="104">
        <v>2.16235</v>
      </c>
      <c r="AG803" s="78">
        <v>-18532</v>
      </c>
      <c r="AH803" s="104">
        <v>-1.7323599999999999</v>
      </c>
      <c r="AI803" s="78">
        <v>365</v>
      </c>
      <c r="AJ803" s="104">
        <v>-1.1314200000000001</v>
      </c>
      <c r="AK803" s="78">
        <v>8100</v>
      </c>
      <c r="AL803" s="78">
        <v>7500</v>
      </c>
      <c r="AM803" s="8">
        <v>7800</v>
      </c>
      <c r="AN803" s="78">
        <v>180</v>
      </c>
      <c r="AO803" s="78">
        <v>8200</v>
      </c>
      <c r="AP803" s="78">
        <v>7400</v>
      </c>
      <c r="AQ803" s="78">
        <v>7800</v>
      </c>
      <c r="AR803" s="78">
        <v>273</v>
      </c>
      <c r="AS803" s="78">
        <v>0</v>
      </c>
      <c r="AT803" s="78">
        <v>0</v>
      </c>
      <c r="AU803" s="78">
        <v>0</v>
      </c>
      <c r="AV803" s="78">
        <v>0</v>
      </c>
      <c r="AW803" s="77">
        <v>12.36</v>
      </c>
      <c r="AX803" s="144">
        <f t="shared" si="78"/>
        <v>0</v>
      </c>
      <c r="AY803" s="144">
        <f t="shared" si="79"/>
        <v>0.02</v>
      </c>
      <c r="AZ803" s="144">
        <f t="shared" si="80"/>
        <v>0.01</v>
      </c>
      <c r="BA803" s="54">
        <f t="shared" si="81"/>
        <v>14.908673334707951</v>
      </c>
      <c r="BB803" s="54">
        <f t="shared" si="82"/>
        <v>11.750326665292048</v>
      </c>
    </row>
    <row r="804" spans="1:54" x14ac:dyDescent="0.25">
      <c r="A804" s="3">
        <v>41360</v>
      </c>
      <c r="B804" s="77">
        <v>7894.12</v>
      </c>
      <c r="C804" s="77">
        <v>676.702</v>
      </c>
      <c r="D804" s="77">
        <v>14.7249</v>
      </c>
      <c r="E804" s="77">
        <f t="shared" si="84"/>
        <v>-334.22550000000007</v>
      </c>
      <c r="F804" s="77">
        <v>-6.2366999999999999</v>
      </c>
      <c r="G804" s="77">
        <v>0.65709999999999991</v>
      </c>
      <c r="H804">
        <v>0</v>
      </c>
      <c r="I804" s="78">
        <v>7860</v>
      </c>
      <c r="J804">
        <v>201304</v>
      </c>
      <c r="K804" s="78">
        <v>7860</v>
      </c>
      <c r="L804" s="77">
        <f t="shared" si="83"/>
        <v>-34.119999999999891</v>
      </c>
      <c r="M804" s="78">
        <v>5952</v>
      </c>
      <c r="N804" s="78">
        <v>93.943299999999994</v>
      </c>
      <c r="O804" s="78">
        <v>4600</v>
      </c>
      <c r="P804" s="78">
        <v>18.20862</v>
      </c>
      <c r="Q804" s="144">
        <v>7102</v>
      </c>
      <c r="R804" s="78">
        <v>295</v>
      </c>
      <c r="S804" s="78">
        <v>-4072</v>
      </c>
      <c r="T804" s="78">
        <v>19</v>
      </c>
      <c r="U804" s="78">
        <v>29745</v>
      </c>
      <c r="V804" s="219">
        <v>-6.3876281728021515E-4</v>
      </c>
      <c r="W804" s="78">
        <v>-520</v>
      </c>
      <c r="X804" s="78">
        <v>4370</v>
      </c>
      <c r="Y804" s="78">
        <v>350</v>
      </c>
      <c r="Z804" s="78">
        <v>4469</v>
      </c>
      <c r="AA804" s="78">
        <v>101.29</v>
      </c>
      <c r="AB804" s="78">
        <v>116.69</v>
      </c>
      <c r="AC804" s="78">
        <v>68843</v>
      </c>
      <c r="AD804" s="104">
        <v>2.6303200000000002</v>
      </c>
      <c r="AE804" s="78">
        <v>72361</v>
      </c>
      <c r="AF804" s="104">
        <v>1.9422299999999999</v>
      </c>
      <c r="AG804" s="78">
        <v>-9704</v>
      </c>
      <c r="AH804" s="104">
        <v>-1.34998</v>
      </c>
      <c r="AI804" s="78">
        <v>-4570</v>
      </c>
      <c r="AJ804" s="104">
        <v>-0.99628000000000005</v>
      </c>
      <c r="AK804" s="78">
        <v>8100</v>
      </c>
      <c r="AL804" s="78">
        <v>7500</v>
      </c>
      <c r="AM804" s="8">
        <v>7900</v>
      </c>
      <c r="AN804" s="78">
        <v>170</v>
      </c>
      <c r="AO804" s="78">
        <v>8200</v>
      </c>
      <c r="AP804" s="78">
        <v>7500</v>
      </c>
      <c r="AQ804" s="78">
        <v>7800</v>
      </c>
      <c r="AR804" s="78">
        <v>272</v>
      </c>
      <c r="AS804" s="78">
        <v>0</v>
      </c>
      <c r="AT804" s="78">
        <v>0</v>
      </c>
      <c r="AU804" s="78">
        <v>0</v>
      </c>
      <c r="AV804" s="78">
        <v>0</v>
      </c>
      <c r="AW804" s="77">
        <v>12.31</v>
      </c>
      <c r="AX804" s="144">
        <f t="shared" si="78"/>
        <v>0</v>
      </c>
      <c r="AY804" s="144">
        <f t="shared" si="79"/>
        <v>0</v>
      </c>
      <c r="AZ804" s="144">
        <f t="shared" si="80"/>
        <v>0</v>
      </c>
      <c r="BA804" s="54">
        <f t="shared" si="81"/>
        <v>14.677188890970008</v>
      </c>
      <c r="BB804" s="54">
        <f t="shared" si="82"/>
        <v>11.729811109029985</v>
      </c>
    </row>
    <row r="805" spans="1:54" x14ac:dyDescent="0.25">
      <c r="A805" s="3">
        <v>41361</v>
      </c>
      <c r="B805" s="77">
        <v>7866.88</v>
      </c>
      <c r="C805" s="77">
        <v>664.15300000000002</v>
      </c>
      <c r="D805" s="77">
        <v>-6.6052999999999997</v>
      </c>
      <c r="E805" s="77">
        <f t="shared" si="84"/>
        <v>-343.84450000000004</v>
      </c>
      <c r="F805" s="77">
        <v>-1.1140000000000001</v>
      </c>
      <c r="G805" s="77">
        <v>-10.533299999999999</v>
      </c>
      <c r="H805">
        <v>0</v>
      </c>
      <c r="I805" s="78">
        <v>7842</v>
      </c>
      <c r="J805">
        <v>201304</v>
      </c>
      <c r="K805" s="78">
        <v>7842</v>
      </c>
      <c r="L805" s="77">
        <f t="shared" si="83"/>
        <v>-24.880000000000109</v>
      </c>
      <c r="M805" s="78">
        <v>5823</v>
      </c>
      <c r="N805" s="78">
        <v>91.695049999999995</v>
      </c>
      <c r="O805" s="78">
        <v>5003</v>
      </c>
      <c r="P805" s="78">
        <v>19.74663</v>
      </c>
      <c r="Q805" s="144">
        <v>7073.75</v>
      </c>
      <c r="R805" s="78">
        <v>189</v>
      </c>
      <c r="S805" s="78">
        <v>-4784</v>
      </c>
      <c r="T805" s="78">
        <v>-367</v>
      </c>
      <c r="U805" s="78">
        <v>30916</v>
      </c>
      <c r="V805" s="219">
        <v>1.1870875921852762E-2</v>
      </c>
      <c r="W805" s="78">
        <v>2</v>
      </c>
      <c r="X805" s="78">
        <v>4906</v>
      </c>
      <c r="Y805" s="78">
        <v>1385</v>
      </c>
      <c r="Z805" s="78">
        <v>5413</v>
      </c>
      <c r="AA805" s="78">
        <v>117.15</v>
      </c>
      <c r="AB805" s="78">
        <v>107.23</v>
      </c>
      <c r="AC805" s="78">
        <v>69052</v>
      </c>
      <c r="AD805" s="104">
        <v>2.4998800000000001</v>
      </c>
      <c r="AE805" s="78">
        <v>83909</v>
      </c>
      <c r="AF805" s="104">
        <v>2.1066600000000002</v>
      </c>
      <c r="AG805" s="78">
        <v>-8824</v>
      </c>
      <c r="AH805" s="104">
        <v>-1.34215</v>
      </c>
      <c r="AI805" s="78">
        <v>-1218</v>
      </c>
      <c r="AJ805" s="104">
        <v>-1.11012</v>
      </c>
      <c r="AK805" s="78">
        <v>8100</v>
      </c>
      <c r="AL805" s="78">
        <v>7500</v>
      </c>
      <c r="AM805" s="8">
        <v>7800</v>
      </c>
      <c r="AN805" s="78">
        <v>175</v>
      </c>
      <c r="AO805" s="78">
        <v>8200</v>
      </c>
      <c r="AP805" s="78">
        <v>7500</v>
      </c>
      <c r="AQ805" s="78">
        <v>7800</v>
      </c>
      <c r="AR805" s="78">
        <v>264</v>
      </c>
      <c r="AS805" s="78">
        <v>0</v>
      </c>
      <c r="AT805" s="78">
        <v>0</v>
      </c>
      <c r="AU805" s="78">
        <v>0</v>
      </c>
      <c r="AV805" s="78">
        <v>0</v>
      </c>
      <c r="AW805" s="77">
        <v>12.44</v>
      </c>
      <c r="AX805" s="144">
        <f t="shared" si="78"/>
        <v>0.06</v>
      </c>
      <c r="AY805" s="144">
        <f t="shared" si="79"/>
        <v>0.08</v>
      </c>
      <c r="AZ805" s="144">
        <f t="shared" si="80"/>
        <v>0.04</v>
      </c>
      <c r="BA805" s="54">
        <f t="shared" si="81"/>
        <v>14.420628209095488</v>
      </c>
      <c r="BB805" s="54">
        <f t="shared" si="82"/>
        <v>11.760371790904506</v>
      </c>
    </row>
    <row r="806" spans="1:54" x14ac:dyDescent="0.25">
      <c r="A806" s="3">
        <v>41362</v>
      </c>
      <c r="B806" s="77">
        <v>7918.61</v>
      </c>
      <c r="C806" s="77">
        <v>575.83812999999998</v>
      </c>
      <c r="D806" s="77">
        <v>35.0396</v>
      </c>
      <c r="E806" s="77">
        <f t="shared" si="84"/>
        <v>-363.99010000000004</v>
      </c>
      <c r="F806" s="77">
        <v>-3.4087000000000001</v>
      </c>
      <c r="G806" s="77">
        <v>5.6234000000000002</v>
      </c>
      <c r="H806">
        <v>0</v>
      </c>
      <c r="I806" s="78">
        <v>7923</v>
      </c>
      <c r="J806">
        <v>201304</v>
      </c>
      <c r="K806" s="78">
        <v>7923</v>
      </c>
      <c r="L806" s="77">
        <f t="shared" si="83"/>
        <v>4.3900000000003274</v>
      </c>
      <c r="M806" s="78">
        <v>10147</v>
      </c>
      <c r="N806" s="78">
        <v>161.13211000000001</v>
      </c>
      <c r="O806" s="78">
        <v>7066</v>
      </c>
      <c r="P806" s="78">
        <v>28.107060000000001</v>
      </c>
      <c r="Q806" s="144">
        <v>11913.5</v>
      </c>
      <c r="R806" s="78">
        <v>392</v>
      </c>
      <c r="S806" s="78">
        <v>-2038</v>
      </c>
      <c r="T806" s="78">
        <v>3606</v>
      </c>
      <c r="U806" s="78">
        <v>30103</v>
      </c>
      <c r="V806" s="219">
        <v>-0.11978872537620835</v>
      </c>
      <c r="W806" s="78">
        <v>3104</v>
      </c>
      <c r="X806" s="78">
        <v>6558</v>
      </c>
      <c r="Y806" s="78">
        <v>4773</v>
      </c>
      <c r="Z806" s="78">
        <v>8513</v>
      </c>
      <c r="AA806" s="78">
        <v>121.73</v>
      </c>
      <c r="AB806" s="78">
        <v>117.66</v>
      </c>
      <c r="AC806" s="78">
        <v>76627</v>
      </c>
      <c r="AD806" s="104">
        <v>2.9921899999999999</v>
      </c>
      <c r="AE806" s="78">
        <v>85025</v>
      </c>
      <c r="AF806" s="104">
        <v>1.6561600000000001</v>
      </c>
      <c r="AG806" s="78">
        <v>46</v>
      </c>
      <c r="AH806" s="104">
        <v>-0.95911999999999997</v>
      </c>
      <c r="AI806" s="78">
        <v>-9295</v>
      </c>
      <c r="AJ806" s="104">
        <v>-0.83176000000000005</v>
      </c>
      <c r="AK806" s="78">
        <v>8100</v>
      </c>
      <c r="AL806" s="78">
        <v>7700</v>
      </c>
      <c r="AM806" s="8">
        <v>7900</v>
      </c>
      <c r="AN806" s="78">
        <v>148</v>
      </c>
      <c r="AO806" s="78">
        <v>8200</v>
      </c>
      <c r="AP806" s="78">
        <v>7500</v>
      </c>
      <c r="AQ806" s="78">
        <v>7900</v>
      </c>
      <c r="AR806" s="78">
        <v>248</v>
      </c>
      <c r="AS806" s="78">
        <v>0</v>
      </c>
      <c r="AT806" s="78">
        <v>0</v>
      </c>
      <c r="AU806" s="78">
        <v>0</v>
      </c>
      <c r="AV806" s="78">
        <v>0</v>
      </c>
      <c r="AW806" s="77">
        <v>11.51</v>
      </c>
      <c r="AX806" s="144">
        <f t="shared" si="78"/>
        <v>0</v>
      </c>
      <c r="AY806" s="144">
        <f t="shared" si="79"/>
        <v>0</v>
      </c>
      <c r="AZ806" s="144">
        <f t="shared" si="80"/>
        <v>0</v>
      </c>
      <c r="BA806" s="54">
        <f t="shared" si="81"/>
        <v>14.415384669250802</v>
      </c>
      <c r="BB806" s="54">
        <f t="shared" si="82"/>
        <v>11.524615330749189</v>
      </c>
    </row>
    <row r="807" spans="1:54" x14ac:dyDescent="0.25">
      <c r="A807" s="3">
        <v>41365</v>
      </c>
      <c r="B807" s="77">
        <v>7899.24</v>
      </c>
      <c r="C807" s="77">
        <v>541.85760000000005</v>
      </c>
      <c r="D807" s="77">
        <v>29.400300000000001</v>
      </c>
      <c r="E807" s="77">
        <f t="shared" si="84"/>
        <v>-265.23270000000008</v>
      </c>
      <c r="F807" s="77">
        <v>1.7600000000000001E-2</v>
      </c>
      <c r="G807" s="77">
        <v>-2.0646</v>
      </c>
      <c r="H807">
        <v>0</v>
      </c>
      <c r="I807" s="78">
        <v>7920</v>
      </c>
      <c r="J807">
        <v>201304</v>
      </c>
      <c r="K807" s="78">
        <v>7920</v>
      </c>
      <c r="L807" s="77">
        <f t="shared" si="83"/>
        <v>20.760000000000218</v>
      </c>
      <c r="M807" s="78">
        <v>9015</v>
      </c>
      <c r="N807" s="78">
        <v>143.102</v>
      </c>
      <c r="O807" s="78">
        <v>5866</v>
      </c>
      <c r="P807" s="78">
        <v>23.339670000000002</v>
      </c>
      <c r="Q807" s="144">
        <v>10481.5</v>
      </c>
      <c r="R807" s="78">
        <v>390</v>
      </c>
      <c r="S807" s="78">
        <v>-2418</v>
      </c>
      <c r="T807" s="78">
        <v>1873</v>
      </c>
      <c r="U807" s="78">
        <v>30868</v>
      </c>
      <c r="V807" s="219">
        <v>-6.0677724504341064E-2</v>
      </c>
      <c r="W807" s="78">
        <v>2311</v>
      </c>
      <c r="X807" s="78">
        <v>5972</v>
      </c>
      <c r="Y807" s="78">
        <v>4812</v>
      </c>
      <c r="Z807" s="78">
        <v>8657</v>
      </c>
      <c r="AA807" s="78">
        <v>105.02</v>
      </c>
      <c r="AB807" s="78">
        <v>116.27</v>
      </c>
      <c r="AC807" s="78">
        <v>77569</v>
      </c>
      <c r="AD807" s="104">
        <v>2.91195</v>
      </c>
      <c r="AE807" s="78">
        <v>83035</v>
      </c>
      <c r="AF807" s="104">
        <v>1.6396999999999999</v>
      </c>
      <c r="AG807" s="78">
        <v>-6007</v>
      </c>
      <c r="AH807" s="104">
        <v>-1.15093</v>
      </c>
      <c r="AI807" s="78">
        <v>-14157</v>
      </c>
      <c r="AJ807" s="104">
        <v>-0.92739000000000005</v>
      </c>
      <c r="AK807" s="78">
        <v>8100</v>
      </c>
      <c r="AL807" s="78">
        <v>7700</v>
      </c>
      <c r="AM807" s="8">
        <v>7900</v>
      </c>
      <c r="AN807" s="78">
        <v>138</v>
      </c>
      <c r="AO807" s="78">
        <v>8200</v>
      </c>
      <c r="AP807" s="78">
        <v>7500</v>
      </c>
      <c r="AQ807" s="78">
        <v>7900</v>
      </c>
      <c r="AR807" s="78">
        <v>245</v>
      </c>
      <c r="AS807" s="78">
        <v>0</v>
      </c>
      <c r="AT807" s="78">
        <v>0</v>
      </c>
      <c r="AU807" s="78">
        <v>0</v>
      </c>
      <c r="AV807" s="78">
        <v>0</v>
      </c>
      <c r="AW807" s="77">
        <v>11.85</v>
      </c>
      <c r="AX807" s="144">
        <f t="shared" ref="AX807:AX870" si="85">PERCENTRANK(AW778:AW807,AW807,2)</f>
        <v>0.03</v>
      </c>
      <c r="AY807" s="144">
        <f t="shared" ref="AY807:AY870" si="86">PERCENTRANK(AW758:AW807,AW807,2)</f>
        <v>0.02</v>
      </c>
      <c r="AZ807" s="144">
        <f t="shared" ref="AZ807:AZ870" si="87">PERCENTRANK(AW708:AW807,AW807,2)</f>
        <v>0.01</v>
      </c>
      <c r="BA807" s="54">
        <f t="shared" ref="BA807:BA870" si="88">AVERAGE(AW788:AW807)+2*_xlfn.STDEV.S(AW788:AW807)</f>
        <v>14.234986130541969</v>
      </c>
      <c r="BB807" s="54">
        <f t="shared" ref="BB807:BB870" si="89">AVERAGE(AW788:AW807)-2*_xlfn.STDEV.S(AW788:AW807)</f>
        <v>11.461013869458029</v>
      </c>
    </row>
    <row r="808" spans="1:54" x14ac:dyDescent="0.25">
      <c r="A808" s="3">
        <v>41366</v>
      </c>
      <c r="B808" s="77">
        <v>7913.18</v>
      </c>
      <c r="C808" s="77">
        <v>583.36980000000005</v>
      </c>
      <c r="D808" s="77">
        <v>34.5961</v>
      </c>
      <c r="E808" s="77">
        <f t="shared" si="84"/>
        <v>-263.65480000000008</v>
      </c>
      <c r="F808" s="77">
        <v>-2.2699000000000003</v>
      </c>
      <c r="G808" s="77">
        <v>-0.73290000000000011</v>
      </c>
      <c r="H808">
        <v>0</v>
      </c>
      <c r="I808" s="78">
        <v>7905</v>
      </c>
      <c r="J808">
        <v>201304</v>
      </c>
      <c r="K808" s="78">
        <v>7905</v>
      </c>
      <c r="L808" s="77">
        <f t="shared" si="83"/>
        <v>-8.180000000000291</v>
      </c>
      <c r="M808" s="78">
        <v>9479</v>
      </c>
      <c r="N808" s="78">
        <v>150.16235</v>
      </c>
      <c r="O808" s="78">
        <v>5608</v>
      </c>
      <c r="P808" s="78">
        <v>22.279959999999999</v>
      </c>
      <c r="Q808" s="144">
        <v>10881</v>
      </c>
      <c r="R808" s="78">
        <v>269</v>
      </c>
      <c r="S808" s="78">
        <v>-2922</v>
      </c>
      <c r="T808" s="78">
        <v>485</v>
      </c>
      <c r="U808" s="78">
        <v>30941</v>
      </c>
      <c r="V808" s="219">
        <v>-1.5674994344074204E-2</v>
      </c>
      <c r="W808" s="78">
        <v>1962</v>
      </c>
      <c r="X808" s="78">
        <v>6153</v>
      </c>
      <c r="Y808" s="78">
        <v>4297</v>
      </c>
      <c r="Z808" s="78">
        <v>7297</v>
      </c>
      <c r="AA808" s="78">
        <v>104.55</v>
      </c>
      <c r="AB808" s="78">
        <v>114.85</v>
      </c>
      <c r="AC808" s="78">
        <v>76793</v>
      </c>
      <c r="AD808" s="104">
        <v>2.7548300000000001</v>
      </c>
      <c r="AE808" s="78">
        <v>83098</v>
      </c>
      <c r="AF808" s="104">
        <v>1.63056</v>
      </c>
      <c r="AG808" s="78">
        <v>-8211</v>
      </c>
      <c r="AH808" s="104">
        <v>-1.20034</v>
      </c>
      <c r="AI808" s="78">
        <v>-18959</v>
      </c>
      <c r="AJ808" s="104">
        <v>-1.0167200000000001</v>
      </c>
      <c r="AK808" s="78">
        <v>8100</v>
      </c>
      <c r="AL808" s="78">
        <v>7700</v>
      </c>
      <c r="AM808" s="8">
        <v>7900</v>
      </c>
      <c r="AN808" s="78">
        <v>128</v>
      </c>
      <c r="AO808" s="78">
        <v>8200</v>
      </c>
      <c r="AP808" s="78">
        <v>7500</v>
      </c>
      <c r="AQ808" s="78">
        <v>7900</v>
      </c>
      <c r="AR808" s="78">
        <v>236</v>
      </c>
      <c r="AS808" s="78">
        <v>0</v>
      </c>
      <c r="AT808" s="78">
        <v>0</v>
      </c>
      <c r="AU808" s="78">
        <v>0</v>
      </c>
      <c r="AV808" s="78">
        <v>0</v>
      </c>
      <c r="AW808" s="77">
        <v>11.61</v>
      </c>
      <c r="AX808" s="144">
        <f t="shared" si="85"/>
        <v>0.03</v>
      </c>
      <c r="AY808" s="144">
        <f t="shared" si="86"/>
        <v>0.02</v>
      </c>
      <c r="AZ808" s="144">
        <f t="shared" si="87"/>
        <v>0.01</v>
      </c>
      <c r="BA808" s="54">
        <f t="shared" si="88"/>
        <v>14.243856199827443</v>
      </c>
      <c r="BB808" s="54">
        <f t="shared" si="89"/>
        <v>11.28814380017255</v>
      </c>
    </row>
    <row r="809" spans="1:54" x14ac:dyDescent="0.25">
      <c r="A809" s="3">
        <v>41367</v>
      </c>
      <c r="B809" s="77">
        <v>7942.35</v>
      </c>
      <c r="C809" s="77">
        <v>695.50541999999996</v>
      </c>
      <c r="D809" s="77">
        <v>37.096499999999999</v>
      </c>
      <c r="E809" s="77">
        <f t="shared" si="84"/>
        <v>-248.40480000000008</v>
      </c>
      <c r="F809" s="77">
        <v>-1.9959</v>
      </c>
      <c r="G809" s="77">
        <v>4.4233000000000002</v>
      </c>
      <c r="H809">
        <v>0</v>
      </c>
      <c r="I809" s="78">
        <v>7934</v>
      </c>
      <c r="J809">
        <v>201304</v>
      </c>
      <c r="K809" s="78">
        <v>7934</v>
      </c>
      <c r="L809" s="77">
        <f t="shared" si="83"/>
        <v>-8.3500000000003638</v>
      </c>
      <c r="M809" s="78">
        <v>8301</v>
      </c>
      <c r="N809" s="78">
        <v>132.07856000000001</v>
      </c>
      <c r="O809" s="78">
        <v>6359</v>
      </c>
      <c r="P809" s="78">
        <v>25.349789999999999</v>
      </c>
      <c r="Q809" s="144">
        <v>9890.75</v>
      </c>
      <c r="R809" s="78">
        <v>251</v>
      </c>
      <c r="S809" s="78">
        <v>586</v>
      </c>
      <c r="T809" s="78">
        <v>672</v>
      </c>
      <c r="U809" s="78">
        <v>31363</v>
      </c>
      <c r="V809" s="219">
        <v>-2.1426521697541688E-2</v>
      </c>
      <c r="W809" s="78">
        <v>2193</v>
      </c>
      <c r="X809" s="78">
        <v>3014</v>
      </c>
      <c r="Y809" s="78">
        <v>5975</v>
      </c>
      <c r="Z809" s="78">
        <v>7037</v>
      </c>
      <c r="AA809" s="78">
        <v>94.8</v>
      </c>
      <c r="AB809" s="78">
        <v>113.48</v>
      </c>
      <c r="AC809" s="78">
        <v>71189</v>
      </c>
      <c r="AD809" s="104">
        <v>2.9323000000000001</v>
      </c>
      <c r="AE809" s="78">
        <v>79745</v>
      </c>
      <c r="AF809" s="104">
        <v>1.5699000000000001</v>
      </c>
      <c r="AG809" s="78">
        <v>-21193</v>
      </c>
      <c r="AH809" s="104">
        <v>-1.42624</v>
      </c>
      <c r="AI809" s="78">
        <v>-13317</v>
      </c>
      <c r="AJ809" s="104">
        <v>-0.77929999999999999</v>
      </c>
      <c r="AK809" s="78">
        <v>8100</v>
      </c>
      <c r="AL809" s="78">
        <v>7800</v>
      </c>
      <c r="AM809" s="8">
        <v>7900</v>
      </c>
      <c r="AN809" s="78">
        <v>122.5</v>
      </c>
      <c r="AO809" s="78">
        <v>8200</v>
      </c>
      <c r="AP809" s="78">
        <v>7500</v>
      </c>
      <c r="AQ809" s="78">
        <v>7900</v>
      </c>
      <c r="AR809" s="78">
        <v>234</v>
      </c>
      <c r="AS809" s="78">
        <v>0</v>
      </c>
      <c r="AT809" s="78">
        <v>0</v>
      </c>
      <c r="AU809" s="78">
        <v>0</v>
      </c>
      <c r="AV809" s="78">
        <v>0</v>
      </c>
      <c r="AW809" s="77">
        <v>11.38</v>
      </c>
      <c r="AX809" s="144">
        <f t="shared" si="85"/>
        <v>0</v>
      </c>
      <c r="AY809" s="144">
        <f t="shared" si="86"/>
        <v>0</v>
      </c>
      <c r="AZ809" s="144">
        <f t="shared" si="87"/>
        <v>0</v>
      </c>
      <c r="BA809" s="54">
        <f t="shared" si="88"/>
        <v>14.290887781955226</v>
      </c>
      <c r="BB809" s="54">
        <f t="shared" si="89"/>
        <v>11.090112218044768</v>
      </c>
    </row>
    <row r="810" spans="1:54" x14ac:dyDescent="0.25">
      <c r="A810" s="3">
        <v>41372</v>
      </c>
      <c r="B810" s="77">
        <v>7752.79</v>
      </c>
      <c r="C810" s="77">
        <v>911.50453000000005</v>
      </c>
      <c r="D810" s="77">
        <v>-54.546700000000001</v>
      </c>
      <c r="E810" s="77">
        <f t="shared" si="84"/>
        <v>-313.3599000000001</v>
      </c>
      <c r="F810" s="77">
        <v>-9.1759000000000004</v>
      </c>
      <c r="G810" s="77">
        <v>-5.2534000000000001</v>
      </c>
      <c r="H810">
        <v>0</v>
      </c>
      <c r="I810" s="78">
        <v>7739</v>
      </c>
      <c r="J810">
        <v>201304</v>
      </c>
      <c r="K810" s="78">
        <v>7739</v>
      </c>
      <c r="L810" s="77">
        <f t="shared" si="83"/>
        <v>-13.789999999999964</v>
      </c>
      <c r="M810" s="78">
        <v>-9150</v>
      </c>
      <c r="N810" s="78">
        <v>-141.32085000000001</v>
      </c>
      <c r="O810" s="78">
        <v>3250</v>
      </c>
      <c r="P810" s="78">
        <v>12.70806</v>
      </c>
      <c r="Q810" s="144">
        <v>-8337.5</v>
      </c>
      <c r="R810" s="78">
        <v>-215</v>
      </c>
      <c r="S810" s="78">
        <v>494</v>
      </c>
      <c r="T810" s="78">
        <v>-8129</v>
      </c>
      <c r="U810" s="78">
        <v>36537</v>
      </c>
      <c r="V810" s="219">
        <v>0.22248679420861045</v>
      </c>
      <c r="W810" s="78">
        <v>-4046</v>
      </c>
      <c r="X810" s="78">
        <v>-1191</v>
      </c>
      <c r="Y810" s="78">
        <v>-5237</v>
      </c>
      <c r="Z810" s="78">
        <v>-5096</v>
      </c>
      <c r="AA810" s="78">
        <v>113.33</v>
      </c>
      <c r="AB810" s="78">
        <v>92.39</v>
      </c>
      <c r="AC810" s="78">
        <v>66471</v>
      </c>
      <c r="AD810" s="104">
        <v>2.1043599999999998</v>
      </c>
      <c r="AE810" s="78">
        <v>97807</v>
      </c>
      <c r="AF810" s="104">
        <v>2.9437899999999999</v>
      </c>
      <c r="AG810" s="78">
        <v>-79911</v>
      </c>
      <c r="AH810" s="104">
        <v>-1.8208899999999999</v>
      </c>
      <c r="AI810" s="78">
        <v>10875</v>
      </c>
      <c r="AJ810" s="104">
        <v>-0.83211000000000002</v>
      </c>
      <c r="AK810" s="78">
        <v>8000</v>
      </c>
      <c r="AL810" s="78">
        <v>7600</v>
      </c>
      <c r="AM810" s="8">
        <v>7700</v>
      </c>
      <c r="AN810" s="78">
        <v>132</v>
      </c>
      <c r="AO810" s="78">
        <v>8000</v>
      </c>
      <c r="AP810" s="78">
        <v>7500</v>
      </c>
      <c r="AQ810" s="78">
        <v>7700</v>
      </c>
      <c r="AR810" s="78">
        <v>251</v>
      </c>
      <c r="AS810" s="78">
        <v>0</v>
      </c>
      <c r="AT810" s="78">
        <v>0</v>
      </c>
      <c r="AU810" s="78">
        <v>0</v>
      </c>
      <c r="AV810" s="78">
        <v>0</v>
      </c>
      <c r="AW810" s="77">
        <v>13.65</v>
      </c>
      <c r="AX810" s="144">
        <f t="shared" si="85"/>
        <v>0.65</v>
      </c>
      <c r="AY810" s="144">
        <f t="shared" si="86"/>
        <v>0.61</v>
      </c>
      <c r="AZ810" s="144">
        <f t="shared" si="87"/>
        <v>0.33</v>
      </c>
      <c r="BA810" s="54">
        <f t="shared" si="88"/>
        <v>14.37708515398203</v>
      </c>
      <c r="BB810" s="54">
        <f t="shared" si="89"/>
        <v>11.07091484601797</v>
      </c>
    </row>
    <row r="811" spans="1:54" x14ac:dyDescent="0.25">
      <c r="A811" s="3">
        <v>41373</v>
      </c>
      <c r="B811" s="77">
        <v>7728.54</v>
      </c>
      <c r="C811" s="77">
        <v>707.02317000000005</v>
      </c>
      <c r="D811" s="77">
        <v>-62.9495</v>
      </c>
      <c r="E811" s="77">
        <f t="shared" si="84"/>
        <v>-417.34080000000006</v>
      </c>
      <c r="F811" s="77">
        <v>-5.81</v>
      </c>
      <c r="G811" s="77">
        <v>-3.4674999999999998</v>
      </c>
      <c r="H811">
        <v>0</v>
      </c>
      <c r="I811" s="78">
        <v>7709</v>
      </c>
      <c r="J811">
        <v>201304</v>
      </c>
      <c r="K811" s="78">
        <v>7709</v>
      </c>
      <c r="L811" s="77">
        <f t="shared" si="83"/>
        <v>-19.539999999999964</v>
      </c>
      <c r="M811" s="78">
        <v>-8854</v>
      </c>
      <c r="N811" s="78">
        <v>-136.23741999999999</v>
      </c>
      <c r="O811" s="78">
        <v>3429</v>
      </c>
      <c r="P811" s="78">
        <v>13.35252</v>
      </c>
      <c r="Q811" s="144">
        <v>-7996.75</v>
      </c>
      <c r="R811" s="78">
        <v>-171</v>
      </c>
      <c r="S811" s="78">
        <v>254</v>
      </c>
      <c r="T811" s="78">
        <v>-7681</v>
      </c>
      <c r="U811" s="78">
        <v>37085</v>
      </c>
      <c r="V811" s="219">
        <v>0.20711878117837401</v>
      </c>
      <c r="W811" s="78">
        <v>-4305</v>
      </c>
      <c r="X811" s="78">
        <v>-1023</v>
      </c>
      <c r="Y811" s="78">
        <v>-5856</v>
      </c>
      <c r="Z811" s="78">
        <v>-5364</v>
      </c>
      <c r="AA811" s="78">
        <v>100.77</v>
      </c>
      <c r="AB811" s="78">
        <v>89.41</v>
      </c>
      <c r="AC811" s="78">
        <v>65511</v>
      </c>
      <c r="AD811" s="104">
        <v>1.97177</v>
      </c>
      <c r="AE811" s="78">
        <v>93142</v>
      </c>
      <c r="AF811" s="104">
        <v>2.9913400000000001</v>
      </c>
      <c r="AG811" s="78">
        <v>-91758</v>
      </c>
      <c r="AH811" s="104">
        <v>-1.72888</v>
      </c>
      <c r="AI811" s="78">
        <v>5488</v>
      </c>
      <c r="AJ811" s="104">
        <v>-0.90744999999999998</v>
      </c>
      <c r="AK811" s="78">
        <v>8000</v>
      </c>
      <c r="AL811" s="78">
        <v>7600</v>
      </c>
      <c r="AM811" s="8">
        <v>7700</v>
      </c>
      <c r="AN811" s="78">
        <v>123</v>
      </c>
      <c r="AO811" s="78">
        <v>8000</v>
      </c>
      <c r="AP811" s="78">
        <v>7500</v>
      </c>
      <c r="AQ811" s="78">
        <v>7700</v>
      </c>
      <c r="AR811" s="78">
        <v>239</v>
      </c>
      <c r="AS811" s="78">
        <v>0</v>
      </c>
      <c r="AT811" s="78">
        <v>0</v>
      </c>
      <c r="AU811" s="78">
        <v>0</v>
      </c>
      <c r="AV811" s="78">
        <v>0</v>
      </c>
      <c r="AW811" s="77">
        <v>13.26</v>
      </c>
      <c r="AX811" s="144">
        <f t="shared" si="85"/>
        <v>0.65</v>
      </c>
      <c r="AY811" s="144">
        <f t="shared" si="86"/>
        <v>0.55000000000000004</v>
      </c>
      <c r="AZ811" s="144">
        <f t="shared" si="87"/>
        <v>0.28000000000000003</v>
      </c>
      <c r="BA811" s="54">
        <f t="shared" si="88"/>
        <v>14.426514624638205</v>
      </c>
      <c r="BB811" s="54">
        <f t="shared" si="89"/>
        <v>11.089485375361789</v>
      </c>
    </row>
    <row r="812" spans="1:54" x14ac:dyDescent="0.25">
      <c r="A812" s="3">
        <v>41374</v>
      </c>
      <c r="B812" s="77">
        <v>7752.8</v>
      </c>
      <c r="C812" s="77">
        <v>669.54525000000001</v>
      </c>
      <c r="D812" s="77">
        <v>-46.494099999999996</v>
      </c>
      <c r="E812" s="77">
        <f t="shared" si="84"/>
        <v>-468.79040000000009</v>
      </c>
      <c r="F812" s="77">
        <v>-0.30570000000000003</v>
      </c>
      <c r="G812" s="77">
        <v>3.5279000000000003</v>
      </c>
      <c r="H812">
        <v>0</v>
      </c>
      <c r="I812" s="78">
        <v>7728</v>
      </c>
      <c r="J812">
        <v>201304</v>
      </c>
      <c r="K812" s="78">
        <v>7728</v>
      </c>
      <c r="L812" s="77">
        <f t="shared" si="83"/>
        <v>-24.800000000000182</v>
      </c>
      <c r="M812" s="78">
        <v>-7983</v>
      </c>
      <c r="N812" s="78">
        <v>-123.10289</v>
      </c>
      <c r="O812" s="78">
        <v>3913</v>
      </c>
      <c r="P812" s="78">
        <v>15.24766</v>
      </c>
      <c r="Q812" s="144">
        <v>-7004.75</v>
      </c>
      <c r="R812" s="78">
        <v>-118</v>
      </c>
      <c r="S812" s="78">
        <v>1221</v>
      </c>
      <c r="T812" s="78">
        <v>-6797</v>
      </c>
      <c r="U812" s="78">
        <v>36002</v>
      </c>
      <c r="V812" s="219">
        <v>0.18879506694072551</v>
      </c>
      <c r="W812" s="78">
        <v>-4008</v>
      </c>
      <c r="X812" s="78">
        <v>-729</v>
      </c>
      <c r="Y812" s="78">
        <v>-4845</v>
      </c>
      <c r="Z812" s="78">
        <v>-4345</v>
      </c>
      <c r="AA812" s="78">
        <v>105.88</v>
      </c>
      <c r="AB812" s="78">
        <v>88.75</v>
      </c>
      <c r="AC812" s="78">
        <v>63947</v>
      </c>
      <c r="AD812" s="104">
        <v>1.9675</v>
      </c>
      <c r="AE812" s="78">
        <v>86495</v>
      </c>
      <c r="AF812" s="104">
        <v>2.5847799999999999</v>
      </c>
      <c r="AG812" s="78">
        <v>-69187</v>
      </c>
      <c r="AH812" s="104">
        <v>-1.7459800000000001</v>
      </c>
      <c r="AI812" s="78">
        <v>5353</v>
      </c>
      <c r="AJ812" s="104">
        <v>-0.85338000000000003</v>
      </c>
      <c r="AK812" s="78">
        <v>8000</v>
      </c>
      <c r="AL812" s="78">
        <v>7600</v>
      </c>
      <c r="AM812" s="8">
        <v>7750</v>
      </c>
      <c r="AN812" s="78">
        <v>113</v>
      </c>
      <c r="AO812" s="78">
        <v>8000</v>
      </c>
      <c r="AP812" s="78">
        <v>7400</v>
      </c>
      <c r="AQ812" s="78">
        <v>7700</v>
      </c>
      <c r="AR812" s="78">
        <v>231</v>
      </c>
      <c r="AS812" s="78">
        <v>0</v>
      </c>
      <c r="AT812" s="78">
        <v>0</v>
      </c>
      <c r="AU812" s="78">
        <v>0</v>
      </c>
      <c r="AV812" s="78">
        <v>0</v>
      </c>
      <c r="AW812" s="77">
        <v>13.24</v>
      </c>
      <c r="AX812" s="144">
        <f t="shared" si="85"/>
        <v>0.62</v>
      </c>
      <c r="AY812" s="144">
        <f t="shared" si="86"/>
        <v>0.51</v>
      </c>
      <c r="AZ812" s="144">
        <f t="shared" si="87"/>
        <v>0.26</v>
      </c>
      <c r="BA812" s="54">
        <f t="shared" si="88"/>
        <v>14.467372077243247</v>
      </c>
      <c r="BB812" s="54">
        <f t="shared" si="89"/>
        <v>11.103627922756747</v>
      </c>
    </row>
    <row r="813" spans="1:54" x14ac:dyDescent="0.25">
      <c r="A813" s="3">
        <v>41375</v>
      </c>
      <c r="B813" s="77">
        <v>7857.98</v>
      </c>
      <c r="C813" s="77">
        <v>752.10945000000004</v>
      </c>
      <c r="D813" s="77">
        <v>13.448</v>
      </c>
      <c r="E813" s="77">
        <f t="shared" si="84"/>
        <v>-451.48590000000013</v>
      </c>
      <c r="F813" s="77">
        <v>-1.6412</v>
      </c>
      <c r="G813" s="77">
        <v>8.5901999999999994</v>
      </c>
      <c r="H813">
        <v>0</v>
      </c>
      <c r="I813" s="78">
        <v>7818</v>
      </c>
      <c r="J813">
        <v>201304</v>
      </c>
      <c r="K813" s="78">
        <v>7818</v>
      </c>
      <c r="L813" s="77">
        <f t="shared" si="83"/>
        <v>-39.979999999999563</v>
      </c>
      <c r="M813" s="78">
        <v>132</v>
      </c>
      <c r="N813" s="78">
        <v>2.3177500000000002</v>
      </c>
      <c r="O813" s="78">
        <v>6110</v>
      </c>
      <c r="P813" s="78">
        <v>23.988040000000002</v>
      </c>
      <c r="Q813" s="144">
        <v>1659.5</v>
      </c>
      <c r="R813" s="78">
        <v>24</v>
      </c>
      <c r="S813" s="78">
        <v>2685</v>
      </c>
      <c r="T813" s="78">
        <v>-1197</v>
      </c>
      <c r="U813" s="78">
        <v>32247</v>
      </c>
      <c r="V813" s="219">
        <v>3.7119732068099355E-2</v>
      </c>
      <c r="W813" s="78">
        <v>-1033</v>
      </c>
      <c r="X813" s="78">
        <v>1879</v>
      </c>
      <c r="Y813" s="78">
        <v>-65</v>
      </c>
      <c r="Z813" s="78">
        <v>-1005</v>
      </c>
      <c r="AA813" s="78">
        <v>110.36</v>
      </c>
      <c r="AB813" s="78">
        <v>104.35</v>
      </c>
      <c r="AC813" s="78">
        <v>72735</v>
      </c>
      <c r="AD813" s="104">
        <v>2.4565100000000002</v>
      </c>
      <c r="AE813" s="78">
        <v>83419</v>
      </c>
      <c r="AF813" s="104">
        <v>2.0426000000000002</v>
      </c>
      <c r="AG813" s="78">
        <v>-49157</v>
      </c>
      <c r="AH813" s="104">
        <v>-1.7052400000000001</v>
      </c>
      <c r="AI813" s="78">
        <v>-10256</v>
      </c>
      <c r="AJ813" s="104">
        <v>-0.96126</v>
      </c>
      <c r="AK813" s="78">
        <v>8000</v>
      </c>
      <c r="AL813" s="78">
        <v>7600</v>
      </c>
      <c r="AM813" s="8">
        <v>7800</v>
      </c>
      <c r="AN813" s="78">
        <v>85.5</v>
      </c>
      <c r="AO813" s="78">
        <v>8000</v>
      </c>
      <c r="AP813" s="78">
        <v>7400</v>
      </c>
      <c r="AQ813" s="78">
        <v>7800</v>
      </c>
      <c r="AR813" s="78">
        <v>205</v>
      </c>
      <c r="AS813" s="78">
        <v>0</v>
      </c>
      <c r="AT813" s="78">
        <v>0</v>
      </c>
      <c r="AU813" s="78">
        <v>0</v>
      </c>
      <c r="AV813" s="78">
        <v>0</v>
      </c>
      <c r="AW813" s="77">
        <v>11.93</v>
      </c>
      <c r="AX813" s="144">
        <f t="shared" si="85"/>
        <v>0.13</v>
      </c>
      <c r="AY813" s="144">
        <f t="shared" si="86"/>
        <v>0.08</v>
      </c>
      <c r="AZ813" s="144">
        <f t="shared" si="87"/>
        <v>0.04</v>
      </c>
      <c r="BA813" s="54">
        <f t="shared" si="88"/>
        <v>14.464979784258368</v>
      </c>
      <c r="BB813" s="54">
        <f t="shared" si="89"/>
        <v>11.01602021574163</v>
      </c>
    </row>
    <row r="814" spans="1:54" x14ac:dyDescent="0.25">
      <c r="A814" s="3">
        <v>41376</v>
      </c>
      <c r="B814" s="77">
        <v>7821.63</v>
      </c>
      <c r="C814" s="77">
        <v>702.81569999999999</v>
      </c>
      <c r="D814" s="77">
        <v>-14.246600000000001</v>
      </c>
      <c r="E814" s="77">
        <f t="shared" si="84"/>
        <v>-461.35010000000005</v>
      </c>
      <c r="F814" s="77">
        <v>-2.9769000000000001</v>
      </c>
      <c r="G814" s="77">
        <v>-13.3917</v>
      </c>
      <c r="H814">
        <v>0</v>
      </c>
      <c r="I814" s="78">
        <v>7784</v>
      </c>
      <c r="J814">
        <v>201304</v>
      </c>
      <c r="K814" s="78">
        <v>7784</v>
      </c>
      <c r="L814" s="77">
        <f t="shared" si="83"/>
        <v>-37.630000000000109</v>
      </c>
      <c r="M814" s="78">
        <v>336</v>
      </c>
      <c r="N814" s="78">
        <v>5.4644399999999997</v>
      </c>
      <c r="O814" s="78">
        <v>5799</v>
      </c>
      <c r="P814" s="78">
        <v>22.68281</v>
      </c>
      <c r="Q814" s="144">
        <v>1785.75</v>
      </c>
      <c r="R814" s="78">
        <v>76</v>
      </c>
      <c r="S814" s="78">
        <v>664</v>
      </c>
      <c r="T814" s="78">
        <v>-2738</v>
      </c>
      <c r="U814" s="78">
        <v>33009</v>
      </c>
      <c r="V814" s="219">
        <v>8.2947075040140567E-2</v>
      </c>
      <c r="W814" s="78">
        <v>35</v>
      </c>
      <c r="X814" s="78">
        <v>2547</v>
      </c>
      <c r="Y814" s="78">
        <v>1116</v>
      </c>
      <c r="Z814" s="78">
        <v>1407</v>
      </c>
      <c r="AA814" s="78">
        <v>115.79</v>
      </c>
      <c r="AB814" s="78">
        <v>103.42</v>
      </c>
      <c r="AC814" s="78">
        <v>77191</v>
      </c>
      <c r="AD814" s="104">
        <v>2.3342700000000001</v>
      </c>
      <c r="AE814" s="78">
        <v>88198</v>
      </c>
      <c r="AF814" s="104">
        <v>2.2256999999999998</v>
      </c>
      <c r="AG814" s="78">
        <v>-50732</v>
      </c>
      <c r="AH814" s="104">
        <v>-1.6582600000000001</v>
      </c>
      <c r="AI814" s="78">
        <v>-10108</v>
      </c>
      <c r="AJ814" s="104">
        <v>-1.1848700000000001</v>
      </c>
      <c r="AK814" s="78">
        <v>8000</v>
      </c>
      <c r="AL814" s="78">
        <v>7700</v>
      </c>
      <c r="AM814" s="8">
        <v>7800</v>
      </c>
      <c r="AN814" s="78">
        <v>75</v>
      </c>
      <c r="AO814" s="78">
        <v>8000</v>
      </c>
      <c r="AP814" s="78">
        <v>7400</v>
      </c>
      <c r="AQ814" s="78">
        <v>7800</v>
      </c>
      <c r="AR814" s="78">
        <v>207</v>
      </c>
      <c r="AS814" s="78">
        <v>0</v>
      </c>
      <c r="AT814" s="78">
        <v>0</v>
      </c>
      <c r="AU814" s="78">
        <v>0</v>
      </c>
      <c r="AV814" s="78">
        <v>0</v>
      </c>
      <c r="AW814" s="77">
        <v>12.35</v>
      </c>
      <c r="AX814" s="144">
        <f t="shared" si="85"/>
        <v>0.2</v>
      </c>
      <c r="AY814" s="144">
        <f t="shared" si="86"/>
        <v>0.14000000000000001</v>
      </c>
      <c r="AZ814" s="144">
        <f t="shared" si="87"/>
        <v>7.0000000000000007E-2</v>
      </c>
      <c r="BA814" s="54">
        <f t="shared" si="88"/>
        <v>14.448432424443492</v>
      </c>
      <c r="BB814" s="54">
        <f t="shared" si="89"/>
        <v>10.983567575556506</v>
      </c>
    </row>
    <row r="815" spans="1:54" x14ac:dyDescent="0.25">
      <c r="A815" s="3">
        <v>41379</v>
      </c>
      <c r="B815" s="77">
        <v>7763.53</v>
      </c>
      <c r="C815" s="77">
        <v>658.76450999999997</v>
      </c>
      <c r="D815" s="77">
        <v>-42.097900000000003</v>
      </c>
      <c r="E815" s="77">
        <f t="shared" si="84"/>
        <v>-457.47250000000003</v>
      </c>
      <c r="F815" s="77">
        <v>-7.0766</v>
      </c>
      <c r="G815" s="77">
        <v>-9.3579999999999988</v>
      </c>
      <c r="H815">
        <v>0</v>
      </c>
      <c r="I815" s="78">
        <v>7763</v>
      </c>
      <c r="J815">
        <v>201304</v>
      </c>
      <c r="K815" s="78">
        <v>7763</v>
      </c>
      <c r="L815" s="77">
        <f t="shared" si="83"/>
        <v>-0.52999999999974534</v>
      </c>
      <c r="M815" s="78">
        <v>3773</v>
      </c>
      <c r="N815" s="78">
        <v>58.77825</v>
      </c>
      <c r="O815" s="78">
        <v>6181</v>
      </c>
      <c r="P815" s="78">
        <v>24.09863</v>
      </c>
      <c r="Q815" s="144">
        <v>5318.25</v>
      </c>
      <c r="R815" s="78">
        <v>32</v>
      </c>
      <c r="S815" s="78">
        <v>-204</v>
      </c>
      <c r="T815" s="78">
        <v>-3177</v>
      </c>
      <c r="U815" s="78">
        <v>35415</v>
      </c>
      <c r="V815" s="219">
        <v>8.9707750952986026E-2</v>
      </c>
      <c r="W815" s="78">
        <v>-1878</v>
      </c>
      <c r="X815" s="78">
        <v>1357</v>
      </c>
      <c r="Y815" s="78">
        <v>-556</v>
      </c>
      <c r="Z815" s="78">
        <v>379</v>
      </c>
      <c r="AA815" s="78">
        <v>110.56</v>
      </c>
      <c r="AB815" s="78">
        <v>99.93</v>
      </c>
      <c r="AC815" s="78">
        <v>92194</v>
      </c>
      <c r="AD815" s="104">
        <v>2.2895799999999999</v>
      </c>
      <c r="AE815" s="78">
        <v>96647</v>
      </c>
      <c r="AF815" s="104">
        <v>2.4337800000000001</v>
      </c>
      <c r="AG815" s="78">
        <v>-53560</v>
      </c>
      <c r="AH815" s="104">
        <v>-1.4053899999999999</v>
      </c>
      <c r="AI815" s="78">
        <v>-23981</v>
      </c>
      <c r="AJ815" s="104">
        <v>-1.4726900000000001</v>
      </c>
      <c r="AK815" s="78">
        <v>8000</v>
      </c>
      <c r="AL815" s="78">
        <v>7700</v>
      </c>
      <c r="AM815" s="8">
        <v>7750</v>
      </c>
      <c r="AN815" s="78">
        <v>57.5</v>
      </c>
      <c r="AO815" s="78">
        <v>8000</v>
      </c>
      <c r="AP815" s="78">
        <v>7400</v>
      </c>
      <c r="AQ815" s="78">
        <v>7700</v>
      </c>
      <c r="AR815" s="78">
        <v>213</v>
      </c>
      <c r="AS815" s="78">
        <v>0</v>
      </c>
      <c r="AT815" s="78">
        <v>0</v>
      </c>
      <c r="AU815" s="78">
        <v>0</v>
      </c>
      <c r="AV815" s="78">
        <v>0</v>
      </c>
      <c r="AW815" s="77">
        <v>12.95</v>
      </c>
      <c r="AX815" s="144">
        <f t="shared" si="85"/>
        <v>0.57999999999999996</v>
      </c>
      <c r="AY815" s="144">
        <f t="shared" si="86"/>
        <v>0.48</v>
      </c>
      <c r="AZ815" s="144">
        <f t="shared" si="87"/>
        <v>0.25</v>
      </c>
      <c r="BA815" s="54">
        <f t="shared" si="88"/>
        <v>14.435222176172013</v>
      </c>
      <c r="BB815" s="54">
        <f t="shared" si="89"/>
        <v>10.981777823827988</v>
      </c>
    </row>
    <row r="816" spans="1:54" x14ac:dyDescent="0.25">
      <c r="A816" s="3">
        <v>41380</v>
      </c>
      <c r="B816" s="77">
        <v>7801.05</v>
      </c>
      <c r="C816" s="77">
        <v>657.65506000000005</v>
      </c>
      <c r="D816" s="77">
        <v>-15.9017</v>
      </c>
      <c r="E816" s="77">
        <f t="shared" si="84"/>
        <v>-428.32730000000009</v>
      </c>
      <c r="F816" s="77">
        <v>-4.4695999999999998</v>
      </c>
      <c r="G816" s="77">
        <v>6.8910999999999998</v>
      </c>
      <c r="H816">
        <v>0</v>
      </c>
      <c r="I816" s="78">
        <v>7780</v>
      </c>
      <c r="J816">
        <v>201304</v>
      </c>
      <c r="K816" s="78">
        <v>7780</v>
      </c>
      <c r="L816" s="77">
        <f t="shared" si="83"/>
        <v>-21.050000000000182</v>
      </c>
      <c r="M816" s="78">
        <v>1402</v>
      </c>
      <c r="N816" s="78">
        <v>21.92202</v>
      </c>
      <c r="O816" s="78">
        <v>6200</v>
      </c>
      <c r="P816" s="78">
        <v>24.206959999999999</v>
      </c>
      <c r="Q816" s="144">
        <v>2952</v>
      </c>
      <c r="R816" s="78">
        <v>195</v>
      </c>
      <c r="S816" s="78">
        <v>1902</v>
      </c>
      <c r="T816" s="78">
        <v>-2780</v>
      </c>
      <c r="U816" s="78">
        <v>36392</v>
      </c>
      <c r="V816" s="219">
        <v>7.6390415475928772E-2</v>
      </c>
      <c r="W816" s="78">
        <v>-4035</v>
      </c>
      <c r="X816" s="78">
        <v>-2590</v>
      </c>
      <c r="Y816" s="78">
        <v>-2672</v>
      </c>
      <c r="Z816" s="78">
        <v>-3535</v>
      </c>
      <c r="AA816" s="78">
        <v>117.66</v>
      </c>
      <c r="AB816" s="78">
        <v>100.5</v>
      </c>
      <c r="AC816" s="78">
        <v>102015</v>
      </c>
      <c r="AD816" s="104">
        <v>2.5429599999999999</v>
      </c>
      <c r="AE816" s="78">
        <v>103034</v>
      </c>
      <c r="AF816" s="104">
        <v>2.4276399999999998</v>
      </c>
      <c r="AG816" s="78">
        <v>-64183</v>
      </c>
      <c r="AH816" s="104">
        <v>-1.27773</v>
      </c>
      <c r="AI816" s="78">
        <v>-18617</v>
      </c>
      <c r="AJ816" s="104">
        <v>-1.1226700000000001</v>
      </c>
      <c r="AK816" s="78">
        <v>8000</v>
      </c>
      <c r="AL816" s="78">
        <v>7700</v>
      </c>
      <c r="AM816" s="8">
        <v>7800</v>
      </c>
      <c r="AN816" s="78">
        <v>43.5</v>
      </c>
      <c r="AO816" s="78">
        <v>8000</v>
      </c>
      <c r="AP816" s="78">
        <v>7400</v>
      </c>
      <c r="AQ816" s="78">
        <v>7700</v>
      </c>
      <c r="AR816" s="78">
        <v>213</v>
      </c>
      <c r="AS816" s="78">
        <v>0</v>
      </c>
      <c r="AT816" s="78">
        <v>0</v>
      </c>
      <c r="AU816" s="78">
        <v>0</v>
      </c>
      <c r="AV816" s="78">
        <v>0</v>
      </c>
      <c r="AW816" s="77">
        <v>12.71</v>
      </c>
      <c r="AX816" s="144">
        <f t="shared" si="85"/>
        <v>0.44</v>
      </c>
      <c r="AY816" s="144">
        <f t="shared" si="86"/>
        <v>0.36</v>
      </c>
      <c r="AZ816" s="144">
        <f t="shared" si="87"/>
        <v>0.18</v>
      </c>
      <c r="BA816" s="54">
        <f t="shared" si="88"/>
        <v>14.398539465548392</v>
      </c>
      <c r="BB816" s="54">
        <f t="shared" si="89"/>
        <v>10.97246053445161</v>
      </c>
    </row>
    <row r="817" spans="1:54" x14ac:dyDescent="0.25">
      <c r="A817" s="3">
        <v>41381</v>
      </c>
      <c r="B817" s="77">
        <v>7809.07</v>
      </c>
      <c r="C817" s="77">
        <v>738.16435000000001</v>
      </c>
      <c r="D817" s="77">
        <v>-30.372399999999999</v>
      </c>
      <c r="E817" s="77">
        <f t="shared" si="84"/>
        <v>-377.56150000000002</v>
      </c>
      <c r="F817" s="77">
        <v>0.25670000000000004</v>
      </c>
      <c r="G817" s="77">
        <v>7.9344000000000001</v>
      </c>
      <c r="H817" t="s">
        <v>1645</v>
      </c>
      <c r="I817" s="78">
        <v>7809</v>
      </c>
      <c r="J817">
        <v>201305</v>
      </c>
      <c r="K817" s="78">
        <v>7755</v>
      </c>
      <c r="L817" s="77">
        <f t="shared" si="83"/>
        <v>-54.069999999999709</v>
      </c>
      <c r="M817" s="78">
        <v>2820</v>
      </c>
      <c r="N817" s="78">
        <v>44.08352</v>
      </c>
      <c r="O817" s="78">
        <v>1493</v>
      </c>
      <c r="P817" s="78">
        <v>5.9210599999999998</v>
      </c>
      <c r="Q817" s="144">
        <v>3193.25</v>
      </c>
      <c r="R817" s="78">
        <v>614</v>
      </c>
      <c r="S817" s="78">
        <v>238</v>
      </c>
      <c r="T817" s="78">
        <v>1579</v>
      </c>
      <c r="U817" s="78">
        <v>22673</v>
      </c>
      <c r="V817" s="219">
        <v>-6.9642305826313242E-2</v>
      </c>
      <c r="W817" s="78">
        <v>-584</v>
      </c>
      <c r="X817" s="78">
        <v>-584</v>
      </c>
      <c r="Y817" s="78">
        <v>246</v>
      </c>
      <c r="Z817" s="78">
        <v>-2362</v>
      </c>
      <c r="AA817" s="78">
        <v>95.75</v>
      </c>
      <c r="AB817" s="78">
        <v>105.3</v>
      </c>
      <c r="AC817" s="78">
        <v>78656</v>
      </c>
      <c r="AD817" s="104">
        <v>2.3024499999999999</v>
      </c>
      <c r="AE817" s="78">
        <v>56971</v>
      </c>
      <c r="AF817" s="104">
        <v>2.3913099999999998</v>
      </c>
      <c r="AG817" s="78">
        <v>-429</v>
      </c>
      <c r="AH817" s="104">
        <v>-0.88143000000000005</v>
      </c>
      <c r="AI817" s="78">
        <v>-965</v>
      </c>
      <c r="AJ817" s="104">
        <v>-1.18401</v>
      </c>
      <c r="AK817" s="78">
        <v>8000</v>
      </c>
      <c r="AL817" s="78">
        <v>7400</v>
      </c>
      <c r="AM817" s="8">
        <v>7800</v>
      </c>
      <c r="AN817" s="78">
        <v>198</v>
      </c>
      <c r="AO817" s="78">
        <v>8600</v>
      </c>
      <c r="AP817" s="78">
        <v>7900</v>
      </c>
      <c r="AQ817" s="78">
        <v>7700</v>
      </c>
      <c r="AR817" s="78">
        <v>317</v>
      </c>
      <c r="AS817" s="78">
        <v>0</v>
      </c>
      <c r="AT817" s="78">
        <v>0</v>
      </c>
      <c r="AU817" s="78">
        <v>0</v>
      </c>
      <c r="AV817" s="78">
        <v>0</v>
      </c>
      <c r="AW817" s="77">
        <v>13.45</v>
      </c>
      <c r="AX817" s="144">
        <f t="shared" si="85"/>
        <v>0.86</v>
      </c>
      <c r="AY817" s="144">
        <f t="shared" si="86"/>
        <v>0.65</v>
      </c>
      <c r="AZ817" s="144">
        <f t="shared" si="87"/>
        <v>0.39</v>
      </c>
      <c r="BA817" s="54">
        <f t="shared" si="88"/>
        <v>14.154484924700428</v>
      </c>
      <c r="BB817" s="54">
        <f t="shared" si="89"/>
        <v>11.107515075299569</v>
      </c>
    </row>
    <row r="818" spans="1:54" x14ac:dyDescent="0.25">
      <c r="A818" s="3">
        <v>41382</v>
      </c>
      <c r="B818" s="77">
        <v>7791.35</v>
      </c>
      <c r="C818" s="77">
        <v>748.49351000000001</v>
      </c>
      <c r="D818" s="77">
        <v>-8.2158999999999995</v>
      </c>
      <c r="E818" s="77">
        <f t="shared" si="84"/>
        <v>-317.90739999999988</v>
      </c>
      <c r="F818" s="77">
        <v>-5.3751999999999995</v>
      </c>
      <c r="G818" s="77">
        <v>4.4497999999999998</v>
      </c>
      <c r="H818">
        <v>0</v>
      </c>
      <c r="I818" s="78">
        <v>7751</v>
      </c>
      <c r="J818">
        <v>201305</v>
      </c>
      <c r="K818" s="78">
        <v>7751</v>
      </c>
      <c r="L818" s="77">
        <f t="shared" si="83"/>
        <v>-40.350000000000364</v>
      </c>
      <c r="M818" s="78">
        <v>7566</v>
      </c>
      <c r="N818" s="78">
        <v>117.60594</v>
      </c>
      <c r="O818" s="78">
        <v>2542</v>
      </c>
      <c r="P818" s="78">
        <v>9.9852900000000009</v>
      </c>
      <c r="Q818" s="144">
        <v>8201.5</v>
      </c>
      <c r="R818" s="78">
        <v>634</v>
      </c>
      <c r="S818" s="78">
        <v>-2340</v>
      </c>
      <c r="T818" s="78">
        <v>3099</v>
      </c>
      <c r="U818" s="78">
        <v>26550</v>
      </c>
      <c r="V818" s="219">
        <v>-0.11672316384180791</v>
      </c>
      <c r="W818" s="78">
        <v>1378</v>
      </c>
      <c r="X818" s="78">
        <v>1378</v>
      </c>
      <c r="Y818" s="78">
        <v>1646</v>
      </c>
      <c r="Z818" s="78">
        <v>3023</v>
      </c>
      <c r="AA818" s="78">
        <v>114.68</v>
      </c>
      <c r="AB818" s="78">
        <v>112.63</v>
      </c>
      <c r="AC818" s="78">
        <v>83676</v>
      </c>
      <c r="AD818" s="104">
        <v>2.2406899999999998</v>
      </c>
      <c r="AE818" s="78">
        <v>73585</v>
      </c>
      <c r="AF818" s="104">
        <v>2.9929999999999999</v>
      </c>
      <c r="AG818" s="78">
        <v>6629</v>
      </c>
      <c r="AH818" s="104">
        <v>-0.75251000000000001</v>
      </c>
      <c r="AI818" s="78">
        <v>-6186</v>
      </c>
      <c r="AJ818" s="104">
        <v>-1.7957000000000001</v>
      </c>
      <c r="AK818" s="78">
        <v>8000</v>
      </c>
      <c r="AL818" s="78">
        <v>7400</v>
      </c>
      <c r="AM818" s="8">
        <v>7800</v>
      </c>
      <c r="AN818" s="78">
        <v>197</v>
      </c>
      <c r="AO818" s="78">
        <v>8000</v>
      </c>
      <c r="AP818" s="78">
        <v>7800</v>
      </c>
      <c r="AQ818" s="78">
        <v>7700</v>
      </c>
      <c r="AR818" s="78">
        <v>317</v>
      </c>
      <c r="AS818" s="78">
        <v>0</v>
      </c>
      <c r="AT818" s="78">
        <v>0</v>
      </c>
      <c r="AU818" s="78">
        <v>0</v>
      </c>
      <c r="AV818" s="78">
        <v>0</v>
      </c>
      <c r="AW818" s="77">
        <v>13.05</v>
      </c>
      <c r="AX818" s="144">
        <f t="shared" si="85"/>
        <v>0.68</v>
      </c>
      <c r="AY818" s="144">
        <f t="shared" si="86"/>
        <v>0.51</v>
      </c>
      <c r="AZ818" s="144">
        <f t="shared" si="87"/>
        <v>0.28000000000000003</v>
      </c>
      <c r="BA818" s="54">
        <f t="shared" si="88"/>
        <v>14.009154179917394</v>
      </c>
      <c r="BB818" s="54">
        <f t="shared" si="89"/>
        <v>11.168845820082607</v>
      </c>
    </row>
    <row r="819" spans="1:54" x14ac:dyDescent="0.25">
      <c r="A819" s="3">
        <v>41383</v>
      </c>
      <c r="B819" s="77">
        <v>7930.8</v>
      </c>
      <c r="C819" s="77">
        <v>877.44475</v>
      </c>
      <c r="D819" s="77">
        <v>72.531599999999997</v>
      </c>
      <c r="E819" s="77">
        <f t="shared" si="84"/>
        <v>-108.64360000000002</v>
      </c>
      <c r="F819" s="77">
        <v>2.5337999999999998</v>
      </c>
      <c r="G819" s="77">
        <v>18.561300000000003</v>
      </c>
      <c r="H819">
        <v>0</v>
      </c>
      <c r="I819" s="78">
        <v>7944</v>
      </c>
      <c r="J819">
        <v>201305</v>
      </c>
      <c r="K819" s="78">
        <v>7944</v>
      </c>
      <c r="L819" s="77">
        <f t="shared" si="83"/>
        <v>13.199999999999818</v>
      </c>
      <c r="M819" s="78">
        <v>17959</v>
      </c>
      <c r="N819" s="78">
        <v>285.49869000000001</v>
      </c>
      <c r="O819" s="78">
        <v>5767</v>
      </c>
      <c r="P819" s="78">
        <v>22.998799999999999</v>
      </c>
      <c r="Q819" s="144">
        <v>19400.75</v>
      </c>
      <c r="R819" s="78">
        <v>854</v>
      </c>
      <c r="S819" s="78">
        <v>-3976</v>
      </c>
      <c r="T819" s="78">
        <v>10271</v>
      </c>
      <c r="U819" s="78">
        <v>32750</v>
      </c>
      <c r="V819" s="219">
        <v>-0.31361832061068701</v>
      </c>
      <c r="W819" s="78">
        <v>5802</v>
      </c>
      <c r="X819" s="78">
        <v>8345</v>
      </c>
      <c r="Y819" s="78">
        <v>6238</v>
      </c>
      <c r="Z819" s="78">
        <v>10682</v>
      </c>
      <c r="AA819" s="78">
        <v>98.56</v>
      </c>
      <c r="AB819" s="78">
        <v>125.3</v>
      </c>
      <c r="AC819" s="78">
        <v>95102</v>
      </c>
      <c r="AD819" s="104">
        <v>3.7214999999999998</v>
      </c>
      <c r="AE819" s="78">
        <v>76399</v>
      </c>
      <c r="AF819" s="104">
        <v>1.99318</v>
      </c>
      <c r="AG819" s="78">
        <v>16638</v>
      </c>
      <c r="AH819" s="104">
        <v>0.59243999999999997</v>
      </c>
      <c r="AI819" s="78">
        <v>-31558</v>
      </c>
      <c r="AJ819" s="104">
        <v>-1.3619699999999999</v>
      </c>
      <c r="AK819" s="78">
        <v>8100</v>
      </c>
      <c r="AL819" s="78">
        <v>7600</v>
      </c>
      <c r="AM819" s="8">
        <v>7900</v>
      </c>
      <c r="AN819" s="78">
        <v>194</v>
      </c>
      <c r="AO819" s="78">
        <v>8600</v>
      </c>
      <c r="AP819" s="78">
        <v>7800</v>
      </c>
      <c r="AQ819" s="78">
        <v>7900</v>
      </c>
      <c r="AR819" s="78">
        <v>312</v>
      </c>
      <c r="AS819" s="78">
        <v>0</v>
      </c>
      <c r="AT819" s="78">
        <v>0</v>
      </c>
      <c r="AU819" s="78">
        <v>0</v>
      </c>
      <c r="AV819" s="78">
        <v>0</v>
      </c>
      <c r="AW819" s="77">
        <v>12.6</v>
      </c>
      <c r="AX819" s="144">
        <f t="shared" si="85"/>
        <v>0.37</v>
      </c>
      <c r="AY819" s="144">
        <f t="shared" si="86"/>
        <v>0.26</v>
      </c>
      <c r="AZ819" s="144">
        <f t="shared" si="87"/>
        <v>0.15</v>
      </c>
      <c r="BA819" s="54">
        <f t="shared" si="88"/>
        <v>13.809031480184682</v>
      </c>
      <c r="BB819" s="54">
        <f t="shared" si="89"/>
        <v>11.240968519815318</v>
      </c>
    </row>
    <row r="820" spans="1:54" x14ac:dyDescent="0.25">
      <c r="A820" s="3">
        <v>41386</v>
      </c>
      <c r="B820" s="77">
        <v>7970.38</v>
      </c>
      <c r="C820" s="77">
        <v>770.31128000000001</v>
      </c>
      <c r="D820" s="77">
        <v>38.902200000000001</v>
      </c>
      <c r="E820" s="77">
        <f t="shared" si="84"/>
        <v>-24.269300000000008</v>
      </c>
      <c r="F820" s="77">
        <v>-3.5342000000000002</v>
      </c>
      <c r="G820" s="77">
        <v>6.2046999999999999</v>
      </c>
      <c r="H820">
        <v>0</v>
      </c>
      <c r="I820" s="78">
        <v>7953</v>
      </c>
      <c r="J820">
        <v>201305</v>
      </c>
      <c r="K820" s="78">
        <v>7953</v>
      </c>
      <c r="L820" s="77">
        <f t="shared" si="83"/>
        <v>-17.380000000000109</v>
      </c>
      <c r="M820" s="78">
        <v>15559</v>
      </c>
      <c r="N820" s="78">
        <v>247.79694000000001</v>
      </c>
      <c r="O820" s="78">
        <v>4219</v>
      </c>
      <c r="P820" s="78">
        <v>16.887979999999999</v>
      </c>
      <c r="Q820" s="144">
        <v>16613.75</v>
      </c>
      <c r="R820" s="78">
        <v>865</v>
      </c>
      <c r="S820" s="78">
        <v>-5116</v>
      </c>
      <c r="T820" s="78">
        <v>7543</v>
      </c>
      <c r="U820" s="78">
        <v>32740</v>
      </c>
      <c r="V820" s="219">
        <v>-0.2303909590714722</v>
      </c>
      <c r="W820" s="78">
        <v>3216</v>
      </c>
      <c r="X820" s="78">
        <v>7277</v>
      </c>
      <c r="Y820" s="78">
        <v>3414</v>
      </c>
      <c r="Z820" s="78">
        <v>7915</v>
      </c>
      <c r="AA820" s="78">
        <v>94.26</v>
      </c>
      <c r="AB820" s="78">
        <v>125.14</v>
      </c>
      <c r="AC820" s="78">
        <v>95669</v>
      </c>
      <c r="AD820" s="104">
        <v>3.68438</v>
      </c>
      <c r="AE820" s="78">
        <v>77215</v>
      </c>
      <c r="AF820" s="104">
        <v>1.88117</v>
      </c>
      <c r="AG820" s="78">
        <v>9128</v>
      </c>
      <c r="AH820" s="104">
        <v>0.20028000000000001</v>
      </c>
      <c r="AI820" s="78">
        <v>-29706</v>
      </c>
      <c r="AJ820" s="104">
        <v>-1.0707199999999999</v>
      </c>
      <c r="AK820" s="78">
        <v>8100</v>
      </c>
      <c r="AL820" s="78">
        <v>7600</v>
      </c>
      <c r="AM820" s="8">
        <v>8000</v>
      </c>
      <c r="AN820" s="78">
        <v>175</v>
      </c>
      <c r="AO820" s="78">
        <v>8200</v>
      </c>
      <c r="AP820" s="78">
        <v>7800</v>
      </c>
      <c r="AQ820" s="78">
        <v>7900</v>
      </c>
      <c r="AR820" s="78">
        <v>302</v>
      </c>
      <c r="AS820" s="78">
        <v>0</v>
      </c>
      <c r="AT820" s="78">
        <v>0</v>
      </c>
      <c r="AU820" s="78">
        <v>0</v>
      </c>
      <c r="AV820" s="78">
        <v>0</v>
      </c>
      <c r="AW820" s="77">
        <v>12.39</v>
      </c>
      <c r="AX820" s="144">
        <f t="shared" si="85"/>
        <v>0.27</v>
      </c>
      <c r="AY820" s="144">
        <f t="shared" si="86"/>
        <v>0.16</v>
      </c>
      <c r="AZ820" s="144">
        <f t="shared" si="87"/>
        <v>0.09</v>
      </c>
      <c r="BA820" s="54">
        <f t="shared" si="88"/>
        <v>13.790460258847038</v>
      </c>
      <c r="BB820" s="54">
        <f t="shared" si="89"/>
        <v>11.226539741152965</v>
      </c>
    </row>
    <row r="821" spans="1:54" x14ac:dyDescent="0.25">
      <c r="A821" s="3">
        <v>41387</v>
      </c>
      <c r="B821" s="77">
        <v>7942.77</v>
      </c>
      <c r="C821" s="77">
        <v>756.45594000000006</v>
      </c>
      <c r="D821" s="77">
        <v>-26.428800000000003</v>
      </c>
      <c r="E821" s="77">
        <f t="shared" si="84"/>
        <v>-25.179400000000015</v>
      </c>
      <c r="F821" s="77">
        <v>-13.11</v>
      </c>
      <c r="G821" s="77">
        <v>1.5253000000000001</v>
      </c>
      <c r="H821">
        <v>0</v>
      </c>
      <c r="I821" s="78">
        <v>7928</v>
      </c>
      <c r="J821">
        <v>201305</v>
      </c>
      <c r="K821" s="78">
        <v>7928</v>
      </c>
      <c r="L821" s="77">
        <f t="shared" si="83"/>
        <v>-14.770000000000437</v>
      </c>
      <c r="M821" s="78">
        <v>14054</v>
      </c>
      <c r="N821" s="78">
        <v>223.04186000000001</v>
      </c>
      <c r="O821" s="78">
        <v>3583</v>
      </c>
      <c r="P821" s="78">
        <v>14.32151</v>
      </c>
      <c r="Q821" s="144">
        <v>14949.75</v>
      </c>
      <c r="R821" s="78">
        <v>879</v>
      </c>
      <c r="S821" s="78">
        <v>-4751</v>
      </c>
      <c r="T821" s="78">
        <v>5357</v>
      </c>
      <c r="U821" s="78">
        <v>32349</v>
      </c>
      <c r="V821" s="219">
        <v>-0.16560017311199729</v>
      </c>
      <c r="W821" s="78">
        <v>4547</v>
      </c>
      <c r="X821" s="78">
        <v>7659</v>
      </c>
      <c r="Y821" s="78">
        <v>4612</v>
      </c>
      <c r="Z821" s="78">
        <v>9652</v>
      </c>
      <c r="AA821" s="78">
        <v>104.51</v>
      </c>
      <c r="AB821" s="78">
        <v>124.87</v>
      </c>
      <c r="AC821" s="78">
        <v>102753</v>
      </c>
      <c r="AD821" s="104">
        <v>3.4570500000000002</v>
      </c>
      <c r="AE821" s="78">
        <v>79594</v>
      </c>
      <c r="AF821" s="104">
        <v>2.1221199999999998</v>
      </c>
      <c r="AG821" s="78">
        <v>10825</v>
      </c>
      <c r="AH821" s="104">
        <v>0.23788999999999999</v>
      </c>
      <c r="AI821" s="78">
        <v>-29293</v>
      </c>
      <c r="AJ821" s="104">
        <v>-1.3298399999999999</v>
      </c>
      <c r="AK821" s="78">
        <v>8100</v>
      </c>
      <c r="AL821" s="78">
        <v>7600</v>
      </c>
      <c r="AM821" s="8">
        <v>7900</v>
      </c>
      <c r="AN821" s="78">
        <v>164</v>
      </c>
      <c r="AO821" s="78">
        <v>8200</v>
      </c>
      <c r="AP821" s="78">
        <v>7800</v>
      </c>
      <c r="AQ821" s="78">
        <v>7900</v>
      </c>
      <c r="AR821" s="78">
        <v>293</v>
      </c>
      <c r="AS821" s="78">
        <v>0</v>
      </c>
      <c r="AT821" s="78">
        <v>0</v>
      </c>
      <c r="AU821" s="78">
        <v>0</v>
      </c>
      <c r="AV821" s="78">
        <v>0</v>
      </c>
      <c r="AW821" s="77">
        <v>12.05</v>
      </c>
      <c r="AX821" s="144">
        <f t="shared" si="85"/>
        <v>0.17</v>
      </c>
      <c r="AY821" s="144">
        <f t="shared" si="86"/>
        <v>0.1</v>
      </c>
      <c r="AZ821" s="144">
        <f t="shared" si="87"/>
        <v>0.05</v>
      </c>
      <c r="BA821" s="54">
        <f t="shared" si="88"/>
        <v>13.77293124297014</v>
      </c>
      <c r="BB821" s="54">
        <f t="shared" si="89"/>
        <v>11.182068757029862</v>
      </c>
    </row>
    <row r="822" spans="1:54" x14ac:dyDescent="0.25">
      <c r="A822" s="3">
        <v>41388</v>
      </c>
      <c r="B822" s="77">
        <v>8023.71</v>
      </c>
      <c r="C822" s="77">
        <v>837.39772000000005</v>
      </c>
      <c r="D822" s="77">
        <v>51.521000000000001</v>
      </c>
      <c r="E822" s="77">
        <f t="shared" si="84"/>
        <v>11.280899999999988</v>
      </c>
      <c r="F822" s="77">
        <v>-8.5891000000000002</v>
      </c>
      <c r="G822" s="77">
        <v>12.538599999999999</v>
      </c>
      <c r="H822">
        <v>0</v>
      </c>
      <c r="I822" s="78">
        <v>7991</v>
      </c>
      <c r="J822">
        <v>201305</v>
      </c>
      <c r="K822" s="78">
        <v>7991</v>
      </c>
      <c r="L822" s="77">
        <f t="shared" si="83"/>
        <v>-32.710000000000036</v>
      </c>
      <c r="M822" s="78">
        <v>12051</v>
      </c>
      <c r="N822" s="78">
        <v>192.88944000000001</v>
      </c>
      <c r="O822" s="78">
        <v>3290</v>
      </c>
      <c r="P822" s="78">
        <v>13.25938</v>
      </c>
      <c r="Q822" s="144">
        <v>12873.5</v>
      </c>
      <c r="R822" s="78">
        <v>836</v>
      </c>
      <c r="S822" s="78">
        <v>-1559</v>
      </c>
      <c r="T822" s="78">
        <v>6415</v>
      </c>
      <c r="U822" s="78">
        <v>32977</v>
      </c>
      <c r="V822" s="219">
        <v>-0.19452952057494619</v>
      </c>
      <c r="W822" s="78">
        <v>4532</v>
      </c>
      <c r="X822" s="78">
        <v>6489</v>
      </c>
      <c r="Y822" s="78">
        <v>4932</v>
      </c>
      <c r="Z822" s="78">
        <v>5434</v>
      </c>
      <c r="AA822" s="78">
        <v>77.83</v>
      </c>
      <c r="AB822" s="78">
        <v>136.18</v>
      </c>
      <c r="AC822" s="78">
        <v>96895</v>
      </c>
      <c r="AD822" s="104">
        <v>4.1856200000000001</v>
      </c>
      <c r="AE822" s="78">
        <v>73989</v>
      </c>
      <c r="AF822" s="104">
        <v>1.7945899999999999</v>
      </c>
      <c r="AG822" s="78">
        <v>16339</v>
      </c>
      <c r="AH822" s="104">
        <v>0.13830000000000001</v>
      </c>
      <c r="AI822" s="78">
        <v>-23081</v>
      </c>
      <c r="AJ822" s="104">
        <v>-0.98409000000000002</v>
      </c>
      <c r="AK822" s="78">
        <v>8100</v>
      </c>
      <c r="AL822" s="78">
        <v>7700</v>
      </c>
      <c r="AM822" s="8">
        <v>8000</v>
      </c>
      <c r="AN822" s="78">
        <v>163</v>
      </c>
      <c r="AO822" s="78">
        <v>8200</v>
      </c>
      <c r="AP822" s="78">
        <v>7800</v>
      </c>
      <c r="AQ822" s="78">
        <v>8000</v>
      </c>
      <c r="AR822" s="78">
        <v>295</v>
      </c>
      <c r="AS822" s="78">
        <v>0</v>
      </c>
      <c r="AT822" s="78">
        <v>0</v>
      </c>
      <c r="AU822" s="78">
        <v>0</v>
      </c>
      <c r="AV822" s="78">
        <v>0</v>
      </c>
      <c r="AW822" s="77">
        <v>12.28</v>
      </c>
      <c r="AX822" s="144">
        <f t="shared" si="85"/>
        <v>0.2</v>
      </c>
      <c r="AY822" s="144">
        <f t="shared" si="86"/>
        <v>0.12</v>
      </c>
      <c r="AZ822" s="144">
        <f t="shared" si="87"/>
        <v>0.06</v>
      </c>
      <c r="BA822" s="54">
        <f t="shared" si="88"/>
        <v>13.766940765323019</v>
      </c>
      <c r="BB822" s="54">
        <f t="shared" si="89"/>
        <v>11.170059234676978</v>
      </c>
    </row>
    <row r="823" spans="1:54" x14ac:dyDescent="0.25">
      <c r="A823" s="3">
        <v>41389</v>
      </c>
      <c r="B823" s="77">
        <v>8021.75</v>
      </c>
      <c r="C823" s="77">
        <v>757.39496999999994</v>
      </c>
      <c r="D823" s="77">
        <v>55.192900000000002</v>
      </c>
      <c r="E823" s="77">
        <f t="shared" si="84"/>
        <v>74.594199999999972</v>
      </c>
      <c r="F823" s="77">
        <v>-2.6833999999999998</v>
      </c>
      <c r="G823" s="77">
        <v>-6.5263999999999998</v>
      </c>
      <c r="H823">
        <v>0</v>
      </c>
      <c r="I823" s="78">
        <v>8004</v>
      </c>
      <c r="J823">
        <v>201305</v>
      </c>
      <c r="K823" s="78">
        <v>8004</v>
      </c>
      <c r="L823" s="77">
        <f t="shared" si="83"/>
        <v>-17.75</v>
      </c>
      <c r="M823" s="78">
        <v>14419</v>
      </c>
      <c r="N823" s="78">
        <v>231.10899000000001</v>
      </c>
      <c r="O823" s="78">
        <v>3908</v>
      </c>
      <c r="P823" s="78">
        <v>15.752280000000001</v>
      </c>
      <c r="Q823" s="144">
        <v>15396</v>
      </c>
      <c r="R823" s="78">
        <v>838</v>
      </c>
      <c r="S823" s="78">
        <v>-933</v>
      </c>
      <c r="T823" s="78">
        <v>8412</v>
      </c>
      <c r="U823" s="78">
        <v>34034</v>
      </c>
      <c r="V823" s="219">
        <v>-0.24716460010577657</v>
      </c>
      <c r="W823" s="78">
        <v>5105</v>
      </c>
      <c r="X823" s="78">
        <v>7030</v>
      </c>
      <c r="Y823" s="78">
        <v>6251</v>
      </c>
      <c r="Z823" s="78">
        <v>7689</v>
      </c>
      <c r="AA823" s="78">
        <v>111.66</v>
      </c>
      <c r="AB823" s="78">
        <v>119.67</v>
      </c>
      <c r="AC823" s="78">
        <v>99756</v>
      </c>
      <c r="AD823" s="104">
        <v>4.4477599999999997</v>
      </c>
      <c r="AE823" s="78">
        <v>71623</v>
      </c>
      <c r="AF823" s="104">
        <v>1.6679999999999999</v>
      </c>
      <c r="AG823" s="78">
        <v>10686</v>
      </c>
      <c r="AH823" s="104">
        <v>-4.419E-2</v>
      </c>
      <c r="AI823" s="78">
        <v>-19456</v>
      </c>
      <c r="AJ823" s="104">
        <v>-0.94311</v>
      </c>
      <c r="AK823" s="78">
        <v>8200</v>
      </c>
      <c r="AL823" s="78">
        <v>7600</v>
      </c>
      <c r="AM823" s="8">
        <v>8000</v>
      </c>
      <c r="AN823" s="78">
        <v>162</v>
      </c>
      <c r="AO823" s="78">
        <v>8200</v>
      </c>
      <c r="AP823" s="78">
        <v>7800</v>
      </c>
      <c r="AQ823" s="78">
        <v>8000</v>
      </c>
      <c r="AR823" s="78">
        <v>295</v>
      </c>
      <c r="AS823" s="78">
        <v>0</v>
      </c>
      <c r="AT823" s="78">
        <v>0</v>
      </c>
      <c r="AU823" s="78">
        <v>0</v>
      </c>
      <c r="AV823" s="78">
        <v>0</v>
      </c>
      <c r="AW823" s="77">
        <v>12.26</v>
      </c>
      <c r="AX823" s="144">
        <f t="shared" si="85"/>
        <v>0.2</v>
      </c>
      <c r="AY823" s="144">
        <f t="shared" si="86"/>
        <v>0.12</v>
      </c>
      <c r="AZ823" s="144">
        <f t="shared" si="87"/>
        <v>0.06</v>
      </c>
      <c r="BA823" s="54">
        <f t="shared" si="88"/>
        <v>13.764467656056546</v>
      </c>
      <c r="BB823" s="54">
        <f t="shared" si="89"/>
        <v>11.162532343943454</v>
      </c>
    </row>
    <row r="824" spans="1:54" x14ac:dyDescent="0.25">
      <c r="A824" s="3">
        <v>41390</v>
      </c>
      <c r="B824" s="77">
        <v>8022.06</v>
      </c>
      <c r="C824" s="77">
        <v>923.07718999999997</v>
      </c>
      <c r="D824" s="77">
        <v>53.499799999999993</v>
      </c>
      <c r="E824" s="77">
        <f t="shared" si="84"/>
        <v>113.36909999999997</v>
      </c>
      <c r="F824" s="77">
        <v>-7.0471000000000004</v>
      </c>
      <c r="G824" s="77">
        <v>-6.9753999999999996</v>
      </c>
      <c r="H824">
        <v>0</v>
      </c>
      <c r="I824" s="78">
        <v>7998</v>
      </c>
      <c r="J824">
        <v>201305</v>
      </c>
      <c r="K824" s="78">
        <v>7998</v>
      </c>
      <c r="L824" s="77">
        <f t="shared" si="83"/>
        <v>-24.0600000000004</v>
      </c>
      <c r="M824" s="78">
        <v>16643</v>
      </c>
      <c r="N824" s="78">
        <v>266.46713</v>
      </c>
      <c r="O824" s="78">
        <v>4353</v>
      </c>
      <c r="P824" s="78">
        <v>17.522369999999999</v>
      </c>
      <c r="Q824" s="144">
        <v>17731.25</v>
      </c>
      <c r="R824" s="78">
        <v>875</v>
      </c>
      <c r="S824" s="78">
        <v>-2407</v>
      </c>
      <c r="T824" s="78">
        <v>8259</v>
      </c>
      <c r="U824" s="78">
        <v>34619</v>
      </c>
      <c r="V824" s="219">
        <v>-0.23856841618764263</v>
      </c>
      <c r="W824" s="78">
        <v>6095</v>
      </c>
      <c r="X824" s="78">
        <v>7904</v>
      </c>
      <c r="Y824" s="78">
        <v>7336</v>
      </c>
      <c r="Z824" s="78">
        <v>10117</v>
      </c>
      <c r="AA824" s="78">
        <v>84.94</v>
      </c>
      <c r="AB824" s="78">
        <v>124.57</v>
      </c>
      <c r="AC824" s="78">
        <v>100034</v>
      </c>
      <c r="AD824" s="104">
        <v>4.0944500000000001</v>
      </c>
      <c r="AE824" s="78">
        <v>72896</v>
      </c>
      <c r="AF824" s="104">
        <v>1.7409300000000001</v>
      </c>
      <c r="AG824" s="78">
        <v>12796</v>
      </c>
      <c r="AH824" s="104">
        <v>-2.2859999999999998E-2</v>
      </c>
      <c r="AI824" s="78">
        <v>-26605</v>
      </c>
      <c r="AJ824" s="104">
        <v>-1.06141</v>
      </c>
      <c r="AK824" s="78">
        <v>8200</v>
      </c>
      <c r="AL824" s="78">
        <v>7700</v>
      </c>
      <c r="AM824" s="8">
        <v>8000</v>
      </c>
      <c r="AN824" s="78">
        <v>154</v>
      </c>
      <c r="AO824" s="78">
        <v>8400</v>
      </c>
      <c r="AP824" s="78">
        <v>7800</v>
      </c>
      <c r="AQ824" s="78">
        <v>8000</v>
      </c>
      <c r="AR824" s="78">
        <v>277</v>
      </c>
      <c r="AS824" s="78">
        <v>0</v>
      </c>
      <c r="AT824" s="78">
        <v>0</v>
      </c>
      <c r="AU824" s="78">
        <v>0</v>
      </c>
      <c r="AV824" s="78">
        <v>0</v>
      </c>
      <c r="AW824" s="77">
        <v>12.2</v>
      </c>
      <c r="AX824" s="144">
        <f t="shared" si="85"/>
        <v>0.2</v>
      </c>
      <c r="AY824" s="144">
        <f t="shared" si="86"/>
        <v>0.12</v>
      </c>
      <c r="AZ824" s="144">
        <f t="shared" si="87"/>
        <v>0.06</v>
      </c>
      <c r="BA824" s="54">
        <f t="shared" si="88"/>
        <v>13.762624971319143</v>
      </c>
      <c r="BB824" s="54">
        <f t="shared" si="89"/>
        <v>11.153375028680857</v>
      </c>
    </row>
    <row r="825" spans="1:54" x14ac:dyDescent="0.25">
      <c r="A825" s="3">
        <v>41393</v>
      </c>
      <c r="B825" s="77">
        <v>8029.74</v>
      </c>
      <c r="C825" s="77">
        <v>770.47819000000004</v>
      </c>
      <c r="D825" s="77">
        <v>106.4067</v>
      </c>
      <c r="E825" s="77">
        <f t="shared" si="84"/>
        <v>226.38109999999998</v>
      </c>
      <c r="F825" s="77">
        <v>-5.3465999999999996</v>
      </c>
      <c r="G825" s="77">
        <v>2.4927000000000001</v>
      </c>
      <c r="H825">
        <v>0</v>
      </c>
      <c r="I825" s="78">
        <v>8023</v>
      </c>
      <c r="J825">
        <v>201305</v>
      </c>
      <c r="K825" s="78">
        <v>8023</v>
      </c>
      <c r="L825" s="77">
        <f t="shared" si="83"/>
        <v>-6.7399999999997817</v>
      </c>
      <c r="M825" s="78">
        <v>21402</v>
      </c>
      <c r="N825" s="78">
        <v>343.60638</v>
      </c>
      <c r="O825" s="78">
        <v>4804</v>
      </c>
      <c r="P825" s="78">
        <v>19.372779999999999</v>
      </c>
      <c r="Q825" s="144">
        <v>22603</v>
      </c>
      <c r="R825" s="78">
        <v>876</v>
      </c>
      <c r="S825" s="78">
        <v>-4454</v>
      </c>
      <c r="T825" s="78">
        <v>9503</v>
      </c>
      <c r="U825" s="78">
        <v>35929</v>
      </c>
      <c r="V825" s="219">
        <v>-0.26449386289626764</v>
      </c>
      <c r="W825" s="78">
        <v>9290</v>
      </c>
      <c r="X825" s="78">
        <v>11397</v>
      </c>
      <c r="Y825" s="78">
        <v>10620</v>
      </c>
      <c r="Z825" s="78">
        <v>14453</v>
      </c>
      <c r="AA825" s="78">
        <v>101.5</v>
      </c>
      <c r="AB825" s="78">
        <v>125.28</v>
      </c>
      <c r="AC825" s="78">
        <v>97770</v>
      </c>
      <c r="AD825" s="104">
        <v>4.3710599999999999</v>
      </c>
      <c r="AE825" s="78">
        <v>71987</v>
      </c>
      <c r="AF825" s="104">
        <v>1.5883799999999999</v>
      </c>
      <c r="AG825" s="78">
        <v>13309</v>
      </c>
      <c r="AH825" s="104">
        <v>0.12328</v>
      </c>
      <c r="AI825" s="78">
        <v>-32207</v>
      </c>
      <c r="AJ825" s="104">
        <v>-1.08528</v>
      </c>
      <c r="AK825" s="78">
        <v>8200</v>
      </c>
      <c r="AL825" s="78">
        <v>7700</v>
      </c>
      <c r="AM825" s="8">
        <v>8000</v>
      </c>
      <c r="AN825" s="78">
        <v>153</v>
      </c>
      <c r="AO825" s="78">
        <v>8400</v>
      </c>
      <c r="AP825" s="78">
        <v>7800</v>
      </c>
      <c r="AQ825" s="78">
        <v>8000</v>
      </c>
      <c r="AR825" s="78">
        <v>280</v>
      </c>
      <c r="AS825" s="78">
        <v>0</v>
      </c>
      <c r="AT825" s="78">
        <v>0</v>
      </c>
      <c r="AU825" s="78">
        <v>0</v>
      </c>
      <c r="AV825" s="78">
        <v>0</v>
      </c>
      <c r="AW825" s="77">
        <v>12.52</v>
      </c>
      <c r="AX825" s="144">
        <f t="shared" si="85"/>
        <v>0.51</v>
      </c>
      <c r="AY825" s="144">
        <f t="shared" si="86"/>
        <v>0.3</v>
      </c>
      <c r="AZ825" s="144">
        <f t="shared" si="87"/>
        <v>0.18</v>
      </c>
      <c r="BA825" s="54">
        <f t="shared" si="88"/>
        <v>13.766883136529858</v>
      </c>
      <c r="BB825" s="54">
        <f t="shared" si="89"/>
        <v>11.157116863470142</v>
      </c>
    </row>
    <row r="826" spans="1:54" x14ac:dyDescent="0.25">
      <c r="A826" s="3">
        <v>41394</v>
      </c>
      <c r="B826" s="77">
        <v>8093.66</v>
      </c>
      <c r="C826" s="77">
        <v>1003.94791</v>
      </c>
      <c r="D826" s="77">
        <v>103.81389999999999</v>
      </c>
      <c r="E826" s="77">
        <f t="shared" si="84"/>
        <v>295.15539999999999</v>
      </c>
      <c r="F826" s="77">
        <v>1.8396999999999999</v>
      </c>
      <c r="G826" s="77">
        <v>11.640899999999998</v>
      </c>
      <c r="H826">
        <v>0</v>
      </c>
      <c r="I826" s="78">
        <v>8098</v>
      </c>
      <c r="J826">
        <v>201305</v>
      </c>
      <c r="K826" s="78">
        <v>8098</v>
      </c>
      <c r="L826" s="77">
        <f t="shared" si="83"/>
        <v>4.3400000000001455</v>
      </c>
      <c r="M826" s="78">
        <v>20109</v>
      </c>
      <c r="N826" s="78">
        <v>325.94249000000002</v>
      </c>
      <c r="O826" s="78">
        <v>3824</v>
      </c>
      <c r="P826" s="78">
        <v>15.58522</v>
      </c>
      <c r="Q826" s="144">
        <v>21065</v>
      </c>
      <c r="R826" s="78">
        <v>883</v>
      </c>
      <c r="S826" s="78">
        <v>-3279</v>
      </c>
      <c r="T826" s="78">
        <v>8996</v>
      </c>
      <c r="U826" s="78">
        <v>36817</v>
      </c>
      <c r="V826" s="219">
        <v>-0.24434364559850069</v>
      </c>
      <c r="W826" s="78">
        <v>8576</v>
      </c>
      <c r="X826" s="78">
        <v>10584</v>
      </c>
      <c r="Y826" s="78">
        <v>10193</v>
      </c>
      <c r="Z826" s="78">
        <v>16397</v>
      </c>
      <c r="AA826" s="78">
        <v>85.06</v>
      </c>
      <c r="AB826" s="78">
        <v>130.83000000000001</v>
      </c>
      <c r="AC826" s="78">
        <v>95122</v>
      </c>
      <c r="AD826" s="104">
        <v>5.4014300000000004</v>
      </c>
      <c r="AE826" s="78">
        <v>75659</v>
      </c>
      <c r="AF826" s="104">
        <v>1.5161</v>
      </c>
      <c r="AG826" s="78">
        <v>11432</v>
      </c>
      <c r="AH826" s="104">
        <v>0.19411999999999999</v>
      </c>
      <c r="AI826" s="78">
        <v>-45236</v>
      </c>
      <c r="AJ826" s="104">
        <v>-0.80750999999999995</v>
      </c>
      <c r="AK826" s="78">
        <v>8200</v>
      </c>
      <c r="AL826" s="78">
        <v>7700</v>
      </c>
      <c r="AM826" s="8">
        <v>8100</v>
      </c>
      <c r="AN826" s="78">
        <v>144</v>
      </c>
      <c r="AO826" s="78">
        <v>8400</v>
      </c>
      <c r="AP826" s="78">
        <v>7800</v>
      </c>
      <c r="AQ826" s="78">
        <v>8100</v>
      </c>
      <c r="AR826" s="78">
        <v>282</v>
      </c>
      <c r="AS826" s="78">
        <v>0</v>
      </c>
      <c r="AT826" s="78">
        <v>0</v>
      </c>
      <c r="AU826" s="78">
        <v>0</v>
      </c>
      <c r="AV826" s="78">
        <v>0</v>
      </c>
      <c r="AW826" s="77">
        <v>12.51</v>
      </c>
      <c r="AX826" s="144">
        <f t="shared" si="85"/>
        <v>0.51</v>
      </c>
      <c r="AY826" s="144">
        <f t="shared" si="86"/>
        <v>0.3</v>
      </c>
      <c r="AZ826" s="144">
        <f t="shared" si="87"/>
        <v>0.17</v>
      </c>
      <c r="BA826" s="54">
        <f t="shared" si="88"/>
        <v>13.737511278910494</v>
      </c>
      <c r="BB826" s="54">
        <f t="shared" si="89"/>
        <v>11.2864887210895</v>
      </c>
    </row>
    <row r="827" spans="1:54" x14ac:dyDescent="0.25">
      <c r="A827" s="3">
        <v>41396</v>
      </c>
      <c r="B827" s="77">
        <v>8128.51</v>
      </c>
      <c r="C827" s="77">
        <v>883.79683999999997</v>
      </c>
      <c r="D827" s="77">
        <v>79.568399999999997</v>
      </c>
      <c r="E827" s="77">
        <f t="shared" si="84"/>
        <v>345.32349999999997</v>
      </c>
      <c r="F827" s="77">
        <v>-5.0636999999999999</v>
      </c>
      <c r="G827" s="77">
        <v>8.3378999999999994</v>
      </c>
      <c r="H827">
        <v>0</v>
      </c>
      <c r="I827" s="78">
        <v>8120</v>
      </c>
      <c r="J827">
        <v>201305</v>
      </c>
      <c r="K827" s="78">
        <v>8120</v>
      </c>
      <c r="L827" s="77">
        <f t="shared" si="83"/>
        <v>-8.5100000000002183</v>
      </c>
      <c r="M827" s="78">
        <v>23394</v>
      </c>
      <c r="N827" s="78">
        <v>380.12641000000002</v>
      </c>
      <c r="O827" s="78">
        <v>5957</v>
      </c>
      <c r="P827" s="78">
        <v>24.282360000000001</v>
      </c>
      <c r="Q827" s="144">
        <v>24883.25</v>
      </c>
      <c r="R827" s="78">
        <v>841</v>
      </c>
      <c r="S827" s="78">
        <v>-3423</v>
      </c>
      <c r="T827" s="78">
        <v>11911</v>
      </c>
      <c r="U827" s="78">
        <v>38587</v>
      </c>
      <c r="V827" s="219">
        <v>-0.30867908881229428</v>
      </c>
      <c r="W827" s="78">
        <v>9421</v>
      </c>
      <c r="X827" s="78">
        <v>9421</v>
      </c>
      <c r="Y827" s="78">
        <v>11473</v>
      </c>
      <c r="Z827" s="78">
        <v>16038</v>
      </c>
      <c r="AA827" s="78">
        <v>89.28</v>
      </c>
      <c r="AB827" s="78">
        <v>134.24</v>
      </c>
      <c r="AC827" s="78">
        <v>105547</v>
      </c>
      <c r="AD827" s="104">
        <v>6.0410599999999999</v>
      </c>
      <c r="AE827" s="78">
        <v>75507</v>
      </c>
      <c r="AF827" s="104">
        <v>1.5777099999999999</v>
      </c>
      <c r="AG827" s="78">
        <v>12988</v>
      </c>
      <c r="AH827" s="104">
        <v>0.39043</v>
      </c>
      <c r="AI827" s="78">
        <v>-42013</v>
      </c>
      <c r="AJ827" s="104">
        <v>-0.85770999999999997</v>
      </c>
      <c r="AK827" s="78">
        <v>8200</v>
      </c>
      <c r="AL827" s="78">
        <v>7700</v>
      </c>
      <c r="AM827" s="8">
        <v>8100</v>
      </c>
      <c r="AN827" s="78">
        <v>144</v>
      </c>
      <c r="AO827" s="78">
        <v>8400</v>
      </c>
      <c r="AP827" s="78">
        <v>7800</v>
      </c>
      <c r="AQ827" s="78">
        <v>8100</v>
      </c>
      <c r="AR827" s="78">
        <v>282</v>
      </c>
      <c r="AS827" s="78">
        <v>0</v>
      </c>
      <c r="AT827" s="78">
        <v>0</v>
      </c>
      <c r="AU827" s="78">
        <v>0</v>
      </c>
      <c r="AV827" s="78">
        <v>0</v>
      </c>
      <c r="AW827" s="77">
        <v>12.92</v>
      </c>
      <c r="AX827" s="144">
        <f t="shared" si="85"/>
        <v>0.72</v>
      </c>
      <c r="AY827" s="144">
        <f t="shared" si="86"/>
        <v>0.53</v>
      </c>
      <c r="AZ827" s="144">
        <f t="shared" si="87"/>
        <v>0.34</v>
      </c>
      <c r="BA827" s="54">
        <f t="shared" si="88"/>
        <v>13.762416652772535</v>
      </c>
      <c r="BB827" s="54">
        <f t="shared" si="89"/>
        <v>11.368583347227462</v>
      </c>
    </row>
    <row r="828" spans="1:54" x14ac:dyDescent="0.25">
      <c r="A828" s="3">
        <v>41397</v>
      </c>
      <c r="B828" s="77">
        <v>8135.03</v>
      </c>
      <c r="C828" s="77">
        <v>876.98671999999999</v>
      </c>
      <c r="D828" s="77">
        <v>46.34</v>
      </c>
      <c r="E828" s="77">
        <f t="shared" si="84"/>
        <v>357.06740000000002</v>
      </c>
      <c r="F828" s="77">
        <v>-12.519500000000001</v>
      </c>
      <c r="G828" s="77">
        <v>0.13539999999999999</v>
      </c>
      <c r="H828">
        <v>0</v>
      </c>
      <c r="I828" s="78">
        <v>8140</v>
      </c>
      <c r="J828">
        <v>201305</v>
      </c>
      <c r="K828" s="78">
        <v>8140</v>
      </c>
      <c r="L828" s="77">
        <f t="shared" si="83"/>
        <v>4.9700000000002547</v>
      </c>
      <c r="M828" s="78">
        <v>20503</v>
      </c>
      <c r="N828" s="78">
        <v>334.03530999999998</v>
      </c>
      <c r="O828" s="78">
        <v>5592</v>
      </c>
      <c r="P828" s="78">
        <v>22.86402</v>
      </c>
      <c r="Q828" s="144">
        <v>21901</v>
      </c>
      <c r="R828" s="78">
        <v>821</v>
      </c>
      <c r="S828" s="78">
        <v>-2173</v>
      </c>
      <c r="T828" s="78">
        <v>11235</v>
      </c>
      <c r="U828" s="78">
        <v>38459</v>
      </c>
      <c r="V828" s="219">
        <v>-0.29212928053251513</v>
      </c>
      <c r="W828" s="78">
        <v>9044</v>
      </c>
      <c r="X828" s="78">
        <v>9044</v>
      </c>
      <c r="Y828" s="78">
        <v>10999</v>
      </c>
      <c r="Z828" s="78">
        <v>13414</v>
      </c>
      <c r="AA828" s="78">
        <v>84.07</v>
      </c>
      <c r="AB828" s="78">
        <v>129.54</v>
      </c>
      <c r="AC828" s="78">
        <v>106958</v>
      </c>
      <c r="AD828" s="104">
        <v>6.45547</v>
      </c>
      <c r="AE828" s="78">
        <v>77964</v>
      </c>
      <c r="AF828" s="104">
        <v>1.62937</v>
      </c>
      <c r="AG828" s="78">
        <v>-1435</v>
      </c>
      <c r="AH828" s="104">
        <v>-0.10069</v>
      </c>
      <c r="AI828" s="78">
        <v>-43661</v>
      </c>
      <c r="AJ828" s="104">
        <v>-0.74143999999999999</v>
      </c>
      <c r="AK828" s="78">
        <v>8300</v>
      </c>
      <c r="AL828" s="78">
        <v>7900</v>
      </c>
      <c r="AM828" s="8">
        <v>8100</v>
      </c>
      <c r="AN828" s="78">
        <v>143</v>
      </c>
      <c r="AO828" s="78">
        <v>8400</v>
      </c>
      <c r="AP828" s="78">
        <v>7800</v>
      </c>
      <c r="AQ828" s="78">
        <v>8100</v>
      </c>
      <c r="AR828" s="78">
        <v>288</v>
      </c>
      <c r="AS828" s="78">
        <v>0</v>
      </c>
      <c r="AT828" s="78">
        <v>0</v>
      </c>
      <c r="AU828" s="78">
        <v>0</v>
      </c>
      <c r="AV828" s="78">
        <v>0</v>
      </c>
      <c r="AW828" s="77">
        <v>12.93</v>
      </c>
      <c r="AX828" s="144">
        <f t="shared" si="85"/>
        <v>0.75</v>
      </c>
      <c r="AY828" s="144">
        <f t="shared" si="86"/>
        <v>0.55000000000000004</v>
      </c>
      <c r="AZ828" s="144">
        <f t="shared" si="87"/>
        <v>0.35</v>
      </c>
      <c r="BA828" s="54">
        <f t="shared" si="88"/>
        <v>13.749548581940402</v>
      </c>
      <c r="BB828" s="54">
        <f t="shared" si="89"/>
        <v>11.513451418059596</v>
      </c>
    </row>
    <row r="829" spans="1:54" x14ac:dyDescent="0.25">
      <c r="A829" s="3">
        <v>41400</v>
      </c>
      <c r="B829" s="77">
        <v>8169.05</v>
      </c>
      <c r="C829" s="77">
        <v>782.96766000000002</v>
      </c>
      <c r="D829" s="77">
        <v>33.656500000000001</v>
      </c>
      <c r="E829" s="77">
        <f t="shared" si="84"/>
        <v>353.62740000000002</v>
      </c>
      <c r="F829" s="77">
        <v>-3.8166000000000002</v>
      </c>
      <c r="G829" s="77">
        <v>8.0754000000000001</v>
      </c>
      <c r="H829">
        <v>0</v>
      </c>
      <c r="I829" s="78">
        <v>8169</v>
      </c>
      <c r="J829">
        <v>201305</v>
      </c>
      <c r="K829" s="78">
        <v>8169</v>
      </c>
      <c r="L829" s="77">
        <f t="shared" si="83"/>
        <v>-5.0000000000181899E-2</v>
      </c>
      <c r="M829" s="78">
        <v>19405</v>
      </c>
      <c r="N829" s="78">
        <v>317.25274999999999</v>
      </c>
      <c r="O829" s="78">
        <v>4999</v>
      </c>
      <c r="P829" s="78">
        <v>20.516210000000001</v>
      </c>
      <c r="Q829" s="144">
        <v>20654.75</v>
      </c>
      <c r="R829" s="78">
        <v>898</v>
      </c>
      <c r="S829" s="78">
        <v>-1135</v>
      </c>
      <c r="T829" s="78">
        <v>10423</v>
      </c>
      <c r="U829" s="78">
        <v>39241</v>
      </c>
      <c r="V829" s="219">
        <v>-0.26561504548813741</v>
      </c>
      <c r="W829" s="78">
        <v>10395</v>
      </c>
      <c r="X829" s="78">
        <v>10395</v>
      </c>
      <c r="Y829" s="78">
        <v>12601</v>
      </c>
      <c r="Z829" s="78">
        <v>13516</v>
      </c>
      <c r="AA829" s="78">
        <v>100.21</v>
      </c>
      <c r="AB829" s="78">
        <v>131.44</v>
      </c>
      <c r="AC829" s="78">
        <v>108362</v>
      </c>
      <c r="AD829" s="104">
        <v>6.8083499999999999</v>
      </c>
      <c r="AE829" s="78">
        <v>86107</v>
      </c>
      <c r="AF829" s="104">
        <v>1.5310699999999999</v>
      </c>
      <c r="AG829" s="78">
        <v>-5302</v>
      </c>
      <c r="AH829" s="104">
        <v>-0.51198999999999995</v>
      </c>
      <c r="AI829" s="78">
        <v>-49845</v>
      </c>
      <c r="AJ829" s="104">
        <v>-0.62890000000000001</v>
      </c>
      <c r="AK829" s="78">
        <v>8300</v>
      </c>
      <c r="AL829" s="78">
        <v>8000</v>
      </c>
      <c r="AM829" s="8">
        <v>8200</v>
      </c>
      <c r="AN829" s="78">
        <v>118</v>
      </c>
      <c r="AO829" s="78">
        <v>8400</v>
      </c>
      <c r="AP829" s="78">
        <v>7800</v>
      </c>
      <c r="AQ829" s="78">
        <v>8200</v>
      </c>
      <c r="AR829" s="78">
        <v>265</v>
      </c>
      <c r="AS829" s="78">
        <v>0</v>
      </c>
      <c r="AT829" s="78">
        <v>0</v>
      </c>
      <c r="AU829" s="78">
        <v>0</v>
      </c>
      <c r="AV829" s="78">
        <v>0</v>
      </c>
      <c r="AW829" s="77">
        <v>12.69</v>
      </c>
      <c r="AX829" s="144">
        <f t="shared" si="85"/>
        <v>0.65</v>
      </c>
      <c r="AY829" s="144">
        <f t="shared" si="86"/>
        <v>0.4</v>
      </c>
      <c r="AZ829" s="144">
        <f t="shared" si="87"/>
        <v>0.25</v>
      </c>
      <c r="BA829" s="54">
        <f t="shared" si="88"/>
        <v>13.647237643406831</v>
      </c>
      <c r="BB829" s="54">
        <f t="shared" si="89"/>
        <v>11.746762356593168</v>
      </c>
    </row>
    <row r="830" spans="1:54" x14ac:dyDescent="0.25">
      <c r="A830" s="3">
        <v>41401</v>
      </c>
      <c r="B830" s="77">
        <v>8163.06</v>
      </c>
      <c r="C830" s="77">
        <v>788.57065999999998</v>
      </c>
      <c r="D830" s="77">
        <v>75.946200000000005</v>
      </c>
      <c r="E830" s="77">
        <f t="shared" si="84"/>
        <v>484.12030000000004</v>
      </c>
      <c r="F830" s="77">
        <v>-13.1995</v>
      </c>
      <c r="G830" s="77">
        <v>-11.264900000000001</v>
      </c>
      <c r="H830">
        <v>0</v>
      </c>
      <c r="I830" s="78">
        <v>8173</v>
      </c>
      <c r="J830">
        <v>201305</v>
      </c>
      <c r="K830" s="78">
        <v>8173</v>
      </c>
      <c r="L830" s="77">
        <f t="shared" si="83"/>
        <v>9.9399999999995998</v>
      </c>
      <c r="M830" s="78">
        <v>22157</v>
      </c>
      <c r="N830" s="78">
        <v>362.43657000000002</v>
      </c>
      <c r="O830" s="78">
        <v>5459</v>
      </c>
      <c r="P830" s="78">
        <v>22.407389999999999</v>
      </c>
      <c r="Q830" s="144">
        <v>23521.75</v>
      </c>
      <c r="R830" s="78">
        <v>874</v>
      </c>
      <c r="S830" s="78">
        <v>-542</v>
      </c>
      <c r="T830" s="78">
        <v>11997</v>
      </c>
      <c r="U830" s="78">
        <v>41434</v>
      </c>
      <c r="V830" s="219">
        <v>-0.28954481826519285</v>
      </c>
      <c r="W830" s="78">
        <v>11409</v>
      </c>
      <c r="X830" s="78">
        <v>11409</v>
      </c>
      <c r="Y830" s="78">
        <v>13897</v>
      </c>
      <c r="Z830" s="78">
        <v>16087</v>
      </c>
      <c r="AA830" s="78">
        <v>101.72</v>
      </c>
      <c r="AB830" s="78">
        <v>124.81</v>
      </c>
      <c r="AC830" s="78">
        <v>112084</v>
      </c>
      <c r="AD830" s="104">
        <v>6.9415899999999997</v>
      </c>
      <c r="AE830" s="78">
        <v>96437</v>
      </c>
      <c r="AF830" s="104">
        <v>1.4859500000000001</v>
      </c>
      <c r="AG830" s="78">
        <v>-30559</v>
      </c>
      <c r="AH830" s="104">
        <v>-0.7792</v>
      </c>
      <c r="AI830" s="78">
        <v>-60016</v>
      </c>
      <c r="AJ830" s="104">
        <v>-0.62422</v>
      </c>
      <c r="AK830" s="78">
        <v>8300</v>
      </c>
      <c r="AL830" s="78">
        <v>8000</v>
      </c>
      <c r="AM830" s="8">
        <v>8200</v>
      </c>
      <c r="AN830" s="78">
        <v>105</v>
      </c>
      <c r="AO830" s="78">
        <v>8400</v>
      </c>
      <c r="AP830" s="78">
        <v>7800</v>
      </c>
      <c r="AQ830" s="78">
        <v>8200</v>
      </c>
      <c r="AR830" s="78">
        <v>266</v>
      </c>
      <c r="AS830" s="78">
        <v>0</v>
      </c>
      <c r="AT830" s="78">
        <v>0</v>
      </c>
      <c r="AU830" s="78">
        <v>0</v>
      </c>
      <c r="AV830" s="78">
        <v>0</v>
      </c>
      <c r="AW830" s="77">
        <v>12.66</v>
      </c>
      <c r="AX830" s="144">
        <f t="shared" si="85"/>
        <v>0.62</v>
      </c>
      <c r="AY830" s="144">
        <f t="shared" si="86"/>
        <v>0.38</v>
      </c>
      <c r="AZ830" s="144">
        <f t="shared" si="87"/>
        <v>0.24</v>
      </c>
      <c r="BA830" s="54">
        <f t="shared" si="88"/>
        <v>13.48518792078648</v>
      </c>
      <c r="BB830" s="54">
        <f t="shared" si="89"/>
        <v>11.809812079213515</v>
      </c>
    </row>
    <row r="831" spans="1:54" x14ac:dyDescent="0.25">
      <c r="A831" s="3">
        <v>41402</v>
      </c>
      <c r="B831" s="77">
        <v>8267.09</v>
      </c>
      <c r="C831" s="77">
        <v>958.27899000000002</v>
      </c>
      <c r="D831" s="77">
        <v>158.00379999999998</v>
      </c>
      <c r="E831" s="77">
        <f t="shared" si="84"/>
        <v>705.07359999999994</v>
      </c>
      <c r="F831" s="77">
        <v>-9.3023000000000007</v>
      </c>
      <c r="G831" s="77">
        <v>3.0781000000000001</v>
      </c>
      <c r="H831">
        <v>0</v>
      </c>
      <c r="I831" s="78">
        <v>8268</v>
      </c>
      <c r="J831">
        <v>201305</v>
      </c>
      <c r="K831" s="78">
        <v>8268</v>
      </c>
      <c r="L831" s="77">
        <f t="shared" si="83"/>
        <v>0.90999999999985448</v>
      </c>
      <c r="M831" s="78">
        <v>22155</v>
      </c>
      <c r="N831" s="78">
        <v>366.42522000000002</v>
      </c>
      <c r="O831" s="78">
        <v>5395</v>
      </c>
      <c r="P831" s="78">
        <v>22.387270000000001</v>
      </c>
      <c r="Q831" s="144">
        <v>23503.75</v>
      </c>
      <c r="R831" s="78">
        <v>820</v>
      </c>
      <c r="S831" s="78">
        <v>-1669</v>
      </c>
      <c r="T831" s="78">
        <v>10399</v>
      </c>
      <c r="U831" s="78">
        <v>42517</v>
      </c>
      <c r="V831" s="219">
        <v>-0.24458451913352305</v>
      </c>
      <c r="W831" s="78">
        <v>9388</v>
      </c>
      <c r="X831" s="78">
        <v>11245</v>
      </c>
      <c r="Y831" s="78">
        <v>11766</v>
      </c>
      <c r="Z831" s="78">
        <v>14294</v>
      </c>
      <c r="AA831" s="78">
        <v>69.75</v>
      </c>
      <c r="AB831" s="78">
        <v>143.38999999999999</v>
      </c>
      <c r="AC831" s="78">
        <v>136025</v>
      </c>
      <c r="AD831" s="104">
        <v>9.3768700000000003</v>
      </c>
      <c r="AE831" s="78">
        <v>96831</v>
      </c>
      <c r="AF831" s="104">
        <v>1.34718</v>
      </c>
      <c r="AG831" s="78">
        <v>-20940</v>
      </c>
      <c r="AH831" s="104">
        <v>-1.25363</v>
      </c>
      <c r="AI831" s="78">
        <v>-72735</v>
      </c>
      <c r="AJ831" s="104">
        <v>-0.68086000000000002</v>
      </c>
      <c r="AK831" s="78">
        <v>8300</v>
      </c>
      <c r="AL831" s="78">
        <v>8000</v>
      </c>
      <c r="AM831" s="8">
        <v>8250</v>
      </c>
      <c r="AN831" s="78">
        <v>93.5</v>
      </c>
      <c r="AO831" s="78">
        <v>8400</v>
      </c>
      <c r="AP831" s="78">
        <v>7800</v>
      </c>
      <c r="AQ831" s="78">
        <v>8300</v>
      </c>
      <c r="AR831" s="78">
        <v>268</v>
      </c>
      <c r="AS831" s="78">
        <v>0</v>
      </c>
      <c r="AT831" s="78">
        <v>0</v>
      </c>
      <c r="AU831" s="78">
        <v>0</v>
      </c>
      <c r="AV831" s="78">
        <v>0</v>
      </c>
      <c r="AW831" s="77">
        <v>13.01</v>
      </c>
      <c r="AX831" s="144">
        <f t="shared" si="85"/>
        <v>0.82</v>
      </c>
      <c r="AY831" s="144">
        <f t="shared" si="86"/>
        <v>0.65</v>
      </c>
      <c r="AZ831" s="144">
        <f t="shared" si="87"/>
        <v>0.4</v>
      </c>
      <c r="BA831" s="54">
        <f t="shared" si="88"/>
        <v>13.441069084149149</v>
      </c>
      <c r="BB831" s="54">
        <f t="shared" si="89"/>
        <v>11.828930915850844</v>
      </c>
    </row>
    <row r="832" spans="1:54" x14ac:dyDescent="0.25">
      <c r="A832" s="3">
        <v>41403</v>
      </c>
      <c r="B832" s="77">
        <v>8285.89</v>
      </c>
      <c r="C832" s="77">
        <v>900.75004999999999</v>
      </c>
      <c r="D832" s="77">
        <v>79.298100000000005</v>
      </c>
      <c r="E832" s="77">
        <f t="shared" si="84"/>
        <v>830.86579999999992</v>
      </c>
      <c r="F832" s="77">
        <v>-8.9696999999999996</v>
      </c>
      <c r="G832" s="77">
        <v>-0.3896</v>
      </c>
      <c r="H832">
        <v>0</v>
      </c>
      <c r="I832" s="78">
        <v>8313</v>
      </c>
      <c r="J832">
        <v>201305</v>
      </c>
      <c r="K832" s="78">
        <v>8313</v>
      </c>
      <c r="L832" s="77">
        <f t="shared" si="83"/>
        <v>27.110000000000582</v>
      </c>
      <c r="M832" s="78">
        <v>19058</v>
      </c>
      <c r="N832" s="78">
        <v>316.86236000000002</v>
      </c>
      <c r="O832" s="78">
        <v>4592</v>
      </c>
      <c r="P832" s="78">
        <v>19.18102</v>
      </c>
      <c r="Q832" s="144">
        <v>20206</v>
      </c>
      <c r="R832" s="78">
        <v>821</v>
      </c>
      <c r="S832" s="78">
        <v>-1070</v>
      </c>
      <c r="T832" s="78">
        <v>9313</v>
      </c>
      <c r="U832" s="78">
        <v>42700</v>
      </c>
      <c r="V832" s="219">
        <v>-0.21810304449648713</v>
      </c>
      <c r="W832" s="78">
        <v>8450</v>
      </c>
      <c r="X832" s="78">
        <v>8450</v>
      </c>
      <c r="Y832" s="78">
        <v>10931</v>
      </c>
      <c r="Z832" s="78">
        <v>13420</v>
      </c>
      <c r="AA832" s="78">
        <v>80.77</v>
      </c>
      <c r="AB832" s="78">
        <v>143.27000000000001</v>
      </c>
      <c r="AC832" s="78">
        <v>115848</v>
      </c>
      <c r="AD832" s="104">
        <v>9.8079000000000001</v>
      </c>
      <c r="AE832" s="78">
        <v>112222</v>
      </c>
      <c r="AF832" s="104">
        <v>1.2942899999999999</v>
      </c>
      <c r="AG832" s="78">
        <v>-27421</v>
      </c>
      <c r="AH832" s="104">
        <v>-1.44251</v>
      </c>
      <c r="AI832" s="78">
        <v>-82851</v>
      </c>
      <c r="AJ832" s="104">
        <v>-0.45872000000000002</v>
      </c>
      <c r="AK832" s="78">
        <v>8300</v>
      </c>
      <c r="AL832" s="78">
        <v>8000</v>
      </c>
      <c r="AM832" s="8">
        <v>8300</v>
      </c>
      <c r="AN832" s="78">
        <v>83</v>
      </c>
      <c r="AO832" s="78">
        <v>8400</v>
      </c>
      <c r="AP832" s="78">
        <v>7800</v>
      </c>
      <c r="AQ832" s="78">
        <v>8300</v>
      </c>
      <c r="AR832" s="78">
        <v>254</v>
      </c>
      <c r="AS832" s="78">
        <v>0</v>
      </c>
      <c r="AT832" s="78">
        <v>0</v>
      </c>
      <c r="AU832" s="78">
        <v>0</v>
      </c>
      <c r="AV832" s="78">
        <v>0</v>
      </c>
      <c r="AW832" s="77">
        <v>12.56</v>
      </c>
      <c r="AX832" s="144">
        <f t="shared" si="85"/>
        <v>0.55000000000000004</v>
      </c>
      <c r="AY832" s="144">
        <f t="shared" si="86"/>
        <v>0.34</v>
      </c>
      <c r="AZ832" s="144">
        <f t="shared" si="87"/>
        <v>0.2</v>
      </c>
      <c r="BA832" s="54">
        <f t="shared" si="88"/>
        <v>13.355325073021884</v>
      </c>
      <c r="BB832" s="54">
        <f t="shared" si="89"/>
        <v>11.84667492697811</v>
      </c>
    </row>
    <row r="833" spans="1:54" x14ac:dyDescent="0.25">
      <c r="A833" s="3">
        <v>41404</v>
      </c>
      <c r="B833" s="77">
        <v>8280.26</v>
      </c>
      <c r="C833" s="77">
        <v>820.41386999999997</v>
      </c>
      <c r="D833" s="77">
        <v>59.131</v>
      </c>
      <c r="E833" s="77">
        <f t="shared" si="84"/>
        <v>876.54879999999991</v>
      </c>
      <c r="F833" s="77">
        <v>-8.5217999999999989</v>
      </c>
      <c r="G833" s="77">
        <v>-0.21260000000000001</v>
      </c>
      <c r="H833">
        <v>0</v>
      </c>
      <c r="I833" s="78">
        <v>8312</v>
      </c>
      <c r="J833">
        <v>201305</v>
      </c>
      <c r="K833" s="78">
        <v>8312</v>
      </c>
      <c r="L833" s="77">
        <f t="shared" si="83"/>
        <v>31.739999999999782</v>
      </c>
      <c r="M833" s="78">
        <v>15799</v>
      </c>
      <c r="N833" s="78">
        <v>262.49599999999998</v>
      </c>
      <c r="O833" s="78">
        <v>4582</v>
      </c>
      <c r="P833" s="78">
        <v>19.12424</v>
      </c>
      <c r="Q833" s="144">
        <v>16944.5</v>
      </c>
      <c r="R833" s="78">
        <v>787</v>
      </c>
      <c r="S833" s="78">
        <v>1841</v>
      </c>
      <c r="T833" s="78">
        <v>9392</v>
      </c>
      <c r="U833" s="78">
        <v>41606</v>
      </c>
      <c r="V833" s="219">
        <v>-0.22573667259529875</v>
      </c>
      <c r="W833" s="78">
        <v>6618</v>
      </c>
      <c r="X833" s="78">
        <v>6618</v>
      </c>
      <c r="Y833" s="78">
        <v>9884</v>
      </c>
      <c r="Z833" s="78">
        <v>8846</v>
      </c>
      <c r="AA833" s="78">
        <v>102.56</v>
      </c>
      <c r="AB833" s="78">
        <v>134.12</v>
      </c>
      <c r="AC833" s="78">
        <v>117451</v>
      </c>
      <c r="AD833" s="104">
        <v>9.3911200000000008</v>
      </c>
      <c r="AE833" s="78">
        <v>114577</v>
      </c>
      <c r="AF833" s="104">
        <v>1.1956800000000001</v>
      </c>
      <c r="AG833" s="78">
        <v>-42674</v>
      </c>
      <c r="AH833" s="104">
        <v>-1.64242</v>
      </c>
      <c r="AI833" s="78">
        <v>-77996</v>
      </c>
      <c r="AJ833" s="104">
        <v>-0.17030000000000001</v>
      </c>
      <c r="AK833" s="78">
        <v>8300</v>
      </c>
      <c r="AL833" s="78">
        <v>8200</v>
      </c>
      <c r="AM833" s="8">
        <v>8300</v>
      </c>
      <c r="AN833" s="78">
        <v>67</v>
      </c>
      <c r="AO833" s="78">
        <v>8400</v>
      </c>
      <c r="AP833" s="78">
        <v>7800</v>
      </c>
      <c r="AQ833" s="78">
        <v>8300</v>
      </c>
      <c r="AR833" s="78">
        <v>247</v>
      </c>
      <c r="AS833" s="78">
        <v>0</v>
      </c>
      <c r="AT833" s="78">
        <v>0</v>
      </c>
      <c r="AU833" s="78">
        <v>0</v>
      </c>
      <c r="AV833" s="78">
        <v>0</v>
      </c>
      <c r="AW833" s="77">
        <v>12.31</v>
      </c>
      <c r="AX833" s="144">
        <f t="shared" si="85"/>
        <v>0.31</v>
      </c>
      <c r="AY833" s="144">
        <f t="shared" si="86"/>
        <v>0.18</v>
      </c>
      <c r="AZ833" s="144">
        <f t="shared" si="87"/>
        <v>0.09</v>
      </c>
      <c r="BA833" s="54">
        <f t="shared" si="88"/>
        <v>13.320375838953252</v>
      </c>
      <c r="BB833" s="54">
        <f t="shared" si="89"/>
        <v>11.919624161046746</v>
      </c>
    </row>
    <row r="834" spans="1:54" x14ac:dyDescent="0.25">
      <c r="A834" s="3">
        <v>41407</v>
      </c>
      <c r="B834" s="77">
        <v>8248.32</v>
      </c>
      <c r="C834" s="77">
        <v>678.77394000000004</v>
      </c>
      <c r="D834" s="77">
        <v>34.180999999999997</v>
      </c>
      <c r="E834" s="77">
        <f t="shared" si="84"/>
        <v>924.97640000000001</v>
      </c>
      <c r="F834" s="77">
        <v>-7.1514999999999995</v>
      </c>
      <c r="G834" s="77">
        <v>-6.7859000000000007</v>
      </c>
      <c r="H834">
        <v>0</v>
      </c>
      <c r="I834" s="78">
        <v>8260</v>
      </c>
      <c r="J834">
        <v>201305</v>
      </c>
      <c r="K834" s="78">
        <v>8260</v>
      </c>
      <c r="L834" s="77">
        <f t="shared" si="83"/>
        <v>11.680000000000291</v>
      </c>
      <c r="M834" s="78">
        <v>15457</v>
      </c>
      <c r="N834" s="78">
        <v>255.27341999999999</v>
      </c>
      <c r="O834" s="78">
        <v>3872</v>
      </c>
      <c r="P834" s="78">
        <v>16.087779999999999</v>
      </c>
      <c r="Q834" s="144">
        <v>16425</v>
      </c>
      <c r="R834" s="78">
        <v>636</v>
      </c>
      <c r="S834" s="78">
        <v>1827</v>
      </c>
      <c r="T834" s="78">
        <v>8147</v>
      </c>
      <c r="U834" s="78">
        <v>40896</v>
      </c>
      <c r="V834" s="219">
        <v>-0.19921263693270735</v>
      </c>
      <c r="W834" s="78">
        <v>7663</v>
      </c>
      <c r="X834" s="78">
        <v>3895</v>
      </c>
      <c r="Y834" s="78">
        <v>12913</v>
      </c>
      <c r="Z834" s="78">
        <v>9145</v>
      </c>
      <c r="AA834" s="78">
        <v>81.45</v>
      </c>
      <c r="AB834" s="78">
        <v>127.53</v>
      </c>
      <c r="AC834" s="78">
        <v>126428</v>
      </c>
      <c r="AD834" s="104">
        <v>8.1751500000000004</v>
      </c>
      <c r="AE834" s="78">
        <v>120585</v>
      </c>
      <c r="AF834" s="104">
        <v>1.30444</v>
      </c>
      <c r="AG834" s="78">
        <v>-60622</v>
      </c>
      <c r="AH834" s="104">
        <v>-1.4593</v>
      </c>
      <c r="AI834" s="78">
        <v>-76879</v>
      </c>
      <c r="AJ834" s="104">
        <v>-4.929E-2</v>
      </c>
      <c r="AK834" s="78">
        <v>8300</v>
      </c>
      <c r="AL834" s="78">
        <v>8200</v>
      </c>
      <c r="AM834" s="8">
        <v>8250</v>
      </c>
      <c r="AN834" s="78">
        <v>52</v>
      </c>
      <c r="AO834" s="78">
        <v>8600</v>
      </c>
      <c r="AP834" s="78">
        <v>7800</v>
      </c>
      <c r="AQ834" s="78">
        <v>8200</v>
      </c>
      <c r="AR834" s="78">
        <v>245</v>
      </c>
      <c r="AS834" s="78">
        <v>0</v>
      </c>
      <c r="AT834" s="78">
        <v>0</v>
      </c>
      <c r="AU834" s="78">
        <v>0</v>
      </c>
      <c r="AV834" s="78">
        <v>0</v>
      </c>
      <c r="AW834" s="77">
        <v>12.94</v>
      </c>
      <c r="AX834" s="144">
        <f t="shared" si="85"/>
        <v>0.75</v>
      </c>
      <c r="AY834" s="144">
        <f t="shared" si="86"/>
        <v>0.65</v>
      </c>
      <c r="AZ834" s="144">
        <f t="shared" si="87"/>
        <v>0.4</v>
      </c>
      <c r="BA834" s="54">
        <f t="shared" si="88"/>
        <v>13.351691306966233</v>
      </c>
      <c r="BB834" s="54">
        <f t="shared" si="89"/>
        <v>11.947308693033767</v>
      </c>
    </row>
    <row r="835" spans="1:54" x14ac:dyDescent="0.25">
      <c r="A835" s="3">
        <v>41408</v>
      </c>
      <c r="B835" s="77">
        <v>8251.82</v>
      </c>
      <c r="C835" s="77">
        <v>719.66233</v>
      </c>
      <c r="D835" s="77">
        <v>74.181899999999999</v>
      </c>
      <c r="E835" s="77">
        <f t="shared" si="84"/>
        <v>1041.2562</v>
      </c>
      <c r="F835" s="77">
        <v>-14.0328</v>
      </c>
      <c r="G835" s="77">
        <v>-5.0538999999999996</v>
      </c>
      <c r="H835">
        <v>0</v>
      </c>
      <c r="I835" s="78">
        <v>8274</v>
      </c>
      <c r="J835">
        <v>201305</v>
      </c>
      <c r="K835" s="78">
        <v>8274</v>
      </c>
      <c r="L835" s="77">
        <f t="shared" ref="L835:L898" si="90">K835-B835</f>
        <v>22.180000000000291</v>
      </c>
      <c r="M835" s="78">
        <v>16450</v>
      </c>
      <c r="N835" s="78">
        <v>272.25056000000001</v>
      </c>
      <c r="O835" s="78">
        <v>4347</v>
      </c>
      <c r="P835" s="78">
        <v>18.069569999999999</v>
      </c>
      <c r="Q835" s="144">
        <v>17536.75</v>
      </c>
      <c r="R835" s="78">
        <v>534</v>
      </c>
      <c r="S835" s="78">
        <v>-22</v>
      </c>
      <c r="T835" s="78">
        <v>9289</v>
      </c>
      <c r="U835" s="78">
        <v>38862</v>
      </c>
      <c r="V835" s="219">
        <v>-0.239025268900211</v>
      </c>
      <c r="W835" s="78">
        <v>8233</v>
      </c>
      <c r="X835" s="78">
        <v>8233</v>
      </c>
      <c r="Y835" s="78">
        <v>12452</v>
      </c>
      <c r="Z835" s="78">
        <v>10947</v>
      </c>
      <c r="AA835" s="78">
        <v>73</v>
      </c>
      <c r="AB835" s="78">
        <v>128.29</v>
      </c>
      <c r="AC835" s="78">
        <v>130243</v>
      </c>
      <c r="AD835" s="104">
        <v>8.7275799999999997</v>
      </c>
      <c r="AE835" s="78">
        <v>121787</v>
      </c>
      <c r="AF835" s="104">
        <v>1.22034</v>
      </c>
      <c r="AG835" s="78">
        <v>-42724</v>
      </c>
      <c r="AH835" s="104">
        <v>-1.5568900000000001</v>
      </c>
      <c r="AI835" s="78">
        <v>-92016</v>
      </c>
      <c r="AJ835" s="104">
        <v>-0.151</v>
      </c>
      <c r="AK835" s="78">
        <v>8300</v>
      </c>
      <c r="AL835" s="78">
        <v>8200</v>
      </c>
      <c r="AM835" s="8">
        <v>8250</v>
      </c>
      <c r="AN835" s="78">
        <v>45.5</v>
      </c>
      <c r="AO835" s="78">
        <v>8600</v>
      </c>
      <c r="AP835" s="78">
        <v>7800</v>
      </c>
      <c r="AQ835" s="78">
        <v>8300</v>
      </c>
      <c r="AR835" s="78">
        <v>243</v>
      </c>
      <c r="AS835" s="78">
        <v>0</v>
      </c>
      <c r="AT835" s="78">
        <v>0</v>
      </c>
      <c r="AU835" s="78">
        <v>0</v>
      </c>
      <c r="AV835" s="78">
        <v>0</v>
      </c>
      <c r="AW835" s="77">
        <v>13.32</v>
      </c>
      <c r="AX835" s="144">
        <f t="shared" si="85"/>
        <v>0.93</v>
      </c>
      <c r="AY835" s="144">
        <f t="shared" si="86"/>
        <v>0.85</v>
      </c>
      <c r="AZ835" s="144">
        <f t="shared" si="87"/>
        <v>0.54</v>
      </c>
      <c r="BA835" s="54">
        <f t="shared" si="88"/>
        <v>13.421171539837408</v>
      </c>
      <c r="BB835" s="54">
        <f t="shared" si="89"/>
        <v>11.914828460162591</v>
      </c>
    </row>
    <row r="836" spans="1:54" x14ac:dyDescent="0.25">
      <c r="A836" s="3">
        <v>41409</v>
      </c>
      <c r="B836" s="77">
        <v>8318.59</v>
      </c>
      <c r="C836" s="77">
        <v>909.98933</v>
      </c>
      <c r="D836" s="77">
        <v>50.3232</v>
      </c>
      <c r="E836" s="77">
        <f t="shared" si="84"/>
        <v>1107.4811</v>
      </c>
      <c r="F836" s="77">
        <v>-7.8304</v>
      </c>
      <c r="G836" s="77">
        <v>5.5129999999999999</v>
      </c>
      <c r="H836" t="s">
        <v>1646</v>
      </c>
      <c r="I836" s="78">
        <v>8304</v>
      </c>
      <c r="J836">
        <v>201306</v>
      </c>
      <c r="K836" s="78">
        <v>8308</v>
      </c>
      <c r="L836" s="77">
        <f t="shared" si="90"/>
        <v>-10.590000000000146</v>
      </c>
      <c r="M836" s="78">
        <v>15819</v>
      </c>
      <c r="N836" s="78">
        <v>262.85665</v>
      </c>
      <c r="O836" s="78">
        <v>3683</v>
      </c>
      <c r="P836" s="78">
        <v>15.38275</v>
      </c>
      <c r="Q836" s="144">
        <v>16739.75</v>
      </c>
      <c r="R836" s="78">
        <v>641</v>
      </c>
      <c r="S836" s="78">
        <v>-2660</v>
      </c>
      <c r="T836" s="78">
        <v>7823</v>
      </c>
      <c r="U836" s="78">
        <v>23239</v>
      </c>
      <c r="V836" s="219">
        <v>-0.33663238521451011</v>
      </c>
      <c r="W836" s="78">
        <v>7400</v>
      </c>
      <c r="X836" s="78">
        <v>7400</v>
      </c>
      <c r="Y836" s="78">
        <v>11463</v>
      </c>
      <c r="Z836" s="78">
        <v>11311</v>
      </c>
      <c r="AA836" s="78">
        <v>68.66</v>
      </c>
      <c r="AB836" s="78">
        <v>129.76</v>
      </c>
      <c r="AC836" s="78">
        <v>90257</v>
      </c>
      <c r="AD836" s="104">
        <v>7.3112599999999999</v>
      </c>
      <c r="AE836" s="78">
        <v>66500</v>
      </c>
      <c r="AF836" s="104">
        <v>1.18042</v>
      </c>
      <c r="AG836" s="78">
        <v>-1899</v>
      </c>
      <c r="AH836" s="104">
        <v>-1.6930000000000001</v>
      </c>
      <c r="AI836" s="78">
        <v>-9185</v>
      </c>
      <c r="AJ836" s="104">
        <v>-0.26618999999999998</v>
      </c>
      <c r="AK836" s="78">
        <v>8600</v>
      </c>
      <c r="AL836" s="78">
        <v>7800</v>
      </c>
      <c r="AM836" s="8">
        <v>8300</v>
      </c>
      <c r="AN836" s="78">
        <v>247</v>
      </c>
      <c r="AO836" s="78">
        <v>8400</v>
      </c>
      <c r="AP836" s="78">
        <v>6000</v>
      </c>
      <c r="AQ836" s="78">
        <v>8000</v>
      </c>
      <c r="AR836" s="78">
        <v>518</v>
      </c>
      <c r="AS836" s="78">
        <v>0</v>
      </c>
      <c r="AT836" s="78">
        <v>0</v>
      </c>
      <c r="AU836" s="78">
        <v>0</v>
      </c>
      <c r="AV836" s="78">
        <v>0</v>
      </c>
      <c r="AW836" s="77">
        <v>13.4</v>
      </c>
      <c r="AX836" s="144">
        <f t="shared" si="85"/>
        <v>0.93</v>
      </c>
      <c r="AY836" s="144">
        <f t="shared" si="86"/>
        <v>0.87</v>
      </c>
      <c r="AZ836" s="144">
        <f t="shared" si="87"/>
        <v>0.56999999999999995</v>
      </c>
      <c r="BA836" s="54">
        <f t="shared" si="88"/>
        <v>13.523894834220554</v>
      </c>
      <c r="BB836" s="54">
        <f t="shared" si="89"/>
        <v>11.881105165779447</v>
      </c>
    </row>
    <row r="837" spans="1:54" x14ac:dyDescent="0.25">
      <c r="A837" s="3">
        <v>41410</v>
      </c>
      <c r="B837" s="77">
        <v>8390.0499999999993</v>
      </c>
      <c r="C837" s="77">
        <v>1225.40491</v>
      </c>
      <c r="D837" s="77">
        <v>80.636300000000006</v>
      </c>
      <c r="E837" s="77">
        <f t="shared" si="84"/>
        <v>1218.4897999999998</v>
      </c>
      <c r="F837" s="77">
        <v>-1.829</v>
      </c>
      <c r="G837" s="77">
        <v>27.521599999999999</v>
      </c>
      <c r="H837">
        <v>0</v>
      </c>
      <c r="I837" s="78">
        <v>8423</v>
      </c>
      <c r="J837">
        <v>201306</v>
      </c>
      <c r="K837" s="78">
        <v>8423</v>
      </c>
      <c r="L837" s="77">
        <f t="shared" si="90"/>
        <v>32.950000000000728</v>
      </c>
      <c r="M837" s="78">
        <v>12206</v>
      </c>
      <c r="N837" s="78">
        <v>205.64821000000001</v>
      </c>
      <c r="O837" s="78">
        <v>2286</v>
      </c>
      <c r="P837" s="78">
        <v>9.7036200000000008</v>
      </c>
      <c r="Q837" s="144">
        <v>12777.5</v>
      </c>
      <c r="R837" s="78">
        <v>640</v>
      </c>
      <c r="S837" s="78">
        <v>205</v>
      </c>
      <c r="T837" s="78">
        <v>7224</v>
      </c>
      <c r="U837" s="78">
        <v>28102</v>
      </c>
      <c r="V837" s="219">
        <v>-0.25706355419543092</v>
      </c>
      <c r="W837" s="78">
        <v>4680</v>
      </c>
      <c r="X837" s="78">
        <v>4680</v>
      </c>
      <c r="Y837" s="78">
        <v>7326</v>
      </c>
      <c r="Z837" s="78">
        <v>7071</v>
      </c>
      <c r="AA837" s="78">
        <v>78.36</v>
      </c>
      <c r="AB837" s="78">
        <v>95.39</v>
      </c>
      <c r="AC837" s="78">
        <v>107023</v>
      </c>
      <c r="AD837" s="104">
        <v>9.6222600000000007</v>
      </c>
      <c r="AE837" s="78">
        <v>74639</v>
      </c>
      <c r="AF837" s="104">
        <v>1.1166199999999999</v>
      </c>
      <c r="AG837" s="78">
        <v>-24945</v>
      </c>
      <c r="AH837" s="104">
        <v>-2.8961199999999998</v>
      </c>
      <c r="AI837" s="78">
        <v>2649</v>
      </c>
      <c r="AJ837" s="104">
        <v>0.14321</v>
      </c>
      <c r="AK837" s="78">
        <v>8600</v>
      </c>
      <c r="AL837" s="78">
        <v>7900</v>
      </c>
      <c r="AM837" s="8">
        <v>8400</v>
      </c>
      <c r="AN837" s="78">
        <v>257</v>
      </c>
      <c r="AO837" s="78">
        <v>8600</v>
      </c>
      <c r="AP837" s="78">
        <v>7700</v>
      </c>
      <c r="AQ837" s="78">
        <v>8300</v>
      </c>
      <c r="AR837" s="78">
        <v>372</v>
      </c>
      <c r="AS837" s="78">
        <v>0</v>
      </c>
      <c r="AT837" s="78">
        <v>0</v>
      </c>
      <c r="AU837" s="78">
        <v>0</v>
      </c>
      <c r="AV837" s="78">
        <v>0</v>
      </c>
      <c r="AW837" s="77">
        <v>12.88</v>
      </c>
      <c r="AX837" s="144">
        <f t="shared" si="85"/>
        <v>0.57999999999999996</v>
      </c>
      <c r="AY837" s="144">
        <f t="shared" si="86"/>
        <v>0.59</v>
      </c>
      <c r="AZ837" s="144">
        <f t="shared" si="87"/>
        <v>0.36</v>
      </c>
      <c r="BA837" s="54">
        <f t="shared" si="88"/>
        <v>13.422511505378647</v>
      </c>
      <c r="BB837" s="54">
        <f t="shared" si="89"/>
        <v>11.925488494621352</v>
      </c>
    </row>
    <row r="838" spans="1:54" x14ac:dyDescent="0.25">
      <c r="A838" s="3">
        <v>41411</v>
      </c>
      <c r="B838" s="77">
        <v>8368.19</v>
      </c>
      <c r="C838" s="77">
        <v>914.99887999999999</v>
      </c>
      <c r="D838" s="77">
        <v>29.440799999999999</v>
      </c>
      <c r="E838" s="77">
        <f t="shared" si="84"/>
        <v>1256.1465000000001</v>
      </c>
      <c r="F838" s="77">
        <v>-11.8543</v>
      </c>
      <c r="G838" s="77">
        <v>7.782</v>
      </c>
      <c r="H838">
        <v>0</v>
      </c>
      <c r="I838" s="78">
        <v>8403</v>
      </c>
      <c r="J838">
        <v>201306</v>
      </c>
      <c r="K838" s="78">
        <v>8403</v>
      </c>
      <c r="L838" s="77">
        <f t="shared" si="90"/>
        <v>34.809999999999491</v>
      </c>
      <c r="M838" s="78">
        <v>9484</v>
      </c>
      <c r="N838" s="78">
        <v>159.38585</v>
      </c>
      <c r="O838" s="78">
        <v>1767</v>
      </c>
      <c r="P838" s="78">
        <v>7.5064500000000001</v>
      </c>
      <c r="Q838" s="144">
        <v>9925.75</v>
      </c>
      <c r="R838" s="78">
        <v>627</v>
      </c>
      <c r="S838" s="78">
        <v>-1151</v>
      </c>
      <c r="T838" s="78">
        <v>5982</v>
      </c>
      <c r="U838" s="78">
        <v>27567</v>
      </c>
      <c r="V838" s="219">
        <v>-0.21699858526499075</v>
      </c>
      <c r="W838" s="78">
        <v>3287</v>
      </c>
      <c r="X838" s="78">
        <v>3287</v>
      </c>
      <c r="Y838" s="78">
        <v>5663</v>
      </c>
      <c r="Z838" s="78">
        <v>5527</v>
      </c>
      <c r="AA838" s="78">
        <v>78.03</v>
      </c>
      <c r="AB838" s="78">
        <v>96.9</v>
      </c>
      <c r="AC838" s="78">
        <v>104384</v>
      </c>
      <c r="AD838" s="104">
        <v>8.4566700000000008</v>
      </c>
      <c r="AE838" s="78">
        <v>79595</v>
      </c>
      <c r="AF838" s="104">
        <v>1.27641</v>
      </c>
      <c r="AG838" s="78">
        <v>-26223</v>
      </c>
      <c r="AH838" s="104">
        <v>-2.8257599999999998</v>
      </c>
      <c r="AI838" s="78">
        <v>7515</v>
      </c>
      <c r="AJ838" s="104">
        <v>0.18206</v>
      </c>
      <c r="AK838" s="78">
        <v>8600</v>
      </c>
      <c r="AL838" s="78">
        <v>7900</v>
      </c>
      <c r="AM838" s="8">
        <v>8400</v>
      </c>
      <c r="AN838" s="78">
        <v>248</v>
      </c>
      <c r="AO838" s="78">
        <v>8600</v>
      </c>
      <c r="AP838" s="78">
        <v>7700</v>
      </c>
      <c r="AQ838" s="78">
        <v>8300</v>
      </c>
      <c r="AR838" s="78">
        <v>355</v>
      </c>
      <c r="AS838" s="78">
        <v>0</v>
      </c>
      <c r="AT838" s="78">
        <v>0</v>
      </c>
      <c r="AU838" s="78">
        <v>0</v>
      </c>
      <c r="AV838" s="78">
        <v>0</v>
      </c>
      <c r="AW838" s="77">
        <v>12.6</v>
      </c>
      <c r="AX838" s="144">
        <f t="shared" si="85"/>
        <v>0.41</v>
      </c>
      <c r="AY838" s="144">
        <f t="shared" si="86"/>
        <v>0.4</v>
      </c>
      <c r="AZ838" s="144">
        <f t="shared" si="87"/>
        <v>0.24</v>
      </c>
      <c r="BA838" s="54">
        <f t="shared" si="88"/>
        <v>13.379186311827459</v>
      </c>
      <c r="BB838" s="54">
        <f t="shared" si="89"/>
        <v>11.923813688172539</v>
      </c>
    </row>
    <row r="839" spans="1:54" x14ac:dyDescent="0.25">
      <c r="A839" s="3">
        <v>41414</v>
      </c>
      <c r="B839" s="77">
        <v>8377.0499999999993</v>
      </c>
      <c r="C839" s="77">
        <v>719.53354999999999</v>
      </c>
      <c r="D839" s="77">
        <v>35.405900000000003</v>
      </c>
      <c r="E839" s="77">
        <f t="shared" si="84"/>
        <v>1219.0208000000002</v>
      </c>
      <c r="F839" s="77">
        <v>-9.8552</v>
      </c>
      <c r="G839" s="77">
        <v>6.4</v>
      </c>
      <c r="H839">
        <v>0</v>
      </c>
      <c r="I839" s="78">
        <v>8386</v>
      </c>
      <c r="J839">
        <v>201306</v>
      </c>
      <c r="K839" s="78">
        <v>8386</v>
      </c>
      <c r="L839" s="77">
        <f t="shared" si="90"/>
        <v>8.9500000000007276</v>
      </c>
      <c r="M839" s="78">
        <v>8332</v>
      </c>
      <c r="N839" s="78">
        <v>139.79049000000001</v>
      </c>
      <c r="O839" s="78">
        <v>1497</v>
      </c>
      <c r="P839" s="78">
        <v>6.3605200000000002</v>
      </c>
      <c r="Q839" s="144">
        <v>8706.25</v>
      </c>
      <c r="R839" s="78">
        <v>589</v>
      </c>
      <c r="S839" s="78">
        <v>38</v>
      </c>
      <c r="T839" s="78">
        <v>5189</v>
      </c>
      <c r="U839" s="78">
        <v>26866</v>
      </c>
      <c r="V839" s="219">
        <v>-0.1931437504652721</v>
      </c>
      <c r="W839" s="78">
        <v>2306</v>
      </c>
      <c r="X839" s="78">
        <v>2306</v>
      </c>
      <c r="Y839" s="78">
        <v>5529</v>
      </c>
      <c r="Z839" s="78">
        <v>3033</v>
      </c>
      <c r="AA839" s="78">
        <v>87.54</v>
      </c>
      <c r="AB839" s="78">
        <v>96.88</v>
      </c>
      <c r="AC839" s="78">
        <v>103071</v>
      </c>
      <c r="AD839" s="104">
        <v>7.8205900000000002</v>
      </c>
      <c r="AE839" s="78">
        <v>88899</v>
      </c>
      <c r="AF839" s="104">
        <v>1.32613</v>
      </c>
      <c r="AG839" s="78">
        <v>-30576</v>
      </c>
      <c r="AH839" s="104">
        <v>-2.79976</v>
      </c>
      <c r="AI839" s="78">
        <v>6888</v>
      </c>
      <c r="AJ839" s="104">
        <v>0.20627999999999999</v>
      </c>
      <c r="AK839" s="78">
        <v>8600</v>
      </c>
      <c r="AL839" s="78">
        <v>7900</v>
      </c>
      <c r="AM839" s="8">
        <v>8400</v>
      </c>
      <c r="AN839" s="78">
        <v>230</v>
      </c>
      <c r="AO839" s="78">
        <v>8600</v>
      </c>
      <c r="AP839" s="78">
        <v>7700</v>
      </c>
      <c r="AQ839" s="78">
        <v>8300</v>
      </c>
      <c r="AR839" s="78">
        <v>344</v>
      </c>
      <c r="AS839" s="78">
        <v>0</v>
      </c>
      <c r="AT839" s="78">
        <v>0</v>
      </c>
      <c r="AU839" s="78">
        <v>0</v>
      </c>
      <c r="AV839" s="78">
        <v>0</v>
      </c>
      <c r="AW839" s="77">
        <v>12.59</v>
      </c>
      <c r="AX839" s="144">
        <f t="shared" si="85"/>
        <v>0.37</v>
      </c>
      <c r="AY839" s="144">
        <f t="shared" si="86"/>
        <v>0.4</v>
      </c>
      <c r="AZ839" s="144">
        <f t="shared" si="87"/>
        <v>0.24</v>
      </c>
      <c r="BA839" s="54">
        <f t="shared" si="88"/>
        <v>13.378849030037353</v>
      </c>
      <c r="BB839" s="54">
        <f t="shared" si="89"/>
        <v>11.923150969962647</v>
      </c>
    </row>
    <row r="840" spans="1:54" x14ac:dyDescent="0.25">
      <c r="A840" s="3">
        <v>41415</v>
      </c>
      <c r="B840" s="77">
        <v>8383.0499999999993</v>
      </c>
      <c r="C840" s="77">
        <v>852.44259999999997</v>
      </c>
      <c r="D840" s="77">
        <v>18.7227</v>
      </c>
      <c r="E840" s="77">
        <f t="shared" si="84"/>
        <v>1198.8413000000003</v>
      </c>
      <c r="F840" s="77">
        <v>-5.9214000000000002</v>
      </c>
      <c r="G840" s="77">
        <v>5.3466999999999993</v>
      </c>
      <c r="H840">
        <v>0</v>
      </c>
      <c r="I840" s="78">
        <v>8390</v>
      </c>
      <c r="J840">
        <v>201306</v>
      </c>
      <c r="K840" s="78">
        <v>8390</v>
      </c>
      <c r="L840" s="77">
        <f t="shared" si="90"/>
        <v>6.9500000000007276</v>
      </c>
      <c r="M840" s="78">
        <v>11020</v>
      </c>
      <c r="N840" s="78">
        <v>184.94515000000001</v>
      </c>
      <c r="O840" s="78">
        <v>2427</v>
      </c>
      <c r="P840" s="78">
        <v>10.25794</v>
      </c>
      <c r="Q840" s="144">
        <v>11626.75</v>
      </c>
      <c r="R840" s="78">
        <v>568</v>
      </c>
      <c r="S840" s="78">
        <v>-383</v>
      </c>
      <c r="T840" s="78">
        <v>5707</v>
      </c>
      <c r="U840" s="78">
        <v>26946</v>
      </c>
      <c r="V840" s="219">
        <v>-0.21179395828694425</v>
      </c>
      <c r="W840" s="78">
        <v>3469</v>
      </c>
      <c r="X840" s="78">
        <v>3469</v>
      </c>
      <c r="Y840" s="78">
        <v>7626</v>
      </c>
      <c r="Z840" s="78">
        <v>5749</v>
      </c>
      <c r="AA840" s="78">
        <v>98.58</v>
      </c>
      <c r="AB840" s="78">
        <v>101.13</v>
      </c>
      <c r="AC840" s="78">
        <v>102046</v>
      </c>
      <c r="AD840" s="104">
        <v>7.4873799999999999</v>
      </c>
      <c r="AE840" s="78">
        <v>95853</v>
      </c>
      <c r="AF840" s="104">
        <v>1.39639</v>
      </c>
      <c r="AG840" s="78">
        <v>-16947</v>
      </c>
      <c r="AH840" s="104">
        <v>-2.4967600000000001</v>
      </c>
      <c r="AI840" s="78">
        <v>-9126</v>
      </c>
      <c r="AJ840" s="104">
        <v>-6.7849999999999994E-2</v>
      </c>
      <c r="AK840" s="78">
        <v>8600</v>
      </c>
      <c r="AL840" s="78">
        <v>7900</v>
      </c>
      <c r="AM840" s="8">
        <v>8400</v>
      </c>
      <c r="AN840" s="78">
        <v>207</v>
      </c>
      <c r="AO840" s="78">
        <v>8600</v>
      </c>
      <c r="AP840" s="78">
        <v>8000</v>
      </c>
      <c r="AQ840" s="78">
        <v>8300</v>
      </c>
      <c r="AR840" s="78">
        <v>328</v>
      </c>
      <c r="AS840" s="78">
        <v>0</v>
      </c>
      <c r="AT840" s="78">
        <v>0</v>
      </c>
      <c r="AU840" s="78">
        <v>0</v>
      </c>
      <c r="AV840" s="78">
        <v>0</v>
      </c>
      <c r="AW840" s="77">
        <v>11.9</v>
      </c>
      <c r="AX840" s="144">
        <f t="shared" si="85"/>
        <v>0</v>
      </c>
      <c r="AY840" s="144">
        <f t="shared" si="86"/>
        <v>0.08</v>
      </c>
      <c r="AZ840" s="144">
        <f t="shared" si="87"/>
        <v>0.04</v>
      </c>
      <c r="BA840" s="54">
        <f t="shared" si="88"/>
        <v>13.421253189096429</v>
      </c>
      <c r="BB840" s="54">
        <f t="shared" si="89"/>
        <v>11.831746810903567</v>
      </c>
    </row>
    <row r="841" spans="1:54" x14ac:dyDescent="0.25">
      <c r="A841" s="3">
        <v>41416</v>
      </c>
      <c r="B841" s="77">
        <v>8398.84</v>
      </c>
      <c r="C841" s="77">
        <v>890.32267999999999</v>
      </c>
      <c r="D841" s="77">
        <v>42.649799999999999</v>
      </c>
      <c r="E841" s="77">
        <f t="shared" si="84"/>
        <v>1267.9198999999999</v>
      </c>
      <c r="F841" s="77">
        <v>-9.4336000000000002</v>
      </c>
      <c r="G841" s="77">
        <v>7.0670999999999999</v>
      </c>
      <c r="H841">
        <v>0</v>
      </c>
      <c r="I841" s="78">
        <v>8394</v>
      </c>
      <c r="J841">
        <v>201306</v>
      </c>
      <c r="K841" s="78">
        <v>8394</v>
      </c>
      <c r="L841" s="77">
        <f t="shared" si="90"/>
        <v>-4.8400000000001455</v>
      </c>
      <c r="M841" s="78">
        <v>6643</v>
      </c>
      <c r="N841" s="78">
        <v>111.58802</v>
      </c>
      <c r="O841" s="78">
        <v>1698</v>
      </c>
      <c r="P841" s="78">
        <v>7.1986999999999997</v>
      </c>
      <c r="Q841" s="144">
        <v>7067.5</v>
      </c>
      <c r="R841" s="78">
        <v>594</v>
      </c>
      <c r="S841" s="78">
        <v>-134</v>
      </c>
      <c r="T841" s="78">
        <v>3616</v>
      </c>
      <c r="U841" s="78">
        <v>26468</v>
      </c>
      <c r="V841" s="219">
        <v>-0.13661780262959045</v>
      </c>
      <c r="W841" s="78">
        <v>1108</v>
      </c>
      <c r="X841" s="78">
        <v>-1999</v>
      </c>
      <c r="Y841" s="78">
        <v>5480</v>
      </c>
      <c r="Z841" s="78">
        <v>3323</v>
      </c>
      <c r="AA841" s="78">
        <v>80.3</v>
      </c>
      <c r="AB841" s="78">
        <v>95.7</v>
      </c>
      <c r="AC841" s="78">
        <v>100801</v>
      </c>
      <c r="AD841" s="104">
        <v>7.4899500000000003</v>
      </c>
      <c r="AE841" s="78">
        <v>93471</v>
      </c>
      <c r="AF841" s="104">
        <v>1.4221600000000001</v>
      </c>
      <c r="AG841" s="78">
        <v>-9523</v>
      </c>
      <c r="AH841" s="104">
        <v>-2.3836599999999999</v>
      </c>
      <c r="AI841" s="78">
        <v>-4612</v>
      </c>
      <c r="AJ841" s="104">
        <v>0.17624000000000001</v>
      </c>
      <c r="AK841" s="78">
        <v>8600</v>
      </c>
      <c r="AL841" s="78">
        <v>7900</v>
      </c>
      <c r="AM841" s="8">
        <v>8400</v>
      </c>
      <c r="AN841" s="78">
        <v>204</v>
      </c>
      <c r="AO841" s="78">
        <v>8600</v>
      </c>
      <c r="AP841" s="78">
        <v>8000</v>
      </c>
      <c r="AQ841" s="78">
        <v>8300</v>
      </c>
      <c r="AR841" s="78">
        <v>319</v>
      </c>
      <c r="AS841" s="78">
        <v>0</v>
      </c>
      <c r="AT841" s="78">
        <v>0</v>
      </c>
      <c r="AU841" s="78">
        <v>0</v>
      </c>
      <c r="AV841" s="78">
        <v>0</v>
      </c>
      <c r="AW841" s="77">
        <v>11.84</v>
      </c>
      <c r="AX841" s="144">
        <f t="shared" si="85"/>
        <v>0</v>
      </c>
      <c r="AY841" s="144">
        <f t="shared" si="86"/>
        <v>0.06</v>
      </c>
      <c r="AZ841" s="144">
        <f t="shared" si="87"/>
        <v>0.03</v>
      </c>
      <c r="BA841" s="54">
        <f t="shared" si="88"/>
        <v>13.447521117243001</v>
      </c>
      <c r="BB841" s="54">
        <f t="shared" si="89"/>
        <v>11.784478882756995</v>
      </c>
    </row>
    <row r="842" spans="1:54" x14ac:dyDescent="0.25">
      <c r="A842" s="3">
        <v>41417</v>
      </c>
      <c r="B842" s="77">
        <v>8237.83</v>
      </c>
      <c r="C842" s="77">
        <v>1055.8287600000001</v>
      </c>
      <c r="D842" s="77">
        <v>-81.627899999999997</v>
      </c>
      <c r="E842" s="77">
        <f t="shared" si="84"/>
        <v>1134.7710000000002</v>
      </c>
      <c r="F842" s="77">
        <v>-10.7545</v>
      </c>
      <c r="G842" s="77">
        <v>-28.0763</v>
      </c>
      <c r="H842">
        <v>0</v>
      </c>
      <c r="I842" s="78">
        <v>8213</v>
      </c>
      <c r="J842">
        <v>201306</v>
      </c>
      <c r="K842" s="78">
        <v>8213</v>
      </c>
      <c r="L842" s="77">
        <f t="shared" si="90"/>
        <v>-24.829999999999927</v>
      </c>
      <c r="M842" s="78">
        <v>1976</v>
      </c>
      <c r="N842" s="78">
        <v>32.5899</v>
      </c>
      <c r="O842" s="78">
        <v>654</v>
      </c>
      <c r="P842" s="78">
        <v>2.75535</v>
      </c>
      <c r="Q842" s="144">
        <v>2139.5</v>
      </c>
      <c r="R842" s="78">
        <v>224</v>
      </c>
      <c r="S842" s="78">
        <v>1483</v>
      </c>
      <c r="T842" s="78">
        <v>-1608</v>
      </c>
      <c r="U842" s="78">
        <v>27572</v>
      </c>
      <c r="V842" s="219">
        <v>5.8320034817931236E-2</v>
      </c>
      <c r="W842" s="78">
        <v>-37</v>
      </c>
      <c r="X842" s="78">
        <v>-4522</v>
      </c>
      <c r="Y842" s="78">
        <v>1084</v>
      </c>
      <c r="Z842" s="78">
        <v>-3384</v>
      </c>
      <c r="AA842" s="78">
        <v>101.56</v>
      </c>
      <c r="AB842" s="78">
        <v>92.25</v>
      </c>
      <c r="AC842" s="78">
        <v>105108</v>
      </c>
      <c r="AD842" s="104">
        <v>5.3236800000000004</v>
      </c>
      <c r="AE842" s="78">
        <v>113309</v>
      </c>
      <c r="AF842" s="104">
        <v>2.8100200000000002</v>
      </c>
      <c r="AG842" s="78">
        <v>-26164</v>
      </c>
      <c r="AH842" s="104">
        <v>-2.3614299999999999</v>
      </c>
      <c r="AI842" s="78">
        <v>-3693</v>
      </c>
      <c r="AJ842" s="104">
        <v>0.53108</v>
      </c>
      <c r="AK842" s="78">
        <v>8600</v>
      </c>
      <c r="AL842" s="78">
        <v>7900</v>
      </c>
      <c r="AM842" s="8">
        <v>8200</v>
      </c>
      <c r="AN842" s="78">
        <v>211</v>
      </c>
      <c r="AO842" s="78">
        <v>8600</v>
      </c>
      <c r="AP842" s="78">
        <v>7900</v>
      </c>
      <c r="AQ842" s="78">
        <v>8100</v>
      </c>
      <c r="AR842" s="78">
        <v>314</v>
      </c>
      <c r="AS842" s="78">
        <v>0</v>
      </c>
      <c r="AT842" s="78">
        <v>0</v>
      </c>
      <c r="AU842" s="78">
        <v>0</v>
      </c>
      <c r="AV842" s="78">
        <v>0</v>
      </c>
      <c r="AW842" s="77">
        <v>12.85</v>
      </c>
      <c r="AX842" s="144">
        <f t="shared" si="85"/>
        <v>0.65</v>
      </c>
      <c r="AY842" s="144">
        <f t="shared" si="86"/>
        <v>0.63</v>
      </c>
      <c r="AZ842" s="144">
        <f t="shared" si="87"/>
        <v>0.39</v>
      </c>
      <c r="BA842" s="54">
        <f t="shared" si="88"/>
        <v>13.466550709154278</v>
      </c>
      <c r="BB842" s="54">
        <f t="shared" si="89"/>
        <v>11.82244929084572</v>
      </c>
    </row>
    <row r="843" spans="1:54" x14ac:dyDescent="0.25">
      <c r="A843" s="3">
        <v>41418</v>
      </c>
      <c r="B843" s="77">
        <v>8209.7800000000007</v>
      </c>
      <c r="C843" s="77">
        <v>840.85047999999995</v>
      </c>
      <c r="D843" s="77">
        <v>-40.232700000000001</v>
      </c>
      <c r="E843" s="77">
        <f t="shared" si="84"/>
        <v>1039.3454000000002</v>
      </c>
      <c r="F843" s="77">
        <v>-11.350099999999999</v>
      </c>
      <c r="G843" s="77">
        <v>-17.497599999999998</v>
      </c>
      <c r="H843">
        <v>0</v>
      </c>
      <c r="I843" s="78">
        <v>8222</v>
      </c>
      <c r="J843">
        <v>201306</v>
      </c>
      <c r="K843" s="78">
        <v>8222</v>
      </c>
      <c r="L843" s="77">
        <f t="shared" si="90"/>
        <v>12.219999999999345</v>
      </c>
      <c r="M843" s="78">
        <v>2242</v>
      </c>
      <c r="N843" s="78">
        <v>36.971870000000003</v>
      </c>
      <c r="O843" s="78">
        <v>1735</v>
      </c>
      <c r="P843" s="78">
        <v>7.17882</v>
      </c>
      <c r="Q843" s="144">
        <v>2675.75</v>
      </c>
      <c r="R843" s="78">
        <v>123</v>
      </c>
      <c r="S843" s="78">
        <v>1051</v>
      </c>
      <c r="T843" s="78">
        <v>-618</v>
      </c>
      <c r="U843" s="78">
        <v>27825</v>
      </c>
      <c r="V843" s="219">
        <v>2.2210242587601077E-2</v>
      </c>
      <c r="W843" s="78">
        <v>-77</v>
      </c>
      <c r="X843" s="78">
        <v>-4113</v>
      </c>
      <c r="Y843" s="78">
        <v>1212</v>
      </c>
      <c r="Z843" s="78">
        <v>-5092</v>
      </c>
      <c r="AA843" s="78">
        <v>105.91</v>
      </c>
      <c r="AB843" s="78">
        <v>92.14</v>
      </c>
      <c r="AC843" s="78">
        <v>106622</v>
      </c>
      <c r="AD843" s="104">
        <v>5.5164799999999996</v>
      </c>
      <c r="AE843" s="78">
        <v>131491</v>
      </c>
      <c r="AF843" s="104">
        <v>2.6634799999999998</v>
      </c>
      <c r="AG843" s="78">
        <v>-29768</v>
      </c>
      <c r="AH843" s="104">
        <v>-2.2917999999999998</v>
      </c>
      <c r="AI843" s="78">
        <v>-1642</v>
      </c>
      <c r="AJ843" s="104">
        <v>0.48820999999999998</v>
      </c>
      <c r="AK843" s="78">
        <v>8600</v>
      </c>
      <c r="AL843" s="78">
        <v>7900</v>
      </c>
      <c r="AM843" s="8">
        <v>8200</v>
      </c>
      <c r="AN843" s="78">
        <v>196</v>
      </c>
      <c r="AO843" s="78">
        <v>8600</v>
      </c>
      <c r="AP843" s="78">
        <v>7800</v>
      </c>
      <c r="AQ843" s="78">
        <v>8100</v>
      </c>
      <c r="AR843" s="78">
        <v>305</v>
      </c>
      <c r="AS843" s="78">
        <v>0</v>
      </c>
      <c r="AT843" s="78">
        <v>0</v>
      </c>
      <c r="AU843" s="78">
        <v>0</v>
      </c>
      <c r="AV843" s="78">
        <v>0</v>
      </c>
      <c r="AW843" s="77">
        <v>12.45</v>
      </c>
      <c r="AX843" s="144">
        <f t="shared" si="85"/>
        <v>0.31</v>
      </c>
      <c r="AY843" s="144">
        <f t="shared" si="86"/>
        <v>0.34</v>
      </c>
      <c r="AZ843" s="144">
        <f t="shared" si="87"/>
        <v>0.19</v>
      </c>
      <c r="BA843" s="54">
        <f t="shared" si="88"/>
        <v>13.461605948728124</v>
      </c>
      <c r="BB843" s="54">
        <f t="shared" si="89"/>
        <v>11.846394051271876</v>
      </c>
    </row>
    <row r="844" spans="1:54" x14ac:dyDescent="0.25">
      <c r="A844" s="3">
        <v>41421</v>
      </c>
      <c r="B844" s="77">
        <v>8280.1</v>
      </c>
      <c r="C844" s="77">
        <v>595.23961999999995</v>
      </c>
      <c r="D844" s="77">
        <v>0.54409999999999992</v>
      </c>
      <c r="E844" s="77">
        <f t="shared" si="84"/>
        <v>986.38970000000006</v>
      </c>
      <c r="F844" s="77">
        <v>-8.9877000000000002</v>
      </c>
      <c r="G844" s="77">
        <v>10.2362</v>
      </c>
      <c r="H844">
        <v>0</v>
      </c>
      <c r="I844" s="78">
        <v>8256</v>
      </c>
      <c r="J844">
        <v>201306</v>
      </c>
      <c r="K844" s="78">
        <v>8256</v>
      </c>
      <c r="L844" s="77">
        <f t="shared" si="90"/>
        <v>-24.100000000000364</v>
      </c>
      <c r="M844" s="78">
        <v>5494</v>
      </c>
      <c r="N844" s="78">
        <v>90.820170000000005</v>
      </c>
      <c r="O844" s="78">
        <v>1895</v>
      </c>
      <c r="P844" s="78">
        <v>7.8549800000000003</v>
      </c>
      <c r="Q844" s="144">
        <v>5967.75</v>
      </c>
      <c r="R844" s="78">
        <v>154</v>
      </c>
      <c r="S844" s="78">
        <v>2024</v>
      </c>
      <c r="T844" s="78">
        <v>1384</v>
      </c>
      <c r="U844" s="78">
        <v>27657</v>
      </c>
      <c r="V844" s="219">
        <v>-5.0041580793289221E-2</v>
      </c>
      <c r="W844" s="78">
        <v>1221</v>
      </c>
      <c r="X844" s="78">
        <v>-2633</v>
      </c>
      <c r="Y844" s="78">
        <v>1737</v>
      </c>
      <c r="Z844" s="78">
        <v>-990</v>
      </c>
      <c r="AA844" s="78">
        <v>112.78</v>
      </c>
      <c r="AB844" s="78">
        <v>98.13</v>
      </c>
      <c r="AC844" s="78">
        <v>104325</v>
      </c>
      <c r="AD844" s="104">
        <v>6.0018399999999996</v>
      </c>
      <c r="AE844" s="78">
        <v>136392</v>
      </c>
      <c r="AF844" s="104">
        <v>2.21631</v>
      </c>
      <c r="AG844" s="78">
        <v>-35192</v>
      </c>
      <c r="AH844" s="104">
        <v>-2.5147699999999999</v>
      </c>
      <c r="AI844" s="78">
        <v>-16671</v>
      </c>
      <c r="AJ844" s="104">
        <v>0.35782999999999998</v>
      </c>
      <c r="AK844" s="78">
        <v>8500</v>
      </c>
      <c r="AL844" s="78">
        <v>7900</v>
      </c>
      <c r="AM844" s="8">
        <v>8300</v>
      </c>
      <c r="AN844" s="78">
        <v>187</v>
      </c>
      <c r="AO844" s="78">
        <v>8600</v>
      </c>
      <c r="AP844" s="78">
        <v>7700</v>
      </c>
      <c r="AQ844" s="78">
        <v>8200</v>
      </c>
      <c r="AR844" s="78">
        <v>303</v>
      </c>
      <c r="AS844" s="78">
        <v>0</v>
      </c>
      <c r="AT844" s="78">
        <v>0</v>
      </c>
      <c r="AU844" s="78">
        <v>0</v>
      </c>
      <c r="AV844" s="78">
        <v>0</v>
      </c>
      <c r="AW844" s="77">
        <v>12.73</v>
      </c>
      <c r="AX844" s="144">
        <f t="shared" si="85"/>
        <v>0.62</v>
      </c>
      <c r="AY844" s="144">
        <f t="shared" si="86"/>
        <v>0.61</v>
      </c>
      <c r="AZ844" s="144">
        <f t="shared" si="87"/>
        <v>0.37</v>
      </c>
      <c r="BA844" s="54">
        <f t="shared" si="88"/>
        <v>13.459662168107849</v>
      </c>
      <c r="BB844" s="54">
        <f t="shared" si="89"/>
        <v>11.901337831892148</v>
      </c>
    </row>
    <row r="845" spans="1:54" x14ac:dyDescent="0.25">
      <c r="A845" s="3">
        <v>41422</v>
      </c>
      <c r="B845" s="77">
        <v>8263.0499999999993</v>
      </c>
      <c r="C845" s="77">
        <v>665.02476999999999</v>
      </c>
      <c r="D845" s="77">
        <v>-40.438099999999999</v>
      </c>
      <c r="E845" s="77">
        <f t="shared" si="84"/>
        <v>839.5449000000001</v>
      </c>
      <c r="F845" s="77">
        <v>0.1125</v>
      </c>
      <c r="G845" s="77">
        <v>2.1646000000000001</v>
      </c>
      <c r="H845">
        <v>0</v>
      </c>
      <c r="I845" s="78">
        <v>8258</v>
      </c>
      <c r="J845">
        <v>201306</v>
      </c>
      <c r="K845" s="78">
        <v>8258</v>
      </c>
      <c r="L845" s="77">
        <f t="shared" si="90"/>
        <v>-5.0499999999992724</v>
      </c>
      <c r="M845" s="78">
        <v>3602</v>
      </c>
      <c r="N845" s="78">
        <v>59.54674</v>
      </c>
      <c r="O845" s="78">
        <v>1641</v>
      </c>
      <c r="P845" s="78">
        <v>6.80741</v>
      </c>
      <c r="Q845" s="144">
        <v>4012.25</v>
      </c>
      <c r="R845" s="78">
        <v>203</v>
      </c>
      <c r="S845" s="78">
        <v>1820</v>
      </c>
      <c r="T845" s="78">
        <v>980</v>
      </c>
      <c r="U845" s="78">
        <v>28158</v>
      </c>
      <c r="V845" s="219">
        <v>-3.4803608210810424E-2</v>
      </c>
      <c r="W845" s="78">
        <v>689</v>
      </c>
      <c r="X845" s="78">
        <v>-3364</v>
      </c>
      <c r="Y845" s="78">
        <v>1056</v>
      </c>
      <c r="Z845" s="78">
        <v>-3000</v>
      </c>
      <c r="AA845" s="78">
        <v>91.32</v>
      </c>
      <c r="AB845" s="78">
        <v>98.73</v>
      </c>
      <c r="AC845" s="78">
        <v>102243</v>
      </c>
      <c r="AD845" s="104">
        <v>5.7873200000000002</v>
      </c>
      <c r="AE845" s="78">
        <v>136793</v>
      </c>
      <c r="AF845" s="104">
        <v>2.1678999999999999</v>
      </c>
      <c r="AG845" s="78">
        <v>-30975</v>
      </c>
      <c r="AH845" s="104">
        <v>-2.3664700000000001</v>
      </c>
      <c r="AI845" s="78">
        <v>-19676</v>
      </c>
      <c r="AJ845" s="104">
        <v>0.29619000000000001</v>
      </c>
      <c r="AK845" s="78">
        <v>8500</v>
      </c>
      <c r="AL845" s="78">
        <v>7900</v>
      </c>
      <c r="AM845" s="8">
        <v>8300</v>
      </c>
      <c r="AN845" s="78">
        <v>179</v>
      </c>
      <c r="AO845" s="78">
        <v>8600</v>
      </c>
      <c r="AP845" s="78">
        <v>7700</v>
      </c>
      <c r="AQ845" s="78">
        <v>8200</v>
      </c>
      <c r="AR845" s="78">
        <v>294</v>
      </c>
      <c r="AS845" s="78">
        <v>0</v>
      </c>
      <c r="AT845" s="78">
        <v>0</v>
      </c>
      <c r="AU845" s="78">
        <v>0</v>
      </c>
      <c r="AV845" s="78">
        <v>0</v>
      </c>
      <c r="AW845" s="77">
        <v>12.5</v>
      </c>
      <c r="AX845" s="144">
        <f t="shared" si="85"/>
        <v>0.31</v>
      </c>
      <c r="AY845" s="144">
        <f t="shared" si="86"/>
        <v>0.38</v>
      </c>
      <c r="AZ845" s="144">
        <f t="shared" si="87"/>
        <v>0.21</v>
      </c>
      <c r="BA845" s="54">
        <f t="shared" si="88"/>
        <v>13.459580292763439</v>
      </c>
      <c r="BB845" s="54">
        <f t="shared" si="89"/>
        <v>11.899419707236559</v>
      </c>
    </row>
    <row r="846" spans="1:54" x14ac:dyDescent="0.25">
      <c r="A846" s="3">
        <v>41423</v>
      </c>
      <c r="B846" s="77">
        <v>8337.9</v>
      </c>
      <c r="C846" s="77">
        <v>810.11521000000005</v>
      </c>
      <c r="D846" s="77">
        <v>26.906500000000001</v>
      </c>
      <c r="E846" s="77">
        <f t="shared" si="84"/>
        <v>762.63750000000016</v>
      </c>
      <c r="F846" s="77">
        <v>0.65780000000000005</v>
      </c>
      <c r="G846" s="77">
        <v>5.1829999999999998</v>
      </c>
      <c r="H846">
        <v>0</v>
      </c>
      <c r="I846" s="78">
        <v>8312</v>
      </c>
      <c r="J846">
        <v>201306</v>
      </c>
      <c r="K846" s="78">
        <v>8312</v>
      </c>
      <c r="L846" s="77">
        <f t="shared" si="90"/>
        <v>-25.899999999999636</v>
      </c>
      <c r="M846" s="78">
        <v>7667</v>
      </c>
      <c r="N846" s="78">
        <v>127.5369</v>
      </c>
      <c r="O846" s="78">
        <v>2594</v>
      </c>
      <c r="P846" s="78">
        <v>10.795019999999999</v>
      </c>
      <c r="Q846" s="144">
        <v>8315.5</v>
      </c>
      <c r="R846" s="78">
        <v>462</v>
      </c>
      <c r="S846" s="78">
        <v>1426</v>
      </c>
      <c r="T846" s="78">
        <v>3229</v>
      </c>
      <c r="U846" s="78">
        <v>28064</v>
      </c>
      <c r="V846" s="219">
        <v>-0.1150584378563284</v>
      </c>
      <c r="W846" s="78">
        <v>1783</v>
      </c>
      <c r="X846" s="78">
        <v>-2105</v>
      </c>
      <c r="Y846" s="78">
        <v>3607</v>
      </c>
      <c r="Z846" s="78">
        <v>855</v>
      </c>
      <c r="AA846" s="78">
        <v>79.05</v>
      </c>
      <c r="AB846" s="78">
        <v>113.93</v>
      </c>
      <c r="AC846" s="78">
        <v>94650</v>
      </c>
      <c r="AD846" s="104">
        <v>6.4568500000000002</v>
      </c>
      <c r="AE846" s="78">
        <v>133343</v>
      </c>
      <c r="AF846" s="104">
        <v>1.8921300000000001</v>
      </c>
      <c r="AG846" s="78">
        <v>-13977</v>
      </c>
      <c r="AH846" s="104">
        <v>-2.3027500000000001</v>
      </c>
      <c r="AI846" s="78">
        <v>-28355</v>
      </c>
      <c r="AJ846" s="104">
        <v>0.14446000000000001</v>
      </c>
      <c r="AK846" s="78">
        <v>8600</v>
      </c>
      <c r="AL846" s="78">
        <v>7900</v>
      </c>
      <c r="AM846" s="8">
        <v>8300</v>
      </c>
      <c r="AN846" s="78">
        <v>178</v>
      </c>
      <c r="AO846" s="78">
        <v>8600</v>
      </c>
      <c r="AP846" s="78">
        <v>7800</v>
      </c>
      <c r="AQ846" s="78">
        <v>8200</v>
      </c>
      <c r="AR846" s="78">
        <v>295</v>
      </c>
      <c r="AS846" s="78">
        <v>0</v>
      </c>
      <c r="AT846" s="78">
        <v>0</v>
      </c>
      <c r="AU846" s="78">
        <v>0</v>
      </c>
      <c r="AV846" s="78">
        <v>0</v>
      </c>
      <c r="AW846" s="77">
        <v>12.7</v>
      </c>
      <c r="AX846" s="144">
        <f t="shared" si="85"/>
        <v>0.62</v>
      </c>
      <c r="AY846" s="144">
        <f t="shared" si="86"/>
        <v>0.59</v>
      </c>
      <c r="AZ846" s="144">
        <f t="shared" si="87"/>
        <v>0.36</v>
      </c>
      <c r="BA846" s="54">
        <f t="shared" si="88"/>
        <v>13.465005968506617</v>
      </c>
      <c r="BB846" s="54">
        <f t="shared" si="89"/>
        <v>11.91299403149338</v>
      </c>
    </row>
    <row r="847" spans="1:54" x14ac:dyDescent="0.25">
      <c r="A847" s="3">
        <v>41424</v>
      </c>
      <c r="B847" s="77">
        <v>8243.2900000000009</v>
      </c>
      <c r="C847" s="77">
        <v>837.29684999999995</v>
      </c>
      <c r="D847" s="77">
        <v>-116.0412</v>
      </c>
      <c r="E847" s="77">
        <f t="shared" si="84"/>
        <v>567.02790000000005</v>
      </c>
      <c r="F847" s="77">
        <v>-4.4557000000000002</v>
      </c>
      <c r="G847" s="77">
        <v>-11.208299999999999</v>
      </c>
      <c r="H847">
        <v>0</v>
      </c>
      <c r="I847" s="78">
        <v>8231</v>
      </c>
      <c r="J847">
        <v>201306</v>
      </c>
      <c r="K847" s="78">
        <v>8231</v>
      </c>
      <c r="L847" s="77">
        <f t="shared" si="90"/>
        <v>-12.290000000000873</v>
      </c>
      <c r="M847" s="78">
        <v>3378</v>
      </c>
      <c r="N847" s="78">
        <v>55.680149999999998</v>
      </c>
      <c r="O847" s="78">
        <v>784</v>
      </c>
      <c r="P847" s="78">
        <v>3.24796</v>
      </c>
      <c r="Q847" s="144">
        <v>3574</v>
      </c>
      <c r="R847" s="78">
        <v>436</v>
      </c>
      <c r="S847" s="78">
        <v>2213</v>
      </c>
      <c r="T847" s="78">
        <v>1323</v>
      </c>
      <c r="U847" s="78">
        <v>27905</v>
      </c>
      <c r="V847" s="219">
        <v>-4.7410858269127394E-2</v>
      </c>
      <c r="W847" s="78">
        <v>1947</v>
      </c>
      <c r="X847" s="78">
        <v>-2682</v>
      </c>
      <c r="Y847" s="78">
        <v>2211</v>
      </c>
      <c r="Z847" s="78">
        <v>-2489</v>
      </c>
      <c r="AA847" s="78">
        <v>113.41</v>
      </c>
      <c r="AB847" s="78">
        <v>102.22</v>
      </c>
      <c r="AC847" s="78">
        <v>91472</v>
      </c>
      <c r="AD847" s="104">
        <v>5.3396100000000004</v>
      </c>
      <c r="AE847" s="78">
        <v>141766</v>
      </c>
      <c r="AF847" s="104">
        <v>2.4697100000000001</v>
      </c>
      <c r="AG847" s="78">
        <v>-30613</v>
      </c>
      <c r="AH847" s="104">
        <v>-2.5474800000000002</v>
      </c>
      <c r="AI847" s="78">
        <v>-13167</v>
      </c>
      <c r="AJ847" s="104">
        <v>0.53576000000000001</v>
      </c>
      <c r="AK847" s="78">
        <v>8500</v>
      </c>
      <c r="AL847" s="78">
        <v>7900</v>
      </c>
      <c r="AM847" s="8">
        <v>8200</v>
      </c>
      <c r="AN847" s="78">
        <v>191</v>
      </c>
      <c r="AO847" s="78">
        <v>8600</v>
      </c>
      <c r="AP847" s="78">
        <v>7800</v>
      </c>
      <c r="AQ847" s="78">
        <v>8100</v>
      </c>
      <c r="AR847" s="78">
        <v>297</v>
      </c>
      <c r="AS847" s="78">
        <v>0</v>
      </c>
      <c r="AT847" s="78">
        <v>0</v>
      </c>
      <c r="AU847" s="78">
        <v>0</v>
      </c>
      <c r="AV847" s="78">
        <v>0</v>
      </c>
      <c r="AW847" s="77">
        <v>13.35</v>
      </c>
      <c r="AX847" s="144">
        <f t="shared" si="85"/>
        <v>0.96</v>
      </c>
      <c r="AY847" s="144">
        <f t="shared" si="86"/>
        <v>0.89</v>
      </c>
      <c r="AZ847" s="144">
        <f t="shared" si="87"/>
        <v>0.65</v>
      </c>
      <c r="BA847" s="54">
        <f t="shared" si="88"/>
        <v>13.535720225789836</v>
      </c>
      <c r="BB847" s="54">
        <f t="shared" si="89"/>
        <v>11.88527977421016</v>
      </c>
    </row>
    <row r="848" spans="1:54" x14ac:dyDescent="0.25">
      <c r="A848" s="3">
        <v>41425</v>
      </c>
      <c r="B848" s="77">
        <v>8254.7999999999993</v>
      </c>
      <c r="C848" s="77">
        <v>1136.73684</v>
      </c>
      <c r="D848" s="77">
        <v>-63.224399999999996</v>
      </c>
      <c r="E848" s="77">
        <f t="shared" si="84"/>
        <v>457.46350000000001</v>
      </c>
      <c r="F848" s="77">
        <v>-2.4476</v>
      </c>
      <c r="G848" s="77">
        <v>-2.5577000000000001</v>
      </c>
      <c r="H848">
        <v>0</v>
      </c>
      <c r="I848" s="78">
        <v>8242</v>
      </c>
      <c r="J848">
        <v>201306</v>
      </c>
      <c r="K848" s="78">
        <v>8242</v>
      </c>
      <c r="L848" s="77">
        <f t="shared" si="90"/>
        <v>-12.799999999999272</v>
      </c>
      <c r="M848" s="78">
        <v>-1461</v>
      </c>
      <c r="N848" s="78">
        <v>-24.005960000000002</v>
      </c>
      <c r="O848" s="78">
        <v>155</v>
      </c>
      <c r="P848" s="78">
        <v>0.65529000000000004</v>
      </c>
      <c r="Q848" s="144">
        <v>-1422.25</v>
      </c>
      <c r="R848" s="78">
        <v>421</v>
      </c>
      <c r="S848" s="78">
        <v>3654</v>
      </c>
      <c r="T848" s="78">
        <v>-1434</v>
      </c>
      <c r="U848" s="78">
        <v>29557</v>
      </c>
      <c r="V848" s="219">
        <v>4.8516425888960317E-2</v>
      </c>
      <c r="W848" s="78">
        <v>1006</v>
      </c>
      <c r="X848" s="78">
        <v>-3603</v>
      </c>
      <c r="Y848" s="78">
        <v>481</v>
      </c>
      <c r="Z848" s="78">
        <v>-4128</v>
      </c>
      <c r="AA848" s="78">
        <v>81.099999999999994</v>
      </c>
      <c r="AB848" s="78">
        <v>101.76</v>
      </c>
      <c r="AC848" s="78">
        <v>83726</v>
      </c>
      <c r="AD848" s="104">
        <v>5.4456499999999997</v>
      </c>
      <c r="AE848" s="78">
        <v>145612</v>
      </c>
      <c r="AF848" s="104">
        <v>2.3459400000000001</v>
      </c>
      <c r="AG848" s="78">
        <v>-41190</v>
      </c>
      <c r="AH848" s="104">
        <v>-2.7137799999999999</v>
      </c>
      <c r="AI848" s="78">
        <v>-2357</v>
      </c>
      <c r="AJ848" s="104">
        <v>0.81745999999999996</v>
      </c>
      <c r="AK848" s="78">
        <v>8600</v>
      </c>
      <c r="AL848" s="78">
        <v>7900</v>
      </c>
      <c r="AM848" s="8">
        <v>8200</v>
      </c>
      <c r="AN848" s="78">
        <v>193</v>
      </c>
      <c r="AO848" s="78">
        <v>8600</v>
      </c>
      <c r="AP848" s="78">
        <v>7800</v>
      </c>
      <c r="AQ848" s="78">
        <v>8100</v>
      </c>
      <c r="AR848" s="78">
        <v>303</v>
      </c>
      <c r="AS848" s="78">
        <v>0</v>
      </c>
      <c r="AT848" s="78">
        <v>0</v>
      </c>
      <c r="AU848" s="78">
        <v>0</v>
      </c>
      <c r="AV848" s="78">
        <v>0</v>
      </c>
      <c r="AW848" s="77">
        <v>13.68</v>
      </c>
      <c r="AX848" s="144">
        <f t="shared" si="85"/>
        <v>1</v>
      </c>
      <c r="AY848" s="144">
        <f t="shared" si="86"/>
        <v>0.97</v>
      </c>
      <c r="AZ848" s="144">
        <f t="shared" si="87"/>
        <v>0.71</v>
      </c>
      <c r="BA848" s="54">
        <f t="shared" si="88"/>
        <v>13.676872548052915</v>
      </c>
      <c r="BB848" s="54">
        <f t="shared" si="89"/>
        <v>11.819127451947084</v>
      </c>
    </row>
    <row r="849" spans="1:54" x14ac:dyDescent="0.25">
      <c r="A849" s="3">
        <v>41428</v>
      </c>
      <c r="B849" s="77">
        <v>8201.02</v>
      </c>
      <c r="C849" s="77">
        <v>757.47538999999995</v>
      </c>
      <c r="D849" s="77">
        <v>-66.630899999999997</v>
      </c>
      <c r="E849" s="77">
        <f t="shared" si="84"/>
        <v>357.17610000000008</v>
      </c>
      <c r="F849" s="77">
        <v>-5.5295000000000005</v>
      </c>
      <c r="G849" s="77">
        <v>-0.16949999999999998</v>
      </c>
      <c r="H849">
        <v>0</v>
      </c>
      <c r="I849" s="78">
        <v>8193</v>
      </c>
      <c r="J849">
        <v>201306</v>
      </c>
      <c r="K849" s="78">
        <v>8193</v>
      </c>
      <c r="L849" s="77">
        <f t="shared" si="90"/>
        <v>-8.0200000000004366</v>
      </c>
      <c r="M849" s="78">
        <v>5938</v>
      </c>
      <c r="N849" s="78">
        <v>97.363259999999997</v>
      </c>
      <c r="O849" s="78">
        <v>2560</v>
      </c>
      <c r="P849" s="78">
        <v>10.48671</v>
      </c>
      <c r="Q849" s="144">
        <v>6578</v>
      </c>
      <c r="R849" s="78">
        <v>263</v>
      </c>
      <c r="S849" s="78">
        <v>1323</v>
      </c>
      <c r="T849" s="78">
        <v>1953</v>
      </c>
      <c r="U849" s="78">
        <v>30312</v>
      </c>
      <c r="V849" s="219">
        <v>-6.4429928741092643E-2</v>
      </c>
      <c r="W849" s="78">
        <v>3453</v>
      </c>
      <c r="X849" s="78">
        <v>-236</v>
      </c>
      <c r="Y849" s="78">
        <v>4198</v>
      </c>
      <c r="Z849" s="78">
        <v>-977</v>
      </c>
      <c r="AA849" s="78">
        <v>110.55</v>
      </c>
      <c r="AB849" s="78">
        <v>98.6</v>
      </c>
      <c r="AC849" s="78">
        <v>84984</v>
      </c>
      <c r="AD849" s="104">
        <v>4.9236899999999997</v>
      </c>
      <c r="AE849" s="78">
        <v>149411</v>
      </c>
      <c r="AF849" s="104">
        <v>2.6200299999999999</v>
      </c>
      <c r="AG849" s="78">
        <v>-36849</v>
      </c>
      <c r="AH849" s="104">
        <v>-2.3137300000000001</v>
      </c>
      <c r="AI849" s="78">
        <v>-15527</v>
      </c>
      <c r="AJ849" s="104">
        <v>0.74826999999999999</v>
      </c>
      <c r="AK849" s="78">
        <v>8500</v>
      </c>
      <c r="AL849" s="78">
        <v>7900</v>
      </c>
      <c r="AM849" s="8">
        <v>8200</v>
      </c>
      <c r="AN849" s="78">
        <v>168</v>
      </c>
      <c r="AO849" s="78">
        <v>8600</v>
      </c>
      <c r="AP849" s="78">
        <v>7800</v>
      </c>
      <c r="AQ849" s="78">
        <v>8100</v>
      </c>
      <c r="AR849" s="78">
        <v>291</v>
      </c>
      <c r="AS849" s="78">
        <v>0</v>
      </c>
      <c r="AT849" s="78">
        <v>0</v>
      </c>
      <c r="AU849" s="78">
        <v>0</v>
      </c>
      <c r="AV849" s="78">
        <v>0</v>
      </c>
      <c r="AW849" s="77">
        <v>13.99</v>
      </c>
      <c r="AX849" s="144">
        <f t="shared" si="85"/>
        <v>1</v>
      </c>
      <c r="AY849" s="144">
        <f t="shared" si="86"/>
        <v>1</v>
      </c>
      <c r="AZ849" s="144">
        <f t="shared" si="87"/>
        <v>0.81</v>
      </c>
      <c r="BA849" s="54">
        <f t="shared" si="88"/>
        <v>13.894229319850909</v>
      </c>
      <c r="BB849" s="54">
        <f t="shared" si="89"/>
        <v>11.731770680149088</v>
      </c>
    </row>
    <row r="850" spans="1:54" x14ac:dyDescent="0.25">
      <c r="A850" s="3">
        <v>41429</v>
      </c>
      <c r="B850" s="77">
        <v>8191.22</v>
      </c>
      <c r="C850" s="77">
        <v>733.83177000000001</v>
      </c>
      <c r="D850" s="77">
        <v>-22.0061</v>
      </c>
      <c r="E850" s="77">
        <f t="shared" si="84"/>
        <v>259.22379999999998</v>
      </c>
      <c r="F850" s="77">
        <v>-9.2347999999999999</v>
      </c>
      <c r="G850" s="77">
        <v>-13.746199999999998</v>
      </c>
      <c r="H850">
        <v>0</v>
      </c>
      <c r="I850" s="78">
        <v>8162</v>
      </c>
      <c r="J850">
        <v>201306</v>
      </c>
      <c r="K850" s="78">
        <v>8162</v>
      </c>
      <c r="L850" s="77">
        <f t="shared" si="90"/>
        <v>-29.220000000000255</v>
      </c>
      <c r="M850" s="78">
        <v>314</v>
      </c>
      <c r="N850" s="78">
        <v>5.24918</v>
      </c>
      <c r="O850" s="78">
        <v>828</v>
      </c>
      <c r="P850" s="78">
        <v>3.3828999999999998</v>
      </c>
      <c r="Q850" s="144">
        <v>521</v>
      </c>
      <c r="R850" s="78">
        <v>233</v>
      </c>
      <c r="S850" s="78">
        <v>2763</v>
      </c>
      <c r="T850" s="78">
        <v>-1759</v>
      </c>
      <c r="U850" s="78">
        <v>30788</v>
      </c>
      <c r="V850" s="219">
        <v>5.7132649084058726E-2</v>
      </c>
      <c r="W850" s="78">
        <v>3747</v>
      </c>
      <c r="X850" s="78">
        <v>-457</v>
      </c>
      <c r="Y850" s="78">
        <v>2775</v>
      </c>
      <c r="Z850" s="78">
        <v>-2833</v>
      </c>
      <c r="AA850" s="78">
        <v>106.03</v>
      </c>
      <c r="AB850" s="78">
        <v>96.15</v>
      </c>
      <c r="AC850" s="78">
        <v>87278</v>
      </c>
      <c r="AD850" s="104">
        <v>4.63157</v>
      </c>
      <c r="AE850" s="78">
        <v>151304</v>
      </c>
      <c r="AF850" s="104">
        <v>2.8359100000000002</v>
      </c>
      <c r="AG850" s="78">
        <v>-47945</v>
      </c>
      <c r="AH850" s="104">
        <v>-2.4466000000000001</v>
      </c>
      <c r="AI850" s="78">
        <v>-14372</v>
      </c>
      <c r="AJ850" s="104">
        <v>0.81196000000000002</v>
      </c>
      <c r="AK850" s="78">
        <v>8400</v>
      </c>
      <c r="AL850" s="78">
        <v>7800</v>
      </c>
      <c r="AM850" s="8">
        <v>8200</v>
      </c>
      <c r="AN850" s="78">
        <v>179</v>
      </c>
      <c r="AO850" s="78">
        <v>8600</v>
      </c>
      <c r="AP850" s="78">
        <v>7800</v>
      </c>
      <c r="AQ850" s="78">
        <v>8100</v>
      </c>
      <c r="AR850" s="78">
        <v>292</v>
      </c>
      <c r="AS850" s="78">
        <v>0</v>
      </c>
      <c r="AT850" s="78">
        <v>0</v>
      </c>
      <c r="AU850" s="78">
        <v>0</v>
      </c>
      <c r="AV850" s="78">
        <v>0</v>
      </c>
      <c r="AW850" s="77">
        <v>14.36</v>
      </c>
      <c r="AX850" s="144">
        <f t="shared" si="85"/>
        <v>1</v>
      </c>
      <c r="AY850" s="144">
        <f t="shared" si="86"/>
        <v>1</v>
      </c>
      <c r="AZ850" s="144">
        <f t="shared" si="87"/>
        <v>0.9</v>
      </c>
      <c r="BA850" s="54">
        <f t="shared" si="88"/>
        <v>14.177664429696934</v>
      </c>
      <c r="BB850" s="54">
        <f t="shared" si="89"/>
        <v>11.618335570303065</v>
      </c>
    </row>
    <row r="851" spans="1:54" x14ac:dyDescent="0.25">
      <c r="A851" s="3">
        <v>41430</v>
      </c>
      <c r="B851" s="77">
        <v>8181.91</v>
      </c>
      <c r="C851" s="77">
        <v>778.98969</v>
      </c>
      <c r="D851" s="77">
        <v>-42.726300000000002</v>
      </c>
      <c r="E851" s="77">
        <f t="shared" si="84"/>
        <v>58.493699999999912</v>
      </c>
      <c r="F851" s="77">
        <v>-11.3096</v>
      </c>
      <c r="G851" s="77">
        <v>-2.3633000000000002</v>
      </c>
      <c r="H851">
        <v>0</v>
      </c>
      <c r="I851" s="78">
        <v>8145</v>
      </c>
      <c r="J851">
        <v>201306</v>
      </c>
      <c r="K851" s="78">
        <v>8145</v>
      </c>
      <c r="L851" s="77">
        <f t="shared" si="90"/>
        <v>-36.909999999999854</v>
      </c>
      <c r="M851" s="78">
        <v>2894</v>
      </c>
      <c r="N851" s="78">
        <v>47.225859999999997</v>
      </c>
      <c r="O851" s="78">
        <v>1628</v>
      </c>
      <c r="P851" s="78">
        <v>6.6222599999999998</v>
      </c>
      <c r="Q851" s="144">
        <v>3301</v>
      </c>
      <c r="R851" s="78">
        <v>148</v>
      </c>
      <c r="S851" s="78">
        <v>659</v>
      </c>
      <c r="T851" s="78">
        <v>-564</v>
      </c>
      <c r="U851" s="78">
        <v>31431</v>
      </c>
      <c r="V851" s="219">
        <v>1.7944067958385036E-2</v>
      </c>
      <c r="W851" s="78">
        <v>4201</v>
      </c>
      <c r="X851" s="78">
        <v>533</v>
      </c>
      <c r="Y851" s="78">
        <v>3563</v>
      </c>
      <c r="Z851" s="78">
        <v>-1652</v>
      </c>
      <c r="AA851" s="78">
        <v>115.6</v>
      </c>
      <c r="AB851" s="78">
        <v>95.99</v>
      </c>
      <c r="AC851" s="78">
        <v>88157</v>
      </c>
      <c r="AD851" s="104">
        <v>4.5671400000000002</v>
      </c>
      <c r="AE851" s="78">
        <v>147594</v>
      </c>
      <c r="AF851" s="104">
        <v>3.03261</v>
      </c>
      <c r="AG851" s="78">
        <v>-26830</v>
      </c>
      <c r="AH851" s="104">
        <v>-2.2566000000000002</v>
      </c>
      <c r="AI851" s="78">
        <v>-21388</v>
      </c>
      <c r="AJ851" s="104">
        <v>0.56291000000000002</v>
      </c>
      <c r="AK851" s="78">
        <v>8400</v>
      </c>
      <c r="AL851" s="78">
        <v>7800</v>
      </c>
      <c r="AM851" s="8">
        <v>8100</v>
      </c>
      <c r="AN851" s="78">
        <v>180</v>
      </c>
      <c r="AO851" s="78">
        <v>8600</v>
      </c>
      <c r="AP851" s="78">
        <v>7800</v>
      </c>
      <c r="AQ851" s="78">
        <v>8000</v>
      </c>
      <c r="AR851" s="78">
        <v>300</v>
      </c>
      <c r="AS851" s="78">
        <v>0</v>
      </c>
      <c r="AT851" s="78">
        <v>0</v>
      </c>
      <c r="AU851" s="78">
        <v>0</v>
      </c>
      <c r="AV851" s="78">
        <v>0</v>
      </c>
      <c r="AW851" s="77">
        <v>14.91</v>
      </c>
      <c r="AX851" s="144">
        <f t="shared" si="85"/>
        <v>1</v>
      </c>
      <c r="AY851" s="144">
        <f t="shared" si="86"/>
        <v>1</v>
      </c>
      <c r="AZ851" s="144">
        <f t="shared" si="87"/>
        <v>1</v>
      </c>
      <c r="BA851" s="54">
        <f t="shared" si="88"/>
        <v>14.557973179524678</v>
      </c>
      <c r="BB851" s="54">
        <f t="shared" si="89"/>
        <v>11.428026820475322</v>
      </c>
    </row>
    <row r="852" spans="1:54" x14ac:dyDescent="0.25">
      <c r="A852" s="3">
        <v>41431</v>
      </c>
      <c r="B852" s="77">
        <v>8096.14</v>
      </c>
      <c r="C852" s="77">
        <v>782.44893000000002</v>
      </c>
      <c r="D852" s="77">
        <v>-102.46959999999999</v>
      </c>
      <c r="E852" s="77">
        <f t="shared" si="84"/>
        <v>-123.27400000000004</v>
      </c>
      <c r="F852" s="77">
        <v>-14.24</v>
      </c>
      <c r="G852" s="77">
        <v>-13.324400000000001</v>
      </c>
      <c r="H852">
        <v>0</v>
      </c>
      <c r="I852" s="78">
        <v>8103</v>
      </c>
      <c r="J852">
        <v>201306</v>
      </c>
      <c r="K852" s="78">
        <v>8103</v>
      </c>
      <c r="L852" s="77">
        <f t="shared" si="90"/>
        <v>6.8599999999996726</v>
      </c>
      <c r="M852" s="78">
        <v>-4792</v>
      </c>
      <c r="N852" s="78">
        <v>-77.571520000000007</v>
      </c>
      <c r="O852" s="78">
        <v>-470</v>
      </c>
      <c r="P852" s="78">
        <v>-1.9126300000000001</v>
      </c>
      <c r="Q852" s="144">
        <v>-4909.5</v>
      </c>
      <c r="R852" s="78">
        <v>90</v>
      </c>
      <c r="S852" s="78">
        <v>2434</v>
      </c>
      <c r="T852" s="78">
        <v>-4981</v>
      </c>
      <c r="U852" s="78">
        <v>32179</v>
      </c>
      <c r="V852" s="219">
        <v>0.15479039124895119</v>
      </c>
      <c r="W852" s="78">
        <v>146</v>
      </c>
      <c r="X852" s="78">
        <v>-3258</v>
      </c>
      <c r="Y852" s="78">
        <v>-239</v>
      </c>
      <c r="Z852" s="78">
        <v>-2182</v>
      </c>
      <c r="AA852" s="78">
        <v>109.52</v>
      </c>
      <c r="AB852" s="78">
        <v>93.52</v>
      </c>
      <c r="AC852" s="78">
        <v>89274</v>
      </c>
      <c r="AD852" s="104">
        <v>4.2880099999999999</v>
      </c>
      <c r="AE852" s="78">
        <v>159106</v>
      </c>
      <c r="AF852" s="104">
        <v>3.2582499999999999</v>
      </c>
      <c r="AG852" s="78">
        <v>-46818</v>
      </c>
      <c r="AH852" s="104">
        <v>-2.6080800000000002</v>
      </c>
      <c r="AI852" s="78">
        <v>-1502</v>
      </c>
      <c r="AJ852" s="104">
        <v>1.2254799999999999</v>
      </c>
      <c r="AK852" s="78">
        <v>8400</v>
      </c>
      <c r="AL852" s="78">
        <v>7800</v>
      </c>
      <c r="AM852" s="8">
        <v>8100</v>
      </c>
      <c r="AN852" s="78">
        <v>156</v>
      </c>
      <c r="AO852" s="78">
        <v>8600</v>
      </c>
      <c r="AP852" s="78">
        <v>7800</v>
      </c>
      <c r="AQ852" s="78">
        <v>8000</v>
      </c>
      <c r="AR852" s="78">
        <v>290</v>
      </c>
      <c r="AS852" s="78">
        <v>0</v>
      </c>
      <c r="AT852" s="78">
        <v>0</v>
      </c>
      <c r="AU852" s="78">
        <v>0</v>
      </c>
      <c r="AV852" s="78">
        <v>0</v>
      </c>
      <c r="AW852" s="77">
        <v>14.89</v>
      </c>
      <c r="AX852" s="144">
        <f t="shared" si="85"/>
        <v>0.96</v>
      </c>
      <c r="AY852" s="144">
        <f t="shared" si="86"/>
        <v>0.97</v>
      </c>
      <c r="AZ852" s="144">
        <f t="shared" si="87"/>
        <v>0.98</v>
      </c>
      <c r="BA852" s="54">
        <f t="shared" si="88"/>
        <v>14.873054723607378</v>
      </c>
      <c r="BB852" s="54">
        <f t="shared" si="89"/>
        <v>11.345945276392623</v>
      </c>
    </row>
    <row r="853" spans="1:54" x14ac:dyDescent="0.25">
      <c r="A853" s="3">
        <v>41432</v>
      </c>
      <c r="B853" s="77">
        <v>8095.2</v>
      </c>
      <c r="C853" s="77">
        <v>875.49357999999995</v>
      </c>
      <c r="D853" s="77">
        <v>-52.747799999999998</v>
      </c>
      <c r="E853" s="77">
        <f t="shared" si="84"/>
        <v>-235.15279999999996</v>
      </c>
      <c r="F853" s="77">
        <v>-5.3388</v>
      </c>
      <c r="G853" s="77">
        <v>-17.668299999999999</v>
      </c>
      <c r="H853">
        <v>0</v>
      </c>
      <c r="I853" s="78">
        <v>8087</v>
      </c>
      <c r="J853">
        <v>201306</v>
      </c>
      <c r="K853" s="78">
        <v>8087</v>
      </c>
      <c r="L853" s="77">
        <f t="shared" si="90"/>
        <v>-8.1999999999998181</v>
      </c>
      <c r="M853" s="78">
        <v>-5593</v>
      </c>
      <c r="N853" s="78">
        <v>-90.368790000000004</v>
      </c>
      <c r="O853" s="78">
        <v>-707</v>
      </c>
      <c r="P853" s="78">
        <v>-2.8809999999999998</v>
      </c>
      <c r="Q853" s="144">
        <v>-5769.75</v>
      </c>
      <c r="R853" s="78">
        <v>114</v>
      </c>
      <c r="S853" s="78">
        <v>1073</v>
      </c>
      <c r="T853" s="78">
        <v>-5113</v>
      </c>
      <c r="U853" s="78">
        <v>33155</v>
      </c>
      <c r="V853" s="219">
        <v>0.1542150505202835</v>
      </c>
      <c r="W853" s="78">
        <v>-1372</v>
      </c>
      <c r="X853" s="78">
        <v>-3741</v>
      </c>
      <c r="Y853" s="78">
        <v>-1543</v>
      </c>
      <c r="Z853" s="78">
        <v>-5443</v>
      </c>
      <c r="AA853" s="78">
        <v>102.31</v>
      </c>
      <c r="AB853" s="78">
        <v>93.71</v>
      </c>
      <c r="AC853" s="78">
        <v>91122</v>
      </c>
      <c r="AD853" s="104">
        <v>4.2105300000000003</v>
      </c>
      <c r="AE853" s="78">
        <v>166576</v>
      </c>
      <c r="AF853" s="104">
        <v>3.46156</v>
      </c>
      <c r="AG853" s="78">
        <v>-54778</v>
      </c>
      <c r="AH853" s="104">
        <v>-2.6304400000000001</v>
      </c>
      <c r="AI853" s="78">
        <v>1858</v>
      </c>
      <c r="AJ853" s="104">
        <v>1.2926899999999999</v>
      </c>
      <c r="AK853" s="78">
        <v>8400</v>
      </c>
      <c r="AL853" s="78">
        <v>7800</v>
      </c>
      <c r="AM853" s="8">
        <v>8100</v>
      </c>
      <c r="AN853" s="78">
        <v>149</v>
      </c>
      <c r="AO853" s="78">
        <v>8600</v>
      </c>
      <c r="AP853" s="78">
        <v>7800</v>
      </c>
      <c r="AQ853" s="78">
        <v>8000</v>
      </c>
      <c r="AR853" s="78">
        <v>291</v>
      </c>
      <c r="AS853" s="78">
        <v>0</v>
      </c>
      <c r="AT853" s="78">
        <v>0</v>
      </c>
      <c r="AU853" s="78">
        <v>0</v>
      </c>
      <c r="AV853" s="78">
        <v>0</v>
      </c>
      <c r="AW853" s="77">
        <v>15.16</v>
      </c>
      <c r="AX853" s="144">
        <f t="shared" si="85"/>
        <v>1</v>
      </c>
      <c r="AY853" s="144">
        <f t="shared" si="86"/>
        <v>1</v>
      </c>
      <c r="AZ853" s="144">
        <f t="shared" si="87"/>
        <v>1</v>
      </c>
      <c r="BA853" s="54">
        <f t="shared" si="88"/>
        <v>15.194993891693409</v>
      </c>
      <c r="BB853" s="54">
        <f t="shared" si="89"/>
        <v>11.309006108306592</v>
      </c>
    </row>
    <row r="854" spans="1:54" x14ac:dyDescent="0.25">
      <c r="A854" s="3">
        <v>41435</v>
      </c>
      <c r="B854" s="77">
        <v>8160.55</v>
      </c>
      <c r="C854" s="77">
        <v>651.40535999999997</v>
      </c>
      <c r="D854" s="77">
        <v>5.9433000000000007</v>
      </c>
      <c r="E854" s="77">
        <f t="shared" si="84"/>
        <v>-263.39049999999997</v>
      </c>
      <c r="F854" s="77">
        <v>-2.8998000000000004</v>
      </c>
      <c r="G854" s="77">
        <v>5.7582000000000004</v>
      </c>
      <c r="H854">
        <v>0</v>
      </c>
      <c r="I854" s="78">
        <v>8147</v>
      </c>
      <c r="J854">
        <v>201306</v>
      </c>
      <c r="K854" s="78">
        <v>8147</v>
      </c>
      <c r="L854" s="77">
        <f t="shared" si="90"/>
        <v>-13.550000000000182</v>
      </c>
      <c r="M854" s="78">
        <v>-4157</v>
      </c>
      <c r="N854" s="78">
        <v>-67.639099999999999</v>
      </c>
      <c r="O854" s="78">
        <v>-782</v>
      </c>
      <c r="P854" s="78">
        <v>-3.2199900000000001</v>
      </c>
      <c r="Q854" s="144">
        <v>-4352.5</v>
      </c>
      <c r="R854" s="78">
        <v>210</v>
      </c>
      <c r="S854" s="78">
        <v>1115</v>
      </c>
      <c r="T854" s="78">
        <v>-4988</v>
      </c>
      <c r="U854" s="78">
        <v>32398</v>
      </c>
      <c r="V854" s="219">
        <v>0.15396012099512316</v>
      </c>
      <c r="W854" s="78">
        <v>-1341</v>
      </c>
      <c r="X854" s="78">
        <v>-3413</v>
      </c>
      <c r="Y854" s="78">
        <v>-2037</v>
      </c>
      <c r="Z854" s="78">
        <v>-3981</v>
      </c>
      <c r="AA854" s="78">
        <v>104.47</v>
      </c>
      <c r="AB854" s="78">
        <v>98.17</v>
      </c>
      <c r="AC854" s="78">
        <v>92036</v>
      </c>
      <c r="AD854" s="104">
        <v>4.6036999999999999</v>
      </c>
      <c r="AE854" s="78">
        <v>170025</v>
      </c>
      <c r="AF854" s="104">
        <v>2.6137000000000001</v>
      </c>
      <c r="AG854" s="78">
        <v>-47757</v>
      </c>
      <c r="AH854" s="104">
        <v>-2.7010000000000001</v>
      </c>
      <c r="AI854" s="78">
        <v>-10359</v>
      </c>
      <c r="AJ854" s="104">
        <v>0.80928999999999995</v>
      </c>
      <c r="AK854" s="78">
        <v>8400</v>
      </c>
      <c r="AL854" s="78">
        <v>7800</v>
      </c>
      <c r="AM854" s="8">
        <v>8100</v>
      </c>
      <c r="AN854" s="78">
        <v>129</v>
      </c>
      <c r="AO854" s="78">
        <v>8600</v>
      </c>
      <c r="AP854" s="78">
        <v>7800</v>
      </c>
      <c r="AQ854" s="78">
        <v>8000</v>
      </c>
      <c r="AR854" s="78">
        <v>274</v>
      </c>
      <c r="AS854" s="78">
        <v>0</v>
      </c>
      <c r="AT854" s="78">
        <v>0</v>
      </c>
      <c r="AU854" s="78">
        <v>0</v>
      </c>
      <c r="AV854" s="78">
        <v>0</v>
      </c>
      <c r="AW854" s="77">
        <v>14.55</v>
      </c>
      <c r="AX854" s="144">
        <f t="shared" si="85"/>
        <v>0.89</v>
      </c>
      <c r="AY854" s="144">
        <f t="shared" si="86"/>
        <v>0.93</v>
      </c>
      <c r="AZ854" s="144">
        <f t="shared" si="87"/>
        <v>0.93</v>
      </c>
      <c r="BA854" s="54">
        <f t="shared" si="88"/>
        <v>15.352931168157717</v>
      </c>
      <c r="BB854" s="54">
        <f t="shared" si="89"/>
        <v>11.312068831842282</v>
      </c>
    </row>
    <row r="855" spans="1:54" x14ac:dyDescent="0.25">
      <c r="A855" s="3">
        <v>41436</v>
      </c>
      <c r="B855" s="77">
        <v>8116.15</v>
      </c>
      <c r="C855" s="77">
        <v>690.50648999999999</v>
      </c>
      <c r="D855" s="77">
        <v>-42.720600000000005</v>
      </c>
      <c r="E855" s="77">
        <f t="shared" si="84"/>
        <v>-380.29300000000001</v>
      </c>
      <c r="F855" s="77">
        <v>-5.3139000000000003</v>
      </c>
      <c r="G855" s="77">
        <v>0.94909999999999994</v>
      </c>
      <c r="H855">
        <v>0</v>
      </c>
      <c r="I855" s="78">
        <v>8128</v>
      </c>
      <c r="J855">
        <v>201306</v>
      </c>
      <c r="K855" s="78">
        <v>8128</v>
      </c>
      <c r="L855" s="77">
        <f t="shared" si="90"/>
        <v>11.850000000000364</v>
      </c>
      <c r="M855" s="78">
        <v>-4261</v>
      </c>
      <c r="N855" s="78">
        <v>-69.05883</v>
      </c>
      <c r="O855" s="78">
        <v>-624</v>
      </c>
      <c r="P855" s="78">
        <v>-2.55707</v>
      </c>
      <c r="Q855" s="144">
        <v>-4417</v>
      </c>
      <c r="R855" s="78">
        <v>326</v>
      </c>
      <c r="S855" s="78">
        <v>269</v>
      </c>
      <c r="T855" s="78">
        <v>-5287</v>
      </c>
      <c r="U855" s="78">
        <v>33586</v>
      </c>
      <c r="V855" s="219">
        <v>0.15741678080152444</v>
      </c>
      <c r="W855" s="78">
        <v>-1832</v>
      </c>
      <c r="X855" s="78">
        <v>-1832</v>
      </c>
      <c r="Y855" s="78">
        <v>-3418</v>
      </c>
      <c r="Z855" s="78">
        <v>-5810</v>
      </c>
      <c r="AA855" s="78">
        <v>95.26</v>
      </c>
      <c r="AB855" s="78">
        <v>97.2</v>
      </c>
      <c r="AC855" s="78">
        <v>90625</v>
      </c>
      <c r="AD855" s="104">
        <v>4.2381900000000003</v>
      </c>
      <c r="AE855" s="78">
        <v>173224</v>
      </c>
      <c r="AF855" s="104">
        <v>2.9239000000000002</v>
      </c>
      <c r="AG855" s="78">
        <v>-56346</v>
      </c>
      <c r="AH855" s="104">
        <v>-2.7350599999999998</v>
      </c>
      <c r="AI855" s="78">
        <v>-10611</v>
      </c>
      <c r="AJ855" s="104">
        <v>0.85887999999999998</v>
      </c>
      <c r="AK855" s="78">
        <v>8400</v>
      </c>
      <c r="AL855" s="78">
        <v>7800</v>
      </c>
      <c r="AM855" s="8">
        <v>8100</v>
      </c>
      <c r="AN855" s="78">
        <v>120.5</v>
      </c>
      <c r="AO855" s="78">
        <v>8500</v>
      </c>
      <c r="AP855" s="78">
        <v>7800</v>
      </c>
      <c r="AQ855" s="78">
        <v>8000</v>
      </c>
      <c r="AR855" s="78">
        <v>281</v>
      </c>
      <c r="AS855" s="78">
        <v>0</v>
      </c>
      <c r="AT855" s="78">
        <v>0</v>
      </c>
      <c r="AU855" s="78">
        <v>0</v>
      </c>
      <c r="AV855" s="78">
        <v>0</v>
      </c>
      <c r="AW855" s="77">
        <v>14.98</v>
      </c>
      <c r="AX855" s="144">
        <f t="shared" si="85"/>
        <v>0.96</v>
      </c>
      <c r="AY855" s="144">
        <f t="shared" si="86"/>
        <v>0.97</v>
      </c>
      <c r="AZ855" s="144">
        <f t="shared" si="87"/>
        <v>0.98</v>
      </c>
      <c r="BA855" s="54">
        <f t="shared" si="88"/>
        <v>15.565970939854314</v>
      </c>
      <c r="BB855" s="54">
        <f t="shared" si="89"/>
        <v>11.265029060145686</v>
      </c>
    </row>
    <row r="856" spans="1:54" x14ac:dyDescent="0.25">
      <c r="A856" s="3">
        <v>41438</v>
      </c>
      <c r="B856" s="77">
        <v>7951.66</v>
      </c>
      <c r="C856" s="77">
        <v>899.70851000000005</v>
      </c>
      <c r="D856" s="77">
        <v>-171.18889999999999</v>
      </c>
      <c r="E856" s="77">
        <f t="shared" ref="E856:E919" si="91">SUM(D837:D856)</f>
        <v>-601.80509999999992</v>
      </c>
      <c r="F856" s="77">
        <v>-8.1929999999999996</v>
      </c>
      <c r="G856" s="77">
        <v>-18.394200000000001</v>
      </c>
      <c r="H856">
        <v>0</v>
      </c>
      <c r="I856" s="78">
        <v>7933</v>
      </c>
      <c r="J856">
        <v>201306</v>
      </c>
      <c r="K856" s="78">
        <v>7933</v>
      </c>
      <c r="L856" s="77">
        <f t="shared" si="90"/>
        <v>-18.659999999999854</v>
      </c>
      <c r="M856" s="78">
        <v>-11700</v>
      </c>
      <c r="N856" s="78">
        <v>-185.04843</v>
      </c>
      <c r="O856" s="78">
        <v>-3091</v>
      </c>
      <c r="P856" s="78">
        <v>-12.2492</v>
      </c>
      <c r="Q856" s="144">
        <v>-12472.75</v>
      </c>
      <c r="R856" s="78">
        <v>14</v>
      </c>
      <c r="S856" s="78">
        <v>320</v>
      </c>
      <c r="T856" s="78">
        <v>-11683</v>
      </c>
      <c r="U856" s="78">
        <v>40541</v>
      </c>
      <c r="V856" s="219">
        <v>0.2881774006561259</v>
      </c>
      <c r="W856" s="78">
        <v>-3418</v>
      </c>
      <c r="X856" s="78">
        <v>-1184</v>
      </c>
      <c r="Y856" s="78">
        <v>-3874</v>
      </c>
      <c r="Z856" s="78">
        <v>-5017</v>
      </c>
      <c r="AA856" s="78">
        <v>108.73</v>
      </c>
      <c r="AB856" s="78">
        <v>81.260000000000005</v>
      </c>
      <c r="AC856" s="78">
        <v>78386</v>
      </c>
      <c r="AD856" s="104">
        <v>2.98645</v>
      </c>
      <c r="AE856" s="78">
        <v>168683</v>
      </c>
      <c r="AF856" s="104">
        <v>5.6139900000000003</v>
      </c>
      <c r="AG856" s="78">
        <v>-93616</v>
      </c>
      <c r="AH856" s="104">
        <v>-2.3106</v>
      </c>
      <c r="AI856" s="78">
        <v>-3993</v>
      </c>
      <c r="AJ856" s="104">
        <v>1.73908</v>
      </c>
      <c r="AK856" s="78">
        <v>8400</v>
      </c>
      <c r="AL856" s="78">
        <v>7800</v>
      </c>
      <c r="AM856" s="8">
        <v>7950</v>
      </c>
      <c r="AN856" s="78">
        <v>121</v>
      </c>
      <c r="AO856" s="78">
        <v>8500</v>
      </c>
      <c r="AP856" s="78">
        <v>7600</v>
      </c>
      <c r="AQ856" s="78">
        <v>7800</v>
      </c>
      <c r="AR856" s="78">
        <v>306</v>
      </c>
      <c r="AS856" s="78">
        <v>0</v>
      </c>
      <c r="AT856" s="78">
        <v>0</v>
      </c>
      <c r="AU856" s="78">
        <v>0</v>
      </c>
      <c r="AV856" s="78">
        <v>0</v>
      </c>
      <c r="AW856" s="77">
        <v>17.39</v>
      </c>
      <c r="AX856" s="144">
        <f t="shared" si="85"/>
        <v>1</v>
      </c>
      <c r="AY856" s="144">
        <f t="shared" si="86"/>
        <v>1</v>
      </c>
      <c r="AZ856" s="144">
        <f t="shared" si="87"/>
        <v>1</v>
      </c>
      <c r="BA856" s="54">
        <f t="shared" si="88"/>
        <v>16.404714190227718</v>
      </c>
      <c r="BB856" s="54">
        <f t="shared" si="89"/>
        <v>10.825285809772282</v>
      </c>
    </row>
    <row r="857" spans="1:54" x14ac:dyDescent="0.25">
      <c r="A857" s="3">
        <v>41439</v>
      </c>
      <c r="B857" s="77">
        <v>7937.74</v>
      </c>
      <c r="C857" s="77">
        <v>768.34694000000002</v>
      </c>
      <c r="D857" s="77">
        <v>-48.5383</v>
      </c>
      <c r="E857" s="77">
        <f t="shared" si="91"/>
        <v>-730.97969999999998</v>
      </c>
      <c r="F857" s="77">
        <v>-2.96</v>
      </c>
      <c r="G857" s="77">
        <v>-22.606100000000001</v>
      </c>
      <c r="H857">
        <v>0</v>
      </c>
      <c r="I857" s="78">
        <v>7920</v>
      </c>
      <c r="J857">
        <v>201306</v>
      </c>
      <c r="K857" s="78">
        <v>7920</v>
      </c>
      <c r="L857" s="77">
        <f t="shared" si="90"/>
        <v>-17.739999999999782</v>
      </c>
      <c r="M857" s="78">
        <v>-11171</v>
      </c>
      <c r="N857" s="78">
        <v>-176.04168999999999</v>
      </c>
      <c r="O857" s="78">
        <v>-2674</v>
      </c>
      <c r="P857" s="78">
        <v>-10.55222</v>
      </c>
      <c r="Q857" s="144">
        <v>-11839.5</v>
      </c>
      <c r="R857" s="78">
        <v>5</v>
      </c>
      <c r="S857" s="78">
        <v>-1374</v>
      </c>
      <c r="T857" s="78">
        <v>-11492</v>
      </c>
      <c r="U857" s="78">
        <v>41166</v>
      </c>
      <c r="V857" s="219">
        <v>0.2791624155856775</v>
      </c>
      <c r="W857" s="78">
        <v>-4490</v>
      </c>
      <c r="X857" s="78">
        <v>-4277</v>
      </c>
      <c r="Y857" s="78">
        <v>-5300</v>
      </c>
      <c r="Z857" s="78">
        <v>-6137</v>
      </c>
      <c r="AA857" s="78">
        <v>103.22</v>
      </c>
      <c r="AB857" s="78">
        <v>79.91</v>
      </c>
      <c r="AC857" s="78">
        <v>91800</v>
      </c>
      <c r="AD857" s="104">
        <v>2.8140900000000002</v>
      </c>
      <c r="AE857" s="78">
        <v>166552</v>
      </c>
      <c r="AF857" s="104">
        <v>4.8691000000000004</v>
      </c>
      <c r="AG857" s="78">
        <v>-108964</v>
      </c>
      <c r="AH857" s="104">
        <v>-2.2129699999999999</v>
      </c>
      <c r="AI857" s="78">
        <v>-3510</v>
      </c>
      <c r="AJ857" s="104">
        <v>1.6925399999999999</v>
      </c>
      <c r="AK857" s="78">
        <v>8400</v>
      </c>
      <c r="AL857" s="78">
        <v>7800</v>
      </c>
      <c r="AM857" s="8">
        <v>7900</v>
      </c>
      <c r="AN857" s="78">
        <v>96</v>
      </c>
      <c r="AO857" s="78">
        <v>8300</v>
      </c>
      <c r="AP857" s="78">
        <v>7600</v>
      </c>
      <c r="AQ857" s="78">
        <v>7800</v>
      </c>
      <c r="AR857" s="78">
        <v>285</v>
      </c>
      <c r="AS857" s="78">
        <v>0</v>
      </c>
      <c r="AT857" s="78">
        <v>0</v>
      </c>
      <c r="AU857" s="78">
        <v>0</v>
      </c>
      <c r="AV857" s="78">
        <v>0</v>
      </c>
      <c r="AW857" s="77">
        <v>16.62</v>
      </c>
      <c r="AX857" s="144">
        <f t="shared" si="85"/>
        <v>0.96</v>
      </c>
      <c r="AY857" s="144">
        <f t="shared" si="86"/>
        <v>0.97</v>
      </c>
      <c r="AZ857" s="144">
        <f t="shared" si="87"/>
        <v>0.98</v>
      </c>
      <c r="BA857" s="54">
        <f t="shared" si="88"/>
        <v>16.871624355554044</v>
      </c>
      <c r="BB857" s="54">
        <f t="shared" si="89"/>
        <v>10.732375644445961</v>
      </c>
    </row>
    <row r="858" spans="1:54" x14ac:dyDescent="0.25">
      <c r="A858" s="3">
        <v>41442</v>
      </c>
      <c r="B858" s="77">
        <v>7992.89</v>
      </c>
      <c r="C858" s="77">
        <v>569.91723999999999</v>
      </c>
      <c r="D858" s="77">
        <v>-57.089300000000001</v>
      </c>
      <c r="E858" s="77">
        <f t="shared" si="91"/>
        <v>-817.50979999999993</v>
      </c>
      <c r="F858" s="77">
        <v>2.0133999999999999</v>
      </c>
      <c r="G858" s="77">
        <v>5.9621000000000004</v>
      </c>
      <c r="H858">
        <v>0</v>
      </c>
      <c r="I858" s="78">
        <v>7973</v>
      </c>
      <c r="J858">
        <v>201306</v>
      </c>
      <c r="K858" s="78">
        <v>7973</v>
      </c>
      <c r="L858" s="77">
        <f t="shared" si="90"/>
        <v>-19.890000000000327</v>
      </c>
      <c r="M858" s="78">
        <v>-8789</v>
      </c>
      <c r="N858" s="78">
        <v>-139.01671999999999</v>
      </c>
      <c r="O858" s="78">
        <v>-506</v>
      </c>
      <c r="P858" s="78">
        <v>-1.9837</v>
      </c>
      <c r="Q858" s="144">
        <v>-8915.5</v>
      </c>
      <c r="R858" s="78">
        <v>126</v>
      </c>
      <c r="S858" s="78">
        <v>-924</v>
      </c>
      <c r="T858" s="78">
        <v>-8455</v>
      </c>
      <c r="U858" s="78">
        <v>40038</v>
      </c>
      <c r="V858" s="219">
        <v>0.21117438433488186</v>
      </c>
      <c r="W858" s="78">
        <v>-3811</v>
      </c>
      <c r="X858" s="78">
        <v>-4829</v>
      </c>
      <c r="Y858" s="78">
        <v>-5462</v>
      </c>
      <c r="Z858" s="78">
        <v>-6299</v>
      </c>
      <c r="AA858" s="78">
        <v>114.97</v>
      </c>
      <c r="AB858" s="78">
        <v>82.75</v>
      </c>
      <c r="AC858" s="78">
        <v>92366</v>
      </c>
      <c r="AD858" s="104">
        <v>3.0000900000000001</v>
      </c>
      <c r="AE858" s="78">
        <v>168325</v>
      </c>
      <c r="AF858" s="104">
        <v>3.5760000000000001</v>
      </c>
      <c r="AG858" s="78">
        <v>-111881</v>
      </c>
      <c r="AH858" s="104">
        <v>-2.2488600000000001</v>
      </c>
      <c r="AI858" s="78">
        <v>-16879</v>
      </c>
      <c r="AJ858" s="104">
        <v>1.32525</v>
      </c>
      <c r="AK858" s="78">
        <v>8400</v>
      </c>
      <c r="AL858" s="78">
        <v>7900</v>
      </c>
      <c r="AM858" s="8">
        <v>7950</v>
      </c>
      <c r="AN858" s="78">
        <v>63.5</v>
      </c>
      <c r="AO858" s="78">
        <v>8300</v>
      </c>
      <c r="AP858" s="78">
        <v>7600</v>
      </c>
      <c r="AQ858" s="78">
        <v>7800</v>
      </c>
      <c r="AR858" s="78">
        <v>273</v>
      </c>
      <c r="AS858" s="78">
        <v>0</v>
      </c>
      <c r="AT858" s="78">
        <v>0</v>
      </c>
      <c r="AU858" s="78">
        <v>0</v>
      </c>
      <c r="AV858" s="78">
        <v>0</v>
      </c>
      <c r="AW858" s="77">
        <v>15.87</v>
      </c>
      <c r="AX858" s="144">
        <f t="shared" si="85"/>
        <v>0.93</v>
      </c>
      <c r="AY858" s="144">
        <f t="shared" si="86"/>
        <v>0.95</v>
      </c>
      <c r="AZ858" s="144">
        <f t="shared" si="87"/>
        <v>0.97</v>
      </c>
      <c r="BA858" s="54">
        <f t="shared" si="88"/>
        <v>17.112913139974506</v>
      </c>
      <c r="BB858" s="54">
        <f t="shared" si="89"/>
        <v>10.818086860025495</v>
      </c>
    </row>
    <row r="859" spans="1:54" x14ac:dyDescent="0.25">
      <c r="A859" s="3">
        <v>41443</v>
      </c>
      <c r="B859" s="77">
        <v>8011.02</v>
      </c>
      <c r="C859" s="77">
        <v>625.61608000000001</v>
      </c>
      <c r="D859" s="77">
        <v>-47.846000000000004</v>
      </c>
      <c r="E859" s="77">
        <f t="shared" si="91"/>
        <v>-900.76169999999991</v>
      </c>
      <c r="F859" s="77">
        <v>-0.44189999999999996</v>
      </c>
      <c r="G859" s="77">
        <v>4.8003999999999998</v>
      </c>
      <c r="H859">
        <v>0</v>
      </c>
      <c r="I859" s="78">
        <v>7994</v>
      </c>
      <c r="J859">
        <v>201306</v>
      </c>
      <c r="K859" s="78">
        <v>7994</v>
      </c>
      <c r="L859" s="77">
        <f t="shared" si="90"/>
        <v>-17.020000000000437</v>
      </c>
      <c r="M859" s="78">
        <v>-7920</v>
      </c>
      <c r="N859" s="78">
        <v>-125.03403</v>
      </c>
      <c r="O859" s="78">
        <v>509</v>
      </c>
      <c r="P859" s="78">
        <v>2.0878999999999999</v>
      </c>
      <c r="Q859" s="144">
        <v>-7792.75</v>
      </c>
      <c r="R859" s="78">
        <v>244</v>
      </c>
      <c r="S859" s="78">
        <v>5458</v>
      </c>
      <c r="T859" s="78">
        <v>-5992</v>
      </c>
      <c r="U859" s="78">
        <v>38986</v>
      </c>
      <c r="V859" s="219">
        <v>0.15369619863540759</v>
      </c>
      <c r="W859" s="78">
        <v>-1520</v>
      </c>
      <c r="X859" s="78">
        <v>-6341</v>
      </c>
      <c r="Y859" s="78">
        <v>-1766</v>
      </c>
      <c r="Z859" s="78">
        <v>-3467</v>
      </c>
      <c r="AA859" s="78">
        <v>94.32</v>
      </c>
      <c r="AB859" s="78">
        <v>85.59</v>
      </c>
      <c r="AC859" s="78">
        <v>88650</v>
      </c>
      <c r="AD859" s="104">
        <v>2.9918800000000001</v>
      </c>
      <c r="AE859" s="78">
        <v>168492</v>
      </c>
      <c r="AF859" s="104">
        <v>3.0150700000000001</v>
      </c>
      <c r="AG859" s="78">
        <v>-114202</v>
      </c>
      <c r="AH859" s="104">
        <v>-2.2338900000000002</v>
      </c>
      <c r="AI859" s="78">
        <v>-21241</v>
      </c>
      <c r="AJ859" s="104">
        <v>1.3381099999999999</v>
      </c>
      <c r="AK859" s="78">
        <v>8400</v>
      </c>
      <c r="AL859" s="78">
        <v>7900</v>
      </c>
      <c r="AM859" s="8">
        <v>8000</v>
      </c>
      <c r="AN859" s="78">
        <v>43.5</v>
      </c>
      <c r="AO859" s="78">
        <v>8300</v>
      </c>
      <c r="AP859" s="78">
        <v>7600</v>
      </c>
      <c r="AQ859" s="78">
        <v>7900</v>
      </c>
      <c r="AR859" s="78">
        <v>260</v>
      </c>
      <c r="AS859" s="78">
        <v>0</v>
      </c>
      <c r="AT859" s="78">
        <v>0</v>
      </c>
      <c r="AU859" s="78">
        <v>0</v>
      </c>
      <c r="AV859" s="78">
        <v>0</v>
      </c>
      <c r="AW859" s="77">
        <v>15.65</v>
      </c>
      <c r="AX859" s="144">
        <f t="shared" si="85"/>
        <v>0.89</v>
      </c>
      <c r="AY859" s="144">
        <f t="shared" si="86"/>
        <v>0.93</v>
      </c>
      <c r="AZ859" s="144">
        <f t="shared" si="87"/>
        <v>0.96</v>
      </c>
      <c r="BA859" s="54">
        <f t="shared" si="88"/>
        <v>17.281837844080155</v>
      </c>
      <c r="BB859" s="54">
        <f t="shared" si="89"/>
        <v>10.95516215591984</v>
      </c>
    </row>
    <row r="860" spans="1:54" x14ac:dyDescent="0.25">
      <c r="A860" s="3">
        <v>41444</v>
      </c>
      <c r="B860" s="77">
        <v>8007.39</v>
      </c>
      <c r="C860" s="77">
        <v>663.64751999999999</v>
      </c>
      <c r="D860" s="77">
        <v>-49.796300000000002</v>
      </c>
      <c r="E860" s="77">
        <f t="shared" si="91"/>
        <v>-969.28069999999991</v>
      </c>
      <c r="F860" s="77">
        <v>0.13140000000000002</v>
      </c>
      <c r="G860" s="77">
        <v>3.0331999999999999</v>
      </c>
      <c r="H860" t="s">
        <v>1647</v>
      </c>
      <c r="I860" s="78">
        <v>8019</v>
      </c>
      <c r="J860">
        <v>201307</v>
      </c>
      <c r="K860" s="78">
        <v>7886</v>
      </c>
      <c r="L860" s="77">
        <f t="shared" si="90"/>
        <v>-121.39000000000033</v>
      </c>
      <c r="M860" s="78">
        <v>-8061</v>
      </c>
      <c r="N860" s="78">
        <v>-127.29013999999999</v>
      </c>
      <c r="O860" s="78">
        <v>-1346</v>
      </c>
      <c r="P860" s="78">
        <v>-5.3306699999999996</v>
      </c>
      <c r="Q860" s="144">
        <v>-8397.5</v>
      </c>
      <c r="R860" s="78">
        <v>535</v>
      </c>
      <c r="S860" s="78">
        <v>4024</v>
      </c>
      <c r="T860" s="78">
        <v>-1550</v>
      </c>
      <c r="U860" s="78">
        <v>22338</v>
      </c>
      <c r="V860" s="219">
        <v>6.9388485988002513E-2</v>
      </c>
      <c r="W860" s="78">
        <v>-1557</v>
      </c>
      <c r="X860" s="78">
        <v>-5990</v>
      </c>
      <c r="Y860" s="78">
        <v>-2075</v>
      </c>
      <c r="Z860" s="78">
        <v>-4813</v>
      </c>
      <c r="AA860" s="78">
        <v>108.17</v>
      </c>
      <c r="AB860" s="78">
        <v>91.18</v>
      </c>
      <c r="AC860" s="78">
        <v>46555</v>
      </c>
      <c r="AD860" s="104">
        <v>0.99929000000000001</v>
      </c>
      <c r="AE860" s="78">
        <v>74948</v>
      </c>
      <c r="AF860" s="104">
        <v>2.8020700000000001</v>
      </c>
      <c r="AG860" s="78">
        <v>-34923</v>
      </c>
      <c r="AH860" s="104">
        <v>-0.30879000000000001</v>
      </c>
      <c r="AI860" s="78">
        <v>-6338</v>
      </c>
      <c r="AJ860" s="104">
        <v>0.37912000000000001</v>
      </c>
      <c r="AK860" s="78">
        <v>8300</v>
      </c>
      <c r="AL860" s="78">
        <v>7500</v>
      </c>
      <c r="AM860" s="8">
        <v>7900</v>
      </c>
      <c r="AN860" s="78">
        <v>270</v>
      </c>
      <c r="AO860" s="78">
        <v>8400</v>
      </c>
      <c r="AP860" s="78">
        <v>6000</v>
      </c>
      <c r="AQ860" s="78">
        <v>7800</v>
      </c>
      <c r="AR860" s="78">
        <v>491</v>
      </c>
      <c r="AS860" s="78">
        <v>0</v>
      </c>
      <c r="AT860" s="78">
        <v>0</v>
      </c>
      <c r="AU860" s="78">
        <v>0</v>
      </c>
      <c r="AV860" s="78">
        <v>0</v>
      </c>
      <c r="AW860" s="77">
        <v>16.11</v>
      </c>
      <c r="AX860" s="144">
        <f t="shared" si="85"/>
        <v>0.93</v>
      </c>
      <c r="AY860" s="144">
        <f t="shared" si="86"/>
        <v>0.95</v>
      </c>
      <c r="AZ860" s="144">
        <f t="shared" si="87"/>
        <v>0.97</v>
      </c>
      <c r="BA860" s="54">
        <f t="shared" si="88"/>
        <v>17.43044210938956</v>
      </c>
      <c r="BB860" s="54">
        <f t="shared" si="89"/>
        <v>11.22755789061044</v>
      </c>
    </row>
    <row r="861" spans="1:54" x14ac:dyDescent="0.25">
      <c r="A861" s="3">
        <v>41445</v>
      </c>
      <c r="B861" s="77">
        <v>7898.91</v>
      </c>
      <c r="C861" s="77">
        <v>806.54425000000003</v>
      </c>
      <c r="D861" s="77">
        <v>-93.601299999999995</v>
      </c>
      <c r="E861" s="77">
        <f t="shared" si="91"/>
        <v>-1105.5318</v>
      </c>
      <c r="F861" s="77">
        <v>-3.7412000000000001</v>
      </c>
      <c r="G861" s="77">
        <v>-9.8682999999999996</v>
      </c>
      <c r="H861">
        <v>0</v>
      </c>
      <c r="I861" s="78">
        <v>7748</v>
      </c>
      <c r="J861">
        <v>201307</v>
      </c>
      <c r="K861" s="78">
        <v>7748</v>
      </c>
      <c r="L861" s="77">
        <f t="shared" si="90"/>
        <v>-150.90999999999985</v>
      </c>
      <c r="M861" s="78">
        <v>-12608</v>
      </c>
      <c r="N861" s="78">
        <v>-195.61586</v>
      </c>
      <c r="O861" s="78">
        <v>-2919</v>
      </c>
      <c r="P861" s="78">
        <v>-11.3283</v>
      </c>
      <c r="Q861" s="144">
        <v>-13337.75</v>
      </c>
      <c r="R861" s="78">
        <v>298</v>
      </c>
      <c r="S861" s="78">
        <v>4527</v>
      </c>
      <c r="T861" s="78">
        <v>-7175</v>
      </c>
      <c r="U861" s="78">
        <v>29884</v>
      </c>
      <c r="V861" s="219">
        <v>0.24009503413197697</v>
      </c>
      <c r="W861" s="78">
        <v>-4306</v>
      </c>
      <c r="X861" s="78">
        <v>-7122</v>
      </c>
      <c r="Y861" s="78">
        <v>-5273</v>
      </c>
      <c r="Z861" s="78">
        <v>-9036</v>
      </c>
      <c r="AA861" s="78">
        <v>98.69</v>
      </c>
      <c r="AB861" s="78">
        <v>91.01</v>
      </c>
      <c r="AC861" s="78">
        <v>49230</v>
      </c>
      <c r="AD861" s="104">
        <v>0.9758</v>
      </c>
      <c r="AE861" s="78">
        <v>89303</v>
      </c>
      <c r="AF861" s="104">
        <v>3.6918299999999999</v>
      </c>
      <c r="AG861" s="78">
        <v>-47310</v>
      </c>
      <c r="AH861" s="104">
        <v>-0.58560000000000001</v>
      </c>
      <c r="AI861" s="78">
        <v>3534</v>
      </c>
      <c r="AJ861" s="104">
        <v>0.80293999999999999</v>
      </c>
      <c r="AK861" s="78">
        <v>8200</v>
      </c>
      <c r="AL861" s="78">
        <v>7500</v>
      </c>
      <c r="AM861" s="8">
        <v>7700</v>
      </c>
      <c r="AN861" s="78">
        <v>261</v>
      </c>
      <c r="AO861" s="78">
        <v>8000</v>
      </c>
      <c r="AP861" s="78">
        <v>7900</v>
      </c>
      <c r="AQ861" s="78">
        <v>7600</v>
      </c>
      <c r="AR861" s="78">
        <v>383</v>
      </c>
      <c r="AS861" s="78">
        <v>0</v>
      </c>
      <c r="AT861" s="78">
        <v>0</v>
      </c>
      <c r="AU861" s="78">
        <v>0</v>
      </c>
      <c r="AV861" s="78">
        <v>0</v>
      </c>
      <c r="AW861" s="77">
        <v>15.95</v>
      </c>
      <c r="AX861" s="144">
        <f t="shared" si="85"/>
        <v>0.89</v>
      </c>
      <c r="AY861" s="144">
        <f t="shared" si="86"/>
        <v>0.93</v>
      </c>
      <c r="AZ861" s="144">
        <f t="shared" si="87"/>
        <v>0.96</v>
      </c>
      <c r="BA861" s="54">
        <f t="shared" si="88"/>
        <v>17.482394699254829</v>
      </c>
      <c r="BB861" s="54">
        <f t="shared" si="89"/>
        <v>11.586605300745166</v>
      </c>
    </row>
    <row r="862" spans="1:54" x14ac:dyDescent="0.25">
      <c r="A862" s="3">
        <v>41446</v>
      </c>
      <c r="B862" s="77">
        <v>7793.31</v>
      </c>
      <c r="C862" s="77">
        <v>1205.4228599999999</v>
      </c>
      <c r="D862" s="77">
        <v>-171.80669999999998</v>
      </c>
      <c r="E862" s="77">
        <f t="shared" si="91"/>
        <v>-1195.7105999999999</v>
      </c>
      <c r="F862" s="77">
        <v>-13.4594</v>
      </c>
      <c r="G862" s="77">
        <v>-2.0316999999999998</v>
      </c>
      <c r="H862">
        <v>0</v>
      </c>
      <c r="I862" s="78">
        <v>7658</v>
      </c>
      <c r="J862">
        <v>201307</v>
      </c>
      <c r="K862" s="78">
        <v>7658</v>
      </c>
      <c r="L862" s="77">
        <f t="shared" si="90"/>
        <v>-135.3100000000004</v>
      </c>
      <c r="M862" s="78">
        <v>-14309</v>
      </c>
      <c r="N862" s="78">
        <v>-219.29169999999999</v>
      </c>
      <c r="O862" s="78">
        <v>-3413</v>
      </c>
      <c r="P862" s="78">
        <v>-13.07353</v>
      </c>
      <c r="Q862" s="144">
        <v>-15162.25</v>
      </c>
      <c r="R862" s="78">
        <v>337</v>
      </c>
      <c r="S862" s="78">
        <v>1381</v>
      </c>
      <c r="T862" s="78">
        <v>-9203</v>
      </c>
      <c r="U862" s="78">
        <v>32372</v>
      </c>
      <c r="V862" s="219">
        <v>0.28428889163474608</v>
      </c>
      <c r="W862" s="78">
        <v>-9750</v>
      </c>
      <c r="X862" s="78">
        <v>-9422</v>
      </c>
      <c r="Y862" s="78">
        <v>-12029</v>
      </c>
      <c r="Z862" s="78">
        <v>-10442</v>
      </c>
      <c r="AA862" s="78">
        <v>114.55</v>
      </c>
      <c r="AB862" s="78">
        <v>89.48</v>
      </c>
      <c r="AC862" s="78">
        <v>53551</v>
      </c>
      <c r="AD862" s="104">
        <v>1.0301100000000001</v>
      </c>
      <c r="AE862" s="78">
        <v>130442</v>
      </c>
      <c r="AF862" s="104">
        <v>4.8369400000000002</v>
      </c>
      <c r="AG862" s="78">
        <v>-63891</v>
      </c>
      <c r="AH862" s="104">
        <v>-0.54113</v>
      </c>
      <c r="AI862" s="78">
        <v>-1877</v>
      </c>
      <c r="AJ862" s="104">
        <v>1.2743899999999999</v>
      </c>
      <c r="AK862" s="78">
        <v>8200</v>
      </c>
      <c r="AL862" s="78">
        <v>7500</v>
      </c>
      <c r="AM862" s="8">
        <v>7700</v>
      </c>
      <c r="AN862" s="78">
        <v>258</v>
      </c>
      <c r="AO862" s="78">
        <v>8200</v>
      </c>
      <c r="AP862" s="78">
        <v>7900</v>
      </c>
      <c r="AQ862" s="78">
        <v>7500</v>
      </c>
      <c r="AR862" s="78">
        <v>388</v>
      </c>
      <c r="AS862" s="78">
        <v>0</v>
      </c>
      <c r="AT862" s="78">
        <v>0</v>
      </c>
      <c r="AU862" s="78">
        <v>0</v>
      </c>
      <c r="AV862" s="78">
        <v>0</v>
      </c>
      <c r="AW862" s="77">
        <v>16.78</v>
      </c>
      <c r="AX862" s="144">
        <f t="shared" si="85"/>
        <v>0.96</v>
      </c>
      <c r="AY862" s="144">
        <f t="shared" si="86"/>
        <v>0.97</v>
      </c>
      <c r="AZ862" s="144">
        <f t="shared" si="87"/>
        <v>0.98</v>
      </c>
      <c r="BA862" s="54">
        <f t="shared" si="88"/>
        <v>17.729609502314101</v>
      </c>
      <c r="BB862" s="54">
        <f t="shared" si="89"/>
        <v>11.732390497685898</v>
      </c>
    </row>
    <row r="863" spans="1:54" x14ac:dyDescent="0.25">
      <c r="A863" s="3">
        <v>41449</v>
      </c>
      <c r="B863" s="77">
        <v>7758.03</v>
      </c>
      <c r="C863" s="77">
        <v>835.22806000000003</v>
      </c>
      <c r="D863" s="77">
        <v>-170.1575</v>
      </c>
      <c r="E863" s="77">
        <f t="shared" si="91"/>
        <v>-1325.6353999999999</v>
      </c>
      <c r="F863" s="77">
        <v>-6.7570000000000006</v>
      </c>
      <c r="G863" s="77">
        <v>-8.4580000000000002</v>
      </c>
      <c r="H863">
        <v>0</v>
      </c>
      <c r="I863" s="78">
        <v>7630</v>
      </c>
      <c r="J863">
        <v>201307</v>
      </c>
      <c r="K863" s="78">
        <v>7630</v>
      </c>
      <c r="L863" s="77">
        <f t="shared" si="90"/>
        <v>-128.02999999999975</v>
      </c>
      <c r="M863" s="78">
        <v>-16069</v>
      </c>
      <c r="N863" s="78">
        <v>-245.31317000000001</v>
      </c>
      <c r="O863" s="78">
        <v>-3241</v>
      </c>
      <c r="P863" s="78">
        <v>-12.36829</v>
      </c>
      <c r="Q863" s="144">
        <v>-16879.25</v>
      </c>
      <c r="R863" s="78">
        <v>304</v>
      </c>
      <c r="S863" s="78">
        <v>3339</v>
      </c>
      <c r="T863" s="78">
        <v>-8959</v>
      </c>
      <c r="U863" s="78">
        <v>33292</v>
      </c>
      <c r="V863" s="219">
        <v>0.26910368857383155</v>
      </c>
      <c r="W863" s="78">
        <v>-9849</v>
      </c>
      <c r="X863" s="78">
        <v>-11762</v>
      </c>
      <c r="Y863" s="78">
        <v>-11772</v>
      </c>
      <c r="Z863" s="78">
        <v>-11205</v>
      </c>
      <c r="AA863" s="78">
        <v>96.15</v>
      </c>
      <c r="AB863" s="78">
        <v>89.12</v>
      </c>
      <c r="AC863" s="78">
        <v>52257</v>
      </c>
      <c r="AD863" s="104">
        <v>0.88690000000000002</v>
      </c>
      <c r="AE863" s="78">
        <v>139206</v>
      </c>
      <c r="AF863" s="104">
        <v>4.8962300000000001</v>
      </c>
      <c r="AG863" s="78">
        <v>-73465</v>
      </c>
      <c r="AH863" s="104">
        <v>-0.52781999999999996</v>
      </c>
      <c r="AI863" s="78">
        <v>-3289</v>
      </c>
      <c r="AJ863" s="104">
        <v>1.38114</v>
      </c>
      <c r="AK863" s="78">
        <v>8000</v>
      </c>
      <c r="AL863" s="78">
        <v>7400</v>
      </c>
      <c r="AM863" s="8">
        <v>7600</v>
      </c>
      <c r="AN863" s="78">
        <v>254</v>
      </c>
      <c r="AO863" s="78">
        <v>8000</v>
      </c>
      <c r="AP863" s="78">
        <v>7900</v>
      </c>
      <c r="AQ863" s="78">
        <v>7500</v>
      </c>
      <c r="AR863" s="78">
        <v>386</v>
      </c>
      <c r="AS863" s="78">
        <v>0</v>
      </c>
      <c r="AT863" s="78">
        <v>0</v>
      </c>
      <c r="AU863" s="78">
        <v>0</v>
      </c>
      <c r="AV863" s="78">
        <v>0</v>
      </c>
      <c r="AW863" s="77">
        <v>17.29</v>
      </c>
      <c r="AX863" s="144">
        <f t="shared" si="85"/>
        <v>0.96</v>
      </c>
      <c r="AY863" s="144">
        <f t="shared" si="86"/>
        <v>0.97</v>
      </c>
      <c r="AZ863" s="144">
        <f t="shared" si="87"/>
        <v>0.98</v>
      </c>
      <c r="BA863" s="54">
        <f t="shared" si="88"/>
        <v>17.977719796026175</v>
      </c>
      <c r="BB863" s="54">
        <f t="shared" si="89"/>
        <v>11.968280203973823</v>
      </c>
    </row>
    <row r="864" spans="1:54" x14ac:dyDescent="0.25">
      <c r="A864" s="3">
        <v>41450</v>
      </c>
      <c r="B864" s="77">
        <v>7663.23</v>
      </c>
      <c r="C864" s="77">
        <v>939.48051999999996</v>
      </c>
      <c r="D864" s="77">
        <v>-94.589300000000009</v>
      </c>
      <c r="E864" s="77">
        <f t="shared" si="91"/>
        <v>-1420.7688000000001</v>
      </c>
      <c r="F864" s="77">
        <v>-4.4280999999999997</v>
      </c>
      <c r="G864" s="77">
        <v>-10.639200000000001</v>
      </c>
      <c r="H864">
        <v>0</v>
      </c>
      <c r="I864" s="78">
        <v>7606</v>
      </c>
      <c r="J864">
        <v>201307</v>
      </c>
      <c r="K864" s="78">
        <v>7606</v>
      </c>
      <c r="L864" s="77">
        <f t="shared" si="90"/>
        <v>-57.229999999999563</v>
      </c>
      <c r="M864" s="78">
        <v>-16172</v>
      </c>
      <c r="N864" s="78">
        <v>-246.04974999999999</v>
      </c>
      <c r="O864" s="78">
        <v>-2529</v>
      </c>
      <c r="P864" s="78">
        <v>-9.6185100000000006</v>
      </c>
      <c r="Q864" s="144">
        <v>-16804.25</v>
      </c>
      <c r="R864" s="78">
        <v>308</v>
      </c>
      <c r="S864" s="78">
        <v>740</v>
      </c>
      <c r="T864" s="78">
        <v>-9045</v>
      </c>
      <c r="U864" s="78">
        <v>34340</v>
      </c>
      <c r="V864" s="219">
        <v>0.26339545719277813</v>
      </c>
      <c r="W864" s="78">
        <v>-10460</v>
      </c>
      <c r="X864" s="78">
        <v>-10603</v>
      </c>
      <c r="Y864" s="78">
        <v>-10631</v>
      </c>
      <c r="Z864" s="78">
        <v>-12160</v>
      </c>
      <c r="AA864" s="78">
        <v>117.4</v>
      </c>
      <c r="AB864" s="78">
        <v>86.13</v>
      </c>
      <c r="AC864" s="78">
        <v>54093</v>
      </c>
      <c r="AD864" s="104">
        <v>0.79727999999999999</v>
      </c>
      <c r="AE864" s="78">
        <v>147364</v>
      </c>
      <c r="AF864" s="104">
        <v>5.6323400000000001</v>
      </c>
      <c r="AG864" s="78">
        <v>-79033</v>
      </c>
      <c r="AH864" s="104">
        <v>-0.64878000000000002</v>
      </c>
      <c r="AI864" s="78">
        <v>-4051</v>
      </c>
      <c r="AJ864" s="104">
        <v>1.42744</v>
      </c>
      <c r="AK864" s="78">
        <v>8000</v>
      </c>
      <c r="AL864" s="78">
        <v>7400</v>
      </c>
      <c r="AM864" s="8">
        <v>7600</v>
      </c>
      <c r="AN864" s="78">
        <v>266</v>
      </c>
      <c r="AO864" s="78">
        <v>8000</v>
      </c>
      <c r="AP864" s="78">
        <v>7000</v>
      </c>
      <c r="AQ864" s="78">
        <v>7500</v>
      </c>
      <c r="AR864" s="78">
        <v>402</v>
      </c>
      <c r="AS864" s="78">
        <v>0</v>
      </c>
      <c r="AT864" s="78">
        <v>0</v>
      </c>
      <c r="AU864" s="78">
        <v>0</v>
      </c>
      <c r="AV864" s="78">
        <v>0</v>
      </c>
      <c r="AW864" s="77">
        <v>18.57</v>
      </c>
      <c r="AX864" s="144">
        <f t="shared" si="85"/>
        <v>1</v>
      </c>
      <c r="AY864" s="144">
        <f t="shared" si="86"/>
        <v>1</v>
      </c>
      <c r="AZ864" s="144">
        <f t="shared" si="87"/>
        <v>1</v>
      </c>
      <c r="BA864" s="54">
        <f t="shared" si="88"/>
        <v>18.479660496112068</v>
      </c>
      <c r="BB864" s="54">
        <f t="shared" si="89"/>
        <v>12.050339503887926</v>
      </c>
    </row>
    <row r="865" spans="1:54" x14ac:dyDescent="0.25">
      <c r="A865" s="3">
        <v>41451</v>
      </c>
      <c r="B865" s="77">
        <v>7784.8</v>
      </c>
      <c r="C865" s="77">
        <v>938.45317</v>
      </c>
      <c r="D865" s="77">
        <v>-21.887800000000002</v>
      </c>
      <c r="E865" s="77">
        <f t="shared" si="91"/>
        <v>-1402.2185000000002</v>
      </c>
      <c r="F865" s="77">
        <v>-1.1108</v>
      </c>
      <c r="G865" s="77">
        <v>-8.9075000000000006</v>
      </c>
      <c r="H865">
        <v>0</v>
      </c>
      <c r="I865" s="78">
        <v>7637</v>
      </c>
      <c r="J865">
        <v>201307</v>
      </c>
      <c r="K865" s="78">
        <v>7637</v>
      </c>
      <c r="L865" s="77">
        <f t="shared" si="90"/>
        <v>-147.80000000000018</v>
      </c>
      <c r="M865" s="78">
        <v>-14583</v>
      </c>
      <c r="N865" s="78">
        <v>-222.88535999999999</v>
      </c>
      <c r="O865" s="78">
        <v>-1700</v>
      </c>
      <c r="P865" s="78">
        <v>-6.5072200000000002</v>
      </c>
      <c r="Q865" s="144">
        <v>-15008</v>
      </c>
      <c r="R865" s="78">
        <v>396</v>
      </c>
      <c r="S865" s="78">
        <v>1854</v>
      </c>
      <c r="T865" s="78">
        <v>-7705</v>
      </c>
      <c r="U865" s="78">
        <v>33651</v>
      </c>
      <c r="V865" s="219">
        <v>0.22896793557397996</v>
      </c>
      <c r="W865" s="78">
        <v>-7419</v>
      </c>
      <c r="X865" s="78">
        <v>-9883</v>
      </c>
      <c r="Y865" s="78">
        <v>-7657</v>
      </c>
      <c r="Z865" s="78">
        <v>-9781</v>
      </c>
      <c r="AA865" s="78">
        <v>86.53</v>
      </c>
      <c r="AB865" s="78">
        <v>90.85</v>
      </c>
      <c r="AC865" s="78">
        <v>41020</v>
      </c>
      <c r="AD865" s="104">
        <v>0.87627999999999995</v>
      </c>
      <c r="AE865" s="78">
        <v>113984</v>
      </c>
      <c r="AF865" s="104">
        <v>4.4526199999999996</v>
      </c>
      <c r="AG865" s="78">
        <v>-69090</v>
      </c>
      <c r="AH865" s="104">
        <v>-0.48635</v>
      </c>
      <c r="AI865" s="78">
        <v>-3434</v>
      </c>
      <c r="AJ865" s="104">
        <v>1.18781</v>
      </c>
      <c r="AK865" s="78">
        <v>8000</v>
      </c>
      <c r="AL865" s="78">
        <v>7400</v>
      </c>
      <c r="AM865" s="8">
        <v>7600</v>
      </c>
      <c r="AN865" s="78">
        <v>247</v>
      </c>
      <c r="AO865" s="78">
        <v>8000</v>
      </c>
      <c r="AP865" s="78">
        <v>7000</v>
      </c>
      <c r="AQ865" s="78">
        <v>7500</v>
      </c>
      <c r="AR865" s="78">
        <v>393</v>
      </c>
      <c r="AS865" s="78">
        <v>0</v>
      </c>
      <c r="AT865" s="78">
        <v>0</v>
      </c>
      <c r="AU865" s="78">
        <v>0</v>
      </c>
      <c r="AV865" s="78">
        <v>0</v>
      </c>
      <c r="AW865" s="77">
        <v>17.68</v>
      </c>
      <c r="AX865" s="144">
        <f t="shared" si="85"/>
        <v>0.96</v>
      </c>
      <c r="AY865" s="144">
        <f t="shared" si="86"/>
        <v>0.97</v>
      </c>
      <c r="AZ865" s="144">
        <f t="shared" si="87"/>
        <v>0.98</v>
      </c>
      <c r="BA865" s="54">
        <f t="shared" si="88"/>
        <v>18.633648143913931</v>
      </c>
      <c r="BB865" s="54">
        <f t="shared" si="89"/>
        <v>12.414351856086064</v>
      </c>
    </row>
    <row r="866" spans="1:54" x14ac:dyDescent="0.25">
      <c r="A866" s="3">
        <v>41452</v>
      </c>
      <c r="B866" s="77">
        <v>7883.9</v>
      </c>
      <c r="C866" s="77">
        <v>901.43808999999999</v>
      </c>
      <c r="D866" s="77">
        <v>11.388199999999999</v>
      </c>
      <c r="E866" s="77">
        <f t="shared" si="91"/>
        <v>-1417.7367999999999</v>
      </c>
      <c r="F866" s="77">
        <v>-1.0463</v>
      </c>
      <c r="G866" s="77">
        <v>-3.2370999999999999</v>
      </c>
      <c r="H866">
        <v>0</v>
      </c>
      <c r="I866" s="78">
        <v>7713</v>
      </c>
      <c r="J866">
        <v>201307</v>
      </c>
      <c r="K866" s="78">
        <v>7713</v>
      </c>
      <c r="L866" s="77">
        <f t="shared" si="90"/>
        <v>-170.89999999999964</v>
      </c>
      <c r="M866" s="78">
        <v>-15187</v>
      </c>
      <c r="N866" s="78">
        <v>-234.45509000000001</v>
      </c>
      <c r="O866" s="78">
        <v>-1292</v>
      </c>
      <c r="P866" s="78">
        <v>-4.9970100000000004</v>
      </c>
      <c r="Q866" s="144">
        <v>-15510</v>
      </c>
      <c r="R866" s="78">
        <v>629</v>
      </c>
      <c r="S866" s="78">
        <v>3740</v>
      </c>
      <c r="T866" s="78">
        <v>-5125</v>
      </c>
      <c r="U866" s="78">
        <v>31287</v>
      </c>
      <c r="V866" s="219">
        <v>0.16380605363249912</v>
      </c>
      <c r="W866" s="78">
        <v>-4853</v>
      </c>
      <c r="X866" s="78">
        <v>-8985</v>
      </c>
      <c r="Y866" s="78">
        <v>-4817</v>
      </c>
      <c r="Z866" s="78">
        <v>-9868</v>
      </c>
      <c r="AA866" s="78">
        <v>95.12</v>
      </c>
      <c r="AB866" s="78">
        <v>93.48</v>
      </c>
      <c r="AC866" s="78">
        <v>44269</v>
      </c>
      <c r="AD866" s="104">
        <v>1.0579000000000001</v>
      </c>
      <c r="AE866" s="78">
        <v>119924</v>
      </c>
      <c r="AF866" s="104">
        <v>3.5684900000000002</v>
      </c>
      <c r="AG866" s="78">
        <v>-68957</v>
      </c>
      <c r="AH866" s="104">
        <v>-0.58015000000000005</v>
      </c>
      <c r="AI866" s="78">
        <v>-2274</v>
      </c>
      <c r="AJ866" s="104">
        <v>0.91703999999999997</v>
      </c>
      <c r="AK866" s="78">
        <v>8000</v>
      </c>
      <c r="AL866" s="78">
        <v>7400</v>
      </c>
      <c r="AM866" s="8">
        <v>7700</v>
      </c>
      <c r="AN866" s="78">
        <v>219</v>
      </c>
      <c r="AO866" s="78">
        <v>8000</v>
      </c>
      <c r="AP866" s="78">
        <v>7000</v>
      </c>
      <c r="AQ866" s="78">
        <v>7600</v>
      </c>
      <c r="AR866" s="78">
        <v>363</v>
      </c>
      <c r="AS866" s="78">
        <v>0</v>
      </c>
      <c r="AT866" s="78">
        <v>0</v>
      </c>
      <c r="AU866" s="78">
        <v>0</v>
      </c>
      <c r="AV866" s="78">
        <v>0</v>
      </c>
      <c r="AW866" s="77">
        <v>16.27</v>
      </c>
      <c r="AX866" s="144">
        <f t="shared" si="85"/>
        <v>0.79</v>
      </c>
      <c r="AY866" s="144">
        <f t="shared" si="86"/>
        <v>0.87</v>
      </c>
      <c r="AZ866" s="144">
        <f t="shared" si="87"/>
        <v>0.93</v>
      </c>
      <c r="BA866" s="54">
        <f t="shared" si="88"/>
        <v>18.526322530579872</v>
      </c>
      <c r="BB866" s="54">
        <f t="shared" si="89"/>
        <v>12.878677469420122</v>
      </c>
    </row>
    <row r="867" spans="1:54" x14ac:dyDescent="0.25">
      <c r="A867" s="3">
        <v>41453</v>
      </c>
      <c r="B867" s="77">
        <v>8062.21</v>
      </c>
      <c r="C867" s="77">
        <v>941.22901999999999</v>
      </c>
      <c r="D867" s="77">
        <v>63.482100000000003</v>
      </c>
      <c r="E867" s="77">
        <f t="shared" si="91"/>
        <v>-1238.2135000000001</v>
      </c>
      <c r="F867" s="77">
        <v>-6.4517999999999995</v>
      </c>
      <c r="G867" s="77">
        <v>-5.7644000000000002</v>
      </c>
      <c r="H867">
        <v>0</v>
      </c>
      <c r="I867" s="78">
        <v>7828</v>
      </c>
      <c r="J867">
        <v>201307</v>
      </c>
      <c r="K867" s="78">
        <v>7828</v>
      </c>
      <c r="L867" s="77">
        <f t="shared" si="90"/>
        <v>-234.21000000000004</v>
      </c>
      <c r="M867" s="78">
        <v>-4125</v>
      </c>
      <c r="N867" s="78">
        <v>-64.633510000000001</v>
      </c>
      <c r="O867" s="78">
        <v>1249</v>
      </c>
      <c r="P867" s="78">
        <v>4.8626399999999999</v>
      </c>
      <c r="Q867" s="144">
        <v>-3812.75</v>
      </c>
      <c r="R867" s="78">
        <v>791</v>
      </c>
      <c r="S867" s="78">
        <v>143</v>
      </c>
      <c r="T867" s="78">
        <v>1118</v>
      </c>
      <c r="U867" s="78">
        <v>28819</v>
      </c>
      <c r="V867" s="219">
        <v>-3.879385127867032E-2</v>
      </c>
      <c r="W867" s="78">
        <v>-2215</v>
      </c>
      <c r="X867" s="78">
        <v>670</v>
      </c>
      <c r="Y867" s="78">
        <v>-1456</v>
      </c>
      <c r="Z867" s="78">
        <v>225</v>
      </c>
      <c r="AA867" s="78">
        <v>93.27</v>
      </c>
      <c r="AB867" s="78">
        <v>103.27</v>
      </c>
      <c r="AC867" s="78">
        <v>50348</v>
      </c>
      <c r="AD867" s="104">
        <v>1.4992300000000001</v>
      </c>
      <c r="AE867" s="78">
        <v>119429</v>
      </c>
      <c r="AF867" s="104">
        <v>2.7521</v>
      </c>
      <c r="AG867" s="78">
        <v>-49022</v>
      </c>
      <c r="AH867" s="104">
        <v>-0.29498999999999997</v>
      </c>
      <c r="AI867" s="78">
        <v>-17747</v>
      </c>
      <c r="AJ867" s="104">
        <v>0.29369000000000001</v>
      </c>
      <c r="AK867" s="78">
        <v>8000</v>
      </c>
      <c r="AL867" s="78">
        <v>7400</v>
      </c>
      <c r="AM867" s="8">
        <v>7800</v>
      </c>
      <c r="AN867" s="78">
        <v>191</v>
      </c>
      <c r="AO867" s="78">
        <v>8200</v>
      </c>
      <c r="AP867" s="78">
        <v>7000</v>
      </c>
      <c r="AQ867" s="78">
        <v>7700</v>
      </c>
      <c r="AR867" s="78">
        <v>336</v>
      </c>
      <c r="AS867" s="78">
        <v>0</v>
      </c>
      <c r="AT867" s="78">
        <v>0</v>
      </c>
      <c r="AU867" s="78">
        <v>0</v>
      </c>
      <c r="AV867" s="78">
        <v>0</v>
      </c>
      <c r="AW867" s="77">
        <v>14.85</v>
      </c>
      <c r="AX867" s="144">
        <f t="shared" si="85"/>
        <v>0.48</v>
      </c>
      <c r="AY867" s="144">
        <f t="shared" si="86"/>
        <v>0.69</v>
      </c>
      <c r="AZ867" s="144">
        <f t="shared" si="87"/>
        <v>0.84</v>
      </c>
      <c r="BA867" s="54">
        <f t="shared" si="88"/>
        <v>18.411543319789239</v>
      </c>
      <c r="BB867" s="54">
        <f t="shared" si="89"/>
        <v>13.143456680210761</v>
      </c>
    </row>
    <row r="868" spans="1:54" x14ac:dyDescent="0.25">
      <c r="A868" s="3">
        <v>41456</v>
      </c>
      <c r="B868" s="77">
        <v>8036</v>
      </c>
      <c r="C868" s="77">
        <v>797.80481999999995</v>
      </c>
      <c r="D868" s="77">
        <v>-42.023500000000006</v>
      </c>
      <c r="E868" s="77">
        <f t="shared" si="91"/>
        <v>-1217.0126</v>
      </c>
      <c r="F868" s="77">
        <v>0.1613</v>
      </c>
      <c r="G868" s="77">
        <v>17.252500000000001</v>
      </c>
      <c r="H868">
        <v>0</v>
      </c>
      <c r="I868" s="78">
        <v>7903</v>
      </c>
      <c r="J868">
        <v>201307</v>
      </c>
      <c r="K868" s="78">
        <v>7903</v>
      </c>
      <c r="L868" s="77">
        <f t="shared" si="90"/>
        <v>-133</v>
      </c>
      <c r="M868" s="78">
        <v>-1876</v>
      </c>
      <c r="N868" s="78">
        <v>-29.752500000000001</v>
      </c>
      <c r="O868" s="78">
        <v>2033</v>
      </c>
      <c r="P868" s="78">
        <v>7.9966400000000002</v>
      </c>
      <c r="Q868" s="144">
        <v>-1367.75</v>
      </c>
      <c r="R868" s="78">
        <v>968</v>
      </c>
      <c r="S868" s="78">
        <v>1849</v>
      </c>
      <c r="T868" s="78">
        <v>3989</v>
      </c>
      <c r="U868" s="78">
        <v>29107</v>
      </c>
      <c r="V868" s="219">
        <v>-0.13704607139176142</v>
      </c>
      <c r="W868" s="78">
        <v>-1030</v>
      </c>
      <c r="X868" s="78">
        <v>1749</v>
      </c>
      <c r="Y868" s="78">
        <v>1366</v>
      </c>
      <c r="Z868" s="78">
        <v>1109</v>
      </c>
      <c r="AA868" s="78">
        <v>83.32</v>
      </c>
      <c r="AB868" s="78">
        <v>114</v>
      </c>
      <c r="AC868" s="78">
        <v>49591</v>
      </c>
      <c r="AD868" s="104">
        <v>1.6669</v>
      </c>
      <c r="AE868" s="78">
        <v>131361</v>
      </c>
      <c r="AF868" s="104">
        <v>2.49472</v>
      </c>
      <c r="AG868" s="78">
        <v>-61467</v>
      </c>
      <c r="AH868" s="104">
        <v>-0.50390000000000001</v>
      </c>
      <c r="AI868" s="78">
        <v>-21796</v>
      </c>
      <c r="AJ868" s="104">
        <v>0.27372999999999997</v>
      </c>
      <c r="AK868" s="78">
        <v>8000</v>
      </c>
      <c r="AL868" s="78">
        <v>7500</v>
      </c>
      <c r="AM868" s="8">
        <v>7900</v>
      </c>
      <c r="AN868" s="78">
        <v>176</v>
      </c>
      <c r="AO868" s="78">
        <v>8200</v>
      </c>
      <c r="AP868" s="78">
        <v>7000</v>
      </c>
      <c r="AQ868" s="78">
        <v>7800</v>
      </c>
      <c r="AR868" s="78">
        <v>320</v>
      </c>
      <c r="AS868" s="78">
        <v>0</v>
      </c>
      <c r="AT868" s="78">
        <v>0</v>
      </c>
      <c r="AU868" s="78">
        <v>0</v>
      </c>
      <c r="AV868" s="78">
        <v>0</v>
      </c>
      <c r="AW868" s="77">
        <v>14.78</v>
      </c>
      <c r="AX868" s="144">
        <f t="shared" si="85"/>
        <v>0.44</v>
      </c>
      <c r="AY868" s="144">
        <f t="shared" si="86"/>
        <v>0.67</v>
      </c>
      <c r="AZ868" s="144">
        <f t="shared" si="87"/>
        <v>0.82</v>
      </c>
      <c r="BA868" s="54">
        <f t="shared" si="88"/>
        <v>18.324228421460852</v>
      </c>
      <c r="BB868" s="54">
        <f t="shared" si="89"/>
        <v>13.340771578539147</v>
      </c>
    </row>
    <row r="869" spans="1:54" x14ac:dyDescent="0.25">
      <c r="A869" s="3">
        <v>41457</v>
      </c>
      <c r="B869" s="77">
        <v>8015.86</v>
      </c>
      <c r="C869" s="77">
        <v>741.94872999999995</v>
      </c>
      <c r="D869" s="77">
        <v>-69.081499999999991</v>
      </c>
      <c r="E869" s="77">
        <f t="shared" si="91"/>
        <v>-1219.4631999999999</v>
      </c>
      <c r="F869" s="77">
        <v>1.5428999999999999</v>
      </c>
      <c r="G869" s="77">
        <v>-0.54409999999999992</v>
      </c>
      <c r="H869">
        <v>0</v>
      </c>
      <c r="I869" s="78">
        <v>7906</v>
      </c>
      <c r="J869">
        <v>201307</v>
      </c>
      <c r="K869" s="78">
        <v>7906</v>
      </c>
      <c r="L869" s="77">
        <f t="shared" si="90"/>
        <v>-109.85999999999967</v>
      </c>
      <c r="M869" s="78">
        <v>-2510</v>
      </c>
      <c r="N869" s="78">
        <v>-39.749000000000002</v>
      </c>
      <c r="O869" s="78">
        <v>1832</v>
      </c>
      <c r="P869" s="78">
        <v>7.2084799999999998</v>
      </c>
      <c r="Q869" s="144">
        <v>-2052</v>
      </c>
      <c r="R869" s="78">
        <v>1360</v>
      </c>
      <c r="S869" s="78">
        <v>1390</v>
      </c>
      <c r="T869" s="78">
        <v>4053</v>
      </c>
      <c r="U869" s="78">
        <v>29849</v>
      </c>
      <c r="V869" s="219">
        <v>-0.13578344333143488</v>
      </c>
      <c r="W869" s="78">
        <v>-920</v>
      </c>
      <c r="X869" s="78">
        <v>255</v>
      </c>
      <c r="Y869" s="78">
        <v>1587</v>
      </c>
      <c r="Z869" s="78">
        <v>2782</v>
      </c>
      <c r="AA869" s="78">
        <v>90.39</v>
      </c>
      <c r="AB869" s="78">
        <v>113.54</v>
      </c>
      <c r="AC869" s="78">
        <v>52228</v>
      </c>
      <c r="AD869" s="104">
        <v>1.65106</v>
      </c>
      <c r="AE869" s="78">
        <v>135690</v>
      </c>
      <c r="AF869" s="104">
        <v>2.60141</v>
      </c>
      <c r="AG869" s="78">
        <v>-67975</v>
      </c>
      <c r="AH869" s="104">
        <v>-0.56886999999999999</v>
      </c>
      <c r="AI869" s="78">
        <v>-27028</v>
      </c>
      <c r="AJ869" s="104">
        <v>0.15715000000000001</v>
      </c>
      <c r="AK869" s="78">
        <v>8000</v>
      </c>
      <c r="AL869" s="78">
        <v>7400</v>
      </c>
      <c r="AM869" s="8">
        <v>7900</v>
      </c>
      <c r="AN869" s="78">
        <v>171</v>
      </c>
      <c r="AO869" s="78">
        <v>8200</v>
      </c>
      <c r="AP869" s="78">
        <v>7400</v>
      </c>
      <c r="AQ869" s="78">
        <v>7800</v>
      </c>
      <c r="AR869" s="78">
        <v>312</v>
      </c>
      <c r="AS869" s="78">
        <v>0</v>
      </c>
      <c r="AT869" s="78">
        <v>0</v>
      </c>
      <c r="AU869" s="78">
        <v>0</v>
      </c>
      <c r="AV869" s="78">
        <v>0</v>
      </c>
      <c r="AW869" s="77">
        <v>14.68</v>
      </c>
      <c r="AX869" s="144">
        <f t="shared" si="85"/>
        <v>0.41</v>
      </c>
      <c r="AY869" s="144">
        <f t="shared" si="86"/>
        <v>0.65</v>
      </c>
      <c r="AZ869" s="144">
        <f t="shared" si="87"/>
        <v>0.8</v>
      </c>
      <c r="BA869" s="54">
        <f t="shared" si="88"/>
        <v>18.26879844896979</v>
      </c>
      <c r="BB869" s="54">
        <f t="shared" si="89"/>
        <v>13.46520155103021</v>
      </c>
    </row>
    <row r="870" spans="1:54" x14ac:dyDescent="0.25">
      <c r="A870" s="3">
        <v>41458</v>
      </c>
      <c r="B870" s="77">
        <v>7911.42</v>
      </c>
      <c r="C870" s="77">
        <v>864.28456000000006</v>
      </c>
      <c r="D870" s="77">
        <v>-48.476199999999999</v>
      </c>
      <c r="E870" s="77">
        <f t="shared" si="91"/>
        <v>-1245.9332999999999</v>
      </c>
      <c r="F870" s="77">
        <v>-6.6227</v>
      </c>
      <c r="G870" s="77">
        <v>-15.514000000000001</v>
      </c>
      <c r="H870">
        <v>0</v>
      </c>
      <c r="I870" s="78">
        <v>7811</v>
      </c>
      <c r="J870">
        <v>201307</v>
      </c>
      <c r="K870" s="78">
        <v>7811</v>
      </c>
      <c r="L870" s="77">
        <f t="shared" si="90"/>
        <v>-100.42000000000007</v>
      </c>
      <c r="M870" s="78">
        <v>-2532</v>
      </c>
      <c r="N870" s="78">
        <v>-39.633510000000001</v>
      </c>
      <c r="O870" s="78">
        <v>124</v>
      </c>
      <c r="P870" s="78">
        <v>0.45815</v>
      </c>
      <c r="Q870" s="144">
        <v>-2501</v>
      </c>
      <c r="R870" s="78">
        <v>1315</v>
      </c>
      <c r="S870" s="78">
        <v>-49</v>
      </c>
      <c r="T870" s="78">
        <v>-2058</v>
      </c>
      <c r="U870" s="78">
        <v>29800</v>
      </c>
      <c r="V870" s="219">
        <v>6.906040268456376E-2</v>
      </c>
      <c r="W870" s="78">
        <v>-510</v>
      </c>
      <c r="X870" s="78">
        <v>2248</v>
      </c>
      <c r="Y870" s="78">
        <v>1118</v>
      </c>
      <c r="Z870" s="78">
        <v>626</v>
      </c>
      <c r="AA870" s="78">
        <v>102.92</v>
      </c>
      <c r="AB870" s="78">
        <v>104.29</v>
      </c>
      <c r="AC870" s="78">
        <v>50454</v>
      </c>
      <c r="AD870" s="104">
        <v>1.3273200000000001</v>
      </c>
      <c r="AE870" s="78">
        <v>140423</v>
      </c>
      <c r="AF870" s="104">
        <v>3.5202900000000001</v>
      </c>
      <c r="AG870" s="78">
        <v>-63854</v>
      </c>
      <c r="AH870" s="104">
        <v>-0.27672000000000002</v>
      </c>
      <c r="AI870" s="78">
        <v>-26408</v>
      </c>
      <c r="AJ870" s="104">
        <v>2.0809999999999999E-2</v>
      </c>
      <c r="AK870" s="78">
        <v>8000</v>
      </c>
      <c r="AL870" s="78">
        <v>7600</v>
      </c>
      <c r="AM870" s="8">
        <v>7800</v>
      </c>
      <c r="AN870" s="78">
        <v>176</v>
      </c>
      <c r="AO870" s="78">
        <v>8200</v>
      </c>
      <c r="AP870" s="78">
        <v>7400</v>
      </c>
      <c r="AQ870" s="78">
        <v>7700</v>
      </c>
      <c r="AR870" s="78">
        <v>317</v>
      </c>
      <c r="AS870" s="78">
        <v>0</v>
      </c>
      <c r="AT870" s="78">
        <v>0</v>
      </c>
      <c r="AU870" s="78">
        <v>0</v>
      </c>
      <c r="AV870" s="78">
        <v>0</v>
      </c>
      <c r="AW870" s="77">
        <v>15.47</v>
      </c>
      <c r="AX870" s="144">
        <f t="shared" si="85"/>
        <v>0.62</v>
      </c>
      <c r="AY870" s="144">
        <f t="shared" si="86"/>
        <v>0.77</v>
      </c>
      <c r="AZ870" s="144">
        <f t="shared" si="87"/>
        <v>0.88</v>
      </c>
      <c r="BA870" s="54">
        <f t="shared" si="88"/>
        <v>18.227002458004193</v>
      </c>
      <c r="BB870" s="54">
        <f t="shared" si="89"/>
        <v>13.617997541995805</v>
      </c>
    </row>
    <row r="871" spans="1:54" x14ac:dyDescent="0.25">
      <c r="A871" s="3">
        <v>41459</v>
      </c>
      <c r="B871" s="77">
        <v>7893.72</v>
      </c>
      <c r="C871" s="77">
        <v>720.81554000000006</v>
      </c>
      <c r="D871" s="77">
        <v>-42.198</v>
      </c>
      <c r="E871" s="77">
        <f t="shared" si="91"/>
        <v>-1245.4050000000002</v>
      </c>
      <c r="F871" s="77">
        <v>-4.7998000000000003</v>
      </c>
      <c r="G871" s="77">
        <v>11.561900000000001</v>
      </c>
      <c r="H871">
        <v>0</v>
      </c>
      <c r="I871" s="78">
        <v>7844</v>
      </c>
      <c r="J871">
        <v>201307</v>
      </c>
      <c r="K871" s="78">
        <v>7844</v>
      </c>
      <c r="L871" s="77">
        <f t="shared" si="90"/>
        <v>-49.720000000000255</v>
      </c>
      <c r="M871" s="78">
        <v>-2453</v>
      </c>
      <c r="N871" s="78">
        <v>-38.628210000000003</v>
      </c>
      <c r="O871" s="78">
        <v>562</v>
      </c>
      <c r="P871" s="78">
        <v>2.1687599999999998</v>
      </c>
      <c r="Q871" s="144">
        <v>-2312.5</v>
      </c>
      <c r="R871" s="78">
        <v>1277</v>
      </c>
      <c r="S871" s="78">
        <v>-82</v>
      </c>
      <c r="T871" s="78">
        <v>-786</v>
      </c>
      <c r="U871" s="78">
        <v>28349</v>
      </c>
      <c r="V871" s="219">
        <v>2.7725845708843344E-2</v>
      </c>
      <c r="W871" s="78">
        <v>-862</v>
      </c>
      <c r="X871" s="78">
        <v>1933</v>
      </c>
      <c r="Y871" s="78">
        <v>1331</v>
      </c>
      <c r="Z871" s="78">
        <v>3024</v>
      </c>
      <c r="AA871" s="78">
        <v>92.88</v>
      </c>
      <c r="AB871" s="78">
        <v>99.16</v>
      </c>
      <c r="AC871" s="78">
        <v>52683</v>
      </c>
      <c r="AD871" s="104">
        <v>1.4660299999999999</v>
      </c>
      <c r="AE871" s="78">
        <v>142786</v>
      </c>
      <c r="AF871" s="104">
        <v>3.0949</v>
      </c>
      <c r="AG871" s="78">
        <v>-69454</v>
      </c>
      <c r="AH871" s="104">
        <v>-0.22678999999999999</v>
      </c>
      <c r="AI871" s="78">
        <v>-28225</v>
      </c>
      <c r="AJ871" s="104">
        <v>-9.8680000000000004E-2</v>
      </c>
      <c r="AK871" s="78">
        <v>8000</v>
      </c>
      <c r="AL871" s="78">
        <v>7600</v>
      </c>
      <c r="AM871" s="8">
        <v>7800</v>
      </c>
      <c r="AN871" s="78">
        <v>158</v>
      </c>
      <c r="AO871" s="78">
        <v>8100</v>
      </c>
      <c r="AP871" s="78">
        <v>7300</v>
      </c>
      <c r="AQ871" s="78">
        <v>7700</v>
      </c>
      <c r="AR871" s="78">
        <v>308</v>
      </c>
      <c r="AS871" s="78">
        <v>0</v>
      </c>
      <c r="AT871" s="78">
        <v>0</v>
      </c>
      <c r="AU871" s="78">
        <v>0</v>
      </c>
      <c r="AV871" s="78">
        <v>0</v>
      </c>
      <c r="AW871" s="77">
        <v>14.55</v>
      </c>
      <c r="AX871" s="144">
        <f t="shared" ref="AX871:AX934" si="92">PERCENTRANK(AW842:AW871,AW871,2)</f>
        <v>0.31</v>
      </c>
      <c r="AY871" s="144">
        <f t="shared" ref="AY871:AY934" si="93">PERCENTRANK(AW822:AW871,AW871,2)</f>
        <v>0.59</v>
      </c>
      <c r="AZ871" s="144">
        <f t="shared" ref="AZ871:AZ934" si="94">PERCENTRANK(AW772:AW871,AW871,2)</f>
        <v>0.77</v>
      </c>
      <c r="BA871" s="54">
        <f t="shared" ref="BA871:BA934" si="95">AVERAGE(AW852:AW871)+2*_xlfn.STDEV.S(AW852:AW871)</f>
        <v>18.247601633126038</v>
      </c>
      <c r="BB871" s="54">
        <f t="shared" ref="BB871:BB934" si="96">AVERAGE(AW852:AW871)-2*_xlfn.STDEV.S(AW852:AW871)</f>
        <v>13.561398366873966</v>
      </c>
    </row>
    <row r="872" spans="1:54" x14ac:dyDescent="0.25">
      <c r="A872" s="3">
        <v>41460</v>
      </c>
      <c r="B872" s="77">
        <v>8001.82</v>
      </c>
      <c r="C872" s="77">
        <v>789.15013999999996</v>
      </c>
      <c r="D872" s="77">
        <v>50.239100000000001</v>
      </c>
      <c r="E872" s="77">
        <f t="shared" si="91"/>
        <v>-1092.6963000000001</v>
      </c>
      <c r="F872" s="77">
        <v>0.42369999999999997</v>
      </c>
      <c r="G872" s="77">
        <v>24.103400000000001</v>
      </c>
      <c r="H872">
        <v>0</v>
      </c>
      <c r="I872" s="78">
        <v>7965</v>
      </c>
      <c r="J872">
        <v>201307</v>
      </c>
      <c r="K872" s="78">
        <v>7965</v>
      </c>
      <c r="L872" s="77">
        <f t="shared" si="90"/>
        <v>-36.819999999999709</v>
      </c>
      <c r="M872" s="78">
        <v>965</v>
      </c>
      <c r="N872" s="78">
        <v>15.10834</v>
      </c>
      <c r="O872" s="78">
        <v>1857</v>
      </c>
      <c r="P872" s="78">
        <v>7.3436700000000004</v>
      </c>
      <c r="Q872" s="144">
        <v>1429.25</v>
      </c>
      <c r="R872" s="78">
        <v>1399</v>
      </c>
      <c r="S872" s="78">
        <v>110</v>
      </c>
      <c r="T872" s="78">
        <v>2094</v>
      </c>
      <c r="U872" s="78">
        <v>27207</v>
      </c>
      <c r="V872" s="219">
        <v>-7.6965486823244014E-2</v>
      </c>
      <c r="W872" s="78">
        <v>-1041</v>
      </c>
      <c r="X872" s="78">
        <v>-260</v>
      </c>
      <c r="Y872" s="78">
        <v>2466</v>
      </c>
      <c r="Z872" s="78">
        <v>4349</v>
      </c>
      <c r="AA872" s="78">
        <v>93.01</v>
      </c>
      <c r="AB872" s="78">
        <v>109.96</v>
      </c>
      <c r="AC872" s="78">
        <v>57690</v>
      </c>
      <c r="AD872" s="104">
        <v>2.1807400000000001</v>
      </c>
      <c r="AE872" s="78">
        <v>154733</v>
      </c>
      <c r="AF872" s="104">
        <v>2.4662099999999998</v>
      </c>
      <c r="AG872" s="78">
        <v>-59904</v>
      </c>
      <c r="AH872" s="104">
        <v>-0.11416</v>
      </c>
      <c r="AI872" s="78">
        <v>-44254</v>
      </c>
      <c r="AJ872" s="104">
        <v>-0.10043000000000001</v>
      </c>
      <c r="AK872" s="78">
        <v>8100</v>
      </c>
      <c r="AL872" s="78">
        <v>7800</v>
      </c>
      <c r="AM872" s="8">
        <v>8000</v>
      </c>
      <c r="AN872" s="78">
        <v>144</v>
      </c>
      <c r="AO872" s="78">
        <v>8200</v>
      </c>
      <c r="AP872" s="78">
        <v>7500</v>
      </c>
      <c r="AQ872" s="78">
        <v>7900</v>
      </c>
      <c r="AR872" s="78">
        <v>293</v>
      </c>
      <c r="AS872" s="78">
        <v>0</v>
      </c>
      <c r="AT872" s="78">
        <v>0</v>
      </c>
      <c r="AU872" s="78">
        <v>0</v>
      </c>
      <c r="AV872" s="78">
        <v>0</v>
      </c>
      <c r="AW872" s="77">
        <v>14.35</v>
      </c>
      <c r="AX872" s="144">
        <f t="shared" si="92"/>
        <v>0.24</v>
      </c>
      <c r="AY872" s="144">
        <f t="shared" si="93"/>
        <v>0.55000000000000004</v>
      </c>
      <c r="AZ872" s="144">
        <f t="shared" si="94"/>
        <v>0.72</v>
      </c>
      <c r="BA872" s="54">
        <f t="shared" si="95"/>
        <v>18.28147806277757</v>
      </c>
      <c r="BB872" s="54">
        <f t="shared" si="96"/>
        <v>13.473521937222435</v>
      </c>
    </row>
    <row r="873" spans="1:54" x14ac:dyDescent="0.25">
      <c r="A873" s="3">
        <v>41463</v>
      </c>
      <c r="B873" s="77">
        <v>7886.34</v>
      </c>
      <c r="C873" s="77">
        <v>750.25046999999995</v>
      </c>
      <c r="D873" s="77">
        <v>-62.120100000000001</v>
      </c>
      <c r="E873" s="77">
        <f t="shared" si="91"/>
        <v>-1102.0686000000003</v>
      </c>
      <c r="F873" s="77">
        <v>-2.2088999999999999</v>
      </c>
      <c r="G873" s="77">
        <v>-17.518699999999999</v>
      </c>
      <c r="H873">
        <v>0</v>
      </c>
      <c r="I873" s="78">
        <v>7830</v>
      </c>
      <c r="J873">
        <v>201307</v>
      </c>
      <c r="K873" s="78">
        <v>7830</v>
      </c>
      <c r="L873" s="77">
        <f t="shared" si="90"/>
        <v>-56.340000000000146</v>
      </c>
      <c r="M873" s="78">
        <v>-5474</v>
      </c>
      <c r="N873" s="78">
        <v>-85.914360000000002</v>
      </c>
      <c r="O873" s="78">
        <v>-1064</v>
      </c>
      <c r="P873" s="78">
        <v>-4.1906299999999996</v>
      </c>
      <c r="Q873" s="144">
        <v>-5740</v>
      </c>
      <c r="R873" s="78">
        <v>1285</v>
      </c>
      <c r="S873" s="78">
        <v>1403</v>
      </c>
      <c r="T873" s="78">
        <v>-5665</v>
      </c>
      <c r="U873" s="78">
        <v>30394</v>
      </c>
      <c r="V873" s="219">
        <v>0.18638547081660853</v>
      </c>
      <c r="W873" s="78">
        <v>-497</v>
      </c>
      <c r="X873" s="78">
        <v>2735</v>
      </c>
      <c r="Y873" s="78">
        <v>1972</v>
      </c>
      <c r="Z873" s="78">
        <v>-327</v>
      </c>
      <c r="AA873" s="78">
        <v>88.99</v>
      </c>
      <c r="AB873" s="78">
        <v>99.3</v>
      </c>
      <c r="AC873" s="78">
        <v>57095</v>
      </c>
      <c r="AD873" s="104">
        <v>1.60083</v>
      </c>
      <c r="AE873" s="78">
        <v>158703</v>
      </c>
      <c r="AF873" s="104">
        <v>3.62148</v>
      </c>
      <c r="AG873" s="78">
        <v>-88999</v>
      </c>
      <c r="AH873" s="104">
        <v>-0.41217999999999999</v>
      </c>
      <c r="AI873" s="78">
        <v>-26624</v>
      </c>
      <c r="AJ873" s="104">
        <v>2.8989999999999998E-2</v>
      </c>
      <c r="AK873" s="78">
        <v>8000</v>
      </c>
      <c r="AL873" s="78">
        <v>7800</v>
      </c>
      <c r="AM873" s="8">
        <v>7800</v>
      </c>
      <c r="AN873" s="78">
        <v>146</v>
      </c>
      <c r="AO873" s="78">
        <v>8200</v>
      </c>
      <c r="AP873" s="78">
        <v>7400</v>
      </c>
      <c r="AQ873" s="78">
        <v>7700</v>
      </c>
      <c r="AR873" s="78">
        <v>305</v>
      </c>
      <c r="AS873" s="78">
        <v>0</v>
      </c>
      <c r="AT873" s="78">
        <v>0</v>
      </c>
      <c r="AU873" s="78">
        <v>0</v>
      </c>
      <c r="AV873" s="78">
        <v>0</v>
      </c>
      <c r="AW873" s="77">
        <v>15.35</v>
      </c>
      <c r="AX873" s="144">
        <f t="shared" si="92"/>
        <v>0.57999999999999996</v>
      </c>
      <c r="AY873" s="144">
        <f t="shared" si="93"/>
        <v>0.75</v>
      </c>
      <c r="AZ873" s="144">
        <f t="shared" si="94"/>
        <v>0.87</v>
      </c>
      <c r="BA873" s="54">
        <f t="shared" si="95"/>
        <v>18.280518440772042</v>
      </c>
      <c r="BB873" s="54">
        <f t="shared" si="96"/>
        <v>13.493481559227972</v>
      </c>
    </row>
    <row r="874" spans="1:54" x14ac:dyDescent="0.25">
      <c r="A874" s="3">
        <v>41464</v>
      </c>
      <c r="B874" s="77">
        <v>7971.18</v>
      </c>
      <c r="C874" s="77">
        <v>741.03754000000004</v>
      </c>
      <c r="D874" s="77">
        <v>50.231099999999998</v>
      </c>
      <c r="E874" s="77">
        <f t="shared" si="91"/>
        <v>-1057.7808000000002</v>
      </c>
      <c r="F874" s="77">
        <v>-0.35229999999999995</v>
      </c>
      <c r="G874" s="77">
        <v>10.565099999999999</v>
      </c>
      <c r="H874">
        <v>0</v>
      </c>
      <c r="I874" s="78">
        <v>7924</v>
      </c>
      <c r="J874">
        <v>201307</v>
      </c>
      <c r="K874" s="78">
        <v>7924</v>
      </c>
      <c r="L874" s="77">
        <f t="shared" si="90"/>
        <v>-47.180000000000291</v>
      </c>
      <c r="M874" s="78">
        <v>664</v>
      </c>
      <c r="N874" s="78">
        <v>10.201969999999999</v>
      </c>
      <c r="O874" s="78">
        <v>1928</v>
      </c>
      <c r="P874" s="78">
        <v>7.5610299999999997</v>
      </c>
      <c r="Q874" s="144">
        <v>1146</v>
      </c>
      <c r="R874" s="78">
        <v>1272</v>
      </c>
      <c r="S874" s="78">
        <v>2552</v>
      </c>
      <c r="T874" s="78">
        <v>1306</v>
      </c>
      <c r="U874" s="78">
        <v>25725</v>
      </c>
      <c r="V874" s="219">
        <v>-5.0767735665694848E-2</v>
      </c>
      <c r="W874" s="78">
        <v>1233</v>
      </c>
      <c r="X874" s="78">
        <v>-1096</v>
      </c>
      <c r="Y874" s="78">
        <v>5505</v>
      </c>
      <c r="Z874" s="78">
        <v>2900</v>
      </c>
      <c r="AA874" s="78">
        <v>98.49</v>
      </c>
      <c r="AB874" s="78">
        <v>106.91</v>
      </c>
      <c r="AC874" s="78">
        <v>59715</v>
      </c>
      <c r="AD874" s="104">
        <v>2.0414699999999999</v>
      </c>
      <c r="AE874" s="78">
        <v>158949</v>
      </c>
      <c r="AF874" s="104">
        <v>2.77441</v>
      </c>
      <c r="AG874" s="78">
        <v>-71348</v>
      </c>
      <c r="AH874" s="104">
        <v>-0.18668999999999999</v>
      </c>
      <c r="AI874" s="78">
        <v>-45077</v>
      </c>
      <c r="AJ874" s="104">
        <v>-0.16616</v>
      </c>
      <c r="AK874" s="78">
        <v>8000</v>
      </c>
      <c r="AL874" s="78">
        <v>7800</v>
      </c>
      <c r="AM874" s="8">
        <v>7900</v>
      </c>
      <c r="AN874" s="78">
        <v>124</v>
      </c>
      <c r="AO874" s="78">
        <v>8200</v>
      </c>
      <c r="AP874" s="78">
        <v>7500</v>
      </c>
      <c r="AQ874" s="78">
        <v>7800</v>
      </c>
      <c r="AR874" s="78">
        <v>297</v>
      </c>
      <c r="AS874" s="78">
        <v>0</v>
      </c>
      <c r="AT874" s="78">
        <v>0</v>
      </c>
      <c r="AU874" s="78">
        <v>0</v>
      </c>
      <c r="AV874" s="78">
        <v>0</v>
      </c>
      <c r="AW874" s="77">
        <v>14.87</v>
      </c>
      <c r="AX874" s="144">
        <f t="shared" si="92"/>
        <v>0.41</v>
      </c>
      <c r="AY874" s="144">
        <f t="shared" si="93"/>
        <v>0.65</v>
      </c>
      <c r="AZ874" s="144">
        <f t="shared" si="94"/>
        <v>0.82</v>
      </c>
      <c r="BA874" s="54">
        <f t="shared" si="95"/>
        <v>18.262929526155617</v>
      </c>
      <c r="BB874" s="54">
        <f t="shared" si="96"/>
        <v>13.543070473844393</v>
      </c>
    </row>
    <row r="875" spans="1:54" x14ac:dyDescent="0.25">
      <c r="A875" s="3">
        <v>41465</v>
      </c>
      <c r="B875" s="77">
        <v>8011.69</v>
      </c>
      <c r="C875" s="77">
        <v>871.05439000000001</v>
      </c>
      <c r="D875" s="77">
        <v>60.088799999999999</v>
      </c>
      <c r="E875" s="77">
        <f t="shared" si="91"/>
        <v>-954.97140000000013</v>
      </c>
      <c r="F875" s="77">
        <v>6.9051999999999998</v>
      </c>
      <c r="G875" s="77">
        <v>0.86129999999999995</v>
      </c>
      <c r="H875">
        <v>0</v>
      </c>
      <c r="I875" s="78">
        <v>7961</v>
      </c>
      <c r="J875">
        <v>201307</v>
      </c>
      <c r="K875" s="78">
        <v>7961</v>
      </c>
      <c r="L875" s="77">
        <f t="shared" si="90"/>
        <v>-50.6899999999996</v>
      </c>
      <c r="M875" s="78">
        <v>4492</v>
      </c>
      <c r="N875" s="78">
        <v>71.238659999999996</v>
      </c>
      <c r="O875" s="78">
        <v>1688</v>
      </c>
      <c r="P875" s="78">
        <v>6.6437400000000002</v>
      </c>
      <c r="Q875" s="144">
        <v>4914</v>
      </c>
      <c r="R875" s="78">
        <v>1349</v>
      </c>
      <c r="S875" s="78">
        <v>1725</v>
      </c>
      <c r="T875" s="78">
        <v>1650</v>
      </c>
      <c r="U875" s="78">
        <v>26522</v>
      </c>
      <c r="V875" s="219">
        <v>-6.2212502827841035E-2</v>
      </c>
      <c r="W875" s="78">
        <v>4024</v>
      </c>
      <c r="X875" s="78">
        <v>4716</v>
      </c>
      <c r="Y875" s="78">
        <v>7774</v>
      </c>
      <c r="Z875" s="78">
        <v>5999</v>
      </c>
      <c r="AA875" s="78">
        <v>90.69</v>
      </c>
      <c r="AB875" s="78">
        <v>112.05</v>
      </c>
      <c r="AC875" s="78">
        <v>61065</v>
      </c>
      <c r="AD875" s="104">
        <v>2.3138399999999999</v>
      </c>
      <c r="AE875" s="78">
        <v>156146</v>
      </c>
      <c r="AF875" s="104">
        <v>2.74214</v>
      </c>
      <c r="AG875" s="78">
        <v>-62446</v>
      </c>
      <c r="AH875" s="104">
        <v>-0.25295000000000001</v>
      </c>
      <c r="AI875" s="78">
        <v>-59412</v>
      </c>
      <c r="AJ875" s="104">
        <v>-0.31485000000000002</v>
      </c>
      <c r="AK875" s="78">
        <v>8000</v>
      </c>
      <c r="AL875" s="78">
        <v>7800</v>
      </c>
      <c r="AM875" s="8">
        <v>7950</v>
      </c>
      <c r="AN875" s="78">
        <v>117</v>
      </c>
      <c r="AO875" s="78">
        <v>8200</v>
      </c>
      <c r="AP875" s="78">
        <v>7500</v>
      </c>
      <c r="AQ875" s="78">
        <v>7900</v>
      </c>
      <c r="AR875" s="78">
        <v>298</v>
      </c>
      <c r="AS875" s="78">
        <v>0</v>
      </c>
      <c r="AT875" s="78">
        <v>0</v>
      </c>
      <c r="AU875" s="78">
        <v>0</v>
      </c>
      <c r="AV875" s="78">
        <v>0</v>
      </c>
      <c r="AW875" s="77">
        <v>15.25</v>
      </c>
      <c r="AX875" s="144">
        <f t="shared" si="92"/>
        <v>0.55000000000000004</v>
      </c>
      <c r="AY875" s="144">
        <f t="shared" si="93"/>
        <v>0.73</v>
      </c>
      <c r="AZ875" s="144">
        <f t="shared" si="94"/>
        <v>0.86</v>
      </c>
      <c r="BA875" s="54">
        <f t="shared" si="95"/>
        <v>18.257208619650314</v>
      </c>
      <c r="BB875" s="54">
        <f t="shared" si="96"/>
        <v>13.575791380349692</v>
      </c>
    </row>
    <row r="876" spans="1:54" x14ac:dyDescent="0.25">
      <c r="A876" s="3">
        <v>41466</v>
      </c>
      <c r="B876" s="77">
        <v>8179.54</v>
      </c>
      <c r="C876" s="77">
        <v>1106.2483999999999</v>
      </c>
      <c r="D876" s="77">
        <v>190.53619999999998</v>
      </c>
      <c r="E876" s="77">
        <f t="shared" si="91"/>
        <v>-593.24629999999991</v>
      </c>
      <c r="F876" s="77">
        <v>0.63090000000000002</v>
      </c>
      <c r="G876" s="77">
        <v>35.499899999999997</v>
      </c>
      <c r="H876">
        <v>0</v>
      </c>
      <c r="I876" s="78">
        <v>8163</v>
      </c>
      <c r="J876">
        <v>201307</v>
      </c>
      <c r="K876" s="78">
        <v>8163</v>
      </c>
      <c r="L876" s="77">
        <f t="shared" si="90"/>
        <v>-16.539999999999964</v>
      </c>
      <c r="M876" s="78">
        <v>3993</v>
      </c>
      <c r="N876" s="78">
        <v>65.106999999999999</v>
      </c>
      <c r="O876" s="78">
        <v>2735</v>
      </c>
      <c r="P876" s="78">
        <v>11.085739999999999</v>
      </c>
      <c r="Q876" s="144">
        <v>4676.75</v>
      </c>
      <c r="R876" s="78">
        <v>1650</v>
      </c>
      <c r="S876" s="78">
        <v>-187</v>
      </c>
      <c r="T876" s="78">
        <v>4295</v>
      </c>
      <c r="U876" s="78">
        <v>27504</v>
      </c>
      <c r="V876" s="219">
        <v>-0.15615910413030831</v>
      </c>
      <c r="W876" s="78">
        <v>2940</v>
      </c>
      <c r="X876" s="78">
        <v>2690</v>
      </c>
      <c r="Y876" s="78">
        <v>7476</v>
      </c>
      <c r="Z876" s="78">
        <v>7324</v>
      </c>
      <c r="AA876" s="78">
        <v>84.48</v>
      </c>
      <c r="AB876" s="78">
        <v>141.80000000000001</v>
      </c>
      <c r="AC876" s="78">
        <v>65383</v>
      </c>
      <c r="AD876" s="104">
        <v>3.9411200000000002</v>
      </c>
      <c r="AE876" s="78">
        <v>161443</v>
      </c>
      <c r="AF876" s="104">
        <v>1.8067200000000001</v>
      </c>
      <c r="AG876" s="78">
        <v>-36078</v>
      </c>
      <c r="AH876" s="104">
        <v>5.0900000000000001E-2</v>
      </c>
      <c r="AI876" s="78">
        <v>-97411</v>
      </c>
      <c r="AJ876" s="104">
        <v>-0.45106000000000002</v>
      </c>
      <c r="AK876" s="78">
        <v>8200</v>
      </c>
      <c r="AL876" s="78">
        <v>7800</v>
      </c>
      <c r="AM876" s="8">
        <v>8150</v>
      </c>
      <c r="AN876" s="78">
        <v>113.5</v>
      </c>
      <c r="AO876" s="78">
        <v>8400</v>
      </c>
      <c r="AP876" s="78">
        <v>7600</v>
      </c>
      <c r="AQ876" s="78">
        <v>8100</v>
      </c>
      <c r="AR876" s="78">
        <v>304</v>
      </c>
      <c r="AS876" s="78">
        <v>0</v>
      </c>
      <c r="AT876" s="78">
        <v>0</v>
      </c>
      <c r="AU876" s="78">
        <v>0</v>
      </c>
      <c r="AV876" s="78">
        <v>0</v>
      </c>
      <c r="AW876" s="77">
        <v>14.94</v>
      </c>
      <c r="AX876" s="144">
        <f t="shared" si="92"/>
        <v>0.44</v>
      </c>
      <c r="AY876" s="144">
        <f t="shared" si="93"/>
        <v>0.67</v>
      </c>
      <c r="AZ876" s="144">
        <f t="shared" si="94"/>
        <v>0.83</v>
      </c>
      <c r="BA876" s="54">
        <f t="shared" si="95"/>
        <v>18.065428022887343</v>
      </c>
      <c r="BB876" s="54">
        <f t="shared" si="96"/>
        <v>13.522571977112662</v>
      </c>
    </row>
    <row r="877" spans="1:54" x14ac:dyDescent="0.25">
      <c r="A877" s="3">
        <v>41467</v>
      </c>
      <c r="B877" s="77">
        <v>8220.49</v>
      </c>
      <c r="C877" s="77">
        <v>877.64877999999999</v>
      </c>
      <c r="D877" s="77">
        <v>113.32899999999999</v>
      </c>
      <c r="E877" s="77">
        <f t="shared" si="91"/>
        <v>-431.37899999999996</v>
      </c>
      <c r="F877" s="77">
        <v>1.7722</v>
      </c>
      <c r="G877" s="77">
        <v>10.4152</v>
      </c>
      <c r="H877">
        <v>0</v>
      </c>
      <c r="I877" s="78">
        <v>8176</v>
      </c>
      <c r="J877">
        <v>201307</v>
      </c>
      <c r="K877" s="78">
        <v>8176</v>
      </c>
      <c r="L877" s="77">
        <f t="shared" si="90"/>
        <v>-44.489999999999782</v>
      </c>
      <c r="M877" s="78">
        <v>1587</v>
      </c>
      <c r="N877" s="78">
        <v>25.845690000000001</v>
      </c>
      <c r="O877" s="78">
        <v>2166</v>
      </c>
      <c r="P877" s="78">
        <v>8.7823200000000003</v>
      </c>
      <c r="Q877" s="144">
        <v>2128.5</v>
      </c>
      <c r="R877" s="78">
        <v>1676</v>
      </c>
      <c r="S877" s="78">
        <v>1526</v>
      </c>
      <c r="T877" s="78">
        <v>3544</v>
      </c>
      <c r="U877" s="78">
        <v>28151</v>
      </c>
      <c r="V877" s="219">
        <v>-0.12589250825903164</v>
      </c>
      <c r="W877" s="78">
        <v>2362</v>
      </c>
      <c r="X877" s="78">
        <v>1646</v>
      </c>
      <c r="Y877" s="78">
        <v>4654</v>
      </c>
      <c r="Z877" s="78">
        <v>3614</v>
      </c>
      <c r="AA877" s="78">
        <v>102.14</v>
      </c>
      <c r="AB877" s="78">
        <v>146.76</v>
      </c>
      <c r="AC877" s="78">
        <v>64025</v>
      </c>
      <c r="AD877" s="104">
        <v>3.8485399999999998</v>
      </c>
      <c r="AE877" s="78">
        <v>168602</v>
      </c>
      <c r="AF877" s="104">
        <v>1.8212200000000001</v>
      </c>
      <c r="AG877" s="78">
        <v>-33961</v>
      </c>
      <c r="AH877" s="104">
        <v>-6.7919999999999994E-2</v>
      </c>
      <c r="AI877" s="78">
        <v>-100694</v>
      </c>
      <c r="AJ877" s="104">
        <v>-0.28899000000000002</v>
      </c>
      <c r="AK877" s="78">
        <v>8200</v>
      </c>
      <c r="AL877" s="78">
        <v>7800</v>
      </c>
      <c r="AM877" s="8">
        <v>8200</v>
      </c>
      <c r="AN877" s="78">
        <v>90</v>
      </c>
      <c r="AO877" s="78">
        <v>8400</v>
      </c>
      <c r="AP877" s="78">
        <v>7600</v>
      </c>
      <c r="AQ877" s="78">
        <v>8100</v>
      </c>
      <c r="AR877" s="78">
        <v>301</v>
      </c>
      <c r="AS877" s="78">
        <v>0</v>
      </c>
      <c r="AT877" s="78">
        <v>0</v>
      </c>
      <c r="AU877" s="78">
        <v>0</v>
      </c>
      <c r="AV877" s="78">
        <v>0</v>
      </c>
      <c r="AW877" s="77">
        <v>14.69</v>
      </c>
      <c r="AX877" s="144">
        <f t="shared" si="92"/>
        <v>0.24</v>
      </c>
      <c r="AY877" s="144">
        <f t="shared" si="93"/>
        <v>0.55000000000000004</v>
      </c>
      <c r="AZ877" s="144">
        <f t="shared" si="94"/>
        <v>0.75</v>
      </c>
      <c r="BA877" s="54">
        <f t="shared" si="95"/>
        <v>17.985103894678311</v>
      </c>
      <c r="BB877" s="54">
        <f t="shared" si="96"/>
        <v>13.409896105321691</v>
      </c>
    </row>
    <row r="878" spans="1:54" x14ac:dyDescent="0.25">
      <c r="A878" s="3">
        <v>41470</v>
      </c>
      <c r="B878" s="77">
        <v>8254.68</v>
      </c>
      <c r="C878" s="77">
        <v>843.14004999999997</v>
      </c>
      <c r="D878" s="77">
        <v>95.659500000000008</v>
      </c>
      <c r="E878" s="77">
        <f t="shared" si="91"/>
        <v>-278.63019999999983</v>
      </c>
      <c r="F878" s="77">
        <v>2.9492000000000003</v>
      </c>
      <c r="G878" s="77">
        <v>26.324299999999997</v>
      </c>
      <c r="H878">
        <v>0</v>
      </c>
      <c r="I878" s="78">
        <v>8216</v>
      </c>
      <c r="J878">
        <v>201307</v>
      </c>
      <c r="K878" s="78">
        <v>8216</v>
      </c>
      <c r="L878" s="77">
        <f t="shared" si="90"/>
        <v>-38.680000000000291</v>
      </c>
      <c r="M878" s="78">
        <v>-15</v>
      </c>
      <c r="N878" s="78">
        <v>-0.34067999999999998</v>
      </c>
      <c r="O878" s="78">
        <v>2008</v>
      </c>
      <c r="P878" s="78">
        <v>8.1761599999999994</v>
      </c>
      <c r="Q878" s="144">
        <v>487</v>
      </c>
      <c r="R878" s="78">
        <v>1829</v>
      </c>
      <c r="S878" s="78">
        <v>3549</v>
      </c>
      <c r="T878" s="78">
        <v>2723</v>
      </c>
      <c r="U878" s="78">
        <v>28179</v>
      </c>
      <c r="V878" s="219">
        <v>-9.6632243869548246E-2</v>
      </c>
      <c r="W878" s="78">
        <v>724</v>
      </c>
      <c r="X878" s="78">
        <v>399</v>
      </c>
      <c r="Y878" s="78">
        <v>3429</v>
      </c>
      <c r="Z878" s="78">
        <v>920</v>
      </c>
      <c r="AA878" s="78">
        <v>95.33</v>
      </c>
      <c r="AB878" s="78">
        <v>154.72999999999999</v>
      </c>
      <c r="AC878" s="78">
        <v>61365</v>
      </c>
      <c r="AD878" s="104">
        <v>3.9618600000000002</v>
      </c>
      <c r="AE878" s="78">
        <v>171041</v>
      </c>
      <c r="AF878" s="104">
        <v>1.6525799999999999</v>
      </c>
      <c r="AG878" s="78">
        <v>-36747</v>
      </c>
      <c r="AH878" s="104">
        <v>-0.9617</v>
      </c>
      <c r="AI878" s="78">
        <v>-118470</v>
      </c>
      <c r="AJ878" s="104">
        <v>-0.25152999999999998</v>
      </c>
      <c r="AK878" s="78">
        <v>8300</v>
      </c>
      <c r="AL878" s="78">
        <v>7800</v>
      </c>
      <c r="AM878" s="8">
        <v>8200</v>
      </c>
      <c r="AN878" s="78">
        <v>72</v>
      </c>
      <c r="AO878" s="78">
        <v>8400</v>
      </c>
      <c r="AP878" s="78">
        <v>7600</v>
      </c>
      <c r="AQ878" s="78">
        <v>8100</v>
      </c>
      <c r="AR878" s="78">
        <v>295</v>
      </c>
      <c r="AS878" s="78">
        <v>0</v>
      </c>
      <c r="AT878" s="78">
        <v>0</v>
      </c>
      <c r="AU878" s="78">
        <v>0</v>
      </c>
      <c r="AV878" s="78">
        <v>0</v>
      </c>
      <c r="AW878" s="77">
        <v>16.010000000000002</v>
      </c>
      <c r="AX878" s="144">
        <f t="shared" si="92"/>
        <v>0.72</v>
      </c>
      <c r="AY878" s="144">
        <f t="shared" si="93"/>
        <v>0.83</v>
      </c>
      <c r="AZ878" s="144">
        <f t="shared" si="94"/>
        <v>0.91</v>
      </c>
      <c r="BA878" s="54">
        <f t="shared" si="95"/>
        <v>17.995181121413456</v>
      </c>
      <c r="BB878" s="54">
        <f t="shared" si="96"/>
        <v>13.413818878586547</v>
      </c>
    </row>
    <row r="879" spans="1:54" x14ac:dyDescent="0.25">
      <c r="A879" s="3">
        <v>41471</v>
      </c>
      <c r="B879" s="77">
        <v>8260.11</v>
      </c>
      <c r="C879" s="77">
        <v>905.95740000000001</v>
      </c>
      <c r="D879" s="77">
        <v>65.511899999999997</v>
      </c>
      <c r="E879" s="77">
        <f t="shared" si="91"/>
        <v>-165.27229999999986</v>
      </c>
      <c r="F879" s="77">
        <v>-5.4303999999999997</v>
      </c>
      <c r="G879" s="77">
        <v>26.427900000000001</v>
      </c>
      <c r="H879">
        <v>0</v>
      </c>
      <c r="I879" s="78">
        <v>8230</v>
      </c>
      <c r="J879">
        <v>201307</v>
      </c>
      <c r="K879" s="78">
        <v>8230</v>
      </c>
      <c r="L879" s="77">
        <f t="shared" si="90"/>
        <v>-30.110000000000582</v>
      </c>
      <c r="M879" s="78">
        <v>-2729</v>
      </c>
      <c r="N879" s="78">
        <v>-44.998139999999999</v>
      </c>
      <c r="O879" s="78">
        <v>1968</v>
      </c>
      <c r="P879" s="78">
        <v>8.0144199999999994</v>
      </c>
      <c r="Q879" s="144">
        <v>-2237</v>
      </c>
      <c r="R879" s="78">
        <v>2058</v>
      </c>
      <c r="S879" s="78">
        <v>7548</v>
      </c>
      <c r="T879" s="78">
        <v>3396</v>
      </c>
      <c r="U879" s="78">
        <v>28112</v>
      </c>
      <c r="V879" s="219">
        <v>-0.12080250426863973</v>
      </c>
      <c r="W879" s="78">
        <v>-1194</v>
      </c>
      <c r="X879" s="78">
        <v>-5969</v>
      </c>
      <c r="Y879" s="78">
        <v>3457</v>
      </c>
      <c r="Z879" s="78">
        <v>-2450</v>
      </c>
      <c r="AA879" s="78">
        <v>97.08</v>
      </c>
      <c r="AB879" s="78">
        <v>154.66999999999999</v>
      </c>
      <c r="AC879" s="78">
        <v>65188</v>
      </c>
      <c r="AD879" s="104">
        <v>4.0758700000000001</v>
      </c>
      <c r="AE879" s="78">
        <v>176029</v>
      </c>
      <c r="AF879" s="104">
        <v>1.6755</v>
      </c>
      <c r="AG879" s="78">
        <v>-46735</v>
      </c>
      <c r="AH879" s="104">
        <v>-1.97496</v>
      </c>
      <c r="AI879" s="78">
        <v>-112470</v>
      </c>
      <c r="AJ879" s="104">
        <v>-0.11469</v>
      </c>
      <c r="AK879" s="78">
        <v>8300</v>
      </c>
      <c r="AL879" s="78">
        <v>7800</v>
      </c>
      <c r="AM879" s="8">
        <v>8250</v>
      </c>
      <c r="AN879" s="78">
        <v>48.5</v>
      </c>
      <c r="AO879" s="78">
        <v>8400</v>
      </c>
      <c r="AP879" s="78">
        <v>7700</v>
      </c>
      <c r="AQ879" s="78">
        <v>8100</v>
      </c>
      <c r="AR879" s="78">
        <v>297</v>
      </c>
      <c r="AS879" s="78">
        <v>0</v>
      </c>
      <c r="AT879" s="78">
        <v>0</v>
      </c>
      <c r="AU879" s="78">
        <v>0</v>
      </c>
      <c r="AV879" s="78">
        <v>0</v>
      </c>
      <c r="AW879" s="77">
        <v>16.05</v>
      </c>
      <c r="AX879" s="144">
        <f t="shared" si="92"/>
        <v>0.72</v>
      </c>
      <c r="AY879" s="144">
        <f t="shared" si="93"/>
        <v>0.83</v>
      </c>
      <c r="AZ879" s="144">
        <f t="shared" si="94"/>
        <v>0.91</v>
      </c>
      <c r="BA879" s="54">
        <f t="shared" si="95"/>
        <v>18.020156998035983</v>
      </c>
      <c r="BB879" s="54">
        <f t="shared" si="96"/>
        <v>13.428843001964019</v>
      </c>
    </row>
    <row r="880" spans="1:54" x14ac:dyDescent="0.25">
      <c r="A880" s="3">
        <v>41472</v>
      </c>
      <c r="B880" s="77">
        <v>8258.9500000000007</v>
      </c>
      <c r="C880" s="77">
        <v>960.86931000000004</v>
      </c>
      <c r="D880" s="77">
        <v>77.7423</v>
      </c>
      <c r="E880" s="77">
        <f t="shared" si="91"/>
        <v>-37.733699999999772</v>
      </c>
      <c r="F880" s="77">
        <v>-3.2902999999999998</v>
      </c>
      <c r="G880" s="77">
        <v>1.4255000000000002</v>
      </c>
      <c r="H880" t="s">
        <v>1648</v>
      </c>
      <c r="I880" s="78">
        <v>8242</v>
      </c>
      <c r="J880">
        <v>201308</v>
      </c>
      <c r="K880" s="78">
        <v>8141</v>
      </c>
      <c r="L880" s="77">
        <f t="shared" si="90"/>
        <v>-117.95000000000073</v>
      </c>
      <c r="M880" s="78">
        <v>2381</v>
      </c>
      <c r="N880" s="78">
        <v>38.685510000000001</v>
      </c>
      <c r="O880" s="78">
        <v>1401</v>
      </c>
      <c r="P880" s="78">
        <v>5.6675199999999997</v>
      </c>
      <c r="Q880" s="144">
        <v>2731.25</v>
      </c>
      <c r="R880" s="78">
        <v>1963</v>
      </c>
      <c r="S880" s="78">
        <v>-64</v>
      </c>
      <c r="T880" s="78">
        <v>1304</v>
      </c>
      <c r="U880" s="78">
        <v>19310</v>
      </c>
      <c r="V880" s="219">
        <v>-6.7529777317452092E-2</v>
      </c>
      <c r="W880" s="78">
        <v>-1002</v>
      </c>
      <c r="X880" s="78">
        <v>-774</v>
      </c>
      <c r="Y880" s="78">
        <v>3340</v>
      </c>
      <c r="Z880" s="78">
        <v>2670</v>
      </c>
      <c r="AA880" s="78">
        <v>84.95</v>
      </c>
      <c r="AB880" s="78">
        <v>152.38</v>
      </c>
      <c r="AC880" s="78">
        <v>43546</v>
      </c>
      <c r="AD880" s="104">
        <v>2.6398899999999998</v>
      </c>
      <c r="AE880" s="78">
        <v>72719</v>
      </c>
      <c r="AF880" s="104">
        <v>1.5457000000000001</v>
      </c>
      <c r="AG880" s="78">
        <v>-1016</v>
      </c>
      <c r="AH880" s="104">
        <v>-0.22849</v>
      </c>
      <c r="AI880" s="78">
        <v>-11160</v>
      </c>
      <c r="AJ880" s="104">
        <v>-0.36730000000000002</v>
      </c>
      <c r="AK880" s="78">
        <v>8500</v>
      </c>
      <c r="AL880" s="78">
        <v>7900</v>
      </c>
      <c r="AM880" s="8">
        <v>8100</v>
      </c>
      <c r="AN880" s="78">
        <v>310</v>
      </c>
      <c r="AO880" s="78">
        <v>8400</v>
      </c>
      <c r="AP880" s="78">
        <v>6000</v>
      </c>
      <c r="AQ880" s="78">
        <v>8100</v>
      </c>
      <c r="AR880" s="78">
        <v>414</v>
      </c>
      <c r="AS880" s="78">
        <v>0</v>
      </c>
      <c r="AT880" s="78">
        <v>0</v>
      </c>
      <c r="AU880" s="78">
        <v>0</v>
      </c>
      <c r="AV880" s="78">
        <v>0</v>
      </c>
      <c r="AW880" s="77">
        <v>16.649999999999999</v>
      </c>
      <c r="AX880" s="144">
        <f t="shared" si="92"/>
        <v>0.82</v>
      </c>
      <c r="AY880" s="144">
        <f t="shared" si="93"/>
        <v>0.89</v>
      </c>
      <c r="AZ880" s="144">
        <f t="shared" si="94"/>
        <v>0.94</v>
      </c>
      <c r="BA880" s="54">
        <f t="shared" si="95"/>
        <v>18.078732600954911</v>
      </c>
      <c r="BB880" s="54">
        <f t="shared" si="96"/>
        <v>13.424267399045085</v>
      </c>
    </row>
    <row r="881" spans="1:54" x14ac:dyDescent="0.25">
      <c r="A881" s="3">
        <v>41473</v>
      </c>
      <c r="B881" s="77">
        <v>8194.8799999999992</v>
      </c>
      <c r="C881" s="77">
        <v>957.18436999999994</v>
      </c>
      <c r="D881" s="77">
        <v>68.13600000000001</v>
      </c>
      <c r="E881" s="77">
        <f t="shared" si="91"/>
        <v>124.00360000000005</v>
      </c>
      <c r="F881" s="77">
        <v>-5.468</v>
      </c>
      <c r="G881" s="77">
        <v>-9.4939999999999998</v>
      </c>
      <c r="H881">
        <v>0</v>
      </c>
      <c r="I881" s="78">
        <v>8096</v>
      </c>
      <c r="J881">
        <v>201308</v>
      </c>
      <c r="K881" s="78">
        <v>8096</v>
      </c>
      <c r="L881" s="77">
        <f t="shared" si="90"/>
        <v>-98.8799999999992</v>
      </c>
      <c r="M881" s="78">
        <v>-682</v>
      </c>
      <c r="N881" s="78">
        <v>-11.14598</v>
      </c>
      <c r="O881" s="78">
        <v>1017</v>
      </c>
      <c r="P881" s="78">
        <v>4.08568</v>
      </c>
      <c r="Q881" s="144">
        <v>-427.75</v>
      </c>
      <c r="R881" s="78">
        <v>1920</v>
      </c>
      <c r="S881" s="78">
        <v>1576</v>
      </c>
      <c r="T881" s="78">
        <v>176</v>
      </c>
      <c r="U881" s="78">
        <v>21460</v>
      </c>
      <c r="V881" s="219">
        <v>-8.2013047530288905E-3</v>
      </c>
      <c r="W881" s="78">
        <v>-1505</v>
      </c>
      <c r="X881" s="78">
        <v>-2885</v>
      </c>
      <c r="Y881" s="78">
        <v>3117</v>
      </c>
      <c r="Z881" s="78">
        <v>1840</v>
      </c>
      <c r="AA881" s="78">
        <v>105.11</v>
      </c>
      <c r="AB881" s="78">
        <v>114.65</v>
      </c>
      <c r="AC881" s="78">
        <v>45392</v>
      </c>
      <c r="AD881" s="104">
        <v>2.4191199999999999</v>
      </c>
      <c r="AE881" s="78">
        <v>79158</v>
      </c>
      <c r="AF881" s="104">
        <v>1.69306</v>
      </c>
      <c r="AG881" s="78">
        <v>-7658</v>
      </c>
      <c r="AH881" s="104">
        <v>-0.55191999999999997</v>
      </c>
      <c r="AI881" s="78">
        <v>-184</v>
      </c>
      <c r="AJ881" s="104">
        <v>-0.22906000000000001</v>
      </c>
      <c r="AK881" s="78">
        <v>8500</v>
      </c>
      <c r="AL881" s="78">
        <v>7900</v>
      </c>
      <c r="AM881" s="8">
        <v>8100</v>
      </c>
      <c r="AN881" s="78">
        <v>278</v>
      </c>
      <c r="AO881" s="78">
        <v>8400</v>
      </c>
      <c r="AP881" s="78">
        <v>6000</v>
      </c>
      <c r="AQ881" s="78">
        <v>8100</v>
      </c>
      <c r="AR881" s="78">
        <v>382</v>
      </c>
      <c r="AS881" s="78">
        <v>0</v>
      </c>
      <c r="AT881" s="78">
        <v>0</v>
      </c>
      <c r="AU881" s="78">
        <v>0</v>
      </c>
      <c r="AV881" s="78">
        <v>0</v>
      </c>
      <c r="AW881" s="77">
        <v>14.61</v>
      </c>
      <c r="AX881" s="144">
        <f t="shared" si="92"/>
        <v>0.1</v>
      </c>
      <c r="AY881" s="144">
        <f t="shared" si="93"/>
        <v>0.44</v>
      </c>
      <c r="AZ881" s="144">
        <f t="shared" si="94"/>
        <v>0.7</v>
      </c>
      <c r="BA881" s="54">
        <f t="shared" si="95"/>
        <v>18.064234394732672</v>
      </c>
      <c r="BB881" s="54">
        <f t="shared" si="96"/>
        <v>13.304765605267326</v>
      </c>
    </row>
    <row r="882" spans="1:54" x14ac:dyDescent="0.25">
      <c r="A882" s="3">
        <v>41474</v>
      </c>
      <c r="B882" s="77">
        <v>8062.03</v>
      </c>
      <c r="C882" s="77">
        <v>1024.3183300000001</v>
      </c>
      <c r="D882" s="77">
        <v>-24.171199999999999</v>
      </c>
      <c r="E882" s="77">
        <f t="shared" si="91"/>
        <v>271.63909999999998</v>
      </c>
      <c r="F882" s="77">
        <v>-7.1726999999999999</v>
      </c>
      <c r="G882" s="77">
        <v>-10.291300000000001</v>
      </c>
      <c r="H882">
        <v>0</v>
      </c>
      <c r="I882" s="78">
        <v>7955</v>
      </c>
      <c r="J882">
        <v>201308</v>
      </c>
      <c r="K882" s="78">
        <v>7955</v>
      </c>
      <c r="L882" s="77">
        <f t="shared" si="90"/>
        <v>-107.02999999999975</v>
      </c>
      <c r="M882" s="78">
        <v>-4914</v>
      </c>
      <c r="N882" s="78">
        <v>-78.280209999999997</v>
      </c>
      <c r="O882" s="78">
        <v>-1190</v>
      </c>
      <c r="P882" s="78">
        <v>-4.7594799999999999</v>
      </c>
      <c r="Q882" s="144">
        <v>-5211.5</v>
      </c>
      <c r="R882" s="78">
        <v>1786</v>
      </c>
      <c r="S882" s="78">
        <v>1282</v>
      </c>
      <c r="T882" s="78">
        <v>-7991</v>
      </c>
      <c r="U882" s="78">
        <v>27738</v>
      </c>
      <c r="V882" s="219">
        <v>0.28808854279328</v>
      </c>
      <c r="W882" s="78">
        <v>-6236</v>
      </c>
      <c r="X882" s="78">
        <v>-6938</v>
      </c>
      <c r="Y882" s="78">
        <v>-3265</v>
      </c>
      <c r="Z882" s="78">
        <v>-4604</v>
      </c>
      <c r="AA882" s="78">
        <v>99.5</v>
      </c>
      <c r="AB882" s="78">
        <v>97.41</v>
      </c>
      <c r="AC882" s="78">
        <v>48680</v>
      </c>
      <c r="AD882" s="104">
        <v>1.8960600000000001</v>
      </c>
      <c r="AE882" s="78">
        <v>98367</v>
      </c>
      <c r="AF882" s="104">
        <v>2.9621</v>
      </c>
      <c r="AG882" s="78">
        <v>-32440</v>
      </c>
      <c r="AH882" s="104">
        <v>-0.70401000000000002</v>
      </c>
      <c r="AI882" s="78">
        <v>5024</v>
      </c>
      <c r="AJ882" s="104">
        <v>0.15259</v>
      </c>
      <c r="AK882" s="78">
        <v>8400</v>
      </c>
      <c r="AL882" s="78">
        <v>7800</v>
      </c>
      <c r="AM882" s="8">
        <v>8000</v>
      </c>
      <c r="AN882" s="78">
        <v>278</v>
      </c>
      <c r="AO882" s="78">
        <v>8400</v>
      </c>
      <c r="AP882" s="78">
        <v>6000</v>
      </c>
      <c r="AQ882" s="78">
        <v>7900</v>
      </c>
      <c r="AR882" s="78">
        <v>391</v>
      </c>
      <c r="AS882" s="78">
        <v>0</v>
      </c>
      <c r="AT882" s="78">
        <v>0</v>
      </c>
      <c r="AU882" s="78">
        <v>0</v>
      </c>
      <c r="AV882" s="78">
        <v>0</v>
      </c>
      <c r="AW882" s="77">
        <v>15.1</v>
      </c>
      <c r="AX882" s="144">
        <f t="shared" si="92"/>
        <v>0.37</v>
      </c>
      <c r="AY882" s="144">
        <f t="shared" si="93"/>
        <v>0.63</v>
      </c>
      <c r="AZ882" s="144">
        <f t="shared" si="94"/>
        <v>0.81</v>
      </c>
      <c r="BA882" s="54">
        <f t="shared" si="95"/>
        <v>17.935600358487946</v>
      </c>
      <c r="BB882" s="54">
        <f t="shared" si="96"/>
        <v>13.265399641512056</v>
      </c>
    </row>
    <row r="883" spans="1:54" x14ac:dyDescent="0.25">
      <c r="A883" s="3">
        <v>41477</v>
      </c>
      <c r="B883" s="77">
        <v>8105.45</v>
      </c>
      <c r="C883" s="77">
        <v>778.70254999999997</v>
      </c>
      <c r="D883" s="77">
        <v>18.981999999999999</v>
      </c>
      <c r="E883" s="77">
        <f t="shared" si="91"/>
        <v>460.77859999999998</v>
      </c>
      <c r="F883" s="77">
        <v>-2.0547</v>
      </c>
      <c r="G883" s="77">
        <v>10.334100000000001</v>
      </c>
      <c r="H883">
        <v>0</v>
      </c>
      <c r="I883" s="78">
        <v>8022</v>
      </c>
      <c r="J883">
        <v>201308</v>
      </c>
      <c r="K883" s="78">
        <v>8022</v>
      </c>
      <c r="L883" s="77">
        <f t="shared" si="90"/>
        <v>-83.449999999999818</v>
      </c>
      <c r="M883" s="78">
        <v>-576</v>
      </c>
      <c r="N883" s="78">
        <v>-9.3302800000000001</v>
      </c>
      <c r="O883" s="78">
        <v>-167</v>
      </c>
      <c r="P883" s="78">
        <v>-0.69821</v>
      </c>
      <c r="Q883" s="144">
        <v>-617.75</v>
      </c>
      <c r="R883" s="78">
        <v>1887</v>
      </c>
      <c r="S883" s="78">
        <v>257</v>
      </c>
      <c r="T883" s="78">
        <v>-4493</v>
      </c>
      <c r="U883" s="78">
        <v>26331</v>
      </c>
      <c r="V883" s="219">
        <v>0.17063537275454788</v>
      </c>
      <c r="W883" s="78">
        <v>-4947</v>
      </c>
      <c r="X883" s="78">
        <v>-4680</v>
      </c>
      <c r="Y883" s="78">
        <v>-1779</v>
      </c>
      <c r="Z883" s="78">
        <v>658</v>
      </c>
      <c r="AA883" s="78">
        <v>96.91</v>
      </c>
      <c r="AB883" s="78">
        <v>99.76</v>
      </c>
      <c r="AC883" s="78">
        <v>52189</v>
      </c>
      <c r="AD883" s="104">
        <v>2.1541100000000002</v>
      </c>
      <c r="AE883" s="78">
        <v>98403</v>
      </c>
      <c r="AF883" s="104">
        <v>2.2589000000000001</v>
      </c>
      <c r="AG883" s="78">
        <v>-33659</v>
      </c>
      <c r="AH883" s="104">
        <v>-0.83159000000000005</v>
      </c>
      <c r="AI883" s="78">
        <v>-9377</v>
      </c>
      <c r="AJ883" s="104">
        <v>-0.15114</v>
      </c>
      <c r="AK883" s="78">
        <v>8300</v>
      </c>
      <c r="AL883" s="78">
        <v>7600</v>
      </c>
      <c r="AM883" s="8">
        <v>8000</v>
      </c>
      <c r="AN883" s="78">
        <v>266</v>
      </c>
      <c r="AO883" s="78">
        <v>8400</v>
      </c>
      <c r="AP883" s="78">
        <v>6000</v>
      </c>
      <c r="AQ883" s="78">
        <v>8000</v>
      </c>
      <c r="AR883" s="78">
        <v>375</v>
      </c>
      <c r="AS883" s="78">
        <v>0</v>
      </c>
      <c r="AT883" s="78">
        <v>0</v>
      </c>
      <c r="AU883" s="78">
        <v>0</v>
      </c>
      <c r="AV883" s="78">
        <v>0</v>
      </c>
      <c r="AW883" s="77">
        <v>15.21</v>
      </c>
      <c r="AX883" s="144">
        <f t="shared" si="92"/>
        <v>0.41</v>
      </c>
      <c r="AY883" s="144">
        <f t="shared" si="93"/>
        <v>0.65</v>
      </c>
      <c r="AZ883" s="144">
        <f t="shared" si="94"/>
        <v>0.82</v>
      </c>
      <c r="BA883" s="54">
        <f t="shared" si="95"/>
        <v>17.696119823610676</v>
      </c>
      <c r="BB883" s="54">
        <f t="shared" si="96"/>
        <v>13.296880176389328</v>
      </c>
    </row>
    <row r="884" spans="1:54" x14ac:dyDescent="0.25">
      <c r="A884" s="3">
        <v>41478</v>
      </c>
      <c r="B884" s="77">
        <v>8214.65</v>
      </c>
      <c r="C884" s="77">
        <v>1027.1574499999999</v>
      </c>
      <c r="D884" s="77">
        <v>106.67270000000001</v>
      </c>
      <c r="E884" s="77">
        <f t="shared" si="91"/>
        <v>662.04059999999981</v>
      </c>
      <c r="F884" s="77">
        <v>8.8249999999999993</v>
      </c>
      <c r="G884" s="77">
        <v>37.124400000000001</v>
      </c>
      <c r="H884">
        <v>0</v>
      </c>
      <c r="I884" s="78">
        <v>8134</v>
      </c>
      <c r="J884">
        <v>201308</v>
      </c>
      <c r="K884" s="78">
        <v>8134</v>
      </c>
      <c r="L884" s="77">
        <f t="shared" si="90"/>
        <v>-80.649999999999636</v>
      </c>
      <c r="M884" s="78">
        <v>1126</v>
      </c>
      <c r="N884" s="78">
        <v>18.220849999999999</v>
      </c>
      <c r="O884" s="78">
        <v>190</v>
      </c>
      <c r="P884" s="78">
        <v>0.74231000000000003</v>
      </c>
      <c r="Q884" s="144">
        <v>1173.5</v>
      </c>
      <c r="R884" s="78">
        <v>2012</v>
      </c>
      <c r="S884" s="78">
        <v>-475</v>
      </c>
      <c r="T884" s="78">
        <v>-2657</v>
      </c>
      <c r="U884" s="78">
        <v>26472</v>
      </c>
      <c r="V884" s="219">
        <v>0.10037020247809006</v>
      </c>
      <c r="W884" s="78">
        <v>-6119</v>
      </c>
      <c r="X884" s="78">
        <v>-1856</v>
      </c>
      <c r="Y884" s="78">
        <v>-5235</v>
      </c>
      <c r="Z884" s="78">
        <v>1409</v>
      </c>
      <c r="AA884" s="78">
        <v>79.5</v>
      </c>
      <c r="AB884" s="78">
        <v>109.26</v>
      </c>
      <c r="AC884" s="78">
        <v>58193</v>
      </c>
      <c r="AD884" s="104">
        <v>2.88558</v>
      </c>
      <c r="AE884" s="78">
        <v>104866</v>
      </c>
      <c r="AF884" s="104">
        <v>1.8018400000000001</v>
      </c>
      <c r="AG884" s="78">
        <v>-28616</v>
      </c>
      <c r="AH884" s="104">
        <v>-0.94850000000000001</v>
      </c>
      <c r="AI884" s="78">
        <v>-19888</v>
      </c>
      <c r="AJ884" s="104">
        <v>-3.6810000000000002E-2</v>
      </c>
      <c r="AK884" s="78">
        <v>8400</v>
      </c>
      <c r="AL884" s="78">
        <v>7800</v>
      </c>
      <c r="AM884" s="8">
        <v>8100</v>
      </c>
      <c r="AN884" s="78">
        <v>258</v>
      </c>
      <c r="AO884" s="78">
        <v>8400</v>
      </c>
      <c r="AP884" s="78">
        <v>6000</v>
      </c>
      <c r="AQ884" s="78">
        <v>8100</v>
      </c>
      <c r="AR884" s="78">
        <v>371</v>
      </c>
      <c r="AS884" s="78">
        <v>0</v>
      </c>
      <c r="AT884" s="78">
        <v>0</v>
      </c>
      <c r="AU884" s="78">
        <v>0</v>
      </c>
      <c r="AV884" s="78">
        <v>0</v>
      </c>
      <c r="AW884" s="77">
        <v>14.79</v>
      </c>
      <c r="AX884" s="144">
        <f t="shared" si="92"/>
        <v>0.2</v>
      </c>
      <c r="AY884" s="144">
        <f t="shared" si="93"/>
        <v>0.46</v>
      </c>
      <c r="AZ884" s="144">
        <f t="shared" si="94"/>
        <v>0.73</v>
      </c>
      <c r="BA884" s="54">
        <f t="shared" si="95"/>
        <v>16.982101287974011</v>
      </c>
      <c r="BB884" s="54">
        <f t="shared" si="96"/>
        <v>13.632898712025991</v>
      </c>
    </row>
    <row r="885" spans="1:54" x14ac:dyDescent="0.25">
      <c r="A885" s="3">
        <v>41479</v>
      </c>
      <c r="B885" s="77">
        <v>8196.19</v>
      </c>
      <c r="C885" s="77">
        <v>874.43714999999997</v>
      </c>
      <c r="D885" s="77">
        <v>35.022399999999998</v>
      </c>
      <c r="E885" s="77">
        <f t="shared" si="91"/>
        <v>718.95079999999984</v>
      </c>
      <c r="F885" s="77">
        <v>-4.1345000000000001</v>
      </c>
      <c r="G885" s="77">
        <v>8.5845000000000002</v>
      </c>
      <c r="H885">
        <v>0</v>
      </c>
      <c r="I885" s="78">
        <v>8126</v>
      </c>
      <c r="J885">
        <v>201308</v>
      </c>
      <c r="K885" s="78">
        <v>8126</v>
      </c>
      <c r="L885" s="77">
        <f t="shared" si="90"/>
        <v>-70.190000000000509</v>
      </c>
      <c r="M885" s="78">
        <v>994</v>
      </c>
      <c r="N885" s="78">
        <v>16.06392</v>
      </c>
      <c r="O885" s="78">
        <v>-192</v>
      </c>
      <c r="P885" s="78">
        <v>-0.8075</v>
      </c>
      <c r="Q885" s="144">
        <v>946</v>
      </c>
      <c r="R885" s="78">
        <v>2130</v>
      </c>
      <c r="S885" s="78">
        <v>-13</v>
      </c>
      <c r="T885" s="78">
        <v>-3107</v>
      </c>
      <c r="U885" s="78">
        <v>26636</v>
      </c>
      <c r="V885" s="219">
        <v>0.11664664364018622</v>
      </c>
      <c r="W885" s="78">
        <v>-5779</v>
      </c>
      <c r="X885" s="78">
        <v>-1596</v>
      </c>
      <c r="Y885" s="78">
        <v>-3254</v>
      </c>
      <c r="Z885" s="78">
        <v>1108</v>
      </c>
      <c r="AA885" s="78">
        <v>85.51</v>
      </c>
      <c r="AB885" s="78">
        <v>106.43</v>
      </c>
      <c r="AC885" s="78">
        <v>48763</v>
      </c>
      <c r="AD885" s="104">
        <v>2.5888300000000002</v>
      </c>
      <c r="AE885" s="78">
        <v>88715</v>
      </c>
      <c r="AF885" s="104">
        <v>1.7833699999999999</v>
      </c>
      <c r="AG885" s="78">
        <v>-25499</v>
      </c>
      <c r="AH885" s="104">
        <v>-1.03607</v>
      </c>
      <c r="AI885" s="78">
        <v>2009</v>
      </c>
      <c r="AJ885" s="104">
        <v>8.6620000000000003E-2</v>
      </c>
      <c r="AK885" s="78">
        <v>8400</v>
      </c>
      <c r="AL885" s="78">
        <v>7800</v>
      </c>
      <c r="AM885" s="8">
        <v>8100</v>
      </c>
      <c r="AN885" s="78">
        <v>256</v>
      </c>
      <c r="AO885" s="78">
        <v>8400</v>
      </c>
      <c r="AP885" s="78">
        <v>6000</v>
      </c>
      <c r="AQ885" s="78">
        <v>8100</v>
      </c>
      <c r="AR885" s="78">
        <v>372</v>
      </c>
      <c r="AS885" s="78">
        <v>0</v>
      </c>
      <c r="AT885" s="78">
        <v>0</v>
      </c>
      <c r="AU885" s="78">
        <v>0</v>
      </c>
      <c r="AV885" s="78">
        <v>0</v>
      </c>
      <c r="AW885" s="77">
        <v>15.04</v>
      </c>
      <c r="AX885" s="144">
        <f t="shared" si="92"/>
        <v>0.34</v>
      </c>
      <c r="AY885" s="144">
        <f t="shared" si="93"/>
        <v>0.59</v>
      </c>
      <c r="AZ885" s="144">
        <f t="shared" si="94"/>
        <v>0.79</v>
      </c>
      <c r="BA885" s="54">
        <f t="shared" si="95"/>
        <v>16.424895222118543</v>
      </c>
      <c r="BB885" s="54">
        <f t="shared" si="96"/>
        <v>13.926104777881465</v>
      </c>
    </row>
    <row r="886" spans="1:54" x14ac:dyDescent="0.25">
      <c r="A886" s="3">
        <v>41480</v>
      </c>
      <c r="B886" s="77">
        <v>8163.58</v>
      </c>
      <c r="C886" s="77">
        <v>842.35784999999998</v>
      </c>
      <c r="D886" s="77">
        <v>40.1248</v>
      </c>
      <c r="E886" s="77">
        <f t="shared" si="91"/>
        <v>747.6873999999998</v>
      </c>
      <c r="F886" s="77">
        <v>-0.6715000000000001</v>
      </c>
      <c r="G886" s="77">
        <v>-17.7959</v>
      </c>
      <c r="H886">
        <v>0</v>
      </c>
      <c r="I886" s="78">
        <v>8107</v>
      </c>
      <c r="J886">
        <v>201308</v>
      </c>
      <c r="K886" s="78">
        <v>8107</v>
      </c>
      <c r="L886" s="77">
        <f t="shared" si="90"/>
        <v>-56.579999999999927</v>
      </c>
      <c r="M886" s="78">
        <v>2834</v>
      </c>
      <c r="N886" s="78">
        <v>45.876330000000003</v>
      </c>
      <c r="O886" s="78">
        <v>292</v>
      </c>
      <c r="P886" s="78">
        <v>1.15761</v>
      </c>
      <c r="Q886" s="144">
        <v>2907</v>
      </c>
      <c r="R886" s="78">
        <v>2120</v>
      </c>
      <c r="S886" s="78">
        <v>-2192</v>
      </c>
      <c r="T886" s="78">
        <v>-3034</v>
      </c>
      <c r="U886" s="78">
        <v>27096</v>
      </c>
      <c r="V886" s="219">
        <v>0.1119722468260998</v>
      </c>
      <c r="W886" s="78">
        <v>-5982</v>
      </c>
      <c r="X886" s="78">
        <v>-1601</v>
      </c>
      <c r="Y886" s="78">
        <v>-3541</v>
      </c>
      <c r="Z886" s="78">
        <v>2932</v>
      </c>
      <c r="AA886" s="78">
        <v>95.91</v>
      </c>
      <c r="AB886" s="78">
        <v>103.84</v>
      </c>
      <c r="AC886" s="78">
        <v>46440</v>
      </c>
      <c r="AD886" s="104">
        <v>2.3458899999999998</v>
      </c>
      <c r="AE886" s="78">
        <v>86881</v>
      </c>
      <c r="AF886" s="104">
        <v>1.6738299999999999</v>
      </c>
      <c r="AG886" s="78">
        <v>-24956</v>
      </c>
      <c r="AH886" s="104">
        <v>-0.98402000000000001</v>
      </c>
      <c r="AI886" s="78">
        <v>-62</v>
      </c>
      <c r="AJ886" s="104">
        <v>-0.16555</v>
      </c>
      <c r="AK886" s="78">
        <v>8400</v>
      </c>
      <c r="AL886" s="78">
        <v>7800</v>
      </c>
      <c r="AM886" s="8">
        <v>8100</v>
      </c>
      <c r="AN886" s="78">
        <v>250</v>
      </c>
      <c r="AO886" s="78">
        <v>8400</v>
      </c>
      <c r="AP886" s="78">
        <v>6000</v>
      </c>
      <c r="AQ886" s="78">
        <v>8100</v>
      </c>
      <c r="AR886" s="78">
        <v>363</v>
      </c>
      <c r="AS886" s="78">
        <v>0</v>
      </c>
      <c r="AT886" s="78">
        <v>0</v>
      </c>
      <c r="AU886" s="78">
        <v>0</v>
      </c>
      <c r="AV886" s="78">
        <v>0</v>
      </c>
      <c r="AW886" s="77">
        <v>15.18</v>
      </c>
      <c r="AX886" s="144">
        <f t="shared" si="92"/>
        <v>0.41</v>
      </c>
      <c r="AY886" s="144">
        <f t="shared" si="93"/>
        <v>0.63</v>
      </c>
      <c r="AZ886" s="144">
        <f t="shared" si="94"/>
        <v>0.81</v>
      </c>
      <c r="BA886" s="54">
        <f t="shared" si="95"/>
        <v>16.259547551187826</v>
      </c>
      <c r="BB886" s="54">
        <f t="shared" si="96"/>
        <v>13.982452448812177</v>
      </c>
    </row>
    <row r="887" spans="1:54" x14ac:dyDescent="0.25">
      <c r="A887" s="3">
        <v>41481</v>
      </c>
      <c r="B887" s="77">
        <v>8149.4</v>
      </c>
      <c r="C887" s="77">
        <v>719.72126000000003</v>
      </c>
      <c r="D887" s="77">
        <v>33.558799999999998</v>
      </c>
      <c r="E887" s="77">
        <f t="shared" si="91"/>
        <v>717.76409999999998</v>
      </c>
      <c r="F887" s="77">
        <v>-0.96340000000000003</v>
      </c>
      <c r="G887" s="77">
        <v>-2.1465999999999998</v>
      </c>
      <c r="H887">
        <v>0</v>
      </c>
      <c r="I887" s="78">
        <v>8100</v>
      </c>
      <c r="J887">
        <v>201308</v>
      </c>
      <c r="K887" s="78">
        <v>8100</v>
      </c>
      <c r="L887" s="77">
        <f t="shared" si="90"/>
        <v>-49.399999999999636</v>
      </c>
      <c r="M887" s="78">
        <v>1201</v>
      </c>
      <c r="N887" s="78">
        <v>19.365690000000001</v>
      </c>
      <c r="O887" s="78">
        <v>-235</v>
      </c>
      <c r="P887" s="78">
        <v>-0.97780999999999996</v>
      </c>
      <c r="Q887" s="144">
        <v>1142.25</v>
      </c>
      <c r="R887" s="78">
        <v>2149</v>
      </c>
      <c r="S887" s="78">
        <v>-3064</v>
      </c>
      <c r="T887" s="78">
        <v>-5476</v>
      </c>
      <c r="U887" s="78">
        <v>28778</v>
      </c>
      <c r="V887" s="219">
        <v>0.19028424490930573</v>
      </c>
      <c r="W887" s="78">
        <v>-7041</v>
      </c>
      <c r="X887" s="78">
        <v>-2534</v>
      </c>
      <c r="Y887" s="78">
        <v>-5163</v>
      </c>
      <c r="Z887" s="78">
        <v>2773</v>
      </c>
      <c r="AA887" s="78">
        <v>89.26</v>
      </c>
      <c r="AB887" s="78">
        <v>102.04</v>
      </c>
      <c r="AC887" s="78">
        <v>45963</v>
      </c>
      <c r="AD887" s="104">
        <v>2.2261099999999998</v>
      </c>
      <c r="AE887" s="78">
        <v>93766</v>
      </c>
      <c r="AF887" s="104">
        <v>1.7618100000000001</v>
      </c>
      <c r="AG887" s="78">
        <v>-25512</v>
      </c>
      <c r="AH887" s="104">
        <v>-0.93013000000000001</v>
      </c>
      <c r="AI887" s="78">
        <v>710</v>
      </c>
      <c r="AJ887" s="104">
        <v>-0.25448999999999999</v>
      </c>
      <c r="AK887" s="78">
        <v>8400</v>
      </c>
      <c r="AL887" s="78">
        <v>7800</v>
      </c>
      <c r="AM887" s="8">
        <v>8100</v>
      </c>
      <c r="AN887" s="78">
        <v>250</v>
      </c>
      <c r="AO887" s="78">
        <v>8400</v>
      </c>
      <c r="AP887" s="78">
        <v>6000</v>
      </c>
      <c r="AQ887" s="78">
        <v>8100</v>
      </c>
      <c r="AR887" s="78">
        <v>366</v>
      </c>
      <c r="AS887" s="78">
        <v>0</v>
      </c>
      <c r="AT887" s="78">
        <v>0</v>
      </c>
      <c r="AU887" s="78">
        <v>0</v>
      </c>
      <c r="AV887" s="78">
        <v>0</v>
      </c>
      <c r="AW887" s="77">
        <v>15.38</v>
      </c>
      <c r="AX887" s="144">
        <f t="shared" si="92"/>
        <v>0.55000000000000004</v>
      </c>
      <c r="AY887" s="144">
        <f t="shared" si="93"/>
        <v>0.69</v>
      </c>
      <c r="AZ887" s="144">
        <f t="shared" si="94"/>
        <v>0.84</v>
      </c>
      <c r="BA887" s="54">
        <f t="shared" si="95"/>
        <v>16.284159463886223</v>
      </c>
      <c r="BB887" s="54">
        <f t="shared" si="96"/>
        <v>14.010840536113784</v>
      </c>
    </row>
    <row r="888" spans="1:54" x14ac:dyDescent="0.25">
      <c r="A888" s="3">
        <v>41484</v>
      </c>
      <c r="B888" s="77">
        <v>8084.5</v>
      </c>
      <c r="C888" s="77">
        <v>668.26742000000002</v>
      </c>
      <c r="D888" s="77">
        <v>13.445499999999999</v>
      </c>
      <c r="E888" s="77">
        <f t="shared" si="91"/>
        <v>773.23309999999992</v>
      </c>
      <c r="F888" s="77">
        <v>0.82779999999999998</v>
      </c>
      <c r="G888" s="77">
        <v>-4.3624999999999998</v>
      </c>
      <c r="H888">
        <v>0</v>
      </c>
      <c r="I888" s="78">
        <v>8035</v>
      </c>
      <c r="J888">
        <v>201308</v>
      </c>
      <c r="K888" s="78">
        <v>8035</v>
      </c>
      <c r="L888" s="77">
        <f t="shared" si="90"/>
        <v>-49.5</v>
      </c>
      <c r="M888" s="78">
        <v>891</v>
      </c>
      <c r="N888" s="78">
        <v>14.244859999999999</v>
      </c>
      <c r="O888" s="78">
        <v>-236</v>
      </c>
      <c r="P888" s="78">
        <v>-0.97450999999999999</v>
      </c>
      <c r="Q888" s="144">
        <v>832</v>
      </c>
      <c r="R888" s="78">
        <v>2034</v>
      </c>
      <c r="S888" s="78">
        <v>-3494</v>
      </c>
      <c r="T888" s="78">
        <v>-6864</v>
      </c>
      <c r="U888" s="78">
        <v>30686</v>
      </c>
      <c r="V888" s="219">
        <v>0.22368506810923547</v>
      </c>
      <c r="W888" s="78">
        <v>-6779</v>
      </c>
      <c r="X888" s="78">
        <v>-2005</v>
      </c>
      <c r="Y888" s="78">
        <v>-5161</v>
      </c>
      <c r="Z888" s="78">
        <v>1976</v>
      </c>
      <c r="AA888" s="78">
        <v>90.91</v>
      </c>
      <c r="AB888" s="78">
        <v>94.05</v>
      </c>
      <c r="AC888" s="78">
        <v>45842</v>
      </c>
      <c r="AD888" s="104">
        <v>2.09958</v>
      </c>
      <c r="AE888" s="78">
        <v>94238</v>
      </c>
      <c r="AF888" s="104">
        <v>2.0225599999999999</v>
      </c>
      <c r="AG888" s="78">
        <v>-45339</v>
      </c>
      <c r="AH888" s="104">
        <v>-0.94394</v>
      </c>
      <c r="AI888" s="78">
        <v>7209</v>
      </c>
      <c r="AJ888" s="104">
        <v>2.9020000000000001E-2</v>
      </c>
      <c r="AK888" s="78">
        <v>8400</v>
      </c>
      <c r="AL888" s="78">
        <v>7600</v>
      </c>
      <c r="AM888" s="8">
        <v>8000</v>
      </c>
      <c r="AN888" s="78">
        <v>253</v>
      </c>
      <c r="AO888" s="78">
        <v>8400</v>
      </c>
      <c r="AP888" s="78">
        <v>7600</v>
      </c>
      <c r="AQ888" s="78">
        <v>8000</v>
      </c>
      <c r="AR888" s="78">
        <v>371</v>
      </c>
      <c r="AS888" s="78">
        <v>0</v>
      </c>
      <c r="AT888" s="78">
        <v>0</v>
      </c>
      <c r="AU888" s="78">
        <v>0</v>
      </c>
      <c r="AV888" s="78">
        <v>0</v>
      </c>
      <c r="AW888" s="77">
        <v>16.48</v>
      </c>
      <c r="AX888" s="144">
        <f t="shared" si="92"/>
        <v>0.82</v>
      </c>
      <c r="AY888" s="144">
        <f t="shared" si="93"/>
        <v>0.85</v>
      </c>
      <c r="AZ888" s="144">
        <f t="shared" si="94"/>
        <v>0.92</v>
      </c>
      <c r="BA888" s="54">
        <f t="shared" si="95"/>
        <v>16.500152202010931</v>
      </c>
      <c r="BB888" s="54">
        <f t="shared" si="96"/>
        <v>13.964847797989073</v>
      </c>
    </row>
    <row r="889" spans="1:54" x14ac:dyDescent="0.25">
      <c r="A889" s="3">
        <v>41485</v>
      </c>
      <c r="B889" s="77">
        <v>8163.55</v>
      </c>
      <c r="C889" s="77">
        <v>717.04241000000002</v>
      </c>
      <c r="D889" s="77">
        <v>77.692700000000002</v>
      </c>
      <c r="E889" s="77">
        <f t="shared" si="91"/>
        <v>920.00729999999999</v>
      </c>
      <c r="F889" s="77">
        <v>-2.4397000000000002</v>
      </c>
      <c r="G889" s="77">
        <v>9.5574999999999992</v>
      </c>
      <c r="H889">
        <v>0</v>
      </c>
      <c r="I889" s="78">
        <v>8130</v>
      </c>
      <c r="J889">
        <v>201308</v>
      </c>
      <c r="K889" s="78">
        <v>8130</v>
      </c>
      <c r="L889" s="77">
        <f t="shared" si="90"/>
        <v>-33.550000000000182</v>
      </c>
      <c r="M889" s="78">
        <v>6306</v>
      </c>
      <c r="N889" s="78">
        <v>102.43395</v>
      </c>
      <c r="O889" s="78">
        <v>819</v>
      </c>
      <c r="P889" s="78">
        <v>3.2934700000000001</v>
      </c>
      <c r="Q889" s="144">
        <v>6510.75</v>
      </c>
      <c r="R889" s="78">
        <v>2043</v>
      </c>
      <c r="S889" s="78">
        <v>-5369</v>
      </c>
      <c r="T889" s="78">
        <v>-1739</v>
      </c>
      <c r="U889" s="78">
        <v>29501</v>
      </c>
      <c r="V889" s="219">
        <v>5.8947154333751396E-2</v>
      </c>
      <c r="W889" s="78">
        <v>-5192</v>
      </c>
      <c r="X889" s="78">
        <v>63</v>
      </c>
      <c r="Y889" s="78">
        <v>-3473</v>
      </c>
      <c r="Z889" s="78">
        <v>5279</v>
      </c>
      <c r="AA889" s="78">
        <v>91.07</v>
      </c>
      <c r="AB889" s="78">
        <v>102.18</v>
      </c>
      <c r="AC889" s="78">
        <v>49811</v>
      </c>
      <c r="AD889" s="104">
        <v>2.39303</v>
      </c>
      <c r="AE889" s="78">
        <v>95914</v>
      </c>
      <c r="AF889" s="104">
        <v>1.5214300000000001</v>
      </c>
      <c r="AG889" s="78">
        <v>-20175</v>
      </c>
      <c r="AH889" s="104">
        <v>-0.73170999999999997</v>
      </c>
      <c r="AI889" s="78">
        <v>-9073</v>
      </c>
      <c r="AJ889" s="104">
        <v>-9.2009999999999995E-2</v>
      </c>
      <c r="AK889" s="78">
        <v>8400</v>
      </c>
      <c r="AL889" s="78">
        <v>7800</v>
      </c>
      <c r="AM889" s="8">
        <v>8100</v>
      </c>
      <c r="AN889" s="78">
        <v>241</v>
      </c>
      <c r="AO889" s="78">
        <v>8400</v>
      </c>
      <c r="AP889" s="78">
        <v>7600</v>
      </c>
      <c r="AQ889" s="78">
        <v>8100</v>
      </c>
      <c r="AR889" s="78">
        <v>369</v>
      </c>
      <c r="AS889" s="78">
        <v>0</v>
      </c>
      <c r="AT889" s="78">
        <v>0</v>
      </c>
      <c r="AU889" s="78">
        <v>0</v>
      </c>
      <c r="AV889" s="78">
        <v>0</v>
      </c>
      <c r="AW889" s="77">
        <v>16.05</v>
      </c>
      <c r="AX889" s="144">
        <f t="shared" si="92"/>
        <v>0.68</v>
      </c>
      <c r="AY889" s="144">
        <f t="shared" si="93"/>
        <v>0.77</v>
      </c>
      <c r="AZ889" s="144">
        <f t="shared" si="94"/>
        <v>0.88</v>
      </c>
      <c r="BA889" s="54">
        <f t="shared" si="95"/>
        <v>16.590812715903077</v>
      </c>
      <c r="BB889" s="54">
        <f t="shared" si="96"/>
        <v>14.011187284096927</v>
      </c>
    </row>
    <row r="890" spans="1:54" x14ac:dyDescent="0.25">
      <c r="A890" s="3">
        <v>41486</v>
      </c>
      <c r="B890" s="77">
        <v>8107.94</v>
      </c>
      <c r="C890" s="77">
        <v>823.36690999999996</v>
      </c>
      <c r="D890" s="77">
        <v>14.866300000000001</v>
      </c>
      <c r="E890" s="77">
        <f t="shared" si="91"/>
        <v>983.34979999999985</v>
      </c>
      <c r="F890" s="77">
        <v>-2.9470000000000001</v>
      </c>
      <c r="G890" s="77">
        <v>9.1072000000000006</v>
      </c>
      <c r="H890">
        <v>0</v>
      </c>
      <c r="I890" s="78">
        <v>8049</v>
      </c>
      <c r="J890">
        <v>201308</v>
      </c>
      <c r="K890" s="78">
        <v>8049</v>
      </c>
      <c r="L890" s="77">
        <f t="shared" si="90"/>
        <v>-58.9399999999996</v>
      </c>
      <c r="M890" s="78">
        <v>-2026</v>
      </c>
      <c r="N890" s="78">
        <v>-32.67671</v>
      </c>
      <c r="O890" s="78">
        <v>-889</v>
      </c>
      <c r="P890" s="78">
        <v>-3.61599</v>
      </c>
      <c r="Q890" s="144">
        <v>-2248.25</v>
      </c>
      <c r="R890" s="78">
        <v>2129</v>
      </c>
      <c r="S890" s="78">
        <v>-4925</v>
      </c>
      <c r="T890" s="78">
        <v>-8227</v>
      </c>
      <c r="U890" s="78">
        <v>31494</v>
      </c>
      <c r="V890" s="219">
        <v>0.26122436019559281</v>
      </c>
      <c r="W890" s="78">
        <v>-7779</v>
      </c>
      <c r="X890" s="78">
        <v>-2409</v>
      </c>
      <c r="Y890" s="78">
        <v>-7107</v>
      </c>
      <c r="Z890" s="78">
        <v>-1011</v>
      </c>
      <c r="AA890" s="78">
        <v>97.38</v>
      </c>
      <c r="AB890" s="78">
        <v>98.12</v>
      </c>
      <c r="AC890" s="78">
        <v>40130</v>
      </c>
      <c r="AD890" s="104">
        <v>1.9593400000000001</v>
      </c>
      <c r="AE890" s="78">
        <v>87870</v>
      </c>
      <c r="AF890" s="104">
        <v>1.64147</v>
      </c>
      <c r="AG890" s="78">
        <v>-34235</v>
      </c>
      <c r="AH890" s="104">
        <v>-0.78590000000000004</v>
      </c>
      <c r="AI890" s="78">
        <v>1228</v>
      </c>
      <c r="AJ890" s="104">
        <v>0.22381999999999999</v>
      </c>
      <c r="AK890" s="78">
        <v>8400</v>
      </c>
      <c r="AL890" s="78">
        <v>7600</v>
      </c>
      <c r="AM890" s="8">
        <v>8000</v>
      </c>
      <c r="AN890" s="78">
        <v>245</v>
      </c>
      <c r="AO890" s="78">
        <v>8400</v>
      </c>
      <c r="AP890" s="78">
        <v>7600</v>
      </c>
      <c r="AQ890" s="78">
        <v>8000</v>
      </c>
      <c r="AR890" s="78">
        <v>366</v>
      </c>
      <c r="AS890" s="78">
        <v>0</v>
      </c>
      <c r="AT890" s="78">
        <v>0</v>
      </c>
      <c r="AU890" s="78">
        <v>0</v>
      </c>
      <c r="AV890" s="78">
        <v>0</v>
      </c>
      <c r="AW890" s="77">
        <v>16.34</v>
      </c>
      <c r="AX890" s="144">
        <f t="shared" si="92"/>
        <v>0.79</v>
      </c>
      <c r="AY890" s="144">
        <f t="shared" si="93"/>
        <v>0.83</v>
      </c>
      <c r="AZ890" s="144">
        <f t="shared" si="94"/>
        <v>0.91</v>
      </c>
      <c r="BA890" s="54">
        <f t="shared" si="95"/>
        <v>16.714501536687575</v>
      </c>
      <c r="BB890" s="54">
        <f t="shared" si="96"/>
        <v>13.974498463312425</v>
      </c>
    </row>
    <row r="891" spans="1:54" x14ac:dyDescent="0.25">
      <c r="A891" s="3">
        <v>41487</v>
      </c>
      <c r="B891" s="77">
        <v>8056.22</v>
      </c>
      <c r="C891" s="77">
        <v>761.61571000000004</v>
      </c>
      <c r="D891" s="77">
        <v>-27.191399999999998</v>
      </c>
      <c r="E891" s="77">
        <f t="shared" si="91"/>
        <v>998.35639999999978</v>
      </c>
      <c r="F891" s="77">
        <v>-3.7354000000000003</v>
      </c>
      <c r="G891" s="77">
        <v>19.3201</v>
      </c>
      <c r="H891">
        <v>0</v>
      </c>
      <c r="I891" s="78">
        <v>8045</v>
      </c>
      <c r="J891">
        <v>201308</v>
      </c>
      <c r="K891" s="78">
        <v>8045</v>
      </c>
      <c r="L891" s="77">
        <f t="shared" si="90"/>
        <v>-11.220000000000255</v>
      </c>
      <c r="M891" s="78">
        <v>-5497</v>
      </c>
      <c r="N891" s="78">
        <v>-88.491209999999995</v>
      </c>
      <c r="O891" s="78">
        <v>-1248</v>
      </c>
      <c r="P891" s="78">
        <v>-5.0601799999999999</v>
      </c>
      <c r="Q891" s="144">
        <v>-5809</v>
      </c>
      <c r="R891" s="78">
        <v>2046</v>
      </c>
      <c r="S891" s="78">
        <v>-4502</v>
      </c>
      <c r="T891" s="78">
        <v>-10192</v>
      </c>
      <c r="U891" s="78">
        <v>33920</v>
      </c>
      <c r="V891" s="219">
        <v>0.30047169811320756</v>
      </c>
      <c r="W891" s="78">
        <v>-8437</v>
      </c>
      <c r="X891" s="78">
        <v>-3049</v>
      </c>
      <c r="Y891" s="78">
        <v>-9132</v>
      </c>
      <c r="Z891" s="78">
        <v>-3112</v>
      </c>
      <c r="AA891" s="78">
        <v>94.33</v>
      </c>
      <c r="AB891" s="78">
        <v>93.17</v>
      </c>
      <c r="AC891" s="78">
        <v>35538</v>
      </c>
      <c r="AD891" s="104">
        <v>1.8252999999999999</v>
      </c>
      <c r="AE891" s="78">
        <v>87042</v>
      </c>
      <c r="AF891" s="104">
        <v>1.50583</v>
      </c>
      <c r="AG891" s="78">
        <v>-46757</v>
      </c>
      <c r="AH891" s="104">
        <v>-1.07108</v>
      </c>
      <c r="AI891" s="78">
        <v>9298</v>
      </c>
      <c r="AJ891" s="104">
        <v>0.51898999999999995</v>
      </c>
      <c r="AK891" s="78">
        <v>8300</v>
      </c>
      <c r="AL891" s="78">
        <v>7600</v>
      </c>
      <c r="AM891" s="8">
        <v>8000</v>
      </c>
      <c r="AN891" s="78">
        <v>234</v>
      </c>
      <c r="AO891" s="78">
        <v>8400</v>
      </c>
      <c r="AP891" s="78">
        <v>7600</v>
      </c>
      <c r="AQ891" s="78">
        <v>8000</v>
      </c>
      <c r="AR891" s="78">
        <v>362</v>
      </c>
      <c r="AS891" s="78">
        <v>0</v>
      </c>
      <c r="AT891" s="78">
        <v>0</v>
      </c>
      <c r="AU891" s="78">
        <v>0</v>
      </c>
      <c r="AV891" s="78">
        <v>0</v>
      </c>
      <c r="AW891" s="77">
        <v>16.41</v>
      </c>
      <c r="AX891" s="144">
        <f t="shared" si="92"/>
        <v>0.79</v>
      </c>
      <c r="AY891" s="144">
        <f t="shared" si="93"/>
        <v>0.83</v>
      </c>
      <c r="AZ891" s="144">
        <f t="shared" si="94"/>
        <v>0.91</v>
      </c>
      <c r="BA891" s="54">
        <f t="shared" si="95"/>
        <v>16.832707964125024</v>
      </c>
      <c r="BB891" s="54">
        <f t="shared" si="96"/>
        <v>14.042292035874976</v>
      </c>
    </row>
    <row r="892" spans="1:54" x14ac:dyDescent="0.25">
      <c r="A892" s="3">
        <v>41488</v>
      </c>
      <c r="B892" s="77">
        <v>8099.88</v>
      </c>
      <c r="C892" s="77">
        <v>867.69154000000003</v>
      </c>
      <c r="D892" s="77">
        <v>22.0091</v>
      </c>
      <c r="E892" s="77">
        <f t="shared" si="91"/>
        <v>970.12639999999988</v>
      </c>
      <c r="F892" s="77">
        <v>2.4100999999999999</v>
      </c>
      <c r="G892" s="77">
        <v>-33.783699999999996</v>
      </c>
      <c r="H892">
        <v>0</v>
      </c>
      <c r="I892" s="78">
        <v>8060</v>
      </c>
      <c r="J892">
        <v>201308</v>
      </c>
      <c r="K892" s="78">
        <v>8060</v>
      </c>
      <c r="L892" s="77">
        <f t="shared" si="90"/>
        <v>-39.880000000000109</v>
      </c>
      <c r="M892" s="78">
        <v>-6137</v>
      </c>
      <c r="N892" s="78">
        <v>-99.006889999999999</v>
      </c>
      <c r="O892" s="78">
        <v>-1690</v>
      </c>
      <c r="P892" s="78">
        <v>-6.8592000000000004</v>
      </c>
      <c r="Q892" s="144">
        <v>-6559.5</v>
      </c>
      <c r="R892" s="78">
        <v>2064</v>
      </c>
      <c r="S892" s="78">
        <v>-1866</v>
      </c>
      <c r="T892" s="78">
        <v>-10341</v>
      </c>
      <c r="U892" s="78">
        <v>32371</v>
      </c>
      <c r="V892" s="219">
        <v>0.31945259645979424</v>
      </c>
      <c r="W892" s="78">
        <v>-9323</v>
      </c>
      <c r="X892" s="78">
        <v>-4115</v>
      </c>
      <c r="Y892" s="78">
        <v>-7525</v>
      </c>
      <c r="Z892" s="78">
        <v>-5525</v>
      </c>
      <c r="AA892" s="78">
        <v>84.89</v>
      </c>
      <c r="AB892" s="78">
        <v>93.96</v>
      </c>
      <c r="AC892" s="78">
        <v>37298</v>
      </c>
      <c r="AD892" s="104">
        <v>1.9000900000000001</v>
      </c>
      <c r="AE892" s="78">
        <v>93964</v>
      </c>
      <c r="AF892" s="104">
        <v>1.3653599999999999</v>
      </c>
      <c r="AG892" s="78">
        <v>-43321</v>
      </c>
      <c r="AH892" s="104">
        <v>-1.0140800000000001</v>
      </c>
      <c r="AI892" s="78">
        <v>8893</v>
      </c>
      <c r="AJ892" s="104">
        <v>0.40745999999999999</v>
      </c>
      <c r="AK892" s="78">
        <v>8300</v>
      </c>
      <c r="AL892" s="78">
        <v>7800</v>
      </c>
      <c r="AM892" s="8">
        <v>8100</v>
      </c>
      <c r="AN892" s="78">
        <v>218</v>
      </c>
      <c r="AO892" s="78">
        <v>8400</v>
      </c>
      <c r="AP892" s="78">
        <v>7600</v>
      </c>
      <c r="AQ892" s="78">
        <v>8000</v>
      </c>
      <c r="AR892" s="78">
        <v>347</v>
      </c>
      <c r="AS892" s="78">
        <v>0</v>
      </c>
      <c r="AT892" s="78">
        <v>0</v>
      </c>
      <c r="AU892" s="78">
        <v>0</v>
      </c>
      <c r="AV892" s="78">
        <v>0</v>
      </c>
      <c r="AW892" s="77">
        <v>15.95</v>
      </c>
      <c r="AX892" s="144">
        <f t="shared" si="92"/>
        <v>0.62</v>
      </c>
      <c r="AY892" s="144">
        <f t="shared" si="93"/>
        <v>0.67</v>
      </c>
      <c r="AZ892" s="144">
        <f t="shared" si="94"/>
        <v>0.83</v>
      </c>
      <c r="BA892" s="54">
        <f t="shared" si="95"/>
        <v>16.831263176607763</v>
      </c>
      <c r="BB892" s="54">
        <f t="shared" si="96"/>
        <v>14.203736823392232</v>
      </c>
    </row>
    <row r="893" spans="1:54" x14ac:dyDescent="0.25">
      <c r="A893" s="3">
        <v>41491</v>
      </c>
      <c r="B893" s="77">
        <v>8138.63</v>
      </c>
      <c r="C893" s="77">
        <v>731.41279999999995</v>
      </c>
      <c r="D893" s="77">
        <v>8.9429999999999996</v>
      </c>
      <c r="E893" s="77">
        <f t="shared" si="91"/>
        <v>1041.1895</v>
      </c>
      <c r="F893" s="77">
        <v>-1.2905000000000002</v>
      </c>
      <c r="G893" s="77">
        <v>16.104800000000001</v>
      </c>
      <c r="H893">
        <v>0</v>
      </c>
      <c r="I893" s="78">
        <v>8098</v>
      </c>
      <c r="J893">
        <v>201308</v>
      </c>
      <c r="K893" s="78">
        <v>8098</v>
      </c>
      <c r="L893" s="77">
        <f t="shared" si="90"/>
        <v>-40.630000000000109</v>
      </c>
      <c r="M893" s="78">
        <v>-2512</v>
      </c>
      <c r="N893" s="78">
        <v>-40.76484</v>
      </c>
      <c r="O893" s="78">
        <v>-714</v>
      </c>
      <c r="P893" s="78">
        <v>-2.93696</v>
      </c>
      <c r="Q893" s="144">
        <v>-2690.5</v>
      </c>
      <c r="R893" s="78">
        <v>2053</v>
      </c>
      <c r="S893" s="78">
        <v>-1426</v>
      </c>
      <c r="T893" s="78">
        <v>-6117</v>
      </c>
      <c r="U893" s="78">
        <v>32488</v>
      </c>
      <c r="V893" s="219">
        <v>0.1882849051957646</v>
      </c>
      <c r="W893" s="78">
        <v>-6417</v>
      </c>
      <c r="X893" s="78">
        <v>-4502</v>
      </c>
      <c r="Y893" s="78">
        <v>-5119</v>
      </c>
      <c r="Z893" s="78">
        <v>-3200</v>
      </c>
      <c r="AA893" s="78">
        <v>101.92</v>
      </c>
      <c r="AB893" s="78">
        <v>97.27</v>
      </c>
      <c r="AC893" s="78">
        <v>34945</v>
      </c>
      <c r="AD893" s="104">
        <v>1.79817</v>
      </c>
      <c r="AE893" s="78">
        <v>91597</v>
      </c>
      <c r="AF893" s="104">
        <v>1.11311</v>
      </c>
      <c r="AG893" s="78">
        <v>-38750</v>
      </c>
      <c r="AH893" s="104">
        <v>-0.90166000000000002</v>
      </c>
      <c r="AI893" s="78">
        <v>-5942</v>
      </c>
      <c r="AJ893" s="104">
        <v>5.892E-2</v>
      </c>
      <c r="AK893" s="78">
        <v>8300</v>
      </c>
      <c r="AL893" s="78">
        <v>7800</v>
      </c>
      <c r="AM893" s="8">
        <v>8100</v>
      </c>
      <c r="AN893" s="78">
        <v>204</v>
      </c>
      <c r="AO893" s="78">
        <v>8400</v>
      </c>
      <c r="AP893" s="78">
        <v>7600</v>
      </c>
      <c r="AQ893" s="78">
        <v>8100</v>
      </c>
      <c r="AR893" s="78">
        <v>326</v>
      </c>
      <c r="AS893" s="78">
        <v>0</v>
      </c>
      <c r="AT893" s="78">
        <v>0</v>
      </c>
      <c r="AU893" s="78">
        <v>0</v>
      </c>
      <c r="AV893" s="78">
        <v>0</v>
      </c>
      <c r="AW893" s="77">
        <v>15.84</v>
      </c>
      <c r="AX893" s="144">
        <f t="shared" si="92"/>
        <v>0.62</v>
      </c>
      <c r="AY893" s="144">
        <f t="shared" si="93"/>
        <v>0.63</v>
      </c>
      <c r="AZ893" s="144">
        <f t="shared" si="94"/>
        <v>0.81</v>
      </c>
      <c r="BA893" s="54">
        <f t="shared" si="95"/>
        <v>16.860876715039613</v>
      </c>
      <c r="BB893" s="54">
        <f t="shared" si="96"/>
        <v>14.223123284960383</v>
      </c>
    </row>
    <row r="894" spans="1:54" x14ac:dyDescent="0.25">
      <c r="A894" s="3">
        <v>41492</v>
      </c>
      <c r="B894" s="77">
        <v>8038.91</v>
      </c>
      <c r="C894" s="77">
        <v>836.09388999999999</v>
      </c>
      <c r="D894" s="77">
        <v>-88.719300000000004</v>
      </c>
      <c r="E894" s="77">
        <f t="shared" si="91"/>
        <v>902.23909999999978</v>
      </c>
      <c r="F894" s="77">
        <v>-2.0653000000000001</v>
      </c>
      <c r="G894" s="77">
        <v>4.9516</v>
      </c>
      <c r="H894">
        <v>0</v>
      </c>
      <c r="I894" s="78">
        <v>7991</v>
      </c>
      <c r="J894">
        <v>201308</v>
      </c>
      <c r="K894" s="78">
        <v>7991</v>
      </c>
      <c r="L894" s="77">
        <f t="shared" si="90"/>
        <v>-47.909999999999854</v>
      </c>
      <c r="M894" s="78">
        <v>-12602</v>
      </c>
      <c r="N894" s="78">
        <v>-201.47484</v>
      </c>
      <c r="O894" s="78">
        <v>-3722</v>
      </c>
      <c r="P894" s="78">
        <v>-14.93244</v>
      </c>
      <c r="Q894" s="144">
        <v>-13532.5</v>
      </c>
      <c r="R894" s="78">
        <v>2062</v>
      </c>
      <c r="S894" s="78">
        <v>979</v>
      </c>
      <c r="T894" s="78">
        <v>-14717</v>
      </c>
      <c r="U894" s="78">
        <v>38103</v>
      </c>
      <c r="V894" s="219">
        <v>0.38624255307980998</v>
      </c>
      <c r="W894" s="78">
        <v>-7384</v>
      </c>
      <c r="X894" s="78">
        <v>-6318</v>
      </c>
      <c r="Y894" s="78">
        <v>-7283</v>
      </c>
      <c r="Z894" s="78">
        <v>-6734</v>
      </c>
      <c r="AA894" s="78">
        <v>87.64</v>
      </c>
      <c r="AB894" s="78">
        <v>88.22</v>
      </c>
      <c r="AC894" s="78">
        <v>30029</v>
      </c>
      <c r="AD894" s="104">
        <v>1.5554399999999999</v>
      </c>
      <c r="AE894" s="78">
        <v>97341</v>
      </c>
      <c r="AF894" s="104">
        <v>1.3267199999999999</v>
      </c>
      <c r="AG894" s="78">
        <v>-74269</v>
      </c>
      <c r="AH894" s="104">
        <v>-1.07125</v>
      </c>
      <c r="AI894" s="78">
        <v>12287</v>
      </c>
      <c r="AJ894" s="104">
        <v>0.75517999999999996</v>
      </c>
      <c r="AK894" s="78">
        <v>8300</v>
      </c>
      <c r="AL894" s="78">
        <v>7800</v>
      </c>
      <c r="AM894" s="8">
        <v>8000</v>
      </c>
      <c r="AN894" s="78">
        <v>191</v>
      </c>
      <c r="AO894" s="78">
        <v>8400</v>
      </c>
      <c r="AP894" s="78">
        <v>7600</v>
      </c>
      <c r="AQ894" s="78">
        <v>8000</v>
      </c>
      <c r="AR894" s="78">
        <v>317</v>
      </c>
      <c r="AS894" s="78">
        <v>0</v>
      </c>
      <c r="AT894" s="78">
        <v>0</v>
      </c>
      <c r="AU894" s="78">
        <v>0</v>
      </c>
      <c r="AV894" s="78">
        <v>0</v>
      </c>
      <c r="AW894" s="77">
        <v>15.74</v>
      </c>
      <c r="AX894" s="144">
        <f t="shared" si="92"/>
        <v>0.62</v>
      </c>
      <c r="AY894" s="144">
        <f t="shared" si="93"/>
        <v>0.61</v>
      </c>
      <c r="AZ894" s="144">
        <f t="shared" si="94"/>
        <v>0.8</v>
      </c>
      <c r="BA894" s="54">
        <f t="shared" si="95"/>
        <v>16.867939697977011</v>
      </c>
      <c r="BB894" s="54">
        <f t="shared" si="96"/>
        <v>14.303060302022988</v>
      </c>
    </row>
    <row r="895" spans="1:54" x14ac:dyDescent="0.25">
      <c r="A895" s="3">
        <v>41493</v>
      </c>
      <c r="B895" s="77">
        <v>7921.29</v>
      </c>
      <c r="C895" s="77">
        <v>783.51341000000002</v>
      </c>
      <c r="D895" s="77">
        <v>-72.655799999999999</v>
      </c>
      <c r="E895" s="77">
        <f t="shared" si="91"/>
        <v>769.49449999999979</v>
      </c>
      <c r="F895" s="77">
        <v>-4.9988000000000001</v>
      </c>
      <c r="G895" s="77">
        <v>-6.0028999999999995</v>
      </c>
      <c r="H895">
        <v>0</v>
      </c>
      <c r="I895" s="78">
        <v>7845</v>
      </c>
      <c r="J895">
        <v>201308</v>
      </c>
      <c r="K895" s="78">
        <v>7845</v>
      </c>
      <c r="L895" s="77">
        <f t="shared" si="90"/>
        <v>-76.289999999999964</v>
      </c>
      <c r="M895" s="78">
        <v>-13801</v>
      </c>
      <c r="N895" s="78">
        <v>-216.67376999999999</v>
      </c>
      <c r="O895" s="78">
        <v>-2982</v>
      </c>
      <c r="P895" s="78">
        <v>-11.743370000000001</v>
      </c>
      <c r="Q895" s="144">
        <v>-14546.5</v>
      </c>
      <c r="R895" s="78">
        <v>2099</v>
      </c>
      <c r="S895" s="78">
        <v>1633</v>
      </c>
      <c r="T895" s="78">
        <v>-18398</v>
      </c>
      <c r="U895" s="78">
        <v>42244</v>
      </c>
      <c r="V895" s="219">
        <v>0.43551746993655904</v>
      </c>
      <c r="W895" s="78">
        <v>-7903</v>
      </c>
      <c r="X895" s="78">
        <v>-7447</v>
      </c>
      <c r="Y895" s="78">
        <v>-7080</v>
      </c>
      <c r="Z895" s="78">
        <v>-5569</v>
      </c>
      <c r="AA895" s="78">
        <v>104.54</v>
      </c>
      <c r="AB895" s="78">
        <v>75.959999999999994</v>
      </c>
      <c r="AC895" s="78">
        <v>29757</v>
      </c>
      <c r="AD895" s="104">
        <v>1.38998</v>
      </c>
      <c r="AE895" s="78">
        <v>87009</v>
      </c>
      <c r="AF895" s="104">
        <v>1.73498</v>
      </c>
      <c r="AG895" s="78">
        <v>-90643</v>
      </c>
      <c r="AH895" s="104">
        <v>-0.75727</v>
      </c>
      <c r="AI895" s="78">
        <v>11251</v>
      </c>
      <c r="AJ895" s="104">
        <v>1.4285300000000001</v>
      </c>
      <c r="AK895" s="78">
        <v>8300</v>
      </c>
      <c r="AL895" s="78">
        <v>7600</v>
      </c>
      <c r="AM895" s="8">
        <v>7800</v>
      </c>
      <c r="AN895" s="78">
        <v>190</v>
      </c>
      <c r="AO895" s="78">
        <v>8400</v>
      </c>
      <c r="AP895" s="78">
        <v>7600</v>
      </c>
      <c r="AQ895" s="78">
        <v>7800</v>
      </c>
      <c r="AR895" s="78">
        <v>325</v>
      </c>
      <c r="AS895" s="78">
        <v>0</v>
      </c>
      <c r="AT895" s="78">
        <v>0</v>
      </c>
      <c r="AU895" s="78">
        <v>0</v>
      </c>
      <c r="AV895" s="78">
        <v>0</v>
      </c>
      <c r="AW895" s="77">
        <v>16.28</v>
      </c>
      <c r="AX895" s="144">
        <f t="shared" si="92"/>
        <v>0.86</v>
      </c>
      <c r="AY895" s="144">
        <f t="shared" si="93"/>
        <v>0.79</v>
      </c>
      <c r="AZ895" s="144">
        <f t="shared" si="94"/>
        <v>0.89</v>
      </c>
      <c r="BA895" s="54">
        <f t="shared" si="95"/>
        <v>16.945178323591929</v>
      </c>
      <c r="BB895" s="54">
        <f t="shared" si="96"/>
        <v>14.32882167640807</v>
      </c>
    </row>
    <row r="896" spans="1:54" x14ac:dyDescent="0.25">
      <c r="A896" s="3">
        <v>41494</v>
      </c>
      <c r="B896" s="77">
        <v>7907.67</v>
      </c>
      <c r="C896" s="77">
        <v>830.01495999999997</v>
      </c>
      <c r="D896" s="77">
        <v>-119.09739999999999</v>
      </c>
      <c r="E896" s="77">
        <f t="shared" si="91"/>
        <v>459.86090000000002</v>
      </c>
      <c r="F896" s="77">
        <v>-1.8600999999999999</v>
      </c>
      <c r="G896" s="77">
        <v>-0.96420000000000006</v>
      </c>
      <c r="H896">
        <v>0</v>
      </c>
      <c r="I896" s="78">
        <v>7846</v>
      </c>
      <c r="J896">
        <v>201308</v>
      </c>
      <c r="K896" s="78">
        <v>7846</v>
      </c>
      <c r="L896" s="77">
        <f t="shared" si="90"/>
        <v>-61.670000000000073</v>
      </c>
      <c r="M896" s="78">
        <v>-15842</v>
      </c>
      <c r="N896" s="78">
        <v>-248.63746</v>
      </c>
      <c r="O896" s="78">
        <v>-2403</v>
      </c>
      <c r="P896" s="78">
        <v>-9.4676100000000005</v>
      </c>
      <c r="Q896" s="144">
        <v>-16442.75</v>
      </c>
      <c r="R896" s="78">
        <v>2098</v>
      </c>
      <c r="S896" s="78">
        <v>2403</v>
      </c>
      <c r="T896" s="78">
        <v>-18973</v>
      </c>
      <c r="U896" s="78">
        <v>42177</v>
      </c>
      <c r="V896" s="219">
        <v>0.4498423311283401</v>
      </c>
      <c r="W896" s="78">
        <v>-10377</v>
      </c>
      <c r="X896" s="78">
        <v>-12022</v>
      </c>
      <c r="Y896" s="78">
        <v>-10367</v>
      </c>
      <c r="Z896" s="78">
        <v>-8028</v>
      </c>
      <c r="AA896" s="78">
        <v>81.72</v>
      </c>
      <c r="AB896" s="78">
        <v>79.319999999999993</v>
      </c>
      <c r="AC896" s="78">
        <v>31950</v>
      </c>
      <c r="AD896" s="104">
        <v>1.39619</v>
      </c>
      <c r="AE896" s="78">
        <v>93958</v>
      </c>
      <c r="AF896" s="104">
        <v>1.72688</v>
      </c>
      <c r="AG896" s="78">
        <v>-112916</v>
      </c>
      <c r="AH896" s="104">
        <v>-1.0278</v>
      </c>
      <c r="AI896" s="78">
        <v>13238</v>
      </c>
      <c r="AJ896" s="104">
        <v>1.41927</v>
      </c>
      <c r="AK896" s="78">
        <v>8300</v>
      </c>
      <c r="AL896" s="78">
        <v>7600</v>
      </c>
      <c r="AM896" s="8">
        <v>7800</v>
      </c>
      <c r="AN896" s="78">
        <v>175</v>
      </c>
      <c r="AO896" s="78">
        <v>8400</v>
      </c>
      <c r="AP896" s="78">
        <v>7600</v>
      </c>
      <c r="AQ896" s="78">
        <v>7800</v>
      </c>
      <c r="AR896" s="78">
        <v>310</v>
      </c>
      <c r="AS896" s="78">
        <v>0</v>
      </c>
      <c r="AT896" s="78">
        <v>0</v>
      </c>
      <c r="AU896" s="78">
        <v>0</v>
      </c>
      <c r="AV896" s="78">
        <v>0</v>
      </c>
      <c r="AW896" s="77">
        <v>15.8</v>
      </c>
      <c r="AX896" s="144">
        <f t="shared" si="92"/>
        <v>0.65</v>
      </c>
      <c r="AY896" s="144">
        <f t="shared" si="93"/>
        <v>0.59</v>
      </c>
      <c r="AZ896" s="144">
        <f t="shared" si="94"/>
        <v>0.79</v>
      </c>
      <c r="BA896" s="54">
        <f t="shared" si="95"/>
        <v>16.947621062421547</v>
      </c>
      <c r="BB896" s="54">
        <f t="shared" si="96"/>
        <v>14.412378937578449</v>
      </c>
    </row>
    <row r="897" spans="1:54" x14ac:dyDescent="0.25">
      <c r="A897" s="3">
        <v>41495</v>
      </c>
      <c r="B897" s="77">
        <v>7856.14</v>
      </c>
      <c r="C897" s="77">
        <v>783.84118999999998</v>
      </c>
      <c r="D897" s="77">
        <v>-81.919799999999995</v>
      </c>
      <c r="E897" s="77">
        <f t="shared" si="91"/>
        <v>264.61210000000005</v>
      </c>
      <c r="F897" s="77">
        <v>1.8436000000000001</v>
      </c>
      <c r="G897" s="77">
        <v>-6.3482000000000003</v>
      </c>
      <c r="H897">
        <v>0</v>
      </c>
      <c r="I897" s="78">
        <v>7825</v>
      </c>
      <c r="J897">
        <v>201308</v>
      </c>
      <c r="K897" s="78">
        <v>7825</v>
      </c>
      <c r="L897" s="77">
        <f t="shared" si="90"/>
        <v>-31.140000000000327</v>
      </c>
      <c r="M897" s="78">
        <v>-16289</v>
      </c>
      <c r="N897" s="78">
        <v>-254.98902000000001</v>
      </c>
      <c r="O897" s="78">
        <v>-2389</v>
      </c>
      <c r="P897" s="78">
        <v>-9.3950200000000006</v>
      </c>
      <c r="Q897" s="144">
        <v>-16886.25</v>
      </c>
      <c r="R897" s="78">
        <v>2017</v>
      </c>
      <c r="S897" s="78">
        <v>3939</v>
      </c>
      <c r="T897" s="78">
        <v>-18151</v>
      </c>
      <c r="U897" s="78">
        <v>42252</v>
      </c>
      <c r="V897" s="219">
        <v>0.4295891318754142</v>
      </c>
      <c r="W897" s="78">
        <v>-9742</v>
      </c>
      <c r="X897" s="78">
        <v>-12064</v>
      </c>
      <c r="Y897" s="78">
        <v>-9106</v>
      </c>
      <c r="Z897" s="78">
        <v>-11189</v>
      </c>
      <c r="AA897" s="78">
        <v>84.46</v>
      </c>
      <c r="AB897" s="78">
        <v>75.84</v>
      </c>
      <c r="AC897" s="78">
        <v>42112</v>
      </c>
      <c r="AD897" s="104">
        <v>1.29895</v>
      </c>
      <c r="AE897" s="78">
        <v>89495</v>
      </c>
      <c r="AF897" s="104">
        <v>1.58053</v>
      </c>
      <c r="AG897" s="78">
        <v>-134933</v>
      </c>
      <c r="AH897" s="104">
        <v>-0.94635000000000002</v>
      </c>
      <c r="AI897" s="78">
        <v>9236</v>
      </c>
      <c r="AJ897" s="104">
        <v>1.3327199999999999</v>
      </c>
      <c r="AK897" s="78">
        <v>8300</v>
      </c>
      <c r="AL897" s="78">
        <v>7600</v>
      </c>
      <c r="AM897" s="8">
        <v>7800</v>
      </c>
      <c r="AN897" s="78">
        <v>160</v>
      </c>
      <c r="AO897" s="78">
        <v>8400</v>
      </c>
      <c r="AP897" s="78">
        <v>7600</v>
      </c>
      <c r="AQ897" s="78">
        <v>7800</v>
      </c>
      <c r="AR897" s="78">
        <v>303</v>
      </c>
      <c r="AS897" s="78">
        <v>0</v>
      </c>
      <c r="AT897" s="78">
        <v>0</v>
      </c>
      <c r="AU897" s="78">
        <v>0</v>
      </c>
      <c r="AV897" s="78">
        <v>0</v>
      </c>
      <c r="AW897" s="77">
        <v>15.86</v>
      </c>
      <c r="AX897" s="144">
        <f t="shared" si="92"/>
        <v>0.68</v>
      </c>
      <c r="AY897" s="144">
        <f t="shared" si="93"/>
        <v>0.61</v>
      </c>
      <c r="AZ897" s="144">
        <f t="shared" si="94"/>
        <v>0.8</v>
      </c>
      <c r="BA897" s="54">
        <f t="shared" si="95"/>
        <v>16.91872789949096</v>
      </c>
      <c r="BB897" s="54">
        <f t="shared" si="96"/>
        <v>14.558272100509042</v>
      </c>
    </row>
    <row r="898" spans="1:54" x14ac:dyDescent="0.25">
      <c r="A898" s="3">
        <v>41498</v>
      </c>
      <c r="B898" s="77">
        <v>7903.38</v>
      </c>
      <c r="C898" s="77">
        <v>646.20907999999997</v>
      </c>
      <c r="D898" s="77">
        <v>5.0116000000000005</v>
      </c>
      <c r="E898" s="77">
        <f t="shared" si="91"/>
        <v>173.96420000000006</v>
      </c>
      <c r="F898" s="77">
        <v>1.9652000000000001</v>
      </c>
      <c r="G898" s="77">
        <v>-10.6204</v>
      </c>
      <c r="H898">
        <v>0</v>
      </c>
      <c r="I898" s="78">
        <v>7860</v>
      </c>
      <c r="J898">
        <v>201308</v>
      </c>
      <c r="K898" s="78">
        <v>7860</v>
      </c>
      <c r="L898" s="77">
        <f t="shared" si="90"/>
        <v>-43.380000000000109</v>
      </c>
      <c r="M898" s="78">
        <v>-14188</v>
      </c>
      <c r="N898" s="78">
        <v>-223.08462</v>
      </c>
      <c r="O898" s="78">
        <v>-1898</v>
      </c>
      <c r="P898" s="78">
        <v>-7.50549</v>
      </c>
      <c r="Q898" s="144">
        <v>-14662.5</v>
      </c>
      <c r="R898" s="78">
        <v>2051</v>
      </c>
      <c r="S898" s="78">
        <v>3943</v>
      </c>
      <c r="T898" s="78">
        <v>-16304</v>
      </c>
      <c r="U898" s="78">
        <v>40674</v>
      </c>
      <c r="V898" s="219">
        <v>0.40084574912720655</v>
      </c>
      <c r="W898" s="78">
        <v>-9547</v>
      </c>
      <c r="X898" s="78">
        <v>-12135</v>
      </c>
      <c r="Y898" s="78">
        <v>-8647</v>
      </c>
      <c r="Z898" s="78">
        <v>-9887</v>
      </c>
      <c r="AA898" s="78">
        <v>100.35</v>
      </c>
      <c r="AB898" s="78">
        <v>79.2</v>
      </c>
      <c r="AC898" s="78">
        <v>41518</v>
      </c>
      <c r="AD898" s="104">
        <v>1.3400099999999999</v>
      </c>
      <c r="AE898" s="78">
        <v>93920</v>
      </c>
      <c r="AF898" s="104">
        <v>1.3371299999999999</v>
      </c>
      <c r="AG898" s="78">
        <v>-131028</v>
      </c>
      <c r="AH898" s="104">
        <v>-0.91532000000000002</v>
      </c>
      <c r="AI898" s="78">
        <v>-1395</v>
      </c>
      <c r="AJ898" s="104">
        <v>0.96655000000000002</v>
      </c>
      <c r="AK898" s="78">
        <v>8300</v>
      </c>
      <c r="AL898" s="78">
        <v>7600</v>
      </c>
      <c r="AM898" s="8">
        <v>7900</v>
      </c>
      <c r="AN898" s="78">
        <v>145</v>
      </c>
      <c r="AO898" s="78">
        <v>8400</v>
      </c>
      <c r="AP898" s="78">
        <v>7600</v>
      </c>
      <c r="AQ898" s="78">
        <v>7800</v>
      </c>
      <c r="AR898" s="78">
        <v>295</v>
      </c>
      <c r="AS898" s="78">
        <v>0</v>
      </c>
      <c r="AT898" s="78">
        <v>0</v>
      </c>
      <c r="AU898" s="78">
        <v>0</v>
      </c>
      <c r="AV898" s="78">
        <v>0</v>
      </c>
      <c r="AW898" s="77">
        <v>15.73</v>
      </c>
      <c r="AX898" s="144">
        <f t="shared" si="92"/>
        <v>0.55000000000000004</v>
      </c>
      <c r="AY898" s="144">
        <f t="shared" si="93"/>
        <v>0.53</v>
      </c>
      <c r="AZ898" s="144">
        <f t="shared" si="94"/>
        <v>0.76</v>
      </c>
      <c r="BA898" s="54">
        <f t="shared" si="95"/>
        <v>16.897790021130419</v>
      </c>
      <c r="BB898" s="54">
        <f t="shared" si="96"/>
        <v>14.551209978869586</v>
      </c>
    </row>
    <row r="899" spans="1:54" x14ac:dyDescent="0.25">
      <c r="A899" s="3">
        <v>41499</v>
      </c>
      <c r="B899" s="77">
        <v>7986.27</v>
      </c>
      <c r="C899" s="77">
        <v>817.40641000000005</v>
      </c>
      <c r="D899" s="77">
        <v>51.287100000000002</v>
      </c>
      <c r="E899" s="77">
        <f t="shared" si="91"/>
        <v>159.73940000000002</v>
      </c>
      <c r="F899" s="77">
        <v>8.3307000000000002</v>
      </c>
      <c r="G899" s="77">
        <v>7.9512999999999998</v>
      </c>
      <c r="H899">
        <v>0</v>
      </c>
      <c r="I899" s="78">
        <v>7954</v>
      </c>
      <c r="J899">
        <v>201308</v>
      </c>
      <c r="K899" s="78">
        <v>7954</v>
      </c>
      <c r="L899" s="77">
        <f t="shared" ref="L899:L962" si="97">K899-B899</f>
        <v>-32.270000000000437</v>
      </c>
      <c r="M899" s="78">
        <v>-11658</v>
      </c>
      <c r="N899" s="78">
        <v>-185.53133</v>
      </c>
      <c r="O899" s="78">
        <v>-852</v>
      </c>
      <c r="P899" s="78">
        <v>-3.4449399999999999</v>
      </c>
      <c r="Q899" s="144">
        <v>-11871</v>
      </c>
      <c r="R899" s="78">
        <v>2208</v>
      </c>
      <c r="S899" s="78">
        <v>4254</v>
      </c>
      <c r="T899" s="78">
        <v>-10886</v>
      </c>
      <c r="U899" s="78">
        <v>38916</v>
      </c>
      <c r="V899" s="219">
        <v>0.2797307020248741</v>
      </c>
      <c r="W899" s="78">
        <v>-8829</v>
      </c>
      <c r="X899" s="78">
        <v>-10869</v>
      </c>
      <c r="Y899" s="78">
        <v>-7421</v>
      </c>
      <c r="Z899" s="78">
        <v>-10067</v>
      </c>
      <c r="AA899" s="78">
        <v>95.91</v>
      </c>
      <c r="AB899" s="78">
        <v>85.68</v>
      </c>
      <c r="AC899" s="78">
        <v>47676</v>
      </c>
      <c r="AD899" s="104">
        <v>1.66225</v>
      </c>
      <c r="AE899" s="78">
        <v>102810</v>
      </c>
      <c r="AF899" s="104">
        <v>1.2477199999999999</v>
      </c>
      <c r="AG899" s="78">
        <v>-112554</v>
      </c>
      <c r="AH899" s="104">
        <v>-0.78885000000000005</v>
      </c>
      <c r="AI899" s="78">
        <v>-12995</v>
      </c>
      <c r="AJ899" s="104">
        <v>0.76914000000000005</v>
      </c>
      <c r="AK899" s="78">
        <v>8300</v>
      </c>
      <c r="AL899" s="78">
        <v>7600</v>
      </c>
      <c r="AM899" s="8">
        <v>8000</v>
      </c>
      <c r="AN899" s="78">
        <v>129</v>
      </c>
      <c r="AO899" s="78">
        <v>8400</v>
      </c>
      <c r="AP899" s="78">
        <v>7600</v>
      </c>
      <c r="AQ899" s="78">
        <v>7900</v>
      </c>
      <c r="AR899" s="78">
        <v>274</v>
      </c>
      <c r="AS899" s="78">
        <v>0</v>
      </c>
      <c r="AT899" s="78">
        <v>0</v>
      </c>
      <c r="AU899" s="78">
        <v>0</v>
      </c>
      <c r="AV899" s="78">
        <v>0</v>
      </c>
      <c r="AW899" s="77">
        <v>14.91</v>
      </c>
      <c r="AX899" s="144">
        <f t="shared" si="92"/>
        <v>0.2</v>
      </c>
      <c r="AY899" s="144">
        <f t="shared" si="93"/>
        <v>0.24</v>
      </c>
      <c r="AZ899" s="144">
        <f t="shared" si="94"/>
        <v>0.62</v>
      </c>
      <c r="BA899" s="54">
        <f t="shared" si="95"/>
        <v>16.884171473194066</v>
      </c>
      <c r="BB899" s="54">
        <f t="shared" si="96"/>
        <v>14.450828526805941</v>
      </c>
    </row>
    <row r="900" spans="1:54" x14ac:dyDescent="0.25">
      <c r="A900" s="3">
        <v>41500</v>
      </c>
      <c r="B900" s="77">
        <v>7951.33</v>
      </c>
      <c r="C900" s="77">
        <v>798.79281000000003</v>
      </c>
      <c r="D900" s="77">
        <v>-41.415799999999997</v>
      </c>
      <c r="E900" s="77">
        <f t="shared" si="91"/>
        <v>40.58130000000002</v>
      </c>
      <c r="F900" s="77">
        <v>-1.4546000000000001</v>
      </c>
      <c r="G900" s="77">
        <v>-5.7317</v>
      </c>
      <c r="H900">
        <v>0</v>
      </c>
      <c r="I900" s="78">
        <v>7928</v>
      </c>
      <c r="J900">
        <v>201308</v>
      </c>
      <c r="K900" s="78">
        <v>7928</v>
      </c>
      <c r="L900" s="77">
        <f t="shared" si="97"/>
        <v>-23.329999999999927</v>
      </c>
      <c r="M900" s="78">
        <v>-16946</v>
      </c>
      <c r="N900" s="78">
        <v>-268.73606999999998</v>
      </c>
      <c r="O900" s="78">
        <v>-1479</v>
      </c>
      <c r="P900" s="78">
        <v>-5.9148699999999996</v>
      </c>
      <c r="Q900" s="144">
        <v>-17315.75</v>
      </c>
      <c r="R900" s="78">
        <v>2216</v>
      </c>
      <c r="S900" s="78">
        <v>8045</v>
      </c>
      <c r="T900" s="78">
        <v>-14373</v>
      </c>
      <c r="U900" s="78">
        <v>40443</v>
      </c>
      <c r="V900" s="219">
        <v>0.35538906609301979</v>
      </c>
      <c r="W900" s="78">
        <v>-7303</v>
      </c>
      <c r="X900" s="78">
        <v>-12003</v>
      </c>
      <c r="Y900" s="78">
        <v>-7265</v>
      </c>
      <c r="Z900" s="78">
        <v>-13135</v>
      </c>
      <c r="AA900" s="78">
        <v>80.05</v>
      </c>
      <c r="AB900" s="78">
        <v>84.05</v>
      </c>
      <c r="AC900" s="78">
        <v>49513</v>
      </c>
      <c r="AD900" s="104">
        <v>1.53905</v>
      </c>
      <c r="AE900" s="78">
        <v>98381</v>
      </c>
      <c r="AF900" s="104">
        <v>1.6699299999999999</v>
      </c>
      <c r="AG900" s="78">
        <v>-129959</v>
      </c>
      <c r="AH900" s="104">
        <v>-1.1782900000000001</v>
      </c>
      <c r="AI900" s="78">
        <v>-6703</v>
      </c>
      <c r="AJ900" s="104">
        <v>0.73399000000000003</v>
      </c>
      <c r="AK900" s="78">
        <v>8300</v>
      </c>
      <c r="AL900" s="78">
        <v>7600</v>
      </c>
      <c r="AM900" s="8">
        <v>7950</v>
      </c>
      <c r="AN900" s="78">
        <v>123</v>
      </c>
      <c r="AO900" s="78">
        <v>8400</v>
      </c>
      <c r="AP900" s="78">
        <v>7500</v>
      </c>
      <c r="AQ900" s="78">
        <v>7900</v>
      </c>
      <c r="AR900" s="78">
        <v>280</v>
      </c>
      <c r="AS900" s="78">
        <v>0</v>
      </c>
      <c r="AT900" s="78">
        <v>0</v>
      </c>
      <c r="AU900" s="78">
        <v>0</v>
      </c>
      <c r="AV900" s="78">
        <v>0</v>
      </c>
      <c r="AW900" s="77">
        <v>15.28</v>
      </c>
      <c r="AX900" s="144">
        <f t="shared" si="92"/>
        <v>0.44</v>
      </c>
      <c r="AY900" s="144">
        <f t="shared" si="93"/>
        <v>0.42</v>
      </c>
      <c r="AZ900" s="144">
        <f t="shared" si="94"/>
        <v>0.71</v>
      </c>
      <c r="BA900" s="54">
        <f t="shared" si="95"/>
        <v>16.734307053295787</v>
      </c>
      <c r="BB900" s="54">
        <f t="shared" si="96"/>
        <v>14.463692946704215</v>
      </c>
    </row>
    <row r="901" spans="1:54" x14ac:dyDescent="0.25">
      <c r="A901" s="3">
        <v>41501</v>
      </c>
      <c r="B901" s="77">
        <v>7887.26</v>
      </c>
      <c r="C901" s="77">
        <v>806.29669000000001</v>
      </c>
      <c r="D901" s="77">
        <v>-69.983900000000006</v>
      </c>
      <c r="E901" s="77">
        <f t="shared" si="91"/>
        <v>-97.538599999999988</v>
      </c>
      <c r="F901" s="77">
        <v>-0.6493000000000001</v>
      </c>
      <c r="G901" s="77">
        <v>-21.780900000000003</v>
      </c>
      <c r="H901">
        <v>0</v>
      </c>
      <c r="I901" s="78">
        <v>7861</v>
      </c>
      <c r="J901">
        <v>201308</v>
      </c>
      <c r="K901" s="78">
        <v>7861</v>
      </c>
      <c r="L901" s="77">
        <f t="shared" si="97"/>
        <v>-26.260000000000218</v>
      </c>
      <c r="M901" s="78">
        <v>-16426</v>
      </c>
      <c r="N901" s="78">
        <v>-258.14174000000003</v>
      </c>
      <c r="O901" s="78">
        <v>-1271</v>
      </c>
      <c r="P901" s="78">
        <v>-5.04331</v>
      </c>
      <c r="Q901" s="144">
        <v>-16743.75</v>
      </c>
      <c r="R901" s="78">
        <v>2190</v>
      </c>
      <c r="S901" s="78">
        <v>6637</v>
      </c>
      <c r="T901" s="78">
        <v>-13211</v>
      </c>
      <c r="U901" s="78">
        <v>41636</v>
      </c>
      <c r="V901" s="219">
        <v>0.31729753098280333</v>
      </c>
      <c r="W901" s="78">
        <v>-6588</v>
      </c>
      <c r="X901" s="78">
        <v>-13282</v>
      </c>
      <c r="Y901" s="78">
        <v>-7170</v>
      </c>
      <c r="Z901" s="78">
        <v>-12222</v>
      </c>
      <c r="AA901" s="78">
        <v>88.86</v>
      </c>
      <c r="AB901" s="78">
        <v>76.22</v>
      </c>
      <c r="AC901" s="78">
        <v>46418</v>
      </c>
      <c r="AD901" s="104">
        <v>1.2112499999999999</v>
      </c>
      <c r="AE901" s="78">
        <v>101749</v>
      </c>
      <c r="AF901" s="104">
        <v>1.9541500000000001</v>
      </c>
      <c r="AG901" s="78">
        <v>-124988</v>
      </c>
      <c r="AH901" s="104">
        <v>-0.61031999999999997</v>
      </c>
      <c r="AI901" s="78">
        <v>-6752</v>
      </c>
      <c r="AJ901" s="104">
        <v>0.85214000000000001</v>
      </c>
      <c r="AK901" s="78">
        <v>8300</v>
      </c>
      <c r="AL901" s="78">
        <v>7700</v>
      </c>
      <c r="AM901" s="8">
        <v>7850</v>
      </c>
      <c r="AN901" s="78">
        <v>105</v>
      </c>
      <c r="AO901" s="78">
        <v>8400</v>
      </c>
      <c r="AP901" s="78">
        <v>7500</v>
      </c>
      <c r="AQ901" s="78">
        <v>7800</v>
      </c>
      <c r="AR901" s="78">
        <v>272</v>
      </c>
      <c r="AS901" s="78">
        <v>0</v>
      </c>
      <c r="AT901" s="78">
        <v>0</v>
      </c>
      <c r="AU901" s="78">
        <v>0</v>
      </c>
      <c r="AV901" s="78">
        <v>0</v>
      </c>
      <c r="AW901" s="77">
        <v>15.21</v>
      </c>
      <c r="AX901" s="144">
        <f t="shared" si="92"/>
        <v>0.34</v>
      </c>
      <c r="AY901" s="144">
        <f t="shared" si="93"/>
        <v>0.36</v>
      </c>
      <c r="AZ901" s="144">
        <f t="shared" si="94"/>
        <v>0.68</v>
      </c>
      <c r="BA901" s="54">
        <f t="shared" si="95"/>
        <v>16.683072802838691</v>
      </c>
      <c r="BB901" s="54">
        <f t="shared" si="96"/>
        <v>14.57492719716131</v>
      </c>
    </row>
    <row r="902" spans="1:54" x14ac:dyDescent="0.25">
      <c r="A902" s="3">
        <v>41502</v>
      </c>
      <c r="B902" s="77">
        <v>7925</v>
      </c>
      <c r="C902" s="77">
        <v>771.12980000000005</v>
      </c>
      <c r="D902" s="77">
        <v>-2.5175000000000001</v>
      </c>
      <c r="E902" s="77">
        <f t="shared" si="91"/>
        <v>-75.884899999999988</v>
      </c>
      <c r="F902" s="77">
        <v>3.3245</v>
      </c>
      <c r="G902" s="77">
        <v>-5.7089999999999996</v>
      </c>
      <c r="H902">
        <v>0</v>
      </c>
      <c r="I902" s="78">
        <v>7916</v>
      </c>
      <c r="J902">
        <v>201308</v>
      </c>
      <c r="K902" s="78">
        <v>7916</v>
      </c>
      <c r="L902" s="77">
        <f t="shared" si="97"/>
        <v>-9</v>
      </c>
      <c r="M902" s="78">
        <v>-12818</v>
      </c>
      <c r="N902" s="78">
        <v>-202.87081000000001</v>
      </c>
      <c r="O902" s="78">
        <v>-770</v>
      </c>
      <c r="P902" s="78">
        <v>-3.0661999999999998</v>
      </c>
      <c r="Q902" s="144">
        <v>-13010.5</v>
      </c>
      <c r="R902" s="78">
        <v>2155</v>
      </c>
      <c r="S902" s="78">
        <v>5779</v>
      </c>
      <c r="T902" s="78">
        <v>-9293</v>
      </c>
      <c r="U902" s="78">
        <v>40150</v>
      </c>
      <c r="V902" s="219">
        <v>0.23145703611457036</v>
      </c>
      <c r="W902" s="78">
        <v>-6369</v>
      </c>
      <c r="X902" s="78">
        <v>-11564</v>
      </c>
      <c r="Y902" s="78">
        <v>-5989</v>
      </c>
      <c r="Z902" s="78">
        <v>-9914</v>
      </c>
      <c r="AA902" s="78">
        <v>92.47</v>
      </c>
      <c r="AB902" s="78">
        <v>79.069999999999993</v>
      </c>
      <c r="AC902" s="78">
        <v>53477</v>
      </c>
      <c r="AD902" s="104">
        <v>1.42733</v>
      </c>
      <c r="AE902" s="78">
        <v>114956</v>
      </c>
      <c r="AF902" s="104">
        <v>2.1192700000000002</v>
      </c>
      <c r="AG902" s="78">
        <v>-105393</v>
      </c>
      <c r="AH902" s="104">
        <v>-0.54630000000000001</v>
      </c>
      <c r="AI902" s="78">
        <v>-11275</v>
      </c>
      <c r="AJ902" s="104">
        <v>0.36431999999999998</v>
      </c>
      <c r="AK902" s="78">
        <v>8100</v>
      </c>
      <c r="AL902" s="78">
        <v>7800</v>
      </c>
      <c r="AM902" s="8">
        <v>7900</v>
      </c>
      <c r="AN902" s="78">
        <v>94</v>
      </c>
      <c r="AO902" s="78">
        <v>8400</v>
      </c>
      <c r="AP902" s="78">
        <v>7500</v>
      </c>
      <c r="AQ902" s="78">
        <v>7900</v>
      </c>
      <c r="AR902" s="78">
        <v>282</v>
      </c>
      <c r="AS902" s="78">
        <v>0</v>
      </c>
      <c r="AT902" s="78">
        <v>0</v>
      </c>
      <c r="AU902" s="78">
        <v>0</v>
      </c>
      <c r="AV902" s="78">
        <v>0</v>
      </c>
      <c r="AW902" s="77">
        <v>15.75</v>
      </c>
      <c r="AX902" s="144">
        <f t="shared" si="92"/>
        <v>0.57999999999999996</v>
      </c>
      <c r="AY902" s="144">
        <f t="shared" si="93"/>
        <v>0.55000000000000004</v>
      </c>
      <c r="AZ902" s="144">
        <f t="shared" si="94"/>
        <v>0.77</v>
      </c>
      <c r="BA902" s="54">
        <f t="shared" si="95"/>
        <v>16.686580741364203</v>
      </c>
      <c r="BB902" s="54">
        <f t="shared" si="96"/>
        <v>14.636419258635792</v>
      </c>
    </row>
    <row r="903" spans="1:54" x14ac:dyDescent="0.25">
      <c r="A903" s="3">
        <v>41505</v>
      </c>
      <c r="B903" s="77">
        <v>7900.21</v>
      </c>
      <c r="C903" s="77">
        <v>739.41800000000001</v>
      </c>
      <c r="D903" s="77">
        <v>-40.0762</v>
      </c>
      <c r="E903" s="77">
        <f t="shared" si="91"/>
        <v>-134.94310000000002</v>
      </c>
      <c r="F903" s="77">
        <v>-1.2685</v>
      </c>
      <c r="G903" s="77">
        <v>-17.886400000000002</v>
      </c>
      <c r="H903">
        <v>0</v>
      </c>
      <c r="I903" s="78">
        <v>7887</v>
      </c>
      <c r="J903">
        <v>201308</v>
      </c>
      <c r="K903" s="78">
        <v>7887</v>
      </c>
      <c r="L903" s="77">
        <f t="shared" si="97"/>
        <v>-13.210000000000036</v>
      </c>
      <c r="M903" s="78">
        <v>-15954</v>
      </c>
      <c r="N903" s="78">
        <v>-251.50044</v>
      </c>
      <c r="O903" s="78">
        <v>-1771</v>
      </c>
      <c r="P903" s="78">
        <v>-6.9857300000000002</v>
      </c>
      <c r="Q903" s="144">
        <v>-16396.75</v>
      </c>
      <c r="R903" s="78">
        <v>2195</v>
      </c>
      <c r="S903" s="78">
        <v>8280</v>
      </c>
      <c r="T903" s="78">
        <v>-10626</v>
      </c>
      <c r="U903" s="78">
        <v>41140</v>
      </c>
      <c r="V903" s="219">
        <v>0.25828877005347595</v>
      </c>
      <c r="W903" s="78">
        <v>-5113</v>
      </c>
      <c r="X903" s="78">
        <v>-11683</v>
      </c>
      <c r="Y903" s="78">
        <v>-6023</v>
      </c>
      <c r="Z903" s="78">
        <v>-12593</v>
      </c>
      <c r="AA903" s="78">
        <v>106.58</v>
      </c>
      <c r="AB903" s="78">
        <v>78.64</v>
      </c>
      <c r="AC903" s="78">
        <v>49917</v>
      </c>
      <c r="AD903" s="104">
        <v>1.13927</v>
      </c>
      <c r="AE903" s="78">
        <v>121120</v>
      </c>
      <c r="AF903" s="104">
        <v>2.1047899999999999</v>
      </c>
      <c r="AG903" s="78">
        <v>-117955</v>
      </c>
      <c r="AH903" s="104">
        <v>-0.68766000000000005</v>
      </c>
      <c r="AI903" s="78">
        <v>1634</v>
      </c>
      <c r="AJ903" s="104">
        <v>0.75658000000000003</v>
      </c>
      <c r="AK903" s="78">
        <v>8100</v>
      </c>
      <c r="AL903" s="78">
        <v>7800</v>
      </c>
      <c r="AM903" s="8">
        <v>7900</v>
      </c>
      <c r="AN903" s="78">
        <v>73.5</v>
      </c>
      <c r="AO903" s="78">
        <v>8400</v>
      </c>
      <c r="AP903" s="78">
        <v>7500</v>
      </c>
      <c r="AQ903" s="78">
        <v>7800</v>
      </c>
      <c r="AR903" s="78">
        <v>277</v>
      </c>
      <c r="AS903" s="78">
        <v>0</v>
      </c>
      <c r="AT903" s="78">
        <v>0</v>
      </c>
      <c r="AU903" s="78">
        <v>0</v>
      </c>
      <c r="AV903" s="78">
        <v>0</v>
      </c>
      <c r="AW903" s="77">
        <v>15.92</v>
      </c>
      <c r="AX903" s="144">
        <f t="shared" si="92"/>
        <v>0.68</v>
      </c>
      <c r="AY903" s="144">
        <f t="shared" si="93"/>
        <v>0.63</v>
      </c>
      <c r="AZ903" s="144">
        <f t="shared" si="94"/>
        <v>0.81</v>
      </c>
      <c r="BA903" s="54">
        <f t="shared" si="95"/>
        <v>16.705283585839659</v>
      </c>
      <c r="BB903" s="54">
        <f t="shared" si="96"/>
        <v>14.688716414160339</v>
      </c>
    </row>
    <row r="904" spans="1:54" x14ac:dyDescent="0.25">
      <c r="A904" s="3">
        <v>41506</v>
      </c>
      <c r="B904" s="77">
        <v>7832.65</v>
      </c>
      <c r="C904" s="77">
        <v>850.85314000000005</v>
      </c>
      <c r="D904" s="77">
        <v>-22.301199999999998</v>
      </c>
      <c r="E904" s="77">
        <f t="shared" si="91"/>
        <v>-263.91699999999997</v>
      </c>
      <c r="F904" s="77">
        <v>0.44159999999999999</v>
      </c>
      <c r="G904" s="77">
        <v>-14.0024</v>
      </c>
      <c r="H904">
        <v>0</v>
      </c>
      <c r="I904" s="78">
        <v>7805</v>
      </c>
      <c r="J904">
        <v>201308</v>
      </c>
      <c r="K904" s="78">
        <v>7805</v>
      </c>
      <c r="L904" s="77">
        <f t="shared" si="97"/>
        <v>-27.649999999999636</v>
      </c>
      <c r="M904" s="78">
        <v>-18369</v>
      </c>
      <c r="N904" s="78">
        <v>-285.89154000000002</v>
      </c>
      <c r="O904" s="78">
        <v>-3407</v>
      </c>
      <c r="P904" s="78">
        <v>-13.239520000000001</v>
      </c>
      <c r="Q904" s="144">
        <v>-19220.75</v>
      </c>
      <c r="R904" s="78">
        <v>2306</v>
      </c>
      <c r="S904" s="78">
        <v>7726</v>
      </c>
      <c r="T904" s="78">
        <v>-12702</v>
      </c>
      <c r="U904" s="78">
        <v>45735</v>
      </c>
      <c r="V904" s="219">
        <v>0.2777304034109544</v>
      </c>
      <c r="W904" s="78">
        <v>-5998</v>
      </c>
      <c r="X904" s="78">
        <v>-13816</v>
      </c>
      <c r="Y904" s="78">
        <v>-7258</v>
      </c>
      <c r="Z904" s="78">
        <v>-14896</v>
      </c>
      <c r="AA904" s="78">
        <v>101.95</v>
      </c>
      <c r="AB904" s="78">
        <v>74.87</v>
      </c>
      <c r="AC904" s="78">
        <v>54588</v>
      </c>
      <c r="AD904" s="104">
        <v>0.93178000000000005</v>
      </c>
      <c r="AE904" s="78">
        <v>124881</v>
      </c>
      <c r="AF904" s="104">
        <v>2.6573099999999998</v>
      </c>
      <c r="AG904" s="78">
        <v>-138643</v>
      </c>
      <c r="AH904" s="104">
        <v>-0.52781999999999996</v>
      </c>
      <c r="AI904" s="78">
        <v>11424</v>
      </c>
      <c r="AJ904" s="104">
        <v>1.4585600000000001</v>
      </c>
      <c r="AK904" s="78">
        <v>8300</v>
      </c>
      <c r="AL904" s="78">
        <v>7700</v>
      </c>
      <c r="AM904" s="8">
        <v>7800</v>
      </c>
      <c r="AN904" s="78">
        <v>58.5</v>
      </c>
      <c r="AO904" s="78">
        <v>8400</v>
      </c>
      <c r="AP904" s="78">
        <v>7500</v>
      </c>
      <c r="AQ904" s="78">
        <v>7700</v>
      </c>
      <c r="AR904" s="78">
        <v>284</v>
      </c>
      <c r="AS904" s="78">
        <v>0</v>
      </c>
      <c r="AT904" s="78">
        <v>0</v>
      </c>
      <c r="AU904" s="78">
        <v>0</v>
      </c>
      <c r="AV904" s="78">
        <v>0</v>
      </c>
      <c r="AW904" s="77">
        <v>16.21</v>
      </c>
      <c r="AX904" s="144">
        <f t="shared" si="92"/>
        <v>0.82</v>
      </c>
      <c r="AY904" s="144">
        <f t="shared" si="93"/>
        <v>0.75</v>
      </c>
      <c r="AZ904" s="144">
        <f t="shared" si="94"/>
        <v>0.87</v>
      </c>
      <c r="BA904" s="54">
        <f t="shared" si="95"/>
        <v>16.704816557901225</v>
      </c>
      <c r="BB904" s="54">
        <f t="shared" si="96"/>
        <v>14.831183442098778</v>
      </c>
    </row>
    <row r="905" spans="1:54" x14ac:dyDescent="0.25">
      <c r="A905" s="3">
        <v>41508</v>
      </c>
      <c r="B905" s="77">
        <v>7814.38</v>
      </c>
      <c r="C905" s="77">
        <v>921.08624999999995</v>
      </c>
      <c r="D905" s="77">
        <v>-106.67319999999999</v>
      </c>
      <c r="E905" s="77">
        <f t="shared" si="91"/>
        <v>-405.61259999999999</v>
      </c>
      <c r="F905" s="77">
        <v>-3.5850999999999997</v>
      </c>
      <c r="G905" s="77">
        <v>-9.8238000000000003</v>
      </c>
      <c r="H905" t="s">
        <v>1649</v>
      </c>
      <c r="I905" s="78">
        <v>7813</v>
      </c>
      <c r="J905">
        <v>201309</v>
      </c>
      <c r="K905" s="78">
        <v>7700</v>
      </c>
      <c r="L905" s="77">
        <f t="shared" si="97"/>
        <v>-114.38000000000011</v>
      </c>
      <c r="M905" s="78">
        <v>-11940</v>
      </c>
      <c r="N905" s="78">
        <v>-184.07733999999999</v>
      </c>
      <c r="O905" s="78">
        <v>-3266</v>
      </c>
      <c r="P905" s="78">
        <v>-12.596120000000001</v>
      </c>
      <c r="Q905" s="144">
        <v>-12756.5</v>
      </c>
      <c r="R905" s="78">
        <v>2201</v>
      </c>
      <c r="S905" s="78">
        <v>1896</v>
      </c>
      <c r="T905" s="78">
        <v>-4697</v>
      </c>
      <c r="U905" s="78">
        <v>28072</v>
      </c>
      <c r="V905" s="219">
        <v>0.16731974921630094</v>
      </c>
      <c r="W905" s="78">
        <v>-7451</v>
      </c>
      <c r="X905" s="78">
        <v>-12180</v>
      </c>
      <c r="Y905" s="78">
        <v>-7325</v>
      </c>
      <c r="Z905" s="78">
        <v>-9451</v>
      </c>
      <c r="AA905" s="78">
        <v>99.68</v>
      </c>
      <c r="AB905" s="78">
        <v>78.37</v>
      </c>
      <c r="AC905" s="78">
        <v>28738</v>
      </c>
      <c r="AD905" s="104">
        <v>0.62658000000000003</v>
      </c>
      <c r="AE905" s="78">
        <v>89060</v>
      </c>
      <c r="AF905" s="104">
        <v>3.9069400000000001</v>
      </c>
      <c r="AG905" s="78">
        <v>-25430</v>
      </c>
      <c r="AH905" s="104">
        <v>-0.36541000000000001</v>
      </c>
      <c r="AI905" s="78">
        <v>-9145</v>
      </c>
      <c r="AJ905" s="104">
        <v>-0.55478000000000005</v>
      </c>
      <c r="AK905" s="78">
        <v>8200</v>
      </c>
      <c r="AL905" s="78">
        <v>7500</v>
      </c>
      <c r="AM905" s="8">
        <v>7700</v>
      </c>
      <c r="AN905" s="78">
        <v>277</v>
      </c>
      <c r="AO905" s="78">
        <v>8800</v>
      </c>
      <c r="AP905" s="78">
        <v>7000</v>
      </c>
      <c r="AQ905" s="78">
        <v>7600</v>
      </c>
      <c r="AR905" s="78">
        <v>544</v>
      </c>
      <c r="AS905" s="78">
        <v>0</v>
      </c>
      <c r="AT905" s="78">
        <v>0</v>
      </c>
      <c r="AU905" s="78">
        <v>0</v>
      </c>
      <c r="AV905" s="78">
        <v>0</v>
      </c>
      <c r="AW905" s="77">
        <v>16.72</v>
      </c>
      <c r="AX905" s="144">
        <f t="shared" si="92"/>
        <v>1</v>
      </c>
      <c r="AY905" s="144">
        <f t="shared" si="93"/>
        <v>0.89</v>
      </c>
      <c r="AZ905" s="144">
        <f t="shared" si="94"/>
        <v>0.94</v>
      </c>
      <c r="BA905" s="54">
        <f t="shared" si="95"/>
        <v>16.814881639990904</v>
      </c>
      <c r="BB905" s="54">
        <f t="shared" si="96"/>
        <v>14.889118360009091</v>
      </c>
    </row>
    <row r="906" spans="1:54" x14ac:dyDescent="0.25">
      <c r="A906" s="3">
        <v>41509</v>
      </c>
      <c r="B906" s="77">
        <v>7873.31</v>
      </c>
      <c r="C906" s="77">
        <v>737.46</v>
      </c>
      <c r="D906" s="77">
        <v>6.6005999999999991</v>
      </c>
      <c r="E906" s="77">
        <f t="shared" si="91"/>
        <v>-439.13679999999994</v>
      </c>
      <c r="F906" s="77">
        <v>7.9572000000000003</v>
      </c>
      <c r="G906" s="77">
        <v>13.736400000000001</v>
      </c>
      <c r="H906">
        <v>0</v>
      </c>
      <c r="I906" s="78">
        <v>7786</v>
      </c>
      <c r="J906">
        <v>201309</v>
      </c>
      <c r="K906" s="78">
        <v>7786</v>
      </c>
      <c r="L906" s="77">
        <f t="shared" si="97"/>
        <v>-87.3100000000004</v>
      </c>
      <c r="M906" s="78">
        <v>-8482</v>
      </c>
      <c r="N906" s="78">
        <v>-132.19447</v>
      </c>
      <c r="O906" s="78">
        <v>-2342</v>
      </c>
      <c r="P906" s="78">
        <v>-9.13781</v>
      </c>
      <c r="Q906" s="144">
        <v>-9067.5</v>
      </c>
      <c r="R906" s="78">
        <v>2246</v>
      </c>
      <c r="S906" s="78">
        <v>1914</v>
      </c>
      <c r="T906" s="78">
        <v>383</v>
      </c>
      <c r="U906" s="78">
        <v>27649</v>
      </c>
      <c r="V906" s="219">
        <v>-1.3852218886759015E-2</v>
      </c>
      <c r="W906" s="78">
        <v>-6049</v>
      </c>
      <c r="X906" s="78">
        <v>-9293</v>
      </c>
      <c r="Y906" s="78">
        <v>-5579</v>
      </c>
      <c r="Z906" s="78">
        <v>-7693</v>
      </c>
      <c r="AA906" s="78">
        <v>97.24</v>
      </c>
      <c r="AB906" s="78">
        <v>103.6</v>
      </c>
      <c r="AC906" s="78">
        <v>33231</v>
      </c>
      <c r="AD906" s="104">
        <v>0.73134999999999994</v>
      </c>
      <c r="AE906" s="78">
        <v>94652</v>
      </c>
      <c r="AF906" s="104">
        <v>3.0925600000000002</v>
      </c>
      <c r="AG906" s="78">
        <v>-20168</v>
      </c>
      <c r="AH906" s="104">
        <v>-0.3871</v>
      </c>
      <c r="AI906" s="78">
        <v>-8446</v>
      </c>
      <c r="AJ906" s="104">
        <v>-0.55112000000000005</v>
      </c>
      <c r="AK906" s="78">
        <v>8200</v>
      </c>
      <c r="AL906" s="78">
        <v>7500</v>
      </c>
      <c r="AM906" s="8">
        <v>7800</v>
      </c>
      <c r="AN906" s="78">
        <v>243</v>
      </c>
      <c r="AO906" s="78">
        <v>8100</v>
      </c>
      <c r="AP906" s="78">
        <v>8000</v>
      </c>
      <c r="AQ906" s="78">
        <v>7800</v>
      </c>
      <c r="AR906" s="78">
        <v>353</v>
      </c>
      <c r="AS906" s="78">
        <v>0</v>
      </c>
      <c r="AT906" s="78">
        <v>0</v>
      </c>
      <c r="AU906" s="78">
        <v>0</v>
      </c>
      <c r="AV906" s="78">
        <v>0</v>
      </c>
      <c r="AW906" s="77">
        <v>15.57</v>
      </c>
      <c r="AX906" s="144">
        <f t="shared" si="92"/>
        <v>0.37</v>
      </c>
      <c r="AY906" s="144">
        <f t="shared" si="93"/>
        <v>0.42</v>
      </c>
      <c r="AZ906" s="144">
        <f t="shared" si="94"/>
        <v>0.7</v>
      </c>
      <c r="BA906" s="54">
        <f t="shared" si="95"/>
        <v>16.791940969833139</v>
      </c>
      <c r="BB906" s="54">
        <f t="shared" si="96"/>
        <v>14.951059030166864</v>
      </c>
    </row>
    <row r="907" spans="1:54" x14ac:dyDescent="0.25">
      <c r="A907" s="3">
        <v>41512</v>
      </c>
      <c r="B907" s="77">
        <v>7894.97</v>
      </c>
      <c r="C907" s="77">
        <v>597.94056</v>
      </c>
      <c r="D907" s="77">
        <v>2.97</v>
      </c>
      <c r="E907" s="77">
        <f t="shared" si="91"/>
        <v>-469.72559999999993</v>
      </c>
      <c r="F907" s="77">
        <v>4.8730000000000002</v>
      </c>
      <c r="G907" s="77">
        <v>16.286300000000001</v>
      </c>
      <c r="H907">
        <v>0</v>
      </c>
      <c r="I907" s="78">
        <v>7824</v>
      </c>
      <c r="J907">
        <v>201309</v>
      </c>
      <c r="K907" s="78">
        <v>7824</v>
      </c>
      <c r="L907" s="77">
        <f t="shared" si="97"/>
        <v>-70.970000000000255</v>
      </c>
      <c r="M907" s="78">
        <v>-8915</v>
      </c>
      <c r="N907" s="78">
        <v>-139.62169</v>
      </c>
      <c r="O907" s="78">
        <v>-2293</v>
      </c>
      <c r="P907" s="78">
        <v>-8.9880499999999994</v>
      </c>
      <c r="Q907" s="144">
        <v>-9488.25</v>
      </c>
      <c r="R907" s="78">
        <v>2314</v>
      </c>
      <c r="S907" s="78">
        <v>3268</v>
      </c>
      <c r="T907" s="78">
        <v>1252</v>
      </c>
      <c r="U907" s="78">
        <v>28273</v>
      </c>
      <c r="V907" s="219">
        <v>-4.4282531036678105E-2</v>
      </c>
      <c r="W907" s="78">
        <v>-5303</v>
      </c>
      <c r="X907" s="78">
        <v>-7876</v>
      </c>
      <c r="Y907" s="78">
        <v>-5371</v>
      </c>
      <c r="Z907" s="78">
        <v>-7687</v>
      </c>
      <c r="AA907" s="78">
        <v>107.89</v>
      </c>
      <c r="AB907" s="78">
        <v>109.31</v>
      </c>
      <c r="AC907" s="78">
        <v>35455</v>
      </c>
      <c r="AD907" s="104">
        <v>0.75993999999999995</v>
      </c>
      <c r="AE907" s="78">
        <v>101120</v>
      </c>
      <c r="AF907" s="104">
        <v>2.80362</v>
      </c>
      <c r="AG907" s="78">
        <v>-17227</v>
      </c>
      <c r="AH907" s="104">
        <v>-0.37585000000000002</v>
      </c>
      <c r="AI907" s="78">
        <v>-20100</v>
      </c>
      <c r="AJ907" s="104">
        <v>-0.68615000000000004</v>
      </c>
      <c r="AK907" s="78">
        <v>8100</v>
      </c>
      <c r="AL907" s="78">
        <v>7500</v>
      </c>
      <c r="AM907" s="8">
        <v>7800</v>
      </c>
      <c r="AN907" s="78">
        <v>227</v>
      </c>
      <c r="AO907" s="78">
        <v>8100</v>
      </c>
      <c r="AP907" s="78">
        <v>8000</v>
      </c>
      <c r="AQ907" s="78">
        <v>7800</v>
      </c>
      <c r="AR907" s="78">
        <v>331</v>
      </c>
      <c r="AS907" s="78">
        <v>0</v>
      </c>
      <c r="AT907" s="78">
        <v>0</v>
      </c>
      <c r="AU907" s="78">
        <v>0</v>
      </c>
      <c r="AV907" s="78">
        <v>0</v>
      </c>
      <c r="AW907" s="77">
        <v>15.33</v>
      </c>
      <c r="AX907" s="144">
        <f t="shared" si="92"/>
        <v>0.31</v>
      </c>
      <c r="AY907" s="144">
        <f t="shared" si="93"/>
        <v>0.36</v>
      </c>
      <c r="AZ907" s="144">
        <f t="shared" si="94"/>
        <v>0.66</v>
      </c>
      <c r="BA907" s="54">
        <f t="shared" si="95"/>
        <v>16.795314712918035</v>
      </c>
      <c r="BB907" s="54">
        <f t="shared" si="96"/>
        <v>14.942685287081964</v>
      </c>
    </row>
    <row r="908" spans="1:54" x14ac:dyDescent="0.25">
      <c r="A908" s="3">
        <v>41513</v>
      </c>
      <c r="B908" s="77">
        <v>7820.84</v>
      </c>
      <c r="C908" s="77">
        <v>713.61648000000002</v>
      </c>
      <c r="D908" s="77">
        <v>-6.9504999999999999</v>
      </c>
      <c r="E908" s="77">
        <f t="shared" si="91"/>
        <v>-490.12159999999994</v>
      </c>
      <c r="F908" s="77">
        <v>2.5764</v>
      </c>
      <c r="G908" s="77">
        <v>-3.5451999999999999</v>
      </c>
      <c r="H908">
        <v>0</v>
      </c>
      <c r="I908" s="78">
        <v>7757</v>
      </c>
      <c r="J908">
        <v>201309</v>
      </c>
      <c r="K908" s="78">
        <v>7757</v>
      </c>
      <c r="L908" s="77">
        <f t="shared" si="97"/>
        <v>-63.840000000000146</v>
      </c>
      <c r="M908" s="78">
        <v>-7870</v>
      </c>
      <c r="N908" s="78">
        <v>-122.22166</v>
      </c>
      <c r="O908" s="78">
        <v>-2225</v>
      </c>
      <c r="P908" s="78">
        <v>-8.6333699999999993</v>
      </c>
      <c r="Q908" s="144">
        <v>-8426.25</v>
      </c>
      <c r="R908" s="78">
        <v>2344</v>
      </c>
      <c r="S908" s="78">
        <v>3270</v>
      </c>
      <c r="T908" s="78">
        <v>-1170</v>
      </c>
      <c r="U908" s="78">
        <v>29832</v>
      </c>
      <c r="V908" s="219">
        <v>3.9219629927594528E-2</v>
      </c>
      <c r="W908" s="78">
        <v>-3306</v>
      </c>
      <c r="X908" s="78">
        <v>-7056</v>
      </c>
      <c r="Y908" s="78">
        <v>-3195</v>
      </c>
      <c r="Z908" s="78">
        <v>-6637</v>
      </c>
      <c r="AA908" s="78">
        <v>97.23</v>
      </c>
      <c r="AB908" s="78">
        <v>103.69</v>
      </c>
      <c r="AC908" s="78">
        <v>40920</v>
      </c>
      <c r="AD908" s="104">
        <v>0.85989000000000004</v>
      </c>
      <c r="AE908" s="78">
        <v>108863</v>
      </c>
      <c r="AF908" s="104">
        <v>3.3727100000000001</v>
      </c>
      <c r="AG908" s="78">
        <v>-21764</v>
      </c>
      <c r="AH908" s="104">
        <v>-0.34509000000000001</v>
      </c>
      <c r="AI908" s="78">
        <v>-12346</v>
      </c>
      <c r="AJ908" s="104">
        <v>-0.70377000000000001</v>
      </c>
      <c r="AK908" s="78">
        <v>8100</v>
      </c>
      <c r="AL908" s="78">
        <v>7500</v>
      </c>
      <c r="AM908" s="8">
        <v>7800</v>
      </c>
      <c r="AN908" s="78">
        <v>228</v>
      </c>
      <c r="AO908" s="78">
        <v>8200</v>
      </c>
      <c r="AP908" s="78">
        <v>8000</v>
      </c>
      <c r="AQ908" s="78">
        <v>7700</v>
      </c>
      <c r="AR908" s="78">
        <v>332</v>
      </c>
      <c r="AS908" s="78">
        <v>0</v>
      </c>
      <c r="AT908" s="78">
        <v>0</v>
      </c>
      <c r="AU908" s="78">
        <v>0</v>
      </c>
      <c r="AV908" s="78">
        <v>0</v>
      </c>
      <c r="AW908" s="77">
        <v>15.56</v>
      </c>
      <c r="AX908" s="144">
        <f t="shared" si="92"/>
        <v>0.37</v>
      </c>
      <c r="AY908" s="144">
        <f t="shared" si="93"/>
        <v>0.44</v>
      </c>
      <c r="AZ908" s="144">
        <f t="shared" si="94"/>
        <v>0.69</v>
      </c>
      <c r="BA908" s="54">
        <f t="shared" si="95"/>
        <v>16.712188867510868</v>
      </c>
      <c r="BB908" s="54">
        <f t="shared" si="96"/>
        <v>14.933811132489129</v>
      </c>
    </row>
    <row r="909" spans="1:54" x14ac:dyDescent="0.25">
      <c r="A909" s="3">
        <v>41514</v>
      </c>
      <c r="B909" s="77">
        <v>7824.54</v>
      </c>
      <c r="C909" s="77">
        <v>634.94268</v>
      </c>
      <c r="D909" s="77">
        <v>0.48219999999999996</v>
      </c>
      <c r="E909" s="77">
        <f t="shared" si="91"/>
        <v>-567.33209999999997</v>
      </c>
      <c r="F909" s="77">
        <v>-4.0617000000000001</v>
      </c>
      <c r="G909" s="77">
        <v>-1.7975999999999999</v>
      </c>
      <c r="H909">
        <v>0</v>
      </c>
      <c r="I909" s="78">
        <v>7780</v>
      </c>
      <c r="J909">
        <v>201309</v>
      </c>
      <c r="K909" s="78">
        <v>7780</v>
      </c>
      <c r="L909" s="77">
        <f t="shared" si="97"/>
        <v>-44.539999999999964</v>
      </c>
      <c r="M909" s="78">
        <v>-3754</v>
      </c>
      <c r="N909" s="78">
        <v>-58.536610000000003</v>
      </c>
      <c r="O909" s="78">
        <v>-2868</v>
      </c>
      <c r="P909" s="78">
        <v>-11.16555</v>
      </c>
      <c r="Q909" s="144">
        <v>-4471</v>
      </c>
      <c r="R909" s="78">
        <v>2136</v>
      </c>
      <c r="S909" s="78">
        <v>2293</v>
      </c>
      <c r="T909" s="78">
        <v>2055</v>
      </c>
      <c r="U909" s="78">
        <v>31004</v>
      </c>
      <c r="V909" s="219">
        <v>-6.6281770094181403E-2</v>
      </c>
      <c r="W909" s="78">
        <v>-3166</v>
      </c>
      <c r="X909" s="78">
        <v>-5874</v>
      </c>
      <c r="Y909" s="78">
        <v>-1991</v>
      </c>
      <c r="Z909" s="78">
        <v>-3175</v>
      </c>
      <c r="AA909" s="78">
        <v>113.7</v>
      </c>
      <c r="AB909" s="78">
        <v>106.7</v>
      </c>
      <c r="AC909" s="78">
        <v>41752</v>
      </c>
      <c r="AD909" s="104">
        <v>0.98604999999999998</v>
      </c>
      <c r="AE909" s="78">
        <v>108013</v>
      </c>
      <c r="AF909" s="104">
        <v>3.2330899999999998</v>
      </c>
      <c r="AG909" s="78">
        <v>-15290</v>
      </c>
      <c r="AH909" s="104">
        <v>-0.55552000000000001</v>
      </c>
      <c r="AI909" s="78">
        <v>-9589</v>
      </c>
      <c r="AJ909" s="104">
        <v>-0.78320999999999996</v>
      </c>
      <c r="AK909" s="78">
        <v>8200</v>
      </c>
      <c r="AL909" s="78">
        <v>7500</v>
      </c>
      <c r="AM909" s="8">
        <v>7800</v>
      </c>
      <c r="AN909" s="78">
        <v>231</v>
      </c>
      <c r="AO909" s="78">
        <v>8100</v>
      </c>
      <c r="AP909" s="78">
        <v>8000</v>
      </c>
      <c r="AQ909" s="78">
        <v>7700</v>
      </c>
      <c r="AR909" s="78">
        <v>332</v>
      </c>
      <c r="AS909" s="78">
        <v>0</v>
      </c>
      <c r="AT909" s="78">
        <v>0</v>
      </c>
      <c r="AU909" s="78">
        <v>0</v>
      </c>
      <c r="AV909" s="78">
        <v>0</v>
      </c>
      <c r="AW909" s="77">
        <v>15.79</v>
      </c>
      <c r="AX909" s="144">
        <f t="shared" si="92"/>
        <v>0.55000000000000004</v>
      </c>
      <c r="AY909" s="144">
        <f t="shared" si="93"/>
        <v>0.55000000000000004</v>
      </c>
      <c r="AZ909" s="144">
        <f t="shared" si="94"/>
        <v>0.74</v>
      </c>
      <c r="BA909" s="54">
        <f t="shared" si="95"/>
        <v>16.692794605664009</v>
      </c>
      <c r="BB909" s="54">
        <f t="shared" si="96"/>
        <v>14.92720539433599</v>
      </c>
    </row>
    <row r="910" spans="1:54" x14ac:dyDescent="0.25">
      <c r="A910" s="3">
        <v>41515</v>
      </c>
      <c r="B910" s="77">
        <v>7917.66</v>
      </c>
      <c r="C910" s="77">
        <v>759.84982000000002</v>
      </c>
      <c r="D910" s="77">
        <v>69.1738</v>
      </c>
      <c r="E910" s="77">
        <f t="shared" si="91"/>
        <v>-513.02459999999985</v>
      </c>
      <c r="F910" s="77">
        <v>-1.0842000000000001</v>
      </c>
      <c r="G910" s="77">
        <v>-16.2515</v>
      </c>
      <c r="H910">
        <v>0</v>
      </c>
      <c r="I910" s="78">
        <v>7896</v>
      </c>
      <c r="J910">
        <v>201309</v>
      </c>
      <c r="K910" s="78">
        <v>7896</v>
      </c>
      <c r="L910" s="77">
        <f t="shared" si="97"/>
        <v>-21.659999999999854</v>
      </c>
      <c r="M910" s="78">
        <v>986</v>
      </c>
      <c r="N910" s="78">
        <v>15.39705</v>
      </c>
      <c r="O910" s="78">
        <v>-1535</v>
      </c>
      <c r="P910" s="78">
        <v>-6.0788099999999998</v>
      </c>
      <c r="Q910" s="144">
        <v>602.25</v>
      </c>
      <c r="R910" s="78">
        <v>2353</v>
      </c>
      <c r="S910" s="78">
        <v>1027</v>
      </c>
      <c r="T910" s="78">
        <v>8044</v>
      </c>
      <c r="U910" s="78">
        <v>32482</v>
      </c>
      <c r="V910" s="219">
        <v>-0.24764484945508281</v>
      </c>
      <c r="W910" s="78">
        <v>-1900</v>
      </c>
      <c r="X910" s="78">
        <v>-4575</v>
      </c>
      <c r="Y910" s="78">
        <v>1504</v>
      </c>
      <c r="Z910" s="78">
        <v>946</v>
      </c>
      <c r="AA910" s="78">
        <v>106.92</v>
      </c>
      <c r="AB910" s="78">
        <v>113.45</v>
      </c>
      <c r="AC910" s="78">
        <v>58372</v>
      </c>
      <c r="AD910" s="104">
        <v>1.4859100000000001</v>
      </c>
      <c r="AE910" s="78">
        <v>111748</v>
      </c>
      <c r="AF910" s="104">
        <v>2.4948199999999998</v>
      </c>
      <c r="AG910" s="78">
        <v>-2039</v>
      </c>
      <c r="AH910" s="104">
        <v>-0.35138999999999998</v>
      </c>
      <c r="AI910" s="78">
        <v>-13714</v>
      </c>
      <c r="AJ910" s="104">
        <v>-0.65652999999999995</v>
      </c>
      <c r="AK910" s="78">
        <v>8100</v>
      </c>
      <c r="AL910" s="78">
        <v>7500</v>
      </c>
      <c r="AM910" s="8">
        <v>7900</v>
      </c>
      <c r="AN910" s="78">
        <v>216</v>
      </c>
      <c r="AO910" s="78">
        <v>8100</v>
      </c>
      <c r="AP910" s="78">
        <v>8000</v>
      </c>
      <c r="AQ910" s="78">
        <v>7900</v>
      </c>
      <c r="AR910" s="78">
        <v>319</v>
      </c>
      <c r="AS910" s="78">
        <v>0</v>
      </c>
      <c r="AT910" s="78">
        <v>0</v>
      </c>
      <c r="AU910" s="78">
        <v>0</v>
      </c>
      <c r="AV910" s="78">
        <v>0</v>
      </c>
      <c r="AW910" s="77">
        <v>15.09</v>
      </c>
      <c r="AX910" s="144">
        <f t="shared" si="92"/>
        <v>0.13</v>
      </c>
      <c r="AY910" s="144">
        <f t="shared" si="93"/>
        <v>0.24</v>
      </c>
      <c r="AZ910" s="144">
        <f t="shared" si="94"/>
        <v>0.56000000000000005</v>
      </c>
      <c r="BA910" s="54">
        <f t="shared" si="95"/>
        <v>16.649097996541929</v>
      </c>
      <c r="BB910" s="54">
        <f t="shared" si="96"/>
        <v>14.84590200345807</v>
      </c>
    </row>
    <row r="911" spans="1:54" x14ac:dyDescent="0.25">
      <c r="A911" s="3">
        <v>41516</v>
      </c>
      <c r="B911" s="77">
        <v>8021.89</v>
      </c>
      <c r="C911" s="77">
        <v>822.09303999999997</v>
      </c>
      <c r="D911" s="77">
        <v>55.737499999999997</v>
      </c>
      <c r="E911" s="77">
        <f t="shared" si="91"/>
        <v>-430.09569999999991</v>
      </c>
      <c r="F911" s="77">
        <v>-2.52E-2</v>
      </c>
      <c r="G911" s="77">
        <v>6.4822000000000006</v>
      </c>
      <c r="H911">
        <v>0</v>
      </c>
      <c r="I911" s="78">
        <v>7969</v>
      </c>
      <c r="J911">
        <v>201309</v>
      </c>
      <c r="K911" s="78">
        <v>7969</v>
      </c>
      <c r="L911" s="77">
        <f t="shared" si="97"/>
        <v>-52.890000000000327</v>
      </c>
      <c r="M911" s="78">
        <v>-7</v>
      </c>
      <c r="N911" s="78">
        <v>-0.27279999999999999</v>
      </c>
      <c r="O911" s="78">
        <v>-2710</v>
      </c>
      <c r="P911" s="78">
        <v>-10.818099999999999</v>
      </c>
      <c r="Q911" s="144">
        <v>-684.5</v>
      </c>
      <c r="R911" s="78">
        <v>2400</v>
      </c>
      <c r="S911" s="78">
        <v>-1575</v>
      </c>
      <c r="T911" s="78">
        <v>7321</v>
      </c>
      <c r="U911" s="78">
        <v>33722</v>
      </c>
      <c r="V911" s="219">
        <v>-0.21709862997449736</v>
      </c>
      <c r="W911" s="78">
        <v>-5139</v>
      </c>
      <c r="X911" s="78">
        <v>-2601</v>
      </c>
      <c r="Y911" s="78">
        <v>-3080</v>
      </c>
      <c r="Z911" s="78">
        <v>-1231</v>
      </c>
      <c r="AA911" s="78">
        <v>95.76</v>
      </c>
      <c r="AB911" s="78">
        <v>118.6</v>
      </c>
      <c r="AC911" s="78">
        <v>66114</v>
      </c>
      <c r="AD911" s="104">
        <v>2.0398100000000001</v>
      </c>
      <c r="AE911" s="78">
        <v>125205</v>
      </c>
      <c r="AF911" s="104">
        <v>2.2128700000000001</v>
      </c>
      <c r="AG911" s="78">
        <v>-1017</v>
      </c>
      <c r="AH911" s="104">
        <v>-0.40482000000000001</v>
      </c>
      <c r="AI911" s="78">
        <v>-20791</v>
      </c>
      <c r="AJ911" s="104">
        <v>-0.57133999999999996</v>
      </c>
      <c r="AK911" s="78">
        <v>8200</v>
      </c>
      <c r="AL911" s="78">
        <v>7500</v>
      </c>
      <c r="AM911" s="8">
        <v>8000</v>
      </c>
      <c r="AN911" s="78">
        <v>200</v>
      </c>
      <c r="AO911" s="78">
        <v>8200</v>
      </c>
      <c r="AP911" s="78">
        <v>8000</v>
      </c>
      <c r="AQ911" s="78">
        <v>7900</v>
      </c>
      <c r="AR911" s="78">
        <v>310</v>
      </c>
      <c r="AS911" s="78">
        <v>0</v>
      </c>
      <c r="AT911" s="78">
        <v>0</v>
      </c>
      <c r="AU911" s="78">
        <v>0</v>
      </c>
      <c r="AV911" s="78">
        <v>0</v>
      </c>
      <c r="AW911" s="77">
        <v>14.57</v>
      </c>
      <c r="AX911" s="144">
        <f t="shared" si="92"/>
        <v>0</v>
      </c>
      <c r="AY911" s="144">
        <f t="shared" si="93"/>
        <v>0.04</v>
      </c>
      <c r="AZ911" s="144">
        <f t="shared" si="94"/>
        <v>0.42</v>
      </c>
      <c r="BA911" s="54">
        <f t="shared" si="95"/>
        <v>16.643799443222388</v>
      </c>
      <c r="BB911" s="54">
        <f t="shared" si="96"/>
        <v>14.66720055677761</v>
      </c>
    </row>
    <row r="912" spans="1:54" x14ac:dyDescent="0.25">
      <c r="A912" s="3">
        <v>41519</v>
      </c>
      <c r="B912" s="77">
        <v>8038.86</v>
      </c>
      <c r="C912" s="77">
        <v>724.00603999999998</v>
      </c>
      <c r="D912" s="77">
        <v>40.7121</v>
      </c>
      <c r="E912" s="77">
        <f t="shared" si="91"/>
        <v>-411.39269999999988</v>
      </c>
      <c r="F912" s="77">
        <v>-0.31329999999999997</v>
      </c>
      <c r="G912" s="77">
        <v>1.5009000000000001</v>
      </c>
      <c r="H912">
        <v>0</v>
      </c>
      <c r="I912" s="78">
        <v>8018</v>
      </c>
      <c r="J912">
        <v>201309</v>
      </c>
      <c r="K912" s="78">
        <v>8018</v>
      </c>
      <c r="L912" s="77">
        <f t="shared" si="97"/>
        <v>-20.859999999999673</v>
      </c>
      <c r="M912" s="78">
        <v>2725</v>
      </c>
      <c r="N912" s="78">
        <v>43.522709999999996</v>
      </c>
      <c r="O912" s="78">
        <v>-2178</v>
      </c>
      <c r="P912" s="78">
        <v>-8.7577499999999997</v>
      </c>
      <c r="Q912" s="144">
        <v>2180.5</v>
      </c>
      <c r="R912" s="78">
        <v>2446</v>
      </c>
      <c r="S912" s="78">
        <v>-2491</v>
      </c>
      <c r="T912" s="78">
        <v>9687</v>
      </c>
      <c r="U912" s="78">
        <v>34938</v>
      </c>
      <c r="V912" s="219">
        <v>-0.27726257942641253</v>
      </c>
      <c r="W912" s="78">
        <v>-4197</v>
      </c>
      <c r="X912" s="78">
        <v>-1659</v>
      </c>
      <c r="Y912" s="78">
        <v>-1267</v>
      </c>
      <c r="Z912" s="78">
        <v>1242</v>
      </c>
      <c r="AA912" s="78">
        <v>88.63</v>
      </c>
      <c r="AB912" s="78">
        <v>124.86</v>
      </c>
      <c r="AC912" s="78">
        <v>69242</v>
      </c>
      <c r="AD912" s="104">
        <v>2.4153099999999998</v>
      </c>
      <c r="AE912" s="78">
        <v>126895</v>
      </c>
      <c r="AF912" s="104">
        <v>2.1415500000000001</v>
      </c>
      <c r="AG912" s="78">
        <v>-7063</v>
      </c>
      <c r="AH912" s="104">
        <v>-0.46598000000000001</v>
      </c>
      <c r="AI912" s="78">
        <v>-34476</v>
      </c>
      <c r="AJ912" s="104">
        <v>-0.63990000000000002</v>
      </c>
      <c r="AK912" s="78">
        <v>8200</v>
      </c>
      <c r="AL912" s="78">
        <v>7500</v>
      </c>
      <c r="AM912" s="8">
        <v>8000</v>
      </c>
      <c r="AN912" s="78">
        <v>194</v>
      </c>
      <c r="AO912" s="78">
        <v>8200</v>
      </c>
      <c r="AP912" s="78">
        <v>8000</v>
      </c>
      <c r="AQ912" s="78">
        <v>8000</v>
      </c>
      <c r="AR912" s="78">
        <v>307</v>
      </c>
      <c r="AS912" s="78">
        <v>0</v>
      </c>
      <c r="AT912" s="78">
        <v>0</v>
      </c>
      <c r="AU912" s="78">
        <v>0</v>
      </c>
      <c r="AV912" s="78">
        <v>0</v>
      </c>
      <c r="AW912" s="77">
        <v>15.04</v>
      </c>
      <c r="AX912" s="144">
        <f t="shared" si="92"/>
        <v>0.1</v>
      </c>
      <c r="AY912" s="144">
        <f t="shared" si="93"/>
        <v>0.24</v>
      </c>
      <c r="AZ912" s="144">
        <f t="shared" si="94"/>
        <v>0.54</v>
      </c>
      <c r="BA912" s="54">
        <f t="shared" si="95"/>
        <v>16.624650575062017</v>
      </c>
      <c r="BB912" s="54">
        <f t="shared" si="96"/>
        <v>14.595349424937982</v>
      </c>
    </row>
    <row r="913" spans="1:54" x14ac:dyDescent="0.25">
      <c r="A913" s="3">
        <v>41520</v>
      </c>
      <c r="B913" s="77">
        <v>8088.37</v>
      </c>
      <c r="C913" s="77">
        <v>818.07893999999999</v>
      </c>
      <c r="D913" s="77">
        <v>76.968199999999996</v>
      </c>
      <c r="E913" s="77">
        <f t="shared" si="91"/>
        <v>-343.36749999999984</v>
      </c>
      <c r="F913" s="77">
        <v>-6.2384000000000004</v>
      </c>
      <c r="G913" s="77">
        <v>3.6429</v>
      </c>
      <c r="H913">
        <v>0</v>
      </c>
      <c r="I913" s="78">
        <v>8052</v>
      </c>
      <c r="J913">
        <v>201309</v>
      </c>
      <c r="K913" s="78">
        <v>8052</v>
      </c>
      <c r="L913" s="77">
        <f t="shared" si="97"/>
        <v>-36.369999999999891</v>
      </c>
      <c r="M913" s="78">
        <v>-462</v>
      </c>
      <c r="N913" s="78">
        <v>-7.58805</v>
      </c>
      <c r="O913" s="78">
        <v>-2920</v>
      </c>
      <c r="P913" s="78">
        <v>-11.779780000000001</v>
      </c>
      <c r="Q913" s="144">
        <v>-1192</v>
      </c>
      <c r="R913" s="78">
        <v>2468</v>
      </c>
      <c r="S913" s="78">
        <v>-61</v>
      </c>
      <c r="T913" s="78">
        <v>8142</v>
      </c>
      <c r="U913" s="78">
        <v>35198</v>
      </c>
      <c r="V913" s="219">
        <v>-0.23131996136144098</v>
      </c>
      <c r="W913" s="78">
        <v>-5218</v>
      </c>
      <c r="X913" s="78">
        <v>-6518</v>
      </c>
      <c r="Y913" s="78">
        <v>-3475</v>
      </c>
      <c r="Z913" s="78">
        <v>-4881</v>
      </c>
      <c r="AA913" s="78">
        <v>92.86</v>
      </c>
      <c r="AB913" s="78">
        <v>126.36</v>
      </c>
      <c r="AC913" s="78">
        <v>71290</v>
      </c>
      <c r="AD913" s="104">
        <v>2.7539400000000001</v>
      </c>
      <c r="AE913" s="78">
        <v>130501</v>
      </c>
      <c r="AF913" s="104">
        <v>2.1019700000000001</v>
      </c>
      <c r="AG913" s="78">
        <v>-25135</v>
      </c>
      <c r="AH913" s="104">
        <v>-0.70550999999999997</v>
      </c>
      <c r="AI913" s="78">
        <v>-35987</v>
      </c>
      <c r="AJ913" s="104">
        <v>-0.48115000000000002</v>
      </c>
      <c r="AK913" s="78">
        <v>8200</v>
      </c>
      <c r="AL913" s="78">
        <v>7700</v>
      </c>
      <c r="AM913" s="8">
        <v>8100</v>
      </c>
      <c r="AN913" s="78">
        <v>191</v>
      </c>
      <c r="AO913" s="78">
        <v>8300</v>
      </c>
      <c r="AP913" s="78">
        <v>8000</v>
      </c>
      <c r="AQ913" s="78">
        <v>8000</v>
      </c>
      <c r="AR913" s="78">
        <v>313</v>
      </c>
      <c r="AS913" s="78">
        <v>0</v>
      </c>
      <c r="AT913" s="78">
        <v>0</v>
      </c>
      <c r="AU913" s="78">
        <v>0</v>
      </c>
      <c r="AV913" s="78">
        <v>0</v>
      </c>
      <c r="AW913" s="77">
        <v>15.3</v>
      </c>
      <c r="AX913" s="144">
        <f t="shared" si="92"/>
        <v>0.31</v>
      </c>
      <c r="AY913" s="144">
        <f t="shared" si="93"/>
        <v>0.42</v>
      </c>
      <c r="AZ913" s="144">
        <f t="shared" si="94"/>
        <v>0.63</v>
      </c>
      <c r="BA913" s="54">
        <f t="shared" si="95"/>
        <v>16.600615375587253</v>
      </c>
      <c r="BB913" s="54">
        <f t="shared" si="96"/>
        <v>14.565384624412753</v>
      </c>
    </row>
    <row r="914" spans="1:54" x14ac:dyDescent="0.25">
      <c r="A914" s="3">
        <v>41521</v>
      </c>
      <c r="B914" s="77">
        <v>8083.44</v>
      </c>
      <c r="C914" s="77">
        <v>764.42606999999998</v>
      </c>
      <c r="D914" s="77">
        <v>47.186800000000005</v>
      </c>
      <c r="E914" s="77">
        <f t="shared" si="91"/>
        <v>-207.4614</v>
      </c>
      <c r="F914" s="77">
        <v>-4.1662999999999997</v>
      </c>
      <c r="G914" s="77">
        <v>1.4346000000000001</v>
      </c>
      <c r="H914">
        <v>0</v>
      </c>
      <c r="I914" s="78">
        <v>8071</v>
      </c>
      <c r="J914">
        <v>201309</v>
      </c>
      <c r="K914" s="78">
        <v>8071</v>
      </c>
      <c r="L914" s="77">
        <f t="shared" si="97"/>
        <v>-12.4399999999996</v>
      </c>
      <c r="M914" s="78">
        <v>-784</v>
      </c>
      <c r="N914" s="78">
        <v>-12.814249999999999</v>
      </c>
      <c r="O914" s="78">
        <v>-2142</v>
      </c>
      <c r="P914" s="78">
        <v>-8.6719399999999993</v>
      </c>
      <c r="Q914" s="144">
        <v>-1319.5</v>
      </c>
      <c r="R914" s="78">
        <v>2490</v>
      </c>
      <c r="S914" s="78">
        <v>1227</v>
      </c>
      <c r="T914" s="78">
        <v>10694</v>
      </c>
      <c r="U914" s="78">
        <v>35344</v>
      </c>
      <c r="V914" s="219">
        <v>-0.3025690357627886</v>
      </c>
      <c r="W914" s="78">
        <v>-3873</v>
      </c>
      <c r="X914" s="78">
        <v>-6497</v>
      </c>
      <c r="Y914" s="78">
        <v>-504</v>
      </c>
      <c r="Z914" s="78">
        <v>-3942</v>
      </c>
      <c r="AA914" s="78">
        <v>85.37</v>
      </c>
      <c r="AB914" s="78">
        <v>129.65</v>
      </c>
      <c r="AC914" s="78">
        <v>73137</v>
      </c>
      <c r="AD914" s="104">
        <v>2.91574</v>
      </c>
      <c r="AE914" s="78">
        <v>131124</v>
      </c>
      <c r="AF914" s="104">
        <v>2.1015299999999999</v>
      </c>
      <c r="AG914" s="78">
        <v>-19859</v>
      </c>
      <c r="AH914" s="104">
        <v>-0.66620999999999997</v>
      </c>
      <c r="AI914" s="78">
        <v>-35899</v>
      </c>
      <c r="AJ914" s="104">
        <v>-0.62563000000000002</v>
      </c>
      <c r="AK914" s="78">
        <v>8300</v>
      </c>
      <c r="AL914" s="78">
        <v>7700</v>
      </c>
      <c r="AM914" s="8">
        <v>8100</v>
      </c>
      <c r="AN914" s="78">
        <v>188</v>
      </c>
      <c r="AO914" s="78">
        <v>8200</v>
      </c>
      <c r="AP914" s="78">
        <v>8000</v>
      </c>
      <c r="AQ914" s="78">
        <v>8000</v>
      </c>
      <c r="AR914" s="78">
        <v>328</v>
      </c>
      <c r="AS914" s="78">
        <v>0</v>
      </c>
      <c r="AT914" s="78">
        <v>0</v>
      </c>
      <c r="AU914" s="78">
        <v>0</v>
      </c>
      <c r="AV914" s="78">
        <v>0</v>
      </c>
      <c r="AW914" s="77">
        <v>15.71</v>
      </c>
      <c r="AX914" s="144">
        <f t="shared" si="92"/>
        <v>0.44</v>
      </c>
      <c r="AY914" s="144">
        <f t="shared" si="93"/>
        <v>0.56999999999999995</v>
      </c>
      <c r="AZ914" s="144">
        <f t="shared" si="94"/>
        <v>0.7</v>
      </c>
      <c r="BA914" s="54">
        <f t="shared" si="95"/>
        <v>16.598229017357546</v>
      </c>
      <c r="BB914" s="54">
        <f t="shared" si="96"/>
        <v>14.564770982642454</v>
      </c>
    </row>
    <row r="915" spans="1:54" x14ac:dyDescent="0.25">
      <c r="A915" s="3">
        <v>41522</v>
      </c>
      <c r="B915" s="77">
        <v>8169.1</v>
      </c>
      <c r="C915" s="77">
        <v>948.66524000000004</v>
      </c>
      <c r="D915" s="77">
        <v>99.823899999999995</v>
      </c>
      <c r="E915" s="77">
        <f t="shared" si="91"/>
        <v>-34.981700000000004</v>
      </c>
      <c r="F915" s="77">
        <v>-2.0040999999999998</v>
      </c>
      <c r="G915" s="77">
        <v>16.5717</v>
      </c>
      <c r="H915">
        <v>0</v>
      </c>
      <c r="I915" s="78">
        <v>8130</v>
      </c>
      <c r="J915">
        <v>201309</v>
      </c>
      <c r="K915" s="78">
        <v>8130</v>
      </c>
      <c r="L915" s="77">
        <f t="shared" si="97"/>
        <v>-39.100000000000364</v>
      </c>
      <c r="M915" s="78">
        <v>709</v>
      </c>
      <c r="N915" s="78">
        <v>11.38414</v>
      </c>
      <c r="O915" s="78">
        <v>-2002</v>
      </c>
      <c r="P915" s="78">
        <v>-8.1682299999999994</v>
      </c>
      <c r="Q915" s="144">
        <v>208.5</v>
      </c>
      <c r="R915" s="78">
        <v>2522</v>
      </c>
      <c r="S915" s="78">
        <v>918</v>
      </c>
      <c r="T915" s="78">
        <v>11231</v>
      </c>
      <c r="U915" s="78">
        <v>36390</v>
      </c>
      <c r="V915" s="219">
        <v>-0.30862874416048364</v>
      </c>
      <c r="W915" s="78">
        <v>-4282</v>
      </c>
      <c r="X915" s="78">
        <v>-6460</v>
      </c>
      <c r="Y915" s="78">
        <v>-1279</v>
      </c>
      <c r="Z915" s="78">
        <v>-2236</v>
      </c>
      <c r="AA915" s="78">
        <v>103.37</v>
      </c>
      <c r="AB915" s="78">
        <v>122.77</v>
      </c>
      <c r="AC915" s="78">
        <v>81914</v>
      </c>
      <c r="AD915" s="104">
        <v>3.4967899999999998</v>
      </c>
      <c r="AE915" s="78">
        <v>141092</v>
      </c>
      <c r="AF915" s="104">
        <v>1.9101399999999999</v>
      </c>
      <c r="AG915" s="78">
        <v>-19881</v>
      </c>
      <c r="AH915" s="104">
        <v>-0.98028999999999999</v>
      </c>
      <c r="AI915" s="78">
        <v>-49342</v>
      </c>
      <c r="AJ915" s="104">
        <v>-0.50070000000000003</v>
      </c>
      <c r="AK915" s="78">
        <v>8300</v>
      </c>
      <c r="AL915" s="78">
        <v>7600</v>
      </c>
      <c r="AM915" s="8">
        <v>8100</v>
      </c>
      <c r="AN915" s="78">
        <v>170</v>
      </c>
      <c r="AO915" s="78">
        <v>8400</v>
      </c>
      <c r="AP915" s="78">
        <v>8000</v>
      </c>
      <c r="AQ915" s="78">
        <v>8100</v>
      </c>
      <c r="AR915" s="78">
        <v>308</v>
      </c>
      <c r="AS915" s="78">
        <v>0</v>
      </c>
      <c r="AT915" s="78">
        <v>0</v>
      </c>
      <c r="AU915" s="78">
        <v>0</v>
      </c>
      <c r="AV915" s="78">
        <v>0</v>
      </c>
      <c r="AW915" s="77">
        <v>15.07</v>
      </c>
      <c r="AX915" s="144">
        <f t="shared" si="92"/>
        <v>0.1</v>
      </c>
      <c r="AY915" s="144">
        <f t="shared" si="93"/>
        <v>0.28000000000000003</v>
      </c>
      <c r="AZ915" s="144">
        <f t="shared" si="94"/>
        <v>0.53</v>
      </c>
      <c r="BA915" s="54">
        <f t="shared" si="95"/>
        <v>16.506236279435438</v>
      </c>
      <c r="BB915" s="54">
        <f t="shared" si="96"/>
        <v>14.535763720564557</v>
      </c>
    </row>
    <row r="916" spans="1:54" x14ac:dyDescent="0.25">
      <c r="A916" s="3">
        <v>41523</v>
      </c>
      <c r="B916" s="77">
        <v>8164.2</v>
      </c>
      <c r="C916" s="77">
        <v>934.20943999999997</v>
      </c>
      <c r="D916" s="77">
        <v>72.280900000000003</v>
      </c>
      <c r="E916" s="77">
        <f t="shared" si="91"/>
        <v>156.39659999999998</v>
      </c>
      <c r="F916" s="77">
        <v>-5.3110999999999997</v>
      </c>
      <c r="G916" s="77">
        <v>3.9420999999999999</v>
      </c>
      <c r="H916">
        <v>0</v>
      </c>
      <c r="I916" s="78">
        <v>8139</v>
      </c>
      <c r="J916">
        <v>201309</v>
      </c>
      <c r="K916" s="78">
        <v>8139</v>
      </c>
      <c r="L916" s="77">
        <f t="shared" si="97"/>
        <v>-25.199999999999818</v>
      </c>
      <c r="M916" s="78">
        <v>3186</v>
      </c>
      <c r="N916" s="78">
        <v>51.719189999999998</v>
      </c>
      <c r="O916" s="78">
        <v>-1789</v>
      </c>
      <c r="P916" s="78">
        <v>-7.3151599999999997</v>
      </c>
      <c r="Q916" s="144">
        <v>2738.75</v>
      </c>
      <c r="R916" s="78">
        <v>2552</v>
      </c>
      <c r="S916" s="78">
        <v>308</v>
      </c>
      <c r="T916" s="78">
        <v>12347</v>
      </c>
      <c r="U916" s="78">
        <v>36640</v>
      </c>
      <c r="V916" s="219">
        <v>-0.33698144104803496</v>
      </c>
      <c r="W916" s="78">
        <v>-3965</v>
      </c>
      <c r="X916" s="78">
        <v>-5839</v>
      </c>
      <c r="Y916" s="78">
        <v>-748</v>
      </c>
      <c r="Z916" s="78">
        <v>-1152</v>
      </c>
      <c r="AA916" s="78">
        <v>109.81</v>
      </c>
      <c r="AB916" s="78">
        <v>128.44999999999999</v>
      </c>
      <c r="AC916" s="78">
        <v>88556</v>
      </c>
      <c r="AD916" s="104">
        <v>3.6072799999999998</v>
      </c>
      <c r="AE916" s="78">
        <v>150577</v>
      </c>
      <c r="AF916" s="104">
        <v>1.9563699999999999</v>
      </c>
      <c r="AG916" s="78">
        <v>-13176</v>
      </c>
      <c r="AH916" s="104">
        <v>-0.87797000000000003</v>
      </c>
      <c r="AI916" s="78">
        <v>-66235</v>
      </c>
      <c r="AJ916" s="104">
        <v>-0.62092999999999998</v>
      </c>
      <c r="AK916" s="78">
        <v>8300</v>
      </c>
      <c r="AL916" s="78">
        <v>7800</v>
      </c>
      <c r="AM916" s="8">
        <v>8100</v>
      </c>
      <c r="AN916" s="78">
        <v>162</v>
      </c>
      <c r="AO916" s="78">
        <v>8400</v>
      </c>
      <c r="AP916" s="78">
        <v>8000</v>
      </c>
      <c r="AQ916" s="78">
        <v>8100</v>
      </c>
      <c r="AR916" s="78">
        <v>303</v>
      </c>
      <c r="AS916" s="78">
        <v>0</v>
      </c>
      <c r="AT916" s="78">
        <v>0</v>
      </c>
      <c r="AU916" s="78">
        <v>0</v>
      </c>
      <c r="AV916" s="78">
        <v>0</v>
      </c>
      <c r="AW916" s="77">
        <v>15</v>
      </c>
      <c r="AX916" s="144">
        <f t="shared" si="92"/>
        <v>0.06</v>
      </c>
      <c r="AY916" s="144">
        <f t="shared" si="93"/>
        <v>0.24</v>
      </c>
      <c r="AZ916" s="144">
        <f t="shared" si="94"/>
        <v>0.5</v>
      </c>
      <c r="BA916" s="54">
        <f t="shared" si="95"/>
        <v>16.483353021119488</v>
      </c>
      <c r="BB916" s="54">
        <f t="shared" si="96"/>
        <v>14.478646978880509</v>
      </c>
    </row>
    <row r="917" spans="1:54" x14ac:dyDescent="0.25">
      <c r="A917" s="3">
        <v>41526</v>
      </c>
      <c r="B917" s="77">
        <v>8192.11</v>
      </c>
      <c r="C917" s="77">
        <v>857.08407</v>
      </c>
      <c r="D917" s="77">
        <v>109.8319</v>
      </c>
      <c r="E917" s="77">
        <f t="shared" si="91"/>
        <v>348.14830000000001</v>
      </c>
      <c r="F917" s="77">
        <v>-4.8574000000000002</v>
      </c>
      <c r="G917" s="77">
        <v>-14.9931</v>
      </c>
      <c r="H917">
        <v>0</v>
      </c>
      <c r="I917" s="78">
        <v>8159</v>
      </c>
      <c r="J917">
        <v>201309</v>
      </c>
      <c r="K917" s="78">
        <v>8159</v>
      </c>
      <c r="L917" s="77">
        <f t="shared" si="97"/>
        <v>-33.110000000000582</v>
      </c>
      <c r="M917" s="78">
        <v>3547</v>
      </c>
      <c r="N917" s="78">
        <v>57.738149999999997</v>
      </c>
      <c r="O917" s="78">
        <v>-2120</v>
      </c>
      <c r="P917" s="78">
        <v>-8.6858500000000003</v>
      </c>
      <c r="Q917" s="144">
        <v>3017</v>
      </c>
      <c r="R917" s="78">
        <v>2727</v>
      </c>
      <c r="S917" s="78">
        <v>70</v>
      </c>
      <c r="T917" s="78">
        <v>12296</v>
      </c>
      <c r="U917" s="78">
        <v>37038</v>
      </c>
      <c r="V917" s="219">
        <v>-0.33198336843242077</v>
      </c>
      <c r="W917" s="78">
        <v>-3877</v>
      </c>
      <c r="X917" s="78">
        <v>-5504</v>
      </c>
      <c r="Y917" s="78">
        <v>-718</v>
      </c>
      <c r="Z917" s="78">
        <v>-1851</v>
      </c>
      <c r="AA917" s="78">
        <v>102.88</v>
      </c>
      <c r="AB917" s="78">
        <v>128.44999999999999</v>
      </c>
      <c r="AC917" s="78">
        <v>88125</v>
      </c>
      <c r="AD917" s="104">
        <v>3.7451099999999999</v>
      </c>
      <c r="AE917" s="78">
        <v>157665</v>
      </c>
      <c r="AF917" s="104">
        <v>1.8602799999999999</v>
      </c>
      <c r="AG917" s="78">
        <v>-17896</v>
      </c>
      <c r="AH917" s="104">
        <v>-1.03837</v>
      </c>
      <c r="AI917" s="78">
        <v>-72721</v>
      </c>
      <c r="AJ917" s="104">
        <v>-0.46378999999999998</v>
      </c>
      <c r="AK917" s="78">
        <v>8300</v>
      </c>
      <c r="AL917" s="78">
        <v>7900</v>
      </c>
      <c r="AM917" s="8">
        <v>8200</v>
      </c>
      <c r="AN917" s="78">
        <v>151</v>
      </c>
      <c r="AO917" s="78">
        <v>8400</v>
      </c>
      <c r="AP917" s="78">
        <v>8000</v>
      </c>
      <c r="AQ917" s="78">
        <v>8100</v>
      </c>
      <c r="AR917" s="78">
        <v>305</v>
      </c>
      <c r="AS917" s="78">
        <v>0</v>
      </c>
      <c r="AT917" s="78">
        <v>0</v>
      </c>
      <c r="AU917" s="78">
        <v>0</v>
      </c>
      <c r="AV917" s="78">
        <v>0</v>
      </c>
      <c r="AW917" s="77">
        <v>15.39</v>
      </c>
      <c r="AX917" s="144">
        <f t="shared" si="92"/>
        <v>0.34</v>
      </c>
      <c r="AY917" s="144">
        <f t="shared" si="93"/>
        <v>0.53</v>
      </c>
      <c r="AZ917" s="144">
        <f t="shared" si="94"/>
        <v>0.65</v>
      </c>
      <c r="BA917" s="54">
        <f t="shared" si="95"/>
        <v>16.444358385830615</v>
      </c>
      <c r="BB917" s="54">
        <f t="shared" si="96"/>
        <v>14.470641614169383</v>
      </c>
    </row>
    <row r="918" spans="1:54" x14ac:dyDescent="0.25">
      <c r="A918" s="3">
        <v>41527</v>
      </c>
      <c r="B918" s="77">
        <v>8208.77</v>
      </c>
      <c r="C918" s="77">
        <v>894.37526000000003</v>
      </c>
      <c r="D918" s="77">
        <v>120.84049999999999</v>
      </c>
      <c r="E918" s="77">
        <f t="shared" si="91"/>
        <v>463.97719999999993</v>
      </c>
      <c r="F918" s="77">
        <v>0.9020999999999999</v>
      </c>
      <c r="G918" s="77">
        <v>-12.3992</v>
      </c>
      <c r="H918">
        <v>0</v>
      </c>
      <c r="I918" s="78">
        <v>8171</v>
      </c>
      <c r="J918">
        <v>201309</v>
      </c>
      <c r="K918" s="78">
        <v>8171</v>
      </c>
      <c r="L918" s="77">
        <f t="shared" si="97"/>
        <v>-37.770000000000437</v>
      </c>
      <c r="M918" s="78">
        <v>5862</v>
      </c>
      <c r="N918" s="78">
        <v>95.659869999999998</v>
      </c>
      <c r="O918" s="78">
        <v>-2008</v>
      </c>
      <c r="P918" s="78">
        <v>-8.2373600000000007</v>
      </c>
      <c r="Q918" s="144">
        <v>5360</v>
      </c>
      <c r="R918" s="78">
        <v>2608</v>
      </c>
      <c r="S918" s="78">
        <v>-502</v>
      </c>
      <c r="T918" s="78">
        <v>11463</v>
      </c>
      <c r="U918" s="78">
        <v>36497</v>
      </c>
      <c r="V918" s="219">
        <v>-0.31408060936515331</v>
      </c>
      <c r="W918" s="78">
        <v>-2231</v>
      </c>
      <c r="X918" s="78">
        <v>-4260</v>
      </c>
      <c r="Y918" s="78">
        <v>1542</v>
      </c>
      <c r="Z918" s="78">
        <v>-116</v>
      </c>
      <c r="AA918" s="78">
        <v>100.06</v>
      </c>
      <c r="AB918" s="78">
        <v>135.03</v>
      </c>
      <c r="AC918" s="78">
        <v>97436</v>
      </c>
      <c r="AD918" s="104">
        <v>3.8589699999999998</v>
      </c>
      <c r="AE918" s="78">
        <v>158271</v>
      </c>
      <c r="AF918" s="104">
        <v>1.77471</v>
      </c>
      <c r="AG918" s="78">
        <v>-16000</v>
      </c>
      <c r="AH918" s="104">
        <v>-1.0296099999999999</v>
      </c>
      <c r="AI918" s="78">
        <v>-79003</v>
      </c>
      <c r="AJ918" s="104">
        <v>-0.55206999999999995</v>
      </c>
      <c r="AK918" s="78">
        <v>8300</v>
      </c>
      <c r="AL918" s="78">
        <v>7900</v>
      </c>
      <c r="AM918" s="8">
        <v>8200</v>
      </c>
      <c r="AN918" s="78">
        <v>140</v>
      </c>
      <c r="AO918" s="78">
        <v>8400</v>
      </c>
      <c r="AP918" s="78">
        <v>8000</v>
      </c>
      <c r="AQ918" s="78">
        <v>8100</v>
      </c>
      <c r="AR918" s="78">
        <v>310</v>
      </c>
      <c r="AS918" s="78">
        <v>0</v>
      </c>
      <c r="AT918" s="78">
        <v>0</v>
      </c>
      <c r="AU918" s="78">
        <v>0</v>
      </c>
      <c r="AV918" s="78">
        <v>0</v>
      </c>
      <c r="AW918" s="77">
        <v>15.67</v>
      </c>
      <c r="AX918" s="144">
        <f t="shared" si="92"/>
        <v>0.44</v>
      </c>
      <c r="AY918" s="144">
        <f t="shared" si="93"/>
        <v>0.59</v>
      </c>
      <c r="AZ918" s="144">
        <f t="shared" si="94"/>
        <v>0.69</v>
      </c>
      <c r="BA918" s="54">
        <f t="shared" si="95"/>
        <v>16.438230279679292</v>
      </c>
      <c r="BB918" s="54">
        <f t="shared" si="96"/>
        <v>14.47076972032071</v>
      </c>
    </row>
    <row r="919" spans="1:54" x14ac:dyDescent="0.25">
      <c r="A919" s="3">
        <v>41528</v>
      </c>
      <c r="B919" s="77">
        <v>8208.99</v>
      </c>
      <c r="C919" s="77">
        <v>898.69862000000001</v>
      </c>
      <c r="D919" s="77">
        <v>90.777000000000001</v>
      </c>
      <c r="E919" s="77">
        <f t="shared" si="91"/>
        <v>503.46710000000002</v>
      </c>
      <c r="F919" s="77">
        <v>-7.8025000000000002</v>
      </c>
      <c r="G919" s="77">
        <v>-5.3553999999999995</v>
      </c>
      <c r="H919">
        <v>0</v>
      </c>
      <c r="I919" s="78">
        <v>8191</v>
      </c>
      <c r="J919">
        <v>201309</v>
      </c>
      <c r="K919" s="78">
        <v>8191</v>
      </c>
      <c r="L919" s="77">
        <f t="shared" si="97"/>
        <v>-17.989999999999782</v>
      </c>
      <c r="M919" s="78">
        <v>3589</v>
      </c>
      <c r="N919" s="78">
        <v>58.635829999999999</v>
      </c>
      <c r="O919" s="78">
        <v>-1626</v>
      </c>
      <c r="P919" s="78">
        <v>-6.6978299999999997</v>
      </c>
      <c r="Q919" s="144">
        <v>3182.5</v>
      </c>
      <c r="R919" s="78">
        <v>2508</v>
      </c>
      <c r="S919" s="78">
        <v>168</v>
      </c>
      <c r="T919" s="78">
        <v>12065</v>
      </c>
      <c r="U919" s="78">
        <v>37369</v>
      </c>
      <c r="V919" s="219">
        <v>-0.32286119510824479</v>
      </c>
      <c r="W919" s="78">
        <v>-846</v>
      </c>
      <c r="X919" s="78">
        <v>-4916</v>
      </c>
      <c r="Y919" s="78">
        <v>2786</v>
      </c>
      <c r="Z919" s="78">
        <v>21</v>
      </c>
      <c r="AA919" s="78">
        <v>104.64</v>
      </c>
      <c r="AB919" s="78">
        <v>135.16</v>
      </c>
      <c r="AC919" s="78">
        <v>90458</v>
      </c>
      <c r="AD919" s="104">
        <v>3.8754599999999999</v>
      </c>
      <c r="AE919" s="78">
        <v>139331</v>
      </c>
      <c r="AF919" s="104">
        <v>1.4808399999999999</v>
      </c>
      <c r="AG919" s="78">
        <v>-14412</v>
      </c>
      <c r="AH919" s="104">
        <v>-1.0483499999999999</v>
      </c>
      <c r="AI919" s="78">
        <v>-74455</v>
      </c>
      <c r="AJ919" s="104">
        <v>-0.42032000000000003</v>
      </c>
      <c r="AK919" s="78">
        <v>8300</v>
      </c>
      <c r="AL919" s="78">
        <v>7900</v>
      </c>
      <c r="AM919" s="8">
        <v>8200</v>
      </c>
      <c r="AN919" s="78">
        <v>125</v>
      </c>
      <c r="AO919" s="78">
        <v>8400</v>
      </c>
      <c r="AP919" s="78">
        <v>8000</v>
      </c>
      <c r="AQ919" s="78">
        <v>8200</v>
      </c>
      <c r="AR919" s="78">
        <v>289</v>
      </c>
      <c r="AS919" s="78">
        <v>0</v>
      </c>
      <c r="AT919" s="78">
        <v>0</v>
      </c>
      <c r="AU919" s="78">
        <v>0</v>
      </c>
      <c r="AV919" s="78">
        <v>0</v>
      </c>
      <c r="AW919" s="77">
        <v>15.38</v>
      </c>
      <c r="AX919" s="144">
        <f t="shared" si="92"/>
        <v>0.34</v>
      </c>
      <c r="AY919" s="144">
        <f t="shared" si="93"/>
        <v>0.46</v>
      </c>
      <c r="AZ919" s="144">
        <f t="shared" si="94"/>
        <v>0.62</v>
      </c>
      <c r="BA919" s="54">
        <f t="shared" si="95"/>
        <v>16.428868854757251</v>
      </c>
      <c r="BB919" s="54">
        <f t="shared" si="96"/>
        <v>14.527131145242748</v>
      </c>
    </row>
    <row r="920" spans="1:54" x14ac:dyDescent="0.25">
      <c r="A920" s="3">
        <v>41529</v>
      </c>
      <c r="B920" s="77">
        <v>8225.36</v>
      </c>
      <c r="C920" s="77">
        <v>875.68983000000003</v>
      </c>
      <c r="D920" s="77">
        <v>72.434100000000001</v>
      </c>
      <c r="E920" s="77">
        <f t="shared" ref="E920:E983" si="98">SUM(D901:D920)</f>
        <v>617.31700000000001</v>
      </c>
      <c r="F920" s="77">
        <v>-0.58320000000000005</v>
      </c>
      <c r="G920" s="77">
        <v>17.267099999999999</v>
      </c>
      <c r="H920">
        <v>0</v>
      </c>
      <c r="I920" s="78">
        <v>8194</v>
      </c>
      <c r="J920">
        <v>201309</v>
      </c>
      <c r="K920" s="78">
        <v>8194</v>
      </c>
      <c r="L920" s="77">
        <f t="shared" si="97"/>
        <v>-31.360000000000582</v>
      </c>
      <c r="M920" s="78">
        <v>4412</v>
      </c>
      <c r="N920" s="78">
        <v>72.141260000000003</v>
      </c>
      <c r="O920" s="78">
        <v>-595</v>
      </c>
      <c r="P920" s="78">
        <v>-2.48095</v>
      </c>
      <c r="Q920" s="144">
        <v>4263.25</v>
      </c>
      <c r="R920" s="78">
        <v>2503</v>
      </c>
      <c r="S920" s="78">
        <v>1976</v>
      </c>
      <c r="T920" s="78">
        <v>12755</v>
      </c>
      <c r="U920" s="78">
        <v>37597</v>
      </c>
      <c r="V920" s="219">
        <v>-0.33925579168550685</v>
      </c>
      <c r="W920" s="78">
        <v>-463</v>
      </c>
      <c r="X920" s="78">
        <v>-4528</v>
      </c>
      <c r="Y920" s="78">
        <v>3610</v>
      </c>
      <c r="Z920" s="78">
        <v>395</v>
      </c>
      <c r="AA920" s="78">
        <v>114.27</v>
      </c>
      <c r="AB920" s="78">
        <v>134.41</v>
      </c>
      <c r="AC920" s="78">
        <v>94373</v>
      </c>
      <c r="AD920" s="104">
        <v>3.7923900000000001</v>
      </c>
      <c r="AE920" s="78">
        <v>143658</v>
      </c>
      <c r="AF920" s="104">
        <v>1.4365000000000001</v>
      </c>
      <c r="AG920" s="78">
        <v>-16995</v>
      </c>
      <c r="AH920" s="104">
        <v>-1.1924399999999999</v>
      </c>
      <c r="AI920" s="78">
        <v>-71926</v>
      </c>
      <c r="AJ920" s="104">
        <v>-0.25675999999999999</v>
      </c>
      <c r="AK920" s="78">
        <v>8300</v>
      </c>
      <c r="AL920" s="78">
        <v>8000</v>
      </c>
      <c r="AM920" s="8">
        <v>8200</v>
      </c>
      <c r="AN920" s="78">
        <v>101.5</v>
      </c>
      <c r="AO920" s="78">
        <v>8400</v>
      </c>
      <c r="AP920" s="78">
        <v>8000</v>
      </c>
      <c r="AQ920" s="78">
        <v>8200</v>
      </c>
      <c r="AR920" s="78">
        <v>278</v>
      </c>
      <c r="AS920" s="78">
        <v>0</v>
      </c>
      <c r="AT920" s="78">
        <v>0</v>
      </c>
      <c r="AU920" s="78">
        <v>0</v>
      </c>
      <c r="AV920" s="78">
        <v>0</v>
      </c>
      <c r="AW920" s="77">
        <v>14.79</v>
      </c>
      <c r="AX920" s="144">
        <f t="shared" si="92"/>
        <v>0.03</v>
      </c>
      <c r="AY920" s="144">
        <f t="shared" si="93"/>
        <v>0.1</v>
      </c>
      <c r="AZ920" s="144">
        <f t="shared" si="94"/>
        <v>0.38</v>
      </c>
      <c r="BA920" s="54">
        <f t="shared" si="95"/>
        <v>16.450004944926597</v>
      </c>
      <c r="BB920" s="54">
        <f t="shared" si="96"/>
        <v>14.456995055073406</v>
      </c>
    </row>
    <row r="921" spans="1:54" x14ac:dyDescent="0.25">
      <c r="A921" s="3">
        <v>41530</v>
      </c>
      <c r="B921" s="77">
        <v>8168.2</v>
      </c>
      <c r="C921" s="77">
        <v>656.37248</v>
      </c>
      <c r="D921" s="77">
        <v>34.644300000000001</v>
      </c>
      <c r="E921" s="77">
        <f t="shared" si="98"/>
        <v>721.94520000000023</v>
      </c>
      <c r="F921" s="77">
        <v>-4.3926999999999996</v>
      </c>
      <c r="G921" s="77">
        <v>-3.0114000000000001</v>
      </c>
      <c r="H921">
        <v>0</v>
      </c>
      <c r="I921" s="78">
        <v>8146</v>
      </c>
      <c r="J921">
        <v>201309</v>
      </c>
      <c r="K921" s="78">
        <v>8146</v>
      </c>
      <c r="L921" s="77">
        <f t="shared" si="97"/>
        <v>-22.199999999999818</v>
      </c>
      <c r="M921" s="78">
        <v>2095</v>
      </c>
      <c r="N921" s="78">
        <v>34.006729999999997</v>
      </c>
      <c r="O921" s="78">
        <v>157</v>
      </c>
      <c r="P921" s="78">
        <v>0.60177000000000003</v>
      </c>
      <c r="Q921" s="144">
        <v>2134.25</v>
      </c>
      <c r="R921" s="78">
        <v>2489</v>
      </c>
      <c r="S921" s="78">
        <v>1824</v>
      </c>
      <c r="T921" s="78">
        <v>11561</v>
      </c>
      <c r="U921" s="78">
        <v>36792</v>
      </c>
      <c r="V921" s="219">
        <v>-0.31422591867797345</v>
      </c>
      <c r="W921" s="78">
        <v>-707</v>
      </c>
      <c r="X921" s="78">
        <v>-5069</v>
      </c>
      <c r="Y921" s="78">
        <v>3040</v>
      </c>
      <c r="Z921" s="78">
        <v>-3007</v>
      </c>
      <c r="AA921" s="78">
        <v>96.9</v>
      </c>
      <c r="AB921" s="78">
        <v>134.32</v>
      </c>
      <c r="AC921" s="78">
        <v>98843</v>
      </c>
      <c r="AD921" s="104">
        <v>3.25725</v>
      </c>
      <c r="AE921" s="78">
        <v>150598</v>
      </c>
      <c r="AF921" s="104">
        <v>1.6418200000000001</v>
      </c>
      <c r="AG921" s="78">
        <v>-16954</v>
      </c>
      <c r="AH921" s="104">
        <v>-1.01261</v>
      </c>
      <c r="AI921" s="78">
        <v>-70150</v>
      </c>
      <c r="AJ921" s="104">
        <v>-0.13725000000000001</v>
      </c>
      <c r="AK921" s="78">
        <v>8300</v>
      </c>
      <c r="AL921" s="78">
        <v>8000</v>
      </c>
      <c r="AM921" s="8">
        <v>8150</v>
      </c>
      <c r="AN921" s="78">
        <v>86</v>
      </c>
      <c r="AO921" s="78">
        <v>8400</v>
      </c>
      <c r="AP921" s="78">
        <v>8000</v>
      </c>
      <c r="AQ921" s="78">
        <v>8100</v>
      </c>
      <c r="AR921" s="78">
        <v>274</v>
      </c>
      <c r="AS921" s="78">
        <v>0</v>
      </c>
      <c r="AT921" s="78">
        <v>0</v>
      </c>
      <c r="AU921" s="78">
        <v>0</v>
      </c>
      <c r="AV921" s="78">
        <v>0</v>
      </c>
      <c r="AW921" s="77">
        <v>14.53</v>
      </c>
      <c r="AX921" s="144">
        <f t="shared" si="92"/>
        <v>0</v>
      </c>
      <c r="AY921" s="144">
        <f t="shared" si="93"/>
        <v>0.02</v>
      </c>
      <c r="AZ921" s="144">
        <f t="shared" si="94"/>
        <v>0.3</v>
      </c>
      <c r="BA921" s="54">
        <f t="shared" si="95"/>
        <v>16.494311611399876</v>
      </c>
      <c r="BB921" s="54">
        <f t="shared" si="96"/>
        <v>14.344688388600122</v>
      </c>
    </row>
    <row r="922" spans="1:54" x14ac:dyDescent="0.25">
      <c r="A922" s="3">
        <v>41531</v>
      </c>
      <c r="B922" s="77">
        <v>8142.48</v>
      </c>
      <c r="C922" s="77">
        <v>392.93943999999999</v>
      </c>
      <c r="D922" s="77">
        <v>15.294600000000001</v>
      </c>
      <c r="E922" s="77">
        <f t="shared" si="98"/>
        <v>739.7573000000001</v>
      </c>
      <c r="F922" s="77">
        <v>-4.1315</v>
      </c>
      <c r="G922" s="77">
        <v>-4.2063999999999995</v>
      </c>
      <c r="H922">
        <v>0</v>
      </c>
      <c r="I922" s="78">
        <v>8162</v>
      </c>
      <c r="J922">
        <v>201309</v>
      </c>
      <c r="K922" s="78">
        <v>8162</v>
      </c>
      <c r="L922" s="77">
        <f t="shared" si="97"/>
        <v>19.520000000000437</v>
      </c>
      <c r="M922" s="78">
        <v>3598</v>
      </c>
      <c r="N922" s="78">
        <v>58.598709999999997</v>
      </c>
      <c r="O922" s="78">
        <v>728</v>
      </c>
      <c r="P922" s="78">
        <v>2.9327100000000002</v>
      </c>
      <c r="Q922" s="144">
        <v>3780</v>
      </c>
      <c r="R922" s="78">
        <v>2462</v>
      </c>
      <c r="S922" s="78">
        <v>417</v>
      </c>
      <c r="T922" s="78">
        <v>12803</v>
      </c>
      <c r="U922" s="78">
        <v>37143</v>
      </c>
      <c r="V922" s="219">
        <v>-0.34469482809681501</v>
      </c>
      <c r="W922" s="78">
        <v>-1268</v>
      </c>
      <c r="X922" s="78">
        <v>-4629</v>
      </c>
      <c r="Y922" s="78">
        <v>3184</v>
      </c>
      <c r="Z922" s="78">
        <v>-267</v>
      </c>
      <c r="AA922" s="78">
        <v>104.1</v>
      </c>
      <c r="AB922" s="78">
        <v>134.44999999999999</v>
      </c>
      <c r="AC922" s="78">
        <v>99815</v>
      </c>
      <c r="AD922" s="104">
        <v>3.3423600000000002</v>
      </c>
      <c r="AE922" s="78">
        <v>149128</v>
      </c>
      <c r="AF922" s="104">
        <v>1.4913099999999999</v>
      </c>
      <c r="AG922" s="78">
        <v>-14079</v>
      </c>
      <c r="AH922" s="104">
        <v>-0.90549999999999997</v>
      </c>
      <c r="AI922" s="78">
        <v>-77242</v>
      </c>
      <c r="AJ922" s="104">
        <v>-0.30875999999999998</v>
      </c>
      <c r="AK922" s="78">
        <v>8300</v>
      </c>
      <c r="AL922" s="78">
        <v>8000</v>
      </c>
      <c r="AM922" s="8">
        <v>8150</v>
      </c>
      <c r="AN922" s="78">
        <v>71</v>
      </c>
      <c r="AO922" s="78">
        <v>8400</v>
      </c>
      <c r="AP922" s="78">
        <v>8000</v>
      </c>
      <c r="AQ922" s="78">
        <v>8100</v>
      </c>
      <c r="AR922" s="78">
        <v>273</v>
      </c>
      <c r="AS922" s="78">
        <v>0</v>
      </c>
      <c r="AT922" s="78">
        <v>0</v>
      </c>
      <c r="AU922" s="78">
        <v>0</v>
      </c>
      <c r="AV922" s="78">
        <v>0</v>
      </c>
      <c r="AW922" s="77">
        <v>14.72</v>
      </c>
      <c r="AX922" s="144">
        <f t="shared" si="92"/>
        <v>0.06</v>
      </c>
      <c r="AY922" s="144">
        <f t="shared" si="93"/>
        <v>0.08</v>
      </c>
      <c r="AZ922" s="144">
        <f t="shared" si="94"/>
        <v>0.36</v>
      </c>
      <c r="BA922" s="54">
        <f t="shared" si="95"/>
        <v>16.474375780836265</v>
      </c>
      <c r="BB922" s="54">
        <f t="shared" si="96"/>
        <v>14.261624219163737</v>
      </c>
    </row>
    <row r="923" spans="1:54" x14ac:dyDescent="0.25">
      <c r="A923" s="3">
        <v>41533</v>
      </c>
      <c r="B923" s="77">
        <v>8255.34</v>
      </c>
      <c r="C923" s="77">
        <v>769.92376999999999</v>
      </c>
      <c r="D923" s="77">
        <v>133.5411</v>
      </c>
      <c r="E923" s="77">
        <f t="shared" si="98"/>
        <v>913.3746000000001</v>
      </c>
      <c r="F923" s="77">
        <v>-0.81359999999999999</v>
      </c>
      <c r="G923" s="77">
        <v>2.5527000000000002</v>
      </c>
      <c r="H923">
        <v>0</v>
      </c>
      <c r="I923" s="78">
        <v>8249</v>
      </c>
      <c r="J923">
        <v>201309</v>
      </c>
      <c r="K923" s="78">
        <v>8249</v>
      </c>
      <c r="L923" s="77">
        <f t="shared" si="97"/>
        <v>-6.3400000000001455</v>
      </c>
      <c r="M923" s="78">
        <v>6506</v>
      </c>
      <c r="N923" s="78">
        <v>107.20174</v>
      </c>
      <c r="O923" s="78">
        <v>738</v>
      </c>
      <c r="P923" s="78">
        <v>3.0009899999999998</v>
      </c>
      <c r="Q923" s="144">
        <v>6690.5</v>
      </c>
      <c r="R923" s="78">
        <v>2471</v>
      </c>
      <c r="S923" s="78">
        <v>-2836</v>
      </c>
      <c r="T923" s="78">
        <v>13231</v>
      </c>
      <c r="U923" s="78">
        <v>37901</v>
      </c>
      <c r="V923" s="219">
        <v>-0.34909369145932823</v>
      </c>
      <c r="W923" s="78">
        <v>-3632</v>
      </c>
      <c r="X923" s="78">
        <v>-1768</v>
      </c>
      <c r="Y923" s="78">
        <v>-177</v>
      </c>
      <c r="Z923" s="78">
        <v>2024</v>
      </c>
      <c r="AA923" s="78">
        <v>94.81</v>
      </c>
      <c r="AB923" s="78">
        <v>143.19</v>
      </c>
      <c r="AC923" s="78">
        <v>107816</v>
      </c>
      <c r="AD923" s="104">
        <v>4.41378</v>
      </c>
      <c r="AE923" s="78">
        <v>160895</v>
      </c>
      <c r="AF923" s="104">
        <v>1.2765500000000001</v>
      </c>
      <c r="AG923" s="78">
        <v>-9209</v>
      </c>
      <c r="AH923" s="104">
        <v>-0.87751999999999997</v>
      </c>
      <c r="AI923" s="78">
        <v>-98345</v>
      </c>
      <c r="AJ923" s="104">
        <v>-0.39824999999999999</v>
      </c>
      <c r="AK923" s="78">
        <v>8300</v>
      </c>
      <c r="AL923" s="78">
        <v>8000</v>
      </c>
      <c r="AM923" s="8">
        <v>8250</v>
      </c>
      <c r="AN923" s="78">
        <v>55.5</v>
      </c>
      <c r="AO923" s="78">
        <v>8400</v>
      </c>
      <c r="AP923" s="78">
        <v>8000</v>
      </c>
      <c r="AQ923" s="78">
        <v>8200</v>
      </c>
      <c r="AR923" s="78">
        <v>263</v>
      </c>
      <c r="AS923" s="78">
        <v>0</v>
      </c>
      <c r="AT923" s="78">
        <v>0</v>
      </c>
      <c r="AU923" s="78">
        <v>0</v>
      </c>
      <c r="AV923" s="78">
        <v>0</v>
      </c>
      <c r="AW923" s="77">
        <v>14.67</v>
      </c>
      <c r="AX923" s="144">
        <f t="shared" si="92"/>
        <v>0.06</v>
      </c>
      <c r="AY923" s="144">
        <f t="shared" si="93"/>
        <v>0.06</v>
      </c>
      <c r="AZ923" s="144">
        <f t="shared" si="94"/>
        <v>0.33</v>
      </c>
      <c r="BA923" s="54">
        <f t="shared" si="95"/>
        <v>16.421762089579136</v>
      </c>
      <c r="BB923" s="54">
        <f t="shared" si="96"/>
        <v>14.189237910420864</v>
      </c>
    </row>
    <row r="924" spans="1:54" x14ac:dyDescent="0.25">
      <c r="A924" s="3">
        <v>41534</v>
      </c>
      <c r="B924" s="77">
        <v>8249.7800000000007</v>
      </c>
      <c r="C924" s="77">
        <v>671.21402</v>
      </c>
      <c r="D924" s="77">
        <v>42.679700000000004</v>
      </c>
      <c r="E924" s="77">
        <f t="shared" si="98"/>
        <v>978.35550000000023</v>
      </c>
      <c r="F924" s="77">
        <v>-1.8165</v>
      </c>
      <c r="G924" s="77">
        <v>-5.1435000000000004</v>
      </c>
      <c r="H924">
        <v>0</v>
      </c>
      <c r="I924" s="78">
        <v>8240</v>
      </c>
      <c r="J924">
        <v>201309</v>
      </c>
      <c r="K924" s="78">
        <v>8240</v>
      </c>
      <c r="L924" s="77">
        <f t="shared" si="97"/>
        <v>-9.7800000000006548</v>
      </c>
      <c r="M924" s="78">
        <v>4908</v>
      </c>
      <c r="N924" s="78">
        <v>80.608680000000007</v>
      </c>
      <c r="O924" s="78">
        <v>705</v>
      </c>
      <c r="P924" s="78">
        <v>2.8571599999999999</v>
      </c>
      <c r="Q924" s="144">
        <v>5084.25</v>
      </c>
      <c r="R924" s="78">
        <v>2358</v>
      </c>
      <c r="S924" s="78">
        <v>-869</v>
      </c>
      <c r="T924" s="78">
        <v>13809</v>
      </c>
      <c r="U924" s="78">
        <v>36724</v>
      </c>
      <c r="V924" s="219">
        <v>-0.37602113059579567</v>
      </c>
      <c r="W924" s="78">
        <v>-5040</v>
      </c>
      <c r="X924" s="78">
        <v>-5078</v>
      </c>
      <c r="Y924" s="78">
        <v>-739</v>
      </c>
      <c r="Z924" s="78">
        <v>-1634</v>
      </c>
      <c r="AA924" s="78">
        <v>88.48</v>
      </c>
      <c r="AB924" s="78">
        <v>140.83000000000001</v>
      </c>
      <c r="AC924" s="78">
        <v>120420</v>
      </c>
      <c r="AD924" s="104">
        <v>4.4365699999999997</v>
      </c>
      <c r="AE924" s="78">
        <v>170698</v>
      </c>
      <c r="AF924" s="104">
        <v>1.5773699999999999</v>
      </c>
      <c r="AG924" s="78">
        <v>-23966</v>
      </c>
      <c r="AH924" s="104">
        <v>-1.21279</v>
      </c>
      <c r="AI924" s="78">
        <v>-93705</v>
      </c>
      <c r="AJ924" s="104">
        <v>-0.47894999999999999</v>
      </c>
      <c r="AK924" s="78">
        <v>8300</v>
      </c>
      <c r="AL924" s="78">
        <v>8000</v>
      </c>
      <c r="AM924" s="8">
        <v>8250</v>
      </c>
      <c r="AN924" s="78">
        <v>48.5</v>
      </c>
      <c r="AO924" s="78">
        <v>8400</v>
      </c>
      <c r="AP924" s="78">
        <v>8000</v>
      </c>
      <c r="AQ924" s="78">
        <v>8200</v>
      </c>
      <c r="AR924" s="78">
        <v>270</v>
      </c>
      <c r="AS924" s="78">
        <v>0</v>
      </c>
      <c r="AT924" s="78">
        <v>0</v>
      </c>
      <c r="AU924" s="78">
        <v>0</v>
      </c>
      <c r="AV924" s="78">
        <v>0</v>
      </c>
      <c r="AW924" s="77">
        <v>15.14</v>
      </c>
      <c r="AX924" s="144">
        <f t="shared" si="92"/>
        <v>0.34</v>
      </c>
      <c r="AY924" s="144">
        <f t="shared" si="93"/>
        <v>0.32</v>
      </c>
      <c r="AZ924" s="144">
        <f t="shared" si="94"/>
        <v>0.52</v>
      </c>
      <c r="BA924" s="54">
        <f t="shared" si="95"/>
        <v>16.285208594621626</v>
      </c>
      <c r="BB924" s="54">
        <f t="shared" si="96"/>
        <v>14.21879140537837</v>
      </c>
    </row>
    <row r="925" spans="1:54" x14ac:dyDescent="0.25">
      <c r="A925" s="3">
        <v>41535</v>
      </c>
      <c r="B925" s="77">
        <v>8209.18</v>
      </c>
      <c r="C925" s="77">
        <v>745.68580999999995</v>
      </c>
      <c r="D925" s="77">
        <v>35.291699999999999</v>
      </c>
      <c r="E925" s="77">
        <f t="shared" si="98"/>
        <v>1120.3204000000001</v>
      </c>
      <c r="F925" s="77">
        <v>-3.7351000000000001</v>
      </c>
      <c r="G925" s="77">
        <v>1.9121000000000001</v>
      </c>
      <c r="H925" t="s">
        <v>1650</v>
      </c>
      <c r="I925" s="78">
        <v>8238</v>
      </c>
      <c r="J925">
        <v>201310</v>
      </c>
      <c r="K925" s="78">
        <v>8178</v>
      </c>
      <c r="L925" s="77">
        <f t="shared" si="97"/>
        <v>-31.180000000000291</v>
      </c>
      <c r="M925" s="78">
        <v>1526</v>
      </c>
      <c r="N925" s="78">
        <v>24.847079999999998</v>
      </c>
      <c r="O925" s="78">
        <v>1277</v>
      </c>
      <c r="P925" s="78">
        <v>5.2015000000000002</v>
      </c>
      <c r="Q925" s="144">
        <v>1845.25</v>
      </c>
      <c r="R925" s="78">
        <v>2242</v>
      </c>
      <c r="S925" s="78">
        <v>-1255</v>
      </c>
      <c r="T925" s="78">
        <v>1753</v>
      </c>
      <c r="U925" s="78">
        <v>19460</v>
      </c>
      <c r="V925" s="219">
        <v>-9.008221993833504E-2</v>
      </c>
      <c r="W925" s="78">
        <v>-1470</v>
      </c>
      <c r="X925" s="78">
        <v>-1470</v>
      </c>
      <c r="Y925" s="78">
        <v>1075</v>
      </c>
      <c r="Z925" s="78">
        <v>1298</v>
      </c>
      <c r="AA925" s="78">
        <v>81.48</v>
      </c>
      <c r="AB925" s="78">
        <v>136.69999999999999</v>
      </c>
      <c r="AC925" s="78">
        <v>81943</v>
      </c>
      <c r="AD925" s="104">
        <v>2.6856100000000001</v>
      </c>
      <c r="AE925" s="78">
        <v>75078</v>
      </c>
      <c r="AF925" s="104">
        <v>1.4872300000000001</v>
      </c>
      <c r="AG925" s="78">
        <v>-6784</v>
      </c>
      <c r="AH925" s="104">
        <v>-8.3960000000000007E-2</v>
      </c>
      <c r="AI925" s="78">
        <v>-10959</v>
      </c>
      <c r="AJ925" s="104">
        <v>-0.44790000000000002</v>
      </c>
      <c r="AK925" s="78">
        <v>8400</v>
      </c>
      <c r="AL925" s="78">
        <v>8000</v>
      </c>
      <c r="AM925" s="8">
        <v>8200</v>
      </c>
      <c r="AN925" s="78">
        <v>262</v>
      </c>
      <c r="AO925" s="78">
        <v>9000</v>
      </c>
      <c r="AP925" s="78">
        <v>7000</v>
      </c>
      <c r="AQ925" s="78">
        <v>8200</v>
      </c>
      <c r="AR925" s="78">
        <v>474</v>
      </c>
      <c r="AS925" s="78">
        <v>0</v>
      </c>
      <c r="AT925" s="78">
        <v>0</v>
      </c>
      <c r="AU925" s="78">
        <v>0</v>
      </c>
      <c r="AV925" s="78">
        <v>0</v>
      </c>
      <c r="AW925" s="77">
        <v>15.35</v>
      </c>
      <c r="AX925" s="144">
        <f t="shared" si="92"/>
        <v>0.51</v>
      </c>
      <c r="AY925" s="144">
        <f t="shared" si="93"/>
        <v>0.46</v>
      </c>
      <c r="AZ925" s="144">
        <f t="shared" si="94"/>
        <v>0.6</v>
      </c>
      <c r="BA925" s="54">
        <f t="shared" si="95"/>
        <v>15.955572399114022</v>
      </c>
      <c r="BB925" s="54">
        <f t="shared" si="96"/>
        <v>14.411427600885975</v>
      </c>
    </row>
    <row r="926" spans="1:54" x14ac:dyDescent="0.25">
      <c r="A926" s="3">
        <v>41540</v>
      </c>
      <c r="B926" s="77">
        <v>8292.83</v>
      </c>
      <c r="C926" s="77">
        <v>872.77833999999996</v>
      </c>
      <c r="D926" s="77">
        <v>83.346900000000005</v>
      </c>
      <c r="E926" s="77">
        <f t="shared" si="98"/>
        <v>1197.0667000000001</v>
      </c>
      <c r="F926" s="77">
        <v>-0.98030000000000006</v>
      </c>
      <c r="G926" s="77">
        <v>4.5667</v>
      </c>
      <c r="H926">
        <v>0</v>
      </c>
      <c r="I926" s="78">
        <v>8256</v>
      </c>
      <c r="J926">
        <v>201310</v>
      </c>
      <c r="K926" s="78">
        <v>8256</v>
      </c>
      <c r="L926" s="77">
        <f t="shared" si="97"/>
        <v>-36.829999999999927</v>
      </c>
      <c r="M926" s="78">
        <v>4778</v>
      </c>
      <c r="N926" s="78">
        <v>78.777439999999999</v>
      </c>
      <c r="O926" s="78">
        <v>1800</v>
      </c>
      <c r="P926" s="78">
        <v>7.3989700000000003</v>
      </c>
      <c r="Q926" s="144">
        <v>5228</v>
      </c>
      <c r="R926" s="78">
        <v>2241</v>
      </c>
      <c r="S926" s="78">
        <v>-69</v>
      </c>
      <c r="T926" s="78">
        <v>4987</v>
      </c>
      <c r="U926" s="78">
        <v>23428</v>
      </c>
      <c r="V926" s="219">
        <v>-0.21286494792555916</v>
      </c>
      <c r="W926" s="78">
        <v>-1050</v>
      </c>
      <c r="X926" s="78">
        <v>-1050</v>
      </c>
      <c r="Y926" s="78">
        <v>1699</v>
      </c>
      <c r="Z926" s="78">
        <v>3176</v>
      </c>
      <c r="AA926" s="78">
        <v>114.77</v>
      </c>
      <c r="AB926" s="78">
        <v>105.98</v>
      </c>
      <c r="AC926" s="78">
        <v>96459</v>
      </c>
      <c r="AD926" s="104">
        <v>3.2266699999999999</v>
      </c>
      <c r="AE926" s="78">
        <v>77113</v>
      </c>
      <c r="AF926" s="104">
        <v>1.20075</v>
      </c>
      <c r="AG926" s="78">
        <v>-3143</v>
      </c>
      <c r="AH926" s="104">
        <v>-0.23053000000000001</v>
      </c>
      <c r="AI926" s="78">
        <v>-10472</v>
      </c>
      <c r="AJ926" s="104">
        <v>-0.36631999999999998</v>
      </c>
      <c r="AK926" s="78">
        <v>8400</v>
      </c>
      <c r="AL926" s="78">
        <v>8000</v>
      </c>
      <c r="AM926" s="8">
        <v>8300</v>
      </c>
      <c r="AN926" s="78">
        <v>228</v>
      </c>
      <c r="AO926" s="78">
        <v>8800</v>
      </c>
      <c r="AP926" s="78">
        <v>7800</v>
      </c>
      <c r="AQ926" s="78">
        <v>8200</v>
      </c>
      <c r="AR926" s="78">
        <v>369</v>
      </c>
      <c r="AS926" s="78">
        <v>0</v>
      </c>
      <c r="AT926" s="78">
        <v>0</v>
      </c>
      <c r="AU926" s="78">
        <v>0</v>
      </c>
      <c r="AV926" s="78">
        <v>0</v>
      </c>
      <c r="AW926" s="77">
        <v>14.62</v>
      </c>
      <c r="AX926" s="144">
        <f t="shared" si="92"/>
        <v>0.06</v>
      </c>
      <c r="AY926" s="144">
        <f t="shared" si="93"/>
        <v>0.06</v>
      </c>
      <c r="AZ926" s="144">
        <f t="shared" si="94"/>
        <v>0.3</v>
      </c>
      <c r="BA926" s="54">
        <f t="shared" si="95"/>
        <v>15.924667096735805</v>
      </c>
      <c r="BB926" s="54">
        <f t="shared" si="96"/>
        <v>14.347332903264194</v>
      </c>
    </row>
    <row r="927" spans="1:54" x14ac:dyDescent="0.25">
      <c r="A927" s="3">
        <v>41541</v>
      </c>
      <c r="B927" s="77">
        <v>8299.1200000000008</v>
      </c>
      <c r="C927" s="77">
        <v>816.76998000000003</v>
      </c>
      <c r="D927" s="77">
        <v>56.818900000000006</v>
      </c>
      <c r="E927" s="77">
        <f t="shared" si="98"/>
        <v>1250.9156</v>
      </c>
      <c r="F927" s="77">
        <v>-0.63900000000000001</v>
      </c>
      <c r="G927" s="77">
        <v>1.0529999999999999</v>
      </c>
      <c r="H927">
        <v>0</v>
      </c>
      <c r="I927" s="78">
        <v>8268</v>
      </c>
      <c r="J927">
        <v>201310</v>
      </c>
      <c r="K927" s="78">
        <v>8268</v>
      </c>
      <c r="L927" s="77">
        <f t="shared" si="97"/>
        <v>-31.1200000000008</v>
      </c>
      <c r="M927" s="78">
        <v>4448</v>
      </c>
      <c r="N927" s="78">
        <v>73.406319999999994</v>
      </c>
      <c r="O927" s="78">
        <v>1425</v>
      </c>
      <c r="P927" s="78">
        <v>5.8552</v>
      </c>
      <c r="Q927" s="144">
        <v>4804.25</v>
      </c>
      <c r="R927" s="78">
        <v>2213</v>
      </c>
      <c r="S927" s="78">
        <v>668</v>
      </c>
      <c r="T927" s="78">
        <v>5965</v>
      </c>
      <c r="U927" s="78">
        <v>25053</v>
      </c>
      <c r="V927" s="219">
        <v>-0.23809523809523808</v>
      </c>
      <c r="W927" s="78">
        <v>-1573</v>
      </c>
      <c r="X927" s="78">
        <v>1106</v>
      </c>
      <c r="Y927" s="78">
        <v>1972</v>
      </c>
      <c r="Z927" s="78">
        <v>1815</v>
      </c>
      <c r="AA927" s="78">
        <v>103.7</v>
      </c>
      <c r="AB927" s="78">
        <v>109.86</v>
      </c>
      <c r="AC927" s="78">
        <v>100696</v>
      </c>
      <c r="AD927" s="104">
        <v>3.27536</v>
      </c>
      <c r="AE927" s="78">
        <v>86704</v>
      </c>
      <c r="AF927" s="104">
        <v>1.13907</v>
      </c>
      <c r="AG927" s="78">
        <v>-139</v>
      </c>
      <c r="AH927" s="104">
        <v>-0.36875999999999998</v>
      </c>
      <c r="AI927" s="78">
        <v>-7241</v>
      </c>
      <c r="AJ927" s="104">
        <v>-0.36641000000000001</v>
      </c>
      <c r="AK927" s="78">
        <v>8400</v>
      </c>
      <c r="AL927" s="78">
        <v>8000</v>
      </c>
      <c r="AM927" s="8">
        <v>8300</v>
      </c>
      <c r="AN927" s="78">
        <v>215</v>
      </c>
      <c r="AO927" s="78">
        <v>8800</v>
      </c>
      <c r="AP927" s="78">
        <v>7800</v>
      </c>
      <c r="AQ927" s="78">
        <v>8200</v>
      </c>
      <c r="AR927" s="78">
        <v>360</v>
      </c>
      <c r="AS927" s="78">
        <v>0</v>
      </c>
      <c r="AT927" s="78">
        <v>0</v>
      </c>
      <c r="AU927" s="78">
        <v>0</v>
      </c>
      <c r="AV927" s="78">
        <v>0</v>
      </c>
      <c r="AW927" s="77">
        <v>14.32</v>
      </c>
      <c r="AX927" s="144">
        <f t="shared" si="92"/>
        <v>0</v>
      </c>
      <c r="AY927" s="144">
        <f t="shared" si="93"/>
        <v>0</v>
      </c>
      <c r="AZ927" s="144">
        <f t="shared" si="94"/>
        <v>0.22</v>
      </c>
      <c r="BA927" s="54">
        <f t="shared" si="95"/>
        <v>15.947773005980185</v>
      </c>
      <c r="BB927" s="54">
        <f t="shared" si="96"/>
        <v>14.223226994019814</v>
      </c>
    </row>
    <row r="928" spans="1:54" x14ac:dyDescent="0.25">
      <c r="A928" s="3">
        <v>41542</v>
      </c>
      <c r="B928" s="77">
        <v>8283.9</v>
      </c>
      <c r="C928" s="77">
        <v>770.65930000000003</v>
      </c>
      <c r="D928" s="77">
        <v>39.4983</v>
      </c>
      <c r="E928" s="77">
        <f t="shared" si="98"/>
        <v>1297.3643999999999</v>
      </c>
      <c r="F928" s="77">
        <v>2.6900999999999997</v>
      </c>
      <c r="G928" s="77">
        <v>-1.3874000000000002</v>
      </c>
      <c r="H928">
        <v>0</v>
      </c>
      <c r="I928" s="78">
        <v>8233</v>
      </c>
      <c r="J928">
        <v>201310</v>
      </c>
      <c r="K928" s="78">
        <v>8233</v>
      </c>
      <c r="L928" s="77">
        <f t="shared" si="97"/>
        <v>-50.899999999999636</v>
      </c>
      <c r="M928" s="78">
        <v>1026</v>
      </c>
      <c r="N928" s="78">
        <v>16.75562</v>
      </c>
      <c r="O928" s="78">
        <v>1258</v>
      </c>
      <c r="P928" s="78">
        <v>5.1508900000000004</v>
      </c>
      <c r="Q928" s="144">
        <v>1340.5</v>
      </c>
      <c r="R928" s="78">
        <v>2167</v>
      </c>
      <c r="S928" s="78">
        <v>2676</v>
      </c>
      <c r="T928" s="78">
        <v>3880</v>
      </c>
      <c r="U928" s="78">
        <v>24720</v>
      </c>
      <c r="V928" s="219">
        <v>-0.15695792880258899</v>
      </c>
      <c r="W928" s="78">
        <v>-957</v>
      </c>
      <c r="X928" s="78">
        <v>-3050</v>
      </c>
      <c r="Y928" s="78">
        <v>3355</v>
      </c>
      <c r="Z928" s="78">
        <v>1339</v>
      </c>
      <c r="AA928" s="78">
        <v>116.68</v>
      </c>
      <c r="AB928" s="78">
        <v>111.4</v>
      </c>
      <c r="AC928" s="78">
        <v>85790</v>
      </c>
      <c r="AD928" s="104">
        <v>2.8084099999999999</v>
      </c>
      <c r="AE928" s="78">
        <v>80149</v>
      </c>
      <c r="AF928" s="104">
        <v>1.16635</v>
      </c>
      <c r="AG928" s="78">
        <v>-7166</v>
      </c>
      <c r="AH928" s="104">
        <v>-0.33881</v>
      </c>
      <c r="AI928" s="78">
        <v>-13177</v>
      </c>
      <c r="AJ928" s="104">
        <v>-0.22989999999999999</v>
      </c>
      <c r="AK928" s="78">
        <v>8400</v>
      </c>
      <c r="AL928" s="78">
        <v>8000</v>
      </c>
      <c r="AM928" s="8">
        <v>8200</v>
      </c>
      <c r="AN928" s="78">
        <v>213</v>
      </c>
      <c r="AO928" s="78">
        <v>8800</v>
      </c>
      <c r="AP928" s="78">
        <v>7800</v>
      </c>
      <c r="AQ928" s="78">
        <v>8200</v>
      </c>
      <c r="AR928" s="78">
        <v>351</v>
      </c>
      <c r="AS928" s="78">
        <v>0</v>
      </c>
      <c r="AT928" s="78">
        <v>0</v>
      </c>
      <c r="AU928" s="78">
        <v>0</v>
      </c>
      <c r="AV928" s="78">
        <v>0</v>
      </c>
      <c r="AW928" s="77">
        <v>14.05</v>
      </c>
      <c r="AX928" s="144">
        <f t="shared" si="92"/>
        <v>0</v>
      </c>
      <c r="AY928" s="144">
        <f t="shared" si="93"/>
        <v>0</v>
      </c>
      <c r="AZ928" s="144">
        <f t="shared" si="94"/>
        <v>0.21</v>
      </c>
      <c r="BA928" s="54">
        <f t="shared" si="95"/>
        <v>15.957550859626515</v>
      </c>
      <c r="BB928" s="54">
        <f t="shared" si="96"/>
        <v>14.062449140373484</v>
      </c>
    </row>
    <row r="929" spans="1:54" x14ac:dyDescent="0.25">
      <c r="A929" s="3">
        <v>41543</v>
      </c>
      <c r="B929" s="77">
        <v>8184.68</v>
      </c>
      <c r="C929" s="77">
        <v>724.18884000000003</v>
      </c>
      <c r="D929" s="77">
        <v>-0.25219999999999998</v>
      </c>
      <c r="E929" s="77">
        <f t="shared" si="98"/>
        <v>1296.6300000000001</v>
      </c>
      <c r="F929" s="77">
        <v>-6.4238999999999997</v>
      </c>
      <c r="G929" s="77">
        <v>-15.211300000000001</v>
      </c>
      <c r="H929">
        <v>0</v>
      </c>
      <c r="I929" s="78">
        <v>8183</v>
      </c>
      <c r="J929">
        <v>201310</v>
      </c>
      <c r="K929" s="78">
        <v>8183</v>
      </c>
      <c r="L929" s="77">
        <f t="shared" si="97"/>
        <v>-1.680000000000291</v>
      </c>
      <c r="M929" s="78">
        <v>1093</v>
      </c>
      <c r="N929" s="78">
        <v>17.742010000000001</v>
      </c>
      <c r="O929" s="78">
        <v>595</v>
      </c>
      <c r="P929" s="78">
        <v>2.4081700000000001</v>
      </c>
      <c r="Q929" s="144">
        <v>1241.75</v>
      </c>
      <c r="R929" s="78">
        <v>2072</v>
      </c>
      <c r="S929" s="78">
        <v>2495</v>
      </c>
      <c r="T929" s="78">
        <v>2104</v>
      </c>
      <c r="U929" s="78">
        <v>25568</v>
      </c>
      <c r="V929" s="219">
        <v>-8.2290362953692117E-2</v>
      </c>
      <c r="W929" s="78">
        <v>2112</v>
      </c>
      <c r="X929" s="78">
        <v>-359</v>
      </c>
      <c r="Y929" s="78">
        <v>6426</v>
      </c>
      <c r="Z929" s="78">
        <v>2941</v>
      </c>
      <c r="AA929" s="78">
        <v>95.91</v>
      </c>
      <c r="AB929" s="78">
        <v>104.42</v>
      </c>
      <c r="AC929" s="78">
        <v>91292</v>
      </c>
      <c r="AD929" s="104">
        <v>2.4146700000000001</v>
      </c>
      <c r="AE929" s="78">
        <v>82262</v>
      </c>
      <c r="AF929" s="104">
        <v>1.2488999999999999</v>
      </c>
      <c r="AG929" s="78">
        <v>-10314</v>
      </c>
      <c r="AH929" s="104">
        <v>-0.40365000000000001</v>
      </c>
      <c r="AI929" s="78">
        <v>-4257</v>
      </c>
      <c r="AJ929" s="104">
        <v>-0.29764000000000002</v>
      </c>
      <c r="AK929" s="78">
        <v>8400</v>
      </c>
      <c r="AL929" s="78">
        <v>8000</v>
      </c>
      <c r="AM929" s="8">
        <v>8200</v>
      </c>
      <c r="AN929" s="78">
        <v>204</v>
      </c>
      <c r="AO929" s="78">
        <v>8500</v>
      </c>
      <c r="AP929" s="78">
        <v>7800</v>
      </c>
      <c r="AQ929" s="78">
        <v>8200</v>
      </c>
      <c r="AR929" s="78">
        <v>338</v>
      </c>
      <c r="AS929" s="78">
        <v>0</v>
      </c>
      <c r="AT929" s="78">
        <v>0</v>
      </c>
      <c r="AU929" s="78">
        <v>0</v>
      </c>
      <c r="AV929" s="78">
        <v>0</v>
      </c>
      <c r="AW929" s="77">
        <v>13.85</v>
      </c>
      <c r="AX929" s="144">
        <f t="shared" si="92"/>
        <v>0</v>
      </c>
      <c r="AY929" s="144">
        <f t="shared" si="93"/>
        <v>0</v>
      </c>
      <c r="AZ929" s="144">
        <f t="shared" si="94"/>
        <v>0.19</v>
      </c>
      <c r="BA929" s="54">
        <f t="shared" si="95"/>
        <v>15.919695480010557</v>
      </c>
      <c r="BB929" s="54">
        <f t="shared" si="96"/>
        <v>13.906304519989444</v>
      </c>
    </row>
    <row r="930" spans="1:54" x14ac:dyDescent="0.25">
      <c r="A930" s="3">
        <v>41544</v>
      </c>
      <c r="B930" s="77">
        <v>8230.68</v>
      </c>
      <c r="C930" s="77">
        <v>785.39594</v>
      </c>
      <c r="D930" s="77">
        <v>78.547600000000003</v>
      </c>
      <c r="E930" s="77">
        <f t="shared" si="98"/>
        <v>1306.0038000000004</v>
      </c>
      <c r="F930" s="77">
        <v>-4.9454000000000002</v>
      </c>
      <c r="G930" s="77">
        <v>-1.4430000000000001</v>
      </c>
      <c r="H930">
        <v>0</v>
      </c>
      <c r="I930" s="78">
        <v>8183</v>
      </c>
      <c r="J930">
        <v>201310</v>
      </c>
      <c r="K930" s="78">
        <v>8183</v>
      </c>
      <c r="L930" s="77">
        <f t="shared" si="97"/>
        <v>-47.680000000000291</v>
      </c>
      <c r="M930" s="78">
        <v>2309</v>
      </c>
      <c r="N930" s="78">
        <v>37.647109999999998</v>
      </c>
      <c r="O930" s="78">
        <v>1270</v>
      </c>
      <c r="P930" s="78">
        <v>5.1688599999999996</v>
      </c>
      <c r="Q930" s="144">
        <v>2626.5</v>
      </c>
      <c r="R930" s="78">
        <v>2077</v>
      </c>
      <c r="S930" s="78">
        <v>2000</v>
      </c>
      <c r="T930" s="78">
        <v>3043</v>
      </c>
      <c r="U930" s="78">
        <v>26237</v>
      </c>
      <c r="V930" s="219">
        <v>-0.1159812478560811</v>
      </c>
      <c r="W930" s="78">
        <v>1288</v>
      </c>
      <c r="X930" s="78">
        <v>-892</v>
      </c>
      <c r="Y930" s="78">
        <v>5514</v>
      </c>
      <c r="Z930" s="78">
        <v>3374</v>
      </c>
      <c r="AA930" s="78">
        <v>96.7</v>
      </c>
      <c r="AB930" s="78">
        <v>107.6</v>
      </c>
      <c r="AC930" s="78">
        <v>96206</v>
      </c>
      <c r="AD930" s="104">
        <v>2.4499399999999998</v>
      </c>
      <c r="AE930" s="78">
        <v>84046</v>
      </c>
      <c r="AF930" s="104">
        <v>1.26857</v>
      </c>
      <c r="AG930" s="78">
        <v>-7832</v>
      </c>
      <c r="AH930" s="104">
        <v>-0.28483000000000003</v>
      </c>
      <c r="AI930" s="78">
        <v>-4375</v>
      </c>
      <c r="AJ930" s="104">
        <v>-0.35261999999999999</v>
      </c>
      <c r="AK930" s="78">
        <v>8400</v>
      </c>
      <c r="AL930" s="78">
        <v>8000</v>
      </c>
      <c r="AM930" s="8">
        <v>8200</v>
      </c>
      <c r="AN930" s="78">
        <v>189</v>
      </c>
      <c r="AO930" s="78">
        <v>8500</v>
      </c>
      <c r="AP930" s="78">
        <v>7800</v>
      </c>
      <c r="AQ930" s="78">
        <v>8200</v>
      </c>
      <c r="AR930" s="78">
        <v>322</v>
      </c>
      <c r="AS930" s="78">
        <v>0</v>
      </c>
      <c r="AT930" s="78">
        <v>0</v>
      </c>
      <c r="AU930" s="78">
        <v>0</v>
      </c>
      <c r="AV930" s="78">
        <v>0</v>
      </c>
      <c r="AW930" s="77">
        <v>13.59</v>
      </c>
      <c r="AX930" s="144">
        <f t="shared" si="92"/>
        <v>0</v>
      </c>
      <c r="AY930" s="144">
        <f t="shared" si="93"/>
        <v>0</v>
      </c>
      <c r="AZ930" s="144">
        <f t="shared" si="94"/>
        <v>0.17</v>
      </c>
      <c r="BA930" s="54">
        <f t="shared" si="95"/>
        <v>16.000603249517852</v>
      </c>
      <c r="BB930" s="54">
        <f t="shared" si="96"/>
        <v>13.675396750482143</v>
      </c>
    </row>
    <row r="931" spans="1:54" x14ac:dyDescent="0.25">
      <c r="A931" s="3">
        <v>41547</v>
      </c>
      <c r="B931" s="77">
        <v>8173.87</v>
      </c>
      <c r="C931" s="77">
        <v>722.54888000000005</v>
      </c>
      <c r="D931" s="77">
        <v>-40.315399999999997</v>
      </c>
      <c r="E931" s="77">
        <f t="shared" si="98"/>
        <v>1209.9509000000005</v>
      </c>
      <c r="F931" s="77">
        <v>-4.1520000000000001</v>
      </c>
      <c r="G931" s="77">
        <v>-16.566800000000001</v>
      </c>
      <c r="H931">
        <v>0</v>
      </c>
      <c r="I931" s="78">
        <v>8120</v>
      </c>
      <c r="J931">
        <v>201310</v>
      </c>
      <c r="K931" s="78">
        <v>8120</v>
      </c>
      <c r="L931" s="77">
        <f t="shared" si="97"/>
        <v>-53.869999999999891</v>
      </c>
      <c r="M931" s="78">
        <v>3958</v>
      </c>
      <c r="N931" s="78">
        <v>64.149979999999999</v>
      </c>
      <c r="O931" s="78">
        <v>1199</v>
      </c>
      <c r="P931" s="78">
        <v>4.8439800000000002</v>
      </c>
      <c r="Q931" s="144">
        <v>4257.75</v>
      </c>
      <c r="R931" s="78">
        <v>2195</v>
      </c>
      <c r="S931" s="78">
        <v>779</v>
      </c>
      <c r="T931" s="78">
        <v>3161</v>
      </c>
      <c r="U931" s="78">
        <v>27097</v>
      </c>
      <c r="V931" s="219">
        <v>-0.11665498025611691</v>
      </c>
      <c r="W931" s="78">
        <v>318</v>
      </c>
      <c r="X931" s="78">
        <v>-2367</v>
      </c>
      <c r="Y931" s="78">
        <v>4633</v>
      </c>
      <c r="Z931" s="78">
        <v>1009</v>
      </c>
      <c r="AA931" s="78">
        <v>111.5</v>
      </c>
      <c r="AB931" s="78">
        <v>106.2</v>
      </c>
      <c r="AC931" s="78">
        <v>96770</v>
      </c>
      <c r="AD931" s="104">
        <v>2.1171099999999998</v>
      </c>
      <c r="AE931" s="78">
        <v>96976</v>
      </c>
      <c r="AF931" s="104">
        <v>1.70299</v>
      </c>
      <c r="AG931" s="78">
        <v>-11780</v>
      </c>
      <c r="AH931" s="104">
        <v>-0.12776000000000001</v>
      </c>
      <c r="AI931" s="78">
        <v>-5772</v>
      </c>
      <c r="AJ931" s="104">
        <v>-0.29783999999999999</v>
      </c>
      <c r="AK931" s="78">
        <v>8400</v>
      </c>
      <c r="AL931" s="78">
        <v>8000</v>
      </c>
      <c r="AM931" s="8">
        <v>8100</v>
      </c>
      <c r="AN931" s="78">
        <v>183</v>
      </c>
      <c r="AO931" s="78">
        <v>8500</v>
      </c>
      <c r="AP931" s="78">
        <v>7800</v>
      </c>
      <c r="AQ931" s="78">
        <v>8100</v>
      </c>
      <c r="AR931" s="78">
        <v>319</v>
      </c>
      <c r="AS931" s="78">
        <v>0</v>
      </c>
      <c r="AT931" s="78">
        <v>0</v>
      </c>
      <c r="AU931" s="78">
        <v>0</v>
      </c>
      <c r="AV931" s="78">
        <v>0</v>
      </c>
      <c r="AW931" s="77">
        <v>13.98</v>
      </c>
      <c r="AX931" s="144">
        <f t="shared" si="92"/>
        <v>0.06</v>
      </c>
      <c r="AY931" s="144">
        <f t="shared" si="93"/>
        <v>0.04</v>
      </c>
      <c r="AZ931" s="144">
        <f t="shared" si="94"/>
        <v>0.19</v>
      </c>
      <c r="BA931" s="54">
        <f t="shared" si="95"/>
        <v>16.028271764673512</v>
      </c>
      <c r="BB931" s="54">
        <f t="shared" si="96"/>
        <v>13.588728235326485</v>
      </c>
    </row>
    <row r="932" spans="1:54" x14ac:dyDescent="0.25">
      <c r="A932" s="3">
        <v>41548</v>
      </c>
      <c r="B932" s="77">
        <v>8187.02</v>
      </c>
      <c r="C932" s="77">
        <v>678.16330000000005</v>
      </c>
      <c r="D932" s="77">
        <v>-19.1126</v>
      </c>
      <c r="E932" s="77">
        <f t="shared" si="98"/>
        <v>1150.1262000000004</v>
      </c>
      <c r="F932" s="77">
        <v>-0.4118</v>
      </c>
      <c r="G932" s="77">
        <v>2.8456999999999999</v>
      </c>
      <c r="H932">
        <v>0</v>
      </c>
      <c r="I932" s="78">
        <v>8150</v>
      </c>
      <c r="J932">
        <v>201310</v>
      </c>
      <c r="K932" s="78">
        <v>8150</v>
      </c>
      <c r="L932" s="77">
        <f t="shared" si="97"/>
        <v>-37.020000000000437</v>
      </c>
      <c r="M932" s="78">
        <v>2548</v>
      </c>
      <c r="N932" s="78">
        <v>41.373959999999997</v>
      </c>
      <c r="O932" s="78">
        <v>1463</v>
      </c>
      <c r="P932" s="78">
        <v>5.9256799999999998</v>
      </c>
      <c r="Q932" s="144">
        <v>2913.75</v>
      </c>
      <c r="R932" s="78">
        <v>2197</v>
      </c>
      <c r="S932" s="78">
        <v>266</v>
      </c>
      <c r="T932" s="78">
        <v>4301</v>
      </c>
      <c r="U932" s="78">
        <v>28407</v>
      </c>
      <c r="V932" s="219">
        <v>-0.15140634350688212</v>
      </c>
      <c r="W932" s="78">
        <v>-1402</v>
      </c>
      <c r="X932" s="78">
        <v>-1402</v>
      </c>
      <c r="Y932" s="78">
        <v>2880</v>
      </c>
      <c r="Z932" s="78">
        <v>1216</v>
      </c>
      <c r="AA932" s="78">
        <v>111.25</v>
      </c>
      <c r="AB932" s="78">
        <v>109.53</v>
      </c>
      <c r="AC932" s="78">
        <v>101469</v>
      </c>
      <c r="AD932" s="104">
        <v>2.2519900000000002</v>
      </c>
      <c r="AE932" s="78">
        <v>100609</v>
      </c>
      <c r="AF932" s="104">
        <v>1.62347</v>
      </c>
      <c r="AG932" s="78">
        <v>-9484</v>
      </c>
      <c r="AH932" s="104">
        <v>-9.1550000000000006E-2</v>
      </c>
      <c r="AI932" s="78">
        <v>-8195</v>
      </c>
      <c r="AJ932" s="104">
        <v>-0.25903999999999999</v>
      </c>
      <c r="AK932" s="78">
        <v>8400</v>
      </c>
      <c r="AL932" s="78">
        <v>8000</v>
      </c>
      <c r="AM932" s="8">
        <v>8100</v>
      </c>
      <c r="AN932" s="78">
        <v>184</v>
      </c>
      <c r="AO932" s="78">
        <v>8500</v>
      </c>
      <c r="AP932" s="78">
        <v>7800</v>
      </c>
      <c r="AQ932" s="78">
        <v>8100</v>
      </c>
      <c r="AR932" s="78">
        <v>318</v>
      </c>
      <c r="AS932" s="78">
        <v>0</v>
      </c>
      <c r="AT932" s="78">
        <v>0</v>
      </c>
      <c r="AU932" s="78">
        <v>0</v>
      </c>
      <c r="AV932" s="78">
        <v>0</v>
      </c>
      <c r="AW932" s="77">
        <v>13.92</v>
      </c>
      <c r="AX932" s="144">
        <f t="shared" si="92"/>
        <v>0.06</v>
      </c>
      <c r="AY932" s="144">
        <f t="shared" si="93"/>
        <v>0.04</v>
      </c>
      <c r="AZ932" s="144">
        <f t="shared" si="94"/>
        <v>0.18</v>
      </c>
      <c r="BA932" s="54">
        <f t="shared" si="95"/>
        <v>16.029039318461813</v>
      </c>
      <c r="BB932" s="54">
        <f t="shared" si="96"/>
        <v>13.475960681538188</v>
      </c>
    </row>
    <row r="933" spans="1:54" x14ac:dyDescent="0.25">
      <c r="A933" s="3">
        <v>41549</v>
      </c>
      <c r="B933" s="77">
        <v>8216.52</v>
      </c>
      <c r="C933" s="77">
        <v>801.38259000000005</v>
      </c>
      <c r="D933" s="77">
        <v>5.1821000000000002</v>
      </c>
      <c r="E933" s="77">
        <f t="shared" si="98"/>
        <v>1078.3401000000003</v>
      </c>
      <c r="F933" s="77">
        <v>-0.82550000000000001</v>
      </c>
      <c r="G933" s="77">
        <v>0.27500000000000002</v>
      </c>
      <c r="H933">
        <v>0</v>
      </c>
      <c r="I933" s="78">
        <v>8157</v>
      </c>
      <c r="J933">
        <v>201310</v>
      </c>
      <c r="K933" s="78">
        <v>8157</v>
      </c>
      <c r="L933" s="77">
        <f t="shared" si="97"/>
        <v>-59.520000000000437</v>
      </c>
      <c r="M933" s="78">
        <v>6086</v>
      </c>
      <c r="N933" s="78">
        <v>99.154690000000002</v>
      </c>
      <c r="O933" s="78">
        <v>1403</v>
      </c>
      <c r="P933" s="78">
        <v>5.6838699999999998</v>
      </c>
      <c r="Q933" s="144">
        <v>6436.75</v>
      </c>
      <c r="R933" s="78">
        <v>2230</v>
      </c>
      <c r="S933" s="78">
        <v>-787</v>
      </c>
      <c r="T933" s="78">
        <v>4485</v>
      </c>
      <c r="U933" s="78">
        <v>28904</v>
      </c>
      <c r="V933" s="219">
        <v>-0.15516883476335455</v>
      </c>
      <c r="W933" s="78">
        <v>-312</v>
      </c>
      <c r="X933" s="78">
        <v>1001</v>
      </c>
      <c r="Y933" s="78">
        <v>5253</v>
      </c>
      <c r="Z933" s="78">
        <v>3476</v>
      </c>
      <c r="AA933" s="78">
        <v>118.33</v>
      </c>
      <c r="AB933" s="78">
        <v>116.13</v>
      </c>
      <c r="AC933" s="78">
        <v>96747</v>
      </c>
      <c r="AD933" s="104">
        <v>2.2651500000000002</v>
      </c>
      <c r="AE933" s="78">
        <v>91855</v>
      </c>
      <c r="AF933" s="104">
        <v>1.43543</v>
      </c>
      <c r="AG933" s="78">
        <v>-10977</v>
      </c>
      <c r="AH933" s="104">
        <v>-0.20343</v>
      </c>
      <c r="AI933" s="78">
        <v>-19791</v>
      </c>
      <c r="AJ933" s="104">
        <v>-0.53452999999999995</v>
      </c>
      <c r="AK933" s="78">
        <v>8400</v>
      </c>
      <c r="AL933" s="78">
        <v>8000</v>
      </c>
      <c r="AM933" s="8">
        <v>8200</v>
      </c>
      <c r="AN933" s="78">
        <v>167</v>
      </c>
      <c r="AO933" s="78">
        <v>8500</v>
      </c>
      <c r="AP933" s="78">
        <v>7800</v>
      </c>
      <c r="AQ933" s="78">
        <v>8100</v>
      </c>
      <c r="AR933" s="78">
        <v>309</v>
      </c>
      <c r="AS933" s="78">
        <v>0</v>
      </c>
      <c r="AT933" s="78">
        <v>0</v>
      </c>
      <c r="AU933" s="78">
        <v>0</v>
      </c>
      <c r="AV933" s="78">
        <v>0</v>
      </c>
      <c r="AW933" s="77">
        <v>13.54</v>
      </c>
      <c r="AX933" s="144">
        <f t="shared" si="92"/>
        <v>0</v>
      </c>
      <c r="AY933" s="144">
        <f t="shared" si="93"/>
        <v>0</v>
      </c>
      <c r="AZ933" s="144">
        <f t="shared" si="94"/>
        <v>0.14000000000000001</v>
      </c>
      <c r="BA933" s="54">
        <f t="shared" si="95"/>
        <v>16.022198904687439</v>
      </c>
      <c r="BB933" s="54">
        <f t="shared" si="96"/>
        <v>13.30680109531256</v>
      </c>
    </row>
    <row r="934" spans="1:54" x14ac:dyDescent="0.25">
      <c r="A934" s="3">
        <v>41550</v>
      </c>
      <c r="B934" s="77">
        <v>8359.02</v>
      </c>
      <c r="C934" s="77">
        <v>1157.99458</v>
      </c>
      <c r="D934" s="77">
        <v>170.09619999999998</v>
      </c>
      <c r="E934" s="77">
        <f t="shared" si="98"/>
        <v>1201.2495000000001</v>
      </c>
      <c r="F934" s="77">
        <v>2.4965999999999999</v>
      </c>
      <c r="G934" s="77">
        <v>20.196199999999997</v>
      </c>
      <c r="H934">
        <v>0</v>
      </c>
      <c r="I934" s="78">
        <v>8378</v>
      </c>
      <c r="J934">
        <v>201310</v>
      </c>
      <c r="K934" s="78">
        <v>8378</v>
      </c>
      <c r="L934" s="77">
        <f t="shared" si="97"/>
        <v>18.979999999999563</v>
      </c>
      <c r="M934" s="78">
        <v>10572</v>
      </c>
      <c r="N934" s="78">
        <v>176.98456999999999</v>
      </c>
      <c r="O934" s="78">
        <v>1542</v>
      </c>
      <c r="P934" s="78">
        <v>6.4123200000000002</v>
      </c>
      <c r="Q934" s="144">
        <v>10957.5</v>
      </c>
      <c r="R934" s="78">
        <v>2285</v>
      </c>
      <c r="S934" s="78">
        <v>-3625</v>
      </c>
      <c r="T934" s="78">
        <v>8234</v>
      </c>
      <c r="U934" s="78">
        <v>32317</v>
      </c>
      <c r="V934" s="219">
        <v>-0.25478850140792769</v>
      </c>
      <c r="W934" s="78">
        <v>292</v>
      </c>
      <c r="X934" s="78">
        <v>4348</v>
      </c>
      <c r="Y934" s="78">
        <v>6525</v>
      </c>
      <c r="Z934" s="78">
        <v>10830</v>
      </c>
      <c r="AA934" s="78">
        <v>97.05</v>
      </c>
      <c r="AB934" s="78">
        <v>123.39</v>
      </c>
      <c r="AC934" s="78">
        <v>111605</v>
      </c>
      <c r="AD934" s="104">
        <v>4.5486399999999998</v>
      </c>
      <c r="AE934" s="78">
        <v>98096</v>
      </c>
      <c r="AF934" s="104">
        <v>1.4093</v>
      </c>
      <c r="AG934" s="78">
        <v>4643</v>
      </c>
      <c r="AH934" s="104">
        <v>-0.13503999999999999</v>
      </c>
      <c r="AI934" s="78">
        <v>-42531</v>
      </c>
      <c r="AJ934" s="104">
        <v>-0.51239000000000001</v>
      </c>
      <c r="AK934" s="78">
        <v>8400</v>
      </c>
      <c r="AL934" s="78">
        <v>8000</v>
      </c>
      <c r="AM934" s="8">
        <v>8400</v>
      </c>
      <c r="AN934" s="78">
        <v>152</v>
      </c>
      <c r="AO934" s="78">
        <v>8600</v>
      </c>
      <c r="AP934" s="78">
        <v>7800</v>
      </c>
      <c r="AQ934" s="78">
        <v>8400</v>
      </c>
      <c r="AR934" s="78">
        <v>302</v>
      </c>
      <c r="AS934" s="78">
        <v>0</v>
      </c>
      <c r="AT934" s="78">
        <v>0</v>
      </c>
      <c r="AU934" s="78">
        <v>0</v>
      </c>
      <c r="AV934" s="78">
        <v>0</v>
      </c>
      <c r="AW934" s="77">
        <v>13.22</v>
      </c>
      <c r="AX934" s="144">
        <f t="shared" si="92"/>
        <v>0</v>
      </c>
      <c r="AY934" s="144">
        <f t="shared" si="93"/>
        <v>0</v>
      </c>
      <c r="AZ934" s="144">
        <f t="shared" si="94"/>
        <v>0.1</v>
      </c>
      <c r="BA934" s="54">
        <f t="shared" si="95"/>
        <v>15.949695749182485</v>
      </c>
      <c r="BB934" s="54">
        <f t="shared" si="96"/>
        <v>13.13030425081752</v>
      </c>
    </row>
    <row r="935" spans="1:54" x14ac:dyDescent="0.25">
      <c r="A935" s="3">
        <v>41551</v>
      </c>
      <c r="B935" s="77">
        <v>8364.5499999999993</v>
      </c>
      <c r="C935" s="77">
        <v>928.90665000000001</v>
      </c>
      <c r="D935" s="77">
        <v>51.880299999999998</v>
      </c>
      <c r="E935" s="77">
        <f t="shared" si="98"/>
        <v>1153.3059000000001</v>
      </c>
      <c r="F935" s="77">
        <v>2.6718999999999999</v>
      </c>
      <c r="G935" s="77">
        <v>8.0105000000000004</v>
      </c>
      <c r="H935">
        <v>0</v>
      </c>
      <c r="I935" s="78">
        <v>8366</v>
      </c>
      <c r="J935">
        <v>201310</v>
      </c>
      <c r="K935" s="78">
        <v>8366</v>
      </c>
      <c r="L935" s="77">
        <f t="shared" si="97"/>
        <v>1.4500000000007276</v>
      </c>
      <c r="M935" s="78">
        <v>5646</v>
      </c>
      <c r="N935" s="78">
        <v>94.348770000000002</v>
      </c>
      <c r="O935" s="78">
        <v>483</v>
      </c>
      <c r="P935" s="78">
        <v>1.9938100000000001</v>
      </c>
      <c r="Q935" s="144">
        <v>5766.75</v>
      </c>
      <c r="R935" s="78">
        <v>2265</v>
      </c>
      <c r="S935" s="78">
        <v>-3931</v>
      </c>
      <c r="T935" s="78">
        <v>5372</v>
      </c>
      <c r="U935" s="78">
        <v>30191</v>
      </c>
      <c r="V935" s="219">
        <v>-0.17793382133748467</v>
      </c>
      <c r="W935" s="78">
        <v>-4104</v>
      </c>
      <c r="X935" s="78">
        <v>-639</v>
      </c>
      <c r="Y935" s="78">
        <v>84</v>
      </c>
      <c r="Z935" s="78">
        <v>4120</v>
      </c>
      <c r="AA935" s="78">
        <v>94.2</v>
      </c>
      <c r="AB935" s="78">
        <v>121.09</v>
      </c>
      <c r="AC935" s="78">
        <v>111114</v>
      </c>
      <c r="AD935" s="104">
        <v>4.4448699999999999</v>
      </c>
      <c r="AE935" s="78">
        <v>113137</v>
      </c>
      <c r="AF935" s="104">
        <v>1.93045</v>
      </c>
      <c r="AG935" s="78">
        <v>-3051</v>
      </c>
      <c r="AH935" s="104">
        <v>-0.78841000000000006</v>
      </c>
      <c r="AI935" s="78">
        <v>-35126</v>
      </c>
      <c r="AJ935" s="104">
        <v>-0.72884000000000004</v>
      </c>
      <c r="AK935" s="78">
        <v>8400</v>
      </c>
      <c r="AL935" s="78">
        <v>8000</v>
      </c>
      <c r="AM935" s="8">
        <v>8400</v>
      </c>
      <c r="AN935" s="78">
        <v>147</v>
      </c>
      <c r="AO935" s="78">
        <v>8700</v>
      </c>
      <c r="AP935" s="78">
        <v>7800</v>
      </c>
      <c r="AQ935" s="78">
        <v>8400</v>
      </c>
      <c r="AR935" s="78">
        <v>304</v>
      </c>
      <c r="AS935" s="78">
        <v>0</v>
      </c>
      <c r="AT935" s="78">
        <v>0</v>
      </c>
      <c r="AU935" s="78">
        <v>0</v>
      </c>
      <c r="AV935" s="78">
        <v>0</v>
      </c>
      <c r="AW935" s="77">
        <v>13.36</v>
      </c>
      <c r="AX935" s="144">
        <f t="shared" ref="AX935:AX998" si="99">PERCENTRANK(AW906:AW935,AW935,2)</f>
        <v>0.03</v>
      </c>
      <c r="AY935" s="144">
        <f t="shared" ref="AY935:AY998" si="100">PERCENTRANK(AW886:AW935,AW935,2)</f>
        <v>0.02</v>
      </c>
      <c r="AZ935" s="144">
        <f t="shared" ref="AZ935:AZ998" si="101">PERCENTRANK(AW836:AW935,AW935,2)</f>
        <v>0.12</v>
      </c>
      <c r="BA935" s="54">
        <f t="shared" ref="BA935:BA998" si="102">AVERAGE(AW916:AW935)+2*_xlfn.STDEV.S(AW916:AW935)</f>
        <v>15.934520981359103</v>
      </c>
      <c r="BB935" s="54">
        <f t="shared" ref="BB935:BB998" si="103">AVERAGE(AW916:AW935)-2*_xlfn.STDEV.S(AW916:AW935)</f>
        <v>12.974479018640899</v>
      </c>
    </row>
    <row r="936" spans="1:54" x14ac:dyDescent="0.25">
      <c r="A936" s="3">
        <v>41554</v>
      </c>
      <c r="B936" s="77">
        <v>8333.66</v>
      </c>
      <c r="C936" s="77">
        <v>907.76247000000001</v>
      </c>
      <c r="D936" s="77">
        <v>3.9885000000000002</v>
      </c>
      <c r="E936" s="77">
        <f t="shared" si="98"/>
        <v>1085.0134999999998</v>
      </c>
      <c r="F936" s="77">
        <v>-4.6573000000000002</v>
      </c>
      <c r="G936" s="77">
        <v>-2.2504</v>
      </c>
      <c r="H936">
        <v>0</v>
      </c>
      <c r="I936" s="78">
        <v>8326</v>
      </c>
      <c r="J936">
        <v>201310</v>
      </c>
      <c r="K936" s="78">
        <v>8326</v>
      </c>
      <c r="L936" s="77">
        <f t="shared" si="97"/>
        <v>-7.6599999999998545</v>
      </c>
      <c r="M936" s="78">
        <v>2111</v>
      </c>
      <c r="N936" s="78">
        <v>35.021929999999998</v>
      </c>
      <c r="O936" s="78">
        <v>-224</v>
      </c>
      <c r="P936" s="78">
        <v>-0.95704</v>
      </c>
      <c r="Q936" s="144">
        <v>2055</v>
      </c>
      <c r="R936" s="78">
        <v>2256</v>
      </c>
      <c r="S936" s="78">
        <v>-1625</v>
      </c>
      <c r="T936" s="78">
        <v>2656</v>
      </c>
      <c r="U936" s="78">
        <v>28359</v>
      </c>
      <c r="V936" s="219">
        <v>-9.3656334849606823E-2</v>
      </c>
      <c r="W936" s="78">
        <v>-3545</v>
      </c>
      <c r="X936" s="78">
        <v>-1800</v>
      </c>
      <c r="Y936" s="78">
        <v>-534</v>
      </c>
      <c r="Z936" s="78">
        <v>1930</v>
      </c>
      <c r="AA936" s="78">
        <v>90.9</v>
      </c>
      <c r="AB936" s="78">
        <v>116.57</v>
      </c>
      <c r="AC936" s="78">
        <v>120777</v>
      </c>
      <c r="AD936" s="104">
        <v>4.3684900000000004</v>
      </c>
      <c r="AE936" s="78">
        <v>124272</v>
      </c>
      <c r="AF936" s="104">
        <v>2.6707000000000001</v>
      </c>
      <c r="AG936" s="78">
        <v>-13700</v>
      </c>
      <c r="AH936" s="104">
        <v>-1.3920999999999999</v>
      </c>
      <c r="AI936" s="78">
        <v>-31513</v>
      </c>
      <c r="AJ936" s="104">
        <v>-0.95155000000000001</v>
      </c>
      <c r="AK936" s="78">
        <v>8400</v>
      </c>
      <c r="AL936" s="78">
        <v>8000</v>
      </c>
      <c r="AM936" s="8">
        <v>8300</v>
      </c>
      <c r="AN936" s="78">
        <v>140</v>
      </c>
      <c r="AO936" s="78">
        <v>8700</v>
      </c>
      <c r="AP936" s="78">
        <v>7800</v>
      </c>
      <c r="AQ936" s="78">
        <v>8300</v>
      </c>
      <c r="AR936" s="78">
        <v>296</v>
      </c>
      <c r="AS936" s="78">
        <v>0</v>
      </c>
      <c r="AT936" s="78">
        <v>0</v>
      </c>
      <c r="AU936" s="78">
        <v>0</v>
      </c>
      <c r="AV936" s="78">
        <v>0</v>
      </c>
      <c r="AW936" s="77">
        <v>13.88</v>
      </c>
      <c r="AX936" s="144">
        <f t="shared" si="99"/>
        <v>0.17</v>
      </c>
      <c r="AY936" s="144">
        <f t="shared" si="100"/>
        <v>0.1</v>
      </c>
      <c r="AZ936" s="144">
        <f t="shared" si="101"/>
        <v>0.17</v>
      </c>
      <c r="BA936" s="54">
        <f t="shared" si="102"/>
        <v>15.876368664487373</v>
      </c>
      <c r="BB936" s="54">
        <f t="shared" si="103"/>
        <v>12.920631335512631</v>
      </c>
    </row>
    <row r="937" spans="1:54" x14ac:dyDescent="0.25">
      <c r="A937" s="3">
        <v>41555</v>
      </c>
      <c r="B937" s="77">
        <v>8375.65</v>
      </c>
      <c r="C937" s="77">
        <v>866.70849999999996</v>
      </c>
      <c r="D937" s="77">
        <v>30.9848</v>
      </c>
      <c r="E937" s="77">
        <f t="shared" si="98"/>
        <v>1006.1664</v>
      </c>
      <c r="F937" s="77">
        <v>-4.9764999999999997</v>
      </c>
      <c r="G937" s="77">
        <v>6.8311999999999999</v>
      </c>
      <c r="H937">
        <v>0</v>
      </c>
      <c r="I937" s="78">
        <v>8374</v>
      </c>
      <c r="J937">
        <v>201310</v>
      </c>
      <c r="K937" s="78">
        <v>8374</v>
      </c>
      <c r="L937" s="77">
        <f t="shared" si="97"/>
        <v>-1.6499999999996362</v>
      </c>
      <c r="M937" s="78">
        <v>4462</v>
      </c>
      <c r="N937" s="78">
        <v>74.565460000000002</v>
      </c>
      <c r="O937" s="78">
        <v>-65</v>
      </c>
      <c r="P937" s="78">
        <v>-0.30314999999999998</v>
      </c>
      <c r="Q937" s="144">
        <v>4445.75</v>
      </c>
      <c r="R937" s="78">
        <v>2219</v>
      </c>
      <c r="S937" s="78">
        <v>-1779</v>
      </c>
      <c r="T937" s="78">
        <v>3759</v>
      </c>
      <c r="U937" s="78">
        <v>29438</v>
      </c>
      <c r="V937" s="219">
        <v>-0.12769209864800599</v>
      </c>
      <c r="W937" s="78">
        <v>-1716</v>
      </c>
      <c r="X937" s="78">
        <v>558</v>
      </c>
      <c r="Y937" s="78">
        <v>206</v>
      </c>
      <c r="Z937" s="78">
        <v>4762</v>
      </c>
      <c r="AA937" s="78">
        <v>105.67</v>
      </c>
      <c r="AB937" s="78">
        <v>120.54</v>
      </c>
      <c r="AC937" s="78">
        <v>126606</v>
      </c>
      <c r="AD937" s="104">
        <v>5.2103200000000003</v>
      </c>
      <c r="AE937" s="78">
        <v>141679</v>
      </c>
      <c r="AF937" s="104">
        <v>2.6809099999999999</v>
      </c>
      <c r="AG937" s="78">
        <v>-9175</v>
      </c>
      <c r="AH937" s="104">
        <v>-1.522</v>
      </c>
      <c r="AI937" s="78">
        <v>-33499</v>
      </c>
      <c r="AJ937" s="104">
        <v>-0.94194999999999995</v>
      </c>
      <c r="AK937" s="78">
        <v>8400</v>
      </c>
      <c r="AL937" s="78">
        <v>8000</v>
      </c>
      <c r="AM937" s="8">
        <v>8400</v>
      </c>
      <c r="AN937" s="78">
        <v>129</v>
      </c>
      <c r="AO937" s="78">
        <v>8700</v>
      </c>
      <c r="AP937" s="78">
        <v>7800</v>
      </c>
      <c r="AQ937" s="78">
        <v>8400</v>
      </c>
      <c r="AR937" s="78">
        <v>303</v>
      </c>
      <c r="AS937" s="78">
        <v>0</v>
      </c>
      <c r="AT937" s="78">
        <v>0</v>
      </c>
      <c r="AU937" s="78">
        <v>0</v>
      </c>
      <c r="AV937" s="78">
        <v>0</v>
      </c>
      <c r="AW937" s="77">
        <v>13.92</v>
      </c>
      <c r="AX937" s="144">
        <f t="shared" si="99"/>
        <v>0.2</v>
      </c>
      <c r="AY937" s="144">
        <f t="shared" si="100"/>
        <v>0.12</v>
      </c>
      <c r="AZ937" s="144">
        <f t="shared" si="101"/>
        <v>0.17</v>
      </c>
      <c r="BA937" s="54">
        <f t="shared" si="102"/>
        <v>15.740128783427222</v>
      </c>
      <c r="BB937" s="54">
        <f t="shared" si="103"/>
        <v>12.909871216572776</v>
      </c>
    </row>
    <row r="938" spans="1:54" x14ac:dyDescent="0.25">
      <c r="A938" s="3">
        <v>41556</v>
      </c>
      <c r="B938" s="77">
        <v>8344.73</v>
      </c>
      <c r="C938" s="77">
        <v>864.86255000000006</v>
      </c>
      <c r="D938" s="77">
        <v>34.130300000000005</v>
      </c>
      <c r="E938" s="77">
        <f t="shared" si="98"/>
        <v>919.45619999999997</v>
      </c>
      <c r="F938" s="77">
        <v>-2.1280999999999999</v>
      </c>
      <c r="G938" s="77">
        <v>-11.757200000000001</v>
      </c>
      <c r="H938">
        <v>0</v>
      </c>
      <c r="I938" s="78">
        <v>8335</v>
      </c>
      <c r="J938">
        <v>201310</v>
      </c>
      <c r="K938" s="78">
        <v>8335</v>
      </c>
      <c r="L938" s="77">
        <f t="shared" si="97"/>
        <v>-9.7299999999995634</v>
      </c>
      <c r="M938" s="78">
        <v>4721</v>
      </c>
      <c r="N938" s="78">
        <v>78.586590000000001</v>
      </c>
      <c r="O938" s="78">
        <v>-251</v>
      </c>
      <c r="P938" s="78">
        <v>-1.0783799999999999</v>
      </c>
      <c r="Q938" s="144">
        <v>4658.25</v>
      </c>
      <c r="R938" s="78">
        <v>1674</v>
      </c>
      <c r="S938" s="78">
        <v>-3374</v>
      </c>
      <c r="T938" s="78">
        <v>2419</v>
      </c>
      <c r="U938" s="78">
        <v>28734</v>
      </c>
      <c r="V938" s="219">
        <v>-8.4185981763764184E-2</v>
      </c>
      <c r="W938" s="78">
        <v>-1503</v>
      </c>
      <c r="X938" s="78">
        <v>1249</v>
      </c>
      <c r="Y938" s="78">
        <v>835</v>
      </c>
      <c r="Z938" s="78">
        <v>5965</v>
      </c>
      <c r="AA938" s="78">
        <v>100.11</v>
      </c>
      <c r="AB938" s="78">
        <v>117.3</v>
      </c>
      <c r="AC938" s="78">
        <v>113858</v>
      </c>
      <c r="AD938" s="104">
        <v>4.7667900000000003</v>
      </c>
      <c r="AE938" s="78">
        <v>137369</v>
      </c>
      <c r="AF938" s="104">
        <v>3.2166700000000001</v>
      </c>
      <c r="AG938" s="78">
        <v>-12946</v>
      </c>
      <c r="AH938" s="104">
        <v>-1.54077</v>
      </c>
      <c r="AI938" s="78">
        <v>-37316</v>
      </c>
      <c r="AJ938" s="104">
        <v>-1.0304800000000001</v>
      </c>
      <c r="AK938" s="78">
        <v>8400</v>
      </c>
      <c r="AL938" s="78">
        <v>8000</v>
      </c>
      <c r="AM938" s="8">
        <v>8350</v>
      </c>
      <c r="AN938" s="78">
        <v>129</v>
      </c>
      <c r="AO938" s="78">
        <v>8700</v>
      </c>
      <c r="AP938" s="78">
        <v>7800</v>
      </c>
      <c r="AQ938" s="78">
        <v>8300</v>
      </c>
      <c r="AR938" s="78">
        <v>321</v>
      </c>
      <c r="AS938" s="78">
        <v>0</v>
      </c>
      <c r="AT938" s="78">
        <v>0</v>
      </c>
      <c r="AU938" s="78">
        <v>0</v>
      </c>
      <c r="AV938" s="78">
        <v>0</v>
      </c>
      <c r="AW938" s="77">
        <v>14.77</v>
      </c>
      <c r="AX938" s="144">
        <f t="shared" si="99"/>
        <v>0.55000000000000004</v>
      </c>
      <c r="AY938" s="144">
        <f t="shared" si="100"/>
        <v>0.32</v>
      </c>
      <c r="AZ938" s="144">
        <f t="shared" si="101"/>
        <v>0.34</v>
      </c>
      <c r="BA938" s="54">
        <f t="shared" si="102"/>
        <v>15.566431211980605</v>
      </c>
      <c r="BB938" s="54">
        <f t="shared" si="103"/>
        <v>12.99356878801939</v>
      </c>
    </row>
    <row r="939" spans="1:54" x14ac:dyDescent="0.25">
      <c r="A939" s="3">
        <v>41558</v>
      </c>
      <c r="B939" s="77">
        <v>8349.3700000000008</v>
      </c>
      <c r="C939" s="77">
        <v>946.37911999999994</v>
      </c>
      <c r="D939" s="77">
        <v>37.360599999999998</v>
      </c>
      <c r="E939" s="77">
        <f t="shared" si="98"/>
        <v>866.03980000000001</v>
      </c>
      <c r="F939" s="77">
        <v>-2.9226999999999999</v>
      </c>
      <c r="G939" s="77">
        <v>-7.8047000000000004</v>
      </c>
      <c r="H939">
        <v>0</v>
      </c>
      <c r="I939" s="78">
        <v>8361</v>
      </c>
      <c r="J939">
        <v>201310</v>
      </c>
      <c r="K939" s="78">
        <v>8361</v>
      </c>
      <c r="L939" s="77">
        <f t="shared" si="97"/>
        <v>11.6299999999992</v>
      </c>
      <c r="M939" s="78">
        <v>1132</v>
      </c>
      <c r="N939" s="78">
        <v>18.746230000000001</v>
      </c>
      <c r="O939" s="78">
        <v>-354</v>
      </c>
      <c r="P939" s="78">
        <v>-1.50908</v>
      </c>
      <c r="Q939" s="144">
        <v>1043.5</v>
      </c>
      <c r="R939" s="78">
        <v>1718</v>
      </c>
      <c r="S939" s="78">
        <v>-851</v>
      </c>
      <c r="T939" s="78">
        <v>643</v>
      </c>
      <c r="U939" s="78">
        <v>28909</v>
      </c>
      <c r="V939" s="219">
        <v>-2.2242208308831161E-2</v>
      </c>
      <c r="W939" s="78">
        <v>-1631</v>
      </c>
      <c r="X939" s="78">
        <v>409</v>
      </c>
      <c r="Y939" s="78">
        <v>1566</v>
      </c>
      <c r="Z939" s="78">
        <v>4324</v>
      </c>
      <c r="AA939" s="78">
        <v>88.39</v>
      </c>
      <c r="AB939" s="78">
        <v>120.33</v>
      </c>
      <c r="AC939" s="78">
        <v>132793</v>
      </c>
      <c r="AD939" s="104">
        <v>4.87608</v>
      </c>
      <c r="AE939" s="78">
        <v>153497</v>
      </c>
      <c r="AF939" s="104">
        <v>2.8940199999999998</v>
      </c>
      <c r="AG939" s="78">
        <v>-13564</v>
      </c>
      <c r="AH939" s="104">
        <v>-1.5396799999999999</v>
      </c>
      <c r="AI939" s="78">
        <v>-30561</v>
      </c>
      <c r="AJ939" s="104">
        <v>-0.87144999999999995</v>
      </c>
      <c r="AK939" s="78">
        <v>8400</v>
      </c>
      <c r="AL939" s="78">
        <v>8000</v>
      </c>
      <c r="AM939" s="8">
        <v>8350</v>
      </c>
      <c r="AN939" s="78">
        <v>79.5</v>
      </c>
      <c r="AO939" s="78">
        <v>8700</v>
      </c>
      <c r="AP939" s="78">
        <v>7800</v>
      </c>
      <c r="AQ939" s="78">
        <v>8300</v>
      </c>
      <c r="AR939" s="78">
        <v>295</v>
      </c>
      <c r="AS939" s="78">
        <v>0</v>
      </c>
      <c r="AT939" s="78">
        <v>0</v>
      </c>
      <c r="AU939" s="78">
        <v>0</v>
      </c>
      <c r="AV939" s="78">
        <v>0</v>
      </c>
      <c r="AW939" s="77">
        <v>13.63</v>
      </c>
      <c r="AX939" s="144">
        <f t="shared" si="99"/>
        <v>0.13</v>
      </c>
      <c r="AY939" s="144">
        <f t="shared" si="100"/>
        <v>0.08</v>
      </c>
      <c r="AZ939" s="144">
        <f t="shared" si="101"/>
        <v>0.12</v>
      </c>
      <c r="BA939" s="54">
        <f t="shared" si="102"/>
        <v>15.399512405639816</v>
      </c>
      <c r="BB939" s="54">
        <f t="shared" si="103"/>
        <v>12.985487594360182</v>
      </c>
    </row>
    <row r="940" spans="1:54" x14ac:dyDescent="0.25">
      <c r="A940" s="3">
        <v>41561</v>
      </c>
      <c r="B940" s="77">
        <v>8273.9599999999991</v>
      </c>
      <c r="C940" s="77">
        <v>797.88139999999999</v>
      </c>
      <c r="D940" s="77">
        <v>34.0608</v>
      </c>
      <c r="E940" s="77">
        <f t="shared" si="98"/>
        <v>827.66649999999993</v>
      </c>
      <c r="F940" s="77">
        <v>-4.5110999999999999</v>
      </c>
      <c r="G940" s="77">
        <v>-16.077200000000001</v>
      </c>
      <c r="H940">
        <v>0</v>
      </c>
      <c r="I940" s="78">
        <v>8294</v>
      </c>
      <c r="J940">
        <v>201310</v>
      </c>
      <c r="K940" s="78">
        <v>8294</v>
      </c>
      <c r="L940" s="77">
        <f t="shared" si="97"/>
        <v>20.040000000000873</v>
      </c>
      <c r="M940" s="78">
        <v>70</v>
      </c>
      <c r="N940" s="78">
        <v>1.03129</v>
      </c>
      <c r="O940" s="78">
        <v>-814</v>
      </c>
      <c r="P940" s="78">
        <v>-3.39533</v>
      </c>
      <c r="Q940" s="144">
        <v>-133.5</v>
      </c>
      <c r="R940" s="78">
        <v>1684</v>
      </c>
      <c r="S940" s="78">
        <v>-2900</v>
      </c>
      <c r="T940" s="78">
        <v>-439</v>
      </c>
      <c r="U940" s="78">
        <v>30121</v>
      </c>
      <c r="V940" s="219">
        <v>1.4574549317751736E-2</v>
      </c>
      <c r="W940" s="78">
        <v>-1672</v>
      </c>
      <c r="X940" s="78">
        <v>-106</v>
      </c>
      <c r="Y940" s="78">
        <v>1486</v>
      </c>
      <c r="Z940" s="78">
        <v>3598</v>
      </c>
      <c r="AA940" s="78">
        <v>93.17</v>
      </c>
      <c r="AB940" s="78">
        <v>116.24</v>
      </c>
      <c r="AC940" s="78">
        <v>137920</v>
      </c>
      <c r="AD940" s="104">
        <v>4.1778500000000003</v>
      </c>
      <c r="AE940" s="78">
        <v>159265</v>
      </c>
      <c r="AF940" s="104">
        <v>3.3553299999999999</v>
      </c>
      <c r="AG940" s="78">
        <v>-10054</v>
      </c>
      <c r="AH940" s="104">
        <v>-1.34849</v>
      </c>
      <c r="AI940" s="78">
        <v>-30602</v>
      </c>
      <c r="AJ940" s="104">
        <v>-0.83004999999999995</v>
      </c>
      <c r="AK940" s="78">
        <v>8400</v>
      </c>
      <c r="AL940" s="78">
        <v>8000</v>
      </c>
      <c r="AM940" s="8">
        <v>8300</v>
      </c>
      <c r="AN940" s="78">
        <v>60.5</v>
      </c>
      <c r="AO940" s="78">
        <v>8700</v>
      </c>
      <c r="AP940" s="78">
        <v>7800</v>
      </c>
      <c r="AQ940" s="78">
        <v>8300</v>
      </c>
      <c r="AR940" s="78">
        <v>283</v>
      </c>
      <c r="AS940" s="78">
        <v>0</v>
      </c>
      <c r="AT940" s="78">
        <v>0</v>
      </c>
      <c r="AU940" s="78">
        <v>0</v>
      </c>
      <c r="AV940" s="78">
        <v>0</v>
      </c>
      <c r="AW940" s="77">
        <v>14.88</v>
      </c>
      <c r="AX940" s="144">
        <f t="shared" si="99"/>
        <v>0.65</v>
      </c>
      <c r="AY940" s="144">
        <f t="shared" si="100"/>
        <v>0.38</v>
      </c>
      <c r="AZ940" s="144">
        <f t="shared" si="101"/>
        <v>0.39</v>
      </c>
      <c r="BA940" s="54">
        <f t="shared" si="102"/>
        <v>15.414021385445455</v>
      </c>
      <c r="BB940" s="54">
        <f t="shared" si="103"/>
        <v>12.97997861455454</v>
      </c>
    </row>
    <row r="941" spans="1:54" x14ac:dyDescent="0.25">
      <c r="A941" s="3">
        <v>41562</v>
      </c>
      <c r="B941" s="77">
        <v>8367.8799999999992</v>
      </c>
      <c r="C941" s="77">
        <v>834.93820000000005</v>
      </c>
      <c r="D941" s="77">
        <v>72.503799999999998</v>
      </c>
      <c r="E941" s="77">
        <f t="shared" si="98"/>
        <v>865.52599999999984</v>
      </c>
      <c r="F941" s="77">
        <v>-3.5244</v>
      </c>
      <c r="G941" s="77">
        <v>7.3174000000000001</v>
      </c>
      <c r="H941">
        <v>0</v>
      </c>
      <c r="I941" s="78">
        <v>8354</v>
      </c>
      <c r="J941">
        <v>201310</v>
      </c>
      <c r="K941" s="78">
        <v>8354</v>
      </c>
      <c r="L941" s="77">
        <f t="shared" si="97"/>
        <v>-13.8799999999992</v>
      </c>
      <c r="M941" s="78">
        <v>-738</v>
      </c>
      <c r="N941" s="78">
        <v>-12.464449999999999</v>
      </c>
      <c r="O941" s="78">
        <v>342</v>
      </c>
      <c r="P941" s="78">
        <v>1.4035599999999999</v>
      </c>
      <c r="Q941" s="144">
        <v>-652.5</v>
      </c>
      <c r="R941" s="78">
        <v>1668</v>
      </c>
      <c r="S941" s="78">
        <v>-3311</v>
      </c>
      <c r="T941" s="78">
        <v>1599</v>
      </c>
      <c r="U941" s="78">
        <v>28555</v>
      </c>
      <c r="V941" s="219">
        <v>-5.5997198389073716E-2</v>
      </c>
      <c r="W941" s="78">
        <v>-2164</v>
      </c>
      <c r="X941" s="78">
        <v>-2164</v>
      </c>
      <c r="Y941" s="78">
        <v>406</v>
      </c>
      <c r="Z941" s="78">
        <v>4073</v>
      </c>
      <c r="AA941" s="78">
        <v>88.76</v>
      </c>
      <c r="AB941" s="78">
        <v>114.6</v>
      </c>
      <c r="AC941" s="78">
        <v>151296</v>
      </c>
      <c r="AD941" s="104">
        <v>4.7681300000000002</v>
      </c>
      <c r="AE941" s="78">
        <v>166823</v>
      </c>
      <c r="AF941" s="104">
        <v>2.7766600000000001</v>
      </c>
      <c r="AG941" s="78">
        <v>7985</v>
      </c>
      <c r="AH941" s="104">
        <v>-1.11547</v>
      </c>
      <c r="AI941" s="78">
        <v>-37445</v>
      </c>
      <c r="AJ941" s="104">
        <v>-1.0346299999999999</v>
      </c>
      <c r="AK941" s="78">
        <v>8400</v>
      </c>
      <c r="AL941" s="78">
        <v>8000</v>
      </c>
      <c r="AM941" s="8">
        <v>8350</v>
      </c>
      <c r="AN941" s="78">
        <v>40</v>
      </c>
      <c r="AO941" s="78">
        <v>8700</v>
      </c>
      <c r="AP941" s="78">
        <v>8000</v>
      </c>
      <c r="AQ941" s="78">
        <v>8300</v>
      </c>
      <c r="AR941" s="78">
        <v>281</v>
      </c>
      <c r="AS941" s="78">
        <v>0</v>
      </c>
      <c r="AT941" s="78">
        <v>0</v>
      </c>
      <c r="AU941" s="78">
        <v>0</v>
      </c>
      <c r="AV941" s="78">
        <v>0</v>
      </c>
      <c r="AW941" s="77">
        <v>14.52</v>
      </c>
      <c r="AX941" s="144">
        <f t="shared" si="99"/>
        <v>0.41</v>
      </c>
      <c r="AY941" s="144">
        <f t="shared" si="100"/>
        <v>0.24</v>
      </c>
      <c r="AZ941" s="144">
        <f t="shared" si="101"/>
        <v>0.22</v>
      </c>
      <c r="BA941" s="54">
        <f t="shared" si="102"/>
        <v>15.412953430003963</v>
      </c>
      <c r="BB941" s="54">
        <f t="shared" si="103"/>
        <v>12.980046569996027</v>
      </c>
    </row>
    <row r="942" spans="1:54" x14ac:dyDescent="0.25">
      <c r="A942" s="3">
        <v>41563</v>
      </c>
      <c r="B942" s="77">
        <v>8332.18</v>
      </c>
      <c r="C942" s="77">
        <v>761.31122000000005</v>
      </c>
      <c r="D942" s="77">
        <v>16.796199999999999</v>
      </c>
      <c r="E942" s="77">
        <f t="shared" si="98"/>
        <v>867.02759999999989</v>
      </c>
      <c r="F942" s="77">
        <v>-3.7692000000000001</v>
      </c>
      <c r="G942" s="77">
        <v>-4.1598000000000006</v>
      </c>
      <c r="H942" t="s">
        <v>1651</v>
      </c>
      <c r="I942" s="78">
        <v>8345</v>
      </c>
      <c r="J942">
        <v>201311</v>
      </c>
      <c r="K942" s="78">
        <v>8334</v>
      </c>
      <c r="L942" s="77">
        <f t="shared" si="97"/>
        <v>1.819999999999709</v>
      </c>
      <c r="M942" s="78">
        <v>791</v>
      </c>
      <c r="N942" s="78">
        <v>13.057169999999999</v>
      </c>
      <c r="O942" s="78">
        <v>1209</v>
      </c>
      <c r="P942" s="78">
        <v>5.0260100000000003</v>
      </c>
      <c r="Q942" s="144">
        <v>1093.25</v>
      </c>
      <c r="R942" s="78">
        <v>1760</v>
      </c>
      <c r="S942" s="78">
        <v>-2969</v>
      </c>
      <c r="T942" s="78">
        <v>1431</v>
      </c>
      <c r="U942" s="78">
        <v>19997</v>
      </c>
      <c r="V942" s="219">
        <v>-7.1560734110116514E-2</v>
      </c>
      <c r="W942" s="78">
        <v>754</v>
      </c>
      <c r="X942" s="78">
        <v>754</v>
      </c>
      <c r="Y942" s="78">
        <v>3273</v>
      </c>
      <c r="Z942" s="78">
        <v>5313</v>
      </c>
      <c r="AA942" s="78">
        <v>102.52</v>
      </c>
      <c r="AB942" s="78">
        <v>115.05</v>
      </c>
      <c r="AC942" s="78">
        <v>79090</v>
      </c>
      <c r="AD942" s="104">
        <v>4.1667899999999998</v>
      </c>
      <c r="AE942" s="78">
        <v>95827</v>
      </c>
      <c r="AF942" s="104">
        <v>2.9819499999999999</v>
      </c>
      <c r="AG942" s="78">
        <v>8176</v>
      </c>
      <c r="AH942" s="104">
        <v>-1.1906600000000001</v>
      </c>
      <c r="AI942" s="78">
        <v>1796</v>
      </c>
      <c r="AJ942" s="104">
        <v>-1.2763</v>
      </c>
      <c r="AK942" s="78">
        <v>8700</v>
      </c>
      <c r="AL942" s="78">
        <v>8000</v>
      </c>
      <c r="AM942" s="8">
        <v>8300</v>
      </c>
      <c r="AN942" s="78">
        <v>282</v>
      </c>
      <c r="AO942" s="78">
        <v>9000</v>
      </c>
      <c r="AP942" s="78">
        <v>7000</v>
      </c>
      <c r="AQ942" s="78">
        <v>8300</v>
      </c>
      <c r="AR942" s="78">
        <v>382</v>
      </c>
      <c r="AS942" s="78">
        <v>0</v>
      </c>
      <c r="AT942" s="78">
        <v>0</v>
      </c>
      <c r="AU942" s="78">
        <v>0</v>
      </c>
      <c r="AV942" s="78">
        <v>0</v>
      </c>
      <c r="AW942" s="77">
        <v>14.89</v>
      </c>
      <c r="AX942" s="144">
        <f t="shared" si="99"/>
        <v>0.68</v>
      </c>
      <c r="AY942" s="144">
        <f t="shared" si="100"/>
        <v>0.42</v>
      </c>
      <c r="AZ942" s="144">
        <f t="shared" si="101"/>
        <v>0.39</v>
      </c>
      <c r="BA942" s="54">
        <f t="shared" si="102"/>
        <v>15.439103126288796</v>
      </c>
      <c r="BB942" s="54">
        <f t="shared" si="103"/>
        <v>12.970896873711194</v>
      </c>
    </row>
    <row r="943" spans="1:54" x14ac:dyDescent="0.25">
      <c r="A943" s="3">
        <v>41564</v>
      </c>
      <c r="B943" s="77">
        <v>8374.68</v>
      </c>
      <c r="C943" s="77">
        <v>818.39335000000005</v>
      </c>
      <c r="D943" s="77">
        <v>30.416499999999999</v>
      </c>
      <c r="E943" s="77">
        <f t="shared" si="98"/>
        <v>763.90299999999991</v>
      </c>
      <c r="F943" s="77">
        <v>-2.4775999999999998</v>
      </c>
      <c r="G943" s="77">
        <v>3.3648000000000002</v>
      </c>
      <c r="H943">
        <v>0</v>
      </c>
      <c r="I943" s="78">
        <v>8363</v>
      </c>
      <c r="J943">
        <v>201311</v>
      </c>
      <c r="K943" s="78">
        <v>8363</v>
      </c>
      <c r="L943" s="77">
        <f t="shared" si="97"/>
        <v>-11.680000000000291</v>
      </c>
      <c r="M943" s="78">
        <v>-1460</v>
      </c>
      <c r="N943" s="78">
        <v>-24.502970000000001</v>
      </c>
      <c r="O943" s="78">
        <v>1197</v>
      </c>
      <c r="P943" s="78">
        <v>4.9954799999999997</v>
      </c>
      <c r="Q943" s="144">
        <v>-1160.75</v>
      </c>
      <c r="R943" s="78">
        <v>1777</v>
      </c>
      <c r="S943" s="78">
        <v>-1591</v>
      </c>
      <c r="T943" s="78">
        <v>-284</v>
      </c>
      <c r="U943" s="78">
        <v>23521</v>
      </c>
      <c r="V943" s="219">
        <v>1.2074316568173121E-2</v>
      </c>
      <c r="W943" s="78">
        <v>-482</v>
      </c>
      <c r="X943" s="78">
        <v>-482</v>
      </c>
      <c r="Y943" s="78">
        <v>1714</v>
      </c>
      <c r="Z943" s="78">
        <v>1286</v>
      </c>
      <c r="AA943" s="78">
        <v>95.55</v>
      </c>
      <c r="AB943" s="78">
        <v>105.11</v>
      </c>
      <c r="AC943" s="78">
        <v>86058</v>
      </c>
      <c r="AD943" s="104">
        <v>4.3835800000000003</v>
      </c>
      <c r="AE943" s="78">
        <v>101949</v>
      </c>
      <c r="AF943" s="104">
        <v>2.77502</v>
      </c>
      <c r="AG943" s="78">
        <v>13986</v>
      </c>
      <c r="AH943" s="104">
        <v>-1.2966</v>
      </c>
      <c r="AI943" s="78">
        <v>11733</v>
      </c>
      <c r="AJ943" s="104">
        <v>-1.25105</v>
      </c>
      <c r="AK943" s="78">
        <v>8700</v>
      </c>
      <c r="AL943" s="78">
        <v>8000</v>
      </c>
      <c r="AM943" s="8">
        <v>8400</v>
      </c>
      <c r="AN943" s="78">
        <v>241</v>
      </c>
      <c r="AO943" s="78">
        <v>9000</v>
      </c>
      <c r="AP943" s="78">
        <v>7000</v>
      </c>
      <c r="AQ943" s="78">
        <v>8300</v>
      </c>
      <c r="AR943" s="78">
        <v>368</v>
      </c>
      <c r="AS943" s="78">
        <v>0</v>
      </c>
      <c r="AT943" s="78">
        <v>0</v>
      </c>
      <c r="AU943" s="78">
        <v>0</v>
      </c>
      <c r="AV943" s="78">
        <v>0</v>
      </c>
      <c r="AW943" s="77">
        <v>12.02</v>
      </c>
      <c r="AX943" s="144">
        <f t="shared" si="99"/>
        <v>0</v>
      </c>
      <c r="AY943" s="144">
        <f t="shared" si="100"/>
        <v>0</v>
      </c>
      <c r="AZ943" s="144">
        <f t="shared" si="101"/>
        <v>0</v>
      </c>
      <c r="BA943" s="54">
        <f t="shared" si="102"/>
        <v>15.624488537667927</v>
      </c>
      <c r="BB943" s="54">
        <f t="shared" si="103"/>
        <v>12.520511462332072</v>
      </c>
    </row>
    <row r="944" spans="1:54" x14ac:dyDescent="0.25">
      <c r="A944" s="3">
        <v>41565</v>
      </c>
      <c r="B944" s="77">
        <v>8441.19</v>
      </c>
      <c r="C944" s="77">
        <v>855.93232</v>
      </c>
      <c r="D944" s="77">
        <v>79.627899999999997</v>
      </c>
      <c r="E944" s="77">
        <f t="shared" si="98"/>
        <v>800.85119999999984</v>
      </c>
      <c r="F944" s="77">
        <v>-5.2132000000000005</v>
      </c>
      <c r="G944" s="77">
        <v>5.5744000000000007</v>
      </c>
      <c r="H944">
        <v>0</v>
      </c>
      <c r="I944" s="78">
        <v>8416</v>
      </c>
      <c r="J944">
        <v>201311</v>
      </c>
      <c r="K944" s="78">
        <v>8416</v>
      </c>
      <c r="L944" s="77">
        <f t="shared" si="97"/>
        <v>-25.190000000000509</v>
      </c>
      <c r="M944" s="78">
        <v>1431</v>
      </c>
      <c r="N944" s="78">
        <v>24.023859999999999</v>
      </c>
      <c r="O944" s="78">
        <v>2453</v>
      </c>
      <c r="P944" s="78">
        <v>10.30175</v>
      </c>
      <c r="Q944" s="144">
        <v>2044.25</v>
      </c>
      <c r="R944" s="78">
        <v>1873</v>
      </c>
      <c r="S944" s="78">
        <v>-1004</v>
      </c>
      <c r="T944" s="78">
        <v>3468</v>
      </c>
      <c r="U944" s="78">
        <v>25040</v>
      </c>
      <c r="V944" s="219">
        <v>-0.13849840255591053</v>
      </c>
      <c r="W944" s="78">
        <v>-222</v>
      </c>
      <c r="X944" s="78">
        <v>-222</v>
      </c>
      <c r="Y944" s="78">
        <v>2171</v>
      </c>
      <c r="Z944" s="78">
        <v>2995</v>
      </c>
      <c r="AA944" s="78">
        <v>91.56</v>
      </c>
      <c r="AB944" s="78">
        <v>105.09</v>
      </c>
      <c r="AC944" s="78">
        <v>105403</v>
      </c>
      <c r="AD944" s="104">
        <v>4.9179700000000004</v>
      </c>
      <c r="AE944" s="78">
        <v>108345</v>
      </c>
      <c r="AF944" s="104">
        <v>2.4450500000000002</v>
      </c>
      <c r="AG944" s="78">
        <v>19338</v>
      </c>
      <c r="AH944" s="104">
        <v>-1.2393700000000001</v>
      </c>
      <c r="AI944" s="78">
        <v>13887</v>
      </c>
      <c r="AJ944" s="104">
        <v>-1.0874699999999999</v>
      </c>
      <c r="AK944" s="78">
        <v>8700</v>
      </c>
      <c r="AL944" s="78">
        <v>8000</v>
      </c>
      <c r="AM944" s="8">
        <v>8400</v>
      </c>
      <c r="AN944" s="78">
        <v>223</v>
      </c>
      <c r="AO944" s="78">
        <v>9000</v>
      </c>
      <c r="AP944" s="78">
        <v>7000</v>
      </c>
      <c r="AQ944" s="78">
        <v>8400</v>
      </c>
      <c r="AR944" s="78">
        <v>338</v>
      </c>
      <c r="AS944" s="78">
        <v>0</v>
      </c>
      <c r="AT944" s="78">
        <v>0</v>
      </c>
      <c r="AU944" s="78">
        <v>0</v>
      </c>
      <c r="AV944" s="78">
        <v>0</v>
      </c>
      <c r="AW944" s="77">
        <v>11.29</v>
      </c>
      <c r="AX944" s="144">
        <f t="shared" si="99"/>
        <v>0</v>
      </c>
      <c r="AY944" s="144">
        <f t="shared" si="100"/>
        <v>0</v>
      </c>
      <c r="AZ944" s="144">
        <f t="shared" si="101"/>
        <v>0</v>
      </c>
      <c r="BA944" s="54">
        <f t="shared" si="102"/>
        <v>15.788584485120349</v>
      </c>
      <c r="BB944" s="54">
        <f t="shared" si="103"/>
        <v>11.971415514879652</v>
      </c>
    </row>
    <row r="945" spans="1:54" x14ac:dyDescent="0.25">
      <c r="A945" s="3">
        <v>41568</v>
      </c>
      <c r="B945" s="77">
        <v>8419.32</v>
      </c>
      <c r="C945" s="77">
        <v>800.93952000000002</v>
      </c>
      <c r="D945" s="77">
        <v>15.5162</v>
      </c>
      <c r="E945" s="77">
        <f t="shared" si="98"/>
        <v>781.07569999999987</v>
      </c>
      <c r="F945" s="77">
        <v>-3.9207999999999998</v>
      </c>
      <c r="G945" s="77">
        <v>3.1976</v>
      </c>
      <c r="H945">
        <v>0</v>
      </c>
      <c r="I945" s="78">
        <v>8401</v>
      </c>
      <c r="J945">
        <v>201311</v>
      </c>
      <c r="K945" s="78">
        <v>8401</v>
      </c>
      <c r="L945" s="77">
        <f t="shared" si="97"/>
        <v>-18.319999999999709</v>
      </c>
      <c r="M945" s="78">
        <v>-2303</v>
      </c>
      <c r="N945" s="78">
        <v>-38.721240000000002</v>
      </c>
      <c r="O945" s="78">
        <v>1555</v>
      </c>
      <c r="P945" s="78">
        <v>6.5126600000000003</v>
      </c>
      <c r="Q945" s="144">
        <v>-1914.25</v>
      </c>
      <c r="R945" s="78">
        <v>1866</v>
      </c>
      <c r="S945" s="78">
        <v>1205</v>
      </c>
      <c r="T945" s="78">
        <v>1251</v>
      </c>
      <c r="U945" s="78">
        <v>25431</v>
      </c>
      <c r="V945" s="219">
        <v>-4.9191931107703195E-2</v>
      </c>
      <c r="W945" s="78">
        <v>-2158</v>
      </c>
      <c r="X945" s="78">
        <v>-2874</v>
      </c>
      <c r="Y945" s="78">
        <v>557</v>
      </c>
      <c r="Z945" s="78">
        <v>-559</v>
      </c>
      <c r="AA945" s="78">
        <v>85.11</v>
      </c>
      <c r="AB945" s="78">
        <v>104.02</v>
      </c>
      <c r="AC945" s="78">
        <v>104702</v>
      </c>
      <c r="AD945" s="104">
        <v>4.5601099999999999</v>
      </c>
      <c r="AE945" s="78">
        <v>114773</v>
      </c>
      <c r="AF945" s="104">
        <v>2.5609000000000002</v>
      </c>
      <c r="AG945" s="78">
        <v>12363</v>
      </c>
      <c r="AH945" s="104">
        <v>-1.5664199999999999</v>
      </c>
      <c r="AI945" s="78">
        <v>20784</v>
      </c>
      <c r="AJ945" s="104">
        <v>-0.92147999999999997</v>
      </c>
      <c r="AK945" s="78">
        <v>8700</v>
      </c>
      <c r="AL945" s="78">
        <v>8000</v>
      </c>
      <c r="AM945" s="8">
        <v>8400</v>
      </c>
      <c r="AN945" s="78">
        <v>216</v>
      </c>
      <c r="AO945" s="78">
        <v>9000</v>
      </c>
      <c r="AP945" s="78">
        <v>7000</v>
      </c>
      <c r="AQ945" s="78">
        <v>8400</v>
      </c>
      <c r="AR945" s="78">
        <v>323</v>
      </c>
      <c r="AS945" s="78">
        <v>0</v>
      </c>
      <c r="AT945" s="78">
        <v>0</v>
      </c>
      <c r="AU945" s="78">
        <v>0</v>
      </c>
      <c r="AV945" s="78">
        <v>0</v>
      </c>
      <c r="AW945" s="77">
        <v>11.74</v>
      </c>
      <c r="AX945" s="144">
        <f t="shared" si="99"/>
        <v>0.03</v>
      </c>
      <c r="AY945" s="144">
        <f t="shared" si="100"/>
        <v>0.02</v>
      </c>
      <c r="AZ945" s="144">
        <f t="shared" si="101"/>
        <v>0.01</v>
      </c>
      <c r="BA945" s="54">
        <f t="shared" si="102"/>
        <v>15.7031753072397</v>
      </c>
      <c r="BB945" s="54">
        <f t="shared" si="103"/>
        <v>11.695824692760301</v>
      </c>
    </row>
    <row r="946" spans="1:54" x14ac:dyDescent="0.25">
      <c r="A946" s="3">
        <v>41569</v>
      </c>
      <c r="B946" s="77">
        <v>8418.27</v>
      </c>
      <c r="C946" s="77">
        <v>781.19150000000002</v>
      </c>
      <c r="D946" s="77">
        <v>26.621399999999998</v>
      </c>
      <c r="E946" s="77">
        <f t="shared" si="98"/>
        <v>724.35019999999986</v>
      </c>
      <c r="F946" s="77">
        <v>-4.1128999999999998</v>
      </c>
      <c r="G946" s="77">
        <v>5.6303000000000001</v>
      </c>
      <c r="H946">
        <v>0</v>
      </c>
      <c r="I946" s="78">
        <v>8414</v>
      </c>
      <c r="J946">
        <v>201311</v>
      </c>
      <c r="K946" s="78">
        <v>8414</v>
      </c>
      <c r="L946" s="77">
        <f t="shared" si="97"/>
        <v>-4.2700000000004366</v>
      </c>
      <c r="M946" s="78">
        <v>2419</v>
      </c>
      <c r="N946" s="78">
        <v>40.68394</v>
      </c>
      <c r="O946" s="78">
        <v>2211</v>
      </c>
      <c r="P946" s="78">
        <v>9.28247</v>
      </c>
      <c r="Q946" s="144">
        <v>2971.75</v>
      </c>
      <c r="R946" s="78">
        <v>1762</v>
      </c>
      <c r="S946" s="78">
        <v>-168</v>
      </c>
      <c r="T946" s="78">
        <v>3903</v>
      </c>
      <c r="U946" s="78">
        <v>26072</v>
      </c>
      <c r="V946" s="219">
        <v>-0.14970082847499233</v>
      </c>
      <c r="W946" s="78">
        <v>-1649</v>
      </c>
      <c r="X946" s="78">
        <v>-333</v>
      </c>
      <c r="Y946" s="78">
        <v>1488</v>
      </c>
      <c r="Z946" s="78">
        <v>3490</v>
      </c>
      <c r="AA946" s="78">
        <v>92.82</v>
      </c>
      <c r="AB946" s="78">
        <v>103.66</v>
      </c>
      <c r="AC946" s="78">
        <v>108964</v>
      </c>
      <c r="AD946" s="104">
        <v>4.5896699999999999</v>
      </c>
      <c r="AE946" s="78">
        <v>122012</v>
      </c>
      <c r="AF946" s="104">
        <v>2.5061499999999999</v>
      </c>
      <c r="AG946" s="78">
        <v>13068</v>
      </c>
      <c r="AH946" s="104">
        <v>-1.5879300000000001</v>
      </c>
      <c r="AI946" s="78">
        <v>15531</v>
      </c>
      <c r="AJ946" s="104">
        <v>-0.95243</v>
      </c>
      <c r="AK946" s="78">
        <v>8600</v>
      </c>
      <c r="AL946" s="78">
        <v>8000</v>
      </c>
      <c r="AM946" s="8">
        <v>8400</v>
      </c>
      <c r="AN946" s="78">
        <v>210</v>
      </c>
      <c r="AO946" s="78">
        <v>9000</v>
      </c>
      <c r="AP946" s="78">
        <v>7000</v>
      </c>
      <c r="AQ946" s="78">
        <v>8400</v>
      </c>
      <c r="AR946" s="78">
        <v>314</v>
      </c>
      <c r="AS946" s="78">
        <v>0</v>
      </c>
      <c r="AT946" s="78">
        <v>0</v>
      </c>
      <c r="AU946" s="78">
        <v>0</v>
      </c>
      <c r="AV946" s="78">
        <v>0</v>
      </c>
      <c r="AW946" s="77">
        <v>11.66</v>
      </c>
      <c r="AX946" s="144">
        <f t="shared" si="99"/>
        <v>0.03</v>
      </c>
      <c r="AY946" s="144">
        <f t="shared" si="100"/>
        <v>0.02</v>
      </c>
      <c r="AZ946" s="144">
        <f t="shared" si="101"/>
        <v>0.01</v>
      </c>
      <c r="BA946" s="54">
        <f t="shared" si="102"/>
        <v>15.700872246175981</v>
      </c>
      <c r="BB946" s="54">
        <f t="shared" si="103"/>
        <v>11.40212775382402</v>
      </c>
    </row>
    <row r="947" spans="1:54" x14ac:dyDescent="0.25">
      <c r="A947" s="3">
        <v>41570</v>
      </c>
      <c r="B947" s="77">
        <v>8393.6200000000008</v>
      </c>
      <c r="C947" s="77">
        <v>767.87559999999996</v>
      </c>
      <c r="D947" s="77">
        <v>28.3033</v>
      </c>
      <c r="E947" s="77">
        <f t="shared" si="98"/>
        <v>695.83459999999991</v>
      </c>
      <c r="F947" s="77">
        <v>-0.52190000000000003</v>
      </c>
      <c r="G947" s="77">
        <v>-14.4346</v>
      </c>
      <c r="H947">
        <v>0</v>
      </c>
      <c r="I947" s="78">
        <v>8361</v>
      </c>
      <c r="J947">
        <v>201311</v>
      </c>
      <c r="K947" s="78">
        <v>8361</v>
      </c>
      <c r="L947" s="77">
        <f t="shared" si="97"/>
        <v>-32.6200000000008</v>
      </c>
      <c r="M947" s="78">
        <v>-3488</v>
      </c>
      <c r="N947" s="78">
        <v>-58.32</v>
      </c>
      <c r="O947" s="78">
        <v>975</v>
      </c>
      <c r="P947" s="78">
        <v>4.0579099999999997</v>
      </c>
      <c r="Q947" s="144">
        <v>-3244.25</v>
      </c>
      <c r="R947" s="78">
        <v>479</v>
      </c>
      <c r="S947" s="78">
        <v>995</v>
      </c>
      <c r="T947" s="78">
        <v>-1315</v>
      </c>
      <c r="U947" s="78">
        <v>27631</v>
      </c>
      <c r="V947" s="219">
        <v>4.7591473345155802E-2</v>
      </c>
      <c r="W947" s="78">
        <v>-2086</v>
      </c>
      <c r="X947" s="78">
        <v>-4510</v>
      </c>
      <c r="Y947" s="78">
        <v>919</v>
      </c>
      <c r="Z947" s="78">
        <v>-4195</v>
      </c>
      <c r="AA947" s="78">
        <v>105.9</v>
      </c>
      <c r="AB947" s="78">
        <v>97.29</v>
      </c>
      <c r="AC947" s="78">
        <v>90736</v>
      </c>
      <c r="AD947" s="104">
        <v>3.9174000000000002</v>
      </c>
      <c r="AE947" s="78">
        <v>120234</v>
      </c>
      <c r="AF947" s="104">
        <v>2.9054199999999999</v>
      </c>
      <c r="AG947" s="78">
        <v>2103</v>
      </c>
      <c r="AH947" s="104">
        <v>-1.76359</v>
      </c>
      <c r="AI947" s="78">
        <v>14292</v>
      </c>
      <c r="AJ947" s="104">
        <v>-0.83406999999999998</v>
      </c>
      <c r="AK947" s="78">
        <v>8600</v>
      </c>
      <c r="AL947" s="78">
        <v>8000</v>
      </c>
      <c r="AM947" s="8">
        <v>8400</v>
      </c>
      <c r="AN947" s="78">
        <v>217</v>
      </c>
      <c r="AO947" s="78">
        <v>8800</v>
      </c>
      <c r="AP947" s="78">
        <v>7000</v>
      </c>
      <c r="AQ947" s="78">
        <v>8300</v>
      </c>
      <c r="AR947" s="78">
        <v>311</v>
      </c>
      <c r="AS947" s="78">
        <v>0</v>
      </c>
      <c r="AT947" s="78">
        <v>0</v>
      </c>
      <c r="AU947" s="78">
        <v>0</v>
      </c>
      <c r="AV947" s="78">
        <v>0</v>
      </c>
      <c r="AW947" s="77">
        <v>12.24</v>
      </c>
      <c r="AX947" s="144">
        <f t="shared" si="99"/>
        <v>0.13</v>
      </c>
      <c r="AY947" s="144">
        <f t="shared" si="100"/>
        <v>0.08</v>
      </c>
      <c r="AZ947" s="144">
        <f t="shared" si="101"/>
        <v>0.04</v>
      </c>
      <c r="BA947" s="54">
        <f t="shared" si="102"/>
        <v>15.641135530826684</v>
      </c>
      <c r="BB947" s="54">
        <f t="shared" si="103"/>
        <v>11.253864469173319</v>
      </c>
    </row>
    <row r="948" spans="1:54" x14ac:dyDescent="0.25">
      <c r="A948" s="3">
        <v>41571</v>
      </c>
      <c r="B948" s="77">
        <v>8413.7199999999993</v>
      </c>
      <c r="C948" s="77">
        <v>710.43150000000003</v>
      </c>
      <c r="D948" s="77">
        <v>23.189399999999999</v>
      </c>
      <c r="E948" s="77">
        <f t="shared" si="98"/>
        <v>679.52569999999992</v>
      </c>
      <c r="F948" s="77">
        <v>-2.9706999999999999</v>
      </c>
      <c r="G948" s="77">
        <v>7.9398</v>
      </c>
      <c r="H948">
        <v>0</v>
      </c>
      <c r="I948" s="78">
        <v>8391</v>
      </c>
      <c r="J948">
        <v>201311</v>
      </c>
      <c r="K948" s="78">
        <v>8391</v>
      </c>
      <c r="L948" s="77">
        <f t="shared" si="97"/>
        <v>-22.719999999999345</v>
      </c>
      <c r="M948" s="78">
        <v>1107</v>
      </c>
      <c r="N948" s="78">
        <v>18.561299999999999</v>
      </c>
      <c r="O948" s="78">
        <v>1893</v>
      </c>
      <c r="P948" s="78">
        <v>7.9234900000000001</v>
      </c>
      <c r="Q948" s="144">
        <v>1580.25</v>
      </c>
      <c r="R948" s="78">
        <v>473</v>
      </c>
      <c r="S948" s="78">
        <v>-373</v>
      </c>
      <c r="T948" s="78">
        <v>1339</v>
      </c>
      <c r="U948" s="78">
        <v>26747</v>
      </c>
      <c r="V948" s="219">
        <v>-5.0061689161401281E-2</v>
      </c>
      <c r="W948" s="78">
        <v>-592</v>
      </c>
      <c r="X948" s="78">
        <v>-592</v>
      </c>
      <c r="Y948" s="78">
        <v>1672</v>
      </c>
      <c r="Z948" s="78">
        <v>1374</v>
      </c>
      <c r="AA948" s="78">
        <v>110.18</v>
      </c>
      <c r="AB948" s="78">
        <v>101.65</v>
      </c>
      <c r="AC948" s="78">
        <v>92862</v>
      </c>
      <c r="AD948" s="104">
        <v>4.1493700000000002</v>
      </c>
      <c r="AE948" s="78">
        <v>123091</v>
      </c>
      <c r="AF948" s="104">
        <v>2.6605500000000002</v>
      </c>
      <c r="AG948" s="78">
        <v>5649</v>
      </c>
      <c r="AH948" s="104">
        <v>-1.7123999999999999</v>
      </c>
      <c r="AI948" s="78">
        <v>9411</v>
      </c>
      <c r="AJ948" s="104">
        <v>-1.04548</v>
      </c>
      <c r="AK948" s="78">
        <v>8600</v>
      </c>
      <c r="AL948" s="78">
        <v>8000</v>
      </c>
      <c r="AM948" s="8">
        <v>8400</v>
      </c>
      <c r="AN948" s="78">
        <v>208</v>
      </c>
      <c r="AO948" s="78">
        <v>8800</v>
      </c>
      <c r="AP948" s="78">
        <v>7000</v>
      </c>
      <c r="AQ948" s="78">
        <v>8400</v>
      </c>
      <c r="AR948" s="78">
        <v>309</v>
      </c>
      <c r="AS948" s="78">
        <v>0</v>
      </c>
      <c r="AT948" s="78">
        <v>0</v>
      </c>
      <c r="AU948" s="78">
        <v>0</v>
      </c>
      <c r="AV948" s="78">
        <v>0</v>
      </c>
      <c r="AW948" s="77">
        <v>12.05</v>
      </c>
      <c r="AX948" s="144">
        <f t="shared" si="99"/>
        <v>0.13</v>
      </c>
      <c r="AY948" s="144">
        <f t="shared" si="100"/>
        <v>0.08</v>
      </c>
      <c r="AZ948" s="144">
        <f t="shared" si="101"/>
        <v>0.04</v>
      </c>
      <c r="BA948" s="54">
        <f t="shared" si="102"/>
        <v>15.606851327494827</v>
      </c>
      <c r="BB948" s="54">
        <f t="shared" si="103"/>
        <v>11.088148672505174</v>
      </c>
    </row>
    <row r="949" spans="1:54" x14ac:dyDescent="0.25">
      <c r="A949" s="3">
        <v>41572</v>
      </c>
      <c r="B949" s="77">
        <v>8346.6200000000008</v>
      </c>
      <c r="C949" s="77">
        <v>815.30895999999996</v>
      </c>
      <c r="D949" s="77">
        <v>-29.480700000000002</v>
      </c>
      <c r="E949" s="77">
        <f t="shared" si="98"/>
        <v>650.29719999999998</v>
      </c>
      <c r="F949" s="77">
        <v>-1.6566999999999998</v>
      </c>
      <c r="G949" s="77">
        <v>-14.4207</v>
      </c>
      <c r="H949">
        <v>0</v>
      </c>
      <c r="I949" s="78">
        <v>8322</v>
      </c>
      <c r="J949">
        <v>201311</v>
      </c>
      <c r="K949" s="78">
        <v>8322</v>
      </c>
      <c r="L949" s="77">
        <f t="shared" si="97"/>
        <v>-24.6200000000008</v>
      </c>
      <c r="M949" s="78">
        <v>-3783</v>
      </c>
      <c r="N949" s="78">
        <v>-62.965589999999999</v>
      </c>
      <c r="O949" s="78">
        <v>603</v>
      </c>
      <c r="P949" s="78">
        <v>2.4995599999999998</v>
      </c>
      <c r="Q949" s="144">
        <v>-3632.25</v>
      </c>
      <c r="R949" s="78">
        <v>443</v>
      </c>
      <c r="S949" s="78">
        <v>799</v>
      </c>
      <c r="T949" s="78">
        <v>-3347</v>
      </c>
      <c r="U949" s="78">
        <v>28904</v>
      </c>
      <c r="V949" s="219">
        <v>0.11579712150567395</v>
      </c>
      <c r="W949" s="78">
        <v>-1429</v>
      </c>
      <c r="X949" s="78">
        <v>-2001</v>
      </c>
      <c r="Y949" s="78">
        <v>1033</v>
      </c>
      <c r="Z949" s="78">
        <v>-772</v>
      </c>
      <c r="AA949" s="78">
        <v>97.6</v>
      </c>
      <c r="AB949" s="78">
        <v>100.57</v>
      </c>
      <c r="AC949" s="78">
        <v>92166</v>
      </c>
      <c r="AD949" s="104">
        <v>3.6062799999999999</v>
      </c>
      <c r="AE949" s="78">
        <v>135191</v>
      </c>
      <c r="AF949" s="104">
        <v>3.3727299999999998</v>
      </c>
      <c r="AG949" s="78">
        <v>-2485</v>
      </c>
      <c r="AH949" s="104">
        <v>-1.84592</v>
      </c>
      <c r="AI949" s="78">
        <v>17475</v>
      </c>
      <c r="AJ949" s="104">
        <v>-1.07518</v>
      </c>
      <c r="AK949" s="78">
        <v>8600</v>
      </c>
      <c r="AL949" s="78">
        <v>8000</v>
      </c>
      <c r="AM949" s="8">
        <v>8300</v>
      </c>
      <c r="AN949" s="78">
        <v>205</v>
      </c>
      <c r="AO949" s="78">
        <v>8800</v>
      </c>
      <c r="AP949" s="78">
        <v>7000</v>
      </c>
      <c r="AQ949" s="78">
        <v>8300</v>
      </c>
      <c r="AR949" s="78">
        <v>313</v>
      </c>
      <c r="AS949" s="78">
        <v>0</v>
      </c>
      <c r="AT949" s="78">
        <v>0</v>
      </c>
      <c r="AU949" s="78">
        <v>0</v>
      </c>
      <c r="AV949" s="78">
        <v>0</v>
      </c>
      <c r="AW949" s="77">
        <v>12.31</v>
      </c>
      <c r="AX949" s="144">
        <f t="shared" si="99"/>
        <v>0.2</v>
      </c>
      <c r="AY949" s="144">
        <f t="shared" si="100"/>
        <v>0.12</v>
      </c>
      <c r="AZ949" s="144">
        <f t="shared" si="101"/>
        <v>0.06</v>
      </c>
      <c r="BA949" s="54">
        <f t="shared" si="102"/>
        <v>15.562476623376703</v>
      </c>
      <c r="BB949" s="54">
        <f t="shared" si="103"/>
        <v>10.978523376623301</v>
      </c>
    </row>
    <row r="950" spans="1:54" x14ac:dyDescent="0.25">
      <c r="A950" s="3">
        <v>41575</v>
      </c>
      <c r="B950" s="77">
        <v>8407.83</v>
      </c>
      <c r="C950" s="77">
        <v>660.79516999999998</v>
      </c>
      <c r="D950" s="77">
        <v>45.290500000000002</v>
      </c>
      <c r="E950" s="77">
        <f t="shared" si="98"/>
        <v>617.04009999999994</v>
      </c>
      <c r="F950" s="77">
        <v>-4.1242000000000001</v>
      </c>
      <c r="G950" s="77">
        <v>1.2059</v>
      </c>
      <c r="H950">
        <v>0</v>
      </c>
      <c r="I950" s="78">
        <v>8388</v>
      </c>
      <c r="J950">
        <v>201311</v>
      </c>
      <c r="K950" s="78">
        <v>8388</v>
      </c>
      <c r="L950" s="77">
        <f t="shared" si="97"/>
        <v>-19.829999999999927</v>
      </c>
      <c r="M950" s="78">
        <v>933</v>
      </c>
      <c r="N950" s="78">
        <v>15.632540000000001</v>
      </c>
      <c r="O950" s="78">
        <v>1449</v>
      </c>
      <c r="P950" s="78">
        <v>6.0644999999999998</v>
      </c>
      <c r="Q950" s="144">
        <v>1295.25</v>
      </c>
      <c r="R950" s="78">
        <v>458</v>
      </c>
      <c r="S950" s="78">
        <v>-208</v>
      </c>
      <c r="T950" s="78">
        <v>1392</v>
      </c>
      <c r="U950" s="78">
        <v>26028</v>
      </c>
      <c r="V950" s="219">
        <v>-5.3480866758875055E-2</v>
      </c>
      <c r="W950" s="78">
        <v>-643</v>
      </c>
      <c r="X950" s="78">
        <v>886</v>
      </c>
      <c r="Y950" s="78">
        <v>276</v>
      </c>
      <c r="Z950" s="78">
        <v>240</v>
      </c>
      <c r="AA950" s="78">
        <v>97.31</v>
      </c>
      <c r="AB950" s="78">
        <v>105.74</v>
      </c>
      <c r="AC950" s="78">
        <v>95191</v>
      </c>
      <c r="AD950" s="104">
        <v>4.0201700000000002</v>
      </c>
      <c r="AE950" s="78">
        <v>134882</v>
      </c>
      <c r="AF950" s="104">
        <v>2.7957800000000002</v>
      </c>
      <c r="AG950" s="78">
        <v>2151</v>
      </c>
      <c r="AH950" s="104">
        <v>-1.7863800000000001</v>
      </c>
      <c r="AI950" s="78">
        <v>6724</v>
      </c>
      <c r="AJ950" s="104">
        <v>-1.03301</v>
      </c>
      <c r="AK950" s="78">
        <v>8600</v>
      </c>
      <c r="AL950" s="78">
        <v>8000</v>
      </c>
      <c r="AM950" s="8">
        <v>8400</v>
      </c>
      <c r="AN950" s="78">
        <v>192</v>
      </c>
      <c r="AO950" s="78">
        <v>8800</v>
      </c>
      <c r="AP950" s="78">
        <v>7000</v>
      </c>
      <c r="AQ950" s="78">
        <v>8400</v>
      </c>
      <c r="AR950" s="78">
        <v>302</v>
      </c>
      <c r="AS950" s="78">
        <v>0</v>
      </c>
      <c r="AT950" s="78">
        <v>0</v>
      </c>
      <c r="AU950" s="78">
        <v>0</v>
      </c>
      <c r="AV950" s="78">
        <v>0</v>
      </c>
      <c r="AW950" s="77">
        <v>12.41</v>
      </c>
      <c r="AX950" s="144">
        <f t="shared" si="99"/>
        <v>0.24</v>
      </c>
      <c r="AY950" s="144">
        <f t="shared" si="100"/>
        <v>0.14000000000000001</v>
      </c>
      <c r="AZ950" s="144">
        <f t="shared" si="101"/>
        <v>7.0000000000000007E-2</v>
      </c>
      <c r="BA950" s="54">
        <f t="shared" si="102"/>
        <v>15.529450773738237</v>
      </c>
      <c r="BB950" s="54">
        <f t="shared" si="103"/>
        <v>10.893549226261765</v>
      </c>
    </row>
    <row r="951" spans="1:54" x14ac:dyDescent="0.25">
      <c r="A951" s="3">
        <v>41576</v>
      </c>
      <c r="B951" s="77">
        <v>8420.98</v>
      </c>
      <c r="C951" s="77">
        <v>687.68469000000005</v>
      </c>
      <c r="D951" s="77">
        <v>-2.2274000000000003</v>
      </c>
      <c r="E951" s="77">
        <f t="shared" si="98"/>
        <v>655.1280999999999</v>
      </c>
      <c r="F951" s="77">
        <v>-2.1450999999999998</v>
      </c>
      <c r="G951" s="77">
        <v>3.9169</v>
      </c>
      <c r="H951">
        <v>0</v>
      </c>
      <c r="I951" s="78">
        <v>8410</v>
      </c>
      <c r="J951">
        <v>201311</v>
      </c>
      <c r="K951" s="78">
        <v>8410</v>
      </c>
      <c r="L951" s="77">
        <f t="shared" si="97"/>
        <v>-10.979999999999563</v>
      </c>
      <c r="M951" s="78">
        <v>5732</v>
      </c>
      <c r="N951" s="78">
        <v>96.350489999999994</v>
      </c>
      <c r="O951" s="78">
        <v>2151</v>
      </c>
      <c r="P951" s="78">
        <v>9.0243199999999995</v>
      </c>
      <c r="Q951" s="144">
        <v>6269.75</v>
      </c>
      <c r="R951" s="78">
        <v>509</v>
      </c>
      <c r="S951" s="78">
        <v>-816</v>
      </c>
      <c r="T951" s="78">
        <v>3865</v>
      </c>
      <c r="U951" s="78">
        <v>27145</v>
      </c>
      <c r="V951" s="219">
        <v>-0.14238349603978634</v>
      </c>
      <c r="W951" s="78">
        <v>2226</v>
      </c>
      <c r="X951" s="78">
        <v>3750</v>
      </c>
      <c r="Y951" s="78">
        <v>5226</v>
      </c>
      <c r="Z951" s="78">
        <v>6159</v>
      </c>
      <c r="AA951" s="78">
        <v>109.75</v>
      </c>
      <c r="AB951" s="78">
        <v>107.86</v>
      </c>
      <c r="AC951" s="78">
        <v>106668</v>
      </c>
      <c r="AD951" s="104">
        <v>4.4018800000000002</v>
      </c>
      <c r="AE951" s="78">
        <v>135536</v>
      </c>
      <c r="AF951" s="104">
        <v>2.79013</v>
      </c>
      <c r="AG951" s="78">
        <v>3788</v>
      </c>
      <c r="AH951" s="104">
        <v>-1.76722</v>
      </c>
      <c r="AI951" s="78">
        <v>3224</v>
      </c>
      <c r="AJ951" s="104">
        <v>-1.1101399999999999</v>
      </c>
      <c r="AK951" s="78">
        <v>8600</v>
      </c>
      <c r="AL951" s="78">
        <v>8100</v>
      </c>
      <c r="AM951" s="8">
        <v>8400</v>
      </c>
      <c r="AN951" s="78">
        <v>186</v>
      </c>
      <c r="AO951" s="78">
        <v>8800</v>
      </c>
      <c r="AP951" s="78">
        <v>7000</v>
      </c>
      <c r="AQ951" s="78">
        <v>8400</v>
      </c>
      <c r="AR951" s="78">
        <v>296</v>
      </c>
      <c r="AS951" s="78">
        <v>0</v>
      </c>
      <c r="AT951" s="78">
        <v>0</v>
      </c>
      <c r="AU951" s="78">
        <v>0</v>
      </c>
      <c r="AV951" s="78">
        <v>0</v>
      </c>
      <c r="AW951" s="77">
        <v>12.25</v>
      </c>
      <c r="AX951" s="144">
        <f t="shared" si="99"/>
        <v>0.2</v>
      </c>
      <c r="AY951" s="144">
        <f t="shared" si="100"/>
        <v>0.12</v>
      </c>
      <c r="AZ951" s="144">
        <f t="shared" si="101"/>
        <v>0.06</v>
      </c>
      <c r="BA951" s="54">
        <f t="shared" si="102"/>
        <v>15.451302691080057</v>
      </c>
      <c r="BB951" s="54">
        <f t="shared" si="103"/>
        <v>10.798697308919943</v>
      </c>
    </row>
    <row r="952" spans="1:54" x14ac:dyDescent="0.25">
      <c r="A952" s="3">
        <v>41577</v>
      </c>
      <c r="B952" s="77">
        <v>8465.06</v>
      </c>
      <c r="C952" s="77">
        <v>757.57503999999994</v>
      </c>
      <c r="D952" s="77">
        <v>49.928999999999995</v>
      </c>
      <c r="E952" s="77">
        <f t="shared" si="98"/>
        <v>724.16969999999992</v>
      </c>
      <c r="F952" s="77">
        <v>-0.31780000000000003</v>
      </c>
      <c r="G952" s="77">
        <v>4.4588999999999999</v>
      </c>
      <c r="H952">
        <v>0</v>
      </c>
      <c r="I952" s="78">
        <v>8441</v>
      </c>
      <c r="J952">
        <v>201311</v>
      </c>
      <c r="K952" s="78">
        <v>8441</v>
      </c>
      <c r="L952" s="77">
        <f t="shared" si="97"/>
        <v>-24.059999999999491</v>
      </c>
      <c r="M952" s="78">
        <v>7011</v>
      </c>
      <c r="N952" s="78">
        <v>118.3249</v>
      </c>
      <c r="O952" s="78">
        <v>2200</v>
      </c>
      <c r="P952" s="78">
        <v>9.2597900000000006</v>
      </c>
      <c r="Q952" s="144">
        <v>7561</v>
      </c>
      <c r="R952" s="78">
        <v>548</v>
      </c>
      <c r="S952" s="78">
        <v>-138</v>
      </c>
      <c r="T952" s="78">
        <v>4640</v>
      </c>
      <c r="U952" s="78">
        <v>28777</v>
      </c>
      <c r="V952" s="219">
        <v>-0.16123987907009069</v>
      </c>
      <c r="W952" s="78">
        <v>2256</v>
      </c>
      <c r="X952" s="78">
        <v>4013</v>
      </c>
      <c r="Y952" s="78">
        <v>4855</v>
      </c>
      <c r="Z952" s="78">
        <v>7037</v>
      </c>
      <c r="AA952" s="78">
        <v>101.66</v>
      </c>
      <c r="AB952" s="78">
        <v>107.64</v>
      </c>
      <c r="AC952" s="78">
        <v>100237</v>
      </c>
      <c r="AD952" s="104">
        <v>4.3894500000000001</v>
      </c>
      <c r="AE952" s="78">
        <v>132684</v>
      </c>
      <c r="AF952" s="104">
        <v>2.7028300000000001</v>
      </c>
      <c r="AG952" s="78">
        <v>123</v>
      </c>
      <c r="AH952" s="104">
        <v>-1.5366500000000001</v>
      </c>
      <c r="AI952" s="78">
        <v>-213</v>
      </c>
      <c r="AJ952" s="104">
        <v>-1.0059199999999999</v>
      </c>
      <c r="AK952" s="78">
        <v>8600</v>
      </c>
      <c r="AL952" s="78">
        <v>8200</v>
      </c>
      <c r="AM952" s="8">
        <v>8400</v>
      </c>
      <c r="AN952" s="78">
        <v>192</v>
      </c>
      <c r="AO952" s="78">
        <v>8800</v>
      </c>
      <c r="AP952" s="78">
        <v>7000</v>
      </c>
      <c r="AQ952" s="78">
        <v>8400</v>
      </c>
      <c r="AR952" s="78">
        <v>291</v>
      </c>
      <c r="AS952" s="78">
        <v>0</v>
      </c>
      <c r="AT952" s="78">
        <v>0</v>
      </c>
      <c r="AU952" s="78">
        <v>0</v>
      </c>
      <c r="AV952" s="78">
        <v>0</v>
      </c>
      <c r="AW952" s="77">
        <v>12.37</v>
      </c>
      <c r="AX952" s="144">
        <f t="shared" si="99"/>
        <v>0.27</v>
      </c>
      <c r="AY952" s="144">
        <f t="shared" si="100"/>
        <v>0.16</v>
      </c>
      <c r="AZ952" s="144">
        <f t="shared" si="101"/>
        <v>0.08</v>
      </c>
      <c r="BA952" s="54">
        <f t="shared" si="102"/>
        <v>15.365547045524131</v>
      </c>
      <c r="BB952" s="54">
        <f t="shared" si="103"/>
        <v>10.729452954475867</v>
      </c>
    </row>
    <row r="953" spans="1:54" x14ac:dyDescent="0.25">
      <c r="A953" s="3">
        <v>41578</v>
      </c>
      <c r="B953" s="77">
        <v>8450.06</v>
      </c>
      <c r="C953" s="77">
        <v>849.24546999999995</v>
      </c>
      <c r="D953" s="77">
        <v>41.124200000000002</v>
      </c>
      <c r="E953" s="77">
        <f t="shared" si="98"/>
        <v>760.1117999999999</v>
      </c>
      <c r="F953" s="77">
        <v>0.41359999999999997</v>
      </c>
      <c r="G953" s="77">
        <v>0.22789999999999999</v>
      </c>
      <c r="H953">
        <v>0</v>
      </c>
      <c r="I953" s="78">
        <v>8427</v>
      </c>
      <c r="J953">
        <v>201311</v>
      </c>
      <c r="K953" s="78">
        <v>8427</v>
      </c>
      <c r="L953" s="77">
        <f t="shared" si="97"/>
        <v>-23.059999999999491</v>
      </c>
      <c r="M953" s="78">
        <v>11173</v>
      </c>
      <c r="N953" s="78">
        <v>188.35626999999999</v>
      </c>
      <c r="O953" s="78">
        <v>2982</v>
      </c>
      <c r="P953" s="78">
        <v>12.544040000000001</v>
      </c>
      <c r="Q953" s="144">
        <v>11918.5</v>
      </c>
      <c r="R953" s="78">
        <v>545</v>
      </c>
      <c r="S953" s="78">
        <v>-117</v>
      </c>
      <c r="T953" s="78">
        <v>5805</v>
      </c>
      <c r="U953" s="78">
        <v>30097</v>
      </c>
      <c r="V953" s="219">
        <v>-0.19287636641525732</v>
      </c>
      <c r="W953" s="78">
        <v>1925</v>
      </c>
      <c r="X953" s="78">
        <v>1696</v>
      </c>
      <c r="Y953" s="78">
        <v>7655</v>
      </c>
      <c r="Z953" s="78">
        <v>11132</v>
      </c>
      <c r="AA953" s="78">
        <v>107.4</v>
      </c>
      <c r="AB953" s="78">
        <v>107.88</v>
      </c>
      <c r="AC953" s="78">
        <v>101430</v>
      </c>
      <c r="AD953" s="104">
        <v>4.2432699999999999</v>
      </c>
      <c r="AE953" s="78">
        <v>133529</v>
      </c>
      <c r="AF953" s="104">
        <v>2.75786</v>
      </c>
      <c r="AG953" s="78">
        <v>9614</v>
      </c>
      <c r="AH953" s="104">
        <v>-1.48248</v>
      </c>
      <c r="AI953" s="78">
        <v>-1914</v>
      </c>
      <c r="AJ953" s="104">
        <v>-1.2576799999999999</v>
      </c>
      <c r="AK953" s="78">
        <v>8600</v>
      </c>
      <c r="AL953" s="78">
        <v>8200</v>
      </c>
      <c r="AM953" s="8">
        <v>8400</v>
      </c>
      <c r="AN953" s="78">
        <v>179</v>
      </c>
      <c r="AO953" s="78">
        <v>8800</v>
      </c>
      <c r="AP953" s="78">
        <v>8000</v>
      </c>
      <c r="AQ953" s="78">
        <v>8400</v>
      </c>
      <c r="AR953" s="78">
        <v>290</v>
      </c>
      <c r="AS953" s="78">
        <v>0</v>
      </c>
      <c r="AT953" s="78">
        <v>0</v>
      </c>
      <c r="AU953" s="78">
        <v>0</v>
      </c>
      <c r="AV953" s="78">
        <v>0</v>
      </c>
      <c r="AW953" s="77">
        <v>12.3</v>
      </c>
      <c r="AX953" s="144">
        <f t="shared" si="99"/>
        <v>0.24</v>
      </c>
      <c r="AY953" s="144">
        <f t="shared" si="100"/>
        <v>0.14000000000000001</v>
      </c>
      <c r="AZ953" s="144">
        <f t="shared" si="101"/>
        <v>7.0000000000000007E-2</v>
      </c>
      <c r="BA953" s="54">
        <f t="shared" si="102"/>
        <v>15.314389276706367</v>
      </c>
      <c r="BB953" s="54">
        <f t="shared" si="103"/>
        <v>10.656610723293637</v>
      </c>
    </row>
    <row r="954" spans="1:54" x14ac:dyDescent="0.25">
      <c r="A954" s="3">
        <v>41579</v>
      </c>
      <c r="B954" s="77">
        <v>8388.18</v>
      </c>
      <c r="C954" s="77">
        <v>785.20398999999998</v>
      </c>
      <c r="D954" s="77">
        <v>3.8241000000000001</v>
      </c>
      <c r="E954" s="77">
        <f t="shared" si="98"/>
        <v>593.83969999999999</v>
      </c>
      <c r="F954" s="77">
        <v>-1.1782999999999999</v>
      </c>
      <c r="G954" s="77">
        <v>-14.158800000000001</v>
      </c>
      <c r="H954">
        <v>0</v>
      </c>
      <c r="I954" s="78">
        <v>8393</v>
      </c>
      <c r="J954">
        <v>201311</v>
      </c>
      <c r="K954" s="78">
        <v>8393</v>
      </c>
      <c r="L954" s="77">
        <f t="shared" si="97"/>
        <v>4.819999999999709</v>
      </c>
      <c r="M954" s="78">
        <v>4820</v>
      </c>
      <c r="N954" s="78">
        <v>80.891990000000007</v>
      </c>
      <c r="O954" s="78">
        <v>1984</v>
      </c>
      <c r="P954" s="78">
        <v>8.3079800000000006</v>
      </c>
      <c r="Q954" s="144">
        <v>5316</v>
      </c>
      <c r="R954" s="78">
        <v>510</v>
      </c>
      <c r="S954" s="78">
        <v>853</v>
      </c>
      <c r="T954" s="78">
        <v>-636</v>
      </c>
      <c r="U954" s="78">
        <v>29261</v>
      </c>
      <c r="V954" s="219">
        <v>2.173541574108882E-2</v>
      </c>
      <c r="W954" s="78">
        <v>305</v>
      </c>
      <c r="X954" s="78">
        <v>247</v>
      </c>
      <c r="Y954" s="78">
        <v>5281</v>
      </c>
      <c r="Z954" s="78">
        <v>6132</v>
      </c>
      <c r="AA954" s="78">
        <v>108.81</v>
      </c>
      <c r="AB954" s="78">
        <v>105.68</v>
      </c>
      <c r="AC954" s="78">
        <v>97219</v>
      </c>
      <c r="AD954" s="104">
        <v>3.8285399999999998</v>
      </c>
      <c r="AE954" s="78">
        <v>137359</v>
      </c>
      <c r="AF954" s="104">
        <v>3.0710000000000002</v>
      </c>
      <c r="AG954" s="78">
        <v>-2432</v>
      </c>
      <c r="AH954" s="104">
        <v>-1.6951499999999999</v>
      </c>
      <c r="AI954" s="78">
        <v>12127</v>
      </c>
      <c r="AJ954" s="104">
        <v>-1.23942</v>
      </c>
      <c r="AK954" s="78">
        <v>8600</v>
      </c>
      <c r="AL954" s="78">
        <v>8200</v>
      </c>
      <c r="AM954" s="8">
        <v>8400</v>
      </c>
      <c r="AN954" s="78">
        <v>187</v>
      </c>
      <c r="AO954" s="78">
        <v>8800</v>
      </c>
      <c r="AP954" s="78">
        <v>8000</v>
      </c>
      <c r="AQ954" s="78">
        <v>8400</v>
      </c>
      <c r="AR954" s="78">
        <v>288</v>
      </c>
      <c r="AS954" s="78">
        <v>0</v>
      </c>
      <c r="AT954" s="78">
        <v>0</v>
      </c>
      <c r="AU954" s="78">
        <v>0</v>
      </c>
      <c r="AV954" s="78">
        <v>0</v>
      </c>
      <c r="AW954" s="77">
        <v>12.64</v>
      </c>
      <c r="AX954" s="144">
        <f t="shared" si="99"/>
        <v>0.37</v>
      </c>
      <c r="AY954" s="144">
        <f t="shared" si="100"/>
        <v>0.22</v>
      </c>
      <c r="AZ954" s="144">
        <f t="shared" si="101"/>
        <v>0.11</v>
      </c>
      <c r="BA954" s="54">
        <f t="shared" si="102"/>
        <v>15.287537943650179</v>
      </c>
      <c r="BB954" s="54">
        <f t="shared" si="103"/>
        <v>10.625462056349825</v>
      </c>
    </row>
    <row r="955" spans="1:54" x14ac:dyDescent="0.25">
      <c r="A955" s="3">
        <v>41582</v>
      </c>
      <c r="B955" s="77">
        <v>8354.14</v>
      </c>
      <c r="C955" s="77">
        <v>837.72528</v>
      </c>
      <c r="D955" s="77">
        <v>43.881099999999996</v>
      </c>
      <c r="E955" s="77">
        <f t="shared" si="98"/>
        <v>585.84049999999991</v>
      </c>
      <c r="F955" s="77">
        <v>-5.1152999999999995</v>
      </c>
      <c r="G955" s="77">
        <v>-4.8775000000000004</v>
      </c>
      <c r="H955">
        <v>0</v>
      </c>
      <c r="I955" s="78">
        <v>8339</v>
      </c>
      <c r="J955">
        <v>201311</v>
      </c>
      <c r="K955" s="78">
        <v>8339</v>
      </c>
      <c r="L955" s="77">
        <f t="shared" si="97"/>
        <v>-15.139999999999418</v>
      </c>
      <c r="M955" s="78">
        <v>-969</v>
      </c>
      <c r="N955" s="78">
        <v>-16.132059999999999</v>
      </c>
      <c r="O955" s="78">
        <v>1166</v>
      </c>
      <c r="P955" s="78">
        <v>4.84816</v>
      </c>
      <c r="Q955" s="144">
        <v>-677.5</v>
      </c>
      <c r="R955" s="78">
        <v>447</v>
      </c>
      <c r="S955" s="78">
        <v>1557</v>
      </c>
      <c r="T955" s="78">
        <v>-2782</v>
      </c>
      <c r="U955" s="78">
        <v>30336</v>
      </c>
      <c r="V955" s="219">
        <v>9.1706223628691977E-2</v>
      </c>
      <c r="W955" s="78">
        <v>-573</v>
      </c>
      <c r="X955" s="78">
        <v>-368</v>
      </c>
      <c r="Y955" s="78">
        <v>1619</v>
      </c>
      <c r="Z955" s="78">
        <v>1343</v>
      </c>
      <c r="AA955" s="78">
        <v>84.43</v>
      </c>
      <c r="AB955" s="78">
        <v>100.32</v>
      </c>
      <c r="AC955" s="78">
        <v>91811</v>
      </c>
      <c r="AD955" s="104">
        <v>3.49688</v>
      </c>
      <c r="AE955" s="78">
        <v>150343</v>
      </c>
      <c r="AF955" s="104">
        <v>3.55369</v>
      </c>
      <c r="AG955" s="78">
        <v>-20809</v>
      </c>
      <c r="AH955" s="104">
        <v>-1.8218000000000001</v>
      </c>
      <c r="AI955" s="78">
        <v>16119</v>
      </c>
      <c r="AJ955" s="104">
        <v>-1.05985</v>
      </c>
      <c r="AK955" s="78">
        <v>8600</v>
      </c>
      <c r="AL955" s="78">
        <v>8100</v>
      </c>
      <c r="AM955" s="8">
        <v>8300</v>
      </c>
      <c r="AN955" s="78">
        <v>171</v>
      </c>
      <c r="AO955" s="78">
        <v>8800</v>
      </c>
      <c r="AP955" s="78">
        <v>8000</v>
      </c>
      <c r="AQ955" s="78">
        <v>8300</v>
      </c>
      <c r="AR955" s="78">
        <v>281</v>
      </c>
      <c r="AS955" s="78">
        <v>0</v>
      </c>
      <c r="AT955" s="78">
        <v>0</v>
      </c>
      <c r="AU955" s="78">
        <v>0</v>
      </c>
      <c r="AV955" s="78">
        <v>0</v>
      </c>
      <c r="AW955" s="77">
        <v>12.76</v>
      </c>
      <c r="AX955" s="144">
        <f t="shared" si="99"/>
        <v>0.41</v>
      </c>
      <c r="AY955" s="144">
        <f t="shared" si="100"/>
        <v>0.24</v>
      </c>
      <c r="AZ955" s="144">
        <f t="shared" si="101"/>
        <v>0.12</v>
      </c>
      <c r="BA955" s="54">
        <f t="shared" si="102"/>
        <v>15.251107720160885</v>
      </c>
      <c r="BB955" s="54">
        <f t="shared" si="103"/>
        <v>10.601892279839117</v>
      </c>
    </row>
    <row r="956" spans="1:54" x14ac:dyDescent="0.25">
      <c r="A956" s="3">
        <v>41583</v>
      </c>
      <c r="B956" s="77">
        <v>8262.2000000000007</v>
      </c>
      <c r="C956" s="77">
        <v>922.27849000000003</v>
      </c>
      <c r="D956" s="77">
        <v>-33.963999999999999</v>
      </c>
      <c r="E956" s="77">
        <f t="shared" si="98"/>
        <v>547.88799999999992</v>
      </c>
      <c r="F956" s="77">
        <v>-3.9855999999999998</v>
      </c>
      <c r="G956" s="77">
        <v>-12.204700000000001</v>
      </c>
      <c r="H956">
        <v>0</v>
      </c>
      <c r="I956" s="78">
        <v>8268</v>
      </c>
      <c r="J956">
        <v>201311</v>
      </c>
      <c r="K956" s="78">
        <v>8268</v>
      </c>
      <c r="L956" s="77">
        <f t="shared" si="97"/>
        <v>5.7999999999992724</v>
      </c>
      <c r="M956" s="78">
        <v>-2979</v>
      </c>
      <c r="N956" s="78">
        <v>-49.218069999999997</v>
      </c>
      <c r="O956" s="78">
        <v>185</v>
      </c>
      <c r="P956" s="78">
        <v>0.75912000000000002</v>
      </c>
      <c r="Q956" s="144">
        <v>-2932.75</v>
      </c>
      <c r="R956" s="78">
        <v>434</v>
      </c>
      <c r="S956" s="78">
        <v>825</v>
      </c>
      <c r="T956" s="78">
        <v>-6540</v>
      </c>
      <c r="U956" s="78">
        <v>33241</v>
      </c>
      <c r="V956" s="219">
        <v>0.1967449836045847</v>
      </c>
      <c r="W956" s="78">
        <v>-985</v>
      </c>
      <c r="X956" s="78">
        <v>3345</v>
      </c>
      <c r="Y956" s="78">
        <v>200</v>
      </c>
      <c r="Z956" s="78">
        <v>1225</v>
      </c>
      <c r="AA956" s="78">
        <v>88.58</v>
      </c>
      <c r="AB956" s="78">
        <v>94.5</v>
      </c>
      <c r="AC956" s="78">
        <v>84333</v>
      </c>
      <c r="AD956" s="104">
        <v>3.0414400000000001</v>
      </c>
      <c r="AE956" s="78">
        <v>153265</v>
      </c>
      <c r="AF956" s="104">
        <v>4.1800300000000004</v>
      </c>
      <c r="AG956" s="78">
        <v>-29960</v>
      </c>
      <c r="AH956" s="104">
        <v>-1.60057</v>
      </c>
      <c r="AI956" s="78">
        <v>10113</v>
      </c>
      <c r="AJ956" s="104">
        <v>-1.2932600000000001</v>
      </c>
      <c r="AK956" s="78">
        <v>8600</v>
      </c>
      <c r="AL956" s="78">
        <v>8100</v>
      </c>
      <c r="AM956" s="8">
        <v>8300</v>
      </c>
      <c r="AN956" s="78">
        <v>160</v>
      </c>
      <c r="AO956" s="78">
        <v>8800</v>
      </c>
      <c r="AP956" s="78">
        <v>8000</v>
      </c>
      <c r="AQ956" s="78">
        <v>8200</v>
      </c>
      <c r="AR956" s="78">
        <v>272</v>
      </c>
      <c r="AS956" s="78">
        <v>0</v>
      </c>
      <c r="AT956" s="78">
        <v>0</v>
      </c>
      <c r="AU956" s="78">
        <v>0</v>
      </c>
      <c r="AV956" s="78">
        <v>0</v>
      </c>
      <c r="AW956" s="77">
        <v>12.72</v>
      </c>
      <c r="AX956" s="144">
        <f t="shared" si="99"/>
        <v>0.41</v>
      </c>
      <c r="AY956" s="144">
        <f t="shared" si="100"/>
        <v>0.24</v>
      </c>
      <c r="AZ956" s="144">
        <f t="shared" si="101"/>
        <v>0.12</v>
      </c>
      <c r="BA956" s="54">
        <f t="shared" si="102"/>
        <v>15.150431545631328</v>
      </c>
      <c r="BB956" s="54">
        <f t="shared" si="103"/>
        <v>10.586568454368678</v>
      </c>
    </row>
    <row r="957" spans="1:54" x14ac:dyDescent="0.25">
      <c r="A957" s="3">
        <v>41584</v>
      </c>
      <c r="B957" s="77">
        <v>8281.9699999999993</v>
      </c>
      <c r="C957" s="77">
        <v>783.72857999999997</v>
      </c>
      <c r="D957" s="77">
        <v>30.863000000000003</v>
      </c>
      <c r="E957" s="77">
        <f t="shared" si="98"/>
        <v>547.76620000000003</v>
      </c>
      <c r="F957" s="77">
        <v>-8.6074999999999999</v>
      </c>
      <c r="G957" s="77">
        <v>-3.7669000000000001</v>
      </c>
      <c r="H957">
        <v>0</v>
      </c>
      <c r="I957" s="78">
        <v>8269</v>
      </c>
      <c r="J957">
        <v>201311</v>
      </c>
      <c r="K957" s="78">
        <v>8269</v>
      </c>
      <c r="L957" s="77">
        <f t="shared" si="97"/>
        <v>-12.969999999999345</v>
      </c>
      <c r="M957" s="78">
        <v>-5618</v>
      </c>
      <c r="N957" s="78">
        <v>-92.856629999999996</v>
      </c>
      <c r="O957" s="78">
        <v>361</v>
      </c>
      <c r="P957" s="78">
        <v>1.4944599999999999</v>
      </c>
      <c r="Q957" s="144">
        <v>-5527.75</v>
      </c>
      <c r="R957" s="78">
        <v>425</v>
      </c>
      <c r="S957" s="78">
        <v>1438</v>
      </c>
      <c r="T957" s="78">
        <v>-7750</v>
      </c>
      <c r="U957" s="78">
        <v>33904</v>
      </c>
      <c r="V957" s="219">
        <v>0.22858659745162813</v>
      </c>
      <c r="W957" s="78">
        <v>-2609</v>
      </c>
      <c r="X957" s="78">
        <v>1809</v>
      </c>
      <c r="Y957" s="78">
        <v>-1989</v>
      </c>
      <c r="Z957" s="78">
        <v>782</v>
      </c>
      <c r="AA957" s="78">
        <v>103.45</v>
      </c>
      <c r="AB957" s="78">
        <v>91.55</v>
      </c>
      <c r="AC957" s="78">
        <v>85947</v>
      </c>
      <c r="AD957" s="104">
        <v>3.14615</v>
      </c>
      <c r="AE957" s="78">
        <v>142018</v>
      </c>
      <c r="AF957" s="104">
        <v>3.49709</v>
      </c>
      <c r="AG957" s="78">
        <v>-33348</v>
      </c>
      <c r="AH957" s="104">
        <v>-1.7734399999999999</v>
      </c>
      <c r="AI957" s="78">
        <v>4213</v>
      </c>
      <c r="AJ957" s="104">
        <v>-1.05758</v>
      </c>
      <c r="AK957" s="78">
        <v>8600</v>
      </c>
      <c r="AL957" s="78">
        <v>8100</v>
      </c>
      <c r="AM957" s="8">
        <v>8300</v>
      </c>
      <c r="AN957" s="78">
        <v>152</v>
      </c>
      <c r="AO957" s="78">
        <v>8800</v>
      </c>
      <c r="AP957" s="78">
        <v>8000</v>
      </c>
      <c r="AQ957" s="78">
        <v>8300</v>
      </c>
      <c r="AR957" s="78">
        <v>268</v>
      </c>
      <c r="AS957" s="78">
        <v>0</v>
      </c>
      <c r="AT957" s="78">
        <v>0</v>
      </c>
      <c r="AU957" s="78">
        <v>0</v>
      </c>
      <c r="AV957" s="78">
        <v>0</v>
      </c>
      <c r="AW957" s="77">
        <v>12.61</v>
      </c>
      <c r="AX957" s="144">
        <f t="shared" si="99"/>
        <v>0.37</v>
      </c>
      <c r="AY957" s="144">
        <f t="shared" si="100"/>
        <v>0.22</v>
      </c>
      <c r="AZ957" s="144">
        <f t="shared" si="101"/>
        <v>0.11</v>
      </c>
      <c r="BA957" s="54">
        <f t="shared" si="102"/>
        <v>15.032449778709868</v>
      </c>
      <c r="BB957" s="54">
        <f t="shared" si="103"/>
        <v>10.573550221290134</v>
      </c>
    </row>
    <row r="958" spans="1:54" x14ac:dyDescent="0.25">
      <c r="A958" s="3">
        <v>41585</v>
      </c>
      <c r="B958" s="77">
        <v>8283.7099999999991</v>
      </c>
      <c r="C958" s="77">
        <v>800.16767000000004</v>
      </c>
      <c r="D958" s="77">
        <v>-24.685400000000001</v>
      </c>
      <c r="E958" s="77">
        <f t="shared" si="98"/>
        <v>488.95049999999998</v>
      </c>
      <c r="F958" s="77">
        <v>-4.3712</v>
      </c>
      <c r="G958" s="77">
        <v>-0.46880000000000005</v>
      </c>
      <c r="H958">
        <v>0</v>
      </c>
      <c r="I958" s="78">
        <v>8257</v>
      </c>
      <c r="J958">
        <v>201311</v>
      </c>
      <c r="K958" s="78">
        <v>8257</v>
      </c>
      <c r="L958" s="77">
        <f t="shared" si="97"/>
        <v>-26.709999999999127</v>
      </c>
      <c r="M958" s="78">
        <v>-6768</v>
      </c>
      <c r="N958" s="78">
        <v>-111.71955</v>
      </c>
      <c r="O958" s="78">
        <v>594</v>
      </c>
      <c r="P958" s="78">
        <v>2.4527199999999998</v>
      </c>
      <c r="Q958" s="144">
        <v>-6619.5</v>
      </c>
      <c r="R958" s="78">
        <v>402</v>
      </c>
      <c r="S958" s="78">
        <v>1008</v>
      </c>
      <c r="T958" s="78">
        <v>-8257</v>
      </c>
      <c r="U958" s="78">
        <v>34830</v>
      </c>
      <c r="V958" s="219">
        <v>0.23706574791846111</v>
      </c>
      <c r="W958" s="78">
        <v>-2968</v>
      </c>
      <c r="X958" s="78">
        <v>-992</v>
      </c>
      <c r="Y958" s="78">
        <v>-2218</v>
      </c>
      <c r="Z958" s="78">
        <v>-1764</v>
      </c>
      <c r="AA958" s="78">
        <v>86.5</v>
      </c>
      <c r="AB958" s="78">
        <v>98.44</v>
      </c>
      <c r="AC958" s="78">
        <v>81426</v>
      </c>
      <c r="AD958" s="104">
        <v>2.98935</v>
      </c>
      <c r="AE958" s="78">
        <v>142937</v>
      </c>
      <c r="AF958" s="104">
        <v>3.5057</v>
      </c>
      <c r="AG958" s="78">
        <v>-31106</v>
      </c>
      <c r="AH958" s="104">
        <v>-1.7475499999999999</v>
      </c>
      <c r="AI958" s="78">
        <v>3797</v>
      </c>
      <c r="AJ958" s="104">
        <v>-1.1451499999999999</v>
      </c>
      <c r="AK958" s="78">
        <v>8600</v>
      </c>
      <c r="AL958" s="78">
        <v>8100</v>
      </c>
      <c r="AM958" s="8">
        <v>8300</v>
      </c>
      <c r="AN958" s="78">
        <v>146</v>
      </c>
      <c r="AO958" s="78">
        <v>8800</v>
      </c>
      <c r="AP958" s="78">
        <v>8000</v>
      </c>
      <c r="AQ958" s="78">
        <v>8200</v>
      </c>
      <c r="AR958" s="78">
        <v>263</v>
      </c>
      <c r="AS958" s="78">
        <v>0</v>
      </c>
      <c r="AT958" s="78">
        <v>0</v>
      </c>
      <c r="AU958" s="78">
        <v>0</v>
      </c>
      <c r="AV958" s="78">
        <v>0</v>
      </c>
      <c r="AW958" s="77">
        <v>12.52</v>
      </c>
      <c r="AX958" s="144">
        <f t="shared" si="99"/>
        <v>0.37</v>
      </c>
      <c r="AY958" s="144">
        <f t="shared" si="100"/>
        <v>0.22</v>
      </c>
      <c r="AZ958" s="144">
        <f t="shared" si="101"/>
        <v>0.11</v>
      </c>
      <c r="BA958" s="54">
        <f t="shared" si="102"/>
        <v>14.720148400974647</v>
      </c>
      <c r="BB958" s="54">
        <f t="shared" si="103"/>
        <v>10.660851599025349</v>
      </c>
    </row>
    <row r="959" spans="1:54" x14ac:dyDescent="0.25">
      <c r="A959" s="3">
        <v>41586</v>
      </c>
      <c r="B959" s="77">
        <v>8229.59</v>
      </c>
      <c r="C959" s="77">
        <v>739.77976999999998</v>
      </c>
      <c r="D959" s="77">
        <v>-14.5541</v>
      </c>
      <c r="E959" s="77">
        <f t="shared" si="98"/>
        <v>437.03579999999988</v>
      </c>
      <c r="F959" s="77">
        <v>-4.8279000000000005</v>
      </c>
      <c r="G959" s="77">
        <v>-9.9048999999999996</v>
      </c>
      <c r="H959">
        <v>0</v>
      </c>
      <c r="I959" s="78">
        <v>8224</v>
      </c>
      <c r="J959">
        <v>201311</v>
      </c>
      <c r="K959" s="78">
        <v>8224</v>
      </c>
      <c r="L959" s="77">
        <f t="shared" si="97"/>
        <v>-5.5900000000001455</v>
      </c>
      <c r="M959" s="78">
        <v>-6072</v>
      </c>
      <c r="N959" s="78">
        <v>-99.815100000000001</v>
      </c>
      <c r="O959" s="78">
        <v>661</v>
      </c>
      <c r="P959" s="78">
        <v>2.7189299999999998</v>
      </c>
      <c r="Q959" s="144">
        <v>-5906.75</v>
      </c>
      <c r="R959" s="78">
        <v>408</v>
      </c>
      <c r="S959" s="78">
        <v>-1802</v>
      </c>
      <c r="T959" s="78">
        <v>-8161</v>
      </c>
      <c r="U959" s="78">
        <v>35366</v>
      </c>
      <c r="V959" s="219">
        <v>0.23075835548266696</v>
      </c>
      <c r="W959" s="78">
        <v>-3638</v>
      </c>
      <c r="X959" s="78">
        <v>234</v>
      </c>
      <c r="Y959" s="78">
        <v>-1775</v>
      </c>
      <c r="Z959" s="78">
        <v>-1784</v>
      </c>
      <c r="AA959" s="78">
        <v>101.11</v>
      </c>
      <c r="AB959" s="78">
        <v>96.91</v>
      </c>
      <c r="AC959" s="78">
        <v>88615</v>
      </c>
      <c r="AD959" s="104">
        <v>2.9722499999999998</v>
      </c>
      <c r="AE959" s="78">
        <v>146521</v>
      </c>
      <c r="AF959" s="104">
        <v>3.8777499999999998</v>
      </c>
      <c r="AG959" s="78">
        <v>-30225</v>
      </c>
      <c r="AH959" s="104">
        <v>-1.50841</v>
      </c>
      <c r="AI959" s="78">
        <v>3213</v>
      </c>
      <c r="AJ959" s="104">
        <v>-1.2019899999999999</v>
      </c>
      <c r="AK959" s="78">
        <v>8600</v>
      </c>
      <c r="AL959" s="78">
        <v>8100</v>
      </c>
      <c r="AM959" s="8">
        <v>8200</v>
      </c>
      <c r="AN959" s="78">
        <v>135</v>
      </c>
      <c r="AO959" s="78">
        <v>8400</v>
      </c>
      <c r="AP959" s="78">
        <v>8000</v>
      </c>
      <c r="AQ959" s="78">
        <v>8200</v>
      </c>
      <c r="AR959" s="78">
        <v>259</v>
      </c>
      <c r="AS959" s="78">
        <v>0</v>
      </c>
      <c r="AT959" s="78">
        <v>0</v>
      </c>
      <c r="AU959" s="78">
        <v>0</v>
      </c>
      <c r="AV959" s="78">
        <v>0</v>
      </c>
      <c r="AW959" s="77">
        <v>12.77</v>
      </c>
      <c r="AX959" s="144">
        <f t="shared" si="99"/>
        <v>0.55000000000000004</v>
      </c>
      <c r="AY959" s="144">
        <f t="shared" si="100"/>
        <v>0.32</v>
      </c>
      <c r="AZ959" s="144">
        <f t="shared" si="101"/>
        <v>0.16</v>
      </c>
      <c r="BA959" s="54">
        <f t="shared" si="102"/>
        <v>14.629215099816848</v>
      </c>
      <c r="BB959" s="54">
        <f t="shared" si="103"/>
        <v>10.66578490018315</v>
      </c>
    </row>
    <row r="960" spans="1:54" x14ac:dyDescent="0.25">
      <c r="A960" s="3">
        <v>41589</v>
      </c>
      <c r="B960" s="77">
        <v>8182.56</v>
      </c>
      <c r="C960" s="77">
        <v>625.95312000000001</v>
      </c>
      <c r="D960" s="77">
        <v>-49.643599999999999</v>
      </c>
      <c r="E960" s="77">
        <f t="shared" si="98"/>
        <v>353.33139999999992</v>
      </c>
      <c r="F960" s="77">
        <v>-2.8299000000000003</v>
      </c>
      <c r="G960" s="77">
        <v>-3.0644</v>
      </c>
      <c r="H960">
        <v>0</v>
      </c>
      <c r="I960" s="78">
        <v>8195</v>
      </c>
      <c r="J960">
        <v>201311</v>
      </c>
      <c r="K960" s="78">
        <v>8195</v>
      </c>
      <c r="L960" s="77">
        <f t="shared" si="97"/>
        <v>12.4399999999996</v>
      </c>
      <c r="M960" s="78">
        <v>-10683</v>
      </c>
      <c r="N960" s="78">
        <v>-175.05520000000001</v>
      </c>
      <c r="O960" s="78">
        <v>-148</v>
      </c>
      <c r="P960" s="78">
        <v>-0.59779000000000004</v>
      </c>
      <c r="Q960" s="144">
        <v>-10720</v>
      </c>
      <c r="R960" s="78">
        <v>412</v>
      </c>
      <c r="S960" s="78">
        <v>-1976</v>
      </c>
      <c r="T960" s="78">
        <v>-12020</v>
      </c>
      <c r="U960" s="78">
        <v>38252</v>
      </c>
      <c r="V960" s="219">
        <v>0.31423193558506746</v>
      </c>
      <c r="W960" s="78">
        <v>-6880</v>
      </c>
      <c r="X960" s="78">
        <v>-1287</v>
      </c>
      <c r="Y960" s="78">
        <v>-5851</v>
      </c>
      <c r="Z960" s="78">
        <v>-5537</v>
      </c>
      <c r="AA960" s="78">
        <v>84.34</v>
      </c>
      <c r="AB960" s="78">
        <v>91.13</v>
      </c>
      <c r="AC960" s="78">
        <v>81839</v>
      </c>
      <c r="AD960" s="104">
        <v>2.79495</v>
      </c>
      <c r="AE960" s="78">
        <v>151229</v>
      </c>
      <c r="AF960" s="104">
        <v>4.0467000000000004</v>
      </c>
      <c r="AG960" s="78">
        <v>-42358</v>
      </c>
      <c r="AH960" s="104">
        <v>-1.5809899999999999</v>
      </c>
      <c r="AI960" s="78">
        <v>7391</v>
      </c>
      <c r="AJ960" s="104">
        <v>-1.2207399999999999</v>
      </c>
      <c r="AK960" s="78">
        <v>8600</v>
      </c>
      <c r="AL960" s="78">
        <v>8100</v>
      </c>
      <c r="AM960" s="8">
        <v>8200</v>
      </c>
      <c r="AN960" s="78">
        <v>120</v>
      </c>
      <c r="AO960" s="78">
        <v>8400</v>
      </c>
      <c r="AP960" s="78">
        <v>8000</v>
      </c>
      <c r="AQ960" s="78">
        <v>8200</v>
      </c>
      <c r="AR960" s="78">
        <v>252</v>
      </c>
      <c r="AS960" s="78">
        <v>0</v>
      </c>
      <c r="AT960" s="78">
        <v>0</v>
      </c>
      <c r="AU960" s="78">
        <v>0</v>
      </c>
      <c r="AV960" s="78">
        <v>0</v>
      </c>
      <c r="AW960" s="77">
        <v>12.99</v>
      </c>
      <c r="AX960" s="144">
        <f t="shared" si="99"/>
        <v>0.57999999999999996</v>
      </c>
      <c r="AY960" s="144">
        <f t="shared" si="100"/>
        <v>0.34</v>
      </c>
      <c r="AZ960" s="144">
        <f t="shared" si="101"/>
        <v>0.17</v>
      </c>
      <c r="BA960" s="54">
        <f t="shared" si="102"/>
        <v>14.245635441210572</v>
      </c>
      <c r="BB960" s="54">
        <f t="shared" si="103"/>
        <v>10.86036455878943</v>
      </c>
    </row>
    <row r="961" spans="1:54" x14ac:dyDescent="0.25">
      <c r="A961" s="3">
        <v>41590</v>
      </c>
      <c r="B961" s="77">
        <v>8195.26</v>
      </c>
      <c r="C961" s="77">
        <v>780.33618999999999</v>
      </c>
      <c r="D961" s="77">
        <v>19.739999999999998</v>
      </c>
      <c r="E961" s="77">
        <f t="shared" si="98"/>
        <v>300.56759999999997</v>
      </c>
      <c r="F961" s="77">
        <v>-3.9977999999999998</v>
      </c>
      <c r="G961" s="77">
        <v>2.5185</v>
      </c>
      <c r="H961">
        <v>0</v>
      </c>
      <c r="I961" s="78">
        <v>8216</v>
      </c>
      <c r="J961">
        <v>201311</v>
      </c>
      <c r="K961" s="78">
        <v>8216</v>
      </c>
      <c r="L961" s="77">
        <f t="shared" si="97"/>
        <v>20.739999999999782</v>
      </c>
      <c r="M961" s="78">
        <v>-11973</v>
      </c>
      <c r="N961" s="78">
        <v>-196.65501</v>
      </c>
      <c r="O961" s="78">
        <v>-172</v>
      </c>
      <c r="P961" s="78">
        <v>-0.69299999999999995</v>
      </c>
      <c r="Q961" s="144">
        <v>-12016</v>
      </c>
      <c r="R961" s="78">
        <v>518</v>
      </c>
      <c r="S961" s="78">
        <v>-2623</v>
      </c>
      <c r="T961" s="78">
        <v>-11083</v>
      </c>
      <c r="U961" s="78">
        <v>36736</v>
      </c>
      <c r="V961" s="219">
        <v>0.3016931620209059</v>
      </c>
      <c r="W961" s="78">
        <v>-7888</v>
      </c>
      <c r="X961" s="78">
        <v>-7211</v>
      </c>
      <c r="Y961" s="78">
        <v>-6850</v>
      </c>
      <c r="Z961" s="78">
        <v>-7433</v>
      </c>
      <c r="AA961" s="78">
        <v>90.36</v>
      </c>
      <c r="AB961" s="78">
        <v>90.01</v>
      </c>
      <c r="AC961" s="78">
        <v>84001</v>
      </c>
      <c r="AD961" s="104">
        <v>2.9064100000000002</v>
      </c>
      <c r="AE961" s="78">
        <v>150437</v>
      </c>
      <c r="AF961" s="104">
        <v>3.6116600000000001</v>
      </c>
      <c r="AG961" s="78">
        <v>-40649</v>
      </c>
      <c r="AH961" s="104">
        <v>-1.61114</v>
      </c>
      <c r="AI961" s="78">
        <v>6555</v>
      </c>
      <c r="AJ961" s="104">
        <v>-1.18835</v>
      </c>
      <c r="AK961" s="78">
        <v>8600</v>
      </c>
      <c r="AL961" s="78">
        <v>8100</v>
      </c>
      <c r="AM961" s="8">
        <v>8200</v>
      </c>
      <c r="AN961" s="78">
        <v>111.5</v>
      </c>
      <c r="AO961" s="78">
        <v>8400</v>
      </c>
      <c r="AP961" s="78">
        <v>8000</v>
      </c>
      <c r="AQ961" s="78">
        <v>8200</v>
      </c>
      <c r="AR961" s="78">
        <v>247</v>
      </c>
      <c r="AS961" s="78">
        <v>0</v>
      </c>
      <c r="AT961" s="78">
        <v>0</v>
      </c>
      <c r="AU961" s="78">
        <v>0</v>
      </c>
      <c r="AV961" s="78">
        <v>0</v>
      </c>
      <c r="AW961" s="77">
        <v>12.72</v>
      </c>
      <c r="AX961" s="144">
        <f t="shared" si="99"/>
        <v>0.48</v>
      </c>
      <c r="AY961" s="144">
        <f t="shared" si="100"/>
        <v>0.28000000000000003</v>
      </c>
      <c r="AZ961" s="144">
        <f t="shared" si="101"/>
        <v>0.14000000000000001</v>
      </c>
      <c r="BA961" s="54">
        <f t="shared" si="102"/>
        <v>13.885053370824629</v>
      </c>
      <c r="BB961" s="54">
        <f t="shared" si="103"/>
        <v>11.040946629175373</v>
      </c>
    </row>
    <row r="962" spans="1:54" x14ac:dyDescent="0.25">
      <c r="A962" s="3">
        <v>41591</v>
      </c>
      <c r="B962" s="77">
        <v>8104.26</v>
      </c>
      <c r="C962" s="77">
        <v>672.65324999999996</v>
      </c>
      <c r="D962" s="77">
        <v>-84.797700000000006</v>
      </c>
      <c r="E962" s="77">
        <f t="shared" si="98"/>
        <v>198.97369999999995</v>
      </c>
      <c r="F962" s="77">
        <v>-5.3019000000000007</v>
      </c>
      <c r="G962" s="77">
        <v>-6.7084000000000001</v>
      </c>
      <c r="H962">
        <v>0</v>
      </c>
      <c r="I962" s="78">
        <v>8107</v>
      </c>
      <c r="J962">
        <v>201311</v>
      </c>
      <c r="K962" s="78">
        <v>8107</v>
      </c>
      <c r="L962" s="77">
        <f t="shared" si="97"/>
        <v>2.7399999999997817</v>
      </c>
      <c r="M962" s="78">
        <v>-16282</v>
      </c>
      <c r="N962" s="78">
        <v>-263.89663000000002</v>
      </c>
      <c r="O962" s="78">
        <v>-1292</v>
      </c>
      <c r="P962" s="78">
        <v>-5.2110200000000004</v>
      </c>
      <c r="Q962" s="144">
        <v>-16605</v>
      </c>
      <c r="R962" s="78">
        <v>539</v>
      </c>
      <c r="S962" s="78">
        <v>-1671</v>
      </c>
      <c r="T962" s="78">
        <v>-16310</v>
      </c>
      <c r="U962" s="78">
        <v>40497</v>
      </c>
      <c r="V962" s="219">
        <v>0.40274588241104281</v>
      </c>
      <c r="W962" s="78">
        <v>-9291</v>
      </c>
      <c r="X962" s="78">
        <v>-11551</v>
      </c>
      <c r="Y962" s="78">
        <v>-6754</v>
      </c>
      <c r="Z962" s="78">
        <v>-9026</v>
      </c>
      <c r="AA962" s="78">
        <v>98.45</v>
      </c>
      <c r="AB962" s="78">
        <v>79.459999999999994</v>
      </c>
      <c r="AC962" s="78">
        <v>78846</v>
      </c>
      <c r="AD962" s="104">
        <v>2.4562900000000001</v>
      </c>
      <c r="AE962" s="78">
        <v>153124</v>
      </c>
      <c r="AF962" s="104">
        <v>4.5545900000000001</v>
      </c>
      <c r="AG962" s="78">
        <v>-56470</v>
      </c>
      <c r="AH962" s="104">
        <v>-1.50607</v>
      </c>
      <c r="AI962" s="78">
        <v>-5520</v>
      </c>
      <c r="AJ962" s="104">
        <v>-0.85436000000000001</v>
      </c>
      <c r="AK962" s="78">
        <v>8600</v>
      </c>
      <c r="AL962" s="78">
        <v>8000</v>
      </c>
      <c r="AM962" s="8">
        <v>8100</v>
      </c>
      <c r="AN962" s="78">
        <v>102.5</v>
      </c>
      <c r="AO962" s="78">
        <v>8400</v>
      </c>
      <c r="AP962" s="78">
        <v>7900</v>
      </c>
      <c r="AQ962" s="78">
        <v>8100</v>
      </c>
      <c r="AR962" s="78">
        <v>249</v>
      </c>
      <c r="AS962" s="78">
        <v>0</v>
      </c>
      <c r="AT962" s="78">
        <v>0</v>
      </c>
      <c r="AU962" s="78">
        <v>0</v>
      </c>
      <c r="AV962" s="78">
        <v>0</v>
      </c>
      <c r="AW962" s="77">
        <v>13.25</v>
      </c>
      <c r="AX962" s="144">
        <f t="shared" si="99"/>
        <v>0.68</v>
      </c>
      <c r="AY962" s="144">
        <f t="shared" si="100"/>
        <v>0.4</v>
      </c>
      <c r="AZ962" s="144">
        <f t="shared" si="101"/>
        <v>0.2</v>
      </c>
      <c r="BA962" s="54">
        <f t="shared" si="102"/>
        <v>13.321344841562198</v>
      </c>
      <c r="BB962" s="54">
        <f t="shared" si="103"/>
        <v>11.440655158437806</v>
      </c>
    </row>
    <row r="963" spans="1:54" x14ac:dyDescent="0.25">
      <c r="A963" s="3">
        <v>41592</v>
      </c>
      <c r="B963" s="77">
        <v>8134.91</v>
      </c>
      <c r="C963" s="77">
        <v>746.13846000000001</v>
      </c>
      <c r="D963" s="77">
        <v>-59.4696</v>
      </c>
      <c r="E963" s="77">
        <f t="shared" si="98"/>
        <v>109.08759999999997</v>
      </c>
      <c r="F963" s="77">
        <v>-0.53689999999999993</v>
      </c>
      <c r="G963" s="77">
        <v>4.5597000000000003</v>
      </c>
      <c r="H963">
        <v>0</v>
      </c>
      <c r="I963" s="78">
        <v>8124</v>
      </c>
      <c r="J963">
        <v>201311</v>
      </c>
      <c r="K963" s="78">
        <v>8124</v>
      </c>
      <c r="L963" s="77">
        <f t="shared" ref="L963:L1026" si="104">K963-B963</f>
        <v>-10.909999999999854</v>
      </c>
      <c r="M963" s="78">
        <v>-16639</v>
      </c>
      <c r="N963" s="78">
        <v>-270.24311999999998</v>
      </c>
      <c r="O963" s="78">
        <v>-1122</v>
      </c>
      <c r="P963" s="78">
        <v>-4.5468999999999999</v>
      </c>
      <c r="Q963" s="144">
        <v>-16919.5</v>
      </c>
      <c r="R963" s="78">
        <v>464</v>
      </c>
      <c r="S963" s="78">
        <v>-1929</v>
      </c>
      <c r="T963" s="78">
        <v>-14328</v>
      </c>
      <c r="U963" s="78">
        <v>40304</v>
      </c>
      <c r="V963" s="219">
        <v>0.35549821357681621</v>
      </c>
      <c r="W963" s="78">
        <v>-8151</v>
      </c>
      <c r="X963" s="78">
        <v>-8949</v>
      </c>
      <c r="Y963" s="78">
        <v>-5676</v>
      </c>
      <c r="Z963" s="78">
        <v>-10045</v>
      </c>
      <c r="AA963" s="78">
        <v>83.6</v>
      </c>
      <c r="AB963" s="78">
        <v>83.27</v>
      </c>
      <c r="AC963" s="78">
        <v>88784</v>
      </c>
      <c r="AD963" s="104">
        <v>2.54427</v>
      </c>
      <c r="AE963" s="78">
        <v>150582</v>
      </c>
      <c r="AF963" s="104">
        <v>3.9039600000000001</v>
      </c>
      <c r="AG963" s="78">
        <v>-62153</v>
      </c>
      <c r="AH963" s="104">
        <v>-1.66272</v>
      </c>
      <c r="AI963" s="78">
        <v>-3897</v>
      </c>
      <c r="AJ963" s="104">
        <v>-0.79739000000000004</v>
      </c>
      <c r="AK963" s="78">
        <v>8600</v>
      </c>
      <c r="AL963" s="78">
        <v>8100</v>
      </c>
      <c r="AM963" s="8">
        <v>8100</v>
      </c>
      <c r="AN963" s="78">
        <v>91</v>
      </c>
      <c r="AO963" s="78">
        <v>8400</v>
      </c>
      <c r="AP963" s="78">
        <v>7900</v>
      </c>
      <c r="AQ963" s="78">
        <v>8100</v>
      </c>
      <c r="AR963" s="78">
        <v>243</v>
      </c>
      <c r="AS963" s="78">
        <v>0</v>
      </c>
      <c r="AT963" s="78">
        <v>0</v>
      </c>
      <c r="AU963" s="78">
        <v>0</v>
      </c>
      <c r="AV963" s="78">
        <v>0</v>
      </c>
      <c r="AW963" s="77">
        <v>13.01</v>
      </c>
      <c r="AX963" s="144">
        <f t="shared" si="99"/>
        <v>0.65</v>
      </c>
      <c r="AY963" s="144">
        <f t="shared" si="100"/>
        <v>0.38</v>
      </c>
      <c r="AZ963" s="144">
        <f t="shared" si="101"/>
        <v>0.19</v>
      </c>
      <c r="BA963" s="54">
        <f t="shared" si="102"/>
        <v>13.39475537128534</v>
      </c>
      <c r="BB963" s="54">
        <f t="shared" si="103"/>
        <v>11.466244628714657</v>
      </c>
    </row>
    <row r="964" spans="1:54" x14ac:dyDescent="0.25">
      <c r="A964" s="3">
        <v>41593</v>
      </c>
      <c r="B964" s="77">
        <v>8177.12</v>
      </c>
      <c r="C964" s="77">
        <v>698.39421000000004</v>
      </c>
      <c r="D964" s="77">
        <v>-25.347199999999997</v>
      </c>
      <c r="E964" s="77">
        <f t="shared" si="98"/>
        <v>4.1124999999999723</v>
      </c>
      <c r="F964" s="77">
        <v>5.1301999999999994</v>
      </c>
      <c r="G964" s="77">
        <v>4.2764999999999995</v>
      </c>
      <c r="H964">
        <v>0</v>
      </c>
      <c r="I964" s="78">
        <v>8159</v>
      </c>
      <c r="J964">
        <v>201311</v>
      </c>
      <c r="K964" s="78">
        <v>8159</v>
      </c>
      <c r="L964" s="77">
        <f t="shared" si="104"/>
        <v>-18.119999999999891</v>
      </c>
      <c r="M964" s="78">
        <v>-15523</v>
      </c>
      <c r="N964" s="78">
        <v>-253.28630999999999</v>
      </c>
      <c r="O964" s="78">
        <v>-1619</v>
      </c>
      <c r="P964" s="78">
        <v>-6.5917500000000002</v>
      </c>
      <c r="Q964" s="144">
        <v>-15927.75</v>
      </c>
      <c r="R964" s="78">
        <v>581</v>
      </c>
      <c r="S964" s="78">
        <v>-1075</v>
      </c>
      <c r="T964" s="78">
        <v>-13197</v>
      </c>
      <c r="U964" s="78">
        <v>37160</v>
      </c>
      <c r="V964" s="219">
        <v>0.35513993541442412</v>
      </c>
      <c r="W964" s="78">
        <v>-9907</v>
      </c>
      <c r="X964" s="78">
        <v>-9256</v>
      </c>
      <c r="Y964" s="78">
        <v>-8784</v>
      </c>
      <c r="Z964" s="78">
        <v>-11609</v>
      </c>
      <c r="AA964" s="78">
        <v>75.02</v>
      </c>
      <c r="AB964" s="78">
        <v>86.22</v>
      </c>
      <c r="AC964" s="78">
        <v>113119</v>
      </c>
      <c r="AD964" s="104">
        <v>2.8330199999999999</v>
      </c>
      <c r="AE964" s="78">
        <v>154835</v>
      </c>
      <c r="AF964" s="104">
        <v>3.4378799999999998</v>
      </c>
      <c r="AG964" s="78">
        <v>-68251</v>
      </c>
      <c r="AH964" s="104">
        <v>-1.6846099999999999</v>
      </c>
      <c r="AI964" s="78">
        <v>-5625</v>
      </c>
      <c r="AJ964" s="104">
        <v>-0.72629999999999995</v>
      </c>
      <c r="AK964" s="78">
        <v>8600</v>
      </c>
      <c r="AL964" s="78">
        <v>8100</v>
      </c>
      <c r="AM964" s="8">
        <v>8150</v>
      </c>
      <c r="AN964" s="78">
        <v>68</v>
      </c>
      <c r="AO964" s="78">
        <v>8400</v>
      </c>
      <c r="AP964" s="78">
        <v>7900</v>
      </c>
      <c r="AQ964" s="78">
        <v>8100</v>
      </c>
      <c r="AR964" s="78">
        <v>237</v>
      </c>
      <c r="AS964" s="78">
        <v>0</v>
      </c>
      <c r="AT964" s="78">
        <v>0</v>
      </c>
      <c r="AU964" s="78">
        <v>0</v>
      </c>
      <c r="AV964" s="78">
        <v>0</v>
      </c>
      <c r="AW964" s="77">
        <v>12.61</v>
      </c>
      <c r="AX964" s="144">
        <f t="shared" si="99"/>
        <v>0.41</v>
      </c>
      <c r="AY964" s="144">
        <f t="shared" si="100"/>
        <v>0.24</v>
      </c>
      <c r="AZ964" s="144">
        <f t="shared" si="101"/>
        <v>0.12</v>
      </c>
      <c r="BA964" s="54">
        <f t="shared" si="102"/>
        <v>13.299239388790529</v>
      </c>
      <c r="BB964" s="54">
        <f t="shared" si="103"/>
        <v>11.693760611209473</v>
      </c>
    </row>
    <row r="965" spans="1:54" x14ac:dyDescent="0.25">
      <c r="A965" s="3">
        <v>41596</v>
      </c>
      <c r="B965" s="77">
        <v>8191.46</v>
      </c>
      <c r="C965" s="77">
        <v>662.15931999999998</v>
      </c>
      <c r="D965" s="77">
        <v>13.113800000000001</v>
      </c>
      <c r="E965" s="77">
        <f t="shared" si="98"/>
        <v>1.7101000000000042</v>
      </c>
      <c r="F965" s="77">
        <v>1.0242</v>
      </c>
      <c r="G965" s="77">
        <v>2.7835000000000001</v>
      </c>
      <c r="H965">
        <v>0</v>
      </c>
      <c r="I965" s="78">
        <v>8189</v>
      </c>
      <c r="J965">
        <v>201311</v>
      </c>
      <c r="K965" s="78">
        <v>8189</v>
      </c>
      <c r="L965" s="77">
        <f t="shared" si="104"/>
        <v>-2.4600000000000364</v>
      </c>
      <c r="M965" s="78">
        <v>-11587</v>
      </c>
      <c r="N965" s="78">
        <v>-189.65294</v>
      </c>
      <c r="O965" s="78">
        <v>-1116</v>
      </c>
      <c r="P965" s="78">
        <v>-4.5522099999999996</v>
      </c>
      <c r="Q965" s="144">
        <v>-11866</v>
      </c>
      <c r="R965" s="78">
        <v>576</v>
      </c>
      <c r="S965" s="78">
        <v>13</v>
      </c>
      <c r="T965" s="78">
        <v>-10101</v>
      </c>
      <c r="U965" s="78">
        <v>37815</v>
      </c>
      <c r="V965" s="219">
        <v>0.26711622372074573</v>
      </c>
      <c r="W965" s="78">
        <v>-11106</v>
      </c>
      <c r="X965" s="78">
        <v>-9259</v>
      </c>
      <c r="Y965" s="78">
        <v>-9794</v>
      </c>
      <c r="Z965" s="78">
        <v>-11467</v>
      </c>
      <c r="AA965" s="78">
        <v>86.52</v>
      </c>
      <c r="AB965" s="78">
        <v>87.86</v>
      </c>
      <c r="AC965" s="78">
        <v>114750</v>
      </c>
      <c r="AD965" s="104">
        <v>2.9214699999999998</v>
      </c>
      <c r="AE965" s="78">
        <v>155494</v>
      </c>
      <c r="AF965" s="104">
        <v>3.2127500000000002</v>
      </c>
      <c r="AG965" s="78">
        <v>-68558</v>
      </c>
      <c r="AH965" s="104">
        <v>-1.80698</v>
      </c>
      <c r="AI965" s="78">
        <v>-9218</v>
      </c>
      <c r="AJ965" s="104">
        <v>-0.72758</v>
      </c>
      <c r="AK965" s="78">
        <v>8600</v>
      </c>
      <c r="AL965" s="78">
        <v>8100</v>
      </c>
      <c r="AM965" s="8">
        <v>8200</v>
      </c>
      <c r="AN965" s="78">
        <v>56.5</v>
      </c>
      <c r="AO965" s="78">
        <v>8400</v>
      </c>
      <c r="AP965" s="78">
        <v>7900</v>
      </c>
      <c r="AQ965" s="78">
        <v>8200</v>
      </c>
      <c r="AR965" s="78">
        <v>224</v>
      </c>
      <c r="AS965" s="78">
        <v>0</v>
      </c>
      <c r="AT965" s="78">
        <v>0</v>
      </c>
      <c r="AU965" s="78">
        <v>0</v>
      </c>
      <c r="AV965" s="78">
        <v>0</v>
      </c>
      <c r="AW965" s="77">
        <v>12.48</v>
      </c>
      <c r="AX965" s="144">
        <f t="shared" si="99"/>
        <v>0.37</v>
      </c>
      <c r="AY965" s="144">
        <f t="shared" si="100"/>
        <v>0.22</v>
      </c>
      <c r="AZ965" s="144">
        <f t="shared" si="101"/>
        <v>0.11</v>
      </c>
      <c r="BA965" s="54">
        <f t="shared" si="102"/>
        <v>13.253361828847439</v>
      </c>
      <c r="BB965" s="54">
        <f t="shared" si="103"/>
        <v>11.813638171152562</v>
      </c>
    </row>
    <row r="966" spans="1:54" x14ac:dyDescent="0.25">
      <c r="A966" s="3">
        <v>41597</v>
      </c>
      <c r="B966" s="77">
        <v>8260.2099999999991</v>
      </c>
      <c r="C966" s="77">
        <v>770.11310000000003</v>
      </c>
      <c r="D966" s="77">
        <v>1.0312999999999999</v>
      </c>
      <c r="E966" s="77">
        <f t="shared" si="98"/>
        <v>-23.879999999999995</v>
      </c>
      <c r="F966" s="77">
        <v>5.0025000000000004</v>
      </c>
      <c r="G966" s="77">
        <v>23.140799999999999</v>
      </c>
      <c r="H966">
        <v>0</v>
      </c>
      <c r="I966" s="78">
        <v>8249</v>
      </c>
      <c r="J966">
        <v>201311</v>
      </c>
      <c r="K966" s="78">
        <v>8249</v>
      </c>
      <c r="L966" s="77">
        <f t="shared" si="104"/>
        <v>-11.209999999999127</v>
      </c>
      <c r="M966" s="78">
        <v>-4409</v>
      </c>
      <c r="N966" s="78">
        <v>-72.480230000000006</v>
      </c>
      <c r="O966" s="78">
        <v>-554</v>
      </c>
      <c r="P966" s="78">
        <v>-2.2562799999999998</v>
      </c>
      <c r="Q966" s="144">
        <v>-4547.5</v>
      </c>
      <c r="R966" s="78">
        <v>918</v>
      </c>
      <c r="S966" s="78">
        <v>-82</v>
      </c>
      <c r="T966" s="78">
        <v>-7446</v>
      </c>
      <c r="U966" s="78">
        <v>35961</v>
      </c>
      <c r="V966" s="219">
        <v>0.20705764578293151</v>
      </c>
      <c r="W966" s="78">
        <v>-6475</v>
      </c>
      <c r="X966" s="78">
        <v>-4006</v>
      </c>
      <c r="Y966" s="78">
        <v>-7421</v>
      </c>
      <c r="Z966" s="78">
        <v>-5484</v>
      </c>
      <c r="AA966" s="78">
        <v>83.88</v>
      </c>
      <c r="AB966" s="78">
        <v>92.79</v>
      </c>
      <c r="AC966" s="78">
        <v>122444</v>
      </c>
      <c r="AD966" s="104">
        <v>3.42361</v>
      </c>
      <c r="AE966" s="78">
        <v>153632</v>
      </c>
      <c r="AF966" s="104">
        <v>2.9257599999999999</v>
      </c>
      <c r="AG966" s="78">
        <v>-63758</v>
      </c>
      <c r="AH966" s="104">
        <v>-1.6841900000000001</v>
      </c>
      <c r="AI966" s="78">
        <v>-20299</v>
      </c>
      <c r="AJ966" s="104">
        <v>-0.93056000000000005</v>
      </c>
      <c r="AK966" s="78">
        <v>8600</v>
      </c>
      <c r="AL966" s="78">
        <v>8100</v>
      </c>
      <c r="AM966" s="8">
        <v>8250</v>
      </c>
      <c r="AN966" s="78">
        <v>35</v>
      </c>
      <c r="AO966" s="78">
        <v>8400</v>
      </c>
      <c r="AP966" s="78">
        <v>7900</v>
      </c>
      <c r="AQ966" s="78">
        <v>8200</v>
      </c>
      <c r="AR966" s="78">
        <v>222</v>
      </c>
      <c r="AS966" s="78">
        <v>0</v>
      </c>
      <c r="AT966" s="78">
        <v>0</v>
      </c>
      <c r="AU966" s="78">
        <v>0</v>
      </c>
      <c r="AV966" s="78">
        <v>0</v>
      </c>
      <c r="AW966" s="77">
        <v>12.39</v>
      </c>
      <c r="AX966" s="144">
        <f t="shared" si="99"/>
        <v>0.34</v>
      </c>
      <c r="AY966" s="144">
        <f t="shared" si="100"/>
        <v>0.2</v>
      </c>
      <c r="AZ966" s="144">
        <f t="shared" si="101"/>
        <v>0.1</v>
      </c>
      <c r="BA966" s="54">
        <f t="shared" si="102"/>
        <v>13.166904294541519</v>
      </c>
      <c r="BB966" s="54">
        <f t="shared" si="103"/>
        <v>11.973095705458485</v>
      </c>
    </row>
    <row r="967" spans="1:54" x14ac:dyDescent="0.25">
      <c r="A967" s="3">
        <v>41598</v>
      </c>
      <c r="B967" s="77">
        <v>8204.4599999999991</v>
      </c>
      <c r="C967" s="77">
        <v>791.23739</v>
      </c>
      <c r="D967" s="77">
        <v>-76.646199999999993</v>
      </c>
      <c r="E967" s="77">
        <f t="shared" si="98"/>
        <v>-128.82950000000005</v>
      </c>
      <c r="F967" s="77">
        <v>3.9638</v>
      </c>
      <c r="G967" s="77">
        <v>16.8965</v>
      </c>
      <c r="H967" t="s">
        <v>1652</v>
      </c>
      <c r="I967" s="78">
        <v>8219</v>
      </c>
      <c r="J967">
        <v>201312</v>
      </c>
      <c r="K967" s="78">
        <v>8207</v>
      </c>
      <c r="L967" s="77">
        <f t="shared" si="104"/>
        <v>2.5400000000008731</v>
      </c>
      <c r="M967" s="78">
        <v>-9931</v>
      </c>
      <c r="N967" s="78">
        <v>-162.90333000000001</v>
      </c>
      <c r="O967" s="78">
        <v>-435</v>
      </c>
      <c r="P967" s="78">
        <v>-1.73674</v>
      </c>
      <c r="Q967" s="144">
        <v>-10039.75</v>
      </c>
      <c r="R967" s="78">
        <v>1021</v>
      </c>
      <c r="S967" s="78">
        <v>615</v>
      </c>
      <c r="T967" s="78">
        <v>-4515</v>
      </c>
      <c r="U967" s="78">
        <v>25367</v>
      </c>
      <c r="V967" s="219">
        <v>0.1779871486577049</v>
      </c>
      <c r="W967" s="78">
        <v>-5210</v>
      </c>
      <c r="X967" s="78">
        <v>-7043</v>
      </c>
      <c r="Y967" s="78">
        <v>-5861</v>
      </c>
      <c r="Z967" s="78">
        <v>-6095</v>
      </c>
      <c r="AA967" s="78">
        <v>86.02</v>
      </c>
      <c r="AB967" s="78">
        <v>91.54</v>
      </c>
      <c r="AC967" s="78">
        <v>77533</v>
      </c>
      <c r="AD967" s="104">
        <v>2.8143199999999999</v>
      </c>
      <c r="AE967" s="78">
        <v>101891</v>
      </c>
      <c r="AF967" s="104">
        <v>3.2961299999999998</v>
      </c>
      <c r="AG967" s="78">
        <v>-19064</v>
      </c>
      <c r="AH967" s="104">
        <v>-1.8401700000000001</v>
      </c>
      <c r="AI967" s="78">
        <v>3064</v>
      </c>
      <c r="AJ967" s="104">
        <v>-0.96784000000000003</v>
      </c>
      <c r="AK967" s="78">
        <v>8500</v>
      </c>
      <c r="AL967" s="78">
        <v>7900</v>
      </c>
      <c r="AM967" s="8">
        <v>8200</v>
      </c>
      <c r="AN967" s="78">
        <v>214</v>
      </c>
      <c r="AO967" s="78">
        <v>8800</v>
      </c>
      <c r="AP967" s="78">
        <v>6800</v>
      </c>
      <c r="AQ967" s="78">
        <v>8200</v>
      </c>
      <c r="AR967" s="78">
        <v>471</v>
      </c>
      <c r="AS967" s="78">
        <v>0</v>
      </c>
      <c r="AT967" s="78">
        <v>0</v>
      </c>
      <c r="AU967" s="78">
        <v>0</v>
      </c>
      <c r="AV967" s="78">
        <v>0</v>
      </c>
      <c r="AW967" s="77">
        <v>12.38</v>
      </c>
      <c r="AX967" s="144">
        <f t="shared" si="99"/>
        <v>0.34</v>
      </c>
      <c r="AY967" s="144">
        <f t="shared" si="100"/>
        <v>0.2</v>
      </c>
      <c r="AZ967" s="144">
        <f t="shared" si="101"/>
        <v>0.1</v>
      </c>
      <c r="BA967" s="54">
        <f t="shared" si="102"/>
        <v>13.160748323563467</v>
      </c>
      <c r="BB967" s="54">
        <f t="shared" si="103"/>
        <v>11.993251676436536</v>
      </c>
    </row>
    <row r="968" spans="1:54" x14ac:dyDescent="0.25">
      <c r="A968" s="3">
        <v>41599</v>
      </c>
      <c r="B968" s="77">
        <v>8099.45</v>
      </c>
      <c r="C968" s="77">
        <v>748.83963000000006</v>
      </c>
      <c r="D968" s="77">
        <v>-100.2959</v>
      </c>
      <c r="E968" s="77">
        <f t="shared" si="98"/>
        <v>-252.31479999999999</v>
      </c>
      <c r="F968" s="77">
        <v>-1.2813999999999999</v>
      </c>
      <c r="G968" s="77">
        <v>-16.4572</v>
      </c>
      <c r="H968">
        <v>0</v>
      </c>
      <c r="I968" s="78">
        <v>8078</v>
      </c>
      <c r="J968">
        <v>201312</v>
      </c>
      <c r="K968" s="78">
        <v>8078</v>
      </c>
      <c r="L968" s="77">
        <f t="shared" si="104"/>
        <v>-21.449999999999818</v>
      </c>
      <c r="M968" s="78">
        <v>-17133</v>
      </c>
      <c r="N968" s="78">
        <v>-276.65116</v>
      </c>
      <c r="O968" s="78">
        <v>-1156</v>
      </c>
      <c r="P968" s="78">
        <v>-4.6114699999999997</v>
      </c>
      <c r="Q968" s="144">
        <v>-17422</v>
      </c>
      <c r="R968" s="78">
        <v>1032</v>
      </c>
      <c r="S968" s="78">
        <v>1444</v>
      </c>
      <c r="T968" s="78">
        <v>-8630</v>
      </c>
      <c r="U968" s="78">
        <v>33388</v>
      </c>
      <c r="V968" s="219">
        <v>0.2584760991973164</v>
      </c>
      <c r="W968" s="78">
        <v>-7943</v>
      </c>
      <c r="X968" s="78">
        <v>-9173</v>
      </c>
      <c r="Y968" s="78">
        <v>-9223</v>
      </c>
      <c r="Z968" s="78">
        <v>-11411</v>
      </c>
      <c r="AA968" s="78">
        <v>89.98</v>
      </c>
      <c r="AB968" s="78">
        <v>92.79</v>
      </c>
      <c r="AC968" s="78">
        <v>73208</v>
      </c>
      <c r="AD968" s="104">
        <v>2.2443300000000002</v>
      </c>
      <c r="AE968" s="78">
        <v>118470</v>
      </c>
      <c r="AF968" s="104">
        <v>4.70221</v>
      </c>
      <c r="AG968" s="78">
        <v>-39445</v>
      </c>
      <c r="AH968" s="104">
        <v>-1.7958400000000001</v>
      </c>
      <c r="AI968" s="78">
        <v>7269</v>
      </c>
      <c r="AJ968" s="104">
        <v>-1.01772</v>
      </c>
      <c r="AK968" s="78">
        <v>8400</v>
      </c>
      <c r="AL968" s="78">
        <v>7900</v>
      </c>
      <c r="AM968" s="8">
        <v>8100</v>
      </c>
      <c r="AN968" s="78">
        <v>226</v>
      </c>
      <c r="AO968" s="78">
        <v>8500</v>
      </c>
      <c r="AP968" s="78">
        <v>8400</v>
      </c>
      <c r="AQ968" s="78">
        <v>8100</v>
      </c>
      <c r="AR968" s="78">
        <v>315</v>
      </c>
      <c r="AS968" s="78">
        <v>0</v>
      </c>
      <c r="AT968" s="78">
        <v>0</v>
      </c>
      <c r="AU968" s="78">
        <v>0</v>
      </c>
      <c r="AV968" s="78">
        <v>0</v>
      </c>
      <c r="AW968" s="77">
        <v>13.46</v>
      </c>
      <c r="AX968" s="144">
        <f t="shared" si="99"/>
        <v>0.86</v>
      </c>
      <c r="AY968" s="144">
        <f t="shared" si="100"/>
        <v>0.55000000000000004</v>
      </c>
      <c r="AZ968" s="144">
        <f t="shared" si="101"/>
        <v>0.27</v>
      </c>
      <c r="BA968" s="54">
        <f t="shared" si="102"/>
        <v>13.299811678812967</v>
      </c>
      <c r="BB968" s="54">
        <f t="shared" si="103"/>
        <v>11.995188321187035</v>
      </c>
    </row>
    <row r="969" spans="1:54" x14ac:dyDescent="0.25">
      <c r="A969" s="3">
        <v>41600</v>
      </c>
      <c r="B969" s="77">
        <v>8116.78</v>
      </c>
      <c r="C969" s="77">
        <v>658.69746999999995</v>
      </c>
      <c r="D969" s="77">
        <v>-46.402700000000003</v>
      </c>
      <c r="E969" s="77">
        <f t="shared" si="98"/>
        <v>-269.23680000000002</v>
      </c>
      <c r="F969" s="77">
        <v>-1.4250999999999998</v>
      </c>
      <c r="G969" s="77">
        <v>-3.7485000000000004</v>
      </c>
      <c r="H969">
        <v>0</v>
      </c>
      <c r="I969" s="78">
        <v>8086</v>
      </c>
      <c r="J969">
        <v>201312</v>
      </c>
      <c r="K969" s="78">
        <v>8086</v>
      </c>
      <c r="L969" s="77">
        <f t="shared" si="104"/>
        <v>-30.779999999999745</v>
      </c>
      <c r="M969" s="78">
        <v>-15518</v>
      </c>
      <c r="N969" s="78">
        <v>-250.83870999999999</v>
      </c>
      <c r="O969" s="78">
        <v>-1063</v>
      </c>
      <c r="P969" s="78">
        <v>-4.2351400000000003</v>
      </c>
      <c r="Q969" s="144">
        <v>-15783.75</v>
      </c>
      <c r="R969" s="78">
        <v>1015</v>
      </c>
      <c r="S969" s="78">
        <v>1458</v>
      </c>
      <c r="T969" s="78">
        <v>-7010</v>
      </c>
      <c r="U969" s="78">
        <v>32659</v>
      </c>
      <c r="V969" s="219">
        <v>0.214642211947702</v>
      </c>
      <c r="W969" s="78">
        <v>-6877</v>
      </c>
      <c r="X969" s="78">
        <v>-8904</v>
      </c>
      <c r="Y969" s="78">
        <v>-8578</v>
      </c>
      <c r="Z969" s="78">
        <v>-11685</v>
      </c>
      <c r="AA969" s="78">
        <v>96.46</v>
      </c>
      <c r="AB969" s="78">
        <v>95.61</v>
      </c>
      <c r="AC969" s="78">
        <v>76753</v>
      </c>
      <c r="AD969" s="104">
        <v>2.3274499999999998</v>
      </c>
      <c r="AE969" s="78">
        <v>118736</v>
      </c>
      <c r="AF969" s="104">
        <v>4.4255000000000004</v>
      </c>
      <c r="AG969" s="78">
        <v>-37725</v>
      </c>
      <c r="AH969" s="104">
        <v>-1.8446400000000001</v>
      </c>
      <c r="AI969" s="78">
        <v>2947</v>
      </c>
      <c r="AJ969" s="104">
        <v>-1.2448300000000001</v>
      </c>
      <c r="AK969" s="78">
        <v>8400</v>
      </c>
      <c r="AL969" s="78">
        <v>7800</v>
      </c>
      <c r="AM969" s="8">
        <v>8100</v>
      </c>
      <c r="AN969" s="78">
        <v>218</v>
      </c>
      <c r="AO969" s="78">
        <v>8500</v>
      </c>
      <c r="AP969" s="78">
        <v>8400</v>
      </c>
      <c r="AQ969" s="78">
        <v>8100</v>
      </c>
      <c r="AR969" s="78">
        <v>312</v>
      </c>
      <c r="AS969" s="78">
        <v>0</v>
      </c>
      <c r="AT969" s="78">
        <v>0</v>
      </c>
      <c r="AU969" s="78">
        <v>0</v>
      </c>
      <c r="AV969" s="78">
        <v>0</v>
      </c>
      <c r="AW969" s="77">
        <v>13.25</v>
      </c>
      <c r="AX969" s="144">
        <f t="shared" si="99"/>
        <v>0.82</v>
      </c>
      <c r="AY969" s="144">
        <f t="shared" si="100"/>
        <v>0.51</v>
      </c>
      <c r="AZ969" s="144">
        <f t="shared" si="101"/>
        <v>0.25</v>
      </c>
      <c r="BA969" s="54">
        <f t="shared" si="102"/>
        <v>13.379081316533961</v>
      </c>
      <c r="BB969" s="54">
        <f t="shared" si="103"/>
        <v>12.009918683466042</v>
      </c>
    </row>
    <row r="970" spans="1:54" x14ac:dyDescent="0.25">
      <c r="A970" s="3">
        <v>41603</v>
      </c>
      <c r="B970" s="77">
        <v>8187.51</v>
      </c>
      <c r="C970" s="77">
        <v>664.96235999999999</v>
      </c>
      <c r="D970" s="77">
        <v>16.203599999999998</v>
      </c>
      <c r="E970" s="77">
        <f t="shared" si="98"/>
        <v>-298.32370000000003</v>
      </c>
      <c r="F970" s="77">
        <v>2.6480000000000001</v>
      </c>
      <c r="G970" s="77">
        <v>12.321400000000001</v>
      </c>
      <c r="H970">
        <v>0</v>
      </c>
      <c r="I970" s="78">
        <v>8195</v>
      </c>
      <c r="J970">
        <v>201312</v>
      </c>
      <c r="K970" s="78">
        <v>8195</v>
      </c>
      <c r="L970" s="77">
        <f t="shared" si="104"/>
        <v>7.4899999999997817</v>
      </c>
      <c r="M970" s="78">
        <v>-9393</v>
      </c>
      <c r="N970" s="78">
        <v>-153.74369999999999</v>
      </c>
      <c r="O970" s="78">
        <v>-419</v>
      </c>
      <c r="P970" s="78">
        <v>-1.6504399999999999</v>
      </c>
      <c r="Q970" s="144">
        <v>-9497.75</v>
      </c>
      <c r="R970" s="78">
        <v>1019</v>
      </c>
      <c r="S970" s="78">
        <v>1073</v>
      </c>
      <c r="T970" s="78">
        <v>-2672</v>
      </c>
      <c r="U970" s="78">
        <v>27617</v>
      </c>
      <c r="V970" s="219">
        <v>9.6752000579353292E-2</v>
      </c>
      <c r="W970" s="78">
        <v>-6187</v>
      </c>
      <c r="X970" s="78">
        <v>-8423</v>
      </c>
      <c r="Y970" s="78">
        <v>-5432</v>
      </c>
      <c r="Z970" s="78">
        <v>-8183</v>
      </c>
      <c r="AA970" s="78">
        <v>86.47</v>
      </c>
      <c r="AB970" s="78">
        <v>102.24</v>
      </c>
      <c r="AC970" s="78">
        <v>92403</v>
      </c>
      <c r="AD970" s="104">
        <v>3.05213</v>
      </c>
      <c r="AE970" s="78">
        <v>128647</v>
      </c>
      <c r="AF970" s="104">
        <v>3.41337</v>
      </c>
      <c r="AG970" s="78">
        <v>-31213</v>
      </c>
      <c r="AH970" s="104">
        <v>-1.96285</v>
      </c>
      <c r="AI970" s="78">
        <v>-5284</v>
      </c>
      <c r="AJ970" s="104">
        <v>-1.0563100000000001</v>
      </c>
      <c r="AK970" s="78">
        <v>8500</v>
      </c>
      <c r="AL970" s="78">
        <v>7900</v>
      </c>
      <c r="AM970" s="8">
        <v>8200</v>
      </c>
      <c r="AN970" s="78">
        <v>198</v>
      </c>
      <c r="AO970" s="78">
        <v>8500</v>
      </c>
      <c r="AP970" s="78">
        <v>8400</v>
      </c>
      <c r="AQ970" s="78">
        <v>8200</v>
      </c>
      <c r="AR970" s="78">
        <v>293</v>
      </c>
      <c r="AS970" s="78">
        <v>0</v>
      </c>
      <c r="AT970" s="78">
        <v>0</v>
      </c>
      <c r="AU970" s="78">
        <v>0</v>
      </c>
      <c r="AV970" s="78">
        <v>0</v>
      </c>
      <c r="AW970" s="77">
        <v>12.8</v>
      </c>
      <c r="AX970" s="144">
        <f t="shared" si="99"/>
        <v>0.75</v>
      </c>
      <c r="AY970" s="144">
        <f t="shared" si="100"/>
        <v>0.44</v>
      </c>
      <c r="AZ970" s="144">
        <f t="shared" si="101"/>
        <v>0.22</v>
      </c>
      <c r="BA970" s="54">
        <f t="shared" si="102"/>
        <v>13.386572437890914</v>
      </c>
      <c r="BB970" s="54">
        <f t="shared" si="103"/>
        <v>12.041427562109087</v>
      </c>
    </row>
    <row r="971" spans="1:54" x14ac:dyDescent="0.25">
      <c r="A971" s="3">
        <v>41604</v>
      </c>
      <c r="B971" s="77">
        <v>8248.02</v>
      </c>
      <c r="C971" s="77">
        <v>903.34379000000001</v>
      </c>
      <c r="D971" s="77">
        <v>4.3970000000000002</v>
      </c>
      <c r="E971" s="77">
        <f t="shared" si="98"/>
        <v>-291.69929999999999</v>
      </c>
      <c r="F971" s="77">
        <v>0.81299999999999994</v>
      </c>
      <c r="G971" s="77">
        <v>9.9686000000000003</v>
      </c>
      <c r="H971">
        <v>0</v>
      </c>
      <c r="I971" s="78">
        <v>8249</v>
      </c>
      <c r="J971">
        <v>201312</v>
      </c>
      <c r="K971" s="78">
        <v>8249</v>
      </c>
      <c r="L971" s="77">
        <f t="shared" si="104"/>
        <v>0.97999999999956344</v>
      </c>
      <c r="M971" s="78">
        <v>-2070</v>
      </c>
      <c r="N971" s="78">
        <v>-33.987969999999997</v>
      </c>
      <c r="O971" s="78">
        <v>-386</v>
      </c>
      <c r="P971" s="78">
        <v>-1.52098</v>
      </c>
      <c r="Q971" s="144">
        <v>-2166.5</v>
      </c>
      <c r="R971" s="78">
        <v>1057</v>
      </c>
      <c r="S971" s="78">
        <v>963</v>
      </c>
      <c r="T971" s="78">
        <v>1175</v>
      </c>
      <c r="U971" s="78">
        <v>26955</v>
      </c>
      <c r="V971" s="219">
        <v>-4.3591170469300687E-2</v>
      </c>
      <c r="W971" s="78">
        <v>-6586</v>
      </c>
      <c r="X971" s="78">
        <v>-3958</v>
      </c>
      <c r="Y971" s="78">
        <v>-5295</v>
      </c>
      <c r="Z971" s="78">
        <v>-3184</v>
      </c>
      <c r="AA971" s="78">
        <v>89.44</v>
      </c>
      <c r="AB971" s="78">
        <v>108.26</v>
      </c>
      <c r="AC971" s="78">
        <v>102691</v>
      </c>
      <c r="AD971" s="104">
        <v>3.3834499999999998</v>
      </c>
      <c r="AE971" s="78">
        <v>127534</v>
      </c>
      <c r="AF971" s="104">
        <v>3.0345300000000002</v>
      </c>
      <c r="AG971" s="78">
        <v>-25446</v>
      </c>
      <c r="AH971" s="104">
        <v>-1.9185099999999999</v>
      </c>
      <c r="AI971" s="78">
        <v>-9680</v>
      </c>
      <c r="AJ971" s="104">
        <v>-1.0197700000000001</v>
      </c>
      <c r="AK971" s="78">
        <v>8500</v>
      </c>
      <c r="AL971" s="78">
        <v>7900</v>
      </c>
      <c r="AM971" s="8">
        <v>8200</v>
      </c>
      <c r="AN971" s="78">
        <v>195</v>
      </c>
      <c r="AO971" s="78">
        <v>8500</v>
      </c>
      <c r="AP971" s="78">
        <v>7900</v>
      </c>
      <c r="AQ971" s="78">
        <v>8200</v>
      </c>
      <c r="AR971" s="78">
        <v>284</v>
      </c>
      <c r="AS971" s="78">
        <v>0</v>
      </c>
      <c r="AT971" s="78">
        <v>0</v>
      </c>
      <c r="AU971" s="78">
        <v>0</v>
      </c>
      <c r="AV971" s="78">
        <v>0</v>
      </c>
      <c r="AW971" s="77">
        <v>12.34</v>
      </c>
      <c r="AX971" s="144">
        <f t="shared" si="99"/>
        <v>0.31</v>
      </c>
      <c r="AY971" s="144">
        <f t="shared" si="100"/>
        <v>0.18</v>
      </c>
      <c r="AZ971" s="144">
        <f t="shared" si="101"/>
        <v>0.09</v>
      </c>
      <c r="BA971" s="54">
        <f t="shared" si="102"/>
        <v>13.379098612105558</v>
      </c>
      <c r="BB971" s="54">
        <f t="shared" si="103"/>
        <v>12.057901387894443</v>
      </c>
    </row>
    <row r="972" spans="1:54" x14ac:dyDescent="0.25">
      <c r="A972" s="3">
        <v>41605</v>
      </c>
      <c r="B972" s="77">
        <v>8295.8799999999992</v>
      </c>
      <c r="C972" s="77">
        <v>745.71919000000003</v>
      </c>
      <c r="D972" s="77">
        <v>16.517800000000001</v>
      </c>
      <c r="E972" s="77">
        <f t="shared" si="98"/>
        <v>-325.1105</v>
      </c>
      <c r="F972" s="77">
        <v>5.3903999999999996</v>
      </c>
      <c r="G972" s="77">
        <v>5.1232000000000006</v>
      </c>
      <c r="H972">
        <v>0</v>
      </c>
      <c r="I972" s="78">
        <v>8299</v>
      </c>
      <c r="J972">
        <v>201312</v>
      </c>
      <c r="K972" s="78">
        <v>8299</v>
      </c>
      <c r="L972" s="77">
        <f t="shared" si="104"/>
        <v>3.1200000000008004</v>
      </c>
      <c r="M972" s="78">
        <v>1474</v>
      </c>
      <c r="N972" s="78">
        <v>24.598739999999999</v>
      </c>
      <c r="O972" s="78">
        <v>-597</v>
      </c>
      <c r="P972" s="78">
        <v>-2.4087499999999999</v>
      </c>
      <c r="Q972" s="144">
        <v>1324.75</v>
      </c>
      <c r="R972" s="78">
        <v>1066</v>
      </c>
      <c r="S972" s="78">
        <v>2090</v>
      </c>
      <c r="T972" s="78">
        <v>2784</v>
      </c>
      <c r="U972" s="78">
        <v>27791</v>
      </c>
      <c r="V972" s="219">
        <v>-0.10017631607354899</v>
      </c>
      <c r="W972" s="78">
        <v>-3711</v>
      </c>
      <c r="X972" s="78">
        <v>-1083</v>
      </c>
      <c r="Y972" s="78">
        <v>-1482</v>
      </c>
      <c r="Z972" s="78">
        <v>-837</v>
      </c>
      <c r="AA972" s="78">
        <v>83.1</v>
      </c>
      <c r="AB972" s="78">
        <v>114.75</v>
      </c>
      <c r="AC972" s="78">
        <v>103796</v>
      </c>
      <c r="AD972" s="104">
        <v>3.7439800000000001</v>
      </c>
      <c r="AE972" s="78">
        <v>122489</v>
      </c>
      <c r="AF972" s="104">
        <v>2.8502399999999999</v>
      </c>
      <c r="AG972" s="78">
        <v>-26470</v>
      </c>
      <c r="AH972" s="104">
        <v>-2.6996000000000002</v>
      </c>
      <c r="AI972" s="78">
        <v>-5950</v>
      </c>
      <c r="AJ972" s="104">
        <v>-0.96636</v>
      </c>
      <c r="AK972" s="78">
        <v>8500</v>
      </c>
      <c r="AL972" s="78">
        <v>8000</v>
      </c>
      <c r="AM972" s="8">
        <v>8300</v>
      </c>
      <c r="AN972" s="78">
        <v>185</v>
      </c>
      <c r="AO972" s="78">
        <v>8500</v>
      </c>
      <c r="AP972" s="78">
        <v>7900</v>
      </c>
      <c r="AQ972" s="78">
        <v>8300</v>
      </c>
      <c r="AR972" s="78">
        <v>278</v>
      </c>
      <c r="AS972" s="78">
        <v>0</v>
      </c>
      <c r="AT972" s="78">
        <v>0</v>
      </c>
      <c r="AU972" s="78">
        <v>0</v>
      </c>
      <c r="AV972" s="78">
        <v>0</v>
      </c>
      <c r="AW972" s="77">
        <v>12.17</v>
      </c>
      <c r="AX972" s="144">
        <f t="shared" si="99"/>
        <v>0.17</v>
      </c>
      <c r="AY972" s="144">
        <f t="shared" si="100"/>
        <v>0.1</v>
      </c>
      <c r="AZ972" s="144">
        <f t="shared" si="101"/>
        <v>0.05</v>
      </c>
      <c r="BA972" s="54">
        <f t="shared" si="102"/>
        <v>13.396786201181486</v>
      </c>
      <c r="BB972" s="54">
        <f t="shared" si="103"/>
        <v>12.020213798818512</v>
      </c>
    </row>
    <row r="973" spans="1:54" x14ac:dyDescent="0.25">
      <c r="A973" s="3">
        <v>41606</v>
      </c>
      <c r="B973" s="77">
        <v>8362.43</v>
      </c>
      <c r="C973" s="77">
        <v>861.95876999999996</v>
      </c>
      <c r="D973" s="77">
        <v>83.993799999999993</v>
      </c>
      <c r="E973" s="77">
        <f t="shared" si="98"/>
        <v>-282.24090000000001</v>
      </c>
      <c r="F973" s="77">
        <v>4.3839999999999995</v>
      </c>
      <c r="G973" s="77">
        <v>16.265000000000001</v>
      </c>
      <c r="H973">
        <v>0</v>
      </c>
      <c r="I973" s="78">
        <v>8378</v>
      </c>
      <c r="J973">
        <v>201312</v>
      </c>
      <c r="K973" s="78">
        <v>8378</v>
      </c>
      <c r="L973" s="77">
        <f t="shared" si="104"/>
        <v>15.569999999999709</v>
      </c>
      <c r="M973" s="78">
        <v>1271</v>
      </c>
      <c r="N973" s="78">
        <v>21.4194</v>
      </c>
      <c r="O973" s="78">
        <v>-729</v>
      </c>
      <c r="P973" s="78">
        <v>-2.9859200000000001</v>
      </c>
      <c r="Q973" s="144">
        <v>1088.75</v>
      </c>
      <c r="R973" s="78">
        <v>1068</v>
      </c>
      <c r="S973" s="78">
        <v>2979</v>
      </c>
      <c r="T973" s="78">
        <v>3216</v>
      </c>
      <c r="U973" s="78">
        <v>29161</v>
      </c>
      <c r="V973" s="219">
        <v>-0.11028428380371043</v>
      </c>
      <c r="W973" s="78">
        <v>-2144</v>
      </c>
      <c r="X973" s="78">
        <v>484</v>
      </c>
      <c r="Y973" s="78">
        <v>865</v>
      </c>
      <c r="Z973" s="78">
        <v>1123</v>
      </c>
      <c r="AA973" s="78">
        <v>97.73</v>
      </c>
      <c r="AB973" s="78">
        <v>109.38</v>
      </c>
      <c r="AC973" s="78">
        <v>113758</v>
      </c>
      <c r="AD973" s="104">
        <v>4.4437300000000004</v>
      </c>
      <c r="AE973" s="78">
        <v>126619</v>
      </c>
      <c r="AF973" s="104">
        <v>2.5276800000000001</v>
      </c>
      <c r="AG973" s="78">
        <v>-27611</v>
      </c>
      <c r="AH973" s="104">
        <v>-3.4793400000000001</v>
      </c>
      <c r="AI973" s="78">
        <v>-10055</v>
      </c>
      <c r="AJ973" s="104">
        <v>-0.87292999999999998</v>
      </c>
      <c r="AK973" s="78">
        <v>8500</v>
      </c>
      <c r="AL973" s="78">
        <v>8000</v>
      </c>
      <c r="AM973" s="8">
        <v>8400</v>
      </c>
      <c r="AN973" s="78">
        <v>170</v>
      </c>
      <c r="AO973" s="78">
        <v>8600</v>
      </c>
      <c r="AP973" s="78">
        <v>8400</v>
      </c>
      <c r="AQ973" s="78">
        <v>8400</v>
      </c>
      <c r="AR973" s="78">
        <v>279</v>
      </c>
      <c r="AS973" s="78">
        <v>0</v>
      </c>
      <c r="AT973" s="78">
        <v>0</v>
      </c>
      <c r="AU973" s="78">
        <v>0</v>
      </c>
      <c r="AV973" s="78">
        <v>0</v>
      </c>
      <c r="AW973" s="77">
        <v>11.89</v>
      </c>
      <c r="AX973" s="144">
        <f t="shared" si="99"/>
        <v>0.1</v>
      </c>
      <c r="AY973" s="144">
        <f t="shared" si="100"/>
        <v>0.06</v>
      </c>
      <c r="AZ973" s="144">
        <f t="shared" si="101"/>
        <v>0.03</v>
      </c>
      <c r="BA973" s="54">
        <f t="shared" si="102"/>
        <v>13.448182803499817</v>
      </c>
      <c r="BB973" s="54">
        <f t="shared" si="103"/>
        <v>11.927817196500181</v>
      </c>
    </row>
    <row r="974" spans="1:54" x14ac:dyDescent="0.25">
      <c r="A974" s="3">
        <v>41607</v>
      </c>
      <c r="B974" s="77">
        <v>8406.83</v>
      </c>
      <c r="C974" s="77">
        <v>857.97706000000005</v>
      </c>
      <c r="D974" s="77">
        <v>70.290800000000004</v>
      </c>
      <c r="E974" s="77">
        <f t="shared" si="98"/>
        <v>-215.77420000000006</v>
      </c>
      <c r="F974" s="77">
        <v>-0.84519999999999995</v>
      </c>
      <c r="G974" s="77">
        <v>21.039200000000001</v>
      </c>
      <c r="H974">
        <v>0</v>
      </c>
      <c r="I974" s="78">
        <v>8427</v>
      </c>
      <c r="J974">
        <v>201312</v>
      </c>
      <c r="K974" s="78">
        <v>8427</v>
      </c>
      <c r="L974" s="77">
        <f t="shared" si="104"/>
        <v>20.170000000000073</v>
      </c>
      <c r="M974" s="78">
        <v>4639</v>
      </c>
      <c r="N974" s="78">
        <v>78.28152</v>
      </c>
      <c r="O974" s="78">
        <v>-127</v>
      </c>
      <c r="P974" s="78">
        <v>-0.47244000000000003</v>
      </c>
      <c r="Q974" s="144">
        <v>4607.25</v>
      </c>
      <c r="R974" s="78">
        <v>1069</v>
      </c>
      <c r="S974" s="78">
        <v>3214</v>
      </c>
      <c r="T974" s="78">
        <v>5435</v>
      </c>
      <c r="U974" s="78">
        <v>30377</v>
      </c>
      <c r="V974" s="219">
        <v>-0.17891826052605589</v>
      </c>
      <c r="W974" s="78">
        <v>-498</v>
      </c>
      <c r="X974" s="78">
        <v>-770</v>
      </c>
      <c r="Y974" s="78">
        <v>3104</v>
      </c>
      <c r="Z974" s="78">
        <v>4086</v>
      </c>
      <c r="AA974" s="78">
        <v>89.3</v>
      </c>
      <c r="AB974" s="78">
        <v>112.85</v>
      </c>
      <c r="AC974" s="78">
        <v>114731</v>
      </c>
      <c r="AD974" s="104">
        <v>4.8768099999999999</v>
      </c>
      <c r="AE974" s="78">
        <v>125445</v>
      </c>
      <c r="AF974" s="104">
        <v>2.3283100000000001</v>
      </c>
      <c r="AG974" s="78">
        <v>-25519</v>
      </c>
      <c r="AH974" s="104">
        <v>-3.81894</v>
      </c>
      <c r="AI974" s="78">
        <v>-11850</v>
      </c>
      <c r="AJ974" s="104">
        <v>-0.74890000000000001</v>
      </c>
      <c r="AK974" s="78">
        <v>8600</v>
      </c>
      <c r="AL974" s="78">
        <v>8100</v>
      </c>
      <c r="AM974" s="8">
        <v>8400</v>
      </c>
      <c r="AN974" s="78">
        <v>167</v>
      </c>
      <c r="AO974" s="78">
        <v>8600</v>
      </c>
      <c r="AP974" s="78">
        <v>8400</v>
      </c>
      <c r="AQ974" s="78">
        <v>8400</v>
      </c>
      <c r="AR974" s="78">
        <v>269</v>
      </c>
      <c r="AS974" s="78">
        <v>0</v>
      </c>
      <c r="AT974" s="78">
        <v>0</v>
      </c>
      <c r="AU974" s="78">
        <v>0</v>
      </c>
      <c r="AV974" s="78">
        <v>0</v>
      </c>
      <c r="AW974" s="77">
        <v>11.81</v>
      </c>
      <c r="AX974" s="144">
        <f t="shared" si="99"/>
        <v>0.06</v>
      </c>
      <c r="AY974" s="144">
        <f t="shared" si="100"/>
        <v>0.06</v>
      </c>
      <c r="AZ974" s="144">
        <f t="shared" si="101"/>
        <v>0.03</v>
      </c>
      <c r="BA974" s="54">
        <f t="shared" si="102"/>
        <v>13.502322780474408</v>
      </c>
      <c r="BB974" s="54">
        <f t="shared" si="103"/>
        <v>11.790677219525591</v>
      </c>
    </row>
    <row r="975" spans="1:54" x14ac:dyDescent="0.25">
      <c r="A975" s="3">
        <v>41610</v>
      </c>
      <c r="B975" s="77">
        <v>8414.61</v>
      </c>
      <c r="C975" s="77">
        <v>682.87786000000006</v>
      </c>
      <c r="D975" s="77">
        <v>35.606400000000001</v>
      </c>
      <c r="E975" s="77">
        <f t="shared" si="98"/>
        <v>-224.0489</v>
      </c>
      <c r="F975" s="77">
        <v>-0.69499999999999995</v>
      </c>
      <c r="G975" s="77">
        <v>1.3765000000000001</v>
      </c>
      <c r="H975">
        <v>0</v>
      </c>
      <c r="I975" s="78">
        <v>8413</v>
      </c>
      <c r="J975">
        <v>201312</v>
      </c>
      <c r="K975" s="78">
        <v>8413</v>
      </c>
      <c r="L975" s="77">
        <f t="shared" si="104"/>
        <v>-1.6100000000005821</v>
      </c>
      <c r="M975" s="78">
        <v>2438</v>
      </c>
      <c r="N975" s="78">
        <v>41.128819999999997</v>
      </c>
      <c r="O975" s="78">
        <v>-399</v>
      </c>
      <c r="P975" s="78">
        <v>-1.61209</v>
      </c>
      <c r="Q975" s="144">
        <v>2338.25</v>
      </c>
      <c r="R975" s="78">
        <v>1081</v>
      </c>
      <c r="S975" s="78">
        <v>4658</v>
      </c>
      <c r="T975" s="78">
        <v>4373</v>
      </c>
      <c r="U975" s="78">
        <v>30181</v>
      </c>
      <c r="V975" s="219">
        <v>-0.14489248202511515</v>
      </c>
      <c r="W975" s="78">
        <v>-1040</v>
      </c>
      <c r="X975" s="78">
        <v>-1799</v>
      </c>
      <c r="Y975" s="78">
        <v>2351</v>
      </c>
      <c r="Z975" s="78">
        <v>1434</v>
      </c>
      <c r="AA975" s="78">
        <v>89.66</v>
      </c>
      <c r="AB975" s="78">
        <v>111.22</v>
      </c>
      <c r="AC975" s="78">
        <v>114125</v>
      </c>
      <c r="AD975" s="104">
        <v>4.6180099999999999</v>
      </c>
      <c r="AE975" s="78">
        <v>128503</v>
      </c>
      <c r="AF975" s="104">
        <v>2.4654199999999999</v>
      </c>
      <c r="AG975" s="78">
        <v>-29353</v>
      </c>
      <c r="AH975" s="104">
        <v>-3.9514800000000001</v>
      </c>
      <c r="AI975" s="78">
        <v>-10324</v>
      </c>
      <c r="AJ975" s="104">
        <v>-0.6321</v>
      </c>
      <c r="AK975" s="78">
        <v>8600</v>
      </c>
      <c r="AL975" s="78">
        <v>8200</v>
      </c>
      <c r="AM975" s="8">
        <v>8400</v>
      </c>
      <c r="AN975" s="78">
        <v>156</v>
      </c>
      <c r="AO975" s="78">
        <v>8600</v>
      </c>
      <c r="AP975" s="78">
        <v>8400</v>
      </c>
      <c r="AQ975" s="78">
        <v>8400</v>
      </c>
      <c r="AR975" s="78">
        <v>269</v>
      </c>
      <c r="AS975" s="78">
        <v>0</v>
      </c>
      <c r="AT975" s="78">
        <v>0</v>
      </c>
      <c r="AU975" s="78">
        <v>0</v>
      </c>
      <c r="AV975" s="78">
        <v>0</v>
      </c>
      <c r="AW975" s="77">
        <v>12.03</v>
      </c>
      <c r="AX975" s="144">
        <f t="shared" si="99"/>
        <v>0.1</v>
      </c>
      <c r="AY975" s="144">
        <f t="shared" si="100"/>
        <v>0.12</v>
      </c>
      <c r="AZ975" s="144">
        <f t="shared" si="101"/>
        <v>0.06</v>
      </c>
      <c r="BA975" s="54">
        <f t="shared" si="102"/>
        <v>13.506730904892585</v>
      </c>
      <c r="BB975" s="54">
        <f t="shared" si="103"/>
        <v>11.713269095107417</v>
      </c>
    </row>
    <row r="976" spans="1:54" x14ac:dyDescent="0.25">
      <c r="A976" s="3">
        <v>41611</v>
      </c>
      <c r="B976" s="77">
        <v>8392.5499999999993</v>
      </c>
      <c r="C976" s="77">
        <v>719.79259000000002</v>
      </c>
      <c r="D976" s="77">
        <v>17.726600000000001</v>
      </c>
      <c r="E976" s="77">
        <f t="shared" si="98"/>
        <v>-172.35830000000007</v>
      </c>
      <c r="F976" s="77">
        <v>-6.5882000000000005</v>
      </c>
      <c r="G976" s="77">
        <v>4.3916000000000004</v>
      </c>
      <c r="H976">
        <v>0</v>
      </c>
      <c r="I976" s="78">
        <v>8409</v>
      </c>
      <c r="J976">
        <v>201312</v>
      </c>
      <c r="K976" s="78">
        <v>8409</v>
      </c>
      <c r="L976" s="77">
        <f t="shared" si="104"/>
        <v>16.450000000000728</v>
      </c>
      <c r="M976" s="78">
        <v>2506</v>
      </c>
      <c r="N976" s="78">
        <v>42.253500000000003</v>
      </c>
      <c r="O976" s="78">
        <v>-106</v>
      </c>
      <c r="P976" s="78">
        <v>-0.38268999999999997</v>
      </c>
      <c r="Q976" s="144">
        <v>2479.5</v>
      </c>
      <c r="R976" s="78">
        <v>768</v>
      </c>
      <c r="S976" s="78">
        <v>4351</v>
      </c>
      <c r="T976" s="78">
        <v>4363</v>
      </c>
      <c r="U976" s="78">
        <v>30425</v>
      </c>
      <c r="V976" s="219">
        <v>-0.14340180772391126</v>
      </c>
      <c r="W976" s="78">
        <v>60</v>
      </c>
      <c r="X976" s="78">
        <v>-380</v>
      </c>
      <c r="Y976" s="78">
        <v>2482</v>
      </c>
      <c r="Z976" s="78">
        <v>3296</v>
      </c>
      <c r="AA976" s="78">
        <v>96.78</v>
      </c>
      <c r="AB976" s="78">
        <v>109.52</v>
      </c>
      <c r="AC976" s="78">
        <v>112862</v>
      </c>
      <c r="AD976" s="104">
        <v>4.4788800000000002</v>
      </c>
      <c r="AE976" s="78">
        <v>131915</v>
      </c>
      <c r="AF976" s="104">
        <v>2.5148299999999999</v>
      </c>
      <c r="AG976" s="78">
        <v>-31491</v>
      </c>
      <c r="AH976" s="104">
        <v>-3.9084599999999998</v>
      </c>
      <c r="AI976" s="78">
        <v>-9928</v>
      </c>
      <c r="AJ976" s="104">
        <v>-0.67447999999999997</v>
      </c>
      <c r="AK976" s="78">
        <v>8600</v>
      </c>
      <c r="AL976" s="78">
        <v>8200</v>
      </c>
      <c r="AM976" s="8">
        <v>8400</v>
      </c>
      <c r="AN976" s="78">
        <v>156</v>
      </c>
      <c r="AO976" s="78">
        <v>8600</v>
      </c>
      <c r="AP976" s="78">
        <v>8400</v>
      </c>
      <c r="AQ976" s="78">
        <v>8400</v>
      </c>
      <c r="AR976" s="78">
        <v>269</v>
      </c>
      <c r="AS976" s="78">
        <v>0</v>
      </c>
      <c r="AT976" s="78">
        <v>0</v>
      </c>
      <c r="AU976" s="78">
        <v>0</v>
      </c>
      <c r="AV976" s="78">
        <v>0</v>
      </c>
      <c r="AW976" s="77">
        <v>12.07</v>
      </c>
      <c r="AX976" s="144">
        <f t="shared" si="99"/>
        <v>0.13</v>
      </c>
      <c r="AY976" s="144">
        <f t="shared" si="100"/>
        <v>0.16</v>
      </c>
      <c r="AZ976" s="144">
        <f t="shared" si="101"/>
        <v>0.08</v>
      </c>
      <c r="BA976" s="54">
        <f t="shared" si="102"/>
        <v>13.504064111452404</v>
      </c>
      <c r="BB976" s="54">
        <f t="shared" si="103"/>
        <v>11.6509358885476</v>
      </c>
    </row>
    <row r="977" spans="1:54" x14ac:dyDescent="0.25">
      <c r="A977" s="3">
        <v>41612</v>
      </c>
      <c r="B977" s="77">
        <v>8418</v>
      </c>
      <c r="C977" s="77">
        <v>808.67607999999996</v>
      </c>
      <c r="D977" s="77">
        <v>34.400700000000001</v>
      </c>
      <c r="E977" s="77">
        <f t="shared" si="98"/>
        <v>-168.82060000000001</v>
      </c>
      <c r="F977" s="77">
        <v>-9.2659000000000002</v>
      </c>
      <c r="G977" s="77">
        <v>5.4324000000000003</v>
      </c>
      <c r="H977">
        <v>0</v>
      </c>
      <c r="I977" s="78">
        <v>8436</v>
      </c>
      <c r="J977">
        <v>201312</v>
      </c>
      <c r="K977" s="78">
        <v>8436</v>
      </c>
      <c r="L977" s="77">
        <f t="shared" si="104"/>
        <v>18</v>
      </c>
      <c r="M977" s="78">
        <v>2903</v>
      </c>
      <c r="N977" s="78">
        <v>49.075299999999999</v>
      </c>
      <c r="O977" s="78">
        <v>-397</v>
      </c>
      <c r="P977" s="78">
        <v>-1.6124400000000001</v>
      </c>
      <c r="Q977" s="144">
        <v>2803.75</v>
      </c>
      <c r="R977" s="78">
        <v>716</v>
      </c>
      <c r="S977" s="78">
        <v>2624</v>
      </c>
      <c r="T977" s="78">
        <v>6768</v>
      </c>
      <c r="U977" s="78">
        <v>32841</v>
      </c>
      <c r="V977" s="219">
        <v>-0.20608385859139491</v>
      </c>
      <c r="W977" s="78">
        <v>919</v>
      </c>
      <c r="X977" s="78">
        <v>-2293</v>
      </c>
      <c r="Y977" s="78">
        <v>3519</v>
      </c>
      <c r="Z977" s="78">
        <v>1666</v>
      </c>
      <c r="AA977" s="78">
        <v>87.71</v>
      </c>
      <c r="AB977" s="78">
        <v>114.77</v>
      </c>
      <c r="AC977" s="78">
        <v>108353</v>
      </c>
      <c r="AD977" s="104">
        <v>4.5769399999999996</v>
      </c>
      <c r="AE977" s="78">
        <v>136848</v>
      </c>
      <c r="AF977" s="104">
        <v>2.36511</v>
      </c>
      <c r="AG977" s="78">
        <v>-40041</v>
      </c>
      <c r="AH977" s="104">
        <v>-3.7821500000000001</v>
      </c>
      <c r="AI977" s="78">
        <v>-22811</v>
      </c>
      <c r="AJ977" s="104">
        <v>-0.78022999999999998</v>
      </c>
      <c r="AK977" s="78">
        <v>8600</v>
      </c>
      <c r="AL977" s="78">
        <v>8100</v>
      </c>
      <c r="AM977" s="8">
        <v>8400</v>
      </c>
      <c r="AN977" s="78">
        <v>152</v>
      </c>
      <c r="AO977" s="78">
        <v>8700</v>
      </c>
      <c r="AP977" s="78">
        <v>8400</v>
      </c>
      <c r="AQ977" s="78">
        <v>8400</v>
      </c>
      <c r="AR977" s="78">
        <v>261</v>
      </c>
      <c r="AS977" s="78">
        <v>0</v>
      </c>
      <c r="AT977" s="78">
        <v>0</v>
      </c>
      <c r="AU977" s="78">
        <v>0</v>
      </c>
      <c r="AV977" s="78">
        <v>0</v>
      </c>
      <c r="AW977" s="77">
        <v>11.91</v>
      </c>
      <c r="AX977" s="144">
        <f t="shared" si="99"/>
        <v>0.06</v>
      </c>
      <c r="AY977" s="144">
        <f t="shared" si="100"/>
        <v>0.1</v>
      </c>
      <c r="AZ977" s="144">
        <f t="shared" si="101"/>
        <v>0.05</v>
      </c>
      <c r="BA977" s="54">
        <f t="shared" si="102"/>
        <v>13.515609503223125</v>
      </c>
      <c r="BB977" s="54">
        <f t="shared" si="103"/>
        <v>11.569390496776876</v>
      </c>
    </row>
    <row r="978" spans="1:54" x14ac:dyDescent="0.25">
      <c r="A978" s="3">
        <v>41613</v>
      </c>
      <c r="B978" s="77">
        <v>8375.5400000000009</v>
      </c>
      <c r="C978" s="77">
        <v>780.84499000000005</v>
      </c>
      <c r="D978" s="77">
        <v>-18.114699999999999</v>
      </c>
      <c r="E978" s="77">
        <f t="shared" si="98"/>
        <v>-162.24990000000005</v>
      </c>
      <c r="F978" s="77">
        <v>-4.9094999999999995</v>
      </c>
      <c r="G978" s="77">
        <v>-10.518099999999999</v>
      </c>
      <c r="H978">
        <v>0</v>
      </c>
      <c r="I978" s="78">
        <v>8379</v>
      </c>
      <c r="J978">
        <v>201312</v>
      </c>
      <c r="K978" s="78">
        <v>8379</v>
      </c>
      <c r="L978" s="77">
        <f t="shared" si="104"/>
        <v>3.4599999999991269</v>
      </c>
      <c r="M978" s="78">
        <v>-2287</v>
      </c>
      <c r="N978" s="78">
        <v>-38.213299999999997</v>
      </c>
      <c r="O978" s="78">
        <v>-321</v>
      </c>
      <c r="P978" s="78">
        <v>-1.28488</v>
      </c>
      <c r="Q978" s="144">
        <v>-2367.25</v>
      </c>
      <c r="R978" s="78">
        <v>657</v>
      </c>
      <c r="S978" s="78">
        <v>3095</v>
      </c>
      <c r="T978" s="78">
        <v>3615</v>
      </c>
      <c r="U978" s="78">
        <v>30377</v>
      </c>
      <c r="V978" s="219">
        <v>-0.1190045099911117</v>
      </c>
      <c r="W978" s="78">
        <v>-374</v>
      </c>
      <c r="X978" s="78">
        <v>-3759</v>
      </c>
      <c r="Y978" s="78">
        <v>1317</v>
      </c>
      <c r="Z978" s="78">
        <v>-2161</v>
      </c>
      <c r="AA978" s="78">
        <v>91.53</v>
      </c>
      <c r="AB978" s="78">
        <v>104.32</v>
      </c>
      <c r="AC978" s="78">
        <v>109454</v>
      </c>
      <c r="AD978" s="104">
        <v>4.0645199999999999</v>
      </c>
      <c r="AE978" s="78">
        <v>147172</v>
      </c>
      <c r="AF978" s="104">
        <v>2.82918</v>
      </c>
      <c r="AG978" s="78">
        <v>-44808</v>
      </c>
      <c r="AH978" s="104">
        <v>-3.2998400000000001</v>
      </c>
      <c r="AI978" s="78">
        <v>-16715</v>
      </c>
      <c r="AJ978" s="104">
        <v>-0.68525000000000003</v>
      </c>
      <c r="AK978" s="78">
        <v>8600</v>
      </c>
      <c r="AL978" s="78">
        <v>8100</v>
      </c>
      <c r="AM978" s="8">
        <v>8400</v>
      </c>
      <c r="AN978" s="78">
        <v>137</v>
      </c>
      <c r="AO978" s="78">
        <v>8600</v>
      </c>
      <c r="AP978" s="78">
        <v>8100</v>
      </c>
      <c r="AQ978" s="78">
        <v>8400</v>
      </c>
      <c r="AR978" s="78">
        <v>261</v>
      </c>
      <c r="AS978" s="78">
        <v>0</v>
      </c>
      <c r="AT978" s="78">
        <v>0</v>
      </c>
      <c r="AU978" s="78">
        <v>0</v>
      </c>
      <c r="AV978" s="78">
        <v>0</v>
      </c>
      <c r="AW978" s="77">
        <v>12.8</v>
      </c>
      <c r="AX978" s="144">
        <f t="shared" si="99"/>
        <v>0.79</v>
      </c>
      <c r="AY978" s="144">
        <f t="shared" si="100"/>
        <v>0.59</v>
      </c>
      <c r="AZ978" s="144">
        <f t="shared" si="101"/>
        <v>0.28999999999999998</v>
      </c>
      <c r="BA978" s="54">
        <f t="shared" si="102"/>
        <v>13.536280319094137</v>
      </c>
      <c r="BB978" s="54">
        <f t="shared" si="103"/>
        <v>11.576719680905862</v>
      </c>
    </row>
    <row r="979" spans="1:54" x14ac:dyDescent="0.25">
      <c r="A979" s="3">
        <v>41614</v>
      </c>
      <c r="B979" s="77">
        <v>8367.7199999999993</v>
      </c>
      <c r="C979" s="77">
        <v>790.97740999999996</v>
      </c>
      <c r="D979" s="77">
        <v>-3.9277999999999995</v>
      </c>
      <c r="E979" s="77">
        <f t="shared" si="98"/>
        <v>-151.62359999999998</v>
      </c>
      <c r="F979" s="77">
        <v>-6.0707000000000004</v>
      </c>
      <c r="G979" s="77">
        <v>-0.20370000000000002</v>
      </c>
      <c r="H979">
        <v>0</v>
      </c>
      <c r="I979" s="78">
        <v>8384</v>
      </c>
      <c r="J979">
        <v>201312</v>
      </c>
      <c r="K979" s="78">
        <v>8384</v>
      </c>
      <c r="L979" s="77">
        <f t="shared" si="104"/>
        <v>16.280000000000655</v>
      </c>
      <c r="M979" s="78">
        <v>-2227</v>
      </c>
      <c r="N979" s="78">
        <v>-37.236339999999998</v>
      </c>
      <c r="O979" s="78">
        <v>71</v>
      </c>
      <c r="P979" s="78">
        <v>0.35709999999999997</v>
      </c>
      <c r="Q979" s="144">
        <v>-2209.25</v>
      </c>
      <c r="R979" s="78">
        <v>644</v>
      </c>
      <c r="S979" s="78">
        <v>3264</v>
      </c>
      <c r="T979" s="78">
        <v>4510</v>
      </c>
      <c r="U979" s="78">
        <v>30398</v>
      </c>
      <c r="V979" s="219">
        <v>-0.14836502401473781</v>
      </c>
      <c r="W979" s="78">
        <v>-1426</v>
      </c>
      <c r="X979" s="78">
        <v>-4699</v>
      </c>
      <c r="Y979" s="78">
        <v>572</v>
      </c>
      <c r="Z979" s="78">
        <v>-2794</v>
      </c>
      <c r="AA979" s="78">
        <v>93.92</v>
      </c>
      <c r="AB979" s="78">
        <v>106.32</v>
      </c>
      <c r="AC979" s="78">
        <v>114659</v>
      </c>
      <c r="AD979" s="104">
        <v>4.1335199999999999</v>
      </c>
      <c r="AE979" s="78">
        <v>153026</v>
      </c>
      <c r="AF979" s="104">
        <v>2.7812199999999998</v>
      </c>
      <c r="AG979" s="78">
        <v>-39479</v>
      </c>
      <c r="AH979" s="104">
        <v>-3.3471000000000002</v>
      </c>
      <c r="AI979" s="78">
        <v>-19739</v>
      </c>
      <c r="AJ979" s="104">
        <v>-0.79368000000000005</v>
      </c>
      <c r="AK979" s="78">
        <v>8600</v>
      </c>
      <c r="AL979" s="78">
        <v>8100</v>
      </c>
      <c r="AM979" s="8">
        <v>8400</v>
      </c>
      <c r="AN979" s="78">
        <v>129</v>
      </c>
      <c r="AO979" s="78">
        <v>8600</v>
      </c>
      <c r="AP979" s="78">
        <v>8100</v>
      </c>
      <c r="AQ979" s="78">
        <v>8400</v>
      </c>
      <c r="AR979" s="78">
        <v>257</v>
      </c>
      <c r="AS979" s="78">
        <v>0</v>
      </c>
      <c r="AT979" s="78">
        <v>0</v>
      </c>
      <c r="AU979" s="78">
        <v>0</v>
      </c>
      <c r="AV979" s="78">
        <v>0</v>
      </c>
      <c r="AW979" s="77">
        <v>12.27</v>
      </c>
      <c r="AX979" s="144">
        <f t="shared" si="99"/>
        <v>0.24</v>
      </c>
      <c r="AY979" s="144">
        <f t="shared" si="100"/>
        <v>0.26</v>
      </c>
      <c r="AZ979" s="144">
        <f t="shared" si="101"/>
        <v>0.13</v>
      </c>
      <c r="BA979" s="54">
        <f t="shared" si="102"/>
        <v>13.513855386437699</v>
      </c>
      <c r="BB979" s="54">
        <f t="shared" si="103"/>
        <v>11.549144613562303</v>
      </c>
    </row>
    <row r="980" spans="1:54" x14ac:dyDescent="0.25">
      <c r="A980" s="3">
        <v>41617</v>
      </c>
      <c r="B980" s="77">
        <v>8444.6200000000008</v>
      </c>
      <c r="C980" s="77">
        <v>834.67323999999996</v>
      </c>
      <c r="D980" s="77">
        <v>86.556100000000001</v>
      </c>
      <c r="E980" s="77">
        <f t="shared" si="98"/>
        <v>-15.423899999999989</v>
      </c>
      <c r="F980" s="77">
        <v>-5.9139999999999997</v>
      </c>
      <c r="G980" s="77">
        <v>-1.9859</v>
      </c>
      <c r="H980">
        <v>0</v>
      </c>
      <c r="I980" s="78">
        <v>8456</v>
      </c>
      <c r="J980">
        <v>201312</v>
      </c>
      <c r="K980" s="78">
        <v>8456</v>
      </c>
      <c r="L980" s="77">
        <f t="shared" si="104"/>
        <v>11.3799999999992</v>
      </c>
      <c r="M980" s="78">
        <v>-5107</v>
      </c>
      <c r="N980" s="78">
        <v>-86.248900000000006</v>
      </c>
      <c r="O980" s="78">
        <v>-327</v>
      </c>
      <c r="P980" s="78">
        <v>-1.3232900000000001</v>
      </c>
      <c r="Q980" s="144">
        <v>-5188.75</v>
      </c>
      <c r="R980" s="78">
        <v>679</v>
      </c>
      <c r="S980" s="78">
        <v>4425</v>
      </c>
      <c r="T980" s="78">
        <v>3161</v>
      </c>
      <c r="U980" s="78">
        <v>31513</v>
      </c>
      <c r="V980" s="219">
        <v>-0.10030780947545458</v>
      </c>
      <c r="W980" s="78">
        <v>-2710</v>
      </c>
      <c r="X980" s="78">
        <v>-6263</v>
      </c>
      <c r="Y980" s="78">
        <v>-1536</v>
      </c>
      <c r="Z980" s="78">
        <v>-5082</v>
      </c>
      <c r="AA980" s="78">
        <v>79.42</v>
      </c>
      <c r="AB980" s="78">
        <v>113.4</v>
      </c>
      <c r="AC980" s="78">
        <v>124336</v>
      </c>
      <c r="AD980" s="104">
        <v>4.7301700000000002</v>
      </c>
      <c r="AE980" s="78">
        <v>159103</v>
      </c>
      <c r="AF980" s="104">
        <v>2.3312900000000001</v>
      </c>
      <c r="AG980" s="78">
        <v>-33280</v>
      </c>
      <c r="AH980" s="104">
        <v>-3.9586600000000001</v>
      </c>
      <c r="AI980" s="78">
        <v>-27296</v>
      </c>
      <c r="AJ980" s="104">
        <v>-0.86051</v>
      </c>
      <c r="AK980" s="78">
        <v>8600</v>
      </c>
      <c r="AL980" s="78">
        <v>8100</v>
      </c>
      <c r="AM980" s="8">
        <v>8500</v>
      </c>
      <c r="AN980" s="78">
        <v>107.5</v>
      </c>
      <c r="AO980" s="78">
        <v>8700</v>
      </c>
      <c r="AP980" s="78">
        <v>8400</v>
      </c>
      <c r="AQ980" s="78">
        <v>8400</v>
      </c>
      <c r="AR980" s="78">
        <v>238</v>
      </c>
      <c r="AS980" s="78">
        <v>0</v>
      </c>
      <c r="AT980" s="78">
        <v>0</v>
      </c>
      <c r="AU980" s="78">
        <v>0</v>
      </c>
      <c r="AV980" s="78">
        <v>0</v>
      </c>
      <c r="AW980" s="77">
        <v>11.32</v>
      </c>
      <c r="AX980" s="144">
        <f t="shared" si="99"/>
        <v>0</v>
      </c>
      <c r="AY980" s="144">
        <f t="shared" si="100"/>
        <v>0.02</v>
      </c>
      <c r="AZ980" s="144">
        <f t="shared" si="101"/>
        <v>0.01</v>
      </c>
      <c r="BA980" s="54">
        <f t="shared" si="102"/>
        <v>13.543629595495812</v>
      </c>
      <c r="BB980" s="54">
        <f t="shared" si="103"/>
        <v>11.352370404504189</v>
      </c>
    </row>
    <row r="981" spans="1:54" x14ac:dyDescent="0.25">
      <c r="A981" s="3">
        <v>41618</v>
      </c>
      <c r="B981" s="77">
        <v>8443.39</v>
      </c>
      <c r="C981" s="77">
        <v>728.05188999999996</v>
      </c>
      <c r="D981" s="77">
        <v>52.953699999999998</v>
      </c>
      <c r="E981" s="77">
        <f t="shared" si="98"/>
        <v>17.789799999999985</v>
      </c>
      <c r="F981" s="77">
        <v>-8.1192999999999991</v>
      </c>
      <c r="G981" s="77">
        <v>-3.0474999999999999</v>
      </c>
      <c r="H981">
        <v>0</v>
      </c>
      <c r="I981" s="78">
        <v>8455</v>
      </c>
      <c r="J981">
        <v>201312</v>
      </c>
      <c r="K981" s="78">
        <v>8455</v>
      </c>
      <c r="L981" s="77">
        <f t="shared" si="104"/>
        <v>11.610000000000582</v>
      </c>
      <c r="M981" s="78">
        <v>-3559</v>
      </c>
      <c r="N981" s="78">
        <v>-59.937980000000003</v>
      </c>
      <c r="O981" s="78">
        <v>39</v>
      </c>
      <c r="P981" s="78">
        <v>0.24038999999999999</v>
      </c>
      <c r="Q981" s="144">
        <v>-3549.25</v>
      </c>
      <c r="R981" s="78">
        <v>676</v>
      </c>
      <c r="S981" s="78">
        <v>4127</v>
      </c>
      <c r="T981" s="78">
        <v>4770</v>
      </c>
      <c r="U981" s="78">
        <v>32138</v>
      </c>
      <c r="V981" s="219">
        <v>-0.14842242827805091</v>
      </c>
      <c r="W981" s="78">
        <v>-2726</v>
      </c>
      <c r="X981" s="78">
        <v>-6413</v>
      </c>
      <c r="Y981" s="78">
        <v>-1506</v>
      </c>
      <c r="Z981" s="78">
        <v>-7168</v>
      </c>
      <c r="AA981" s="78">
        <v>78.44</v>
      </c>
      <c r="AB981" s="78">
        <v>111.39</v>
      </c>
      <c r="AC981" s="78">
        <v>126721</v>
      </c>
      <c r="AD981" s="104">
        <v>4.6379700000000001</v>
      </c>
      <c r="AE981" s="78">
        <v>160268</v>
      </c>
      <c r="AF981" s="104">
        <v>2.3130600000000001</v>
      </c>
      <c r="AG981" s="78">
        <v>-35966</v>
      </c>
      <c r="AH981" s="104">
        <v>-3.95933</v>
      </c>
      <c r="AI981" s="78">
        <v>-25946</v>
      </c>
      <c r="AJ981" s="104">
        <v>-0.79144999999999999</v>
      </c>
      <c r="AK981" s="78">
        <v>8600</v>
      </c>
      <c r="AL981" s="78">
        <v>8100</v>
      </c>
      <c r="AM981" s="8">
        <v>8500</v>
      </c>
      <c r="AN981" s="78">
        <v>103</v>
      </c>
      <c r="AO981" s="78">
        <v>8800</v>
      </c>
      <c r="AP981" s="78">
        <v>8400</v>
      </c>
      <c r="AQ981" s="78">
        <v>8400</v>
      </c>
      <c r="AR981" s="78">
        <v>240</v>
      </c>
      <c r="AS981" s="78">
        <v>0</v>
      </c>
      <c r="AT981" s="78">
        <v>0</v>
      </c>
      <c r="AU981" s="78">
        <v>0</v>
      </c>
      <c r="AV981" s="78">
        <v>0</v>
      </c>
      <c r="AW981" s="77">
        <v>11.66</v>
      </c>
      <c r="AX981" s="144">
        <f t="shared" si="99"/>
        <v>0.03</v>
      </c>
      <c r="AY981" s="144">
        <f t="shared" si="100"/>
        <v>0.04</v>
      </c>
      <c r="AZ981" s="144">
        <f t="shared" si="101"/>
        <v>0.02</v>
      </c>
      <c r="BA981" s="54">
        <f t="shared" si="102"/>
        <v>13.536808353354219</v>
      </c>
      <c r="BB981" s="54">
        <f t="shared" si="103"/>
        <v>11.25319164664578</v>
      </c>
    </row>
    <row r="982" spans="1:54" x14ac:dyDescent="0.25">
      <c r="A982" s="3">
        <v>41619</v>
      </c>
      <c r="B982" s="77">
        <v>8433.77</v>
      </c>
      <c r="C982" s="77">
        <v>840.39083000000005</v>
      </c>
      <c r="D982" s="77">
        <v>51.523000000000003</v>
      </c>
      <c r="E982" s="77">
        <f t="shared" si="98"/>
        <v>154.1105</v>
      </c>
      <c r="F982" s="77">
        <v>-0.4138</v>
      </c>
      <c r="G982" s="77">
        <v>-11.061400000000001</v>
      </c>
      <c r="H982">
        <v>0</v>
      </c>
      <c r="I982" s="78">
        <v>8432</v>
      </c>
      <c r="J982">
        <v>201312</v>
      </c>
      <c r="K982" s="78">
        <v>8432</v>
      </c>
      <c r="L982" s="77">
        <f t="shared" si="104"/>
        <v>-1.7700000000004366</v>
      </c>
      <c r="M982" s="78">
        <v>-2892</v>
      </c>
      <c r="N982" s="78">
        <v>-48.511180000000003</v>
      </c>
      <c r="O982" s="78">
        <v>182</v>
      </c>
      <c r="P982" s="78">
        <v>0.84557000000000004</v>
      </c>
      <c r="Q982" s="144">
        <v>-2846.5</v>
      </c>
      <c r="R982" s="78">
        <v>645</v>
      </c>
      <c r="S982" s="78">
        <v>2949</v>
      </c>
      <c r="T982" s="78">
        <v>3709</v>
      </c>
      <c r="U982" s="78">
        <v>30803</v>
      </c>
      <c r="V982" s="219">
        <v>-0.1204103496412687</v>
      </c>
      <c r="W982" s="78">
        <v>-1663</v>
      </c>
      <c r="X982" s="78">
        <v>-5165</v>
      </c>
      <c r="Y982" s="78">
        <v>-136</v>
      </c>
      <c r="Z982" s="78">
        <v>-5233</v>
      </c>
      <c r="AA982" s="78">
        <v>87.63</v>
      </c>
      <c r="AB982" s="78">
        <v>107.17</v>
      </c>
      <c r="AC982" s="78">
        <v>123396</v>
      </c>
      <c r="AD982" s="104">
        <v>4.3307799999999999</v>
      </c>
      <c r="AE982" s="78">
        <v>152954</v>
      </c>
      <c r="AF982" s="104">
        <v>2.4431500000000002</v>
      </c>
      <c r="AG982" s="78">
        <v>-32936</v>
      </c>
      <c r="AH982" s="104">
        <v>-3.60893</v>
      </c>
      <c r="AI982" s="78">
        <v>-35987</v>
      </c>
      <c r="AJ982" s="104">
        <v>-0.87283999999999995</v>
      </c>
      <c r="AK982" s="78">
        <v>8600</v>
      </c>
      <c r="AL982" s="78">
        <v>8100</v>
      </c>
      <c r="AM982" s="8">
        <v>8450</v>
      </c>
      <c r="AN982" s="78">
        <v>97</v>
      </c>
      <c r="AO982" s="78">
        <v>8800</v>
      </c>
      <c r="AP982" s="78">
        <v>8200</v>
      </c>
      <c r="AQ982" s="78">
        <v>8400</v>
      </c>
      <c r="AR982" s="78">
        <v>239</v>
      </c>
      <c r="AS982" s="78">
        <v>0</v>
      </c>
      <c r="AT982" s="78">
        <v>0</v>
      </c>
      <c r="AU982" s="78">
        <v>0</v>
      </c>
      <c r="AV982" s="78">
        <v>0</v>
      </c>
      <c r="AW982" s="77">
        <v>12.21</v>
      </c>
      <c r="AX982" s="144">
        <f t="shared" si="99"/>
        <v>0.27</v>
      </c>
      <c r="AY982" s="144">
        <f t="shared" si="100"/>
        <v>0.26</v>
      </c>
      <c r="AZ982" s="144">
        <f t="shared" si="101"/>
        <v>0.13</v>
      </c>
      <c r="BA982" s="54">
        <f t="shared" si="102"/>
        <v>13.413348688881094</v>
      </c>
      <c r="BB982" s="54">
        <f t="shared" si="103"/>
        <v>11.272651311118906</v>
      </c>
    </row>
    <row r="983" spans="1:54" x14ac:dyDescent="0.25">
      <c r="A983" s="3">
        <v>41620</v>
      </c>
      <c r="B983" s="77">
        <v>8361.33</v>
      </c>
      <c r="C983" s="77">
        <v>672.54232000000002</v>
      </c>
      <c r="D983" s="77">
        <v>-9.5451999999999995</v>
      </c>
      <c r="E983" s="77">
        <f t="shared" si="98"/>
        <v>204.03489999999996</v>
      </c>
      <c r="F983" s="77">
        <v>0.93430000000000002</v>
      </c>
      <c r="G983" s="77">
        <v>-6.1365999999999996</v>
      </c>
      <c r="H983">
        <v>0</v>
      </c>
      <c r="I983" s="78">
        <v>8392</v>
      </c>
      <c r="J983">
        <v>201312</v>
      </c>
      <c r="K983" s="78">
        <v>8392</v>
      </c>
      <c r="L983" s="77">
        <f t="shared" si="104"/>
        <v>30.670000000000073</v>
      </c>
      <c r="M983" s="78">
        <v>-1912</v>
      </c>
      <c r="N983" s="78">
        <v>-31.6799</v>
      </c>
      <c r="O983" s="78">
        <v>500</v>
      </c>
      <c r="P983" s="78">
        <v>2.19625</v>
      </c>
      <c r="Q983" s="144">
        <v>-1787</v>
      </c>
      <c r="R983" s="78">
        <v>563</v>
      </c>
      <c r="S983" s="78">
        <v>1183</v>
      </c>
      <c r="T983" s="78">
        <v>3048</v>
      </c>
      <c r="U983" s="78">
        <v>31828</v>
      </c>
      <c r="V983" s="219">
        <v>-9.5764735453060204E-2</v>
      </c>
      <c r="W983" s="78">
        <v>-63</v>
      </c>
      <c r="X983" s="78">
        <v>-3085</v>
      </c>
      <c r="Y983" s="78">
        <v>2775</v>
      </c>
      <c r="Z983" s="78">
        <v>-2710</v>
      </c>
      <c r="AA983" s="78">
        <v>99.98</v>
      </c>
      <c r="AB983" s="78">
        <v>108.03</v>
      </c>
      <c r="AC983" s="78">
        <v>132712</v>
      </c>
      <c r="AD983" s="104">
        <v>4.1999700000000004</v>
      </c>
      <c r="AE983" s="78">
        <v>169148</v>
      </c>
      <c r="AF983" s="104">
        <v>2.8549600000000002</v>
      </c>
      <c r="AG983" s="78">
        <v>-34257</v>
      </c>
      <c r="AH983" s="104">
        <v>-3.1609400000000001</v>
      </c>
      <c r="AI983" s="78">
        <v>-34445</v>
      </c>
      <c r="AJ983" s="104">
        <v>-0.89907999999999999</v>
      </c>
      <c r="AK983" s="78">
        <v>8600</v>
      </c>
      <c r="AL983" s="78">
        <v>8200</v>
      </c>
      <c r="AM983" s="8">
        <v>8400</v>
      </c>
      <c r="AN983" s="78">
        <v>84.5</v>
      </c>
      <c r="AO983" s="78">
        <v>8500</v>
      </c>
      <c r="AP983" s="78">
        <v>8100</v>
      </c>
      <c r="AQ983" s="78">
        <v>8400</v>
      </c>
      <c r="AR983" s="78">
        <v>239</v>
      </c>
      <c r="AS983" s="78">
        <v>0</v>
      </c>
      <c r="AT983" s="78">
        <v>0</v>
      </c>
      <c r="AU983" s="78">
        <v>0</v>
      </c>
      <c r="AV983" s="78">
        <v>0</v>
      </c>
      <c r="AW983" s="77">
        <v>12.23</v>
      </c>
      <c r="AX983" s="144">
        <f t="shared" si="99"/>
        <v>0.31</v>
      </c>
      <c r="AY983" s="144">
        <f t="shared" si="100"/>
        <v>0.28000000000000003</v>
      </c>
      <c r="AZ983" s="144">
        <f t="shared" si="101"/>
        <v>0.14000000000000001</v>
      </c>
      <c r="BA983" s="54">
        <f t="shared" si="102"/>
        <v>13.327850318007574</v>
      </c>
      <c r="BB983" s="54">
        <f t="shared" si="103"/>
        <v>11.280149681992427</v>
      </c>
    </row>
    <row r="984" spans="1:54" x14ac:dyDescent="0.25">
      <c r="A984" s="3">
        <v>41621</v>
      </c>
      <c r="B984" s="77">
        <v>8376.94</v>
      </c>
      <c r="C984" s="77">
        <v>722.04840000000002</v>
      </c>
      <c r="D984" s="77">
        <v>-10.1265</v>
      </c>
      <c r="E984" s="77">
        <f t="shared" ref="E984:E1047" si="105">SUM(D965:D984)</f>
        <v>219.25559999999999</v>
      </c>
      <c r="F984" s="77">
        <v>-1.8047</v>
      </c>
      <c r="G984" s="77">
        <v>3.4664999999999999</v>
      </c>
      <c r="H984">
        <v>0</v>
      </c>
      <c r="I984" s="78">
        <v>8397</v>
      </c>
      <c r="J984">
        <v>201312</v>
      </c>
      <c r="K984" s="78">
        <v>8397</v>
      </c>
      <c r="L984" s="77">
        <f t="shared" si="104"/>
        <v>20.059999999999491</v>
      </c>
      <c r="M984" s="78">
        <v>-5507</v>
      </c>
      <c r="N984" s="78">
        <v>-92.032120000000006</v>
      </c>
      <c r="O984" s="78">
        <v>-17</v>
      </c>
      <c r="P984" s="78">
        <v>3.1629999999999998E-2</v>
      </c>
      <c r="Q984" s="144">
        <v>-5511.25</v>
      </c>
      <c r="R984" s="78">
        <v>518</v>
      </c>
      <c r="S984" s="78">
        <v>1889</v>
      </c>
      <c r="T984" s="78">
        <v>1820</v>
      </c>
      <c r="U984" s="78">
        <v>32317</v>
      </c>
      <c r="V984" s="219">
        <v>-5.6317108642510133E-2</v>
      </c>
      <c r="W984" s="78">
        <v>-2407</v>
      </c>
      <c r="X984" s="78">
        <v>-2407</v>
      </c>
      <c r="Y984" s="78">
        <v>-1773</v>
      </c>
      <c r="Z984" s="78">
        <v>-5398</v>
      </c>
      <c r="AA984" s="78">
        <v>112.07</v>
      </c>
      <c r="AB984" s="78">
        <v>113.94</v>
      </c>
      <c r="AC984" s="78">
        <v>136355</v>
      </c>
      <c r="AD984" s="104">
        <v>4.2525599999999999</v>
      </c>
      <c r="AE984" s="78">
        <v>192979</v>
      </c>
      <c r="AF984" s="104">
        <v>2.8619699999999999</v>
      </c>
      <c r="AG984" s="78">
        <v>-36683</v>
      </c>
      <c r="AH984" s="104">
        <v>-3.1430500000000001</v>
      </c>
      <c r="AI984" s="78">
        <v>-48439</v>
      </c>
      <c r="AJ984" s="104">
        <v>-1.0518099999999999</v>
      </c>
      <c r="AK984" s="78">
        <v>8600</v>
      </c>
      <c r="AL984" s="78">
        <v>8200</v>
      </c>
      <c r="AM984" s="8">
        <v>8400</v>
      </c>
      <c r="AN984" s="78">
        <v>73.5</v>
      </c>
      <c r="AO984" s="78">
        <v>8600</v>
      </c>
      <c r="AP984" s="78">
        <v>8100</v>
      </c>
      <c r="AQ984" s="78">
        <v>8400</v>
      </c>
      <c r="AR984" s="78">
        <v>226</v>
      </c>
      <c r="AS984" s="78">
        <v>0</v>
      </c>
      <c r="AT984" s="78">
        <v>0</v>
      </c>
      <c r="AU984" s="78">
        <v>0</v>
      </c>
      <c r="AV984" s="78">
        <v>0</v>
      </c>
      <c r="AW984" s="77">
        <v>11.88</v>
      </c>
      <c r="AX984" s="144">
        <f t="shared" si="99"/>
        <v>0.1</v>
      </c>
      <c r="AY984" s="144">
        <f t="shared" si="100"/>
        <v>0.12</v>
      </c>
      <c r="AZ984" s="144">
        <f t="shared" si="101"/>
        <v>0.06</v>
      </c>
      <c r="BA984" s="54">
        <f t="shared" si="102"/>
        <v>13.297448900112091</v>
      </c>
      <c r="BB984" s="54">
        <f t="shared" si="103"/>
        <v>11.237551099887909</v>
      </c>
    </row>
    <row r="985" spans="1:54" x14ac:dyDescent="0.25">
      <c r="A985" s="3">
        <v>41624</v>
      </c>
      <c r="B985" s="77">
        <v>8313.8700000000008</v>
      </c>
      <c r="C985" s="77">
        <v>668.54119000000003</v>
      </c>
      <c r="D985" s="77">
        <v>-23.4694</v>
      </c>
      <c r="E985" s="77">
        <f t="shared" si="105"/>
        <v>182.67239999999998</v>
      </c>
      <c r="F985" s="77">
        <v>0.57679999999999998</v>
      </c>
      <c r="G985" s="77">
        <v>-7.3978999999999999</v>
      </c>
      <c r="H985">
        <v>0</v>
      </c>
      <c r="I985" s="78">
        <v>8336</v>
      </c>
      <c r="J985">
        <v>201312</v>
      </c>
      <c r="K985" s="78">
        <v>8336</v>
      </c>
      <c r="L985" s="77">
        <f t="shared" si="104"/>
        <v>22.1299999999992</v>
      </c>
      <c r="M985" s="78">
        <v>-7137</v>
      </c>
      <c r="N985" s="78">
        <v>-118.37074</v>
      </c>
      <c r="O985" s="78">
        <v>-429</v>
      </c>
      <c r="P985" s="78">
        <v>-1.6734800000000001</v>
      </c>
      <c r="Q985" s="144">
        <v>-7244.25</v>
      </c>
      <c r="R985" s="78">
        <v>451</v>
      </c>
      <c r="S985" s="78">
        <v>876</v>
      </c>
      <c r="T985" s="78">
        <v>-1005</v>
      </c>
      <c r="U985" s="78">
        <v>35041</v>
      </c>
      <c r="V985" s="219">
        <v>2.8680688336520075E-2</v>
      </c>
      <c r="W985" s="78">
        <v>-5264</v>
      </c>
      <c r="X985" s="78">
        <v>-5264</v>
      </c>
      <c r="Y985" s="78">
        <v>-2311</v>
      </c>
      <c r="Z985" s="78">
        <v>-8219</v>
      </c>
      <c r="AA985" s="78">
        <v>98.66</v>
      </c>
      <c r="AB985" s="78">
        <v>110.04</v>
      </c>
      <c r="AC985" s="78">
        <v>136470</v>
      </c>
      <c r="AD985" s="104">
        <v>3.66282</v>
      </c>
      <c r="AE985" s="78">
        <v>200711</v>
      </c>
      <c r="AF985" s="104">
        <v>3.6136900000000001</v>
      </c>
      <c r="AG985" s="78">
        <v>-47316</v>
      </c>
      <c r="AH985" s="104">
        <v>-2.5510100000000002</v>
      </c>
      <c r="AI985" s="78">
        <v>-50065</v>
      </c>
      <c r="AJ985" s="104">
        <v>-0.96401000000000003</v>
      </c>
      <c r="AK985" s="78">
        <v>8600</v>
      </c>
      <c r="AL985" s="78">
        <v>8200</v>
      </c>
      <c r="AM985" s="8">
        <v>8350</v>
      </c>
      <c r="AN985" s="78">
        <v>51.5</v>
      </c>
      <c r="AO985" s="78">
        <v>8600</v>
      </c>
      <c r="AP985" s="78">
        <v>8100</v>
      </c>
      <c r="AQ985" s="78">
        <v>8300</v>
      </c>
      <c r="AR985" s="78">
        <v>229</v>
      </c>
      <c r="AS985" s="78">
        <v>0</v>
      </c>
      <c r="AT985" s="78">
        <v>0</v>
      </c>
      <c r="AU985" s="78">
        <v>0</v>
      </c>
      <c r="AV985" s="78">
        <v>0</v>
      </c>
      <c r="AW985" s="77">
        <v>12.29</v>
      </c>
      <c r="AX985" s="144">
        <f t="shared" si="99"/>
        <v>0.41</v>
      </c>
      <c r="AY985" s="144">
        <f t="shared" si="100"/>
        <v>0.38</v>
      </c>
      <c r="AZ985" s="144">
        <f t="shared" si="101"/>
        <v>0.19</v>
      </c>
      <c r="BA985" s="54">
        <f t="shared" si="102"/>
        <v>13.283190097904825</v>
      </c>
      <c r="BB985" s="54">
        <f t="shared" si="103"/>
        <v>11.232809902095173</v>
      </c>
    </row>
    <row r="986" spans="1:54" x14ac:dyDescent="0.25">
      <c r="A986" s="3">
        <v>41625</v>
      </c>
      <c r="B986" s="77">
        <v>8352.93</v>
      </c>
      <c r="C986" s="77">
        <v>700.57164999999998</v>
      </c>
      <c r="D986" s="77">
        <v>21.430999999999997</v>
      </c>
      <c r="E986" s="77">
        <f t="shared" si="105"/>
        <v>203.07209999999998</v>
      </c>
      <c r="F986" s="77">
        <v>-2.2503000000000002</v>
      </c>
      <c r="G986" s="77">
        <v>-0.83090000000000008</v>
      </c>
      <c r="H986">
        <v>0</v>
      </c>
      <c r="I986" s="78">
        <v>8362</v>
      </c>
      <c r="J986">
        <v>201312</v>
      </c>
      <c r="K986" s="78">
        <v>8362</v>
      </c>
      <c r="L986" s="77">
        <f t="shared" si="104"/>
        <v>9.069999999999709</v>
      </c>
      <c r="M986" s="78">
        <v>-6257</v>
      </c>
      <c r="N986" s="78">
        <v>-104.03771999999999</v>
      </c>
      <c r="O986" s="78">
        <v>-893</v>
      </c>
      <c r="P986" s="78">
        <v>-3.6232000000000002</v>
      </c>
      <c r="Q986" s="144">
        <v>-6480.25</v>
      </c>
      <c r="R986" s="78">
        <v>475</v>
      </c>
      <c r="S986" s="78">
        <v>-700</v>
      </c>
      <c r="T986" s="78">
        <v>-727</v>
      </c>
      <c r="U986" s="78">
        <v>33969</v>
      </c>
      <c r="V986" s="219">
        <v>2.1401866407606936E-2</v>
      </c>
      <c r="W986" s="78">
        <v>-4958</v>
      </c>
      <c r="X986" s="78">
        <v>-4958</v>
      </c>
      <c r="Y986" s="78">
        <v>-3524</v>
      </c>
      <c r="Z986" s="78">
        <v>-9477</v>
      </c>
      <c r="AA986" s="78">
        <v>104.08</v>
      </c>
      <c r="AB986" s="78">
        <v>113.1</v>
      </c>
      <c r="AC986" s="78">
        <v>139470</v>
      </c>
      <c r="AD986" s="104">
        <v>3.8509000000000002</v>
      </c>
      <c r="AE986" s="78">
        <v>212587</v>
      </c>
      <c r="AF986" s="104">
        <v>3.6936800000000001</v>
      </c>
      <c r="AG986" s="78">
        <v>-41309</v>
      </c>
      <c r="AH986" s="104">
        <v>-2.7261199999999999</v>
      </c>
      <c r="AI986" s="78">
        <v>-57929</v>
      </c>
      <c r="AJ986" s="104">
        <v>-1.3212699999999999</v>
      </c>
      <c r="AK986" s="78">
        <v>8600</v>
      </c>
      <c r="AL986" s="78">
        <v>8300</v>
      </c>
      <c r="AM986" s="8">
        <v>8350</v>
      </c>
      <c r="AN986" s="78">
        <v>35.5</v>
      </c>
      <c r="AO986" s="78">
        <v>8600</v>
      </c>
      <c r="AP986" s="78">
        <v>8100</v>
      </c>
      <c r="AQ986" s="78">
        <v>8300</v>
      </c>
      <c r="AR986" s="78">
        <v>233</v>
      </c>
      <c r="AS986" s="78">
        <v>0</v>
      </c>
      <c r="AT986" s="78">
        <v>0</v>
      </c>
      <c r="AU986" s="78">
        <v>0</v>
      </c>
      <c r="AV986" s="78">
        <v>0</v>
      </c>
      <c r="AW986" s="77">
        <v>12.55</v>
      </c>
      <c r="AX986" s="144">
        <f t="shared" si="99"/>
        <v>0.62</v>
      </c>
      <c r="AY986" s="144">
        <f t="shared" si="100"/>
        <v>0.59</v>
      </c>
      <c r="AZ986" s="144">
        <f t="shared" si="101"/>
        <v>0.28999999999999998</v>
      </c>
      <c r="BA986" s="54">
        <f t="shared" si="102"/>
        <v>13.298001631985656</v>
      </c>
      <c r="BB986" s="54">
        <f t="shared" si="103"/>
        <v>11.233998368014348</v>
      </c>
    </row>
    <row r="987" spans="1:54" x14ac:dyDescent="0.25">
      <c r="A987" s="3">
        <v>41626</v>
      </c>
      <c r="B987" s="77">
        <v>8349.0400000000009</v>
      </c>
      <c r="C987" s="77">
        <v>757.76428999999996</v>
      </c>
      <c r="D987" s="77">
        <v>-12.627000000000001</v>
      </c>
      <c r="E987" s="77">
        <f t="shared" si="105"/>
        <v>267.09129999999993</v>
      </c>
      <c r="F987" s="77">
        <v>-2.8452999999999999</v>
      </c>
      <c r="G987" s="77">
        <v>-5.0993000000000004</v>
      </c>
      <c r="H987" t="s">
        <v>1653</v>
      </c>
      <c r="I987" s="78">
        <v>8338</v>
      </c>
      <c r="J987">
        <v>201401</v>
      </c>
      <c r="K987" s="78">
        <v>8332</v>
      </c>
      <c r="L987" s="77">
        <f t="shared" si="104"/>
        <v>-17.040000000000873</v>
      </c>
      <c r="M987" s="78">
        <v>-8087</v>
      </c>
      <c r="N987" s="78">
        <v>-134.14945</v>
      </c>
      <c r="O987" s="78">
        <v>-1319</v>
      </c>
      <c r="P987" s="78">
        <v>-5.3870899999999997</v>
      </c>
      <c r="Q987" s="144">
        <v>-8416.75</v>
      </c>
      <c r="R987" s="78">
        <v>384</v>
      </c>
      <c r="S987" s="78">
        <v>-83</v>
      </c>
      <c r="T987" s="78">
        <v>-1798</v>
      </c>
      <c r="U987" s="78">
        <v>24324</v>
      </c>
      <c r="V987" s="219">
        <v>7.3918763361289261E-2</v>
      </c>
      <c r="W987" s="78">
        <v>-2255</v>
      </c>
      <c r="X987" s="78">
        <v>-2255</v>
      </c>
      <c r="Y987" s="78">
        <v>-4728</v>
      </c>
      <c r="Z987" s="78">
        <v>-6964</v>
      </c>
      <c r="AA987" s="78">
        <v>111.47</v>
      </c>
      <c r="AB987" s="78">
        <v>107.51</v>
      </c>
      <c r="AC987" s="78">
        <v>67209</v>
      </c>
      <c r="AD987" s="104">
        <v>3.0127899999999999</v>
      </c>
      <c r="AE987" s="78">
        <v>94840</v>
      </c>
      <c r="AF987" s="104">
        <v>3.8296100000000002</v>
      </c>
      <c r="AG987" s="78">
        <v>-18501</v>
      </c>
      <c r="AH987" s="104">
        <v>-1.77948</v>
      </c>
      <c r="AI987" s="78">
        <v>2178</v>
      </c>
      <c r="AJ987" s="104">
        <v>-1.14917</v>
      </c>
      <c r="AK987" s="78">
        <v>8600</v>
      </c>
      <c r="AL987" s="78">
        <v>8100</v>
      </c>
      <c r="AM987" s="8">
        <v>8300</v>
      </c>
      <c r="AN987" s="78">
        <v>233</v>
      </c>
      <c r="AO987" s="78">
        <v>8600</v>
      </c>
      <c r="AP987" s="78">
        <v>6800</v>
      </c>
      <c r="AQ987" s="78">
        <v>8200</v>
      </c>
      <c r="AR987" s="78">
        <v>429</v>
      </c>
      <c r="AS987" s="78">
        <v>0</v>
      </c>
      <c r="AT987" s="78">
        <v>0</v>
      </c>
      <c r="AU987" s="78">
        <v>0</v>
      </c>
      <c r="AV987" s="78">
        <v>0</v>
      </c>
      <c r="AW987" s="77">
        <v>12.86</v>
      </c>
      <c r="AX987" s="144">
        <f t="shared" si="99"/>
        <v>0.82</v>
      </c>
      <c r="AY987" s="144">
        <f t="shared" si="100"/>
        <v>0.79</v>
      </c>
      <c r="AZ987" s="144">
        <f t="shared" si="101"/>
        <v>0.39</v>
      </c>
      <c r="BA987" s="54">
        <f t="shared" si="102"/>
        <v>13.354963552625655</v>
      </c>
      <c r="BB987" s="54">
        <f t="shared" si="103"/>
        <v>11.225036447374347</v>
      </c>
    </row>
    <row r="988" spans="1:54" x14ac:dyDescent="0.25">
      <c r="A988" s="3">
        <v>41627</v>
      </c>
      <c r="B988" s="77">
        <v>8407.4</v>
      </c>
      <c r="C988" s="77">
        <v>801.04453000000001</v>
      </c>
      <c r="D988" s="77">
        <v>20.895</v>
      </c>
      <c r="E988" s="77">
        <f t="shared" si="105"/>
        <v>388.28219999999988</v>
      </c>
      <c r="F988" s="77">
        <v>6.2421000000000006</v>
      </c>
      <c r="G988" s="77">
        <v>-3.2045999999999997</v>
      </c>
      <c r="H988">
        <v>0</v>
      </c>
      <c r="I988" s="78">
        <v>8392</v>
      </c>
      <c r="J988">
        <v>201401</v>
      </c>
      <c r="K988" s="78">
        <v>8392</v>
      </c>
      <c r="L988" s="77">
        <f t="shared" si="104"/>
        <v>-15.399999999999636</v>
      </c>
      <c r="M988" s="78">
        <v>-7074</v>
      </c>
      <c r="N988" s="78">
        <v>-118.12183</v>
      </c>
      <c r="O988" s="78">
        <v>-1168</v>
      </c>
      <c r="P988" s="78">
        <v>-4.8001500000000004</v>
      </c>
      <c r="Q988" s="144">
        <v>-7366</v>
      </c>
      <c r="R988" s="78">
        <v>543</v>
      </c>
      <c r="S988" s="78">
        <v>206</v>
      </c>
      <c r="T988" s="78">
        <v>-52</v>
      </c>
      <c r="U988" s="78">
        <v>24714</v>
      </c>
      <c r="V988" s="219">
        <v>2.1040705672897954E-3</v>
      </c>
      <c r="W988" s="78">
        <v>-3650</v>
      </c>
      <c r="X988" s="78">
        <v>-3650</v>
      </c>
      <c r="Y988" s="78">
        <v>-6084</v>
      </c>
      <c r="Z988" s="78">
        <v>-8023</v>
      </c>
      <c r="AA988" s="78">
        <v>101.38</v>
      </c>
      <c r="AB988" s="78">
        <v>110.82</v>
      </c>
      <c r="AC988" s="78">
        <v>70505</v>
      </c>
      <c r="AD988" s="104">
        <v>3.2353800000000001</v>
      </c>
      <c r="AE988" s="78">
        <v>103809</v>
      </c>
      <c r="AF988" s="104">
        <v>3.2652700000000001</v>
      </c>
      <c r="AG988" s="78">
        <v>-15825</v>
      </c>
      <c r="AH988" s="104">
        <v>-2.0605500000000001</v>
      </c>
      <c r="AI988" s="78">
        <v>3989</v>
      </c>
      <c r="AJ988" s="104">
        <v>-1.1564000000000001</v>
      </c>
      <c r="AK988" s="78">
        <v>8600</v>
      </c>
      <c r="AL988" s="78">
        <v>8100</v>
      </c>
      <c r="AM988" s="8">
        <v>8400</v>
      </c>
      <c r="AN988" s="78">
        <v>204</v>
      </c>
      <c r="AO988" s="78">
        <v>9000</v>
      </c>
      <c r="AP988" s="78">
        <v>8300</v>
      </c>
      <c r="AQ988" s="78">
        <v>8400</v>
      </c>
      <c r="AR988" s="78">
        <v>315</v>
      </c>
      <c r="AS988" s="78">
        <v>0</v>
      </c>
      <c r="AT988" s="78">
        <v>0</v>
      </c>
      <c r="AU988" s="78">
        <v>0</v>
      </c>
      <c r="AV988" s="78">
        <v>0</v>
      </c>
      <c r="AW988" s="77">
        <v>11.7</v>
      </c>
      <c r="AX988" s="144">
        <f t="shared" si="99"/>
        <v>0.06</v>
      </c>
      <c r="AY988" s="144">
        <f t="shared" si="100"/>
        <v>0.08</v>
      </c>
      <c r="AZ988" s="144">
        <f t="shared" si="101"/>
        <v>0.04</v>
      </c>
      <c r="BA988" s="54">
        <f t="shared" si="102"/>
        <v>13.143613397033878</v>
      </c>
      <c r="BB988" s="54">
        <f t="shared" si="103"/>
        <v>11.260386602966118</v>
      </c>
    </row>
    <row r="989" spans="1:54" x14ac:dyDescent="0.25">
      <c r="A989" s="3">
        <v>41628</v>
      </c>
      <c r="B989" s="77">
        <v>8408.5300000000007</v>
      </c>
      <c r="C989" s="77">
        <v>834.04771000000005</v>
      </c>
      <c r="D989" s="77">
        <v>12.594200000000001</v>
      </c>
      <c r="E989" s="77">
        <f t="shared" si="105"/>
        <v>447.27909999999997</v>
      </c>
      <c r="F989" s="77">
        <v>-3.2833999999999999</v>
      </c>
      <c r="G989" s="77">
        <v>2.048</v>
      </c>
      <c r="H989">
        <v>0</v>
      </c>
      <c r="I989" s="78">
        <v>8415</v>
      </c>
      <c r="J989">
        <v>201401</v>
      </c>
      <c r="K989" s="78">
        <v>8415</v>
      </c>
      <c r="L989" s="77">
        <f t="shared" si="104"/>
        <v>6.4699999999993452</v>
      </c>
      <c r="M989" s="78">
        <v>-3462</v>
      </c>
      <c r="N989" s="78">
        <v>-57.673409999999997</v>
      </c>
      <c r="O989" s="78">
        <v>-1307</v>
      </c>
      <c r="P989" s="78">
        <v>-5.40245</v>
      </c>
      <c r="Q989" s="144">
        <v>-3788.75</v>
      </c>
      <c r="R989" s="78">
        <v>642</v>
      </c>
      <c r="S989" s="78">
        <v>350</v>
      </c>
      <c r="T989" s="78">
        <v>2720</v>
      </c>
      <c r="U989" s="78">
        <v>25776</v>
      </c>
      <c r="V989" s="219">
        <v>-0.10552451893234016</v>
      </c>
      <c r="W989" s="78">
        <v>-3198</v>
      </c>
      <c r="X989" s="78">
        <v>-3198</v>
      </c>
      <c r="Y989" s="78">
        <v>-4047</v>
      </c>
      <c r="Z989" s="78">
        <v>-5420</v>
      </c>
      <c r="AA989" s="78">
        <v>126.96</v>
      </c>
      <c r="AB989" s="78">
        <v>114.41</v>
      </c>
      <c r="AC989" s="78">
        <v>72448</v>
      </c>
      <c r="AD989" s="104">
        <v>3.25502</v>
      </c>
      <c r="AE989" s="78">
        <v>112930</v>
      </c>
      <c r="AF989" s="104">
        <v>3.0121899999999999</v>
      </c>
      <c r="AG989" s="78">
        <v>-11035</v>
      </c>
      <c r="AH989" s="104">
        <v>-2.0035099999999999</v>
      </c>
      <c r="AI989" s="78">
        <v>894</v>
      </c>
      <c r="AJ989" s="104">
        <v>-0.97841999999999996</v>
      </c>
      <c r="AK989" s="78">
        <v>8600</v>
      </c>
      <c r="AL989" s="78">
        <v>8000</v>
      </c>
      <c r="AM989" s="8">
        <v>8400</v>
      </c>
      <c r="AN989" s="78">
        <v>187</v>
      </c>
      <c r="AO989" s="78">
        <v>8700</v>
      </c>
      <c r="AP989" s="78">
        <v>8300</v>
      </c>
      <c r="AQ989" s="78">
        <v>8400</v>
      </c>
      <c r="AR989" s="78">
        <v>304</v>
      </c>
      <c r="AS989" s="78">
        <v>0</v>
      </c>
      <c r="AT989" s="78">
        <v>0</v>
      </c>
      <c r="AU989" s="78">
        <v>0</v>
      </c>
      <c r="AV989" s="78">
        <v>0</v>
      </c>
      <c r="AW989" s="77">
        <v>11.1</v>
      </c>
      <c r="AX989" s="144">
        <f t="shared" si="99"/>
        <v>0</v>
      </c>
      <c r="AY989" s="144">
        <f t="shared" si="100"/>
        <v>0</v>
      </c>
      <c r="AZ989" s="144">
        <f t="shared" si="101"/>
        <v>0</v>
      </c>
      <c r="BA989" s="54">
        <f t="shared" si="102"/>
        <v>13.023165709499386</v>
      </c>
      <c r="BB989" s="54">
        <f t="shared" si="103"/>
        <v>11.16583429050061</v>
      </c>
    </row>
    <row r="990" spans="1:54" x14ac:dyDescent="0.25">
      <c r="A990" s="3">
        <v>41631</v>
      </c>
      <c r="B990" s="77">
        <v>8456.4599999999991</v>
      </c>
      <c r="C990" s="77">
        <v>783.97464000000002</v>
      </c>
      <c r="D990" s="77">
        <v>14.6546</v>
      </c>
      <c r="E990" s="77">
        <f t="shared" si="105"/>
        <v>445.73009999999994</v>
      </c>
      <c r="F990" s="77">
        <v>0.15590000000000001</v>
      </c>
      <c r="G990" s="77">
        <v>6.3536000000000001</v>
      </c>
      <c r="H990">
        <v>0</v>
      </c>
      <c r="I990" s="78">
        <v>8475</v>
      </c>
      <c r="J990">
        <v>201401</v>
      </c>
      <c r="K990" s="78">
        <v>8475</v>
      </c>
      <c r="L990" s="77">
        <f t="shared" si="104"/>
        <v>18.540000000000873</v>
      </c>
      <c r="M990" s="78">
        <v>-4545</v>
      </c>
      <c r="N990" s="78">
        <v>-76.4542</v>
      </c>
      <c r="O990" s="78">
        <v>-1205</v>
      </c>
      <c r="P990" s="78">
        <v>-5.0225099999999996</v>
      </c>
      <c r="Q990" s="144">
        <v>-4846.25</v>
      </c>
      <c r="R990" s="78">
        <v>677</v>
      </c>
      <c r="S990" s="78">
        <v>473</v>
      </c>
      <c r="T990" s="78">
        <v>3769</v>
      </c>
      <c r="U990" s="78">
        <v>27693</v>
      </c>
      <c r="V990" s="219">
        <v>-0.13609937529339544</v>
      </c>
      <c r="W990" s="78">
        <v>-4782</v>
      </c>
      <c r="X990" s="78">
        <v>-4782</v>
      </c>
      <c r="Y990" s="78">
        <v>-5429</v>
      </c>
      <c r="Z990" s="78">
        <v>-7048</v>
      </c>
      <c r="AA990" s="78">
        <v>101.49</v>
      </c>
      <c r="AB990" s="78">
        <v>117.77</v>
      </c>
      <c r="AC990" s="78">
        <v>81196</v>
      </c>
      <c r="AD990" s="104">
        <v>3.5377900000000002</v>
      </c>
      <c r="AE990" s="78">
        <v>120844</v>
      </c>
      <c r="AF990" s="104">
        <v>2.5755400000000002</v>
      </c>
      <c r="AG990" s="78">
        <v>-7655</v>
      </c>
      <c r="AH990" s="104">
        <v>-2.2669899999999998</v>
      </c>
      <c r="AI990" s="78">
        <v>-971</v>
      </c>
      <c r="AJ990" s="104">
        <v>-0.74099999999999999</v>
      </c>
      <c r="AK990" s="78">
        <v>8600</v>
      </c>
      <c r="AL990" s="78">
        <v>8200</v>
      </c>
      <c r="AM990" s="8">
        <v>8500</v>
      </c>
      <c r="AN990" s="78">
        <v>166</v>
      </c>
      <c r="AO990" s="78">
        <v>8700</v>
      </c>
      <c r="AP990" s="78">
        <v>8300</v>
      </c>
      <c r="AQ990" s="78">
        <v>8500</v>
      </c>
      <c r="AR990" s="78">
        <v>268</v>
      </c>
      <c r="AS990" s="78">
        <v>0</v>
      </c>
      <c r="AT990" s="78">
        <v>0</v>
      </c>
      <c r="AU990" s="78">
        <v>0</v>
      </c>
      <c r="AV990" s="78">
        <v>0</v>
      </c>
      <c r="AW990" s="77">
        <v>10.55</v>
      </c>
      <c r="AX990" s="144">
        <f t="shared" si="99"/>
        <v>0</v>
      </c>
      <c r="AY990" s="144">
        <f t="shared" si="100"/>
        <v>0</v>
      </c>
      <c r="AZ990" s="144">
        <f t="shared" si="101"/>
        <v>0</v>
      </c>
      <c r="BA990" s="54">
        <f t="shared" si="102"/>
        <v>13.080431417498318</v>
      </c>
      <c r="BB990" s="54">
        <f t="shared" si="103"/>
        <v>10.883568582501677</v>
      </c>
    </row>
    <row r="991" spans="1:54" x14ac:dyDescent="0.25">
      <c r="A991" s="3">
        <v>41632</v>
      </c>
      <c r="B991" s="77">
        <v>8450.49</v>
      </c>
      <c r="C991" s="77">
        <v>619.17859999999996</v>
      </c>
      <c r="D991" s="77">
        <v>-0.39689999999999998</v>
      </c>
      <c r="E991" s="77">
        <f t="shared" si="105"/>
        <v>440.93619999999987</v>
      </c>
      <c r="F991" s="77">
        <v>-1.6477000000000002</v>
      </c>
      <c r="G991" s="77">
        <v>2.3336999999999999</v>
      </c>
      <c r="H991">
        <v>0</v>
      </c>
      <c r="I991" s="78">
        <v>8483</v>
      </c>
      <c r="J991">
        <v>201401</v>
      </c>
      <c r="K991" s="78">
        <v>8483</v>
      </c>
      <c r="L991" s="77">
        <f t="shared" si="104"/>
        <v>32.510000000000218</v>
      </c>
      <c r="M991" s="78">
        <v>-2475</v>
      </c>
      <c r="N991" s="78">
        <v>-41.404429999999998</v>
      </c>
      <c r="O991" s="78">
        <v>-899</v>
      </c>
      <c r="P991" s="78">
        <v>-3.7333599999999998</v>
      </c>
      <c r="Q991" s="144">
        <v>-2699.75</v>
      </c>
      <c r="R991" s="78">
        <v>709</v>
      </c>
      <c r="S991" s="78">
        <v>1510</v>
      </c>
      <c r="T991" s="78">
        <v>4352</v>
      </c>
      <c r="U991" s="78">
        <v>27930</v>
      </c>
      <c r="V991" s="219">
        <v>-0.15581811672037235</v>
      </c>
      <c r="W991" s="78">
        <v>-3451</v>
      </c>
      <c r="X991" s="78">
        <v>-3451</v>
      </c>
      <c r="Y991" s="78">
        <v>-3818</v>
      </c>
      <c r="Z991" s="78">
        <v>-4087</v>
      </c>
      <c r="AA991" s="78">
        <v>105.15</v>
      </c>
      <c r="AB991" s="78">
        <v>116.32</v>
      </c>
      <c r="AC991" s="78">
        <v>81911</v>
      </c>
      <c r="AD991" s="104">
        <v>3.4715400000000001</v>
      </c>
      <c r="AE991" s="78">
        <v>123620</v>
      </c>
      <c r="AF991" s="104">
        <v>2.5676999999999999</v>
      </c>
      <c r="AG991" s="78">
        <v>-9610</v>
      </c>
      <c r="AH991" s="104">
        <v>-2.3957099999999998</v>
      </c>
      <c r="AI991" s="78">
        <v>-1400</v>
      </c>
      <c r="AJ991" s="104">
        <v>-0.70399999999999996</v>
      </c>
      <c r="AK991" s="78">
        <v>8600</v>
      </c>
      <c r="AL991" s="78">
        <v>8200</v>
      </c>
      <c r="AM991" s="8">
        <v>8500</v>
      </c>
      <c r="AN991" s="78">
        <v>158</v>
      </c>
      <c r="AO991" s="78">
        <v>8700</v>
      </c>
      <c r="AP991" s="78">
        <v>8300</v>
      </c>
      <c r="AQ991" s="78">
        <v>8500</v>
      </c>
      <c r="AR991" s="78">
        <v>263</v>
      </c>
      <c r="AS991" s="78">
        <v>0</v>
      </c>
      <c r="AT991" s="78">
        <v>0</v>
      </c>
      <c r="AU991" s="78">
        <v>0</v>
      </c>
      <c r="AV991" s="78">
        <v>0</v>
      </c>
      <c r="AW991" s="77">
        <v>10.31</v>
      </c>
      <c r="AX991" s="144">
        <f t="shared" si="99"/>
        <v>0</v>
      </c>
      <c r="AY991" s="144">
        <f t="shared" si="100"/>
        <v>0</v>
      </c>
      <c r="AZ991" s="144">
        <f t="shared" si="101"/>
        <v>0</v>
      </c>
      <c r="BA991" s="54">
        <f t="shared" si="102"/>
        <v>13.193791966576239</v>
      </c>
      <c r="BB991" s="54">
        <f t="shared" si="103"/>
        <v>10.567208033423761</v>
      </c>
    </row>
    <row r="992" spans="1:54" x14ac:dyDescent="0.25">
      <c r="A992" s="3">
        <v>41633</v>
      </c>
      <c r="B992" s="77">
        <v>8467.76</v>
      </c>
      <c r="C992" s="77">
        <v>584.15477999999996</v>
      </c>
      <c r="D992" s="77">
        <v>-1.3272999999999999</v>
      </c>
      <c r="E992" s="77">
        <f t="shared" si="105"/>
        <v>423.09109999999993</v>
      </c>
      <c r="F992" s="77">
        <v>-4.5133999999999999</v>
      </c>
      <c r="G992" s="77">
        <v>7.7108000000000008</v>
      </c>
      <c r="H992">
        <v>0</v>
      </c>
      <c r="I992" s="78">
        <v>8500</v>
      </c>
      <c r="J992">
        <v>201401</v>
      </c>
      <c r="K992" s="78">
        <v>8500</v>
      </c>
      <c r="L992" s="77">
        <f t="shared" si="104"/>
        <v>32.239999999999782</v>
      </c>
      <c r="M992" s="78">
        <v>-1872</v>
      </c>
      <c r="N992" s="78">
        <v>-31.25581</v>
      </c>
      <c r="O992" s="78">
        <v>-1434</v>
      </c>
      <c r="P992" s="78">
        <v>-6.0145299999999997</v>
      </c>
      <c r="Q992" s="144">
        <v>-2230.5</v>
      </c>
      <c r="R992" s="78">
        <v>717</v>
      </c>
      <c r="S992" s="78">
        <v>2052</v>
      </c>
      <c r="T992" s="78">
        <v>4679</v>
      </c>
      <c r="U992" s="78">
        <v>28748</v>
      </c>
      <c r="V992" s="219">
        <v>-0.16275914846250175</v>
      </c>
      <c r="W992" s="78">
        <v>-2907</v>
      </c>
      <c r="X992" s="78">
        <v>-2907</v>
      </c>
      <c r="Y992" s="78">
        <v>-2228</v>
      </c>
      <c r="Z992" s="78">
        <v>-4233</v>
      </c>
      <c r="AA992" s="78">
        <v>98.08</v>
      </c>
      <c r="AB992" s="78">
        <v>117.74</v>
      </c>
      <c r="AC992" s="78">
        <v>81013</v>
      </c>
      <c r="AD992" s="104">
        <v>3.5303100000000001</v>
      </c>
      <c r="AE992" s="78">
        <v>117659</v>
      </c>
      <c r="AF992" s="104">
        <v>2.44245</v>
      </c>
      <c r="AG992" s="78">
        <v>-18853</v>
      </c>
      <c r="AH992" s="104">
        <v>-2.4292600000000002</v>
      </c>
      <c r="AI992" s="78">
        <v>1951</v>
      </c>
      <c r="AJ992" s="104">
        <v>-0.60672000000000004</v>
      </c>
      <c r="AK992" s="78">
        <v>8700</v>
      </c>
      <c r="AL992" s="78">
        <v>8300</v>
      </c>
      <c r="AM992" s="8">
        <v>8500</v>
      </c>
      <c r="AN992" s="78">
        <v>157</v>
      </c>
      <c r="AO992" s="78">
        <v>8700</v>
      </c>
      <c r="AP992" s="78">
        <v>8300</v>
      </c>
      <c r="AQ992" s="78">
        <v>8500</v>
      </c>
      <c r="AR992" s="78">
        <v>256</v>
      </c>
      <c r="AS992" s="78">
        <v>0</v>
      </c>
      <c r="AT992" s="78">
        <v>0</v>
      </c>
      <c r="AU992" s="78">
        <v>0</v>
      </c>
      <c r="AV992" s="78">
        <v>0</v>
      </c>
      <c r="AW992" s="77">
        <v>10.130000000000001</v>
      </c>
      <c r="AX992" s="144">
        <f t="shared" si="99"/>
        <v>0</v>
      </c>
      <c r="AY992" s="144">
        <f t="shared" si="100"/>
        <v>0</v>
      </c>
      <c r="AZ992" s="144">
        <f t="shared" si="101"/>
        <v>0</v>
      </c>
      <c r="BA992" s="54">
        <f t="shared" si="102"/>
        <v>13.297838845128295</v>
      </c>
      <c r="BB992" s="54">
        <f t="shared" si="103"/>
        <v>10.2591611548717</v>
      </c>
    </row>
    <row r="993" spans="1:54" x14ac:dyDescent="0.25">
      <c r="A993" s="3">
        <v>41634</v>
      </c>
      <c r="B993" s="77">
        <v>8485.89</v>
      </c>
      <c r="C993" s="77">
        <v>557.51216999999997</v>
      </c>
      <c r="D993" s="77">
        <v>6.931</v>
      </c>
      <c r="E993" s="77">
        <f t="shared" si="105"/>
        <v>346.02829999999994</v>
      </c>
      <c r="F993" s="77">
        <v>-5.2345000000000006</v>
      </c>
      <c r="G993" s="77">
        <v>4.9323000000000006</v>
      </c>
      <c r="H993">
        <v>0</v>
      </c>
      <c r="I993" s="78">
        <v>8501</v>
      </c>
      <c r="J993">
        <v>201401</v>
      </c>
      <c r="K993" s="78">
        <v>8501</v>
      </c>
      <c r="L993" s="77">
        <f t="shared" si="104"/>
        <v>15.110000000000582</v>
      </c>
      <c r="M993" s="78">
        <v>-2401</v>
      </c>
      <c r="N993" s="78">
        <v>-40.257570000000001</v>
      </c>
      <c r="O993" s="78">
        <v>-1127</v>
      </c>
      <c r="P993" s="78">
        <v>-4.7116899999999999</v>
      </c>
      <c r="Q993" s="144">
        <v>-2682.75</v>
      </c>
      <c r="R993" s="78">
        <v>653</v>
      </c>
      <c r="S993" s="78">
        <v>2791</v>
      </c>
      <c r="T993" s="78">
        <v>5025</v>
      </c>
      <c r="U993" s="78">
        <v>29370</v>
      </c>
      <c r="V993" s="219">
        <v>-0.17109295199182839</v>
      </c>
      <c r="W993" s="78">
        <v>-2548</v>
      </c>
      <c r="X993" s="78">
        <v>-3703</v>
      </c>
      <c r="Y993" s="78">
        <v>-1115</v>
      </c>
      <c r="Z993" s="78">
        <v>-3936</v>
      </c>
      <c r="AA993" s="78">
        <v>106.5</v>
      </c>
      <c r="AB993" s="78">
        <v>114.55</v>
      </c>
      <c r="AC993" s="78">
        <v>80806</v>
      </c>
      <c r="AD993" s="104">
        <v>3.5036399999999999</v>
      </c>
      <c r="AE993" s="78">
        <v>122899</v>
      </c>
      <c r="AF993" s="104">
        <v>2.4418600000000001</v>
      </c>
      <c r="AG993" s="78">
        <v>-19435</v>
      </c>
      <c r="AH993" s="104">
        <v>-2.5236000000000001</v>
      </c>
      <c r="AI993" s="78">
        <v>3997</v>
      </c>
      <c r="AJ993" s="104">
        <v>-0.58714999999999995</v>
      </c>
      <c r="AK993" s="78">
        <v>8700</v>
      </c>
      <c r="AL993" s="78">
        <v>8300</v>
      </c>
      <c r="AM993" s="8">
        <v>8500</v>
      </c>
      <c r="AN993" s="78">
        <v>150</v>
      </c>
      <c r="AO993" s="78">
        <v>8700</v>
      </c>
      <c r="AP993" s="78">
        <v>8300</v>
      </c>
      <c r="AQ993" s="78">
        <v>8500</v>
      </c>
      <c r="AR993" s="78">
        <v>253</v>
      </c>
      <c r="AS993" s="78">
        <v>0</v>
      </c>
      <c r="AT993" s="78">
        <v>0</v>
      </c>
      <c r="AU993" s="78">
        <v>0</v>
      </c>
      <c r="AV993" s="78">
        <v>0</v>
      </c>
      <c r="AW993" s="77">
        <v>10.17</v>
      </c>
      <c r="AX993" s="144">
        <f t="shared" si="99"/>
        <v>0.03</v>
      </c>
      <c r="AY993" s="144">
        <f t="shared" si="100"/>
        <v>0.02</v>
      </c>
      <c r="AZ993" s="144">
        <f t="shared" si="101"/>
        <v>0.01</v>
      </c>
      <c r="BA993" s="54">
        <f t="shared" si="102"/>
        <v>13.37158339656837</v>
      </c>
      <c r="BB993" s="54">
        <f t="shared" si="103"/>
        <v>10.013416603431628</v>
      </c>
    </row>
    <row r="994" spans="1:54" x14ac:dyDescent="0.25">
      <c r="A994" s="3">
        <v>41635</v>
      </c>
      <c r="B994" s="77">
        <v>8535.0400000000009</v>
      </c>
      <c r="C994" s="77">
        <v>759.97116000000005</v>
      </c>
      <c r="D994" s="77">
        <v>59.04</v>
      </c>
      <c r="E994" s="77">
        <f t="shared" si="105"/>
        <v>334.77749999999997</v>
      </c>
      <c r="F994" s="77">
        <v>-0.47960000000000003</v>
      </c>
      <c r="G994" s="77">
        <v>4.9096000000000002</v>
      </c>
      <c r="H994">
        <v>0</v>
      </c>
      <c r="I994" s="78">
        <v>8543</v>
      </c>
      <c r="J994">
        <v>201401</v>
      </c>
      <c r="K994" s="78">
        <v>8543</v>
      </c>
      <c r="L994" s="77">
        <f t="shared" si="104"/>
        <v>7.9599999999991269</v>
      </c>
      <c r="M994" s="78">
        <v>-881</v>
      </c>
      <c r="N994" s="78">
        <v>-14.491630000000001</v>
      </c>
      <c r="O994" s="78">
        <v>-639</v>
      </c>
      <c r="P994" s="78">
        <v>-2.6520700000000001</v>
      </c>
      <c r="Q994" s="144">
        <v>-1040.75</v>
      </c>
      <c r="R994" s="78">
        <v>750</v>
      </c>
      <c r="S994" s="78">
        <v>2783</v>
      </c>
      <c r="T994" s="78">
        <v>7047</v>
      </c>
      <c r="U994" s="78">
        <v>30842</v>
      </c>
      <c r="V994" s="219">
        <v>-0.22848712794241618</v>
      </c>
      <c r="W994" s="78">
        <v>-2815</v>
      </c>
      <c r="X994" s="78">
        <v>-3957</v>
      </c>
      <c r="Y994" s="78">
        <v>-466</v>
      </c>
      <c r="Z994" s="78">
        <v>-4731</v>
      </c>
      <c r="AA994" s="78">
        <v>88.49</v>
      </c>
      <c r="AB994" s="78">
        <v>115.29</v>
      </c>
      <c r="AC994" s="78">
        <v>89524</v>
      </c>
      <c r="AD994" s="104">
        <v>3.8965900000000002</v>
      </c>
      <c r="AE994" s="78">
        <v>126538</v>
      </c>
      <c r="AF994" s="104">
        <v>2.2617799999999999</v>
      </c>
      <c r="AG994" s="78">
        <v>-16699</v>
      </c>
      <c r="AH994" s="104">
        <v>-2.55749</v>
      </c>
      <c r="AI994" s="78">
        <v>3550</v>
      </c>
      <c r="AJ994" s="104">
        <v>-0.54017999999999999</v>
      </c>
      <c r="AK994" s="78">
        <v>8700</v>
      </c>
      <c r="AL994" s="78">
        <v>8400</v>
      </c>
      <c r="AM994" s="8">
        <v>8500</v>
      </c>
      <c r="AN994" s="78">
        <v>148</v>
      </c>
      <c r="AO994" s="78">
        <v>8800</v>
      </c>
      <c r="AP994" s="78">
        <v>8300</v>
      </c>
      <c r="AQ994" s="78">
        <v>8500</v>
      </c>
      <c r="AR994" s="78">
        <v>252</v>
      </c>
      <c r="AS994" s="78">
        <v>0</v>
      </c>
      <c r="AT994" s="78">
        <v>0</v>
      </c>
      <c r="AU994" s="78">
        <v>0</v>
      </c>
      <c r="AV994" s="78">
        <v>0</v>
      </c>
      <c r="AW994" s="77">
        <v>9.8699999999999992</v>
      </c>
      <c r="AX994" s="144">
        <f t="shared" si="99"/>
        <v>0</v>
      </c>
      <c r="AY994" s="144">
        <f t="shared" si="100"/>
        <v>0</v>
      </c>
      <c r="AZ994" s="144">
        <f t="shared" si="101"/>
        <v>0</v>
      </c>
      <c r="BA994" s="54">
        <f t="shared" si="102"/>
        <v>13.459920045285708</v>
      </c>
      <c r="BB994" s="54">
        <f t="shared" si="103"/>
        <v>9.7310799547142945</v>
      </c>
    </row>
    <row r="995" spans="1:54" x14ac:dyDescent="0.25">
      <c r="A995" s="3">
        <v>41638</v>
      </c>
      <c r="B995" s="77">
        <v>8623.43</v>
      </c>
      <c r="C995" s="77">
        <v>885.02706000000001</v>
      </c>
      <c r="D995" s="77">
        <v>79.493700000000004</v>
      </c>
      <c r="E995" s="77">
        <f t="shared" si="105"/>
        <v>378.66480000000001</v>
      </c>
      <c r="F995" s="77">
        <v>2.4581999999999997</v>
      </c>
      <c r="G995" s="77">
        <v>13.392000000000001</v>
      </c>
      <c r="H995">
        <v>0</v>
      </c>
      <c r="I995" s="78">
        <v>8625</v>
      </c>
      <c r="J995">
        <v>201401</v>
      </c>
      <c r="K995" s="78">
        <v>8625</v>
      </c>
      <c r="L995" s="77">
        <f t="shared" si="104"/>
        <v>1.569999999999709</v>
      </c>
      <c r="M995" s="78">
        <v>-1036</v>
      </c>
      <c r="N995" s="78">
        <v>-17.343330000000002</v>
      </c>
      <c r="O995" s="78">
        <v>-279</v>
      </c>
      <c r="P995" s="78">
        <v>-1.15103</v>
      </c>
      <c r="Q995" s="144">
        <v>-1105.75</v>
      </c>
      <c r="R995" s="78">
        <v>789</v>
      </c>
      <c r="S995" s="78">
        <v>3318</v>
      </c>
      <c r="T995" s="78">
        <v>8803</v>
      </c>
      <c r="U995" s="78">
        <v>34605</v>
      </c>
      <c r="V995" s="219">
        <v>-0.25438520445022395</v>
      </c>
      <c r="W995" s="78">
        <v>-3252</v>
      </c>
      <c r="X995" s="78">
        <v>-4964</v>
      </c>
      <c r="Y995" s="78">
        <v>-395</v>
      </c>
      <c r="Z995" s="78">
        <v>-5681</v>
      </c>
      <c r="AA995" s="78">
        <v>92.68</v>
      </c>
      <c r="AB995" s="78">
        <v>122.27</v>
      </c>
      <c r="AC995" s="78">
        <v>92743</v>
      </c>
      <c r="AD995" s="104">
        <v>4.64689</v>
      </c>
      <c r="AE995" s="78">
        <v>131829</v>
      </c>
      <c r="AF995" s="104">
        <v>2.0102000000000002</v>
      </c>
      <c r="AG995" s="78">
        <v>-19762</v>
      </c>
      <c r="AH995" s="104">
        <v>-2.9915799999999999</v>
      </c>
      <c r="AI995" s="78">
        <v>-953</v>
      </c>
      <c r="AJ995" s="104">
        <v>-0.33454</v>
      </c>
      <c r="AK995" s="78">
        <v>8700</v>
      </c>
      <c r="AL995" s="78">
        <v>8400</v>
      </c>
      <c r="AM995" s="8">
        <v>8600</v>
      </c>
      <c r="AN995" s="78">
        <v>132</v>
      </c>
      <c r="AO995" s="78">
        <v>8800</v>
      </c>
      <c r="AP995" s="78">
        <v>8300</v>
      </c>
      <c r="AQ995" s="78">
        <v>8600</v>
      </c>
      <c r="AR995" s="78">
        <v>236</v>
      </c>
      <c r="AS995" s="78">
        <v>0</v>
      </c>
      <c r="AT995" s="78">
        <v>0</v>
      </c>
      <c r="AU995" s="78">
        <v>0</v>
      </c>
      <c r="AV995" s="78">
        <v>0</v>
      </c>
      <c r="AW995" s="77">
        <v>9.7899999999999991</v>
      </c>
      <c r="AX995" s="144">
        <f t="shared" si="99"/>
        <v>0</v>
      </c>
      <c r="AY995" s="144">
        <f t="shared" si="100"/>
        <v>0</v>
      </c>
      <c r="AZ995" s="144">
        <f t="shared" si="101"/>
        <v>0</v>
      </c>
      <c r="BA995" s="54">
        <f t="shared" si="102"/>
        <v>13.500869574470677</v>
      </c>
      <c r="BB995" s="54">
        <f t="shared" si="103"/>
        <v>9.4661304255293217</v>
      </c>
    </row>
    <row r="996" spans="1:54" x14ac:dyDescent="0.25">
      <c r="A996" s="3">
        <v>41639</v>
      </c>
      <c r="B996" s="77">
        <v>8611.51</v>
      </c>
      <c r="C996" s="77">
        <v>850.32592</v>
      </c>
      <c r="D996" s="77">
        <v>55.738399999999999</v>
      </c>
      <c r="E996" s="77">
        <f t="shared" si="105"/>
        <v>416.67660000000001</v>
      </c>
      <c r="F996" s="77">
        <v>-0.95609999999999995</v>
      </c>
      <c r="G996" s="77">
        <v>6.6819000000000006</v>
      </c>
      <c r="H996">
        <v>0</v>
      </c>
      <c r="I996" s="78">
        <v>8633</v>
      </c>
      <c r="J996">
        <v>201401</v>
      </c>
      <c r="K996" s="78">
        <v>8633</v>
      </c>
      <c r="L996" s="77">
        <f t="shared" si="104"/>
        <v>21.489999999999782</v>
      </c>
      <c r="M996" s="78">
        <v>-2194</v>
      </c>
      <c r="N996" s="78">
        <v>-37.373919999999998</v>
      </c>
      <c r="O996" s="78">
        <v>-703</v>
      </c>
      <c r="P996" s="78">
        <v>-2.9916100000000001</v>
      </c>
      <c r="Q996" s="144">
        <v>-2369.75</v>
      </c>
      <c r="R996" s="78">
        <v>719</v>
      </c>
      <c r="S996" s="78">
        <v>3059</v>
      </c>
      <c r="T996" s="78">
        <v>7312</v>
      </c>
      <c r="U996" s="78">
        <v>35128</v>
      </c>
      <c r="V996" s="219">
        <v>-0.20815304030972442</v>
      </c>
      <c r="W996" s="78">
        <v>-3142</v>
      </c>
      <c r="X996" s="78">
        <v>-5311</v>
      </c>
      <c r="Y996" s="78">
        <v>-292</v>
      </c>
      <c r="Z996" s="78">
        <v>-5979</v>
      </c>
      <c r="AA996" s="78">
        <v>82.82</v>
      </c>
      <c r="AB996" s="78">
        <v>121.37</v>
      </c>
      <c r="AC996" s="78">
        <v>94892</v>
      </c>
      <c r="AD996" s="104">
        <v>4.7372699999999996</v>
      </c>
      <c r="AE996" s="78">
        <v>136176</v>
      </c>
      <c r="AF996" s="104">
        <v>2.1178900000000001</v>
      </c>
      <c r="AG996" s="78">
        <v>-17471</v>
      </c>
      <c r="AH996" s="104">
        <v>-2.8275100000000002</v>
      </c>
      <c r="AI996" s="78">
        <v>596</v>
      </c>
      <c r="AJ996" s="104">
        <v>-0.41909000000000002</v>
      </c>
      <c r="AK996" s="78">
        <v>8800</v>
      </c>
      <c r="AL996" s="78">
        <v>8400</v>
      </c>
      <c r="AM996" s="8">
        <v>8600</v>
      </c>
      <c r="AN996" s="78">
        <v>125.5</v>
      </c>
      <c r="AO996" s="78">
        <v>8800</v>
      </c>
      <c r="AP996" s="78">
        <v>8300</v>
      </c>
      <c r="AQ996" s="78">
        <v>8600</v>
      </c>
      <c r="AR996" s="78">
        <v>235</v>
      </c>
      <c r="AS996" s="78">
        <v>0</v>
      </c>
      <c r="AT996" s="78">
        <v>0</v>
      </c>
      <c r="AU996" s="78">
        <v>0</v>
      </c>
      <c r="AV996" s="78">
        <v>0</v>
      </c>
      <c r="AW996" s="77">
        <v>9.85</v>
      </c>
      <c r="AX996" s="144">
        <f t="shared" si="99"/>
        <v>0.03</v>
      </c>
      <c r="AY996" s="144">
        <f t="shared" si="100"/>
        <v>0.02</v>
      </c>
      <c r="AZ996" s="144">
        <f t="shared" si="101"/>
        <v>0.01</v>
      </c>
      <c r="BA996" s="54">
        <f t="shared" si="102"/>
        <v>13.495525398365563</v>
      </c>
      <c r="BB996" s="54">
        <f t="shared" si="103"/>
        <v>9.249474601634434</v>
      </c>
    </row>
    <row r="997" spans="1:54" x14ac:dyDescent="0.25">
      <c r="A997" s="3">
        <v>41641</v>
      </c>
      <c r="B997" s="77">
        <v>8612.5400000000009</v>
      </c>
      <c r="C997" s="77">
        <v>921.15396999999996</v>
      </c>
      <c r="D997" s="77">
        <v>23.717500000000001</v>
      </c>
      <c r="E997" s="77">
        <f t="shared" si="105"/>
        <v>405.99339999999995</v>
      </c>
      <c r="F997" s="77">
        <v>-0.89040000000000008</v>
      </c>
      <c r="G997" s="77">
        <v>6.5335000000000001</v>
      </c>
      <c r="H997" t="s">
        <v>1654</v>
      </c>
      <c r="I997" s="78">
        <v>8618</v>
      </c>
      <c r="J997">
        <v>201401</v>
      </c>
      <c r="K997" s="78">
        <v>8618</v>
      </c>
      <c r="L997" s="77">
        <f t="shared" si="104"/>
        <v>5.4599999999991269</v>
      </c>
      <c r="M997" s="78">
        <v>405</v>
      </c>
      <c r="N997" s="78">
        <v>7.5195999999999996</v>
      </c>
      <c r="O997" s="78">
        <v>-269</v>
      </c>
      <c r="P997" s="78">
        <v>-1.1084099999999999</v>
      </c>
      <c r="Q997" s="144">
        <v>337.75</v>
      </c>
      <c r="R997" s="78">
        <v>719</v>
      </c>
      <c r="S997" s="78">
        <v>3732</v>
      </c>
      <c r="T997" s="78">
        <v>7698</v>
      </c>
      <c r="U997" s="78">
        <v>35018</v>
      </c>
      <c r="V997" s="219">
        <v>-0.21982980181620881</v>
      </c>
      <c r="W997" s="78">
        <v>-1778</v>
      </c>
      <c r="X997" s="78">
        <v>-4020</v>
      </c>
      <c r="Y997" s="78">
        <v>1628</v>
      </c>
      <c r="Z997" s="78">
        <v>-2559</v>
      </c>
      <c r="AA997" s="78">
        <v>82.06</v>
      </c>
      <c r="AB997" s="78">
        <v>114.98</v>
      </c>
      <c r="AC997" s="78">
        <v>100844</v>
      </c>
      <c r="AD997" s="104">
        <v>4.5001699999999998</v>
      </c>
      <c r="AE997" s="78">
        <v>133643</v>
      </c>
      <c r="AF997" s="104">
        <v>2.3243900000000002</v>
      </c>
      <c r="AG997" s="78">
        <v>-24797</v>
      </c>
      <c r="AH997" s="104">
        <v>-2.7129699999999999</v>
      </c>
      <c r="AI997" s="78">
        <v>-1149</v>
      </c>
      <c r="AJ997" s="104">
        <v>-0.27335999999999999</v>
      </c>
      <c r="AK997" s="78">
        <v>8800</v>
      </c>
      <c r="AL997" s="78">
        <v>8400</v>
      </c>
      <c r="AM997" s="8">
        <v>8600</v>
      </c>
      <c r="AN997" s="78">
        <v>119</v>
      </c>
      <c r="AO997" s="78">
        <v>8800</v>
      </c>
      <c r="AP997" s="78">
        <v>8300</v>
      </c>
      <c r="AQ997" s="78">
        <v>8600</v>
      </c>
      <c r="AR997" s="78">
        <v>242</v>
      </c>
      <c r="AS997" s="78">
        <v>8700</v>
      </c>
      <c r="AT997" s="78">
        <v>8550</v>
      </c>
      <c r="AU997" s="78">
        <v>8600</v>
      </c>
      <c r="AV997" s="78">
        <v>77.5</v>
      </c>
      <c r="AW997" s="77">
        <v>10.24</v>
      </c>
      <c r="AX997" s="144">
        <f t="shared" si="99"/>
        <v>0.17</v>
      </c>
      <c r="AY997" s="144">
        <f t="shared" si="100"/>
        <v>0.1</v>
      </c>
      <c r="AZ997" s="144">
        <f t="shared" si="101"/>
        <v>0.05</v>
      </c>
      <c r="BA997" s="54">
        <f t="shared" si="102"/>
        <v>13.453964081384308</v>
      </c>
      <c r="BB997" s="54">
        <f t="shared" si="103"/>
        <v>9.1240359186156876</v>
      </c>
    </row>
    <row r="998" spans="1:54" x14ac:dyDescent="0.25">
      <c r="A998" s="3">
        <v>41642</v>
      </c>
      <c r="B998" s="77">
        <v>8546.5400000000009</v>
      </c>
      <c r="C998" s="77">
        <v>934.81462999999997</v>
      </c>
      <c r="D998" s="77">
        <v>-24.646000000000001</v>
      </c>
      <c r="E998" s="77">
        <f t="shared" si="105"/>
        <v>399.46210000000002</v>
      </c>
      <c r="F998" s="77">
        <v>-12.625599999999999</v>
      </c>
      <c r="G998" s="77">
        <v>-4.9719999999999995</v>
      </c>
      <c r="H998">
        <v>0</v>
      </c>
      <c r="I998" s="78">
        <v>8541</v>
      </c>
      <c r="J998">
        <v>201401</v>
      </c>
      <c r="K998" s="78">
        <v>8541</v>
      </c>
      <c r="L998" s="77">
        <f t="shared" si="104"/>
        <v>-5.5400000000008731</v>
      </c>
      <c r="M998" s="78">
        <v>-5448</v>
      </c>
      <c r="N998" s="78">
        <v>-92.549499999999995</v>
      </c>
      <c r="O998" s="78">
        <v>-556</v>
      </c>
      <c r="P998" s="78">
        <v>-2.3273199999999998</v>
      </c>
      <c r="Q998" s="144">
        <v>-5587</v>
      </c>
      <c r="R998" s="78">
        <v>654</v>
      </c>
      <c r="S998" s="78">
        <v>2526</v>
      </c>
      <c r="T998" s="78">
        <v>2993</v>
      </c>
      <c r="U998" s="78">
        <v>33988</v>
      </c>
      <c r="V998" s="219">
        <v>-8.8060491938331181E-2</v>
      </c>
      <c r="W998" s="78">
        <v>-3630</v>
      </c>
      <c r="X998" s="78">
        <v>-4306</v>
      </c>
      <c r="Y998" s="78">
        <v>-1917</v>
      </c>
      <c r="Z998" s="78">
        <v>-4401</v>
      </c>
      <c r="AA998" s="78">
        <v>106.12</v>
      </c>
      <c r="AB998" s="78">
        <v>107.53</v>
      </c>
      <c r="AC998" s="78">
        <v>105917</v>
      </c>
      <c r="AD998" s="104">
        <v>3.89046</v>
      </c>
      <c r="AE998" s="78">
        <v>161493</v>
      </c>
      <c r="AF998" s="104">
        <v>3.0765899999999999</v>
      </c>
      <c r="AG998" s="78">
        <v>-36128</v>
      </c>
      <c r="AH998" s="104">
        <v>-2.2439300000000002</v>
      </c>
      <c r="AI998" s="78">
        <v>-601</v>
      </c>
      <c r="AJ998" s="104">
        <v>0.14996000000000001</v>
      </c>
      <c r="AK998" s="78">
        <v>8700</v>
      </c>
      <c r="AL998" s="78">
        <v>8400</v>
      </c>
      <c r="AM998" s="8">
        <v>8500</v>
      </c>
      <c r="AN998" s="78">
        <v>130</v>
      </c>
      <c r="AO998" s="78">
        <v>8800</v>
      </c>
      <c r="AP998" s="78">
        <v>8300</v>
      </c>
      <c r="AQ998" s="78">
        <v>8500</v>
      </c>
      <c r="AR998" s="78">
        <v>250</v>
      </c>
      <c r="AS998" s="78">
        <v>8650</v>
      </c>
      <c r="AT998" s="78">
        <v>8450</v>
      </c>
      <c r="AU998" s="78">
        <v>8550</v>
      </c>
      <c r="AV998" s="78">
        <v>61.5</v>
      </c>
      <c r="AW998" s="77">
        <v>10.77</v>
      </c>
      <c r="AX998" s="144">
        <f t="shared" si="99"/>
        <v>0.27</v>
      </c>
      <c r="AY998" s="144">
        <f t="shared" si="100"/>
        <v>0.16</v>
      </c>
      <c r="AZ998" s="144">
        <f t="shared" si="101"/>
        <v>0.08</v>
      </c>
      <c r="BA998" s="54">
        <f t="shared" si="102"/>
        <v>13.241701086861546</v>
      </c>
      <c r="BB998" s="54">
        <f t="shared" si="103"/>
        <v>9.1332989131384537</v>
      </c>
    </row>
    <row r="999" spans="1:54" x14ac:dyDescent="0.25">
      <c r="A999" s="3">
        <v>41645</v>
      </c>
      <c r="B999" s="77">
        <v>8500.01</v>
      </c>
      <c r="C999" s="77">
        <v>960.95771000000002</v>
      </c>
      <c r="D999" s="77">
        <v>-0.80559999999999998</v>
      </c>
      <c r="E999" s="77">
        <f t="shared" si="105"/>
        <v>402.58429999999993</v>
      </c>
      <c r="F999" s="77">
        <v>-16.2392</v>
      </c>
      <c r="G999" s="77">
        <v>-11.234500000000001</v>
      </c>
      <c r="H999">
        <v>0</v>
      </c>
      <c r="I999" s="78">
        <v>8528</v>
      </c>
      <c r="J999">
        <v>201401</v>
      </c>
      <c r="K999" s="78">
        <v>8528</v>
      </c>
      <c r="L999" s="77">
        <f t="shared" si="104"/>
        <v>27.989999999999782</v>
      </c>
      <c r="M999" s="78">
        <v>-5800</v>
      </c>
      <c r="N999" s="78">
        <v>-98.356229999999996</v>
      </c>
      <c r="O999" s="78">
        <v>-578</v>
      </c>
      <c r="P999" s="78">
        <v>-2.42299</v>
      </c>
      <c r="Q999" s="144">
        <v>-5944.5</v>
      </c>
      <c r="R999" s="78">
        <v>597</v>
      </c>
      <c r="S999" s="78">
        <v>821</v>
      </c>
      <c r="T999" s="78">
        <v>2858</v>
      </c>
      <c r="U999" s="78">
        <v>36380</v>
      </c>
      <c r="V999" s="219">
        <v>-7.8559648158328749E-2</v>
      </c>
      <c r="W999" s="78">
        <v>-3262</v>
      </c>
      <c r="X999" s="78">
        <v>-3262</v>
      </c>
      <c r="Y999" s="78">
        <v>-1991</v>
      </c>
      <c r="Z999" s="78">
        <v>-6342</v>
      </c>
      <c r="AA999" s="78">
        <v>96.14</v>
      </c>
      <c r="AB999" s="78">
        <v>103.31</v>
      </c>
      <c r="AC999" s="78">
        <v>107425</v>
      </c>
      <c r="AD999" s="104">
        <v>3.6949200000000002</v>
      </c>
      <c r="AE999" s="78">
        <v>168537</v>
      </c>
      <c r="AF999" s="104">
        <v>3.2263199999999999</v>
      </c>
      <c r="AG999" s="78">
        <v>-45788</v>
      </c>
      <c r="AH999" s="104">
        <v>-2.2984900000000001</v>
      </c>
      <c r="AI999" s="78">
        <v>-3849</v>
      </c>
      <c r="AJ999" s="104">
        <v>6.4930000000000002E-2</v>
      </c>
      <c r="AK999" s="78">
        <v>8700</v>
      </c>
      <c r="AL999" s="78">
        <v>8400</v>
      </c>
      <c r="AM999" s="8">
        <v>8500</v>
      </c>
      <c r="AN999" s="78">
        <v>113.5</v>
      </c>
      <c r="AO999" s="78">
        <v>8800</v>
      </c>
      <c r="AP999" s="78">
        <v>8300</v>
      </c>
      <c r="AQ999" s="78">
        <v>8500</v>
      </c>
      <c r="AR999" s="78">
        <v>251</v>
      </c>
      <c r="AS999" s="78">
        <v>8600</v>
      </c>
      <c r="AT999" s="78">
        <v>8550</v>
      </c>
      <c r="AU999" s="78">
        <v>8500</v>
      </c>
      <c r="AV999" s="78">
        <v>52.5</v>
      </c>
      <c r="AW999" s="77">
        <v>11.14</v>
      </c>
      <c r="AX999" s="144">
        <f t="shared" ref="AX999:AX1062" si="106">PERCENTRANK(AW970:AW999,AW999,2)</f>
        <v>0.34</v>
      </c>
      <c r="AY999" s="144">
        <f t="shared" ref="AY999:AY1062" si="107">PERCENTRANK(AW950:AW999,AW999,2)</f>
        <v>0.2</v>
      </c>
      <c r="AZ999" s="144">
        <f t="shared" ref="AZ999:AZ1062" si="108">PERCENTRANK(AW900:AW999,AW999,2)</f>
        <v>0.1</v>
      </c>
      <c r="BA999" s="54">
        <f t="shared" ref="BA999:BA1062" si="109">AVERAGE(AW980:AW999)+2*_xlfn.STDEV.S(AW980:AW999)</f>
        <v>13.120994974868028</v>
      </c>
      <c r="BB999" s="54">
        <f t="shared" ref="BB999:BB1062" si="110">AVERAGE(AW980:AW999)-2*_xlfn.STDEV.S(AW980:AW999)</f>
        <v>9.1410050251319728</v>
      </c>
    </row>
    <row r="1000" spans="1:54" x14ac:dyDescent="0.25">
      <c r="A1000" s="3">
        <v>41646</v>
      </c>
      <c r="B1000" s="77">
        <v>8512.2999999999993</v>
      </c>
      <c r="C1000" s="77">
        <v>971.81534999999997</v>
      </c>
      <c r="D1000" s="77">
        <v>10.3476</v>
      </c>
      <c r="E1000" s="77">
        <f t="shared" si="105"/>
        <v>326.37580000000003</v>
      </c>
      <c r="F1000" s="77">
        <v>-8.1267999999999994</v>
      </c>
      <c r="G1000" s="77">
        <v>10.998099999999999</v>
      </c>
      <c r="H1000">
        <v>0</v>
      </c>
      <c r="I1000" s="78">
        <v>8551</v>
      </c>
      <c r="J1000">
        <v>201401</v>
      </c>
      <c r="K1000" s="78">
        <v>8551</v>
      </c>
      <c r="L1000" s="77">
        <f t="shared" si="104"/>
        <v>38.700000000000728</v>
      </c>
      <c r="M1000" s="78">
        <v>-4884</v>
      </c>
      <c r="N1000" s="78">
        <v>-82.963040000000007</v>
      </c>
      <c r="O1000" s="78">
        <v>-902</v>
      </c>
      <c r="P1000" s="78">
        <v>-3.8220800000000001</v>
      </c>
      <c r="Q1000" s="144">
        <v>-5109.5</v>
      </c>
      <c r="R1000" s="78">
        <v>597</v>
      </c>
      <c r="S1000" s="78">
        <v>-657</v>
      </c>
      <c r="T1000" s="78">
        <v>2403</v>
      </c>
      <c r="U1000" s="78">
        <v>36924</v>
      </c>
      <c r="V1000" s="219">
        <v>-6.507962300942477E-2</v>
      </c>
      <c r="W1000" s="78">
        <v>-4387</v>
      </c>
      <c r="X1000" s="78">
        <v>-4387</v>
      </c>
      <c r="Y1000" s="78">
        <v>-3441</v>
      </c>
      <c r="Z1000" s="78">
        <v>-3804</v>
      </c>
      <c r="AA1000" s="78">
        <v>103.51</v>
      </c>
      <c r="AB1000" s="78">
        <v>104.49</v>
      </c>
      <c r="AC1000" s="78">
        <v>112253</v>
      </c>
      <c r="AD1000" s="104">
        <v>3.9590999999999998</v>
      </c>
      <c r="AE1000" s="78">
        <v>175087</v>
      </c>
      <c r="AF1000" s="104">
        <v>2.9598499999999999</v>
      </c>
      <c r="AG1000" s="78">
        <v>-38766</v>
      </c>
      <c r="AH1000" s="104">
        <v>-2.3955099999999998</v>
      </c>
      <c r="AI1000" s="78">
        <v>-7146</v>
      </c>
      <c r="AJ1000" s="104">
        <v>-0.25203999999999999</v>
      </c>
      <c r="AK1000" s="78">
        <v>8700</v>
      </c>
      <c r="AL1000" s="78">
        <v>8400</v>
      </c>
      <c r="AM1000" s="8">
        <v>8600</v>
      </c>
      <c r="AN1000" s="78">
        <v>107</v>
      </c>
      <c r="AO1000" s="78">
        <v>8800</v>
      </c>
      <c r="AP1000" s="78">
        <v>8300</v>
      </c>
      <c r="AQ1000" s="78">
        <v>8500</v>
      </c>
      <c r="AR1000" s="78">
        <v>239</v>
      </c>
      <c r="AS1000" s="78">
        <v>8600</v>
      </c>
      <c r="AT1000" s="78">
        <v>8500</v>
      </c>
      <c r="AU1000" s="78">
        <v>8550</v>
      </c>
      <c r="AV1000" s="78">
        <v>34.700000000000003</v>
      </c>
      <c r="AW1000" s="77">
        <v>10.67</v>
      </c>
      <c r="AX1000" s="144">
        <f t="shared" si="106"/>
        <v>0.27</v>
      </c>
      <c r="AY1000" s="144">
        <f t="shared" si="107"/>
        <v>0.16</v>
      </c>
      <c r="AZ1000" s="144">
        <f t="shared" si="108"/>
        <v>0.08</v>
      </c>
      <c r="BA1000" s="54">
        <f t="shared" si="109"/>
        <v>13.096712622372936</v>
      </c>
      <c r="BB1000" s="54">
        <f t="shared" si="110"/>
        <v>9.1002873776270636</v>
      </c>
    </row>
    <row r="1001" spans="1:54" x14ac:dyDescent="0.25">
      <c r="A1001" s="3">
        <v>41647</v>
      </c>
      <c r="B1001" s="77">
        <v>8556.01</v>
      </c>
      <c r="C1001" s="77">
        <v>1172.2197699999999</v>
      </c>
      <c r="D1001" s="77">
        <v>35.679200000000002</v>
      </c>
      <c r="E1001" s="77">
        <f t="shared" si="105"/>
        <v>309.10129999999998</v>
      </c>
      <c r="F1001" s="77">
        <v>-0.88870000000000005</v>
      </c>
      <c r="G1001" s="77">
        <v>9.1990999999999996</v>
      </c>
      <c r="H1001" t="s">
        <v>1655</v>
      </c>
      <c r="I1001" s="78">
        <v>8586</v>
      </c>
      <c r="J1001">
        <v>201401</v>
      </c>
      <c r="K1001" s="78">
        <v>8586</v>
      </c>
      <c r="L1001" s="77">
        <f t="shared" si="104"/>
        <v>29.989999999999782</v>
      </c>
      <c r="M1001" s="78">
        <v>-7048</v>
      </c>
      <c r="N1001" s="78">
        <v>-120.39484</v>
      </c>
      <c r="O1001" s="78">
        <v>-1818</v>
      </c>
      <c r="P1001" s="78">
        <v>-7.7602700000000002</v>
      </c>
      <c r="Q1001" s="144">
        <v>-7502.5</v>
      </c>
      <c r="R1001" s="78">
        <v>740</v>
      </c>
      <c r="S1001" s="78">
        <v>886</v>
      </c>
      <c r="T1001" s="78">
        <v>1853</v>
      </c>
      <c r="U1001" s="78">
        <v>34368</v>
      </c>
      <c r="V1001" s="219">
        <v>-5.3916433891992549E-2</v>
      </c>
      <c r="W1001" s="78">
        <v>-5383</v>
      </c>
      <c r="X1001" s="78">
        <v>-5383</v>
      </c>
      <c r="Y1001" s="78">
        <v>-4770</v>
      </c>
      <c r="Z1001" s="78">
        <v>-8489</v>
      </c>
      <c r="AA1001" s="78">
        <v>93.77</v>
      </c>
      <c r="AB1001" s="78">
        <v>110.3</v>
      </c>
      <c r="AC1001" s="78">
        <v>113652</v>
      </c>
      <c r="AD1001" s="104">
        <v>4.3548900000000001</v>
      </c>
      <c r="AE1001" s="78">
        <v>173742</v>
      </c>
      <c r="AF1001" s="104">
        <v>2.6445799999999999</v>
      </c>
      <c r="AG1001" s="78">
        <v>-32074</v>
      </c>
      <c r="AH1001" s="104">
        <v>-2.54583</v>
      </c>
      <c r="AI1001" s="78">
        <v>-11065</v>
      </c>
      <c r="AJ1001" s="104">
        <v>-0.35181000000000001</v>
      </c>
      <c r="AK1001" s="78">
        <v>8700</v>
      </c>
      <c r="AL1001" s="78">
        <v>8400</v>
      </c>
      <c r="AM1001" s="8">
        <v>8600</v>
      </c>
      <c r="AN1001" s="78">
        <v>94.5</v>
      </c>
      <c r="AO1001" s="78">
        <v>8800</v>
      </c>
      <c r="AP1001" s="78">
        <v>8300</v>
      </c>
      <c r="AQ1001" s="78">
        <v>8600</v>
      </c>
      <c r="AR1001" s="78">
        <v>232</v>
      </c>
      <c r="AS1001" s="78">
        <v>8700</v>
      </c>
      <c r="AT1001" s="78">
        <v>8400</v>
      </c>
      <c r="AU1001" s="78">
        <v>8600</v>
      </c>
      <c r="AV1001" s="78">
        <v>94.5</v>
      </c>
      <c r="AW1001" s="77">
        <v>10.41</v>
      </c>
      <c r="AX1001" s="144">
        <f t="shared" si="106"/>
        <v>0.24</v>
      </c>
      <c r="AY1001" s="144">
        <f t="shared" si="107"/>
        <v>0.14000000000000001</v>
      </c>
      <c r="AZ1001" s="144">
        <f t="shared" si="108"/>
        <v>7.0000000000000007E-2</v>
      </c>
      <c r="BA1001" s="54">
        <f t="shared" si="109"/>
        <v>13.038455334937847</v>
      </c>
      <c r="BB1001" s="54">
        <f t="shared" si="110"/>
        <v>9.0335446650621485</v>
      </c>
    </row>
    <row r="1002" spans="1:54" x14ac:dyDescent="0.25">
      <c r="A1002" s="3">
        <v>41648</v>
      </c>
      <c r="B1002" s="77">
        <v>8514.68</v>
      </c>
      <c r="C1002" s="77">
        <v>1353.7795000000001</v>
      </c>
      <c r="D1002" s="77">
        <v>2.2109999999999999</v>
      </c>
      <c r="E1002" s="77">
        <f t="shared" si="105"/>
        <v>259.78930000000003</v>
      </c>
      <c r="F1002" s="77">
        <v>7.8305999999999996</v>
      </c>
      <c r="G1002" s="77">
        <v>-6.9230999999999998</v>
      </c>
      <c r="H1002">
        <v>0</v>
      </c>
      <c r="I1002" s="78">
        <v>8528</v>
      </c>
      <c r="J1002">
        <v>201401</v>
      </c>
      <c r="K1002" s="78">
        <v>8528</v>
      </c>
      <c r="L1002" s="77">
        <f t="shared" si="104"/>
        <v>13.319999999999709</v>
      </c>
      <c r="M1002" s="78">
        <v>-11959</v>
      </c>
      <c r="N1002" s="78">
        <v>-203.30518000000001</v>
      </c>
      <c r="O1002" s="78">
        <v>-2409</v>
      </c>
      <c r="P1002" s="78">
        <v>-10.219379999999999</v>
      </c>
      <c r="Q1002" s="144">
        <v>-12561.25</v>
      </c>
      <c r="R1002" s="78">
        <v>603</v>
      </c>
      <c r="S1002" s="78">
        <v>1526</v>
      </c>
      <c r="T1002" s="78">
        <v>-544</v>
      </c>
      <c r="U1002" s="78">
        <v>34762</v>
      </c>
      <c r="V1002" s="219">
        <v>1.5649272193774811E-2</v>
      </c>
      <c r="W1002" s="78">
        <v>-9162</v>
      </c>
      <c r="X1002" s="78">
        <v>-9162</v>
      </c>
      <c r="Y1002" s="78">
        <v>-6459</v>
      </c>
      <c r="Z1002" s="78">
        <v>-12853</v>
      </c>
      <c r="AA1002" s="78">
        <v>97.36</v>
      </c>
      <c r="AB1002" s="78">
        <v>105.62</v>
      </c>
      <c r="AC1002" s="78">
        <v>118942</v>
      </c>
      <c r="AD1002" s="104">
        <v>3.7863600000000002</v>
      </c>
      <c r="AE1002" s="78">
        <v>179619</v>
      </c>
      <c r="AF1002" s="104">
        <v>3.14202</v>
      </c>
      <c r="AG1002" s="78">
        <v>-44173</v>
      </c>
      <c r="AH1002" s="104">
        <v>-2.3815300000000001</v>
      </c>
      <c r="AI1002" s="78">
        <v>-6504</v>
      </c>
      <c r="AJ1002" s="104">
        <v>-7.7999999999999996E-3</v>
      </c>
      <c r="AK1002" s="78">
        <v>8700</v>
      </c>
      <c r="AL1002" s="78">
        <v>8400</v>
      </c>
      <c r="AM1002" s="8">
        <v>8550</v>
      </c>
      <c r="AN1002" s="78">
        <v>78.5</v>
      </c>
      <c r="AO1002" s="78">
        <v>8800</v>
      </c>
      <c r="AP1002" s="78">
        <v>8300</v>
      </c>
      <c r="AQ1002" s="78">
        <v>8500</v>
      </c>
      <c r="AR1002" s="78">
        <v>234</v>
      </c>
      <c r="AS1002" s="78">
        <v>8700</v>
      </c>
      <c r="AT1002" s="78">
        <v>8400</v>
      </c>
      <c r="AU1002" s="78">
        <v>8550</v>
      </c>
      <c r="AV1002" s="78">
        <v>78.5</v>
      </c>
      <c r="AW1002" s="77">
        <v>10.82</v>
      </c>
      <c r="AX1002" s="144">
        <f t="shared" si="106"/>
        <v>0.37</v>
      </c>
      <c r="AY1002" s="144">
        <f t="shared" si="107"/>
        <v>0.22</v>
      </c>
      <c r="AZ1002" s="144">
        <f t="shared" si="108"/>
        <v>0.11</v>
      </c>
      <c r="BA1002" s="54">
        <f t="shared" si="109"/>
        <v>12.89241495685885</v>
      </c>
      <c r="BB1002" s="54">
        <f t="shared" si="110"/>
        <v>9.0405850431411494</v>
      </c>
    </row>
    <row r="1003" spans="1:54" x14ac:dyDescent="0.25">
      <c r="A1003" s="3">
        <v>41649</v>
      </c>
      <c r="B1003" s="77">
        <v>8529.35</v>
      </c>
      <c r="C1003" s="77">
        <v>1007.38211</v>
      </c>
      <c r="D1003" s="77">
        <v>-3.5145</v>
      </c>
      <c r="E1003" s="77">
        <f t="shared" si="105"/>
        <v>265.82000000000005</v>
      </c>
      <c r="F1003" s="77">
        <v>-0.79180000000000006</v>
      </c>
      <c r="G1003" s="77">
        <v>-7.2632000000000003</v>
      </c>
      <c r="H1003">
        <v>0</v>
      </c>
      <c r="I1003" s="78">
        <v>8539</v>
      </c>
      <c r="J1003">
        <v>201401</v>
      </c>
      <c r="K1003" s="78">
        <v>8539</v>
      </c>
      <c r="L1003" s="77">
        <f t="shared" si="104"/>
        <v>9.6499999999996362</v>
      </c>
      <c r="M1003" s="78">
        <v>-8647</v>
      </c>
      <c r="N1003" s="78">
        <v>-147.00287</v>
      </c>
      <c r="O1003" s="78">
        <v>-2345</v>
      </c>
      <c r="P1003" s="78">
        <v>-9.9587900000000005</v>
      </c>
      <c r="Q1003" s="144">
        <v>-9233.25</v>
      </c>
      <c r="R1003" s="78">
        <v>630</v>
      </c>
      <c r="S1003" s="78">
        <v>959</v>
      </c>
      <c r="T1003" s="78">
        <v>1159</v>
      </c>
      <c r="U1003" s="78">
        <v>35081</v>
      </c>
      <c r="V1003" s="219">
        <v>-3.3037826743821441E-2</v>
      </c>
      <c r="W1003" s="78">
        <v>-7371</v>
      </c>
      <c r="X1003" s="78">
        <v>-7371</v>
      </c>
      <c r="Y1003" s="78">
        <v>-6748</v>
      </c>
      <c r="Z1003" s="78">
        <v>-12036</v>
      </c>
      <c r="AA1003" s="78">
        <v>95.98</v>
      </c>
      <c r="AB1003" s="78">
        <v>106.32</v>
      </c>
      <c r="AC1003" s="78">
        <v>128589</v>
      </c>
      <c r="AD1003" s="104">
        <v>3.91378</v>
      </c>
      <c r="AE1003" s="78">
        <v>188408</v>
      </c>
      <c r="AF1003" s="104">
        <v>3.04182</v>
      </c>
      <c r="AG1003" s="78">
        <v>-41080</v>
      </c>
      <c r="AH1003" s="104">
        <v>-2.30355</v>
      </c>
      <c r="AI1003" s="78">
        <v>-11842</v>
      </c>
      <c r="AJ1003" s="104">
        <v>-0.10442</v>
      </c>
      <c r="AK1003" s="78">
        <v>8700</v>
      </c>
      <c r="AL1003" s="78">
        <v>8400</v>
      </c>
      <c r="AM1003" s="8">
        <v>8550</v>
      </c>
      <c r="AN1003" s="78">
        <v>66.5</v>
      </c>
      <c r="AO1003" s="78">
        <v>8800</v>
      </c>
      <c r="AP1003" s="78">
        <v>8300</v>
      </c>
      <c r="AQ1003" s="78">
        <v>8500</v>
      </c>
      <c r="AR1003" s="78">
        <v>231</v>
      </c>
      <c r="AS1003" s="78">
        <v>8700</v>
      </c>
      <c r="AT1003" s="78">
        <v>8400</v>
      </c>
      <c r="AU1003" s="78">
        <v>8550</v>
      </c>
      <c r="AV1003" s="78">
        <v>66.5</v>
      </c>
      <c r="AW1003" s="77">
        <v>10.69</v>
      </c>
      <c r="AX1003" s="144">
        <f t="shared" si="106"/>
        <v>0.34</v>
      </c>
      <c r="AY1003" s="144">
        <f t="shared" si="107"/>
        <v>0.2</v>
      </c>
      <c r="AZ1003" s="144">
        <f t="shared" si="108"/>
        <v>0.1</v>
      </c>
      <c r="BA1003" s="54">
        <f t="shared" si="109"/>
        <v>12.723672407668545</v>
      </c>
      <c r="BB1003" s="54">
        <f t="shared" si="110"/>
        <v>9.0553275923314516</v>
      </c>
    </row>
    <row r="1004" spans="1:54" x14ac:dyDescent="0.25">
      <c r="A1004" s="3">
        <v>41652</v>
      </c>
      <c r="B1004" s="77">
        <v>8566.2000000000007</v>
      </c>
      <c r="C1004" s="77">
        <v>942.43737999999996</v>
      </c>
      <c r="D1004" s="77">
        <v>38.1646</v>
      </c>
      <c r="E1004" s="77">
        <f t="shared" si="105"/>
        <v>314.11110000000002</v>
      </c>
      <c r="F1004" s="77">
        <v>2.5449000000000002</v>
      </c>
      <c r="G1004" s="77">
        <v>-1.3387</v>
      </c>
      <c r="H1004">
        <v>0</v>
      </c>
      <c r="I1004" s="78">
        <v>8572</v>
      </c>
      <c r="J1004">
        <v>201401</v>
      </c>
      <c r="K1004" s="78">
        <v>8572</v>
      </c>
      <c r="L1004" s="77">
        <f t="shared" si="104"/>
        <v>5.7999999999992724</v>
      </c>
      <c r="M1004" s="78">
        <v>-10558</v>
      </c>
      <c r="N1004" s="78">
        <v>-180.19575</v>
      </c>
      <c r="O1004" s="78">
        <v>-2977</v>
      </c>
      <c r="P1004" s="78">
        <v>-12.70049</v>
      </c>
      <c r="Q1004" s="144">
        <v>-11302.25</v>
      </c>
      <c r="R1004" s="78">
        <v>796</v>
      </c>
      <c r="S1004" s="78">
        <v>1667</v>
      </c>
      <c r="T1004" s="78">
        <v>696</v>
      </c>
      <c r="U1004" s="78">
        <v>33744</v>
      </c>
      <c r="V1004" s="219">
        <v>-2.0625889046941678E-2</v>
      </c>
      <c r="W1004" s="78">
        <v>-9423</v>
      </c>
      <c r="X1004" s="78">
        <v>-9423</v>
      </c>
      <c r="Y1004" s="78">
        <v>-8129</v>
      </c>
      <c r="Z1004" s="78">
        <v>-12049</v>
      </c>
      <c r="AA1004" s="78">
        <v>96.19</v>
      </c>
      <c r="AB1004" s="78">
        <v>111.35</v>
      </c>
      <c r="AC1004" s="78">
        <v>130433</v>
      </c>
      <c r="AD1004" s="104">
        <v>4.2582000000000004</v>
      </c>
      <c r="AE1004" s="78">
        <v>193348</v>
      </c>
      <c r="AF1004" s="104">
        <v>2.8677299999999999</v>
      </c>
      <c r="AG1004" s="78">
        <v>-37748</v>
      </c>
      <c r="AH1004" s="104">
        <v>-2.47018</v>
      </c>
      <c r="AI1004" s="78">
        <v>-20557</v>
      </c>
      <c r="AJ1004" s="104">
        <v>-0.26317000000000002</v>
      </c>
      <c r="AK1004" s="78">
        <v>8700</v>
      </c>
      <c r="AL1004" s="78">
        <v>8400</v>
      </c>
      <c r="AM1004" s="8">
        <v>8550</v>
      </c>
      <c r="AN1004" s="78">
        <v>54</v>
      </c>
      <c r="AO1004" s="78">
        <v>8800</v>
      </c>
      <c r="AP1004" s="78">
        <v>8300</v>
      </c>
      <c r="AQ1004" s="78">
        <v>8600</v>
      </c>
      <c r="AR1004" s="78">
        <v>227</v>
      </c>
      <c r="AS1004" s="78">
        <v>8700</v>
      </c>
      <c r="AT1004" s="78">
        <v>8400</v>
      </c>
      <c r="AU1004" s="78">
        <v>8550</v>
      </c>
      <c r="AV1004" s="78">
        <v>54</v>
      </c>
      <c r="AW1004" s="77">
        <v>11.82</v>
      </c>
      <c r="AX1004" s="144">
        <f t="shared" si="106"/>
        <v>0.62</v>
      </c>
      <c r="AY1004" s="144">
        <f t="shared" si="107"/>
        <v>0.38</v>
      </c>
      <c r="AZ1004" s="144">
        <f t="shared" si="108"/>
        <v>0.22</v>
      </c>
      <c r="BA1004" s="54">
        <f t="shared" si="109"/>
        <v>12.714035297376743</v>
      </c>
      <c r="BB1004" s="54">
        <f t="shared" si="110"/>
        <v>9.0589647026232605</v>
      </c>
    </row>
    <row r="1005" spans="1:54" x14ac:dyDescent="0.25">
      <c r="A1005" s="3">
        <v>41653</v>
      </c>
      <c r="B1005" s="77">
        <v>8548.14</v>
      </c>
      <c r="C1005" s="77">
        <v>839.23064999999997</v>
      </c>
      <c r="D1005" s="77">
        <v>1.0935999999999999</v>
      </c>
      <c r="E1005" s="77">
        <f t="shared" si="105"/>
        <v>338.6740999999999</v>
      </c>
      <c r="F1005" s="77">
        <v>-2.0505</v>
      </c>
      <c r="G1005" s="77">
        <v>1.6965999999999999</v>
      </c>
      <c r="H1005">
        <v>0</v>
      </c>
      <c r="I1005" s="78">
        <v>8547</v>
      </c>
      <c r="J1005">
        <v>201401</v>
      </c>
      <c r="K1005" s="78">
        <v>8547</v>
      </c>
      <c r="L1005" s="77">
        <f t="shared" si="104"/>
        <v>-1.1399999999994179</v>
      </c>
      <c r="M1005" s="78">
        <v>-11901</v>
      </c>
      <c r="N1005" s="78">
        <v>-202.56107</v>
      </c>
      <c r="O1005" s="78">
        <v>-3209</v>
      </c>
      <c r="P1005" s="78">
        <v>-13.65756</v>
      </c>
      <c r="Q1005" s="144">
        <v>-12703.25</v>
      </c>
      <c r="R1005" s="78">
        <v>907</v>
      </c>
      <c r="S1005" s="78">
        <v>2709</v>
      </c>
      <c r="T1005" s="78">
        <v>1027</v>
      </c>
      <c r="U1005" s="78">
        <v>33622</v>
      </c>
      <c r="V1005" s="219">
        <v>-3.0545476176313129E-2</v>
      </c>
      <c r="W1005" s="78">
        <v>-8671</v>
      </c>
      <c r="X1005" s="78">
        <v>-11192</v>
      </c>
      <c r="Y1005" s="78">
        <v>-7392</v>
      </c>
      <c r="Z1005" s="78">
        <v>-13853</v>
      </c>
      <c r="AA1005" s="78">
        <v>91.19</v>
      </c>
      <c r="AB1005" s="78">
        <v>111.55</v>
      </c>
      <c r="AC1005" s="78">
        <v>128506</v>
      </c>
      <c r="AD1005" s="104">
        <v>3.9376699999999998</v>
      </c>
      <c r="AE1005" s="78">
        <v>199577</v>
      </c>
      <c r="AF1005" s="104">
        <v>3.05389</v>
      </c>
      <c r="AG1005" s="78">
        <v>-50713</v>
      </c>
      <c r="AH1005" s="104">
        <v>-2.4283800000000002</v>
      </c>
      <c r="AI1005" s="78">
        <v>-14754</v>
      </c>
      <c r="AJ1005" s="104">
        <v>4.0349999999999997E-2</v>
      </c>
      <c r="AK1005" s="78">
        <v>8700</v>
      </c>
      <c r="AL1005" s="78">
        <v>8400</v>
      </c>
      <c r="AM1005" s="8">
        <v>8550</v>
      </c>
      <c r="AN1005" s="78">
        <v>33</v>
      </c>
      <c r="AO1005" s="78">
        <v>8800</v>
      </c>
      <c r="AP1005" s="78">
        <v>8300</v>
      </c>
      <c r="AQ1005" s="78">
        <v>8500</v>
      </c>
      <c r="AR1005" s="78">
        <v>227</v>
      </c>
      <c r="AS1005" s="78">
        <v>8700</v>
      </c>
      <c r="AT1005" s="78">
        <v>8400</v>
      </c>
      <c r="AU1005" s="78">
        <v>8550</v>
      </c>
      <c r="AV1005" s="78">
        <v>33</v>
      </c>
      <c r="AW1005" s="77">
        <v>11.91</v>
      </c>
      <c r="AX1005" s="144">
        <f t="shared" si="106"/>
        <v>0.68</v>
      </c>
      <c r="AY1005" s="144">
        <f t="shared" si="107"/>
        <v>0.44</v>
      </c>
      <c r="AZ1005" s="144">
        <f t="shared" si="108"/>
        <v>0.25</v>
      </c>
      <c r="BA1005" s="54">
        <f t="shared" si="109"/>
        <v>12.640690701294673</v>
      </c>
      <c r="BB1005" s="54">
        <f t="shared" si="110"/>
        <v>9.0943092987053262</v>
      </c>
    </row>
    <row r="1006" spans="1:54" x14ac:dyDescent="0.25">
      <c r="A1006" s="3">
        <v>41654</v>
      </c>
      <c r="B1006" s="77">
        <v>8602.5499999999993</v>
      </c>
      <c r="C1006" s="77">
        <v>1172.34122</v>
      </c>
      <c r="D1006" s="77">
        <v>76.535899999999998</v>
      </c>
      <c r="E1006" s="77">
        <f t="shared" si="105"/>
        <v>393.779</v>
      </c>
      <c r="F1006" s="77">
        <v>2.5633999999999997</v>
      </c>
      <c r="G1006" s="77">
        <v>15.421099999999999</v>
      </c>
      <c r="H1006" t="s">
        <v>1656</v>
      </c>
      <c r="I1006" s="78">
        <v>8610</v>
      </c>
      <c r="J1006">
        <v>201402</v>
      </c>
      <c r="K1006" s="78">
        <v>8610</v>
      </c>
      <c r="L1006" s="77">
        <f t="shared" si="104"/>
        <v>7.4500000000007276</v>
      </c>
      <c r="M1006" s="78">
        <v>-8050</v>
      </c>
      <c r="N1006" s="78">
        <v>-137.91819000000001</v>
      </c>
      <c r="O1006" s="78">
        <v>844</v>
      </c>
      <c r="P1006" s="78">
        <v>3.6762199999999998</v>
      </c>
      <c r="Q1006" s="144">
        <v>-7839</v>
      </c>
      <c r="R1006" s="78">
        <v>1072</v>
      </c>
      <c r="S1006" s="78">
        <v>1994</v>
      </c>
      <c r="T1006" s="78">
        <v>3523</v>
      </c>
      <c r="U1006" s="78">
        <v>23345</v>
      </c>
      <c r="V1006" s="219">
        <v>-0.15091025915613621</v>
      </c>
      <c r="W1006" s="78">
        <v>-9016</v>
      </c>
      <c r="X1006" s="78">
        <v>-9016</v>
      </c>
      <c r="Y1006" s="78">
        <v>-7874</v>
      </c>
      <c r="Z1006" s="78">
        <v>-10155</v>
      </c>
      <c r="AA1006" s="78">
        <v>74.63</v>
      </c>
      <c r="AB1006" s="78">
        <v>107.68</v>
      </c>
      <c r="AC1006" s="78">
        <v>84729</v>
      </c>
      <c r="AD1006" s="104">
        <v>4.3154300000000001</v>
      </c>
      <c r="AE1006" s="78">
        <v>99241</v>
      </c>
      <c r="AF1006" s="104">
        <v>2.6959599999999999</v>
      </c>
      <c r="AG1006" s="78">
        <v>-14866</v>
      </c>
      <c r="AH1006" s="104">
        <v>-2.3231099999999998</v>
      </c>
      <c r="AI1006" s="78">
        <v>17385</v>
      </c>
      <c r="AJ1006" s="104">
        <v>-0.40098</v>
      </c>
      <c r="AK1006" s="78">
        <v>8800</v>
      </c>
      <c r="AL1006" s="78">
        <v>8300</v>
      </c>
      <c r="AM1006" s="8">
        <v>8600</v>
      </c>
      <c r="AN1006" s="78">
        <v>218</v>
      </c>
      <c r="AO1006" s="78">
        <v>9000</v>
      </c>
      <c r="AP1006" s="78">
        <v>8000</v>
      </c>
      <c r="AQ1006" s="78">
        <v>8600</v>
      </c>
      <c r="AR1006" s="78">
        <v>319</v>
      </c>
      <c r="AS1006" s="78">
        <v>8650</v>
      </c>
      <c r="AT1006" s="78">
        <v>8500</v>
      </c>
      <c r="AU1006" s="78">
        <v>8600</v>
      </c>
      <c r="AV1006" s="78">
        <v>82.5</v>
      </c>
      <c r="AW1006" s="77">
        <v>11.74</v>
      </c>
      <c r="AX1006" s="144">
        <f t="shared" si="106"/>
        <v>0.62</v>
      </c>
      <c r="AY1006" s="144">
        <f t="shared" si="107"/>
        <v>0.36</v>
      </c>
      <c r="AZ1006" s="144">
        <f t="shared" si="108"/>
        <v>0.2</v>
      </c>
      <c r="BA1006" s="54">
        <f t="shared" si="109"/>
        <v>12.47065574574675</v>
      </c>
      <c r="BB1006" s="54">
        <f t="shared" si="110"/>
        <v>9.1833442542532424</v>
      </c>
    </row>
    <row r="1007" spans="1:54" x14ac:dyDescent="0.25">
      <c r="A1007" s="3">
        <v>41655</v>
      </c>
      <c r="B1007" s="77">
        <v>8612.11</v>
      </c>
      <c r="C1007" s="77">
        <v>1091.94181</v>
      </c>
      <c r="D1007" s="77">
        <v>47.0167</v>
      </c>
      <c r="E1007" s="77">
        <f t="shared" si="105"/>
        <v>453.42269999999996</v>
      </c>
      <c r="F1007" s="77">
        <v>1.7468000000000001</v>
      </c>
      <c r="G1007" s="77">
        <v>4.0655999999999999</v>
      </c>
      <c r="H1007">
        <v>0</v>
      </c>
      <c r="I1007" s="78">
        <v>8618</v>
      </c>
      <c r="J1007">
        <v>201402</v>
      </c>
      <c r="K1007" s="78">
        <v>8618</v>
      </c>
      <c r="L1007" s="77">
        <f t="shared" si="104"/>
        <v>5.8899999999994179</v>
      </c>
      <c r="M1007" s="78">
        <v>-10308</v>
      </c>
      <c r="N1007" s="78">
        <v>-176.94747000000001</v>
      </c>
      <c r="O1007" s="78">
        <v>-122</v>
      </c>
      <c r="P1007" s="78">
        <v>-0.48655999999999999</v>
      </c>
      <c r="Q1007" s="144">
        <v>-10338.5</v>
      </c>
      <c r="R1007" s="78">
        <v>1051</v>
      </c>
      <c r="S1007" s="78">
        <v>2577</v>
      </c>
      <c r="T1007" s="78">
        <v>946</v>
      </c>
      <c r="U1007" s="78">
        <v>25389</v>
      </c>
      <c r="V1007" s="219">
        <v>-3.7260230808617907E-2</v>
      </c>
      <c r="W1007" s="78">
        <v>-10515</v>
      </c>
      <c r="X1007" s="78">
        <v>-10515</v>
      </c>
      <c r="Y1007" s="78">
        <v>-9058</v>
      </c>
      <c r="Z1007" s="78">
        <v>-12726</v>
      </c>
      <c r="AA1007" s="78">
        <v>90.56</v>
      </c>
      <c r="AB1007" s="78">
        <v>103.88</v>
      </c>
      <c r="AC1007" s="78">
        <v>93357</v>
      </c>
      <c r="AD1007" s="104">
        <v>4.4130399999999996</v>
      </c>
      <c r="AE1007" s="78">
        <v>107218</v>
      </c>
      <c r="AF1007" s="104">
        <v>2.6850499999999999</v>
      </c>
      <c r="AG1007" s="78">
        <v>-17538</v>
      </c>
      <c r="AH1007" s="104">
        <v>-2.45946</v>
      </c>
      <c r="AI1007" s="78">
        <v>20717</v>
      </c>
      <c r="AJ1007" s="104">
        <v>-0.31701000000000001</v>
      </c>
      <c r="AK1007" s="78">
        <v>8800</v>
      </c>
      <c r="AL1007" s="78">
        <v>8300</v>
      </c>
      <c r="AM1007" s="8">
        <v>8600</v>
      </c>
      <c r="AN1007" s="78">
        <v>205</v>
      </c>
      <c r="AO1007" s="78">
        <v>9000</v>
      </c>
      <c r="AP1007" s="78">
        <v>8000</v>
      </c>
      <c r="AQ1007" s="78">
        <v>8600</v>
      </c>
      <c r="AR1007" s="78">
        <v>307</v>
      </c>
      <c r="AS1007" s="78">
        <v>8700</v>
      </c>
      <c r="AT1007" s="78">
        <v>8550</v>
      </c>
      <c r="AU1007" s="78">
        <v>8600</v>
      </c>
      <c r="AV1007" s="78">
        <v>69.5</v>
      </c>
      <c r="AW1007" s="77">
        <v>9.81</v>
      </c>
      <c r="AX1007" s="144">
        <f t="shared" si="106"/>
        <v>0.03</v>
      </c>
      <c r="AY1007" s="144">
        <f t="shared" si="107"/>
        <v>0.02</v>
      </c>
      <c r="AZ1007" s="144">
        <f t="shared" si="108"/>
        <v>0.01</v>
      </c>
      <c r="BA1007" s="54">
        <f t="shared" si="109"/>
        <v>12.071390908598918</v>
      </c>
      <c r="BB1007" s="54">
        <f t="shared" si="110"/>
        <v>9.2776090914010787</v>
      </c>
    </row>
    <row r="1008" spans="1:54" x14ac:dyDescent="0.25">
      <c r="A1008" s="3">
        <v>41656</v>
      </c>
      <c r="B1008" s="77">
        <v>8596</v>
      </c>
      <c r="C1008" s="77">
        <v>1068.9767300000001</v>
      </c>
      <c r="D1008" s="77">
        <v>108.67219999999999</v>
      </c>
      <c r="E1008" s="77">
        <f t="shared" si="105"/>
        <v>541.19990000000007</v>
      </c>
      <c r="F1008" s="77">
        <v>-5.4977999999999998</v>
      </c>
      <c r="G1008" s="77">
        <v>-10.617799999999999</v>
      </c>
      <c r="H1008">
        <v>0</v>
      </c>
      <c r="I1008" s="78">
        <v>8606</v>
      </c>
      <c r="J1008">
        <v>201402</v>
      </c>
      <c r="K1008" s="78">
        <v>8606</v>
      </c>
      <c r="L1008" s="77">
        <f t="shared" si="104"/>
        <v>10</v>
      </c>
      <c r="M1008" s="78">
        <v>-12209</v>
      </c>
      <c r="N1008" s="78">
        <v>-209.34527</v>
      </c>
      <c r="O1008" s="78">
        <v>116</v>
      </c>
      <c r="P1008" s="78">
        <v>0.54408000000000001</v>
      </c>
      <c r="Q1008" s="144">
        <v>-12180</v>
      </c>
      <c r="R1008" s="78">
        <v>1025</v>
      </c>
      <c r="S1008" s="78">
        <v>2541</v>
      </c>
      <c r="T1008" s="78">
        <v>-833</v>
      </c>
      <c r="U1008" s="78">
        <v>27264</v>
      </c>
      <c r="V1008" s="219">
        <v>3.0553110328638496E-2</v>
      </c>
      <c r="W1008" s="78">
        <v>-11235</v>
      </c>
      <c r="X1008" s="78">
        <v>-13144</v>
      </c>
      <c r="Y1008" s="78">
        <v>-10344</v>
      </c>
      <c r="Z1008" s="78">
        <v>-14347</v>
      </c>
      <c r="AA1008" s="78">
        <v>97.73</v>
      </c>
      <c r="AB1008" s="78">
        <v>105.14</v>
      </c>
      <c r="AC1008" s="78">
        <v>97932</v>
      </c>
      <c r="AD1008" s="104">
        <v>4.2831799999999998</v>
      </c>
      <c r="AE1008" s="78">
        <v>116618</v>
      </c>
      <c r="AF1008" s="104">
        <v>2.6894499999999999</v>
      </c>
      <c r="AG1008" s="78">
        <v>-25919</v>
      </c>
      <c r="AH1008" s="104">
        <v>-2.5652400000000002</v>
      </c>
      <c r="AI1008" s="78">
        <v>20755</v>
      </c>
      <c r="AJ1008" s="104">
        <v>-0.39768999999999999</v>
      </c>
      <c r="AK1008" s="78">
        <v>8800</v>
      </c>
      <c r="AL1008" s="78">
        <v>8300</v>
      </c>
      <c r="AM1008" s="8">
        <v>8600</v>
      </c>
      <c r="AN1008" s="78">
        <v>194</v>
      </c>
      <c r="AO1008" s="78">
        <v>9000</v>
      </c>
      <c r="AP1008" s="78">
        <v>8300</v>
      </c>
      <c r="AQ1008" s="78">
        <v>8600</v>
      </c>
      <c r="AR1008" s="78">
        <v>297</v>
      </c>
      <c r="AS1008" s="78">
        <v>8650</v>
      </c>
      <c r="AT1008" s="78">
        <v>8650</v>
      </c>
      <c r="AU1008" s="78">
        <v>8600</v>
      </c>
      <c r="AV1008" s="78">
        <v>62</v>
      </c>
      <c r="AW1008" s="77">
        <v>9.5</v>
      </c>
      <c r="AX1008" s="144">
        <f t="shared" si="106"/>
        <v>0</v>
      </c>
      <c r="AY1008" s="144">
        <f t="shared" si="107"/>
        <v>0</v>
      </c>
      <c r="AZ1008" s="144">
        <f t="shared" si="108"/>
        <v>0</v>
      </c>
      <c r="BA1008" s="54">
        <f t="shared" si="109"/>
        <v>11.967841500997192</v>
      </c>
      <c r="BB1008" s="54">
        <f t="shared" si="110"/>
        <v>9.1611584990028057</v>
      </c>
    </row>
    <row r="1009" spans="1:54" x14ac:dyDescent="0.25">
      <c r="A1009" s="3">
        <v>41659</v>
      </c>
      <c r="B1009" s="77">
        <v>8621.56</v>
      </c>
      <c r="C1009" s="77">
        <v>973.98333000000002</v>
      </c>
      <c r="D1009" s="77">
        <v>36.596899999999998</v>
      </c>
      <c r="E1009" s="77">
        <f t="shared" si="105"/>
        <v>565.20260000000007</v>
      </c>
      <c r="F1009" s="77">
        <v>-0.3921</v>
      </c>
      <c r="G1009" s="77">
        <v>6.6799999999999998E-2</v>
      </c>
      <c r="H1009">
        <v>0</v>
      </c>
      <c r="I1009" s="78">
        <v>8622</v>
      </c>
      <c r="J1009">
        <v>201402</v>
      </c>
      <c r="K1009" s="78">
        <v>8622</v>
      </c>
      <c r="L1009" s="77">
        <f t="shared" si="104"/>
        <v>0.44000000000050932</v>
      </c>
      <c r="M1009" s="78">
        <v>-10295</v>
      </c>
      <c r="N1009" s="78">
        <v>-176.80631</v>
      </c>
      <c r="O1009" s="78">
        <v>760</v>
      </c>
      <c r="P1009" s="78">
        <v>3.3161499999999999</v>
      </c>
      <c r="Q1009" s="144">
        <v>-10105</v>
      </c>
      <c r="R1009" s="78">
        <v>868</v>
      </c>
      <c r="S1009" s="78">
        <v>3145</v>
      </c>
      <c r="T1009" s="78">
        <v>443</v>
      </c>
      <c r="U1009" s="78">
        <v>27276</v>
      </c>
      <c r="V1009" s="219">
        <v>-1.6241384367209268E-2</v>
      </c>
      <c r="W1009" s="78">
        <v>-12445</v>
      </c>
      <c r="X1009" s="78">
        <v>-14407</v>
      </c>
      <c r="Y1009" s="78">
        <v>-11390</v>
      </c>
      <c r="Z1009" s="78">
        <v>-15201</v>
      </c>
      <c r="AA1009" s="78">
        <v>111.55</v>
      </c>
      <c r="AB1009" s="78">
        <v>106.26</v>
      </c>
      <c r="AC1009" s="78">
        <v>102326</v>
      </c>
      <c r="AD1009" s="104">
        <v>4.3990200000000002</v>
      </c>
      <c r="AE1009" s="78">
        <v>122970</v>
      </c>
      <c r="AF1009" s="104">
        <v>2.6593399999999998</v>
      </c>
      <c r="AG1009" s="78">
        <v>-22852</v>
      </c>
      <c r="AH1009" s="104">
        <v>-2.5843500000000001</v>
      </c>
      <c r="AI1009" s="78">
        <v>18436</v>
      </c>
      <c r="AJ1009" s="104">
        <v>-0.29904999999999998</v>
      </c>
      <c r="AK1009" s="78">
        <v>8800</v>
      </c>
      <c r="AL1009" s="78">
        <v>8300</v>
      </c>
      <c r="AM1009" s="8">
        <v>8600</v>
      </c>
      <c r="AN1009" s="78">
        <v>186</v>
      </c>
      <c r="AO1009" s="78">
        <v>9000</v>
      </c>
      <c r="AP1009" s="78">
        <v>8300</v>
      </c>
      <c r="AQ1009" s="78">
        <v>8600</v>
      </c>
      <c r="AR1009" s="78">
        <v>290</v>
      </c>
      <c r="AS1009" s="78">
        <v>8650</v>
      </c>
      <c r="AT1009" s="78">
        <v>8550</v>
      </c>
      <c r="AU1009" s="78">
        <v>8650</v>
      </c>
      <c r="AV1009" s="78">
        <v>51.5</v>
      </c>
      <c r="AW1009" s="77">
        <v>9.77</v>
      </c>
      <c r="AX1009" s="144">
        <f t="shared" si="106"/>
        <v>0.03</v>
      </c>
      <c r="AY1009" s="144">
        <f t="shared" si="107"/>
        <v>0.02</v>
      </c>
      <c r="AZ1009" s="144">
        <f t="shared" si="108"/>
        <v>0.01</v>
      </c>
      <c r="BA1009" s="54">
        <f t="shared" si="109"/>
        <v>11.920416032116151</v>
      </c>
      <c r="BB1009" s="54">
        <f t="shared" si="110"/>
        <v>9.0755839678838512</v>
      </c>
    </row>
    <row r="1010" spans="1:54" x14ac:dyDescent="0.25">
      <c r="A1010" s="3">
        <v>41660</v>
      </c>
      <c r="B1010" s="77">
        <v>8599.9</v>
      </c>
      <c r="C1010" s="77">
        <v>1068.9261799999999</v>
      </c>
      <c r="D1010" s="77">
        <v>3.3055000000000003</v>
      </c>
      <c r="E1010" s="77">
        <f t="shared" si="105"/>
        <v>553.85350000000005</v>
      </c>
      <c r="F1010" s="77">
        <v>-2.4013</v>
      </c>
      <c r="G1010" s="77">
        <v>1.3819999999999999</v>
      </c>
      <c r="H1010">
        <v>0</v>
      </c>
      <c r="I1010" s="78">
        <v>8623</v>
      </c>
      <c r="J1010">
        <v>201402</v>
      </c>
      <c r="K1010" s="78">
        <v>8623</v>
      </c>
      <c r="L1010" s="77">
        <f t="shared" si="104"/>
        <v>23.100000000000364</v>
      </c>
      <c r="M1010" s="78">
        <v>-13433</v>
      </c>
      <c r="N1010" s="78">
        <v>-230.85069999999999</v>
      </c>
      <c r="O1010" s="78">
        <v>410</v>
      </c>
      <c r="P1010" s="78">
        <v>1.8095000000000001</v>
      </c>
      <c r="Q1010" s="144">
        <v>-13330.5</v>
      </c>
      <c r="R1010" s="78">
        <v>825</v>
      </c>
      <c r="S1010" s="78">
        <v>4481</v>
      </c>
      <c r="T1010" s="78">
        <v>-854</v>
      </c>
      <c r="U1010" s="78">
        <v>29667</v>
      </c>
      <c r="V1010" s="219">
        <v>2.8786193413557152E-2</v>
      </c>
      <c r="W1010" s="78">
        <v>-13892</v>
      </c>
      <c r="X1010" s="78">
        <v>-15870</v>
      </c>
      <c r="Y1010" s="78">
        <v>-13856</v>
      </c>
      <c r="Z1010" s="78">
        <v>-17993</v>
      </c>
      <c r="AA1010" s="78">
        <v>99.69</v>
      </c>
      <c r="AB1010" s="78">
        <v>104.85</v>
      </c>
      <c r="AC1010" s="78">
        <v>105630</v>
      </c>
      <c r="AD1010" s="104">
        <v>4.4419300000000002</v>
      </c>
      <c r="AE1010" s="78">
        <v>126339</v>
      </c>
      <c r="AF1010" s="104">
        <v>2.7899500000000002</v>
      </c>
      <c r="AG1010" s="78">
        <v>-29302</v>
      </c>
      <c r="AH1010" s="104">
        <v>-2.80932</v>
      </c>
      <c r="AI1010" s="78">
        <v>21875</v>
      </c>
      <c r="AJ1010" s="104">
        <v>-0.37596000000000002</v>
      </c>
      <c r="AK1010" s="78">
        <v>8800</v>
      </c>
      <c r="AL1010" s="78">
        <v>8300</v>
      </c>
      <c r="AM1010" s="8">
        <v>8600</v>
      </c>
      <c r="AN1010" s="78">
        <v>189</v>
      </c>
      <c r="AO1010" s="78">
        <v>8800</v>
      </c>
      <c r="AP1010" s="78">
        <v>8300</v>
      </c>
      <c r="AQ1010" s="78">
        <v>8600</v>
      </c>
      <c r="AR1010" s="78">
        <v>292</v>
      </c>
      <c r="AS1010" s="78">
        <v>8650</v>
      </c>
      <c r="AT1010" s="78">
        <v>8600</v>
      </c>
      <c r="AU1010" s="78">
        <v>8600</v>
      </c>
      <c r="AV1010" s="78">
        <v>36.4</v>
      </c>
      <c r="AW1010" s="77">
        <v>10.130000000000001</v>
      </c>
      <c r="AX1010" s="144">
        <f t="shared" si="106"/>
        <v>0.2</v>
      </c>
      <c r="AY1010" s="144">
        <f t="shared" si="107"/>
        <v>0.12</v>
      </c>
      <c r="AZ1010" s="144">
        <f t="shared" si="108"/>
        <v>0.06</v>
      </c>
      <c r="BA1010" s="54">
        <f t="shared" si="109"/>
        <v>11.90855564996523</v>
      </c>
      <c r="BB1010" s="54">
        <f t="shared" si="110"/>
        <v>9.0454443500347708</v>
      </c>
    </row>
    <row r="1011" spans="1:54" x14ac:dyDescent="0.25">
      <c r="A1011" s="3">
        <v>41661</v>
      </c>
      <c r="B1011" s="77">
        <v>8625.2999999999993</v>
      </c>
      <c r="C1011" s="77">
        <v>927.16106000000002</v>
      </c>
      <c r="D1011" s="77">
        <v>26.327100000000002</v>
      </c>
      <c r="E1011" s="77">
        <f t="shared" si="105"/>
        <v>580.5775000000001</v>
      </c>
      <c r="F1011" s="77">
        <v>-0.83099999999999996</v>
      </c>
      <c r="G1011" s="77">
        <v>2.4438999999999997</v>
      </c>
      <c r="H1011" t="s">
        <v>1657</v>
      </c>
      <c r="I1011" s="78">
        <v>8635</v>
      </c>
      <c r="J1011">
        <v>201402</v>
      </c>
      <c r="K1011" s="78">
        <v>8635</v>
      </c>
      <c r="L1011" s="77">
        <f t="shared" si="104"/>
        <v>9.7000000000007276</v>
      </c>
      <c r="M1011" s="78">
        <v>-10873</v>
      </c>
      <c r="N1011" s="78">
        <v>-186.99074999999999</v>
      </c>
      <c r="O1011" s="78">
        <v>716</v>
      </c>
      <c r="P1011" s="78">
        <v>3.1289600000000002</v>
      </c>
      <c r="Q1011" s="144">
        <v>-10694</v>
      </c>
      <c r="R1011" s="78">
        <v>774</v>
      </c>
      <c r="S1011" s="78">
        <v>4271</v>
      </c>
      <c r="T1011" s="78">
        <v>719</v>
      </c>
      <c r="U1011" s="78">
        <v>28337</v>
      </c>
      <c r="V1011" s="219">
        <v>-2.53731869993295E-2</v>
      </c>
      <c r="W1011" s="78">
        <v>-13989</v>
      </c>
      <c r="X1011" s="78">
        <v>-15872</v>
      </c>
      <c r="Y1011" s="78">
        <v>-14032</v>
      </c>
      <c r="Z1011" s="78">
        <v>-16230</v>
      </c>
      <c r="AA1011" s="78">
        <v>90.99</v>
      </c>
      <c r="AB1011" s="78">
        <v>104.51</v>
      </c>
      <c r="AC1011" s="78">
        <v>109437</v>
      </c>
      <c r="AD1011" s="104">
        <v>4.5056900000000004</v>
      </c>
      <c r="AE1011" s="78">
        <v>127328</v>
      </c>
      <c r="AF1011" s="104">
        <v>2.6911200000000002</v>
      </c>
      <c r="AG1011" s="78">
        <v>-20889</v>
      </c>
      <c r="AH1011" s="104">
        <v>-2.6255700000000002</v>
      </c>
      <c r="AI1011" s="78">
        <v>19108</v>
      </c>
      <c r="AJ1011" s="104">
        <v>-0.18487000000000001</v>
      </c>
      <c r="AK1011" s="78">
        <v>8800</v>
      </c>
      <c r="AL1011" s="78">
        <v>8300</v>
      </c>
      <c r="AM1011" s="8">
        <v>8600</v>
      </c>
      <c r="AN1011" s="78">
        <v>187</v>
      </c>
      <c r="AO1011" s="78">
        <v>8800</v>
      </c>
      <c r="AP1011" s="78">
        <v>8300</v>
      </c>
      <c r="AQ1011" s="78">
        <v>8600</v>
      </c>
      <c r="AR1011" s="78">
        <v>293</v>
      </c>
      <c r="AS1011" s="78">
        <v>8700</v>
      </c>
      <c r="AT1011" s="78">
        <v>8400</v>
      </c>
      <c r="AU1011" s="78">
        <v>8650</v>
      </c>
      <c r="AV1011" s="78">
        <v>99</v>
      </c>
      <c r="AW1011" s="77">
        <v>10.19</v>
      </c>
      <c r="AX1011" s="144">
        <f t="shared" si="106"/>
        <v>0.31</v>
      </c>
      <c r="AY1011" s="144">
        <f t="shared" si="107"/>
        <v>0.18</v>
      </c>
      <c r="AZ1011" s="144">
        <f t="shared" si="108"/>
        <v>0.09</v>
      </c>
      <c r="BA1011" s="54">
        <f t="shared" si="109"/>
        <v>11.906503212704246</v>
      </c>
      <c r="BB1011" s="54">
        <f t="shared" si="110"/>
        <v>9.0354967872957541</v>
      </c>
    </row>
    <row r="1012" spans="1:54" x14ac:dyDescent="0.25">
      <c r="A1012" s="3">
        <v>41662</v>
      </c>
      <c r="B1012" s="77">
        <v>8595.1</v>
      </c>
      <c r="C1012" s="77">
        <v>886.70075999999995</v>
      </c>
      <c r="D1012" s="77">
        <v>4.0618999999999996</v>
      </c>
      <c r="E1012" s="77">
        <f t="shared" si="105"/>
        <v>585.96670000000006</v>
      </c>
      <c r="F1012" s="77">
        <v>-0.96950000000000003</v>
      </c>
      <c r="G1012" s="77">
        <v>-5.5587999999999997</v>
      </c>
      <c r="H1012">
        <v>0</v>
      </c>
      <c r="I1012" s="78">
        <v>8596</v>
      </c>
      <c r="J1012">
        <v>201402</v>
      </c>
      <c r="K1012" s="78">
        <v>8596</v>
      </c>
      <c r="L1012" s="77">
        <f t="shared" si="104"/>
        <v>0.8999999999996362</v>
      </c>
      <c r="M1012" s="78">
        <v>-14807</v>
      </c>
      <c r="N1012" s="78">
        <v>-253.84182000000001</v>
      </c>
      <c r="O1012" s="78">
        <v>27</v>
      </c>
      <c r="P1012" s="78">
        <v>0.15173</v>
      </c>
      <c r="Q1012" s="144">
        <v>-14800.25</v>
      </c>
      <c r="R1012" s="78">
        <v>709</v>
      </c>
      <c r="S1012" s="78">
        <v>5228</v>
      </c>
      <c r="T1012" s="78">
        <v>-2329</v>
      </c>
      <c r="U1012" s="78">
        <v>31255</v>
      </c>
      <c r="V1012" s="219">
        <v>7.4516077427611585E-2</v>
      </c>
      <c r="W1012" s="78">
        <v>-14120</v>
      </c>
      <c r="X1012" s="78">
        <v>-16076</v>
      </c>
      <c r="Y1012" s="78">
        <v>-14366</v>
      </c>
      <c r="Z1012" s="78">
        <v>-18492</v>
      </c>
      <c r="AA1012" s="78">
        <v>89.15</v>
      </c>
      <c r="AB1012" s="78">
        <v>105.55</v>
      </c>
      <c r="AC1012" s="78">
        <v>118322</v>
      </c>
      <c r="AD1012" s="104">
        <v>4.02468</v>
      </c>
      <c r="AE1012" s="78">
        <v>144053</v>
      </c>
      <c r="AF1012" s="104">
        <v>3.0191300000000001</v>
      </c>
      <c r="AG1012" s="78">
        <v>-34995</v>
      </c>
      <c r="AH1012" s="104">
        <v>-2.73346</v>
      </c>
      <c r="AI1012" s="78">
        <v>20344</v>
      </c>
      <c r="AJ1012" s="104">
        <v>-9.7049999999999997E-2</v>
      </c>
      <c r="AK1012" s="78">
        <v>8800</v>
      </c>
      <c r="AL1012" s="78">
        <v>8300</v>
      </c>
      <c r="AM1012" s="8">
        <v>8600</v>
      </c>
      <c r="AN1012" s="78">
        <v>176</v>
      </c>
      <c r="AO1012" s="78">
        <v>8800</v>
      </c>
      <c r="AP1012" s="78">
        <v>8200</v>
      </c>
      <c r="AQ1012" s="78">
        <v>8600</v>
      </c>
      <c r="AR1012" s="78">
        <v>289</v>
      </c>
      <c r="AS1012" s="78">
        <v>8750</v>
      </c>
      <c r="AT1012" s="78">
        <v>8450</v>
      </c>
      <c r="AU1012" s="78">
        <v>8600</v>
      </c>
      <c r="AV1012" s="78">
        <v>89</v>
      </c>
      <c r="AW1012" s="77">
        <v>10.38</v>
      </c>
      <c r="AX1012" s="144">
        <f t="shared" si="106"/>
        <v>0.41</v>
      </c>
      <c r="AY1012" s="144">
        <f t="shared" si="107"/>
        <v>0.24</v>
      </c>
      <c r="AZ1012" s="144">
        <f t="shared" si="108"/>
        <v>0.12</v>
      </c>
      <c r="BA1012" s="54">
        <f t="shared" si="109"/>
        <v>11.910831333938306</v>
      </c>
      <c r="BB1012" s="54">
        <f t="shared" si="110"/>
        <v>9.0561686660616925</v>
      </c>
    </row>
    <row r="1013" spans="1:54" x14ac:dyDescent="0.25">
      <c r="A1013" s="3">
        <v>41663</v>
      </c>
      <c r="B1013" s="77">
        <v>8598.31</v>
      </c>
      <c r="C1013" s="77">
        <v>837.43643999999995</v>
      </c>
      <c r="D1013" s="77">
        <v>18.9634</v>
      </c>
      <c r="E1013" s="77">
        <f t="shared" si="105"/>
        <v>597.99910000000011</v>
      </c>
      <c r="F1013" s="77">
        <v>-2.6923000000000004</v>
      </c>
      <c r="G1013" s="77">
        <v>-3.0379</v>
      </c>
      <c r="H1013">
        <v>0</v>
      </c>
      <c r="I1013" s="78">
        <v>8619</v>
      </c>
      <c r="J1013">
        <v>201402</v>
      </c>
      <c r="K1013" s="78">
        <v>8619</v>
      </c>
      <c r="L1013" s="77">
        <f t="shared" si="104"/>
        <v>20.690000000000509</v>
      </c>
      <c r="M1013" s="78">
        <v>-8657</v>
      </c>
      <c r="N1013" s="78">
        <v>-148.43288999999999</v>
      </c>
      <c r="O1013" s="78">
        <v>722</v>
      </c>
      <c r="P1013" s="78">
        <v>3.1387399999999999</v>
      </c>
      <c r="Q1013" s="144">
        <v>-8476.5</v>
      </c>
      <c r="R1013" s="78">
        <v>623</v>
      </c>
      <c r="S1013" s="78">
        <v>2547</v>
      </c>
      <c r="T1013" s="78">
        <v>1301</v>
      </c>
      <c r="U1013" s="78">
        <v>28902</v>
      </c>
      <c r="V1013" s="219">
        <v>-4.5014185869489999E-2</v>
      </c>
      <c r="W1013" s="78">
        <v>-11966</v>
      </c>
      <c r="X1013" s="78">
        <v>-11966</v>
      </c>
      <c r="Y1013" s="78">
        <v>-11278</v>
      </c>
      <c r="Z1013" s="78">
        <v>-15514</v>
      </c>
      <c r="AA1013" s="78">
        <v>82.27</v>
      </c>
      <c r="AB1013" s="78">
        <v>102.98</v>
      </c>
      <c r="AC1013" s="78">
        <v>137216</v>
      </c>
      <c r="AD1013" s="104">
        <v>4.2558199999999999</v>
      </c>
      <c r="AE1013" s="78">
        <v>157703</v>
      </c>
      <c r="AF1013" s="104">
        <v>2.9030800000000001</v>
      </c>
      <c r="AG1013" s="78">
        <v>-38198</v>
      </c>
      <c r="AH1013" s="104">
        <v>-2.8274900000000001</v>
      </c>
      <c r="AI1013" s="78">
        <v>3692</v>
      </c>
      <c r="AJ1013" s="104">
        <v>-0.44972000000000001</v>
      </c>
      <c r="AK1013" s="78">
        <v>8800</v>
      </c>
      <c r="AL1013" s="78">
        <v>8300</v>
      </c>
      <c r="AM1013" s="8">
        <v>8600</v>
      </c>
      <c r="AN1013" s="78">
        <v>173</v>
      </c>
      <c r="AO1013" s="78">
        <v>8800</v>
      </c>
      <c r="AP1013" s="78">
        <v>8200</v>
      </c>
      <c r="AQ1013" s="78">
        <v>8600</v>
      </c>
      <c r="AR1013" s="78">
        <v>283</v>
      </c>
      <c r="AS1013" s="78">
        <v>8650</v>
      </c>
      <c r="AT1013" s="78">
        <v>8450</v>
      </c>
      <c r="AU1013" s="78">
        <v>8600</v>
      </c>
      <c r="AV1013" s="78">
        <v>79</v>
      </c>
      <c r="AW1013" s="77">
        <v>10.37</v>
      </c>
      <c r="AX1013" s="144">
        <f t="shared" si="106"/>
        <v>0.41</v>
      </c>
      <c r="AY1013" s="144">
        <f t="shared" si="107"/>
        <v>0.24</v>
      </c>
      <c r="AZ1013" s="144">
        <f t="shared" si="108"/>
        <v>0.12</v>
      </c>
      <c r="BA1013" s="54">
        <f t="shared" si="109"/>
        <v>11.914371119011893</v>
      </c>
      <c r="BB1013" s="54">
        <f t="shared" si="110"/>
        <v>9.072628880988109</v>
      </c>
    </row>
    <row r="1014" spans="1:54" x14ac:dyDescent="0.25">
      <c r="A1014" s="3">
        <v>41666</v>
      </c>
      <c r="B1014" s="77">
        <v>8462.57</v>
      </c>
      <c r="C1014" s="77">
        <v>1004.16759</v>
      </c>
      <c r="D1014" s="77">
        <v>-171.56169999999997</v>
      </c>
      <c r="E1014" s="77">
        <f t="shared" si="105"/>
        <v>367.39740000000006</v>
      </c>
      <c r="F1014" s="77">
        <v>-7.0367999999999995</v>
      </c>
      <c r="G1014" s="77">
        <v>-19.4651</v>
      </c>
      <c r="H1014">
        <v>0</v>
      </c>
      <c r="I1014" s="78">
        <v>8446</v>
      </c>
      <c r="J1014">
        <v>201402</v>
      </c>
      <c r="K1014" s="78">
        <v>8446</v>
      </c>
      <c r="L1014" s="77">
        <f t="shared" si="104"/>
        <v>-16.569999999999709</v>
      </c>
      <c r="M1014" s="78">
        <v>-14158</v>
      </c>
      <c r="N1014" s="78">
        <v>-238.47426999999999</v>
      </c>
      <c r="O1014" s="78">
        <v>-1557</v>
      </c>
      <c r="P1014" s="78">
        <v>-6.5152999999999999</v>
      </c>
      <c r="Q1014" s="144">
        <v>-14547.25</v>
      </c>
      <c r="R1014" s="78">
        <v>282</v>
      </c>
      <c r="S1014" s="78">
        <v>3318</v>
      </c>
      <c r="T1014" s="78">
        <v>-6484</v>
      </c>
      <c r="U1014" s="78">
        <v>32121</v>
      </c>
      <c r="V1014" s="219">
        <v>0.20186171040752157</v>
      </c>
      <c r="W1014" s="78">
        <v>-12391</v>
      </c>
      <c r="X1014" s="78">
        <v>-12391</v>
      </c>
      <c r="Y1014" s="78">
        <v>-10746</v>
      </c>
      <c r="Z1014" s="78">
        <v>-14915</v>
      </c>
      <c r="AA1014" s="78">
        <v>92.72</v>
      </c>
      <c r="AB1014" s="78">
        <v>93.23</v>
      </c>
      <c r="AC1014" s="78">
        <v>167960</v>
      </c>
      <c r="AD1014" s="104">
        <v>3.7313499999999999</v>
      </c>
      <c r="AE1014" s="78">
        <v>186451</v>
      </c>
      <c r="AF1014" s="104">
        <v>6.2442500000000001</v>
      </c>
      <c r="AG1014" s="78">
        <v>-82282</v>
      </c>
      <c r="AH1014" s="104">
        <v>-2.2630699999999999</v>
      </c>
      <c r="AI1014" s="78">
        <v>-990</v>
      </c>
      <c r="AJ1014" s="104">
        <v>0.10725999999999999</v>
      </c>
      <c r="AK1014" s="78">
        <v>8800</v>
      </c>
      <c r="AL1014" s="78">
        <v>8300</v>
      </c>
      <c r="AM1014" s="8">
        <v>8400</v>
      </c>
      <c r="AN1014" s="78">
        <v>207</v>
      </c>
      <c r="AO1014" s="78">
        <v>8800</v>
      </c>
      <c r="AP1014" s="78">
        <v>8200</v>
      </c>
      <c r="AQ1014" s="78">
        <v>8400</v>
      </c>
      <c r="AR1014" s="78">
        <v>321</v>
      </c>
      <c r="AS1014" s="78">
        <v>8650</v>
      </c>
      <c r="AT1014" s="78">
        <v>8450</v>
      </c>
      <c r="AU1014" s="78">
        <v>8450</v>
      </c>
      <c r="AV1014" s="78">
        <v>94.5</v>
      </c>
      <c r="AW1014" s="77">
        <v>12.94</v>
      </c>
      <c r="AX1014" s="144">
        <f t="shared" si="106"/>
        <v>1</v>
      </c>
      <c r="AY1014" s="144">
        <f t="shared" si="107"/>
        <v>0.95</v>
      </c>
      <c r="AZ1014" s="144">
        <f t="shared" si="108"/>
        <v>0.66</v>
      </c>
      <c r="BA1014" s="54">
        <f t="shared" si="109"/>
        <v>12.407084926180673</v>
      </c>
      <c r="BB1014" s="54">
        <f t="shared" si="110"/>
        <v>8.8869150738193277</v>
      </c>
    </row>
    <row r="1015" spans="1:54" x14ac:dyDescent="0.25">
      <c r="A1015" s="3">
        <v>41675</v>
      </c>
      <c r="B1015" s="77">
        <v>8264.48</v>
      </c>
      <c r="C1015" s="77">
        <v>1358.0290299999999</v>
      </c>
      <c r="D1015" s="77">
        <v>-443.87839999999994</v>
      </c>
      <c r="E1015" s="77">
        <f t="shared" si="105"/>
        <v>-155.97469999999993</v>
      </c>
      <c r="F1015" s="77">
        <v>-5.7215999999999996</v>
      </c>
      <c r="G1015" s="77">
        <v>-25.494899999999998</v>
      </c>
      <c r="H1015" t="s">
        <v>1658</v>
      </c>
      <c r="I1015" s="78">
        <v>8243</v>
      </c>
      <c r="J1015">
        <v>201402</v>
      </c>
      <c r="K1015" s="78">
        <v>8243</v>
      </c>
      <c r="L1015" s="77">
        <f t="shared" si="104"/>
        <v>-21.479999999999563</v>
      </c>
      <c r="M1015" s="78">
        <v>-16711</v>
      </c>
      <c r="N1015" s="78">
        <v>-274.68380999999999</v>
      </c>
      <c r="O1015" s="78">
        <v>-709</v>
      </c>
      <c r="P1015" s="78">
        <v>-2.84049</v>
      </c>
      <c r="Q1015" s="144">
        <v>-16888.25</v>
      </c>
      <c r="R1015" s="78">
        <v>215</v>
      </c>
      <c r="S1015" s="78">
        <v>1750</v>
      </c>
      <c r="T1015" s="78">
        <v>-9666</v>
      </c>
      <c r="U1015" s="78">
        <v>36286</v>
      </c>
      <c r="V1015" s="219">
        <v>0.26638372926197429</v>
      </c>
      <c r="W1015" s="78">
        <v>-10460</v>
      </c>
      <c r="X1015" s="78">
        <v>-12941</v>
      </c>
      <c r="Y1015" s="78">
        <v>-9785</v>
      </c>
      <c r="Z1015" s="78">
        <v>-12617</v>
      </c>
      <c r="AA1015" s="78">
        <v>107.94</v>
      </c>
      <c r="AB1015" s="78">
        <v>85.17</v>
      </c>
      <c r="AC1015" s="78">
        <v>161888</v>
      </c>
      <c r="AD1015" s="104">
        <v>2.4962499999999999</v>
      </c>
      <c r="AE1015" s="78">
        <v>198553</v>
      </c>
      <c r="AF1015" s="104">
        <v>9.5216600000000007</v>
      </c>
      <c r="AG1015" s="78">
        <v>-149413</v>
      </c>
      <c r="AH1015" s="104">
        <v>-2.3534099999999998</v>
      </c>
      <c r="AI1015" s="78">
        <v>-19312</v>
      </c>
      <c r="AJ1015" s="104">
        <v>-1.1518200000000001</v>
      </c>
      <c r="AK1015" s="78">
        <v>8800</v>
      </c>
      <c r="AL1015" s="78">
        <v>8100</v>
      </c>
      <c r="AM1015" s="8">
        <v>8200</v>
      </c>
      <c r="AN1015" s="78">
        <v>189</v>
      </c>
      <c r="AO1015" s="78">
        <v>8800</v>
      </c>
      <c r="AP1015" s="78">
        <v>7800</v>
      </c>
      <c r="AQ1015" s="78">
        <v>8200</v>
      </c>
      <c r="AR1015" s="78">
        <v>323</v>
      </c>
      <c r="AS1015" s="78">
        <v>8400</v>
      </c>
      <c r="AT1015" s="78">
        <v>8100</v>
      </c>
      <c r="AU1015" s="78">
        <v>8250</v>
      </c>
      <c r="AV1015" s="78">
        <v>135</v>
      </c>
      <c r="AW1015" s="77">
        <v>15.35</v>
      </c>
      <c r="AX1015" s="144">
        <f t="shared" si="106"/>
        <v>1</v>
      </c>
      <c r="AY1015" s="144">
        <f t="shared" si="107"/>
        <v>1</v>
      </c>
      <c r="AZ1015" s="144">
        <f t="shared" si="108"/>
        <v>0.95</v>
      </c>
      <c r="BA1015" s="54">
        <f t="shared" si="109"/>
        <v>13.622097855493099</v>
      </c>
      <c r="BB1015" s="54">
        <f t="shared" si="110"/>
        <v>8.2279021445068992</v>
      </c>
    </row>
    <row r="1016" spans="1:54" x14ac:dyDescent="0.25">
      <c r="A1016" s="3">
        <v>41676</v>
      </c>
      <c r="B1016" s="77">
        <v>8311.01</v>
      </c>
      <c r="C1016" s="77">
        <v>1043.8446899999999</v>
      </c>
      <c r="D1016" s="77">
        <v>-171.28</v>
      </c>
      <c r="E1016" s="77">
        <f t="shared" si="105"/>
        <v>-382.99310000000003</v>
      </c>
      <c r="F1016" s="77">
        <v>-2.3281000000000001</v>
      </c>
      <c r="G1016" s="77">
        <v>1.0131000000000001</v>
      </c>
      <c r="H1016">
        <v>0</v>
      </c>
      <c r="I1016" s="78">
        <v>8275</v>
      </c>
      <c r="J1016">
        <v>201402</v>
      </c>
      <c r="K1016" s="78">
        <v>8275</v>
      </c>
      <c r="L1016" s="77">
        <f t="shared" si="104"/>
        <v>-36.010000000000218</v>
      </c>
      <c r="M1016" s="78">
        <v>-16059</v>
      </c>
      <c r="N1016" s="78">
        <v>-264.95945</v>
      </c>
      <c r="O1016" s="78">
        <v>-123</v>
      </c>
      <c r="P1016" s="78">
        <v>-0.4254</v>
      </c>
      <c r="Q1016" s="144">
        <v>-16089.75</v>
      </c>
      <c r="R1016" s="78">
        <v>287</v>
      </c>
      <c r="S1016" s="78">
        <v>3477</v>
      </c>
      <c r="T1016" s="78">
        <v>-6701</v>
      </c>
      <c r="U1016" s="78">
        <v>34467</v>
      </c>
      <c r="V1016" s="219">
        <v>0.19441784895697334</v>
      </c>
      <c r="W1016" s="78">
        <v>-11032</v>
      </c>
      <c r="X1016" s="78">
        <v>-15830</v>
      </c>
      <c r="Y1016" s="78">
        <v>-10592</v>
      </c>
      <c r="Z1016" s="78">
        <v>-14136</v>
      </c>
      <c r="AA1016" s="78">
        <v>93.7</v>
      </c>
      <c r="AB1016" s="78">
        <v>84.67</v>
      </c>
      <c r="AC1016" s="78">
        <v>140421</v>
      </c>
      <c r="AD1016" s="104">
        <v>2.4955699999999998</v>
      </c>
      <c r="AE1016" s="78">
        <v>185005</v>
      </c>
      <c r="AF1016" s="104">
        <v>7.9138700000000002</v>
      </c>
      <c r="AG1016" s="78">
        <v>-120175</v>
      </c>
      <c r="AH1016" s="104">
        <v>-1.9729099999999999</v>
      </c>
      <c r="AI1016" s="78">
        <v>-22445</v>
      </c>
      <c r="AJ1016" s="104">
        <v>-1.22098</v>
      </c>
      <c r="AK1016" s="78">
        <v>8800</v>
      </c>
      <c r="AL1016" s="78">
        <v>8100</v>
      </c>
      <c r="AM1016" s="8">
        <v>8300</v>
      </c>
      <c r="AN1016" s="78">
        <v>158</v>
      </c>
      <c r="AO1016" s="78">
        <v>8800</v>
      </c>
      <c r="AP1016" s="78">
        <v>7800</v>
      </c>
      <c r="AQ1016" s="78">
        <v>8300</v>
      </c>
      <c r="AR1016" s="78">
        <v>299</v>
      </c>
      <c r="AS1016" s="78">
        <v>8400</v>
      </c>
      <c r="AT1016" s="78">
        <v>8250</v>
      </c>
      <c r="AU1016" s="78">
        <v>8300</v>
      </c>
      <c r="AV1016" s="78">
        <v>106</v>
      </c>
      <c r="AW1016" s="77">
        <v>14.09</v>
      </c>
      <c r="AX1016" s="144">
        <f t="shared" si="106"/>
        <v>0.96</v>
      </c>
      <c r="AY1016" s="144">
        <f t="shared" si="107"/>
        <v>0.97</v>
      </c>
      <c r="AZ1016" s="144">
        <f t="shared" si="108"/>
        <v>0.83</v>
      </c>
      <c r="BA1016" s="54">
        <f t="shared" si="109"/>
        <v>14.128771874219126</v>
      </c>
      <c r="BB1016" s="54">
        <f t="shared" si="110"/>
        <v>8.1452281257808714</v>
      </c>
    </row>
    <row r="1017" spans="1:54" x14ac:dyDescent="0.25">
      <c r="A1017" s="3">
        <v>41677</v>
      </c>
      <c r="B1017" s="77">
        <v>8387.35</v>
      </c>
      <c r="C1017" s="77">
        <v>976.34193000000005</v>
      </c>
      <c r="D1017" s="77">
        <v>-65.626599999999996</v>
      </c>
      <c r="E1017" s="77">
        <f t="shared" si="105"/>
        <v>-472.3372</v>
      </c>
      <c r="F1017" s="77">
        <v>4.8826000000000001</v>
      </c>
      <c r="G1017" s="77">
        <v>-1.85</v>
      </c>
      <c r="H1017">
        <v>0</v>
      </c>
      <c r="I1017" s="78">
        <v>8339</v>
      </c>
      <c r="J1017">
        <v>201402</v>
      </c>
      <c r="K1017" s="78">
        <v>8339</v>
      </c>
      <c r="L1017" s="77">
        <f t="shared" si="104"/>
        <v>-48.350000000000364</v>
      </c>
      <c r="M1017" s="78">
        <v>-13881</v>
      </c>
      <c r="N1017" s="78">
        <v>-230.66476</v>
      </c>
      <c r="O1017" s="78">
        <v>709</v>
      </c>
      <c r="P1017" s="78">
        <v>3.0334099999999999</v>
      </c>
      <c r="Q1017" s="144">
        <v>-13703.75</v>
      </c>
      <c r="R1017" s="78">
        <v>374</v>
      </c>
      <c r="S1017" s="78">
        <v>3637</v>
      </c>
      <c r="T1017" s="78">
        <v>-2751</v>
      </c>
      <c r="U1017" s="78">
        <v>33757</v>
      </c>
      <c r="V1017" s="219">
        <v>8.1494208608584889E-2</v>
      </c>
      <c r="W1017" s="78">
        <v>-10690</v>
      </c>
      <c r="X1017" s="78">
        <v>-15008</v>
      </c>
      <c r="Y1017" s="78">
        <v>-9713</v>
      </c>
      <c r="Z1017" s="78">
        <v>-14124</v>
      </c>
      <c r="AA1017" s="78">
        <v>97.87</v>
      </c>
      <c r="AB1017" s="78">
        <v>89.2</v>
      </c>
      <c r="AC1017" s="78">
        <v>167407</v>
      </c>
      <c r="AD1017" s="104">
        <v>3.0694699999999999</v>
      </c>
      <c r="AE1017" s="78">
        <v>200962</v>
      </c>
      <c r="AF1017" s="104">
        <v>6.3863200000000004</v>
      </c>
      <c r="AG1017" s="78">
        <v>-114334</v>
      </c>
      <c r="AH1017" s="104">
        <v>-2.1634500000000001</v>
      </c>
      <c r="AI1017" s="78">
        <v>-33828</v>
      </c>
      <c r="AJ1017" s="104">
        <v>-1.37009</v>
      </c>
      <c r="AK1017" s="78">
        <v>8800</v>
      </c>
      <c r="AL1017" s="78">
        <v>8200</v>
      </c>
      <c r="AM1017" s="8">
        <v>8300</v>
      </c>
      <c r="AN1017" s="78">
        <v>145</v>
      </c>
      <c r="AO1017" s="78">
        <v>8800</v>
      </c>
      <c r="AP1017" s="78">
        <v>7800</v>
      </c>
      <c r="AQ1017" s="78">
        <v>8300</v>
      </c>
      <c r="AR1017" s="78">
        <v>268</v>
      </c>
      <c r="AS1017" s="78">
        <v>8450</v>
      </c>
      <c r="AT1017" s="78">
        <v>8250</v>
      </c>
      <c r="AU1017" s="78">
        <v>8350</v>
      </c>
      <c r="AV1017" s="78">
        <v>85</v>
      </c>
      <c r="AW1017" s="77">
        <v>12.74</v>
      </c>
      <c r="AX1017" s="144">
        <f t="shared" si="106"/>
        <v>0.89</v>
      </c>
      <c r="AY1017" s="144">
        <f t="shared" si="107"/>
        <v>0.83</v>
      </c>
      <c r="AZ1017" s="144">
        <f t="shared" si="108"/>
        <v>0.61</v>
      </c>
      <c r="BA1017" s="54">
        <f t="shared" si="109"/>
        <v>14.304447768007334</v>
      </c>
      <c r="BB1017" s="54">
        <f t="shared" si="110"/>
        <v>8.2195522319926635</v>
      </c>
    </row>
    <row r="1018" spans="1:54" x14ac:dyDescent="0.25">
      <c r="A1018" s="3">
        <v>41680</v>
      </c>
      <c r="B1018" s="77">
        <v>8391.9500000000007</v>
      </c>
      <c r="C1018" s="77">
        <v>799.05996000000005</v>
      </c>
      <c r="D1018" s="77">
        <v>-64.209000000000003</v>
      </c>
      <c r="E1018" s="77">
        <f t="shared" si="105"/>
        <v>-511.90020000000004</v>
      </c>
      <c r="F1018" s="77">
        <v>1.4586000000000001</v>
      </c>
      <c r="G1018" s="77">
        <v>1.8421000000000001</v>
      </c>
      <c r="H1018">
        <v>0</v>
      </c>
      <c r="I1018" s="78">
        <v>8355</v>
      </c>
      <c r="J1018">
        <v>201402</v>
      </c>
      <c r="K1018" s="78">
        <v>8355</v>
      </c>
      <c r="L1018" s="77">
        <f t="shared" si="104"/>
        <v>-36.950000000000728</v>
      </c>
      <c r="M1018" s="78">
        <v>-13536</v>
      </c>
      <c r="N1018" s="78">
        <v>-225.30086</v>
      </c>
      <c r="O1018" s="78">
        <v>812</v>
      </c>
      <c r="P1018" s="78">
        <v>3.4567899999999998</v>
      </c>
      <c r="Q1018" s="144">
        <v>-13333</v>
      </c>
      <c r="R1018" s="78">
        <v>610</v>
      </c>
      <c r="S1018" s="78">
        <v>4828</v>
      </c>
      <c r="T1018" s="78">
        <v>-516</v>
      </c>
      <c r="U1018" s="78">
        <v>34019</v>
      </c>
      <c r="V1018" s="219">
        <v>1.5167994356095123E-2</v>
      </c>
      <c r="W1018" s="78">
        <v>-9470</v>
      </c>
      <c r="X1018" s="78">
        <v>-14458</v>
      </c>
      <c r="Y1018" s="78">
        <v>-8582</v>
      </c>
      <c r="Z1018" s="78">
        <v>-15620</v>
      </c>
      <c r="AA1018" s="78">
        <v>102.28</v>
      </c>
      <c r="AB1018" s="78">
        <v>92.15</v>
      </c>
      <c r="AC1018" s="78">
        <v>174259</v>
      </c>
      <c r="AD1018" s="104">
        <v>3.0704799999999999</v>
      </c>
      <c r="AE1018" s="78">
        <v>200652</v>
      </c>
      <c r="AF1018" s="104">
        <v>5.7112299999999996</v>
      </c>
      <c r="AG1018" s="78">
        <v>-120684</v>
      </c>
      <c r="AH1018" s="104">
        <v>-2.35853</v>
      </c>
      <c r="AI1018" s="78">
        <v>-39827</v>
      </c>
      <c r="AJ1018" s="104">
        <v>-1.33596</v>
      </c>
      <c r="AK1018" s="78">
        <v>8800</v>
      </c>
      <c r="AL1018" s="78">
        <v>8200</v>
      </c>
      <c r="AM1018" s="8">
        <v>8400</v>
      </c>
      <c r="AN1018" s="78">
        <v>119.5</v>
      </c>
      <c r="AO1018" s="78">
        <v>8800</v>
      </c>
      <c r="AP1018" s="78">
        <v>7800</v>
      </c>
      <c r="AQ1018" s="78">
        <v>8300</v>
      </c>
      <c r="AR1018" s="78">
        <v>258</v>
      </c>
      <c r="AS1018" s="78">
        <v>8450</v>
      </c>
      <c r="AT1018" s="78">
        <v>8300</v>
      </c>
      <c r="AU1018" s="78">
        <v>8400</v>
      </c>
      <c r="AV1018" s="78">
        <v>56</v>
      </c>
      <c r="AW1018" s="77">
        <v>12.57</v>
      </c>
      <c r="AX1018" s="144">
        <f t="shared" si="106"/>
        <v>0.86</v>
      </c>
      <c r="AY1018" s="144">
        <f t="shared" si="107"/>
        <v>0.83</v>
      </c>
      <c r="AZ1018" s="144">
        <f t="shared" si="108"/>
        <v>0.56000000000000005</v>
      </c>
      <c r="BA1018" s="54">
        <f t="shared" si="109"/>
        <v>14.439329624534182</v>
      </c>
      <c r="BB1018" s="54">
        <f t="shared" si="110"/>
        <v>8.2646703754658191</v>
      </c>
    </row>
    <row r="1019" spans="1:54" x14ac:dyDescent="0.25">
      <c r="A1019" s="3">
        <v>41681</v>
      </c>
      <c r="B1019" s="77">
        <v>8430.56</v>
      </c>
      <c r="C1019" s="77">
        <v>805.94554000000005</v>
      </c>
      <c r="D1019" s="77">
        <v>-2.1629</v>
      </c>
      <c r="E1019" s="77">
        <f t="shared" si="105"/>
        <v>-513.25750000000005</v>
      </c>
      <c r="F1019" s="77">
        <v>2.2450000000000001</v>
      </c>
      <c r="G1019" s="77">
        <v>10.014800000000001</v>
      </c>
      <c r="H1019">
        <v>0</v>
      </c>
      <c r="I1019" s="78">
        <v>8414</v>
      </c>
      <c r="J1019">
        <v>201402</v>
      </c>
      <c r="K1019" s="78">
        <v>8414</v>
      </c>
      <c r="L1019" s="77">
        <f t="shared" si="104"/>
        <v>-16.559999999999491</v>
      </c>
      <c r="M1019" s="78">
        <v>-7437</v>
      </c>
      <c r="N1019" s="78">
        <v>-124.26921</v>
      </c>
      <c r="O1019" s="78">
        <v>1311</v>
      </c>
      <c r="P1019" s="78">
        <v>5.5783199999999997</v>
      </c>
      <c r="Q1019" s="144">
        <v>-7109.25</v>
      </c>
      <c r="R1019" s="78">
        <v>678</v>
      </c>
      <c r="S1019" s="78">
        <v>4465</v>
      </c>
      <c r="T1019" s="78">
        <v>3932</v>
      </c>
      <c r="U1019" s="78">
        <v>33926</v>
      </c>
      <c r="V1019" s="219">
        <v>-0.1158993102635147</v>
      </c>
      <c r="W1019" s="78">
        <v>-5609</v>
      </c>
      <c r="X1019" s="78">
        <v>-10741</v>
      </c>
      <c r="Y1019" s="78">
        <v>-4302</v>
      </c>
      <c r="Z1019" s="78">
        <v>-10330</v>
      </c>
      <c r="AA1019" s="78">
        <v>102.02</v>
      </c>
      <c r="AB1019" s="78">
        <v>94.94</v>
      </c>
      <c r="AC1019" s="78">
        <v>176110</v>
      </c>
      <c r="AD1019" s="104">
        <v>3.5926499999999999</v>
      </c>
      <c r="AE1019" s="78">
        <v>200743</v>
      </c>
      <c r="AF1019" s="104">
        <v>4.51342</v>
      </c>
      <c r="AG1019" s="78">
        <v>-113655</v>
      </c>
      <c r="AH1019" s="104">
        <v>-2.5542199999999999</v>
      </c>
      <c r="AI1019" s="78">
        <v>-46957</v>
      </c>
      <c r="AJ1019" s="104">
        <v>-1.3008999999999999</v>
      </c>
      <c r="AK1019" s="78">
        <v>8800</v>
      </c>
      <c r="AL1019" s="78">
        <v>8200</v>
      </c>
      <c r="AM1019" s="8">
        <v>8400</v>
      </c>
      <c r="AN1019" s="78">
        <v>105</v>
      </c>
      <c r="AO1019" s="78">
        <v>8700</v>
      </c>
      <c r="AP1019" s="78">
        <v>8100</v>
      </c>
      <c r="AQ1019" s="78">
        <v>8400</v>
      </c>
      <c r="AR1019" s="78">
        <v>232</v>
      </c>
      <c r="AS1019" s="78">
        <v>8450</v>
      </c>
      <c r="AT1019" s="78">
        <v>8400</v>
      </c>
      <c r="AU1019" s="78">
        <v>8450</v>
      </c>
      <c r="AV1019" s="78">
        <v>40</v>
      </c>
      <c r="AW1019" s="77">
        <v>11.87</v>
      </c>
      <c r="AX1019" s="144">
        <f t="shared" si="106"/>
        <v>0.79</v>
      </c>
      <c r="AY1019" s="144">
        <f t="shared" si="107"/>
        <v>0.56999999999999995</v>
      </c>
      <c r="AZ1019" s="144">
        <f t="shared" si="108"/>
        <v>0.31</v>
      </c>
      <c r="BA1019" s="54">
        <f t="shared" si="109"/>
        <v>14.482530075041804</v>
      </c>
      <c r="BB1019" s="54">
        <f t="shared" si="110"/>
        <v>8.294469924958193</v>
      </c>
    </row>
    <row r="1020" spans="1:54" x14ac:dyDescent="0.25">
      <c r="A1020" s="3">
        <v>41682</v>
      </c>
      <c r="B1020" s="77">
        <v>8510.8700000000008</v>
      </c>
      <c r="C1020" s="77">
        <v>974.58753999999999</v>
      </c>
      <c r="D1020" s="77">
        <v>29.155200000000001</v>
      </c>
      <c r="E1020" s="77">
        <f t="shared" si="105"/>
        <v>-494.44990000000001</v>
      </c>
      <c r="F1020" s="77">
        <v>1.5752999999999999</v>
      </c>
      <c r="G1020" s="77">
        <v>15.128699999999998</v>
      </c>
      <c r="H1020" t="s">
        <v>1659</v>
      </c>
      <c r="I1020" s="78">
        <v>8481</v>
      </c>
      <c r="J1020">
        <v>201402</v>
      </c>
      <c r="K1020" s="78">
        <v>8481</v>
      </c>
      <c r="L1020" s="77">
        <f t="shared" si="104"/>
        <v>-29.8700000000008</v>
      </c>
      <c r="M1020" s="78">
        <v>-4973</v>
      </c>
      <c r="N1020" s="78">
        <v>-83.48236</v>
      </c>
      <c r="O1020" s="78">
        <v>1815</v>
      </c>
      <c r="P1020" s="78">
        <v>7.7450799999999997</v>
      </c>
      <c r="Q1020" s="144">
        <v>-4519.25</v>
      </c>
      <c r="R1020" s="78">
        <v>908</v>
      </c>
      <c r="S1020" s="78">
        <v>5652</v>
      </c>
      <c r="T1020" s="78">
        <v>7294</v>
      </c>
      <c r="U1020" s="78">
        <v>31577</v>
      </c>
      <c r="V1020" s="219">
        <v>-0.23099091110618489</v>
      </c>
      <c r="W1020" s="78">
        <v>-2864</v>
      </c>
      <c r="X1020" s="78">
        <v>-8236</v>
      </c>
      <c r="Y1020" s="78">
        <v>-430</v>
      </c>
      <c r="Z1020" s="78">
        <v>-8199</v>
      </c>
      <c r="AA1020" s="78">
        <v>83.01</v>
      </c>
      <c r="AB1020" s="78">
        <v>93.91</v>
      </c>
      <c r="AC1020" s="78">
        <v>177969</v>
      </c>
      <c r="AD1020" s="104">
        <v>4.4796100000000001</v>
      </c>
      <c r="AE1020" s="78">
        <v>194024</v>
      </c>
      <c r="AF1020" s="104">
        <v>3.6208300000000002</v>
      </c>
      <c r="AG1020" s="78">
        <v>-112620</v>
      </c>
      <c r="AH1020" s="104">
        <v>-3.0773899999999998</v>
      </c>
      <c r="AI1020" s="78">
        <v>-40369</v>
      </c>
      <c r="AJ1020" s="104">
        <v>-1.19699</v>
      </c>
      <c r="AK1020" s="78">
        <v>8800</v>
      </c>
      <c r="AL1020" s="78">
        <v>8300</v>
      </c>
      <c r="AM1020" s="8">
        <v>8500</v>
      </c>
      <c r="AN1020" s="78">
        <v>93.5</v>
      </c>
      <c r="AO1020" s="78">
        <v>8700</v>
      </c>
      <c r="AP1020" s="78">
        <v>8100</v>
      </c>
      <c r="AQ1020" s="78">
        <v>8500</v>
      </c>
      <c r="AR1020" s="78">
        <v>226</v>
      </c>
      <c r="AS1020" s="78">
        <v>8800</v>
      </c>
      <c r="AT1020" s="78">
        <v>8300</v>
      </c>
      <c r="AU1020" s="78">
        <v>8500</v>
      </c>
      <c r="AV1020" s="78">
        <v>93.5</v>
      </c>
      <c r="AW1020" s="77">
        <v>11.76</v>
      </c>
      <c r="AX1020" s="144">
        <f t="shared" si="106"/>
        <v>0.72</v>
      </c>
      <c r="AY1020" s="144">
        <f t="shared" si="107"/>
        <v>0.53</v>
      </c>
      <c r="AZ1020" s="144">
        <f t="shared" si="108"/>
        <v>0.28999999999999998</v>
      </c>
      <c r="BA1020" s="54">
        <f t="shared" si="109"/>
        <v>14.522105133160075</v>
      </c>
      <c r="BB1020" s="54">
        <f t="shared" si="110"/>
        <v>8.3638948668399244</v>
      </c>
    </row>
    <row r="1021" spans="1:54" x14ac:dyDescent="0.25">
      <c r="A1021" s="3">
        <v>41683</v>
      </c>
      <c r="B1021" s="77">
        <v>8467.7000000000007</v>
      </c>
      <c r="C1021" s="77">
        <v>766.87622999999996</v>
      </c>
      <c r="D1021" s="77">
        <v>-10.656300000000002</v>
      </c>
      <c r="E1021" s="77">
        <f t="shared" si="105"/>
        <v>-540.78539999999998</v>
      </c>
      <c r="F1021" s="77">
        <v>-4.8798000000000004</v>
      </c>
      <c r="G1021" s="77">
        <v>-6.5237999999999996</v>
      </c>
      <c r="H1021">
        <v>0</v>
      </c>
      <c r="I1021" s="78">
        <v>8443</v>
      </c>
      <c r="J1021">
        <v>201402</v>
      </c>
      <c r="K1021" s="78">
        <v>8443</v>
      </c>
      <c r="L1021" s="77">
        <f t="shared" si="104"/>
        <v>-24.700000000000728</v>
      </c>
      <c r="M1021" s="78">
        <v>-2377</v>
      </c>
      <c r="N1021" s="78">
        <v>-39.206969999999998</v>
      </c>
      <c r="O1021" s="78">
        <v>2265</v>
      </c>
      <c r="P1021" s="78">
        <v>9.6210400000000007</v>
      </c>
      <c r="Q1021" s="144">
        <v>-1810.75</v>
      </c>
      <c r="R1021" s="78">
        <v>816</v>
      </c>
      <c r="S1021" s="78">
        <v>4131</v>
      </c>
      <c r="T1021" s="78">
        <v>7889</v>
      </c>
      <c r="U1021" s="78">
        <v>31327</v>
      </c>
      <c r="V1021" s="219">
        <v>-0.25182749704727553</v>
      </c>
      <c r="W1021" s="78">
        <v>-1607</v>
      </c>
      <c r="X1021" s="78">
        <v>-4872</v>
      </c>
      <c r="Y1021" s="78">
        <v>272</v>
      </c>
      <c r="Z1021" s="78">
        <v>-6687</v>
      </c>
      <c r="AA1021" s="78">
        <v>97.3</v>
      </c>
      <c r="AB1021" s="78">
        <v>94.97</v>
      </c>
      <c r="AC1021" s="78">
        <v>185097</v>
      </c>
      <c r="AD1021" s="104">
        <v>3.8747699999999998</v>
      </c>
      <c r="AE1021" s="78">
        <v>195925</v>
      </c>
      <c r="AF1021" s="104">
        <v>3.9826299999999999</v>
      </c>
      <c r="AG1021" s="78">
        <v>-109412</v>
      </c>
      <c r="AH1021" s="104">
        <v>-2.7097000000000002</v>
      </c>
      <c r="AI1021" s="78">
        <v>-43437</v>
      </c>
      <c r="AJ1021" s="104">
        <v>-1.4403699999999999</v>
      </c>
      <c r="AK1021" s="78">
        <v>8800</v>
      </c>
      <c r="AL1021" s="78">
        <v>8300</v>
      </c>
      <c r="AM1021" s="8">
        <v>8450</v>
      </c>
      <c r="AN1021" s="78">
        <v>83</v>
      </c>
      <c r="AO1021" s="78">
        <v>8700</v>
      </c>
      <c r="AP1021" s="78">
        <v>8100</v>
      </c>
      <c r="AQ1021" s="78">
        <v>8400</v>
      </c>
      <c r="AR1021" s="78">
        <v>227</v>
      </c>
      <c r="AS1021" s="78">
        <v>8800</v>
      </c>
      <c r="AT1021" s="78">
        <v>8300</v>
      </c>
      <c r="AU1021" s="78">
        <v>8450</v>
      </c>
      <c r="AV1021" s="78">
        <v>83</v>
      </c>
      <c r="AW1021" s="77">
        <v>11.89</v>
      </c>
      <c r="AX1021" s="144">
        <f t="shared" si="106"/>
        <v>0.79</v>
      </c>
      <c r="AY1021" s="144">
        <f t="shared" si="107"/>
        <v>0.63</v>
      </c>
      <c r="AZ1021" s="144">
        <f t="shared" si="108"/>
        <v>0.34</v>
      </c>
      <c r="BA1021" s="54">
        <f t="shared" si="109"/>
        <v>14.562528905755055</v>
      </c>
      <c r="BB1021" s="54">
        <f t="shared" si="110"/>
        <v>8.4714710942449436</v>
      </c>
    </row>
    <row r="1022" spans="1:54" x14ac:dyDescent="0.25">
      <c r="A1022" s="3">
        <v>41684</v>
      </c>
      <c r="B1022" s="77">
        <v>8513.68</v>
      </c>
      <c r="C1022" s="77">
        <v>908.74517000000003</v>
      </c>
      <c r="D1022" s="77">
        <v>95.7042</v>
      </c>
      <c r="E1022" s="77">
        <f t="shared" si="105"/>
        <v>-447.29219999999998</v>
      </c>
      <c r="F1022" s="77">
        <v>-6.1139999999999999</v>
      </c>
      <c r="G1022" s="77">
        <v>6.2873000000000001</v>
      </c>
      <c r="H1022">
        <v>0</v>
      </c>
      <c r="I1022" s="78">
        <v>8508</v>
      </c>
      <c r="J1022">
        <v>201402</v>
      </c>
      <c r="K1022" s="78">
        <v>8508</v>
      </c>
      <c r="L1022" s="77">
        <f t="shared" si="104"/>
        <v>-5.680000000000291</v>
      </c>
      <c r="M1022" s="78">
        <v>1485</v>
      </c>
      <c r="N1022" s="78">
        <v>26.069649999999999</v>
      </c>
      <c r="O1022" s="78">
        <v>3070</v>
      </c>
      <c r="P1022" s="78">
        <v>13.083629999999999</v>
      </c>
      <c r="Q1022" s="144">
        <v>2252.5</v>
      </c>
      <c r="R1022" s="78">
        <v>1065</v>
      </c>
      <c r="S1022" s="78">
        <v>2621</v>
      </c>
      <c r="T1022" s="78">
        <v>9815</v>
      </c>
      <c r="U1022" s="78">
        <v>31418</v>
      </c>
      <c r="V1022" s="219">
        <v>-0.3124005347253167</v>
      </c>
      <c r="W1022" s="78">
        <v>-394</v>
      </c>
      <c r="X1022" s="78">
        <v>-1741</v>
      </c>
      <c r="Y1022" s="78">
        <v>3813</v>
      </c>
      <c r="Z1022" s="78">
        <v>-4524</v>
      </c>
      <c r="AA1022" s="78">
        <v>92.91</v>
      </c>
      <c r="AB1022" s="78">
        <v>102.87</v>
      </c>
      <c r="AC1022" s="78">
        <v>204714</v>
      </c>
      <c r="AD1022" s="104">
        <v>5.0042600000000004</v>
      </c>
      <c r="AE1022" s="78">
        <v>199876</v>
      </c>
      <c r="AF1022" s="104">
        <v>3.5564100000000001</v>
      </c>
      <c r="AG1022" s="78">
        <v>-94918</v>
      </c>
      <c r="AH1022" s="104">
        <v>-2.7439</v>
      </c>
      <c r="AI1022" s="78">
        <v>-70632</v>
      </c>
      <c r="AJ1022" s="104">
        <v>-1.71207</v>
      </c>
      <c r="AK1022" s="78">
        <v>8800</v>
      </c>
      <c r="AL1022" s="78">
        <v>8300</v>
      </c>
      <c r="AM1022" s="8">
        <v>8500</v>
      </c>
      <c r="AN1022" s="78">
        <v>70.5</v>
      </c>
      <c r="AO1022" s="78">
        <v>8700</v>
      </c>
      <c r="AP1022" s="78">
        <v>8200</v>
      </c>
      <c r="AQ1022" s="78">
        <v>8500</v>
      </c>
      <c r="AR1022" s="78">
        <v>220</v>
      </c>
      <c r="AS1022" s="78">
        <v>8800</v>
      </c>
      <c r="AT1022" s="78">
        <v>8300</v>
      </c>
      <c r="AU1022" s="78">
        <v>8500</v>
      </c>
      <c r="AV1022" s="78">
        <v>70.5</v>
      </c>
      <c r="AW1022" s="77">
        <v>12</v>
      </c>
      <c r="AX1022" s="144">
        <f t="shared" si="106"/>
        <v>0.82</v>
      </c>
      <c r="AY1022" s="144">
        <f t="shared" si="107"/>
        <v>0.71</v>
      </c>
      <c r="AZ1022" s="144">
        <f t="shared" si="108"/>
        <v>0.38</v>
      </c>
      <c r="BA1022" s="54">
        <f t="shared" si="109"/>
        <v>14.61037429603225</v>
      </c>
      <c r="BB1022" s="54">
        <f t="shared" si="110"/>
        <v>8.5416257039677479</v>
      </c>
    </row>
    <row r="1023" spans="1:54" x14ac:dyDescent="0.25">
      <c r="A1023" s="3">
        <v>41687</v>
      </c>
      <c r="B1023" s="77">
        <v>8519.5499999999993</v>
      </c>
      <c r="C1023" s="77">
        <v>732.26256000000001</v>
      </c>
      <c r="D1023" s="77">
        <v>27.430300000000003</v>
      </c>
      <c r="E1023" s="77">
        <f t="shared" si="105"/>
        <v>-416.34739999999999</v>
      </c>
      <c r="F1023" s="77">
        <v>-3.74</v>
      </c>
      <c r="G1023" s="77">
        <v>2.6982999999999997</v>
      </c>
      <c r="H1023">
        <v>0</v>
      </c>
      <c r="I1023" s="78">
        <v>8528</v>
      </c>
      <c r="J1023">
        <v>201402</v>
      </c>
      <c r="K1023" s="78">
        <v>8528</v>
      </c>
      <c r="L1023" s="77">
        <f t="shared" si="104"/>
        <v>8.4500000000007276</v>
      </c>
      <c r="M1023" s="78">
        <v>549</v>
      </c>
      <c r="N1023" s="78">
        <v>10.15737</v>
      </c>
      <c r="O1023" s="78">
        <v>3093</v>
      </c>
      <c r="P1023" s="78">
        <v>13.20665</v>
      </c>
      <c r="Q1023" s="144">
        <v>1322.25</v>
      </c>
      <c r="R1023" s="78">
        <v>985</v>
      </c>
      <c r="S1023" s="78">
        <v>5195</v>
      </c>
      <c r="T1023" s="78">
        <v>9503</v>
      </c>
      <c r="U1023" s="78">
        <v>32194</v>
      </c>
      <c r="V1023" s="219">
        <v>-0.29517922594272222</v>
      </c>
      <c r="W1023" s="78">
        <v>-768</v>
      </c>
      <c r="X1023" s="78">
        <v>-2871</v>
      </c>
      <c r="Y1023" s="78">
        <v>4140</v>
      </c>
      <c r="Z1023" s="78">
        <v>-2979</v>
      </c>
      <c r="AA1023" s="78">
        <v>98.47</v>
      </c>
      <c r="AB1023" s="78">
        <v>103.27</v>
      </c>
      <c r="AC1023" s="78">
        <v>211092</v>
      </c>
      <c r="AD1023" s="104">
        <v>5.3079000000000001</v>
      </c>
      <c r="AE1023" s="78">
        <v>201624</v>
      </c>
      <c r="AF1023" s="104">
        <v>3.2884099999999998</v>
      </c>
      <c r="AG1023" s="78">
        <v>-104891</v>
      </c>
      <c r="AH1023" s="104">
        <v>-3.1085500000000001</v>
      </c>
      <c r="AI1023" s="78">
        <v>-66588</v>
      </c>
      <c r="AJ1023" s="104">
        <v>-1.4694</v>
      </c>
      <c r="AK1023" s="78">
        <v>8800</v>
      </c>
      <c r="AL1023" s="78">
        <v>8300</v>
      </c>
      <c r="AM1023" s="8">
        <v>8550</v>
      </c>
      <c r="AN1023" s="78">
        <v>58</v>
      </c>
      <c r="AO1023" s="78">
        <v>8700</v>
      </c>
      <c r="AP1023" s="78">
        <v>8200</v>
      </c>
      <c r="AQ1023" s="78">
        <v>8500</v>
      </c>
      <c r="AR1023" s="78">
        <v>215</v>
      </c>
      <c r="AS1023" s="78">
        <v>8800</v>
      </c>
      <c r="AT1023" s="78">
        <v>8300</v>
      </c>
      <c r="AU1023" s="78">
        <v>8550</v>
      </c>
      <c r="AV1023" s="78">
        <v>58</v>
      </c>
      <c r="AW1023" s="77">
        <v>11.92</v>
      </c>
      <c r="AX1023" s="144">
        <f t="shared" si="106"/>
        <v>0.79</v>
      </c>
      <c r="AY1023" s="144">
        <f t="shared" si="107"/>
        <v>0.69</v>
      </c>
      <c r="AZ1023" s="144">
        <f t="shared" si="108"/>
        <v>0.38</v>
      </c>
      <c r="BA1023" s="54">
        <f t="shared" si="109"/>
        <v>14.646013359049476</v>
      </c>
      <c r="BB1023" s="54">
        <f t="shared" si="110"/>
        <v>8.6289866409505223</v>
      </c>
    </row>
    <row r="1024" spans="1:54" x14ac:dyDescent="0.25">
      <c r="A1024" s="3">
        <v>41688</v>
      </c>
      <c r="B1024" s="77">
        <v>8556.23</v>
      </c>
      <c r="C1024" s="77">
        <v>734.62689999999998</v>
      </c>
      <c r="D1024" s="77">
        <v>59.683399999999999</v>
      </c>
      <c r="E1024" s="77">
        <f t="shared" si="105"/>
        <v>-394.82860000000005</v>
      </c>
      <c r="F1024" s="77">
        <v>-7.8709000000000007</v>
      </c>
      <c r="G1024" s="77">
        <v>8.1855999999999991</v>
      </c>
      <c r="H1024">
        <v>0</v>
      </c>
      <c r="I1024" s="78">
        <v>8562</v>
      </c>
      <c r="J1024">
        <v>201402</v>
      </c>
      <c r="K1024" s="78">
        <v>8562</v>
      </c>
      <c r="L1024" s="77">
        <f t="shared" si="104"/>
        <v>5.7700000000004366</v>
      </c>
      <c r="M1024" s="78">
        <v>2629</v>
      </c>
      <c r="N1024" s="78">
        <v>45.694800000000001</v>
      </c>
      <c r="O1024" s="78">
        <v>3141</v>
      </c>
      <c r="P1024" s="78">
        <v>13.46885</v>
      </c>
      <c r="Q1024" s="144">
        <v>3414.25</v>
      </c>
      <c r="R1024" s="78">
        <v>946</v>
      </c>
      <c r="S1024" s="78">
        <v>5616</v>
      </c>
      <c r="T1024" s="78">
        <v>11287</v>
      </c>
      <c r="U1024" s="78">
        <v>32453</v>
      </c>
      <c r="V1024" s="219">
        <v>-0.34779527316426834</v>
      </c>
      <c r="W1024" s="78">
        <v>1916</v>
      </c>
      <c r="X1024" s="78">
        <v>-2499</v>
      </c>
      <c r="Y1024" s="78">
        <v>7506</v>
      </c>
      <c r="Z1024" s="78">
        <v>-1567</v>
      </c>
      <c r="AA1024" s="78">
        <v>97.31</v>
      </c>
      <c r="AB1024" s="78">
        <v>107.17</v>
      </c>
      <c r="AC1024" s="78">
        <v>210777</v>
      </c>
      <c r="AD1024" s="104">
        <v>6.1341799999999997</v>
      </c>
      <c r="AE1024" s="78">
        <v>215718</v>
      </c>
      <c r="AF1024" s="104">
        <v>3.3707500000000001</v>
      </c>
      <c r="AG1024" s="78">
        <v>-95176</v>
      </c>
      <c r="AH1024" s="104">
        <v>-3.25467</v>
      </c>
      <c r="AI1024" s="78">
        <v>-73928</v>
      </c>
      <c r="AJ1024" s="104">
        <v>-1.61069</v>
      </c>
      <c r="AK1024" s="78">
        <v>8800</v>
      </c>
      <c r="AL1024" s="78">
        <v>8300</v>
      </c>
      <c r="AM1024" s="8">
        <v>8550</v>
      </c>
      <c r="AN1024" s="78">
        <v>45.5</v>
      </c>
      <c r="AO1024" s="78">
        <v>8700</v>
      </c>
      <c r="AP1024" s="78">
        <v>8200</v>
      </c>
      <c r="AQ1024" s="78">
        <v>8600</v>
      </c>
      <c r="AR1024" s="78">
        <v>214</v>
      </c>
      <c r="AS1024" s="78">
        <v>8800</v>
      </c>
      <c r="AT1024" s="78">
        <v>8300</v>
      </c>
      <c r="AU1024" s="78">
        <v>8550</v>
      </c>
      <c r="AV1024" s="78">
        <v>45.5</v>
      </c>
      <c r="AW1024" s="77">
        <v>12.39</v>
      </c>
      <c r="AX1024" s="144">
        <f t="shared" si="106"/>
        <v>0.82</v>
      </c>
      <c r="AY1024" s="144">
        <f t="shared" si="107"/>
        <v>0.83</v>
      </c>
      <c r="AZ1024" s="144">
        <f t="shared" si="108"/>
        <v>0.56000000000000005</v>
      </c>
      <c r="BA1024" s="54">
        <f t="shared" si="109"/>
        <v>14.69253806048744</v>
      </c>
      <c r="BB1024" s="54">
        <f t="shared" si="110"/>
        <v>8.6394619395125609</v>
      </c>
    </row>
    <row r="1025" spans="1:54" x14ac:dyDescent="0.25">
      <c r="A1025" s="3">
        <v>41689</v>
      </c>
      <c r="B1025" s="77">
        <v>8577.01</v>
      </c>
      <c r="C1025" s="77">
        <v>865.99784</v>
      </c>
      <c r="D1025" s="77">
        <v>77.281400000000005</v>
      </c>
      <c r="E1025" s="77">
        <f t="shared" si="105"/>
        <v>-318.64079999999996</v>
      </c>
      <c r="F1025" s="77">
        <v>-5.8004999999999995</v>
      </c>
      <c r="G1025" s="77">
        <v>3.1886999999999999</v>
      </c>
      <c r="H1025" t="s">
        <v>1660</v>
      </c>
      <c r="I1025" s="78">
        <v>8557</v>
      </c>
      <c r="J1025">
        <v>201403</v>
      </c>
      <c r="K1025" s="78">
        <v>8547</v>
      </c>
      <c r="L1025" s="77">
        <f t="shared" si="104"/>
        <v>-30.010000000000218</v>
      </c>
      <c r="M1025" s="78">
        <v>7318</v>
      </c>
      <c r="N1025" s="78">
        <v>125.84083</v>
      </c>
      <c r="O1025" s="78">
        <v>1054</v>
      </c>
      <c r="P1025" s="78">
        <v>4.5339400000000003</v>
      </c>
      <c r="Q1025" s="144">
        <v>7581.5</v>
      </c>
      <c r="R1025" s="78">
        <v>1002</v>
      </c>
      <c r="S1025" s="78">
        <v>-1472</v>
      </c>
      <c r="T1025" s="78">
        <v>7030</v>
      </c>
      <c r="U1025" s="78">
        <v>22805</v>
      </c>
      <c r="V1025" s="219">
        <v>-0.3082657311992984</v>
      </c>
      <c r="W1025" s="78">
        <v>4080</v>
      </c>
      <c r="X1025" s="78">
        <v>3419</v>
      </c>
      <c r="Y1025" s="78">
        <v>6706</v>
      </c>
      <c r="Z1025" s="78">
        <v>4822</v>
      </c>
      <c r="AA1025" s="78">
        <v>95.05</v>
      </c>
      <c r="AB1025" s="78">
        <v>121.6</v>
      </c>
      <c r="AC1025" s="78">
        <v>119666</v>
      </c>
      <c r="AD1025" s="104">
        <v>4.44163</v>
      </c>
      <c r="AE1025" s="78">
        <v>99735</v>
      </c>
      <c r="AF1025" s="104">
        <v>3.3120799999999999</v>
      </c>
      <c r="AG1025" s="78">
        <v>-8839</v>
      </c>
      <c r="AH1025" s="104">
        <v>-1.57945</v>
      </c>
      <c r="AI1025" s="78">
        <v>-21568</v>
      </c>
      <c r="AJ1025" s="104">
        <v>-1.7954699999999999</v>
      </c>
      <c r="AK1025" s="78">
        <v>8700</v>
      </c>
      <c r="AL1025" s="78">
        <v>8300</v>
      </c>
      <c r="AM1025" s="8">
        <v>8500</v>
      </c>
      <c r="AN1025" s="78">
        <v>216</v>
      </c>
      <c r="AO1025" s="78">
        <v>9000</v>
      </c>
      <c r="AP1025" s="78">
        <v>7400</v>
      </c>
      <c r="AQ1025" s="78">
        <v>8400</v>
      </c>
      <c r="AR1025" s="78">
        <v>517</v>
      </c>
      <c r="AS1025" s="78">
        <v>8650</v>
      </c>
      <c r="AT1025" s="78">
        <v>8450</v>
      </c>
      <c r="AU1025" s="78">
        <v>8550</v>
      </c>
      <c r="AV1025" s="78">
        <v>94</v>
      </c>
      <c r="AW1025" s="77">
        <v>12.33</v>
      </c>
      <c r="AX1025" s="144">
        <f t="shared" si="106"/>
        <v>0.79</v>
      </c>
      <c r="AY1025" s="144">
        <f t="shared" si="107"/>
        <v>0.81</v>
      </c>
      <c r="AZ1025" s="144">
        <f t="shared" si="108"/>
        <v>0.53</v>
      </c>
      <c r="BA1025" s="54">
        <f t="shared" si="109"/>
        <v>14.726467404869354</v>
      </c>
      <c r="BB1025" s="54">
        <f t="shared" si="110"/>
        <v>8.6475325951306452</v>
      </c>
    </row>
    <row r="1026" spans="1:54" x14ac:dyDescent="0.25">
      <c r="A1026" s="3">
        <v>41690</v>
      </c>
      <c r="B1026" s="77">
        <v>8524.6200000000008</v>
      </c>
      <c r="C1026" s="77">
        <v>959.92737</v>
      </c>
      <c r="D1026" s="77">
        <v>9.9010999999999996</v>
      </c>
      <c r="E1026" s="77">
        <f t="shared" si="105"/>
        <v>-385.27559999999983</v>
      </c>
      <c r="F1026" s="77">
        <v>-1.1323000000000001</v>
      </c>
      <c r="G1026" s="77">
        <v>-1.1076999999999999</v>
      </c>
      <c r="H1026">
        <v>0</v>
      </c>
      <c r="I1026" s="78">
        <v>8483</v>
      </c>
      <c r="J1026">
        <v>201403</v>
      </c>
      <c r="K1026" s="78">
        <v>8483</v>
      </c>
      <c r="L1026" s="77">
        <f t="shared" si="104"/>
        <v>-41.6200000000008</v>
      </c>
      <c r="M1026" s="78">
        <v>5403</v>
      </c>
      <c r="N1026" s="78">
        <v>92.474789999999999</v>
      </c>
      <c r="O1026" s="78">
        <v>1307</v>
      </c>
      <c r="P1026" s="78">
        <v>5.59063</v>
      </c>
      <c r="Q1026" s="144">
        <v>5729.75</v>
      </c>
      <c r="R1026" s="78">
        <v>916</v>
      </c>
      <c r="S1026" s="78">
        <v>-36</v>
      </c>
      <c r="T1026" s="78">
        <v>4643</v>
      </c>
      <c r="U1026" s="78">
        <v>25385</v>
      </c>
      <c r="V1026" s="219">
        <v>-0.18290328934410086</v>
      </c>
      <c r="W1026" s="78">
        <v>5392</v>
      </c>
      <c r="X1026" s="78">
        <v>2682</v>
      </c>
      <c r="Y1026" s="78">
        <v>7602</v>
      </c>
      <c r="Z1026" s="78">
        <v>3847</v>
      </c>
      <c r="AA1026" s="78">
        <v>109.73</v>
      </c>
      <c r="AB1026" s="78">
        <v>115.3</v>
      </c>
      <c r="AC1026" s="78">
        <v>128992</v>
      </c>
      <c r="AD1026" s="104">
        <v>3.83352</v>
      </c>
      <c r="AE1026" s="78">
        <v>108962</v>
      </c>
      <c r="AF1026" s="104">
        <v>3.8805900000000002</v>
      </c>
      <c r="AG1026" s="78">
        <v>-11662</v>
      </c>
      <c r="AH1026" s="104">
        <v>-1.83264</v>
      </c>
      <c r="AI1026" s="78">
        <v>-12107</v>
      </c>
      <c r="AJ1026" s="104">
        <v>-2.1633300000000002</v>
      </c>
      <c r="AK1026" s="78">
        <v>8700</v>
      </c>
      <c r="AL1026" s="78">
        <v>8300</v>
      </c>
      <c r="AM1026" s="8">
        <v>8500</v>
      </c>
      <c r="AN1026" s="78">
        <v>200</v>
      </c>
      <c r="AO1026" s="78">
        <v>8900</v>
      </c>
      <c r="AP1026" s="78">
        <v>8500</v>
      </c>
      <c r="AQ1026" s="78">
        <v>8500</v>
      </c>
      <c r="AR1026" s="78">
        <v>305</v>
      </c>
      <c r="AS1026" s="78">
        <v>8500</v>
      </c>
      <c r="AT1026" s="78">
        <v>8400</v>
      </c>
      <c r="AU1026" s="78">
        <v>8500</v>
      </c>
      <c r="AV1026" s="78">
        <v>90</v>
      </c>
      <c r="AW1026" s="77">
        <v>12.13</v>
      </c>
      <c r="AX1026" s="144">
        <f t="shared" si="106"/>
        <v>0.75</v>
      </c>
      <c r="AY1026" s="144">
        <f t="shared" si="107"/>
        <v>0.71</v>
      </c>
      <c r="AZ1026" s="144">
        <f t="shared" si="108"/>
        <v>0.44</v>
      </c>
      <c r="BA1026" s="54">
        <f t="shared" si="109"/>
        <v>14.752396462974037</v>
      </c>
      <c r="BB1026" s="54">
        <f t="shared" si="110"/>
        <v>8.6606035370259669</v>
      </c>
    </row>
    <row r="1027" spans="1:54" x14ac:dyDescent="0.25">
      <c r="A1027" s="3">
        <v>41691</v>
      </c>
      <c r="B1027" s="77">
        <v>8601.86</v>
      </c>
      <c r="C1027" s="77">
        <v>948.74122</v>
      </c>
      <c r="D1027" s="77">
        <v>103.5879</v>
      </c>
      <c r="E1027" s="77">
        <f t="shared" si="105"/>
        <v>-328.70439999999996</v>
      </c>
      <c r="F1027" s="77">
        <v>-0.313</v>
      </c>
      <c r="G1027" s="77">
        <v>11.6875</v>
      </c>
      <c r="H1027">
        <v>0</v>
      </c>
      <c r="I1027" s="78">
        <v>8587</v>
      </c>
      <c r="J1027">
        <v>201403</v>
      </c>
      <c r="K1027" s="78">
        <v>8587</v>
      </c>
      <c r="L1027" s="77">
        <f t="shared" ref="L1027:L1090" si="111">K1027-B1027</f>
        <v>-14.860000000000582</v>
      </c>
      <c r="M1027" s="78">
        <v>8257</v>
      </c>
      <c r="N1027" s="78">
        <v>142.60811000000001</v>
      </c>
      <c r="O1027" s="78">
        <v>2327</v>
      </c>
      <c r="P1027" s="78">
        <v>10.029019999999999</v>
      </c>
      <c r="Q1027" s="144">
        <v>8838.75</v>
      </c>
      <c r="R1027" s="78">
        <v>1067</v>
      </c>
      <c r="S1027" s="78">
        <v>-1039</v>
      </c>
      <c r="T1027" s="78">
        <v>8212</v>
      </c>
      <c r="U1027" s="78">
        <v>27598</v>
      </c>
      <c r="V1027" s="219">
        <v>-0.29755779404304661</v>
      </c>
      <c r="W1027" s="78">
        <v>5555</v>
      </c>
      <c r="X1027" s="78">
        <v>5555</v>
      </c>
      <c r="Y1027" s="78">
        <v>7023</v>
      </c>
      <c r="Z1027" s="78">
        <v>3416</v>
      </c>
      <c r="AA1027" s="78">
        <v>91.35</v>
      </c>
      <c r="AB1027" s="78">
        <v>120.11</v>
      </c>
      <c r="AC1027" s="78">
        <v>152082</v>
      </c>
      <c r="AD1027" s="104">
        <v>5.2905600000000002</v>
      </c>
      <c r="AE1027" s="78">
        <v>118280</v>
      </c>
      <c r="AF1027" s="104">
        <v>3.07253</v>
      </c>
      <c r="AG1027" s="78">
        <v>65</v>
      </c>
      <c r="AH1027" s="104">
        <v>-1.7008399999999999</v>
      </c>
      <c r="AI1027" s="78">
        <v>-23576</v>
      </c>
      <c r="AJ1027" s="104">
        <v>-1.7403200000000001</v>
      </c>
      <c r="AK1027" s="78">
        <v>8700</v>
      </c>
      <c r="AL1027" s="78">
        <v>8300</v>
      </c>
      <c r="AM1027" s="8">
        <v>8600</v>
      </c>
      <c r="AN1027" s="78">
        <v>189</v>
      </c>
      <c r="AO1027" s="78">
        <v>8900</v>
      </c>
      <c r="AP1027" s="78">
        <v>8500</v>
      </c>
      <c r="AQ1027" s="78">
        <v>8600</v>
      </c>
      <c r="AR1027" s="78">
        <v>286</v>
      </c>
      <c r="AS1027" s="78">
        <v>8650</v>
      </c>
      <c r="AT1027" s="78">
        <v>8500</v>
      </c>
      <c r="AU1027" s="78">
        <v>8600</v>
      </c>
      <c r="AV1027" s="78">
        <v>64</v>
      </c>
      <c r="AW1027" s="77">
        <v>11.25</v>
      </c>
      <c r="AX1027" s="144">
        <f t="shared" si="106"/>
        <v>0.44</v>
      </c>
      <c r="AY1027" s="144">
        <f t="shared" si="107"/>
        <v>0.44</v>
      </c>
      <c r="AZ1027" s="144">
        <f t="shared" si="108"/>
        <v>0.22</v>
      </c>
      <c r="BA1027" s="54">
        <f t="shared" si="109"/>
        <v>14.701226016653111</v>
      </c>
      <c r="BB1027" s="54">
        <f t="shared" si="110"/>
        <v>8.8557739833468911</v>
      </c>
    </row>
    <row r="1028" spans="1:54" x14ac:dyDescent="0.25">
      <c r="A1028" s="3">
        <v>41694</v>
      </c>
      <c r="B1028" s="77">
        <v>8560.61</v>
      </c>
      <c r="C1028" s="77">
        <v>862.06509000000005</v>
      </c>
      <c r="D1028" s="77">
        <v>18.5625</v>
      </c>
      <c r="E1028" s="77">
        <f t="shared" si="105"/>
        <v>-418.81409999999994</v>
      </c>
      <c r="F1028" s="77">
        <v>-8.0885999999999996</v>
      </c>
      <c r="G1028" s="77">
        <v>1.1432</v>
      </c>
      <c r="H1028">
        <v>0</v>
      </c>
      <c r="I1028" s="78">
        <v>8549</v>
      </c>
      <c r="J1028">
        <v>201403</v>
      </c>
      <c r="K1028" s="78">
        <v>8549</v>
      </c>
      <c r="L1028" s="77">
        <f t="shared" si="111"/>
        <v>-11.610000000000582</v>
      </c>
      <c r="M1028" s="78">
        <v>9001</v>
      </c>
      <c r="N1028" s="78">
        <v>154.67783</v>
      </c>
      <c r="O1028" s="78">
        <v>2133</v>
      </c>
      <c r="P1028" s="78">
        <v>9.1568299999999994</v>
      </c>
      <c r="Q1028" s="144">
        <v>9534.25</v>
      </c>
      <c r="R1028" s="78">
        <v>1002</v>
      </c>
      <c r="S1028" s="78">
        <v>-1891</v>
      </c>
      <c r="T1028" s="78">
        <v>5546</v>
      </c>
      <c r="U1028" s="78">
        <v>26849</v>
      </c>
      <c r="V1028" s="219">
        <v>-0.20656262803083913</v>
      </c>
      <c r="W1028" s="78">
        <v>5847</v>
      </c>
      <c r="X1028" s="78">
        <v>5847</v>
      </c>
      <c r="Y1028" s="78">
        <v>7513</v>
      </c>
      <c r="Z1028" s="78">
        <v>5673</v>
      </c>
      <c r="AA1028" s="78">
        <v>112.04</v>
      </c>
      <c r="AB1028" s="78">
        <v>121.6</v>
      </c>
      <c r="AC1028" s="78">
        <v>150972</v>
      </c>
      <c r="AD1028" s="104">
        <v>4.5848500000000003</v>
      </c>
      <c r="AE1028" s="78">
        <v>123403</v>
      </c>
      <c r="AF1028" s="104">
        <v>3.4675099999999999</v>
      </c>
      <c r="AG1028" s="78">
        <v>-1018</v>
      </c>
      <c r="AH1028" s="104">
        <v>-1.64371</v>
      </c>
      <c r="AI1028" s="78">
        <v>-31337</v>
      </c>
      <c r="AJ1028" s="104">
        <v>-2.2805</v>
      </c>
      <c r="AK1028" s="78">
        <v>8700</v>
      </c>
      <c r="AL1028" s="78">
        <v>8300</v>
      </c>
      <c r="AM1028" s="8">
        <v>8600</v>
      </c>
      <c r="AN1028" s="78">
        <v>186</v>
      </c>
      <c r="AO1028" s="78">
        <v>8900</v>
      </c>
      <c r="AP1028" s="78">
        <v>8500</v>
      </c>
      <c r="AQ1028" s="78">
        <v>8500</v>
      </c>
      <c r="AR1028" s="78">
        <v>283</v>
      </c>
      <c r="AS1028" s="78">
        <v>8650</v>
      </c>
      <c r="AT1028" s="78">
        <v>8500</v>
      </c>
      <c r="AU1028" s="78">
        <v>8550</v>
      </c>
      <c r="AV1028" s="78">
        <v>56</v>
      </c>
      <c r="AW1028" s="77">
        <v>11.81</v>
      </c>
      <c r="AX1028" s="144">
        <f t="shared" si="106"/>
        <v>0.51</v>
      </c>
      <c r="AY1028" s="144">
        <f t="shared" si="107"/>
        <v>0.56999999999999995</v>
      </c>
      <c r="AZ1028" s="144">
        <f t="shared" si="108"/>
        <v>0.31</v>
      </c>
      <c r="BA1028" s="54">
        <f t="shared" si="109"/>
        <v>14.613081888393452</v>
      </c>
      <c r="BB1028" s="54">
        <f t="shared" si="110"/>
        <v>9.1749181116065515</v>
      </c>
    </row>
    <row r="1029" spans="1:54" x14ac:dyDescent="0.25">
      <c r="A1029" s="3">
        <v>41695</v>
      </c>
      <c r="B1029" s="77">
        <v>8575.6200000000008</v>
      </c>
      <c r="C1029" s="77">
        <v>920.62775999999997</v>
      </c>
      <c r="D1029" s="77">
        <v>35.679600000000001</v>
      </c>
      <c r="E1029" s="77">
        <f t="shared" si="105"/>
        <v>-419.73139999999995</v>
      </c>
      <c r="F1029" s="77">
        <v>-11.690199999999999</v>
      </c>
      <c r="G1029" s="77">
        <v>7.9521000000000006</v>
      </c>
      <c r="H1029">
        <v>0</v>
      </c>
      <c r="I1029" s="78">
        <v>8573</v>
      </c>
      <c r="J1029">
        <v>201403</v>
      </c>
      <c r="K1029" s="78">
        <v>8573</v>
      </c>
      <c r="L1029" s="77">
        <f t="shared" si="111"/>
        <v>-2.6200000000008004</v>
      </c>
      <c r="M1029" s="78">
        <v>11409</v>
      </c>
      <c r="N1029" s="78">
        <v>196.40778</v>
      </c>
      <c r="O1029" s="78">
        <v>2336</v>
      </c>
      <c r="P1029" s="78">
        <v>10.05057</v>
      </c>
      <c r="Q1029" s="144">
        <v>11993</v>
      </c>
      <c r="R1029" s="78">
        <v>1013</v>
      </c>
      <c r="S1029" s="78">
        <v>-2337</v>
      </c>
      <c r="T1029" s="78">
        <v>5978</v>
      </c>
      <c r="U1029" s="78">
        <v>27825</v>
      </c>
      <c r="V1029" s="219">
        <v>-0.21484276729559748</v>
      </c>
      <c r="W1029" s="78">
        <v>6561</v>
      </c>
      <c r="X1029" s="78">
        <v>7859</v>
      </c>
      <c r="Y1029" s="78">
        <v>8638</v>
      </c>
      <c r="Z1029" s="78">
        <v>9627</v>
      </c>
      <c r="AA1029" s="78">
        <v>104.02</v>
      </c>
      <c r="AB1029" s="78">
        <v>121</v>
      </c>
      <c r="AC1029" s="78">
        <v>153456</v>
      </c>
      <c r="AD1029" s="104">
        <v>4.8630199999999997</v>
      </c>
      <c r="AE1029" s="78">
        <v>122143</v>
      </c>
      <c r="AF1029" s="104">
        <v>3.1729400000000001</v>
      </c>
      <c r="AG1029" s="78">
        <v>5556</v>
      </c>
      <c r="AH1029" s="104">
        <v>-1.71905</v>
      </c>
      <c r="AI1029" s="78">
        <v>-33459</v>
      </c>
      <c r="AJ1029" s="104">
        <v>-2.2046800000000002</v>
      </c>
      <c r="AK1029" s="78">
        <v>8700</v>
      </c>
      <c r="AL1029" s="78">
        <v>8300</v>
      </c>
      <c r="AM1029" s="8">
        <v>8600</v>
      </c>
      <c r="AN1029" s="78">
        <v>178</v>
      </c>
      <c r="AO1029" s="78">
        <v>8900</v>
      </c>
      <c r="AP1029" s="78">
        <v>8500</v>
      </c>
      <c r="AQ1029" s="78">
        <v>8600</v>
      </c>
      <c r="AR1029" s="78">
        <v>270</v>
      </c>
      <c r="AS1029" s="78">
        <v>8650</v>
      </c>
      <c r="AT1029" s="78">
        <v>8500</v>
      </c>
      <c r="AU1029" s="78">
        <v>8600</v>
      </c>
      <c r="AV1029" s="78">
        <v>44</v>
      </c>
      <c r="AW1029" s="77">
        <v>11.45</v>
      </c>
      <c r="AX1029" s="144">
        <f t="shared" si="106"/>
        <v>0.41</v>
      </c>
      <c r="AY1029" s="144">
        <f t="shared" si="107"/>
        <v>0.48</v>
      </c>
      <c r="AZ1029" s="144">
        <f t="shared" si="108"/>
        <v>0.25</v>
      </c>
      <c r="BA1029" s="54">
        <f t="shared" si="109"/>
        <v>14.518754964468986</v>
      </c>
      <c r="BB1029" s="54">
        <f t="shared" si="110"/>
        <v>9.43724503553101</v>
      </c>
    </row>
    <row r="1030" spans="1:54" x14ac:dyDescent="0.25">
      <c r="A1030" s="3">
        <v>41696</v>
      </c>
      <c r="B1030" s="77">
        <v>8600.86</v>
      </c>
      <c r="C1030" s="77">
        <v>1047.9955600000001</v>
      </c>
      <c r="D1030" s="77">
        <v>69.386499999999998</v>
      </c>
      <c r="E1030" s="77">
        <f t="shared" si="105"/>
        <v>-353.65039999999988</v>
      </c>
      <c r="F1030" s="77">
        <v>-6.6234000000000002</v>
      </c>
      <c r="G1030" s="77">
        <v>7.3152999999999997</v>
      </c>
      <c r="H1030" t="s">
        <v>1661</v>
      </c>
      <c r="I1030" s="78">
        <v>8608</v>
      </c>
      <c r="J1030">
        <v>201403</v>
      </c>
      <c r="K1030" s="78">
        <v>8608</v>
      </c>
      <c r="L1030" s="77">
        <f t="shared" si="111"/>
        <v>7.1399999999994179</v>
      </c>
      <c r="M1030" s="78">
        <v>16342</v>
      </c>
      <c r="N1030" s="78">
        <v>282.10507000000001</v>
      </c>
      <c r="O1030" s="78">
        <v>3128</v>
      </c>
      <c r="P1030" s="78">
        <v>13.478009999999999</v>
      </c>
      <c r="Q1030" s="144">
        <v>17124</v>
      </c>
      <c r="R1030" s="78">
        <v>1015</v>
      </c>
      <c r="S1030" s="78">
        <v>-3085</v>
      </c>
      <c r="T1030" s="78">
        <v>10151</v>
      </c>
      <c r="U1030" s="78">
        <v>30773</v>
      </c>
      <c r="V1030" s="219">
        <v>-0.32986709128131803</v>
      </c>
      <c r="W1030" s="78">
        <v>7108</v>
      </c>
      <c r="X1030" s="78">
        <v>8718</v>
      </c>
      <c r="Y1030" s="78">
        <v>10857</v>
      </c>
      <c r="Z1030" s="78">
        <v>12865</v>
      </c>
      <c r="AA1030" s="78">
        <v>102.7</v>
      </c>
      <c r="AB1030" s="78">
        <v>123.91</v>
      </c>
      <c r="AC1030" s="78">
        <v>158910</v>
      </c>
      <c r="AD1030" s="104">
        <v>5.4169</v>
      </c>
      <c r="AE1030" s="78">
        <v>119664</v>
      </c>
      <c r="AF1030" s="104">
        <v>2.9289000000000001</v>
      </c>
      <c r="AG1030" s="78">
        <v>6642</v>
      </c>
      <c r="AH1030" s="104">
        <v>-1.3488599999999999</v>
      </c>
      <c r="AI1030" s="78">
        <v>-39163</v>
      </c>
      <c r="AJ1030" s="104">
        <v>-1.8591500000000001</v>
      </c>
      <c r="AK1030" s="78">
        <v>8700</v>
      </c>
      <c r="AL1030" s="78">
        <v>8300</v>
      </c>
      <c r="AM1030" s="8">
        <v>8600</v>
      </c>
      <c r="AN1030" s="78">
        <v>169</v>
      </c>
      <c r="AO1030" s="78">
        <v>8900</v>
      </c>
      <c r="AP1030" s="78">
        <v>8500</v>
      </c>
      <c r="AQ1030" s="78">
        <v>8600</v>
      </c>
      <c r="AR1030" s="78">
        <v>266</v>
      </c>
      <c r="AS1030" s="78">
        <v>8700</v>
      </c>
      <c r="AT1030" s="78">
        <v>8600</v>
      </c>
      <c r="AU1030" s="78">
        <v>8600</v>
      </c>
      <c r="AV1030" s="78">
        <v>86</v>
      </c>
      <c r="AW1030" s="77">
        <v>11.14</v>
      </c>
      <c r="AX1030" s="144">
        <f t="shared" si="106"/>
        <v>0.34</v>
      </c>
      <c r="AY1030" s="144">
        <f t="shared" si="107"/>
        <v>0.42</v>
      </c>
      <c r="AZ1030" s="144">
        <f t="shared" si="108"/>
        <v>0.21</v>
      </c>
      <c r="BA1030" s="54">
        <f t="shared" si="109"/>
        <v>14.452044815695432</v>
      </c>
      <c r="BB1030" s="54">
        <f t="shared" si="110"/>
        <v>9.6049551843045666</v>
      </c>
    </row>
    <row r="1031" spans="1:54" x14ac:dyDescent="0.25">
      <c r="A1031" s="3">
        <v>41697</v>
      </c>
      <c r="B1031" s="77">
        <v>8639.58</v>
      </c>
      <c r="C1031" s="77">
        <v>1036.2062000000001</v>
      </c>
      <c r="D1031" s="77">
        <v>69.362399999999994</v>
      </c>
      <c r="E1031" s="77">
        <f t="shared" si="105"/>
        <v>-310.61509999999987</v>
      </c>
      <c r="F1031" s="77">
        <v>-3.4043999999999999</v>
      </c>
      <c r="G1031" s="77">
        <v>-1.9158999999999999</v>
      </c>
      <c r="H1031">
        <v>0</v>
      </c>
      <c r="I1031" s="78">
        <v>8624</v>
      </c>
      <c r="J1031">
        <v>201403</v>
      </c>
      <c r="K1031" s="78">
        <v>8624</v>
      </c>
      <c r="L1031" s="77">
        <f t="shared" si="111"/>
        <v>-15.579999999999927</v>
      </c>
      <c r="M1031" s="78">
        <v>18254</v>
      </c>
      <c r="N1031" s="78">
        <v>315.66861999999998</v>
      </c>
      <c r="O1031" s="78">
        <v>3327</v>
      </c>
      <c r="P1031" s="78">
        <v>14.35596</v>
      </c>
      <c r="Q1031" s="144">
        <v>19085.75</v>
      </c>
      <c r="R1031" s="78">
        <v>1093</v>
      </c>
      <c r="S1031" s="78">
        <v>-2538</v>
      </c>
      <c r="T1031" s="78">
        <v>11138</v>
      </c>
      <c r="U1031" s="78">
        <v>32188</v>
      </c>
      <c r="V1031" s="219">
        <v>-0.34602957623959241</v>
      </c>
      <c r="W1031" s="78">
        <v>7939</v>
      </c>
      <c r="X1031" s="78">
        <v>10073</v>
      </c>
      <c r="Y1031" s="78">
        <v>12605</v>
      </c>
      <c r="Z1031" s="78">
        <v>13676</v>
      </c>
      <c r="AA1031" s="78">
        <v>91.59</v>
      </c>
      <c r="AB1031" s="78">
        <v>122.87</v>
      </c>
      <c r="AC1031" s="78">
        <v>161851</v>
      </c>
      <c r="AD1031" s="104">
        <v>5.7276499999999997</v>
      </c>
      <c r="AE1031" s="78">
        <v>118827</v>
      </c>
      <c r="AF1031" s="104">
        <v>2.7715100000000001</v>
      </c>
      <c r="AG1031" s="78">
        <v>4779</v>
      </c>
      <c r="AH1031" s="104">
        <v>-1.5875900000000001</v>
      </c>
      <c r="AI1031" s="78">
        <v>-36708</v>
      </c>
      <c r="AJ1031" s="104">
        <v>-1.63117</v>
      </c>
      <c r="AK1031" s="78">
        <v>8800</v>
      </c>
      <c r="AL1031" s="78">
        <v>8500</v>
      </c>
      <c r="AM1031" s="8">
        <v>8600</v>
      </c>
      <c r="AN1031" s="78">
        <v>165</v>
      </c>
      <c r="AO1031" s="78">
        <v>8900</v>
      </c>
      <c r="AP1031" s="78">
        <v>8500</v>
      </c>
      <c r="AQ1031" s="78">
        <v>8600</v>
      </c>
      <c r="AR1031" s="78">
        <v>268</v>
      </c>
      <c r="AS1031" s="78">
        <v>8750</v>
      </c>
      <c r="AT1031" s="78">
        <v>8500</v>
      </c>
      <c r="AU1031" s="78">
        <v>8650</v>
      </c>
      <c r="AV1031" s="78">
        <v>76</v>
      </c>
      <c r="AW1031" s="77">
        <v>11.31</v>
      </c>
      <c r="AX1031" s="144">
        <f t="shared" si="106"/>
        <v>0.37</v>
      </c>
      <c r="AY1031" s="144">
        <f t="shared" si="107"/>
        <v>0.48</v>
      </c>
      <c r="AZ1031" s="144">
        <f t="shared" si="108"/>
        <v>0.25</v>
      </c>
      <c r="BA1031" s="54">
        <f t="shared" si="109"/>
        <v>14.377413338734669</v>
      </c>
      <c r="BB1031" s="54">
        <f t="shared" si="110"/>
        <v>9.7915866612653311</v>
      </c>
    </row>
    <row r="1032" spans="1:54" x14ac:dyDescent="0.25">
      <c r="A1032" s="3">
        <v>41701</v>
      </c>
      <c r="B1032" s="77">
        <v>8601.98</v>
      </c>
      <c r="C1032" s="77">
        <v>1015.81908</v>
      </c>
      <c r="D1032" s="77">
        <v>-7.0974000000000004</v>
      </c>
      <c r="E1032" s="77">
        <f t="shared" si="105"/>
        <v>-321.77440000000001</v>
      </c>
      <c r="F1032" s="77">
        <v>-10.882899999999999</v>
      </c>
      <c r="G1032" s="77">
        <v>-9.2607999999999997</v>
      </c>
      <c r="H1032">
        <v>0</v>
      </c>
      <c r="I1032" s="78">
        <v>8566</v>
      </c>
      <c r="J1032">
        <v>201403</v>
      </c>
      <c r="K1032" s="78">
        <v>8566</v>
      </c>
      <c r="L1032" s="77">
        <f t="shared" si="111"/>
        <v>-35.979999999999563</v>
      </c>
      <c r="M1032" s="78">
        <v>12549</v>
      </c>
      <c r="N1032" s="78">
        <v>215.76823999999999</v>
      </c>
      <c r="O1032" s="78">
        <v>2729</v>
      </c>
      <c r="P1032" s="78">
        <v>11.71453</v>
      </c>
      <c r="Q1032" s="144">
        <v>13231.25</v>
      </c>
      <c r="R1032" s="78">
        <v>952</v>
      </c>
      <c r="S1032" s="78">
        <v>-1495</v>
      </c>
      <c r="T1032" s="78">
        <v>7200</v>
      </c>
      <c r="U1032" s="78">
        <v>29820</v>
      </c>
      <c r="V1032" s="219">
        <v>-0.2414486921529175</v>
      </c>
      <c r="W1032" s="78">
        <v>6938</v>
      </c>
      <c r="X1032" s="78">
        <v>9514</v>
      </c>
      <c r="Y1032" s="78">
        <v>10279</v>
      </c>
      <c r="Z1032" s="78">
        <v>12059</v>
      </c>
      <c r="AA1032" s="78">
        <v>101.46</v>
      </c>
      <c r="AB1032" s="78">
        <v>119.07</v>
      </c>
      <c r="AC1032" s="78">
        <v>165457</v>
      </c>
      <c r="AD1032" s="104">
        <v>4.7761100000000001</v>
      </c>
      <c r="AE1032" s="78">
        <v>127264</v>
      </c>
      <c r="AF1032" s="104">
        <v>3.31602</v>
      </c>
      <c r="AG1032" s="78">
        <v>-15059</v>
      </c>
      <c r="AH1032" s="104">
        <v>-2.0215800000000002</v>
      </c>
      <c r="AI1032" s="78">
        <v>-23823</v>
      </c>
      <c r="AJ1032" s="104">
        <v>-1.7743</v>
      </c>
      <c r="AK1032" s="78">
        <v>8700</v>
      </c>
      <c r="AL1032" s="78">
        <v>8300</v>
      </c>
      <c r="AM1032" s="8">
        <v>8600</v>
      </c>
      <c r="AN1032" s="78">
        <v>164</v>
      </c>
      <c r="AO1032" s="78">
        <v>8900</v>
      </c>
      <c r="AP1032" s="78">
        <v>8500</v>
      </c>
      <c r="AQ1032" s="78">
        <v>8600</v>
      </c>
      <c r="AR1032" s="78">
        <v>267</v>
      </c>
      <c r="AS1032" s="78">
        <v>8650</v>
      </c>
      <c r="AT1032" s="78">
        <v>8500</v>
      </c>
      <c r="AU1032" s="78">
        <v>8600</v>
      </c>
      <c r="AV1032" s="78">
        <v>58.5</v>
      </c>
      <c r="AW1032" s="77">
        <v>11.98</v>
      </c>
      <c r="AX1032" s="144">
        <f t="shared" si="106"/>
        <v>0.68</v>
      </c>
      <c r="AY1032" s="144">
        <f t="shared" si="107"/>
        <v>0.73</v>
      </c>
      <c r="AZ1032" s="144">
        <f t="shared" si="108"/>
        <v>0.44</v>
      </c>
      <c r="BA1032" s="54">
        <f t="shared" si="109"/>
        <v>14.314187615004856</v>
      </c>
      <c r="BB1032" s="54">
        <f t="shared" si="110"/>
        <v>10.014812384995144</v>
      </c>
    </row>
    <row r="1033" spans="1:54" x14ac:dyDescent="0.25">
      <c r="A1033" s="3">
        <v>41702</v>
      </c>
      <c r="B1033" s="77">
        <v>8554.5400000000009</v>
      </c>
      <c r="C1033" s="77">
        <v>922.14779999999996</v>
      </c>
      <c r="D1033" s="77">
        <v>-21.583200000000001</v>
      </c>
      <c r="E1033" s="77">
        <f t="shared" si="105"/>
        <v>-362.32099999999986</v>
      </c>
      <c r="F1033" s="77">
        <v>-5.8240999999999996</v>
      </c>
      <c r="G1033" s="77">
        <v>3.1069</v>
      </c>
      <c r="H1033">
        <v>0</v>
      </c>
      <c r="I1033" s="78">
        <v>8553</v>
      </c>
      <c r="J1033">
        <v>201403</v>
      </c>
      <c r="K1033" s="78">
        <v>8553</v>
      </c>
      <c r="L1033" s="77">
        <f t="shared" si="111"/>
        <v>-1.5400000000008731</v>
      </c>
      <c r="M1033" s="78">
        <v>9876</v>
      </c>
      <c r="N1033" s="78">
        <v>169.69746000000001</v>
      </c>
      <c r="O1033" s="78">
        <v>2668</v>
      </c>
      <c r="P1033" s="78">
        <v>11.441079999999999</v>
      </c>
      <c r="Q1033" s="144">
        <v>10543</v>
      </c>
      <c r="R1033" s="78">
        <v>952</v>
      </c>
      <c r="S1033" s="78">
        <v>-1511</v>
      </c>
      <c r="T1033" s="78">
        <v>6932</v>
      </c>
      <c r="U1033" s="78">
        <v>30140</v>
      </c>
      <c r="V1033" s="219">
        <v>-0.22999336429993364</v>
      </c>
      <c r="W1033" s="78">
        <v>7298</v>
      </c>
      <c r="X1033" s="78">
        <v>9431</v>
      </c>
      <c r="Y1033" s="78">
        <v>9492</v>
      </c>
      <c r="Z1033" s="78">
        <v>10824</v>
      </c>
      <c r="AA1033" s="78">
        <v>106.47</v>
      </c>
      <c r="AB1033" s="78">
        <v>116.64</v>
      </c>
      <c r="AC1033" s="78">
        <v>164385</v>
      </c>
      <c r="AD1033" s="104">
        <v>4.4119999999999999</v>
      </c>
      <c r="AE1033" s="78">
        <v>128898</v>
      </c>
      <c r="AF1033" s="104">
        <v>3.4355000000000002</v>
      </c>
      <c r="AG1033" s="78">
        <v>-15230</v>
      </c>
      <c r="AH1033" s="104">
        <v>-1.9987900000000001</v>
      </c>
      <c r="AI1033" s="78">
        <v>-15846</v>
      </c>
      <c r="AJ1033" s="104">
        <v>-1.75719</v>
      </c>
      <c r="AK1033" s="78">
        <v>8700</v>
      </c>
      <c r="AL1033" s="78">
        <v>8300</v>
      </c>
      <c r="AM1033" s="8">
        <v>8600</v>
      </c>
      <c r="AN1033" s="78">
        <v>160</v>
      </c>
      <c r="AO1033" s="78">
        <v>8900</v>
      </c>
      <c r="AP1033" s="78">
        <v>8500</v>
      </c>
      <c r="AQ1033" s="78">
        <v>8500</v>
      </c>
      <c r="AR1033" s="78">
        <v>268</v>
      </c>
      <c r="AS1033" s="78">
        <v>8650</v>
      </c>
      <c r="AT1033" s="78">
        <v>8500</v>
      </c>
      <c r="AU1033" s="78">
        <v>8550</v>
      </c>
      <c r="AV1033" s="78">
        <v>43</v>
      </c>
      <c r="AW1033" s="77">
        <v>11.91</v>
      </c>
      <c r="AX1033" s="144">
        <f t="shared" si="106"/>
        <v>0.57999999999999996</v>
      </c>
      <c r="AY1033" s="144">
        <f t="shared" si="107"/>
        <v>0.69</v>
      </c>
      <c r="AZ1033" s="144">
        <f t="shared" si="108"/>
        <v>0.41</v>
      </c>
      <c r="BA1033" s="54">
        <f t="shared" si="109"/>
        <v>14.224398197880538</v>
      </c>
      <c r="BB1033" s="54">
        <f t="shared" si="110"/>
        <v>10.258601802119459</v>
      </c>
    </row>
    <row r="1034" spans="1:54" x14ac:dyDescent="0.25">
      <c r="A1034" s="3">
        <v>41703</v>
      </c>
      <c r="B1034" s="77">
        <v>8632.93</v>
      </c>
      <c r="C1034" s="77">
        <v>1042.7251000000001</v>
      </c>
      <c r="D1034" s="77">
        <v>12.234999999999999</v>
      </c>
      <c r="E1034" s="77">
        <f t="shared" si="105"/>
        <v>-178.52429999999993</v>
      </c>
      <c r="F1034" s="77">
        <v>1.3573</v>
      </c>
      <c r="G1034" s="77">
        <v>9.2873000000000001</v>
      </c>
      <c r="H1034" t="s">
        <v>1662</v>
      </c>
      <c r="I1034" s="78">
        <v>8619</v>
      </c>
      <c r="J1034">
        <v>201403</v>
      </c>
      <c r="K1034" s="78">
        <v>8619</v>
      </c>
      <c r="L1034" s="77">
        <f t="shared" si="111"/>
        <v>-13.930000000000291</v>
      </c>
      <c r="M1034" s="78">
        <v>12381</v>
      </c>
      <c r="N1034" s="78">
        <v>214.22308000000001</v>
      </c>
      <c r="O1034" s="78">
        <v>3136</v>
      </c>
      <c r="P1034" s="78">
        <v>13.545120000000001</v>
      </c>
      <c r="Q1034" s="144">
        <v>13165</v>
      </c>
      <c r="R1034" s="78">
        <v>1102</v>
      </c>
      <c r="S1034" s="78">
        <v>-1654</v>
      </c>
      <c r="T1034" s="78">
        <v>8855</v>
      </c>
      <c r="U1034" s="78">
        <v>29807</v>
      </c>
      <c r="V1034" s="219">
        <v>-0.29707786761498978</v>
      </c>
      <c r="W1034" s="78">
        <v>6865</v>
      </c>
      <c r="X1034" s="78">
        <v>9343</v>
      </c>
      <c r="Y1034" s="78">
        <v>8756</v>
      </c>
      <c r="Z1034" s="78">
        <v>10293</v>
      </c>
      <c r="AA1034" s="78">
        <v>97.71</v>
      </c>
      <c r="AB1034" s="78">
        <v>125.06</v>
      </c>
      <c r="AC1034" s="78">
        <v>170858</v>
      </c>
      <c r="AD1034" s="104">
        <v>5.3249899999999997</v>
      </c>
      <c r="AE1034" s="78">
        <v>125596</v>
      </c>
      <c r="AF1034" s="104">
        <v>2.7676599999999998</v>
      </c>
      <c r="AG1034" s="78">
        <v>-6866</v>
      </c>
      <c r="AH1034" s="104">
        <v>-1.8320099999999999</v>
      </c>
      <c r="AI1034" s="78">
        <v>-28753</v>
      </c>
      <c r="AJ1034" s="104">
        <v>-1.4285399999999999</v>
      </c>
      <c r="AK1034" s="78">
        <v>8700</v>
      </c>
      <c r="AL1034" s="78">
        <v>8300</v>
      </c>
      <c r="AM1034" s="8">
        <v>8600</v>
      </c>
      <c r="AN1034" s="78">
        <v>142</v>
      </c>
      <c r="AO1034" s="78">
        <v>8900</v>
      </c>
      <c r="AP1034" s="78">
        <v>8500</v>
      </c>
      <c r="AQ1034" s="78">
        <v>8600</v>
      </c>
      <c r="AR1034" s="78">
        <v>248</v>
      </c>
      <c r="AS1034" s="78">
        <v>8750</v>
      </c>
      <c r="AT1034" s="78">
        <v>8500</v>
      </c>
      <c r="AU1034" s="78">
        <v>8650</v>
      </c>
      <c r="AV1034" s="78">
        <v>88</v>
      </c>
      <c r="AW1034" s="77">
        <v>11.38</v>
      </c>
      <c r="AX1034" s="144">
        <f t="shared" si="106"/>
        <v>0.34</v>
      </c>
      <c r="AY1034" s="144">
        <f t="shared" si="107"/>
        <v>0.51</v>
      </c>
      <c r="AZ1034" s="144">
        <f t="shared" si="108"/>
        <v>0.27</v>
      </c>
      <c r="BA1034" s="54">
        <f t="shared" si="109"/>
        <v>14.153424886178263</v>
      </c>
      <c r="BB1034" s="54">
        <f t="shared" si="110"/>
        <v>10.173575113821736</v>
      </c>
    </row>
    <row r="1035" spans="1:54" x14ac:dyDescent="0.25">
      <c r="A1035" s="3">
        <v>41704</v>
      </c>
      <c r="B1035" s="77">
        <v>8713.7900000000009</v>
      </c>
      <c r="C1035" s="77">
        <v>1196.5420200000001</v>
      </c>
      <c r="D1035" s="77">
        <v>100.14389999999999</v>
      </c>
      <c r="E1035" s="77">
        <f t="shared" si="105"/>
        <v>365.49799999999999</v>
      </c>
      <c r="F1035" s="77">
        <v>-6.4736000000000002</v>
      </c>
      <c r="G1035" s="77">
        <v>14.956600000000002</v>
      </c>
      <c r="H1035">
        <v>0</v>
      </c>
      <c r="I1035" s="78">
        <v>8695</v>
      </c>
      <c r="J1035">
        <v>201403</v>
      </c>
      <c r="K1035" s="78">
        <v>8695</v>
      </c>
      <c r="L1035" s="77">
        <f t="shared" si="111"/>
        <v>-18.790000000000873</v>
      </c>
      <c r="M1035" s="78">
        <v>18919</v>
      </c>
      <c r="N1035" s="78">
        <v>329.78383000000002</v>
      </c>
      <c r="O1035" s="78">
        <v>4442</v>
      </c>
      <c r="P1035" s="78">
        <v>19.314730000000001</v>
      </c>
      <c r="Q1035" s="144">
        <v>20029.5</v>
      </c>
      <c r="R1035" s="78">
        <v>1224</v>
      </c>
      <c r="S1035" s="78">
        <v>1355</v>
      </c>
      <c r="T1035" s="78">
        <v>14934</v>
      </c>
      <c r="U1035" s="78">
        <v>37399</v>
      </c>
      <c r="V1035" s="219">
        <v>-0.39931548971897646</v>
      </c>
      <c r="W1035" s="78">
        <v>8749</v>
      </c>
      <c r="X1035" s="78">
        <v>10897</v>
      </c>
      <c r="Y1035" s="78">
        <v>12652</v>
      </c>
      <c r="Z1035" s="78">
        <v>12867</v>
      </c>
      <c r="AA1035" s="78">
        <v>107.81</v>
      </c>
      <c r="AB1035" s="78">
        <v>129.82</v>
      </c>
      <c r="AC1035" s="78">
        <v>179423</v>
      </c>
      <c r="AD1035" s="104">
        <v>6.9717700000000002</v>
      </c>
      <c r="AE1035" s="78">
        <v>126053</v>
      </c>
      <c r="AF1035" s="104">
        <v>2.3494799999999998</v>
      </c>
      <c r="AG1035" s="78">
        <v>-2285</v>
      </c>
      <c r="AH1035" s="104">
        <v>-2.3897300000000001</v>
      </c>
      <c r="AI1035" s="78">
        <v>-40202</v>
      </c>
      <c r="AJ1035" s="104">
        <v>-1.1932700000000001</v>
      </c>
      <c r="AK1035" s="78">
        <v>8800</v>
      </c>
      <c r="AL1035" s="78">
        <v>8500</v>
      </c>
      <c r="AM1035" s="8">
        <v>8700</v>
      </c>
      <c r="AN1035" s="78">
        <v>126</v>
      </c>
      <c r="AO1035" s="78">
        <v>8900</v>
      </c>
      <c r="AP1035" s="78">
        <v>8500</v>
      </c>
      <c r="AQ1035" s="78">
        <v>8700</v>
      </c>
      <c r="AR1035" s="78">
        <v>240</v>
      </c>
      <c r="AS1035" s="78">
        <v>8750</v>
      </c>
      <c r="AT1035" s="78">
        <v>8600</v>
      </c>
      <c r="AU1035" s="78">
        <v>8700</v>
      </c>
      <c r="AV1035" s="78">
        <v>81.5</v>
      </c>
      <c r="AW1035" s="77">
        <v>10.97</v>
      </c>
      <c r="AX1035" s="144">
        <f t="shared" si="106"/>
        <v>0.24</v>
      </c>
      <c r="AY1035" s="144">
        <f t="shared" si="107"/>
        <v>0.4</v>
      </c>
      <c r="AZ1035" s="144">
        <f t="shared" si="108"/>
        <v>0.2</v>
      </c>
      <c r="BA1035" s="54">
        <f t="shared" si="109"/>
        <v>13.330178249279504</v>
      </c>
      <c r="BB1035" s="54">
        <f t="shared" si="110"/>
        <v>10.558821750720492</v>
      </c>
    </row>
    <row r="1036" spans="1:54" x14ac:dyDescent="0.25">
      <c r="A1036" s="3">
        <v>41705</v>
      </c>
      <c r="B1036" s="77">
        <v>8713.9599999999991</v>
      </c>
      <c r="C1036" s="77">
        <v>1310.2538500000001</v>
      </c>
      <c r="D1036" s="77">
        <v>126.5373</v>
      </c>
      <c r="E1036" s="77">
        <f t="shared" si="105"/>
        <v>663.31529999999998</v>
      </c>
      <c r="F1036" s="77">
        <v>-5.8334000000000001</v>
      </c>
      <c r="G1036" s="77">
        <v>-11.346300000000001</v>
      </c>
      <c r="H1036">
        <v>0</v>
      </c>
      <c r="I1036" s="78">
        <v>8705</v>
      </c>
      <c r="J1036">
        <v>201403</v>
      </c>
      <c r="K1036" s="78">
        <v>8705</v>
      </c>
      <c r="L1036" s="77">
        <f t="shared" si="111"/>
        <v>-8.9599999999991269</v>
      </c>
      <c r="M1036" s="78">
        <v>21706</v>
      </c>
      <c r="N1036" s="78">
        <v>378.72030999999998</v>
      </c>
      <c r="O1036" s="78">
        <v>4908</v>
      </c>
      <c r="P1036" s="78">
        <v>21.381509999999999</v>
      </c>
      <c r="Q1036" s="144">
        <v>22933</v>
      </c>
      <c r="R1036" s="78">
        <v>1162</v>
      </c>
      <c r="S1036" s="78">
        <v>1990</v>
      </c>
      <c r="T1036" s="78">
        <v>14534</v>
      </c>
      <c r="U1036" s="78">
        <v>37270</v>
      </c>
      <c r="V1036" s="219">
        <v>-0.38996511939898043</v>
      </c>
      <c r="W1036" s="78">
        <v>9548</v>
      </c>
      <c r="X1036" s="78">
        <v>11027</v>
      </c>
      <c r="Y1036" s="78">
        <v>12928</v>
      </c>
      <c r="Z1036" s="78">
        <v>13429</v>
      </c>
      <c r="AA1036" s="78">
        <v>94.47</v>
      </c>
      <c r="AB1036" s="78">
        <v>128.33000000000001</v>
      </c>
      <c r="AC1036" s="78">
        <v>197406</v>
      </c>
      <c r="AD1036" s="104">
        <v>7.2514900000000004</v>
      </c>
      <c r="AE1036" s="78">
        <v>130562</v>
      </c>
      <c r="AF1036" s="104">
        <v>2.5177900000000002</v>
      </c>
      <c r="AG1036" s="78">
        <v>-17452</v>
      </c>
      <c r="AH1036" s="104">
        <v>-2.68926</v>
      </c>
      <c r="AI1036" s="78">
        <v>-45233</v>
      </c>
      <c r="AJ1036" s="104">
        <v>-1.0636399999999999</v>
      </c>
      <c r="AK1036" s="78">
        <v>8800</v>
      </c>
      <c r="AL1036" s="78">
        <v>8500</v>
      </c>
      <c r="AM1036" s="8">
        <v>8700</v>
      </c>
      <c r="AN1036" s="78">
        <v>117</v>
      </c>
      <c r="AO1036" s="78">
        <v>8900</v>
      </c>
      <c r="AP1036" s="78">
        <v>8500</v>
      </c>
      <c r="AQ1036" s="78">
        <v>8700</v>
      </c>
      <c r="AR1036" s="78">
        <v>236</v>
      </c>
      <c r="AS1036" s="78">
        <v>8750</v>
      </c>
      <c r="AT1036" s="78">
        <v>8650</v>
      </c>
      <c r="AU1036" s="78">
        <v>8700</v>
      </c>
      <c r="AV1036" s="78">
        <v>66</v>
      </c>
      <c r="AW1036" s="77">
        <v>11.02</v>
      </c>
      <c r="AX1036" s="144">
        <f t="shared" si="106"/>
        <v>0.27</v>
      </c>
      <c r="AY1036" s="144">
        <f t="shared" si="107"/>
        <v>0.42</v>
      </c>
      <c r="AZ1036" s="144">
        <f t="shared" si="108"/>
        <v>0.21</v>
      </c>
      <c r="BA1036" s="54">
        <f t="shared" si="109"/>
        <v>12.806747585719375</v>
      </c>
      <c r="BB1036" s="54">
        <f t="shared" si="110"/>
        <v>10.775252414280626</v>
      </c>
    </row>
    <row r="1037" spans="1:54" x14ac:dyDescent="0.25">
      <c r="A1037" s="3">
        <v>41708</v>
      </c>
      <c r="B1037" s="77">
        <v>8665.24</v>
      </c>
      <c r="C1037" s="77">
        <v>873.95084999999995</v>
      </c>
      <c r="D1037" s="77">
        <v>30.545500000000001</v>
      </c>
      <c r="E1037" s="77">
        <f t="shared" si="105"/>
        <v>759.48739999999998</v>
      </c>
      <c r="F1037" s="77">
        <v>-13.226900000000001</v>
      </c>
      <c r="G1037" s="77">
        <v>1.7447999999999999</v>
      </c>
      <c r="H1037">
        <v>0</v>
      </c>
      <c r="I1037" s="78">
        <v>8677</v>
      </c>
      <c r="J1037">
        <v>201403</v>
      </c>
      <c r="K1037" s="78">
        <v>8677</v>
      </c>
      <c r="L1037" s="77">
        <f t="shared" si="111"/>
        <v>11.760000000000218</v>
      </c>
      <c r="M1037" s="78">
        <v>19473</v>
      </c>
      <c r="N1037" s="78">
        <v>338.78210000000001</v>
      </c>
      <c r="O1037" s="78">
        <v>4422</v>
      </c>
      <c r="P1037" s="78">
        <v>19.209060000000001</v>
      </c>
      <c r="Q1037" s="144">
        <v>20578.5</v>
      </c>
      <c r="R1037" s="78">
        <v>1118</v>
      </c>
      <c r="S1037" s="78">
        <v>-478</v>
      </c>
      <c r="T1037" s="78">
        <v>12280</v>
      </c>
      <c r="U1037" s="78">
        <v>36616</v>
      </c>
      <c r="V1037" s="219">
        <v>-0.33537251474765128</v>
      </c>
      <c r="W1037" s="78">
        <v>8844</v>
      </c>
      <c r="X1037" s="78">
        <v>10400</v>
      </c>
      <c r="Y1037" s="78">
        <v>12116</v>
      </c>
      <c r="Z1037" s="78">
        <v>13399</v>
      </c>
      <c r="AA1037" s="78">
        <v>119.56</v>
      </c>
      <c r="AB1037" s="78">
        <v>127.71</v>
      </c>
      <c r="AC1037" s="78">
        <v>197669</v>
      </c>
      <c r="AD1037" s="104">
        <v>6.4542799999999998</v>
      </c>
      <c r="AE1037" s="78">
        <v>132084</v>
      </c>
      <c r="AF1037" s="104">
        <v>2.72098</v>
      </c>
      <c r="AG1037" s="78">
        <v>-17961</v>
      </c>
      <c r="AH1037" s="104">
        <v>-2.3347899999999999</v>
      </c>
      <c r="AI1037" s="78">
        <v>-50080</v>
      </c>
      <c r="AJ1037" s="104">
        <v>-1.2986800000000001</v>
      </c>
      <c r="AK1037" s="78">
        <v>8800</v>
      </c>
      <c r="AL1037" s="78">
        <v>8500</v>
      </c>
      <c r="AM1037" s="8">
        <v>8700</v>
      </c>
      <c r="AN1037" s="78">
        <v>110.5</v>
      </c>
      <c r="AO1037" s="78">
        <v>8900</v>
      </c>
      <c r="AP1037" s="78">
        <v>8500</v>
      </c>
      <c r="AQ1037" s="78">
        <v>8700</v>
      </c>
      <c r="AR1037" s="78">
        <v>238</v>
      </c>
      <c r="AS1037" s="78">
        <v>8750</v>
      </c>
      <c r="AT1037" s="78">
        <v>8600</v>
      </c>
      <c r="AU1037" s="78">
        <v>8700</v>
      </c>
      <c r="AV1037" s="78">
        <v>59.5</v>
      </c>
      <c r="AW1037" s="77">
        <v>11.72</v>
      </c>
      <c r="AX1037" s="144">
        <f t="shared" si="106"/>
        <v>0.44</v>
      </c>
      <c r="AY1037" s="144">
        <f t="shared" si="107"/>
        <v>0.61</v>
      </c>
      <c r="AZ1037" s="144">
        <f t="shared" si="108"/>
        <v>0.34</v>
      </c>
      <c r="BA1037" s="54">
        <f t="shared" si="109"/>
        <v>12.652278812413696</v>
      </c>
      <c r="BB1037" s="54">
        <f t="shared" si="110"/>
        <v>10.827721187586301</v>
      </c>
    </row>
    <row r="1038" spans="1:54" x14ac:dyDescent="0.25">
      <c r="A1038" s="3">
        <v>41709</v>
      </c>
      <c r="B1038" s="77">
        <v>8702.33</v>
      </c>
      <c r="C1038" s="77">
        <v>882.07898</v>
      </c>
      <c r="D1038" s="77">
        <v>-3.9448000000000003</v>
      </c>
      <c r="E1038" s="77">
        <f t="shared" si="105"/>
        <v>819.75159999999994</v>
      </c>
      <c r="F1038" s="77">
        <v>-8.5290999999999997</v>
      </c>
      <c r="G1038" s="77">
        <v>9.1233000000000004</v>
      </c>
      <c r="H1038">
        <v>0</v>
      </c>
      <c r="I1038" s="78">
        <v>8715</v>
      </c>
      <c r="J1038">
        <v>201403</v>
      </c>
      <c r="K1038" s="78">
        <v>8715</v>
      </c>
      <c r="L1038" s="77">
        <f t="shared" si="111"/>
        <v>12.670000000000073</v>
      </c>
      <c r="M1038" s="78">
        <v>18289</v>
      </c>
      <c r="N1038" s="78">
        <v>319.6456</v>
      </c>
      <c r="O1038" s="78">
        <v>4764</v>
      </c>
      <c r="P1038" s="78">
        <v>20.775539999999999</v>
      </c>
      <c r="Q1038" s="144">
        <v>19480</v>
      </c>
      <c r="R1038" s="78">
        <v>1131</v>
      </c>
      <c r="S1038" s="78">
        <v>-1212</v>
      </c>
      <c r="T1038" s="78">
        <v>13546</v>
      </c>
      <c r="U1038" s="78">
        <v>38409</v>
      </c>
      <c r="V1038" s="219">
        <v>-0.35267775781717825</v>
      </c>
      <c r="W1038" s="78">
        <v>9096</v>
      </c>
      <c r="X1038" s="78">
        <v>9697</v>
      </c>
      <c r="Y1038" s="78">
        <v>12173</v>
      </c>
      <c r="Z1038" s="78">
        <v>12055</v>
      </c>
      <c r="AA1038" s="78">
        <v>102.66</v>
      </c>
      <c r="AB1038" s="78">
        <v>128.63999999999999</v>
      </c>
      <c r="AC1038" s="78">
        <v>200697</v>
      </c>
      <c r="AD1038" s="104">
        <v>7.4001400000000004</v>
      </c>
      <c r="AE1038" s="78">
        <v>136191</v>
      </c>
      <c r="AF1038" s="104">
        <v>2.5216599999999998</v>
      </c>
      <c r="AG1038" s="78">
        <v>-14442</v>
      </c>
      <c r="AH1038" s="104">
        <v>-2.53566</v>
      </c>
      <c r="AI1038" s="78">
        <v>-51523</v>
      </c>
      <c r="AJ1038" s="104">
        <v>-1.2243200000000001</v>
      </c>
      <c r="AK1038" s="78">
        <v>8800</v>
      </c>
      <c r="AL1038" s="78">
        <v>8500</v>
      </c>
      <c r="AM1038" s="8">
        <v>8700</v>
      </c>
      <c r="AN1038" s="78">
        <v>102.5</v>
      </c>
      <c r="AO1038" s="78">
        <v>8900</v>
      </c>
      <c r="AP1038" s="78">
        <v>8500</v>
      </c>
      <c r="AQ1038" s="78">
        <v>8700</v>
      </c>
      <c r="AR1038" s="78">
        <v>236</v>
      </c>
      <c r="AS1038" s="78">
        <v>8750</v>
      </c>
      <c r="AT1038" s="78">
        <v>8650</v>
      </c>
      <c r="AU1038" s="78">
        <v>8700</v>
      </c>
      <c r="AV1038" s="78">
        <v>43.5</v>
      </c>
      <c r="AW1038" s="77">
        <v>11.31</v>
      </c>
      <c r="AX1038" s="144">
        <f t="shared" si="106"/>
        <v>0.31</v>
      </c>
      <c r="AY1038" s="144">
        <f t="shared" si="107"/>
        <v>0.53</v>
      </c>
      <c r="AZ1038" s="144">
        <f t="shared" si="108"/>
        <v>0.27</v>
      </c>
      <c r="BA1038" s="54">
        <f t="shared" si="109"/>
        <v>12.519280113426456</v>
      </c>
      <c r="BB1038" s="54">
        <f t="shared" si="110"/>
        <v>10.834719886573543</v>
      </c>
    </row>
    <row r="1039" spans="1:54" x14ac:dyDescent="0.25">
      <c r="A1039" s="3">
        <v>41710</v>
      </c>
      <c r="B1039" s="77">
        <v>8684.73</v>
      </c>
      <c r="C1039" s="77">
        <v>847.01103000000001</v>
      </c>
      <c r="D1039" s="77">
        <v>0.25670000000000004</v>
      </c>
      <c r="E1039" s="77">
        <f t="shared" si="105"/>
        <v>822.17119999999989</v>
      </c>
      <c r="F1039" s="77">
        <v>-4.7018000000000004</v>
      </c>
      <c r="G1039" s="77">
        <v>-11.623299999999999</v>
      </c>
      <c r="H1039" t="s">
        <v>1663</v>
      </c>
      <c r="I1039" s="78">
        <v>8662</v>
      </c>
      <c r="J1039">
        <v>201403</v>
      </c>
      <c r="K1039" s="78">
        <v>8662</v>
      </c>
      <c r="L1039" s="77">
        <f t="shared" si="111"/>
        <v>-22.729999999999563</v>
      </c>
      <c r="M1039" s="78">
        <v>13634</v>
      </c>
      <c r="N1039" s="78">
        <v>237.06093000000001</v>
      </c>
      <c r="O1039" s="78">
        <v>4480</v>
      </c>
      <c r="P1039" s="78">
        <v>19.413270000000001</v>
      </c>
      <c r="Q1039" s="144">
        <v>14754</v>
      </c>
      <c r="R1039" s="78">
        <v>1064</v>
      </c>
      <c r="S1039" s="78">
        <v>-1655</v>
      </c>
      <c r="T1039" s="78">
        <v>9857</v>
      </c>
      <c r="U1039" s="78">
        <v>33374</v>
      </c>
      <c r="V1039" s="219">
        <v>-0.29534967339845386</v>
      </c>
      <c r="W1039" s="78">
        <v>7523</v>
      </c>
      <c r="X1039" s="78">
        <v>6754</v>
      </c>
      <c r="Y1039" s="78">
        <v>10929</v>
      </c>
      <c r="Z1039" s="78">
        <v>9953</v>
      </c>
      <c r="AA1039" s="78">
        <v>112.53</v>
      </c>
      <c r="AB1039" s="78">
        <v>123.52</v>
      </c>
      <c r="AC1039" s="78">
        <v>199769</v>
      </c>
      <c r="AD1039" s="104">
        <v>6.0892799999999996</v>
      </c>
      <c r="AE1039" s="78">
        <v>140270</v>
      </c>
      <c r="AF1039" s="104">
        <v>3.0631900000000001</v>
      </c>
      <c r="AG1039" s="78">
        <v>-30686</v>
      </c>
      <c r="AH1039" s="104">
        <v>-2.6259000000000001</v>
      </c>
      <c r="AI1039" s="78">
        <v>-40599</v>
      </c>
      <c r="AJ1039" s="104">
        <v>-1.3296300000000001</v>
      </c>
      <c r="AK1039" s="78">
        <v>8800</v>
      </c>
      <c r="AL1039" s="78">
        <v>8500</v>
      </c>
      <c r="AM1039" s="8">
        <v>8650</v>
      </c>
      <c r="AN1039" s="78">
        <v>102.5</v>
      </c>
      <c r="AO1039" s="78">
        <v>8900</v>
      </c>
      <c r="AP1039" s="78">
        <v>8500</v>
      </c>
      <c r="AQ1039" s="78">
        <v>8600</v>
      </c>
      <c r="AR1039" s="78">
        <v>244</v>
      </c>
      <c r="AS1039" s="78">
        <v>8800</v>
      </c>
      <c r="AT1039" s="78">
        <v>8500</v>
      </c>
      <c r="AU1039" s="78">
        <v>8650</v>
      </c>
      <c r="AV1039" s="78">
        <v>102.5</v>
      </c>
      <c r="AW1039" s="77">
        <v>11.65</v>
      </c>
      <c r="AX1039" s="144">
        <f t="shared" si="106"/>
        <v>0.41</v>
      </c>
      <c r="AY1039" s="144">
        <f t="shared" si="107"/>
        <v>0.59</v>
      </c>
      <c r="AZ1039" s="144">
        <f t="shared" si="108"/>
        <v>0.32</v>
      </c>
      <c r="BA1039" s="54">
        <f t="shared" si="109"/>
        <v>12.503399483363133</v>
      </c>
      <c r="BB1039" s="54">
        <f t="shared" si="110"/>
        <v>10.828600516636868</v>
      </c>
    </row>
    <row r="1040" spans="1:54" x14ac:dyDescent="0.25">
      <c r="A1040" s="3">
        <v>41711</v>
      </c>
      <c r="B1040" s="77">
        <v>8747.7900000000009</v>
      </c>
      <c r="C1040" s="77">
        <v>1141.1135999999999</v>
      </c>
      <c r="D1040" s="77">
        <v>55.1601</v>
      </c>
      <c r="E1040" s="77">
        <f t="shared" si="105"/>
        <v>848.17609999999991</v>
      </c>
      <c r="F1040" s="77">
        <v>-3.4647000000000001</v>
      </c>
      <c r="G1040" s="77">
        <v>18.5626</v>
      </c>
      <c r="H1040">
        <v>0</v>
      </c>
      <c r="I1040" s="78">
        <v>8740</v>
      </c>
      <c r="J1040">
        <v>201403</v>
      </c>
      <c r="K1040" s="78">
        <v>8740</v>
      </c>
      <c r="L1040" s="77">
        <f t="shared" si="111"/>
        <v>-7.7900000000008731</v>
      </c>
      <c r="M1040" s="78">
        <v>17432</v>
      </c>
      <c r="N1040" s="78">
        <v>305.68266</v>
      </c>
      <c r="O1040" s="78">
        <v>5208</v>
      </c>
      <c r="P1040" s="78">
        <v>22.738959999999999</v>
      </c>
      <c r="Q1040" s="144">
        <v>18734</v>
      </c>
      <c r="R1040" s="78">
        <v>1241</v>
      </c>
      <c r="S1040" s="78">
        <v>-1112</v>
      </c>
      <c r="T1040" s="78">
        <v>15507</v>
      </c>
      <c r="U1040" s="78">
        <v>37638</v>
      </c>
      <c r="V1040" s="219">
        <v>-0.41200382592061213</v>
      </c>
      <c r="W1040" s="78">
        <v>7702</v>
      </c>
      <c r="X1040" s="78">
        <v>9818</v>
      </c>
      <c r="Y1040" s="78">
        <v>11461</v>
      </c>
      <c r="Z1040" s="78">
        <v>9246</v>
      </c>
      <c r="AA1040" s="78">
        <v>101.82</v>
      </c>
      <c r="AB1040" s="78">
        <v>130.18</v>
      </c>
      <c r="AC1040" s="78">
        <v>214047</v>
      </c>
      <c r="AD1040" s="104">
        <v>8.5073399999999992</v>
      </c>
      <c r="AE1040" s="78">
        <v>144092</v>
      </c>
      <c r="AF1040" s="104">
        <v>2.5835499999999998</v>
      </c>
      <c r="AG1040" s="78">
        <v>-34488</v>
      </c>
      <c r="AH1040" s="104">
        <v>-3.3865699999999999</v>
      </c>
      <c r="AI1040" s="78">
        <v>-57364</v>
      </c>
      <c r="AJ1040" s="104">
        <v>-1.2583800000000001</v>
      </c>
      <c r="AK1040" s="78">
        <v>8800</v>
      </c>
      <c r="AL1040" s="78">
        <v>8500</v>
      </c>
      <c r="AM1040" s="8">
        <v>8750</v>
      </c>
      <c r="AN1040" s="78">
        <v>81.5</v>
      </c>
      <c r="AO1040" s="78">
        <v>8900</v>
      </c>
      <c r="AP1040" s="78">
        <v>8500</v>
      </c>
      <c r="AQ1040" s="78">
        <v>8700</v>
      </c>
      <c r="AR1040" s="78">
        <v>237</v>
      </c>
      <c r="AS1040" s="78">
        <v>8800</v>
      </c>
      <c r="AT1040" s="78">
        <v>8500</v>
      </c>
      <c r="AU1040" s="78">
        <v>8750</v>
      </c>
      <c r="AV1040" s="78">
        <v>81.5</v>
      </c>
      <c r="AW1040" s="77">
        <v>11.51</v>
      </c>
      <c r="AX1040" s="144">
        <f t="shared" si="106"/>
        <v>0.37</v>
      </c>
      <c r="AY1040" s="144">
        <f t="shared" si="107"/>
        <v>0.56999999999999995</v>
      </c>
      <c r="AZ1040" s="144">
        <f t="shared" si="108"/>
        <v>0.32</v>
      </c>
      <c r="BA1040" s="54">
        <f t="shared" si="109"/>
        <v>12.492453608905008</v>
      </c>
      <c r="BB1040" s="54">
        <f t="shared" si="110"/>
        <v>10.814546391094991</v>
      </c>
    </row>
    <row r="1041" spans="1:54" x14ac:dyDescent="0.25">
      <c r="A1041" s="3">
        <v>41712</v>
      </c>
      <c r="B1041" s="77">
        <v>8687.6299999999992</v>
      </c>
      <c r="C1041" s="77">
        <v>919.59511999999995</v>
      </c>
      <c r="D1041" s="77">
        <v>-17.422699999999999</v>
      </c>
      <c r="E1041" s="77">
        <f t="shared" si="105"/>
        <v>841.40970000000004</v>
      </c>
      <c r="F1041" s="77">
        <v>-10.636400000000002</v>
      </c>
      <c r="G1041" s="77">
        <v>-7.0275999999999996</v>
      </c>
      <c r="H1041">
        <v>0</v>
      </c>
      <c r="I1041" s="78">
        <v>8693</v>
      </c>
      <c r="J1041">
        <v>201403</v>
      </c>
      <c r="K1041" s="78">
        <v>8693</v>
      </c>
      <c r="L1041" s="77">
        <f t="shared" si="111"/>
        <v>5.3700000000008004</v>
      </c>
      <c r="M1041" s="78">
        <v>14385</v>
      </c>
      <c r="N1041" s="78">
        <v>250.95595</v>
      </c>
      <c r="O1041" s="78">
        <v>4276</v>
      </c>
      <c r="P1041" s="78">
        <v>18.572790000000001</v>
      </c>
      <c r="Q1041" s="144">
        <v>15454</v>
      </c>
      <c r="R1041" s="78">
        <v>1118</v>
      </c>
      <c r="S1041" s="78">
        <v>-523</v>
      </c>
      <c r="T1041" s="78">
        <v>12324</v>
      </c>
      <c r="U1041" s="78">
        <v>34577</v>
      </c>
      <c r="V1041" s="219">
        <v>-0.35642189895016918</v>
      </c>
      <c r="W1041" s="78">
        <v>7644</v>
      </c>
      <c r="X1041" s="78">
        <v>6135</v>
      </c>
      <c r="Y1041" s="78">
        <v>11773</v>
      </c>
      <c r="Z1041" s="78">
        <v>9122</v>
      </c>
      <c r="AA1041" s="78">
        <v>109.93</v>
      </c>
      <c r="AB1041" s="78">
        <v>127.22</v>
      </c>
      <c r="AC1041" s="78">
        <v>218196</v>
      </c>
      <c r="AD1041" s="104">
        <v>7.24634</v>
      </c>
      <c r="AE1041" s="78">
        <v>162575</v>
      </c>
      <c r="AF1041" s="104">
        <v>3.1906599999999998</v>
      </c>
      <c r="AG1041" s="78">
        <v>-43748</v>
      </c>
      <c r="AH1041" s="104">
        <v>-3.1574300000000002</v>
      </c>
      <c r="AI1041" s="78">
        <v>-51657</v>
      </c>
      <c r="AJ1041" s="104">
        <v>-1.0149999999999999</v>
      </c>
      <c r="AK1041" s="78">
        <v>8800</v>
      </c>
      <c r="AL1041" s="78">
        <v>8500</v>
      </c>
      <c r="AM1041" s="8">
        <v>8700</v>
      </c>
      <c r="AN1041" s="78">
        <v>82</v>
      </c>
      <c r="AO1041" s="78">
        <v>8900</v>
      </c>
      <c r="AP1041" s="78">
        <v>8500</v>
      </c>
      <c r="AQ1041" s="78">
        <v>8700</v>
      </c>
      <c r="AR1041" s="78">
        <v>240</v>
      </c>
      <c r="AS1041" s="78">
        <v>8800</v>
      </c>
      <c r="AT1041" s="78">
        <v>8500</v>
      </c>
      <c r="AU1041" s="78">
        <v>8700</v>
      </c>
      <c r="AV1041" s="78">
        <v>82</v>
      </c>
      <c r="AW1041" s="77">
        <v>12.26</v>
      </c>
      <c r="AX1041" s="144">
        <f t="shared" si="106"/>
        <v>0.75</v>
      </c>
      <c r="AY1041" s="144">
        <f t="shared" si="107"/>
        <v>0.85</v>
      </c>
      <c r="AZ1041" s="144">
        <f t="shared" si="108"/>
        <v>0.64</v>
      </c>
      <c r="BA1041" s="54">
        <f t="shared" si="109"/>
        <v>12.548394527836097</v>
      </c>
      <c r="BB1041" s="54">
        <f t="shared" si="110"/>
        <v>10.795605472163905</v>
      </c>
    </row>
    <row r="1042" spans="1:54" x14ac:dyDescent="0.25">
      <c r="A1042" s="3">
        <v>41715</v>
      </c>
      <c r="B1042" s="77">
        <v>8700.1</v>
      </c>
      <c r="C1042" s="77">
        <v>863.11554999999998</v>
      </c>
      <c r="D1042" s="77">
        <v>27.819099999999999</v>
      </c>
      <c r="E1042" s="77">
        <f t="shared" si="105"/>
        <v>773.52459999999996</v>
      </c>
      <c r="F1042" s="77">
        <v>-8.9765999999999995</v>
      </c>
      <c r="G1042" s="77">
        <v>7.0762</v>
      </c>
      <c r="H1042">
        <v>0</v>
      </c>
      <c r="I1042" s="78">
        <v>8701</v>
      </c>
      <c r="J1042">
        <v>201403</v>
      </c>
      <c r="K1042" s="78">
        <v>8701</v>
      </c>
      <c r="L1042" s="77">
        <f t="shared" si="111"/>
        <v>0.8999999999996362</v>
      </c>
      <c r="M1042" s="78">
        <v>11448</v>
      </c>
      <c r="N1042" s="78">
        <v>199.94629</v>
      </c>
      <c r="O1042" s="78">
        <v>4450</v>
      </c>
      <c r="P1042" s="78">
        <v>19.34356</v>
      </c>
      <c r="Q1042" s="144">
        <v>12560.5</v>
      </c>
      <c r="R1042" s="78">
        <v>1062</v>
      </c>
      <c r="S1042" s="78">
        <v>1089</v>
      </c>
      <c r="T1042" s="78">
        <v>12670</v>
      </c>
      <c r="U1042" s="78">
        <v>33670</v>
      </c>
      <c r="V1042" s="219">
        <v>-0.37629937629937632</v>
      </c>
      <c r="W1042" s="78">
        <v>6864</v>
      </c>
      <c r="X1042" s="78">
        <v>3381</v>
      </c>
      <c r="Y1042" s="78">
        <v>12828</v>
      </c>
      <c r="Z1042" s="78">
        <v>8575</v>
      </c>
      <c r="AA1042" s="78">
        <v>106.6</v>
      </c>
      <c r="AB1042" s="78">
        <v>128.94</v>
      </c>
      <c r="AC1042" s="78">
        <v>217430</v>
      </c>
      <c r="AD1042" s="104">
        <v>7.2083399999999997</v>
      </c>
      <c r="AE1042" s="78">
        <v>180765</v>
      </c>
      <c r="AF1042" s="104">
        <v>3.0828799999999998</v>
      </c>
      <c r="AG1042" s="78">
        <v>-44351</v>
      </c>
      <c r="AH1042" s="104">
        <v>-3.1645799999999999</v>
      </c>
      <c r="AI1042" s="78">
        <v>-54893</v>
      </c>
      <c r="AJ1042" s="104">
        <v>-1.0398499999999999</v>
      </c>
      <c r="AK1042" s="78">
        <v>8800</v>
      </c>
      <c r="AL1042" s="78">
        <v>8500</v>
      </c>
      <c r="AM1042" s="8">
        <v>8700</v>
      </c>
      <c r="AN1042" s="78">
        <v>61</v>
      </c>
      <c r="AO1042" s="78">
        <v>8900</v>
      </c>
      <c r="AP1042" s="78">
        <v>8500</v>
      </c>
      <c r="AQ1042" s="78">
        <v>8700</v>
      </c>
      <c r="AR1042" s="78">
        <v>233</v>
      </c>
      <c r="AS1042" s="78">
        <v>8800</v>
      </c>
      <c r="AT1042" s="78">
        <v>8500</v>
      </c>
      <c r="AU1042" s="78">
        <v>8700</v>
      </c>
      <c r="AV1042" s="78">
        <v>61</v>
      </c>
      <c r="AW1042" s="77">
        <v>12.97</v>
      </c>
      <c r="AX1042" s="144">
        <f t="shared" si="106"/>
        <v>0.93</v>
      </c>
      <c r="AY1042" s="144">
        <f t="shared" si="107"/>
        <v>0.95</v>
      </c>
      <c r="AZ1042" s="144">
        <f t="shared" si="108"/>
        <v>0.92</v>
      </c>
      <c r="BA1042" s="54">
        <f t="shared" si="109"/>
        <v>12.764630965772115</v>
      </c>
      <c r="BB1042" s="54">
        <f t="shared" si="110"/>
        <v>10.676369034227884</v>
      </c>
    </row>
    <row r="1043" spans="1:54" x14ac:dyDescent="0.25">
      <c r="A1043" s="3">
        <v>41716</v>
      </c>
      <c r="B1043" s="77">
        <v>8731.94</v>
      </c>
      <c r="C1043" s="77">
        <v>996.58154000000002</v>
      </c>
      <c r="D1043" s="77">
        <v>39.814499999999995</v>
      </c>
      <c r="E1043" s="77">
        <f t="shared" si="105"/>
        <v>785.90879999999993</v>
      </c>
      <c r="F1043" s="77">
        <v>-1.514</v>
      </c>
      <c r="G1043" s="77">
        <v>0.64810000000000001</v>
      </c>
      <c r="H1043">
        <v>0</v>
      </c>
      <c r="I1043" s="78">
        <v>8727</v>
      </c>
      <c r="J1043">
        <v>201403</v>
      </c>
      <c r="K1043" s="78">
        <v>8727</v>
      </c>
      <c r="L1043" s="77">
        <f t="shared" si="111"/>
        <v>-4.9400000000005093</v>
      </c>
      <c r="M1043" s="78">
        <v>8716</v>
      </c>
      <c r="N1043" s="78">
        <v>152.85964000000001</v>
      </c>
      <c r="O1043" s="78">
        <v>4512</v>
      </c>
      <c r="P1043" s="78">
        <v>19.669820000000001</v>
      </c>
      <c r="Q1043" s="144">
        <v>9844</v>
      </c>
      <c r="R1043" s="78">
        <v>1139</v>
      </c>
      <c r="S1043" s="78">
        <v>3698</v>
      </c>
      <c r="T1043" s="78">
        <v>12284</v>
      </c>
      <c r="U1043" s="78">
        <v>34641</v>
      </c>
      <c r="V1043" s="219">
        <v>-0.35460870067261335</v>
      </c>
      <c r="W1043" s="78">
        <v>7131</v>
      </c>
      <c r="X1043" s="78">
        <v>1220</v>
      </c>
      <c r="Y1043" s="78">
        <v>12203</v>
      </c>
      <c r="Z1043" s="78">
        <v>4499</v>
      </c>
      <c r="AA1043" s="78">
        <v>92.27</v>
      </c>
      <c r="AB1043" s="78">
        <v>133.28</v>
      </c>
      <c r="AC1043" s="78">
        <v>218817</v>
      </c>
      <c r="AD1043" s="104">
        <v>7.73726</v>
      </c>
      <c r="AE1043" s="78">
        <v>180286</v>
      </c>
      <c r="AF1043" s="104">
        <v>2.6820499999999998</v>
      </c>
      <c r="AG1043" s="78">
        <v>-40783</v>
      </c>
      <c r="AH1043" s="104">
        <v>-3.3634900000000001</v>
      </c>
      <c r="AI1043" s="78">
        <v>-57239</v>
      </c>
      <c r="AJ1043" s="104">
        <v>-0.95350000000000001</v>
      </c>
      <c r="AK1043" s="78">
        <v>8800</v>
      </c>
      <c r="AL1043" s="78">
        <v>8500</v>
      </c>
      <c r="AM1043" s="8">
        <v>8750</v>
      </c>
      <c r="AN1043" s="78">
        <v>40.5</v>
      </c>
      <c r="AO1043" s="78">
        <v>8900</v>
      </c>
      <c r="AP1043" s="78">
        <v>8500</v>
      </c>
      <c r="AQ1043" s="78">
        <v>8700</v>
      </c>
      <c r="AR1043" s="78">
        <v>220</v>
      </c>
      <c r="AS1043" s="78">
        <v>8800</v>
      </c>
      <c r="AT1043" s="78">
        <v>8500</v>
      </c>
      <c r="AU1043" s="78">
        <v>8750</v>
      </c>
      <c r="AV1043" s="78">
        <v>40.5</v>
      </c>
      <c r="AW1043" s="77">
        <v>12.35</v>
      </c>
      <c r="AX1043" s="144">
        <f t="shared" si="106"/>
        <v>0.75</v>
      </c>
      <c r="AY1043" s="144">
        <f t="shared" si="107"/>
        <v>0.85</v>
      </c>
      <c r="AZ1043" s="144">
        <f t="shared" si="108"/>
        <v>0.7</v>
      </c>
      <c r="BA1043" s="54">
        <f t="shared" si="109"/>
        <v>12.820568251750538</v>
      </c>
      <c r="BB1043" s="54">
        <f t="shared" si="110"/>
        <v>10.663431748249463</v>
      </c>
    </row>
    <row r="1044" spans="1:54" x14ac:dyDescent="0.25">
      <c r="A1044" s="3">
        <v>41717</v>
      </c>
      <c r="B1044" s="77">
        <v>8689.4599999999991</v>
      </c>
      <c r="C1044" s="77">
        <v>1010.56519</v>
      </c>
      <c r="D1044" s="77">
        <v>-11.4922</v>
      </c>
      <c r="E1044" s="77">
        <f t="shared" si="105"/>
        <v>714.73320000000001</v>
      </c>
      <c r="F1044" s="77">
        <v>-6.5383000000000004</v>
      </c>
      <c r="G1044" s="77">
        <v>-4.3681000000000001</v>
      </c>
      <c r="H1044" t="s">
        <v>1664</v>
      </c>
      <c r="I1044" s="78">
        <v>8696</v>
      </c>
      <c r="J1044">
        <v>201404</v>
      </c>
      <c r="K1044" s="78">
        <v>8674</v>
      </c>
      <c r="L1044" s="77">
        <f t="shared" si="111"/>
        <v>-15.459999999999127</v>
      </c>
      <c r="M1044" s="78">
        <v>10118</v>
      </c>
      <c r="N1044" s="78">
        <v>176.37397999999999</v>
      </c>
      <c r="O1044" s="78">
        <v>1622</v>
      </c>
      <c r="P1044" s="78">
        <v>7.0261199999999997</v>
      </c>
      <c r="Q1044" s="144">
        <v>10523.5</v>
      </c>
      <c r="R1044" s="78">
        <v>774</v>
      </c>
      <c r="S1044" s="78">
        <v>-3991</v>
      </c>
      <c r="T1044" s="78">
        <v>5467</v>
      </c>
      <c r="U1044" s="78">
        <v>22855</v>
      </c>
      <c r="V1044" s="219">
        <v>-0.23920367534456355</v>
      </c>
      <c r="W1044" s="78">
        <v>4208</v>
      </c>
      <c r="X1044" s="78">
        <v>1009</v>
      </c>
      <c r="Y1044" s="78">
        <v>8170</v>
      </c>
      <c r="Z1044" s="78">
        <v>7961</v>
      </c>
      <c r="AA1044" s="78">
        <v>94.93</v>
      </c>
      <c r="AB1044" s="78">
        <v>113.2</v>
      </c>
      <c r="AC1044" s="78">
        <v>125160</v>
      </c>
      <c r="AD1044" s="104">
        <v>4.8015800000000004</v>
      </c>
      <c r="AE1044" s="78">
        <v>88014</v>
      </c>
      <c r="AF1044" s="104">
        <v>2.8241700000000001</v>
      </c>
      <c r="AG1044" s="78">
        <v>9903</v>
      </c>
      <c r="AH1044" s="104">
        <v>-1.6916599999999999</v>
      </c>
      <c r="AI1044" s="78">
        <v>-3117</v>
      </c>
      <c r="AJ1044" s="104">
        <v>-1.21977</v>
      </c>
      <c r="AK1044" s="78">
        <v>8900</v>
      </c>
      <c r="AL1044" s="78">
        <v>8500</v>
      </c>
      <c r="AM1044" s="8">
        <v>8700</v>
      </c>
      <c r="AN1044" s="78">
        <v>215</v>
      </c>
      <c r="AO1044" s="78">
        <v>9000</v>
      </c>
      <c r="AP1044" s="78">
        <v>7400</v>
      </c>
      <c r="AQ1044" s="78">
        <v>8600</v>
      </c>
      <c r="AR1044" s="78">
        <v>433</v>
      </c>
      <c r="AS1044" s="78">
        <v>8800</v>
      </c>
      <c r="AT1044" s="78">
        <v>8650</v>
      </c>
      <c r="AU1044" s="78">
        <v>8700</v>
      </c>
      <c r="AV1044" s="78">
        <v>97</v>
      </c>
      <c r="AW1044" s="77">
        <v>12.29</v>
      </c>
      <c r="AX1044" s="144">
        <f t="shared" si="106"/>
        <v>0.72</v>
      </c>
      <c r="AY1044" s="144">
        <f t="shared" si="107"/>
        <v>0.81</v>
      </c>
      <c r="AZ1044" s="144">
        <f t="shared" si="108"/>
        <v>0.64</v>
      </c>
      <c r="BA1044" s="54">
        <f t="shared" si="109"/>
        <v>12.803782669130827</v>
      </c>
      <c r="BB1044" s="54">
        <f t="shared" si="110"/>
        <v>10.670217330869169</v>
      </c>
    </row>
    <row r="1045" spans="1:54" x14ac:dyDescent="0.25">
      <c r="A1045" s="3">
        <v>41718</v>
      </c>
      <c r="B1045" s="77">
        <v>8597.33</v>
      </c>
      <c r="C1045" s="77">
        <v>943.59398999999996</v>
      </c>
      <c r="D1045" s="77">
        <v>-44.840400000000002</v>
      </c>
      <c r="E1045" s="77">
        <f t="shared" si="105"/>
        <v>592.61139999999989</v>
      </c>
      <c r="F1045" s="77">
        <v>-2.5091000000000001</v>
      </c>
      <c r="G1045" s="77">
        <v>-12.1972</v>
      </c>
      <c r="H1045">
        <v>0</v>
      </c>
      <c r="I1045" s="78">
        <v>8568</v>
      </c>
      <c r="J1045">
        <v>201404</v>
      </c>
      <c r="K1045" s="78">
        <v>8568</v>
      </c>
      <c r="L1045" s="77">
        <f t="shared" si="111"/>
        <v>-29.329999999999927</v>
      </c>
      <c r="M1045" s="78">
        <v>1724</v>
      </c>
      <c r="N1045" s="78">
        <v>30.478000000000002</v>
      </c>
      <c r="O1045" s="78">
        <v>127</v>
      </c>
      <c r="P1045" s="78">
        <v>0.57767999999999997</v>
      </c>
      <c r="Q1045" s="144">
        <v>1755.75</v>
      </c>
      <c r="R1045" s="78">
        <v>519</v>
      </c>
      <c r="S1045" s="78">
        <v>-3006</v>
      </c>
      <c r="T1045" s="78">
        <v>115</v>
      </c>
      <c r="U1045" s="78">
        <v>25579</v>
      </c>
      <c r="V1045" s="219">
        <v>-4.495875522889871E-3</v>
      </c>
      <c r="W1045" s="78">
        <v>-1747</v>
      </c>
      <c r="X1045" s="78">
        <v>-4268</v>
      </c>
      <c r="Y1045" s="78">
        <v>2275</v>
      </c>
      <c r="Z1045" s="78">
        <v>612</v>
      </c>
      <c r="AA1045" s="78">
        <v>115.25</v>
      </c>
      <c r="AB1045" s="78">
        <v>112.76</v>
      </c>
      <c r="AC1045" s="78">
        <v>129228</v>
      </c>
      <c r="AD1045" s="104">
        <v>3.6738900000000001</v>
      </c>
      <c r="AE1045" s="78">
        <v>115179</v>
      </c>
      <c r="AF1045" s="104">
        <v>4.2473000000000001</v>
      </c>
      <c r="AG1045" s="78">
        <v>3786</v>
      </c>
      <c r="AH1045" s="104">
        <v>-1.7633399999999999</v>
      </c>
      <c r="AI1045" s="78">
        <v>6688</v>
      </c>
      <c r="AJ1045" s="104">
        <v>-1.5609599999999999</v>
      </c>
      <c r="AK1045" s="78">
        <v>8900</v>
      </c>
      <c r="AL1045" s="78">
        <v>8500</v>
      </c>
      <c r="AM1045" s="8">
        <v>8600</v>
      </c>
      <c r="AN1045" s="78">
        <v>211</v>
      </c>
      <c r="AO1045" s="78">
        <v>9000</v>
      </c>
      <c r="AP1045" s="78">
        <v>8200</v>
      </c>
      <c r="AQ1045" s="78">
        <v>8600</v>
      </c>
      <c r="AR1045" s="78">
        <v>333</v>
      </c>
      <c r="AS1045" s="78">
        <v>8700</v>
      </c>
      <c r="AT1045" s="78">
        <v>8550</v>
      </c>
      <c r="AU1045" s="78">
        <v>8600</v>
      </c>
      <c r="AV1045" s="78">
        <v>91.5</v>
      </c>
      <c r="AW1045" s="77">
        <v>12.19</v>
      </c>
      <c r="AX1045" s="144">
        <f t="shared" si="106"/>
        <v>0.68</v>
      </c>
      <c r="AY1045" s="144">
        <f t="shared" si="107"/>
        <v>0.77</v>
      </c>
      <c r="AZ1045" s="144">
        <f t="shared" si="108"/>
        <v>0.56999999999999995</v>
      </c>
      <c r="BA1045" s="54">
        <f t="shared" si="109"/>
        <v>12.782135672660235</v>
      </c>
      <c r="BB1045" s="54">
        <f t="shared" si="110"/>
        <v>10.677864327339762</v>
      </c>
    </row>
    <row r="1046" spans="1:54" x14ac:dyDescent="0.25">
      <c r="A1046" s="3">
        <v>41719</v>
      </c>
      <c r="B1046" s="77">
        <v>8577.17</v>
      </c>
      <c r="C1046" s="77">
        <v>955.95390999999995</v>
      </c>
      <c r="D1046" s="77">
        <v>13.435599999999999</v>
      </c>
      <c r="E1046" s="77">
        <f t="shared" si="105"/>
        <v>596.1459000000001</v>
      </c>
      <c r="F1046" s="77">
        <v>-5.1747000000000005</v>
      </c>
      <c r="G1046" s="77">
        <v>-9.922699999999999</v>
      </c>
      <c r="H1046">
        <v>0</v>
      </c>
      <c r="I1046" s="78">
        <v>8575</v>
      </c>
      <c r="J1046">
        <v>201404</v>
      </c>
      <c r="K1046" s="78">
        <v>8575</v>
      </c>
      <c r="L1046" s="77">
        <f t="shared" si="111"/>
        <v>-2.1700000000000728</v>
      </c>
      <c r="M1046" s="78">
        <v>3710</v>
      </c>
      <c r="N1046" s="78">
        <v>64.529240000000001</v>
      </c>
      <c r="O1046" s="78">
        <v>616</v>
      </c>
      <c r="P1046" s="78">
        <v>2.66553</v>
      </c>
      <c r="Q1046" s="144">
        <v>3864</v>
      </c>
      <c r="R1046" s="78">
        <v>317</v>
      </c>
      <c r="S1046" s="78">
        <v>-2261</v>
      </c>
      <c r="T1046" s="78">
        <v>583</v>
      </c>
      <c r="U1046" s="78">
        <v>26377</v>
      </c>
      <c r="V1046" s="219">
        <v>-2.2102589377108846E-2</v>
      </c>
      <c r="W1046" s="78">
        <v>-688</v>
      </c>
      <c r="X1046" s="78">
        <v>-4837</v>
      </c>
      <c r="Y1046" s="78">
        <v>3711</v>
      </c>
      <c r="Z1046" s="78">
        <v>3429</v>
      </c>
      <c r="AA1046" s="78">
        <v>108.63</v>
      </c>
      <c r="AB1046" s="78">
        <v>111.88</v>
      </c>
      <c r="AC1046" s="78">
        <v>127005</v>
      </c>
      <c r="AD1046" s="104">
        <v>3.5970599999999999</v>
      </c>
      <c r="AE1046" s="78">
        <v>114811</v>
      </c>
      <c r="AF1046" s="104">
        <v>4.07233</v>
      </c>
      <c r="AG1046" s="78">
        <v>7040</v>
      </c>
      <c r="AH1046" s="104">
        <v>-1.9028700000000001</v>
      </c>
      <c r="AI1046" s="78">
        <v>11961</v>
      </c>
      <c r="AJ1046" s="104">
        <v>-1.6855800000000001</v>
      </c>
      <c r="AK1046" s="78">
        <v>8900</v>
      </c>
      <c r="AL1046" s="78">
        <v>8500</v>
      </c>
      <c r="AM1046" s="8">
        <v>8600</v>
      </c>
      <c r="AN1046" s="78">
        <v>209</v>
      </c>
      <c r="AO1046" s="78">
        <v>9000</v>
      </c>
      <c r="AP1046" s="78">
        <v>8200</v>
      </c>
      <c r="AQ1046" s="78">
        <v>8600</v>
      </c>
      <c r="AR1046" s="78">
        <v>326</v>
      </c>
      <c r="AS1046" s="78">
        <v>8700</v>
      </c>
      <c r="AT1046" s="78">
        <v>8450</v>
      </c>
      <c r="AU1046" s="78">
        <v>8600</v>
      </c>
      <c r="AV1046" s="78">
        <v>76.5</v>
      </c>
      <c r="AW1046" s="77">
        <v>12.14</v>
      </c>
      <c r="AX1046" s="144">
        <f t="shared" si="106"/>
        <v>0.68</v>
      </c>
      <c r="AY1046" s="144">
        <f t="shared" si="107"/>
        <v>0.75</v>
      </c>
      <c r="AZ1046" s="144">
        <f t="shared" si="108"/>
        <v>0.55000000000000004</v>
      </c>
      <c r="BA1046" s="54">
        <f t="shared" si="109"/>
        <v>12.783445242740818</v>
      </c>
      <c r="BB1046" s="54">
        <f t="shared" si="110"/>
        <v>10.677554757259177</v>
      </c>
    </row>
    <row r="1047" spans="1:54" x14ac:dyDescent="0.25">
      <c r="A1047" s="3">
        <v>41722</v>
      </c>
      <c r="B1047" s="77">
        <v>8605.3799999999992</v>
      </c>
      <c r="C1047" s="77">
        <v>798.33700999999996</v>
      </c>
      <c r="D1047" s="77">
        <v>71.2697</v>
      </c>
      <c r="E1047" s="77">
        <f t="shared" si="105"/>
        <v>563.82769999999994</v>
      </c>
      <c r="F1047" s="77">
        <v>-9.4009</v>
      </c>
      <c r="G1047" s="77">
        <v>6.7061999999999999</v>
      </c>
      <c r="H1047">
        <v>0</v>
      </c>
      <c r="I1047" s="78">
        <v>8601</v>
      </c>
      <c r="J1047">
        <v>201404</v>
      </c>
      <c r="K1047" s="78">
        <v>8601</v>
      </c>
      <c r="L1047" s="77">
        <f t="shared" si="111"/>
        <v>-4.3799999999991996</v>
      </c>
      <c r="M1047" s="78">
        <v>6405</v>
      </c>
      <c r="N1047" s="78">
        <v>111.08562999999999</v>
      </c>
      <c r="O1047" s="78">
        <v>1321</v>
      </c>
      <c r="P1047" s="78">
        <v>5.7009299999999996</v>
      </c>
      <c r="Q1047" s="144">
        <v>6735.25</v>
      </c>
      <c r="R1047" s="78">
        <v>326</v>
      </c>
      <c r="S1047" s="78">
        <v>-2815</v>
      </c>
      <c r="T1047" s="78">
        <v>1884</v>
      </c>
      <c r="U1047" s="78">
        <v>26686</v>
      </c>
      <c r="V1047" s="219">
        <v>-7.0598815858502584E-2</v>
      </c>
      <c r="W1047" s="78">
        <v>-80</v>
      </c>
      <c r="X1047" s="78">
        <v>-3090</v>
      </c>
      <c r="Y1047" s="78">
        <v>5310</v>
      </c>
      <c r="Z1047" s="78">
        <v>4803</v>
      </c>
      <c r="AA1047" s="78">
        <v>113.06</v>
      </c>
      <c r="AB1047" s="78">
        <v>112.02</v>
      </c>
      <c r="AC1047" s="78">
        <v>129291</v>
      </c>
      <c r="AD1047" s="104">
        <v>3.7275700000000001</v>
      </c>
      <c r="AE1047" s="78">
        <v>116665</v>
      </c>
      <c r="AF1047" s="104">
        <v>3.6917</v>
      </c>
      <c r="AG1047" s="78">
        <v>9850</v>
      </c>
      <c r="AH1047" s="104">
        <v>-1.9663299999999999</v>
      </c>
      <c r="AI1047" s="78">
        <v>8605</v>
      </c>
      <c r="AJ1047" s="104">
        <v>-1.5972999999999999</v>
      </c>
      <c r="AK1047" s="78">
        <v>8800</v>
      </c>
      <c r="AL1047" s="78">
        <v>8500</v>
      </c>
      <c r="AM1047" s="8">
        <v>8600</v>
      </c>
      <c r="AN1047" s="78">
        <v>199</v>
      </c>
      <c r="AO1047" s="78">
        <v>9000</v>
      </c>
      <c r="AP1047" s="78">
        <v>8200</v>
      </c>
      <c r="AQ1047" s="78">
        <v>8600</v>
      </c>
      <c r="AR1047" s="78">
        <v>315</v>
      </c>
      <c r="AS1047" s="78">
        <v>8700</v>
      </c>
      <c r="AT1047" s="78">
        <v>8500</v>
      </c>
      <c r="AU1047" s="78">
        <v>8600</v>
      </c>
      <c r="AV1047" s="78">
        <v>63</v>
      </c>
      <c r="AW1047" s="77">
        <v>12.13</v>
      </c>
      <c r="AX1047" s="144">
        <f t="shared" si="106"/>
        <v>0.65</v>
      </c>
      <c r="AY1047" s="144">
        <f t="shared" si="107"/>
        <v>0.71</v>
      </c>
      <c r="AZ1047" s="144">
        <f t="shared" si="108"/>
        <v>0.54</v>
      </c>
      <c r="BA1047" s="54">
        <f t="shared" si="109"/>
        <v>12.816390488234575</v>
      </c>
      <c r="BB1047" s="54">
        <f t="shared" si="110"/>
        <v>10.732609511765421</v>
      </c>
    </row>
    <row r="1048" spans="1:54" x14ac:dyDescent="0.25">
      <c r="A1048" s="3">
        <v>41723</v>
      </c>
      <c r="B1048" s="77">
        <v>8689.2999999999993</v>
      </c>
      <c r="C1048" s="77">
        <v>837.83595000000003</v>
      </c>
      <c r="D1048" s="77">
        <v>0.40369999999999995</v>
      </c>
      <c r="E1048" s="77">
        <f t="shared" ref="E1048:E1111" si="112">SUM(D1029:D1048)</f>
        <v>545.66889999999989</v>
      </c>
      <c r="F1048" s="77">
        <v>1.2523</v>
      </c>
      <c r="G1048" s="77">
        <v>10.933199999999999</v>
      </c>
      <c r="H1048">
        <v>0</v>
      </c>
      <c r="I1048" s="78">
        <v>8659</v>
      </c>
      <c r="J1048">
        <v>201404</v>
      </c>
      <c r="K1048" s="78">
        <v>8659</v>
      </c>
      <c r="L1048" s="77">
        <f t="shared" si="111"/>
        <v>-30.299999999999272</v>
      </c>
      <c r="M1048" s="78">
        <v>9584</v>
      </c>
      <c r="N1048" s="78">
        <v>166.86465999999999</v>
      </c>
      <c r="O1048" s="78">
        <v>2075</v>
      </c>
      <c r="P1048" s="78">
        <v>8.9852299999999996</v>
      </c>
      <c r="Q1048" s="144">
        <v>10102.75</v>
      </c>
      <c r="R1048" s="78">
        <v>592</v>
      </c>
      <c r="S1048" s="78">
        <v>-1317</v>
      </c>
      <c r="T1048" s="78">
        <v>6916</v>
      </c>
      <c r="U1048" s="78">
        <v>29393</v>
      </c>
      <c r="V1048" s="219">
        <v>-0.23529411764705882</v>
      </c>
      <c r="W1048" s="78">
        <v>1684</v>
      </c>
      <c r="X1048" s="78">
        <v>-1326</v>
      </c>
      <c r="Y1048" s="78">
        <v>6664</v>
      </c>
      <c r="Z1048" s="78">
        <v>6604</v>
      </c>
      <c r="AA1048" s="78">
        <v>104.99</v>
      </c>
      <c r="AB1048" s="78">
        <v>121.35</v>
      </c>
      <c r="AC1048" s="78">
        <v>140037</v>
      </c>
      <c r="AD1048" s="104">
        <v>4.2971500000000002</v>
      </c>
      <c r="AE1048" s="78">
        <v>124246</v>
      </c>
      <c r="AF1048" s="104">
        <v>3.2360500000000001</v>
      </c>
      <c r="AG1048" s="78">
        <v>11329</v>
      </c>
      <c r="AH1048" s="104">
        <v>-2.1983799999999998</v>
      </c>
      <c r="AI1048" s="78">
        <v>-5960</v>
      </c>
      <c r="AJ1048" s="104">
        <v>-1.5007600000000001</v>
      </c>
      <c r="AK1048" s="78">
        <v>8800</v>
      </c>
      <c r="AL1048" s="78">
        <v>8500</v>
      </c>
      <c r="AM1048" s="8">
        <v>8700</v>
      </c>
      <c r="AN1048" s="78">
        <v>176</v>
      </c>
      <c r="AO1048" s="78">
        <v>9000</v>
      </c>
      <c r="AP1048" s="78">
        <v>8200</v>
      </c>
      <c r="AQ1048" s="78">
        <v>8600</v>
      </c>
      <c r="AR1048" s="78">
        <v>300</v>
      </c>
      <c r="AS1048" s="78">
        <v>8700</v>
      </c>
      <c r="AT1048" s="78">
        <v>8600</v>
      </c>
      <c r="AU1048" s="78">
        <v>8700</v>
      </c>
      <c r="AV1048" s="78">
        <v>39.200000000000003</v>
      </c>
      <c r="AW1048" s="77">
        <v>11.32</v>
      </c>
      <c r="AX1048" s="144">
        <f t="shared" si="106"/>
        <v>0.2</v>
      </c>
      <c r="AY1048" s="144">
        <f t="shared" si="107"/>
        <v>0.36</v>
      </c>
      <c r="AZ1048" s="144">
        <f t="shared" si="108"/>
        <v>0.28000000000000003</v>
      </c>
      <c r="BA1048" s="54">
        <f t="shared" si="109"/>
        <v>12.811240584856874</v>
      </c>
      <c r="BB1048" s="54">
        <f t="shared" si="110"/>
        <v>10.688759415143119</v>
      </c>
    </row>
    <row r="1049" spans="1:54" x14ac:dyDescent="0.25">
      <c r="A1049" s="3">
        <v>41724</v>
      </c>
      <c r="B1049" s="77">
        <v>8737.27</v>
      </c>
      <c r="C1049" s="77">
        <v>936.59736999999996</v>
      </c>
      <c r="D1049" s="77">
        <v>58.945200000000007</v>
      </c>
      <c r="E1049" s="77">
        <f t="shared" si="112"/>
        <v>568.93450000000007</v>
      </c>
      <c r="F1049" s="77">
        <v>4.2645999999999997</v>
      </c>
      <c r="G1049" s="77">
        <v>10.491400000000001</v>
      </c>
      <c r="H1049" t="s">
        <v>1665</v>
      </c>
      <c r="I1049" s="78">
        <v>8711</v>
      </c>
      <c r="J1049">
        <v>201404</v>
      </c>
      <c r="K1049" s="78">
        <v>8711</v>
      </c>
      <c r="L1049" s="77">
        <f t="shared" si="111"/>
        <v>-26.270000000000437</v>
      </c>
      <c r="M1049" s="78">
        <v>12067</v>
      </c>
      <c r="N1049" s="78">
        <v>211.20706000000001</v>
      </c>
      <c r="O1049" s="78">
        <v>2176</v>
      </c>
      <c r="P1049" s="78">
        <v>9.4703700000000008</v>
      </c>
      <c r="Q1049" s="144">
        <v>12611</v>
      </c>
      <c r="R1049" s="78">
        <v>752</v>
      </c>
      <c r="S1049" s="78">
        <v>76</v>
      </c>
      <c r="T1049" s="78">
        <v>9832</v>
      </c>
      <c r="U1049" s="78">
        <v>30799</v>
      </c>
      <c r="V1049" s="219">
        <v>-0.31923114386830742</v>
      </c>
      <c r="W1049" s="78">
        <v>3872</v>
      </c>
      <c r="X1049" s="78">
        <v>993</v>
      </c>
      <c r="Y1049" s="78">
        <v>10053</v>
      </c>
      <c r="Z1049" s="78">
        <v>6653</v>
      </c>
      <c r="AA1049" s="78">
        <v>93.52</v>
      </c>
      <c r="AB1049" s="78">
        <v>122</v>
      </c>
      <c r="AC1049" s="78">
        <v>145020</v>
      </c>
      <c r="AD1049" s="104">
        <v>4.8968299999999996</v>
      </c>
      <c r="AE1049" s="78">
        <v>124652</v>
      </c>
      <c r="AF1049" s="104">
        <v>2.83107</v>
      </c>
      <c r="AG1049" s="78">
        <v>19008</v>
      </c>
      <c r="AH1049" s="104">
        <v>-1.6559900000000001</v>
      </c>
      <c r="AI1049" s="78">
        <v>-15250</v>
      </c>
      <c r="AJ1049" s="104">
        <v>-1.4484600000000001</v>
      </c>
      <c r="AK1049" s="78">
        <v>8900</v>
      </c>
      <c r="AL1049" s="78">
        <v>8500</v>
      </c>
      <c r="AM1049" s="8">
        <v>8700</v>
      </c>
      <c r="AN1049" s="78">
        <v>167</v>
      </c>
      <c r="AO1049" s="78">
        <v>9000</v>
      </c>
      <c r="AP1049" s="78">
        <v>8200</v>
      </c>
      <c r="AQ1049" s="78">
        <v>8700</v>
      </c>
      <c r="AR1049" s="78">
        <v>284</v>
      </c>
      <c r="AS1049" s="78">
        <v>8850</v>
      </c>
      <c r="AT1049" s="78">
        <v>8600</v>
      </c>
      <c r="AU1049" s="78">
        <v>8700</v>
      </c>
      <c r="AV1049" s="78">
        <v>100.5</v>
      </c>
      <c r="AW1049" s="77">
        <v>11.12</v>
      </c>
      <c r="AX1049" s="144">
        <f t="shared" si="106"/>
        <v>0.06</v>
      </c>
      <c r="AY1049" s="144">
        <f t="shared" si="107"/>
        <v>0.26</v>
      </c>
      <c r="AZ1049" s="144">
        <f t="shared" si="108"/>
        <v>0.23</v>
      </c>
      <c r="BA1049" s="54">
        <f t="shared" si="109"/>
        <v>12.824231767885069</v>
      </c>
      <c r="BB1049" s="54">
        <f t="shared" si="110"/>
        <v>10.642768232114934</v>
      </c>
    </row>
    <row r="1050" spans="1:54" x14ac:dyDescent="0.25">
      <c r="A1050" s="3">
        <v>41725</v>
      </c>
      <c r="B1050" s="77">
        <v>8779.57</v>
      </c>
      <c r="C1050" s="77">
        <v>999.20731999999998</v>
      </c>
      <c r="D1050" s="77">
        <v>84.627900000000011</v>
      </c>
      <c r="E1050" s="77">
        <f t="shared" si="112"/>
        <v>584.17590000000007</v>
      </c>
      <c r="F1050" s="77">
        <v>2.7130999999999998</v>
      </c>
      <c r="G1050" s="77">
        <v>2.0658000000000003</v>
      </c>
      <c r="H1050">
        <v>0</v>
      </c>
      <c r="I1050" s="78">
        <v>8754</v>
      </c>
      <c r="J1050">
        <v>201404</v>
      </c>
      <c r="K1050" s="78">
        <v>8754</v>
      </c>
      <c r="L1050" s="77">
        <f t="shared" si="111"/>
        <v>-25.569999999999709</v>
      </c>
      <c r="M1050" s="78">
        <v>16846</v>
      </c>
      <c r="N1050" s="78">
        <v>295.89120000000003</v>
      </c>
      <c r="O1050" s="78">
        <v>3482</v>
      </c>
      <c r="P1050" s="78">
        <v>15.216530000000001</v>
      </c>
      <c r="Q1050" s="144">
        <v>17716.5</v>
      </c>
      <c r="R1050" s="78">
        <v>798</v>
      </c>
      <c r="S1050" s="78">
        <v>898</v>
      </c>
      <c r="T1050" s="78">
        <v>14084</v>
      </c>
      <c r="U1050" s="78">
        <v>36181</v>
      </c>
      <c r="V1050" s="219">
        <v>-0.38926508388380643</v>
      </c>
      <c r="W1050" s="78">
        <v>4930</v>
      </c>
      <c r="X1050" s="78">
        <v>-1482</v>
      </c>
      <c r="Y1050" s="78">
        <v>12854</v>
      </c>
      <c r="Z1050" s="78">
        <v>9811</v>
      </c>
      <c r="AA1050" s="78">
        <v>107.3</v>
      </c>
      <c r="AB1050" s="78">
        <v>124.42</v>
      </c>
      <c r="AC1050" s="78">
        <v>152946</v>
      </c>
      <c r="AD1050" s="104">
        <v>5.5979700000000001</v>
      </c>
      <c r="AE1050" s="78">
        <v>118439</v>
      </c>
      <c r="AF1050" s="104">
        <v>2.53748</v>
      </c>
      <c r="AG1050" s="78">
        <v>20472</v>
      </c>
      <c r="AH1050" s="104">
        <v>-1.8854</v>
      </c>
      <c r="AI1050" s="78">
        <v>-15490</v>
      </c>
      <c r="AJ1050" s="104">
        <v>-1.3935999999999999</v>
      </c>
      <c r="AK1050" s="78">
        <v>8900</v>
      </c>
      <c r="AL1050" s="78">
        <v>8500</v>
      </c>
      <c r="AM1050" s="8">
        <v>8800</v>
      </c>
      <c r="AN1050" s="78">
        <v>162</v>
      </c>
      <c r="AO1050" s="78">
        <v>9000</v>
      </c>
      <c r="AP1050" s="78">
        <v>8200</v>
      </c>
      <c r="AQ1050" s="78">
        <v>8700</v>
      </c>
      <c r="AR1050" s="78">
        <v>282</v>
      </c>
      <c r="AS1050" s="78">
        <v>8700</v>
      </c>
      <c r="AT1050" s="78">
        <v>8600</v>
      </c>
      <c r="AU1050" s="78">
        <v>8750</v>
      </c>
      <c r="AV1050" s="78">
        <v>90</v>
      </c>
      <c r="AW1050" s="77">
        <v>10.98</v>
      </c>
      <c r="AX1050" s="144">
        <f t="shared" si="106"/>
        <v>0.03</v>
      </c>
      <c r="AY1050" s="144">
        <f t="shared" si="107"/>
        <v>0.22</v>
      </c>
      <c r="AZ1050" s="144">
        <f t="shared" si="108"/>
        <v>0.21</v>
      </c>
      <c r="BA1050" s="54">
        <f t="shared" si="109"/>
        <v>12.836715077007337</v>
      </c>
      <c r="BB1050" s="54">
        <f t="shared" si="110"/>
        <v>10.614284922992663</v>
      </c>
    </row>
    <row r="1051" spans="1:54" x14ac:dyDescent="0.25">
      <c r="A1051" s="3">
        <v>41726</v>
      </c>
      <c r="B1051" s="77">
        <v>8774.64</v>
      </c>
      <c r="C1051" s="77">
        <v>1006.07158</v>
      </c>
      <c r="D1051" s="77">
        <v>100.44139999999999</v>
      </c>
      <c r="E1051" s="77">
        <f t="shared" si="112"/>
        <v>615.25489999999991</v>
      </c>
      <c r="F1051" s="77">
        <v>4.6669</v>
      </c>
      <c r="G1051" s="77">
        <v>-12.582000000000001</v>
      </c>
      <c r="H1051">
        <v>0</v>
      </c>
      <c r="I1051" s="78">
        <v>8735</v>
      </c>
      <c r="J1051">
        <v>201404</v>
      </c>
      <c r="K1051" s="78">
        <v>8735</v>
      </c>
      <c r="L1051" s="77">
        <f t="shared" si="111"/>
        <v>-39.639999999999418</v>
      </c>
      <c r="M1051" s="78">
        <v>14806</v>
      </c>
      <c r="N1051" s="78">
        <v>259.66581000000002</v>
      </c>
      <c r="O1051" s="78">
        <v>3232</v>
      </c>
      <c r="P1051" s="78">
        <v>14.10398</v>
      </c>
      <c r="Q1051" s="144">
        <v>15614</v>
      </c>
      <c r="R1051" s="78">
        <v>745</v>
      </c>
      <c r="S1051" s="78">
        <v>-717</v>
      </c>
      <c r="T1051" s="78">
        <v>13218</v>
      </c>
      <c r="U1051" s="78">
        <v>36253</v>
      </c>
      <c r="V1051" s="219">
        <v>-0.36460430860894272</v>
      </c>
      <c r="W1051" s="78">
        <v>4301</v>
      </c>
      <c r="X1051" s="78">
        <v>3042</v>
      </c>
      <c r="Y1051" s="78">
        <v>11008</v>
      </c>
      <c r="Z1051" s="78">
        <v>7319</v>
      </c>
      <c r="AA1051" s="78">
        <v>116.76</v>
      </c>
      <c r="AB1051" s="78">
        <v>127.92</v>
      </c>
      <c r="AC1051" s="78">
        <v>158472</v>
      </c>
      <c r="AD1051" s="104">
        <v>5.3898000000000001</v>
      </c>
      <c r="AE1051" s="78">
        <v>116806</v>
      </c>
      <c r="AF1051" s="104">
        <v>2.6471100000000001</v>
      </c>
      <c r="AG1051" s="78">
        <v>28561</v>
      </c>
      <c r="AH1051" s="104">
        <v>-1.81873</v>
      </c>
      <c r="AI1051" s="78">
        <v>-25820</v>
      </c>
      <c r="AJ1051" s="104">
        <v>-1.74221</v>
      </c>
      <c r="AK1051" s="78">
        <v>8900</v>
      </c>
      <c r="AL1051" s="78">
        <v>8500</v>
      </c>
      <c r="AM1051" s="8">
        <v>8700</v>
      </c>
      <c r="AN1051" s="78">
        <v>179</v>
      </c>
      <c r="AO1051" s="78">
        <v>9000</v>
      </c>
      <c r="AP1051" s="78">
        <v>8300</v>
      </c>
      <c r="AQ1051" s="78">
        <v>8700</v>
      </c>
      <c r="AR1051" s="78">
        <v>291</v>
      </c>
      <c r="AS1051" s="78">
        <v>8850</v>
      </c>
      <c r="AT1051" s="78">
        <v>8700</v>
      </c>
      <c r="AU1051" s="78">
        <v>8750</v>
      </c>
      <c r="AV1051" s="78">
        <v>80.5</v>
      </c>
      <c r="AW1051" s="77">
        <v>11.55</v>
      </c>
      <c r="AX1051" s="144">
        <f t="shared" si="106"/>
        <v>0.41</v>
      </c>
      <c r="AY1051" s="144">
        <f t="shared" si="107"/>
        <v>0.42</v>
      </c>
      <c r="AZ1051" s="144">
        <f t="shared" si="108"/>
        <v>0.35</v>
      </c>
      <c r="BA1051" s="54">
        <f t="shared" si="109"/>
        <v>12.834920420325489</v>
      </c>
      <c r="BB1051" s="54">
        <f t="shared" si="110"/>
        <v>10.640079579674513</v>
      </c>
    </row>
    <row r="1052" spans="1:54" x14ac:dyDescent="0.25">
      <c r="A1052" s="3">
        <v>41729</v>
      </c>
      <c r="B1052" s="77">
        <v>8849.2800000000007</v>
      </c>
      <c r="C1052" s="77">
        <v>879.54816000000005</v>
      </c>
      <c r="D1052" s="77">
        <v>105.2667</v>
      </c>
      <c r="E1052" s="77">
        <f t="shared" si="112"/>
        <v>727.61900000000003</v>
      </c>
      <c r="F1052" s="77">
        <v>-1.2804</v>
      </c>
      <c r="G1052" s="77">
        <v>7.8373999999999997</v>
      </c>
      <c r="H1052">
        <v>0</v>
      </c>
      <c r="I1052" s="78">
        <v>8789</v>
      </c>
      <c r="J1052">
        <v>201404</v>
      </c>
      <c r="K1052" s="78">
        <v>8789</v>
      </c>
      <c r="L1052" s="77">
        <f t="shared" si="111"/>
        <v>-60.280000000000655</v>
      </c>
      <c r="M1052" s="78">
        <v>12443</v>
      </c>
      <c r="N1052" s="78">
        <v>219.73912000000001</v>
      </c>
      <c r="O1052" s="78">
        <v>3083</v>
      </c>
      <c r="P1052" s="78">
        <v>13.5197</v>
      </c>
      <c r="Q1052" s="144">
        <v>13213.75</v>
      </c>
      <c r="R1052" s="78">
        <v>810</v>
      </c>
      <c r="S1052" s="78">
        <v>4446</v>
      </c>
      <c r="T1052" s="78">
        <v>14397</v>
      </c>
      <c r="U1052" s="78">
        <v>38608</v>
      </c>
      <c r="V1052" s="219">
        <v>-0.37290198922503109</v>
      </c>
      <c r="W1052" s="78">
        <v>4614</v>
      </c>
      <c r="X1052" s="78">
        <v>-1722</v>
      </c>
      <c r="Y1052" s="78">
        <v>12811</v>
      </c>
      <c r="Z1052" s="78">
        <v>6286</v>
      </c>
      <c r="AA1052" s="78">
        <v>136.88999999999999</v>
      </c>
      <c r="AB1052" s="78">
        <v>131.06</v>
      </c>
      <c r="AC1052" s="78">
        <v>162077</v>
      </c>
      <c r="AD1052" s="104">
        <v>6.3588899999999997</v>
      </c>
      <c r="AE1052" s="78">
        <v>115149</v>
      </c>
      <c r="AF1052" s="104">
        <v>2.36721</v>
      </c>
      <c r="AG1052" s="78">
        <v>18020</v>
      </c>
      <c r="AH1052" s="104">
        <v>-2.2229800000000002</v>
      </c>
      <c r="AI1052" s="78">
        <v>-24713</v>
      </c>
      <c r="AJ1052" s="104">
        <v>-1.1521399999999999</v>
      </c>
      <c r="AK1052" s="78">
        <v>8900</v>
      </c>
      <c r="AL1052" s="78">
        <v>8500</v>
      </c>
      <c r="AM1052" s="8">
        <v>8800</v>
      </c>
      <c r="AN1052" s="78">
        <v>152</v>
      </c>
      <c r="AO1052" s="78">
        <v>9000</v>
      </c>
      <c r="AP1052" s="78">
        <v>8300</v>
      </c>
      <c r="AQ1052" s="78">
        <v>8800</v>
      </c>
      <c r="AR1052" s="78">
        <v>281</v>
      </c>
      <c r="AS1052" s="78">
        <v>8850</v>
      </c>
      <c r="AT1052" s="78">
        <v>8700</v>
      </c>
      <c r="AU1052" s="78">
        <v>8800</v>
      </c>
      <c r="AV1052" s="78">
        <v>59.5</v>
      </c>
      <c r="AW1052" s="77">
        <v>11.31</v>
      </c>
      <c r="AX1052" s="144">
        <f t="shared" si="106"/>
        <v>0.2</v>
      </c>
      <c r="AY1052" s="144">
        <f t="shared" si="107"/>
        <v>0.28000000000000003</v>
      </c>
      <c r="AZ1052" s="144">
        <f t="shared" si="108"/>
        <v>0.28000000000000003</v>
      </c>
      <c r="BA1052" s="54">
        <f t="shared" si="109"/>
        <v>12.811113839057024</v>
      </c>
      <c r="BB1052" s="54">
        <f t="shared" si="110"/>
        <v>10.596886160942978</v>
      </c>
    </row>
    <row r="1053" spans="1:54" x14ac:dyDescent="0.25">
      <c r="A1053" s="3">
        <v>41730</v>
      </c>
      <c r="B1053" s="77">
        <v>8873.15</v>
      </c>
      <c r="C1053" s="77">
        <v>912.79429000000005</v>
      </c>
      <c r="D1053" s="77">
        <v>90.694500000000005</v>
      </c>
      <c r="E1053" s="77">
        <f t="shared" si="112"/>
        <v>839.89670000000001</v>
      </c>
      <c r="F1053" s="77">
        <v>0.96650000000000003</v>
      </c>
      <c r="G1053" s="77">
        <v>10.3224</v>
      </c>
      <c r="H1053">
        <v>0</v>
      </c>
      <c r="I1053" s="78">
        <v>8829</v>
      </c>
      <c r="J1053">
        <v>201404</v>
      </c>
      <c r="K1053" s="78">
        <v>8829</v>
      </c>
      <c r="L1053" s="77">
        <f t="shared" si="111"/>
        <v>-44.149999999999636</v>
      </c>
      <c r="M1053" s="78">
        <v>17574</v>
      </c>
      <c r="N1053" s="78">
        <v>311.28242</v>
      </c>
      <c r="O1053" s="78">
        <v>3911</v>
      </c>
      <c r="P1053" s="78">
        <v>17.218419999999998</v>
      </c>
      <c r="Q1053" s="144">
        <v>18551.75</v>
      </c>
      <c r="R1053" s="78">
        <v>901</v>
      </c>
      <c r="S1053" s="78">
        <v>3451</v>
      </c>
      <c r="T1053" s="78">
        <v>16994</v>
      </c>
      <c r="U1053" s="78">
        <v>41259</v>
      </c>
      <c r="V1053" s="219">
        <v>-0.41188589156305289</v>
      </c>
      <c r="W1053" s="78">
        <v>5462</v>
      </c>
      <c r="X1053" s="78">
        <v>9</v>
      </c>
      <c r="Y1053" s="78">
        <v>12936</v>
      </c>
      <c r="Z1053" s="78">
        <v>8585</v>
      </c>
      <c r="AA1053" s="78">
        <v>119.19</v>
      </c>
      <c r="AB1053" s="78">
        <v>137.81</v>
      </c>
      <c r="AC1053" s="78">
        <v>161782</v>
      </c>
      <c r="AD1053" s="104">
        <v>6.8776299999999999</v>
      </c>
      <c r="AE1053" s="78">
        <v>116685</v>
      </c>
      <c r="AF1053" s="104">
        <v>2.28532</v>
      </c>
      <c r="AG1053" s="78">
        <v>15004</v>
      </c>
      <c r="AH1053" s="104">
        <v>-2.2337600000000002</v>
      </c>
      <c r="AI1053" s="78">
        <v>-44509</v>
      </c>
      <c r="AJ1053" s="104">
        <v>-1.0842000000000001</v>
      </c>
      <c r="AK1053" s="78">
        <v>8900</v>
      </c>
      <c r="AL1053" s="78">
        <v>8500</v>
      </c>
      <c r="AM1053" s="8">
        <v>8800</v>
      </c>
      <c r="AN1053" s="78">
        <v>145</v>
      </c>
      <c r="AO1053" s="78">
        <v>9000</v>
      </c>
      <c r="AP1053" s="78">
        <v>8300</v>
      </c>
      <c r="AQ1053" s="78">
        <v>8800</v>
      </c>
      <c r="AR1053" s="78">
        <v>273</v>
      </c>
      <c r="AS1053" s="78">
        <v>8900</v>
      </c>
      <c r="AT1053" s="78">
        <v>8600</v>
      </c>
      <c r="AU1053" s="78">
        <v>8850</v>
      </c>
      <c r="AV1053" s="78">
        <v>34.5</v>
      </c>
      <c r="AW1053" s="77">
        <v>11.05</v>
      </c>
      <c r="AX1053" s="144">
        <f t="shared" si="106"/>
        <v>0.1</v>
      </c>
      <c r="AY1053" s="144">
        <f t="shared" si="107"/>
        <v>0.2</v>
      </c>
      <c r="AZ1053" s="144">
        <f t="shared" si="108"/>
        <v>0.23</v>
      </c>
      <c r="BA1053" s="54">
        <f t="shared" si="109"/>
        <v>12.80074881812663</v>
      </c>
      <c r="BB1053" s="54">
        <f t="shared" si="110"/>
        <v>10.521251181873369</v>
      </c>
    </row>
    <row r="1054" spans="1:54" x14ac:dyDescent="0.25">
      <c r="A1054" s="3">
        <v>41731</v>
      </c>
      <c r="B1054" s="77">
        <v>8905.4500000000007</v>
      </c>
      <c r="C1054" s="77">
        <v>1069.1114700000001</v>
      </c>
      <c r="D1054" s="77">
        <v>93.629899999999992</v>
      </c>
      <c r="E1054" s="77">
        <f t="shared" si="112"/>
        <v>921.2915999999999</v>
      </c>
      <c r="F1054" s="77">
        <v>1.2030000000000001</v>
      </c>
      <c r="G1054" s="77">
        <v>10.4748</v>
      </c>
      <c r="H1054" t="s">
        <v>1666</v>
      </c>
      <c r="I1054" s="78">
        <v>8855</v>
      </c>
      <c r="J1054">
        <v>201404</v>
      </c>
      <c r="K1054" s="78">
        <v>8855</v>
      </c>
      <c r="L1054" s="77">
        <f t="shared" si="111"/>
        <v>-50.450000000000728</v>
      </c>
      <c r="M1054" s="78">
        <v>15108</v>
      </c>
      <c r="N1054" s="78">
        <v>268.55676999999997</v>
      </c>
      <c r="O1054" s="78">
        <v>4273</v>
      </c>
      <c r="P1054" s="78">
        <v>18.895119999999999</v>
      </c>
      <c r="Q1054" s="144">
        <v>16176.25</v>
      </c>
      <c r="R1054" s="78">
        <v>1124</v>
      </c>
      <c r="S1054" s="78">
        <v>3933</v>
      </c>
      <c r="T1054" s="78">
        <v>16905</v>
      </c>
      <c r="U1054" s="78">
        <v>39556</v>
      </c>
      <c r="V1054" s="219">
        <v>-0.42736879360906055</v>
      </c>
      <c r="W1054" s="78">
        <v>7698</v>
      </c>
      <c r="X1054" s="78">
        <v>674</v>
      </c>
      <c r="Y1054" s="78">
        <v>13646</v>
      </c>
      <c r="Z1054" s="78">
        <v>8150</v>
      </c>
      <c r="AA1054" s="78">
        <v>101</v>
      </c>
      <c r="AB1054" s="78">
        <v>132.32</v>
      </c>
      <c r="AC1054" s="78">
        <v>158676</v>
      </c>
      <c r="AD1054" s="104">
        <v>7.3374800000000002</v>
      </c>
      <c r="AE1054" s="78">
        <v>113684</v>
      </c>
      <c r="AF1054" s="104">
        <v>2.3750100000000001</v>
      </c>
      <c r="AG1054" s="78">
        <v>4679</v>
      </c>
      <c r="AH1054" s="104">
        <v>-2.13855</v>
      </c>
      <c r="AI1054" s="78">
        <v>-44303</v>
      </c>
      <c r="AJ1054" s="104">
        <v>-1.0100199999999999</v>
      </c>
      <c r="AK1054" s="78">
        <v>9000</v>
      </c>
      <c r="AL1054" s="78">
        <v>8500</v>
      </c>
      <c r="AM1054" s="8">
        <v>8900</v>
      </c>
      <c r="AN1054" s="78">
        <v>132.5</v>
      </c>
      <c r="AO1054" s="78">
        <v>9100</v>
      </c>
      <c r="AP1054" s="78">
        <v>8400</v>
      </c>
      <c r="AQ1054" s="78">
        <v>8800</v>
      </c>
      <c r="AR1054" s="78">
        <v>275</v>
      </c>
      <c r="AS1054" s="78">
        <v>8900</v>
      </c>
      <c r="AT1054" s="78">
        <v>8800</v>
      </c>
      <c r="AU1054" s="78">
        <v>8850</v>
      </c>
      <c r="AV1054" s="78">
        <v>93</v>
      </c>
      <c r="AW1054" s="77">
        <v>11.18</v>
      </c>
      <c r="AX1054" s="144">
        <f t="shared" si="106"/>
        <v>0.2</v>
      </c>
      <c r="AY1054" s="144">
        <f t="shared" si="107"/>
        <v>0.26</v>
      </c>
      <c r="AZ1054" s="144">
        <f t="shared" si="108"/>
        <v>0.28000000000000003</v>
      </c>
      <c r="BA1054" s="54">
        <f t="shared" si="109"/>
        <v>12.804555601744358</v>
      </c>
      <c r="BB1054" s="54">
        <f t="shared" si="110"/>
        <v>10.497444398255642</v>
      </c>
    </row>
    <row r="1055" spans="1:54" x14ac:dyDescent="0.25">
      <c r="A1055" s="3">
        <v>41732</v>
      </c>
      <c r="B1055" s="77">
        <v>8888.5400000000009</v>
      </c>
      <c r="C1055" s="77">
        <v>988.52883999999995</v>
      </c>
      <c r="D1055" s="77">
        <v>74.899100000000004</v>
      </c>
      <c r="E1055" s="77">
        <f t="shared" si="112"/>
        <v>896.04679999999985</v>
      </c>
      <c r="F1055" s="77">
        <v>-6.5297000000000001</v>
      </c>
      <c r="G1055" s="77">
        <v>-7.3858000000000006</v>
      </c>
      <c r="H1055">
        <v>0</v>
      </c>
      <c r="I1055" s="78">
        <v>8868</v>
      </c>
      <c r="J1055">
        <v>201404</v>
      </c>
      <c r="K1055" s="78">
        <v>8868</v>
      </c>
      <c r="L1055" s="77">
        <f t="shared" si="111"/>
        <v>-20.540000000000873</v>
      </c>
      <c r="M1055" s="78">
        <v>17368</v>
      </c>
      <c r="N1055" s="78">
        <v>309.01110999999997</v>
      </c>
      <c r="O1055" s="78">
        <v>4725</v>
      </c>
      <c r="P1055" s="78">
        <v>20.922989999999999</v>
      </c>
      <c r="Q1055" s="144">
        <v>18549.25</v>
      </c>
      <c r="R1055" s="78">
        <v>1192</v>
      </c>
      <c r="S1055" s="78">
        <v>4335</v>
      </c>
      <c r="T1055" s="78">
        <v>18514</v>
      </c>
      <c r="U1055" s="78">
        <v>40664</v>
      </c>
      <c r="V1055" s="219">
        <v>-0.45529215030493803</v>
      </c>
      <c r="W1055" s="78">
        <v>8191</v>
      </c>
      <c r="X1055" s="78">
        <v>4057</v>
      </c>
      <c r="Y1055" s="78">
        <v>16090</v>
      </c>
      <c r="Z1055" s="78">
        <v>9080</v>
      </c>
      <c r="AA1055" s="78">
        <v>108.51</v>
      </c>
      <c r="AB1055" s="78">
        <v>130.62</v>
      </c>
      <c r="AC1055" s="78">
        <v>154256</v>
      </c>
      <c r="AD1055" s="104">
        <v>7.3708499999999999</v>
      </c>
      <c r="AE1055" s="78">
        <v>111023</v>
      </c>
      <c r="AF1055" s="104">
        <v>2.2923499999999999</v>
      </c>
      <c r="AG1055" s="78">
        <v>3260</v>
      </c>
      <c r="AH1055" s="104">
        <v>-2.4367999999999999</v>
      </c>
      <c r="AI1055" s="78">
        <v>-37653</v>
      </c>
      <c r="AJ1055" s="104">
        <v>-0.89861000000000002</v>
      </c>
      <c r="AK1055" s="78">
        <v>9000</v>
      </c>
      <c r="AL1055" s="78">
        <v>8500</v>
      </c>
      <c r="AM1055" s="8">
        <v>8900</v>
      </c>
      <c r="AN1055" s="78">
        <v>126.5</v>
      </c>
      <c r="AO1055" s="78">
        <v>9100</v>
      </c>
      <c r="AP1055" s="78">
        <v>8500</v>
      </c>
      <c r="AQ1055" s="78">
        <v>8800</v>
      </c>
      <c r="AR1055" s="78">
        <v>267</v>
      </c>
      <c r="AS1055" s="78">
        <v>9000</v>
      </c>
      <c r="AT1055" s="78">
        <v>8750</v>
      </c>
      <c r="AU1055" s="78">
        <v>8900</v>
      </c>
      <c r="AV1055" s="78">
        <v>80.5</v>
      </c>
      <c r="AW1055" s="77">
        <v>10.71</v>
      </c>
      <c r="AX1055" s="144">
        <f t="shared" si="106"/>
        <v>0</v>
      </c>
      <c r="AY1055" s="144">
        <f t="shared" si="107"/>
        <v>0.14000000000000001</v>
      </c>
      <c r="AZ1055" s="144">
        <f t="shared" si="108"/>
        <v>0.18</v>
      </c>
      <c r="BA1055" s="54">
        <f t="shared" si="109"/>
        <v>12.829118006438975</v>
      </c>
      <c r="BB1055" s="54">
        <f t="shared" si="110"/>
        <v>10.446881993561025</v>
      </c>
    </row>
    <row r="1056" spans="1:54" x14ac:dyDescent="0.25">
      <c r="A1056" s="3">
        <v>41736</v>
      </c>
      <c r="B1056" s="77">
        <v>8876.44</v>
      </c>
      <c r="C1056" s="77">
        <v>954.13005999999996</v>
      </c>
      <c r="D1056" s="77">
        <v>49.238399999999999</v>
      </c>
      <c r="E1056" s="77">
        <f t="shared" si="112"/>
        <v>818.74789999999996</v>
      </c>
      <c r="F1056" s="77">
        <v>-9.3529</v>
      </c>
      <c r="G1056" s="77">
        <v>10.868699999999999</v>
      </c>
      <c r="H1056">
        <v>0</v>
      </c>
      <c r="I1056" s="78">
        <v>8858</v>
      </c>
      <c r="J1056">
        <v>201404</v>
      </c>
      <c r="K1056" s="78">
        <v>8858</v>
      </c>
      <c r="L1056" s="77">
        <f t="shared" si="111"/>
        <v>-18.440000000000509</v>
      </c>
      <c r="M1056" s="78">
        <v>20984</v>
      </c>
      <c r="N1056" s="78">
        <v>372.74106</v>
      </c>
      <c r="O1056" s="78">
        <v>4617</v>
      </c>
      <c r="P1056" s="78">
        <v>20.427990000000001</v>
      </c>
      <c r="Q1056" s="144">
        <v>22138.25</v>
      </c>
      <c r="R1056" s="78">
        <v>1178</v>
      </c>
      <c r="S1056" s="78">
        <v>1359</v>
      </c>
      <c r="T1056" s="78">
        <v>18338</v>
      </c>
      <c r="U1056" s="78">
        <v>41203</v>
      </c>
      <c r="V1056" s="219">
        <v>-0.44506467975632841</v>
      </c>
      <c r="W1056" s="78">
        <v>7090</v>
      </c>
      <c r="X1056" s="78">
        <v>3225</v>
      </c>
      <c r="Y1056" s="78">
        <v>16159</v>
      </c>
      <c r="Z1056" s="78">
        <v>12580</v>
      </c>
      <c r="AA1056" s="78">
        <v>135.72999999999999</v>
      </c>
      <c r="AB1056" s="78">
        <v>132</v>
      </c>
      <c r="AC1056" s="78">
        <v>150112</v>
      </c>
      <c r="AD1056" s="104">
        <v>6.8691800000000001</v>
      </c>
      <c r="AE1056" s="78">
        <v>124993</v>
      </c>
      <c r="AF1056" s="104">
        <v>2.4323299999999999</v>
      </c>
      <c r="AG1056" s="78">
        <v>5212</v>
      </c>
      <c r="AH1056" s="104">
        <v>-2.3497400000000002</v>
      </c>
      <c r="AI1056" s="78">
        <v>-57573</v>
      </c>
      <c r="AJ1056" s="104">
        <v>-1.0147999999999999</v>
      </c>
      <c r="AK1056" s="78">
        <v>9000</v>
      </c>
      <c r="AL1056" s="78">
        <v>8500</v>
      </c>
      <c r="AM1056" s="8">
        <v>8900</v>
      </c>
      <c r="AN1056" s="78">
        <v>112.5</v>
      </c>
      <c r="AO1056" s="78">
        <v>9100</v>
      </c>
      <c r="AP1056" s="78">
        <v>8400</v>
      </c>
      <c r="AQ1056" s="78">
        <v>8800</v>
      </c>
      <c r="AR1056" s="78">
        <v>259</v>
      </c>
      <c r="AS1056" s="78">
        <v>8950</v>
      </c>
      <c r="AT1056" s="78">
        <v>8750</v>
      </c>
      <c r="AU1056" s="78">
        <v>8850</v>
      </c>
      <c r="AV1056" s="78">
        <v>59</v>
      </c>
      <c r="AW1056" s="77">
        <v>11.04</v>
      </c>
      <c r="AX1056" s="144">
        <f t="shared" si="106"/>
        <v>0.13</v>
      </c>
      <c r="AY1056" s="144">
        <f t="shared" si="107"/>
        <v>0.22</v>
      </c>
      <c r="AZ1056" s="144">
        <f t="shared" si="108"/>
        <v>0.24</v>
      </c>
      <c r="BA1056" s="54">
        <f t="shared" si="109"/>
        <v>12.827965051940907</v>
      </c>
      <c r="BB1056" s="54">
        <f t="shared" si="110"/>
        <v>10.450034948059095</v>
      </c>
    </row>
    <row r="1057" spans="1:54" x14ac:dyDescent="0.25">
      <c r="A1057" s="3">
        <v>41737</v>
      </c>
      <c r="B1057" s="77">
        <v>8888.25</v>
      </c>
      <c r="C1057" s="77">
        <v>952.75152000000003</v>
      </c>
      <c r="D1057" s="77">
        <v>31.116</v>
      </c>
      <c r="E1057" s="77">
        <f t="shared" si="112"/>
        <v>819.31839999999988</v>
      </c>
      <c r="F1057" s="77">
        <v>-12.9734</v>
      </c>
      <c r="G1057" s="77">
        <v>2.4302000000000001</v>
      </c>
      <c r="H1057">
        <v>0</v>
      </c>
      <c r="I1057" s="78">
        <v>8879</v>
      </c>
      <c r="J1057">
        <v>201404</v>
      </c>
      <c r="K1057" s="78">
        <v>8879</v>
      </c>
      <c r="L1057" s="77">
        <f t="shared" si="111"/>
        <v>-9.25</v>
      </c>
      <c r="M1057" s="78">
        <v>20908</v>
      </c>
      <c r="N1057" s="78">
        <v>372.21032000000002</v>
      </c>
      <c r="O1057" s="78">
        <v>4423</v>
      </c>
      <c r="P1057" s="78">
        <v>19.619610000000002</v>
      </c>
      <c r="Q1057" s="144">
        <v>22013.75</v>
      </c>
      <c r="R1057" s="78">
        <v>1170</v>
      </c>
      <c r="S1057" s="78">
        <v>2585</v>
      </c>
      <c r="T1057" s="78">
        <v>18038</v>
      </c>
      <c r="U1057" s="78">
        <v>42465</v>
      </c>
      <c r="V1057" s="219">
        <v>-0.42477334275285528</v>
      </c>
      <c r="W1057" s="78">
        <v>7826</v>
      </c>
      <c r="X1057" s="78">
        <v>4599</v>
      </c>
      <c r="Y1057" s="78">
        <v>15953</v>
      </c>
      <c r="Z1057" s="78">
        <v>13705</v>
      </c>
      <c r="AA1057" s="78">
        <v>111.04</v>
      </c>
      <c r="AB1057" s="78">
        <v>134.09</v>
      </c>
      <c r="AC1057" s="78">
        <v>148888</v>
      </c>
      <c r="AD1057" s="104">
        <v>7.0810399999999998</v>
      </c>
      <c r="AE1057" s="78">
        <v>125791</v>
      </c>
      <c r="AF1057" s="104">
        <v>2.36002</v>
      </c>
      <c r="AG1057" s="78">
        <v>-1527</v>
      </c>
      <c r="AH1057" s="104">
        <v>-2.41764</v>
      </c>
      <c r="AI1057" s="78">
        <v>-60897</v>
      </c>
      <c r="AJ1057" s="104">
        <v>-0.92967999999999995</v>
      </c>
      <c r="AK1057" s="78">
        <v>9000</v>
      </c>
      <c r="AL1057" s="78">
        <v>8500</v>
      </c>
      <c r="AM1057" s="8">
        <v>8900</v>
      </c>
      <c r="AN1057" s="78">
        <v>100</v>
      </c>
      <c r="AO1057" s="78">
        <v>9100</v>
      </c>
      <c r="AP1057" s="78">
        <v>8400</v>
      </c>
      <c r="AQ1057" s="78">
        <v>8900</v>
      </c>
      <c r="AR1057" s="78">
        <v>247</v>
      </c>
      <c r="AS1057" s="78">
        <v>8950</v>
      </c>
      <c r="AT1057" s="78">
        <v>8750</v>
      </c>
      <c r="AU1057" s="78">
        <v>8900</v>
      </c>
      <c r="AV1057" s="78">
        <v>39</v>
      </c>
      <c r="AW1057" s="77">
        <v>10.93</v>
      </c>
      <c r="AX1057" s="144">
        <f t="shared" si="106"/>
        <v>0.03</v>
      </c>
      <c r="AY1057" s="144">
        <f t="shared" si="107"/>
        <v>0.14000000000000001</v>
      </c>
      <c r="AZ1057" s="144">
        <f t="shared" si="108"/>
        <v>0.21</v>
      </c>
      <c r="BA1057" s="54">
        <f t="shared" si="109"/>
        <v>12.828936755934242</v>
      </c>
      <c r="BB1057" s="54">
        <f t="shared" si="110"/>
        <v>10.370063244065763</v>
      </c>
    </row>
    <row r="1058" spans="1:54" x14ac:dyDescent="0.25">
      <c r="A1058" s="3">
        <v>41738</v>
      </c>
      <c r="B1058" s="77">
        <v>8930.57</v>
      </c>
      <c r="C1058" s="77">
        <v>928.07228999999995</v>
      </c>
      <c r="D1058" s="77">
        <v>63.740100000000005</v>
      </c>
      <c r="E1058" s="77">
        <f t="shared" si="112"/>
        <v>887.00329999999985</v>
      </c>
      <c r="F1058" s="77">
        <v>-2.4451000000000001</v>
      </c>
      <c r="G1058" s="77">
        <v>4.4310999999999998</v>
      </c>
      <c r="H1058" t="s">
        <v>1667</v>
      </c>
      <c r="I1058" s="78">
        <v>8896</v>
      </c>
      <c r="J1058">
        <v>201404</v>
      </c>
      <c r="K1058" s="78">
        <v>8896</v>
      </c>
      <c r="L1058" s="77">
        <f t="shared" si="111"/>
        <v>-34.569999999999709</v>
      </c>
      <c r="M1058" s="78">
        <v>20709</v>
      </c>
      <c r="N1058" s="78">
        <v>369.46974</v>
      </c>
      <c r="O1058" s="78">
        <v>4435</v>
      </c>
      <c r="P1058" s="78">
        <v>19.710699999999999</v>
      </c>
      <c r="Q1058" s="144">
        <v>21817.75</v>
      </c>
      <c r="R1058" s="78">
        <v>1222</v>
      </c>
      <c r="S1058" s="78">
        <v>4239</v>
      </c>
      <c r="T1058" s="78">
        <v>17923</v>
      </c>
      <c r="U1058" s="78">
        <v>42287</v>
      </c>
      <c r="V1058" s="219">
        <v>-0.42384184264667629</v>
      </c>
      <c r="W1058" s="78">
        <v>7228</v>
      </c>
      <c r="X1058" s="78">
        <v>6084</v>
      </c>
      <c r="Y1058" s="78">
        <v>12773</v>
      </c>
      <c r="Z1058" s="78">
        <v>11883</v>
      </c>
      <c r="AA1058" s="78">
        <v>117.4</v>
      </c>
      <c r="AB1058" s="78">
        <v>140.66</v>
      </c>
      <c r="AC1058" s="78">
        <v>146614</v>
      </c>
      <c r="AD1058" s="104">
        <v>6.9370799999999999</v>
      </c>
      <c r="AE1058" s="78">
        <v>126208</v>
      </c>
      <c r="AF1058" s="104">
        <v>2.25752</v>
      </c>
      <c r="AG1058" s="78">
        <v>-4077</v>
      </c>
      <c r="AH1058" s="104">
        <v>-2.23292</v>
      </c>
      <c r="AI1058" s="78">
        <v>-58186</v>
      </c>
      <c r="AJ1058" s="104">
        <v>-0.70233999999999996</v>
      </c>
      <c r="AK1058" s="78">
        <v>9000</v>
      </c>
      <c r="AL1058" s="78">
        <v>8500</v>
      </c>
      <c r="AM1058" s="8">
        <v>8900</v>
      </c>
      <c r="AN1058" s="78">
        <v>86</v>
      </c>
      <c r="AO1058" s="78">
        <v>9100</v>
      </c>
      <c r="AP1058" s="78">
        <v>8400</v>
      </c>
      <c r="AQ1058" s="78">
        <v>8900</v>
      </c>
      <c r="AR1058" s="78">
        <v>234</v>
      </c>
      <c r="AS1058" s="78">
        <v>9000</v>
      </c>
      <c r="AT1058" s="78">
        <v>8500</v>
      </c>
      <c r="AU1058" s="78">
        <v>8900</v>
      </c>
      <c r="AV1058" s="78">
        <v>86</v>
      </c>
      <c r="AW1058" s="77">
        <v>10.41</v>
      </c>
      <c r="AX1058" s="144">
        <f t="shared" si="106"/>
        <v>0</v>
      </c>
      <c r="AY1058" s="144">
        <f t="shared" si="107"/>
        <v>0.1</v>
      </c>
      <c r="AZ1058" s="144">
        <f t="shared" si="108"/>
        <v>0.14000000000000001</v>
      </c>
      <c r="BA1058" s="54">
        <f t="shared" si="109"/>
        <v>12.889872607177487</v>
      </c>
      <c r="BB1058" s="54">
        <f t="shared" si="110"/>
        <v>10.219127392822514</v>
      </c>
    </row>
    <row r="1059" spans="1:54" x14ac:dyDescent="0.25">
      <c r="A1059" s="3">
        <v>41739</v>
      </c>
      <c r="B1059" s="77">
        <v>8948.1</v>
      </c>
      <c r="C1059" s="77">
        <v>1086.77745</v>
      </c>
      <c r="D1059" s="77">
        <v>46.859499999999997</v>
      </c>
      <c r="E1059" s="77">
        <f t="shared" si="112"/>
        <v>933.60609999999997</v>
      </c>
      <c r="F1059" s="77">
        <v>-11.656400000000001</v>
      </c>
      <c r="G1059" s="77">
        <v>-15.236300000000002</v>
      </c>
      <c r="H1059">
        <v>0</v>
      </c>
      <c r="I1059" s="78">
        <v>8907</v>
      </c>
      <c r="J1059">
        <v>201404</v>
      </c>
      <c r="K1059" s="78">
        <v>8907</v>
      </c>
      <c r="L1059" s="77">
        <f t="shared" si="111"/>
        <v>-41.100000000000364</v>
      </c>
      <c r="M1059" s="78">
        <v>18582</v>
      </c>
      <c r="N1059" s="78">
        <v>332.0505</v>
      </c>
      <c r="O1059" s="78">
        <v>4123</v>
      </c>
      <c r="P1059" s="78">
        <v>18.34111</v>
      </c>
      <c r="Q1059" s="144">
        <v>19612.75</v>
      </c>
      <c r="R1059" s="78">
        <v>1121</v>
      </c>
      <c r="S1059" s="78">
        <v>6880</v>
      </c>
      <c r="T1059" s="78">
        <v>17487</v>
      </c>
      <c r="U1059" s="78">
        <v>42142</v>
      </c>
      <c r="V1059" s="219">
        <v>-0.41495420245835507</v>
      </c>
      <c r="W1059" s="78">
        <v>7322</v>
      </c>
      <c r="X1059" s="78">
        <v>5356</v>
      </c>
      <c r="Y1059" s="78">
        <v>12269</v>
      </c>
      <c r="Z1059" s="78">
        <v>7827</v>
      </c>
      <c r="AA1059" s="78">
        <v>95.31</v>
      </c>
      <c r="AB1059" s="78">
        <v>141.02000000000001</v>
      </c>
      <c r="AC1059" s="78">
        <v>153812</v>
      </c>
      <c r="AD1059" s="104">
        <v>7.1533499999999997</v>
      </c>
      <c r="AE1059" s="78">
        <v>137872</v>
      </c>
      <c r="AF1059" s="104">
        <v>2.3325300000000002</v>
      </c>
      <c r="AG1059" s="78">
        <v>-22783</v>
      </c>
      <c r="AH1059" s="104">
        <v>-2.81542</v>
      </c>
      <c r="AI1059" s="78">
        <v>-60547</v>
      </c>
      <c r="AJ1059" s="104">
        <v>-0.67293999999999998</v>
      </c>
      <c r="AK1059" s="78">
        <v>9000</v>
      </c>
      <c r="AL1059" s="78">
        <v>8500</v>
      </c>
      <c r="AM1059" s="8">
        <v>8900</v>
      </c>
      <c r="AN1059" s="78">
        <v>78</v>
      </c>
      <c r="AO1059" s="78">
        <v>9200</v>
      </c>
      <c r="AP1059" s="78">
        <v>8400</v>
      </c>
      <c r="AQ1059" s="78">
        <v>8900</v>
      </c>
      <c r="AR1059" s="78">
        <v>233</v>
      </c>
      <c r="AS1059" s="78">
        <v>9000</v>
      </c>
      <c r="AT1059" s="78">
        <v>8500</v>
      </c>
      <c r="AU1059" s="78">
        <v>8900</v>
      </c>
      <c r="AV1059" s="78">
        <v>78</v>
      </c>
      <c r="AW1059" s="77">
        <v>10.46</v>
      </c>
      <c r="AX1059" s="144">
        <f t="shared" si="106"/>
        <v>0.03</v>
      </c>
      <c r="AY1059" s="144">
        <f t="shared" si="107"/>
        <v>0.1</v>
      </c>
      <c r="AZ1059" s="144">
        <f t="shared" si="108"/>
        <v>0.16</v>
      </c>
      <c r="BA1059" s="54">
        <f t="shared" si="109"/>
        <v>12.915770732273231</v>
      </c>
      <c r="BB1059" s="54">
        <f t="shared" si="110"/>
        <v>10.074229267726771</v>
      </c>
    </row>
    <row r="1060" spans="1:54" x14ac:dyDescent="0.25">
      <c r="A1060" s="3">
        <v>41740</v>
      </c>
      <c r="B1060" s="77">
        <v>8908.0499999999993</v>
      </c>
      <c r="C1060" s="77">
        <v>971.32645000000002</v>
      </c>
      <c r="D1060" s="77">
        <v>23.2196</v>
      </c>
      <c r="E1060" s="77">
        <f t="shared" si="112"/>
        <v>901.66559999999993</v>
      </c>
      <c r="F1060" s="77">
        <v>-14.4673</v>
      </c>
      <c r="G1060" s="77">
        <v>-13.276900000000001</v>
      </c>
      <c r="H1060">
        <v>0</v>
      </c>
      <c r="I1060" s="78">
        <v>8870</v>
      </c>
      <c r="J1060">
        <v>201404</v>
      </c>
      <c r="K1060" s="78">
        <v>8870</v>
      </c>
      <c r="L1060" s="77">
        <f t="shared" si="111"/>
        <v>-38.049999999999272</v>
      </c>
      <c r="M1060" s="78">
        <v>21281</v>
      </c>
      <c r="N1060" s="78">
        <v>378.36448000000001</v>
      </c>
      <c r="O1060" s="78">
        <v>4095</v>
      </c>
      <c r="P1060" s="78">
        <v>18.150860000000002</v>
      </c>
      <c r="Q1060" s="144">
        <v>22304.75</v>
      </c>
      <c r="R1060" s="78">
        <v>938</v>
      </c>
      <c r="S1060" s="78">
        <v>3875</v>
      </c>
      <c r="T1060" s="78">
        <v>17908</v>
      </c>
      <c r="U1060" s="78">
        <v>39612</v>
      </c>
      <c r="V1060" s="219">
        <v>-0.4520852266989801</v>
      </c>
      <c r="W1060" s="78">
        <v>5572</v>
      </c>
      <c r="X1060" s="78">
        <v>3991</v>
      </c>
      <c r="Y1060" s="78">
        <v>11871</v>
      </c>
      <c r="Z1060" s="78">
        <v>8954</v>
      </c>
      <c r="AA1060" s="78">
        <v>109.35</v>
      </c>
      <c r="AB1060" s="78">
        <v>137.85</v>
      </c>
      <c r="AC1060" s="78">
        <v>159601</v>
      </c>
      <c r="AD1060" s="104">
        <v>6.3832700000000004</v>
      </c>
      <c r="AE1060" s="78">
        <v>154952</v>
      </c>
      <c r="AF1060" s="104">
        <v>2.6997200000000001</v>
      </c>
      <c r="AG1060" s="78">
        <v>-36906</v>
      </c>
      <c r="AH1060" s="104">
        <v>-2.5983999999999998</v>
      </c>
      <c r="AI1060" s="78">
        <v>-63195</v>
      </c>
      <c r="AJ1060" s="104">
        <v>-0.76597999999999999</v>
      </c>
      <c r="AK1060" s="78">
        <v>9000</v>
      </c>
      <c r="AL1060" s="78">
        <v>8500</v>
      </c>
      <c r="AM1060" s="8">
        <v>8850</v>
      </c>
      <c r="AN1060" s="78">
        <v>71.5</v>
      </c>
      <c r="AO1060" s="78">
        <v>9100</v>
      </c>
      <c r="AP1060" s="78">
        <v>8500</v>
      </c>
      <c r="AQ1060" s="78">
        <v>8900</v>
      </c>
      <c r="AR1060" s="78">
        <v>233</v>
      </c>
      <c r="AS1060" s="78">
        <v>9000</v>
      </c>
      <c r="AT1060" s="78">
        <v>8500</v>
      </c>
      <c r="AU1060" s="78">
        <v>8850</v>
      </c>
      <c r="AV1060" s="78">
        <v>71.5</v>
      </c>
      <c r="AW1060" s="77">
        <v>10.89</v>
      </c>
      <c r="AX1060" s="144">
        <f t="shared" si="106"/>
        <v>0.1</v>
      </c>
      <c r="AY1060" s="144">
        <f t="shared" si="107"/>
        <v>0.12</v>
      </c>
      <c r="AZ1060" s="144">
        <f t="shared" si="108"/>
        <v>0.23</v>
      </c>
      <c r="BA1060" s="54">
        <f t="shared" si="109"/>
        <v>12.910220482571912</v>
      </c>
      <c r="BB1060" s="54">
        <f t="shared" si="110"/>
        <v>10.017779517428092</v>
      </c>
    </row>
    <row r="1061" spans="1:54" x14ac:dyDescent="0.25">
      <c r="A1061" s="3">
        <v>41743</v>
      </c>
      <c r="B1061" s="77">
        <v>8857.42</v>
      </c>
      <c r="C1061" s="77">
        <v>787.07818999999995</v>
      </c>
      <c r="D1061" s="77">
        <v>69.072500000000005</v>
      </c>
      <c r="E1061" s="77">
        <f t="shared" si="112"/>
        <v>988.16079999999999</v>
      </c>
      <c r="F1061" s="77">
        <v>-11.484999999999999</v>
      </c>
      <c r="G1061" s="77">
        <v>-4.5725999999999996</v>
      </c>
      <c r="H1061">
        <v>0</v>
      </c>
      <c r="I1061" s="78">
        <v>8858</v>
      </c>
      <c r="J1061">
        <v>201404</v>
      </c>
      <c r="K1061" s="78">
        <v>8858</v>
      </c>
      <c r="L1061" s="77">
        <f t="shared" si="111"/>
        <v>0.57999999999992724</v>
      </c>
      <c r="M1061" s="78">
        <v>21476</v>
      </c>
      <c r="N1061" s="78">
        <v>381.10241000000002</v>
      </c>
      <c r="O1061" s="78">
        <v>3741</v>
      </c>
      <c r="P1061" s="78">
        <v>16.56044</v>
      </c>
      <c r="Q1061" s="144">
        <v>22411.25</v>
      </c>
      <c r="R1061" s="78">
        <v>839</v>
      </c>
      <c r="S1061" s="78">
        <v>2325</v>
      </c>
      <c r="T1061" s="78">
        <v>17567</v>
      </c>
      <c r="U1061" s="78">
        <v>39850</v>
      </c>
      <c r="V1061" s="219">
        <v>-0.44082810539523209</v>
      </c>
      <c r="W1061" s="78">
        <v>6898</v>
      </c>
      <c r="X1061" s="78">
        <v>5119</v>
      </c>
      <c r="Y1061" s="78">
        <v>12128</v>
      </c>
      <c r="Z1061" s="78">
        <v>9913</v>
      </c>
      <c r="AA1061" s="78">
        <v>110.01</v>
      </c>
      <c r="AB1061" s="78">
        <v>136.38999999999999</v>
      </c>
      <c r="AC1061" s="78">
        <v>159675</v>
      </c>
      <c r="AD1061" s="104">
        <v>6.1035199999999996</v>
      </c>
      <c r="AE1061" s="78">
        <v>160451</v>
      </c>
      <c r="AF1061" s="104">
        <v>2.90754</v>
      </c>
      <c r="AG1061" s="78">
        <v>-45247</v>
      </c>
      <c r="AH1061" s="104">
        <v>-2.5731799999999998</v>
      </c>
      <c r="AI1061" s="78">
        <v>-57254</v>
      </c>
      <c r="AJ1061" s="104">
        <v>-0.99334999999999996</v>
      </c>
      <c r="AK1061" s="78">
        <v>9000</v>
      </c>
      <c r="AL1061" s="78">
        <v>8500</v>
      </c>
      <c r="AM1061" s="8">
        <v>8850</v>
      </c>
      <c r="AN1061" s="78">
        <v>62.5</v>
      </c>
      <c r="AO1061" s="78">
        <v>9100</v>
      </c>
      <c r="AP1061" s="78">
        <v>8500</v>
      </c>
      <c r="AQ1061" s="78">
        <v>8800</v>
      </c>
      <c r="AR1061" s="78">
        <v>251</v>
      </c>
      <c r="AS1061" s="78">
        <v>9000</v>
      </c>
      <c r="AT1061" s="78">
        <v>8500</v>
      </c>
      <c r="AU1061" s="78">
        <v>8850</v>
      </c>
      <c r="AV1061" s="78">
        <v>62.5</v>
      </c>
      <c r="AW1061" s="77">
        <v>12.21</v>
      </c>
      <c r="AX1061" s="144">
        <f t="shared" si="106"/>
        <v>0.86</v>
      </c>
      <c r="AY1061" s="144">
        <f t="shared" si="107"/>
        <v>0.77</v>
      </c>
      <c r="AZ1061" s="144">
        <f t="shared" si="108"/>
        <v>0.71</v>
      </c>
      <c r="BA1061" s="54">
        <f t="shared" si="109"/>
        <v>12.90208869545533</v>
      </c>
      <c r="BB1061" s="54">
        <f t="shared" si="110"/>
        <v>10.020911304544676</v>
      </c>
    </row>
    <row r="1062" spans="1:54" x14ac:dyDescent="0.25">
      <c r="A1062" s="3">
        <v>41744</v>
      </c>
      <c r="B1062" s="77">
        <v>8916.7099999999991</v>
      </c>
      <c r="C1062" s="77">
        <v>904.35230999999999</v>
      </c>
      <c r="D1062" s="77">
        <v>56.188100000000006</v>
      </c>
      <c r="E1062" s="77">
        <f t="shared" si="112"/>
        <v>1016.5297999999999</v>
      </c>
      <c r="F1062" s="77">
        <v>-6.2977999999999996</v>
      </c>
      <c r="G1062" s="77">
        <v>4.4615</v>
      </c>
      <c r="H1062">
        <v>0</v>
      </c>
      <c r="I1062" s="78">
        <v>8896</v>
      </c>
      <c r="J1062">
        <v>201404</v>
      </c>
      <c r="K1062" s="78">
        <v>8896</v>
      </c>
      <c r="L1062" s="77">
        <f t="shared" si="111"/>
        <v>-20.709999999999127</v>
      </c>
      <c r="M1062" s="78">
        <v>24566</v>
      </c>
      <c r="N1062" s="78">
        <v>437.36959999999999</v>
      </c>
      <c r="O1062" s="78">
        <v>4458</v>
      </c>
      <c r="P1062" s="78">
        <v>19.79909</v>
      </c>
      <c r="Q1062" s="144">
        <v>25680.5</v>
      </c>
      <c r="R1062" s="78">
        <v>877</v>
      </c>
      <c r="S1062" s="78">
        <v>3182</v>
      </c>
      <c r="T1062" s="78">
        <v>21302</v>
      </c>
      <c r="U1062" s="78">
        <v>41468</v>
      </c>
      <c r="V1062" s="219">
        <v>-0.51369730876820685</v>
      </c>
      <c r="W1062" s="78">
        <v>9664</v>
      </c>
      <c r="X1062" s="78">
        <v>7081</v>
      </c>
      <c r="Y1062" s="78">
        <v>12815</v>
      </c>
      <c r="Z1062" s="78">
        <v>15831</v>
      </c>
      <c r="AA1062" s="78">
        <v>101.59</v>
      </c>
      <c r="AB1062" s="78">
        <v>141.69</v>
      </c>
      <c r="AC1062" s="78">
        <v>164179</v>
      </c>
      <c r="AD1062" s="104">
        <v>6.8178400000000003</v>
      </c>
      <c r="AE1062" s="78">
        <v>171166</v>
      </c>
      <c r="AF1062" s="104">
        <v>3.2741899999999999</v>
      </c>
      <c r="AG1062" s="78">
        <v>-46798</v>
      </c>
      <c r="AH1062" s="104">
        <v>-2.6796199999999999</v>
      </c>
      <c r="AI1062" s="78">
        <v>-64236</v>
      </c>
      <c r="AJ1062" s="104">
        <v>-1.7025699999999999</v>
      </c>
      <c r="AK1062" s="78">
        <v>9000</v>
      </c>
      <c r="AL1062" s="78">
        <v>8700</v>
      </c>
      <c r="AM1062" s="8">
        <v>8900</v>
      </c>
      <c r="AN1062" s="78">
        <v>39</v>
      </c>
      <c r="AO1062" s="78">
        <v>9100</v>
      </c>
      <c r="AP1062" s="78">
        <v>8500</v>
      </c>
      <c r="AQ1062" s="78">
        <v>8900</v>
      </c>
      <c r="AR1062" s="78">
        <v>236</v>
      </c>
      <c r="AS1062" s="78">
        <v>9000</v>
      </c>
      <c r="AT1062" s="78">
        <v>8700</v>
      </c>
      <c r="AU1062" s="78">
        <v>8900</v>
      </c>
      <c r="AV1062" s="78">
        <v>39</v>
      </c>
      <c r="AW1062" s="77">
        <v>12.43</v>
      </c>
      <c r="AX1062" s="144">
        <f t="shared" si="106"/>
        <v>0.96</v>
      </c>
      <c r="AY1062" s="144">
        <f t="shared" si="107"/>
        <v>0.87</v>
      </c>
      <c r="AZ1062" s="144">
        <f t="shared" si="108"/>
        <v>0.84</v>
      </c>
      <c r="BA1062" s="54">
        <f t="shared" si="109"/>
        <v>12.772644434026384</v>
      </c>
      <c r="BB1062" s="54">
        <f t="shared" si="110"/>
        <v>10.096355565973619</v>
      </c>
    </row>
    <row r="1063" spans="1:54" x14ac:dyDescent="0.25">
      <c r="A1063" s="3">
        <v>41745</v>
      </c>
      <c r="B1063" s="77">
        <v>8923.82</v>
      </c>
      <c r="C1063" s="77">
        <v>948.98347000000001</v>
      </c>
      <c r="D1063" s="77">
        <v>55.704700000000003</v>
      </c>
      <c r="E1063" s="77">
        <f t="shared" si="112"/>
        <v>1032.42</v>
      </c>
      <c r="F1063" s="77">
        <v>-1.1890000000000001</v>
      </c>
      <c r="G1063" s="77">
        <v>-9.3544</v>
      </c>
      <c r="H1063" t="s">
        <v>1668</v>
      </c>
      <c r="I1063" s="78">
        <v>8955</v>
      </c>
      <c r="J1063">
        <v>201405</v>
      </c>
      <c r="K1063" s="78">
        <v>8873</v>
      </c>
      <c r="L1063" s="77">
        <f t="shared" si="111"/>
        <v>-50.819999999999709</v>
      </c>
      <c r="M1063" s="78">
        <v>20819</v>
      </c>
      <c r="N1063" s="78">
        <v>370.48701999999997</v>
      </c>
      <c r="O1063" s="78">
        <v>2870</v>
      </c>
      <c r="P1063" s="78">
        <v>12.70843</v>
      </c>
      <c r="Q1063" s="144">
        <v>21536.5</v>
      </c>
      <c r="R1063" s="78">
        <v>836</v>
      </c>
      <c r="S1063" s="78">
        <v>-3726</v>
      </c>
      <c r="T1063" s="78">
        <v>12846</v>
      </c>
      <c r="U1063" s="78">
        <v>27313</v>
      </c>
      <c r="V1063" s="219">
        <v>-0.47032548603229229</v>
      </c>
      <c r="W1063" s="78">
        <v>5046</v>
      </c>
      <c r="X1063" s="78">
        <v>12018</v>
      </c>
      <c r="Y1063" s="78">
        <v>9149</v>
      </c>
      <c r="Z1063" s="78">
        <v>13817</v>
      </c>
      <c r="AA1063" s="78">
        <v>77.319999999999993</v>
      </c>
      <c r="AB1063" s="78">
        <v>113.83</v>
      </c>
      <c r="AC1063" s="78">
        <v>129963</v>
      </c>
      <c r="AD1063" s="104">
        <v>5.9627699999999999</v>
      </c>
      <c r="AE1063" s="78">
        <v>106740</v>
      </c>
      <c r="AF1063" s="104">
        <v>3.3257400000000001</v>
      </c>
      <c r="AG1063" s="78">
        <v>19551</v>
      </c>
      <c r="AH1063" s="104">
        <v>-1.60432</v>
      </c>
      <c r="AI1063" s="78">
        <v>-15404</v>
      </c>
      <c r="AJ1063" s="104">
        <v>-2.1722600000000001</v>
      </c>
      <c r="AK1063" s="78">
        <v>9100</v>
      </c>
      <c r="AL1063" s="78">
        <v>8600</v>
      </c>
      <c r="AM1063" s="8">
        <v>8900</v>
      </c>
      <c r="AN1063" s="78">
        <v>232</v>
      </c>
      <c r="AO1063" s="78">
        <v>9200</v>
      </c>
      <c r="AP1063" s="78">
        <v>8900</v>
      </c>
      <c r="AQ1063" s="78">
        <v>8800</v>
      </c>
      <c r="AR1063" s="78">
        <v>348</v>
      </c>
      <c r="AS1063" s="78">
        <v>8900</v>
      </c>
      <c r="AT1063" s="78">
        <v>8900</v>
      </c>
      <c r="AU1063" s="78">
        <v>8900</v>
      </c>
      <c r="AV1063" s="78">
        <v>113</v>
      </c>
      <c r="AW1063" s="77">
        <v>12.49</v>
      </c>
      <c r="AX1063" s="144">
        <f t="shared" ref="AX1063:AX1126" si="113">PERCENTRANK(AW1034:AW1063,AW1063,2)</f>
        <v>0.96</v>
      </c>
      <c r="AY1063" s="144">
        <f t="shared" ref="AY1063:AY1126" si="114">PERCENTRANK(AW1014:AW1063,AW1063,2)</f>
        <v>0.87</v>
      </c>
      <c r="AZ1063" s="144">
        <f t="shared" ref="AZ1063:AZ1126" si="115">PERCENTRANK(AW964:AW1063,AW1063,2)</f>
        <v>0.86</v>
      </c>
      <c r="BA1063" s="54">
        <f t="shared" ref="BA1063:BA1126" si="116">AVERAGE(AW1044:AW1063)+2*_xlfn.STDEV.S(AW1044:AW1063)</f>
        <v>12.801101721867571</v>
      </c>
      <c r="BB1063" s="54">
        <f t="shared" ref="BB1063:BB1126" si="117">AVERAGE(AW1044:AW1063)-2*_xlfn.STDEV.S(AW1044:AW1063)</f>
        <v>10.081898278132432</v>
      </c>
    </row>
    <row r="1064" spans="1:54" x14ac:dyDescent="0.25">
      <c r="A1064" s="3">
        <v>41746</v>
      </c>
      <c r="B1064" s="77">
        <v>8944.16</v>
      </c>
      <c r="C1064" s="77">
        <v>959.42781000000002</v>
      </c>
      <c r="D1064" s="77">
        <v>9.2634000000000007</v>
      </c>
      <c r="E1064" s="77">
        <f t="shared" si="112"/>
        <v>1053.1755999999998</v>
      </c>
      <c r="F1064" s="77">
        <v>2.0684</v>
      </c>
      <c r="G1064" s="77">
        <v>8.3346999999999998</v>
      </c>
      <c r="H1064">
        <v>0</v>
      </c>
      <c r="I1064" s="78">
        <v>8897</v>
      </c>
      <c r="J1064">
        <v>201405</v>
      </c>
      <c r="K1064" s="78">
        <v>8897</v>
      </c>
      <c r="L1064" s="77">
        <f t="shared" si="111"/>
        <v>-47.159999999999854</v>
      </c>
      <c r="M1064" s="78">
        <v>21387</v>
      </c>
      <c r="N1064" s="78">
        <v>381.51839999999999</v>
      </c>
      <c r="O1064" s="78">
        <v>3413</v>
      </c>
      <c r="P1064" s="78">
        <v>15.142720000000001</v>
      </c>
      <c r="Q1064" s="144">
        <v>22240.25</v>
      </c>
      <c r="R1064" s="78">
        <v>858</v>
      </c>
      <c r="S1064" s="78">
        <v>-1354</v>
      </c>
      <c r="T1064" s="78">
        <v>13553</v>
      </c>
      <c r="U1064" s="78">
        <v>30571</v>
      </c>
      <c r="V1064" s="219">
        <v>-0.4433286447940859</v>
      </c>
      <c r="W1064" s="78">
        <v>5034</v>
      </c>
      <c r="X1064" s="78">
        <v>12140</v>
      </c>
      <c r="Y1064" s="78">
        <v>9801</v>
      </c>
      <c r="Z1064" s="78">
        <v>12845</v>
      </c>
      <c r="AA1064" s="78">
        <v>144.06</v>
      </c>
      <c r="AB1064" s="78">
        <v>121.42</v>
      </c>
      <c r="AC1064" s="78">
        <v>135534</v>
      </c>
      <c r="AD1064" s="104">
        <v>6.0845700000000003</v>
      </c>
      <c r="AE1064" s="78">
        <v>108589</v>
      </c>
      <c r="AF1064" s="104">
        <v>2.9138700000000002</v>
      </c>
      <c r="AG1064" s="78">
        <v>18765</v>
      </c>
      <c r="AH1064" s="104">
        <v>-1.8998900000000001</v>
      </c>
      <c r="AI1064" s="78">
        <v>-4501</v>
      </c>
      <c r="AJ1064" s="104">
        <v>-1.96025</v>
      </c>
      <c r="AK1064" s="78">
        <v>9100</v>
      </c>
      <c r="AL1064" s="78">
        <v>8600</v>
      </c>
      <c r="AM1064" s="8">
        <v>8900</v>
      </c>
      <c r="AN1064" s="78">
        <v>229</v>
      </c>
      <c r="AO1064" s="78">
        <v>9200</v>
      </c>
      <c r="AP1064" s="78">
        <v>8900</v>
      </c>
      <c r="AQ1064" s="78">
        <v>8900</v>
      </c>
      <c r="AR1064" s="78">
        <v>325</v>
      </c>
      <c r="AS1064" s="78">
        <v>8900</v>
      </c>
      <c r="AT1064" s="78">
        <v>8800</v>
      </c>
      <c r="AU1064" s="78">
        <v>8950</v>
      </c>
      <c r="AV1064" s="78">
        <v>91.5</v>
      </c>
      <c r="AW1064" s="77">
        <v>11.29</v>
      </c>
      <c r="AX1064" s="144">
        <f t="shared" si="113"/>
        <v>0.41</v>
      </c>
      <c r="AY1064" s="144">
        <f t="shared" si="114"/>
        <v>0.28000000000000003</v>
      </c>
      <c r="AZ1064" s="144">
        <f t="shared" si="115"/>
        <v>0.36</v>
      </c>
      <c r="BA1064" s="54">
        <f t="shared" si="116"/>
        <v>12.691982096843525</v>
      </c>
      <c r="BB1064" s="54">
        <f t="shared" si="117"/>
        <v>10.09101790315648</v>
      </c>
    </row>
    <row r="1065" spans="1:54" x14ac:dyDescent="0.25">
      <c r="A1065" s="3">
        <v>41747</v>
      </c>
      <c r="B1065" s="77">
        <v>8966.66</v>
      </c>
      <c r="C1065" s="77">
        <v>710.49576000000002</v>
      </c>
      <c r="D1065" s="77">
        <v>33.939599999999999</v>
      </c>
      <c r="E1065" s="77">
        <f t="shared" si="112"/>
        <v>1131.9556</v>
      </c>
      <c r="F1065" s="77">
        <v>-5.5664999999999996</v>
      </c>
      <c r="G1065" s="77">
        <v>-4.1086999999999998</v>
      </c>
      <c r="H1065">
        <v>0</v>
      </c>
      <c r="I1065" s="78">
        <v>8918</v>
      </c>
      <c r="J1065">
        <v>201405</v>
      </c>
      <c r="K1065" s="78">
        <v>8918</v>
      </c>
      <c r="L1065" s="77">
        <f t="shared" si="111"/>
        <v>-48.659999999999854</v>
      </c>
      <c r="M1065" s="78">
        <v>19318</v>
      </c>
      <c r="N1065" s="78">
        <v>345.56044000000003</v>
      </c>
      <c r="O1065" s="78">
        <v>3428</v>
      </c>
      <c r="P1065" s="78">
        <v>15.24907</v>
      </c>
      <c r="Q1065" s="144">
        <v>20175</v>
      </c>
      <c r="R1065" s="78">
        <v>846</v>
      </c>
      <c r="S1065" s="78">
        <v>-1292</v>
      </c>
      <c r="T1065" s="78">
        <v>11366</v>
      </c>
      <c r="U1065" s="78">
        <v>30736</v>
      </c>
      <c r="V1065" s="219">
        <v>-0.36979437792816239</v>
      </c>
      <c r="W1065" s="78">
        <v>2681</v>
      </c>
      <c r="X1065" s="78">
        <v>10820</v>
      </c>
      <c r="Y1065" s="78">
        <v>6791</v>
      </c>
      <c r="Z1065" s="78">
        <v>12134</v>
      </c>
      <c r="AA1065" s="78">
        <v>112.36</v>
      </c>
      <c r="AB1065" s="78">
        <v>123.39</v>
      </c>
      <c r="AC1065" s="78">
        <v>137109</v>
      </c>
      <c r="AD1065" s="104">
        <v>6.3474000000000004</v>
      </c>
      <c r="AE1065" s="78">
        <v>105907</v>
      </c>
      <c r="AF1065" s="104">
        <v>2.7179600000000002</v>
      </c>
      <c r="AG1065" s="78">
        <v>16669</v>
      </c>
      <c r="AH1065" s="104">
        <v>-2.0439400000000001</v>
      </c>
      <c r="AI1065" s="78">
        <v>-7108</v>
      </c>
      <c r="AJ1065" s="104">
        <v>-1.8454600000000001</v>
      </c>
      <c r="AK1065" s="78">
        <v>9100</v>
      </c>
      <c r="AL1065" s="78">
        <v>8600</v>
      </c>
      <c r="AM1065" s="8">
        <v>8900</v>
      </c>
      <c r="AN1065" s="78">
        <v>226</v>
      </c>
      <c r="AO1065" s="78">
        <v>9200</v>
      </c>
      <c r="AP1065" s="78">
        <v>8900</v>
      </c>
      <c r="AQ1065" s="78">
        <v>8900</v>
      </c>
      <c r="AR1065" s="78">
        <v>322</v>
      </c>
      <c r="AS1065" s="78">
        <v>9000</v>
      </c>
      <c r="AT1065" s="78">
        <v>8800</v>
      </c>
      <c r="AU1065" s="78">
        <v>8950</v>
      </c>
      <c r="AV1065" s="78">
        <v>69</v>
      </c>
      <c r="AW1065" s="77">
        <v>11.09</v>
      </c>
      <c r="AX1065" s="144">
        <f t="shared" si="113"/>
        <v>0.31</v>
      </c>
      <c r="AY1065" s="144">
        <f t="shared" si="114"/>
        <v>0.2</v>
      </c>
      <c r="AZ1065" s="144">
        <f t="shared" si="115"/>
        <v>0.3</v>
      </c>
      <c r="BA1065" s="54">
        <f t="shared" si="116"/>
        <v>12.586868787703517</v>
      </c>
      <c r="BB1065" s="54">
        <f t="shared" si="117"/>
        <v>10.086131212296488</v>
      </c>
    </row>
    <row r="1066" spans="1:54" x14ac:dyDescent="0.25">
      <c r="A1066" s="3">
        <v>41750</v>
      </c>
      <c r="B1066" s="77">
        <v>8951.19</v>
      </c>
      <c r="C1066" s="77">
        <v>671.24929999999995</v>
      </c>
      <c r="D1066" s="77">
        <v>9.6957000000000004</v>
      </c>
      <c r="E1066" s="77">
        <f t="shared" si="112"/>
        <v>1128.2157</v>
      </c>
      <c r="F1066" s="77">
        <v>-1.7515000000000001</v>
      </c>
      <c r="G1066" s="77">
        <v>14.5778</v>
      </c>
      <c r="H1066">
        <v>0</v>
      </c>
      <c r="I1066" s="78">
        <v>8923</v>
      </c>
      <c r="J1066">
        <v>201405</v>
      </c>
      <c r="K1066" s="78">
        <v>8923</v>
      </c>
      <c r="L1066" s="77">
        <f t="shared" si="111"/>
        <v>-28.190000000000509</v>
      </c>
      <c r="M1066" s="78">
        <v>20179</v>
      </c>
      <c r="N1066" s="78">
        <v>361.11297000000002</v>
      </c>
      <c r="O1066" s="78">
        <v>3826</v>
      </c>
      <c r="P1066" s="78">
        <v>17.02655</v>
      </c>
      <c r="Q1066" s="144">
        <v>21135.5</v>
      </c>
      <c r="R1066" s="78">
        <v>893</v>
      </c>
      <c r="S1066" s="78">
        <v>99</v>
      </c>
      <c r="T1066" s="78">
        <v>11744</v>
      </c>
      <c r="U1066" s="78">
        <v>31751</v>
      </c>
      <c r="V1066" s="219">
        <v>-0.36987811407514726</v>
      </c>
      <c r="W1066" s="78">
        <v>2009</v>
      </c>
      <c r="X1066" s="78">
        <v>7328</v>
      </c>
      <c r="Y1066" s="78">
        <v>6765</v>
      </c>
      <c r="Z1066" s="78">
        <v>11090</v>
      </c>
      <c r="AA1066" s="78">
        <v>135.96</v>
      </c>
      <c r="AB1066" s="78">
        <v>125.04</v>
      </c>
      <c r="AC1066" s="78">
        <v>138409</v>
      </c>
      <c r="AD1066" s="104">
        <v>6.3660600000000001</v>
      </c>
      <c r="AE1066" s="78">
        <v>107281</v>
      </c>
      <c r="AF1066" s="104">
        <v>2.6846999999999999</v>
      </c>
      <c r="AG1066" s="78">
        <v>10032</v>
      </c>
      <c r="AH1066" s="104">
        <v>-2.23068</v>
      </c>
      <c r="AI1066" s="78">
        <v>-8014</v>
      </c>
      <c r="AJ1066" s="104">
        <v>-1.80467</v>
      </c>
      <c r="AK1066" s="78">
        <v>9100</v>
      </c>
      <c r="AL1066" s="78">
        <v>8600</v>
      </c>
      <c r="AM1066" s="8">
        <v>8900</v>
      </c>
      <c r="AN1066" s="78">
        <v>220</v>
      </c>
      <c r="AO1066" s="78">
        <v>9200</v>
      </c>
      <c r="AP1066" s="78">
        <v>8900</v>
      </c>
      <c r="AQ1066" s="78">
        <v>8900</v>
      </c>
      <c r="AR1066" s="78">
        <v>317</v>
      </c>
      <c r="AS1066" s="78">
        <v>9000</v>
      </c>
      <c r="AT1066" s="78">
        <v>8800</v>
      </c>
      <c r="AU1066" s="78">
        <v>8950</v>
      </c>
      <c r="AV1066" s="78">
        <v>60</v>
      </c>
      <c r="AW1066" s="77">
        <v>11.38</v>
      </c>
      <c r="AX1066" s="144">
        <f t="shared" si="113"/>
        <v>0.51</v>
      </c>
      <c r="AY1066" s="144">
        <f t="shared" si="114"/>
        <v>0.4</v>
      </c>
      <c r="AZ1066" s="144">
        <f t="shared" si="115"/>
        <v>0.43</v>
      </c>
      <c r="BA1066" s="54">
        <f t="shared" si="116"/>
        <v>12.490901822064677</v>
      </c>
      <c r="BB1066" s="54">
        <f t="shared" si="117"/>
        <v>10.106098177935325</v>
      </c>
    </row>
    <row r="1067" spans="1:54" x14ac:dyDescent="0.25">
      <c r="A1067" s="3">
        <v>41751</v>
      </c>
      <c r="B1067" s="77">
        <v>8974.7099999999991</v>
      </c>
      <c r="C1067" s="77">
        <v>881.92880000000002</v>
      </c>
      <c r="D1067" s="77">
        <v>28.8279</v>
      </c>
      <c r="E1067" s="77">
        <f t="shared" si="112"/>
        <v>1085.7738999999999</v>
      </c>
      <c r="F1067" s="77">
        <v>-3.4868999999999999</v>
      </c>
      <c r="G1067" s="77">
        <v>10.4756</v>
      </c>
      <c r="H1067">
        <v>0</v>
      </c>
      <c r="I1067" s="78">
        <v>8950</v>
      </c>
      <c r="J1067">
        <v>201405</v>
      </c>
      <c r="K1067" s="78">
        <v>8950</v>
      </c>
      <c r="L1067" s="77">
        <f t="shared" si="111"/>
        <v>-24.709999999999127</v>
      </c>
      <c r="M1067" s="78">
        <v>22954</v>
      </c>
      <c r="N1067" s="78">
        <v>411.88869999999997</v>
      </c>
      <c r="O1067" s="78">
        <v>4735</v>
      </c>
      <c r="P1067" s="78">
        <v>21.137229999999999</v>
      </c>
      <c r="Q1067" s="144">
        <v>24137.75</v>
      </c>
      <c r="R1067" s="78">
        <v>912</v>
      </c>
      <c r="S1067" s="78">
        <v>-542</v>
      </c>
      <c r="T1067" s="78">
        <v>13307</v>
      </c>
      <c r="U1067" s="78">
        <v>33767</v>
      </c>
      <c r="V1067" s="219">
        <v>-0.39408298042467499</v>
      </c>
      <c r="W1067" s="78">
        <v>2709</v>
      </c>
      <c r="X1067" s="78">
        <v>9016</v>
      </c>
      <c r="Y1067" s="78">
        <v>6871</v>
      </c>
      <c r="Z1067" s="78">
        <v>11685</v>
      </c>
      <c r="AA1067" s="78">
        <v>122.36</v>
      </c>
      <c r="AB1067" s="78">
        <v>126.11</v>
      </c>
      <c r="AC1067" s="78">
        <v>137336</v>
      </c>
      <c r="AD1067" s="104">
        <v>6.6167899999999999</v>
      </c>
      <c r="AE1067" s="78">
        <v>110763</v>
      </c>
      <c r="AF1067" s="104">
        <v>2.5048699999999999</v>
      </c>
      <c r="AG1067" s="78">
        <v>17213</v>
      </c>
      <c r="AH1067" s="104">
        <v>-2.1177800000000002</v>
      </c>
      <c r="AI1067" s="78">
        <v>-11622</v>
      </c>
      <c r="AJ1067" s="104">
        <v>-1.63567</v>
      </c>
      <c r="AK1067" s="78">
        <v>9100</v>
      </c>
      <c r="AL1067" s="78">
        <v>8600</v>
      </c>
      <c r="AM1067" s="8">
        <v>8900</v>
      </c>
      <c r="AN1067" s="78">
        <v>214</v>
      </c>
      <c r="AO1067" s="78">
        <v>9200</v>
      </c>
      <c r="AP1067" s="78">
        <v>8900</v>
      </c>
      <c r="AQ1067" s="78">
        <v>8900</v>
      </c>
      <c r="AR1067" s="78">
        <v>304</v>
      </c>
      <c r="AS1067" s="78">
        <v>9000</v>
      </c>
      <c r="AT1067" s="78">
        <v>8950</v>
      </c>
      <c r="AU1067" s="78">
        <v>9000</v>
      </c>
      <c r="AV1067" s="78">
        <v>41</v>
      </c>
      <c r="AW1067" s="77">
        <v>10.86</v>
      </c>
      <c r="AX1067" s="144">
        <f t="shared" si="113"/>
        <v>0.1</v>
      </c>
      <c r="AY1067" s="144">
        <f t="shared" si="114"/>
        <v>0.06</v>
      </c>
      <c r="AZ1067" s="144">
        <f t="shared" si="115"/>
        <v>0.23</v>
      </c>
      <c r="BA1067" s="54">
        <f t="shared" si="116"/>
        <v>12.375073866489636</v>
      </c>
      <c r="BB1067" s="54">
        <f t="shared" si="117"/>
        <v>10.094926133510363</v>
      </c>
    </row>
    <row r="1068" spans="1:54" x14ac:dyDescent="0.25">
      <c r="A1068" s="3">
        <v>41752</v>
      </c>
      <c r="B1068" s="77">
        <v>8956.92</v>
      </c>
      <c r="C1068" s="77">
        <v>1057.1832999999999</v>
      </c>
      <c r="D1068" s="77">
        <v>41.344399999999993</v>
      </c>
      <c r="E1068" s="77">
        <f t="shared" si="112"/>
        <v>1126.7145999999998</v>
      </c>
      <c r="F1068" s="77">
        <v>-2.8489999999999998</v>
      </c>
      <c r="G1068" s="77">
        <v>-4.6837999999999997</v>
      </c>
      <c r="H1068" t="s">
        <v>1669</v>
      </c>
      <c r="I1068" s="78">
        <v>8922</v>
      </c>
      <c r="J1068">
        <v>201405</v>
      </c>
      <c r="K1068" s="78">
        <v>8922</v>
      </c>
      <c r="L1068" s="77">
        <f t="shared" si="111"/>
        <v>-34.920000000000073</v>
      </c>
      <c r="M1068" s="78">
        <v>20363</v>
      </c>
      <c r="N1068" s="78">
        <v>364.41511000000003</v>
      </c>
      <c r="O1068" s="78">
        <v>5006</v>
      </c>
      <c r="P1068" s="78">
        <v>22.301490000000001</v>
      </c>
      <c r="Q1068" s="144">
        <v>21614.5</v>
      </c>
      <c r="R1068" s="78">
        <v>847</v>
      </c>
      <c r="S1068" s="78">
        <v>-1365</v>
      </c>
      <c r="T1068" s="78">
        <v>11074</v>
      </c>
      <c r="U1068" s="78">
        <v>32666</v>
      </c>
      <c r="V1068" s="219">
        <v>-0.33900691850854098</v>
      </c>
      <c r="W1068" s="78">
        <v>2576</v>
      </c>
      <c r="X1068" s="78">
        <v>8642</v>
      </c>
      <c r="Y1068" s="78">
        <v>6751</v>
      </c>
      <c r="Z1068" s="78">
        <v>13285</v>
      </c>
      <c r="AA1068" s="78">
        <v>126.57</v>
      </c>
      <c r="AB1068" s="78">
        <v>125.56</v>
      </c>
      <c r="AC1068" s="78">
        <v>139147</v>
      </c>
      <c r="AD1068" s="104">
        <v>6.0406599999999999</v>
      </c>
      <c r="AE1068" s="78">
        <v>109971</v>
      </c>
      <c r="AF1068" s="104">
        <v>2.5680999999999998</v>
      </c>
      <c r="AG1068" s="78">
        <v>14639</v>
      </c>
      <c r="AH1068" s="104">
        <v>-2.0731099999999998</v>
      </c>
      <c r="AI1068" s="78">
        <v>-13131</v>
      </c>
      <c r="AJ1068" s="104">
        <v>-1.5249699999999999</v>
      </c>
      <c r="AK1068" s="78">
        <v>9100</v>
      </c>
      <c r="AL1068" s="78">
        <v>8600</v>
      </c>
      <c r="AM1068" s="8">
        <v>8900</v>
      </c>
      <c r="AN1068" s="78">
        <v>203</v>
      </c>
      <c r="AO1068" s="78">
        <v>9200</v>
      </c>
      <c r="AP1068" s="78">
        <v>8900</v>
      </c>
      <c r="AQ1068" s="78">
        <v>8900</v>
      </c>
      <c r="AR1068" s="78">
        <v>300</v>
      </c>
      <c r="AS1068" s="78">
        <v>9050</v>
      </c>
      <c r="AT1068" s="78">
        <v>8600</v>
      </c>
      <c r="AU1068" s="78">
        <v>8950</v>
      </c>
      <c r="AV1068" s="78">
        <v>89</v>
      </c>
      <c r="AW1068" s="77">
        <v>10.86</v>
      </c>
      <c r="AX1068" s="144">
        <f t="shared" si="113"/>
        <v>0.1</v>
      </c>
      <c r="AY1068" s="144">
        <f t="shared" si="114"/>
        <v>0.06</v>
      </c>
      <c r="AZ1068" s="144">
        <f t="shared" si="115"/>
        <v>0.23</v>
      </c>
      <c r="BA1068" s="54">
        <f t="shared" si="116"/>
        <v>12.363358008248476</v>
      </c>
      <c r="BB1068" s="54">
        <f t="shared" si="117"/>
        <v>10.060641991751524</v>
      </c>
    </row>
    <row r="1069" spans="1:54" x14ac:dyDescent="0.25">
      <c r="A1069" s="3">
        <v>41753</v>
      </c>
      <c r="B1069" s="77">
        <v>8945.4500000000007</v>
      </c>
      <c r="C1069" s="77">
        <v>961.47310000000004</v>
      </c>
      <c r="D1069" s="77">
        <v>48.756300000000003</v>
      </c>
      <c r="E1069" s="77">
        <f t="shared" si="112"/>
        <v>1116.5256999999999</v>
      </c>
      <c r="F1069" s="77">
        <v>-9.0159000000000002</v>
      </c>
      <c r="G1069" s="77">
        <v>-6.7602000000000002</v>
      </c>
      <c r="H1069">
        <v>0</v>
      </c>
      <c r="I1069" s="78">
        <v>8937</v>
      </c>
      <c r="J1069">
        <v>201405</v>
      </c>
      <c r="K1069" s="78">
        <v>8937</v>
      </c>
      <c r="L1069" s="77">
        <f t="shared" si="111"/>
        <v>-8.4500000000007276</v>
      </c>
      <c r="M1069" s="78">
        <v>21926</v>
      </c>
      <c r="N1069" s="78">
        <v>392.86257999999998</v>
      </c>
      <c r="O1069" s="78">
        <v>5391</v>
      </c>
      <c r="P1069" s="78">
        <v>24.046230000000001</v>
      </c>
      <c r="Q1069" s="144">
        <v>23273.75</v>
      </c>
      <c r="R1069" s="78">
        <v>782</v>
      </c>
      <c r="S1069" s="78">
        <v>-1458</v>
      </c>
      <c r="T1069" s="78">
        <v>11124</v>
      </c>
      <c r="U1069" s="78">
        <v>34948</v>
      </c>
      <c r="V1069" s="219">
        <v>-0.31830147647934076</v>
      </c>
      <c r="W1069" s="78">
        <v>2965</v>
      </c>
      <c r="X1069" s="78">
        <v>9274</v>
      </c>
      <c r="Y1069" s="78">
        <v>7134</v>
      </c>
      <c r="Z1069" s="78">
        <v>13873</v>
      </c>
      <c r="AA1069" s="78">
        <v>114.57</v>
      </c>
      <c r="AB1069" s="78">
        <v>125.93</v>
      </c>
      <c r="AC1069" s="78">
        <v>139665</v>
      </c>
      <c r="AD1069" s="104">
        <v>6.0750999999999999</v>
      </c>
      <c r="AE1069" s="78">
        <v>112394</v>
      </c>
      <c r="AF1069" s="104">
        <v>2.4678800000000001</v>
      </c>
      <c r="AG1069" s="78">
        <v>24954</v>
      </c>
      <c r="AH1069" s="104">
        <v>-2.1036999999999999</v>
      </c>
      <c r="AI1069" s="78">
        <v>-15742</v>
      </c>
      <c r="AJ1069" s="104">
        <v>-1.5955600000000001</v>
      </c>
      <c r="AK1069" s="78">
        <v>9100</v>
      </c>
      <c r="AL1069" s="78">
        <v>8600</v>
      </c>
      <c r="AM1069" s="8">
        <v>8900</v>
      </c>
      <c r="AN1069" s="78">
        <v>193</v>
      </c>
      <c r="AO1069" s="78">
        <v>9200</v>
      </c>
      <c r="AP1069" s="78">
        <v>8900</v>
      </c>
      <c r="AQ1069" s="78">
        <v>8900</v>
      </c>
      <c r="AR1069" s="78">
        <v>292</v>
      </c>
      <c r="AS1069" s="78">
        <v>9050</v>
      </c>
      <c r="AT1069" s="78">
        <v>8850</v>
      </c>
      <c r="AU1069" s="78">
        <v>8950</v>
      </c>
      <c r="AV1069" s="78">
        <v>73.5</v>
      </c>
      <c r="AW1069" s="77">
        <v>10.5</v>
      </c>
      <c r="AX1069" s="144">
        <f t="shared" si="113"/>
        <v>0.06</v>
      </c>
      <c r="AY1069" s="144">
        <f t="shared" si="114"/>
        <v>0.04</v>
      </c>
      <c r="AZ1069" s="144">
        <f t="shared" si="115"/>
        <v>0.17</v>
      </c>
      <c r="BA1069" s="54">
        <f t="shared" si="116"/>
        <v>12.375371008214433</v>
      </c>
      <c r="BB1069" s="54">
        <f t="shared" si="117"/>
        <v>9.9866289917855688</v>
      </c>
    </row>
    <row r="1070" spans="1:54" x14ac:dyDescent="0.25">
      <c r="A1070" s="3">
        <v>41754</v>
      </c>
      <c r="B1070" s="77">
        <v>8774.1200000000008</v>
      </c>
      <c r="C1070" s="77">
        <v>1348.809</v>
      </c>
      <c r="D1070" s="77">
        <v>70.607500000000002</v>
      </c>
      <c r="E1070" s="77">
        <f t="shared" si="112"/>
        <v>1102.5053</v>
      </c>
      <c r="F1070" s="77">
        <v>-2.5586000000000002</v>
      </c>
      <c r="G1070" s="77">
        <v>-27.164299999999997</v>
      </c>
      <c r="H1070">
        <v>0</v>
      </c>
      <c r="I1070" s="78">
        <v>8750</v>
      </c>
      <c r="J1070">
        <v>201405</v>
      </c>
      <c r="K1070" s="78">
        <v>8750</v>
      </c>
      <c r="L1070" s="77">
        <f t="shared" si="111"/>
        <v>-24.1200000000008</v>
      </c>
      <c r="M1070" s="78">
        <v>14446</v>
      </c>
      <c r="N1070" s="78">
        <v>253.91138000000001</v>
      </c>
      <c r="O1070" s="78">
        <v>3098</v>
      </c>
      <c r="P1070" s="78">
        <v>13.570399999999999</v>
      </c>
      <c r="Q1070" s="144">
        <v>15220.5</v>
      </c>
      <c r="R1070" s="78">
        <v>488</v>
      </c>
      <c r="S1070" s="78">
        <v>-4292</v>
      </c>
      <c r="T1070" s="78">
        <v>983</v>
      </c>
      <c r="U1070" s="78">
        <v>35086</v>
      </c>
      <c r="V1070" s="219">
        <v>-2.8016872826768513E-2</v>
      </c>
      <c r="W1070" s="78">
        <v>1396</v>
      </c>
      <c r="X1070" s="78">
        <v>3413</v>
      </c>
      <c r="Y1070" s="78">
        <v>5104</v>
      </c>
      <c r="Z1070" s="78">
        <v>11429</v>
      </c>
      <c r="AA1070" s="78">
        <v>122.76</v>
      </c>
      <c r="AB1070" s="78">
        <v>111.62</v>
      </c>
      <c r="AC1070" s="78">
        <v>145318</v>
      </c>
      <c r="AD1070" s="104">
        <v>4.1361699999999999</v>
      </c>
      <c r="AE1070" s="78">
        <v>121946</v>
      </c>
      <c r="AF1070" s="104">
        <v>3.4691700000000001</v>
      </c>
      <c r="AG1070" s="78">
        <v>-9981</v>
      </c>
      <c r="AH1070" s="104">
        <v>-1.82674</v>
      </c>
      <c r="AI1070" s="78">
        <v>-15264</v>
      </c>
      <c r="AJ1070" s="104">
        <v>-1.96027</v>
      </c>
      <c r="AK1070" s="78">
        <v>9200</v>
      </c>
      <c r="AL1070" s="78">
        <v>8600</v>
      </c>
      <c r="AM1070" s="8">
        <v>8800</v>
      </c>
      <c r="AN1070" s="78">
        <v>202</v>
      </c>
      <c r="AO1070" s="78">
        <v>9200</v>
      </c>
      <c r="AP1070" s="78">
        <v>8900</v>
      </c>
      <c r="AQ1070" s="78">
        <v>8700</v>
      </c>
      <c r="AR1070" s="78">
        <v>307</v>
      </c>
      <c r="AS1070" s="78">
        <v>8900</v>
      </c>
      <c r="AT1070" s="78">
        <v>8800</v>
      </c>
      <c r="AU1070" s="78">
        <v>8750</v>
      </c>
      <c r="AV1070" s="78">
        <v>101.5</v>
      </c>
      <c r="AW1070" s="77">
        <v>11.7</v>
      </c>
      <c r="AX1070" s="144">
        <f t="shared" si="113"/>
        <v>0.65</v>
      </c>
      <c r="AY1070" s="144">
        <f t="shared" si="114"/>
        <v>0.59</v>
      </c>
      <c r="AZ1070" s="144">
        <f t="shared" si="115"/>
        <v>0.53</v>
      </c>
      <c r="BA1070" s="54">
        <f t="shared" si="116"/>
        <v>12.429133395473064</v>
      </c>
      <c r="BB1070" s="54">
        <f t="shared" si="117"/>
        <v>10.00486660452694</v>
      </c>
    </row>
    <row r="1071" spans="1:54" x14ac:dyDescent="0.25">
      <c r="A1071" s="3">
        <v>41757</v>
      </c>
      <c r="B1071" s="77">
        <v>8809.7099999999991</v>
      </c>
      <c r="C1071" s="77">
        <v>984.30516</v>
      </c>
      <c r="D1071" s="77">
        <v>44.271800000000006</v>
      </c>
      <c r="E1071" s="77">
        <f t="shared" si="112"/>
        <v>1046.3356999999999</v>
      </c>
      <c r="F1071" s="77">
        <v>-10.196099999999999</v>
      </c>
      <c r="G1071" s="77">
        <v>8.5572999999999997</v>
      </c>
      <c r="H1071">
        <v>0</v>
      </c>
      <c r="I1071" s="78">
        <v>8819</v>
      </c>
      <c r="J1071">
        <v>201405</v>
      </c>
      <c r="K1071" s="78">
        <v>8819</v>
      </c>
      <c r="L1071" s="77">
        <f t="shared" si="111"/>
        <v>9.2900000000008731</v>
      </c>
      <c r="M1071" s="78">
        <v>21683</v>
      </c>
      <c r="N1071" s="78">
        <v>383.44772999999998</v>
      </c>
      <c r="O1071" s="78">
        <v>3339</v>
      </c>
      <c r="P1071" s="78">
        <v>14.694330000000001</v>
      </c>
      <c r="Q1071" s="144">
        <v>22517.75</v>
      </c>
      <c r="R1071" s="78">
        <v>554</v>
      </c>
      <c r="S1071" s="78">
        <v>-6682</v>
      </c>
      <c r="T1071" s="78">
        <v>4215</v>
      </c>
      <c r="U1071" s="78">
        <v>35566</v>
      </c>
      <c r="V1071" s="219">
        <v>-0.11851206208176349</v>
      </c>
      <c r="W1071" s="78">
        <v>1761</v>
      </c>
      <c r="X1071" s="78">
        <v>6844</v>
      </c>
      <c r="Y1071" s="78">
        <v>7391</v>
      </c>
      <c r="Z1071" s="78">
        <v>14496</v>
      </c>
      <c r="AA1071" s="78">
        <v>108.12</v>
      </c>
      <c r="AB1071" s="78">
        <v>113.66</v>
      </c>
      <c r="AC1071" s="78">
        <v>146871</v>
      </c>
      <c r="AD1071" s="104">
        <v>4.7676600000000002</v>
      </c>
      <c r="AE1071" s="78">
        <v>124618</v>
      </c>
      <c r="AF1071" s="104">
        <v>3.24099</v>
      </c>
      <c r="AG1071" s="78">
        <v>-8056</v>
      </c>
      <c r="AH1071" s="104">
        <v>-1.6147400000000001</v>
      </c>
      <c r="AI1071" s="78">
        <v>-31701</v>
      </c>
      <c r="AJ1071" s="104">
        <v>-1.6897899999999999</v>
      </c>
      <c r="AK1071" s="78">
        <v>9100</v>
      </c>
      <c r="AL1071" s="78">
        <v>8600</v>
      </c>
      <c r="AM1071" s="8">
        <v>8800</v>
      </c>
      <c r="AN1071" s="78">
        <v>187</v>
      </c>
      <c r="AO1071" s="78">
        <v>9200</v>
      </c>
      <c r="AP1071" s="78">
        <v>8900</v>
      </c>
      <c r="AQ1071" s="78">
        <v>8800</v>
      </c>
      <c r="AR1071" s="78">
        <v>291</v>
      </c>
      <c r="AS1071" s="78">
        <v>8900</v>
      </c>
      <c r="AT1071" s="78">
        <v>8800</v>
      </c>
      <c r="AU1071" s="78">
        <v>8850</v>
      </c>
      <c r="AV1071" s="78">
        <v>62</v>
      </c>
      <c r="AW1071" s="77">
        <v>11.53</v>
      </c>
      <c r="AX1071" s="144">
        <f t="shared" si="113"/>
        <v>0.62</v>
      </c>
      <c r="AY1071" s="144">
        <f t="shared" si="114"/>
        <v>0.55000000000000004</v>
      </c>
      <c r="AZ1071" s="144">
        <f t="shared" si="115"/>
        <v>0.5</v>
      </c>
      <c r="BA1071" s="54">
        <f t="shared" si="116"/>
        <v>12.427009148559472</v>
      </c>
      <c r="BB1071" s="54">
        <f t="shared" si="117"/>
        <v>10.00499085144053</v>
      </c>
    </row>
    <row r="1072" spans="1:54" x14ac:dyDescent="0.25">
      <c r="A1072" s="3">
        <v>41758</v>
      </c>
      <c r="B1072" s="77">
        <v>8872.11</v>
      </c>
      <c r="C1072" s="77">
        <v>930.90656000000001</v>
      </c>
      <c r="D1072" s="77">
        <v>-14.3835</v>
      </c>
      <c r="E1072" s="77">
        <f t="shared" si="112"/>
        <v>926.68549999999993</v>
      </c>
      <c r="F1072" s="77">
        <v>3.7395999999999998</v>
      </c>
      <c r="G1072" s="77">
        <v>8.4824000000000002</v>
      </c>
      <c r="H1072">
        <v>0</v>
      </c>
      <c r="I1072" s="78">
        <v>8840</v>
      </c>
      <c r="J1072">
        <v>201405</v>
      </c>
      <c r="K1072" s="78">
        <v>8840</v>
      </c>
      <c r="L1072" s="77">
        <f t="shared" si="111"/>
        <v>-32.110000000000582</v>
      </c>
      <c r="M1072" s="78">
        <v>20154</v>
      </c>
      <c r="N1072" s="78">
        <v>357.28728999999998</v>
      </c>
      <c r="O1072" s="78">
        <v>3640</v>
      </c>
      <c r="P1072" s="78">
        <v>16.041650000000001</v>
      </c>
      <c r="Q1072" s="144">
        <v>21064</v>
      </c>
      <c r="R1072" s="78">
        <v>654</v>
      </c>
      <c r="S1072" s="78">
        <v>-5938</v>
      </c>
      <c r="T1072" s="78">
        <v>5144</v>
      </c>
      <c r="U1072" s="78">
        <v>37809</v>
      </c>
      <c r="V1072" s="219">
        <v>-0.13605226268877779</v>
      </c>
      <c r="W1072" s="78">
        <v>4131</v>
      </c>
      <c r="X1072" s="78">
        <v>8572</v>
      </c>
      <c r="Y1072" s="78">
        <v>8331</v>
      </c>
      <c r="Z1072" s="78">
        <v>16036</v>
      </c>
      <c r="AA1072" s="78">
        <v>101.82</v>
      </c>
      <c r="AB1072" s="78">
        <v>121.32</v>
      </c>
      <c r="AC1072" s="78">
        <v>151172</v>
      </c>
      <c r="AD1072" s="104">
        <v>4.9181600000000003</v>
      </c>
      <c r="AE1072" s="78">
        <v>125279</v>
      </c>
      <c r="AF1072" s="104">
        <v>3.0983399999999999</v>
      </c>
      <c r="AG1072" s="78">
        <v>-7739</v>
      </c>
      <c r="AH1072" s="104">
        <v>-1.54678</v>
      </c>
      <c r="AI1072" s="78">
        <v>-42190</v>
      </c>
      <c r="AJ1072" s="104">
        <v>-1.7724</v>
      </c>
      <c r="AK1072" s="78">
        <v>9000</v>
      </c>
      <c r="AL1072" s="78">
        <v>8600</v>
      </c>
      <c r="AM1072" s="8">
        <v>8800</v>
      </c>
      <c r="AN1072" s="78">
        <v>186</v>
      </c>
      <c r="AO1072" s="78">
        <v>9200</v>
      </c>
      <c r="AP1072" s="78">
        <v>8900</v>
      </c>
      <c r="AQ1072" s="78">
        <v>8800</v>
      </c>
      <c r="AR1072" s="78">
        <v>284</v>
      </c>
      <c r="AS1072" s="78">
        <v>8900</v>
      </c>
      <c r="AT1072" s="78">
        <v>8800</v>
      </c>
      <c r="AU1072" s="78">
        <v>8850</v>
      </c>
      <c r="AV1072" s="78">
        <v>38</v>
      </c>
      <c r="AW1072" s="77">
        <v>11.34</v>
      </c>
      <c r="AX1072" s="144">
        <f t="shared" si="113"/>
        <v>0.57999999999999996</v>
      </c>
      <c r="AY1072" s="144">
        <f t="shared" si="114"/>
        <v>0.46</v>
      </c>
      <c r="AZ1072" s="144">
        <f t="shared" si="115"/>
        <v>0.46</v>
      </c>
      <c r="BA1072" s="54">
        <f t="shared" si="116"/>
        <v>12.429073574454227</v>
      </c>
      <c r="BB1072" s="54">
        <f t="shared" si="117"/>
        <v>10.005926425545775</v>
      </c>
    </row>
    <row r="1073" spans="1:54" x14ac:dyDescent="0.25">
      <c r="A1073" s="3">
        <v>41759</v>
      </c>
      <c r="B1073" s="77">
        <v>8791.44</v>
      </c>
      <c r="C1073" s="77">
        <v>1106.40382</v>
      </c>
      <c r="D1073" s="77">
        <v>-30.074299999999997</v>
      </c>
      <c r="E1073" s="77">
        <f t="shared" si="112"/>
        <v>805.91669999999988</v>
      </c>
      <c r="F1073" s="77">
        <v>0.376</v>
      </c>
      <c r="G1073" s="77">
        <v>-16.7288</v>
      </c>
      <c r="H1073" t="s">
        <v>1670</v>
      </c>
      <c r="I1073" s="78">
        <v>8758</v>
      </c>
      <c r="J1073">
        <v>201405</v>
      </c>
      <c r="K1073" s="78">
        <v>8758</v>
      </c>
      <c r="L1073" s="77">
        <f t="shared" si="111"/>
        <v>-33.440000000000509</v>
      </c>
      <c r="M1073" s="78">
        <v>17578</v>
      </c>
      <c r="N1073" s="78">
        <v>308.85793000000001</v>
      </c>
      <c r="O1073" s="78">
        <v>3721</v>
      </c>
      <c r="P1073" s="78">
        <v>16.266580000000001</v>
      </c>
      <c r="Q1073" s="144">
        <v>18508.25</v>
      </c>
      <c r="R1073" s="78">
        <v>593</v>
      </c>
      <c r="S1073" s="78">
        <v>-4342</v>
      </c>
      <c r="T1073" s="78">
        <v>369</v>
      </c>
      <c r="U1073" s="78">
        <v>38252</v>
      </c>
      <c r="V1073" s="219">
        <v>-9.6465544285266134E-3</v>
      </c>
      <c r="W1073" s="78">
        <v>3649</v>
      </c>
      <c r="X1073" s="78">
        <v>7969</v>
      </c>
      <c r="Y1073" s="78">
        <v>7345</v>
      </c>
      <c r="Z1073" s="78">
        <v>14572</v>
      </c>
      <c r="AA1073" s="78">
        <v>128.9</v>
      </c>
      <c r="AB1073" s="78">
        <v>123.92</v>
      </c>
      <c r="AC1073" s="78">
        <v>149100</v>
      </c>
      <c r="AD1073" s="104">
        <v>4.0143599999999999</v>
      </c>
      <c r="AE1073" s="78">
        <v>117364</v>
      </c>
      <c r="AF1073" s="104">
        <v>3.5352100000000002</v>
      </c>
      <c r="AG1073" s="78">
        <v>-5687</v>
      </c>
      <c r="AH1073" s="104">
        <v>-1.69512</v>
      </c>
      <c r="AI1073" s="78">
        <v>-26958</v>
      </c>
      <c r="AJ1073" s="104">
        <v>-2.5006599999999999</v>
      </c>
      <c r="AK1073" s="78">
        <v>9000</v>
      </c>
      <c r="AL1073" s="78">
        <v>8600</v>
      </c>
      <c r="AM1073" s="8">
        <v>8800</v>
      </c>
      <c r="AN1073" s="78">
        <v>197</v>
      </c>
      <c r="AO1073" s="78">
        <v>9100</v>
      </c>
      <c r="AP1073" s="78">
        <v>8900</v>
      </c>
      <c r="AQ1073" s="78">
        <v>8700</v>
      </c>
      <c r="AR1073" s="78">
        <v>305</v>
      </c>
      <c r="AS1073" s="78">
        <v>8800</v>
      </c>
      <c r="AT1073" s="78">
        <v>8750</v>
      </c>
      <c r="AU1073" s="78">
        <v>8800</v>
      </c>
      <c r="AV1073" s="78">
        <v>113</v>
      </c>
      <c r="AW1073" s="77">
        <v>12.53</v>
      </c>
      <c r="AX1073" s="144">
        <f t="shared" si="113"/>
        <v>1</v>
      </c>
      <c r="AY1073" s="144">
        <f t="shared" si="114"/>
        <v>0.97</v>
      </c>
      <c r="AZ1073" s="144">
        <f t="shared" si="115"/>
        <v>0.9</v>
      </c>
      <c r="BA1073" s="54">
        <f t="shared" si="116"/>
        <v>12.633741252140378</v>
      </c>
      <c r="BB1073" s="54">
        <f t="shared" si="117"/>
        <v>9.9492587478596235</v>
      </c>
    </row>
    <row r="1074" spans="1:54" x14ac:dyDescent="0.25">
      <c r="A1074" s="3">
        <v>41761</v>
      </c>
      <c r="B1074" s="77">
        <v>8867.32</v>
      </c>
      <c r="C1074" s="77">
        <v>984.69813999999997</v>
      </c>
      <c r="D1074" s="77">
        <v>93.992000000000004</v>
      </c>
      <c r="E1074" s="77">
        <f t="shared" si="112"/>
        <v>806.27879999999993</v>
      </c>
      <c r="F1074" s="77">
        <v>1.0181</v>
      </c>
      <c r="G1074" s="77">
        <v>10.3225</v>
      </c>
      <c r="H1074">
        <v>0</v>
      </c>
      <c r="I1074" s="78">
        <v>8841</v>
      </c>
      <c r="J1074">
        <v>201405</v>
      </c>
      <c r="K1074" s="78">
        <v>8841</v>
      </c>
      <c r="L1074" s="77">
        <f t="shared" si="111"/>
        <v>-26.319999999999709</v>
      </c>
      <c r="M1074" s="78">
        <v>22408</v>
      </c>
      <c r="N1074" s="78">
        <v>397.19878999999997</v>
      </c>
      <c r="O1074" s="78">
        <v>4839</v>
      </c>
      <c r="P1074" s="78">
        <v>21.33522</v>
      </c>
      <c r="Q1074" s="144">
        <v>23617.75</v>
      </c>
      <c r="R1074" s="78">
        <v>674</v>
      </c>
      <c r="S1074" s="78">
        <v>-3935</v>
      </c>
      <c r="T1074" s="78">
        <v>4886</v>
      </c>
      <c r="U1074" s="78">
        <v>37513</v>
      </c>
      <c r="V1074" s="219">
        <v>-0.13024818063071469</v>
      </c>
      <c r="W1074" s="78">
        <v>2798</v>
      </c>
      <c r="X1074" s="78">
        <v>5637</v>
      </c>
      <c r="Y1074" s="78">
        <v>7028</v>
      </c>
      <c r="Z1074" s="78">
        <v>14365</v>
      </c>
      <c r="AA1074" s="78">
        <v>132.72</v>
      </c>
      <c r="AB1074" s="78">
        <v>128.84</v>
      </c>
      <c r="AC1074" s="78">
        <v>156550</v>
      </c>
      <c r="AD1074" s="104">
        <v>4.9397200000000003</v>
      </c>
      <c r="AE1074" s="78">
        <v>116633</v>
      </c>
      <c r="AF1074" s="104">
        <v>3.0373899999999998</v>
      </c>
      <c r="AG1074" s="78">
        <v>-4031</v>
      </c>
      <c r="AH1074" s="104">
        <v>-1.9618</v>
      </c>
      <c r="AI1074" s="78">
        <v>-30618</v>
      </c>
      <c r="AJ1074" s="104">
        <v>-1.9047700000000001</v>
      </c>
      <c r="AK1074" s="78">
        <v>9000</v>
      </c>
      <c r="AL1074" s="78">
        <v>8600</v>
      </c>
      <c r="AM1074" s="8">
        <v>8800</v>
      </c>
      <c r="AN1074" s="78">
        <v>178</v>
      </c>
      <c r="AO1074" s="78">
        <v>9100</v>
      </c>
      <c r="AP1074" s="78">
        <v>8500</v>
      </c>
      <c r="AQ1074" s="78">
        <v>8800</v>
      </c>
      <c r="AR1074" s="78">
        <v>283</v>
      </c>
      <c r="AS1074" s="78">
        <v>8900</v>
      </c>
      <c r="AT1074" s="78">
        <v>8800</v>
      </c>
      <c r="AU1074" s="78">
        <v>8850</v>
      </c>
      <c r="AV1074" s="78">
        <v>78</v>
      </c>
      <c r="AW1074" s="77">
        <v>11.72</v>
      </c>
      <c r="AX1074" s="144">
        <f t="shared" si="113"/>
        <v>0.75</v>
      </c>
      <c r="AY1074" s="144">
        <f t="shared" si="114"/>
        <v>0.65</v>
      </c>
      <c r="AZ1074" s="144">
        <f t="shared" si="115"/>
        <v>0.56999999999999995</v>
      </c>
      <c r="BA1074" s="54">
        <f t="shared" si="116"/>
        <v>12.67296668471395</v>
      </c>
      <c r="BB1074" s="54">
        <f t="shared" si="117"/>
        <v>9.9640333152860503</v>
      </c>
    </row>
    <row r="1075" spans="1:54" x14ac:dyDescent="0.25">
      <c r="A1075" s="3">
        <v>41764</v>
      </c>
      <c r="B1075" s="77">
        <v>8870.43</v>
      </c>
      <c r="C1075" s="77">
        <v>941.44749999999999</v>
      </c>
      <c r="D1075" s="77">
        <v>-3.0646</v>
      </c>
      <c r="E1075" s="77">
        <f t="shared" si="112"/>
        <v>728.3150999999998</v>
      </c>
      <c r="F1075" s="77">
        <v>-1.5405000000000002</v>
      </c>
      <c r="G1075" s="77">
        <v>13.697699999999999</v>
      </c>
      <c r="H1075">
        <v>0</v>
      </c>
      <c r="I1075" s="78">
        <v>8827</v>
      </c>
      <c r="J1075">
        <v>201405</v>
      </c>
      <c r="K1075" s="78">
        <v>8827</v>
      </c>
      <c r="L1075" s="77">
        <f t="shared" si="111"/>
        <v>-43.430000000000291</v>
      </c>
      <c r="M1075" s="78">
        <v>17071</v>
      </c>
      <c r="N1075" s="78">
        <v>302.41852</v>
      </c>
      <c r="O1075" s="78">
        <v>4095</v>
      </c>
      <c r="P1075" s="78">
        <v>18.027840000000001</v>
      </c>
      <c r="Q1075" s="144">
        <v>18094.75</v>
      </c>
      <c r="R1075" s="78">
        <v>690</v>
      </c>
      <c r="S1075" s="78">
        <v>-1913</v>
      </c>
      <c r="T1075" s="78">
        <v>2510</v>
      </c>
      <c r="U1075" s="78">
        <v>38112</v>
      </c>
      <c r="V1075" s="219">
        <v>-6.5858522250209911E-2</v>
      </c>
      <c r="W1075" s="78">
        <v>3002</v>
      </c>
      <c r="X1075" s="78">
        <v>5526</v>
      </c>
      <c r="Y1075" s="78">
        <v>5919</v>
      </c>
      <c r="Z1075" s="78">
        <v>9106</v>
      </c>
      <c r="AA1075" s="78">
        <v>113.33</v>
      </c>
      <c r="AB1075" s="78">
        <v>129.78</v>
      </c>
      <c r="AC1075" s="78">
        <v>153708</v>
      </c>
      <c r="AD1075" s="104">
        <v>5.01302</v>
      </c>
      <c r="AE1075" s="78">
        <v>117480</v>
      </c>
      <c r="AF1075" s="104">
        <v>3.0789399999999998</v>
      </c>
      <c r="AG1075" s="78">
        <v>-21277</v>
      </c>
      <c r="AH1075" s="104">
        <v>-2.61477</v>
      </c>
      <c r="AI1075" s="78">
        <v>-17788</v>
      </c>
      <c r="AJ1075" s="104">
        <v>-1.63781</v>
      </c>
      <c r="AK1075" s="78">
        <v>9000</v>
      </c>
      <c r="AL1075" s="78">
        <v>8600</v>
      </c>
      <c r="AM1075" s="8">
        <v>8800</v>
      </c>
      <c r="AN1075" s="78">
        <v>168</v>
      </c>
      <c r="AO1075" s="78">
        <v>9100</v>
      </c>
      <c r="AP1075" s="78">
        <v>8500</v>
      </c>
      <c r="AQ1075" s="78">
        <v>8800</v>
      </c>
      <c r="AR1075" s="78">
        <v>277</v>
      </c>
      <c r="AS1075" s="78">
        <v>8900</v>
      </c>
      <c r="AT1075" s="78">
        <v>8750</v>
      </c>
      <c r="AU1075" s="78">
        <v>8850</v>
      </c>
      <c r="AV1075" s="78">
        <v>64</v>
      </c>
      <c r="AW1075" s="77">
        <v>12.03</v>
      </c>
      <c r="AX1075" s="144">
        <f t="shared" si="113"/>
        <v>0.79</v>
      </c>
      <c r="AY1075" s="144">
        <f t="shared" si="114"/>
        <v>0.75</v>
      </c>
      <c r="AZ1075" s="144">
        <f t="shared" si="115"/>
        <v>0.72</v>
      </c>
      <c r="BA1075" s="54">
        <f t="shared" si="116"/>
        <v>12.742757010018046</v>
      </c>
      <c r="BB1075" s="54">
        <f t="shared" si="117"/>
        <v>10.026242989981956</v>
      </c>
    </row>
    <row r="1076" spans="1:54" x14ac:dyDescent="0.25">
      <c r="A1076" s="3">
        <v>41765</v>
      </c>
      <c r="B1076" s="77">
        <v>8912.39</v>
      </c>
      <c r="C1076" s="77">
        <v>1013.98098</v>
      </c>
      <c r="D1076" s="77">
        <v>-22.245200000000001</v>
      </c>
      <c r="E1076" s="77">
        <f t="shared" si="112"/>
        <v>656.83149999999989</v>
      </c>
      <c r="F1076" s="77">
        <v>-5.293099999999999</v>
      </c>
      <c r="G1076" s="77">
        <v>10.9375</v>
      </c>
      <c r="H1076">
        <v>0</v>
      </c>
      <c r="I1076" s="78">
        <v>8885</v>
      </c>
      <c r="J1076">
        <v>201405</v>
      </c>
      <c r="K1076" s="78">
        <v>8885</v>
      </c>
      <c r="L1076" s="77">
        <f t="shared" si="111"/>
        <v>-27.389999999999418</v>
      </c>
      <c r="M1076" s="78">
        <v>17945</v>
      </c>
      <c r="N1076" s="78">
        <v>319.77325000000002</v>
      </c>
      <c r="O1076" s="78">
        <v>5293</v>
      </c>
      <c r="P1076" s="78">
        <v>23.43976</v>
      </c>
      <c r="Q1076" s="144">
        <v>19268.25</v>
      </c>
      <c r="R1076" s="78">
        <v>720</v>
      </c>
      <c r="S1076" s="78">
        <v>-2318</v>
      </c>
      <c r="T1076" s="78">
        <v>4604</v>
      </c>
      <c r="U1076" s="78">
        <v>40885</v>
      </c>
      <c r="V1076" s="219">
        <v>-0.1126085361379479</v>
      </c>
      <c r="W1076" s="78">
        <v>2384</v>
      </c>
      <c r="X1076" s="78">
        <v>4522</v>
      </c>
      <c r="Y1076" s="78">
        <v>4858</v>
      </c>
      <c r="Z1076" s="78">
        <v>11765</v>
      </c>
      <c r="AA1076" s="78">
        <v>110.68</v>
      </c>
      <c r="AB1076" s="78">
        <v>134.19</v>
      </c>
      <c r="AC1076" s="78">
        <v>155204</v>
      </c>
      <c r="AD1076" s="104">
        <v>5.66737</v>
      </c>
      <c r="AE1076" s="78">
        <v>117802</v>
      </c>
      <c r="AF1076" s="104">
        <v>2.82565</v>
      </c>
      <c r="AG1076" s="78">
        <v>-14711</v>
      </c>
      <c r="AH1076" s="104">
        <v>-2.8399399999999999</v>
      </c>
      <c r="AI1076" s="78">
        <v>-30823</v>
      </c>
      <c r="AJ1076" s="104">
        <v>-1.37609</v>
      </c>
      <c r="AK1076" s="78">
        <v>9000</v>
      </c>
      <c r="AL1076" s="78">
        <v>8600</v>
      </c>
      <c r="AM1076" s="8">
        <v>8900</v>
      </c>
      <c r="AN1076" s="78">
        <v>152</v>
      </c>
      <c r="AO1076" s="78">
        <v>9100</v>
      </c>
      <c r="AP1076" s="78">
        <v>8500</v>
      </c>
      <c r="AQ1076" s="78">
        <v>8900</v>
      </c>
      <c r="AR1076" s="78">
        <v>264</v>
      </c>
      <c r="AS1076" s="78">
        <v>8950</v>
      </c>
      <c r="AT1076" s="78">
        <v>8850</v>
      </c>
      <c r="AU1076" s="78">
        <v>8900</v>
      </c>
      <c r="AV1076" s="78">
        <v>41.5</v>
      </c>
      <c r="AW1076" s="77">
        <v>11.78</v>
      </c>
      <c r="AX1076" s="144">
        <f t="shared" si="113"/>
        <v>0.79</v>
      </c>
      <c r="AY1076" s="144">
        <f t="shared" si="114"/>
        <v>0.69</v>
      </c>
      <c r="AZ1076" s="144">
        <f t="shared" si="115"/>
        <v>0.61</v>
      </c>
      <c r="BA1076" s="54">
        <f t="shared" si="116"/>
        <v>12.780559659431745</v>
      </c>
      <c r="BB1076" s="54">
        <f t="shared" si="117"/>
        <v>10.062440340568251</v>
      </c>
    </row>
    <row r="1077" spans="1:54" x14ac:dyDescent="0.25">
      <c r="A1077" s="3">
        <v>41766</v>
      </c>
      <c r="B1077" s="77">
        <v>8893.2199999999993</v>
      </c>
      <c r="C1077" s="77">
        <v>1005.37784</v>
      </c>
      <c r="D1077" s="77">
        <v>-37.2684</v>
      </c>
      <c r="E1077" s="77">
        <f t="shared" si="112"/>
        <v>588.44709999999986</v>
      </c>
      <c r="F1077" s="77">
        <v>1.3677999999999999</v>
      </c>
      <c r="G1077" s="77">
        <v>-7.9847999999999999</v>
      </c>
      <c r="H1077" t="s">
        <v>1671</v>
      </c>
      <c r="I1077" s="78">
        <v>8840</v>
      </c>
      <c r="J1077">
        <v>201405</v>
      </c>
      <c r="K1077" s="78">
        <v>8840</v>
      </c>
      <c r="L1077" s="77">
        <f t="shared" si="111"/>
        <v>-53.219999999999345</v>
      </c>
      <c r="M1077" s="78">
        <v>16977</v>
      </c>
      <c r="N1077" s="78">
        <v>301.15269000000001</v>
      </c>
      <c r="O1077" s="78">
        <v>5808</v>
      </c>
      <c r="P1077" s="78">
        <v>25.606200000000001</v>
      </c>
      <c r="Q1077" s="144">
        <v>18429</v>
      </c>
      <c r="R1077" s="78">
        <v>626</v>
      </c>
      <c r="S1077" s="78">
        <v>-1076</v>
      </c>
      <c r="T1077" s="78">
        <v>1867</v>
      </c>
      <c r="U1077" s="78">
        <v>39417</v>
      </c>
      <c r="V1077" s="219">
        <v>-4.7365349975898724E-2</v>
      </c>
      <c r="W1077" s="78">
        <v>2344</v>
      </c>
      <c r="X1077" s="78">
        <v>4315</v>
      </c>
      <c r="Y1077" s="78">
        <v>5086</v>
      </c>
      <c r="Z1077" s="78">
        <v>8328</v>
      </c>
      <c r="AA1077" s="78">
        <v>115.95</v>
      </c>
      <c r="AB1077" s="78">
        <v>127.93</v>
      </c>
      <c r="AC1077" s="78">
        <v>155545</v>
      </c>
      <c r="AD1077" s="104">
        <v>5.6763000000000003</v>
      </c>
      <c r="AE1077" s="78">
        <v>123376</v>
      </c>
      <c r="AF1077" s="104">
        <v>3.10582</v>
      </c>
      <c r="AG1077" s="78">
        <v>-28286</v>
      </c>
      <c r="AH1077" s="104">
        <v>-3.3308900000000001</v>
      </c>
      <c r="AI1077" s="78">
        <v>-18495</v>
      </c>
      <c r="AJ1077" s="104">
        <v>-1.46</v>
      </c>
      <c r="AK1077" s="78">
        <v>9000</v>
      </c>
      <c r="AL1077" s="78">
        <v>8600</v>
      </c>
      <c r="AM1077" s="8">
        <v>8800</v>
      </c>
      <c r="AN1077" s="78">
        <v>162</v>
      </c>
      <c r="AO1077" s="78">
        <v>9100</v>
      </c>
      <c r="AP1077" s="78">
        <v>8500</v>
      </c>
      <c r="AQ1077" s="78">
        <v>8800</v>
      </c>
      <c r="AR1077" s="78">
        <v>267</v>
      </c>
      <c r="AS1077" s="78">
        <v>8950</v>
      </c>
      <c r="AT1077" s="78">
        <v>8600</v>
      </c>
      <c r="AU1077" s="78">
        <v>8850</v>
      </c>
      <c r="AV1077" s="78">
        <v>102</v>
      </c>
      <c r="AW1077" s="77">
        <v>11.92</v>
      </c>
      <c r="AX1077" s="144">
        <f t="shared" si="113"/>
        <v>0.82</v>
      </c>
      <c r="AY1077" s="144">
        <f t="shared" si="114"/>
        <v>0.73</v>
      </c>
      <c r="AZ1077" s="144">
        <f t="shared" si="115"/>
        <v>0.69</v>
      </c>
      <c r="BA1077" s="54">
        <f t="shared" si="116"/>
        <v>12.826796910734751</v>
      </c>
      <c r="BB1077" s="54">
        <f t="shared" si="117"/>
        <v>10.115203089265249</v>
      </c>
    </row>
    <row r="1078" spans="1:54" x14ac:dyDescent="0.25">
      <c r="A1078" s="3">
        <v>41767</v>
      </c>
      <c r="B1078" s="77">
        <v>8930.9</v>
      </c>
      <c r="C1078" s="77">
        <v>1012.35342</v>
      </c>
      <c r="D1078" s="77">
        <v>18.375299999999999</v>
      </c>
      <c r="E1078" s="77">
        <f t="shared" si="112"/>
        <v>543.08229999999992</v>
      </c>
      <c r="F1078" s="77">
        <v>1.0326</v>
      </c>
      <c r="G1078" s="77">
        <v>0.65370000000000006</v>
      </c>
      <c r="H1078">
        <v>0</v>
      </c>
      <c r="I1078" s="78">
        <v>8881</v>
      </c>
      <c r="J1078">
        <v>201405</v>
      </c>
      <c r="K1078" s="78">
        <v>8881</v>
      </c>
      <c r="L1078" s="77">
        <f t="shared" si="111"/>
        <v>-49.899999999999636</v>
      </c>
      <c r="M1078" s="78">
        <v>18174</v>
      </c>
      <c r="N1078" s="78">
        <v>323.77769999999998</v>
      </c>
      <c r="O1078" s="78">
        <v>7579</v>
      </c>
      <c r="P1078" s="78">
        <v>33.574249999999999</v>
      </c>
      <c r="Q1078" s="144">
        <v>20068.75</v>
      </c>
      <c r="R1078" s="78">
        <v>688</v>
      </c>
      <c r="S1078" s="78">
        <v>121</v>
      </c>
      <c r="T1078" s="78">
        <v>5155</v>
      </c>
      <c r="U1078" s="78">
        <v>42297</v>
      </c>
      <c r="V1078" s="219">
        <v>-0.12187625599924344</v>
      </c>
      <c r="W1078" s="78">
        <v>2568</v>
      </c>
      <c r="X1078" s="78">
        <v>4627</v>
      </c>
      <c r="Y1078" s="78">
        <v>5488</v>
      </c>
      <c r="Z1078" s="78">
        <v>10244</v>
      </c>
      <c r="AA1078" s="78">
        <v>121.65</v>
      </c>
      <c r="AB1078" s="78">
        <v>133.63</v>
      </c>
      <c r="AC1078" s="78">
        <v>158963</v>
      </c>
      <c r="AD1078" s="104">
        <v>6.2354799999999999</v>
      </c>
      <c r="AE1078" s="78">
        <v>122160</v>
      </c>
      <c r="AF1078" s="104">
        <v>2.9067099999999999</v>
      </c>
      <c r="AG1078" s="78">
        <v>-24527</v>
      </c>
      <c r="AH1078" s="104">
        <v>-3.6425999999999998</v>
      </c>
      <c r="AI1078" s="78">
        <v>-21726</v>
      </c>
      <c r="AJ1078" s="104">
        <v>-1.4233</v>
      </c>
      <c r="AK1078" s="78">
        <v>9000</v>
      </c>
      <c r="AL1078" s="78">
        <v>8700</v>
      </c>
      <c r="AM1078" s="8">
        <v>8900</v>
      </c>
      <c r="AN1078" s="78">
        <v>133</v>
      </c>
      <c r="AO1078" s="78">
        <v>9100</v>
      </c>
      <c r="AP1078" s="78">
        <v>8500</v>
      </c>
      <c r="AQ1078" s="78">
        <v>8800</v>
      </c>
      <c r="AR1078" s="78">
        <v>261</v>
      </c>
      <c r="AS1078" s="78">
        <v>8950</v>
      </c>
      <c r="AT1078" s="78">
        <v>8850</v>
      </c>
      <c r="AU1078" s="78">
        <v>8900</v>
      </c>
      <c r="AV1078" s="78">
        <v>78</v>
      </c>
      <c r="AW1078" s="77">
        <v>11.27</v>
      </c>
      <c r="AX1078" s="144">
        <f t="shared" si="113"/>
        <v>0.48</v>
      </c>
      <c r="AY1078" s="144">
        <f t="shared" si="114"/>
        <v>0.34</v>
      </c>
      <c r="AZ1078" s="144">
        <f t="shared" si="115"/>
        <v>0.4</v>
      </c>
      <c r="BA1078" s="54">
        <f t="shared" si="116"/>
        <v>12.779666456436042</v>
      </c>
      <c r="BB1078" s="54">
        <f t="shared" si="117"/>
        <v>10.248333543563957</v>
      </c>
    </row>
    <row r="1079" spans="1:54" x14ac:dyDescent="0.25">
      <c r="A1079" s="3">
        <v>41768</v>
      </c>
      <c r="B1079" s="77">
        <v>8889.69</v>
      </c>
      <c r="C1079" s="77">
        <v>948.76652000000001</v>
      </c>
      <c r="D1079" s="77">
        <v>-56.461300000000001</v>
      </c>
      <c r="E1079" s="77">
        <f t="shared" si="112"/>
        <v>439.76150000000001</v>
      </c>
      <c r="F1079" s="77">
        <v>-5.7909000000000006</v>
      </c>
      <c r="G1079" s="77">
        <v>-18.644000000000002</v>
      </c>
      <c r="H1079">
        <v>0</v>
      </c>
      <c r="I1079" s="78">
        <v>8842</v>
      </c>
      <c r="J1079">
        <v>201405</v>
      </c>
      <c r="K1079" s="78">
        <v>8842</v>
      </c>
      <c r="L1079" s="77">
        <f t="shared" si="111"/>
        <v>-47.690000000000509</v>
      </c>
      <c r="M1079" s="78">
        <v>11971</v>
      </c>
      <c r="N1079" s="78">
        <v>212.72819999999999</v>
      </c>
      <c r="O1079" s="78">
        <v>5740</v>
      </c>
      <c r="P1079" s="78">
        <v>25.31269</v>
      </c>
      <c r="Q1079" s="144">
        <v>13406</v>
      </c>
      <c r="R1079" s="78">
        <v>607</v>
      </c>
      <c r="S1079" s="78">
        <v>1386</v>
      </c>
      <c r="T1079" s="78">
        <v>2075</v>
      </c>
      <c r="U1079" s="78">
        <v>41266</v>
      </c>
      <c r="V1079" s="219">
        <v>-5.0283526389763973E-2</v>
      </c>
      <c r="W1079" s="78">
        <v>2735</v>
      </c>
      <c r="X1079" s="78">
        <v>2620</v>
      </c>
      <c r="Y1079" s="78">
        <v>5562</v>
      </c>
      <c r="Z1079" s="78">
        <v>5451</v>
      </c>
      <c r="AA1079" s="78">
        <v>110.84</v>
      </c>
      <c r="AB1079" s="78">
        <v>129.25</v>
      </c>
      <c r="AC1079" s="78">
        <v>159731</v>
      </c>
      <c r="AD1079" s="104">
        <v>5.62568</v>
      </c>
      <c r="AE1079" s="78">
        <v>126042</v>
      </c>
      <c r="AF1079" s="104">
        <v>3.1299899999999998</v>
      </c>
      <c r="AG1079" s="78">
        <v>-32955</v>
      </c>
      <c r="AH1079" s="104">
        <v>-3.79792</v>
      </c>
      <c r="AI1079" s="78">
        <v>-9553</v>
      </c>
      <c r="AJ1079" s="104">
        <v>-1.2313099999999999</v>
      </c>
      <c r="AK1079" s="78">
        <v>9000</v>
      </c>
      <c r="AL1079" s="78">
        <v>8600</v>
      </c>
      <c r="AM1079" s="8">
        <v>8800</v>
      </c>
      <c r="AN1079" s="78">
        <v>142</v>
      </c>
      <c r="AO1079" s="78">
        <v>9100</v>
      </c>
      <c r="AP1079" s="78">
        <v>8500</v>
      </c>
      <c r="AQ1079" s="78">
        <v>8800</v>
      </c>
      <c r="AR1079" s="78">
        <v>255</v>
      </c>
      <c r="AS1079" s="78">
        <v>9000</v>
      </c>
      <c r="AT1079" s="78">
        <v>8850</v>
      </c>
      <c r="AU1079" s="78">
        <v>8900</v>
      </c>
      <c r="AV1079" s="78">
        <v>68.5</v>
      </c>
      <c r="AW1079" s="77">
        <v>11.44</v>
      </c>
      <c r="AX1079" s="144">
        <f t="shared" si="113"/>
        <v>0.62</v>
      </c>
      <c r="AY1079" s="144">
        <f t="shared" si="114"/>
        <v>0.53</v>
      </c>
      <c r="AZ1079" s="144">
        <f t="shared" si="115"/>
        <v>0.5</v>
      </c>
      <c r="BA1079" s="54">
        <f t="shared" si="116"/>
        <v>12.728794962562818</v>
      </c>
      <c r="BB1079" s="54">
        <f t="shared" si="117"/>
        <v>10.39720503743718</v>
      </c>
    </row>
    <row r="1080" spans="1:54" x14ac:dyDescent="0.25">
      <c r="A1080" s="3">
        <v>41771</v>
      </c>
      <c r="B1080" s="77">
        <v>8808.61</v>
      </c>
      <c r="C1080" s="77">
        <v>848.77313000000004</v>
      </c>
      <c r="D1080" s="77">
        <v>-63.296800000000005</v>
      </c>
      <c r="E1080" s="77">
        <f t="shared" si="112"/>
        <v>353.24509999999992</v>
      </c>
      <c r="F1080" s="77">
        <v>-0.72909999999999997</v>
      </c>
      <c r="G1080" s="77">
        <v>-11.538800000000002</v>
      </c>
      <c r="H1080">
        <v>0</v>
      </c>
      <c r="I1080" s="78">
        <v>8821</v>
      </c>
      <c r="J1080">
        <v>201405</v>
      </c>
      <c r="K1080" s="78">
        <v>8821</v>
      </c>
      <c r="L1080" s="77">
        <f t="shared" si="111"/>
        <v>12.389999999999418</v>
      </c>
      <c r="M1080" s="78">
        <v>12356</v>
      </c>
      <c r="N1080" s="78">
        <v>219.00972999999999</v>
      </c>
      <c r="O1080" s="78">
        <v>4682</v>
      </c>
      <c r="P1080" s="78">
        <v>20.59581</v>
      </c>
      <c r="Q1080" s="144">
        <v>13526.5</v>
      </c>
      <c r="R1080" s="78">
        <v>445</v>
      </c>
      <c r="S1080" s="78">
        <v>862</v>
      </c>
      <c r="T1080" s="78">
        <v>988</v>
      </c>
      <c r="U1080" s="78">
        <v>40898</v>
      </c>
      <c r="V1080" s="219">
        <v>-2.4157660521296885E-2</v>
      </c>
      <c r="W1080" s="78">
        <v>2528</v>
      </c>
      <c r="X1080" s="78">
        <v>-1136</v>
      </c>
      <c r="Y1080" s="78">
        <v>5101</v>
      </c>
      <c r="Z1080" s="78">
        <v>6527</v>
      </c>
      <c r="AA1080" s="78">
        <v>108.49</v>
      </c>
      <c r="AB1080" s="78">
        <v>122.7</v>
      </c>
      <c r="AC1080" s="78">
        <v>159740</v>
      </c>
      <c r="AD1080" s="104">
        <v>5.3912399999999998</v>
      </c>
      <c r="AE1080" s="78">
        <v>132151</v>
      </c>
      <c r="AF1080" s="104">
        <v>3.2622499999999999</v>
      </c>
      <c r="AG1080" s="78">
        <v>-50635</v>
      </c>
      <c r="AH1080" s="104">
        <v>-3.7071399999999999</v>
      </c>
      <c r="AI1080" s="78">
        <v>-14469</v>
      </c>
      <c r="AJ1080" s="104">
        <v>-1.4018699999999999</v>
      </c>
      <c r="AK1080" s="78">
        <v>9000</v>
      </c>
      <c r="AL1080" s="78">
        <v>8600</v>
      </c>
      <c r="AM1080" s="8">
        <v>8800</v>
      </c>
      <c r="AN1080" s="78">
        <v>129</v>
      </c>
      <c r="AO1080" s="78">
        <v>9100</v>
      </c>
      <c r="AP1080" s="78">
        <v>8500</v>
      </c>
      <c r="AQ1080" s="78">
        <v>8800</v>
      </c>
      <c r="AR1080" s="78">
        <v>249</v>
      </c>
      <c r="AS1080" s="78">
        <v>8900</v>
      </c>
      <c r="AT1080" s="78">
        <v>8750</v>
      </c>
      <c r="AU1080" s="78">
        <v>8850</v>
      </c>
      <c r="AV1080" s="78">
        <v>59</v>
      </c>
      <c r="AW1080" s="77">
        <v>11.75</v>
      </c>
      <c r="AX1080" s="144">
        <f t="shared" si="113"/>
        <v>0.75</v>
      </c>
      <c r="AY1080" s="144">
        <f t="shared" si="114"/>
        <v>0.67</v>
      </c>
      <c r="AZ1080" s="144">
        <f t="shared" si="115"/>
        <v>0.61</v>
      </c>
      <c r="BA1080" s="54">
        <f t="shared" si="116"/>
        <v>12.729966659928834</v>
      </c>
      <c r="BB1080" s="54">
        <f t="shared" si="117"/>
        <v>10.482033340071165</v>
      </c>
    </row>
    <row r="1081" spans="1:54" x14ac:dyDescent="0.25">
      <c r="A1081" s="3">
        <v>41772</v>
      </c>
      <c r="B1081" s="77">
        <v>8817.94</v>
      </c>
      <c r="C1081" s="77">
        <v>889.66512999999998</v>
      </c>
      <c r="D1081" s="77">
        <v>35.462199999999996</v>
      </c>
      <c r="E1081" s="77">
        <f t="shared" si="112"/>
        <v>319.63479999999998</v>
      </c>
      <c r="F1081" s="77">
        <v>-5.7295000000000007</v>
      </c>
      <c r="G1081" s="77">
        <v>-9.9009999999999998</v>
      </c>
      <c r="H1081">
        <v>0</v>
      </c>
      <c r="I1081" s="78">
        <v>8830</v>
      </c>
      <c r="J1081">
        <v>201405</v>
      </c>
      <c r="K1081" s="78">
        <v>8830</v>
      </c>
      <c r="L1081" s="77">
        <f t="shared" si="111"/>
        <v>12.059999999999491</v>
      </c>
      <c r="M1081" s="78">
        <v>16110</v>
      </c>
      <c r="N1081" s="78">
        <v>285.47487000000001</v>
      </c>
      <c r="O1081" s="78">
        <v>6001</v>
      </c>
      <c r="P1081" s="78">
        <v>26.42972</v>
      </c>
      <c r="Q1081" s="144">
        <v>17610.25</v>
      </c>
      <c r="R1081" s="78">
        <v>383</v>
      </c>
      <c r="S1081" s="78">
        <v>-1743</v>
      </c>
      <c r="T1081" s="78">
        <v>1333</v>
      </c>
      <c r="U1081" s="78">
        <v>43127</v>
      </c>
      <c r="V1081" s="219">
        <v>-3.0908711480047302E-2</v>
      </c>
      <c r="W1081" s="78">
        <v>1692</v>
      </c>
      <c r="X1081" s="78">
        <v>985</v>
      </c>
      <c r="Y1081" s="78">
        <v>3925</v>
      </c>
      <c r="Z1081" s="78">
        <v>8930</v>
      </c>
      <c r="AA1081" s="78">
        <v>106.19</v>
      </c>
      <c r="AB1081" s="78">
        <v>122.81</v>
      </c>
      <c r="AC1081" s="78">
        <v>164146</v>
      </c>
      <c r="AD1081" s="104">
        <v>5.3874199999999997</v>
      </c>
      <c r="AE1081" s="78">
        <v>134769</v>
      </c>
      <c r="AF1081" s="104">
        <v>3.0980099999999999</v>
      </c>
      <c r="AG1081" s="78">
        <v>-42602</v>
      </c>
      <c r="AH1081" s="104">
        <v>-3.2412200000000002</v>
      </c>
      <c r="AI1081" s="78">
        <v>-41985</v>
      </c>
      <c r="AJ1081" s="104">
        <v>-1.56372</v>
      </c>
      <c r="AK1081" s="78">
        <v>9000</v>
      </c>
      <c r="AL1081" s="78">
        <v>8600</v>
      </c>
      <c r="AM1081" s="8">
        <v>8800</v>
      </c>
      <c r="AN1081" s="78">
        <v>112.5</v>
      </c>
      <c r="AO1081" s="78">
        <v>9100</v>
      </c>
      <c r="AP1081" s="78">
        <v>8500</v>
      </c>
      <c r="AQ1081" s="78">
        <v>8800</v>
      </c>
      <c r="AR1081" s="78">
        <v>236</v>
      </c>
      <c r="AS1081" s="78">
        <v>8850</v>
      </c>
      <c r="AT1081" s="78">
        <v>8800</v>
      </c>
      <c r="AU1081" s="78">
        <v>8850</v>
      </c>
      <c r="AV1081" s="78">
        <v>38.200000000000003</v>
      </c>
      <c r="AW1081" s="77">
        <v>11.24</v>
      </c>
      <c r="AX1081" s="144">
        <f t="shared" si="113"/>
        <v>0.41</v>
      </c>
      <c r="AY1081" s="144">
        <f t="shared" si="114"/>
        <v>0.32</v>
      </c>
      <c r="AZ1081" s="144">
        <f t="shared" si="115"/>
        <v>0.39</v>
      </c>
      <c r="BA1081" s="54">
        <f t="shared" si="116"/>
        <v>12.655131421216661</v>
      </c>
      <c r="BB1081" s="54">
        <f t="shared" si="117"/>
        <v>10.459868578783341</v>
      </c>
    </row>
    <row r="1082" spans="1:54" x14ac:dyDescent="0.25">
      <c r="A1082" s="3">
        <v>41773</v>
      </c>
      <c r="B1082" s="77">
        <v>8875.16</v>
      </c>
      <c r="C1082" s="77">
        <v>873.78827000000001</v>
      </c>
      <c r="D1082" s="77">
        <v>76.878299999999996</v>
      </c>
      <c r="E1082" s="77">
        <f t="shared" si="112"/>
        <v>340.32500000000005</v>
      </c>
      <c r="F1082" s="77">
        <v>-1.9869999999999999</v>
      </c>
      <c r="G1082" s="77">
        <v>5.9276</v>
      </c>
      <c r="H1082" t="s">
        <v>1672</v>
      </c>
      <c r="I1082" s="78">
        <v>8882</v>
      </c>
      <c r="J1082">
        <v>201405</v>
      </c>
      <c r="K1082" s="78">
        <v>8882</v>
      </c>
      <c r="L1082" s="77">
        <f t="shared" si="111"/>
        <v>6.8400000000001455</v>
      </c>
      <c r="M1082" s="78">
        <v>21261</v>
      </c>
      <c r="N1082" s="78">
        <v>378.68912</v>
      </c>
      <c r="O1082" s="78">
        <v>8287</v>
      </c>
      <c r="P1082" s="78">
        <v>36.725470000000001</v>
      </c>
      <c r="Q1082" s="144">
        <v>23332.75</v>
      </c>
      <c r="R1082" s="78">
        <v>425</v>
      </c>
      <c r="S1082" s="78">
        <v>-2934</v>
      </c>
      <c r="T1082" s="78">
        <v>6175</v>
      </c>
      <c r="U1082" s="78">
        <v>43079</v>
      </c>
      <c r="V1082" s="219">
        <v>-0.14334130318716776</v>
      </c>
      <c r="W1082" s="78">
        <v>758</v>
      </c>
      <c r="X1082" s="78">
        <v>3261</v>
      </c>
      <c r="Y1082" s="78">
        <v>2759</v>
      </c>
      <c r="Z1082" s="78">
        <v>8763</v>
      </c>
      <c r="AA1082" s="78">
        <v>117.45</v>
      </c>
      <c r="AB1082" s="78">
        <v>130.66</v>
      </c>
      <c r="AC1082" s="78">
        <v>170301</v>
      </c>
      <c r="AD1082" s="104">
        <v>6.0644200000000001</v>
      </c>
      <c r="AE1082" s="78">
        <v>135099</v>
      </c>
      <c r="AF1082" s="104">
        <v>2.6742499999999998</v>
      </c>
      <c r="AG1082" s="78">
        <v>-30494</v>
      </c>
      <c r="AH1082" s="104">
        <v>-3.2397900000000002</v>
      </c>
      <c r="AI1082" s="78">
        <v>-58812</v>
      </c>
      <c r="AJ1082" s="104">
        <v>-1.4742500000000001</v>
      </c>
      <c r="AK1082" s="78">
        <v>9000</v>
      </c>
      <c r="AL1082" s="78">
        <v>8700</v>
      </c>
      <c r="AM1082" s="8">
        <v>8900</v>
      </c>
      <c r="AN1082" s="78">
        <v>89</v>
      </c>
      <c r="AO1082" s="78">
        <v>9100</v>
      </c>
      <c r="AP1082" s="78">
        <v>8500</v>
      </c>
      <c r="AQ1082" s="78">
        <v>8900</v>
      </c>
      <c r="AR1082" s="78">
        <v>222</v>
      </c>
      <c r="AS1082" s="78">
        <v>9000</v>
      </c>
      <c r="AT1082" s="78">
        <v>8700</v>
      </c>
      <c r="AU1082" s="78">
        <v>8900</v>
      </c>
      <c r="AV1082" s="78">
        <v>89</v>
      </c>
      <c r="AW1082" s="77">
        <v>10.86</v>
      </c>
      <c r="AX1082" s="144">
        <f t="shared" si="113"/>
        <v>0.13</v>
      </c>
      <c r="AY1082" s="144">
        <f t="shared" si="114"/>
        <v>0.08</v>
      </c>
      <c r="AZ1082" s="144">
        <f t="shared" si="115"/>
        <v>0.24</v>
      </c>
      <c r="BA1082" s="54">
        <f t="shared" si="116"/>
        <v>12.537775857199946</v>
      </c>
      <c r="BB1082" s="54">
        <f t="shared" si="117"/>
        <v>10.420224142800059</v>
      </c>
    </row>
    <row r="1083" spans="1:54" x14ac:dyDescent="0.25">
      <c r="A1083" s="3">
        <v>41774</v>
      </c>
      <c r="B1083" s="77">
        <v>8880.65</v>
      </c>
      <c r="C1083" s="77">
        <v>724.72356000000002</v>
      </c>
      <c r="D1083" s="77">
        <v>18.3657</v>
      </c>
      <c r="E1083" s="77">
        <f t="shared" si="112"/>
        <v>302.98599999999993</v>
      </c>
      <c r="F1083" s="77">
        <v>1.46</v>
      </c>
      <c r="G1083" s="77">
        <v>7.1925999999999997</v>
      </c>
      <c r="H1083">
        <v>0</v>
      </c>
      <c r="I1083" s="78">
        <v>8877</v>
      </c>
      <c r="J1083">
        <v>201405</v>
      </c>
      <c r="K1083" s="78">
        <v>8877</v>
      </c>
      <c r="L1083" s="77">
        <f t="shared" si="111"/>
        <v>-3.6499999999996362</v>
      </c>
      <c r="M1083" s="78">
        <v>17653</v>
      </c>
      <c r="N1083" s="78">
        <v>314.37583999999998</v>
      </c>
      <c r="O1083" s="78">
        <v>7203</v>
      </c>
      <c r="P1083" s="78">
        <v>31.88991</v>
      </c>
      <c r="Q1083" s="144">
        <v>19453.75</v>
      </c>
      <c r="R1083" s="78">
        <v>418</v>
      </c>
      <c r="S1083" s="78">
        <v>-902</v>
      </c>
      <c r="T1083" s="78">
        <v>4612</v>
      </c>
      <c r="U1083" s="78">
        <v>42690</v>
      </c>
      <c r="V1083" s="219">
        <v>-0.10803466854064184</v>
      </c>
      <c r="W1083" s="78">
        <v>1079</v>
      </c>
      <c r="X1083" s="78">
        <v>984</v>
      </c>
      <c r="Y1083" s="78">
        <v>2621</v>
      </c>
      <c r="Z1083" s="78">
        <v>9931</v>
      </c>
      <c r="AA1083" s="78">
        <v>117.91</v>
      </c>
      <c r="AB1083" s="78">
        <v>129.57</v>
      </c>
      <c r="AC1083" s="78">
        <v>170310</v>
      </c>
      <c r="AD1083" s="104">
        <v>5.9775099999999997</v>
      </c>
      <c r="AE1083" s="78">
        <v>139599</v>
      </c>
      <c r="AF1083" s="104">
        <v>2.7439399999999998</v>
      </c>
      <c r="AG1083" s="78">
        <v>-36236</v>
      </c>
      <c r="AH1083" s="104">
        <v>-3.5490900000000001</v>
      </c>
      <c r="AI1083" s="78">
        <v>-55158</v>
      </c>
      <c r="AJ1083" s="104">
        <v>-1.4307799999999999</v>
      </c>
      <c r="AK1083" s="78">
        <v>9000</v>
      </c>
      <c r="AL1083" s="78">
        <v>8700</v>
      </c>
      <c r="AM1083" s="8">
        <v>8900</v>
      </c>
      <c r="AN1083" s="78">
        <v>81.5</v>
      </c>
      <c r="AO1083" s="78">
        <v>9100</v>
      </c>
      <c r="AP1083" s="78">
        <v>8500</v>
      </c>
      <c r="AQ1083" s="78">
        <v>8900</v>
      </c>
      <c r="AR1083" s="78">
        <v>220</v>
      </c>
      <c r="AS1083" s="78">
        <v>9000</v>
      </c>
      <c r="AT1083" s="78">
        <v>8700</v>
      </c>
      <c r="AU1083" s="78">
        <v>8900</v>
      </c>
      <c r="AV1083" s="78">
        <v>81.5</v>
      </c>
      <c r="AW1083" s="77">
        <v>11.03</v>
      </c>
      <c r="AX1083" s="144">
        <f t="shared" si="113"/>
        <v>0.31</v>
      </c>
      <c r="AY1083" s="144">
        <f t="shared" si="114"/>
        <v>0.24</v>
      </c>
      <c r="AZ1083" s="144">
        <f t="shared" si="115"/>
        <v>0.32</v>
      </c>
      <c r="BA1083" s="54">
        <f t="shared" si="116"/>
        <v>12.368199235304752</v>
      </c>
      <c r="BB1083" s="54">
        <f t="shared" si="117"/>
        <v>10.443800764695245</v>
      </c>
    </row>
    <row r="1084" spans="1:54" x14ac:dyDescent="0.25">
      <c r="A1084" s="3">
        <v>41775</v>
      </c>
      <c r="B1084" s="77">
        <v>8888.4500000000007</v>
      </c>
      <c r="C1084" s="77">
        <v>768.41943000000003</v>
      </c>
      <c r="D1084" s="77">
        <v>21.5655</v>
      </c>
      <c r="E1084" s="77">
        <f t="shared" si="112"/>
        <v>315.28809999999999</v>
      </c>
      <c r="F1084" s="77">
        <v>-5.8817999999999993</v>
      </c>
      <c r="G1084" s="77">
        <v>-9.0267999999999997</v>
      </c>
      <c r="H1084">
        <v>0</v>
      </c>
      <c r="I1084" s="78">
        <v>8876</v>
      </c>
      <c r="J1084">
        <v>201405</v>
      </c>
      <c r="K1084" s="78">
        <v>8876</v>
      </c>
      <c r="L1084" s="77">
        <f t="shared" si="111"/>
        <v>-12.450000000000728</v>
      </c>
      <c r="M1084" s="78">
        <v>17331</v>
      </c>
      <c r="N1084" s="78">
        <v>308.46726999999998</v>
      </c>
      <c r="O1084" s="78">
        <v>6035</v>
      </c>
      <c r="P1084" s="78">
        <v>26.70271</v>
      </c>
      <c r="Q1084" s="144">
        <v>18839.75</v>
      </c>
      <c r="R1084" s="78">
        <v>184</v>
      </c>
      <c r="S1084" s="78">
        <v>28</v>
      </c>
      <c r="T1084" s="78">
        <v>3997</v>
      </c>
      <c r="U1084" s="78">
        <v>41713</v>
      </c>
      <c r="V1084" s="219">
        <v>-9.5821446551434805E-2</v>
      </c>
      <c r="W1084" s="78">
        <v>587</v>
      </c>
      <c r="X1084" s="78">
        <v>492</v>
      </c>
      <c r="Y1084" s="78">
        <v>4988</v>
      </c>
      <c r="Z1084" s="78">
        <v>7790</v>
      </c>
      <c r="AA1084" s="78">
        <v>104.48</v>
      </c>
      <c r="AB1084" s="78">
        <v>129.28</v>
      </c>
      <c r="AC1084" s="78">
        <v>172056</v>
      </c>
      <c r="AD1084" s="104">
        <v>5.8704200000000002</v>
      </c>
      <c r="AE1084" s="78">
        <v>145551</v>
      </c>
      <c r="AF1084" s="104">
        <v>2.7644600000000001</v>
      </c>
      <c r="AG1084" s="78">
        <v>-43788</v>
      </c>
      <c r="AH1084" s="104">
        <v>-3.7128700000000001</v>
      </c>
      <c r="AI1084" s="78">
        <v>-41186</v>
      </c>
      <c r="AJ1084" s="104">
        <v>-1.08114</v>
      </c>
      <c r="AK1084" s="78">
        <v>9000</v>
      </c>
      <c r="AL1084" s="78">
        <v>8500</v>
      </c>
      <c r="AM1084" s="8">
        <v>8900</v>
      </c>
      <c r="AN1084" s="78">
        <v>64.5</v>
      </c>
      <c r="AO1084" s="78">
        <v>9100</v>
      </c>
      <c r="AP1084" s="78">
        <v>8500</v>
      </c>
      <c r="AQ1084" s="78">
        <v>8900</v>
      </c>
      <c r="AR1084" s="78">
        <v>213</v>
      </c>
      <c r="AS1084" s="78">
        <v>9000</v>
      </c>
      <c r="AT1084" s="78">
        <v>8500</v>
      </c>
      <c r="AU1084" s="78">
        <v>8900</v>
      </c>
      <c r="AV1084" s="78">
        <v>64.5</v>
      </c>
      <c r="AW1084" s="77">
        <v>10.79</v>
      </c>
      <c r="AX1084" s="144">
        <f t="shared" si="113"/>
        <v>0.13</v>
      </c>
      <c r="AY1084" s="144">
        <f t="shared" si="114"/>
        <v>0.08</v>
      </c>
      <c r="AZ1084" s="144">
        <f t="shared" si="115"/>
        <v>0.23</v>
      </c>
      <c r="BA1084" s="54">
        <f t="shared" si="116"/>
        <v>12.381124202813147</v>
      </c>
      <c r="BB1084" s="54">
        <f t="shared" si="117"/>
        <v>10.380875797186853</v>
      </c>
    </row>
    <row r="1085" spans="1:54" x14ac:dyDescent="0.25">
      <c r="A1085" s="3">
        <v>41778</v>
      </c>
      <c r="B1085" s="77">
        <v>8899.9</v>
      </c>
      <c r="C1085" s="77">
        <v>749.78030999999999</v>
      </c>
      <c r="D1085" s="77">
        <v>45.208300000000001</v>
      </c>
      <c r="E1085" s="77">
        <f t="shared" si="112"/>
        <v>326.55680000000007</v>
      </c>
      <c r="F1085" s="77">
        <v>-0.52390000000000003</v>
      </c>
      <c r="G1085" s="77">
        <v>6.0884999999999998</v>
      </c>
      <c r="H1085">
        <v>0</v>
      </c>
      <c r="I1085" s="78">
        <v>8888</v>
      </c>
      <c r="J1085">
        <v>201405</v>
      </c>
      <c r="K1085" s="78">
        <v>8888</v>
      </c>
      <c r="L1085" s="77">
        <f t="shared" si="111"/>
        <v>-11.899999999999636</v>
      </c>
      <c r="M1085" s="78">
        <v>17778</v>
      </c>
      <c r="N1085" s="78">
        <v>316.62121000000002</v>
      </c>
      <c r="O1085" s="78">
        <v>6305</v>
      </c>
      <c r="P1085" s="78">
        <v>27.932759999999998</v>
      </c>
      <c r="Q1085" s="144">
        <v>19354.25</v>
      </c>
      <c r="R1085" s="78">
        <v>250</v>
      </c>
      <c r="S1085" s="78">
        <v>3241</v>
      </c>
      <c r="T1085" s="78">
        <v>4272</v>
      </c>
      <c r="U1085" s="78">
        <v>42448</v>
      </c>
      <c r="V1085" s="219">
        <v>-0.10064078401809272</v>
      </c>
      <c r="W1085" s="78">
        <v>3373</v>
      </c>
      <c r="X1085" s="78">
        <v>2048</v>
      </c>
      <c r="Y1085" s="78">
        <v>6177</v>
      </c>
      <c r="Z1085" s="78">
        <v>8414</v>
      </c>
      <c r="AA1085" s="78">
        <v>104.95</v>
      </c>
      <c r="AB1085" s="78">
        <v>129.66999999999999</v>
      </c>
      <c r="AC1085" s="78">
        <v>172043</v>
      </c>
      <c r="AD1085" s="104">
        <v>6.0520100000000001</v>
      </c>
      <c r="AE1085" s="78">
        <v>143175</v>
      </c>
      <c r="AF1085" s="104">
        <v>2.6840600000000001</v>
      </c>
      <c r="AG1085" s="78">
        <v>-59751</v>
      </c>
      <c r="AH1085" s="104">
        <v>-4.2662899999999997</v>
      </c>
      <c r="AI1085" s="78">
        <v>-40542</v>
      </c>
      <c r="AJ1085" s="104">
        <v>-1.1759900000000001</v>
      </c>
      <c r="AK1085" s="78">
        <v>9000</v>
      </c>
      <c r="AL1085" s="78">
        <v>8700</v>
      </c>
      <c r="AM1085" s="8">
        <v>8900</v>
      </c>
      <c r="AN1085" s="78">
        <v>53.5</v>
      </c>
      <c r="AO1085" s="78">
        <v>9100</v>
      </c>
      <c r="AP1085" s="78">
        <v>8500</v>
      </c>
      <c r="AQ1085" s="78">
        <v>8900</v>
      </c>
      <c r="AR1085" s="78">
        <v>208</v>
      </c>
      <c r="AS1085" s="78">
        <v>9000</v>
      </c>
      <c r="AT1085" s="78">
        <v>8700</v>
      </c>
      <c r="AU1085" s="78">
        <v>8900</v>
      </c>
      <c r="AV1085" s="78">
        <v>53.5</v>
      </c>
      <c r="AW1085" s="77">
        <v>10.92</v>
      </c>
      <c r="AX1085" s="144">
        <f t="shared" si="113"/>
        <v>0.27</v>
      </c>
      <c r="AY1085" s="144">
        <f t="shared" si="114"/>
        <v>0.18</v>
      </c>
      <c r="AZ1085" s="144">
        <f t="shared" si="115"/>
        <v>0.28999999999999998</v>
      </c>
      <c r="BA1085" s="54">
        <f t="shared" si="116"/>
        <v>12.385839969969034</v>
      </c>
      <c r="BB1085" s="54">
        <f t="shared" si="117"/>
        <v>10.359160030030967</v>
      </c>
    </row>
    <row r="1086" spans="1:54" x14ac:dyDescent="0.25">
      <c r="A1086" s="3">
        <v>41779</v>
      </c>
      <c r="B1086" s="77">
        <v>8887.7900000000009</v>
      </c>
      <c r="C1086" s="77">
        <v>795.04061000000002</v>
      </c>
      <c r="D1086" s="77">
        <v>15.6844</v>
      </c>
      <c r="E1086" s="77">
        <f t="shared" si="112"/>
        <v>332.54550000000006</v>
      </c>
      <c r="F1086" s="77">
        <v>2.7645999999999997</v>
      </c>
      <c r="G1086" s="77">
        <v>0.23730000000000001</v>
      </c>
      <c r="H1086">
        <v>0</v>
      </c>
      <c r="I1086" s="78">
        <v>8897</v>
      </c>
      <c r="J1086">
        <v>201405</v>
      </c>
      <c r="K1086" s="78">
        <v>8897</v>
      </c>
      <c r="L1086" s="77">
        <f t="shared" si="111"/>
        <v>9.2099999999991269</v>
      </c>
      <c r="M1086" s="78">
        <v>21558</v>
      </c>
      <c r="N1086" s="78">
        <v>383.98590000000002</v>
      </c>
      <c r="O1086" s="78">
        <v>5829</v>
      </c>
      <c r="P1086" s="78">
        <v>25.834969999999998</v>
      </c>
      <c r="Q1086" s="144">
        <v>23015.25</v>
      </c>
      <c r="R1086" s="78">
        <v>265</v>
      </c>
      <c r="S1086" s="78">
        <v>1460</v>
      </c>
      <c r="T1086" s="78">
        <v>4573</v>
      </c>
      <c r="U1086" s="78">
        <v>42376</v>
      </c>
      <c r="V1086" s="219">
        <v>-0.10791485746649046</v>
      </c>
      <c r="W1086" s="78">
        <v>8274</v>
      </c>
      <c r="X1086" s="78">
        <v>6420</v>
      </c>
      <c r="Y1086" s="78">
        <v>11036</v>
      </c>
      <c r="Z1086" s="78">
        <v>14475</v>
      </c>
      <c r="AA1086" s="78">
        <v>103.13</v>
      </c>
      <c r="AB1086" s="78">
        <v>133.22999999999999</v>
      </c>
      <c r="AC1086" s="78">
        <v>182173</v>
      </c>
      <c r="AD1086" s="104">
        <v>6.1306700000000003</v>
      </c>
      <c r="AE1086" s="78">
        <v>143976</v>
      </c>
      <c r="AF1086" s="104">
        <v>2.7858800000000001</v>
      </c>
      <c r="AG1086" s="78">
        <v>-54955</v>
      </c>
      <c r="AH1086" s="104">
        <v>-3.9032800000000001</v>
      </c>
      <c r="AI1086" s="78">
        <v>-55030</v>
      </c>
      <c r="AJ1086" s="104">
        <v>-1.51718</v>
      </c>
      <c r="AK1086" s="78">
        <v>9000</v>
      </c>
      <c r="AL1086" s="78">
        <v>8700</v>
      </c>
      <c r="AM1086" s="8">
        <v>8900</v>
      </c>
      <c r="AN1086" s="78">
        <v>33</v>
      </c>
      <c r="AO1086" s="78">
        <v>9100</v>
      </c>
      <c r="AP1086" s="78">
        <v>8600</v>
      </c>
      <c r="AQ1086" s="78">
        <v>8900</v>
      </c>
      <c r="AR1086" s="78">
        <v>201</v>
      </c>
      <c r="AS1086" s="78">
        <v>9000</v>
      </c>
      <c r="AT1086" s="78">
        <v>8700</v>
      </c>
      <c r="AU1086" s="78">
        <v>8900</v>
      </c>
      <c r="AV1086" s="78">
        <v>33</v>
      </c>
      <c r="AW1086" s="77">
        <v>10.87</v>
      </c>
      <c r="AX1086" s="144">
        <f t="shared" si="113"/>
        <v>0.24</v>
      </c>
      <c r="AY1086" s="144">
        <f t="shared" si="114"/>
        <v>0.16</v>
      </c>
      <c r="AZ1086" s="144">
        <f t="shared" si="115"/>
        <v>0.28000000000000003</v>
      </c>
      <c r="BA1086" s="54">
        <f t="shared" si="116"/>
        <v>12.384914913863875</v>
      </c>
      <c r="BB1086" s="54">
        <f t="shared" si="117"/>
        <v>10.309085086136127</v>
      </c>
    </row>
    <row r="1087" spans="1:54" x14ac:dyDescent="0.25">
      <c r="A1087" s="3">
        <v>41780</v>
      </c>
      <c r="B1087" s="77">
        <v>8862.42</v>
      </c>
      <c r="C1087" s="77">
        <v>685.77421000000004</v>
      </c>
      <c r="D1087" s="77">
        <v>-8.5846999999999998</v>
      </c>
      <c r="E1087" s="77">
        <f t="shared" si="112"/>
        <v>295.13289999999995</v>
      </c>
      <c r="F1087" s="77">
        <v>-3.2951999999999999</v>
      </c>
      <c r="G1087" s="77">
        <v>-9.7721</v>
      </c>
      <c r="H1087" t="s">
        <v>1673</v>
      </c>
      <c r="I1087" s="78">
        <v>8860</v>
      </c>
      <c r="J1087">
        <v>201406</v>
      </c>
      <c r="K1087" s="78">
        <v>8843</v>
      </c>
      <c r="L1087" s="77">
        <f t="shared" si="111"/>
        <v>-19.420000000000073</v>
      </c>
      <c r="M1087" s="78">
        <v>23174</v>
      </c>
      <c r="N1087" s="78">
        <v>410.77177</v>
      </c>
      <c r="O1087" s="78">
        <v>612</v>
      </c>
      <c r="P1087" s="78">
        <v>2.6293000000000002</v>
      </c>
      <c r="Q1087" s="144">
        <v>23327</v>
      </c>
      <c r="R1087" s="78">
        <v>608</v>
      </c>
      <c r="S1087" s="78">
        <v>-3920</v>
      </c>
      <c r="T1087" s="78">
        <v>2484</v>
      </c>
      <c r="U1087" s="78">
        <v>24849</v>
      </c>
      <c r="V1087" s="219">
        <v>-9.9963781238681632E-2</v>
      </c>
      <c r="W1087" s="78">
        <v>7382</v>
      </c>
      <c r="X1087" s="78">
        <v>15219</v>
      </c>
      <c r="Y1087" s="78">
        <v>9298</v>
      </c>
      <c r="Z1087" s="78">
        <v>16142</v>
      </c>
      <c r="AA1087" s="78">
        <v>113.19</v>
      </c>
      <c r="AB1087" s="78">
        <v>122.78</v>
      </c>
      <c r="AC1087" s="78">
        <v>124751</v>
      </c>
      <c r="AD1087" s="104">
        <v>5.2712599999999998</v>
      </c>
      <c r="AE1087" s="78">
        <v>100720</v>
      </c>
      <c r="AF1087" s="104">
        <v>2.9021400000000002</v>
      </c>
      <c r="AG1087" s="78">
        <v>-9579</v>
      </c>
      <c r="AH1087" s="104">
        <v>-2.95478</v>
      </c>
      <c r="AI1087" s="78">
        <v>-21297</v>
      </c>
      <c r="AJ1087" s="104">
        <v>-1.57376</v>
      </c>
      <c r="AK1087" s="78">
        <v>9100</v>
      </c>
      <c r="AL1087" s="78">
        <v>8600</v>
      </c>
      <c r="AM1087" s="8">
        <v>8800</v>
      </c>
      <c r="AN1087" s="78">
        <v>205</v>
      </c>
      <c r="AO1087" s="78">
        <v>9400</v>
      </c>
      <c r="AP1087" s="78">
        <v>6600</v>
      </c>
      <c r="AQ1087" s="78">
        <v>8600</v>
      </c>
      <c r="AR1087" s="78">
        <v>444</v>
      </c>
      <c r="AS1087" s="78">
        <v>9000</v>
      </c>
      <c r="AT1087" s="78">
        <v>8800</v>
      </c>
      <c r="AU1087" s="78">
        <v>8850</v>
      </c>
      <c r="AV1087" s="78">
        <v>88.5</v>
      </c>
      <c r="AW1087" s="77">
        <v>10.75</v>
      </c>
      <c r="AX1087" s="144">
        <f t="shared" si="113"/>
        <v>0.1</v>
      </c>
      <c r="AY1087" s="144">
        <f t="shared" si="114"/>
        <v>0.08</v>
      </c>
      <c r="AZ1087" s="144">
        <f t="shared" si="115"/>
        <v>0.22</v>
      </c>
      <c r="BA1087" s="54">
        <f t="shared" si="116"/>
        <v>12.391377687111568</v>
      </c>
      <c r="BB1087" s="54">
        <f t="shared" si="117"/>
        <v>10.291622312888432</v>
      </c>
    </row>
    <row r="1088" spans="1:54" x14ac:dyDescent="0.25">
      <c r="A1088" s="3">
        <v>41781</v>
      </c>
      <c r="B1088" s="77">
        <v>8969.6299999999992</v>
      </c>
      <c r="C1088" s="77">
        <v>874.63757999999996</v>
      </c>
      <c r="D1088" s="77">
        <v>55.219700000000003</v>
      </c>
      <c r="E1088" s="77">
        <f t="shared" si="112"/>
        <v>309.00819999999993</v>
      </c>
      <c r="F1088" s="77">
        <v>1.2444</v>
      </c>
      <c r="G1088" s="77">
        <v>16.681100000000001</v>
      </c>
      <c r="H1088">
        <v>0</v>
      </c>
      <c r="I1088" s="78">
        <v>8959</v>
      </c>
      <c r="J1088">
        <v>201406</v>
      </c>
      <c r="K1088" s="78">
        <v>8959</v>
      </c>
      <c r="L1088" s="77">
        <f t="shared" si="111"/>
        <v>-10.6299999999992</v>
      </c>
      <c r="M1088" s="78">
        <v>28349</v>
      </c>
      <c r="N1088" s="78">
        <v>508.73957000000001</v>
      </c>
      <c r="O1088" s="78">
        <v>3508</v>
      </c>
      <c r="P1088" s="78">
        <v>15.58826</v>
      </c>
      <c r="Q1088" s="144">
        <v>29226</v>
      </c>
      <c r="R1088" s="78">
        <v>835</v>
      </c>
      <c r="S1088" s="78">
        <v>-1925</v>
      </c>
      <c r="T1088" s="78">
        <v>7832</v>
      </c>
      <c r="U1088" s="78">
        <v>31016</v>
      </c>
      <c r="V1088" s="219">
        <v>-0.25251483105493938</v>
      </c>
      <c r="W1088" s="78">
        <v>7413</v>
      </c>
      <c r="X1088" s="78">
        <v>14520</v>
      </c>
      <c r="Y1088" s="78">
        <v>11541</v>
      </c>
      <c r="Z1088" s="78">
        <v>17897</v>
      </c>
      <c r="AA1088" s="78">
        <v>112.05</v>
      </c>
      <c r="AB1088" s="78">
        <v>127.53</v>
      </c>
      <c r="AC1088" s="78">
        <v>137110</v>
      </c>
      <c r="AD1088" s="104">
        <v>6.5980800000000004</v>
      </c>
      <c r="AE1088" s="78">
        <v>99868</v>
      </c>
      <c r="AF1088" s="104">
        <v>2.3561100000000001</v>
      </c>
      <c r="AG1088" s="78">
        <v>-9287</v>
      </c>
      <c r="AH1088" s="104">
        <v>-3.1593300000000002</v>
      </c>
      <c r="AI1088" s="78">
        <v>-24008</v>
      </c>
      <c r="AJ1088" s="104">
        <v>-1.2663599999999999</v>
      </c>
      <c r="AK1088" s="78">
        <v>9100</v>
      </c>
      <c r="AL1088" s="78">
        <v>8600</v>
      </c>
      <c r="AM1088" s="8">
        <v>9000</v>
      </c>
      <c r="AN1088" s="78">
        <v>172</v>
      </c>
      <c r="AO1088" s="78">
        <v>9100</v>
      </c>
      <c r="AP1088" s="78">
        <v>8300</v>
      </c>
      <c r="AQ1088" s="78">
        <v>8800</v>
      </c>
      <c r="AR1088" s="78">
        <v>263</v>
      </c>
      <c r="AS1088" s="78">
        <v>9000</v>
      </c>
      <c r="AT1088" s="78">
        <v>8850</v>
      </c>
      <c r="AU1088" s="78">
        <v>8950</v>
      </c>
      <c r="AV1088" s="78">
        <v>75.5</v>
      </c>
      <c r="AW1088" s="77">
        <v>9.9</v>
      </c>
      <c r="AX1088" s="144">
        <f t="shared" si="113"/>
        <v>0</v>
      </c>
      <c r="AY1088" s="144">
        <f t="shared" si="114"/>
        <v>0</v>
      </c>
      <c r="AZ1088" s="144">
        <f t="shared" si="115"/>
        <v>0.06</v>
      </c>
      <c r="BA1088" s="54">
        <f t="shared" si="116"/>
        <v>12.510541711000814</v>
      </c>
      <c r="BB1088" s="54">
        <f t="shared" si="117"/>
        <v>10.076458288999186</v>
      </c>
    </row>
    <row r="1089" spans="1:54" x14ac:dyDescent="0.25">
      <c r="A1089" s="3">
        <v>41782</v>
      </c>
      <c r="B1089" s="77">
        <v>9008.2199999999993</v>
      </c>
      <c r="C1089" s="77">
        <v>974.44632000000001</v>
      </c>
      <c r="D1089" s="77">
        <v>35.695100000000004</v>
      </c>
      <c r="E1089" s="77">
        <f t="shared" si="112"/>
        <v>295.947</v>
      </c>
      <c r="F1089" s="77">
        <v>4.5812999999999997</v>
      </c>
      <c r="G1089" s="77">
        <v>19.607700000000001</v>
      </c>
      <c r="H1089">
        <v>0</v>
      </c>
      <c r="I1089" s="78">
        <v>9013</v>
      </c>
      <c r="J1089">
        <v>201406</v>
      </c>
      <c r="K1089" s="78">
        <v>9013</v>
      </c>
      <c r="L1089" s="77">
        <f t="shared" si="111"/>
        <v>4.7800000000006548</v>
      </c>
      <c r="M1089" s="78">
        <v>28689</v>
      </c>
      <c r="N1089" s="78">
        <v>517.89778000000001</v>
      </c>
      <c r="O1089" s="78">
        <v>3930</v>
      </c>
      <c r="P1089" s="78">
        <v>17.567830000000001</v>
      </c>
      <c r="Q1089" s="144">
        <v>29671.5</v>
      </c>
      <c r="R1089" s="78">
        <v>930</v>
      </c>
      <c r="S1089" s="78">
        <v>-2863</v>
      </c>
      <c r="T1089" s="78">
        <v>8337</v>
      </c>
      <c r="U1089" s="78">
        <v>33054</v>
      </c>
      <c r="V1089" s="219">
        <v>-0.25222363405336723</v>
      </c>
      <c r="W1089" s="78">
        <v>5953</v>
      </c>
      <c r="X1089" s="78">
        <v>14317</v>
      </c>
      <c r="Y1089" s="78">
        <v>10547</v>
      </c>
      <c r="Z1089" s="78">
        <v>19496</v>
      </c>
      <c r="AA1089" s="78">
        <v>113.36</v>
      </c>
      <c r="AB1089" s="78">
        <v>131.82</v>
      </c>
      <c r="AC1089" s="78">
        <v>143617</v>
      </c>
      <c r="AD1089" s="104">
        <v>7.5628599999999997</v>
      </c>
      <c r="AE1089" s="78">
        <v>104362</v>
      </c>
      <c r="AF1089" s="104">
        <v>2.2683200000000001</v>
      </c>
      <c r="AG1089" s="78">
        <v>-3888</v>
      </c>
      <c r="AH1089" s="104">
        <v>-3.25807</v>
      </c>
      <c r="AI1089" s="78">
        <v>-35835</v>
      </c>
      <c r="AJ1089" s="104">
        <v>-1.10476</v>
      </c>
      <c r="AK1089" s="78">
        <v>9100</v>
      </c>
      <c r="AL1089" s="78">
        <v>8600</v>
      </c>
      <c r="AM1089" s="8">
        <v>9000</v>
      </c>
      <c r="AN1089" s="78">
        <v>171</v>
      </c>
      <c r="AO1089" s="78">
        <v>9200</v>
      </c>
      <c r="AP1089" s="78">
        <v>8500</v>
      </c>
      <c r="AQ1089" s="78">
        <v>8900</v>
      </c>
      <c r="AR1089" s="78">
        <v>251</v>
      </c>
      <c r="AS1089" s="78">
        <v>9000</v>
      </c>
      <c r="AT1089" s="78">
        <v>8900</v>
      </c>
      <c r="AU1089" s="78">
        <v>9000</v>
      </c>
      <c r="AV1089" s="78">
        <v>66.5</v>
      </c>
      <c r="AW1089" s="77">
        <v>9.64</v>
      </c>
      <c r="AX1089" s="144">
        <f t="shared" si="113"/>
        <v>0</v>
      </c>
      <c r="AY1089" s="144">
        <f t="shared" si="114"/>
        <v>0</v>
      </c>
      <c r="AZ1089" s="144">
        <f t="shared" si="115"/>
        <v>0.01</v>
      </c>
      <c r="BA1089" s="54">
        <f t="shared" si="116"/>
        <v>12.634855825874105</v>
      </c>
      <c r="BB1089" s="54">
        <f t="shared" si="117"/>
        <v>9.8661441741258926</v>
      </c>
    </row>
    <row r="1090" spans="1:54" x14ac:dyDescent="0.25">
      <c r="A1090" s="3">
        <v>41785</v>
      </c>
      <c r="B1090" s="77">
        <v>9036.1200000000008</v>
      </c>
      <c r="C1090" s="77">
        <v>872.09681</v>
      </c>
      <c r="D1090" s="77">
        <v>5.9883000000000006</v>
      </c>
      <c r="E1090" s="77">
        <f t="shared" si="112"/>
        <v>231.32780000000002</v>
      </c>
      <c r="F1090" s="77">
        <v>-0.75</v>
      </c>
      <c r="G1090" s="77">
        <v>10.640999999999998</v>
      </c>
      <c r="H1090">
        <v>0</v>
      </c>
      <c r="I1090" s="78">
        <v>9041</v>
      </c>
      <c r="J1090">
        <v>201406</v>
      </c>
      <c r="K1090" s="78">
        <v>9041</v>
      </c>
      <c r="L1090" s="77">
        <f t="shared" si="111"/>
        <v>4.8799999999991996</v>
      </c>
      <c r="M1090" s="78">
        <v>27351</v>
      </c>
      <c r="N1090" s="78">
        <v>495.32049999999998</v>
      </c>
      <c r="O1090" s="78">
        <v>3727</v>
      </c>
      <c r="P1090" s="78">
        <v>16.70025</v>
      </c>
      <c r="Q1090" s="144">
        <v>28282.75</v>
      </c>
      <c r="R1090" s="78">
        <v>953</v>
      </c>
      <c r="S1090" s="78">
        <v>-1914</v>
      </c>
      <c r="T1090" s="78">
        <v>8371</v>
      </c>
      <c r="U1090" s="78">
        <v>33708</v>
      </c>
      <c r="V1090" s="219">
        <v>-0.24833867331197343</v>
      </c>
      <c r="W1090" s="78">
        <v>5945</v>
      </c>
      <c r="X1090" s="78">
        <v>13781</v>
      </c>
      <c r="Y1090" s="78">
        <v>10512</v>
      </c>
      <c r="Z1090" s="78">
        <v>17586</v>
      </c>
      <c r="AA1090" s="78">
        <v>104.16</v>
      </c>
      <c r="AB1090" s="78">
        <v>132.55000000000001</v>
      </c>
      <c r="AC1090" s="78">
        <v>144260</v>
      </c>
      <c r="AD1090" s="104">
        <v>7.9036</v>
      </c>
      <c r="AE1090" s="78">
        <v>105706</v>
      </c>
      <c r="AF1090" s="104">
        <v>2.1500699999999999</v>
      </c>
      <c r="AG1090" s="78">
        <v>-4238</v>
      </c>
      <c r="AH1090" s="104">
        <v>-3.43669</v>
      </c>
      <c r="AI1090" s="78">
        <v>-45983</v>
      </c>
      <c r="AJ1090" s="104">
        <v>-0.74812000000000001</v>
      </c>
      <c r="AK1090" s="78">
        <v>9100</v>
      </c>
      <c r="AL1090" s="78">
        <v>8700</v>
      </c>
      <c r="AM1090" s="8">
        <v>9000</v>
      </c>
      <c r="AN1090" s="78">
        <v>163</v>
      </c>
      <c r="AO1090" s="78">
        <v>9200</v>
      </c>
      <c r="AP1090" s="78">
        <v>8600</v>
      </c>
      <c r="AQ1090" s="78">
        <v>8900</v>
      </c>
      <c r="AR1090" s="78">
        <v>242</v>
      </c>
      <c r="AS1090" s="78">
        <v>9050</v>
      </c>
      <c r="AT1090" s="78">
        <v>8900</v>
      </c>
      <c r="AU1090" s="78">
        <v>9050</v>
      </c>
      <c r="AV1090" s="78">
        <v>42</v>
      </c>
      <c r="AW1090" s="77">
        <v>9.65</v>
      </c>
      <c r="AX1090" s="144">
        <f t="shared" si="113"/>
        <v>0.03</v>
      </c>
      <c r="AY1090" s="144">
        <f t="shared" si="114"/>
        <v>0.02</v>
      </c>
      <c r="AZ1090" s="144">
        <f t="shared" si="115"/>
        <v>0.02</v>
      </c>
      <c r="BA1090" s="54">
        <f t="shared" si="116"/>
        <v>12.687139882839556</v>
      </c>
      <c r="BB1090" s="54">
        <f t="shared" si="117"/>
        <v>9.6088601171604395</v>
      </c>
    </row>
    <row r="1091" spans="1:54" x14ac:dyDescent="0.25">
      <c r="A1091" s="3">
        <v>41786</v>
      </c>
      <c r="B1091" s="77">
        <v>9055.2900000000009</v>
      </c>
      <c r="C1091" s="77">
        <v>834.71397999999999</v>
      </c>
      <c r="D1091" s="77">
        <v>5.8438999999999997</v>
      </c>
      <c r="E1091" s="77">
        <f t="shared" si="112"/>
        <v>192.8999</v>
      </c>
      <c r="F1091" s="77">
        <v>-1.9546999999999999</v>
      </c>
      <c r="G1091" s="77">
        <v>6.3690999999999995</v>
      </c>
      <c r="H1091">
        <v>0</v>
      </c>
      <c r="I1091" s="78">
        <v>9056</v>
      </c>
      <c r="J1091">
        <v>201406</v>
      </c>
      <c r="K1091" s="78">
        <v>9056</v>
      </c>
      <c r="L1091" s="77">
        <f t="shared" ref="L1091:L1154" si="118">K1091-B1091</f>
        <v>0.70999999999912689</v>
      </c>
      <c r="M1091" s="78">
        <v>27517</v>
      </c>
      <c r="N1091" s="78">
        <v>499.19351</v>
      </c>
      <c r="O1091" s="78">
        <v>3484</v>
      </c>
      <c r="P1091" s="78">
        <v>15.62805</v>
      </c>
      <c r="Q1091" s="144">
        <v>28388</v>
      </c>
      <c r="R1091" s="78">
        <v>967</v>
      </c>
      <c r="S1091" s="78">
        <v>-2216</v>
      </c>
      <c r="T1091" s="78">
        <v>8504</v>
      </c>
      <c r="U1091" s="78">
        <v>34294</v>
      </c>
      <c r="V1091" s="219">
        <v>-0.2479734064267802</v>
      </c>
      <c r="W1091" s="78">
        <v>4230</v>
      </c>
      <c r="X1091" s="78">
        <v>11973</v>
      </c>
      <c r="Y1091" s="78">
        <v>11696</v>
      </c>
      <c r="Z1091" s="78">
        <v>19744</v>
      </c>
      <c r="AA1091" s="78">
        <v>107.71</v>
      </c>
      <c r="AB1091" s="78">
        <v>133.22</v>
      </c>
      <c r="AC1091" s="78">
        <v>142327</v>
      </c>
      <c r="AD1091" s="104">
        <v>7.92896</v>
      </c>
      <c r="AE1091" s="78">
        <v>109412</v>
      </c>
      <c r="AF1091" s="104">
        <v>2.0748099999999998</v>
      </c>
      <c r="AG1091" s="78">
        <v>-2457</v>
      </c>
      <c r="AH1091" s="104">
        <v>-3.41852</v>
      </c>
      <c r="AI1091" s="78">
        <v>-51593</v>
      </c>
      <c r="AJ1091" s="104">
        <v>-0.72560999999999998</v>
      </c>
      <c r="AK1091" s="78">
        <v>9100</v>
      </c>
      <c r="AL1091" s="78">
        <v>8900</v>
      </c>
      <c r="AM1091" s="8">
        <v>9100</v>
      </c>
      <c r="AN1091" s="78">
        <v>151</v>
      </c>
      <c r="AO1091" s="78">
        <v>9200</v>
      </c>
      <c r="AP1091" s="78">
        <v>8600</v>
      </c>
      <c r="AQ1091" s="78">
        <v>8900</v>
      </c>
      <c r="AR1091" s="78">
        <v>241</v>
      </c>
      <c r="AS1091" s="78">
        <v>9100</v>
      </c>
      <c r="AT1091" s="78">
        <v>9000</v>
      </c>
      <c r="AU1091" s="78">
        <v>9050</v>
      </c>
      <c r="AV1091" s="78">
        <v>30.9</v>
      </c>
      <c r="AW1091" s="77">
        <v>9.4499999999999993</v>
      </c>
      <c r="AX1091" s="144">
        <f t="shared" si="113"/>
        <v>0</v>
      </c>
      <c r="AY1091" s="144">
        <f t="shared" si="114"/>
        <v>0</v>
      </c>
      <c r="AZ1091" s="144">
        <f t="shared" si="115"/>
        <v>0</v>
      </c>
      <c r="BA1091" s="54">
        <f t="shared" si="116"/>
        <v>12.746844678765505</v>
      </c>
      <c r="BB1091" s="54">
        <f t="shared" si="117"/>
        <v>9.341155321234492</v>
      </c>
    </row>
    <row r="1092" spans="1:54" x14ac:dyDescent="0.25">
      <c r="A1092" s="3">
        <v>41787</v>
      </c>
      <c r="B1092" s="77">
        <v>9121.7099999999991</v>
      </c>
      <c r="C1092" s="77">
        <v>1028.5939499999999</v>
      </c>
      <c r="D1092" s="77">
        <v>64.567499999999995</v>
      </c>
      <c r="E1092" s="77">
        <f t="shared" si="112"/>
        <v>271.85090000000002</v>
      </c>
      <c r="F1092" s="77">
        <v>-0.62880000000000003</v>
      </c>
      <c r="G1092" s="77">
        <v>10.2651</v>
      </c>
      <c r="H1092" t="s">
        <v>1674</v>
      </c>
      <c r="I1092" s="78">
        <v>9136</v>
      </c>
      <c r="J1092">
        <v>201406</v>
      </c>
      <c r="K1092" s="78">
        <v>9136</v>
      </c>
      <c r="L1092" s="77">
        <f t="shared" si="118"/>
        <v>14.290000000000873</v>
      </c>
      <c r="M1092" s="78">
        <v>30718</v>
      </c>
      <c r="N1092" s="78">
        <v>562.04344000000003</v>
      </c>
      <c r="O1092" s="78">
        <v>2452</v>
      </c>
      <c r="P1092" s="78">
        <v>11.03013</v>
      </c>
      <c r="Q1092" s="144">
        <v>31331</v>
      </c>
      <c r="R1092" s="78">
        <v>992</v>
      </c>
      <c r="S1092" s="78">
        <v>-2949</v>
      </c>
      <c r="T1092" s="78">
        <v>9502</v>
      </c>
      <c r="U1092" s="78">
        <v>34006</v>
      </c>
      <c r="V1092" s="219">
        <v>-0.27942127859789451</v>
      </c>
      <c r="W1092" s="78">
        <v>1913</v>
      </c>
      <c r="X1092" s="78">
        <v>10605</v>
      </c>
      <c r="Y1092" s="78">
        <v>11226</v>
      </c>
      <c r="Z1092" s="78">
        <v>20020</v>
      </c>
      <c r="AA1092" s="78">
        <v>82.53</v>
      </c>
      <c r="AB1092" s="78">
        <v>130.19</v>
      </c>
      <c r="AC1092" s="78">
        <v>146127</v>
      </c>
      <c r="AD1092" s="104">
        <v>9.3301200000000009</v>
      </c>
      <c r="AE1092" s="78">
        <v>110648</v>
      </c>
      <c r="AF1092" s="104">
        <v>1.7104200000000001</v>
      </c>
      <c r="AG1092" s="78">
        <v>-5800</v>
      </c>
      <c r="AH1092" s="104">
        <v>-3.5674100000000002</v>
      </c>
      <c r="AI1092" s="78">
        <v>-53134</v>
      </c>
      <c r="AJ1092" s="104">
        <v>-0.41225000000000001</v>
      </c>
      <c r="AK1092" s="78">
        <v>9200</v>
      </c>
      <c r="AL1092" s="78">
        <v>8900</v>
      </c>
      <c r="AM1092" s="8">
        <v>9100</v>
      </c>
      <c r="AN1092" s="78">
        <v>148</v>
      </c>
      <c r="AO1092" s="78">
        <v>9200</v>
      </c>
      <c r="AP1092" s="78">
        <v>8600</v>
      </c>
      <c r="AQ1092" s="78">
        <v>9000</v>
      </c>
      <c r="AR1092" s="78">
        <v>226</v>
      </c>
      <c r="AS1092" s="78">
        <v>9150</v>
      </c>
      <c r="AT1092" s="78">
        <v>9000</v>
      </c>
      <c r="AU1092" s="78">
        <v>9100</v>
      </c>
      <c r="AV1092" s="78">
        <v>81</v>
      </c>
      <c r="AW1092" s="77">
        <v>9.2200000000000006</v>
      </c>
      <c r="AX1092" s="144">
        <f t="shared" si="113"/>
        <v>0</v>
      </c>
      <c r="AY1092" s="144">
        <f t="shared" si="114"/>
        <v>0</v>
      </c>
      <c r="AZ1092" s="144">
        <f t="shared" si="115"/>
        <v>0</v>
      </c>
      <c r="BA1092" s="54">
        <f t="shared" si="116"/>
        <v>12.817984322443028</v>
      </c>
      <c r="BB1092" s="54">
        <f t="shared" si="117"/>
        <v>9.0580156775569698</v>
      </c>
    </row>
    <row r="1093" spans="1:54" x14ac:dyDescent="0.25">
      <c r="A1093" s="3">
        <v>41788</v>
      </c>
      <c r="B1093" s="77">
        <v>9109</v>
      </c>
      <c r="C1093" s="77">
        <v>1037.15112</v>
      </c>
      <c r="D1093" s="77">
        <v>42.159199999999998</v>
      </c>
      <c r="E1093" s="77">
        <f t="shared" si="112"/>
        <v>344.08440000000002</v>
      </c>
      <c r="F1093" s="77">
        <v>-0.40799999999999997</v>
      </c>
      <c r="G1093" s="77">
        <v>1.6429</v>
      </c>
      <c r="H1093">
        <v>0</v>
      </c>
      <c r="I1093" s="78">
        <v>9116</v>
      </c>
      <c r="J1093">
        <v>201406</v>
      </c>
      <c r="K1093" s="78">
        <v>9116</v>
      </c>
      <c r="L1093" s="77">
        <f t="shared" si="118"/>
        <v>7</v>
      </c>
      <c r="M1093" s="78">
        <v>25001</v>
      </c>
      <c r="N1093" s="78">
        <v>456.56429000000003</v>
      </c>
      <c r="O1093" s="78">
        <v>1818</v>
      </c>
      <c r="P1093" s="78">
        <v>8.1453699999999998</v>
      </c>
      <c r="Q1093" s="144">
        <v>25455.5</v>
      </c>
      <c r="R1093" s="78">
        <v>941</v>
      </c>
      <c r="S1093" s="78">
        <v>-1372</v>
      </c>
      <c r="T1093" s="78">
        <v>8279</v>
      </c>
      <c r="U1093" s="78">
        <v>33623</v>
      </c>
      <c r="V1093" s="219">
        <v>-0.24623025904886536</v>
      </c>
      <c r="W1093" s="78">
        <v>3473</v>
      </c>
      <c r="X1093" s="78">
        <v>8462</v>
      </c>
      <c r="Y1093" s="78">
        <v>8430</v>
      </c>
      <c r="Z1093" s="78">
        <v>16911</v>
      </c>
      <c r="AA1093" s="78">
        <v>110.74</v>
      </c>
      <c r="AB1093" s="78">
        <v>133.16</v>
      </c>
      <c r="AC1093" s="78">
        <v>146205</v>
      </c>
      <c r="AD1093" s="104">
        <v>8.8081200000000006</v>
      </c>
      <c r="AE1093" s="78">
        <v>114915</v>
      </c>
      <c r="AF1093" s="104">
        <v>1.91137</v>
      </c>
      <c r="AG1093" s="78">
        <v>-16531</v>
      </c>
      <c r="AH1093" s="104">
        <v>-4.0540500000000002</v>
      </c>
      <c r="AI1093" s="78">
        <v>-43382</v>
      </c>
      <c r="AJ1093" s="104">
        <v>-0.28571999999999997</v>
      </c>
      <c r="AK1093" s="78">
        <v>9300</v>
      </c>
      <c r="AL1093" s="78">
        <v>8900</v>
      </c>
      <c r="AM1093" s="8">
        <v>9100</v>
      </c>
      <c r="AN1093" s="78">
        <v>144</v>
      </c>
      <c r="AO1093" s="78">
        <v>9200</v>
      </c>
      <c r="AP1093" s="78">
        <v>8800</v>
      </c>
      <c r="AQ1093" s="78">
        <v>9000</v>
      </c>
      <c r="AR1093" s="78">
        <v>222</v>
      </c>
      <c r="AS1093" s="78">
        <v>9150</v>
      </c>
      <c r="AT1093" s="78">
        <v>9050</v>
      </c>
      <c r="AU1093" s="78">
        <v>9100</v>
      </c>
      <c r="AV1093" s="78">
        <v>68.5</v>
      </c>
      <c r="AW1093" s="77">
        <v>9.2899999999999991</v>
      </c>
      <c r="AX1093" s="144">
        <f t="shared" si="113"/>
        <v>0.03</v>
      </c>
      <c r="AY1093" s="144">
        <f t="shared" si="114"/>
        <v>0.02</v>
      </c>
      <c r="AZ1093" s="144">
        <f t="shared" si="115"/>
        <v>0.01</v>
      </c>
      <c r="BA1093" s="54">
        <f t="shared" si="116"/>
        <v>12.636655232636297</v>
      </c>
      <c r="BB1093" s="54">
        <f t="shared" si="117"/>
        <v>8.915344767363699</v>
      </c>
    </row>
    <row r="1094" spans="1:54" x14ac:dyDescent="0.25">
      <c r="A1094" s="3">
        <v>41789</v>
      </c>
      <c r="B1094" s="77">
        <v>9075.91</v>
      </c>
      <c r="C1094" s="77">
        <v>1368.00477</v>
      </c>
      <c r="D1094" s="77">
        <v>-7.5816999999999997</v>
      </c>
      <c r="E1094" s="77">
        <f t="shared" si="112"/>
        <v>242.51069999999999</v>
      </c>
      <c r="F1094" s="77">
        <v>-6.3247999999999998</v>
      </c>
      <c r="G1094" s="77">
        <v>-2.4915000000000003</v>
      </c>
      <c r="H1094">
        <v>0</v>
      </c>
      <c r="I1094" s="78">
        <v>9091</v>
      </c>
      <c r="J1094">
        <v>201406</v>
      </c>
      <c r="K1094" s="78">
        <v>9091</v>
      </c>
      <c r="L1094" s="77">
        <f t="shared" si="118"/>
        <v>15.090000000000146</v>
      </c>
      <c r="M1094" s="78">
        <v>25121</v>
      </c>
      <c r="N1094" s="78">
        <v>457.46645999999998</v>
      </c>
      <c r="O1094" s="78">
        <v>1308</v>
      </c>
      <c r="P1094" s="78">
        <v>5.8241199999999997</v>
      </c>
      <c r="Q1094" s="144">
        <v>25448</v>
      </c>
      <c r="R1094" s="78">
        <v>590</v>
      </c>
      <c r="S1094" s="78">
        <v>-2384</v>
      </c>
      <c r="T1094" s="78">
        <v>7434</v>
      </c>
      <c r="U1094" s="78">
        <v>33269</v>
      </c>
      <c r="V1094" s="219">
        <v>-0.22345126093360185</v>
      </c>
      <c r="W1094" s="78">
        <v>3284</v>
      </c>
      <c r="X1094" s="78">
        <v>11026</v>
      </c>
      <c r="Y1094" s="78">
        <v>9604</v>
      </c>
      <c r="Z1094" s="78">
        <v>18407</v>
      </c>
      <c r="AA1094" s="78">
        <v>113.45</v>
      </c>
      <c r="AB1094" s="78">
        <v>131.75</v>
      </c>
      <c r="AC1094" s="78">
        <v>146046</v>
      </c>
      <c r="AD1094" s="104">
        <v>8.2065000000000001</v>
      </c>
      <c r="AE1094" s="78">
        <v>115816</v>
      </c>
      <c r="AF1094" s="104">
        <v>2.0289299999999999</v>
      </c>
      <c r="AG1094" s="78">
        <v>-14285</v>
      </c>
      <c r="AH1094" s="104">
        <v>-3.9300600000000001</v>
      </c>
      <c r="AI1094" s="78">
        <v>-49885</v>
      </c>
      <c r="AJ1094" s="104">
        <v>-0.37695000000000001</v>
      </c>
      <c r="AK1094" s="78">
        <v>9300</v>
      </c>
      <c r="AL1094" s="78">
        <v>8900</v>
      </c>
      <c r="AM1094" s="8">
        <v>9100</v>
      </c>
      <c r="AN1094" s="78">
        <v>139</v>
      </c>
      <c r="AO1094" s="78">
        <v>9200</v>
      </c>
      <c r="AP1094" s="78">
        <v>8800</v>
      </c>
      <c r="AQ1094" s="78">
        <v>9000</v>
      </c>
      <c r="AR1094" s="78">
        <v>227</v>
      </c>
      <c r="AS1094" s="78">
        <v>9150</v>
      </c>
      <c r="AT1094" s="78">
        <v>9050</v>
      </c>
      <c r="AU1094" s="78">
        <v>9100</v>
      </c>
      <c r="AV1094" s="78">
        <v>56</v>
      </c>
      <c r="AW1094" s="77">
        <v>9.56</v>
      </c>
      <c r="AX1094" s="144">
        <f t="shared" si="113"/>
        <v>0.1</v>
      </c>
      <c r="AY1094" s="144">
        <f t="shared" si="114"/>
        <v>0.06</v>
      </c>
      <c r="AZ1094" s="144">
        <f t="shared" si="115"/>
        <v>0.04</v>
      </c>
      <c r="BA1094" s="54">
        <f t="shared" si="116"/>
        <v>12.548588933510484</v>
      </c>
      <c r="BB1094" s="54">
        <f t="shared" si="117"/>
        <v>8.7874110664895149</v>
      </c>
    </row>
    <row r="1095" spans="1:54" x14ac:dyDescent="0.25">
      <c r="A1095" s="3">
        <v>41793</v>
      </c>
      <c r="B1095" s="77">
        <v>9123.4599999999991</v>
      </c>
      <c r="C1095" s="77">
        <v>1029.6962799999999</v>
      </c>
      <c r="D1095" s="77">
        <v>29.747299999999999</v>
      </c>
      <c r="E1095" s="77">
        <f t="shared" si="112"/>
        <v>275.32259999999997</v>
      </c>
      <c r="F1095" s="77">
        <v>-8.173</v>
      </c>
      <c r="G1095" s="77">
        <v>2.6105999999999998</v>
      </c>
      <c r="H1095">
        <v>0</v>
      </c>
      <c r="I1095" s="78">
        <v>9104</v>
      </c>
      <c r="J1095">
        <v>201406</v>
      </c>
      <c r="K1095" s="78">
        <v>9104</v>
      </c>
      <c r="L1095" s="77">
        <f t="shared" si="118"/>
        <v>-19.459999999999127</v>
      </c>
      <c r="M1095" s="78">
        <v>22207</v>
      </c>
      <c r="N1095" s="78">
        <v>405.37374999999997</v>
      </c>
      <c r="O1095" s="78">
        <v>731</v>
      </c>
      <c r="P1095" s="78">
        <v>3.2184200000000001</v>
      </c>
      <c r="Q1095" s="144">
        <v>22389.75</v>
      </c>
      <c r="R1095" s="78">
        <v>567</v>
      </c>
      <c r="S1095" s="78">
        <v>-1085</v>
      </c>
      <c r="T1095" s="78">
        <v>6547</v>
      </c>
      <c r="U1095" s="78">
        <v>33731</v>
      </c>
      <c r="V1095" s="219">
        <v>-0.19409445317363849</v>
      </c>
      <c r="W1095" s="78">
        <v>2191</v>
      </c>
      <c r="X1095" s="78">
        <v>7180</v>
      </c>
      <c r="Y1095" s="78">
        <v>8259</v>
      </c>
      <c r="Z1095" s="78">
        <v>16867</v>
      </c>
      <c r="AA1095" s="78">
        <v>102.36</v>
      </c>
      <c r="AB1095" s="78">
        <v>130.05000000000001</v>
      </c>
      <c r="AC1095" s="78">
        <v>148295</v>
      </c>
      <c r="AD1095" s="104">
        <v>8.3043099999999992</v>
      </c>
      <c r="AE1095" s="78">
        <v>118355</v>
      </c>
      <c r="AF1095" s="104">
        <v>1.86527</v>
      </c>
      <c r="AG1095" s="78">
        <v>-20220</v>
      </c>
      <c r="AH1095" s="104">
        <v>-4.1668500000000002</v>
      </c>
      <c r="AI1095" s="78">
        <v>-46521</v>
      </c>
      <c r="AJ1095" s="104">
        <v>-7.6130000000000003E-2</v>
      </c>
      <c r="AK1095" s="78">
        <v>9300</v>
      </c>
      <c r="AL1095" s="78">
        <v>8900</v>
      </c>
      <c r="AM1095" s="8">
        <v>9100</v>
      </c>
      <c r="AN1095" s="78">
        <v>124</v>
      </c>
      <c r="AO1095" s="78">
        <v>9200</v>
      </c>
      <c r="AP1095" s="78">
        <v>8800</v>
      </c>
      <c r="AQ1095" s="78">
        <v>9000</v>
      </c>
      <c r="AR1095" s="78">
        <v>217</v>
      </c>
      <c r="AS1095" s="78">
        <v>9150</v>
      </c>
      <c r="AT1095" s="78">
        <v>9050</v>
      </c>
      <c r="AU1095" s="78">
        <v>9100</v>
      </c>
      <c r="AV1095" s="78">
        <v>31.7</v>
      </c>
      <c r="AW1095" s="77">
        <v>9.4499999999999993</v>
      </c>
      <c r="AX1095" s="144">
        <f t="shared" si="113"/>
        <v>0.06</v>
      </c>
      <c r="AY1095" s="144">
        <f t="shared" si="114"/>
        <v>0.04</v>
      </c>
      <c r="AZ1095" s="144">
        <f t="shared" si="115"/>
        <v>0.02</v>
      </c>
      <c r="BA1095" s="54">
        <f t="shared" si="116"/>
        <v>12.379742413152623</v>
      </c>
      <c r="BB1095" s="54">
        <f t="shared" si="117"/>
        <v>8.6982575868473759</v>
      </c>
    </row>
    <row r="1096" spans="1:54" x14ac:dyDescent="0.25">
      <c r="A1096" s="3">
        <v>41794</v>
      </c>
      <c r="B1096" s="77">
        <v>9119.9599999999991</v>
      </c>
      <c r="C1096" s="77">
        <v>995.50247000000002</v>
      </c>
      <c r="D1096" s="77">
        <v>-15.5152</v>
      </c>
      <c r="E1096" s="77">
        <f t="shared" si="112"/>
        <v>282.05259999999998</v>
      </c>
      <c r="F1096" s="77">
        <v>-1.6558000000000002</v>
      </c>
      <c r="G1096" s="77">
        <v>6.0335000000000001</v>
      </c>
      <c r="H1096" t="s">
        <v>1675</v>
      </c>
      <c r="I1096" s="78">
        <v>9102</v>
      </c>
      <c r="J1096">
        <v>201406</v>
      </c>
      <c r="K1096" s="78">
        <v>9102</v>
      </c>
      <c r="L1096" s="77">
        <f t="shared" si="118"/>
        <v>-17.959999999999127</v>
      </c>
      <c r="M1096" s="78">
        <v>23312</v>
      </c>
      <c r="N1096" s="78">
        <v>425.31707999999998</v>
      </c>
      <c r="O1096" s="78">
        <v>1127</v>
      </c>
      <c r="P1096" s="78">
        <v>5.0168699999999999</v>
      </c>
      <c r="Q1096" s="144">
        <v>23593.75</v>
      </c>
      <c r="R1096" s="78">
        <v>562</v>
      </c>
      <c r="S1096" s="78">
        <v>-2281</v>
      </c>
      <c r="T1096" s="78">
        <v>6929</v>
      </c>
      <c r="U1096" s="78">
        <v>33359</v>
      </c>
      <c r="V1096" s="219">
        <v>-0.20771006325129651</v>
      </c>
      <c r="W1096" s="78">
        <v>943</v>
      </c>
      <c r="X1096" s="78">
        <v>5932</v>
      </c>
      <c r="Y1096" s="78">
        <v>6668</v>
      </c>
      <c r="Z1096" s="78">
        <v>15433</v>
      </c>
      <c r="AA1096" s="78">
        <v>101.89</v>
      </c>
      <c r="AB1096" s="78">
        <v>138.63999999999999</v>
      </c>
      <c r="AC1096" s="78">
        <v>156486</v>
      </c>
      <c r="AD1096" s="104">
        <v>8.3020499999999995</v>
      </c>
      <c r="AE1096" s="78">
        <v>124542</v>
      </c>
      <c r="AF1096" s="104">
        <v>2.0922299999999998</v>
      </c>
      <c r="AG1096" s="78">
        <v>-11530</v>
      </c>
      <c r="AH1096" s="104">
        <v>-4.1104900000000004</v>
      </c>
      <c r="AI1096" s="78">
        <v>-54514</v>
      </c>
      <c r="AJ1096" s="104">
        <v>-0.21717</v>
      </c>
      <c r="AK1096" s="78">
        <v>9300</v>
      </c>
      <c r="AL1096" s="78">
        <v>8900</v>
      </c>
      <c r="AM1096" s="8">
        <v>9100</v>
      </c>
      <c r="AN1096" s="78">
        <v>117</v>
      </c>
      <c r="AO1096" s="78">
        <v>9200</v>
      </c>
      <c r="AP1096" s="78">
        <v>8800</v>
      </c>
      <c r="AQ1096" s="78">
        <v>9000</v>
      </c>
      <c r="AR1096" s="78">
        <v>209</v>
      </c>
      <c r="AS1096" s="78">
        <v>9150</v>
      </c>
      <c r="AT1096" s="78">
        <v>9100</v>
      </c>
      <c r="AU1096" s="78">
        <v>9100</v>
      </c>
      <c r="AV1096" s="78">
        <v>74.5</v>
      </c>
      <c r="AW1096" s="77">
        <v>9.27</v>
      </c>
      <c r="AX1096" s="144">
        <f t="shared" si="113"/>
        <v>0.03</v>
      </c>
      <c r="AY1096" s="144">
        <f t="shared" si="114"/>
        <v>0.02</v>
      </c>
      <c r="AZ1096" s="144">
        <f t="shared" si="115"/>
        <v>0.01</v>
      </c>
      <c r="BA1096" s="54">
        <f t="shared" si="116"/>
        <v>12.240194166779805</v>
      </c>
      <c r="BB1096" s="54">
        <f t="shared" si="117"/>
        <v>8.5868058332201933</v>
      </c>
    </row>
    <row r="1097" spans="1:54" x14ac:dyDescent="0.25">
      <c r="A1097" s="3">
        <v>41795</v>
      </c>
      <c r="B1097" s="77">
        <v>9140.7199999999993</v>
      </c>
      <c r="C1097" s="77">
        <v>1125.6782900000001</v>
      </c>
      <c r="D1097" s="77">
        <v>3.7299000000000002</v>
      </c>
      <c r="E1097" s="77">
        <f t="shared" si="112"/>
        <v>323.05089999999996</v>
      </c>
      <c r="F1097" s="77">
        <v>-4.0050999999999997</v>
      </c>
      <c r="G1097" s="77">
        <v>4.2732999999999999</v>
      </c>
      <c r="H1097">
        <v>0</v>
      </c>
      <c r="I1097" s="78">
        <v>9118</v>
      </c>
      <c r="J1097">
        <v>201406</v>
      </c>
      <c r="K1097" s="78">
        <v>9118</v>
      </c>
      <c r="L1097" s="77">
        <f t="shared" si="118"/>
        <v>-22.719999999999345</v>
      </c>
      <c r="M1097" s="78">
        <v>21568</v>
      </c>
      <c r="N1097" s="78">
        <v>394.18689999999998</v>
      </c>
      <c r="O1097" s="78">
        <v>46</v>
      </c>
      <c r="P1097" s="78">
        <v>0.10205</v>
      </c>
      <c r="Q1097" s="144">
        <v>21579.5</v>
      </c>
      <c r="R1097" s="78">
        <v>610</v>
      </c>
      <c r="S1097" s="78">
        <v>770</v>
      </c>
      <c r="T1097" s="78">
        <v>6141</v>
      </c>
      <c r="U1097" s="78">
        <v>34391</v>
      </c>
      <c r="V1097" s="219">
        <v>-0.17856415922770491</v>
      </c>
      <c r="W1097" s="78">
        <v>1655</v>
      </c>
      <c r="X1097" s="78">
        <v>6644</v>
      </c>
      <c r="Y1097" s="78">
        <v>7388</v>
      </c>
      <c r="Z1097" s="78">
        <v>12863</v>
      </c>
      <c r="AA1097" s="78">
        <v>108.37</v>
      </c>
      <c r="AB1097" s="78">
        <v>138.08000000000001</v>
      </c>
      <c r="AC1097" s="78">
        <v>159027</v>
      </c>
      <c r="AD1097" s="104">
        <v>8.5906500000000001</v>
      </c>
      <c r="AE1097" s="78">
        <v>126830</v>
      </c>
      <c r="AF1097" s="104">
        <v>2.1943299999999999</v>
      </c>
      <c r="AG1097" s="78">
        <v>-19808</v>
      </c>
      <c r="AH1097" s="104">
        <v>-4.5221299999999998</v>
      </c>
      <c r="AI1097" s="78">
        <v>-36560</v>
      </c>
      <c r="AJ1097" s="104">
        <v>-5.561E-2</v>
      </c>
      <c r="AK1097" s="78">
        <v>9300</v>
      </c>
      <c r="AL1097" s="78">
        <v>8900</v>
      </c>
      <c r="AM1097" s="8">
        <v>9100</v>
      </c>
      <c r="AN1097" s="78">
        <v>111.5</v>
      </c>
      <c r="AO1097" s="78">
        <v>9200</v>
      </c>
      <c r="AP1097" s="78">
        <v>8800</v>
      </c>
      <c r="AQ1097" s="78">
        <v>9000</v>
      </c>
      <c r="AR1097" s="78">
        <v>209</v>
      </c>
      <c r="AS1097" s="78">
        <v>9150</v>
      </c>
      <c r="AT1097" s="78">
        <v>9050</v>
      </c>
      <c r="AU1097" s="78">
        <v>9150</v>
      </c>
      <c r="AV1097" s="78">
        <v>60.5</v>
      </c>
      <c r="AW1097" s="77">
        <v>9.2200000000000006</v>
      </c>
      <c r="AX1097" s="144">
        <f t="shared" si="113"/>
        <v>0</v>
      </c>
      <c r="AY1097" s="144">
        <f t="shared" si="114"/>
        <v>0</v>
      </c>
      <c r="AZ1097" s="144">
        <f t="shared" si="115"/>
        <v>0</v>
      </c>
      <c r="BA1097" s="54">
        <f t="shared" si="116"/>
        <v>12.034107856945399</v>
      </c>
      <c r="BB1097" s="54">
        <f t="shared" si="117"/>
        <v>8.5228921430545999</v>
      </c>
    </row>
    <row r="1098" spans="1:54" x14ac:dyDescent="0.25">
      <c r="A1098" s="3">
        <v>41796</v>
      </c>
      <c r="B1098" s="77">
        <v>9134.4599999999991</v>
      </c>
      <c r="C1098" s="77">
        <v>1133.3902399999999</v>
      </c>
      <c r="D1098" s="77">
        <v>7.7514000000000003</v>
      </c>
      <c r="E1098" s="77">
        <f t="shared" si="112"/>
        <v>312.42699999999996</v>
      </c>
      <c r="F1098" s="77">
        <v>-6.0667999999999997</v>
      </c>
      <c r="G1098" s="77">
        <v>-3.8212000000000002</v>
      </c>
      <c r="H1098">
        <v>0</v>
      </c>
      <c r="I1098" s="78">
        <v>9125</v>
      </c>
      <c r="J1098">
        <v>201406</v>
      </c>
      <c r="K1098" s="78">
        <v>9125</v>
      </c>
      <c r="L1098" s="77">
        <f t="shared" si="118"/>
        <v>-9.4599999999991269</v>
      </c>
      <c r="M1098" s="78">
        <v>20012</v>
      </c>
      <c r="N1098" s="78">
        <v>366.08384000000001</v>
      </c>
      <c r="O1098" s="78">
        <v>353</v>
      </c>
      <c r="P1098" s="78">
        <v>1.5026900000000001</v>
      </c>
      <c r="Q1098" s="144">
        <v>20100.25</v>
      </c>
      <c r="R1098" s="78">
        <v>595</v>
      </c>
      <c r="S1098" s="78">
        <v>1760</v>
      </c>
      <c r="T1098" s="78">
        <v>6471</v>
      </c>
      <c r="U1098" s="78">
        <v>34289</v>
      </c>
      <c r="V1098" s="219">
        <v>-0.18871941438945433</v>
      </c>
      <c r="W1098" s="78">
        <v>1581</v>
      </c>
      <c r="X1098" s="78">
        <v>6570</v>
      </c>
      <c r="Y1098" s="78">
        <v>7602</v>
      </c>
      <c r="Z1098" s="78">
        <v>12118</v>
      </c>
      <c r="AA1098" s="78">
        <v>107.03</v>
      </c>
      <c r="AB1098" s="78">
        <v>141.19999999999999</v>
      </c>
      <c r="AC1098" s="78">
        <v>156728</v>
      </c>
      <c r="AD1098" s="104">
        <v>8.6133799999999994</v>
      </c>
      <c r="AE1098" s="78">
        <v>131489</v>
      </c>
      <c r="AF1098" s="104">
        <v>2.1448900000000002</v>
      </c>
      <c r="AG1098" s="78">
        <v>-17912</v>
      </c>
      <c r="AH1098" s="104">
        <v>-4.577</v>
      </c>
      <c r="AI1098" s="78">
        <v>-39479</v>
      </c>
      <c r="AJ1098" s="104">
        <v>2.6169999999999999E-2</v>
      </c>
      <c r="AK1098" s="78">
        <v>9300</v>
      </c>
      <c r="AL1098" s="78">
        <v>8900</v>
      </c>
      <c r="AM1098" s="8">
        <v>9100</v>
      </c>
      <c r="AN1098" s="78">
        <v>100.5</v>
      </c>
      <c r="AO1098" s="78">
        <v>9200</v>
      </c>
      <c r="AP1098" s="78">
        <v>8800</v>
      </c>
      <c r="AQ1098" s="78">
        <v>9000</v>
      </c>
      <c r="AR1098" s="78">
        <v>198</v>
      </c>
      <c r="AS1098" s="78">
        <v>9200</v>
      </c>
      <c r="AT1098" s="78">
        <v>9050</v>
      </c>
      <c r="AU1098" s="78">
        <v>9150</v>
      </c>
      <c r="AV1098" s="78">
        <v>49</v>
      </c>
      <c r="AW1098" s="77">
        <v>8.94</v>
      </c>
      <c r="AX1098" s="144">
        <f t="shared" si="113"/>
        <v>0</v>
      </c>
      <c r="AY1098" s="144">
        <f t="shared" si="114"/>
        <v>0</v>
      </c>
      <c r="AZ1098" s="144">
        <f t="shared" si="115"/>
        <v>0</v>
      </c>
      <c r="BA1098" s="54">
        <f t="shared" si="116"/>
        <v>11.94951930427559</v>
      </c>
      <c r="BB1098" s="54">
        <f t="shared" si="117"/>
        <v>8.374480695724408</v>
      </c>
    </row>
    <row r="1099" spans="1:54" x14ac:dyDescent="0.25">
      <c r="A1099" s="3">
        <v>41799</v>
      </c>
      <c r="B1099" s="77">
        <v>9162.74</v>
      </c>
      <c r="C1099" s="77">
        <v>1018.52759</v>
      </c>
      <c r="D1099" s="77">
        <v>38.263200000000005</v>
      </c>
      <c r="E1099" s="77">
        <f t="shared" si="112"/>
        <v>407.15149999999994</v>
      </c>
      <c r="F1099" s="77">
        <v>-6.9923000000000002</v>
      </c>
      <c r="G1099" s="77">
        <v>6.2341999999999995</v>
      </c>
      <c r="H1099">
        <v>0</v>
      </c>
      <c r="I1099" s="78">
        <v>9146</v>
      </c>
      <c r="J1099">
        <v>201406</v>
      </c>
      <c r="K1099" s="78">
        <v>9146</v>
      </c>
      <c r="L1099" s="77">
        <f t="shared" si="118"/>
        <v>-16.739999999999782</v>
      </c>
      <c r="M1099" s="78">
        <v>21338</v>
      </c>
      <c r="N1099" s="78">
        <v>391.01627000000002</v>
      </c>
      <c r="O1099" s="78">
        <v>683</v>
      </c>
      <c r="P1099" s="78">
        <v>3.0030600000000001</v>
      </c>
      <c r="Q1099" s="144">
        <v>21508.75</v>
      </c>
      <c r="R1099" s="78">
        <v>622</v>
      </c>
      <c r="S1099" s="78">
        <v>2876</v>
      </c>
      <c r="T1099" s="78">
        <v>7003</v>
      </c>
      <c r="U1099" s="78">
        <v>34844</v>
      </c>
      <c r="V1099" s="219">
        <v>-0.20098151762139824</v>
      </c>
      <c r="W1099" s="78">
        <v>2233</v>
      </c>
      <c r="X1099" s="78">
        <v>4197</v>
      </c>
      <c r="Y1099" s="78">
        <v>8227</v>
      </c>
      <c r="Z1099" s="78">
        <v>12040</v>
      </c>
      <c r="AA1099" s="78">
        <v>116.35</v>
      </c>
      <c r="AB1099" s="78">
        <v>143.11000000000001</v>
      </c>
      <c r="AC1099" s="78">
        <v>157542</v>
      </c>
      <c r="AD1099" s="104">
        <v>8.8404799999999994</v>
      </c>
      <c r="AE1099" s="78">
        <v>130076</v>
      </c>
      <c r="AF1099" s="104">
        <v>1.9801800000000001</v>
      </c>
      <c r="AG1099" s="78">
        <v>-22971</v>
      </c>
      <c r="AH1099" s="104">
        <v>-4.7270300000000001</v>
      </c>
      <c r="AI1099" s="78">
        <v>-38574</v>
      </c>
      <c r="AJ1099" s="104">
        <v>8.2680000000000003E-2</v>
      </c>
      <c r="AK1099" s="78">
        <v>9300</v>
      </c>
      <c r="AL1099" s="78">
        <v>8900</v>
      </c>
      <c r="AM1099" s="8">
        <v>9100</v>
      </c>
      <c r="AN1099" s="78">
        <v>92.5</v>
      </c>
      <c r="AO1099" s="78">
        <v>9200</v>
      </c>
      <c r="AP1099" s="78">
        <v>8800</v>
      </c>
      <c r="AQ1099" s="78">
        <v>9000</v>
      </c>
      <c r="AR1099" s="78">
        <v>191</v>
      </c>
      <c r="AS1099" s="78">
        <v>9200</v>
      </c>
      <c r="AT1099" s="78">
        <v>9100</v>
      </c>
      <c r="AU1099" s="78">
        <v>9150</v>
      </c>
      <c r="AV1099" s="78">
        <v>34.5</v>
      </c>
      <c r="AW1099" s="77">
        <v>8.89</v>
      </c>
      <c r="AX1099" s="144">
        <f t="shared" si="113"/>
        <v>0</v>
      </c>
      <c r="AY1099" s="144">
        <f t="shared" si="114"/>
        <v>0</v>
      </c>
      <c r="AZ1099" s="144">
        <f t="shared" si="115"/>
        <v>0</v>
      </c>
      <c r="BA1099" s="54">
        <f t="shared" si="116"/>
        <v>11.80185871913578</v>
      </c>
      <c r="BB1099" s="54">
        <f t="shared" si="117"/>
        <v>8.2671412808642195</v>
      </c>
    </row>
    <row r="1100" spans="1:54" x14ac:dyDescent="0.25">
      <c r="A1100" s="3">
        <v>41800</v>
      </c>
      <c r="B1100" s="77">
        <v>9222.3700000000008</v>
      </c>
      <c r="C1100" s="77">
        <v>1041.5019600000001</v>
      </c>
      <c r="D1100" s="77">
        <v>96.464100000000002</v>
      </c>
      <c r="E1100" s="77">
        <f t="shared" si="112"/>
        <v>566.91240000000005</v>
      </c>
      <c r="F1100" s="77">
        <v>-6.3253999999999992</v>
      </c>
      <c r="G1100" s="77">
        <v>-2.0891000000000002</v>
      </c>
      <c r="H1100">
        <v>0</v>
      </c>
      <c r="I1100" s="78">
        <v>9185</v>
      </c>
      <c r="J1100">
        <v>201406</v>
      </c>
      <c r="K1100" s="78">
        <v>9185</v>
      </c>
      <c r="L1100" s="77">
        <f t="shared" si="118"/>
        <v>-37.3700000000008</v>
      </c>
      <c r="M1100" s="78">
        <v>22138</v>
      </c>
      <c r="N1100" s="78">
        <v>407.40395000000001</v>
      </c>
      <c r="O1100" s="78">
        <v>2085</v>
      </c>
      <c r="P1100" s="78">
        <v>9.4212900000000008</v>
      </c>
      <c r="Q1100" s="144">
        <v>22659.25</v>
      </c>
      <c r="R1100" s="78">
        <v>764</v>
      </c>
      <c r="S1100" s="78">
        <v>3068</v>
      </c>
      <c r="T1100" s="78">
        <v>8870</v>
      </c>
      <c r="U1100" s="78">
        <v>35959</v>
      </c>
      <c r="V1100" s="219">
        <v>-0.24666981840429378</v>
      </c>
      <c r="W1100" s="78">
        <v>1676</v>
      </c>
      <c r="X1100" s="78">
        <v>3682</v>
      </c>
      <c r="Y1100" s="78">
        <v>7843</v>
      </c>
      <c r="Z1100" s="78">
        <v>12090</v>
      </c>
      <c r="AA1100" s="78">
        <v>96.95</v>
      </c>
      <c r="AB1100" s="78">
        <v>155.24</v>
      </c>
      <c r="AC1100" s="78">
        <v>162784</v>
      </c>
      <c r="AD1100" s="104">
        <v>9.8981899999999996</v>
      </c>
      <c r="AE1100" s="78">
        <v>141396</v>
      </c>
      <c r="AF1100" s="104">
        <v>1.99421</v>
      </c>
      <c r="AG1100" s="78">
        <v>-29162</v>
      </c>
      <c r="AH1100" s="104">
        <v>-4.9317099999999998</v>
      </c>
      <c r="AI1100" s="78">
        <v>-57277</v>
      </c>
      <c r="AJ1100" s="104">
        <v>6.3729999999999995E-2</v>
      </c>
      <c r="AK1100" s="78">
        <v>9300</v>
      </c>
      <c r="AL1100" s="78">
        <v>8900</v>
      </c>
      <c r="AM1100" s="8">
        <v>9200</v>
      </c>
      <c r="AN1100" s="78">
        <v>75</v>
      </c>
      <c r="AO1100" s="78">
        <v>9200</v>
      </c>
      <c r="AP1100" s="78">
        <v>8800</v>
      </c>
      <c r="AQ1100" s="78">
        <v>9100</v>
      </c>
      <c r="AR1100" s="78">
        <v>185</v>
      </c>
      <c r="AS1100" s="78">
        <v>9200</v>
      </c>
      <c r="AT1100" s="78">
        <v>9150</v>
      </c>
      <c r="AU1100" s="78">
        <v>9200</v>
      </c>
      <c r="AV1100" s="78">
        <v>27.5</v>
      </c>
      <c r="AW1100" s="77">
        <v>8.9499999999999993</v>
      </c>
      <c r="AX1100" s="144">
        <f t="shared" si="113"/>
        <v>0.06</v>
      </c>
      <c r="AY1100" s="144">
        <f t="shared" si="114"/>
        <v>0.04</v>
      </c>
      <c r="AZ1100" s="144">
        <f t="shared" si="115"/>
        <v>0.02</v>
      </c>
      <c r="BA1100" s="54">
        <f t="shared" si="116"/>
        <v>11.528229669063686</v>
      </c>
      <c r="BB1100" s="54">
        <f t="shared" si="117"/>
        <v>8.2607703309363121</v>
      </c>
    </row>
    <row r="1101" spans="1:54" x14ac:dyDescent="0.25">
      <c r="A1101" s="3">
        <v>41801</v>
      </c>
      <c r="B1101" s="77">
        <v>9229.7999999999993</v>
      </c>
      <c r="C1101" s="77">
        <v>1017.78563</v>
      </c>
      <c r="D1101" s="77">
        <v>28.896999999999998</v>
      </c>
      <c r="E1101" s="77">
        <f t="shared" si="112"/>
        <v>560.34720000000004</v>
      </c>
      <c r="F1101" s="77">
        <v>-4.1574</v>
      </c>
      <c r="G1101" s="77">
        <v>1.7937000000000001</v>
      </c>
      <c r="H1101" t="s">
        <v>1676</v>
      </c>
      <c r="I1101" s="78">
        <v>9211</v>
      </c>
      <c r="J1101">
        <v>201406</v>
      </c>
      <c r="K1101" s="78">
        <v>9211</v>
      </c>
      <c r="L1101" s="77">
        <f t="shared" si="118"/>
        <v>-18.799999999999272</v>
      </c>
      <c r="M1101" s="78">
        <v>20136</v>
      </c>
      <c r="N1101" s="78">
        <v>371.73410999999999</v>
      </c>
      <c r="O1101" s="78">
        <v>2266</v>
      </c>
      <c r="P1101" s="78">
        <v>10.274190000000001</v>
      </c>
      <c r="Q1101" s="144">
        <v>20702.5</v>
      </c>
      <c r="R1101" s="78">
        <v>750</v>
      </c>
      <c r="S1101" s="78">
        <v>5625</v>
      </c>
      <c r="T1101" s="78">
        <v>9344</v>
      </c>
      <c r="U1101" s="78">
        <v>35996</v>
      </c>
      <c r="V1101" s="219">
        <v>-0.25958439826647406</v>
      </c>
      <c r="W1101" s="78">
        <v>3142</v>
      </c>
      <c r="X1101" s="78">
        <v>3553</v>
      </c>
      <c r="Y1101" s="78">
        <v>8823</v>
      </c>
      <c r="Z1101" s="78">
        <v>11689</v>
      </c>
      <c r="AA1101" s="78">
        <v>87.29</v>
      </c>
      <c r="AB1101" s="78">
        <v>153.58000000000001</v>
      </c>
      <c r="AC1101" s="78">
        <v>155695</v>
      </c>
      <c r="AD1101" s="104">
        <v>10.46368</v>
      </c>
      <c r="AE1101" s="78">
        <v>140806</v>
      </c>
      <c r="AF1101" s="104">
        <v>1.8987799999999999</v>
      </c>
      <c r="AG1101" s="78">
        <v>-43852</v>
      </c>
      <c r="AH1101" s="104">
        <v>-5.4849899999999998</v>
      </c>
      <c r="AI1101" s="78">
        <v>-53432</v>
      </c>
      <c r="AJ1101" s="104">
        <v>0.10641</v>
      </c>
      <c r="AK1101" s="78">
        <v>9300</v>
      </c>
      <c r="AL1101" s="78">
        <v>8900</v>
      </c>
      <c r="AM1101" s="8">
        <v>9200</v>
      </c>
      <c r="AN1101" s="78">
        <v>70.5</v>
      </c>
      <c r="AO1101" s="78">
        <v>9200</v>
      </c>
      <c r="AP1101" s="78">
        <v>8800</v>
      </c>
      <c r="AQ1101" s="78">
        <v>9100</v>
      </c>
      <c r="AR1101" s="78">
        <v>186</v>
      </c>
      <c r="AS1101" s="78">
        <v>9300</v>
      </c>
      <c r="AT1101" s="78">
        <v>8900</v>
      </c>
      <c r="AU1101" s="78">
        <v>9200</v>
      </c>
      <c r="AV1101" s="78">
        <v>70.5</v>
      </c>
      <c r="AW1101" s="77">
        <v>9.11</v>
      </c>
      <c r="AX1101" s="144">
        <f t="shared" si="113"/>
        <v>0.1</v>
      </c>
      <c r="AY1101" s="144">
        <f t="shared" si="114"/>
        <v>0.06</v>
      </c>
      <c r="AZ1101" s="144">
        <f t="shared" si="115"/>
        <v>0.03</v>
      </c>
      <c r="BA1101" s="54">
        <f t="shared" si="116"/>
        <v>11.327399746312622</v>
      </c>
      <c r="BB1101" s="54">
        <f t="shared" si="117"/>
        <v>8.2486002536873784</v>
      </c>
    </row>
    <row r="1102" spans="1:54" x14ac:dyDescent="0.25">
      <c r="A1102" s="3">
        <v>41802</v>
      </c>
      <c r="B1102" s="77">
        <v>9204.65</v>
      </c>
      <c r="C1102" s="77">
        <v>1009.50249</v>
      </c>
      <c r="D1102" s="77">
        <v>19.784100000000002</v>
      </c>
      <c r="E1102" s="77">
        <f t="shared" si="112"/>
        <v>503.25299999999993</v>
      </c>
      <c r="F1102" s="77">
        <v>-10.673800000000002</v>
      </c>
      <c r="G1102" s="77">
        <v>3.4882999999999997</v>
      </c>
      <c r="H1102">
        <v>0</v>
      </c>
      <c r="I1102" s="78">
        <v>9204</v>
      </c>
      <c r="J1102">
        <v>201406</v>
      </c>
      <c r="K1102" s="78">
        <v>9204</v>
      </c>
      <c r="L1102" s="77">
        <f t="shared" si="118"/>
        <v>-0.6499999999996362</v>
      </c>
      <c r="M1102" s="78">
        <v>19205</v>
      </c>
      <c r="N1102" s="78">
        <v>354.18029999999999</v>
      </c>
      <c r="O1102" s="78">
        <v>1978</v>
      </c>
      <c r="P1102" s="78">
        <v>8.9454200000000004</v>
      </c>
      <c r="Q1102" s="144">
        <v>19699.5</v>
      </c>
      <c r="R1102" s="78">
        <v>711</v>
      </c>
      <c r="S1102" s="78">
        <v>7054</v>
      </c>
      <c r="T1102" s="78">
        <v>9048</v>
      </c>
      <c r="U1102" s="78">
        <v>36235</v>
      </c>
      <c r="V1102" s="219">
        <v>-0.24970332551400579</v>
      </c>
      <c r="W1102" s="78">
        <v>4291</v>
      </c>
      <c r="X1102" s="78">
        <v>3108</v>
      </c>
      <c r="Y1102" s="78">
        <v>9301</v>
      </c>
      <c r="Z1102" s="78">
        <v>10533</v>
      </c>
      <c r="AA1102" s="78">
        <v>115.5</v>
      </c>
      <c r="AB1102" s="78">
        <v>155.62</v>
      </c>
      <c r="AC1102" s="78">
        <v>156825</v>
      </c>
      <c r="AD1102" s="104">
        <v>10.15132</v>
      </c>
      <c r="AE1102" s="78">
        <v>149344</v>
      </c>
      <c r="AF1102" s="104">
        <v>2.05125</v>
      </c>
      <c r="AG1102" s="78">
        <v>-44664</v>
      </c>
      <c r="AH1102" s="104">
        <v>-5.5650500000000003</v>
      </c>
      <c r="AI1102" s="78">
        <v>-48440</v>
      </c>
      <c r="AJ1102" s="104">
        <v>0.16208</v>
      </c>
      <c r="AK1102" s="78">
        <v>9300</v>
      </c>
      <c r="AL1102" s="78">
        <v>8900</v>
      </c>
      <c r="AM1102" s="8">
        <v>9200</v>
      </c>
      <c r="AN1102" s="78">
        <v>57</v>
      </c>
      <c r="AO1102" s="78">
        <v>9200</v>
      </c>
      <c r="AP1102" s="78">
        <v>8800</v>
      </c>
      <c r="AQ1102" s="78">
        <v>9100</v>
      </c>
      <c r="AR1102" s="78">
        <v>181</v>
      </c>
      <c r="AS1102" s="78">
        <v>9300</v>
      </c>
      <c r="AT1102" s="78">
        <v>8900</v>
      </c>
      <c r="AU1102" s="78">
        <v>9200</v>
      </c>
      <c r="AV1102" s="78">
        <v>57</v>
      </c>
      <c r="AW1102" s="77">
        <v>8.99</v>
      </c>
      <c r="AX1102" s="144">
        <f t="shared" si="113"/>
        <v>0.1</v>
      </c>
      <c r="AY1102" s="144">
        <f t="shared" si="114"/>
        <v>0.06</v>
      </c>
      <c r="AZ1102" s="144">
        <f t="shared" si="115"/>
        <v>0.03</v>
      </c>
      <c r="BA1102" s="54">
        <f t="shared" si="116"/>
        <v>11.186167734979527</v>
      </c>
      <c r="BB1102" s="54">
        <f t="shared" si="117"/>
        <v>8.2028322650204757</v>
      </c>
    </row>
    <row r="1103" spans="1:54" x14ac:dyDescent="0.25">
      <c r="A1103" s="3">
        <v>41803</v>
      </c>
      <c r="B1103" s="77">
        <v>9196.39</v>
      </c>
      <c r="C1103" s="77">
        <v>921.40265999999997</v>
      </c>
      <c r="D1103" s="77">
        <v>13.326400000000001</v>
      </c>
      <c r="E1103" s="77">
        <f t="shared" si="112"/>
        <v>498.21369999999996</v>
      </c>
      <c r="F1103" s="77">
        <v>-9.125</v>
      </c>
      <c r="G1103" s="77">
        <v>-5.0327000000000002</v>
      </c>
      <c r="H1103">
        <v>0</v>
      </c>
      <c r="I1103" s="78">
        <v>9198</v>
      </c>
      <c r="J1103">
        <v>201406</v>
      </c>
      <c r="K1103" s="78">
        <v>9198</v>
      </c>
      <c r="L1103" s="77">
        <f t="shared" si="118"/>
        <v>1.6100000000005821</v>
      </c>
      <c r="M1103" s="78">
        <v>18010</v>
      </c>
      <c r="N1103" s="78">
        <v>331.36845</v>
      </c>
      <c r="O1103" s="78">
        <v>1594</v>
      </c>
      <c r="P1103" s="78">
        <v>7.1892800000000001</v>
      </c>
      <c r="Q1103" s="144">
        <v>18408.5</v>
      </c>
      <c r="R1103" s="78">
        <v>736</v>
      </c>
      <c r="S1103" s="78">
        <v>6993</v>
      </c>
      <c r="T1103" s="78">
        <v>7937</v>
      </c>
      <c r="U1103" s="78">
        <v>34992</v>
      </c>
      <c r="V1103" s="219">
        <v>-0.22682327389117513</v>
      </c>
      <c r="W1103" s="78">
        <v>3945</v>
      </c>
      <c r="X1103" s="78">
        <v>2008</v>
      </c>
      <c r="Y1103" s="78">
        <v>9729</v>
      </c>
      <c r="Z1103" s="78">
        <v>8687</v>
      </c>
      <c r="AA1103" s="78">
        <v>107.28</v>
      </c>
      <c r="AB1103" s="78">
        <v>154.13</v>
      </c>
      <c r="AC1103" s="78">
        <v>157862</v>
      </c>
      <c r="AD1103" s="104">
        <v>10.0214</v>
      </c>
      <c r="AE1103" s="78">
        <v>156843</v>
      </c>
      <c r="AF1103" s="104">
        <v>2.14629</v>
      </c>
      <c r="AG1103" s="78">
        <v>-47980</v>
      </c>
      <c r="AH1103" s="104">
        <v>-5.7252000000000001</v>
      </c>
      <c r="AI1103" s="78">
        <v>-46921</v>
      </c>
      <c r="AJ1103" s="104">
        <v>0.15134</v>
      </c>
      <c r="AK1103" s="78">
        <v>9300</v>
      </c>
      <c r="AL1103" s="78">
        <v>8900</v>
      </c>
      <c r="AM1103" s="8">
        <v>9200</v>
      </c>
      <c r="AN1103" s="78">
        <v>51</v>
      </c>
      <c r="AO1103" s="78">
        <v>9200</v>
      </c>
      <c r="AP1103" s="78">
        <v>8800</v>
      </c>
      <c r="AQ1103" s="78">
        <v>9100</v>
      </c>
      <c r="AR1103" s="78">
        <v>181</v>
      </c>
      <c r="AS1103" s="78">
        <v>9300</v>
      </c>
      <c r="AT1103" s="78">
        <v>8900</v>
      </c>
      <c r="AU1103" s="78">
        <v>9200</v>
      </c>
      <c r="AV1103" s="78">
        <v>51</v>
      </c>
      <c r="AW1103" s="77">
        <v>9.1999999999999993</v>
      </c>
      <c r="AX1103" s="144">
        <f t="shared" si="113"/>
        <v>0.17</v>
      </c>
      <c r="AY1103" s="144">
        <f t="shared" si="114"/>
        <v>0.1</v>
      </c>
      <c r="AZ1103" s="144">
        <f t="shared" si="115"/>
        <v>0.05</v>
      </c>
      <c r="BA1103" s="54">
        <f t="shared" si="116"/>
        <v>10.968948292155346</v>
      </c>
      <c r="BB1103" s="54">
        <f t="shared" si="117"/>
        <v>8.2370517078446532</v>
      </c>
    </row>
    <row r="1104" spans="1:54" x14ac:dyDescent="0.25">
      <c r="A1104" s="3">
        <v>41806</v>
      </c>
      <c r="B1104" s="77">
        <v>9202.93</v>
      </c>
      <c r="C1104" s="77">
        <v>975.39020000000005</v>
      </c>
      <c r="D1104" s="77">
        <v>51.360100000000003</v>
      </c>
      <c r="E1104" s="77">
        <f t="shared" si="112"/>
        <v>528.00829999999996</v>
      </c>
      <c r="F1104" s="77">
        <v>-3.7777999999999996</v>
      </c>
      <c r="G1104" s="77">
        <v>3.9125999999999999</v>
      </c>
      <c r="H1104">
        <v>0</v>
      </c>
      <c r="I1104" s="78">
        <v>9200</v>
      </c>
      <c r="J1104">
        <v>201406</v>
      </c>
      <c r="K1104" s="78">
        <v>9200</v>
      </c>
      <c r="L1104" s="77">
        <f t="shared" si="118"/>
        <v>-2.930000000000291</v>
      </c>
      <c r="M1104" s="78">
        <v>17867</v>
      </c>
      <c r="N1104" s="78">
        <v>328.23860999999999</v>
      </c>
      <c r="O1104" s="78">
        <v>2588</v>
      </c>
      <c r="P1104" s="78">
        <v>11.75713</v>
      </c>
      <c r="Q1104" s="144">
        <v>18514</v>
      </c>
      <c r="R1104" s="78">
        <v>807</v>
      </c>
      <c r="S1104" s="78">
        <v>7659</v>
      </c>
      <c r="T1104" s="78">
        <v>8421</v>
      </c>
      <c r="U1104" s="78">
        <v>35043</v>
      </c>
      <c r="V1104" s="219">
        <v>-0.24030476842736068</v>
      </c>
      <c r="W1104" s="78">
        <v>6423</v>
      </c>
      <c r="X1104" s="78">
        <v>3547</v>
      </c>
      <c r="Y1104" s="78">
        <v>12323</v>
      </c>
      <c r="Z1104" s="78">
        <v>10746</v>
      </c>
      <c r="AA1104" s="78">
        <v>109.23</v>
      </c>
      <c r="AB1104" s="78">
        <v>155.09</v>
      </c>
      <c r="AC1104" s="78">
        <v>157048</v>
      </c>
      <c r="AD1104" s="104">
        <v>10.16348</v>
      </c>
      <c r="AE1104" s="78">
        <v>164374</v>
      </c>
      <c r="AF1104" s="104">
        <v>2.0481600000000002</v>
      </c>
      <c r="AG1104" s="78">
        <v>-43081</v>
      </c>
      <c r="AH1104" s="104">
        <v>-5.8124000000000002</v>
      </c>
      <c r="AI1104" s="78">
        <v>-54162</v>
      </c>
      <c r="AJ1104" s="104">
        <v>-5.0299999999999997E-3</v>
      </c>
      <c r="AK1104" s="78">
        <v>9300</v>
      </c>
      <c r="AL1104" s="78">
        <v>8900</v>
      </c>
      <c r="AM1104" s="8">
        <v>9200</v>
      </c>
      <c r="AN1104" s="78">
        <v>37</v>
      </c>
      <c r="AO1104" s="78">
        <v>9200</v>
      </c>
      <c r="AP1104" s="78">
        <v>8800</v>
      </c>
      <c r="AQ1104" s="78">
        <v>9100</v>
      </c>
      <c r="AR1104" s="78">
        <v>178</v>
      </c>
      <c r="AS1104" s="78">
        <v>9300</v>
      </c>
      <c r="AT1104" s="78">
        <v>8900</v>
      </c>
      <c r="AU1104" s="78">
        <v>9200</v>
      </c>
      <c r="AV1104" s="78">
        <v>37</v>
      </c>
      <c r="AW1104" s="77">
        <v>9.18</v>
      </c>
      <c r="AX1104" s="144">
        <f t="shared" si="113"/>
        <v>0.17</v>
      </c>
      <c r="AY1104" s="144">
        <f t="shared" si="114"/>
        <v>0.1</v>
      </c>
      <c r="AZ1104" s="144">
        <f t="shared" si="115"/>
        <v>0.05</v>
      </c>
      <c r="BA1104" s="54">
        <f t="shared" si="116"/>
        <v>10.779310918241293</v>
      </c>
      <c r="BB1104" s="54">
        <f t="shared" si="117"/>
        <v>8.2656890817587048</v>
      </c>
    </row>
    <row r="1105" spans="1:54" x14ac:dyDescent="0.25">
      <c r="A1105" s="3">
        <v>41807</v>
      </c>
      <c r="B1105" s="77">
        <v>9240.6</v>
      </c>
      <c r="C1105" s="77">
        <v>1021.27206</v>
      </c>
      <c r="D1105" s="77">
        <v>39.153800000000004</v>
      </c>
      <c r="E1105" s="77">
        <f t="shared" si="112"/>
        <v>521.95379999999989</v>
      </c>
      <c r="F1105" s="77">
        <v>-2.1202999999999999</v>
      </c>
      <c r="G1105" s="77">
        <v>11.7018</v>
      </c>
      <c r="H1105">
        <v>0</v>
      </c>
      <c r="I1105" s="78">
        <v>9241</v>
      </c>
      <c r="J1105">
        <v>201406</v>
      </c>
      <c r="K1105" s="78">
        <v>9241</v>
      </c>
      <c r="L1105" s="77">
        <f t="shared" si="118"/>
        <v>0.3999999999996362</v>
      </c>
      <c r="M1105" s="78">
        <v>17776</v>
      </c>
      <c r="N1105" s="78">
        <v>327.44824</v>
      </c>
      <c r="O1105" s="78">
        <v>2077</v>
      </c>
      <c r="P1105" s="78">
        <v>9.4072600000000008</v>
      </c>
      <c r="Q1105" s="144">
        <v>18295.25</v>
      </c>
      <c r="R1105" s="78">
        <v>898</v>
      </c>
      <c r="S1105" s="78">
        <v>5565</v>
      </c>
      <c r="T1105" s="78">
        <v>6979</v>
      </c>
      <c r="U1105" s="78">
        <v>35294</v>
      </c>
      <c r="V1105" s="219">
        <v>-0.1977389924633082</v>
      </c>
      <c r="W1105" s="78">
        <v>7452</v>
      </c>
      <c r="X1105" s="78">
        <v>4949</v>
      </c>
      <c r="Y1105" s="78">
        <v>11743</v>
      </c>
      <c r="Z1105" s="78">
        <v>10625</v>
      </c>
      <c r="AA1105" s="78">
        <v>86.2</v>
      </c>
      <c r="AB1105" s="78">
        <v>165.78</v>
      </c>
      <c r="AC1105" s="78">
        <v>155371</v>
      </c>
      <c r="AD1105" s="104">
        <v>11.26695</v>
      </c>
      <c r="AE1105" s="78">
        <v>164954</v>
      </c>
      <c r="AF1105" s="104">
        <v>1.78234</v>
      </c>
      <c r="AG1105" s="78">
        <v>-29386</v>
      </c>
      <c r="AH1105" s="104">
        <v>-6.0264899999999999</v>
      </c>
      <c r="AI1105" s="78">
        <v>-72086</v>
      </c>
      <c r="AJ1105" s="104">
        <v>-5.5690000000000003E-2</v>
      </c>
      <c r="AK1105" s="78">
        <v>9300</v>
      </c>
      <c r="AL1105" s="78">
        <v>8900</v>
      </c>
      <c r="AM1105" s="8">
        <v>9250</v>
      </c>
      <c r="AN1105" s="78">
        <v>29</v>
      </c>
      <c r="AO1105" s="78">
        <v>9300</v>
      </c>
      <c r="AP1105" s="78">
        <v>8800</v>
      </c>
      <c r="AQ1105" s="78">
        <v>9200</v>
      </c>
      <c r="AR1105" s="78">
        <v>165</v>
      </c>
      <c r="AS1105" s="78">
        <v>9300</v>
      </c>
      <c r="AT1105" s="78">
        <v>8900</v>
      </c>
      <c r="AU1105" s="78">
        <v>9250</v>
      </c>
      <c r="AV1105" s="78">
        <v>29</v>
      </c>
      <c r="AW1105" s="77">
        <v>8.86</v>
      </c>
      <c r="AX1105" s="144">
        <f t="shared" si="113"/>
        <v>0</v>
      </c>
      <c r="AY1105" s="144">
        <f t="shared" si="114"/>
        <v>0</v>
      </c>
      <c r="AZ1105" s="144">
        <f t="shared" si="115"/>
        <v>0</v>
      </c>
      <c r="BA1105" s="54">
        <f t="shared" si="116"/>
        <v>10.522290241065576</v>
      </c>
      <c r="BB1105" s="54">
        <f t="shared" si="117"/>
        <v>8.3167097589344223</v>
      </c>
    </row>
    <row r="1106" spans="1:54" x14ac:dyDescent="0.25">
      <c r="A1106" s="3">
        <v>41808</v>
      </c>
      <c r="B1106" s="77">
        <v>9279.93</v>
      </c>
      <c r="C1106" s="77">
        <v>1306.0756899999999</v>
      </c>
      <c r="D1106" s="77">
        <v>171.34180000000001</v>
      </c>
      <c r="E1106" s="77">
        <f t="shared" si="112"/>
        <v>677.61119999999994</v>
      </c>
      <c r="F1106" s="77">
        <v>0.13439999999999999</v>
      </c>
      <c r="G1106" s="77">
        <v>-15.503499999999999</v>
      </c>
      <c r="H1106" t="s">
        <v>1677</v>
      </c>
      <c r="I1106" s="78">
        <v>9302</v>
      </c>
      <c r="J1106">
        <v>201407</v>
      </c>
      <c r="K1106" s="78">
        <v>9178</v>
      </c>
      <c r="L1106" s="77">
        <f t="shared" si="118"/>
        <v>-101.93000000000029</v>
      </c>
      <c r="M1106" s="78">
        <v>12174</v>
      </c>
      <c r="N1106" s="78">
        <v>223.70928000000001</v>
      </c>
      <c r="O1106" s="78">
        <v>3029</v>
      </c>
      <c r="P1106" s="78">
        <v>13.771610000000001</v>
      </c>
      <c r="Q1106" s="144">
        <v>12931.25</v>
      </c>
      <c r="R1106" s="78">
        <v>918</v>
      </c>
      <c r="S1106" s="78">
        <v>-2355</v>
      </c>
      <c r="T1106" s="78">
        <v>3675</v>
      </c>
      <c r="U1106" s="78">
        <v>20905</v>
      </c>
      <c r="V1106" s="219">
        <v>-0.17579526429083953</v>
      </c>
      <c r="W1106" s="78">
        <v>7210</v>
      </c>
      <c r="X1106" s="78">
        <v>7210</v>
      </c>
      <c r="Y1106" s="78">
        <v>8126</v>
      </c>
      <c r="Z1106" s="78">
        <v>8065</v>
      </c>
      <c r="AA1106" s="78">
        <v>75.75</v>
      </c>
      <c r="AB1106" s="78">
        <v>127.76</v>
      </c>
      <c r="AC1106" s="78">
        <v>91626</v>
      </c>
      <c r="AD1106" s="104">
        <v>5.4939099999999996</v>
      </c>
      <c r="AE1106" s="78">
        <v>104626</v>
      </c>
      <c r="AF1106" s="104">
        <v>1.4471400000000001</v>
      </c>
      <c r="AG1106" s="78">
        <v>-3488</v>
      </c>
      <c r="AH1106" s="104">
        <v>-1.96974</v>
      </c>
      <c r="AI1106" s="78">
        <v>-4368</v>
      </c>
      <c r="AJ1106" s="104">
        <v>-3.8240000000000003E-2</v>
      </c>
      <c r="AK1106" s="78">
        <v>9300</v>
      </c>
      <c r="AL1106" s="78">
        <v>8900</v>
      </c>
      <c r="AM1106" s="8">
        <v>9200</v>
      </c>
      <c r="AN1106" s="78">
        <v>171</v>
      </c>
      <c r="AO1106" s="78">
        <v>9400</v>
      </c>
      <c r="AP1106" s="78">
        <v>6600</v>
      </c>
      <c r="AQ1106" s="78">
        <v>9000</v>
      </c>
      <c r="AR1106" s="78">
        <v>334</v>
      </c>
      <c r="AS1106" s="78">
        <v>9250</v>
      </c>
      <c r="AT1106" s="78">
        <v>9250</v>
      </c>
      <c r="AU1106" s="78">
        <v>9250</v>
      </c>
      <c r="AV1106" s="78">
        <v>89</v>
      </c>
      <c r="AW1106" s="77">
        <v>9.32</v>
      </c>
      <c r="AX1106" s="144">
        <f t="shared" si="113"/>
        <v>0.41</v>
      </c>
      <c r="AY1106" s="144">
        <f t="shared" si="114"/>
        <v>0.24</v>
      </c>
      <c r="AZ1106" s="144">
        <f t="shared" si="115"/>
        <v>0.12</v>
      </c>
      <c r="BA1106" s="54">
        <f t="shared" si="116"/>
        <v>10.208027834729531</v>
      </c>
      <c r="BB1106" s="54">
        <f t="shared" si="117"/>
        <v>8.4759721652704734</v>
      </c>
    </row>
    <row r="1107" spans="1:54" x14ac:dyDescent="0.25">
      <c r="A1107" s="3">
        <v>41809</v>
      </c>
      <c r="B1107" s="77">
        <v>9316.81</v>
      </c>
      <c r="C1107" s="77">
        <v>978.48729000000003</v>
      </c>
      <c r="D1107" s="77">
        <v>78.030200000000008</v>
      </c>
      <c r="E1107" s="77">
        <f t="shared" si="112"/>
        <v>764.22609999999997</v>
      </c>
      <c r="F1107" s="77">
        <v>-0.67659999999999998</v>
      </c>
      <c r="G1107" s="77">
        <v>9.2223000000000006</v>
      </c>
      <c r="H1107">
        <v>0</v>
      </c>
      <c r="I1107" s="78">
        <v>9225</v>
      </c>
      <c r="J1107">
        <v>201407</v>
      </c>
      <c r="K1107" s="78">
        <v>9225</v>
      </c>
      <c r="L1107" s="77">
        <f t="shared" si="118"/>
        <v>-91.809999999999491</v>
      </c>
      <c r="M1107" s="78">
        <v>12089</v>
      </c>
      <c r="N1107" s="78">
        <v>223.32080999999999</v>
      </c>
      <c r="O1107" s="78">
        <v>3310</v>
      </c>
      <c r="P1107" s="78">
        <v>15.14556</v>
      </c>
      <c r="Q1107" s="144">
        <v>12916.5</v>
      </c>
      <c r="R1107" s="78">
        <v>985</v>
      </c>
      <c r="S1107" s="78">
        <v>-1098</v>
      </c>
      <c r="T1107" s="78">
        <v>2825</v>
      </c>
      <c r="U1107" s="78">
        <v>24574</v>
      </c>
      <c r="V1107" s="219">
        <v>-0.11495889965003663</v>
      </c>
      <c r="W1107" s="78">
        <v>7467</v>
      </c>
      <c r="X1107" s="78">
        <v>7467</v>
      </c>
      <c r="Y1107" s="78">
        <v>8002</v>
      </c>
      <c r="Z1107" s="78">
        <v>8884</v>
      </c>
      <c r="AA1107" s="78">
        <v>119.17</v>
      </c>
      <c r="AB1107" s="78">
        <v>133.78</v>
      </c>
      <c r="AC1107" s="78">
        <v>94198</v>
      </c>
      <c r="AD1107" s="104">
        <v>6.0916399999999999</v>
      </c>
      <c r="AE1107" s="78">
        <v>110796</v>
      </c>
      <c r="AF1107" s="104">
        <v>1.40086</v>
      </c>
      <c r="AG1107" s="78">
        <v>-3309</v>
      </c>
      <c r="AH1107" s="104">
        <v>-2.1902699999999999</v>
      </c>
      <c r="AI1107" s="78">
        <v>-2342</v>
      </c>
      <c r="AJ1107" s="104">
        <v>0.17302000000000001</v>
      </c>
      <c r="AK1107" s="78">
        <v>9400</v>
      </c>
      <c r="AL1107" s="78">
        <v>8800</v>
      </c>
      <c r="AM1107" s="8">
        <v>9200</v>
      </c>
      <c r="AN1107" s="78">
        <v>154</v>
      </c>
      <c r="AO1107" s="78">
        <v>9400</v>
      </c>
      <c r="AP1107" s="78">
        <v>8800</v>
      </c>
      <c r="AQ1107" s="78">
        <v>9100</v>
      </c>
      <c r="AR1107" s="78">
        <v>243</v>
      </c>
      <c r="AS1107" s="78">
        <v>9350</v>
      </c>
      <c r="AT1107" s="78">
        <v>9250</v>
      </c>
      <c r="AU1107" s="78">
        <v>9300</v>
      </c>
      <c r="AV1107" s="78">
        <v>62.5</v>
      </c>
      <c r="AW1107" s="77">
        <v>8.64</v>
      </c>
      <c r="AX1107" s="144">
        <f t="shared" si="113"/>
        <v>0</v>
      </c>
      <c r="AY1107" s="144">
        <f t="shared" si="114"/>
        <v>0</v>
      </c>
      <c r="AZ1107" s="144">
        <f t="shared" si="115"/>
        <v>0</v>
      </c>
      <c r="BA1107" s="54">
        <f t="shared" si="116"/>
        <v>9.8606212770135713</v>
      </c>
      <c r="BB1107" s="54">
        <f t="shared" si="117"/>
        <v>8.6123787229864242</v>
      </c>
    </row>
    <row r="1108" spans="1:54" x14ac:dyDescent="0.25">
      <c r="A1108" s="3">
        <v>41810</v>
      </c>
      <c r="B1108" s="77">
        <v>9273.7900000000009</v>
      </c>
      <c r="C1108" s="77">
        <v>976.93845999999996</v>
      </c>
      <c r="D1108" s="77">
        <v>-8.6725999999999992</v>
      </c>
      <c r="E1108" s="77">
        <f t="shared" si="112"/>
        <v>700.3338</v>
      </c>
      <c r="F1108" s="77">
        <v>-3.1252</v>
      </c>
      <c r="G1108" s="77">
        <v>3.0617999999999999</v>
      </c>
      <c r="H1108">
        <v>0</v>
      </c>
      <c r="I1108" s="78">
        <v>9180</v>
      </c>
      <c r="J1108">
        <v>201407</v>
      </c>
      <c r="K1108" s="78">
        <v>9180</v>
      </c>
      <c r="L1108" s="77">
        <f t="shared" si="118"/>
        <v>-93.790000000000873</v>
      </c>
      <c r="M1108" s="78">
        <v>7157</v>
      </c>
      <c r="N1108" s="78">
        <v>131.72586000000001</v>
      </c>
      <c r="O1108" s="78">
        <v>1978</v>
      </c>
      <c r="P1108" s="78">
        <v>8.9753100000000003</v>
      </c>
      <c r="Q1108" s="144">
        <v>7651.5</v>
      </c>
      <c r="R1108" s="78">
        <v>915</v>
      </c>
      <c r="S1108" s="78">
        <v>761</v>
      </c>
      <c r="T1108" s="78">
        <v>825</v>
      </c>
      <c r="U1108" s="78">
        <v>25134</v>
      </c>
      <c r="V1108" s="219">
        <v>-3.2824063022201005E-2</v>
      </c>
      <c r="W1108" s="78">
        <v>4285</v>
      </c>
      <c r="X1108" s="78">
        <v>4285</v>
      </c>
      <c r="Y1108" s="78">
        <v>4010</v>
      </c>
      <c r="Z1108" s="78">
        <v>998</v>
      </c>
      <c r="AA1108" s="78">
        <v>112.19</v>
      </c>
      <c r="AB1108" s="78">
        <v>128.36000000000001</v>
      </c>
      <c r="AC1108" s="78">
        <v>91898</v>
      </c>
      <c r="AD1108" s="104">
        <v>5.4512299999999998</v>
      </c>
      <c r="AE1108" s="78">
        <v>111687</v>
      </c>
      <c r="AF1108" s="104">
        <v>1.50691</v>
      </c>
      <c r="AG1108" s="78">
        <v>-12182</v>
      </c>
      <c r="AH1108" s="104">
        <v>-2.4520200000000001</v>
      </c>
      <c r="AI1108" s="78">
        <v>13378</v>
      </c>
      <c r="AJ1108" s="104">
        <v>0.54146000000000005</v>
      </c>
      <c r="AK1108" s="78">
        <v>9400</v>
      </c>
      <c r="AL1108" s="78">
        <v>8900</v>
      </c>
      <c r="AM1108" s="8">
        <v>9200</v>
      </c>
      <c r="AN1108" s="78">
        <v>152</v>
      </c>
      <c r="AO1108" s="78">
        <v>9400</v>
      </c>
      <c r="AP1108" s="78">
        <v>8800</v>
      </c>
      <c r="AQ1108" s="78">
        <v>9100</v>
      </c>
      <c r="AR1108" s="78">
        <v>237</v>
      </c>
      <c r="AS1108" s="78">
        <v>9350</v>
      </c>
      <c r="AT1108" s="78">
        <v>9250</v>
      </c>
      <c r="AU1108" s="78">
        <v>9250</v>
      </c>
      <c r="AV1108" s="78">
        <v>58.5</v>
      </c>
      <c r="AW1108" s="77">
        <v>8.85</v>
      </c>
      <c r="AX1108" s="144">
        <f t="shared" si="113"/>
        <v>0.03</v>
      </c>
      <c r="AY1108" s="144">
        <f t="shared" si="114"/>
        <v>0.02</v>
      </c>
      <c r="AZ1108" s="144">
        <f t="shared" si="115"/>
        <v>0.01</v>
      </c>
      <c r="BA1108" s="54">
        <f t="shared" si="116"/>
        <v>9.746752633326393</v>
      </c>
      <c r="BB1108" s="54">
        <f t="shared" si="117"/>
        <v>8.6212473666736056</v>
      </c>
    </row>
    <row r="1109" spans="1:54" x14ac:dyDescent="0.25">
      <c r="A1109" s="3">
        <v>41813</v>
      </c>
      <c r="B1109" s="77">
        <v>9228.35</v>
      </c>
      <c r="C1109" s="77">
        <v>1130.5543700000001</v>
      </c>
      <c r="D1109" s="77">
        <v>47.0199</v>
      </c>
      <c r="E1109" s="77">
        <f t="shared" si="112"/>
        <v>711.65860000000009</v>
      </c>
      <c r="F1109" s="77">
        <v>-5.7496</v>
      </c>
      <c r="G1109" s="77">
        <v>-28.500900000000001</v>
      </c>
      <c r="H1109">
        <v>0</v>
      </c>
      <c r="I1109" s="78">
        <v>9166</v>
      </c>
      <c r="J1109">
        <v>201407</v>
      </c>
      <c r="K1109" s="78">
        <v>9166</v>
      </c>
      <c r="L1109" s="77">
        <f t="shared" si="118"/>
        <v>-62.350000000000364</v>
      </c>
      <c r="M1109" s="78">
        <v>9744</v>
      </c>
      <c r="N1109" s="78">
        <v>179.11760000000001</v>
      </c>
      <c r="O1109" s="78">
        <v>2730</v>
      </c>
      <c r="P1109" s="78">
        <v>12.39996</v>
      </c>
      <c r="Q1109" s="144">
        <v>10426.5</v>
      </c>
      <c r="R1109" s="78">
        <v>971</v>
      </c>
      <c r="S1109" s="78">
        <v>-880</v>
      </c>
      <c r="T1109" s="78">
        <v>1033</v>
      </c>
      <c r="U1109" s="78">
        <v>26980</v>
      </c>
      <c r="V1109" s="219">
        <v>-3.8287620459599707E-2</v>
      </c>
      <c r="W1109" s="78">
        <v>3467</v>
      </c>
      <c r="X1109" s="78">
        <v>3467</v>
      </c>
      <c r="Y1109" s="78">
        <v>3603</v>
      </c>
      <c r="Z1109" s="78">
        <v>2175</v>
      </c>
      <c r="AA1109" s="78">
        <v>127.47</v>
      </c>
      <c r="AB1109" s="78">
        <v>124.52</v>
      </c>
      <c r="AC1109" s="78">
        <v>91365</v>
      </c>
      <c r="AD1109" s="104">
        <v>5.1157700000000004</v>
      </c>
      <c r="AE1109" s="78">
        <v>107346</v>
      </c>
      <c r="AF1109" s="104">
        <v>1.5349699999999999</v>
      </c>
      <c r="AG1109" s="78">
        <v>-16561</v>
      </c>
      <c r="AH1109" s="104">
        <v>-2.48996</v>
      </c>
      <c r="AI1109" s="78">
        <v>9825</v>
      </c>
      <c r="AJ1109" s="104">
        <v>0.34092</v>
      </c>
      <c r="AK1109" s="78">
        <v>9400</v>
      </c>
      <c r="AL1109" s="78">
        <v>8900</v>
      </c>
      <c r="AM1109" s="8">
        <v>9200</v>
      </c>
      <c r="AN1109" s="78">
        <v>152</v>
      </c>
      <c r="AO1109" s="78">
        <v>9400</v>
      </c>
      <c r="AP1109" s="78">
        <v>8800</v>
      </c>
      <c r="AQ1109" s="78">
        <v>9100</v>
      </c>
      <c r="AR1109" s="78">
        <v>235</v>
      </c>
      <c r="AS1109" s="78">
        <v>9350</v>
      </c>
      <c r="AT1109" s="78">
        <v>9250</v>
      </c>
      <c r="AU1109" s="78">
        <v>9250</v>
      </c>
      <c r="AV1109" s="78">
        <v>47</v>
      </c>
      <c r="AW1109" s="77">
        <v>8.9600000000000009</v>
      </c>
      <c r="AX1109" s="144">
        <f t="shared" si="113"/>
        <v>0.2</v>
      </c>
      <c r="AY1109" s="144">
        <f t="shared" si="114"/>
        <v>0.12</v>
      </c>
      <c r="AZ1109" s="144">
        <f t="shared" si="115"/>
        <v>0.06</v>
      </c>
      <c r="BA1109" s="54">
        <f t="shared" si="116"/>
        <v>9.6778357001149029</v>
      </c>
      <c r="BB1109" s="54">
        <f t="shared" si="117"/>
        <v>8.6221642998850978</v>
      </c>
    </row>
    <row r="1110" spans="1:54" x14ac:dyDescent="0.25">
      <c r="A1110" s="3">
        <v>41814</v>
      </c>
      <c r="B1110" s="77">
        <v>9246.2000000000007</v>
      </c>
      <c r="C1110" s="77">
        <v>911.52494999999999</v>
      </c>
      <c r="D1110" s="77">
        <v>34.153100000000002</v>
      </c>
      <c r="E1110" s="77">
        <f t="shared" si="112"/>
        <v>739.82340000000011</v>
      </c>
      <c r="F1110" s="77">
        <v>-8.9242999999999988</v>
      </c>
      <c r="G1110" s="77">
        <v>-2.1181999999999999</v>
      </c>
      <c r="H1110">
        <v>0</v>
      </c>
      <c r="I1110" s="78">
        <v>9172</v>
      </c>
      <c r="J1110">
        <v>201407</v>
      </c>
      <c r="K1110" s="78">
        <v>9172</v>
      </c>
      <c r="L1110" s="77">
        <f t="shared" si="118"/>
        <v>-74.200000000000728</v>
      </c>
      <c r="M1110" s="78">
        <v>7752</v>
      </c>
      <c r="N1110" s="78">
        <v>142.81899000000001</v>
      </c>
      <c r="O1110" s="78">
        <v>2054</v>
      </c>
      <c r="P1110" s="78">
        <v>9.3195499999999996</v>
      </c>
      <c r="Q1110" s="144">
        <v>8265.5</v>
      </c>
      <c r="R1110" s="78">
        <v>977</v>
      </c>
      <c r="S1110" s="78">
        <v>-306</v>
      </c>
      <c r="T1110" s="78">
        <v>-25</v>
      </c>
      <c r="U1110" s="78">
        <v>26818</v>
      </c>
      <c r="V1110" s="219">
        <v>9.3220970989633825E-4</v>
      </c>
      <c r="W1110" s="78">
        <v>1450</v>
      </c>
      <c r="X1110" s="78">
        <v>1450</v>
      </c>
      <c r="Y1110" s="78">
        <v>1746</v>
      </c>
      <c r="Z1110" s="78">
        <v>1596</v>
      </c>
      <c r="AA1110" s="78">
        <v>121.71</v>
      </c>
      <c r="AB1110" s="78">
        <v>125.94</v>
      </c>
      <c r="AC1110" s="78">
        <v>93910</v>
      </c>
      <c r="AD1110" s="104">
        <v>5.0926099999999996</v>
      </c>
      <c r="AE1110" s="78">
        <v>112837</v>
      </c>
      <c r="AF1110" s="104">
        <v>1.47197</v>
      </c>
      <c r="AG1110" s="78">
        <v>-16968</v>
      </c>
      <c r="AH1110" s="104">
        <v>-2.47309</v>
      </c>
      <c r="AI1110" s="78">
        <v>4509</v>
      </c>
      <c r="AJ1110" s="104">
        <v>0.46683000000000002</v>
      </c>
      <c r="AK1110" s="78">
        <v>9300</v>
      </c>
      <c r="AL1110" s="78">
        <v>9000</v>
      </c>
      <c r="AM1110" s="8">
        <v>9200</v>
      </c>
      <c r="AN1110" s="78">
        <v>145</v>
      </c>
      <c r="AO1110" s="78">
        <v>9400</v>
      </c>
      <c r="AP1110" s="78">
        <v>8800</v>
      </c>
      <c r="AQ1110" s="78">
        <v>9100</v>
      </c>
      <c r="AR1110" s="78">
        <v>231</v>
      </c>
      <c r="AS1110" s="78">
        <v>9300</v>
      </c>
      <c r="AT1110" s="78">
        <v>9250</v>
      </c>
      <c r="AU1110" s="78">
        <v>9250</v>
      </c>
      <c r="AV1110" s="78">
        <v>31</v>
      </c>
      <c r="AW1110" s="77">
        <v>8.84</v>
      </c>
      <c r="AX1110" s="144">
        <f t="shared" si="113"/>
        <v>0.03</v>
      </c>
      <c r="AY1110" s="144">
        <f t="shared" si="114"/>
        <v>0.02</v>
      </c>
      <c r="AZ1110" s="144">
        <f t="shared" si="115"/>
        <v>0.01</v>
      </c>
      <c r="BA1110" s="54">
        <f t="shared" si="116"/>
        <v>9.5986872959576068</v>
      </c>
      <c r="BB1110" s="54">
        <f t="shared" si="117"/>
        <v>8.6203127040423908</v>
      </c>
    </row>
    <row r="1111" spans="1:54" x14ac:dyDescent="0.25">
      <c r="A1111" s="3">
        <v>41815</v>
      </c>
      <c r="B1111" s="77">
        <v>9242.16</v>
      </c>
      <c r="C1111" s="77">
        <v>873.13050999999996</v>
      </c>
      <c r="D1111" s="77">
        <v>34.461999999999996</v>
      </c>
      <c r="E1111" s="77">
        <f t="shared" si="112"/>
        <v>768.44150000000002</v>
      </c>
      <c r="F1111" s="77">
        <v>-1.3692</v>
      </c>
      <c r="G1111" s="77">
        <v>10.864000000000001</v>
      </c>
      <c r="H1111" t="s">
        <v>1678</v>
      </c>
      <c r="I1111" s="78">
        <v>9157</v>
      </c>
      <c r="J1111">
        <v>201407</v>
      </c>
      <c r="K1111" s="78">
        <v>9157</v>
      </c>
      <c r="L1111" s="77">
        <f t="shared" si="118"/>
        <v>-85.159999999999854</v>
      </c>
      <c r="M1111" s="78">
        <v>9158</v>
      </c>
      <c r="N1111" s="78">
        <v>168.24137999999999</v>
      </c>
      <c r="O1111" s="78">
        <v>1953</v>
      </c>
      <c r="P1111" s="78">
        <v>8.8396000000000008</v>
      </c>
      <c r="Q1111" s="144">
        <v>9646.25</v>
      </c>
      <c r="R1111" s="78">
        <v>1032</v>
      </c>
      <c r="S1111" s="78">
        <v>-815</v>
      </c>
      <c r="T1111" s="78">
        <v>673</v>
      </c>
      <c r="U1111" s="78">
        <v>25629</v>
      </c>
      <c r="V1111" s="219">
        <v>-2.6259315619025322E-2</v>
      </c>
      <c r="W1111" s="78">
        <v>2505</v>
      </c>
      <c r="X1111" s="78">
        <v>2505</v>
      </c>
      <c r="Y1111" s="78">
        <v>2120</v>
      </c>
      <c r="Z1111" s="78">
        <v>1934</v>
      </c>
      <c r="AA1111" s="78">
        <v>131.93</v>
      </c>
      <c r="AB1111" s="78">
        <v>130.9</v>
      </c>
      <c r="AC1111" s="78">
        <v>94974</v>
      </c>
      <c r="AD1111" s="104">
        <v>4.9528299999999996</v>
      </c>
      <c r="AE1111" s="78">
        <v>118720</v>
      </c>
      <c r="AF1111" s="104">
        <v>1.6341399999999999</v>
      </c>
      <c r="AG1111" s="78">
        <v>-12450</v>
      </c>
      <c r="AH1111" s="104">
        <v>-2.2774399999999999</v>
      </c>
      <c r="AI1111" s="78">
        <v>9343</v>
      </c>
      <c r="AJ1111" s="104">
        <v>0.53390000000000004</v>
      </c>
      <c r="AK1111" s="78">
        <v>9300</v>
      </c>
      <c r="AL1111" s="78">
        <v>9000</v>
      </c>
      <c r="AM1111" s="8">
        <v>9200</v>
      </c>
      <c r="AN1111" s="78">
        <v>142</v>
      </c>
      <c r="AO1111" s="78">
        <v>9400</v>
      </c>
      <c r="AP1111" s="78">
        <v>8800</v>
      </c>
      <c r="AQ1111" s="78">
        <v>9000</v>
      </c>
      <c r="AR1111" s="78">
        <v>229</v>
      </c>
      <c r="AS1111" s="78">
        <v>9300</v>
      </c>
      <c r="AT1111" s="78">
        <v>9200</v>
      </c>
      <c r="AU1111" s="78">
        <v>9200</v>
      </c>
      <c r="AV1111" s="78">
        <v>76</v>
      </c>
      <c r="AW1111" s="77">
        <v>8.81</v>
      </c>
      <c r="AX1111" s="144">
        <f t="shared" si="113"/>
        <v>0.03</v>
      </c>
      <c r="AY1111" s="144">
        <f t="shared" si="114"/>
        <v>0.02</v>
      </c>
      <c r="AZ1111" s="144">
        <f t="shared" si="115"/>
        <v>0.01</v>
      </c>
      <c r="BA1111" s="54">
        <f t="shared" si="116"/>
        <v>9.5565286223730581</v>
      </c>
      <c r="BB1111" s="54">
        <f t="shared" si="117"/>
        <v>8.5984713776269395</v>
      </c>
    </row>
    <row r="1112" spans="1:54" x14ac:dyDescent="0.25">
      <c r="A1112" s="3">
        <v>41816</v>
      </c>
      <c r="B1112" s="77">
        <v>9320.94</v>
      </c>
      <c r="C1112" s="77">
        <v>984.71286999999995</v>
      </c>
      <c r="D1112" s="77">
        <v>54.805200000000006</v>
      </c>
      <c r="E1112" s="77">
        <f t="shared" ref="E1112:E1175" si="119">SUM(D1093:D1112)</f>
        <v>758.67920000000004</v>
      </c>
      <c r="F1112" s="77">
        <v>2.3597000000000001</v>
      </c>
      <c r="G1112" s="77">
        <v>19.628900000000002</v>
      </c>
      <c r="H1112">
        <v>0</v>
      </c>
      <c r="I1112" s="78">
        <v>9233</v>
      </c>
      <c r="J1112">
        <v>201407</v>
      </c>
      <c r="K1112" s="78">
        <v>9233</v>
      </c>
      <c r="L1112" s="77">
        <f t="shared" si="118"/>
        <v>-87.940000000000509</v>
      </c>
      <c r="M1112" s="78">
        <v>11992</v>
      </c>
      <c r="N1112" s="78">
        <v>222.04688999999999</v>
      </c>
      <c r="O1112" s="78">
        <v>3496</v>
      </c>
      <c r="P1112" s="78">
        <v>16.034939999999999</v>
      </c>
      <c r="Q1112" s="144">
        <v>12866</v>
      </c>
      <c r="R1112" s="78">
        <v>1225</v>
      </c>
      <c r="S1112" s="78">
        <v>-215</v>
      </c>
      <c r="T1112" s="78">
        <v>3386</v>
      </c>
      <c r="U1112" s="78">
        <v>28109</v>
      </c>
      <c r="V1112" s="219">
        <v>-0.12045963926144651</v>
      </c>
      <c r="W1112" s="78">
        <v>5251</v>
      </c>
      <c r="X1112" s="78">
        <v>5251</v>
      </c>
      <c r="Y1112" s="78">
        <v>5054</v>
      </c>
      <c r="Z1112" s="78">
        <v>6366</v>
      </c>
      <c r="AA1112" s="78">
        <v>119.09</v>
      </c>
      <c r="AB1112" s="78">
        <v>140.18</v>
      </c>
      <c r="AC1112" s="78">
        <v>98629</v>
      </c>
      <c r="AD1112" s="104">
        <v>5.8771500000000003</v>
      </c>
      <c r="AE1112" s="78">
        <v>124099</v>
      </c>
      <c r="AF1112" s="104">
        <v>1.41676</v>
      </c>
      <c r="AG1112" s="78">
        <v>-7023</v>
      </c>
      <c r="AH1112" s="104">
        <v>-2.1188899999999999</v>
      </c>
      <c r="AI1112" s="78">
        <v>807</v>
      </c>
      <c r="AJ1112" s="104">
        <v>0.38424000000000003</v>
      </c>
      <c r="AK1112" s="78">
        <v>9300</v>
      </c>
      <c r="AL1112" s="78">
        <v>9000</v>
      </c>
      <c r="AM1112" s="8">
        <v>9200</v>
      </c>
      <c r="AN1112" s="78">
        <v>130.5</v>
      </c>
      <c r="AO1112" s="78">
        <v>9400</v>
      </c>
      <c r="AP1112" s="78">
        <v>8800</v>
      </c>
      <c r="AQ1112" s="78">
        <v>9100</v>
      </c>
      <c r="AR1112" s="78">
        <v>222</v>
      </c>
      <c r="AS1112" s="78">
        <v>9350</v>
      </c>
      <c r="AT1112" s="78">
        <v>9200</v>
      </c>
      <c r="AU1112" s="78">
        <v>9300</v>
      </c>
      <c r="AV1112" s="78">
        <v>63.5</v>
      </c>
      <c r="AW1112" s="77">
        <v>8.3699999999999992</v>
      </c>
      <c r="AX1112" s="144">
        <f t="shared" si="113"/>
        <v>0</v>
      </c>
      <c r="AY1112" s="144">
        <f t="shared" si="114"/>
        <v>0</v>
      </c>
      <c r="AZ1112" s="144">
        <f t="shared" si="115"/>
        <v>0</v>
      </c>
      <c r="BA1112" s="54">
        <f t="shared" si="116"/>
        <v>9.6033031066716354</v>
      </c>
      <c r="BB1112" s="54">
        <f t="shared" si="117"/>
        <v>8.4666968933283648</v>
      </c>
    </row>
    <row r="1113" spans="1:54" x14ac:dyDescent="0.25">
      <c r="A1113" s="3">
        <v>41817</v>
      </c>
      <c r="B1113" s="77">
        <v>9306.83</v>
      </c>
      <c r="C1113" s="77">
        <v>951.48293000000001</v>
      </c>
      <c r="D1113" s="77">
        <v>29.5306</v>
      </c>
      <c r="E1113" s="77">
        <f t="shared" si="119"/>
        <v>746.05060000000014</v>
      </c>
      <c r="F1113" s="77">
        <v>-2.2144999999999997</v>
      </c>
      <c r="G1113" s="77">
        <v>-4.5470999999999995</v>
      </c>
      <c r="H1113">
        <v>0</v>
      </c>
      <c r="I1113" s="78">
        <v>9207</v>
      </c>
      <c r="J1113">
        <v>201407</v>
      </c>
      <c r="K1113" s="78">
        <v>9207</v>
      </c>
      <c r="L1113" s="77">
        <f t="shared" si="118"/>
        <v>-99.829999999999927</v>
      </c>
      <c r="M1113" s="78">
        <v>10230</v>
      </c>
      <c r="N1113" s="78">
        <v>189.02452</v>
      </c>
      <c r="O1113" s="78">
        <v>3216</v>
      </c>
      <c r="P1113" s="78">
        <v>14.71298</v>
      </c>
      <c r="Q1113" s="144">
        <v>11034</v>
      </c>
      <c r="R1113" s="78">
        <v>1224</v>
      </c>
      <c r="S1113" s="78">
        <v>321</v>
      </c>
      <c r="T1113" s="78">
        <v>2853</v>
      </c>
      <c r="U1113" s="78">
        <v>27680</v>
      </c>
      <c r="V1113" s="219">
        <v>-0.10307080924855491</v>
      </c>
      <c r="W1113" s="78">
        <v>3012</v>
      </c>
      <c r="X1113" s="78">
        <v>3012</v>
      </c>
      <c r="Y1113" s="78">
        <v>2556</v>
      </c>
      <c r="Z1113" s="78">
        <v>2343</v>
      </c>
      <c r="AA1113" s="78">
        <v>92.04</v>
      </c>
      <c r="AB1113" s="78">
        <v>136.66</v>
      </c>
      <c r="AC1113" s="78">
        <v>98195</v>
      </c>
      <c r="AD1113" s="104">
        <v>5.5880900000000002</v>
      </c>
      <c r="AE1113" s="78">
        <v>124466</v>
      </c>
      <c r="AF1113" s="104">
        <v>1.6708499999999999</v>
      </c>
      <c r="AG1113" s="78">
        <v>-9290</v>
      </c>
      <c r="AH1113" s="104">
        <v>-2.2507999999999999</v>
      </c>
      <c r="AI1113" s="78">
        <v>6222</v>
      </c>
      <c r="AJ1113" s="104">
        <v>0.61429999999999996</v>
      </c>
      <c r="AK1113" s="78">
        <v>9400</v>
      </c>
      <c r="AL1113" s="78">
        <v>9000</v>
      </c>
      <c r="AM1113" s="8">
        <v>9200</v>
      </c>
      <c r="AN1113" s="78">
        <v>126</v>
      </c>
      <c r="AO1113" s="78">
        <v>9400</v>
      </c>
      <c r="AP1113" s="78">
        <v>8800</v>
      </c>
      <c r="AQ1113" s="78">
        <v>9100</v>
      </c>
      <c r="AR1113" s="78">
        <v>217</v>
      </c>
      <c r="AS1113" s="78">
        <v>9350</v>
      </c>
      <c r="AT1113" s="78">
        <v>9200</v>
      </c>
      <c r="AU1113" s="78">
        <v>9300</v>
      </c>
      <c r="AV1113" s="78">
        <v>52.5</v>
      </c>
      <c r="AW1113" s="77">
        <v>8.4700000000000006</v>
      </c>
      <c r="AX1113" s="144">
        <f t="shared" si="113"/>
        <v>0.03</v>
      </c>
      <c r="AY1113" s="144">
        <f t="shared" si="114"/>
        <v>0.02</v>
      </c>
      <c r="AZ1113" s="144">
        <f t="shared" si="115"/>
        <v>0.01</v>
      </c>
      <c r="BA1113" s="54">
        <f t="shared" si="116"/>
        <v>9.6017880517001597</v>
      </c>
      <c r="BB1113" s="54">
        <f t="shared" si="117"/>
        <v>8.3862119482998434</v>
      </c>
    </row>
    <row r="1114" spans="1:54" x14ac:dyDescent="0.25">
      <c r="A1114" s="3">
        <v>41820</v>
      </c>
      <c r="B1114" s="77">
        <v>9393.07</v>
      </c>
      <c r="C1114" s="77">
        <v>1030.42091</v>
      </c>
      <c r="D1114" s="77">
        <v>62.469499999999996</v>
      </c>
      <c r="E1114" s="77">
        <f t="shared" si="119"/>
        <v>816.10180000000014</v>
      </c>
      <c r="F1114" s="77">
        <v>4.8803000000000001</v>
      </c>
      <c r="G1114" s="77">
        <v>21.379499999999997</v>
      </c>
      <c r="H1114">
        <v>0</v>
      </c>
      <c r="I1114" s="78">
        <v>9290</v>
      </c>
      <c r="J1114">
        <v>201407</v>
      </c>
      <c r="K1114" s="78">
        <v>9290</v>
      </c>
      <c r="L1114" s="77">
        <f t="shared" si="118"/>
        <v>-103.06999999999971</v>
      </c>
      <c r="M1114" s="78">
        <v>14034</v>
      </c>
      <c r="N1114" s="78">
        <v>261.37475999999998</v>
      </c>
      <c r="O1114" s="78">
        <v>3229</v>
      </c>
      <c r="P1114" s="78">
        <v>14.90075</v>
      </c>
      <c r="Q1114" s="144">
        <v>14841.25</v>
      </c>
      <c r="R1114" s="78">
        <v>1377</v>
      </c>
      <c r="S1114" s="78">
        <v>-851</v>
      </c>
      <c r="T1114" s="78">
        <v>3371</v>
      </c>
      <c r="U1114" s="78">
        <v>30201</v>
      </c>
      <c r="V1114" s="219">
        <v>-0.11161882056885533</v>
      </c>
      <c r="W1114" s="78">
        <v>4785</v>
      </c>
      <c r="X1114" s="78">
        <v>4785</v>
      </c>
      <c r="Y1114" s="78">
        <v>5037</v>
      </c>
      <c r="Z1114" s="78">
        <v>6496</v>
      </c>
      <c r="AA1114" s="78">
        <v>97.11</v>
      </c>
      <c r="AB1114" s="78">
        <v>145.21</v>
      </c>
      <c r="AC1114" s="78">
        <v>99352</v>
      </c>
      <c r="AD1114" s="104">
        <v>6.8214600000000001</v>
      </c>
      <c r="AE1114" s="78">
        <v>124950</v>
      </c>
      <c r="AF1114" s="104">
        <v>1.4995700000000001</v>
      </c>
      <c r="AG1114" s="78">
        <v>-6763</v>
      </c>
      <c r="AH1114" s="104">
        <v>-2.3340299999999998</v>
      </c>
      <c r="AI1114" s="78">
        <v>-10949</v>
      </c>
      <c r="AJ1114" s="104">
        <v>0.61911000000000005</v>
      </c>
      <c r="AK1114" s="78">
        <v>9400</v>
      </c>
      <c r="AL1114" s="78">
        <v>9000</v>
      </c>
      <c r="AM1114" s="8">
        <v>9300</v>
      </c>
      <c r="AN1114" s="78">
        <v>113</v>
      </c>
      <c r="AO1114" s="78">
        <v>9400</v>
      </c>
      <c r="AP1114" s="78">
        <v>8900</v>
      </c>
      <c r="AQ1114" s="78">
        <v>9200</v>
      </c>
      <c r="AR1114" s="78">
        <v>217</v>
      </c>
      <c r="AS1114" s="78">
        <v>9350</v>
      </c>
      <c r="AT1114" s="78">
        <v>9300</v>
      </c>
      <c r="AU1114" s="78">
        <v>9350</v>
      </c>
      <c r="AV1114" s="78">
        <v>41</v>
      </c>
      <c r="AW1114" s="77">
        <v>8.57</v>
      </c>
      <c r="AX1114" s="144">
        <f t="shared" si="113"/>
        <v>0.06</v>
      </c>
      <c r="AY1114" s="144">
        <f t="shared" si="114"/>
        <v>0.04</v>
      </c>
      <c r="AZ1114" s="144">
        <f t="shared" si="115"/>
        <v>0.02</v>
      </c>
      <c r="BA1114" s="54">
        <f t="shared" si="116"/>
        <v>9.5185154041578723</v>
      </c>
      <c r="BB1114" s="54">
        <f t="shared" si="117"/>
        <v>8.370484595842127</v>
      </c>
    </row>
    <row r="1115" spans="1:54" x14ac:dyDescent="0.25">
      <c r="A1115" s="3">
        <v>41821</v>
      </c>
      <c r="B1115" s="77">
        <v>9441.92</v>
      </c>
      <c r="C1115" s="77">
        <v>1154.7326499999999</v>
      </c>
      <c r="D1115" s="77">
        <v>52.487499999999997</v>
      </c>
      <c r="E1115" s="77">
        <f t="shared" si="119"/>
        <v>838.8420000000001</v>
      </c>
      <c r="F1115" s="77">
        <v>1.2971000000000001</v>
      </c>
      <c r="G1115" s="77">
        <v>21.649899999999999</v>
      </c>
      <c r="H1115">
        <v>0</v>
      </c>
      <c r="I1115" s="78">
        <v>9384</v>
      </c>
      <c r="J1115">
        <v>201407</v>
      </c>
      <c r="K1115" s="78">
        <v>9384</v>
      </c>
      <c r="L1115" s="77">
        <f t="shared" si="118"/>
        <v>-57.920000000000073</v>
      </c>
      <c r="M1115" s="78">
        <v>10719</v>
      </c>
      <c r="N1115" s="78">
        <v>201.53994</v>
      </c>
      <c r="O1115" s="78">
        <v>3485</v>
      </c>
      <c r="P1115" s="78">
        <v>16.2425</v>
      </c>
      <c r="Q1115" s="144">
        <v>11590.25</v>
      </c>
      <c r="R1115" s="78">
        <v>1436</v>
      </c>
      <c r="S1115" s="78">
        <v>-352</v>
      </c>
      <c r="T1115" s="78">
        <v>3042</v>
      </c>
      <c r="U1115" s="78">
        <v>30396</v>
      </c>
      <c r="V1115" s="219">
        <v>-0.10007895775759969</v>
      </c>
      <c r="W1115" s="78">
        <v>3232</v>
      </c>
      <c r="X1115" s="78">
        <v>3232</v>
      </c>
      <c r="Y1115" s="78">
        <v>3242</v>
      </c>
      <c r="Z1115" s="78">
        <v>3220</v>
      </c>
      <c r="AA1115" s="78">
        <v>80.95</v>
      </c>
      <c r="AB1115" s="78">
        <v>153.34</v>
      </c>
      <c r="AC1115" s="78">
        <v>97871</v>
      </c>
      <c r="AD1115" s="104">
        <v>8.9160900000000005</v>
      </c>
      <c r="AE1115" s="78">
        <v>123408</v>
      </c>
      <c r="AF1115" s="104">
        <v>1.5253300000000001</v>
      </c>
      <c r="AG1115" s="78">
        <v>-21294</v>
      </c>
      <c r="AH1115" s="104">
        <v>-2.9013399999999998</v>
      </c>
      <c r="AI1115" s="78">
        <v>-23065</v>
      </c>
      <c r="AJ1115" s="104">
        <v>0.67</v>
      </c>
      <c r="AK1115" s="78">
        <v>9400</v>
      </c>
      <c r="AL1115" s="78">
        <v>9000</v>
      </c>
      <c r="AM1115" s="8">
        <v>9400</v>
      </c>
      <c r="AN1115" s="78">
        <v>116.5</v>
      </c>
      <c r="AO1115" s="78">
        <v>9400</v>
      </c>
      <c r="AP1115" s="78">
        <v>8800</v>
      </c>
      <c r="AQ1115" s="78">
        <v>9300</v>
      </c>
      <c r="AR1115" s="78">
        <v>220</v>
      </c>
      <c r="AS1115" s="78">
        <v>9450</v>
      </c>
      <c r="AT1115" s="78">
        <v>9350</v>
      </c>
      <c r="AU1115" s="78">
        <v>9450</v>
      </c>
      <c r="AV1115" s="78">
        <v>36.5</v>
      </c>
      <c r="AW1115" s="77">
        <v>8.91</v>
      </c>
      <c r="AX1115" s="144">
        <f t="shared" si="113"/>
        <v>0.31</v>
      </c>
      <c r="AY1115" s="144">
        <f t="shared" si="114"/>
        <v>0.18</v>
      </c>
      <c r="AZ1115" s="144">
        <f t="shared" si="115"/>
        <v>0.09</v>
      </c>
      <c r="BA1115" s="54">
        <f t="shared" si="116"/>
        <v>9.4398781650953847</v>
      </c>
      <c r="BB1115" s="54">
        <f t="shared" si="117"/>
        <v>8.3951218349046162</v>
      </c>
    </row>
    <row r="1116" spans="1:54" x14ac:dyDescent="0.25">
      <c r="A1116" s="3">
        <v>41822</v>
      </c>
      <c r="B1116" s="77">
        <v>9484.9599999999991</v>
      </c>
      <c r="C1116" s="77">
        <v>1537.9227800000001</v>
      </c>
      <c r="D1116" s="77">
        <v>87.6203</v>
      </c>
      <c r="E1116" s="77">
        <f t="shared" si="119"/>
        <v>941.97750000000008</v>
      </c>
      <c r="F1116" s="77">
        <v>5.3277999999999999</v>
      </c>
      <c r="G1116" s="77">
        <v>-1.3034999999999999</v>
      </c>
      <c r="H1116" t="s">
        <v>1679</v>
      </c>
      <c r="I1116" s="78">
        <v>9402</v>
      </c>
      <c r="J1116">
        <v>201407</v>
      </c>
      <c r="K1116" s="78">
        <v>9402</v>
      </c>
      <c r="L1116" s="77">
        <f t="shared" si="118"/>
        <v>-82.959999999999127</v>
      </c>
      <c r="M1116" s="78">
        <v>5053</v>
      </c>
      <c r="N1116" s="78">
        <v>95.669929999999994</v>
      </c>
      <c r="O1116" s="78">
        <v>2827</v>
      </c>
      <c r="P1116" s="78">
        <v>13.24776</v>
      </c>
      <c r="Q1116" s="144">
        <v>5759.75</v>
      </c>
      <c r="R1116" s="78">
        <v>1293</v>
      </c>
      <c r="S1116" s="78">
        <v>2789</v>
      </c>
      <c r="T1116" s="78">
        <v>3021</v>
      </c>
      <c r="U1116" s="78">
        <v>28455</v>
      </c>
      <c r="V1116" s="219">
        <v>-0.10616763310490247</v>
      </c>
      <c r="W1116" s="78">
        <v>577</v>
      </c>
      <c r="X1116" s="78">
        <v>577</v>
      </c>
      <c r="Y1116" s="78">
        <v>-269</v>
      </c>
      <c r="Z1116" s="78">
        <v>-2729</v>
      </c>
      <c r="AA1116" s="78">
        <v>85.61</v>
      </c>
      <c r="AB1116" s="78">
        <v>145.35</v>
      </c>
      <c r="AC1116" s="78">
        <v>97375</v>
      </c>
      <c r="AD1116" s="104">
        <v>9.7684499999999996</v>
      </c>
      <c r="AE1116" s="78">
        <v>132168</v>
      </c>
      <c r="AF1116" s="104">
        <v>2.2773300000000001</v>
      </c>
      <c r="AG1116" s="78">
        <v>-49558</v>
      </c>
      <c r="AH1116" s="104">
        <v>-4.2504</v>
      </c>
      <c r="AI1116" s="78">
        <v>-3137</v>
      </c>
      <c r="AJ1116" s="104">
        <v>0.83162000000000003</v>
      </c>
      <c r="AK1116" s="78">
        <v>9400</v>
      </c>
      <c r="AL1116" s="78">
        <v>9100</v>
      </c>
      <c r="AM1116" s="8">
        <v>9400</v>
      </c>
      <c r="AN1116" s="78">
        <v>132</v>
      </c>
      <c r="AO1116" s="78">
        <v>9300</v>
      </c>
      <c r="AP1116" s="78">
        <v>9000</v>
      </c>
      <c r="AQ1116" s="78">
        <v>9300</v>
      </c>
      <c r="AR1116" s="78">
        <v>262</v>
      </c>
      <c r="AS1116" s="78">
        <v>9500</v>
      </c>
      <c r="AT1116" s="78">
        <v>9400</v>
      </c>
      <c r="AU1116" s="78">
        <v>9450</v>
      </c>
      <c r="AV1116" s="78">
        <v>94.5</v>
      </c>
      <c r="AW1116" s="77">
        <v>10.56</v>
      </c>
      <c r="AX1116" s="144">
        <f t="shared" si="113"/>
        <v>0.96</v>
      </c>
      <c r="AY1116" s="144">
        <f t="shared" si="114"/>
        <v>0.59</v>
      </c>
      <c r="AZ1116" s="144">
        <f t="shared" si="115"/>
        <v>0.31</v>
      </c>
      <c r="BA1116" s="54">
        <f t="shared" si="116"/>
        <v>9.8748393501986556</v>
      </c>
      <c r="BB1116" s="54">
        <f t="shared" si="117"/>
        <v>8.0891606498013431</v>
      </c>
    </row>
    <row r="1117" spans="1:54" x14ac:dyDescent="0.25">
      <c r="A1117" s="3">
        <v>41823</v>
      </c>
      <c r="B1117" s="77">
        <v>9526.23</v>
      </c>
      <c r="C1117" s="77">
        <v>1218.9880800000001</v>
      </c>
      <c r="D1117" s="77">
        <v>3.2431999999999999</v>
      </c>
      <c r="E1117" s="77">
        <f t="shared" si="119"/>
        <v>941.49080000000015</v>
      </c>
      <c r="F1117" s="77">
        <v>-4.2108999999999996</v>
      </c>
      <c r="G1117" s="77">
        <v>27.511399999999998</v>
      </c>
      <c r="H1117">
        <v>0</v>
      </c>
      <c r="I1117" s="78">
        <v>9455</v>
      </c>
      <c r="J1117">
        <v>201407</v>
      </c>
      <c r="K1117" s="78">
        <v>9455</v>
      </c>
      <c r="L1117" s="77">
        <f t="shared" si="118"/>
        <v>-71.229999999999563</v>
      </c>
      <c r="M1117" s="78">
        <v>7274</v>
      </c>
      <c r="N1117" s="78">
        <v>138.34575000000001</v>
      </c>
      <c r="O1117" s="78">
        <v>2959</v>
      </c>
      <c r="P1117" s="78">
        <v>13.952640000000001</v>
      </c>
      <c r="Q1117" s="144">
        <v>8013.75</v>
      </c>
      <c r="R1117" s="78">
        <v>1484</v>
      </c>
      <c r="S1117" s="78">
        <v>2070</v>
      </c>
      <c r="T1117" s="78">
        <v>4874</v>
      </c>
      <c r="U1117" s="78">
        <v>30466</v>
      </c>
      <c r="V1117" s="219">
        <v>-0.15998161885380424</v>
      </c>
      <c r="W1117" s="78">
        <v>906</v>
      </c>
      <c r="X1117" s="78">
        <v>906</v>
      </c>
      <c r="Y1117" s="78">
        <v>51</v>
      </c>
      <c r="Z1117" s="78">
        <v>-1775</v>
      </c>
      <c r="AA1117" s="78">
        <v>89.3</v>
      </c>
      <c r="AB1117" s="78">
        <v>148.1</v>
      </c>
      <c r="AC1117" s="78">
        <v>96328</v>
      </c>
      <c r="AD1117" s="104">
        <v>10.85669</v>
      </c>
      <c r="AE1117" s="78">
        <v>134036</v>
      </c>
      <c r="AF1117" s="104">
        <v>2.2798099999999999</v>
      </c>
      <c r="AG1117" s="78">
        <v>-42210</v>
      </c>
      <c r="AH1117" s="104">
        <v>-4.5863699999999996</v>
      </c>
      <c r="AI1117" s="78">
        <v>-9466</v>
      </c>
      <c r="AJ1117" s="104">
        <v>0.65100999999999998</v>
      </c>
      <c r="AK1117" s="78">
        <v>9500</v>
      </c>
      <c r="AL1117" s="78">
        <v>9100</v>
      </c>
      <c r="AM1117" s="8">
        <v>9500</v>
      </c>
      <c r="AN1117" s="78">
        <v>134.5</v>
      </c>
      <c r="AO1117" s="78">
        <v>9300</v>
      </c>
      <c r="AP1117" s="78">
        <v>9000</v>
      </c>
      <c r="AQ1117" s="78">
        <v>9400</v>
      </c>
      <c r="AR1117" s="78">
        <v>268</v>
      </c>
      <c r="AS1117" s="78">
        <v>9500</v>
      </c>
      <c r="AT1117" s="78">
        <v>9450</v>
      </c>
      <c r="AU1117" s="78">
        <v>9500</v>
      </c>
      <c r="AV1117" s="78">
        <v>87</v>
      </c>
      <c r="AW1117" s="77">
        <v>10.71</v>
      </c>
      <c r="AX1117" s="144">
        <f t="shared" si="113"/>
        <v>1</v>
      </c>
      <c r="AY1117" s="144">
        <f t="shared" si="114"/>
        <v>0.61</v>
      </c>
      <c r="AZ1117" s="144">
        <f t="shared" si="115"/>
        <v>0.32</v>
      </c>
      <c r="BA1117" s="54">
        <f t="shared" si="116"/>
        <v>10.235692855080831</v>
      </c>
      <c r="BB1117" s="54">
        <f t="shared" si="117"/>
        <v>7.8773071449191674</v>
      </c>
    </row>
    <row r="1118" spans="1:54" x14ac:dyDescent="0.25">
      <c r="A1118" s="3">
        <v>41824</v>
      </c>
      <c r="B1118" s="77">
        <v>9510.0499999999993</v>
      </c>
      <c r="C1118" s="77">
        <v>1181.9155900000001</v>
      </c>
      <c r="D1118" s="77">
        <v>-51.7654</v>
      </c>
      <c r="E1118" s="77">
        <f t="shared" si="119"/>
        <v>881.97400000000016</v>
      </c>
      <c r="F1118" s="77">
        <v>-5.1173999999999999</v>
      </c>
      <c r="G1118" s="77">
        <v>3.7263000000000002</v>
      </c>
      <c r="H1118">
        <v>0</v>
      </c>
      <c r="I1118" s="78">
        <v>9453</v>
      </c>
      <c r="J1118">
        <v>201407</v>
      </c>
      <c r="K1118" s="78">
        <v>9453</v>
      </c>
      <c r="L1118" s="77">
        <f t="shared" si="118"/>
        <v>-57.049999999999272</v>
      </c>
      <c r="M1118" s="78">
        <v>2585</v>
      </c>
      <c r="N1118" s="78">
        <v>49.658349999999999</v>
      </c>
      <c r="O1118" s="78">
        <v>2263</v>
      </c>
      <c r="P1118" s="78">
        <v>10.68355</v>
      </c>
      <c r="Q1118" s="144">
        <v>3150.75</v>
      </c>
      <c r="R1118" s="78">
        <v>1538</v>
      </c>
      <c r="S1118" s="78">
        <v>4227</v>
      </c>
      <c r="T1118" s="78">
        <v>3924</v>
      </c>
      <c r="U1118" s="78">
        <v>30527</v>
      </c>
      <c r="V1118" s="219">
        <v>-0.12854194647361353</v>
      </c>
      <c r="W1118" s="78">
        <v>597</v>
      </c>
      <c r="X1118" s="78">
        <v>-2757</v>
      </c>
      <c r="Y1118" s="78">
        <v>1042</v>
      </c>
      <c r="Z1118" s="78">
        <v>-2342</v>
      </c>
      <c r="AA1118" s="78">
        <v>93.89</v>
      </c>
      <c r="AB1118" s="78">
        <v>143.82</v>
      </c>
      <c r="AC1118" s="78">
        <v>94024</v>
      </c>
      <c r="AD1118" s="104">
        <v>10.92412</v>
      </c>
      <c r="AE1118" s="78">
        <v>129391</v>
      </c>
      <c r="AF1118" s="104">
        <v>2.468</v>
      </c>
      <c r="AG1118" s="78">
        <v>-59325</v>
      </c>
      <c r="AH1118" s="104">
        <v>-5.2462499999999999</v>
      </c>
      <c r="AI1118" s="78">
        <v>-775</v>
      </c>
      <c r="AJ1118" s="104">
        <v>0.84165999999999996</v>
      </c>
      <c r="AK1118" s="78">
        <v>9500</v>
      </c>
      <c r="AL1118" s="78">
        <v>9300</v>
      </c>
      <c r="AM1118" s="8">
        <v>9500</v>
      </c>
      <c r="AN1118" s="78">
        <v>127.5</v>
      </c>
      <c r="AO1118" s="78">
        <v>9300</v>
      </c>
      <c r="AP1118" s="78">
        <v>9000</v>
      </c>
      <c r="AQ1118" s="78">
        <v>9400</v>
      </c>
      <c r="AR1118" s="78">
        <v>270</v>
      </c>
      <c r="AS1118" s="78">
        <v>9600</v>
      </c>
      <c r="AT1118" s="78">
        <v>9450</v>
      </c>
      <c r="AU1118" s="78">
        <v>9500</v>
      </c>
      <c r="AV1118" s="78">
        <v>72.5</v>
      </c>
      <c r="AW1118" s="77">
        <v>11.08</v>
      </c>
      <c r="AX1118" s="144">
        <f t="shared" si="113"/>
        <v>1</v>
      </c>
      <c r="AY1118" s="144">
        <f t="shared" si="114"/>
        <v>0.75</v>
      </c>
      <c r="AZ1118" s="144">
        <f t="shared" si="115"/>
        <v>0.49</v>
      </c>
      <c r="BA1118" s="54">
        <f t="shared" si="116"/>
        <v>10.647226106090589</v>
      </c>
      <c r="BB1118" s="54">
        <f t="shared" si="117"/>
        <v>7.6797738939094131</v>
      </c>
    </row>
    <row r="1119" spans="1:54" x14ac:dyDescent="0.25">
      <c r="A1119" s="3">
        <v>41827</v>
      </c>
      <c r="B1119" s="77">
        <v>9520.2000000000007</v>
      </c>
      <c r="C1119" s="77">
        <v>1113.9430400000001</v>
      </c>
      <c r="D1119" s="77">
        <v>40.4925</v>
      </c>
      <c r="E1119" s="77">
        <f t="shared" si="119"/>
        <v>884.20330000000013</v>
      </c>
      <c r="F1119" s="77">
        <v>-0.90010000000000001</v>
      </c>
      <c r="G1119" s="77">
        <v>7.2480999999999991</v>
      </c>
      <c r="H1119">
        <v>0</v>
      </c>
      <c r="I1119" s="78">
        <v>9451</v>
      </c>
      <c r="J1119">
        <v>201407</v>
      </c>
      <c r="K1119" s="78">
        <v>9451</v>
      </c>
      <c r="L1119" s="77">
        <f t="shared" si="118"/>
        <v>-69.200000000000728</v>
      </c>
      <c r="M1119" s="78">
        <v>5363</v>
      </c>
      <c r="N1119" s="78">
        <v>102.17061</v>
      </c>
      <c r="O1119" s="78">
        <v>2846</v>
      </c>
      <c r="P1119" s="78">
        <v>13.448840000000001</v>
      </c>
      <c r="Q1119" s="144">
        <v>6074.5</v>
      </c>
      <c r="R1119" s="78">
        <v>1570</v>
      </c>
      <c r="S1119" s="78">
        <v>2997</v>
      </c>
      <c r="T1119" s="78">
        <v>4431</v>
      </c>
      <c r="U1119" s="78">
        <v>31440</v>
      </c>
      <c r="V1119" s="219">
        <v>-0.14093511450381679</v>
      </c>
      <c r="W1119" s="78">
        <v>751</v>
      </c>
      <c r="X1119" s="78">
        <v>-2515</v>
      </c>
      <c r="Y1119" s="78">
        <v>1895</v>
      </c>
      <c r="Z1119" s="78">
        <v>-3905</v>
      </c>
      <c r="AA1119" s="78">
        <v>101.77</v>
      </c>
      <c r="AB1119" s="78">
        <v>142.99</v>
      </c>
      <c r="AC1119" s="78">
        <v>94407</v>
      </c>
      <c r="AD1119" s="104">
        <v>10.48676</v>
      </c>
      <c r="AE1119" s="78">
        <v>127134</v>
      </c>
      <c r="AF1119" s="104">
        <v>2.5270899999999998</v>
      </c>
      <c r="AG1119" s="78">
        <v>-57070</v>
      </c>
      <c r="AH1119" s="104">
        <v>-4.9837800000000003</v>
      </c>
      <c r="AI1119" s="78">
        <v>-4913</v>
      </c>
      <c r="AJ1119" s="104">
        <v>0.79947000000000001</v>
      </c>
      <c r="AK1119" s="78">
        <v>9500</v>
      </c>
      <c r="AL1119" s="78">
        <v>9300</v>
      </c>
      <c r="AM1119" s="8">
        <v>9500</v>
      </c>
      <c r="AN1119" s="78">
        <v>113.5</v>
      </c>
      <c r="AO1119" s="78">
        <v>9600</v>
      </c>
      <c r="AP1119" s="78">
        <v>9000</v>
      </c>
      <c r="AQ1119" s="78">
        <v>9300</v>
      </c>
      <c r="AR1119" s="78">
        <v>260</v>
      </c>
      <c r="AS1119" s="78">
        <v>9600</v>
      </c>
      <c r="AT1119" s="78">
        <v>9450</v>
      </c>
      <c r="AU1119" s="78">
        <v>9500</v>
      </c>
      <c r="AV1119" s="78">
        <v>57.5</v>
      </c>
      <c r="AW1119" s="77">
        <v>10.78</v>
      </c>
      <c r="AX1119" s="144">
        <f t="shared" si="113"/>
        <v>0.96</v>
      </c>
      <c r="AY1119" s="144">
        <f t="shared" si="114"/>
        <v>0.63</v>
      </c>
      <c r="AZ1119" s="144">
        <f t="shared" si="115"/>
        <v>0.35</v>
      </c>
      <c r="BA1119" s="54">
        <f t="shared" si="116"/>
        <v>10.90062434440809</v>
      </c>
      <c r="BB1119" s="54">
        <f t="shared" si="117"/>
        <v>7.6153756555919117</v>
      </c>
    </row>
    <row r="1120" spans="1:54" x14ac:dyDescent="0.25">
      <c r="A1120" s="3">
        <v>41828</v>
      </c>
      <c r="B1120" s="77">
        <v>9530.98</v>
      </c>
      <c r="C1120" s="77">
        <v>1025.0655300000001</v>
      </c>
      <c r="D1120" s="77">
        <v>26.762499999999999</v>
      </c>
      <c r="E1120" s="77">
        <f t="shared" si="119"/>
        <v>814.50170000000014</v>
      </c>
      <c r="F1120" s="77">
        <v>-2.3578999999999999</v>
      </c>
      <c r="G1120" s="77">
        <v>9.8411000000000008</v>
      </c>
      <c r="H1120">
        <v>0</v>
      </c>
      <c r="I1120" s="78">
        <v>9477</v>
      </c>
      <c r="J1120">
        <v>201407</v>
      </c>
      <c r="K1120" s="78">
        <v>9477</v>
      </c>
      <c r="L1120" s="77">
        <f t="shared" si="118"/>
        <v>-53.979999999999563</v>
      </c>
      <c r="M1120" s="78">
        <v>8308</v>
      </c>
      <c r="N1120" s="78">
        <v>158.30551</v>
      </c>
      <c r="O1120" s="78">
        <v>3800</v>
      </c>
      <c r="P1120" s="78">
        <v>18.00451</v>
      </c>
      <c r="Q1120" s="144">
        <v>9258</v>
      </c>
      <c r="R1120" s="78">
        <v>1569</v>
      </c>
      <c r="S1120" s="78">
        <v>1876</v>
      </c>
      <c r="T1120" s="78">
        <v>5936</v>
      </c>
      <c r="U1120" s="78">
        <v>34013</v>
      </c>
      <c r="V1120" s="219">
        <v>-0.17452150648281539</v>
      </c>
      <c r="W1120" s="78">
        <v>1844</v>
      </c>
      <c r="X1120" s="78">
        <v>-1123</v>
      </c>
      <c r="Y1120" s="78">
        <v>4444</v>
      </c>
      <c r="Z1120" s="78">
        <v>-1054</v>
      </c>
      <c r="AA1120" s="78">
        <v>120.16</v>
      </c>
      <c r="AB1120" s="78">
        <v>147.81</v>
      </c>
      <c r="AC1120" s="78">
        <v>96284</v>
      </c>
      <c r="AD1120" s="104">
        <v>10.909940000000001</v>
      </c>
      <c r="AE1120" s="78">
        <v>128081</v>
      </c>
      <c r="AF1120" s="104">
        <v>2.5765500000000001</v>
      </c>
      <c r="AG1120" s="78">
        <v>-49962</v>
      </c>
      <c r="AH1120" s="104">
        <v>-4.8322399999999996</v>
      </c>
      <c r="AI1120" s="78">
        <v>-10748</v>
      </c>
      <c r="AJ1120" s="104">
        <v>0.64981999999999995</v>
      </c>
      <c r="AK1120" s="78">
        <v>9500</v>
      </c>
      <c r="AL1120" s="78">
        <v>9300</v>
      </c>
      <c r="AM1120" s="8">
        <v>9500</v>
      </c>
      <c r="AN1120" s="78">
        <v>95.5</v>
      </c>
      <c r="AO1120" s="78">
        <v>9300</v>
      </c>
      <c r="AP1120" s="78">
        <v>9000</v>
      </c>
      <c r="AQ1120" s="78">
        <v>9400</v>
      </c>
      <c r="AR1120" s="78">
        <v>250</v>
      </c>
      <c r="AS1120" s="78">
        <v>9550</v>
      </c>
      <c r="AT1120" s="78">
        <v>9450</v>
      </c>
      <c r="AU1120" s="78">
        <v>9500</v>
      </c>
      <c r="AV1120" s="78">
        <v>47</v>
      </c>
      <c r="AW1120" s="77">
        <v>10.5</v>
      </c>
      <c r="AX1120" s="144">
        <f t="shared" si="113"/>
        <v>0.86</v>
      </c>
      <c r="AY1120" s="144">
        <f t="shared" si="114"/>
        <v>0.56999999999999995</v>
      </c>
      <c r="AZ1120" s="144">
        <f t="shared" si="115"/>
        <v>0.3</v>
      </c>
      <c r="BA1120" s="54">
        <f t="shared" si="116"/>
        <v>11.06110256447605</v>
      </c>
      <c r="BB1120" s="54">
        <f t="shared" si="117"/>
        <v>7.609897435523953</v>
      </c>
    </row>
    <row r="1121" spans="1:54" x14ac:dyDescent="0.25">
      <c r="A1121" s="3">
        <v>41829</v>
      </c>
      <c r="B1121" s="77">
        <v>9489.98</v>
      </c>
      <c r="C1121" s="77">
        <v>1025.20937</v>
      </c>
      <c r="D1121" s="77">
        <v>-19.610199999999999</v>
      </c>
      <c r="E1121" s="77">
        <f t="shared" si="119"/>
        <v>765.99450000000013</v>
      </c>
      <c r="F1121" s="77">
        <v>0.29749999999999999</v>
      </c>
      <c r="G1121" s="77">
        <v>-12.623299999999999</v>
      </c>
      <c r="H1121" t="s">
        <v>1680</v>
      </c>
      <c r="I1121" s="78">
        <v>9465</v>
      </c>
      <c r="J1121">
        <v>201407</v>
      </c>
      <c r="K1121" s="78">
        <v>9465</v>
      </c>
      <c r="L1121" s="77">
        <f t="shared" si="118"/>
        <v>-24.979999999999563</v>
      </c>
      <c r="M1121" s="78">
        <v>8430</v>
      </c>
      <c r="N1121" s="78">
        <v>160.42536000000001</v>
      </c>
      <c r="O1121" s="78">
        <v>3632</v>
      </c>
      <c r="P1121" s="78">
        <v>17.198869999999999</v>
      </c>
      <c r="Q1121" s="144">
        <v>9338</v>
      </c>
      <c r="R1121" s="78">
        <v>1602</v>
      </c>
      <c r="S1121" s="78">
        <v>885</v>
      </c>
      <c r="T1121" s="78">
        <v>4758</v>
      </c>
      <c r="U1121" s="78">
        <v>33465</v>
      </c>
      <c r="V1121" s="219">
        <v>-0.14217839533841325</v>
      </c>
      <c r="W1121" s="78">
        <v>-380</v>
      </c>
      <c r="X1121" s="78">
        <v>-380</v>
      </c>
      <c r="Y1121" s="78">
        <v>2157</v>
      </c>
      <c r="Z1121" s="78">
        <v>-2854</v>
      </c>
      <c r="AA1121" s="78">
        <v>117.49</v>
      </c>
      <c r="AB1121" s="78">
        <v>151.66</v>
      </c>
      <c r="AC1121" s="78">
        <v>93359</v>
      </c>
      <c r="AD1121" s="104">
        <v>10.400119999999999</v>
      </c>
      <c r="AE1121" s="78">
        <v>129184</v>
      </c>
      <c r="AF1121" s="104">
        <v>2.64988</v>
      </c>
      <c r="AG1121" s="78">
        <v>-41277</v>
      </c>
      <c r="AH1121" s="104">
        <v>-4.6662100000000004</v>
      </c>
      <c r="AI1121" s="78">
        <v>-6231</v>
      </c>
      <c r="AJ1121" s="104">
        <v>0.47288999999999998</v>
      </c>
      <c r="AK1121" s="78">
        <v>9500</v>
      </c>
      <c r="AL1121" s="78">
        <v>9300</v>
      </c>
      <c r="AM1121" s="8">
        <v>9450</v>
      </c>
      <c r="AN1121" s="78">
        <v>91</v>
      </c>
      <c r="AO1121" s="78">
        <v>9600</v>
      </c>
      <c r="AP1121" s="78">
        <v>9000</v>
      </c>
      <c r="AQ1121" s="78">
        <v>9400</v>
      </c>
      <c r="AR1121" s="78">
        <v>245</v>
      </c>
      <c r="AS1121" s="78">
        <v>9500</v>
      </c>
      <c r="AT1121" s="78">
        <v>9300</v>
      </c>
      <c r="AU1121" s="78">
        <v>9450</v>
      </c>
      <c r="AV1121" s="78">
        <v>91</v>
      </c>
      <c r="AW1121" s="77">
        <v>10.4</v>
      </c>
      <c r="AX1121" s="144">
        <f t="shared" si="113"/>
        <v>0.82</v>
      </c>
      <c r="AY1121" s="144">
        <f t="shared" si="114"/>
        <v>0.56999999999999995</v>
      </c>
      <c r="AZ1121" s="144">
        <f t="shared" si="115"/>
        <v>0.28000000000000003</v>
      </c>
      <c r="BA1121" s="54">
        <f t="shared" si="116"/>
        <v>11.185508920521867</v>
      </c>
      <c r="BB1121" s="54">
        <f t="shared" si="117"/>
        <v>7.6144910794781362</v>
      </c>
    </row>
    <row r="1122" spans="1:54" x14ac:dyDescent="0.25">
      <c r="A1122" s="3">
        <v>41830</v>
      </c>
      <c r="B1122" s="77">
        <v>9565.1200000000008</v>
      </c>
      <c r="C1122" s="77">
        <v>1411.79377</v>
      </c>
      <c r="D1122" s="77">
        <v>0.73470000000000002</v>
      </c>
      <c r="E1122" s="77">
        <f t="shared" si="119"/>
        <v>746.94510000000014</v>
      </c>
      <c r="F1122" s="77">
        <v>0.32490000000000002</v>
      </c>
      <c r="G1122" s="77">
        <v>24.012899999999998</v>
      </c>
      <c r="H1122">
        <v>0</v>
      </c>
      <c r="I1122" s="78">
        <v>9553</v>
      </c>
      <c r="J1122">
        <v>201407</v>
      </c>
      <c r="K1122" s="78">
        <v>9553</v>
      </c>
      <c r="L1122" s="77">
        <f t="shared" si="118"/>
        <v>-12.1200000000008</v>
      </c>
      <c r="M1122" s="78">
        <v>7599</v>
      </c>
      <c r="N1122" s="78">
        <v>146.23372000000001</v>
      </c>
      <c r="O1122" s="78">
        <v>4950</v>
      </c>
      <c r="P1122" s="78">
        <v>23.63571</v>
      </c>
      <c r="Q1122" s="144">
        <v>8836.5</v>
      </c>
      <c r="R1122" s="78">
        <v>1628</v>
      </c>
      <c r="S1122" s="78">
        <v>3484</v>
      </c>
      <c r="T1122" s="78">
        <v>6333</v>
      </c>
      <c r="U1122" s="78">
        <v>35418</v>
      </c>
      <c r="V1122" s="219">
        <v>-0.17880738607487717</v>
      </c>
      <c r="W1122" s="78">
        <v>-1107</v>
      </c>
      <c r="X1122" s="78">
        <v>-4175</v>
      </c>
      <c r="Y1122" s="78">
        <v>1106</v>
      </c>
      <c r="Z1122" s="78">
        <v>-4505</v>
      </c>
      <c r="AA1122" s="78">
        <v>110.24</v>
      </c>
      <c r="AB1122" s="78">
        <v>159.72</v>
      </c>
      <c r="AC1122" s="78">
        <v>94886</v>
      </c>
      <c r="AD1122" s="104">
        <v>12.29787</v>
      </c>
      <c r="AE1122" s="78">
        <v>136659</v>
      </c>
      <c r="AF1122" s="104">
        <v>2.6007799999999999</v>
      </c>
      <c r="AG1122" s="78">
        <v>-38397</v>
      </c>
      <c r="AH1122" s="104">
        <v>-5.5363199999999999</v>
      </c>
      <c r="AI1122" s="78">
        <v>-9828</v>
      </c>
      <c r="AJ1122" s="104">
        <v>0.15426000000000001</v>
      </c>
      <c r="AK1122" s="78">
        <v>9600</v>
      </c>
      <c r="AL1122" s="78">
        <v>9300</v>
      </c>
      <c r="AM1122" s="8">
        <v>9550</v>
      </c>
      <c r="AN1122" s="78">
        <v>71.5</v>
      </c>
      <c r="AO1122" s="78">
        <v>9700</v>
      </c>
      <c r="AP1122" s="78">
        <v>9200</v>
      </c>
      <c r="AQ1122" s="78">
        <v>9500</v>
      </c>
      <c r="AR1122" s="78">
        <v>238</v>
      </c>
      <c r="AS1122" s="78">
        <v>9600</v>
      </c>
      <c r="AT1122" s="78">
        <v>9300</v>
      </c>
      <c r="AU1122" s="78">
        <v>9550</v>
      </c>
      <c r="AV1122" s="78">
        <v>71.5</v>
      </c>
      <c r="AW1122" s="77">
        <v>10.06</v>
      </c>
      <c r="AX1122" s="144">
        <f t="shared" si="113"/>
        <v>0.79</v>
      </c>
      <c r="AY1122" s="144">
        <f t="shared" si="114"/>
        <v>0.56999999999999995</v>
      </c>
      <c r="AZ1122" s="144">
        <f t="shared" si="115"/>
        <v>0.28000000000000003</v>
      </c>
      <c r="BA1122" s="54">
        <f t="shared" si="116"/>
        <v>11.251361595281873</v>
      </c>
      <c r="BB1122" s="54">
        <f t="shared" si="117"/>
        <v>7.6556384047181307</v>
      </c>
    </row>
    <row r="1123" spans="1:54" x14ac:dyDescent="0.25">
      <c r="A1123" s="3">
        <v>41831</v>
      </c>
      <c r="B1123" s="77">
        <v>9495.84</v>
      </c>
      <c r="C1123" s="77">
        <v>1346.13211</v>
      </c>
      <c r="D1123" s="77">
        <v>10.176299999999999</v>
      </c>
      <c r="E1123" s="77">
        <f t="shared" si="119"/>
        <v>743.79500000000007</v>
      </c>
      <c r="F1123" s="77">
        <v>-4.8104000000000005</v>
      </c>
      <c r="G1123" s="77">
        <v>-28.965900000000001</v>
      </c>
      <c r="H1123">
        <v>0</v>
      </c>
      <c r="I1123" s="78">
        <v>9487</v>
      </c>
      <c r="J1123">
        <v>201407</v>
      </c>
      <c r="K1123" s="78">
        <v>9487</v>
      </c>
      <c r="L1123" s="77">
        <f t="shared" si="118"/>
        <v>-8.8400000000001455</v>
      </c>
      <c r="M1123" s="78">
        <v>2645</v>
      </c>
      <c r="N1123" s="78">
        <v>51.091099999999997</v>
      </c>
      <c r="O1123" s="78">
        <v>280</v>
      </c>
      <c r="P1123" s="78">
        <v>1.3128299999999999</v>
      </c>
      <c r="Q1123" s="144">
        <v>2715</v>
      </c>
      <c r="R1123" s="78">
        <v>1938</v>
      </c>
      <c r="S1123" s="78">
        <v>3698</v>
      </c>
      <c r="T1123" s="78">
        <v>-1917</v>
      </c>
      <c r="U1123" s="78">
        <v>35302</v>
      </c>
      <c r="V1123" s="219">
        <v>5.4302872358506601E-2</v>
      </c>
      <c r="W1123" s="78">
        <v>2110</v>
      </c>
      <c r="X1123" s="78">
        <v>-3765</v>
      </c>
      <c r="Y1123" s="78">
        <v>2786</v>
      </c>
      <c r="Z1123" s="78">
        <v>-3402</v>
      </c>
      <c r="AA1123" s="78">
        <v>118.65</v>
      </c>
      <c r="AB1123" s="78">
        <v>151.5</v>
      </c>
      <c r="AC1123" s="78">
        <v>90777</v>
      </c>
      <c r="AD1123" s="104">
        <v>10.74024</v>
      </c>
      <c r="AE1123" s="78">
        <v>135053</v>
      </c>
      <c r="AF1123" s="104">
        <v>3.0944400000000001</v>
      </c>
      <c r="AG1123" s="78">
        <v>-48425</v>
      </c>
      <c r="AH1123" s="104">
        <v>-5.4962900000000001</v>
      </c>
      <c r="AI1123" s="78">
        <v>-8841</v>
      </c>
      <c r="AJ1123" s="104">
        <v>0.70074000000000003</v>
      </c>
      <c r="AK1123" s="78">
        <v>9600</v>
      </c>
      <c r="AL1123" s="78">
        <v>9400</v>
      </c>
      <c r="AM1123" s="8">
        <v>9500</v>
      </c>
      <c r="AN1123" s="78">
        <v>67</v>
      </c>
      <c r="AO1123" s="78">
        <v>9600</v>
      </c>
      <c r="AP1123" s="78">
        <v>9200</v>
      </c>
      <c r="AQ1123" s="78">
        <v>9400</v>
      </c>
      <c r="AR1123" s="78">
        <v>240</v>
      </c>
      <c r="AS1123" s="78">
        <v>9600</v>
      </c>
      <c r="AT1123" s="78">
        <v>9400</v>
      </c>
      <c r="AU1123" s="78">
        <v>9500</v>
      </c>
      <c r="AV1123" s="78">
        <v>67</v>
      </c>
      <c r="AW1123" s="77">
        <v>10.57</v>
      </c>
      <c r="AX1123" s="144">
        <f t="shared" si="113"/>
        <v>0.89</v>
      </c>
      <c r="AY1123" s="144">
        <f t="shared" si="114"/>
        <v>0.65</v>
      </c>
      <c r="AZ1123" s="144">
        <f t="shared" si="115"/>
        <v>0.35</v>
      </c>
      <c r="BA1123" s="54">
        <f t="shared" si="116"/>
        <v>11.382499084145238</v>
      </c>
      <c r="BB1123" s="54">
        <f t="shared" si="117"/>
        <v>7.6615009158547656</v>
      </c>
    </row>
    <row r="1124" spans="1:54" x14ac:dyDescent="0.25">
      <c r="A1124" s="3">
        <v>41834</v>
      </c>
      <c r="B1124" s="77">
        <v>9520.2999999999993</v>
      </c>
      <c r="C1124" s="77">
        <v>1121.85088</v>
      </c>
      <c r="D1124" s="77">
        <v>-24.723000000000003</v>
      </c>
      <c r="E1124" s="77">
        <f t="shared" si="119"/>
        <v>667.71190000000001</v>
      </c>
      <c r="F1124" s="77">
        <v>-3.2719999999999998</v>
      </c>
      <c r="G1124" s="77">
        <v>7.0163000000000002</v>
      </c>
      <c r="H1124">
        <v>0</v>
      </c>
      <c r="I1124" s="78">
        <v>9525</v>
      </c>
      <c r="J1124">
        <v>201407</v>
      </c>
      <c r="K1124" s="78">
        <v>9525</v>
      </c>
      <c r="L1124" s="77">
        <f t="shared" si="118"/>
        <v>4.7000000000007276</v>
      </c>
      <c r="M1124" s="78">
        <v>3310</v>
      </c>
      <c r="N1124" s="78">
        <v>63.124749999999999</v>
      </c>
      <c r="O1124" s="78">
        <v>1362</v>
      </c>
      <c r="P1124" s="78">
        <v>6.4437600000000002</v>
      </c>
      <c r="Q1124" s="144">
        <v>3650.5</v>
      </c>
      <c r="R1124" s="78">
        <v>2180</v>
      </c>
      <c r="S1124" s="78">
        <v>6048</v>
      </c>
      <c r="T1124" s="78">
        <v>-792</v>
      </c>
      <c r="U1124" s="78">
        <v>35418</v>
      </c>
      <c r="V1124" s="219">
        <v>2.2361511096052854E-2</v>
      </c>
      <c r="W1124" s="78">
        <v>3693</v>
      </c>
      <c r="X1124" s="78">
        <v>-2980</v>
      </c>
      <c r="Y1124" s="78">
        <v>4427</v>
      </c>
      <c r="Z1124" s="78">
        <v>-4805</v>
      </c>
      <c r="AA1124" s="78">
        <v>117.64</v>
      </c>
      <c r="AB1124" s="78">
        <v>156.56</v>
      </c>
      <c r="AC1124" s="78">
        <v>88979</v>
      </c>
      <c r="AD1124" s="104">
        <v>11.423909999999999</v>
      </c>
      <c r="AE1124" s="78">
        <v>134209</v>
      </c>
      <c r="AF1124" s="104">
        <v>2.7309100000000002</v>
      </c>
      <c r="AG1124" s="78">
        <v>-45570</v>
      </c>
      <c r="AH1124" s="104">
        <v>-5.8030299999999997</v>
      </c>
      <c r="AI1124" s="78">
        <v>-9864</v>
      </c>
      <c r="AJ1124" s="104">
        <v>0.37766</v>
      </c>
      <c r="AK1124" s="78">
        <v>9600</v>
      </c>
      <c r="AL1124" s="78">
        <v>9400</v>
      </c>
      <c r="AM1124" s="8">
        <v>9500</v>
      </c>
      <c r="AN1124" s="78">
        <v>55</v>
      </c>
      <c r="AO1124" s="78">
        <v>9600</v>
      </c>
      <c r="AP1124" s="78">
        <v>9200</v>
      </c>
      <c r="AQ1124" s="78">
        <v>9400</v>
      </c>
      <c r="AR1124" s="78">
        <v>228</v>
      </c>
      <c r="AS1124" s="78">
        <v>9600</v>
      </c>
      <c r="AT1124" s="78">
        <v>9400</v>
      </c>
      <c r="AU1124" s="78">
        <v>9500</v>
      </c>
      <c r="AV1124" s="78">
        <v>55</v>
      </c>
      <c r="AW1124" s="77">
        <v>10.39</v>
      </c>
      <c r="AX1124" s="144">
        <f t="shared" si="113"/>
        <v>0.75</v>
      </c>
      <c r="AY1124" s="144">
        <f t="shared" si="114"/>
        <v>0.59</v>
      </c>
      <c r="AZ1124" s="144">
        <f t="shared" si="115"/>
        <v>0.28999999999999998</v>
      </c>
      <c r="BA1124" s="54">
        <f t="shared" si="116"/>
        <v>11.47459852864624</v>
      </c>
      <c r="BB1124" s="54">
        <f t="shared" si="117"/>
        <v>7.6904014713537618</v>
      </c>
    </row>
    <row r="1125" spans="1:54" x14ac:dyDescent="0.25">
      <c r="A1125" s="3">
        <v>41835</v>
      </c>
      <c r="B1125" s="77">
        <v>9569.17</v>
      </c>
      <c r="C1125" s="77">
        <v>1151.8347900000001</v>
      </c>
      <c r="D1125" s="77">
        <v>28.146799999999999</v>
      </c>
      <c r="E1125" s="77">
        <f t="shared" si="119"/>
        <v>656.70490000000007</v>
      </c>
      <c r="F1125" s="77">
        <v>4.4805000000000001</v>
      </c>
      <c r="G1125" s="77">
        <v>4.4443000000000001</v>
      </c>
      <c r="H1125">
        <v>0</v>
      </c>
      <c r="I1125" s="78">
        <v>9561</v>
      </c>
      <c r="J1125">
        <v>201407</v>
      </c>
      <c r="K1125" s="78">
        <v>9561</v>
      </c>
      <c r="L1125" s="77">
        <f t="shared" si="118"/>
        <v>-8.1700000000000728</v>
      </c>
      <c r="M1125" s="78">
        <v>-1144</v>
      </c>
      <c r="N1125" s="78">
        <v>-21.607279999999999</v>
      </c>
      <c r="O1125" s="78">
        <v>1241</v>
      </c>
      <c r="P1125" s="78">
        <v>5.8773</v>
      </c>
      <c r="Q1125" s="144">
        <v>-833.75</v>
      </c>
      <c r="R1125" s="78">
        <v>2291</v>
      </c>
      <c r="S1125" s="78">
        <v>6230</v>
      </c>
      <c r="T1125" s="78">
        <v>-1943</v>
      </c>
      <c r="U1125" s="78">
        <v>35373</v>
      </c>
      <c r="V1125" s="219">
        <v>5.4928900573884033E-2</v>
      </c>
      <c r="W1125" s="78">
        <v>2263</v>
      </c>
      <c r="X1125" s="78">
        <v>-4850</v>
      </c>
      <c r="Y1125" s="78">
        <v>3207</v>
      </c>
      <c r="Z1125" s="78">
        <v>-4732</v>
      </c>
      <c r="AA1125" s="78">
        <v>101.8</v>
      </c>
      <c r="AB1125" s="78">
        <v>159.31</v>
      </c>
      <c r="AC1125" s="78">
        <v>89503</v>
      </c>
      <c r="AD1125" s="104">
        <v>12.18342</v>
      </c>
      <c r="AE1125" s="78">
        <v>134579</v>
      </c>
      <c r="AF1125" s="104">
        <v>2.4416799999999999</v>
      </c>
      <c r="AG1125" s="78">
        <v>-54556</v>
      </c>
      <c r="AH1125" s="104">
        <v>-6.34802</v>
      </c>
      <c r="AI1125" s="78">
        <v>-9155</v>
      </c>
      <c r="AJ1125" s="104">
        <v>0.40648000000000001</v>
      </c>
      <c r="AK1125" s="78">
        <v>9600</v>
      </c>
      <c r="AL1125" s="78">
        <v>9500</v>
      </c>
      <c r="AM1125" s="8">
        <v>9550</v>
      </c>
      <c r="AN1125" s="78">
        <v>35.5</v>
      </c>
      <c r="AO1125" s="78">
        <v>9600</v>
      </c>
      <c r="AP1125" s="78">
        <v>9200</v>
      </c>
      <c r="AQ1125" s="78">
        <v>9500</v>
      </c>
      <c r="AR1125" s="78">
        <v>220</v>
      </c>
      <c r="AS1125" s="78">
        <v>9600</v>
      </c>
      <c r="AT1125" s="78">
        <v>9500</v>
      </c>
      <c r="AU1125" s="78">
        <v>9550</v>
      </c>
      <c r="AV1125" s="78">
        <v>35.5</v>
      </c>
      <c r="AW1125" s="77">
        <v>10.19</v>
      </c>
      <c r="AX1125" s="144">
        <f t="shared" si="113"/>
        <v>0.72</v>
      </c>
      <c r="AY1125" s="144">
        <f t="shared" si="114"/>
        <v>0.59</v>
      </c>
      <c r="AZ1125" s="144">
        <f t="shared" si="115"/>
        <v>0.28999999999999998</v>
      </c>
      <c r="BA1125" s="54">
        <f t="shared" si="116"/>
        <v>11.527620994800513</v>
      </c>
      <c r="BB1125" s="54">
        <f t="shared" si="117"/>
        <v>7.770379005199489</v>
      </c>
    </row>
    <row r="1126" spans="1:54" x14ac:dyDescent="0.25">
      <c r="A1126" s="3">
        <v>41836</v>
      </c>
      <c r="B1126" s="77">
        <v>9484.73</v>
      </c>
      <c r="C1126" s="77">
        <v>1171.1186600000001</v>
      </c>
      <c r="D1126" s="77">
        <v>12.316700000000001</v>
      </c>
      <c r="E1126" s="77">
        <f t="shared" si="119"/>
        <v>497.67979999999994</v>
      </c>
      <c r="F1126" s="77">
        <v>-1.5571999999999999</v>
      </c>
      <c r="G1126" s="77">
        <v>-9.9553999999999991</v>
      </c>
      <c r="H1126" t="s">
        <v>1681</v>
      </c>
      <c r="I1126" s="78">
        <v>9483</v>
      </c>
      <c r="J1126">
        <v>201408</v>
      </c>
      <c r="K1126" s="78">
        <v>9413</v>
      </c>
      <c r="L1126" s="77">
        <f t="shared" si="118"/>
        <v>-71.729999999999563</v>
      </c>
      <c r="M1126" s="78">
        <v>242</v>
      </c>
      <c r="N1126" s="78">
        <v>4.5918599999999996</v>
      </c>
      <c r="O1126" s="78">
        <v>-403</v>
      </c>
      <c r="P1126" s="78">
        <v>-1.9146799999999999</v>
      </c>
      <c r="Q1126" s="144">
        <v>141.25</v>
      </c>
      <c r="R1126" s="78">
        <v>1961</v>
      </c>
      <c r="S1126" s="78">
        <v>1529</v>
      </c>
      <c r="T1126" s="78">
        <v>-3234</v>
      </c>
      <c r="U1126" s="78">
        <v>25556</v>
      </c>
      <c r="V1126" s="219">
        <v>0.12654562529347316</v>
      </c>
      <c r="W1126" s="78">
        <v>1246</v>
      </c>
      <c r="X1126" s="78">
        <v>1246</v>
      </c>
      <c r="Y1126" s="78">
        <v>325</v>
      </c>
      <c r="Z1126" s="78">
        <v>-4216</v>
      </c>
      <c r="AA1126" s="78">
        <v>108.42</v>
      </c>
      <c r="AB1126" s="78">
        <v>126.53</v>
      </c>
      <c r="AC1126" s="78">
        <v>72892</v>
      </c>
      <c r="AD1126" s="104">
        <v>8.8247599999999995</v>
      </c>
      <c r="AE1126" s="78">
        <v>115748</v>
      </c>
      <c r="AF1126" s="104">
        <v>2.9197099999999998</v>
      </c>
      <c r="AG1126" s="78">
        <v>-37202</v>
      </c>
      <c r="AH1126" s="104">
        <v>-4.63727</v>
      </c>
      <c r="AI1126" s="78">
        <v>18525</v>
      </c>
      <c r="AJ1126" s="104">
        <v>0.30989</v>
      </c>
      <c r="AK1126" s="78">
        <v>9600</v>
      </c>
      <c r="AL1126" s="78">
        <v>9000</v>
      </c>
      <c r="AM1126" s="8">
        <v>9400</v>
      </c>
      <c r="AN1126" s="78">
        <v>224</v>
      </c>
      <c r="AO1126" s="78">
        <v>9700</v>
      </c>
      <c r="AP1126" s="78">
        <v>6600</v>
      </c>
      <c r="AQ1126" s="78">
        <v>9400</v>
      </c>
      <c r="AR1126" s="78">
        <v>304</v>
      </c>
      <c r="AS1126" s="78">
        <v>9600</v>
      </c>
      <c r="AT1126" s="78">
        <v>9450</v>
      </c>
      <c r="AU1126" s="78">
        <v>9500</v>
      </c>
      <c r="AV1126" s="78">
        <v>101</v>
      </c>
      <c r="AW1126" s="77">
        <v>10.62</v>
      </c>
      <c r="AX1126" s="144">
        <f t="shared" si="113"/>
        <v>0.89</v>
      </c>
      <c r="AY1126" s="144">
        <f t="shared" si="114"/>
        <v>0.71</v>
      </c>
      <c r="AZ1126" s="144">
        <f t="shared" si="115"/>
        <v>0.38</v>
      </c>
      <c r="BA1126" s="54">
        <f t="shared" si="116"/>
        <v>11.634190779995299</v>
      </c>
      <c r="BB1126" s="54">
        <f t="shared" si="117"/>
        <v>7.7938092200047056</v>
      </c>
    </row>
    <row r="1127" spans="1:54" x14ac:dyDescent="0.25">
      <c r="A1127" s="3">
        <v>41837</v>
      </c>
      <c r="B1127" s="77">
        <v>9408.24</v>
      </c>
      <c r="C1127" s="77">
        <v>1279.8300099999999</v>
      </c>
      <c r="D1127" s="77">
        <v>-24.704000000000001</v>
      </c>
      <c r="E1127" s="77">
        <f t="shared" si="119"/>
        <v>394.94559999999996</v>
      </c>
      <c r="F1127" s="77">
        <v>-3.5038999999999998</v>
      </c>
      <c r="G1127" s="77">
        <v>-7.6964999999999995</v>
      </c>
      <c r="H1127">
        <v>0</v>
      </c>
      <c r="I1127" s="78">
        <v>9356</v>
      </c>
      <c r="J1127">
        <v>201408</v>
      </c>
      <c r="K1127" s="78">
        <v>9356</v>
      </c>
      <c r="L1127" s="77">
        <f t="shared" si="118"/>
        <v>-52.239999999999782</v>
      </c>
      <c r="M1127" s="78">
        <v>-2570</v>
      </c>
      <c r="N1127" s="78">
        <v>-48.019539999999999</v>
      </c>
      <c r="O1127" s="78">
        <v>-770</v>
      </c>
      <c r="P1127" s="78">
        <v>-3.6106400000000001</v>
      </c>
      <c r="Q1127" s="144">
        <v>-2762.5</v>
      </c>
      <c r="R1127" s="78">
        <v>1879</v>
      </c>
      <c r="S1127" s="78">
        <v>924</v>
      </c>
      <c r="T1127" s="78">
        <v>-5541</v>
      </c>
      <c r="U1127" s="78">
        <v>29869</v>
      </c>
      <c r="V1127" s="219">
        <v>0.18551006059794437</v>
      </c>
      <c r="W1127" s="78">
        <v>593</v>
      </c>
      <c r="X1127" s="78">
        <v>622</v>
      </c>
      <c r="Y1127" s="78">
        <v>-1767</v>
      </c>
      <c r="Z1127" s="78">
        <v>-8094</v>
      </c>
      <c r="AA1127" s="78">
        <v>112.31</v>
      </c>
      <c r="AB1127" s="78">
        <v>119.44</v>
      </c>
      <c r="AC1127" s="78">
        <v>70284</v>
      </c>
      <c r="AD1127" s="104">
        <v>7.8546199999999997</v>
      </c>
      <c r="AE1127" s="78">
        <v>120951</v>
      </c>
      <c r="AF1127" s="104">
        <v>3.2276799999999999</v>
      </c>
      <c r="AG1127" s="78">
        <v>-45332</v>
      </c>
      <c r="AH1127" s="104">
        <v>-4.8398700000000003</v>
      </c>
      <c r="AI1127" s="78">
        <v>41367</v>
      </c>
      <c r="AJ1127" s="104">
        <v>0.55513000000000001</v>
      </c>
      <c r="AK1127" s="78">
        <v>9600</v>
      </c>
      <c r="AL1127" s="78">
        <v>9000</v>
      </c>
      <c r="AM1127" s="8">
        <v>9400</v>
      </c>
      <c r="AN1127" s="78">
        <v>223</v>
      </c>
      <c r="AO1127" s="78">
        <v>9700</v>
      </c>
      <c r="AP1127" s="78">
        <v>9200</v>
      </c>
      <c r="AQ1127" s="78">
        <v>9300</v>
      </c>
      <c r="AR1127" s="78">
        <v>305</v>
      </c>
      <c r="AS1127" s="78">
        <v>9550</v>
      </c>
      <c r="AT1127" s="78">
        <v>9250</v>
      </c>
      <c r="AU1127" s="78">
        <v>9400</v>
      </c>
      <c r="AV1127" s="78">
        <v>87</v>
      </c>
      <c r="AW1127" s="77">
        <v>10.47</v>
      </c>
      <c r="AX1127" s="144">
        <f t="shared" ref="AX1127:AX1190" si="120">PERCENTRANK(AW1098:AW1127,AW1127,2)</f>
        <v>0.75</v>
      </c>
      <c r="AY1127" s="144">
        <f t="shared" ref="AY1127:AY1190" si="121">PERCENTRANK(AW1078:AW1127,AW1127,2)</f>
        <v>0.65</v>
      </c>
      <c r="AZ1127" s="144">
        <f t="shared" ref="AZ1127:AZ1190" si="122">PERCENTRANK(AW1028:AW1127,AW1127,2)</f>
        <v>0.34</v>
      </c>
      <c r="BA1127" s="54">
        <f t="shared" ref="BA1127:BA1190" si="123">AVERAGE(AW1108:AW1127)+2*_xlfn.STDEV.S(AW1108:AW1127)</f>
        <v>11.684161057354691</v>
      </c>
      <c r="BB1127" s="54">
        <f t="shared" ref="BB1127:BB1190" si="124">AVERAGE(AW1108:AW1127)-2*_xlfn.STDEV.S(AW1108:AW1127)</f>
        <v>7.9268389426453059</v>
      </c>
    </row>
    <row r="1128" spans="1:54" x14ac:dyDescent="0.25">
      <c r="A1128" s="3">
        <v>41838</v>
      </c>
      <c r="B1128" s="77">
        <v>9400.9699999999993</v>
      </c>
      <c r="C1128" s="77">
        <v>1027.0011300000001</v>
      </c>
      <c r="D1128" s="77">
        <v>12.294700000000001</v>
      </c>
      <c r="E1128" s="77">
        <f t="shared" si="119"/>
        <v>415.91289999999992</v>
      </c>
      <c r="F1128" s="77">
        <v>-3.6811000000000003</v>
      </c>
      <c r="G1128" s="77">
        <v>15.345000000000001</v>
      </c>
      <c r="H1128">
        <v>0</v>
      </c>
      <c r="I1128" s="78">
        <v>9339</v>
      </c>
      <c r="J1128">
        <v>201408</v>
      </c>
      <c r="K1128" s="78">
        <v>9339</v>
      </c>
      <c r="L1128" s="77">
        <f t="shared" si="118"/>
        <v>-61.969999999999345</v>
      </c>
      <c r="M1128" s="78">
        <v>2020</v>
      </c>
      <c r="N1128" s="78">
        <v>37.797159999999998</v>
      </c>
      <c r="O1128" s="78">
        <v>-1164</v>
      </c>
      <c r="P1128" s="78">
        <v>-5.44733</v>
      </c>
      <c r="Q1128" s="144">
        <v>1729</v>
      </c>
      <c r="R1128" s="78">
        <v>1949</v>
      </c>
      <c r="S1128" s="78">
        <v>-364</v>
      </c>
      <c r="T1128" s="78">
        <v>-4499</v>
      </c>
      <c r="U1128" s="78">
        <v>31231</v>
      </c>
      <c r="V1128" s="219">
        <v>0.14405558579616407</v>
      </c>
      <c r="W1128" s="78">
        <v>1385</v>
      </c>
      <c r="X1128" s="78">
        <v>5484</v>
      </c>
      <c r="Y1128" s="78">
        <v>-1402</v>
      </c>
      <c r="Z1128" s="78">
        <v>-6541</v>
      </c>
      <c r="AA1128" s="78">
        <v>111.97</v>
      </c>
      <c r="AB1128" s="78">
        <v>114.91</v>
      </c>
      <c r="AC1128" s="78">
        <v>79046</v>
      </c>
      <c r="AD1128" s="104">
        <v>7.9583300000000001</v>
      </c>
      <c r="AE1128" s="78">
        <v>126175</v>
      </c>
      <c r="AF1128" s="104">
        <v>3.53742</v>
      </c>
      <c r="AG1128" s="78">
        <v>-39034</v>
      </c>
      <c r="AH1128" s="104">
        <v>-5.0583</v>
      </c>
      <c r="AI1128" s="78">
        <v>37478</v>
      </c>
      <c r="AJ1128" s="104">
        <v>0.55954000000000004</v>
      </c>
      <c r="AK1128" s="78">
        <v>9500</v>
      </c>
      <c r="AL1128" s="78">
        <v>9000</v>
      </c>
      <c r="AM1128" s="8">
        <v>9300</v>
      </c>
      <c r="AN1128" s="78">
        <v>225</v>
      </c>
      <c r="AO1128" s="78">
        <v>9700</v>
      </c>
      <c r="AP1128" s="78">
        <v>9200</v>
      </c>
      <c r="AQ1128" s="78">
        <v>9300</v>
      </c>
      <c r="AR1128" s="78">
        <v>311</v>
      </c>
      <c r="AS1128" s="78">
        <v>9450</v>
      </c>
      <c r="AT1128" s="78">
        <v>9300</v>
      </c>
      <c r="AU1128" s="78">
        <v>9400</v>
      </c>
      <c r="AV1128" s="78">
        <v>74.5</v>
      </c>
      <c r="AW1128" s="77">
        <v>10.57</v>
      </c>
      <c r="AX1128" s="144">
        <f t="shared" si="120"/>
        <v>0.82</v>
      </c>
      <c r="AY1128" s="144">
        <f t="shared" si="121"/>
        <v>0.71</v>
      </c>
      <c r="AZ1128" s="144">
        <f t="shared" si="122"/>
        <v>0.38</v>
      </c>
      <c r="BA1128" s="54">
        <f t="shared" si="123"/>
        <v>11.743273261100372</v>
      </c>
      <c r="BB1128" s="54">
        <f t="shared" si="124"/>
        <v>8.0397267388996223</v>
      </c>
    </row>
    <row r="1129" spans="1:54" x14ac:dyDescent="0.25">
      <c r="A1129" s="3">
        <v>41841</v>
      </c>
      <c r="B1129" s="77">
        <v>9440.9699999999993</v>
      </c>
      <c r="C1129" s="77">
        <v>921.21127000000001</v>
      </c>
      <c r="D1129" s="77">
        <v>-1.194</v>
      </c>
      <c r="E1129" s="77">
        <f t="shared" si="119"/>
        <v>367.6989999999999</v>
      </c>
      <c r="F1129" s="77">
        <v>1.5185</v>
      </c>
      <c r="G1129" s="77">
        <v>6.3527999999999993</v>
      </c>
      <c r="H1129">
        <v>0</v>
      </c>
      <c r="I1129" s="78">
        <v>9364</v>
      </c>
      <c r="J1129">
        <v>201408</v>
      </c>
      <c r="K1129" s="78">
        <v>9364</v>
      </c>
      <c r="L1129" s="77">
        <f t="shared" si="118"/>
        <v>-76.969999999999345</v>
      </c>
      <c r="M1129" s="78">
        <v>1059</v>
      </c>
      <c r="N1129" s="78">
        <v>19.91506</v>
      </c>
      <c r="O1129" s="78">
        <v>-766</v>
      </c>
      <c r="P1129" s="78">
        <v>-3.59389</v>
      </c>
      <c r="Q1129" s="144">
        <v>867.5</v>
      </c>
      <c r="R1129" s="78">
        <v>1948</v>
      </c>
      <c r="S1129" s="78">
        <v>1222</v>
      </c>
      <c r="T1129" s="78">
        <v>-3508</v>
      </c>
      <c r="U1129" s="78">
        <v>31173</v>
      </c>
      <c r="V1129" s="219">
        <v>0.11253328200686491</v>
      </c>
      <c r="W1129" s="78">
        <v>3212</v>
      </c>
      <c r="X1129" s="78">
        <v>3798</v>
      </c>
      <c r="Y1129" s="78">
        <v>749</v>
      </c>
      <c r="Z1129" s="78">
        <v>-7119</v>
      </c>
      <c r="AA1129" s="78">
        <v>100.44</v>
      </c>
      <c r="AB1129" s="78">
        <v>117.49</v>
      </c>
      <c r="AC1129" s="78">
        <v>83327</v>
      </c>
      <c r="AD1129" s="104">
        <v>8.2696500000000004</v>
      </c>
      <c r="AE1129" s="78">
        <v>128768</v>
      </c>
      <c r="AF1129" s="104">
        <v>3.2316699999999998</v>
      </c>
      <c r="AG1129" s="78">
        <v>-36835</v>
      </c>
      <c r="AH1129" s="104">
        <v>-5.1795</v>
      </c>
      <c r="AI1129" s="78">
        <v>45577</v>
      </c>
      <c r="AJ1129" s="104">
        <v>0.57133999999999996</v>
      </c>
      <c r="AK1129" s="78">
        <v>9600</v>
      </c>
      <c r="AL1129" s="78">
        <v>9000</v>
      </c>
      <c r="AM1129" s="8">
        <v>9400</v>
      </c>
      <c r="AN1129" s="78">
        <v>205</v>
      </c>
      <c r="AO1129" s="78">
        <v>9700</v>
      </c>
      <c r="AP1129" s="78">
        <v>9200</v>
      </c>
      <c r="AQ1129" s="78">
        <v>9300</v>
      </c>
      <c r="AR1129" s="78">
        <v>296</v>
      </c>
      <c r="AS1129" s="78">
        <v>9450</v>
      </c>
      <c r="AT1129" s="78">
        <v>9300</v>
      </c>
      <c r="AU1129" s="78">
        <v>9450</v>
      </c>
      <c r="AV1129" s="78">
        <v>56</v>
      </c>
      <c r="AW1129" s="77">
        <v>10.24</v>
      </c>
      <c r="AX1129" s="144">
        <f t="shared" si="120"/>
        <v>0.62</v>
      </c>
      <c r="AY1129" s="144">
        <f t="shared" si="121"/>
        <v>0.61</v>
      </c>
      <c r="AZ1129" s="144">
        <f t="shared" si="122"/>
        <v>0.3</v>
      </c>
      <c r="BA1129" s="54">
        <f t="shared" si="123"/>
        <v>11.759582796559547</v>
      </c>
      <c r="BB1129" s="54">
        <f t="shared" si="124"/>
        <v>8.1514172034404577</v>
      </c>
    </row>
    <row r="1130" spans="1:54" x14ac:dyDescent="0.25">
      <c r="A1130" s="3">
        <v>41842</v>
      </c>
      <c r="B1130" s="77">
        <v>9499.36</v>
      </c>
      <c r="C1130" s="77">
        <v>983.96078</v>
      </c>
      <c r="D1130" s="77">
        <v>66.7791</v>
      </c>
      <c r="E1130" s="77">
        <f t="shared" si="119"/>
        <v>400.32499999999993</v>
      </c>
      <c r="F1130" s="77">
        <v>1.0205</v>
      </c>
      <c r="G1130" s="77">
        <v>42.945200000000007</v>
      </c>
      <c r="H1130">
        <v>0</v>
      </c>
      <c r="I1130" s="78">
        <v>9433</v>
      </c>
      <c r="J1130">
        <v>201408</v>
      </c>
      <c r="K1130" s="78">
        <v>9433</v>
      </c>
      <c r="L1130" s="77">
        <f t="shared" si="118"/>
        <v>-66.360000000000582</v>
      </c>
      <c r="M1130" s="78">
        <v>5132</v>
      </c>
      <c r="N1130" s="78">
        <v>96.917109999999994</v>
      </c>
      <c r="O1130" s="78">
        <v>302</v>
      </c>
      <c r="P1130" s="78">
        <v>1.41561</v>
      </c>
      <c r="Q1130" s="144">
        <v>5207.5</v>
      </c>
      <c r="R1130" s="78">
        <v>2000</v>
      </c>
      <c r="S1130" s="78">
        <v>519</v>
      </c>
      <c r="T1130" s="78">
        <v>-1261</v>
      </c>
      <c r="U1130" s="78">
        <v>31933</v>
      </c>
      <c r="V1130" s="219">
        <v>3.9488929947076694E-2</v>
      </c>
      <c r="W1130" s="78">
        <v>3624</v>
      </c>
      <c r="X1130" s="78">
        <v>8001</v>
      </c>
      <c r="Y1130" s="78">
        <v>1236</v>
      </c>
      <c r="Z1130" s="78">
        <v>1091</v>
      </c>
      <c r="AA1130" s="78">
        <v>106.18</v>
      </c>
      <c r="AB1130" s="78">
        <v>125.25</v>
      </c>
      <c r="AC1130" s="78">
        <v>91257</v>
      </c>
      <c r="AD1130" s="104">
        <v>9.3918300000000006</v>
      </c>
      <c r="AE1130" s="78">
        <v>133486</v>
      </c>
      <c r="AF1130" s="104">
        <v>2.8185799999999999</v>
      </c>
      <c r="AG1130" s="78">
        <v>-18618</v>
      </c>
      <c r="AH1130" s="104">
        <v>-5.0855100000000002</v>
      </c>
      <c r="AI1130" s="78">
        <v>43634</v>
      </c>
      <c r="AJ1130" s="104">
        <v>0.15973999999999999</v>
      </c>
      <c r="AK1130" s="78">
        <v>9600</v>
      </c>
      <c r="AL1130" s="78">
        <v>9000</v>
      </c>
      <c r="AM1130" s="8">
        <v>9400</v>
      </c>
      <c r="AN1130" s="78">
        <v>191</v>
      </c>
      <c r="AO1130" s="78">
        <v>9700</v>
      </c>
      <c r="AP1130" s="78">
        <v>9200</v>
      </c>
      <c r="AQ1130" s="78">
        <v>9400</v>
      </c>
      <c r="AR1130" s="78">
        <v>279</v>
      </c>
      <c r="AS1130" s="78">
        <v>9500</v>
      </c>
      <c r="AT1130" s="78">
        <v>9450</v>
      </c>
      <c r="AU1130" s="78">
        <v>9500</v>
      </c>
      <c r="AV1130" s="78">
        <v>46</v>
      </c>
      <c r="AW1130" s="77">
        <v>9.57</v>
      </c>
      <c r="AX1130" s="144">
        <f t="shared" si="120"/>
        <v>0.51</v>
      </c>
      <c r="AY1130" s="144">
        <f t="shared" si="121"/>
        <v>0.51</v>
      </c>
      <c r="AZ1130" s="144">
        <f t="shared" si="122"/>
        <v>0.25</v>
      </c>
      <c r="BA1130" s="54">
        <f t="shared" si="123"/>
        <v>11.729361581006641</v>
      </c>
      <c r="BB1130" s="54">
        <f t="shared" si="124"/>
        <v>8.2546384189933608</v>
      </c>
    </row>
    <row r="1131" spans="1:54" x14ac:dyDescent="0.25">
      <c r="A1131" s="3">
        <v>41844</v>
      </c>
      <c r="B1131" s="77">
        <v>9527.5400000000009</v>
      </c>
      <c r="C1131" s="77">
        <v>1207.6698100000001</v>
      </c>
      <c r="D1131" s="77">
        <v>16.667400000000001</v>
      </c>
      <c r="E1131" s="77">
        <f t="shared" si="119"/>
        <v>382.53039999999993</v>
      </c>
      <c r="F1131" s="77">
        <v>0.78590000000000004</v>
      </c>
      <c r="G1131" s="77">
        <v>-16.334199999999999</v>
      </c>
      <c r="H1131" t="s">
        <v>1682</v>
      </c>
      <c r="I1131" s="78">
        <v>9469</v>
      </c>
      <c r="J1131">
        <v>201408</v>
      </c>
      <c r="K1131" s="78">
        <v>9469</v>
      </c>
      <c r="L1131" s="77">
        <f t="shared" si="118"/>
        <v>-58.540000000000873</v>
      </c>
      <c r="M1131" s="78">
        <v>2002</v>
      </c>
      <c r="N1131" s="78">
        <v>38.029020000000003</v>
      </c>
      <c r="O1131" s="78">
        <v>-331</v>
      </c>
      <c r="P1131" s="78">
        <v>-1.5825899999999999</v>
      </c>
      <c r="Q1131" s="144">
        <v>1919.25</v>
      </c>
      <c r="R1131" s="78">
        <v>2048</v>
      </c>
      <c r="S1131" s="78">
        <v>4989</v>
      </c>
      <c r="T1131" s="78">
        <v>46</v>
      </c>
      <c r="U1131" s="78">
        <v>29264</v>
      </c>
      <c r="V1131" s="219">
        <v>-1.5718972115910334E-3</v>
      </c>
      <c r="W1131" s="78">
        <v>2860</v>
      </c>
      <c r="X1131" s="78">
        <v>6280</v>
      </c>
      <c r="Y1131" s="78">
        <v>630</v>
      </c>
      <c r="Z1131" s="78">
        <v>-5563</v>
      </c>
      <c r="AA1131" s="78">
        <v>86.45</v>
      </c>
      <c r="AB1131" s="78">
        <v>123.25</v>
      </c>
      <c r="AC1131" s="78">
        <v>86401</v>
      </c>
      <c r="AD1131" s="104">
        <v>9.8388899999999992</v>
      </c>
      <c r="AE1131" s="78">
        <v>136341</v>
      </c>
      <c r="AF1131" s="104">
        <v>2.69272</v>
      </c>
      <c r="AG1131" s="78">
        <v>-34013</v>
      </c>
      <c r="AH1131" s="104">
        <v>-6.2264600000000003</v>
      </c>
      <c r="AI1131" s="78">
        <v>46360</v>
      </c>
      <c r="AJ1131" s="104">
        <v>0.17004</v>
      </c>
      <c r="AK1131" s="78">
        <v>9800</v>
      </c>
      <c r="AL1131" s="78">
        <v>9000</v>
      </c>
      <c r="AM1131" s="8">
        <v>9500</v>
      </c>
      <c r="AN1131" s="78">
        <v>185</v>
      </c>
      <c r="AO1131" s="78">
        <v>9700</v>
      </c>
      <c r="AP1131" s="78">
        <v>9200</v>
      </c>
      <c r="AQ1131" s="78">
        <v>9400</v>
      </c>
      <c r="AR1131" s="78">
        <v>280</v>
      </c>
      <c r="AS1131" s="78">
        <v>9550</v>
      </c>
      <c r="AT1131" s="78">
        <v>9400</v>
      </c>
      <c r="AU1131" s="78">
        <v>9500</v>
      </c>
      <c r="AV1131" s="78">
        <v>84</v>
      </c>
      <c r="AW1131" s="77">
        <v>9.68</v>
      </c>
      <c r="AX1131" s="144">
        <f t="shared" si="120"/>
        <v>0.51</v>
      </c>
      <c r="AY1131" s="144">
        <f t="shared" si="121"/>
        <v>0.56999999999999995</v>
      </c>
      <c r="AZ1131" s="144">
        <f t="shared" si="122"/>
        <v>0.28000000000000003</v>
      </c>
      <c r="BA1131" s="54">
        <f t="shared" si="123"/>
        <v>11.689833702733521</v>
      </c>
      <c r="BB1131" s="54">
        <f t="shared" si="124"/>
        <v>8.3811662972664802</v>
      </c>
    </row>
    <row r="1132" spans="1:54" x14ac:dyDescent="0.25">
      <c r="A1132" s="3">
        <v>41845</v>
      </c>
      <c r="B1132" s="77">
        <v>9439.2900000000009</v>
      </c>
      <c r="C1132" s="77">
        <v>1081.31917</v>
      </c>
      <c r="D1132" s="77">
        <v>-12.549000000000001</v>
      </c>
      <c r="E1132" s="77">
        <f t="shared" si="119"/>
        <v>315.17620000000005</v>
      </c>
      <c r="F1132" s="77">
        <v>4.0015999999999998</v>
      </c>
      <c r="G1132" s="77">
        <v>-27.103400000000001</v>
      </c>
      <c r="H1132">
        <v>0</v>
      </c>
      <c r="I1132" s="78">
        <v>9390</v>
      </c>
      <c r="J1132">
        <v>201408</v>
      </c>
      <c r="K1132" s="78">
        <v>9390</v>
      </c>
      <c r="L1132" s="77">
        <f t="shared" si="118"/>
        <v>-49.290000000000873</v>
      </c>
      <c r="M1132" s="78">
        <v>-3587</v>
      </c>
      <c r="N1132" s="78">
        <v>-67.257130000000004</v>
      </c>
      <c r="O1132" s="78">
        <v>-4519</v>
      </c>
      <c r="P1132" s="78">
        <v>-21.226690000000001</v>
      </c>
      <c r="Q1132" s="144">
        <v>-4716.75</v>
      </c>
      <c r="R1132" s="78">
        <v>1951</v>
      </c>
      <c r="S1132" s="78">
        <v>3525</v>
      </c>
      <c r="T1132" s="78">
        <v>-5894</v>
      </c>
      <c r="U1132" s="78">
        <v>31496</v>
      </c>
      <c r="V1132" s="219">
        <v>0.18713487426974854</v>
      </c>
      <c r="W1132" s="78">
        <v>1957</v>
      </c>
      <c r="X1132" s="78">
        <v>1957</v>
      </c>
      <c r="Y1132" s="78">
        <v>-169</v>
      </c>
      <c r="Z1132" s="78">
        <v>-9092</v>
      </c>
      <c r="AA1132" s="78">
        <v>110.75</v>
      </c>
      <c r="AB1132" s="78">
        <v>118.71</v>
      </c>
      <c r="AC1132" s="78">
        <v>85094</v>
      </c>
      <c r="AD1132" s="104">
        <v>8.3587600000000002</v>
      </c>
      <c r="AE1132" s="78">
        <v>141471</v>
      </c>
      <c r="AF1132" s="104">
        <v>3.39723</v>
      </c>
      <c r="AG1132" s="78">
        <v>-47890</v>
      </c>
      <c r="AH1132" s="104">
        <v>-5.5075599999999998</v>
      </c>
      <c r="AI1132" s="78">
        <v>49886</v>
      </c>
      <c r="AJ1132" s="104">
        <v>0.28871000000000002</v>
      </c>
      <c r="AK1132" s="78">
        <v>9600</v>
      </c>
      <c r="AL1132" s="78">
        <v>9000</v>
      </c>
      <c r="AM1132" s="8">
        <v>9400</v>
      </c>
      <c r="AN1132" s="78">
        <v>185</v>
      </c>
      <c r="AO1132" s="78">
        <v>9700</v>
      </c>
      <c r="AP1132" s="78">
        <v>9100</v>
      </c>
      <c r="AQ1132" s="78">
        <v>9400</v>
      </c>
      <c r="AR1132" s="78">
        <v>276</v>
      </c>
      <c r="AS1132" s="78">
        <v>9550</v>
      </c>
      <c r="AT1132" s="78">
        <v>9350</v>
      </c>
      <c r="AU1132" s="78">
        <v>9450</v>
      </c>
      <c r="AV1132" s="78">
        <v>67.5</v>
      </c>
      <c r="AW1132" s="77">
        <v>9.91</v>
      </c>
      <c r="AX1132" s="144">
        <f t="shared" si="120"/>
        <v>0.51</v>
      </c>
      <c r="AY1132" s="144">
        <f t="shared" si="121"/>
        <v>0.61</v>
      </c>
      <c r="AZ1132" s="144">
        <f t="shared" si="122"/>
        <v>0.3</v>
      </c>
      <c r="BA1132" s="54">
        <f t="shared" si="123"/>
        <v>11.572361204649987</v>
      </c>
      <c r="BB1132" s="54">
        <f t="shared" si="124"/>
        <v>8.6526387953500148</v>
      </c>
    </row>
    <row r="1133" spans="1:54" x14ac:dyDescent="0.25">
      <c r="A1133" s="3">
        <v>41848</v>
      </c>
      <c r="B1133" s="77">
        <v>9420.18</v>
      </c>
      <c r="C1133" s="77">
        <v>1102.4358400000001</v>
      </c>
      <c r="D1133" s="77">
        <v>27.377700000000001</v>
      </c>
      <c r="E1133" s="77">
        <f t="shared" si="119"/>
        <v>313.02330000000001</v>
      </c>
      <c r="F1133" s="77">
        <v>-8.2858999999999998</v>
      </c>
      <c r="G1133" s="77">
        <v>19.474800000000002</v>
      </c>
      <c r="H1133">
        <v>0</v>
      </c>
      <c r="I1133" s="78">
        <v>9387</v>
      </c>
      <c r="J1133">
        <v>201408</v>
      </c>
      <c r="K1133" s="78">
        <v>9387</v>
      </c>
      <c r="L1133" s="77">
        <f t="shared" si="118"/>
        <v>-33.180000000000291</v>
      </c>
      <c r="M1133" s="78">
        <v>986</v>
      </c>
      <c r="N1133" s="78">
        <v>18.586970000000001</v>
      </c>
      <c r="O1133" s="78">
        <v>-4300</v>
      </c>
      <c r="P1133" s="78">
        <v>-20.189139999999998</v>
      </c>
      <c r="Q1133" s="144">
        <v>-89</v>
      </c>
      <c r="R1133" s="78">
        <v>1922</v>
      </c>
      <c r="S1133" s="78">
        <v>1492</v>
      </c>
      <c r="T1133" s="78">
        <v>-4853</v>
      </c>
      <c r="U1133" s="78">
        <v>32289</v>
      </c>
      <c r="V1133" s="219">
        <v>0.15029886339000897</v>
      </c>
      <c r="W1133" s="78">
        <v>-514</v>
      </c>
      <c r="X1133" s="78">
        <v>-514</v>
      </c>
      <c r="Y1133" s="78">
        <v>-2840</v>
      </c>
      <c r="Z1133" s="78">
        <v>-9656</v>
      </c>
      <c r="AA1133" s="78">
        <v>106.17</v>
      </c>
      <c r="AB1133" s="78">
        <v>120.03</v>
      </c>
      <c r="AC1133" s="78">
        <v>88973</v>
      </c>
      <c r="AD1133" s="104">
        <v>8.4454700000000003</v>
      </c>
      <c r="AE1133" s="78">
        <v>147384</v>
      </c>
      <c r="AF1133" s="104">
        <v>3.5140600000000002</v>
      </c>
      <c r="AG1133" s="78">
        <v>-42582</v>
      </c>
      <c r="AH1133" s="104">
        <v>-5.4772400000000001</v>
      </c>
      <c r="AI1133" s="78">
        <v>42359</v>
      </c>
      <c r="AJ1133" s="104">
        <v>-4.052E-2</v>
      </c>
      <c r="AK1133" s="78">
        <v>9600</v>
      </c>
      <c r="AL1133" s="78">
        <v>9000</v>
      </c>
      <c r="AM1133" s="8">
        <v>9400</v>
      </c>
      <c r="AN1133" s="78">
        <v>179</v>
      </c>
      <c r="AO1133" s="78">
        <v>9700</v>
      </c>
      <c r="AP1133" s="78">
        <v>9100</v>
      </c>
      <c r="AQ1133" s="78">
        <v>9400</v>
      </c>
      <c r="AR1133" s="78">
        <v>276</v>
      </c>
      <c r="AS1133" s="78">
        <v>9500</v>
      </c>
      <c r="AT1133" s="78">
        <v>9350</v>
      </c>
      <c r="AU1133" s="78">
        <v>9450</v>
      </c>
      <c r="AV1133" s="78">
        <v>55.5</v>
      </c>
      <c r="AW1133" s="77">
        <v>10.23</v>
      </c>
      <c r="AX1133" s="144">
        <f t="shared" si="120"/>
        <v>0.57999999999999996</v>
      </c>
      <c r="AY1133" s="144">
        <f t="shared" si="121"/>
        <v>0.67</v>
      </c>
      <c r="AZ1133" s="144">
        <f t="shared" si="122"/>
        <v>0.33</v>
      </c>
      <c r="BA1133" s="54">
        <f t="shared" si="123"/>
        <v>11.438860121076937</v>
      </c>
      <c r="BB1133" s="54">
        <f t="shared" si="124"/>
        <v>8.9621398789230629</v>
      </c>
    </row>
    <row r="1134" spans="1:54" x14ac:dyDescent="0.25">
      <c r="A1134" s="3">
        <v>41849</v>
      </c>
      <c r="B1134" s="77">
        <v>9391.8799999999992</v>
      </c>
      <c r="C1134" s="77">
        <v>1345.8482899999999</v>
      </c>
      <c r="D1134" s="77">
        <v>79.740099999999998</v>
      </c>
      <c r="E1134" s="77">
        <f t="shared" si="119"/>
        <v>330.29390000000001</v>
      </c>
      <c r="F1134" s="77">
        <v>-8.5473999999999997</v>
      </c>
      <c r="G1134" s="77">
        <v>-36.572099999999999</v>
      </c>
      <c r="H1134">
        <v>0</v>
      </c>
      <c r="I1134" s="78">
        <v>9361</v>
      </c>
      <c r="J1134">
        <v>201408</v>
      </c>
      <c r="K1134" s="78">
        <v>9361</v>
      </c>
      <c r="L1134" s="77">
        <f t="shared" si="118"/>
        <v>-30.8799999999992</v>
      </c>
      <c r="M1134" s="78">
        <v>-2029</v>
      </c>
      <c r="N1134" s="78">
        <v>-37.900170000000003</v>
      </c>
      <c r="O1134" s="78">
        <v>-5271</v>
      </c>
      <c r="P1134" s="78">
        <v>-24.668559999999999</v>
      </c>
      <c r="Q1134" s="144">
        <v>-3346.75</v>
      </c>
      <c r="R1134" s="78">
        <v>1741</v>
      </c>
      <c r="S1134" s="78">
        <v>1254</v>
      </c>
      <c r="T1134" s="78">
        <v>-8127</v>
      </c>
      <c r="U1134" s="78">
        <v>33946</v>
      </c>
      <c r="V1134" s="219">
        <v>0.23940965062157543</v>
      </c>
      <c r="W1134" s="78">
        <v>-2057</v>
      </c>
      <c r="X1134" s="78">
        <v>1535</v>
      </c>
      <c r="Y1134" s="78">
        <v>-3174</v>
      </c>
      <c r="Z1134" s="78">
        <v>-7480</v>
      </c>
      <c r="AA1134" s="78">
        <v>102.7</v>
      </c>
      <c r="AB1134" s="78">
        <v>114.27</v>
      </c>
      <c r="AC1134" s="78">
        <v>94199</v>
      </c>
      <c r="AD1134" s="104">
        <v>8.2049099999999999</v>
      </c>
      <c r="AE1134" s="78">
        <v>149527</v>
      </c>
      <c r="AF1134" s="104">
        <v>3.7638799999999999</v>
      </c>
      <c r="AG1134" s="78">
        <v>-64244</v>
      </c>
      <c r="AH1134" s="104">
        <v>-5.3115500000000004</v>
      </c>
      <c r="AI1134" s="78">
        <v>39758</v>
      </c>
      <c r="AJ1134" s="104">
        <v>0.14144000000000001</v>
      </c>
      <c r="AK1134" s="78">
        <v>9600</v>
      </c>
      <c r="AL1134" s="78">
        <v>9000</v>
      </c>
      <c r="AM1134" s="8">
        <v>9400</v>
      </c>
      <c r="AN1134" s="78">
        <v>176</v>
      </c>
      <c r="AO1134" s="78">
        <v>9700</v>
      </c>
      <c r="AP1134" s="78">
        <v>9100</v>
      </c>
      <c r="AQ1134" s="78">
        <v>9300</v>
      </c>
      <c r="AR1134" s="78">
        <v>277</v>
      </c>
      <c r="AS1134" s="78">
        <v>9450</v>
      </c>
      <c r="AT1134" s="78">
        <v>9350</v>
      </c>
      <c r="AU1134" s="78">
        <v>9400</v>
      </c>
      <c r="AV1134" s="78">
        <v>37.5</v>
      </c>
      <c r="AW1134" s="77">
        <v>10.49</v>
      </c>
      <c r="AX1134" s="144">
        <f t="shared" si="120"/>
        <v>0.72</v>
      </c>
      <c r="AY1134" s="144">
        <f t="shared" si="121"/>
        <v>0.77</v>
      </c>
      <c r="AZ1134" s="144">
        <f t="shared" si="122"/>
        <v>0.4</v>
      </c>
      <c r="BA1134" s="54">
        <f t="shared" si="123"/>
        <v>11.2725559733734</v>
      </c>
      <c r="BB1134" s="54">
        <f t="shared" si="124"/>
        <v>9.3204440266265998</v>
      </c>
    </row>
    <row r="1135" spans="1:54" x14ac:dyDescent="0.25">
      <c r="A1135" s="3">
        <v>41850</v>
      </c>
      <c r="B1135" s="77">
        <v>9447.02</v>
      </c>
      <c r="C1135" s="77">
        <v>1066.6121599999999</v>
      </c>
      <c r="D1135" s="77">
        <v>83.915499999999994</v>
      </c>
      <c r="E1135" s="77">
        <f t="shared" si="119"/>
        <v>361.72190000000001</v>
      </c>
      <c r="F1135" s="77">
        <v>3.0276999999999998</v>
      </c>
      <c r="G1135" s="77">
        <v>8.4550999999999998</v>
      </c>
      <c r="H1135" t="s">
        <v>1683</v>
      </c>
      <c r="I1135" s="78">
        <v>9416</v>
      </c>
      <c r="J1135">
        <v>201408</v>
      </c>
      <c r="K1135" s="78">
        <v>9416</v>
      </c>
      <c r="L1135" s="77">
        <f t="shared" si="118"/>
        <v>-31.020000000000437</v>
      </c>
      <c r="M1135" s="78">
        <v>3009</v>
      </c>
      <c r="N1135" s="78">
        <v>56.747439999999997</v>
      </c>
      <c r="O1135" s="78">
        <v>-4766</v>
      </c>
      <c r="P1135" s="78">
        <v>-22.437609999999999</v>
      </c>
      <c r="Q1135" s="144">
        <v>1817.5</v>
      </c>
      <c r="R1135" s="78">
        <v>1811</v>
      </c>
      <c r="S1135" s="78">
        <v>767</v>
      </c>
      <c r="T1135" s="78">
        <v>-4665</v>
      </c>
      <c r="U1135" s="78">
        <v>34796</v>
      </c>
      <c r="V1135" s="219">
        <v>0.13406713415335095</v>
      </c>
      <c r="W1135" s="78">
        <v>470</v>
      </c>
      <c r="X1135" s="78">
        <v>4160</v>
      </c>
      <c r="Y1135" s="78">
        <v>-1183</v>
      </c>
      <c r="Z1135" s="78">
        <v>-4951</v>
      </c>
      <c r="AA1135" s="78">
        <v>108.81</v>
      </c>
      <c r="AB1135" s="78">
        <v>126.19</v>
      </c>
      <c r="AC1135" s="78">
        <v>105868</v>
      </c>
      <c r="AD1135" s="104">
        <v>9.3537999999999997</v>
      </c>
      <c r="AE1135" s="78">
        <v>149729</v>
      </c>
      <c r="AF1135" s="104">
        <v>3.37046</v>
      </c>
      <c r="AG1135" s="78">
        <v>-34779</v>
      </c>
      <c r="AH1135" s="104">
        <v>-5.5024800000000003</v>
      </c>
      <c r="AI1135" s="78">
        <v>32961</v>
      </c>
      <c r="AJ1135" s="104">
        <v>-9.1170000000000001E-2</v>
      </c>
      <c r="AK1135" s="78">
        <v>9600</v>
      </c>
      <c r="AL1135" s="78">
        <v>9000</v>
      </c>
      <c r="AM1135" s="8">
        <v>9400</v>
      </c>
      <c r="AN1135" s="78">
        <v>170</v>
      </c>
      <c r="AO1135" s="78">
        <v>9700</v>
      </c>
      <c r="AP1135" s="78">
        <v>9100</v>
      </c>
      <c r="AQ1135" s="78">
        <v>9400</v>
      </c>
      <c r="AR1135" s="78">
        <v>272</v>
      </c>
      <c r="AS1135" s="78">
        <v>9500</v>
      </c>
      <c r="AT1135" s="78">
        <v>9350</v>
      </c>
      <c r="AU1135" s="78">
        <v>9450</v>
      </c>
      <c r="AV1135" s="78">
        <v>98.5</v>
      </c>
      <c r="AW1135" s="77">
        <v>10.51</v>
      </c>
      <c r="AX1135" s="144">
        <f t="shared" si="120"/>
        <v>0.75</v>
      </c>
      <c r="AY1135" s="144">
        <f t="shared" si="121"/>
        <v>0.81</v>
      </c>
      <c r="AZ1135" s="144">
        <f t="shared" si="122"/>
        <v>0.43</v>
      </c>
      <c r="BA1135" s="54">
        <f t="shared" si="123"/>
        <v>11.104938127271739</v>
      </c>
      <c r="BB1135" s="54">
        <f t="shared" si="124"/>
        <v>9.6480618727282614</v>
      </c>
    </row>
    <row r="1136" spans="1:54" x14ac:dyDescent="0.25">
      <c r="A1136" s="3">
        <v>41851</v>
      </c>
      <c r="B1136" s="77">
        <v>9315.85</v>
      </c>
      <c r="C1136" s="77">
        <v>1066.1607100000001</v>
      </c>
      <c r="D1136" s="77">
        <v>-104.14219999999999</v>
      </c>
      <c r="E1136" s="77">
        <f t="shared" si="119"/>
        <v>169.95940000000002</v>
      </c>
      <c r="F1136" s="77">
        <v>-3.9300000000000002E-2</v>
      </c>
      <c r="G1136" s="77">
        <v>-19.417300000000001</v>
      </c>
      <c r="H1136">
        <v>0</v>
      </c>
      <c r="I1136" s="78">
        <v>9290</v>
      </c>
      <c r="J1136">
        <v>201408</v>
      </c>
      <c r="K1136" s="78">
        <v>9290</v>
      </c>
      <c r="L1136" s="77">
        <f t="shared" si="118"/>
        <v>-25.850000000000364</v>
      </c>
      <c r="M1136" s="78">
        <v>-7020</v>
      </c>
      <c r="N1136" s="78">
        <v>-130.35006999999999</v>
      </c>
      <c r="O1136" s="78">
        <v>-5674</v>
      </c>
      <c r="P1136" s="78">
        <v>-26.354410000000001</v>
      </c>
      <c r="Q1136" s="144">
        <v>-8438.5</v>
      </c>
      <c r="R1136" s="78">
        <v>1673</v>
      </c>
      <c r="S1136" s="78">
        <v>2794</v>
      </c>
      <c r="T1136" s="78">
        <v>-10801</v>
      </c>
      <c r="U1136" s="78">
        <v>35567</v>
      </c>
      <c r="V1136" s="219">
        <v>0.30368037787837038</v>
      </c>
      <c r="W1136" s="78">
        <v>1703</v>
      </c>
      <c r="X1136" s="78">
        <v>-3188</v>
      </c>
      <c r="Y1136" s="78">
        <v>-1848</v>
      </c>
      <c r="Z1136" s="78">
        <v>-11837</v>
      </c>
      <c r="AA1136" s="78">
        <v>114.74</v>
      </c>
      <c r="AB1136" s="78">
        <v>117.15</v>
      </c>
      <c r="AC1136" s="78">
        <v>98014</v>
      </c>
      <c r="AD1136" s="104">
        <v>7.2922900000000004</v>
      </c>
      <c r="AE1136" s="78">
        <v>155305</v>
      </c>
      <c r="AF1136" s="104">
        <v>4.9176299999999999</v>
      </c>
      <c r="AG1136" s="78">
        <v>-57211</v>
      </c>
      <c r="AH1136" s="104">
        <v>-4.67056</v>
      </c>
      <c r="AI1136" s="78">
        <v>54513</v>
      </c>
      <c r="AJ1136" s="104">
        <v>0.66456000000000004</v>
      </c>
      <c r="AK1136" s="78">
        <v>9600</v>
      </c>
      <c r="AL1136" s="78">
        <v>9000</v>
      </c>
      <c r="AM1136" s="8">
        <v>9300</v>
      </c>
      <c r="AN1136" s="78">
        <v>178</v>
      </c>
      <c r="AO1136" s="78">
        <v>9700</v>
      </c>
      <c r="AP1136" s="78">
        <v>9100</v>
      </c>
      <c r="AQ1136" s="78">
        <v>9300</v>
      </c>
      <c r="AR1136" s="78">
        <v>285</v>
      </c>
      <c r="AS1136" s="78">
        <v>9400</v>
      </c>
      <c r="AT1136" s="78">
        <v>9300</v>
      </c>
      <c r="AU1136" s="78">
        <v>9300</v>
      </c>
      <c r="AV1136" s="78">
        <v>99.5</v>
      </c>
      <c r="AW1136" s="77">
        <v>11.23</v>
      </c>
      <c r="AX1136" s="144">
        <f t="shared" si="120"/>
        <v>1</v>
      </c>
      <c r="AY1136" s="144">
        <f t="shared" si="121"/>
        <v>1</v>
      </c>
      <c r="AZ1136" s="144">
        <f t="shared" si="122"/>
        <v>0.68</v>
      </c>
      <c r="BA1136" s="54">
        <f t="shared" si="123"/>
        <v>11.229858781164557</v>
      </c>
      <c r="BB1136" s="54">
        <f t="shared" si="124"/>
        <v>9.5901412188354431</v>
      </c>
    </row>
    <row r="1137" spans="1:54" x14ac:dyDescent="0.25">
      <c r="A1137" s="3">
        <v>41852</v>
      </c>
      <c r="B1137" s="77">
        <v>9266.51</v>
      </c>
      <c r="C1137" s="77">
        <v>1038.8463999999999</v>
      </c>
      <c r="D1137" s="77">
        <v>18.848699999999997</v>
      </c>
      <c r="E1137" s="77">
        <f t="shared" si="119"/>
        <v>185.56490000000002</v>
      </c>
      <c r="F1137" s="77">
        <v>-3.1244999999999998</v>
      </c>
      <c r="G1137" s="77">
        <v>7.0422000000000002</v>
      </c>
      <c r="H1137">
        <v>0</v>
      </c>
      <c r="I1137" s="78">
        <v>9253</v>
      </c>
      <c r="J1137">
        <v>201408</v>
      </c>
      <c r="K1137" s="78">
        <v>9253</v>
      </c>
      <c r="L1137" s="77">
        <f t="shared" si="118"/>
        <v>-13.510000000000218</v>
      </c>
      <c r="M1137" s="78">
        <v>-6129</v>
      </c>
      <c r="N1137" s="78">
        <v>-113.32362999999999</v>
      </c>
      <c r="O1137" s="78">
        <v>-5568</v>
      </c>
      <c r="P1137" s="78">
        <v>-25.752420000000001</v>
      </c>
      <c r="Q1137" s="144">
        <v>-7521</v>
      </c>
      <c r="R1137" s="78">
        <v>1475</v>
      </c>
      <c r="S1137" s="78">
        <v>4551</v>
      </c>
      <c r="T1137" s="78">
        <v>-10613</v>
      </c>
      <c r="U1137" s="78">
        <v>37061</v>
      </c>
      <c r="V1137" s="219">
        <v>0.28636572137826827</v>
      </c>
      <c r="W1137" s="78">
        <v>4123</v>
      </c>
      <c r="X1137" s="78">
        <v>-1742</v>
      </c>
      <c r="Y1137" s="78">
        <v>-6</v>
      </c>
      <c r="Z1137" s="78">
        <v>-9323</v>
      </c>
      <c r="AA1137" s="78">
        <v>120.34</v>
      </c>
      <c r="AB1137" s="78">
        <v>109.05</v>
      </c>
      <c r="AC1137" s="78">
        <v>101701</v>
      </c>
      <c r="AD1137" s="104">
        <v>6.8695899999999996</v>
      </c>
      <c r="AE1137" s="78">
        <v>167410</v>
      </c>
      <c r="AF1137" s="104">
        <v>5.11625</v>
      </c>
      <c r="AG1137" s="78">
        <v>-81456</v>
      </c>
      <c r="AH1137" s="104">
        <v>-4.6256500000000003</v>
      </c>
      <c r="AI1137" s="78">
        <v>56214</v>
      </c>
      <c r="AJ1137" s="104">
        <v>1.03491</v>
      </c>
      <c r="AK1137" s="78">
        <v>9500</v>
      </c>
      <c r="AL1137" s="78">
        <v>9000</v>
      </c>
      <c r="AM1137" s="8">
        <v>9300</v>
      </c>
      <c r="AN1137" s="78">
        <v>177</v>
      </c>
      <c r="AO1137" s="78">
        <v>9700</v>
      </c>
      <c r="AP1137" s="78">
        <v>9100</v>
      </c>
      <c r="AQ1137" s="78">
        <v>9200</v>
      </c>
      <c r="AR1137" s="78">
        <v>298</v>
      </c>
      <c r="AS1137" s="78">
        <v>9400</v>
      </c>
      <c r="AT1137" s="78">
        <v>9250</v>
      </c>
      <c r="AU1137" s="78">
        <v>9250</v>
      </c>
      <c r="AV1137" s="78">
        <v>86.5</v>
      </c>
      <c r="AW1137" s="77">
        <v>11.61</v>
      </c>
      <c r="AX1137" s="144">
        <f t="shared" si="120"/>
        <v>1</v>
      </c>
      <c r="AY1137" s="144">
        <f t="shared" si="121"/>
        <v>1</v>
      </c>
      <c r="AZ1137" s="144">
        <f t="shared" si="122"/>
        <v>0.81</v>
      </c>
      <c r="BA1137" s="54">
        <f t="shared" si="123"/>
        <v>11.428577234521711</v>
      </c>
      <c r="BB1137" s="54">
        <f t="shared" si="124"/>
        <v>9.4814227654782854</v>
      </c>
    </row>
    <row r="1138" spans="1:54" x14ac:dyDescent="0.25">
      <c r="A1138" s="3">
        <v>41855</v>
      </c>
      <c r="B1138" s="77">
        <v>9330.19</v>
      </c>
      <c r="C1138" s="77">
        <v>906.57362000000001</v>
      </c>
      <c r="D1138" s="77">
        <v>11.039000000000001</v>
      </c>
      <c r="E1138" s="77">
        <f t="shared" si="119"/>
        <v>248.36930000000001</v>
      </c>
      <c r="F1138" s="77">
        <v>2.4413</v>
      </c>
      <c r="G1138" s="77">
        <v>14.125599999999999</v>
      </c>
      <c r="H1138">
        <v>0</v>
      </c>
      <c r="I1138" s="78">
        <v>9286</v>
      </c>
      <c r="J1138">
        <v>201408</v>
      </c>
      <c r="K1138" s="78">
        <v>9286</v>
      </c>
      <c r="L1138" s="77">
        <f t="shared" si="118"/>
        <v>-44.190000000000509</v>
      </c>
      <c r="M1138" s="78">
        <v>-8561</v>
      </c>
      <c r="N1138" s="78">
        <v>-158.87710000000001</v>
      </c>
      <c r="O1138" s="78">
        <v>-5408</v>
      </c>
      <c r="P1138" s="78">
        <v>-25.100829999999998</v>
      </c>
      <c r="Q1138" s="144">
        <v>-9913</v>
      </c>
      <c r="R1138" s="78">
        <v>1715</v>
      </c>
      <c r="S1138" s="78">
        <v>6612</v>
      </c>
      <c r="T1138" s="78">
        <v>-10226</v>
      </c>
      <c r="U1138" s="78">
        <v>37949</v>
      </c>
      <c r="V1138" s="219">
        <v>0.26946691612427204</v>
      </c>
      <c r="W1138" s="78">
        <v>239</v>
      </c>
      <c r="X1138" s="78">
        <v>-5244</v>
      </c>
      <c r="Y1138" s="78">
        <v>-3195</v>
      </c>
      <c r="Z1138" s="78">
        <v>-9996</v>
      </c>
      <c r="AA1138" s="78">
        <v>105.26</v>
      </c>
      <c r="AB1138" s="78">
        <v>109.79</v>
      </c>
      <c r="AC1138" s="78">
        <v>101933</v>
      </c>
      <c r="AD1138" s="104">
        <v>7.226</v>
      </c>
      <c r="AE1138" s="78">
        <v>168545</v>
      </c>
      <c r="AF1138" s="104">
        <v>4.4643600000000001</v>
      </c>
      <c r="AG1138" s="78">
        <v>-86759</v>
      </c>
      <c r="AH1138" s="104">
        <v>-5.2034900000000004</v>
      </c>
      <c r="AI1138" s="78">
        <v>62805</v>
      </c>
      <c r="AJ1138" s="104">
        <v>0.77995000000000003</v>
      </c>
      <c r="AK1138" s="78">
        <v>9500</v>
      </c>
      <c r="AL1138" s="78">
        <v>9000</v>
      </c>
      <c r="AM1138" s="8">
        <v>9300</v>
      </c>
      <c r="AN1138" s="78">
        <v>163</v>
      </c>
      <c r="AO1138" s="78">
        <v>9700</v>
      </c>
      <c r="AP1138" s="78">
        <v>9100</v>
      </c>
      <c r="AQ1138" s="78">
        <v>9300</v>
      </c>
      <c r="AR1138" s="78">
        <v>281</v>
      </c>
      <c r="AS1138" s="78">
        <v>9400</v>
      </c>
      <c r="AT1138" s="78">
        <v>9200</v>
      </c>
      <c r="AU1138" s="78">
        <v>9300</v>
      </c>
      <c r="AV1138" s="78">
        <v>67.5</v>
      </c>
      <c r="AW1138" s="77">
        <v>11.7</v>
      </c>
      <c r="AX1138" s="144">
        <f t="shared" si="120"/>
        <v>1</v>
      </c>
      <c r="AY1138" s="144">
        <f t="shared" si="121"/>
        <v>1</v>
      </c>
      <c r="AZ1138" s="144">
        <f t="shared" si="122"/>
        <v>0.82</v>
      </c>
      <c r="BA1138" s="54">
        <f t="shared" si="123"/>
        <v>11.575903906918306</v>
      </c>
      <c r="BB1138" s="54">
        <f t="shared" si="124"/>
        <v>9.3960960930816917</v>
      </c>
    </row>
    <row r="1139" spans="1:54" x14ac:dyDescent="0.25">
      <c r="A1139" s="3">
        <v>41856</v>
      </c>
      <c r="B1139" s="77">
        <v>9141.44</v>
      </c>
      <c r="C1139" s="77">
        <v>1093.0814499999999</v>
      </c>
      <c r="D1139" s="77">
        <v>-175.6978</v>
      </c>
      <c r="E1139" s="77">
        <f t="shared" si="119"/>
        <v>32.179000000000002</v>
      </c>
      <c r="F1139" s="77">
        <v>5.1056999999999997</v>
      </c>
      <c r="G1139" s="77">
        <v>-33.084800000000001</v>
      </c>
      <c r="H1139">
        <v>0</v>
      </c>
      <c r="I1139" s="78">
        <v>9095</v>
      </c>
      <c r="J1139">
        <v>201408</v>
      </c>
      <c r="K1139" s="78">
        <v>9095</v>
      </c>
      <c r="L1139" s="77">
        <f t="shared" si="118"/>
        <v>-46.440000000000509</v>
      </c>
      <c r="M1139" s="78">
        <v>-17406</v>
      </c>
      <c r="N1139" s="78">
        <v>-316.52823999999998</v>
      </c>
      <c r="O1139" s="78">
        <v>-5154</v>
      </c>
      <c r="P1139" s="78">
        <v>-23.419309999999999</v>
      </c>
      <c r="Q1139" s="144">
        <v>-18694.5</v>
      </c>
      <c r="R1139" s="78">
        <v>1530</v>
      </c>
      <c r="S1139" s="78">
        <v>11494</v>
      </c>
      <c r="T1139" s="78">
        <v>-18738</v>
      </c>
      <c r="U1139" s="78">
        <v>46282</v>
      </c>
      <c r="V1139" s="219">
        <v>0.40486582256600839</v>
      </c>
      <c r="W1139" s="78">
        <v>5755</v>
      </c>
      <c r="X1139" s="78">
        <v>-6932</v>
      </c>
      <c r="Y1139" s="78">
        <v>1421</v>
      </c>
      <c r="Z1139" s="78">
        <v>-14942</v>
      </c>
      <c r="AA1139" s="78">
        <v>108.9</v>
      </c>
      <c r="AB1139" s="78">
        <v>94.36</v>
      </c>
      <c r="AC1139" s="78">
        <v>87764</v>
      </c>
      <c r="AD1139" s="104">
        <v>5.0383399999999998</v>
      </c>
      <c r="AE1139" s="78">
        <v>167111</v>
      </c>
      <c r="AF1139" s="104">
        <v>7.9394299999999998</v>
      </c>
      <c r="AG1139" s="78">
        <v>-135867</v>
      </c>
      <c r="AH1139" s="104">
        <v>-3.5663</v>
      </c>
      <c r="AI1139" s="78">
        <v>56269</v>
      </c>
      <c r="AJ1139" s="104">
        <v>2.30091</v>
      </c>
      <c r="AK1139" s="78">
        <v>9500</v>
      </c>
      <c r="AL1139" s="78">
        <v>9000</v>
      </c>
      <c r="AM1139" s="8">
        <v>9100</v>
      </c>
      <c r="AN1139" s="78">
        <v>177</v>
      </c>
      <c r="AO1139" s="78">
        <v>9700</v>
      </c>
      <c r="AP1139" s="78">
        <v>8800</v>
      </c>
      <c r="AQ1139" s="78">
        <v>9100</v>
      </c>
      <c r="AR1139" s="78">
        <v>304</v>
      </c>
      <c r="AS1139" s="78">
        <v>9350</v>
      </c>
      <c r="AT1139" s="78">
        <v>9150</v>
      </c>
      <c r="AU1139" s="78">
        <v>9150</v>
      </c>
      <c r="AV1139" s="78">
        <v>60</v>
      </c>
      <c r="AW1139" s="77">
        <v>13.23</v>
      </c>
      <c r="AX1139" s="144">
        <f t="shared" si="120"/>
        <v>1</v>
      </c>
      <c r="AY1139" s="144">
        <f t="shared" si="121"/>
        <v>1</v>
      </c>
      <c r="AZ1139" s="144">
        <f t="shared" si="122"/>
        <v>1</v>
      </c>
      <c r="BA1139" s="54">
        <f t="shared" si="123"/>
        <v>12.24913241978272</v>
      </c>
      <c r="BB1139" s="54">
        <f t="shared" si="124"/>
        <v>8.9678675802172787</v>
      </c>
    </row>
    <row r="1140" spans="1:54" x14ac:dyDescent="0.25">
      <c r="A1140" s="3">
        <v>41857</v>
      </c>
      <c r="B1140" s="77">
        <v>9143.9699999999993</v>
      </c>
      <c r="C1140" s="77">
        <v>1090.4321600000001</v>
      </c>
      <c r="D1140" s="77">
        <v>52.336000000000006</v>
      </c>
      <c r="E1140" s="77">
        <f t="shared" si="119"/>
        <v>57.752500000000019</v>
      </c>
      <c r="F1140" s="77">
        <v>-3.3845999999999998</v>
      </c>
      <c r="G1140" s="77">
        <v>-7.0664999999999996</v>
      </c>
      <c r="H1140" t="s">
        <v>1684</v>
      </c>
      <c r="I1140" s="78">
        <v>9098</v>
      </c>
      <c r="J1140">
        <v>201408</v>
      </c>
      <c r="K1140" s="78">
        <v>9098</v>
      </c>
      <c r="L1140" s="77">
        <f t="shared" si="118"/>
        <v>-45.969999999999345</v>
      </c>
      <c r="M1140" s="78">
        <v>-9451</v>
      </c>
      <c r="N1140" s="78">
        <v>-171.77851000000001</v>
      </c>
      <c r="O1140" s="78">
        <v>-5579</v>
      </c>
      <c r="P1140" s="78">
        <v>-25.360869999999998</v>
      </c>
      <c r="Q1140" s="144">
        <v>-10845.75</v>
      </c>
      <c r="R1140" s="78">
        <v>1490</v>
      </c>
      <c r="S1140" s="78">
        <v>6061</v>
      </c>
      <c r="T1140" s="78">
        <v>-18538</v>
      </c>
      <c r="U1140" s="78">
        <v>42367</v>
      </c>
      <c r="V1140" s="219">
        <v>0.43755753298557842</v>
      </c>
      <c r="W1140" s="78">
        <v>2966</v>
      </c>
      <c r="X1140" s="78">
        <v>-3625</v>
      </c>
      <c r="Y1140" s="78">
        <v>-2511</v>
      </c>
      <c r="Z1140" s="78">
        <v>-10334</v>
      </c>
      <c r="AA1140" s="78">
        <v>118.18</v>
      </c>
      <c r="AB1140" s="78">
        <v>95.45</v>
      </c>
      <c r="AC1140" s="78">
        <v>86152</v>
      </c>
      <c r="AD1140" s="104">
        <v>5.02095</v>
      </c>
      <c r="AE1140" s="78">
        <v>161433</v>
      </c>
      <c r="AF1140" s="104">
        <v>7.0810899999999997</v>
      </c>
      <c r="AG1140" s="78">
        <v>-119983</v>
      </c>
      <c r="AH1140" s="104">
        <v>-3.4040499999999998</v>
      </c>
      <c r="AI1140" s="78">
        <v>40016</v>
      </c>
      <c r="AJ1140" s="104">
        <v>1.4780899999999999</v>
      </c>
      <c r="AK1140" s="78">
        <v>9500</v>
      </c>
      <c r="AL1140" s="78">
        <v>8900</v>
      </c>
      <c r="AM1140" s="8">
        <v>9100</v>
      </c>
      <c r="AN1140" s="78">
        <v>163</v>
      </c>
      <c r="AO1140" s="78">
        <v>9700</v>
      </c>
      <c r="AP1140" s="78">
        <v>8800</v>
      </c>
      <c r="AQ1140" s="78">
        <v>9100</v>
      </c>
      <c r="AR1140" s="78">
        <v>293</v>
      </c>
      <c r="AS1140" s="78">
        <v>9250</v>
      </c>
      <c r="AT1140" s="78">
        <v>9100</v>
      </c>
      <c r="AU1140" s="78">
        <v>9100</v>
      </c>
      <c r="AV1140" s="78">
        <v>120</v>
      </c>
      <c r="AW1140" s="77">
        <v>12.67</v>
      </c>
      <c r="AX1140" s="144">
        <f t="shared" si="120"/>
        <v>0.96</v>
      </c>
      <c r="AY1140" s="144">
        <f t="shared" si="121"/>
        <v>0.97</v>
      </c>
      <c r="AZ1140" s="144">
        <f t="shared" si="122"/>
        <v>0.97</v>
      </c>
      <c r="BA1140" s="54">
        <f t="shared" si="123"/>
        <v>12.596978723283856</v>
      </c>
      <c r="BB1140" s="54">
        <f t="shared" si="124"/>
        <v>8.8370212767161416</v>
      </c>
    </row>
    <row r="1141" spans="1:54" x14ac:dyDescent="0.25">
      <c r="A1141" s="3">
        <v>41858</v>
      </c>
      <c r="B1141" s="77">
        <v>9131.44</v>
      </c>
      <c r="C1141" s="77">
        <v>844.69952000000001</v>
      </c>
      <c r="D1141" s="77">
        <v>-13.9992</v>
      </c>
      <c r="E1141" s="77">
        <f t="shared" si="119"/>
        <v>63.363499999999988</v>
      </c>
      <c r="F1141" s="77">
        <v>2.847</v>
      </c>
      <c r="G1141" s="77">
        <v>-31.418400000000002</v>
      </c>
      <c r="H1141">
        <v>0</v>
      </c>
      <c r="I1141" s="78">
        <v>9092</v>
      </c>
      <c r="J1141">
        <v>201408</v>
      </c>
      <c r="K1141" s="78">
        <v>9092</v>
      </c>
      <c r="L1141" s="77">
        <f t="shared" si="118"/>
        <v>-39.440000000000509</v>
      </c>
      <c r="M1141" s="78">
        <v>-11934</v>
      </c>
      <c r="N1141" s="78">
        <v>-216.80303000000001</v>
      </c>
      <c r="O1141" s="78">
        <v>-5432</v>
      </c>
      <c r="P1141" s="78">
        <v>-24.67736</v>
      </c>
      <c r="Q1141" s="144">
        <v>-13292</v>
      </c>
      <c r="R1141" s="78">
        <v>1414</v>
      </c>
      <c r="S1141" s="78">
        <v>6691</v>
      </c>
      <c r="T1141" s="78">
        <v>-18892</v>
      </c>
      <c r="U1141" s="78">
        <v>42941</v>
      </c>
      <c r="V1141" s="219">
        <v>0.43995249295545052</v>
      </c>
      <c r="W1141" s="78">
        <v>4204</v>
      </c>
      <c r="X1141" s="78">
        <v>-2858</v>
      </c>
      <c r="Y1141" s="78">
        <v>-1024</v>
      </c>
      <c r="Z1141" s="78">
        <v>-6360</v>
      </c>
      <c r="AA1141" s="78">
        <v>86.03</v>
      </c>
      <c r="AB1141" s="78">
        <v>94.39</v>
      </c>
      <c r="AC1141" s="78">
        <v>84066</v>
      </c>
      <c r="AD1141" s="104">
        <v>4.8309199999999999</v>
      </c>
      <c r="AE1141" s="78">
        <v>158245</v>
      </c>
      <c r="AF1141" s="104">
        <v>6.6897399999999996</v>
      </c>
      <c r="AG1141" s="78">
        <v>-126822</v>
      </c>
      <c r="AH1141" s="104">
        <v>-3.4613999999999998</v>
      </c>
      <c r="AI1141" s="78">
        <v>48084</v>
      </c>
      <c r="AJ1141" s="104">
        <v>1.56687</v>
      </c>
      <c r="AK1141" s="78">
        <v>9300</v>
      </c>
      <c r="AL1141" s="78">
        <v>8900</v>
      </c>
      <c r="AM1141" s="8">
        <v>9100</v>
      </c>
      <c r="AN1141" s="78">
        <v>147</v>
      </c>
      <c r="AO1141" s="78">
        <v>9500</v>
      </c>
      <c r="AP1141" s="78">
        <v>8800</v>
      </c>
      <c r="AQ1141" s="78">
        <v>9100</v>
      </c>
      <c r="AR1141" s="78">
        <v>277</v>
      </c>
      <c r="AS1141" s="78">
        <v>9250</v>
      </c>
      <c r="AT1141" s="78">
        <v>9100</v>
      </c>
      <c r="AU1141" s="78">
        <v>9100</v>
      </c>
      <c r="AV1141" s="78">
        <v>101</v>
      </c>
      <c r="AW1141" s="77">
        <v>12.14</v>
      </c>
      <c r="AX1141" s="144">
        <f t="shared" si="120"/>
        <v>0.93</v>
      </c>
      <c r="AY1141" s="144">
        <f t="shared" si="121"/>
        <v>0.95</v>
      </c>
      <c r="AZ1141" s="144">
        <f t="shared" si="122"/>
        <v>0.88</v>
      </c>
      <c r="BA1141" s="54">
        <f t="shared" si="123"/>
        <v>12.78076396908525</v>
      </c>
      <c r="BB1141" s="54">
        <f t="shared" si="124"/>
        <v>8.8272360309147437</v>
      </c>
    </row>
    <row r="1142" spans="1:54" x14ac:dyDescent="0.25">
      <c r="A1142" s="3">
        <v>41859</v>
      </c>
      <c r="B1142" s="77">
        <v>9085.9599999999991</v>
      </c>
      <c r="C1142" s="77">
        <v>888.89550999999994</v>
      </c>
      <c r="D1142" s="77">
        <v>-14.5687</v>
      </c>
      <c r="E1142" s="77">
        <f t="shared" si="119"/>
        <v>48.060100000000013</v>
      </c>
      <c r="F1142" s="77">
        <v>1.8365</v>
      </c>
      <c r="G1142" s="77">
        <v>-5.4409000000000001</v>
      </c>
      <c r="H1142">
        <v>0</v>
      </c>
      <c r="I1142" s="78">
        <v>9090</v>
      </c>
      <c r="J1142">
        <v>201408</v>
      </c>
      <c r="K1142" s="78">
        <v>9090</v>
      </c>
      <c r="L1142" s="77">
        <f t="shared" si="118"/>
        <v>4.0400000000008731</v>
      </c>
      <c r="M1142" s="78">
        <v>-7101</v>
      </c>
      <c r="N1142" s="78">
        <v>-128.85984999999999</v>
      </c>
      <c r="O1142" s="78">
        <v>-5437</v>
      </c>
      <c r="P1142" s="78">
        <v>-24.690270000000002</v>
      </c>
      <c r="Q1142" s="144">
        <v>-8460.25</v>
      </c>
      <c r="R1142" s="78">
        <v>1272</v>
      </c>
      <c r="S1142" s="78">
        <v>4247</v>
      </c>
      <c r="T1142" s="78">
        <v>-17326</v>
      </c>
      <c r="U1142" s="78">
        <v>44042</v>
      </c>
      <c r="V1142" s="219">
        <v>0.39339721175241815</v>
      </c>
      <c r="W1142" s="78">
        <v>5209</v>
      </c>
      <c r="X1142" s="78">
        <v>197</v>
      </c>
      <c r="Y1142" s="78">
        <v>-839</v>
      </c>
      <c r="Z1142" s="78">
        <v>-6700</v>
      </c>
      <c r="AA1142" s="78">
        <v>116.94</v>
      </c>
      <c r="AB1142" s="78">
        <v>91.63</v>
      </c>
      <c r="AC1142" s="78">
        <v>82651</v>
      </c>
      <c r="AD1142" s="104">
        <v>4.9175300000000002</v>
      </c>
      <c r="AE1142" s="78">
        <v>175658</v>
      </c>
      <c r="AF1142" s="104">
        <v>6.5515600000000003</v>
      </c>
      <c r="AG1142" s="78">
        <v>-124064</v>
      </c>
      <c r="AH1142" s="104">
        <v>-3.20492</v>
      </c>
      <c r="AI1142" s="78">
        <v>28017</v>
      </c>
      <c r="AJ1142" s="104">
        <v>1.20679</v>
      </c>
      <c r="AK1142" s="78">
        <v>9300</v>
      </c>
      <c r="AL1142" s="78">
        <v>9000</v>
      </c>
      <c r="AM1142" s="8">
        <v>9100</v>
      </c>
      <c r="AN1142" s="78">
        <v>140</v>
      </c>
      <c r="AO1142" s="78">
        <v>9400</v>
      </c>
      <c r="AP1142" s="78">
        <v>8800</v>
      </c>
      <c r="AQ1142" s="78">
        <v>9100</v>
      </c>
      <c r="AR1142" s="78">
        <v>276</v>
      </c>
      <c r="AS1142" s="78">
        <v>9200</v>
      </c>
      <c r="AT1142" s="78">
        <v>8900</v>
      </c>
      <c r="AU1142" s="78">
        <v>9100</v>
      </c>
      <c r="AV1142" s="78">
        <v>94</v>
      </c>
      <c r="AW1142" s="77">
        <v>12.35</v>
      </c>
      <c r="AX1142" s="144">
        <f t="shared" si="120"/>
        <v>0.93</v>
      </c>
      <c r="AY1142" s="144">
        <f t="shared" si="121"/>
        <v>0.95</v>
      </c>
      <c r="AZ1142" s="144">
        <f t="shared" si="122"/>
        <v>0.93</v>
      </c>
      <c r="BA1142" s="54">
        <f t="shared" si="123"/>
        <v>12.977393673285418</v>
      </c>
      <c r="BB1142" s="54">
        <f t="shared" si="124"/>
        <v>8.8596063267145748</v>
      </c>
    </row>
    <row r="1143" spans="1:54" x14ac:dyDescent="0.25">
      <c r="A1143" s="3">
        <v>41862</v>
      </c>
      <c r="B1143" s="77">
        <v>9172.91</v>
      </c>
      <c r="C1143" s="77">
        <v>849.08793000000003</v>
      </c>
      <c r="D1143" s="77">
        <v>-17.742799999999999</v>
      </c>
      <c r="E1143" s="77">
        <f t="shared" si="119"/>
        <v>20.140999999999988</v>
      </c>
      <c r="F1143" s="77">
        <v>7.8151000000000002</v>
      </c>
      <c r="G1143" s="77">
        <v>22.8155</v>
      </c>
      <c r="H1143">
        <v>0</v>
      </c>
      <c r="I1143" s="78">
        <v>9141</v>
      </c>
      <c r="J1143">
        <v>201408</v>
      </c>
      <c r="K1143" s="78">
        <v>9141</v>
      </c>
      <c r="L1143" s="77">
        <f t="shared" si="118"/>
        <v>-31.909999999999854</v>
      </c>
      <c r="M1143" s="78">
        <v>-13362</v>
      </c>
      <c r="N1143" s="78">
        <v>-244.07077000000001</v>
      </c>
      <c r="O1143" s="78">
        <v>-5429</v>
      </c>
      <c r="P1143" s="78">
        <v>-24.791219999999999</v>
      </c>
      <c r="Q1143" s="144">
        <v>-14719.25</v>
      </c>
      <c r="R1143" s="78">
        <v>1529</v>
      </c>
      <c r="S1143" s="78">
        <v>7480</v>
      </c>
      <c r="T1143" s="78">
        <v>-17302</v>
      </c>
      <c r="U1143" s="78">
        <v>42747</v>
      </c>
      <c r="V1143" s="219">
        <v>0.40475354995672214</v>
      </c>
      <c r="W1143" s="78">
        <v>5939</v>
      </c>
      <c r="X1143" s="78">
        <v>-682</v>
      </c>
      <c r="Y1143" s="78">
        <v>-573</v>
      </c>
      <c r="Z1143" s="78">
        <v>-7920</v>
      </c>
      <c r="AA1143" s="78">
        <v>100.34</v>
      </c>
      <c r="AB1143" s="78">
        <v>96.59</v>
      </c>
      <c r="AC1143" s="78">
        <v>81068</v>
      </c>
      <c r="AD1143" s="104">
        <v>5.3845000000000001</v>
      </c>
      <c r="AE1143" s="78">
        <v>171728</v>
      </c>
      <c r="AF1143" s="104">
        <v>5.0263799999999996</v>
      </c>
      <c r="AG1143" s="78">
        <v>-124703</v>
      </c>
      <c r="AH1143" s="104">
        <v>-3.7909600000000001</v>
      </c>
      <c r="AI1143" s="78">
        <v>28612</v>
      </c>
      <c r="AJ1143" s="104">
        <v>1.38618</v>
      </c>
      <c r="AK1143" s="78">
        <v>9300</v>
      </c>
      <c r="AL1143" s="78">
        <v>9000</v>
      </c>
      <c r="AM1143" s="8">
        <v>9100</v>
      </c>
      <c r="AN1143" s="78">
        <v>129</v>
      </c>
      <c r="AO1143" s="78">
        <v>9500</v>
      </c>
      <c r="AP1143" s="78">
        <v>8800</v>
      </c>
      <c r="AQ1143" s="78">
        <v>9100</v>
      </c>
      <c r="AR1143" s="78">
        <v>268</v>
      </c>
      <c r="AS1143" s="78">
        <v>9200</v>
      </c>
      <c r="AT1143" s="78">
        <v>9050</v>
      </c>
      <c r="AU1143" s="78">
        <v>9150</v>
      </c>
      <c r="AV1143" s="78">
        <v>66.5</v>
      </c>
      <c r="AW1143" s="77">
        <v>12.51</v>
      </c>
      <c r="AX1143" s="144">
        <f t="shared" si="120"/>
        <v>0.93</v>
      </c>
      <c r="AY1143" s="144">
        <f t="shared" si="121"/>
        <v>0.95</v>
      </c>
      <c r="AZ1143" s="144">
        <f t="shared" si="122"/>
        <v>0.96</v>
      </c>
      <c r="BA1143" s="54">
        <f t="shared" si="123"/>
        <v>13.185083758284179</v>
      </c>
      <c r="BB1143" s="54">
        <f t="shared" si="124"/>
        <v>8.8459162417158126</v>
      </c>
    </row>
    <row r="1144" spans="1:54" x14ac:dyDescent="0.25">
      <c r="A1144" s="3">
        <v>41863</v>
      </c>
      <c r="B1144" s="77">
        <v>9163.1200000000008</v>
      </c>
      <c r="C1144" s="77">
        <v>889.35658000000001</v>
      </c>
      <c r="D1144" s="77">
        <v>-34.172199999999997</v>
      </c>
      <c r="E1144" s="77">
        <f t="shared" si="119"/>
        <v>10.691800000000008</v>
      </c>
      <c r="F1144" s="77">
        <v>6.4171000000000005</v>
      </c>
      <c r="G1144" s="77">
        <v>-8.0670000000000002</v>
      </c>
      <c r="H1144">
        <v>0</v>
      </c>
      <c r="I1144" s="78">
        <v>9121</v>
      </c>
      <c r="J1144">
        <v>201408</v>
      </c>
      <c r="K1144" s="78">
        <v>9121</v>
      </c>
      <c r="L1144" s="77">
        <f t="shared" si="118"/>
        <v>-42.1200000000008</v>
      </c>
      <c r="M1144" s="78">
        <v>-12494</v>
      </c>
      <c r="N1144" s="78">
        <v>-227.75816</v>
      </c>
      <c r="O1144" s="78">
        <v>-5153</v>
      </c>
      <c r="P1144" s="78">
        <v>-23.481069999999999</v>
      </c>
      <c r="Q1144" s="144">
        <v>-13782.25</v>
      </c>
      <c r="R1144" s="78">
        <v>1646</v>
      </c>
      <c r="S1144" s="78">
        <v>9467</v>
      </c>
      <c r="T1144" s="78">
        <v>-17115</v>
      </c>
      <c r="U1144" s="78">
        <v>44874</v>
      </c>
      <c r="V1144" s="219">
        <v>0.38140125685252041</v>
      </c>
      <c r="W1144" s="78">
        <v>7452</v>
      </c>
      <c r="X1144" s="78">
        <v>-1380</v>
      </c>
      <c r="Y1144" s="78">
        <v>2523</v>
      </c>
      <c r="Z1144" s="78">
        <v>-6971</v>
      </c>
      <c r="AA1144" s="78">
        <v>104.15</v>
      </c>
      <c r="AB1144" s="78">
        <v>95.96</v>
      </c>
      <c r="AC1144" s="78">
        <v>84567</v>
      </c>
      <c r="AD1144" s="104">
        <v>5.03939</v>
      </c>
      <c r="AE1144" s="78">
        <v>167806</v>
      </c>
      <c r="AF1144" s="104">
        <v>5.0102099999999998</v>
      </c>
      <c r="AG1144" s="78">
        <v>-128023</v>
      </c>
      <c r="AH1144" s="104">
        <v>-3.6320299999999999</v>
      </c>
      <c r="AI1144" s="78">
        <v>37877</v>
      </c>
      <c r="AJ1144" s="104">
        <v>1.5807</v>
      </c>
      <c r="AK1144" s="78">
        <v>9300</v>
      </c>
      <c r="AL1144" s="78">
        <v>9000</v>
      </c>
      <c r="AM1144" s="8">
        <v>9100</v>
      </c>
      <c r="AN1144" s="78">
        <v>113</v>
      </c>
      <c r="AO1144" s="78">
        <v>9400</v>
      </c>
      <c r="AP1144" s="78">
        <v>8800</v>
      </c>
      <c r="AQ1144" s="78">
        <v>9100</v>
      </c>
      <c r="AR1144" s="78">
        <v>262</v>
      </c>
      <c r="AS1144" s="78">
        <v>9200</v>
      </c>
      <c r="AT1144" s="78">
        <v>9100</v>
      </c>
      <c r="AU1144" s="78">
        <v>9150</v>
      </c>
      <c r="AV1144" s="78">
        <v>42.5</v>
      </c>
      <c r="AW1144" s="77">
        <v>12.34</v>
      </c>
      <c r="AX1144" s="144">
        <f t="shared" si="120"/>
        <v>0.86</v>
      </c>
      <c r="AY1144" s="144">
        <f t="shared" si="121"/>
        <v>0.91</v>
      </c>
      <c r="AZ1144" s="144">
        <f t="shared" si="122"/>
        <v>0.92</v>
      </c>
      <c r="BA1144" s="54">
        <f t="shared" si="123"/>
        <v>13.338763972922079</v>
      </c>
      <c r="BB1144" s="54">
        <f t="shared" si="124"/>
        <v>8.8872360270779129</v>
      </c>
    </row>
    <row r="1145" spans="1:54" x14ac:dyDescent="0.25">
      <c r="A1145" s="3">
        <v>41864</v>
      </c>
      <c r="B1145" s="77">
        <v>9231.31</v>
      </c>
      <c r="C1145" s="77">
        <v>864.69671000000005</v>
      </c>
      <c r="D1145" s="77">
        <v>70.4542</v>
      </c>
      <c r="E1145" s="77">
        <f t="shared" si="119"/>
        <v>52.999200000000016</v>
      </c>
      <c r="F1145" s="77">
        <v>2.2978999999999998</v>
      </c>
      <c r="G1145" s="77">
        <v>-5.2647000000000004</v>
      </c>
      <c r="H1145" t="s">
        <v>1685</v>
      </c>
      <c r="I1145" s="78">
        <v>9199</v>
      </c>
      <c r="J1145">
        <v>201408</v>
      </c>
      <c r="K1145" s="78">
        <v>9199</v>
      </c>
      <c r="L1145" s="77">
        <f t="shared" si="118"/>
        <v>-32.309999999999491</v>
      </c>
      <c r="M1145" s="78">
        <v>-5519</v>
      </c>
      <c r="N1145" s="78">
        <v>-101.37663999999999</v>
      </c>
      <c r="O1145" s="78">
        <v>-5152</v>
      </c>
      <c r="P1145" s="78">
        <v>-23.673680000000001</v>
      </c>
      <c r="Q1145" s="144">
        <v>-6807</v>
      </c>
      <c r="R1145" s="78">
        <v>1795</v>
      </c>
      <c r="S1145" s="78">
        <v>8226</v>
      </c>
      <c r="T1145" s="78">
        <v>-12554</v>
      </c>
      <c r="U1145" s="78">
        <v>41362</v>
      </c>
      <c r="V1145" s="219">
        <v>0.30351530390213238</v>
      </c>
      <c r="W1145" s="78">
        <v>7413</v>
      </c>
      <c r="X1145" s="78">
        <v>-129</v>
      </c>
      <c r="Y1145" s="78">
        <v>3460</v>
      </c>
      <c r="Z1145" s="78">
        <v>-2598</v>
      </c>
      <c r="AA1145" s="78">
        <v>89.48</v>
      </c>
      <c r="AB1145" s="78">
        <v>100.86</v>
      </c>
      <c r="AC1145" s="78">
        <v>96726</v>
      </c>
      <c r="AD1145" s="104">
        <v>5.8566799999999999</v>
      </c>
      <c r="AE1145" s="78">
        <v>170673</v>
      </c>
      <c r="AF1145" s="104">
        <v>4.09497</v>
      </c>
      <c r="AG1145" s="78">
        <v>-116325</v>
      </c>
      <c r="AH1145" s="104">
        <v>-3.7963499999999999</v>
      </c>
      <c r="AI1145" s="78">
        <v>18920</v>
      </c>
      <c r="AJ1145" s="104">
        <v>0.49038999999999999</v>
      </c>
      <c r="AK1145" s="78">
        <v>9300</v>
      </c>
      <c r="AL1145" s="78">
        <v>9000</v>
      </c>
      <c r="AM1145" s="8">
        <v>9200</v>
      </c>
      <c r="AN1145" s="78">
        <v>97</v>
      </c>
      <c r="AO1145" s="78">
        <v>9400</v>
      </c>
      <c r="AP1145" s="78">
        <v>8800</v>
      </c>
      <c r="AQ1145" s="78">
        <v>9200</v>
      </c>
      <c r="AR1145" s="78">
        <v>253</v>
      </c>
      <c r="AS1145" s="78">
        <v>9300</v>
      </c>
      <c r="AT1145" s="78">
        <v>9000</v>
      </c>
      <c r="AU1145" s="78">
        <v>9200</v>
      </c>
      <c r="AV1145" s="78">
        <v>97</v>
      </c>
      <c r="AW1145" s="77">
        <v>12.7</v>
      </c>
      <c r="AX1145" s="144">
        <f t="shared" si="120"/>
        <v>0.96</v>
      </c>
      <c r="AY1145" s="144">
        <f t="shared" si="121"/>
        <v>0.97</v>
      </c>
      <c r="AZ1145" s="144">
        <f t="shared" si="122"/>
        <v>0.98</v>
      </c>
      <c r="BA1145" s="54">
        <f t="shared" si="123"/>
        <v>13.527294442495872</v>
      </c>
      <c r="BB1145" s="54">
        <f t="shared" si="124"/>
        <v>8.9497055575041244</v>
      </c>
    </row>
    <row r="1146" spans="1:54" x14ac:dyDescent="0.25">
      <c r="A1146" s="3">
        <v>41865</v>
      </c>
      <c r="B1146" s="77">
        <v>9230.61</v>
      </c>
      <c r="C1146" s="77">
        <v>914.31683999999996</v>
      </c>
      <c r="D1146" s="77">
        <v>-5.4746000000000006</v>
      </c>
      <c r="E1146" s="77">
        <f t="shared" si="119"/>
        <v>35.207899999999988</v>
      </c>
      <c r="F1146" s="77">
        <v>5.8090999999999999</v>
      </c>
      <c r="G1146" s="77">
        <v>-22.743499999999997</v>
      </c>
      <c r="H1146">
        <v>0</v>
      </c>
      <c r="I1146" s="78">
        <v>9218</v>
      </c>
      <c r="J1146">
        <v>201408</v>
      </c>
      <c r="K1146" s="78">
        <v>9218</v>
      </c>
      <c r="L1146" s="77">
        <f t="shared" si="118"/>
        <v>-12.610000000000582</v>
      </c>
      <c r="M1146" s="78">
        <v>-7727</v>
      </c>
      <c r="N1146" s="78">
        <v>-142.24663000000001</v>
      </c>
      <c r="O1146" s="78">
        <v>-5151</v>
      </c>
      <c r="P1146" s="78">
        <v>-23.72437</v>
      </c>
      <c r="Q1146" s="144">
        <v>-9014.75</v>
      </c>
      <c r="R1146" s="78">
        <v>1802</v>
      </c>
      <c r="S1146" s="78">
        <v>9631</v>
      </c>
      <c r="T1146" s="78">
        <v>-11680</v>
      </c>
      <c r="U1146" s="78">
        <v>41167</v>
      </c>
      <c r="V1146" s="219">
        <v>0.28372239900891488</v>
      </c>
      <c r="W1146" s="78">
        <v>6070</v>
      </c>
      <c r="X1146" s="78">
        <v>-1613</v>
      </c>
      <c r="Y1146" s="78">
        <v>2882</v>
      </c>
      <c r="Z1146" s="78">
        <v>-4095</v>
      </c>
      <c r="AA1146" s="78">
        <v>97.95</v>
      </c>
      <c r="AB1146" s="78">
        <v>101.33</v>
      </c>
      <c r="AC1146" s="78">
        <v>95478</v>
      </c>
      <c r="AD1146" s="104">
        <v>6.0625900000000001</v>
      </c>
      <c r="AE1146" s="78">
        <v>169148</v>
      </c>
      <c r="AF1146" s="104">
        <v>3.9502299999999999</v>
      </c>
      <c r="AG1146" s="78">
        <v>-121143</v>
      </c>
      <c r="AH1146" s="104">
        <v>-4.4564000000000004</v>
      </c>
      <c r="AI1146" s="78">
        <v>29388</v>
      </c>
      <c r="AJ1146" s="104">
        <v>0.62044999999999995</v>
      </c>
      <c r="AK1146" s="78">
        <v>9300</v>
      </c>
      <c r="AL1146" s="78">
        <v>9000</v>
      </c>
      <c r="AM1146" s="8">
        <v>9200</v>
      </c>
      <c r="AN1146" s="78">
        <v>86.5</v>
      </c>
      <c r="AO1146" s="78">
        <v>9400</v>
      </c>
      <c r="AP1146" s="78">
        <v>8800</v>
      </c>
      <c r="AQ1146" s="78">
        <v>9200</v>
      </c>
      <c r="AR1146" s="78">
        <v>247</v>
      </c>
      <c r="AS1146" s="78">
        <v>9300</v>
      </c>
      <c r="AT1146" s="78">
        <v>9000</v>
      </c>
      <c r="AU1146" s="78">
        <v>9200</v>
      </c>
      <c r="AV1146" s="78">
        <v>86.5</v>
      </c>
      <c r="AW1146" s="77">
        <v>11.71</v>
      </c>
      <c r="AX1146" s="144">
        <f t="shared" si="120"/>
        <v>0.75</v>
      </c>
      <c r="AY1146" s="144">
        <f t="shared" si="121"/>
        <v>0.85</v>
      </c>
      <c r="AZ1146" s="144">
        <f t="shared" si="122"/>
        <v>0.82</v>
      </c>
      <c r="BA1146" s="54">
        <f t="shared" si="123"/>
        <v>13.571670896077705</v>
      </c>
      <c r="BB1146" s="54">
        <f t="shared" si="124"/>
        <v>9.014329103922293</v>
      </c>
    </row>
    <row r="1147" spans="1:54" x14ac:dyDescent="0.25">
      <c r="A1147" s="3">
        <v>41866</v>
      </c>
      <c r="B1147" s="77">
        <v>9206.81</v>
      </c>
      <c r="C1147" s="77">
        <v>750.44101000000001</v>
      </c>
      <c r="D1147" s="77">
        <v>9.1809000000000012</v>
      </c>
      <c r="E1147" s="77">
        <f t="shared" si="119"/>
        <v>69.092799999999997</v>
      </c>
      <c r="F1147" s="77">
        <v>-2.3641999999999999</v>
      </c>
      <c r="G1147" s="77">
        <v>9.8336000000000006</v>
      </c>
      <c r="H1147">
        <v>0</v>
      </c>
      <c r="I1147" s="78">
        <v>9203</v>
      </c>
      <c r="J1147">
        <v>201408</v>
      </c>
      <c r="K1147" s="78">
        <v>9203</v>
      </c>
      <c r="L1147" s="77">
        <f t="shared" si="118"/>
        <v>-3.8099999999994907</v>
      </c>
      <c r="M1147" s="78">
        <v>-8952</v>
      </c>
      <c r="N1147" s="78">
        <v>-164.56945999999999</v>
      </c>
      <c r="O1147" s="78">
        <v>-6472</v>
      </c>
      <c r="P1147" s="78">
        <v>-29.759640000000001</v>
      </c>
      <c r="Q1147" s="144">
        <v>-10570</v>
      </c>
      <c r="R1147" s="78">
        <v>1737</v>
      </c>
      <c r="S1147" s="78">
        <v>9939</v>
      </c>
      <c r="T1147" s="78">
        <v>-13640</v>
      </c>
      <c r="U1147" s="78">
        <v>40383</v>
      </c>
      <c r="V1147" s="219">
        <v>0.33776589158804449</v>
      </c>
      <c r="W1147" s="78">
        <v>6963</v>
      </c>
      <c r="X1147" s="78">
        <v>-1266</v>
      </c>
      <c r="Y1147" s="78">
        <v>2608</v>
      </c>
      <c r="Z1147" s="78">
        <v>-6759</v>
      </c>
      <c r="AA1147" s="78">
        <v>108.32</v>
      </c>
      <c r="AB1147" s="78">
        <v>101.58</v>
      </c>
      <c r="AC1147" s="78">
        <v>96016</v>
      </c>
      <c r="AD1147" s="104">
        <v>5.8962599999999998</v>
      </c>
      <c r="AE1147" s="78">
        <v>176515</v>
      </c>
      <c r="AF1147" s="104">
        <v>4.0638199999999998</v>
      </c>
      <c r="AG1147" s="78">
        <v>-126671</v>
      </c>
      <c r="AH1147" s="104">
        <v>-4.1246499999999999</v>
      </c>
      <c r="AI1147" s="78">
        <v>26883</v>
      </c>
      <c r="AJ1147" s="104">
        <v>0.74626999999999999</v>
      </c>
      <c r="AK1147" s="78">
        <v>9300</v>
      </c>
      <c r="AL1147" s="78">
        <v>9100</v>
      </c>
      <c r="AM1147" s="8">
        <v>9200</v>
      </c>
      <c r="AN1147" s="78">
        <v>69.5</v>
      </c>
      <c r="AO1147" s="78">
        <v>9400</v>
      </c>
      <c r="AP1147" s="78">
        <v>8800</v>
      </c>
      <c r="AQ1147" s="78">
        <v>9200</v>
      </c>
      <c r="AR1147" s="78">
        <v>244</v>
      </c>
      <c r="AS1147" s="78">
        <v>9300</v>
      </c>
      <c r="AT1147" s="78">
        <v>9100</v>
      </c>
      <c r="AU1147" s="78">
        <v>9200</v>
      </c>
      <c r="AV1147" s="78">
        <v>69.5</v>
      </c>
      <c r="AW1147" s="77">
        <v>11.86</v>
      </c>
      <c r="AX1147" s="144">
        <f t="shared" si="120"/>
        <v>0.75</v>
      </c>
      <c r="AY1147" s="144">
        <f t="shared" si="121"/>
        <v>0.85</v>
      </c>
      <c r="AZ1147" s="144">
        <f t="shared" si="122"/>
        <v>0.86</v>
      </c>
      <c r="BA1147" s="54">
        <f t="shared" si="123"/>
        <v>13.620173464804907</v>
      </c>
      <c r="BB1147" s="54">
        <f t="shared" si="124"/>
        <v>9.1048265351950874</v>
      </c>
    </row>
    <row r="1148" spans="1:54" x14ac:dyDescent="0.25">
      <c r="A1148" s="3">
        <v>41869</v>
      </c>
      <c r="B1148" s="77">
        <v>9141.31</v>
      </c>
      <c r="C1148" s="77">
        <v>742.18726000000004</v>
      </c>
      <c r="D1148" s="77">
        <v>7.5491999999999999</v>
      </c>
      <c r="E1148" s="77">
        <f t="shared" si="119"/>
        <v>64.347300000000018</v>
      </c>
      <c r="F1148" s="77">
        <v>-0.56630000000000003</v>
      </c>
      <c r="G1148" s="77">
        <v>3.8857999999999997</v>
      </c>
      <c r="H1148">
        <v>0</v>
      </c>
      <c r="I1148" s="78">
        <v>9141</v>
      </c>
      <c r="J1148">
        <v>201408</v>
      </c>
      <c r="K1148" s="78">
        <v>9141</v>
      </c>
      <c r="L1148" s="77">
        <f t="shared" si="118"/>
        <v>-0.30999999999949068</v>
      </c>
      <c r="M1148" s="78">
        <v>-15096</v>
      </c>
      <c r="N1148" s="78">
        <v>-275.80047000000002</v>
      </c>
      <c r="O1148" s="78">
        <v>-6716</v>
      </c>
      <c r="P1148" s="78">
        <v>-30.683340000000001</v>
      </c>
      <c r="Q1148" s="144">
        <v>-16775</v>
      </c>
      <c r="R1148" s="78">
        <v>1584</v>
      </c>
      <c r="S1148" s="78">
        <v>10672</v>
      </c>
      <c r="T1148" s="78">
        <v>-14187</v>
      </c>
      <c r="U1148" s="78">
        <v>39487</v>
      </c>
      <c r="V1148" s="219">
        <v>0.35928280193481399</v>
      </c>
      <c r="W1148" s="78">
        <v>4081</v>
      </c>
      <c r="X1148" s="78">
        <v>-3306</v>
      </c>
      <c r="Y1148" s="78">
        <v>-1188</v>
      </c>
      <c r="Z1148" s="78">
        <v>-10164</v>
      </c>
      <c r="AA1148" s="78">
        <v>94.22</v>
      </c>
      <c r="AB1148" s="78">
        <v>96.6</v>
      </c>
      <c r="AC1148" s="78">
        <v>91199</v>
      </c>
      <c r="AD1148" s="104">
        <v>5.2505199999999999</v>
      </c>
      <c r="AE1148" s="78">
        <v>172099</v>
      </c>
      <c r="AF1148" s="104">
        <v>4.3888400000000001</v>
      </c>
      <c r="AG1148" s="78">
        <v>-147712</v>
      </c>
      <c r="AH1148" s="104">
        <v>-3.7856800000000002</v>
      </c>
      <c r="AI1148" s="78">
        <v>41210</v>
      </c>
      <c r="AJ1148" s="104">
        <v>1.29803</v>
      </c>
      <c r="AK1148" s="78">
        <v>9300</v>
      </c>
      <c r="AL1148" s="78">
        <v>9100</v>
      </c>
      <c r="AM1148" s="8">
        <v>9150</v>
      </c>
      <c r="AN1148" s="78">
        <v>59</v>
      </c>
      <c r="AO1148" s="78">
        <v>9400</v>
      </c>
      <c r="AP1148" s="78">
        <v>8800</v>
      </c>
      <c r="AQ1148" s="78">
        <v>9100</v>
      </c>
      <c r="AR1148" s="78">
        <v>239</v>
      </c>
      <c r="AS1148" s="78">
        <v>9300</v>
      </c>
      <c r="AT1148" s="78">
        <v>9100</v>
      </c>
      <c r="AU1148" s="78">
        <v>9150</v>
      </c>
      <c r="AV1148" s="78">
        <v>59</v>
      </c>
      <c r="AW1148" s="77">
        <v>12.84</v>
      </c>
      <c r="AX1148" s="144">
        <f t="shared" si="120"/>
        <v>0.96</v>
      </c>
      <c r="AY1148" s="144">
        <f t="shared" si="121"/>
        <v>0.97</v>
      </c>
      <c r="AZ1148" s="144">
        <f t="shared" si="122"/>
        <v>0.98</v>
      </c>
      <c r="BA1148" s="54">
        <f t="shared" si="123"/>
        <v>13.79337056074109</v>
      </c>
      <c r="BB1148" s="54">
        <f t="shared" si="124"/>
        <v>9.1586294392589114</v>
      </c>
    </row>
    <row r="1149" spans="1:54" x14ac:dyDescent="0.25">
      <c r="A1149" s="3">
        <v>41870</v>
      </c>
      <c r="B1149" s="77">
        <v>9243.7800000000007</v>
      </c>
      <c r="C1149" s="77">
        <v>900.70710999999994</v>
      </c>
      <c r="D1149" s="77">
        <v>60.317299999999996</v>
      </c>
      <c r="E1149" s="77">
        <f t="shared" si="119"/>
        <v>125.85859999999997</v>
      </c>
      <c r="F1149" s="77">
        <v>5.9285000000000005</v>
      </c>
      <c r="G1149" s="77">
        <v>4.6830999999999996</v>
      </c>
      <c r="H1149">
        <v>0</v>
      </c>
      <c r="I1149" s="78">
        <v>9239</v>
      </c>
      <c r="J1149">
        <v>201408</v>
      </c>
      <c r="K1149" s="78">
        <v>9239</v>
      </c>
      <c r="L1149" s="77">
        <f t="shared" si="118"/>
        <v>-4.7800000000006548</v>
      </c>
      <c r="M1149" s="78">
        <v>-5085</v>
      </c>
      <c r="N1149" s="78">
        <v>-93.726699999999994</v>
      </c>
      <c r="O1149" s="78">
        <v>-6221</v>
      </c>
      <c r="P1149" s="78">
        <v>-28.73264</v>
      </c>
      <c r="Q1149" s="144">
        <v>-6640.25</v>
      </c>
      <c r="R1149" s="78">
        <v>1604</v>
      </c>
      <c r="S1149" s="78">
        <v>6983</v>
      </c>
      <c r="T1149" s="78">
        <v>-7867</v>
      </c>
      <c r="U1149" s="78">
        <v>37413</v>
      </c>
      <c r="V1149" s="219">
        <v>0.21027450351482105</v>
      </c>
      <c r="W1149" s="78">
        <v>-610</v>
      </c>
      <c r="X1149" s="78">
        <v>-4294</v>
      </c>
      <c r="Y1149" s="78">
        <v>-4786</v>
      </c>
      <c r="Z1149" s="78">
        <v>-9869</v>
      </c>
      <c r="AA1149" s="78">
        <v>86.87</v>
      </c>
      <c r="AB1149" s="78">
        <v>106.98</v>
      </c>
      <c r="AC1149" s="78">
        <v>92766</v>
      </c>
      <c r="AD1149" s="104">
        <v>6.3145699999999998</v>
      </c>
      <c r="AE1149" s="78">
        <v>169594</v>
      </c>
      <c r="AF1149" s="104">
        <v>3.5575000000000001</v>
      </c>
      <c r="AG1149" s="78">
        <v>-93200</v>
      </c>
      <c r="AH1149" s="104">
        <v>-4.0482300000000002</v>
      </c>
      <c r="AI1149" s="78">
        <v>5198</v>
      </c>
      <c r="AJ1149" s="104">
        <v>0.28497</v>
      </c>
      <c r="AK1149" s="78">
        <v>9300</v>
      </c>
      <c r="AL1149" s="78">
        <v>9100</v>
      </c>
      <c r="AM1149" s="8">
        <v>9250</v>
      </c>
      <c r="AN1149" s="78">
        <v>42.5</v>
      </c>
      <c r="AO1149" s="78">
        <v>9400</v>
      </c>
      <c r="AP1149" s="78">
        <v>8800</v>
      </c>
      <c r="AQ1149" s="78">
        <v>9200</v>
      </c>
      <c r="AR1149" s="78">
        <v>226</v>
      </c>
      <c r="AS1149" s="78">
        <v>9300</v>
      </c>
      <c r="AT1149" s="78">
        <v>9100</v>
      </c>
      <c r="AU1149" s="78">
        <v>9250</v>
      </c>
      <c r="AV1149" s="78">
        <v>42.5</v>
      </c>
      <c r="AW1149" s="77">
        <v>12.25</v>
      </c>
      <c r="AX1149" s="144">
        <f t="shared" si="120"/>
        <v>0.75</v>
      </c>
      <c r="AY1149" s="144">
        <f t="shared" si="121"/>
        <v>0.85</v>
      </c>
      <c r="AZ1149" s="144">
        <f t="shared" si="122"/>
        <v>0.89</v>
      </c>
      <c r="BA1149" s="54">
        <f t="shared" si="123"/>
        <v>13.841931526221879</v>
      </c>
      <c r="BB1149" s="54">
        <f t="shared" si="124"/>
        <v>9.3110684737781195</v>
      </c>
    </row>
    <row r="1150" spans="1:54" x14ac:dyDescent="0.25">
      <c r="A1150" s="3">
        <v>41871</v>
      </c>
      <c r="B1150" s="77">
        <v>9288.0499999999993</v>
      </c>
      <c r="C1150" s="77">
        <v>908.79016000000001</v>
      </c>
      <c r="D1150" s="77">
        <v>56.095399999999998</v>
      </c>
      <c r="E1150" s="77">
        <f t="shared" si="119"/>
        <v>115.17490000000001</v>
      </c>
      <c r="F1150" s="77">
        <v>5.8323999999999998</v>
      </c>
      <c r="G1150" s="77">
        <v>4.9689999999999994</v>
      </c>
      <c r="H1150" t="s">
        <v>1686</v>
      </c>
      <c r="I1150" s="78">
        <v>9275</v>
      </c>
      <c r="J1150">
        <v>201409</v>
      </c>
      <c r="K1150" s="78">
        <v>9259</v>
      </c>
      <c r="L1150" s="77">
        <f t="shared" si="118"/>
        <v>-29.049999999999272</v>
      </c>
      <c r="M1150" s="78">
        <v>-3235</v>
      </c>
      <c r="N1150" s="78">
        <v>-60.02046</v>
      </c>
      <c r="O1150" s="78">
        <v>-1958</v>
      </c>
      <c r="P1150" s="78">
        <v>-9.0884599999999995</v>
      </c>
      <c r="Q1150" s="144">
        <v>-3724.5</v>
      </c>
      <c r="R1150" s="78">
        <v>2117</v>
      </c>
      <c r="S1150" s="78">
        <v>3062</v>
      </c>
      <c r="T1150" s="78">
        <v>-2211</v>
      </c>
      <c r="U1150" s="78">
        <v>24791</v>
      </c>
      <c r="V1150" s="219">
        <v>8.9185591545318868E-2</v>
      </c>
      <c r="W1150" s="78">
        <v>-1657</v>
      </c>
      <c r="X1150" s="78">
        <v>-3859</v>
      </c>
      <c r="Y1150" s="78">
        <v>-4085</v>
      </c>
      <c r="Z1150" s="78">
        <v>-3631</v>
      </c>
      <c r="AA1150" s="78">
        <v>90.06</v>
      </c>
      <c r="AB1150" s="78">
        <v>122.64</v>
      </c>
      <c r="AC1150" s="78">
        <v>85360</v>
      </c>
      <c r="AD1150" s="104">
        <v>6.6376799999999996</v>
      </c>
      <c r="AE1150" s="78">
        <v>99464</v>
      </c>
      <c r="AF1150" s="104">
        <v>3.6777099999999998</v>
      </c>
      <c r="AG1150" s="78">
        <v>-24780</v>
      </c>
      <c r="AH1150" s="104">
        <v>-4.2829699999999997</v>
      </c>
      <c r="AI1150" s="78">
        <v>10387</v>
      </c>
      <c r="AJ1150" s="104">
        <v>-0.42094999999999999</v>
      </c>
      <c r="AK1150" s="78">
        <v>9500</v>
      </c>
      <c r="AL1150" s="78">
        <v>9000</v>
      </c>
      <c r="AM1150" s="8">
        <v>9300</v>
      </c>
      <c r="AN1150" s="78">
        <v>216</v>
      </c>
      <c r="AO1150" s="78">
        <v>9600</v>
      </c>
      <c r="AP1150" s="78">
        <v>7200</v>
      </c>
      <c r="AQ1150" s="78">
        <v>9200</v>
      </c>
      <c r="AR1150" s="78">
        <v>505</v>
      </c>
      <c r="AS1150" s="78">
        <v>9350</v>
      </c>
      <c r="AT1150" s="78">
        <v>9250</v>
      </c>
      <c r="AU1150" s="78">
        <v>9300</v>
      </c>
      <c r="AV1150" s="78">
        <v>107.5</v>
      </c>
      <c r="AW1150" s="77">
        <v>12.15</v>
      </c>
      <c r="AX1150" s="144">
        <f t="shared" si="120"/>
        <v>0.72</v>
      </c>
      <c r="AY1150" s="144">
        <f t="shared" si="121"/>
        <v>0.83</v>
      </c>
      <c r="AZ1150" s="144">
        <f t="shared" si="122"/>
        <v>0.87</v>
      </c>
      <c r="BA1150" s="54">
        <f t="shared" si="123"/>
        <v>13.775226399411538</v>
      </c>
      <c r="BB1150" s="54">
        <f t="shared" si="124"/>
        <v>9.6357736005884629</v>
      </c>
    </row>
    <row r="1151" spans="1:54" x14ac:dyDescent="0.25">
      <c r="A1151" s="3">
        <v>41872</v>
      </c>
      <c r="B1151" s="77">
        <v>9253.3799999999992</v>
      </c>
      <c r="C1151" s="77">
        <v>827.51874999999995</v>
      </c>
      <c r="D1151" s="77">
        <v>17.412700000000001</v>
      </c>
      <c r="E1151" s="77">
        <f t="shared" si="119"/>
        <v>115.92019999999999</v>
      </c>
      <c r="F1151" s="77">
        <v>2.5638999999999998</v>
      </c>
      <c r="G1151" s="77">
        <v>-29.062100000000001</v>
      </c>
      <c r="H1151">
        <v>0</v>
      </c>
      <c r="I1151" s="78">
        <v>9231</v>
      </c>
      <c r="J1151">
        <v>201409</v>
      </c>
      <c r="K1151" s="78">
        <v>9231</v>
      </c>
      <c r="L1151" s="77">
        <f t="shared" si="118"/>
        <v>-22.3799999999992</v>
      </c>
      <c r="M1151" s="78">
        <v>-7085</v>
      </c>
      <c r="N1151" s="78">
        <v>-130.89636999999999</v>
      </c>
      <c r="O1151" s="78">
        <v>-2208</v>
      </c>
      <c r="P1151" s="78">
        <v>-10.21097</v>
      </c>
      <c r="Q1151" s="144">
        <v>-7637</v>
      </c>
      <c r="R1151" s="78">
        <v>2098</v>
      </c>
      <c r="S1151" s="78">
        <v>3430</v>
      </c>
      <c r="T1151" s="78">
        <v>-3561</v>
      </c>
      <c r="U1151" s="78">
        <v>28023</v>
      </c>
      <c r="V1151" s="219">
        <v>0.12707418905898726</v>
      </c>
      <c r="W1151" s="78">
        <v>835</v>
      </c>
      <c r="X1151" s="78">
        <v>-1834</v>
      </c>
      <c r="Y1151" s="78">
        <v>-1261</v>
      </c>
      <c r="Z1151" s="78">
        <v>-1440</v>
      </c>
      <c r="AA1151" s="78">
        <v>102.23</v>
      </c>
      <c r="AB1151" s="78">
        <v>114.11</v>
      </c>
      <c r="AC1151" s="78">
        <v>87584</v>
      </c>
      <c r="AD1151" s="104">
        <v>6.6893200000000004</v>
      </c>
      <c r="AE1151" s="78">
        <v>113032</v>
      </c>
      <c r="AF1151" s="104">
        <v>4.1067</v>
      </c>
      <c r="AG1151" s="78">
        <v>-30045</v>
      </c>
      <c r="AH1151" s="104">
        <v>-4.7573699999999999</v>
      </c>
      <c r="AI1151" s="78">
        <v>27831</v>
      </c>
      <c r="AJ1151" s="104">
        <v>-0.18304000000000001</v>
      </c>
      <c r="AK1151" s="78">
        <v>9500</v>
      </c>
      <c r="AL1151" s="78">
        <v>9000</v>
      </c>
      <c r="AM1151" s="8">
        <v>9200</v>
      </c>
      <c r="AN1151" s="78">
        <v>218</v>
      </c>
      <c r="AO1151" s="78">
        <v>9800</v>
      </c>
      <c r="AP1151" s="78">
        <v>9000</v>
      </c>
      <c r="AQ1151" s="78">
        <v>9200</v>
      </c>
      <c r="AR1151" s="78">
        <v>317</v>
      </c>
      <c r="AS1151" s="78">
        <v>9300</v>
      </c>
      <c r="AT1151" s="78">
        <v>9200</v>
      </c>
      <c r="AU1151" s="78">
        <v>9250</v>
      </c>
      <c r="AV1151" s="78">
        <v>93</v>
      </c>
      <c r="AW1151" s="77">
        <v>11.59</v>
      </c>
      <c r="AX1151" s="144">
        <f t="shared" si="120"/>
        <v>0.51</v>
      </c>
      <c r="AY1151" s="144">
        <f t="shared" si="121"/>
        <v>0.71</v>
      </c>
      <c r="AZ1151" s="144">
        <f t="shared" si="122"/>
        <v>0.75</v>
      </c>
      <c r="BA1151" s="54">
        <f t="shared" si="123"/>
        <v>13.640689905220013</v>
      </c>
      <c r="BB1151" s="54">
        <f t="shared" si="124"/>
        <v>9.9613100947799875</v>
      </c>
    </row>
    <row r="1152" spans="1:54" x14ac:dyDescent="0.25">
      <c r="A1152" s="3">
        <v>41873</v>
      </c>
      <c r="B1152" s="77">
        <v>9380.1</v>
      </c>
      <c r="C1152" s="77">
        <v>1045.3003900000001</v>
      </c>
      <c r="D1152" s="77">
        <v>143.65479999999999</v>
      </c>
      <c r="E1152" s="77">
        <f t="shared" si="119"/>
        <v>272.12400000000002</v>
      </c>
      <c r="F1152" s="77">
        <v>9.9961000000000002</v>
      </c>
      <c r="G1152" s="77">
        <v>38.088999999999999</v>
      </c>
      <c r="H1152">
        <v>0</v>
      </c>
      <c r="I1152" s="78">
        <v>9378</v>
      </c>
      <c r="J1152">
        <v>201409</v>
      </c>
      <c r="K1152" s="78">
        <v>9378</v>
      </c>
      <c r="L1152" s="77">
        <f t="shared" si="118"/>
        <v>-2.1000000000003638</v>
      </c>
      <c r="M1152" s="78">
        <v>-516</v>
      </c>
      <c r="N1152" s="78">
        <v>-9.8086900000000004</v>
      </c>
      <c r="O1152" s="78">
        <v>-2019</v>
      </c>
      <c r="P1152" s="78">
        <v>-9.4882799999999996</v>
      </c>
      <c r="Q1152" s="144">
        <v>-1020.75</v>
      </c>
      <c r="R1152" s="78">
        <v>2309</v>
      </c>
      <c r="S1152" s="78">
        <v>2256</v>
      </c>
      <c r="T1152" s="78">
        <v>-269</v>
      </c>
      <c r="U1152" s="78">
        <v>29129</v>
      </c>
      <c r="V1152" s="219">
        <v>9.234783205739984E-3</v>
      </c>
      <c r="W1152" s="78">
        <v>2438</v>
      </c>
      <c r="X1152" s="78">
        <v>-257</v>
      </c>
      <c r="Y1152" s="78">
        <v>716</v>
      </c>
      <c r="Z1152" s="78">
        <v>-1166</v>
      </c>
      <c r="AA1152" s="78">
        <v>106.43</v>
      </c>
      <c r="AB1152" s="78">
        <v>131.46</v>
      </c>
      <c r="AC1152" s="78">
        <v>99002</v>
      </c>
      <c r="AD1152" s="104">
        <v>9.0639000000000003</v>
      </c>
      <c r="AE1152" s="78">
        <v>123003</v>
      </c>
      <c r="AF1152" s="104">
        <v>3.1343999999999999</v>
      </c>
      <c r="AG1152" s="78">
        <v>-15377</v>
      </c>
      <c r="AH1152" s="104">
        <v>-5.6399600000000003</v>
      </c>
      <c r="AI1152" s="78">
        <v>8308</v>
      </c>
      <c r="AJ1152" s="104">
        <v>-0.10796</v>
      </c>
      <c r="AK1152" s="78">
        <v>9500</v>
      </c>
      <c r="AL1152" s="78">
        <v>9000</v>
      </c>
      <c r="AM1152" s="8">
        <v>9400</v>
      </c>
      <c r="AN1152" s="78">
        <v>200</v>
      </c>
      <c r="AO1152" s="78">
        <v>9800</v>
      </c>
      <c r="AP1152" s="78">
        <v>9000</v>
      </c>
      <c r="AQ1152" s="78">
        <v>9400</v>
      </c>
      <c r="AR1152" s="78">
        <v>296</v>
      </c>
      <c r="AS1152" s="78">
        <v>9400</v>
      </c>
      <c r="AT1152" s="78">
        <v>9300</v>
      </c>
      <c r="AU1152" s="78">
        <v>9350</v>
      </c>
      <c r="AV1152" s="78">
        <v>78</v>
      </c>
      <c r="AW1152" s="77">
        <v>10.97</v>
      </c>
      <c r="AX1152" s="144">
        <f t="shared" si="120"/>
        <v>0.44</v>
      </c>
      <c r="AY1152" s="144">
        <f t="shared" si="121"/>
        <v>0.65</v>
      </c>
      <c r="AZ1152" s="144">
        <f t="shared" si="122"/>
        <v>0.6</v>
      </c>
      <c r="BA1152" s="54">
        <f t="shared" si="123"/>
        <v>13.51688778619415</v>
      </c>
      <c r="BB1152" s="54">
        <f t="shared" si="124"/>
        <v>10.191112213805848</v>
      </c>
    </row>
    <row r="1153" spans="1:54" x14ac:dyDescent="0.25">
      <c r="A1153" s="3">
        <v>41876</v>
      </c>
      <c r="B1153" s="77">
        <v>9390.6200000000008</v>
      </c>
      <c r="C1153" s="77">
        <v>780.42615000000001</v>
      </c>
      <c r="D1153" s="77">
        <v>47.111999999999995</v>
      </c>
      <c r="E1153" s="77">
        <f t="shared" si="119"/>
        <v>291.85829999999999</v>
      </c>
      <c r="F1153" s="77">
        <v>1.6941999999999999</v>
      </c>
      <c r="G1153" s="77">
        <v>6.1985999999999999</v>
      </c>
      <c r="H1153">
        <v>0</v>
      </c>
      <c r="I1153" s="78">
        <v>9391</v>
      </c>
      <c r="J1153">
        <v>201409</v>
      </c>
      <c r="K1153" s="78">
        <v>9391</v>
      </c>
      <c r="L1153" s="77">
        <f t="shared" si="118"/>
        <v>0.37999999999919964</v>
      </c>
      <c r="M1153" s="78">
        <v>-4537</v>
      </c>
      <c r="N1153" s="78">
        <v>-85.321340000000006</v>
      </c>
      <c r="O1153" s="78">
        <v>-2197</v>
      </c>
      <c r="P1153" s="78">
        <v>-10.333299999999999</v>
      </c>
      <c r="Q1153" s="144">
        <v>-5086.25</v>
      </c>
      <c r="R1153" s="78">
        <v>2638</v>
      </c>
      <c r="S1153" s="78">
        <v>3124</v>
      </c>
      <c r="T1153" s="78">
        <v>-1132</v>
      </c>
      <c r="U1153" s="78">
        <v>30176</v>
      </c>
      <c r="V1153" s="219">
        <v>3.7513255567338283E-2</v>
      </c>
      <c r="W1153" s="78">
        <v>3475</v>
      </c>
      <c r="X1153" s="78">
        <v>432</v>
      </c>
      <c r="Y1153" s="78">
        <v>-4</v>
      </c>
      <c r="Z1153" s="78">
        <v>-2022</v>
      </c>
      <c r="AA1153" s="78">
        <v>110.63</v>
      </c>
      <c r="AB1153" s="78">
        <v>131.4</v>
      </c>
      <c r="AC1153" s="78">
        <v>96711</v>
      </c>
      <c r="AD1153" s="104">
        <v>9.1871399999999994</v>
      </c>
      <c r="AE1153" s="78">
        <v>124965</v>
      </c>
      <c r="AF1153" s="104">
        <v>3.1032299999999999</v>
      </c>
      <c r="AG1153" s="78">
        <v>-29261</v>
      </c>
      <c r="AH1153" s="104">
        <v>-5.9623699999999999</v>
      </c>
      <c r="AI1153" s="78">
        <v>5606</v>
      </c>
      <c r="AJ1153" s="104">
        <v>4.5539999999999997E-2</v>
      </c>
      <c r="AK1153" s="78">
        <v>9600</v>
      </c>
      <c r="AL1153" s="78">
        <v>9000</v>
      </c>
      <c r="AM1153" s="8">
        <v>9400</v>
      </c>
      <c r="AN1153" s="78">
        <v>201</v>
      </c>
      <c r="AO1153" s="78">
        <v>9800</v>
      </c>
      <c r="AP1153" s="78">
        <v>9000</v>
      </c>
      <c r="AQ1153" s="78">
        <v>9400</v>
      </c>
      <c r="AR1153" s="78">
        <v>295</v>
      </c>
      <c r="AS1153" s="78">
        <v>9400</v>
      </c>
      <c r="AT1153" s="78">
        <v>9300</v>
      </c>
      <c r="AU1153" s="78">
        <v>9400</v>
      </c>
      <c r="AV1153" s="78">
        <v>59.5</v>
      </c>
      <c r="AW1153" s="77">
        <v>11.43</v>
      </c>
      <c r="AX1153" s="144">
        <f t="shared" si="120"/>
        <v>0.48</v>
      </c>
      <c r="AY1153" s="144">
        <f t="shared" si="121"/>
        <v>0.69</v>
      </c>
      <c r="AZ1153" s="144">
        <f t="shared" si="122"/>
        <v>0.72</v>
      </c>
      <c r="BA1153" s="54">
        <f t="shared" si="123"/>
        <v>13.408204946134443</v>
      </c>
      <c r="BB1153" s="54">
        <f t="shared" si="124"/>
        <v>10.41979505386556</v>
      </c>
    </row>
    <row r="1154" spans="1:54" x14ac:dyDescent="0.25">
      <c r="A1154" s="3">
        <v>41877</v>
      </c>
      <c r="B1154" s="77">
        <v>9393.9599999999991</v>
      </c>
      <c r="C1154" s="77">
        <v>939.52768000000003</v>
      </c>
      <c r="D1154" s="77">
        <v>31.9221</v>
      </c>
      <c r="E1154" s="77">
        <f t="shared" si="119"/>
        <v>244.0403</v>
      </c>
      <c r="F1154" s="77">
        <v>4.9237000000000002</v>
      </c>
      <c r="G1154" s="77">
        <v>51.262700000000002</v>
      </c>
      <c r="H1154">
        <v>0</v>
      </c>
      <c r="I1154" s="78">
        <v>9390</v>
      </c>
      <c r="J1154">
        <v>201409</v>
      </c>
      <c r="K1154" s="78">
        <v>9390</v>
      </c>
      <c r="L1154" s="77">
        <f t="shared" si="118"/>
        <v>-3.9599999999991269</v>
      </c>
      <c r="M1154" s="78">
        <v>-5631</v>
      </c>
      <c r="N1154" s="78">
        <v>-105.86228</v>
      </c>
      <c r="O1154" s="78">
        <v>-2173</v>
      </c>
      <c r="P1154" s="78">
        <v>-10.220230000000001</v>
      </c>
      <c r="Q1154" s="144">
        <v>-6174.25</v>
      </c>
      <c r="R1154" s="78">
        <v>2692</v>
      </c>
      <c r="S1154" s="78">
        <v>4608</v>
      </c>
      <c r="T1154" s="78">
        <v>-1270</v>
      </c>
      <c r="U1154" s="78">
        <v>31165</v>
      </c>
      <c r="V1154" s="219">
        <v>4.0750842291031604E-2</v>
      </c>
      <c r="W1154" s="78">
        <v>2919</v>
      </c>
      <c r="X1154" s="78">
        <v>-148</v>
      </c>
      <c r="Y1154" s="78">
        <v>-319</v>
      </c>
      <c r="Z1154" s="78">
        <v>-4986</v>
      </c>
      <c r="AA1154" s="78">
        <v>94.55</v>
      </c>
      <c r="AB1154" s="78">
        <v>131.52000000000001</v>
      </c>
      <c r="AC1154" s="78">
        <v>100073</v>
      </c>
      <c r="AD1154" s="104">
        <v>9.1641899999999996</v>
      </c>
      <c r="AE1154" s="78">
        <v>125328</v>
      </c>
      <c r="AF1154" s="104">
        <v>3.0691899999999999</v>
      </c>
      <c r="AG1154" s="78">
        <v>-31391</v>
      </c>
      <c r="AH1154" s="104">
        <v>-6.0140500000000001</v>
      </c>
      <c r="AI1154" s="78">
        <v>1090</v>
      </c>
      <c r="AJ1154" s="104">
        <v>1.6199999999999999E-2</v>
      </c>
      <c r="AK1154" s="78">
        <v>9600</v>
      </c>
      <c r="AL1154" s="78">
        <v>9000</v>
      </c>
      <c r="AM1154" s="8">
        <v>9400</v>
      </c>
      <c r="AN1154" s="78">
        <v>193</v>
      </c>
      <c r="AO1154" s="78">
        <v>9800</v>
      </c>
      <c r="AP1154" s="78">
        <v>9000</v>
      </c>
      <c r="AQ1154" s="78">
        <v>9400</v>
      </c>
      <c r="AR1154" s="78">
        <v>297</v>
      </c>
      <c r="AS1154" s="78">
        <v>9450</v>
      </c>
      <c r="AT1154" s="78">
        <v>9400</v>
      </c>
      <c r="AU1154" s="78">
        <v>9400</v>
      </c>
      <c r="AV1154" s="78">
        <v>42</v>
      </c>
      <c r="AW1154" s="77">
        <v>11.59</v>
      </c>
      <c r="AX1154" s="144">
        <f t="shared" si="120"/>
        <v>0.48</v>
      </c>
      <c r="AY1154" s="144">
        <f t="shared" si="121"/>
        <v>0.69</v>
      </c>
      <c r="AZ1154" s="144">
        <f t="shared" si="122"/>
        <v>0.74</v>
      </c>
      <c r="BA1154" s="54">
        <f t="shared" si="123"/>
        <v>13.316260768725703</v>
      </c>
      <c r="BB1154" s="54">
        <f t="shared" si="124"/>
        <v>10.621739231274299</v>
      </c>
    </row>
    <row r="1155" spans="1:54" x14ac:dyDescent="0.25">
      <c r="A1155" s="3">
        <v>41878</v>
      </c>
      <c r="B1155" s="77">
        <v>9485.59</v>
      </c>
      <c r="C1155" s="77">
        <v>1168.32285</v>
      </c>
      <c r="D1155" s="77">
        <v>116.79620000000001</v>
      </c>
      <c r="E1155" s="77">
        <f t="shared" si="119"/>
        <v>276.92100000000005</v>
      </c>
      <c r="F1155" s="77">
        <v>5.9072000000000005</v>
      </c>
      <c r="G1155" s="77">
        <v>40.81</v>
      </c>
      <c r="H1155" t="s">
        <v>1687</v>
      </c>
      <c r="I1155" s="78">
        <v>9477</v>
      </c>
      <c r="J1155">
        <v>201409</v>
      </c>
      <c r="K1155" s="78">
        <v>9477</v>
      </c>
      <c r="L1155" s="77">
        <f t="shared" ref="L1155:L1218" si="125">K1155-B1155</f>
        <v>-8.5900000000001455</v>
      </c>
      <c r="M1155" s="78">
        <v>-2241</v>
      </c>
      <c r="N1155" s="78">
        <v>-42.579470000000001</v>
      </c>
      <c r="O1155" s="78">
        <v>-2227</v>
      </c>
      <c r="P1155" s="78">
        <v>-10.57058</v>
      </c>
      <c r="Q1155" s="144">
        <v>-2797.75</v>
      </c>
      <c r="R1155" s="78">
        <v>2853</v>
      </c>
      <c r="S1155" s="78">
        <v>5646</v>
      </c>
      <c r="T1155" s="78">
        <v>49</v>
      </c>
      <c r="U1155" s="78">
        <v>31527</v>
      </c>
      <c r="V1155" s="219">
        <v>-1.5542233641006123E-3</v>
      </c>
      <c r="W1155" s="78">
        <v>2230</v>
      </c>
      <c r="X1155" s="78">
        <v>-975</v>
      </c>
      <c r="Y1155" s="78">
        <v>1007</v>
      </c>
      <c r="Z1155" s="78">
        <v>-4553</v>
      </c>
      <c r="AA1155" s="78">
        <v>102.8</v>
      </c>
      <c r="AB1155" s="78">
        <v>134.44999999999999</v>
      </c>
      <c r="AC1155" s="78">
        <v>109992</v>
      </c>
      <c r="AD1155" s="104">
        <v>10.91254</v>
      </c>
      <c r="AE1155" s="78">
        <v>125989</v>
      </c>
      <c r="AF1155" s="104">
        <v>2.4840499999999999</v>
      </c>
      <c r="AG1155" s="78">
        <v>-31695</v>
      </c>
      <c r="AH1155" s="104">
        <v>-7.2140399999999998</v>
      </c>
      <c r="AI1155" s="78">
        <v>6441</v>
      </c>
      <c r="AJ1155" s="104">
        <v>-0.20036000000000001</v>
      </c>
      <c r="AK1155" s="78">
        <v>9600</v>
      </c>
      <c r="AL1155" s="78">
        <v>9000</v>
      </c>
      <c r="AM1155" s="8">
        <v>9500</v>
      </c>
      <c r="AN1155" s="78">
        <v>181</v>
      </c>
      <c r="AO1155" s="78">
        <v>9800</v>
      </c>
      <c r="AP1155" s="78">
        <v>9000</v>
      </c>
      <c r="AQ1155" s="78">
        <v>9500</v>
      </c>
      <c r="AR1155" s="78">
        <v>286</v>
      </c>
      <c r="AS1155" s="78">
        <v>9500</v>
      </c>
      <c r="AT1155" s="78">
        <v>9450</v>
      </c>
      <c r="AU1155" s="78">
        <v>9450</v>
      </c>
      <c r="AV1155" s="78">
        <v>108</v>
      </c>
      <c r="AW1155" s="77">
        <v>11.11</v>
      </c>
      <c r="AX1155" s="144">
        <f t="shared" si="120"/>
        <v>0.37</v>
      </c>
      <c r="AY1155" s="144">
        <f t="shared" si="121"/>
        <v>0.63</v>
      </c>
      <c r="AZ1155" s="144">
        <f t="shared" si="122"/>
        <v>0.64</v>
      </c>
      <c r="BA1155" s="54">
        <f t="shared" si="123"/>
        <v>13.23128328937106</v>
      </c>
      <c r="BB1155" s="54">
        <f t="shared" si="124"/>
        <v>10.766716710628941</v>
      </c>
    </row>
    <row r="1156" spans="1:54" x14ac:dyDescent="0.25">
      <c r="A1156" s="3">
        <v>41879</v>
      </c>
      <c r="B1156" s="77">
        <v>9478.3700000000008</v>
      </c>
      <c r="C1156" s="77">
        <v>1022.87572</v>
      </c>
      <c r="D1156" s="77">
        <v>40.694000000000003</v>
      </c>
      <c r="E1156" s="77">
        <f t="shared" si="119"/>
        <v>421.75720000000001</v>
      </c>
      <c r="F1156" s="77">
        <v>3.9207999999999998</v>
      </c>
      <c r="G1156" s="77">
        <v>-50.172399999999996</v>
      </c>
      <c r="H1156">
        <v>0</v>
      </c>
      <c r="I1156" s="78">
        <v>9479</v>
      </c>
      <c r="J1156">
        <v>201409</v>
      </c>
      <c r="K1156" s="78">
        <v>9479</v>
      </c>
      <c r="L1156" s="77">
        <f t="shared" si="125"/>
        <v>0.62999999999919964</v>
      </c>
      <c r="M1156" s="78">
        <v>-2989</v>
      </c>
      <c r="N1156" s="78">
        <v>-56.770130000000002</v>
      </c>
      <c r="O1156" s="78">
        <v>-2211</v>
      </c>
      <c r="P1156" s="78">
        <v>-10.49607</v>
      </c>
      <c r="Q1156" s="144">
        <v>-3541.75</v>
      </c>
      <c r="R1156" s="78">
        <v>2808</v>
      </c>
      <c r="S1156" s="78">
        <v>5410</v>
      </c>
      <c r="T1156" s="78">
        <v>-110</v>
      </c>
      <c r="U1156" s="78">
        <v>31868</v>
      </c>
      <c r="V1156" s="219">
        <v>3.4517384209865696E-3</v>
      </c>
      <c r="W1156" s="78">
        <v>2634</v>
      </c>
      <c r="X1156" s="78">
        <v>-497</v>
      </c>
      <c r="Y1156" s="78">
        <v>935</v>
      </c>
      <c r="Z1156" s="78">
        <v>-4503</v>
      </c>
      <c r="AA1156" s="78">
        <v>122.01</v>
      </c>
      <c r="AB1156" s="78">
        <v>132.58000000000001</v>
      </c>
      <c r="AC1156" s="78">
        <v>107201</v>
      </c>
      <c r="AD1156" s="104">
        <v>10.73631</v>
      </c>
      <c r="AE1156" s="78">
        <v>130228</v>
      </c>
      <c r="AF1156" s="104">
        <v>2.4615399999999998</v>
      </c>
      <c r="AG1156" s="78">
        <v>-29897</v>
      </c>
      <c r="AH1156" s="104">
        <v>-7.4395300000000004</v>
      </c>
      <c r="AI1156" s="78">
        <v>23842</v>
      </c>
      <c r="AJ1156" s="104">
        <v>-0.38100000000000001</v>
      </c>
      <c r="AK1156" s="78">
        <v>9600</v>
      </c>
      <c r="AL1156" s="78">
        <v>9000</v>
      </c>
      <c r="AM1156" s="8">
        <v>9500</v>
      </c>
      <c r="AN1156" s="78">
        <v>180</v>
      </c>
      <c r="AO1156" s="78">
        <v>9800</v>
      </c>
      <c r="AP1156" s="78">
        <v>9000</v>
      </c>
      <c r="AQ1156" s="78">
        <v>9500</v>
      </c>
      <c r="AR1156" s="78">
        <v>282</v>
      </c>
      <c r="AS1156" s="78">
        <v>9550</v>
      </c>
      <c r="AT1156" s="78">
        <v>9350</v>
      </c>
      <c r="AU1156" s="78">
        <v>9500</v>
      </c>
      <c r="AV1156" s="78">
        <v>98.5</v>
      </c>
      <c r="AW1156" s="77">
        <v>10.98</v>
      </c>
      <c r="AX1156" s="144">
        <f t="shared" si="120"/>
        <v>0.34</v>
      </c>
      <c r="AY1156" s="144">
        <f t="shared" si="121"/>
        <v>0.59</v>
      </c>
      <c r="AZ1156" s="144">
        <f t="shared" si="122"/>
        <v>0.6</v>
      </c>
      <c r="BA1156" s="54">
        <f t="shared" si="123"/>
        <v>13.256133598202336</v>
      </c>
      <c r="BB1156" s="54">
        <f t="shared" si="124"/>
        <v>10.716866401797663</v>
      </c>
    </row>
    <row r="1157" spans="1:54" x14ac:dyDescent="0.25">
      <c r="A1157" s="3">
        <v>41880</v>
      </c>
      <c r="B1157" s="77">
        <v>9436.27</v>
      </c>
      <c r="C1157" s="77">
        <v>902.12662</v>
      </c>
      <c r="D1157" s="77">
        <v>44.877399999999994</v>
      </c>
      <c r="E1157" s="77">
        <f t="shared" si="119"/>
        <v>447.78590000000008</v>
      </c>
      <c r="F1157" s="77">
        <v>-5.0831999999999997</v>
      </c>
      <c r="G1157" s="77">
        <v>-23.2821</v>
      </c>
      <c r="H1157">
        <v>0</v>
      </c>
      <c r="I1157" s="78">
        <v>9473</v>
      </c>
      <c r="J1157">
        <v>201409</v>
      </c>
      <c r="K1157" s="78">
        <v>9473</v>
      </c>
      <c r="L1157" s="77">
        <f t="shared" si="125"/>
        <v>36.729999999999563</v>
      </c>
      <c r="M1157" s="78">
        <v>-2338</v>
      </c>
      <c r="N1157" s="78">
        <v>-44.400379999999998</v>
      </c>
      <c r="O1157" s="78">
        <v>-2435</v>
      </c>
      <c r="P1157" s="78">
        <v>-11.54862</v>
      </c>
      <c r="Q1157" s="144">
        <v>-2946.75</v>
      </c>
      <c r="R1157" s="78">
        <v>2664</v>
      </c>
      <c r="S1157" s="78">
        <v>5238</v>
      </c>
      <c r="T1157" s="78">
        <v>-813</v>
      </c>
      <c r="U1157" s="78">
        <v>32712</v>
      </c>
      <c r="V1157" s="219">
        <v>2.4853264856933236E-2</v>
      </c>
      <c r="W1157" s="78">
        <v>1649</v>
      </c>
      <c r="X1157" s="78">
        <v>-1974</v>
      </c>
      <c r="Y1157" s="78">
        <v>1104</v>
      </c>
      <c r="Z1157" s="78">
        <v>-2538</v>
      </c>
      <c r="AA1157" s="78">
        <v>86.04</v>
      </c>
      <c r="AB1157" s="78">
        <v>126.4</v>
      </c>
      <c r="AC1157" s="78">
        <v>104040</v>
      </c>
      <c r="AD1157" s="104">
        <v>10.408160000000001</v>
      </c>
      <c r="AE1157" s="78">
        <v>136437</v>
      </c>
      <c r="AF1157" s="104">
        <v>2.53199</v>
      </c>
      <c r="AG1157" s="78">
        <v>-14443</v>
      </c>
      <c r="AH1157" s="104">
        <v>-7.1069699999999996</v>
      </c>
      <c r="AI1157" s="78">
        <v>24612</v>
      </c>
      <c r="AJ1157" s="104">
        <v>-0.42441000000000001</v>
      </c>
      <c r="AK1157" s="78">
        <v>9600</v>
      </c>
      <c r="AL1157" s="78">
        <v>9000</v>
      </c>
      <c r="AM1157" s="8">
        <v>9500</v>
      </c>
      <c r="AN1157" s="78">
        <v>172</v>
      </c>
      <c r="AO1157" s="78">
        <v>9800</v>
      </c>
      <c r="AP1157" s="78">
        <v>9000</v>
      </c>
      <c r="AQ1157" s="78">
        <v>9500</v>
      </c>
      <c r="AR1157" s="78">
        <v>280</v>
      </c>
      <c r="AS1157" s="78">
        <v>9600</v>
      </c>
      <c r="AT1157" s="78">
        <v>9350</v>
      </c>
      <c r="AU1157" s="78">
        <v>9450</v>
      </c>
      <c r="AV1157" s="78">
        <v>86.5</v>
      </c>
      <c r="AW1157" s="77">
        <v>11.29</v>
      </c>
      <c r="AX1157" s="144">
        <f t="shared" si="120"/>
        <v>0.41</v>
      </c>
      <c r="AY1157" s="144">
        <f t="shared" si="121"/>
        <v>0.65</v>
      </c>
      <c r="AZ1157" s="144">
        <f t="shared" si="122"/>
        <v>0.67</v>
      </c>
      <c r="BA1157" s="54">
        <f t="shared" si="123"/>
        <v>13.267873460009433</v>
      </c>
      <c r="BB1157" s="54">
        <f t="shared" si="124"/>
        <v>10.673126539990569</v>
      </c>
    </row>
    <row r="1158" spans="1:54" x14ac:dyDescent="0.25">
      <c r="A1158" s="3">
        <v>41883</v>
      </c>
      <c r="B1158" s="77">
        <v>9513.06</v>
      </c>
      <c r="C1158" s="77">
        <v>885.79821000000004</v>
      </c>
      <c r="D1158" s="77">
        <v>84.9773</v>
      </c>
      <c r="E1158" s="77">
        <f t="shared" si="119"/>
        <v>521.7242</v>
      </c>
      <c r="F1158" s="77">
        <v>0.49859999999999999</v>
      </c>
      <c r="G1158" s="77">
        <v>-3.4347000000000003</v>
      </c>
      <c r="H1158">
        <v>0</v>
      </c>
      <c r="I1158" s="78">
        <v>9528</v>
      </c>
      <c r="J1158">
        <v>201409</v>
      </c>
      <c r="K1158" s="78">
        <v>9528</v>
      </c>
      <c r="L1158" s="77">
        <f t="shared" si="125"/>
        <v>14.940000000000509</v>
      </c>
      <c r="M1158" s="78">
        <v>-6268</v>
      </c>
      <c r="N1158" s="78">
        <v>-119.55401000000001</v>
      </c>
      <c r="O1158" s="78">
        <v>-2418</v>
      </c>
      <c r="P1158" s="78">
        <v>-11.53721</v>
      </c>
      <c r="Q1158" s="144">
        <v>-6872.5</v>
      </c>
      <c r="R1158" s="78">
        <v>2795</v>
      </c>
      <c r="S1158" s="78">
        <v>8731</v>
      </c>
      <c r="T1158" s="78">
        <v>40</v>
      </c>
      <c r="U1158" s="78">
        <v>33338</v>
      </c>
      <c r="V1158" s="219">
        <v>-1.1998320235167077E-3</v>
      </c>
      <c r="W1158" s="78">
        <v>1799</v>
      </c>
      <c r="X1158" s="78">
        <v>-2400</v>
      </c>
      <c r="Y1158" s="78">
        <v>12</v>
      </c>
      <c r="Z1158" s="78">
        <v>-6632</v>
      </c>
      <c r="AA1158" s="78">
        <v>111.09</v>
      </c>
      <c r="AB1158" s="78">
        <v>130.13999999999999</v>
      </c>
      <c r="AC1158" s="78">
        <v>106072</v>
      </c>
      <c r="AD1158" s="104">
        <v>11.426259999999999</v>
      </c>
      <c r="AE1158" s="78">
        <v>143253</v>
      </c>
      <c r="AF1158" s="104">
        <v>2.2525300000000001</v>
      </c>
      <c r="AG1158" s="78">
        <v>-15899</v>
      </c>
      <c r="AH1158" s="104">
        <v>-8.0970899999999997</v>
      </c>
      <c r="AI1158" s="78">
        <v>22611</v>
      </c>
      <c r="AJ1158" s="104">
        <v>8.0449999999999994E-2</v>
      </c>
      <c r="AK1158" s="78">
        <v>9700</v>
      </c>
      <c r="AL1158" s="78">
        <v>9000</v>
      </c>
      <c r="AM1158" s="8">
        <v>9500</v>
      </c>
      <c r="AN1158" s="78">
        <v>164</v>
      </c>
      <c r="AO1158" s="78">
        <v>9800</v>
      </c>
      <c r="AP1158" s="78">
        <v>9000</v>
      </c>
      <c r="AQ1158" s="78">
        <v>9500</v>
      </c>
      <c r="AR1158" s="78">
        <v>273</v>
      </c>
      <c r="AS1158" s="78">
        <v>9600</v>
      </c>
      <c r="AT1158" s="78">
        <v>9500</v>
      </c>
      <c r="AU1158" s="78">
        <v>9500</v>
      </c>
      <c r="AV1158" s="78">
        <v>64</v>
      </c>
      <c r="AW1158" s="77">
        <v>10.95</v>
      </c>
      <c r="AX1158" s="144">
        <f t="shared" si="120"/>
        <v>0.24</v>
      </c>
      <c r="AY1158" s="144">
        <f t="shared" si="121"/>
        <v>0.53</v>
      </c>
      <c r="AZ1158" s="144">
        <f t="shared" si="122"/>
        <v>0.56999999999999995</v>
      </c>
      <c r="BA1158" s="54">
        <f t="shared" si="123"/>
        <v>13.304531606405199</v>
      </c>
      <c r="BB1158" s="54">
        <f t="shared" si="124"/>
        <v>10.561468393594804</v>
      </c>
    </row>
    <row r="1159" spans="1:54" x14ac:dyDescent="0.25">
      <c r="A1159" s="3">
        <v>41884</v>
      </c>
      <c r="B1159" s="77">
        <v>9399.7199999999993</v>
      </c>
      <c r="C1159" s="77">
        <v>894.42668000000003</v>
      </c>
      <c r="D1159" s="77">
        <v>-6.2827999999999999</v>
      </c>
      <c r="E1159" s="77">
        <f t="shared" si="119"/>
        <v>691.13919999999996</v>
      </c>
      <c r="F1159" s="77">
        <v>-2.5920000000000001</v>
      </c>
      <c r="G1159" s="77">
        <v>-39.795999999999999</v>
      </c>
      <c r="H1159">
        <v>0</v>
      </c>
      <c r="I1159" s="78">
        <v>9410</v>
      </c>
      <c r="J1159">
        <v>201409</v>
      </c>
      <c r="K1159" s="78">
        <v>9410</v>
      </c>
      <c r="L1159" s="77">
        <f t="shared" si="125"/>
        <v>10.280000000000655</v>
      </c>
      <c r="M1159" s="78">
        <v>-13907</v>
      </c>
      <c r="N1159" s="78">
        <v>-261.77969999999999</v>
      </c>
      <c r="O1159" s="78">
        <v>-2356</v>
      </c>
      <c r="P1159" s="78">
        <v>-11.09564</v>
      </c>
      <c r="Q1159" s="144">
        <v>-14496</v>
      </c>
      <c r="R1159" s="78">
        <v>2817</v>
      </c>
      <c r="S1159" s="78">
        <v>9685</v>
      </c>
      <c r="T1159" s="78">
        <v>-6318</v>
      </c>
      <c r="U1159" s="78">
        <v>36458</v>
      </c>
      <c r="V1159" s="219">
        <v>0.17329529869987384</v>
      </c>
      <c r="W1159" s="78">
        <v>2936</v>
      </c>
      <c r="X1159" s="78">
        <v>-6499</v>
      </c>
      <c r="Y1159" s="78">
        <v>-244</v>
      </c>
      <c r="Z1159" s="78">
        <v>-9106</v>
      </c>
      <c r="AA1159" s="78">
        <v>97.4</v>
      </c>
      <c r="AB1159" s="78">
        <v>110.51</v>
      </c>
      <c r="AC1159" s="78">
        <v>103826</v>
      </c>
      <c r="AD1159" s="104">
        <v>9.1531699999999994</v>
      </c>
      <c r="AE1159" s="78">
        <v>146416</v>
      </c>
      <c r="AF1159" s="104">
        <v>3.2323900000000001</v>
      </c>
      <c r="AG1159" s="78">
        <v>-60914</v>
      </c>
      <c r="AH1159" s="104">
        <v>-6.6196200000000003</v>
      </c>
      <c r="AI1159" s="78">
        <v>44215</v>
      </c>
      <c r="AJ1159" s="104">
        <v>0.54654000000000003</v>
      </c>
      <c r="AK1159" s="78">
        <v>9700</v>
      </c>
      <c r="AL1159" s="78">
        <v>9000</v>
      </c>
      <c r="AM1159" s="8">
        <v>9400</v>
      </c>
      <c r="AN1159" s="78">
        <v>165</v>
      </c>
      <c r="AO1159" s="78">
        <v>9800</v>
      </c>
      <c r="AP1159" s="78">
        <v>9000</v>
      </c>
      <c r="AQ1159" s="78">
        <v>9400</v>
      </c>
      <c r="AR1159" s="78">
        <v>281</v>
      </c>
      <c r="AS1159" s="78">
        <v>9550</v>
      </c>
      <c r="AT1159" s="78">
        <v>9350</v>
      </c>
      <c r="AU1159" s="78">
        <v>9400</v>
      </c>
      <c r="AV1159" s="78">
        <v>52</v>
      </c>
      <c r="AW1159" s="77">
        <v>11.58</v>
      </c>
      <c r="AX1159" s="144">
        <f t="shared" si="120"/>
        <v>0.44</v>
      </c>
      <c r="AY1159" s="144">
        <f t="shared" si="121"/>
        <v>0.67</v>
      </c>
      <c r="AZ1159" s="144">
        <f t="shared" si="122"/>
        <v>0.73</v>
      </c>
      <c r="BA1159" s="54">
        <f t="shared" si="123"/>
        <v>13.085216673232324</v>
      </c>
      <c r="BB1159" s="54">
        <f t="shared" si="124"/>
        <v>10.615783326767676</v>
      </c>
    </row>
    <row r="1160" spans="1:54" x14ac:dyDescent="0.25">
      <c r="A1160" s="3">
        <v>41885</v>
      </c>
      <c r="B1160" s="77">
        <v>9450.35</v>
      </c>
      <c r="C1160" s="77">
        <v>892.85968000000003</v>
      </c>
      <c r="D1160" s="77">
        <v>71.206599999999995</v>
      </c>
      <c r="E1160" s="77">
        <f t="shared" si="119"/>
        <v>710.00979999999993</v>
      </c>
      <c r="F1160" s="77">
        <v>-4.9491000000000005</v>
      </c>
      <c r="G1160" s="77">
        <v>-8.6627999999999989</v>
      </c>
      <c r="H1160" t="s">
        <v>1688</v>
      </c>
      <c r="I1160" s="78">
        <v>9451</v>
      </c>
      <c r="J1160">
        <v>201409</v>
      </c>
      <c r="K1160" s="78">
        <v>9451</v>
      </c>
      <c r="L1160" s="77">
        <f t="shared" si="125"/>
        <v>0.6499999999996362</v>
      </c>
      <c r="M1160" s="78">
        <v>-10193</v>
      </c>
      <c r="N1160" s="78">
        <v>-192.7054</v>
      </c>
      <c r="O1160" s="78">
        <v>-2276</v>
      </c>
      <c r="P1160" s="78">
        <v>-10.76426</v>
      </c>
      <c r="Q1160" s="144">
        <v>-10762</v>
      </c>
      <c r="R1160" s="78">
        <v>2733</v>
      </c>
      <c r="S1160" s="78">
        <v>8267</v>
      </c>
      <c r="T1160" s="78">
        <v>-3391</v>
      </c>
      <c r="U1160" s="78">
        <v>31122</v>
      </c>
      <c r="V1160" s="219">
        <v>0.10895829316881948</v>
      </c>
      <c r="W1160" s="78">
        <v>-444</v>
      </c>
      <c r="X1160" s="78">
        <v>-4977</v>
      </c>
      <c r="Y1160" s="78">
        <v>-2897</v>
      </c>
      <c r="Z1160" s="78">
        <v>-9986</v>
      </c>
      <c r="AA1160" s="78">
        <v>104.94</v>
      </c>
      <c r="AB1160" s="78">
        <v>119.05</v>
      </c>
      <c r="AC1160" s="78">
        <v>108152</v>
      </c>
      <c r="AD1160" s="104">
        <v>9.9446399999999997</v>
      </c>
      <c r="AE1160" s="78">
        <v>145501</v>
      </c>
      <c r="AF1160" s="104">
        <v>2.9344899999999998</v>
      </c>
      <c r="AG1160" s="78">
        <v>-47756</v>
      </c>
      <c r="AH1160" s="104">
        <v>-6.9364999999999997</v>
      </c>
      <c r="AI1160" s="78">
        <v>14428</v>
      </c>
      <c r="AJ1160" s="104">
        <v>7.4029999999999999E-2</v>
      </c>
      <c r="AK1160" s="78">
        <v>9700</v>
      </c>
      <c r="AL1160" s="78">
        <v>9000</v>
      </c>
      <c r="AM1160" s="8">
        <v>9400</v>
      </c>
      <c r="AN1160" s="78">
        <v>163</v>
      </c>
      <c r="AO1160" s="78">
        <v>9800</v>
      </c>
      <c r="AP1160" s="78">
        <v>9000</v>
      </c>
      <c r="AQ1160" s="78">
        <v>9400</v>
      </c>
      <c r="AR1160" s="78">
        <v>282</v>
      </c>
      <c r="AS1160" s="78">
        <v>9500</v>
      </c>
      <c r="AT1160" s="78">
        <v>9450</v>
      </c>
      <c r="AU1160" s="78">
        <v>9450</v>
      </c>
      <c r="AV1160" s="78">
        <v>103</v>
      </c>
      <c r="AW1160" s="77">
        <v>11.74</v>
      </c>
      <c r="AX1160" s="144">
        <f t="shared" si="120"/>
        <v>0.62</v>
      </c>
      <c r="AY1160" s="144">
        <f t="shared" si="121"/>
        <v>0.77</v>
      </c>
      <c r="AZ1160" s="144">
        <f t="shared" si="122"/>
        <v>0.8</v>
      </c>
      <c r="BA1160" s="54">
        <f t="shared" si="123"/>
        <v>12.977288675386188</v>
      </c>
      <c r="BB1160" s="54">
        <f t="shared" si="124"/>
        <v>10.630711324613813</v>
      </c>
    </row>
    <row r="1161" spans="1:54" x14ac:dyDescent="0.25">
      <c r="A1161" s="3">
        <v>41886</v>
      </c>
      <c r="B1161" s="77">
        <v>9428.89</v>
      </c>
      <c r="C1161" s="77">
        <v>748.75311999999997</v>
      </c>
      <c r="D1161" s="77">
        <v>3.4750999999999999</v>
      </c>
      <c r="E1161" s="77">
        <f t="shared" si="119"/>
        <v>727.4840999999999</v>
      </c>
      <c r="F1161" s="77">
        <v>5.8327999999999998</v>
      </c>
      <c r="G1161" s="77">
        <v>-2.0004</v>
      </c>
      <c r="H1161">
        <v>0</v>
      </c>
      <c r="I1161" s="78">
        <v>9425</v>
      </c>
      <c r="J1161">
        <v>201409</v>
      </c>
      <c r="K1161" s="78">
        <v>9425</v>
      </c>
      <c r="L1161" s="77">
        <f t="shared" si="125"/>
        <v>-3.8899999999994179</v>
      </c>
      <c r="M1161" s="78">
        <v>-11401</v>
      </c>
      <c r="N1161" s="78">
        <v>-214.96898999999999</v>
      </c>
      <c r="O1161" s="78">
        <v>-2255</v>
      </c>
      <c r="P1161" s="78">
        <v>-10.637029999999999</v>
      </c>
      <c r="Q1161" s="144">
        <v>-11964.75</v>
      </c>
      <c r="R1161" s="78">
        <v>2073</v>
      </c>
      <c r="S1161" s="78">
        <v>7366</v>
      </c>
      <c r="T1161" s="78">
        <v>-3252</v>
      </c>
      <c r="U1161" s="78">
        <v>33048</v>
      </c>
      <c r="V1161" s="219">
        <v>9.8402323892519974E-2</v>
      </c>
      <c r="W1161" s="78">
        <v>-1980</v>
      </c>
      <c r="X1161" s="78">
        <v>-5922</v>
      </c>
      <c r="Y1161" s="78">
        <v>-4850</v>
      </c>
      <c r="Z1161" s="78">
        <v>-11227</v>
      </c>
      <c r="AA1161" s="78">
        <v>106.66</v>
      </c>
      <c r="AB1161" s="78">
        <v>115.78</v>
      </c>
      <c r="AC1161" s="78">
        <v>107892</v>
      </c>
      <c r="AD1161" s="104">
        <v>9.3560800000000004</v>
      </c>
      <c r="AE1161" s="78">
        <v>146878</v>
      </c>
      <c r="AF1161" s="104">
        <v>3.1421899999999998</v>
      </c>
      <c r="AG1161" s="78">
        <v>-48900</v>
      </c>
      <c r="AH1161" s="104">
        <v>-6.6843500000000002</v>
      </c>
      <c r="AI1161" s="78">
        <v>25530</v>
      </c>
      <c r="AJ1161" s="104">
        <v>-1.7899999999999999E-3</v>
      </c>
      <c r="AK1161" s="78">
        <v>9700</v>
      </c>
      <c r="AL1161" s="78">
        <v>9000</v>
      </c>
      <c r="AM1161" s="8">
        <v>9400</v>
      </c>
      <c r="AN1161" s="78">
        <v>150</v>
      </c>
      <c r="AO1161" s="78">
        <v>9800</v>
      </c>
      <c r="AP1161" s="78">
        <v>9000</v>
      </c>
      <c r="AQ1161" s="78">
        <v>9400</v>
      </c>
      <c r="AR1161" s="78">
        <v>277</v>
      </c>
      <c r="AS1161" s="78">
        <v>9550</v>
      </c>
      <c r="AT1161" s="78">
        <v>9300</v>
      </c>
      <c r="AU1161" s="78">
        <v>9400</v>
      </c>
      <c r="AV1161" s="78">
        <v>98</v>
      </c>
      <c r="AW1161" s="77">
        <v>11.57</v>
      </c>
      <c r="AX1161" s="144">
        <f t="shared" si="120"/>
        <v>0.37</v>
      </c>
      <c r="AY1161" s="144">
        <f t="shared" si="121"/>
        <v>0.63</v>
      </c>
      <c r="AZ1161" s="144">
        <f t="shared" si="122"/>
        <v>0.72</v>
      </c>
      <c r="BA1161" s="54">
        <f t="shared" si="123"/>
        <v>12.94209603796236</v>
      </c>
      <c r="BB1161" s="54">
        <f t="shared" si="124"/>
        <v>10.608903962037642</v>
      </c>
    </row>
    <row r="1162" spans="1:54" x14ac:dyDescent="0.25">
      <c r="A1162" s="3">
        <v>41887</v>
      </c>
      <c r="B1162" s="77">
        <v>9407.94</v>
      </c>
      <c r="C1162" s="77">
        <v>736.32329000000004</v>
      </c>
      <c r="D1162" s="77">
        <v>17.531400000000001</v>
      </c>
      <c r="E1162" s="77">
        <f t="shared" si="119"/>
        <v>759.5841999999999</v>
      </c>
      <c r="F1162" s="77">
        <v>0.12909999999999999</v>
      </c>
      <c r="G1162" s="77">
        <v>-16.244</v>
      </c>
      <c r="H1162">
        <v>0</v>
      </c>
      <c r="I1162" s="78">
        <v>9407</v>
      </c>
      <c r="J1162">
        <v>201409</v>
      </c>
      <c r="K1162" s="78">
        <v>9407</v>
      </c>
      <c r="L1162" s="77">
        <f t="shared" si="125"/>
        <v>-0.94000000000050932</v>
      </c>
      <c r="M1162" s="78">
        <v>-13187</v>
      </c>
      <c r="N1162" s="78">
        <v>-248.14769999999999</v>
      </c>
      <c r="O1162" s="78">
        <v>-2229</v>
      </c>
      <c r="P1162" s="78">
        <v>-10.49417</v>
      </c>
      <c r="Q1162" s="144">
        <v>-13744.25</v>
      </c>
      <c r="R1162" s="78">
        <v>1900</v>
      </c>
      <c r="S1162" s="78">
        <v>8570</v>
      </c>
      <c r="T1162" s="78">
        <v>-4766</v>
      </c>
      <c r="U1162" s="78">
        <v>34798</v>
      </c>
      <c r="V1162" s="219">
        <v>0.13696189436174494</v>
      </c>
      <c r="W1162" s="78">
        <v>-794</v>
      </c>
      <c r="X1162" s="78">
        <v>-9255</v>
      </c>
      <c r="Y1162" s="78">
        <v>-3851</v>
      </c>
      <c r="Z1162" s="78">
        <v>-11595</v>
      </c>
      <c r="AA1162" s="78">
        <v>94.21</v>
      </c>
      <c r="AB1162" s="78">
        <v>112.07</v>
      </c>
      <c r="AC1162" s="78">
        <v>108237</v>
      </c>
      <c r="AD1162" s="104">
        <v>8.8685399999999994</v>
      </c>
      <c r="AE1162" s="78">
        <v>150464</v>
      </c>
      <c r="AF1162" s="104">
        <v>3.28159</v>
      </c>
      <c r="AG1162" s="78">
        <v>-51996</v>
      </c>
      <c r="AH1162" s="104">
        <v>-6.5749399999999998</v>
      </c>
      <c r="AI1162" s="78">
        <v>45526</v>
      </c>
      <c r="AJ1162" s="104">
        <v>0.28156999999999999</v>
      </c>
      <c r="AK1162" s="78">
        <v>9600</v>
      </c>
      <c r="AL1162" s="78">
        <v>9000</v>
      </c>
      <c r="AM1162" s="8">
        <v>9400</v>
      </c>
      <c r="AN1162" s="78">
        <v>137</v>
      </c>
      <c r="AO1162" s="78">
        <v>9600</v>
      </c>
      <c r="AP1162" s="78">
        <v>9000</v>
      </c>
      <c r="AQ1162" s="78">
        <v>9400</v>
      </c>
      <c r="AR1162" s="78">
        <v>273</v>
      </c>
      <c r="AS1162" s="78">
        <v>9550</v>
      </c>
      <c r="AT1162" s="78">
        <v>9300</v>
      </c>
      <c r="AU1162" s="78">
        <v>9400</v>
      </c>
      <c r="AV1162" s="78">
        <v>70.5</v>
      </c>
      <c r="AW1162" s="77">
        <v>11.62</v>
      </c>
      <c r="AX1162" s="144">
        <f t="shared" si="120"/>
        <v>0.51</v>
      </c>
      <c r="AY1162" s="144">
        <f t="shared" si="121"/>
        <v>0.71</v>
      </c>
      <c r="AZ1162" s="144">
        <f t="shared" si="122"/>
        <v>0.77</v>
      </c>
      <c r="BA1162" s="54">
        <f t="shared" si="123"/>
        <v>12.875196795407705</v>
      </c>
      <c r="BB1162" s="54">
        <f t="shared" si="124"/>
        <v>10.602803204592297</v>
      </c>
    </row>
    <row r="1163" spans="1:54" x14ac:dyDescent="0.25">
      <c r="A1163" s="3">
        <v>41891</v>
      </c>
      <c r="B1163" s="77">
        <v>9434.77</v>
      </c>
      <c r="C1163" s="77">
        <v>797.59708999999998</v>
      </c>
      <c r="D1163" s="77">
        <v>94.246000000000009</v>
      </c>
      <c r="E1163" s="77">
        <f t="shared" si="119"/>
        <v>871.57299999999987</v>
      </c>
      <c r="F1163" s="77">
        <v>1.0337000000000001</v>
      </c>
      <c r="G1163" s="77">
        <v>-5.3197999999999999</v>
      </c>
      <c r="H1163">
        <v>0</v>
      </c>
      <c r="I1163" s="78">
        <v>9428</v>
      </c>
      <c r="J1163">
        <v>201409</v>
      </c>
      <c r="K1163" s="78">
        <v>9428</v>
      </c>
      <c r="L1163" s="77">
        <f t="shared" si="125"/>
        <v>-6.7700000000004366</v>
      </c>
      <c r="M1163" s="78">
        <v>-10648</v>
      </c>
      <c r="N1163" s="78">
        <v>-200.86084</v>
      </c>
      <c r="O1163" s="78">
        <v>-2230</v>
      </c>
      <c r="P1163" s="78">
        <v>-10.52196</v>
      </c>
      <c r="Q1163" s="144">
        <v>-11205.5</v>
      </c>
      <c r="R1163" s="78">
        <v>1958</v>
      </c>
      <c r="S1163" s="78">
        <v>8181</v>
      </c>
      <c r="T1163" s="78">
        <v>-5085</v>
      </c>
      <c r="U1163" s="78">
        <v>34927</v>
      </c>
      <c r="V1163" s="219">
        <v>0.14558937211899103</v>
      </c>
      <c r="W1163" s="78">
        <v>-751</v>
      </c>
      <c r="X1163" s="78">
        <v>-8734</v>
      </c>
      <c r="Y1163" s="78">
        <v>-2906</v>
      </c>
      <c r="Z1163" s="78">
        <v>-10469</v>
      </c>
      <c r="AA1163" s="78">
        <v>96.39</v>
      </c>
      <c r="AB1163" s="78">
        <v>113.55</v>
      </c>
      <c r="AC1163" s="78">
        <v>111407</v>
      </c>
      <c r="AD1163" s="104">
        <v>9.0274999999999999</v>
      </c>
      <c r="AE1163" s="78">
        <v>154038</v>
      </c>
      <c r="AF1163" s="104">
        <v>3.18065</v>
      </c>
      <c r="AG1163" s="78">
        <v>-44899</v>
      </c>
      <c r="AH1163" s="104">
        <v>-6.4562900000000001</v>
      </c>
      <c r="AI1163" s="78">
        <v>42339</v>
      </c>
      <c r="AJ1163" s="104">
        <v>0.21278</v>
      </c>
      <c r="AK1163" s="78">
        <v>9600</v>
      </c>
      <c r="AL1163" s="78">
        <v>9200</v>
      </c>
      <c r="AM1163" s="8">
        <v>9400</v>
      </c>
      <c r="AN1163" s="78">
        <v>126.5</v>
      </c>
      <c r="AO1163" s="78">
        <v>9600</v>
      </c>
      <c r="AP1163" s="78">
        <v>9000</v>
      </c>
      <c r="AQ1163" s="78">
        <v>9400</v>
      </c>
      <c r="AR1163" s="78">
        <v>272</v>
      </c>
      <c r="AS1163" s="78">
        <v>9550</v>
      </c>
      <c r="AT1163" s="78">
        <v>9400</v>
      </c>
      <c r="AU1163" s="78">
        <v>9450</v>
      </c>
      <c r="AV1163" s="78">
        <v>52.5</v>
      </c>
      <c r="AW1163" s="77">
        <v>12.1</v>
      </c>
      <c r="AX1163" s="144">
        <f t="shared" si="120"/>
        <v>0.65</v>
      </c>
      <c r="AY1163" s="144">
        <f t="shared" si="121"/>
        <v>0.79</v>
      </c>
      <c r="AZ1163" s="144">
        <f t="shared" si="122"/>
        <v>0.88</v>
      </c>
      <c r="BA1163" s="54">
        <f t="shared" si="123"/>
        <v>12.810042124943566</v>
      </c>
      <c r="BB1163" s="54">
        <f t="shared" si="124"/>
        <v>10.626957875056435</v>
      </c>
    </row>
    <row r="1164" spans="1:54" x14ac:dyDescent="0.25">
      <c r="A1164" s="3">
        <v>41892</v>
      </c>
      <c r="B1164" s="77">
        <v>9357.61</v>
      </c>
      <c r="C1164" s="77">
        <v>787.31119000000001</v>
      </c>
      <c r="D1164" s="77">
        <v>-104.0986</v>
      </c>
      <c r="E1164" s="77">
        <f t="shared" si="119"/>
        <v>801.64659999999992</v>
      </c>
      <c r="F1164" s="77">
        <v>-2.5874000000000001</v>
      </c>
      <c r="G1164" s="77">
        <v>-6.2496</v>
      </c>
      <c r="H1164" t="s">
        <v>1689</v>
      </c>
      <c r="I1164" s="78">
        <v>9347</v>
      </c>
      <c r="J1164">
        <v>201409</v>
      </c>
      <c r="K1164" s="78">
        <v>9347</v>
      </c>
      <c r="L1164" s="77">
        <f t="shared" si="125"/>
        <v>-10.610000000000582</v>
      </c>
      <c r="M1164" s="78">
        <v>-16138</v>
      </c>
      <c r="N1164" s="78">
        <v>-301.74801000000002</v>
      </c>
      <c r="O1164" s="78">
        <v>-2215</v>
      </c>
      <c r="P1164" s="78">
        <v>-10.362740000000001</v>
      </c>
      <c r="Q1164" s="144">
        <v>-16691.75</v>
      </c>
      <c r="R1164" s="78">
        <v>1916</v>
      </c>
      <c r="S1164" s="78">
        <v>8607</v>
      </c>
      <c r="T1164" s="78">
        <v>-7848</v>
      </c>
      <c r="U1164" s="78">
        <v>37314</v>
      </c>
      <c r="V1164" s="219">
        <v>0.21032320308731306</v>
      </c>
      <c r="W1164" s="78">
        <v>-542</v>
      </c>
      <c r="X1164" s="78">
        <v>-9812</v>
      </c>
      <c r="Y1164" s="78">
        <v>-4164</v>
      </c>
      <c r="Z1164" s="78">
        <v>-12900</v>
      </c>
      <c r="AA1164" s="78">
        <v>98.12</v>
      </c>
      <c r="AB1164" s="78">
        <v>107.68</v>
      </c>
      <c r="AC1164" s="78">
        <v>111227</v>
      </c>
      <c r="AD1164" s="104">
        <v>7.9705000000000004</v>
      </c>
      <c r="AE1164" s="78">
        <v>174869</v>
      </c>
      <c r="AF1164" s="104">
        <v>4.4742100000000002</v>
      </c>
      <c r="AG1164" s="78">
        <v>-82876</v>
      </c>
      <c r="AH1164" s="104">
        <v>-5.8268399999999998</v>
      </c>
      <c r="AI1164" s="78">
        <v>30043</v>
      </c>
      <c r="AJ1164" s="104">
        <v>0.32485999999999998</v>
      </c>
      <c r="AK1164" s="78">
        <v>9600</v>
      </c>
      <c r="AL1164" s="78">
        <v>9200</v>
      </c>
      <c r="AM1164" s="8">
        <v>9350</v>
      </c>
      <c r="AN1164" s="78">
        <v>109</v>
      </c>
      <c r="AO1164" s="78">
        <v>9600</v>
      </c>
      <c r="AP1164" s="78">
        <v>9000</v>
      </c>
      <c r="AQ1164" s="78">
        <v>9300</v>
      </c>
      <c r="AR1164" s="78">
        <v>274</v>
      </c>
      <c r="AS1164" s="78">
        <v>9600</v>
      </c>
      <c r="AT1164" s="78">
        <v>9200</v>
      </c>
      <c r="AU1164" s="78">
        <v>9350</v>
      </c>
      <c r="AV1164" s="78">
        <v>109</v>
      </c>
      <c r="AW1164" s="77">
        <v>12.44</v>
      </c>
      <c r="AX1164" s="144">
        <f t="shared" si="120"/>
        <v>0.82</v>
      </c>
      <c r="AY1164" s="144">
        <f t="shared" si="121"/>
        <v>0.89</v>
      </c>
      <c r="AZ1164" s="144">
        <f t="shared" si="122"/>
        <v>0.93</v>
      </c>
      <c r="BA1164" s="54">
        <f t="shared" si="123"/>
        <v>12.827869789327353</v>
      </c>
      <c r="BB1164" s="54">
        <f t="shared" si="124"/>
        <v>10.619130210672642</v>
      </c>
    </row>
    <row r="1165" spans="1:54" x14ac:dyDescent="0.25">
      <c r="A1165" s="3">
        <v>41893</v>
      </c>
      <c r="B1165" s="77">
        <v>9322.9500000000007</v>
      </c>
      <c r="C1165" s="77">
        <v>726.32818999999995</v>
      </c>
      <c r="D1165" s="77">
        <v>-14.939400000000001</v>
      </c>
      <c r="E1165" s="77">
        <f t="shared" si="119"/>
        <v>716.25299999999982</v>
      </c>
      <c r="F1165" s="77">
        <v>-2.5034000000000001</v>
      </c>
      <c r="G1165" s="77">
        <v>-4.6848999999999998</v>
      </c>
      <c r="H1165">
        <v>0</v>
      </c>
      <c r="I1165" s="78">
        <v>9302</v>
      </c>
      <c r="J1165">
        <v>201409</v>
      </c>
      <c r="K1165" s="78">
        <v>9302</v>
      </c>
      <c r="L1165" s="77">
        <f t="shared" si="125"/>
        <v>-20.950000000000728</v>
      </c>
      <c r="M1165" s="78">
        <v>-16889</v>
      </c>
      <c r="N1165" s="78">
        <v>-314.20898</v>
      </c>
      <c r="O1165" s="78">
        <v>-2326</v>
      </c>
      <c r="P1165" s="78">
        <v>-10.82113</v>
      </c>
      <c r="Q1165" s="144">
        <v>-17470.5</v>
      </c>
      <c r="R1165" s="78">
        <v>1674</v>
      </c>
      <c r="S1165" s="78">
        <v>8124</v>
      </c>
      <c r="T1165" s="78">
        <v>-8207</v>
      </c>
      <c r="U1165" s="78">
        <v>39496</v>
      </c>
      <c r="V1165" s="219">
        <v>0.20779319424751874</v>
      </c>
      <c r="W1165" s="78">
        <v>-2</v>
      </c>
      <c r="X1165" s="78">
        <v>-9953</v>
      </c>
      <c r="Y1165" s="78">
        <v>-3541</v>
      </c>
      <c r="Z1165" s="78">
        <v>-12777</v>
      </c>
      <c r="AA1165" s="78">
        <v>86.23</v>
      </c>
      <c r="AB1165" s="78">
        <v>104.22</v>
      </c>
      <c r="AC1165" s="78">
        <v>115663</v>
      </c>
      <c r="AD1165" s="104">
        <v>7.2909899999999999</v>
      </c>
      <c r="AE1165" s="78">
        <v>178749</v>
      </c>
      <c r="AF1165" s="104">
        <v>5.0146600000000001</v>
      </c>
      <c r="AG1165" s="78">
        <v>-90479</v>
      </c>
      <c r="AH1165" s="104">
        <v>-5.3171299999999997</v>
      </c>
      <c r="AI1165" s="78">
        <v>43328</v>
      </c>
      <c r="AJ1165" s="104">
        <v>0.40165000000000001</v>
      </c>
      <c r="AK1165" s="78">
        <v>9600</v>
      </c>
      <c r="AL1165" s="78">
        <v>9200</v>
      </c>
      <c r="AM1165" s="8">
        <v>9300</v>
      </c>
      <c r="AN1165" s="78">
        <v>93</v>
      </c>
      <c r="AO1165" s="78">
        <v>9600</v>
      </c>
      <c r="AP1165" s="78">
        <v>9000</v>
      </c>
      <c r="AQ1165" s="78">
        <v>9300</v>
      </c>
      <c r="AR1165" s="78">
        <v>264</v>
      </c>
      <c r="AS1165" s="78">
        <v>9600</v>
      </c>
      <c r="AT1165" s="78">
        <v>9200</v>
      </c>
      <c r="AU1165" s="78">
        <v>9300</v>
      </c>
      <c r="AV1165" s="78">
        <v>93</v>
      </c>
      <c r="AW1165" s="77">
        <v>12.39</v>
      </c>
      <c r="AX1165" s="144">
        <f t="shared" si="120"/>
        <v>0.79</v>
      </c>
      <c r="AY1165" s="144">
        <f t="shared" si="121"/>
        <v>0.87</v>
      </c>
      <c r="AZ1165" s="144">
        <f t="shared" si="122"/>
        <v>0.92</v>
      </c>
      <c r="BA1165" s="54">
        <f t="shared" si="123"/>
        <v>12.762226581058609</v>
      </c>
      <c r="BB1165" s="54">
        <f t="shared" si="124"/>
        <v>10.653773418941388</v>
      </c>
    </row>
    <row r="1166" spans="1:54" x14ac:dyDescent="0.25">
      <c r="A1166" s="3">
        <v>41894</v>
      </c>
      <c r="B1166" s="77">
        <v>9223.18</v>
      </c>
      <c r="C1166" s="77">
        <v>813.28098999999997</v>
      </c>
      <c r="D1166" s="77">
        <v>-45.996499999999997</v>
      </c>
      <c r="E1166" s="77">
        <f t="shared" si="119"/>
        <v>675.73109999999986</v>
      </c>
      <c r="F1166" s="77">
        <v>-0.1032</v>
      </c>
      <c r="G1166" s="77">
        <v>-27.461300000000001</v>
      </c>
      <c r="H1166">
        <v>0</v>
      </c>
      <c r="I1166" s="78">
        <v>9245</v>
      </c>
      <c r="J1166">
        <v>201409</v>
      </c>
      <c r="K1166" s="78">
        <v>9245</v>
      </c>
      <c r="L1166" s="77">
        <f t="shared" si="125"/>
        <v>21.819999999999709</v>
      </c>
      <c r="M1166" s="78">
        <v>-16967</v>
      </c>
      <c r="N1166" s="78">
        <v>-313.80329999999998</v>
      </c>
      <c r="O1166" s="78">
        <v>-2324</v>
      </c>
      <c r="P1166" s="78">
        <v>-10.74883</v>
      </c>
      <c r="Q1166" s="144">
        <v>-17548</v>
      </c>
      <c r="R1166" s="78">
        <v>1504</v>
      </c>
      <c r="S1166" s="78">
        <v>7834</v>
      </c>
      <c r="T1166" s="78">
        <v>-9745</v>
      </c>
      <c r="U1166" s="78">
        <v>41992</v>
      </c>
      <c r="V1166" s="219">
        <v>0.23206801295484855</v>
      </c>
      <c r="W1166" s="78">
        <v>465</v>
      </c>
      <c r="X1166" s="78">
        <v>-9570</v>
      </c>
      <c r="Y1166" s="78">
        <v>-4743</v>
      </c>
      <c r="Z1166" s="78">
        <v>-13601</v>
      </c>
      <c r="AA1166" s="78">
        <v>96.12</v>
      </c>
      <c r="AB1166" s="78">
        <v>94.09</v>
      </c>
      <c r="AC1166" s="78">
        <v>108657</v>
      </c>
      <c r="AD1166" s="104">
        <v>6.5301299999999998</v>
      </c>
      <c r="AE1166" s="78">
        <v>182139</v>
      </c>
      <c r="AF1166" s="104">
        <v>5.6825200000000002</v>
      </c>
      <c r="AG1166" s="78">
        <v>-127328</v>
      </c>
      <c r="AH1166" s="104">
        <v>-4.8935899999999997</v>
      </c>
      <c r="AI1166" s="78">
        <v>34420</v>
      </c>
      <c r="AJ1166" s="104">
        <v>0.13313</v>
      </c>
      <c r="AK1166" s="78">
        <v>9600</v>
      </c>
      <c r="AL1166" s="78">
        <v>9200</v>
      </c>
      <c r="AM1166" s="8">
        <v>9250</v>
      </c>
      <c r="AN1166" s="78">
        <v>79.5</v>
      </c>
      <c r="AO1166" s="78">
        <v>9600</v>
      </c>
      <c r="AP1166" s="78">
        <v>9000</v>
      </c>
      <c r="AQ1166" s="78">
        <v>9200</v>
      </c>
      <c r="AR1166" s="78">
        <v>264</v>
      </c>
      <c r="AS1166" s="78">
        <v>9600</v>
      </c>
      <c r="AT1166" s="78">
        <v>9200</v>
      </c>
      <c r="AU1166" s="78">
        <v>9250</v>
      </c>
      <c r="AV1166" s="78">
        <v>79.5</v>
      </c>
      <c r="AW1166" s="77">
        <v>12.48</v>
      </c>
      <c r="AX1166" s="144">
        <f t="shared" si="120"/>
        <v>0.82</v>
      </c>
      <c r="AY1166" s="144">
        <f t="shared" si="121"/>
        <v>0.89</v>
      </c>
      <c r="AZ1166" s="144">
        <f t="shared" si="122"/>
        <v>0.93</v>
      </c>
      <c r="BA1166" s="54">
        <f t="shared" si="123"/>
        <v>12.855834081899207</v>
      </c>
      <c r="BB1166" s="54">
        <f t="shared" si="124"/>
        <v>10.637165918100791</v>
      </c>
    </row>
    <row r="1167" spans="1:54" x14ac:dyDescent="0.25">
      <c r="A1167" s="3">
        <v>41897</v>
      </c>
      <c r="B1167" s="77">
        <v>9217.4599999999991</v>
      </c>
      <c r="C1167" s="77">
        <v>669.77593999999999</v>
      </c>
      <c r="D1167" s="77">
        <v>-10.921600000000002</v>
      </c>
      <c r="E1167" s="77">
        <f t="shared" si="119"/>
        <v>655.62859999999989</v>
      </c>
      <c r="F1167" s="77">
        <v>0.93519999999999992</v>
      </c>
      <c r="G1167" s="77">
        <v>-13.378399999999999</v>
      </c>
      <c r="H1167">
        <v>0</v>
      </c>
      <c r="I1167" s="78">
        <v>9218</v>
      </c>
      <c r="J1167">
        <v>201409</v>
      </c>
      <c r="K1167" s="78">
        <v>9218</v>
      </c>
      <c r="L1167" s="77">
        <f t="shared" si="125"/>
        <v>0.54000000000087311</v>
      </c>
      <c r="M1167" s="78">
        <v>-13472</v>
      </c>
      <c r="N1167" s="78">
        <v>-248.48222999999999</v>
      </c>
      <c r="O1167" s="78">
        <v>-2252</v>
      </c>
      <c r="P1167" s="78">
        <v>-10.39442</v>
      </c>
      <c r="Q1167" s="144">
        <v>-14035</v>
      </c>
      <c r="R1167" s="78">
        <v>1317</v>
      </c>
      <c r="S1167" s="78">
        <v>6847</v>
      </c>
      <c r="T1167" s="78">
        <v>-9664</v>
      </c>
      <c r="U1167" s="78">
        <v>41480</v>
      </c>
      <c r="V1167" s="219">
        <v>0.23297974927675988</v>
      </c>
      <c r="W1167" s="78">
        <v>6022</v>
      </c>
      <c r="X1167" s="78">
        <v>85</v>
      </c>
      <c r="Y1167" s="78">
        <v>-1474</v>
      </c>
      <c r="Z1167" s="78">
        <v>-10108</v>
      </c>
      <c r="AA1167" s="78">
        <v>98.93</v>
      </c>
      <c r="AB1167" s="78">
        <v>90.85</v>
      </c>
      <c r="AC1167" s="78">
        <v>110361</v>
      </c>
      <c r="AD1167" s="104">
        <v>6.4217700000000004</v>
      </c>
      <c r="AE1167" s="78">
        <v>189157</v>
      </c>
      <c r="AF1167" s="104">
        <v>5.9317200000000003</v>
      </c>
      <c r="AG1167" s="78">
        <v>-131114</v>
      </c>
      <c r="AH1167" s="104">
        <v>-4.5785799999999997</v>
      </c>
      <c r="AI1167" s="78">
        <v>17832</v>
      </c>
      <c r="AJ1167" s="104">
        <v>0.18557999999999999</v>
      </c>
      <c r="AK1167" s="78">
        <v>9600</v>
      </c>
      <c r="AL1167" s="78">
        <v>9100</v>
      </c>
      <c r="AM1167" s="8">
        <v>9200</v>
      </c>
      <c r="AN1167" s="78">
        <v>68.5</v>
      </c>
      <c r="AO1167" s="78">
        <v>9600</v>
      </c>
      <c r="AP1167" s="78">
        <v>9000</v>
      </c>
      <c r="AQ1167" s="78">
        <v>9200</v>
      </c>
      <c r="AR1167" s="78">
        <v>257</v>
      </c>
      <c r="AS1167" s="78">
        <v>9600</v>
      </c>
      <c r="AT1167" s="78">
        <v>9100</v>
      </c>
      <c r="AU1167" s="78">
        <v>9200</v>
      </c>
      <c r="AV1167" s="78">
        <v>68.5</v>
      </c>
      <c r="AW1167" s="77">
        <v>13.08</v>
      </c>
      <c r="AX1167" s="144">
        <f t="shared" si="120"/>
        <v>0.96</v>
      </c>
      <c r="AY1167" s="144">
        <f t="shared" si="121"/>
        <v>0.97</v>
      </c>
      <c r="AZ1167" s="144">
        <f t="shared" si="122"/>
        <v>0.98</v>
      </c>
      <c r="BA1167" s="54">
        <f t="shared" si="123"/>
        <v>13.067105201306303</v>
      </c>
      <c r="BB1167" s="54">
        <f t="shared" si="124"/>
        <v>10.547894798693696</v>
      </c>
    </row>
    <row r="1168" spans="1:54" x14ac:dyDescent="0.25">
      <c r="A1168" s="3">
        <v>41898</v>
      </c>
      <c r="B1168" s="77">
        <v>9133.4</v>
      </c>
      <c r="C1168" s="77">
        <v>694.13585</v>
      </c>
      <c r="D1168" s="77">
        <v>-77.938100000000006</v>
      </c>
      <c r="E1168" s="77">
        <f t="shared" si="119"/>
        <v>570.14129999999989</v>
      </c>
      <c r="F1168" s="77">
        <v>-1.32E-2</v>
      </c>
      <c r="G1168" s="77">
        <v>-18.038</v>
      </c>
      <c r="H1168">
        <v>0</v>
      </c>
      <c r="I1168" s="78">
        <v>9154</v>
      </c>
      <c r="J1168">
        <v>201409</v>
      </c>
      <c r="K1168" s="78">
        <v>9154</v>
      </c>
      <c r="L1168" s="77">
        <f t="shared" si="125"/>
        <v>20.600000000000364</v>
      </c>
      <c r="M1168" s="78">
        <v>-17801</v>
      </c>
      <c r="N1168" s="78">
        <v>-325.99675000000002</v>
      </c>
      <c r="O1168" s="78">
        <v>-2242</v>
      </c>
      <c r="P1168" s="78">
        <v>-10.27281</v>
      </c>
      <c r="Q1168" s="144">
        <v>-18361.5</v>
      </c>
      <c r="R1168" s="78">
        <v>1308</v>
      </c>
      <c r="S1168" s="78">
        <v>7070</v>
      </c>
      <c r="T1168" s="78">
        <v>-14175</v>
      </c>
      <c r="U1168" s="78">
        <v>41406</v>
      </c>
      <c r="V1168" s="219">
        <v>0.34234168961020139</v>
      </c>
      <c r="W1168" s="78">
        <v>-1069</v>
      </c>
      <c r="X1168" s="78">
        <v>-7181</v>
      </c>
      <c r="Y1168" s="78">
        <v>-7077</v>
      </c>
      <c r="Z1168" s="78">
        <v>-15325</v>
      </c>
      <c r="AA1168" s="78">
        <v>96.45</v>
      </c>
      <c r="AB1168" s="78">
        <v>84.07</v>
      </c>
      <c r="AC1168" s="78">
        <v>104301</v>
      </c>
      <c r="AD1168" s="104">
        <v>5.5107600000000003</v>
      </c>
      <c r="AE1168" s="78">
        <v>188632</v>
      </c>
      <c r="AF1168" s="104">
        <v>6.6443599999999998</v>
      </c>
      <c r="AG1168" s="78">
        <v>-151809</v>
      </c>
      <c r="AH1168" s="104">
        <v>-4.1723299999999997</v>
      </c>
      <c r="AI1168" s="78">
        <v>12295</v>
      </c>
      <c r="AJ1168" s="104">
        <v>0.11803</v>
      </c>
      <c r="AK1168" s="78">
        <v>9600</v>
      </c>
      <c r="AL1168" s="78">
        <v>9100</v>
      </c>
      <c r="AM1168" s="8">
        <v>9150</v>
      </c>
      <c r="AN1168" s="78">
        <v>44.5</v>
      </c>
      <c r="AO1168" s="78">
        <v>9600</v>
      </c>
      <c r="AP1168" s="78">
        <v>9000</v>
      </c>
      <c r="AQ1168" s="78">
        <v>9200</v>
      </c>
      <c r="AR1168" s="78">
        <v>256</v>
      </c>
      <c r="AS1168" s="78">
        <v>9600</v>
      </c>
      <c r="AT1168" s="78">
        <v>9100</v>
      </c>
      <c r="AU1168" s="78">
        <v>9150</v>
      </c>
      <c r="AV1168" s="78">
        <v>44.5</v>
      </c>
      <c r="AW1168" s="77">
        <v>13.37</v>
      </c>
      <c r="AX1168" s="144">
        <f t="shared" si="120"/>
        <v>1</v>
      </c>
      <c r="AY1168" s="144">
        <f t="shared" si="121"/>
        <v>1</v>
      </c>
      <c r="AZ1168" s="144">
        <f t="shared" si="122"/>
        <v>1</v>
      </c>
      <c r="BA1168" s="54">
        <f t="shared" si="123"/>
        <v>13.202647430667842</v>
      </c>
      <c r="BB1168" s="54">
        <f t="shared" si="124"/>
        <v>10.465352569332158</v>
      </c>
    </row>
    <row r="1169" spans="1:54" x14ac:dyDescent="0.25">
      <c r="A1169" s="3">
        <v>41899</v>
      </c>
      <c r="B1169" s="77">
        <v>9195.17</v>
      </c>
      <c r="C1169" s="77">
        <v>821.89781000000005</v>
      </c>
      <c r="D1169" s="77">
        <v>-30.1312</v>
      </c>
      <c r="E1169" s="77">
        <f t="shared" si="119"/>
        <v>479.69280000000003</v>
      </c>
      <c r="F1169" s="77">
        <v>6.8682000000000007</v>
      </c>
      <c r="G1169" s="77">
        <v>15.57</v>
      </c>
      <c r="H1169" t="s">
        <v>1690</v>
      </c>
      <c r="I1169" s="78">
        <v>9172</v>
      </c>
      <c r="J1169">
        <v>201410</v>
      </c>
      <c r="K1169" s="78">
        <v>9239</v>
      </c>
      <c r="L1169" s="77">
        <f t="shared" si="125"/>
        <v>43.829999999999927</v>
      </c>
      <c r="M1169" s="78">
        <v>-11882</v>
      </c>
      <c r="N1169" s="78">
        <v>-219.54154</v>
      </c>
      <c r="O1169" s="78">
        <v>-2327</v>
      </c>
      <c r="P1169" s="78">
        <v>-10.752319999999999</v>
      </c>
      <c r="Q1169" s="144">
        <v>-12463.75</v>
      </c>
      <c r="R1169" s="78">
        <v>1509</v>
      </c>
      <c r="S1169" s="78">
        <v>4615</v>
      </c>
      <c r="T1169" s="78">
        <v>-8656</v>
      </c>
      <c r="U1169" s="78">
        <v>25927</v>
      </c>
      <c r="V1169" s="219">
        <v>0.33386045435260542</v>
      </c>
      <c r="W1169" s="78">
        <v>-3632</v>
      </c>
      <c r="X1169" s="78">
        <v>-6585</v>
      </c>
      <c r="Y1169" s="78">
        <v>-7968</v>
      </c>
      <c r="Z1169" s="78">
        <v>-10755</v>
      </c>
      <c r="AA1169" s="78">
        <v>97.84</v>
      </c>
      <c r="AB1169" s="78">
        <v>87.49</v>
      </c>
      <c r="AC1169" s="78">
        <v>65590</v>
      </c>
      <c r="AD1169" s="104">
        <v>4.3228400000000002</v>
      </c>
      <c r="AE1169" s="78">
        <v>89077</v>
      </c>
      <c r="AF1169" s="104">
        <v>4.3631099999999998</v>
      </c>
      <c r="AG1169" s="78">
        <v>-50980</v>
      </c>
      <c r="AH1169" s="104">
        <v>-3.5647099999999998</v>
      </c>
      <c r="AI1169" s="78">
        <v>31810</v>
      </c>
      <c r="AJ1169" s="104">
        <v>-9.2149999999999996E-2</v>
      </c>
      <c r="AK1169" s="78">
        <v>9600</v>
      </c>
      <c r="AL1169" s="78">
        <v>9000</v>
      </c>
      <c r="AM1169" s="8">
        <v>9200</v>
      </c>
      <c r="AN1169" s="78">
        <v>253</v>
      </c>
      <c r="AO1169" s="78">
        <v>9600</v>
      </c>
      <c r="AP1169" s="78">
        <v>7200</v>
      </c>
      <c r="AQ1169" s="78">
        <v>9200</v>
      </c>
      <c r="AR1169" s="78">
        <v>458</v>
      </c>
      <c r="AS1169" s="78">
        <v>9400</v>
      </c>
      <c r="AT1169" s="78">
        <v>9250</v>
      </c>
      <c r="AU1169" s="78">
        <v>9250</v>
      </c>
      <c r="AV1169" s="78">
        <v>129</v>
      </c>
      <c r="AW1169" s="77">
        <v>12.97</v>
      </c>
      <c r="AX1169" s="144">
        <f t="shared" si="120"/>
        <v>0.93</v>
      </c>
      <c r="AY1169" s="144">
        <f t="shared" si="121"/>
        <v>0.93</v>
      </c>
      <c r="AZ1169" s="144">
        <f t="shared" si="122"/>
        <v>0.96</v>
      </c>
      <c r="BA1169" s="54">
        <f t="shared" si="123"/>
        <v>13.320168774206717</v>
      </c>
      <c r="BB1169" s="54">
        <f t="shared" si="124"/>
        <v>10.419831225793285</v>
      </c>
    </row>
    <row r="1170" spans="1:54" x14ac:dyDescent="0.25">
      <c r="A1170" s="3">
        <v>41900</v>
      </c>
      <c r="B1170" s="77">
        <v>9237.0300000000007</v>
      </c>
      <c r="C1170" s="77">
        <v>699.97859000000005</v>
      </c>
      <c r="D1170" s="77">
        <v>-10.4231</v>
      </c>
      <c r="E1170" s="77">
        <f t="shared" si="119"/>
        <v>413.17430000000002</v>
      </c>
      <c r="F1170" s="77">
        <v>1.6362999999999999</v>
      </c>
      <c r="G1170" s="77">
        <v>2.7445999999999997</v>
      </c>
      <c r="H1170">
        <v>0</v>
      </c>
      <c r="I1170" s="78">
        <v>9243</v>
      </c>
      <c r="J1170">
        <v>201410</v>
      </c>
      <c r="K1170" s="78">
        <v>9243</v>
      </c>
      <c r="L1170" s="77">
        <f t="shared" si="125"/>
        <v>5.9699999999993452</v>
      </c>
      <c r="M1170" s="78">
        <v>-14617</v>
      </c>
      <c r="N1170" s="78">
        <v>-270.14891999999998</v>
      </c>
      <c r="O1170" s="78">
        <v>-2244</v>
      </c>
      <c r="P1170" s="78">
        <v>-10.36975</v>
      </c>
      <c r="Q1170" s="144">
        <v>-15178</v>
      </c>
      <c r="R1170" s="78">
        <v>1451</v>
      </c>
      <c r="S1170" s="78">
        <v>4912</v>
      </c>
      <c r="T1170" s="78">
        <v>-10147</v>
      </c>
      <c r="U1170" s="78">
        <v>29606</v>
      </c>
      <c r="V1170" s="219">
        <v>0.34273458082821051</v>
      </c>
      <c r="W1170" s="78">
        <v>-3634</v>
      </c>
      <c r="X1170" s="78">
        <v>-6865</v>
      </c>
      <c r="Y1170" s="78">
        <v>-9369</v>
      </c>
      <c r="Z1170" s="78">
        <v>-12350</v>
      </c>
      <c r="AA1170" s="78">
        <v>96.38</v>
      </c>
      <c r="AB1170" s="78">
        <v>89.07</v>
      </c>
      <c r="AC1170" s="78">
        <v>67426</v>
      </c>
      <c r="AD1170" s="104">
        <v>4.4039900000000003</v>
      </c>
      <c r="AE1170" s="78">
        <v>96217</v>
      </c>
      <c r="AF1170" s="104">
        <v>4.1741599999999996</v>
      </c>
      <c r="AG1170" s="78">
        <v>-43717</v>
      </c>
      <c r="AH1170" s="104">
        <v>-3.55246</v>
      </c>
      <c r="AI1170" s="78">
        <v>50157</v>
      </c>
      <c r="AJ1170" s="104">
        <v>-6.9419999999999996E-2</v>
      </c>
      <c r="AK1170" s="78">
        <v>9600</v>
      </c>
      <c r="AL1170" s="78">
        <v>9000</v>
      </c>
      <c r="AM1170" s="8">
        <v>9200</v>
      </c>
      <c r="AN1170" s="78">
        <v>235</v>
      </c>
      <c r="AO1170" s="78">
        <v>9700</v>
      </c>
      <c r="AP1170" s="78">
        <v>9400</v>
      </c>
      <c r="AQ1170" s="78">
        <v>9200</v>
      </c>
      <c r="AR1170" s="78">
        <v>363</v>
      </c>
      <c r="AS1170" s="78">
        <v>9400</v>
      </c>
      <c r="AT1170" s="78">
        <v>9050</v>
      </c>
      <c r="AU1170" s="78">
        <v>9250</v>
      </c>
      <c r="AV1170" s="78">
        <v>98</v>
      </c>
      <c r="AW1170" s="77">
        <v>12.33</v>
      </c>
      <c r="AX1170" s="144">
        <f t="shared" si="120"/>
        <v>0.62</v>
      </c>
      <c r="AY1170" s="144">
        <f t="shared" si="121"/>
        <v>0.73</v>
      </c>
      <c r="AZ1170" s="144">
        <f t="shared" si="122"/>
        <v>0.85</v>
      </c>
      <c r="BA1170" s="54">
        <f t="shared" si="123"/>
        <v>13.338688503179974</v>
      </c>
      <c r="BB1170" s="54">
        <f t="shared" si="124"/>
        <v>10.419311496820029</v>
      </c>
    </row>
    <row r="1171" spans="1:54" x14ac:dyDescent="0.25">
      <c r="A1171" s="3">
        <v>41901</v>
      </c>
      <c r="B1171" s="77">
        <v>9240.4500000000007</v>
      </c>
      <c r="C1171" s="77">
        <v>805.52036999999996</v>
      </c>
      <c r="D1171" s="77">
        <v>-29.926599999999997</v>
      </c>
      <c r="E1171" s="77">
        <f t="shared" si="119"/>
        <v>365.83500000000004</v>
      </c>
      <c r="F1171" s="77">
        <v>2.4729000000000001</v>
      </c>
      <c r="G1171" s="77">
        <v>-3.6631999999999998</v>
      </c>
      <c r="H1171">
        <v>0</v>
      </c>
      <c r="I1171" s="78">
        <v>9265</v>
      </c>
      <c r="J1171">
        <v>201410</v>
      </c>
      <c r="K1171" s="78">
        <v>9265</v>
      </c>
      <c r="L1171" s="77">
        <f t="shared" si="125"/>
        <v>24.549999999999272</v>
      </c>
      <c r="M1171" s="78">
        <v>-17714</v>
      </c>
      <c r="N1171" s="78">
        <v>-328.17228</v>
      </c>
      <c r="O1171" s="78">
        <v>-2270</v>
      </c>
      <c r="P1171" s="78">
        <v>-10.515919999999999</v>
      </c>
      <c r="Q1171" s="144">
        <v>-18281.5</v>
      </c>
      <c r="R1171" s="78">
        <v>1483</v>
      </c>
      <c r="S1171" s="78">
        <v>7363</v>
      </c>
      <c r="T1171" s="78">
        <v>-10026</v>
      </c>
      <c r="U1171" s="78">
        <v>32686</v>
      </c>
      <c r="V1171" s="219">
        <v>0.30673682922352075</v>
      </c>
      <c r="W1171" s="78">
        <v>-2121</v>
      </c>
      <c r="X1171" s="78">
        <v>-6857</v>
      </c>
      <c r="Y1171" s="78">
        <v>-8408</v>
      </c>
      <c r="Z1171" s="78">
        <v>-14135</v>
      </c>
      <c r="AA1171" s="78">
        <v>88.61</v>
      </c>
      <c r="AB1171" s="78">
        <v>92.21</v>
      </c>
      <c r="AC1171" s="78">
        <v>70975</v>
      </c>
      <c r="AD1171" s="104">
        <v>4.6397000000000004</v>
      </c>
      <c r="AE1171" s="78">
        <v>102239</v>
      </c>
      <c r="AF1171" s="104">
        <v>4.2900900000000002</v>
      </c>
      <c r="AG1171" s="78">
        <v>-45282</v>
      </c>
      <c r="AH1171" s="104">
        <v>-3.9811100000000001</v>
      </c>
      <c r="AI1171" s="78">
        <v>65274</v>
      </c>
      <c r="AJ1171" s="104">
        <v>-0.29536000000000001</v>
      </c>
      <c r="AK1171" s="78">
        <v>9600</v>
      </c>
      <c r="AL1171" s="78">
        <v>9000</v>
      </c>
      <c r="AM1171" s="8">
        <v>9300</v>
      </c>
      <c r="AN1171" s="78">
        <v>225</v>
      </c>
      <c r="AO1171" s="78">
        <v>9900</v>
      </c>
      <c r="AP1171" s="78">
        <v>9300</v>
      </c>
      <c r="AQ1171" s="78">
        <v>9300</v>
      </c>
      <c r="AR1171" s="78">
        <v>356</v>
      </c>
      <c r="AS1171" s="78">
        <v>9300</v>
      </c>
      <c r="AT1171" s="78">
        <v>9150</v>
      </c>
      <c r="AU1171" s="78">
        <v>9250</v>
      </c>
      <c r="AV1171" s="78">
        <v>87.5</v>
      </c>
      <c r="AW1171" s="77">
        <v>12.02</v>
      </c>
      <c r="AX1171" s="144">
        <f t="shared" si="120"/>
        <v>0.48</v>
      </c>
      <c r="AY1171" s="144">
        <f t="shared" si="121"/>
        <v>0.63</v>
      </c>
      <c r="AZ1171" s="144">
        <f t="shared" si="122"/>
        <v>0.79</v>
      </c>
      <c r="BA1171" s="54">
        <f t="shared" si="123"/>
        <v>13.354923018172318</v>
      </c>
      <c r="BB1171" s="54">
        <f t="shared" si="124"/>
        <v>10.446076981827684</v>
      </c>
    </row>
    <row r="1172" spans="1:54" x14ac:dyDescent="0.25">
      <c r="A1172" s="3">
        <v>41904</v>
      </c>
      <c r="B1172" s="77">
        <v>9134.65</v>
      </c>
      <c r="C1172" s="77">
        <v>790.55692999999997</v>
      </c>
      <c r="D1172" s="77">
        <v>-150.8655</v>
      </c>
      <c r="E1172" s="77">
        <f t="shared" si="119"/>
        <v>71.314699999999988</v>
      </c>
      <c r="F1172" s="77">
        <v>-0.8748999999999999</v>
      </c>
      <c r="G1172" s="77">
        <v>-30.688699999999997</v>
      </c>
      <c r="H1172">
        <v>0</v>
      </c>
      <c r="I1172" s="78">
        <v>9128</v>
      </c>
      <c r="J1172">
        <v>201410</v>
      </c>
      <c r="K1172" s="78">
        <v>9128</v>
      </c>
      <c r="L1172" s="77">
        <f t="shared" si="125"/>
        <v>-6.6499999999996362</v>
      </c>
      <c r="M1172" s="78">
        <v>-21472</v>
      </c>
      <c r="N1172" s="78">
        <v>-391.98993999999999</v>
      </c>
      <c r="O1172" s="78">
        <v>-2414</v>
      </c>
      <c r="P1172" s="78">
        <v>-11.01637</v>
      </c>
      <c r="Q1172" s="144">
        <v>-22075.5</v>
      </c>
      <c r="R1172" s="78">
        <v>1068</v>
      </c>
      <c r="S1172" s="78">
        <v>7156</v>
      </c>
      <c r="T1172" s="78">
        <v>-12639</v>
      </c>
      <c r="U1172" s="78">
        <v>38884</v>
      </c>
      <c r="V1172" s="219">
        <v>0.32504371978191543</v>
      </c>
      <c r="W1172" s="78">
        <v>-2877</v>
      </c>
      <c r="X1172" s="78">
        <v>-8819</v>
      </c>
      <c r="Y1172" s="78">
        <v>-9166</v>
      </c>
      <c r="Z1172" s="78">
        <v>-15978</v>
      </c>
      <c r="AA1172" s="78">
        <v>96.52</v>
      </c>
      <c r="AB1172" s="78">
        <v>84.65</v>
      </c>
      <c r="AC1172" s="78">
        <v>72940</v>
      </c>
      <c r="AD1172" s="104">
        <v>3.7354099999999999</v>
      </c>
      <c r="AE1172" s="78">
        <v>112910</v>
      </c>
      <c r="AF1172" s="104">
        <v>6.0311599999999999</v>
      </c>
      <c r="AG1172" s="78">
        <v>-62201</v>
      </c>
      <c r="AH1172" s="104">
        <v>-2.68892</v>
      </c>
      <c r="AI1172" s="78">
        <v>55045</v>
      </c>
      <c r="AJ1172" s="104">
        <v>0.21596000000000001</v>
      </c>
      <c r="AK1172" s="78">
        <v>9600</v>
      </c>
      <c r="AL1172" s="78">
        <v>9000</v>
      </c>
      <c r="AM1172" s="8">
        <v>9100</v>
      </c>
      <c r="AN1172" s="78">
        <v>218</v>
      </c>
      <c r="AO1172" s="78">
        <v>9900</v>
      </c>
      <c r="AP1172" s="78">
        <v>9300</v>
      </c>
      <c r="AQ1172" s="78">
        <v>9100</v>
      </c>
      <c r="AR1172" s="78">
        <v>351</v>
      </c>
      <c r="AS1172" s="78">
        <v>9300</v>
      </c>
      <c r="AT1172" s="78">
        <v>9100</v>
      </c>
      <c r="AU1172" s="78">
        <v>9150</v>
      </c>
      <c r="AV1172" s="78">
        <v>70.5</v>
      </c>
      <c r="AW1172" s="77">
        <v>12.6</v>
      </c>
      <c r="AX1172" s="144">
        <f t="shared" si="120"/>
        <v>0.82</v>
      </c>
      <c r="AY1172" s="144">
        <f t="shared" si="121"/>
        <v>0.85</v>
      </c>
      <c r="AZ1172" s="144">
        <f t="shared" si="122"/>
        <v>0.92</v>
      </c>
      <c r="BA1172" s="54">
        <f t="shared" si="123"/>
        <v>13.399077793801105</v>
      </c>
      <c r="BB1172" s="54">
        <f t="shared" si="124"/>
        <v>10.564922206198894</v>
      </c>
    </row>
    <row r="1173" spans="1:54" x14ac:dyDescent="0.25">
      <c r="A1173" s="3">
        <v>41905</v>
      </c>
      <c r="B1173" s="77">
        <v>9084.9</v>
      </c>
      <c r="C1173" s="77">
        <v>835.75590999999997</v>
      </c>
      <c r="D1173" s="77">
        <v>-65.075200000000009</v>
      </c>
      <c r="E1173" s="77">
        <f t="shared" si="119"/>
        <v>-40.872500000000016</v>
      </c>
      <c r="F1173" s="77">
        <v>-1.7922</v>
      </c>
      <c r="G1173" s="77">
        <v>-4.5448000000000004</v>
      </c>
      <c r="H1173">
        <v>0</v>
      </c>
      <c r="I1173" s="78">
        <v>9117</v>
      </c>
      <c r="J1173">
        <v>201410</v>
      </c>
      <c r="K1173" s="78">
        <v>9117</v>
      </c>
      <c r="L1173" s="77">
        <f t="shared" si="125"/>
        <v>32.100000000000364</v>
      </c>
      <c r="M1173" s="78">
        <v>-16993</v>
      </c>
      <c r="N1173" s="78">
        <v>-309.75004999999999</v>
      </c>
      <c r="O1173" s="78">
        <v>-2274</v>
      </c>
      <c r="P1173" s="78">
        <v>-10.363329999999999</v>
      </c>
      <c r="Q1173" s="144">
        <v>-17561.5</v>
      </c>
      <c r="R1173" s="78">
        <v>1060</v>
      </c>
      <c r="S1173" s="78">
        <v>4118</v>
      </c>
      <c r="T1173" s="78">
        <v>-11753</v>
      </c>
      <c r="U1173" s="78">
        <v>39691</v>
      </c>
      <c r="V1173" s="219">
        <v>0.29611246882164721</v>
      </c>
      <c r="W1173" s="78">
        <v>-2391</v>
      </c>
      <c r="X1173" s="78">
        <v>-7530</v>
      </c>
      <c r="Y1173" s="78">
        <v>-9342</v>
      </c>
      <c r="Z1173" s="78">
        <v>-13585</v>
      </c>
      <c r="AA1173" s="78">
        <v>110.71</v>
      </c>
      <c r="AB1173" s="78">
        <v>83.85</v>
      </c>
      <c r="AC1173" s="78">
        <v>76837</v>
      </c>
      <c r="AD1173" s="104">
        <v>3.66642</v>
      </c>
      <c r="AE1173" s="78">
        <v>111255</v>
      </c>
      <c r="AF1173" s="104">
        <v>6.0348600000000001</v>
      </c>
      <c r="AG1173" s="78">
        <v>-65343</v>
      </c>
      <c r="AH1173" s="104">
        <v>-2.5845199999999999</v>
      </c>
      <c r="AI1173" s="78">
        <v>44382</v>
      </c>
      <c r="AJ1173" s="104">
        <v>-0.31886999999999999</v>
      </c>
      <c r="AK1173" s="78">
        <v>9600</v>
      </c>
      <c r="AL1173" s="78">
        <v>9000</v>
      </c>
      <c r="AM1173" s="8">
        <v>9100</v>
      </c>
      <c r="AN1173" s="78">
        <v>212</v>
      </c>
      <c r="AO1173" s="78">
        <v>9900</v>
      </c>
      <c r="AP1173" s="78">
        <v>9300</v>
      </c>
      <c r="AQ1173" s="78">
        <v>9100</v>
      </c>
      <c r="AR1173" s="78">
        <v>346</v>
      </c>
      <c r="AS1173" s="78">
        <v>9300</v>
      </c>
      <c r="AT1173" s="78">
        <v>9150</v>
      </c>
      <c r="AU1173" s="78">
        <v>9100</v>
      </c>
      <c r="AV1173" s="78">
        <v>53.5</v>
      </c>
      <c r="AW1173" s="77">
        <v>12.6</v>
      </c>
      <c r="AX1173" s="144">
        <f t="shared" si="120"/>
        <v>0.79</v>
      </c>
      <c r="AY1173" s="144">
        <f t="shared" si="121"/>
        <v>0.83</v>
      </c>
      <c r="AZ1173" s="144">
        <f t="shared" si="122"/>
        <v>0.91</v>
      </c>
      <c r="BA1173" s="54">
        <f t="shared" si="123"/>
        <v>13.45822946717816</v>
      </c>
      <c r="BB1173" s="54">
        <f t="shared" si="124"/>
        <v>10.622770532821843</v>
      </c>
    </row>
    <row r="1174" spans="1:54" x14ac:dyDescent="0.25">
      <c r="A1174" s="3">
        <v>41906</v>
      </c>
      <c r="B1174" s="77">
        <v>9098.49</v>
      </c>
      <c r="C1174" s="77">
        <v>800.49271999999996</v>
      </c>
      <c r="D1174" s="77">
        <v>-56.563000000000002</v>
      </c>
      <c r="E1174" s="77">
        <f t="shared" si="119"/>
        <v>-129.35760000000002</v>
      </c>
      <c r="F1174" s="77">
        <v>2.359</v>
      </c>
      <c r="G1174" s="77">
        <v>0.17180000000000001</v>
      </c>
      <c r="H1174" t="s">
        <v>1691</v>
      </c>
      <c r="I1174" s="78">
        <v>9127</v>
      </c>
      <c r="J1174">
        <v>201410</v>
      </c>
      <c r="K1174" s="78">
        <v>9127</v>
      </c>
      <c r="L1174" s="77">
        <f t="shared" si="125"/>
        <v>28.510000000000218</v>
      </c>
      <c r="M1174" s="78">
        <v>-19383</v>
      </c>
      <c r="N1174" s="78">
        <v>-353.78449999999998</v>
      </c>
      <c r="O1174" s="78">
        <v>-2539</v>
      </c>
      <c r="P1174" s="78">
        <v>-11.584580000000001</v>
      </c>
      <c r="Q1174" s="144">
        <v>-20017.75</v>
      </c>
      <c r="R1174" s="78">
        <v>1111</v>
      </c>
      <c r="S1174" s="78">
        <v>4982</v>
      </c>
      <c r="T1174" s="78">
        <v>-12886</v>
      </c>
      <c r="U1174" s="78">
        <v>38642</v>
      </c>
      <c r="V1174" s="219">
        <v>0.33347135241447129</v>
      </c>
      <c r="W1174" s="78">
        <v>-2436</v>
      </c>
      <c r="X1174" s="78">
        <v>-7380</v>
      </c>
      <c r="Y1174" s="78">
        <v>-10049</v>
      </c>
      <c r="Z1174" s="78">
        <v>-14115</v>
      </c>
      <c r="AA1174" s="78">
        <v>112.82</v>
      </c>
      <c r="AB1174" s="78">
        <v>88.2</v>
      </c>
      <c r="AC1174" s="78">
        <v>76438</v>
      </c>
      <c r="AD1174" s="104">
        <v>3.74417</v>
      </c>
      <c r="AE1174" s="78">
        <v>114985</v>
      </c>
      <c r="AF1174" s="104">
        <v>5.7572299999999998</v>
      </c>
      <c r="AG1174" s="78">
        <v>-65687</v>
      </c>
      <c r="AH1174" s="104">
        <v>-2.9382999999999999</v>
      </c>
      <c r="AI1174" s="78">
        <v>46617</v>
      </c>
      <c r="AJ1174" s="104">
        <v>-0.30953999999999998</v>
      </c>
      <c r="AK1174" s="78">
        <v>9600</v>
      </c>
      <c r="AL1174" s="78">
        <v>9000</v>
      </c>
      <c r="AM1174" s="8">
        <v>9100</v>
      </c>
      <c r="AN1174" s="78">
        <v>205</v>
      </c>
      <c r="AO1174" s="78">
        <v>9700</v>
      </c>
      <c r="AP1174" s="78">
        <v>9300</v>
      </c>
      <c r="AQ1174" s="78">
        <v>9100</v>
      </c>
      <c r="AR1174" s="78">
        <v>342</v>
      </c>
      <c r="AS1174" s="78">
        <v>9250</v>
      </c>
      <c r="AT1174" s="78">
        <v>9100</v>
      </c>
      <c r="AU1174" s="78">
        <v>9100</v>
      </c>
      <c r="AV1174" s="78">
        <v>112.5</v>
      </c>
      <c r="AW1174" s="77">
        <v>12.48</v>
      </c>
      <c r="AX1174" s="144">
        <f t="shared" si="120"/>
        <v>0.72</v>
      </c>
      <c r="AY1174" s="144">
        <f t="shared" si="121"/>
        <v>0.77</v>
      </c>
      <c r="AZ1174" s="144">
        <f t="shared" si="122"/>
        <v>0.88</v>
      </c>
      <c r="BA1174" s="54">
        <f t="shared" si="123"/>
        <v>13.499057245919289</v>
      </c>
      <c r="BB1174" s="54">
        <f t="shared" si="124"/>
        <v>10.670942754080713</v>
      </c>
    </row>
    <row r="1175" spans="1:54" x14ac:dyDescent="0.25">
      <c r="A1175" s="3">
        <v>41907</v>
      </c>
      <c r="B1175" s="77">
        <v>9011.59</v>
      </c>
      <c r="C1175" s="77">
        <v>926.80251999999996</v>
      </c>
      <c r="D1175" s="77">
        <v>-58.912100000000002</v>
      </c>
      <c r="E1175" s="77">
        <f t="shared" si="119"/>
        <v>-305.0659</v>
      </c>
      <c r="F1175" s="77">
        <v>3.1025</v>
      </c>
      <c r="G1175" s="77">
        <v>-26.7211</v>
      </c>
      <c r="H1175">
        <v>0</v>
      </c>
      <c r="I1175" s="78">
        <v>9028</v>
      </c>
      <c r="J1175">
        <v>201410</v>
      </c>
      <c r="K1175" s="78">
        <v>9028</v>
      </c>
      <c r="L1175" s="77">
        <f t="shared" si="125"/>
        <v>16.409999999999854</v>
      </c>
      <c r="M1175" s="78">
        <v>-27364</v>
      </c>
      <c r="N1175" s="78">
        <v>-493.97278999999997</v>
      </c>
      <c r="O1175" s="78">
        <v>-2685</v>
      </c>
      <c r="P1175" s="78">
        <v>-12.116479999999999</v>
      </c>
      <c r="Q1175" s="144">
        <v>-28035.25</v>
      </c>
      <c r="R1175" s="78">
        <v>842</v>
      </c>
      <c r="S1175" s="78">
        <v>6391</v>
      </c>
      <c r="T1175" s="78">
        <v>-16562</v>
      </c>
      <c r="U1175" s="78">
        <v>44244</v>
      </c>
      <c r="V1175" s="219">
        <v>0.37433324292559444</v>
      </c>
      <c r="W1175" s="78">
        <v>-4581</v>
      </c>
      <c r="X1175" s="78">
        <v>-10360</v>
      </c>
      <c r="Y1175" s="78">
        <v>-13054</v>
      </c>
      <c r="Z1175" s="78">
        <v>-19844</v>
      </c>
      <c r="AA1175" s="78">
        <v>94.8</v>
      </c>
      <c r="AB1175" s="78">
        <v>80.849999999999994</v>
      </c>
      <c r="AC1175" s="78">
        <v>72458</v>
      </c>
      <c r="AD1175" s="104">
        <v>3.2007300000000001</v>
      </c>
      <c r="AE1175" s="78">
        <v>124126</v>
      </c>
      <c r="AF1175" s="104">
        <v>7.34232</v>
      </c>
      <c r="AG1175" s="78">
        <v>-88535</v>
      </c>
      <c r="AH1175" s="104">
        <v>-2.4546299999999999</v>
      </c>
      <c r="AI1175" s="78">
        <v>57129</v>
      </c>
      <c r="AJ1175" s="104">
        <v>3.9780000000000003E-2</v>
      </c>
      <c r="AK1175" s="78">
        <v>9600</v>
      </c>
      <c r="AL1175" s="78">
        <v>9000</v>
      </c>
      <c r="AM1175" s="8">
        <v>9000</v>
      </c>
      <c r="AN1175" s="78">
        <v>199</v>
      </c>
      <c r="AO1175" s="78">
        <v>9700</v>
      </c>
      <c r="AP1175" s="78">
        <v>9300</v>
      </c>
      <c r="AQ1175" s="78">
        <v>9000</v>
      </c>
      <c r="AR1175" s="78">
        <v>340</v>
      </c>
      <c r="AS1175" s="78">
        <v>9100</v>
      </c>
      <c r="AT1175" s="78">
        <v>9000</v>
      </c>
      <c r="AU1175" s="78">
        <v>9000</v>
      </c>
      <c r="AV1175" s="78">
        <v>98.5</v>
      </c>
      <c r="AW1175" s="77">
        <v>12.6</v>
      </c>
      <c r="AX1175" s="144">
        <f t="shared" si="120"/>
        <v>0.79</v>
      </c>
      <c r="AY1175" s="144">
        <f t="shared" si="121"/>
        <v>0.81</v>
      </c>
      <c r="AZ1175" s="144">
        <f t="shared" si="122"/>
        <v>0.9</v>
      </c>
      <c r="BA1175" s="54">
        <f t="shared" si="123"/>
        <v>13.512974670694108</v>
      </c>
      <c r="BB1175" s="54">
        <f t="shared" si="124"/>
        <v>10.806025329305891</v>
      </c>
    </row>
    <row r="1176" spans="1:54" x14ac:dyDescent="0.25">
      <c r="A1176" s="3">
        <v>41908</v>
      </c>
      <c r="B1176" s="77">
        <v>8989.82</v>
      </c>
      <c r="C1176" s="77">
        <v>855.43865000000005</v>
      </c>
      <c r="D1176" s="77">
        <v>-29.9238</v>
      </c>
      <c r="E1176" s="77">
        <f t="shared" ref="E1176:E1239" si="126">SUM(D1157:D1176)</f>
        <v>-375.68370000000004</v>
      </c>
      <c r="F1176" s="77">
        <v>-2.9687999999999999</v>
      </c>
      <c r="G1176" s="77">
        <v>1.6363999999999999</v>
      </c>
      <c r="H1176">
        <v>0</v>
      </c>
      <c r="I1176" s="78">
        <v>8980</v>
      </c>
      <c r="J1176">
        <v>201410</v>
      </c>
      <c r="K1176" s="78">
        <v>8980</v>
      </c>
      <c r="L1176" s="77">
        <f t="shared" si="125"/>
        <v>-9.819999999999709</v>
      </c>
      <c r="M1176" s="78">
        <v>-20338</v>
      </c>
      <c r="N1176" s="78">
        <v>-365.35057</v>
      </c>
      <c r="O1176" s="78">
        <v>-2665</v>
      </c>
      <c r="P1176" s="78">
        <v>-11.96369</v>
      </c>
      <c r="Q1176" s="144">
        <v>-21004.25</v>
      </c>
      <c r="R1176" s="78">
        <v>958</v>
      </c>
      <c r="S1176" s="78">
        <v>3198</v>
      </c>
      <c r="T1176" s="78">
        <v>-14571</v>
      </c>
      <c r="U1176" s="78">
        <v>43340</v>
      </c>
      <c r="V1176" s="219">
        <v>0.33620212275034611</v>
      </c>
      <c r="W1176" s="78">
        <v>-3694</v>
      </c>
      <c r="X1176" s="78">
        <v>-8197</v>
      </c>
      <c r="Y1176" s="78">
        <v>-10733</v>
      </c>
      <c r="Z1176" s="78">
        <v>-15359</v>
      </c>
      <c r="AA1176" s="78">
        <v>110.36</v>
      </c>
      <c r="AB1176" s="78">
        <v>79.89</v>
      </c>
      <c r="AC1176" s="78">
        <v>76111</v>
      </c>
      <c r="AD1176" s="104">
        <v>3.1303800000000002</v>
      </c>
      <c r="AE1176" s="78">
        <v>130715</v>
      </c>
      <c r="AF1176" s="104">
        <v>8.0696700000000003</v>
      </c>
      <c r="AG1176" s="78">
        <v>-79091</v>
      </c>
      <c r="AH1176" s="104">
        <v>-1.68146</v>
      </c>
      <c r="AI1176" s="78">
        <v>45186</v>
      </c>
      <c r="AJ1176" s="104">
        <v>-0.33217000000000002</v>
      </c>
      <c r="AK1176" s="78">
        <v>9600</v>
      </c>
      <c r="AL1176" s="78">
        <v>8700</v>
      </c>
      <c r="AM1176" s="8">
        <v>9000</v>
      </c>
      <c r="AN1176" s="78">
        <v>183</v>
      </c>
      <c r="AO1176" s="78">
        <v>9700</v>
      </c>
      <c r="AP1176" s="78">
        <v>9300</v>
      </c>
      <c r="AQ1176" s="78">
        <v>9000</v>
      </c>
      <c r="AR1176" s="78">
        <v>337</v>
      </c>
      <c r="AS1176" s="78">
        <v>9050</v>
      </c>
      <c r="AT1176" s="78">
        <v>8900</v>
      </c>
      <c r="AU1176" s="78">
        <v>9000</v>
      </c>
      <c r="AV1176" s="78">
        <v>84</v>
      </c>
      <c r="AW1176" s="77">
        <v>12.58</v>
      </c>
      <c r="AX1176" s="144">
        <f t="shared" si="120"/>
        <v>0.75</v>
      </c>
      <c r="AY1176" s="144">
        <f t="shared" si="121"/>
        <v>0.79</v>
      </c>
      <c r="AZ1176" s="144">
        <f t="shared" si="122"/>
        <v>0.89</v>
      </c>
      <c r="BA1176" s="54">
        <f t="shared" si="123"/>
        <v>13.48420203578798</v>
      </c>
      <c r="BB1176" s="54">
        <f t="shared" si="124"/>
        <v>10.994797964212022</v>
      </c>
    </row>
    <row r="1177" spans="1:54" x14ac:dyDescent="0.25">
      <c r="A1177" s="3">
        <v>41911</v>
      </c>
      <c r="B1177" s="77">
        <v>8960.76</v>
      </c>
      <c r="C1177" s="77">
        <v>838.37609999999995</v>
      </c>
      <c r="D1177" s="77">
        <v>-124.65780000000001</v>
      </c>
      <c r="E1177" s="77">
        <f t="shared" si="126"/>
        <v>-545.21890000000008</v>
      </c>
      <c r="F1177" s="77">
        <v>5.4798999999999998</v>
      </c>
      <c r="G1177" s="77">
        <v>0.4511</v>
      </c>
      <c r="H1177">
        <v>0</v>
      </c>
      <c r="I1177" s="78">
        <v>8982</v>
      </c>
      <c r="J1177">
        <v>201410</v>
      </c>
      <c r="K1177" s="78">
        <v>8982</v>
      </c>
      <c r="L1177" s="77">
        <f t="shared" si="125"/>
        <v>21.239999999999782</v>
      </c>
      <c r="M1177" s="78">
        <v>-23402</v>
      </c>
      <c r="N1177" s="78">
        <v>-420.34154000000001</v>
      </c>
      <c r="O1177" s="78">
        <v>-2601</v>
      </c>
      <c r="P1177" s="78">
        <v>-11.672689999999999</v>
      </c>
      <c r="Q1177" s="144">
        <v>-24052.25</v>
      </c>
      <c r="R1177" s="78">
        <v>929</v>
      </c>
      <c r="S1177" s="78">
        <v>5646</v>
      </c>
      <c r="T1177" s="78">
        <v>-14921</v>
      </c>
      <c r="U1177" s="78">
        <v>45472</v>
      </c>
      <c r="V1177" s="219">
        <v>0.32813599577762137</v>
      </c>
      <c r="W1177" s="78">
        <v>-3964</v>
      </c>
      <c r="X1177" s="78">
        <v>-9473</v>
      </c>
      <c r="Y1177" s="78">
        <v>-11183</v>
      </c>
      <c r="Z1177" s="78">
        <v>-17457</v>
      </c>
      <c r="AA1177" s="78">
        <v>95.71</v>
      </c>
      <c r="AB1177" s="78">
        <v>78.27</v>
      </c>
      <c r="AC1177" s="78">
        <v>76307</v>
      </c>
      <c r="AD1177" s="104">
        <v>3.0851099999999998</v>
      </c>
      <c r="AE1177" s="78">
        <v>138555</v>
      </c>
      <c r="AF1177" s="104">
        <v>8.0143799999999992</v>
      </c>
      <c r="AG1177" s="78">
        <v>-95508</v>
      </c>
      <c r="AH1177" s="104">
        <v>-1.9322600000000001</v>
      </c>
      <c r="AI1177" s="78">
        <v>44287</v>
      </c>
      <c r="AJ1177" s="104">
        <v>-0.30437999999999998</v>
      </c>
      <c r="AK1177" s="78">
        <v>9600</v>
      </c>
      <c r="AL1177" s="78">
        <v>8700</v>
      </c>
      <c r="AM1177" s="8">
        <v>9000</v>
      </c>
      <c r="AN1177" s="78">
        <v>180</v>
      </c>
      <c r="AO1177" s="78">
        <v>9700</v>
      </c>
      <c r="AP1177" s="78">
        <v>9300</v>
      </c>
      <c r="AQ1177" s="78">
        <v>9000</v>
      </c>
      <c r="AR1177" s="78">
        <v>332</v>
      </c>
      <c r="AS1177" s="78">
        <v>9050</v>
      </c>
      <c r="AT1177" s="78">
        <v>8900</v>
      </c>
      <c r="AU1177" s="78">
        <v>8950</v>
      </c>
      <c r="AV1177" s="78">
        <v>71</v>
      </c>
      <c r="AW1177" s="77">
        <v>12.97</v>
      </c>
      <c r="AX1177" s="144">
        <f t="shared" si="120"/>
        <v>0.89</v>
      </c>
      <c r="AY1177" s="144">
        <f t="shared" si="121"/>
        <v>0.91</v>
      </c>
      <c r="AZ1177" s="144">
        <f t="shared" si="122"/>
        <v>0.95</v>
      </c>
      <c r="BA1177" s="54">
        <f t="shared" si="123"/>
        <v>13.524381693633998</v>
      </c>
      <c r="BB1177" s="54">
        <f t="shared" si="124"/>
        <v>11.122618306366</v>
      </c>
    </row>
    <row r="1178" spans="1:54" x14ac:dyDescent="0.25">
      <c r="A1178" s="3">
        <v>41912</v>
      </c>
      <c r="B1178" s="77">
        <v>8966.92</v>
      </c>
      <c r="C1178" s="77">
        <v>1030.17796</v>
      </c>
      <c r="D1178" s="77">
        <v>-44.579700000000003</v>
      </c>
      <c r="E1178" s="77">
        <f t="shared" si="126"/>
        <v>-674.77590000000009</v>
      </c>
      <c r="F1178" s="77">
        <v>-2.5649999999999999</v>
      </c>
      <c r="G1178" s="77">
        <v>-7.0855999999999995</v>
      </c>
      <c r="H1178">
        <v>0</v>
      </c>
      <c r="I1178" s="78">
        <v>8991</v>
      </c>
      <c r="J1178">
        <v>201410</v>
      </c>
      <c r="K1178" s="78">
        <v>8991</v>
      </c>
      <c r="L1178" s="77">
        <f t="shared" si="125"/>
        <v>24.079999999999927</v>
      </c>
      <c r="M1178" s="78">
        <v>-26886</v>
      </c>
      <c r="N1178" s="78">
        <v>-483.46564999999998</v>
      </c>
      <c r="O1178" s="78">
        <v>-2930</v>
      </c>
      <c r="P1178" s="78">
        <v>-13.16788</v>
      </c>
      <c r="Q1178" s="144">
        <v>-27618.5</v>
      </c>
      <c r="R1178" s="78">
        <v>1038</v>
      </c>
      <c r="S1178" s="78">
        <v>3396</v>
      </c>
      <c r="T1178" s="78">
        <v>-14541</v>
      </c>
      <c r="U1178" s="78">
        <v>45729</v>
      </c>
      <c r="V1178" s="219">
        <v>0.3179820245358525</v>
      </c>
      <c r="W1178" s="78">
        <v>-6943</v>
      </c>
      <c r="X1178" s="78">
        <v>-13751</v>
      </c>
      <c r="Y1178" s="78">
        <v>-13550</v>
      </c>
      <c r="Z1178" s="78">
        <v>-21192</v>
      </c>
      <c r="AA1178" s="78">
        <v>90</v>
      </c>
      <c r="AB1178" s="78">
        <v>77.84</v>
      </c>
      <c r="AC1178" s="78">
        <v>80814</v>
      </c>
      <c r="AD1178" s="104">
        <v>3.3476499999999998</v>
      </c>
      <c r="AE1178" s="78">
        <v>156184</v>
      </c>
      <c r="AF1178" s="104">
        <v>7.6892100000000001</v>
      </c>
      <c r="AG1178" s="78">
        <v>-105057</v>
      </c>
      <c r="AH1178" s="104">
        <v>-1.5813200000000001</v>
      </c>
      <c r="AI1178" s="78">
        <v>42678</v>
      </c>
      <c r="AJ1178" s="104">
        <v>-0.25838</v>
      </c>
      <c r="AK1178" s="78">
        <v>9600</v>
      </c>
      <c r="AL1178" s="78">
        <v>8700</v>
      </c>
      <c r="AM1178" s="8">
        <v>9000</v>
      </c>
      <c r="AN1178" s="78">
        <v>169</v>
      </c>
      <c r="AO1178" s="78">
        <v>9600</v>
      </c>
      <c r="AP1178" s="78">
        <v>9300</v>
      </c>
      <c r="AQ1178" s="78">
        <v>9000</v>
      </c>
      <c r="AR1178" s="78">
        <v>322</v>
      </c>
      <c r="AS1178" s="78">
        <v>9050</v>
      </c>
      <c r="AT1178" s="78">
        <v>8900</v>
      </c>
      <c r="AU1178" s="78">
        <v>9000</v>
      </c>
      <c r="AV1178" s="78">
        <v>52</v>
      </c>
      <c r="AW1178" s="77">
        <v>12.75</v>
      </c>
      <c r="AX1178" s="144">
        <f t="shared" si="120"/>
        <v>0.86</v>
      </c>
      <c r="AY1178" s="144">
        <f t="shared" si="121"/>
        <v>0.87</v>
      </c>
      <c r="AZ1178" s="144">
        <f t="shared" si="122"/>
        <v>0.93</v>
      </c>
      <c r="BA1178" s="54">
        <f t="shared" si="123"/>
        <v>13.437779464332188</v>
      </c>
      <c r="BB1178" s="54">
        <f t="shared" si="124"/>
        <v>11.389220535667814</v>
      </c>
    </row>
    <row r="1179" spans="1:54" x14ac:dyDescent="0.25">
      <c r="A1179" s="3">
        <v>41913</v>
      </c>
      <c r="B1179" s="77">
        <v>8990.26</v>
      </c>
      <c r="C1179" s="77">
        <v>791.31755999999996</v>
      </c>
      <c r="D1179" s="77">
        <v>-72.781199999999998</v>
      </c>
      <c r="E1179" s="77">
        <f t="shared" si="126"/>
        <v>-741.27430000000015</v>
      </c>
      <c r="F1179" s="77">
        <v>6.8186999999999998</v>
      </c>
      <c r="G1179" s="77">
        <v>2.4013999999999998</v>
      </c>
      <c r="H1179" t="s">
        <v>1692</v>
      </c>
      <c r="I1179" s="78">
        <v>8980</v>
      </c>
      <c r="J1179">
        <v>201410</v>
      </c>
      <c r="K1179" s="78">
        <v>8980</v>
      </c>
      <c r="L1179" s="77">
        <f t="shared" si="125"/>
        <v>-10.260000000000218</v>
      </c>
      <c r="M1179" s="78">
        <v>-24770</v>
      </c>
      <c r="N1179" s="78">
        <v>-444.8691</v>
      </c>
      <c r="O1179" s="78">
        <v>-3011</v>
      </c>
      <c r="P1179" s="78">
        <v>-13.51196</v>
      </c>
      <c r="Q1179" s="144">
        <v>-25522.75</v>
      </c>
      <c r="R1179" s="78">
        <v>1215</v>
      </c>
      <c r="S1179" s="78">
        <v>5255</v>
      </c>
      <c r="T1179" s="78">
        <v>-12432</v>
      </c>
      <c r="U1179" s="78">
        <v>41734</v>
      </c>
      <c r="V1179" s="219">
        <v>0.29788661522978865</v>
      </c>
      <c r="W1179" s="78">
        <v>-6589</v>
      </c>
      <c r="X1179" s="78">
        <v>-13848</v>
      </c>
      <c r="Y1179" s="78">
        <v>-13850</v>
      </c>
      <c r="Z1179" s="78">
        <v>-19969</v>
      </c>
      <c r="AA1179" s="78">
        <v>85.11</v>
      </c>
      <c r="AB1179" s="78">
        <v>80.72</v>
      </c>
      <c r="AC1179" s="78">
        <v>81079</v>
      </c>
      <c r="AD1179" s="104">
        <v>3.3292000000000002</v>
      </c>
      <c r="AE1179" s="78">
        <v>156807</v>
      </c>
      <c r="AF1179" s="104">
        <v>7.9031399999999996</v>
      </c>
      <c r="AG1179" s="78">
        <v>-102417</v>
      </c>
      <c r="AH1179" s="104">
        <v>-2.0630500000000001</v>
      </c>
      <c r="AI1179" s="78">
        <v>16793</v>
      </c>
      <c r="AJ1179" s="104">
        <v>-0.74070000000000003</v>
      </c>
      <c r="AK1179" s="78">
        <v>9300</v>
      </c>
      <c r="AL1179" s="78">
        <v>8700</v>
      </c>
      <c r="AM1179" s="8">
        <v>9000</v>
      </c>
      <c r="AN1179" s="78">
        <v>163</v>
      </c>
      <c r="AO1179" s="78">
        <v>9600</v>
      </c>
      <c r="AP1179" s="78">
        <v>9300</v>
      </c>
      <c r="AQ1179" s="78">
        <v>9000</v>
      </c>
      <c r="AR1179" s="78">
        <v>328</v>
      </c>
      <c r="AS1179" s="78">
        <v>9100</v>
      </c>
      <c r="AT1179" s="78">
        <v>8900</v>
      </c>
      <c r="AU1179" s="78">
        <v>8950</v>
      </c>
      <c r="AV1179" s="78">
        <v>116.5</v>
      </c>
      <c r="AW1179" s="77">
        <v>12.99</v>
      </c>
      <c r="AX1179" s="144">
        <f t="shared" si="120"/>
        <v>0.93</v>
      </c>
      <c r="AY1179" s="144">
        <f t="shared" si="121"/>
        <v>0.93</v>
      </c>
      <c r="AZ1179" s="144">
        <f t="shared" si="122"/>
        <v>0.96</v>
      </c>
      <c r="BA1179" s="54">
        <f t="shared" si="123"/>
        <v>13.459670349851294</v>
      </c>
      <c r="BB1179" s="54">
        <f t="shared" si="124"/>
        <v>11.508329650148706</v>
      </c>
    </row>
    <row r="1180" spans="1:54" x14ac:dyDescent="0.25">
      <c r="A1180" s="3">
        <v>41914</v>
      </c>
      <c r="B1180" s="77">
        <v>8975.19</v>
      </c>
      <c r="C1180" s="77">
        <v>762.88246000000004</v>
      </c>
      <c r="D1180" s="77">
        <v>-61.8857</v>
      </c>
      <c r="E1180" s="77">
        <f t="shared" si="126"/>
        <v>-874.36660000000018</v>
      </c>
      <c r="F1180" s="77">
        <v>2.1231</v>
      </c>
      <c r="G1180" s="77">
        <v>5.2629999999999999</v>
      </c>
      <c r="H1180">
        <v>0</v>
      </c>
      <c r="I1180" s="78">
        <v>8993</v>
      </c>
      <c r="J1180">
        <v>201410</v>
      </c>
      <c r="K1180" s="78">
        <v>8993</v>
      </c>
      <c r="L1180" s="77">
        <f t="shared" si="125"/>
        <v>17.809999999999491</v>
      </c>
      <c r="M1180" s="78">
        <v>-25242</v>
      </c>
      <c r="N1180" s="78">
        <v>-453.95839999999998</v>
      </c>
      <c r="O1180" s="78">
        <v>-2875</v>
      </c>
      <c r="P1180" s="78">
        <v>-12.92001</v>
      </c>
      <c r="Q1180" s="144">
        <v>-25960.75</v>
      </c>
      <c r="R1180" s="78">
        <v>1218</v>
      </c>
      <c r="S1180" s="78">
        <v>4469</v>
      </c>
      <c r="T1180" s="78">
        <v>-12400</v>
      </c>
      <c r="U1180" s="78">
        <v>42366</v>
      </c>
      <c r="V1180" s="219">
        <v>0.29268753245527074</v>
      </c>
      <c r="W1180" s="78">
        <v>-7653</v>
      </c>
      <c r="X1180" s="78">
        <v>-14622</v>
      </c>
      <c r="Y1180" s="78">
        <v>-15318</v>
      </c>
      <c r="Z1180" s="78">
        <v>-25324</v>
      </c>
      <c r="AA1180" s="78">
        <v>96.22</v>
      </c>
      <c r="AB1180" s="78">
        <v>85.48</v>
      </c>
      <c r="AC1180" s="78">
        <v>85506</v>
      </c>
      <c r="AD1180" s="104">
        <v>3.4390200000000002</v>
      </c>
      <c r="AE1180" s="78">
        <v>185049</v>
      </c>
      <c r="AF1180" s="104">
        <v>7.9363999999999999</v>
      </c>
      <c r="AG1180" s="78">
        <v>-94798</v>
      </c>
      <c r="AH1180" s="104">
        <v>-1.8626400000000001</v>
      </c>
      <c r="AI1180" s="78">
        <v>7454</v>
      </c>
      <c r="AJ1180" s="104">
        <v>-0.89666000000000001</v>
      </c>
      <c r="AK1180" s="78">
        <v>9300</v>
      </c>
      <c r="AL1180" s="78">
        <v>8700</v>
      </c>
      <c r="AM1180" s="8">
        <v>9000</v>
      </c>
      <c r="AN1180" s="78">
        <v>160</v>
      </c>
      <c r="AO1180" s="78">
        <v>9600</v>
      </c>
      <c r="AP1180" s="78">
        <v>8500</v>
      </c>
      <c r="AQ1180" s="78">
        <v>9000</v>
      </c>
      <c r="AR1180" s="78">
        <v>325</v>
      </c>
      <c r="AS1180" s="78">
        <v>9050</v>
      </c>
      <c r="AT1180" s="78">
        <v>8900</v>
      </c>
      <c r="AU1180" s="78">
        <v>9000</v>
      </c>
      <c r="AV1180" s="78">
        <v>103.5</v>
      </c>
      <c r="AW1180" s="77">
        <v>13.15</v>
      </c>
      <c r="AX1180" s="144">
        <f t="shared" si="120"/>
        <v>0.96</v>
      </c>
      <c r="AY1180" s="144">
        <f t="shared" si="121"/>
        <v>0.95</v>
      </c>
      <c r="AZ1180" s="144">
        <f t="shared" si="122"/>
        <v>0.97</v>
      </c>
      <c r="BA1180" s="54">
        <f t="shared" si="123"/>
        <v>13.507312457384648</v>
      </c>
      <c r="BB1180" s="54">
        <f t="shared" si="124"/>
        <v>11.601687542615354</v>
      </c>
    </row>
    <row r="1181" spans="1:54" x14ac:dyDescent="0.25">
      <c r="A1181" s="3">
        <v>41915</v>
      </c>
      <c r="B1181" s="77">
        <v>9106.2800000000007</v>
      </c>
      <c r="C1181" s="77">
        <v>828.93678999999997</v>
      </c>
      <c r="D1181" s="77">
        <v>40.016799999999996</v>
      </c>
      <c r="E1181" s="77">
        <f t="shared" si="126"/>
        <v>-837.82490000000007</v>
      </c>
      <c r="F1181" s="77">
        <v>7.6437999999999997</v>
      </c>
      <c r="G1181" s="77">
        <v>8.5334000000000003</v>
      </c>
      <c r="H1181">
        <v>0</v>
      </c>
      <c r="I1181" s="78">
        <v>9101</v>
      </c>
      <c r="J1181">
        <v>201410</v>
      </c>
      <c r="K1181" s="78">
        <v>9101</v>
      </c>
      <c r="L1181" s="77">
        <f t="shared" si="125"/>
        <v>-5.2800000000006548</v>
      </c>
      <c r="M1181" s="78">
        <v>-24710</v>
      </c>
      <c r="N1181" s="78">
        <v>-449.62103999999999</v>
      </c>
      <c r="O1181" s="78">
        <v>-2484</v>
      </c>
      <c r="P1181" s="78">
        <v>-11.29163</v>
      </c>
      <c r="Q1181" s="144">
        <v>-25331</v>
      </c>
      <c r="R1181" s="78">
        <v>1399</v>
      </c>
      <c r="S1181" s="78">
        <v>8936</v>
      </c>
      <c r="T1181" s="78">
        <v>-10114</v>
      </c>
      <c r="U1181" s="78">
        <v>40864</v>
      </c>
      <c r="V1181" s="219">
        <v>0.24750391542678152</v>
      </c>
      <c r="W1181" s="78">
        <v>-8420</v>
      </c>
      <c r="X1181" s="78">
        <v>-15615</v>
      </c>
      <c r="Y1181" s="78">
        <v>-14766</v>
      </c>
      <c r="Z1181" s="78">
        <v>-21020</v>
      </c>
      <c r="AA1181" s="78">
        <v>79.23</v>
      </c>
      <c r="AB1181" s="78">
        <v>94.9</v>
      </c>
      <c r="AC1181" s="78">
        <v>95569</v>
      </c>
      <c r="AD1181" s="104">
        <v>5.1965300000000001</v>
      </c>
      <c r="AE1181" s="78">
        <v>194082</v>
      </c>
      <c r="AF1181" s="104">
        <v>6.3077899999999998</v>
      </c>
      <c r="AG1181" s="78">
        <v>-83460</v>
      </c>
      <c r="AH1181" s="104">
        <v>-3.49092</v>
      </c>
      <c r="AI1181" s="78">
        <v>5458</v>
      </c>
      <c r="AJ1181" s="104">
        <v>-0.93608000000000002</v>
      </c>
      <c r="AK1181" s="78">
        <v>9300</v>
      </c>
      <c r="AL1181" s="78">
        <v>8700</v>
      </c>
      <c r="AM1181" s="8">
        <v>9100</v>
      </c>
      <c r="AN1181" s="78">
        <v>144</v>
      </c>
      <c r="AO1181" s="78">
        <v>9600</v>
      </c>
      <c r="AP1181" s="78">
        <v>8600</v>
      </c>
      <c r="AQ1181" s="78">
        <v>9100</v>
      </c>
      <c r="AR1181" s="78">
        <v>312</v>
      </c>
      <c r="AS1181" s="78">
        <v>9150</v>
      </c>
      <c r="AT1181" s="78">
        <v>8900</v>
      </c>
      <c r="AU1181" s="78">
        <v>9100</v>
      </c>
      <c r="AV1181" s="78">
        <v>89.5</v>
      </c>
      <c r="AW1181" s="77">
        <v>12.77</v>
      </c>
      <c r="AX1181" s="144">
        <f t="shared" si="120"/>
        <v>0.79</v>
      </c>
      <c r="AY1181" s="144">
        <f t="shared" si="121"/>
        <v>0.83</v>
      </c>
      <c r="AZ1181" s="144">
        <f t="shared" si="122"/>
        <v>0.91</v>
      </c>
      <c r="BA1181" s="54">
        <f t="shared" si="123"/>
        <v>13.450215262514693</v>
      </c>
      <c r="BB1181" s="54">
        <f t="shared" si="124"/>
        <v>11.77878473748531</v>
      </c>
    </row>
    <row r="1182" spans="1:54" x14ac:dyDescent="0.25">
      <c r="A1182" s="3">
        <v>41918</v>
      </c>
      <c r="B1182" s="77">
        <v>9095.14</v>
      </c>
      <c r="C1182" s="77">
        <v>802.78732000000002</v>
      </c>
      <c r="D1182" s="77">
        <v>-42.306400000000004</v>
      </c>
      <c r="E1182" s="77">
        <f t="shared" si="126"/>
        <v>-897.6627000000002</v>
      </c>
      <c r="F1182" s="77">
        <v>2.8031999999999999</v>
      </c>
      <c r="G1182" s="77">
        <v>-2.4777</v>
      </c>
      <c r="H1182">
        <v>0</v>
      </c>
      <c r="I1182" s="78">
        <v>9084</v>
      </c>
      <c r="J1182">
        <v>201410</v>
      </c>
      <c r="K1182" s="78">
        <v>9084</v>
      </c>
      <c r="L1182" s="77">
        <f t="shared" si="125"/>
        <v>-11.139999999999418</v>
      </c>
      <c r="M1182" s="78">
        <v>-33866</v>
      </c>
      <c r="N1182" s="78">
        <v>-615.34401000000003</v>
      </c>
      <c r="O1182" s="78">
        <v>-2637</v>
      </c>
      <c r="P1182" s="78">
        <v>-11.96988</v>
      </c>
      <c r="Q1182" s="144">
        <v>-34525.25</v>
      </c>
      <c r="R1182" s="78">
        <v>1267</v>
      </c>
      <c r="S1182" s="78">
        <v>11591</v>
      </c>
      <c r="T1182" s="78">
        <v>-13172</v>
      </c>
      <c r="U1182" s="78">
        <v>44697</v>
      </c>
      <c r="V1182" s="219">
        <v>0.29469539342685191</v>
      </c>
      <c r="W1182" s="78">
        <v>-9872</v>
      </c>
      <c r="X1182" s="78">
        <v>-21053</v>
      </c>
      <c r="Y1182" s="78">
        <v>-16180</v>
      </c>
      <c r="Z1182" s="78">
        <v>-26468</v>
      </c>
      <c r="AA1182" s="78">
        <v>85.24</v>
      </c>
      <c r="AB1182" s="78">
        <v>94.55</v>
      </c>
      <c r="AC1182" s="78">
        <v>89675</v>
      </c>
      <c r="AD1182" s="104">
        <v>5.3708799999999997</v>
      </c>
      <c r="AE1182" s="78">
        <v>194799</v>
      </c>
      <c r="AF1182" s="104">
        <v>7.0194599999999996</v>
      </c>
      <c r="AG1182" s="78">
        <v>-102164</v>
      </c>
      <c r="AH1182" s="104">
        <v>-4.0262099999999998</v>
      </c>
      <c r="AI1182" s="78">
        <v>29261</v>
      </c>
      <c r="AJ1182" s="104">
        <v>-1.42004</v>
      </c>
      <c r="AK1182" s="78">
        <v>9300</v>
      </c>
      <c r="AL1182" s="78">
        <v>8700</v>
      </c>
      <c r="AM1182" s="8">
        <v>9100</v>
      </c>
      <c r="AN1182" s="78">
        <v>130</v>
      </c>
      <c r="AO1182" s="78">
        <v>9400</v>
      </c>
      <c r="AP1182" s="78">
        <v>8700</v>
      </c>
      <c r="AQ1182" s="78">
        <v>9100</v>
      </c>
      <c r="AR1182" s="78">
        <v>304</v>
      </c>
      <c r="AS1182" s="78">
        <v>9150</v>
      </c>
      <c r="AT1182" s="78">
        <v>9050</v>
      </c>
      <c r="AU1182" s="78">
        <v>9100</v>
      </c>
      <c r="AV1182" s="78">
        <v>68.5</v>
      </c>
      <c r="AW1182" s="77">
        <v>12.67</v>
      </c>
      <c r="AX1182" s="144">
        <f t="shared" si="120"/>
        <v>0.72</v>
      </c>
      <c r="AY1182" s="144">
        <f t="shared" si="121"/>
        <v>0.75</v>
      </c>
      <c r="AZ1182" s="144">
        <f t="shared" si="122"/>
        <v>0.87</v>
      </c>
      <c r="BA1182" s="54">
        <f t="shared" si="123"/>
        <v>13.359276184618158</v>
      </c>
      <c r="BB1182" s="54">
        <f t="shared" si="124"/>
        <v>11.974723815381841</v>
      </c>
    </row>
    <row r="1183" spans="1:54" x14ac:dyDescent="0.25">
      <c r="A1183" s="3">
        <v>41919</v>
      </c>
      <c r="B1183" s="77">
        <v>9040.81</v>
      </c>
      <c r="C1183" s="77">
        <v>757.52723000000003</v>
      </c>
      <c r="D1183" s="77">
        <v>-5.9154999999999998</v>
      </c>
      <c r="E1183" s="77">
        <f t="shared" si="126"/>
        <v>-997.82420000000002</v>
      </c>
      <c r="F1183" s="77">
        <v>-2.2143000000000002</v>
      </c>
      <c r="G1183" s="77">
        <v>-20.658100000000001</v>
      </c>
      <c r="H1183">
        <v>0</v>
      </c>
      <c r="I1183" s="78">
        <v>9017</v>
      </c>
      <c r="J1183">
        <v>201410</v>
      </c>
      <c r="K1183" s="78">
        <v>9017</v>
      </c>
      <c r="L1183" s="77">
        <f t="shared" si="125"/>
        <v>-23.809999999999491</v>
      </c>
      <c r="M1183" s="78">
        <v>-30239</v>
      </c>
      <c r="N1183" s="78">
        <v>-545.33861999999999</v>
      </c>
      <c r="O1183" s="78">
        <v>-2464</v>
      </c>
      <c r="P1183" s="78">
        <v>-11.09591</v>
      </c>
      <c r="Q1183" s="144">
        <v>-30855</v>
      </c>
      <c r="R1183" s="78">
        <v>1024</v>
      </c>
      <c r="S1183" s="78">
        <v>7373</v>
      </c>
      <c r="T1183" s="78">
        <v>-13160</v>
      </c>
      <c r="U1183" s="78">
        <v>45461</v>
      </c>
      <c r="V1183" s="219">
        <v>0.2894788939970524</v>
      </c>
      <c r="W1183" s="78">
        <v>-9754</v>
      </c>
      <c r="X1183" s="78">
        <v>-21658</v>
      </c>
      <c r="Y1183" s="78">
        <v>-15324</v>
      </c>
      <c r="Z1183" s="78">
        <v>-24676</v>
      </c>
      <c r="AA1183" s="78">
        <v>103.75</v>
      </c>
      <c r="AB1183" s="78">
        <v>89.12</v>
      </c>
      <c r="AC1183" s="78">
        <v>84919</v>
      </c>
      <c r="AD1183" s="104">
        <v>4.6542700000000004</v>
      </c>
      <c r="AE1183" s="78">
        <v>175322</v>
      </c>
      <c r="AF1183" s="104">
        <v>8.0038900000000002</v>
      </c>
      <c r="AG1183" s="78">
        <v>-103301</v>
      </c>
      <c r="AH1183" s="104">
        <v>-3.0813999999999999</v>
      </c>
      <c r="AI1183" s="78">
        <v>21738</v>
      </c>
      <c r="AJ1183" s="104">
        <v>-1.5452300000000001</v>
      </c>
      <c r="AK1183" s="78">
        <v>9300</v>
      </c>
      <c r="AL1183" s="78">
        <v>8700</v>
      </c>
      <c r="AM1183" s="8">
        <v>9000</v>
      </c>
      <c r="AN1183" s="78">
        <v>126</v>
      </c>
      <c r="AO1183" s="78">
        <v>9400</v>
      </c>
      <c r="AP1183" s="78">
        <v>8700</v>
      </c>
      <c r="AQ1183" s="78">
        <v>9000</v>
      </c>
      <c r="AR1183" s="78">
        <v>309</v>
      </c>
      <c r="AS1183" s="78">
        <v>9100</v>
      </c>
      <c r="AT1183" s="78">
        <v>9000</v>
      </c>
      <c r="AU1183" s="78">
        <v>9050</v>
      </c>
      <c r="AV1183" s="78">
        <v>47.5</v>
      </c>
      <c r="AW1183" s="77">
        <v>13.19</v>
      </c>
      <c r="AX1183" s="144">
        <f t="shared" si="120"/>
        <v>0.96</v>
      </c>
      <c r="AY1183" s="144">
        <f t="shared" si="121"/>
        <v>0.95</v>
      </c>
      <c r="AZ1183" s="144">
        <f t="shared" si="122"/>
        <v>0.97</v>
      </c>
      <c r="BA1183" s="54">
        <f t="shared" si="123"/>
        <v>13.39725377016687</v>
      </c>
      <c r="BB1183" s="54">
        <f t="shared" si="124"/>
        <v>12.045746229833131</v>
      </c>
    </row>
    <row r="1184" spans="1:54" x14ac:dyDescent="0.25">
      <c r="A1184" s="3">
        <v>41920</v>
      </c>
      <c r="B1184" s="77">
        <v>8955.18</v>
      </c>
      <c r="C1184" s="77">
        <v>744.08496000000002</v>
      </c>
      <c r="D1184" s="77">
        <v>-46.091099999999997</v>
      </c>
      <c r="E1184" s="77">
        <f t="shared" si="126"/>
        <v>-939.8167000000002</v>
      </c>
      <c r="F1184" s="77">
        <v>-2.2267999999999999</v>
      </c>
      <c r="G1184" s="77">
        <v>-12.406400000000001</v>
      </c>
      <c r="H1184" t="s">
        <v>1693</v>
      </c>
      <c r="I1184" s="78">
        <v>8933</v>
      </c>
      <c r="J1184">
        <v>201410</v>
      </c>
      <c r="K1184" s="78">
        <v>8933</v>
      </c>
      <c r="L1184" s="77">
        <f t="shared" si="125"/>
        <v>-22.180000000000291</v>
      </c>
      <c r="M1184" s="78">
        <v>-25670</v>
      </c>
      <c r="N1184" s="78">
        <v>-458.50085000000001</v>
      </c>
      <c r="O1184" s="78">
        <v>-2579</v>
      </c>
      <c r="P1184" s="78">
        <v>-11.49938</v>
      </c>
      <c r="Q1184" s="144">
        <v>-26314.75</v>
      </c>
      <c r="R1184" s="78">
        <v>916</v>
      </c>
      <c r="S1184" s="78">
        <v>4868</v>
      </c>
      <c r="T1184" s="78">
        <v>-14091</v>
      </c>
      <c r="U1184" s="78">
        <v>44741</v>
      </c>
      <c r="V1184" s="219">
        <v>0.31494602266377597</v>
      </c>
      <c r="W1184" s="78">
        <v>-7324</v>
      </c>
      <c r="X1184" s="78">
        <v>-16667</v>
      </c>
      <c r="Y1184" s="78">
        <v>-12484</v>
      </c>
      <c r="Z1184" s="78">
        <v>-21836</v>
      </c>
      <c r="AA1184" s="78">
        <v>106.62</v>
      </c>
      <c r="AB1184" s="78">
        <v>86.37</v>
      </c>
      <c r="AC1184" s="78">
        <v>82432</v>
      </c>
      <c r="AD1184" s="104">
        <v>4.2192600000000002</v>
      </c>
      <c r="AE1184" s="78">
        <v>176108</v>
      </c>
      <c r="AF1184" s="104">
        <v>9.5055200000000006</v>
      </c>
      <c r="AG1184" s="78">
        <v>-93502</v>
      </c>
      <c r="AH1184" s="104">
        <v>-3.0598900000000002</v>
      </c>
      <c r="AI1184" s="78">
        <v>-6943</v>
      </c>
      <c r="AJ1184" s="104">
        <v>-2.0610300000000001</v>
      </c>
      <c r="AK1184" s="78">
        <v>9300</v>
      </c>
      <c r="AL1184" s="78">
        <v>8700</v>
      </c>
      <c r="AM1184" s="8">
        <v>8950</v>
      </c>
      <c r="AN1184" s="78">
        <v>118</v>
      </c>
      <c r="AO1184" s="78">
        <v>9400</v>
      </c>
      <c r="AP1184" s="78">
        <v>8700</v>
      </c>
      <c r="AQ1184" s="78">
        <v>8900</v>
      </c>
      <c r="AR1184" s="78">
        <v>321</v>
      </c>
      <c r="AS1184" s="78">
        <v>9300</v>
      </c>
      <c r="AT1184" s="78">
        <v>8700</v>
      </c>
      <c r="AU1184" s="78">
        <v>8950</v>
      </c>
      <c r="AV1184" s="78">
        <v>118</v>
      </c>
      <c r="AW1184" s="77">
        <v>13.8</v>
      </c>
      <c r="AX1184" s="144">
        <f t="shared" si="120"/>
        <v>1</v>
      </c>
      <c r="AY1184" s="144">
        <f t="shared" si="121"/>
        <v>1</v>
      </c>
      <c r="AZ1184" s="144">
        <f t="shared" si="122"/>
        <v>1</v>
      </c>
      <c r="BA1184" s="54">
        <f t="shared" si="123"/>
        <v>13.605200538445974</v>
      </c>
      <c r="BB1184" s="54">
        <f t="shared" si="124"/>
        <v>11.973799461554027</v>
      </c>
    </row>
    <row r="1185" spans="1:54" x14ac:dyDescent="0.25">
      <c r="A1185" s="3">
        <v>41921</v>
      </c>
      <c r="B1185" s="77">
        <v>8966.44</v>
      </c>
      <c r="C1185" s="77">
        <v>853.54409999999996</v>
      </c>
      <c r="D1185" s="77">
        <v>-1.534</v>
      </c>
      <c r="E1185" s="77">
        <f t="shared" si="126"/>
        <v>-926.41129999999998</v>
      </c>
      <c r="F1185" s="77">
        <v>-4.6768000000000001</v>
      </c>
      <c r="G1185" s="77">
        <v>-22.069699999999997</v>
      </c>
      <c r="H1185">
        <v>0</v>
      </c>
      <c r="I1185" s="78">
        <v>8981</v>
      </c>
      <c r="J1185">
        <v>201410</v>
      </c>
      <c r="K1185" s="78">
        <v>8981</v>
      </c>
      <c r="L1185" s="77">
        <f t="shared" si="125"/>
        <v>14.559999999999491</v>
      </c>
      <c r="M1185" s="78">
        <v>-23134</v>
      </c>
      <c r="N1185" s="78">
        <v>-415.46906999999999</v>
      </c>
      <c r="O1185" s="78">
        <v>-2393</v>
      </c>
      <c r="P1185" s="78">
        <v>-10.73921</v>
      </c>
      <c r="Q1185" s="144">
        <v>-23732.25</v>
      </c>
      <c r="R1185" s="78">
        <v>995</v>
      </c>
      <c r="S1185" s="78">
        <v>3054</v>
      </c>
      <c r="T1185" s="78">
        <v>-14157</v>
      </c>
      <c r="U1185" s="78">
        <v>42299</v>
      </c>
      <c r="V1185" s="219">
        <v>0.33468876332773823</v>
      </c>
      <c r="W1185" s="78">
        <v>-7369</v>
      </c>
      <c r="X1185" s="78">
        <v>-15723</v>
      </c>
      <c r="Y1185" s="78">
        <v>-12653</v>
      </c>
      <c r="Z1185" s="78">
        <v>-20808</v>
      </c>
      <c r="AA1185" s="78">
        <v>88.46</v>
      </c>
      <c r="AB1185" s="78">
        <v>84.3</v>
      </c>
      <c r="AC1185" s="78">
        <v>94152</v>
      </c>
      <c r="AD1185" s="104">
        <v>4.7542099999999996</v>
      </c>
      <c r="AE1185" s="78">
        <v>176839</v>
      </c>
      <c r="AF1185" s="104">
        <v>8.2589600000000001</v>
      </c>
      <c r="AG1185" s="78">
        <v>-72957</v>
      </c>
      <c r="AH1185" s="104">
        <v>-2.9492699999999998</v>
      </c>
      <c r="AI1185" s="78">
        <v>2787</v>
      </c>
      <c r="AJ1185" s="104">
        <v>-2.2280799999999998</v>
      </c>
      <c r="AK1185" s="78">
        <v>9200</v>
      </c>
      <c r="AL1185" s="78">
        <v>8700</v>
      </c>
      <c r="AM1185" s="8">
        <v>9000</v>
      </c>
      <c r="AN1185" s="78">
        <v>89.5</v>
      </c>
      <c r="AO1185" s="78">
        <v>9400</v>
      </c>
      <c r="AP1185" s="78">
        <v>8700</v>
      </c>
      <c r="AQ1185" s="78">
        <v>9000</v>
      </c>
      <c r="AR1185" s="78">
        <v>298</v>
      </c>
      <c r="AS1185" s="78">
        <v>9200</v>
      </c>
      <c r="AT1185" s="78">
        <v>8700</v>
      </c>
      <c r="AU1185" s="78">
        <v>9000</v>
      </c>
      <c r="AV1185" s="78">
        <v>89.5</v>
      </c>
      <c r="AW1185" s="77">
        <v>12.92</v>
      </c>
      <c r="AX1185" s="144">
        <f t="shared" si="120"/>
        <v>0.72</v>
      </c>
      <c r="AY1185" s="144">
        <f t="shared" si="121"/>
        <v>0.81</v>
      </c>
      <c r="AZ1185" s="144">
        <f t="shared" si="122"/>
        <v>0.9</v>
      </c>
      <c r="BA1185" s="54">
        <f t="shared" si="123"/>
        <v>13.611233166733935</v>
      </c>
      <c r="BB1185" s="54">
        <f t="shared" si="124"/>
        <v>12.020766833266062</v>
      </c>
    </row>
    <row r="1186" spans="1:54" x14ac:dyDescent="0.25">
      <c r="A1186" s="3">
        <v>41925</v>
      </c>
      <c r="B1186" s="77">
        <v>8711.39</v>
      </c>
      <c r="C1186" s="77">
        <v>1027.24884</v>
      </c>
      <c r="D1186" s="77">
        <v>-81.608199999999997</v>
      </c>
      <c r="E1186" s="77">
        <f t="shared" si="126"/>
        <v>-962.02300000000002</v>
      </c>
      <c r="F1186" s="77">
        <v>-4.4623999999999997</v>
      </c>
      <c r="G1186" s="77">
        <v>-39.133600000000001</v>
      </c>
      <c r="H1186">
        <v>0</v>
      </c>
      <c r="I1186" s="78">
        <v>8712</v>
      </c>
      <c r="J1186">
        <v>201410</v>
      </c>
      <c r="K1186" s="78">
        <v>8712</v>
      </c>
      <c r="L1186" s="77">
        <f t="shared" si="125"/>
        <v>0.61000000000058208</v>
      </c>
      <c r="M1186" s="78">
        <v>-21409</v>
      </c>
      <c r="N1186" s="78">
        <v>-372.93457000000001</v>
      </c>
      <c r="O1186" s="78">
        <v>-2782</v>
      </c>
      <c r="P1186" s="78">
        <v>-12.09919</v>
      </c>
      <c r="Q1186" s="144">
        <v>-22104.5</v>
      </c>
      <c r="R1186" s="78">
        <v>889</v>
      </c>
      <c r="S1186" s="78">
        <v>1093</v>
      </c>
      <c r="T1186" s="78">
        <v>-16804</v>
      </c>
      <c r="U1186" s="78">
        <v>42879</v>
      </c>
      <c r="V1186" s="219">
        <v>0.39189346766482425</v>
      </c>
      <c r="W1186" s="78">
        <v>-6315</v>
      </c>
      <c r="X1186" s="78">
        <v>-10872</v>
      </c>
      <c r="Y1186" s="78">
        <v>-12878</v>
      </c>
      <c r="Z1186" s="78">
        <v>-21026</v>
      </c>
      <c r="AA1186" s="78">
        <v>111.82</v>
      </c>
      <c r="AB1186" s="78">
        <v>71.819999999999993</v>
      </c>
      <c r="AC1186" s="78">
        <v>81693</v>
      </c>
      <c r="AD1186" s="104">
        <v>3.2062499999999998</v>
      </c>
      <c r="AE1186" s="78">
        <v>170116</v>
      </c>
      <c r="AF1186" s="104">
        <v>13.67399</v>
      </c>
      <c r="AG1186" s="78">
        <v>-108741</v>
      </c>
      <c r="AH1186" s="104">
        <v>-2.3929200000000002</v>
      </c>
      <c r="AI1186" s="78">
        <v>-5857</v>
      </c>
      <c r="AJ1186" s="104">
        <v>-3.1964999999999999</v>
      </c>
      <c r="AK1186" s="78">
        <v>9300</v>
      </c>
      <c r="AL1186" s="78">
        <v>8600</v>
      </c>
      <c r="AM1186" s="8">
        <v>8700</v>
      </c>
      <c r="AN1186" s="78">
        <v>105</v>
      </c>
      <c r="AO1186" s="78">
        <v>9200</v>
      </c>
      <c r="AP1186" s="78">
        <v>8700</v>
      </c>
      <c r="AQ1186" s="78">
        <v>8700</v>
      </c>
      <c r="AR1186" s="78">
        <v>346</v>
      </c>
      <c r="AS1186" s="78">
        <v>9300</v>
      </c>
      <c r="AT1186" s="78">
        <v>8600</v>
      </c>
      <c r="AU1186" s="78">
        <v>8700</v>
      </c>
      <c r="AV1186" s="78">
        <v>105</v>
      </c>
      <c r="AW1186" s="77">
        <v>16.690000000000001</v>
      </c>
      <c r="AX1186" s="144">
        <f t="shared" si="120"/>
        <v>1</v>
      </c>
      <c r="AY1186" s="144">
        <f t="shared" si="121"/>
        <v>1</v>
      </c>
      <c r="AZ1186" s="144">
        <f t="shared" si="122"/>
        <v>1</v>
      </c>
      <c r="BA1186" s="54">
        <f t="shared" si="123"/>
        <v>14.919014617895296</v>
      </c>
      <c r="BB1186" s="54">
        <f t="shared" si="124"/>
        <v>11.133985382104708</v>
      </c>
    </row>
    <row r="1187" spans="1:54" x14ac:dyDescent="0.25">
      <c r="A1187" s="3">
        <v>41926</v>
      </c>
      <c r="B1187" s="77">
        <v>8768.39</v>
      </c>
      <c r="C1187" s="77">
        <v>744.18281999999999</v>
      </c>
      <c r="D1187" s="77">
        <v>-23.1829</v>
      </c>
      <c r="E1187" s="77">
        <f t="shared" si="126"/>
        <v>-974.28430000000014</v>
      </c>
      <c r="F1187" s="77">
        <v>0.56520000000000004</v>
      </c>
      <c r="G1187" s="77">
        <v>-3.1738999999999997</v>
      </c>
      <c r="H1187">
        <v>0</v>
      </c>
      <c r="I1187" s="78">
        <v>8745</v>
      </c>
      <c r="J1187">
        <v>201410</v>
      </c>
      <c r="K1187" s="78">
        <v>8745</v>
      </c>
      <c r="L1187" s="77">
        <f t="shared" si="125"/>
        <v>-23.389999999999418</v>
      </c>
      <c r="M1187" s="78">
        <v>-19015</v>
      </c>
      <c r="N1187" s="78">
        <v>-332.26051999999999</v>
      </c>
      <c r="O1187" s="78">
        <v>-2662</v>
      </c>
      <c r="P1187" s="78">
        <v>-11.61145</v>
      </c>
      <c r="Q1187" s="144">
        <v>-19680.5</v>
      </c>
      <c r="R1187" s="78">
        <v>889</v>
      </c>
      <c r="S1187" s="78">
        <v>2236</v>
      </c>
      <c r="T1187" s="78">
        <v>-15390</v>
      </c>
      <c r="U1187" s="78">
        <v>41577</v>
      </c>
      <c r="V1187" s="219">
        <v>0.37015657695360416</v>
      </c>
      <c r="W1187" s="78">
        <v>-6632</v>
      </c>
      <c r="X1187" s="78">
        <v>-14483</v>
      </c>
      <c r="Y1187" s="78">
        <v>-14045</v>
      </c>
      <c r="Z1187" s="78">
        <v>-21896</v>
      </c>
      <c r="AA1187" s="78">
        <v>114.48</v>
      </c>
      <c r="AB1187" s="78">
        <v>72.739999999999995</v>
      </c>
      <c r="AC1187" s="78">
        <v>83019</v>
      </c>
      <c r="AD1187" s="104">
        <v>3.3089900000000001</v>
      </c>
      <c r="AE1187" s="78">
        <v>176531</v>
      </c>
      <c r="AF1187" s="104">
        <v>12.32747</v>
      </c>
      <c r="AG1187" s="78">
        <v>-117443</v>
      </c>
      <c r="AH1187" s="104">
        <v>-2.22621</v>
      </c>
      <c r="AI1187" s="78">
        <v>-7408</v>
      </c>
      <c r="AJ1187" s="104">
        <v>-3.4626800000000002</v>
      </c>
      <c r="AK1187" s="78">
        <v>9300</v>
      </c>
      <c r="AL1187" s="78">
        <v>8700</v>
      </c>
      <c r="AM1187" s="8">
        <v>8750</v>
      </c>
      <c r="AN1187" s="78">
        <v>64</v>
      </c>
      <c r="AO1187" s="78">
        <v>9200</v>
      </c>
      <c r="AP1187" s="78">
        <v>8400</v>
      </c>
      <c r="AQ1187" s="78">
        <v>8700</v>
      </c>
      <c r="AR1187" s="78">
        <v>321</v>
      </c>
      <c r="AS1187" s="78">
        <v>9300</v>
      </c>
      <c r="AT1187" s="78">
        <v>8700</v>
      </c>
      <c r="AU1187" s="78">
        <v>8750</v>
      </c>
      <c r="AV1187" s="78">
        <v>64</v>
      </c>
      <c r="AW1187" s="77">
        <v>15.95</v>
      </c>
      <c r="AX1187" s="144">
        <f t="shared" si="120"/>
        <v>0.96</v>
      </c>
      <c r="AY1187" s="144">
        <f t="shared" si="121"/>
        <v>0.97</v>
      </c>
      <c r="AZ1187" s="144">
        <f t="shared" si="122"/>
        <v>0.98</v>
      </c>
      <c r="BA1187" s="54">
        <f t="shared" si="123"/>
        <v>15.470791625780821</v>
      </c>
      <c r="BB1187" s="54">
        <f t="shared" si="124"/>
        <v>10.869208374219175</v>
      </c>
    </row>
    <row r="1188" spans="1:54" x14ac:dyDescent="0.25">
      <c r="A1188" s="3">
        <v>41927</v>
      </c>
      <c r="B1188" s="77">
        <v>8655.51</v>
      </c>
      <c r="C1188" s="77">
        <v>1064.43208</v>
      </c>
      <c r="D1188" s="77">
        <v>-34.575500000000005</v>
      </c>
      <c r="E1188" s="77">
        <f t="shared" si="126"/>
        <v>-930.9217000000001</v>
      </c>
      <c r="F1188" s="77">
        <v>-1.3351</v>
      </c>
      <c r="G1188" s="77">
        <v>-23.9755</v>
      </c>
      <c r="H1188" t="s">
        <v>1694</v>
      </c>
      <c r="I1188" s="78">
        <v>8646</v>
      </c>
      <c r="J1188">
        <v>201411</v>
      </c>
      <c r="K1188" s="78">
        <v>8652</v>
      </c>
      <c r="L1188" s="77">
        <f t="shared" si="125"/>
        <v>-3.5100000000002183</v>
      </c>
      <c r="M1188" s="78">
        <v>-20392</v>
      </c>
      <c r="N1188" s="78">
        <v>-352.95308999999997</v>
      </c>
      <c r="O1188" s="78">
        <v>-3978</v>
      </c>
      <c r="P1188" s="78">
        <v>-17.208860000000001</v>
      </c>
      <c r="Q1188" s="144">
        <v>-21386.5</v>
      </c>
      <c r="R1188" s="78">
        <v>1227</v>
      </c>
      <c r="S1188" s="78">
        <v>1900</v>
      </c>
      <c r="T1188" s="78">
        <v>-11978</v>
      </c>
      <c r="U1188" s="78">
        <v>33168</v>
      </c>
      <c r="V1188" s="219">
        <v>0.36113121080559574</v>
      </c>
      <c r="W1188" s="78">
        <v>-6683</v>
      </c>
      <c r="X1188" s="78">
        <v>-8553</v>
      </c>
      <c r="Y1188" s="78">
        <v>-15210</v>
      </c>
      <c r="Z1188" s="78">
        <v>-18245</v>
      </c>
      <c r="AA1188" s="78">
        <v>107.81</v>
      </c>
      <c r="AB1188" s="78">
        <v>92.59</v>
      </c>
      <c r="AC1188" s="78">
        <v>58795</v>
      </c>
      <c r="AD1188" s="104">
        <v>2.85168</v>
      </c>
      <c r="AE1188" s="78">
        <v>100754</v>
      </c>
      <c r="AF1188" s="104">
        <v>12.360810000000001</v>
      </c>
      <c r="AG1188" s="78">
        <v>-25225</v>
      </c>
      <c r="AH1188" s="104">
        <v>-2.3813599999999999</v>
      </c>
      <c r="AI1188" s="78">
        <v>12214</v>
      </c>
      <c r="AJ1188" s="104">
        <v>-4.3955200000000003</v>
      </c>
      <c r="AK1188" s="78">
        <v>9200</v>
      </c>
      <c r="AL1188" s="78">
        <v>8300</v>
      </c>
      <c r="AM1188" s="8">
        <v>8700</v>
      </c>
      <c r="AN1188" s="78">
        <v>323</v>
      </c>
      <c r="AO1188" s="78">
        <v>9600</v>
      </c>
      <c r="AP1188" s="78">
        <v>7200</v>
      </c>
      <c r="AQ1188" s="78">
        <v>8600</v>
      </c>
      <c r="AR1188" s="78">
        <v>438</v>
      </c>
      <c r="AS1188" s="78">
        <v>8800</v>
      </c>
      <c r="AT1188" s="78">
        <v>8500</v>
      </c>
      <c r="AU1188" s="78">
        <v>8650</v>
      </c>
      <c r="AV1188" s="78">
        <v>156</v>
      </c>
      <c r="AW1188" s="77">
        <v>15.83</v>
      </c>
      <c r="AX1188" s="144">
        <f t="shared" si="120"/>
        <v>0.93</v>
      </c>
      <c r="AY1188" s="144">
        <f t="shared" si="121"/>
        <v>0.95</v>
      </c>
      <c r="AZ1188" s="144">
        <f t="shared" si="122"/>
        <v>0.97</v>
      </c>
      <c r="BA1188" s="54">
        <f t="shared" si="123"/>
        <v>15.883582945979532</v>
      </c>
      <c r="BB1188" s="54">
        <f t="shared" si="124"/>
        <v>10.702417054020463</v>
      </c>
    </row>
    <row r="1189" spans="1:54" x14ac:dyDescent="0.25">
      <c r="A1189" s="3">
        <v>41928</v>
      </c>
      <c r="B1189" s="77">
        <v>8633.69</v>
      </c>
      <c r="C1189" s="77">
        <v>1082.48624</v>
      </c>
      <c r="D1189" s="77">
        <v>-49.303400000000003</v>
      </c>
      <c r="E1189" s="77">
        <f t="shared" si="126"/>
        <v>-950.09390000000008</v>
      </c>
      <c r="F1189" s="77">
        <v>-2.7811000000000003</v>
      </c>
      <c r="G1189" s="77">
        <v>16.948599999999999</v>
      </c>
      <c r="H1189">
        <v>0</v>
      </c>
      <c r="I1189" s="78">
        <v>8632</v>
      </c>
      <c r="J1189">
        <v>201411</v>
      </c>
      <c r="K1189" s="78">
        <v>8632</v>
      </c>
      <c r="L1189" s="77">
        <f t="shared" si="125"/>
        <v>-1.6900000000005093</v>
      </c>
      <c r="M1189" s="78">
        <v>-19535</v>
      </c>
      <c r="N1189" s="78">
        <v>-337.10647999999998</v>
      </c>
      <c r="O1189" s="78">
        <v>-3915</v>
      </c>
      <c r="P1189" s="78">
        <v>-16.878640000000001</v>
      </c>
      <c r="Q1189" s="144">
        <v>-20513.75</v>
      </c>
      <c r="R1189" s="78">
        <v>1314</v>
      </c>
      <c r="S1189" s="78">
        <v>-871</v>
      </c>
      <c r="T1189" s="78">
        <v>-11823</v>
      </c>
      <c r="U1189" s="78">
        <v>35251</v>
      </c>
      <c r="V1189" s="219">
        <v>0.33539474057473545</v>
      </c>
      <c r="W1189" s="78">
        <v>-6750</v>
      </c>
      <c r="X1189" s="78">
        <v>-10230</v>
      </c>
      <c r="Y1189" s="78">
        <v>-13837</v>
      </c>
      <c r="Z1189" s="78">
        <v>-16684</v>
      </c>
      <c r="AA1189" s="78">
        <v>99.36</v>
      </c>
      <c r="AB1189" s="78">
        <v>91.46</v>
      </c>
      <c r="AC1189" s="78">
        <v>71776</v>
      </c>
      <c r="AD1189" s="104">
        <v>3.2078799999999998</v>
      </c>
      <c r="AE1189" s="78">
        <v>150667</v>
      </c>
      <c r="AF1189" s="104">
        <v>13.72573</v>
      </c>
      <c r="AG1189" s="78">
        <v>-7591</v>
      </c>
      <c r="AH1189" s="104">
        <v>-1.53352</v>
      </c>
      <c r="AI1189" s="78">
        <v>-2862</v>
      </c>
      <c r="AJ1189" s="104">
        <v>-6.1425999999999998</v>
      </c>
      <c r="AK1189" s="78">
        <v>9000</v>
      </c>
      <c r="AL1189" s="78">
        <v>8200</v>
      </c>
      <c r="AM1189" s="8">
        <v>8600</v>
      </c>
      <c r="AN1189" s="78">
        <v>338</v>
      </c>
      <c r="AO1189" s="78">
        <v>9600</v>
      </c>
      <c r="AP1189" s="78">
        <v>7200</v>
      </c>
      <c r="AQ1189" s="78">
        <v>8600</v>
      </c>
      <c r="AR1189" s="78">
        <v>452</v>
      </c>
      <c r="AS1189" s="78">
        <v>8800</v>
      </c>
      <c r="AT1189" s="78">
        <v>8400</v>
      </c>
      <c r="AU1189" s="78">
        <v>8650</v>
      </c>
      <c r="AV1189" s="78">
        <v>142</v>
      </c>
      <c r="AW1189" s="77">
        <v>16.559999999999999</v>
      </c>
      <c r="AX1189" s="144">
        <f t="shared" si="120"/>
        <v>0.96</v>
      </c>
      <c r="AY1189" s="144">
        <f t="shared" si="121"/>
        <v>0.97</v>
      </c>
      <c r="AZ1189" s="144">
        <f t="shared" si="122"/>
        <v>0.98</v>
      </c>
      <c r="BA1189" s="54">
        <f t="shared" si="123"/>
        <v>16.439063668624026</v>
      </c>
      <c r="BB1189" s="54">
        <f t="shared" si="124"/>
        <v>10.505936331375974</v>
      </c>
    </row>
    <row r="1190" spans="1:54" x14ac:dyDescent="0.25">
      <c r="A1190" s="3">
        <v>41929</v>
      </c>
      <c r="B1190" s="77">
        <v>8512.8799999999992</v>
      </c>
      <c r="C1190" s="77">
        <v>1237.11896</v>
      </c>
      <c r="D1190" s="77">
        <v>-71.213099999999997</v>
      </c>
      <c r="E1190" s="77">
        <f t="shared" si="126"/>
        <v>-1010.8839</v>
      </c>
      <c r="F1190" s="77">
        <v>-1.6228</v>
      </c>
      <c r="G1190" s="77">
        <v>-40.272500000000001</v>
      </c>
      <c r="H1190">
        <v>0</v>
      </c>
      <c r="I1190" s="78">
        <v>8500</v>
      </c>
      <c r="J1190">
        <v>201411</v>
      </c>
      <c r="K1190" s="78">
        <v>8500</v>
      </c>
      <c r="L1190" s="77">
        <f t="shared" si="125"/>
        <v>-12.8799999999992</v>
      </c>
      <c r="M1190" s="78">
        <v>-19427</v>
      </c>
      <c r="N1190" s="78">
        <v>-330.22696999999999</v>
      </c>
      <c r="O1190" s="78">
        <v>-3897</v>
      </c>
      <c r="P1190" s="78">
        <v>-16.549990000000001</v>
      </c>
      <c r="Q1190" s="144">
        <v>-20401.25</v>
      </c>
      <c r="R1190" s="78">
        <v>1125</v>
      </c>
      <c r="S1190" s="78">
        <v>-1961</v>
      </c>
      <c r="T1190" s="78">
        <v>-12472</v>
      </c>
      <c r="U1190" s="78">
        <v>39330</v>
      </c>
      <c r="V1190" s="219">
        <v>0.31711161962878209</v>
      </c>
      <c r="W1190" s="78">
        <v>-6198</v>
      </c>
      <c r="X1190" s="78">
        <v>-10698</v>
      </c>
      <c r="Y1190" s="78">
        <v>-13271</v>
      </c>
      <c r="Z1190" s="78">
        <v>-19250</v>
      </c>
      <c r="AA1190" s="78">
        <v>94.32</v>
      </c>
      <c r="AB1190" s="78">
        <v>86.71</v>
      </c>
      <c r="AC1190" s="78">
        <v>73411</v>
      </c>
      <c r="AD1190" s="104">
        <v>2.6735699999999998</v>
      </c>
      <c r="AE1190" s="78">
        <v>158630</v>
      </c>
      <c r="AF1190" s="104">
        <v>17.029209999999999</v>
      </c>
      <c r="AG1190" s="78">
        <v>-24668</v>
      </c>
      <c r="AH1190" s="104">
        <v>-1.5152099999999999</v>
      </c>
      <c r="AI1190" s="78">
        <v>-3</v>
      </c>
      <c r="AJ1190" s="104">
        <v>-7.5905300000000002</v>
      </c>
      <c r="AK1190" s="78">
        <v>9000</v>
      </c>
      <c r="AL1190" s="78">
        <v>8200</v>
      </c>
      <c r="AM1190" s="8">
        <v>8500</v>
      </c>
      <c r="AN1190" s="78">
        <v>344</v>
      </c>
      <c r="AO1190" s="78">
        <v>9600</v>
      </c>
      <c r="AP1190" s="78">
        <v>7200</v>
      </c>
      <c r="AQ1190" s="78">
        <v>8500</v>
      </c>
      <c r="AR1190" s="78">
        <v>467</v>
      </c>
      <c r="AS1190" s="78">
        <v>8700</v>
      </c>
      <c r="AT1190" s="78">
        <v>8500</v>
      </c>
      <c r="AU1190" s="78">
        <v>8500</v>
      </c>
      <c r="AV1190" s="78">
        <v>129</v>
      </c>
      <c r="AW1190" s="77">
        <v>17.5</v>
      </c>
      <c r="AX1190" s="144">
        <f t="shared" si="120"/>
        <v>1</v>
      </c>
      <c r="AY1190" s="144">
        <f t="shared" si="121"/>
        <v>1</v>
      </c>
      <c r="AZ1190" s="144">
        <f t="shared" si="122"/>
        <v>1</v>
      </c>
      <c r="BA1190" s="54">
        <f t="shared" si="123"/>
        <v>17.145562621293816</v>
      </c>
      <c r="BB1190" s="54">
        <f t="shared" si="124"/>
        <v>10.316437378706183</v>
      </c>
    </row>
    <row r="1191" spans="1:54" x14ac:dyDescent="0.25">
      <c r="A1191" s="3">
        <v>41932</v>
      </c>
      <c r="B1191" s="77">
        <v>8663.14</v>
      </c>
      <c r="C1191" s="77">
        <v>787.17615000000001</v>
      </c>
      <c r="D1191" s="77">
        <v>25.041</v>
      </c>
      <c r="E1191" s="77">
        <f t="shared" si="126"/>
        <v>-955.91629999999998</v>
      </c>
      <c r="F1191" s="77">
        <v>2.5192999999999999</v>
      </c>
      <c r="G1191" s="77">
        <v>9.8422000000000001</v>
      </c>
      <c r="H1191">
        <v>0</v>
      </c>
      <c r="I1191" s="78">
        <v>8661</v>
      </c>
      <c r="J1191">
        <v>201411</v>
      </c>
      <c r="K1191" s="78">
        <v>8661</v>
      </c>
      <c r="L1191" s="77">
        <f t="shared" si="125"/>
        <v>-2.1399999999994179</v>
      </c>
      <c r="M1191" s="78">
        <v>-13010</v>
      </c>
      <c r="N1191" s="78">
        <v>-225.33770999999999</v>
      </c>
      <c r="O1191" s="78">
        <v>-3813</v>
      </c>
      <c r="P1191" s="78">
        <v>-16.50198</v>
      </c>
      <c r="Q1191" s="144">
        <v>-13963.25</v>
      </c>
      <c r="R1191" s="78">
        <v>1445</v>
      </c>
      <c r="S1191" s="78">
        <v>-2948</v>
      </c>
      <c r="T1191" s="78">
        <v>-8530</v>
      </c>
      <c r="U1191" s="78">
        <v>35161</v>
      </c>
      <c r="V1191" s="219">
        <v>0.24259833338073433</v>
      </c>
      <c r="W1191" s="78">
        <v>-3609</v>
      </c>
      <c r="X1191" s="78">
        <v>-8109</v>
      </c>
      <c r="Y1191" s="78">
        <v>-9647</v>
      </c>
      <c r="Z1191" s="78">
        <v>-15564</v>
      </c>
      <c r="AA1191" s="78">
        <v>93.09</v>
      </c>
      <c r="AB1191" s="78">
        <v>92.19</v>
      </c>
      <c r="AC1191" s="78">
        <v>77515</v>
      </c>
      <c r="AD1191" s="104">
        <v>3.28409</v>
      </c>
      <c r="AE1191" s="78">
        <v>152349</v>
      </c>
      <c r="AF1191" s="104">
        <v>12.01667</v>
      </c>
      <c r="AG1191" s="78">
        <v>964</v>
      </c>
      <c r="AH1191" s="104">
        <v>-1.1757500000000001</v>
      </c>
      <c r="AI1191" s="78">
        <v>-2092</v>
      </c>
      <c r="AJ1191" s="104">
        <v>-6.5615100000000002</v>
      </c>
      <c r="AK1191" s="78">
        <v>9000</v>
      </c>
      <c r="AL1191" s="78">
        <v>8200</v>
      </c>
      <c r="AM1191" s="8">
        <v>8700</v>
      </c>
      <c r="AN1191" s="78">
        <v>284</v>
      </c>
      <c r="AO1191" s="78">
        <v>9600</v>
      </c>
      <c r="AP1191" s="78">
        <v>7200</v>
      </c>
      <c r="AQ1191" s="78">
        <v>8600</v>
      </c>
      <c r="AR1191" s="78">
        <v>417</v>
      </c>
      <c r="AS1191" s="78">
        <v>8700</v>
      </c>
      <c r="AT1191" s="78">
        <v>8600</v>
      </c>
      <c r="AU1191" s="78">
        <v>8650</v>
      </c>
      <c r="AV1191" s="78">
        <v>83</v>
      </c>
      <c r="AW1191" s="77">
        <v>15.25</v>
      </c>
      <c r="AX1191" s="144">
        <f t="shared" ref="AX1191:AX1254" si="127">PERCENTRANK(AW1162:AW1191,AW1191,2)</f>
        <v>0.82</v>
      </c>
      <c r="AY1191" s="144">
        <f t="shared" ref="AY1191:AY1254" si="128">PERCENTRANK(AW1142:AW1191,AW1191,2)</f>
        <v>0.89</v>
      </c>
      <c r="AZ1191" s="144">
        <f t="shared" ref="AZ1191:AZ1254" si="129">PERCENTRANK(AW1092:AW1191,AW1191,2)</f>
        <v>0.94</v>
      </c>
      <c r="BA1191" s="54">
        <f t="shared" ref="BA1191:BA1254" si="130">AVERAGE(AW1172:AW1191)+2*_xlfn.STDEV.S(AW1172:AW1191)</f>
        <v>17.271680062491015</v>
      </c>
      <c r="BB1191" s="54">
        <f t="shared" ref="BB1191:BB1254" si="131">AVERAGE(AW1172:AW1191)-2*_xlfn.STDEV.S(AW1172:AW1191)</f>
        <v>10.513319937508991</v>
      </c>
    </row>
    <row r="1192" spans="1:54" x14ac:dyDescent="0.25">
      <c r="A1192" s="3">
        <v>41933</v>
      </c>
      <c r="B1192" s="77">
        <v>8654.64</v>
      </c>
      <c r="C1192" s="77">
        <v>643.51072999999997</v>
      </c>
      <c r="D1192" s="77">
        <v>-24.077100000000002</v>
      </c>
      <c r="E1192" s="77">
        <f t="shared" si="126"/>
        <v>-829.12790000000007</v>
      </c>
      <c r="F1192" s="77">
        <v>7.0097000000000005</v>
      </c>
      <c r="G1192" s="77">
        <v>-1.9305000000000001</v>
      </c>
      <c r="H1192">
        <v>0</v>
      </c>
      <c r="I1192" s="78">
        <v>8636</v>
      </c>
      <c r="J1192">
        <v>201411</v>
      </c>
      <c r="K1192" s="78">
        <v>8636</v>
      </c>
      <c r="L1192" s="77">
        <f t="shared" si="125"/>
        <v>-18.639999999999418</v>
      </c>
      <c r="M1192" s="78">
        <v>-11701</v>
      </c>
      <c r="N1192" s="78">
        <v>-202.1679</v>
      </c>
      <c r="O1192" s="78">
        <v>-3782</v>
      </c>
      <c r="P1192" s="78">
        <v>-16.327310000000001</v>
      </c>
      <c r="Q1192" s="144">
        <v>-12646.5</v>
      </c>
      <c r="R1192" s="78">
        <v>1410</v>
      </c>
      <c r="S1192" s="78">
        <v>-4008</v>
      </c>
      <c r="T1192" s="78">
        <v>-8874</v>
      </c>
      <c r="U1192" s="78">
        <v>36456</v>
      </c>
      <c r="V1192" s="219">
        <v>0.24341672152732061</v>
      </c>
      <c r="W1192" s="78">
        <v>-1886</v>
      </c>
      <c r="X1192" s="78">
        <v>-8778</v>
      </c>
      <c r="Y1192" s="78">
        <v>-8106</v>
      </c>
      <c r="Z1192" s="78">
        <v>-12215</v>
      </c>
      <c r="AA1192" s="78">
        <v>88.65</v>
      </c>
      <c r="AB1192" s="78">
        <v>92.8</v>
      </c>
      <c r="AC1192" s="78">
        <v>71852</v>
      </c>
      <c r="AD1192" s="104">
        <v>2.9591500000000002</v>
      </c>
      <c r="AE1192" s="78">
        <v>150897</v>
      </c>
      <c r="AF1192" s="104">
        <v>11.990460000000001</v>
      </c>
      <c r="AG1192" s="78">
        <v>6879</v>
      </c>
      <c r="AH1192" s="104">
        <v>-1.23828</v>
      </c>
      <c r="AI1192" s="78">
        <v>-3067</v>
      </c>
      <c r="AJ1192" s="104">
        <v>-6.8868799999999997</v>
      </c>
      <c r="AK1192" s="78">
        <v>9000</v>
      </c>
      <c r="AL1192" s="78">
        <v>8200</v>
      </c>
      <c r="AM1192" s="8">
        <v>8600</v>
      </c>
      <c r="AN1192" s="78">
        <v>274</v>
      </c>
      <c r="AO1192" s="78">
        <v>9600</v>
      </c>
      <c r="AP1192" s="78">
        <v>7200</v>
      </c>
      <c r="AQ1192" s="78">
        <v>8600</v>
      </c>
      <c r="AR1192" s="78">
        <v>400</v>
      </c>
      <c r="AS1192" s="78">
        <v>8700</v>
      </c>
      <c r="AT1192" s="78">
        <v>8600</v>
      </c>
      <c r="AU1192" s="78">
        <v>8650</v>
      </c>
      <c r="AV1192" s="78">
        <v>58.5</v>
      </c>
      <c r="AW1192" s="77">
        <v>14.61</v>
      </c>
      <c r="AX1192" s="144">
        <f t="shared" si="127"/>
        <v>0.79</v>
      </c>
      <c r="AY1192" s="144">
        <f t="shared" si="128"/>
        <v>0.87</v>
      </c>
      <c r="AZ1192" s="144">
        <f t="shared" si="129"/>
        <v>0.93</v>
      </c>
      <c r="BA1192" s="54">
        <f t="shared" si="130"/>
        <v>17.329617259567243</v>
      </c>
      <c r="BB1192" s="54">
        <f t="shared" si="131"/>
        <v>10.656382740432758</v>
      </c>
    </row>
    <row r="1193" spans="1:54" x14ac:dyDescent="0.25">
      <c r="A1193" s="3">
        <v>41934</v>
      </c>
      <c r="B1193" s="77">
        <v>8748.83</v>
      </c>
      <c r="C1193" s="77">
        <v>828.17004999999995</v>
      </c>
      <c r="D1193" s="77">
        <v>53.701099999999997</v>
      </c>
      <c r="E1193" s="77">
        <f t="shared" si="126"/>
        <v>-710.35159999999985</v>
      </c>
      <c r="F1193" s="77">
        <v>5.94</v>
      </c>
      <c r="G1193" s="77">
        <v>5.3914</v>
      </c>
      <c r="H1193" t="s">
        <v>1695</v>
      </c>
      <c r="I1193" s="78">
        <v>8744</v>
      </c>
      <c r="J1193">
        <v>201411</v>
      </c>
      <c r="K1193" s="78">
        <v>8744</v>
      </c>
      <c r="L1193" s="77">
        <f t="shared" si="125"/>
        <v>-4.8299999999999272</v>
      </c>
      <c r="M1193" s="78">
        <v>-10846</v>
      </c>
      <c r="N1193" s="78">
        <v>-189.67474999999999</v>
      </c>
      <c r="O1193" s="78">
        <v>-2609</v>
      </c>
      <c r="P1193" s="78">
        <v>-11.399520000000001</v>
      </c>
      <c r="Q1193" s="144">
        <v>-11498.25</v>
      </c>
      <c r="R1193" s="78">
        <v>1647</v>
      </c>
      <c r="S1193" s="78">
        <v>-2060</v>
      </c>
      <c r="T1193" s="78">
        <v>-6311</v>
      </c>
      <c r="U1193" s="78">
        <v>28468</v>
      </c>
      <c r="V1193" s="219">
        <v>0.22168750878179008</v>
      </c>
      <c r="W1193" s="78">
        <v>-681</v>
      </c>
      <c r="X1193" s="78">
        <v>-5055</v>
      </c>
      <c r="Y1193" s="78">
        <v>-7889</v>
      </c>
      <c r="Z1193" s="78">
        <v>-11076</v>
      </c>
      <c r="AA1193" s="78">
        <v>84.06</v>
      </c>
      <c r="AB1193" s="78">
        <v>99.58</v>
      </c>
      <c r="AC1193" s="78">
        <v>75639</v>
      </c>
      <c r="AD1193" s="104">
        <v>3.4960100000000001</v>
      </c>
      <c r="AE1193" s="78">
        <v>141091</v>
      </c>
      <c r="AF1193" s="104">
        <v>9.8842700000000008</v>
      </c>
      <c r="AG1193" s="78">
        <v>9540</v>
      </c>
      <c r="AH1193" s="104">
        <v>-2.0063499999999999</v>
      </c>
      <c r="AI1193" s="78">
        <v>-20012</v>
      </c>
      <c r="AJ1193" s="104">
        <v>-5.9444400000000002</v>
      </c>
      <c r="AK1193" s="78">
        <v>9000</v>
      </c>
      <c r="AL1193" s="78">
        <v>8300</v>
      </c>
      <c r="AM1193" s="8">
        <v>8700</v>
      </c>
      <c r="AN1193" s="78">
        <v>243</v>
      </c>
      <c r="AO1193" s="78">
        <v>9600</v>
      </c>
      <c r="AP1193" s="78">
        <v>8600</v>
      </c>
      <c r="AQ1193" s="78">
        <v>8700</v>
      </c>
      <c r="AR1193" s="78">
        <v>372</v>
      </c>
      <c r="AS1193" s="78">
        <v>8850</v>
      </c>
      <c r="AT1193" s="78">
        <v>8700</v>
      </c>
      <c r="AU1193" s="78">
        <v>8750</v>
      </c>
      <c r="AV1193" s="78">
        <v>120</v>
      </c>
      <c r="AW1193" s="77">
        <v>13.97</v>
      </c>
      <c r="AX1193" s="144">
        <f t="shared" si="127"/>
        <v>0.75</v>
      </c>
      <c r="AY1193" s="144">
        <f t="shared" si="128"/>
        <v>0.85</v>
      </c>
      <c r="AZ1193" s="144">
        <f t="shared" si="129"/>
        <v>0.92</v>
      </c>
      <c r="BA1193" s="54">
        <f t="shared" si="130"/>
        <v>17.333327269922805</v>
      </c>
      <c r="BB1193" s="54">
        <f t="shared" si="131"/>
        <v>10.789672730077196</v>
      </c>
    </row>
    <row r="1194" spans="1:54" x14ac:dyDescent="0.25">
      <c r="A1194" s="3">
        <v>41935</v>
      </c>
      <c r="B1194" s="77">
        <v>8731.07</v>
      </c>
      <c r="C1194" s="77">
        <v>624.95213000000001</v>
      </c>
      <c r="D1194" s="77">
        <v>14.949000000000002</v>
      </c>
      <c r="E1194" s="77">
        <f t="shared" si="126"/>
        <v>-638.83960000000002</v>
      </c>
      <c r="F1194" s="77">
        <v>3.3412999999999999</v>
      </c>
      <c r="G1194" s="77">
        <v>-3.7227999999999999</v>
      </c>
      <c r="H1194">
        <v>0</v>
      </c>
      <c r="I1194" s="78">
        <v>8721</v>
      </c>
      <c r="J1194">
        <v>201411</v>
      </c>
      <c r="K1194" s="78">
        <v>8721</v>
      </c>
      <c r="L1194" s="77">
        <f t="shared" si="125"/>
        <v>-10.069999999999709</v>
      </c>
      <c r="M1194" s="78">
        <v>-10538</v>
      </c>
      <c r="N1194" s="78">
        <v>-183.76279</v>
      </c>
      <c r="O1194" s="78">
        <v>-2830</v>
      </c>
      <c r="P1194" s="78">
        <v>-12.33337</v>
      </c>
      <c r="Q1194" s="144">
        <v>-11245.5</v>
      </c>
      <c r="R1194" s="78">
        <v>682</v>
      </c>
      <c r="S1194" s="78">
        <v>-2073</v>
      </c>
      <c r="T1194" s="78">
        <v>-7092</v>
      </c>
      <c r="U1194" s="78">
        <v>30403</v>
      </c>
      <c r="V1194" s="219">
        <v>0.23326645396835838</v>
      </c>
      <c r="W1194" s="78">
        <v>-1057</v>
      </c>
      <c r="X1194" s="78">
        <v>-4451</v>
      </c>
      <c r="Y1194" s="78">
        <v>-8401</v>
      </c>
      <c r="Z1194" s="78">
        <v>-9686</v>
      </c>
      <c r="AA1194" s="78">
        <v>107.38</v>
      </c>
      <c r="AB1194" s="78">
        <v>102.03</v>
      </c>
      <c r="AC1194" s="78">
        <v>77706</v>
      </c>
      <c r="AD1194" s="104">
        <v>3.36355</v>
      </c>
      <c r="AE1194" s="78">
        <v>142307</v>
      </c>
      <c r="AF1194" s="104">
        <v>10.195930000000001</v>
      </c>
      <c r="AG1194" s="78">
        <v>15357</v>
      </c>
      <c r="AH1194" s="104">
        <v>-2.1745299999999999</v>
      </c>
      <c r="AI1194" s="78">
        <v>542</v>
      </c>
      <c r="AJ1194" s="104">
        <v>-6.2337899999999999</v>
      </c>
      <c r="AK1194" s="78">
        <v>9000</v>
      </c>
      <c r="AL1194" s="78">
        <v>8300</v>
      </c>
      <c r="AM1194" s="8">
        <v>8700</v>
      </c>
      <c r="AN1194" s="78">
        <v>235</v>
      </c>
      <c r="AO1194" s="78">
        <v>9600</v>
      </c>
      <c r="AP1194" s="78">
        <v>8600</v>
      </c>
      <c r="AQ1194" s="78">
        <v>8700</v>
      </c>
      <c r="AR1194" s="78">
        <v>366</v>
      </c>
      <c r="AS1194" s="78">
        <v>8900</v>
      </c>
      <c r="AT1194" s="78">
        <v>8500</v>
      </c>
      <c r="AU1194" s="78">
        <v>8750</v>
      </c>
      <c r="AV1194" s="78">
        <v>106.5</v>
      </c>
      <c r="AW1194" s="77">
        <v>13.46</v>
      </c>
      <c r="AX1194" s="144">
        <f t="shared" si="127"/>
        <v>0.68</v>
      </c>
      <c r="AY1194" s="144">
        <f t="shared" si="128"/>
        <v>0.81</v>
      </c>
      <c r="AZ1194" s="144">
        <f t="shared" si="129"/>
        <v>0.9</v>
      </c>
      <c r="BA1194" s="54">
        <f t="shared" si="130"/>
        <v>17.31118068418353</v>
      </c>
      <c r="BB1194" s="54">
        <f t="shared" si="131"/>
        <v>10.909819315816467</v>
      </c>
    </row>
    <row r="1195" spans="1:54" x14ac:dyDescent="0.25">
      <c r="A1195" s="3">
        <v>41936</v>
      </c>
      <c r="B1195" s="77">
        <v>8646.01</v>
      </c>
      <c r="C1195" s="77">
        <v>678.02333999999996</v>
      </c>
      <c r="D1195" s="77">
        <v>-59.5625</v>
      </c>
      <c r="E1195" s="77">
        <f t="shared" si="126"/>
        <v>-639.49</v>
      </c>
      <c r="F1195" s="77">
        <v>-3.0098000000000003</v>
      </c>
      <c r="G1195" s="77">
        <v>-12.7578</v>
      </c>
      <c r="H1195">
        <v>0</v>
      </c>
      <c r="I1195" s="78">
        <v>8642</v>
      </c>
      <c r="J1195">
        <v>201411</v>
      </c>
      <c r="K1195" s="78">
        <v>8642</v>
      </c>
      <c r="L1195" s="77">
        <f t="shared" si="125"/>
        <v>-4.0100000000002183</v>
      </c>
      <c r="M1195" s="78">
        <v>-13883</v>
      </c>
      <c r="N1195" s="78">
        <v>-239.82426000000001</v>
      </c>
      <c r="O1195" s="78">
        <v>-2845</v>
      </c>
      <c r="P1195" s="78">
        <v>-12.280849999999999</v>
      </c>
      <c r="Q1195" s="144">
        <v>-14594.25</v>
      </c>
      <c r="R1195" s="78">
        <v>729</v>
      </c>
      <c r="S1195" s="78">
        <v>-927</v>
      </c>
      <c r="T1195" s="78">
        <v>-9499</v>
      </c>
      <c r="U1195" s="78">
        <v>34653</v>
      </c>
      <c r="V1195" s="219">
        <v>0.27411768100885925</v>
      </c>
      <c r="W1195" s="78">
        <v>2142</v>
      </c>
      <c r="X1195" s="78">
        <v>-2358</v>
      </c>
      <c r="Y1195" s="78">
        <v>-4168</v>
      </c>
      <c r="Z1195" s="78">
        <v>-6373</v>
      </c>
      <c r="AA1195" s="78">
        <v>107.67</v>
      </c>
      <c r="AB1195" s="78">
        <v>95.54</v>
      </c>
      <c r="AC1195" s="78">
        <v>72067</v>
      </c>
      <c r="AD1195" s="104">
        <v>2.82009</v>
      </c>
      <c r="AE1195" s="78">
        <v>156134</v>
      </c>
      <c r="AF1195" s="104">
        <v>11.820779999999999</v>
      </c>
      <c r="AG1195" s="78">
        <v>-2793</v>
      </c>
      <c r="AH1195" s="104">
        <v>-2.2123400000000002</v>
      </c>
      <c r="AI1195" s="78">
        <v>2735</v>
      </c>
      <c r="AJ1195" s="104">
        <v>-6.9430899999999998</v>
      </c>
      <c r="AK1195" s="78">
        <v>9000</v>
      </c>
      <c r="AL1195" s="78">
        <v>8200</v>
      </c>
      <c r="AM1195" s="8">
        <v>8600</v>
      </c>
      <c r="AN1195" s="78">
        <v>246</v>
      </c>
      <c r="AO1195" s="78">
        <v>9600</v>
      </c>
      <c r="AP1195" s="78">
        <v>8600</v>
      </c>
      <c r="AQ1195" s="78">
        <v>8600</v>
      </c>
      <c r="AR1195" s="78">
        <v>376</v>
      </c>
      <c r="AS1195" s="78">
        <v>8800</v>
      </c>
      <c r="AT1195" s="78">
        <v>8500</v>
      </c>
      <c r="AU1195" s="78">
        <v>8650</v>
      </c>
      <c r="AV1195" s="78">
        <v>105</v>
      </c>
      <c r="AW1195" s="77">
        <v>14.27</v>
      </c>
      <c r="AX1195" s="144">
        <f t="shared" si="127"/>
        <v>0.75</v>
      </c>
      <c r="AY1195" s="144">
        <f t="shared" si="128"/>
        <v>0.85</v>
      </c>
      <c r="AZ1195" s="144">
        <f t="shared" si="129"/>
        <v>0.92</v>
      </c>
      <c r="BA1195" s="54">
        <f t="shared" si="130"/>
        <v>17.31490000514361</v>
      </c>
      <c r="BB1195" s="54">
        <f t="shared" si="131"/>
        <v>11.073099994856388</v>
      </c>
    </row>
    <row r="1196" spans="1:54" x14ac:dyDescent="0.25">
      <c r="A1196" s="3">
        <v>41939</v>
      </c>
      <c r="B1196" s="77">
        <v>8627.7800000000007</v>
      </c>
      <c r="C1196" s="77">
        <v>671.40138999999999</v>
      </c>
      <c r="D1196" s="77">
        <v>60.878399999999999</v>
      </c>
      <c r="E1196" s="77">
        <f t="shared" si="126"/>
        <v>-548.68779999999992</v>
      </c>
      <c r="F1196" s="77">
        <v>-2.5468999999999999</v>
      </c>
      <c r="G1196" s="77">
        <v>-11.009600000000001</v>
      </c>
      <c r="H1196">
        <v>0</v>
      </c>
      <c r="I1196" s="78">
        <v>8642</v>
      </c>
      <c r="J1196">
        <v>201411</v>
      </c>
      <c r="K1196" s="78">
        <v>8642</v>
      </c>
      <c r="L1196" s="77">
        <f t="shared" si="125"/>
        <v>14.219999999999345</v>
      </c>
      <c r="M1196" s="78">
        <v>-7463</v>
      </c>
      <c r="N1196" s="78">
        <v>-128.89322999999999</v>
      </c>
      <c r="O1196" s="78">
        <v>-2547</v>
      </c>
      <c r="P1196" s="78">
        <v>-10.997769999999999</v>
      </c>
      <c r="Q1196" s="144">
        <v>-8099.75</v>
      </c>
      <c r="R1196" s="78">
        <v>547</v>
      </c>
      <c r="S1196" s="78">
        <v>-3895</v>
      </c>
      <c r="T1196" s="78">
        <v>-8458</v>
      </c>
      <c r="U1196" s="78">
        <v>33800</v>
      </c>
      <c r="V1196" s="219">
        <v>0.25023668639053254</v>
      </c>
      <c r="W1196" s="78">
        <v>3521</v>
      </c>
      <c r="X1196" s="78">
        <v>2280</v>
      </c>
      <c r="Y1196" s="78">
        <v>-1928</v>
      </c>
      <c r="Z1196" s="78">
        <v>-2480</v>
      </c>
      <c r="AA1196" s="78">
        <v>97.26</v>
      </c>
      <c r="AB1196" s="78">
        <v>96.27</v>
      </c>
      <c r="AC1196" s="78">
        <v>72384</v>
      </c>
      <c r="AD1196" s="104">
        <v>2.82179</v>
      </c>
      <c r="AE1196" s="78">
        <v>155293</v>
      </c>
      <c r="AF1196" s="104">
        <v>11.49954</v>
      </c>
      <c r="AG1196" s="78">
        <v>4061</v>
      </c>
      <c r="AH1196" s="104">
        <v>-1.9790399999999999</v>
      </c>
      <c r="AI1196" s="78">
        <v>-9572</v>
      </c>
      <c r="AJ1196" s="104">
        <v>-7.1749999999999998</v>
      </c>
      <c r="AK1196" s="78">
        <v>9000</v>
      </c>
      <c r="AL1196" s="78">
        <v>8300</v>
      </c>
      <c r="AM1196" s="8">
        <v>8600</v>
      </c>
      <c r="AN1196" s="78">
        <v>233</v>
      </c>
      <c r="AO1196" s="78">
        <v>9600</v>
      </c>
      <c r="AP1196" s="78">
        <v>8600</v>
      </c>
      <c r="AQ1196" s="78">
        <v>8600</v>
      </c>
      <c r="AR1196" s="78">
        <v>360</v>
      </c>
      <c r="AS1196" s="78">
        <v>8800</v>
      </c>
      <c r="AT1196" s="78">
        <v>8500</v>
      </c>
      <c r="AU1196" s="78">
        <v>8650</v>
      </c>
      <c r="AV1196" s="78">
        <v>82</v>
      </c>
      <c r="AW1196" s="77">
        <v>14.42</v>
      </c>
      <c r="AX1196" s="144">
        <f t="shared" si="127"/>
        <v>0.75</v>
      </c>
      <c r="AY1196" s="144">
        <f t="shared" si="128"/>
        <v>0.85</v>
      </c>
      <c r="AZ1196" s="144">
        <f t="shared" si="129"/>
        <v>0.92</v>
      </c>
      <c r="BA1196" s="54">
        <f t="shared" si="130"/>
        <v>17.313657771107451</v>
      </c>
      <c r="BB1196" s="54">
        <f t="shared" si="131"/>
        <v>11.258342228892554</v>
      </c>
    </row>
    <row r="1197" spans="1:54" x14ac:dyDescent="0.25">
      <c r="A1197" s="3">
        <v>41940</v>
      </c>
      <c r="B1197" s="77">
        <v>8773.5499999999993</v>
      </c>
      <c r="C1197" s="77">
        <v>859.14476999999999</v>
      </c>
      <c r="D1197" s="77">
        <v>122.38</v>
      </c>
      <c r="E1197" s="77">
        <f t="shared" si="126"/>
        <v>-301.64999999999998</v>
      </c>
      <c r="F1197" s="77">
        <v>-0.48039999999999999</v>
      </c>
      <c r="G1197" s="77">
        <v>33.876300000000001</v>
      </c>
      <c r="H1197">
        <v>0</v>
      </c>
      <c r="I1197" s="78">
        <v>8793</v>
      </c>
      <c r="J1197">
        <v>201411</v>
      </c>
      <c r="K1197" s="78">
        <v>8793</v>
      </c>
      <c r="L1197" s="77">
        <f t="shared" si="125"/>
        <v>19.450000000000728</v>
      </c>
      <c r="M1197" s="78">
        <v>-3384</v>
      </c>
      <c r="N1197" s="78">
        <v>-59.402760000000001</v>
      </c>
      <c r="O1197" s="78">
        <v>-2426</v>
      </c>
      <c r="P1197" s="78">
        <v>-10.65962</v>
      </c>
      <c r="Q1197" s="144">
        <v>-3990.5</v>
      </c>
      <c r="R1197" s="78">
        <v>819</v>
      </c>
      <c r="S1197" s="78">
        <v>-2836</v>
      </c>
      <c r="T1197" s="78">
        <v>-4301</v>
      </c>
      <c r="U1197" s="78">
        <v>29900</v>
      </c>
      <c r="V1197" s="219">
        <v>0.14384615384615385</v>
      </c>
      <c r="W1197" s="78">
        <v>-889</v>
      </c>
      <c r="X1197" s="78">
        <v>2896</v>
      </c>
      <c r="Y1197" s="78">
        <v>-5167</v>
      </c>
      <c r="Z1197" s="78">
        <v>-1978</v>
      </c>
      <c r="AA1197" s="78">
        <v>92.36</v>
      </c>
      <c r="AB1197" s="78">
        <v>108.14</v>
      </c>
      <c r="AC1197" s="78">
        <v>85309</v>
      </c>
      <c r="AD1197" s="104">
        <v>3.89602</v>
      </c>
      <c r="AE1197" s="78">
        <v>154280</v>
      </c>
      <c r="AF1197" s="104">
        <v>8.7612900000000007</v>
      </c>
      <c r="AG1197" s="78">
        <v>9215</v>
      </c>
      <c r="AH1197" s="104">
        <v>-2.07517</v>
      </c>
      <c r="AI1197" s="78">
        <v>-17241</v>
      </c>
      <c r="AJ1197" s="104">
        <v>-5.31982</v>
      </c>
      <c r="AK1197" s="78">
        <v>9000</v>
      </c>
      <c r="AL1197" s="78">
        <v>8300</v>
      </c>
      <c r="AM1197" s="8">
        <v>8800</v>
      </c>
      <c r="AN1197" s="78">
        <v>209</v>
      </c>
      <c r="AO1197" s="78">
        <v>9600</v>
      </c>
      <c r="AP1197" s="78">
        <v>8600</v>
      </c>
      <c r="AQ1197" s="78">
        <v>8800</v>
      </c>
      <c r="AR1197" s="78">
        <v>337</v>
      </c>
      <c r="AS1197" s="78">
        <v>8850</v>
      </c>
      <c r="AT1197" s="78">
        <v>8700</v>
      </c>
      <c r="AU1197" s="78">
        <v>8800</v>
      </c>
      <c r="AV1197" s="78">
        <v>57</v>
      </c>
      <c r="AW1197" s="77">
        <v>13.71</v>
      </c>
      <c r="AX1197" s="144">
        <f t="shared" si="127"/>
        <v>0.62</v>
      </c>
      <c r="AY1197" s="144">
        <f t="shared" si="128"/>
        <v>0.77</v>
      </c>
      <c r="AZ1197" s="144">
        <f t="shared" si="129"/>
        <v>0.88</v>
      </c>
      <c r="BA1197" s="54">
        <f t="shared" si="130"/>
        <v>17.300615435916917</v>
      </c>
      <c r="BB1197" s="54">
        <f t="shared" si="131"/>
        <v>11.345384564083082</v>
      </c>
    </row>
    <row r="1198" spans="1:54" x14ac:dyDescent="0.25">
      <c r="A1198" s="3">
        <v>41941</v>
      </c>
      <c r="B1198" s="77">
        <v>8903.68</v>
      </c>
      <c r="C1198" s="77">
        <v>958.21743000000004</v>
      </c>
      <c r="D1198" s="77">
        <v>100.62459999999999</v>
      </c>
      <c r="E1198" s="77">
        <f t="shared" si="126"/>
        <v>-156.44569999999999</v>
      </c>
      <c r="F1198" s="77">
        <v>16.910299999999999</v>
      </c>
      <c r="G1198" s="77">
        <v>29.995100000000001</v>
      </c>
      <c r="H1198" t="s">
        <v>1696</v>
      </c>
      <c r="I1198" s="78">
        <v>8879</v>
      </c>
      <c r="J1198">
        <v>201411</v>
      </c>
      <c r="K1198" s="78">
        <v>8879</v>
      </c>
      <c r="L1198" s="77">
        <f t="shared" si="125"/>
        <v>-24.680000000000291</v>
      </c>
      <c r="M1198" s="78">
        <v>-4084</v>
      </c>
      <c r="N1198" s="78">
        <v>-72.396889999999999</v>
      </c>
      <c r="O1198" s="78">
        <v>-2681</v>
      </c>
      <c r="P1198" s="78">
        <v>-11.897410000000001</v>
      </c>
      <c r="Q1198" s="144">
        <v>-4754.25</v>
      </c>
      <c r="R1198" s="78">
        <v>1001</v>
      </c>
      <c r="S1198" s="78">
        <v>-694</v>
      </c>
      <c r="T1198" s="78">
        <v>-2779</v>
      </c>
      <c r="U1198" s="78">
        <v>29960</v>
      </c>
      <c r="V1198" s="219">
        <v>9.2757009345794394E-2</v>
      </c>
      <c r="W1198" s="78">
        <v>477</v>
      </c>
      <c r="X1198" s="78">
        <v>477</v>
      </c>
      <c r="Y1198" s="78">
        <v>-4055</v>
      </c>
      <c r="Z1198" s="78">
        <v>-1429</v>
      </c>
      <c r="AA1198" s="78">
        <v>81</v>
      </c>
      <c r="AB1198" s="78">
        <v>109.3</v>
      </c>
      <c r="AC1198" s="78">
        <v>81791</v>
      </c>
      <c r="AD1198" s="104">
        <v>4.64276</v>
      </c>
      <c r="AE1198" s="78">
        <v>161254</v>
      </c>
      <c r="AF1198" s="104">
        <v>7.59476</v>
      </c>
      <c r="AG1198" s="78">
        <v>-1637</v>
      </c>
      <c r="AH1198" s="104">
        <v>-2.4428200000000002</v>
      </c>
      <c r="AI1198" s="78">
        <v>-37860</v>
      </c>
      <c r="AJ1198" s="104">
        <v>-4.4542599999999997</v>
      </c>
      <c r="AK1198" s="78">
        <v>9000</v>
      </c>
      <c r="AL1198" s="78">
        <v>8200</v>
      </c>
      <c r="AM1198" s="8">
        <v>8900</v>
      </c>
      <c r="AN1198" s="78">
        <v>204</v>
      </c>
      <c r="AO1198" s="78">
        <v>9600</v>
      </c>
      <c r="AP1198" s="78">
        <v>8600</v>
      </c>
      <c r="AQ1198" s="78">
        <v>8900</v>
      </c>
      <c r="AR1198" s="78">
        <v>341</v>
      </c>
      <c r="AS1198" s="78">
        <v>9000</v>
      </c>
      <c r="AT1198" s="78">
        <v>8800</v>
      </c>
      <c r="AU1198" s="78">
        <v>8900</v>
      </c>
      <c r="AV1198" s="78">
        <v>130</v>
      </c>
      <c r="AW1198" s="77">
        <v>13.66</v>
      </c>
      <c r="AX1198" s="144">
        <f t="shared" si="127"/>
        <v>0.57999999999999996</v>
      </c>
      <c r="AY1198" s="144">
        <f t="shared" si="128"/>
        <v>0.75</v>
      </c>
      <c r="AZ1198" s="144">
        <f t="shared" si="129"/>
        <v>0.87</v>
      </c>
      <c r="BA1198" s="54">
        <f t="shared" si="130"/>
        <v>17.271792323516436</v>
      </c>
      <c r="BB1198" s="54">
        <f t="shared" si="131"/>
        <v>11.465207676483564</v>
      </c>
    </row>
    <row r="1199" spans="1:54" x14ac:dyDescent="0.25">
      <c r="A1199" s="3">
        <v>41942</v>
      </c>
      <c r="B1199" s="77">
        <v>8888.07</v>
      </c>
      <c r="C1199" s="77">
        <v>816.77193999999997</v>
      </c>
      <c r="D1199" s="77">
        <v>64.071700000000007</v>
      </c>
      <c r="E1199" s="77">
        <f t="shared" si="126"/>
        <v>-19.592799999999968</v>
      </c>
      <c r="F1199" s="77">
        <v>6.282</v>
      </c>
      <c r="G1199" s="77">
        <v>3.1732</v>
      </c>
      <c r="H1199">
        <v>0</v>
      </c>
      <c r="I1199" s="78">
        <v>8881</v>
      </c>
      <c r="J1199">
        <v>201411</v>
      </c>
      <c r="K1199" s="78">
        <v>8881</v>
      </c>
      <c r="L1199" s="77">
        <f t="shared" si="125"/>
        <v>-7.069999999999709</v>
      </c>
      <c r="M1199" s="78">
        <v>-6747</v>
      </c>
      <c r="N1199" s="78">
        <v>-119.68199</v>
      </c>
      <c r="O1199" s="78">
        <v>-2710</v>
      </c>
      <c r="P1199" s="78">
        <v>-12.02679</v>
      </c>
      <c r="Q1199" s="144">
        <v>-7424.5</v>
      </c>
      <c r="R1199" s="78">
        <v>1064</v>
      </c>
      <c r="S1199" s="78">
        <v>425</v>
      </c>
      <c r="T1199" s="78">
        <v>-4173</v>
      </c>
      <c r="U1199" s="78">
        <v>30274</v>
      </c>
      <c r="V1199" s="219">
        <v>0.13784105172755501</v>
      </c>
      <c r="W1199" s="78">
        <v>921</v>
      </c>
      <c r="X1199" s="78">
        <v>921</v>
      </c>
      <c r="Y1199" s="78">
        <v>-4133</v>
      </c>
      <c r="Z1199" s="78">
        <v>-1655</v>
      </c>
      <c r="AA1199" s="78">
        <v>91.94</v>
      </c>
      <c r="AB1199" s="78">
        <v>107.2</v>
      </c>
      <c r="AC1199" s="78">
        <v>80081</v>
      </c>
      <c r="AD1199" s="104">
        <v>4.5571200000000003</v>
      </c>
      <c r="AE1199" s="78">
        <v>160794</v>
      </c>
      <c r="AF1199" s="104">
        <v>7.6828500000000002</v>
      </c>
      <c r="AG1199" s="78">
        <v>-3865</v>
      </c>
      <c r="AH1199" s="104">
        <v>-2.8801199999999998</v>
      </c>
      <c r="AI1199" s="78">
        <v>-15595</v>
      </c>
      <c r="AJ1199" s="104">
        <v>-4.51023</v>
      </c>
      <c r="AK1199" s="78">
        <v>9100</v>
      </c>
      <c r="AL1199" s="78">
        <v>8500</v>
      </c>
      <c r="AM1199" s="8">
        <v>8900</v>
      </c>
      <c r="AN1199" s="78">
        <v>205</v>
      </c>
      <c r="AO1199" s="78">
        <v>9600</v>
      </c>
      <c r="AP1199" s="78">
        <v>8600</v>
      </c>
      <c r="AQ1199" s="78">
        <v>8900</v>
      </c>
      <c r="AR1199" s="78">
        <v>338</v>
      </c>
      <c r="AS1199" s="78">
        <v>9050</v>
      </c>
      <c r="AT1199" s="78">
        <v>8650</v>
      </c>
      <c r="AU1199" s="78">
        <v>8900</v>
      </c>
      <c r="AV1199" s="78">
        <v>118</v>
      </c>
      <c r="AW1199" s="77">
        <v>13.72</v>
      </c>
      <c r="AX1199" s="144">
        <f t="shared" si="127"/>
        <v>0.62</v>
      </c>
      <c r="AY1199" s="144">
        <f t="shared" si="128"/>
        <v>0.77</v>
      </c>
      <c r="AZ1199" s="144">
        <f t="shared" si="129"/>
        <v>0.88</v>
      </c>
      <c r="BA1199" s="54">
        <f t="shared" si="130"/>
        <v>17.253153603190746</v>
      </c>
      <c r="BB1199" s="54">
        <f t="shared" si="131"/>
        <v>11.556846396809256</v>
      </c>
    </row>
    <row r="1200" spans="1:54" x14ac:dyDescent="0.25">
      <c r="A1200" s="3">
        <v>41943</v>
      </c>
      <c r="B1200" s="77">
        <v>8974.76</v>
      </c>
      <c r="C1200" s="77">
        <v>868.09244999999999</v>
      </c>
      <c r="D1200" s="77">
        <v>81.080699999999993</v>
      </c>
      <c r="E1200" s="77">
        <f t="shared" si="126"/>
        <v>123.37359999999995</v>
      </c>
      <c r="F1200" s="77">
        <v>-1.2077</v>
      </c>
      <c r="G1200" s="77">
        <v>15.240499999999999</v>
      </c>
      <c r="H1200">
        <v>0</v>
      </c>
      <c r="I1200" s="78">
        <v>8978</v>
      </c>
      <c r="J1200">
        <v>201411</v>
      </c>
      <c r="K1200" s="78">
        <v>8978</v>
      </c>
      <c r="L1200" s="77">
        <f t="shared" si="125"/>
        <v>3.2399999999997817</v>
      </c>
      <c r="M1200" s="78">
        <v>-6620</v>
      </c>
      <c r="N1200" s="78">
        <v>-118.69763</v>
      </c>
      <c r="O1200" s="78">
        <v>-2732</v>
      </c>
      <c r="P1200" s="78">
        <v>-12.25759</v>
      </c>
      <c r="Q1200" s="144">
        <v>-7303</v>
      </c>
      <c r="R1200" s="78">
        <v>1173</v>
      </c>
      <c r="S1200" s="78">
        <v>2978</v>
      </c>
      <c r="T1200" s="78">
        <v>-2454</v>
      </c>
      <c r="U1200" s="78">
        <v>30781</v>
      </c>
      <c r="V1200" s="219">
        <v>7.9724505376693414E-2</v>
      </c>
      <c r="W1200" s="78">
        <v>-912</v>
      </c>
      <c r="X1200" s="78">
        <v>-912</v>
      </c>
      <c r="Y1200" s="78">
        <v>-5377</v>
      </c>
      <c r="Z1200" s="78">
        <v>-2963</v>
      </c>
      <c r="AA1200" s="78">
        <v>86.08</v>
      </c>
      <c r="AB1200" s="78">
        <v>114.72</v>
      </c>
      <c r="AC1200" s="78">
        <v>88953</v>
      </c>
      <c r="AD1200" s="104">
        <v>5.5552900000000003</v>
      </c>
      <c r="AE1200" s="78">
        <v>157081</v>
      </c>
      <c r="AF1200" s="104">
        <v>6.5015900000000002</v>
      </c>
      <c r="AG1200" s="78">
        <v>-1767</v>
      </c>
      <c r="AH1200" s="104">
        <v>-3.46705</v>
      </c>
      <c r="AI1200" s="78">
        <v>-17762</v>
      </c>
      <c r="AJ1200" s="104">
        <v>-3.7625099999999998</v>
      </c>
      <c r="AK1200" s="78">
        <v>9100</v>
      </c>
      <c r="AL1200" s="78">
        <v>8500</v>
      </c>
      <c r="AM1200" s="8">
        <v>9000</v>
      </c>
      <c r="AN1200" s="78">
        <v>203</v>
      </c>
      <c r="AO1200" s="78">
        <v>9600</v>
      </c>
      <c r="AP1200" s="78">
        <v>8600</v>
      </c>
      <c r="AQ1200" s="78">
        <v>9000</v>
      </c>
      <c r="AR1200" s="78">
        <v>341</v>
      </c>
      <c r="AS1200" s="78">
        <v>9100</v>
      </c>
      <c r="AT1200" s="78">
        <v>8650</v>
      </c>
      <c r="AU1200" s="78">
        <v>9000</v>
      </c>
      <c r="AV1200" s="78">
        <v>107.5</v>
      </c>
      <c r="AW1200" s="77">
        <v>14.53</v>
      </c>
      <c r="AX1200" s="144">
        <f t="shared" si="127"/>
        <v>0.75</v>
      </c>
      <c r="AY1200" s="144">
        <f t="shared" si="128"/>
        <v>0.85</v>
      </c>
      <c r="AZ1200" s="144">
        <f t="shared" si="129"/>
        <v>0.92</v>
      </c>
      <c r="BA1200" s="54">
        <f t="shared" si="130"/>
        <v>17.260330542978856</v>
      </c>
      <c r="BB1200" s="54">
        <f t="shared" si="131"/>
        <v>11.687669457021144</v>
      </c>
    </row>
    <row r="1201" spans="1:54" x14ac:dyDescent="0.25">
      <c r="A1201" s="3">
        <v>41946</v>
      </c>
      <c r="B1201" s="77">
        <v>9004.86</v>
      </c>
      <c r="C1201" s="77">
        <v>905.68345999999997</v>
      </c>
      <c r="D1201" s="77">
        <v>72.527200000000008</v>
      </c>
      <c r="E1201" s="77">
        <f t="shared" si="126"/>
        <v>155.88399999999996</v>
      </c>
      <c r="F1201" s="77">
        <v>6.9089999999999998</v>
      </c>
      <c r="G1201" s="77">
        <v>12.8588</v>
      </c>
      <c r="H1201">
        <v>0</v>
      </c>
      <c r="I1201" s="78">
        <v>8982</v>
      </c>
      <c r="J1201">
        <v>201411</v>
      </c>
      <c r="K1201" s="78">
        <v>8982</v>
      </c>
      <c r="L1201" s="77">
        <f t="shared" si="125"/>
        <v>-22.860000000000582</v>
      </c>
      <c r="M1201" s="78">
        <v>-7877</v>
      </c>
      <c r="N1201" s="78">
        <v>-141.34559999999999</v>
      </c>
      <c r="O1201" s="78">
        <v>-2663</v>
      </c>
      <c r="P1201" s="78">
        <v>-11.95787</v>
      </c>
      <c r="Q1201" s="144">
        <v>-8542.75</v>
      </c>
      <c r="R1201" s="78">
        <v>1204</v>
      </c>
      <c r="S1201" s="78">
        <v>3960</v>
      </c>
      <c r="T1201" s="78">
        <v>-2818</v>
      </c>
      <c r="U1201" s="78">
        <v>32104</v>
      </c>
      <c r="V1201" s="219">
        <v>8.7777224021928738E-2</v>
      </c>
      <c r="W1201" s="78">
        <v>2519</v>
      </c>
      <c r="X1201" s="78">
        <v>882</v>
      </c>
      <c r="Y1201" s="78">
        <v>-2816</v>
      </c>
      <c r="Z1201" s="78">
        <v>-3077</v>
      </c>
      <c r="AA1201" s="78">
        <v>81.3</v>
      </c>
      <c r="AB1201" s="78">
        <v>117.33</v>
      </c>
      <c r="AC1201" s="78">
        <v>93780</v>
      </c>
      <c r="AD1201" s="104">
        <v>5.63436</v>
      </c>
      <c r="AE1201" s="78">
        <v>158909</v>
      </c>
      <c r="AF1201" s="104">
        <v>6.5786300000000004</v>
      </c>
      <c r="AG1201" s="78">
        <v>-15380</v>
      </c>
      <c r="AH1201" s="104">
        <v>-3.8829799999999999</v>
      </c>
      <c r="AI1201" s="78">
        <v>-24433</v>
      </c>
      <c r="AJ1201" s="104">
        <v>-3.6841300000000001</v>
      </c>
      <c r="AK1201" s="78">
        <v>9200</v>
      </c>
      <c r="AL1201" s="78">
        <v>8700</v>
      </c>
      <c r="AM1201" s="8">
        <v>9000</v>
      </c>
      <c r="AN1201" s="78">
        <v>200</v>
      </c>
      <c r="AO1201" s="78">
        <v>9600</v>
      </c>
      <c r="AP1201" s="78">
        <v>8600</v>
      </c>
      <c r="AQ1201" s="78">
        <v>9000</v>
      </c>
      <c r="AR1201" s="78">
        <v>349</v>
      </c>
      <c r="AS1201" s="78">
        <v>9100</v>
      </c>
      <c r="AT1201" s="78">
        <v>8650</v>
      </c>
      <c r="AU1201" s="78">
        <v>9000</v>
      </c>
      <c r="AV1201" s="78">
        <v>86</v>
      </c>
      <c r="AW1201" s="77">
        <v>14.92</v>
      </c>
      <c r="AX1201" s="144">
        <f t="shared" si="127"/>
        <v>0.79</v>
      </c>
      <c r="AY1201" s="144">
        <f t="shared" si="128"/>
        <v>0.87</v>
      </c>
      <c r="AZ1201" s="144">
        <f t="shared" si="129"/>
        <v>0.93</v>
      </c>
      <c r="BA1201" s="54">
        <f t="shared" si="130"/>
        <v>17.254619801595922</v>
      </c>
      <c r="BB1201" s="54">
        <f t="shared" si="131"/>
        <v>11.908380198404082</v>
      </c>
    </row>
    <row r="1202" spans="1:54" x14ac:dyDescent="0.25">
      <c r="A1202" s="3">
        <v>41947</v>
      </c>
      <c r="B1202" s="77">
        <v>8989.18</v>
      </c>
      <c r="C1202" s="77">
        <v>757.29148999999995</v>
      </c>
      <c r="D1202" s="77">
        <v>70.481000000000009</v>
      </c>
      <c r="E1202" s="77">
        <f t="shared" si="126"/>
        <v>268.67140000000001</v>
      </c>
      <c r="F1202" s="77">
        <v>2.9643999999999999</v>
      </c>
      <c r="G1202" s="77">
        <v>6.4885999999999999</v>
      </c>
      <c r="H1202">
        <v>0</v>
      </c>
      <c r="I1202" s="78">
        <v>8992</v>
      </c>
      <c r="J1202">
        <v>201411</v>
      </c>
      <c r="K1202" s="78">
        <v>8992</v>
      </c>
      <c r="L1202" s="77">
        <f t="shared" si="125"/>
        <v>2.819999999999709</v>
      </c>
      <c r="M1202" s="78">
        <v>-4836</v>
      </c>
      <c r="N1202" s="78">
        <v>-86.82638</v>
      </c>
      <c r="O1202" s="78">
        <v>-2684</v>
      </c>
      <c r="P1202" s="78">
        <v>-12.06657</v>
      </c>
      <c r="Q1202" s="144">
        <v>-5507</v>
      </c>
      <c r="R1202" s="78">
        <v>1163</v>
      </c>
      <c r="S1202" s="78">
        <v>2944</v>
      </c>
      <c r="T1202" s="78">
        <v>-2019</v>
      </c>
      <c r="U1202" s="78">
        <v>32273</v>
      </c>
      <c r="V1202" s="219">
        <v>6.256003470393208E-2</v>
      </c>
      <c r="W1202" s="78">
        <v>1355</v>
      </c>
      <c r="X1202" s="78">
        <v>51</v>
      </c>
      <c r="Y1202" s="78">
        <v>-3001</v>
      </c>
      <c r="Z1202" s="78">
        <v>-2654</v>
      </c>
      <c r="AA1202" s="78">
        <v>100.7</v>
      </c>
      <c r="AB1202" s="78">
        <v>119.32</v>
      </c>
      <c r="AC1202" s="78">
        <v>97978</v>
      </c>
      <c r="AD1202" s="104">
        <v>5.7474999999999996</v>
      </c>
      <c r="AE1202" s="78">
        <v>162987</v>
      </c>
      <c r="AF1202" s="104">
        <v>6.6433</v>
      </c>
      <c r="AG1202" s="78">
        <v>-17268</v>
      </c>
      <c r="AH1202" s="104">
        <v>-3.6710699999999998</v>
      </c>
      <c r="AI1202" s="78">
        <v>-24884</v>
      </c>
      <c r="AJ1202" s="104">
        <v>-3.6114799999999998</v>
      </c>
      <c r="AK1202" s="78">
        <v>9200</v>
      </c>
      <c r="AL1202" s="78">
        <v>8700</v>
      </c>
      <c r="AM1202" s="8">
        <v>9000</v>
      </c>
      <c r="AN1202" s="78">
        <v>189</v>
      </c>
      <c r="AO1202" s="78">
        <v>9600</v>
      </c>
      <c r="AP1202" s="78">
        <v>8600</v>
      </c>
      <c r="AQ1202" s="78">
        <v>9000</v>
      </c>
      <c r="AR1202" s="78">
        <v>349</v>
      </c>
      <c r="AS1202" s="78">
        <v>9100</v>
      </c>
      <c r="AT1202" s="78">
        <v>8650</v>
      </c>
      <c r="AU1202" s="78">
        <v>9000</v>
      </c>
      <c r="AV1202" s="78">
        <v>61</v>
      </c>
      <c r="AW1202" s="77">
        <v>15.02</v>
      </c>
      <c r="AX1202" s="144">
        <f t="shared" si="127"/>
        <v>0.79</v>
      </c>
      <c r="AY1202" s="144">
        <f t="shared" si="128"/>
        <v>0.87</v>
      </c>
      <c r="AZ1202" s="144">
        <f t="shared" si="129"/>
        <v>0.93</v>
      </c>
      <c r="BA1202" s="54">
        <f t="shared" si="130"/>
        <v>17.220644409173467</v>
      </c>
      <c r="BB1202" s="54">
        <f t="shared" si="131"/>
        <v>12.177355590826538</v>
      </c>
    </row>
    <row r="1203" spans="1:54" x14ac:dyDescent="0.25">
      <c r="A1203" s="3">
        <v>41948</v>
      </c>
      <c r="B1203" s="77">
        <v>8962.6</v>
      </c>
      <c r="C1203" s="77">
        <v>709.14589000000001</v>
      </c>
      <c r="D1203" s="77">
        <v>25.8035</v>
      </c>
      <c r="E1203" s="77">
        <f t="shared" si="126"/>
        <v>300.39039999999994</v>
      </c>
      <c r="F1203" s="77">
        <v>-4.6067</v>
      </c>
      <c r="G1203" s="77">
        <v>-2.3879000000000001</v>
      </c>
      <c r="H1203" t="s">
        <v>1697</v>
      </c>
      <c r="I1203" s="78">
        <v>8984</v>
      </c>
      <c r="J1203">
        <v>201411</v>
      </c>
      <c r="K1203" s="78">
        <v>8984</v>
      </c>
      <c r="L1203" s="77">
        <f t="shared" si="125"/>
        <v>21.399999999999636</v>
      </c>
      <c r="M1203" s="78">
        <v>-6044</v>
      </c>
      <c r="N1203" s="78">
        <v>-108.46578</v>
      </c>
      <c r="O1203" s="78">
        <v>-2685</v>
      </c>
      <c r="P1203" s="78">
        <v>-12.064550000000001</v>
      </c>
      <c r="Q1203" s="144">
        <v>-6715.25</v>
      </c>
      <c r="R1203" s="78">
        <v>1038</v>
      </c>
      <c r="S1203" s="78">
        <v>2121</v>
      </c>
      <c r="T1203" s="78">
        <v>-4796</v>
      </c>
      <c r="U1203" s="78">
        <v>31255</v>
      </c>
      <c r="V1203" s="219">
        <v>0.15344744840825467</v>
      </c>
      <c r="W1203" s="78">
        <v>1834</v>
      </c>
      <c r="X1203" s="78">
        <v>3466</v>
      </c>
      <c r="Y1203" s="78">
        <v>-2469</v>
      </c>
      <c r="Z1203" s="78">
        <v>670</v>
      </c>
      <c r="AA1203" s="78">
        <v>97.41</v>
      </c>
      <c r="AB1203" s="78">
        <v>113.53</v>
      </c>
      <c r="AC1203" s="78">
        <v>95510</v>
      </c>
      <c r="AD1203" s="104">
        <v>5.8265799999999999</v>
      </c>
      <c r="AE1203" s="78">
        <v>165290</v>
      </c>
      <c r="AF1203" s="104">
        <v>6.6544299999999996</v>
      </c>
      <c r="AG1203" s="78">
        <v>-39178</v>
      </c>
      <c r="AH1203" s="104">
        <v>-3.7390599999999998</v>
      </c>
      <c r="AI1203" s="78">
        <v>-40989</v>
      </c>
      <c r="AJ1203" s="104">
        <v>-3.6045799999999999</v>
      </c>
      <c r="AK1203" s="78">
        <v>9200</v>
      </c>
      <c r="AL1203" s="78">
        <v>8700</v>
      </c>
      <c r="AM1203" s="8">
        <v>9000</v>
      </c>
      <c r="AN1203" s="78">
        <v>183</v>
      </c>
      <c r="AO1203" s="78">
        <v>9600</v>
      </c>
      <c r="AP1203" s="78">
        <v>8600</v>
      </c>
      <c r="AQ1203" s="78">
        <v>9000</v>
      </c>
      <c r="AR1203" s="78">
        <v>346</v>
      </c>
      <c r="AS1203" s="78">
        <v>9050</v>
      </c>
      <c r="AT1203" s="78">
        <v>9000</v>
      </c>
      <c r="AU1203" s="78">
        <v>9000</v>
      </c>
      <c r="AV1203" s="78">
        <v>135</v>
      </c>
      <c r="AW1203" s="77">
        <v>14.98</v>
      </c>
      <c r="AX1203" s="144">
        <f t="shared" si="127"/>
        <v>0.75</v>
      </c>
      <c r="AY1203" s="144">
        <f t="shared" si="128"/>
        <v>0.85</v>
      </c>
      <c r="AZ1203" s="144">
        <f t="shared" si="129"/>
        <v>0.92</v>
      </c>
      <c r="BA1203" s="54">
        <f t="shared" si="130"/>
        <v>17.2096982679309</v>
      </c>
      <c r="BB1203" s="54">
        <f t="shared" si="131"/>
        <v>12.367301732069105</v>
      </c>
    </row>
    <row r="1204" spans="1:54" x14ac:dyDescent="0.25">
      <c r="A1204" s="3">
        <v>41949</v>
      </c>
      <c r="B1204" s="77">
        <v>8891.02</v>
      </c>
      <c r="C1204" s="77">
        <v>731.46677999999997</v>
      </c>
      <c r="D1204" s="77">
        <v>38.175699999999999</v>
      </c>
      <c r="E1204" s="77">
        <f t="shared" si="126"/>
        <v>384.65719999999993</v>
      </c>
      <c r="F1204" s="77">
        <v>-3.9152</v>
      </c>
      <c r="G1204" s="77">
        <v>-21.3369</v>
      </c>
      <c r="H1204">
        <v>0</v>
      </c>
      <c r="I1204" s="78">
        <v>8902</v>
      </c>
      <c r="J1204">
        <v>201411</v>
      </c>
      <c r="K1204" s="78">
        <v>8902</v>
      </c>
      <c r="L1204" s="77">
        <f t="shared" si="125"/>
        <v>10.979999999999563</v>
      </c>
      <c r="M1204" s="78">
        <v>-6687</v>
      </c>
      <c r="N1204" s="78">
        <v>-118.92091000000001</v>
      </c>
      <c r="O1204" s="78">
        <v>-2869</v>
      </c>
      <c r="P1204" s="78">
        <v>-12.77257</v>
      </c>
      <c r="Q1204" s="144">
        <v>-7404.25</v>
      </c>
      <c r="R1204" s="78">
        <v>942</v>
      </c>
      <c r="S1204" s="78">
        <v>1074</v>
      </c>
      <c r="T1204" s="78">
        <v>-7146</v>
      </c>
      <c r="U1204" s="78">
        <v>33347</v>
      </c>
      <c r="V1204" s="219">
        <v>0.21429214022250878</v>
      </c>
      <c r="W1204" s="78">
        <v>1553</v>
      </c>
      <c r="X1204" s="78">
        <v>899</v>
      </c>
      <c r="Y1204" s="78">
        <v>-3014</v>
      </c>
      <c r="Z1204" s="78">
        <v>-3668</v>
      </c>
      <c r="AA1204" s="78">
        <v>89.9</v>
      </c>
      <c r="AB1204" s="78">
        <v>105.52</v>
      </c>
      <c r="AC1204" s="78">
        <v>96654</v>
      </c>
      <c r="AD1204" s="104">
        <v>5.0038099999999996</v>
      </c>
      <c r="AE1204" s="78">
        <v>172223</v>
      </c>
      <c r="AF1204" s="104">
        <v>7.5875399999999997</v>
      </c>
      <c r="AG1204" s="78">
        <v>-39756</v>
      </c>
      <c r="AH1204" s="104">
        <v>-3.2959100000000001</v>
      </c>
      <c r="AI1204" s="78">
        <v>-27483</v>
      </c>
      <c r="AJ1204" s="104">
        <v>-4.2587299999999999</v>
      </c>
      <c r="AK1204" s="78">
        <v>9200</v>
      </c>
      <c r="AL1204" s="78">
        <v>8700</v>
      </c>
      <c r="AM1204" s="8">
        <v>8900</v>
      </c>
      <c r="AN1204" s="78">
        <v>168</v>
      </c>
      <c r="AO1204" s="78">
        <v>9600</v>
      </c>
      <c r="AP1204" s="78">
        <v>8600</v>
      </c>
      <c r="AQ1204" s="78">
        <v>8900</v>
      </c>
      <c r="AR1204" s="78">
        <v>332</v>
      </c>
      <c r="AS1204" s="78">
        <v>9050</v>
      </c>
      <c r="AT1204" s="78">
        <v>8750</v>
      </c>
      <c r="AU1204" s="78">
        <v>8900</v>
      </c>
      <c r="AV1204" s="78">
        <v>116</v>
      </c>
      <c r="AW1204" s="77">
        <v>14.74</v>
      </c>
      <c r="AX1204" s="144">
        <f t="shared" si="127"/>
        <v>0.68</v>
      </c>
      <c r="AY1204" s="144">
        <f t="shared" si="128"/>
        <v>0.81</v>
      </c>
      <c r="AZ1204" s="144">
        <f t="shared" si="129"/>
        <v>0.9</v>
      </c>
      <c r="BA1204" s="54">
        <f t="shared" si="130"/>
        <v>17.211985463430135</v>
      </c>
      <c r="BB1204" s="54">
        <f t="shared" si="131"/>
        <v>12.459014536569867</v>
      </c>
    </row>
    <row r="1205" spans="1:54" x14ac:dyDescent="0.25">
      <c r="A1205" s="3">
        <v>41950</v>
      </c>
      <c r="B1205" s="77">
        <v>8912.6200000000008</v>
      </c>
      <c r="C1205" s="77">
        <v>687.84946000000002</v>
      </c>
      <c r="D1205" s="77">
        <v>17.930799999999998</v>
      </c>
      <c r="E1205" s="77">
        <f t="shared" si="126"/>
        <v>404.1219999999999</v>
      </c>
      <c r="F1205" s="77">
        <v>-1.8252000000000002</v>
      </c>
      <c r="G1205" s="77">
        <v>13.8619</v>
      </c>
      <c r="H1205">
        <v>0</v>
      </c>
      <c r="I1205" s="78">
        <v>8939</v>
      </c>
      <c r="J1205">
        <v>201411</v>
      </c>
      <c r="K1205" s="78">
        <v>8939</v>
      </c>
      <c r="L1205" s="77">
        <f t="shared" si="125"/>
        <v>26.3799999999992</v>
      </c>
      <c r="M1205" s="78">
        <v>-5075</v>
      </c>
      <c r="N1205" s="78">
        <v>-90.566959999999995</v>
      </c>
      <c r="O1205" s="78">
        <v>-2652</v>
      </c>
      <c r="P1205" s="78">
        <v>-11.850960000000001</v>
      </c>
      <c r="Q1205" s="144">
        <v>-5738</v>
      </c>
      <c r="R1205" s="78">
        <v>891</v>
      </c>
      <c r="S1205" s="78">
        <v>1183</v>
      </c>
      <c r="T1205" s="78">
        <v>-6190</v>
      </c>
      <c r="U1205" s="78">
        <v>32703</v>
      </c>
      <c r="V1205" s="219">
        <v>0.18927927101489159</v>
      </c>
      <c r="W1205" s="78">
        <v>3087</v>
      </c>
      <c r="X1205" s="78">
        <v>3909</v>
      </c>
      <c r="Y1205" s="78">
        <v>-1409</v>
      </c>
      <c r="Z1205" s="78">
        <v>-2126</v>
      </c>
      <c r="AA1205" s="78">
        <v>98.11</v>
      </c>
      <c r="AB1205" s="78">
        <v>105.28</v>
      </c>
      <c r="AC1205" s="78">
        <v>94994</v>
      </c>
      <c r="AD1205" s="104">
        <v>5.2490399999999999</v>
      </c>
      <c r="AE1205" s="78">
        <v>175293</v>
      </c>
      <c r="AF1205" s="104">
        <v>7.0514400000000004</v>
      </c>
      <c r="AG1205" s="78">
        <v>-44300</v>
      </c>
      <c r="AH1205" s="104">
        <v>-3.2745000000000002</v>
      </c>
      <c r="AI1205" s="78">
        <v>-26568</v>
      </c>
      <c r="AJ1205" s="104">
        <v>-4.0296900000000004</v>
      </c>
      <c r="AK1205" s="78">
        <v>9200</v>
      </c>
      <c r="AL1205" s="78">
        <v>8700</v>
      </c>
      <c r="AM1205" s="8">
        <v>8900</v>
      </c>
      <c r="AN1205" s="78">
        <v>160</v>
      </c>
      <c r="AO1205" s="78">
        <v>9600</v>
      </c>
      <c r="AP1205" s="78">
        <v>8600</v>
      </c>
      <c r="AQ1205" s="78">
        <v>8900</v>
      </c>
      <c r="AR1205" s="78">
        <v>328</v>
      </c>
      <c r="AS1205" s="78">
        <v>9050</v>
      </c>
      <c r="AT1205" s="78">
        <v>8750</v>
      </c>
      <c r="AU1205" s="78">
        <v>8950</v>
      </c>
      <c r="AV1205" s="78">
        <v>97</v>
      </c>
      <c r="AW1205" s="77">
        <v>14.5</v>
      </c>
      <c r="AX1205" s="144">
        <f t="shared" si="127"/>
        <v>0.57999999999999996</v>
      </c>
      <c r="AY1205" s="144">
        <f t="shared" si="128"/>
        <v>0.75</v>
      </c>
      <c r="AZ1205" s="144">
        <f t="shared" si="129"/>
        <v>0.87</v>
      </c>
      <c r="BA1205" s="54">
        <f t="shared" si="130"/>
        <v>17.121908339874473</v>
      </c>
      <c r="BB1205" s="54">
        <f t="shared" si="131"/>
        <v>12.707091660125529</v>
      </c>
    </row>
    <row r="1206" spans="1:54" x14ac:dyDescent="0.25">
      <c r="A1206" s="3">
        <v>41953</v>
      </c>
      <c r="B1206" s="77">
        <v>9049.98</v>
      </c>
      <c r="C1206" s="77">
        <v>859.22295999999994</v>
      </c>
      <c r="D1206" s="77">
        <v>158.61170000000001</v>
      </c>
      <c r="E1206" s="77">
        <f t="shared" si="126"/>
        <v>644.3418999999999</v>
      </c>
      <c r="F1206" s="77">
        <v>5.1547999999999998</v>
      </c>
      <c r="G1206" s="77">
        <v>8.7028999999999996</v>
      </c>
      <c r="H1206">
        <v>0</v>
      </c>
      <c r="I1206" s="78">
        <v>9074</v>
      </c>
      <c r="J1206">
        <v>201411</v>
      </c>
      <c r="K1206" s="78">
        <v>9074</v>
      </c>
      <c r="L1206" s="77">
        <f t="shared" si="125"/>
        <v>24.020000000000437</v>
      </c>
      <c r="M1206" s="78">
        <v>2715</v>
      </c>
      <c r="N1206" s="78">
        <v>49.414769999999997</v>
      </c>
      <c r="O1206" s="78">
        <v>-2136</v>
      </c>
      <c r="P1206" s="78">
        <v>-9.6916399999999996</v>
      </c>
      <c r="Q1206" s="144">
        <v>2181</v>
      </c>
      <c r="R1206" s="78">
        <v>966</v>
      </c>
      <c r="S1206" s="78">
        <v>-345</v>
      </c>
      <c r="T1206" s="78">
        <v>-3378</v>
      </c>
      <c r="U1206" s="78">
        <v>32296</v>
      </c>
      <c r="V1206" s="219">
        <v>0.10459499628436958</v>
      </c>
      <c r="W1206" s="78">
        <v>5236</v>
      </c>
      <c r="X1206" s="78">
        <v>9142</v>
      </c>
      <c r="Y1206" s="78">
        <v>1892</v>
      </c>
      <c r="Z1206" s="78">
        <v>4243</v>
      </c>
      <c r="AA1206" s="78">
        <v>81.99</v>
      </c>
      <c r="AB1206" s="78">
        <v>116.62</v>
      </c>
      <c r="AC1206" s="78">
        <v>106125</v>
      </c>
      <c r="AD1206" s="104">
        <v>6.6093000000000002</v>
      </c>
      <c r="AE1206" s="78">
        <v>173906</v>
      </c>
      <c r="AF1206" s="104">
        <v>5.3182200000000002</v>
      </c>
      <c r="AG1206" s="78">
        <v>-14810</v>
      </c>
      <c r="AH1206" s="104">
        <v>-3.3793700000000002</v>
      </c>
      <c r="AI1206" s="78">
        <v>-55004</v>
      </c>
      <c r="AJ1206" s="104">
        <v>-3.0868799999999998</v>
      </c>
      <c r="AK1206" s="78">
        <v>9200</v>
      </c>
      <c r="AL1206" s="78">
        <v>8700</v>
      </c>
      <c r="AM1206" s="8">
        <v>9100</v>
      </c>
      <c r="AN1206" s="78">
        <v>141</v>
      </c>
      <c r="AO1206" s="78">
        <v>9400</v>
      </c>
      <c r="AP1206" s="78">
        <v>8600</v>
      </c>
      <c r="AQ1206" s="78">
        <v>9100</v>
      </c>
      <c r="AR1206" s="78">
        <v>309</v>
      </c>
      <c r="AS1206" s="78">
        <v>9100</v>
      </c>
      <c r="AT1206" s="78">
        <v>8750</v>
      </c>
      <c r="AU1206" s="78">
        <v>9050</v>
      </c>
      <c r="AV1206" s="78">
        <v>72.5</v>
      </c>
      <c r="AW1206" s="77">
        <v>14.25</v>
      </c>
      <c r="AX1206" s="144">
        <f t="shared" si="127"/>
        <v>0.48</v>
      </c>
      <c r="AY1206" s="144">
        <f t="shared" si="128"/>
        <v>0.69</v>
      </c>
      <c r="AZ1206" s="144">
        <f t="shared" si="129"/>
        <v>0.84</v>
      </c>
      <c r="BA1206" s="54">
        <f t="shared" si="130"/>
        <v>16.851450933696189</v>
      </c>
      <c r="BB1206" s="54">
        <f t="shared" si="131"/>
        <v>12.733549066303807</v>
      </c>
    </row>
    <row r="1207" spans="1:54" x14ac:dyDescent="0.25">
      <c r="A1207" s="3">
        <v>41954</v>
      </c>
      <c r="B1207" s="77">
        <v>9034.14</v>
      </c>
      <c r="C1207" s="77">
        <v>774.14574000000005</v>
      </c>
      <c r="D1207" s="77">
        <v>51.809899999999999</v>
      </c>
      <c r="E1207" s="77">
        <f t="shared" si="126"/>
        <v>719.33469999999988</v>
      </c>
      <c r="F1207" s="77">
        <v>1.0543</v>
      </c>
      <c r="G1207" s="77">
        <v>-3.8106</v>
      </c>
      <c r="H1207">
        <v>0</v>
      </c>
      <c r="I1207" s="78">
        <v>9063</v>
      </c>
      <c r="J1207">
        <v>201411</v>
      </c>
      <c r="K1207" s="78">
        <v>9063</v>
      </c>
      <c r="L1207" s="77">
        <f t="shared" si="125"/>
        <v>28.860000000000582</v>
      </c>
      <c r="M1207" s="78">
        <v>-5270</v>
      </c>
      <c r="N1207" s="78">
        <v>-95.355450000000005</v>
      </c>
      <c r="O1207" s="78">
        <v>-2596</v>
      </c>
      <c r="P1207" s="78">
        <v>-11.76441</v>
      </c>
      <c r="Q1207" s="144">
        <v>-5919</v>
      </c>
      <c r="R1207" s="78">
        <v>985</v>
      </c>
      <c r="S1207" s="78">
        <v>1339</v>
      </c>
      <c r="T1207" s="78">
        <v>-5892</v>
      </c>
      <c r="U1207" s="78">
        <v>34183</v>
      </c>
      <c r="V1207" s="219">
        <v>0.17236638094959483</v>
      </c>
      <c r="W1207" s="78">
        <v>1632</v>
      </c>
      <c r="X1207" s="78">
        <v>5538</v>
      </c>
      <c r="Y1207" s="78">
        <v>-2780</v>
      </c>
      <c r="Z1207" s="78">
        <v>-2089</v>
      </c>
      <c r="AA1207" s="78">
        <v>82.5</v>
      </c>
      <c r="AB1207" s="78">
        <v>114.51</v>
      </c>
      <c r="AC1207" s="78">
        <v>99683</v>
      </c>
      <c r="AD1207" s="104">
        <v>6.2761500000000003</v>
      </c>
      <c r="AE1207" s="78">
        <v>173337</v>
      </c>
      <c r="AF1207" s="104">
        <v>5.38917</v>
      </c>
      <c r="AG1207" s="78">
        <v>-31955</v>
      </c>
      <c r="AH1207" s="104">
        <v>-3.5886800000000001</v>
      </c>
      <c r="AI1207" s="78">
        <v>-44286</v>
      </c>
      <c r="AJ1207" s="104">
        <v>-3.0362300000000002</v>
      </c>
      <c r="AK1207" s="78">
        <v>9200</v>
      </c>
      <c r="AL1207" s="78">
        <v>8700</v>
      </c>
      <c r="AM1207" s="8">
        <v>9100</v>
      </c>
      <c r="AN1207" s="78">
        <v>137</v>
      </c>
      <c r="AO1207" s="78">
        <v>9400</v>
      </c>
      <c r="AP1207" s="78">
        <v>8600</v>
      </c>
      <c r="AQ1207" s="78">
        <v>9100</v>
      </c>
      <c r="AR1207" s="78">
        <v>308</v>
      </c>
      <c r="AS1207" s="78">
        <v>9100</v>
      </c>
      <c r="AT1207" s="78">
        <v>8750</v>
      </c>
      <c r="AU1207" s="78">
        <v>9050</v>
      </c>
      <c r="AV1207" s="78">
        <v>56</v>
      </c>
      <c r="AW1207" s="77">
        <v>14.3</v>
      </c>
      <c r="AX1207" s="144">
        <f t="shared" si="127"/>
        <v>0.51</v>
      </c>
      <c r="AY1207" s="144">
        <f t="shared" si="128"/>
        <v>0.71</v>
      </c>
      <c r="AZ1207" s="144">
        <f t="shared" si="129"/>
        <v>0.85</v>
      </c>
      <c r="BA1207" s="54">
        <f t="shared" si="130"/>
        <v>16.704898757489104</v>
      </c>
      <c r="BB1207" s="54">
        <f t="shared" si="131"/>
        <v>12.715101242510894</v>
      </c>
    </row>
    <row r="1208" spans="1:54" x14ac:dyDescent="0.25">
      <c r="A1208" s="3">
        <v>41955</v>
      </c>
      <c r="B1208" s="77">
        <v>8918.9500000000007</v>
      </c>
      <c r="C1208" s="77">
        <v>787.39405999999997</v>
      </c>
      <c r="D1208" s="77">
        <v>-38.1738</v>
      </c>
      <c r="E1208" s="77">
        <f t="shared" si="126"/>
        <v>715.73639999999989</v>
      </c>
      <c r="F1208" s="77">
        <v>-3.4522000000000004</v>
      </c>
      <c r="G1208" s="77">
        <v>-8.8309999999999995</v>
      </c>
      <c r="H1208" t="s">
        <v>1698</v>
      </c>
      <c r="I1208" s="78">
        <v>8905</v>
      </c>
      <c r="J1208">
        <v>201411</v>
      </c>
      <c r="K1208" s="78">
        <v>8905</v>
      </c>
      <c r="L1208" s="77">
        <f t="shared" si="125"/>
        <v>-13.950000000000728</v>
      </c>
      <c r="M1208" s="78">
        <v>-8763</v>
      </c>
      <c r="N1208" s="78">
        <v>-155.91969</v>
      </c>
      <c r="O1208" s="78">
        <v>-2748</v>
      </c>
      <c r="P1208" s="78">
        <v>-12.23767</v>
      </c>
      <c r="Q1208" s="144">
        <v>-9450</v>
      </c>
      <c r="R1208" s="78">
        <v>668</v>
      </c>
      <c r="S1208" s="78">
        <v>2129</v>
      </c>
      <c r="T1208" s="78">
        <v>-9021</v>
      </c>
      <c r="U1208" s="78">
        <v>34970</v>
      </c>
      <c r="V1208" s="219">
        <v>0.25796396911638547</v>
      </c>
      <c r="W1208" s="78">
        <v>1089</v>
      </c>
      <c r="X1208" s="78">
        <v>1163</v>
      </c>
      <c r="Y1208" s="78">
        <v>-2294</v>
      </c>
      <c r="Z1208" s="78">
        <v>-2220</v>
      </c>
      <c r="AA1208" s="78">
        <v>86.33</v>
      </c>
      <c r="AB1208" s="78">
        <v>102.89</v>
      </c>
      <c r="AC1208" s="78">
        <v>99307</v>
      </c>
      <c r="AD1208" s="104">
        <v>4.8004300000000004</v>
      </c>
      <c r="AE1208" s="78">
        <v>173205</v>
      </c>
      <c r="AF1208" s="104">
        <v>7.3441299999999998</v>
      </c>
      <c r="AG1208" s="78">
        <v>-67109</v>
      </c>
      <c r="AH1208" s="104">
        <v>-3.1189</v>
      </c>
      <c r="AI1208" s="78">
        <v>-58403</v>
      </c>
      <c r="AJ1208" s="104">
        <v>-3.5373999999999999</v>
      </c>
      <c r="AK1208" s="78">
        <v>9100</v>
      </c>
      <c r="AL1208" s="78">
        <v>8700</v>
      </c>
      <c r="AM1208" s="8">
        <v>8900</v>
      </c>
      <c r="AN1208" s="78">
        <v>125</v>
      </c>
      <c r="AO1208" s="78">
        <v>9600</v>
      </c>
      <c r="AP1208" s="78">
        <v>8600</v>
      </c>
      <c r="AQ1208" s="78">
        <v>8900</v>
      </c>
      <c r="AR1208" s="78">
        <v>309</v>
      </c>
      <c r="AS1208" s="78">
        <v>9100</v>
      </c>
      <c r="AT1208" s="78">
        <v>8700</v>
      </c>
      <c r="AU1208" s="78">
        <v>8900</v>
      </c>
      <c r="AV1208" s="78">
        <v>125</v>
      </c>
      <c r="AW1208" s="77">
        <v>14.83</v>
      </c>
      <c r="AX1208" s="144">
        <f t="shared" si="127"/>
        <v>0.68</v>
      </c>
      <c r="AY1208" s="144">
        <f t="shared" si="128"/>
        <v>0.81</v>
      </c>
      <c r="AZ1208" s="144">
        <f t="shared" si="129"/>
        <v>0.9</v>
      </c>
      <c r="BA1208" s="54">
        <f t="shared" si="130"/>
        <v>16.585627717203707</v>
      </c>
      <c r="BB1208" s="54">
        <f t="shared" si="131"/>
        <v>12.734372282796294</v>
      </c>
    </row>
    <row r="1209" spans="1:54" x14ac:dyDescent="0.25">
      <c r="A1209" s="3">
        <v>41956</v>
      </c>
      <c r="B1209" s="77">
        <v>8980.67</v>
      </c>
      <c r="C1209" s="77">
        <v>701.99451999999997</v>
      </c>
      <c r="D1209" s="77">
        <v>38.604500000000002</v>
      </c>
      <c r="E1209" s="77">
        <f t="shared" si="126"/>
        <v>803.64429999999993</v>
      </c>
      <c r="F1209" s="77">
        <v>-0.48310000000000003</v>
      </c>
      <c r="G1209" s="77">
        <v>8.3946000000000005</v>
      </c>
      <c r="H1209">
        <v>0</v>
      </c>
      <c r="I1209" s="78">
        <v>8959</v>
      </c>
      <c r="J1209">
        <v>201411</v>
      </c>
      <c r="K1209" s="78">
        <v>8959</v>
      </c>
      <c r="L1209" s="77">
        <f t="shared" si="125"/>
        <v>-21.670000000000073</v>
      </c>
      <c r="M1209" s="78">
        <v>-2057</v>
      </c>
      <c r="N1209" s="78">
        <v>-36.722099999999998</v>
      </c>
      <c r="O1209" s="78">
        <v>-2480</v>
      </c>
      <c r="P1209" s="78">
        <v>-11.109400000000001</v>
      </c>
      <c r="Q1209" s="144">
        <v>-2677</v>
      </c>
      <c r="R1209" s="78">
        <v>786</v>
      </c>
      <c r="S1209" s="78">
        <v>1498</v>
      </c>
      <c r="T1209" s="78">
        <v>-6367</v>
      </c>
      <c r="U1209" s="78">
        <v>32407</v>
      </c>
      <c r="V1209" s="219">
        <v>0.19646989847872373</v>
      </c>
      <c r="W1209" s="78">
        <v>200</v>
      </c>
      <c r="X1209" s="78">
        <v>4122</v>
      </c>
      <c r="Y1209" s="78">
        <v>-3760</v>
      </c>
      <c r="Z1209" s="78">
        <v>709</v>
      </c>
      <c r="AA1209" s="78">
        <v>87.75</v>
      </c>
      <c r="AB1209" s="78">
        <v>105.67</v>
      </c>
      <c r="AC1209" s="78">
        <v>103503</v>
      </c>
      <c r="AD1209" s="104">
        <v>5.1985200000000003</v>
      </c>
      <c r="AE1209" s="78">
        <v>176372</v>
      </c>
      <c r="AF1209" s="104">
        <v>6.6013400000000004</v>
      </c>
      <c r="AG1209" s="78">
        <v>-47562</v>
      </c>
      <c r="AH1209" s="104">
        <v>-3.1661299999999999</v>
      </c>
      <c r="AI1209" s="78">
        <v>-55356</v>
      </c>
      <c r="AJ1209" s="104">
        <v>-3.6753200000000001</v>
      </c>
      <c r="AK1209" s="78">
        <v>9100</v>
      </c>
      <c r="AL1209" s="78">
        <v>8700</v>
      </c>
      <c r="AM1209" s="8">
        <v>8950</v>
      </c>
      <c r="AN1209" s="78">
        <v>110</v>
      </c>
      <c r="AO1209" s="78">
        <v>9600</v>
      </c>
      <c r="AP1209" s="78">
        <v>8600</v>
      </c>
      <c r="AQ1209" s="78">
        <v>9000</v>
      </c>
      <c r="AR1209" s="78">
        <v>296</v>
      </c>
      <c r="AS1209" s="78">
        <v>9100</v>
      </c>
      <c r="AT1209" s="78">
        <v>8700</v>
      </c>
      <c r="AU1209" s="78">
        <v>8950</v>
      </c>
      <c r="AV1209" s="78">
        <v>110</v>
      </c>
      <c r="AW1209" s="77">
        <v>14.5</v>
      </c>
      <c r="AX1209" s="144">
        <f t="shared" si="127"/>
        <v>0.51</v>
      </c>
      <c r="AY1209" s="144">
        <f t="shared" si="128"/>
        <v>0.71</v>
      </c>
      <c r="AZ1209" s="144">
        <f t="shared" si="129"/>
        <v>0.85</v>
      </c>
      <c r="BA1209" s="54">
        <f t="shared" si="130"/>
        <v>16.262509338955127</v>
      </c>
      <c r="BB1209" s="54">
        <f t="shared" si="131"/>
        <v>12.85149066104487</v>
      </c>
    </row>
    <row r="1210" spans="1:54" x14ac:dyDescent="0.25">
      <c r="A1210" s="3">
        <v>41957</v>
      </c>
      <c r="B1210" s="77">
        <v>8982.8799999999992</v>
      </c>
      <c r="C1210" s="77">
        <v>749.58311000000003</v>
      </c>
      <c r="D1210" s="77">
        <v>24.461199999999998</v>
      </c>
      <c r="E1210" s="77">
        <f t="shared" si="126"/>
        <v>899.31859999999995</v>
      </c>
      <c r="F1210" s="77">
        <v>1.1777</v>
      </c>
      <c r="G1210" s="77">
        <v>1.9872999999999998</v>
      </c>
      <c r="H1210">
        <v>0</v>
      </c>
      <c r="I1210" s="78">
        <v>8962</v>
      </c>
      <c r="J1210">
        <v>201411</v>
      </c>
      <c r="K1210" s="78">
        <v>8962</v>
      </c>
      <c r="L1210" s="77">
        <f t="shared" si="125"/>
        <v>-20.8799999999992</v>
      </c>
      <c r="M1210" s="78">
        <v>-1184</v>
      </c>
      <c r="N1210" s="78">
        <v>-21.089179999999999</v>
      </c>
      <c r="O1210" s="78">
        <v>-2326</v>
      </c>
      <c r="P1210" s="78">
        <v>-10.42449</v>
      </c>
      <c r="Q1210" s="144">
        <v>-1765.5</v>
      </c>
      <c r="R1210" s="78">
        <v>852</v>
      </c>
      <c r="S1210" s="78">
        <v>2316</v>
      </c>
      <c r="T1210" s="78">
        <v>-5897</v>
      </c>
      <c r="U1210" s="78">
        <v>31764</v>
      </c>
      <c r="V1210" s="219">
        <v>0.18565042186122654</v>
      </c>
      <c r="W1210" s="78">
        <v>-228</v>
      </c>
      <c r="X1210" s="78">
        <v>1949</v>
      </c>
      <c r="Y1210" s="78">
        <v>-3632</v>
      </c>
      <c r="Z1210" s="78">
        <v>1068</v>
      </c>
      <c r="AA1210" s="78">
        <v>91.34</v>
      </c>
      <c r="AB1210" s="78">
        <v>106.71</v>
      </c>
      <c r="AC1210" s="78">
        <v>105255</v>
      </c>
      <c r="AD1210" s="104">
        <v>5.0931100000000002</v>
      </c>
      <c r="AE1210" s="78">
        <v>184682</v>
      </c>
      <c r="AF1210" s="104">
        <v>6.5467300000000002</v>
      </c>
      <c r="AG1210" s="78">
        <v>-49353</v>
      </c>
      <c r="AH1210" s="104">
        <v>-3.3278699999999999</v>
      </c>
      <c r="AI1210" s="78">
        <v>-50203</v>
      </c>
      <c r="AJ1210" s="104">
        <v>-3.7051699999999999</v>
      </c>
      <c r="AK1210" s="78">
        <v>9100</v>
      </c>
      <c r="AL1210" s="78">
        <v>8700</v>
      </c>
      <c r="AM1210" s="8">
        <v>8950</v>
      </c>
      <c r="AN1210" s="78">
        <v>95</v>
      </c>
      <c r="AO1210" s="78">
        <v>9400</v>
      </c>
      <c r="AP1210" s="78">
        <v>8600</v>
      </c>
      <c r="AQ1210" s="78">
        <v>9000</v>
      </c>
      <c r="AR1210" s="78">
        <v>293</v>
      </c>
      <c r="AS1210" s="78">
        <v>9100</v>
      </c>
      <c r="AT1210" s="78">
        <v>8700</v>
      </c>
      <c r="AU1210" s="78">
        <v>8950</v>
      </c>
      <c r="AV1210" s="78">
        <v>95</v>
      </c>
      <c r="AW1210" s="77">
        <v>14.51</v>
      </c>
      <c r="AX1210" s="144">
        <f t="shared" si="127"/>
        <v>0.55000000000000004</v>
      </c>
      <c r="AY1210" s="144">
        <f t="shared" si="128"/>
        <v>0.73</v>
      </c>
      <c r="AZ1210" s="144">
        <f t="shared" si="129"/>
        <v>0.86</v>
      </c>
      <c r="BA1210" s="54">
        <f t="shared" si="130"/>
        <v>15.403341352826843</v>
      </c>
      <c r="BB1210" s="54">
        <f t="shared" si="131"/>
        <v>13.411658647173155</v>
      </c>
    </row>
    <row r="1211" spans="1:54" x14ac:dyDescent="0.25">
      <c r="A1211" s="3">
        <v>41960</v>
      </c>
      <c r="B1211" s="77">
        <v>8884.39</v>
      </c>
      <c r="C1211" s="77">
        <v>740.18579</v>
      </c>
      <c r="D1211" s="77">
        <v>-52.502200000000002</v>
      </c>
      <c r="E1211" s="77">
        <f t="shared" si="126"/>
        <v>821.77539999999988</v>
      </c>
      <c r="F1211" s="77">
        <v>-1.0427999999999999</v>
      </c>
      <c r="G1211" s="77">
        <v>-11.180299999999999</v>
      </c>
      <c r="H1211">
        <v>0</v>
      </c>
      <c r="I1211" s="78">
        <v>8900</v>
      </c>
      <c r="J1211">
        <v>201411</v>
      </c>
      <c r="K1211" s="78">
        <v>8900</v>
      </c>
      <c r="L1211" s="77">
        <f t="shared" si="125"/>
        <v>15.610000000000582</v>
      </c>
      <c r="M1211" s="78">
        <v>1550</v>
      </c>
      <c r="N1211" s="78">
        <v>27.722020000000001</v>
      </c>
      <c r="O1211" s="78">
        <v>-2261</v>
      </c>
      <c r="P1211" s="78">
        <v>-10.06104</v>
      </c>
      <c r="Q1211" s="144">
        <v>984.75</v>
      </c>
      <c r="R1211" s="78">
        <v>834</v>
      </c>
      <c r="S1211" s="78">
        <v>1455</v>
      </c>
      <c r="T1211" s="78">
        <v>-5556</v>
      </c>
      <c r="U1211" s="78">
        <v>32411</v>
      </c>
      <c r="V1211" s="219">
        <v>0.17142328221899972</v>
      </c>
      <c r="W1211" s="78">
        <v>971</v>
      </c>
      <c r="X1211" s="78">
        <v>5087</v>
      </c>
      <c r="Y1211" s="78">
        <v>-2592</v>
      </c>
      <c r="Z1211" s="78">
        <v>1514</v>
      </c>
      <c r="AA1211" s="78">
        <v>96.51</v>
      </c>
      <c r="AB1211" s="78">
        <v>105.82</v>
      </c>
      <c r="AC1211" s="78">
        <v>108612</v>
      </c>
      <c r="AD1211" s="104">
        <v>4.7316200000000004</v>
      </c>
      <c r="AE1211" s="78">
        <v>178304</v>
      </c>
      <c r="AF1211" s="104">
        <v>5.9303499999999998</v>
      </c>
      <c r="AG1211" s="78">
        <v>-65163</v>
      </c>
      <c r="AH1211" s="104">
        <v>-3.1589</v>
      </c>
      <c r="AI1211" s="78">
        <v>-48815</v>
      </c>
      <c r="AJ1211" s="104">
        <v>-3.03315</v>
      </c>
      <c r="AK1211" s="78">
        <v>9100</v>
      </c>
      <c r="AL1211" s="78">
        <v>8700</v>
      </c>
      <c r="AM1211" s="8">
        <v>8900</v>
      </c>
      <c r="AN1211" s="78">
        <v>85</v>
      </c>
      <c r="AO1211" s="78">
        <v>9400</v>
      </c>
      <c r="AP1211" s="78">
        <v>8600</v>
      </c>
      <c r="AQ1211" s="78">
        <v>8900</v>
      </c>
      <c r="AR1211" s="78">
        <v>298</v>
      </c>
      <c r="AS1211" s="78">
        <v>9100</v>
      </c>
      <c r="AT1211" s="78">
        <v>8700</v>
      </c>
      <c r="AU1211" s="78">
        <v>8900</v>
      </c>
      <c r="AV1211" s="78">
        <v>85</v>
      </c>
      <c r="AW1211" s="77">
        <v>15.2</v>
      </c>
      <c r="AX1211" s="144">
        <f t="shared" si="127"/>
        <v>0.79</v>
      </c>
      <c r="AY1211" s="144">
        <f t="shared" si="128"/>
        <v>0.87</v>
      </c>
      <c r="AZ1211" s="144">
        <f t="shared" si="129"/>
        <v>0.93</v>
      </c>
      <c r="BA1211" s="54">
        <f t="shared" si="130"/>
        <v>15.392149004909964</v>
      </c>
      <c r="BB1211" s="54">
        <f t="shared" si="131"/>
        <v>13.417850995090031</v>
      </c>
    </row>
    <row r="1212" spans="1:54" x14ac:dyDescent="0.25">
      <c r="A1212" s="3">
        <v>41961</v>
      </c>
      <c r="B1212" s="77">
        <v>8859.07</v>
      </c>
      <c r="C1212" s="77">
        <v>795.28327999999999</v>
      </c>
      <c r="D1212" s="77">
        <v>31.379899999999999</v>
      </c>
      <c r="E1212" s="77">
        <f t="shared" si="126"/>
        <v>877.23239999999998</v>
      </c>
      <c r="F1212" s="77">
        <v>-5.1824000000000003</v>
      </c>
      <c r="G1212" s="77">
        <v>-19.058299999999999</v>
      </c>
      <c r="H1212">
        <v>0</v>
      </c>
      <c r="I1212" s="78">
        <v>8872</v>
      </c>
      <c r="J1212">
        <v>201411</v>
      </c>
      <c r="K1212" s="78">
        <v>8872</v>
      </c>
      <c r="L1212" s="77">
        <f t="shared" si="125"/>
        <v>12.930000000000291</v>
      </c>
      <c r="M1212" s="78">
        <v>-506</v>
      </c>
      <c r="N1212" s="78">
        <v>-8.86782</v>
      </c>
      <c r="O1212" s="78">
        <v>-2578</v>
      </c>
      <c r="P1212" s="78">
        <v>-11.44139</v>
      </c>
      <c r="Q1212" s="144">
        <v>-1150.5</v>
      </c>
      <c r="R1212" s="78">
        <v>669</v>
      </c>
      <c r="S1212" s="78">
        <v>-1555</v>
      </c>
      <c r="T1212" s="78">
        <v>-9536</v>
      </c>
      <c r="U1212" s="78">
        <v>31940</v>
      </c>
      <c r="V1212" s="219">
        <v>0.29855979962429557</v>
      </c>
      <c r="W1212" s="78">
        <v>3638</v>
      </c>
      <c r="X1212" s="78">
        <v>7759</v>
      </c>
      <c r="Y1212" s="78">
        <v>1468</v>
      </c>
      <c r="Z1212" s="78">
        <v>5589</v>
      </c>
      <c r="AA1212" s="78">
        <v>100.8</v>
      </c>
      <c r="AB1212" s="78">
        <v>99.64</v>
      </c>
      <c r="AC1212" s="78">
        <v>106983</v>
      </c>
      <c r="AD1212" s="104">
        <v>4.4564399999999997</v>
      </c>
      <c r="AE1212" s="78">
        <v>183939</v>
      </c>
      <c r="AF1212" s="104">
        <v>6.1457899999999999</v>
      </c>
      <c r="AG1212" s="78">
        <v>-63014</v>
      </c>
      <c r="AH1212" s="104">
        <v>-2.97593</v>
      </c>
      <c r="AI1212" s="78">
        <v>-52161</v>
      </c>
      <c r="AJ1212" s="104">
        <v>-3.5590000000000002</v>
      </c>
      <c r="AK1212" s="78">
        <v>9100</v>
      </c>
      <c r="AL1212" s="78">
        <v>8800</v>
      </c>
      <c r="AM1212" s="8">
        <v>8850</v>
      </c>
      <c r="AN1212" s="78">
        <v>61.5</v>
      </c>
      <c r="AO1212" s="78">
        <v>9400</v>
      </c>
      <c r="AP1212" s="78">
        <v>8600</v>
      </c>
      <c r="AQ1212" s="78">
        <v>8900</v>
      </c>
      <c r="AR1212" s="78">
        <v>298</v>
      </c>
      <c r="AS1212" s="78">
        <v>9100</v>
      </c>
      <c r="AT1212" s="78">
        <v>8800</v>
      </c>
      <c r="AU1212" s="78">
        <v>8850</v>
      </c>
      <c r="AV1212" s="78">
        <v>61.5</v>
      </c>
      <c r="AW1212" s="77">
        <v>15.55</v>
      </c>
      <c r="AX1212" s="144">
        <f t="shared" si="127"/>
        <v>0.82</v>
      </c>
      <c r="AY1212" s="144">
        <f t="shared" si="128"/>
        <v>0.89</v>
      </c>
      <c r="AZ1212" s="144">
        <f t="shared" si="129"/>
        <v>0.94</v>
      </c>
      <c r="BA1212" s="54">
        <f t="shared" si="130"/>
        <v>15.562099094675787</v>
      </c>
      <c r="BB1212" s="54">
        <f t="shared" si="131"/>
        <v>13.341900905324216</v>
      </c>
    </row>
    <row r="1213" spans="1:54" x14ac:dyDescent="0.25">
      <c r="A1213" s="3">
        <v>41962</v>
      </c>
      <c r="B1213" s="77">
        <v>8963.24</v>
      </c>
      <c r="C1213" s="77">
        <v>935.03336999999999</v>
      </c>
      <c r="D1213" s="77">
        <v>132.69649999999999</v>
      </c>
      <c r="E1213" s="77">
        <f t="shared" si="126"/>
        <v>956.2278</v>
      </c>
      <c r="F1213" s="77">
        <v>1.4572999999999998</v>
      </c>
      <c r="G1213" s="77">
        <v>14.179500000000001</v>
      </c>
      <c r="H1213" t="s">
        <v>1699</v>
      </c>
      <c r="I1213" s="78">
        <v>8953</v>
      </c>
      <c r="J1213">
        <v>201412</v>
      </c>
      <c r="K1213" s="78">
        <v>8991</v>
      </c>
      <c r="L1213" s="77">
        <f t="shared" si="125"/>
        <v>27.760000000000218</v>
      </c>
      <c r="M1213" s="78">
        <v>7427</v>
      </c>
      <c r="N1213" s="78">
        <v>133.67507000000001</v>
      </c>
      <c r="O1213" s="78">
        <v>-37</v>
      </c>
      <c r="P1213" s="78">
        <v>-0.17044999999999999</v>
      </c>
      <c r="Q1213" s="144">
        <v>7417.75</v>
      </c>
      <c r="R1213" s="78">
        <v>779</v>
      </c>
      <c r="S1213" s="78">
        <v>-1950</v>
      </c>
      <c r="T1213" s="78">
        <v>-3526</v>
      </c>
      <c r="U1213" s="78">
        <v>23475</v>
      </c>
      <c r="V1213" s="219">
        <v>0.15020234291799786</v>
      </c>
      <c r="W1213" s="78">
        <v>7642</v>
      </c>
      <c r="X1213" s="78">
        <v>7642</v>
      </c>
      <c r="Y1213" s="78">
        <v>7847</v>
      </c>
      <c r="Z1213" s="78">
        <v>10209</v>
      </c>
      <c r="AA1213" s="78">
        <v>91.9</v>
      </c>
      <c r="AB1213" s="78">
        <v>104.76</v>
      </c>
      <c r="AC1213" s="78">
        <v>79375</v>
      </c>
      <c r="AD1213" s="104">
        <v>4.8074000000000003</v>
      </c>
      <c r="AE1213" s="78">
        <v>84089</v>
      </c>
      <c r="AF1213" s="104">
        <v>5.1653000000000002</v>
      </c>
      <c r="AG1213" s="78">
        <v>-1351</v>
      </c>
      <c r="AH1213" s="104">
        <v>-2.5880000000000001</v>
      </c>
      <c r="AI1213" s="78">
        <v>-10873</v>
      </c>
      <c r="AJ1213" s="104">
        <v>-3.1777799999999998</v>
      </c>
      <c r="AK1213" s="78">
        <v>9300</v>
      </c>
      <c r="AL1213" s="78">
        <v>8600</v>
      </c>
      <c r="AM1213" s="8">
        <v>9000</v>
      </c>
      <c r="AN1213" s="78">
        <v>289</v>
      </c>
      <c r="AO1213" s="78">
        <v>10400</v>
      </c>
      <c r="AP1213" s="78">
        <v>8400</v>
      </c>
      <c r="AQ1213" s="78">
        <v>9000</v>
      </c>
      <c r="AR1213" s="78">
        <v>573</v>
      </c>
      <c r="AS1213" s="78">
        <v>9100</v>
      </c>
      <c r="AT1213" s="78">
        <v>8850</v>
      </c>
      <c r="AU1213" s="78">
        <v>9000</v>
      </c>
      <c r="AV1213" s="78">
        <v>133</v>
      </c>
      <c r="AW1213" s="77">
        <v>15.07</v>
      </c>
      <c r="AX1213" s="144">
        <f t="shared" si="127"/>
        <v>0.72</v>
      </c>
      <c r="AY1213" s="144">
        <f t="shared" si="128"/>
        <v>0.83</v>
      </c>
      <c r="AZ1213" s="144">
        <f t="shared" si="129"/>
        <v>0.91</v>
      </c>
      <c r="BA1213" s="54">
        <f t="shared" si="130"/>
        <v>15.625515934055857</v>
      </c>
      <c r="BB1213" s="54">
        <f t="shared" si="131"/>
        <v>13.388484065944146</v>
      </c>
    </row>
    <row r="1214" spans="1:54" x14ac:dyDescent="0.25">
      <c r="A1214" s="3">
        <v>41963</v>
      </c>
      <c r="B1214" s="77">
        <v>9078.8700000000008</v>
      </c>
      <c r="C1214" s="77">
        <v>924.22607000000005</v>
      </c>
      <c r="D1214" s="77">
        <v>101.43270000000001</v>
      </c>
      <c r="E1214" s="77">
        <f t="shared" si="126"/>
        <v>1042.7114999999999</v>
      </c>
      <c r="F1214" s="77">
        <v>5.6870000000000003</v>
      </c>
      <c r="G1214" s="77">
        <v>20.5517</v>
      </c>
      <c r="H1214">
        <v>0</v>
      </c>
      <c r="I1214" s="78">
        <v>9093</v>
      </c>
      <c r="J1214">
        <v>201412</v>
      </c>
      <c r="K1214" s="78">
        <v>9093</v>
      </c>
      <c r="L1214" s="77">
        <f t="shared" si="125"/>
        <v>14.1299999999992</v>
      </c>
      <c r="M1214" s="78">
        <v>13035</v>
      </c>
      <c r="N1214" s="78">
        <v>237.11487</v>
      </c>
      <c r="O1214" s="78">
        <v>29</v>
      </c>
      <c r="P1214" s="78">
        <v>0.12573999999999999</v>
      </c>
      <c r="Q1214" s="144">
        <v>13042.25</v>
      </c>
      <c r="R1214" s="78">
        <v>879</v>
      </c>
      <c r="S1214" s="78">
        <v>-1805</v>
      </c>
      <c r="T1214" s="78">
        <v>-1958</v>
      </c>
      <c r="U1214" s="78">
        <v>28188</v>
      </c>
      <c r="V1214" s="219">
        <v>6.9462182489002419E-2</v>
      </c>
      <c r="W1214" s="78">
        <v>7556</v>
      </c>
      <c r="X1214" s="78">
        <v>10794</v>
      </c>
      <c r="Y1214" s="78">
        <v>9796</v>
      </c>
      <c r="Z1214" s="78">
        <v>14339</v>
      </c>
      <c r="AA1214" s="78">
        <v>113.07</v>
      </c>
      <c r="AB1214" s="78">
        <v>118.11</v>
      </c>
      <c r="AC1214" s="78">
        <v>85440</v>
      </c>
      <c r="AD1214" s="104">
        <v>5.7240200000000003</v>
      </c>
      <c r="AE1214" s="78">
        <v>88759</v>
      </c>
      <c r="AF1214" s="104">
        <v>4.2391100000000002</v>
      </c>
      <c r="AG1214" s="78">
        <v>10507</v>
      </c>
      <c r="AH1214" s="104">
        <v>-2.9714399999999999</v>
      </c>
      <c r="AI1214" s="78">
        <v>-2652</v>
      </c>
      <c r="AJ1214" s="104">
        <v>-2.7608100000000002</v>
      </c>
      <c r="AK1214" s="78">
        <v>9300</v>
      </c>
      <c r="AL1214" s="78">
        <v>8600</v>
      </c>
      <c r="AM1214" s="8">
        <v>9100</v>
      </c>
      <c r="AN1214" s="78">
        <v>275</v>
      </c>
      <c r="AO1214" s="78">
        <v>9400</v>
      </c>
      <c r="AP1214" s="78">
        <v>8900</v>
      </c>
      <c r="AQ1214" s="78">
        <v>9100</v>
      </c>
      <c r="AR1214" s="78">
        <v>417</v>
      </c>
      <c r="AS1214" s="78">
        <v>9300</v>
      </c>
      <c r="AT1214" s="78">
        <v>8850</v>
      </c>
      <c r="AU1214" s="78">
        <v>9100</v>
      </c>
      <c r="AV1214" s="78">
        <v>110</v>
      </c>
      <c r="AW1214" s="77">
        <v>14.71</v>
      </c>
      <c r="AX1214" s="144">
        <f t="shared" si="127"/>
        <v>0.51</v>
      </c>
      <c r="AY1214" s="144">
        <f t="shared" si="128"/>
        <v>0.71</v>
      </c>
      <c r="AZ1214" s="144">
        <f t="shared" si="129"/>
        <v>0.85</v>
      </c>
      <c r="BA1214" s="54">
        <f t="shared" si="130"/>
        <v>15.575743143160684</v>
      </c>
      <c r="BB1214" s="54">
        <f t="shared" si="131"/>
        <v>13.563256856839315</v>
      </c>
    </row>
    <row r="1215" spans="1:54" x14ac:dyDescent="0.25">
      <c r="A1215" s="3">
        <v>41964</v>
      </c>
      <c r="B1215" s="77">
        <v>9091.5300000000007</v>
      </c>
      <c r="C1215" s="77">
        <v>796.75661000000002</v>
      </c>
      <c r="D1215" s="77">
        <v>35.589300000000001</v>
      </c>
      <c r="E1215" s="77">
        <f t="shared" si="126"/>
        <v>1137.8633</v>
      </c>
      <c r="F1215" s="77">
        <v>2.5224000000000002</v>
      </c>
      <c r="G1215" s="77">
        <v>4.0842999999999998</v>
      </c>
      <c r="H1215">
        <v>0</v>
      </c>
      <c r="I1215" s="78">
        <v>9103</v>
      </c>
      <c r="J1215">
        <v>201412</v>
      </c>
      <c r="K1215" s="78">
        <v>9103</v>
      </c>
      <c r="L1215" s="77">
        <f t="shared" si="125"/>
        <v>11.469999999999345</v>
      </c>
      <c r="M1215" s="78">
        <v>7813</v>
      </c>
      <c r="N1215" s="78">
        <v>142.34220999999999</v>
      </c>
      <c r="O1215" s="78">
        <v>-413</v>
      </c>
      <c r="P1215" s="78">
        <v>-1.8871</v>
      </c>
      <c r="Q1215" s="144">
        <v>7709.75</v>
      </c>
      <c r="R1215" s="78">
        <v>758</v>
      </c>
      <c r="S1215" s="78">
        <v>627</v>
      </c>
      <c r="T1215" s="78">
        <v>-2912</v>
      </c>
      <c r="U1215" s="78">
        <v>27986</v>
      </c>
      <c r="V1215" s="219">
        <v>0.1040520260130065</v>
      </c>
      <c r="W1215" s="78">
        <v>4461</v>
      </c>
      <c r="X1215" s="78">
        <v>8129</v>
      </c>
      <c r="Y1215" s="78">
        <v>6382</v>
      </c>
      <c r="Z1215" s="78">
        <v>10022</v>
      </c>
      <c r="AA1215" s="78">
        <v>98.66</v>
      </c>
      <c r="AB1215" s="78">
        <v>113.9</v>
      </c>
      <c r="AC1215" s="78">
        <v>87765</v>
      </c>
      <c r="AD1215" s="104">
        <v>5.6907800000000002</v>
      </c>
      <c r="AE1215" s="78">
        <v>94408</v>
      </c>
      <c r="AF1215" s="104">
        <v>4.2410699999999997</v>
      </c>
      <c r="AG1215" s="78">
        <v>7311</v>
      </c>
      <c r="AH1215" s="104">
        <v>-3.4060800000000002</v>
      </c>
      <c r="AI1215" s="78">
        <v>-1166</v>
      </c>
      <c r="AJ1215" s="104">
        <v>-2.5313699999999999</v>
      </c>
      <c r="AK1215" s="78">
        <v>9300</v>
      </c>
      <c r="AL1215" s="78">
        <v>8600</v>
      </c>
      <c r="AM1215" s="8">
        <v>9100</v>
      </c>
      <c r="AN1215" s="78">
        <v>266</v>
      </c>
      <c r="AO1215" s="78">
        <v>9400</v>
      </c>
      <c r="AP1215" s="78">
        <v>8900</v>
      </c>
      <c r="AQ1215" s="78">
        <v>9100</v>
      </c>
      <c r="AR1215" s="78">
        <v>404</v>
      </c>
      <c r="AS1215" s="78">
        <v>9300</v>
      </c>
      <c r="AT1215" s="78">
        <v>8900</v>
      </c>
      <c r="AU1215" s="78">
        <v>9100</v>
      </c>
      <c r="AV1215" s="78">
        <v>92.5</v>
      </c>
      <c r="AW1215" s="77">
        <v>14.36</v>
      </c>
      <c r="AX1215" s="144">
        <f t="shared" si="127"/>
        <v>0.27</v>
      </c>
      <c r="AY1215" s="144">
        <f t="shared" si="128"/>
        <v>0.56999999999999995</v>
      </c>
      <c r="AZ1215" s="144">
        <f t="shared" si="129"/>
        <v>0.78</v>
      </c>
      <c r="BA1215" s="54">
        <f t="shared" si="130"/>
        <v>15.575396919045435</v>
      </c>
      <c r="BB1215" s="54">
        <f t="shared" si="131"/>
        <v>13.572603080954568</v>
      </c>
    </row>
    <row r="1216" spans="1:54" x14ac:dyDescent="0.25">
      <c r="A1216" s="3">
        <v>41967</v>
      </c>
      <c r="B1216" s="77">
        <v>9122.33</v>
      </c>
      <c r="C1216" s="77">
        <v>766.10680000000002</v>
      </c>
      <c r="D1216" s="77">
        <v>54.013100000000001</v>
      </c>
      <c r="E1216" s="77">
        <f t="shared" si="126"/>
        <v>1130.998</v>
      </c>
      <c r="F1216" s="77">
        <v>3.3657999999999997</v>
      </c>
      <c r="G1216" s="77">
        <v>10.0649</v>
      </c>
      <c r="H1216">
        <v>0</v>
      </c>
      <c r="I1216" s="78">
        <v>9130</v>
      </c>
      <c r="J1216">
        <v>201412</v>
      </c>
      <c r="K1216" s="78">
        <v>9130</v>
      </c>
      <c r="L1216" s="77">
        <f t="shared" si="125"/>
        <v>7.6700000000000728</v>
      </c>
      <c r="M1216" s="78">
        <v>6033</v>
      </c>
      <c r="N1216" s="78">
        <v>110.2653</v>
      </c>
      <c r="O1216" s="78">
        <v>-535</v>
      </c>
      <c r="P1216" s="78">
        <v>-2.4493299999999998</v>
      </c>
      <c r="Q1216" s="144">
        <v>5899.25</v>
      </c>
      <c r="R1216" s="78">
        <v>741</v>
      </c>
      <c r="S1216" s="78">
        <v>2801</v>
      </c>
      <c r="T1216" s="78">
        <v>-3071</v>
      </c>
      <c r="U1216" s="78">
        <v>29197</v>
      </c>
      <c r="V1216" s="219">
        <v>0.10518203925060794</v>
      </c>
      <c r="W1216" s="78">
        <v>2355</v>
      </c>
      <c r="X1216" s="78">
        <v>6254</v>
      </c>
      <c r="Y1216" s="78">
        <v>3132</v>
      </c>
      <c r="Z1216" s="78">
        <v>5295</v>
      </c>
      <c r="AA1216" s="78">
        <v>101.48</v>
      </c>
      <c r="AB1216" s="78">
        <v>116.07</v>
      </c>
      <c r="AC1216" s="78">
        <v>89584</v>
      </c>
      <c r="AD1216" s="104">
        <v>5.8764799999999999</v>
      </c>
      <c r="AE1216" s="78">
        <v>100018</v>
      </c>
      <c r="AF1216" s="104">
        <v>3.9794299999999998</v>
      </c>
      <c r="AG1216" s="78">
        <v>2306</v>
      </c>
      <c r="AH1216" s="104">
        <v>-3.64554</v>
      </c>
      <c r="AI1216" s="78">
        <v>545</v>
      </c>
      <c r="AJ1216" s="104">
        <v>-2.25854</v>
      </c>
      <c r="AK1216" s="78">
        <v>9300</v>
      </c>
      <c r="AL1216" s="78">
        <v>8600</v>
      </c>
      <c r="AM1216" s="8">
        <v>9100</v>
      </c>
      <c r="AN1216" s="78">
        <v>257</v>
      </c>
      <c r="AO1216" s="78">
        <v>9400</v>
      </c>
      <c r="AP1216" s="78">
        <v>8900</v>
      </c>
      <c r="AQ1216" s="78">
        <v>9100</v>
      </c>
      <c r="AR1216" s="78">
        <v>396</v>
      </c>
      <c r="AS1216" s="78">
        <v>9200</v>
      </c>
      <c r="AT1216" s="78">
        <v>8900</v>
      </c>
      <c r="AU1216" s="78">
        <v>9150</v>
      </c>
      <c r="AV1216" s="78">
        <v>75</v>
      </c>
      <c r="AW1216" s="77">
        <v>14.49</v>
      </c>
      <c r="AX1216" s="144">
        <f t="shared" si="127"/>
        <v>0.34</v>
      </c>
      <c r="AY1216" s="144">
        <f t="shared" si="128"/>
        <v>0.59</v>
      </c>
      <c r="AZ1216" s="144">
        <f t="shared" si="129"/>
        <v>0.79</v>
      </c>
      <c r="BA1216" s="54">
        <f t="shared" si="130"/>
        <v>15.577118348223593</v>
      </c>
      <c r="BB1216" s="54">
        <f t="shared" si="131"/>
        <v>13.577881651776408</v>
      </c>
    </row>
    <row r="1217" spans="1:54" x14ac:dyDescent="0.25">
      <c r="A1217" s="3">
        <v>41968</v>
      </c>
      <c r="B1217" s="77">
        <v>9116.24</v>
      </c>
      <c r="C1217" s="77">
        <v>889.32595000000003</v>
      </c>
      <c r="D1217" s="77">
        <v>32.978099999999998</v>
      </c>
      <c r="E1217" s="77">
        <f t="shared" si="126"/>
        <v>1041.5961</v>
      </c>
      <c r="F1217" s="77">
        <v>-0.23749999999999999</v>
      </c>
      <c r="G1217" s="77">
        <v>14.112500000000001</v>
      </c>
      <c r="H1217">
        <v>0</v>
      </c>
      <c r="I1217" s="78">
        <v>9107</v>
      </c>
      <c r="J1217">
        <v>201412</v>
      </c>
      <c r="K1217" s="78">
        <v>9107</v>
      </c>
      <c r="L1217" s="77">
        <f t="shared" si="125"/>
        <v>-9.2399999999997817</v>
      </c>
      <c r="M1217" s="78">
        <v>7752</v>
      </c>
      <c r="N1217" s="78">
        <v>141.29078999999999</v>
      </c>
      <c r="O1217" s="78">
        <v>-511</v>
      </c>
      <c r="P1217" s="78">
        <v>-2.3339799999999999</v>
      </c>
      <c r="Q1217" s="144">
        <v>7624.25</v>
      </c>
      <c r="R1217" s="78">
        <v>627</v>
      </c>
      <c r="S1217" s="78">
        <v>2866</v>
      </c>
      <c r="T1217" s="78">
        <v>-2793</v>
      </c>
      <c r="U1217" s="78">
        <v>30263</v>
      </c>
      <c r="V1217" s="219">
        <v>9.2290916300432874E-2</v>
      </c>
      <c r="W1217" s="78">
        <v>3540</v>
      </c>
      <c r="X1217" s="78">
        <v>8040</v>
      </c>
      <c r="Y1217" s="78">
        <v>4581</v>
      </c>
      <c r="Z1217" s="78">
        <v>8112</v>
      </c>
      <c r="AA1217" s="78">
        <v>101.95</v>
      </c>
      <c r="AB1217" s="78">
        <v>117.06</v>
      </c>
      <c r="AC1217" s="78">
        <v>87465</v>
      </c>
      <c r="AD1217" s="104">
        <v>5.5813800000000002</v>
      </c>
      <c r="AE1217" s="78">
        <v>106249</v>
      </c>
      <c r="AF1217" s="104">
        <v>4.1788600000000002</v>
      </c>
      <c r="AG1217" s="78">
        <v>5120</v>
      </c>
      <c r="AH1217" s="104">
        <v>-3.4086599999999998</v>
      </c>
      <c r="AI1217" s="78">
        <v>-6361</v>
      </c>
      <c r="AJ1217" s="104">
        <v>-2.4241899999999998</v>
      </c>
      <c r="AK1217" s="78">
        <v>9300</v>
      </c>
      <c r="AL1217" s="78">
        <v>8600</v>
      </c>
      <c r="AM1217" s="8">
        <v>9100</v>
      </c>
      <c r="AN1217" s="78">
        <v>255</v>
      </c>
      <c r="AO1217" s="78">
        <v>9400</v>
      </c>
      <c r="AP1217" s="78">
        <v>8900</v>
      </c>
      <c r="AQ1217" s="78">
        <v>9100</v>
      </c>
      <c r="AR1217" s="78">
        <v>391</v>
      </c>
      <c r="AS1217" s="78">
        <v>9200</v>
      </c>
      <c r="AT1217" s="78">
        <v>8900</v>
      </c>
      <c r="AU1217" s="78">
        <v>9100</v>
      </c>
      <c r="AV1217" s="78">
        <v>60</v>
      </c>
      <c r="AW1217" s="77">
        <v>14.68</v>
      </c>
      <c r="AX1217" s="144">
        <f t="shared" si="127"/>
        <v>0.55000000000000004</v>
      </c>
      <c r="AY1217" s="144">
        <f t="shared" si="128"/>
        <v>0.69</v>
      </c>
      <c r="AZ1217" s="144">
        <f t="shared" si="129"/>
        <v>0.84</v>
      </c>
      <c r="BA1217" s="54">
        <f t="shared" si="130"/>
        <v>15.538749461214506</v>
      </c>
      <c r="BB1217" s="54">
        <f t="shared" si="131"/>
        <v>13.713250538785497</v>
      </c>
    </row>
    <row r="1218" spans="1:54" x14ac:dyDescent="0.25">
      <c r="A1218" s="3">
        <v>41969</v>
      </c>
      <c r="B1218" s="77">
        <v>9122.39</v>
      </c>
      <c r="C1218" s="77">
        <v>755.08498999999995</v>
      </c>
      <c r="D1218" s="77">
        <v>30.9635</v>
      </c>
      <c r="E1218" s="77">
        <f t="shared" si="126"/>
        <v>971.93499999999983</v>
      </c>
      <c r="F1218" s="77">
        <v>0.21429999999999999</v>
      </c>
      <c r="G1218" s="77">
        <v>9.3447999999999993</v>
      </c>
      <c r="H1218" t="s">
        <v>1700</v>
      </c>
      <c r="I1218" s="78">
        <v>9123</v>
      </c>
      <c r="J1218">
        <v>201412</v>
      </c>
      <c r="K1218" s="78">
        <v>9123</v>
      </c>
      <c r="L1218" s="77">
        <f t="shared" si="125"/>
        <v>0.61000000000058208</v>
      </c>
      <c r="M1218" s="78">
        <v>6649</v>
      </c>
      <c r="N1218" s="78">
        <v>121.36207</v>
      </c>
      <c r="O1218" s="78">
        <v>-623</v>
      </c>
      <c r="P1218" s="78">
        <v>-2.8481900000000002</v>
      </c>
      <c r="Q1218" s="144">
        <v>6493.25</v>
      </c>
      <c r="R1218" s="78">
        <v>577</v>
      </c>
      <c r="S1218" s="78">
        <v>2954</v>
      </c>
      <c r="T1218" s="78">
        <v>-2822</v>
      </c>
      <c r="U1218" s="78">
        <v>28064</v>
      </c>
      <c r="V1218" s="219">
        <v>0.10055587229190421</v>
      </c>
      <c r="W1218" s="78">
        <v>3407</v>
      </c>
      <c r="X1218" s="78">
        <v>7907</v>
      </c>
      <c r="Y1218" s="78">
        <v>3658</v>
      </c>
      <c r="Z1218" s="78">
        <v>9273</v>
      </c>
      <c r="AA1218" s="78">
        <v>92.63</v>
      </c>
      <c r="AB1218" s="78">
        <v>117.52</v>
      </c>
      <c r="AC1218" s="78">
        <v>83001</v>
      </c>
      <c r="AD1218" s="104">
        <v>5.6628100000000003</v>
      </c>
      <c r="AE1218" s="78">
        <v>108100</v>
      </c>
      <c r="AF1218" s="104">
        <v>4.02698</v>
      </c>
      <c r="AG1218" s="78">
        <v>3418</v>
      </c>
      <c r="AH1218" s="104">
        <v>-3.5943700000000001</v>
      </c>
      <c r="AI1218" s="78">
        <v>-19979</v>
      </c>
      <c r="AJ1218" s="104">
        <v>-2.5476800000000002</v>
      </c>
      <c r="AK1218" s="78">
        <v>9300</v>
      </c>
      <c r="AL1218" s="78">
        <v>8600</v>
      </c>
      <c r="AM1218" s="8">
        <v>9100</v>
      </c>
      <c r="AN1218" s="78">
        <v>263</v>
      </c>
      <c r="AO1218" s="78">
        <v>9400</v>
      </c>
      <c r="AP1218" s="78">
        <v>8900</v>
      </c>
      <c r="AQ1218" s="78">
        <v>9100</v>
      </c>
      <c r="AR1218" s="78">
        <v>393</v>
      </c>
      <c r="AS1218" s="78">
        <v>9150</v>
      </c>
      <c r="AT1218" s="78">
        <v>9050</v>
      </c>
      <c r="AU1218" s="78">
        <v>9150</v>
      </c>
      <c r="AV1218" s="78">
        <v>173</v>
      </c>
      <c r="AW1218" s="77">
        <v>15.07</v>
      </c>
      <c r="AX1218" s="144">
        <f t="shared" si="127"/>
        <v>0.79</v>
      </c>
      <c r="AY1218" s="144">
        <f t="shared" si="128"/>
        <v>0.81</v>
      </c>
      <c r="AZ1218" s="144">
        <f t="shared" si="129"/>
        <v>0.9</v>
      </c>
      <c r="BA1218" s="54">
        <f t="shared" si="130"/>
        <v>15.507198853816229</v>
      </c>
      <c r="BB1218" s="54">
        <f t="shared" si="131"/>
        <v>13.885801146183772</v>
      </c>
    </row>
    <row r="1219" spans="1:54" x14ac:dyDescent="0.25">
      <c r="A1219" s="3">
        <v>41970</v>
      </c>
      <c r="B1219" s="77">
        <v>9165.31</v>
      </c>
      <c r="C1219" s="77">
        <v>837.23878999999999</v>
      </c>
      <c r="D1219" s="77">
        <v>74.310600000000008</v>
      </c>
      <c r="E1219" s="77">
        <f t="shared" si="126"/>
        <v>982.17389999999989</v>
      </c>
      <c r="F1219" s="77">
        <v>1.1459000000000001</v>
      </c>
      <c r="G1219" s="77">
        <v>10.864700000000001</v>
      </c>
      <c r="H1219">
        <v>0</v>
      </c>
      <c r="I1219" s="78">
        <v>9176</v>
      </c>
      <c r="J1219">
        <v>201412</v>
      </c>
      <c r="K1219" s="78">
        <v>9176</v>
      </c>
      <c r="L1219" s="77">
        <f t="shared" ref="L1219:L1282" si="132">K1219-B1219</f>
        <v>10.690000000000509</v>
      </c>
      <c r="M1219" s="78">
        <v>10709</v>
      </c>
      <c r="N1219" s="78">
        <v>196.59661</v>
      </c>
      <c r="O1219" s="78">
        <v>-756</v>
      </c>
      <c r="P1219" s="78">
        <v>-3.4754</v>
      </c>
      <c r="Q1219" s="144">
        <v>10520</v>
      </c>
      <c r="R1219" s="78">
        <v>536</v>
      </c>
      <c r="S1219" s="78">
        <v>1661</v>
      </c>
      <c r="T1219" s="78">
        <v>-1480</v>
      </c>
      <c r="U1219" s="78">
        <v>28842</v>
      </c>
      <c r="V1219" s="219">
        <v>5.131405589071493E-2</v>
      </c>
      <c r="W1219" s="78">
        <v>4694</v>
      </c>
      <c r="X1219" s="78">
        <v>9194</v>
      </c>
      <c r="Y1219" s="78">
        <v>5810</v>
      </c>
      <c r="Z1219" s="78">
        <v>11467</v>
      </c>
      <c r="AA1219" s="78">
        <v>105.68</v>
      </c>
      <c r="AB1219" s="78">
        <v>123.23</v>
      </c>
      <c r="AC1219" s="78">
        <v>89353</v>
      </c>
      <c r="AD1219" s="104">
        <v>5.9024400000000004</v>
      </c>
      <c r="AE1219" s="78">
        <v>112643</v>
      </c>
      <c r="AF1219" s="104">
        <v>3.5384000000000002</v>
      </c>
      <c r="AG1219" s="78">
        <v>30132</v>
      </c>
      <c r="AH1219" s="104">
        <v>-3.4765100000000002</v>
      </c>
      <c r="AI1219" s="78">
        <v>-26286</v>
      </c>
      <c r="AJ1219" s="104">
        <v>-2.6091199999999999</v>
      </c>
      <c r="AK1219" s="78">
        <v>9300</v>
      </c>
      <c r="AL1219" s="78">
        <v>8600</v>
      </c>
      <c r="AM1219" s="8">
        <v>9200</v>
      </c>
      <c r="AN1219" s="78">
        <v>235</v>
      </c>
      <c r="AO1219" s="78">
        <v>9400</v>
      </c>
      <c r="AP1219" s="78">
        <v>8900</v>
      </c>
      <c r="AQ1219" s="78">
        <v>9200</v>
      </c>
      <c r="AR1219" s="78">
        <v>367</v>
      </c>
      <c r="AS1219" s="78">
        <v>9400</v>
      </c>
      <c r="AT1219" s="78">
        <v>8900</v>
      </c>
      <c r="AU1219" s="78">
        <v>9150</v>
      </c>
      <c r="AV1219" s="78">
        <v>130</v>
      </c>
      <c r="AW1219" s="77">
        <v>14.15</v>
      </c>
      <c r="AX1219" s="144">
        <f t="shared" si="127"/>
        <v>0.17</v>
      </c>
      <c r="AY1219" s="144">
        <f t="shared" si="128"/>
        <v>0.42</v>
      </c>
      <c r="AZ1219" s="144">
        <f t="shared" si="129"/>
        <v>0.71</v>
      </c>
      <c r="BA1219" s="54">
        <f t="shared" si="130"/>
        <v>15.437315464064344</v>
      </c>
      <c r="BB1219" s="54">
        <f t="shared" si="131"/>
        <v>13.998684535935652</v>
      </c>
    </row>
    <row r="1220" spans="1:54" x14ac:dyDescent="0.25">
      <c r="A1220" s="3">
        <v>41971</v>
      </c>
      <c r="B1220" s="77">
        <v>9187.15</v>
      </c>
      <c r="C1220" s="77">
        <v>713.93669</v>
      </c>
      <c r="D1220" s="77">
        <v>57.007100000000001</v>
      </c>
      <c r="E1220" s="77">
        <f t="shared" si="126"/>
        <v>958.10030000000017</v>
      </c>
      <c r="F1220" s="77">
        <v>5.7737999999999996</v>
      </c>
      <c r="G1220" s="77">
        <v>-0.14400000000000002</v>
      </c>
      <c r="H1220">
        <v>0</v>
      </c>
      <c r="I1220" s="78">
        <v>9181</v>
      </c>
      <c r="J1220">
        <v>201412</v>
      </c>
      <c r="K1220" s="78">
        <v>9181</v>
      </c>
      <c r="L1220" s="77">
        <f t="shared" si="132"/>
        <v>-6.1499999999996362</v>
      </c>
      <c r="M1220" s="78">
        <v>9165</v>
      </c>
      <c r="N1220" s="78">
        <v>168.33329000000001</v>
      </c>
      <c r="O1220" s="78">
        <v>-832</v>
      </c>
      <c r="P1220" s="78">
        <v>-3.82592</v>
      </c>
      <c r="Q1220" s="144">
        <v>8957</v>
      </c>
      <c r="R1220" s="78">
        <v>526</v>
      </c>
      <c r="S1220" s="78">
        <v>2375</v>
      </c>
      <c r="T1220" s="78">
        <v>-1879</v>
      </c>
      <c r="U1220" s="78">
        <v>29049</v>
      </c>
      <c r="V1220" s="219">
        <v>6.4683810113945403E-2</v>
      </c>
      <c r="W1220" s="78">
        <v>3565</v>
      </c>
      <c r="X1220" s="78">
        <v>8065</v>
      </c>
      <c r="Y1220" s="78">
        <v>5418</v>
      </c>
      <c r="Z1220" s="78">
        <v>10641</v>
      </c>
      <c r="AA1220" s="78">
        <v>113.15</v>
      </c>
      <c r="AB1220" s="78">
        <v>125.02</v>
      </c>
      <c r="AC1220" s="78">
        <v>87361</v>
      </c>
      <c r="AD1220" s="104">
        <v>5.6864999999999997</v>
      </c>
      <c r="AE1220" s="78">
        <v>110257</v>
      </c>
      <c r="AF1220" s="104">
        <v>3.2262</v>
      </c>
      <c r="AG1220" s="78">
        <v>23285</v>
      </c>
      <c r="AH1220" s="104">
        <v>-3.6381899999999998</v>
      </c>
      <c r="AI1220" s="78">
        <v>-44941</v>
      </c>
      <c r="AJ1220" s="104">
        <v>-2.6796600000000002</v>
      </c>
      <c r="AK1220" s="78">
        <v>9400</v>
      </c>
      <c r="AL1220" s="78">
        <v>8700</v>
      </c>
      <c r="AM1220" s="8">
        <v>9200</v>
      </c>
      <c r="AN1220" s="78">
        <v>231</v>
      </c>
      <c r="AO1220" s="78">
        <v>9400</v>
      </c>
      <c r="AP1220" s="78">
        <v>8900</v>
      </c>
      <c r="AQ1220" s="78">
        <v>9200</v>
      </c>
      <c r="AR1220" s="78">
        <v>371</v>
      </c>
      <c r="AS1220" s="78">
        <v>9400</v>
      </c>
      <c r="AT1220" s="78">
        <v>8900</v>
      </c>
      <c r="AU1220" s="78">
        <v>9200</v>
      </c>
      <c r="AV1220" s="78">
        <v>125</v>
      </c>
      <c r="AW1220" s="77">
        <v>14.31</v>
      </c>
      <c r="AX1220" s="144">
        <f t="shared" si="127"/>
        <v>0.31</v>
      </c>
      <c r="AY1220" s="144">
        <f t="shared" si="128"/>
        <v>0.48</v>
      </c>
      <c r="AZ1220" s="144">
        <f t="shared" si="129"/>
        <v>0.74</v>
      </c>
      <c r="BA1220" s="54">
        <f t="shared" si="130"/>
        <v>15.444908851880914</v>
      </c>
      <c r="BB1220" s="54">
        <f t="shared" si="131"/>
        <v>13.969091148119084</v>
      </c>
    </row>
    <row r="1221" spans="1:54" x14ac:dyDescent="0.25">
      <c r="A1221" s="3">
        <v>41974</v>
      </c>
      <c r="B1221" s="77">
        <v>9117.7099999999991</v>
      </c>
      <c r="C1221" s="77">
        <v>901.09351000000004</v>
      </c>
      <c r="D1221" s="77">
        <v>-54.837799999999994</v>
      </c>
      <c r="E1221" s="77">
        <f t="shared" si="126"/>
        <v>830.73529999999994</v>
      </c>
      <c r="F1221" s="77">
        <v>1.8302</v>
      </c>
      <c r="G1221" s="77">
        <v>1.6381000000000001</v>
      </c>
      <c r="H1221">
        <v>0</v>
      </c>
      <c r="I1221" s="78">
        <v>9119</v>
      </c>
      <c r="J1221">
        <v>201412</v>
      </c>
      <c r="K1221" s="78">
        <v>9119</v>
      </c>
      <c r="L1221" s="77">
        <f t="shared" si="132"/>
        <v>1.2900000000008731</v>
      </c>
      <c r="M1221" s="78">
        <v>8970</v>
      </c>
      <c r="N1221" s="78">
        <v>163.67157</v>
      </c>
      <c r="O1221" s="78">
        <v>-948</v>
      </c>
      <c r="P1221" s="78">
        <v>-4.3303799999999999</v>
      </c>
      <c r="Q1221" s="144">
        <v>8733</v>
      </c>
      <c r="R1221" s="78">
        <v>368</v>
      </c>
      <c r="S1221" s="78">
        <v>2471</v>
      </c>
      <c r="T1221" s="78">
        <v>-1659</v>
      </c>
      <c r="U1221" s="78">
        <v>29611</v>
      </c>
      <c r="V1221" s="219">
        <v>5.6026476647191924E-2</v>
      </c>
      <c r="W1221" s="78">
        <v>3904</v>
      </c>
      <c r="X1221" s="78">
        <v>8404</v>
      </c>
      <c r="Y1221" s="78">
        <v>5600</v>
      </c>
      <c r="Z1221" s="78">
        <v>9344</v>
      </c>
      <c r="AA1221" s="78">
        <v>102.66</v>
      </c>
      <c r="AB1221" s="78">
        <v>115.38</v>
      </c>
      <c r="AC1221" s="78">
        <v>95961</v>
      </c>
      <c r="AD1221" s="104">
        <v>5.1365999999999996</v>
      </c>
      <c r="AE1221" s="78">
        <v>113587</v>
      </c>
      <c r="AF1221" s="104">
        <v>3.4190700000000001</v>
      </c>
      <c r="AG1221" s="78">
        <v>5139</v>
      </c>
      <c r="AH1221" s="104">
        <v>-3.6293299999999999</v>
      </c>
      <c r="AI1221" s="78">
        <v>-37379</v>
      </c>
      <c r="AJ1221" s="104">
        <v>-2.6101899999999998</v>
      </c>
      <c r="AK1221" s="78">
        <v>9400</v>
      </c>
      <c r="AL1221" s="78">
        <v>8700</v>
      </c>
      <c r="AM1221" s="8">
        <v>9100</v>
      </c>
      <c r="AN1221" s="78">
        <v>208</v>
      </c>
      <c r="AO1221" s="78">
        <v>9400</v>
      </c>
      <c r="AP1221" s="78">
        <v>8900</v>
      </c>
      <c r="AQ1221" s="78">
        <v>9100</v>
      </c>
      <c r="AR1221" s="78">
        <v>357</v>
      </c>
      <c r="AS1221" s="78">
        <v>9400</v>
      </c>
      <c r="AT1221" s="78">
        <v>8900</v>
      </c>
      <c r="AU1221" s="78">
        <v>9100</v>
      </c>
      <c r="AV1221" s="78">
        <v>90</v>
      </c>
      <c r="AW1221" s="77">
        <v>13.84</v>
      </c>
      <c r="AX1221" s="144">
        <f t="shared" si="127"/>
        <v>0.13</v>
      </c>
      <c r="AY1221" s="144">
        <f t="shared" si="128"/>
        <v>0.36</v>
      </c>
      <c r="AZ1221" s="144">
        <f t="shared" si="129"/>
        <v>0.68</v>
      </c>
      <c r="BA1221" s="54">
        <f t="shared" si="130"/>
        <v>15.47818514668878</v>
      </c>
      <c r="BB1221" s="54">
        <f t="shared" si="131"/>
        <v>13.827814853311214</v>
      </c>
    </row>
    <row r="1222" spans="1:54" x14ac:dyDescent="0.25">
      <c r="A1222" s="3">
        <v>41975</v>
      </c>
      <c r="B1222" s="77">
        <v>9034.7900000000009</v>
      </c>
      <c r="C1222" s="77">
        <v>980.22195999999997</v>
      </c>
      <c r="D1222" s="77">
        <v>-81.5822</v>
      </c>
      <c r="E1222" s="77">
        <f t="shared" si="126"/>
        <v>678.6721</v>
      </c>
      <c r="F1222" s="77">
        <v>-19.619900000000001</v>
      </c>
      <c r="G1222" s="77">
        <v>-13.059900000000001</v>
      </c>
      <c r="H1222">
        <v>0</v>
      </c>
      <c r="I1222" s="78">
        <v>9031</v>
      </c>
      <c r="J1222">
        <v>201412</v>
      </c>
      <c r="K1222" s="78">
        <v>9031</v>
      </c>
      <c r="L1222" s="77">
        <f t="shared" si="132"/>
        <v>-3.7900000000008731</v>
      </c>
      <c r="M1222" s="78">
        <v>-721</v>
      </c>
      <c r="N1222" s="78">
        <v>-12.91086</v>
      </c>
      <c r="O1222" s="78">
        <v>-1015</v>
      </c>
      <c r="P1222" s="78">
        <v>-4.5899799999999997</v>
      </c>
      <c r="Q1222" s="144">
        <v>-974.75</v>
      </c>
      <c r="R1222" s="78">
        <v>77</v>
      </c>
      <c r="S1222" s="78">
        <v>3918</v>
      </c>
      <c r="T1222" s="78">
        <v>-5819</v>
      </c>
      <c r="U1222" s="78">
        <v>31887</v>
      </c>
      <c r="V1222" s="219">
        <v>0.18248816131966006</v>
      </c>
      <c r="W1222" s="78">
        <v>2497</v>
      </c>
      <c r="X1222" s="78">
        <v>3733</v>
      </c>
      <c r="Y1222" s="78">
        <v>733</v>
      </c>
      <c r="Z1222" s="78">
        <v>3323</v>
      </c>
      <c r="AA1222" s="78">
        <v>100.73</v>
      </c>
      <c r="AB1222" s="78">
        <v>105.91</v>
      </c>
      <c r="AC1222" s="78">
        <v>94751</v>
      </c>
      <c r="AD1222" s="104">
        <v>4.4405599999999996</v>
      </c>
      <c r="AE1222" s="78">
        <v>115097</v>
      </c>
      <c r="AF1222" s="104">
        <v>3.7321200000000001</v>
      </c>
      <c r="AG1222" s="78">
        <v>-24943</v>
      </c>
      <c r="AH1222" s="104">
        <v>-3.3316499999999998</v>
      </c>
      <c r="AI1222" s="78">
        <v>-7525</v>
      </c>
      <c r="AJ1222" s="104">
        <v>-2.1118800000000002</v>
      </c>
      <c r="AK1222" s="78">
        <v>9300</v>
      </c>
      <c r="AL1222" s="78">
        <v>8700</v>
      </c>
      <c r="AM1222" s="8">
        <v>9000</v>
      </c>
      <c r="AN1222" s="78">
        <v>198</v>
      </c>
      <c r="AO1222" s="78">
        <v>9400</v>
      </c>
      <c r="AP1222" s="78">
        <v>8900</v>
      </c>
      <c r="AQ1222" s="78">
        <v>9000</v>
      </c>
      <c r="AR1222" s="78">
        <v>348</v>
      </c>
      <c r="AS1222" s="78">
        <v>9400</v>
      </c>
      <c r="AT1222" s="78">
        <v>8950</v>
      </c>
      <c r="AU1222" s="78">
        <v>9050</v>
      </c>
      <c r="AV1222" s="78">
        <v>58</v>
      </c>
      <c r="AW1222" s="77">
        <v>13.8</v>
      </c>
      <c r="AX1222" s="144">
        <f t="shared" si="127"/>
        <v>0.13</v>
      </c>
      <c r="AY1222" s="144">
        <f t="shared" si="128"/>
        <v>0.32</v>
      </c>
      <c r="AZ1222" s="144">
        <f t="shared" si="129"/>
        <v>0.66</v>
      </c>
      <c r="BA1222" s="54">
        <f t="shared" si="130"/>
        <v>15.480869181068075</v>
      </c>
      <c r="BB1222" s="54">
        <f t="shared" si="131"/>
        <v>13.703130818931923</v>
      </c>
    </row>
    <row r="1223" spans="1:54" x14ac:dyDescent="0.25">
      <c r="A1223" s="3">
        <v>41976</v>
      </c>
      <c r="B1223" s="77">
        <v>9175.26</v>
      </c>
      <c r="C1223" s="77">
        <v>1158.8283300000001</v>
      </c>
      <c r="D1223" s="77">
        <v>-9.1608000000000001</v>
      </c>
      <c r="E1223" s="77">
        <f t="shared" si="126"/>
        <v>643.70780000000002</v>
      </c>
      <c r="F1223" s="77">
        <v>-0.71409999999999996</v>
      </c>
      <c r="G1223" s="77">
        <v>36.908999999999999</v>
      </c>
      <c r="H1223" t="s">
        <v>1701</v>
      </c>
      <c r="I1223" s="78">
        <v>9211</v>
      </c>
      <c r="J1223">
        <v>201412</v>
      </c>
      <c r="K1223" s="78">
        <v>9211</v>
      </c>
      <c r="L1223" s="77">
        <f t="shared" si="132"/>
        <v>35.739999999999782</v>
      </c>
      <c r="M1223" s="78">
        <v>7397</v>
      </c>
      <c r="N1223" s="78">
        <v>136.34931</v>
      </c>
      <c r="O1223" s="78">
        <v>-292</v>
      </c>
      <c r="P1223" s="78">
        <v>-1.3523099999999999</v>
      </c>
      <c r="Q1223" s="144">
        <v>7324</v>
      </c>
      <c r="R1223" s="78">
        <v>470</v>
      </c>
      <c r="S1223" s="78">
        <v>5426</v>
      </c>
      <c r="T1223" s="78">
        <v>682</v>
      </c>
      <c r="U1223" s="78">
        <v>28854</v>
      </c>
      <c r="V1223" s="219">
        <v>-2.3636237610036737E-2</v>
      </c>
      <c r="W1223" s="78">
        <v>1945</v>
      </c>
      <c r="X1223" s="78">
        <v>4307</v>
      </c>
      <c r="Y1223" s="78">
        <v>1613</v>
      </c>
      <c r="Z1223" s="78">
        <v>3973</v>
      </c>
      <c r="AA1223" s="78">
        <v>93.93</v>
      </c>
      <c r="AB1223" s="78">
        <v>122.47</v>
      </c>
      <c r="AC1223" s="78">
        <v>100248</v>
      </c>
      <c r="AD1223" s="104">
        <v>6.5918099999999997</v>
      </c>
      <c r="AE1223" s="78">
        <v>109612</v>
      </c>
      <c r="AF1223" s="104">
        <v>2.9766599999999999</v>
      </c>
      <c r="AG1223" s="78">
        <v>-22199</v>
      </c>
      <c r="AH1223" s="104">
        <v>-4.6483699999999999</v>
      </c>
      <c r="AI1223" s="78">
        <v>-51027</v>
      </c>
      <c r="AJ1223" s="104">
        <v>-1.7847900000000001</v>
      </c>
      <c r="AK1223" s="78">
        <v>9300</v>
      </c>
      <c r="AL1223" s="78">
        <v>8700</v>
      </c>
      <c r="AM1223" s="8">
        <v>9200</v>
      </c>
      <c r="AN1223" s="78">
        <v>181</v>
      </c>
      <c r="AO1223" s="78">
        <v>9400</v>
      </c>
      <c r="AP1223" s="78">
        <v>8900</v>
      </c>
      <c r="AQ1223" s="78">
        <v>9200</v>
      </c>
      <c r="AR1223" s="78">
        <v>339</v>
      </c>
      <c r="AS1223" s="78">
        <v>9300</v>
      </c>
      <c r="AT1223" s="78">
        <v>9000</v>
      </c>
      <c r="AU1223" s="78">
        <v>9200</v>
      </c>
      <c r="AV1223" s="78">
        <v>134</v>
      </c>
      <c r="AW1223" s="77">
        <v>13.21</v>
      </c>
      <c r="AX1223" s="144">
        <f t="shared" si="127"/>
        <v>0</v>
      </c>
      <c r="AY1223" s="144">
        <f t="shared" si="128"/>
        <v>0.22</v>
      </c>
      <c r="AZ1223" s="144">
        <f t="shared" si="129"/>
        <v>0.59</v>
      </c>
      <c r="BA1223" s="54">
        <f t="shared" si="130"/>
        <v>15.565341003064715</v>
      </c>
      <c r="BB1223" s="54">
        <f t="shared" si="131"/>
        <v>13.44165899693529</v>
      </c>
    </row>
    <row r="1224" spans="1:54" x14ac:dyDescent="0.25">
      <c r="A1224" s="3">
        <v>41977</v>
      </c>
      <c r="B1224" s="77">
        <v>9225.11</v>
      </c>
      <c r="C1224" s="77">
        <v>1045.49596</v>
      </c>
      <c r="D1224" s="77">
        <v>68.4255</v>
      </c>
      <c r="E1224" s="77">
        <f t="shared" si="126"/>
        <v>673.95759999999996</v>
      </c>
      <c r="F1224" s="77">
        <v>2.9607000000000001</v>
      </c>
      <c r="G1224" s="77">
        <v>16.325900000000001</v>
      </c>
      <c r="H1224">
        <v>0</v>
      </c>
      <c r="I1224" s="78">
        <v>9220</v>
      </c>
      <c r="J1224">
        <v>201412</v>
      </c>
      <c r="K1224" s="78">
        <v>9220</v>
      </c>
      <c r="L1224" s="77">
        <f t="shared" si="132"/>
        <v>-5.1100000000005821</v>
      </c>
      <c r="M1224" s="78">
        <v>2304</v>
      </c>
      <c r="N1224" s="78">
        <v>42.602310000000003</v>
      </c>
      <c r="O1224" s="78">
        <v>-539</v>
      </c>
      <c r="P1224" s="78">
        <v>-2.4922900000000001</v>
      </c>
      <c r="Q1224" s="144">
        <v>2169.25</v>
      </c>
      <c r="R1224" s="78">
        <v>677</v>
      </c>
      <c r="S1224" s="78">
        <v>6499</v>
      </c>
      <c r="T1224" s="78">
        <v>-383</v>
      </c>
      <c r="U1224" s="78">
        <v>30020</v>
      </c>
      <c r="V1224" s="219">
        <v>1.2758161225849433E-2</v>
      </c>
      <c r="W1224" s="78">
        <v>738</v>
      </c>
      <c r="X1224" s="78">
        <v>2837</v>
      </c>
      <c r="Y1224" s="78">
        <v>-646</v>
      </c>
      <c r="Z1224" s="78">
        <v>4</v>
      </c>
      <c r="AA1224" s="78">
        <v>91.58</v>
      </c>
      <c r="AB1224" s="78">
        <v>122.39</v>
      </c>
      <c r="AC1224" s="78">
        <v>100544</v>
      </c>
      <c r="AD1224" s="104">
        <v>6.5709999999999997</v>
      </c>
      <c r="AE1224" s="78">
        <v>109818</v>
      </c>
      <c r="AF1224" s="104">
        <v>2.84599</v>
      </c>
      <c r="AG1224" s="78">
        <v>-1213</v>
      </c>
      <c r="AH1224" s="104">
        <v>-4.7420600000000004</v>
      </c>
      <c r="AI1224" s="78">
        <v>-31329</v>
      </c>
      <c r="AJ1224" s="104">
        <v>-1.6366700000000001</v>
      </c>
      <c r="AK1224" s="78">
        <v>9500</v>
      </c>
      <c r="AL1224" s="78">
        <v>8700</v>
      </c>
      <c r="AM1224" s="8">
        <v>9200</v>
      </c>
      <c r="AN1224" s="78">
        <v>166</v>
      </c>
      <c r="AO1224" s="78">
        <v>9400</v>
      </c>
      <c r="AP1224" s="78">
        <v>8900</v>
      </c>
      <c r="AQ1224" s="78">
        <v>9200</v>
      </c>
      <c r="AR1224" s="78">
        <v>331</v>
      </c>
      <c r="AS1224" s="78">
        <v>9400</v>
      </c>
      <c r="AT1224" s="78">
        <v>9050</v>
      </c>
      <c r="AU1224" s="78">
        <v>9200</v>
      </c>
      <c r="AV1224" s="78">
        <v>99</v>
      </c>
      <c r="AW1224" s="77">
        <v>12.77</v>
      </c>
      <c r="AX1224" s="144">
        <f t="shared" si="127"/>
        <v>0</v>
      </c>
      <c r="AY1224" s="144">
        <f t="shared" si="128"/>
        <v>0.08</v>
      </c>
      <c r="AZ1224" s="144">
        <f t="shared" si="129"/>
        <v>0.49</v>
      </c>
      <c r="BA1224" s="54">
        <f t="shared" si="130"/>
        <v>15.71171947619743</v>
      </c>
      <c r="BB1224" s="54">
        <f t="shared" si="131"/>
        <v>13.098280523802572</v>
      </c>
    </row>
    <row r="1225" spans="1:54" x14ac:dyDescent="0.25">
      <c r="A1225" s="3">
        <v>41978</v>
      </c>
      <c r="B1225" s="77">
        <v>9206.57</v>
      </c>
      <c r="C1225" s="77">
        <v>997.01172999999994</v>
      </c>
      <c r="D1225" s="77">
        <v>-14.577500000000001</v>
      </c>
      <c r="E1225" s="77">
        <f t="shared" si="126"/>
        <v>641.44929999999988</v>
      </c>
      <c r="F1225" s="77">
        <v>-1.5009999999999999</v>
      </c>
      <c r="G1225" s="77">
        <v>1.5043</v>
      </c>
      <c r="H1225">
        <v>0</v>
      </c>
      <c r="I1225" s="78">
        <v>9216</v>
      </c>
      <c r="J1225">
        <v>201412</v>
      </c>
      <c r="K1225" s="78">
        <v>9216</v>
      </c>
      <c r="L1225" s="77">
        <f t="shared" si="132"/>
        <v>9.430000000000291</v>
      </c>
      <c r="M1225" s="78">
        <v>3112</v>
      </c>
      <c r="N1225" s="78">
        <v>57.456429999999997</v>
      </c>
      <c r="O1225" s="78">
        <v>-802</v>
      </c>
      <c r="P1225" s="78">
        <v>-3.7025000000000001</v>
      </c>
      <c r="Q1225" s="144">
        <v>2911.5</v>
      </c>
      <c r="R1225" s="78">
        <v>559</v>
      </c>
      <c r="S1225" s="78">
        <v>5845</v>
      </c>
      <c r="T1225" s="78">
        <v>-906</v>
      </c>
      <c r="U1225" s="78">
        <v>30298</v>
      </c>
      <c r="V1225" s="219">
        <v>2.9902963892006074E-2</v>
      </c>
      <c r="W1225" s="78">
        <v>267</v>
      </c>
      <c r="X1225" s="78">
        <v>2804</v>
      </c>
      <c r="Y1225" s="78">
        <v>-1201</v>
      </c>
      <c r="Z1225" s="78">
        <v>104</v>
      </c>
      <c r="AA1225" s="78">
        <v>94.61</v>
      </c>
      <c r="AB1225" s="78">
        <v>120.79</v>
      </c>
      <c r="AC1225" s="78">
        <v>100218</v>
      </c>
      <c r="AD1225" s="104">
        <v>6.4088500000000002</v>
      </c>
      <c r="AE1225" s="78">
        <v>110593</v>
      </c>
      <c r="AF1225" s="104">
        <v>2.8845299999999998</v>
      </c>
      <c r="AG1225" s="78">
        <v>2904</v>
      </c>
      <c r="AH1225" s="104">
        <v>-4.75631</v>
      </c>
      <c r="AI1225" s="78">
        <v>-29351</v>
      </c>
      <c r="AJ1225" s="104">
        <v>-1.7696099999999999</v>
      </c>
      <c r="AK1225" s="78">
        <v>9500</v>
      </c>
      <c r="AL1225" s="78">
        <v>8700</v>
      </c>
      <c r="AM1225" s="8">
        <v>9200</v>
      </c>
      <c r="AN1225" s="78">
        <v>158</v>
      </c>
      <c r="AO1225" s="78">
        <v>9400</v>
      </c>
      <c r="AP1225" s="78">
        <v>8900</v>
      </c>
      <c r="AQ1225" s="78">
        <v>9200</v>
      </c>
      <c r="AR1225" s="78">
        <v>321</v>
      </c>
      <c r="AS1225" s="78">
        <v>9350</v>
      </c>
      <c r="AT1225" s="78">
        <v>9050</v>
      </c>
      <c r="AU1225" s="78">
        <v>9200</v>
      </c>
      <c r="AV1225" s="78">
        <v>89</v>
      </c>
      <c r="AW1225" s="77">
        <v>12.64</v>
      </c>
      <c r="AX1225" s="144">
        <f t="shared" si="127"/>
        <v>0</v>
      </c>
      <c r="AY1225" s="144">
        <f t="shared" si="128"/>
        <v>0.02</v>
      </c>
      <c r="AZ1225" s="144">
        <f t="shared" si="129"/>
        <v>0.44</v>
      </c>
      <c r="BA1225" s="54">
        <f t="shared" si="130"/>
        <v>15.836806803983274</v>
      </c>
      <c r="BB1225" s="54">
        <f t="shared" si="131"/>
        <v>12.787193196016728</v>
      </c>
    </row>
    <row r="1226" spans="1:54" x14ac:dyDescent="0.25">
      <c r="A1226" s="3">
        <v>41981</v>
      </c>
      <c r="B1226" s="77">
        <v>9187.2900000000009</v>
      </c>
      <c r="C1226" s="77">
        <v>925.75845000000004</v>
      </c>
      <c r="D1226" s="77">
        <v>-34.513800000000003</v>
      </c>
      <c r="E1226" s="77">
        <f t="shared" si="126"/>
        <v>448.32380000000006</v>
      </c>
      <c r="F1226" s="77">
        <v>-7.1378999999999992</v>
      </c>
      <c r="G1226" s="77">
        <v>-5.0598999999999998</v>
      </c>
      <c r="H1226">
        <v>0</v>
      </c>
      <c r="I1226" s="78">
        <v>9185</v>
      </c>
      <c r="J1226">
        <v>201412</v>
      </c>
      <c r="K1226" s="78">
        <v>9185</v>
      </c>
      <c r="L1226" s="77">
        <f t="shared" si="132"/>
        <v>-2.2900000000008731</v>
      </c>
      <c r="M1226" s="78">
        <v>-2517</v>
      </c>
      <c r="N1226" s="78">
        <v>-46.115319999999997</v>
      </c>
      <c r="O1226" s="78">
        <v>-967</v>
      </c>
      <c r="P1226" s="78">
        <v>-4.4490999999999996</v>
      </c>
      <c r="Q1226" s="144">
        <v>-2758.75</v>
      </c>
      <c r="R1226" s="78">
        <v>434</v>
      </c>
      <c r="S1226" s="78">
        <v>7224</v>
      </c>
      <c r="T1226" s="78">
        <v>-3407</v>
      </c>
      <c r="U1226" s="78">
        <v>30733</v>
      </c>
      <c r="V1226" s="219">
        <v>0.11085803533660886</v>
      </c>
      <c r="W1226" s="78">
        <v>792</v>
      </c>
      <c r="X1226" s="78">
        <v>2351</v>
      </c>
      <c r="Y1226" s="78">
        <v>-923</v>
      </c>
      <c r="Z1226" s="78">
        <v>-2028</v>
      </c>
      <c r="AA1226" s="78">
        <v>87.07</v>
      </c>
      <c r="AB1226" s="78">
        <v>117.37</v>
      </c>
      <c r="AC1226" s="78">
        <v>102516</v>
      </c>
      <c r="AD1226" s="104">
        <v>5.9506600000000001</v>
      </c>
      <c r="AE1226" s="78">
        <v>111870</v>
      </c>
      <c r="AF1226" s="104">
        <v>2.9356900000000001</v>
      </c>
      <c r="AG1226" s="78">
        <v>-19038</v>
      </c>
      <c r="AH1226" s="104">
        <v>-4.5936899999999996</v>
      </c>
      <c r="AI1226" s="78">
        <v>-21033</v>
      </c>
      <c r="AJ1226" s="104">
        <v>-1.6133200000000001</v>
      </c>
      <c r="AK1226" s="78">
        <v>9400</v>
      </c>
      <c r="AL1226" s="78">
        <v>8700</v>
      </c>
      <c r="AM1226" s="8">
        <v>9200</v>
      </c>
      <c r="AN1226" s="78">
        <v>149</v>
      </c>
      <c r="AO1226" s="78">
        <v>9600</v>
      </c>
      <c r="AP1226" s="78">
        <v>8900</v>
      </c>
      <c r="AQ1226" s="78">
        <v>9200</v>
      </c>
      <c r="AR1226" s="78">
        <v>317</v>
      </c>
      <c r="AS1226" s="78">
        <v>9300</v>
      </c>
      <c r="AT1226" s="78">
        <v>9100</v>
      </c>
      <c r="AU1226" s="78">
        <v>9200</v>
      </c>
      <c r="AV1226" s="78">
        <v>74.5</v>
      </c>
      <c r="AW1226" s="77">
        <v>13.01</v>
      </c>
      <c r="AX1226" s="144">
        <f t="shared" si="127"/>
        <v>0.06</v>
      </c>
      <c r="AY1226" s="144">
        <f t="shared" si="128"/>
        <v>0.16</v>
      </c>
      <c r="AZ1226" s="144">
        <f t="shared" si="129"/>
        <v>0.55000000000000004</v>
      </c>
      <c r="BA1226" s="54">
        <f t="shared" si="130"/>
        <v>15.882460203432073</v>
      </c>
      <c r="BB1226" s="54">
        <f t="shared" si="131"/>
        <v>12.617539796567934</v>
      </c>
    </row>
    <row r="1227" spans="1:54" x14ac:dyDescent="0.25">
      <c r="A1227" s="3">
        <v>41982</v>
      </c>
      <c r="B1227" s="77">
        <v>9128.9</v>
      </c>
      <c r="C1227" s="77">
        <v>879.65859999999998</v>
      </c>
      <c r="D1227" s="77">
        <v>-32.190599999999996</v>
      </c>
      <c r="E1227" s="77">
        <f t="shared" si="126"/>
        <v>364.32329999999996</v>
      </c>
      <c r="F1227" s="77">
        <v>-10.838900000000001</v>
      </c>
      <c r="G1227" s="77">
        <v>-1.9609000000000001</v>
      </c>
      <c r="H1227">
        <v>0</v>
      </c>
      <c r="I1227" s="78">
        <v>9132</v>
      </c>
      <c r="J1227">
        <v>201412</v>
      </c>
      <c r="K1227" s="78">
        <v>9132</v>
      </c>
      <c r="L1227" s="77">
        <f t="shared" si="132"/>
        <v>3.1000000000003638</v>
      </c>
      <c r="M1227" s="78">
        <v>-914</v>
      </c>
      <c r="N1227" s="78">
        <v>-16.567019999999999</v>
      </c>
      <c r="O1227" s="78">
        <v>-1084</v>
      </c>
      <c r="P1227" s="78">
        <v>-4.9562299999999997</v>
      </c>
      <c r="Q1227" s="144">
        <v>-1185</v>
      </c>
      <c r="R1227" s="78">
        <v>213</v>
      </c>
      <c r="S1227" s="78">
        <v>5513</v>
      </c>
      <c r="T1227" s="78">
        <v>-5508</v>
      </c>
      <c r="U1227" s="78">
        <v>32095</v>
      </c>
      <c r="V1227" s="219">
        <v>0.17161551643558187</v>
      </c>
      <c r="W1227" s="78">
        <v>155</v>
      </c>
      <c r="X1227" s="78">
        <v>2267</v>
      </c>
      <c r="Y1227" s="78">
        <v>-731</v>
      </c>
      <c r="Z1227" s="78">
        <v>-1965</v>
      </c>
      <c r="AA1227" s="78">
        <v>103.47</v>
      </c>
      <c r="AB1227" s="78">
        <v>111.03</v>
      </c>
      <c r="AC1227" s="78">
        <v>104503</v>
      </c>
      <c r="AD1227" s="104">
        <v>5.4392399999999999</v>
      </c>
      <c r="AE1227" s="78">
        <v>120298</v>
      </c>
      <c r="AF1227" s="104">
        <v>3.2223899999999999</v>
      </c>
      <c r="AG1227" s="78">
        <v>-34072</v>
      </c>
      <c r="AH1227" s="104">
        <v>-3.8893599999999999</v>
      </c>
      <c r="AI1227" s="78">
        <v>-33091</v>
      </c>
      <c r="AJ1227" s="104">
        <v>-1.91249</v>
      </c>
      <c r="AK1227" s="78">
        <v>9300</v>
      </c>
      <c r="AL1227" s="78">
        <v>8700</v>
      </c>
      <c r="AM1227" s="8">
        <v>9100</v>
      </c>
      <c r="AN1227" s="78">
        <v>141</v>
      </c>
      <c r="AO1227" s="78">
        <v>9400</v>
      </c>
      <c r="AP1227" s="78">
        <v>8900</v>
      </c>
      <c r="AQ1227" s="78">
        <v>9100</v>
      </c>
      <c r="AR1227" s="78">
        <v>315</v>
      </c>
      <c r="AS1227" s="78">
        <v>9300</v>
      </c>
      <c r="AT1227" s="78">
        <v>9100</v>
      </c>
      <c r="AU1227" s="78">
        <v>9150</v>
      </c>
      <c r="AV1227" s="78">
        <v>51.5</v>
      </c>
      <c r="AW1227" s="77">
        <v>13.04</v>
      </c>
      <c r="AX1227" s="144">
        <f t="shared" si="127"/>
        <v>0.1</v>
      </c>
      <c r="AY1227" s="144">
        <f t="shared" si="128"/>
        <v>0.16</v>
      </c>
      <c r="AZ1227" s="144">
        <f t="shared" si="129"/>
        <v>0.55000000000000004</v>
      </c>
      <c r="BA1227" s="54">
        <f t="shared" si="130"/>
        <v>15.906278918616758</v>
      </c>
      <c r="BB1227" s="54">
        <f t="shared" si="131"/>
        <v>12.467721081383248</v>
      </c>
    </row>
    <row r="1228" spans="1:54" x14ac:dyDescent="0.25">
      <c r="A1228" s="3">
        <v>41983</v>
      </c>
      <c r="B1228" s="77">
        <v>9032.16</v>
      </c>
      <c r="C1228" s="77">
        <v>926.10488999999995</v>
      </c>
      <c r="D1228" s="77">
        <v>-113.4136</v>
      </c>
      <c r="E1228" s="77">
        <f t="shared" si="126"/>
        <v>289.08349999999996</v>
      </c>
      <c r="F1228" s="77">
        <v>-12.738499999999998</v>
      </c>
      <c r="G1228" s="77">
        <v>-26.540700000000001</v>
      </c>
      <c r="H1228" t="s">
        <v>1702</v>
      </c>
      <c r="I1228" s="78">
        <v>9046</v>
      </c>
      <c r="J1228">
        <v>201412</v>
      </c>
      <c r="K1228" s="78">
        <v>9046</v>
      </c>
      <c r="L1228" s="77">
        <f t="shared" si="132"/>
        <v>13.840000000000146</v>
      </c>
      <c r="M1228" s="78">
        <v>-6706</v>
      </c>
      <c r="N1228" s="78">
        <v>-121.17462</v>
      </c>
      <c r="O1228" s="78">
        <v>-1669</v>
      </c>
      <c r="P1228" s="78">
        <v>-7.5561999999999996</v>
      </c>
      <c r="Q1228" s="144">
        <v>-7123.25</v>
      </c>
      <c r="R1228" s="78">
        <v>126</v>
      </c>
      <c r="S1228" s="78">
        <v>5535</v>
      </c>
      <c r="T1228" s="78">
        <v>-10203</v>
      </c>
      <c r="U1228" s="78">
        <v>33595</v>
      </c>
      <c r="V1228" s="219">
        <v>0.30370590861735375</v>
      </c>
      <c r="W1228" s="78">
        <v>-735</v>
      </c>
      <c r="X1228" s="78">
        <v>-2427</v>
      </c>
      <c r="Y1228" s="78">
        <v>-1887</v>
      </c>
      <c r="Z1228" s="78">
        <v>-4460</v>
      </c>
      <c r="AA1228" s="78">
        <v>108.4</v>
      </c>
      <c r="AB1228" s="78">
        <v>104.64</v>
      </c>
      <c r="AC1228" s="78">
        <v>104791</v>
      </c>
      <c r="AD1228" s="104">
        <v>4.8216200000000002</v>
      </c>
      <c r="AE1228" s="78">
        <v>130091</v>
      </c>
      <c r="AF1228" s="104">
        <v>3.6946300000000001</v>
      </c>
      <c r="AG1228" s="78">
        <v>-65219</v>
      </c>
      <c r="AH1228" s="104">
        <v>-3.6347200000000002</v>
      </c>
      <c r="AI1228" s="78">
        <v>-41688</v>
      </c>
      <c r="AJ1228" s="104">
        <v>-1.6424099999999999</v>
      </c>
      <c r="AK1228" s="78">
        <v>9300</v>
      </c>
      <c r="AL1228" s="78">
        <v>8700</v>
      </c>
      <c r="AM1228" s="8">
        <v>9050</v>
      </c>
      <c r="AN1228" s="78">
        <v>133</v>
      </c>
      <c r="AO1228" s="78">
        <v>9400</v>
      </c>
      <c r="AP1228" s="78">
        <v>8900</v>
      </c>
      <c r="AQ1228" s="78">
        <v>9000</v>
      </c>
      <c r="AR1228" s="78">
        <v>323</v>
      </c>
      <c r="AS1228" s="78">
        <v>9300</v>
      </c>
      <c r="AT1228" s="78">
        <v>8700</v>
      </c>
      <c r="AU1228" s="78">
        <v>9050</v>
      </c>
      <c r="AV1228" s="78">
        <v>133</v>
      </c>
      <c r="AW1228" s="77">
        <v>13.6</v>
      </c>
      <c r="AX1228" s="144">
        <f t="shared" si="127"/>
        <v>0.17</v>
      </c>
      <c r="AY1228" s="144">
        <f t="shared" si="128"/>
        <v>0.24</v>
      </c>
      <c r="AZ1228" s="144">
        <f t="shared" si="129"/>
        <v>0.62</v>
      </c>
      <c r="BA1228" s="54">
        <f t="shared" si="130"/>
        <v>15.835907461457806</v>
      </c>
      <c r="BB1228" s="54">
        <f t="shared" si="131"/>
        <v>12.415092538542199</v>
      </c>
    </row>
    <row r="1229" spans="1:54" x14ac:dyDescent="0.25">
      <c r="A1229" s="3">
        <v>41984</v>
      </c>
      <c r="B1229" s="77">
        <v>9013.07</v>
      </c>
      <c r="C1229" s="77">
        <v>812.53769</v>
      </c>
      <c r="D1229" s="77">
        <v>-38.389099999999999</v>
      </c>
      <c r="E1229" s="77">
        <f t="shared" si="126"/>
        <v>212.08989999999994</v>
      </c>
      <c r="F1229" s="77">
        <v>-6.6903999999999995</v>
      </c>
      <c r="G1229" s="77">
        <v>4.8439999999999994</v>
      </c>
      <c r="H1229">
        <v>0</v>
      </c>
      <c r="I1229" s="78">
        <v>9010</v>
      </c>
      <c r="J1229">
        <v>201412</v>
      </c>
      <c r="K1229" s="78">
        <v>9010</v>
      </c>
      <c r="L1229" s="77">
        <f t="shared" si="132"/>
        <v>-3.069999999999709</v>
      </c>
      <c r="M1229" s="78">
        <v>-2632</v>
      </c>
      <c r="N1229" s="78">
        <v>-47.264299999999999</v>
      </c>
      <c r="O1229" s="78">
        <v>-1348</v>
      </c>
      <c r="P1229" s="78">
        <v>-6.0804799999999997</v>
      </c>
      <c r="Q1229" s="144">
        <v>-2969</v>
      </c>
      <c r="R1229" s="78">
        <v>155</v>
      </c>
      <c r="S1229" s="78">
        <v>3460</v>
      </c>
      <c r="T1229" s="78">
        <v>-8702</v>
      </c>
      <c r="U1229" s="78">
        <v>33918</v>
      </c>
      <c r="V1229" s="219">
        <v>0.25655993867562948</v>
      </c>
      <c r="W1229" s="78">
        <v>-686</v>
      </c>
      <c r="X1229" s="78">
        <v>-2383</v>
      </c>
      <c r="Y1229" s="78">
        <v>-1141</v>
      </c>
      <c r="Z1229" s="78">
        <v>-1089</v>
      </c>
      <c r="AA1229" s="78">
        <v>98.6</v>
      </c>
      <c r="AB1229" s="78">
        <v>105.84</v>
      </c>
      <c r="AC1229" s="78">
        <v>105936</v>
      </c>
      <c r="AD1229" s="104">
        <v>4.5714800000000002</v>
      </c>
      <c r="AE1229" s="78">
        <v>136204</v>
      </c>
      <c r="AF1229" s="104">
        <v>3.9591400000000001</v>
      </c>
      <c r="AG1229" s="78">
        <v>-49135</v>
      </c>
      <c r="AH1229" s="104">
        <v>-3.1310799999999999</v>
      </c>
      <c r="AI1229" s="78">
        <v>-41362</v>
      </c>
      <c r="AJ1229" s="104">
        <v>-1.7257</v>
      </c>
      <c r="AK1229" s="78">
        <v>9300</v>
      </c>
      <c r="AL1229" s="78">
        <v>8700</v>
      </c>
      <c r="AM1229" s="8">
        <v>9000</v>
      </c>
      <c r="AN1229" s="78">
        <v>124</v>
      </c>
      <c r="AO1229" s="78">
        <v>9400</v>
      </c>
      <c r="AP1229" s="78">
        <v>8900</v>
      </c>
      <c r="AQ1229" s="78">
        <v>9000</v>
      </c>
      <c r="AR1229" s="78">
        <v>319</v>
      </c>
      <c r="AS1229" s="78">
        <v>9300</v>
      </c>
      <c r="AT1229" s="78">
        <v>8700</v>
      </c>
      <c r="AU1229" s="78">
        <v>9000</v>
      </c>
      <c r="AV1229" s="78">
        <v>124</v>
      </c>
      <c r="AW1229" s="77">
        <v>13.74</v>
      </c>
      <c r="AX1229" s="144">
        <f t="shared" si="127"/>
        <v>0.2</v>
      </c>
      <c r="AY1229" s="144">
        <f t="shared" si="128"/>
        <v>0.3</v>
      </c>
      <c r="AZ1229" s="144">
        <f t="shared" si="129"/>
        <v>0.65</v>
      </c>
      <c r="BA1229" s="54">
        <f t="shared" si="130"/>
        <v>15.796644137927087</v>
      </c>
      <c r="BB1229" s="54">
        <f t="shared" si="131"/>
        <v>12.378355862072913</v>
      </c>
    </row>
    <row r="1230" spans="1:54" x14ac:dyDescent="0.25">
      <c r="A1230" s="3">
        <v>41985</v>
      </c>
      <c r="B1230" s="77">
        <v>9027.33</v>
      </c>
      <c r="C1230" s="77">
        <v>775.97577000000001</v>
      </c>
      <c r="D1230" s="77">
        <v>-48.973999999999997</v>
      </c>
      <c r="E1230" s="77">
        <f t="shared" si="126"/>
        <v>138.65469999999999</v>
      </c>
      <c r="F1230" s="77">
        <v>-4.1604999999999999</v>
      </c>
      <c r="G1230" s="77">
        <v>-7.7042999999999999</v>
      </c>
      <c r="H1230">
        <v>0</v>
      </c>
      <c r="I1230" s="78">
        <v>9006</v>
      </c>
      <c r="J1230">
        <v>201412</v>
      </c>
      <c r="K1230" s="78">
        <v>9006</v>
      </c>
      <c r="L1230" s="77">
        <f t="shared" si="132"/>
        <v>-21.329999999999927</v>
      </c>
      <c r="M1230" s="78">
        <v>-3260</v>
      </c>
      <c r="N1230" s="78">
        <v>-58.546950000000002</v>
      </c>
      <c r="O1230" s="78">
        <v>-1313</v>
      </c>
      <c r="P1230" s="78">
        <v>-5.9215</v>
      </c>
      <c r="Q1230" s="144">
        <v>-3588.25</v>
      </c>
      <c r="R1230" s="78">
        <v>168</v>
      </c>
      <c r="S1230" s="78">
        <v>5126</v>
      </c>
      <c r="T1230" s="78">
        <v>-8067</v>
      </c>
      <c r="U1230" s="78">
        <v>34252</v>
      </c>
      <c r="V1230" s="219">
        <v>0.23551909377554595</v>
      </c>
      <c r="W1230" s="78">
        <v>83</v>
      </c>
      <c r="X1230" s="78">
        <v>-2513</v>
      </c>
      <c r="Y1230" s="78">
        <v>-57</v>
      </c>
      <c r="Z1230" s="78">
        <v>-692</v>
      </c>
      <c r="AA1230" s="78">
        <v>99.55</v>
      </c>
      <c r="AB1230" s="78">
        <v>107.16</v>
      </c>
      <c r="AC1230" s="78">
        <v>107556</v>
      </c>
      <c r="AD1230" s="104">
        <v>4.6223700000000001</v>
      </c>
      <c r="AE1230" s="78">
        <v>142720</v>
      </c>
      <c r="AF1230" s="104">
        <v>4.0571900000000003</v>
      </c>
      <c r="AG1230" s="78">
        <v>-53986</v>
      </c>
      <c r="AH1230" s="104">
        <v>-3.49044</v>
      </c>
      <c r="AI1230" s="78">
        <v>-30939</v>
      </c>
      <c r="AJ1230" s="104">
        <v>-1.7615400000000001</v>
      </c>
      <c r="AK1230" s="78">
        <v>9300</v>
      </c>
      <c r="AL1230" s="78">
        <v>8700</v>
      </c>
      <c r="AM1230" s="8">
        <v>9000</v>
      </c>
      <c r="AN1230" s="78">
        <v>115</v>
      </c>
      <c r="AO1230" s="78">
        <v>9400</v>
      </c>
      <c r="AP1230" s="78">
        <v>8900</v>
      </c>
      <c r="AQ1230" s="78">
        <v>9000</v>
      </c>
      <c r="AR1230" s="78">
        <v>322</v>
      </c>
      <c r="AS1230" s="78">
        <v>9300</v>
      </c>
      <c r="AT1230" s="78">
        <v>8700</v>
      </c>
      <c r="AU1230" s="78">
        <v>9000</v>
      </c>
      <c r="AV1230" s="78">
        <v>115</v>
      </c>
      <c r="AW1230" s="77">
        <v>14</v>
      </c>
      <c r="AX1230" s="144">
        <f t="shared" si="127"/>
        <v>0.31</v>
      </c>
      <c r="AY1230" s="144">
        <f t="shared" si="128"/>
        <v>0.38</v>
      </c>
      <c r="AZ1230" s="144">
        <f t="shared" si="129"/>
        <v>0.69</v>
      </c>
      <c r="BA1230" s="54">
        <f t="shared" si="130"/>
        <v>15.759783074606723</v>
      </c>
      <c r="BB1230" s="54">
        <f t="shared" si="131"/>
        <v>12.364216925393279</v>
      </c>
    </row>
    <row r="1231" spans="1:54" x14ac:dyDescent="0.25">
      <c r="A1231" s="3">
        <v>41988</v>
      </c>
      <c r="B1231" s="77">
        <v>8985.6299999999992</v>
      </c>
      <c r="C1231" s="77">
        <v>772.28331000000003</v>
      </c>
      <c r="D1231" s="77">
        <v>-47.628900000000002</v>
      </c>
      <c r="E1231" s="77">
        <f t="shared" si="126"/>
        <v>143.52800000000002</v>
      </c>
      <c r="F1231" s="77">
        <v>-9.5576000000000008</v>
      </c>
      <c r="G1231" s="77">
        <v>0.56310000000000004</v>
      </c>
      <c r="H1231">
        <v>0</v>
      </c>
      <c r="I1231" s="78">
        <v>9036</v>
      </c>
      <c r="J1231">
        <v>201412</v>
      </c>
      <c r="K1231" s="78">
        <v>9036</v>
      </c>
      <c r="L1231" s="77">
        <f t="shared" si="132"/>
        <v>50.3700000000008</v>
      </c>
      <c r="M1231" s="78">
        <v>-291</v>
      </c>
      <c r="N1231" s="78">
        <v>-5.08284</v>
      </c>
      <c r="O1231" s="78">
        <v>-942</v>
      </c>
      <c r="P1231" s="78">
        <v>-4.2640099999999999</v>
      </c>
      <c r="Q1231" s="144">
        <v>-526.5</v>
      </c>
      <c r="R1231" s="78">
        <v>-44</v>
      </c>
      <c r="S1231" s="78">
        <v>4164</v>
      </c>
      <c r="T1231" s="78">
        <v>-6679</v>
      </c>
      <c r="U1231" s="78">
        <v>34447</v>
      </c>
      <c r="V1231" s="219">
        <v>0.19389206607251719</v>
      </c>
      <c r="W1231" s="78">
        <v>308</v>
      </c>
      <c r="X1231" s="78">
        <v>1829</v>
      </c>
      <c r="Y1231" s="78">
        <v>547</v>
      </c>
      <c r="Z1231" s="78">
        <v>-665</v>
      </c>
      <c r="AA1231" s="78">
        <v>99.52</v>
      </c>
      <c r="AB1231" s="78">
        <v>103.45</v>
      </c>
      <c r="AC1231" s="78">
        <v>113884</v>
      </c>
      <c r="AD1231" s="104">
        <v>4.8157699999999997</v>
      </c>
      <c r="AE1231" s="78">
        <v>144147</v>
      </c>
      <c r="AF1231" s="104">
        <v>3.91798</v>
      </c>
      <c r="AG1231" s="78">
        <v>-71658</v>
      </c>
      <c r="AH1231" s="104">
        <v>-3.4845299999999999</v>
      </c>
      <c r="AI1231" s="78">
        <v>-27938</v>
      </c>
      <c r="AJ1231" s="104">
        <v>-1.5679099999999999</v>
      </c>
      <c r="AK1231" s="78">
        <v>9300</v>
      </c>
      <c r="AL1231" s="78">
        <v>8700</v>
      </c>
      <c r="AM1231" s="8">
        <v>9050</v>
      </c>
      <c r="AN1231" s="78">
        <v>87.5</v>
      </c>
      <c r="AO1231" s="78">
        <v>9300</v>
      </c>
      <c r="AP1231" s="78">
        <v>8900</v>
      </c>
      <c r="AQ1231" s="78">
        <v>9000</v>
      </c>
      <c r="AR1231" s="78">
        <v>317</v>
      </c>
      <c r="AS1231" s="78">
        <v>9300</v>
      </c>
      <c r="AT1231" s="78">
        <v>8700</v>
      </c>
      <c r="AU1231" s="78">
        <v>9050</v>
      </c>
      <c r="AV1231" s="78">
        <v>87.5</v>
      </c>
      <c r="AW1231" s="77">
        <v>13.98</v>
      </c>
      <c r="AX1231" s="144">
        <f t="shared" si="127"/>
        <v>0.31</v>
      </c>
      <c r="AY1231" s="144">
        <f t="shared" si="128"/>
        <v>0.36</v>
      </c>
      <c r="AZ1231" s="144">
        <f t="shared" si="129"/>
        <v>0.68</v>
      </c>
      <c r="BA1231" s="54">
        <f t="shared" si="130"/>
        <v>15.612078749422917</v>
      </c>
      <c r="BB1231" s="54">
        <f t="shared" si="131"/>
        <v>12.389921250577085</v>
      </c>
    </row>
    <row r="1232" spans="1:54" x14ac:dyDescent="0.25">
      <c r="A1232" s="3">
        <v>41989</v>
      </c>
      <c r="B1232" s="77">
        <v>8950.91</v>
      </c>
      <c r="C1232" s="77">
        <v>875.61591999999996</v>
      </c>
      <c r="D1232" s="77">
        <v>-98.388500000000008</v>
      </c>
      <c r="E1232" s="77">
        <f t="shared" si="126"/>
        <v>13.759599999999978</v>
      </c>
      <c r="F1232" s="77">
        <v>-8.1892999999999994</v>
      </c>
      <c r="G1232" s="77">
        <v>-0.1535</v>
      </c>
      <c r="H1232">
        <v>0</v>
      </c>
      <c r="I1232" s="78">
        <v>8981</v>
      </c>
      <c r="J1232">
        <v>201412</v>
      </c>
      <c r="K1232" s="78">
        <v>8981</v>
      </c>
      <c r="L1232" s="77">
        <f t="shared" si="132"/>
        <v>30.090000000000146</v>
      </c>
      <c r="M1232" s="78">
        <v>-5732</v>
      </c>
      <c r="N1232" s="78">
        <v>-102.79499</v>
      </c>
      <c r="O1232" s="78">
        <v>-1190</v>
      </c>
      <c r="P1232" s="78">
        <v>-5.35168</v>
      </c>
      <c r="Q1232" s="144">
        <v>-6029.5</v>
      </c>
      <c r="R1232" s="78">
        <v>46</v>
      </c>
      <c r="S1232" s="78">
        <v>2998</v>
      </c>
      <c r="T1232" s="78">
        <v>-9484</v>
      </c>
      <c r="U1232" s="78">
        <v>35798</v>
      </c>
      <c r="V1232" s="219">
        <v>0.26493100173194034</v>
      </c>
      <c r="W1232" s="78">
        <v>1491</v>
      </c>
      <c r="X1232" s="78">
        <v>-1391</v>
      </c>
      <c r="Y1232" s="78">
        <v>1094</v>
      </c>
      <c r="Z1232" s="78">
        <v>194</v>
      </c>
      <c r="AA1232" s="78">
        <v>104.17</v>
      </c>
      <c r="AB1232" s="78">
        <v>101.15</v>
      </c>
      <c r="AC1232" s="78">
        <v>112121</v>
      </c>
      <c r="AD1232" s="104">
        <v>4.3889100000000001</v>
      </c>
      <c r="AE1232" s="78">
        <v>152590</v>
      </c>
      <c r="AF1232" s="104">
        <v>4.4045399999999999</v>
      </c>
      <c r="AG1232" s="78">
        <v>-69148</v>
      </c>
      <c r="AH1232" s="104">
        <v>-3.2237300000000002</v>
      </c>
      <c r="AI1232" s="78">
        <v>-26027</v>
      </c>
      <c r="AJ1232" s="104">
        <v>-1.5039</v>
      </c>
      <c r="AK1232" s="78">
        <v>9300</v>
      </c>
      <c r="AL1232" s="78">
        <v>8700</v>
      </c>
      <c r="AM1232" s="8">
        <v>9000</v>
      </c>
      <c r="AN1232" s="78">
        <v>78.5</v>
      </c>
      <c r="AO1232" s="78">
        <v>9300</v>
      </c>
      <c r="AP1232" s="78">
        <v>8600</v>
      </c>
      <c r="AQ1232" s="78">
        <v>9000</v>
      </c>
      <c r="AR1232" s="78">
        <v>327</v>
      </c>
      <c r="AS1232" s="78">
        <v>9300</v>
      </c>
      <c r="AT1232" s="78">
        <v>8700</v>
      </c>
      <c r="AU1232" s="78">
        <v>9000</v>
      </c>
      <c r="AV1232" s="78">
        <v>78.5</v>
      </c>
      <c r="AW1232" s="77">
        <v>14.56</v>
      </c>
      <c r="AX1232" s="144">
        <f t="shared" si="127"/>
        <v>0.68</v>
      </c>
      <c r="AY1232" s="144">
        <f t="shared" si="128"/>
        <v>0.63</v>
      </c>
      <c r="AZ1232" s="144">
        <f t="shared" si="129"/>
        <v>0.81</v>
      </c>
      <c r="BA1232" s="54">
        <f t="shared" si="130"/>
        <v>15.41639123001999</v>
      </c>
      <c r="BB1232" s="54">
        <f t="shared" si="131"/>
        <v>12.486608769980013</v>
      </c>
    </row>
    <row r="1233" spans="1:54" x14ac:dyDescent="0.25">
      <c r="A1233" s="3">
        <v>41990</v>
      </c>
      <c r="B1233" s="77">
        <v>8828.36</v>
      </c>
      <c r="C1233" s="77">
        <v>1097.63897</v>
      </c>
      <c r="D1233" s="77">
        <v>-206.30360000000002</v>
      </c>
      <c r="E1233" s="77">
        <f t="shared" si="126"/>
        <v>-325.2405</v>
      </c>
      <c r="F1233" s="77">
        <v>-7.7496</v>
      </c>
      <c r="G1233" s="77">
        <v>0.3715</v>
      </c>
      <c r="H1233" t="s">
        <v>1703</v>
      </c>
      <c r="I1233" s="78">
        <v>8844</v>
      </c>
      <c r="J1233">
        <v>201501</v>
      </c>
      <c r="K1233" s="78">
        <v>8861</v>
      </c>
      <c r="L1233" s="77">
        <f t="shared" si="132"/>
        <v>32.639999999999418</v>
      </c>
      <c r="M1233" s="78">
        <v>-8893</v>
      </c>
      <c r="N1233" s="78">
        <v>-157.41540000000001</v>
      </c>
      <c r="O1233" s="78">
        <v>-430</v>
      </c>
      <c r="P1233" s="78">
        <v>-1.9087000000000001</v>
      </c>
      <c r="Q1233" s="144">
        <v>-9000.5</v>
      </c>
      <c r="R1233" s="78">
        <v>-112</v>
      </c>
      <c r="S1233" s="78">
        <v>370</v>
      </c>
      <c r="T1233" s="78">
        <v>-6864</v>
      </c>
      <c r="U1233" s="78">
        <v>29865</v>
      </c>
      <c r="V1233" s="219">
        <v>0.22983425414364642</v>
      </c>
      <c r="W1233" s="78">
        <v>-448</v>
      </c>
      <c r="X1233" s="78">
        <v>-2810</v>
      </c>
      <c r="Y1233" s="78">
        <v>-6268</v>
      </c>
      <c r="Z1233" s="78">
        <v>-6621</v>
      </c>
      <c r="AA1233" s="78">
        <v>113.34</v>
      </c>
      <c r="AB1233" s="78">
        <v>98.62</v>
      </c>
      <c r="AC1233" s="78">
        <v>49456</v>
      </c>
      <c r="AD1233" s="104">
        <v>2.2911000000000001</v>
      </c>
      <c r="AE1233" s="78">
        <v>67667</v>
      </c>
      <c r="AF1233" s="104">
        <v>5.3309199999999999</v>
      </c>
      <c r="AG1233" s="78">
        <v>-8017</v>
      </c>
      <c r="AH1233" s="104">
        <v>-1.66919</v>
      </c>
      <c r="AI1233" s="78">
        <v>9074</v>
      </c>
      <c r="AJ1233" s="104">
        <v>-1.72089</v>
      </c>
      <c r="AK1233" s="78">
        <v>9300</v>
      </c>
      <c r="AL1233" s="78">
        <v>8500</v>
      </c>
      <c r="AM1233" s="8">
        <v>8900</v>
      </c>
      <c r="AN1233" s="78">
        <v>336</v>
      </c>
      <c r="AO1233" s="78">
        <v>10400</v>
      </c>
      <c r="AP1233" s="78">
        <v>8400</v>
      </c>
      <c r="AQ1233" s="78">
        <v>8800</v>
      </c>
      <c r="AR1233" s="78">
        <v>531</v>
      </c>
      <c r="AS1233" s="78">
        <v>8950</v>
      </c>
      <c r="AT1233" s="78">
        <v>8900</v>
      </c>
      <c r="AU1233" s="78">
        <v>8850</v>
      </c>
      <c r="AV1233" s="78">
        <v>172</v>
      </c>
      <c r="AW1233" s="77">
        <v>15.07</v>
      </c>
      <c r="AX1233" s="144">
        <f t="shared" si="127"/>
        <v>0.86</v>
      </c>
      <c r="AY1233" s="144">
        <f t="shared" si="128"/>
        <v>0.79</v>
      </c>
      <c r="AZ1233" s="144">
        <f t="shared" si="129"/>
        <v>0.89</v>
      </c>
      <c r="BA1233" s="54">
        <f t="shared" si="130"/>
        <v>15.416391230019988</v>
      </c>
      <c r="BB1233" s="54">
        <f t="shared" si="131"/>
        <v>12.486608769980011</v>
      </c>
    </row>
    <row r="1234" spans="1:54" x14ac:dyDescent="0.25">
      <c r="A1234" s="3">
        <v>41991</v>
      </c>
      <c r="B1234" s="77">
        <v>8878.6299999999992</v>
      </c>
      <c r="C1234" s="77">
        <v>898.33007999999995</v>
      </c>
      <c r="D1234" s="77">
        <v>-73.518199999999993</v>
      </c>
      <c r="E1234" s="77">
        <f t="shared" si="126"/>
        <v>-500.19140000000004</v>
      </c>
      <c r="F1234" s="77">
        <v>3.2412999999999998</v>
      </c>
      <c r="G1234" s="77">
        <v>-11.156199999999998</v>
      </c>
      <c r="H1234">
        <v>0</v>
      </c>
      <c r="I1234" s="78">
        <v>8857</v>
      </c>
      <c r="J1234">
        <v>201501</v>
      </c>
      <c r="K1234" s="78">
        <v>8857</v>
      </c>
      <c r="L1234" s="77">
        <f t="shared" si="132"/>
        <v>-21.6299999999992</v>
      </c>
      <c r="M1234" s="78">
        <v>-7209</v>
      </c>
      <c r="N1234" s="78">
        <v>-127.54958999999999</v>
      </c>
      <c r="O1234" s="78">
        <v>-211</v>
      </c>
      <c r="P1234" s="78">
        <v>-0.93874999999999997</v>
      </c>
      <c r="Q1234" s="144">
        <v>-7261.75</v>
      </c>
      <c r="R1234" s="78">
        <v>-74</v>
      </c>
      <c r="S1234" s="78">
        <v>494</v>
      </c>
      <c r="T1234" s="78">
        <v>-5708</v>
      </c>
      <c r="U1234" s="78">
        <v>31934</v>
      </c>
      <c r="V1234" s="219">
        <v>0.1787436587962673</v>
      </c>
      <c r="W1234" s="78">
        <v>-244</v>
      </c>
      <c r="X1234" s="78">
        <v>-2362</v>
      </c>
      <c r="Y1234" s="78">
        <v>-5674</v>
      </c>
      <c r="Z1234" s="78">
        <v>-5783</v>
      </c>
      <c r="AA1234" s="78">
        <v>91.15</v>
      </c>
      <c r="AB1234" s="78">
        <v>101.38</v>
      </c>
      <c r="AC1234" s="78">
        <v>58640</v>
      </c>
      <c r="AD1234" s="104">
        <v>2.4944799999999998</v>
      </c>
      <c r="AE1234" s="78">
        <v>72301</v>
      </c>
      <c r="AF1234" s="104">
        <v>5.2819799999999999</v>
      </c>
      <c r="AG1234" s="78">
        <v>6485</v>
      </c>
      <c r="AH1234" s="104">
        <v>-1.7222</v>
      </c>
      <c r="AI1234" s="78">
        <v>29001</v>
      </c>
      <c r="AJ1234" s="104">
        <v>-2.0773899999999998</v>
      </c>
      <c r="AK1234" s="78">
        <v>9300</v>
      </c>
      <c r="AL1234" s="78">
        <v>8600</v>
      </c>
      <c r="AM1234" s="8">
        <v>8900</v>
      </c>
      <c r="AN1234" s="78">
        <v>298</v>
      </c>
      <c r="AO1234" s="78">
        <v>9700</v>
      </c>
      <c r="AP1234" s="78">
        <v>8100</v>
      </c>
      <c r="AQ1234" s="78">
        <v>8900</v>
      </c>
      <c r="AR1234" s="78">
        <v>419</v>
      </c>
      <c r="AS1234" s="78">
        <v>9050</v>
      </c>
      <c r="AT1234" s="78">
        <v>8700</v>
      </c>
      <c r="AU1234" s="78">
        <v>8850</v>
      </c>
      <c r="AV1234" s="78">
        <v>119</v>
      </c>
      <c r="AW1234" s="77">
        <v>14.27</v>
      </c>
      <c r="AX1234" s="144">
        <f t="shared" si="127"/>
        <v>0.44</v>
      </c>
      <c r="AY1234" s="144">
        <f t="shared" si="128"/>
        <v>0.38</v>
      </c>
      <c r="AZ1234" s="144">
        <f t="shared" si="129"/>
        <v>0.69</v>
      </c>
      <c r="BA1234" s="54">
        <f t="shared" si="130"/>
        <v>15.359221724856384</v>
      </c>
      <c r="BB1234" s="54">
        <f t="shared" si="131"/>
        <v>12.499778275143614</v>
      </c>
    </row>
    <row r="1235" spans="1:54" x14ac:dyDescent="0.25">
      <c r="A1235" s="3">
        <v>41992</v>
      </c>
      <c r="B1235" s="77">
        <v>8999.52</v>
      </c>
      <c r="C1235" s="77">
        <v>1102.9421600000001</v>
      </c>
      <c r="D1235" s="77">
        <v>82.810200000000009</v>
      </c>
      <c r="E1235" s="77">
        <f t="shared" si="126"/>
        <v>-452.97050000000002</v>
      </c>
      <c r="F1235" s="77">
        <v>10.25</v>
      </c>
      <c r="G1235" s="77">
        <v>-1.2662</v>
      </c>
      <c r="H1235">
        <v>0</v>
      </c>
      <c r="I1235" s="78">
        <v>9019</v>
      </c>
      <c r="J1235">
        <v>201501</v>
      </c>
      <c r="K1235" s="78">
        <v>9019</v>
      </c>
      <c r="L1235" s="77">
        <f t="shared" si="132"/>
        <v>19.479999999999563</v>
      </c>
      <c r="M1235" s="78">
        <v>5332</v>
      </c>
      <c r="N1235" s="78">
        <v>96.325810000000004</v>
      </c>
      <c r="O1235" s="78">
        <v>63</v>
      </c>
      <c r="P1235" s="78">
        <v>0.27956999999999999</v>
      </c>
      <c r="Q1235" s="144">
        <v>5347.75</v>
      </c>
      <c r="R1235" s="78">
        <v>254</v>
      </c>
      <c r="S1235" s="78">
        <v>-1515</v>
      </c>
      <c r="T1235" s="78">
        <v>264</v>
      </c>
      <c r="U1235" s="78">
        <v>26450</v>
      </c>
      <c r="V1235" s="219">
        <v>-9.9810964083175812E-3</v>
      </c>
      <c r="W1235" s="78">
        <v>2916</v>
      </c>
      <c r="X1235" s="78">
        <v>2916</v>
      </c>
      <c r="Y1235" s="78">
        <v>915</v>
      </c>
      <c r="Z1235" s="78">
        <v>2895</v>
      </c>
      <c r="AA1235" s="78">
        <v>89.4</v>
      </c>
      <c r="AB1235" s="78">
        <v>111.57</v>
      </c>
      <c r="AC1235" s="78">
        <v>64720</v>
      </c>
      <c r="AD1235" s="104">
        <v>3.2209300000000001</v>
      </c>
      <c r="AE1235" s="78">
        <v>81037</v>
      </c>
      <c r="AF1235" s="104">
        <v>4.0496699999999999</v>
      </c>
      <c r="AG1235" s="78">
        <v>30134</v>
      </c>
      <c r="AH1235" s="104">
        <v>-1.53609</v>
      </c>
      <c r="AI1235" s="78">
        <v>25046</v>
      </c>
      <c r="AJ1235" s="104">
        <v>-1.9696499999999999</v>
      </c>
      <c r="AK1235" s="78">
        <v>9300</v>
      </c>
      <c r="AL1235" s="78">
        <v>8600</v>
      </c>
      <c r="AM1235" s="8">
        <v>9000</v>
      </c>
      <c r="AN1235" s="78">
        <v>270</v>
      </c>
      <c r="AO1235" s="78">
        <v>9400</v>
      </c>
      <c r="AP1235" s="78">
        <v>9000</v>
      </c>
      <c r="AQ1235" s="78">
        <v>9000</v>
      </c>
      <c r="AR1235" s="78">
        <v>393</v>
      </c>
      <c r="AS1235" s="78">
        <v>9100</v>
      </c>
      <c r="AT1235" s="78">
        <v>8700</v>
      </c>
      <c r="AU1235" s="78">
        <v>9000</v>
      </c>
      <c r="AV1235" s="78">
        <v>91</v>
      </c>
      <c r="AW1235" s="77">
        <v>12.87</v>
      </c>
      <c r="AX1235" s="144">
        <f t="shared" si="127"/>
        <v>0.06</v>
      </c>
      <c r="AY1235" s="144">
        <f t="shared" si="128"/>
        <v>0.04</v>
      </c>
      <c r="AZ1235" s="144">
        <f t="shared" si="129"/>
        <v>0.42</v>
      </c>
      <c r="BA1235" s="54">
        <f t="shared" si="130"/>
        <v>15.34430927119358</v>
      </c>
      <c r="BB1235" s="54">
        <f t="shared" si="131"/>
        <v>12.365690728806417</v>
      </c>
    </row>
    <row r="1236" spans="1:54" x14ac:dyDescent="0.25">
      <c r="A1236" s="3">
        <v>41995</v>
      </c>
      <c r="B1236" s="77">
        <v>9095</v>
      </c>
      <c r="C1236" s="77">
        <v>810.24726999999996</v>
      </c>
      <c r="D1236" s="77">
        <v>42.067599999999999</v>
      </c>
      <c r="E1236" s="77">
        <f t="shared" si="126"/>
        <v>-464.91599999999994</v>
      </c>
      <c r="F1236" s="77">
        <v>3.1598000000000002</v>
      </c>
      <c r="G1236" s="77">
        <v>28.9758</v>
      </c>
      <c r="H1236">
        <v>0</v>
      </c>
      <c r="I1236" s="78">
        <v>9096</v>
      </c>
      <c r="J1236">
        <v>201501</v>
      </c>
      <c r="K1236" s="78">
        <v>9096</v>
      </c>
      <c r="L1236" s="77">
        <f t="shared" si="132"/>
        <v>1</v>
      </c>
      <c r="M1236" s="78">
        <v>10107</v>
      </c>
      <c r="N1236" s="78">
        <v>183.98318</v>
      </c>
      <c r="O1236" s="78">
        <v>154</v>
      </c>
      <c r="P1236" s="78">
        <v>0.69615000000000005</v>
      </c>
      <c r="Q1236" s="144">
        <v>10145.5</v>
      </c>
      <c r="R1236" s="78">
        <v>637</v>
      </c>
      <c r="S1236" s="78">
        <v>-201</v>
      </c>
      <c r="T1236" s="78">
        <v>2701</v>
      </c>
      <c r="U1236" s="78">
        <v>28538</v>
      </c>
      <c r="V1236" s="219">
        <v>-9.4645735510547335E-2</v>
      </c>
      <c r="W1236" s="78">
        <v>1662</v>
      </c>
      <c r="X1236" s="78">
        <v>6162</v>
      </c>
      <c r="Y1236" s="78">
        <v>1471</v>
      </c>
      <c r="Z1236" s="78">
        <v>5914</v>
      </c>
      <c r="AA1236" s="78">
        <v>95.22</v>
      </c>
      <c r="AB1236" s="78">
        <v>120</v>
      </c>
      <c r="AC1236" s="78">
        <v>68327</v>
      </c>
      <c r="AD1236" s="104">
        <v>3.6677</v>
      </c>
      <c r="AE1236" s="78">
        <v>82262</v>
      </c>
      <c r="AF1236" s="104">
        <v>3.2816999999999998</v>
      </c>
      <c r="AG1236" s="78">
        <v>22239</v>
      </c>
      <c r="AH1236" s="104">
        <v>-1.73078</v>
      </c>
      <c r="AI1236" s="78">
        <v>7683</v>
      </c>
      <c r="AJ1236" s="104">
        <v>-1.76302</v>
      </c>
      <c r="AK1236" s="78">
        <v>9300</v>
      </c>
      <c r="AL1236" s="78">
        <v>8600</v>
      </c>
      <c r="AM1236" s="8">
        <v>9100</v>
      </c>
      <c r="AN1236" s="78">
        <v>242</v>
      </c>
      <c r="AO1236" s="78">
        <v>9700</v>
      </c>
      <c r="AP1236" s="78">
        <v>9000</v>
      </c>
      <c r="AQ1236" s="78">
        <v>9100</v>
      </c>
      <c r="AR1236" s="78">
        <v>367</v>
      </c>
      <c r="AS1236" s="78">
        <v>9100</v>
      </c>
      <c r="AT1236" s="78">
        <v>9000</v>
      </c>
      <c r="AU1236" s="78">
        <v>9100</v>
      </c>
      <c r="AV1236" s="78">
        <v>69.5</v>
      </c>
      <c r="AW1236" s="77">
        <v>12.25</v>
      </c>
      <c r="AX1236" s="144">
        <f t="shared" si="127"/>
        <v>0</v>
      </c>
      <c r="AY1236" s="144">
        <f t="shared" si="128"/>
        <v>0</v>
      </c>
      <c r="AZ1236" s="144">
        <f t="shared" si="129"/>
        <v>0.2</v>
      </c>
      <c r="BA1236" s="54">
        <f t="shared" si="130"/>
        <v>15.362461898935958</v>
      </c>
      <c r="BB1236" s="54">
        <f t="shared" si="131"/>
        <v>12.123538101064039</v>
      </c>
    </row>
    <row r="1237" spans="1:54" x14ac:dyDescent="0.25">
      <c r="A1237" s="3">
        <v>41996</v>
      </c>
      <c r="B1237" s="77">
        <v>9097.7099999999991</v>
      </c>
      <c r="C1237" s="77">
        <v>704.16089999999997</v>
      </c>
      <c r="D1237" s="77">
        <v>13.326500000000001</v>
      </c>
      <c r="E1237" s="77">
        <f t="shared" si="126"/>
        <v>-484.56759999999997</v>
      </c>
      <c r="F1237" s="77">
        <v>0.97950000000000004</v>
      </c>
      <c r="G1237" s="77">
        <v>0.68989999999999996</v>
      </c>
      <c r="H1237">
        <v>0</v>
      </c>
      <c r="I1237" s="78">
        <v>9115</v>
      </c>
      <c r="J1237">
        <v>201501</v>
      </c>
      <c r="K1237" s="78">
        <v>9115</v>
      </c>
      <c r="L1237" s="77">
        <f t="shared" si="132"/>
        <v>17.290000000000873</v>
      </c>
      <c r="M1237" s="78">
        <v>9180</v>
      </c>
      <c r="N1237" s="78">
        <v>167.50593000000001</v>
      </c>
      <c r="O1237" s="78">
        <v>151</v>
      </c>
      <c r="P1237" s="78">
        <v>0.68401000000000001</v>
      </c>
      <c r="Q1237" s="144">
        <v>9217.75</v>
      </c>
      <c r="R1237" s="78">
        <v>657</v>
      </c>
      <c r="S1237" s="78">
        <v>-876</v>
      </c>
      <c r="T1237" s="78">
        <v>2775</v>
      </c>
      <c r="U1237" s="78">
        <v>29519</v>
      </c>
      <c r="V1237" s="219">
        <v>-9.4007249568074797E-2</v>
      </c>
      <c r="W1237" s="78">
        <v>1360</v>
      </c>
      <c r="X1237" s="78">
        <v>5860</v>
      </c>
      <c r="Y1237" s="78">
        <v>1449</v>
      </c>
      <c r="Z1237" s="78">
        <v>7049</v>
      </c>
      <c r="AA1237" s="78">
        <v>96.94</v>
      </c>
      <c r="AB1237" s="78">
        <v>122.51</v>
      </c>
      <c r="AC1237" s="78">
        <v>67833</v>
      </c>
      <c r="AD1237" s="104">
        <v>3.7301700000000002</v>
      </c>
      <c r="AE1237" s="78">
        <v>86756</v>
      </c>
      <c r="AF1237" s="104">
        <v>3.0811199999999999</v>
      </c>
      <c r="AG1237" s="78">
        <v>14696</v>
      </c>
      <c r="AH1237" s="104">
        <v>-1.62635</v>
      </c>
      <c r="AI1237" s="78">
        <v>-2570</v>
      </c>
      <c r="AJ1237" s="104">
        <v>-1.7657099999999999</v>
      </c>
      <c r="AK1237" s="78">
        <v>9400</v>
      </c>
      <c r="AL1237" s="78">
        <v>8900</v>
      </c>
      <c r="AM1237" s="8">
        <v>9100</v>
      </c>
      <c r="AN1237" s="78">
        <v>231</v>
      </c>
      <c r="AO1237" s="78">
        <v>9700</v>
      </c>
      <c r="AP1237" s="78">
        <v>9000</v>
      </c>
      <c r="AQ1237" s="78">
        <v>9100</v>
      </c>
      <c r="AR1237" s="78">
        <v>353</v>
      </c>
      <c r="AS1237" s="78">
        <v>9100</v>
      </c>
      <c r="AT1237" s="78">
        <v>9000</v>
      </c>
      <c r="AU1237" s="78">
        <v>9100</v>
      </c>
      <c r="AV1237" s="78">
        <v>54</v>
      </c>
      <c r="AW1237" s="77">
        <v>11.9</v>
      </c>
      <c r="AX1237" s="144">
        <f t="shared" si="127"/>
        <v>0</v>
      </c>
      <c r="AY1237" s="144">
        <f t="shared" si="128"/>
        <v>0</v>
      </c>
      <c r="AZ1237" s="144">
        <f t="shared" si="129"/>
        <v>0.15</v>
      </c>
      <c r="BA1237" s="54">
        <f t="shared" si="130"/>
        <v>15.356584857920016</v>
      </c>
      <c r="BB1237" s="54">
        <f t="shared" si="131"/>
        <v>11.851415142079983</v>
      </c>
    </row>
    <row r="1238" spans="1:54" x14ac:dyDescent="0.25">
      <c r="A1238" s="3">
        <v>41997</v>
      </c>
      <c r="B1238" s="77">
        <v>9186.18</v>
      </c>
      <c r="C1238" s="77">
        <v>843.70592999999997</v>
      </c>
      <c r="D1238" s="77">
        <v>31.633400000000002</v>
      </c>
      <c r="E1238" s="77">
        <f t="shared" si="126"/>
        <v>-483.89770000000004</v>
      </c>
      <c r="F1238" s="77">
        <v>4.7214999999999998</v>
      </c>
      <c r="G1238" s="77">
        <v>7.1676000000000002</v>
      </c>
      <c r="H1238" t="s">
        <v>1704</v>
      </c>
      <c r="I1238" s="78">
        <v>9176</v>
      </c>
      <c r="J1238">
        <v>201501</v>
      </c>
      <c r="K1238" s="78">
        <v>9176</v>
      </c>
      <c r="L1238" s="77">
        <f t="shared" si="132"/>
        <v>-10.180000000000291</v>
      </c>
      <c r="M1238" s="78">
        <v>10169</v>
      </c>
      <c r="N1238" s="78">
        <v>186.78776999999999</v>
      </c>
      <c r="O1238" s="78">
        <v>226</v>
      </c>
      <c r="P1238" s="78">
        <v>1.0306500000000001</v>
      </c>
      <c r="Q1238" s="144">
        <v>10225.5</v>
      </c>
      <c r="R1238" s="78">
        <v>702</v>
      </c>
      <c r="S1238" s="78">
        <v>-362</v>
      </c>
      <c r="T1238" s="78">
        <v>4913</v>
      </c>
      <c r="U1238" s="78">
        <v>29272</v>
      </c>
      <c r="V1238" s="219">
        <v>-0.16783957365400382</v>
      </c>
      <c r="W1238" s="78">
        <v>2355</v>
      </c>
      <c r="X1238" s="78">
        <v>6855</v>
      </c>
      <c r="Y1238" s="78">
        <v>1679</v>
      </c>
      <c r="Z1238" s="78">
        <v>6211</v>
      </c>
      <c r="AA1238" s="78">
        <v>85.17</v>
      </c>
      <c r="AB1238" s="78">
        <v>118.11</v>
      </c>
      <c r="AC1238" s="78">
        <v>72965</v>
      </c>
      <c r="AD1238" s="104">
        <v>4.14771</v>
      </c>
      <c r="AE1238" s="78">
        <v>92793</v>
      </c>
      <c r="AF1238" s="104">
        <v>2.7203599999999999</v>
      </c>
      <c r="AG1238" s="78">
        <v>17997</v>
      </c>
      <c r="AH1238" s="104">
        <v>-1.7286999999999999</v>
      </c>
      <c r="AI1238" s="78">
        <v>-3486</v>
      </c>
      <c r="AJ1238" s="104">
        <v>-1.59771</v>
      </c>
      <c r="AK1238" s="78">
        <v>9400</v>
      </c>
      <c r="AL1238" s="78">
        <v>8900</v>
      </c>
      <c r="AM1238" s="8">
        <v>9200</v>
      </c>
      <c r="AN1238" s="78">
        <v>219</v>
      </c>
      <c r="AO1238" s="78">
        <v>9700</v>
      </c>
      <c r="AP1238" s="78">
        <v>9000</v>
      </c>
      <c r="AQ1238" s="78">
        <v>9200</v>
      </c>
      <c r="AR1238" s="78">
        <v>339</v>
      </c>
      <c r="AS1238" s="78">
        <v>9200</v>
      </c>
      <c r="AT1238" s="78">
        <v>9100</v>
      </c>
      <c r="AU1238" s="78">
        <v>9150</v>
      </c>
      <c r="AV1238" s="78">
        <v>119.5</v>
      </c>
      <c r="AW1238" s="77">
        <v>11.61</v>
      </c>
      <c r="AX1238" s="144">
        <f t="shared" si="127"/>
        <v>0</v>
      </c>
      <c r="AY1238" s="144">
        <f t="shared" si="128"/>
        <v>0</v>
      </c>
      <c r="AZ1238" s="144">
        <f t="shared" si="129"/>
        <v>0.1</v>
      </c>
      <c r="BA1238" s="54">
        <f t="shared" si="130"/>
        <v>15.255867983689434</v>
      </c>
      <c r="BB1238" s="54">
        <f t="shared" si="131"/>
        <v>11.606132016310568</v>
      </c>
    </row>
    <row r="1239" spans="1:54" x14ac:dyDescent="0.25">
      <c r="A1239" s="3">
        <v>41998</v>
      </c>
      <c r="B1239" s="77">
        <v>9158.7000000000007</v>
      </c>
      <c r="C1239" s="77">
        <v>558.31492000000003</v>
      </c>
      <c r="D1239" s="77">
        <v>14.1854</v>
      </c>
      <c r="E1239" s="77">
        <f t="shared" si="126"/>
        <v>-544.02290000000005</v>
      </c>
      <c r="F1239" s="77">
        <v>-6.6964999999999995</v>
      </c>
      <c r="G1239" s="77">
        <v>-3.6856999999999998</v>
      </c>
      <c r="H1239">
        <v>0</v>
      </c>
      <c r="I1239" s="78">
        <v>9183</v>
      </c>
      <c r="J1239">
        <v>201501</v>
      </c>
      <c r="K1239" s="78">
        <v>9183</v>
      </c>
      <c r="L1239" s="77">
        <f t="shared" si="132"/>
        <v>24.299999999999272</v>
      </c>
      <c r="M1239" s="78">
        <v>10485</v>
      </c>
      <c r="N1239" s="78">
        <v>192.69289000000001</v>
      </c>
      <c r="O1239" s="78">
        <v>211</v>
      </c>
      <c r="P1239" s="78">
        <v>0.96201000000000003</v>
      </c>
      <c r="Q1239" s="144">
        <v>10537.75</v>
      </c>
      <c r="R1239" s="78">
        <v>756</v>
      </c>
      <c r="S1239" s="78">
        <v>-156</v>
      </c>
      <c r="T1239" s="78">
        <v>5309</v>
      </c>
      <c r="U1239" s="78">
        <v>29731</v>
      </c>
      <c r="V1239" s="219">
        <v>-0.17856782482930275</v>
      </c>
      <c r="W1239" s="78">
        <v>2322</v>
      </c>
      <c r="X1239" s="78">
        <v>6822</v>
      </c>
      <c r="Y1239" s="78">
        <v>2338</v>
      </c>
      <c r="Z1239" s="78">
        <v>6682</v>
      </c>
      <c r="AA1239" s="78">
        <v>113.06</v>
      </c>
      <c r="AB1239" s="78">
        <v>116.92</v>
      </c>
      <c r="AC1239" s="78">
        <v>73310</v>
      </c>
      <c r="AD1239" s="104">
        <v>4.11646</v>
      </c>
      <c r="AE1239" s="78">
        <v>94882</v>
      </c>
      <c r="AF1239" s="104">
        <v>2.63517</v>
      </c>
      <c r="AG1239" s="78">
        <v>16678</v>
      </c>
      <c r="AH1239" s="104">
        <v>-1.9980899999999999</v>
      </c>
      <c r="AI1239" s="78">
        <v>8666</v>
      </c>
      <c r="AJ1239" s="104">
        <v>-1.6907700000000001</v>
      </c>
      <c r="AK1239" s="78">
        <v>9500</v>
      </c>
      <c r="AL1239" s="78">
        <v>8900</v>
      </c>
      <c r="AM1239" s="8">
        <v>9200</v>
      </c>
      <c r="AN1239" s="78">
        <v>206</v>
      </c>
      <c r="AO1239" s="78">
        <v>9700</v>
      </c>
      <c r="AP1239" s="78">
        <v>9000</v>
      </c>
      <c r="AQ1239" s="78">
        <v>9200</v>
      </c>
      <c r="AR1239" s="78">
        <v>325</v>
      </c>
      <c r="AS1239" s="78">
        <v>9350</v>
      </c>
      <c r="AT1239" s="78">
        <v>9000</v>
      </c>
      <c r="AU1239" s="78">
        <v>9200</v>
      </c>
      <c r="AV1239" s="78">
        <v>108.5</v>
      </c>
      <c r="AW1239" s="77">
        <v>11.23</v>
      </c>
      <c r="AX1239" s="144">
        <f t="shared" si="127"/>
        <v>0</v>
      </c>
      <c r="AY1239" s="144">
        <f t="shared" si="128"/>
        <v>0</v>
      </c>
      <c r="AZ1239" s="144">
        <f t="shared" si="129"/>
        <v>0.04</v>
      </c>
      <c r="BA1239" s="54">
        <f t="shared" si="130"/>
        <v>15.322506215683127</v>
      </c>
      <c r="BB1239" s="54">
        <f t="shared" si="131"/>
        <v>11.247493784316877</v>
      </c>
    </row>
    <row r="1240" spans="1:54" x14ac:dyDescent="0.25">
      <c r="A1240" s="3">
        <v>41999</v>
      </c>
      <c r="B1240" s="77">
        <v>9214.07</v>
      </c>
      <c r="C1240" s="77">
        <v>570.81913999999995</v>
      </c>
      <c r="D1240" s="77">
        <v>27.486699999999999</v>
      </c>
      <c r="E1240" s="77">
        <f t="shared" ref="E1240:E1303" si="133">SUM(D1221:D1240)</f>
        <v>-573.54329999999993</v>
      </c>
      <c r="F1240" s="77">
        <v>-0.81900000000000006</v>
      </c>
      <c r="G1240" s="77">
        <v>9.1234999999999999</v>
      </c>
      <c r="H1240">
        <v>0</v>
      </c>
      <c r="I1240" s="78">
        <v>9226</v>
      </c>
      <c r="J1240">
        <v>201501</v>
      </c>
      <c r="K1240" s="78">
        <v>9226</v>
      </c>
      <c r="L1240" s="77">
        <f t="shared" si="132"/>
        <v>11.930000000000291</v>
      </c>
      <c r="M1240" s="78">
        <v>10212</v>
      </c>
      <c r="N1240" s="78">
        <v>188.61854</v>
      </c>
      <c r="O1240" s="78">
        <v>134</v>
      </c>
      <c r="P1240" s="78">
        <v>0.61195999999999995</v>
      </c>
      <c r="Q1240" s="144">
        <v>10245.5</v>
      </c>
      <c r="R1240" s="78">
        <v>743</v>
      </c>
      <c r="S1240" s="78">
        <v>361</v>
      </c>
      <c r="T1240" s="78">
        <v>4816</v>
      </c>
      <c r="U1240" s="78">
        <v>30554</v>
      </c>
      <c r="V1240" s="219">
        <v>-0.15762256987628462</v>
      </c>
      <c r="W1240" s="78">
        <v>2134</v>
      </c>
      <c r="X1240" s="78">
        <v>6634</v>
      </c>
      <c r="Y1240" s="78">
        <v>2192</v>
      </c>
      <c r="Z1240" s="78">
        <v>6404</v>
      </c>
      <c r="AA1240" s="78">
        <v>91.08</v>
      </c>
      <c r="AB1240" s="78">
        <v>114.87</v>
      </c>
      <c r="AC1240" s="78">
        <v>74542</v>
      </c>
      <c r="AD1240" s="104">
        <v>4.47363</v>
      </c>
      <c r="AE1240" s="78">
        <v>95425</v>
      </c>
      <c r="AF1240" s="104">
        <v>2.45594</v>
      </c>
      <c r="AG1240" s="78">
        <v>21216</v>
      </c>
      <c r="AH1240" s="104">
        <v>-2.3299799999999999</v>
      </c>
      <c r="AI1240" s="78">
        <v>11864</v>
      </c>
      <c r="AJ1240" s="104">
        <v>-1.7306600000000001</v>
      </c>
      <c r="AK1240" s="78">
        <v>9500</v>
      </c>
      <c r="AL1240" s="78">
        <v>8900</v>
      </c>
      <c r="AM1240" s="8">
        <v>9200</v>
      </c>
      <c r="AN1240" s="78">
        <v>212</v>
      </c>
      <c r="AO1240" s="78">
        <v>9700</v>
      </c>
      <c r="AP1240" s="78">
        <v>9000</v>
      </c>
      <c r="AQ1240" s="78">
        <v>9200</v>
      </c>
      <c r="AR1240" s="78">
        <v>333</v>
      </c>
      <c r="AS1240" s="78">
        <v>9350</v>
      </c>
      <c r="AT1240" s="78">
        <v>9000</v>
      </c>
      <c r="AU1240" s="78">
        <v>9250</v>
      </c>
      <c r="AV1240" s="78">
        <v>105.5</v>
      </c>
      <c r="AW1240" s="77">
        <v>11.44</v>
      </c>
      <c r="AX1240" s="144">
        <f t="shared" si="127"/>
        <v>0.03</v>
      </c>
      <c r="AY1240" s="144">
        <f t="shared" si="128"/>
        <v>0.02</v>
      </c>
      <c r="AZ1240" s="144">
        <f t="shared" si="129"/>
        <v>7.0000000000000007E-2</v>
      </c>
      <c r="BA1240" s="54">
        <f t="shared" si="130"/>
        <v>15.276957796351873</v>
      </c>
      <c r="BB1240" s="54">
        <f t="shared" si="131"/>
        <v>11.006042203648125</v>
      </c>
    </row>
    <row r="1241" spans="1:54" x14ac:dyDescent="0.25">
      <c r="A1241" s="3">
        <v>42000</v>
      </c>
      <c r="B1241" s="77">
        <v>9218.5</v>
      </c>
      <c r="C1241" s="77">
        <v>393.34798999999998</v>
      </c>
      <c r="D1241" s="77">
        <v>-2.6785000000000001</v>
      </c>
      <c r="E1241" s="77">
        <f t="shared" si="133"/>
        <v>-521.38400000000001</v>
      </c>
      <c r="F1241" s="77">
        <v>0.73230000000000006</v>
      </c>
      <c r="G1241" s="77">
        <v>6.1682000000000006</v>
      </c>
      <c r="H1241">
        <v>0</v>
      </c>
      <c r="I1241" s="78">
        <v>9256</v>
      </c>
      <c r="J1241">
        <v>201501</v>
      </c>
      <c r="K1241" s="78">
        <v>9256</v>
      </c>
      <c r="L1241" s="77">
        <f t="shared" si="132"/>
        <v>37.5</v>
      </c>
      <c r="M1241" s="78">
        <v>9768</v>
      </c>
      <c r="N1241" s="78">
        <v>180.97252</v>
      </c>
      <c r="O1241" s="78">
        <v>136</v>
      </c>
      <c r="P1241" s="78">
        <v>0.62307999999999997</v>
      </c>
      <c r="Q1241" s="144">
        <v>9802</v>
      </c>
      <c r="R1241" s="78">
        <v>702</v>
      </c>
      <c r="S1241" s="78">
        <v>1363</v>
      </c>
      <c r="T1241" s="78">
        <v>5932</v>
      </c>
      <c r="U1241" s="78">
        <v>31161</v>
      </c>
      <c r="V1241" s="219">
        <v>-0.19036616283174482</v>
      </c>
      <c r="W1241" s="78">
        <v>2142</v>
      </c>
      <c r="X1241" s="78">
        <v>6642</v>
      </c>
      <c r="Y1241" s="78">
        <v>2342</v>
      </c>
      <c r="Z1241" s="78">
        <v>5119</v>
      </c>
      <c r="AA1241" s="78">
        <v>117.37</v>
      </c>
      <c r="AB1241" s="78">
        <v>115.84</v>
      </c>
      <c r="AC1241" s="78">
        <v>74572</v>
      </c>
      <c r="AD1241" s="104">
        <v>4.6355199999999996</v>
      </c>
      <c r="AE1241" s="78">
        <v>95509</v>
      </c>
      <c r="AF1241" s="104">
        <v>2.28878</v>
      </c>
      <c r="AG1241" s="78">
        <v>19574</v>
      </c>
      <c r="AH1241" s="104">
        <v>-2.5832000000000002</v>
      </c>
      <c r="AI1241" s="78">
        <v>16488</v>
      </c>
      <c r="AJ1241" s="104">
        <v>-1.38452</v>
      </c>
      <c r="AK1241" s="78">
        <v>9500</v>
      </c>
      <c r="AL1241" s="78">
        <v>8900</v>
      </c>
      <c r="AM1241" s="8">
        <v>9300</v>
      </c>
      <c r="AN1241" s="78">
        <v>201</v>
      </c>
      <c r="AO1241" s="78">
        <v>9700</v>
      </c>
      <c r="AP1241" s="78">
        <v>9000</v>
      </c>
      <c r="AQ1241" s="78">
        <v>9300</v>
      </c>
      <c r="AR1241" s="78">
        <v>320</v>
      </c>
      <c r="AS1241" s="78">
        <v>9350</v>
      </c>
      <c r="AT1241" s="78">
        <v>9000</v>
      </c>
      <c r="AU1241" s="78">
        <v>9250</v>
      </c>
      <c r="AV1241" s="78">
        <v>91.5</v>
      </c>
      <c r="AW1241" s="77">
        <v>11.26</v>
      </c>
      <c r="AX1241" s="144">
        <f t="shared" si="127"/>
        <v>0.03</v>
      </c>
      <c r="AY1241" s="144">
        <f t="shared" si="128"/>
        <v>0.02</v>
      </c>
      <c r="AZ1241" s="144">
        <f t="shared" si="129"/>
        <v>0.05</v>
      </c>
      <c r="BA1241" s="54">
        <f t="shared" si="130"/>
        <v>15.278039322336435</v>
      </c>
      <c r="BB1241" s="54">
        <f t="shared" si="131"/>
        <v>10.746960677663564</v>
      </c>
    </row>
    <row r="1242" spans="1:54" x14ac:dyDescent="0.25">
      <c r="A1242" s="3">
        <v>42002</v>
      </c>
      <c r="B1242" s="77">
        <v>9286.2800000000007</v>
      </c>
      <c r="C1242" s="77">
        <v>827.62833999999998</v>
      </c>
      <c r="D1242" s="77">
        <v>108.60459999999999</v>
      </c>
      <c r="E1242" s="77">
        <f t="shared" si="133"/>
        <v>-331.19720000000001</v>
      </c>
      <c r="F1242" s="77">
        <v>1.4702000000000002</v>
      </c>
      <c r="G1242" s="77">
        <v>7.8426999999999998</v>
      </c>
      <c r="H1242">
        <v>0</v>
      </c>
      <c r="I1242" s="78">
        <v>9314</v>
      </c>
      <c r="J1242">
        <v>201501</v>
      </c>
      <c r="K1242" s="78">
        <v>9314</v>
      </c>
      <c r="L1242" s="77">
        <f t="shared" si="132"/>
        <v>27.719999999999345</v>
      </c>
      <c r="M1242" s="78">
        <v>14488</v>
      </c>
      <c r="N1242" s="78">
        <v>269.86908</v>
      </c>
      <c r="O1242" s="78">
        <v>202</v>
      </c>
      <c r="P1242" s="78">
        <v>0.93330999999999997</v>
      </c>
      <c r="Q1242" s="144">
        <v>14538.5</v>
      </c>
      <c r="R1242" s="78">
        <v>637</v>
      </c>
      <c r="S1242" s="78">
        <v>-756</v>
      </c>
      <c r="T1242" s="78">
        <v>7163</v>
      </c>
      <c r="U1242" s="78">
        <v>32916</v>
      </c>
      <c r="V1242" s="219">
        <v>-0.21761453396524486</v>
      </c>
      <c r="W1242" s="78">
        <v>3891</v>
      </c>
      <c r="X1242" s="78">
        <v>8391</v>
      </c>
      <c r="Y1242" s="78">
        <v>4020</v>
      </c>
      <c r="Z1242" s="78">
        <v>8622</v>
      </c>
      <c r="AA1242" s="78">
        <v>98.18</v>
      </c>
      <c r="AB1242" s="78">
        <v>123.69</v>
      </c>
      <c r="AC1242" s="78">
        <v>81110</v>
      </c>
      <c r="AD1242" s="104">
        <v>5.3076600000000003</v>
      </c>
      <c r="AE1242" s="78">
        <v>101624</v>
      </c>
      <c r="AF1242" s="104">
        <v>2.3572600000000001</v>
      </c>
      <c r="AG1242" s="78">
        <v>31037</v>
      </c>
      <c r="AH1242" s="104">
        <v>-2.5091700000000001</v>
      </c>
      <c r="AI1242" s="78">
        <v>-1303</v>
      </c>
      <c r="AJ1242" s="104">
        <v>-1.47271</v>
      </c>
      <c r="AK1242" s="78">
        <v>9500</v>
      </c>
      <c r="AL1242" s="78">
        <v>8900</v>
      </c>
      <c r="AM1242" s="8">
        <v>9300</v>
      </c>
      <c r="AN1242" s="78">
        <v>202</v>
      </c>
      <c r="AO1242" s="78">
        <v>9700</v>
      </c>
      <c r="AP1242" s="78">
        <v>9000</v>
      </c>
      <c r="AQ1242" s="78">
        <v>9300</v>
      </c>
      <c r="AR1242" s="78">
        <v>323</v>
      </c>
      <c r="AS1242" s="78">
        <v>9350</v>
      </c>
      <c r="AT1242" s="78">
        <v>9000</v>
      </c>
      <c r="AU1242" s="78">
        <v>9300</v>
      </c>
      <c r="AV1242" s="78">
        <v>76.5</v>
      </c>
      <c r="AW1242" s="77">
        <v>11.57</v>
      </c>
      <c r="AX1242" s="144">
        <f t="shared" si="127"/>
        <v>0.1</v>
      </c>
      <c r="AY1242" s="144">
        <f t="shared" si="128"/>
        <v>0.06</v>
      </c>
      <c r="AZ1242" s="144">
        <f t="shared" si="129"/>
        <v>0.09</v>
      </c>
      <c r="BA1242" s="54">
        <f t="shared" si="130"/>
        <v>15.222169396752648</v>
      </c>
      <c r="BB1242" s="54">
        <f t="shared" si="131"/>
        <v>10.579830603247352</v>
      </c>
    </row>
    <row r="1243" spans="1:54" x14ac:dyDescent="0.25">
      <c r="A1243" s="3">
        <v>42003</v>
      </c>
      <c r="B1243" s="77">
        <v>9268.43</v>
      </c>
      <c r="C1243" s="77">
        <v>721.44150999999999</v>
      </c>
      <c r="D1243" s="77">
        <v>23.884699999999999</v>
      </c>
      <c r="E1243" s="77">
        <f t="shared" si="133"/>
        <v>-298.15170000000001</v>
      </c>
      <c r="F1243" s="77">
        <v>0.15640000000000001</v>
      </c>
      <c r="G1243" s="77">
        <v>-10.500399999999999</v>
      </c>
      <c r="H1243">
        <v>0</v>
      </c>
      <c r="I1243" s="78">
        <v>9286</v>
      </c>
      <c r="J1243">
        <v>201501</v>
      </c>
      <c r="K1243" s="78">
        <v>9286</v>
      </c>
      <c r="L1243" s="77">
        <f t="shared" si="132"/>
        <v>17.569999999999709</v>
      </c>
      <c r="M1243" s="78">
        <v>10873</v>
      </c>
      <c r="N1243" s="78">
        <v>202.07594</v>
      </c>
      <c r="O1243" s="78">
        <v>62</v>
      </c>
      <c r="P1243" s="78">
        <v>0.28111999999999998</v>
      </c>
      <c r="Q1243" s="144">
        <v>10888.5</v>
      </c>
      <c r="R1243" s="78">
        <v>391</v>
      </c>
      <c r="S1243" s="78">
        <v>-184</v>
      </c>
      <c r="T1243" s="78">
        <v>5848</v>
      </c>
      <c r="U1243" s="78">
        <v>33093</v>
      </c>
      <c r="V1243" s="219">
        <v>-0.17671410872389931</v>
      </c>
      <c r="W1243" s="78">
        <v>2276</v>
      </c>
      <c r="X1243" s="78">
        <v>6776</v>
      </c>
      <c r="Y1243" s="78">
        <v>3017</v>
      </c>
      <c r="Z1243" s="78">
        <v>8747</v>
      </c>
      <c r="AA1243" s="78">
        <v>90.69</v>
      </c>
      <c r="AB1243" s="78">
        <v>118.23</v>
      </c>
      <c r="AC1243" s="78">
        <v>82904</v>
      </c>
      <c r="AD1243" s="104">
        <v>5.0281700000000003</v>
      </c>
      <c r="AE1243" s="78">
        <v>107305</v>
      </c>
      <c r="AF1243" s="104">
        <v>2.6087799999999999</v>
      </c>
      <c r="AG1243" s="78">
        <v>32416</v>
      </c>
      <c r="AH1243" s="104">
        <v>-2.2851900000000001</v>
      </c>
      <c r="AI1243" s="78">
        <v>5830</v>
      </c>
      <c r="AJ1243" s="104">
        <v>-1.5948100000000001</v>
      </c>
      <c r="AK1243" s="78">
        <v>9600</v>
      </c>
      <c r="AL1243" s="78">
        <v>8900</v>
      </c>
      <c r="AM1243" s="8">
        <v>9300</v>
      </c>
      <c r="AN1243" s="78">
        <v>203</v>
      </c>
      <c r="AO1243" s="78">
        <v>9700</v>
      </c>
      <c r="AP1243" s="78">
        <v>9000</v>
      </c>
      <c r="AQ1243" s="78">
        <v>9300</v>
      </c>
      <c r="AR1243" s="78">
        <v>329</v>
      </c>
      <c r="AS1243" s="78">
        <v>9350</v>
      </c>
      <c r="AT1243" s="78">
        <v>9250</v>
      </c>
      <c r="AU1243" s="78">
        <v>9300</v>
      </c>
      <c r="AV1243" s="78">
        <v>59.5</v>
      </c>
      <c r="AW1243" s="77">
        <v>12</v>
      </c>
      <c r="AX1243" s="144">
        <f t="shared" si="127"/>
        <v>0.2</v>
      </c>
      <c r="AY1243" s="144">
        <f t="shared" si="128"/>
        <v>0.12</v>
      </c>
      <c r="AZ1243" s="144">
        <f t="shared" si="129"/>
        <v>0.2</v>
      </c>
      <c r="BA1243" s="54">
        <f t="shared" si="130"/>
        <v>15.190653186496572</v>
      </c>
      <c r="BB1243" s="54">
        <f t="shared" si="131"/>
        <v>10.490346813503422</v>
      </c>
    </row>
    <row r="1244" spans="1:54" x14ac:dyDescent="0.25">
      <c r="A1244" s="3">
        <v>42004</v>
      </c>
      <c r="B1244" s="77">
        <v>9307.26</v>
      </c>
      <c r="C1244" s="77">
        <v>605.10726999999997</v>
      </c>
      <c r="D1244" s="77">
        <v>16.480999999999998</v>
      </c>
      <c r="E1244" s="77">
        <f t="shared" si="133"/>
        <v>-350.09619999999995</v>
      </c>
      <c r="F1244" s="77">
        <v>-8.7280999999999995</v>
      </c>
      <c r="G1244" s="77">
        <v>-2.0541999999999998</v>
      </c>
      <c r="H1244" t="s">
        <v>1705</v>
      </c>
      <c r="I1244" s="78">
        <v>9283</v>
      </c>
      <c r="J1244">
        <v>201501</v>
      </c>
      <c r="K1244" s="78">
        <v>9283</v>
      </c>
      <c r="L1244" s="77">
        <f t="shared" si="132"/>
        <v>-24.260000000000218</v>
      </c>
      <c r="M1244" s="78">
        <v>11833</v>
      </c>
      <c r="N1244" s="78">
        <v>219.78657000000001</v>
      </c>
      <c r="O1244" s="78">
        <v>88</v>
      </c>
      <c r="P1244" s="78">
        <v>0.40101999999999999</v>
      </c>
      <c r="Q1244" s="144">
        <v>11855</v>
      </c>
      <c r="R1244" s="78">
        <v>278</v>
      </c>
      <c r="S1244" s="78">
        <v>-2382</v>
      </c>
      <c r="T1244" s="78">
        <v>3564</v>
      </c>
      <c r="U1244" s="78">
        <v>30111</v>
      </c>
      <c r="V1244" s="219">
        <v>-0.11836206037660656</v>
      </c>
      <c r="W1244" s="78">
        <v>1225</v>
      </c>
      <c r="X1244" s="78">
        <v>5725</v>
      </c>
      <c r="Y1244" s="78">
        <v>923</v>
      </c>
      <c r="Z1244" s="78">
        <v>9636</v>
      </c>
      <c r="AA1244" s="78">
        <v>110.95</v>
      </c>
      <c r="AB1244" s="78">
        <v>120.06</v>
      </c>
      <c r="AC1244" s="78">
        <v>84290</v>
      </c>
      <c r="AD1244" s="104">
        <v>5.1175600000000001</v>
      </c>
      <c r="AE1244" s="78">
        <v>106381</v>
      </c>
      <c r="AF1244" s="104">
        <v>2.5217999999999998</v>
      </c>
      <c r="AG1244" s="78">
        <v>37602</v>
      </c>
      <c r="AH1244" s="104">
        <v>-1.35432</v>
      </c>
      <c r="AI1244" s="78">
        <v>-17845</v>
      </c>
      <c r="AJ1244" s="104">
        <v>-1.5183</v>
      </c>
      <c r="AK1244" s="78">
        <v>9600</v>
      </c>
      <c r="AL1244" s="78">
        <v>8900</v>
      </c>
      <c r="AM1244" s="8">
        <v>9300</v>
      </c>
      <c r="AN1244" s="78">
        <v>199</v>
      </c>
      <c r="AO1244" s="78">
        <v>9700</v>
      </c>
      <c r="AP1244" s="78">
        <v>9000</v>
      </c>
      <c r="AQ1244" s="78">
        <v>9300</v>
      </c>
      <c r="AR1244" s="78">
        <v>322</v>
      </c>
      <c r="AS1244" s="78">
        <v>9350</v>
      </c>
      <c r="AT1244" s="78">
        <v>9200</v>
      </c>
      <c r="AU1244" s="78">
        <v>9300</v>
      </c>
      <c r="AV1244" s="78">
        <v>105</v>
      </c>
      <c r="AW1244" s="77">
        <v>12.06</v>
      </c>
      <c r="AX1244" s="144">
        <f t="shared" si="127"/>
        <v>0.24</v>
      </c>
      <c r="AY1244" s="144">
        <f t="shared" si="128"/>
        <v>0.14000000000000001</v>
      </c>
      <c r="AZ1244" s="144">
        <f t="shared" si="129"/>
        <v>0.22</v>
      </c>
      <c r="BA1244" s="54">
        <f t="shared" si="130"/>
        <v>15.180945241261607</v>
      </c>
      <c r="BB1244" s="54">
        <f t="shared" si="131"/>
        <v>10.429054758738388</v>
      </c>
    </row>
    <row r="1245" spans="1:54" x14ac:dyDescent="0.25">
      <c r="A1245" s="3">
        <v>42009</v>
      </c>
      <c r="B1245" s="77">
        <v>9274.11</v>
      </c>
      <c r="C1245" s="77">
        <v>813.45264999999995</v>
      </c>
      <c r="D1245" s="77">
        <v>-31.953800000000001</v>
      </c>
      <c r="E1245" s="77">
        <f t="shared" si="133"/>
        <v>-367.47249999999991</v>
      </c>
      <c r="F1245" s="77">
        <v>-0.43780000000000002</v>
      </c>
      <c r="G1245" s="77">
        <v>21.772399999999998</v>
      </c>
      <c r="H1245">
        <v>0</v>
      </c>
      <c r="I1245" s="78">
        <v>9252</v>
      </c>
      <c r="J1245">
        <v>201501</v>
      </c>
      <c r="K1245" s="78">
        <v>9252</v>
      </c>
      <c r="L1245" s="77">
        <f t="shared" si="132"/>
        <v>-22.110000000000582</v>
      </c>
      <c r="M1245" s="78">
        <v>11506</v>
      </c>
      <c r="N1245" s="78">
        <v>213.00492</v>
      </c>
      <c r="O1245" s="78">
        <v>299</v>
      </c>
      <c r="P1245" s="78">
        <v>1.3750800000000001</v>
      </c>
      <c r="Q1245" s="144">
        <v>11580.75</v>
      </c>
      <c r="R1245" s="78">
        <v>220</v>
      </c>
      <c r="S1245" s="78">
        <v>-945</v>
      </c>
      <c r="T1245" s="78">
        <v>3140</v>
      </c>
      <c r="U1245" s="78">
        <v>31276</v>
      </c>
      <c r="V1245" s="219">
        <v>-0.10039647013684615</v>
      </c>
      <c r="W1245" s="78">
        <v>2349</v>
      </c>
      <c r="X1245" s="78">
        <v>6849</v>
      </c>
      <c r="Y1245" s="78">
        <v>691</v>
      </c>
      <c r="Z1245" s="78">
        <v>8039</v>
      </c>
      <c r="AA1245" s="78">
        <v>98.22</v>
      </c>
      <c r="AB1245" s="78">
        <v>121.96</v>
      </c>
      <c r="AC1245" s="78">
        <v>84035</v>
      </c>
      <c r="AD1245" s="104">
        <v>4.7441199999999997</v>
      </c>
      <c r="AE1245" s="78">
        <v>113285</v>
      </c>
      <c r="AF1245" s="104">
        <v>2.7809300000000001</v>
      </c>
      <c r="AG1245" s="78">
        <v>26268</v>
      </c>
      <c r="AH1245" s="104">
        <v>-1.87571</v>
      </c>
      <c r="AI1245" s="78">
        <v>-2714</v>
      </c>
      <c r="AJ1245" s="104">
        <v>-1.81873</v>
      </c>
      <c r="AK1245" s="78">
        <v>9600</v>
      </c>
      <c r="AL1245" s="78">
        <v>8900</v>
      </c>
      <c r="AM1245" s="8">
        <v>9300</v>
      </c>
      <c r="AN1245" s="78">
        <v>194</v>
      </c>
      <c r="AO1245" s="78">
        <v>9700</v>
      </c>
      <c r="AP1245" s="78">
        <v>9000</v>
      </c>
      <c r="AQ1245" s="78">
        <v>9200</v>
      </c>
      <c r="AR1245" s="78">
        <v>321</v>
      </c>
      <c r="AS1245" s="78">
        <v>9350</v>
      </c>
      <c r="AT1245" s="78">
        <v>9100</v>
      </c>
      <c r="AU1245" s="78">
        <v>9250</v>
      </c>
      <c r="AV1245" s="78">
        <v>76</v>
      </c>
      <c r="AW1245" s="77">
        <v>12.59</v>
      </c>
      <c r="AX1245" s="144">
        <f t="shared" si="127"/>
        <v>0.31</v>
      </c>
      <c r="AY1245" s="144">
        <f t="shared" si="128"/>
        <v>0.18</v>
      </c>
      <c r="AZ1245" s="144">
        <f t="shared" si="129"/>
        <v>0.33</v>
      </c>
      <c r="BA1245" s="54">
        <f t="shared" si="130"/>
        <v>15.179281326433756</v>
      </c>
      <c r="BB1245" s="54">
        <f t="shared" si="131"/>
        <v>10.425718673566241</v>
      </c>
    </row>
    <row r="1246" spans="1:54" x14ac:dyDescent="0.25">
      <c r="A1246" s="3">
        <v>42010</v>
      </c>
      <c r="B1246" s="77">
        <v>9048.34</v>
      </c>
      <c r="C1246" s="77">
        <v>1112.3892900000001</v>
      </c>
      <c r="D1246" s="77">
        <v>-180.69</v>
      </c>
      <c r="E1246" s="77">
        <f t="shared" si="133"/>
        <v>-513.64869999999996</v>
      </c>
      <c r="F1246" s="77">
        <v>-6.0911</v>
      </c>
      <c r="G1246" s="77">
        <v>-21.051399999999997</v>
      </c>
      <c r="H1246">
        <v>0</v>
      </c>
      <c r="I1246" s="78">
        <v>9058</v>
      </c>
      <c r="J1246">
        <v>201501</v>
      </c>
      <c r="K1246" s="78">
        <v>9058</v>
      </c>
      <c r="L1246" s="77">
        <f t="shared" si="132"/>
        <v>9.6599999999998545</v>
      </c>
      <c r="M1246" s="78">
        <v>3689</v>
      </c>
      <c r="N1246" s="78">
        <v>67.0077</v>
      </c>
      <c r="O1246" s="78">
        <v>24</v>
      </c>
      <c r="P1246" s="78">
        <v>0.10137</v>
      </c>
      <c r="Q1246" s="144">
        <v>3695</v>
      </c>
      <c r="R1246" s="78">
        <v>39</v>
      </c>
      <c r="S1246" s="78">
        <v>-265</v>
      </c>
      <c r="T1246" s="78">
        <v>-3545</v>
      </c>
      <c r="U1246" s="78">
        <v>30685</v>
      </c>
      <c r="V1246" s="219">
        <v>0.11552875998044647</v>
      </c>
      <c r="W1246" s="78">
        <v>-1545</v>
      </c>
      <c r="X1246" s="78">
        <v>2955</v>
      </c>
      <c r="Y1246" s="78">
        <v>-4217</v>
      </c>
      <c r="Z1246" s="78">
        <v>1999</v>
      </c>
      <c r="AA1246" s="78">
        <v>106.36</v>
      </c>
      <c r="AB1246" s="78">
        <v>100.04</v>
      </c>
      <c r="AC1246" s="78">
        <v>82855</v>
      </c>
      <c r="AD1246" s="104">
        <v>3.4819100000000001</v>
      </c>
      <c r="AE1246" s="78">
        <v>121960</v>
      </c>
      <c r="AF1246" s="104">
        <v>4.2130999999999998</v>
      </c>
      <c r="AG1246" s="78">
        <v>-36315</v>
      </c>
      <c r="AH1246" s="104">
        <v>-1.80644</v>
      </c>
      <c r="AI1246" s="78">
        <v>-7799</v>
      </c>
      <c r="AJ1246" s="104">
        <v>-1.97522</v>
      </c>
      <c r="AK1246" s="78">
        <v>9400</v>
      </c>
      <c r="AL1246" s="78">
        <v>8800</v>
      </c>
      <c r="AM1246" s="8">
        <v>9100</v>
      </c>
      <c r="AN1246" s="78">
        <v>199</v>
      </c>
      <c r="AO1246" s="78">
        <v>9700</v>
      </c>
      <c r="AP1246" s="78">
        <v>9000</v>
      </c>
      <c r="AQ1246" s="78">
        <v>9100</v>
      </c>
      <c r="AR1246" s="78">
        <v>338</v>
      </c>
      <c r="AS1246" s="78">
        <v>9200</v>
      </c>
      <c r="AT1246" s="78">
        <v>9050</v>
      </c>
      <c r="AU1246" s="78">
        <v>9050</v>
      </c>
      <c r="AV1246" s="78">
        <v>71</v>
      </c>
      <c r="AW1246" s="77">
        <v>13.79</v>
      </c>
      <c r="AX1246" s="144">
        <f t="shared" si="127"/>
        <v>0.62</v>
      </c>
      <c r="AY1246" s="144">
        <f t="shared" si="128"/>
        <v>0.42</v>
      </c>
      <c r="AZ1246" s="144">
        <f t="shared" si="129"/>
        <v>0.6</v>
      </c>
      <c r="BA1246" s="54">
        <f t="shared" si="130"/>
        <v>15.257885077363554</v>
      </c>
      <c r="BB1246" s="54">
        <f t="shared" si="131"/>
        <v>10.425114922636446</v>
      </c>
    </row>
    <row r="1247" spans="1:54" x14ac:dyDescent="0.25">
      <c r="A1247" s="3">
        <v>42011</v>
      </c>
      <c r="B1247" s="77">
        <v>9080.09</v>
      </c>
      <c r="C1247" s="77">
        <v>968.20252000000005</v>
      </c>
      <c r="D1247" s="77">
        <v>-38.140999999999998</v>
      </c>
      <c r="E1247" s="77">
        <f t="shared" si="133"/>
        <v>-519.59910000000002</v>
      </c>
      <c r="F1247" s="77">
        <v>4.2443</v>
      </c>
      <c r="G1247" s="77">
        <v>8.0226000000000006</v>
      </c>
      <c r="H1247" t="s">
        <v>1706</v>
      </c>
      <c r="I1247" s="78">
        <v>9045</v>
      </c>
      <c r="J1247">
        <v>201501</v>
      </c>
      <c r="K1247" s="78">
        <v>9045</v>
      </c>
      <c r="L1247" s="77">
        <f t="shared" si="132"/>
        <v>-35.090000000000146</v>
      </c>
      <c r="M1247" s="78">
        <v>5661</v>
      </c>
      <c r="N1247" s="78">
        <v>102.56484</v>
      </c>
      <c r="O1247" s="78">
        <v>-91</v>
      </c>
      <c r="P1247" s="78">
        <v>-0.41959000000000002</v>
      </c>
      <c r="Q1247" s="144">
        <v>5638.25</v>
      </c>
      <c r="R1247" s="78">
        <v>-152</v>
      </c>
      <c r="S1247" s="78">
        <v>-1194</v>
      </c>
      <c r="T1247" s="78">
        <v>-4469</v>
      </c>
      <c r="U1247" s="78">
        <v>31016</v>
      </c>
      <c r="V1247" s="219">
        <v>0.14408692287851432</v>
      </c>
      <c r="W1247" s="78">
        <v>218</v>
      </c>
      <c r="X1247" s="78">
        <v>4718</v>
      </c>
      <c r="Y1247" s="78">
        <v>-2912</v>
      </c>
      <c r="Z1247" s="78">
        <v>3597</v>
      </c>
      <c r="AA1247" s="78">
        <v>105.52</v>
      </c>
      <c r="AB1247" s="78">
        <v>113.31</v>
      </c>
      <c r="AC1247" s="78">
        <v>80509</v>
      </c>
      <c r="AD1247" s="104">
        <v>3.4363600000000001</v>
      </c>
      <c r="AE1247" s="78">
        <v>135948</v>
      </c>
      <c r="AF1247" s="104">
        <v>4.3820899999999998</v>
      </c>
      <c r="AG1247" s="78">
        <v>-5543</v>
      </c>
      <c r="AH1247" s="104">
        <v>-1.73173</v>
      </c>
      <c r="AI1247" s="78">
        <v>-16899</v>
      </c>
      <c r="AJ1247" s="104">
        <v>-2.07301</v>
      </c>
      <c r="AK1247" s="78">
        <v>9400</v>
      </c>
      <c r="AL1247" s="78">
        <v>8800</v>
      </c>
      <c r="AM1247" s="8">
        <v>9000</v>
      </c>
      <c r="AN1247" s="78">
        <v>204</v>
      </c>
      <c r="AO1247" s="78">
        <v>9700</v>
      </c>
      <c r="AP1247" s="78">
        <v>9000</v>
      </c>
      <c r="AQ1247" s="78">
        <v>9000</v>
      </c>
      <c r="AR1247" s="78">
        <v>345</v>
      </c>
      <c r="AS1247" s="78">
        <v>9200</v>
      </c>
      <c r="AT1247" s="78">
        <v>8800</v>
      </c>
      <c r="AU1247" s="78">
        <v>9050</v>
      </c>
      <c r="AV1247" s="78">
        <v>135</v>
      </c>
      <c r="AW1247" s="77">
        <v>14.08</v>
      </c>
      <c r="AX1247" s="144">
        <f t="shared" si="127"/>
        <v>0.79</v>
      </c>
      <c r="AY1247" s="144">
        <f t="shared" si="128"/>
        <v>0.51</v>
      </c>
      <c r="AZ1247" s="144">
        <f t="shared" si="129"/>
        <v>0.66</v>
      </c>
      <c r="BA1247" s="54">
        <f t="shared" si="130"/>
        <v>15.371837940509408</v>
      </c>
      <c r="BB1247" s="54">
        <f t="shared" si="131"/>
        <v>10.415162059490591</v>
      </c>
    </row>
    <row r="1248" spans="1:54" x14ac:dyDescent="0.25">
      <c r="A1248" s="3">
        <v>42012</v>
      </c>
      <c r="B1248" s="77">
        <v>9238.0300000000007</v>
      </c>
      <c r="C1248" s="77">
        <v>1084.8834400000001</v>
      </c>
      <c r="D1248" s="77">
        <v>87.72229999999999</v>
      </c>
      <c r="E1248" s="77">
        <f t="shared" si="133"/>
        <v>-318.46320000000003</v>
      </c>
      <c r="F1248" s="77">
        <v>5.1845000000000008</v>
      </c>
      <c r="G1248" s="77">
        <v>8.9414999999999996</v>
      </c>
      <c r="H1248">
        <v>0</v>
      </c>
      <c r="I1248" s="78">
        <v>9257</v>
      </c>
      <c r="J1248">
        <v>201501</v>
      </c>
      <c r="K1248" s="78">
        <v>9257</v>
      </c>
      <c r="L1248" s="77">
        <f t="shared" si="132"/>
        <v>18.969999999999345</v>
      </c>
      <c r="M1248" s="78">
        <v>13181</v>
      </c>
      <c r="N1248" s="78">
        <v>244.18783999999999</v>
      </c>
      <c r="O1248" s="78">
        <v>353</v>
      </c>
      <c r="P1248" s="78">
        <v>1.62226</v>
      </c>
      <c r="Q1248" s="144">
        <v>13269.25</v>
      </c>
      <c r="R1248" s="78">
        <v>417</v>
      </c>
      <c r="S1248" s="78">
        <v>769</v>
      </c>
      <c r="T1248" s="78">
        <v>2863</v>
      </c>
      <c r="U1248" s="78">
        <v>31150</v>
      </c>
      <c r="V1248" s="219">
        <v>-9.1910112359550558E-2</v>
      </c>
      <c r="W1248" s="78">
        <v>1385</v>
      </c>
      <c r="X1248" s="78">
        <v>5885</v>
      </c>
      <c r="Y1248" s="78">
        <v>1319</v>
      </c>
      <c r="Z1248" s="78">
        <v>8280</v>
      </c>
      <c r="AA1248" s="78">
        <v>89.91</v>
      </c>
      <c r="AB1248" s="78">
        <v>128.33000000000001</v>
      </c>
      <c r="AC1248" s="78">
        <v>92382</v>
      </c>
      <c r="AD1248" s="104">
        <v>5.4303100000000004</v>
      </c>
      <c r="AE1248" s="78">
        <v>139623</v>
      </c>
      <c r="AF1248" s="104">
        <v>3.0844</v>
      </c>
      <c r="AG1248" s="78">
        <v>15490</v>
      </c>
      <c r="AH1248" s="104">
        <v>-2.25969</v>
      </c>
      <c r="AI1248" s="78">
        <v>-31650</v>
      </c>
      <c r="AJ1248" s="104">
        <v>-1.6698999999999999</v>
      </c>
      <c r="AK1248" s="78">
        <v>9400</v>
      </c>
      <c r="AL1248" s="78">
        <v>8900</v>
      </c>
      <c r="AM1248" s="8">
        <v>9300</v>
      </c>
      <c r="AN1248" s="78">
        <v>175</v>
      </c>
      <c r="AO1248" s="78">
        <v>9700</v>
      </c>
      <c r="AP1248" s="78">
        <v>9000</v>
      </c>
      <c r="AQ1248" s="78">
        <v>9300</v>
      </c>
      <c r="AR1248" s="78">
        <v>324</v>
      </c>
      <c r="AS1248" s="78">
        <v>9400</v>
      </c>
      <c r="AT1248" s="78">
        <v>9050</v>
      </c>
      <c r="AU1248" s="78">
        <v>9250</v>
      </c>
      <c r="AV1248" s="78">
        <v>110</v>
      </c>
      <c r="AW1248" s="77">
        <v>12.94</v>
      </c>
      <c r="AX1248" s="144">
        <f t="shared" si="127"/>
        <v>0.44</v>
      </c>
      <c r="AY1248" s="144">
        <f t="shared" si="128"/>
        <v>0.26</v>
      </c>
      <c r="AZ1248" s="144">
        <f t="shared" si="129"/>
        <v>0.42</v>
      </c>
      <c r="BA1248" s="54">
        <f t="shared" si="130"/>
        <v>15.316705674569919</v>
      </c>
      <c r="BB1248" s="54">
        <f t="shared" si="131"/>
        <v>10.404294325430078</v>
      </c>
    </row>
    <row r="1249" spans="1:54" x14ac:dyDescent="0.25">
      <c r="A1249" s="3">
        <v>42013</v>
      </c>
      <c r="B1249" s="77">
        <v>9215.58</v>
      </c>
      <c r="C1249" s="77">
        <v>989.08302000000003</v>
      </c>
      <c r="D1249" s="77">
        <v>-13.164100000000001</v>
      </c>
      <c r="E1249" s="77">
        <f t="shared" si="133"/>
        <v>-293.23819999999995</v>
      </c>
      <c r="F1249" s="77">
        <v>4.8178000000000001</v>
      </c>
      <c r="G1249" s="77">
        <v>7.6100000000000001E-2</v>
      </c>
      <c r="H1249">
        <v>0</v>
      </c>
      <c r="I1249" s="78">
        <v>9230</v>
      </c>
      <c r="J1249">
        <v>201501</v>
      </c>
      <c r="K1249" s="78">
        <v>9230</v>
      </c>
      <c r="L1249" s="77">
        <f t="shared" si="132"/>
        <v>14.420000000000073</v>
      </c>
      <c r="M1249" s="78">
        <v>5038</v>
      </c>
      <c r="N1249" s="78">
        <v>93.198819999999998</v>
      </c>
      <c r="O1249" s="78">
        <v>-225</v>
      </c>
      <c r="P1249" s="78">
        <v>-1.04996</v>
      </c>
      <c r="Q1249" s="144">
        <v>4981.75</v>
      </c>
      <c r="R1249" s="78">
        <v>394</v>
      </c>
      <c r="S1249" s="78">
        <v>1395</v>
      </c>
      <c r="T1249" s="78">
        <v>-1046</v>
      </c>
      <c r="U1249" s="78">
        <v>31627</v>
      </c>
      <c r="V1249" s="219">
        <v>3.3073007240648815E-2</v>
      </c>
      <c r="W1249" s="78">
        <v>-974</v>
      </c>
      <c r="X1249" s="78">
        <v>3526</v>
      </c>
      <c r="Y1249" s="78">
        <v>-3469</v>
      </c>
      <c r="Z1249" s="78">
        <v>-223</v>
      </c>
      <c r="AA1249" s="78">
        <v>97.02</v>
      </c>
      <c r="AB1249" s="78">
        <v>124.67</v>
      </c>
      <c r="AC1249" s="78">
        <v>90042</v>
      </c>
      <c r="AD1249" s="104">
        <v>5.1876499999999997</v>
      </c>
      <c r="AE1249" s="78">
        <v>141718</v>
      </c>
      <c r="AF1249" s="104">
        <v>3.1677599999999999</v>
      </c>
      <c r="AG1249" s="78">
        <v>-7117</v>
      </c>
      <c r="AH1249" s="104">
        <v>-2.4829599999999998</v>
      </c>
      <c r="AI1249" s="78">
        <v>-28012</v>
      </c>
      <c r="AJ1249" s="104">
        <v>-1.69452</v>
      </c>
      <c r="AK1249" s="78">
        <v>9400</v>
      </c>
      <c r="AL1249" s="78">
        <v>8900</v>
      </c>
      <c r="AM1249" s="8">
        <v>9200</v>
      </c>
      <c r="AN1249" s="78">
        <v>176</v>
      </c>
      <c r="AO1249" s="78">
        <v>9700</v>
      </c>
      <c r="AP1249" s="78">
        <v>9000</v>
      </c>
      <c r="AQ1249" s="78">
        <v>9200</v>
      </c>
      <c r="AR1249" s="78">
        <v>326</v>
      </c>
      <c r="AS1249" s="78">
        <v>9300</v>
      </c>
      <c r="AT1249" s="78">
        <v>9050</v>
      </c>
      <c r="AU1249" s="78">
        <v>9250</v>
      </c>
      <c r="AV1249" s="78">
        <v>106</v>
      </c>
      <c r="AW1249" s="77">
        <v>13.15</v>
      </c>
      <c r="AX1249" s="144">
        <f t="shared" si="127"/>
        <v>0.55000000000000004</v>
      </c>
      <c r="AY1249" s="144">
        <f t="shared" si="128"/>
        <v>0.32</v>
      </c>
      <c r="AZ1249" s="144">
        <f t="shared" si="129"/>
        <v>0.48</v>
      </c>
      <c r="BA1249" s="54">
        <f t="shared" si="130"/>
        <v>15.256712266531213</v>
      </c>
      <c r="BB1249" s="54">
        <f t="shared" si="131"/>
        <v>10.405287733468786</v>
      </c>
    </row>
    <row r="1250" spans="1:54" x14ac:dyDescent="0.25">
      <c r="A1250" s="3">
        <v>42016</v>
      </c>
      <c r="B1250" s="77">
        <v>9178.2999999999993</v>
      </c>
      <c r="C1250" s="77">
        <v>842.90218000000004</v>
      </c>
      <c r="D1250" s="77">
        <v>-2.1286</v>
      </c>
      <c r="E1250" s="77">
        <f t="shared" si="133"/>
        <v>-246.39280000000008</v>
      </c>
      <c r="F1250" s="77">
        <v>3.0200000000000001E-2</v>
      </c>
      <c r="G1250" s="77">
        <v>-6.2253999999999996</v>
      </c>
      <c r="H1250">
        <v>0</v>
      </c>
      <c r="I1250" s="78">
        <v>9185</v>
      </c>
      <c r="J1250">
        <v>201501</v>
      </c>
      <c r="K1250" s="78">
        <v>9185</v>
      </c>
      <c r="L1250" s="77">
        <f t="shared" si="132"/>
        <v>6.7000000000007276</v>
      </c>
      <c r="M1250" s="78">
        <v>10089</v>
      </c>
      <c r="N1250" s="78">
        <v>185.56262000000001</v>
      </c>
      <c r="O1250" s="78">
        <v>-43</v>
      </c>
      <c r="P1250" s="78">
        <v>-0.20755000000000001</v>
      </c>
      <c r="Q1250" s="144">
        <v>10078.25</v>
      </c>
      <c r="R1250" s="78">
        <v>380</v>
      </c>
      <c r="S1250" s="78">
        <v>-1842</v>
      </c>
      <c r="T1250" s="78">
        <v>-519</v>
      </c>
      <c r="U1250" s="78">
        <v>31574</v>
      </c>
      <c r="V1250" s="219">
        <v>1.6437575220117819E-2</v>
      </c>
      <c r="W1250" s="78">
        <v>-92</v>
      </c>
      <c r="X1250" s="78">
        <v>4408</v>
      </c>
      <c r="Y1250" s="78">
        <v>-1046</v>
      </c>
      <c r="Z1250" s="78">
        <v>5238</v>
      </c>
      <c r="AA1250" s="78">
        <v>104.24</v>
      </c>
      <c r="AB1250" s="78">
        <v>122.44</v>
      </c>
      <c r="AC1250" s="78">
        <v>89006</v>
      </c>
      <c r="AD1250" s="104">
        <v>4.6688599999999996</v>
      </c>
      <c r="AE1250" s="78">
        <v>142301</v>
      </c>
      <c r="AF1250" s="104">
        <v>3.41906</v>
      </c>
      <c r="AG1250" s="78">
        <v>4786</v>
      </c>
      <c r="AH1250" s="104">
        <v>-1.97055</v>
      </c>
      <c r="AI1250" s="78">
        <v>-37437</v>
      </c>
      <c r="AJ1250" s="104">
        <v>-1.82677</v>
      </c>
      <c r="AK1250" s="78">
        <v>9400</v>
      </c>
      <c r="AL1250" s="78">
        <v>8900</v>
      </c>
      <c r="AM1250" s="8">
        <v>9200</v>
      </c>
      <c r="AN1250" s="78">
        <v>158</v>
      </c>
      <c r="AO1250" s="78">
        <v>9700</v>
      </c>
      <c r="AP1250" s="78">
        <v>9000</v>
      </c>
      <c r="AQ1250" s="78">
        <v>9200</v>
      </c>
      <c r="AR1250" s="78">
        <v>324</v>
      </c>
      <c r="AS1250" s="78">
        <v>9300</v>
      </c>
      <c r="AT1250" s="78">
        <v>9050</v>
      </c>
      <c r="AU1250" s="78">
        <v>9200</v>
      </c>
      <c r="AV1250" s="78">
        <v>81.5</v>
      </c>
      <c r="AW1250" s="77">
        <v>13.52</v>
      </c>
      <c r="AX1250" s="144">
        <f t="shared" si="127"/>
        <v>0.62</v>
      </c>
      <c r="AY1250" s="144">
        <f t="shared" si="128"/>
        <v>0.36</v>
      </c>
      <c r="AZ1250" s="144">
        <f t="shared" si="129"/>
        <v>0.53</v>
      </c>
      <c r="BA1250" s="54">
        <f t="shared" si="130"/>
        <v>15.193189210303411</v>
      </c>
      <c r="BB1250" s="54">
        <f t="shared" si="131"/>
        <v>10.420810789696587</v>
      </c>
    </row>
    <row r="1251" spans="1:54" x14ac:dyDescent="0.25">
      <c r="A1251" s="3">
        <v>42017</v>
      </c>
      <c r="B1251" s="77">
        <v>9231.7999999999993</v>
      </c>
      <c r="C1251" s="77">
        <v>927.35481000000004</v>
      </c>
      <c r="D1251" s="77">
        <v>26.8857</v>
      </c>
      <c r="E1251" s="77">
        <f t="shared" si="133"/>
        <v>-171.87820000000011</v>
      </c>
      <c r="F1251" s="77">
        <v>0.56079999999999997</v>
      </c>
      <c r="G1251" s="77">
        <v>0.86730000000000007</v>
      </c>
      <c r="H1251">
        <v>0</v>
      </c>
      <c r="I1251" s="78">
        <v>9249</v>
      </c>
      <c r="J1251">
        <v>201501</v>
      </c>
      <c r="K1251" s="78">
        <v>9249</v>
      </c>
      <c r="L1251" s="77">
        <f t="shared" si="132"/>
        <v>17.200000000000728</v>
      </c>
      <c r="M1251" s="78">
        <v>13879</v>
      </c>
      <c r="N1251" s="78">
        <v>256.99858999999998</v>
      </c>
      <c r="O1251" s="78">
        <v>-99</v>
      </c>
      <c r="P1251" s="78">
        <v>-0.45861000000000002</v>
      </c>
      <c r="Q1251" s="144">
        <v>13854.25</v>
      </c>
      <c r="R1251" s="78">
        <v>176</v>
      </c>
      <c r="S1251" s="78">
        <v>-2083</v>
      </c>
      <c r="T1251" s="78">
        <v>455</v>
      </c>
      <c r="U1251" s="78">
        <v>31994</v>
      </c>
      <c r="V1251" s="219">
        <v>-1.4221416515596674E-2</v>
      </c>
      <c r="W1251" s="78">
        <v>1968</v>
      </c>
      <c r="X1251" s="78">
        <v>6468</v>
      </c>
      <c r="Y1251" s="78">
        <v>521</v>
      </c>
      <c r="Z1251" s="78">
        <v>5739</v>
      </c>
      <c r="AA1251" s="78">
        <v>108.68</v>
      </c>
      <c r="AB1251" s="78">
        <v>125.51</v>
      </c>
      <c r="AC1251" s="78">
        <v>87631</v>
      </c>
      <c r="AD1251" s="104">
        <v>5.2521500000000003</v>
      </c>
      <c r="AE1251" s="78">
        <v>141475</v>
      </c>
      <c r="AF1251" s="104">
        <v>3.0110100000000002</v>
      </c>
      <c r="AG1251" s="78">
        <v>8733</v>
      </c>
      <c r="AH1251" s="104">
        <v>-2.2131599999999998</v>
      </c>
      <c r="AI1251" s="78">
        <v>-43226</v>
      </c>
      <c r="AJ1251" s="104">
        <v>-1.7568299999999999</v>
      </c>
      <c r="AK1251" s="78">
        <v>9400</v>
      </c>
      <c r="AL1251" s="78">
        <v>8900</v>
      </c>
      <c r="AM1251" s="8">
        <v>9300</v>
      </c>
      <c r="AN1251" s="78">
        <v>152</v>
      </c>
      <c r="AO1251" s="78">
        <v>9700</v>
      </c>
      <c r="AP1251" s="78">
        <v>9000</v>
      </c>
      <c r="AQ1251" s="78">
        <v>9300</v>
      </c>
      <c r="AR1251" s="78">
        <v>318</v>
      </c>
      <c r="AS1251" s="78">
        <v>9300</v>
      </c>
      <c r="AT1251" s="78">
        <v>9200</v>
      </c>
      <c r="AU1251" s="78">
        <v>9250</v>
      </c>
      <c r="AV1251" s="78">
        <v>59</v>
      </c>
      <c r="AW1251" s="77">
        <v>13.43</v>
      </c>
      <c r="AX1251" s="144">
        <f t="shared" si="127"/>
        <v>0.62</v>
      </c>
      <c r="AY1251" s="144">
        <f t="shared" si="128"/>
        <v>0.36</v>
      </c>
      <c r="AZ1251" s="144">
        <f t="shared" si="129"/>
        <v>0.51</v>
      </c>
      <c r="BA1251" s="54">
        <f t="shared" si="130"/>
        <v>15.121028740397024</v>
      </c>
      <c r="BB1251" s="54">
        <f t="shared" si="131"/>
        <v>10.43797125960298</v>
      </c>
    </row>
    <row r="1252" spans="1:54" x14ac:dyDescent="0.25">
      <c r="A1252" s="3">
        <v>42018</v>
      </c>
      <c r="B1252" s="77">
        <v>9180.23</v>
      </c>
      <c r="C1252" s="77">
        <v>933.81278999999995</v>
      </c>
      <c r="D1252" s="77">
        <v>-66.088000000000008</v>
      </c>
      <c r="E1252" s="77">
        <f t="shared" si="133"/>
        <v>-139.57769999999999</v>
      </c>
      <c r="F1252" s="77">
        <v>1.4154</v>
      </c>
      <c r="G1252" s="77">
        <v>-5.9222000000000001</v>
      </c>
      <c r="H1252" t="s">
        <v>1707</v>
      </c>
      <c r="I1252" s="78">
        <v>9171</v>
      </c>
      <c r="J1252">
        <v>201501</v>
      </c>
      <c r="K1252" s="78">
        <v>9171</v>
      </c>
      <c r="L1252" s="77">
        <f t="shared" si="132"/>
        <v>-9.2299999999995634</v>
      </c>
      <c r="M1252" s="78">
        <v>8399</v>
      </c>
      <c r="N1252" s="78">
        <v>154.29759999999999</v>
      </c>
      <c r="O1252" s="78">
        <v>-392</v>
      </c>
      <c r="P1252" s="78">
        <v>-1.78315</v>
      </c>
      <c r="Q1252" s="144">
        <v>8301</v>
      </c>
      <c r="R1252" s="78">
        <v>-169</v>
      </c>
      <c r="S1252" s="78">
        <v>-3134</v>
      </c>
      <c r="T1252" s="78">
        <v>-1887</v>
      </c>
      <c r="U1252" s="78">
        <v>30936</v>
      </c>
      <c r="V1252" s="219">
        <v>6.099689681923972E-2</v>
      </c>
      <c r="W1252" s="78">
        <v>689</v>
      </c>
      <c r="X1252" s="78">
        <v>5189</v>
      </c>
      <c r="Y1252" s="78">
        <v>-1808</v>
      </c>
      <c r="Z1252" s="78">
        <v>2880</v>
      </c>
      <c r="AA1252" s="78">
        <v>109.89</v>
      </c>
      <c r="AB1252" s="78">
        <v>128.91999999999999</v>
      </c>
      <c r="AC1252" s="78">
        <v>84211</v>
      </c>
      <c r="AD1252" s="104">
        <v>4.4371299999999998</v>
      </c>
      <c r="AE1252" s="78">
        <v>147256</v>
      </c>
      <c r="AF1252" s="104">
        <v>3.54684</v>
      </c>
      <c r="AG1252" s="78">
        <v>7531</v>
      </c>
      <c r="AH1252" s="104">
        <v>-2.0117400000000001</v>
      </c>
      <c r="AI1252" s="78">
        <v>-42441</v>
      </c>
      <c r="AJ1252" s="104">
        <v>-1.8558600000000001</v>
      </c>
      <c r="AK1252" s="78">
        <v>9400</v>
      </c>
      <c r="AL1252" s="78">
        <v>8900</v>
      </c>
      <c r="AM1252" s="8">
        <v>9150</v>
      </c>
      <c r="AN1252" s="78">
        <v>147</v>
      </c>
      <c r="AO1252" s="78">
        <v>9700</v>
      </c>
      <c r="AP1252" s="78">
        <v>9000</v>
      </c>
      <c r="AQ1252" s="78">
        <v>9200</v>
      </c>
      <c r="AR1252" s="78">
        <v>329</v>
      </c>
      <c r="AS1252" s="78">
        <v>9400</v>
      </c>
      <c r="AT1252" s="78">
        <v>8900</v>
      </c>
      <c r="AU1252" s="78">
        <v>9150</v>
      </c>
      <c r="AV1252" s="78">
        <v>147</v>
      </c>
      <c r="AW1252" s="77">
        <v>14.17</v>
      </c>
      <c r="AX1252" s="144">
        <f t="shared" si="127"/>
        <v>0.89</v>
      </c>
      <c r="AY1252" s="144">
        <f t="shared" si="128"/>
        <v>0.59</v>
      </c>
      <c r="AZ1252" s="144">
        <f t="shared" si="129"/>
        <v>0.67</v>
      </c>
      <c r="BA1252" s="54">
        <f t="shared" si="130"/>
        <v>15.044907000295638</v>
      </c>
      <c r="BB1252" s="54">
        <f t="shared" si="131"/>
        <v>10.475092999704366</v>
      </c>
    </row>
    <row r="1253" spans="1:54" x14ac:dyDescent="0.25">
      <c r="A1253" s="3">
        <v>42019</v>
      </c>
      <c r="B1253" s="77">
        <v>9165.09</v>
      </c>
      <c r="C1253" s="77">
        <v>895.23585000000003</v>
      </c>
      <c r="D1253" s="77">
        <v>-35.8491</v>
      </c>
      <c r="E1253" s="77">
        <f t="shared" si="133"/>
        <v>30.876799999999953</v>
      </c>
      <c r="F1253" s="77">
        <v>0.14990000000000001</v>
      </c>
      <c r="G1253" s="77">
        <v>0.38200000000000001</v>
      </c>
      <c r="H1253">
        <v>0</v>
      </c>
      <c r="I1253" s="78">
        <v>9195</v>
      </c>
      <c r="J1253">
        <v>201501</v>
      </c>
      <c r="K1253" s="78">
        <v>9195</v>
      </c>
      <c r="L1253" s="77">
        <f t="shared" si="132"/>
        <v>29.909999999999854</v>
      </c>
      <c r="M1253" s="78">
        <v>9353</v>
      </c>
      <c r="N1253" s="78">
        <v>172.23782</v>
      </c>
      <c r="O1253" s="78">
        <v>-59</v>
      </c>
      <c r="P1253" s="78">
        <v>-0.25786999999999999</v>
      </c>
      <c r="Q1253" s="144">
        <v>9338.25</v>
      </c>
      <c r="R1253" s="78">
        <v>-168</v>
      </c>
      <c r="S1253" s="78">
        <v>-1186</v>
      </c>
      <c r="T1253" s="78">
        <v>-1295</v>
      </c>
      <c r="U1253" s="78">
        <v>30201</v>
      </c>
      <c r="V1253" s="219">
        <v>4.2879374855137251E-2</v>
      </c>
      <c r="W1253" s="78">
        <v>2195</v>
      </c>
      <c r="X1253" s="78">
        <v>6695</v>
      </c>
      <c r="Y1253" s="78">
        <v>-800</v>
      </c>
      <c r="Z1253" s="78">
        <v>3701</v>
      </c>
      <c r="AA1253" s="78">
        <v>105.11</v>
      </c>
      <c r="AB1253" s="78">
        <v>124.8</v>
      </c>
      <c r="AC1253" s="78">
        <v>86473</v>
      </c>
      <c r="AD1253" s="104">
        <v>4.6056100000000004</v>
      </c>
      <c r="AE1253" s="78">
        <v>148831</v>
      </c>
      <c r="AF1253" s="104">
        <v>3.3208199999999999</v>
      </c>
      <c r="AG1253" s="78">
        <v>9752</v>
      </c>
      <c r="AH1253" s="104">
        <v>-2.2799299999999998</v>
      </c>
      <c r="AI1253" s="78">
        <v>-24006</v>
      </c>
      <c r="AJ1253" s="104">
        <v>-1.6595899999999999</v>
      </c>
      <c r="AK1253" s="78">
        <v>9400</v>
      </c>
      <c r="AL1253" s="78">
        <v>8900</v>
      </c>
      <c r="AM1253" s="8">
        <v>9200</v>
      </c>
      <c r="AN1253" s="78">
        <v>128</v>
      </c>
      <c r="AO1253" s="78">
        <v>9600</v>
      </c>
      <c r="AP1253" s="78">
        <v>9000</v>
      </c>
      <c r="AQ1253" s="78">
        <v>9200</v>
      </c>
      <c r="AR1253" s="78">
        <v>321</v>
      </c>
      <c r="AS1253" s="78">
        <v>9400</v>
      </c>
      <c r="AT1253" s="78">
        <v>8900</v>
      </c>
      <c r="AU1253" s="78">
        <v>9200</v>
      </c>
      <c r="AV1253" s="78">
        <v>128</v>
      </c>
      <c r="AW1253" s="77">
        <v>13.77</v>
      </c>
      <c r="AX1253" s="144">
        <f t="shared" si="127"/>
        <v>0.72</v>
      </c>
      <c r="AY1253" s="144">
        <f t="shared" si="128"/>
        <v>0.44</v>
      </c>
      <c r="AZ1253" s="144">
        <f t="shared" si="129"/>
        <v>0.56999999999999995</v>
      </c>
      <c r="BA1253" s="54">
        <f t="shared" si="130"/>
        <v>14.76728833596303</v>
      </c>
      <c r="BB1253" s="54">
        <f t="shared" si="131"/>
        <v>10.622711664036974</v>
      </c>
    </row>
    <row r="1254" spans="1:54" x14ac:dyDescent="0.25">
      <c r="A1254" s="3">
        <v>42020</v>
      </c>
      <c r="B1254" s="77">
        <v>9138.2900000000009</v>
      </c>
      <c r="C1254" s="77">
        <v>1158.7661800000001</v>
      </c>
      <c r="D1254" s="77">
        <v>-81.989500000000007</v>
      </c>
      <c r="E1254" s="77">
        <f t="shared" si="133"/>
        <v>22.405499999999947</v>
      </c>
      <c r="F1254" s="77">
        <v>-2.0082</v>
      </c>
      <c r="G1254" s="77">
        <v>-25.5183</v>
      </c>
      <c r="H1254">
        <v>0</v>
      </c>
      <c r="I1254" s="78">
        <v>9115</v>
      </c>
      <c r="J1254">
        <v>201501</v>
      </c>
      <c r="K1254" s="78">
        <v>9115</v>
      </c>
      <c r="L1254" s="77">
        <f t="shared" si="132"/>
        <v>-23.290000000000873</v>
      </c>
      <c r="M1254" s="78">
        <v>8723</v>
      </c>
      <c r="N1254" s="78">
        <v>159.2895</v>
      </c>
      <c r="O1254" s="78">
        <v>-507</v>
      </c>
      <c r="P1254" s="78">
        <v>-2.2975599999999998</v>
      </c>
      <c r="Q1254" s="144">
        <v>8596.25</v>
      </c>
      <c r="R1254" s="78">
        <v>-143</v>
      </c>
      <c r="S1254" s="78">
        <v>-1332</v>
      </c>
      <c r="T1254" s="78">
        <v>-3397</v>
      </c>
      <c r="U1254" s="78">
        <v>31033</v>
      </c>
      <c r="V1254" s="219">
        <v>0.10946411884123353</v>
      </c>
      <c r="W1254" s="78">
        <v>636</v>
      </c>
      <c r="X1254" s="78">
        <v>5136</v>
      </c>
      <c r="Y1254" s="78">
        <v>-1258</v>
      </c>
      <c r="Z1254" s="78">
        <v>-547</v>
      </c>
      <c r="AA1254" s="78">
        <v>97.16</v>
      </c>
      <c r="AB1254" s="78">
        <v>121.15</v>
      </c>
      <c r="AC1254" s="78">
        <v>84074</v>
      </c>
      <c r="AD1254" s="104">
        <v>4.00793</v>
      </c>
      <c r="AE1254" s="78">
        <v>153494</v>
      </c>
      <c r="AF1254" s="104">
        <v>3.7472799999999999</v>
      </c>
      <c r="AG1254" s="78">
        <v>-20</v>
      </c>
      <c r="AH1254" s="104">
        <v>-2.2854000000000001</v>
      </c>
      <c r="AI1254" s="78">
        <v>-14078</v>
      </c>
      <c r="AJ1254" s="104">
        <v>-1.54365</v>
      </c>
      <c r="AK1254" s="78">
        <v>9400</v>
      </c>
      <c r="AL1254" s="78">
        <v>8900</v>
      </c>
      <c r="AM1254" s="8">
        <v>9100</v>
      </c>
      <c r="AN1254" s="78">
        <v>122</v>
      </c>
      <c r="AO1254" s="78">
        <v>9700</v>
      </c>
      <c r="AP1254" s="78">
        <v>9000</v>
      </c>
      <c r="AQ1254" s="78">
        <v>9100</v>
      </c>
      <c r="AR1254" s="78">
        <v>335</v>
      </c>
      <c r="AS1254" s="78">
        <v>9400</v>
      </c>
      <c r="AT1254" s="78">
        <v>8900</v>
      </c>
      <c r="AU1254" s="78">
        <v>9100</v>
      </c>
      <c r="AV1254" s="78">
        <v>122</v>
      </c>
      <c r="AW1254" s="77">
        <v>14.6</v>
      </c>
      <c r="AX1254" s="144">
        <f t="shared" si="127"/>
        <v>0.96</v>
      </c>
      <c r="AY1254" s="144">
        <f t="shared" si="128"/>
        <v>0.83</v>
      </c>
      <c r="AZ1254" s="144">
        <f t="shared" si="129"/>
        <v>0.8</v>
      </c>
      <c r="BA1254" s="54">
        <f t="shared" si="130"/>
        <v>14.841054191053043</v>
      </c>
      <c r="BB1254" s="54">
        <f t="shared" si="131"/>
        <v>10.581945808946958</v>
      </c>
    </row>
    <row r="1255" spans="1:54" x14ac:dyDescent="0.25">
      <c r="A1255" s="3">
        <v>42023</v>
      </c>
      <c r="B1255" s="77">
        <v>9174.06</v>
      </c>
      <c r="C1255" s="77">
        <v>895.51554999999996</v>
      </c>
      <c r="D1255" s="77">
        <v>89.168300000000002</v>
      </c>
      <c r="E1255" s="77">
        <f t="shared" si="133"/>
        <v>28.763599999999975</v>
      </c>
      <c r="F1255" s="77">
        <v>-0.76</v>
      </c>
      <c r="G1255" s="77">
        <v>-23.741500000000002</v>
      </c>
      <c r="H1255">
        <v>0</v>
      </c>
      <c r="I1255" s="78">
        <v>9181</v>
      </c>
      <c r="J1255">
        <v>201501</v>
      </c>
      <c r="K1255" s="78">
        <v>9181</v>
      </c>
      <c r="L1255" s="77">
        <f t="shared" si="132"/>
        <v>6.9400000000005093</v>
      </c>
      <c r="M1255" s="78">
        <v>10176</v>
      </c>
      <c r="N1255" s="78">
        <v>187.15523999999999</v>
      </c>
      <c r="O1255" s="78">
        <v>-318</v>
      </c>
      <c r="P1255" s="78">
        <v>-1.44814</v>
      </c>
      <c r="Q1255" s="144">
        <v>10096.5</v>
      </c>
      <c r="R1255" s="78">
        <v>-64</v>
      </c>
      <c r="S1255" s="78">
        <v>-32</v>
      </c>
      <c r="T1255" s="78">
        <v>-2956</v>
      </c>
      <c r="U1255" s="78">
        <v>30867</v>
      </c>
      <c r="V1255" s="219">
        <v>9.5765704474033764E-2</v>
      </c>
      <c r="W1255" s="78">
        <v>62</v>
      </c>
      <c r="X1255" s="78">
        <v>4562</v>
      </c>
      <c r="Y1255" s="78">
        <v>-970</v>
      </c>
      <c r="Z1255" s="78">
        <v>1945</v>
      </c>
      <c r="AA1255" s="78">
        <v>100.98</v>
      </c>
      <c r="AB1255" s="78">
        <v>121.61</v>
      </c>
      <c r="AC1255" s="78">
        <v>87656</v>
      </c>
      <c r="AD1255" s="104">
        <v>4.4145000000000003</v>
      </c>
      <c r="AE1255" s="78">
        <v>156706</v>
      </c>
      <c r="AF1255" s="104">
        <v>3.3677800000000002</v>
      </c>
      <c r="AG1255" s="78">
        <v>10896</v>
      </c>
      <c r="AH1255" s="104">
        <v>-2.4370599999999998</v>
      </c>
      <c r="AI1255" s="78">
        <v>-18065</v>
      </c>
      <c r="AJ1255" s="104">
        <v>-1.5234399999999999</v>
      </c>
      <c r="AK1255" s="78">
        <v>9400</v>
      </c>
      <c r="AL1255" s="78">
        <v>8900</v>
      </c>
      <c r="AM1255" s="8">
        <v>9200</v>
      </c>
      <c r="AN1255" s="78">
        <v>84</v>
      </c>
      <c r="AO1255" s="78">
        <v>9700</v>
      </c>
      <c r="AP1255" s="78">
        <v>9000</v>
      </c>
      <c r="AQ1255" s="78">
        <v>9200</v>
      </c>
      <c r="AR1255" s="78">
        <v>313</v>
      </c>
      <c r="AS1255" s="78">
        <v>9400</v>
      </c>
      <c r="AT1255" s="78">
        <v>8900</v>
      </c>
      <c r="AU1255" s="78">
        <v>9200</v>
      </c>
      <c r="AV1255" s="78">
        <v>84</v>
      </c>
      <c r="AW1255" s="77">
        <v>15.05</v>
      </c>
      <c r="AX1255" s="144">
        <f t="shared" ref="AX1255:AX1318" si="134">PERCENTRANK(AW1226:AW1255,AW1255,2)</f>
        <v>0.96</v>
      </c>
      <c r="AY1255" s="144">
        <f t="shared" ref="AY1255:AY1318" si="135">PERCENTRANK(AW1206:AW1255,AW1255,2)</f>
        <v>0.89</v>
      </c>
      <c r="AZ1255" s="144">
        <f t="shared" ref="AZ1255:AZ1318" si="136">PERCENTRANK(AW1156:AW1255,AW1255,2)</f>
        <v>0.88</v>
      </c>
      <c r="BA1255" s="54">
        <f t="shared" ref="BA1255:BA1318" si="137">AVERAGE(AW1236:AW1255)+2*_xlfn.STDEV.S(AW1236:AW1255)</f>
        <v>15.193465943375728</v>
      </c>
      <c r="BB1255" s="54">
        <f t="shared" ref="BB1255:BB1318" si="138">AVERAGE(AW1236:AW1255)-2*_xlfn.STDEV.S(AW1236:AW1255)</f>
        <v>10.447534056624274</v>
      </c>
    </row>
    <row r="1256" spans="1:54" x14ac:dyDescent="0.25">
      <c r="A1256" s="3">
        <v>42024</v>
      </c>
      <c r="B1256" s="77">
        <v>9251.69</v>
      </c>
      <c r="C1256" s="77">
        <v>870.21887000000004</v>
      </c>
      <c r="D1256" s="77">
        <v>85.669500000000014</v>
      </c>
      <c r="E1256" s="77">
        <f t="shared" si="133"/>
        <v>72.365499999999997</v>
      </c>
      <c r="F1256" s="77">
        <v>4.1299999999999996E-2</v>
      </c>
      <c r="G1256" s="77">
        <v>8.1272000000000002</v>
      </c>
      <c r="H1256">
        <v>0</v>
      </c>
      <c r="I1256" s="78">
        <v>9268</v>
      </c>
      <c r="J1256">
        <v>201501</v>
      </c>
      <c r="K1256" s="78">
        <v>9268</v>
      </c>
      <c r="L1256" s="77">
        <f t="shared" si="132"/>
        <v>16.309999999999491</v>
      </c>
      <c r="M1256" s="78">
        <v>15020</v>
      </c>
      <c r="N1256" s="78">
        <v>278.74833999999998</v>
      </c>
      <c r="O1256" s="78">
        <v>137</v>
      </c>
      <c r="P1256" s="78">
        <v>0.64773999999999998</v>
      </c>
      <c r="Q1256" s="144">
        <v>15054.25</v>
      </c>
      <c r="R1256" s="78">
        <v>-87</v>
      </c>
      <c r="S1256" s="78">
        <v>-2382</v>
      </c>
      <c r="T1256" s="78">
        <v>-27</v>
      </c>
      <c r="U1256" s="78">
        <v>34282</v>
      </c>
      <c r="V1256" s="219">
        <v>7.8758532174318888E-4</v>
      </c>
      <c r="W1256" s="78">
        <v>2990</v>
      </c>
      <c r="X1256" s="78">
        <v>7490</v>
      </c>
      <c r="Y1256" s="78">
        <v>2805</v>
      </c>
      <c r="Z1256" s="78">
        <v>9803</v>
      </c>
      <c r="AA1256" s="78">
        <v>98.26</v>
      </c>
      <c r="AB1256" s="78">
        <v>131.68</v>
      </c>
      <c r="AC1256" s="78">
        <v>92733</v>
      </c>
      <c r="AD1256" s="104">
        <v>5.0686400000000003</v>
      </c>
      <c r="AE1256" s="78">
        <v>161535</v>
      </c>
      <c r="AF1256" s="104">
        <v>2.9062600000000001</v>
      </c>
      <c r="AG1256" s="78">
        <v>32210</v>
      </c>
      <c r="AH1256" s="104">
        <v>-2.0823100000000001</v>
      </c>
      <c r="AI1256" s="78">
        <v>-55948</v>
      </c>
      <c r="AJ1256" s="104">
        <v>-1.6425000000000001</v>
      </c>
      <c r="AK1256" s="78">
        <v>9400</v>
      </c>
      <c r="AL1256" s="78">
        <v>8900</v>
      </c>
      <c r="AM1256" s="8">
        <v>9250</v>
      </c>
      <c r="AN1256" s="78">
        <v>57.5</v>
      </c>
      <c r="AO1256" s="78">
        <v>9700</v>
      </c>
      <c r="AP1256" s="78">
        <v>9000</v>
      </c>
      <c r="AQ1256" s="78">
        <v>9300</v>
      </c>
      <c r="AR1256" s="78">
        <v>287</v>
      </c>
      <c r="AS1256" s="78">
        <v>9400</v>
      </c>
      <c r="AT1256" s="78">
        <v>8900</v>
      </c>
      <c r="AU1256" s="78">
        <v>9250</v>
      </c>
      <c r="AV1256" s="78">
        <v>57.5</v>
      </c>
      <c r="AW1256" s="77">
        <v>14.39</v>
      </c>
      <c r="AX1256" s="144">
        <f t="shared" si="134"/>
        <v>0.86</v>
      </c>
      <c r="AY1256" s="144">
        <f t="shared" si="135"/>
        <v>0.71</v>
      </c>
      <c r="AZ1256" s="144">
        <f t="shared" si="136"/>
        <v>0.71</v>
      </c>
      <c r="BA1256" s="54">
        <f t="shared" si="137"/>
        <v>15.383683389347233</v>
      </c>
      <c r="BB1256" s="54">
        <f t="shared" si="138"/>
        <v>10.471316610652767</v>
      </c>
    </row>
    <row r="1257" spans="1:54" x14ac:dyDescent="0.25">
      <c r="A1257" s="3">
        <v>42025</v>
      </c>
      <c r="B1257" s="77">
        <v>9319.7099999999991</v>
      </c>
      <c r="C1257" s="77">
        <v>1002.06965</v>
      </c>
      <c r="D1257" s="77">
        <v>172.22839999999999</v>
      </c>
      <c r="E1257" s="77">
        <f t="shared" si="133"/>
        <v>231.26739999999998</v>
      </c>
      <c r="F1257" s="77">
        <v>-0.56320000000000003</v>
      </c>
      <c r="G1257" s="77">
        <v>-1.6097999999999999</v>
      </c>
      <c r="H1257" t="s">
        <v>1708</v>
      </c>
      <c r="I1257" s="78">
        <v>9308</v>
      </c>
      <c r="J1257">
        <v>201502</v>
      </c>
      <c r="K1257" s="78">
        <v>9313</v>
      </c>
      <c r="L1257" s="77">
        <f t="shared" si="132"/>
        <v>-6.7099999999991269</v>
      </c>
      <c r="M1257" s="78">
        <v>15297</v>
      </c>
      <c r="N1257" s="78">
        <v>285.10255999999998</v>
      </c>
      <c r="O1257" s="78">
        <v>1191</v>
      </c>
      <c r="P1257" s="78">
        <v>5.5546100000000003</v>
      </c>
      <c r="Q1257" s="144">
        <v>15594.75</v>
      </c>
      <c r="R1257" s="78">
        <v>-296</v>
      </c>
      <c r="S1257" s="78">
        <v>-2955</v>
      </c>
      <c r="T1257" s="78">
        <v>317</v>
      </c>
      <c r="U1257" s="78">
        <v>25188</v>
      </c>
      <c r="V1257" s="219">
        <v>-1.2585358107035096E-2</v>
      </c>
      <c r="W1257" s="78">
        <v>4183</v>
      </c>
      <c r="X1257" s="78">
        <v>4183</v>
      </c>
      <c r="Y1257" s="78">
        <v>4515</v>
      </c>
      <c r="Z1257" s="78">
        <v>4515</v>
      </c>
      <c r="AA1257" s="78">
        <v>84.44</v>
      </c>
      <c r="AB1257" s="78">
        <v>117.87</v>
      </c>
      <c r="AC1257" s="78">
        <v>66950</v>
      </c>
      <c r="AD1257" s="104">
        <v>5.3971799999999996</v>
      </c>
      <c r="AE1257" s="78">
        <v>72798</v>
      </c>
      <c r="AF1257" s="104">
        <v>2.5969099999999998</v>
      </c>
      <c r="AG1257" s="78">
        <v>24665</v>
      </c>
      <c r="AH1257" s="104">
        <v>-2.0639500000000002</v>
      </c>
      <c r="AI1257" s="78">
        <v>-11073</v>
      </c>
      <c r="AJ1257" s="104">
        <v>-1.6302700000000001</v>
      </c>
      <c r="AK1257" s="78">
        <v>9700</v>
      </c>
      <c r="AL1257" s="78">
        <v>9000</v>
      </c>
      <c r="AM1257" s="8">
        <v>9300</v>
      </c>
      <c r="AN1257" s="78">
        <v>279</v>
      </c>
      <c r="AO1257" s="78">
        <v>10000</v>
      </c>
      <c r="AP1257" s="78">
        <v>8200</v>
      </c>
      <c r="AQ1257" s="78">
        <v>9300</v>
      </c>
      <c r="AR1257" s="78">
        <v>383</v>
      </c>
      <c r="AS1257" s="78">
        <v>9400</v>
      </c>
      <c r="AT1257" s="78">
        <v>9200</v>
      </c>
      <c r="AU1257" s="78">
        <v>9300</v>
      </c>
      <c r="AV1257" s="78">
        <v>140</v>
      </c>
      <c r="AW1257" s="77">
        <v>14.17</v>
      </c>
      <c r="AX1257" s="144">
        <f t="shared" si="134"/>
        <v>0.75</v>
      </c>
      <c r="AY1257" s="144">
        <f t="shared" si="135"/>
        <v>0.61</v>
      </c>
      <c r="AZ1257" s="144">
        <f t="shared" si="136"/>
        <v>0.63</v>
      </c>
      <c r="BA1257" s="54">
        <f t="shared" si="137"/>
        <v>15.507037947375252</v>
      </c>
      <c r="BB1257" s="54">
        <f t="shared" si="138"/>
        <v>10.574962052624752</v>
      </c>
    </row>
    <row r="1258" spans="1:54" x14ac:dyDescent="0.25">
      <c r="A1258" s="3">
        <v>42026</v>
      </c>
      <c r="B1258" s="77">
        <v>9369.51</v>
      </c>
      <c r="C1258" s="77">
        <v>990.05014000000006</v>
      </c>
      <c r="D1258" s="77">
        <v>119.34790000000001</v>
      </c>
      <c r="E1258" s="77">
        <f t="shared" si="133"/>
        <v>318.9819</v>
      </c>
      <c r="F1258" s="77">
        <v>6.2417999999999996</v>
      </c>
      <c r="G1258" s="77">
        <v>8.4545000000000012</v>
      </c>
      <c r="H1258">
        <v>0</v>
      </c>
      <c r="I1258" s="78">
        <v>9388</v>
      </c>
      <c r="J1258">
        <v>201502</v>
      </c>
      <c r="K1258" s="78">
        <v>9388</v>
      </c>
      <c r="L1258" s="77">
        <f t="shared" si="132"/>
        <v>18.489999999999782</v>
      </c>
      <c r="M1258" s="78">
        <v>16788</v>
      </c>
      <c r="N1258" s="78">
        <v>315.49545999999998</v>
      </c>
      <c r="O1258" s="78">
        <v>1318</v>
      </c>
      <c r="P1258" s="78">
        <v>6.1977000000000002</v>
      </c>
      <c r="Q1258" s="144">
        <v>17117.5</v>
      </c>
      <c r="R1258" s="78">
        <v>-300</v>
      </c>
      <c r="S1258" s="78">
        <v>-2189</v>
      </c>
      <c r="T1258" s="78">
        <v>442</v>
      </c>
      <c r="U1258" s="78">
        <v>29868</v>
      </c>
      <c r="V1258" s="219">
        <v>-1.47984464979242E-2</v>
      </c>
      <c r="W1258" s="78">
        <v>6873</v>
      </c>
      <c r="X1258" s="78">
        <v>6873</v>
      </c>
      <c r="Y1258" s="78">
        <v>7763</v>
      </c>
      <c r="Z1258" s="78">
        <v>8913</v>
      </c>
      <c r="AA1258" s="78">
        <v>117.89</v>
      </c>
      <c r="AB1258" s="78">
        <v>124.8</v>
      </c>
      <c r="AC1258" s="78">
        <v>82241</v>
      </c>
      <c r="AD1258" s="104">
        <v>6.3132000000000001</v>
      </c>
      <c r="AE1258" s="78">
        <v>84611</v>
      </c>
      <c r="AF1258" s="104">
        <v>2.33786</v>
      </c>
      <c r="AG1258" s="78">
        <v>46129</v>
      </c>
      <c r="AH1258" s="104">
        <v>-2.3589099999999998</v>
      </c>
      <c r="AI1258" s="78">
        <v>-6553</v>
      </c>
      <c r="AJ1258" s="104">
        <v>-1.52712</v>
      </c>
      <c r="AK1258" s="78">
        <v>9700</v>
      </c>
      <c r="AL1258" s="78">
        <v>9000</v>
      </c>
      <c r="AM1258" s="8">
        <v>9400</v>
      </c>
      <c r="AN1258" s="78">
        <v>267</v>
      </c>
      <c r="AO1258" s="78">
        <v>10000</v>
      </c>
      <c r="AP1258" s="78">
        <v>8200</v>
      </c>
      <c r="AQ1258" s="78">
        <v>9400</v>
      </c>
      <c r="AR1258" s="78">
        <v>370</v>
      </c>
      <c r="AS1258" s="78">
        <v>9550</v>
      </c>
      <c r="AT1258" s="78">
        <v>9200</v>
      </c>
      <c r="AU1258" s="78">
        <v>9400</v>
      </c>
      <c r="AV1258" s="78">
        <v>120</v>
      </c>
      <c r="AW1258" s="77">
        <v>12.03</v>
      </c>
      <c r="AX1258" s="144">
        <f t="shared" si="134"/>
        <v>0.24</v>
      </c>
      <c r="AY1258" s="144">
        <f t="shared" si="135"/>
        <v>0.14000000000000001</v>
      </c>
      <c r="AZ1258" s="144">
        <f t="shared" si="136"/>
        <v>0.12</v>
      </c>
      <c r="BA1258" s="54">
        <f t="shared" si="137"/>
        <v>15.483479321667474</v>
      </c>
      <c r="BB1258" s="54">
        <f t="shared" si="138"/>
        <v>10.640520678332528</v>
      </c>
    </row>
    <row r="1259" spans="1:54" x14ac:dyDescent="0.25">
      <c r="A1259" s="3">
        <v>42027</v>
      </c>
      <c r="B1259" s="77">
        <v>9470.94</v>
      </c>
      <c r="C1259" s="77">
        <v>1198.99956</v>
      </c>
      <c r="D1259" s="77">
        <v>212.81610000000001</v>
      </c>
      <c r="E1259" s="77">
        <f t="shared" si="133"/>
        <v>517.61260000000004</v>
      </c>
      <c r="F1259" s="77">
        <v>2.1116000000000001</v>
      </c>
      <c r="G1259" s="77">
        <v>9.123899999999999</v>
      </c>
      <c r="H1259">
        <v>0</v>
      </c>
      <c r="I1259" s="78">
        <v>9461</v>
      </c>
      <c r="J1259">
        <v>201502</v>
      </c>
      <c r="K1259" s="78">
        <v>9461</v>
      </c>
      <c r="L1259" s="77">
        <f t="shared" si="132"/>
        <v>-9.9400000000005093</v>
      </c>
      <c r="M1259" s="78">
        <v>19341</v>
      </c>
      <c r="N1259" s="78">
        <v>366.26143000000002</v>
      </c>
      <c r="O1259" s="78">
        <v>1389</v>
      </c>
      <c r="P1259" s="78">
        <v>6.5863500000000004</v>
      </c>
      <c r="Q1259" s="144">
        <v>19688.25</v>
      </c>
      <c r="R1259" s="78">
        <v>-200</v>
      </c>
      <c r="S1259" s="78">
        <v>-4012</v>
      </c>
      <c r="T1259" s="78">
        <v>1929</v>
      </c>
      <c r="U1259" s="78">
        <v>30719</v>
      </c>
      <c r="V1259" s="219">
        <v>-6.2795012858491484E-2</v>
      </c>
      <c r="W1259" s="78">
        <v>7765</v>
      </c>
      <c r="X1259" s="78">
        <v>7765</v>
      </c>
      <c r="Y1259" s="78">
        <v>8368</v>
      </c>
      <c r="Z1259" s="78">
        <v>9846</v>
      </c>
      <c r="AA1259" s="78">
        <v>96.19</v>
      </c>
      <c r="AB1259" s="78">
        <v>125.25</v>
      </c>
      <c r="AC1259" s="78">
        <v>96982</v>
      </c>
      <c r="AD1259" s="104">
        <v>6.9493099999999997</v>
      </c>
      <c r="AE1259" s="78">
        <v>89686</v>
      </c>
      <c r="AF1259" s="104">
        <v>2.1035599999999999</v>
      </c>
      <c r="AG1259" s="78">
        <v>57138</v>
      </c>
      <c r="AH1259" s="104">
        <v>-1.8632500000000001</v>
      </c>
      <c r="AI1259" s="78">
        <v>-20080</v>
      </c>
      <c r="AJ1259" s="104">
        <v>-1.45292</v>
      </c>
      <c r="AK1259" s="78">
        <v>9700</v>
      </c>
      <c r="AL1259" s="78">
        <v>9000</v>
      </c>
      <c r="AM1259" s="8">
        <v>9500</v>
      </c>
      <c r="AN1259" s="78">
        <v>240</v>
      </c>
      <c r="AO1259" s="78">
        <v>10000</v>
      </c>
      <c r="AP1259" s="78">
        <v>8200</v>
      </c>
      <c r="AQ1259" s="78">
        <v>9500</v>
      </c>
      <c r="AR1259" s="78">
        <v>359</v>
      </c>
      <c r="AS1259" s="78">
        <v>9600</v>
      </c>
      <c r="AT1259" s="78">
        <v>9300</v>
      </c>
      <c r="AU1259" s="78">
        <v>9450</v>
      </c>
      <c r="AV1259" s="78">
        <v>90.5</v>
      </c>
      <c r="AW1259" s="77">
        <v>11.25</v>
      </c>
      <c r="AX1259" s="144">
        <f t="shared" si="134"/>
        <v>0.03</v>
      </c>
      <c r="AY1259" s="144">
        <f t="shared" si="135"/>
        <v>0.02</v>
      </c>
      <c r="AZ1259" s="144">
        <f t="shared" si="136"/>
        <v>0.01</v>
      </c>
      <c r="BA1259" s="54">
        <f t="shared" si="137"/>
        <v>15.481308238592032</v>
      </c>
      <c r="BB1259" s="54">
        <f t="shared" si="138"/>
        <v>10.644691761407966</v>
      </c>
    </row>
    <row r="1260" spans="1:54" x14ac:dyDescent="0.25">
      <c r="A1260" s="3">
        <v>42030</v>
      </c>
      <c r="B1260" s="77">
        <v>9477.67</v>
      </c>
      <c r="C1260" s="77">
        <v>907.17232999999999</v>
      </c>
      <c r="D1260" s="77">
        <v>90.326900000000009</v>
      </c>
      <c r="E1260" s="77">
        <f t="shared" si="133"/>
        <v>580.45280000000002</v>
      </c>
      <c r="F1260" s="77">
        <v>2.0238</v>
      </c>
      <c r="G1260" s="77">
        <v>2.0762999999999998</v>
      </c>
      <c r="H1260">
        <v>0</v>
      </c>
      <c r="I1260" s="78">
        <v>9466</v>
      </c>
      <c r="J1260">
        <v>201502</v>
      </c>
      <c r="K1260" s="78">
        <v>9466</v>
      </c>
      <c r="L1260" s="77">
        <f t="shared" si="132"/>
        <v>-11.670000000000073</v>
      </c>
      <c r="M1260" s="78">
        <v>20940</v>
      </c>
      <c r="N1260" s="78">
        <v>396.68970999999999</v>
      </c>
      <c r="O1260" s="78">
        <v>1363</v>
      </c>
      <c r="P1260" s="78">
        <v>6.4684299999999997</v>
      </c>
      <c r="Q1260" s="144">
        <v>21280.75</v>
      </c>
      <c r="R1260" s="78">
        <v>-242</v>
      </c>
      <c r="S1260" s="78">
        <v>-2517</v>
      </c>
      <c r="T1260" s="78">
        <v>2885</v>
      </c>
      <c r="U1260" s="78">
        <v>32551</v>
      </c>
      <c r="V1260" s="219">
        <v>-8.8630149611379064E-2</v>
      </c>
      <c r="W1260" s="78">
        <v>7955</v>
      </c>
      <c r="X1260" s="78">
        <v>7955</v>
      </c>
      <c r="Y1260" s="78">
        <v>10293</v>
      </c>
      <c r="Z1260" s="78">
        <v>11771</v>
      </c>
      <c r="AA1260" s="78">
        <v>127.84</v>
      </c>
      <c r="AB1260" s="78">
        <v>126.46</v>
      </c>
      <c r="AC1260" s="78">
        <v>99545</v>
      </c>
      <c r="AD1260" s="104">
        <v>6.9183899999999996</v>
      </c>
      <c r="AE1260" s="78">
        <v>89852</v>
      </c>
      <c r="AF1260" s="104">
        <v>1.9613</v>
      </c>
      <c r="AG1260" s="78">
        <v>46029</v>
      </c>
      <c r="AH1260" s="104">
        <v>-2.1871499999999999</v>
      </c>
      <c r="AI1260" s="78">
        <v>-24361</v>
      </c>
      <c r="AJ1260" s="104">
        <v>-1.2972300000000001</v>
      </c>
      <c r="AK1260" s="78">
        <v>9700</v>
      </c>
      <c r="AL1260" s="78">
        <v>9000</v>
      </c>
      <c r="AM1260" s="8">
        <v>9500</v>
      </c>
      <c r="AN1260" s="78">
        <v>240</v>
      </c>
      <c r="AO1260" s="78">
        <v>10000</v>
      </c>
      <c r="AP1260" s="78">
        <v>8200</v>
      </c>
      <c r="AQ1260" s="78">
        <v>9500</v>
      </c>
      <c r="AR1260" s="78">
        <v>355</v>
      </c>
      <c r="AS1260" s="78">
        <v>9600</v>
      </c>
      <c r="AT1260" s="78">
        <v>9300</v>
      </c>
      <c r="AU1260" s="78">
        <v>9450</v>
      </c>
      <c r="AV1260" s="78">
        <v>80.5</v>
      </c>
      <c r="AW1260" s="77">
        <v>12.07</v>
      </c>
      <c r="AX1260" s="144">
        <f t="shared" si="134"/>
        <v>0.34</v>
      </c>
      <c r="AY1260" s="144">
        <f t="shared" si="135"/>
        <v>0.2</v>
      </c>
      <c r="AZ1260" s="144">
        <f t="shared" si="136"/>
        <v>0.13</v>
      </c>
      <c r="BA1260" s="54">
        <f t="shared" si="137"/>
        <v>15.439083679798815</v>
      </c>
      <c r="BB1260" s="54">
        <f t="shared" si="138"/>
        <v>10.749916320201185</v>
      </c>
    </row>
    <row r="1261" spans="1:54" x14ac:dyDescent="0.25">
      <c r="A1261" s="3">
        <v>42031</v>
      </c>
      <c r="B1261" s="77">
        <v>9521.59</v>
      </c>
      <c r="C1261" s="77">
        <v>911.89724000000001</v>
      </c>
      <c r="D1261" s="77">
        <v>132.9443</v>
      </c>
      <c r="E1261" s="77">
        <f t="shared" si="133"/>
        <v>716.07560000000001</v>
      </c>
      <c r="F1261" s="77">
        <v>1.0981999999999998</v>
      </c>
      <c r="G1261" s="77">
        <v>2.9760000000000004</v>
      </c>
      <c r="H1261">
        <v>0</v>
      </c>
      <c r="I1261" s="78">
        <v>9523</v>
      </c>
      <c r="J1261">
        <v>201502</v>
      </c>
      <c r="K1261" s="78">
        <v>9523</v>
      </c>
      <c r="L1261" s="77">
        <f t="shared" si="132"/>
        <v>1.4099999999998545</v>
      </c>
      <c r="M1261" s="78">
        <v>18132</v>
      </c>
      <c r="N1261" s="78">
        <v>345.63661000000002</v>
      </c>
      <c r="O1261" s="78">
        <v>1225</v>
      </c>
      <c r="P1261" s="78">
        <v>5.8515100000000002</v>
      </c>
      <c r="Q1261" s="144">
        <v>18438.25</v>
      </c>
      <c r="R1261" s="78">
        <v>-278</v>
      </c>
      <c r="S1261" s="78">
        <v>-3489</v>
      </c>
      <c r="T1261" s="78">
        <v>3222</v>
      </c>
      <c r="U1261" s="78">
        <v>34156</v>
      </c>
      <c r="V1261" s="219">
        <v>-9.4331888979974229E-2</v>
      </c>
      <c r="W1261" s="78">
        <v>8048</v>
      </c>
      <c r="X1261" s="78">
        <v>8048</v>
      </c>
      <c r="Y1261" s="78">
        <v>9302</v>
      </c>
      <c r="Z1261" s="78">
        <v>9794</v>
      </c>
      <c r="AA1261" s="78">
        <v>106.63</v>
      </c>
      <c r="AB1261" s="78">
        <v>126.24</v>
      </c>
      <c r="AC1261" s="78">
        <v>103224</v>
      </c>
      <c r="AD1261" s="104">
        <v>7.4205100000000002</v>
      </c>
      <c r="AE1261" s="78">
        <v>93320</v>
      </c>
      <c r="AF1261" s="104">
        <v>1.76895</v>
      </c>
      <c r="AG1261" s="78">
        <v>45132</v>
      </c>
      <c r="AH1261" s="104">
        <v>-2.39411</v>
      </c>
      <c r="AI1261" s="78">
        <v>-31440</v>
      </c>
      <c r="AJ1261" s="104">
        <v>-1.12558</v>
      </c>
      <c r="AK1261" s="78">
        <v>9800</v>
      </c>
      <c r="AL1261" s="78">
        <v>9000</v>
      </c>
      <c r="AM1261" s="8">
        <v>9500</v>
      </c>
      <c r="AN1261" s="78">
        <v>229</v>
      </c>
      <c r="AO1261" s="78">
        <v>10000</v>
      </c>
      <c r="AP1261" s="78">
        <v>8200</v>
      </c>
      <c r="AQ1261" s="78">
        <v>9500</v>
      </c>
      <c r="AR1261" s="78">
        <v>339</v>
      </c>
      <c r="AS1261" s="78">
        <v>9600</v>
      </c>
      <c r="AT1261" s="78">
        <v>9450</v>
      </c>
      <c r="AU1261" s="78">
        <v>9500</v>
      </c>
      <c r="AV1261" s="78">
        <v>52</v>
      </c>
      <c r="AW1261" s="77">
        <v>11.65</v>
      </c>
      <c r="AX1261" s="144">
        <f t="shared" si="134"/>
        <v>0.2</v>
      </c>
      <c r="AY1261" s="144">
        <f t="shared" si="135"/>
        <v>0.12</v>
      </c>
      <c r="AZ1261" s="144">
        <f t="shared" si="136"/>
        <v>7.0000000000000007E-2</v>
      </c>
      <c r="BA1261" s="54">
        <f t="shared" si="137"/>
        <v>15.400098952594272</v>
      </c>
      <c r="BB1261" s="54">
        <f t="shared" si="138"/>
        <v>10.827901047405726</v>
      </c>
    </row>
    <row r="1262" spans="1:54" x14ac:dyDescent="0.25">
      <c r="A1262" s="3">
        <v>42032</v>
      </c>
      <c r="B1262" s="77">
        <v>9510.92</v>
      </c>
      <c r="C1262" s="77">
        <v>833.60492999999997</v>
      </c>
      <c r="D1262" s="77">
        <v>101.9383</v>
      </c>
      <c r="E1262" s="77">
        <f t="shared" si="133"/>
        <v>709.40930000000003</v>
      </c>
      <c r="F1262" s="77">
        <v>-0.51759999999999995</v>
      </c>
      <c r="G1262" s="77">
        <v>8.8153000000000006</v>
      </c>
      <c r="H1262" t="s">
        <v>1709</v>
      </c>
      <c r="I1262" s="78">
        <v>9526</v>
      </c>
      <c r="J1262">
        <v>201502</v>
      </c>
      <c r="K1262" s="78">
        <v>9526</v>
      </c>
      <c r="L1262" s="77">
        <f t="shared" si="132"/>
        <v>15.079999999999927</v>
      </c>
      <c r="M1262" s="78">
        <v>21545</v>
      </c>
      <c r="N1262" s="78">
        <v>410.81236000000001</v>
      </c>
      <c r="O1262" s="78">
        <v>1374</v>
      </c>
      <c r="P1262" s="78">
        <v>6.5636200000000002</v>
      </c>
      <c r="Q1262" s="144">
        <v>21888.5</v>
      </c>
      <c r="R1262" s="78">
        <v>-285</v>
      </c>
      <c r="S1262" s="78">
        <v>-3479</v>
      </c>
      <c r="T1262" s="78">
        <v>4597</v>
      </c>
      <c r="U1262" s="78">
        <v>34427</v>
      </c>
      <c r="V1262" s="219">
        <v>-0.13352891625758853</v>
      </c>
      <c r="W1262" s="78">
        <v>8345</v>
      </c>
      <c r="X1262" s="78">
        <v>10305</v>
      </c>
      <c r="Y1262" s="78">
        <v>9414</v>
      </c>
      <c r="Z1262" s="78">
        <v>12852</v>
      </c>
      <c r="AA1262" s="78">
        <v>116.8</v>
      </c>
      <c r="AB1262" s="78">
        <v>121.25</v>
      </c>
      <c r="AC1262" s="78">
        <v>101665</v>
      </c>
      <c r="AD1262" s="104">
        <v>7.5741300000000003</v>
      </c>
      <c r="AE1262" s="78">
        <v>94181</v>
      </c>
      <c r="AF1262" s="104">
        <v>1.8350299999999999</v>
      </c>
      <c r="AG1262" s="78">
        <v>26386</v>
      </c>
      <c r="AH1262" s="104">
        <v>-2.2378800000000001</v>
      </c>
      <c r="AI1262" s="78">
        <v>-29229</v>
      </c>
      <c r="AJ1262" s="104">
        <v>-1.2587200000000001</v>
      </c>
      <c r="AK1262" s="78">
        <v>9800</v>
      </c>
      <c r="AL1262" s="78">
        <v>9000</v>
      </c>
      <c r="AM1262" s="8">
        <v>9500</v>
      </c>
      <c r="AN1262" s="78">
        <v>227</v>
      </c>
      <c r="AO1262" s="78">
        <v>10000</v>
      </c>
      <c r="AP1262" s="78">
        <v>8200</v>
      </c>
      <c r="AQ1262" s="78">
        <v>9500</v>
      </c>
      <c r="AR1262" s="78">
        <v>342</v>
      </c>
      <c r="AS1262" s="78">
        <v>9550</v>
      </c>
      <c r="AT1262" s="78">
        <v>9400</v>
      </c>
      <c r="AU1262" s="78">
        <v>9550</v>
      </c>
      <c r="AV1262" s="78">
        <v>117</v>
      </c>
      <c r="AW1262" s="77">
        <v>11.82</v>
      </c>
      <c r="AX1262" s="144">
        <f t="shared" si="134"/>
        <v>0.24</v>
      </c>
      <c r="AY1262" s="144">
        <f t="shared" si="135"/>
        <v>0.14000000000000001</v>
      </c>
      <c r="AZ1262" s="144">
        <f t="shared" si="136"/>
        <v>7.0000000000000007E-2</v>
      </c>
      <c r="BA1262" s="54">
        <f t="shared" si="137"/>
        <v>15.379547293170555</v>
      </c>
      <c r="BB1262" s="54">
        <f t="shared" si="138"/>
        <v>10.873452706829449</v>
      </c>
    </row>
    <row r="1263" spans="1:54" x14ac:dyDescent="0.25">
      <c r="A1263" s="3">
        <v>42033</v>
      </c>
      <c r="B1263" s="77">
        <v>9426.9</v>
      </c>
      <c r="C1263" s="77">
        <v>835.35098000000005</v>
      </c>
      <c r="D1263" s="77">
        <v>1.661</v>
      </c>
      <c r="E1263" s="77">
        <f t="shared" si="133"/>
        <v>687.18560000000002</v>
      </c>
      <c r="F1263" s="77">
        <v>-17.145799999999998</v>
      </c>
      <c r="G1263" s="77">
        <v>-22.075800000000001</v>
      </c>
      <c r="H1263">
        <v>0</v>
      </c>
      <c r="I1263" s="78">
        <v>9428</v>
      </c>
      <c r="J1263">
        <v>201502</v>
      </c>
      <c r="K1263" s="78">
        <v>9428</v>
      </c>
      <c r="L1263" s="77">
        <f t="shared" si="132"/>
        <v>1.1000000000003638</v>
      </c>
      <c r="M1263" s="78">
        <v>14990</v>
      </c>
      <c r="N1263" s="78">
        <v>282.95672999999999</v>
      </c>
      <c r="O1263" s="78">
        <v>1246</v>
      </c>
      <c r="P1263" s="78">
        <v>5.8988399999999999</v>
      </c>
      <c r="Q1263" s="144">
        <v>15301.5</v>
      </c>
      <c r="R1263" s="78">
        <v>-509</v>
      </c>
      <c r="S1263" s="78">
        <v>-5396</v>
      </c>
      <c r="T1263" s="78">
        <v>-213</v>
      </c>
      <c r="U1263" s="78">
        <v>32032</v>
      </c>
      <c r="V1263" s="219">
        <v>6.6496003996003999E-3</v>
      </c>
      <c r="W1263" s="78">
        <v>6266</v>
      </c>
      <c r="X1263" s="78">
        <v>6266</v>
      </c>
      <c r="Y1263" s="78">
        <v>7058</v>
      </c>
      <c r="Z1263" s="78">
        <v>7238</v>
      </c>
      <c r="AA1263" s="78">
        <v>106.94</v>
      </c>
      <c r="AB1263" s="78">
        <v>114.61</v>
      </c>
      <c r="AC1263" s="78">
        <v>107546</v>
      </c>
      <c r="AD1263" s="104">
        <v>6.4655199999999997</v>
      </c>
      <c r="AE1263" s="78">
        <v>105194</v>
      </c>
      <c r="AF1263" s="104">
        <v>2.3345500000000001</v>
      </c>
      <c r="AG1263" s="78">
        <v>35263</v>
      </c>
      <c r="AH1263" s="104">
        <v>-2.4926200000000001</v>
      </c>
      <c r="AI1263" s="78">
        <v>-16208</v>
      </c>
      <c r="AJ1263" s="104">
        <v>-1.64496</v>
      </c>
      <c r="AK1263" s="78">
        <v>9800</v>
      </c>
      <c r="AL1263" s="78">
        <v>9000</v>
      </c>
      <c r="AM1263" s="8">
        <v>9400</v>
      </c>
      <c r="AN1263" s="78">
        <v>232</v>
      </c>
      <c r="AO1263" s="78">
        <v>10000</v>
      </c>
      <c r="AP1263" s="78">
        <v>8200</v>
      </c>
      <c r="AQ1263" s="78">
        <v>9400</v>
      </c>
      <c r="AR1263" s="78">
        <v>350</v>
      </c>
      <c r="AS1263" s="78">
        <v>9600</v>
      </c>
      <c r="AT1263" s="78">
        <v>9250</v>
      </c>
      <c r="AU1263" s="78">
        <v>9400</v>
      </c>
      <c r="AV1263" s="78">
        <v>117.5</v>
      </c>
      <c r="AW1263" s="77">
        <v>12.41</v>
      </c>
      <c r="AX1263" s="144">
        <f t="shared" si="134"/>
        <v>0.48</v>
      </c>
      <c r="AY1263" s="144">
        <f t="shared" si="135"/>
        <v>0.28000000000000003</v>
      </c>
      <c r="AZ1263" s="144">
        <f t="shared" si="136"/>
        <v>0.17</v>
      </c>
      <c r="BA1263" s="54">
        <f t="shared" si="137"/>
        <v>15.364063966505917</v>
      </c>
      <c r="BB1263" s="54">
        <f t="shared" si="138"/>
        <v>10.929936033494084</v>
      </c>
    </row>
    <row r="1264" spans="1:54" x14ac:dyDescent="0.25">
      <c r="A1264" s="3">
        <v>42034</v>
      </c>
      <c r="B1264" s="77">
        <v>9361.91</v>
      </c>
      <c r="C1264" s="77">
        <v>873.86116000000004</v>
      </c>
      <c r="D1264" s="77">
        <v>-28.841100000000001</v>
      </c>
      <c r="E1264" s="77">
        <f t="shared" si="133"/>
        <v>641.86350000000004</v>
      </c>
      <c r="F1264" s="77">
        <v>-5.9215999999999998</v>
      </c>
      <c r="G1264" s="77">
        <v>-6.0282000000000009</v>
      </c>
      <c r="H1264">
        <v>0</v>
      </c>
      <c r="I1264" s="78">
        <v>9400</v>
      </c>
      <c r="J1264">
        <v>201502</v>
      </c>
      <c r="K1264" s="78">
        <v>9400</v>
      </c>
      <c r="L1264" s="77">
        <f t="shared" si="132"/>
        <v>38.090000000000146</v>
      </c>
      <c r="M1264" s="78">
        <v>14089</v>
      </c>
      <c r="N1264" s="78">
        <v>265.11624</v>
      </c>
      <c r="O1264" s="78">
        <v>1214</v>
      </c>
      <c r="P1264" s="78">
        <v>5.7302400000000002</v>
      </c>
      <c r="Q1264" s="144">
        <v>14392.5</v>
      </c>
      <c r="R1264" s="78">
        <v>-655</v>
      </c>
      <c r="S1264" s="78">
        <v>-5454</v>
      </c>
      <c r="T1264" s="78">
        <v>-1209</v>
      </c>
      <c r="U1264" s="78">
        <v>32935</v>
      </c>
      <c r="V1264" s="219">
        <v>3.6708668589646276E-2</v>
      </c>
      <c r="W1264" s="78">
        <v>5679</v>
      </c>
      <c r="X1264" s="78">
        <v>5679</v>
      </c>
      <c r="Y1264" s="78">
        <v>6217</v>
      </c>
      <c r="Z1264" s="78">
        <v>5987</v>
      </c>
      <c r="AA1264" s="78">
        <v>106.21</v>
      </c>
      <c r="AB1264" s="78">
        <v>111.52</v>
      </c>
      <c r="AC1264" s="78">
        <v>113197</v>
      </c>
      <c r="AD1264" s="104">
        <v>6.1458700000000004</v>
      </c>
      <c r="AE1264" s="78">
        <v>111960</v>
      </c>
      <c r="AF1264" s="104">
        <v>2.5951300000000002</v>
      </c>
      <c r="AG1264" s="78">
        <v>37384</v>
      </c>
      <c r="AH1264" s="104">
        <v>-2.3586299999999998</v>
      </c>
      <c r="AI1264" s="78">
        <v>-17946</v>
      </c>
      <c r="AJ1264" s="104">
        <v>-1.75752</v>
      </c>
      <c r="AK1264" s="78">
        <v>9800</v>
      </c>
      <c r="AL1264" s="78">
        <v>9000</v>
      </c>
      <c r="AM1264" s="8">
        <v>9400</v>
      </c>
      <c r="AN1264" s="78">
        <v>214</v>
      </c>
      <c r="AO1264" s="78">
        <v>10000</v>
      </c>
      <c r="AP1264" s="78">
        <v>8200</v>
      </c>
      <c r="AQ1264" s="78">
        <v>9400</v>
      </c>
      <c r="AR1264" s="78">
        <v>342</v>
      </c>
      <c r="AS1264" s="78">
        <v>9600</v>
      </c>
      <c r="AT1264" s="78">
        <v>9350</v>
      </c>
      <c r="AU1264" s="78">
        <v>9400</v>
      </c>
      <c r="AV1264" s="78">
        <v>89</v>
      </c>
      <c r="AW1264" s="77">
        <v>12.26</v>
      </c>
      <c r="AX1264" s="144">
        <f t="shared" si="134"/>
        <v>0.48</v>
      </c>
      <c r="AY1264" s="144">
        <f t="shared" si="135"/>
        <v>0.28000000000000003</v>
      </c>
      <c r="AZ1264" s="144">
        <f t="shared" si="136"/>
        <v>0.15</v>
      </c>
      <c r="BA1264" s="54">
        <f t="shared" si="137"/>
        <v>15.355143714472209</v>
      </c>
      <c r="BB1264" s="54">
        <f t="shared" si="138"/>
        <v>10.958856285527791</v>
      </c>
    </row>
    <row r="1265" spans="1:54" x14ac:dyDescent="0.25">
      <c r="A1265" s="3">
        <v>42037</v>
      </c>
      <c r="B1265" s="77">
        <v>9386.99</v>
      </c>
      <c r="C1265" s="77">
        <v>730.61323000000004</v>
      </c>
      <c r="D1265" s="77">
        <v>43.528599999999997</v>
      </c>
      <c r="E1265" s="77">
        <f t="shared" si="133"/>
        <v>717.34590000000003</v>
      </c>
      <c r="F1265" s="77">
        <v>-5.3102999999999998</v>
      </c>
      <c r="G1265" s="77">
        <v>-3.8023000000000002</v>
      </c>
      <c r="H1265">
        <v>0</v>
      </c>
      <c r="I1265" s="78">
        <v>9419</v>
      </c>
      <c r="J1265">
        <v>201502</v>
      </c>
      <c r="K1265" s="78">
        <v>9419</v>
      </c>
      <c r="L1265" s="77">
        <f t="shared" si="132"/>
        <v>32.010000000000218</v>
      </c>
      <c r="M1265" s="78">
        <v>17002</v>
      </c>
      <c r="N1265" s="78">
        <v>320.62765000000002</v>
      </c>
      <c r="O1265" s="78">
        <v>1350</v>
      </c>
      <c r="P1265" s="78">
        <v>6.3876999999999997</v>
      </c>
      <c r="Q1265" s="144">
        <v>17339.5</v>
      </c>
      <c r="R1265" s="78">
        <v>-709</v>
      </c>
      <c r="S1265" s="78">
        <v>-5938</v>
      </c>
      <c r="T1265" s="78">
        <v>-939</v>
      </c>
      <c r="U1265" s="78">
        <v>34939</v>
      </c>
      <c r="V1265" s="219">
        <v>2.6875411431351786E-2</v>
      </c>
      <c r="W1265" s="78">
        <v>6656</v>
      </c>
      <c r="X1265" s="78">
        <v>6656</v>
      </c>
      <c r="Y1265" s="78">
        <v>7952</v>
      </c>
      <c r="Z1265" s="78">
        <v>7888</v>
      </c>
      <c r="AA1265" s="78">
        <v>110.41</v>
      </c>
      <c r="AB1265" s="78">
        <v>111.26</v>
      </c>
      <c r="AC1265" s="78">
        <v>116332</v>
      </c>
      <c r="AD1265" s="104">
        <v>6.4884300000000001</v>
      </c>
      <c r="AE1265" s="78">
        <v>111074</v>
      </c>
      <c r="AF1265" s="104">
        <v>2.3592</v>
      </c>
      <c r="AG1265" s="78">
        <v>31998</v>
      </c>
      <c r="AH1265" s="104">
        <v>-2.4516100000000001</v>
      </c>
      <c r="AI1265" s="78">
        <v>-16450</v>
      </c>
      <c r="AJ1265" s="104">
        <v>-1.61165</v>
      </c>
      <c r="AK1265" s="78">
        <v>9800</v>
      </c>
      <c r="AL1265" s="78">
        <v>9000</v>
      </c>
      <c r="AM1265" s="8">
        <v>9400</v>
      </c>
      <c r="AN1265" s="78">
        <v>206</v>
      </c>
      <c r="AO1265" s="78">
        <v>10000</v>
      </c>
      <c r="AP1265" s="78">
        <v>8200</v>
      </c>
      <c r="AQ1265" s="78">
        <v>9400</v>
      </c>
      <c r="AR1265" s="78">
        <v>339</v>
      </c>
      <c r="AS1265" s="78">
        <v>9400</v>
      </c>
      <c r="AT1265" s="78">
        <v>9350</v>
      </c>
      <c r="AU1265" s="78">
        <v>9400</v>
      </c>
      <c r="AV1265" s="78">
        <v>68.5</v>
      </c>
      <c r="AW1265" s="77">
        <v>12.68</v>
      </c>
      <c r="AX1265" s="144">
        <f t="shared" si="134"/>
        <v>0.57999999999999996</v>
      </c>
      <c r="AY1265" s="144">
        <f t="shared" si="135"/>
        <v>0.36</v>
      </c>
      <c r="AZ1265" s="144">
        <f t="shared" si="136"/>
        <v>0.27</v>
      </c>
      <c r="BA1265" s="54">
        <f t="shared" si="137"/>
        <v>15.355120175345816</v>
      </c>
      <c r="BB1265" s="54">
        <f t="shared" si="138"/>
        <v>10.967879824654181</v>
      </c>
    </row>
    <row r="1266" spans="1:54" x14ac:dyDescent="0.25">
      <c r="A1266" s="3">
        <v>42038</v>
      </c>
      <c r="B1266" s="77">
        <v>9448.73</v>
      </c>
      <c r="C1266" s="77">
        <v>778.45519000000002</v>
      </c>
      <c r="D1266" s="77">
        <v>76.542500000000004</v>
      </c>
      <c r="E1266" s="77">
        <f t="shared" si="133"/>
        <v>974.57839999999999</v>
      </c>
      <c r="F1266" s="77">
        <v>4.4802999999999997</v>
      </c>
      <c r="G1266" s="77">
        <v>7.4199000000000002</v>
      </c>
      <c r="H1266">
        <v>0</v>
      </c>
      <c r="I1266" s="78">
        <v>9464</v>
      </c>
      <c r="J1266">
        <v>201502</v>
      </c>
      <c r="K1266" s="78">
        <v>9464</v>
      </c>
      <c r="L1266" s="77">
        <f t="shared" si="132"/>
        <v>15.270000000000437</v>
      </c>
      <c r="M1266" s="78">
        <v>16231</v>
      </c>
      <c r="N1266" s="78">
        <v>307.54340000000002</v>
      </c>
      <c r="O1266" s="78">
        <v>1493</v>
      </c>
      <c r="P1266" s="78">
        <v>7.09605</v>
      </c>
      <c r="Q1266" s="144">
        <v>16604.25</v>
      </c>
      <c r="R1266" s="78">
        <v>-490</v>
      </c>
      <c r="S1266" s="78">
        <v>-4158</v>
      </c>
      <c r="T1266" s="78">
        <v>-57</v>
      </c>
      <c r="U1266" s="78">
        <v>35922</v>
      </c>
      <c r="V1266" s="219">
        <v>1.5867713378987806E-3</v>
      </c>
      <c r="W1266" s="78">
        <v>5740</v>
      </c>
      <c r="X1266" s="78">
        <v>5740</v>
      </c>
      <c r="Y1266" s="78">
        <v>5365</v>
      </c>
      <c r="Z1266" s="78">
        <v>7013</v>
      </c>
      <c r="AA1266" s="78">
        <v>108.28</v>
      </c>
      <c r="AB1266" s="78">
        <v>114.11</v>
      </c>
      <c r="AC1266" s="78">
        <v>118069</v>
      </c>
      <c r="AD1266" s="104">
        <v>6.8814200000000003</v>
      </c>
      <c r="AE1266" s="78">
        <v>115641</v>
      </c>
      <c r="AF1266" s="104">
        <v>2.2356500000000001</v>
      </c>
      <c r="AG1266" s="78">
        <v>41421</v>
      </c>
      <c r="AH1266" s="104">
        <v>-2.3345199999999999</v>
      </c>
      <c r="AI1266" s="78">
        <v>-21186</v>
      </c>
      <c r="AJ1266" s="104">
        <v>-1.26545</v>
      </c>
      <c r="AK1266" s="78">
        <v>9800</v>
      </c>
      <c r="AL1266" s="78">
        <v>9000</v>
      </c>
      <c r="AM1266" s="8">
        <v>9500</v>
      </c>
      <c r="AN1266" s="78">
        <v>183</v>
      </c>
      <c r="AO1266" s="78">
        <v>10000</v>
      </c>
      <c r="AP1266" s="78">
        <v>8200</v>
      </c>
      <c r="AQ1266" s="78">
        <v>9500</v>
      </c>
      <c r="AR1266" s="78">
        <v>318</v>
      </c>
      <c r="AS1266" s="78">
        <v>9500</v>
      </c>
      <c r="AT1266" s="78">
        <v>9350</v>
      </c>
      <c r="AU1266" s="78">
        <v>9450</v>
      </c>
      <c r="AV1266" s="78">
        <v>45</v>
      </c>
      <c r="AW1266" s="77">
        <v>12.15</v>
      </c>
      <c r="AX1266" s="144">
        <f t="shared" si="134"/>
        <v>0.44</v>
      </c>
      <c r="AY1266" s="144">
        <f t="shared" si="135"/>
        <v>0.26</v>
      </c>
      <c r="AZ1266" s="144">
        <f t="shared" si="136"/>
        <v>0.14000000000000001</v>
      </c>
      <c r="BA1266" s="54">
        <f t="shared" si="137"/>
        <v>15.296681472999115</v>
      </c>
      <c r="BB1266" s="54">
        <f t="shared" si="138"/>
        <v>10.862318527000884</v>
      </c>
    </row>
    <row r="1267" spans="1:54" x14ac:dyDescent="0.25">
      <c r="A1267" s="3">
        <v>42039</v>
      </c>
      <c r="B1267" s="77">
        <v>9513.92</v>
      </c>
      <c r="C1267" s="77">
        <v>982.75417000000004</v>
      </c>
      <c r="D1267" s="77">
        <v>103.4164</v>
      </c>
      <c r="E1267" s="77">
        <f t="shared" si="133"/>
        <v>1116.1358</v>
      </c>
      <c r="F1267" s="77">
        <v>-1.7484999999999999</v>
      </c>
      <c r="G1267" s="77">
        <v>7.7019000000000002</v>
      </c>
      <c r="H1267" t="s">
        <v>1710</v>
      </c>
      <c r="I1267" s="78">
        <v>9521</v>
      </c>
      <c r="J1267">
        <v>201502</v>
      </c>
      <c r="K1267" s="78">
        <v>9521</v>
      </c>
      <c r="L1267" s="77">
        <f t="shared" si="132"/>
        <v>7.0799999999999272</v>
      </c>
      <c r="M1267" s="78">
        <v>16123</v>
      </c>
      <c r="N1267" s="78">
        <v>307.34545000000003</v>
      </c>
      <c r="O1267" s="78">
        <v>1508</v>
      </c>
      <c r="P1267" s="78">
        <v>7.2091900000000004</v>
      </c>
      <c r="Q1267" s="144">
        <v>16500</v>
      </c>
      <c r="R1267" s="78">
        <v>-411</v>
      </c>
      <c r="S1267" s="78">
        <v>-2961</v>
      </c>
      <c r="T1267" s="78">
        <v>1273</v>
      </c>
      <c r="U1267" s="78">
        <v>34668</v>
      </c>
      <c r="V1267" s="219">
        <v>-3.6719741548401984E-2</v>
      </c>
      <c r="W1267" s="78">
        <v>4789</v>
      </c>
      <c r="X1267" s="78">
        <v>4789</v>
      </c>
      <c r="Y1267" s="78">
        <v>5818</v>
      </c>
      <c r="Z1267" s="78">
        <v>5818</v>
      </c>
      <c r="AA1267" s="78">
        <v>84.16</v>
      </c>
      <c r="AB1267" s="78">
        <v>122.57</v>
      </c>
      <c r="AC1267" s="78">
        <v>113264</v>
      </c>
      <c r="AD1267" s="104">
        <v>7.36029</v>
      </c>
      <c r="AE1267" s="78">
        <v>116850</v>
      </c>
      <c r="AF1267" s="104">
        <v>2.0659800000000001</v>
      </c>
      <c r="AG1267" s="78">
        <v>30366</v>
      </c>
      <c r="AH1267" s="104">
        <v>-2.4811100000000001</v>
      </c>
      <c r="AI1267" s="78">
        <v>-39856</v>
      </c>
      <c r="AJ1267" s="104">
        <v>-1.17008</v>
      </c>
      <c r="AK1267" s="78">
        <v>9700</v>
      </c>
      <c r="AL1267" s="78">
        <v>9000</v>
      </c>
      <c r="AM1267" s="8">
        <v>9500</v>
      </c>
      <c r="AN1267" s="78">
        <v>171</v>
      </c>
      <c r="AO1267" s="78">
        <v>10000</v>
      </c>
      <c r="AP1267" s="78">
        <v>8200</v>
      </c>
      <c r="AQ1267" s="78">
        <v>9500</v>
      </c>
      <c r="AR1267" s="78">
        <v>309</v>
      </c>
      <c r="AS1267" s="78">
        <v>9600</v>
      </c>
      <c r="AT1267" s="78">
        <v>9500</v>
      </c>
      <c r="AU1267" s="78">
        <v>9500</v>
      </c>
      <c r="AV1267" s="78">
        <v>107</v>
      </c>
      <c r="AW1267" s="77">
        <v>11.72</v>
      </c>
      <c r="AX1267" s="144">
        <f t="shared" si="134"/>
        <v>0.24</v>
      </c>
      <c r="AY1267" s="144">
        <f t="shared" si="135"/>
        <v>0.14000000000000001</v>
      </c>
      <c r="AZ1267" s="144">
        <f t="shared" si="136"/>
        <v>7.0000000000000007E-2</v>
      </c>
      <c r="BA1267" s="54">
        <f t="shared" si="137"/>
        <v>15.205521530997181</v>
      </c>
      <c r="BB1267" s="54">
        <f t="shared" si="138"/>
        <v>10.717478469002813</v>
      </c>
    </row>
    <row r="1268" spans="1:54" x14ac:dyDescent="0.25">
      <c r="A1268" s="3">
        <v>42040</v>
      </c>
      <c r="B1268" s="77">
        <v>9512.0499999999993</v>
      </c>
      <c r="C1268" s="77">
        <v>744.20916999999997</v>
      </c>
      <c r="D1268" s="77">
        <v>22.521999999999998</v>
      </c>
      <c r="E1268" s="77">
        <f t="shared" si="133"/>
        <v>1050.9355</v>
      </c>
      <c r="F1268" s="77">
        <v>-1.4186000000000001</v>
      </c>
      <c r="G1268" s="77">
        <v>-18.287600000000001</v>
      </c>
      <c r="H1268">
        <v>0</v>
      </c>
      <c r="I1268" s="78">
        <v>9514</v>
      </c>
      <c r="J1268">
        <v>201502</v>
      </c>
      <c r="K1268" s="78">
        <v>9514</v>
      </c>
      <c r="L1268" s="77">
        <f t="shared" si="132"/>
        <v>1.9500000000007276</v>
      </c>
      <c r="M1268" s="78">
        <v>17515</v>
      </c>
      <c r="N1268" s="78">
        <v>333.53766000000002</v>
      </c>
      <c r="O1268" s="78">
        <v>1639</v>
      </c>
      <c r="P1268" s="78">
        <v>7.8262499999999999</v>
      </c>
      <c r="Q1268" s="144">
        <v>17924.75</v>
      </c>
      <c r="R1268" s="78">
        <v>-504</v>
      </c>
      <c r="S1268" s="78">
        <v>-2211</v>
      </c>
      <c r="T1268" s="78">
        <v>979</v>
      </c>
      <c r="U1268" s="78">
        <v>35930</v>
      </c>
      <c r="V1268" s="219">
        <v>-2.7247425549679932E-2</v>
      </c>
      <c r="W1268" s="78">
        <v>4408</v>
      </c>
      <c r="X1268" s="78">
        <v>4408</v>
      </c>
      <c r="Y1268" s="78">
        <v>6502</v>
      </c>
      <c r="Z1268" s="78">
        <v>8052</v>
      </c>
      <c r="AA1268" s="78">
        <v>98.44</v>
      </c>
      <c r="AB1268" s="78">
        <v>120.26</v>
      </c>
      <c r="AC1268" s="78">
        <v>113872</v>
      </c>
      <c r="AD1268" s="104">
        <v>7.0564499999999999</v>
      </c>
      <c r="AE1268" s="78">
        <v>121044</v>
      </c>
      <c r="AF1268" s="104">
        <v>2.12615</v>
      </c>
      <c r="AG1268" s="78">
        <v>34896</v>
      </c>
      <c r="AH1268" s="104">
        <v>-2.7539600000000002</v>
      </c>
      <c r="AI1268" s="78">
        <v>-19504</v>
      </c>
      <c r="AJ1268" s="104">
        <v>-1.0304199999999999</v>
      </c>
      <c r="AK1268" s="78">
        <v>9800</v>
      </c>
      <c r="AL1268" s="78">
        <v>9000</v>
      </c>
      <c r="AM1268" s="8">
        <v>9500</v>
      </c>
      <c r="AN1268" s="78">
        <v>160</v>
      </c>
      <c r="AO1268" s="78">
        <v>10000</v>
      </c>
      <c r="AP1268" s="78">
        <v>8200</v>
      </c>
      <c r="AQ1268" s="78">
        <v>9500</v>
      </c>
      <c r="AR1268" s="78">
        <v>298</v>
      </c>
      <c r="AS1268" s="78">
        <v>9650</v>
      </c>
      <c r="AT1268" s="78">
        <v>9350</v>
      </c>
      <c r="AU1268" s="78">
        <v>9500</v>
      </c>
      <c r="AV1268" s="78">
        <v>86</v>
      </c>
      <c r="AW1268" s="77">
        <v>11.54</v>
      </c>
      <c r="AX1268" s="144">
        <f t="shared" si="134"/>
        <v>0.13</v>
      </c>
      <c r="AY1268" s="144">
        <f t="shared" si="135"/>
        <v>0.08</v>
      </c>
      <c r="AZ1268" s="144">
        <f t="shared" si="136"/>
        <v>0.04</v>
      </c>
      <c r="BA1268" s="54">
        <f t="shared" si="137"/>
        <v>15.223946422919392</v>
      </c>
      <c r="BB1268" s="54">
        <f t="shared" si="138"/>
        <v>10.559053577080606</v>
      </c>
    </row>
    <row r="1269" spans="1:54" x14ac:dyDescent="0.25">
      <c r="A1269" s="3">
        <v>42041</v>
      </c>
      <c r="B1269" s="77">
        <v>9456.18</v>
      </c>
      <c r="C1269" s="77">
        <v>728.78511000000003</v>
      </c>
      <c r="D1269" s="77">
        <v>12.702300000000001</v>
      </c>
      <c r="E1269" s="77">
        <f t="shared" si="133"/>
        <v>1076.8018999999999</v>
      </c>
      <c r="F1269" s="77">
        <v>-0.45069999999999999</v>
      </c>
      <c r="G1269" s="77">
        <v>-18.160499999999999</v>
      </c>
      <c r="H1269">
        <v>0</v>
      </c>
      <c r="I1269" s="78">
        <v>9469</v>
      </c>
      <c r="J1269">
        <v>201502</v>
      </c>
      <c r="K1269" s="78">
        <v>9469</v>
      </c>
      <c r="L1269" s="77">
        <f t="shared" si="132"/>
        <v>12.819999999999709</v>
      </c>
      <c r="M1269" s="78">
        <v>11077</v>
      </c>
      <c r="N1269" s="78">
        <v>210.12315000000001</v>
      </c>
      <c r="O1269" s="78">
        <v>1363</v>
      </c>
      <c r="P1269" s="78">
        <v>6.4876399999999999</v>
      </c>
      <c r="Q1269" s="144">
        <v>11417.75</v>
      </c>
      <c r="R1269" s="78">
        <v>-679</v>
      </c>
      <c r="S1269" s="78">
        <v>219</v>
      </c>
      <c r="T1269" s="78">
        <v>-2118</v>
      </c>
      <c r="U1269" s="78">
        <v>35635</v>
      </c>
      <c r="V1269" s="219">
        <v>5.9435947804125158E-2</v>
      </c>
      <c r="W1269" s="78">
        <v>2405</v>
      </c>
      <c r="X1269" s="78">
        <v>2405</v>
      </c>
      <c r="Y1269" s="78">
        <v>2537</v>
      </c>
      <c r="Z1269" s="78">
        <v>2537</v>
      </c>
      <c r="AA1269" s="78">
        <v>85.94</v>
      </c>
      <c r="AB1269" s="78">
        <v>111.83</v>
      </c>
      <c r="AC1269" s="78">
        <v>116082</v>
      </c>
      <c r="AD1269" s="104">
        <v>6.6373300000000004</v>
      </c>
      <c r="AE1269" s="78">
        <v>123035</v>
      </c>
      <c r="AF1269" s="104">
        <v>2.2149100000000002</v>
      </c>
      <c r="AG1269" s="78">
        <v>20663</v>
      </c>
      <c r="AH1269" s="104">
        <v>-2.9015900000000001</v>
      </c>
      <c r="AI1269" s="78">
        <v>-7695</v>
      </c>
      <c r="AJ1269" s="104">
        <v>-0.81552999999999998</v>
      </c>
      <c r="AK1269" s="78">
        <v>9800</v>
      </c>
      <c r="AL1269" s="78">
        <v>9000</v>
      </c>
      <c r="AM1269" s="8">
        <v>9500</v>
      </c>
      <c r="AN1269" s="78">
        <v>155</v>
      </c>
      <c r="AO1269" s="78">
        <v>10000</v>
      </c>
      <c r="AP1269" s="78">
        <v>8200</v>
      </c>
      <c r="AQ1269" s="78">
        <v>9500</v>
      </c>
      <c r="AR1269" s="78">
        <v>290</v>
      </c>
      <c r="AS1269" s="78">
        <v>9600</v>
      </c>
      <c r="AT1269" s="78">
        <v>9400</v>
      </c>
      <c r="AU1269" s="78">
        <v>9450</v>
      </c>
      <c r="AV1269" s="78">
        <v>71.5</v>
      </c>
      <c r="AW1269" s="77">
        <v>11.74</v>
      </c>
      <c r="AX1269" s="144">
        <f t="shared" si="134"/>
        <v>0.24</v>
      </c>
      <c r="AY1269" s="144">
        <f t="shared" si="135"/>
        <v>0.18</v>
      </c>
      <c r="AZ1269" s="144">
        <f t="shared" si="136"/>
        <v>0.09</v>
      </c>
      <c r="BA1269" s="54">
        <f t="shared" si="137"/>
        <v>15.205210340420578</v>
      </c>
      <c r="BB1269" s="54">
        <f t="shared" si="138"/>
        <v>10.436789659579418</v>
      </c>
    </row>
    <row r="1270" spans="1:54" x14ac:dyDescent="0.25">
      <c r="A1270" s="3">
        <v>42044</v>
      </c>
      <c r="B1270" s="77">
        <v>9421.5</v>
      </c>
      <c r="C1270" s="77">
        <v>664.08177999999998</v>
      </c>
      <c r="D1270" s="77">
        <v>32.672899999999998</v>
      </c>
      <c r="E1270" s="77">
        <f t="shared" si="133"/>
        <v>1111.6034</v>
      </c>
      <c r="F1270" s="77">
        <v>0.87739999999999996</v>
      </c>
      <c r="G1270" s="77">
        <v>-7.9283999999999999</v>
      </c>
      <c r="H1270">
        <v>0</v>
      </c>
      <c r="I1270" s="78">
        <v>9450</v>
      </c>
      <c r="J1270">
        <v>201502</v>
      </c>
      <c r="K1270" s="78">
        <v>9450</v>
      </c>
      <c r="L1270" s="77">
        <f t="shared" si="132"/>
        <v>28.5</v>
      </c>
      <c r="M1270" s="78">
        <v>14694</v>
      </c>
      <c r="N1270" s="78">
        <v>278.06223999999997</v>
      </c>
      <c r="O1270" s="78">
        <v>1450</v>
      </c>
      <c r="P1270" s="78">
        <v>6.8875099999999998</v>
      </c>
      <c r="Q1270" s="144">
        <v>15056.5</v>
      </c>
      <c r="R1270" s="78">
        <v>-819</v>
      </c>
      <c r="S1270" s="78">
        <v>-1607</v>
      </c>
      <c r="T1270" s="78">
        <v>-2176</v>
      </c>
      <c r="U1270" s="78">
        <v>36496</v>
      </c>
      <c r="V1270" s="219">
        <v>5.962297238053485E-2</v>
      </c>
      <c r="W1270" s="78">
        <v>3875</v>
      </c>
      <c r="X1270" s="78">
        <v>3875</v>
      </c>
      <c r="Y1270" s="78">
        <v>4346</v>
      </c>
      <c r="Z1270" s="78">
        <v>4346</v>
      </c>
      <c r="AA1270" s="78">
        <v>96.43</v>
      </c>
      <c r="AB1270" s="78">
        <v>110.24</v>
      </c>
      <c r="AC1270" s="78">
        <v>116584</v>
      </c>
      <c r="AD1270" s="104">
        <v>6.4222099999999998</v>
      </c>
      <c r="AE1270" s="78">
        <v>122293</v>
      </c>
      <c r="AF1270" s="104">
        <v>2.1526000000000001</v>
      </c>
      <c r="AG1270" s="78">
        <v>16535</v>
      </c>
      <c r="AH1270" s="104">
        <v>-2.9305500000000002</v>
      </c>
      <c r="AI1270" s="78">
        <v>-15864</v>
      </c>
      <c r="AJ1270" s="104">
        <v>-1.0348999999999999</v>
      </c>
      <c r="AK1270" s="78">
        <v>9800</v>
      </c>
      <c r="AL1270" s="78">
        <v>9000</v>
      </c>
      <c r="AM1270" s="8">
        <v>9500</v>
      </c>
      <c r="AN1270" s="78">
        <v>153</v>
      </c>
      <c r="AO1270" s="78">
        <v>10000</v>
      </c>
      <c r="AP1270" s="78">
        <v>9000</v>
      </c>
      <c r="AQ1270" s="78">
        <v>9500</v>
      </c>
      <c r="AR1270" s="78">
        <v>292</v>
      </c>
      <c r="AS1270" s="78">
        <v>9600</v>
      </c>
      <c r="AT1270" s="78">
        <v>9400</v>
      </c>
      <c r="AU1270" s="78">
        <v>9450</v>
      </c>
      <c r="AV1270" s="78">
        <v>62</v>
      </c>
      <c r="AW1270" s="77">
        <v>12.54</v>
      </c>
      <c r="AX1270" s="144">
        <f t="shared" si="134"/>
        <v>0.51</v>
      </c>
      <c r="AY1270" s="144">
        <f t="shared" si="135"/>
        <v>0.4</v>
      </c>
      <c r="AZ1270" s="144">
        <f t="shared" si="136"/>
        <v>0.22</v>
      </c>
      <c r="BA1270" s="54">
        <f t="shared" si="137"/>
        <v>15.135918245981491</v>
      </c>
      <c r="BB1270" s="54">
        <f t="shared" si="138"/>
        <v>10.408081754018509</v>
      </c>
    </row>
    <row r="1271" spans="1:54" x14ac:dyDescent="0.25">
      <c r="A1271" s="3">
        <v>42045</v>
      </c>
      <c r="B1271" s="77">
        <v>9393.7000000000007</v>
      </c>
      <c r="C1271" s="77">
        <v>760.23533999999995</v>
      </c>
      <c r="D1271" s="77">
        <v>44.319300000000005</v>
      </c>
      <c r="E1271" s="77">
        <f t="shared" si="133"/>
        <v>1129.037</v>
      </c>
      <c r="F1271" s="77">
        <v>-1.1017000000000001</v>
      </c>
      <c r="G1271" s="77">
        <v>-4.7439999999999998</v>
      </c>
      <c r="H1271">
        <v>0</v>
      </c>
      <c r="I1271" s="78">
        <v>9432</v>
      </c>
      <c r="J1271">
        <v>201502</v>
      </c>
      <c r="K1271" s="78">
        <v>9432</v>
      </c>
      <c r="L1271" s="77">
        <f t="shared" si="132"/>
        <v>38.299999999999272</v>
      </c>
      <c r="M1271" s="78">
        <v>9047</v>
      </c>
      <c r="N1271" s="78">
        <v>170.98847000000001</v>
      </c>
      <c r="O1271" s="78">
        <v>1116</v>
      </c>
      <c r="P1271" s="78">
        <v>5.2997699999999996</v>
      </c>
      <c r="Q1271" s="144">
        <v>9326</v>
      </c>
      <c r="R1271" s="78">
        <v>-1053</v>
      </c>
      <c r="S1271" s="78">
        <v>-1602</v>
      </c>
      <c r="T1271" s="78">
        <v>-4524</v>
      </c>
      <c r="U1271" s="78">
        <v>36726</v>
      </c>
      <c r="V1271" s="219">
        <v>0.12318248652181016</v>
      </c>
      <c r="W1271" s="78">
        <v>297</v>
      </c>
      <c r="X1271" s="78">
        <v>297</v>
      </c>
      <c r="Y1271" s="78">
        <v>-1884</v>
      </c>
      <c r="Z1271" s="78">
        <v>-1477</v>
      </c>
      <c r="AA1271" s="78">
        <v>90.95</v>
      </c>
      <c r="AB1271" s="78">
        <v>105.82</v>
      </c>
      <c r="AC1271" s="78">
        <v>119251</v>
      </c>
      <c r="AD1271" s="104">
        <v>6.24716</v>
      </c>
      <c r="AE1271" s="78">
        <v>122010</v>
      </c>
      <c r="AF1271" s="104">
        <v>2.1902599999999999</v>
      </c>
      <c r="AG1271" s="78">
        <v>236</v>
      </c>
      <c r="AH1271" s="104">
        <v>-3.10989</v>
      </c>
      <c r="AI1271" s="78">
        <v>-3111</v>
      </c>
      <c r="AJ1271" s="104">
        <v>-0.89712000000000003</v>
      </c>
      <c r="AK1271" s="78">
        <v>9800</v>
      </c>
      <c r="AL1271" s="78">
        <v>9000</v>
      </c>
      <c r="AM1271" s="8">
        <v>9400</v>
      </c>
      <c r="AN1271" s="78">
        <v>147</v>
      </c>
      <c r="AO1271" s="78">
        <v>10000</v>
      </c>
      <c r="AP1271" s="78">
        <v>9000</v>
      </c>
      <c r="AQ1271" s="78">
        <v>9400</v>
      </c>
      <c r="AR1271" s="78">
        <v>299</v>
      </c>
      <c r="AS1271" s="78">
        <v>9500</v>
      </c>
      <c r="AT1271" s="78">
        <v>9400</v>
      </c>
      <c r="AU1271" s="78">
        <v>9400</v>
      </c>
      <c r="AV1271" s="78">
        <v>46</v>
      </c>
      <c r="AW1271" s="77">
        <v>12.79</v>
      </c>
      <c r="AX1271" s="144">
        <f t="shared" si="134"/>
        <v>0.57999999999999996</v>
      </c>
      <c r="AY1271" s="144">
        <f t="shared" si="135"/>
        <v>0.51</v>
      </c>
      <c r="AZ1271" s="144">
        <f t="shared" si="136"/>
        <v>0.33</v>
      </c>
      <c r="BA1271" s="54">
        <f t="shared" si="137"/>
        <v>15.083654366469954</v>
      </c>
      <c r="BB1271" s="54">
        <f t="shared" si="138"/>
        <v>10.396345633530043</v>
      </c>
    </row>
    <row r="1272" spans="1:54" x14ac:dyDescent="0.25">
      <c r="A1272" s="3">
        <v>42046</v>
      </c>
      <c r="B1272" s="77">
        <v>9462.2199999999993</v>
      </c>
      <c r="C1272" s="77">
        <v>974.22271000000001</v>
      </c>
      <c r="D1272" s="77">
        <v>74.699799999999996</v>
      </c>
      <c r="E1272" s="77">
        <f t="shared" si="133"/>
        <v>1269.8248000000001</v>
      </c>
      <c r="F1272" s="77">
        <v>-6.6882000000000001</v>
      </c>
      <c r="G1272" s="77">
        <v>5.2841999999999993</v>
      </c>
      <c r="H1272" t="s">
        <v>1711</v>
      </c>
      <c r="I1272" s="78">
        <v>9480</v>
      </c>
      <c r="J1272">
        <v>201502</v>
      </c>
      <c r="K1272" s="78">
        <v>9480</v>
      </c>
      <c r="L1272" s="77">
        <f t="shared" si="132"/>
        <v>17.780000000000655</v>
      </c>
      <c r="M1272" s="78">
        <v>12482</v>
      </c>
      <c r="N1272" s="78">
        <v>236.87929</v>
      </c>
      <c r="O1272" s="78">
        <v>1247</v>
      </c>
      <c r="P1272" s="78">
        <v>5.94787</v>
      </c>
      <c r="Q1272" s="144">
        <v>12793.75</v>
      </c>
      <c r="R1272" s="78">
        <v>-814</v>
      </c>
      <c r="S1272" s="78">
        <v>-1103</v>
      </c>
      <c r="T1272" s="78">
        <v>-3049</v>
      </c>
      <c r="U1272" s="78">
        <v>32691</v>
      </c>
      <c r="V1272" s="219">
        <v>9.3267260102168792E-2</v>
      </c>
      <c r="W1272" s="78">
        <v>532</v>
      </c>
      <c r="X1272" s="78">
        <v>532</v>
      </c>
      <c r="Y1272" s="78">
        <v>-736</v>
      </c>
      <c r="Z1272" s="78">
        <v>-736</v>
      </c>
      <c r="AA1272" s="78">
        <v>87.19</v>
      </c>
      <c r="AB1272" s="78">
        <v>120.46</v>
      </c>
      <c r="AC1272" s="78">
        <v>122220</v>
      </c>
      <c r="AD1272" s="104">
        <v>6.7498500000000003</v>
      </c>
      <c r="AE1272" s="78">
        <v>119179</v>
      </c>
      <c r="AF1272" s="104">
        <v>2.0165700000000002</v>
      </c>
      <c r="AG1272" s="78">
        <v>26283</v>
      </c>
      <c r="AH1272" s="104">
        <v>-2.9509699999999999</v>
      </c>
      <c r="AI1272" s="78">
        <v>-28684</v>
      </c>
      <c r="AJ1272" s="104">
        <v>-1.17292</v>
      </c>
      <c r="AK1272" s="78">
        <v>9800</v>
      </c>
      <c r="AL1272" s="78">
        <v>9000</v>
      </c>
      <c r="AM1272" s="8">
        <v>9500</v>
      </c>
      <c r="AN1272" s="78">
        <v>131</v>
      </c>
      <c r="AO1272" s="78">
        <v>10000</v>
      </c>
      <c r="AP1272" s="78">
        <v>9000</v>
      </c>
      <c r="AQ1272" s="78">
        <v>9500</v>
      </c>
      <c r="AR1272" s="78">
        <v>287</v>
      </c>
      <c r="AS1272" s="78">
        <v>9800</v>
      </c>
      <c r="AT1272" s="78">
        <v>9000</v>
      </c>
      <c r="AU1272" s="78">
        <v>9500</v>
      </c>
      <c r="AV1272" s="78">
        <v>131</v>
      </c>
      <c r="AW1272" s="77">
        <v>12.69</v>
      </c>
      <c r="AX1272" s="144">
        <f t="shared" si="134"/>
        <v>0.55000000000000004</v>
      </c>
      <c r="AY1272" s="144">
        <f t="shared" si="135"/>
        <v>0.48</v>
      </c>
      <c r="AZ1272" s="144">
        <f t="shared" si="136"/>
        <v>0.28999999999999998</v>
      </c>
      <c r="BA1272" s="54">
        <f t="shared" si="137"/>
        <v>14.910923161268554</v>
      </c>
      <c r="BB1272" s="54">
        <f t="shared" si="138"/>
        <v>10.421076838731446</v>
      </c>
    </row>
    <row r="1273" spans="1:54" x14ac:dyDescent="0.25">
      <c r="A1273" s="3">
        <v>42047</v>
      </c>
      <c r="B1273" s="77">
        <v>9496.31</v>
      </c>
      <c r="C1273" s="77">
        <v>769.59919000000002</v>
      </c>
      <c r="D1273" s="77">
        <v>84.971000000000004</v>
      </c>
      <c r="E1273" s="77">
        <f t="shared" si="133"/>
        <v>1390.6449000000002</v>
      </c>
      <c r="F1273" s="77">
        <v>-2.0306000000000002</v>
      </c>
      <c r="G1273" s="77">
        <v>-2.3572000000000002</v>
      </c>
      <c r="H1273">
        <v>0</v>
      </c>
      <c r="I1273" s="78">
        <v>9480</v>
      </c>
      <c r="J1273">
        <v>201502</v>
      </c>
      <c r="K1273" s="78">
        <v>9480</v>
      </c>
      <c r="L1273" s="77">
        <f t="shared" si="132"/>
        <v>-16.309999999999491</v>
      </c>
      <c r="M1273" s="78">
        <v>9678</v>
      </c>
      <c r="N1273" s="78">
        <v>184.22457</v>
      </c>
      <c r="O1273" s="78">
        <v>1124</v>
      </c>
      <c r="P1273" s="78">
        <v>5.3805899999999998</v>
      </c>
      <c r="Q1273" s="144">
        <v>9959</v>
      </c>
      <c r="R1273" s="78">
        <v>-1032</v>
      </c>
      <c r="S1273" s="78">
        <v>264</v>
      </c>
      <c r="T1273" s="78">
        <v>-3015</v>
      </c>
      <c r="U1273" s="78">
        <v>30342</v>
      </c>
      <c r="V1273" s="219">
        <v>9.9367213763100648E-2</v>
      </c>
      <c r="W1273" s="78">
        <v>2058</v>
      </c>
      <c r="X1273" s="78">
        <v>2058</v>
      </c>
      <c r="Y1273" s="78">
        <v>2536</v>
      </c>
      <c r="Z1273" s="78">
        <v>2536</v>
      </c>
      <c r="AA1273" s="78">
        <v>98.96</v>
      </c>
      <c r="AB1273" s="78">
        <v>119.78</v>
      </c>
      <c r="AC1273" s="78">
        <v>135248</v>
      </c>
      <c r="AD1273" s="104">
        <v>7.0933999999999999</v>
      </c>
      <c r="AE1273" s="78">
        <v>129770</v>
      </c>
      <c r="AF1273" s="104">
        <v>2.1554799999999998</v>
      </c>
      <c r="AG1273" s="78">
        <v>27427</v>
      </c>
      <c r="AH1273" s="104">
        <v>-3.4525299999999999</v>
      </c>
      <c r="AI1273" s="78">
        <v>-7033</v>
      </c>
      <c r="AJ1273" s="104">
        <v>-1.2117199999999999</v>
      </c>
      <c r="AK1273" s="78">
        <v>9700</v>
      </c>
      <c r="AL1273" s="78">
        <v>9000</v>
      </c>
      <c r="AM1273" s="8">
        <v>9500</v>
      </c>
      <c r="AN1273" s="78">
        <v>119</v>
      </c>
      <c r="AO1273" s="78">
        <v>10000</v>
      </c>
      <c r="AP1273" s="78">
        <v>9200</v>
      </c>
      <c r="AQ1273" s="78">
        <v>9500</v>
      </c>
      <c r="AR1273" s="78">
        <v>285</v>
      </c>
      <c r="AS1273" s="78">
        <v>9700</v>
      </c>
      <c r="AT1273" s="78">
        <v>9000</v>
      </c>
      <c r="AU1273" s="78">
        <v>9500</v>
      </c>
      <c r="AV1273" s="78">
        <v>119</v>
      </c>
      <c r="AW1273" s="77">
        <v>12.97</v>
      </c>
      <c r="AX1273" s="144">
        <f t="shared" si="134"/>
        <v>0.62</v>
      </c>
      <c r="AY1273" s="144">
        <f t="shared" si="135"/>
        <v>0.59</v>
      </c>
      <c r="AZ1273" s="144">
        <f t="shared" si="136"/>
        <v>0.36</v>
      </c>
      <c r="BA1273" s="54">
        <f t="shared" si="137"/>
        <v>14.815932947783898</v>
      </c>
      <c r="BB1273" s="54">
        <f t="shared" si="138"/>
        <v>10.436067052216101</v>
      </c>
    </row>
    <row r="1274" spans="1:54" x14ac:dyDescent="0.25">
      <c r="A1274" s="3">
        <v>42048</v>
      </c>
      <c r="B1274" s="77">
        <v>9529.51</v>
      </c>
      <c r="C1274" s="77">
        <v>775.82871</v>
      </c>
      <c r="D1274" s="77">
        <v>125.6515</v>
      </c>
      <c r="E1274" s="77">
        <f t="shared" si="133"/>
        <v>1598.2859000000001</v>
      </c>
      <c r="F1274" s="77">
        <v>-7.7199999999999991E-2</v>
      </c>
      <c r="G1274" s="77">
        <v>-4.1977000000000002</v>
      </c>
      <c r="H1274">
        <v>0</v>
      </c>
      <c r="I1274" s="78">
        <v>9514</v>
      </c>
      <c r="J1274">
        <v>201502</v>
      </c>
      <c r="K1274" s="78">
        <v>9514</v>
      </c>
      <c r="L1274" s="77">
        <f t="shared" si="132"/>
        <v>-15.510000000000218</v>
      </c>
      <c r="M1274" s="78">
        <v>14130</v>
      </c>
      <c r="N1274" s="78">
        <v>269.84255000000002</v>
      </c>
      <c r="O1274" s="78">
        <v>1428</v>
      </c>
      <c r="P1274" s="78">
        <v>6.8487499999999999</v>
      </c>
      <c r="Q1274" s="144">
        <v>14487</v>
      </c>
      <c r="R1274" s="78">
        <v>-756</v>
      </c>
      <c r="S1274" s="78">
        <v>-442</v>
      </c>
      <c r="T1274" s="78">
        <v>-1734</v>
      </c>
      <c r="U1274" s="78">
        <v>28705</v>
      </c>
      <c r="V1274" s="219">
        <v>6.040759449573245E-2</v>
      </c>
      <c r="W1274" s="78">
        <v>4742</v>
      </c>
      <c r="X1274" s="78">
        <v>4742</v>
      </c>
      <c r="Y1274" s="78">
        <v>4993</v>
      </c>
      <c r="Z1274" s="78">
        <v>4993</v>
      </c>
      <c r="AA1274" s="78">
        <v>92.53</v>
      </c>
      <c r="AB1274" s="78">
        <v>124.76</v>
      </c>
      <c r="AC1274" s="78">
        <v>159756</v>
      </c>
      <c r="AD1274" s="104">
        <v>7.48001</v>
      </c>
      <c r="AE1274" s="78">
        <v>151326</v>
      </c>
      <c r="AF1274" s="104">
        <v>2.3976999999999999</v>
      </c>
      <c r="AG1274" s="78">
        <v>24646</v>
      </c>
      <c r="AH1274" s="104">
        <v>-3.3930400000000001</v>
      </c>
      <c r="AI1274" s="78">
        <v>-16120</v>
      </c>
      <c r="AJ1274" s="104">
        <v>-1.2999000000000001</v>
      </c>
      <c r="AK1274" s="78">
        <v>9700</v>
      </c>
      <c r="AL1274" s="78">
        <v>9200</v>
      </c>
      <c r="AM1274" s="8">
        <v>9500</v>
      </c>
      <c r="AN1274" s="78">
        <v>116</v>
      </c>
      <c r="AO1274" s="78">
        <v>10000</v>
      </c>
      <c r="AP1274" s="78">
        <v>9200</v>
      </c>
      <c r="AQ1274" s="78">
        <v>9500</v>
      </c>
      <c r="AR1274" s="78">
        <v>279</v>
      </c>
      <c r="AS1274" s="78">
        <v>9700</v>
      </c>
      <c r="AT1274" s="78">
        <v>9200</v>
      </c>
      <c r="AU1274" s="78">
        <v>9500</v>
      </c>
      <c r="AV1274" s="78">
        <v>116</v>
      </c>
      <c r="AW1274" s="77">
        <v>12.8</v>
      </c>
      <c r="AX1274" s="144">
        <f t="shared" si="134"/>
        <v>0.55000000000000004</v>
      </c>
      <c r="AY1274" s="144">
        <f t="shared" si="135"/>
        <v>0.53</v>
      </c>
      <c r="AZ1274" s="144">
        <f t="shared" si="136"/>
        <v>0.32</v>
      </c>
      <c r="BA1274" s="54">
        <f t="shared" si="137"/>
        <v>14.522887542178257</v>
      </c>
      <c r="BB1274" s="54">
        <f t="shared" si="138"/>
        <v>10.549112457821742</v>
      </c>
    </row>
    <row r="1275" spans="1:54" x14ac:dyDescent="0.25">
      <c r="A1275" s="3">
        <v>42059</v>
      </c>
      <c r="B1275" s="77">
        <v>9629.3700000000008</v>
      </c>
      <c r="C1275" s="77">
        <v>1147.8705299999999</v>
      </c>
      <c r="D1275" s="77">
        <v>117.64360000000001</v>
      </c>
      <c r="E1275" s="77">
        <f t="shared" si="133"/>
        <v>1626.7612000000001</v>
      </c>
      <c r="F1275" s="77">
        <v>5.8651</v>
      </c>
      <c r="G1275" s="77">
        <v>9.7736999999999998</v>
      </c>
      <c r="H1275" t="s">
        <v>1712</v>
      </c>
      <c r="I1275" s="78">
        <v>9622</v>
      </c>
      <c r="J1275">
        <v>201503</v>
      </c>
      <c r="K1275" s="78">
        <v>9649</v>
      </c>
      <c r="L1275" s="77">
        <f t="shared" si="132"/>
        <v>19.6299999999992</v>
      </c>
      <c r="M1275" s="78">
        <v>17761</v>
      </c>
      <c r="N1275" s="78">
        <v>342.97005999999999</v>
      </c>
      <c r="O1275" s="78">
        <v>2121</v>
      </c>
      <c r="P1275" s="78">
        <v>10.26975</v>
      </c>
      <c r="Q1275" s="144">
        <v>18291.25</v>
      </c>
      <c r="R1275" s="78">
        <v>-939</v>
      </c>
      <c r="S1275" s="78">
        <v>233</v>
      </c>
      <c r="T1275" s="78">
        <v>4594</v>
      </c>
      <c r="U1275" s="78">
        <v>21852</v>
      </c>
      <c r="V1275" s="219">
        <v>-0.21023247300018305</v>
      </c>
      <c r="W1275" s="78">
        <v>4504</v>
      </c>
      <c r="X1275" s="78">
        <v>4504</v>
      </c>
      <c r="Y1275" s="78">
        <v>6852</v>
      </c>
      <c r="Z1275" s="78">
        <v>6852</v>
      </c>
      <c r="AA1275" s="78">
        <v>91.82</v>
      </c>
      <c r="AB1275" s="78">
        <v>124.26</v>
      </c>
      <c r="AC1275" s="78">
        <v>106834</v>
      </c>
      <c r="AD1275" s="104">
        <v>8.0698100000000004</v>
      </c>
      <c r="AE1275" s="78">
        <v>74288</v>
      </c>
      <c r="AF1275" s="104">
        <v>1.76437</v>
      </c>
      <c r="AG1275" s="78">
        <v>-18312</v>
      </c>
      <c r="AH1275" s="104">
        <v>-3.9837500000000001</v>
      </c>
      <c r="AI1275" s="78">
        <v>-16757</v>
      </c>
      <c r="AJ1275" s="104">
        <v>-1.2513700000000001</v>
      </c>
      <c r="AK1275" s="78">
        <v>10000</v>
      </c>
      <c r="AL1275" s="78">
        <v>9200</v>
      </c>
      <c r="AM1275" s="8">
        <v>9600</v>
      </c>
      <c r="AN1275" s="78">
        <v>221</v>
      </c>
      <c r="AO1275" s="78">
        <v>10000</v>
      </c>
      <c r="AP1275" s="78">
        <v>6800</v>
      </c>
      <c r="AQ1275" s="78">
        <v>9600</v>
      </c>
      <c r="AR1275" s="78">
        <v>551</v>
      </c>
      <c r="AS1275" s="78">
        <v>9700</v>
      </c>
      <c r="AT1275" s="78">
        <v>9550</v>
      </c>
      <c r="AU1275" s="78">
        <v>9650</v>
      </c>
      <c r="AV1275" s="78">
        <v>47</v>
      </c>
      <c r="AW1275" s="77">
        <v>12.67</v>
      </c>
      <c r="AX1275" s="144">
        <f t="shared" si="134"/>
        <v>0.41</v>
      </c>
      <c r="AY1275" s="144">
        <f t="shared" si="135"/>
        <v>0.44</v>
      </c>
      <c r="AZ1275" s="144">
        <f t="shared" si="136"/>
        <v>0.24</v>
      </c>
      <c r="BA1275" s="54">
        <f t="shared" si="137"/>
        <v>14.017409158210551</v>
      </c>
      <c r="BB1275" s="54">
        <f t="shared" si="138"/>
        <v>10.816590841789445</v>
      </c>
    </row>
    <row r="1276" spans="1:54" x14ac:dyDescent="0.25">
      <c r="A1276" s="3">
        <v>42060</v>
      </c>
      <c r="B1276" s="77">
        <v>9699.5400000000009</v>
      </c>
      <c r="C1276" s="77">
        <v>971.94559000000004</v>
      </c>
      <c r="D1276" s="77">
        <v>142.6292</v>
      </c>
      <c r="E1276" s="77">
        <f t="shared" si="133"/>
        <v>1683.7209000000003</v>
      </c>
      <c r="F1276" s="77">
        <v>-2.58</v>
      </c>
      <c r="G1276" s="77">
        <v>-3.8475000000000001</v>
      </c>
      <c r="H1276" t="s">
        <v>1713</v>
      </c>
      <c r="I1276" s="78">
        <v>9684</v>
      </c>
      <c r="J1276">
        <v>201503</v>
      </c>
      <c r="K1276" s="78">
        <v>9684</v>
      </c>
      <c r="L1276" s="77">
        <f t="shared" si="132"/>
        <v>-15.540000000000873</v>
      </c>
      <c r="M1276" s="78">
        <v>20883</v>
      </c>
      <c r="N1276" s="78">
        <v>404.69139000000001</v>
      </c>
      <c r="O1276" s="78">
        <v>1736</v>
      </c>
      <c r="P1276" s="78">
        <v>8.4465299999999992</v>
      </c>
      <c r="Q1276" s="144">
        <v>21317</v>
      </c>
      <c r="R1276" s="78">
        <v>-917</v>
      </c>
      <c r="S1276" s="78">
        <v>-117</v>
      </c>
      <c r="T1276" s="78">
        <v>6893</v>
      </c>
      <c r="U1276" s="78">
        <v>26167</v>
      </c>
      <c r="V1276" s="219">
        <v>-0.26342339588030728</v>
      </c>
      <c r="W1276" s="78">
        <v>5020</v>
      </c>
      <c r="X1276" s="78">
        <v>5020</v>
      </c>
      <c r="Y1276" s="78">
        <v>8236</v>
      </c>
      <c r="Z1276" s="78">
        <v>8236</v>
      </c>
      <c r="AA1276" s="78">
        <v>106.98</v>
      </c>
      <c r="AB1276" s="78">
        <v>127.52</v>
      </c>
      <c r="AC1276" s="78">
        <v>114212</v>
      </c>
      <c r="AD1276" s="104">
        <v>8.6916600000000006</v>
      </c>
      <c r="AE1276" s="78">
        <v>74558</v>
      </c>
      <c r="AF1276" s="104">
        <v>1.5623</v>
      </c>
      <c r="AG1276" s="78">
        <v>-3358</v>
      </c>
      <c r="AH1276" s="104">
        <v>-4.1638000000000002</v>
      </c>
      <c r="AI1276" s="78">
        <v>-4216</v>
      </c>
      <c r="AJ1276" s="104">
        <v>-1.15767</v>
      </c>
      <c r="AK1276" s="78">
        <v>10000</v>
      </c>
      <c r="AL1276" s="78">
        <v>9200</v>
      </c>
      <c r="AM1276" s="8">
        <v>9700</v>
      </c>
      <c r="AN1276" s="78">
        <v>194</v>
      </c>
      <c r="AO1276" s="78">
        <v>10000</v>
      </c>
      <c r="AP1276" s="78">
        <v>9500</v>
      </c>
      <c r="AQ1276" s="78">
        <v>9700</v>
      </c>
      <c r="AR1276" s="78">
        <v>322</v>
      </c>
      <c r="AS1276" s="78">
        <v>9800</v>
      </c>
      <c r="AT1276" s="78">
        <v>9550</v>
      </c>
      <c r="AU1276" s="78">
        <v>9700</v>
      </c>
      <c r="AV1276" s="78">
        <v>87</v>
      </c>
      <c r="AW1276" s="77">
        <v>11.74</v>
      </c>
      <c r="AX1276" s="144">
        <f t="shared" si="134"/>
        <v>0.13</v>
      </c>
      <c r="AY1276" s="144">
        <f t="shared" si="135"/>
        <v>0.18</v>
      </c>
      <c r="AZ1276" s="144">
        <f t="shared" si="136"/>
        <v>0.09</v>
      </c>
      <c r="BA1276" s="54">
        <f t="shared" si="137"/>
        <v>13.612790947836828</v>
      </c>
      <c r="BB1276" s="54">
        <f t="shared" si="138"/>
        <v>10.956209052163171</v>
      </c>
    </row>
    <row r="1277" spans="1:54" x14ac:dyDescent="0.25">
      <c r="A1277" s="3">
        <v>42061</v>
      </c>
      <c r="B1277" s="77">
        <v>9622.1</v>
      </c>
      <c r="C1277" s="77">
        <v>985.96498999999994</v>
      </c>
      <c r="D1277" s="77">
        <v>84.227400000000003</v>
      </c>
      <c r="E1277" s="77">
        <f t="shared" si="133"/>
        <v>1595.7199000000003</v>
      </c>
      <c r="F1277" s="77">
        <v>-3.0077999999999996</v>
      </c>
      <c r="G1277" s="77">
        <v>5.0914999999999999</v>
      </c>
      <c r="H1277">
        <v>0</v>
      </c>
      <c r="I1277" s="78">
        <v>9649</v>
      </c>
      <c r="J1277">
        <v>201503</v>
      </c>
      <c r="K1277" s="78">
        <v>9649</v>
      </c>
      <c r="L1277" s="77">
        <f t="shared" si="132"/>
        <v>26.899999999999636</v>
      </c>
      <c r="M1277" s="78">
        <v>16863</v>
      </c>
      <c r="N1277" s="78">
        <v>325.64042000000001</v>
      </c>
      <c r="O1277" s="78">
        <v>1698</v>
      </c>
      <c r="P1277" s="78">
        <v>8.2318999999999996</v>
      </c>
      <c r="Q1277" s="144">
        <v>17287.5</v>
      </c>
      <c r="R1277" s="78">
        <v>-1014</v>
      </c>
      <c r="S1277" s="78">
        <v>92</v>
      </c>
      <c r="T1277" s="78">
        <v>4831</v>
      </c>
      <c r="U1277" s="78">
        <v>26342</v>
      </c>
      <c r="V1277" s="219">
        <v>-0.18339533824310986</v>
      </c>
      <c r="W1277" s="78">
        <v>5152</v>
      </c>
      <c r="X1277" s="78">
        <v>5152</v>
      </c>
      <c r="Y1277" s="78">
        <v>6900</v>
      </c>
      <c r="Z1277" s="78">
        <v>6900</v>
      </c>
      <c r="AA1277" s="78">
        <v>104.7</v>
      </c>
      <c r="AB1277" s="78">
        <v>118.9</v>
      </c>
      <c r="AC1277" s="78">
        <v>121564</v>
      </c>
      <c r="AD1277" s="104">
        <v>8.1883900000000001</v>
      </c>
      <c r="AE1277" s="78">
        <v>82226</v>
      </c>
      <c r="AF1277" s="104">
        <v>1.7045699999999999</v>
      </c>
      <c r="AG1277" s="78">
        <v>4930</v>
      </c>
      <c r="AH1277" s="104">
        <v>-4.3798399999999997</v>
      </c>
      <c r="AI1277" s="78">
        <v>15677</v>
      </c>
      <c r="AJ1277" s="104">
        <v>-1.21634</v>
      </c>
      <c r="AK1277" s="78">
        <v>10000</v>
      </c>
      <c r="AL1277" s="78">
        <v>9200</v>
      </c>
      <c r="AM1277" s="8">
        <v>9600</v>
      </c>
      <c r="AN1277" s="78">
        <v>190</v>
      </c>
      <c r="AO1277" s="78">
        <v>10000</v>
      </c>
      <c r="AP1277" s="78">
        <v>9500</v>
      </c>
      <c r="AQ1277" s="78">
        <v>9700</v>
      </c>
      <c r="AR1277" s="78">
        <v>312</v>
      </c>
      <c r="AS1277" s="78">
        <v>9750</v>
      </c>
      <c r="AT1277" s="78">
        <v>9550</v>
      </c>
      <c r="AU1277" s="78">
        <v>9650</v>
      </c>
      <c r="AV1277" s="78">
        <v>74</v>
      </c>
      <c r="AW1277" s="77">
        <v>11.36</v>
      </c>
      <c r="AX1277" s="144">
        <f t="shared" si="134"/>
        <v>0.03</v>
      </c>
      <c r="AY1277" s="144">
        <f t="shared" si="135"/>
        <v>0.06</v>
      </c>
      <c r="AZ1277" s="144">
        <f t="shared" si="136"/>
        <v>0.03</v>
      </c>
      <c r="BA1277" s="54">
        <f t="shared" si="137"/>
        <v>13.198861427666662</v>
      </c>
      <c r="BB1277" s="54">
        <f t="shared" si="138"/>
        <v>11.089138572333338</v>
      </c>
    </row>
    <row r="1278" spans="1:54" x14ac:dyDescent="0.25">
      <c r="A1278" s="3">
        <v>42065</v>
      </c>
      <c r="B1278" s="77">
        <v>9601.36</v>
      </c>
      <c r="C1278" s="77">
        <v>928.29886999999997</v>
      </c>
      <c r="D1278" s="77">
        <v>9.6219000000000001</v>
      </c>
      <c r="E1278" s="77">
        <f t="shared" si="133"/>
        <v>1485.9939000000004</v>
      </c>
      <c r="F1278" s="77">
        <v>-4.2374000000000001</v>
      </c>
      <c r="G1278" s="77">
        <v>-0.9415</v>
      </c>
      <c r="H1278">
        <v>0</v>
      </c>
      <c r="I1278" s="78">
        <v>9631</v>
      </c>
      <c r="J1278">
        <v>201503</v>
      </c>
      <c r="K1278" s="78">
        <v>9631</v>
      </c>
      <c r="L1278" s="77">
        <f t="shared" si="132"/>
        <v>29.639999999999418</v>
      </c>
      <c r="M1278" s="78">
        <v>11612</v>
      </c>
      <c r="N1278" s="78">
        <v>223.95856000000001</v>
      </c>
      <c r="O1278" s="78">
        <v>1674</v>
      </c>
      <c r="P1278" s="78">
        <v>8.1080799999999993</v>
      </c>
      <c r="Q1278" s="144">
        <v>12030.5</v>
      </c>
      <c r="R1278" s="78">
        <v>-1041</v>
      </c>
      <c r="S1278" s="78">
        <v>1177</v>
      </c>
      <c r="T1278" s="78">
        <v>2726</v>
      </c>
      <c r="U1278" s="78">
        <v>27971</v>
      </c>
      <c r="V1278" s="219">
        <v>-9.745808158449823E-2</v>
      </c>
      <c r="W1278" s="78">
        <v>3930</v>
      </c>
      <c r="X1278" s="78">
        <v>3930</v>
      </c>
      <c r="Y1278" s="78">
        <v>4925</v>
      </c>
      <c r="Z1278" s="78">
        <v>3393</v>
      </c>
      <c r="AA1278" s="78">
        <v>108.16</v>
      </c>
      <c r="AB1278" s="78">
        <v>114.67</v>
      </c>
      <c r="AC1278" s="78">
        <v>127107</v>
      </c>
      <c r="AD1278" s="104">
        <v>7.8331</v>
      </c>
      <c r="AE1278" s="78">
        <v>84888</v>
      </c>
      <c r="AF1278" s="104">
        <v>1.65419</v>
      </c>
      <c r="AG1278" s="78">
        <v>3255</v>
      </c>
      <c r="AH1278" s="104">
        <v>-4.3192000000000004</v>
      </c>
      <c r="AI1278" s="78">
        <v>22436</v>
      </c>
      <c r="AJ1278" s="104">
        <v>-1.1248499999999999</v>
      </c>
      <c r="AK1278" s="78">
        <v>9900</v>
      </c>
      <c r="AL1278" s="78">
        <v>9200</v>
      </c>
      <c r="AM1278" s="8">
        <v>9600</v>
      </c>
      <c r="AN1278" s="78">
        <v>170</v>
      </c>
      <c r="AO1278" s="78">
        <v>10000</v>
      </c>
      <c r="AP1278" s="78">
        <v>9500</v>
      </c>
      <c r="AQ1278" s="78">
        <v>9600</v>
      </c>
      <c r="AR1278" s="78">
        <v>300</v>
      </c>
      <c r="AS1278" s="78">
        <v>9700</v>
      </c>
      <c r="AT1278" s="78">
        <v>9600</v>
      </c>
      <c r="AU1278" s="78">
        <v>9600</v>
      </c>
      <c r="AV1278" s="78">
        <v>61.5</v>
      </c>
      <c r="AW1278" s="77">
        <v>11.5</v>
      </c>
      <c r="AX1278" s="144">
        <f t="shared" si="134"/>
        <v>0.06</v>
      </c>
      <c r="AY1278" s="144">
        <f t="shared" si="135"/>
        <v>0.1</v>
      </c>
      <c r="AZ1278" s="144">
        <f t="shared" si="136"/>
        <v>0.05</v>
      </c>
      <c r="BA1278" s="54">
        <f t="shared" si="137"/>
        <v>13.210364415917615</v>
      </c>
      <c r="BB1278" s="54">
        <f t="shared" si="138"/>
        <v>11.024635584082388</v>
      </c>
    </row>
    <row r="1279" spans="1:54" x14ac:dyDescent="0.25">
      <c r="A1279" s="3">
        <v>42066</v>
      </c>
      <c r="B1279" s="77">
        <v>9605.77</v>
      </c>
      <c r="C1279" s="77">
        <v>859.86599999999999</v>
      </c>
      <c r="D1279" s="77">
        <v>39.189799999999998</v>
      </c>
      <c r="E1279" s="77">
        <f t="shared" si="133"/>
        <v>1312.3676000000005</v>
      </c>
      <c r="F1279" s="77">
        <v>-4.5601000000000003</v>
      </c>
      <c r="G1279" s="77">
        <v>-7.4584000000000001</v>
      </c>
      <c r="H1279">
        <v>0</v>
      </c>
      <c r="I1279" s="78">
        <v>9614</v>
      </c>
      <c r="J1279">
        <v>201503</v>
      </c>
      <c r="K1279" s="78">
        <v>9614</v>
      </c>
      <c r="L1279" s="77">
        <f t="shared" si="132"/>
        <v>8.2299999999995634</v>
      </c>
      <c r="M1279" s="78">
        <v>7825</v>
      </c>
      <c r="N1279" s="78">
        <v>150.72682</v>
      </c>
      <c r="O1279" s="78">
        <v>1597</v>
      </c>
      <c r="P1279" s="78">
        <v>7.7231100000000001</v>
      </c>
      <c r="Q1279" s="144">
        <v>8224.25</v>
      </c>
      <c r="R1279" s="78">
        <v>-996</v>
      </c>
      <c r="S1279" s="78">
        <v>1744</v>
      </c>
      <c r="T1279" s="78">
        <v>1500</v>
      </c>
      <c r="U1279" s="78">
        <v>27717</v>
      </c>
      <c r="V1279" s="219">
        <v>-5.4118411083450592E-2</v>
      </c>
      <c r="W1279" s="78">
        <v>3285</v>
      </c>
      <c r="X1279" s="78">
        <v>3285</v>
      </c>
      <c r="Y1279" s="78">
        <v>3795</v>
      </c>
      <c r="Z1279" s="78">
        <v>1230</v>
      </c>
      <c r="AA1279" s="78">
        <v>97.31</v>
      </c>
      <c r="AB1279" s="78">
        <v>113.38</v>
      </c>
      <c r="AC1279" s="78">
        <v>125997</v>
      </c>
      <c r="AD1279" s="104">
        <v>7.4490999999999996</v>
      </c>
      <c r="AE1279" s="78">
        <v>87427</v>
      </c>
      <c r="AF1279" s="104">
        <v>1.6322700000000001</v>
      </c>
      <c r="AG1279" s="78">
        <v>196</v>
      </c>
      <c r="AH1279" s="104">
        <v>-4.3067099999999998</v>
      </c>
      <c r="AI1279" s="78">
        <v>29839</v>
      </c>
      <c r="AJ1279" s="104">
        <v>-1.05179</v>
      </c>
      <c r="AK1279" s="78">
        <v>9900</v>
      </c>
      <c r="AL1279" s="78">
        <v>9200</v>
      </c>
      <c r="AM1279" s="8">
        <v>9600</v>
      </c>
      <c r="AN1279" s="78">
        <v>160</v>
      </c>
      <c r="AO1279" s="78">
        <v>10000</v>
      </c>
      <c r="AP1279" s="78">
        <v>9500</v>
      </c>
      <c r="AQ1279" s="78">
        <v>9600</v>
      </c>
      <c r="AR1279" s="78">
        <v>283</v>
      </c>
      <c r="AS1279" s="78">
        <v>9650</v>
      </c>
      <c r="AT1279" s="78">
        <v>9600</v>
      </c>
      <c r="AU1279" s="78">
        <v>9600</v>
      </c>
      <c r="AV1279" s="78">
        <v>39.5</v>
      </c>
      <c r="AW1279" s="77">
        <v>11.1</v>
      </c>
      <c r="AX1279" s="144">
        <f t="shared" si="134"/>
        <v>0</v>
      </c>
      <c r="AY1279" s="144">
        <f t="shared" si="135"/>
        <v>0</v>
      </c>
      <c r="AZ1279" s="144">
        <f t="shared" si="136"/>
        <v>0</v>
      </c>
      <c r="BA1279" s="54">
        <f t="shared" si="137"/>
        <v>13.229661603013678</v>
      </c>
      <c r="BB1279" s="54">
        <f t="shared" si="138"/>
        <v>10.990338396986324</v>
      </c>
    </row>
    <row r="1280" spans="1:54" x14ac:dyDescent="0.25">
      <c r="A1280" s="3">
        <v>42067</v>
      </c>
      <c r="B1280" s="77">
        <v>9621.73</v>
      </c>
      <c r="C1280" s="77">
        <v>850.82416000000001</v>
      </c>
      <c r="D1280" s="77">
        <v>63.205299999999994</v>
      </c>
      <c r="E1280" s="77">
        <f t="shared" si="133"/>
        <v>1285.2460000000001</v>
      </c>
      <c r="F1280" s="77">
        <v>-8.7232000000000003</v>
      </c>
      <c r="G1280" s="77">
        <v>1.6133000000000002</v>
      </c>
      <c r="H1280" t="s">
        <v>1714</v>
      </c>
      <c r="I1280" s="78">
        <v>9622</v>
      </c>
      <c r="J1280">
        <v>201503</v>
      </c>
      <c r="K1280" s="78">
        <v>9622</v>
      </c>
      <c r="L1280" s="77">
        <f t="shared" si="132"/>
        <v>0.27000000000043656</v>
      </c>
      <c r="M1280" s="78">
        <v>11208</v>
      </c>
      <c r="N1280" s="78">
        <v>215.92048</v>
      </c>
      <c r="O1280" s="78">
        <v>1878</v>
      </c>
      <c r="P1280" s="78">
        <v>9.0829199999999997</v>
      </c>
      <c r="Q1280" s="144">
        <v>11677.5</v>
      </c>
      <c r="R1280" s="78">
        <v>-1021</v>
      </c>
      <c r="S1280" s="78">
        <v>1120</v>
      </c>
      <c r="T1280" s="78">
        <v>3247</v>
      </c>
      <c r="U1280" s="78">
        <v>26667</v>
      </c>
      <c r="V1280" s="219">
        <v>-0.12176097798777516</v>
      </c>
      <c r="W1280" s="78">
        <v>3196</v>
      </c>
      <c r="X1280" s="78">
        <v>3196</v>
      </c>
      <c r="Y1280" s="78">
        <v>2693</v>
      </c>
      <c r="Z1280" s="78">
        <v>1055</v>
      </c>
      <c r="AA1280" s="78">
        <v>99.03</v>
      </c>
      <c r="AB1280" s="78">
        <v>116.7</v>
      </c>
      <c r="AC1280" s="78">
        <v>128983</v>
      </c>
      <c r="AD1280" s="104">
        <v>7.5056399999999996</v>
      </c>
      <c r="AE1280" s="78">
        <v>85110</v>
      </c>
      <c r="AF1280" s="104">
        <v>1.6171500000000001</v>
      </c>
      <c r="AG1280" s="78">
        <v>-5769</v>
      </c>
      <c r="AH1280" s="104">
        <v>-4.2691600000000003</v>
      </c>
      <c r="AI1280" s="78">
        <v>9452</v>
      </c>
      <c r="AJ1280" s="104">
        <v>-0.96365000000000001</v>
      </c>
      <c r="AK1280" s="78">
        <v>9900</v>
      </c>
      <c r="AL1280" s="78">
        <v>9400</v>
      </c>
      <c r="AM1280" s="8">
        <v>9600</v>
      </c>
      <c r="AN1280" s="78">
        <v>152</v>
      </c>
      <c r="AO1280" s="78">
        <v>10000</v>
      </c>
      <c r="AP1280" s="78">
        <v>9500</v>
      </c>
      <c r="AQ1280" s="78">
        <v>9600</v>
      </c>
      <c r="AR1280" s="78">
        <v>276</v>
      </c>
      <c r="AS1280" s="78">
        <v>9700</v>
      </c>
      <c r="AT1280" s="78">
        <v>9500</v>
      </c>
      <c r="AU1280" s="78">
        <v>9600</v>
      </c>
      <c r="AV1280" s="78">
        <v>94</v>
      </c>
      <c r="AW1280" s="77">
        <v>10.86</v>
      </c>
      <c r="AX1280" s="144">
        <f t="shared" si="134"/>
        <v>0</v>
      </c>
      <c r="AY1280" s="144">
        <f t="shared" si="135"/>
        <v>0</v>
      </c>
      <c r="AZ1280" s="144">
        <f t="shared" si="136"/>
        <v>0</v>
      </c>
      <c r="BA1280" s="54">
        <f t="shared" si="137"/>
        <v>13.301235216661885</v>
      </c>
      <c r="BB1280" s="54">
        <f t="shared" si="138"/>
        <v>10.797764783338112</v>
      </c>
    </row>
    <row r="1281" spans="1:54" x14ac:dyDescent="0.25">
      <c r="A1281" s="3">
        <v>42068</v>
      </c>
      <c r="B1281" s="77">
        <v>9595.09</v>
      </c>
      <c r="C1281" s="77">
        <v>859.30111999999997</v>
      </c>
      <c r="D1281" s="77">
        <v>-8.2050999999999998</v>
      </c>
      <c r="E1281" s="77">
        <f t="shared" si="133"/>
        <v>1144.0966000000003</v>
      </c>
      <c r="F1281" s="77">
        <v>-5.4414999999999996</v>
      </c>
      <c r="G1281" s="77">
        <v>-11.1173</v>
      </c>
      <c r="H1281">
        <v>0</v>
      </c>
      <c r="I1281" s="78">
        <v>9589</v>
      </c>
      <c r="J1281">
        <v>201503</v>
      </c>
      <c r="K1281" s="78">
        <v>9589</v>
      </c>
      <c r="L1281" s="77">
        <f t="shared" si="132"/>
        <v>-6.0900000000001455</v>
      </c>
      <c r="M1281" s="78">
        <v>8002</v>
      </c>
      <c r="N1281" s="78">
        <v>153.67571000000001</v>
      </c>
      <c r="O1281" s="78">
        <v>1684</v>
      </c>
      <c r="P1281" s="78">
        <v>8.1197700000000008</v>
      </c>
      <c r="Q1281" s="144">
        <v>8423</v>
      </c>
      <c r="R1281" s="78">
        <v>-1146</v>
      </c>
      <c r="S1281" s="78">
        <v>2050</v>
      </c>
      <c r="T1281" s="78">
        <v>2089</v>
      </c>
      <c r="U1281" s="78">
        <v>26913</v>
      </c>
      <c r="V1281" s="219">
        <v>-7.7620480808531192E-2</v>
      </c>
      <c r="W1281" s="78">
        <v>2916</v>
      </c>
      <c r="X1281" s="78">
        <v>2916</v>
      </c>
      <c r="Y1281" s="78">
        <v>2114</v>
      </c>
      <c r="Z1281" s="78">
        <v>-155</v>
      </c>
      <c r="AA1281" s="78">
        <v>99.05</v>
      </c>
      <c r="AB1281" s="78">
        <v>115.09</v>
      </c>
      <c r="AC1281" s="78">
        <v>132211</v>
      </c>
      <c r="AD1281" s="104">
        <v>6.8985900000000004</v>
      </c>
      <c r="AE1281" s="78">
        <v>90373</v>
      </c>
      <c r="AF1281" s="104">
        <v>1.69099</v>
      </c>
      <c r="AG1281" s="78">
        <v>-3088</v>
      </c>
      <c r="AH1281" s="104">
        <v>-4.1829299999999998</v>
      </c>
      <c r="AI1281" s="78">
        <v>36873</v>
      </c>
      <c r="AJ1281" s="104">
        <v>-0.85734999999999995</v>
      </c>
      <c r="AK1281" s="78">
        <v>9900</v>
      </c>
      <c r="AL1281" s="78">
        <v>9400</v>
      </c>
      <c r="AM1281" s="8">
        <v>9600</v>
      </c>
      <c r="AN1281" s="78">
        <v>138</v>
      </c>
      <c r="AO1281" s="78">
        <v>10000</v>
      </c>
      <c r="AP1281" s="78">
        <v>9500</v>
      </c>
      <c r="AQ1281" s="78">
        <v>9600</v>
      </c>
      <c r="AR1281" s="78">
        <v>260</v>
      </c>
      <c r="AS1281" s="78">
        <v>9700</v>
      </c>
      <c r="AT1281" s="78">
        <v>9500</v>
      </c>
      <c r="AU1281" s="78">
        <v>9600</v>
      </c>
      <c r="AV1281" s="78">
        <v>73</v>
      </c>
      <c r="AW1281" s="77">
        <v>10.58</v>
      </c>
      <c r="AX1281" s="144">
        <f t="shared" si="134"/>
        <v>0</v>
      </c>
      <c r="AY1281" s="144">
        <f t="shared" si="135"/>
        <v>0</v>
      </c>
      <c r="AZ1281" s="144">
        <f t="shared" si="136"/>
        <v>0</v>
      </c>
      <c r="BA1281" s="54">
        <f t="shared" si="137"/>
        <v>13.401633777265426</v>
      </c>
      <c r="BB1281" s="54">
        <f t="shared" si="138"/>
        <v>10.590366222734572</v>
      </c>
    </row>
    <row r="1282" spans="1:54" x14ac:dyDescent="0.25">
      <c r="A1282" s="3">
        <v>42069</v>
      </c>
      <c r="B1282" s="77">
        <v>9645.77</v>
      </c>
      <c r="C1282" s="77">
        <v>957.79164000000003</v>
      </c>
      <c r="D1282" s="77">
        <v>38.523699999999998</v>
      </c>
      <c r="E1282" s="77">
        <f t="shared" si="133"/>
        <v>1080.682</v>
      </c>
      <c r="F1282" s="77">
        <v>-2.6606999999999998</v>
      </c>
      <c r="G1282" s="77">
        <v>10.459100000000001</v>
      </c>
      <c r="H1282">
        <v>0</v>
      </c>
      <c r="I1282" s="78">
        <v>9638</v>
      </c>
      <c r="J1282">
        <v>201503</v>
      </c>
      <c r="K1282" s="78">
        <v>9638</v>
      </c>
      <c r="L1282" s="77">
        <f t="shared" si="132"/>
        <v>-7.7700000000004366</v>
      </c>
      <c r="M1282" s="78">
        <v>10015</v>
      </c>
      <c r="N1282" s="78">
        <v>193.20896999999999</v>
      </c>
      <c r="O1282" s="78">
        <v>1565</v>
      </c>
      <c r="P1282" s="78">
        <v>7.5918200000000002</v>
      </c>
      <c r="Q1282" s="144">
        <v>10406.25</v>
      </c>
      <c r="R1282" s="78">
        <v>-1155</v>
      </c>
      <c r="S1282" s="78">
        <v>3674</v>
      </c>
      <c r="T1282" s="78">
        <v>3275</v>
      </c>
      <c r="U1282" s="78">
        <v>27986</v>
      </c>
      <c r="V1282" s="219">
        <v>-0.11702279711284214</v>
      </c>
      <c r="W1282" s="78">
        <v>3131</v>
      </c>
      <c r="X1282" s="78">
        <v>5980</v>
      </c>
      <c r="Y1282" s="78">
        <v>2691</v>
      </c>
      <c r="Z1282" s="78">
        <v>3462</v>
      </c>
      <c r="AA1282" s="78">
        <v>99.04</v>
      </c>
      <c r="AB1282" s="78">
        <v>116.56</v>
      </c>
      <c r="AC1282" s="78">
        <v>137743</v>
      </c>
      <c r="AD1282" s="104">
        <v>7.5972099999999996</v>
      </c>
      <c r="AE1282" s="78">
        <v>86590</v>
      </c>
      <c r="AF1282" s="104">
        <v>1.5261199999999999</v>
      </c>
      <c r="AG1282" s="78">
        <v>-10999</v>
      </c>
      <c r="AH1282" s="104">
        <v>-4.5114700000000001</v>
      </c>
      <c r="AI1282" s="78">
        <v>31745</v>
      </c>
      <c r="AJ1282" s="104">
        <v>-0.76568999999999998</v>
      </c>
      <c r="AK1282" s="78">
        <v>9900</v>
      </c>
      <c r="AL1282" s="78">
        <v>9400</v>
      </c>
      <c r="AM1282" s="8">
        <v>9600</v>
      </c>
      <c r="AN1282" s="78">
        <v>131.5</v>
      </c>
      <c r="AO1282" s="78">
        <v>10000</v>
      </c>
      <c r="AP1282" s="78">
        <v>9500</v>
      </c>
      <c r="AQ1282" s="78">
        <v>9600</v>
      </c>
      <c r="AR1282" s="78">
        <v>250</v>
      </c>
      <c r="AS1282" s="78">
        <v>9700</v>
      </c>
      <c r="AT1282" s="78">
        <v>9500</v>
      </c>
      <c r="AU1282" s="78">
        <v>9650</v>
      </c>
      <c r="AV1282" s="78">
        <v>64.5</v>
      </c>
      <c r="AW1282" s="77">
        <v>10.02</v>
      </c>
      <c r="AX1282" s="144">
        <f t="shared" si="134"/>
        <v>0</v>
      </c>
      <c r="AY1282" s="144">
        <f t="shared" si="135"/>
        <v>0</v>
      </c>
      <c r="AZ1282" s="144">
        <f t="shared" si="136"/>
        <v>0</v>
      </c>
      <c r="BA1282" s="54">
        <f t="shared" si="137"/>
        <v>13.566480589911754</v>
      </c>
      <c r="BB1282" s="54">
        <f t="shared" si="138"/>
        <v>10.245519410088248</v>
      </c>
    </row>
    <row r="1283" spans="1:54" x14ac:dyDescent="0.25">
      <c r="A1283" s="3">
        <v>42072</v>
      </c>
      <c r="B1283" s="77">
        <v>9562.98</v>
      </c>
      <c r="C1283" s="77">
        <v>867.61859000000004</v>
      </c>
      <c r="D1283" s="77">
        <v>-107.1503</v>
      </c>
      <c r="E1283" s="77">
        <f t="shared" si="133"/>
        <v>971.87069999999994</v>
      </c>
      <c r="F1283" s="77">
        <v>-2.9364999999999997</v>
      </c>
      <c r="G1283" s="77">
        <v>-4.5247000000000002</v>
      </c>
      <c r="H1283">
        <v>0</v>
      </c>
      <c r="I1283" s="78">
        <v>9576</v>
      </c>
      <c r="J1283">
        <v>201503</v>
      </c>
      <c r="K1283" s="78">
        <v>9576</v>
      </c>
      <c r="L1283" s="77">
        <f t="shared" ref="L1283:L1346" si="139">K1283-B1283</f>
        <v>13.020000000000437</v>
      </c>
      <c r="M1283" s="78">
        <v>6213</v>
      </c>
      <c r="N1283" s="78">
        <v>119.17354</v>
      </c>
      <c r="O1283" s="78">
        <v>1057</v>
      </c>
      <c r="P1283" s="78">
        <v>5.1156499999999996</v>
      </c>
      <c r="Q1283" s="144">
        <v>6477.25</v>
      </c>
      <c r="R1283" s="78">
        <v>-1187</v>
      </c>
      <c r="S1283" s="78">
        <v>3132</v>
      </c>
      <c r="T1283" s="78">
        <v>700</v>
      </c>
      <c r="U1283" s="78">
        <v>27896</v>
      </c>
      <c r="V1283" s="219">
        <v>-2.5093203326641812E-2</v>
      </c>
      <c r="W1283" s="78">
        <v>2744</v>
      </c>
      <c r="X1283" s="78">
        <v>5593</v>
      </c>
      <c r="Y1283" s="78">
        <v>2442</v>
      </c>
      <c r="Z1283" s="78">
        <v>1025</v>
      </c>
      <c r="AA1283" s="78">
        <v>89.19</v>
      </c>
      <c r="AB1283" s="78">
        <v>110.99</v>
      </c>
      <c r="AC1283" s="78">
        <v>140308</v>
      </c>
      <c r="AD1283" s="104">
        <v>6.6451200000000004</v>
      </c>
      <c r="AE1283" s="78">
        <v>93221</v>
      </c>
      <c r="AF1283" s="104">
        <v>1.8192699999999999</v>
      </c>
      <c r="AG1283" s="78">
        <v>-29897</v>
      </c>
      <c r="AH1283" s="104">
        <v>-3.9821</v>
      </c>
      <c r="AI1283" s="78">
        <v>33942</v>
      </c>
      <c r="AJ1283" s="104">
        <v>-0.69552000000000003</v>
      </c>
      <c r="AK1283" s="78">
        <v>9800</v>
      </c>
      <c r="AL1283" s="78">
        <v>9400</v>
      </c>
      <c r="AM1283" s="8">
        <v>9600</v>
      </c>
      <c r="AN1283" s="78">
        <v>118.5</v>
      </c>
      <c r="AO1283" s="78">
        <v>10000</v>
      </c>
      <c r="AP1283" s="78">
        <v>9500</v>
      </c>
      <c r="AQ1283" s="78">
        <v>9600</v>
      </c>
      <c r="AR1283" s="78">
        <v>244</v>
      </c>
      <c r="AS1283" s="78">
        <v>9650</v>
      </c>
      <c r="AT1283" s="78">
        <v>9500</v>
      </c>
      <c r="AU1283" s="78">
        <v>9600</v>
      </c>
      <c r="AV1283" s="78">
        <v>60</v>
      </c>
      <c r="AW1283" s="77">
        <v>10.47</v>
      </c>
      <c r="AX1283" s="144">
        <f t="shared" si="134"/>
        <v>0.03</v>
      </c>
      <c r="AY1283" s="144">
        <f t="shared" si="135"/>
        <v>0.02</v>
      </c>
      <c r="AZ1283" s="144">
        <f t="shared" si="136"/>
        <v>0.01</v>
      </c>
      <c r="BA1283" s="54">
        <f t="shared" si="137"/>
        <v>13.569178220641605</v>
      </c>
      <c r="BB1283" s="54">
        <f t="shared" si="138"/>
        <v>10.048821779358393</v>
      </c>
    </row>
    <row r="1284" spans="1:54" x14ac:dyDescent="0.25">
      <c r="A1284" s="3">
        <v>42073</v>
      </c>
      <c r="B1284" s="77">
        <v>9536.5300000000007</v>
      </c>
      <c r="C1284" s="77">
        <v>931.35038999999995</v>
      </c>
      <c r="D1284" s="77">
        <v>-86.899299999999997</v>
      </c>
      <c r="E1284" s="77">
        <f t="shared" si="133"/>
        <v>913.8125</v>
      </c>
      <c r="F1284" s="77">
        <v>-1.6480000000000001</v>
      </c>
      <c r="G1284" s="77">
        <v>3.8700999999999999</v>
      </c>
      <c r="H1284">
        <v>0</v>
      </c>
      <c r="I1284" s="78">
        <v>9528</v>
      </c>
      <c r="J1284">
        <v>201503</v>
      </c>
      <c r="K1284" s="78">
        <v>9528</v>
      </c>
      <c r="L1284" s="77">
        <f t="shared" si="139"/>
        <v>-8.5300000000006548</v>
      </c>
      <c r="M1284" s="78">
        <v>4344</v>
      </c>
      <c r="N1284" s="78">
        <v>83.039150000000006</v>
      </c>
      <c r="O1284" s="78">
        <v>723</v>
      </c>
      <c r="P1284" s="78">
        <v>3.5052099999999999</v>
      </c>
      <c r="Q1284" s="144">
        <v>4524.75</v>
      </c>
      <c r="R1284" s="78">
        <v>-1551</v>
      </c>
      <c r="S1284" s="78">
        <v>3460</v>
      </c>
      <c r="T1284" s="78">
        <v>-1152</v>
      </c>
      <c r="U1284" s="78">
        <v>31639</v>
      </c>
      <c r="V1284" s="219">
        <v>3.641075887354215E-2</v>
      </c>
      <c r="W1284" s="78">
        <v>3059</v>
      </c>
      <c r="X1284" s="78">
        <v>3059</v>
      </c>
      <c r="Y1284" s="78">
        <v>3862</v>
      </c>
      <c r="Z1284" s="78">
        <v>1361</v>
      </c>
      <c r="AA1284" s="78">
        <v>92.53</v>
      </c>
      <c r="AB1284" s="78">
        <v>105</v>
      </c>
      <c r="AC1284" s="78">
        <v>140216</v>
      </c>
      <c r="AD1284" s="104">
        <v>6.0196899999999998</v>
      </c>
      <c r="AE1284" s="78">
        <v>102678</v>
      </c>
      <c r="AF1284" s="104">
        <v>2.14425</v>
      </c>
      <c r="AG1284" s="78">
        <v>-46174</v>
      </c>
      <c r="AH1284" s="104">
        <v>-3.49437</v>
      </c>
      <c r="AI1284" s="78">
        <v>31732</v>
      </c>
      <c r="AJ1284" s="104">
        <v>-0.60746</v>
      </c>
      <c r="AK1284" s="78">
        <v>9800</v>
      </c>
      <c r="AL1284" s="78">
        <v>9400</v>
      </c>
      <c r="AM1284" s="8">
        <v>9500</v>
      </c>
      <c r="AN1284" s="78">
        <v>110.5</v>
      </c>
      <c r="AO1284" s="78">
        <v>10000</v>
      </c>
      <c r="AP1284" s="78">
        <v>9500</v>
      </c>
      <c r="AQ1284" s="78">
        <v>9500</v>
      </c>
      <c r="AR1284" s="78">
        <v>240</v>
      </c>
      <c r="AS1284" s="78">
        <v>9650</v>
      </c>
      <c r="AT1284" s="78">
        <v>9500</v>
      </c>
      <c r="AU1284" s="78">
        <v>9550</v>
      </c>
      <c r="AV1284" s="78">
        <v>40.5</v>
      </c>
      <c r="AW1284" s="77">
        <v>10.36</v>
      </c>
      <c r="AX1284" s="144">
        <f t="shared" si="134"/>
        <v>0.03</v>
      </c>
      <c r="AY1284" s="144">
        <f t="shared" si="135"/>
        <v>0.02</v>
      </c>
      <c r="AZ1284" s="144">
        <f t="shared" si="136"/>
        <v>0.01</v>
      </c>
      <c r="BA1284" s="54">
        <f t="shared" si="137"/>
        <v>13.573953593082647</v>
      </c>
      <c r="BB1284" s="54">
        <f t="shared" si="138"/>
        <v>9.8540464069173499</v>
      </c>
    </row>
    <row r="1285" spans="1:54" x14ac:dyDescent="0.25">
      <c r="A1285" s="3">
        <v>42074</v>
      </c>
      <c r="B1285" s="77">
        <v>9523.18</v>
      </c>
      <c r="C1285" s="77">
        <v>970.41709000000003</v>
      </c>
      <c r="D1285" s="77">
        <v>-82.14309999999999</v>
      </c>
      <c r="E1285" s="77">
        <f t="shared" si="133"/>
        <v>788.1407999999999</v>
      </c>
      <c r="F1285" s="77">
        <v>-7.8784999999999998</v>
      </c>
      <c r="G1285" s="77">
        <v>9.9316999999999993</v>
      </c>
      <c r="H1285" t="s">
        <v>1715</v>
      </c>
      <c r="I1285" s="78">
        <v>9519</v>
      </c>
      <c r="J1285">
        <v>201503</v>
      </c>
      <c r="K1285" s="78">
        <v>9519</v>
      </c>
      <c r="L1285" s="77">
        <f t="shared" si="139"/>
        <v>-4.180000000000291</v>
      </c>
      <c r="M1285" s="78">
        <v>10874</v>
      </c>
      <c r="N1285" s="78">
        <v>207.28283999999999</v>
      </c>
      <c r="O1285" s="78">
        <v>1472</v>
      </c>
      <c r="P1285" s="78">
        <v>7.0663799999999997</v>
      </c>
      <c r="Q1285" s="144">
        <v>11242</v>
      </c>
      <c r="R1285" s="78">
        <v>-1537</v>
      </c>
      <c r="S1285" s="78">
        <v>1210</v>
      </c>
      <c r="T1285" s="78">
        <v>698</v>
      </c>
      <c r="U1285" s="78">
        <v>29062</v>
      </c>
      <c r="V1285" s="219">
        <v>-2.4017617507397976E-2</v>
      </c>
      <c r="W1285" s="78">
        <v>4028</v>
      </c>
      <c r="X1285" s="78">
        <v>8454</v>
      </c>
      <c r="Y1285" s="78">
        <v>3928</v>
      </c>
      <c r="Z1285" s="78">
        <v>6309</v>
      </c>
      <c r="AA1285" s="78">
        <v>95.97</v>
      </c>
      <c r="AB1285" s="78">
        <v>108.26</v>
      </c>
      <c r="AC1285" s="78">
        <v>140716</v>
      </c>
      <c r="AD1285" s="104">
        <v>5.9665600000000003</v>
      </c>
      <c r="AE1285" s="78">
        <v>108783</v>
      </c>
      <c r="AF1285" s="104">
        <v>2.07992</v>
      </c>
      <c r="AG1285" s="78">
        <v>-36554</v>
      </c>
      <c r="AH1285" s="104">
        <v>-3.55558</v>
      </c>
      <c r="AI1285" s="78">
        <v>8463</v>
      </c>
      <c r="AJ1285" s="104">
        <v>-0.59460000000000002</v>
      </c>
      <c r="AK1285" s="78">
        <v>9800</v>
      </c>
      <c r="AL1285" s="78">
        <v>9400</v>
      </c>
      <c r="AM1285" s="8">
        <v>9500</v>
      </c>
      <c r="AN1285" s="78">
        <v>108.5</v>
      </c>
      <c r="AO1285" s="78">
        <v>9900</v>
      </c>
      <c r="AP1285" s="78">
        <v>9500</v>
      </c>
      <c r="AQ1285" s="78">
        <v>9500</v>
      </c>
      <c r="AR1285" s="78">
        <v>238</v>
      </c>
      <c r="AS1285" s="78">
        <v>9800</v>
      </c>
      <c r="AT1285" s="78">
        <v>9400</v>
      </c>
      <c r="AU1285" s="78">
        <v>9500</v>
      </c>
      <c r="AV1285" s="78">
        <v>108.5</v>
      </c>
      <c r="AW1285" s="77">
        <v>10.49</v>
      </c>
      <c r="AX1285" s="144">
        <f t="shared" si="134"/>
        <v>0.1</v>
      </c>
      <c r="AY1285" s="144">
        <f t="shared" si="135"/>
        <v>0.06</v>
      </c>
      <c r="AZ1285" s="144">
        <f t="shared" si="136"/>
        <v>0.03</v>
      </c>
      <c r="BA1285" s="54">
        <f t="shared" si="137"/>
        <v>13.482768799775613</v>
      </c>
      <c r="BB1285" s="54">
        <f t="shared" si="138"/>
        <v>9.7262312002243831</v>
      </c>
    </row>
    <row r="1286" spans="1:54" x14ac:dyDescent="0.25">
      <c r="A1286" s="3">
        <v>42075</v>
      </c>
      <c r="B1286" s="77">
        <v>9596</v>
      </c>
      <c r="C1286" s="77">
        <v>971.63349000000005</v>
      </c>
      <c r="D1286" s="77">
        <v>14.7851</v>
      </c>
      <c r="E1286" s="77">
        <f t="shared" si="133"/>
        <v>726.38339999999971</v>
      </c>
      <c r="F1286" s="77">
        <v>-2.5521000000000003</v>
      </c>
      <c r="G1286" s="77">
        <v>19.806100000000001</v>
      </c>
      <c r="H1286">
        <v>0</v>
      </c>
      <c r="I1286" s="78">
        <v>9607</v>
      </c>
      <c r="J1286">
        <v>201503</v>
      </c>
      <c r="K1286" s="78">
        <v>9607</v>
      </c>
      <c r="L1286" s="77">
        <f t="shared" si="139"/>
        <v>11</v>
      </c>
      <c r="M1286" s="78">
        <v>13611</v>
      </c>
      <c r="N1286" s="78">
        <v>261.82254999999998</v>
      </c>
      <c r="O1286" s="78">
        <v>1880</v>
      </c>
      <c r="P1286" s="78">
        <v>9.0927399999999992</v>
      </c>
      <c r="Q1286" s="144">
        <v>14081</v>
      </c>
      <c r="R1286" s="78">
        <v>-1429</v>
      </c>
      <c r="S1286" s="78">
        <v>3557</v>
      </c>
      <c r="T1286" s="78">
        <v>3267</v>
      </c>
      <c r="U1286" s="78">
        <v>30145</v>
      </c>
      <c r="V1286" s="219">
        <v>-0.10837618178802455</v>
      </c>
      <c r="W1286" s="78">
        <v>4056</v>
      </c>
      <c r="X1286" s="78">
        <v>8556</v>
      </c>
      <c r="Y1286" s="78">
        <v>4389</v>
      </c>
      <c r="Z1286" s="78">
        <v>8889</v>
      </c>
      <c r="AA1286" s="78">
        <v>104.86</v>
      </c>
      <c r="AB1286" s="78">
        <v>114.34</v>
      </c>
      <c r="AC1286" s="78">
        <v>151934</v>
      </c>
      <c r="AD1286" s="104">
        <v>7.03782</v>
      </c>
      <c r="AE1286" s="78">
        <v>123094</v>
      </c>
      <c r="AF1286" s="104">
        <v>1.84334</v>
      </c>
      <c r="AG1286" s="78">
        <v>-20166</v>
      </c>
      <c r="AH1286" s="104">
        <v>-4.0152700000000001</v>
      </c>
      <c r="AI1286" s="78">
        <v>18464</v>
      </c>
      <c r="AJ1286" s="104">
        <v>-0.58365</v>
      </c>
      <c r="AK1286" s="78">
        <v>9700</v>
      </c>
      <c r="AL1286" s="78">
        <v>9400</v>
      </c>
      <c r="AM1286" s="8">
        <v>9600</v>
      </c>
      <c r="AN1286" s="78">
        <v>83.5</v>
      </c>
      <c r="AO1286" s="78">
        <v>9900</v>
      </c>
      <c r="AP1286" s="78">
        <v>9500</v>
      </c>
      <c r="AQ1286" s="78">
        <v>9600</v>
      </c>
      <c r="AR1286" s="78">
        <v>224</v>
      </c>
      <c r="AS1286" s="78">
        <v>9700</v>
      </c>
      <c r="AT1286" s="78">
        <v>9400</v>
      </c>
      <c r="AU1286" s="78">
        <v>9600</v>
      </c>
      <c r="AV1286" s="78">
        <v>83.5</v>
      </c>
      <c r="AW1286" s="77">
        <v>9.92</v>
      </c>
      <c r="AX1286" s="144">
        <f t="shared" si="134"/>
        <v>0</v>
      </c>
      <c r="AY1286" s="144">
        <f t="shared" si="135"/>
        <v>0</v>
      </c>
      <c r="AZ1286" s="144">
        <f t="shared" si="136"/>
        <v>0</v>
      </c>
      <c r="BA1286" s="54">
        <f t="shared" si="137"/>
        <v>13.495567825252577</v>
      </c>
      <c r="BB1286" s="54">
        <f t="shared" si="138"/>
        <v>9.4904321747474203</v>
      </c>
    </row>
    <row r="1287" spans="1:54" x14ac:dyDescent="0.25">
      <c r="A1287" s="3">
        <v>42076</v>
      </c>
      <c r="B1287" s="77">
        <v>9579.35</v>
      </c>
      <c r="C1287" s="77">
        <v>884.52991999999995</v>
      </c>
      <c r="D1287" s="77">
        <v>-49.7241</v>
      </c>
      <c r="E1287" s="77">
        <f t="shared" si="133"/>
        <v>573.24289999999985</v>
      </c>
      <c r="F1287" s="77">
        <v>0.90029999999999999</v>
      </c>
      <c r="G1287" s="77">
        <v>-1.3486000000000002</v>
      </c>
      <c r="H1287">
        <v>0</v>
      </c>
      <c r="I1287" s="78">
        <v>9598</v>
      </c>
      <c r="J1287">
        <v>201503</v>
      </c>
      <c r="K1287" s="78">
        <v>9598</v>
      </c>
      <c r="L1287" s="77">
        <f t="shared" si="139"/>
        <v>18.649999999999636</v>
      </c>
      <c r="M1287" s="78">
        <v>9298</v>
      </c>
      <c r="N1287" s="78">
        <v>178.95177000000001</v>
      </c>
      <c r="O1287" s="78">
        <v>1503</v>
      </c>
      <c r="P1287" s="78">
        <v>7.28071</v>
      </c>
      <c r="Q1287" s="144">
        <v>9673.75</v>
      </c>
      <c r="R1287" s="78">
        <v>-1412</v>
      </c>
      <c r="S1287" s="78">
        <v>1693</v>
      </c>
      <c r="T1287" s="78">
        <v>1827</v>
      </c>
      <c r="U1287" s="78">
        <v>30064</v>
      </c>
      <c r="V1287" s="219">
        <v>-6.0770356572645026E-2</v>
      </c>
      <c r="W1287" s="78">
        <v>3050</v>
      </c>
      <c r="X1287" s="78">
        <v>7550</v>
      </c>
      <c r="Y1287" s="78">
        <v>1492</v>
      </c>
      <c r="Z1287" s="78">
        <v>4129</v>
      </c>
      <c r="AA1287" s="78">
        <v>96.98</v>
      </c>
      <c r="AB1287" s="78">
        <v>113.85</v>
      </c>
      <c r="AC1287" s="78">
        <v>156281</v>
      </c>
      <c r="AD1287" s="104">
        <v>6.9619299999999997</v>
      </c>
      <c r="AE1287" s="78">
        <v>126343</v>
      </c>
      <c r="AF1287" s="104">
        <v>1.8945700000000001</v>
      </c>
      <c r="AG1287" s="78">
        <v>-22739</v>
      </c>
      <c r="AH1287" s="104">
        <v>-3.9940699999999998</v>
      </c>
      <c r="AI1287" s="78">
        <v>12365</v>
      </c>
      <c r="AJ1287" s="104">
        <v>-0.59360999999999997</v>
      </c>
      <c r="AK1287" s="78">
        <v>9700</v>
      </c>
      <c r="AL1287" s="78">
        <v>9400</v>
      </c>
      <c r="AM1287" s="8">
        <v>9600</v>
      </c>
      <c r="AN1287" s="78">
        <v>74</v>
      </c>
      <c r="AO1287" s="78">
        <v>9900</v>
      </c>
      <c r="AP1287" s="78">
        <v>9500</v>
      </c>
      <c r="AQ1287" s="78">
        <v>9600</v>
      </c>
      <c r="AR1287" s="78">
        <v>215</v>
      </c>
      <c r="AS1287" s="78">
        <v>9700</v>
      </c>
      <c r="AT1287" s="78">
        <v>9400</v>
      </c>
      <c r="AU1287" s="78">
        <v>9600</v>
      </c>
      <c r="AV1287" s="78">
        <v>74</v>
      </c>
      <c r="AW1287" s="77">
        <v>9.76</v>
      </c>
      <c r="AX1287" s="144">
        <f t="shared" si="134"/>
        <v>0</v>
      </c>
      <c r="AY1287" s="144">
        <f t="shared" si="135"/>
        <v>0</v>
      </c>
      <c r="AZ1287" s="144">
        <f t="shared" si="136"/>
        <v>0</v>
      </c>
      <c r="BA1287" s="54">
        <f t="shared" si="137"/>
        <v>13.537723304091017</v>
      </c>
      <c r="BB1287" s="54">
        <f t="shared" si="138"/>
        <v>9.2522766959089786</v>
      </c>
    </row>
    <row r="1288" spans="1:54" x14ac:dyDescent="0.25">
      <c r="A1288" s="3">
        <v>42079</v>
      </c>
      <c r="B1288" s="77">
        <v>9512.91</v>
      </c>
      <c r="C1288" s="77">
        <v>839.38634000000002</v>
      </c>
      <c r="D1288" s="77">
        <v>-78.654899999999998</v>
      </c>
      <c r="E1288" s="77">
        <f t="shared" si="133"/>
        <v>472.06599999999969</v>
      </c>
      <c r="F1288" s="77">
        <v>-9.6763999999999992</v>
      </c>
      <c r="G1288" s="77">
        <v>11.0989</v>
      </c>
      <c r="H1288">
        <v>0</v>
      </c>
      <c r="I1288" s="78">
        <v>9546</v>
      </c>
      <c r="J1288">
        <v>201503</v>
      </c>
      <c r="K1288" s="78">
        <v>9546</v>
      </c>
      <c r="L1288" s="77">
        <f t="shared" si="139"/>
        <v>33.090000000000146</v>
      </c>
      <c r="M1288" s="78">
        <v>7400</v>
      </c>
      <c r="N1288" s="78">
        <v>141.97227000000001</v>
      </c>
      <c r="O1288" s="78">
        <v>849</v>
      </c>
      <c r="P1288" s="78">
        <v>4.1280200000000002</v>
      </c>
      <c r="Q1288" s="144">
        <v>7612.25</v>
      </c>
      <c r="R1288" s="78">
        <v>-1539</v>
      </c>
      <c r="S1288" s="78">
        <v>-921</v>
      </c>
      <c r="T1288" s="78">
        <v>-235</v>
      </c>
      <c r="U1288" s="78">
        <v>30389</v>
      </c>
      <c r="V1288" s="219">
        <v>7.7330613050774948E-3</v>
      </c>
      <c r="W1288" s="78">
        <v>3667</v>
      </c>
      <c r="X1288" s="78">
        <v>8167</v>
      </c>
      <c r="Y1288" s="78">
        <v>1551</v>
      </c>
      <c r="Z1288" s="78">
        <v>3857</v>
      </c>
      <c r="AA1288" s="78">
        <v>100.19</v>
      </c>
      <c r="AB1288" s="78">
        <v>108.37</v>
      </c>
      <c r="AC1288" s="78">
        <v>159396</v>
      </c>
      <c r="AD1288" s="104">
        <v>6.2815399999999997</v>
      </c>
      <c r="AE1288" s="78">
        <v>127562</v>
      </c>
      <c r="AF1288" s="104">
        <v>1.99376</v>
      </c>
      <c r="AG1288" s="78">
        <v>-32954</v>
      </c>
      <c r="AH1288" s="104">
        <v>-3.6674600000000002</v>
      </c>
      <c r="AI1288" s="78">
        <v>12860</v>
      </c>
      <c r="AJ1288" s="104">
        <v>-0.78874</v>
      </c>
      <c r="AK1288" s="78">
        <v>9700</v>
      </c>
      <c r="AL1288" s="78">
        <v>9500</v>
      </c>
      <c r="AM1288" s="8">
        <v>9550</v>
      </c>
      <c r="AN1288" s="78">
        <v>63</v>
      </c>
      <c r="AO1288" s="78">
        <v>9900</v>
      </c>
      <c r="AP1288" s="78">
        <v>9500</v>
      </c>
      <c r="AQ1288" s="78">
        <v>9600</v>
      </c>
      <c r="AR1288" s="78">
        <v>212</v>
      </c>
      <c r="AS1288" s="78">
        <v>9700</v>
      </c>
      <c r="AT1288" s="78">
        <v>9500</v>
      </c>
      <c r="AU1288" s="78">
        <v>9550</v>
      </c>
      <c r="AV1288" s="78">
        <v>63</v>
      </c>
      <c r="AW1288" s="77">
        <v>10.48</v>
      </c>
      <c r="AX1288" s="144">
        <f t="shared" si="134"/>
        <v>0.17</v>
      </c>
      <c r="AY1288" s="144">
        <f t="shared" si="135"/>
        <v>0.1</v>
      </c>
      <c r="AZ1288" s="144">
        <f t="shared" si="136"/>
        <v>0.05</v>
      </c>
      <c r="BA1288" s="54">
        <f t="shared" si="137"/>
        <v>13.521740206634966</v>
      </c>
      <c r="BB1288" s="54">
        <f t="shared" si="138"/>
        <v>9.1622597933650312</v>
      </c>
    </row>
    <row r="1289" spans="1:54" x14ac:dyDescent="0.25">
      <c r="A1289" s="3">
        <v>42080</v>
      </c>
      <c r="B1289" s="77">
        <v>9539.44</v>
      </c>
      <c r="C1289" s="77">
        <v>982.32446000000004</v>
      </c>
      <c r="D1289" s="77">
        <v>3.5352999999999999</v>
      </c>
      <c r="E1289" s="77">
        <f t="shared" si="133"/>
        <v>462.89899999999977</v>
      </c>
      <c r="F1289" s="77">
        <v>-4.4222000000000001</v>
      </c>
      <c r="G1289" s="77">
        <v>-3.0791000000000004</v>
      </c>
      <c r="H1289">
        <v>0</v>
      </c>
      <c r="I1289" s="78">
        <v>9554</v>
      </c>
      <c r="J1289">
        <v>201503</v>
      </c>
      <c r="K1289" s="78">
        <v>9554</v>
      </c>
      <c r="L1289" s="77">
        <f t="shared" si="139"/>
        <v>14.559999999999491</v>
      </c>
      <c r="M1289" s="78">
        <v>6567</v>
      </c>
      <c r="N1289" s="78">
        <v>126.0291</v>
      </c>
      <c r="O1289" s="78">
        <v>528</v>
      </c>
      <c r="P1289" s="78">
        <v>2.5985900000000002</v>
      </c>
      <c r="Q1289" s="144">
        <v>6699</v>
      </c>
      <c r="R1289" s="78">
        <v>-1401</v>
      </c>
      <c r="S1289" s="78">
        <v>-960</v>
      </c>
      <c r="T1289" s="78">
        <v>-919</v>
      </c>
      <c r="U1289" s="78">
        <v>29910</v>
      </c>
      <c r="V1289" s="219">
        <v>3.07255098629221E-2</v>
      </c>
      <c r="W1289" s="78">
        <v>5366</v>
      </c>
      <c r="X1289" s="78">
        <v>9866</v>
      </c>
      <c r="Y1289" s="78">
        <v>2108</v>
      </c>
      <c r="Z1289" s="78">
        <v>4158</v>
      </c>
      <c r="AA1289" s="78">
        <v>92.7</v>
      </c>
      <c r="AB1289" s="78">
        <v>111.75</v>
      </c>
      <c r="AC1289" s="78">
        <v>166425</v>
      </c>
      <c r="AD1289" s="104">
        <v>6.5835299999999997</v>
      </c>
      <c r="AE1289" s="78">
        <v>132670</v>
      </c>
      <c r="AF1289" s="104">
        <v>2.1301800000000002</v>
      </c>
      <c r="AG1289" s="78">
        <v>-30239</v>
      </c>
      <c r="AH1289" s="104">
        <v>-3.7708200000000001</v>
      </c>
      <c r="AI1289" s="78">
        <v>4228</v>
      </c>
      <c r="AJ1289" s="104">
        <v>-0.82191999999999998</v>
      </c>
      <c r="AK1289" s="78">
        <v>9700</v>
      </c>
      <c r="AL1289" s="78">
        <v>9500</v>
      </c>
      <c r="AM1289" s="8">
        <v>9550</v>
      </c>
      <c r="AN1289" s="78">
        <v>51</v>
      </c>
      <c r="AO1289" s="78">
        <v>9900</v>
      </c>
      <c r="AP1289" s="78">
        <v>9500</v>
      </c>
      <c r="AQ1289" s="78">
        <v>9600</v>
      </c>
      <c r="AR1289" s="78">
        <v>213</v>
      </c>
      <c r="AS1289" s="78">
        <v>9700</v>
      </c>
      <c r="AT1289" s="78">
        <v>9500</v>
      </c>
      <c r="AU1289" s="78">
        <v>9550</v>
      </c>
      <c r="AV1289" s="78">
        <v>51</v>
      </c>
      <c r="AW1289" s="77">
        <v>10.64</v>
      </c>
      <c r="AX1289" s="144">
        <f t="shared" si="134"/>
        <v>0.27</v>
      </c>
      <c r="AY1289" s="144">
        <f t="shared" si="135"/>
        <v>0.16</v>
      </c>
      <c r="AZ1289" s="144">
        <f t="shared" si="136"/>
        <v>0.08</v>
      </c>
      <c r="BA1289" s="54">
        <f t="shared" si="137"/>
        <v>13.479927387378748</v>
      </c>
      <c r="BB1289" s="54">
        <f t="shared" si="138"/>
        <v>9.0940726126212468</v>
      </c>
    </row>
    <row r="1290" spans="1:54" x14ac:dyDescent="0.25">
      <c r="A1290" s="3">
        <v>42081</v>
      </c>
      <c r="B1290" s="77">
        <v>9653.43</v>
      </c>
      <c r="C1290" s="77">
        <v>1075.6943100000001</v>
      </c>
      <c r="D1290" s="77">
        <v>106.71350000000001</v>
      </c>
      <c r="E1290" s="77">
        <f t="shared" si="133"/>
        <v>536.9395999999997</v>
      </c>
      <c r="F1290" s="77">
        <v>-4.9631999999999996</v>
      </c>
      <c r="G1290" s="77">
        <v>1.5E-3</v>
      </c>
      <c r="H1290" t="s">
        <v>1716</v>
      </c>
      <c r="I1290" s="78">
        <v>9633</v>
      </c>
      <c r="J1290">
        <v>201504</v>
      </c>
      <c r="K1290" s="78">
        <v>9675</v>
      </c>
      <c r="L1290" s="77">
        <f t="shared" si="139"/>
        <v>21.569999999999709</v>
      </c>
      <c r="M1290" s="78">
        <v>18964</v>
      </c>
      <c r="N1290" s="78">
        <v>367.17775999999998</v>
      </c>
      <c r="O1290" s="78">
        <v>1329</v>
      </c>
      <c r="P1290" s="78">
        <v>6.4883100000000002</v>
      </c>
      <c r="Q1290" s="144">
        <v>19296.25</v>
      </c>
      <c r="R1290" s="78">
        <v>-1080</v>
      </c>
      <c r="S1290" s="78">
        <v>-3059</v>
      </c>
      <c r="T1290" s="78">
        <v>3150</v>
      </c>
      <c r="U1290" s="78">
        <v>28325</v>
      </c>
      <c r="V1290" s="219">
        <v>-0.11120917917034422</v>
      </c>
      <c r="W1290" s="78">
        <v>11094</v>
      </c>
      <c r="X1290" s="78">
        <v>11094</v>
      </c>
      <c r="Y1290" s="78">
        <v>10770</v>
      </c>
      <c r="Z1290" s="78">
        <v>12646</v>
      </c>
      <c r="AA1290" s="78">
        <v>83.73</v>
      </c>
      <c r="AB1290" s="78">
        <v>113.17</v>
      </c>
      <c r="AC1290" s="78">
        <v>118476</v>
      </c>
      <c r="AD1290" s="104">
        <v>7.5064700000000002</v>
      </c>
      <c r="AE1290" s="78">
        <v>85176</v>
      </c>
      <c r="AF1290" s="104">
        <v>1.9563999999999999</v>
      </c>
      <c r="AG1290" s="78">
        <v>14403</v>
      </c>
      <c r="AH1290" s="104">
        <v>-3.0779000000000001</v>
      </c>
      <c r="AI1290" s="78">
        <v>3282</v>
      </c>
      <c r="AJ1290" s="104">
        <v>-0.99146000000000001</v>
      </c>
      <c r="AK1290" s="78">
        <v>9900</v>
      </c>
      <c r="AL1290" s="78">
        <v>9500</v>
      </c>
      <c r="AM1290" s="8">
        <v>9700</v>
      </c>
      <c r="AN1290" s="78">
        <v>218</v>
      </c>
      <c r="AO1290" s="78">
        <v>10000</v>
      </c>
      <c r="AP1290" s="78">
        <v>9000</v>
      </c>
      <c r="AQ1290" s="78">
        <v>9600</v>
      </c>
      <c r="AR1290" s="78">
        <v>450</v>
      </c>
      <c r="AS1290" s="78">
        <v>9750</v>
      </c>
      <c r="AT1290" s="78">
        <v>9600</v>
      </c>
      <c r="AU1290" s="78">
        <v>9650</v>
      </c>
      <c r="AV1290" s="78">
        <v>113</v>
      </c>
      <c r="AW1290" s="77">
        <v>11.05</v>
      </c>
      <c r="AX1290" s="144">
        <f t="shared" si="134"/>
        <v>0.34</v>
      </c>
      <c r="AY1290" s="144">
        <f t="shared" si="135"/>
        <v>0.2</v>
      </c>
      <c r="AZ1290" s="144">
        <f t="shared" si="136"/>
        <v>0.1</v>
      </c>
      <c r="BA1290" s="54">
        <f t="shared" si="137"/>
        <v>13.325994238160312</v>
      </c>
      <c r="BB1290" s="54">
        <f t="shared" si="138"/>
        <v>9.0990057618396882</v>
      </c>
    </row>
    <row r="1291" spans="1:54" x14ac:dyDescent="0.25">
      <c r="A1291" s="3">
        <v>42082</v>
      </c>
      <c r="B1291" s="77">
        <v>9736.73</v>
      </c>
      <c r="C1291" s="77">
        <v>1182.43967</v>
      </c>
      <c r="D1291" s="77">
        <v>85.165099999999995</v>
      </c>
      <c r="E1291" s="77">
        <f t="shared" si="133"/>
        <v>577.78539999999975</v>
      </c>
      <c r="F1291" s="77">
        <v>-4.2597000000000005</v>
      </c>
      <c r="G1291" s="77">
        <v>36.686700000000002</v>
      </c>
      <c r="H1291">
        <v>0</v>
      </c>
      <c r="I1291" s="78">
        <v>9766</v>
      </c>
      <c r="J1291">
        <v>201504</v>
      </c>
      <c r="K1291" s="78">
        <v>9766</v>
      </c>
      <c r="L1291" s="77">
        <f t="shared" si="139"/>
        <v>29.270000000000437</v>
      </c>
      <c r="M1291" s="78">
        <v>17626</v>
      </c>
      <c r="N1291" s="78">
        <v>344.50862000000001</v>
      </c>
      <c r="O1291" s="78">
        <v>1232</v>
      </c>
      <c r="P1291" s="78">
        <v>6.0743499999999999</v>
      </c>
      <c r="Q1291" s="144">
        <v>17934</v>
      </c>
      <c r="R1291" s="78">
        <v>-1003</v>
      </c>
      <c r="S1291" s="78">
        <v>-1024</v>
      </c>
      <c r="T1291" s="78">
        <v>3053</v>
      </c>
      <c r="U1291" s="78">
        <v>33955</v>
      </c>
      <c r="V1291" s="219">
        <v>-8.991312030628773E-2</v>
      </c>
      <c r="W1291" s="78">
        <v>10426</v>
      </c>
      <c r="X1291" s="78">
        <v>10426</v>
      </c>
      <c r="Y1291" s="78">
        <v>9183</v>
      </c>
      <c r="Z1291" s="78">
        <v>9567</v>
      </c>
      <c r="AA1291" s="78">
        <v>107.14</v>
      </c>
      <c r="AB1291" s="78">
        <v>120.36</v>
      </c>
      <c r="AC1291" s="78">
        <v>137429</v>
      </c>
      <c r="AD1291" s="104">
        <v>9.1338399999999993</v>
      </c>
      <c r="AE1291" s="78">
        <v>90707</v>
      </c>
      <c r="AF1291" s="104">
        <v>1.5876300000000001</v>
      </c>
      <c r="AG1291" s="78">
        <v>20058</v>
      </c>
      <c r="AH1291" s="104">
        <v>-3.93784</v>
      </c>
      <c r="AI1291" s="78">
        <v>22670</v>
      </c>
      <c r="AJ1291" s="104">
        <v>-0.88982000000000006</v>
      </c>
      <c r="AK1291" s="78">
        <v>10000</v>
      </c>
      <c r="AL1291" s="78">
        <v>9500</v>
      </c>
      <c r="AM1291" s="8">
        <v>9800</v>
      </c>
      <c r="AN1291" s="78">
        <v>203</v>
      </c>
      <c r="AO1291" s="78">
        <v>10000</v>
      </c>
      <c r="AP1291" s="78">
        <v>9600</v>
      </c>
      <c r="AQ1291" s="78">
        <v>9800</v>
      </c>
      <c r="AR1291" s="78">
        <v>330</v>
      </c>
      <c r="AS1291" s="78">
        <v>9850</v>
      </c>
      <c r="AT1291" s="78">
        <v>9600</v>
      </c>
      <c r="AU1291" s="78">
        <v>9750</v>
      </c>
      <c r="AV1291" s="78">
        <v>88</v>
      </c>
      <c r="AW1291" s="77">
        <v>10.24</v>
      </c>
      <c r="AX1291" s="144">
        <f t="shared" si="134"/>
        <v>0.1</v>
      </c>
      <c r="AY1291" s="144">
        <f t="shared" si="135"/>
        <v>0.06</v>
      </c>
      <c r="AZ1291" s="144">
        <f t="shared" si="136"/>
        <v>0.03</v>
      </c>
      <c r="BA1291" s="54">
        <f t="shared" si="137"/>
        <v>13.103321345235088</v>
      </c>
      <c r="BB1291" s="54">
        <f t="shared" si="138"/>
        <v>9.0666786547649103</v>
      </c>
    </row>
    <row r="1292" spans="1:54" x14ac:dyDescent="0.25">
      <c r="A1292" s="3">
        <v>42083</v>
      </c>
      <c r="B1292" s="77">
        <v>9749.69</v>
      </c>
      <c r="C1292" s="77">
        <v>1222.55394</v>
      </c>
      <c r="D1292" s="77">
        <v>-9.3219000000000012</v>
      </c>
      <c r="E1292" s="77">
        <f t="shared" si="133"/>
        <v>493.76369999999986</v>
      </c>
      <c r="F1292" s="77">
        <v>-5.9707000000000008</v>
      </c>
      <c r="G1292" s="77">
        <v>2.6782999999999997</v>
      </c>
      <c r="H1292">
        <v>0</v>
      </c>
      <c r="I1292" s="78">
        <v>9757</v>
      </c>
      <c r="J1292">
        <v>201504</v>
      </c>
      <c r="K1292" s="78">
        <v>9757</v>
      </c>
      <c r="L1292" s="77">
        <f t="shared" si="139"/>
        <v>7.3099999999994907</v>
      </c>
      <c r="M1292" s="78">
        <v>13030</v>
      </c>
      <c r="N1292" s="78">
        <v>254.55931000000001</v>
      </c>
      <c r="O1292" s="78">
        <v>939</v>
      </c>
      <c r="P1292" s="78">
        <v>4.6444099999999997</v>
      </c>
      <c r="Q1292" s="144">
        <v>13264.75</v>
      </c>
      <c r="R1292" s="78">
        <v>-1033</v>
      </c>
      <c r="S1292" s="78">
        <v>-181</v>
      </c>
      <c r="T1292" s="78">
        <v>1050</v>
      </c>
      <c r="U1292" s="78">
        <v>33293</v>
      </c>
      <c r="V1292" s="219">
        <v>-3.1538161175021777E-2</v>
      </c>
      <c r="W1292" s="78">
        <v>8470</v>
      </c>
      <c r="X1292" s="78">
        <v>8470</v>
      </c>
      <c r="Y1292" s="78">
        <v>6493</v>
      </c>
      <c r="Z1292" s="78">
        <v>7299</v>
      </c>
      <c r="AA1292" s="78">
        <v>120.87</v>
      </c>
      <c r="AB1292" s="78">
        <v>119.28</v>
      </c>
      <c r="AC1292" s="78">
        <v>138703</v>
      </c>
      <c r="AD1292" s="104">
        <v>8.7073999999999998</v>
      </c>
      <c r="AE1292" s="78">
        <v>98583</v>
      </c>
      <c r="AF1292" s="104">
        <v>1.5767599999999999</v>
      </c>
      <c r="AG1292" s="78">
        <v>13006</v>
      </c>
      <c r="AH1292" s="104">
        <v>-4.1391499999999999</v>
      </c>
      <c r="AI1292" s="78">
        <v>21950</v>
      </c>
      <c r="AJ1292" s="104">
        <v>-0.80542000000000002</v>
      </c>
      <c r="AK1292" s="78">
        <v>10000</v>
      </c>
      <c r="AL1292" s="78">
        <v>9500</v>
      </c>
      <c r="AM1292" s="8">
        <v>9800</v>
      </c>
      <c r="AN1292" s="78">
        <v>196</v>
      </c>
      <c r="AO1292" s="78">
        <v>10000</v>
      </c>
      <c r="AP1292" s="78">
        <v>9600</v>
      </c>
      <c r="AQ1292" s="78">
        <v>9800</v>
      </c>
      <c r="AR1292" s="78">
        <v>315</v>
      </c>
      <c r="AS1292" s="78">
        <v>9800</v>
      </c>
      <c r="AT1292" s="78">
        <v>9600</v>
      </c>
      <c r="AU1292" s="78">
        <v>9750</v>
      </c>
      <c r="AV1292" s="78">
        <v>80</v>
      </c>
      <c r="AW1292" s="77">
        <v>10.01</v>
      </c>
      <c r="AX1292" s="144">
        <f t="shared" si="134"/>
        <v>0.06</v>
      </c>
      <c r="AY1292" s="144">
        <f t="shared" si="135"/>
        <v>0.04</v>
      </c>
      <c r="AZ1292" s="144">
        <f t="shared" si="136"/>
        <v>0.02</v>
      </c>
      <c r="BA1292" s="54">
        <f t="shared" si="137"/>
        <v>12.874274619797674</v>
      </c>
      <c r="BB1292" s="54">
        <f t="shared" si="138"/>
        <v>9.0277253802023232</v>
      </c>
    </row>
    <row r="1293" spans="1:54" x14ac:dyDescent="0.25">
      <c r="A1293" s="3">
        <v>42086</v>
      </c>
      <c r="B1293" s="77">
        <v>9758.09</v>
      </c>
      <c r="C1293" s="77">
        <v>1048.95147</v>
      </c>
      <c r="D1293" s="77">
        <v>20.278599999999997</v>
      </c>
      <c r="E1293" s="77">
        <f t="shared" si="133"/>
        <v>429.07129999999984</v>
      </c>
      <c r="F1293" s="77">
        <v>-7.55</v>
      </c>
      <c r="G1293" s="77">
        <v>10.8911</v>
      </c>
      <c r="H1293">
        <v>0</v>
      </c>
      <c r="I1293" s="78">
        <v>9749</v>
      </c>
      <c r="J1293">
        <v>201504</v>
      </c>
      <c r="K1293" s="78">
        <v>9749</v>
      </c>
      <c r="L1293" s="77">
        <f t="shared" si="139"/>
        <v>-9.0900000000001455</v>
      </c>
      <c r="M1293" s="78">
        <v>11305</v>
      </c>
      <c r="N1293" s="78">
        <v>220.72105999999999</v>
      </c>
      <c r="O1293" s="78">
        <v>912</v>
      </c>
      <c r="P1293" s="78">
        <v>4.51586</v>
      </c>
      <c r="Q1293" s="144">
        <v>11533</v>
      </c>
      <c r="R1293" s="78">
        <v>-975</v>
      </c>
      <c r="S1293" s="78">
        <v>1020</v>
      </c>
      <c r="T1293" s="78">
        <v>1484</v>
      </c>
      <c r="U1293" s="78">
        <v>34107</v>
      </c>
      <c r="V1293" s="219">
        <v>-4.3510129885360779E-2</v>
      </c>
      <c r="W1293" s="78">
        <v>8012</v>
      </c>
      <c r="X1293" s="78">
        <v>8012</v>
      </c>
      <c r="Y1293" s="78">
        <v>6062</v>
      </c>
      <c r="Z1293" s="78">
        <v>6224</v>
      </c>
      <c r="AA1293" s="78">
        <v>112.14</v>
      </c>
      <c r="AB1293" s="78">
        <v>120.5</v>
      </c>
      <c r="AC1293" s="78">
        <v>143156</v>
      </c>
      <c r="AD1293" s="104">
        <v>8.4843100000000007</v>
      </c>
      <c r="AE1293" s="78">
        <v>102897</v>
      </c>
      <c r="AF1293" s="104">
        <v>1.6409</v>
      </c>
      <c r="AG1293" s="78">
        <v>10633</v>
      </c>
      <c r="AH1293" s="104">
        <v>-4.2755000000000001</v>
      </c>
      <c r="AI1293" s="78">
        <v>21142</v>
      </c>
      <c r="AJ1293" s="104">
        <v>-0.68245999999999996</v>
      </c>
      <c r="AK1293" s="78">
        <v>10000</v>
      </c>
      <c r="AL1293" s="78">
        <v>9500</v>
      </c>
      <c r="AM1293" s="8">
        <v>9700</v>
      </c>
      <c r="AN1293" s="78">
        <v>193</v>
      </c>
      <c r="AO1293" s="78">
        <v>10000</v>
      </c>
      <c r="AP1293" s="78">
        <v>9600</v>
      </c>
      <c r="AQ1293" s="78">
        <v>9800</v>
      </c>
      <c r="AR1293" s="78">
        <v>304</v>
      </c>
      <c r="AS1293" s="78">
        <v>9800</v>
      </c>
      <c r="AT1293" s="78">
        <v>9650</v>
      </c>
      <c r="AU1293" s="78">
        <v>9750</v>
      </c>
      <c r="AV1293" s="78">
        <v>60.5</v>
      </c>
      <c r="AW1293" s="77">
        <v>10.1</v>
      </c>
      <c r="AX1293" s="144">
        <f t="shared" si="134"/>
        <v>0.13</v>
      </c>
      <c r="AY1293" s="144">
        <f t="shared" si="135"/>
        <v>0.08</v>
      </c>
      <c r="AZ1293" s="144">
        <f t="shared" si="136"/>
        <v>0.04</v>
      </c>
      <c r="BA1293" s="54">
        <f t="shared" si="137"/>
        <v>12.512364557052768</v>
      </c>
      <c r="BB1293" s="54">
        <f t="shared" si="138"/>
        <v>9.1026354429472267</v>
      </c>
    </row>
    <row r="1294" spans="1:54" x14ac:dyDescent="0.25">
      <c r="A1294" s="3">
        <v>42087</v>
      </c>
      <c r="B1294" s="77">
        <v>9731.66</v>
      </c>
      <c r="C1294" s="77">
        <v>975.74071000000004</v>
      </c>
      <c r="D1294" s="77">
        <v>-9.0220000000000002</v>
      </c>
      <c r="E1294" s="77">
        <f t="shared" si="133"/>
        <v>294.39780000000002</v>
      </c>
      <c r="F1294" s="77">
        <v>-11.441700000000001</v>
      </c>
      <c r="G1294" s="77">
        <v>3.1772000000000005</v>
      </c>
      <c r="H1294">
        <v>0</v>
      </c>
      <c r="I1294" s="78">
        <v>9721</v>
      </c>
      <c r="J1294">
        <v>201504</v>
      </c>
      <c r="K1294" s="78">
        <v>9721</v>
      </c>
      <c r="L1294" s="77">
        <f t="shared" si="139"/>
        <v>-10.659999999999854</v>
      </c>
      <c r="M1294" s="78">
        <v>9319</v>
      </c>
      <c r="N1294" s="78">
        <v>181.47900000000001</v>
      </c>
      <c r="O1294" s="78">
        <v>899</v>
      </c>
      <c r="P1294" s="78">
        <v>4.4415199999999997</v>
      </c>
      <c r="Q1294" s="144">
        <v>9543.75</v>
      </c>
      <c r="R1294" s="78">
        <v>-1337</v>
      </c>
      <c r="S1294" s="78">
        <v>361</v>
      </c>
      <c r="T1294" s="78">
        <v>579</v>
      </c>
      <c r="U1294" s="78">
        <v>32828</v>
      </c>
      <c r="V1294" s="219">
        <v>-1.7637382722066528E-2</v>
      </c>
      <c r="W1294" s="78">
        <v>7838</v>
      </c>
      <c r="X1294" s="78">
        <v>7838</v>
      </c>
      <c r="Y1294" s="78">
        <v>4927</v>
      </c>
      <c r="Z1294" s="78">
        <v>3127</v>
      </c>
      <c r="AA1294" s="78">
        <v>100.03</v>
      </c>
      <c r="AB1294" s="78">
        <v>117.87</v>
      </c>
      <c r="AC1294" s="78">
        <v>148055</v>
      </c>
      <c r="AD1294" s="104">
        <v>7.7496299999999998</v>
      </c>
      <c r="AE1294" s="78">
        <v>109674</v>
      </c>
      <c r="AF1294" s="104">
        <v>1.7623</v>
      </c>
      <c r="AG1294" s="78">
        <v>11037</v>
      </c>
      <c r="AH1294" s="104">
        <v>-3.8366400000000001</v>
      </c>
      <c r="AI1294" s="78">
        <v>21676</v>
      </c>
      <c r="AJ1294" s="104">
        <v>-0.58948999999999996</v>
      </c>
      <c r="AK1294" s="78">
        <v>10000</v>
      </c>
      <c r="AL1294" s="78">
        <v>9400</v>
      </c>
      <c r="AM1294" s="8">
        <v>9700</v>
      </c>
      <c r="AN1294" s="78">
        <v>176</v>
      </c>
      <c r="AO1294" s="78">
        <v>10000</v>
      </c>
      <c r="AP1294" s="78">
        <v>9600</v>
      </c>
      <c r="AQ1294" s="78">
        <v>9700</v>
      </c>
      <c r="AR1294" s="78">
        <v>301</v>
      </c>
      <c r="AS1294" s="78">
        <v>9800</v>
      </c>
      <c r="AT1294" s="78">
        <v>9700</v>
      </c>
      <c r="AU1294" s="78">
        <v>9750</v>
      </c>
      <c r="AV1294" s="78">
        <v>44.5</v>
      </c>
      <c r="AW1294" s="77">
        <v>9.85</v>
      </c>
      <c r="AX1294" s="144">
        <f t="shared" si="134"/>
        <v>0.03</v>
      </c>
      <c r="AY1294" s="144">
        <f t="shared" si="135"/>
        <v>0.02</v>
      </c>
      <c r="AZ1294" s="144">
        <f t="shared" si="136"/>
        <v>0.01</v>
      </c>
      <c r="BA1294" s="54">
        <f t="shared" si="137"/>
        <v>12.133827812552274</v>
      </c>
      <c r="BB1294" s="54">
        <f t="shared" si="138"/>
        <v>9.1861721874477187</v>
      </c>
    </row>
    <row r="1295" spans="1:54" x14ac:dyDescent="0.25">
      <c r="A1295" s="3">
        <v>42088</v>
      </c>
      <c r="B1295" s="77">
        <v>9667.83</v>
      </c>
      <c r="C1295" s="77">
        <v>968.68025</v>
      </c>
      <c r="D1295" s="77">
        <v>-33.057299999999998</v>
      </c>
      <c r="E1295" s="77">
        <f t="shared" si="133"/>
        <v>143.69690000000003</v>
      </c>
      <c r="F1295" s="77">
        <v>-13.1218</v>
      </c>
      <c r="G1295" s="77">
        <v>-16.867100000000001</v>
      </c>
      <c r="H1295" t="s">
        <v>1717</v>
      </c>
      <c r="I1295" s="78">
        <v>9689</v>
      </c>
      <c r="J1295">
        <v>201504</v>
      </c>
      <c r="K1295" s="78">
        <v>9689</v>
      </c>
      <c r="L1295" s="77">
        <f t="shared" si="139"/>
        <v>21.170000000000073</v>
      </c>
      <c r="M1295" s="78">
        <v>5887</v>
      </c>
      <c r="N1295" s="78">
        <v>114.36539</v>
      </c>
      <c r="O1295" s="78">
        <v>722</v>
      </c>
      <c r="P1295" s="78">
        <v>3.5709599999999999</v>
      </c>
      <c r="Q1295" s="144">
        <v>6067.5</v>
      </c>
      <c r="R1295" s="78">
        <v>-1500</v>
      </c>
      <c r="S1295" s="78">
        <v>-2763</v>
      </c>
      <c r="T1295" s="78">
        <v>-2481</v>
      </c>
      <c r="U1295" s="78">
        <v>30984</v>
      </c>
      <c r="V1295" s="219">
        <v>8.0073586367157237E-2</v>
      </c>
      <c r="W1295" s="78">
        <v>5610</v>
      </c>
      <c r="X1295" s="78">
        <v>5610</v>
      </c>
      <c r="Y1295" s="78">
        <v>3963</v>
      </c>
      <c r="Z1295" s="78">
        <v>2163</v>
      </c>
      <c r="AA1295" s="78">
        <v>107.82</v>
      </c>
      <c r="AB1295" s="78">
        <v>114.7</v>
      </c>
      <c r="AC1295" s="78">
        <v>147758</v>
      </c>
      <c r="AD1295" s="104">
        <v>7.14133</v>
      </c>
      <c r="AE1295" s="78">
        <v>111619</v>
      </c>
      <c r="AF1295" s="104">
        <v>2.1375000000000002</v>
      </c>
      <c r="AG1295" s="78">
        <v>-1113</v>
      </c>
      <c r="AH1295" s="104">
        <v>-3.59633</v>
      </c>
      <c r="AI1295" s="78">
        <v>14067</v>
      </c>
      <c r="AJ1295" s="104">
        <v>-0.70176000000000005</v>
      </c>
      <c r="AK1295" s="78">
        <v>10000</v>
      </c>
      <c r="AL1295" s="78">
        <v>9400</v>
      </c>
      <c r="AM1295" s="8">
        <v>9700</v>
      </c>
      <c r="AN1295" s="78">
        <v>161</v>
      </c>
      <c r="AO1295" s="78">
        <v>10000</v>
      </c>
      <c r="AP1295" s="78">
        <v>9600</v>
      </c>
      <c r="AQ1295" s="78">
        <v>9700</v>
      </c>
      <c r="AR1295" s="78">
        <v>293</v>
      </c>
      <c r="AS1295" s="78">
        <v>9800</v>
      </c>
      <c r="AT1295" s="78">
        <v>9600</v>
      </c>
      <c r="AU1295" s="78">
        <v>9700</v>
      </c>
      <c r="AV1295" s="78">
        <v>93</v>
      </c>
      <c r="AW1295" s="77">
        <v>9.69</v>
      </c>
      <c r="AX1295" s="144">
        <f t="shared" si="134"/>
        <v>0</v>
      </c>
      <c r="AY1295" s="144">
        <f t="shared" si="135"/>
        <v>0</v>
      </c>
      <c r="AZ1295" s="144">
        <f t="shared" si="136"/>
        <v>0</v>
      </c>
      <c r="BA1295" s="54">
        <f t="shared" si="137"/>
        <v>11.705247616041603</v>
      </c>
      <c r="BB1295" s="54">
        <f t="shared" si="138"/>
        <v>9.316752383958395</v>
      </c>
    </row>
    <row r="1296" spans="1:54" x14ac:dyDescent="0.25">
      <c r="A1296" s="3">
        <v>42089</v>
      </c>
      <c r="B1296" s="77">
        <v>9619.1200000000008</v>
      </c>
      <c r="C1296" s="77">
        <v>1201.7080900000001</v>
      </c>
      <c r="D1296" s="77">
        <v>-114.73389999999999</v>
      </c>
      <c r="E1296" s="77">
        <f t="shared" si="133"/>
        <v>-113.66619999999998</v>
      </c>
      <c r="F1296" s="77">
        <v>-18.100999999999999</v>
      </c>
      <c r="G1296" s="77">
        <v>7.9794000000000009</v>
      </c>
      <c r="H1296">
        <v>0</v>
      </c>
      <c r="I1296" s="78">
        <v>9609</v>
      </c>
      <c r="J1296">
        <v>201504</v>
      </c>
      <c r="K1296" s="78">
        <v>9609</v>
      </c>
      <c r="L1296" s="77">
        <f t="shared" si="139"/>
        <v>-10.1200000000008</v>
      </c>
      <c r="M1296" s="78">
        <v>5204</v>
      </c>
      <c r="N1296" s="78">
        <v>100.29622999999999</v>
      </c>
      <c r="O1296" s="78">
        <v>503</v>
      </c>
      <c r="P1296" s="78">
        <v>2.4893299999999998</v>
      </c>
      <c r="Q1296" s="144">
        <v>5329.75</v>
      </c>
      <c r="R1296" s="78">
        <v>-1880</v>
      </c>
      <c r="S1296" s="78">
        <v>-2526</v>
      </c>
      <c r="T1296" s="78">
        <v>-4805</v>
      </c>
      <c r="U1296" s="78">
        <v>28601</v>
      </c>
      <c r="V1296" s="219">
        <v>0.16800111884199853</v>
      </c>
      <c r="W1296" s="78">
        <v>2356</v>
      </c>
      <c r="X1296" s="78">
        <v>2356</v>
      </c>
      <c r="Y1296" s="78">
        <v>-295</v>
      </c>
      <c r="Z1296" s="78">
        <v>1508</v>
      </c>
      <c r="AA1296" s="78">
        <v>103.4</v>
      </c>
      <c r="AB1296" s="78">
        <v>109.27</v>
      </c>
      <c r="AC1296" s="78">
        <v>154962</v>
      </c>
      <c r="AD1296" s="104">
        <v>6.2251399999999997</v>
      </c>
      <c r="AE1296" s="78">
        <v>126303</v>
      </c>
      <c r="AF1296" s="104">
        <v>2.74579</v>
      </c>
      <c r="AG1296" s="78">
        <v>-2300</v>
      </c>
      <c r="AH1296" s="104">
        <v>-3.2088399999999999</v>
      </c>
      <c r="AI1296" s="78">
        <v>28086</v>
      </c>
      <c r="AJ1296" s="104">
        <v>-0.49530999999999997</v>
      </c>
      <c r="AK1296" s="78">
        <v>10000</v>
      </c>
      <c r="AL1296" s="78">
        <v>9400</v>
      </c>
      <c r="AM1296" s="8">
        <v>9600</v>
      </c>
      <c r="AN1296" s="78">
        <v>163</v>
      </c>
      <c r="AO1296" s="78">
        <v>10000</v>
      </c>
      <c r="AP1296" s="78">
        <v>9600</v>
      </c>
      <c r="AQ1296" s="78">
        <v>9600</v>
      </c>
      <c r="AR1296" s="78">
        <v>298</v>
      </c>
      <c r="AS1296" s="78">
        <v>9750</v>
      </c>
      <c r="AT1296" s="78">
        <v>9400</v>
      </c>
      <c r="AU1296" s="78">
        <v>9600</v>
      </c>
      <c r="AV1296" s="78">
        <v>91</v>
      </c>
      <c r="AW1296" s="77">
        <v>10</v>
      </c>
      <c r="AX1296" s="144">
        <f t="shared" si="134"/>
        <v>0.13</v>
      </c>
      <c r="AY1296" s="144">
        <f t="shared" si="135"/>
        <v>0.08</v>
      </c>
      <c r="AZ1296" s="144">
        <f t="shared" si="136"/>
        <v>0.04</v>
      </c>
      <c r="BA1296" s="54">
        <f t="shared" si="137"/>
        <v>11.487646161979979</v>
      </c>
      <c r="BB1296" s="54">
        <f t="shared" si="138"/>
        <v>9.3603538380200231</v>
      </c>
    </row>
    <row r="1297" spans="1:54" x14ac:dyDescent="0.25">
      <c r="A1297" s="3">
        <v>42090</v>
      </c>
      <c r="B1297" s="77">
        <v>9503.7199999999993</v>
      </c>
      <c r="C1297" s="77">
        <v>1143.9715699999999</v>
      </c>
      <c r="D1297" s="77">
        <v>-195.97119999999998</v>
      </c>
      <c r="E1297" s="77">
        <f t="shared" si="133"/>
        <v>-393.86479999999995</v>
      </c>
      <c r="F1297" s="77">
        <v>-7.4011000000000005</v>
      </c>
      <c r="G1297" s="77">
        <v>-13.918299999999999</v>
      </c>
      <c r="H1297">
        <v>0</v>
      </c>
      <c r="I1297" s="78">
        <v>9541</v>
      </c>
      <c r="J1297">
        <v>201504</v>
      </c>
      <c r="K1297" s="78">
        <v>9541</v>
      </c>
      <c r="L1297" s="77">
        <f t="shared" si="139"/>
        <v>37.280000000000655</v>
      </c>
      <c r="M1297" s="78">
        <v>-3745</v>
      </c>
      <c r="N1297" s="78">
        <v>-71.182640000000006</v>
      </c>
      <c r="O1297" s="78">
        <v>6</v>
      </c>
      <c r="P1297" s="78">
        <v>0.10278</v>
      </c>
      <c r="Q1297" s="144">
        <v>-3743.5</v>
      </c>
      <c r="R1297" s="78">
        <v>-3129</v>
      </c>
      <c r="S1297" s="78">
        <v>-893</v>
      </c>
      <c r="T1297" s="78">
        <v>-8035</v>
      </c>
      <c r="U1297" s="78">
        <v>32230</v>
      </c>
      <c r="V1297" s="219">
        <v>0.24930189264660255</v>
      </c>
      <c r="W1297" s="78">
        <v>-2035</v>
      </c>
      <c r="X1297" s="78">
        <v>-2035</v>
      </c>
      <c r="Y1297" s="78">
        <v>-4562</v>
      </c>
      <c r="Z1297" s="78">
        <v>-9833</v>
      </c>
      <c r="AA1297" s="78">
        <v>101.77</v>
      </c>
      <c r="AB1297" s="78">
        <v>102.13</v>
      </c>
      <c r="AC1297" s="78">
        <v>161113</v>
      </c>
      <c r="AD1297" s="104">
        <v>5.5603199999999999</v>
      </c>
      <c r="AE1297" s="78">
        <v>145514</v>
      </c>
      <c r="AF1297" s="104">
        <v>3.5442300000000002</v>
      </c>
      <c r="AG1297" s="78">
        <v>-30315</v>
      </c>
      <c r="AH1297" s="104">
        <v>-3.3743300000000001</v>
      </c>
      <c r="AI1297" s="78">
        <v>34300</v>
      </c>
      <c r="AJ1297" s="104">
        <v>-0.18822</v>
      </c>
      <c r="AK1297" s="78">
        <v>10000</v>
      </c>
      <c r="AL1297" s="78">
        <v>9400</v>
      </c>
      <c r="AM1297" s="8">
        <v>9500</v>
      </c>
      <c r="AN1297" s="78">
        <v>170</v>
      </c>
      <c r="AO1297" s="78">
        <v>10000</v>
      </c>
      <c r="AP1297" s="78">
        <v>9200</v>
      </c>
      <c r="AQ1297" s="78">
        <v>9500</v>
      </c>
      <c r="AR1297" s="78">
        <v>308</v>
      </c>
      <c r="AS1297" s="78">
        <v>9750</v>
      </c>
      <c r="AT1297" s="78">
        <v>9400</v>
      </c>
      <c r="AU1297" s="78">
        <v>9550</v>
      </c>
      <c r="AV1297" s="78">
        <v>86.5</v>
      </c>
      <c r="AW1297" s="77">
        <v>10.47</v>
      </c>
      <c r="AX1297" s="144">
        <f t="shared" si="134"/>
        <v>0.34</v>
      </c>
      <c r="AY1297" s="144">
        <f t="shared" si="135"/>
        <v>0.2</v>
      </c>
      <c r="AZ1297" s="144">
        <f t="shared" si="136"/>
        <v>0.1</v>
      </c>
      <c r="BA1297" s="54">
        <f t="shared" si="137"/>
        <v>11.34852501189815</v>
      </c>
      <c r="BB1297" s="54">
        <f t="shared" si="138"/>
        <v>9.4104749881018499</v>
      </c>
    </row>
    <row r="1298" spans="1:54" x14ac:dyDescent="0.25">
      <c r="A1298" s="3">
        <v>42093</v>
      </c>
      <c r="B1298" s="77">
        <v>9521.8700000000008</v>
      </c>
      <c r="C1298" s="77">
        <v>925.63918000000001</v>
      </c>
      <c r="D1298" s="77">
        <v>-14.3597</v>
      </c>
      <c r="E1298" s="77">
        <f t="shared" si="133"/>
        <v>-417.8463999999999</v>
      </c>
      <c r="F1298" s="77">
        <v>-9.0776000000000003</v>
      </c>
      <c r="G1298" s="77">
        <v>-0.34310000000000002</v>
      </c>
      <c r="H1298">
        <v>0</v>
      </c>
      <c r="I1298" s="78">
        <v>9552</v>
      </c>
      <c r="J1298">
        <v>201504</v>
      </c>
      <c r="K1298" s="78">
        <v>9552</v>
      </c>
      <c r="L1298" s="77">
        <f t="shared" si="139"/>
        <v>30.1299999999992</v>
      </c>
      <c r="M1298" s="78">
        <v>-2444</v>
      </c>
      <c r="N1298" s="78">
        <v>-46.437719999999999</v>
      </c>
      <c r="O1298" s="78">
        <v>90</v>
      </c>
      <c r="P1298" s="78">
        <v>0.50144</v>
      </c>
      <c r="Q1298" s="144">
        <v>-2421.5</v>
      </c>
      <c r="R1298" s="78">
        <v>-3145</v>
      </c>
      <c r="S1298" s="78">
        <v>-1641</v>
      </c>
      <c r="T1298" s="78">
        <v>-7638</v>
      </c>
      <c r="U1298" s="78">
        <v>32339</v>
      </c>
      <c r="V1298" s="219">
        <v>0.23618541080429203</v>
      </c>
      <c r="W1298" s="78">
        <v>-2833</v>
      </c>
      <c r="X1298" s="78">
        <v>-2833</v>
      </c>
      <c r="Y1298" s="78">
        <v>-6629</v>
      </c>
      <c r="Z1298" s="78">
        <v>-8705</v>
      </c>
      <c r="AA1298" s="78">
        <v>98.66</v>
      </c>
      <c r="AB1298" s="78">
        <v>100.84</v>
      </c>
      <c r="AC1298" s="78">
        <v>165374</v>
      </c>
      <c r="AD1298" s="104">
        <v>5.7158499999999997</v>
      </c>
      <c r="AE1298" s="78">
        <v>146750</v>
      </c>
      <c r="AF1298" s="104">
        <v>3.4482900000000001</v>
      </c>
      <c r="AG1298" s="78">
        <v>-34004</v>
      </c>
      <c r="AH1298" s="104">
        <v>-3.47601</v>
      </c>
      <c r="AI1298" s="78">
        <v>30799</v>
      </c>
      <c r="AJ1298" s="104">
        <v>-0.24601999999999999</v>
      </c>
      <c r="AK1298" s="78">
        <v>10000</v>
      </c>
      <c r="AL1298" s="78">
        <v>9300</v>
      </c>
      <c r="AM1298" s="8">
        <v>9600</v>
      </c>
      <c r="AN1298" s="78">
        <v>158</v>
      </c>
      <c r="AO1298" s="78">
        <v>10000</v>
      </c>
      <c r="AP1298" s="78">
        <v>9200</v>
      </c>
      <c r="AQ1298" s="78">
        <v>9600</v>
      </c>
      <c r="AR1298" s="78">
        <v>295</v>
      </c>
      <c r="AS1298" s="78">
        <v>9750</v>
      </c>
      <c r="AT1298" s="78">
        <v>9450</v>
      </c>
      <c r="AU1298" s="78">
        <v>9550</v>
      </c>
      <c r="AV1298" s="78">
        <v>68.5</v>
      </c>
      <c r="AW1298" s="77">
        <v>10.77</v>
      </c>
      <c r="AX1298" s="144">
        <f t="shared" si="134"/>
        <v>0.55000000000000004</v>
      </c>
      <c r="AY1298" s="144">
        <f t="shared" si="135"/>
        <v>0.32</v>
      </c>
      <c r="AZ1298" s="144">
        <f t="shared" si="136"/>
        <v>0.16</v>
      </c>
      <c r="BA1298" s="54">
        <f t="shared" si="137"/>
        <v>11.180366800091058</v>
      </c>
      <c r="BB1298" s="54">
        <f t="shared" si="138"/>
        <v>9.5056331999089423</v>
      </c>
    </row>
    <row r="1299" spans="1:54" x14ac:dyDescent="0.25">
      <c r="A1299" s="3">
        <v>42094</v>
      </c>
      <c r="B1299" s="77">
        <v>9586.44</v>
      </c>
      <c r="C1299" s="77">
        <v>1070.6038100000001</v>
      </c>
      <c r="D1299" s="77">
        <v>-20.245100000000001</v>
      </c>
      <c r="E1299" s="77">
        <f t="shared" si="133"/>
        <v>-477.28129999999987</v>
      </c>
      <c r="F1299" s="77">
        <v>-6.2598000000000003</v>
      </c>
      <c r="G1299" s="77">
        <v>-2.3096999999999999</v>
      </c>
      <c r="H1299">
        <v>0</v>
      </c>
      <c r="I1299" s="78">
        <v>9582</v>
      </c>
      <c r="J1299">
        <v>201504</v>
      </c>
      <c r="K1299" s="78">
        <v>9582</v>
      </c>
      <c r="L1299" s="77">
        <f t="shared" si="139"/>
        <v>-4.4400000000005093</v>
      </c>
      <c r="M1299" s="78">
        <v>-2139</v>
      </c>
      <c r="N1299" s="78">
        <v>-40.701509999999999</v>
      </c>
      <c r="O1299" s="78">
        <v>128</v>
      </c>
      <c r="P1299" s="78">
        <v>0.68128</v>
      </c>
      <c r="Q1299" s="144">
        <v>-2107</v>
      </c>
      <c r="R1299" s="78">
        <v>-3005</v>
      </c>
      <c r="S1299" s="78">
        <v>-859</v>
      </c>
      <c r="T1299" s="78">
        <v>-6387</v>
      </c>
      <c r="U1299" s="78">
        <v>32508</v>
      </c>
      <c r="V1299" s="219">
        <v>0.19647471391657439</v>
      </c>
      <c r="W1299" s="78">
        <v>-2267</v>
      </c>
      <c r="X1299" s="78">
        <v>-2267</v>
      </c>
      <c r="Y1299" s="78">
        <v>-5949</v>
      </c>
      <c r="Z1299" s="78">
        <v>-9106</v>
      </c>
      <c r="AA1299" s="78">
        <v>82.98</v>
      </c>
      <c r="AB1299" s="78">
        <v>102.61</v>
      </c>
      <c r="AC1299" s="78">
        <v>169143</v>
      </c>
      <c r="AD1299" s="104">
        <v>6.0799599999999998</v>
      </c>
      <c r="AE1299" s="78">
        <v>154388</v>
      </c>
      <c r="AF1299" s="104">
        <v>3.21408</v>
      </c>
      <c r="AG1299" s="78">
        <v>-25348</v>
      </c>
      <c r="AH1299" s="104">
        <v>-3.4972699999999999</v>
      </c>
      <c r="AI1299" s="78">
        <v>23072</v>
      </c>
      <c r="AJ1299" s="104">
        <v>-0.42863000000000001</v>
      </c>
      <c r="AK1299" s="78">
        <v>9800</v>
      </c>
      <c r="AL1299" s="78">
        <v>9500</v>
      </c>
      <c r="AM1299" s="8">
        <v>9600</v>
      </c>
      <c r="AN1299" s="78">
        <v>151</v>
      </c>
      <c r="AO1299" s="78">
        <v>10000</v>
      </c>
      <c r="AP1299" s="78">
        <v>9200</v>
      </c>
      <c r="AQ1299" s="78">
        <v>9600</v>
      </c>
      <c r="AR1299" s="78">
        <v>291</v>
      </c>
      <c r="AS1299" s="78">
        <v>9750</v>
      </c>
      <c r="AT1299" s="78">
        <v>9450</v>
      </c>
      <c r="AU1299" s="78">
        <v>9550</v>
      </c>
      <c r="AV1299" s="78">
        <v>54</v>
      </c>
      <c r="AW1299" s="77">
        <v>10.74</v>
      </c>
      <c r="AX1299" s="144">
        <f t="shared" si="134"/>
        <v>0.55000000000000004</v>
      </c>
      <c r="AY1299" s="144">
        <f t="shared" si="135"/>
        <v>0.32</v>
      </c>
      <c r="AZ1299" s="144">
        <f t="shared" si="136"/>
        <v>0.16</v>
      </c>
      <c r="BA1299" s="54">
        <f t="shared" si="137"/>
        <v>11.107532999136037</v>
      </c>
      <c r="BB1299" s="54">
        <f t="shared" si="138"/>
        <v>9.5424670008639616</v>
      </c>
    </row>
    <row r="1300" spans="1:54" x14ac:dyDescent="0.25">
      <c r="A1300" s="3">
        <v>42095</v>
      </c>
      <c r="B1300" s="77">
        <v>9507.66</v>
      </c>
      <c r="C1300" s="77">
        <v>872.44875999999999</v>
      </c>
      <c r="D1300" s="77">
        <v>-68.2209</v>
      </c>
      <c r="E1300" s="77">
        <f t="shared" si="133"/>
        <v>-608.70749999999998</v>
      </c>
      <c r="F1300" s="77">
        <v>-6.3619000000000003</v>
      </c>
      <c r="G1300" s="77">
        <v>-9.9338999999999995</v>
      </c>
      <c r="H1300" t="s">
        <v>1718</v>
      </c>
      <c r="I1300" s="78">
        <v>9507</v>
      </c>
      <c r="J1300">
        <v>201504</v>
      </c>
      <c r="K1300" s="78">
        <v>9507</v>
      </c>
      <c r="L1300" s="77">
        <f t="shared" si="139"/>
        <v>-0.65999999999985448</v>
      </c>
      <c r="M1300" s="78">
        <v>-1981</v>
      </c>
      <c r="N1300" s="78">
        <v>-37.325589999999998</v>
      </c>
      <c r="O1300" s="78">
        <v>-247</v>
      </c>
      <c r="P1300" s="78">
        <v>-1.10459</v>
      </c>
      <c r="Q1300" s="144">
        <v>-2042.75</v>
      </c>
      <c r="R1300" s="78">
        <v>-3045</v>
      </c>
      <c r="S1300" s="78">
        <v>-2247</v>
      </c>
      <c r="T1300" s="78">
        <v>-6366</v>
      </c>
      <c r="U1300" s="78">
        <v>32238</v>
      </c>
      <c r="V1300" s="219">
        <v>0.19746882560952914</v>
      </c>
      <c r="W1300" s="78">
        <v>-594</v>
      </c>
      <c r="X1300" s="78">
        <v>-4544</v>
      </c>
      <c r="Y1300" s="78">
        <v>-2644</v>
      </c>
      <c r="Z1300" s="78">
        <v>-8294</v>
      </c>
      <c r="AA1300" s="78">
        <v>107.29</v>
      </c>
      <c r="AB1300" s="78">
        <v>106.72</v>
      </c>
      <c r="AC1300" s="78">
        <v>160459</v>
      </c>
      <c r="AD1300" s="104">
        <v>5.4397399999999996</v>
      </c>
      <c r="AE1300" s="78">
        <v>139634</v>
      </c>
      <c r="AF1300" s="104">
        <v>4.0562899999999997</v>
      </c>
      <c r="AG1300" s="78">
        <v>-37061</v>
      </c>
      <c r="AH1300" s="104">
        <v>-3.0963699999999998</v>
      </c>
      <c r="AI1300" s="78">
        <v>-9129</v>
      </c>
      <c r="AJ1300" s="104">
        <v>-0.55008000000000001</v>
      </c>
      <c r="AK1300" s="78">
        <v>9800</v>
      </c>
      <c r="AL1300" s="78">
        <v>9500</v>
      </c>
      <c r="AM1300" s="8">
        <v>9500</v>
      </c>
      <c r="AN1300" s="78">
        <v>161</v>
      </c>
      <c r="AO1300" s="78">
        <v>10000</v>
      </c>
      <c r="AP1300" s="78">
        <v>9200</v>
      </c>
      <c r="AQ1300" s="78">
        <v>9500</v>
      </c>
      <c r="AR1300" s="78">
        <v>313</v>
      </c>
      <c r="AS1300" s="78">
        <v>9500</v>
      </c>
      <c r="AT1300" s="78">
        <v>9500</v>
      </c>
      <c r="AU1300" s="78">
        <v>9500</v>
      </c>
      <c r="AV1300" s="78">
        <v>110.5</v>
      </c>
      <c r="AW1300" s="77">
        <v>11.66</v>
      </c>
      <c r="AX1300" s="144">
        <f t="shared" si="134"/>
        <v>0.79</v>
      </c>
      <c r="AY1300" s="144">
        <f t="shared" si="135"/>
        <v>0.53</v>
      </c>
      <c r="AZ1300" s="144">
        <f t="shared" si="136"/>
        <v>0.31</v>
      </c>
      <c r="BA1300" s="54">
        <f t="shared" si="137"/>
        <v>11.324462568864796</v>
      </c>
      <c r="BB1300" s="54">
        <f t="shared" si="138"/>
        <v>9.4055374311352047</v>
      </c>
    </row>
    <row r="1301" spans="1:54" x14ac:dyDescent="0.25">
      <c r="A1301" s="3">
        <v>42096</v>
      </c>
      <c r="B1301" s="77">
        <v>9600.32</v>
      </c>
      <c r="C1301" s="77">
        <v>945.45361000000003</v>
      </c>
      <c r="D1301" s="77">
        <v>52.657399999999996</v>
      </c>
      <c r="E1301" s="77">
        <f t="shared" si="133"/>
        <v>-547.84500000000003</v>
      </c>
      <c r="F1301" s="77">
        <v>0.36259999999999998</v>
      </c>
      <c r="G1301" s="77">
        <v>1.4238</v>
      </c>
      <c r="H1301">
        <v>0</v>
      </c>
      <c r="I1301" s="78">
        <v>9613</v>
      </c>
      <c r="J1301">
        <v>201504</v>
      </c>
      <c r="K1301" s="78">
        <v>9613</v>
      </c>
      <c r="L1301" s="77">
        <f t="shared" si="139"/>
        <v>12.680000000000291</v>
      </c>
      <c r="M1301" s="78">
        <v>4123</v>
      </c>
      <c r="N1301" s="78">
        <v>79.592939999999999</v>
      </c>
      <c r="O1301" s="78">
        <v>423</v>
      </c>
      <c r="P1301" s="78">
        <v>2.0940099999999999</v>
      </c>
      <c r="Q1301" s="144">
        <v>4228.75</v>
      </c>
      <c r="R1301" s="78">
        <v>-2774</v>
      </c>
      <c r="S1301" s="78">
        <v>-729</v>
      </c>
      <c r="T1301" s="78">
        <v>-2846</v>
      </c>
      <c r="U1301" s="78">
        <v>30931</v>
      </c>
      <c r="V1301" s="219">
        <v>9.2011250848663156E-2</v>
      </c>
      <c r="W1301" s="78">
        <v>-882</v>
      </c>
      <c r="X1301" s="78">
        <v>-4812</v>
      </c>
      <c r="Y1301" s="78">
        <v>-2852</v>
      </c>
      <c r="Z1301" s="78">
        <v>-6792</v>
      </c>
      <c r="AA1301" s="78">
        <v>99.21</v>
      </c>
      <c r="AB1301" s="78">
        <v>112.08</v>
      </c>
      <c r="AC1301" s="78">
        <v>172573</v>
      </c>
      <c r="AD1301" s="104">
        <v>6.45756</v>
      </c>
      <c r="AE1301" s="78">
        <v>144739</v>
      </c>
      <c r="AF1301" s="104">
        <v>2.8648600000000002</v>
      </c>
      <c r="AG1301" s="78">
        <v>-3881</v>
      </c>
      <c r="AH1301" s="104">
        <v>-3.32999</v>
      </c>
      <c r="AI1301" s="78">
        <v>2439</v>
      </c>
      <c r="AJ1301" s="104">
        <v>-0.59863999999999995</v>
      </c>
      <c r="AK1301" s="78">
        <v>9800</v>
      </c>
      <c r="AL1301" s="78">
        <v>9500</v>
      </c>
      <c r="AM1301" s="8">
        <v>9600</v>
      </c>
      <c r="AN1301" s="78">
        <v>133</v>
      </c>
      <c r="AO1301" s="78">
        <v>10000</v>
      </c>
      <c r="AP1301" s="78">
        <v>9200</v>
      </c>
      <c r="AQ1301" s="78">
        <v>9600</v>
      </c>
      <c r="AR1301" s="78">
        <v>283</v>
      </c>
      <c r="AS1301" s="78">
        <v>9750</v>
      </c>
      <c r="AT1301" s="78">
        <v>9500</v>
      </c>
      <c r="AU1301" s="78">
        <v>9600</v>
      </c>
      <c r="AV1301" s="78">
        <v>70</v>
      </c>
      <c r="AW1301" s="77">
        <v>10.51</v>
      </c>
      <c r="AX1301" s="144">
        <f t="shared" si="134"/>
        <v>0.48</v>
      </c>
      <c r="AY1301" s="144">
        <f t="shared" si="135"/>
        <v>0.28000000000000003</v>
      </c>
      <c r="AZ1301" s="144">
        <f t="shared" si="136"/>
        <v>0.14000000000000001</v>
      </c>
      <c r="BA1301" s="54">
        <f t="shared" si="137"/>
        <v>11.318166911180359</v>
      </c>
      <c r="BB1301" s="54">
        <f t="shared" si="138"/>
        <v>9.4048330888196396</v>
      </c>
    </row>
    <row r="1302" spans="1:54" x14ac:dyDescent="0.25">
      <c r="A1302" s="3">
        <v>42101</v>
      </c>
      <c r="B1302" s="77">
        <v>9641.9</v>
      </c>
      <c r="C1302" s="77">
        <v>930.42457999999999</v>
      </c>
      <c r="D1302" s="77">
        <v>20.2379</v>
      </c>
      <c r="E1302" s="77">
        <f t="shared" si="133"/>
        <v>-566.13080000000002</v>
      </c>
      <c r="F1302" s="77">
        <v>-0.84050000000000002</v>
      </c>
      <c r="G1302" s="77">
        <v>20.753899999999998</v>
      </c>
      <c r="H1302">
        <v>0</v>
      </c>
      <c r="I1302" s="78">
        <v>9629</v>
      </c>
      <c r="J1302">
        <v>201504</v>
      </c>
      <c r="K1302" s="78">
        <v>9629</v>
      </c>
      <c r="L1302" s="77">
        <f t="shared" si="139"/>
        <v>-12.899999999999636</v>
      </c>
      <c r="M1302" s="78">
        <v>1043</v>
      </c>
      <c r="N1302" s="78">
        <v>20.419260000000001</v>
      </c>
      <c r="O1302" s="78">
        <v>598</v>
      </c>
      <c r="P1302" s="78">
        <v>2.9407999999999999</v>
      </c>
      <c r="Q1302" s="144">
        <v>1192.5</v>
      </c>
      <c r="R1302" s="78">
        <v>-2485</v>
      </c>
      <c r="S1302" s="78">
        <v>1162</v>
      </c>
      <c r="T1302" s="78">
        <v>-3053</v>
      </c>
      <c r="U1302" s="78">
        <v>31742</v>
      </c>
      <c r="V1302" s="219">
        <v>9.618171507781488E-2</v>
      </c>
      <c r="W1302" s="78">
        <v>-234</v>
      </c>
      <c r="X1302" s="78">
        <v>-4164</v>
      </c>
      <c r="Y1302" s="78">
        <v>-1722</v>
      </c>
      <c r="Z1302" s="78">
        <v>-7313</v>
      </c>
      <c r="AA1302" s="78">
        <v>112.09</v>
      </c>
      <c r="AB1302" s="78">
        <v>114.55</v>
      </c>
      <c r="AC1302" s="78">
        <v>174143</v>
      </c>
      <c r="AD1302" s="104">
        <v>6.3662299999999998</v>
      </c>
      <c r="AE1302" s="78">
        <v>147225</v>
      </c>
      <c r="AF1302" s="104">
        <v>2.5677699999999999</v>
      </c>
      <c r="AG1302" s="78">
        <v>-15805</v>
      </c>
      <c r="AH1302" s="104">
        <v>-3.67083</v>
      </c>
      <c r="AI1302" s="78">
        <v>699</v>
      </c>
      <c r="AJ1302" s="104">
        <v>-0.53312999999999999</v>
      </c>
      <c r="AK1302" s="78">
        <v>9800</v>
      </c>
      <c r="AL1302" s="78">
        <v>9500</v>
      </c>
      <c r="AM1302" s="8">
        <v>9600</v>
      </c>
      <c r="AN1302" s="78">
        <v>113.5</v>
      </c>
      <c r="AO1302" s="78">
        <v>10000</v>
      </c>
      <c r="AP1302" s="78">
        <v>9200</v>
      </c>
      <c r="AQ1302" s="78">
        <v>9600</v>
      </c>
      <c r="AR1302" s="78">
        <v>264</v>
      </c>
      <c r="AS1302" s="78">
        <v>9700</v>
      </c>
      <c r="AT1302" s="78">
        <v>9600</v>
      </c>
      <c r="AU1302" s="78">
        <v>9650</v>
      </c>
      <c r="AV1302" s="78">
        <v>38</v>
      </c>
      <c r="AW1302" s="77">
        <v>10.37</v>
      </c>
      <c r="AX1302" s="144">
        <f t="shared" si="134"/>
        <v>0.34</v>
      </c>
      <c r="AY1302" s="144">
        <f t="shared" si="135"/>
        <v>0.2</v>
      </c>
      <c r="AZ1302" s="144">
        <f t="shared" si="136"/>
        <v>0.1</v>
      </c>
      <c r="BA1302" s="54">
        <f t="shared" si="137"/>
        <v>11.32207224705104</v>
      </c>
      <c r="BB1302" s="54">
        <f t="shared" si="138"/>
        <v>9.4359277529489631</v>
      </c>
    </row>
    <row r="1303" spans="1:54" x14ac:dyDescent="0.25">
      <c r="A1303" s="3">
        <v>42102</v>
      </c>
      <c r="B1303" s="77">
        <v>9571.9699999999993</v>
      </c>
      <c r="C1303" s="77">
        <v>944.61032</v>
      </c>
      <c r="D1303" s="77">
        <v>-65.908199999999994</v>
      </c>
      <c r="E1303" s="77">
        <f t="shared" si="133"/>
        <v>-524.88869999999986</v>
      </c>
      <c r="F1303" s="77">
        <v>-2.4426000000000001</v>
      </c>
      <c r="G1303" s="77">
        <v>-1.7009999999999998</v>
      </c>
      <c r="H1303" t="s">
        <v>1719</v>
      </c>
      <c r="I1303" s="78">
        <v>9570</v>
      </c>
      <c r="J1303">
        <v>201504</v>
      </c>
      <c r="K1303" s="78">
        <v>9570</v>
      </c>
      <c r="L1303" s="77">
        <f t="shared" si="139"/>
        <v>-1.9699999999993452</v>
      </c>
      <c r="M1303" s="78">
        <v>-3112</v>
      </c>
      <c r="N1303" s="78">
        <v>-59.232900000000001</v>
      </c>
      <c r="O1303" s="78">
        <v>126</v>
      </c>
      <c r="P1303" s="78">
        <v>0.66161999999999999</v>
      </c>
      <c r="Q1303" s="144">
        <v>-3080.5</v>
      </c>
      <c r="R1303" s="78">
        <v>-2632</v>
      </c>
      <c r="S1303" s="78">
        <v>-181</v>
      </c>
      <c r="T1303" s="78">
        <v>-6023</v>
      </c>
      <c r="U1303" s="78">
        <v>30930</v>
      </c>
      <c r="V1303" s="219">
        <v>0.19473003556417717</v>
      </c>
      <c r="W1303" s="78">
        <v>-1115</v>
      </c>
      <c r="X1303" s="78">
        <v>-5195</v>
      </c>
      <c r="Y1303" s="78">
        <v>-2233</v>
      </c>
      <c r="Z1303" s="78">
        <v>-7746</v>
      </c>
      <c r="AA1303" s="78">
        <v>103.71</v>
      </c>
      <c r="AB1303" s="78">
        <v>110.86</v>
      </c>
      <c r="AC1303" s="78">
        <v>168946</v>
      </c>
      <c r="AD1303" s="104">
        <v>5.5726800000000001</v>
      </c>
      <c r="AE1303" s="78">
        <v>148363</v>
      </c>
      <c r="AF1303" s="104">
        <v>3.1177800000000002</v>
      </c>
      <c r="AG1303" s="78">
        <v>-42334</v>
      </c>
      <c r="AH1303" s="104">
        <v>-3.1473</v>
      </c>
      <c r="AI1303" s="78">
        <v>-2236</v>
      </c>
      <c r="AJ1303" s="104">
        <v>-0.39499000000000001</v>
      </c>
      <c r="AK1303" s="78">
        <v>9800</v>
      </c>
      <c r="AL1303" s="78">
        <v>9500</v>
      </c>
      <c r="AM1303" s="8">
        <v>9550</v>
      </c>
      <c r="AN1303" s="78">
        <v>102.5</v>
      </c>
      <c r="AO1303" s="78">
        <v>10000</v>
      </c>
      <c r="AP1303" s="78">
        <v>9200</v>
      </c>
      <c r="AQ1303" s="78">
        <v>9600</v>
      </c>
      <c r="AR1303" s="78">
        <v>257</v>
      </c>
      <c r="AS1303" s="78">
        <v>9800</v>
      </c>
      <c r="AT1303" s="78">
        <v>9500</v>
      </c>
      <c r="AU1303" s="78">
        <v>9550</v>
      </c>
      <c r="AV1303" s="78">
        <v>102.5</v>
      </c>
      <c r="AW1303" s="77">
        <v>10.41</v>
      </c>
      <c r="AX1303" s="144">
        <f t="shared" si="134"/>
        <v>0.37</v>
      </c>
      <c r="AY1303" s="144">
        <f t="shared" si="135"/>
        <v>0.22</v>
      </c>
      <c r="AZ1303" s="144">
        <f t="shared" si="136"/>
        <v>0.11</v>
      </c>
      <c r="BA1303" s="54">
        <f t="shared" si="137"/>
        <v>11.318234745585979</v>
      </c>
      <c r="BB1303" s="54">
        <f t="shared" si="138"/>
        <v>9.4337652544140198</v>
      </c>
    </row>
    <row r="1304" spans="1:54" x14ac:dyDescent="0.25">
      <c r="A1304" s="3">
        <v>42103</v>
      </c>
      <c r="B1304" s="77">
        <v>9568.0400000000009</v>
      </c>
      <c r="C1304" s="77">
        <v>1008.60943</v>
      </c>
      <c r="D1304" s="77">
        <v>-12.4499</v>
      </c>
      <c r="E1304" s="77">
        <f t="shared" ref="E1304:E1367" si="140">SUM(D1285:D1304)</f>
        <v>-450.43929999999983</v>
      </c>
      <c r="F1304" s="77">
        <v>-1.5534000000000001</v>
      </c>
      <c r="G1304" s="77">
        <v>7.8384999999999998</v>
      </c>
      <c r="H1304">
        <v>0</v>
      </c>
      <c r="I1304" s="78">
        <v>9572</v>
      </c>
      <c r="J1304">
        <v>201504</v>
      </c>
      <c r="K1304" s="78">
        <v>9572</v>
      </c>
      <c r="L1304" s="77">
        <f t="shared" si="139"/>
        <v>3.9599999999991269</v>
      </c>
      <c r="M1304" s="78">
        <v>1379</v>
      </c>
      <c r="N1304" s="78">
        <v>26.717220000000001</v>
      </c>
      <c r="O1304" s="78">
        <v>243</v>
      </c>
      <c r="P1304" s="78">
        <v>1.2192799999999999</v>
      </c>
      <c r="Q1304" s="144">
        <v>1439.75</v>
      </c>
      <c r="R1304" s="78">
        <v>-2646</v>
      </c>
      <c r="S1304" s="78">
        <v>-2161</v>
      </c>
      <c r="T1304" s="78">
        <v>-4798</v>
      </c>
      <c r="U1304" s="78">
        <v>30117</v>
      </c>
      <c r="V1304" s="219">
        <v>0.15931201646910384</v>
      </c>
      <c r="W1304" s="78">
        <v>-369</v>
      </c>
      <c r="X1304" s="78">
        <v>-4846</v>
      </c>
      <c r="Y1304" s="78">
        <v>-1241</v>
      </c>
      <c r="Z1304" s="78">
        <v>-7512</v>
      </c>
      <c r="AA1304" s="78">
        <v>93.73</v>
      </c>
      <c r="AB1304" s="78">
        <v>107.45</v>
      </c>
      <c r="AC1304" s="78">
        <v>192800</v>
      </c>
      <c r="AD1304" s="104">
        <v>5.7609899999999996</v>
      </c>
      <c r="AE1304" s="78">
        <v>154368</v>
      </c>
      <c r="AF1304" s="104">
        <v>3.1720899999999999</v>
      </c>
      <c r="AG1304" s="78">
        <v>-29062</v>
      </c>
      <c r="AH1304" s="104">
        <v>-3.12446</v>
      </c>
      <c r="AI1304" s="78">
        <v>-1161</v>
      </c>
      <c r="AJ1304" s="104">
        <v>-1.01264</v>
      </c>
      <c r="AK1304" s="78">
        <v>9800</v>
      </c>
      <c r="AL1304" s="78">
        <v>9500</v>
      </c>
      <c r="AM1304" s="8">
        <v>9550</v>
      </c>
      <c r="AN1304" s="78">
        <v>90</v>
      </c>
      <c r="AO1304" s="78">
        <v>10000</v>
      </c>
      <c r="AP1304" s="78">
        <v>9200</v>
      </c>
      <c r="AQ1304" s="78">
        <v>9600</v>
      </c>
      <c r="AR1304" s="78">
        <v>251</v>
      </c>
      <c r="AS1304" s="78">
        <v>9800</v>
      </c>
      <c r="AT1304" s="78">
        <v>9500</v>
      </c>
      <c r="AU1304" s="78">
        <v>9550</v>
      </c>
      <c r="AV1304" s="78">
        <v>90</v>
      </c>
      <c r="AW1304" s="77">
        <v>10.25</v>
      </c>
      <c r="AX1304" s="144">
        <f t="shared" si="134"/>
        <v>0.31</v>
      </c>
      <c r="AY1304" s="144">
        <f t="shared" si="135"/>
        <v>0.18</v>
      </c>
      <c r="AZ1304" s="144">
        <f t="shared" si="136"/>
        <v>0.09</v>
      </c>
      <c r="BA1304" s="54">
        <f t="shared" si="137"/>
        <v>11.314410678200566</v>
      </c>
      <c r="BB1304" s="54">
        <f t="shared" si="138"/>
        <v>9.4265893217994332</v>
      </c>
    </row>
    <row r="1305" spans="1:54" x14ac:dyDescent="0.25">
      <c r="A1305" s="3">
        <v>42104</v>
      </c>
      <c r="B1305" s="77">
        <v>9617.7000000000007</v>
      </c>
      <c r="C1305" s="77">
        <v>926.68766000000005</v>
      </c>
      <c r="D1305" s="77">
        <v>37.346699999999998</v>
      </c>
      <c r="E1305" s="77">
        <f t="shared" si="140"/>
        <v>-330.94949999999983</v>
      </c>
      <c r="F1305" s="77">
        <v>-6.9700999999999995</v>
      </c>
      <c r="G1305" s="77">
        <v>12.6378</v>
      </c>
      <c r="H1305">
        <v>0</v>
      </c>
      <c r="I1305" s="78">
        <v>9631</v>
      </c>
      <c r="J1305">
        <v>201504</v>
      </c>
      <c r="K1305" s="78">
        <v>9631</v>
      </c>
      <c r="L1305" s="77">
        <f t="shared" si="139"/>
        <v>13.299999999999272</v>
      </c>
      <c r="M1305" s="78">
        <v>2410</v>
      </c>
      <c r="N1305" s="78">
        <v>46.85192</v>
      </c>
      <c r="O1305" s="78">
        <v>932</v>
      </c>
      <c r="P1305" s="78">
        <v>4.5419799999999997</v>
      </c>
      <c r="Q1305" s="144">
        <v>2643</v>
      </c>
      <c r="R1305" s="78">
        <v>-2670</v>
      </c>
      <c r="S1305" s="78">
        <v>-1194</v>
      </c>
      <c r="T1305" s="78">
        <v>-2370</v>
      </c>
      <c r="U1305" s="78">
        <v>30018</v>
      </c>
      <c r="V1305" s="219">
        <v>7.8952628422946231E-2</v>
      </c>
      <c r="W1305" s="78">
        <v>-442</v>
      </c>
      <c r="X1305" s="78">
        <v>-4919</v>
      </c>
      <c r="Y1305" s="78">
        <v>-1599</v>
      </c>
      <c r="Z1305" s="78">
        <v>-6034</v>
      </c>
      <c r="AA1305" s="78">
        <v>97.63</v>
      </c>
      <c r="AB1305" s="78">
        <v>111.04</v>
      </c>
      <c r="AC1305" s="78">
        <v>198480</v>
      </c>
      <c r="AD1305" s="104">
        <v>6.8361999999999998</v>
      </c>
      <c r="AE1305" s="78">
        <v>160779</v>
      </c>
      <c r="AF1305" s="104">
        <v>2.8180100000000001</v>
      </c>
      <c r="AG1305" s="78">
        <v>-25323</v>
      </c>
      <c r="AH1305" s="104">
        <v>-3.5049999999999999</v>
      </c>
      <c r="AI1305" s="78">
        <v>-16174</v>
      </c>
      <c r="AJ1305" s="104">
        <v>-1.1091800000000001</v>
      </c>
      <c r="AK1305" s="78">
        <v>9800</v>
      </c>
      <c r="AL1305" s="78">
        <v>9500</v>
      </c>
      <c r="AM1305" s="8">
        <v>9650</v>
      </c>
      <c r="AN1305" s="78">
        <v>90</v>
      </c>
      <c r="AO1305" s="78">
        <v>10000</v>
      </c>
      <c r="AP1305" s="78">
        <v>9200</v>
      </c>
      <c r="AQ1305" s="78">
        <v>9600</v>
      </c>
      <c r="AR1305" s="78">
        <v>260</v>
      </c>
      <c r="AS1305" s="78">
        <v>9800</v>
      </c>
      <c r="AT1305" s="78">
        <v>9500</v>
      </c>
      <c r="AU1305" s="78">
        <v>9650</v>
      </c>
      <c r="AV1305" s="78">
        <v>90</v>
      </c>
      <c r="AW1305" s="77">
        <v>10.36</v>
      </c>
      <c r="AX1305" s="144">
        <f t="shared" si="134"/>
        <v>0.34</v>
      </c>
      <c r="AY1305" s="144">
        <f t="shared" si="135"/>
        <v>0.2</v>
      </c>
      <c r="AZ1305" s="144">
        <f t="shared" si="136"/>
        <v>0.1</v>
      </c>
      <c r="BA1305" s="54">
        <f t="shared" si="137"/>
        <v>11.306234745585979</v>
      </c>
      <c r="BB1305" s="54">
        <f t="shared" si="138"/>
        <v>9.4217652544140194</v>
      </c>
    </row>
    <row r="1306" spans="1:54" x14ac:dyDescent="0.25">
      <c r="A1306" s="3">
        <v>42107</v>
      </c>
      <c r="B1306" s="77">
        <v>9666.52</v>
      </c>
      <c r="C1306" s="77">
        <v>867.96280000000002</v>
      </c>
      <c r="D1306" s="77">
        <v>24.673400000000001</v>
      </c>
      <c r="E1306" s="77">
        <f t="shared" si="140"/>
        <v>-321.06119999999987</v>
      </c>
      <c r="F1306" s="77">
        <v>8.0580999999999996</v>
      </c>
      <c r="G1306" s="77">
        <v>14.2644</v>
      </c>
      <c r="H1306">
        <v>0</v>
      </c>
      <c r="I1306" s="78">
        <v>9658</v>
      </c>
      <c r="J1306">
        <v>201504</v>
      </c>
      <c r="K1306" s="78">
        <v>9658</v>
      </c>
      <c r="L1306" s="77">
        <f t="shared" si="139"/>
        <v>-8.5200000000004366</v>
      </c>
      <c r="M1306" s="78">
        <v>-162</v>
      </c>
      <c r="N1306" s="78">
        <v>-2.5389900000000001</v>
      </c>
      <c r="O1306" s="78">
        <v>870</v>
      </c>
      <c r="P1306" s="78">
        <v>4.2523400000000002</v>
      </c>
      <c r="Q1306" s="144">
        <v>55.5</v>
      </c>
      <c r="R1306" s="78">
        <v>-2388</v>
      </c>
      <c r="S1306" s="78">
        <v>2365</v>
      </c>
      <c r="T1306" s="78">
        <v>-2899</v>
      </c>
      <c r="U1306" s="78">
        <v>31292</v>
      </c>
      <c r="V1306" s="219">
        <v>9.2643487153266008E-2</v>
      </c>
      <c r="W1306" s="78">
        <v>361</v>
      </c>
      <c r="X1306" s="78">
        <v>-4116</v>
      </c>
      <c r="Y1306" s="78">
        <v>1310</v>
      </c>
      <c r="Z1306" s="78">
        <v>-5706</v>
      </c>
      <c r="AA1306" s="78">
        <v>95.38</v>
      </c>
      <c r="AB1306" s="78">
        <v>111.51</v>
      </c>
      <c r="AC1306" s="78">
        <v>208135</v>
      </c>
      <c r="AD1306" s="104">
        <v>7.4764400000000002</v>
      </c>
      <c r="AE1306" s="78">
        <v>164583</v>
      </c>
      <c r="AF1306" s="104">
        <v>2.75753</v>
      </c>
      <c r="AG1306" s="78">
        <v>-42576</v>
      </c>
      <c r="AH1306" s="104">
        <v>-4.1222700000000003</v>
      </c>
      <c r="AI1306" s="78">
        <v>-9358</v>
      </c>
      <c r="AJ1306" s="104">
        <v>-0.83591000000000004</v>
      </c>
      <c r="AK1306" s="78">
        <v>9800</v>
      </c>
      <c r="AL1306" s="78">
        <v>9500</v>
      </c>
      <c r="AM1306" s="8">
        <v>9650</v>
      </c>
      <c r="AN1306" s="78">
        <v>72.5</v>
      </c>
      <c r="AO1306" s="78">
        <v>10000</v>
      </c>
      <c r="AP1306" s="78">
        <v>9200</v>
      </c>
      <c r="AQ1306" s="78">
        <v>9700</v>
      </c>
      <c r="AR1306" s="78">
        <v>255</v>
      </c>
      <c r="AS1306" s="78">
        <v>9800</v>
      </c>
      <c r="AT1306" s="78">
        <v>9500</v>
      </c>
      <c r="AU1306" s="78">
        <v>9650</v>
      </c>
      <c r="AV1306" s="78">
        <v>72.5</v>
      </c>
      <c r="AW1306" s="77">
        <v>11.43</v>
      </c>
      <c r="AX1306" s="144">
        <f t="shared" si="134"/>
        <v>0.93</v>
      </c>
      <c r="AY1306" s="144">
        <f t="shared" si="135"/>
        <v>0.56999999999999995</v>
      </c>
      <c r="AZ1306" s="144">
        <f t="shared" si="136"/>
        <v>0.3</v>
      </c>
      <c r="BA1306" s="54">
        <f t="shared" si="137"/>
        <v>11.469808589439923</v>
      </c>
      <c r="BB1306" s="54">
        <f t="shared" si="138"/>
        <v>9.4091914105600747</v>
      </c>
    </row>
    <row r="1307" spans="1:54" x14ac:dyDescent="0.25">
      <c r="A1307" s="3">
        <v>42108</v>
      </c>
      <c r="B1307" s="77">
        <v>9642.2199999999993</v>
      </c>
      <c r="C1307" s="77">
        <v>948.28953999999999</v>
      </c>
      <c r="D1307" s="77">
        <v>-33.215900000000005</v>
      </c>
      <c r="E1307" s="77">
        <f t="shared" si="140"/>
        <v>-304.553</v>
      </c>
      <c r="F1307" s="77">
        <v>-2.7425000000000002</v>
      </c>
      <c r="G1307" s="77">
        <v>10.451700000000001</v>
      </c>
      <c r="H1307">
        <v>0</v>
      </c>
      <c r="I1307" s="78">
        <v>9645</v>
      </c>
      <c r="J1307">
        <v>201504</v>
      </c>
      <c r="K1307" s="78">
        <v>9645</v>
      </c>
      <c r="L1307" s="77">
        <f t="shared" si="139"/>
        <v>2.7800000000006548</v>
      </c>
      <c r="M1307" s="78">
        <v>-1414</v>
      </c>
      <c r="N1307" s="78">
        <v>-26.891870000000001</v>
      </c>
      <c r="O1307" s="78">
        <v>980</v>
      </c>
      <c r="P1307" s="78">
        <v>4.7748900000000001</v>
      </c>
      <c r="Q1307" s="144">
        <v>-1169</v>
      </c>
      <c r="R1307" s="78">
        <v>-2349</v>
      </c>
      <c r="S1307" s="78">
        <v>2055</v>
      </c>
      <c r="T1307" s="78">
        <v>-3556</v>
      </c>
      <c r="U1307" s="78">
        <v>31170</v>
      </c>
      <c r="V1307" s="219">
        <v>0.11408405518126404</v>
      </c>
      <c r="W1307" s="78">
        <v>165</v>
      </c>
      <c r="X1307" s="78">
        <v>-4335</v>
      </c>
      <c r="Y1307" s="78">
        <v>-131</v>
      </c>
      <c r="Z1307" s="78">
        <v>-7331</v>
      </c>
      <c r="AA1307" s="78">
        <v>106.74</v>
      </c>
      <c r="AB1307" s="78">
        <v>111.38</v>
      </c>
      <c r="AC1307" s="78">
        <v>215223</v>
      </c>
      <c r="AD1307" s="104">
        <v>7.0984600000000002</v>
      </c>
      <c r="AE1307" s="78">
        <v>171582</v>
      </c>
      <c r="AF1307" s="104">
        <v>3.05661</v>
      </c>
      <c r="AG1307" s="78">
        <v>-46594</v>
      </c>
      <c r="AH1307" s="104">
        <v>-3.9653499999999999</v>
      </c>
      <c r="AI1307" s="78">
        <v>-4106</v>
      </c>
      <c r="AJ1307" s="104">
        <v>-0.85379000000000005</v>
      </c>
      <c r="AK1307" s="78">
        <v>9800</v>
      </c>
      <c r="AL1307" s="78">
        <v>9500</v>
      </c>
      <c r="AM1307" s="8">
        <v>9650</v>
      </c>
      <c r="AN1307" s="78">
        <v>53</v>
      </c>
      <c r="AO1307" s="78">
        <v>10000</v>
      </c>
      <c r="AP1307" s="78">
        <v>9200</v>
      </c>
      <c r="AQ1307" s="78">
        <v>9700</v>
      </c>
      <c r="AR1307" s="78">
        <v>250</v>
      </c>
      <c r="AS1307" s="78">
        <v>9800</v>
      </c>
      <c r="AT1307" s="78">
        <v>9500</v>
      </c>
      <c r="AU1307" s="78">
        <v>9650</v>
      </c>
      <c r="AV1307" s="78">
        <v>53</v>
      </c>
      <c r="AW1307" s="77">
        <v>11.52</v>
      </c>
      <c r="AX1307" s="144">
        <f t="shared" si="134"/>
        <v>0.96</v>
      </c>
      <c r="AY1307" s="144">
        <f t="shared" si="135"/>
        <v>0.61</v>
      </c>
      <c r="AZ1307" s="144">
        <f t="shared" si="136"/>
        <v>0.33</v>
      </c>
      <c r="BA1307" s="54">
        <f t="shared" si="137"/>
        <v>11.612631570969986</v>
      </c>
      <c r="BB1307" s="54">
        <f t="shared" si="138"/>
        <v>9.4423684290300134</v>
      </c>
    </row>
    <row r="1308" spans="1:54" x14ac:dyDescent="0.25">
      <c r="A1308" s="3">
        <v>42109</v>
      </c>
      <c r="B1308" s="77">
        <v>9540.06</v>
      </c>
      <c r="C1308" s="77">
        <v>1144.65047</v>
      </c>
      <c r="D1308" s="77">
        <v>-216.23680000000002</v>
      </c>
      <c r="E1308" s="77">
        <f t="shared" si="140"/>
        <v>-442.1348999999999</v>
      </c>
      <c r="F1308" s="77">
        <v>-4.0015999999999998</v>
      </c>
      <c r="G1308" s="77">
        <v>-3.2927999999999997</v>
      </c>
      <c r="H1308" t="s">
        <v>1720</v>
      </c>
      <c r="I1308" s="78">
        <v>9519</v>
      </c>
      <c r="J1308">
        <v>201505</v>
      </c>
      <c r="K1308" s="78">
        <v>9536</v>
      </c>
      <c r="L1308" s="77">
        <f t="shared" si="139"/>
        <v>-4.0599999999994907</v>
      </c>
      <c r="M1308" s="78">
        <v>-4088</v>
      </c>
      <c r="N1308" s="78">
        <v>-77.647840000000002</v>
      </c>
      <c r="O1308" s="78">
        <v>-688</v>
      </c>
      <c r="P1308" s="78">
        <v>-3.2112599999999998</v>
      </c>
      <c r="Q1308" s="144">
        <v>-4260</v>
      </c>
      <c r="R1308" s="78">
        <v>-2984</v>
      </c>
      <c r="S1308" s="78">
        <v>-175</v>
      </c>
      <c r="T1308" s="78">
        <v>-904</v>
      </c>
      <c r="U1308" s="78">
        <v>29995</v>
      </c>
      <c r="V1308" s="219">
        <v>3.0138356392732123E-2</v>
      </c>
      <c r="W1308" s="78">
        <v>-930</v>
      </c>
      <c r="X1308" s="78">
        <v>-930</v>
      </c>
      <c r="Y1308" s="78">
        <v>-3787</v>
      </c>
      <c r="Z1308" s="78">
        <v>-5269</v>
      </c>
      <c r="AA1308" s="78">
        <v>110.35</v>
      </c>
      <c r="AB1308" s="78">
        <v>106.02</v>
      </c>
      <c r="AC1308" s="78">
        <v>134891</v>
      </c>
      <c r="AD1308" s="104">
        <v>5.6859200000000003</v>
      </c>
      <c r="AE1308" s="78">
        <v>117846</v>
      </c>
      <c r="AF1308" s="104">
        <v>4.4048499999999997</v>
      </c>
      <c r="AG1308" s="78">
        <v>-32459</v>
      </c>
      <c r="AH1308" s="104">
        <v>-3.6860200000000001</v>
      </c>
      <c r="AI1308" s="78">
        <v>23868</v>
      </c>
      <c r="AJ1308" s="104">
        <v>-0.74565000000000003</v>
      </c>
      <c r="AK1308" s="78">
        <v>10000</v>
      </c>
      <c r="AL1308" s="78">
        <v>9200</v>
      </c>
      <c r="AM1308" s="8">
        <v>9500</v>
      </c>
      <c r="AN1308" s="78">
        <v>266</v>
      </c>
      <c r="AO1308" s="78">
        <v>10000</v>
      </c>
      <c r="AP1308" s="78">
        <v>9200</v>
      </c>
      <c r="AQ1308" s="78">
        <v>9500</v>
      </c>
      <c r="AR1308" s="78">
        <v>370</v>
      </c>
      <c r="AS1308" s="78">
        <v>9650</v>
      </c>
      <c r="AT1308" s="78">
        <v>9400</v>
      </c>
      <c r="AU1308" s="78">
        <v>9550</v>
      </c>
      <c r="AV1308" s="78">
        <v>132</v>
      </c>
      <c r="AW1308" s="77">
        <v>12.05</v>
      </c>
      <c r="AX1308" s="144">
        <f t="shared" si="134"/>
        <v>1</v>
      </c>
      <c r="AY1308" s="144">
        <f t="shared" si="135"/>
        <v>0.77</v>
      </c>
      <c r="AZ1308" s="144">
        <f t="shared" si="136"/>
        <v>0.46</v>
      </c>
      <c r="BA1308" s="54">
        <f t="shared" si="137"/>
        <v>11.886269708427015</v>
      </c>
      <c r="BB1308" s="54">
        <f t="shared" si="138"/>
        <v>9.3257302915729881</v>
      </c>
    </row>
    <row r="1309" spans="1:54" x14ac:dyDescent="0.25">
      <c r="A1309" s="3">
        <v>42110</v>
      </c>
      <c r="B1309" s="77">
        <v>9656.8700000000008</v>
      </c>
      <c r="C1309" s="77">
        <v>1046.3760299999999</v>
      </c>
      <c r="D1309" s="77">
        <v>104.58499999999999</v>
      </c>
      <c r="E1309" s="77">
        <f t="shared" si="140"/>
        <v>-341.08519999999993</v>
      </c>
      <c r="F1309" s="77">
        <v>-5.3559999999999999</v>
      </c>
      <c r="G1309" s="77">
        <v>7.6947000000000001</v>
      </c>
      <c r="H1309">
        <v>0</v>
      </c>
      <c r="I1309" s="78">
        <v>9647</v>
      </c>
      <c r="J1309">
        <v>201505</v>
      </c>
      <c r="K1309" s="78">
        <v>9647</v>
      </c>
      <c r="L1309" s="77">
        <f t="shared" si="139"/>
        <v>-9.8700000000008004</v>
      </c>
      <c r="M1309" s="78">
        <v>7643</v>
      </c>
      <c r="N1309" s="78">
        <v>147.73259999999999</v>
      </c>
      <c r="O1309" s="78">
        <v>567</v>
      </c>
      <c r="P1309" s="78">
        <v>2.79861</v>
      </c>
      <c r="Q1309" s="144">
        <v>7784.75</v>
      </c>
      <c r="R1309" s="78">
        <v>-2820</v>
      </c>
      <c r="S1309" s="78">
        <v>1774</v>
      </c>
      <c r="T1309" s="78">
        <v>6598</v>
      </c>
      <c r="U1309" s="78">
        <v>30880</v>
      </c>
      <c r="V1309" s="219">
        <v>-0.21366580310880828</v>
      </c>
      <c r="W1309" s="78">
        <v>2926</v>
      </c>
      <c r="X1309" s="78">
        <v>2926</v>
      </c>
      <c r="Y1309" s="78">
        <v>2505</v>
      </c>
      <c r="Z1309" s="78">
        <v>795</v>
      </c>
      <c r="AA1309" s="78">
        <v>98.75</v>
      </c>
      <c r="AB1309" s="78">
        <v>110.14</v>
      </c>
      <c r="AC1309" s="78">
        <v>148435</v>
      </c>
      <c r="AD1309" s="104">
        <v>7.16812</v>
      </c>
      <c r="AE1309" s="78">
        <v>124140</v>
      </c>
      <c r="AF1309" s="104">
        <v>3.56053</v>
      </c>
      <c r="AG1309" s="78">
        <v>-3662</v>
      </c>
      <c r="AH1309" s="104">
        <v>-4.3835699999999997</v>
      </c>
      <c r="AI1309" s="78">
        <v>42714</v>
      </c>
      <c r="AJ1309" s="104">
        <v>-1.1755199999999999</v>
      </c>
      <c r="AK1309" s="78">
        <v>10000</v>
      </c>
      <c r="AL1309" s="78">
        <v>9200</v>
      </c>
      <c r="AM1309" s="8">
        <v>9600</v>
      </c>
      <c r="AN1309" s="78">
        <v>247</v>
      </c>
      <c r="AO1309" s="78">
        <v>10000</v>
      </c>
      <c r="AP1309" s="78">
        <v>9200</v>
      </c>
      <c r="AQ1309" s="78">
        <v>9600</v>
      </c>
      <c r="AR1309" s="78">
        <v>355</v>
      </c>
      <c r="AS1309" s="78">
        <v>9800</v>
      </c>
      <c r="AT1309" s="78">
        <v>9400</v>
      </c>
      <c r="AU1309" s="78">
        <v>9650</v>
      </c>
      <c r="AV1309" s="78">
        <v>99.5</v>
      </c>
      <c r="AW1309" s="77">
        <v>10.31</v>
      </c>
      <c r="AX1309" s="144">
        <f t="shared" si="134"/>
        <v>0.34</v>
      </c>
      <c r="AY1309" s="144">
        <f t="shared" si="135"/>
        <v>0.2</v>
      </c>
      <c r="AZ1309" s="144">
        <f t="shared" si="136"/>
        <v>0.1</v>
      </c>
      <c r="BA1309" s="54">
        <f t="shared" si="137"/>
        <v>11.876413484189777</v>
      </c>
      <c r="BB1309" s="54">
        <f t="shared" si="138"/>
        <v>9.302586515810221</v>
      </c>
    </row>
    <row r="1310" spans="1:54" x14ac:dyDescent="0.25">
      <c r="A1310" s="3">
        <v>42111</v>
      </c>
      <c r="B1310" s="77">
        <v>9570.93</v>
      </c>
      <c r="C1310" s="77">
        <v>991.34369000000004</v>
      </c>
      <c r="D1310" s="77">
        <v>-38.060600000000001</v>
      </c>
      <c r="E1310" s="77">
        <f t="shared" si="140"/>
        <v>-485.85930000000002</v>
      </c>
      <c r="F1310" s="77">
        <v>-5.7790999999999997</v>
      </c>
      <c r="G1310" s="77">
        <v>-14.053900000000001</v>
      </c>
      <c r="H1310">
        <v>0</v>
      </c>
      <c r="I1310" s="78">
        <v>9584</v>
      </c>
      <c r="J1310">
        <v>201505</v>
      </c>
      <c r="K1310" s="78">
        <v>9584</v>
      </c>
      <c r="L1310" s="77">
        <f t="shared" si="139"/>
        <v>13.069999999999709</v>
      </c>
      <c r="M1310" s="78">
        <v>-632</v>
      </c>
      <c r="N1310" s="78">
        <v>-11.7949</v>
      </c>
      <c r="O1310" s="78">
        <v>53</v>
      </c>
      <c r="P1310" s="78">
        <v>0.31884000000000001</v>
      </c>
      <c r="Q1310" s="144">
        <v>-618.75</v>
      </c>
      <c r="R1310" s="78">
        <v>-2838</v>
      </c>
      <c r="S1310" s="78">
        <v>-941</v>
      </c>
      <c r="T1310" s="78">
        <v>1865</v>
      </c>
      <c r="U1310" s="78">
        <v>31390</v>
      </c>
      <c r="V1310" s="219">
        <v>-5.9413826059254542E-2</v>
      </c>
      <c r="W1310" s="78">
        <v>178</v>
      </c>
      <c r="X1310" s="78">
        <v>178</v>
      </c>
      <c r="Y1310" s="78">
        <v>-1398</v>
      </c>
      <c r="Z1310" s="78">
        <v>-2698</v>
      </c>
      <c r="AA1310" s="78">
        <v>87.18</v>
      </c>
      <c r="AB1310" s="78">
        <v>104.61</v>
      </c>
      <c r="AC1310" s="78">
        <v>165507</v>
      </c>
      <c r="AD1310" s="104">
        <v>6.5450600000000003</v>
      </c>
      <c r="AE1310" s="78">
        <v>142050</v>
      </c>
      <c r="AF1310" s="104">
        <v>4.3346299999999998</v>
      </c>
      <c r="AG1310" s="78">
        <v>-9899</v>
      </c>
      <c r="AH1310" s="104">
        <v>-4.1536999999999997</v>
      </c>
      <c r="AI1310" s="78">
        <v>51791</v>
      </c>
      <c r="AJ1310" s="104">
        <v>-1.16191</v>
      </c>
      <c r="AK1310" s="78">
        <v>9900</v>
      </c>
      <c r="AL1310" s="78">
        <v>9200</v>
      </c>
      <c r="AM1310" s="8">
        <v>9600</v>
      </c>
      <c r="AN1310" s="78">
        <v>240</v>
      </c>
      <c r="AO1310" s="78">
        <v>10000</v>
      </c>
      <c r="AP1310" s="78">
        <v>9200</v>
      </c>
      <c r="AQ1310" s="78">
        <v>9600</v>
      </c>
      <c r="AR1310" s="78">
        <v>356</v>
      </c>
      <c r="AS1310" s="78">
        <v>9700</v>
      </c>
      <c r="AT1310" s="78">
        <v>9450</v>
      </c>
      <c r="AU1310" s="78">
        <v>9600</v>
      </c>
      <c r="AV1310" s="78">
        <v>80.5</v>
      </c>
      <c r="AW1310" s="77">
        <v>10.57</v>
      </c>
      <c r="AX1310" s="144">
        <f t="shared" si="134"/>
        <v>0.68</v>
      </c>
      <c r="AY1310" s="144">
        <f t="shared" si="135"/>
        <v>0.4</v>
      </c>
      <c r="AZ1310" s="144">
        <f t="shared" si="136"/>
        <v>0.2</v>
      </c>
      <c r="BA1310" s="54">
        <f t="shared" si="137"/>
        <v>11.834025459778111</v>
      </c>
      <c r="BB1310" s="54">
        <f t="shared" si="138"/>
        <v>9.2969745402218926</v>
      </c>
    </row>
    <row r="1311" spans="1:54" x14ac:dyDescent="0.25">
      <c r="A1311" s="3">
        <v>42114</v>
      </c>
      <c r="B1311" s="77">
        <v>9552.85</v>
      </c>
      <c r="C1311" s="77">
        <v>914.60780999999997</v>
      </c>
      <c r="D1311" s="77">
        <v>-1.9603999999999999</v>
      </c>
      <c r="E1311" s="77">
        <f t="shared" si="140"/>
        <v>-572.98479999999995</v>
      </c>
      <c r="F1311" s="77">
        <v>-7.1047000000000002</v>
      </c>
      <c r="G1311" s="77">
        <v>-0.61170000000000002</v>
      </c>
      <c r="H1311">
        <v>0</v>
      </c>
      <c r="I1311" s="78">
        <v>9561</v>
      </c>
      <c r="J1311">
        <v>201505</v>
      </c>
      <c r="K1311" s="78">
        <v>9561</v>
      </c>
      <c r="L1311" s="77">
        <f t="shared" si="139"/>
        <v>8.1499999999996362</v>
      </c>
      <c r="M1311" s="78">
        <v>570</v>
      </c>
      <c r="N1311" s="78">
        <v>11.225099999999999</v>
      </c>
      <c r="O1311" s="78">
        <v>436</v>
      </c>
      <c r="P1311" s="78">
        <v>2.1500499999999998</v>
      </c>
      <c r="Q1311" s="144">
        <v>679</v>
      </c>
      <c r="R1311" s="78">
        <v>-3026</v>
      </c>
      <c r="S1311" s="78">
        <v>-2974</v>
      </c>
      <c r="T1311" s="78">
        <v>2274</v>
      </c>
      <c r="U1311" s="78">
        <v>32922</v>
      </c>
      <c r="V1311" s="219">
        <v>-6.9072352833971201E-2</v>
      </c>
      <c r="W1311" s="78">
        <v>-270</v>
      </c>
      <c r="X1311" s="78">
        <v>-2796</v>
      </c>
      <c r="Y1311" s="78">
        <v>249</v>
      </c>
      <c r="Z1311" s="78">
        <v>-354</v>
      </c>
      <c r="AA1311" s="78">
        <v>110.71</v>
      </c>
      <c r="AB1311" s="78">
        <v>105.72</v>
      </c>
      <c r="AC1311" s="78">
        <v>170655</v>
      </c>
      <c r="AD1311" s="104">
        <v>6.2206700000000001</v>
      </c>
      <c r="AE1311" s="78">
        <v>149699</v>
      </c>
      <c r="AF1311" s="104">
        <v>4.6447599999999998</v>
      </c>
      <c r="AG1311" s="78">
        <v>-10127</v>
      </c>
      <c r="AH1311" s="104">
        <v>-3.98916</v>
      </c>
      <c r="AI1311" s="78">
        <v>35452</v>
      </c>
      <c r="AJ1311" s="104">
        <v>-1.3940399999999999</v>
      </c>
      <c r="AK1311" s="78">
        <v>9900</v>
      </c>
      <c r="AL1311" s="78">
        <v>9200</v>
      </c>
      <c r="AM1311" s="8">
        <v>9600</v>
      </c>
      <c r="AN1311" s="78">
        <v>241</v>
      </c>
      <c r="AO1311" s="78">
        <v>10000</v>
      </c>
      <c r="AP1311" s="78">
        <v>9200</v>
      </c>
      <c r="AQ1311" s="78">
        <v>9600</v>
      </c>
      <c r="AR1311" s="78">
        <v>353</v>
      </c>
      <c r="AS1311" s="78">
        <v>9700</v>
      </c>
      <c r="AT1311" s="78">
        <v>9450</v>
      </c>
      <c r="AU1311" s="78">
        <v>9550</v>
      </c>
      <c r="AV1311" s="78">
        <v>77</v>
      </c>
      <c r="AW1311" s="77">
        <v>11.33</v>
      </c>
      <c r="AX1311" s="144">
        <f t="shared" si="134"/>
        <v>0.86</v>
      </c>
      <c r="AY1311" s="144">
        <f t="shared" si="135"/>
        <v>0.56999999999999995</v>
      </c>
      <c r="AZ1311" s="144">
        <f t="shared" si="136"/>
        <v>0.31</v>
      </c>
      <c r="BA1311" s="54">
        <f t="shared" si="137"/>
        <v>11.922839005282009</v>
      </c>
      <c r="BB1311" s="54">
        <f t="shared" si="138"/>
        <v>9.3171609947179928</v>
      </c>
    </row>
    <row r="1312" spans="1:54" x14ac:dyDescent="0.25">
      <c r="A1312" s="3">
        <v>42115</v>
      </c>
      <c r="B1312" s="77">
        <v>9533.98</v>
      </c>
      <c r="C1312" s="77">
        <v>944.63486</v>
      </c>
      <c r="D1312" s="77">
        <v>33.838699999999996</v>
      </c>
      <c r="E1312" s="77">
        <f t="shared" si="140"/>
        <v>-529.82419999999991</v>
      </c>
      <c r="F1312" s="77">
        <v>-7.0590000000000002</v>
      </c>
      <c r="G1312" s="77">
        <v>-11.121400000000001</v>
      </c>
      <c r="H1312">
        <v>0</v>
      </c>
      <c r="I1312" s="78">
        <v>9556</v>
      </c>
      <c r="J1312">
        <v>201505</v>
      </c>
      <c r="K1312" s="78">
        <v>9556</v>
      </c>
      <c r="L1312" s="77">
        <f t="shared" si="139"/>
        <v>22.020000000000437</v>
      </c>
      <c r="M1312" s="78">
        <v>-5113</v>
      </c>
      <c r="N1312" s="78">
        <v>-97.380250000000004</v>
      </c>
      <c r="O1312" s="78">
        <v>66</v>
      </c>
      <c r="P1312" s="78">
        <v>0.38471</v>
      </c>
      <c r="Q1312" s="144">
        <v>-5096.5</v>
      </c>
      <c r="R1312" s="78">
        <v>-3072</v>
      </c>
      <c r="S1312" s="78">
        <v>-3166</v>
      </c>
      <c r="T1312" s="78">
        <v>457</v>
      </c>
      <c r="U1312" s="78">
        <v>35083</v>
      </c>
      <c r="V1312" s="219">
        <v>-1.3026252030898156E-2</v>
      </c>
      <c r="W1312" s="78">
        <v>-291</v>
      </c>
      <c r="X1312" s="78">
        <v>-4003</v>
      </c>
      <c r="Y1312" s="78">
        <v>-1969</v>
      </c>
      <c r="Z1312" s="78">
        <v>-5681</v>
      </c>
      <c r="AA1312" s="78">
        <v>104.45</v>
      </c>
      <c r="AB1312" s="78">
        <v>103.27</v>
      </c>
      <c r="AC1312" s="78">
        <v>175421</v>
      </c>
      <c r="AD1312" s="104">
        <v>6.1980500000000003</v>
      </c>
      <c r="AE1312" s="78">
        <v>158480</v>
      </c>
      <c r="AF1312" s="104">
        <v>4.7625099999999998</v>
      </c>
      <c r="AG1312" s="78">
        <v>-19134</v>
      </c>
      <c r="AH1312" s="104">
        <v>-4.0502599999999997</v>
      </c>
      <c r="AI1312" s="78">
        <v>32483</v>
      </c>
      <c r="AJ1312" s="104">
        <v>-1.5064900000000001</v>
      </c>
      <c r="AK1312" s="78">
        <v>9900</v>
      </c>
      <c r="AL1312" s="78">
        <v>9200</v>
      </c>
      <c r="AM1312" s="8">
        <v>9600</v>
      </c>
      <c r="AN1312" s="78">
        <v>239</v>
      </c>
      <c r="AO1312" s="78">
        <v>10000</v>
      </c>
      <c r="AP1312" s="78">
        <v>9200</v>
      </c>
      <c r="AQ1312" s="78">
        <v>9600</v>
      </c>
      <c r="AR1312" s="78">
        <v>354</v>
      </c>
      <c r="AS1312" s="78">
        <v>9600</v>
      </c>
      <c r="AT1312" s="78">
        <v>9500</v>
      </c>
      <c r="AU1312" s="78">
        <v>9550</v>
      </c>
      <c r="AV1312" s="78">
        <v>57</v>
      </c>
      <c r="AW1312" s="77">
        <v>11.45</v>
      </c>
      <c r="AX1312" s="144">
        <f t="shared" si="134"/>
        <v>0.89</v>
      </c>
      <c r="AY1312" s="144">
        <f t="shared" si="135"/>
        <v>0.63</v>
      </c>
      <c r="AZ1312" s="144">
        <f t="shared" si="136"/>
        <v>0.35</v>
      </c>
      <c r="BA1312" s="54">
        <f t="shared" si="137"/>
        <v>12.011945772410847</v>
      </c>
      <c r="BB1312" s="54">
        <f t="shared" si="138"/>
        <v>9.3720542275891567</v>
      </c>
    </row>
    <row r="1313" spans="1:54" x14ac:dyDescent="0.25">
      <c r="A1313" s="3">
        <v>42116</v>
      </c>
      <c r="B1313" s="77">
        <v>9613</v>
      </c>
      <c r="C1313" s="77">
        <v>1046.8507199999999</v>
      </c>
      <c r="D1313" s="77">
        <v>63.448100000000004</v>
      </c>
      <c r="E1313" s="77">
        <f t="shared" si="140"/>
        <v>-486.65469999999999</v>
      </c>
      <c r="F1313" s="77">
        <v>-1.1792</v>
      </c>
      <c r="G1313" s="77">
        <v>9.4390999999999998</v>
      </c>
      <c r="H1313" t="s">
        <v>1721</v>
      </c>
      <c r="I1313" s="78">
        <v>9613</v>
      </c>
      <c r="J1313">
        <v>201505</v>
      </c>
      <c r="K1313" s="78">
        <v>9613</v>
      </c>
      <c r="L1313" s="77">
        <f t="shared" si="139"/>
        <v>0</v>
      </c>
      <c r="M1313" s="78">
        <v>5491</v>
      </c>
      <c r="N1313" s="78">
        <v>105.9135</v>
      </c>
      <c r="O1313" s="78">
        <v>1117</v>
      </c>
      <c r="P1313" s="78">
        <v>5.4377700000000004</v>
      </c>
      <c r="Q1313" s="144">
        <v>5770.25</v>
      </c>
      <c r="R1313" s="78">
        <v>-2761</v>
      </c>
      <c r="S1313" s="78">
        <v>-2232</v>
      </c>
      <c r="T1313" s="78">
        <v>5015</v>
      </c>
      <c r="U1313" s="78">
        <v>32288</v>
      </c>
      <c r="V1313" s="219">
        <v>-0.15532086223984143</v>
      </c>
      <c r="W1313" s="78">
        <v>717</v>
      </c>
      <c r="X1313" s="78">
        <v>717</v>
      </c>
      <c r="Y1313" s="78">
        <v>1522</v>
      </c>
      <c r="Z1313" s="78">
        <v>-780</v>
      </c>
      <c r="AA1313" s="78">
        <v>89.32</v>
      </c>
      <c r="AB1313" s="78">
        <v>105.45</v>
      </c>
      <c r="AC1313" s="78">
        <v>208639</v>
      </c>
      <c r="AD1313" s="104">
        <v>7.6428000000000003</v>
      </c>
      <c r="AE1313" s="78">
        <v>163480</v>
      </c>
      <c r="AF1313" s="104">
        <v>4.2407300000000001</v>
      </c>
      <c r="AG1313" s="78">
        <v>-30446</v>
      </c>
      <c r="AH1313" s="104">
        <v>-3.96339</v>
      </c>
      <c r="AI1313" s="78">
        <v>13405</v>
      </c>
      <c r="AJ1313" s="104">
        <v>-1.44591</v>
      </c>
      <c r="AK1313" s="78">
        <v>9900</v>
      </c>
      <c r="AL1313" s="78">
        <v>9200</v>
      </c>
      <c r="AM1313" s="8">
        <v>9600</v>
      </c>
      <c r="AN1313" s="78">
        <v>234</v>
      </c>
      <c r="AO1313" s="78">
        <v>10000</v>
      </c>
      <c r="AP1313" s="78">
        <v>9200</v>
      </c>
      <c r="AQ1313" s="78">
        <v>9600</v>
      </c>
      <c r="AR1313" s="78">
        <v>354</v>
      </c>
      <c r="AS1313" s="78">
        <v>9650</v>
      </c>
      <c r="AT1313" s="78">
        <v>9550</v>
      </c>
      <c r="AU1313" s="78">
        <v>9600</v>
      </c>
      <c r="AV1313" s="78">
        <v>109</v>
      </c>
      <c r="AW1313" s="77">
        <v>11.49</v>
      </c>
      <c r="AX1313" s="144">
        <f t="shared" si="134"/>
        <v>0.89</v>
      </c>
      <c r="AY1313" s="144">
        <f t="shared" si="135"/>
        <v>0.65</v>
      </c>
      <c r="AZ1313" s="144">
        <f t="shared" si="136"/>
        <v>0.36</v>
      </c>
      <c r="BA1313" s="54">
        <f t="shared" si="137"/>
        <v>12.096491030918029</v>
      </c>
      <c r="BB1313" s="54">
        <f t="shared" si="138"/>
        <v>9.4265089690819739</v>
      </c>
    </row>
    <row r="1314" spans="1:54" x14ac:dyDescent="0.25">
      <c r="A1314" s="3">
        <v>42117</v>
      </c>
      <c r="B1314" s="77">
        <v>9797.49</v>
      </c>
      <c r="C1314" s="77">
        <v>1445.2613899999999</v>
      </c>
      <c r="D1314" s="77">
        <v>223.26689999999999</v>
      </c>
      <c r="E1314" s="77">
        <f t="shared" si="140"/>
        <v>-254.36579999999995</v>
      </c>
      <c r="F1314" s="77">
        <v>1.8097000000000001</v>
      </c>
      <c r="G1314" s="77">
        <v>48.378599999999999</v>
      </c>
      <c r="H1314">
        <v>0</v>
      </c>
      <c r="I1314" s="78">
        <v>9838</v>
      </c>
      <c r="J1314">
        <v>201505</v>
      </c>
      <c r="K1314" s="78">
        <v>9838</v>
      </c>
      <c r="L1314" s="77">
        <f t="shared" si="139"/>
        <v>40.510000000000218</v>
      </c>
      <c r="M1314" s="78">
        <v>11460</v>
      </c>
      <c r="N1314" s="78">
        <v>225.88830999999999</v>
      </c>
      <c r="O1314" s="78">
        <v>1519</v>
      </c>
      <c r="P1314" s="78">
        <v>7.5511100000000004</v>
      </c>
      <c r="Q1314" s="144">
        <v>11839.75</v>
      </c>
      <c r="R1314" s="78">
        <v>-2147</v>
      </c>
      <c r="S1314" s="78">
        <v>3122</v>
      </c>
      <c r="T1314" s="78">
        <v>13422</v>
      </c>
      <c r="U1314" s="78">
        <v>38958</v>
      </c>
      <c r="V1314" s="219">
        <v>-0.34452487294008932</v>
      </c>
      <c r="W1314" s="78">
        <v>4654</v>
      </c>
      <c r="X1314" s="78">
        <v>4654</v>
      </c>
      <c r="Y1314" s="78">
        <v>6289</v>
      </c>
      <c r="Z1314" s="78">
        <v>3363</v>
      </c>
      <c r="AA1314" s="78">
        <v>80.099999999999994</v>
      </c>
      <c r="AB1314" s="78">
        <v>113.64</v>
      </c>
      <c r="AC1314" s="78">
        <v>226098</v>
      </c>
      <c r="AD1314" s="104">
        <v>14.9826</v>
      </c>
      <c r="AE1314" s="78">
        <v>171222</v>
      </c>
      <c r="AF1314" s="104">
        <v>3.3796499999999998</v>
      </c>
      <c r="AG1314" s="78">
        <v>-45311</v>
      </c>
      <c r="AH1314" s="104">
        <v>-6.4733400000000003</v>
      </c>
      <c r="AI1314" s="78">
        <v>14943</v>
      </c>
      <c r="AJ1314" s="104">
        <v>-1.1463399999999999</v>
      </c>
      <c r="AK1314" s="78">
        <v>10000</v>
      </c>
      <c r="AL1314" s="78">
        <v>9200</v>
      </c>
      <c r="AM1314" s="8">
        <v>9800</v>
      </c>
      <c r="AN1314" s="78">
        <v>265</v>
      </c>
      <c r="AO1314" s="78">
        <v>10000</v>
      </c>
      <c r="AP1314" s="78">
        <v>9200</v>
      </c>
      <c r="AQ1314" s="78">
        <v>9800</v>
      </c>
      <c r="AR1314" s="78">
        <v>405</v>
      </c>
      <c r="AS1314" s="78">
        <v>9900</v>
      </c>
      <c r="AT1314" s="78">
        <v>9700</v>
      </c>
      <c r="AU1314" s="78">
        <v>9850</v>
      </c>
      <c r="AV1314" s="78">
        <v>123</v>
      </c>
      <c r="AW1314" s="77">
        <v>13.08</v>
      </c>
      <c r="AX1314" s="144">
        <f t="shared" si="134"/>
        <v>1</v>
      </c>
      <c r="AY1314" s="144">
        <f t="shared" si="135"/>
        <v>1</v>
      </c>
      <c r="AZ1314" s="144">
        <f t="shared" si="136"/>
        <v>0.72</v>
      </c>
      <c r="BA1314" s="54">
        <f t="shared" si="137"/>
        <v>12.544462627577825</v>
      </c>
      <c r="BB1314" s="54">
        <f t="shared" si="138"/>
        <v>9.3015373724221782</v>
      </c>
    </row>
    <row r="1315" spans="1:54" x14ac:dyDescent="0.25">
      <c r="A1315" s="3">
        <v>42118</v>
      </c>
      <c r="B1315" s="77">
        <v>9913.2800000000007</v>
      </c>
      <c r="C1315" s="77">
        <v>1686.3724400000001</v>
      </c>
      <c r="D1315" s="77">
        <v>464.79180000000002</v>
      </c>
      <c r="E1315" s="77">
        <f t="shared" si="140"/>
        <v>243.48330000000013</v>
      </c>
      <c r="F1315" s="77">
        <v>-1.8263</v>
      </c>
      <c r="G1315" s="77">
        <v>-6.8748000000000005</v>
      </c>
      <c r="H1315">
        <v>0</v>
      </c>
      <c r="I1315" s="78">
        <v>9920</v>
      </c>
      <c r="J1315">
        <v>201505</v>
      </c>
      <c r="K1315" s="78">
        <v>9920</v>
      </c>
      <c r="L1315" s="77">
        <f t="shared" si="139"/>
        <v>6.7199999999993452</v>
      </c>
      <c r="M1315" s="78">
        <v>5216</v>
      </c>
      <c r="N1315" s="78">
        <v>103.84990999999999</v>
      </c>
      <c r="O1315" s="78">
        <v>814</v>
      </c>
      <c r="P1315" s="78">
        <v>4.1101200000000002</v>
      </c>
      <c r="Q1315" s="144">
        <v>5419.5</v>
      </c>
      <c r="R1315" s="78">
        <v>-1664</v>
      </c>
      <c r="S1315" s="78">
        <v>4592</v>
      </c>
      <c r="T1315" s="78">
        <v>12765</v>
      </c>
      <c r="U1315" s="78">
        <v>40930</v>
      </c>
      <c r="V1315" s="219">
        <v>-0.31187393110188127</v>
      </c>
      <c r="W1315" s="78">
        <v>3545</v>
      </c>
      <c r="X1315" s="78">
        <v>641</v>
      </c>
      <c r="Y1315" s="78">
        <v>3452</v>
      </c>
      <c r="Z1315" s="78">
        <v>2569</v>
      </c>
      <c r="AA1315" s="78">
        <v>78.81</v>
      </c>
      <c r="AB1315" s="78">
        <v>114.21</v>
      </c>
      <c r="AC1315" s="78">
        <v>224066</v>
      </c>
      <c r="AD1315" s="104">
        <v>18.660920000000001</v>
      </c>
      <c r="AE1315" s="78">
        <v>170668</v>
      </c>
      <c r="AF1315" s="104">
        <v>3.3032499999999998</v>
      </c>
      <c r="AG1315" s="78">
        <v>-70721</v>
      </c>
      <c r="AH1315" s="104">
        <v>-9.4000599999999999</v>
      </c>
      <c r="AI1315" s="78">
        <v>-3314</v>
      </c>
      <c r="AJ1315" s="104">
        <v>-0.79851000000000005</v>
      </c>
      <c r="AK1315" s="78">
        <v>10000</v>
      </c>
      <c r="AL1315" s="78">
        <v>9400</v>
      </c>
      <c r="AM1315" s="8">
        <v>9900</v>
      </c>
      <c r="AN1315" s="78">
        <v>292</v>
      </c>
      <c r="AO1315" s="78">
        <v>10000</v>
      </c>
      <c r="AP1315" s="78">
        <v>9200</v>
      </c>
      <c r="AQ1315" s="78">
        <v>9900</v>
      </c>
      <c r="AR1315" s="78">
        <v>448</v>
      </c>
      <c r="AS1315" s="78">
        <v>10000</v>
      </c>
      <c r="AT1315" s="78">
        <v>9700</v>
      </c>
      <c r="AU1315" s="78">
        <v>9900</v>
      </c>
      <c r="AV1315" s="78">
        <v>120</v>
      </c>
      <c r="AW1315" s="77">
        <v>14.6</v>
      </c>
      <c r="AX1315" s="144">
        <f t="shared" si="134"/>
        <v>1</v>
      </c>
      <c r="AY1315" s="144">
        <f t="shared" si="135"/>
        <v>1</v>
      </c>
      <c r="AZ1315" s="144">
        <f t="shared" si="136"/>
        <v>0.94</v>
      </c>
      <c r="BA1315" s="54">
        <f t="shared" si="137"/>
        <v>13.382477368780831</v>
      </c>
      <c r="BB1315" s="54">
        <f t="shared" si="138"/>
        <v>8.9545226312191719</v>
      </c>
    </row>
    <row r="1316" spans="1:54" x14ac:dyDescent="0.25">
      <c r="A1316" s="3">
        <v>42121</v>
      </c>
      <c r="B1316" s="77">
        <v>9973.1200000000008</v>
      </c>
      <c r="C1316" s="77">
        <v>1321.4819199999999</v>
      </c>
      <c r="D1316" s="77">
        <v>215.72900000000001</v>
      </c>
      <c r="E1316" s="77">
        <f t="shared" si="140"/>
        <v>573.94619999999998</v>
      </c>
      <c r="F1316" s="77">
        <v>-2.4809000000000001</v>
      </c>
      <c r="G1316" s="77">
        <v>36.080100000000002</v>
      </c>
      <c r="H1316">
        <v>0</v>
      </c>
      <c r="I1316" s="78">
        <v>10019</v>
      </c>
      <c r="J1316">
        <v>201505</v>
      </c>
      <c r="K1316" s="78">
        <v>10019</v>
      </c>
      <c r="L1316" s="77">
        <f t="shared" si="139"/>
        <v>45.8799999999992</v>
      </c>
      <c r="M1316" s="78">
        <v>9180</v>
      </c>
      <c r="N1316" s="78">
        <v>184.27888999999999</v>
      </c>
      <c r="O1316" s="78">
        <v>1629</v>
      </c>
      <c r="P1316" s="78">
        <v>8.2486700000000006</v>
      </c>
      <c r="Q1316" s="144">
        <v>9587.25</v>
      </c>
      <c r="R1316" s="78">
        <v>-1627</v>
      </c>
      <c r="S1316" s="78">
        <v>6450</v>
      </c>
      <c r="T1316" s="78">
        <v>14913</v>
      </c>
      <c r="U1316" s="78">
        <v>43981</v>
      </c>
      <c r="V1316" s="219">
        <v>-0.33907823833018802</v>
      </c>
      <c r="W1316" s="78">
        <v>6311</v>
      </c>
      <c r="X1316" s="78">
        <v>3021</v>
      </c>
      <c r="Y1316" s="78">
        <v>4263</v>
      </c>
      <c r="Z1316" s="78">
        <v>1033</v>
      </c>
      <c r="AA1316" s="78">
        <v>75.37</v>
      </c>
      <c r="AB1316" s="78">
        <v>116.51</v>
      </c>
      <c r="AC1316" s="78">
        <v>225315</v>
      </c>
      <c r="AD1316" s="104">
        <v>23.13897</v>
      </c>
      <c r="AE1316" s="78">
        <v>169226</v>
      </c>
      <c r="AF1316" s="104">
        <v>2.8069899999999999</v>
      </c>
      <c r="AG1316" s="78">
        <v>-81736</v>
      </c>
      <c r="AH1316" s="104">
        <v>-12.3377</v>
      </c>
      <c r="AI1316" s="78">
        <v>-28256</v>
      </c>
      <c r="AJ1316" s="104">
        <v>-0.50466999999999995</v>
      </c>
      <c r="AK1316" s="78">
        <v>10200</v>
      </c>
      <c r="AL1316" s="78">
        <v>9500</v>
      </c>
      <c r="AM1316" s="8">
        <v>10000</v>
      </c>
      <c r="AN1316" s="78">
        <v>305</v>
      </c>
      <c r="AO1316" s="78">
        <v>10000</v>
      </c>
      <c r="AP1316" s="78">
        <v>9600</v>
      </c>
      <c r="AQ1316" s="78">
        <v>10000</v>
      </c>
      <c r="AR1316" s="78">
        <v>481</v>
      </c>
      <c r="AS1316" s="78">
        <v>10000</v>
      </c>
      <c r="AT1316" s="78">
        <v>9800</v>
      </c>
      <c r="AU1316" s="78">
        <v>10000</v>
      </c>
      <c r="AV1316" s="78">
        <v>98</v>
      </c>
      <c r="AW1316" s="77">
        <v>16.23</v>
      </c>
      <c r="AX1316" s="144">
        <f t="shared" si="134"/>
        <v>1</v>
      </c>
      <c r="AY1316" s="144">
        <f t="shared" si="135"/>
        <v>1</v>
      </c>
      <c r="AZ1316" s="144">
        <f t="shared" si="136"/>
        <v>1</v>
      </c>
      <c r="BA1316" s="54">
        <f t="shared" si="137"/>
        <v>14.578243984820062</v>
      </c>
      <c r="BB1316" s="54">
        <f t="shared" si="138"/>
        <v>8.3817560151799384</v>
      </c>
    </row>
    <row r="1317" spans="1:54" x14ac:dyDescent="0.25">
      <c r="A1317" s="3">
        <v>42122</v>
      </c>
      <c r="B1317" s="77">
        <v>9956.83</v>
      </c>
      <c r="C1317" s="77">
        <v>1181.66428</v>
      </c>
      <c r="D1317" s="77">
        <v>109.07850000000001</v>
      </c>
      <c r="E1317" s="77">
        <f t="shared" si="140"/>
        <v>878.99590000000001</v>
      </c>
      <c r="F1317" s="77">
        <v>1.5296000000000001</v>
      </c>
      <c r="G1317" s="77">
        <v>15.411300000000001</v>
      </c>
      <c r="H1317">
        <v>0</v>
      </c>
      <c r="I1317" s="78">
        <v>9990</v>
      </c>
      <c r="J1317">
        <v>201505</v>
      </c>
      <c r="K1317" s="78">
        <v>9990</v>
      </c>
      <c r="L1317" s="77">
        <f t="shared" si="139"/>
        <v>33.170000000000073</v>
      </c>
      <c r="M1317" s="78">
        <v>5701</v>
      </c>
      <c r="N1317" s="78">
        <v>114.3094</v>
      </c>
      <c r="O1317" s="78">
        <v>1500</v>
      </c>
      <c r="P1317" s="78">
        <v>7.6125999999999996</v>
      </c>
      <c r="Q1317" s="144">
        <v>6076</v>
      </c>
      <c r="R1317" s="78">
        <v>-1624</v>
      </c>
      <c r="S1317" s="78">
        <v>6078</v>
      </c>
      <c r="T1317" s="78">
        <v>13057</v>
      </c>
      <c r="U1317" s="78">
        <v>45229</v>
      </c>
      <c r="V1317" s="219">
        <v>-0.28868646222556327</v>
      </c>
      <c r="W1317" s="78">
        <v>3859</v>
      </c>
      <c r="X1317" s="78">
        <v>614</v>
      </c>
      <c r="Y1317" s="78">
        <v>759</v>
      </c>
      <c r="Z1317" s="78">
        <v>-2245</v>
      </c>
      <c r="AA1317" s="78">
        <v>105.9</v>
      </c>
      <c r="AB1317" s="78">
        <v>114.22</v>
      </c>
      <c r="AC1317" s="78">
        <v>221587</v>
      </c>
      <c r="AD1317" s="104">
        <v>20.29466</v>
      </c>
      <c r="AE1317" s="78">
        <v>176963</v>
      </c>
      <c r="AF1317" s="104">
        <v>2.6975199999999999</v>
      </c>
      <c r="AG1317" s="78">
        <v>-89275</v>
      </c>
      <c r="AH1317" s="104">
        <v>-11.653600000000001</v>
      </c>
      <c r="AI1317" s="78">
        <v>-47046</v>
      </c>
      <c r="AJ1317" s="104">
        <v>-0.39956999999999998</v>
      </c>
      <c r="AK1317" s="78">
        <v>10200</v>
      </c>
      <c r="AL1317" s="78">
        <v>9500</v>
      </c>
      <c r="AM1317" s="8">
        <v>10000</v>
      </c>
      <c r="AN1317" s="78">
        <v>281</v>
      </c>
      <c r="AO1317" s="78">
        <v>10000</v>
      </c>
      <c r="AP1317" s="78">
        <v>9600</v>
      </c>
      <c r="AQ1317" s="78">
        <v>10000</v>
      </c>
      <c r="AR1317" s="78">
        <v>445</v>
      </c>
      <c r="AS1317" s="78">
        <v>10000</v>
      </c>
      <c r="AT1317" s="78">
        <v>9950</v>
      </c>
      <c r="AU1317" s="78">
        <v>9950</v>
      </c>
      <c r="AV1317" s="78">
        <v>66</v>
      </c>
      <c r="AW1317" s="77">
        <v>15.58</v>
      </c>
      <c r="AX1317" s="144">
        <f t="shared" si="134"/>
        <v>0.96</v>
      </c>
      <c r="AY1317" s="144">
        <f t="shared" si="135"/>
        <v>0.97</v>
      </c>
      <c r="AZ1317" s="144">
        <f t="shared" si="136"/>
        <v>0.98</v>
      </c>
      <c r="BA1317" s="54">
        <f t="shared" si="137"/>
        <v>15.291964684575335</v>
      </c>
      <c r="BB1317" s="54">
        <f t="shared" si="138"/>
        <v>8.1790353154246649</v>
      </c>
    </row>
    <row r="1318" spans="1:54" x14ac:dyDescent="0.25">
      <c r="A1318" s="3">
        <v>42123</v>
      </c>
      <c r="B1318" s="77">
        <v>9853.83</v>
      </c>
      <c r="C1318" s="77">
        <v>1149.96623</v>
      </c>
      <c r="D1318" s="77">
        <v>72.438000000000002</v>
      </c>
      <c r="E1318" s="77">
        <f t="shared" si="140"/>
        <v>965.79359999999997</v>
      </c>
      <c r="F1318" s="77">
        <v>-7.8469000000000007</v>
      </c>
      <c r="G1318" s="77">
        <v>-5.7707000000000006</v>
      </c>
      <c r="H1318" t="s">
        <v>1722</v>
      </c>
      <c r="I1318" s="78">
        <v>9909</v>
      </c>
      <c r="J1318">
        <v>201505</v>
      </c>
      <c r="K1318" s="78">
        <v>9909</v>
      </c>
      <c r="L1318" s="77">
        <f t="shared" si="139"/>
        <v>55.170000000000073</v>
      </c>
      <c r="M1318" s="78">
        <v>6835</v>
      </c>
      <c r="N1318" s="78">
        <v>135.87181000000001</v>
      </c>
      <c r="O1318" s="78">
        <v>1276</v>
      </c>
      <c r="P1318" s="78">
        <v>6.4670100000000001</v>
      </c>
      <c r="Q1318" s="144">
        <v>7154</v>
      </c>
      <c r="R1318" s="78">
        <v>-1878</v>
      </c>
      <c r="S1318" s="78">
        <v>1501</v>
      </c>
      <c r="T1318" s="78">
        <v>8669</v>
      </c>
      <c r="U1318" s="78">
        <v>41218</v>
      </c>
      <c r="V1318" s="219">
        <v>-0.21032073366005144</v>
      </c>
      <c r="W1318" s="78">
        <v>6019</v>
      </c>
      <c r="X1318" s="78">
        <v>6019</v>
      </c>
      <c r="Y1318" s="78">
        <v>3538</v>
      </c>
      <c r="Z1318" s="78">
        <v>922</v>
      </c>
      <c r="AA1318" s="78">
        <v>107.22</v>
      </c>
      <c r="AB1318" s="78">
        <v>106.86</v>
      </c>
      <c r="AC1318" s="78">
        <v>215749</v>
      </c>
      <c r="AD1318" s="104">
        <v>15.52168</v>
      </c>
      <c r="AE1318" s="78">
        <v>181281</v>
      </c>
      <c r="AF1318" s="104">
        <v>2.8039499999999999</v>
      </c>
      <c r="AG1318" s="78">
        <v>-70949</v>
      </c>
      <c r="AH1318" s="104">
        <v>-8.6644699999999997</v>
      </c>
      <c r="AI1318" s="78">
        <v>-26786</v>
      </c>
      <c r="AJ1318" s="104">
        <v>8.0369999999999997E-2</v>
      </c>
      <c r="AK1318" s="78">
        <v>10400</v>
      </c>
      <c r="AL1318" s="78">
        <v>9600</v>
      </c>
      <c r="AM1318" s="8">
        <v>9900</v>
      </c>
      <c r="AN1318" s="78">
        <v>245</v>
      </c>
      <c r="AO1318" s="78">
        <v>10000</v>
      </c>
      <c r="AP1318" s="78">
        <v>9600</v>
      </c>
      <c r="AQ1318" s="78">
        <v>9900</v>
      </c>
      <c r="AR1318" s="78">
        <v>401</v>
      </c>
      <c r="AS1318" s="78">
        <v>10100</v>
      </c>
      <c r="AT1318" s="78">
        <v>9700</v>
      </c>
      <c r="AU1318" s="78">
        <v>9900</v>
      </c>
      <c r="AV1318" s="78">
        <v>145</v>
      </c>
      <c r="AW1318" s="77">
        <v>14.28</v>
      </c>
      <c r="AX1318" s="144">
        <f t="shared" si="134"/>
        <v>0.89</v>
      </c>
      <c r="AY1318" s="144">
        <f t="shared" si="135"/>
        <v>0.93</v>
      </c>
      <c r="AZ1318" s="144">
        <f t="shared" si="136"/>
        <v>0.9</v>
      </c>
      <c r="BA1318" s="54">
        <f t="shared" si="137"/>
        <v>15.610399097719856</v>
      </c>
      <c r="BB1318" s="54">
        <f t="shared" si="138"/>
        <v>8.2116009022801428</v>
      </c>
    </row>
    <row r="1319" spans="1:54" x14ac:dyDescent="0.25">
      <c r="A1319" s="3">
        <v>42124</v>
      </c>
      <c r="B1319" s="77">
        <v>9820.0499999999993</v>
      </c>
      <c r="C1319" s="77">
        <v>1133.5412899999999</v>
      </c>
      <c r="D1319" s="77">
        <v>16.009599999999999</v>
      </c>
      <c r="E1319" s="77">
        <f t="shared" si="140"/>
        <v>1002.0482999999999</v>
      </c>
      <c r="F1319" s="77">
        <v>-1.3997999999999999</v>
      </c>
      <c r="G1319" s="77">
        <v>7.5883000000000003</v>
      </c>
      <c r="H1319">
        <v>0</v>
      </c>
      <c r="I1319" s="78">
        <v>9874</v>
      </c>
      <c r="J1319">
        <v>201505</v>
      </c>
      <c r="K1319" s="78">
        <v>9874</v>
      </c>
      <c r="L1319" s="77">
        <f t="shared" si="139"/>
        <v>53.950000000000728</v>
      </c>
      <c r="M1319" s="78">
        <v>3813</v>
      </c>
      <c r="N1319" s="78">
        <v>75.781109999999998</v>
      </c>
      <c r="O1319" s="78">
        <v>1242</v>
      </c>
      <c r="P1319" s="78">
        <v>6.30124</v>
      </c>
      <c r="Q1319" s="144">
        <v>4123.5</v>
      </c>
      <c r="R1319" s="78">
        <v>-2105</v>
      </c>
      <c r="S1319" s="78">
        <v>1723</v>
      </c>
      <c r="T1319" s="78">
        <v>6830</v>
      </c>
      <c r="U1319" s="78">
        <v>43640</v>
      </c>
      <c r="V1319" s="219">
        <v>-0.15650779101741522</v>
      </c>
      <c r="W1319" s="78">
        <v>4254</v>
      </c>
      <c r="X1319" s="78">
        <v>4254</v>
      </c>
      <c r="Y1319" s="78">
        <v>2284</v>
      </c>
      <c r="Z1319" s="78">
        <v>-646</v>
      </c>
      <c r="AA1319" s="78">
        <v>85.1</v>
      </c>
      <c r="AB1319" s="78">
        <v>100.56</v>
      </c>
      <c r="AC1319" s="78">
        <v>209095</v>
      </c>
      <c r="AD1319" s="104">
        <v>14.14376</v>
      </c>
      <c r="AE1319" s="78">
        <v>185216</v>
      </c>
      <c r="AF1319" s="104">
        <v>2.9451399999999999</v>
      </c>
      <c r="AG1319" s="78">
        <v>-73161</v>
      </c>
      <c r="AH1319" s="104">
        <v>-8.2001500000000007</v>
      </c>
      <c r="AI1319" s="78">
        <v>-17508</v>
      </c>
      <c r="AJ1319" s="104">
        <v>0.2278</v>
      </c>
      <c r="AK1319" s="78">
        <v>10400</v>
      </c>
      <c r="AL1319" s="78">
        <v>9600</v>
      </c>
      <c r="AM1319" s="8">
        <v>9900</v>
      </c>
      <c r="AN1319" s="78">
        <v>240</v>
      </c>
      <c r="AO1319" s="78">
        <v>10000</v>
      </c>
      <c r="AP1319" s="78">
        <v>9600</v>
      </c>
      <c r="AQ1319" s="78">
        <v>9900</v>
      </c>
      <c r="AR1319" s="78">
        <v>394</v>
      </c>
      <c r="AS1319" s="78">
        <v>10100</v>
      </c>
      <c r="AT1319" s="78">
        <v>9500</v>
      </c>
      <c r="AU1319" s="78">
        <v>9850</v>
      </c>
      <c r="AV1319" s="78">
        <v>125</v>
      </c>
      <c r="AW1319" s="77">
        <v>14.25</v>
      </c>
      <c r="AX1319" s="144">
        <f t="shared" ref="AX1319:AX1382" si="141">PERCENTRANK(AW1290:AW1319,AW1319,2)</f>
        <v>0.86</v>
      </c>
      <c r="AY1319" s="144">
        <f t="shared" ref="AY1319:AY1382" si="142">PERCENTRANK(AW1270:AW1319,AW1319,2)</f>
        <v>0.91</v>
      </c>
      <c r="AZ1319" s="144">
        <f t="shared" ref="AZ1319:AZ1382" si="143">PERCENTRANK(AW1220:AW1319,AW1319,2)</f>
        <v>0.88</v>
      </c>
      <c r="BA1319" s="54">
        <f t="shared" ref="BA1319:BA1382" si="144">AVERAGE(AW1300:AW1319)+2*_xlfn.STDEV.S(AW1300:AW1319)</f>
        <v>15.883730431165361</v>
      </c>
      <c r="BB1319" s="54">
        <f t="shared" ref="BB1319:BB1382" si="145">AVERAGE(AW1300:AW1319)-2*_xlfn.STDEV.S(AW1300:AW1319)</f>
        <v>8.2892695688346407</v>
      </c>
    </row>
    <row r="1320" spans="1:54" x14ac:dyDescent="0.25">
      <c r="A1320" s="3">
        <v>42128</v>
      </c>
      <c r="B1320" s="77">
        <v>9845.0400000000009</v>
      </c>
      <c r="C1320" s="77">
        <v>990.34716000000003</v>
      </c>
      <c r="D1320" s="77">
        <v>27.151900000000001</v>
      </c>
      <c r="E1320" s="77">
        <f t="shared" si="140"/>
        <v>1097.4211000000003</v>
      </c>
      <c r="F1320" s="77">
        <v>5.3416999999999994</v>
      </c>
      <c r="G1320" s="77">
        <v>11.519</v>
      </c>
      <c r="H1320">
        <v>0</v>
      </c>
      <c r="I1320" s="78">
        <v>9886</v>
      </c>
      <c r="J1320">
        <v>201505</v>
      </c>
      <c r="K1320" s="78">
        <v>9886</v>
      </c>
      <c r="L1320" s="77">
        <f t="shared" si="139"/>
        <v>40.959999999999127</v>
      </c>
      <c r="M1320" s="78">
        <v>2044</v>
      </c>
      <c r="N1320" s="78">
        <v>40.920380000000002</v>
      </c>
      <c r="O1320" s="78">
        <v>1098</v>
      </c>
      <c r="P1320" s="78">
        <v>5.6211500000000001</v>
      </c>
      <c r="Q1320" s="144">
        <v>2318.5</v>
      </c>
      <c r="R1320" s="78">
        <v>-2082</v>
      </c>
      <c r="S1320" s="78">
        <v>3389</v>
      </c>
      <c r="T1320" s="78">
        <v>5427</v>
      </c>
      <c r="U1320" s="78">
        <v>46085</v>
      </c>
      <c r="V1320" s="219">
        <v>-0.11776065965064554</v>
      </c>
      <c r="W1320" s="78">
        <v>3284</v>
      </c>
      <c r="X1320" s="78">
        <v>3284</v>
      </c>
      <c r="Y1320" s="78">
        <v>184</v>
      </c>
      <c r="Z1320" s="78">
        <v>-3205</v>
      </c>
      <c r="AA1320" s="78">
        <v>93.48</v>
      </c>
      <c r="AB1320" s="78">
        <v>101.01</v>
      </c>
      <c r="AC1320" s="78">
        <v>209935</v>
      </c>
      <c r="AD1320" s="104">
        <v>13.682729999999999</v>
      </c>
      <c r="AE1320" s="78">
        <v>193337</v>
      </c>
      <c r="AF1320" s="104">
        <v>2.6055899999999999</v>
      </c>
      <c r="AG1320" s="78">
        <v>-78764</v>
      </c>
      <c r="AH1320" s="104">
        <v>-8.4282199999999996</v>
      </c>
      <c r="AI1320" s="78">
        <v>-430</v>
      </c>
      <c r="AJ1320" s="104">
        <v>0.29243999999999998</v>
      </c>
      <c r="AK1320" s="78">
        <v>10200</v>
      </c>
      <c r="AL1320" s="78">
        <v>9600</v>
      </c>
      <c r="AM1320" s="8">
        <v>9900</v>
      </c>
      <c r="AN1320" s="78">
        <v>218</v>
      </c>
      <c r="AO1320" s="78">
        <v>10400</v>
      </c>
      <c r="AP1320" s="78">
        <v>9600</v>
      </c>
      <c r="AQ1320" s="78">
        <v>9900</v>
      </c>
      <c r="AR1320" s="78">
        <v>370</v>
      </c>
      <c r="AS1320" s="78">
        <v>10100</v>
      </c>
      <c r="AT1320" s="78">
        <v>9650</v>
      </c>
      <c r="AU1320" s="78">
        <v>9850</v>
      </c>
      <c r="AV1320" s="78">
        <v>92</v>
      </c>
      <c r="AW1320" s="77">
        <v>14.17</v>
      </c>
      <c r="AX1320" s="144">
        <f t="shared" si="141"/>
        <v>0.82</v>
      </c>
      <c r="AY1320" s="144">
        <f t="shared" si="142"/>
        <v>0.89</v>
      </c>
      <c r="AZ1320" s="144">
        <f t="shared" si="143"/>
        <v>0.86</v>
      </c>
      <c r="BA1320" s="54">
        <f t="shared" si="144"/>
        <v>16.114337221393555</v>
      </c>
      <c r="BB1320" s="54">
        <f t="shared" si="145"/>
        <v>8.3096627786064428</v>
      </c>
    </row>
    <row r="1321" spans="1:54" x14ac:dyDescent="0.25">
      <c r="A1321" s="3">
        <v>42129</v>
      </c>
      <c r="B1321" s="77">
        <v>9820.1299999999992</v>
      </c>
      <c r="C1321" s="77">
        <v>919.94839999999999</v>
      </c>
      <c r="D1321" s="77">
        <v>36.874499999999998</v>
      </c>
      <c r="E1321" s="77">
        <f t="shared" si="140"/>
        <v>1081.6381999999999</v>
      </c>
      <c r="F1321" s="77">
        <v>0.88709999999999989</v>
      </c>
      <c r="G1321" s="77">
        <v>-8.7517999999999994</v>
      </c>
      <c r="H1321">
        <v>0</v>
      </c>
      <c r="I1321" s="78">
        <v>9849</v>
      </c>
      <c r="J1321">
        <v>201505</v>
      </c>
      <c r="K1321" s="78">
        <v>9849</v>
      </c>
      <c r="L1321" s="77">
        <f t="shared" si="139"/>
        <v>28.8700000000008</v>
      </c>
      <c r="M1321" s="78">
        <v>-673</v>
      </c>
      <c r="N1321" s="78">
        <v>-12.722720000000001</v>
      </c>
      <c r="O1321" s="78">
        <v>750</v>
      </c>
      <c r="P1321" s="78">
        <v>3.90334</v>
      </c>
      <c r="Q1321" s="144">
        <v>-485.5</v>
      </c>
      <c r="R1321" s="78">
        <v>-2128</v>
      </c>
      <c r="S1321" s="78">
        <v>2308</v>
      </c>
      <c r="T1321" s="78">
        <v>5258</v>
      </c>
      <c r="U1321" s="78">
        <v>48774</v>
      </c>
      <c r="V1321" s="219">
        <v>-0.10780333784393324</v>
      </c>
      <c r="W1321" s="78">
        <v>1529</v>
      </c>
      <c r="X1321" s="78">
        <v>1529</v>
      </c>
      <c r="Y1321" s="78">
        <v>-2125</v>
      </c>
      <c r="Z1321" s="78">
        <v>-5064</v>
      </c>
      <c r="AA1321" s="78">
        <v>87.3</v>
      </c>
      <c r="AB1321" s="78">
        <v>97.9</v>
      </c>
      <c r="AC1321" s="78">
        <v>210924</v>
      </c>
      <c r="AD1321" s="104">
        <v>12.10961</v>
      </c>
      <c r="AE1321" s="78">
        <v>195240</v>
      </c>
      <c r="AF1321" s="104">
        <v>2.7453799999999999</v>
      </c>
      <c r="AG1321" s="78">
        <v>-80013</v>
      </c>
      <c r="AH1321" s="104">
        <v>-7.5807500000000001</v>
      </c>
      <c r="AI1321" s="78">
        <v>235</v>
      </c>
      <c r="AJ1321" s="104">
        <v>0.28015000000000001</v>
      </c>
      <c r="AK1321" s="78">
        <v>10200</v>
      </c>
      <c r="AL1321" s="78">
        <v>9600</v>
      </c>
      <c r="AM1321" s="8">
        <v>9800</v>
      </c>
      <c r="AN1321" s="78">
        <v>199</v>
      </c>
      <c r="AO1321" s="78">
        <v>10400</v>
      </c>
      <c r="AP1321" s="78">
        <v>9600</v>
      </c>
      <c r="AQ1321" s="78">
        <v>9900</v>
      </c>
      <c r="AR1321" s="78">
        <v>350</v>
      </c>
      <c r="AS1321" s="78">
        <v>10100</v>
      </c>
      <c r="AT1321" s="78">
        <v>9700</v>
      </c>
      <c r="AU1321" s="78">
        <v>9800</v>
      </c>
      <c r="AV1321" s="78">
        <v>66.5</v>
      </c>
      <c r="AW1321" s="77">
        <v>13.67</v>
      </c>
      <c r="AX1321" s="144">
        <f t="shared" si="141"/>
        <v>0.79</v>
      </c>
      <c r="AY1321" s="144">
        <f t="shared" si="142"/>
        <v>0.87</v>
      </c>
      <c r="AZ1321" s="144">
        <f t="shared" si="143"/>
        <v>0.78</v>
      </c>
      <c r="BA1321" s="54">
        <f t="shared" si="144"/>
        <v>16.237919337318189</v>
      </c>
      <c r="BB1321" s="54">
        <f t="shared" si="145"/>
        <v>8.5020806626818128</v>
      </c>
    </row>
    <row r="1322" spans="1:54" x14ac:dyDescent="0.25">
      <c r="A1322" s="3">
        <v>42130</v>
      </c>
      <c r="B1322" s="77">
        <v>9818.2000000000007</v>
      </c>
      <c r="C1322" s="77">
        <v>977.32149000000004</v>
      </c>
      <c r="D1322" s="77">
        <v>17.255800000000001</v>
      </c>
      <c r="E1322" s="77">
        <f t="shared" si="140"/>
        <v>1078.6560999999997</v>
      </c>
      <c r="F1322" s="77">
        <v>-3.9943</v>
      </c>
      <c r="G1322" s="77">
        <v>10.816500000000001</v>
      </c>
      <c r="H1322" t="s">
        <v>1723</v>
      </c>
      <c r="I1322" s="78">
        <v>9847</v>
      </c>
      <c r="J1322">
        <v>201505</v>
      </c>
      <c r="K1322" s="78">
        <v>9847</v>
      </c>
      <c r="L1322" s="77">
        <f t="shared" si="139"/>
        <v>28.799999999999272</v>
      </c>
      <c r="M1322" s="78">
        <v>-1828</v>
      </c>
      <c r="N1322" s="78">
        <v>-35.448749999999997</v>
      </c>
      <c r="O1322" s="78">
        <v>753</v>
      </c>
      <c r="P1322" s="78">
        <v>3.9397000000000002</v>
      </c>
      <c r="Q1322" s="144">
        <v>-1639.75</v>
      </c>
      <c r="R1322" s="78">
        <v>-2042</v>
      </c>
      <c r="S1322" s="78">
        <v>2235</v>
      </c>
      <c r="T1322" s="78">
        <v>5575</v>
      </c>
      <c r="U1322" s="78">
        <v>50992</v>
      </c>
      <c r="V1322" s="219">
        <v>-0.10933087543144022</v>
      </c>
      <c r="W1322" s="78">
        <v>1012</v>
      </c>
      <c r="X1322" s="78">
        <v>1012</v>
      </c>
      <c r="Y1322" s="78">
        <v>-1231</v>
      </c>
      <c r="Z1322" s="78">
        <v>-6945</v>
      </c>
      <c r="AA1322" s="78">
        <v>91.56</v>
      </c>
      <c r="AB1322" s="78">
        <v>104.66</v>
      </c>
      <c r="AC1322" s="78">
        <v>210237</v>
      </c>
      <c r="AD1322" s="104">
        <v>11.891</v>
      </c>
      <c r="AE1322" s="78">
        <v>198906</v>
      </c>
      <c r="AF1322" s="104">
        <v>2.7781600000000002</v>
      </c>
      <c r="AG1322" s="78">
        <v>-86473</v>
      </c>
      <c r="AH1322" s="104">
        <v>-7.3949100000000003</v>
      </c>
      <c r="AI1322" s="78">
        <v>-33038</v>
      </c>
      <c r="AJ1322" s="104">
        <v>0.31064000000000003</v>
      </c>
      <c r="AK1322" s="78">
        <v>10200</v>
      </c>
      <c r="AL1322" s="78">
        <v>9600</v>
      </c>
      <c r="AM1322" s="8">
        <v>9800</v>
      </c>
      <c r="AN1322" s="78">
        <v>190</v>
      </c>
      <c r="AO1322" s="78">
        <v>10400</v>
      </c>
      <c r="AP1322" s="78">
        <v>9600</v>
      </c>
      <c r="AQ1322" s="78">
        <v>9900</v>
      </c>
      <c r="AR1322" s="78">
        <v>347</v>
      </c>
      <c r="AS1322" s="78">
        <v>9900</v>
      </c>
      <c r="AT1322" s="78">
        <v>9700</v>
      </c>
      <c r="AU1322" s="78">
        <v>9850</v>
      </c>
      <c r="AV1322" s="78">
        <v>130</v>
      </c>
      <c r="AW1322" s="77">
        <v>13.73</v>
      </c>
      <c r="AX1322" s="144">
        <f t="shared" si="141"/>
        <v>0.79</v>
      </c>
      <c r="AY1322" s="144">
        <f t="shared" si="142"/>
        <v>0.87</v>
      </c>
      <c r="AZ1322" s="144">
        <f t="shared" si="143"/>
        <v>0.79</v>
      </c>
      <c r="BA1322" s="54">
        <f t="shared" si="144"/>
        <v>16.331316005263698</v>
      </c>
      <c r="BB1322" s="54">
        <f t="shared" si="145"/>
        <v>8.7446839947363006</v>
      </c>
    </row>
    <row r="1323" spans="1:54" x14ac:dyDescent="0.25">
      <c r="A1323" s="3">
        <v>42131</v>
      </c>
      <c r="B1323" s="77">
        <v>9704.11</v>
      </c>
      <c r="C1323" s="77">
        <v>954.21537000000001</v>
      </c>
      <c r="D1323" s="77">
        <v>-14.033800000000001</v>
      </c>
      <c r="E1323" s="77">
        <f t="shared" si="140"/>
        <v>1130.5305000000001</v>
      </c>
      <c r="F1323" s="77">
        <v>-3.2347000000000001</v>
      </c>
      <c r="G1323" s="77">
        <v>-18.950299999999999</v>
      </c>
      <c r="H1323">
        <v>0</v>
      </c>
      <c r="I1323" s="78">
        <v>9753</v>
      </c>
      <c r="J1323">
        <v>201505</v>
      </c>
      <c r="K1323" s="78">
        <v>9753</v>
      </c>
      <c r="L1323" s="77">
        <f t="shared" si="139"/>
        <v>48.889999999999418</v>
      </c>
      <c r="M1323" s="78">
        <v>-8366</v>
      </c>
      <c r="N1323" s="78">
        <v>-162.565</v>
      </c>
      <c r="O1323" s="78">
        <v>-6721</v>
      </c>
      <c r="P1323" s="78">
        <v>-32.49644</v>
      </c>
      <c r="Q1323" s="144">
        <v>-10046.25</v>
      </c>
      <c r="R1323" s="78">
        <v>-2315</v>
      </c>
      <c r="S1323" s="78">
        <v>236</v>
      </c>
      <c r="T1323" s="78">
        <v>-4779</v>
      </c>
      <c r="U1323" s="78">
        <v>47926</v>
      </c>
      <c r="V1323" s="219">
        <v>9.9716229186662772E-2</v>
      </c>
      <c r="W1323" s="78">
        <v>-3387</v>
      </c>
      <c r="X1323" s="78">
        <v>-6284</v>
      </c>
      <c r="Y1323" s="78">
        <v>-8351</v>
      </c>
      <c r="Z1323" s="78">
        <v>-16585</v>
      </c>
      <c r="AA1323" s="78">
        <v>84.8</v>
      </c>
      <c r="AB1323" s="78">
        <v>96.89</v>
      </c>
      <c r="AC1323" s="78">
        <v>212280</v>
      </c>
      <c r="AD1323" s="104">
        <v>9.4913000000000007</v>
      </c>
      <c r="AE1323" s="78">
        <v>209509</v>
      </c>
      <c r="AF1323" s="104">
        <v>3.7118099999999998</v>
      </c>
      <c r="AG1323" s="78">
        <v>-87411</v>
      </c>
      <c r="AH1323" s="104">
        <v>-6.1728800000000001</v>
      </c>
      <c r="AI1323" s="78">
        <v>-25698</v>
      </c>
      <c r="AJ1323" s="104">
        <v>0.43985000000000002</v>
      </c>
      <c r="AK1323" s="78">
        <v>10000</v>
      </c>
      <c r="AL1323" s="78">
        <v>9500</v>
      </c>
      <c r="AM1323" s="8">
        <v>9800</v>
      </c>
      <c r="AN1323" s="78">
        <v>177</v>
      </c>
      <c r="AO1323" s="78">
        <v>10400</v>
      </c>
      <c r="AP1323" s="78">
        <v>9600</v>
      </c>
      <c r="AQ1323" s="78">
        <v>9800</v>
      </c>
      <c r="AR1323" s="78">
        <v>337</v>
      </c>
      <c r="AS1323" s="78">
        <v>9850</v>
      </c>
      <c r="AT1323" s="78">
        <v>9400</v>
      </c>
      <c r="AU1323" s="78">
        <v>9750</v>
      </c>
      <c r="AV1323" s="78">
        <v>117</v>
      </c>
      <c r="AW1323" s="77">
        <v>13.83</v>
      </c>
      <c r="AX1323" s="144">
        <f t="shared" si="141"/>
        <v>0.79</v>
      </c>
      <c r="AY1323" s="144">
        <f t="shared" si="142"/>
        <v>0.87</v>
      </c>
      <c r="AZ1323" s="144">
        <f t="shared" si="143"/>
        <v>0.82</v>
      </c>
      <c r="BA1323" s="54">
        <f t="shared" si="144"/>
        <v>16.40551272360716</v>
      </c>
      <c r="BB1323" s="54">
        <f t="shared" si="145"/>
        <v>9.0124872763928394</v>
      </c>
    </row>
    <row r="1324" spans="1:54" x14ac:dyDescent="0.25">
      <c r="A1324" s="3">
        <v>42132</v>
      </c>
      <c r="B1324" s="77">
        <v>9692</v>
      </c>
      <c r="C1324" s="77">
        <v>847.10933999999997</v>
      </c>
      <c r="D1324" s="77">
        <v>25.5838</v>
      </c>
      <c r="E1324" s="77">
        <f t="shared" si="140"/>
        <v>1168.5642000000003</v>
      </c>
      <c r="F1324" s="77">
        <v>-2.5087999999999999</v>
      </c>
      <c r="G1324" s="77">
        <v>-12.978</v>
      </c>
      <c r="H1324">
        <v>0</v>
      </c>
      <c r="I1324" s="78">
        <v>9721</v>
      </c>
      <c r="J1324">
        <v>201505</v>
      </c>
      <c r="K1324" s="78">
        <v>9721</v>
      </c>
      <c r="L1324" s="77">
        <f t="shared" si="139"/>
        <v>29</v>
      </c>
      <c r="M1324" s="78">
        <v>-11874</v>
      </c>
      <c r="N1324" s="78">
        <v>-230.09072</v>
      </c>
      <c r="O1324" s="78">
        <v>-7875</v>
      </c>
      <c r="P1324" s="78">
        <v>-37.956029999999998</v>
      </c>
      <c r="Q1324" s="144">
        <v>-13842.75</v>
      </c>
      <c r="R1324" s="78">
        <v>-2513</v>
      </c>
      <c r="S1324" s="78">
        <v>-298</v>
      </c>
      <c r="T1324" s="78">
        <v>-5421</v>
      </c>
      <c r="U1324" s="78">
        <v>49317</v>
      </c>
      <c r="V1324" s="219">
        <v>0.10992152807348379</v>
      </c>
      <c r="W1324" s="78">
        <v>-5772</v>
      </c>
      <c r="X1324" s="78">
        <v>-10272</v>
      </c>
      <c r="Y1324" s="78">
        <v>-9863</v>
      </c>
      <c r="Z1324" s="78">
        <v>-19927</v>
      </c>
      <c r="AA1324" s="78">
        <v>86.23</v>
      </c>
      <c r="AB1324" s="78">
        <v>92.54</v>
      </c>
      <c r="AC1324" s="78">
        <v>210681</v>
      </c>
      <c r="AD1324" s="104">
        <v>8.5930900000000001</v>
      </c>
      <c r="AE1324" s="78">
        <v>205327</v>
      </c>
      <c r="AF1324" s="104">
        <v>3.7797900000000002</v>
      </c>
      <c r="AG1324" s="78">
        <v>-78851</v>
      </c>
      <c r="AH1324" s="104">
        <v>-5.6824500000000002</v>
      </c>
      <c r="AI1324" s="78">
        <v>-20374</v>
      </c>
      <c r="AJ1324" s="104">
        <v>0.28993000000000002</v>
      </c>
      <c r="AK1324" s="78">
        <v>10000</v>
      </c>
      <c r="AL1324" s="78">
        <v>9500</v>
      </c>
      <c r="AM1324" s="8">
        <v>9700</v>
      </c>
      <c r="AN1324" s="78">
        <v>162</v>
      </c>
      <c r="AO1324" s="78">
        <v>10400</v>
      </c>
      <c r="AP1324" s="78">
        <v>9600</v>
      </c>
      <c r="AQ1324" s="78">
        <v>9700</v>
      </c>
      <c r="AR1324" s="78">
        <v>329</v>
      </c>
      <c r="AS1324" s="78">
        <v>9900</v>
      </c>
      <c r="AT1324" s="78">
        <v>9500</v>
      </c>
      <c r="AU1324" s="78">
        <v>9700</v>
      </c>
      <c r="AV1324" s="78">
        <v>99.5</v>
      </c>
      <c r="AW1324" s="77">
        <v>13.64</v>
      </c>
      <c r="AX1324" s="144">
        <f t="shared" si="141"/>
        <v>0.68</v>
      </c>
      <c r="AY1324" s="144">
        <f t="shared" si="142"/>
        <v>0.81</v>
      </c>
      <c r="AZ1324" s="144">
        <f t="shared" si="143"/>
        <v>0.76</v>
      </c>
      <c r="BA1324" s="54">
        <f t="shared" si="144"/>
        <v>16.407342213590887</v>
      </c>
      <c r="BB1324" s="54">
        <f t="shared" si="145"/>
        <v>9.3496577864091108</v>
      </c>
    </row>
    <row r="1325" spans="1:54" x14ac:dyDescent="0.25">
      <c r="A1325" s="3">
        <v>42135</v>
      </c>
      <c r="B1325" s="77">
        <v>9663.7199999999993</v>
      </c>
      <c r="C1325" s="77">
        <v>962.27341000000001</v>
      </c>
      <c r="D1325" s="77">
        <v>62.9</v>
      </c>
      <c r="E1325" s="77">
        <f t="shared" si="140"/>
        <v>1194.1175000000001</v>
      </c>
      <c r="F1325" s="77">
        <v>-3.8431999999999999</v>
      </c>
      <c r="G1325" s="77">
        <v>-18.125899999999998</v>
      </c>
      <c r="H1325">
        <v>0</v>
      </c>
      <c r="I1325" s="78">
        <v>9723</v>
      </c>
      <c r="J1325">
        <v>201505</v>
      </c>
      <c r="K1325" s="78">
        <v>9723</v>
      </c>
      <c r="L1325" s="77">
        <f t="shared" si="139"/>
        <v>59.280000000000655</v>
      </c>
      <c r="M1325" s="78">
        <v>-15987</v>
      </c>
      <c r="N1325" s="78">
        <v>-310.11113</v>
      </c>
      <c r="O1325" s="78">
        <v>-9029</v>
      </c>
      <c r="P1325" s="78">
        <v>-43.5336</v>
      </c>
      <c r="Q1325" s="144">
        <v>-18244.25</v>
      </c>
      <c r="R1325" s="78">
        <v>-2487</v>
      </c>
      <c r="S1325" s="78">
        <v>682</v>
      </c>
      <c r="T1325" s="78">
        <v>-6463</v>
      </c>
      <c r="U1325" s="78">
        <v>52616</v>
      </c>
      <c r="V1325" s="219">
        <v>0.12283335867416756</v>
      </c>
      <c r="W1325" s="78">
        <v>-10548</v>
      </c>
      <c r="X1325" s="78">
        <v>-15048</v>
      </c>
      <c r="Y1325" s="78">
        <v>-12561</v>
      </c>
      <c r="Z1325" s="78">
        <v>-20455</v>
      </c>
      <c r="AA1325" s="78">
        <v>88.14</v>
      </c>
      <c r="AB1325" s="78">
        <v>90.14</v>
      </c>
      <c r="AC1325" s="78">
        <v>206195</v>
      </c>
      <c r="AD1325" s="104">
        <v>8.3495799999999996</v>
      </c>
      <c r="AE1325" s="78">
        <v>209728</v>
      </c>
      <c r="AF1325" s="104">
        <v>3.6865999999999999</v>
      </c>
      <c r="AG1325" s="78">
        <v>-95901</v>
      </c>
      <c r="AH1325" s="104">
        <v>-5.6512399999999996</v>
      </c>
      <c r="AI1325" s="78">
        <v>-8368</v>
      </c>
      <c r="AJ1325" s="104">
        <v>0.46625</v>
      </c>
      <c r="AK1325" s="78">
        <v>10000</v>
      </c>
      <c r="AL1325" s="78">
        <v>9500</v>
      </c>
      <c r="AM1325" s="8">
        <v>9700</v>
      </c>
      <c r="AN1325" s="78">
        <v>146</v>
      </c>
      <c r="AO1325" s="78">
        <v>10400</v>
      </c>
      <c r="AP1325" s="78">
        <v>9600</v>
      </c>
      <c r="AQ1325" s="78">
        <v>9700</v>
      </c>
      <c r="AR1325" s="78">
        <v>324</v>
      </c>
      <c r="AS1325" s="78">
        <v>9800</v>
      </c>
      <c r="AT1325" s="78">
        <v>9500</v>
      </c>
      <c r="AU1325" s="78">
        <v>9700</v>
      </c>
      <c r="AV1325" s="78">
        <v>81.5</v>
      </c>
      <c r="AW1325" s="77">
        <v>13.98</v>
      </c>
      <c r="AX1325" s="144">
        <f t="shared" si="141"/>
        <v>0.79</v>
      </c>
      <c r="AY1325" s="144">
        <f t="shared" si="142"/>
        <v>0.87</v>
      </c>
      <c r="AZ1325" s="144">
        <f t="shared" si="143"/>
        <v>0.82</v>
      </c>
      <c r="BA1325" s="54">
        <f t="shared" si="144"/>
        <v>16.411347722957387</v>
      </c>
      <c r="BB1325" s="54">
        <f t="shared" si="145"/>
        <v>9.7076522770426106</v>
      </c>
    </row>
    <row r="1326" spans="1:54" x14ac:dyDescent="0.25">
      <c r="A1326" s="3">
        <v>42136</v>
      </c>
      <c r="B1326" s="77">
        <v>9680.73</v>
      </c>
      <c r="C1326" s="77">
        <v>892.36771999999996</v>
      </c>
      <c r="D1326" s="77">
        <v>32.494299999999996</v>
      </c>
      <c r="E1326" s="77">
        <f t="shared" si="140"/>
        <v>1201.9384000000002</v>
      </c>
      <c r="F1326" s="77">
        <v>1.3311000000000002</v>
      </c>
      <c r="G1326" s="77">
        <v>11.593399999999999</v>
      </c>
      <c r="H1326">
        <v>0</v>
      </c>
      <c r="I1326" s="78">
        <v>9706</v>
      </c>
      <c r="J1326">
        <v>201505</v>
      </c>
      <c r="K1326" s="78">
        <v>9706</v>
      </c>
      <c r="L1326" s="77">
        <f t="shared" si="139"/>
        <v>25.270000000000437</v>
      </c>
      <c r="M1326" s="78">
        <v>-16232</v>
      </c>
      <c r="N1326" s="78">
        <v>-314.27911</v>
      </c>
      <c r="O1326" s="78">
        <v>-9522</v>
      </c>
      <c r="P1326" s="78">
        <v>-45.838230000000003</v>
      </c>
      <c r="Q1326" s="144">
        <v>-18612.5</v>
      </c>
      <c r="R1326" s="78">
        <v>-2982</v>
      </c>
      <c r="S1326" s="78">
        <v>1079</v>
      </c>
      <c r="T1326" s="78">
        <v>-7565</v>
      </c>
      <c r="U1326" s="78">
        <v>53111</v>
      </c>
      <c r="V1326" s="219">
        <v>0.14243753648020185</v>
      </c>
      <c r="W1326" s="78">
        <v>-9791</v>
      </c>
      <c r="X1326" s="78">
        <v>-14291</v>
      </c>
      <c r="Y1326" s="78">
        <v>-15956</v>
      </c>
      <c r="Z1326" s="78">
        <v>-23256</v>
      </c>
      <c r="AA1326" s="78">
        <v>97.36</v>
      </c>
      <c r="AB1326" s="78">
        <v>88.51</v>
      </c>
      <c r="AC1326" s="78">
        <v>200607</v>
      </c>
      <c r="AD1326" s="104">
        <v>8.0464800000000007</v>
      </c>
      <c r="AE1326" s="78">
        <v>216150</v>
      </c>
      <c r="AF1326" s="104">
        <v>3.8287100000000001</v>
      </c>
      <c r="AG1326" s="78">
        <v>-110929</v>
      </c>
      <c r="AH1326" s="104">
        <v>-5.6078400000000004</v>
      </c>
      <c r="AI1326" s="78">
        <v>-13742</v>
      </c>
      <c r="AJ1326" s="104">
        <v>0.38767000000000001</v>
      </c>
      <c r="AK1326" s="78">
        <v>10000</v>
      </c>
      <c r="AL1326" s="78">
        <v>9500</v>
      </c>
      <c r="AM1326" s="8">
        <v>9700</v>
      </c>
      <c r="AN1326" s="78">
        <v>140</v>
      </c>
      <c r="AO1326" s="78">
        <v>10400</v>
      </c>
      <c r="AP1326" s="78">
        <v>9600</v>
      </c>
      <c r="AQ1326" s="78">
        <v>9700</v>
      </c>
      <c r="AR1326" s="78">
        <v>323</v>
      </c>
      <c r="AS1326" s="78">
        <v>9800</v>
      </c>
      <c r="AT1326" s="78">
        <v>9500</v>
      </c>
      <c r="AU1326" s="78">
        <v>9700</v>
      </c>
      <c r="AV1326" s="78">
        <v>63.5</v>
      </c>
      <c r="AW1326" s="77">
        <v>14.37</v>
      </c>
      <c r="AX1326" s="144">
        <f t="shared" si="141"/>
        <v>0.89</v>
      </c>
      <c r="AY1326" s="144">
        <f t="shared" si="142"/>
        <v>0.93</v>
      </c>
      <c r="AZ1326" s="144">
        <f t="shared" si="143"/>
        <v>0.91</v>
      </c>
      <c r="BA1326" s="54">
        <f t="shared" si="144"/>
        <v>16.515042531721608</v>
      </c>
      <c r="BB1326" s="54">
        <f t="shared" si="145"/>
        <v>9.8979574682783849</v>
      </c>
    </row>
    <row r="1327" spans="1:54" x14ac:dyDescent="0.25">
      <c r="A1327" s="3">
        <v>42137</v>
      </c>
      <c r="B1327" s="77">
        <v>9724.11</v>
      </c>
      <c r="C1327" s="77">
        <v>964.18633999999997</v>
      </c>
      <c r="D1327" s="77">
        <v>41.621400000000001</v>
      </c>
      <c r="E1327" s="77">
        <f t="shared" si="140"/>
        <v>1276.7757000000004</v>
      </c>
      <c r="F1327" s="77">
        <v>6.5857000000000001</v>
      </c>
      <c r="G1327" s="77">
        <v>12.563599999999999</v>
      </c>
      <c r="H1327" t="s">
        <v>1724</v>
      </c>
      <c r="I1327" s="78">
        <v>9739</v>
      </c>
      <c r="J1327">
        <v>201505</v>
      </c>
      <c r="K1327" s="78">
        <v>9739</v>
      </c>
      <c r="L1327" s="77">
        <f t="shared" si="139"/>
        <v>14.889999999999418</v>
      </c>
      <c r="M1327" s="78">
        <v>-14452</v>
      </c>
      <c r="N1327" s="78">
        <v>-280.68257</v>
      </c>
      <c r="O1327" s="78">
        <v>-9598</v>
      </c>
      <c r="P1327" s="78">
        <v>-46.337789999999998</v>
      </c>
      <c r="Q1327" s="144">
        <v>-16851.5</v>
      </c>
      <c r="R1327" s="78">
        <v>-2997</v>
      </c>
      <c r="S1327" s="78">
        <v>-130</v>
      </c>
      <c r="T1327" s="78">
        <v>-4287</v>
      </c>
      <c r="U1327" s="78">
        <v>49416</v>
      </c>
      <c r="V1327" s="219">
        <v>8.6753278290432251E-2</v>
      </c>
      <c r="W1327" s="78">
        <v>-9290</v>
      </c>
      <c r="X1327" s="78">
        <v>-9290</v>
      </c>
      <c r="Y1327" s="78">
        <v>-15348</v>
      </c>
      <c r="Z1327" s="78">
        <v>-23011</v>
      </c>
      <c r="AA1327" s="78">
        <v>86.89</v>
      </c>
      <c r="AB1327" s="78">
        <v>94.22</v>
      </c>
      <c r="AC1327" s="78">
        <v>197922</v>
      </c>
      <c r="AD1327" s="104">
        <v>8.2721099999999996</v>
      </c>
      <c r="AE1327" s="78">
        <v>214532</v>
      </c>
      <c r="AF1327" s="104">
        <v>3.28708</v>
      </c>
      <c r="AG1327" s="78">
        <v>-100104</v>
      </c>
      <c r="AH1327" s="104">
        <v>-5.6760299999999999</v>
      </c>
      <c r="AI1327" s="78">
        <v>-53419</v>
      </c>
      <c r="AJ1327" s="104">
        <v>0.19539999999999999</v>
      </c>
      <c r="AK1327" s="78">
        <v>10000</v>
      </c>
      <c r="AL1327" s="78">
        <v>9500</v>
      </c>
      <c r="AM1327" s="8">
        <v>9750</v>
      </c>
      <c r="AN1327" s="78">
        <v>121</v>
      </c>
      <c r="AO1327" s="78">
        <v>10400</v>
      </c>
      <c r="AP1327" s="78">
        <v>9600</v>
      </c>
      <c r="AQ1327" s="78">
        <v>9700</v>
      </c>
      <c r="AR1327" s="78">
        <v>308</v>
      </c>
      <c r="AS1327" s="78">
        <v>10000</v>
      </c>
      <c r="AT1327" s="78">
        <v>9500</v>
      </c>
      <c r="AU1327" s="78">
        <v>9750</v>
      </c>
      <c r="AV1327" s="78">
        <v>121</v>
      </c>
      <c r="AW1327" s="77">
        <v>13.85</v>
      </c>
      <c r="AX1327" s="144">
        <f t="shared" si="141"/>
        <v>0.72</v>
      </c>
      <c r="AY1327" s="144">
        <f t="shared" si="142"/>
        <v>0.83</v>
      </c>
      <c r="AZ1327" s="144">
        <f t="shared" si="143"/>
        <v>0.8</v>
      </c>
      <c r="BA1327" s="54">
        <f t="shared" si="144"/>
        <v>16.54444197853276</v>
      </c>
      <c r="BB1327" s="54">
        <f t="shared" si="145"/>
        <v>10.101558021467236</v>
      </c>
    </row>
    <row r="1328" spans="1:54" x14ac:dyDescent="0.25">
      <c r="A1328" s="3">
        <v>42138</v>
      </c>
      <c r="B1328" s="77">
        <v>9610.83</v>
      </c>
      <c r="C1328" s="77">
        <v>990.01311999999996</v>
      </c>
      <c r="D1328" s="77">
        <v>-57.176200000000001</v>
      </c>
      <c r="E1328" s="77">
        <f t="shared" si="140"/>
        <v>1435.8363000000004</v>
      </c>
      <c r="F1328" s="77">
        <v>-1.0112999999999999</v>
      </c>
      <c r="G1328" s="77">
        <v>-30.271599999999999</v>
      </c>
      <c r="H1328">
        <v>0</v>
      </c>
      <c r="I1328" s="78">
        <v>9604</v>
      </c>
      <c r="J1328">
        <v>201505</v>
      </c>
      <c r="K1328" s="78">
        <v>9604</v>
      </c>
      <c r="L1328" s="77">
        <f t="shared" si="139"/>
        <v>-6.8299999999999272</v>
      </c>
      <c r="M1328" s="78">
        <v>-22830</v>
      </c>
      <c r="N1328" s="78">
        <v>-437.66501</v>
      </c>
      <c r="O1328" s="78">
        <v>-10761</v>
      </c>
      <c r="P1328" s="78">
        <v>-51.185079999999999</v>
      </c>
      <c r="Q1328" s="144">
        <v>-25520.25</v>
      </c>
      <c r="R1328" s="78">
        <v>-3337</v>
      </c>
      <c r="S1328" s="78">
        <v>1537</v>
      </c>
      <c r="T1328" s="78">
        <v>-8657</v>
      </c>
      <c r="U1328" s="78">
        <v>56027</v>
      </c>
      <c r="V1328" s="219">
        <v>0.1545147875131633</v>
      </c>
      <c r="W1328" s="78">
        <v>-9908</v>
      </c>
      <c r="X1328" s="78">
        <v>-14103</v>
      </c>
      <c r="Y1328" s="78">
        <v>-17255</v>
      </c>
      <c r="Z1328" s="78">
        <v>-26500</v>
      </c>
      <c r="AA1328" s="78">
        <v>84.43</v>
      </c>
      <c r="AB1328" s="78">
        <v>85.28</v>
      </c>
      <c r="AC1328" s="78">
        <v>200806</v>
      </c>
      <c r="AD1328" s="104">
        <v>6.48184</v>
      </c>
      <c r="AE1328" s="78">
        <v>222605</v>
      </c>
      <c r="AF1328" s="104">
        <v>5.01152</v>
      </c>
      <c r="AG1328" s="78">
        <v>-128346</v>
      </c>
      <c r="AH1328" s="104">
        <v>-4.8198699999999999</v>
      </c>
      <c r="AI1328" s="78">
        <v>-15715</v>
      </c>
      <c r="AJ1328" s="104">
        <v>1.1639600000000001</v>
      </c>
      <c r="AK1328" s="78">
        <v>10000</v>
      </c>
      <c r="AL1328" s="78">
        <v>9500</v>
      </c>
      <c r="AM1328" s="8">
        <v>9600</v>
      </c>
      <c r="AN1328" s="78">
        <v>117</v>
      </c>
      <c r="AO1328" s="78">
        <v>10000</v>
      </c>
      <c r="AP1328" s="78">
        <v>9600</v>
      </c>
      <c r="AQ1328" s="78">
        <v>9600</v>
      </c>
      <c r="AR1328" s="78">
        <v>306</v>
      </c>
      <c r="AS1328" s="78">
        <v>10000</v>
      </c>
      <c r="AT1328" s="78">
        <v>9500</v>
      </c>
      <c r="AU1328" s="78">
        <v>9600</v>
      </c>
      <c r="AV1328" s="78">
        <v>117</v>
      </c>
      <c r="AW1328" s="77">
        <v>14.31</v>
      </c>
      <c r="AX1328" s="144">
        <f t="shared" si="141"/>
        <v>0.86</v>
      </c>
      <c r="AY1328" s="144">
        <f t="shared" si="142"/>
        <v>0.91</v>
      </c>
      <c r="AZ1328" s="144">
        <f t="shared" si="143"/>
        <v>0.9</v>
      </c>
      <c r="BA1328" s="54">
        <f t="shared" si="144"/>
        <v>16.62784091412038</v>
      </c>
      <c r="BB1328" s="54">
        <f t="shared" si="145"/>
        <v>10.244159085879618</v>
      </c>
    </row>
    <row r="1329" spans="1:54" x14ac:dyDescent="0.25">
      <c r="A1329" s="3">
        <v>42139</v>
      </c>
      <c r="B1329" s="77">
        <v>9579.48</v>
      </c>
      <c r="C1329" s="77">
        <v>842.61005999999998</v>
      </c>
      <c r="D1329" s="77">
        <v>7.2182000000000004</v>
      </c>
      <c r="E1329" s="77">
        <f t="shared" si="140"/>
        <v>1338.4695000000004</v>
      </c>
      <c r="F1329" s="77">
        <v>-3.7681999999999998</v>
      </c>
      <c r="G1329" s="77">
        <v>-13.5398</v>
      </c>
      <c r="H1329">
        <v>0</v>
      </c>
      <c r="I1329" s="78">
        <v>9575</v>
      </c>
      <c r="J1329">
        <v>201505</v>
      </c>
      <c r="K1329" s="78">
        <v>9575</v>
      </c>
      <c r="L1329" s="77">
        <f t="shared" si="139"/>
        <v>-4.4799999999995634</v>
      </c>
      <c r="M1329" s="78">
        <v>-17995</v>
      </c>
      <c r="N1329" s="78">
        <v>-343.71674000000002</v>
      </c>
      <c r="O1329" s="78">
        <v>-11228</v>
      </c>
      <c r="P1329" s="78">
        <v>-53.189459999999997</v>
      </c>
      <c r="Q1329" s="144">
        <v>-20802</v>
      </c>
      <c r="R1329" s="78">
        <v>-3386</v>
      </c>
      <c r="S1329" s="78">
        <v>1077</v>
      </c>
      <c r="T1329" s="78">
        <v>-8192</v>
      </c>
      <c r="U1329" s="78">
        <v>54581</v>
      </c>
      <c r="V1329" s="219">
        <v>0.15008885876037448</v>
      </c>
      <c r="W1329" s="78">
        <v>-11154</v>
      </c>
      <c r="X1329" s="78">
        <v>-14928</v>
      </c>
      <c r="Y1329" s="78">
        <v>-15735</v>
      </c>
      <c r="Z1329" s="78">
        <v>-23494</v>
      </c>
      <c r="AA1329" s="78">
        <v>89.86</v>
      </c>
      <c r="AB1329" s="78">
        <v>81.290000000000006</v>
      </c>
      <c r="AC1329" s="78">
        <v>201262</v>
      </c>
      <c r="AD1329" s="104">
        <v>6.4683400000000004</v>
      </c>
      <c r="AE1329" s="78">
        <v>222498</v>
      </c>
      <c r="AF1329" s="104">
        <v>5.5788900000000003</v>
      </c>
      <c r="AG1329" s="78">
        <v>-131377</v>
      </c>
      <c r="AH1329" s="104">
        <v>-4.6247600000000002</v>
      </c>
      <c r="AI1329" s="78">
        <v>-8103</v>
      </c>
      <c r="AJ1329" s="104">
        <v>0.54673000000000005</v>
      </c>
      <c r="AK1329" s="78">
        <v>10000</v>
      </c>
      <c r="AL1329" s="78">
        <v>9500</v>
      </c>
      <c r="AM1329" s="8">
        <v>9600</v>
      </c>
      <c r="AN1329" s="78">
        <v>98</v>
      </c>
      <c r="AO1329" s="78">
        <v>10000</v>
      </c>
      <c r="AP1329" s="78">
        <v>9200</v>
      </c>
      <c r="AQ1329" s="78">
        <v>9600</v>
      </c>
      <c r="AR1329" s="78">
        <v>309</v>
      </c>
      <c r="AS1329" s="78">
        <v>10000</v>
      </c>
      <c r="AT1329" s="78">
        <v>9500</v>
      </c>
      <c r="AU1329" s="78">
        <v>9600</v>
      </c>
      <c r="AV1329" s="78">
        <v>98</v>
      </c>
      <c r="AW1329" s="77">
        <v>14.43</v>
      </c>
      <c r="AX1329" s="144">
        <f t="shared" si="141"/>
        <v>0.89</v>
      </c>
      <c r="AY1329" s="144">
        <f t="shared" si="142"/>
        <v>0.93</v>
      </c>
      <c r="AZ1329" s="144">
        <f t="shared" si="143"/>
        <v>0.92</v>
      </c>
      <c r="BA1329" s="54">
        <f t="shared" si="144"/>
        <v>16.498561053545288</v>
      </c>
      <c r="BB1329" s="54">
        <f t="shared" si="145"/>
        <v>10.785438946454709</v>
      </c>
    </row>
    <row r="1330" spans="1:54" x14ac:dyDescent="0.25">
      <c r="A1330" s="3">
        <v>42142</v>
      </c>
      <c r="B1330" s="77">
        <v>9606.1</v>
      </c>
      <c r="C1330" s="77">
        <v>934.28094999999996</v>
      </c>
      <c r="D1330" s="77">
        <v>91.297299999999993</v>
      </c>
      <c r="E1330" s="77">
        <f t="shared" si="140"/>
        <v>1467.8274000000004</v>
      </c>
      <c r="F1330" s="77">
        <v>-5.3949999999999996</v>
      </c>
      <c r="G1330" s="77">
        <v>3.9383999999999997</v>
      </c>
      <c r="H1330">
        <v>0</v>
      </c>
      <c r="I1330" s="78">
        <v>9598</v>
      </c>
      <c r="J1330">
        <v>201505</v>
      </c>
      <c r="K1330" s="78">
        <v>9598</v>
      </c>
      <c r="L1330" s="77">
        <f t="shared" si="139"/>
        <v>-8.1000000000003638</v>
      </c>
      <c r="M1330" s="78">
        <v>-17690</v>
      </c>
      <c r="N1330" s="78">
        <v>-338.60413</v>
      </c>
      <c r="O1330" s="78">
        <v>-11060</v>
      </c>
      <c r="P1330" s="78">
        <v>-52.535200000000003</v>
      </c>
      <c r="Q1330" s="144">
        <v>-20455</v>
      </c>
      <c r="R1330" s="78">
        <v>-3053</v>
      </c>
      <c r="S1330" s="78">
        <v>1792</v>
      </c>
      <c r="T1330" s="78">
        <v>-7558</v>
      </c>
      <c r="U1330" s="78">
        <v>53433</v>
      </c>
      <c r="V1330" s="219">
        <v>0.14144816873467708</v>
      </c>
      <c r="W1330" s="78">
        <v>-11516</v>
      </c>
      <c r="X1330" s="78">
        <v>-11516</v>
      </c>
      <c r="Y1330" s="78">
        <v>-12019</v>
      </c>
      <c r="Z1330" s="78">
        <v>-20955</v>
      </c>
      <c r="AA1330" s="78">
        <v>68.739999999999995</v>
      </c>
      <c r="AB1330" s="78">
        <v>78.36</v>
      </c>
      <c r="AC1330" s="78">
        <v>197286</v>
      </c>
      <c r="AD1330" s="104">
        <v>6.7115</v>
      </c>
      <c r="AE1330" s="78">
        <v>220566</v>
      </c>
      <c r="AF1330" s="104">
        <v>4.88565</v>
      </c>
      <c r="AG1330" s="78">
        <v>-143749</v>
      </c>
      <c r="AH1330" s="104">
        <v>-4.9135099999999996</v>
      </c>
      <c r="AI1330" s="78">
        <v>-4686</v>
      </c>
      <c r="AJ1330" s="104">
        <v>0.16586999999999999</v>
      </c>
      <c r="AK1330" s="78">
        <v>10000</v>
      </c>
      <c r="AL1330" s="78">
        <v>9500</v>
      </c>
      <c r="AM1330" s="8">
        <v>9600</v>
      </c>
      <c r="AN1330" s="78">
        <v>77.5</v>
      </c>
      <c r="AO1330" s="78">
        <v>10000</v>
      </c>
      <c r="AP1330" s="78">
        <v>9200</v>
      </c>
      <c r="AQ1330" s="78">
        <v>9600</v>
      </c>
      <c r="AR1330" s="78">
        <v>292</v>
      </c>
      <c r="AS1330" s="78">
        <v>10000</v>
      </c>
      <c r="AT1330" s="78">
        <v>9500</v>
      </c>
      <c r="AU1330" s="78">
        <v>9600</v>
      </c>
      <c r="AV1330" s="78">
        <v>77.5</v>
      </c>
      <c r="AW1330" s="77">
        <v>14.43</v>
      </c>
      <c r="AX1330" s="144">
        <f t="shared" si="141"/>
        <v>0.86</v>
      </c>
      <c r="AY1330" s="144">
        <f t="shared" si="142"/>
        <v>0.91</v>
      </c>
      <c r="AZ1330" s="144">
        <f t="shared" si="143"/>
        <v>0.91</v>
      </c>
      <c r="BA1330" s="54">
        <f t="shared" si="144"/>
        <v>16.314325035484245</v>
      </c>
      <c r="BB1330" s="54">
        <f t="shared" si="145"/>
        <v>11.355674964515755</v>
      </c>
    </row>
    <row r="1331" spans="1:54" x14ac:dyDescent="0.25">
      <c r="A1331" s="3">
        <v>42143</v>
      </c>
      <c r="B1331" s="77">
        <v>9716.77</v>
      </c>
      <c r="C1331" s="77">
        <v>1084.89411</v>
      </c>
      <c r="D1331" s="77">
        <v>97.83850000000001</v>
      </c>
      <c r="E1331" s="77">
        <f t="shared" si="140"/>
        <v>1567.6263000000004</v>
      </c>
      <c r="F1331" s="77">
        <v>3.2532000000000001</v>
      </c>
      <c r="G1331" s="77">
        <v>24.5716</v>
      </c>
      <c r="H1331">
        <v>0</v>
      </c>
      <c r="I1331" s="78">
        <v>9702</v>
      </c>
      <c r="J1331">
        <v>201505</v>
      </c>
      <c r="K1331" s="78">
        <v>9702</v>
      </c>
      <c r="L1331" s="77">
        <f t="shared" si="139"/>
        <v>-14.770000000000437</v>
      </c>
      <c r="M1331" s="78">
        <v>-12850</v>
      </c>
      <c r="N1331" s="78">
        <v>-248.38410999999999</v>
      </c>
      <c r="O1331" s="78">
        <v>-10695</v>
      </c>
      <c r="P1331" s="78">
        <v>-51.333359999999999</v>
      </c>
      <c r="Q1331" s="144">
        <v>-15523.75</v>
      </c>
      <c r="R1331" s="78">
        <v>-2495</v>
      </c>
      <c r="S1331" s="78">
        <v>1788</v>
      </c>
      <c r="T1331" s="78">
        <v>-3892</v>
      </c>
      <c r="U1331" s="78">
        <v>47398</v>
      </c>
      <c r="V1331" s="219">
        <v>8.2113169332039326E-2</v>
      </c>
      <c r="W1331" s="78">
        <v>-7545</v>
      </c>
      <c r="X1331" s="78">
        <v>-7545</v>
      </c>
      <c r="Y1331" s="78">
        <v>-9031</v>
      </c>
      <c r="Z1331" s="78">
        <v>-8848</v>
      </c>
      <c r="AA1331" s="78">
        <v>77.86</v>
      </c>
      <c r="AB1331" s="78">
        <v>84.57</v>
      </c>
      <c r="AC1331" s="78">
        <v>194818</v>
      </c>
      <c r="AD1331" s="104">
        <v>8.0972399999999993</v>
      </c>
      <c r="AE1331" s="78">
        <v>220405</v>
      </c>
      <c r="AF1331" s="104">
        <v>3.9667500000000002</v>
      </c>
      <c r="AG1331" s="78">
        <v>-133496</v>
      </c>
      <c r="AH1331" s="104">
        <v>-5.4125399999999999</v>
      </c>
      <c r="AI1331" s="78">
        <v>-33259</v>
      </c>
      <c r="AJ1331" s="104">
        <v>-0.24224000000000001</v>
      </c>
      <c r="AK1331" s="78">
        <v>10000</v>
      </c>
      <c r="AL1331" s="78">
        <v>9500</v>
      </c>
      <c r="AM1331" s="8">
        <v>9700</v>
      </c>
      <c r="AN1331" s="78">
        <v>53</v>
      </c>
      <c r="AO1331" s="78">
        <v>10000</v>
      </c>
      <c r="AP1331" s="78">
        <v>9200</v>
      </c>
      <c r="AQ1331" s="78">
        <v>9700</v>
      </c>
      <c r="AR1331" s="78">
        <v>294</v>
      </c>
      <c r="AS1331" s="78">
        <v>10000</v>
      </c>
      <c r="AT1331" s="78">
        <v>9500</v>
      </c>
      <c r="AU1331" s="78">
        <v>9700</v>
      </c>
      <c r="AV1331" s="78">
        <v>53</v>
      </c>
      <c r="AW1331" s="77">
        <v>14.71</v>
      </c>
      <c r="AX1331" s="144">
        <f t="shared" si="141"/>
        <v>0.93</v>
      </c>
      <c r="AY1331" s="144">
        <f t="shared" si="142"/>
        <v>0.95</v>
      </c>
      <c r="AZ1331" s="144">
        <f t="shared" si="143"/>
        <v>0.95</v>
      </c>
      <c r="BA1331" s="54">
        <f t="shared" si="144"/>
        <v>16.210110175232224</v>
      </c>
      <c r="BB1331" s="54">
        <f t="shared" si="145"/>
        <v>11.797889824767774</v>
      </c>
    </row>
    <row r="1332" spans="1:54" x14ac:dyDescent="0.25">
      <c r="A1332" s="3">
        <v>42144</v>
      </c>
      <c r="B1332" s="77">
        <v>9685.31</v>
      </c>
      <c r="C1332" s="77">
        <v>986.69953999999996</v>
      </c>
      <c r="D1332" s="77">
        <v>-19.0747</v>
      </c>
      <c r="E1332" s="77">
        <f t="shared" si="140"/>
        <v>1514.7129000000004</v>
      </c>
      <c r="F1332" s="77">
        <v>0.37270000000000003</v>
      </c>
      <c r="G1332" s="77">
        <v>-11.685899999999998</v>
      </c>
      <c r="H1332" t="s">
        <v>1725</v>
      </c>
      <c r="I1332" s="78">
        <v>9668</v>
      </c>
      <c r="J1332">
        <v>201506</v>
      </c>
      <c r="K1332" s="78">
        <v>9676</v>
      </c>
      <c r="L1332" s="77">
        <f t="shared" si="139"/>
        <v>-9.3099999999994907</v>
      </c>
      <c r="M1332" s="78">
        <v>-15935</v>
      </c>
      <c r="N1332" s="78">
        <v>-307.40769</v>
      </c>
      <c r="O1332" s="78">
        <v>-9662</v>
      </c>
      <c r="P1332" s="78">
        <v>-46.198740000000001</v>
      </c>
      <c r="Q1332" s="144">
        <v>-18350.5</v>
      </c>
      <c r="R1332" s="78">
        <v>-2217</v>
      </c>
      <c r="S1332" s="78">
        <v>5465</v>
      </c>
      <c r="T1332" s="78">
        <v>-8016</v>
      </c>
      <c r="U1332" s="78">
        <v>33515</v>
      </c>
      <c r="V1332" s="219">
        <v>0.23917648813963896</v>
      </c>
      <c r="W1332" s="78">
        <v>-5776</v>
      </c>
      <c r="X1332" s="78">
        <v>-5776</v>
      </c>
      <c r="Y1332" s="78">
        <v>-12591</v>
      </c>
      <c r="Z1332" s="78">
        <v>-12593</v>
      </c>
      <c r="AA1332" s="78">
        <v>93.35</v>
      </c>
      <c r="AB1332" s="78">
        <v>87.97</v>
      </c>
      <c r="AC1332" s="78">
        <v>123754</v>
      </c>
      <c r="AD1332" s="104">
        <v>7.5374499999999998</v>
      </c>
      <c r="AE1332" s="78">
        <v>119651</v>
      </c>
      <c r="AF1332" s="104">
        <v>3.8594900000000001</v>
      </c>
      <c r="AG1332" s="78">
        <v>-62822</v>
      </c>
      <c r="AH1332" s="104">
        <v>-5.5107299999999997</v>
      </c>
      <c r="AI1332" s="78">
        <v>10717</v>
      </c>
      <c r="AJ1332" s="104">
        <v>-0.16872999999999999</v>
      </c>
      <c r="AK1332" s="78">
        <v>10000</v>
      </c>
      <c r="AL1332" s="78">
        <v>9300</v>
      </c>
      <c r="AM1332" s="8">
        <v>9700</v>
      </c>
      <c r="AN1332" s="78">
        <v>280</v>
      </c>
      <c r="AO1332" s="78">
        <v>10800</v>
      </c>
      <c r="AP1332" s="78">
        <v>7000</v>
      </c>
      <c r="AQ1332" s="78">
        <v>9400</v>
      </c>
      <c r="AR1332" s="78">
        <v>618</v>
      </c>
      <c r="AS1332" s="78">
        <v>9800</v>
      </c>
      <c r="AT1332" s="78">
        <v>9600</v>
      </c>
      <c r="AU1332" s="78">
        <v>9700</v>
      </c>
      <c r="AV1332" s="78">
        <v>131</v>
      </c>
      <c r="AW1332" s="77">
        <v>14.31</v>
      </c>
      <c r="AX1332" s="144">
        <f t="shared" si="141"/>
        <v>0.72</v>
      </c>
      <c r="AY1332" s="144">
        <f t="shared" si="142"/>
        <v>0.83</v>
      </c>
      <c r="AZ1332" s="144">
        <f t="shared" si="143"/>
        <v>0.87</v>
      </c>
      <c r="BA1332" s="54">
        <f t="shared" si="144"/>
        <v>15.998293715500767</v>
      </c>
      <c r="BB1332" s="54">
        <f t="shared" si="145"/>
        <v>12.295706284499234</v>
      </c>
    </row>
    <row r="1333" spans="1:54" x14ac:dyDescent="0.25">
      <c r="A1333" s="3">
        <v>42145</v>
      </c>
      <c r="B1333" s="77">
        <v>9578.56</v>
      </c>
      <c r="C1333" s="77">
        <v>967.94500000000005</v>
      </c>
      <c r="D1333" s="77">
        <v>-121.00389999999999</v>
      </c>
      <c r="E1333" s="77">
        <f t="shared" si="140"/>
        <v>1330.2609000000004</v>
      </c>
      <c r="F1333" s="77">
        <v>-0.68370000000000009</v>
      </c>
      <c r="G1333" s="77">
        <v>-24.6355</v>
      </c>
      <c r="H1333">
        <v>0</v>
      </c>
      <c r="I1333" s="78">
        <v>9541</v>
      </c>
      <c r="J1333">
        <v>201506</v>
      </c>
      <c r="K1333" s="78">
        <v>9541</v>
      </c>
      <c r="L1333" s="77">
        <f t="shared" si="139"/>
        <v>-37.559999999999491</v>
      </c>
      <c r="M1333" s="78">
        <v>-18044</v>
      </c>
      <c r="N1333" s="78">
        <v>-343.07231999999999</v>
      </c>
      <c r="O1333" s="78">
        <v>-10582</v>
      </c>
      <c r="P1333" s="78">
        <v>-49.864460000000001</v>
      </c>
      <c r="Q1333" s="144">
        <v>-20689.5</v>
      </c>
      <c r="R1333" s="78">
        <v>-2464</v>
      </c>
      <c r="S1333" s="78">
        <v>5910</v>
      </c>
      <c r="T1333" s="78">
        <v>-11140</v>
      </c>
      <c r="U1333" s="78">
        <v>41170</v>
      </c>
      <c r="V1333" s="219">
        <v>0.27058537770221036</v>
      </c>
      <c r="W1333" s="78">
        <v>-6205</v>
      </c>
      <c r="X1333" s="78">
        <v>-6205</v>
      </c>
      <c r="Y1333" s="78">
        <v>-12513</v>
      </c>
      <c r="Z1333" s="78">
        <v>-14715</v>
      </c>
      <c r="AA1333" s="78">
        <v>86.81</v>
      </c>
      <c r="AB1333" s="78">
        <v>82.42</v>
      </c>
      <c r="AC1333" s="78">
        <v>126561</v>
      </c>
      <c r="AD1333" s="104">
        <v>5.8744699999999996</v>
      </c>
      <c r="AE1333" s="78">
        <v>122955</v>
      </c>
      <c r="AF1333" s="104">
        <v>5.2465999999999999</v>
      </c>
      <c r="AG1333" s="78">
        <v>-63210</v>
      </c>
      <c r="AH1333" s="104">
        <v>-4.5436699999999997</v>
      </c>
      <c r="AI1333" s="78">
        <v>25262</v>
      </c>
      <c r="AJ1333" s="104">
        <v>0.17799000000000001</v>
      </c>
      <c r="AK1333" s="78">
        <v>10000</v>
      </c>
      <c r="AL1333" s="78">
        <v>9200</v>
      </c>
      <c r="AM1333" s="8">
        <v>9500</v>
      </c>
      <c r="AN1333" s="78">
        <v>282</v>
      </c>
      <c r="AO1333" s="78">
        <v>10000</v>
      </c>
      <c r="AP1333" s="78">
        <v>9000</v>
      </c>
      <c r="AQ1333" s="78">
        <v>9400</v>
      </c>
      <c r="AR1333" s="78">
        <v>403</v>
      </c>
      <c r="AS1333" s="78">
        <v>9700</v>
      </c>
      <c r="AT1333" s="78">
        <v>9300</v>
      </c>
      <c r="AU1333" s="78">
        <v>9550</v>
      </c>
      <c r="AV1333" s="78">
        <v>123</v>
      </c>
      <c r="AW1333" s="77">
        <v>14.26</v>
      </c>
      <c r="AX1333" s="144">
        <f t="shared" si="141"/>
        <v>0.65</v>
      </c>
      <c r="AY1333" s="144">
        <f t="shared" si="142"/>
        <v>0.79</v>
      </c>
      <c r="AZ1333" s="144">
        <f t="shared" si="143"/>
        <v>0.85</v>
      </c>
      <c r="BA1333" s="54">
        <f t="shared" si="144"/>
        <v>15.650405626195838</v>
      </c>
      <c r="BB1333" s="54">
        <f t="shared" si="145"/>
        <v>12.92059437380416</v>
      </c>
    </row>
    <row r="1334" spans="1:54" x14ac:dyDescent="0.25">
      <c r="A1334" s="3">
        <v>42146</v>
      </c>
      <c r="B1334" s="77">
        <v>9638.7999999999993</v>
      </c>
      <c r="C1334" s="77">
        <v>997.73167000000001</v>
      </c>
      <c r="D1334" s="77">
        <v>26.737199999999998</v>
      </c>
      <c r="E1334" s="77">
        <f t="shared" si="140"/>
        <v>1133.7312000000002</v>
      </c>
      <c r="F1334" s="77">
        <v>-2.0088999999999997</v>
      </c>
      <c r="G1334" s="77">
        <v>16.858000000000001</v>
      </c>
      <c r="H1334">
        <v>0</v>
      </c>
      <c r="I1334" s="78">
        <v>9625</v>
      </c>
      <c r="J1334">
        <v>201506</v>
      </c>
      <c r="K1334" s="78">
        <v>9625</v>
      </c>
      <c r="L1334" s="77">
        <f t="shared" si="139"/>
        <v>-13.799999999999272</v>
      </c>
      <c r="M1334" s="78">
        <v>-12788</v>
      </c>
      <c r="N1334" s="78">
        <v>-244.87324000000001</v>
      </c>
      <c r="O1334" s="78">
        <v>-9942</v>
      </c>
      <c r="P1334" s="78">
        <v>-47.202269999999999</v>
      </c>
      <c r="Q1334" s="144">
        <v>-15273.5</v>
      </c>
      <c r="R1334" s="78">
        <v>-2327</v>
      </c>
      <c r="S1334" s="78">
        <v>6100</v>
      </c>
      <c r="T1334" s="78">
        <v>-6076</v>
      </c>
      <c r="U1334" s="78">
        <v>38237</v>
      </c>
      <c r="V1334" s="219">
        <v>0.15890367968198341</v>
      </c>
      <c r="W1334" s="78">
        <v>-5184</v>
      </c>
      <c r="X1334" s="78">
        <v>-5184</v>
      </c>
      <c r="Y1334" s="78">
        <v>-9214</v>
      </c>
      <c r="Z1334" s="78">
        <v>-11823</v>
      </c>
      <c r="AA1334" s="78">
        <v>96.59</v>
      </c>
      <c r="AB1334" s="78">
        <v>87.85</v>
      </c>
      <c r="AC1334" s="78">
        <v>137597</v>
      </c>
      <c r="AD1334" s="104">
        <v>6.6020399999999997</v>
      </c>
      <c r="AE1334" s="78">
        <v>128299</v>
      </c>
      <c r="AF1334" s="104">
        <v>4.3498000000000001</v>
      </c>
      <c r="AG1334" s="78">
        <v>-41183</v>
      </c>
      <c r="AH1334" s="104">
        <v>-4.9529100000000001</v>
      </c>
      <c r="AI1334" s="78">
        <v>34703</v>
      </c>
      <c r="AJ1334" s="104">
        <v>-0.45416000000000001</v>
      </c>
      <c r="AK1334" s="78">
        <v>10000</v>
      </c>
      <c r="AL1334" s="78">
        <v>9200</v>
      </c>
      <c r="AM1334" s="8">
        <v>9600</v>
      </c>
      <c r="AN1334" s="78">
        <v>250</v>
      </c>
      <c r="AO1334" s="78">
        <v>10000</v>
      </c>
      <c r="AP1334" s="78">
        <v>9000</v>
      </c>
      <c r="AQ1334" s="78">
        <v>9500</v>
      </c>
      <c r="AR1334" s="78">
        <v>372</v>
      </c>
      <c r="AS1334" s="78">
        <v>9850</v>
      </c>
      <c r="AT1334" s="78">
        <v>9500</v>
      </c>
      <c r="AU1334" s="78">
        <v>9650</v>
      </c>
      <c r="AV1334" s="78">
        <v>86</v>
      </c>
      <c r="AW1334" s="77">
        <v>13.04</v>
      </c>
      <c r="AX1334" s="144">
        <f t="shared" si="141"/>
        <v>0.31</v>
      </c>
      <c r="AY1334" s="144">
        <f t="shared" si="142"/>
        <v>0.59</v>
      </c>
      <c r="AZ1334" s="144">
        <f t="shared" si="143"/>
        <v>0.68</v>
      </c>
      <c r="BA1334" s="54">
        <f t="shared" si="144"/>
        <v>15.65593962574526</v>
      </c>
      <c r="BB1334" s="54">
        <f t="shared" si="145"/>
        <v>12.91106037425474</v>
      </c>
    </row>
    <row r="1335" spans="1:54" x14ac:dyDescent="0.25">
      <c r="A1335" s="3">
        <v>42149</v>
      </c>
      <c r="B1335" s="77">
        <v>9645.17</v>
      </c>
      <c r="C1335" s="77">
        <v>769.77512999999999</v>
      </c>
      <c r="D1335" s="77">
        <v>-27.429499999999997</v>
      </c>
      <c r="E1335" s="77">
        <f t="shared" si="140"/>
        <v>641.50990000000002</v>
      </c>
      <c r="F1335" s="77">
        <v>0.1008</v>
      </c>
      <c r="G1335" s="77">
        <v>11.718499999999999</v>
      </c>
      <c r="H1335">
        <v>0</v>
      </c>
      <c r="I1335" s="78">
        <v>9630</v>
      </c>
      <c r="J1335">
        <v>201506</v>
      </c>
      <c r="K1335" s="78">
        <v>9630</v>
      </c>
      <c r="L1335" s="77">
        <f t="shared" si="139"/>
        <v>-15.170000000000073</v>
      </c>
      <c r="M1335" s="78">
        <v>-9782</v>
      </c>
      <c r="N1335" s="78">
        <v>-187.12902</v>
      </c>
      <c r="O1335" s="78">
        <v>-10047</v>
      </c>
      <c r="P1335" s="78">
        <v>-47.726379999999999</v>
      </c>
      <c r="Q1335" s="144">
        <v>-12293.75</v>
      </c>
      <c r="R1335" s="78">
        <v>-2344</v>
      </c>
      <c r="S1335" s="78">
        <v>6157</v>
      </c>
      <c r="T1335" s="78">
        <v>-5304</v>
      </c>
      <c r="U1335" s="78">
        <v>39463</v>
      </c>
      <c r="V1335" s="219">
        <v>0.13440437878519118</v>
      </c>
      <c r="W1335" s="78">
        <v>-4394</v>
      </c>
      <c r="X1335" s="78">
        <v>-1040</v>
      </c>
      <c r="Y1335" s="78">
        <v>-8654</v>
      </c>
      <c r="Z1335" s="78">
        <v>-8161</v>
      </c>
      <c r="AA1335" s="78">
        <v>87.01</v>
      </c>
      <c r="AB1335" s="78">
        <v>87.4</v>
      </c>
      <c r="AC1335" s="78">
        <v>136775</v>
      </c>
      <c r="AD1335" s="104">
        <v>6.4896799999999999</v>
      </c>
      <c r="AE1335" s="78">
        <v>133676</v>
      </c>
      <c r="AF1335" s="104">
        <v>4.0892600000000003</v>
      </c>
      <c r="AG1335" s="78">
        <v>-51053</v>
      </c>
      <c r="AH1335" s="104">
        <v>-4.8104100000000001</v>
      </c>
      <c r="AI1335" s="78">
        <v>38082</v>
      </c>
      <c r="AJ1335" s="104">
        <v>-0.35375000000000001</v>
      </c>
      <c r="AK1335" s="78">
        <v>10000</v>
      </c>
      <c r="AL1335" s="78">
        <v>9200</v>
      </c>
      <c r="AM1335" s="8">
        <v>9600</v>
      </c>
      <c r="AN1335" s="78">
        <v>235</v>
      </c>
      <c r="AO1335" s="78">
        <v>10200</v>
      </c>
      <c r="AP1335" s="78">
        <v>9000</v>
      </c>
      <c r="AQ1335" s="78">
        <v>9500</v>
      </c>
      <c r="AR1335" s="78">
        <v>367</v>
      </c>
      <c r="AS1335" s="78">
        <v>9750</v>
      </c>
      <c r="AT1335" s="78">
        <v>9500</v>
      </c>
      <c r="AU1335" s="78">
        <v>9650</v>
      </c>
      <c r="AV1335" s="78">
        <v>70</v>
      </c>
      <c r="AW1335" s="77">
        <v>13.15</v>
      </c>
      <c r="AX1335" s="144">
        <f t="shared" si="141"/>
        <v>0.34</v>
      </c>
      <c r="AY1335" s="144">
        <f t="shared" si="142"/>
        <v>0.61</v>
      </c>
      <c r="AZ1335" s="144">
        <f t="shared" si="143"/>
        <v>0.69</v>
      </c>
      <c r="BA1335" s="54">
        <f t="shared" si="144"/>
        <v>15.663879536427032</v>
      </c>
      <c r="BB1335" s="54">
        <f t="shared" si="145"/>
        <v>12.758120463572972</v>
      </c>
    </row>
    <row r="1336" spans="1:54" x14ac:dyDescent="0.25">
      <c r="A1336" s="3">
        <v>42150</v>
      </c>
      <c r="B1336" s="77">
        <v>9669.41</v>
      </c>
      <c r="C1336" s="77">
        <v>798.60038999999995</v>
      </c>
      <c r="D1336" s="77">
        <v>46.6997</v>
      </c>
      <c r="E1336" s="77">
        <f t="shared" si="140"/>
        <v>472.48060000000004</v>
      </c>
      <c r="F1336" s="77">
        <v>-2.7738</v>
      </c>
      <c r="G1336" s="77">
        <v>-3.0373000000000001</v>
      </c>
      <c r="H1336">
        <v>0</v>
      </c>
      <c r="I1336" s="78">
        <v>9659</v>
      </c>
      <c r="J1336">
        <v>201506</v>
      </c>
      <c r="K1336" s="78">
        <v>9659</v>
      </c>
      <c r="L1336" s="77">
        <f t="shared" si="139"/>
        <v>-10.409999999999854</v>
      </c>
      <c r="M1336" s="78">
        <v>-9926</v>
      </c>
      <c r="N1336" s="78">
        <v>-190.39482000000001</v>
      </c>
      <c r="O1336" s="78">
        <v>-10334</v>
      </c>
      <c r="P1336" s="78">
        <v>-49.20702</v>
      </c>
      <c r="Q1336" s="144">
        <v>-12509.5</v>
      </c>
      <c r="R1336" s="78">
        <v>-2000</v>
      </c>
      <c r="S1336" s="78">
        <v>5867</v>
      </c>
      <c r="T1336" s="78">
        <v>-6228</v>
      </c>
      <c r="U1336" s="78">
        <v>40432</v>
      </c>
      <c r="V1336" s="219">
        <v>0.15403640680648992</v>
      </c>
      <c r="W1336" s="78">
        <v>-4494</v>
      </c>
      <c r="X1336" s="78">
        <v>-1040</v>
      </c>
      <c r="Y1336" s="78">
        <v>-9090</v>
      </c>
      <c r="Z1336" s="78">
        <v>-8149</v>
      </c>
      <c r="AA1336" s="78">
        <v>95.53</v>
      </c>
      <c r="AB1336" s="78">
        <v>91.32</v>
      </c>
      <c r="AC1336" s="78">
        <v>137039</v>
      </c>
      <c r="AD1336" s="104">
        <v>6.7952899999999996</v>
      </c>
      <c r="AE1336" s="78">
        <v>133691</v>
      </c>
      <c r="AF1336" s="104">
        <v>3.8591199999999999</v>
      </c>
      <c r="AG1336" s="78">
        <v>-41434</v>
      </c>
      <c r="AH1336" s="104">
        <v>-5.1170099999999996</v>
      </c>
      <c r="AI1336" s="78">
        <v>30721</v>
      </c>
      <c r="AJ1336" s="104">
        <v>-0.49841000000000002</v>
      </c>
      <c r="AK1336" s="78">
        <v>10000</v>
      </c>
      <c r="AL1336" s="78">
        <v>9300</v>
      </c>
      <c r="AM1336" s="8">
        <v>9700</v>
      </c>
      <c r="AN1336" s="78">
        <v>237</v>
      </c>
      <c r="AO1336" s="78">
        <v>10200</v>
      </c>
      <c r="AP1336" s="78">
        <v>9000</v>
      </c>
      <c r="AQ1336" s="78">
        <v>9500</v>
      </c>
      <c r="AR1336" s="78">
        <v>365</v>
      </c>
      <c r="AS1336" s="78">
        <v>9750</v>
      </c>
      <c r="AT1336" s="78">
        <v>9550</v>
      </c>
      <c r="AU1336" s="78">
        <v>9650</v>
      </c>
      <c r="AV1336" s="78">
        <v>61</v>
      </c>
      <c r="AW1336" s="77">
        <v>13.33</v>
      </c>
      <c r="AX1336" s="144">
        <f t="shared" si="141"/>
        <v>0.34</v>
      </c>
      <c r="AY1336" s="144">
        <f t="shared" si="142"/>
        <v>0.61</v>
      </c>
      <c r="AZ1336" s="144">
        <f t="shared" si="143"/>
        <v>0.7</v>
      </c>
      <c r="BA1336" s="54">
        <f t="shared" si="144"/>
        <v>15.218195158907779</v>
      </c>
      <c r="BB1336" s="54">
        <f t="shared" si="145"/>
        <v>12.913804841092219</v>
      </c>
    </row>
    <row r="1337" spans="1:54" x14ac:dyDescent="0.25">
      <c r="A1337" s="3">
        <v>42151</v>
      </c>
      <c r="B1337" s="77">
        <v>9693.5400000000009</v>
      </c>
      <c r="C1337" s="77">
        <v>1021.39702</v>
      </c>
      <c r="D1337" s="77">
        <v>27.214899999999997</v>
      </c>
      <c r="E1337" s="77">
        <f t="shared" si="140"/>
        <v>390.61699999999996</v>
      </c>
      <c r="F1337" s="77">
        <v>0.97599999999999998</v>
      </c>
      <c r="G1337" s="77">
        <v>8.2772000000000006</v>
      </c>
      <c r="H1337" t="s">
        <v>1726</v>
      </c>
      <c r="I1337" s="78">
        <v>9661</v>
      </c>
      <c r="J1337">
        <v>201506</v>
      </c>
      <c r="K1337" s="78">
        <v>9661</v>
      </c>
      <c r="L1337" s="77">
        <f t="shared" si="139"/>
        <v>-32.540000000000873</v>
      </c>
      <c r="M1337" s="78">
        <v>-4587</v>
      </c>
      <c r="N1337" s="78">
        <v>-87.271659999999997</v>
      </c>
      <c r="O1337" s="78">
        <v>-9941</v>
      </c>
      <c r="P1337" s="78">
        <v>-47.303280000000001</v>
      </c>
      <c r="Q1337" s="144">
        <v>-7072.25</v>
      </c>
      <c r="R1337" s="78">
        <v>-2105</v>
      </c>
      <c r="S1337" s="78">
        <v>2651</v>
      </c>
      <c r="T1337" s="78">
        <v>-5293</v>
      </c>
      <c r="U1337" s="78">
        <v>38324</v>
      </c>
      <c r="V1337" s="219">
        <v>0.1381118881118881</v>
      </c>
      <c r="W1337" s="78">
        <v>-4688</v>
      </c>
      <c r="X1337" s="78">
        <v>-1234</v>
      </c>
      <c r="Y1337" s="78">
        <v>-10495</v>
      </c>
      <c r="Z1337" s="78">
        <v>-5400</v>
      </c>
      <c r="AA1337" s="78">
        <v>99.27</v>
      </c>
      <c r="AB1337" s="78">
        <v>90.75</v>
      </c>
      <c r="AC1337" s="78">
        <v>130400</v>
      </c>
      <c r="AD1337" s="104">
        <v>6.6614500000000003</v>
      </c>
      <c r="AE1337" s="78">
        <v>135045</v>
      </c>
      <c r="AF1337" s="104">
        <v>3.92001</v>
      </c>
      <c r="AG1337" s="78">
        <v>-61697</v>
      </c>
      <c r="AH1337" s="104">
        <v>-4.72037</v>
      </c>
      <c r="AI1337" s="78">
        <v>-1724</v>
      </c>
      <c r="AJ1337" s="104">
        <v>-0.61853999999999998</v>
      </c>
      <c r="AK1337" s="78">
        <v>10000</v>
      </c>
      <c r="AL1337" s="78">
        <v>9300</v>
      </c>
      <c r="AM1337" s="8">
        <v>9700</v>
      </c>
      <c r="AN1337" s="78">
        <v>235</v>
      </c>
      <c r="AO1337" s="78">
        <v>10200</v>
      </c>
      <c r="AP1337" s="78">
        <v>9000</v>
      </c>
      <c r="AQ1337" s="78">
        <v>9500</v>
      </c>
      <c r="AR1337" s="78">
        <v>368</v>
      </c>
      <c r="AS1337" s="78">
        <v>9800</v>
      </c>
      <c r="AT1337" s="78">
        <v>9650</v>
      </c>
      <c r="AU1337" s="78">
        <v>9650</v>
      </c>
      <c r="AV1337" s="78">
        <v>130</v>
      </c>
      <c r="AW1337" s="77">
        <v>13.74</v>
      </c>
      <c r="AX1337" s="144">
        <f t="shared" si="141"/>
        <v>0.44</v>
      </c>
      <c r="AY1337" s="144">
        <f t="shared" si="142"/>
        <v>0.67</v>
      </c>
      <c r="AZ1337" s="144">
        <f t="shared" si="143"/>
        <v>0.75</v>
      </c>
      <c r="BA1337" s="54">
        <f t="shared" si="144"/>
        <v>14.885987996227559</v>
      </c>
      <c r="BB1337" s="54">
        <f t="shared" si="145"/>
        <v>13.062012003772441</v>
      </c>
    </row>
    <row r="1338" spans="1:54" x14ac:dyDescent="0.25">
      <c r="A1338" s="3">
        <v>42152</v>
      </c>
      <c r="B1338" s="77">
        <v>9712.84</v>
      </c>
      <c r="C1338" s="77">
        <v>1153.89626</v>
      </c>
      <c r="D1338" s="77">
        <v>12.1424</v>
      </c>
      <c r="E1338" s="77">
        <f t="shared" si="140"/>
        <v>330.32139999999993</v>
      </c>
      <c r="F1338" s="77">
        <v>-4.1919000000000004</v>
      </c>
      <c r="G1338" s="77">
        <v>5.9337999999999997</v>
      </c>
      <c r="H1338">
        <v>0</v>
      </c>
      <c r="I1338" s="78">
        <v>9731</v>
      </c>
      <c r="J1338">
        <v>201506</v>
      </c>
      <c r="K1338" s="78">
        <v>9731</v>
      </c>
      <c r="L1338" s="77">
        <f t="shared" si="139"/>
        <v>18.159999999999854</v>
      </c>
      <c r="M1338" s="78">
        <v>-1116</v>
      </c>
      <c r="N1338" s="78">
        <v>-20.28912</v>
      </c>
      <c r="O1338" s="78">
        <v>-9965</v>
      </c>
      <c r="P1338" s="78">
        <v>-47.742089999999997</v>
      </c>
      <c r="Q1338" s="144">
        <v>-3607.25</v>
      </c>
      <c r="R1338" s="78">
        <v>-1864</v>
      </c>
      <c r="S1338" s="78">
        <v>3457</v>
      </c>
      <c r="T1338" s="78">
        <v>-3019</v>
      </c>
      <c r="U1338" s="78">
        <v>39428</v>
      </c>
      <c r="V1338" s="219">
        <v>7.6569950289134631E-2</v>
      </c>
      <c r="W1338" s="78">
        <v>-1605</v>
      </c>
      <c r="X1338" s="78">
        <v>1849</v>
      </c>
      <c r="Y1338" s="78">
        <v>-6848</v>
      </c>
      <c r="Z1338" s="78">
        <v>-1753</v>
      </c>
      <c r="AA1338" s="78">
        <v>92.32</v>
      </c>
      <c r="AB1338" s="78">
        <v>95.22</v>
      </c>
      <c r="AC1338" s="78">
        <v>130058</v>
      </c>
      <c r="AD1338" s="104">
        <v>7.3128700000000002</v>
      </c>
      <c r="AE1338" s="78">
        <v>136853</v>
      </c>
      <c r="AF1338" s="104">
        <v>3.35684</v>
      </c>
      <c r="AG1338" s="78">
        <v>-61656</v>
      </c>
      <c r="AH1338" s="104">
        <v>-5.3546199999999997</v>
      </c>
      <c r="AI1338" s="78">
        <v>19938</v>
      </c>
      <c r="AJ1338" s="104">
        <v>-0.63663000000000003</v>
      </c>
      <c r="AK1338" s="78">
        <v>10000</v>
      </c>
      <c r="AL1338" s="78">
        <v>9300</v>
      </c>
      <c r="AM1338" s="8">
        <v>9700</v>
      </c>
      <c r="AN1338" s="78">
        <v>225</v>
      </c>
      <c r="AO1338" s="78">
        <v>10200</v>
      </c>
      <c r="AP1338" s="78">
        <v>9000</v>
      </c>
      <c r="AQ1338" s="78">
        <v>9600</v>
      </c>
      <c r="AR1338" s="78">
        <v>364</v>
      </c>
      <c r="AS1338" s="78">
        <v>10000</v>
      </c>
      <c r="AT1338" s="78">
        <v>9450</v>
      </c>
      <c r="AU1338" s="78">
        <v>9750</v>
      </c>
      <c r="AV1338" s="78">
        <v>111.5</v>
      </c>
      <c r="AW1338" s="77">
        <v>13.43</v>
      </c>
      <c r="AX1338" s="144">
        <f t="shared" si="141"/>
        <v>0.31</v>
      </c>
      <c r="AY1338" s="144">
        <f t="shared" si="142"/>
        <v>0.59</v>
      </c>
      <c r="AZ1338" s="144">
        <f t="shared" si="143"/>
        <v>0.69</v>
      </c>
      <c r="BA1338" s="54">
        <f t="shared" si="144"/>
        <v>14.862470631002655</v>
      </c>
      <c r="BB1338" s="54">
        <f t="shared" si="145"/>
        <v>13.000529368997352</v>
      </c>
    </row>
    <row r="1339" spans="1:54" x14ac:dyDescent="0.25">
      <c r="A1339" s="3">
        <v>42153</v>
      </c>
      <c r="B1339" s="77">
        <v>9701.07</v>
      </c>
      <c r="C1339" s="77">
        <v>1437.2962299999999</v>
      </c>
      <c r="D1339" s="77">
        <v>-3.0039999999999996</v>
      </c>
      <c r="E1339" s="77">
        <f t="shared" si="140"/>
        <v>311.30779999999999</v>
      </c>
      <c r="F1339" s="77">
        <v>-1.9462000000000002</v>
      </c>
      <c r="G1339" s="77">
        <v>-14.705299999999999</v>
      </c>
      <c r="H1339">
        <v>0</v>
      </c>
      <c r="I1339" s="78">
        <v>9703</v>
      </c>
      <c r="J1339">
        <v>201506</v>
      </c>
      <c r="K1339" s="78">
        <v>9703</v>
      </c>
      <c r="L1339" s="77">
        <f t="shared" si="139"/>
        <v>1.930000000000291</v>
      </c>
      <c r="M1339" s="78">
        <v>-5845</v>
      </c>
      <c r="N1339" s="78">
        <v>-111.81570000000001</v>
      </c>
      <c r="O1339" s="78">
        <v>-10277</v>
      </c>
      <c r="P1339" s="78">
        <v>-49.070430000000002</v>
      </c>
      <c r="Q1339" s="144">
        <v>-8414.25</v>
      </c>
      <c r="R1339" s="78">
        <v>-1949</v>
      </c>
      <c r="S1339" s="78">
        <v>3964</v>
      </c>
      <c r="T1339" s="78">
        <v>-5346</v>
      </c>
      <c r="U1339" s="78">
        <v>39792</v>
      </c>
      <c r="V1339" s="219">
        <v>0.13434861278648974</v>
      </c>
      <c r="W1339" s="78">
        <v>-1557</v>
      </c>
      <c r="X1339" s="78">
        <v>1897</v>
      </c>
      <c r="Y1339" s="78">
        <v>-7547</v>
      </c>
      <c r="Z1339" s="78">
        <v>-5016</v>
      </c>
      <c r="AA1339" s="78">
        <v>88.04</v>
      </c>
      <c r="AB1339" s="78">
        <v>91.87</v>
      </c>
      <c r="AC1339" s="78">
        <v>132278</v>
      </c>
      <c r="AD1339" s="104">
        <v>7.25054</v>
      </c>
      <c r="AE1339" s="78">
        <v>145698</v>
      </c>
      <c r="AF1339" s="104">
        <v>3.7410999999999999</v>
      </c>
      <c r="AG1339" s="78">
        <v>-57862</v>
      </c>
      <c r="AH1339" s="104">
        <v>-5.5234300000000003</v>
      </c>
      <c r="AI1339" s="78">
        <v>36313</v>
      </c>
      <c r="AJ1339" s="104">
        <v>-0.46522999999999998</v>
      </c>
      <c r="AK1339" s="78">
        <v>10000</v>
      </c>
      <c r="AL1339" s="78">
        <v>9300</v>
      </c>
      <c r="AM1339" s="8">
        <v>9700</v>
      </c>
      <c r="AN1339" s="78">
        <v>224</v>
      </c>
      <c r="AO1339" s="78">
        <v>10200</v>
      </c>
      <c r="AP1339" s="78">
        <v>9000</v>
      </c>
      <c r="AQ1339" s="78">
        <v>9600</v>
      </c>
      <c r="AR1339" s="78">
        <v>363</v>
      </c>
      <c r="AS1339" s="78">
        <v>9950</v>
      </c>
      <c r="AT1339" s="78">
        <v>9500</v>
      </c>
      <c r="AU1339" s="78">
        <v>9700</v>
      </c>
      <c r="AV1339" s="78">
        <v>99.5</v>
      </c>
      <c r="AW1339" s="77">
        <v>13.88</v>
      </c>
      <c r="AX1339" s="144">
        <f t="shared" si="141"/>
        <v>0.51</v>
      </c>
      <c r="AY1339" s="144">
        <f t="shared" si="142"/>
        <v>0.71</v>
      </c>
      <c r="AZ1339" s="144">
        <f t="shared" si="143"/>
        <v>0.79</v>
      </c>
      <c r="BA1339" s="54">
        <f t="shared" si="144"/>
        <v>14.831949056488472</v>
      </c>
      <c r="BB1339" s="54">
        <f t="shared" si="145"/>
        <v>12.994050943511528</v>
      </c>
    </row>
    <row r="1340" spans="1:54" x14ac:dyDescent="0.25">
      <c r="A1340" s="3">
        <v>42156</v>
      </c>
      <c r="B1340" s="77">
        <v>9625.69</v>
      </c>
      <c r="C1340" s="77">
        <v>923.38115000000005</v>
      </c>
      <c r="D1340" s="77">
        <v>-91.280300000000011</v>
      </c>
      <c r="E1340" s="77">
        <f t="shared" si="140"/>
        <v>192.87559999999996</v>
      </c>
      <c r="F1340" s="77">
        <v>-5.1106999999999996</v>
      </c>
      <c r="G1340" s="77">
        <v>-15.943199999999999</v>
      </c>
      <c r="H1340">
        <v>0</v>
      </c>
      <c r="I1340" s="78">
        <v>9630</v>
      </c>
      <c r="J1340">
        <v>201506</v>
      </c>
      <c r="K1340" s="78">
        <v>9630</v>
      </c>
      <c r="L1340" s="77">
        <f t="shared" si="139"/>
        <v>4.3099999999994907</v>
      </c>
      <c r="M1340" s="78">
        <v>-10907</v>
      </c>
      <c r="N1340" s="78">
        <v>-208.41668000000001</v>
      </c>
      <c r="O1340" s="78">
        <v>-10848</v>
      </c>
      <c r="P1340" s="78">
        <v>-51.38259</v>
      </c>
      <c r="Q1340" s="144">
        <v>-13619</v>
      </c>
      <c r="R1340" s="78">
        <v>-2328</v>
      </c>
      <c r="S1340" s="78">
        <v>4348</v>
      </c>
      <c r="T1340" s="78">
        <v>-8093</v>
      </c>
      <c r="U1340" s="78">
        <v>43146</v>
      </c>
      <c r="V1340" s="219">
        <v>0.18757242849858619</v>
      </c>
      <c r="W1340" s="78">
        <v>-2375</v>
      </c>
      <c r="X1340" s="78">
        <v>-2375</v>
      </c>
      <c r="Y1340" s="78">
        <v>-9008</v>
      </c>
      <c r="Z1340" s="78">
        <v>-7889</v>
      </c>
      <c r="AA1340" s="78">
        <v>86.94</v>
      </c>
      <c r="AB1340" s="78">
        <v>84.33</v>
      </c>
      <c r="AC1340" s="78">
        <v>129839</v>
      </c>
      <c r="AD1340" s="104">
        <v>6.1989200000000002</v>
      </c>
      <c r="AE1340" s="78">
        <v>150454</v>
      </c>
      <c r="AF1340" s="104">
        <v>4.2486600000000001</v>
      </c>
      <c r="AG1340" s="78">
        <v>-90843</v>
      </c>
      <c r="AH1340" s="104">
        <v>-5.0850799999999996</v>
      </c>
      <c r="AI1340" s="78">
        <v>55097</v>
      </c>
      <c r="AJ1340" s="104">
        <v>1.3089999999999999E-2</v>
      </c>
      <c r="AK1340" s="78">
        <v>10000</v>
      </c>
      <c r="AL1340" s="78">
        <v>9300</v>
      </c>
      <c r="AM1340" s="8">
        <v>9600</v>
      </c>
      <c r="AN1340" s="78">
        <v>212</v>
      </c>
      <c r="AO1340" s="78">
        <v>10200</v>
      </c>
      <c r="AP1340" s="78">
        <v>9000</v>
      </c>
      <c r="AQ1340" s="78">
        <v>9500</v>
      </c>
      <c r="AR1340" s="78">
        <v>355</v>
      </c>
      <c r="AS1340" s="78">
        <v>9950</v>
      </c>
      <c r="AT1340" s="78">
        <v>9500</v>
      </c>
      <c r="AU1340" s="78">
        <v>9650</v>
      </c>
      <c r="AV1340" s="78">
        <v>84.5</v>
      </c>
      <c r="AW1340" s="77">
        <v>14.16</v>
      </c>
      <c r="AX1340" s="144">
        <f t="shared" si="141"/>
        <v>0.55000000000000004</v>
      </c>
      <c r="AY1340" s="144">
        <f t="shared" si="142"/>
        <v>0.73</v>
      </c>
      <c r="AZ1340" s="144">
        <f t="shared" si="143"/>
        <v>0.81</v>
      </c>
      <c r="BA1340" s="54">
        <f t="shared" si="144"/>
        <v>14.830870983403711</v>
      </c>
      <c r="BB1340" s="54">
        <f t="shared" si="145"/>
        <v>12.994129016596295</v>
      </c>
    </row>
    <row r="1341" spans="1:54" x14ac:dyDescent="0.25">
      <c r="A1341" s="3">
        <v>42157</v>
      </c>
      <c r="B1341" s="77">
        <v>9614.26</v>
      </c>
      <c r="C1341" s="77">
        <v>1003.19471</v>
      </c>
      <c r="D1341" s="77">
        <v>-17.911099999999998</v>
      </c>
      <c r="E1341" s="77">
        <f t="shared" si="140"/>
        <v>138.09000000000003</v>
      </c>
      <c r="F1341" s="77">
        <v>-10.052899999999999</v>
      </c>
      <c r="G1341" s="77">
        <v>-10.311</v>
      </c>
      <c r="H1341">
        <v>0</v>
      </c>
      <c r="I1341" s="78">
        <v>9607</v>
      </c>
      <c r="J1341">
        <v>201506</v>
      </c>
      <c r="K1341" s="78">
        <v>9607</v>
      </c>
      <c r="L1341" s="77">
        <f t="shared" si="139"/>
        <v>-7.2600000000002183</v>
      </c>
      <c r="M1341" s="78">
        <v>-6795</v>
      </c>
      <c r="N1341" s="78">
        <v>-128.81491</v>
      </c>
      <c r="O1341" s="78">
        <v>-10318</v>
      </c>
      <c r="P1341" s="78">
        <v>-48.692270000000001</v>
      </c>
      <c r="Q1341" s="144">
        <v>-9374.5</v>
      </c>
      <c r="R1341" s="78">
        <v>-2527</v>
      </c>
      <c r="S1341" s="78">
        <v>2394</v>
      </c>
      <c r="T1341" s="78">
        <v>-8235</v>
      </c>
      <c r="U1341" s="78">
        <v>43898</v>
      </c>
      <c r="V1341" s="219">
        <v>0.1875939678345255</v>
      </c>
      <c r="W1341" s="78">
        <v>-482</v>
      </c>
      <c r="X1341" s="78">
        <v>2972</v>
      </c>
      <c r="Y1341" s="78">
        <v>-7625</v>
      </c>
      <c r="Z1341" s="78">
        <v>-5945</v>
      </c>
      <c r="AA1341" s="78">
        <v>84.55</v>
      </c>
      <c r="AB1341" s="78">
        <v>82.56</v>
      </c>
      <c r="AC1341" s="78">
        <v>132522</v>
      </c>
      <c r="AD1341" s="104">
        <v>5.7190899999999996</v>
      </c>
      <c r="AE1341" s="78">
        <v>148919</v>
      </c>
      <c r="AF1341" s="104">
        <v>4.3419100000000004</v>
      </c>
      <c r="AG1341" s="78">
        <v>-86022</v>
      </c>
      <c r="AH1341" s="104">
        <v>-4.34483</v>
      </c>
      <c r="AI1341" s="78">
        <v>43122</v>
      </c>
      <c r="AJ1341" s="104">
        <v>-9.3140000000000001E-2</v>
      </c>
      <c r="AK1341" s="78">
        <v>10000</v>
      </c>
      <c r="AL1341" s="78">
        <v>9300</v>
      </c>
      <c r="AM1341" s="8">
        <v>9600</v>
      </c>
      <c r="AN1341" s="78">
        <v>198</v>
      </c>
      <c r="AO1341" s="78">
        <v>10200</v>
      </c>
      <c r="AP1341" s="78">
        <v>9000</v>
      </c>
      <c r="AQ1341" s="78">
        <v>9500</v>
      </c>
      <c r="AR1341" s="78">
        <v>343</v>
      </c>
      <c r="AS1341" s="78">
        <v>9800</v>
      </c>
      <c r="AT1341" s="78">
        <v>9500</v>
      </c>
      <c r="AU1341" s="78">
        <v>9600</v>
      </c>
      <c r="AV1341" s="78">
        <v>57.5</v>
      </c>
      <c r="AW1341" s="77">
        <v>13.95</v>
      </c>
      <c r="AX1341" s="144">
        <f t="shared" si="141"/>
        <v>0.48</v>
      </c>
      <c r="AY1341" s="144">
        <f t="shared" si="142"/>
        <v>0.69</v>
      </c>
      <c r="AZ1341" s="144">
        <f t="shared" si="143"/>
        <v>0.78</v>
      </c>
      <c r="BA1341" s="54">
        <f t="shared" si="144"/>
        <v>14.837815417116207</v>
      </c>
      <c r="BB1341" s="54">
        <f t="shared" si="145"/>
        <v>13.015184582883794</v>
      </c>
    </row>
    <row r="1342" spans="1:54" x14ac:dyDescent="0.25">
      <c r="A1342" s="3">
        <v>42158</v>
      </c>
      <c r="B1342" s="77">
        <v>9556.52</v>
      </c>
      <c r="C1342" s="77">
        <v>1022.4472500000001</v>
      </c>
      <c r="D1342" s="77">
        <v>-30.5749</v>
      </c>
      <c r="E1342" s="77">
        <f t="shared" si="140"/>
        <v>90.25930000000001</v>
      </c>
      <c r="F1342" s="77">
        <v>-6.4998000000000005</v>
      </c>
      <c r="G1342" s="77">
        <v>-12.620899999999999</v>
      </c>
      <c r="H1342" t="s">
        <v>1727</v>
      </c>
      <c r="I1342" s="78">
        <v>9547</v>
      </c>
      <c r="J1342">
        <v>201506</v>
      </c>
      <c r="K1342" s="78">
        <v>9547</v>
      </c>
      <c r="L1342" s="77">
        <f t="shared" si="139"/>
        <v>-9.5200000000004366</v>
      </c>
      <c r="M1342" s="78">
        <v>-17841</v>
      </c>
      <c r="N1342" s="78">
        <v>-338.74464</v>
      </c>
      <c r="O1342" s="78">
        <v>-10846</v>
      </c>
      <c r="P1342" s="78">
        <v>-50.844679999999997</v>
      </c>
      <c r="Q1342" s="144">
        <v>-20552.5</v>
      </c>
      <c r="R1342" s="78">
        <v>-2585</v>
      </c>
      <c r="S1342" s="78">
        <v>4337</v>
      </c>
      <c r="T1342" s="78">
        <v>-12434</v>
      </c>
      <c r="U1342" s="78">
        <v>44178</v>
      </c>
      <c r="V1342" s="219">
        <v>0.28145230657793474</v>
      </c>
      <c r="W1342" s="78">
        <v>-8904</v>
      </c>
      <c r="X1342" s="78">
        <v>-11747</v>
      </c>
      <c r="Y1342" s="78">
        <v>-16405</v>
      </c>
      <c r="Z1342" s="78">
        <v>-15916</v>
      </c>
      <c r="AA1342" s="78">
        <v>79.09</v>
      </c>
      <c r="AB1342" s="78">
        <v>81.349999999999994</v>
      </c>
      <c r="AC1342" s="78">
        <v>130010</v>
      </c>
      <c r="AD1342" s="104">
        <v>5.1201100000000004</v>
      </c>
      <c r="AE1342" s="78">
        <v>143079</v>
      </c>
      <c r="AF1342" s="104">
        <v>4.6812899999999997</v>
      </c>
      <c r="AG1342" s="78">
        <v>-103898</v>
      </c>
      <c r="AH1342" s="104">
        <v>-4.1685600000000003</v>
      </c>
      <c r="AI1342" s="78">
        <v>13673</v>
      </c>
      <c r="AJ1342" s="104">
        <v>0.29339999999999999</v>
      </c>
      <c r="AK1342" s="78">
        <v>10000</v>
      </c>
      <c r="AL1342" s="78">
        <v>9300</v>
      </c>
      <c r="AM1342" s="8">
        <v>9500</v>
      </c>
      <c r="AN1342" s="78">
        <v>192</v>
      </c>
      <c r="AO1342" s="78">
        <v>10000</v>
      </c>
      <c r="AP1342" s="78">
        <v>9000</v>
      </c>
      <c r="AQ1342" s="78">
        <v>9400</v>
      </c>
      <c r="AR1342" s="78">
        <v>333</v>
      </c>
      <c r="AS1342" s="78">
        <v>9750</v>
      </c>
      <c r="AT1342" s="78">
        <v>9500</v>
      </c>
      <c r="AU1342" s="78">
        <v>9550</v>
      </c>
      <c r="AV1342" s="78">
        <v>128</v>
      </c>
      <c r="AW1342" s="77">
        <v>13.73</v>
      </c>
      <c r="AX1342" s="144">
        <f t="shared" si="141"/>
        <v>0.27</v>
      </c>
      <c r="AY1342" s="144">
        <f t="shared" si="142"/>
        <v>0.56999999999999995</v>
      </c>
      <c r="AZ1342" s="144">
        <f t="shared" si="143"/>
        <v>0.7</v>
      </c>
      <c r="BA1342" s="54">
        <f t="shared" si="144"/>
        <v>14.837815417116207</v>
      </c>
      <c r="BB1342" s="54">
        <f t="shared" si="145"/>
        <v>13.015184582883794</v>
      </c>
    </row>
    <row r="1343" spans="1:54" x14ac:dyDescent="0.25">
      <c r="A1343" s="3">
        <v>42159</v>
      </c>
      <c r="B1343" s="77">
        <v>9348.6299999999992</v>
      </c>
      <c r="C1343" s="77">
        <v>1376.06015</v>
      </c>
      <c r="D1343" s="77">
        <v>-130.7371</v>
      </c>
      <c r="E1343" s="77">
        <f t="shared" si="140"/>
        <v>-26.443999999999946</v>
      </c>
      <c r="F1343" s="77">
        <v>-7.5379999999999994</v>
      </c>
      <c r="G1343" s="77">
        <v>-50.540699999999994</v>
      </c>
      <c r="H1343">
        <v>0</v>
      </c>
      <c r="I1343" s="78">
        <v>9310</v>
      </c>
      <c r="J1343">
        <v>201506</v>
      </c>
      <c r="K1343" s="78">
        <v>9310</v>
      </c>
      <c r="L1343" s="77">
        <f t="shared" si="139"/>
        <v>-38.6299999999992</v>
      </c>
      <c r="M1343" s="78">
        <v>-25170</v>
      </c>
      <c r="N1343" s="78">
        <v>-466.72881999999998</v>
      </c>
      <c r="O1343" s="78">
        <v>-10684</v>
      </c>
      <c r="P1343" s="78">
        <v>-48.74006</v>
      </c>
      <c r="Q1343" s="144">
        <v>-27841</v>
      </c>
      <c r="R1343" s="78">
        <v>-3370</v>
      </c>
      <c r="S1343" s="78">
        <v>4035</v>
      </c>
      <c r="T1343" s="78">
        <v>-13835</v>
      </c>
      <c r="U1343" s="78">
        <v>45972</v>
      </c>
      <c r="V1343" s="219">
        <v>0.30094405290176629</v>
      </c>
      <c r="W1343" s="78">
        <v>-7902</v>
      </c>
      <c r="X1343" s="78">
        <v>-16413</v>
      </c>
      <c r="Y1343" s="78">
        <v>-16093</v>
      </c>
      <c r="Z1343" s="78">
        <v>-22982</v>
      </c>
      <c r="AA1343" s="78">
        <v>95.08</v>
      </c>
      <c r="AB1343" s="78">
        <v>71.39</v>
      </c>
      <c r="AC1343" s="78">
        <v>127638</v>
      </c>
      <c r="AD1343" s="104">
        <v>3.5374099999999999</v>
      </c>
      <c r="AE1343" s="78">
        <v>151637</v>
      </c>
      <c r="AF1343" s="104">
        <v>8.2308699999999995</v>
      </c>
      <c r="AG1343" s="78">
        <v>-137177</v>
      </c>
      <c r="AH1343" s="104">
        <v>-3.1174300000000001</v>
      </c>
      <c r="AI1343" s="78">
        <v>9460</v>
      </c>
      <c r="AJ1343" s="104">
        <v>0.86207999999999996</v>
      </c>
      <c r="AK1343" s="78">
        <v>10000</v>
      </c>
      <c r="AL1343" s="78">
        <v>9300</v>
      </c>
      <c r="AM1343" s="8">
        <v>9300</v>
      </c>
      <c r="AN1343" s="78">
        <v>194</v>
      </c>
      <c r="AO1343" s="78">
        <v>10000</v>
      </c>
      <c r="AP1343" s="78">
        <v>9000</v>
      </c>
      <c r="AQ1343" s="78">
        <v>9200</v>
      </c>
      <c r="AR1343" s="78">
        <v>337</v>
      </c>
      <c r="AS1343" s="78">
        <v>9600</v>
      </c>
      <c r="AT1343" s="78">
        <v>9200</v>
      </c>
      <c r="AU1343" s="78">
        <v>9350</v>
      </c>
      <c r="AV1343" s="78">
        <v>133</v>
      </c>
      <c r="AW1343" s="77">
        <v>14.65</v>
      </c>
      <c r="AX1343" s="144">
        <f t="shared" si="141"/>
        <v>0.89</v>
      </c>
      <c r="AY1343" s="144">
        <f t="shared" si="142"/>
        <v>0.93</v>
      </c>
      <c r="AZ1343" s="144">
        <f t="shared" si="143"/>
        <v>0.95</v>
      </c>
      <c r="BA1343" s="54">
        <f t="shared" si="144"/>
        <v>14.93272427173007</v>
      </c>
      <c r="BB1343" s="54">
        <f t="shared" si="145"/>
        <v>13.002275728269932</v>
      </c>
    </row>
    <row r="1344" spans="1:54" x14ac:dyDescent="0.25">
      <c r="A1344" s="3">
        <v>42160</v>
      </c>
      <c r="B1344" s="77">
        <v>9340.1299999999992</v>
      </c>
      <c r="C1344" s="77">
        <v>1116.6246799999999</v>
      </c>
      <c r="D1344" s="77">
        <v>-99.3249</v>
      </c>
      <c r="E1344" s="77">
        <f t="shared" si="140"/>
        <v>-151.3527</v>
      </c>
      <c r="F1344" s="77">
        <v>-5.3563999999999998</v>
      </c>
      <c r="G1344" s="77">
        <v>-1.1320000000000001</v>
      </c>
      <c r="H1344">
        <v>0</v>
      </c>
      <c r="I1344" s="78">
        <v>9308</v>
      </c>
      <c r="J1344">
        <v>201506</v>
      </c>
      <c r="K1344" s="78">
        <v>9308</v>
      </c>
      <c r="L1344" s="77">
        <f t="shared" si="139"/>
        <v>-32.1299999999992</v>
      </c>
      <c r="M1344" s="78">
        <v>-20749</v>
      </c>
      <c r="N1344" s="78">
        <v>-384.23507999999998</v>
      </c>
      <c r="O1344" s="78">
        <v>-10241</v>
      </c>
      <c r="P1344" s="78">
        <v>-46.649050000000003</v>
      </c>
      <c r="Q1344" s="144">
        <v>-23309.25</v>
      </c>
      <c r="R1344" s="78">
        <v>-3234</v>
      </c>
      <c r="S1344" s="78">
        <v>2449</v>
      </c>
      <c r="T1344" s="78">
        <v>-12511</v>
      </c>
      <c r="U1344" s="78">
        <v>45058</v>
      </c>
      <c r="V1344" s="219">
        <v>0.27766434373474191</v>
      </c>
      <c r="W1344" s="78">
        <v>-5976</v>
      </c>
      <c r="X1344" s="78">
        <v>-10476</v>
      </c>
      <c r="Y1344" s="78">
        <v>-12420</v>
      </c>
      <c r="Z1344" s="78">
        <v>-20305</v>
      </c>
      <c r="AA1344" s="78">
        <v>92.68</v>
      </c>
      <c r="AB1344" s="78">
        <v>72.3</v>
      </c>
      <c r="AC1344" s="78">
        <v>133819</v>
      </c>
      <c r="AD1344" s="104">
        <v>3.6755900000000001</v>
      </c>
      <c r="AE1344" s="78">
        <v>158664</v>
      </c>
      <c r="AF1344" s="104">
        <v>8.1099099999999993</v>
      </c>
      <c r="AG1344" s="78">
        <v>-141314</v>
      </c>
      <c r="AH1344" s="104">
        <v>-3.0842499999999999</v>
      </c>
      <c r="AI1344" s="78">
        <v>4791</v>
      </c>
      <c r="AJ1344" s="104">
        <v>0.25651000000000002</v>
      </c>
      <c r="AK1344" s="78">
        <v>10000</v>
      </c>
      <c r="AL1344" s="78">
        <v>9200</v>
      </c>
      <c r="AM1344" s="8">
        <v>9300</v>
      </c>
      <c r="AN1344" s="78">
        <v>173</v>
      </c>
      <c r="AO1344" s="78">
        <v>10000</v>
      </c>
      <c r="AP1344" s="78">
        <v>9000</v>
      </c>
      <c r="AQ1344" s="78">
        <v>9200</v>
      </c>
      <c r="AR1344" s="78">
        <v>318</v>
      </c>
      <c r="AS1344" s="78">
        <v>9500</v>
      </c>
      <c r="AT1344" s="78">
        <v>9100</v>
      </c>
      <c r="AU1344" s="78">
        <v>9350</v>
      </c>
      <c r="AV1344" s="78">
        <v>104</v>
      </c>
      <c r="AW1344" s="77">
        <v>13.91</v>
      </c>
      <c r="AX1344" s="144">
        <f t="shared" si="141"/>
        <v>0.41</v>
      </c>
      <c r="AY1344" s="144">
        <f t="shared" si="142"/>
        <v>0.65</v>
      </c>
      <c r="AZ1344" s="144">
        <f t="shared" si="143"/>
        <v>0.76</v>
      </c>
      <c r="BA1344" s="54">
        <f t="shared" si="144"/>
        <v>14.934418227112044</v>
      </c>
      <c r="BB1344" s="54">
        <f t="shared" si="145"/>
        <v>13.027581772887956</v>
      </c>
    </row>
    <row r="1345" spans="1:54" x14ac:dyDescent="0.25">
      <c r="A1345" s="3">
        <v>42163</v>
      </c>
      <c r="B1345" s="77">
        <v>9368.43</v>
      </c>
      <c r="C1345" s="77">
        <v>961.40486999999996</v>
      </c>
      <c r="D1345" s="77">
        <v>-88.767800000000008</v>
      </c>
      <c r="E1345" s="77">
        <f t="shared" si="140"/>
        <v>-303.02049999999997</v>
      </c>
      <c r="F1345" s="77">
        <v>-6.5374999999999996</v>
      </c>
      <c r="G1345" s="77">
        <v>24.4741</v>
      </c>
      <c r="H1345">
        <v>0</v>
      </c>
      <c r="I1345" s="78">
        <v>9348</v>
      </c>
      <c r="J1345">
        <v>201506</v>
      </c>
      <c r="K1345" s="78">
        <v>9348</v>
      </c>
      <c r="L1345" s="77">
        <f t="shared" si="139"/>
        <v>-20.430000000000291</v>
      </c>
      <c r="M1345" s="78">
        <v>-21339</v>
      </c>
      <c r="N1345" s="78">
        <v>-396.83566000000002</v>
      </c>
      <c r="O1345" s="78">
        <v>-9885</v>
      </c>
      <c r="P1345" s="78">
        <v>-45.153370000000002</v>
      </c>
      <c r="Q1345" s="144">
        <v>-23810.25</v>
      </c>
      <c r="R1345" s="78">
        <v>-3066</v>
      </c>
      <c r="S1345" s="78">
        <v>3555</v>
      </c>
      <c r="T1345" s="78">
        <v>-11484</v>
      </c>
      <c r="U1345" s="78">
        <v>45238</v>
      </c>
      <c r="V1345" s="219">
        <v>0.25385737654184537</v>
      </c>
      <c r="W1345" s="78">
        <v>-6403</v>
      </c>
      <c r="X1345" s="78">
        <v>-14208</v>
      </c>
      <c r="Y1345" s="78">
        <v>-11298</v>
      </c>
      <c r="Z1345" s="78">
        <v>-19689</v>
      </c>
      <c r="AA1345" s="78">
        <v>95.52</v>
      </c>
      <c r="AB1345" s="78">
        <v>74.19</v>
      </c>
      <c r="AC1345" s="78">
        <v>138608</v>
      </c>
      <c r="AD1345" s="104">
        <v>3.8005300000000002</v>
      </c>
      <c r="AE1345" s="78">
        <v>162399</v>
      </c>
      <c r="AF1345" s="104">
        <v>7.0531899999999998</v>
      </c>
      <c r="AG1345" s="78">
        <v>-146368</v>
      </c>
      <c r="AH1345" s="104">
        <v>-2.95364</v>
      </c>
      <c r="AI1345" s="78">
        <v>10558</v>
      </c>
      <c r="AJ1345" s="104">
        <v>0.23316999999999999</v>
      </c>
      <c r="AK1345" s="78">
        <v>10000</v>
      </c>
      <c r="AL1345" s="78">
        <v>9200</v>
      </c>
      <c r="AM1345" s="8">
        <v>9300</v>
      </c>
      <c r="AN1345" s="78">
        <v>150</v>
      </c>
      <c r="AO1345" s="78">
        <v>10000</v>
      </c>
      <c r="AP1345" s="78">
        <v>9000</v>
      </c>
      <c r="AQ1345" s="78">
        <v>9200</v>
      </c>
      <c r="AR1345" s="78">
        <v>296</v>
      </c>
      <c r="AS1345" s="78">
        <v>9500</v>
      </c>
      <c r="AT1345" s="78">
        <v>9100</v>
      </c>
      <c r="AU1345" s="78">
        <v>9350</v>
      </c>
      <c r="AV1345" s="78">
        <v>72</v>
      </c>
      <c r="AW1345" s="77">
        <v>13.47</v>
      </c>
      <c r="AX1345" s="144">
        <f t="shared" si="141"/>
        <v>0.13</v>
      </c>
      <c r="AY1345" s="144">
        <f t="shared" si="142"/>
        <v>0.46</v>
      </c>
      <c r="AZ1345" s="144">
        <f t="shared" si="143"/>
        <v>0.64</v>
      </c>
      <c r="BA1345" s="54">
        <f t="shared" si="144"/>
        <v>14.935929014580651</v>
      </c>
      <c r="BB1345" s="54">
        <f t="shared" si="145"/>
        <v>12.975070985419357</v>
      </c>
    </row>
    <row r="1346" spans="1:54" x14ac:dyDescent="0.25">
      <c r="A1346" s="3">
        <v>42164</v>
      </c>
      <c r="B1346" s="77">
        <v>9191.8700000000008</v>
      </c>
      <c r="C1346" s="77">
        <v>1088.65553</v>
      </c>
      <c r="D1346" s="77">
        <v>-35.821999999999996</v>
      </c>
      <c r="E1346" s="77">
        <f t="shared" si="140"/>
        <v>-371.33680000000004</v>
      </c>
      <c r="F1346" s="77">
        <v>-3.1606999999999998</v>
      </c>
      <c r="G1346" s="77">
        <v>-25.759599999999999</v>
      </c>
      <c r="H1346">
        <v>0</v>
      </c>
      <c r="I1346" s="78">
        <v>9237</v>
      </c>
      <c r="J1346">
        <v>201506</v>
      </c>
      <c r="K1346" s="78">
        <v>9237</v>
      </c>
      <c r="L1346" s="77">
        <f t="shared" si="139"/>
        <v>45.1299999999992</v>
      </c>
      <c r="M1346" s="78">
        <v>-18146</v>
      </c>
      <c r="N1346" s="78">
        <v>-332.84683000000001</v>
      </c>
      <c r="O1346" s="78">
        <v>-9770</v>
      </c>
      <c r="P1346" s="78">
        <v>-43.968069999999997</v>
      </c>
      <c r="Q1346" s="144">
        <v>-20588.5</v>
      </c>
      <c r="R1346" s="78">
        <v>-3311</v>
      </c>
      <c r="S1346" s="78">
        <v>456</v>
      </c>
      <c r="T1346" s="78">
        <v>-11988</v>
      </c>
      <c r="U1346" s="78">
        <v>47638</v>
      </c>
      <c r="V1346" s="219">
        <v>0.2516478441580251</v>
      </c>
      <c r="W1346" s="78">
        <v>-4547</v>
      </c>
      <c r="X1346" s="78">
        <v>-9047</v>
      </c>
      <c r="Y1346" s="78">
        <v>-10847</v>
      </c>
      <c r="Z1346" s="78">
        <v>-18520</v>
      </c>
      <c r="AA1346" s="78">
        <v>106.56</v>
      </c>
      <c r="AB1346" s="78">
        <v>69.69</v>
      </c>
      <c r="AC1346" s="78">
        <v>133267</v>
      </c>
      <c r="AD1346" s="104">
        <v>3.1349100000000001</v>
      </c>
      <c r="AE1346" s="78">
        <v>158119</v>
      </c>
      <c r="AF1346" s="104">
        <v>9.1459399999999995</v>
      </c>
      <c r="AG1346" s="78">
        <v>-169465</v>
      </c>
      <c r="AH1346" s="104">
        <v>-2.3771200000000001</v>
      </c>
      <c r="AI1346" s="78">
        <v>-7100</v>
      </c>
      <c r="AJ1346" s="104">
        <v>6.5100000000000002E-3</v>
      </c>
      <c r="AK1346" s="78">
        <v>10000</v>
      </c>
      <c r="AL1346" s="78">
        <v>9200</v>
      </c>
      <c r="AM1346" s="8">
        <v>9200</v>
      </c>
      <c r="AN1346" s="78">
        <v>151</v>
      </c>
      <c r="AO1346" s="78">
        <v>10000</v>
      </c>
      <c r="AP1346" s="78">
        <v>8900</v>
      </c>
      <c r="AQ1346" s="78">
        <v>9100</v>
      </c>
      <c r="AR1346" s="78">
        <v>303</v>
      </c>
      <c r="AS1346" s="78">
        <v>9500</v>
      </c>
      <c r="AT1346" s="78">
        <v>9100</v>
      </c>
      <c r="AU1346" s="78">
        <v>9250</v>
      </c>
      <c r="AV1346" s="78">
        <v>62</v>
      </c>
      <c r="AW1346" s="77">
        <v>14.21</v>
      </c>
      <c r="AX1346" s="144">
        <f t="shared" si="141"/>
        <v>0.62</v>
      </c>
      <c r="AY1346" s="144">
        <f t="shared" si="142"/>
        <v>0.73</v>
      </c>
      <c r="AZ1346" s="144">
        <f t="shared" si="143"/>
        <v>0.83</v>
      </c>
      <c r="BA1346" s="54">
        <f t="shared" si="144"/>
        <v>14.916229498934177</v>
      </c>
      <c r="BB1346" s="54">
        <f t="shared" si="145"/>
        <v>12.978770501065823</v>
      </c>
    </row>
    <row r="1347" spans="1:54" x14ac:dyDescent="0.25">
      <c r="A1347" s="3">
        <v>42165</v>
      </c>
      <c r="B1347" s="77">
        <v>9298.5</v>
      </c>
      <c r="C1347" s="77">
        <v>989.50674000000004</v>
      </c>
      <c r="D1347" s="77">
        <v>-35.116199999999999</v>
      </c>
      <c r="E1347" s="77">
        <f t="shared" si="140"/>
        <v>-448.07440000000003</v>
      </c>
      <c r="F1347" s="77">
        <v>4.6516999999999999</v>
      </c>
      <c r="G1347" s="77">
        <v>-0.35389999999999999</v>
      </c>
      <c r="H1347" t="s">
        <v>1728</v>
      </c>
      <c r="I1347" s="78">
        <v>9284</v>
      </c>
      <c r="J1347">
        <v>201506</v>
      </c>
      <c r="K1347" s="78">
        <v>9284</v>
      </c>
      <c r="L1347" s="77">
        <f t="shared" ref="L1347:L1410" si="146">K1347-B1347</f>
        <v>-14.5</v>
      </c>
      <c r="M1347" s="78">
        <v>-18481</v>
      </c>
      <c r="N1347" s="78">
        <v>-340.83296999999999</v>
      </c>
      <c r="O1347" s="78">
        <v>-9618</v>
      </c>
      <c r="P1347" s="78">
        <v>-43.457799999999999</v>
      </c>
      <c r="Q1347" s="144">
        <v>-20885.5</v>
      </c>
      <c r="R1347" s="78">
        <v>-2866</v>
      </c>
      <c r="S1347" s="78">
        <v>536</v>
      </c>
      <c r="T1347" s="78">
        <v>-11148</v>
      </c>
      <c r="U1347" s="78">
        <v>44833</v>
      </c>
      <c r="V1347" s="219">
        <v>0.24865612383735194</v>
      </c>
      <c r="W1347" s="78">
        <v>-5699</v>
      </c>
      <c r="X1347" s="78">
        <v>-9264</v>
      </c>
      <c r="Y1347" s="78">
        <v>-12720</v>
      </c>
      <c r="Z1347" s="78">
        <v>-18949</v>
      </c>
      <c r="AA1347" s="78">
        <v>92.7</v>
      </c>
      <c r="AB1347" s="78">
        <v>75.25</v>
      </c>
      <c r="AC1347" s="78">
        <v>136529</v>
      </c>
      <c r="AD1347" s="104">
        <v>3.42455</v>
      </c>
      <c r="AE1347" s="78">
        <v>164702</v>
      </c>
      <c r="AF1347" s="104">
        <v>8.0207200000000007</v>
      </c>
      <c r="AG1347" s="78">
        <v>-134314</v>
      </c>
      <c r="AH1347" s="104">
        <v>-2.5053700000000001</v>
      </c>
      <c r="AI1347" s="78">
        <v>-24747</v>
      </c>
      <c r="AJ1347" s="104">
        <v>-0.46689999999999998</v>
      </c>
      <c r="AK1347" s="78">
        <v>10000</v>
      </c>
      <c r="AL1347" s="78">
        <v>9000</v>
      </c>
      <c r="AM1347" s="8">
        <v>9300</v>
      </c>
      <c r="AN1347" s="78">
        <v>127</v>
      </c>
      <c r="AO1347" s="78">
        <v>10000</v>
      </c>
      <c r="AP1347" s="78">
        <v>8900</v>
      </c>
      <c r="AQ1347" s="78">
        <v>9200</v>
      </c>
      <c r="AR1347" s="78">
        <v>300</v>
      </c>
      <c r="AS1347" s="78">
        <v>10000</v>
      </c>
      <c r="AT1347" s="78">
        <v>9000</v>
      </c>
      <c r="AU1347" s="78">
        <v>9300</v>
      </c>
      <c r="AV1347" s="78">
        <v>127</v>
      </c>
      <c r="AW1347" s="77">
        <v>14.14</v>
      </c>
      <c r="AX1347" s="144">
        <f t="shared" si="141"/>
        <v>0.55000000000000004</v>
      </c>
      <c r="AY1347" s="144">
        <f t="shared" si="142"/>
        <v>0.67</v>
      </c>
      <c r="AZ1347" s="144">
        <f t="shared" si="143"/>
        <v>0.78</v>
      </c>
      <c r="BA1347" s="54">
        <f t="shared" si="144"/>
        <v>14.933262878394601</v>
      </c>
      <c r="BB1347" s="54">
        <f t="shared" si="145"/>
        <v>12.990737121605395</v>
      </c>
    </row>
    <row r="1348" spans="1:54" x14ac:dyDescent="0.25">
      <c r="A1348" s="3">
        <v>42166</v>
      </c>
      <c r="B1348" s="77">
        <v>9302.49</v>
      </c>
      <c r="C1348" s="77">
        <v>987.94029999999998</v>
      </c>
      <c r="D1348" s="77">
        <v>-89.159300000000002</v>
      </c>
      <c r="E1348" s="77">
        <f t="shared" si="140"/>
        <v>-480.0575</v>
      </c>
      <c r="F1348" s="77">
        <v>1.5312000000000001</v>
      </c>
      <c r="G1348" s="77">
        <v>-11.413800000000002</v>
      </c>
      <c r="H1348">
        <v>0</v>
      </c>
      <c r="I1348" s="78">
        <v>9288</v>
      </c>
      <c r="J1348">
        <v>201506</v>
      </c>
      <c r="K1348" s="78">
        <v>9288</v>
      </c>
      <c r="L1348" s="77">
        <f t="shared" si="146"/>
        <v>-14.489999999999782</v>
      </c>
      <c r="M1348" s="78">
        <v>-19138</v>
      </c>
      <c r="N1348" s="78">
        <v>-352.79586</v>
      </c>
      <c r="O1348" s="78">
        <v>-9557</v>
      </c>
      <c r="P1348" s="78">
        <v>-43.147649999999999</v>
      </c>
      <c r="Q1348" s="144">
        <v>-21527.25</v>
      </c>
      <c r="R1348" s="78">
        <v>-2950</v>
      </c>
      <c r="S1348" s="78">
        <v>1758</v>
      </c>
      <c r="T1348" s="78">
        <v>-10761</v>
      </c>
      <c r="U1348" s="78">
        <v>45217</v>
      </c>
      <c r="V1348" s="219">
        <v>0.23798571333790389</v>
      </c>
      <c r="W1348" s="78">
        <v>-4304</v>
      </c>
      <c r="X1348" s="78">
        <v>-7869</v>
      </c>
      <c r="Y1348" s="78">
        <v>-12254</v>
      </c>
      <c r="Z1348" s="78">
        <v>-18401</v>
      </c>
      <c r="AA1348" s="78">
        <v>87.68</v>
      </c>
      <c r="AB1348" s="78">
        <v>75.22</v>
      </c>
      <c r="AC1348" s="78">
        <v>137839</v>
      </c>
      <c r="AD1348" s="104">
        <v>3.3502999999999998</v>
      </c>
      <c r="AE1348" s="78">
        <v>173674</v>
      </c>
      <c r="AF1348" s="104">
        <v>7.9159899999999999</v>
      </c>
      <c r="AG1348" s="78">
        <v>-135613</v>
      </c>
      <c r="AH1348" s="104">
        <v>-2.9224999999999999</v>
      </c>
      <c r="AI1348" s="78">
        <v>-3261</v>
      </c>
      <c r="AJ1348" s="104">
        <v>-0.53813999999999995</v>
      </c>
      <c r="AK1348" s="78">
        <v>10000</v>
      </c>
      <c r="AL1348" s="78">
        <v>9000</v>
      </c>
      <c r="AM1348" s="8">
        <v>9300</v>
      </c>
      <c r="AN1348" s="78">
        <v>112</v>
      </c>
      <c r="AO1348" s="78">
        <v>10000</v>
      </c>
      <c r="AP1348" s="78">
        <v>8900</v>
      </c>
      <c r="AQ1348" s="78">
        <v>9200</v>
      </c>
      <c r="AR1348" s="78">
        <v>297</v>
      </c>
      <c r="AS1348" s="78">
        <v>10000</v>
      </c>
      <c r="AT1348" s="78">
        <v>9000</v>
      </c>
      <c r="AU1348" s="78">
        <v>9300</v>
      </c>
      <c r="AV1348" s="78">
        <v>112</v>
      </c>
      <c r="AW1348" s="77">
        <v>13.97</v>
      </c>
      <c r="AX1348" s="144">
        <f t="shared" si="141"/>
        <v>0.51</v>
      </c>
      <c r="AY1348" s="144">
        <f t="shared" si="142"/>
        <v>0.63</v>
      </c>
      <c r="AZ1348" s="144">
        <f t="shared" si="143"/>
        <v>0.76</v>
      </c>
      <c r="BA1348" s="54">
        <f t="shared" si="144"/>
        <v>14.90241977814277</v>
      </c>
      <c r="BB1348" s="54">
        <f t="shared" si="145"/>
        <v>12.987580221857234</v>
      </c>
    </row>
    <row r="1349" spans="1:54" x14ac:dyDescent="0.25">
      <c r="A1349" s="3">
        <v>42167</v>
      </c>
      <c r="B1349" s="77">
        <v>9301.93</v>
      </c>
      <c r="C1349" s="77">
        <v>832.59875999999997</v>
      </c>
      <c r="D1349" s="77">
        <v>-46.577600000000004</v>
      </c>
      <c r="E1349" s="77">
        <f t="shared" si="140"/>
        <v>-533.85329999999999</v>
      </c>
      <c r="F1349" s="77">
        <v>-2.8069000000000002</v>
      </c>
      <c r="G1349" s="77">
        <v>3.145</v>
      </c>
      <c r="H1349">
        <v>0</v>
      </c>
      <c r="I1349" s="78">
        <v>9267</v>
      </c>
      <c r="J1349">
        <v>201506</v>
      </c>
      <c r="K1349" s="78">
        <v>9267</v>
      </c>
      <c r="L1349" s="77">
        <f t="shared" si="146"/>
        <v>-34.930000000000291</v>
      </c>
      <c r="M1349" s="78">
        <v>-16578</v>
      </c>
      <c r="N1349" s="78">
        <v>-304.63117</v>
      </c>
      <c r="O1349" s="78">
        <v>-9646</v>
      </c>
      <c r="P1349" s="78">
        <v>-43.440660000000001</v>
      </c>
      <c r="Q1349" s="144">
        <v>-18989.5</v>
      </c>
      <c r="R1349" s="78">
        <v>-2965</v>
      </c>
      <c r="S1349" s="78">
        <v>1593</v>
      </c>
      <c r="T1349" s="78">
        <v>-11440</v>
      </c>
      <c r="U1349" s="78">
        <v>45797</v>
      </c>
      <c r="V1349" s="219">
        <v>0.24979802170447846</v>
      </c>
      <c r="W1349" s="78">
        <v>-3624</v>
      </c>
      <c r="X1349" s="78">
        <v>-3624</v>
      </c>
      <c r="Y1349" s="78">
        <v>-8590</v>
      </c>
      <c r="Z1349" s="78">
        <v>-18240</v>
      </c>
      <c r="AA1349" s="78">
        <v>93.46</v>
      </c>
      <c r="AB1349" s="78">
        <v>76.59</v>
      </c>
      <c r="AC1349" s="78">
        <v>137378</v>
      </c>
      <c r="AD1349" s="104">
        <v>3.1200299999999999</v>
      </c>
      <c r="AE1349" s="78">
        <v>171499</v>
      </c>
      <c r="AF1349" s="104">
        <v>8.0609800000000007</v>
      </c>
      <c r="AG1349" s="78">
        <v>-130586</v>
      </c>
      <c r="AH1349" s="104">
        <v>-2.8712399999999998</v>
      </c>
      <c r="AI1349" s="78">
        <v>1496</v>
      </c>
      <c r="AJ1349" s="104">
        <v>-0.74187000000000003</v>
      </c>
      <c r="AK1349" s="78">
        <v>10000</v>
      </c>
      <c r="AL1349" s="78">
        <v>9200</v>
      </c>
      <c r="AM1349" s="8">
        <v>9250</v>
      </c>
      <c r="AN1349" s="78">
        <v>101</v>
      </c>
      <c r="AO1349" s="78">
        <v>10000</v>
      </c>
      <c r="AP1349" s="78">
        <v>9000</v>
      </c>
      <c r="AQ1349" s="78">
        <v>9100</v>
      </c>
      <c r="AR1349" s="78">
        <v>289</v>
      </c>
      <c r="AS1349" s="78">
        <v>10000</v>
      </c>
      <c r="AT1349" s="78">
        <v>9200</v>
      </c>
      <c r="AU1349" s="78">
        <v>9250</v>
      </c>
      <c r="AV1349" s="78">
        <v>101</v>
      </c>
      <c r="AW1349" s="77">
        <v>13.87</v>
      </c>
      <c r="AX1349" s="144">
        <f t="shared" si="141"/>
        <v>0.41</v>
      </c>
      <c r="AY1349" s="144">
        <f t="shared" si="142"/>
        <v>0.55000000000000004</v>
      </c>
      <c r="AZ1349" s="144">
        <f t="shared" si="143"/>
        <v>0.72</v>
      </c>
      <c r="BA1349" s="54">
        <f t="shared" si="144"/>
        <v>14.847061684428571</v>
      </c>
      <c r="BB1349" s="54">
        <f t="shared" si="145"/>
        <v>12.986938315571432</v>
      </c>
    </row>
    <row r="1350" spans="1:54" x14ac:dyDescent="0.25">
      <c r="A1350" s="3">
        <v>42170</v>
      </c>
      <c r="B1350" s="77">
        <v>9259.48</v>
      </c>
      <c r="C1350" s="77">
        <v>751.84213999999997</v>
      </c>
      <c r="D1350" s="77">
        <v>-43.950099999999999</v>
      </c>
      <c r="E1350" s="77">
        <f t="shared" si="140"/>
        <v>-669.10069999999996</v>
      </c>
      <c r="F1350" s="77">
        <v>-1.7277</v>
      </c>
      <c r="G1350" s="77">
        <v>-11.145799999999999</v>
      </c>
      <c r="H1350">
        <v>0</v>
      </c>
      <c r="I1350" s="78">
        <v>9244</v>
      </c>
      <c r="J1350">
        <v>201506</v>
      </c>
      <c r="K1350" s="78">
        <v>9244</v>
      </c>
      <c r="L1350" s="77">
        <f t="shared" si="146"/>
        <v>-15.479999999999563</v>
      </c>
      <c r="M1350" s="78">
        <v>-14803</v>
      </c>
      <c r="N1350" s="78">
        <v>-272.48012</v>
      </c>
      <c r="O1350" s="78">
        <v>-9530</v>
      </c>
      <c r="P1350" s="78">
        <v>-42.708579999999998</v>
      </c>
      <c r="Q1350" s="144">
        <v>-17185.5</v>
      </c>
      <c r="R1350" s="78">
        <v>-2987</v>
      </c>
      <c r="S1350" s="78">
        <v>410</v>
      </c>
      <c r="T1350" s="78">
        <v>-9524</v>
      </c>
      <c r="U1350" s="78">
        <v>44980</v>
      </c>
      <c r="V1350" s="219">
        <v>0.21173855046687418</v>
      </c>
      <c r="W1350" s="78">
        <v>-3467</v>
      </c>
      <c r="X1350" s="78">
        <v>-7032</v>
      </c>
      <c r="Y1350" s="78">
        <v>-9961</v>
      </c>
      <c r="Z1350" s="78">
        <v>-14587</v>
      </c>
      <c r="AA1350" s="78">
        <v>95.65</v>
      </c>
      <c r="AB1350" s="78">
        <v>75.52</v>
      </c>
      <c r="AC1350" s="78">
        <v>138508</v>
      </c>
      <c r="AD1350" s="104">
        <v>3.0148799999999998</v>
      </c>
      <c r="AE1350" s="78">
        <v>174677</v>
      </c>
      <c r="AF1350" s="104">
        <v>8.5413499999999996</v>
      </c>
      <c r="AG1350" s="78">
        <v>-131675</v>
      </c>
      <c r="AH1350" s="104">
        <v>-2.7185000000000001</v>
      </c>
      <c r="AI1350" s="78">
        <v>-1835</v>
      </c>
      <c r="AJ1350" s="104">
        <v>-0.90925999999999996</v>
      </c>
      <c r="AK1350" s="78">
        <v>10000</v>
      </c>
      <c r="AL1350" s="78">
        <v>9000</v>
      </c>
      <c r="AM1350" s="8">
        <v>9250</v>
      </c>
      <c r="AN1350" s="78">
        <v>83</v>
      </c>
      <c r="AO1350" s="78">
        <v>10000</v>
      </c>
      <c r="AP1350" s="78">
        <v>9000</v>
      </c>
      <c r="AQ1350" s="78">
        <v>9100</v>
      </c>
      <c r="AR1350" s="78">
        <v>287</v>
      </c>
      <c r="AS1350" s="78">
        <v>10000</v>
      </c>
      <c r="AT1350" s="78">
        <v>9000</v>
      </c>
      <c r="AU1350" s="78">
        <v>9250</v>
      </c>
      <c r="AV1350" s="78">
        <v>83</v>
      </c>
      <c r="AW1350" s="77">
        <v>14.57</v>
      </c>
      <c r="AX1350" s="144">
        <f t="shared" si="141"/>
        <v>0.93</v>
      </c>
      <c r="AY1350" s="144">
        <f t="shared" si="142"/>
        <v>0.89</v>
      </c>
      <c r="AZ1350" s="144">
        <f t="shared" si="143"/>
        <v>0.92</v>
      </c>
      <c r="BA1350" s="54">
        <f t="shared" si="144"/>
        <v>14.872248246421844</v>
      </c>
      <c r="BB1350" s="54">
        <f t="shared" si="145"/>
        <v>12.975751753578152</v>
      </c>
    </row>
    <row r="1351" spans="1:54" x14ac:dyDescent="0.25">
      <c r="A1351" s="3">
        <v>42171</v>
      </c>
      <c r="B1351" s="77">
        <v>9212.7800000000007</v>
      </c>
      <c r="C1351" s="77">
        <v>805.56119000000001</v>
      </c>
      <c r="D1351" s="77">
        <v>-74.375100000000003</v>
      </c>
      <c r="E1351" s="77">
        <f t="shared" si="140"/>
        <v>-841.3143</v>
      </c>
      <c r="F1351" s="77">
        <v>-1.9343999999999999</v>
      </c>
      <c r="G1351" s="77">
        <v>-4.5278</v>
      </c>
      <c r="H1351">
        <v>0</v>
      </c>
      <c r="I1351" s="78">
        <v>9215</v>
      </c>
      <c r="J1351">
        <v>201506</v>
      </c>
      <c r="K1351" s="78">
        <v>9215</v>
      </c>
      <c r="L1351" s="77">
        <f t="shared" si="146"/>
        <v>2.2199999999993452</v>
      </c>
      <c r="M1351" s="78">
        <v>-14302</v>
      </c>
      <c r="N1351" s="78">
        <v>-260.4237</v>
      </c>
      <c r="O1351" s="78">
        <v>-9822</v>
      </c>
      <c r="P1351" s="78">
        <v>-43.683689999999999</v>
      </c>
      <c r="Q1351" s="144">
        <v>-16757.5</v>
      </c>
      <c r="R1351" s="78">
        <v>-3219</v>
      </c>
      <c r="S1351" s="78">
        <v>129</v>
      </c>
      <c r="T1351" s="78">
        <v>-10957</v>
      </c>
      <c r="U1351" s="78">
        <v>46483</v>
      </c>
      <c r="V1351" s="219">
        <v>0.23572058602069573</v>
      </c>
      <c r="W1351" s="78">
        <v>-1965</v>
      </c>
      <c r="X1351" s="78">
        <v>-5530</v>
      </c>
      <c r="Y1351" s="78">
        <v>-9334</v>
      </c>
      <c r="Z1351" s="78">
        <v>-16615</v>
      </c>
      <c r="AA1351" s="78">
        <v>107.46</v>
      </c>
      <c r="AB1351" s="78">
        <v>72.510000000000005</v>
      </c>
      <c r="AC1351" s="78">
        <v>135840</v>
      </c>
      <c r="AD1351" s="104">
        <v>2.8435999999999999</v>
      </c>
      <c r="AE1351" s="78">
        <v>181830</v>
      </c>
      <c r="AF1351" s="104">
        <v>9.4509299999999996</v>
      </c>
      <c r="AG1351" s="78">
        <v>-152453</v>
      </c>
      <c r="AH1351" s="104">
        <v>-2.6657199999999999</v>
      </c>
      <c r="AI1351" s="78">
        <v>-1187</v>
      </c>
      <c r="AJ1351" s="104">
        <v>-1.20181</v>
      </c>
      <c r="AK1351" s="78">
        <v>10000</v>
      </c>
      <c r="AL1351" s="78">
        <v>9000</v>
      </c>
      <c r="AM1351" s="8">
        <v>9200</v>
      </c>
      <c r="AN1351" s="78">
        <v>58</v>
      </c>
      <c r="AO1351" s="78">
        <v>10000</v>
      </c>
      <c r="AP1351" s="78">
        <v>9000</v>
      </c>
      <c r="AQ1351" s="78">
        <v>9000</v>
      </c>
      <c r="AR1351" s="78">
        <v>283</v>
      </c>
      <c r="AS1351" s="78">
        <v>10000</v>
      </c>
      <c r="AT1351" s="78">
        <v>9000</v>
      </c>
      <c r="AU1351" s="78">
        <v>9200</v>
      </c>
      <c r="AV1351" s="78">
        <v>58</v>
      </c>
      <c r="AW1351" s="77">
        <v>14.55</v>
      </c>
      <c r="AX1351" s="144">
        <f t="shared" si="141"/>
        <v>0.89</v>
      </c>
      <c r="AY1351" s="144">
        <f t="shared" si="142"/>
        <v>0.87</v>
      </c>
      <c r="AZ1351" s="144">
        <f t="shared" si="143"/>
        <v>0.91</v>
      </c>
      <c r="BA1351" s="54">
        <f t="shared" si="144"/>
        <v>14.838682587835459</v>
      </c>
      <c r="BB1351" s="54">
        <f t="shared" si="145"/>
        <v>12.993317412164542</v>
      </c>
    </row>
    <row r="1352" spans="1:54" x14ac:dyDescent="0.25">
      <c r="A1352" s="3">
        <v>42172</v>
      </c>
      <c r="B1352" s="77">
        <v>9189.83</v>
      </c>
      <c r="C1352" s="77">
        <v>927.42971999999997</v>
      </c>
      <c r="D1352" s="77">
        <v>-104.9901</v>
      </c>
      <c r="E1352" s="77">
        <f t="shared" si="140"/>
        <v>-927.22969999999998</v>
      </c>
      <c r="F1352" s="77">
        <v>-3.3173000000000004</v>
      </c>
      <c r="G1352" s="77">
        <v>1.9609000000000001</v>
      </c>
      <c r="H1352" t="s">
        <v>1729</v>
      </c>
      <c r="I1352" s="78">
        <v>9182</v>
      </c>
      <c r="J1352">
        <v>201507</v>
      </c>
      <c r="K1352" s="78">
        <v>9054</v>
      </c>
      <c r="L1352" s="77">
        <f t="shared" si="146"/>
        <v>-135.82999999999993</v>
      </c>
      <c r="M1352" s="78">
        <v>-10374</v>
      </c>
      <c r="N1352" s="78">
        <v>-187.05014</v>
      </c>
      <c r="O1352" s="78">
        <v>-10411</v>
      </c>
      <c r="P1352" s="78">
        <v>-46.455939999999998</v>
      </c>
      <c r="Q1352" s="144">
        <v>-12976.75</v>
      </c>
      <c r="R1352" s="78">
        <v>-2853</v>
      </c>
      <c r="S1352" s="78">
        <v>4061</v>
      </c>
      <c r="T1352" s="78">
        <v>-14463</v>
      </c>
      <c r="U1352" s="78">
        <v>31411</v>
      </c>
      <c r="V1352" s="219">
        <v>0.46044379357549903</v>
      </c>
      <c r="W1352" s="78">
        <v>-8645</v>
      </c>
      <c r="X1352" s="78">
        <v>-10076</v>
      </c>
      <c r="Y1352" s="78">
        <v>-14780</v>
      </c>
      <c r="Z1352" s="78">
        <v>-12979</v>
      </c>
      <c r="AA1352" s="78">
        <v>98.71</v>
      </c>
      <c r="AB1352" s="78">
        <v>73.680000000000007</v>
      </c>
      <c r="AC1352" s="78">
        <v>55610</v>
      </c>
      <c r="AD1352" s="104">
        <v>0.88895999999999997</v>
      </c>
      <c r="AE1352" s="78">
        <v>54596</v>
      </c>
      <c r="AF1352" s="104">
        <v>5.4844600000000003</v>
      </c>
      <c r="AG1352" s="78">
        <v>-53918</v>
      </c>
      <c r="AH1352" s="104">
        <v>-1.2328399999999999</v>
      </c>
      <c r="AI1352" s="78">
        <v>17450</v>
      </c>
      <c r="AJ1352" s="104">
        <v>0.39384999999999998</v>
      </c>
      <c r="AK1352" s="78">
        <v>9500</v>
      </c>
      <c r="AL1352" s="78">
        <v>9000</v>
      </c>
      <c r="AM1352" s="8">
        <v>9100</v>
      </c>
      <c r="AN1352" s="78">
        <v>290</v>
      </c>
      <c r="AO1352" s="78">
        <v>10800</v>
      </c>
      <c r="AP1352" s="78">
        <v>7000</v>
      </c>
      <c r="AQ1352" s="78">
        <v>8800</v>
      </c>
      <c r="AR1352" s="78">
        <v>529</v>
      </c>
      <c r="AS1352" s="78">
        <v>9250</v>
      </c>
      <c r="AT1352" s="78">
        <v>9200</v>
      </c>
      <c r="AU1352" s="78">
        <v>9200</v>
      </c>
      <c r="AV1352" s="78">
        <v>150</v>
      </c>
      <c r="AW1352" s="77">
        <v>15.04</v>
      </c>
      <c r="AX1352" s="144">
        <f t="shared" si="141"/>
        <v>1</v>
      </c>
      <c r="AY1352" s="144">
        <f t="shared" si="142"/>
        <v>0.95</v>
      </c>
      <c r="AZ1352" s="144">
        <f t="shared" si="143"/>
        <v>0.96</v>
      </c>
      <c r="BA1352" s="54">
        <f t="shared" si="144"/>
        <v>14.991261914872448</v>
      </c>
      <c r="BB1352" s="54">
        <f t="shared" si="145"/>
        <v>12.913738085127553</v>
      </c>
    </row>
    <row r="1353" spans="1:54" x14ac:dyDescent="0.25">
      <c r="A1353" s="3">
        <v>42173</v>
      </c>
      <c r="B1353" s="77">
        <v>9218.3700000000008</v>
      </c>
      <c r="C1353" s="77">
        <v>828.83258999999998</v>
      </c>
      <c r="D1353" s="77">
        <v>-48.331199999999995</v>
      </c>
      <c r="E1353" s="77">
        <f t="shared" si="140"/>
        <v>-854.5569999999999</v>
      </c>
      <c r="F1353" s="77">
        <v>0.34909999999999997</v>
      </c>
      <c r="G1353" s="77">
        <v>-8.2469999999999999</v>
      </c>
      <c r="H1353">
        <v>0</v>
      </c>
      <c r="I1353" s="78">
        <v>9049</v>
      </c>
      <c r="J1353">
        <v>201507</v>
      </c>
      <c r="K1353" s="78">
        <v>9049</v>
      </c>
      <c r="L1353" s="77">
        <f t="shared" si="146"/>
        <v>-169.3700000000008</v>
      </c>
      <c r="M1353" s="78">
        <v>-8474</v>
      </c>
      <c r="N1353" s="78">
        <v>-152.53363999999999</v>
      </c>
      <c r="O1353" s="78">
        <v>-10346</v>
      </c>
      <c r="P1353" s="78">
        <v>-46.126980000000003</v>
      </c>
      <c r="Q1353" s="144">
        <v>-11060.5</v>
      </c>
      <c r="R1353" s="78">
        <v>-3027</v>
      </c>
      <c r="S1353" s="78">
        <v>4860</v>
      </c>
      <c r="T1353" s="78">
        <v>-14368</v>
      </c>
      <c r="U1353" s="78">
        <v>33916</v>
      </c>
      <c r="V1353" s="219">
        <v>0.4236348626017219</v>
      </c>
      <c r="W1353" s="78">
        <v>-6627</v>
      </c>
      <c r="X1353" s="78">
        <v>-8826</v>
      </c>
      <c r="Y1353" s="78">
        <v>-14280</v>
      </c>
      <c r="Z1353" s="78">
        <v>-9681</v>
      </c>
      <c r="AA1353" s="78">
        <v>85.88</v>
      </c>
      <c r="AB1353" s="78">
        <v>75.819999999999993</v>
      </c>
      <c r="AC1353" s="78">
        <v>57697</v>
      </c>
      <c r="AD1353" s="104">
        <v>0.82218000000000002</v>
      </c>
      <c r="AE1353" s="78">
        <v>60126</v>
      </c>
      <c r="AF1353" s="104">
        <v>5.5065999999999997</v>
      </c>
      <c r="AG1353" s="78">
        <v>-43704</v>
      </c>
      <c r="AH1353" s="104">
        <v>-1.0629599999999999</v>
      </c>
      <c r="AI1353" s="78">
        <v>31757</v>
      </c>
      <c r="AJ1353" s="104">
        <v>0.49314999999999998</v>
      </c>
      <c r="AK1353" s="78">
        <v>9500</v>
      </c>
      <c r="AL1353" s="78">
        <v>9000</v>
      </c>
      <c r="AM1353" s="8">
        <v>9000</v>
      </c>
      <c r="AN1353" s="78">
        <v>273</v>
      </c>
      <c r="AO1353" s="78">
        <v>10200</v>
      </c>
      <c r="AP1353" s="78">
        <v>9000</v>
      </c>
      <c r="AQ1353" s="78">
        <v>8900</v>
      </c>
      <c r="AR1353" s="78">
        <v>407</v>
      </c>
      <c r="AS1353" s="78">
        <v>9450</v>
      </c>
      <c r="AT1353" s="78">
        <v>8950</v>
      </c>
      <c r="AU1353" s="78">
        <v>9200</v>
      </c>
      <c r="AV1353" s="78">
        <v>118</v>
      </c>
      <c r="AW1353" s="77">
        <v>14.39</v>
      </c>
      <c r="AX1353" s="144">
        <f t="shared" si="141"/>
        <v>0.75</v>
      </c>
      <c r="AY1353" s="144">
        <f t="shared" si="142"/>
        <v>0.79</v>
      </c>
      <c r="AZ1353" s="144">
        <f t="shared" si="143"/>
        <v>0.86</v>
      </c>
      <c r="BA1353" s="54">
        <f t="shared" si="144"/>
        <v>15.007445465790587</v>
      </c>
      <c r="BB1353" s="54">
        <f t="shared" si="145"/>
        <v>12.910554534209412</v>
      </c>
    </row>
    <row r="1354" spans="1:54" x14ac:dyDescent="0.25">
      <c r="A1354" s="3">
        <v>42177</v>
      </c>
      <c r="B1354" s="77">
        <v>9341.77</v>
      </c>
      <c r="C1354" s="77">
        <v>907.52557000000002</v>
      </c>
      <c r="D1354" s="77">
        <v>31.443000000000001</v>
      </c>
      <c r="E1354" s="77">
        <f t="shared" si="140"/>
        <v>-849.85119999999995</v>
      </c>
      <c r="F1354" s="77">
        <v>1.5911999999999999</v>
      </c>
      <c r="G1354" s="77">
        <v>21.427499999999998</v>
      </c>
      <c r="H1354">
        <v>0</v>
      </c>
      <c r="I1354" s="78">
        <v>9182</v>
      </c>
      <c r="J1354">
        <v>201507</v>
      </c>
      <c r="K1354" s="78">
        <v>9182</v>
      </c>
      <c r="L1354" s="77">
        <f t="shared" si="146"/>
        <v>-159.77000000000044</v>
      </c>
      <c r="M1354" s="78">
        <v>-4643</v>
      </c>
      <c r="N1354" s="78">
        <v>-84.141639999999995</v>
      </c>
      <c r="O1354" s="78">
        <v>-10411</v>
      </c>
      <c r="P1354" s="78">
        <v>-47.049819999999997</v>
      </c>
      <c r="Q1354" s="144">
        <v>-7245.75</v>
      </c>
      <c r="R1354" s="78">
        <v>-2492</v>
      </c>
      <c r="S1354" s="78">
        <v>4579</v>
      </c>
      <c r="T1354" s="78">
        <v>-12567</v>
      </c>
      <c r="U1354" s="78">
        <v>32176</v>
      </c>
      <c r="V1354" s="219">
        <v>0.39057061163600199</v>
      </c>
      <c r="W1354" s="78">
        <v>-3393</v>
      </c>
      <c r="X1354" s="78">
        <v>-3393</v>
      </c>
      <c r="Y1354" s="78">
        <v>-10540</v>
      </c>
      <c r="Z1354" s="78">
        <v>-6113</v>
      </c>
      <c r="AA1354" s="78">
        <v>108.89</v>
      </c>
      <c r="AB1354" s="78">
        <v>88.99</v>
      </c>
      <c r="AC1354" s="78">
        <v>70493</v>
      </c>
      <c r="AD1354" s="104">
        <v>1.25302</v>
      </c>
      <c r="AE1354" s="78">
        <v>70224</v>
      </c>
      <c r="AF1354" s="104">
        <v>4.7696300000000003</v>
      </c>
      <c r="AG1354" s="78">
        <v>-32526</v>
      </c>
      <c r="AH1354" s="104">
        <v>-1.24732</v>
      </c>
      <c r="AI1354" s="78">
        <v>20707</v>
      </c>
      <c r="AJ1354" s="104">
        <v>-4.9230000000000003E-2</v>
      </c>
      <c r="AK1354" s="78">
        <v>9500</v>
      </c>
      <c r="AL1354" s="78">
        <v>9000</v>
      </c>
      <c r="AM1354" s="8">
        <v>9200</v>
      </c>
      <c r="AN1354" s="78">
        <v>243</v>
      </c>
      <c r="AO1354" s="78">
        <v>10200</v>
      </c>
      <c r="AP1354" s="78">
        <v>9000</v>
      </c>
      <c r="AQ1354" s="78">
        <v>9000</v>
      </c>
      <c r="AR1354" s="78">
        <v>389</v>
      </c>
      <c r="AS1354" s="78">
        <v>9450</v>
      </c>
      <c r="AT1354" s="78">
        <v>9150</v>
      </c>
      <c r="AU1354" s="78">
        <v>9350</v>
      </c>
      <c r="AV1354" s="78">
        <v>73.5</v>
      </c>
      <c r="AW1354" s="77">
        <v>13.92</v>
      </c>
      <c r="AX1354" s="144">
        <f t="shared" si="141"/>
        <v>0.37</v>
      </c>
      <c r="AY1354" s="144">
        <f t="shared" si="142"/>
        <v>0.51</v>
      </c>
      <c r="AZ1354" s="144">
        <f t="shared" si="143"/>
        <v>0.72</v>
      </c>
      <c r="BA1354" s="54">
        <f t="shared" si="144"/>
        <v>14.958826454188372</v>
      </c>
      <c r="BB1354" s="54">
        <f t="shared" si="145"/>
        <v>13.047173545811628</v>
      </c>
    </row>
    <row r="1355" spans="1:54" x14ac:dyDescent="0.25">
      <c r="A1355" s="3">
        <v>42178</v>
      </c>
      <c r="B1355" s="77">
        <v>9391.14</v>
      </c>
      <c r="C1355" s="77">
        <v>1006.8105399999999</v>
      </c>
      <c r="D1355" s="77">
        <v>-12.980699999999999</v>
      </c>
      <c r="E1355" s="77">
        <f t="shared" si="140"/>
        <v>-835.40239999999994</v>
      </c>
      <c r="F1355" s="77">
        <v>7.3827999999999996</v>
      </c>
      <c r="G1355" s="77">
        <v>-11.5922</v>
      </c>
      <c r="H1355">
        <v>0</v>
      </c>
      <c r="I1355" s="78">
        <v>9231</v>
      </c>
      <c r="J1355">
        <v>201507</v>
      </c>
      <c r="K1355" s="78">
        <v>9231</v>
      </c>
      <c r="L1355" s="77">
        <f t="shared" si="146"/>
        <v>-160.13999999999942</v>
      </c>
      <c r="M1355" s="78">
        <v>-5381</v>
      </c>
      <c r="N1355" s="78">
        <v>-98.222790000000003</v>
      </c>
      <c r="O1355" s="78">
        <v>-10528</v>
      </c>
      <c r="P1355" s="78">
        <v>-47.86101</v>
      </c>
      <c r="Q1355" s="144">
        <v>-8013</v>
      </c>
      <c r="R1355" s="78">
        <v>-2431</v>
      </c>
      <c r="S1355" s="78">
        <v>5271</v>
      </c>
      <c r="T1355" s="78">
        <v>-12290</v>
      </c>
      <c r="U1355" s="78">
        <v>32127</v>
      </c>
      <c r="V1355" s="219">
        <v>0.38254427739907243</v>
      </c>
      <c r="W1355" s="78">
        <v>-4026</v>
      </c>
      <c r="X1355" s="78">
        <v>-4026</v>
      </c>
      <c r="Y1355" s="78">
        <v>-9550</v>
      </c>
      <c r="Z1355" s="78">
        <v>-6391</v>
      </c>
      <c r="AA1355" s="78">
        <v>101.46</v>
      </c>
      <c r="AB1355" s="78">
        <v>92.42</v>
      </c>
      <c r="AC1355" s="78">
        <v>77914</v>
      </c>
      <c r="AD1355" s="104">
        <v>1.4859500000000001</v>
      </c>
      <c r="AE1355" s="78">
        <v>76259</v>
      </c>
      <c r="AF1355" s="104">
        <v>4.1680999999999999</v>
      </c>
      <c r="AG1355" s="78">
        <v>-44026</v>
      </c>
      <c r="AH1355" s="104">
        <v>-1.4131499999999999</v>
      </c>
      <c r="AI1355" s="78">
        <v>7408</v>
      </c>
      <c r="AJ1355" s="104">
        <v>-5.4620000000000002E-2</v>
      </c>
      <c r="AK1355" s="78">
        <v>9500</v>
      </c>
      <c r="AL1355" s="78">
        <v>9000</v>
      </c>
      <c r="AM1355" s="8">
        <v>9200</v>
      </c>
      <c r="AN1355" s="78">
        <v>215</v>
      </c>
      <c r="AO1355" s="78">
        <v>9700</v>
      </c>
      <c r="AP1355" s="78">
        <v>9000</v>
      </c>
      <c r="AQ1355" s="78">
        <v>9100</v>
      </c>
      <c r="AR1355" s="78">
        <v>363</v>
      </c>
      <c r="AS1355" s="78">
        <v>9450</v>
      </c>
      <c r="AT1355" s="78">
        <v>9150</v>
      </c>
      <c r="AU1355" s="78">
        <v>9400</v>
      </c>
      <c r="AV1355" s="78">
        <v>40.5</v>
      </c>
      <c r="AW1355" s="77">
        <v>12.82</v>
      </c>
      <c r="AX1355" s="144">
        <f t="shared" si="141"/>
        <v>0</v>
      </c>
      <c r="AY1355" s="144">
        <f t="shared" si="142"/>
        <v>0.16</v>
      </c>
      <c r="AZ1355" s="144">
        <f t="shared" si="143"/>
        <v>0.55000000000000004</v>
      </c>
      <c r="BA1355" s="54">
        <f t="shared" si="144"/>
        <v>15.013099394013787</v>
      </c>
      <c r="BB1355" s="54">
        <f t="shared" si="145"/>
        <v>12.959900605986215</v>
      </c>
    </row>
    <row r="1356" spans="1:54" x14ac:dyDescent="0.25">
      <c r="A1356" s="3">
        <v>42179</v>
      </c>
      <c r="B1356" s="77">
        <v>9397.31</v>
      </c>
      <c r="C1356" s="77">
        <v>794.65282000000002</v>
      </c>
      <c r="D1356" s="77">
        <v>2.8936999999999999</v>
      </c>
      <c r="E1356" s="77">
        <f t="shared" si="140"/>
        <v>-879.20839999999998</v>
      </c>
      <c r="F1356" s="77">
        <v>0.88829999999999998</v>
      </c>
      <c r="G1356" s="77">
        <v>-2.0428999999999999</v>
      </c>
      <c r="H1356" t="s">
        <v>1730</v>
      </c>
      <c r="I1356" s="78">
        <v>9247</v>
      </c>
      <c r="J1356">
        <v>201507</v>
      </c>
      <c r="K1356" s="78">
        <v>9247</v>
      </c>
      <c r="L1356" s="77">
        <f t="shared" si="146"/>
        <v>-150.30999999999949</v>
      </c>
      <c r="M1356" s="78">
        <v>829</v>
      </c>
      <c r="N1356" s="78">
        <v>16.290780000000002</v>
      </c>
      <c r="O1356" s="78">
        <v>-10349</v>
      </c>
      <c r="P1356" s="78">
        <v>-47.129989999999999</v>
      </c>
      <c r="Q1356" s="144">
        <v>-1758.25</v>
      </c>
      <c r="R1356" s="78">
        <v>-2311</v>
      </c>
      <c r="S1356" s="78">
        <v>3144</v>
      </c>
      <c r="T1356" s="78">
        <v>-10931</v>
      </c>
      <c r="U1356" s="78">
        <v>30081</v>
      </c>
      <c r="V1356" s="219">
        <v>0.36338552574714938</v>
      </c>
      <c r="W1356" s="78">
        <v>1105</v>
      </c>
      <c r="X1356" s="78">
        <v>3845</v>
      </c>
      <c r="Y1356" s="78">
        <v>-2464</v>
      </c>
      <c r="Z1356" s="78">
        <v>322</v>
      </c>
      <c r="AA1356" s="78">
        <v>104.44</v>
      </c>
      <c r="AB1356" s="78">
        <v>84.1</v>
      </c>
      <c r="AC1356" s="78">
        <v>73058</v>
      </c>
      <c r="AD1356" s="104">
        <v>1.5285599999999999</v>
      </c>
      <c r="AE1356" s="78">
        <v>77795</v>
      </c>
      <c r="AF1356" s="104">
        <v>4.0973600000000001</v>
      </c>
      <c r="AG1356" s="78">
        <v>-44392</v>
      </c>
      <c r="AH1356" s="104">
        <v>-0.86721999999999999</v>
      </c>
      <c r="AI1356" s="78">
        <v>16827</v>
      </c>
      <c r="AJ1356" s="104">
        <v>-0.14513999999999999</v>
      </c>
      <c r="AK1356" s="78">
        <v>9500</v>
      </c>
      <c r="AL1356" s="78">
        <v>9000</v>
      </c>
      <c r="AM1356" s="8">
        <v>9200</v>
      </c>
      <c r="AN1356" s="78">
        <v>212</v>
      </c>
      <c r="AO1356" s="78">
        <v>9700</v>
      </c>
      <c r="AP1356" s="78">
        <v>9000</v>
      </c>
      <c r="AQ1356" s="78">
        <v>9100</v>
      </c>
      <c r="AR1356" s="78">
        <v>357</v>
      </c>
      <c r="AS1356" s="78">
        <v>9450</v>
      </c>
      <c r="AT1356" s="78">
        <v>9200</v>
      </c>
      <c r="AU1356" s="78">
        <v>9350</v>
      </c>
      <c r="AV1356" s="78">
        <v>109</v>
      </c>
      <c r="AW1356" s="77">
        <v>12.78</v>
      </c>
      <c r="AX1356" s="144">
        <f t="shared" si="141"/>
        <v>0</v>
      </c>
      <c r="AY1356" s="144">
        <f t="shared" si="142"/>
        <v>0.14000000000000001</v>
      </c>
      <c r="AZ1356" s="144">
        <f t="shared" si="143"/>
        <v>0.53</v>
      </c>
      <c r="BA1356" s="54">
        <f t="shared" si="144"/>
        <v>15.084361228555899</v>
      </c>
      <c r="BB1356" s="54">
        <f t="shared" si="145"/>
        <v>12.8336387714441</v>
      </c>
    </row>
    <row r="1357" spans="1:54" x14ac:dyDescent="0.25">
      <c r="A1357" s="3">
        <v>42180</v>
      </c>
      <c r="B1357" s="77">
        <v>9476.34</v>
      </c>
      <c r="C1357" s="77">
        <v>1032.4140600000001</v>
      </c>
      <c r="D1357" s="77">
        <v>104.8365</v>
      </c>
      <c r="E1357" s="77">
        <f t="shared" si="140"/>
        <v>-801.58680000000004</v>
      </c>
      <c r="F1357" s="77">
        <v>4.0617999999999999</v>
      </c>
      <c r="G1357" s="77">
        <v>29.587499999999999</v>
      </c>
      <c r="H1357">
        <v>0</v>
      </c>
      <c r="I1357" s="78">
        <v>9340</v>
      </c>
      <c r="J1357">
        <v>201507</v>
      </c>
      <c r="K1357" s="78">
        <v>9340</v>
      </c>
      <c r="L1357" s="77">
        <f t="shared" si="146"/>
        <v>-136.34000000000015</v>
      </c>
      <c r="M1357" s="78">
        <v>2890</v>
      </c>
      <c r="N1357" s="78">
        <v>54.728020000000001</v>
      </c>
      <c r="O1357" s="78">
        <v>-10022</v>
      </c>
      <c r="P1357" s="78">
        <v>-46.126860000000001</v>
      </c>
      <c r="Q1357" s="144">
        <v>384.5</v>
      </c>
      <c r="R1357" s="78">
        <v>-2018</v>
      </c>
      <c r="S1357" s="78">
        <v>1998</v>
      </c>
      <c r="T1357" s="78">
        <v>-10086</v>
      </c>
      <c r="U1357" s="78">
        <v>32802</v>
      </c>
      <c r="V1357" s="219">
        <v>0.307481251143223</v>
      </c>
      <c r="W1357" s="78">
        <v>653</v>
      </c>
      <c r="X1357" s="78">
        <v>3393</v>
      </c>
      <c r="Y1357" s="78">
        <v>-2887</v>
      </c>
      <c r="Z1357" s="78">
        <v>1867</v>
      </c>
      <c r="AA1357" s="78">
        <v>87.29</v>
      </c>
      <c r="AB1357" s="78">
        <v>90.23</v>
      </c>
      <c r="AC1357" s="78">
        <v>81809</v>
      </c>
      <c r="AD1357" s="104">
        <v>2.2899699999999998</v>
      </c>
      <c r="AE1357" s="78">
        <v>81219</v>
      </c>
      <c r="AF1357" s="104">
        <v>3.6056599999999999</v>
      </c>
      <c r="AG1357" s="78">
        <v>-28795</v>
      </c>
      <c r="AH1357" s="104">
        <v>-1.0911599999999999</v>
      </c>
      <c r="AI1357" s="78">
        <v>9476</v>
      </c>
      <c r="AJ1357" s="104">
        <v>-0.59197</v>
      </c>
      <c r="AK1357" s="78">
        <v>9600</v>
      </c>
      <c r="AL1357" s="78">
        <v>9000</v>
      </c>
      <c r="AM1357" s="8">
        <v>9300</v>
      </c>
      <c r="AN1357" s="78">
        <v>207</v>
      </c>
      <c r="AO1357" s="78">
        <v>9700</v>
      </c>
      <c r="AP1357" s="78">
        <v>9000</v>
      </c>
      <c r="AQ1357" s="78">
        <v>9200</v>
      </c>
      <c r="AR1357" s="78">
        <v>363</v>
      </c>
      <c r="AS1357" s="78">
        <v>9450</v>
      </c>
      <c r="AT1357" s="78">
        <v>9250</v>
      </c>
      <c r="AU1357" s="78">
        <v>9400</v>
      </c>
      <c r="AV1357" s="78">
        <v>111</v>
      </c>
      <c r="AW1357" s="77">
        <v>12.84</v>
      </c>
      <c r="AX1357" s="144">
        <f t="shared" si="141"/>
        <v>0.06</v>
      </c>
      <c r="AY1357" s="144">
        <f t="shared" si="142"/>
        <v>0.16</v>
      </c>
      <c r="AZ1357" s="144">
        <f t="shared" si="143"/>
        <v>0.56999999999999995</v>
      </c>
      <c r="BA1357" s="54">
        <f t="shared" si="144"/>
        <v>15.143401223531622</v>
      </c>
      <c r="BB1357" s="54">
        <f t="shared" si="145"/>
        <v>12.684598776468373</v>
      </c>
    </row>
    <row r="1358" spans="1:54" x14ac:dyDescent="0.25">
      <c r="A1358" s="3">
        <v>42181</v>
      </c>
      <c r="B1358" s="77">
        <v>9462.57</v>
      </c>
      <c r="C1358" s="77">
        <v>846.29026999999996</v>
      </c>
      <c r="D1358" s="77">
        <v>22.5642</v>
      </c>
      <c r="E1358" s="77">
        <f t="shared" si="140"/>
        <v>-791.16499999999996</v>
      </c>
      <c r="F1358" s="77">
        <v>2.7452999999999999</v>
      </c>
      <c r="G1358" s="77">
        <v>-13.806600000000001</v>
      </c>
      <c r="H1358">
        <v>0</v>
      </c>
      <c r="I1358" s="78">
        <v>9321</v>
      </c>
      <c r="J1358">
        <v>201507</v>
      </c>
      <c r="K1358" s="78">
        <v>9321</v>
      </c>
      <c r="L1358" s="77">
        <f t="shared" si="146"/>
        <v>-141.56999999999971</v>
      </c>
      <c r="M1358" s="78">
        <v>-701</v>
      </c>
      <c r="N1358" s="78">
        <v>-12.252470000000001</v>
      </c>
      <c r="O1358" s="78">
        <v>-9969</v>
      </c>
      <c r="P1358" s="78">
        <v>-45.769500000000001</v>
      </c>
      <c r="Q1358" s="144">
        <v>-3193.25</v>
      </c>
      <c r="R1358" s="78">
        <v>-1339</v>
      </c>
      <c r="S1358" s="78">
        <v>3140</v>
      </c>
      <c r="T1358" s="78">
        <v>-9703</v>
      </c>
      <c r="U1358" s="78">
        <v>32756</v>
      </c>
      <c r="V1358" s="219">
        <v>0.29622053974844303</v>
      </c>
      <c r="W1358" s="78">
        <v>-290</v>
      </c>
      <c r="X1358" s="78">
        <v>2450</v>
      </c>
      <c r="Y1358" s="78">
        <v>-4393</v>
      </c>
      <c r="Z1358" s="78">
        <v>-3124</v>
      </c>
      <c r="AA1358" s="78">
        <v>93.98</v>
      </c>
      <c r="AB1358" s="78">
        <v>89.61</v>
      </c>
      <c r="AC1358" s="78">
        <v>83240</v>
      </c>
      <c r="AD1358" s="104">
        <v>2.2254299999999998</v>
      </c>
      <c r="AE1358" s="78">
        <v>86133</v>
      </c>
      <c r="AF1358" s="104">
        <v>3.8347600000000002</v>
      </c>
      <c r="AG1358" s="78">
        <v>-38313</v>
      </c>
      <c r="AH1358" s="104">
        <v>-1.42563</v>
      </c>
      <c r="AI1358" s="78">
        <v>18312</v>
      </c>
      <c r="AJ1358" s="104">
        <v>-0.46349000000000001</v>
      </c>
      <c r="AK1358" s="78">
        <v>9600</v>
      </c>
      <c r="AL1358" s="78">
        <v>9000</v>
      </c>
      <c r="AM1358" s="8">
        <v>9300</v>
      </c>
      <c r="AN1358" s="78">
        <v>208</v>
      </c>
      <c r="AO1358" s="78">
        <v>9700</v>
      </c>
      <c r="AP1358" s="78">
        <v>9000</v>
      </c>
      <c r="AQ1358" s="78">
        <v>9200</v>
      </c>
      <c r="AR1358" s="78">
        <v>365</v>
      </c>
      <c r="AS1358" s="78">
        <v>9400</v>
      </c>
      <c r="AT1358" s="78">
        <v>9250</v>
      </c>
      <c r="AU1358" s="78">
        <v>9400</v>
      </c>
      <c r="AV1358" s="78">
        <v>110</v>
      </c>
      <c r="AW1358" s="77">
        <v>13.22</v>
      </c>
      <c r="AX1358" s="144">
        <f t="shared" si="141"/>
        <v>0.17</v>
      </c>
      <c r="AY1358" s="144">
        <f t="shared" si="142"/>
        <v>0.22</v>
      </c>
      <c r="AZ1358" s="144">
        <f t="shared" si="143"/>
        <v>0.61</v>
      </c>
      <c r="BA1358" s="54">
        <f t="shared" si="144"/>
        <v>15.153717244279864</v>
      </c>
      <c r="BB1358" s="54">
        <f t="shared" si="145"/>
        <v>12.653282755720134</v>
      </c>
    </row>
    <row r="1359" spans="1:54" x14ac:dyDescent="0.25">
      <c r="A1359" s="3">
        <v>42184</v>
      </c>
      <c r="B1359" s="77">
        <v>9236.1</v>
      </c>
      <c r="C1359" s="77">
        <v>942.29683999999997</v>
      </c>
      <c r="D1359" s="77">
        <v>-71.132499999999993</v>
      </c>
      <c r="E1359" s="77">
        <f t="shared" si="140"/>
        <v>-859.29349999999999</v>
      </c>
      <c r="F1359" s="77">
        <v>-0.19839999999999999</v>
      </c>
      <c r="G1359" s="77">
        <v>-54.590900000000005</v>
      </c>
      <c r="H1359">
        <v>0</v>
      </c>
      <c r="I1359" s="78">
        <v>9138</v>
      </c>
      <c r="J1359">
        <v>201507</v>
      </c>
      <c r="K1359" s="78">
        <v>9138</v>
      </c>
      <c r="L1359" s="77">
        <f t="shared" si="146"/>
        <v>-98.100000000000364</v>
      </c>
      <c r="M1359" s="78">
        <v>-1885</v>
      </c>
      <c r="N1359" s="78">
        <v>-33.53772</v>
      </c>
      <c r="O1359" s="78">
        <v>-10355</v>
      </c>
      <c r="P1359" s="78">
        <v>-46.577800000000003</v>
      </c>
      <c r="Q1359" s="144">
        <v>-4473.75</v>
      </c>
      <c r="R1359" s="78">
        <v>-1343</v>
      </c>
      <c r="S1359" s="78">
        <v>1997</v>
      </c>
      <c r="T1359" s="78">
        <v>-12040</v>
      </c>
      <c r="U1359" s="78">
        <v>33860</v>
      </c>
      <c r="V1359" s="219">
        <v>0.35558180744240991</v>
      </c>
      <c r="W1359" s="78">
        <v>-1809</v>
      </c>
      <c r="X1359" s="78">
        <v>-1809</v>
      </c>
      <c r="Y1359" s="78">
        <v>-4694</v>
      </c>
      <c r="Z1359" s="78">
        <v>-3629</v>
      </c>
      <c r="AA1359" s="78">
        <v>121.6</v>
      </c>
      <c r="AB1359" s="78">
        <v>80.33</v>
      </c>
      <c r="AC1359" s="78">
        <v>85568</v>
      </c>
      <c r="AD1359" s="104">
        <v>1.6962600000000001</v>
      </c>
      <c r="AE1359" s="78">
        <v>91396</v>
      </c>
      <c r="AF1359" s="104">
        <v>6.0936899999999996</v>
      </c>
      <c r="AG1359" s="78">
        <v>-55198</v>
      </c>
      <c r="AH1359" s="104">
        <v>-0.65122999999999998</v>
      </c>
      <c r="AI1359" s="78">
        <v>13112</v>
      </c>
      <c r="AJ1359" s="104">
        <v>0.30996000000000001</v>
      </c>
      <c r="AK1359" s="78">
        <v>9500</v>
      </c>
      <c r="AL1359" s="78">
        <v>9000</v>
      </c>
      <c r="AM1359" s="8">
        <v>9100</v>
      </c>
      <c r="AN1359" s="78">
        <v>234</v>
      </c>
      <c r="AO1359" s="78">
        <v>9700</v>
      </c>
      <c r="AP1359" s="78">
        <v>9000</v>
      </c>
      <c r="AQ1359" s="78">
        <v>9000</v>
      </c>
      <c r="AR1359" s="78">
        <v>389</v>
      </c>
      <c r="AS1359" s="78">
        <v>9400</v>
      </c>
      <c r="AT1359" s="78">
        <v>9250</v>
      </c>
      <c r="AU1359" s="78">
        <v>9200</v>
      </c>
      <c r="AV1359" s="78">
        <v>97</v>
      </c>
      <c r="AW1359" s="77">
        <v>15.53</v>
      </c>
      <c r="AX1359" s="144">
        <f t="shared" si="141"/>
        <v>1</v>
      </c>
      <c r="AY1359" s="144">
        <f t="shared" si="142"/>
        <v>0.95</v>
      </c>
      <c r="AZ1359" s="144">
        <f t="shared" si="143"/>
        <v>0.97</v>
      </c>
      <c r="BA1359" s="54">
        <f t="shared" si="144"/>
        <v>15.432104021882679</v>
      </c>
      <c r="BB1359" s="54">
        <f t="shared" si="145"/>
        <v>12.539895978117318</v>
      </c>
    </row>
    <row r="1360" spans="1:54" x14ac:dyDescent="0.25">
      <c r="A1360" s="3">
        <v>42185</v>
      </c>
      <c r="B1360" s="77">
        <v>9323.02</v>
      </c>
      <c r="C1360" s="77">
        <v>926.60601999999994</v>
      </c>
      <c r="D1360" s="77">
        <v>11.953399999999998</v>
      </c>
      <c r="E1360" s="77">
        <f t="shared" si="140"/>
        <v>-756.05979999999988</v>
      </c>
      <c r="F1360" s="77">
        <v>0.70209999999999995</v>
      </c>
      <c r="G1360" s="77">
        <v>-4.1074000000000002</v>
      </c>
      <c r="H1360">
        <v>0</v>
      </c>
      <c r="I1360" s="78">
        <v>9212</v>
      </c>
      <c r="J1360">
        <v>201507</v>
      </c>
      <c r="K1360" s="78">
        <v>9212</v>
      </c>
      <c r="L1360" s="77">
        <f t="shared" si="146"/>
        <v>-111.02000000000044</v>
      </c>
      <c r="M1360" s="78">
        <v>2961</v>
      </c>
      <c r="N1360" s="78">
        <v>55.485950000000003</v>
      </c>
      <c r="O1360" s="78">
        <v>-9908</v>
      </c>
      <c r="P1360" s="78">
        <v>-44.879260000000002</v>
      </c>
      <c r="Q1360" s="144">
        <v>484</v>
      </c>
      <c r="R1360" s="78">
        <v>-1238</v>
      </c>
      <c r="S1360" s="78">
        <v>874</v>
      </c>
      <c r="T1360" s="78">
        <v>-10049</v>
      </c>
      <c r="U1360" s="78">
        <v>34069</v>
      </c>
      <c r="V1360" s="219">
        <v>0.29496022777304881</v>
      </c>
      <c r="W1360" s="78">
        <v>1251</v>
      </c>
      <c r="X1360" s="78">
        <v>3991</v>
      </c>
      <c r="Y1360" s="78">
        <v>-2004</v>
      </c>
      <c r="Z1360" s="78">
        <v>2582</v>
      </c>
      <c r="AA1360" s="78">
        <v>108.48</v>
      </c>
      <c r="AB1360" s="78">
        <v>84.1</v>
      </c>
      <c r="AC1360" s="78">
        <v>85445</v>
      </c>
      <c r="AD1360" s="104">
        <v>1.8198099999999999</v>
      </c>
      <c r="AE1360" s="78">
        <v>90972</v>
      </c>
      <c r="AF1360" s="104">
        <v>5.0374100000000004</v>
      </c>
      <c r="AG1360" s="78">
        <v>-53984</v>
      </c>
      <c r="AH1360" s="104">
        <v>-0.67215999999999998</v>
      </c>
      <c r="AI1360" s="78">
        <v>7617</v>
      </c>
      <c r="AJ1360" s="104">
        <v>-0.19605</v>
      </c>
      <c r="AK1360" s="78">
        <v>9500</v>
      </c>
      <c r="AL1360" s="78">
        <v>9000</v>
      </c>
      <c r="AM1360" s="8">
        <v>9200</v>
      </c>
      <c r="AN1360" s="78">
        <v>213</v>
      </c>
      <c r="AO1360" s="78">
        <v>9700</v>
      </c>
      <c r="AP1360" s="78">
        <v>9000</v>
      </c>
      <c r="AQ1360" s="78">
        <v>9100</v>
      </c>
      <c r="AR1360" s="78">
        <v>371</v>
      </c>
      <c r="AS1360" s="78">
        <v>9400</v>
      </c>
      <c r="AT1360" s="78">
        <v>9250</v>
      </c>
      <c r="AU1360" s="78">
        <v>9300</v>
      </c>
      <c r="AV1360" s="78">
        <v>49.5</v>
      </c>
      <c r="AW1360" s="77">
        <v>14.78</v>
      </c>
      <c r="AX1360" s="144">
        <f t="shared" si="141"/>
        <v>0.93</v>
      </c>
      <c r="AY1360" s="144">
        <f t="shared" si="142"/>
        <v>0.91</v>
      </c>
      <c r="AZ1360" s="144">
        <f t="shared" si="143"/>
        <v>0.95</v>
      </c>
      <c r="BA1360" s="54">
        <f t="shared" si="144"/>
        <v>15.5047903078055</v>
      </c>
      <c r="BB1360" s="54">
        <f t="shared" si="145"/>
        <v>12.529209692194492</v>
      </c>
    </row>
    <row r="1361" spans="1:54" x14ac:dyDescent="0.25">
      <c r="A1361" s="3">
        <v>42186</v>
      </c>
      <c r="B1361" s="77">
        <v>9375.23</v>
      </c>
      <c r="C1361" s="77">
        <v>866.25726999999995</v>
      </c>
      <c r="D1361" s="77">
        <v>14.311199999999999</v>
      </c>
      <c r="E1361" s="77">
        <f t="shared" si="140"/>
        <v>-723.83749999999986</v>
      </c>
      <c r="F1361" s="77">
        <v>9.0069999999999997</v>
      </c>
      <c r="G1361" s="77">
        <v>8.8142999999999994</v>
      </c>
      <c r="H1361" t="s">
        <v>1731</v>
      </c>
      <c r="I1361" s="78">
        <v>9294</v>
      </c>
      <c r="J1361">
        <v>201507</v>
      </c>
      <c r="K1361" s="78">
        <v>9294</v>
      </c>
      <c r="L1361" s="77">
        <f t="shared" si="146"/>
        <v>-81.229999999999563</v>
      </c>
      <c r="M1361" s="78">
        <v>6133</v>
      </c>
      <c r="N1361" s="78">
        <v>114.94703</v>
      </c>
      <c r="O1361" s="78">
        <v>-9757</v>
      </c>
      <c r="P1361" s="78">
        <v>-44.564430000000002</v>
      </c>
      <c r="Q1361" s="144">
        <v>3693.75</v>
      </c>
      <c r="R1361" s="78">
        <v>-942</v>
      </c>
      <c r="S1361" s="78">
        <v>2118</v>
      </c>
      <c r="T1361" s="78">
        <v>-7923</v>
      </c>
      <c r="U1361" s="78">
        <v>32205</v>
      </c>
      <c r="V1361" s="219">
        <v>0.24601769911504426</v>
      </c>
      <c r="W1361" s="78">
        <v>1341</v>
      </c>
      <c r="X1361" s="78">
        <v>4081</v>
      </c>
      <c r="Y1361" s="78">
        <v>-892</v>
      </c>
      <c r="Z1361" s="78">
        <v>6769</v>
      </c>
      <c r="AA1361" s="78">
        <v>88.61</v>
      </c>
      <c r="AB1361" s="78">
        <v>89.15</v>
      </c>
      <c r="AC1361" s="78">
        <v>82834</v>
      </c>
      <c r="AD1361" s="104">
        <v>2.2273399999999999</v>
      </c>
      <c r="AE1361" s="78">
        <v>93786</v>
      </c>
      <c r="AF1361" s="104">
        <v>4.5339499999999999</v>
      </c>
      <c r="AG1361" s="78">
        <v>-31005</v>
      </c>
      <c r="AH1361" s="104">
        <v>-0.82072000000000001</v>
      </c>
      <c r="AI1361" s="78">
        <v>13976</v>
      </c>
      <c r="AJ1361" s="104">
        <v>-0.54200000000000004</v>
      </c>
      <c r="AK1361" s="78">
        <v>9600</v>
      </c>
      <c r="AL1361" s="78">
        <v>9000</v>
      </c>
      <c r="AM1361" s="8">
        <v>9300</v>
      </c>
      <c r="AN1361" s="78">
        <v>207</v>
      </c>
      <c r="AO1361" s="78">
        <v>9600</v>
      </c>
      <c r="AP1361" s="78">
        <v>9000</v>
      </c>
      <c r="AQ1361" s="78">
        <v>9200</v>
      </c>
      <c r="AR1361" s="78">
        <v>371</v>
      </c>
      <c r="AS1361" s="78">
        <v>9400</v>
      </c>
      <c r="AT1361" s="78">
        <v>9200</v>
      </c>
      <c r="AU1361" s="78">
        <v>9350</v>
      </c>
      <c r="AV1361" s="78">
        <v>146</v>
      </c>
      <c r="AW1361" s="77">
        <v>14.61</v>
      </c>
      <c r="AX1361" s="144">
        <f t="shared" si="141"/>
        <v>0.86</v>
      </c>
      <c r="AY1361" s="144">
        <f t="shared" si="142"/>
        <v>0.85</v>
      </c>
      <c r="AZ1361" s="144">
        <f t="shared" si="143"/>
        <v>0.92</v>
      </c>
      <c r="BA1361" s="54">
        <f t="shared" si="144"/>
        <v>15.560635976213852</v>
      </c>
      <c r="BB1361" s="54">
        <f t="shared" si="145"/>
        <v>12.539364023786149</v>
      </c>
    </row>
    <row r="1362" spans="1:54" x14ac:dyDescent="0.25">
      <c r="A1362" s="3">
        <v>42187</v>
      </c>
      <c r="B1362" s="77">
        <v>9379.24</v>
      </c>
      <c r="C1362" s="77">
        <v>861.01576</v>
      </c>
      <c r="D1362" s="77">
        <v>-31.390799999999999</v>
      </c>
      <c r="E1362" s="77">
        <f t="shared" si="140"/>
        <v>-724.65340000000003</v>
      </c>
      <c r="F1362" s="77">
        <v>2.3755000000000002</v>
      </c>
      <c r="G1362" s="77">
        <v>-20.890500000000003</v>
      </c>
      <c r="H1362">
        <v>0</v>
      </c>
      <c r="I1362" s="78">
        <v>9277</v>
      </c>
      <c r="J1362">
        <v>201507</v>
      </c>
      <c r="K1362" s="78">
        <v>9277</v>
      </c>
      <c r="L1362" s="77">
        <f t="shared" si="146"/>
        <v>-102.23999999999978</v>
      </c>
      <c r="M1362" s="78">
        <v>3067</v>
      </c>
      <c r="N1362" s="78">
        <v>57.929940000000002</v>
      </c>
      <c r="O1362" s="78">
        <v>-10013</v>
      </c>
      <c r="P1362" s="78">
        <v>-45.68056</v>
      </c>
      <c r="Q1362" s="144">
        <v>563.75</v>
      </c>
      <c r="R1362" s="78">
        <v>-721</v>
      </c>
      <c r="S1362" s="78">
        <v>4148</v>
      </c>
      <c r="T1362" s="78">
        <v>-8302</v>
      </c>
      <c r="U1362" s="78">
        <v>32014</v>
      </c>
      <c r="V1362" s="219">
        <v>0.25932404572999312</v>
      </c>
      <c r="W1362" s="78">
        <v>1381</v>
      </c>
      <c r="X1362" s="78">
        <v>6469</v>
      </c>
      <c r="Y1362" s="78">
        <v>-1829</v>
      </c>
      <c r="Z1362" s="78">
        <v>5639</v>
      </c>
      <c r="AA1362" s="78">
        <v>78.010000000000005</v>
      </c>
      <c r="AB1362" s="78">
        <v>85.8</v>
      </c>
      <c r="AC1362" s="78">
        <v>79632</v>
      </c>
      <c r="AD1362" s="104">
        <v>2.0346000000000002</v>
      </c>
      <c r="AE1362" s="78">
        <v>96609</v>
      </c>
      <c r="AF1362" s="104">
        <v>4.5172499999999998</v>
      </c>
      <c r="AG1362" s="78">
        <v>-38629</v>
      </c>
      <c r="AH1362" s="104">
        <v>-1.20411</v>
      </c>
      <c r="AI1362" s="78">
        <v>25299</v>
      </c>
      <c r="AJ1362" s="104">
        <v>-0.29146</v>
      </c>
      <c r="AK1362" s="78">
        <v>9600</v>
      </c>
      <c r="AL1362" s="78">
        <v>9000</v>
      </c>
      <c r="AM1362" s="8">
        <v>9300</v>
      </c>
      <c r="AN1362" s="78">
        <v>199</v>
      </c>
      <c r="AO1362" s="78">
        <v>9700</v>
      </c>
      <c r="AP1362" s="78">
        <v>9000</v>
      </c>
      <c r="AQ1362" s="78">
        <v>9100</v>
      </c>
      <c r="AR1362" s="78">
        <v>364</v>
      </c>
      <c r="AS1362" s="78">
        <v>9550</v>
      </c>
      <c r="AT1362" s="78">
        <v>9100</v>
      </c>
      <c r="AU1362" s="78">
        <v>9350</v>
      </c>
      <c r="AV1362" s="78">
        <v>138</v>
      </c>
      <c r="AW1362" s="77">
        <v>14.47</v>
      </c>
      <c r="AX1362" s="144">
        <f t="shared" si="141"/>
        <v>0.75</v>
      </c>
      <c r="AY1362" s="144">
        <f t="shared" si="142"/>
        <v>0.77</v>
      </c>
      <c r="AZ1362" s="144">
        <f t="shared" si="143"/>
        <v>0.88</v>
      </c>
      <c r="BA1362" s="54">
        <f t="shared" si="144"/>
        <v>15.600881035442905</v>
      </c>
      <c r="BB1362" s="54">
        <f t="shared" si="145"/>
        <v>12.573118964557095</v>
      </c>
    </row>
    <row r="1363" spans="1:54" x14ac:dyDescent="0.25">
      <c r="A1363" s="3">
        <v>42188</v>
      </c>
      <c r="B1363" s="77">
        <v>9358.23</v>
      </c>
      <c r="C1363" s="77">
        <v>843.84479999999996</v>
      </c>
      <c r="D1363" s="77">
        <v>-56.780299999999997</v>
      </c>
      <c r="E1363" s="77">
        <f t="shared" si="140"/>
        <v>-650.69659999999999</v>
      </c>
      <c r="F1363" s="77">
        <v>-6.8894000000000002</v>
      </c>
      <c r="G1363" s="77">
        <v>-40.944299999999998</v>
      </c>
      <c r="H1363">
        <v>0</v>
      </c>
      <c r="I1363" s="78">
        <v>9304</v>
      </c>
      <c r="J1363">
        <v>201507</v>
      </c>
      <c r="K1363" s="78">
        <v>9304</v>
      </c>
      <c r="L1363" s="77">
        <f t="shared" si="146"/>
        <v>-54.229999999999563</v>
      </c>
      <c r="M1363" s="78">
        <v>3660</v>
      </c>
      <c r="N1363" s="78">
        <v>69.257850000000005</v>
      </c>
      <c r="O1363" s="78">
        <v>-8495</v>
      </c>
      <c r="P1363" s="78">
        <v>-38.73489</v>
      </c>
      <c r="Q1363" s="144">
        <v>1536.25</v>
      </c>
      <c r="R1363" s="78">
        <v>-697</v>
      </c>
      <c r="S1363" s="78">
        <v>4212</v>
      </c>
      <c r="T1363" s="78">
        <v>-6920</v>
      </c>
      <c r="U1363" s="78">
        <v>32380</v>
      </c>
      <c r="V1363" s="219">
        <v>0.21371216800494133</v>
      </c>
      <c r="W1363" s="78">
        <v>1223</v>
      </c>
      <c r="X1363" s="78">
        <v>6536</v>
      </c>
      <c r="Y1363" s="78">
        <v>-1206</v>
      </c>
      <c r="Z1363" s="78">
        <v>5739</v>
      </c>
      <c r="AA1363" s="78">
        <v>90.15</v>
      </c>
      <c r="AB1363" s="78">
        <v>88.46</v>
      </c>
      <c r="AC1363" s="78">
        <v>83475</v>
      </c>
      <c r="AD1363" s="104">
        <v>2.1595200000000001</v>
      </c>
      <c r="AE1363" s="78">
        <v>104111</v>
      </c>
      <c r="AF1363" s="104">
        <v>4.3910299999999998</v>
      </c>
      <c r="AG1363" s="78">
        <v>-38435</v>
      </c>
      <c r="AH1363" s="104">
        <v>-1.3242700000000001</v>
      </c>
      <c r="AI1363" s="78">
        <v>27621</v>
      </c>
      <c r="AJ1363" s="104">
        <v>-0.29813000000000001</v>
      </c>
      <c r="AK1363" s="78">
        <v>9600</v>
      </c>
      <c r="AL1363" s="78">
        <v>9000</v>
      </c>
      <c r="AM1363" s="8">
        <v>9300</v>
      </c>
      <c r="AN1363" s="78">
        <v>195</v>
      </c>
      <c r="AO1363" s="78">
        <v>9600</v>
      </c>
      <c r="AP1363" s="78">
        <v>9000</v>
      </c>
      <c r="AQ1363" s="78">
        <v>9200</v>
      </c>
      <c r="AR1363" s="78">
        <v>361</v>
      </c>
      <c r="AS1363" s="78">
        <v>9550</v>
      </c>
      <c r="AT1363" s="78">
        <v>9100</v>
      </c>
      <c r="AU1363" s="78">
        <v>9350</v>
      </c>
      <c r="AV1363" s="78">
        <v>129</v>
      </c>
      <c r="AW1363" s="77">
        <v>14.48</v>
      </c>
      <c r="AX1363" s="144">
        <f t="shared" si="141"/>
        <v>0.75</v>
      </c>
      <c r="AY1363" s="144">
        <f t="shared" si="142"/>
        <v>0.77</v>
      </c>
      <c r="AZ1363" s="144">
        <f t="shared" si="143"/>
        <v>0.88</v>
      </c>
      <c r="BA1363" s="54">
        <f t="shared" si="144"/>
        <v>15.580936967764462</v>
      </c>
      <c r="BB1363" s="54">
        <f t="shared" si="145"/>
        <v>12.576063032235542</v>
      </c>
    </row>
    <row r="1364" spans="1:54" x14ac:dyDescent="0.25">
      <c r="A1364" s="3">
        <v>42191</v>
      </c>
      <c r="B1364" s="77">
        <v>9255.9599999999991</v>
      </c>
      <c r="C1364" s="77">
        <v>835.57374000000004</v>
      </c>
      <c r="D1364" s="77">
        <v>-55.794799999999995</v>
      </c>
      <c r="E1364" s="77">
        <f t="shared" si="140"/>
        <v>-607.16649999999993</v>
      </c>
      <c r="F1364" s="77">
        <v>-0.25690000000000002</v>
      </c>
      <c r="G1364" s="77">
        <v>-45.571099999999994</v>
      </c>
      <c r="H1364">
        <v>0</v>
      </c>
      <c r="I1364" s="78">
        <v>9197</v>
      </c>
      <c r="J1364">
        <v>201507</v>
      </c>
      <c r="K1364" s="78">
        <v>9197</v>
      </c>
      <c r="L1364" s="77">
        <f t="shared" si="146"/>
        <v>-58.959999999999127</v>
      </c>
      <c r="M1364" s="78">
        <v>1933</v>
      </c>
      <c r="N1364" s="78">
        <v>36.994259999999997</v>
      </c>
      <c r="O1364" s="78">
        <v>-8740</v>
      </c>
      <c r="P1364" s="78">
        <v>-39.447310000000002</v>
      </c>
      <c r="Q1364" s="144">
        <v>-252</v>
      </c>
      <c r="R1364" s="78">
        <v>-832</v>
      </c>
      <c r="S1364" s="78">
        <v>3239</v>
      </c>
      <c r="T1364" s="78">
        <v>-9260</v>
      </c>
      <c r="U1364" s="78">
        <v>35522</v>
      </c>
      <c r="V1364" s="219">
        <v>0.26068352007206802</v>
      </c>
      <c r="W1364" s="78">
        <v>89</v>
      </c>
      <c r="X1364" s="78">
        <v>2829</v>
      </c>
      <c r="Y1364" s="78">
        <v>-2097</v>
      </c>
      <c r="Z1364" s="78">
        <v>4704</v>
      </c>
      <c r="AA1364" s="78">
        <v>96.17</v>
      </c>
      <c r="AB1364" s="78">
        <v>84.89</v>
      </c>
      <c r="AC1364" s="78">
        <v>83286</v>
      </c>
      <c r="AD1364" s="104">
        <v>1.6861699999999999</v>
      </c>
      <c r="AE1364" s="78">
        <v>106887</v>
      </c>
      <c r="AF1364" s="104">
        <v>5.36822</v>
      </c>
      <c r="AG1364" s="78">
        <v>-52888</v>
      </c>
      <c r="AH1364" s="104">
        <v>-1.13713</v>
      </c>
      <c r="AI1364" s="78">
        <v>26727</v>
      </c>
      <c r="AJ1364" s="104">
        <v>-0.10742</v>
      </c>
      <c r="AK1364" s="78">
        <v>9600</v>
      </c>
      <c r="AL1364" s="78">
        <v>8900</v>
      </c>
      <c r="AM1364" s="8">
        <v>9200</v>
      </c>
      <c r="AN1364" s="78">
        <v>190</v>
      </c>
      <c r="AO1364" s="78">
        <v>9600</v>
      </c>
      <c r="AP1364" s="78">
        <v>8800</v>
      </c>
      <c r="AQ1364" s="78">
        <v>9100</v>
      </c>
      <c r="AR1364" s="78">
        <v>369</v>
      </c>
      <c r="AS1364" s="78">
        <v>9400</v>
      </c>
      <c r="AT1364" s="78">
        <v>9100</v>
      </c>
      <c r="AU1364" s="78">
        <v>9250</v>
      </c>
      <c r="AV1364" s="78">
        <v>101</v>
      </c>
      <c r="AW1364" s="77">
        <v>15.42</v>
      </c>
      <c r="AX1364" s="144">
        <f t="shared" si="141"/>
        <v>0.96</v>
      </c>
      <c r="AY1364" s="144">
        <f t="shared" si="142"/>
        <v>0.93</v>
      </c>
      <c r="AZ1364" s="144">
        <f t="shared" si="143"/>
        <v>0.96</v>
      </c>
      <c r="BA1364" s="54">
        <f t="shared" si="144"/>
        <v>15.768374899392787</v>
      </c>
      <c r="BB1364" s="54">
        <f t="shared" si="145"/>
        <v>12.539625100607212</v>
      </c>
    </row>
    <row r="1365" spans="1:54" x14ac:dyDescent="0.25">
      <c r="A1365" s="3">
        <v>42192</v>
      </c>
      <c r="B1365" s="77">
        <v>9250.16</v>
      </c>
      <c r="C1365" s="77">
        <v>924.90350000000001</v>
      </c>
      <c r="D1365" s="77">
        <v>-2.5745999999999998</v>
      </c>
      <c r="E1365" s="77">
        <f t="shared" si="140"/>
        <v>-520.97329999999999</v>
      </c>
      <c r="F1365" s="77">
        <v>-3.2749999999999999</v>
      </c>
      <c r="G1365" s="77">
        <v>-22.2866</v>
      </c>
      <c r="H1365">
        <v>0</v>
      </c>
      <c r="I1365" s="78">
        <v>9242</v>
      </c>
      <c r="J1365">
        <v>201507</v>
      </c>
      <c r="K1365" s="78">
        <v>9242</v>
      </c>
      <c r="L1365" s="77">
        <f t="shared" si="146"/>
        <v>-8.1599999999998545</v>
      </c>
      <c r="M1365" s="78">
        <v>4844</v>
      </c>
      <c r="N1365" s="78">
        <v>90.927909999999997</v>
      </c>
      <c r="O1365" s="78">
        <v>-8669</v>
      </c>
      <c r="P1365" s="78">
        <v>-39.303919999999998</v>
      </c>
      <c r="Q1365" s="144">
        <v>2676.75</v>
      </c>
      <c r="R1365" s="78">
        <v>-823</v>
      </c>
      <c r="S1365" s="78">
        <v>721</v>
      </c>
      <c r="T1365" s="78">
        <v>-9805</v>
      </c>
      <c r="U1365" s="78">
        <v>34367</v>
      </c>
      <c r="V1365" s="219">
        <v>0.28530276136991883</v>
      </c>
      <c r="W1365" s="78">
        <v>-494</v>
      </c>
      <c r="X1365" s="78">
        <v>2446</v>
      </c>
      <c r="Y1365" s="78">
        <v>-1410</v>
      </c>
      <c r="Z1365" s="78">
        <v>6755</v>
      </c>
      <c r="AA1365" s="78">
        <v>101.38</v>
      </c>
      <c r="AB1365" s="78">
        <v>86.28</v>
      </c>
      <c r="AC1365" s="78">
        <v>81603</v>
      </c>
      <c r="AD1365" s="104">
        <v>1.66893</v>
      </c>
      <c r="AE1365" s="78">
        <v>106691</v>
      </c>
      <c r="AF1365" s="104">
        <v>4.60541</v>
      </c>
      <c r="AG1365" s="78">
        <v>-41274</v>
      </c>
      <c r="AH1365" s="104">
        <v>-0.89463999999999999</v>
      </c>
      <c r="AI1365" s="78">
        <v>20243</v>
      </c>
      <c r="AJ1365" s="104">
        <v>-0.65486</v>
      </c>
      <c r="AK1365" s="78">
        <v>9600</v>
      </c>
      <c r="AL1365" s="78">
        <v>9000</v>
      </c>
      <c r="AM1365" s="8">
        <v>9200</v>
      </c>
      <c r="AN1365" s="78">
        <v>164</v>
      </c>
      <c r="AO1365" s="78">
        <v>9600</v>
      </c>
      <c r="AP1365" s="78">
        <v>8800</v>
      </c>
      <c r="AQ1365" s="78">
        <v>9100</v>
      </c>
      <c r="AR1365" s="78">
        <v>352</v>
      </c>
      <c r="AS1365" s="78">
        <v>9400</v>
      </c>
      <c r="AT1365" s="78">
        <v>9200</v>
      </c>
      <c r="AU1365" s="78">
        <v>9300</v>
      </c>
      <c r="AV1365" s="78">
        <v>68</v>
      </c>
      <c r="AW1365" s="77">
        <v>14.66</v>
      </c>
      <c r="AX1365" s="144">
        <f t="shared" si="141"/>
        <v>0.86</v>
      </c>
      <c r="AY1365" s="144">
        <f t="shared" si="142"/>
        <v>0.85</v>
      </c>
      <c r="AZ1365" s="144">
        <f t="shared" si="143"/>
        <v>0.92</v>
      </c>
      <c r="BA1365" s="54">
        <f t="shared" si="144"/>
        <v>15.809340316507098</v>
      </c>
      <c r="BB1365" s="54">
        <f t="shared" si="145"/>
        <v>12.617659683492905</v>
      </c>
    </row>
    <row r="1366" spans="1:54" x14ac:dyDescent="0.25">
      <c r="A1366" s="3">
        <v>42193</v>
      </c>
      <c r="B1366" s="77">
        <v>8976.11</v>
      </c>
      <c r="C1366" s="77">
        <v>1433.8686</v>
      </c>
      <c r="D1366" s="77">
        <v>-153.4188</v>
      </c>
      <c r="E1366" s="77">
        <f t="shared" si="140"/>
        <v>-638.57010000000002</v>
      </c>
      <c r="F1366" s="77">
        <v>-10.4017</v>
      </c>
      <c r="G1366" s="77">
        <v>-53.437899999999999</v>
      </c>
      <c r="H1366" t="s">
        <v>1732</v>
      </c>
      <c r="I1366" s="78">
        <v>8943</v>
      </c>
      <c r="J1366">
        <v>201507</v>
      </c>
      <c r="K1366" s="78">
        <v>8943</v>
      </c>
      <c r="L1366" s="77">
        <f t="shared" si="146"/>
        <v>-33.110000000000582</v>
      </c>
      <c r="M1366" s="78">
        <v>-6820</v>
      </c>
      <c r="N1366" s="78">
        <v>-120.30651</v>
      </c>
      <c r="O1366" s="78">
        <v>-9899</v>
      </c>
      <c r="P1366" s="78">
        <v>-43.535139999999998</v>
      </c>
      <c r="Q1366" s="144">
        <v>-9294.75</v>
      </c>
      <c r="R1366" s="78">
        <v>-1502</v>
      </c>
      <c r="S1366" s="78">
        <v>2178</v>
      </c>
      <c r="T1366" s="78">
        <v>-16111</v>
      </c>
      <c r="U1366" s="78">
        <v>38973</v>
      </c>
      <c r="V1366" s="219">
        <v>0.41338875631847688</v>
      </c>
      <c r="W1366" s="78">
        <v>-7193</v>
      </c>
      <c r="X1366" s="78">
        <v>-7193</v>
      </c>
      <c r="Y1366" s="78">
        <v>-10460</v>
      </c>
      <c r="Z1366" s="78">
        <v>-2166</v>
      </c>
      <c r="AA1366" s="78">
        <v>96.06</v>
      </c>
      <c r="AB1366" s="78">
        <v>73.05</v>
      </c>
      <c r="AC1366" s="78">
        <v>82260</v>
      </c>
      <c r="AD1366" s="104">
        <v>1.4923999999999999</v>
      </c>
      <c r="AE1366" s="78">
        <v>117137</v>
      </c>
      <c r="AF1366" s="104">
        <v>9.4604499999999998</v>
      </c>
      <c r="AG1366" s="78">
        <v>-105191</v>
      </c>
      <c r="AH1366" s="104">
        <v>-1.12612</v>
      </c>
      <c r="AI1366" s="78">
        <v>11171</v>
      </c>
      <c r="AJ1366" s="104">
        <v>-0.69681999999999999</v>
      </c>
      <c r="AK1366" s="78">
        <v>9400</v>
      </c>
      <c r="AL1366" s="78">
        <v>8900</v>
      </c>
      <c r="AM1366" s="8">
        <v>8900</v>
      </c>
      <c r="AN1366" s="78">
        <v>167</v>
      </c>
      <c r="AO1366" s="78">
        <v>9600</v>
      </c>
      <c r="AP1366" s="78">
        <v>8400</v>
      </c>
      <c r="AQ1366" s="78">
        <v>8800</v>
      </c>
      <c r="AR1366" s="78">
        <v>397</v>
      </c>
      <c r="AS1366" s="78">
        <v>9400</v>
      </c>
      <c r="AT1366" s="78">
        <v>8900</v>
      </c>
      <c r="AU1366" s="78">
        <v>8900</v>
      </c>
      <c r="AV1366" s="78">
        <v>167</v>
      </c>
      <c r="AW1366" s="77">
        <v>17.07</v>
      </c>
      <c r="AX1366" s="144">
        <f t="shared" si="141"/>
        <v>1</v>
      </c>
      <c r="AY1366" s="144">
        <f t="shared" si="142"/>
        <v>1</v>
      </c>
      <c r="AZ1366" s="144">
        <f t="shared" si="143"/>
        <v>1</v>
      </c>
      <c r="BA1366" s="54">
        <f t="shared" si="144"/>
        <v>16.400616332048486</v>
      </c>
      <c r="BB1366" s="54">
        <f t="shared" si="145"/>
        <v>12.312383667951508</v>
      </c>
    </row>
    <row r="1367" spans="1:54" x14ac:dyDescent="0.25">
      <c r="A1367" s="3">
        <v>42194</v>
      </c>
      <c r="B1367" s="77">
        <v>8914.1299999999992</v>
      </c>
      <c r="C1367" s="77">
        <v>1303.0629100000001</v>
      </c>
      <c r="D1367" s="77">
        <v>-132.3683</v>
      </c>
      <c r="E1367" s="77">
        <f t="shared" si="140"/>
        <v>-735.82219999999995</v>
      </c>
      <c r="F1367" s="77">
        <v>-8.3264999999999993</v>
      </c>
      <c r="G1367" s="77">
        <v>-8.7624999999999993</v>
      </c>
      <c r="H1367">
        <v>0</v>
      </c>
      <c r="I1367" s="78">
        <v>8873</v>
      </c>
      <c r="J1367">
        <v>201507</v>
      </c>
      <c r="K1367" s="78">
        <v>8873</v>
      </c>
      <c r="L1367" s="77">
        <f t="shared" si="146"/>
        <v>-41.1299999999992</v>
      </c>
      <c r="M1367" s="78">
        <v>-7146</v>
      </c>
      <c r="N1367" s="78">
        <v>-125.22202</v>
      </c>
      <c r="O1367" s="78">
        <v>-9379</v>
      </c>
      <c r="P1367" s="78">
        <v>-40.87717</v>
      </c>
      <c r="Q1367" s="144">
        <v>-9490.75</v>
      </c>
      <c r="R1367" s="78">
        <v>-1750</v>
      </c>
      <c r="S1367" s="78">
        <v>2561</v>
      </c>
      <c r="T1367" s="78">
        <v>-15605</v>
      </c>
      <c r="U1367" s="78">
        <v>37421</v>
      </c>
      <c r="V1367" s="219">
        <v>0.41701183827262767</v>
      </c>
      <c r="W1367" s="78">
        <v>-5155</v>
      </c>
      <c r="X1367" s="78">
        <v>-2215</v>
      </c>
      <c r="Y1367" s="78">
        <v>-9450</v>
      </c>
      <c r="Z1367" s="78">
        <v>-323</v>
      </c>
      <c r="AA1367" s="78">
        <v>108.1</v>
      </c>
      <c r="AB1367" s="78">
        <v>68.52</v>
      </c>
      <c r="AC1367" s="78">
        <v>86707</v>
      </c>
      <c r="AD1367" s="104">
        <v>1.5242800000000001</v>
      </c>
      <c r="AE1367" s="78">
        <v>113577</v>
      </c>
      <c r="AF1367" s="104">
        <v>10.603669999999999</v>
      </c>
      <c r="AG1367" s="78">
        <v>-123581</v>
      </c>
      <c r="AH1367" s="104">
        <v>-1.3277300000000001</v>
      </c>
      <c r="AI1367" s="78">
        <v>4790</v>
      </c>
      <c r="AJ1367" s="104">
        <v>-1.5257700000000001</v>
      </c>
      <c r="AK1367" s="78">
        <v>9400</v>
      </c>
      <c r="AL1367" s="78">
        <v>8800</v>
      </c>
      <c r="AM1367" s="8">
        <v>8850</v>
      </c>
      <c r="AN1367" s="78">
        <v>154</v>
      </c>
      <c r="AO1367" s="78">
        <v>9400</v>
      </c>
      <c r="AP1367" s="78">
        <v>8600</v>
      </c>
      <c r="AQ1367" s="78">
        <v>8700</v>
      </c>
      <c r="AR1367" s="78">
        <v>405</v>
      </c>
      <c r="AS1367" s="78">
        <v>9400</v>
      </c>
      <c r="AT1367" s="78">
        <v>8800</v>
      </c>
      <c r="AU1367" s="78">
        <v>8850</v>
      </c>
      <c r="AV1367" s="78">
        <v>154</v>
      </c>
      <c r="AW1367" s="77">
        <v>17.68</v>
      </c>
      <c r="AX1367" s="144">
        <f t="shared" si="141"/>
        <v>1</v>
      </c>
      <c r="AY1367" s="144">
        <f t="shared" si="142"/>
        <v>1</v>
      </c>
      <c r="AZ1367" s="144">
        <f t="shared" si="143"/>
        <v>1</v>
      </c>
      <c r="BA1367" s="54">
        <f t="shared" si="144"/>
        <v>17.05580700581411</v>
      </c>
      <c r="BB1367" s="54">
        <f t="shared" si="145"/>
        <v>12.011192994185887</v>
      </c>
    </row>
    <row r="1368" spans="1:54" x14ac:dyDescent="0.25">
      <c r="A1368" s="3">
        <v>42198</v>
      </c>
      <c r="B1368" s="77">
        <v>9033.92</v>
      </c>
      <c r="C1368" s="77">
        <v>1040.6337900000001</v>
      </c>
      <c r="D1368" s="77">
        <v>-32.1479</v>
      </c>
      <c r="E1368" s="77">
        <f t="shared" ref="E1368:E1431" si="147">SUM(D1349:D1368)</f>
        <v>-678.81080000000009</v>
      </c>
      <c r="F1368" s="77">
        <v>0.1191</v>
      </c>
      <c r="G1368" s="77">
        <v>32.707500000000003</v>
      </c>
      <c r="H1368">
        <v>0</v>
      </c>
      <c r="I1368" s="78">
        <v>8994</v>
      </c>
      <c r="J1368">
        <v>201507</v>
      </c>
      <c r="K1368" s="78">
        <v>8994</v>
      </c>
      <c r="L1368" s="77">
        <f t="shared" si="146"/>
        <v>-39.920000000000073</v>
      </c>
      <c r="M1368" s="78">
        <v>-3407</v>
      </c>
      <c r="N1368" s="78">
        <v>-60.736780000000003</v>
      </c>
      <c r="O1368" s="78">
        <v>-8981</v>
      </c>
      <c r="P1368" s="78">
        <v>-39.624209999999998</v>
      </c>
      <c r="Q1368" s="144">
        <v>-5652.25</v>
      </c>
      <c r="R1368" s="78">
        <v>-1414</v>
      </c>
      <c r="S1368" s="78">
        <v>6492</v>
      </c>
      <c r="T1368" s="78">
        <v>-11112</v>
      </c>
      <c r="U1368" s="78">
        <v>34487</v>
      </c>
      <c r="V1368" s="219">
        <v>0.32220836837069039</v>
      </c>
      <c r="W1368" s="78">
        <v>-4274</v>
      </c>
      <c r="X1368" s="78">
        <v>226</v>
      </c>
      <c r="Y1368" s="78">
        <v>-5059</v>
      </c>
      <c r="Z1368" s="78">
        <v>5476</v>
      </c>
      <c r="AA1368" s="78">
        <v>89.34</v>
      </c>
      <c r="AB1368" s="78">
        <v>73.040000000000006</v>
      </c>
      <c r="AC1368" s="78">
        <v>88243</v>
      </c>
      <c r="AD1368" s="104">
        <v>1.6533</v>
      </c>
      <c r="AE1368" s="78">
        <v>117328</v>
      </c>
      <c r="AF1368" s="104">
        <v>7.6693199999999999</v>
      </c>
      <c r="AG1368" s="78">
        <v>-126166</v>
      </c>
      <c r="AH1368" s="104">
        <v>-1.5905400000000001</v>
      </c>
      <c r="AI1368" s="78">
        <v>5497</v>
      </c>
      <c r="AJ1368" s="104">
        <v>-1.34735</v>
      </c>
      <c r="AK1368" s="78">
        <v>9400</v>
      </c>
      <c r="AL1368" s="78">
        <v>8900</v>
      </c>
      <c r="AM1368" s="8">
        <v>9000</v>
      </c>
      <c r="AN1368" s="78">
        <v>90</v>
      </c>
      <c r="AO1368" s="78">
        <v>9300</v>
      </c>
      <c r="AP1368" s="78">
        <v>8600</v>
      </c>
      <c r="AQ1368" s="78">
        <v>8900</v>
      </c>
      <c r="AR1368" s="78">
        <v>356</v>
      </c>
      <c r="AS1368" s="78">
        <v>9400</v>
      </c>
      <c r="AT1368" s="78">
        <v>8900</v>
      </c>
      <c r="AU1368" s="78">
        <v>9000</v>
      </c>
      <c r="AV1368" s="78">
        <v>90</v>
      </c>
      <c r="AW1368" s="77">
        <v>16.59</v>
      </c>
      <c r="AX1368" s="144">
        <f t="shared" si="141"/>
        <v>0.93</v>
      </c>
      <c r="AY1368" s="144">
        <f t="shared" si="142"/>
        <v>0.95</v>
      </c>
      <c r="AZ1368" s="144">
        <f t="shared" si="143"/>
        <v>0.97</v>
      </c>
      <c r="BA1368" s="54">
        <f t="shared" si="144"/>
        <v>17.331573894344647</v>
      </c>
      <c r="BB1368" s="54">
        <f t="shared" si="145"/>
        <v>11.997426105655348</v>
      </c>
    </row>
    <row r="1369" spans="1:54" x14ac:dyDescent="0.25">
      <c r="A1369" s="3">
        <v>42199</v>
      </c>
      <c r="B1369" s="77">
        <v>9041.76</v>
      </c>
      <c r="C1369" s="77">
        <v>1007.31748</v>
      </c>
      <c r="D1369" s="77">
        <v>-1.4383000000000001</v>
      </c>
      <c r="E1369" s="77">
        <f t="shared" si="147"/>
        <v>-633.67150000000004</v>
      </c>
      <c r="F1369" s="77">
        <v>6.1585000000000001</v>
      </c>
      <c r="G1369" s="77">
        <v>-25.2361</v>
      </c>
      <c r="H1369">
        <v>0</v>
      </c>
      <c r="I1369" s="78">
        <v>8984</v>
      </c>
      <c r="J1369">
        <v>201507</v>
      </c>
      <c r="K1369" s="78">
        <v>8984</v>
      </c>
      <c r="L1369" s="77">
        <f t="shared" si="146"/>
        <v>-57.760000000000218</v>
      </c>
      <c r="M1369" s="78">
        <v>-254</v>
      </c>
      <c r="N1369" s="78">
        <v>-3.8036799999999999</v>
      </c>
      <c r="O1369" s="78">
        <v>-8931</v>
      </c>
      <c r="P1369" s="78">
        <v>-39.361499999999999</v>
      </c>
      <c r="Q1369" s="144">
        <v>-2486.75</v>
      </c>
      <c r="R1369" s="78">
        <v>-1020</v>
      </c>
      <c r="S1369" s="78">
        <v>5597</v>
      </c>
      <c r="T1369" s="78">
        <v>-9728</v>
      </c>
      <c r="U1369" s="78">
        <v>33907</v>
      </c>
      <c r="V1369" s="219">
        <v>0.28690240953195506</v>
      </c>
      <c r="W1369" s="78">
        <v>-3204</v>
      </c>
      <c r="X1369" s="78">
        <v>1296</v>
      </c>
      <c r="Y1369" s="78">
        <v>-4024</v>
      </c>
      <c r="Z1369" s="78">
        <v>5861</v>
      </c>
      <c r="AA1369" s="78">
        <v>81.28</v>
      </c>
      <c r="AB1369" s="78">
        <v>73.8</v>
      </c>
      <c r="AC1369" s="78">
        <v>87773</v>
      </c>
      <c r="AD1369" s="104">
        <v>1.5445199999999999</v>
      </c>
      <c r="AE1369" s="78">
        <v>114376</v>
      </c>
      <c r="AF1369" s="104">
        <v>7.4790799999999997</v>
      </c>
      <c r="AG1369" s="78">
        <v>-125986</v>
      </c>
      <c r="AH1369" s="104">
        <v>-1.18702</v>
      </c>
      <c r="AI1369" s="78">
        <v>-80</v>
      </c>
      <c r="AJ1369" s="104">
        <v>-1.33172</v>
      </c>
      <c r="AK1369" s="78">
        <v>9400</v>
      </c>
      <c r="AL1369" s="78">
        <v>9000</v>
      </c>
      <c r="AM1369" s="8">
        <v>9000</v>
      </c>
      <c r="AN1369" s="78">
        <v>65</v>
      </c>
      <c r="AO1369" s="78">
        <v>9400</v>
      </c>
      <c r="AP1369" s="78">
        <v>8400</v>
      </c>
      <c r="AQ1369" s="78">
        <v>8800</v>
      </c>
      <c r="AR1369" s="78">
        <v>336</v>
      </c>
      <c r="AS1369" s="78">
        <v>9400</v>
      </c>
      <c r="AT1369" s="78">
        <v>9000</v>
      </c>
      <c r="AU1369" s="78">
        <v>9000</v>
      </c>
      <c r="AV1369" s="78">
        <v>65</v>
      </c>
      <c r="AW1369" s="77">
        <v>15.88</v>
      </c>
      <c r="AX1369" s="144">
        <f t="shared" si="141"/>
        <v>0.89</v>
      </c>
      <c r="AY1369" s="144">
        <f t="shared" si="142"/>
        <v>0.93</v>
      </c>
      <c r="AZ1369" s="144">
        <f t="shared" si="143"/>
        <v>0.95</v>
      </c>
      <c r="BA1369" s="54">
        <f t="shared" si="144"/>
        <v>17.457379108364549</v>
      </c>
      <c r="BB1369" s="54">
        <f t="shared" si="145"/>
        <v>12.072620891635445</v>
      </c>
    </row>
    <row r="1370" spans="1:54" x14ac:dyDescent="0.25">
      <c r="A1370" s="3">
        <v>42200</v>
      </c>
      <c r="B1370" s="77">
        <v>9054.2000000000007</v>
      </c>
      <c r="C1370" s="77">
        <v>833.69056999999998</v>
      </c>
      <c r="D1370" s="77">
        <v>18.744600000000002</v>
      </c>
      <c r="E1370" s="77">
        <f t="shared" si="147"/>
        <v>-570.97680000000003</v>
      </c>
      <c r="F1370" s="77">
        <v>5.5091000000000001</v>
      </c>
      <c r="G1370" s="77">
        <v>-18.383499999999998</v>
      </c>
      <c r="H1370" t="s">
        <v>1733</v>
      </c>
      <c r="I1370" s="78">
        <v>9030</v>
      </c>
      <c r="J1370">
        <v>201508</v>
      </c>
      <c r="K1370" s="78">
        <v>8890</v>
      </c>
      <c r="L1370" s="77">
        <f t="shared" si="146"/>
        <v>-164.20000000000073</v>
      </c>
      <c r="M1370" s="78">
        <v>356</v>
      </c>
      <c r="N1370" s="78">
        <v>6.5964200000000002</v>
      </c>
      <c r="O1370" s="78">
        <v>-8247</v>
      </c>
      <c r="P1370" s="78">
        <v>-36.469320000000003</v>
      </c>
      <c r="Q1370" s="144">
        <v>-1705.75</v>
      </c>
      <c r="R1370" s="78">
        <v>-636</v>
      </c>
      <c r="S1370" s="78">
        <v>2302</v>
      </c>
      <c r="T1370" s="78">
        <v>-9286</v>
      </c>
      <c r="U1370" s="78">
        <v>26060</v>
      </c>
      <c r="V1370" s="219">
        <v>0.35633154259401384</v>
      </c>
      <c r="W1370" s="78">
        <v>-2018</v>
      </c>
      <c r="X1370" s="78">
        <v>882</v>
      </c>
      <c r="Y1370" s="78">
        <v>-4434</v>
      </c>
      <c r="Z1370" s="78">
        <v>2725</v>
      </c>
      <c r="AA1370" s="78">
        <v>95.49</v>
      </c>
      <c r="AB1370" s="78">
        <v>81.94</v>
      </c>
      <c r="AC1370" s="78">
        <v>67580</v>
      </c>
      <c r="AD1370" s="104">
        <v>1.64018</v>
      </c>
      <c r="AE1370" s="78">
        <v>63344</v>
      </c>
      <c r="AF1370" s="104">
        <v>4.64161</v>
      </c>
      <c r="AG1370" s="78">
        <v>-27386</v>
      </c>
      <c r="AH1370" s="104">
        <v>-1.1069899999999999</v>
      </c>
      <c r="AI1370" s="78">
        <v>16860</v>
      </c>
      <c r="AJ1370" s="104">
        <v>-0.25452999999999998</v>
      </c>
      <c r="AK1370" s="78">
        <v>9300</v>
      </c>
      <c r="AL1370" s="78">
        <v>8400</v>
      </c>
      <c r="AM1370" s="8">
        <v>8900</v>
      </c>
      <c r="AN1370" s="78">
        <v>317</v>
      </c>
      <c r="AO1370" s="78">
        <v>10400</v>
      </c>
      <c r="AP1370" s="78">
        <v>7000</v>
      </c>
      <c r="AQ1370" s="78">
        <v>8800</v>
      </c>
      <c r="AR1370" s="78">
        <v>439</v>
      </c>
      <c r="AS1370" s="78">
        <v>9100</v>
      </c>
      <c r="AT1370" s="78">
        <v>8900</v>
      </c>
      <c r="AU1370" s="78">
        <v>9000</v>
      </c>
      <c r="AV1370" s="78">
        <v>155</v>
      </c>
      <c r="AW1370" s="77">
        <v>15.54</v>
      </c>
      <c r="AX1370" s="144">
        <f t="shared" si="141"/>
        <v>0.86</v>
      </c>
      <c r="AY1370" s="144">
        <f t="shared" si="142"/>
        <v>0.91</v>
      </c>
      <c r="AZ1370" s="144">
        <f t="shared" si="143"/>
        <v>0.93</v>
      </c>
      <c r="BA1370" s="54">
        <f t="shared" si="144"/>
        <v>17.525960720064852</v>
      </c>
      <c r="BB1370" s="54">
        <f t="shared" si="145"/>
        <v>12.101039279935147</v>
      </c>
    </row>
    <row r="1371" spans="1:54" x14ac:dyDescent="0.25">
      <c r="A1371" s="3">
        <v>42201</v>
      </c>
      <c r="B1371" s="77">
        <v>9042.2099999999991</v>
      </c>
      <c r="C1371" s="77">
        <v>779.19815000000006</v>
      </c>
      <c r="D1371" s="77">
        <v>12.448900000000002</v>
      </c>
      <c r="E1371" s="77">
        <f t="shared" si="147"/>
        <v>-484.15280000000007</v>
      </c>
      <c r="F1371" s="77">
        <v>3.5557999999999996</v>
      </c>
      <c r="G1371" s="77">
        <v>4.0407000000000002</v>
      </c>
      <c r="H1371">
        <v>0</v>
      </c>
      <c r="I1371" s="78">
        <v>8918</v>
      </c>
      <c r="J1371">
        <v>201508</v>
      </c>
      <c r="K1371" s="78">
        <v>8918</v>
      </c>
      <c r="L1371" s="77">
        <f t="shared" si="146"/>
        <v>-124.20999999999913</v>
      </c>
      <c r="M1371" s="78">
        <v>-3112</v>
      </c>
      <c r="N1371" s="78">
        <v>-55.261620000000001</v>
      </c>
      <c r="O1371" s="78">
        <v>-8223</v>
      </c>
      <c r="P1371" s="78">
        <v>-36.491410000000002</v>
      </c>
      <c r="Q1371" s="144">
        <v>-5167.75</v>
      </c>
      <c r="R1371" s="78">
        <v>-96</v>
      </c>
      <c r="S1371" s="78">
        <v>2384</v>
      </c>
      <c r="T1371" s="78">
        <v>-9854</v>
      </c>
      <c r="U1371" s="78">
        <v>29371</v>
      </c>
      <c r="V1371" s="219">
        <v>0.33550100439208741</v>
      </c>
      <c r="W1371" s="78">
        <v>-2213</v>
      </c>
      <c r="X1371" s="78">
        <v>687</v>
      </c>
      <c r="Y1371" s="78">
        <v>-4043</v>
      </c>
      <c r="Z1371" s="78">
        <v>385</v>
      </c>
      <c r="AA1371" s="78">
        <v>85.56</v>
      </c>
      <c r="AB1371" s="78">
        <v>85.02</v>
      </c>
      <c r="AC1371" s="78">
        <v>70835</v>
      </c>
      <c r="AD1371" s="104">
        <v>1.7074199999999999</v>
      </c>
      <c r="AE1371" s="78">
        <v>66457</v>
      </c>
      <c r="AF1371" s="104">
        <v>4.2844100000000003</v>
      </c>
      <c r="AG1371" s="78">
        <v>-20419</v>
      </c>
      <c r="AH1371" s="104">
        <v>-1.13348</v>
      </c>
      <c r="AI1371" s="78">
        <v>26477</v>
      </c>
      <c r="AJ1371" s="104">
        <v>-0.17613999999999999</v>
      </c>
      <c r="AK1371" s="78">
        <v>9300</v>
      </c>
      <c r="AL1371" s="78">
        <v>8500</v>
      </c>
      <c r="AM1371" s="8">
        <v>8900</v>
      </c>
      <c r="AN1371" s="78">
        <v>304</v>
      </c>
      <c r="AO1371" s="78">
        <v>10400</v>
      </c>
      <c r="AP1371" s="78">
        <v>7000</v>
      </c>
      <c r="AQ1371" s="78">
        <v>8900</v>
      </c>
      <c r="AR1371" s="78">
        <v>420</v>
      </c>
      <c r="AS1371" s="78">
        <v>9300</v>
      </c>
      <c r="AT1371" s="78">
        <v>8700</v>
      </c>
      <c r="AU1371" s="78">
        <v>9050</v>
      </c>
      <c r="AV1371" s="78">
        <v>125</v>
      </c>
      <c r="AW1371" s="77">
        <v>14.42</v>
      </c>
      <c r="AX1371" s="144">
        <f t="shared" si="141"/>
        <v>0.44</v>
      </c>
      <c r="AY1371" s="144">
        <f t="shared" si="142"/>
        <v>0.61</v>
      </c>
      <c r="AZ1371" s="144">
        <f t="shared" si="143"/>
        <v>0.77</v>
      </c>
      <c r="BA1371" s="54">
        <f t="shared" si="144"/>
        <v>17.522740472834155</v>
      </c>
      <c r="BB1371" s="54">
        <f t="shared" si="145"/>
        <v>12.091259527165848</v>
      </c>
    </row>
    <row r="1372" spans="1:54" x14ac:dyDescent="0.25">
      <c r="A1372" s="3">
        <v>42202</v>
      </c>
      <c r="B1372" s="77">
        <v>9045.98</v>
      </c>
      <c r="C1372" s="77">
        <v>766.06304</v>
      </c>
      <c r="D1372" s="77">
        <v>33.977800000000002</v>
      </c>
      <c r="E1372" s="77">
        <f t="shared" si="147"/>
        <v>-345.18490000000003</v>
      </c>
      <c r="F1372" s="77">
        <v>3.6206999999999998</v>
      </c>
      <c r="G1372" s="77">
        <v>-7.4962999999999997</v>
      </c>
      <c r="H1372">
        <v>0</v>
      </c>
      <c r="I1372" s="78">
        <v>8912</v>
      </c>
      <c r="J1372">
        <v>201508</v>
      </c>
      <c r="K1372" s="78">
        <v>8912</v>
      </c>
      <c r="L1372" s="77">
        <f t="shared" si="146"/>
        <v>-133.97999999999956</v>
      </c>
      <c r="M1372" s="78">
        <v>-466</v>
      </c>
      <c r="N1372" s="78">
        <v>-8.0730799999999991</v>
      </c>
      <c r="O1372" s="78">
        <v>-8179</v>
      </c>
      <c r="P1372" s="78">
        <v>-36.287909999999997</v>
      </c>
      <c r="Q1372" s="144">
        <v>-2510.75</v>
      </c>
      <c r="R1372" s="78">
        <v>-146</v>
      </c>
      <c r="S1372" s="78">
        <v>2793</v>
      </c>
      <c r="T1372" s="78">
        <v>-8802</v>
      </c>
      <c r="U1372" s="78">
        <v>30050</v>
      </c>
      <c r="V1372" s="219">
        <v>0.29291181364392677</v>
      </c>
      <c r="W1372" s="78">
        <v>-708</v>
      </c>
      <c r="X1372" s="78">
        <v>2192</v>
      </c>
      <c r="Y1372" s="78">
        <v>-1407</v>
      </c>
      <c r="Z1372" s="78">
        <v>2535</v>
      </c>
      <c r="AA1372" s="78">
        <v>92.11</v>
      </c>
      <c r="AB1372" s="78">
        <v>85.45</v>
      </c>
      <c r="AC1372" s="78">
        <v>68513</v>
      </c>
      <c r="AD1372" s="104">
        <v>1.5563899999999999</v>
      </c>
      <c r="AE1372" s="78">
        <v>68599</v>
      </c>
      <c r="AF1372" s="104">
        <v>4.2213099999999999</v>
      </c>
      <c r="AG1372" s="78">
        <v>-20749</v>
      </c>
      <c r="AH1372" s="104">
        <v>-1.3082100000000001</v>
      </c>
      <c r="AI1372" s="78">
        <v>26128</v>
      </c>
      <c r="AJ1372" s="104">
        <v>-0.34488999999999997</v>
      </c>
      <c r="AK1372" s="78">
        <v>9400</v>
      </c>
      <c r="AL1372" s="78">
        <v>8500</v>
      </c>
      <c r="AM1372" s="8">
        <v>8900</v>
      </c>
      <c r="AN1372" s="78">
        <v>302</v>
      </c>
      <c r="AO1372" s="78">
        <v>10400</v>
      </c>
      <c r="AP1372" s="78">
        <v>7000</v>
      </c>
      <c r="AQ1372" s="78">
        <v>8900</v>
      </c>
      <c r="AR1372" s="78">
        <v>413</v>
      </c>
      <c r="AS1372" s="78">
        <v>9250</v>
      </c>
      <c r="AT1372" s="78">
        <v>8800</v>
      </c>
      <c r="AU1372" s="78">
        <v>9050</v>
      </c>
      <c r="AV1372" s="78">
        <v>112.5</v>
      </c>
      <c r="AW1372" s="77">
        <v>14.49</v>
      </c>
      <c r="AX1372" s="144">
        <f t="shared" si="141"/>
        <v>0.51</v>
      </c>
      <c r="AY1372" s="144">
        <f t="shared" si="142"/>
        <v>0.69</v>
      </c>
      <c r="AZ1372" s="144">
        <f t="shared" si="143"/>
        <v>0.81</v>
      </c>
      <c r="BA1372" s="54">
        <f t="shared" si="144"/>
        <v>17.496444684945324</v>
      </c>
      <c r="BB1372" s="54">
        <f t="shared" si="145"/>
        <v>12.062555315054681</v>
      </c>
    </row>
    <row r="1373" spans="1:54" x14ac:dyDescent="0.25">
      <c r="A1373" s="3">
        <v>42205</v>
      </c>
      <c r="B1373" s="77">
        <v>8975</v>
      </c>
      <c r="C1373" s="77">
        <v>826.28553999999997</v>
      </c>
      <c r="D1373" s="77">
        <v>32.784999999999997</v>
      </c>
      <c r="E1373" s="77">
        <f t="shared" si="147"/>
        <v>-264.06870000000004</v>
      </c>
      <c r="F1373" s="77">
        <v>3.6962999999999999</v>
      </c>
      <c r="G1373" s="77">
        <v>-14.7348</v>
      </c>
      <c r="H1373">
        <v>0</v>
      </c>
      <c r="I1373" s="78">
        <v>8851</v>
      </c>
      <c r="J1373">
        <v>201508</v>
      </c>
      <c r="K1373" s="78">
        <v>8851</v>
      </c>
      <c r="L1373" s="77">
        <f t="shared" si="146"/>
        <v>-124</v>
      </c>
      <c r="M1373" s="78">
        <v>-3103</v>
      </c>
      <c r="N1373" s="78">
        <v>-54.686050000000002</v>
      </c>
      <c r="O1373" s="78">
        <v>-8424</v>
      </c>
      <c r="P1373" s="78">
        <v>-37.129390000000001</v>
      </c>
      <c r="Q1373" s="144">
        <v>-5209</v>
      </c>
      <c r="R1373" s="78">
        <v>-224</v>
      </c>
      <c r="S1373" s="78">
        <v>1405</v>
      </c>
      <c r="T1373" s="78">
        <v>-10643</v>
      </c>
      <c r="U1373" s="78">
        <v>33950</v>
      </c>
      <c r="V1373" s="219">
        <v>0.31349042709867453</v>
      </c>
      <c r="W1373" s="78">
        <v>-2817</v>
      </c>
      <c r="X1373" s="78">
        <v>83</v>
      </c>
      <c r="Y1373" s="78">
        <v>-3059</v>
      </c>
      <c r="Z1373" s="78">
        <v>1714</v>
      </c>
      <c r="AA1373" s="78">
        <v>93.55</v>
      </c>
      <c r="AB1373" s="78">
        <v>82.79</v>
      </c>
      <c r="AC1373" s="78">
        <v>72367</v>
      </c>
      <c r="AD1373" s="104">
        <v>1.4145000000000001</v>
      </c>
      <c r="AE1373" s="78">
        <v>71246</v>
      </c>
      <c r="AF1373" s="104">
        <v>4.6834499999999997</v>
      </c>
      <c r="AG1373" s="78">
        <v>-29421</v>
      </c>
      <c r="AH1373" s="104">
        <v>-0.83650999999999998</v>
      </c>
      <c r="AI1373" s="78">
        <v>22150</v>
      </c>
      <c r="AJ1373" s="104">
        <v>-0.20252999999999999</v>
      </c>
      <c r="AK1373" s="78">
        <v>9300</v>
      </c>
      <c r="AL1373" s="78">
        <v>8400</v>
      </c>
      <c r="AM1373" s="8">
        <v>8800</v>
      </c>
      <c r="AN1373" s="78">
        <v>300</v>
      </c>
      <c r="AO1373" s="78">
        <v>10400</v>
      </c>
      <c r="AP1373" s="78">
        <v>7000</v>
      </c>
      <c r="AQ1373" s="78">
        <v>8800</v>
      </c>
      <c r="AR1373" s="78">
        <v>406</v>
      </c>
      <c r="AS1373" s="78">
        <v>9250</v>
      </c>
      <c r="AT1373" s="78">
        <v>8800</v>
      </c>
      <c r="AU1373" s="78">
        <v>8950</v>
      </c>
      <c r="AV1373" s="78">
        <v>101</v>
      </c>
      <c r="AW1373" s="77">
        <v>15.15</v>
      </c>
      <c r="AX1373" s="144">
        <f t="shared" si="141"/>
        <v>0.75</v>
      </c>
      <c r="AY1373" s="144">
        <f t="shared" si="142"/>
        <v>0.85</v>
      </c>
      <c r="AZ1373" s="144">
        <f t="shared" si="143"/>
        <v>0.9</v>
      </c>
      <c r="BA1373" s="54">
        <f t="shared" si="144"/>
        <v>17.532765810386273</v>
      </c>
      <c r="BB1373" s="54">
        <f t="shared" si="145"/>
        <v>12.102234189613725</v>
      </c>
    </row>
    <row r="1374" spans="1:54" x14ac:dyDescent="0.25">
      <c r="A1374" s="3">
        <v>42206</v>
      </c>
      <c r="B1374" s="77">
        <v>9005.9599999999991</v>
      </c>
      <c r="C1374" s="77">
        <v>727.73222999999996</v>
      </c>
      <c r="D1374" s="77">
        <v>51.649399999999993</v>
      </c>
      <c r="E1374" s="77">
        <f t="shared" si="147"/>
        <v>-243.86230000000003</v>
      </c>
      <c r="F1374" s="77">
        <v>4.2599999999999999E-2</v>
      </c>
      <c r="G1374" s="77">
        <v>2.8464</v>
      </c>
      <c r="H1374">
        <v>0</v>
      </c>
      <c r="I1374" s="78">
        <v>8936</v>
      </c>
      <c r="J1374">
        <v>201508</v>
      </c>
      <c r="K1374" s="78">
        <v>8936</v>
      </c>
      <c r="L1374" s="77">
        <f t="shared" si="146"/>
        <v>-69.959999999999127</v>
      </c>
      <c r="M1374" s="78">
        <v>1163</v>
      </c>
      <c r="N1374" s="78">
        <v>21.069410000000001</v>
      </c>
      <c r="O1374" s="78">
        <v>-8188</v>
      </c>
      <c r="P1374" s="78">
        <v>-36.439720000000001</v>
      </c>
      <c r="Q1374" s="144">
        <v>-884</v>
      </c>
      <c r="R1374" s="78">
        <v>-295</v>
      </c>
      <c r="S1374" s="78">
        <v>1406</v>
      </c>
      <c r="T1374" s="78">
        <v>-8091</v>
      </c>
      <c r="U1374" s="78">
        <v>32977</v>
      </c>
      <c r="V1374" s="219">
        <v>0.24535282166358371</v>
      </c>
      <c r="W1374" s="78">
        <v>-1061</v>
      </c>
      <c r="X1374" s="78">
        <v>1839</v>
      </c>
      <c r="Y1374" s="78">
        <v>-2071</v>
      </c>
      <c r="Z1374" s="78">
        <v>3325</v>
      </c>
      <c r="AA1374" s="78">
        <v>95.73</v>
      </c>
      <c r="AB1374" s="78">
        <v>87.32</v>
      </c>
      <c r="AC1374" s="78">
        <v>75979</v>
      </c>
      <c r="AD1374" s="104">
        <v>1.7095899999999999</v>
      </c>
      <c r="AE1374" s="78">
        <v>73694</v>
      </c>
      <c r="AF1374" s="104">
        <v>4.0156499999999999</v>
      </c>
      <c r="AG1374" s="78">
        <v>-29652</v>
      </c>
      <c r="AH1374" s="104">
        <v>-1.00759</v>
      </c>
      <c r="AI1374" s="78">
        <v>19604</v>
      </c>
      <c r="AJ1374" s="104">
        <v>-0.16932</v>
      </c>
      <c r="AK1374" s="78">
        <v>9300</v>
      </c>
      <c r="AL1374" s="78">
        <v>8400</v>
      </c>
      <c r="AM1374" s="8">
        <v>8900</v>
      </c>
      <c r="AN1374" s="78">
        <v>282</v>
      </c>
      <c r="AO1374" s="78">
        <v>10400</v>
      </c>
      <c r="AP1374" s="78">
        <v>7000</v>
      </c>
      <c r="AQ1374" s="78">
        <v>8900</v>
      </c>
      <c r="AR1374" s="78">
        <v>396</v>
      </c>
      <c r="AS1374" s="78">
        <v>9100</v>
      </c>
      <c r="AT1374" s="78">
        <v>8800</v>
      </c>
      <c r="AU1374" s="78">
        <v>9050</v>
      </c>
      <c r="AV1374" s="78">
        <v>57</v>
      </c>
      <c r="AW1374" s="77">
        <v>14.57</v>
      </c>
      <c r="AX1374" s="144">
        <f t="shared" si="141"/>
        <v>0.55000000000000004</v>
      </c>
      <c r="AY1374" s="144">
        <f t="shared" si="142"/>
        <v>0.69</v>
      </c>
      <c r="AZ1374" s="144">
        <f t="shared" si="143"/>
        <v>0.81</v>
      </c>
      <c r="BA1374" s="54">
        <f t="shared" si="144"/>
        <v>17.535430476125804</v>
      </c>
      <c r="BB1374" s="54">
        <f t="shared" si="145"/>
        <v>12.164569523874194</v>
      </c>
    </row>
    <row r="1375" spans="1:54" x14ac:dyDescent="0.25">
      <c r="A1375" s="3">
        <v>42207</v>
      </c>
      <c r="B1375" s="77">
        <v>8918.7000000000007</v>
      </c>
      <c r="C1375" s="77">
        <v>796.05150000000003</v>
      </c>
      <c r="D1375" s="77">
        <v>-32.870599999999996</v>
      </c>
      <c r="E1375" s="77">
        <f t="shared" si="147"/>
        <v>-263.75220000000007</v>
      </c>
      <c r="F1375" s="77">
        <v>4.8468</v>
      </c>
      <c r="G1375" s="77">
        <v>-13.228900000000001</v>
      </c>
      <c r="H1375" t="s">
        <v>1734</v>
      </c>
      <c r="I1375" s="78">
        <v>8815</v>
      </c>
      <c r="J1375">
        <v>201508</v>
      </c>
      <c r="K1375" s="78">
        <v>8815</v>
      </c>
      <c r="L1375" s="77">
        <f t="shared" si="146"/>
        <v>-103.70000000000073</v>
      </c>
      <c r="M1375" s="78">
        <v>-7197</v>
      </c>
      <c r="N1375" s="78">
        <v>-126.47765</v>
      </c>
      <c r="O1375" s="78">
        <v>-8910</v>
      </c>
      <c r="P1375" s="78">
        <v>-39.115969999999997</v>
      </c>
      <c r="Q1375" s="144">
        <v>-9424.5</v>
      </c>
      <c r="R1375" s="78">
        <v>-204</v>
      </c>
      <c r="S1375" s="78">
        <v>-488</v>
      </c>
      <c r="T1375" s="78">
        <v>-13815</v>
      </c>
      <c r="U1375" s="78">
        <v>32923</v>
      </c>
      <c r="V1375" s="219">
        <v>0.41961546639127661</v>
      </c>
      <c r="W1375" s="78">
        <v>-1268</v>
      </c>
      <c r="X1375" s="78">
        <v>-2351</v>
      </c>
      <c r="Y1375" s="78">
        <v>-3399</v>
      </c>
      <c r="Z1375" s="78">
        <v>-3779</v>
      </c>
      <c r="AA1375" s="78">
        <v>98.63</v>
      </c>
      <c r="AB1375" s="78">
        <v>85.93</v>
      </c>
      <c r="AC1375" s="78">
        <v>68108</v>
      </c>
      <c r="AD1375" s="104">
        <v>1.2445900000000001</v>
      </c>
      <c r="AE1375" s="78">
        <v>74281</v>
      </c>
      <c r="AF1375" s="104">
        <v>4.9376699999999998</v>
      </c>
      <c r="AG1375" s="78">
        <v>-40739</v>
      </c>
      <c r="AH1375" s="104">
        <v>-0.67010000000000003</v>
      </c>
      <c r="AI1375" s="78">
        <v>21917</v>
      </c>
      <c r="AJ1375" s="104">
        <v>-0.20351</v>
      </c>
      <c r="AK1375" s="78">
        <v>9300</v>
      </c>
      <c r="AL1375" s="78">
        <v>8400</v>
      </c>
      <c r="AM1375" s="8">
        <v>8800</v>
      </c>
      <c r="AN1375" s="78">
        <v>281</v>
      </c>
      <c r="AO1375" s="78">
        <v>10400</v>
      </c>
      <c r="AP1375" s="78">
        <v>7000</v>
      </c>
      <c r="AQ1375" s="78">
        <v>8800</v>
      </c>
      <c r="AR1375" s="78">
        <v>398</v>
      </c>
      <c r="AS1375" s="78">
        <v>9100</v>
      </c>
      <c r="AT1375" s="78">
        <v>8600</v>
      </c>
      <c r="AU1375" s="78">
        <v>8900</v>
      </c>
      <c r="AV1375" s="78">
        <v>141</v>
      </c>
      <c r="AW1375" s="77">
        <v>15.08</v>
      </c>
      <c r="AX1375" s="144">
        <f t="shared" si="141"/>
        <v>0.72</v>
      </c>
      <c r="AY1375" s="144">
        <f t="shared" si="142"/>
        <v>0.83</v>
      </c>
      <c r="AZ1375" s="144">
        <f t="shared" si="143"/>
        <v>0.89</v>
      </c>
      <c r="BA1375" s="54">
        <f t="shared" si="144"/>
        <v>17.473249306134225</v>
      </c>
      <c r="BB1375" s="54">
        <f t="shared" si="145"/>
        <v>12.45275069386577</v>
      </c>
    </row>
    <row r="1376" spans="1:54" x14ac:dyDescent="0.25">
      <c r="A1376" s="3">
        <v>42208</v>
      </c>
      <c r="B1376" s="77">
        <v>8791.1200000000008</v>
      </c>
      <c r="C1376" s="77">
        <v>1044.6183599999999</v>
      </c>
      <c r="D1376" s="77">
        <v>-59.338500000000003</v>
      </c>
      <c r="E1376" s="77">
        <f t="shared" si="147"/>
        <v>-325.98440000000005</v>
      </c>
      <c r="F1376" s="77">
        <v>-0.16449999999999998</v>
      </c>
      <c r="G1376" s="77">
        <v>15.588699999999999</v>
      </c>
      <c r="H1376">
        <v>0</v>
      </c>
      <c r="I1376" s="78">
        <v>8755</v>
      </c>
      <c r="J1376">
        <v>201508</v>
      </c>
      <c r="K1376" s="78">
        <v>8755</v>
      </c>
      <c r="L1376" s="77">
        <f t="shared" si="146"/>
        <v>-36.1200000000008</v>
      </c>
      <c r="M1376" s="78">
        <v>-10730</v>
      </c>
      <c r="N1376" s="78">
        <v>-187.50226000000001</v>
      </c>
      <c r="O1376" s="78">
        <v>-9031</v>
      </c>
      <c r="P1376" s="78">
        <v>-39.391979999999997</v>
      </c>
      <c r="Q1376" s="144">
        <v>-12987.75</v>
      </c>
      <c r="R1376" s="78">
        <v>-482</v>
      </c>
      <c r="S1376" s="78">
        <v>842</v>
      </c>
      <c r="T1376" s="78">
        <v>-15599</v>
      </c>
      <c r="U1376" s="78">
        <v>36460</v>
      </c>
      <c r="V1376" s="219">
        <v>0.42783872737246298</v>
      </c>
      <c r="W1376" s="78">
        <v>-2619</v>
      </c>
      <c r="X1376" s="78">
        <v>-3702</v>
      </c>
      <c r="Y1376" s="78">
        <v>-4531</v>
      </c>
      <c r="Z1376" s="78">
        <v>-6842</v>
      </c>
      <c r="AA1376" s="78">
        <v>94.18</v>
      </c>
      <c r="AB1376" s="78">
        <v>77.17</v>
      </c>
      <c r="AC1376" s="78">
        <v>65480</v>
      </c>
      <c r="AD1376" s="104">
        <v>1.00614</v>
      </c>
      <c r="AE1376" s="78">
        <v>82550</v>
      </c>
      <c r="AF1376" s="104">
        <v>5.5513300000000001</v>
      </c>
      <c r="AG1376" s="78">
        <v>-59263</v>
      </c>
      <c r="AH1376" s="104">
        <v>-0.80506999999999995</v>
      </c>
      <c r="AI1376" s="78">
        <v>38358</v>
      </c>
      <c r="AJ1376" s="104">
        <v>-4.1709999999999997E-2</v>
      </c>
      <c r="AK1376" s="78">
        <v>9300</v>
      </c>
      <c r="AL1376" s="78">
        <v>8400</v>
      </c>
      <c r="AM1376" s="8">
        <v>8800</v>
      </c>
      <c r="AN1376" s="78">
        <v>267</v>
      </c>
      <c r="AO1376" s="78">
        <v>10400</v>
      </c>
      <c r="AP1376" s="78">
        <v>7000</v>
      </c>
      <c r="AQ1376" s="78">
        <v>8700</v>
      </c>
      <c r="AR1376" s="78">
        <v>381</v>
      </c>
      <c r="AS1376" s="78">
        <v>9000</v>
      </c>
      <c r="AT1376" s="78">
        <v>8500</v>
      </c>
      <c r="AU1376" s="78">
        <v>8800</v>
      </c>
      <c r="AV1376" s="78">
        <v>130</v>
      </c>
      <c r="AW1376" s="77">
        <v>14.72</v>
      </c>
      <c r="AX1376" s="144">
        <f t="shared" si="141"/>
        <v>0.62</v>
      </c>
      <c r="AY1376" s="144">
        <f t="shared" si="142"/>
        <v>0.77</v>
      </c>
      <c r="AZ1376" s="144">
        <f t="shared" si="143"/>
        <v>0.86</v>
      </c>
      <c r="BA1376" s="54">
        <f t="shared" si="144"/>
        <v>17.355845217595885</v>
      </c>
      <c r="BB1376" s="54">
        <f t="shared" si="145"/>
        <v>12.764154782404114</v>
      </c>
    </row>
    <row r="1377" spans="1:54" x14ac:dyDescent="0.25">
      <c r="A1377" s="3">
        <v>42209</v>
      </c>
      <c r="B1377" s="77">
        <v>8767.86</v>
      </c>
      <c r="C1377" s="77">
        <v>777.18044999999995</v>
      </c>
      <c r="D1377" s="77">
        <v>-28.591999999999999</v>
      </c>
      <c r="E1377" s="77">
        <f t="shared" si="147"/>
        <v>-459.41289999999998</v>
      </c>
      <c r="F1377" s="77">
        <v>0.21870000000000001</v>
      </c>
      <c r="G1377" s="77">
        <v>4.2</v>
      </c>
      <c r="H1377">
        <v>0</v>
      </c>
      <c r="I1377" s="78">
        <v>8684</v>
      </c>
      <c r="J1377">
        <v>201508</v>
      </c>
      <c r="K1377" s="78">
        <v>8684</v>
      </c>
      <c r="L1377" s="77">
        <f t="shared" si="146"/>
        <v>-83.860000000000582</v>
      </c>
      <c r="M1377" s="78">
        <v>-10157</v>
      </c>
      <c r="N1377" s="78">
        <v>-176.12529000000001</v>
      </c>
      <c r="O1377" s="78">
        <v>-9239</v>
      </c>
      <c r="P1377" s="78">
        <v>-40.000160000000001</v>
      </c>
      <c r="Q1377" s="144">
        <v>-12466.75</v>
      </c>
      <c r="R1377" s="78">
        <v>-715</v>
      </c>
      <c r="S1377" s="78">
        <v>701</v>
      </c>
      <c r="T1377" s="78">
        <v>-16376</v>
      </c>
      <c r="U1377" s="78">
        <v>38480</v>
      </c>
      <c r="V1377" s="219">
        <v>0.42557172557172557</v>
      </c>
      <c r="W1377" s="78">
        <v>-1583</v>
      </c>
      <c r="X1377" s="78">
        <v>-2666</v>
      </c>
      <c r="Y1377" s="78">
        <v>-5334</v>
      </c>
      <c r="Z1377" s="78">
        <v>-5125</v>
      </c>
      <c r="AA1377" s="78">
        <v>89.52</v>
      </c>
      <c r="AB1377" s="78">
        <v>74.44</v>
      </c>
      <c r="AC1377" s="78">
        <v>65980</v>
      </c>
      <c r="AD1377" s="104">
        <v>0.87114000000000003</v>
      </c>
      <c r="AE1377" s="78">
        <v>88171</v>
      </c>
      <c r="AF1377" s="104">
        <v>6.1749999999999998</v>
      </c>
      <c r="AG1377" s="78">
        <v>-69899</v>
      </c>
      <c r="AH1377" s="104">
        <v>-0.62536999999999998</v>
      </c>
      <c r="AI1377" s="78">
        <v>33727</v>
      </c>
      <c r="AJ1377" s="104">
        <v>-0.15121999999999999</v>
      </c>
      <c r="AK1377" s="78">
        <v>9300</v>
      </c>
      <c r="AL1377" s="78">
        <v>8400</v>
      </c>
      <c r="AM1377" s="8">
        <v>8700</v>
      </c>
      <c r="AN1377" s="78">
        <v>256</v>
      </c>
      <c r="AO1377" s="78">
        <v>10400</v>
      </c>
      <c r="AP1377" s="78">
        <v>7000</v>
      </c>
      <c r="AQ1377" s="78">
        <v>8600</v>
      </c>
      <c r="AR1377" s="78">
        <v>376</v>
      </c>
      <c r="AS1377" s="78">
        <v>9000</v>
      </c>
      <c r="AT1377" s="78">
        <v>8500</v>
      </c>
      <c r="AU1377" s="78">
        <v>8750</v>
      </c>
      <c r="AV1377" s="78">
        <v>117</v>
      </c>
      <c r="AW1377" s="77">
        <v>14.65</v>
      </c>
      <c r="AX1377" s="144">
        <f t="shared" si="141"/>
        <v>0.55000000000000004</v>
      </c>
      <c r="AY1377" s="144">
        <f t="shared" si="142"/>
        <v>0.69</v>
      </c>
      <c r="AZ1377" s="144">
        <f t="shared" si="143"/>
        <v>0.82</v>
      </c>
      <c r="BA1377" s="54">
        <f t="shared" si="144"/>
        <v>17.208229714745688</v>
      </c>
      <c r="BB1377" s="54">
        <f t="shared" si="145"/>
        <v>13.092770285254312</v>
      </c>
    </row>
    <row r="1378" spans="1:54" x14ac:dyDescent="0.25">
      <c r="A1378" s="3">
        <v>42212</v>
      </c>
      <c r="B1378" s="77">
        <v>8556.68</v>
      </c>
      <c r="C1378" s="77">
        <v>974.89008999999999</v>
      </c>
      <c r="D1378" s="77">
        <v>-34.021000000000001</v>
      </c>
      <c r="E1378" s="77">
        <f t="shared" si="147"/>
        <v>-515.99810000000002</v>
      </c>
      <c r="F1378" s="77">
        <v>-0.58090000000000008</v>
      </c>
      <c r="G1378" s="77">
        <v>-38.258299999999998</v>
      </c>
      <c r="H1378">
        <v>0</v>
      </c>
      <c r="I1378" s="78">
        <v>8522</v>
      </c>
      <c r="J1378">
        <v>201508</v>
      </c>
      <c r="K1378" s="78">
        <v>8522</v>
      </c>
      <c r="L1378" s="77">
        <f t="shared" si="146"/>
        <v>-34.680000000000291</v>
      </c>
      <c r="M1378" s="78">
        <v>-6666</v>
      </c>
      <c r="N1378" s="78">
        <v>-113.34769</v>
      </c>
      <c r="O1378" s="78">
        <v>-9179</v>
      </c>
      <c r="P1378" s="78">
        <v>-39.007669999999997</v>
      </c>
      <c r="Q1378" s="144">
        <v>-8960.75</v>
      </c>
      <c r="R1378" s="78">
        <v>-1128</v>
      </c>
      <c r="S1378" s="78">
        <v>-410</v>
      </c>
      <c r="T1378" s="78">
        <v>-18378</v>
      </c>
      <c r="U1378" s="78">
        <v>40336</v>
      </c>
      <c r="V1378" s="219">
        <v>0.45562276874256247</v>
      </c>
      <c r="W1378" s="78">
        <v>-2038</v>
      </c>
      <c r="X1378" s="78">
        <v>-1931</v>
      </c>
      <c r="Y1378" s="78">
        <v>-6731</v>
      </c>
      <c r="Z1378" s="78">
        <v>-3925</v>
      </c>
      <c r="AA1378" s="78">
        <v>85.05</v>
      </c>
      <c r="AB1378" s="78">
        <v>67.709999999999994</v>
      </c>
      <c r="AC1378" s="78">
        <v>63129</v>
      </c>
      <c r="AD1378" s="104">
        <v>0.61548999999999998</v>
      </c>
      <c r="AE1378" s="78">
        <v>93607</v>
      </c>
      <c r="AF1378" s="104">
        <v>8.3833500000000001</v>
      </c>
      <c r="AG1378" s="78">
        <v>-110523</v>
      </c>
      <c r="AH1378" s="104">
        <v>-0.35571999999999998</v>
      </c>
      <c r="AI1378" s="78">
        <v>23853</v>
      </c>
      <c r="AJ1378" s="104">
        <v>-0.61182999999999998</v>
      </c>
      <c r="AK1378" s="78">
        <v>9300</v>
      </c>
      <c r="AL1378" s="78">
        <v>8400</v>
      </c>
      <c r="AM1378" s="8">
        <v>8500</v>
      </c>
      <c r="AN1378" s="78">
        <v>255</v>
      </c>
      <c r="AO1378" s="78">
        <v>10400</v>
      </c>
      <c r="AP1378" s="78">
        <v>7000</v>
      </c>
      <c r="AQ1378" s="78">
        <v>8500</v>
      </c>
      <c r="AR1378" s="78">
        <v>380</v>
      </c>
      <c r="AS1378" s="78">
        <v>9000</v>
      </c>
      <c r="AT1378" s="78">
        <v>8500</v>
      </c>
      <c r="AU1378" s="78">
        <v>8600</v>
      </c>
      <c r="AV1378" s="78">
        <v>93.5</v>
      </c>
      <c r="AW1378" s="77">
        <v>15.89</v>
      </c>
      <c r="AX1378" s="144">
        <f t="shared" si="141"/>
        <v>0.89</v>
      </c>
      <c r="AY1378" s="144">
        <f t="shared" si="142"/>
        <v>0.93</v>
      </c>
      <c r="AZ1378" s="144">
        <f t="shared" si="143"/>
        <v>0.95</v>
      </c>
      <c r="BA1378" s="54">
        <f t="shared" si="144"/>
        <v>17.152085425748709</v>
      </c>
      <c r="BB1378" s="54">
        <f t="shared" si="145"/>
        <v>13.415914574251291</v>
      </c>
    </row>
    <row r="1379" spans="1:54" x14ac:dyDescent="0.25">
      <c r="A1379" s="3">
        <v>42213</v>
      </c>
      <c r="B1379" s="77">
        <v>8582.49</v>
      </c>
      <c r="C1379" s="77">
        <v>1001.56861</v>
      </c>
      <c r="D1379" s="77">
        <v>-45.811899999999994</v>
      </c>
      <c r="E1379" s="77">
        <f t="shared" si="147"/>
        <v>-490.67749999999995</v>
      </c>
      <c r="F1379" s="77">
        <v>5.3715999999999999</v>
      </c>
      <c r="G1379" s="77">
        <v>21.398099999999999</v>
      </c>
      <c r="H1379">
        <v>0</v>
      </c>
      <c r="I1379" s="78">
        <v>8541</v>
      </c>
      <c r="J1379">
        <v>201508</v>
      </c>
      <c r="K1379" s="78">
        <v>8541</v>
      </c>
      <c r="L1379" s="77">
        <f t="shared" si="146"/>
        <v>-41.489999999999782</v>
      </c>
      <c r="M1379" s="78">
        <v>-9847</v>
      </c>
      <c r="N1379" s="78">
        <v>-167.84515999999999</v>
      </c>
      <c r="O1379" s="78">
        <v>-9350</v>
      </c>
      <c r="P1379" s="78">
        <v>-39.792639999999999</v>
      </c>
      <c r="Q1379" s="144">
        <v>-12184.5</v>
      </c>
      <c r="R1379" s="78">
        <v>-670</v>
      </c>
      <c r="S1379" s="78">
        <v>-103</v>
      </c>
      <c r="T1379" s="78">
        <v>-20502</v>
      </c>
      <c r="U1379" s="78">
        <v>41274</v>
      </c>
      <c r="V1379" s="219">
        <v>0.49672917575228959</v>
      </c>
      <c r="W1379" s="78">
        <v>-2676</v>
      </c>
      <c r="X1379" s="78">
        <v>-2407</v>
      </c>
      <c r="Y1379" s="78">
        <v>-7347</v>
      </c>
      <c r="Z1379" s="78">
        <v>-2638</v>
      </c>
      <c r="AA1379" s="78">
        <v>98.28</v>
      </c>
      <c r="AB1379" s="78">
        <v>68.52</v>
      </c>
      <c r="AC1379" s="78">
        <v>64726</v>
      </c>
      <c r="AD1379" s="104">
        <v>0.77373999999999998</v>
      </c>
      <c r="AE1379" s="78">
        <v>103018</v>
      </c>
      <c r="AF1379" s="104">
        <v>8.3718400000000006</v>
      </c>
      <c r="AG1379" s="78">
        <v>-122297</v>
      </c>
      <c r="AH1379" s="104">
        <v>-0.62814000000000003</v>
      </c>
      <c r="AI1379" s="78">
        <v>17319</v>
      </c>
      <c r="AJ1379" s="104">
        <v>-1.0099899999999999</v>
      </c>
      <c r="AK1379" s="78">
        <v>9000</v>
      </c>
      <c r="AL1379" s="78">
        <v>8200</v>
      </c>
      <c r="AM1379" s="8">
        <v>8500</v>
      </c>
      <c r="AN1379" s="78">
        <v>246</v>
      </c>
      <c r="AO1379" s="78">
        <v>10400</v>
      </c>
      <c r="AP1379" s="78">
        <v>7000</v>
      </c>
      <c r="AQ1379" s="78">
        <v>8500</v>
      </c>
      <c r="AR1379" s="78">
        <v>374</v>
      </c>
      <c r="AS1379" s="78">
        <v>9000</v>
      </c>
      <c r="AT1379" s="78">
        <v>8500</v>
      </c>
      <c r="AU1379" s="78">
        <v>8600</v>
      </c>
      <c r="AV1379" s="78">
        <v>64</v>
      </c>
      <c r="AW1379" s="77">
        <v>15.62</v>
      </c>
      <c r="AX1379" s="144">
        <f t="shared" si="141"/>
        <v>0.82</v>
      </c>
      <c r="AY1379" s="144">
        <f t="shared" si="142"/>
        <v>0.89</v>
      </c>
      <c r="AZ1379" s="144">
        <f t="shared" si="143"/>
        <v>0.93</v>
      </c>
      <c r="BA1379" s="54">
        <f t="shared" si="144"/>
        <v>17.159511828706034</v>
      </c>
      <c r="BB1379" s="54">
        <f t="shared" si="145"/>
        <v>13.417488171293966</v>
      </c>
    </row>
    <row r="1380" spans="1:54" x14ac:dyDescent="0.25">
      <c r="A1380" s="3">
        <v>42214</v>
      </c>
      <c r="B1380" s="77">
        <v>8563.48</v>
      </c>
      <c r="C1380" s="77">
        <v>900.00973999999997</v>
      </c>
      <c r="D1380" s="77">
        <v>-23.6189</v>
      </c>
      <c r="E1380" s="77">
        <f t="shared" si="147"/>
        <v>-526.24979999999994</v>
      </c>
      <c r="F1380" s="77">
        <v>5.3562000000000003</v>
      </c>
      <c r="G1380" s="77">
        <v>-15.274800000000001</v>
      </c>
      <c r="H1380" t="s">
        <v>1735</v>
      </c>
      <c r="I1380" s="78">
        <v>8484</v>
      </c>
      <c r="J1380">
        <v>201508</v>
      </c>
      <c r="K1380" s="78">
        <v>8484</v>
      </c>
      <c r="L1380" s="77">
        <f t="shared" si="146"/>
        <v>-79.479999999999563</v>
      </c>
      <c r="M1380" s="78">
        <v>-11407</v>
      </c>
      <c r="N1380" s="78">
        <v>-193.26397</v>
      </c>
      <c r="O1380" s="78">
        <v>-9040</v>
      </c>
      <c r="P1380" s="78">
        <v>-38.217959999999998</v>
      </c>
      <c r="Q1380" s="144">
        <v>-13667</v>
      </c>
      <c r="R1380" s="78">
        <v>-547</v>
      </c>
      <c r="S1380" s="78">
        <v>725</v>
      </c>
      <c r="T1380" s="78">
        <v>-19740</v>
      </c>
      <c r="U1380" s="78">
        <v>39717</v>
      </c>
      <c r="V1380" s="219">
        <v>0.49701639096608508</v>
      </c>
      <c r="W1380" s="78">
        <v>-5216</v>
      </c>
      <c r="X1380" s="78">
        <v>-5299</v>
      </c>
      <c r="Y1380" s="78">
        <v>-9113</v>
      </c>
      <c r="Z1380" s="78">
        <v>-3493</v>
      </c>
      <c r="AA1380" s="78">
        <v>97.05</v>
      </c>
      <c r="AB1380" s="78">
        <v>71.11</v>
      </c>
      <c r="AC1380" s="78">
        <v>63057</v>
      </c>
      <c r="AD1380" s="104">
        <v>0.69574999999999998</v>
      </c>
      <c r="AE1380" s="78">
        <v>100415</v>
      </c>
      <c r="AF1380" s="104">
        <v>8.9705399999999997</v>
      </c>
      <c r="AG1380" s="78">
        <v>-94953</v>
      </c>
      <c r="AH1380" s="104">
        <v>-0.57823999999999998</v>
      </c>
      <c r="AI1380" s="78">
        <v>14005</v>
      </c>
      <c r="AJ1380" s="104">
        <v>-0.87729999999999997</v>
      </c>
      <c r="AK1380" s="78">
        <v>9000</v>
      </c>
      <c r="AL1380" s="78">
        <v>8200</v>
      </c>
      <c r="AM1380" s="8">
        <v>8500</v>
      </c>
      <c r="AN1380" s="78">
        <v>242</v>
      </c>
      <c r="AO1380" s="78">
        <v>10400</v>
      </c>
      <c r="AP1380" s="78">
        <v>7000</v>
      </c>
      <c r="AQ1380" s="78">
        <v>8400</v>
      </c>
      <c r="AR1380" s="78">
        <v>379</v>
      </c>
      <c r="AS1380" s="78">
        <v>8800</v>
      </c>
      <c r="AT1380" s="78">
        <v>8600</v>
      </c>
      <c r="AU1380" s="78">
        <v>8550</v>
      </c>
      <c r="AV1380" s="78">
        <v>154</v>
      </c>
      <c r="AW1380" s="77">
        <v>15.94</v>
      </c>
      <c r="AX1380" s="144">
        <f t="shared" si="141"/>
        <v>0.89</v>
      </c>
      <c r="AY1380" s="144">
        <f t="shared" si="142"/>
        <v>0.93</v>
      </c>
      <c r="AZ1380" s="144">
        <f t="shared" si="143"/>
        <v>0.95</v>
      </c>
      <c r="BA1380" s="54">
        <f t="shared" si="144"/>
        <v>17.223050867388022</v>
      </c>
      <c r="BB1380" s="54">
        <f t="shared" si="145"/>
        <v>13.46994913261198</v>
      </c>
    </row>
    <row r="1381" spans="1:54" x14ac:dyDescent="0.25">
      <c r="A1381" s="3">
        <v>42215</v>
      </c>
      <c r="B1381" s="77">
        <v>8651.49</v>
      </c>
      <c r="C1381" s="77">
        <v>885.91367000000002</v>
      </c>
      <c r="D1381" s="77">
        <v>8.5785</v>
      </c>
      <c r="E1381" s="77">
        <f t="shared" si="147"/>
        <v>-531.98250000000007</v>
      </c>
      <c r="F1381" s="77">
        <v>10.362400000000001</v>
      </c>
      <c r="G1381" s="77">
        <v>7.1234999999999999</v>
      </c>
      <c r="H1381">
        <v>0</v>
      </c>
      <c r="I1381" s="78">
        <v>8610</v>
      </c>
      <c r="J1381">
        <v>201508</v>
      </c>
      <c r="K1381" s="78">
        <v>8610</v>
      </c>
      <c r="L1381" s="77">
        <f t="shared" si="146"/>
        <v>-41.489999999999782</v>
      </c>
      <c r="M1381" s="78">
        <v>-5995</v>
      </c>
      <c r="N1381" s="78">
        <v>-102.86044</v>
      </c>
      <c r="O1381" s="78">
        <v>-8064</v>
      </c>
      <c r="P1381" s="78">
        <v>-34.562710000000003</v>
      </c>
      <c r="Q1381" s="144">
        <v>-8011</v>
      </c>
      <c r="R1381" s="78">
        <v>-428</v>
      </c>
      <c r="S1381" s="78">
        <v>-32</v>
      </c>
      <c r="T1381" s="78">
        <v>-14743</v>
      </c>
      <c r="U1381" s="78">
        <v>35649</v>
      </c>
      <c r="V1381" s="219">
        <v>0.41355998765743779</v>
      </c>
      <c r="W1381" s="78">
        <v>-4081</v>
      </c>
      <c r="X1381" s="78">
        <v>-1181</v>
      </c>
      <c r="Y1381" s="78">
        <v>-5973</v>
      </c>
      <c r="Z1381" s="78">
        <v>-1805</v>
      </c>
      <c r="AA1381" s="78">
        <v>91</v>
      </c>
      <c r="AB1381" s="78">
        <v>77.38</v>
      </c>
      <c r="AC1381" s="78">
        <v>74798</v>
      </c>
      <c r="AD1381" s="104">
        <v>1.1526000000000001</v>
      </c>
      <c r="AE1381" s="78">
        <v>104999</v>
      </c>
      <c r="AF1381" s="104">
        <v>7.1371799999999999</v>
      </c>
      <c r="AG1381" s="78">
        <v>-71262</v>
      </c>
      <c r="AH1381" s="104">
        <v>-0.50009000000000003</v>
      </c>
      <c r="AI1381" s="78">
        <v>4882</v>
      </c>
      <c r="AJ1381" s="104">
        <v>-1.1802999999999999</v>
      </c>
      <c r="AK1381" s="78">
        <v>9000</v>
      </c>
      <c r="AL1381" s="78">
        <v>8200</v>
      </c>
      <c r="AM1381" s="8">
        <v>8600</v>
      </c>
      <c r="AN1381" s="78">
        <v>223</v>
      </c>
      <c r="AO1381" s="78">
        <v>10400</v>
      </c>
      <c r="AP1381" s="78">
        <v>7000</v>
      </c>
      <c r="AQ1381" s="78">
        <v>8600</v>
      </c>
      <c r="AR1381" s="78">
        <v>351</v>
      </c>
      <c r="AS1381" s="78">
        <v>8800</v>
      </c>
      <c r="AT1381" s="78">
        <v>8400</v>
      </c>
      <c r="AU1381" s="78">
        <v>8650</v>
      </c>
      <c r="AV1381" s="78">
        <v>117</v>
      </c>
      <c r="AW1381" s="77">
        <v>14.92</v>
      </c>
      <c r="AX1381" s="144">
        <f t="shared" si="141"/>
        <v>0.55000000000000004</v>
      </c>
      <c r="AY1381" s="144">
        <f t="shared" si="142"/>
        <v>0.73</v>
      </c>
      <c r="AZ1381" s="144">
        <f t="shared" si="143"/>
        <v>0.84</v>
      </c>
      <c r="BA1381" s="54">
        <f t="shared" si="144"/>
        <v>17.217944645272532</v>
      </c>
      <c r="BB1381" s="54">
        <f t="shared" si="145"/>
        <v>13.506055354727467</v>
      </c>
    </row>
    <row r="1382" spans="1:54" x14ac:dyDescent="0.25">
      <c r="A1382" s="3">
        <v>42216</v>
      </c>
      <c r="B1382" s="77">
        <v>8665.34</v>
      </c>
      <c r="C1382" s="77">
        <v>869.47730000000001</v>
      </c>
      <c r="D1382" s="77">
        <v>10.9253</v>
      </c>
      <c r="E1382" s="77">
        <f t="shared" si="147"/>
        <v>-489.6663999999999</v>
      </c>
      <c r="F1382" s="77">
        <v>4.4779</v>
      </c>
      <c r="G1382" s="77">
        <v>-33.339199999999998</v>
      </c>
      <c r="H1382">
        <v>0</v>
      </c>
      <c r="I1382" s="78">
        <v>8570</v>
      </c>
      <c r="J1382">
        <v>201508</v>
      </c>
      <c r="K1382" s="78">
        <v>8570</v>
      </c>
      <c r="L1382" s="77">
        <f t="shared" si="146"/>
        <v>-95.340000000000146</v>
      </c>
      <c r="M1382" s="78">
        <v>-10212</v>
      </c>
      <c r="N1382" s="78">
        <v>-174.81616</v>
      </c>
      <c r="O1382" s="78">
        <v>-8859</v>
      </c>
      <c r="P1382" s="78">
        <v>-37.841050000000003</v>
      </c>
      <c r="Q1382" s="144">
        <v>-12426.75</v>
      </c>
      <c r="R1382" s="78">
        <v>-259</v>
      </c>
      <c r="S1382" s="78">
        <v>1306</v>
      </c>
      <c r="T1382" s="78">
        <v>-15568</v>
      </c>
      <c r="U1382" s="78">
        <v>35468</v>
      </c>
      <c r="V1382" s="219">
        <v>0.4389308672606293</v>
      </c>
      <c r="W1382" s="78">
        <v>-4895</v>
      </c>
      <c r="X1382" s="78">
        <v>-4379</v>
      </c>
      <c r="Y1382" s="78">
        <v>-6545</v>
      </c>
      <c r="Z1382" s="78">
        <v>-3835</v>
      </c>
      <c r="AA1382" s="78">
        <v>89.81</v>
      </c>
      <c r="AB1382" s="78">
        <v>76.11</v>
      </c>
      <c r="AC1382" s="78">
        <v>73487</v>
      </c>
      <c r="AD1382" s="104">
        <v>0.98743000000000003</v>
      </c>
      <c r="AE1382" s="78">
        <v>105175</v>
      </c>
      <c r="AF1382" s="104">
        <v>7.5639200000000004</v>
      </c>
      <c r="AG1382" s="78">
        <v>-80726</v>
      </c>
      <c r="AH1382" s="104">
        <v>-0.72885999999999995</v>
      </c>
      <c r="AI1382" s="78">
        <v>10711</v>
      </c>
      <c r="AJ1382" s="104">
        <v>-1.1513199999999999</v>
      </c>
      <c r="AK1382" s="78">
        <v>9000</v>
      </c>
      <c r="AL1382" s="78">
        <v>8200</v>
      </c>
      <c r="AM1382" s="8">
        <v>8600</v>
      </c>
      <c r="AN1382" s="78">
        <v>217</v>
      </c>
      <c r="AO1382" s="78">
        <v>10400</v>
      </c>
      <c r="AP1382" s="78">
        <v>7000</v>
      </c>
      <c r="AQ1382" s="78">
        <v>8500</v>
      </c>
      <c r="AR1382" s="78">
        <v>350</v>
      </c>
      <c r="AS1382" s="78">
        <v>8800</v>
      </c>
      <c r="AT1382" s="78">
        <v>8400</v>
      </c>
      <c r="AU1382" s="78">
        <v>8650</v>
      </c>
      <c r="AV1382" s="78">
        <v>104</v>
      </c>
      <c r="AW1382" s="77">
        <v>15.05</v>
      </c>
      <c r="AX1382" s="144">
        <f t="shared" si="141"/>
        <v>0.57999999999999996</v>
      </c>
      <c r="AY1382" s="144">
        <f t="shared" si="142"/>
        <v>0.75</v>
      </c>
      <c r="AZ1382" s="144">
        <f t="shared" si="143"/>
        <v>0.85</v>
      </c>
      <c r="BA1382" s="54">
        <f t="shared" si="144"/>
        <v>17.205931055671844</v>
      </c>
      <c r="BB1382" s="54">
        <f t="shared" si="145"/>
        <v>13.57606894432816</v>
      </c>
    </row>
    <row r="1383" spans="1:54" x14ac:dyDescent="0.25">
      <c r="A1383" s="3">
        <v>42219</v>
      </c>
      <c r="B1383" s="77">
        <v>8524.41</v>
      </c>
      <c r="C1383" s="77">
        <v>790.17714999999998</v>
      </c>
      <c r="D1383" s="77">
        <v>-47.246099999999998</v>
      </c>
      <c r="E1383" s="77">
        <f t="shared" si="147"/>
        <v>-480.13220000000007</v>
      </c>
      <c r="F1383" s="77">
        <v>2.5255000000000001</v>
      </c>
      <c r="G1383" s="77">
        <v>-19.8139</v>
      </c>
      <c r="H1383">
        <v>0</v>
      </c>
      <c r="I1383" s="78">
        <v>8452</v>
      </c>
      <c r="J1383">
        <v>201508</v>
      </c>
      <c r="K1383" s="78">
        <v>8452</v>
      </c>
      <c r="L1383" s="77">
        <f t="shared" si="146"/>
        <v>-72.409999999999854</v>
      </c>
      <c r="M1383" s="78">
        <v>-6316</v>
      </c>
      <c r="N1383" s="78">
        <v>-106.40927000000001</v>
      </c>
      <c r="O1383" s="78">
        <v>-8731</v>
      </c>
      <c r="P1383" s="78">
        <v>-36.780099999999997</v>
      </c>
      <c r="Q1383" s="144">
        <v>-8498.75</v>
      </c>
      <c r="R1383" s="78">
        <v>-414</v>
      </c>
      <c r="S1383" s="78">
        <v>-881</v>
      </c>
      <c r="T1383" s="78">
        <v>-13594</v>
      </c>
      <c r="U1383" s="78">
        <v>37778</v>
      </c>
      <c r="V1383" s="219">
        <v>0.35983905977023667</v>
      </c>
      <c r="W1383" s="78">
        <v>519</v>
      </c>
      <c r="X1383" s="78">
        <v>3419</v>
      </c>
      <c r="Y1383" s="78">
        <v>-2135</v>
      </c>
      <c r="Z1383" s="78">
        <v>-2454</v>
      </c>
      <c r="AA1383" s="78">
        <v>105.59</v>
      </c>
      <c r="AB1383" s="78">
        <v>72.099999999999994</v>
      </c>
      <c r="AC1383" s="78">
        <v>74235</v>
      </c>
      <c r="AD1383" s="104">
        <v>0.61938000000000004</v>
      </c>
      <c r="AE1383" s="78">
        <v>105449</v>
      </c>
      <c r="AF1383" s="104">
        <v>9.6143400000000003</v>
      </c>
      <c r="AG1383" s="78">
        <v>-89201</v>
      </c>
      <c r="AH1383" s="104">
        <v>-9.1850000000000001E-2</v>
      </c>
      <c r="AI1383" s="78">
        <v>-1066</v>
      </c>
      <c r="AJ1383" s="104">
        <v>-1.44357</v>
      </c>
      <c r="AK1383" s="78">
        <v>9000</v>
      </c>
      <c r="AL1383" s="78">
        <v>8200</v>
      </c>
      <c r="AM1383" s="8">
        <v>8500</v>
      </c>
      <c r="AN1383" s="78">
        <v>214</v>
      </c>
      <c r="AO1383" s="78">
        <v>10400</v>
      </c>
      <c r="AP1383" s="78">
        <v>7000</v>
      </c>
      <c r="AQ1383" s="78">
        <v>8400</v>
      </c>
      <c r="AR1383" s="78">
        <v>353</v>
      </c>
      <c r="AS1383" s="78">
        <v>8800</v>
      </c>
      <c r="AT1383" s="78">
        <v>8400</v>
      </c>
      <c r="AU1383" s="78">
        <v>8500</v>
      </c>
      <c r="AV1383" s="78">
        <v>88</v>
      </c>
      <c r="AW1383" s="77">
        <v>16.21</v>
      </c>
      <c r="AX1383" s="144">
        <f t="shared" ref="AX1383:AX1446" si="148">PERCENTRANK(AW1354:AW1383,AW1383,2)</f>
        <v>0.89</v>
      </c>
      <c r="AY1383" s="144">
        <f t="shared" ref="AY1383:AY1446" si="149">PERCENTRANK(AW1334:AW1383,AW1383,2)</f>
        <v>0.93</v>
      </c>
      <c r="AZ1383" s="144">
        <f t="shared" ref="AZ1383:AZ1446" si="150">PERCENTRANK(AW1284:AW1383,AW1383,2)</f>
        <v>0.95</v>
      </c>
      <c r="BA1383" s="54">
        <f t="shared" ref="BA1383:BA1446" si="151">AVERAGE(AW1364:AW1383)+2*_xlfn.STDEV.S(AW1364:AW1383)</f>
        <v>17.274431595218566</v>
      </c>
      <c r="BB1383" s="54">
        <f t="shared" ref="BB1383:BB1446" si="152">AVERAGE(AW1364:AW1383)-2*_xlfn.STDEV.S(AW1364:AW1383)</f>
        <v>13.680568404781436</v>
      </c>
    </row>
    <row r="1384" spans="1:54" x14ac:dyDescent="0.25">
      <c r="A1384" s="3">
        <v>42220</v>
      </c>
      <c r="B1384" s="77">
        <v>8510.86</v>
      </c>
      <c r="C1384" s="77">
        <v>1009.88681</v>
      </c>
      <c r="D1384" s="77">
        <v>31.864000000000001</v>
      </c>
      <c r="E1384" s="77">
        <f t="shared" si="147"/>
        <v>-392.47340000000008</v>
      </c>
      <c r="F1384" s="77">
        <v>3.7907999999999999</v>
      </c>
      <c r="G1384" s="77">
        <v>16.497699999999998</v>
      </c>
      <c r="H1384">
        <v>0</v>
      </c>
      <c r="I1384" s="78">
        <v>8465</v>
      </c>
      <c r="J1384">
        <v>201508</v>
      </c>
      <c r="K1384" s="78">
        <v>8465</v>
      </c>
      <c r="L1384" s="77">
        <f t="shared" si="146"/>
        <v>-45.860000000000582</v>
      </c>
      <c r="M1384" s="78">
        <v>-4092</v>
      </c>
      <c r="N1384" s="78">
        <v>-68.892930000000007</v>
      </c>
      <c r="O1384" s="78">
        <v>-8627</v>
      </c>
      <c r="P1384" s="78">
        <v>-36.384149999999998</v>
      </c>
      <c r="Q1384" s="144">
        <v>-6248.75</v>
      </c>
      <c r="R1384" s="78">
        <v>-520</v>
      </c>
      <c r="S1384" s="78">
        <v>-4495</v>
      </c>
      <c r="T1384" s="78">
        <v>-14325</v>
      </c>
      <c r="U1384" s="78">
        <v>38240</v>
      </c>
      <c r="V1384" s="219">
        <v>0.37460774058577406</v>
      </c>
      <c r="W1384" s="78">
        <v>569</v>
      </c>
      <c r="X1384" s="78">
        <v>3469</v>
      </c>
      <c r="Y1384" s="78">
        <v>-3169</v>
      </c>
      <c r="Z1384" s="78">
        <v>1899</v>
      </c>
      <c r="AA1384" s="78">
        <v>100.98</v>
      </c>
      <c r="AB1384" s="78">
        <v>73.180000000000007</v>
      </c>
      <c r="AC1384" s="78">
        <v>77108</v>
      </c>
      <c r="AD1384" s="104">
        <v>0.65225</v>
      </c>
      <c r="AE1384" s="78">
        <v>105290</v>
      </c>
      <c r="AF1384" s="104">
        <v>9.39283</v>
      </c>
      <c r="AG1384" s="78">
        <v>-83925</v>
      </c>
      <c r="AH1384" s="104">
        <v>-8.8580000000000006E-2</v>
      </c>
      <c r="AI1384" s="78">
        <v>-9841</v>
      </c>
      <c r="AJ1384" s="104">
        <v>-1.9798199999999999</v>
      </c>
      <c r="AK1384" s="78">
        <v>9000</v>
      </c>
      <c r="AL1384" s="78">
        <v>8300</v>
      </c>
      <c r="AM1384" s="8">
        <v>8500</v>
      </c>
      <c r="AN1384" s="78">
        <v>214</v>
      </c>
      <c r="AO1384" s="78">
        <v>10400</v>
      </c>
      <c r="AP1384" s="78">
        <v>7000</v>
      </c>
      <c r="AQ1384" s="78">
        <v>8400</v>
      </c>
      <c r="AR1384" s="78">
        <v>358</v>
      </c>
      <c r="AS1384" s="78">
        <v>8800</v>
      </c>
      <c r="AT1384" s="78">
        <v>8400</v>
      </c>
      <c r="AU1384" s="78">
        <v>8500</v>
      </c>
      <c r="AV1384" s="78">
        <v>67.5</v>
      </c>
      <c r="AW1384" s="77">
        <v>16.46</v>
      </c>
      <c r="AX1384" s="144">
        <f t="shared" si="148"/>
        <v>0.89</v>
      </c>
      <c r="AY1384" s="144">
        <f t="shared" si="149"/>
        <v>0.93</v>
      </c>
      <c r="AZ1384" s="144">
        <f t="shared" si="150"/>
        <v>0.96</v>
      </c>
      <c r="BA1384" s="54">
        <f t="shared" si="151"/>
        <v>17.378852375975523</v>
      </c>
      <c r="BB1384" s="54">
        <f t="shared" si="152"/>
        <v>13.680147624024475</v>
      </c>
    </row>
    <row r="1385" spans="1:54" x14ac:dyDescent="0.25">
      <c r="A1385" s="3">
        <v>42221</v>
      </c>
      <c r="B1385" s="77">
        <v>8542.27</v>
      </c>
      <c r="C1385" s="77">
        <v>868.31687999999997</v>
      </c>
      <c r="D1385" s="77">
        <v>4.3261000000000003</v>
      </c>
      <c r="E1385" s="77">
        <f t="shared" si="147"/>
        <v>-385.57270000000005</v>
      </c>
      <c r="F1385" s="77">
        <v>4.2879000000000005</v>
      </c>
      <c r="G1385" s="77">
        <v>23.631900000000002</v>
      </c>
      <c r="H1385" t="s">
        <v>1736</v>
      </c>
      <c r="I1385" s="78">
        <v>8523</v>
      </c>
      <c r="J1385">
        <v>201508</v>
      </c>
      <c r="K1385" s="78">
        <v>8523</v>
      </c>
      <c r="L1385" s="77">
        <f t="shared" si="146"/>
        <v>-19.270000000000437</v>
      </c>
      <c r="M1385" s="78">
        <v>-4514</v>
      </c>
      <c r="N1385" s="78">
        <v>-76.575670000000002</v>
      </c>
      <c r="O1385" s="78">
        <v>-8499</v>
      </c>
      <c r="P1385" s="78">
        <v>-36.094230000000003</v>
      </c>
      <c r="Q1385" s="144">
        <v>-6638.75</v>
      </c>
      <c r="R1385" s="78">
        <v>-294</v>
      </c>
      <c r="S1385" s="78">
        <v>-2583</v>
      </c>
      <c r="T1385" s="78">
        <v>-13468</v>
      </c>
      <c r="U1385" s="78">
        <v>36576</v>
      </c>
      <c r="V1385" s="219">
        <v>0.3682195975503062</v>
      </c>
      <c r="W1385" s="78">
        <v>47</v>
      </c>
      <c r="X1385" s="78">
        <v>5633</v>
      </c>
      <c r="Y1385" s="78">
        <v>-3991</v>
      </c>
      <c r="Z1385" s="78">
        <v>1265</v>
      </c>
      <c r="AA1385" s="78">
        <v>91.21</v>
      </c>
      <c r="AB1385" s="78">
        <v>72.13</v>
      </c>
      <c r="AC1385" s="78">
        <v>70010</v>
      </c>
      <c r="AD1385" s="104">
        <v>0.74909000000000003</v>
      </c>
      <c r="AE1385" s="78">
        <v>104077</v>
      </c>
      <c r="AF1385" s="104">
        <v>8.3163199999999993</v>
      </c>
      <c r="AG1385" s="78">
        <v>-86519</v>
      </c>
      <c r="AH1385" s="104">
        <v>-0.17885000000000001</v>
      </c>
      <c r="AI1385" s="78">
        <v>-2775</v>
      </c>
      <c r="AJ1385" s="104">
        <v>-1.5501199999999999</v>
      </c>
      <c r="AK1385" s="78">
        <v>9000</v>
      </c>
      <c r="AL1385" s="78">
        <v>8300</v>
      </c>
      <c r="AM1385" s="8">
        <v>8500</v>
      </c>
      <c r="AN1385" s="78">
        <v>205</v>
      </c>
      <c r="AO1385" s="78">
        <v>10400</v>
      </c>
      <c r="AP1385" s="78">
        <v>7000</v>
      </c>
      <c r="AQ1385" s="78">
        <v>8500</v>
      </c>
      <c r="AR1385" s="78">
        <v>354</v>
      </c>
      <c r="AS1385" s="78">
        <v>8750</v>
      </c>
      <c r="AT1385" s="78">
        <v>8500</v>
      </c>
      <c r="AU1385" s="78">
        <v>8550</v>
      </c>
      <c r="AV1385" s="78">
        <v>151</v>
      </c>
      <c r="AW1385" s="77">
        <v>16.43</v>
      </c>
      <c r="AX1385" s="144">
        <f t="shared" si="148"/>
        <v>0.86</v>
      </c>
      <c r="AY1385" s="144">
        <f t="shared" si="149"/>
        <v>0.91</v>
      </c>
      <c r="AZ1385" s="144">
        <f t="shared" si="150"/>
        <v>0.95</v>
      </c>
      <c r="BA1385" s="54">
        <f t="shared" si="151"/>
        <v>17.461550350475093</v>
      </c>
      <c r="BB1385" s="54">
        <f t="shared" si="152"/>
        <v>13.774449649524904</v>
      </c>
    </row>
    <row r="1386" spans="1:54" x14ac:dyDescent="0.25">
      <c r="A1386" s="3">
        <v>42222</v>
      </c>
      <c r="B1386" s="77">
        <v>8449.56</v>
      </c>
      <c r="C1386" s="77">
        <v>908.65963999999997</v>
      </c>
      <c r="D1386" s="77">
        <v>-28.4544</v>
      </c>
      <c r="E1386" s="77">
        <f t="shared" si="147"/>
        <v>-260.60829999999999</v>
      </c>
      <c r="F1386" s="77">
        <v>2.5587999999999997</v>
      </c>
      <c r="G1386" s="77">
        <v>-16.385899999999999</v>
      </c>
      <c r="H1386">
        <v>0</v>
      </c>
      <c r="I1386" s="78">
        <v>8390</v>
      </c>
      <c r="J1386">
        <v>201508</v>
      </c>
      <c r="K1386" s="78">
        <v>8390</v>
      </c>
      <c r="L1386" s="77">
        <f t="shared" si="146"/>
        <v>-59.559999999999491</v>
      </c>
      <c r="M1386" s="78">
        <v>-8910</v>
      </c>
      <c r="N1386" s="78">
        <v>-149.16552999999999</v>
      </c>
      <c r="O1386" s="78">
        <v>-9200</v>
      </c>
      <c r="P1386" s="78">
        <v>-38.476300000000002</v>
      </c>
      <c r="Q1386" s="144">
        <v>-11210</v>
      </c>
      <c r="R1386" s="78">
        <v>-380</v>
      </c>
      <c r="S1386" s="78">
        <v>-3904</v>
      </c>
      <c r="T1386" s="78">
        <v>-15294</v>
      </c>
      <c r="U1386" s="78">
        <v>42712</v>
      </c>
      <c r="V1386" s="219">
        <v>0.35807267278516575</v>
      </c>
      <c r="W1386" s="78">
        <v>-2807</v>
      </c>
      <c r="X1386" s="78">
        <v>177</v>
      </c>
      <c r="Y1386" s="78">
        <v>-8918</v>
      </c>
      <c r="Z1386" s="78">
        <v>-32</v>
      </c>
      <c r="AA1386" s="78">
        <v>82.56</v>
      </c>
      <c r="AB1386" s="78">
        <v>67.39</v>
      </c>
      <c r="AC1386" s="78">
        <v>70803</v>
      </c>
      <c r="AD1386" s="104">
        <v>0.51046000000000002</v>
      </c>
      <c r="AE1386" s="78">
        <v>107706</v>
      </c>
      <c r="AF1386" s="104">
        <v>10.80034</v>
      </c>
      <c r="AG1386" s="78">
        <v>-101119</v>
      </c>
      <c r="AH1386" s="104">
        <v>-0.15745999999999999</v>
      </c>
      <c r="AI1386" s="78">
        <v>-5450</v>
      </c>
      <c r="AJ1386" s="104">
        <v>-2.35853</v>
      </c>
      <c r="AK1386" s="78">
        <v>8800</v>
      </c>
      <c r="AL1386" s="78">
        <v>8200</v>
      </c>
      <c r="AM1386" s="8">
        <v>8400</v>
      </c>
      <c r="AN1386" s="78">
        <v>191</v>
      </c>
      <c r="AO1386" s="78">
        <v>10400</v>
      </c>
      <c r="AP1386" s="78">
        <v>7000</v>
      </c>
      <c r="AQ1386" s="78">
        <v>8400</v>
      </c>
      <c r="AR1386" s="78">
        <v>345</v>
      </c>
      <c r="AS1386" s="78">
        <v>8600</v>
      </c>
      <c r="AT1386" s="78">
        <v>8200</v>
      </c>
      <c r="AU1386" s="78">
        <v>8400</v>
      </c>
      <c r="AV1386" s="78">
        <v>130</v>
      </c>
      <c r="AW1386" s="77">
        <v>16.36</v>
      </c>
      <c r="AX1386" s="144">
        <f t="shared" si="148"/>
        <v>0.82</v>
      </c>
      <c r="AY1386" s="144">
        <f t="shared" si="149"/>
        <v>0.89</v>
      </c>
      <c r="AZ1386" s="144">
        <f t="shared" si="150"/>
        <v>0.94</v>
      </c>
      <c r="BA1386" s="54">
        <f t="shared" si="151"/>
        <v>17.333335890593254</v>
      </c>
      <c r="BB1386" s="54">
        <f t="shared" si="152"/>
        <v>13.831664109406747</v>
      </c>
    </row>
    <row r="1387" spans="1:54" x14ac:dyDescent="0.25">
      <c r="A1387" s="3">
        <v>42223</v>
      </c>
      <c r="B1387" s="77">
        <v>8442.2900000000009</v>
      </c>
      <c r="C1387" s="77">
        <v>761.54494</v>
      </c>
      <c r="D1387" s="77">
        <v>-8.7796000000000003</v>
      </c>
      <c r="E1387" s="77">
        <f t="shared" si="147"/>
        <v>-137.01959999999994</v>
      </c>
      <c r="F1387" s="77">
        <v>3.8237999999999999</v>
      </c>
      <c r="G1387" s="77">
        <v>5.851</v>
      </c>
      <c r="H1387">
        <v>0</v>
      </c>
      <c r="I1387" s="78">
        <v>8389</v>
      </c>
      <c r="J1387">
        <v>201508</v>
      </c>
      <c r="K1387" s="78">
        <v>8389</v>
      </c>
      <c r="L1387" s="77">
        <f t="shared" si="146"/>
        <v>-53.290000000000873</v>
      </c>
      <c r="M1387" s="78">
        <v>-3623</v>
      </c>
      <c r="N1387" s="78">
        <v>-60.371600000000001</v>
      </c>
      <c r="O1387" s="78">
        <v>-8658</v>
      </c>
      <c r="P1387" s="78">
        <v>-36.189070000000001</v>
      </c>
      <c r="Q1387" s="144">
        <v>-5787.5</v>
      </c>
      <c r="R1387" s="78">
        <v>-397</v>
      </c>
      <c r="S1387" s="78">
        <v>-4895</v>
      </c>
      <c r="T1387" s="78">
        <v>-14095</v>
      </c>
      <c r="U1387" s="78">
        <v>40673</v>
      </c>
      <c r="V1387" s="219">
        <v>0.3465443906276891</v>
      </c>
      <c r="W1387" s="78">
        <v>-1300</v>
      </c>
      <c r="X1387" s="78">
        <v>1929</v>
      </c>
      <c r="Y1387" s="78">
        <v>-7865</v>
      </c>
      <c r="Z1387" s="78">
        <v>5036</v>
      </c>
      <c r="AA1387" s="78">
        <v>96.14</v>
      </c>
      <c r="AB1387" s="78">
        <v>68.099999999999994</v>
      </c>
      <c r="AC1387" s="78">
        <v>71285</v>
      </c>
      <c r="AD1387" s="104">
        <v>0.56550999999999996</v>
      </c>
      <c r="AE1387" s="78">
        <v>104871</v>
      </c>
      <c r="AF1387" s="104">
        <v>10.64542</v>
      </c>
      <c r="AG1387" s="78">
        <v>-109823</v>
      </c>
      <c r="AH1387" s="104">
        <v>-0.11536</v>
      </c>
      <c r="AI1387" s="78">
        <v>-8453</v>
      </c>
      <c r="AJ1387" s="104">
        <v>-2.7414299999999998</v>
      </c>
      <c r="AK1387" s="78">
        <v>9000</v>
      </c>
      <c r="AL1387" s="78">
        <v>8200</v>
      </c>
      <c r="AM1387" s="8">
        <v>8400</v>
      </c>
      <c r="AN1387" s="78">
        <v>179</v>
      </c>
      <c r="AO1387" s="78">
        <v>10400</v>
      </c>
      <c r="AP1387" s="78">
        <v>7000</v>
      </c>
      <c r="AQ1387" s="78">
        <v>8300</v>
      </c>
      <c r="AR1387" s="78">
        <v>344</v>
      </c>
      <c r="AS1387" s="78">
        <v>8600</v>
      </c>
      <c r="AT1387" s="78">
        <v>8200</v>
      </c>
      <c r="AU1387" s="78">
        <v>8400</v>
      </c>
      <c r="AV1387" s="78">
        <v>119</v>
      </c>
      <c r="AW1387" s="77">
        <v>16.39</v>
      </c>
      <c r="AX1387" s="144">
        <f t="shared" si="148"/>
        <v>0.82</v>
      </c>
      <c r="AY1387" s="144">
        <f t="shared" si="149"/>
        <v>0.89</v>
      </c>
      <c r="AZ1387" s="144">
        <f t="shared" si="150"/>
        <v>0.94</v>
      </c>
      <c r="BA1387" s="54">
        <f t="shared" si="151"/>
        <v>17.020987901341506</v>
      </c>
      <c r="BB1387" s="54">
        <f t="shared" si="152"/>
        <v>14.015012098658493</v>
      </c>
    </row>
    <row r="1388" spans="1:54" x14ac:dyDescent="0.25">
      <c r="A1388" s="3">
        <v>42226</v>
      </c>
      <c r="B1388" s="77">
        <v>8466.84</v>
      </c>
      <c r="C1388" s="77">
        <v>791.58876999999995</v>
      </c>
      <c r="D1388" s="77">
        <v>-13.7051</v>
      </c>
      <c r="E1388" s="77">
        <f t="shared" si="147"/>
        <v>-118.57679999999999</v>
      </c>
      <c r="F1388" s="77">
        <v>5.4086999999999996</v>
      </c>
      <c r="G1388" s="77">
        <v>16.254200000000001</v>
      </c>
      <c r="H1388">
        <v>0</v>
      </c>
      <c r="I1388" s="78">
        <v>8445</v>
      </c>
      <c r="J1388">
        <v>201508</v>
      </c>
      <c r="K1388" s="78">
        <v>8445</v>
      </c>
      <c r="L1388" s="77">
        <f t="shared" si="146"/>
        <v>-21.840000000000146</v>
      </c>
      <c r="M1388" s="78">
        <v>-4818</v>
      </c>
      <c r="N1388" s="78">
        <v>-80.928210000000007</v>
      </c>
      <c r="O1388" s="78">
        <v>-8330</v>
      </c>
      <c r="P1388" s="78">
        <v>-35.036200000000001</v>
      </c>
      <c r="Q1388" s="144">
        <v>-6900.5</v>
      </c>
      <c r="R1388" s="78">
        <v>-314</v>
      </c>
      <c r="S1388" s="78">
        <v>-3021</v>
      </c>
      <c r="T1388" s="78">
        <v>-12644</v>
      </c>
      <c r="U1388" s="78">
        <v>41337</v>
      </c>
      <c r="V1388" s="219">
        <v>0.30587609163703222</v>
      </c>
      <c r="W1388" s="78">
        <v>-628</v>
      </c>
      <c r="X1388" s="78">
        <v>2343</v>
      </c>
      <c r="Y1388" s="78">
        <v>-7046</v>
      </c>
      <c r="Z1388" s="78">
        <v>5579</v>
      </c>
      <c r="AA1388" s="78">
        <v>91.03</v>
      </c>
      <c r="AB1388" s="78">
        <v>70.38</v>
      </c>
      <c r="AC1388" s="78">
        <v>73532</v>
      </c>
      <c r="AD1388" s="104">
        <v>0.66895000000000004</v>
      </c>
      <c r="AE1388" s="78">
        <v>107944</v>
      </c>
      <c r="AF1388" s="104">
        <v>9.3085299999999993</v>
      </c>
      <c r="AG1388" s="78">
        <v>-112367</v>
      </c>
      <c r="AH1388" s="104">
        <v>-0.15765999999999999</v>
      </c>
      <c r="AI1388" s="78">
        <v>-4812</v>
      </c>
      <c r="AJ1388" s="104">
        <v>-2.3756699999999999</v>
      </c>
      <c r="AK1388" s="78">
        <v>9000</v>
      </c>
      <c r="AL1388" s="78">
        <v>8200</v>
      </c>
      <c r="AM1388" s="8">
        <v>8400</v>
      </c>
      <c r="AN1388" s="78">
        <v>163</v>
      </c>
      <c r="AO1388" s="78">
        <v>10400</v>
      </c>
      <c r="AP1388" s="78">
        <v>7000</v>
      </c>
      <c r="AQ1388" s="78">
        <v>8400</v>
      </c>
      <c r="AR1388" s="78">
        <v>319</v>
      </c>
      <c r="AS1388" s="78">
        <v>8600</v>
      </c>
      <c r="AT1388" s="78">
        <v>8200</v>
      </c>
      <c r="AU1388" s="78">
        <v>8450</v>
      </c>
      <c r="AV1388" s="78">
        <v>88</v>
      </c>
      <c r="AW1388" s="77">
        <v>16.22</v>
      </c>
      <c r="AX1388" s="144">
        <f t="shared" si="148"/>
        <v>0.75</v>
      </c>
      <c r="AY1388" s="144">
        <f t="shared" si="149"/>
        <v>0.85</v>
      </c>
      <c r="AZ1388" s="144">
        <f t="shared" si="150"/>
        <v>0.91</v>
      </c>
      <c r="BA1388" s="54">
        <f t="shared" si="151"/>
        <v>16.955297484470101</v>
      </c>
      <c r="BB1388" s="54">
        <f t="shared" si="152"/>
        <v>14.043702515529901</v>
      </c>
    </row>
    <row r="1389" spans="1:54" x14ac:dyDescent="0.25">
      <c r="A1389" s="3">
        <v>42227</v>
      </c>
      <c r="B1389" s="77">
        <v>8394.14</v>
      </c>
      <c r="C1389" s="77">
        <v>1003.9380200000001</v>
      </c>
      <c r="D1389" s="77">
        <v>-29.871799999999997</v>
      </c>
      <c r="E1389" s="77">
        <f t="shared" si="147"/>
        <v>-147.0103</v>
      </c>
      <c r="F1389" s="77">
        <v>4.0743999999999998</v>
      </c>
      <c r="G1389" s="77">
        <v>-29.0913</v>
      </c>
      <c r="H1389">
        <v>0</v>
      </c>
      <c r="I1389" s="78">
        <v>8360</v>
      </c>
      <c r="J1389">
        <v>201508</v>
      </c>
      <c r="K1389" s="78">
        <v>8360</v>
      </c>
      <c r="L1389" s="77">
        <f t="shared" si="146"/>
        <v>-34.139999999999418</v>
      </c>
      <c r="M1389" s="78">
        <v>-1964</v>
      </c>
      <c r="N1389" s="78">
        <v>-32.420479999999998</v>
      </c>
      <c r="O1389" s="78">
        <v>-8422</v>
      </c>
      <c r="P1389" s="78">
        <v>-35.09619</v>
      </c>
      <c r="Q1389" s="144">
        <v>-4069.5</v>
      </c>
      <c r="R1389" s="78">
        <v>40</v>
      </c>
      <c r="S1389" s="78">
        <v>-6168</v>
      </c>
      <c r="T1389" s="78">
        <v>-13762</v>
      </c>
      <c r="U1389" s="78">
        <v>43971</v>
      </c>
      <c r="V1389" s="219">
        <v>0.31297900889222441</v>
      </c>
      <c r="W1389" s="78">
        <v>478</v>
      </c>
      <c r="X1389" s="78">
        <v>3827</v>
      </c>
      <c r="Y1389" s="78">
        <v>-3793</v>
      </c>
      <c r="Z1389" s="78">
        <v>5582</v>
      </c>
      <c r="AA1389" s="78">
        <v>86.58</v>
      </c>
      <c r="AB1389" s="78">
        <v>69.849999999999994</v>
      </c>
      <c r="AC1389" s="78">
        <v>76384</v>
      </c>
      <c r="AD1389" s="104">
        <v>0.63719999999999999</v>
      </c>
      <c r="AE1389" s="78">
        <v>111756</v>
      </c>
      <c r="AF1389" s="104">
        <v>11.334440000000001</v>
      </c>
      <c r="AG1389" s="78">
        <v>-114180</v>
      </c>
      <c r="AH1389" s="104">
        <v>0.12526999999999999</v>
      </c>
      <c r="AI1389" s="78">
        <v>-21699</v>
      </c>
      <c r="AJ1389" s="104">
        <v>-3.9124500000000002</v>
      </c>
      <c r="AK1389" s="78">
        <v>9000</v>
      </c>
      <c r="AL1389" s="78">
        <v>8200</v>
      </c>
      <c r="AM1389" s="8">
        <v>8400</v>
      </c>
      <c r="AN1389" s="78">
        <v>157</v>
      </c>
      <c r="AO1389" s="78">
        <v>10400</v>
      </c>
      <c r="AP1389" s="78">
        <v>7000</v>
      </c>
      <c r="AQ1389" s="78">
        <v>8300</v>
      </c>
      <c r="AR1389" s="78">
        <v>331</v>
      </c>
      <c r="AS1389" s="78">
        <v>8500</v>
      </c>
      <c r="AT1389" s="78">
        <v>8200</v>
      </c>
      <c r="AU1389" s="78">
        <v>8350</v>
      </c>
      <c r="AV1389" s="78">
        <v>75</v>
      </c>
      <c r="AW1389" s="77">
        <v>16.989999999999998</v>
      </c>
      <c r="AX1389" s="144">
        <f t="shared" si="148"/>
        <v>0.93</v>
      </c>
      <c r="AY1389" s="144">
        <f t="shared" si="149"/>
        <v>0.95</v>
      </c>
      <c r="AZ1389" s="144">
        <f t="shared" si="150"/>
        <v>0.97</v>
      </c>
      <c r="BA1389" s="54">
        <f t="shared" si="151"/>
        <v>17.149866765595171</v>
      </c>
      <c r="BB1389" s="54">
        <f t="shared" si="152"/>
        <v>13.960133234404832</v>
      </c>
    </row>
    <row r="1390" spans="1:54" x14ac:dyDescent="0.25">
      <c r="A1390" s="3">
        <v>42228</v>
      </c>
      <c r="B1390" s="77">
        <v>8283.3799999999992</v>
      </c>
      <c r="C1390" s="77">
        <v>967.32344999999998</v>
      </c>
      <c r="D1390" s="77">
        <v>-87.681700000000006</v>
      </c>
      <c r="E1390" s="77">
        <f t="shared" si="147"/>
        <v>-253.4366</v>
      </c>
      <c r="F1390" s="77">
        <v>-4.1992000000000003</v>
      </c>
      <c r="G1390" s="77">
        <v>-1.4022999999999999</v>
      </c>
      <c r="H1390" t="s">
        <v>1737</v>
      </c>
      <c r="I1390" s="78">
        <v>8299</v>
      </c>
      <c r="J1390">
        <v>201508</v>
      </c>
      <c r="K1390" s="78">
        <v>8299</v>
      </c>
      <c r="L1390" s="77">
        <f t="shared" si="146"/>
        <v>15.6200000000008</v>
      </c>
      <c r="M1390" s="78">
        <v>683</v>
      </c>
      <c r="N1390" s="78">
        <v>11.52997</v>
      </c>
      <c r="O1390" s="78">
        <v>-4064</v>
      </c>
      <c r="P1390" s="78">
        <v>-16.773479999999999</v>
      </c>
      <c r="Q1390" s="144">
        <v>-333</v>
      </c>
      <c r="R1390" s="78">
        <v>2</v>
      </c>
      <c r="S1390" s="78">
        <v>-8741</v>
      </c>
      <c r="T1390" s="78">
        <v>-9256</v>
      </c>
      <c r="U1390" s="78">
        <v>39342</v>
      </c>
      <c r="V1390" s="219">
        <v>0.23527019470286209</v>
      </c>
      <c r="W1390" s="78">
        <v>906</v>
      </c>
      <c r="X1390" s="78">
        <v>10298</v>
      </c>
      <c r="Y1390" s="78">
        <v>-1080</v>
      </c>
      <c r="Z1390" s="78">
        <v>9039</v>
      </c>
      <c r="AA1390" s="78">
        <v>108.49</v>
      </c>
      <c r="AB1390" s="78">
        <v>64.48</v>
      </c>
      <c r="AC1390" s="78">
        <v>74928</v>
      </c>
      <c r="AD1390" s="104">
        <v>0.52932999999999997</v>
      </c>
      <c r="AE1390" s="78">
        <v>109358</v>
      </c>
      <c r="AF1390" s="104">
        <v>12.50182</v>
      </c>
      <c r="AG1390" s="78">
        <v>-117972</v>
      </c>
      <c r="AH1390" s="104">
        <v>0.37387999999999999</v>
      </c>
      <c r="AI1390" s="78">
        <v>-31328</v>
      </c>
      <c r="AJ1390" s="104">
        <v>-4.1984599999999999</v>
      </c>
      <c r="AK1390" s="78">
        <v>9000</v>
      </c>
      <c r="AL1390" s="78">
        <v>8200</v>
      </c>
      <c r="AM1390" s="8">
        <v>8300</v>
      </c>
      <c r="AN1390" s="78">
        <v>150</v>
      </c>
      <c r="AO1390" s="78">
        <v>8800</v>
      </c>
      <c r="AP1390" s="78">
        <v>7000</v>
      </c>
      <c r="AQ1390" s="78">
        <v>8300</v>
      </c>
      <c r="AR1390" s="78">
        <v>339</v>
      </c>
      <c r="AS1390" s="78">
        <v>9000</v>
      </c>
      <c r="AT1390" s="78">
        <v>8200</v>
      </c>
      <c r="AU1390" s="78">
        <v>8300</v>
      </c>
      <c r="AV1390" s="78">
        <v>150</v>
      </c>
      <c r="AW1390" s="77">
        <v>17.690000000000001</v>
      </c>
      <c r="AX1390" s="144">
        <f t="shared" si="148"/>
        <v>1</v>
      </c>
      <c r="AY1390" s="144">
        <f t="shared" si="149"/>
        <v>1</v>
      </c>
      <c r="AZ1390" s="144">
        <f t="shared" si="150"/>
        <v>1</v>
      </c>
      <c r="BA1390" s="54">
        <f t="shared" si="151"/>
        <v>17.521134190106164</v>
      </c>
      <c r="BB1390" s="54">
        <f t="shared" si="152"/>
        <v>13.803865809893844</v>
      </c>
    </row>
    <row r="1391" spans="1:54" x14ac:dyDescent="0.25">
      <c r="A1391" s="3">
        <v>42229</v>
      </c>
      <c r="B1391" s="77">
        <v>8311.74</v>
      </c>
      <c r="C1391" s="77">
        <v>890.30028000000004</v>
      </c>
      <c r="D1391" s="77">
        <v>-13.944700000000001</v>
      </c>
      <c r="E1391" s="77">
        <f t="shared" si="147"/>
        <v>-279.83019999999999</v>
      </c>
      <c r="F1391" s="77">
        <v>-1.212</v>
      </c>
      <c r="G1391" s="77">
        <v>-0.98530000000000006</v>
      </c>
      <c r="H1391">
        <v>0</v>
      </c>
      <c r="I1391" s="78">
        <v>8306</v>
      </c>
      <c r="J1391">
        <v>201508</v>
      </c>
      <c r="K1391" s="78">
        <v>8306</v>
      </c>
      <c r="L1391" s="77">
        <f t="shared" si="146"/>
        <v>-5.7399999999997817</v>
      </c>
      <c r="M1391" s="78">
        <v>-3864</v>
      </c>
      <c r="N1391" s="78">
        <v>-63.96078</v>
      </c>
      <c r="O1391" s="78">
        <v>-4324</v>
      </c>
      <c r="P1391" s="78">
        <v>-17.856850000000001</v>
      </c>
      <c r="Q1391" s="144">
        <v>-4945</v>
      </c>
      <c r="R1391" s="78">
        <v>104</v>
      </c>
      <c r="S1391" s="78">
        <v>-5880</v>
      </c>
      <c r="T1391" s="78">
        <v>-10090</v>
      </c>
      <c r="U1391" s="78">
        <v>40145</v>
      </c>
      <c r="V1391" s="219">
        <v>0.25133889650018681</v>
      </c>
      <c r="W1391" s="78">
        <v>-569</v>
      </c>
      <c r="X1391" s="78">
        <v>6597</v>
      </c>
      <c r="Y1391" s="78">
        <v>-3402</v>
      </c>
      <c r="Z1391" s="78">
        <v>6399</v>
      </c>
      <c r="AA1391" s="78">
        <v>87.13</v>
      </c>
      <c r="AB1391" s="78">
        <v>64.239999999999995</v>
      </c>
      <c r="AC1391" s="78">
        <v>80235</v>
      </c>
      <c r="AD1391" s="104">
        <v>0.63195999999999997</v>
      </c>
      <c r="AE1391" s="78">
        <v>107143</v>
      </c>
      <c r="AF1391" s="104">
        <v>12.02821</v>
      </c>
      <c r="AG1391" s="78">
        <v>-124668</v>
      </c>
      <c r="AH1391" s="104">
        <v>-0.31047999999999998</v>
      </c>
      <c r="AI1391" s="78">
        <v>-6018</v>
      </c>
      <c r="AJ1391" s="104">
        <v>-4.0139399999999998</v>
      </c>
      <c r="AK1391" s="78">
        <v>8500</v>
      </c>
      <c r="AL1391" s="78">
        <v>8200</v>
      </c>
      <c r="AM1391" s="8">
        <v>8300</v>
      </c>
      <c r="AN1391" s="78">
        <v>133</v>
      </c>
      <c r="AO1391" s="78">
        <v>8800</v>
      </c>
      <c r="AP1391" s="78">
        <v>7000</v>
      </c>
      <c r="AQ1391" s="78">
        <v>8300</v>
      </c>
      <c r="AR1391" s="78">
        <v>332</v>
      </c>
      <c r="AS1391" s="78">
        <v>8500</v>
      </c>
      <c r="AT1391" s="78">
        <v>8200</v>
      </c>
      <c r="AU1391" s="78">
        <v>8300</v>
      </c>
      <c r="AV1391" s="78">
        <v>133</v>
      </c>
      <c r="AW1391" s="77">
        <v>17.559999999999999</v>
      </c>
      <c r="AX1391" s="144">
        <f t="shared" si="148"/>
        <v>0.93</v>
      </c>
      <c r="AY1391" s="144">
        <f t="shared" si="149"/>
        <v>0.95</v>
      </c>
      <c r="AZ1391" s="144">
        <f t="shared" si="150"/>
        <v>0.97</v>
      </c>
      <c r="BA1391" s="54">
        <f t="shared" si="151"/>
        <v>17.764680007906183</v>
      </c>
      <c r="BB1391" s="54">
        <f t="shared" si="152"/>
        <v>13.874319992093818</v>
      </c>
    </row>
    <row r="1392" spans="1:54" x14ac:dyDescent="0.25">
      <c r="A1392" s="3">
        <v>42230</v>
      </c>
      <c r="B1392" s="77">
        <v>8305.64</v>
      </c>
      <c r="C1392" s="77">
        <v>738.99397999999997</v>
      </c>
      <c r="D1392" s="77">
        <v>-22.5137</v>
      </c>
      <c r="E1392" s="77">
        <f t="shared" si="147"/>
        <v>-336.32169999999996</v>
      </c>
      <c r="F1392" s="77">
        <v>2.6145999999999998</v>
      </c>
      <c r="G1392" s="77">
        <v>0.42700000000000005</v>
      </c>
      <c r="H1392">
        <v>0</v>
      </c>
      <c r="I1392" s="78">
        <v>8325</v>
      </c>
      <c r="J1392">
        <v>201508</v>
      </c>
      <c r="K1392" s="78">
        <v>8325</v>
      </c>
      <c r="L1392" s="77">
        <f t="shared" si="146"/>
        <v>19.360000000000582</v>
      </c>
      <c r="M1392" s="78">
        <v>-973</v>
      </c>
      <c r="N1392" s="78">
        <v>-16.179210000000001</v>
      </c>
      <c r="O1392" s="78">
        <v>-2856</v>
      </c>
      <c r="P1392" s="78">
        <v>-11.795820000000001</v>
      </c>
      <c r="Q1392" s="144">
        <v>-1687</v>
      </c>
      <c r="R1392" s="78">
        <v>192</v>
      </c>
      <c r="S1392" s="78">
        <v>-8307</v>
      </c>
      <c r="T1392" s="78">
        <v>-7505</v>
      </c>
      <c r="U1392" s="78">
        <v>39489</v>
      </c>
      <c r="V1392" s="219">
        <v>0.19005292613132771</v>
      </c>
      <c r="W1392" s="78">
        <v>-254</v>
      </c>
      <c r="X1392" s="78">
        <v>6275</v>
      </c>
      <c r="Y1392" s="78">
        <v>-3095</v>
      </c>
      <c r="Z1392" s="78">
        <v>6056</v>
      </c>
      <c r="AA1392" s="78">
        <v>96.71</v>
      </c>
      <c r="AB1392" s="78">
        <v>64.75</v>
      </c>
      <c r="AC1392" s="78">
        <v>82661</v>
      </c>
      <c r="AD1392" s="104">
        <v>0.57723999999999998</v>
      </c>
      <c r="AE1392" s="78">
        <v>109019</v>
      </c>
      <c r="AF1392" s="104">
        <v>11.357950000000001</v>
      </c>
      <c r="AG1392" s="78">
        <v>-118996</v>
      </c>
      <c r="AH1392" s="104">
        <v>-0.18542</v>
      </c>
      <c r="AI1392" s="78">
        <v>-7129</v>
      </c>
      <c r="AJ1392" s="104">
        <v>-4.1346999999999996</v>
      </c>
      <c r="AK1392" s="78">
        <v>8500</v>
      </c>
      <c r="AL1392" s="78">
        <v>8200</v>
      </c>
      <c r="AM1392" s="8">
        <v>8350</v>
      </c>
      <c r="AN1392" s="78">
        <v>102.5</v>
      </c>
      <c r="AO1392" s="78">
        <v>8800</v>
      </c>
      <c r="AP1392" s="78">
        <v>7000</v>
      </c>
      <c r="AQ1392" s="78">
        <v>8300</v>
      </c>
      <c r="AR1392" s="78">
        <v>313</v>
      </c>
      <c r="AS1392" s="78">
        <v>8500</v>
      </c>
      <c r="AT1392" s="78">
        <v>8200</v>
      </c>
      <c r="AU1392" s="78">
        <v>8350</v>
      </c>
      <c r="AV1392" s="78">
        <v>102.5</v>
      </c>
      <c r="AW1392" s="77">
        <v>16.79</v>
      </c>
      <c r="AX1392" s="144">
        <f t="shared" si="148"/>
        <v>0.82</v>
      </c>
      <c r="AY1392" s="144">
        <f t="shared" si="149"/>
        <v>0.89</v>
      </c>
      <c r="AZ1392" s="144">
        <f t="shared" si="150"/>
        <v>0.94</v>
      </c>
      <c r="BA1392" s="54">
        <f t="shared" si="151"/>
        <v>17.819761115518009</v>
      </c>
      <c r="BB1392" s="54">
        <f t="shared" si="152"/>
        <v>14.049238884481991</v>
      </c>
    </row>
    <row r="1393" spans="1:54" x14ac:dyDescent="0.25">
      <c r="A1393" s="3">
        <v>42233</v>
      </c>
      <c r="B1393" s="77">
        <v>8213.42</v>
      </c>
      <c r="C1393" s="77">
        <v>702.76113999999995</v>
      </c>
      <c r="D1393" s="77">
        <v>-20.697199999999999</v>
      </c>
      <c r="E1393" s="77">
        <f t="shared" si="147"/>
        <v>-389.80389999999994</v>
      </c>
      <c r="F1393" s="77">
        <v>2.2126999999999999</v>
      </c>
      <c r="G1393" s="77">
        <v>-22.859200000000001</v>
      </c>
      <c r="H1393">
        <v>0</v>
      </c>
      <c r="I1393" s="78">
        <v>8238</v>
      </c>
      <c r="J1393">
        <v>201508</v>
      </c>
      <c r="K1393" s="78">
        <v>8238</v>
      </c>
      <c r="L1393" s="77">
        <f t="shared" si="146"/>
        <v>24.579999999999927</v>
      </c>
      <c r="M1393" s="78">
        <v>-3355</v>
      </c>
      <c r="N1393" s="78">
        <v>-55.579610000000002</v>
      </c>
      <c r="O1393" s="78">
        <v>-3415</v>
      </c>
      <c r="P1393" s="78">
        <v>-13.965619999999999</v>
      </c>
      <c r="Q1393" s="144">
        <v>-4208.75</v>
      </c>
      <c r="R1393" s="78">
        <v>160</v>
      </c>
      <c r="S1393" s="78">
        <v>-8226</v>
      </c>
      <c r="T1393" s="78">
        <v>-7662</v>
      </c>
      <c r="U1393" s="78">
        <v>41900</v>
      </c>
      <c r="V1393" s="219">
        <v>0.18286396181384248</v>
      </c>
      <c r="W1393" s="78">
        <v>-930</v>
      </c>
      <c r="X1393" s="78">
        <v>4495</v>
      </c>
      <c r="Y1393" s="78">
        <v>-3327</v>
      </c>
      <c r="Z1393" s="78">
        <v>4078</v>
      </c>
      <c r="AA1393" s="78">
        <v>91.42</v>
      </c>
      <c r="AB1393" s="78">
        <v>60.46</v>
      </c>
      <c r="AC1393" s="78">
        <v>84813</v>
      </c>
      <c r="AD1393" s="104">
        <v>0.46847</v>
      </c>
      <c r="AE1393" s="78">
        <v>108967</v>
      </c>
      <c r="AF1393" s="104">
        <v>13.34981</v>
      </c>
      <c r="AG1393" s="78">
        <v>-141216</v>
      </c>
      <c r="AH1393" s="104">
        <v>-0.18329000000000001</v>
      </c>
      <c r="AI1393" s="78">
        <v>-4114</v>
      </c>
      <c r="AJ1393" s="104">
        <v>-4.8130699999999997</v>
      </c>
      <c r="AK1393" s="78">
        <v>8500</v>
      </c>
      <c r="AL1393" s="78">
        <v>8200</v>
      </c>
      <c r="AM1393" s="8">
        <v>8250</v>
      </c>
      <c r="AN1393" s="78">
        <v>84</v>
      </c>
      <c r="AO1393" s="78">
        <v>8800</v>
      </c>
      <c r="AP1393" s="78">
        <v>7000</v>
      </c>
      <c r="AQ1393" s="78">
        <v>8200</v>
      </c>
      <c r="AR1393" s="78">
        <v>309</v>
      </c>
      <c r="AS1393" s="78">
        <v>8500</v>
      </c>
      <c r="AT1393" s="78">
        <v>8200</v>
      </c>
      <c r="AU1393" s="78">
        <v>8250</v>
      </c>
      <c r="AV1393" s="78">
        <v>84</v>
      </c>
      <c r="AW1393" s="77">
        <v>16.86</v>
      </c>
      <c r="AX1393" s="144">
        <f t="shared" si="148"/>
        <v>0.82</v>
      </c>
      <c r="AY1393" s="144">
        <f t="shared" si="149"/>
        <v>0.89</v>
      </c>
      <c r="AZ1393" s="144">
        <f t="shared" si="150"/>
        <v>0.94</v>
      </c>
      <c r="BA1393" s="54">
        <f t="shared" si="151"/>
        <v>17.910552690004756</v>
      </c>
      <c r="BB1393" s="54">
        <f t="shared" si="152"/>
        <v>14.12944730999525</v>
      </c>
    </row>
    <row r="1394" spans="1:54" x14ac:dyDescent="0.25">
      <c r="A1394" s="3">
        <v>42234</v>
      </c>
      <c r="B1394" s="77">
        <v>8177.22</v>
      </c>
      <c r="C1394" s="77">
        <v>756.22517000000005</v>
      </c>
      <c r="D1394" s="77">
        <v>-1.2853000000000001</v>
      </c>
      <c r="E1394" s="77">
        <f t="shared" si="147"/>
        <v>-442.73859999999996</v>
      </c>
      <c r="F1394" s="77">
        <v>-1.8004</v>
      </c>
      <c r="G1394" s="77">
        <v>-11.850999999999999</v>
      </c>
      <c r="H1394">
        <v>0</v>
      </c>
      <c r="I1394" s="78">
        <v>8171</v>
      </c>
      <c r="J1394">
        <v>201508</v>
      </c>
      <c r="K1394" s="78">
        <v>8171</v>
      </c>
      <c r="L1394" s="77">
        <f t="shared" si="146"/>
        <v>-6.2200000000002547</v>
      </c>
      <c r="M1394" s="78">
        <v>-884</v>
      </c>
      <c r="N1394" s="78">
        <v>-14.554539999999999</v>
      </c>
      <c r="O1394" s="78">
        <v>-3645</v>
      </c>
      <c r="P1394" s="78">
        <v>-14.77586</v>
      </c>
      <c r="Q1394" s="144">
        <v>-1795.25</v>
      </c>
      <c r="R1394" s="78">
        <v>16</v>
      </c>
      <c r="S1394" s="78">
        <v>-7766</v>
      </c>
      <c r="T1394" s="78">
        <v>-7989</v>
      </c>
      <c r="U1394" s="78">
        <v>41048</v>
      </c>
      <c r="V1394" s="219">
        <v>0.19462580393685441</v>
      </c>
      <c r="W1394" s="78">
        <v>2112</v>
      </c>
      <c r="X1394" s="78">
        <v>4236</v>
      </c>
      <c r="Y1394" s="78">
        <v>-143</v>
      </c>
      <c r="Z1394" s="78">
        <v>5922</v>
      </c>
      <c r="AA1394" s="78">
        <v>94.54</v>
      </c>
      <c r="AB1394" s="78">
        <v>55.37</v>
      </c>
      <c r="AC1394" s="78">
        <v>90766</v>
      </c>
      <c r="AD1394" s="104">
        <v>0.43378</v>
      </c>
      <c r="AE1394" s="78">
        <v>109646</v>
      </c>
      <c r="AF1394" s="104">
        <v>14.626760000000001</v>
      </c>
      <c r="AG1394" s="78">
        <v>-163171</v>
      </c>
      <c r="AH1394" s="104">
        <v>-2.1389999999999999E-2</v>
      </c>
      <c r="AI1394" s="78">
        <v>-6361</v>
      </c>
      <c r="AJ1394" s="104">
        <v>-5.3059599999999998</v>
      </c>
      <c r="AK1394" s="78">
        <v>9000</v>
      </c>
      <c r="AL1394" s="78">
        <v>8100</v>
      </c>
      <c r="AM1394" s="8">
        <v>8150</v>
      </c>
      <c r="AN1394" s="78">
        <v>59.5</v>
      </c>
      <c r="AO1394" s="78">
        <v>8700</v>
      </c>
      <c r="AP1394" s="78">
        <v>7000</v>
      </c>
      <c r="AQ1394" s="78">
        <v>8100</v>
      </c>
      <c r="AR1394" s="78">
        <v>317</v>
      </c>
      <c r="AS1394" s="78">
        <v>9000</v>
      </c>
      <c r="AT1394" s="78">
        <v>8100</v>
      </c>
      <c r="AU1394" s="78">
        <v>8150</v>
      </c>
      <c r="AV1394" s="78">
        <v>59.5</v>
      </c>
      <c r="AW1394" s="77">
        <v>17.28</v>
      </c>
      <c r="AX1394" s="144">
        <f t="shared" si="148"/>
        <v>0.89</v>
      </c>
      <c r="AY1394" s="144">
        <f t="shared" si="149"/>
        <v>0.93</v>
      </c>
      <c r="AZ1394" s="144">
        <f t="shared" si="150"/>
        <v>0.96</v>
      </c>
      <c r="BA1394" s="54">
        <f t="shared" si="151"/>
        <v>17.996283300091225</v>
      </c>
      <c r="BB1394" s="54">
        <f t="shared" si="152"/>
        <v>14.314716699908777</v>
      </c>
    </row>
    <row r="1395" spans="1:54" x14ac:dyDescent="0.25">
      <c r="A1395" s="3">
        <v>42235</v>
      </c>
      <c r="B1395" s="77">
        <v>8021.84</v>
      </c>
      <c r="C1395" s="77">
        <v>1018.69618</v>
      </c>
      <c r="D1395" s="77">
        <v>-60.6282</v>
      </c>
      <c r="E1395" s="77">
        <f t="shared" si="147"/>
        <v>-470.49619999999999</v>
      </c>
      <c r="F1395" s="77">
        <v>-4.4664999999999999</v>
      </c>
      <c r="G1395" s="77">
        <v>-22.464099999999998</v>
      </c>
      <c r="H1395" t="s">
        <v>1738</v>
      </c>
      <c r="I1395" s="78">
        <v>8002</v>
      </c>
      <c r="J1395">
        <v>201509</v>
      </c>
      <c r="K1395" s="78">
        <v>7972</v>
      </c>
      <c r="L1395" s="77">
        <f t="shared" si="146"/>
        <v>-49.840000000000146</v>
      </c>
      <c r="M1395" s="78">
        <v>-616</v>
      </c>
      <c r="N1395" s="78">
        <v>-9.8196399999999997</v>
      </c>
      <c r="O1395" s="78">
        <v>-5317</v>
      </c>
      <c r="P1395" s="78">
        <v>-21.169409999999999</v>
      </c>
      <c r="Q1395" s="144">
        <v>-1945.25</v>
      </c>
      <c r="R1395" s="78">
        <v>-380</v>
      </c>
      <c r="S1395" s="78">
        <v>-4546</v>
      </c>
      <c r="T1395" s="78">
        <v>-9356</v>
      </c>
      <c r="U1395" s="78">
        <v>28843</v>
      </c>
      <c r="V1395" s="219">
        <v>0.32437679852997259</v>
      </c>
      <c r="W1395" s="78">
        <v>743</v>
      </c>
      <c r="X1395" s="78">
        <v>8155</v>
      </c>
      <c r="Y1395" s="78">
        <v>-2492</v>
      </c>
      <c r="Z1395" s="78">
        <v>6731</v>
      </c>
      <c r="AA1395" s="78">
        <v>117.66</v>
      </c>
      <c r="AB1395" s="78">
        <v>66.400000000000006</v>
      </c>
      <c r="AC1395" s="78">
        <v>55758</v>
      </c>
      <c r="AD1395" s="104">
        <v>0.10106999999999999</v>
      </c>
      <c r="AE1395" s="78">
        <v>55187</v>
      </c>
      <c r="AF1395" s="104">
        <v>12.028370000000001</v>
      </c>
      <c r="AG1395" s="78">
        <v>-50134</v>
      </c>
      <c r="AH1395" s="104">
        <v>-0.18085999999999999</v>
      </c>
      <c r="AI1395" s="78">
        <v>-8046</v>
      </c>
      <c r="AJ1395" s="104">
        <v>-4.6417799999999998</v>
      </c>
      <c r="AK1395" s="78">
        <v>8400</v>
      </c>
      <c r="AL1395" s="78">
        <v>7700</v>
      </c>
      <c r="AM1395" s="8">
        <v>8000</v>
      </c>
      <c r="AN1395" s="78">
        <v>332</v>
      </c>
      <c r="AO1395" s="78">
        <v>10800</v>
      </c>
      <c r="AP1395" s="78">
        <v>7600</v>
      </c>
      <c r="AQ1395" s="78">
        <v>8000</v>
      </c>
      <c r="AR1395" s="78">
        <v>647</v>
      </c>
      <c r="AS1395" s="78">
        <v>8150</v>
      </c>
      <c r="AT1395" s="78">
        <v>8050</v>
      </c>
      <c r="AU1395" s="78">
        <v>8000</v>
      </c>
      <c r="AV1395" s="78">
        <v>189</v>
      </c>
      <c r="AW1395" s="77">
        <v>18.21</v>
      </c>
      <c r="AX1395" s="144">
        <f t="shared" si="148"/>
        <v>1</v>
      </c>
      <c r="AY1395" s="144">
        <f t="shared" si="149"/>
        <v>1</v>
      </c>
      <c r="AZ1395" s="144">
        <f t="shared" si="150"/>
        <v>1</v>
      </c>
      <c r="BA1395" s="54">
        <f t="shared" si="151"/>
        <v>18.294540634746497</v>
      </c>
      <c r="BB1395" s="54">
        <f t="shared" si="152"/>
        <v>14.329459365253499</v>
      </c>
    </row>
    <row r="1396" spans="1:54" x14ac:dyDescent="0.25">
      <c r="A1396" s="3">
        <v>42236</v>
      </c>
      <c r="B1396" s="77">
        <v>8029.81</v>
      </c>
      <c r="C1396" s="77">
        <v>885.88004000000001</v>
      </c>
      <c r="D1396" s="77">
        <v>-56.884300000000003</v>
      </c>
      <c r="E1396" s="77">
        <f t="shared" si="147"/>
        <v>-468.04199999999992</v>
      </c>
      <c r="F1396" s="77">
        <v>1.1122000000000001</v>
      </c>
      <c r="G1396" s="77">
        <v>-0.57540000000000002</v>
      </c>
      <c r="H1396">
        <v>0</v>
      </c>
      <c r="I1396" s="78">
        <v>7976</v>
      </c>
      <c r="J1396">
        <v>201509</v>
      </c>
      <c r="K1396" s="78">
        <v>7976</v>
      </c>
      <c r="L1396" s="77">
        <f t="shared" si="146"/>
        <v>-53.8100000000004</v>
      </c>
      <c r="M1396" s="78">
        <v>3906</v>
      </c>
      <c r="N1396" s="78">
        <v>62.249969999999998</v>
      </c>
      <c r="O1396" s="78">
        <v>-4671</v>
      </c>
      <c r="P1396" s="78">
        <v>-18.601579999999998</v>
      </c>
      <c r="Q1396" s="144">
        <v>2738.25</v>
      </c>
      <c r="R1396" s="78">
        <v>-309</v>
      </c>
      <c r="S1396" s="78">
        <v>-5392</v>
      </c>
      <c r="T1396" s="78">
        <v>-7353</v>
      </c>
      <c r="U1396" s="78">
        <v>30645</v>
      </c>
      <c r="V1396" s="219">
        <v>0.23994126284875184</v>
      </c>
      <c r="W1396" s="78">
        <v>3619</v>
      </c>
      <c r="X1396" s="78">
        <v>10990</v>
      </c>
      <c r="Y1396" s="78">
        <v>1571</v>
      </c>
      <c r="Z1396" s="78">
        <v>11498</v>
      </c>
      <c r="AA1396" s="78">
        <v>85.82</v>
      </c>
      <c r="AB1396" s="78">
        <v>65.45</v>
      </c>
      <c r="AC1396" s="78">
        <v>56505</v>
      </c>
      <c r="AD1396" s="104">
        <v>0.32575999999999999</v>
      </c>
      <c r="AE1396" s="78">
        <v>57612</v>
      </c>
      <c r="AF1396" s="104">
        <v>11.754060000000001</v>
      </c>
      <c r="AG1396" s="78">
        <v>-47512</v>
      </c>
      <c r="AH1396" s="104">
        <v>2.171E-2</v>
      </c>
      <c r="AI1396" s="78">
        <v>-12380</v>
      </c>
      <c r="AJ1396" s="104">
        <v>-4.9711800000000004</v>
      </c>
      <c r="AK1396" s="78">
        <v>8400</v>
      </c>
      <c r="AL1396" s="78">
        <v>7700</v>
      </c>
      <c r="AM1396" s="8">
        <v>8000</v>
      </c>
      <c r="AN1396" s="78">
        <v>315</v>
      </c>
      <c r="AO1396" s="78">
        <v>9000</v>
      </c>
      <c r="AP1396" s="78">
        <v>7500</v>
      </c>
      <c r="AQ1396" s="78">
        <v>8000</v>
      </c>
      <c r="AR1396" s="78">
        <v>452</v>
      </c>
      <c r="AS1396" s="78">
        <v>8250</v>
      </c>
      <c r="AT1396" s="78">
        <v>7700</v>
      </c>
      <c r="AU1396" s="78">
        <v>8000</v>
      </c>
      <c r="AV1396" s="78">
        <v>162</v>
      </c>
      <c r="AW1396" s="77">
        <v>18.79</v>
      </c>
      <c r="AX1396" s="144">
        <f t="shared" si="148"/>
        <v>1</v>
      </c>
      <c r="AY1396" s="144">
        <f t="shared" si="149"/>
        <v>1</v>
      </c>
      <c r="AZ1396" s="144">
        <f t="shared" si="150"/>
        <v>1</v>
      </c>
      <c r="BA1396" s="54">
        <f t="shared" si="151"/>
        <v>18.640414611287515</v>
      </c>
      <c r="BB1396" s="54">
        <f t="shared" si="152"/>
        <v>14.390585388712491</v>
      </c>
    </row>
    <row r="1397" spans="1:54" x14ac:dyDescent="0.25">
      <c r="A1397" s="3">
        <v>42237</v>
      </c>
      <c r="B1397" s="77">
        <v>7786.92</v>
      </c>
      <c r="C1397" s="77">
        <v>1036.6345100000001</v>
      </c>
      <c r="D1397" s="77">
        <v>-72.893000000000001</v>
      </c>
      <c r="E1397" s="77">
        <f t="shared" si="147"/>
        <v>-512.34299999999996</v>
      </c>
      <c r="F1397" s="77">
        <v>-6.5317999999999996</v>
      </c>
      <c r="G1397" s="77">
        <v>-19.354900000000001</v>
      </c>
      <c r="H1397">
        <v>0</v>
      </c>
      <c r="I1397" s="78">
        <v>7746</v>
      </c>
      <c r="J1397">
        <v>201509</v>
      </c>
      <c r="K1397" s="78">
        <v>7746</v>
      </c>
      <c r="L1397" s="77">
        <f t="shared" si="146"/>
        <v>-40.920000000000073</v>
      </c>
      <c r="M1397" s="78">
        <v>7990</v>
      </c>
      <c r="N1397" s="78">
        <v>123.69929999999999</v>
      </c>
      <c r="O1397" s="78">
        <v>-4775</v>
      </c>
      <c r="P1397" s="78">
        <v>-18.471229999999998</v>
      </c>
      <c r="Q1397" s="144">
        <v>6796.25</v>
      </c>
      <c r="R1397" s="78">
        <v>-664</v>
      </c>
      <c r="S1397" s="78">
        <v>-9310</v>
      </c>
      <c r="T1397" s="78">
        <v>-7579</v>
      </c>
      <c r="U1397" s="78">
        <v>32971</v>
      </c>
      <c r="V1397" s="219">
        <v>0.22986867246974613</v>
      </c>
      <c r="W1397" s="78">
        <v>6275</v>
      </c>
      <c r="X1397" s="78">
        <v>14420</v>
      </c>
      <c r="Y1397" s="78">
        <v>4278</v>
      </c>
      <c r="Z1397" s="78">
        <v>17206</v>
      </c>
      <c r="AA1397" s="78">
        <v>94.31</v>
      </c>
      <c r="AB1397" s="78">
        <v>61.81</v>
      </c>
      <c r="AC1397" s="78">
        <v>55999</v>
      </c>
      <c r="AD1397" s="104">
        <v>0.1193</v>
      </c>
      <c r="AE1397" s="78">
        <v>73575</v>
      </c>
      <c r="AF1397" s="104">
        <v>16.314170000000001</v>
      </c>
      <c r="AG1397" s="78">
        <v>-69748</v>
      </c>
      <c r="AH1397" s="104">
        <v>0.77222999999999997</v>
      </c>
      <c r="AI1397" s="78">
        <v>-25843</v>
      </c>
      <c r="AJ1397" s="104">
        <v>-8.4836200000000002</v>
      </c>
      <c r="AK1397" s="78">
        <v>8400</v>
      </c>
      <c r="AL1397" s="78">
        <v>7000</v>
      </c>
      <c r="AM1397" s="8">
        <v>7700</v>
      </c>
      <c r="AN1397" s="78">
        <v>368</v>
      </c>
      <c r="AO1397" s="78">
        <v>9000</v>
      </c>
      <c r="AP1397" s="78">
        <v>7800</v>
      </c>
      <c r="AQ1397" s="78">
        <v>7700</v>
      </c>
      <c r="AR1397" s="78">
        <v>525</v>
      </c>
      <c r="AS1397" s="78">
        <v>8100</v>
      </c>
      <c r="AT1397" s="78">
        <v>7700</v>
      </c>
      <c r="AU1397" s="78">
        <v>7800</v>
      </c>
      <c r="AV1397" s="78">
        <v>158</v>
      </c>
      <c r="AW1397" s="77">
        <v>22.15</v>
      </c>
      <c r="AX1397" s="144">
        <f t="shared" si="148"/>
        <v>1</v>
      </c>
      <c r="AY1397" s="144">
        <f t="shared" si="149"/>
        <v>1</v>
      </c>
      <c r="AZ1397" s="144">
        <f t="shared" si="150"/>
        <v>1</v>
      </c>
      <c r="BA1397" s="54">
        <f t="shared" si="151"/>
        <v>20.032825488182944</v>
      </c>
      <c r="BB1397" s="54">
        <f t="shared" si="152"/>
        <v>13.748174511817046</v>
      </c>
    </row>
    <row r="1398" spans="1:54" x14ac:dyDescent="0.25">
      <c r="A1398" s="3">
        <v>42240</v>
      </c>
      <c r="B1398" s="77">
        <v>7410.34</v>
      </c>
      <c r="C1398" s="77">
        <v>1460.88004</v>
      </c>
      <c r="D1398" s="77">
        <v>-65.958799999999997</v>
      </c>
      <c r="E1398" s="77">
        <f t="shared" si="147"/>
        <v>-544.2808</v>
      </c>
      <c r="F1398" s="77">
        <v>-5.7067999999999994</v>
      </c>
      <c r="G1398" s="77">
        <v>-17.589500000000001</v>
      </c>
      <c r="H1398">
        <v>0</v>
      </c>
      <c r="I1398" s="78">
        <v>7340</v>
      </c>
      <c r="J1398">
        <v>201509</v>
      </c>
      <c r="K1398" s="78">
        <v>7340</v>
      </c>
      <c r="L1398" s="77">
        <f t="shared" si="146"/>
        <v>-70.340000000000146</v>
      </c>
      <c r="M1398" s="78">
        <v>24613</v>
      </c>
      <c r="N1398" s="78">
        <v>361.36892999999998</v>
      </c>
      <c r="O1398" s="78">
        <v>-3388</v>
      </c>
      <c r="P1398" s="78">
        <v>-12.42632</v>
      </c>
      <c r="Q1398" s="144">
        <v>23766</v>
      </c>
      <c r="R1398" s="78">
        <v>-943</v>
      </c>
      <c r="S1398" s="78">
        <v>-14563</v>
      </c>
      <c r="T1398" s="78">
        <v>317</v>
      </c>
      <c r="U1398" s="78">
        <v>31619</v>
      </c>
      <c r="V1398" s="219">
        <v>-1.0025617508460103E-2</v>
      </c>
      <c r="W1398" s="78">
        <v>6899</v>
      </c>
      <c r="X1398" s="78">
        <v>16923</v>
      </c>
      <c r="Y1398" s="78">
        <v>9850</v>
      </c>
      <c r="Z1398" s="78">
        <v>23494</v>
      </c>
      <c r="AA1398" s="78">
        <v>98.85</v>
      </c>
      <c r="AB1398" s="78">
        <v>50.17</v>
      </c>
      <c r="AC1398" s="78">
        <v>56321</v>
      </c>
      <c r="AD1398" s="104">
        <v>-0.35954000000000003</v>
      </c>
      <c r="AE1398" s="78">
        <v>73399</v>
      </c>
      <c r="AF1398" s="104">
        <v>26.982980000000001</v>
      </c>
      <c r="AG1398" s="78">
        <v>-79632</v>
      </c>
      <c r="AH1398" s="104">
        <v>2.4467599999999998</v>
      </c>
      <c r="AI1398" s="78">
        <v>-54843</v>
      </c>
      <c r="AJ1398" s="104">
        <v>-22.317070000000001</v>
      </c>
      <c r="AK1398" s="78">
        <v>8400</v>
      </c>
      <c r="AL1398" s="78">
        <v>6600</v>
      </c>
      <c r="AM1398" s="8">
        <v>7300</v>
      </c>
      <c r="AN1398" s="78">
        <v>641</v>
      </c>
      <c r="AO1398" s="78">
        <v>8800</v>
      </c>
      <c r="AP1398" s="78">
        <v>7600</v>
      </c>
      <c r="AQ1398" s="78">
        <v>7300</v>
      </c>
      <c r="AR1398" s="78">
        <v>856</v>
      </c>
      <c r="AS1398" s="78">
        <v>8100</v>
      </c>
      <c r="AT1398" s="78">
        <v>7200</v>
      </c>
      <c r="AU1398" s="78">
        <v>7400</v>
      </c>
      <c r="AV1398" s="78">
        <v>264</v>
      </c>
      <c r="AW1398" s="77">
        <v>38.22</v>
      </c>
      <c r="AX1398" s="144">
        <f t="shared" si="148"/>
        <v>1</v>
      </c>
      <c r="AY1398" s="144">
        <f t="shared" si="149"/>
        <v>1</v>
      </c>
      <c r="AZ1398" s="144">
        <f t="shared" si="150"/>
        <v>1</v>
      </c>
      <c r="BA1398" s="54">
        <f t="shared" si="151"/>
        <v>28.016654497428696</v>
      </c>
      <c r="BB1398" s="54">
        <f t="shared" si="152"/>
        <v>7.9973455025712994</v>
      </c>
    </row>
    <row r="1399" spans="1:54" x14ac:dyDescent="0.25">
      <c r="A1399" s="3">
        <v>42241</v>
      </c>
      <c r="B1399" s="77">
        <v>7675.64</v>
      </c>
      <c r="C1399" s="77">
        <v>1236.96982</v>
      </c>
      <c r="D1399" s="77">
        <v>41.531300000000002</v>
      </c>
      <c r="E1399" s="77">
        <f t="shared" si="147"/>
        <v>-456.93760000000009</v>
      </c>
      <c r="F1399" s="77">
        <v>5.7194000000000003</v>
      </c>
      <c r="G1399" s="77">
        <v>3.9418000000000002</v>
      </c>
      <c r="H1399">
        <v>0</v>
      </c>
      <c r="I1399" s="78">
        <v>7577</v>
      </c>
      <c r="J1399">
        <v>201509</v>
      </c>
      <c r="K1399" s="78">
        <v>7577</v>
      </c>
      <c r="L1399" s="77">
        <f t="shared" si="146"/>
        <v>-98.640000000000327</v>
      </c>
      <c r="M1399" s="78">
        <v>25845</v>
      </c>
      <c r="N1399" s="78">
        <v>391.22586000000001</v>
      </c>
      <c r="O1399" s="78">
        <v>-3468</v>
      </c>
      <c r="P1399" s="78">
        <v>-13.122820000000001</v>
      </c>
      <c r="Q1399" s="144">
        <v>24978</v>
      </c>
      <c r="R1399" s="78">
        <v>-434</v>
      </c>
      <c r="S1399" s="78">
        <v>-13721</v>
      </c>
      <c r="T1399" s="78">
        <v>521</v>
      </c>
      <c r="U1399" s="78">
        <v>33085</v>
      </c>
      <c r="V1399" s="219">
        <v>-1.5747317515490404E-2</v>
      </c>
      <c r="W1399" s="78">
        <v>7595</v>
      </c>
      <c r="X1399" s="78">
        <v>17841</v>
      </c>
      <c r="Y1399" s="78">
        <v>12143</v>
      </c>
      <c r="Z1399" s="78">
        <v>27978</v>
      </c>
      <c r="AA1399" s="78">
        <v>118.55</v>
      </c>
      <c r="AB1399" s="78">
        <v>58.89</v>
      </c>
      <c r="AC1399" s="78">
        <v>64165</v>
      </c>
      <c r="AD1399" s="104">
        <v>-0.41365000000000002</v>
      </c>
      <c r="AE1399" s="78">
        <v>71619</v>
      </c>
      <c r="AF1399" s="104">
        <v>20.309270000000001</v>
      </c>
      <c r="AG1399" s="78">
        <v>-84265</v>
      </c>
      <c r="AH1399" s="104">
        <v>3.2024900000000001</v>
      </c>
      <c r="AI1399" s="78">
        <v>-50488</v>
      </c>
      <c r="AJ1399" s="104">
        <v>-16.16799</v>
      </c>
      <c r="AK1399" s="78">
        <v>8400</v>
      </c>
      <c r="AL1399" s="78">
        <v>7000</v>
      </c>
      <c r="AM1399" s="8">
        <v>7600</v>
      </c>
      <c r="AN1399" s="78">
        <v>477</v>
      </c>
      <c r="AO1399" s="78">
        <v>8800</v>
      </c>
      <c r="AP1399" s="78">
        <v>7600</v>
      </c>
      <c r="AQ1399" s="78">
        <v>7600</v>
      </c>
      <c r="AR1399" s="78">
        <v>688</v>
      </c>
      <c r="AS1399" s="78">
        <v>8100</v>
      </c>
      <c r="AT1399" s="78">
        <v>7200</v>
      </c>
      <c r="AU1399" s="78">
        <v>7650</v>
      </c>
      <c r="AV1399" s="78">
        <v>121</v>
      </c>
      <c r="AW1399" s="77">
        <v>32.520000000000003</v>
      </c>
      <c r="AX1399" s="144">
        <f t="shared" si="148"/>
        <v>0.96</v>
      </c>
      <c r="AY1399" s="144">
        <f t="shared" si="149"/>
        <v>0.97</v>
      </c>
      <c r="AZ1399" s="144">
        <f t="shared" si="150"/>
        <v>0.98</v>
      </c>
      <c r="BA1399" s="54">
        <f t="shared" si="151"/>
        <v>30.698087695277742</v>
      </c>
      <c r="BB1399" s="54">
        <f t="shared" si="152"/>
        <v>7.0059123047222531</v>
      </c>
    </row>
    <row r="1400" spans="1:54" x14ac:dyDescent="0.25">
      <c r="A1400" s="3">
        <v>42242</v>
      </c>
      <c r="B1400" s="77">
        <v>7715.59</v>
      </c>
      <c r="C1400" s="77">
        <v>1100.9298899999999</v>
      </c>
      <c r="D1400" s="77">
        <v>-91.573700000000002</v>
      </c>
      <c r="E1400" s="77">
        <f t="shared" si="147"/>
        <v>-524.89240000000007</v>
      </c>
      <c r="F1400" s="77">
        <v>2.8768000000000002</v>
      </c>
      <c r="G1400" s="77">
        <v>-23.677700000000002</v>
      </c>
      <c r="H1400" t="s">
        <v>1739</v>
      </c>
      <c r="I1400" s="78">
        <v>7607</v>
      </c>
      <c r="J1400">
        <v>201509</v>
      </c>
      <c r="K1400" s="78">
        <v>7607</v>
      </c>
      <c r="L1400" s="77">
        <f t="shared" si="146"/>
        <v>-108.59000000000015</v>
      </c>
      <c r="M1400" s="78">
        <v>24374</v>
      </c>
      <c r="N1400" s="78">
        <v>370.64776999999998</v>
      </c>
      <c r="O1400" s="78">
        <v>-3625</v>
      </c>
      <c r="P1400" s="78">
        <v>-13.78514</v>
      </c>
      <c r="Q1400" s="144">
        <v>23467.75</v>
      </c>
      <c r="R1400" s="78">
        <v>-487</v>
      </c>
      <c r="S1400" s="78">
        <v>-13607</v>
      </c>
      <c r="T1400" s="78">
        <v>-633</v>
      </c>
      <c r="U1400" s="78">
        <v>25218</v>
      </c>
      <c r="V1400" s="219">
        <v>2.5101118248869854E-2</v>
      </c>
      <c r="W1400" s="78">
        <v>6883</v>
      </c>
      <c r="X1400" s="78">
        <v>17979</v>
      </c>
      <c r="Y1400" s="78">
        <v>11149</v>
      </c>
      <c r="Z1400" s="78">
        <v>29069</v>
      </c>
      <c r="AA1400" s="78">
        <v>89.65</v>
      </c>
      <c r="AB1400" s="78">
        <v>62.31</v>
      </c>
      <c r="AC1400" s="78">
        <v>58639</v>
      </c>
      <c r="AD1400" s="104">
        <v>-0.61511000000000005</v>
      </c>
      <c r="AE1400" s="78">
        <v>63484</v>
      </c>
      <c r="AF1400" s="104">
        <v>18.72664</v>
      </c>
      <c r="AG1400" s="78">
        <v>-27901</v>
      </c>
      <c r="AH1400" s="104">
        <v>3.2608600000000001</v>
      </c>
      <c r="AI1400" s="78">
        <v>-46463</v>
      </c>
      <c r="AJ1400" s="104">
        <v>-15.036720000000001</v>
      </c>
      <c r="AK1400" s="78">
        <v>8300</v>
      </c>
      <c r="AL1400" s="78">
        <v>7000</v>
      </c>
      <c r="AM1400" s="8">
        <v>7600</v>
      </c>
      <c r="AN1400" s="78">
        <v>436</v>
      </c>
      <c r="AO1400" s="78">
        <v>8800</v>
      </c>
      <c r="AP1400" s="78">
        <v>7600</v>
      </c>
      <c r="AQ1400" s="78">
        <v>7600</v>
      </c>
      <c r="AR1400" s="78">
        <v>658</v>
      </c>
      <c r="AS1400" s="78">
        <v>8200</v>
      </c>
      <c r="AT1400" s="78">
        <v>7100</v>
      </c>
      <c r="AU1400" s="78">
        <v>7650</v>
      </c>
      <c r="AV1400" s="78">
        <v>263</v>
      </c>
      <c r="AW1400" s="77">
        <v>30.39</v>
      </c>
      <c r="AX1400" s="144">
        <f t="shared" si="148"/>
        <v>0.93</v>
      </c>
      <c r="AY1400" s="144">
        <f t="shared" si="149"/>
        <v>0.95</v>
      </c>
      <c r="AZ1400" s="144">
        <f t="shared" si="150"/>
        <v>0.97</v>
      </c>
      <c r="BA1400" s="54">
        <f t="shared" si="151"/>
        <v>32.395306239530285</v>
      </c>
      <c r="BB1400" s="54">
        <f t="shared" si="152"/>
        <v>6.7536937604697176</v>
      </c>
    </row>
    <row r="1401" spans="1:54" x14ac:dyDescent="0.25">
      <c r="A1401" s="3">
        <v>42243</v>
      </c>
      <c r="B1401" s="77">
        <v>7824.55</v>
      </c>
      <c r="C1401" s="77">
        <v>1101.39768</v>
      </c>
      <c r="D1401" s="77">
        <v>-64.762299999999996</v>
      </c>
      <c r="E1401" s="77">
        <f t="shared" si="147"/>
        <v>-598.23320000000001</v>
      </c>
      <c r="F1401" s="77">
        <v>5.5557000000000007</v>
      </c>
      <c r="G1401" s="77">
        <v>-17.7178</v>
      </c>
      <c r="H1401">
        <v>0</v>
      </c>
      <c r="I1401" s="78">
        <v>7680</v>
      </c>
      <c r="J1401">
        <v>201509</v>
      </c>
      <c r="K1401" s="78">
        <v>7680</v>
      </c>
      <c r="L1401" s="77">
        <f t="shared" si="146"/>
        <v>-144.55000000000018</v>
      </c>
      <c r="M1401" s="78">
        <v>23375</v>
      </c>
      <c r="N1401" s="78">
        <v>358.78519999999997</v>
      </c>
      <c r="O1401" s="78">
        <v>-4076</v>
      </c>
      <c r="P1401" s="78">
        <v>-15.65494</v>
      </c>
      <c r="Q1401" s="144">
        <v>22356</v>
      </c>
      <c r="R1401" s="78">
        <v>-387</v>
      </c>
      <c r="S1401" s="78">
        <v>-12303</v>
      </c>
      <c r="T1401" s="78">
        <v>-202</v>
      </c>
      <c r="U1401" s="78">
        <v>26918</v>
      </c>
      <c r="V1401" s="219">
        <v>7.5042722341927331E-3</v>
      </c>
      <c r="W1401" s="78">
        <v>6707</v>
      </c>
      <c r="X1401" s="78">
        <v>14962</v>
      </c>
      <c r="Y1401" s="78">
        <v>12496</v>
      </c>
      <c r="Z1401" s="78">
        <v>27234</v>
      </c>
      <c r="AA1401" s="78">
        <v>87.38</v>
      </c>
      <c r="AB1401" s="78">
        <v>65.959999999999994</v>
      </c>
      <c r="AC1401" s="78">
        <v>58821</v>
      </c>
      <c r="AD1401" s="104">
        <v>-0.71560000000000001</v>
      </c>
      <c r="AE1401" s="78">
        <v>70748</v>
      </c>
      <c r="AF1401" s="104">
        <v>16.957840000000001</v>
      </c>
      <c r="AG1401" s="78">
        <v>-29339</v>
      </c>
      <c r="AH1401" s="104">
        <v>3.07178</v>
      </c>
      <c r="AI1401" s="78">
        <v>-49398</v>
      </c>
      <c r="AJ1401" s="104">
        <v>-13.92292</v>
      </c>
      <c r="AK1401" s="78">
        <v>8200</v>
      </c>
      <c r="AL1401" s="78">
        <v>7000</v>
      </c>
      <c r="AM1401" s="8">
        <v>7700</v>
      </c>
      <c r="AN1401" s="78">
        <v>377</v>
      </c>
      <c r="AO1401" s="78">
        <v>8800</v>
      </c>
      <c r="AP1401" s="78">
        <v>6200</v>
      </c>
      <c r="AQ1401" s="78">
        <v>7700</v>
      </c>
      <c r="AR1401" s="78">
        <v>599</v>
      </c>
      <c r="AS1401" s="78">
        <v>8000</v>
      </c>
      <c r="AT1401" s="78">
        <v>7100</v>
      </c>
      <c r="AU1401" s="78">
        <v>7750</v>
      </c>
      <c r="AV1401" s="78">
        <v>212</v>
      </c>
      <c r="AW1401" s="77">
        <v>27.42</v>
      </c>
      <c r="AX1401" s="144">
        <f t="shared" si="148"/>
        <v>0.89</v>
      </c>
      <c r="AY1401" s="144">
        <f t="shared" si="149"/>
        <v>0.93</v>
      </c>
      <c r="AZ1401" s="144">
        <f t="shared" si="150"/>
        <v>0.96</v>
      </c>
      <c r="BA1401" s="54">
        <f t="shared" si="151"/>
        <v>33.281002368249858</v>
      </c>
      <c r="BB1401" s="54">
        <f t="shared" si="152"/>
        <v>7.1179976317501357</v>
      </c>
    </row>
    <row r="1402" spans="1:54" x14ac:dyDescent="0.25">
      <c r="A1402" s="3">
        <v>42244</v>
      </c>
      <c r="B1402" s="77">
        <v>8019.18</v>
      </c>
      <c r="C1402" s="77">
        <v>1053.51695</v>
      </c>
      <c r="D1402" s="77">
        <v>42.104199999999999</v>
      </c>
      <c r="E1402" s="77">
        <f t="shared" si="147"/>
        <v>-567.05430000000013</v>
      </c>
      <c r="F1402" s="77">
        <v>-0.4415</v>
      </c>
      <c r="G1402" s="77">
        <v>4.4946999999999999</v>
      </c>
      <c r="H1402">
        <v>0</v>
      </c>
      <c r="I1402" s="78">
        <v>7876</v>
      </c>
      <c r="J1402">
        <v>201509</v>
      </c>
      <c r="K1402" s="78">
        <v>7876</v>
      </c>
      <c r="L1402" s="77">
        <f t="shared" si="146"/>
        <v>-143.18000000000029</v>
      </c>
      <c r="M1402" s="78">
        <v>27639</v>
      </c>
      <c r="N1402" s="78">
        <v>434.87094999999999</v>
      </c>
      <c r="O1402" s="78">
        <v>-4108</v>
      </c>
      <c r="P1402" s="78">
        <v>-16.18019</v>
      </c>
      <c r="Q1402" s="144">
        <v>26612</v>
      </c>
      <c r="R1402" s="78">
        <v>-403</v>
      </c>
      <c r="S1402" s="78">
        <v>-13778</v>
      </c>
      <c r="T1402" s="78">
        <v>862</v>
      </c>
      <c r="U1402" s="78">
        <v>29508</v>
      </c>
      <c r="V1402" s="219">
        <v>-2.9212416971668698E-2</v>
      </c>
      <c r="W1402" s="78">
        <v>8460</v>
      </c>
      <c r="X1402" s="78">
        <v>20037</v>
      </c>
      <c r="Y1402" s="78">
        <v>14085</v>
      </c>
      <c r="Z1402" s="78">
        <v>30905</v>
      </c>
      <c r="AA1402" s="78">
        <v>105.35</v>
      </c>
      <c r="AB1402" s="78">
        <v>81.760000000000005</v>
      </c>
      <c r="AC1402" s="78">
        <v>59579</v>
      </c>
      <c r="AD1402" s="104">
        <v>-0.80944000000000005</v>
      </c>
      <c r="AE1402" s="78">
        <v>72522</v>
      </c>
      <c r="AF1402" s="104">
        <v>13.62284</v>
      </c>
      <c r="AG1402" s="78">
        <v>-10833</v>
      </c>
      <c r="AH1402" s="104">
        <v>4.4253799999999996</v>
      </c>
      <c r="AI1402" s="78">
        <v>-66205</v>
      </c>
      <c r="AJ1402" s="104">
        <v>-11.51614</v>
      </c>
      <c r="AK1402" s="78">
        <v>8300</v>
      </c>
      <c r="AL1402" s="78">
        <v>7000</v>
      </c>
      <c r="AM1402" s="8">
        <v>7900</v>
      </c>
      <c r="AN1402" s="78">
        <v>363</v>
      </c>
      <c r="AO1402" s="78">
        <v>8400</v>
      </c>
      <c r="AP1402" s="78">
        <v>6200</v>
      </c>
      <c r="AQ1402" s="78">
        <v>7800</v>
      </c>
      <c r="AR1402" s="78">
        <v>590</v>
      </c>
      <c r="AS1402" s="78">
        <v>8200</v>
      </c>
      <c r="AT1402" s="78">
        <v>7100</v>
      </c>
      <c r="AU1402" s="78">
        <v>7950</v>
      </c>
      <c r="AV1402" s="78">
        <v>200</v>
      </c>
      <c r="AW1402" s="77">
        <v>26.63</v>
      </c>
      <c r="AX1402" s="144">
        <f t="shared" si="148"/>
        <v>0.86</v>
      </c>
      <c r="AY1402" s="144">
        <f t="shared" si="149"/>
        <v>0.91</v>
      </c>
      <c r="AZ1402" s="144">
        <f t="shared" si="150"/>
        <v>0.95</v>
      </c>
      <c r="BA1402" s="54">
        <f t="shared" si="151"/>
        <v>33.925252690903918</v>
      </c>
      <c r="BB1402" s="54">
        <f t="shared" si="152"/>
        <v>7.6317473090960846</v>
      </c>
    </row>
    <row r="1403" spans="1:54" x14ac:dyDescent="0.25">
      <c r="A1403" s="3">
        <v>42247</v>
      </c>
      <c r="B1403" s="77">
        <v>8174.92</v>
      </c>
      <c r="C1403" s="77">
        <v>1016.4667899999999</v>
      </c>
      <c r="D1403" s="77">
        <v>-3.6164000000000001</v>
      </c>
      <c r="E1403" s="77">
        <f t="shared" si="147"/>
        <v>-523.42460000000005</v>
      </c>
      <c r="F1403" s="77">
        <v>-4.2849000000000004</v>
      </c>
      <c r="G1403" s="77">
        <v>-10.7256</v>
      </c>
      <c r="H1403">
        <v>0</v>
      </c>
      <c r="I1403" s="78">
        <v>7969</v>
      </c>
      <c r="J1403">
        <v>201509</v>
      </c>
      <c r="K1403" s="78">
        <v>7969</v>
      </c>
      <c r="L1403" s="77">
        <f t="shared" si="146"/>
        <v>-205.92000000000007</v>
      </c>
      <c r="M1403" s="78">
        <v>21603</v>
      </c>
      <c r="N1403" s="78">
        <v>344.12887000000001</v>
      </c>
      <c r="O1403" s="78">
        <v>-3843</v>
      </c>
      <c r="P1403" s="78">
        <v>-15.34535</v>
      </c>
      <c r="Q1403" s="144">
        <v>20642.25</v>
      </c>
      <c r="R1403" s="78">
        <v>-242</v>
      </c>
      <c r="S1403" s="78">
        <v>-11527</v>
      </c>
      <c r="T1403" s="78">
        <v>-13</v>
      </c>
      <c r="U1403" s="78">
        <v>33460</v>
      </c>
      <c r="V1403" s="219">
        <v>3.8852361028093244E-4</v>
      </c>
      <c r="W1403" s="78">
        <v>7874</v>
      </c>
      <c r="X1403" s="78">
        <v>16016</v>
      </c>
      <c r="Y1403" s="78">
        <v>10598</v>
      </c>
      <c r="Z1403" s="78">
        <v>21639</v>
      </c>
      <c r="AA1403" s="78">
        <v>106.13</v>
      </c>
      <c r="AB1403" s="78">
        <v>91.28</v>
      </c>
      <c r="AC1403" s="78">
        <v>58323</v>
      </c>
      <c r="AD1403" s="104">
        <v>-0.82869999999999999</v>
      </c>
      <c r="AE1403" s="78">
        <v>76247</v>
      </c>
      <c r="AF1403" s="104">
        <v>12.452830000000001</v>
      </c>
      <c r="AG1403" s="78">
        <v>-10171</v>
      </c>
      <c r="AH1403" s="104">
        <v>4.8344399999999998</v>
      </c>
      <c r="AI1403" s="78">
        <v>-70266</v>
      </c>
      <c r="AJ1403" s="104">
        <v>-10.083769999999999</v>
      </c>
      <c r="AK1403" s="78">
        <v>8300</v>
      </c>
      <c r="AL1403" s="78">
        <v>7000</v>
      </c>
      <c r="AM1403" s="8">
        <v>8000</v>
      </c>
      <c r="AN1403" s="78">
        <v>366</v>
      </c>
      <c r="AO1403" s="78">
        <v>8500</v>
      </c>
      <c r="AP1403" s="78">
        <v>6200</v>
      </c>
      <c r="AQ1403" s="78">
        <v>7900</v>
      </c>
      <c r="AR1403" s="78">
        <v>583</v>
      </c>
      <c r="AS1403" s="78">
        <v>8300</v>
      </c>
      <c r="AT1403" s="78">
        <v>7100</v>
      </c>
      <c r="AU1403" s="78">
        <v>8100</v>
      </c>
      <c r="AV1403" s="78">
        <v>161</v>
      </c>
      <c r="AW1403" s="77">
        <v>27.53</v>
      </c>
      <c r="AX1403" s="144">
        <f t="shared" si="148"/>
        <v>0.89</v>
      </c>
      <c r="AY1403" s="144">
        <f t="shared" si="149"/>
        <v>0.93</v>
      </c>
      <c r="AZ1403" s="144">
        <f t="shared" si="150"/>
        <v>0.96</v>
      </c>
      <c r="BA1403" s="54">
        <f t="shared" si="151"/>
        <v>34.637004377715257</v>
      </c>
      <c r="BB1403" s="54">
        <f t="shared" si="152"/>
        <v>8.0519956222847444</v>
      </c>
    </row>
    <row r="1404" spans="1:54" x14ac:dyDescent="0.25">
      <c r="A1404" s="3">
        <v>42248</v>
      </c>
      <c r="B1404" s="77">
        <v>8017.56</v>
      </c>
      <c r="C1404" s="77">
        <v>853.31377999999995</v>
      </c>
      <c r="D1404" s="77">
        <v>-53.931000000000004</v>
      </c>
      <c r="E1404" s="77">
        <f t="shared" si="147"/>
        <v>-609.21960000000013</v>
      </c>
      <c r="F1404" s="77">
        <v>-2.5552000000000001</v>
      </c>
      <c r="G1404" s="77">
        <v>1.9798</v>
      </c>
      <c r="H1404">
        <v>0</v>
      </c>
      <c r="I1404" s="78">
        <v>7834</v>
      </c>
      <c r="J1404">
        <v>201509</v>
      </c>
      <c r="K1404" s="78">
        <v>7834</v>
      </c>
      <c r="L1404" s="77">
        <f t="shared" si="146"/>
        <v>-183.5600000000004</v>
      </c>
      <c r="M1404" s="78">
        <v>20389</v>
      </c>
      <c r="N1404" s="78">
        <v>318.82031999999998</v>
      </c>
      <c r="O1404" s="78">
        <v>-4104</v>
      </c>
      <c r="P1404" s="78">
        <v>-16.0947</v>
      </c>
      <c r="Q1404" s="144">
        <v>19363</v>
      </c>
      <c r="R1404" s="78">
        <v>-558</v>
      </c>
      <c r="S1404" s="78">
        <v>-11831</v>
      </c>
      <c r="T1404" s="78">
        <v>-1337</v>
      </c>
      <c r="U1404" s="78">
        <v>33780</v>
      </c>
      <c r="V1404" s="219">
        <v>3.9579632918886914E-2</v>
      </c>
      <c r="W1404" s="78">
        <v>7398</v>
      </c>
      <c r="X1404" s="78">
        <v>18095</v>
      </c>
      <c r="Y1404" s="78">
        <v>11780</v>
      </c>
      <c r="Z1404" s="78">
        <v>24248</v>
      </c>
      <c r="AA1404" s="78">
        <v>111.17</v>
      </c>
      <c r="AB1404" s="78">
        <v>92.66</v>
      </c>
      <c r="AC1404" s="78">
        <v>56582</v>
      </c>
      <c r="AD1404" s="104">
        <v>-0.80789999999999995</v>
      </c>
      <c r="AE1404" s="78">
        <v>82904</v>
      </c>
      <c r="AF1404" s="104">
        <v>15.03694</v>
      </c>
      <c r="AG1404" s="78">
        <v>-11534</v>
      </c>
      <c r="AH1404" s="104">
        <v>3.7440199999999999</v>
      </c>
      <c r="AI1404" s="78">
        <v>-73364</v>
      </c>
      <c r="AJ1404" s="104">
        <v>-12.64838</v>
      </c>
      <c r="AK1404" s="78">
        <v>8300</v>
      </c>
      <c r="AL1404" s="78">
        <v>7000</v>
      </c>
      <c r="AM1404" s="8">
        <v>7800</v>
      </c>
      <c r="AN1404" s="78">
        <v>395</v>
      </c>
      <c r="AO1404" s="78">
        <v>8500</v>
      </c>
      <c r="AP1404" s="78">
        <v>6200</v>
      </c>
      <c r="AQ1404" s="78">
        <v>7800</v>
      </c>
      <c r="AR1404" s="78">
        <v>632</v>
      </c>
      <c r="AS1404" s="78">
        <v>8300</v>
      </c>
      <c r="AT1404" s="78">
        <v>7800</v>
      </c>
      <c r="AU1404" s="78">
        <v>7950</v>
      </c>
      <c r="AV1404" s="78">
        <v>123</v>
      </c>
      <c r="AW1404" s="77">
        <v>30.19</v>
      </c>
      <c r="AX1404" s="144">
        <f t="shared" si="148"/>
        <v>0.89</v>
      </c>
      <c r="AY1404" s="144">
        <f t="shared" si="149"/>
        <v>0.93</v>
      </c>
      <c r="AZ1404" s="144">
        <f t="shared" si="150"/>
        <v>0.96</v>
      </c>
      <c r="BA1404" s="54">
        <f t="shared" si="151"/>
        <v>35.674888780425874</v>
      </c>
      <c r="BB1404" s="54">
        <f t="shared" si="152"/>
        <v>8.3871112195741269</v>
      </c>
    </row>
    <row r="1405" spans="1:54" x14ac:dyDescent="0.25">
      <c r="A1405" s="3">
        <v>42249</v>
      </c>
      <c r="B1405" s="77">
        <v>8035.29</v>
      </c>
      <c r="C1405" s="77">
        <v>913.34186</v>
      </c>
      <c r="D1405" s="77">
        <v>0.98069999999999991</v>
      </c>
      <c r="E1405" s="77">
        <f t="shared" si="147"/>
        <v>-612.56500000000017</v>
      </c>
      <c r="F1405" s="77">
        <v>1.3999999999999999E-2</v>
      </c>
      <c r="G1405" s="77">
        <v>39.779000000000003</v>
      </c>
      <c r="H1405" t="s">
        <v>1740</v>
      </c>
      <c r="I1405" s="78">
        <v>7945</v>
      </c>
      <c r="J1405">
        <v>201509</v>
      </c>
      <c r="K1405" s="78">
        <v>7945</v>
      </c>
      <c r="L1405" s="77">
        <f t="shared" si="146"/>
        <v>-90.289999999999964</v>
      </c>
      <c r="M1405" s="78">
        <v>24386</v>
      </c>
      <c r="N1405" s="78">
        <v>386.5711</v>
      </c>
      <c r="O1405" s="78">
        <v>729</v>
      </c>
      <c r="P1405" s="78">
        <v>2.8354499999999998</v>
      </c>
      <c r="Q1405" s="144">
        <v>24568.25</v>
      </c>
      <c r="R1405" s="78">
        <v>-964</v>
      </c>
      <c r="S1405" s="78">
        <v>-11643</v>
      </c>
      <c r="T1405" s="78">
        <v>3554</v>
      </c>
      <c r="U1405" s="78">
        <v>28395</v>
      </c>
      <c r="V1405" s="219">
        <v>-0.12516288078887128</v>
      </c>
      <c r="W1405" s="78">
        <v>9619</v>
      </c>
      <c r="X1405" s="78">
        <v>19836</v>
      </c>
      <c r="Y1405" s="78">
        <v>12819</v>
      </c>
      <c r="Z1405" s="78">
        <v>24301</v>
      </c>
      <c r="AA1405" s="78">
        <v>103.6</v>
      </c>
      <c r="AB1405" s="78">
        <v>83.43</v>
      </c>
      <c r="AC1405" s="78">
        <v>53271</v>
      </c>
      <c r="AD1405" s="104">
        <v>-0.89873000000000003</v>
      </c>
      <c r="AE1405" s="78">
        <v>77023</v>
      </c>
      <c r="AF1405" s="104">
        <v>13.17343</v>
      </c>
      <c r="AG1405" s="78">
        <v>-7101</v>
      </c>
      <c r="AH1405" s="104">
        <v>4.5710899999999999</v>
      </c>
      <c r="AI1405" s="78">
        <v>-54235</v>
      </c>
      <c r="AJ1405" s="104">
        <v>-10.56692</v>
      </c>
      <c r="AK1405" s="78">
        <v>8300</v>
      </c>
      <c r="AL1405" s="78">
        <v>7000</v>
      </c>
      <c r="AM1405" s="8">
        <v>7900</v>
      </c>
      <c r="AN1405" s="78">
        <v>368</v>
      </c>
      <c r="AO1405" s="78">
        <v>8500</v>
      </c>
      <c r="AP1405" s="78">
        <v>6200</v>
      </c>
      <c r="AQ1405" s="78">
        <v>7900</v>
      </c>
      <c r="AR1405" s="78">
        <v>617</v>
      </c>
      <c r="AS1405" s="78">
        <v>8400</v>
      </c>
      <c r="AT1405" s="78">
        <v>7400</v>
      </c>
      <c r="AU1405" s="78">
        <v>8000</v>
      </c>
      <c r="AV1405" s="78">
        <v>247</v>
      </c>
      <c r="AW1405" s="77">
        <v>29.45</v>
      </c>
      <c r="AX1405" s="144">
        <f t="shared" si="148"/>
        <v>0.86</v>
      </c>
      <c r="AY1405" s="144">
        <f t="shared" si="149"/>
        <v>0.91</v>
      </c>
      <c r="AZ1405" s="144">
        <f t="shared" si="150"/>
        <v>0.95</v>
      </c>
      <c r="BA1405" s="54">
        <f t="shared" si="151"/>
        <v>36.44261442936633</v>
      </c>
      <c r="BB1405" s="54">
        <f t="shared" si="152"/>
        <v>8.9213855706336691</v>
      </c>
    </row>
    <row r="1406" spans="1:54" x14ac:dyDescent="0.25">
      <c r="A1406" s="3">
        <v>42250</v>
      </c>
      <c r="B1406" s="77">
        <v>8095.95</v>
      </c>
      <c r="C1406" s="77">
        <v>871.62612999999999</v>
      </c>
      <c r="D1406" s="77">
        <v>34.586300000000001</v>
      </c>
      <c r="E1406" s="77">
        <f t="shared" si="147"/>
        <v>-549.52430000000015</v>
      </c>
      <c r="F1406" s="77">
        <v>5.6734</v>
      </c>
      <c r="G1406" s="77">
        <v>-29.333200000000001</v>
      </c>
      <c r="H1406">
        <v>0</v>
      </c>
      <c r="I1406" s="78">
        <v>7977</v>
      </c>
      <c r="J1406">
        <v>201509</v>
      </c>
      <c r="K1406" s="78">
        <v>7977</v>
      </c>
      <c r="L1406" s="77">
        <f t="shared" si="146"/>
        <v>-118.94999999999982</v>
      </c>
      <c r="M1406" s="78">
        <v>20761</v>
      </c>
      <c r="N1406" s="78">
        <v>330.51866999999999</v>
      </c>
      <c r="O1406" s="78">
        <v>807</v>
      </c>
      <c r="P1406" s="78">
        <v>3.1622599999999998</v>
      </c>
      <c r="Q1406" s="144">
        <v>20962.75</v>
      </c>
      <c r="R1406" s="78">
        <v>-1055</v>
      </c>
      <c r="S1406" s="78">
        <v>-9795</v>
      </c>
      <c r="T1406" s="78">
        <v>4104</v>
      </c>
      <c r="U1406" s="78">
        <v>29059</v>
      </c>
      <c r="V1406" s="219">
        <v>-0.14122991155924156</v>
      </c>
      <c r="W1406" s="78">
        <v>8820</v>
      </c>
      <c r="X1406" s="78">
        <v>18714</v>
      </c>
      <c r="Y1406" s="78">
        <v>12998</v>
      </c>
      <c r="Z1406" s="78">
        <v>23694</v>
      </c>
      <c r="AA1406" s="78">
        <v>103.35</v>
      </c>
      <c r="AB1406" s="78">
        <v>86.34</v>
      </c>
      <c r="AC1406" s="78">
        <v>52574</v>
      </c>
      <c r="AD1406" s="104">
        <v>-1.0397799999999999</v>
      </c>
      <c r="AE1406" s="78">
        <v>81342</v>
      </c>
      <c r="AF1406" s="104">
        <v>12.328379999999999</v>
      </c>
      <c r="AG1406" s="78">
        <v>-12184</v>
      </c>
      <c r="AH1406" s="104">
        <v>4.3929099999999996</v>
      </c>
      <c r="AI1406" s="78">
        <v>-42508</v>
      </c>
      <c r="AJ1406" s="104">
        <v>-9.5396800000000006</v>
      </c>
      <c r="AK1406" s="78">
        <v>8300</v>
      </c>
      <c r="AL1406" s="78">
        <v>7400</v>
      </c>
      <c r="AM1406" s="8">
        <v>8000</v>
      </c>
      <c r="AN1406" s="78">
        <v>317</v>
      </c>
      <c r="AO1406" s="78">
        <v>8500</v>
      </c>
      <c r="AP1406" s="78">
        <v>6200</v>
      </c>
      <c r="AQ1406" s="78">
        <v>7900</v>
      </c>
      <c r="AR1406" s="78">
        <v>592</v>
      </c>
      <c r="AS1406" s="78">
        <v>8600</v>
      </c>
      <c r="AT1406" s="78">
        <v>7500</v>
      </c>
      <c r="AU1406" s="78">
        <v>8050</v>
      </c>
      <c r="AV1406" s="78">
        <v>208</v>
      </c>
      <c r="AW1406" s="77">
        <v>27.28</v>
      </c>
      <c r="AX1406" s="144">
        <f t="shared" si="148"/>
        <v>0.75</v>
      </c>
      <c r="AY1406" s="144">
        <f t="shared" si="149"/>
        <v>0.85</v>
      </c>
      <c r="AZ1406" s="144">
        <f t="shared" si="150"/>
        <v>0.92</v>
      </c>
      <c r="BA1406" s="54">
        <f t="shared" si="151"/>
        <v>36.797668343307762</v>
      </c>
      <c r="BB1406" s="54">
        <f t="shared" si="152"/>
        <v>9.658331656692237</v>
      </c>
    </row>
    <row r="1407" spans="1:54" x14ac:dyDescent="0.25">
      <c r="A1407" s="3">
        <v>42251</v>
      </c>
      <c r="B1407" s="77">
        <v>8000.6</v>
      </c>
      <c r="C1407" s="77">
        <v>830.3356</v>
      </c>
      <c r="D1407" s="77">
        <v>-37.456400000000002</v>
      </c>
      <c r="E1407" s="77">
        <f t="shared" si="147"/>
        <v>-578.20110000000011</v>
      </c>
      <c r="F1407" s="77">
        <v>-4.8026999999999997</v>
      </c>
      <c r="G1407" s="77">
        <v>-17.058800000000002</v>
      </c>
      <c r="H1407">
        <v>0</v>
      </c>
      <c r="I1407" s="78">
        <v>7890</v>
      </c>
      <c r="J1407">
        <v>201509</v>
      </c>
      <c r="K1407" s="78">
        <v>7890</v>
      </c>
      <c r="L1407" s="77">
        <f t="shared" si="146"/>
        <v>-110.60000000000036</v>
      </c>
      <c r="M1407" s="78">
        <v>23711</v>
      </c>
      <c r="N1407" s="78">
        <v>373.66327999999999</v>
      </c>
      <c r="O1407" s="78">
        <v>815</v>
      </c>
      <c r="P1407" s="78">
        <v>3.1402100000000002</v>
      </c>
      <c r="Q1407" s="144">
        <v>23914.75</v>
      </c>
      <c r="R1407" s="78">
        <v>-1469</v>
      </c>
      <c r="S1407" s="78">
        <v>-12590</v>
      </c>
      <c r="T1407" s="78">
        <v>3533</v>
      </c>
      <c r="U1407" s="78">
        <v>29691</v>
      </c>
      <c r="V1407" s="219">
        <v>-0.11899228722508504</v>
      </c>
      <c r="W1407" s="78">
        <v>8302</v>
      </c>
      <c r="X1407" s="78">
        <v>19065</v>
      </c>
      <c r="Y1407" s="78">
        <v>11735</v>
      </c>
      <c r="Z1407" s="78">
        <v>23705</v>
      </c>
      <c r="AA1407" s="78">
        <v>103.85</v>
      </c>
      <c r="AB1407" s="78">
        <v>87.51</v>
      </c>
      <c r="AC1407" s="78">
        <v>56121</v>
      </c>
      <c r="AD1407" s="104">
        <v>-0.86953999999999998</v>
      </c>
      <c r="AE1407" s="78">
        <v>92610</v>
      </c>
      <c r="AF1407" s="104">
        <v>14.11931</v>
      </c>
      <c r="AG1407" s="78">
        <v>2442</v>
      </c>
      <c r="AH1407" s="104">
        <v>3.8888799999999999</v>
      </c>
      <c r="AI1407" s="78">
        <v>-52980</v>
      </c>
      <c r="AJ1407" s="104">
        <v>-11.29744</v>
      </c>
      <c r="AK1407" s="78">
        <v>8300</v>
      </c>
      <c r="AL1407" s="78">
        <v>7400</v>
      </c>
      <c r="AM1407" s="8">
        <v>7900</v>
      </c>
      <c r="AN1407" s="78">
        <v>314</v>
      </c>
      <c r="AO1407" s="78">
        <v>8500</v>
      </c>
      <c r="AP1407" s="78">
        <v>6200</v>
      </c>
      <c r="AQ1407" s="78">
        <v>7800</v>
      </c>
      <c r="AR1407" s="78">
        <v>593</v>
      </c>
      <c r="AS1407" s="78">
        <v>8400</v>
      </c>
      <c r="AT1407" s="78">
        <v>7600</v>
      </c>
      <c r="AU1407" s="78">
        <v>7950</v>
      </c>
      <c r="AV1407" s="78">
        <v>192</v>
      </c>
      <c r="AW1407" s="77">
        <v>28.82</v>
      </c>
      <c r="AX1407" s="144">
        <f t="shared" si="148"/>
        <v>0.82</v>
      </c>
      <c r="AY1407" s="144">
        <f t="shared" si="149"/>
        <v>0.89</v>
      </c>
      <c r="AZ1407" s="144">
        <f t="shared" si="150"/>
        <v>0.94</v>
      </c>
      <c r="BA1407" s="54">
        <f t="shared" si="151"/>
        <v>37.23788848838015</v>
      </c>
      <c r="BB1407" s="54">
        <f t="shared" si="152"/>
        <v>10.461111511619851</v>
      </c>
    </row>
    <row r="1408" spans="1:54" x14ac:dyDescent="0.25">
      <c r="A1408" s="3">
        <v>42254</v>
      </c>
      <c r="B1408" s="77">
        <v>7986.56</v>
      </c>
      <c r="C1408" s="77">
        <v>690.47248000000002</v>
      </c>
      <c r="D1408" s="77">
        <v>-21.113099999999999</v>
      </c>
      <c r="E1408" s="77">
        <f t="shared" si="147"/>
        <v>-585.60910000000013</v>
      </c>
      <c r="F1408" s="77">
        <v>-7.5497000000000005</v>
      </c>
      <c r="G1408" s="77">
        <v>9.5099</v>
      </c>
      <c r="H1408">
        <v>0</v>
      </c>
      <c r="I1408" s="78">
        <v>7932</v>
      </c>
      <c r="J1408">
        <v>201509</v>
      </c>
      <c r="K1408" s="78">
        <v>7932</v>
      </c>
      <c r="L1408" s="77">
        <f t="shared" si="146"/>
        <v>-54.5600000000004</v>
      </c>
      <c r="M1408" s="78">
        <v>24062</v>
      </c>
      <c r="N1408" s="78">
        <v>380.99905000000001</v>
      </c>
      <c r="O1408" s="78">
        <v>1054</v>
      </c>
      <c r="P1408" s="78">
        <v>4.11381</v>
      </c>
      <c r="Q1408" s="144">
        <v>24325.5</v>
      </c>
      <c r="R1408" s="78">
        <v>-1806</v>
      </c>
      <c r="S1408" s="78">
        <v>-11714</v>
      </c>
      <c r="T1408" s="78">
        <v>2909</v>
      </c>
      <c r="U1408" s="78">
        <v>32088</v>
      </c>
      <c r="V1408" s="219">
        <v>-9.0656943405634502E-2</v>
      </c>
      <c r="W1408" s="78">
        <v>7665</v>
      </c>
      <c r="X1408" s="78">
        <v>19455</v>
      </c>
      <c r="Y1408" s="78">
        <v>11813</v>
      </c>
      <c r="Z1408" s="78">
        <v>25754</v>
      </c>
      <c r="AA1408" s="78">
        <v>110.42</v>
      </c>
      <c r="AB1408" s="78">
        <v>88.42</v>
      </c>
      <c r="AC1408" s="78">
        <v>58750</v>
      </c>
      <c r="AD1408" s="104">
        <v>-0.87600999999999996</v>
      </c>
      <c r="AE1408" s="78">
        <v>94900</v>
      </c>
      <c r="AF1408" s="104">
        <v>12.945819999999999</v>
      </c>
      <c r="AG1408" s="78">
        <v>8774</v>
      </c>
      <c r="AH1408" s="104">
        <v>3.8151600000000001</v>
      </c>
      <c r="AI1408" s="78">
        <v>-43157</v>
      </c>
      <c r="AJ1408" s="104">
        <v>-10.281650000000001</v>
      </c>
      <c r="AK1408" s="78">
        <v>8300</v>
      </c>
      <c r="AL1408" s="78">
        <v>7400</v>
      </c>
      <c r="AM1408" s="8">
        <v>7900</v>
      </c>
      <c r="AN1408" s="78">
        <v>271</v>
      </c>
      <c r="AO1408" s="78">
        <v>8500</v>
      </c>
      <c r="AP1408" s="78">
        <v>6200</v>
      </c>
      <c r="AQ1408" s="78">
        <v>7900</v>
      </c>
      <c r="AR1408" s="78">
        <v>552</v>
      </c>
      <c r="AS1408" s="78">
        <v>8250</v>
      </c>
      <c r="AT1408" s="78">
        <v>7700</v>
      </c>
      <c r="AU1408" s="78">
        <v>8000</v>
      </c>
      <c r="AV1408" s="78">
        <v>134</v>
      </c>
      <c r="AW1408" s="77">
        <v>27.43</v>
      </c>
      <c r="AX1408" s="144">
        <f t="shared" si="148"/>
        <v>0.75</v>
      </c>
      <c r="AY1408" s="144">
        <f t="shared" si="149"/>
        <v>0.85</v>
      </c>
      <c r="AZ1408" s="144">
        <f t="shared" si="150"/>
        <v>0.92</v>
      </c>
      <c r="BA1408" s="54">
        <f t="shared" si="151"/>
        <v>37.385766887386282</v>
      </c>
      <c r="BB1408" s="54">
        <f t="shared" si="152"/>
        <v>11.434233112613715</v>
      </c>
    </row>
    <row r="1409" spans="1:54" x14ac:dyDescent="0.25">
      <c r="A1409" s="3">
        <v>42255</v>
      </c>
      <c r="B1409" s="77">
        <v>8001.5</v>
      </c>
      <c r="C1409" s="77">
        <v>668.15954999999997</v>
      </c>
      <c r="D1409" s="77">
        <v>-31.996199999999998</v>
      </c>
      <c r="E1409" s="77">
        <f t="shared" si="147"/>
        <v>-587.73350000000016</v>
      </c>
      <c r="F1409" s="77">
        <v>-4.2720000000000002</v>
      </c>
      <c r="G1409" s="77">
        <v>-3.5564999999999998</v>
      </c>
      <c r="H1409">
        <v>0</v>
      </c>
      <c r="I1409" s="78">
        <v>7976</v>
      </c>
      <c r="J1409">
        <v>201509</v>
      </c>
      <c r="K1409" s="78">
        <v>7976</v>
      </c>
      <c r="L1409" s="77">
        <f t="shared" si="146"/>
        <v>-25.5</v>
      </c>
      <c r="M1409" s="78">
        <v>24511</v>
      </c>
      <c r="N1409" s="78">
        <v>390.18842999999998</v>
      </c>
      <c r="O1409" s="78">
        <v>750</v>
      </c>
      <c r="P1409" s="78">
        <v>2.92543</v>
      </c>
      <c r="Q1409" s="144">
        <v>24698.5</v>
      </c>
      <c r="R1409" s="78">
        <v>-1758</v>
      </c>
      <c r="S1409" s="78">
        <v>-10712</v>
      </c>
      <c r="T1409" s="78">
        <v>3447</v>
      </c>
      <c r="U1409" s="78">
        <v>34851</v>
      </c>
      <c r="V1409" s="219">
        <v>-9.8906774554532145E-2</v>
      </c>
      <c r="W1409" s="78">
        <v>8444</v>
      </c>
      <c r="X1409" s="78">
        <v>20585</v>
      </c>
      <c r="Y1409" s="78">
        <v>13318</v>
      </c>
      <c r="Z1409" s="78">
        <v>26689</v>
      </c>
      <c r="AA1409" s="78">
        <v>116.18</v>
      </c>
      <c r="AB1409" s="78">
        <v>88.79</v>
      </c>
      <c r="AC1409" s="78">
        <v>58856</v>
      </c>
      <c r="AD1409" s="104">
        <v>-0.95931</v>
      </c>
      <c r="AE1409" s="78">
        <v>100204</v>
      </c>
      <c r="AF1409" s="104">
        <v>11.935230000000001</v>
      </c>
      <c r="AG1409" s="78">
        <v>10106</v>
      </c>
      <c r="AH1409" s="104">
        <v>3.77359</v>
      </c>
      <c r="AI1409" s="78">
        <v>-35191</v>
      </c>
      <c r="AJ1409" s="104">
        <v>-9.3191600000000001</v>
      </c>
      <c r="AK1409" s="78">
        <v>8300</v>
      </c>
      <c r="AL1409" s="78">
        <v>7400</v>
      </c>
      <c r="AM1409" s="8">
        <v>8000</v>
      </c>
      <c r="AN1409" s="78">
        <v>230</v>
      </c>
      <c r="AO1409" s="78">
        <v>8500</v>
      </c>
      <c r="AP1409" s="78">
        <v>6200</v>
      </c>
      <c r="AQ1409" s="78">
        <v>7900</v>
      </c>
      <c r="AR1409" s="78">
        <v>514</v>
      </c>
      <c r="AS1409" s="78">
        <v>8200</v>
      </c>
      <c r="AT1409" s="78">
        <v>7700</v>
      </c>
      <c r="AU1409" s="78">
        <v>8050</v>
      </c>
      <c r="AV1409" s="78">
        <v>90.5</v>
      </c>
      <c r="AW1409" s="77">
        <v>25.22</v>
      </c>
      <c r="AX1409" s="144">
        <f t="shared" si="148"/>
        <v>0.62</v>
      </c>
      <c r="AY1409" s="144">
        <f t="shared" si="149"/>
        <v>0.77</v>
      </c>
      <c r="AZ1409" s="144">
        <f t="shared" si="150"/>
        <v>0.88</v>
      </c>
      <c r="BA1409" s="54">
        <f t="shared" si="151"/>
        <v>37.319694016905402</v>
      </c>
      <c r="BB1409" s="54">
        <f t="shared" si="152"/>
        <v>12.323305983094608</v>
      </c>
    </row>
    <row r="1410" spans="1:54" x14ac:dyDescent="0.25">
      <c r="A1410" s="3">
        <v>42256</v>
      </c>
      <c r="B1410" s="77">
        <v>8286.92</v>
      </c>
      <c r="C1410" s="77">
        <v>1188.65029</v>
      </c>
      <c r="D1410" s="77">
        <v>213.82749999999999</v>
      </c>
      <c r="E1410" s="77">
        <f t="shared" si="147"/>
        <v>-286.22429999999997</v>
      </c>
      <c r="F1410" s="77">
        <v>8.5114999999999998</v>
      </c>
      <c r="G1410" s="77">
        <v>41.867100000000001</v>
      </c>
      <c r="H1410" t="s">
        <v>1741</v>
      </c>
      <c r="I1410" s="78">
        <v>8332</v>
      </c>
      <c r="J1410">
        <v>201509</v>
      </c>
      <c r="K1410" s="78">
        <v>8332</v>
      </c>
      <c r="L1410" s="77">
        <f t="shared" si="146"/>
        <v>45.079999999999927</v>
      </c>
      <c r="M1410" s="78">
        <v>24915</v>
      </c>
      <c r="N1410" s="78">
        <v>414.80930000000001</v>
      </c>
      <c r="O1410" s="78">
        <v>998</v>
      </c>
      <c r="P1410" s="78">
        <v>4.1199500000000002</v>
      </c>
      <c r="Q1410" s="144">
        <v>25164.5</v>
      </c>
      <c r="R1410" s="78">
        <v>-1429</v>
      </c>
      <c r="S1410" s="78">
        <v>-8447</v>
      </c>
      <c r="T1410" s="78">
        <v>2078</v>
      </c>
      <c r="U1410" s="78">
        <v>34623</v>
      </c>
      <c r="V1410" s="219">
        <v>-6.0017907171533373E-2</v>
      </c>
      <c r="W1410" s="78">
        <v>7443</v>
      </c>
      <c r="X1410" s="78">
        <v>19793</v>
      </c>
      <c r="Y1410" s="78">
        <v>12737</v>
      </c>
      <c r="Z1410" s="78">
        <v>23232</v>
      </c>
      <c r="AA1410" s="78">
        <v>96.99</v>
      </c>
      <c r="AB1410" s="78">
        <v>102.57</v>
      </c>
      <c r="AC1410" s="78">
        <v>55272</v>
      </c>
      <c r="AD1410" s="104">
        <v>-0.38947999999999999</v>
      </c>
      <c r="AE1410" s="78">
        <v>109288</v>
      </c>
      <c r="AF1410" s="104">
        <v>7.3905799999999999</v>
      </c>
      <c r="AG1410" s="78">
        <v>-20637</v>
      </c>
      <c r="AH1410" s="104">
        <v>6.5349899999999996</v>
      </c>
      <c r="AI1410" s="78">
        <v>-60496</v>
      </c>
      <c r="AJ1410" s="104">
        <v>-4.8335299999999997</v>
      </c>
      <c r="AK1410" s="78">
        <v>8300</v>
      </c>
      <c r="AL1410" s="78">
        <v>7800</v>
      </c>
      <c r="AM1410" s="8">
        <v>8300</v>
      </c>
      <c r="AN1410" s="78">
        <v>192</v>
      </c>
      <c r="AO1410" s="78">
        <v>8500</v>
      </c>
      <c r="AP1410" s="78">
        <v>6200</v>
      </c>
      <c r="AQ1410" s="78">
        <v>8300</v>
      </c>
      <c r="AR1410" s="78">
        <v>450</v>
      </c>
      <c r="AS1410" s="78">
        <v>8300</v>
      </c>
      <c r="AT1410" s="78">
        <v>7800</v>
      </c>
      <c r="AU1410" s="78">
        <v>8300</v>
      </c>
      <c r="AV1410" s="78">
        <v>192</v>
      </c>
      <c r="AW1410" s="77">
        <v>22.05</v>
      </c>
      <c r="AX1410" s="144">
        <f t="shared" si="148"/>
        <v>0.55000000000000004</v>
      </c>
      <c r="AY1410" s="144">
        <f t="shared" si="149"/>
        <v>0.73</v>
      </c>
      <c r="AZ1410" s="144">
        <f t="shared" si="150"/>
        <v>0.86</v>
      </c>
      <c r="BA1410" s="54">
        <f t="shared" si="151"/>
        <v>37.160343248414321</v>
      </c>
      <c r="BB1410" s="54">
        <f t="shared" si="152"/>
        <v>12.918656751585676</v>
      </c>
    </row>
    <row r="1411" spans="1:54" x14ac:dyDescent="0.25">
      <c r="A1411" s="3">
        <v>42257</v>
      </c>
      <c r="B1411" s="77">
        <v>8268.68</v>
      </c>
      <c r="C1411" s="77">
        <v>859.25955999999996</v>
      </c>
      <c r="D1411" s="77">
        <v>20.243499999999997</v>
      </c>
      <c r="E1411" s="77">
        <f t="shared" si="147"/>
        <v>-252.03609999999998</v>
      </c>
      <c r="F1411" s="77">
        <v>-2.6797000000000004</v>
      </c>
      <c r="G1411" s="77">
        <v>-2.8811</v>
      </c>
      <c r="H1411">
        <v>0</v>
      </c>
      <c r="I1411" s="78">
        <v>8262</v>
      </c>
      <c r="J1411">
        <v>201509</v>
      </c>
      <c r="K1411" s="78">
        <v>8262</v>
      </c>
      <c r="L1411" s="77">
        <f t="shared" ref="L1411:L1474" si="153">K1411-B1411</f>
        <v>-6.680000000000291</v>
      </c>
      <c r="M1411" s="78">
        <v>14370</v>
      </c>
      <c r="N1411" s="78">
        <v>237.20841999999999</v>
      </c>
      <c r="O1411" s="78">
        <v>-190</v>
      </c>
      <c r="P1411" s="78">
        <v>-0.81664000000000003</v>
      </c>
      <c r="Q1411" s="144">
        <v>14322.5</v>
      </c>
      <c r="R1411" s="78">
        <v>-1398</v>
      </c>
      <c r="S1411" s="78">
        <v>-4776</v>
      </c>
      <c r="T1411" s="78">
        <v>-1882</v>
      </c>
      <c r="U1411" s="78">
        <v>32974</v>
      </c>
      <c r="V1411" s="219">
        <v>5.7075271425971977E-2</v>
      </c>
      <c r="W1411" s="78">
        <v>7175</v>
      </c>
      <c r="X1411" s="78">
        <v>14720</v>
      </c>
      <c r="Y1411" s="78">
        <v>9728</v>
      </c>
      <c r="Z1411" s="78">
        <v>16769</v>
      </c>
      <c r="AA1411" s="78">
        <v>95.74</v>
      </c>
      <c r="AB1411" s="78">
        <v>104.45</v>
      </c>
      <c r="AC1411" s="78">
        <v>51135</v>
      </c>
      <c r="AD1411" s="104">
        <v>-0.68503000000000003</v>
      </c>
      <c r="AE1411" s="78">
        <v>124147</v>
      </c>
      <c r="AF1411" s="104">
        <v>8.3695699999999995</v>
      </c>
      <c r="AG1411" s="78">
        <v>-38770</v>
      </c>
      <c r="AH1411" s="104">
        <v>4.9678899999999997</v>
      </c>
      <c r="AI1411" s="78">
        <v>-48568</v>
      </c>
      <c r="AJ1411" s="104">
        <v>-4.91934</v>
      </c>
      <c r="AK1411" s="78">
        <v>8300</v>
      </c>
      <c r="AL1411" s="78">
        <v>7800</v>
      </c>
      <c r="AM1411" s="8">
        <v>8250</v>
      </c>
      <c r="AN1411" s="78">
        <v>189</v>
      </c>
      <c r="AO1411" s="78">
        <v>8500</v>
      </c>
      <c r="AP1411" s="78">
        <v>6200</v>
      </c>
      <c r="AQ1411" s="78">
        <v>8300</v>
      </c>
      <c r="AR1411" s="78">
        <v>478</v>
      </c>
      <c r="AS1411" s="78">
        <v>8300</v>
      </c>
      <c r="AT1411" s="78">
        <v>7800</v>
      </c>
      <c r="AU1411" s="78">
        <v>8250</v>
      </c>
      <c r="AV1411" s="78">
        <v>189</v>
      </c>
      <c r="AW1411" s="77">
        <v>23.57</v>
      </c>
      <c r="AX1411" s="144">
        <f t="shared" si="148"/>
        <v>0.57999999999999996</v>
      </c>
      <c r="AY1411" s="144">
        <f t="shared" si="149"/>
        <v>0.75</v>
      </c>
      <c r="AZ1411" s="144">
        <f t="shared" si="150"/>
        <v>0.87</v>
      </c>
      <c r="BA1411" s="54">
        <f t="shared" si="151"/>
        <v>36.96806043472786</v>
      </c>
      <c r="BB1411" s="54">
        <f t="shared" si="152"/>
        <v>13.71193956527215</v>
      </c>
    </row>
    <row r="1412" spans="1:54" x14ac:dyDescent="0.25">
      <c r="A1412" s="3">
        <v>42258</v>
      </c>
      <c r="B1412" s="77">
        <v>8305.82</v>
      </c>
      <c r="C1412" s="77">
        <v>806.61662000000001</v>
      </c>
      <c r="D1412" s="77">
        <v>-4.8381999999999996</v>
      </c>
      <c r="E1412" s="77">
        <f t="shared" si="147"/>
        <v>-234.36060000000001</v>
      </c>
      <c r="F1412" s="77">
        <v>-1.4181999999999999</v>
      </c>
      <c r="G1412" s="77">
        <v>-3.9962999999999997</v>
      </c>
      <c r="H1412">
        <v>0</v>
      </c>
      <c r="I1412" s="78">
        <v>8263</v>
      </c>
      <c r="J1412">
        <v>201509</v>
      </c>
      <c r="K1412" s="78">
        <v>8263</v>
      </c>
      <c r="L1412" s="77">
        <f t="shared" si="153"/>
        <v>-42.819999999999709</v>
      </c>
      <c r="M1412" s="78">
        <v>13601</v>
      </c>
      <c r="N1412" s="78">
        <v>224.52745999999999</v>
      </c>
      <c r="O1412" s="78">
        <v>-160</v>
      </c>
      <c r="P1412" s="78">
        <v>-0.69781000000000004</v>
      </c>
      <c r="Q1412" s="144">
        <v>13561</v>
      </c>
      <c r="R1412" s="78">
        <v>-1316</v>
      </c>
      <c r="S1412" s="78">
        <v>-3598</v>
      </c>
      <c r="T1412" s="78">
        <v>-1756</v>
      </c>
      <c r="U1412" s="78">
        <v>34117</v>
      </c>
      <c r="V1412" s="219">
        <v>5.1469941671307556E-2</v>
      </c>
      <c r="W1412" s="78">
        <v>7152</v>
      </c>
      <c r="X1412" s="78">
        <v>13834</v>
      </c>
      <c r="Y1412" s="78">
        <v>8020</v>
      </c>
      <c r="Z1412" s="78">
        <v>13829</v>
      </c>
      <c r="AA1412" s="78">
        <v>103.59</v>
      </c>
      <c r="AB1412" s="78">
        <v>106.52</v>
      </c>
      <c r="AC1412" s="78">
        <v>48649</v>
      </c>
      <c r="AD1412" s="104">
        <v>-1.07517</v>
      </c>
      <c r="AE1412" s="78">
        <v>127933</v>
      </c>
      <c r="AF1412" s="104">
        <v>8.1095299999999995</v>
      </c>
      <c r="AG1412" s="78">
        <v>-29067</v>
      </c>
      <c r="AH1412" s="104">
        <v>4.9830199999999998</v>
      </c>
      <c r="AI1412" s="78">
        <v>-52477</v>
      </c>
      <c r="AJ1412" s="104">
        <v>-5.2024600000000003</v>
      </c>
      <c r="AK1412" s="78">
        <v>8500</v>
      </c>
      <c r="AL1412" s="78">
        <v>8000</v>
      </c>
      <c r="AM1412" s="8">
        <v>8250</v>
      </c>
      <c r="AN1412" s="78">
        <v>166</v>
      </c>
      <c r="AO1412" s="78">
        <v>8500</v>
      </c>
      <c r="AP1412" s="78">
        <v>7800</v>
      </c>
      <c r="AQ1412" s="78">
        <v>8200</v>
      </c>
      <c r="AR1412" s="78">
        <v>486</v>
      </c>
      <c r="AS1412" s="78">
        <v>8500</v>
      </c>
      <c r="AT1412" s="78">
        <v>8000</v>
      </c>
      <c r="AU1412" s="78">
        <v>8250</v>
      </c>
      <c r="AV1412" s="78">
        <v>166</v>
      </c>
      <c r="AW1412" s="77">
        <v>23.83</v>
      </c>
      <c r="AX1412" s="144">
        <f t="shared" si="148"/>
        <v>0.57999999999999996</v>
      </c>
      <c r="AY1412" s="144">
        <f t="shared" si="149"/>
        <v>0.75</v>
      </c>
      <c r="AZ1412" s="144">
        <f t="shared" si="150"/>
        <v>0.87</v>
      </c>
      <c r="BA1412" s="54">
        <f t="shared" si="151"/>
        <v>36.636409964620469</v>
      </c>
      <c r="BB1412" s="54">
        <f t="shared" si="152"/>
        <v>14.747590035379535</v>
      </c>
    </row>
    <row r="1413" spans="1:54" x14ac:dyDescent="0.25">
      <c r="A1413" s="3">
        <v>42261</v>
      </c>
      <c r="B1413" s="77">
        <v>8307.2900000000009</v>
      </c>
      <c r="C1413" s="77">
        <v>766.65394000000003</v>
      </c>
      <c r="D1413" s="77">
        <v>12.8299</v>
      </c>
      <c r="E1413" s="77">
        <f t="shared" si="147"/>
        <v>-200.83349999999993</v>
      </c>
      <c r="F1413" s="77">
        <v>-2.1405000000000003</v>
      </c>
      <c r="G1413" s="77">
        <v>-14.023599999999998</v>
      </c>
      <c r="H1413">
        <v>0</v>
      </c>
      <c r="I1413" s="78">
        <v>8273</v>
      </c>
      <c r="J1413">
        <v>201509</v>
      </c>
      <c r="K1413" s="78">
        <v>8273</v>
      </c>
      <c r="L1413" s="77">
        <f t="shared" si="153"/>
        <v>-34.290000000000873</v>
      </c>
      <c r="M1413" s="78">
        <v>11725</v>
      </c>
      <c r="N1413" s="78">
        <v>193.52095</v>
      </c>
      <c r="O1413" s="78">
        <v>-335</v>
      </c>
      <c r="P1413" s="78">
        <v>-1.4268400000000001</v>
      </c>
      <c r="Q1413" s="144">
        <v>11641.25</v>
      </c>
      <c r="R1413" s="78">
        <v>-1402</v>
      </c>
      <c r="S1413" s="78">
        <v>-1303</v>
      </c>
      <c r="T1413" s="78">
        <v>113</v>
      </c>
      <c r="U1413" s="78">
        <v>33228</v>
      </c>
      <c r="V1413" s="219">
        <v>-3.4007463584928375E-3</v>
      </c>
      <c r="W1413" s="78">
        <v>7623</v>
      </c>
      <c r="X1413" s="78">
        <v>7623</v>
      </c>
      <c r="Y1413" s="78">
        <v>8280</v>
      </c>
      <c r="Z1413" s="78">
        <v>10955</v>
      </c>
      <c r="AA1413" s="78">
        <v>90.16</v>
      </c>
      <c r="AB1413" s="78">
        <v>103.43</v>
      </c>
      <c r="AC1413" s="78">
        <v>50623</v>
      </c>
      <c r="AD1413" s="104">
        <v>-1.1641300000000001</v>
      </c>
      <c r="AE1413" s="78">
        <v>129831</v>
      </c>
      <c r="AF1413" s="104">
        <v>7.8771500000000003</v>
      </c>
      <c r="AG1413" s="78">
        <v>-36435</v>
      </c>
      <c r="AH1413" s="104">
        <v>4.5649800000000003</v>
      </c>
      <c r="AI1413" s="78">
        <v>-48696</v>
      </c>
      <c r="AJ1413" s="104">
        <v>-5.1570499999999999</v>
      </c>
      <c r="AK1413" s="78">
        <v>8300</v>
      </c>
      <c r="AL1413" s="78">
        <v>8000</v>
      </c>
      <c r="AM1413" s="8">
        <v>8300</v>
      </c>
      <c r="AN1413" s="78">
        <v>133</v>
      </c>
      <c r="AO1413" s="78">
        <v>8500</v>
      </c>
      <c r="AP1413" s="78">
        <v>7800</v>
      </c>
      <c r="AQ1413" s="78">
        <v>8300</v>
      </c>
      <c r="AR1413" s="78">
        <v>465</v>
      </c>
      <c r="AS1413" s="78">
        <v>8300</v>
      </c>
      <c r="AT1413" s="78">
        <v>8000</v>
      </c>
      <c r="AU1413" s="78">
        <v>8300</v>
      </c>
      <c r="AV1413" s="78">
        <v>133</v>
      </c>
      <c r="AW1413" s="77">
        <v>24.69</v>
      </c>
      <c r="AX1413" s="144">
        <f t="shared" si="148"/>
        <v>0.57999999999999996</v>
      </c>
      <c r="AY1413" s="144">
        <f t="shared" si="149"/>
        <v>0.75</v>
      </c>
      <c r="AZ1413" s="144">
        <f t="shared" si="150"/>
        <v>0.87</v>
      </c>
      <c r="BA1413" s="54">
        <f t="shared" si="151"/>
        <v>36.228655494126258</v>
      </c>
      <c r="BB1413" s="54">
        <f t="shared" si="152"/>
        <v>15.938344505873737</v>
      </c>
    </row>
    <row r="1414" spans="1:54" x14ac:dyDescent="0.25">
      <c r="A1414" s="3">
        <v>42262</v>
      </c>
      <c r="B1414" s="77">
        <v>8259.99</v>
      </c>
      <c r="C1414" s="77">
        <v>692.67350999999996</v>
      </c>
      <c r="D1414" s="77">
        <v>-16.1891</v>
      </c>
      <c r="E1414" s="77">
        <f t="shared" si="147"/>
        <v>-215.73729999999992</v>
      </c>
      <c r="F1414" s="77">
        <v>-1.7897999999999998</v>
      </c>
      <c r="G1414" s="77">
        <v>2.4458000000000002</v>
      </c>
      <c r="H1414">
        <v>0</v>
      </c>
      <c r="I1414" s="78">
        <v>8237</v>
      </c>
      <c r="J1414">
        <v>201509</v>
      </c>
      <c r="K1414" s="78">
        <v>8237</v>
      </c>
      <c r="L1414" s="77">
        <f t="shared" si="153"/>
        <v>-22.989999999999782</v>
      </c>
      <c r="M1414" s="78">
        <v>10385</v>
      </c>
      <c r="N1414" s="78">
        <v>170.0334</v>
      </c>
      <c r="O1414" s="78">
        <v>-330</v>
      </c>
      <c r="P1414" s="78">
        <v>-1.4100699999999999</v>
      </c>
      <c r="Q1414" s="144">
        <v>10302.5</v>
      </c>
      <c r="R1414" s="78">
        <v>-1748</v>
      </c>
      <c r="S1414" s="78">
        <v>-3223</v>
      </c>
      <c r="T1414" s="78">
        <v>-1984</v>
      </c>
      <c r="U1414" s="78">
        <v>33958</v>
      </c>
      <c r="V1414" s="219">
        <v>5.8425113375346019E-2</v>
      </c>
      <c r="W1414" s="78">
        <v>7900</v>
      </c>
      <c r="X1414" s="78">
        <v>7900</v>
      </c>
      <c r="Y1414" s="78">
        <v>9455</v>
      </c>
      <c r="Z1414" s="78">
        <v>12220</v>
      </c>
      <c r="AA1414" s="78">
        <v>84.88</v>
      </c>
      <c r="AB1414" s="78">
        <v>101.9</v>
      </c>
      <c r="AC1414" s="78">
        <v>57403</v>
      </c>
      <c r="AD1414" s="104">
        <v>-1.1211599999999999</v>
      </c>
      <c r="AE1414" s="78">
        <v>132266</v>
      </c>
      <c r="AF1414" s="104">
        <v>8.2513199999999998</v>
      </c>
      <c r="AG1414" s="78">
        <v>-29306</v>
      </c>
      <c r="AH1414" s="104">
        <v>4.6282199999999998</v>
      </c>
      <c r="AI1414" s="78">
        <v>-63177</v>
      </c>
      <c r="AJ1414" s="104">
        <v>-5.8992100000000001</v>
      </c>
      <c r="AK1414" s="78">
        <v>8500</v>
      </c>
      <c r="AL1414" s="78">
        <v>8000</v>
      </c>
      <c r="AM1414" s="8">
        <v>8250</v>
      </c>
      <c r="AN1414" s="78">
        <v>96.5</v>
      </c>
      <c r="AO1414" s="78">
        <v>8600</v>
      </c>
      <c r="AP1414" s="78">
        <v>7800</v>
      </c>
      <c r="AQ1414" s="78">
        <v>8200</v>
      </c>
      <c r="AR1414" s="78">
        <v>479</v>
      </c>
      <c r="AS1414" s="78">
        <v>8500</v>
      </c>
      <c r="AT1414" s="78">
        <v>8000</v>
      </c>
      <c r="AU1414" s="78">
        <v>8250</v>
      </c>
      <c r="AV1414" s="78">
        <v>96.5</v>
      </c>
      <c r="AW1414" s="77">
        <v>25.36</v>
      </c>
      <c r="AX1414" s="144">
        <f t="shared" si="148"/>
        <v>0.62</v>
      </c>
      <c r="AY1414" s="144">
        <f t="shared" si="149"/>
        <v>0.77</v>
      </c>
      <c r="AZ1414" s="144">
        <f t="shared" si="150"/>
        <v>0.88</v>
      </c>
      <c r="BA1414" s="54">
        <f t="shared" si="151"/>
        <v>35.762791171482874</v>
      </c>
      <c r="BB1414" s="54">
        <f t="shared" si="152"/>
        <v>17.212208828517134</v>
      </c>
    </row>
    <row r="1415" spans="1:54" x14ac:dyDescent="0.25">
      <c r="A1415" s="3">
        <v>42263</v>
      </c>
      <c r="B1415" s="77">
        <v>8333.2900000000009</v>
      </c>
      <c r="C1415" s="77">
        <v>813.36789999999996</v>
      </c>
      <c r="D1415" s="77">
        <v>40.3339</v>
      </c>
      <c r="E1415" s="77">
        <f t="shared" si="147"/>
        <v>-114.77519999999993</v>
      </c>
      <c r="F1415" s="77">
        <v>-6.2648999999999999</v>
      </c>
      <c r="G1415" s="77">
        <v>-12.146700000000001</v>
      </c>
      <c r="H1415" t="s">
        <v>1742</v>
      </c>
      <c r="I1415" s="78">
        <v>8318</v>
      </c>
      <c r="J1415">
        <v>201510</v>
      </c>
      <c r="K1415" s="78">
        <v>8278</v>
      </c>
      <c r="L1415" s="77">
        <f t="shared" si="153"/>
        <v>-55.290000000000873</v>
      </c>
      <c r="M1415" s="78">
        <v>17304</v>
      </c>
      <c r="N1415" s="78">
        <v>286.12540999999999</v>
      </c>
      <c r="O1415" s="78">
        <v>1919</v>
      </c>
      <c r="P1415" s="78">
        <v>7.9102600000000001</v>
      </c>
      <c r="Q1415" s="144">
        <v>17783.75</v>
      </c>
      <c r="R1415" s="78">
        <v>-1678</v>
      </c>
      <c r="S1415" s="78">
        <v>-4146</v>
      </c>
      <c r="T1415" s="78">
        <v>553</v>
      </c>
      <c r="U1415" s="78">
        <v>18982</v>
      </c>
      <c r="V1415" s="219">
        <v>-2.9132862712042989E-2</v>
      </c>
      <c r="W1415" s="78">
        <v>10425</v>
      </c>
      <c r="X1415" s="78">
        <v>14433</v>
      </c>
      <c r="Y1415" s="78">
        <v>12139</v>
      </c>
      <c r="Z1415" s="78">
        <v>17024</v>
      </c>
      <c r="AA1415" s="78">
        <v>92.38</v>
      </c>
      <c r="AB1415" s="78">
        <v>89.35</v>
      </c>
      <c r="AC1415" s="78">
        <v>42823</v>
      </c>
      <c r="AD1415" s="104">
        <v>0.85736000000000001</v>
      </c>
      <c r="AE1415" s="78">
        <v>23569</v>
      </c>
      <c r="AF1415" s="104">
        <v>5.1217600000000001</v>
      </c>
      <c r="AG1415" s="78">
        <v>13629</v>
      </c>
      <c r="AH1415" s="104">
        <v>1.93899</v>
      </c>
      <c r="AI1415" s="78">
        <v>-23086</v>
      </c>
      <c r="AJ1415" s="104">
        <v>-4.0281000000000002</v>
      </c>
      <c r="AK1415" s="78">
        <v>8600</v>
      </c>
      <c r="AL1415" s="78">
        <v>7800</v>
      </c>
      <c r="AM1415" s="8">
        <v>8300</v>
      </c>
      <c r="AN1415" s="78">
        <v>433</v>
      </c>
      <c r="AO1415" s="78">
        <v>10800</v>
      </c>
      <c r="AP1415" s="78">
        <v>7600</v>
      </c>
      <c r="AQ1415" s="78">
        <v>8200</v>
      </c>
      <c r="AR1415" s="78">
        <v>756</v>
      </c>
      <c r="AS1415" s="78">
        <v>8600</v>
      </c>
      <c r="AT1415" s="78">
        <v>7800</v>
      </c>
      <c r="AU1415" s="78">
        <v>8300</v>
      </c>
      <c r="AV1415" s="78">
        <v>205</v>
      </c>
      <c r="AW1415" s="77">
        <v>24.19</v>
      </c>
      <c r="AX1415" s="144">
        <f t="shared" si="148"/>
        <v>0.51</v>
      </c>
      <c r="AY1415" s="144">
        <f t="shared" si="149"/>
        <v>0.71</v>
      </c>
      <c r="AZ1415" s="144">
        <f t="shared" si="150"/>
        <v>0.85</v>
      </c>
      <c r="BA1415" s="54">
        <f t="shared" si="151"/>
        <v>35.291864932298751</v>
      </c>
      <c r="BB1415" s="54">
        <f t="shared" si="152"/>
        <v>18.281135067701261</v>
      </c>
    </row>
    <row r="1416" spans="1:54" x14ac:dyDescent="0.25">
      <c r="A1416" s="3">
        <v>42264</v>
      </c>
      <c r="B1416" s="77">
        <v>8445.5</v>
      </c>
      <c r="C1416" s="77">
        <v>989.55864999999994</v>
      </c>
      <c r="D1416" s="77">
        <v>118.84540000000001</v>
      </c>
      <c r="E1416" s="77">
        <f t="shared" si="147"/>
        <v>60.954500000000024</v>
      </c>
      <c r="F1416" s="77">
        <v>-1.8112000000000001</v>
      </c>
      <c r="G1416" s="77">
        <v>24.350700000000003</v>
      </c>
      <c r="H1416">
        <v>0</v>
      </c>
      <c r="I1416" s="78">
        <v>8437</v>
      </c>
      <c r="J1416">
        <v>201510</v>
      </c>
      <c r="K1416" s="78">
        <v>8437</v>
      </c>
      <c r="L1416" s="77">
        <f t="shared" si="153"/>
        <v>-8.5</v>
      </c>
      <c r="M1416" s="78">
        <v>20431</v>
      </c>
      <c r="N1416" s="78">
        <v>344.64792999999997</v>
      </c>
      <c r="O1416" s="78">
        <v>2294</v>
      </c>
      <c r="P1416" s="78">
        <v>9.6548400000000001</v>
      </c>
      <c r="Q1416" s="144">
        <v>21004.5</v>
      </c>
      <c r="R1416" s="78">
        <v>-1562</v>
      </c>
      <c r="S1416" s="78">
        <v>-5669</v>
      </c>
      <c r="T1416" s="78">
        <v>312</v>
      </c>
      <c r="U1416" s="78">
        <v>24951</v>
      </c>
      <c r="V1416" s="219">
        <v>-1.2504508837321149E-2</v>
      </c>
      <c r="W1416" s="78">
        <v>12091</v>
      </c>
      <c r="X1416" s="78">
        <v>16342</v>
      </c>
      <c r="Y1416" s="78">
        <v>13490</v>
      </c>
      <c r="Z1416" s="78">
        <v>19024</v>
      </c>
      <c r="AA1416" s="78">
        <v>112.23</v>
      </c>
      <c r="AB1416" s="78">
        <v>102.23</v>
      </c>
      <c r="AC1416" s="78">
        <v>55624</v>
      </c>
      <c r="AD1416" s="104">
        <v>1.42957</v>
      </c>
      <c r="AE1416" s="78">
        <v>33046</v>
      </c>
      <c r="AF1416" s="104">
        <v>4.3658999999999999</v>
      </c>
      <c r="AG1416" s="78">
        <v>24082</v>
      </c>
      <c r="AH1416" s="104">
        <v>2.5607799999999998</v>
      </c>
      <c r="AI1416" s="78">
        <v>-22719</v>
      </c>
      <c r="AJ1416" s="104">
        <v>-3.3067199999999999</v>
      </c>
      <c r="AK1416" s="78">
        <v>9000</v>
      </c>
      <c r="AL1416" s="78">
        <v>7800</v>
      </c>
      <c r="AM1416" s="8">
        <v>8400</v>
      </c>
      <c r="AN1416" s="78">
        <v>403</v>
      </c>
      <c r="AO1416" s="78">
        <v>9000</v>
      </c>
      <c r="AP1416" s="78">
        <v>6200</v>
      </c>
      <c r="AQ1416" s="78">
        <v>8400</v>
      </c>
      <c r="AR1416" s="78">
        <v>563</v>
      </c>
      <c r="AS1416" s="78">
        <v>8900</v>
      </c>
      <c r="AT1416" s="78">
        <v>7900</v>
      </c>
      <c r="AU1416" s="78">
        <v>8450</v>
      </c>
      <c r="AV1416" s="78">
        <v>202</v>
      </c>
      <c r="AW1416" s="77">
        <v>20.84</v>
      </c>
      <c r="AX1416" s="144">
        <f t="shared" si="148"/>
        <v>0.34</v>
      </c>
      <c r="AY1416" s="144">
        <f t="shared" si="149"/>
        <v>0.61</v>
      </c>
      <c r="AZ1416" s="144">
        <f t="shared" si="150"/>
        <v>0.8</v>
      </c>
      <c r="BA1416" s="54">
        <f t="shared" si="151"/>
        <v>35.030221685122847</v>
      </c>
      <c r="BB1416" s="54">
        <f t="shared" si="152"/>
        <v>18.747778314877159</v>
      </c>
    </row>
    <row r="1417" spans="1:54" x14ac:dyDescent="0.25">
      <c r="A1417" s="3">
        <v>42265</v>
      </c>
      <c r="B1417" s="77">
        <v>8462.14</v>
      </c>
      <c r="C1417" s="77">
        <v>952.75540999999998</v>
      </c>
      <c r="D1417" s="77">
        <v>33.030700000000003</v>
      </c>
      <c r="E1417" s="77">
        <f t="shared" si="147"/>
        <v>166.87819999999999</v>
      </c>
      <c r="F1417" s="77">
        <v>-5.4359000000000002</v>
      </c>
      <c r="G1417" s="77">
        <v>-16.985900000000001</v>
      </c>
      <c r="H1417">
        <v>0</v>
      </c>
      <c r="I1417" s="78">
        <v>8437</v>
      </c>
      <c r="J1417">
        <v>201510</v>
      </c>
      <c r="K1417" s="78">
        <v>8437</v>
      </c>
      <c r="L1417" s="77">
        <f t="shared" si="153"/>
        <v>-25.139999999999418</v>
      </c>
      <c r="M1417" s="78">
        <v>17456</v>
      </c>
      <c r="N1417" s="78">
        <v>294.35467</v>
      </c>
      <c r="O1417" s="78">
        <v>1912</v>
      </c>
      <c r="P1417" s="78">
        <v>8.0435400000000001</v>
      </c>
      <c r="Q1417" s="144">
        <v>17934</v>
      </c>
      <c r="R1417" s="78">
        <v>-1797</v>
      </c>
      <c r="S1417" s="78">
        <v>-4044</v>
      </c>
      <c r="T1417" s="78">
        <v>52</v>
      </c>
      <c r="U1417" s="78">
        <v>25553</v>
      </c>
      <c r="V1417" s="219">
        <v>-2.0349861073063829E-3</v>
      </c>
      <c r="W1417" s="78">
        <v>11308</v>
      </c>
      <c r="X1417" s="78">
        <v>16023</v>
      </c>
      <c r="Y1417" s="78">
        <v>12231</v>
      </c>
      <c r="Z1417" s="78">
        <v>18484</v>
      </c>
      <c r="AA1417" s="78">
        <v>131</v>
      </c>
      <c r="AB1417" s="78">
        <v>111.26</v>
      </c>
      <c r="AC1417" s="78">
        <v>54263</v>
      </c>
      <c r="AD1417" s="104">
        <v>0.98375999999999997</v>
      </c>
      <c r="AE1417" s="78">
        <v>41600</v>
      </c>
      <c r="AF1417" s="104">
        <v>4.1470500000000001</v>
      </c>
      <c r="AG1417" s="78">
        <v>17090</v>
      </c>
      <c r="AH1417" s="104">
        <v>1.80196</v>
      </c>
      <c r="AI1417" s="78">
        <v>-15185</v>
      </c>
      <c r="AJ1417" s="104">
        <v>-2.7392799999999999</v>
      </c>
      <c r="AK1417" s="78">
        <v>9000</v>
      </c>
      <c r="AL1417" s="78">
        <v>7500</v>
      </c>
      <c r="AM1417" s="8">
        <v>8400</v>
      </c>
      <c r="AN1417" s="78">
        <v>351</v>
      </c>
      <c r="AO1417" s="78">
        <v>9000</v>
      </c>
      <c r="AP1417" s="78">
        <v>7600</v>
      </c>
      <c r="AQ1417" s="78">
        <v>8400</v>
      </c>
      <c r="AR1417" s="78">
        <v>497</v>
      </c>
      <c r="AS1417" s="78">
        <v>8700</v>
      </c>
      <c r="AT1417" s="78">
        <v>7900</v>
      </c>
      <c r="AU1417" s="78">
        <v>8450</v>
      </c>
      <c r="AV1417" s="78">
        <v>126</v>
      </c>
      <c r="AW1417" s="77">
        <v>18.079999999999998</v>
      </c>
      <c r="AX1417" s="144">
        <f t="shared" si="148"/>
        <v>0.24</v>
      </c>
      <c r="AY1417" s="144">
        <f t="shared" si="149"/>
        <v>0.55000000000000004</v>
      </c>
      <c r="AZ1417" s="144">
        <f t="shared" si="150"/>
        <v>0.77</v>
      </c>
      <c r="BA1417" s="54">
        <f t="shared" si="151"/>
        <v>35.501032882361635</v>
      </c>
      <c r="BB1417" s="54">
        <f t="shared" si="152"/>
        <v>17.869967117638367</v>
      </c>
    </row>
    <row r="1418" spans="1:54" x14ac:dyDescent="0.25">
      <c r="A1418" s="3">
        <v>42268</v>
      </c>
      <c r="B1418" s="77">
        <v>8307.0400000000009</v>
      </c>
      <c r="C1418" s="77">
        <v>777.88729999999998</v>
      </c>
      <c r="D1418" s="77">
        <v>-109.9517</v>
      </c>
      <c r="E1418" s="77">
        <f t="shared" si="147"/>
        <v>122.88529999999999</v>
      </c>
      <c r="F1418" s="77">
        <v>-6.8403999999999998</v>
      </c>
      <c r="G1418" s="77">
        <v>-25.212600000000002</v>
      </c>
      <c r="H1418">
        <v>0</v>
      </c>
      <c r="I1418" s="78">
        <v>8270</v>
      </c>
      <c r="J1418">
        <v>201510</v>
      </c>
      <c r="K1418" s="78">
        <v>8270</v>
      </c>
      <c r="L1418" s="77">
        <f t="shared" si="153"/>
        <v>-37.040000000000873</v>
      </c>
      <c r="M1418" s="78">
        <v>15683</v>
      </c>
      <c r="N1418" s="78">
        <v>259.13006999999999</v>
      </c>
      <c r="O1418" s="78">
        <v>1539</v>
      </c>
      <c r="P1418" s="78">
        <v>6.3335999999999997</v>
      </c>
      <c r="Q1418" s="144">
        <v>16067.75</v>
      </c>
      <c r="R1418" s="78">
        <v>-2208</v>
      </c>
      <c r="S1418" s="78">
        <v>-4393</v>
      </c>
      <c r="T1418" s="78">
        <v>-1409</v>
      </c>
      <c r="U1418" s="78">
        <v>25971</v>
      </c>
      <c r="V1418" s="219">
        <v>5.4252820453582845E-2</v>
      </c>
      <c r="W1418" s="78">
        <v>11051</v>
      </c>
      <c r="X1418" s="78">
        <v>15612</v>
      </c>
      <c r="Y1418" s="78">
        <v>12586</v>
      </c>
      <c r="Z1418" s="78">
        <v>18223</v>
      </c>
      <c r="AA1418" s="78">
        <v>107.77</v>
      </c>
      <c r="AB1418" s="78">
        <v>103.23</v>
      </c>
      <c r="AC1418" s="78">
        <v>54930</v>
      </c>
      <c r="AD1418" s="104">
        <v>0.50485999999999998</v>
      </c>
      <c r="AE1418" s="78">
        <v>47082</v>
      </c>
      <c r="AF1418" s="104">
        <v>5.3332199999999998</v>
      </c>
      <c r="AG1418" s="78">
        <v>16986</v>
      </c>
      <c r="AH1418" s="104">
        <v>1.3065100000000001</v>
      </c>
      <c r="AI1418" s="78">
        <v>-15915</v>
      </c>
      <c r="AJ1418" s="104">
        <v>-3.5657000000000001</v>
      </c>
      <c r="AK1418" s="78">
        <v>9000</v>
      </c>
      <c r="AL1418" s="78">
        <v>7500</v>
      </c>
      <c r="AM1418" s="8">
        <v>8300</v>
      </c>
      <c r="AN1418" s="78">
        <v>362</v>
      </c>
      <c r="AO1418" s="78">
        <v>9000</v>
      </c>
      <c r="AP1418" s="78">
        <v>7600</v>
      </c>
      <c r="AQ1418" s="78">
        <v>8300</v>
      </c>
      <c r="AR1418" s="78">
        <v>505</v>
      </c>
      <c r="AS1418" s="78">
        <v>8600</v>
      </c>
      <c r="AT1418" s="78">
        <v>8000</v>
      </c>
      <c r="AU1418" s="78">
        <v>8300</v>
      </c>
      <c r="AV1418" s="78">
        <v>118</v>
      </c>
      <c r="AW1418" s="77">
        <v>20.9</v>
      </c>
      <c r="AX1418" s="144">
        <f t="shared" si="148"/>
        <v>0.34</v>
      </c>
      <c r="AY1418" s="144">
        <f t="shared" si="149"/>
        <v>0.61</v>
      </c>
      <c r="AZ1418" s="144">
        <f t="shared" si="150"/>
        <v>0.8</v>
      </c>
      <c r="BA1418" s="54">
        <f t="shared" si="151"/>
        <v>33.140240471607441</v>
      </c>
      <c r="BB1418" s="54">
        <f t="shared" si="152"/>
        <v>18.498759528392551</v>
      </c>
    </row>
    <row r="1419" spans="1:54" x14ac:dyDescent="0.25">
      <c r="A1419" s="3">
        <v>42269</v>
      </c>
      <c r="B1419" s="77">
        <v>8365.92</v>
      </c>
      <c r="C1419" s="77">
        <v>704.38769000000002</v>
      </c>
      <c r="D1419" s="77">
        <v>7.2960000000000003</v>
      </c>
      <c r="E1419" s="77">
        <f t="shared" si="147"/>
        <v>88.649999999999977</v>
      </c>
      <c r="F1419" s="77">
        <v>-4.3099999999999996</v>
      </c>
      <c r="G1419" s="77">
        <v>14.088099999999999</v>
      </c>
      <c r="H1419">
        <v>0</v>
      </c>
      <c r="I1419" s="78">
        <v>8330</v>
      </c>
      <c r="J1419">
        <v>201510</v>
      </c>
      <c r="K1419" s="78">
        <v>8330</v>
      </c>
      <c r="L1419" s="77">
        <f t="shared" si="153"/>
        <v>-35.920000000000073</v>
      </c>
      <c r="M1419" s="78">
        <v>19462</v>
      </c>
      <c r="N1419" s="78">
        <v>324.01501000000002</v>
      </c>
      <c r="O1419" s="78">
        <v>2095</v>
      </c>
      <c r="P1419" s="78">
        <v>8.6966699999999992</v>
      </c>
      <c r="Q1419" s="144">
        <v>19985.75</v>
      </c>
      <c r="R1419" s="78">
        <v>-2108</v>
      </c>
      <c r="S1419" s="78">
        <v>-3776</v>
      </c>
      <c r="T1419" s="78">
        <v>-374</v>
      </c>
      <c r="U1419" s="78">
        <v>27937</v>
      </c>
      <c r="V1419" s="219">
        <v>1.3387264201596449E-2</v>
      </c>
      <c r="W1419" s="78">
        <v>12332</v>
      </c>
      <c r="X1419" s="78">
        <v>18223</v>
      </c>
      <c r="Y1419" s="78">
        <v>14651</v>
      </c>
      <c r="Z1419" s="78">
        <v>19323</v>
      </c>
      <c r="AA1419" s="78">
        <v>118.86</v>
      </c>
      <c r="AB1419" s="78">
        <v>106.89</v>
      </c>
      <c r="AC1419" s="78">
        <v>56347</v>
      </c>
      <c r="AD1419" s="104">
        <v>0.53591999999999995</v>
      </c>
      <c r="AE1419" s="78">
        <v>49001</v>
      </c>
      <c r="AF1419" s="104">
        <v>4.6063700000000001</v>
      </c>
      <c r="AG1419" s="78">
        <v>22152</v>
      </c>
      <c r="AH1419" s="104">
        <v>1.4414400000000001</v>
      </c>
      <c r="AI1419" s="78">
        <v>-23002</v>
      </c>
      <c r="AJ1419" s="104">
        <v>-3.24058</v>
      </c>
      <c r="AK1419" s="78">
        <v>8800</v>
      </c>
      <c r="AL1419" s="78">
        <v>7400</v>
      </c>
      <c r="AM1419" s="8">
        <v>8300</v>
      </c>
      <c r="AN1419" s="78">
        <v>333</v>
      </c>
      <c r="AO1419" s="78">
        <v>9000</v>
      </c>
      <c r="AP1419" s="78">
        <v>6200</v>
      </c>
      <c r="AQ1419" s="78">
        <v>8300</v>
      </c>
      <c r="AR1419" s="78">
        <v>478</v>
      </c>
      <c r="AS1419" s="78">
        <v>8500</v>
      </c>
      <c r="AT1419" s="78">
        <v>8200</v>
      </c>
      <c r="AU1419" s="78">
        <v>8350</v>
      </c>
      <c r="AV1419" s="78">
        <v>84.5</v>
      </c>
      <c r="AW1419" s="77">
        <v>19.260000000000002</v>
      </c>
      <c r="AX1419" s="144">
        <f t="shared" si="148"/>
        <v>0.27</v>
      </c>
      <c r="AY1419" s="144">
        <f t="shared" si="149"/>
        <v>0.56999999999999995</v>
      </c>
      <c r="AZ1419" s="144">
        <f t="shared" si="150"/>
        <v>0.78</v>
      </c>
      <c r="BA1419" s="54">
        <f t="shared" si="151"/>
        <v>32.322308508392304</v>
      </c>
      <c r="BB1419" s="54">
        <f t="shared" si="152"/>
        <v>17.990691491607691</v>
      </c>
    </row>
    <row r="1420" spans="1:54" x14ac:dyDescent="0.25">
      <c r="A1420" s="3">
        <v>42270</v>
      </c>
      <c r="B1420" s="77">
        <v>8193.42</v>
      </c>
      <c r="C1420" s="77">
        <v>811.19488999999999</v>
      </c>
      <c r="D1420" s="77">
        <v>-156.8408</v>
      </c>
      <c r="E1420" s="77">
        <f t="shared" si="147"/>
        <v>23.382900000000006</v>
      </c>
      <c r="F1420" s="77">
        <v>-2.9506999999999999</v>
      </c>
      <c r="G1420" s="77">
        <v>-24.7958</v>
      </c>
      <c r="H1420" t="s">
        <v>1743</v>
      </c>
      <c r="I1420" s="78">
        <v>8140</v>
      </c>
      <c r="J1420">
        <v>201510</v>
      </c>
      <c r="K1420" s="78">
        <v>8140</v>
      </c>
      <c r="L1420" s="77">
        <f t="shared" si="153"/>
        <v>-53.420000000000073</v>
      </c>
      <c r="M1420" s="78">
        <v>17852</v>
      </c>
      <c r="N1420" s="78">
        <v>290.46174000000002</v>
      </c>
      <c r="O1420" s="78">
        <v>1665</v>
      </c>
      <c r="P1420" s="78">
        <v>6.7459100000000003</v>
      </c>
      <c r="Q1420" s="144">
        <v>18268.25</v>
      </c>
      <c r="R1420" s="78">
        <v>-2724</v>
      </c>
      <c r="S1420" s="78">
        <v>-5551</v>
      </c>
      <c r="T1420" s="78">
        <v>-2732</v>
      </c>
      <c r="U1420" s="78">
        <v>25101</v>
      </c>
      <c r="V1420" s="219">
        <v>0.1088402852475997</v>
      </c>
      <c r="W1420" s="78">
        <v>12216</v>
      </c>
      <c r="X1420" s="78">
        <v>16423</v>
      </c>
      <c r="Y1420" s="78">
        <v>13338</v>
      </c>
      <c r="Z1420" s="78">
        <v>17569</v>
      </c>
      <c r="AA1420" s="78">
        <v>100.79</v>
      </c>
      <c r="AB1420" s="78">
        <v>99.72</v>
      </c>
      <c r="AC1420" s="78">
        <v>56965</v>
      </c>
      <c r="AD1420" s="104">
        <v>0.41720000000000002</v>
      </c>
      <c r="AE1420" s="78">
        <v>41441</v>
      </c>
      <c r="AF1420" s="104">
        <v>5.9590899999999998</v>
      </c>
      <c r="AG1420" s="78">
        <v>11260</v>
      </c>
      <c r="AH1420" s="104">
        <v>1.29881</v>
      </c>
      <c r="AI1420" s="78">
        <v>-34564</v>
      </c>
      <c r="AJ1420" s="104">
        <v>-4.1366899999999998</v>
      </c>
      <c r="AK1420" s="78">
        <v>8700</v>
      </c>
      <c r="AL1420" s="78">
        <v>7500</v>
      </c>
      <c r="AM1420" s="8">
        <v>8100</v>
      </c>
      <c r="AN1420" s="78">
        <v>371</v>
      </c>
      <c r="AO1420" s="78">
        <v>9000</v>
      </c>
      <c r="AP1420" s="78">
        <v>6200</v>
      </c>
      <c r="AQ1420" s="78">
        <v>8100</v>
      </c>
      <c r="AR1420" s="78">
        <v>506</v>
      </c>
      <c r="AS1420" s="78">
        <v>8400</v>
      </c>
      <c r="AT1420" s="78">
        <v>7700</v>
      </c>
      <c r="AU1420" s="78">
        <v>8150</v>
      </c>
      <c r="AV1420" s="78">
        <v>190</v>
      </c>
      <c r="AW1420" s="77">
        <v>22.17</v>
      </c>
      <c r="AX1420" s="144">
        <f t="shared" si="148"/>
        <v>0.41</v>
      </c>
      <c r="AY1420" s="144">
        <f t="shared" si="149"/>
        <v>0.65</v>
      </c>
      <c r="AZ1420" s="144">
        <f t="shared" si="150"/>
        <v>0.82</v>
      </c>
      <c r="BA1420" s="54">
        <f t="shared" si="151"/>
        <v>31.58282934935708</v>
      </c>
      <c r="BB1420" s="54">
        <f t="shared" si="152"/>
        <v>17.908170650642912</v>
      </c>
    </row>
    <row r="1421" spans="1:54" x14ac:dyDescent="0.25">
      <c r="A1421" s="3">
        <v>42271</v>
      </c>
      <c r="B1421" s="77">
        <v>8123.1</v>
      </c>
      <c r="C1421" s="77">
        <v>826.63717999999994</v>
      </c>
      <c r="D1421" s="77">
        <v>-73.028700000000001</v>
      </c>
      <c r="E1421" s="77">
        <f t="shared" si="147"/>
        <v>15.116499999999988</v>
      </c>
      <c r="F1421" s="77">
        <v>-3.9651000000000001</v>
      </c>
      <c r="G1421" s="77">
        <v>-14.5366</v>
      </c>
      <c r="H1421">
        <v>0</v>
      </c>
      <c r="I1421" s="78">
        <v>8091</v>
      </c>
      <c r="J1421">
        <v>201510</v>
      </c>
      <c r="K1421" s="78">
        <v>8091</v>
      </c>
      <c r="L1421" s="77">
        <f t="shared" si="153"/>
        <v>-32.100000000000364</v>
      </c>
      <c r="M1421" s="78">
        <v>19559</v>
      </c>
      <c r="N1421" s="78">
        <v>316.23887999999999</v>
      </c>
      <c r="O1421" s="78">
        <v>1612</v>
      </c>
      <c r="P1421" s="78">
        <v>6.48888</v>
      </c>
      <c r="Q1421" s="144">
        <v>19962</v>
      </c>
      <c r="R1421" s="78">
        <v>-3235</v>
      </c>
      <c r="S1421" s="78">
        <v>-5337</v>
      </c>
      <c r="T1421" s="78">
        <v>-2958</v>
      </c>
      <c r="U1421" s="78">
        <v>25400</v>
      </c>
      <c r="V1421" s="219">
        <v>0.11645669291338583</v>
      </c>
      <c r="W1421" s="78">
        <v>11615</v>
      </c>
      <c r="X1421" s="78">
        <v>16043</v>
      </c>
      <c r="Y1421" s="78">
        <v>13517</v>
      </c>
      <c r="Z1421" s="78">
        <v>17278</v>
      </c>
      <c r="AA1421" s="78">
        <v>113.91</v>
      </c>
      <c r="AB1421" s="78">
        <v>98.37</v>
      </c>
      <c r="AC1421" s="78">
        <v>56218</v>
      </c>
      <c r="AD1421" s="104">
        <v>0.30488999999999999</v>
      </c>
      <c r="AE1421" s="78">
        <v>49384</v>
      </c>
      <c r="AF1421" s="104">
        <v>6.3029799999999998</v>
      </c>
      <c r="AG1421" s="78">
        <v>8814</v>
      </c>
      <c r="AH1421" s="104">
        <v>1.0986499999999999</v>
      </c>
      <c r="AI1421" s="78">
        <v>-31916</v>
      </c>
      <c r="AJ1421" s="104">
        <v>-4.6008599999999999</v>
      </c>
      <c r="AK1421" s="78">
        <v>8600</v>
      </c>
      <c r="AL1421" s="78">
        <v>7500</v>
      </c>
      <c r="AM1421" s="8">
        <v>8100</v>
      </c>
      <c r="AN1421" s="78">
        <v>360</v>
      </c>
      <c r="AO1421" s="78">
        <v>8600</v>
      </c>
      <c r="AP1421" s="78">
        <v>6200</v>
      </c>
      <c r="AQ1421" s="78">
        <v>8100</v>
      </c>
      <c r="AR1421" s="78">
        <v>506</v>
      </c>
      <c r="AS1421" s="78">
        <v>8300</v>
      </c>
      <c r="AT1421" s="78">
        <v>7700</v>
      </c>
      <c r="AU1421" s="78">
        <v>8100</v>
      </c>
      <c r="AV1421" s="78">
        <v>170</v>
      </c>
      <c r="AW1421" s="77">
        <v>22.52</v>
      </c>
      <c r="AX1421" s="144">
        <f t="shared" si="148"/>
        <v>0.41</v>
      </c>
      <c r="AY1421" s="144">
        <f t="shared" si="149"/>
        <v>0.65</v>
      </c>
      <c r="AZ1421" s="144">
        <f t="shared" si="150"/>
        <v>0.82</v>
      </c>
      <c r="BA1421" s="54">
        <f t="shared" si="151"/>
        <v>31.285273897640646</v>
      </c>
      <c r="BB1421" s="54">
        <f t="shared" si="152"/>
        <v>17.715726102359344</v>
      </c>
    </row>
    <row r="1422" spans="1:54" x14ac:dyDescent="0.25">
      <c r="A1422" s="3">
        <v>42272</v>
      </c>
      <c r="B1422" s="77">
        <v>8132.35</v>
      </c>
      <c r="C1422" s="77">
        <v>715.49305000000004</v>
      </c>
      <c r="D1422" s="77">
        <v>-35.578000000000003</v>
      </c>
      <c r="E1422" s="77">
        <f t="shared" si="147"/>
        <v>-62.565700000000007</v>
      </c>
      <c r="F1422" s="77">
        <v>-0.53579999999999994</v>
      </c>
      <c r="G1422" s="77">
        <v>-5.6799999999999996E-2</v>
      </c>
      <c r="H1422">
        <v>0</v>
      </c>
      <c r="I1422" s="78">
        <v>8120</v>
      </c>
      <c r="J1422">
        <v>201510</v>
      </c>
      <c r="K1422" s="78">
        <v>8120</v>
      </c>
      <c r="L1422" s="77">
        <f t="shared" si="153"/>
        <v>-12.350000000000364</v>
      </c>
      <c r="M1422" s="78">
        <v>21283</v>
      </c>
      <c r="N1422" s="78">
        <v>345.34789000000001</v>
      </c>
      <c r="O1422" s="78">
        <v>1783</v>
      </c>
      <c r="P1422" s="78">
        <v>7.2093699999999998</v>
      </c>
      <c r="Q1422" s="144">
        <v>21728.75</v>
      </c>
      <c r="R1422" s="78">
        <v>-3872</v>
      </c>
      <c r="S1422" s="78">
        <v>-4667</v>
      </c>
      <c r="T1422" s="78">
        <v>-2531</v>
      </c>
      <c r="U1422" s="78">
        <v>25983</v>
      </c>
      <c r="V1422" s="219">
        <v>9.7409844898587533E-2</v>
      </c>
      <c r="W1422" s="78">
        <v>9245</v>
      </c>
      <c r="X1422" s="78">
        <v>16471</v>
      </c>
      <c r="Y1422" s="78">
        <v>10864</v>
      </c>
      <c r="Z1422" s="78">
        <v>17514</v>
      </c>
      <c r="AA1422" s="78">
        <v>126.06</v>
      </c>
      <c r="AB1422" s="78">
        <v>100.07</v>
      </c>
      <c r="AC1422" s="78">
        <v>55280</v>
      </c>
      <c r="AD1422" s="104">
        <v>0.32295000000000001</v>
      </c>
      <c r="AE1422" s="78">
        <v>58981</v>
      </c>
      <c r="AF1422" s="104">
        <v>6.1449299999999996</v>
      </c>
      <c r="AG1422" s="78">
        <v>9646</v>
      </c>
      <c r="AH1422" s="104">
        <v>0.97304000000000002</v>
      </c>
      <c r="AI1422" s="78">
        <v>-33116</v>
      </c>
      <c r="AJ1422" s="104">
        <v>-4.2812200000000002</v>
      </c>
      <c r="AK1422" s="78">
        <v>8600</v>
      </c>
      <c r="AL1422" s="78">
        <v>7500</v>
      </c>
      <c r="AM1422" s="8">
        <v>8100</v>
      </c>
      <c r="AN1422" s="78">
        <v>357</v>
      </c>
      <c r="AO1422" s="78">
        <v>8800</v>
      </c>
      <c r="AP1422" s="78">
        <v>6200</v>
      </c>
      <c r="AQ1422" s="78">
        <v>8100</v>
      </c>
      <c r="AR1422" s="78">
        <v>498</v>
      </c>
      <c r="AS1422" s="78">
        <v>8400</v>
      </c>
      <c r="AT1422" s="78">
        <v>7700</v>
      </c>
      <c r="AU1422" s="78">
        <v>8150</v>
      </c>
      <c r="AV1422" s="78">
        <v>152</v>
      </c>
      <c r="AW1422" s="77">
        <v>22</v>
      </c>
      <c r="AX1422" s="144">
        <f t="shared" si="148"/>
        <v>0.27</v>
      </c>
      <c r="AY1422" s="144">
        <f t="shared" si="149"/>
        <v>0.56999999999999995</v>
      </c>
      <c r="AZ1422" s="144">
        <f t="shared" si="150"/>
        <v>0.78</v>
      </c>
      <c r="BA1422" s="54">
        <f t="shared" si="151"/>
        <v>31.063787166025083</v>
      </c>
      <c r="BB1422" s="54">
        <f t="shared" si="152"/>
        <v>17.474212833974914</v>
      </c>
    </row>
    <row r="1423" spans="1:54" x14ac:dyDescent="0.25">
      <c r="A1423" s="3">
        <v>42277</v>
      </c>
      <c r="B1423" s="77">
        <v>8181.24</v>
      </c>
      <c r="C1423" s="77">
        <v>1056.8264300000001</v>
      </c>
      <c r="D1423" s="77">
        <v>-3.0914999999999999</v>
      </c>
      <c r="E1423" s="77">
        <f t="shared" si="147"/>
        <v>-62.040800000000004</v>
      </c>
      <c r="F1423" s="77">
        <v>-2.7080000000000002</v>
      </c>
      <c r="G1423" s="77">
        <v>-1.8119000000000001</v>
      </c>
      <c r="H1423" t="s">
        <v>1744</v>
      </c>
      <c r="I1423" s="78">
        <v>8135</v>
      </c>
      <c r="J1423">
        <v>201510</v>
      </c>
      <c r="K1423" s="78">
        <v>8135</v>
      </c>
      <c r="L1423" s="77">
        <f t="shared" si="153"/>
        <v>-46.239999999999782</v>
      </c>
      <c r="M1423" s="78">
        <v>23248</v>
      </c>
      <c r="N1423" s="78">
        <v>378.03312</v>
      </c>
      <c r="O1423" s="78">
        <v>2430</v>
      </c>
      <c r="P1423" s="78">
        <v>9.8587500000000006</v>
      </c>
      <c r="Q1423" s="144">
        <v>23855.5</v>
      </c>
      <c r="R1423" s="78">
        <v>-3995</v>
      </c>
      <c r="S1423" s="78">
        <v>-4045</v>
      </c>
      <c r="T1423" s="78">
        <v>-4306</v>
      </c>
      <c r="U1423" s="78">
        <v>27933</v>
      </c>
      <c r="V1423" s="219">
        <v>0.15415458418358213</v>
      </c>
      <c r="W1423" s="78">
        <v>9454</v>
      </c>
      <c r="X1423" s="78">
        <v>17452</v>
      </c>
      <c r="Y1423" s="78">
        <v>10975</v>
      </c>
      <c r="Z1423" s="78">
        <v>20051</v>
      </c>
      <c r="AA1423" s="78">
        <v>100.99</v>
      </c>
      <c r="AB1423" s="78">
        <v>100.97</v>
      </c>
      <c r="AC1423" s="78">
        <v>56544</v>
      </c>
      <c r="AD1423" s="104">
        <v>0.54671000000000003</v>
      </c>
      <c r="AE1423" s="78">
        <v>58259</v>
      </c>
      <c r="AF1423" s="104">
        <v>6.4390299999999998</v>
      </c>
      <c r="AG1423" s="78">
        <v>-1189</v>
      </c>
      <c r="AH1423" s="104">
        <v>1.2039800000000001</v>
      </c>
      <c r="AI1423" s="78">
        <v>-33498</v>
      </c>
      <c r="AJ1423" s="104">
        <v>-4.1817200000000003</v>
      </c>
      <c r="AK1423" s="78">
        <v>8600</v>
      </c>
      <c r="AL1423" s="78">
        <v>7500</v>
      </c>
      <c r="AM1423" s="8">
        <v>8100</v>
      </c>
      <c r="AN1423" s="78">
        <v>337</v>
      </c>
      <c r="AO1423" s="78">
        <v>8500</v>
      </c>
      <c r="AP1423" s="78">
        <v>6200</v>
      </c>
      <c r="AQ1423" s="78">
        <v>8100</v>
      </c>
      <c r="AR1423" s="78">
        <v>498</v>
      </c>
      <c r="AS1423" s="78">
        <v>8400</v>
      </c>
      <c r="AT1423" s="78">
        <v>7700</v>
      </c>
      <c r="AU1423" s="78">
        <v>8150</v>
      </c>
      <c r="AV1423" s="78">
        <v>178</v>
      </c>
      <c r="AW1423" s="77">
        <v>23.12</v>
      </c>
      <c r="AX1423" s="144">
        <f t="shared" si="148"/>
        <v>0.41</v>
      </c>
      <c r="AY1423" s="144">
        <f t="shared" si="149"/>
        <v>0.65</v>
      </c>
      <c r="AZ1423" s="144">
        <f t="shared" si="150"/>
        <v>0.82</v>
      </c>
      <c r="BA1423" s="54">
        <f t="shared" si="151"/>
        <v>30.682020221293982</v>
      </c>
      <c r="BB1423" s="54">
        <f t="shared" si="152"/>
        <v>17.414979778706012</v>
      </c>
    </row>
    <row r="1424" spans="1:54" x14ac:dyDescent="0.25">
      <c r="A1424" s="3">
        <v>42278</v>
      </c>
      <c r="B1424" s="77">
        <v>8295.94</v>
      </c>
      <c r="C1424" s="77">
        <v>896.11697000000004</v>
      </c>
      <c r="D1424" s="77">
        <v>32.392699999999998</v>
      </c>
      <c r="E1424" s="77">
        <f t="shared" si="147"/>
        <v>24.28290000000003</v>
      </c>
      <c r="F1424" s="77">
        <v>-1.8599000000000001</v>
      </c>
      <c r="G1424" s="77">
        <v>13.2247</v>
      </c>
      <c r="H1424">
        <v>0</v>
      </c>
      <c r="I1424" s="78">
        <v>8309</v>
      </c>
      <c r="J1424">
        <v>201510</v>
      </c>
      <c r="K1424" s="78">
        <v>8309</v>
      </c>
      <c r="L1424" s="77">
        <f t="shared" si="153"/>
        <v>13.059999999999491</v>
      </c>
      <c r="M1424" s="78">
        <v>23766</v>
      </c>
      <c r="N1424" s="78">
        <v>394.62106</v>
      </c>
      <c r="O1424" s="78">
        <v>2251</v>
      </c>
      <c r="P1424" s="78">
        <v>9.3218599999999991</v>
      </c>
      <c r="Q1424" s="144">
        <v>24328.75</v>
      </c>
      <c r="R1424" s="78">
        <v>-3644</v>
      </c>
      <c r="S1424" s="78">
        <v>-3025</v>
      </c>
      <c r="T1424" s="78">
        <v>-2504</v>
      </c>
      <c r="U1424" s="78">
        <v>33585</v>
      </c>
      <c r="V1424" s="219">
        <v>7.455709394074736E-2</v>
      </c>
      <c r="W1424" s="78">
        <v>7156</v>
      </c>
      <c r="X1424" s="78">
        <v>17815</v>
      </c>
      <c r="Y1424" s="78">
        <v>8139</v>
      </c>
      <c r="Z1424" s="78">
        <v>16661</v>
      </c>
      <c r="AA1424" s="78">
        <v>129.19</v>
      </c>
      <c r="AB1424" s="78">
        <v>118.84</v>
      </c>
      <c r="AC1424" s="78">
        <v>61676</v>
      </c>
      <c r="AD1424" s="104">
        <v>1.3439399999999999</v>
      </c>
      <c r="AE1424" s="78">
        <v>68343</v>
      </c>
      <c r="AF1424" s="104">
        <v>5.0782600000000002</v>
      </c>
      <c r="AG1424" s="78">
        <v>-1917</v>
      </c>
      <c r="AH1424" s="104">
        <v>1.07647</v>
      </c>
      <c r="AI1424" s="78">
        <v>-39940</v>
      </c>
      <c r="AJ1424" s="104">
        <v>-3.2879999999999998</v>
      </c>
      <c r="AK1424" s="78">
        <v>8600</v>
      </c>
      <c r="AL1424" s="78">
        <v>7500</v>
      </c>
      <c r="AM1424" s="8">
        <v>8300</v>
      </c>
      <c r="AN1424" s="78">
        <v>288</v>
      </c>
      <c r="AO1424" s="78">
        <v>8500</v>
      </c>
      <c r="AP1424" s="78">
        <v>7300</v>
      </c>
      <c r="AQ1424" s="78">
        <v>8300</v>
      </c>
      <c r="AR1424" s="78">
        <v>453</v>
      </c>
      <c r="AS1424" s="78">
        <v>8600</v>
      </c>
      <c r="AT1424" s="78">
        <v>8000</v>
      </c>
      <c r="AU1424" s="78">
        <v>8300</v>
      </c>
      <c r="AV1424" s="78">
        <v>151</v>
      </c>
      <c r="AW1424" s="77">
        <v>20.58</v>
      </c>
      <c r="AX1424" s="144">
        <f t="shared" si="148"/>
        <v>0.13</v>
      </c>
      <c r="AY1424" s="144">
        <f t="shared" si="149"/>
        <v>0.48</v>
      </c>
      <c r="AZ1424" s="144">
        <f t="shared" si="150"/>
        <v>0.74</v>
      </c>
      <c r="BA1424" s="54">
        <f t="shared" si="151"/>
        <v>29.701804863644057</v>
      </c>
      <c r="BB1424" s="54">
        <f t="shared" si="152"/>
        <v>17.434195136355939</v>
      </c>
    </row>
    <row r="1425" spans="1:54" x14ac:dyDescent="0.25">
      <c r="A1425" s="3">
        <v>42279</v>
      </c>
      <c r="B1425" s="77">
        <v>8305.0300000000007</v>
      </c>
      <c r="C1425" s="77">
        <v>742.87125000000003</v>
      </c>
      <c r="D1425" s="77">
        <v>-10.0731</v>
      </c>
      <c r="E1425" s="77">
        <f t="shared" si="147"/>
        <v>13.22909999999996</v>
      </c>
      <c r="F1425" s="77">
        <v>1.6969999999999998</v>
      </c>
      <c r="G1425" s="77">
        <v>2.2412000000000001</v>
      </c>
      <c r="H1425">
        <v>0</v>
      </c>
      <c r="I1425" s="78">
        <v>8277</v>
      </c>
      <c r="J1425">
        <v>201510</v>
      </c>
      <c r="K1425" s="78">
        <v>8277</v>
      </c>
      <c r="L1425" s="77">
        <f t="shared" si="153"/>
        <v>-28.030000000000655</v>
      </c>
      <c r="M1425" s="78">
        <v>20606</v>
      </c>
      <c r="N1425" s="78">
        <v>340.96532999999999</v>
      </c>
      <c r="O1425" s="78">
        <v>1716</v>
      </c>
      <c r="P1425" s="78">
        <v>7.0811700000000002</v>
      </c>
      <c r="Q1425" s="144">
        <v>21035</v>
      </c>
      <c r="R1425" s="78">
        <v>-3844</v>
      </c>
      <c r="S1425" s="78">
        <v>-3322</v>
      </c>
      <c r="T1425" s="78">
        <v>-5298</v>
      </c>
      <c r="U1425" s="78">
        <v>32542</v>
      </c>
      <c r="V1425" s="219">
        <v>0.16280499047384919</v>
      </c>
      <c r="W1425" s="78">
        <v>5392</v>
      </c>
      <c r="X1425" s="78">
        <v>16006</v>
      </c>
      <c r="Y1425" s="78">
        <v>5514</v>
      </c>
      <c r="Z1425" s="78">
        <v>13929</v>
      </c>
      <c r="AA1425" s="78">
        <v>120.98</v>
      </c>
      <c r="AB1425" s="78">
        <v>122.9</v>
      </c>
      <c r="AC1425" s="78">
        <v>61772</v>
      </c>
      <c r="AD1425" s="104">
        <v>1.1594500000000001</v>
      </c>
      <c r="AE1425" s="78">
        <v>75647</v>
      </c>
      <c r="AF1425" s="104">
        <v>5.1998199999999999</v>
      </c>
      <c r="AG1425" s="78">
        <v>-1364</v>
      </c>
      <c r="AH1425" s="104">
        <v>0.94237000000000004</v>
      </c>
      <c r="AI1425" s="78">
        <v>-44432</v>
      </c>
      <c r="AJ1425" s="104">
        <v>-3.5125600000000001</v>
      </c>
      <c r="AK1425" s="78">
        <v>8600</v>
      </c>
      <c r="AL1425" s="78">
        <v>7500</v>
      </c>
      <c r="AM1425" s="8">
        <v>8300</v>
      </c>
      <c r="AN1425" s="78">
        <v>280</v>
      </c>
      <c r="AO1425" s="78">
        <v>8500</v>
      </c>
      <c r="AP1425" s="78">
        <v>7300</v>
      </c>
      <c r="AQ1425" s="78">
        <v>8300</v>
      </c>
      <c r="AR1425" s="78">
        <v>449</v>
      </c>
      <c r="AS1425" s="78">
        <v>8600</v>
      </c>
      <c r="AT1425" s="78">
        <v>8000</v>
      </c>
      <c r="AU1425" s="78">
        <v>8300</v>
      </c>
      <c r="AV1425" s="78">
        <v>133</v>
      </c>
      <c r="AW1425" s="77">
        <v>20.58</v>
      </c>
      <c r="AX1425" s="144">
        <f t="shared" si="148"/>
        <v>0.1</v>
      </c>
      <c r="AY1425" s="144">
        <f t="shared" si="149"/>
        <v>0.46</v>
      </c>
      <c r="AZ1425" s="144">
        <f t="shared" si="150"/>
        <v>0.73</v>
      </c>
      <c r="BA1425" s="54">
        <f t="shared" si="151"/>
        <v>28.727286806581265</v>
      </c>
      <c r="BB1425" s="54">
        <f t="shared" si="152"/>
        <v>17.521713193418723</v>
      </c>
    </row>
    <row r="1426" spans="1:54" x14ac:dyDescent="0.25">
      <c r="A1426" s="3">
        <v>42282</v>
      </c>
      <c r="B1426" s="77">
        <v>8352.36</v>
      </c>
      <c r="C1426" s="77">
        <v>842.83465000000001</v>
      </c>
      <c r="D1426" s="77">
        <v>-29.559699999999999</v>
      </c>
      <c r="E1426" s="77">
        <f t="shared" si="147"/>
        <v>-50.91689999999997</v>
      </c>
      <c r="F1426" s="77">
        <v>5.7146000000000008</v>
      </c>
      <c r="G1426" s="77">
        <v>9.2562999999999995</v>
      </c>
      <c r="H1426">
        <v>0</v>
      </c>
      <c r="I1426" s="78">
        <v>8335</v>
      </c>
      <c r="J1426">
        <v>201510</v>
      </c>
      <c r="K1426" s="78">
        <v>8335</v>
      </c>
      <c r="L1426" s="77">
        <f t="shared" si="153"/>
        <v>-17.360000000000582</v>
      </c>
      <c r="M1426" s="78">
        <v>19056</v>
      </c>
      <c r="N1426" s="78">
        <v>317.32135</v>
      </c>
      <c r="O1426" s="78">
        <v>2008</v>
      </c>
      <c r="P1426" s="78">
        <v>8.3462099999999992</v>
      </c>
      <c r="Q1426" s="144">
        <v>19558</v>
      </c>
      <c r="R1426" s="78">
        <v>-3889</v>
      </c>
      <c r="S1426" s="78">
        <v>-1221</v>
      </c>
      <c r="T1426" s="78">
        <v>-4438</v>
      </c>
      <c r="U1426" s="78">
        <v>33338</v>
      </c>
      <c r="V1426" s="219">
        <v>0.13312136300917871</v>
      </c>
      <c r="W1426" s="78">
        <v>6279</v>
      </c>
      <c r="X1426" s="78">
        <v>13304</v>
      </c>
      <c r="Y1426" s="78">
        <v>8541</v>
      </c>
      <c r="Z1426" s="78">
        <v>14648</v>
      </c>
      <c r="AA1426" s="78">
        <v>106.6</v>
      </c>
      <c r="AB1426" s="78">
        <v>121.59</v>
      </c>
      <c r="AC1426" s="78">
        <v>62385</v>
      </c>
      <c r="AD1426" s="104">
        <v>1.1338299999999999</v>
      </c>
      <c r="AE1426" s="78">
        <v>82103</v>
      </c>
      <c r="AF1426" s="104">
        <v>4.5224399999999996</v>
      </c>
      <c r="AG1426" s="78">
        <v>-967</v>
      </c>
      <c r="AH1426" s="104">
        <v>0.80447999999999997</v>
      </c>
      <c r="AI1426" s="78">
        <v>-54120</v>
      </c>
      <c r="AJ1426" s="104">
        <v>-2.8357100000000002</v>
      </c>
      <c r="AK1426" s="78">
        <v>8600</v>
      </c>
      <c r="AL1426" s="78">
        <v>7800</v>
      </c>
      <c r="AM1426" s="8">
        <v>8300</v>
      </c>
      <c r="AN1426" s="78">
        <v>246</v>
      </c>
      <c r="AO1426" s="78">
        <v>8600</v>
      </c>
      <c r="AP1426" s="78">
        <v>7500</v>
      </c>
      <c r="AQ1426" s="78">
        <v>8300</v>
      </c>
      <c r="AR1426" s="78">
        <v>415</v>
      </c>
      <c r="AS1426" s="78">
        <v>8600</v>
      </c>
      <c r="AT1426" s="78">
        <v>8000</v>
      </c>
      <c r="AU1426" s="78">
        <v>8350</v>
      </c>
      <c r="AV1426" s="78">
        <v>95</v>
      </c>
      <c r="AW1426" s="77">
        <v>19.11</v>
      </c>
      <c r="AX1426" s="144">
        <f t="shared" si="148"/>
        <v>0.03</v>
      </c>
      <c r="AY1426" s="144">
        <f t="shared" si="149"/>
        <v>0.42</v>
      </c>
      <c r="AZ1426" s="144">
        <f t="shared" si="150"/>
        <v>0.71</v>
      </c>
      <c r="BA1426" s="54">
        <f t="shared" si="151"/>
        <v>28.233796661712027</v>
      </c>
      <c r="BB1426" s="54">
        <f t="shared" si="152"/>
        <v>17.198203338287975</v>
      </c>
    </row>
    <row r="1427" spans="1:54" x14ac:dyDescent="0.25">
      <c r="A1427" s="3">
        <v>42283</v>
      </c>
      <c r="B1427" s="77">
        <v>8394.1</v>
      </c>
      <c r="C1427" s="77">
        <v>1010.97371</v>
      </c>
      <c r="D1427" s="77">
        <v>25.563499999999998</v>
      </c>
      <c r="E1427" s="77">
        <f t="shared" si="147"/>
        <v>12.103000000000051</v>
      </c>
      <c r="F1427" s="77">
        <v>5.6490999999999998</v>
      </c>
      <c r="G1427" s="77">
        <v>-3.8694999999999999</v>
      </c>
      <c r="H1427">
        <v>0</v>
      </c>
      <c r="I1427" s="78">
        <v>8370</v>
      </c>
      <c r="J1427">
        <v>201510</v>
      </c>
      <c r="K1427" s="78">
        <v>8370</v>
      </c>
      <c r="L1427" s="77">
        <f t="shared" si="153"/>
        <v>-24.100000000000364</v>
      </c>
      <c r="M1427" s="78">
        <v>20037</v>
      </c>
      <c r="N1427" s="78">
        <v>335.17808000000002</v>
      </c>
      <c r="O1427" s="78">
        <v>1699</v>
      </c>
      <c r="P1427" s="78">
        <v>7.0904600000000002</v>
      </c>
      <c r="Q1427" s="144">
        <v>20461.75</v>
      </c>
      <c r="R1427" s="78">
        <v>-3977</v>
      </c>
      <c r="S1427" s="78">
        <v>-1324</v>
      </c>
      <c r="T1427" s="78">
        <v>-4449</v>
      </c>
      <c r="U1427" s="78">
        <v>33985</v>
      </c>
      <c r="V1427" s="219">
        <v>0.1309106958952479</v>
      </c>
      <c r="W1427" s="78">
        <v>5372</v>
      </c>
      <c r="X1427" s="78">
        <v>12127</v>
      </c>
      <c r="Y1427" s="78">
        <v>7123</v>
      </c>
      <c r="Z1427" s="78">
        <v>11558</v>
      </c>
      <c r="AA1427" s="78">
        <v>107.41</v>
      </c>
      <c r="AB1427" s="78">
        <v>122.96</v>
      </c>
      <c r="AC1427" s="78">
        <v>69492</v>
      </c>
      <c r="AD1427" s="104">
        <v>1.3180400000000001</v>
      </c>
      <c r="AE1427" s="78">
        <v>97272</v>
      </c>
      <c r="AF1427" s="104">
        <v>4.34938</v>
      </c>
      <c r="AG1427" s="78">
        <v>2197</v>
      </c>
      <c r="AH1427" s="104">
        <v>0.90976000000000001</v>
      </c>
      <c r="AI1427" s="78">
        <v>-81272</v>
      </c>
      <c r="AJ1427" s="104">
        <v>-2.7961200000000002</v>
      </c>
      <c r="AK1427" s="78">
        <v>8700</v>
      </c>
      <c r="AL1427" s="78">
        <v>8000</v>
      </c>
      <c r="AM1427" s="8">
        <v>8400</v>
      </c>
      <c r="AN1427" s="78">
        <v>222</v>
      </c>
      <c r="AO1427" s="78">
        <v>8800</v>
      </c>
      <c r="AP1427" s="78">
        <v>7500</v>
      </c>
      <c r="AQ1427" s="78">
        <v>8400</v>
      </c>
      <c r="AR1427" s="78">
        <v>390</v>
      </c>
      <c r="AS1427" s="78">
        <v>8600</v>
      </c>
      <c r="AT1427" s="78">
        <v>8000</v>
      </c>
      <c r="AU1427" s="78">
        <v>8400</v>
      </c>
      <c r="AV1427" s="78">
        <v>67</v>
      </c>
      <c r="AW1427" s="77">
        <v>18.77</v>
      </c>
      <c r="AX1427" s="144">
        <f t="shared" si="148"/>
        <v>0.03</v>
      </c>
      <c r="AY1427" s="144">
        <f t="shared" si="149"/>
        <v>0.38</v>
      </c>
      <c r="AZ1427" s="144">
        <f t="shared" si="150"/>
        <v>0.69</v>
      </c>
      <c r="BA1427" s="54">
        <f t="shared" si="151"/>
        <v>27.195168606527755</v>
      </c>
      <c r="BB1427" s="54">
        <f t="shared" si="152"/>
        <v>17.231831393472245</v>
      </c>
    </row>
    <row r="1428" spans="1:54" x14ac:dyDescent="0.25">
      <c r="A1428" s="3">
        <v>42284</v>
      </c>
      <c r="B1428" s="77">
        <v>8495.23</v>
      </c>
      <c r="C1428" s="77">
        <v>941.05069000000003</v>
      </c>
      <c r="D1428" s="77">
        <v>55.531099999999995</v>
      </c>
      <c r="E1428" s="77">
        <f t="shared" si="147"/>
        <v>88.747199999999964</v>
      </c>
      <c r="F1428" s="77">
        <v>2.5537000000000001</v>
      </c>
      <c r="G1428" s="77">
        <v>8.9979999999999993</v>
      </c>
      <c r="H1428" t="s">
        <v>1745</v>
      </c>
      <c r="I1428" s="78">
        <v>8492</v>
      </c>
      <c r="J1428">
        <v>201510</v>
      </c>
      <c r="K1428" s="78">
        <v>8492</v>
      </c>
      <c r="L1428" s="77">
        <f t="shared" si="153"/>
        <v>-3.2299999999995634</v>
      </c>
      <c r="M1428" s="78">
        <v>24960</v>
      </c>
      <c r="N1428" s="78">
        <v>423.66755000000001</v>
      </c>
      <c r="O1428" s="78">
        <v>2142</v>
      </c>
      <c r="P1428" s="78">
        <v>9.0774000000000008</v>
      </c>
      <c r="Q1428" s="144">
        <v>25495.5</v>
      </c>
      <c r="R1428" s="78">
        <v>-3894</v>
      </c>
      <c r="S1428" s="78">
        <v>-1604</v>
      </c>
      <c r="T1428" s="78">
        <v>-1822</v>
      </c>
      <c r="U1428" s="78">
        <v>36974</v>
      </c>
      <c r="V1428" s="219">
        <v>4.9277870936333637E-2</v>
      </c>
      <c r="W1428" s="78">
        <v>5767</v>
      </c>
      <c r="X1428" s="78">
        <v>13249</v>
      </c>
      <c r="Y1428" s="78">
        <v>8118</v>
      </c>
      <c r="Z1428" s="78">
        <v>13234</v>
      </c>
      <c r="AA1428" s="78">
        <v>101.88</v>
      </c>
      <c r="AB1428" s="78">
        <v>122.68</v>
      </c>
      <c r="AC1428" s="78">
        <v>67059</v>
      </c>
      <c r="AD1428" s="104">
        <v>1.79732</v>
      </c>
      <c r="AE1428" s="78">
        <v>90425</v>
      </c>
      <c r="AF1428" s="104">
        <v>3.5636199999999998</v>
      </c>
      <c r="AG1428" s="78">
        <v>-16338</v>
      </c>
      <c r="AH1428" s="104">
        <v>1.54267</v>
      </c>
      <c r="AI1428" s="78">
        <v>-78787</v>
      </c>
      <c r="AJ1428" s="104">
        <v>-2.2337400000000001</v>
      </c>
      <c r="AK1428" s="78">
        <v>8700</v>
      </c>
      <c r="AL1428" s="78">
        <v>7900</v>
      </c>
      <c r="AM1428" s="8">
        <v>8500</v>
      </c>
      <c r="AN1428" s="78">
        <v>202</v>
      </c>
      <c r="AO1428" s="78">
        <v>8800</v>
      </c>
      <c r="AP1428" s="78">
        <v>7500</v>
      </c>
      <c r="AQ1428" s="78">
        <v>8500</v>
      </c>
      <c r="AR1428" s="78">
        <v>370</v>
      </c>
      <c r="AS1428" s="78">
        <v>8700</v>
      </c>
      <c r="AT1428" s="78">
        <v>8250</v>
      </c>
      <c r="AU1428" s="78">
        <v>8500</v>
      </c>
      <c r="AV1428" s="78">
        <v>138</v>
      </c>
      <c r="AW1428" s="77">
        <v>17.77</v>
      </c>
      <c r="AX1428" s="144">
        <f t="shared" si="148"/>
        <v>0</v>
      </c>
      <c r="AY1428" s="144">
        <f t="shared" si="149"/>
        <v>0.32</v>
      </c>
      <c r="AZ1428" s="144">
        <f t="shared" si="150"/>
        <v>0.66</v>
      </c>
      <c r="BA1428" s="54">
        <f t="shared" si="151"/>
        <v>26.448838132949319</v>
      </c>
      <c r="BB1428" s="54">
        <f t="shared" si="152"/>
        <v>17.012161867050672</v>
      </c>
    </row>
    <row r="1429" spans="1:54" x14ac:dyDescent="0.25">
      <c r="A1429" s="3">
        <v>42285</v>
      </c>
      <c r="B1429" s="77">
        <v>8445.9599999999991</v>
      </c>
      <c r="C1429" s="77">
        <v>975.23955000000001</v>
      </c>
      <c r="D1429" s="77">
        <v>14.870999999999999</v>
      </c>
      <c r="E1429" s="77">
        <f t="shared" si="147"/>
        <v>135.61440000000002</v>
      </c>
      <c r="F1429" s="77">
        <v>-6.8867999999999991</v>
      </c>
      <c r="G1429" s="77">
        <v>-25.964699999999997</v>
      </c>
      <c r="H1429">
        <v>0</v>
      </c>
      <c r="I1429" s="78">
        <v>8441</v>
      </c>
      <c r="J1429">
        <v>201510</v>
      </c>
      <c r="K1429" s="78">
        <v>8441</v>
      </c>
      <c r="L1429" s="77">
        <f t="shared" si="153"/>
        <v>-4.9599999999991269</v>
      </c>
      <c r="M1429" s="78">
        <v>23267</v>
      </c>
      <c r="N1429" s="78">
        <v>392.67487999999997</v>
      </c>
      <c r="O1429" s="78">
        <v>2248</v>
      </c>
      <c r="P1429" s="78">
        <v>9.4709599999999998</v>
      </c>
      <c r="Q1429" s="144">
        <v>23829</v>
      </c>
      <c r="R1429" s="78">
        <v>-4070</v>
      </c>
      <c r="S1429" s="78">
        <v>-2220</v>
      </c>
      <c r="T1429" s="78">
        <v>-3840</v>
      </c>
      <c r="U1429" s="78">
        <v>35514</v>
      </c>
      <c r="V1429" s="219">
        <v>0.10812637269809089</v>
      </c>
      <c r="W1429" s="78">
        <v>5863</v>
      </c>
      <c r="X1429" s="78">
        <v>10235</v>
      </c>
      <c r="Y1429" s="78">
        <v>8572</v>
      </c>
      <c r="Z1429" s="78">
        <v>12581</v>
      </c>
      <c r="AA1429" s="78">
        <v>97.47</v>
      </c>
      <c r="AB1429" s="78">
        <v>121.67</v>
      </c>
      <c r="AC1429" s="78">
        <v>69946</v>
      </c>
      <c r="AD1429" s="104">
        <v>1.1918800000000001</v>
      </c>
      <c r="AE1429" s="78">
        <v>105880</v>
      </c>
      <c r="AF1429" s="104">
        <v>3.9265300000000001</v>
      </c>
      <c r="AG1429" s="78">
        <v>-14828</v>
      </c>
      <c r="AH1429" s="104">
        <v>1.6081399999999999</v>
      </c>
      <c r="AI1429" s="78">
        <v>-76924</v>
      </c>
      <c r="AJ1429" s="104">
        <v>-2.30728</v>
      </c>
      <c r="AK1429" s="78">
        <v>8700</v>
      </c>
      <c r="AL1429" s="78">
        <v>8000</v>
      </c>
      <c r="AM1429" s="8">
        <v>8400</v>
      </c>
      <c r="AN1429" s="78">
        <v>200</v>
      </c>
      <c r="AO1429" s="78">
        <v>8800</v>
      </c>
      <c r="AP1429" s="78">
        <v>7500</v>
      </c>
      <c r="AQ1429" s="78">
        <v>8400</v>
      </c>
      <c r="AR1429" s="78">
        <v>373</v>
      </c>
      <c r="AS1429" s="78">
        <v>8700</v>
      </c>
      <c r="AT1429" s="78">
        <v>8300</v>
      </c>
      <c r="AU1429" s="78">
        <v>8450</v>
      </c>
      <c r="AV1429" s="78">
        <v>121</v>
      </c>
      <c r="AW1429" s="77">
        <v>18.079999999999998</v>
      </c>
      <c r="AX1429" s="144">
        <f t="shared" si="148"/>
        <v>0.03</v>
      </c>
      <c r="AY1429" s="144">
        <f t="shared" si="149"/>
        <v>0.32</v>
      </c>
      <c r="AZ1429" s="144">
        <f t="shared" si="150"/>
        <v>0.66</v>
      </c>
      <c r="BA1429" s="54">
        <f t="shared" si="151"/>
        <v>26.060513525633851</v>
      </c>
      <c r="BB1429" s="54">
        <f t="shared" si="152"/>
        <v>16.686486474366141</v>
      </c>
    </row>
    <row r="1430" spans="1:54" x14ac:dyDescent="0.25">
      <c r="A1430" s="3">
        <v>42289</v>
      </c>
      <c r="B1430" s="77">
        <v>8573.7199999999993</v>
      </c>
      <c r="C1430" s="77">
        <v>1031.00548</v>
      </c>
      <c r="D1430" s="77">
        <v>96.628099999999989</v>
      </c>
      <c r="E1430" s="77">
        <f t="shared" si="147"/>
        <v>18.414999999999992</v>
      </c>
      <c r="F1430" s="77">
        <v>4.3927999999999994</v>
      </c>
      <c r="G1430" s="77">
        <v>15.239600000000001</v>
      </c>
      <c r="H1430">
        <v>0</v>
      </c>
      <c r="I1430" s="78">
        <v>8552</v>
      </c>
      <c r="J1430">
        <v>201510</v>
      </c>
      <c r="K1430" s="78">
        <v>8552</v>
      </c>
      <c r="L1430" s="77">
        <f t="shared" si="153"/>
        <v>-21.719999999999345</v>
      </c>
      <c r="M1430" s="78">
        <v>25369</v>
      </c>
      <c r="N1430" s="78">
        <v>433.6832</v>
      </c>
      <c r="O1430" s="78">
        <v>2907</v>
      </c>
      <c r="P1430" s="78">
        <v>12.41263</v>
      </c>
      <c r="Q1430" s="144">
        <v>26095.75</v>
      </c>
      <c r="R1430" s="78">
        <v>-4423</v>
      </c>
      <c r="S1430" s="78">
        <v>-1724</v>
      </c>
      <c r="T1430" s="78">
        <v>-2770</v>
      </c>
      <c r="U1430" s="78">
        <v>40228</v>
      </c>
      <c r="V1430" s="219">
        <v>6.8857512180570749E-2</v>
      </c>
      <c r="W1430" s="78">
        <v>4707</v>
      </c>
      <c r="X1430" s="78">
        <v>10253</v>
      </c>
      <c r="Y1430" s="78">
        <v>7534</v>
      </c>
      <c r="Z1430" s="78">
        <v>12220</v>
      </c>
      <c r="AA1430" s="78">
        <v>122.68</v>
      </c>
      <c r="AB1430" s="78">
        <v>130.75</v>
      </c>
      <c r="AC1430" s="78">
        <v>74860</v>
      </c>
      <c r="AD1430" s="104">
        <v>1.92099</v>
      </c>
      <c r="AE1430" s="78">
        <v>111474</v>
      </c>
      <c r="AF1430" s="104">
        <v>3.23672</v>
      </c>
      <c r="AG1430" s="78">
        <v>-8217</v>
      </c>
      <c r="AH1430" s="104">
        <v>1.8388199999999999</v>
      </c>
      <c r="AI1430" s="78">
        <v>-98466</v>
      </c>
      <c r="AJ1430" s="104">
        <v>-2.1380400000000002</v>
      </c>
      <c r="AK1430" s="78">
        <v>8700</v>
      </c>
      <c r="AL1430" s="78">
        <v>8100</v>
      </c>
      <c r="AM1430" s="8">
        <v>8600</v>
      </c>
      <c r="AN1430" s="78">
        <v>166</v>
      </c>
      <c r="AO1430" s="78">
        <v>8800</v>
      </c>
      <c r="AP1430" s="78">
        <v>8000</v>
      </c>
      <c r="AQ1430" s="78">
        <v>8500</v>
      </c>
      <c r="AR1430" s="78">
        <v>351</v>
      </c>
      <c r="AS1430" s="78">
        <v>8750</v>
      </c>
      <c r="AT1430" s="78">
        <v>8400</v>
      </c>
      <c r="AU1430" s="78">
        <v>8550</v>
      </c>
      <c r="AV1430" s="78">
        <v>96</v>
      </c>
      <c r="AW1430" s="77">
        <v>17.77</v>
      </c>
      <c r="AX1430" s="144">
        <f t="shared" si="148"/>
        <v>0</v>
      </c>
      <c r="AY1430" s="144">
        <f t="shared" si="149"/>
        <v>0.28000000000000003</v>
      </c>
      <c r="AZ1430" s="144">
        <f t="shared" si="150"/>
        <v>0.64</v>
      </c>
      <c r="BA1430" s="54">
        <f t="shared" si="151"/>
        <v>26.100416066778358</v>
      </c>
      <c r="BB1430" s="54">
        <f t="shared" si="152"/>
        <v>16.21858393322163</v>
      </c>
    </row>
    <row r="1431" spans="1:54" x14ac:dyDescent="0.25">
      <c r="A1431" s="3">
        <v>42290</v>
      </c>
      <c r="B1431" s="77">
        <v>8567.92</v>
      </c>
      <c r="C1431" s="77">
        <v>901.33649000000003</v>
      </c>
      <c r="D1431" s="77">
        <v>23.858800000000002</v>
      </c>
      <c r="E1431" s="77">
        <f t="shared" si="147"/>
        <v>22.030299999999954</v>
      </c>
      <c r="F1431" s="77">
        <v>2.5434999999999999</v>
      </c>
      <c r="G1431" s="77">
        <v>-13.8642</v>
      </c>
      <c r="H1431">
        <v>0</v>
      </c>
      <c r="I1431" s="78">
        <v>8553</v>
      </c>
      <c r="J1431">
        <v>201510</v>
      </c>
      <c r="K1431" s="78">
        <v>8553</v>
      </c>
      <c r="L1431" s="77">
        <f t="shared" si="153"/>
        <v>-14.920000000000073</v>
      </c>
      <c r="M1431" s="78">
        <v>23611</v>
      </c>
      <c r="N1431" s="78">
        <v>403.84089999999998</v>
      </c>
      <c r="O1431" s="78">
        <v>2759</v>
      </c>
      <c r="P1431" s="78">
        <v>11.78647</v>
      </c>
      <c r="Q1431" s="144">
        <v>24300.75</v>
      </c>
      <c r="R1431" s="78">
        <v>-4469</v>
      </c>
      <c r="S1431" s="78">
        <v>-1732</v>
      </c>
      <c r="T1431" s="78">
        <v>-2992</v>
      </c>
      <c r="U1431" s="78">
        <v>40302</v>
      </c>
      <c r="V1431" s="219">
        <v>7.423949183663342E-2</v>
      </c>
      <c r="W1431" s="78">
        <v>5297</v>
      </c>
      <c r="X1431" s="78">
        <v>10746</v>
      </c>
      <c r="Y1431" s="78">
        <v>7175</v>
      </c>
      <c r="Z1431" s="78">
        <v>11983</v>
      </c>
      <c r="AA1431" s="78">
        <v>121.57</v>
      </c>
      <c r="AB1431" s="78">
        <v>130.82</v>
      </c>
      <c r="AC1431" s="78">
        <v>70197</v>
      </c>
      <c r="AD1431" s="104">
        <v>1.70153</v>
      </c>
      <c r="AE1431" s="78">
        <v>112767</v>
      </c>
      <c r="AF1431" s="104">
        <v>3.1803300000000001</v>
      </c>
      <c r="AG1431" s="78">
        <v>-12355</v>
      </c>
      <c r="AH1431" s="104">
        <v>1.4111199999999999</v>
      </c>
      <c r="AI1431" s="78">
        <v>-91584</v>
      </c>
      <c r="AJ1431" s="104">
        <v>-2.1167899999999999</v>
      </c>
      <c r="AK1431" s="78">
        <v>8700</v>
      </c>
      <c r="AL1431" s="78">
        <v>8000</v>
      </c>
      <c r="AM1431" s="8">
        <v>8600</v>
      </c>
      <c r="AN1431" s="78">
        <v>160</v>
      </c>
      <c r="AO1431" s="78">
        <v>8800</v>
      </c>
      <c r="AP1431" s="78">
        <v>8000</v>
      </c>
      <c r="AQ1431" s="78">
        <v>8500</v>
      </c>
      <c r="AR1431" s="78">
        <v>341</v>
      </c>
      <c r="AS1431" s="78">
        <v>8700</v>
      </c>
      <c r="AT1431" s="78">
        <v>8400</v>
      </c>
      <c r="AU1431" s="78">
        <v>8550</v>
      </c>
      <c r="AV1431" s="78">
        <v>70.5</v>
      </c>
      <c r="AW1431" s="77">
        <v>17.43</v>
      </c>
      <c r="AX1431" s="144">
        <f t="shared" si="148"/>
        <v>0</v>
      </c>
      <c r="AY1431" s="144">
        <f t="shared" si="149"/>
        <v>0.22</v>
      </c>
      <c r="AZ1431" s="144">
        <f t="shared" si="150"/>
        <v>0.6</v>
      </c>
      <c r="BA1431" s="54">
        <f t="shared" si="151"/>
        <v>25.924067286041137</v>
      </c>
      <c r="BB1431" s="54">
        <f t="shared" si="152"/>
        <v>15.780932713958853</v>
      </c>
    </row>
    <row r="1432" spans="1:54" x14ac:dyDescent="0.25">
      <c r="A1432" s="3">
        <v>42291</v>
      </c>
      <c r="B1432" s="77">
        <v>8522.51</v>
      </c>
      <c r="C1432" s="77">
        <v>878.25778000000003</v>
      </c>
      <c r="D1432" s="77">
        <v>-16.8596</v>
      </c>
      <c r="E1432" s="77">
        <f t="shared" ref="E1432:E1495" si="154">SUM(D1413:D1432)</f>
        <v>10.008899999999983</v>
      </c>
      <c r="F1432" s="77">
        <v>2.8117999999999999</v>
      </c>
      <c r="G1432" s="77">
        <v>0.35369999999999996</v>
      </c>
      <c r="H1432" t="s">
        <v>1746</v>
      </c>
      <c r="I1432" s="78">
        <v>8519</v>
      </c>
      <c r="J1432">
        <v>201510</v>
      </c>
      <c r="K1432" s="78">
        <v>8519</v>
      </c>
      <c r="L1432" s="77">
        <f t="shared" si="153"/>
        <v>-3.5100000000002183</v>
      </c>
      <c r="M1432" s="78">
        <v>23263</v>
      </c>
      <c r="N1432" s="78">
        <v>396.16215999999997</v>
      </c>
      <c r="O1432" s="78">
        <v>2455</v>
      </c>
      <c r="P1432" s="78">
        <v>10.43899</v>
      </c>
      <c r="Q1432" s="144">
        <v>23876.75</v>
      </c>
      <c r="R1432" s="78">
        <v>-4645</v>
      </c>
      <c r="S1432" s="78">
        <v>-2588</v>
      </c>
      <c r="T1432" s="78">
        <v>-3607</v>
      </c>
      <c r="U1432" s="78">
        <v>36551</v>
      </c>
      <c r="V1432" s="219">
        <v>9.8684030532680364E-2</v>
      </c>
      <c r="W1432" s="78">
        <v>6013</v>
      </c>
      <c r="X1432" s="78">
        <v>11457</v>
      </c>
      <c r="Y1432" s="78">
        <v>7565</v>
      </c>
      <c r="Z1432" s="78">
        <v>13469</v>
      </c>
      <c r="AA1432" s="78">
        <v>114.57</v>
      </c>
      <c r="AB1432" s="78">
        <v>130.85</v>
      </c>
      <c r="AC1432" s="78">
        <v>66035</v>
      </c>
      <c r="AD1432" s="104">
        <v>0.96460000000000001</v>
      </c>
      <c r="AE1432" s="78">
        <v>103287</v>
      </c>
      <c r="AF1432" s="104">
        <v>3.3910900000000002</v>
      </c>
      <c r="AG1432" s="78">
        <v>-13604</v>
      </c>
      <c r="AH1432" s="104">
        <v>1.62157</v>
      </c>
      <c r="AI1432" s="78">
        <v>-96210</v>
      </c>
      <c r="AJ1432" s="104">
        <v>-2.10608</v>
      </c>
      <c r="AK1432" s="78">
        <v>8700</v>
      </c>
      <c r="AL1432" s="78">
        <v>8100</v>
      </c>
      <c r="AM1432" s="8">
        <v>8500</v>
      </c>
      <c r="AN1432" s="78">
        <v>145</v>
      </c>
      <c r="AO1432" s="78">
        <v>8800</v>
      </c>
      <c r="AP1432" s="78">
        <v>8000</v>
      </c>
      <c r="AQ1432" s="78">
        <v>8500</v>
      </c>
      <c r="AR1432" s="78">
        <v>332</v>
      </c>
      <c r="AS1432" s="78">
        <v>8700</v>
      </c>
      <c r="AT1432" s="78">
        <v>8100</v>
      </c>
      <c r="AU1432" s="78">
        <v>8500</v>
      </c>
      <c r="AV1432" s="78">
        <v>145</v>
      </c>
      <c r="AW1432" s="77">
        <v>17.5</v>
      </c>
      <c r="AX1432" s="144">
        <f t="shared" si="148"/>
        <v>0.03</v>
      </c>
      <c r="AY1432" s="144">
        <f t="shared" si="149"/>
        <v>0.22</v>
      </c>
      <c r="AZ1432" s="144">
        <f t="shared" si="150"/>
        <v>0.6</v>
      </c>
      <c r="BA1432" s="54">
        <f t="shared" si="151"/>
        <v>25.615247354107773</v>
      </c>
      <c r="BB1432" s="54">
        <f t="shared" si="152"/>
        <v>15.456752645892223</v>
      </c>
    </row>
    <row r="1433" spans="1:54" x14ac:dyDescent="0.25">
      <c r="A1433" s="3">
        <v>42292</v>
      </c>
      <c r="B1433" s="77">
        <v>8601.52</v>
      </c>
      <c r="C1433" s="77">
        <v>951.89085</v>
      </c>
      <c r="D1433" s="77">
        <v>111.3883</v>
      </c>
      <c r="E1433" s="77">
        <f t="shared" si="154"/>
        <v>108.56729999999997</v>
      </c>
      <c r="F1433" s="77">
        <v>2.2923</v>
      </c>
      <c r="G1433" s="77">
        <v>-3.6332999999999998</v>
      </c>
      <c r="H1433">
        <v>0</v>
      </c>
      <c r="I1433" s="78">
        <v>8608</v>
      </c>
      <c r="J1433">
        <v>201510</v>
      </c>
      <c r="K1433" s="78">
        <v>8608</v>
      </c>
      <c r="L1433" s="77">
        <f t="shared" si="153"/>
        <v>6.4799999999995634</v>
      </c>
      <c r="M1433" s="78">
        <v>24141</v>
      </c>
      <c r="N1433" s="78">
        <v>415.36381</v>
      </c>
      <c r="O1433" s="78">
        <v>2919</v>
      </c>
      <c r="P1433" s="78">
        <v>12.545389999999999</v>
      </c>
      <c r="Q1433" s="144">
        <v>24870.75</v>
      </c>
      <c r="R1433" s="78">
        <v>-4563</v>
      </c>
      <c r="S1433" s="78">
        <v>-3357</v>
      </c>
      <c r="T1433" s="78">
        <v>-4169</v>
      </c>
      <c r="U1433" s="78">
        <v>37641</v>
      </c>
      <c r="V1433" s="219">
        <v>0.11075688743657182</v>
      </c>
      <c r="W1433" s="78">
        <v>4919</v>
      </c>
      <c r="X1433" s="78">
        <v>10943</v>
      </c>
      <c r="Y1433" s="78">
        <v>6313</v>
      </c>
      <c r="Z1433" s="78">
        <v>13005</v>
      </c>
      <c r="AA1433" s="78">
        <v>113.85</v>
      </c>
      <c r="AB1433" s="78">
        <v>141</v>
      </c>
      <c r="AC1433" s="78">
        <v>76459</v>
      </c>
      <c r="AD1433" s="104">
        <v>1.6075999999999999</v>
      </c>
      <c r="AE1433" s="78">
        <v>111473</v>
      </c>
      <c r="AF1433" s="104">
        <v>3.0068000000000001</v>
      </c>
      <c r="AG1433" s="78">
        <v>-8522</v>
      </c>
      <c r="AH1433" s="104">
        <v>1.8903399999999999</v>
      </c>
      <c r="AI1433" s="78">
        <v>-111708</v>
      </c>
      <c r="AJ1433" s="104">
        <v>-2.0337000000000001</v>
      </c>
      <c r="AK1433" s="78">
        <v>8700</v>
      </c>
      <c r="AL1433" s="78">
        <v>8100</v>
      </c>
      <c r="AM1433" s="8">
        <v>8600</v>
      </c>
      <c r="AN1433" s="78">
        <v>121</v>
      </c>
      <c r="AO1433" s="78">
        <v>9000</v>
      </c>
      <c r="AP1433" s="78">
        <v>8200</v>
      </c>
      <c r="AQ1433" s="78">
        <v>8600</v>
      </c>
      <c r="AR1433" s="78">
        <v>326</v>
      </c>
      <c r="AS1433" s="78">
        <v>8700</v>
      </c>
      <c r="AT1433" s="78">
        <v>8100</v>
      </c>
      <c r="AU1433" s="78">
        <v>8600</v>
      </c>
      <c r="AV1433" s="78">
        <v>121</v>
      </c>
      <c r="AW1433" s="77">
        <v>17.64</v>
      </c>
      <c r="AX1433" s="144">
        <f t="shared" si="148"/>
        <v>0.06</v>
      </c>
      <c r="AY1433" s="144">
        <f t="shared" si="149"/>
        <v>0.24</v>
      </c>
      <c r="AZ1433" s="144">
        <f t="shared" si="150"/>
        <v>0.61</v>
      </c>
      <c r="BA1433" s="54">
        <f t="shared" si="151"/>
        <v>25.021726186483981</v>
      </c>
      <c r="BB1433" s="54">
        <f t="shared" si="152"/>
        <v>15.345273813516016</v>
      </c>
    </row>
    <row r="1434" spans="1:54" x14ac:dyDescent="0.25">
      <c r="A1434" s="3">
        <v>42293</v>
      </c>
      <c r="B1434" s="77">
        <v>8604.9500000000007</v>
      </c>
      <c r="C1434" s="77">
        <v>967.18322999999998</v>
      </c>
      <c r="D1434" s="77">
        <v>47.979500000000002</v>
      </c>
      <c r="E1434" s="77">
        <f t="shared" si="154"/>
        <v>172.73589999999996</v>
      </c>
      <c r="F1434" s="77">
        <v>0.9131999999999999</v>
      </c>
      <c r="G1434" s="77">
        <v>-1.1292</v>
      </c>
      <c r="H1434">
        <v>0</v>
      </c>
      <c r="I1434" s="78">
        <v>8607</v>
      </c>
      <c r="J1434">
        <v>201510</v>
      </c>
      <c r="K1434" s="78">
        <v>8607</v>
      </c>
      <c r="L1434" s="77">
        <f t="shared" si="153"/>
        <v>2.0499999999992724</v>
      </c>
      <c r="M1434" s="78">
        <v>20945</v>
      </c>
      <c r="N1434" s="78">
        <v>360.25891000000001</v>
      </c>
      <c r="O1434" s="78">
        <v>2724</v>
      </c>
      <c r="P1434" s="78">
        <v>11.70651</v>
      </c>
      <c r="Q1434" s="144">
        <v>21626</v>
      </c>
      <c r="R1434" s="78">
        <v>-4650</v>
      </c>
      <c r="S1434" s="78">
        <v>-1891</v>
      </c>
      <c r="T1434" s="78">
        <v>-4921</v>
      </c>
      <c r="U1434" s="78">
        <v>37352</v>
      </c>
      <c r="V1434" s="219">
        <v>0.13174662668665668</v>
      </c>
      <c r="W1434" s="78">
        <v>4947</v>
      </c>
      <c r="X1434" s="78">
        <v>10491</v>
      </c>
      <c r="Y1434" s="78">
        <v>6253</v>
      </c>
      <c r="Z1434" s="78">
        <v>12137</v>
      </c>
      <c r="AA1434" s="78">
        <v>106.38</v>
      </c>
      <c r="AB1434" s="78">
        <v>138.94</v>
      </c>
      <c r="AC1434" s="78">
        <v>79708</v>
      </c>
      <c r="AD1434" s="104">
        <v>1.5761000000000001</v>
      </c>
      <c r="AE1434" s="78">
        <v>113842</v>
      </c>
      <c r="AF1434" s="104">
        <v>2.96713</v>
      </c>
      <c r="AG1434" s="78">
        <v>-21353</v>
      </c>
      <c r="AH1434" s="104">
        <v>1.4037500000000001</v>
      </c>
      <c r="AI1434" s="78">
        <v>-111079</v>
      </c>
      <c r="AJ1434" s="104">
        <v>-1.95173</v>
      </c>
      <c r="AK1434" s="78">
        <v>8700</v>
      </c>
      <c r="AL1434" s="78">
        <v>8400</v>
      </c>
      <c r="AM1434" s="8">
        <v>8600</v>
      </c>
      <c r="AN1434" s="78">
        <v>100</v>
      </c>
      <c r="AO1434" s="78">
        <v>8800</v>
      </c>
      <c r="AP1434" s="78">
        <v>8000</v>
      </c>
      <c r="AQ1434" s="78">
        <v>8600</v>
      </c>
      <c r="AR1434" s="78">
        <v>316</v>
      </c>
      <c r="AS1434" s="78">
        <v>8700</v>
      </c>
      <c r="AT1434" s="78">
        <v>8400</v>
      </c>
      <c r="AU1434" s="78">
        <v>8600</v>
      </c>
      <c r="AV1434" s="78">
        <v>100</v>
      </c>
      <c r="AW1434" s="77">
        <v>17.54</v>
      </c>
      <c r="AX1434" s="144">
        <f t="shared" si="148"/>
        <v>0.06</v>
      </c>
      <c r="AY1434" s="144">
        <f t="shared" si="149"/>
        <v>0.2</v>
      </c>
      <c r="AZ1434" s="144">
        <f t="shared" si="150"/>
        <v>0.59</v>
      </c>
      <c r="BA1434" s="54">
        <f t="shared" si="151"/>
        <v>24.104646247886112</v>
      </c>
      <c r="BB1434" s="54">
        <f t="shared" si="152"/>
        <v>15.480353752113881</v>
      </c>
    </row>
    <row r="1435" spans="1:54" x14ac:dyDescent="0.25">
      <c r="A1435" s="3">
        <v>42296</v>
      </c>
      <c r="B1435" s="77">
        <v>8631.5</v>
      </c>
      <c r="C1435" s="77">
        <v>812.31937000000005</v>
      </c>
      <c r="D1435" s="77">
        <v>59.046700000000001</v>
      </c>
      <c r="E1435" s="77">
        <f t="shared" si="154"/>
        <v>191.44870000000003</v>
      </c>
      <c r="F1435" s="77">
        <v>1.2212000000000001</v>
      </c>
      <c r="G1435" s="77">
        <v>-1.4325000000000001</v>
      </c>
      <c r="H1435">
        <v>0</v>
      </c>
      <c r="I1435" s="78">
        <v>8624</v>
      </c>
      <c r="J1435">
        <v>201510</v>
      </c>
      <c r="K1435" s="78">
        <v>8624</v>
      </c>
      <c r="L1435" s="77">
        <f t="shared" si="153"/>
        <v>-7.5</v>
      </c>
      <c r="M1435" s="78">
        <v>20965</v>
      </c>
      <c r="N1435" s="78">
        <v>361.38317999999998</v>
      </c>
      <c r="O1435" s="78">
        <v>3422</v>
      </c>
      <c r="P1435" s="78">
        <v>14.7462</v>
      </c>
      <c r="Q1435" s="144">
        <v>21820.5</v>
      </c>
      <c r="R1435" s="78">
        <v>-4804</v>
      </c>
      <c r="S1435" s="78">
        <v>305</v>
      </c>
      <c r="T1435" s="78">
        <v>-3225</v>
      </c>
      <c r="U1435" s="78">
        <v>36963</v>
      </c>
      <c r="V1435" s="219">
        <v>8.7249411573735905E-2</v>
      </c>
      <c r="W1435" s="78">
        <v>8329</v>
      </c>
      <c r="X1435" s="78">
        <v>13409</v>
      </c>
      <c r="Y1435" s="78">
        <v>9723</v>
      </c>
      <c r="Z1435" s="78">
        <v>13017</v>
      </c>
      <c r="AA1435" s="78">
        <v>106.87</v>
      </c>
      <c r="AB1435" s="78">
        <v>138.05000000000001</v>
      </c>
      <c r="AC1435" s="78">
        <v>79398</v>
      </c>
      <c r="AD1435" s="104">
        <v>1.60734</v>
      </c>
      <c r="AE1435" s="78">
        <v>113503</v>
      </c>
      <c r="AF1435" s="104">
        <v>2.74451</v>
      </c>
      <c r="AG1435" s="78">
        <v>-23365</v>
      </c>
      <c r="AH1435" s="104">
        <v>1.0640499999999999</v>
      </c>
      <c r="AI1435" s="78">
        <v>-100326</v>
      </c>
      <c r="AJ1435" s="104">
        <v>-1.90283</v>
      </c>
      <c r="AK1435" s="78">
        <v>8800</v>
      </c>
      <c r="AL1435" s="78">
        <v>8400</v>
      </c>
      <c r="AM1435" s="8">
        <v>8600</v>
      </c>
      <c r="AN1435" s="78">
        <v>86.5</v>
      </c>
      <c r="AO1435" s="78">
        <v>9000</v>
      </c>
      <c r="AP1435" s="78">
        <v>8000</v>
      </c>
      <c r="AQ1435" s="78">
        <v>8600</v>
      </c>
      <c r="AR1435" s="78">
        <v>313</v>
      </c>
      <c r="AS1435" s="78">
        <v>8800</v>
      </c>
      <c r="AT1435" s="78">
        <v>8400</v>
      </c>
      <c r="AU1435" s="78">
        <v>8600</v>
      </c>
      <c r="AV1435" s="78">
        <v>86.5</v>
      </c>
      <c r="AW1435" s="77">
        <v>18.2</v>
      </c>
      <c r="AX1435" s="144">
        <f t="shared" si="148"/>
        <v>0.27</v>
      </c>
      <c r="AY1435" s="144">
        <f t="shared" si="149"/>
        <v>0.34</v>
      </c>
      <c r="AZ1435" s="144">
        <f t="shared" si="150"/>
        <v>0.67</v>
      </c>
      <c r="BA1435" s="54">
        <f t="shared" si="151"/>
        <v>23.324405403819991</v>
      </c>
      <c r="BB1435" s="54">
        <f t="shared" si="152"/>
        <v>15.661594596180004</v>
      </c>
    </row>
    <row r="1436" spans="1:54" x14ac:dyDescent="0.25">
      <c r="A1436" s="3">
        <v>42297</v>
      </c>
      <c r="B1436" s="77">
        <v>8653.6</v>
      </c>
      <c r="C1436" s="77">
        <v>826.85140000000001</v>
      </c>
      <c r="D1436" s="77">
        <v>51.1203</v>
      </c>
      <c r="E1436" s="77">
        <f t="shared" si="154"/>
        <v>123.72359999999993</v>
      </c>
      <c r="F1436" s="77">
        <v>-5.2876000000000003</v>
      </c>
      <c r="G1436" s="77">
        <v>-13.238499999999998</v>
      </c>
      <c r="H1436">
        <v>0</v>
      </c>
      <c r="I1436" s="78">
        <v>8659</v>
      </c>
      <c r="J1436">
        <v>201510</v>
      </c>
      <c r="K1436" s="78">
        <v>8659</v>
      </c>
      <c r="L1436" s="77">
        <f t="shared" si="153"/>
        <v>5.3999999999996362</v>
      </c>
      <c r="M1436" s="78">
        <v>20965</v>
      </c>
      <c r="N1436" s="78">
        <v>362.89762000000002</v>
      </c>
      <c r="O1436" s="78">
        <v>3555</v>
      </c>
      <c r="P1436" s="78">
        <v>15.384230000000001</v>
      </c>
      <c r="Q1436" s="144">
        <v>21853.75</v>
      </c>
      <c r="R1436" s="78">
        <v>-5123</v>
      </c>
      <c r="S1436" s="78">
        <v>-43</v>
      </c>
      <c r="T1436" s="78">
        <v>-2907</v>
      </c>
      <c r="U1436" s="78">
        <v>37589</v>
      </c>
      <c r="V1436" s="219">
        <v>7.7336454813908329E-2</v>
      </c>
      <c r="W1436" s="78">
        <v>8883</v>
      </c>
      <c r="X1436" s="78">
        <v>12028</v>
      </c>
      <c r="Y1436" s="78">
        <v>12068</v>
      </c>
      <c r="Z1436" s="78">
        <v>13632</v>
      </c>
      <c r="AA1436" s="78">
        <v>118.8</v>
      </c>
      <c r="AB1436" s="78">
        <v>143.03</v>
      </c>
      <c r="AC1436" s="78">
        <v>83948</v>
      </c>
      <c r="AD1436" s="104">
        <v>1.7609900000000001</v>
      </c>
      <c r="AE1436" s="78">
        <v>113777</v>
      </c>
      <c r="AF1436" s="104">
        <v>2.5333100000000002</v>
      </c>
      <c r="AG1436" s="78">
        <v>-18725</v>
      </c>
      <c r="AH1436" s="104">
        <v>1.1036600000000001</v>
      </c>
      <c r="AI1436" s="78">
        <v>-119190</v>
      </c>
      <c r="AJ1436" s="104">
        <v>-1.89418</v>
      </c>
      <c r="AK1436" s="78">
        <v>8800</v>
      </c>
      <c r="AL1436" s="78">
        <v>8400</v>
      </c>
      <c r="AM1436" s="8">
        <v>8650</v>
      </c>
      <c r="AN1436" s="78">
        <v>57.5</v>
      </c>
      <c r="AO1436" s="78">
        <v>9000</v>
      </c>
      <c r="AP1436" s="78">
        <v>8200</v>
      </c>
      <c r="AQ1436" s="78">
        <v>8700</v>
      </c>
      <c r="AR1436" s="78">
        <v>292</v>
      </c>
      <c r="AS1436" s="78">
        <v>8800</v>
      </c>
      <c r="AT1436" s="78">
        <v>8400</v>
      </c>
      <c r="AU1436" s="78">
        <v>8650</v>
      </c>
      <c r="AV1436" s="78">
        <v>57.5</v>
      </c>
      <c r="AW1436" s="77">
        <v>17.77</v>
      </c>
      <c r="AX1436" s="144">
        <f t="shared" si="148"/>
        <v>0.13</v>
      </c>
      <c r="AY1436" s="144">
        <f t="shared" si="149"/>
        <v>0.24</v>
      </c>
      <c r="AZ1436" s="144">
        <f t="shared" si="150"/>
        <v>0.62</v>
      </c>
      <c r="BA1436" s="54">
        <f t="shared" si="151"/>
        <v>23.189626313717373</v>
      </c>
      <c r="BB1436" s="54">
        <f t="shared" si="152"/>
        <v>15.489373686282622</v>
      </c>
    </row>
    <row r="1437" spans="1:54" x14ac:dyDescent="0.25">
      <c r="A1437" s="3">
        <v>42298</v>
      </c>
      <c r="B1437" s="77">
        <v>8609.23</v>
      </c>
      <c r="C1437" s="77">
        <v>896.80273</v>
      </c>
      <c r="D1437" s="77">
        <v>40.062399999999997</v>
      </c>
      <c r="E1437" s="77">
        <f t="shared" si="154"/>
        <v>130.75529999999986</v>
      </c>
      <c r="F1437" s="77">
        <v>-2.2582</v>
      </c>
      <c r="G1437" s="77">
        <v>22.282399999999999</v>
      </c>
      <c r="H1437" t="s">
        <v>1747</v>
      </c>
      <c r="I1437" s="78">
        <v>8617</v>
      </c>
      <c r="J1437">
        <v>201511</v>
      </c>
      <c r="K1437" s="78">
        <v>8609</v>
      </c>
      <c r="L1437" s="77">
        <f t="shared" si="153"/>
        <v>-0.22999999999956344</v>
      </c>
      <c r="M1437" s="78">
        <v>19113</v>
      </c>
      <c r="N1437" s="78">
        <v>328.91437000000002</v>
      </c>
      <c r="O1437" s="78">
        <v>1044</v>
      </c>
      <c r="P1437" s="78">
        <v>4.4859299999999998</v>
      </c>
      <c r="Q1437" s="144">
        <v>19374</v>
      </c>
      <c r="R1437" s="78">
        <v>-5437</v>
      </c>
      <c r="S1437" s="78">
        <v>-3610</v>
      </c>
      <c r="T1437" s="78">
        <v>-1761</v>
      </c>
      <c r="U1437" s="78">
        <v>21607</v>
      </c>
      <c r="V1437" s="219">
        <v>8.150136529828296E-2</v>
      </c>
      <c r="W1437" s="78">
        <v>7077</v>
      </c>
      <c r="X1437" s="78">
        <v>10956</v>
      </c>
      <c r="Y1437" s="78">
        <v>11003</v>
      </c>
      <c r="Z1437" s="78">
        <v>16978</v>
      </c>
      <c r="AA1437" s="78">
        <v>105.17</v>
      </c>
      <c r="AB1437" s="78">
        <v>101.19</v>
      </c>
      <c r="AC1437" s="78">
        <v>51670</v>
      </c>
      <c r="AD1437" s="104">
        <v>0.93486000000000002</v>
      </c>
      <c r="AE1437" s="78">
        <v>27366</v>
      </c>
      <c r="AF1437" s="104">
        <v>2.6726000000000001</v>
      </c>
      <c r="AG1437" s="78">
        <v>-6609</v>
      </c>
      <c r="AH1437" s="104">
        <v>1.18207</v>
      </c>
      <c r="AI1437" s="78">
        <v>-18873</v>
      </c>
      <c r="AJ1437" s="104">
        <v>-2.0214099999999999</v>
      </c>
      <c r="AK1437" s="78">
        <v>9000</v>
      </c>
      <c r="AL1437" s="78">
        <v>8000</v>
      </c>
      <c r="AM1437" s="8">
        <v>8600</v>
      </c>
      <c r="AN1437" s="78">
        <v>282</v>
      </c>
      <c r="AO1437" s="78">
        <v>10000</v>
      </c>
      <c r="AP1437" s="78">
        <v>7600</v>
      </c>
      <c r="AQ1437" s="78">
        <v>8600</v>
      </c>
      <c r="AR1437" s="78">
        <v>424</v>
      </c>
      <c r="AS1437" s="78">
        <v>8800</v>
      </c>
      <c r="AT1437" s="78">
        <v>8600</v>
      </c>
      <c r="AU1437" s="78">
        <v>8600</v>
      </c>
      <c r="AV1437" s="78">
        <v>137</v>
      </c>
      <c r="AW1437" s="77">
        <v>17.579999999999998</v>
      </c>
      <c r="AX1437" s="144">
        <f t="shared" si="148"/>
        <v>0.1</v>
      </c>
      <c r="AY1437" s="144">
        <f t="shared" si="149"/>
        <v>0.18</v>
      </c>
      <c r="AZ1437" s="144">
        <f t="shared" si="150"/>
        <v>0.57999999999999996</v>
      </c>
      <c r="BA1437" s="54">
        <f t="shared" si="151"/>
        <v>23.205339308724504</v>
      </c>
      <c r="BB1437" s="54">
        <f t="shared" si="152"/>
        <v>15.423660691275492</v>
      </c>
    </row>
    <row r="1438" spans="1:54" x14ac:dyDescent="0.25">
      <c r="A1438" s="3">
        <v>42299</v>
      </c>
      <c r="B1438" s="77">
        <v>8608.4599999999991</v>
      </c>
      <c r="C1438" s="77">
        <v>763.16202999999996</v>
      </c>
      <c r="D1438" s="77">
        <v>22.912700000000001</v>
      </c>
      <c r="E1438" s="77">
        <f t="shared" si="154"/>
        <v>263.61969999999991</v>
      </c>
      <c r="F1438" s="77">
        <v>8.8999999999999999E-3</v>
      </c>
      <c r="G1438" s="77">
        <v>-5.6497000000000002</v>
      </c>
      <c r="H1438">
        <v>0</v>
      </c>
      <c r="I1438" s="78">
        <v>8595</v>
      </c>
      <c r="J1438">
        <v>201511</v>
      </c>
      <c r="K1438" s="78">
        <v>8595</v>
      </c>
      <c r="L1438" s="77">
        <f t="shared" si="153"/>
        <v>-13.459999999999127</v>
      </c>
      <c r="M1438" s="78">
        <v>24538</v>
      </c>
      <c r="N1438" s="78">
        <v>421.75509</v>
      </c>
      <c r="O1438" s="78">
        <v>1328</v>
      </c>
      <c r="P1438" s="78">
        <v>5.70167</v>
      </c>
      <c r="Q1438" s="144">
        <v>24870</v>
      </c>
      <c r="R1438" s="78">
        <v>-5563</v>
      </c>
      <c r="S1438" s="78">
        <v>-4068</v>
      </c>
      <c r="T1438" s="78">
        <v>-1811</v>
      </c>
      <c r="U1438" s="78">
        <v>25634</v>
      </c>
      <c r="V1438" s="219">
        <v>7.0648357649996094E-2</v>
      </c>
      <c r="W1438" s="78">
        <v>7814</v>
      </c>
      <c r="X1438" s="78">
        <v>11683</v>
      </c>
      <c r="Y1438" s="78">
        <v>13023</v>
      </c>
      <c r="Z1438" s="78">
        <v>20745</v>
      </c>
      <c r="AA1438" s="78">
        <v>104.49</v>
      </c>
      <c r="AB1438" s="78">
        <v>105.89</v>
      </c>
      <c r="AC1438" s="78">
        <v>55192</v>
      </c>
      <c r="AD1438" s="104">
        <v>0.96452000000000004</v>
      </c>
      <c r="AE1438" s="78">
        <v>30220</v>
      </c>
      <c r="AF1438" s="104">
        <v>2.6657799999999998</v>
      </c>
      <c r="AG1438" s="78">
        <v>2937</v>
      </c>
      <c r="AH1438" s="104">
        <v>1.1999599999999999</v>
      </c>
      <c r="AI1438" s="78">
        <v>-19821</v>
      </c>
      <c r="AJ1438" s="104">
        <v>-2.3583500000000002</v>
      </c>
      <c r="AK1438" s="78">
        <v>9000</v>
      </c>
      <c r="AL1438" s="78">
        <v>8000</v>
      </c>
      <c r="AM1438" s="8">
        <v>8600</v>
      </c>
      <c r="AN1438" s="78">
        <v>273</v>
      </c>
      <c r="AO1438" s="78">
        <v>10000</v>
      </c>
      <c r="AP1438" s="78">
        <v>7600</v>
      </c>
      <c r="AQ1438" s="78">
        <v>8600</v>
      </c>
      <c r="AR1438" s="78">
        <v>413</v>
      </c>
      <c r="AS1438" s="78">
        <v>8750</v>
      </c>
      <c r="AT1438" s="78">
        <v>8300</v>
      </c>
      <c r="AU1438" s="78">
        <v>8600</v>
      </c>
      <c r="AV1438" s="78">
        <v>118</v>
      </c>
      <c r="AW1438" s="77">
        <v>16.68</v>
      </c>
      <c r="AX1438" s="144">
        <f t="shared" si="148"/>
        <v>0</v>
      </c>
      <c r="AY1438" s="144">
        <f t="shared" si="149"/>
        <v>0</v>
      </c>
      <c r="AZ1438" s="144">
        <f t="shared" si="150"/>
        <v>0.48</v>
      </c>
      <c r="BA1438" s="54">
        <f t="shared" si="151"/>
        <v>23.088864145021279</v>
      </c>
      <c r="BB1438" s="54">
        <f t="shared" si="152"/>
        <v>15.118135854978721</v>
      </c>
    </row>
    <row r="1439" spans="1:54" x14ac:dyDescent="0.25">
      <c r="A1439" s="3">
        <v>42300</v>
      </c>
      <c r="B1439" s="77">
        <v>8673.81</v>
      </c>
      <c r="C1439" s="77">
        <v>940.03940999999998</v>
      </c>
      <c r="D1439" s="77">
        <v>100.5317</v>
      </c>
      <c r="E1439" s="77">
        <f t="shared" si="154"/>
        <v>356.85539999999997</v>
      </c>
      <c r="F1439" s="77">
        <v>5.2282000000000002</v>
      </c>
      <c r="G1439" s="77">
        <v>1.1015000000000001</v>
      </c>
      <c r="H1439">
        <v>0</v>
      </c>
      <c r="I1439" s="78">
        <v>8692</v>
      </c>
      <c r="J1439">
        <v>201511</v>
      </c>
      <c r="K1439" s="78">
        <v>8692</v>
      </c>
      <c r="L1439" s="77">
        <f t="shared" si="153"/>
        <v>18.190000000000509</v>
      </c>
      <c r="M1439" s="78">
        <v>22318</v>
      </c>
      <c r="N1439" s="78">
        <v>388.08030000000002</v>
      </c>
      <c r="O1439" s="78">
        <v>1268</v>
      </c>
      <c r="P1439" s="78">
        <v>5.5075799999999999</v>
      </c>
      <c r="Q1439" s="144">
        <v>22635</v>
      </c>
      <c r="R1439" s="78">
        <v>-6946</v>
      </c>
      <c r="S1439" s="78">
        <v>-2696</v>
      </c>
      <c r="T1439" s="78">
        <v>-2422</v>
      </c>
      <c r="U1439" s="78">
        <v>26325</v>
      </c>
      <c r="V1439" s="219">
        <v>9.2003798670465334E-2</v>
      </c>
      <c r="W1439" s="78">
        <v>8055</v>
      </c>
      <c r="X1439" s="78">
        <v>9201</v>
      </c>
      <c r="Y1439" s="78">
        <v>12225</v>
      </c>
      <c r="Z1439" s="78">
        <v>15746</v>
      </c>
      <c r="AA1439" s="78">
        <v>100.91</v>
      </c>
      <c r="AB1439" s="78">
        <v>107.25</v>
      </c>
      <c r="AC1439" s="78">
        <v>56868</v>
      </c>
      <c r="AD1439" s="104">
        <v>1.25885</v>
      </c>
      <c r="AE1439" s="78">
        <v>36848</v>
      </c>
      <c r="AF1439" s="104">
        <v>2.3140000000000001</v>
      </c>
      <c r="AG1439" s="78">
        <v>3676</v>
      </c>
      <c r="AH1439" s="104">
        <v>1.1704300000000001</v>
      </c>
      <c r="AI1439" s="78">
        <v>-18445</v>
      </c>
      <c r="AJ1439" s="104">
        <v>-1.69235</v>
      </c>
      <c r="AK1439" s="78">
        <v>9000</v>
      </c>
      <c r="AL1439" s="78">
        <v>8200</v>
      </c>
      <c r="AM1439" s="8">
        <v>8700</v>
      </c>
      <c r="AN1439" s="78">
        <v>248</v>
      </c>
      <c r="AO1439" s="78">
        <v>10000</v>
      </c>
      <c r="AP1439" s="78">
        <v>7600</v>
      </c>
      <c r="AQ1439" s="78">
        <v>8700</v>
      </c>
      <c r="AR1439" s="78">
        <v>375</v>
      </c>
      <c r="AS1439" s="78">
        <v>8900</v>
      </c>
      <c r="AT1439" s="78">
        <v>8300</v>
      </c>
      <c r="AU1439" s="78">
        <v>8700</v>
      </c>
      <c r="AV1439" s="78">
        <v>94</v>
      </c>
      <c r="AW1439" s="77">
        <v>15.14</v>
      </c>
      <c r="AX1439" s="144">
        <f t="shared" si="148"/>
        <v>0</v>
      </c>
      <c r="AY1439" s="144">
        <f t="shared" si="149"/>
        <v>0</v>
      </c>
      <c r="AZ1439" s="144">
        <f t="shared" si="150"/>
        <v>0.32</v>
      </c>
      <c r="BA1439" s="54">
        <f t="shared" si="151"/>
        <v>23.257146895407018</v>
      </c>
      <c r="BB1439" s="54">
        <f t="shared" si="152"/>
        <v>14.537853104592976</v>
      </c>
    </row>
    <row r="1440" spans="1:54" x14ac:dyDescent="0.25">
      <c r="A1440" s="3">
        <v>42303</v>
      </c>
      <c r="B1440" s="77">
        <v>8745.36</v>
      </c>
      <c r="C1440" s="77">
        <v>852.22244999999998</v>
      </c>
      <c r="D1440" s="77">
        <v>112.60079999999999</v>
      </c>
      <c r="E1440" s="77">
        <f t="shared" si="154"/>
        <v>626.29700000000003</v>
      </c>
      <c r="F1440" s="77">
        <v>4.4627999999999997</v>
      </c>
      <c r="G1440" s="77">
        <v>4.9931000000000001</v>
      </c>
      <c r="H1440">
        <v>0</v>
      </c>
      <c r="I1440" s="78">
        <v>8736</v>
      </c>
      <c r="J1440">
        <v>201511</v>
      </c>
      <c r="K1440" s="78">
        <v>8736</v>
      </c>
      <c r="L1440" s="77">
        <f t="shared" si="153"/>
        <v>-9.3600000000005821</v>
      </c>
      <c r="M1440" s="78">
        <v>23367</v>
      </c>
      <c r="N1440" s="78">
        <v>408.24146000000002</v>
      </c>
      <c r="O1440" s="78">
        <v>1387</v>
      </c>
      <c r="P1440" s="78">
        <v>6.0545999999999998</v>
      </c>
      <c r="Q1440" s="144">
        <v>23713.75</v>
      </c>
      <c r="R1440" s="78">
        <v>-6789</v>
      </c>
      <c r="S1440" s="78">
        <v>-1247</v>
      </c>
      <c r="T1440" s="78">
        <v>-3054</v>
      </c>
      <c r="U1440" s="78">
        <v>27702</v>
      </c>
      <c r="V1440" s="219">
        <v>0.11024474767164825</v>
      </c>
      <c r="W1440" s="78">
        <v>6352</v>
      </c>
      <c r="X1440" s="78">
        <v>8842</v>
      </c>
      <c r="Y1440" s="78">
        <v>11135</v>
      </c>
      <c r="Z1440" s="78">
        <v>16696</v>
      </c>
      <c r="AA1440" s="78">
        <v>104.65</v>
      </c>
      <c r="AB1440" s="78">
        <v>110.28</v>
      </c>
      <c r="AC1440" s="78">
        <v>60979</v>
      </c>
      <c r="AD1440" s="104">
        <v>1.3826099999999999</v>
      </c>
      <c r="AE1440" s="78">
        <v>41591</v>
      </c>
      <c r="AF1440" s="104">
        <v>2.17841</v>
      </c>
      <c r="AG1440" s="78">
        <v>3264</v>
      </c>
      <c r="AH1440" s="104">
        <v>1.2514400000000001</v>
      </c>
      <c r="AI1440" s="78">
        <v>-18582</v>
      </c>
      <c r="AJ1440" s="104">
        <v>-1.59893</v>
      </c>
      <c r="AK1440" s="78">
        <v>9000</v>
      </c>
      <c r="AL1440" s="78">
        <v>8300</v>
      </c>
      <c r="AM1440" s="8">
        <v>8700</v>
      </c>
      <c r="AN1440" s="78">
        <v>231</v>
      </c>
      <c r="AO1440" s="78">
        <v>10000</v>
      </c>
      <c r="AP1440" s="78">
        <v>7600</v>
      </c>
      <c r="AQ1440" s="78">
        <v>8700</v>
      </c>
      <c r="AR1440" s="78">
        <v>348</v>
      </c>
      <c r="AS1440" s="78">
        <v>8900</v>
      </c>
      <c r="AT1440" s="78">
        <v>8600</v>
      </c>
      <c r="AU1440" s="78">
        <v>8750</v>
      </c>
      <c r="AV1440" s="78">
        <v>70.5</v>
      </c>
      <c r="AW1440" s="77">
        <v>14.58</v>
      </c>
      <c r="AX1440" s="144">
        <f t="shared" si="148"/>
        <v>0</v>
      </c>
      <c r="AY1440" s="144">
        <f t="shared" si="149"/>
        <v>0</v>
      </c>
      <c r="AZ1440" s="144">
        <f t="shared" si="150"/>
        <v>0.21</v>
      </c>
      <c r="BA1440" s="54">
        <f t="shared" si="151"/>
        <v>22.997946428251105</v>
      </c>
      <c r="BB1440" s="54">
        <f t="shared" si="152"/>
        <v>14.038053571748897</v>
      </c>
    </row>
    <row r="1441" spans="1:54" x14ac:dyDescent="0.25">
      <c r="A1441" s="3">
        <v>42304</v>
      </c>
      <c r="B1441" s="77">
        <v>8701.32</v>
      </c>
      <c r="C1441" s="77">
        <v>891.39346999999998</v>
      </c>
      <c r="D1441" s="77">
        <v>-2.3306999999999998</v>
      </c>
      <c r="E1441" s="77">
        <f t="shared" si="154"/>
        <v>696.99499999999989</v>
      </c>
      <c r="F1441" s="77">
        <v>-5.3828999999999994</v>
      </c>
      <c r="G1441" s="77">
        <v>-28.884399999999999</v>
      </c>
      <c r="H1441">
        <v>0</v>
      </c>
      <c r="I1441" s="78">
        <v>8691</v>
      </c>
      <c r="J1441">
        <v>201511</v>
      </c>
      <c r="K1441" s="78">
        <v>8691</v>
      </c>
      <c r="L1441" s="77">
        <f t="shared" si="153"/>
        <v>-10.319999999999709</v>
      </c>
      <c r="M1441" s="78">
        <v>20759</v>
      </c>
      <c r="N1441" s="78">
        <v>361.10590000000002</v>
      </c>
      <c r="O1441" s="78">
        <v>1006</v>
      </c>
      <c r="P1441" s="78">
        <v>4.3722599999999998</v>
      </c>
      <c r="Q1441" s="144">
        <v>21010.5</v>
      </c>
      <c r="R1441" s="78">
        <v>-6921</v>
      </c>
      <c r="S1441" s="78">
        <v>-432</v>
      </c>
      <c r="T1441" s="78">
        <v>-4686</v>
      </c>
      <c r="U1441" s="78">
        <v>29307</v>
      </c>
      <c r="V1441" s="219">
        <v>0.15989354079230217</v>
      </c>
      <c r="W1441" s="78">
        <v>6357</v>
      </c>
      <c r="X1441" s="78">
        <v>10892</v>
      </c>
      <c r="Y1441" s="78">
        <v>10692</v>
      </c>
      <c r="Z1441" s="78">
        <v>13940</v>
      </c>
      <c r="AA1441" s="78">
        <v>98.19</v>
      </c>
      <c r="AB1441" s="78">
        <v>106.02</v>
      </c>
      <c r="AC1441" s="78">
        <v>63756</v>
      </c>
      <c r="AD1441" s="104">
        <v>1.1666300000000001</v>
      </c>
      <c r="AE1441" s="78">
        <v>47972</v>
      </c>
      <c r="AF1441" s="104">
        <v>2.3683700000000001</v>
      </c>
      <c r="AG1441" s="78">
        <v>-3275</v>
      </c>
      <c r="AH1441" s="104">
        <v>0.96850000000000003</v>
      </c>
      <c r="AI1441" s="78">
        <v>-14840</v>
      </c>
      <c r="AJ1441" s="104">
        <v>-1.52606</v>
      </c>
      <c r="AK1441" s="78">
        <v>9000</v>
      </c>
      <c r="AL1441" s="78">
        <v>8300</v>
      </c>
      <c r="AM1441" s="8">
        <v>8700</v>
      </c>
      <c r="AN1441" s="78">
        <v>220</v>
      </c>
      <c r="AO1441" s="78">
        <v>10000</v>
      </c>
      <c r="AP1441" s="78">
        <v>7600</v>
      </c>
      <c r="AQ1441" s="78">
        <v>8700</v>
      </c>
      <c r="AR1441" s="78">
        <v>346</v>
      </c>
      <c r="AS1441" s="78">
        <v>8900</v>
      </c>
      <c r="AT1441" s="78">
        <v>8600</v>
      </c>
      <c r="AU1441" s="78">
        <v>8700</v>
      </c>
      <c r="AV1441" s="78">
        <v>48</v>
      </c>
      <c r="AW1441" s="77">
        <v>14.54</v>
      </c>
      <c r="AX1441" s="144">
        <f t="shared" si="148"/>
        <v>0</v>
      </c>
      <c r="AY1441" s="144">
        <f t="shared" si="149"/>
        <v>0</v>
      </c>
      <c r="AZ1441" s="144">
        <f t="shared" si="150"/>
        <v>0.17</v>
      </c>
      <c r="BA1441" s="54">
        <f t="shared" si="151"/>
        <v>22.518918181057462</v>
      </c>
      <c r="BB1441" s="54">
        <f t="shared" si="152"/>
        <v>13.719081818942538</v>
      </c>
    </row>
    <row r="1442" spans="1:54" x14ac:dyDescent="0.25">
      <c r="A1442" s="3">
        <v>42305</v>
      </c>
      <c r="B1442" s="77">
        <v>8665.99</v>
      </c>
      <c r="C1442" s="77">
        <v>805.12582999999995</v>
      </c>
      <c r="D1442" s="77">
        <v>-12.5528</v>
      </c>
      <c r="E1442" s="77">
        <f t="shared" si="154"/>
        <v>720.02019999999982</v>
      </c>
      <c r="F1442" s="77">
        <v>3.4522000000000004</v>
      </c>
      <c r="G1442" s="77">
        <v>2.5097999999999998</v>
      </c>
      <c r="H1442" t="s">
        <v>1748</v>
      </c>
      <c r="I1442" s="78">
        <v>8638</v>
      </c>
      <c r="J1442">
        <v>201511</v>
      </c>
      <c r="K1442" s="78">
        <v>8638</v>
      </c>
      <c r="L1442" s="77">
        <f t="shared" si="153"/>
        <v>-27.989999999999782</v>
      </c>
      <c r="M1442" s="78">
        <v>17910</v>
      </c>
      <c r="N1442" s="78">
        <v>309.63105999999999</v>
      </c>
      <c r="O1442" s="78">
        <v>783</v>
      </c>
      <c r="P1442" s="78">
        <v>3.3815599999999999</v>
      </c>
      <c r="Q1442" s="144">
        <v>18105.75</v>
      </c>
      <c r="R1442" s="78">
        <v>-7061</v>
      </c>
      <c r="S1442" s="78">
        <v>-715</v>
      </c>
      <c r="T1442" s="78">
        <v>-7062</v>
      </c>
      <c r="U1442" s="78">
        <v>28832</v>
      </c>
      <c r="V1442" s="219">
        <v>0.2449361820199778</v>
      </c>
      <c r="W1442" s="78">
        <v>6117</v>
      </c>
      <c r="X1442" s="78">
        <v>8597</v>
      </c>
      <c r="Y1442" s="78">
        <v>8572</v>
      </c>
      <c r="Z1442" s="78">
        <v>13726</v>
      </c>
      <c r="AA1442" s="78">
        <v>107.96</v>
      </c>
      <c r="AB1442" s="78">
        <v>100.31</v>
      </c>
      <c r="AC1442" s="78">
        <v>65737</v>
      </c>
      <c r="AD1442" s="104">
        <v>1.0087200000000001</v>
      </c>
      <c r="AE1442" s="78">
        <v>41410</v>
      </c>
      <c r="AF1442" s="104">
        <v>2.6906699999999999</v>
      </c>
      <c r="AG1442" s="78">
        <v>-17191</v>
      </c>
      <c r="AH1442" s="104">
        <v>0.92817000000000005</v>
      </c>
      <c r="AI1442" s="78">
        <v>-18291</v>
      </c>
      <c r="AJ1442" s="104">
        <v>-1.4862500000000001</v>
      </c>
      <c r="AK1442" s="78">
        <v>9000</v>
      </c>
      <c r="AL1442" s="78">
        <v>8300</v>
      </c>
      <c r="AM1442" s="8">
        <v>8600</v>
      </c>
      <c r="AN1442" s="78">
        <v>227</v>
      </c>
      <c r="AO1442" s="78">
        <v>10000</v>
      </c>
      <c r="AP1442" s="78">
        <v>7600</v>
      </c>
      <c r="AQ1442" s="78">
        <v>8600</v>
      </c>
      <c r="AR1442" s="78">
        <v>360</v>
      </c>
      <c r="AS1442" s="78">
        <v>8800</v>
      </c>
      <c r="AT1442" s="78">
        <v>8500</v>
      </c>
      <c r="AU1442" s="78">
        <v>8650</v>
      </c>
      <c r="AV1442" s="78">
        <v>124</v>
      </c>
      <c r="AW1442" s="77">
        <v>15.29</v>
      </c>
      <c r="AX1442" s="144">
        <f t="shared" si="148"/>
        <v>0.1</v>
      </c>
      <c r="AY1442" s="144">
        <f t="shared" si="149"/>
        <v>0.06</v>
      </c>
      <c r="AZ1442" s="144">
        <f t="shared" si="150"/>
        <v>0.33</v>
      </c>
      <c r="BA1442" s="54">
        <f t="shared" si="151"/>
        <v>21.95474126420546</v>
      </c>
      <c r="BB1442" s="54">
        <f t="shared" si="152"/>
        <v>13.612258735794542</v>
      </c>
    </row>
    <row r="1443" spans="1:54" x14ac:dyDescent="0.25">
      <c r="A1443" s="3">
        <v>42306</v>
      </c>
      <c r="B1443" s="77">
        <v>8571.08</v>
      </c>
      <c r="C1443" s="77">
        <v>860.80268999999998</v>
      </c>
      <c r="D1443" s="77">
        <v>-55.958100000000002</v>
      </c>
      <c r="E1443" s="77">
        <f t="shared" si="154"/>
        <v>667.15359999999987</v>
      </c>
      <c r="F1443" s="77">
        <v>-1.1242000000000001</v>
      </c>
      <c r="G1443" s="77">
        <v>-24.002500000000001</v>
      </c>
      <c r="H1443">
        <v>0</v>
      </c>
      <c r="I1443" s="78">
        <v>8550</v>
      </c>
      <c r="J1443">
        <v>201511</v>
      </c>
      <c r="K1443" s="78">
        <v>8550</v>
      </c>
      <c r="L1443" s="77">
        <f t="shared" si="153"/>
        <v>-21.079999999999927</v>
      </c>
      <c r="M1443" s="78">
        <v>18509</v>
      </c>
      <c r="N1443" s="78">
        <v>316.58215000000001</v>
      </c>
      <c r="O1443" s="78">
        <v>752</v>
      </c>
      <c r="P1443" s="78">
        <v>3.2107100000000002</v>
      </c>
      <c r="Q1443" s="144">
        <v>18697</v>
      </c>
      <c r="R1443" s="78">
        <v>-7227</v>
      </c>
      <c r="S1443" s="78">
        <v>-368</v>
      </c>
      <c r="T1443" s="78">
        <v>-7101</v>
      </c>
      <c r="U1443" s="78">
        <v>29997</v>
      </c>
      <c r="V1443" s="219">
        <v>0.23672367236723674</v>
      </c>
      <c r="W1443" s="78">
        <v>6730</v>
      </c>
      <c r="X1443" s="78">
        <v>6730</v>
      </c>
      <c r="Y1443" s="78">
        <v>9431</v>
      </c>
      <c r="Z1443" s="78">
        <v>11525</v>
      </c>
      <c r="AA1443" s="78">
        <v>91.09</v>
      </c>
      <c r="AB1443" s="78">
        <v>93.01</v>
      </c>
      <c r="AC1443" s="78">
        <v>74232</v>
      </c>
      <c r="AD1443" s="104">
        <v>0.73358999999999996</v>
      </c>
      <c r="AE1443" s="78">
        <v>54830</v>
      </c>
      <c r="AF1443" s="104">
        <v>3.2147899999999998</v>
      </c>
      <c r="AG1443" s="78">
        <v>-24346</v>
      </c>
      <c r="AH1443" s="104">
        <v>0.79864000000000002</v>
      </c>
      <c r="AI1443" s="78">
        <v>-17811</v>
      </c>
      <c r="AJ1443" s="104">
        <v>-1.7333400000000001</v>
      </c>
      <c r="AK1443" s="78">
        <v>9000</v>
      </c>
      <c r="AL1443" s="78">
        <v>8300</v>
      </c>
      <c r="AM1443" s="8">
        <v>8500</v>
      </c>
      <c r="AN1443" s="78">
        <v>229</v>
      </c>
      <c r="AO1443" s="78">
        <v>10000</v>
      </c>
      <c r="AP1443" s="78">
        <v>7600</v>
      </c>
      <c r="AQ1443" s="78">
        <v>8500</v>
      </c>
      <c r="AR1443" s="78">
        <v>356</v>
      </c>
      <c r="AS1443" s="78">
        <v>8800</v>
      </c>
      <c r="AT1443" s="78">
        <v>8300</v>
      </c>
      <c r="AU1443" s="78">
        <v>8550</v>
      </c>
      <c r="AV1443" s="78">
        <v>112</v>
      </c>
      <c r="AW1443" s="77">
        <v>15.71</v>
      </c>
      <c r="AX1443" s="144">
        <f t="shared" si="148"/>
        <v>0.13</v>
      </c>
      <c r="AY1443" s="144">
        <f t="shared" si="149"/>
        <v>0.08</v>
      </c>
      <c r="AZ1443" s="144">
        <f t="shared" si="150"/>
        <v>0.37</v>
      </c>
      <c r="BA1443" s="54">
        <f t="shared" si="151"/>
        <v>20.838053822089591</v>
      </c>
      <c r="BB1443" s="54">
        <f t="shared" si="152"/>
        <v>13.987946177910409</v>
      </c>
    </row>
    <row r="1444" spans="1:54" x14ac:dyDescent="0.25">
      <c r="A1444" s="3">
        <v>42307</v>
      </c>
      <c r="B1444" s="77">
        <v>8554.31</v>
      </c>
      <c r="C1444" s="77">
        <v>871.41268000000002</v>
      </c>
      <c r="D1444" s="77">
        <v>-3.9786000000000001</v>
      </c>
      <c r="E1444" s="77">
        <f t="shared" si="154"/>
        <v>630.78229999999996</v>
      </c>
      <c r="F1444" s="77">
        <v>-4.9177</v>
      </c>
      <c r="G1444" s="77">
        <v>1.8215000000000001</v>
      </c>
      <c r="H1444">
        <v>0</v>
      </c>
      <c r="I1444" s="78">
        <v>8568</v>
      </c>
      <c r="J1444">
        <v>201511</v>
      </c>
      <c r="K1444" s="78">
        <v>8568</v>
      </c>
      <c r="L1444" s="77">
        <f t="shared" si="153"/>
        <v>13.690000000000509</v>
      </c>
      <c r="M1444" s="78">
        <v>21405</v>
      </c>
      <c r="N1444" s="78">
        <v>367.08780999999999</v>
      </c>
      <c r="O1444" s="78">
        <v>1303</v>
      </c>
      <c r="P1444" s="78">
        <v>5.5815400000000004</v>
      </c>
      <c r="Q1444" s="144">
        <v>21730.75</v>
      </c>
      <c r="R1444" s="78">
        <v>-7405</v>
      </c>
      <c r="S1444" s="78">
        <v>-1424</v>
      </c>
      <c r="T1444" s="78">
        <v>-6543</v>
      </c>
      <c r="U1444" s="78">
        <v>30687</v>
      </c>
      <c r="V1444" s="219">
        <v>0.21321732329650991</v>
      </c>
      <c r="W1444" s="78">
        <v>7452</v>
      </c>
      <c r="X1444" s="78">
        <v>11596</v>
      </c>
      <c r="Y1444" s="78">
        <v>11223</v>
      </c>
      <c r="Z1444" s="78">
        <v>15938</v>
      </c>
      <c r="AA1444" s="78">
        <v>98.26</v>
      </c>
      <c r="AB1444" s="78">
        <v>92.45</v>
      </c>
      <c r="AC1444" s="78">
        <v>76037</v>
      </c>
      <c r="AD1444" s="104">
        <v>0.80330000000000001</v>
      </c>
      <c r="AE1444" s="78">
        <v>63727</v>
      </c>
      <c r="AF1444" s="104">
        <v>2.9672399999999999</v>
      </c>
      <c r="AG1444" s="78">
        <v>-31573</v>
      </c>
      <c r="AH1444" s="104">
        <v>0.88880000000000003</v>
      </c>
      <c r="AI1444" s="78">
        <v>-22772</v>
      </c>
      <c r="AJ1444" s="104">
        <v>-1.6242300000000001</v>
      </c>
      <c r="AK1444" s="78">
        <v>9000</v>
      </c>
      <c r="AL1444" s="78">
        <v>8300</v>
      </c>
      <c r="AM1444" s="8">
        <v>8600</v>
      </c>
      <c r="AN1444" s="78">
        <v>206</v>
      </c>
      <c r="AO1444" s="78">
        <v>10000</v>
      </c>
      <c r="AP1444" s="78">
        <v>7600</v>
      </c>
      <c r="AQ1444" s="78">
        <v>8600</v>
      </c>
      <c r="AR1444" s="78">
        <v>340</v>
      </c>
      <c r="AS1444" s="78">
        <v>8650</v>
      </c>
      <c r="AT1444" s="78">
        <v>8300</v>
      </c>
      <c r="AU1444" s="78">
        <v>8550</v>
      </c>
      <c r="AV1444" s="78">
        <v>91</v>
      </c>
      <c r="AW1444" s="77">
        <v>15.12</v>
      </c>
      <c r="AX1444" s="144">
        <f t="shared" si="148"/>
        <v>0.06</v>
      </c>
      <c r="AY1444" s="144">
        <f t="shared" si="149"/>
        <v>0.04</v>
      </c>
      <c r="AZ1444" s="144">
        <f t="shared" si="150"/>
        <v>0.28999999999999998</v>
      </c>
      <c r="BA1444" s="54">
        <f t="shared" si="151"/>
        <v>20.36684789979649</v>
      </c>
      <c r="BB1444" s="54">
        <f t="shared" si="152"/>
        <v>13.913152100203503</v>
      </c>
    </row>
    <row r="1445" spans="1:54" x14ac:dyDescent="0.25">
      <c r="A1445" s="3">
        <v>42310</v>
      </c>
      <c r="B1445" s="77">
        <v>8614.77</v>
      </c>
      <c r="C1445" s="77">
        <v>787.62669000000005</v>
      </c>
      <c r="D1445" s="77">
        <v>38.821399999999997</v>
      </c>
      <c r="E1445" s="77">
        <f t="shared" si="154"/>
        <v>679.67679999999984</v>
      </c>
      <c r="F1445" s="77">
        <v>-3.8141000000000003</v>
      </c>
      <c r="G1445" s="77">
        <v>7.4811000000000005</v>
      </c>
      <c r="H1445">
        <v>0</v>
      </c>
      <c r="I1445" s="78">
        <v>8583</v>
      </c>
      <c r="J1445">
        <v>201511</v>
      </c>
      <c r="K1445" s="78">
        <v>8583</v>
      </c>
      <c r="L1445" s="77">
        <f t="shared" si="153"/>
        <v>-31.770000000000437</v>
      </c>
      <c r="M1445" s="78">
        <v>22073</v>
      </c>
      <c r="N1445" s="78">
        <v>379.29079000000002</v>
      </c>
      <c r="O1445" s="78">
        <v>1684</v>
      </c>
      <c r="P1445" s="78">
        <v>7.2285399999999997</v>
      </c>
      <c r="Q1445" s="144">
        <v>22494</v>
      </c>
      <c r="R1445" s="78">
        <v>-7423</v>
      </c>
      <c r="S1445" s="78">
        <v>-669</v>
      </c>
      <c r="T1445" s="78">
        <v>-5314</v>
      </c>
      <c r="U1445" s="78">
        <v>32251</v>
      </c>
      <c r="V1445" s="219">
        <v>0.16477008464853804</v>
      </c>
      <c r="W1445" s="78">
        <v>7561</v>
      </c>
      <c r="X1445" s="78">
        <v>12103</v>
      </c>
      <c r="Y1445" s="78">
        <v>12393</v>
      </c>
      <c r="Z1445" s="78">
        <v>18566</v>
      </c>
      <c r="AA1445" s="78">
        <v>108.48</v>
      </c>
      <c r="AB1445" s="78">
        <v>94.72</v>
      </c>
      <c r="AC1445" s="78">
        <v>75813</v>
      </c>
      <c r="AD1445" s="104">
        <v>0.85465000000000002</v>
      </c>
      <c r="AE1445" s="78">
        <v>63891</v>
      </c>
      <c r="AF1445" s="104">
        <v>2.8328799999999998</v>
      </c>
      <c r="AG1445" s="78">
        <v>-35340</v>
      </c>
      <c r="AH1445" s="104">
        <v>0.80574999999999997</v>
      </c>
      <c r="AI1445" s="78">
        <v>-26822</v>
      </c>
      <c r="AJ1445" s="104">
        <v>-1.62975</v>
      </c>
      <c r="AK1445" s="78">
        <v>9000</v>
      </c>
      <c r="AL1445" s="78">
        <v>8300</v>
      </c>
      <c r="AM1445" s="8">
        <v>8600</v>
      </c>
      <c r="AN1445" s="78">
        <v>203</v>
      </c>
      <c r="AO1445" s="78">
        <v>10000</v>
      </c>
      <c r="AP1445" s="78">
        <v>7600</v>
      </c>
      <c r="AQ1445" s="78">
        <v>8600</v>
      </c>
      <c r="AR1445" s="78">
        <v>337</v>
      </c>
      <c r="AS1445" s="78">
        <v>8650</v>
      </c>
      <c r="AT1445" s="78">
        <v>8300</v>
      </c>
      <c r="AU1445" s="78">
        <v>8600</v>
      </c>
      <c r="AV1445" s="78">
        <v>76.5</v>
      </c>
      <c r="AW1445" s="77">
        <v>16.010000000000002</v>
      </c>
      <c r="AX1445" s="144">
        <f t="shared" si="148"/>
        <v>0.2</v>
      </c>
      <c r="AY1445" s="144">
        <f t="shared" si="149"/>
        <v>0.12</v>
      </c>
      <c r="AZ1445" s="144">
        <f t="shared" si="150"/>
        <v>0.4</v>
      </c>
      <c r="BA1445" s="54">
        <f t="shared" si="151"/>
        <v>19.73466190784282</v>
      </c>
      <c r="BB1445" s="54">
        <f t="shared" si="152"/>
        <v>14.088338092157173</v>
      </c>
    </row>
    <row r="1446" spans="1:54" x14ac:dyDescent="0.25">
      <c r="A1446" s="3">
        <v>42311</v>
      </c>
      <c r="B1446" s="77">
        <v>8713.19</v>
      </c>
      <c r="C1446" s="77">
        <v>976.09779000000003</v>
      </c>
      <c r="D1446" s="77">
        <v>105.84020000000001</v>
      </c>
      <c r="E1446" s="77">
        <f t="shared" si="154"/>
        <v>815.07669999999985</v>
      </c>
      <c r="F1446" s="77">
        <v>-2.1766999999999999</v>
      </c>
      <c r="G1446" s="77">
        <v>-7.6437999999999997</v>
      </c>
      <c r="H1446">
        <v>0</v>
      </c>
      <c r="I1446" s="78">
        <v>8721</v>
      </c>
      <c r="J1446">
        <v>201511</v>
      </c>
      <c r="K1446" s="78">
        <v>8721</v>
      </c>
      <c r="L1446" s="77">
        <f t="shared" si="153"/>
        <v>7.8099999999994907</v>
      </c>
      <c r="M1446" s="78">
        <v>26205</v>
      </c>
      <c r="N1446" s="78">
        <v>457.23138999999998</v>
      </c>
      <c r="O1446" s="78">
        <v>2221</v>
      </c>
      <c r="P1446" s="78">
        <v>9.6830400000000001</v>
      </c>
      <c r="Q1446" s="144">
        <v>26760.25</v>
      </c>
      <c r="R1446" s="78">
        <v>-7206</v>
      </c>
      <c r="S1446" s="78">
        <v>-1508</v>
      </c>
      <c r="T1446" s="78">
        <v>-5109</v>
      </c>
      <c r="U1446" s="78">
        <v>34614</v>
      </c>
      <c r="V1446" s="219">
        <v>0.14759923730282545</v>
      </c>
      <c r="W1446" s="78">
        <v>6999</v>
      </c>
      <c r="X1446" s="78">
        <v>12070</v>
      </c>
      <c r="Y1446" s="78">
        <v>11627</v>
      </c>
      <c r="Z1446" s="78">
        <v>18898</v>
      </c>
      <c r="AA1446" s="78">
        <v>104.37</v>
      </c>
      <c r="AB1446" s="78">
        <v>111.09</v>
      </c>
      <c r="AC1446" s="78">
        <v>77726</v>
      </c>
      <c r="AD1446" s="104">
        <v>1.49943</v>
      </c>
      <c r="AE1446" s="78">
        <v>70543</v>
      </c>
      <c r="AF1446" s="104">
        <v>2.27841</v>
      </c>
      <c r="AG1446" s="78">
        <v>-24327</v>
      </c>
      <c r="AH1446" s="104">
        <v>1.5530200000000001</v>
      </c>
      <c r="AI1446" s="78">
        <v>-41966</v>
      </c>
      <c r="AJ1446" s="104">
        <v>-1.24962</v>
      </c>
      <c r="AK1446" s="78">
        <v>9000</v>
      </c>
      <c r="AL1446" s="78">
        <v>8300</v>
      </c>
      <c r="AM1446" s="8">
        <v>8700</v>
      </c>
      <c r="AN1446" s="78">
        <v>177</v>
      </c>
      <c r="AO1446" s="78">
        <v>10000</v>
      </c>
      <c r="AP1446" s="78">
        <v>7600</v>
      </c>
      <c r="AQ1446" s="78">
        <v>8700</v>
      </c>
      <c r="AR1446" s="78">
        <v>321</v>
      </c>
      <c r="AS1446" s="78">
        <v>8750</v>
      </c>
      <c r="AT1446" s="78">
        <v>8700</v>
      </c>
      <c r="AU1446" s="78">
        <v>8700</v>
      </c>
      <c r="AV1446" s="78">
        <v>46.5</v>
      </c>
      <c r="AW1446" s="77">
        <v>14.47</v>
      </c>
      <c r="AX1446" s="144">
        <f t="shared" si="148"/>
        <v>0</v>
      </c>
      <c r="AY1446" s="144">
        <f t="shared" si="149"/>
        <v>0</v>
      </c>
      <c r="AZ1446" s="144">
        <f t="shared" si="150"/>
        <v>0.1</v>
      </c>
      <c r="BA1446" s="54">
        <f t="shared" si="151"/>
        <v>19.504564321577941</v>
      </c>
      <c r="BB1446" s="54">
        <f t="shared" si="152"/>
        <v>13.85443567842206</v>
      </c>
    </row>
    <row r="1447" spans="1:54" x14ac:dyDescent="0.25">
      <c r="A1447" s="3">
        <v>42312</v>
      </c>
      <c r="B1447" s="77">
        <v>8857.02</v>
      </c>
      <c r="C1447" s="77">
        <v>1284.3581799999999</v>
      </c>
      <c r="D1447" s="77">
        <v>217.7209</v>
      </c>
      <c r="E1447" s="77">
        <f t="shared" si="154"/>
        <v>1007.2340999999999</v>
      </c>
      <c r="F1447" s="77">
        <v>10.3893</v>
      </c>
      <c r="G1447" s="77">
        <v>10.1633</v>
      </c>
      <c r="H1447" t="s">
        <v>1749</v>
      </c>
      <c r="I1447" s="78">
        <v>8882</v>
      </c>
      <c r="J1447">
        <v>201511</v>
      </c>
      <c r="K1447" s="78">
        <v>8882</v>
      </c>
      <c r="L1447" s="77">
        <f t="shared" si="153"/>
        <v>24.979999999999563</v>
      </c>
      <c r="M1447" s="78">
        <v>23586</v>
      </c>
      <c r="N1447" s="78">
        <v>419.37151</v>
      </c>
      <c r="O1447" s="78">
        <v>2336</v>
      </c>
      <c r="P1447" s="78">
        <v>10.37933</v>
      </c>
      <c r="Q1447" s="144">
        <v>24170</v>
      </c>
      <c r="R1447" s="78">
        <v>-7229</v>
      </c>
      <c r="S1447" s="78">
        <v>740</v>
      </c>
      <c r="T1447" s="78">
        <v>-3972</v>
      </c>
      <c r="U1447" s="78">
        <v>34725</v>
      </c>
      <c r="V1447" s="219">
        <v>0.11438444924406048</v>
      </c>
      <c r="W1447" s="78">
        <v>6916</v>
      </c>
      <c r="X1447" s="78">
        <v>11074</v>
      </c>
      <c r="Y1447" s="78">
        <v>9086</v>
      </c>
      <c r="Z1447" s="78">
        <v>13980</v>
      </c>
      <c r="AA1447" s="78">
        <v>77.09</v>
      </c>
      <c r="AB1447" s="78">
        <v>117.96</v>
      </c>
      <c r="AC1447" s="78">
        <v>62207</v>
      </c>
      <c r="AD1447" s="104">
        <v>2.6806299999999998</v>
      </c>
      <c r="AE1447" s="78">
        <v>62480</v>
      </c>
      <c r="AF1447" s="104">
        <v>1.9416500000000001</v>
      </c>
      <c r="AG1447" s="78">
        <v>-23898</v>
      </c>
      <c r="AH1447" s="104">
        <v>0.91647999999999996</v>
      </c>
      <c r="AI1447" s="78">
        <v>-33500</v>
      </c>
      <c r="AJ1447" s="104">
        <v>-1.11686</v>
      </c>
      <c r="AK1447" s="78">
        <v>9000</v>
      </c>
      <c r="AL1447" s="78">
        <v>8500</v>
      </c>
      <c r="AM1447" s="8">
        <v>8900</v>
      </c>
      <c r="AN1447" s="78">
        <v>205</v>
      </c>
      <c r="AO1447" s="78">
        <v>10000</v>
      </c>
      <c r="AP1447" s="78">
        <v>7600</v>
      </c>
      <c r="AQ1447" s="78">
        <v>8900</v>
      </c>
      <c r="AR1447" s="78">
        <v>344</v>
      </c>
      <c r="AS1447" s="78">
        <v>8900</v>
      </c>
      <c r="AT1447" s="78">
        <v>8900</v>
      </c>
      <c r="AU1447" s="78">
        <v>8900</v>
      </c>
      <c r="AV1447" s="78">
        <v>159</v>
      </c>
      <c r="AW1447" s="77">
        <v>16.16</v>
      </c>
      <c r="AX1447" s="144">
        <f t="shared" ref="AX1447:AX1510" si="155">PERCENTRANK(AW1418:AW1447,AW1447,2)</f>
        <v>0.27</v>
      </c>
      <c r="AY1447" s="144">
        <f t="shared" ref="AY1447:AY1510" si="156">PERCENTRANK(AW1398:AW1447,AW1447,2)</f>
        <v>0.16</v>
      </c>
      <c r="AZ1447" s="144">
        <f t="shared" ref="AZ1447:AZ1510" si="157">PERCENTRANK(AW1348:AW1447,AW1447,2)</f>
        <v>0.4</v>
      </c>
      <c r="BA1447" s="54">
        <f t="shared" ref="BA1447:BA1510" si="158">AVERAGE(AW1428:AW1447)+2*_xlfn.STDEV.S(AW1428:AW1447)</f>
        <v>19.203441362578651</v>
      </c>
      <c r="BB1447" s="54">
        <f t="shared" ref="BB1447:BB1510" si="159">AVERAGE(AW1428:AW1447)-2*_xlfn.STDEV.S(AW1428:AW1447)</f>
        <v>13.894558637421346</v>
      </c>
    </row>
    <row r="1448" spans="1:54" x14ac:dyDescent="0.25">
      <c r="A1448" s="3">
        <v>42313</v>
      </c>
      <c r="B1448" s="77">
        <v>8850.18</v>
      </c>
      <c r="C1448" s="77">
        <v>1070.3178800000001</v>
      </c>
      <c r="D1448" s="77">
        <v>45.364899999999999</v>
      </c>
      <c r="E1448" s="77">
        <f t="shared" si="154"/>
        <v>997.06790000000001</v>
      </c>
      <c r="F1448" s="77">
        <v>0.24850000000000003</v>
      </c>
      <c r="G1448" s="77">
        <v>71.962100000000007</v>
      </c>
      <c r="H1448">
        <v>0</v>
      </c>
      <c r="I1448" s="78">
        <v>8870</v>
      </c>
      <c r="J1448">
        <v>201511</v>
      </c>
      <c r="K1448" s="78">
        <v>8870</v>
      </c>
      <c r="L1448" s="77">
        <f t="shared" si="153"/>
        <v>19.819999999999709</v>
      </c>
      <c r="M1448" s="78">
        <v>20995</v>
      </c>
      <c r="N1448" s="78">
        <v>373.00569999999999</v>
      </c>
      <c r="O1448" s="78">
        <v>1637</v>
      </c>
      <c r="P1448" s="78">
        <v>7.2678399999999996</v>
      </c>
      <c r="Q1448" s="144">
        <v>21404.25</v>
      </c>
      <c r="R1448" s="78">
        <v>-7349</v>
      </c>
      <c r="S1448" s="78">
        <v>969</v>
      </c>
      <c r="T1448" s="78">
        <v>-5362</v>
      </c>
      <c r="U1448" s="78">
        <v>32337</v>
      </c>
      <c r="V1448" s="219">
        <v>0.16581624764201996</v>
      </c>
      <c r="W1448" s="78">
        <v>6992</v>
      </c>
      <c r="X1448" s="78">
        <v>9231</v>
      </c>
      <c r="Y1448" s="78">
        <v>8731</v>
      </c>
      <c r="Z1448" s="78">
        <v>12083</v>
      </c>
      <c r="AA1448" s="78">
        <v>91.07</v>
      </c>
      <c r="AB1448" s="78">
        <v>116</v>
      </c>
      <c r="AC1448" s="78">
        <v>60439</v>
      </c>
      <c r="AD1448" s="104">
        <v>2.6130900000000001</v>
      </c>
      <c r="AE1448" s="78">
        <v>67642</v>
      </c>
      <c r="AF1448" s="104">
        <v>2.0995599999999999</v>
      </c>
      <c r="AG1448" s="78">
        <v>-27172</v>
      </c>
      <c r="AH1448" s="104">
        <v>0.64114000000000004</v>
      </c>
      <c r="AI1448" s="78">
        <v>-23366</v>
      </c>
      <c r="AJ1448" s="104">
        <v>-1.0448500000000001</v>
      </c>
      <c r="AK1448" s="78">
        <v>9000</v>
      </c>
      <c r="AL1448" s="78">
        <v>8500</v>
      </c>
      <c r="AM1448" s="8">
        <v>8900</v>
      </c>
      <c r="AN1448" s="78">
        <v>207</v>
      </c>
      <c r="AO1448" s="78">
        <v>10000</v>
      </c>
      <c r="AP1448" s="78">
        <v>7600</v>
      </c>
      <c r="AQ1448" s="78">
        <v>8900</v>
      </c>
      <c r="AR1448" s="78">
        <v>363</v>
      </c>
      <c r="AS1448" s="78">
        <v>9200</v>
      </c>
      <c r="AT1448" s="78">
        <v>8550</v>
      </c>
      <c r="AU1448" s="78">
        <v>8850</v>
      </c>
      <c r="AV1448" s="78">
        <v>153</v>
      </c>
      <c r="AW1448" s="77">
        <v>16.86</v>
      </c>
      <c r="AX1448" s="144">
        <f t="shared" si="155"/>
        <v>0.34</v>
      </c>
      <c r="AY1448" s="144">
        <f t="shared" si="156"/>
        <v>0.2</v>
      </c>
      <c r="AZ1448" s="144">
        <f t="shared" si="157"/>
        <v>0.49</v>
      </c>
      <c r="BA1448" s="54">
        <f t="shared" si="158"/>
        <v>19.100391056223721</v>
      </c>
      <c r="BB1448" s="54">
        <f t="shared" si="159"/>
        <v>13.906608943776286</v>
      </c>
    </row>
    <row r="1449" spans="1:54" x14ac:dyDescent="0.25">
      <c r="A1449" s="3">
        <v>42314</v>
      </c>
      <c r="B1449" s="77">
        <v>8693.57</v>
      </c>
      <c r="C1449" s="77">
        <v>1142.7624499999999</v>
      </c>
      <c r="D1449" s="77">
        <v>-146.69280000000001</v>
      </c>
      <c r="E1449" s="77">
        <f t="shared" si="154"/>
        <v>835.50409999999988</v>
      </c>
      <c r="F1449" s="77">
        <v>-9.5105000000000004</v>
      </c>
      <c r="G1449" s="77">
        <v>-15.0298</v>
      </c>
      <c r="H1449">
        <v>0</v>
      </c>
      <c r="I1449" s="78">
        <v>8689</v>
      </c>
      <c r="J1449">
        <v>201511</v>
      </c>
      <c r="K1449" s="78">
        <v>8689</v>
      </c>
      <c r="L1449" s="77">
        <f t="shared" si="153"/>
        <v>-4.569999999999709</v>
      </c>
      <c r="M1449" s="78">
        <v>15420</v>
      </c>
      <c r="N1449" s="78">
        <v>268.49128999999999</v>
      </c>
      <c r="O1449" s="78">
        <v>602</v>
      </c>
      <c r="P1449" s="78">
        <v>2.6213000000000002</v>
      </c>
      <c r="Q1449" s="144">
        <v>15570.5</v>
      </c>
      <c r="R1449" s="78">
        <v>-7915</v>
      </c>
      <c r="S1449" s="78">
        <v>1725</v>
      </c>
      <c r="T1449" s="78">
        <v>-10599</v>
      </c>
      <c r="U1449" s="78">
        <v>33751</v>
      </c>
      <c r="V1449" s="219">
        <v>0.31403513969956448</v>
      </c>
      <c r="W1449" s="78">
        <v>5848</v>
      </c>
      <c r="X1449" s="78">
        <v>8593</v>
      </c>
      <c r="Y1449" s="78">
        <v>5802</v>
      </c>
      <c r="Z1449" s="78">
        <v>8646</v>
      </c>
      <c r="AA1449" s="78">
        <v>95.9</v>
      </c>
      <c r="AB1449" s="78">
        <v>99.87</v>
      </c>
      <c r="AC1449" s="78">
        <v>67626</v>
      </c>
      <c r="AD1449" s="104">
        <v>1.5697300000000001</v>
      </c>
      <c r="AE1449" s="78">
        <v>69029</v>
      </c>
      <c r="AF1449" s="104">
        <v>2.80185</v>
      </c>
      <c r="AG1449" s="78">
        <v>-43696</v>
      </c>
      <c r="AH1449" s="104">
        <v>0.39062999999999998</v>
      </c>
      <c r="AI1449" s="78">
        <v>-29358</v>
      </c>
      <c r="AJ1449" s="104">
        <v>-1.1223700000000001</v>
      </c>
      <c r="AK1449" s="78">
        <v>9000</v>
      </c>
      <c r="AL1449" s="78">
        <v>8500</v>
      </c>
      <c r="AM1449" s="8">
        <v>8700</v>
      </c>
      <c r="AN1449" s="78">
        <v>217</v>
      </c>
      <c r="AO1449" s="78">
        <v>10000</v>
      </c>
      <c r="AP1449" s="78">
        <v>8000</v>
      </c>
      <c r="AQ1449" s="78">
        <v>8700</v>
      </c>
      <c r="AR1449" s="78">
        <v>376</v>
      </c>
      <c r="AS1449" s="78">
        <v>9200</v>
      </c>
      <c r="AT1449" s="78">
        <v>8500</v>
      </c>
      <c r="AU1449" s="78">
        <v>8700</v>
      </c>
      <c r="AV1449" s="78">
        <v>164</v>
      </c>
      <c r="AW1449" s="77">
        <v>18.489999999999998</v>
      </c>
      <c r="AX1449" s="144">
        <f t="shared" si="155"/>
        <v>0.72</v>
      </c>
      <c r="AY1449" s="144">
        <f t="shared" si="156"/>
        <v>0.44</v>
      </c>
      <c r="AZ1449" s="144">
        <f t="shared" si="157"/>
        <v>0.68</v>
      </c>
      <c r="BA1449" s="54">
        <f t="shared" si="158"/>
        <v>19.179111455684165</v>
      </c>
      <c r="BB1449" s="54">
        <f t="shared" si="159"/>
        <v>13.868888544315844</v>
      </c>
    </row>
    <row r="1450" spans="1:54" x14ac:dyDescent="0.25">
      <c r="A1450" s="3">
        <v>42317</v>
      </c>
      <c r="B1450" s="77">
        <v>8642.48</v>
      </c>
      <c r="C1450" s="77">
        <v>956.44596000000001</v>
      </c>
      <c r="D1450" s="77">
        <v>-28.554299999999998</v>
      </c>
      <c r="E1450" s="77">
        <f t="shared" si="154"/>
        <v>710.32169999999996</v>
      </c>
      <c r="F1450" s="77">
        <v>-12.694700000000001</v>
      </c>
      <c r="G1450" s="77">
        <v>12.4551</v>
      </c>
      <c r="H1450">
        <v>0</v>
      </c>
      <c r="I1450" s="78">
        <v>8631</v>
      </c>
      <c r="J1450">
        <v>201511</v>
      </c>
      <c r="K1450" s="78">
        <v>8631</v>
      </c>
      <c r="L1450" s="77">
        <f t="shared" si="153"/>
        <v>-11.479999999999563</v>
      </c>
      <c r="M1450" s="78">
        <v>15826</v>
      </c>
      <c r="N1450" s="78">
        <v>273.53152999999998</v>
      </c>
      <c r="O1450" s="78">
        <v>742</v>
      </c>
      <c r="P1450" s="78">
        <v>3.20282</v>
      </c>
      <c r="Q1450" s="144">
        <v>16011.5</v>
      </c>
      <c r="R1450" s="78">
        <v>-8236</v>
      </c>
      <c r="S1450" s="78">
        <v>2687</v>
      </c>
      <c r="T1450" s="78">
        <v>-12774</v>
      </c>
      <c r="U1450" s="78">
        <v>35735</v>
      </c>
      <c r="V1450" s="219">
        <v>0.35746467049111513</v>
      </c>
      <c r="W1450" s="78">
        <v>7418</v>
      </c>
      <c r="X1450" s="78">
        <v>11545</v>
      </c>
      <c r="Y1450" s="78">
        <v>8997</v>
      </c>
      <c r="Z1450" s="78">
        <v>11707</v>
      </c>
      <c r="AA1450" s="78">
        <v>102.99</v>
      </c>
      <c r="AB1450" s="78">
        <v>91.68</v>
      </c>
      <c r="AC1450" s="78">
        <v>65882</v>
      </c>
      <c r="AD1450" s="104">
        <v>1.0319700000000001</v>
      </c>
      <c r="AE1450" s="78">
        <v>65392</v>
      </c>
      <c r="AF1450" s="104">
        <v>2.8293200000000001</v>
      </c>
      <c r="AG1450" s="78">
        <v>-66922</v>
      </c>
      <c r="AH1450" s="104">
        <v>0.97672000000000003</v>
      </c>
      <c r="AI1450" s="78">
        <v>-36541</v>
      </c>
      <c r="AJ1450" s="104">
        <v>-0.50631000000000004</v>
      </c>
      <c r="AK1450" s="78">
        <v>9000</v>
      </c>
      <c r="AL1450" s="78">
        <v>8400</v>
      </c>
      <c r="AM1450" s="8">
        <v>8600</v>
      </c>
      <c r="AN1450" s="78">
        <v>173</v>
      </c>
      <c r="AO1450" s="78">
        <v>10000</v>
      </c>
      <c r="AP1450" s="78">
        <v>7600</v>
      </c>
      <c r="AQ1450" s="78">
        <v>8600</v>
      </c>
      <c r="AR1450" s="78">
        <v>367</v>
      </c>
      <c r="AS1450" s="78">
        <v>8800</v>
      </c>
      <c r="AT1450" s="78">
        <v>8500</v>
      </c>
      <c r="AU1450" s="78">
        <v>8650</v>
      </c>
      <c r="AV1450" s="78">
        <v>85.5</v>
      </c>
      <c r="AW1450" s="77">
        <v>19.3</v>
      </c>
      <c r="AX1450" s="144">
        <f t="shared" si="155"/>
        <v>0.82</v>
      </c>
      <c r="AY1450" s="144">
        <f t="shared" si="156"/>
        <v>0.53</v>
      </c>
      <c r="AZ1450" s="144">
        <f t="shared" si="157"/>
        <v>0.72</v>
      </c>
      <c r="BA1450" s="54">
        <f t="shared" si="158"/>
        <v>19.485024771586261</v>
      </c>
      <c r="BB1450" s="54">
        <f t="shared" si="159"/>
        <v>13.715975228413749</v>
      </c>
    </row>
    <row r="1451" spans="1:54" x14ac:dyDescent="0.25">
      <c r="A1451" s="3">
        <v>42318</v>
      </c>
      <c r="B1451" s="77">
        <v>8536.9</v>
      </c>
      <c r="C1451" s="77">
        <v>865.48568</v>
      </c>
      <c r="D1451" s="77">
        <v>-118.18559999999999</v>
      </c>
      <c r="E1451" s="77">
        <f t="shared" si="154"/>
        <v>568.27729999999997</v>
      </c>
      <c r="F1451" s="77">
        <v>-5.3426</v>
      </c>
      <c r="G1451" s="77">
        <v>-9.2255000000000003</v>
      </c>
      <c r="H1451">
        <v>0</v>
      </c>
      <c r="I1451" s="78">
        <v>8532</v>
      </c>
      <c r="J1451">
        <v>201511</v>
      </c>
      <c r="K1451" s="78">
        <v>8532</v>
      </c>
      <c r="L1451" s="77">
        <f t="shared" si="153"/>
        <v>-4.8999999999996362</v>
      </c>
      <c r="M1451" s="78">
        <v>14026</v>
      </c>
      <c r="N1451" s="78">
        <v>239.75729000000001</v>
      </c>
      <c r="O1451" s="78">
        <v>1047</v>
      </c>
      <c r="P1451" s="78">
        <v>4.4677300000000004</v>
      </c>
      <c r="Q1451" s="144">
        <v>14287.75</v>
      </c>
      <c r="R1451" s="78">
        <v>-8711</v>
      </c>
      <c r="S1451" s="78">
        <v>3484</v>
      </c>
      <c r="T1451" s="78">
        <v>-15347</v>
      </c>
      <c r="U1451" s="78">
        <v>38857</v>
      </c>
      <c r="V1451" s="219">
        <v>0.39496101088606944</v>
      </c>
      <c r="W1451" s="78">
        <v>6152</v>
      </c>
      <c r="X1451" s="78">
        <v>11243</v>
      </c>
      <c r="Y1451" s="78">
        <v>9767</v>
      </c>
      <c r="Z1451" s="78">
        <v>12388</v>
      </c>
      <c r="AA1451" s="78">
        <v>102.33</v>
      </c>
      <c r="AB1451" s="78">
        <v>86.11</v>
      </c>
      <c r="AC1451" s="78">
        <v>67323</v>
      </c>
      <c r="AD1451" s="104">
        <v>0.87314999999999998</v>
      </c>
      <c r="AE1451" s="78">
        <v>61892</v>
      </c>
      <c r="AF1451" s="104">
        <v>3.2657099999999999</v>
      </c>
      <c r="AG1451" s="78">
        <v>-89240</v>
      </c>
      <c r="AH1451" s="104">
        <v>0.60914999999999997</v>
      </c>
      <c r="AI1451" s="78">
        <v>-35783</v>
      </c>
      <c r="AJ1451" s="104">
        <v>-0.69450000000000001</v>
      </c>
      <c r="AK1451" s="78">
        <v>9000</v>
      </c>
      <c r="AL1451" s="78">
        <v>8300</v>
      </c>
      <c r="AM1451" s="8">
        <v>8500</v>
      </c>
      <c r="AN1451" s="78">
        <v>175</v>
      </c>
      <c r="AO1451" s="78">
        <v>10000</v>
      </c>
      <c r="AP1451" s="78">
        <v>7600</v>
      </c>
      <c r="AQ1451" s="78">
        <v>8500</v>
      </c>
      <c r="AR1451" s="78">
        <v>378</v>
      </c>
      <c r="AS1451" s="78">
        <v>8600</v>
      </c>
      <c r="AT1451" s="78">
        <v>8500</v>
      </c>
      <c r="AU1451" s="78">
        <v>8550</v>
      </c>
      <c r="AV1451" s="78">
        <v>66</v>
      </c>
      <c r="AW1451" s="77">
        <v>20.69</v>
      </c>
      <c r="AX1451" s="144">
        <f t="shared" si="155"/>
        <v>0.93</v>
      </c>
      <c r="AY1451" s="144">
        <f t="shared" si="156"/>
        <v>0.59</v>
      </c>
      <c r="AZ1451" s="144">
        <f t="shared" si="157"/>
        <v>0.74</v>
      </c>
      <c r="BA1451" s="54">
        <f t="shared" si="158"/>
        <v>20.16711587912496</v>
      </c>
      <c r="BB1451" s="54">
        <f t="shared" si="159"/>
        <v>13.359884120875041</v>
      </c>
    </row>
    <row r="1452" spans="1:54" x14ac:dyDescent="0.25">
      <c r="A1452" s="3">
        <v>42319</v>
      </c>
      <c r="B1452" s="77">
        <v>8415.01</v>
      </c>
      <c r="C1452" s="77">
        <v>979.93814999999995</v>
      </c>
      <c r="D1452" s="77">
        <v>-123.56639999999999</v>
      </c>
      <c r="E1452" s="77">
        <f t="shared" si="154"/>
        <v>461.57049999999998</v>
      </c>
      <c r="F1452" s="77">
        <v>-5.0857999999999999</v>
      </c>
      <c r="G1452" s="77">
        <v>-38.0428</v>
      </c>
      <c r="H1452" t="s">
        <v>1750</v>
      </c>
      <c r="I1452" s="78">
        <v>8380</v>
      </c>
      <c r="J1452">
        <v>201511</v>
      </c>
      <c r="K1452" s="78">
        <v>8380</v>
      </c>
      <c r="L1452" s="77">
        <f t="shared" si="153"/>
        <v>-35.010000000000218</v>
      </c>
      <c r="M1452" s="78">
        <v>12628</v>
      </c>
      <c r="N1452" s="78">
        <v>211.89376999999999</v>
      </c>
      <c r="O1452" s="78">
        <v>690</v>
      </c>
      <c r="P1452" s="78">
        <v>2.8884500000000002</v>
      </c>
      <c r="Q1452" s="144">
        <v>12800.5</v>
      </c>
      <c r="R1452" s="78">
        <v>-9075</v>
      </c>
      <c r="S1452" s="78">
        <v>4789</v>
      </c>
      <c r="T1452" s="78">
        <v>-18514</v>
      </c>
      <c r="U1452" s="78">
        <v>38384</v>
      </c>
      <c r="V1452" s="219">
        <v>0.48233639016256774</v>
      </c>
      <c r="W1452" s="78">
        <v>8206</v>
      </c>
      <c r="X1452" s="78">
        <v>10269</v>
      </c>
      <c r="Y1452" s="78">
        <v>8817</v>
      </c>
      <c r="Z1452" s="78">
        <v>12822</v>
      </c>
      <c r="AA1452" s="78">
        <v>96.45</v>
      </c>
      <c r="AB1452" s="78">
        <v>82.88</v>
      </c>
      <c r="AC1452" s="78">
        <v>59736</v>
      </c>
      <c r="AD1452" s="104">
        <v>0.48669000000000001</v>
      </c>
      <c r="AE1452" s="78">
        <v>58168</v>
      </c>
      <c r="AF1452" s="104">
        <v>4.1921499999999998</v>
      </c>
      <c r="AG1452" s="78">
        <v>-70307</v>
      </c>
      <c r="AH1452" s="104">
        <v>0.26338</v>
      </c>
      <c r="AI1452" s="78">
        <v>-28307</v>
      </c>
      <c r="AJ1452" s="104">
        <v>-0.64668999999999999</v>
      </c>
      <c r="AK1452" s="78">
        <v>9000</v>
      </c>
      <c r="AL1452" s="78">
        <v>8300</v>
      </c>
      <c r="AM1452" s="8">
        <v>8400</v>
      </c>
      <c r="AN1452" s="78">
        <v>192</v>
      </c>
      <c r="AO1452" s="78">
        <v>10000</v>
      </c>
      <c r="AP1452" s="78">
        <v>7600</v>
      </c>
      <c r="AQ1452" s="78">
        <v>8400</v>
      </c>
      <c r="AR1452" s="78">
        <v>412</v>
      </c>
      <c r="AS1452" s="78">
        <v>9000</v>
      </c>
      <c r="AT1452" s="78">
        <v>8300</v>
      </c>
      <c r="AU1452" s="78">
        <v>8400</v>
      </c>
      <c r="AV1452" s="78">
        <v>192</v>
      </c>
      <c r="AW1452" s="77">
        <v>23.63</v>
      </c>
      <c r="AX1452" s="144">
        <f t="shared" si="155"/>
        <v>1</v>
      </c>
      <c r="AY1452" s="144">
        <f t="shared" si="156"/>
        <v>0.77</v>
      </c>
      <c r="AZ1452" s="144">
        <f t="shared" si="157"/>
        <v>0.83</v>
      </c>
      <c r="BA1452" s="54">
        <f t="shared" si="158"/>
        <v>21.652676763179969</v>
      </c>
      <c r="BB1452" s="54">
        <f t="shared" si="159"/>
        <v>12.487323236820032</v>
      </c>
    </row>
    <row r="1453" spans="1:54" x14ac:dyDescent="0.25">
      <c r="A1453" s="3">
        <v>42320</v>
      </c>
      <c r="B1453" s="77">
        <v>8428.09</v>
      </c>
      <c r="C1453" s="77">
        <v>830.27581999999995</v>
      </c>
      <c r="D1453" s="77">
        <v>-64.988299999999995</v>
      </c>
      <c r="E1453" s="77">
        <f t="shared" si="154"/>
        <v>285.19390000000004</v>
      </c>
      <c r="F1453" s="77">
        <v>-7.1147</v>
      </c>
      <c r="G1453" s="77">
        <v>-24.088699999999999</v>
      </c>
      <c r="H1453">
        <v>0</v>
      </c>
      <c r="I1453" s="78">
        <v>8461</v>
      </c>
      <c r="J1453">
        <v>201511</v>
      </c>
      <c r="K1453" s="78">
        <v>8461</v>
      </c>
      <c r="L1453" s="77">
        <f t="shared" si="153"/>
        <v>32.909999999999854</v>
      </c>
      <c r="M1453" s="78">
        <v>15880</v>
      </c>
      <c r="N1453" s="78">
        <v>268.90872000000002</v>
      </c>
      <c r="O1453" s="78">
        <v>702</v>
      </c>
      <c r="P1453" s="78">
        <v>2.9618000000000002</v>
      </c>
      <c r="Q1453" s="144">
        <v>16055.5</v>
      </c>
      <c r="R1453" s="78">
        <v>-9280</v>
      </c>
      <c r="S1453" s="78">
        <v>6872</v>
      </c>
      <c r="T1453" s="78">
        <v>-16673</v>
      </c>
      <c r="U1453" s="78">
        <v>37742</v>
      </c>
      <c r="V1453" s="219">
        <v>0.44176249271368767</v>
      </c>
      <c r="W1453" s="78">
        <v>9341</v>
      </c>
      <c r="X1453" s="78">
        <v>10184</v>
      </c>
      <c r="Y1453" s="78">
        <v>10311</v>
      </c>
      <c r="Z1453" s="78">
        <v>13735</v>
      </c>
      <c r="AA1453" s="78">
        <v>97.47</v>
      </c>
      <c r="AB1453" s="78">
        <v>81.58</v>
      </c>
      <c r="AC1453" s="78">
        <v>58468</v>
      </c>
      <c r="AD1453" s="104">
        <v>0.40782000000000002</v>
      </c>
      <c r="AE1453" s="78">
        <v>58297</v>
      </c>
      <c r="AF1453" s="104">
        <v>3.21245</v>
      </c>
      <c r="AG1453" s="78">
        <v>-80750</v>
      </c>
      <c r="AH1453" s="104">
        <v>-0.33298</v>
      </c>
      <c r="AI1453" s="78">
        <v>-12014</v>
      </c>
      <c r="AJ1453" s="104">
        <v>-0.82138</v>
      </c>
      <c r="AK1453" s="78">
        <v>9000</v>
      </c>
      <c r="AL1453" s="78">
        <v>8300</v>
      </c>
      <c r="AM1453" s="8">
        <v>8450</v>
      </c>
      <c r="AN1453" s="78">
        <v>164</v>
      </c>
      <c r="AO1453" s="78">
        <v>9100</v>
      </c>
      <c r="AP1453" s="78">
        <v>7600</v>
      </c>
      <c r="AQ1453" s="78">
        <v>8500</v>
      </c>
      <c r="AR1453" s="78">
        <v>379</v>
      </c>
      <c r="AS1453" s="78">
        <v>9000</v>
      </c>
      <c r="AT1453" s="78">
        <v>8300</v>
      </c>
      <c r="AU1453" s="78">
        <v>8450</v>
      </c>
      <c r="AV1453" s="78">
        <v>164</v>
      </c>
      <c r="AW1453" s="77">
        <v>20.81</v>
      </c>
      <c r="AX1453" s="144">
        <f t="shared" si="155"/>
        <v>0.96</v>
      </c>
      <c r="AY1453" s="144">
        <f t="shared" si="156"/>
        <v>0.61</v>
      </c>
      <c r="AZ1453" s="144">
        <f t="shared" si="157"/>
        <v>0.73</v>
      </c>
      <c r="BA1453" s="54">
        <f t="shared" si="158"/>
        <v>22.10410317456099</v>
      </c>
      <c r="BB1453" s="54">
        <f t="shared" si="159"/>
        <v>12.352896825439011</v>
      </c>
    </row>
    <row r="1454" spans="1:54" x14ac:dyDescent="0.25">
      <c r="A1454" s="3">
        <v>42321</v>
      </c>
      <c r="B1454" s="77">
        <v>8329.5</v>
      </c>
      <c r="C1454" s="77">
        <v>781.54881</v>
      </c>
      <c r="D1454" s="77">
        <v>-116.06780000000001</v>
      </c>
      <c r="E1454" s="77">
        <f t="shared" si="154"/>
        <v>121.14660000000012</v>
      </c>
      <c r="F1454" s="77">
        <v>-0.7095999999999999</v>
      </c>
      <c r="G1454" s="77">
        <v>-2.3959000000000001</v>
      </c>
      <c r="H1454">
        <v>0</v>
      </c>
      <c r="I1454" s="78">
        <v>8356</v>
      </c>
      <c r="J1454">
        <v>201511</v>
      </c>
      <c r="K1454" s="78">
        <v>8356</v>
      </c>
      <c r="L1454" s="77">
        <f t="shared" si="153"/>
        <v>26.5</v>
      </c>
      <c r="M1454" s="78">
        <v>13767</v>
      </c>
      <c r="N1454" s="78">
        <v>230.40282999999999</v>
      </c>
      <c r="O1454" s="78">
        <v>546</v>
      </c>
      <c r="P1454" s="78">
        <v>2.2785000000000002</v>
      </c>
      <c r="Q1454" s="144">
        <v>13903.5</v>
      </c>
      <c r="R1454" s="78">
        <v>-9266</v>
      </c>
      <c r="S1454" s="78">
        <v>4116</v>
      </c>
      <c r="T1454" s="78">
        <v>-18217</v>
      </c>
      <c r="U1454" s="78">
        <v>39952</v>
      </c>
      <c r="V1454" s="219">
        <v>0.4559721665999199</v>
      </c>
      <c r="W1454" s="78">
        <v>8657</v>
      </c>
      <c r="X1454" s="78">
        <v>7333</v>
      </c>
      <c r="Y1454" s="78">
        <v>9261</v>
      </c>
      <c r="Z1454" s="78">
        <v>11050</v>
      </c>
      <c r="AA1454" s="78">
        <v>93.4</v>
      </c>
      <c r="AB1454" s="78">
        <v>80.510000000000005</v>
      </c>
      <c r="AC1454" s="78">
        <v>59590</v>
      </c>
      <c r="AD1454" s="104">
        <v>0.37874000000000002</v>
      </c>
      <c r="AE1454" s="78">
        <v>67085</v>
      </c>
      <c r="AF1454" s="104">
        <v>3.91065</v>
      </c>
      <c r="AG1454" s="78">
        <v>-88141</v>
      </c>
      <c r="AH1454" s="104">
        <v>0.30338999999999999</v>
      </c>
      <c r="AI1454" s="78">
        <v>-16083</v>
      </c>
      <c r="AJ1454" s="104">
        <v>-1.09964</v>
      </c>
      <c r="AK1454" s="78">
        <v>9000</v>
      </c>
      <c r="AL1454" s="78">
        <v>8000</v>
      </c>
      <c r="AM1454" s="8">
        <v>8350</v>
      </c>
      <c r="AN1454" s="78">
        <v>144</v>
      </c>
      <c r="AO1454" s="78">
        <v>9100</v>
      </c>
      <c r="AP1454" s="78">
        <v>7600</v>
      </c>
      <c r="AQ1454" s="78">
        <v>8400</v>
      </c>
      <c r="AR1454" s="78">
        <v>391</v>
      </c>
      <c r="AS1454" s="78">
        <v>9000</v>
      </c>
      <c r="AT1454" s="78">
        <v>8000</v>
      </c>
      <c r="AU1454" s="78">
        <v>8350</v>
      </c>
      <c r="AV1454" s="78">
        <v>144</v>
      </c>
      <c r="AW1454" s="77">
        <v>22.27</v>
      </c>
      <c r="AX1454" s="144">
        <f t="shared" si="155"/>
        <v>0.96</v>
      </c>
      <c r="AY1454" s="144">
        <f t="shared" si="156"/>
        <v>0.73</v>
      </c>
      <c r="AZ1454" s="144">
        <f t="shared" si="157"/>
        <v>0.79</v>
      </c>
      <c r="BA1454" s="54">
        <f t="shared" si="158"/>
        <v>22.837751916652671</v>
      </c>
      <c r="BB1454" s="54">
        <f t="shared" si="159"/>
        <v>12.092248083347322</v>
      </c>
    </row>
    <row r="1455" spans="1:54" x14ac:dyDescent="0.25">
      <c r="A1455" s="3">
        <v>42324</v>
      </c>
      <c r="B1455" s="77">
        <v>8295.4</v>
      </c>
      <c r="C1455" s="77">
        <v>815.44444999999996</v>
      </c>
      <c r="D1455" s="77">
        <v>-94.176599999999993</v>
      </c>
      <c r="E1455" s="77">
        <f t="shared" si="154"/>
        <v>-32.076699999999974</v>
      </c>
      <c r="F1455" s="77">
        <v>-1.8359999999999999</v>
      </c>
      <c r="G1455" s="77">
        <v>-0.24100000000000002</v>
      </c>
      <c r="H1455">
        <v>0</v>
      </c>
      <c r="I1455" s="78">
        <v>8290</v>
      </c>
      <c r="J1455">
        <v>201511</v>
      </c>
      <c r="K1455" s="78">
        <v>8290</v>
      </c>
      <c r="L1455" s="77">
        <f t="shared" si="153"/>
        <v>-5.3999999999996362</v>
      </c>
      <c r="M1455" s="78">
        <v>17657</v>
      </c>
      <c r="N1455" s="78">
        <v>292.92293999999998</v>
      </c>
      <c r="O1455" s="78">
        <v>706</v>
      </c>
      <c r="P1455" s="78">
        <v>2.9214899999999999</v>
      </c>
      <c r="Q1455" s="144">
        <v>17833.5</v>
      </c>
      <c r="R1455" s="78">
        <v>-9232</v>
      </c>
      <c r="S1455" s="78">
        <v>4981</v>
      </c>
      <c r="T1455" s="78">
        <v>-18104</v>
      </c>
      <c r="U1455" s="78">
        <v>40321</v>
      </c>
      <c r="V1455" s="219">
        <v>0.44899680067458647</v>
      </c>
      <c r="W1455" s="78">
        <v>4757</v>
      </c>
      <c r="X1455" s="78">
        <v>12022</v>
      </c>
      <c r="Y1455" s="78">
        <v>6995</v>
      </c>
      <c r="Z1455" s="78">
        <v>13752</v>
      </c>
      <c r="AA1455" s="78">
        <v>109.25</v>
      </c>
      <c r="AB1455" s="78">
        <v>77.27</v>
      </c>
      <c r="AC1455" s="78">
        <v>61290</v>
      </c>
      <c r="AD1455" s="104">
        <v>0.32272000000000001</v>
      </c>
      <c r="AE1455" s="78">
        <v>64406</v>
      </c>
      <c r="AF1455" s="104">
        <v>4.2735399999999997</v>
      </c>
      <c r="AG1455" s="78">
        <v>-107039</v>
      </c>
      <c r="AH1455" s="104">
        <v>0.28393000000000002</v>
      </c>
      <c r="AI1455" s="78">
        <v>-6099</v>
      </c>
      <c r="AJ1455" s="104">
        <v>-1.1849099999999999</v>
      </c>
      <c r="AK1455" s="78">
        <v>9000</v>
      </c>
      <c r="AL1455" s="78">
        <v>8000</v>
      </c>
      <c r="AM1455" s="8">
        <v>8300</v>
      </c>
      <c r="AN1455" s="78">
        <v>107</v>
      </c>
      <c r="AO1455" s="78">
        <v>9100</v>
      </c>
      <c r="AP1455" s="78">
        <v>7600</v>
      </c>
      <c r="AQ1455" s="78">
        <v>8300</v>
      </c>
      <c r="AR1455" s="78">
        <v>375</v>
      </c>
      <c r="AS1455" s="78">
        <v>9000</v>
      </c>
      <c r="AT1455" s="78">
        <v>8000</v>
      </c>
      <c r="AU1455" s="78">
        <v>8300</v>
      </c>
      <c r="AV1455" s="78">
        <v>107</v>
      </c>
      <c r="AW1455" s="77">
        <v>22.07</v>
      </c>
      <c r="AX1455" s="144">
        <f t="shared" si="155"/>
        <v>0.93</v>
      </c>
      <c r="AY1455" s="144">
        <f t="shared" si="156"/>
        <v>0.71</v>
      </c>
      <c r="AZ1455" s="144">
        <f t="shared" si="157"/>
        <v>0.76</v>
      </c>
      <c r="BA1455" s="54">
        <f t="shared" si="158"/>
        <v>23.408239673740873</v>
      </c>
      <c r="BB1455" s="54">
        <f t="shared" si="159"/>
        <v>11.90876032625912</v>
      </c>
    </row>
    <row r="1456" spans="1:54" x14ac:dyDescent="0.25">
      <c r="A1456" s="3">
        <v>42325</v>
      </c>
      <c r="B1456" s="77">
        <v>8419.42</v>
      </c>
      <c r="C1456" s="77">
        <v>864.33372999999995</v>
      </c>
      <c r="D1456" s="77">
        <v>13.2864</v>
      </c>
      <c r="E1456" s="77">
        <f t="shared" si="154"/>
        <v>-69.910599999999917</v>
      </c>
      <c r="F1456" s="77">
        <v>1.9075</v>
      </c>
      <c r="G1456" s="77">
        <v>5.7617999999999991</v>
      </c>
      <c r="H1456">
        <v>0</v>
      </c>
      <c r="I1456" s="78">
        <v>8440</v>
      </c>
      <c r="J1456">
        <v>201511</v>
      </c>
      <c r="K1456" s="78">
        <v>8440</v>
      </c>
      <c r="L1456" s="77">
        <f t="shared" si="153"/>
        <v>20.579999999999927</v>
      </c>
      <c r="M1456" s="78">
        <v>18651</v>
      </c>
      <c r="N1456" s="78">
        <v>314.88332000000003</v>
      </c>
      <c r="O1456" s="78">
        <v>152</v>
      </c>
      <c r="P1456" s="78">
        <v>0.63673999999999997</v>
      </c>
      <c r="Q1456" s="144">
        <v>18689</v>
      </c>
      <c r="R1456" s="78">
        <v>-8767</v>
      </c>
      <c r="S1456" s="78">
        <v>5700</v>
      </c>
      <c r="T1456" s="78">
        <v>-17831</v>
      </c>
      <c r="U1456" s="78">
        <v>39126</v>
      </c>
      <c r="V1456" s="219">
        <v>0.45573276082400449</v>
      </c>
      <c r="W1456" s="78">
        <v>5818</v>
      </c>
      <c r="X1456" s="78">
        <v>10183</v>
      </c>
      <c r="Y1456" s="78">
        <v>9363</v>
      </c>
      <c r="Z1456" s="78">
        <v>14262</v>
      </c>
      <c r="AA1456" s="78">
        <v>93.04</v>
      </c>
      <c r="AB1456" s="78">
        <v>82.94</v>
      </c>
      <c r="AC1456" s="78">
        <v>59403</v>
      </c>
      <c r="AD1456" s="104">
        <v>0.50180000000000002</v>
      </c>
      <c r="AE1456" s="78">
        <v>65040</v>
      </c>
      <c r="AF1456" s="104">
        <v>3.1747299999999998</v>
      </c>
      <c r="AG1456" s="78">
        <v>-87759</v>
      </c>
      <c r="AH1456" s="104">
        <v>0.59960000000000002</v>
      </c>
      <c r="AI1456" s="78">
        <v>-18177</v>
      </c>
      <c r="AJ1456" s="104">
        <v>-1.4180200000000001</v>
      </c>
      <c r="AK1456" s="78">
        <v>8600</v>
      </c>
      <c r="AL1456" s="78">
        <v>8000</v>
      </c>
      <c r="AM1456" s="8">
        <v>8450</v>
      </c>
      <c r="AN1456" s="78">
        <v>70</v>
      </c>
      <c r="AO1456" s="78">
        <v>9100</v>
      </c>
      <c r="AP1456" s="78">
        <v>7600</v>
      </c>
      <c r="AQ1456" s="78">
        <v>8400</v>
      </c>
      <c r="AR1456" s="78">
        <v>348</v>
      </c>
      <c r="AS1456" s="78">
        <v>8600</v>
      </c>
      <c r="AT1456" s="78">
        <v>8000</v>
      </c>
      <c r="AU1456" s="78">
        <v>8450</v>
      </c>
      <c r="AV1456" s="78">
        <v>70</v>
      </c>
      <c r="AW1456" s="77">
        <v>21.22</v>
      </c>
      <c r="AX1456" s="144">
        <f t="shared" si="155"/>
        <v>0.89</v>
      </c>
      <c r="AY1456" s="144">
        <f t="shared" si="156"/>
        <v>0.67</v>
      </c>
      <c r="AZ1456" s="144">
        <f t="shared" si="157"/>
        <v>0.73</v>
      </c>
      <c r="BA1456" s="54">
        <f t="shared" si="158"/>
        <v>23.797739037099099</v>
      </c>
      <c r="BB1456" s="54">
        <f t="shared" si="159"/>
        <v>11.8642609629009</v>
      </c>
    </row>
    <row r="1457" spans="1:54" x14ac:dyDescent="0.25">
      <c r="A1457" s="3">
        <v>42326</v>
      </c>
      <c r="B1457" s="77">
        <v>8340.4699999999993</v>
      </c>
      <c r="C1457" s="77">
        <v>837.74631999999997</v>
      </c>
      <c r="D1457" s="77">
        <v>-72.199600000000004</v>
      </c>
      <c r="E1457" s="77">
        <f t="shared" si="154"/>
        <v>-182.17259999999993</v>
      </c>
      <c r="F1457" s="77">
        <v>-1.3316999999999999</v>
      </c>
      <c r="G1457" s="77">
        <v>-21.554299999999998</v>
      </c>
      <c r="H1457" t="s">
        <v>1751</v>
      </c>
      <c r="I1457" s="78">
        <v>8336</v>
      </c>
      <c r="J1457">
        <v>201512</v>
      </c>
      <c r="K1457" s="78">
        <v>8276</v>
      </c>
      <c r="L1457" s="77">
        <f t="shared" si="153"/>
        <v>-64.469999999999345</v>
      </c>
      <c r="M1457" s="78">
        <v>16202</v>
      </c>
      <c r="N1457" s="78">
        <v>268.62106</v>
      </c>
      <c r="O1457" s="78">
        <v>199</v>
      </c>
      <c r="P1457" s="78">
        <v>0.82135999999999998</v>
      </c>
      <c r="Q1457" s="144">
        <v>16251.75</v>
      </c>
      <c r="R1457" s="78">
        <v>-8848</v>
      </c>
      <c r="S1457" s="78">
        <v>-1220</v>
      </c>
      <c r="T1457" s="78">
        <v>-2859</v>
      </c>
      <c r="U1457" s="78">
        <v>23978</v>
      </c>
      <c r="V1457" s="219">
        <v>0.11923429810659772</v>
      </c>
      <c r="W1457" s="78">
        <v>2718</v>
      </c>
      <c r="X1457" s="78">
        <v>9528</v>
      </c>
      <c r="Y1457" s="78">
        <v>4440</v>
      </c>
      <c r="Z1457" s="78">
        <v>13958</v>
      </c>
      <c r="AA1457" s="78">
        <v>93.16</v>
      </c>
      <c r="AB1457" s="78">
        <v>88.07</v>
      </c>
      <c r="AC1457" s="78">
        <v>32623</v>
      </c>
      <c r="AD1457" s="104">
        <v>0.16700000000000001</v>
      </c>
      <c r="AE1457" s="78">
        <v>17322</v>
      </c>
      <c r="AF1457" s="104">
        <v>3.11442</v>
      </c>
      <c r="AG1457" s="78">
        <v>-18548</v>
      </c>
      <c r="AH1457" s="104">
        <v>0.61089000000000004</v>
      </c>
      <c r="AI1457" s="78">
        <v>-9771</v>
      </c>
      <c r="AJ1457" s="104">
        <v>-2.1452800000000001</v>
      </c>
      <c r="AK1457" s="78">
        <v>9000</v>
      </c>
      <c r="AL1457" s="78">
        <v>7600</v>
      </c>
      <c r="AM1457" s="8">
        <v>8300</v>
      </c>
      <c r="AN1457" s="78">
        <v>331</v>
      </c>
      <c r="AO1457" s="78">
        <v>11600</v>
      </c>
      <c r="AP1457" s="78">
        <v>7200</v>
      </c>
      <c r="AQ1457" s="78">
        <v>8200</v>
      </c>
      <c r="AR1457" s="78">
        <v>717</v>
      </c>
      <c r="AS1457" s="78">
        <v>8600</v>
      </c>
      <c r="AT1457" s="78">
        <v>8000</v>
      </c>
      <c r="AU1457" s="78">
        <v>8300</v>
      </c>
      <c r="AV1457" s="78">
        <v>168</v>
      </c>
      <c r="AW1457" s="77">
        <v>20.96</v>
      </c>
      <c r="AX1457" s="144">
        <f t="shared" si="155"/>
        <v>0.86</v>
      </c>
      <c r="AY1457" s="144">
        <f t="shared" si="156"/>
        <v>0.67</v>
      </c>
      <c r="AZ1457" s="144">
        <f t="shared" si="157"/>
        <v>0.72</v>
      </c>
      <c r="BA1457" s="54">
        <f t="shared" si="158"/>
        <v>24.126144146627936</v>
      </c>
      <c r="BB1457" s="54">
        <f t="shared" si="159"/>
        <v>11.873855853372056</v>
      </c>
    </row>
    <row r="1458" spans="1:54" x14ac:dyDescent="0.25">
      <c r="A1458" s="3">
        <v>42327</v>
      </c>
      <c r="B1458" s="77">
        <v>8477.2000000000007</v>
      </c>
      <c r="C1458" s="77">
        <v>859.59725000000003</v>
      </c>
      <c r="D1458" s="77">
        <v>27.9038</v>
      </c>
      <c r="E1458" s="77">
        <f t="shared" si="154"/>
        <v>-177.1815</v>
      </c>
      <c r="F1458" s="77">
        <v>-1.2273000000000001</v>
      </c>
      <c r="G1458" s="77">
        <v>-4.0503999999999998</v>
      </c>
      <c r="H1458">
        <v>0</v>
      </c>
      <c r="I1458" s="78">
        <v>8447</v>
      </c>
      <c r="J1458">
        <v>201512</v>
      </c>
      <c r="K1458" s="78">
        <v>8447</v>
      </c>
      <c r="L1458" s="77">
        <f t="shared" si="153"/>
        <v>-30.200000000000728</v>
      </c>
      <c r="M1458" s="78">
        <v>19684</v>
      </c>
      <c r="N1458" s="78">
        <v>332.84908000000001</v>
      </c>
      <c r="O1458" s="78">
        <v>1029</v>
      </c>
      <c r="P1458" s="78">
        <v>4.3439699999999997</v>
      </c>
      <c r="Q1458" s="144">
        <v>19941.25</v>
      </c>
      <c r="R1458" s="78">
        <v>-8328</v>
      </c>
      <c r="S1458" s="78">
        <v>143</v>
      </c>
      <c r="T1458" s="78">
        <v>1298</v>
      </c>
      <c r="U1458" s="78">
        <v>24529</v>
      </c>
      <c r="V1458" s="219">
        <v>-5.2916955440499E-2</v>
      </c>
      <c r="W1458" s="78">
        <v>3764</v>
      </c>
      <c r="X1458" s="78">
        <v>10937</v>
      </c>
      <c r="Y1458" s="78">
        <v>6415</v>
      </c>
      <c r="Z1458" s="78">
        <v>17330</v>
      </c>
      <c r="AA1458" s="78">
        <v>103.34</v>
      </c>
      <c r="AB1458" s="78">
        <v>98.46</v>
      </c>
      <c r="AC1458" s="78">
        <v>37467</v>
      </c>
      <c r="AD1458" s="104">
        <v>0.40175</v>
      </c>
      <c r="AE1458" s="78">
        <v>26080</v>
      </c>
      <c r="AF1458" s="104">
        <v>2.8180999999999998</v>
      </c>
      <c r="AG1458" s="78">
        <v>-18620</v>
      </c>
      <c r="AH1458" s="104">
        <v>0.34994999999999998</v>
      </c>
      <c r="AI1458" s="78">
        <v>-10745</v>
      </c>
      <c r="AJ1458" s="104">
        <v>-1.94299</v>
      </c>
      <c r="AK1458" s="78">
        <v>9000</v>
      </c>
      <c r="AL1458" s="78">
        <v>7600</v>
      </c>
      <c r="AM1458" s="8">
        <v>8400</v>
      </c>
      <c r="AN1458" s="78">
        <v>308</v>
      </c>
      <c r="AO1458" s="78">
        <v>9000</v>
      </c>
      <c r="AP1458" s="78">
        <v>8000</v>
      </c>
      <c r="AQ1458" s="78">
        <v>8400</v>
      </c>
      <c r="AR1458" s="78">
        <v>536</v>
      </c>
      <c r="AS1458" s="78">
        <v>8600</v>
      </c>
      <c r="AT1458" s="78">
        <v>8000</v>
      </c>
      <c r="AU1458" s="78">
        <v>8450</v>
      </c>
      <c r="AV1458" s="78">
        <v>142</v>
      </c>
      <c r="AW1458" s="77">
        <v>18.53</v>
      </c>
      <c r="AX1458" s="144">
        <f t="shared" si="155"/>
        <v>0.72</v>
      </c>
      <c r="AY1458" s="144">
        <f t="shared" si="156"/>
        <v>0.46</v>
      </c>
      <c r="AZ1458" s="144">
        <f t="shared" si="157"/>
        <v>0.6</v>
      </c>
      <c r="BA1458" s="54">
        <f t="shared" si="158"/>
        <v>24.190526859480627</v>
      </c>
      <c r="BB1458" s="54">
        <f t="shared" si="159"/>
        <v>11.994473140519375</v>
      </c>
    </row>
    <row r="1459" spans="1:54" x14ac:dyDescent="0.25">
      <c r="A1459" s="3">
        <v>42328</v>
      </c>
      <c r="B1459" s="77">
        <v>8465.4500000000007</v>
      </c>
      <c r="C1459" s="77">
        <v>763.12892999999997</v>
      </c>
      <c r="D1459" s="77">
        <v>11.7746</v>
      </c>
      <c r="E1459" s="77">
        <f t="shared" si="154"/>
        <v>-265.93859999999995</v>
      </c>
      <c r="F1459" s="77">
        <v>-0.25159999999999999</v>
      </c>
      <c r="G1459" s="77">
        <v>3.4111000000000002</v>
      </c>
      <c r="H1459">
        <v>0</v>
      </c>
      <c r="I1459" s="78">
        <v>8444</v>
      </c>
      <c r="J1459">
        <v>201512</v>
      </c>
      <c r="K1459" s="78">
        <v>8444</v>
      </c>
      <c r="L1459" s="77">
        <f t="shared" si="153"/>
        <v>-21.450000000000728</v>
      </c>
      <c r="M1459" s="78">
        <v>17206</v>
      </c>
      <c r="N1459" s="78">
        <v>290.86236000000002</v>
      </c>
      <c r="O1459" s="78">
        <v>671</v>
      </c>
      <c r="P1459" s="78">
        <v>2.8304499999999999</v>
      </c>
      <c r="Q1459" s="144">
        <v>17373.75</v>
      </c>
      <c r="R1459" s="78">
        <v>-8228</v>
      </c>
      <c r="S1459" s="78">
        <v>270</v>
      </c>
      <c r="T1459" s="78">
        <v>-124</v>
      </c>
      <c r="U1459" s="78">
        <v>24849</v>
      </c>
      <c r="V1459" s="219">
        <v>4.9901404483077786E-3</v>
      </c>
      <c r="W1459" s="78">
        <v>4334</v>
      </c>
      <c r="X1459" s="78">
        <v>11431</v>
      </c>
      <c r="Y1459" s="78">
        <v>6170</v>
      </c>
      <c r="Z1459" s="78">
        <v>14402</v>
      </c>
      <c r="AA1459" s="78">
        <v>106.63</v>
      </c>
      <c r="AB1459" s="78">
        <v>101.39</v>
      </c>
      <c r="AC1459" s="78">
        <v>39377</v>
      </c>
      <c r="AD1459" s="104">
        <v>0.40540999999999999</v>
      </c>
      <c r="AE1459" s="78">
        <v>27183</v>
      </c>
      <c r="AF1459" s="104">
        <v>2.7716799999999999</v>
      </c>
      <c r="AG1459" s="78">
        <v>-25628</v>
      </c>
      <c r="AH1459" s="104">
        <v>0.16946</v>
      </c>
      <c r="AI1459" s="78">
        <v>-13935</v>
      </c>
      <c r="AJ1459" s="104">
        <v>-1.80227</v>
      </c>
      <c r="AK1459" s="78">
        <v>9000</v>
      </c>
      <c r="AL1459" s="78">
        <v>8000</v>
      </c>
      <c r="AM1459" s="8">
        <v>8400</v>
      </c>
      <c r="AN1459" s="78">
        <v>294</v>
      </c>
      <c r="AO1459" s="78">
        <v>9000</v>
      </c>
      <c r="AP1459" s="78">
        <v>8000</v>
      </c>
      <c r="AQ1459" s="78">
        <v>8400</v>
      </c>
      <c r="AR1459" s="78">
        <v>511</v>
      </c>
      <c r="AS1459" s="78">
        <v>8600</v>
      </c>
      <c r="AT1459" s="78">
        <v>8100</v>
      </c>
      <c r="AU1459" s="78">
        <v>8450</v>
      </c>
      <c r="AV1459" s="78">
        <v>125</v>
      </c>
      <c r="AW1459" s="77">
        <v>18.18</v>
      </c>
      <c r="AX1459" s="144">
        <f t="shared" si="155"/>
        <v>0.62</v>
      </c>
      <c r="AY1459" s="144">
        <f t="shared" si="156"/>
        <v>0.42</v>
      </c>
      <c r="AZ1459" s="144">
        <f t="shared" si="157"/>
        <v>0.56000000000000005</v>
      </c>
      <c r="BA1459" s="54">
        <f t="shared" si="158"/>
        <v>24.182096447970096</v>
      </c>
      <c r="BB1459" s="54">
        <f t="shared" si="159"/>
        <v>12.306903552029908</v>
      </c>
    </row>
    <row r="1460" spans="1:54" x14ac:dyDescent="0.25">
      <c r="A1460" s="3">
        <v>42331</v>
      </c>
      <c r="B1460" s="77">
        <v>8485.73</v>
      </c>
      <c r="C1460" s="77">
        <v>706.10379999999998</v>
      </c>
      <c r="D1460" s="77">
        <v>29.396000000000001</v>
      </c>
      <c r="E1460" s="77">
        <f t="shared" si="154"/>
        <v>-349.14339999999999</v>
      </c>
      <c r="F1460" s="77">
        <v>-3.2244000000000002</v>
      </c>
      <c r="G1460" s="77">
        <v>1.7490999999999999</v>
      </c>
      <c r="H1460">
        <v>0</v>
      </c>
      <c r="I1460" s="78">
        <v>8478</v>
      </c>
      <c r="J1460">
        <v>201512</v>
      </c>
      <c r="K1460" s="78">
        <v>8478</v>
      </c>
      <c r="L1460" s="77">
        <f t="shared" si="153"/>
        <v>-7.7299999999995634</v>
      </c>
      <c r="M1460" s="78">
        <v>17703</v>
      </c>
      <c r="N1460" s="78">
        <v>300.56902000000002</v>
      </c>
      <c r="O1460" s="78">
        <v>317</v>
      </c>
      <c r="P1460" s="78">
        <v>1.3420399999999999</v>
      </c>
      <c r="Q1460" s="144">
        <v>17782.25</v>
      </c>
      <c r="R1460" s="78">
        <v>-8129</v>
      </c>
      <c r="S1460" s="78">
        <v>1115</v>
      </c>
      <c r="T1460" s="78">
        <v>504</v>
      </c>
      <c r="U1460" s="78">
        <v>26704</v>
      </c>
      <c r="V1460" s="219">
        <v>-1.8873576992210903E-2</v>
      </c>
      <c r="W1460" s="78">
        <v>5863</v>
      </c>
      <c r="X1460" s="78">
        <v>11668</v>
      </c>
      <c r="Y1460" s="78">
        <v>8918</v>
      </c>
      <c r="Z1460" s="78">
        <v>14450</v>
      </c>
      <c r="AA1460" s="78">
        <v>106.23</v>
      </c>
      <c r="AB1460" s="78">
        <v>107.23</v>
      </c>
      <c r="AC1460" s="78">
        <v>40770</v>
      </c>
      <c r="AD1460" s="104">
        <v>0.32502999999999999</v>
      </c>
      <c r="AE1460" s="78">
        <v>28232</v>
      </c>
      <c r="AF1460" s="104">
        <v>2.5421800000000001</v>
      </c>
      <c r="AG1460" s="78">
        <v>-21861</v>
      </c>
      <c r="AH1460" s="104">
        <v>0.19736999999999999</v>
      </c>
      <c r="AI1460" s="78">
        <v>-10095</v>
      </c>
      <c r="AJ1460" s="104">
        <v>-1.7266300000000001</v>
      </c>
      <c r="AK1460" s="78">
        <v>9000</v>
      </c>
      <c r="AL1460" s="78">
        <v>8000</v>
      </c>
      <c r="AM1460" s="8">
        <v>8500</v>
      </c>
      <c r="AN1460" s="78">
        <v>271</v>
      </c>
      <c r="AO1460" s="78">
        <v>9000</v>
      </c>
      <c r="AP1460" s="78">
        <v>8000</v>
      </c>
      <c r="AQ1460" s="78">
        <v>8500</v>
      </c>
      <c r="AR1460" s="78">
        <v>480</v>
      </c>
      <c r="AS1460" s="78">
        <v>8700</v>
      </c>
      <c r="AT1460" s="78">
        <v>8400</v>
      </c>
      <c r="AU1460" s="78">
        <v>8500</v>
      </c>
      <c r="AV1460" s="78">
        <v>98</v>
      </c>
      <c r="AW1460" s="77">
        <v>18.100000000000001</v>
      </c>
      <c r="AX1460" s="144">
        <f t="shared" si="155"/>
        <v>0.57999999999999996</v>
      </c>
      <c r="AY1460" s="144">
        <f t="shared" si="156"/>
        <v>0.42</v>
      </c>
      <c r="AZ1460" s="144">
        <f t="shared" si="157"/>
        <v>0.55000000000000004</v>
      </c>
      <c r="BA1460" s="54">
        <f t="shared" si="158"/>
        <v>24.10398104968294</v>
      </c>
      <c r="BB1460" s="54">
        <f t="shared" si="159"/>
        <v>12.737018950317061</v>
      </c>
    </row>
    <row r="1461" spans="1:54" x14ac:dyDescent="0.25">
      <c r="A1461" s="3">
        <v>42332</v>
      </c>
      <c r="B1461" s="77">
        <v>8400.14</v>
      </c>
      <c r="C1461" s="77">
        <v>816.92012</v>
      </c>
      <c r="D1461" s="77">
        <v>-10.8703</v>
      </c>
      <c r="E1461" s="77">
        <f t="shared" si="154"/>
        <v>-357.68299999999988</v>
      </c>
      <c r="F1461" s="77">
        <v>-3.3401999999999998</v>
      </c>
      <c r="G1461" s="77">
        <v>-25.290500000000002</v>
      </c>
      <c r="H1461">
        <v>0</v>
      </c>
      <c r="I1461" s="78">
        <v>8402</v>
      </c>
      <c r="J1461">
        <v>201512</v>
      </c>
      <c r="K1461" s="78">
        <v>8402</v>
      </c>
      <c r="L1461" s="77">
        <f t="shared" si="153"/>
        <v>1.8600000000005821</v>
      </c>
      <c r="M1461" s="78">
        <v>18457</v>
      </c>
      <c r="N1461" s="78">
        <v>310.40577999999999</v>
      </c>
      <c r="O1461" s="78">
        <v>245</v>
      </c>
      <c r="P1461" s="78">
        <v>1.0272600000000001</v>
      </c>
      <c r="Q1461" s="144">
        <v>18518.25</v>
      </c>
      <c r="R1461" s="78">
        <v>-8377</v>
      </c>
      <c r="S1461" s="78">
        <v>-1686</v>
      </c>
      <c r="T1461" s="78">
        <v>-577</v>
      </c>
      <c r="U1461" s="78">
        <v>28348</v>
      </c>
      <c r="V1461" s="219">
        <v>2.0354169606321432E-2</v>
      </c>
      <c r="W1461" s="78">
        <v>7097</v>
      </c>
      <c r="X1461" s="78">
        <v>13430</v>
      </c>
      <c r="Y1461" s="78">
        <v>11432</v>
      </c>
      <c r="Z1461" s="78">
        <v>17905</v>
      </c>
      <c r="AA1461" s="78">
        <v>95.01</v>
      </c>
      <c r="AB1461" s="78">
        <v>98.29</v>
      </c>
      <c r="AC1461" s="78">
        <v>45410</v>
      </c>
      <c r="AD1461" s="104">
        <v>0.28198000000000001</v>
      </c>
      <c r="AE1461" s="78">
        <v>29681</v>
      </c>
      <c r="AF1461" s="104">
        <v>2.7362500000000001</v>
      </c>
      <c r="AG1461" s="78">
        <v>-14983</v>
      </c>
      <c r="AH1461" s="104">
        <v>0.69967999999999997</v>
      </c>
      <c r="AI1461" s="78">
        <v>-16944</v>
      </c>
      <c r="AJ1461" s="104">
        <v>-2.1182400000000001</v>
      </c>
      <c r="AK1461" s="78">
        <v>9000</v>
      </c>
      <c r="AL1461" s="78">
        <v>8000</v>
      </c>
      <c r="AM1461" s="8">
        <v>8400</v>
      </c>
      <c r="AN1461" s="78">
        <v>272</v>
      </c>
      <c r="AO1461" s="78">
        <v>9000</v>
      </c>
      <c r="AP1461" s="78">
        <v>8000</v>
      </c>
      <c r="AQ1461" s="78">
        <v>8400</v>
      </c>
      <c r="AR1461" s="78">
        <v>480</v>
      </c>
      <c r="AS1461" s="78">
        <v>8500</v>
      </c>
      <c r="AT1461" s="78">
        <v>8300</v>
      </c>
      <c r="AU1461" s="78">
        <v>8400</v>
      </c>
      <c r="AV1461" s="78">
        <v>77.5</v>
      </c>
      <c r="AW1461" s="77">
        <v>18.79</v>
      </c>
      <c r="AX1461" s="144">
        <f t="shared" si="155"/>
        <v>0.72</v>
      </c>
      <c r="AY1461" s="144">
        <f t="shared" si="156"/>
        <v>0.55000000000000004</v>
      </c>
      <c r="AZ1461" s="144">
        <f t="shared" si="157"/>
        <v>0.61</v>
      </c>
      <c r="BA1461" s="54">
        <f t="shared" si="158"/>
        <v>24.01541620562044</v>
      </c>
      <c r="BB1461" s="54">
        <f t="shared" si="159"/>
        <v>13.250583794379565</v>
      </c>
    </row>
    <row r="1462" spans="1:54" x14ac:dyDescent="0.25">
      <c r="A1462" s="3">
        <v>42333</v>
      </c>
      <c r="B1462" s="77">
        <v>8386.1299999999992</v>
      </c>
      <c r="C1462" s="77">
        <v>764.11487999999997</v>
      </c>
      <c r="D1462" s="77">
        <v>-16.804200000000002</v>
      </c>
      <c r="E1462" s="77">
        <f t="shared" si="154"/>
        <v>-361.93439999999993</v>
      </c>
      <c r="F1462" s="77">
        <v>-3.2939999999999996</v>
      </c>
      <c r="G1462" s="77">
        <v>-1.2018</v>
      </c>
      <c r="H1462" t="s">
        <v>1752</v>
      </c>
      <c r="I1462" s="78">
        <v>8388</v>
      </c>
      <c r="J1462">
        <v>201512</v>
      </c>
      <c r="K1462" s="78">
        <v>8388</v>
      </c>
      <c r="L1462" s="77">
        <f t="shared" si="153"/>
        <v>1.8700000000008004</v>
      </c>
      <c r="M1462" s="78">
        <v>19733</v>
      </c>
      <c r="N1462" s="78">
        <v>331.15435000000002</v>
      </c>
      <c r="O1462" s="78">
        <v>343</v>
      </c>
      <c r="P1462" s="78">
        <v>1.4360299999999999</v>
      </c>
      <c r="Q1462" s="144">
        <v>19818.75</v>
      </c>
      <c r="R1462" s="78">
        <v>-8555</v>
      </c>
      <c r="S1462" s="78">
        <v>-1313</v>
      </c>
      <c r="T1462" s="78">
        <v>-222</v>
      </c>
      <c r="U1462" s="78">
        <v>26463</v>
      </c>
      <c r="V1462" s="219">
        <v>8.3890715338397013E-3</v>
      </c>
      <c r="W1462" s="78">
        <v>6531</v>
      </c>
      <c r="X1462" s="78">
        <v>13146</v>
      </c>
      <c r="Y1462" s="78">
        <v>10395</v>
      </c>
      <c r="Z1462" s="78">
        <v>19195</v>
      </c>
      <c r="AA1462" s="78">
        <v>100.12</v>
      </c>
      <c r="AB1462" s="78">
        <v>93.5</v>
      </c>
      <c r="AC1462" s="78">
        <v>45493</v>
      </c>
      <c r="AD1462" s="104">
        <v>0.34075</v>
      </c>
      <c r="AE1462" s="78">
        <v>32643</v>
      </c>
      <c r="AF1462" s="104">
        <v>2.8065099999999998</v>
      </c>
      <c r="AG1462" s="78">
        <v>-30168</v>
      </c>
      <c r="AH1462" s="104">
        <v>0.71943000000000001</v>
      </c>
      <c r="AI1462" s="78">
        <v>-31217</v>
      </c>
      <c r="AJ1462" s="104">
        <v>-1.9945200000000001</v>
      </c>
      <c r="AK1462" s="78">
        <v>9000</v>
      </c>
      <c r="AL1462" s="78">
        <v>8000</v>
      </c>
      <c r="AM1462" s="8">
        <v>8400</v>
      </c>
      <c r="AN1462" s="78">
        <v>264</v>
      </c>
      <c r="AO1462" s="78">
        <v>9000</v>
      </c>
      <c r="AP1462" s="78">
        <v>8000</v>
      </c>
      <c r="AQ1462" s="78">
        <v>8400</v>
      </c>
      <c r="AR1462" s="78">
        <v>470</v>
      </c>
      <c r="AS1462" s="78">
        <v>8500</v>
      </c>
      <c r="AT1462" s="78">
        <v>8000</v>
      </c>
      <c r="AU1462" s="78">
        <v>8400</v>
      </c>
      <c r="AV1462" s="78">
        <v>151</v>
      </c>
      <c r="AW1462" s="77">
        <v>18.829999999999998</v>
      </c>
      <c r="AX1462" s="144">
        <f t="shared" si="155"/>
        <v>0.72</v>
      </c>
      <c r="AY1462" s="144">
        <f t="shared" si="156"/>
        <v>0.56999999999999995</v>
      </c>
      <c r="AZ1462" s="144">
        <f t="shared" si="157"/>
        <v>0.62</v>
      </c>
      <c r="BA1462" s="54">
        <f t="shared" si="158"/>
        <v>23.95722204075577</v>
      </c>
      <c r="BB1462" s="54">
        <f t="shared" si="159"/>
        <v>13.662777959244227</v>
      </c>
    </row>
    <row r="1463" spans="1:54" x14ac:dyDescent="0.25">
      <c r="A1463" s="3">
        <v>42334</v>
      </c>
      <c r="B1463" s="77">
        <v>8484.9</v>
      </c>
      <c r="C1463" s="77">
        <v>801.24274000000003</v>
      </c>
      <c r="D1463" s="77">
        <v>96.191900000000004</v>
      </c>
      <c r="E1463" s="77">
        <f t="shared" si="154"/>
        <v>-209.78439999999986</v>
      </c>
      <c r="F1463" s="77">
        <v>-1.2978999999999998</v>
      </c>
      <c r="G1463" s="77">
        <v>10.071</v>
      </c>
      <c r="H1463">
        <v>0</v>
      </c>
      <c r="I1463" s="78">
        <v>8502</v>
      </c>
      <c r="J1463">
        <v>201512</v>
      </c>
      <c r="K1463" s="78">
        <v>8502</v>
      </c>
      <c r="L1463" s="77">
        <f t="shared" si="153"/>
        <v>17.100000000000364</v>
      </c>
      <c r="M1463" s="78">
        <v>24133</v>
      </c>
      <c r="N1463" s="78">
        <v>410.49777</v>
      </c>
      <c r="O1463" s="78">
        <v>1052</v>
      </c>
      <c r="P1463" s="78">
        <v>4.46922</v>
      </c>
      <c r="Q1463" s="144">
        <v>24396</v>
      </c>
      <c r="R1463" s="78">
        <v>-8241</v>
      </c>
      <c r="S1463" s="78">
        <v>-874</v>
      </c>
      <c r="T1463" s="78">
        <v>993</v>
      </c>
      <c r="U1463" s="78">
        <v>28193</v>
      </c>
      <c r="V1463" s="219">
        <v>-3.5221508885184265E-2</v>
      </c>
      <c r="W1463" s="78">
        <v>8610</v>
      </c>
      <c r="X1463" s="78">
        <v>15079</v>
      </c>
      <c r="Y1463" s="78">
        <v>11946</v>
      </c>
      <c r="Z1463" s="78">
        <v>21987</v>
      </c>
      <c r="AA1463" s="78">
        <v>115.56</v>
      </c>
      <c r="AB1463" s="78">
        <v>103.65</v>
      </c>
      <c r="AC1463" s="78">
        <v>51840</v>
      </c>
      <c r="AD1463" s="104">
        <v>0.54839000000000004</v>
      </c>
      <c r="AE1463" s="78">
        <v>43184</v>
      </c>
      <c r="AF1463" s="104">
        <v>2.3873000000000002</v>
      </c>
      <c r="AG1463" s="78">
        <v>-25150</v>
      </c>
      <c r="AH1463" s="104">
        <v>0.65302000000000004</v>
      </c>
      <c r="AI1463" s="78">
        <v>-28178</v>
      </c>
      <c r="AJ1463" s="104">
        <v>-1.6463699999999999</v>
      </c>
      <c r="AK1463" s="78">
        <v>9000</v>
      </c>
      <c r="AL1463" s="78">
        <v>8000</v>
      </c>
      <c r="AM1463" s="8">
        <v>8500</v>
      </c>
      <c r="AN1463" s="78">
        <v>243</v>
      </c>
      <c r="AO1463" s="78">
        <v>9000</v>
      </c>
      <c r="AP1463" s="78">
        <v>8000</v>
      </c>
      <c r="AQ1463" s="78">
        <v>8500</v>
      </c>
      <c r="AR1463" s="78">
        <v>463</v>
      </c>
      <c r="AS1463" s="78">
        <v>8800</v>
      </c>
      <c r="AT1463" s="78">
        <v>8150</v>
      </c>
      <c r="AU1463" s="78">
        <v>8500</v>
      </c>
      <c r="AV1463" s="78">
        <v>124</v>
      </c>
      <c r="AW1463" s="77">
        <v>18.02</v>
      </c>
      <c r="AX1463" s="144">
        <f t="shared" si="155"/>
        <v>0.48</v>
      </c>
      <c r="AY1463" s="144">
        <f t="shared" si="156"/>
        <v>0.38</v>
      </c>
      <c r="AZ1463" s="144">
        <f t="shared" si="157"/>
        <v>0.5</v>
      </c>
      <c r="BA1463" s="54">
        <f t="shared" si="158"/>
        <v>23.879887635430322</v>
      </c>
      <c r="BB1463" s="54">
        <f t="shared" si="159"/>
        <v>13.971112364569686</v>
      </c>
    </row>
    <row r="1464" spans="1:54" x14ac:dyDescent="0.25">
      <c r="A1464" s="3">
        <v>42335</v>
      </c>
      <c r="B1464" s="77">
        <v>8398.4</v>
      </c>
      <c r="C1464" s="77">
        <v>667.41696000000002</v>
      </c>
      <c r="D1464" s="77">
        <v>-33.021799999999999</v>
      </c>
      <c r="E1464" s="77">
        <f t="shared" si="154"/>
        <v>-238.82759999999985</v>
      </c>
      <c r="F1464" s="77">
        <v>-4.1757999999999997</v>
      </c>
      <c r="G1464" s="77">
        <v>-24.8996</v>
      </c>
      <c r="H1464">
        <v>0</v>
      </c>
      <c r="I1464" s="78">
        <v>8393</v>
      </c>
      <c r="J1464">
        <v>201512</v>
      </c>
      <c r="K1464" s="78">
        <v>8393</v>
      </c>
      <c r="L1464" s="77">
        <f t="shared" si="153"/>
        <v>-5.3999999999996362</v>
      </c>
      <c r="M1464" s="78">
        <v>19254</v>
      </c>
      <c r="N1464" s="78">
        <v>323.34473000000003</v>
      </c>
      <c r="O1464" s="78">
        <v>331</v>
      </c>
      <c r="P1464" s="78">
        <v>1.38724</v>
      </c>
      <c r="Q1464" s="144">
        <v>19336.75</v>
      </c>
      <c r="R1464" s="78">
        <v>-8197</v>
      </c>
      <c r="S1464" s="78">
        <v>-1903</v>
      </c>
      <c r="T1464" s="78">
        <v>-3585</v>
      </c>
      <c r="U1464" s="78">
        <v>30789</v>
      </c>
      <c r="V1464" s="219">
        <v>0.11643768878495567</v>
      </c>
      <c r="W1464" s="78">
        <v>6128</v>
      </c>
      <c r="X1464" s="78">
        <v>12751</v>
      </c>
      <c r="Y1464" s="78">
        <v>8762</v>
      </c>
      <c r="Z1464" s="78">
        <v>18020</v>
      </c>
      <c r="AA1464" s="78">
        <v>93.16</v>
      </c>
      <c r="AB1464" s="78">
        <v>96.31</v>
      </c>
      <c r="AC1464" s="78">
        <v>49490</v>
      </c>
      <c r="AD1464" s="104">
        <v>0.39681</v>
      </c>
      <c r="AE1464" s="78">
        <v>50193</v>
      </c>
      <c r="AF1464" s="104">
        <v>2.8356400000000002</v>
      </c>
      <c r="AG1464" s="78">
        <v>-35058</v>
      </c>
      <c r="AH1464" s="104">
        <v>0.41460999999999998</v>
      </c>
      <c r="AI1464" s="78">
        <v>-21180</v>
      </c>
      <c r="AJ1464" s="104">
        <v>-1.8653299999999999</v>
      </c>
      <c r="AK1464" s="78">
        <v>9000</v>
      </c>
      <c r="AL1464" s="78">
        <v>8000</v>
      </c>
      <c r="AM1464" s="8">
        <v>8400</v>
      </c>
      <c r="AN1464" s="78">
        <v>264</v>
      </c>
      <c r="AO1464" s="78">
        <v>9000</v>
      </c>
      <c r="AP1464" s="78">
        <v>8000</v>
      </c>
      <c r="AQ1464" s="78">
        <v>8400</v>
      </c>
      <c r="AR1464" s="78">
        <v>483</v>
      </c>
      <c r="AS1464" s="78">
        <v>8500</v>
      </c>
      <c r="AT1464" s="78">
        <v>8150</v>
      </c>
      <c r="AU1464" s="78">
        <v>8400</v>
      </c>
      <c r="AV1464" s="78">
        <v>127</v>
      </c>
      <c r="AW1464" s="77">
        <v>19.55</v>
      </c>
      <c r="AX1464" s="144">
        <f t="shared" si="155"/>
        <v>0.75</v>
      </c>
      <c r="AY1464" s="144">
        <f t="shared" si="156"/>
        <v>0.67</v>
      </c>
      <c r="AZ1464" s="144">
        <f t="shared" si="157"/>
        <v>0.65</v>
      </c>
      <c r="BA1464" s="54">
        <f t="shared" si="158"/>
        <v>23.770059365261965</v>
      </c>
      <c r="BB1464" s="54">
        <f t="shared" si="159"/>
        <v>14.52394063473804</v>
      </c>
    </row>
    <row r="1465" spans="1:54" x14ac:dyDescent="0.25">
      <c r="A1465" s="3">
        <v>42338</v>
      </c>
      <c r="B1465" s="77">
        <v>8320.61</v>
      </c>
      <c r="C1465" s="77">
        <v>1370.7278200000001</v>
      </c>
      <c r="D1465" s="77">
        <v>-192.91189999999997</v>
      </c>
      <c r="E1465" s="77">
        <f t="shared" si="154"/>
        <v>-470.56089999999983</v>
      </c>
      <c r="F1465" s="77">
        <v>-5.8870000000000005</v>
      </c>
      <c r="G1465" s="77">
        <v>-22.363000000000003</v>
      </c>
      <c r="H1465">
        <v>0</v>
      </c>
      <c r="I1465" s="78">
        <v>8300</v>
      </c>
      <c r="J1465">
        <v>201512</v>
      </c>
      <c r="K1465" s="78">
        <v>8300</v>
      </c>
      <c r="L1465" s="77">
        <f t="shared" si="153"/>
        <v>-20.610000000000582</v>
      </c>
      <c r="M1465" s="78">
        <v>14481</v>
      </c>
      <c r="N1465" s="78">
        <v>240.57311999999999</v>
      </c>
      <c r="O1465" s="78">
        <v>643</v>
      </c>
      <c r="P1465" s="78">
        <v>2.6671299999999998</v>
      </c>
      <c r="Q1465" s="144">
        <v>14641.75</v>
      </c>
      <c r="R1465" s="78">
        <v>-8529</v>
      </c>
      <c r="S1465" s="78">
        <v>638</v>
      </c>
      <c r="T1465" s="78">
        <v>-3358</v>
      </c>
      <c r="U1465" s="78">
        <v>33654</v>
      </c>
      <c r="V1465" s="219">
        <v>9.9780115290901528E-2</v>
      </c>
      <c r="W1465" s="78">
        <v>4037</v>
      </c>
      <c r="X1465" s="78">
        <v>6226</v>
      </c>
      <c r="Y1465" s="78">
        <v>7544</v>
      </c>
      <c r="Z1465" s="78">
        <v>12391</v>
      </c>
      <c r="AA1465" s="78">
        <v>106.34</v>
      </c>
      <c r="AB1465" s="78">
        <v>85.42</v>
      </c>
      <c r="AC1465" s="78">
        <v>58928</v>
      </c>
      <c r="AD1465" s="104">
        <v>0.64510999999999996</v>
      </c>
      <c r="AE1465" s="78">
        <v>48344</v>
      </c>
      <c r="AF1465" s="104">
        <v>3.2129500000000002</v>
      </c>
      <c r="AG1465" s="78">
        <v>-61917</v>
      </c>
      <c r="AH1465" s="104">
        <v>0.34608</v>
      </c>
      <c r="AI1465" s="78">
        <v>-21999</v>
      </c>
      <c r="AJ1465" s="104">
        <v>-1.71336</v>
      </c>
      <c r="AK1465" s="78">
        <v>8800</v>
      </c>
      <c r="AL1465" s="78">
        <v>8000</v>
      </c>
      <c r="AM1465" s="8">
        <v>8300</v>
      </c>
      <c r="AN1465" s="78">
        <v>294</v>
      </c>
      <c r="AO1465" s="78">
        <v>9000</v>
      </c>
      <c r="AP1465" s="78">
        <v>8000</v>
      </c>
      <c r="AQ1465" s="78">
        <v>8300</v>
      </c>
      <c r="AR1465" s="78">
        <v>509</v>
      </c>
      <c r="AS1465" s="78">
        <v>8450</v>
      </c>
      <c r="AT1465" s="78">
        <v>8150</v>
      </c>
      <c r="AU1465" s="78">
        <v>8300</v>
      </c>
      <c r="AV1465" s="78">
        <v>103</v>
      </c>
      <c r="AW1465" s="77">
        <v>21.94</v>
      </c>
      <c r="AX1465" s="144">
        <f t="shared" si="155"/>
        <v>0.89</v>
      </c>
      <c r="AY1465" s="144">
        <f t="shared" si="156"/>
        <v>0.85</v>
      </c>
      <c r="AZ1465" s="144">
        <f t="shared" si="157"/>
        <v>0.73</v>
      </c>
      <c r="BA1465" s="54">
        <f t="shared" si="158"/>
        <v>23.979253984788656</v>
      </c>
      <c r="BB1465" s="54">
        <f t="shared" si="159"/>
        <v>14.907746015211345</v>
      </c>
    </row>
    <row r="1466" spans="1:54" x14ac:dyDescent="0.25">
      <c r="A1466" s="3">
        <v>42339</v>
      </c>
      <c r="B1466" s="77">
        <v>8463.2999999999993</v>
      </c>
      <c r="C1466" s="77">
        <v>915.97726999999998</v>
      </c>
      <c r="D1466" s="77">
        <v>85.304299999999998</v>
      </c>
      <c r="E1466" s="77">
        <f t="shared" si="154"/>
        <v>-491.0967999999998</v>
      </c>
      <c r="F1466" s="77">
        <v>-2.4180999999999999</v>
      </c>
      <c r="G1466" s="77">
        <v>10.148999999999999</v>
      </c>
      <c r="H1466">
        <v>0</v>
      </c>
      <c r="I1466" s="78">
        <v>8456</v>
      </c>
      <c r="J1466">
        <v>201512</v>
      </c>
      <c r="K1466" s="78">
        <v>8456</v>
      </c>
      <c r="L1466" s="77">
        <f t="shared" si="153"/>
        <v>-7.2999999999992724</v>
      </c>
      <c r="M1466" s="78">
        <v>22673</v>
      </c>
      <c r="N1466" s="78">
        <v>383.69362999999998</v>
      </c>
      <c r="O1466" s="78">
        <v>1684</v>
      </c>
      <c r="P1466" s="78">
        <v>7.1186699999999998</v>
      </c>
      <c r="Q1466" s="144">
        <v>23094</v>
      </c>
      <c r="R1466" s="78">
        <v>-8216</v>
      </c>
      <c r="S1466" s="78">
        <v>-117</v>
      </c>
      <c r="T1466" s="78">
        <v>-454</v>
      </c>
      <c r="U1466" s="78">
        <v>35361</v>
      </c>
      <c r="V1466" s="219">
        <v>1.2839003421848929E-2</v>
      </c>
      <c r="W1466" s="78">
        <v>6259</v>
      </c>
      <c r="X1466" s="78">
        <v>13358</v>
      </c>
      <c r="Y1466" s="78">
        <v>9917</v>
      </c>
      <c r="Z1466" s="78">
        <v>14264</v>
      </c>
      <c r="AA1466" s="78">
        <v>100.36</v>
      </c>
      <c r="AB1466" s="78">
        <v>95.1</v>
      </c>
      <c r="AC1466" s="78">
        <v>64274</v>
      </c>
      <c r="AD1466" s="104">
        <v>1.09317</v>
      </c>
      <c r="AE1466" s="78">
        <v>58048</v>
      </c>
      <c r="AF1466" s="104">
        <v>2.58636</v>
      </c>
      <c r="AG1466" s="78">
        <v>-48333</v>
      </c>
      <c r="AH1466" s="104">
        <v>0.84630000000000005</v>
      </c>
      <c r="AI1466" s="78">
        <v>-28787</v>
      </c>
      <c r="AJ1466" s="104">
        <v>-1.4069499999999999</v>
      </c>
      <c r="AK1466" s="78">
        <v>8800</v>
      </c>
      <c r="AL1466" s="78">
        <v>8000</v>
      </c>
      <c r="AM1466" s="8">
        <v>8500</v>
      </c>
      <c r="AN1466" s="78">
        <v>245</v>
      </c>
      <c r="AO1466" s="78">
        <v>9000</v>
      </c>
      <c r="AP1466" s="78">
        <v>8000</v>
      </c>
      <c r="AQ1466" s="78">
        <v>8500</v>
      </c>
      <c r="AR1466" s="78">
        <v>471</v>
      </c>
      <c r="AS1466" s="78">
        <v>8450</v>
      </c>
      <c r="AT1466" s="78">
        <v>8300</v>
      </c>
      <c r="AU1466" s="78">
        <v>8450</v>
      </c>
      <c r="AV1466" s="78">
        <v>58</v>
      </c>
      <c r="AW1466" s="77">
        <v>20.16</v>
      </c>
      <c r="AX1466" s="144">
        <f t="shared" si="155"/>
        <v>0.72</v>
      </c>
      <c r="AY1466" s="144">
        <f t="shared" si="156"/>
        <v>0.69</v>
      </c>
      <c r="AZ1466" s="144">
        <f t="shared" si="157"/>
        <v>0.64</v>
      </c>
      <c r="BA1466" s="54">
        <f t="shared" si="158"/>
        <v>23.618093220368621</v>
      </c>
      <c r="BB1466" s="54">
        <f t="shared" si="159"/>
        <v>15.837906779631382</v>
      </c>
    </row>
    <row r="1467" spans="1:54" x14ac:dyDescent="0.25">
      <c r="A1467" s="3">
        <v>42340</v>
      </c>
      <c r="B1467" s="77">
        <v>8457.4</v>
      </c>
      <c r="C1467" s="77">
        <v>908.49303999999995</v>
      </c>
      <c r="D1467" s="77">
        <v>4.7198000000000002</v>
      </c>
      <c r="E1467" s="77">
        <f t="shared" si="154"/>
        <v>-704.0979000000001</v>
      </c>
      <c r="F1467" s="77">
        <v>-6.2713000000000001</v>
      </c>
      <c r="G1467" s="77">
        <v>20.2469</v>
      </c>
      <c r="H1467" t="s">
        <v>1753</v>
      </c>
      <c r="I1467" s="78">
        <v>8452</v>
      </c>
      <c r="J1467">
        <v>201512</v>
      </c>
      <c r="K1467" s="78">
        <v>8452</v>
      </c>
      <c r="L1467" s="77">
        <f t="shared" si="153"/>
        <v>-5.3999999999996362</v>
      </c>
      <c r="M1467" s="78">
        <v>21733</v>
      </c>
      <c r="N1467" s="78">
        <v>367.63382000000001</v>
      </c>
      <c r="O1467" s="78">
        <v>1354</v>
      </c>
      <c r="P1467" s="78">
        <v>5.7205899999999996</v>
      </c>
      <c r="Q1467" s="144">
        <v>22071.5</v>
      </c>
      <c r="R1467" s="78">
        <v>-8141</v>
      </c>
      <c r="S1467" s="78">
        <v>-176</v>
      </c>
      <c r="T1467" s="78">
        <v>-481</v>
      </c>
      <c r="U1467" s="78">
        <v>29468</v>
      </c>
      <c r="V1467" s="219">
        <v>1.6322790823944618E-2</v>
      </c>
      <c r="W1467" s="78">
        <v>7540</v>
      </c>
      <c r="X1467" s="78">
        <v>13212</v>
      </c>
      <c r="Y1467" s="78">
        <v>10878</v>
      </c>
      <c r="Z1467" s="78">
        <v>15449</v>
      </c>
      <c r="AA1467" s="78">
        <v>84.76</v>
      </c>
      <c r="AB1467" s="78">
        <v>96.11</v>
      </c>
      <c r="AC1467" s="78">
        <v>60315</v>
      </c>
      <c r="AD1467" s="104">
        <v>0.91220999999999997</v>
      </c>
      <c r="AE1467" s="78">
        <v>46126</v>
      </c>
      <c r="AF1467" s="104">
        <v>2.4653299999999998</v>
      </c>
      <c r="AG1467" s="78">
        <v>-50925</v>
      </c>
      <c r="AH1467" s="104">
        <v>0.11361</v>
      </c>
      <c r="AI1467" s="78">
        <v>-28826</v>
      </c>
      <c r="AJ1467" s="104">
        <v>-1.50989</v>
      </c>
      <c r="AK1467" s="78">
        <v>8800</v>
      </c>
      <c r="AL1467" s="78">
        <v>8000</v>
      </c>
      <c r="AM1467" s="8">
        <v>8500</v>
      </c>
      <c r="AN1467" s="78">
        <v>243</v>
      </c>
      <c r="AO1467" s="78">
        <v>9000</v>
      </c>
      <c r="AP1467" s="78">
        <v>8000</v>
      </c>
      <c r="AQ1467" s="78">
        <v>8400</v>
      </c>
      <c r="AR1467" s="78">
        <v>477</v>
      </c>
      <c r="AS1467" s="78">
        <v>8700</v>
      </c>
      <c r="AT1467" s="78">
        <v>8000</v>
      </c>
      <c r="AU1467" s="78">
        <v>8450</v>
      </c>
      <c r="AV1467" s="78">
        <v>167</v>
      </c>
      <c r="AW1467" s="77">
        <v>20.2</v>
      </c>
      <c r="AX1467" s="144">
        <f t="shared" si="155"/>
        <v>0.72</v>
      </c>
      <c r="AY1467" s="144">
        <f t="shared" si="156"/>
        <v>0.69</v>
      </c>
      <c r="AZ1467" s="144">
        <f t="shared" si="157"/>
        <v>0.64</v>
      </c>
      <c r="BA1467" s="54">
        <f t="shared" si="158"/>
        <v>23.441095195759324</v>
      </c>
      <c r="BB1467" s="54">
        <f t="shared" si="159"/>
        <v>16.418904804240675</v>
      </c>
    </row>
    <row r="1468" spans="1:54" x14ac:dyDescent="0.25">
      <c r="A1468" s="3">
        <v>42341</v>
      </c>
      <c r="B1468" s="77">
        <v>8456.06</v>
      </c>
      <c r="C1468" s="77">
        <v>818.79390000000001</v>
      </c>
      <c r="D1468" s="77">
        <v>-1.8551</v>
      </c>
      <c r="E1468" s="77">
        <f t="shared" si="154"/>
        <v>-751.31790000000001</v>
      </c>
      <c r="F1468" s="77">
        <v>-6.8332000000000006</v>
      </c>
      <c r="G1468" s="77">
        <v>21.9754</v>
      </c>
      <c r="H1468">
        <v>0</v>
      </c>
      <c r="I1468" s="78">
        <v>8476</v>
      </c>
      <c r="J1468">
        <v>201512</v>
      </c>
      <c r="K1468" s="78">
        <v>8476</v>
      </c>
      <c r="L1468" s="77">
        <f t="shared" si="153"/>
        <v>19.940000000000509</v>
      </c>
      <c r="M1468" s="78">
        <v>22605</v>
      </c>
      <c r="N1468" s="78">
        <v>383.14308</v>
      </c>
      <c r="O1468" s="78">
        <v>1451</v>
      </c>
      <c r="P1468" s="78">
        <v>6.1405000000000003</v>
      </c>
      <c r="Q1468" s="144">
        <v>22967.75</v>
      </c>
      <c r="R1468" s="78">
        <v>-8061</v>
      </c>
      <c r="S1468" s="78">
        <v>-19</v>
      </c>
      <c r="T1468" s="78">
        <v>904</v>
      </c>
      <c r="U1468" s="78">
        <v>31820</v>
      </c>
      <c r="V1468" s="219">
        <v>-2.8409805153991202E-2</v>
      </c>
      <c r="W1468" s="78">
        <v>8298</v>
      </c>
      <c r="X1468" s="78">
        <v>12022</v>
      </c>
      <c r="Y1468" s="78">
        <v>11458</v>
      </c>
      <c r="Z1468" s="78">
        <v>17441</v>
      </c>
      <c r="AA1468" s="78">
        <v>98.71</v>
      </c>
      <c r="AB1468" s="78">
        <v>98.31</v>
      </c>
      <c r="AC1468" s="78">
        <v>60217</v>
      </c>
      <c r="AD1468" s="104">
        <v>0.87436999999999998</v>
      </c>
      <c r="AE1468" s="78">
        <v>48719</v>
      </c>
      <c r="AF1468" s="104">
        <v>2.3454100000000002</v>
      </c>
      <c r="AG1468" s="78">
        <v>-49042</v>
      </c>
      <c r="AH1468" s="104">
        <v>-0.27562999999999999</v>
      </c>
      <c r="AI1468" s="78">
        <v>-24566</v>
      </c>
      <c r="AJ1468" s="104">
        <v>-1.44133</v>
      </c>
      <c r="AK1468" s="78">
        <v>8800</v>
      </c>
      <c r="AL1468" s="78">
        <v>8000</v>
      </c>
      <c r="AM1468" s="8">
        <v>8500</v>
      </c>
      <c r="AN1468" s="78">
        <v>240</v>
      </c>
      <c r="AO1468" s="78">
        <v>9000</v>
      </c>
      <c r="AP1468" s="78">
        <v>8000</v>
      </c>
      <c r="AQ1468" s="78">
        <v>8500</v>
      </c>
      <c r="AR1468" s="78">
        <v>469</v>
      </c>
      <c r="AS1468" s="78">
        <v>8800</v>
      </c>
      <c r="AT1468" s="78">
        <v>8000</v>
      </c>
      <c r="AU1468" s="78">
        <v>8500</v>
      </c>
      <c r="AV1468" s="78">
        <v>160</v>
      </c>
      <c r="AW1468" s="77">
        <v>20.32</v>
      </c>
      <c r="AX1468" s="144">
        <f t="shared" si="155"/>
        <v>0.72</v>
      </c>
      <c r="AY1468" s="144">
        <f t="shared" si="156"/>
        <v>0.71</v>
      </c>
      <c r="AZ1468" s="144">
        <f t="shared" si="157"/>
        <v>0.64</v>
      </c>
      <c r="BA1468" s="54">
        <f t="shared" si="158"/>
        <v>23.304500306188697</v>
      </c>
      <c r="BB1468" s="54">
        <f t="shared" si="159"/>
        <v>16.901499693811306</v>
      </c>
    </row>
    <row r="1469" spans="1:54" x14ac:dyDescent="0.25">
      <c r="A1469" s="3">
        <v>42342</v>
      </c>
      <c r="B1469" s="77">
        <v>8398.6</v>
      </c>
      <c r="C1469" s="77">
        <v>823.71605</v>
      </c>
      <c r="D1469" s="77">
        <v>-96.381299999999996</v>
      </c>
      <c r="E1469" s="77">
        <f t="shared" si="154"/>
        <v>-701.0064000000001</v>
      </c>
      <c r="F1469" s="77">
        <v>-3.0322000000000005</v>
      </c>
      <c r="G1469" s="77">
        <v>-10.023200000000001</v>
      </c>
      <c r="H1469">
        <v>0</v>
      </c>
      <c r="I1469" s="78">
        <v>8397</v>
      </c>
      <c r="J1469">
        <v>201512</v>
      </c>
      <c r="K1469" s="78">
        <v>8397</v>
      </c>
      <c r="L1469" s="77">
        <f t="shared" si="153"/>
        <v>-1.6000000000003638</v>
      </c>
      <c r="M1469" s="78">
        <v>20132</v>
      </c>
      <c r="N1469" s="78">
        <v>338.19215000000003</v>
      </c>
      <c r="O1469" s="78">
        <v>1458</v>
      </c>
      <c r="P1469" s="78">
        <v>6.1150099999999998</v>
      </c>
      <c r="Q1469" s="144">
        <v>20496.5</v>
      </c>
      <c r="R1469" s="78">
        <v>-8197</v>
      </c>
      <c r="S1469" s="78">
        <v>-108</v>
      </c>
      <c r="T1469" s="78">
        <v>1185</v>
      </c>
      <c r="U1469" s="78">
        <v>30892</v>
      </c>
      <c r="V1469" s="219">
        <v>-3.8359445811213262E-2</v>
      </c>
      <c r="W1469" s="78">
        <v>8312</v>
      </c>
      <c r="X1469" s="78">
        <v>10852</v>
      </c>
      <c r="Y1469" s="78">
        <v>10938</v>
      </c>
      <c r="Z1469" s="78">
        <v>16602</v>
      </c>
      <c r="AA1469" s="78">
        <v>110.13</v>
      </c>
      <c r="AB1469" s="78">
        <v>96.44</v>
      </c>
      <c r="AC1469" s="78">
        <v>54710</v>
      </c>
      <c r="AD1469" s="104">
        <v>0.45016</v>
      </c>
      <c r="AE1469" s="78">
        <v>53619</v>
      </c>
      <c r="AF1469" s="104">
        <v>2.53599</v>
      </c>
      <c r="AG1469" s="78">
        <v>-60391</v>
      </c>
      <c r="AH1469" s="104">
        <v>-0.11597</v>
      </c>
      <c r="AI1469" s="78">
        <v>-14670</v>
      </c>
      <c r="AJ1469" s="104">
        <v>-1.0936900000000001</v>
      </c>
      <c r="AK1469" s="78">
        <v>8800</v>
      </c>
      <c r="AL1469" s="78">
        <v>8000</v>
      </c>
      <c r="AM1469" s="8">
        <v>8400</v>
      </c>
      <c r="AN1469" s="78">
        <v>226</v>
      </c>
      <c r="AO1469" s="78">
        <v>9000</v>
      </c>
      <c r="AP1469" s="78">
        <v>8000</v>
      </c>
      <c r="AQ1469" s="78">
        <v>8400</v>
      </c>
      <c r="AR1469" s="78">
        <v>458</v>
      </c>
      <c r="AS1469" s="78">
        <v>8700</v>
      </c>
      <c r="AT1469" s="78">
        <v>8000</v>
      </c>
      <c r="AU1469" s="78">
        <v>8400</v>
      </c>
      <c r="AV1469" s="78">
        <v>143</v>
      </c>
      <c r="AW1469" s="77">
        <v>20.23</v>
      </c>
      <c r="AX1469" s="144">
        <f t="shared" si="155"/>
        <v>0.68</v>
      </c>
      <c r="AY1469" s="144">
        <f t="shared" si="156"/>
        <v>0.69</v>
      </c>
      <c r="AZ1469" s="144">
        <f t="shared" si="157"/>
        <v>0.63</v>
      </c>
      <c r="BA1469" s="54">
        <f t="shared" si="158"/>
        <v>23.300207303972552</v>
      </c>
      <c r="BB1469" s="54">
        <f t="shared" si="159"/>
        <v>17.07979269602745</v>
      </c>
    </row>
    <row r="1470" spans="1:54" x14ac:dyDescent="0.25">
      <c r="A1470" s="3">
        <v>42345</v>
      </c>
      <c r="B1470" s="77">
        <v>8454.27</v>
      </c>
      <c r="C1470" s="77">
        <v>891.04533000000004</v>
      </c>
      <c r="D1470" s="77">
        <v>61.5687</v>
      </c>
      <c r="E1470" s="77">
        <f t="shared" si="154"/>
        <v>-610.88339999999982</v>
      </c>
      <c r="F1470" s="77">
        <v>3.8206000000000002</v>
      </c>
      <c r="G1470" s="77">
        <v>-1.8089</v>
      </c>
      <c r="H1470">
        <v>0</v>
      </c>
      <c r="I1470" s="78">
        <v>8468</v>
      </c>
      <c r="J1470">
        <v>201512</v>
      </c>
      <c r="K1470" s="78">
        <v>8468</v>
      </c>
      <c r="L1470" s="77">
        <f t="shared" si="153"/>
        <v>13.729999999999563</v>
      </c>
      <c r="M1470" s="78">
        <v>20201</v>
      </c>
      <c r="N1470" s="78">
        <v>342.45724000000001</v>
      </c>
      <c r="O1470" s="78">
        <v>836</v>
      </c>
      <c r="P1470" s="78">
        <v>3.5366300000000002</v>
      </c>
      <c r="Q1470" s="144">
        <v>20410</v>
      </c>
      <c r="R1470" s="78">
        <v>-7928</v>
      </c>
      <c r="S1470" s="78">
        <v>-638</v>
      </c>
      <c r="T1470" s="78">
        <v>522</v>
      </c>
      <c r="U1470" s="78">
        <v>32499</v>
      </c>
      <c r="V1470" s="219">
        <v>-1.606203267792855E-2</v>
      </c>
      <c r="W1470" s="78">
        <v>9156</v>
      </c>
      <c r="X1470" s="78">
        <v>13147</v>
      </c>
      <c r="Y1470" s="78">
        <v>11435</v>
      </c>
      <c r="Z1470" s="78">
        <v>16532</v>
      </c>
      <c r="AA1470" s="78">
        <v>100.93</v>
      </c>
      <c r="AB1470" s="78">
        <v>103.22</v>
      </c>
      <c r="AC1470" s="78">
        <v>58009</v>
      </c>
      <c r="AD1470" s="104">
        <v>0.50005999999999995</v>
      </c>
      <c r="AE1470" s="78">
        <v>56499</v>
      </c>
      <c r="AF1470" s="104">
        <v>2.2665299999999999</v>
      </c>
      <c r="AG1470" s="78">
        <v>-41921</v>
      </c>
      <c r="AH1470" s="104">
        <v>0.30478</v>
      </c>
      <c r="AI1470" s="78">
        <v>-21962</v>
      </c>
      <c r="AJ1470" s="104">
        <v>-1.5703800000000001</v>
      </c>
      <c r="AK1470" s="78">
        <v>8800</v>
      </c>
      <c r="AL1470" s="78">
        <v>8000</v>
      </c>
      <c r="AM1470" s="8">
        <v>8500</v>
      </c>
      <c r="AN1470" s="78">
        <v>188</v>
      </c>
      <c r="AO1470" s="78">
        <v>9000</v>
      </c>
      <c r="AP1470" s="78">
        <v>8000</v>
      </c>
      <c r="AQ1470" s="78">
        <v>8500</v>
      </c>
      <c r="AR1470" s="78">
        <v>421</v>
      </c>
      <c r="AS1470" s="78">
        <v>8700</v>
      </c>
      <c r="AT1470" s="78">
        <v>8000</v>
      </c>
      <c r="AU1470" s="78">
        <v>8450</v>
      </c>
      <c r="AV1470" s="78">
        <v>94</v>
      </c>
      <c r="AW1470" s="77">
        <v>19.309999999999999</v>
      </c>
      <c r="AX1470" s="144">
        <f t="shared" si="155"/>
        <v>0.55000000000000004</v>
      </c>
      <c r="AY1470" s="144">
        <f t="shared" si="156"/>
        <v>0.63</v>
      </c>
      <c r="AZ1470" s="144">
        <f t="shared" si="157"/>
        <v>0.59</v>
      </c>
      <c r="BA1470" s="54">
        <f t="shared" si="158"/>
        <v>23.300108030807607</v>
      </c>
      <c r="BB1470" s="54">
        <f t="shared" si="159"/>
        <v>17.080891969192393</v>
      </c>
    </row>
    <row r="1471" spans="1:54" x14ac:dyDescent="0.25">
      <c r="A1471" s="3">
        <v>42346</v>
      </c>
      <c r="B1471" s="77">
        <v>8343.86</v>
      </c>
      <c r="C1471" s="77">
        <v>874.22974999999997</v>
      </c>
      <c r="D1471" s="77">
        <v>-114.33969999999999</v>
      </c>
      <c r="E1471" s="77">
        <f t="shared" si="154"/>
        <v>-607.03749999999968</v>
      </c>
      <c r="F1471" s="77">
        <v>-2.0883000000000003</v>
      </c>
      <c r="G1471" s="77">
        <v>-18.962499999999999</v>
      </c>
      <c r="H1471">
        <v>0</v>
      </c>
      <c r="I1471" s="78">
        <v>8334</v>
      </c>
      <c r="J1471">
        <v>201512</v>
      </c>
      <c r="K1471" s="78">
        <v>8334</v>
      </c>
      <c r="L1471" s="77">
        <f t="shared" si="153"/>
        <v>-9.8600000000005821</v>
      </c>
      <c r="M1471" s="78">
        <v>12177</v>
      </c>
      <c r="N1471" s="78">
        <v>203.15536</v>
      </c>
      <c r="O1471" s="78">
        <v>-252</v>
      </c>
      <c r="P1471" s="78">
        <v>-1.05236</v>
      </c>
      <c r="Q1471" s="144">
        <v>12114</v>
      </c>
      <c r="R1471" s="78">
        <v>-8310</v>
      </c>
      <c r="S1471" s="78">
        <v>-136</v>
      </c>
      <c r="T1471" s="78">
        <v>-5461</v>
      </c>
      <c r="U1471" s="78">
        <v>36448</v>
      </c>
      <c r="V1471" s="219">
        <v>0.14982989464442492</v>
      </c>
      <c r="W1471" s="78">
        <v>4375</v>
      </c>
      <c r="X1471" s="78">
        <v>6837</v>
      </c>
      <c r="Y1471" s="78">
        <v>6324</v>
      </c>
      <c r="Z1471" s="78">
        <v>9769</v>
      </c>
      <c r="AA1471" s="78">
        <v>89.45</v>
      </c>
      <c r="AB1471" s="78">
        <v>94</v>
      </c>
      <c r="AC1471" s="78">
        <v>53721</v>
      </c>
      <c r="AD1471" s="104">
        <v>0.26483000000000001</v>
      </c>
      <c r="AE1471" s="78">
        <v>63500</v>
      </c>
      <c r="AF1471" s="104">
        <v>2.8942700000000001</v>
      </c>
      <c r="AG1471" s="78">
        <v>-62294</v>
      </c>
      <c r="AH1471" s="104">
        <v>0.27132000000000001</v>
      </c>
      <c r="AI1471" s="78">
        <v>-21299</v>
      </c>
      <c r="AJ1471" s="104">
        <v>-1.74407</v>
      </c>
      <c r="AK1471" s="78">
        <v>8800</v>
      </c>
      <c r="AL1471" s="78">
        <v>8000</v>
      </c>
      <c r="AM1471" s="8">
        <v>8300</v>
      </c>
      <c r="AN1471" s="78">
        <v>196</v>
      </c>
      <c r="AO1471" s="78">
        <v>9000</v>
      </c>
      <c r="AP1471" s="78">
        <v>8000</v>
      </c>
      <c r="AQ1471" s="78">
        <v>8300</v>
      </c>
      <c r="AR1471" s="78">
        <v>439</v>
      </c>
      <c r="AS1471" s="78">
        <v>8700</v>
      </c>
      <c r="AT1471" s="78">
        <v>8300</v>
      </c>
      <c r="AU1471" s="78">
        <v>8350</v>
      </c>
      <c r="AV1471" s="78">
        <v>70.5</v>
      </c>
      <c r="AW1471" s="77">
        <v>20.5</v>
      </c>
      <c r="AX1471" s="144">
        <f t="shared" si="155"/>
        <v>0.72</v>
      </c>
      <c r="AY1471" s="144">
        <f t="shared" si="156"/>
        <v>0.75</v>
      </c>
      <c r="AZ1471" s="144">
        <f t="shared" si="157"/>
        <v>0.64</v>
      </c>
      <c r="BA1471" s="54">
        <f t="shared" si="158"/>
        <v>23.285339238109</v>
      </c>
      <c r="BB1471" s="54">
        <f t="shared" si="159"/>
        <v>17.076660761891002</v>
      </c>
    </row>
    <row r="1472" spans="1:54" x14ac:dyDescent="0.25">
      <c r="A1472" s="3">
        <v>42347</v>
      </c>
      <c r="B1472" s="77">
        <v>8229.6200000000008</v>
      </c>
      <c r="C1472" s="77">
        <v>905.37711999999999</v>
      </c>
      <c r="D1472" s="77">
        <v>-89.3566</v>
      </c>
      <c r="E1472" s="77">
        <f t="shared" si="154"/>
        <v>-572.82769999999982</v>
      </c>
      <c r="F1472" s="77">
        <v>-7.6079999999999997</v>
      </c>
      <c r="G1472" s="77">
        <v>-1.5988</v>
      </c>
      <c r="H1472" t="s">
        <v>1754</v>
      </c>
      <c r="I1472" s="78">
        <v>8221</v>
      </c>
      <c r="J1472">
        <v>201512</v>
      </c>
      <c r="K1472" s="78">
        <v>8221</v>
      </c>
      <c r="L1472" s="77">
        <f t="shared" si="153"/>
        <v>-8.6200000000008004</v>
      </c>
      <c r="M1472" s="78">
        <v>10132</v>
      </c>
      <c r="N1472" s="78">
        <v>166.79127</v>
      </c>
      <c r="O1472" s="78">
        <v>-421</v>
      </c>
      <c r="P1472" s="78">
        <v>-1.7349699999999999</v>
      </c>
      <c r="Q1472" s="144">
        <v>10026.75</v>
      </c>
      <c r="R1472" s="78">
        <v>-8633</v>
      </c>
      <c r="S1472" s="78">
        <v>661</v>
      </c>
      <c r="T1472" s="78">
        <v>-8914</v>
      </c>
      <c r="U1472" s="78">
        <v>34451</v>
      </c>
      <c r="V1472" s="219">
        <v>0.25874430350352673</v>
      </c>
      <c r="W1472" s="78">
        <v>1297</v>
      </c>
      <c r="X1472" s="78">
        <v>3768</v>
      </c>
      <c r="Y1472" s="78">
        <v>2936</v>
      </c>
      <c r="Z1472" s="78">
        <v>9040</v>
      </c>
      <c r="AA1472" s="78">
        <v>92.76</v>
      </c>
      <c r="AB1472" s="78">
        <v>90.74</v>
      </c>
      <c r="AC1472" s="78">
        <v>49123</v>
      </c>
      <c r="AD1472" s="104">
        <v>0.28349999999999997</v>
      </c>
      <c r="AE1472" s="78">
        <v>62046</v>
      </c>
      <c r="AF1472" s="104">
        <v>3.0689299999999999</v>
      </c>
      <c r="AG1472" s="78">
        <v>-74707</v>
      </c>
      <c r="AH1472" s="104">
        <v>0.42047000000000001</v>
      </c>
      <c r="AI1472" s="78">
        <v>-29154</v>
      </c>
      <c r="AJ1472" s="104">
        <v>-1.4220999999999999</v>
      </c>
      <c r="AK1472" s="78">
        <v>8500</v>
      </c>
      <c r="AL1472" s="78">
        <v>8000</v>
      </c>
      <c r="AM1472" s="8">
        <v>8200</v>
      </c>
      <c r="AN1472" s="78">
        <v>182</v>
      </c>
      <c r="AO1472" s="78">
        <v>9000</v>
      </c>
      <c r="AP1472" s="78">
        <v>8000</v>
      </c>
      <c r="AQ1472" s="78">
        <v>8200</v>
      </c>
      <c r="AR1472" s="78">
        <v>433</v>
      </c>
      <c r="AS1472" s="78">
        <v>8500</v>
      </c>
      <c r="AT1472" s="78">
        <v>8000</v>
      </c>
      <c r="AU1472" s="78">
        <v>8200</v>
      </c>
      <c r="AV1472" s="78">
        <v>182</v>
      </c>
      <c r="AW1472" s="77">
        <v>20.75</v>
      </c>
      <c r="AX1472" s="144">
        <f t="shared" si="155"/>
        <v>0.75</v>
      </c>
      <c r="AY1472" s="144">
        <f t="shared" si="156"/>
        <v>0.83</v>
      </c>
      <c r="AZ1472" s="144">
        <f t="shared" si="157"/>
        <v>0.67</v>
      </c>
      <c r="BA1472" s="54">
        <f t="shared" si="158"/>
        <v>22.704102508242549</v>
      </c>
      <c r="BB1472" s="54">
        <f t="shared" si="159"/>
        <v>17.369897491757456</v>
      </c>
    </row>
    <row r="1473" spans="1:54" x14ac:dyDescent="0.25">
      <c r="A1473" s="3">
        <v>42348</v>
      </c>
      <c r="B1473" s="77">
        <v>8216.17</v>
      </c>
      <c r="C1473" s="77">
        <v>892.01901999999995</v>
      </c>
      <c r="D1473" s="77">
        <v>-118.45309999999999</v>
      </c>
      <c r="E1473" s="77">
        <f t="shared" si="154"/>
        <v>-626.29250000000002</v>
      </c>
      <c r="F1473" s="77">
        <v>-3.0181999999999998</v>
      </c>
      <c r="G1473" s="77">
        <v>-9.3082000000000011</v>
      </c>
      <c r="H1473">
        <v>0</v>
      </c>
      <c r="I1473" s="78">
        <v>8188</v>
      </c>
      <c r="J1473">
        <v>201512</v>
      </c>
      <c r="K1473" s="78">
        <v>8188</v>
      </c>
      <c r="L1473" s="77">
        <f t="shared" si="153"/>
        <v>-28.170000000000073</v>
      </c>
      <c r="M1473" s="78">
        <v>10451</v>
      </c>
      <c r="N1473" s="78">
        <v>171.25424000000001</v>
      </c>
      <c r="O1473" s="78">
        <v>-110</v>
      </c>
      <c r="P1473" s="78">
        <v>-0.4602</v>
      </c>
      <c r="Q1473" s="144">
        <v>10423.5</v>
      </c>
      <c r="R1473" s="78">
        <v>-8355</v>
      </c>
      <c r="S1473" s="78">
        <v>2729</v>
      </c>
      <c r="T1473" s="78">
        <v>-9112</v>
      </c>
      <c r="U1473" s="78">
        <v>34190</v>
      </c>
      <c r="V1473" s="219">
        <v>0.26651067563615094</v>
      </c>
      <c r="W1473" s="78">
        <v>1530</v>
      </c>
      <c r="X1473" s="78">
        <v>8347</v>
      </c>
      <c r="Y1473" s="78">
        <v>3447</v>
      </c>
      <c r="Z1473" s="78">
        <v>9625</v>
      </c>
      <c r="AA1473" s="78">
        <v>97.25</v>
      </c>
      <c r="AB1473" s="78">
        <v>86.67</v>
      </c>
      <c r="AC1473" s="78">
        <v>55084</v>
      </c>
      <c r="AD1473" s="104">
        <v>0.37663000000000002</v>
      </c>
      <c r="AE1473" s="78">
        <v>68847</v>
      </c>
      <c r="AF1473" s="104">
        <v>3.3475000000000001</v>
      </c>
      <c r="AG1473" s="78">
        <v>-87923</v>
      </c>
      <c r="AH1473" s="104">
        <v>0.12119000000000001</v>
      </c>
      <c r="AI1473" s="78">
        <v>-19579</v>
      </c>
      <c r="AJ1473" s="104">
        <v>-1.6455200000000001</v>
      </c>
      <c r="AK1473" s="78">
        <v>8500</v>
      </c>
      <c r="AL1473" s="78">
        <v>8000</v>
      </c>
      <c r="AM1473" s="8">
        <v>8200</v>
      </c>
      <c r="AN1473" s="78">
        <v>168</v>
      </c>
      <c r="AO1473" s="78">
        <v>9000</v>
      </c>
      <c r="AP1473" s="78">
        <v>8000</v>
      </c>
      <c r="AQ1473" s="78">
        <v>8200</v>
      </c>
      <c r="AR1473" s="78">
        <v>439</v>
      </c>
      <c r="AS1473" s="78">
        <v>8500</v>
      </c>
      <c r="AT1473" s="78">
        <v>8000</v>
      </c>
      <c r="AU1473" s="78">
        <v>8200</v>
      </c>
      <c r="AV1473" s="78">
        <v>168</v>
      </c>
      <c r="AW1473" s="77">
        <v>21.32</v>
      </c>
      <c r="AX1473" s="144">
        <f t="shared" si="155"/>
        <v>0.86</v>
      </c>
      <c r="AY1473" s="144">
        <f t="shared" si="156"/>
        <v>0.91</v>
      </c>
      <c r="AZ1473" s="144">
        <f t="shared" si="157"/>
        <v>0.72</v>
      </c>
      <c r="BA1473" s="54">
        <f t="shared" si="158"/>
        <v>22.770164559804456</v>
      </c>
      <c r="BB1473" s="54">
        <f t="shared" si="159"/>
        <v>17.354835440195544</v>
      </c>
    </row>
    <row r="1474" spans="1:54" x14ac:dyDescent="0.25">
      <c r="A1474" s="3">
        <v>42349</v>
      </c>
      <c r="B1474" s="77">
        <v>8115.89</v>
      </c>
      <c r="C1474" s="77">
        <v>890.06527000000006</v>
      </c>
      <c r="D1474" s="77">
        <v>-85.947099999999992</v>
      </c>
      <c r="E1474" s="77">
        <f t="shared" si="154"/>
        <v>-596.17179999999996</v>
      </c>
      <c r="F1474" s="77">
        <v>1.1694</v>
      </c>
      <c r="G1474" s="77">
        <v>-28.061199999999999</v>
      </c>
      <c r="H1474">
        <v>0</v>
      </c>
      <c r="I1474" s="78">
        <v>8071</v>
      </c>
      <c r="J1474">
        <v>201512</v>
      </c>
      <c r="K1474" s="78">
        <v>8071</v>
      </c>
      <c r="L1474" s="77">
        <f t="shared" si="153"/>
        <v>-44.890000000000327</v>
      </c>
      <c r="M1474" s="78">
        <v>14299</v>
      </c>
      <c r="N1474" s="78">
        <v>230.86147</v>
      </c>
      <c r="O1474" s="78">
        <v>-221</v>
      </c>
      <c r="P1474" s="78">
        <v>-0.90103999999999995</v>
      </c>
      <c r="Q1474" s="144">
        <v>14243.75</v>
      </c>
      <c r="R1474" s="78">
        <v>-8629</v>
      </c>
      <c r="S1474" s="78">
        <v>908</v>
      </c>
      <c r="T1474" s="78">
        <v>-8871</v>
      </c>
      <c r="U1474" s="78">
        <v>34425</v>
      </c>
      <c r="V1474" s="219">
        <v>0.25769063180827889</v>
      </c>
      <c r="W1474" s="78">
        <v>5135</v>
      </c>
      <c r="X1474" s="78">
        <v>12017</v>
      </c>
      <c r="Y1474" s="78">
        <v>6932</v>
      </c>
      <c r="Z1474" s="78">
        <v>10722</v>
      </c>
      <c r="AA1474" s="78">
        <v>88.94</v>
      </c>
      <c r="AB1474" s="78">
        <v>82.78</v>
      </c>
      <c r="AC1474" s="78">
        <v>54358</v>
      </c>
      <c r="AD1474" s="104">
        <v>0.33537</v>
      </c>
      <c r="AE1474" s="78">
        <v>71871</v>
      </c>
      <c r="AF1474" s="104">
        <v>3.8510900000000001</v>
      </c>
      <c r="AG1474" s="78">
        <v>-95101</v>
      </c>
      <c r="AH1474" s="104">
        <v>0.35760999999999998</v>
      </c>
      <c r="AI1474" s="78">
        <v>-24013</v>
      </c>
      <c r="AJ1474" s="104">
        <v>-1.9941500000000001</v>
      </c>
      <c r="AK1474" s="78">
        <v>8500</v>
      </c>
      <c r="AL1474" s="78">
        <v>7800</v>
      </c>
      <c r="AM1474" s="8">
        <v>8050</v>
      </c>
      <c r="AN1474" s="78">
        <v>141</v>
      </c>
      <c r="AO1474" s="78">
        <v>8800</v>
      </c>
      <c r="AP1474" s="78">
        <v>8000</v>
      </c>
      <c r="AQ1474" s="78">
        <v>8100</v>
      </c>
      <c r="AR1474" s="78">
        <v>463</v>
      </c>
      <c r="AS1474" s="78">
        <v>8500</v>
      </c>
      <c r="AT1474" s="78">
        <v>7800</v>
      </c>
      <c r="AU1474" s="78">
        <v>8050</v>
      </c>
      <c r="AV1474" s="78">
        <v>141</v>
      </c>
      <c r="AW1474" s="77">
        <v>22.69</v>
      </c>
      <c r="AX1474" s="144">
        <f t="shared" si="155"/>
        <v>0.96</v>
      </c>
      <c r="AY1474" s="144">
        <f t="shared" si="156"/>
        <v>0.97</v>
      </c>
      <c r="AZ1474" s="144">
        <f t="shared" si="157"/>
        <v>0.8</v>
      </c>
      <c r="BA1474" s="54">
        <f t="shared" si="158"/>
        <v>22.86865822096151</v>
      </c>
      <c r="BB1474" s="54">
        <f t="shared" si="159"/>
        <v>17.298341779038491</v>
      </c>
    </row>
    <row r="1475" spans="1:54" x14ac:dyDescent="0.25">
      <c r="A1475" s="3">
        <v>42352</v>
      </c>
      <c r="B1475" s="77">
        <v>8040.16</v>
      </c>
      <c r="C1475" s="77">
        <v>760.03661</v>
      </c>
      <c r="D1475" s="77">
        <v>-54.113300000000002</v>
      </c>
      <c r="E1475" s="77">
        <f t="shared" si="154"/>
        <v>-556.10849999999994</v>
      </c>
      <c r="F1475" s="77">
        <v>-1.52</v>
      </c>
      <c r="G1475" s="77">
        <v>1.7022999999999999</v>
      </c>
      <c r="H1475">
        <v>0</v>
      </c>
      <c r="I1475" s="78">
        <v>8058</v>
      </c>
      <c r="J1475">
        <v>201512</v>
      </c>
      <c r="K1475" s="78">
        <v>8058</v>
      </c>
      <c r="L1475" s="77">
        <f t="shared" ref="L1475:L1538" si="160">K1475-B1475</f>
        <v>17.840000000000146</v>
      </c>
      <c r="M1475" s="78">
        <v>19938</v>
      </c>
      <c r="N1475" s="78">
        <v>321.22741000000002</v>
      </c>
      <c r="O1475" s="78">
        <v>835</v>
      </c>
      <c r="P1475" s="78">
        <v>3.3490600000000001</v>
      </c>
      <c r="Q1475" s="144">
        <v>20146.75</v>
      </c>
      <c r="R1475" s="78">
        <v>-8412</v>
      </c>
      <c r="S1475" s="78">
        <v>-1772</v>
      </c>
      <c r="T1475" s="78">
        <v>-5692</v>
      </c>
      <c r="U1475" s="78">
        <v>33924</v>
      </c>
      <c r="V1475" s="219">
        <v>0.16778681759226508</v>
      </c>
      <c r="W1475" s="78">
        <v>6635</v>
      </c>
      <c r="X1475" s="78">
        <v>15088</v>
      </c>
      <c r="Y1475" s="78">
        <v>10396</v>
      </c>
      <c r="Z1475" s="78">
        <v>16187</v>
      </c>
      <c r="AA1475" s="78">
        <v>109.25</v>
      </c>
      <c r="AB1475" s="78">
        <v>81.47</v>
      </c>
      <c r="AC1475" s="78">
        <v>54414</v>
      </c>
      <c r="AD1475" s="104">
        <v>0.37458999999999998</v>
      </c>
      <c r="AE1475" s="78">
        <v>68780</v>
      </c>
      <c r="AF1475" s="104">
        <v>3.6203799999999999</v>
      </c>
      <c r="AG1475" s="78">
        <v>-103707</v>
      </c>
      <c r="AH1475" s="104">
        <v>0.60987000000000002</v>
      </c>
      <c r="AI1475" s="78">
        <v>-35153</v>
      </c>
      <c r="AJ1475" s="104">
        <v>-2.2120000000000002</v>
      </c>
      <c r="AK1475" s="78">
        <v>8500</v>
      </c>
      <c r="AL1475" s="78">
        <v>7800</v>
      </c>
      <c r="AM1475" s="8">
        <v>8050</v>
      </c>
      <c r="AN1475" s="78">
        <v>102.5</v>
      </c>
      <c r="AO1475" s="78">
        <v>8800</v>
      </c>
      <c r="AP1475" s="78">
        <v>8000</v>
      </c>
      <c r="AQ1475" s="78">
        <v>8000</v>
      </c>
      <c r="AR1475" s="78">
        <v>469</v>
      </c>
      <c r="AS1475" s="78">
        <v>8500</v>
      </c>
      <c r="AT1475" s="78">
        <v>7800</v>
      </c>
      <c r="AU1475" s="78">
        <v>8050</v>
      </c>
      <c r="AV1475" s="78">
        <v>102.5</v>
      </c>
      <c r="AW1475" s="77">
        <v>22.8</v>
      </c>
      <c r="AX1475" s="144">
        <f t="shared" si="155"/>
        <v>0.96</v>
      </c>
      <c r="AY1475" s="144">
        <f t="shared" si="156"/>
        <v>0.97</v>
      </c>
      <c r="AZ1475" s="144">
        <f t="shared" si="157"/>
        <v>0.8</v>
      </c>
      <c r="BA1475" s="54">
        <f t="shared" si="158"/>
        <v>23.031060577214177</v>
      </c>
      <c r="BB1475" s="54">
        <f t="shared" si="159"/>
        <v>17.208939422785825</v>
      </c>
    </row>
    <row r="1476" spans="1:54" x14ac:dyDescent="0.25">
      <c r="A1476" s="3">
        <v>42353</v>
      </c>
      <c r="B1476" s="77">
        <v>8073.35</v>
      </c>
      <c r="C1476" s="77">
        <v>744.41654000000005</v>
      </c>
      <c r="D1476" s="77">
        <v>-55.146700000000003</v>
      </c>
      <c r="E1476" s="77">
        <f t="shared" si="154"/>
        <v>-624.5415999999999</v>
      </c>
      <c r="F1476" s="77">
        <v>-6.0116999999999994</v>
      </c>
      <c r="G1476" s="77">
        <v>12.039400000000001</v>
      </c>
      <c r="H1476">
        <v>0</v>
      </c>
      <c r="I1476" s="78">
        <v>8066</v>
      </c>
      <c r="J1476">
        <v>201512</v>
      </c>
      <c r="K1476" s="78">
        <v>8066</v>
      </c>
      <c r="L1476" s="77">
        <f t="shared" si="160"/>
        <v>-7.3500000000003638</v>
      </c>
      <c r="M1476" s="78">
        <v>17200</v>
      </c>
      <c r="N1476" s="78">
        <v>276.77985999999999</v>
      </c>
      <c r="O1476" s="78">
        <v>1124</v>
      </c>
      <c r="P1476" s="78">
        <v>4.5122</v>
      </c>
      <c r="Q1476" s="144">
        <v>17481</v>
      </c>
      <c r="R1476" s="78">
        <v>-7940</v>
      </c>
      <c r="S1476" s="78">
        <v>-453</v>
      </c>
      <c r="T1476" s="78">
        <v>-5992</v>
      </c>
      <c r="U1476" s="78">
        <v>32447</v>
      </c>
      <c r="V1476" s="219">
        <v>0.18467038555182297</v>
      </c>
      <c r="W1476" s="78">
        <v>8605</v>
      </c>
      <c r="X1476" s="78">
        <v>11125</v>
      </c>
      <c r="Y1476" s="78">
        <v>12851</v>
      </c>
      <c r="Z1476" s="78">
        <v>14228</v>
      </c>
      <c r="AA1476" s="78">
        <v>101.23</v>
      </c>
      <c r="AB1476" s="78">
        <v>83.51</v>
      </c>
      <c r="AC1476" s="78">
        <v>55814</v>
      </c>
      <c r="AD1476" s="104">
        <v>0.32207000000000002</v>
      </c>
      <c r="AE1476" s="78">
        <v>68366</v>
      </c>
      <c r="AF1476" s="104">
        <v>3.5364599999999999</v>
      </c>
      <c r="AG1476" s="78">
        <v>-104373</v>
      </c>
      <c r="AH1476" s="104">
        <v>0.46266000000000002</v>
      </c>
      <c r="AI1476" s="78">
        <v>-35167</v>
      </c>
      <c r="AJ1476" s="104">
        <v>-2.0242599999999999</v>
      </c>
      <c r="AK1476" s="78">
        <v>8500</v>
      </c>
      <c r="AL1476" s="78">
        <v>7800</v>
      </c>
      <c r="AM1476" s="8">
        <v>8050</v>
      </c>
      <c r="AN1476" s="78">
        <v>75</v>
      </c>
      <c r="AO1476" s="78">
        <v>8800</v>
      </c>
      <c r="AP1476" s="78">
        <v>8000</v>
      </c>
      <c r="AQ1476" s="78">
        <v>8000</v>
      </c>
      <c r="AR1476" s="78">
        <v>474</v>
      </c>
      <c r="AS1476" s="78">
        <v>8500</v>
      </c>
      <c r="AT1476" s="78">
        <v>7800</v>
      </c>
      <c r="AU1476" s="78">
        <v>8050</v>
      </c>
      <c r="AV1476" s="78">
        <v>75</v>
      </c>
      <c r="AW1476" s="77">
        <v>22.47</v>
      </c>
      <c r="AX1476" s="144">
        <f t="shared" si="155"/>
        <v>0.89</v>
      </c>
      <c r="AY1476" s="144">
        <f t="shared" si="156"/>
        <v>0.93</v>
      </c>
      <c r="AZ1476" s="144">
        <f t="shared" si="157"/>
        <v>0.77</v>
      </c>
      <c r="BA1476" s="54">
        <f t="shared" si="158"/>
        <v>23.242846557602842</v>
      </c>
      <c r="BB1476" s="54">
        <f t="shared" si="159"/>
        <v>17.122153442397153</v>
      </c>
    </row>
    <row r="1477" spans="1:54" x14ac:dyDescent="0.25">
      <c r="A1477" s="3">
        <v>42354</v>
      </c>
      <c r="B1477" s="77">
        <v>8184.66</v>
      </c>
      <c r="C1477" s="77">
        <v>895.90061000000003</v>
      </c>
      <c r="D1477" s="77">
        <v>41.123500000000007</v>
      </c>
      <c r="E1477" s="77">
        <f t="shared" si="154"/>
        <v>-511.21849999999984</v>
      </c>
      <c r="F1477" s="77">
        <v>-4.1128</v>
      </c>
      <c r="G1477" s="77">
        <v>2.7048000000000001</v>
      </c>
      <c r="H1477" t="s">
        <v>1755</v>
      </c>
      <c r="I1477" s="78">
        <v>8198</v>
      </c>
      <c r="J1477">
        <v>201601</v>
      </c>
      <c r="K1477" s="78">
        <v>8170</v>
      </c>
      <c r="L1477" s="77">
        <f t="shared" si="160"/>
        <v>-14.659999999999854</v>
      </c>
      <c r="M1477" s="78">
        <v>18679</v>
      </c>
      <c r="N1477" s="78">
        <v>305.44081</v>
      </c>
      <c r="O1477" s="78">
        <v>1657</v>
      </c>
      <c r="P1477" s="78">
        <v>6.7648400000000004</v>
      </c>
      <c r="Q1477" s="144">
        <v>19093.25</v>
      </c>
      <c r="R1477" s="78">
        <v>-7641</v>
      </c>
      <c r="S1477" s="78">
        <v>-89</v>
      </c>
      <c r="T1477" s="78">
        <v>-2675</v>
      </c>
      <c r="U1477" s="78">
        <v>21907</v>
      </c>
      <c r="V1477" s="219">
        <v>0.12210708905829187</v>
      </c>
      <c r="W1477" s="78">
        <v>6732</v>
      </c>
      <c r="X1477" s="78">
        <v>11143</v>
      </c>
      <c r="Y1477" s="78">
        <v>11393</v>
      </c>
      <c r="Z1477" s="78">
        <v>17353</v>
      </c>
      <c r="AA1477" s="78">
        <v>96.18</v>
      </c>
      <c r="AB1477" s="78">
        <v>102.86</v>
      </c>
      <c r="AC1477" s="78">
        <v>30320</v>
      </c>
      <c r="AD1477" s="104">
        <v>0.60333999999999999</v>
      </c>
      <c r="AE1477" s="78">
        <v>16787</v>
      </c>
      <c r="AF1477" s="104">
        <v>1.33971</v>
      </c>
      <c r="AG1477" s="78">
        <v>7693</v>
      </c>
      <c r="AH1477" s="104">
        <v>0.48119000000000001</v>
      </c>
      <c r="AI1477" s="78">
        <v>2741</v>
      </c>
      <c r="AJ1477" s="104">
        <v>-0.34748000000000001</v>
      </c>
      <c r="AK1477" s="78">
        <v>8800</v>
      </c>
      <c r="AL1477" s="78">
        <v>8000</v>
      </c>
      <c r="AM1477" s="8">
        <v>8200</v>
      </c>
      <c r="AN1477" s="78">
        <v>429</v>
      </c>
      <c r="AO1477" s="78">
        <v>11600</v>
      </c>
      <c r="AP1477" s="78">
        <v>7200</v>
      </c>
      <c r="AQ1477" s="78">
        <v>8200</v>
      </c>
      <c r="AR1477" s="78">
        <v>644</v>
      </c>
      <c r="AS1477" s="78">
        <v>8400</v>
      </c>
      <c r="AT1477" s="78">
        <v>8000</v>
      </c>
      <c r="AU1477" s="78">
        <v>8200</v>
      </c>
      <c r="AV1477" s="78">
        <v>188</v>
      </c>
      <c r="AW1477" s="77">
        <v>21.49</v>
      </c>
      <c r="AX1477" s="144">
        <f t="shared" si="155"/>
        <v>0.75</v>
      </c>
      <c r="AY1477" s="144">
        <f t="shared" si="156"/>
        <v>0.85</v>
      </c>
      <c r="AZ1477" s="144">
        <f t="shared" si="157"/>
        <v>0.69</v>
      </c>
      <c r="BA1477" s="54">
        <f t="shared" si="158"/>
        <v>23.306645285662878</v>
      </c>
      <c r="BB1477" s="54">
        <f t="shared" si="159"/>
        <v>17.111354714337114</v>
      </c>
    </row>
    <row r="1478" spans="1:54" x14ac:dyDescent="0.25">
      <c r="A1478" s="3">
        <v>42355</v>
      </c>
      <c r="B1478" s="77">
        <v>8319.67</v>
      </c>
      <c r="C1478" s="77">
        <v>924.40419999999995</v>
      </c>
      <c r="D1478" s="77">
        <v>74.746800000000007</v>
      </c>
      <c r="E1478" s="77">
        <f t="shared" si="154"/>
        <v>-464.37549999999987</v>
      </c>
      <c r="F1478" s="77">
        <v>4.8433999999999999</v>
      </c>
      <c r="G1478" s="77">
        <v>30.326799999999999</v>
      </c>
      <c r="H1478">
        <v>0</v>
      </c>
      <c r="I1478" s="78">
        <v>8281</v>
      </c>
      <c r="J1478">
        <v>201601</v>
      </c>
      <c r="K1478" s="78">
        <v>8281</v>
      </c>
      <c r="L1478" s="77">
        <f t="shared" si="160"/>
        <v>-38.670000000000073</v>
      </c>
      <c r="M1478" s="78">
        <v>19031</v>
      </c>
      <c r="N1478" s="78">
        <v>315.45596999999998</v>
      </c>
      <c r="O1478" s="78">
        <v>2381</v>
      </c>
      <c r="P1478" s="78">
        <v>9.8559900000000003</v>
      </c>
      <c r="Q1478" s="144">
        <v>19626.25</v>
      </c>
      <c r="R1478" s="78">
        <v>-6997</v>
      </c>
      <c r="S1478" s="78">
        <v>837</v>
      </c>
      <c r="T1478" s="78">
        <v>-621</v>
      </c>
      <c r="U1478" s="78">
        <v>27016</v>
      </c>
      <c r="V1478" s="219">
        <v>2.29863784424045E-2</v>
      </c>
      <c r="W1478" s="78">
        <v>6681</v>
      </c>
      <c r="X1478" s="78">
        <v>11020</v>
      </c>
      <c r="Y1478" s="78">
        <v>10761</v>
      </c>
      <c r="Z1478" s="78">
        <v>12998</v>
      </c>
      <c r="AA1478" s="78">
        <v>108.84</v>
      </c>
      <c r="AB1478" s="78">
        <v>111.21</v>
      </c>
      <c r="AC1478" s="78">
        <v>33793</v>
      </c>
      <c r="AD1478" s="104">
        <v>0.70454000000000006</v>
      </c>
      <c r="AE1478" s="78">
        <v>19272</v>
      </c>
      <c r="AF1478" s="104">
        <v>0.81506999999999996</v>
      </c>
      <c r="AG1478" s="78">
        <v>10380</v>
      </c>
      <c r="AH1478" s="104">
        <v>0.44434000000000001</v>
      </c>
      <c r="AI1478" s="78">
        <v>11333</v>
      </c>
      <c r="AJ1478" s="104">
        <v>-0.24934000000000001</v>
      </c>
      <c r="AK1478" s="78">
        <v>8800</v>
      </c>
      <c r="AL1478" s="78">
        <v>8000</v>
      </c>
      <c r="AM1478" s="8">
        <v>8300</v>
      </c>
      <c r="AN1478" s="78">
        <v>370</v>
      </c>
      <c r="AO1478" s="78">
        <v>8700</v>
      </c>
      <c r="AP1478" s="78">
        <v>8400</v>
      </c>
      <c r="AQ1478" s="78">
        <v>8300</v>
      </c>
      <c r="AR1478" s="78">
        <v>483</v>
      </c>
      <c r="AS1478" s="78">
        <v>8500</v>
      </c>
      <c r="AT1478" s="78">
        <v>8200</v>
      </c>
      <c r="AU1478" s="78">
        <v>8300</v>
      </c>
      <c r="AV1478" s="78">
        <v>140</v>
      </c>
      <c r="AW1478" s="77">
        <v>19.79</v>
      </c>
      <c r="AX1478" s="144">
        <f t="shared" si="155"/>
        <v>0.34</v>
      </c>
      <c r="AY1478" s="144">
        <f t="shared" si="156"/>
        <v>0.61</v>
      </c>
      <c r="AZ1478" s="144">
        <f t="shared" si="157"/>
        <v>0.53</v>
      </c>
      <c r="BA1478" s="54">
        <f t="shared" si="158"/>
        <v>23.275693165351438</v>
      </c>
      <c r="BB1478" s="54">
        <f t="shared" si="159"/>
        <v>17.268306834648559</v>
      </c>
    </row>
    <row r="1479" spans="1:54" x14ac:dyDescent="0.25">
      <c r="A1479" s="3">
        <v>42356</v>
      </c>
      <c r="B1479" s="77">
        <v>8257.32</v>
      </c>
      <c r="C1479" s="77">
        <v>845.1345</v>
      </c>
      <c r="D1479" s="77">
        <v>10.458299999999999</v>
      </c>
      <c r="E1479" s="77">
        <f t="shared" si="154"/>
        <v>-465.69179999999994</v>
      </c>
      <c r="F1479" s="77">
        <v>0.91849999999999998</v>
      </c>
      <c r="G1479" s="77">
        <v>15.4093</v>
      </c>
      <c r="H1479">
        <v>0</v>
      </c>
      <c r="I1479" s="78">
        <v>8231</v>
      </c>
      <c r="J1479">
        <v>201601</v>
      </c>
      <c r="K1479" s="78">
        <v>8231</v>
      </c>
      <c r="L1479" s="77">
        <f t="shared" si="160"/>
        <v>-26.319999999999709</v>
      </c>
      <c r="M1479" s="78">
        <v>17005</v>
      </c>
      <c r="N1479" s="78">
        <v>280.09440999999998</v>
      </c>
      <c r="O1479" s="78">
        <v>1682</v>
      </c>
      <c r="P1479" s="78">
        <v>6.9166699999999999</v>
      </c>
      <c r="Q1479" s="144">
        <v>17425.5</v>
      </c>
      <c r="R1479" s="78">
        <v>-6876</v>
      </c>
      <c r="S1479" s="78">
        <v>372</v>
      </c>
      <c r="T1479" s="78">
        <v>-1790</v>
      </c>
      <c r="U1479" s="78">
        <v>27249</v>
      </c>
      <c r="V1479" s="219">
        <v>6.5690484054460721E-2</v>
      </c>
      <c r="W1479" s="78">
        <v>6500</v>
      </c>
      <c r="X1479" s="78">
        <v>10915</v>
      </c>
      <c r="Y1479" s="78">
        <v>10452</v>
      </c>
      <c r="Z1479" s="78">
        <v>12022</v>
      </c>
      <c r="AA1479" s="78">
        <v>113.2</v>
      </c>
      <c r="AB1479" s="78">
        <v>112.2</v>
      </c>
      <c r="AC1479" s="78">
        <v>34232</v>
      </c>
      <c r="AD1479" s="104">
        <v>0.45572000000000001</v>
      </c>
      <c r="AE1479" s="78">
        <v>14218</v>
      </c>
      <c r="AF1479" s="104">
        <v>0.38777</v>
      </c>
      <c r="AG1479" s="78">
        <v>13201</v>
      </c>
      <c r="AH1479" s="104">
        <v>0.49120000000000003</v>
      </c>
      <c r="AI1479" s="78">
        <v>24419</v>
      </c>
      <c r="AJ1479" s="104">
        <v>-0.27035999999999999</v>
      </c>
      <c r="AK1479" s="78">
        <v>8800</v>
      </c>
      <c r="AL1479" s="78">
        <v>8000</v>
      </c>
      <c r="AM1479" s="8">
        <v>8200</v>
      </c>
      <c r="AN1479" s="78">
        <v>376</v>
      </c>
      <c r="AO1479" s="78">
        <v>8700</v>
      </c>
      <c r="AP1479" s="78">
        <v>8400</v>
      </c>
      <c r="AQ1479" s="78">
        <v>8200</v>
      </c>
      <c r="AR1479" s="78">
        <v>486</v>
      </c>
      <c r="AS1479" s="78">
        <v>8400</v>
      </c>
      <c r="AT1479" s="78">
        <v>7950</v>
      </c>
      <c r="AU1479" s="78">
        <v>8250</v>
      </c>
      <c r="AV1479" s="78">
        <v>122</v>
      </c>
      <c r="AW1479" s="77">
        <v>20.079999999999998</v>
      </c>
      <c r="AX1479" s="144">
        <f t="shared" si="155"/>
        <v>0.34</v>
      </c>
      <c r="AY1479" s="144">
        <f t="shared" si="156"/>
        <v>0.61</v>
      </c>
      <c r="AZ1479" s="144">
        <f t="shared" si="157"/>
        <v>0.53</v>
      </c>
      <c r="BA1479" s="54">
        <f t="shared" si="158"/>
        <v>23.207875328411816</v>
      </c>
      <c r="BB1479" s="54">
        <f t="shared" si="159"/>
        <v>17.526124671588178</v>
      </c>
    </row>
    <row r="1480" spans="1:54" x14ac:dyDescent="0.25">
      <c r="A1480" s="3">
        <v>42359</v>
      </c>
      <c r="B1480" s="77">
        <v>8282.17</v>
      </c>
      <c r="C1480" s="77">
        <v>783.6277</v>
      </c>
      <c r="D1480" s="77">
        <v>-16.675799999999999</v>
      </c>
      <c r="E1480" s="77">
        <f t="shared" si="154"/>
        <v>-511.76359999999988</v>
      </c>
      <c r="F1480" s="77">
        <v>-4.1991000000000005</v>
      </c>
      <c r="G1480" s="77">
        <v>30.315900000000003</v>
      </c>
      <c r="H1480">
        <v>0</v>
      </c>
      <c r="I1480" s="78">
        <v>8280</v>
      </c>
      <c r="J1480">
        <v>201601</v>
      </c>
      <c r="K1480" s="78">
        <v>8280</v>
      </c>
      <c r="L1480" s="77">
        <f t="shared" si="160"/>
        <v>-2.1700000000000728</v>
      </c>
      <c r="M1480" s="78">
        <v>18515</v>
      </c>
      <c r="N1480" s="78">
        <v>306.77989000000002</v>
      </c>
      <c r="O1480" s="78">
        <v>2136</v>
      </c>
      <c r="P1480" s="78">
        <v>8.8381799999999995</v>
      </c>
      <c r="Q1480" s="144">
        <v>19049</v>
      </c>
      <c r="R1480" s="78">
        <v>-7062</v>
      </c>
      <c r="S1480" s="78">
        <v>1789</v>
      </c>
      <c r="T1480" s="78">
        <v>-796</v>
      </c>
      <c r="U1480" s="78">
        <v>30827</v>
      </c>
      <c r="V1480" s="219">
        <v>2.5821520096019724E-2</v>
      </c>
      <c r="W1480" s="78">
        <v>7360</v>
      </c>
      <c r="X1480" s="78">
        <v>13567</v>
      </c>
      <c r="Y1480" s="78">
        <v>10422</v>
      </c>
      <c r="Z1480" s="78">
        <v>12674</v>
      </c>
      <c r="AA1480" s="78">
        <v>105.34</v>
      </c>
      <c r="AB1480" s="78">
        <v>111.1</v>
      </c>
      <c r="AC1480" s="78">
        <v>34595</v>
      </c>
      <c r="AD1480" s="104">
        <v>0.50258000000000003</v>
      </c>
      <c r="AE1480" s="78">
        <v>16117</v>
      </c>
      <c r="AF1480" s="104">
        <v>0.35049999999999998</v>
      </c>
      <c r="AG1480" s="78">
        <v>11728</v>
      </c>
      <c r="AH1480" s="104">
        <v>0.27471000000000001</v>
      </c>
      <c r="AI1480" s="78">
        <v>21963</v>
      </c>
      <c r="AJ1480" s="104">
        <v>-0.15071999999999999</v>
      </c>
      <c r="AK1480" s="78">
        <v>8800</v>
      </c>
      <c r="AL1480" s="78">
        <v>8000</v>
      </c>
      <c r="AM1480" s="8">
        <v>8300</v>
      </c>
      <c r="AN1480" s="78">
        <v>357</v>
      </c>
      <c r="AO1480" s="78">
        <v>8700</v>
      </c>
      <c r="AP1480" s="78">
        <v>8400</v>
      </c>
      <c r="AQ1480" s="78">
        <v>8300</v>
      </c>
      <c r="AR1480" s="78">
        <v>466</v>
      </c>
      <c r="AS1480" s="78">
        <v>8350</v>
      </c>
      <c r="AT1480" s="78">
        <v>7950</v>
      </c>
      <c r="AU1480" s="78">
        <v>8300</v>
      </c>
      <c r="AV1480" s="78">
        <v>99.5</v>
      </c>
      <c r="AW1480" s="77">
        <v>20.02</v>
      </c>
      <c r="AX1480" s="144">
        <f t="shared" si="155"/>
        <v>0.31</v>
      </c>
      <c r="AY1480" s="144">
        <f t="shared" si="156"/>
        <v>0.59</v>
      </c>
      <c r="AZ1480" s="144">
        <f t="shared" si="157"/>
        <v>0.52</v>
      </c>
      <c r="BA1480" s="54">
        <f t="shared" si="158"/>
        <v>23.104053218938073</v>
      </c>
      <c r="BB1480" s="54">
        <f t="shared" si="159"/>
        <v>17.821946781061929</v>
      </c>
    </row>
    <row r="1481" spans="1:54" x14ac:dyDescent="0.25">
      <c r="A1481" s="3">
        <v>42360</v>
      </c>
      <c r="B1481" s="77">
        <v>8292.74</v>
      </c>
      <c r="C1481" s="77">
        <v>772.26381000000003</v>
      </c>
      <c r="D1481" s="77">
        <v>15.566400000000002</v>
      </c>
      <c r="E1481" s="77">
        <f t="shared" si="154"/>
        <v>-485.32689999999997</v>
      </c>
      <c r="F1481" s="77">
        <v>1.9718</v>
      </c>
      <c r="G1481" s="77">
        <v>-9.2841000000000005</v>
      </c>
      <c r="H1481">
        <v>0</v>
      </c>
      <c r="I1481" s="78">
        <v>8277</v>
      </c>
      <c r="J1481">
        <v>201601</v>
      </c>
      <c r="K1481" s="78">
        <v>8277</v>
      </c>
      <c r="L1481" s="77">
        <f t="shared" si="160"/>
        <v>-15.739999999999782</v>
      </c>
      <c r="M1481" s="78">
        <v>17355</v>
      </c>
      <c r="N1481" s="78">
        <v>287.14325000000002</v>
      </c>
      <c r="O1481" s="78">
        <v>2032</v>
      </c>
      <c r="P1481" s="78">
        <v>8.4020799999999998</v>
      </c>
      <c r="Q1481" s="144">
        <v>17863</v>
      </c>
      <c r="R1481" s="78">
        <v>-6961</v>
      </c>
      <c r="S1481" s="78">
        <v>2402</v>
      </c>
      <c r="T1481" s="78">
        <v>-1593</v>
      </c>
      <c r="U1481" s="78">
        <v>30843</v>
      </c>
      <c r="V1481" s="219">
        <v>5.1648672308141234E-2</v>
      </c>
      <c r="W1481" s="78">
        <v>6476</v>
      </c>
      <c r="X1481" s="78">
        <v>13401</v>
      </c>
      <c r="Y1481" s="78">
        <v>10414</v>
      </c>
      <c r="Z1481" s="78">
        <v>12227</v>
      </c>
      <c r="AA1481" s="78">
        <v>99.73</v>
      </c>
      <c r="AB1481" s="78">
        <v>108.3</v>
      </c>
      <c r="AC1481" s="78">
        <v>34263</v>
      </c>
      <c r="AD1481" s="104">
        <v>0.42820999999999998</v>
      </c>
      <c r="AE1481" s="78">
        <v>15538</v>
      </c>
      <c r="AF1481" s="104">
        <v>0.25674999999999998</v>
      </c>
      <c r="AG1481" s="78">
        <v>18320</v>
      </c>
      <c r="AH1481" s="104">
        <v>0.16339999999999999</v>
      </c>
      <c r="AI1481" s="78">
        <v>29602</v>
      </c>
      <c r="AJ1481" s="104">
        <v>-0.20494000000000001</v>
      </c>
      <c r="AK1481" s="78">
        <v>8800</v>
      </c>
      <c r="AL1481" s="78">
        <v>8000</v>
      </c>
      <c r="AM1481" s="8">
        <v>8300</v>
      </c>
      <c r="AN1481" s="78">
        <v>348</v>
      </c>
      <c r="AO1481" s="78">
        <v>8700</v>
      </c>
      <c r="AP1481" s="78">
        <v>8400</v>
      </c>
      <c r="AQ1481" s="78">
        <v>8300</v>
      </c>
      <c r="AR1481" s="78">
        <v>463</v>
      </c>
      <c r="AS1481" s="78">
        <v>8400</v>
      </c>
      <c r="AT1481" s="78">
        <v>8150</v>
      </c>
      <c r="AU1481" s="78">
        <v>8300</v>
      </c>
      <c r="AV1481" s="78">
        <v>68.5</v>
      </c>
      <c r="AW1481" s="77">
        <v>19.940000000000001</v>
      </c>
      <c r="AX1481" s="144">
        <f t="shared" si="155"/>
        <v>0.31</v>
      </c>
      <c r="AY1481" s="144">
        <f t="shared" si="156"/>
        <v>0.56999999999999995</v>
      </c>
      <c r="AZ1481" s="144">
        <f t="shared" si="157"/>
        <v>0.51</v>
      </c>
      <c r="BA1481" s="54">
        <f t="shared" si="158"/>
        <v>23.05616123422212</v>
      </c>
      <c r="BB1481" s="54">
        <f t="shared" si="159"/>
        <v>17.984838765777884</v>
      </c>
    </row>
    <row r="1482" spans="1:54" x14ac:dyDescent="0.25">
      <c r="A1482" s="3">
        <v>42361</v>
      </c>
      <c r="B1482" s="77">
        <v>8315.7000000000007</v>
      </c>
      <c r="C1482" s="77">
        <v>746.14133000000004</v>
      </c>
      <c r="D1482" s="77">
        <v>38.064999999999998</v>
      </c>
      <c r="E1482" s="77">
        <f t="shared" si="154"/>
        <v>-430.45769999999993</v>
      </c>
      <c r="F1482" s="77">
        <v>1.9361000000000002</v>
      </c>
      <c r="G1482" s="77">
        <v>12.5768</v>
      </c>
      <c r="H1482" t="s">
        <v>1756</v>
      </c>
      <c r="I1482" s="78">
        <v>8290</v>
      </c>
      <c r="J1482">
        <v>201601</v>
      </c>
      <c r="K1482" s="78">
        <v>8290</v>
      </c>
      <c r="L1482" s="77">
        <f t="shared" si="160"/>
        <v>-25.700000000000728</v>
      </c>
      <c r="M1482" s="78">
        <v>20913</v>
      </c>
      <c r="N1482" s="78">
        <v>346.57477999999998</v>
      </c>
      <c r="O1482" s="78">
        <v>1940</v>
      </c>
      <c r="P1482" s="78">
        <v>8.0328599999999994</v>
      </c>
      <c r="Q1482" s="144">
        <v>21398</v>
      </c>
      <c r="R1482" s="78">
        <v>-6766</v>
      </c>
      <c r="S1482" s="78">
        <v>522</v>
      </c>
      <c r="T1482" s="78">
        <v>-1649</v>
      </c>
      <c r="U1482" s="78">
        <v>28791</v>
      </c>
      <c r="V1482" s="219">
        <v>5.72748428328297E-2</v>
      </c>
      <c r="W1482" s="78">
        <v>7680</v>
      </c>
      <c r="X1482" s="78">
        <v>12305</v>
      </c>
      <c r="Y1482" s="78">
        <v>11001</v>
      </c>
      <c r="Z1482" s="78">
        <v>16412</v>
      </c>
      <c r="AA1482" s="78">
        <v>113.12</v>
      </c>
      <c r="AB1482" s="78">
        <v>104.92</v>
      </c>
      <c r="AC1482" s="78">
        <v>34120</v>
      </c>
      <c r="AD1482" s="104">
        <v>0.42718</v>
      </c>
      <c r="AE1482" s="78">
        <v>7581</v>
      </c>
      <c r="AF1482" s="104">
        <v>0.16144</v>
      </c>
      <c r="AG1482" s="78">
        <v>14962</v>
      </c>
      <c r="AH1482" s="104">
        <v>0.72302</v>
      </c>
      <c r="AI1482" s="78">
        <v>8307</v>
      </c>
      <c r="AJ1482" s="104">
        <v>-0.25875999999999999</v>
      </c>
      <c r="AK1482" s="78">
        <v>8800</v>
      </c>
      <c r="AL1482" s="78">
        <v>8000</v>
      </c>
      <c r="AM1482" s="8">
        <v>8300</v>
      </c>
      <c r="AN1482" s="78">
        <v>328</v>
      </c>
      <c r="AO1482" s="78">
        <v>8700</v>
      </c>
      <c r="AP1482" s="78">
        <v>8400</v>
      </c>
      <c r="AQ1482" s="78">
        <v>8300</v>
      </c>
      <c r="AR1482" s="78">
        <v>444</v>
      </c>
      <c r="AS1482" s="78">
        <v>8400</v>
      </c>
      <c r="AT1482" s="78">
        <v>8150</v>
      </c>
      <c r="AU1482" s="78">
        <v>8300</v>
      </c>
      <c r="AV1482" s="78">
        <v>112</v>
      </c>
      <c r="AW1482" s="77">
        <v>19.02</v>
      </c>
      <c r="AX1482" s="144">
        <f t="shared" si="155"/>
        <v>0.2</v>
      </c>
      <c r="AY1482" s="144">
        <f t="shared" si="156"/>
        <v>0.46</v>
      </c>
      <c r="AZ1482" s="144">
        <f t="shared" si="157"/>
        <v>0.44</v>
      </c>
      <c r="BA1482" s="54">
        <f t="shared" si="158"/>
        <v>23.040290400478963</v>
      </c>
      <c r="BB1482" s="54">
        <f t="shared" si="159"/>
        <v>18.019709599521033</v>
      </c>
    </row>
    <row r="1483" spans="1:54" x14ac:dyDescent="0.25">
      <c r="A1483" s="3">
        <v>42362</v>
      </c>
      <c r="B1483" s="77">
        <v>8324.36</v>
      </c>
      <c r="C1483" s="77">
        <v>615.78258000000005</v>
      </c>
      <c r="D1483" s="77">
        <v>30.0654</v>
      </c>
      <c r="E1483" s="77">
        <f t="shared" si="154"/>
        <v>-496.58419999999973</v>
      </c>
      <c r="F1483" s="77">
        <v>2.3236000000000003</v>
      </c>
      <c r="G1483" s="77">
        <v>-8.7720000000000002</v>
      </c>
      <c r="H1483">
        <v>0</v>
      </c>
      <c r="I1483" s="78">
        <v>8317</v>
      </c>
      <c r="J1483">
        <v>201601</v>
      </c>
      <c r="K1483" s="78">
        <v>8317</v>
      </c>
      <c r="L1483" s="77">
        <f t="shared" si="160"/>
        <v>-7.3600000000005821</v>
      </c>
      <c r="M1483" s="78">
        <v>22824</v>
      </c>
      <c r="N1483" s="78">
        <v>379.55317000000002</v>
      </c>
      <c r="O1483" s="78">
        <v>2146</v>
      </c>
      <c r="P1483" s="78">
        <v>8.9176300000000008</v>
      </c>
      <c r="Q1483" s="144">
        <v>23360.5</v>
      </c>
      <c r="R1483" s="78">
        <v>-6776</v>
      </c>
      <c r="S1483" s="78">
        <v>-1169</v>
      </c>
      <c r="T1483" s="78">
        <v>-1354</v>
      </c>
      <c r="U1483" s="78">
        <v>30047</v>
      </c>
      <c r="V1483" s="219">
        <v>4.5062735048424132E-2</v>
      </c>
      <c r="W1483" s="78">
        <v>7248</v>
      </c>
      <c r="X1483" s="78">
        <v>14001</v>
      </c>
      <c r="Y1483" s="78">
        <v>11919</v>
      </c>
      <c r="Z1483" s="78">
        <v>17582</v>
      </c>
      <c r="AA1483" s="78">
        <v>111.28</v>
      </c>
      <c r="AB1483" s="78">
        <v>108.37</v>
      </c>
      <c r="AC1483" s="78">
        <v>36342</v>
      </c>
      <c r="AD1483" s="104">
        <v>0.51</v>
      </c>
      <c r="AE1483" s="78">
        <v>9600</v>
      </c>
      <c r="AF1483" s="104">
        <v>0.18562999999999999</v>
      </c>
      <c r="AG1483" s="78">
        <v>13118</v>
      </c>
      <c r="AH1483" s="104">
        <v>0.70887999999999995</v>
      </c>
      <c r="AI1483" s="78">
        <v>-113</v>
      </c>
      <c r="AJ1483" s="104">
        <v>-0.73316999999999999</v>
      </c>
      <c r="AK1483" s="78">
        <v>8800</v>
      </c>
      <c r="AL1483" s="78">
        <v>8000</v>
      </c>
      <c r="AM1483" s="8">
        <v>8300</v>
      </c>
      <c r="AN1483" s="78">
        <v>325</v>
      </c>
      <c r="AO1483" s="78">
        <v>8700</v>
      </c>
      <c r="AP1483" s="78">
        <v>8400</v>
      </c>
      <c r="AQ1483" s="78">
        <v>8300</v>
      </c>
      <c r="AR1483" s="78">
        <v>452</v>
      </c>
      <c r="AS1483" s="78">
        <v>8450</v>
      </c>
      <c r="AT1483" s="78">
        <v>8300</v>
      </c>
      <c r="AU1483" s="78">
        <v>8350</v>
      </c>
      <c r="AV1483" s="78">
        <v>114</v>
      </c>
      <c r="AW1483" s="77">
        <v>19.010000000000002</v>
      </c>
      <c r="AX1483" s="144">
        <f t="shared" si="155"/>
        <v>0.2</v>
      </c>
      <c r="AY1483" s="144">
        <f t="shared" si="156"/>
        <v>0.44</v>
      </c>
      <c r="AZ1483" s="144">
        <f t="shared" si="157"/>
        <v>0.43</v>
      </c>
      <c r="BA1483" s="54">
        <f t="shared" si="158"/>
        <v>22.914302820481062</v>
      </c>
      <c r="BB1483" s="54">
        <f t="shared" si="159"/>
        <v>18.244697179518937</v>
      </c>
    </row>
    <row r="1484" spans="1:54" x14ac:dyDescent="0.25">
      <c r="A1484" s="3">
        <v>42363</v>
      </c>
      <c r="B1484" s="77">
        <v>8363.2800000000007</v>
      </c>
      <c r="C1484" s="77">
        <v>402.56202000000002</v>
      </c>
      <c r="D1484" s="77">
        <v>20.866799999999998</v>
      </c>
      <c r="E1484" s="77">
        <f t="shared" si="154"/>
        <v>-442.69559999999979</v>
      </c>
      <c r="F1484" s="77">
        <v>2.1297000000000001</v>
      </c>
      <c r="G1484" s="77">
        <v>5.2561</v>
      </c>
      <c r="H1484">
        <v>0</v>
      </c>
      <c r="I1484" s="78">
        <v>8376</v>
      </c>
      <c r="J1484">
        <v>201601</v>
      </c>
      <c r="K1484" s="78">
        <v>8376</v>
      </c>
      <c r="L1484" s="77">
        <f t="shared" si="160"/>
        <v>12.719999999999345</v>
      </c>
      <c r="M1484" s="78">
        <v>24931</v>
      </c>
      <c r="N1484" s="78">
        <v>417.45029</v>
      </c>
      <c r="O1484" s="78">
        <v>2401</v>
      </c>
      <c r="P1484" s="78">
        <v>10.046989999999999</v>
      </c>
      <c r="Q1484" s="144">
        <v>25531.25</v>
      </c>
      <c r="R1484" s="78">
        <v>-6630</v>
      </c>
      <c r="S1484" s="78">
        <v>-905</v>
      </c>
      <c r="T1484" s="78">
        <v>-162</v>
      </c>
      <c r="U1484" s="78">
        <v>30787</v>
      </c>
      <c r="V1484" s="219">
        <v>5.2619612173969536E-3</v>
      </c>
      <c r="W1484" s="78">
        <v>7795</v>
      </c>
      <c r="X1484" s="78">
        <v>14619</v>
      </c>
      <c r="Y1484" s="78">
        <v>12761</v>
      </c>
      <c r="Z1484" s="78">
        <v>18470</v>
      </c>
      <c r="AA1484" s="78">
        <v>133.75</v>
      </c>
      <c r="AB1484" s="78">
        <v>113.37</v>
      </c>
      <c r="AC1484" s="78">
        <v>37180</v>
      </c>
      <c r="AD1484" s="104">
        <v>0.61980999999999997</v>
      </c>
      <c r="AE1484" s="78">
        <v>11127</v>
      </c>
      <c r="AF1484" s="104">
        <v>0.18276999999999999</v>
      </c>
      <c r="AG1484" s="78">
        <v>16117</v>
      </c>
      <c r="AH1484" s="104">
        <v>0.82908000000000004</v>
      </c>
      <c r="AI1484" s="78">
        <v>941</v>
      </c>
      <c r="AJ1484" s="104">
        <v>-0.65603999999999996</v>
      </c>
      <c r="AK1484" s="78">
        <v>8800</v>
      </c>
      <c r="AL1484" s="78">
        <v>8000</v>
      </c>
      <c r="AM1484" s="8">
        <v>8400</v>
      </c>
      <c r="AN1484" s="78">
        <v>309</v>
      </c>
      <c r="AO1484" s="78">
        <v>8700</v>
      </c>
      <c r="AP1484" s="78">
        <v>8400</v>
      </c>
      <c r="AQ1484" s="78">
        <v>8400</v>
      </c>
      <c r="AR1484" s="78">
        <v>434</v>
      </c>
      <c r="AS1484" s="78">
        <v>8600</v>
      </c>
      <c r="AT1484" s="78">
        <v>8300</v>
      </c>
      <c r="AU1484" s="78">
        <v>8400</v>
      </c>
      <c r="AV1484" s="78">
        <v>93</v>
      </c>
      <c r="AW1484" s="77">
        <v>18.55</v>
      </c>
      <c r="AX1484" s="144">
        <f t="shared" si="155"/>
        <v>0.13</v>
      </c>
      <c r="AY1484" s="144">
        <f t="shared" si="156"/>
        <v>0.38</v>
      </c>
      <c r="AZ1484" s="144">
        <f t="shared" si="157"/>
        <v>0.38</v>
      </c>
      <c r="BA1484" s="54">
        <f t="shared" si="158"/>
        <v>22.996234257016113</v>
      </c>
      <c r="BB1484" s="54">
        <f t="shared" si="159"/>
        <v>18.062765742983885</v>
      </c>
    </row>
    <row r="1485" spans="1:54" x14ac:dyDescent="0.25">
      <c r="A1485" s="3">
        <v>42366</v>
      </c>
      <c r="B1485" s="77">
        <v>8358.49</v>
      </c>
      <c r="C1485" s="77">
        <v>510.1857</v>
      </c>
      <c r="D1485" s="77">
        <v>15.3104</v>
      </c>
      <c r="E1485" s="77">
        <f t="shared" si="154"/>
        <v>-234.47329999999991</v>
      </c>
      <c r="F1485" s="77">
        <v>1.5534999999999999</v>
      </c>
      <c r="G1485" s="77">
        <v>-9.0191999999999997</v>
      </c>
      <c r="H1485">
        <v>0</v>
      </c>
      <c r="I1485" s="78">
        <v>8356</v>
      </c>
      <c r="J1485">
        <v>201601</v>
      </c>
      <c r="K1485" s="78">
        <v>8356</v>
      </c>
      <c r="L1485" s="77">
        <f t="shared" si="160"/>
        <v>-2.4899999999997817</v>
      </c>
      <c r="M1485" s="78">
        <v>24133</v>
      </c>
      <c r="N1485" s="78">
        <v>403.12493999999998</v>
      </c>
      <c r="O1485" s="78">
        <v>2092</v>
      </c>
      <c r="P1485" s="78">
        <v>8.7329799999999995</v>
      </c>
      <c r="Q1485" s="144">
        <v>24656</v>
      </c>
      <c r="R1485" s="78">
        <v>-6546</v>
      </c>
      <c r="S1485" s="78">
        <v>-2127</v>
      </c>
      <c r="T1485" s="78">
        <v>-1919</v>
      </c>
      <c r="U1485" s="78">
        <v>31433</v>
      </c>
      <c r="V1485" s="219">
        <v>6.1050488340279326E-2</v>
      </c>
      <c r="W1485" s="78">
        <v>7344</v>
      </c>
      <c r="X1485" s="78">
        <v>14675</v>
      </c>
      <c r="Y1485" s="78">
        <v>10795</v>
      </c>
      <c r="Z1485" s="78">
        <v>17911</v>
      </c>
      <c r="AA1485" s="78">
        <v>97.94</v>
      </c>
      <c r="AB1485" s="78">
        <v>111.95</v>
      </c>
      <c r="AC1485" s="78">
        <v>37339</v>
      </c>
      <c r="AD1485" s="104">
        <v>0.57691000000000003</v>
      </c>
      <c r="AE1485" s="78">
        <v>13348</v>
      </c>
      <c r="AF1485" s="104">
        <v>0.17466000000000001</v>
      </c>
      <c r="AG1485" s="78">
        <v>15220</v>
      </c>
      <c r="AH1485" s="104">
        <v>0.70867999999999998</v>
      </c>
      <c r="AI1485" s="78">
        <v>1109</v>
      </c>
      <c r="AJ1485" s="104">
        <v>-0.72889000000000004</v>
      </c>
      <c r="AK1485" s="78">
        <v>8800</v>
      </c>
      <c r="AL1485" s="78">
        <v>8000</v>
      </c>
      <c r="AM1485" s="8">
        <v>8400</v>
      </c>
      <c r="AN1485" s="78">
        <v>312</v>
      </c>
      <c r="AO1485" s="78">
        <v>8700</v>
      </c>
      <c r="AP1485" s="78">
        <v>8400</v>
      </c>
      <c r="AQ1485" s="78">
        <v>8300</v>
      </c>
      <c r="AR1485" s="78">
        <v>445</v>
      </c>
      <c r="AS1485" s="78">
        <v>8450</v>
      </c>
      <c r="AT1485" s="78">
        <v>8250</v>
      </c>
      <c r="AU1485" s="78">
        <v>8350</v>
      </c>
      <c r="AV1485" s="78">
        <v>78</v>
      </c>
      <c r="AW1485" s="77">
        <v>19.47</v>
      </c>
      <c r="AX1485" s="144">
        <f t="shared" si="155"/>
        <v>0.34</v>
      </c>
      <c r="AY1485" s="144">
        <f t="shared" si="156"/>
        <v>0.51</v>
      </c>
      <c r="AZ1485" s="144">
        <f t="shared" si="157"/>
        <v>0.48</v>
      </c>
      <c r="BA1485" s="54">
        <f t="shared" si="158"/>
        <v>22.822203198147218</v>
      </c>
      <c r="BB1485" s="54">
        <f t="shared" si="159"/>
        <v>17.98979680185278</v>
      </c>
    </row>
    <row r="1486" spans="1:54" x14ac:dyDescent="0.25">
      <c r="A1486" s="3">
        <v>42367</v>
      </c>
      <c r="B1486" s="77">
        <v>8293.91</v>
      </c>
      <c r="C1486" s="77">
        <v>528.40284999999994</v>
      </c>
      <c r="D1486" s="77">
        <v>-9.8890999999999991</v>
      </c>
      <c r="E1486" s="77">
        <f t="shared" si="154"/>
        <v>-329.66669999999988</v>
      </c>
      <c r="F1486" s="77">
        <v>-1.3243</v>
      </c>
      <c r="G1486" s="77">
        <v>-8.5960000000000001</v>
      </c>
      <c r="H1486">
        <v>0</v>
      </c>
      <c r="I1486" s="78">
        <v>8287</v>
      </c>
      <c r="J1486">
        <v>201601</v>
      </c>
      <c r="K1486" s="78">
        <v>8287</v>
      </c>
      <c r="L1486" s="77">
        <f t="shared" si="160"/>
        <v>-6.9099999999998545</v>
      </c>
      <c r="M1486" s="78">
        <v>19235</v>
      </c>
      <c r="N1486" s="78">
        <v>318.78206</v>
      </c>
      <c r="O1486" s="78">
        <v>2064</v>
      </c>
      <c r="P1486" s="78">
        <v>8.5489899999999999</v>
      </c>
      <c r="Q1486" s="144">
        <v>19751</v>
      </c>
      <c r="R1486" s="78">
        <v>-6767</v>
      </c>
      <c r="S1486" s="78">
        <v>-2056</v>
      </c>
      <c r="T1486" s="78">
        <v>-3883</v>
      </c>
      <c r="U1486" s="78">
        <v>32437</v>
      </c>
      <c r="V1486" s="219">
        <v>0.11970897431945</v>
      </c>
      <c r="W1486" s="78">
        <v>5013</v>
      </c>
      <c r="X1486" s="78">
        <v>12572</v>
      </c>
      <c r="Y1486" s="78">
        <v>7440</v>
      </c>
      <c r="Z1486" s="78">
        <v>15000</v>
      </c>
      <c r="AA1486" s="78">
        <v>84.03</v>
      </c>
      <c r="AB1486" s="78">
        <v>103.15</v>
      </c>
      <c r="AC1486" s="78">
        <v>38786</v>
      </c>
      <c r="AD1486" s="104">
        <v>0.45427000000000001</v>
      </c>
      <c r="AE1486" s="78">
        <v>16125</v>
      </c>
      <c r="AF1486" s="104">
        <v>0.17917</v>
      </c>
      <c r="AG1486" s="78">
        <v>7473</v>
      </c>
      <c r="AH1486" s="104">
        <v>0.50397000000000003</v>
      </c>
      <c r="AI1486" s="78">
        <v>4901</v>
      </c>
      <c r="AJ1486" s="104">
        <v>-0.72241</v>
      </c>
      <c r="AK1486" s="78">
        <v>8800</v>
      </c>
      <c r="AL1486" s="78">
        <v>8000</v>
      </c>
      <c r="AM1486" s="8">
        <v>8300</v>
      </c>
      <c r="AN1486" s="78">
        <v>317</v>
      </c>
      <c r="AO1486" s="78">
        <v>9000</v>
      </c>
      <c r="AP1486" s="78">
        <v>8400</v>
      </c>
      <c r="AQ1486" s="78">
        <v>8300</v>
      </c>
      <c r="AR1486" s="78">
        <v>444</v>
      </c>
      <c r="AS1486" s="78">
        <v>8350</v>
      </c>
      <c r="AT1486" s="78">
        <v>8200</v>
      </c>
      <c r="AU1486" s="78">
        <v>8300</v>
      </c>
      <c r="AV1486" s="78">
        <v>52</v>
      </c>
      <c r="AW1486" s="77">
        <v>20.02</v>
      </c>
      <c r="AX1486" s="144">
        <f t="shared" si="155"/>
        <v>0.48</v>
      </c>
      <c r="AY1486" s="144">
        <f t="shared" si="156"/>
        <v>0.56999999999999995</v>
      </c>
      <c r="AZ1486" s="144">
        <f t="shared" si="157"/>
        <v>0.51</v>
      </c>
      <c r="BA1486" s="54">
        <f t="shared" si="158"/>
        <v>22.819012179177697</v>
      </c>
      <c r="BB1486" s="54">
        <f t="shared" si="159"/>
        <v>17.97898782082229</v>
      </c>
    </row>
    <row r="1487" spans="1:54" x14ac:dyDescent="0.25">
      <c r="A1487" s="3">
        <v>42368</v>
      </c>
      <c r="B1487" s="77">
        <v>8279.99</v>
      </c>
      <c r="C1487" s="77">
        <v>535.37172999999996</v>
      </c>
      <c r="D1487" s="77">
        <v>-34.808999999999997</v>
      </c>
      <c r="E1487" s="77">
        <f t="shared" si="154"/>
        <v>-369.19549999999981</v>
      </c>
      <c r="F1487" s="77">
        <v>-8.3042999999999996</v>
      </c>
      <c r="G1487" s="77">
        <v>-13.142000000000001</v>
      </c>
      <c r="H1487" t="s">
        <v>1757</v>
      </c>
      <c r="I1487" s="78">
        <v>8260</v>
      </c>
      <c r="J1487">
        <v>201601</v>
      </c>
      <c r="K1487" s="78">
        <v>8260</v>
      </c>
      <c r="L1487" s="77">
        <f t="shared" si="160"/>
        <v>-19.989999999999782</v>
      </c>
      <c r="M1487" s="78">
        <v>15592</v>
      </c>
      <c r="N1487" s="78">
        <v>257.46521999999999</v>
      </c>
      <c r="O1487" s="78">
        <v>1856</v>
      </c>
      <c r="P1487" s="78">
        <v>7.6600299999999999</v>
      </c>
      <c r="Q1487" s="144">
        <v>16056</v>
      </c>
      <c r="R1487" s="78">
        <v>-6966</v>
      </c>
      <c r="S1487" s="78">
        <v>-1557</v>
      </c>
      <c r="T1487" s="78">
        <v>-5907</v>
      </c>
      <c r="U1487" s="78">
        <v>31244</v>
      </c>
      <c r="V1487" s="219">
        <v>0.18906029957751888</v>
      </c>
      <c r="W1487" s="78">
        <v>3859</v>
      </c>
      <c r="X1487" s="78">
        <v>11502</v>
      </c>
      <c r="Y1487" s="78">
        <v>5184</v>
      </c>
      <c r="Z1487" s="78">
        <v>11759</v>
      </c>
      <c r="AA1487" s="78">
        <v>93.18</v>
      </c>
      <c r="AB1487" s="78">
        <v>105.69</v>
      </c>
      <c r="AC1487" s="78">
        <v>38939</v>
      </c>
      <c r="AD1487" s="104">
        <v>0.42152000000000001</v>
      </c>
      <c r="AE1487" s="78">
        <v>12572</v>
      </c>
      <c r="AF1487" s="104">
        <v>6.5240000000000006E-2</v>
      </c>
      <c r="AG1487" s="78">
        <v>8552</v>
      </c>
      <c r="AH1487" s="104">
        <v>0.48182999999999998</v>
      </c>
      <c r="AI1487" s="78">
        <v>6052</v>
      </c>
      <c r="AJ1487" s="104">
        <v>-0.54876000000000003</v>
      </c>
      <c r="AK1487" s="78">
        <v>8800</v>
      </c>
      <c r="AL1487" s="78">
        <v>8000</v>
      </c>
      <c r="AM1487" s="8">
        <v>8300</v>
      </c>
      <c r="AN1487" s="78">
        <v>316</v>
      </c>
      <c r="AO1487" s="78">
        <v>8700</v>
      </c>
      <c r="AP1487" s="78">
        <v>8400</v>
      </c>
      <c r="AQ1487" s="78">
        <v>8300</v>
      </c>
      <c r="AR1487" s="78">
        <v>446</v>
      </c>
      <c r="AS1487" s="78">
        <v>8400</v>
      </c>
      <c r="AT1487" s="78">
        <v>8150</v>
      </c>
      <c r="AU1487" s="78">
        <v>8250</v>
      </c>
      <c r="AV1487" s="78">
        <v>111</v>
      </c>
      <c r="AW1487" s="77">
        <v>20.38</v>
      </c>
      <c r="AX1487" s="144">
        <f t="shared" si="155"/>
        <v>0.72</v>
      </c>
      <c r="AY1487" s="144">
        <f t="shared" si="156"/>
        <v>0.69</v>
      </c>
      <c r="AZ1487" s="144">
        <f t="shared" si="157"/>
        <v>0.56999999999999995</v>
      </c>
      <c r="BA1487" s="54">
        <f t="shared" si="158"/>
        <v>22.826234240536937</v>
      </c>
      <c r="BB1487" s="54">
        <f t="shared" si="159"/>
        <v>17.989765759463058</v>
      </c>
    </row>
    <row r="1488" spans="1:54" x14ac:dyDescent="0.25">
      <c r="A1488" s="3">
        <v>42369</v>
      </c>
      <c r="B1488" s="77">
        <v>8338.06</v>
      </c>
      <c r="C1488" s="77">
        <v>482.09622999999999</v>
      </c>
      <c r="D1488" s="77">
        <v>4.5263999999999998</v>
      </c>
      <c r="E1488" s="77">
        <f t="shared" si="154"/>
        <v>-362.81399999999979</v>
      </c>
      <c r="F1488" s="77">
        <v>-14.6517</v>
      </c>
      <c r="G1488" s="77">
        <v>1.6741999999999999</v>
      </c>
      <c r="H1488">
        <v>0</v>
      </c>
      <c r="I1488" s="78">
        <v>8272</v>
      </c>
      <c r="J1488">
        <v>201601</v>
      </c>
      <c r="K1488" s="78">
        <v>8272</v>
      </c>
      <c r="L1488" s="77">
        <f t="shared" si="160"/>
        <v>-66.059999999999491</v>
      </c>
      <c r="M1488" s="78">
        <v>20204</v>
      </c>
      <c r="N1488" s="78">
        <v>334.29820000000001</v>
      </c>
      <c r="O1488" s="78">
        <v>1825</v>
      </c>
      <c r="P1488" s="78">
        <v>7.5468799999999998</v>
      </c>
      <c r="Q1488" s="144">
        <v>20660.25</v>
      </c>
      <c r="R1488" s="78">
        <v>-7175</v>
      </c>
      <c r="S1488" s="78">
        <v>-2942</v>
      </c>
      <c r="T1488" s="78">
        <v>-6371</v>
      </c>
      <c r="U1488" s="78">
        <v>31097</v>
      </c>
      <c r="V1488" s="219">
        <v>0.20487506833456604</v>
      </c>
      <c r="W1488" s="78">
        <v>5037</v>
      </c>
      <c r="X1488" s="78">
        <v>12452</v>
      </c>
      <c r="Y1488" s="78">
        <v>6391</v>
      </c>
      <c r="Z1488" s="78">
        <v>13356</v>
      </c>
      <c r="AA1488" s="78">
        <v>119.02</v>
      </c>
      <c r="AB1488" s="78">
        <v>111.95</v>
      </c>
      <c r="AC1488" s="78">
        <v>39521</v>
      </c>
      <c r="AD1488" s="104">
        <v>0.51426000000000005</v>
      </c>
      <c r="AE1488" s="78">
        <v>17051</v>
      </c>
      <c r="AF1488" s="104">
        <v>5.287E-2</v>
      </c>
      <c r="AG1488" s="78">
        <v>19009</v>
      </c>
      <c r="AH1488" s="104">
        <v>0.58587</v>
      </c>
      <c r="AI1488" s="78">
        <v>-5610</v>
      </c>
      <c r="AJ1488" s="104">
        <v>-1.29847</v>
      </c>
      <c r="AK1488" s="78">
        <v>8800</v>
      </c>
      <c r="AL1488" s="78">
        <v>8000</v>
      </c>
      <c r="AM1488" s="8">
        <v>8300</v>
      </c>
      <c r="AN1488" s="78">
        <v>319</v>
      </c>
      <c r="AO1488" s="78">
        <v>8900</v>
      </c>
      <c r="AP1488" s="78">
        <v>8400</v>
      </c>
      <c r="AQ1488" s="78">
        <v>8300</v>
      </c>
      <c r="AR1488" s="78">
        <v>452</v>
      </c>
      <c r="AS1488" s="78">
        <v>8400</v>
      </c>
      <c r="AT1488" s="78">
        <v>8200</v>
      </c>
      <c r="AU1488" s="78">
        <v>8300</v>
      </c>
      <c r="AV1488" s="78">
        <v>112</v>
      </c>
      <c r="AW1488" s="77">
        <v>20.84</v>
      </c>
      <c r="AX1488" s="144">
        <f t="shared" si="155"/>
        <v>0.79</v>
      </c>
      <c r="AY1488" s="144">
        <f t="shared" si="156"/>
        <v>0.77</v>
      </c>
      <c r="AZ1488" s="144">
        <f t="shared" si="157"/>
        <v>0.63</v>
      </c>
      <c r="BA1488" s="54">
        <f t="shared" si="158"/>
        <v>22.859421504333675</v>
      </c>
      <c r="BB1488" s="54">
        <f t="shared" si="159"/>
        <v>18.008578495666328</v>
      </c>
    </row>
    <row r="1489" spans="1:54" x14ac:dyDescent="0.25">
      <c r="A1489" s="3">
        <v>42373</v>
      </c>
      <c r="B1489" s="77">
        <v>8114.26</v>
      </c>
      <c r="C1489" s="77">
        <v>770.36676999999997</v>
      </c>
      <c r="D1489" s="77">
        <v>-139.36840000000001</v>
      </c>
      <c r="E1489" s="77">
        <f t="shared" si="154"/>
        <v>-405.80109999999991</v>
      </c>
      <c r="F1489" s="77">
        <v>-3.8550999999999997</v>
      </c>
      <c r="G1489" s="77">
        <v>-31.353400000000001</v>
      </c>
      <c r="H1489">
        <v>0</v>
      </c>
      <c r="I1489" s="78">
        <v>8075</v>
      </c>
      <c r="J1489">
        <v>201601</v>
      </c>
      <c r="K1489" s="78">
        <v>8075</v>
      </c>
      <c r="L1489" s="77">
        <f t="shared" si="160"/>
        <v>-39.260000000000218</v>
      </c>
      <c r="M1489" s="78">
        <v>17820</v>
      </c>
      <c r="N1489" s="78">
        <v>287.58600999999999</v>
      </c>
      <c r="O1489" s="78">
        <v>1025</v>
      </c>
      <c r="P1489" s="78">
        <v>4.1330400000000003</v>
      </c>
      <c r="Q1489" s="144">
        <v>18076.25</v>
      </c>
      <c r="R1489" s="78">
        <v>-7554</v>
      </c>
      <c r="S1489" s="78">
        <v>-1476</v>
      </c>
      <c r="T1489" s="78">
        <v>-7632</v>
      </c>
      <c r="U1489" s="78">
        <v>33847</v>
      </c>
      <c r="V1489" s="219">
        <v>0.22548527195911011</v>
      </c>
      <c r="W1489" s="78">
        <v>4527</v>
      </c>
      <c r="X1489" s="78">
        <v>5694</v>
      </c>
      <c r="Y1489" s="78">
        <v>8148</v>
      </c>
      <c r="Z1489" s="78">
        <v>11120</v>
      </c>
      <c r="AA1489" s="78">
        <v>91.86</v>
      </c>
      <c r="AB1489" s="78">
        <v>95.65</v>
      </c>
      <c r="AC1489" s="78">
        <v>38715</v>
      </c>
      <c r="AD1489" s="104">
        <v>0.26079000000000002</v>
      </c>
      <c r="AE1489" s="78">
        <v>21986</v>
      </c>
      <c r="AF1489" s="104">
        <v>0.46522000000000002</v>
      </c>
      <c r="AG1489" s="78">
        <v>3883</v>
      </c>
      <c r="AH1489" s="104">
        <v>0.79447999999999996</v>
      </c>
      <c r="AI1489" s="78">
        <v>-5732</v>
      </c>
      <c r="AJ1489" s="104">
        <v>-1.40564</v>
      </c>
      <c r="AK1489" s="78">
        <v>8800</v>
      </c>
      <c r="AL1489" s="78">
        <v>8000</v>
      </c>
      <c r="AM1489" s="8">
        <v>8100</v>
      </c>
      <c r="AN1489" s="78">
        <v>321</v>
      </c>
      <c r="AO1489" s="78">
        <v>8900</v>
      </c>
      <c r="AP1489" s="78">
        <v>8400</v>
      </c>
      <c r="AQ1489" s="78">
        <v>8100</v>
      </c>
      <c r="AR1489" s="78">
        <v>475</v>
      </c>
      <c r="AS1489" s="78">
        <v>8250</v>
      </c>
      <c r="AT1489" s="78">
        <v>7900</v>
      </c>
      <c r="AU1489" s="78">
        <v>8100</v>
      </c>
      <c r="AV1489" s="78">
        <v>103</v>
      </c>
      <c r="AW1489" s="77">
        <v>23.46</v>
      </c>
      <c r="AX1489" s="144">
        <f t="shared" si="155"/>
        <v>1</v>
      </c>
      <c r="AY1489" s="144">
        <f t="shared" si="156"/>
        <v>0.97</v>
      </c>
      <c r="AZ1489" s="144">
        <f t="shared" si="157"/>
        <v>0.81</v>
      </c>
      <c r="BA1489" s="54">
        <f t="shared" si="158"/>
        <v>23.368911162032092</v>
      </c>
      <c r="BB1489" s="54">
        <f t="shared" si="159"/>
        <v>17.822088837967904</v>
      </c>
    </row>
    <row r="1490" spans="1:54" x14ac:dyDescent="0.25">
      <c r="A1490" s="3">
        <v>42374</v>
      </c>
      <c r="B1490" s="77">
        <v>8075.11</v>
      </c>
      <c r="C1490" s="77">
        <v>803.49248999999998</v>
      </c>
      <c r="D1490" s="77">
        <v>-42.061999999999998</v>
      </c>
      <c r="E1490" s="77">
        <f t="shared" si="154"/>
        <v>-509.43179999999984</v>
      </c>
      <c r="F1490" s="77">
        <v>-0.85580000000000001</v>
      </c>
      <c r="G1490" s="77">
        <v>-4.9979000000000005</v>
      </c>
      <c r="H1490">
        <v>0</v>
      </c>
      <c r="I1490" s="78">
        <v>8025</v>
      </c>
      <c r="J1490">
        <v>201601</v>
      </c>
      <c r="K1490" s="78">
        <v>8025</v>
      </c>
      <c r="L1490" s="77">
        <f t="shared" si="160"/>
        <v>-50.109999999999673</v>
      </c>
      <c r="M1490" s="78">
        <v>22832</v>
      </c>
      <c r="N1490" s="78">
        <v>366.28555</v>
      </c>
      <c r="O1490" s="78">
        <v>872</v>
      </c>
      <c r="P1490" s="78">
        <v>3.4913699999999999</v>
      </c>
      <c r="Q1490" s="144">
        <v>23050</v>
      </c>
      <c r="R1490" s="78">
        <v>-7996</v>
      </c>
      <c r="S1490" s="78">
        <v>-3695</v>
      </c>
      <c r="T1490" s="78">
        <v>-9362</v>
      </c>
      <c r="U1490" s="78">
        <v>36061</v>
      </c>
      <c r="V1490" s="219">
        <v>0.25961565125759128</v>
      </c>
      <c r="W1490" s="78">
        <v>3102</v>
      </c>
      <c r="X1490" s="78">
        <v>11809</v>
      </c>
      <c r="Y1490" s="78">
        <v>6424</v>
      </c>
      <c r="Z1490" s="78">
        <v>17646</v>
      </c>
      <c r="AA1490" s="78">
        <v>107.79</v>
      </c>
      <c r="AB1490" s="78">
        <v>92.51</v>
      </c>
      <c r="AC1490" s="78">
        <v>34812</v>
      </c>
      <c r="AD1490" s="104">
        <v>0.20968000000000001</v>
      </c>
      <c r="AE1490" s="78">
        <v>23076</v>
      </c>
      <c r="AF1490" s="104">
        <v>0.55901999999999996</v>
      </c>
      <c r="AG1490" s="78">
        <v>993</v>
      </c>
      <c r="AH1490" s="104">
        <v>0.74377000000000004</v>
      </c>
      <c r="AI1490" s="78">
        <v>-8391</v>
      </c>
      <c r="AJ1490" s="104">
        <v>-2.2395900000000002</v>
      </c>
      <c r="AK1490" s="78">
        <v>8800</v>
      </c>
      <c r="AL1490" s="78">
        <v>8000</v>
      </c>
      <c r="AM1490" s="8">
        <v>8000</v>
      </c>
      <c r="AN1490" s="78">
        <v>336</v>
      </c>
      <c r="AO1490" s="78">
        <v>8700</v>
      </c>
      <c r="AP1490" s="78">
        <v>8400</v>
      </c>
      <c r="AQ1490" s="78">
        <v>8000</v>
      </c>
      <c r="AR1490" s="78">
        <v>475</v>
      </c>
      <c r="AS1490" s="78">
        <v>8150</v>
      </c>
      <c r="AT1490" s="78">
        <v>7900</v>
      </c>
      <c r="AU1490" s="78">
        <v>8050</v>
      </c>
      <c r="AV1490" s="78">
        <v>72</v>
      </c>
      <c r="AW1490" s="77">
        <v>23.52</v>
      </c>
      <c r="AX1490" s="144">
        <f t="shared" si="155"/>
        <v>1</v>
      </c>
      <c r="AY1490" s="144">
        <f t="shared" si="156"/>
        <v>0.97</v>
      </c>
      <c r="AZ1490" s="144">
        <f t="shared" si="157"/>
        <v>0.81</v>
      </c>
      <c r="BA1490" s="54">
        <f t="shared" si="158"/>
        <v>23.798977042836668</v>
      </c>
      <c r="BB1490" s="54">
        <f t="shared" si="159"/>
        <v>17.813022957163319</v>
      </c>
    </row>
    <row r="1491" spans="1:54" x14ac:dyDescent="0.25">
      <c r="A1491" s="3">
        <v>42375</v>
      </c>
      <c r="B1491" s="77">
        <v>7990.39</v>
      </c>
      <c r="C1491" s="77">
        <v>991.43624</v>
      </c>
      <c r="D1491" s="77">
        <v>-48.837899999999998</v>
      </c>
      <c r="E1491" s="77">
        <f t="shared" si="154"/>
        <v>-443.92999999999995</v>
      </c>
      <c r="F1491" s="77">
        <v>-11.015499999999999</v>
      </c>
      <c r="G1491" s="77">
        <v>-7.5935000000000006</v>
      </c>
      <c r="H1491" t="s">
        <v>1758</v>
      </c>
      <c r="I1491" s="78">
        <v>7971</v>
      </c>
      <c r="J1491">
        <v>201601</v>
      </c>
      <c r="K1491" s="78">
        <v>7971</v>
      </c>
      <c r="L1491" s="77">
        <f t="shared" si="160"/>
        <v>-19.390000000000327</v>
      </c>
      <c r="M1491" s="78">
        <v>20180</v>
      </c>
      <c r="N1491" s="78">
        <v>321.51927999999998</v>
      </c>
      <c r="O1491" s="78">
        <v>17</v>
      </c>
      <c r="P1491" s="78">
        <v>5.7279999999999998E-2</v>
      </c>
      <c r="Q1491" s="144">
        <v>20184.25</v>
      </c>
      <c r="R1491" s="78">
        <v>-8521</v>
      </c>
      <c r="S1491" s="78">
        <v>-2422</v>
      </c>
      <c r="T1491" s="78">
        <v>-9089</v>
      </c>
      <c r="U1491" s="78">
        <v>32977</v>
      </c>
      <c r="V1491" s="219">
        <v>0.27561633866027835</v>
      </c>
      <c r="W1491" s="78">
        <v>3262</v>
      </c>
      <c r="X1491" s="78">
        <v>12137</v>
      </c>
      <c r="Y1491" s="78">
        <v>6170</v>
      </c>
      <c r="Z1491" s="78">
        <v>16252</v>
      </c>
      <c r="AA1491" s="78">
        <v>111.11</v>
      </c>
      <c r="AB1491" s="78">
        <v>96.74</v>
      </c>
      <c r="AC1491" s="78">
        <v>38006</v>
      </c>
      <c r="AD1491" s="104">
        <v>0.30679000000000001</v>
      </c>
      <c r="AE1491" s="78">
        <v>15788</v>
      </c>
      <c r="AF1491" s="104">
        <v>0.38716</v>
      </c>
      <c r="AG1491" s="78">
        <v>5293</v>
      </c>
      <c r="AH1491" s="104">
        <v>0.61455000000000004</v>
      </c>
      <c r="AI1491" s="78">
        <v>-1674</v>
      </c>
      <c r="AJ1491" s="104">
        <v>-1.4008799999999999</v>
      </c>
      <c r="AK1491" s="78">
        <v>8800</v>
      </c>
      <c r="AL1491" s="78">
        <v>7700</v>
      </c>
      <c r="AM1491" s="8">
        <v>8000</v>
      </c>
      <c r="AN1491" s="78">
        <v>287</v>
      </c>
      <c r="AO1491" s="78">
        <v>8500</v>
      </c>
      <c r="AP1491" s="78">
        <v>8400</v>
      </c>
      <c r="AQ1491" s="78">
        <v>8000</v>
      </c>
      <c r="AR1491" s="78">
        <v>436</v>
      </c>
      <c r="AS1491" s="78">
        <v>8200</v>
      </c>
      <c r="AT1491" s="78">
        <v>7800</v>
      </c>
      <c r="AU1491" s="78">
        <v>8000</v>
      </c>
      <c r="AV1491" s="78">
        <v>157</v>
      </c>
      <c r="AW1491" s="77">
        <v>22.2</v>
      </c>
      <c r="AX1491" s="144">
        <f t="shared" si="155"/>
        <v>0.82</v>
      </c>
      <c r="AY1491" s="144">
        <f t="shared" si="156"/>
        <v>0.85</v>
      </c>
      <c r="AZ1491" s="144">
        <f t="shared" si="157"/>
        <v>0.73</v>
      </c>
      <c r="BA1491" s="54">
        <f t="shared" si="158"/>
        <v>23.943356466731885</v>
      </c>
      <c r="BB1491" s="54">
        <f t="shared" si="159"/>
        <v>17.838643533268105</v>
      </c>
    </row>
    <row r="1492" spans="1:54" x14ac:dyDescent="0.25">
      <c r="A1492" s="3">
        <v>42376</v>
      </c>
      <c r="B1492" s="77">
        <v>7852.06</v>
      </c>
      <c r="C1492" s="77">
        <v>1175.7704000000001</v>
      </c>
      <c r="D1492" s="77">
        <v>-120.43090000000001</v>
      </c>
      <c r="E1492" s="77">
        <f t="shared" si="154"/>
        <v>-475.0043</v>
      </c>
      <c r="F1492" s="77">
        <v>-6.3822999999999999</v>
      </c>
      <c r="G1492" s="77">
        <v>-10.667</v>
      </c>
      <c r="H1492">
        <v>0</v>
      </c>
      <c r="I1492" s="78">
        <v>7799</v>
      </c>
      <c r="J1492">
        <v>201601</v>
      </c>
      <c r="K1492" s="78">
        <v>7799</v>
      </c>
      <c r="L1492" s="77">
        <f t="shared" si="160"/>
        <v>-53.0600000000004</v>
      </c>
      <c r="M1492" s="78">
        <v>17881</v>
      </c>
      <c r="N1492" s="78">
        <v>278.91574000000003</v>
      </c>
      <c r="O1492" s="78">
        <v>-41</v>
      </c>
      <c r="P1492" s="78">
        <v>-0.16264000000000001</v>
      </c>
      <c r="Q1492" s="144">
        <v>17870.75</v>
      </c>
      <c r="R1492" s="78">
        <v>-8430</v>
      </c>
      <c r="S1492" s="78">
        <v>-1292</v>
      </c>
      <c r="T1492" s="78">
        <v>-11032</v>
      </c>
      <c r="U1492" s="78">
        <v>36067</v>
      </c>
      <c r="V1492" s="219">
        <v>0.30587517675437381</v>
      </c>
      <c r="W1492" s="78">
        <v>4027</v>
      </c>
      <c r="X1492" s="78">
        <v>12560</v>
      </c>
      <c r="Y1492" s="78">
        <v>6266</v>
      </c>
      <c r="Z1492" s="78">
        <v>14792</v>
      </c>
      <c r="AA1492" s="78">
        <v>109.61</v>
      </c>
      <c r="AB1492" s="78">
        <v>84.77</v>
      </c>
      <c r="AC1492" s="78">
        <v>38942</v>
      </c>
      <c r="AD1492" s="104">
        <v>0.20082</v>
      </c>
      <c r="AE1492" s="78">
        <v>29397</v>
      </c>
      <c r="AF1492" s="104">
        <v>1.06009</v>
      </c>
      <c r="AG1492" s="78">
        <v>-10615</v>
      </c>
      <c r="AH1492" s="104">
        <v>0.59214</v>
      </c>
      <c r="AI1492" s="78">
        <v>-14593</v>
      </c>
      <c r="AJ1492" s="104">
        <v>-1.15679</v>
      </c>
      <c r="AK1492" s="78">
        <v>8800</v>
      </c>
      <c r="AL1492" s="78">
        <v>7400</v>
      </c>
      <c r="AM1492" s="8">
        <v>7800</v>
      </c>
      <c r="AN1492" s="78">
        <v>292</v>
      </c>
      <c r="AO1492" s="78">
        <v>8400</v>
      </c>
      <c r="AP1492" s="78">
        <v>8400</v>
      </c>
      <c r="AQ1492" s="78">
        <v>7800</v>
      </c>
      <c r="AR1492" s="78">
        <v>446</v>
      </c>
      <c r="AS1492" s="78">
        <v>8100</v>
      </c>
      <c r="AT1492" s="78">
        <v>7500</v>
      </c>
      <c r="AU1492" s="78">
        <v>7800</v>
      </c>
      <c r="AV1492" s="78">
        <v>175</v>
      </c>
      <c r="AW1492" s="77">
        <v>23.26</v>
      </c>
      <c r="AX1492" s="144">
        <f t="shared" si="155"/>
        <v>0.93</v>
      </c>
      <c r="AY1492" s="144">
        <f t="shared" si="156"/>
        <v>0.93</v>
      </c>
      <c r="AZ1492" s="144">
        <f t="shared" si="157"/>
        <v>0.79</v>
      </c>
      <c r="BA1492" s="54">
        <f t="shared" si="158"/>
        <v>24.24572363164242</v>
      </c>
      <c r="BB1492" s="54">
        <f t="shared" si="159"/>
        <v>17.787276368357567</v>
      </c>
    </row>
    <row r="1493" spans="1:54" x14ac:dyDescent="0.25">
      <c r="A1493" s="3">
        <v>42377</v>
      </c>
      <c r="B1493" s="77">
        <v>7893.97</v>
      </c>
      <c r="C1493" s="77">
        <v>928.53774999999996</v>
      </c>
      <c r="D1493" s="77">
        <v>-49.363300000000002</v>
      </c>
      <c r="E1493" s="77">
        <f t="shared" si="154"/>
        <v>-405.91449999999998</v>
      </c>
      <c r="F1493" s="77">
        <v>-3.7155</v>
      </c>
      <c r="G1493" s="77">
        <v>21.613699999999998</v>
      </c>
      <c r="H1493">
        <v>0</v>
      </c>
      <c r="I1493" s="78">
        <v>7868</v>
      </c>
      <c r="J1493">
        <v>201601</v>
      </c>
      <c r="K1493" s="78">
        <v>7868</v>
      </c>
      <c r="L1493" s="77">
        <f t="shared" si="160"/>
        <v>-25.970000000000255</v>
      </c>
      <c r="M1493" s="78">
        <v>16618</v>
      </c>
      <c r="N1493" s="78">
        <v>261.12831999999997</v>
      </c>
      <c r="O1493" s="78">
        <v>-125</v>
      </c>
      <c r="P1493" s="78">
        <v>-0.49389</v>
      </c>
      <c r="Q1493" s="144">
        <v>16586.75</v>
      </c>
      <c r="R1493" s="78">
        <v>-7622</v>
      </c>
      <c r="S1493" s="78">
        <v>-60</v>
      </c>
      <c r="T1493" s="78">
        <v>-11542</v>
      </c>
      <c r="U1493" s="78">
        <v>37619</v>
      </c>
      <c r="V1493" s="219">
        <v>0.30681304659879316</v>
      </c>
      <c r="W1493" s="78">
        <v>3509</v>
      </c>
      <c r="X1493" s="78">
        <v>12156</v>
      </c>
      <c r="Y1493" s="78">
        <v>5534</v>
      </c>
      <c r="Z1493" s="78">
        <v>16271</v>
      </c>
      <c r="AA1493" s="78">
        <v>115.98</v>
      </c>
      <c r="AB1493" s="78">
        <v>87.87</v>
      </c>
      <c r="AC1493" s="78">
        <v>37721</v>
      </c>
      <c r="AD1493" s="104">
        <v>0.1166</v>
      </c>
      <c r="AE1493" s="78">
        <v>28562</v>
      </c>
      <c r="AF1493" s="104">
        <v>0.44441999999999998</v>
      </c>
      <c r="AG1493" s="78">
        <v>-8648</v>
      </c>
      <c r="AH1493" s="104">
        <v>0.67539000000000005</v>
      </c>
      <c r="AI1493" s="78">
        <v>-14021</v>
      </c>
      <c r="AJ1493" s="104">
        <v>-1.19417</v>
      </c>
      <c r="AK1493" s="78">
        <v>8800</v>
      </c>
      <c r="AL1493" s="78">
        <v>7300</v>
      </c>
      <c r="AM1493" s="8">
        <v>7900</v>
      </c>
      <c r="AN1493" s="78">
        <v>267</v>
      </c>
      <c r="AO1493" s="78">
        <v>8200</v>
      </c>
      <c r="AP1493" s="78">
        <v>8400</v>
      </c>
      <c r="AQ1493" s="78">
        <v>7800</v>
      </c>
      <c r="AR1493" s="78">
        <v>443</v>
      </c>
      <c r="AS1493" s="78">
        <v>8200</v>
      </c>
      <c r="AT1493" s="78">
        <v>7500</v>
      </c>
      <c r="AU1493" s="78">
        <v>7900</v>
      </c>
      <c r="AV1493" s="78">
        <v>134</v>
      </c>
      <c r="AW1493" s="77">
        <v>22.89</v>
      </c>
      <c r="AX1493" s="144">
        <f t="shared" si="155"/>
        <v>0.89</v>
      </c>
      <c r="AY1493" s="144">
        <f t="shared" si="156"/>
        <v>0.91</v>
      </c>
      <c r="AZ1493" s="144">
        <f t="shared" si="157"/>
        <v>0.77</v>
      </c>
      <c r="BA1493" s="54">
        <f t="shared" si="158"/>
        <v>24.429890513471481</v>
      </c>
      <c r="BB1493" s="54">
        <f t="shared" si="159"/>
        <v>17.76010948652851</v>
      </c>
    </row>
    <row r="1494" spans="1:54" x14ac:dyDescent="0.25">
      <c r="A1494" s="3">
        <v>42380</v>
      </c>
      <c r="B1494" s="77">
        <v>7788.42</v>
      </c>
      <c r="C1494" s="77">
        <v>853.21942999999999</v>
      </c>
      <c r="D1494" s="77">
        <v>-98.391100000000009</v>
      </c>
      <c r="E1494" s="77">
        <f t="shared" si="154"/>
        <v>-418.35849999999999</v>
      </c>
      <c r="F1494" s="77">
        <v>1.3137999999999999</v>
      </c>
      <c r="G1494" s="77">
        <v>-26.702300000000001</v>
      </c>
      <c r="H1494">
        <v>0</v>
      </c>
      <c r="I1494" s="78">
        <v>7740</v>
      </c>
      <c r="J1494">
        <v>201601</v>
      </c>
      <c r="K1494" s="78">
        <v>7740</v>
      </c>
      <c r="L1494" s="77">
        <f t="shared" si="160"/>
        <v>-48.420000000000073</v>
      </c>
      <c r="M1494" s="78">
        <v>19279</v>
      </c>
      <c r="N1494" s="78">
        <v>298.02877000000001</v>
      </c>
      <c r="O1494" s="78">
        <v>72</v>
      </c>
      <c r="P1494" s="78">
        <v>0.28555000000000003</v>
      </c>
      <c r="Q1494" s="144">
        <v>19297</v>
      </c>
      <c r="R1494" s="78">
        <v>-7516</v>
      </c>
      <c r="S1494" s="78">
        <v>-1143</v>
      </c>
      <c r="T1494" s="78">
        <v>-10719</v>
      </c>
      <c r="U1494" s="78">
        <v>38455</v>
      </c>
      <c r="V1494" s="219">
        <v>0.27874138603562604</v>
      </c>
      <c r="W1494" s="78">
        <v>4106</v>
      </c>
      <c r="X1494" s="78">
        <v>13792</v>
      </c>
      <c r="Y1494" s="78">
        <v>6369</v>
      </c>
      <c r="Z1494" s="78">
        <v>17862</v>
      </c>
      <c r="AA1494" s="78">
        <v>111.54</v>
      </c>
      <c r="AB1494" s="78">
        <v>83.59</v>
      </c>
      <c r="AC1494" s="78">
        <v>41197</v>
      </c>
      <c r="AD1494" s="104">
        <v>0.26700000000000002</v>
      </c>
      <c r="AE1494" s="78">
        <v>30134</v>
      </c>
      <c r="AF1494" s="104">
        <v>0.89615999999999996</v>
      </c>
      <c r="AG1494" s="78">
        <v>-15061</v>
      </c>
      <c r="AH1494" s="104">
        <v>0.51363999999999999</v>
      </c>
      <c r="AI1494" s="78">
        <v>-21911</v>
      </c>
      <c r="AJ1494" s="104">
        <v>-1.5349299999999999</v>
      </c>
      <c r="AK1494" s="78">
        <v>8100</v>
      </c>
      <c r="AL1494" s="78">
        <v>7700</v>
      </c>
      <c r="AM1494" s="8">
        <v>7700</v>
      </c>
      <c r="AN1494" s="78">
        <v>289</v>
      </c>
      <c r="AO1494" s="78">
        <v>8200</v>
      </c>
      <c r="AP1494" s="78">
        <v>8400</v>
      </c>
      <c r="AQ1494" s="78">
        <v>7700</v>
      </c>
      <c r="AR1494" s="78">
        <v>453</v>
      </c>
      <c r="AS1494" s="78">
        <v>8000</v>
      </c>
      <c r="AT1494" s="78">
        <v>7500</v>
      </c>
      <c r="AU1494" s="78">
        <v>7750</v>
      </c>
      <c r="AV1494" s="78">
        <v>129</v>
      </c>
      <c r="AW1494" s="77">
        <v>25</v>
      </c>
      <c r="AX1494" s="144">
        <f t="shared" si="155"/>
        <v>1</v>
      </c>
      <c r="AY1494" s="144">
        <f t="shared" si="156"/>
        <v>1</v>
      </c>
      <c r="AZ1494" s="144">
        <f t="shared" si="157"/>
        <v>0.86</v>
      </c>
      <c r="BA1494" s="54">
        <f t="shared" si="158"/>
        <v>24.917258975879484</v>
      </c>
      <c r="BB1494" s="54">
        <f t="shared" si="159"/>
        <v>17.503741024120508</v>
      </c>
    </row>
    <row r="1495" spans="1:54" x14ac:dyDescent="0.25">
      <c r="A1495" s="3">
        <v>42381</v>
      </c>
      <c r="B1495" s="77">
        <v>7768.45</v>
      </c>
      <c r="C1495" s="77">
        <v>865.52475000000004</v>
      </c>
      <c r="D1495" s="77">
        <v>-31.8611</v>
      </c>
      <c r="E1495" s="77">
        <f t="shared" si="154"/>
        <v>-396.10630000000003</v>
      </c>
      <c r="F1495" s="77">
        <v>7.2473000000000001</v>
      </c>
      <c r="G1495" s="77">
        <v>-20.8004</v>
      </c>
      <c r="H1495">
        <v>0</v>
      </c>
      <c r="I1495" s="78">
        <v>7709</v>
      </c>
      <c r="J1495">
        <v>201601</v>
      </c>
      <c r="K1495" s="78">
        <v>7709</v>
      </c>
      <c r="L1495" s="77">
        <f t="shared" si="160"/>
        <v>-59.449999999999818</v>
      </c>
      <c r="M1495" s="78">
        <v>20834</v>
      </c>
      <c r="N1495" s="78">
        <v>320.65215000000001</v>
      </c>
      <c r="O1495" s="78">
        <v>242</v>
      </c>
      <c r="P1495" s="78">
        <v>0.9355</v>
      </c>
      <c r="Q1495" s="144">
        <v>20894.5</v>
      </c>
      <c r="R1495" s="78">
        <v>-7510</v>
      </c>
      <c r="S1495" s="78">
        <v>-3250</v>
      </c>
      <c r="T1495" s="78">
        <v>-10462</v>
      </c>
      <c r="U1495" s="78">
        <v>41658</v>
      </c>
      <c r="V1495" s="219">
        <v>0.2511402371693312</v>
      </c>
      <c r="W1495" s="78">
        <v>5210</v>
      </c>
      <c r="X1495" s="78">
        <v>15633</v>
      </c>
      <c r="Y1495" s="78">
        <v>6128</v>
      </c>
      <c r="Z1495" s="78">
        <v>16103</v>
      </c>
      <c r="AA1495" s="78">
        <v>108.82</v>
      </c>
      <c r="AB1495" s="78">
        <v>82.83</v>
      </c>
      <c r="AC1495" s="78">
        <v>43735</v>
      </c>
      <c r="AD1495" s="104">
        <v>0.22517000000000001</v>
      </c>
      <c r="AE1495" s="78">
        <v>21588</v>
      </c>
      <c r="AF1495" s="104">
        <v>0.27318999999999999</v>
      </c>
      <c r="AG1495" s="78">
        <v>-4149</v>
      </c>
      <c r="AH1495" s="104">
        <v>0.60309000000000001</v>
      </c>
      <c r="AI1495" s="78">
        <v>-25421</v>
      </c>
      <c r="AJ1495" s="104">
        <v>-1.74922</v>
      </c>
      <c r="AK1495" s="78">
        <v>8100</v>
      </c>
      <c r="AL1495" s="78">
        <v>7600</v>
      </c>
      <c r="AM1495" s="8">
        <v>7700</v>
      </c>
      <c r="AN1495" s="78">
        <v>272</v>
      </c>
      <c r="AO1495" s="78">
        <v>8200</v>
      </c>
      <c r="AP1495" s="78">
        <v>8400</v>
      </c>
      <c r="AQ1495" s="78">
        <v>7700</v>
      </c>
      <c r="AR1495" s="78">
        <v>429</v>
      </c>
      <c r="AS1495" s="78">
        <v>8000</v>
      </c>
      <c r="AT1495" s="78">
        <v>7500</v>
      </c>
      <c r="AU1495" s="78">
        <v>7750</v>
      </c>
      <c r="AV1495" s="78">
        <v>78.5</v>
      </c>
      <c r="AW1495" s="77">
        <v>24.43</v>
      </c>
      <c r="AX1495" s="144">
        <f t="shared" si="155"/>
        <v>0.96</v>
      </c>
      <c r="AY1495" s="144">
        <f t="shared" si="156"/>
        <v>0.97</v>
      </c>
      <c r="AZ1495" s="144">
        <f t="shared" si="157"/>
        <v>0.84</v>
      </c>
      <c r="BA1495" s="54">
        <f t="shared" si="158"/>
        <v>25.211482242928462</v>
      </c>
      <c r="BB1495" s="54">
        <f t="shared" si="159"/>
        <v>17.372517757071527</v>
      </c>
    </row>
    <row r="1496" spans="1:54" x14ac:dyDescent="0.25">
      <c r="A1496" s="3">
        <v>42382</v>
      </c>
      <c r="B1496" s="77">
        <v>7824.61</v>
      </c>
      <c r="C1496" s="77">
        <v>765.88652000000002</v>
      </c>
      <c r="D1496" s="77">
        <v>11.4954</v>
      </c>
      <c r="E1496" s="77">
        <f t="shared" ref="E1496:E1559" si="161">SUM(D1477:D1496)</f>
        <v>-329.46420000000006</v>
      </c>
      <c r="F1496" s="77">
        <v>-0.24539999999999998</v>
      </c>
      <c r="G1496" s="77">
        <v>-12.7125</v>
      </c>
      <c r="H1496" t="s">
        <v>1759</v>
      </c>
      <c r="I1496" s="78">
        <v>7806</v>
      </c>
      <c r="J1496">
        <v>201601</v>
      </c>
      <c r="K1496" s="78">
        <v>7806</v>
      </c>
      <c r="L1496" s="77">
        <f t="shared" si="160"/>
        <v>-18.609999999999673</v>
      </c>
      <c r="M1496" s="78">
        <v>23366</v>
      </c>
      <c r="N1496" s="78">
        <v>364.34615000000002</v>
      </c>
      <c r="O1496" s="78">
        <v>538</v>
      </c>
      <c r="P1496" s="78">
        <v>2.1128100000000001</v>
      </c>
      <c r="Q1496" s="144">
        <v>23500.5</v>
      </c>
      <c r="R1496" s="78">
        <v>-7214</v>
      </c>
      <c r="S1496" s="78">
        <v>-1944</v>
      </c>
      <c r="T1496" s="78">
        <v>-9392</v>
      </c>
      <c r="U1496" s="78">
        <v>37099</v>
      </c>
      <c r="V1496" s="219">
        <v>0.25316046254616026</v>
      </c>
      <c r="W1496" s="78">
        <v>6129</v>
      </c>
      <c r="X1496" s="78">
        <v>14455</v>
      </c>
      <c r="Y1496" s="78">
        <v>7534</v>
      </c>
      <c r="Z1496" s="78">
        <v>17793</v>
      </c>
      <c r="AA1496" s="78">
        <v>102.5</v>
      </c>
      <c r="AB1496" s="78">
        <v>86.86</v>
      </c>
      <c r="AC1496" s="78">
        <v>37326</v>
      </c>
      <c r="AD1496" s="104">
        <v>-0.10324</v>
      </c>
      <c r="AE1496" s="78">
        <v>1268</v>
      </c>
      <c r="AF1496" s="104">
        <v>-0.49514000000000002</v>
      </c>
      <c r="AG1496" s="78">
        <v>11225</v>
      </c>
      <c r="AH1496" s="104">
        <v>0.42286000000000001</v>
      </c>
      <c r="AI1496" s="78">
        <v>-25231</v>
      </c>
      <c r="AJ1496" s="104">
        <v>-2.3886699999999998</v>
      </c>
      <c r="AK1496" s="78">
        <v>8100</v>
      </c>
      <c r="AL1496" s="78">
        <v>7800</v>
      </c>
      <c r="AM1496" s="8">
        <v>7800</v>
      </c>
      <c r="AN1496" s="78">
        <v>272</v>
      </c>
      <c r="AO1496" s="78">
        <v>8100</v>
      </c>
      <c r="AP1496" s="78">
        <v>7000</v>
      </c>
      <c r="AQ1496" s="78">
        <v>7800</v>
      </c>
      <c r="AR1496" s="78">
        <v>421</v>
      </c>
      <c r="AS1496" s="78">
        <v>8100</v>
      </c>
      <c r="AT1496" s="78">
        <v>7800</v>
      </c>
      <c r="AU1496" s="78">
        <v>7800</v>
      </c>
      <c r="AV1496" s="78">
        <v>272</v>
      </c>
      <c r="AW1496" s="77">
        <v>23.54</v>
      </c>
      <c r="AX1496" s="144">
        <f t="shared" si="155"/>
        <v>0.93</v>
      </c>
      <c r="AY1496" s="144">
        <f t="shared" si="156"/>
        <v>0.93</v>
      </c>
      <c r="AZ1496" s="144">
        <f t="shared" si="157"/>
        <v>0.79</v>
      </c>
      <c r="BA1496" s="54">
        <f t="shared" si="158"/>
        <v>25.360726152115415</v>
      </c>
      <c r="BB1496" s="54">
        <f t="shared" si="159"/>
        <v>17.33027384788458</v>
      </c>
    </row>
    <row r="1497" spans="1:54" x14ac:dyDescent="0.25">
      <c r="A1497" s="3">
        <v>42383</v>
      </c>
      <c r="B1497" s="77">
        <v>7742.88</v>
      </c>
      <c r="C1497" s="77">
        <v>817.79082000000005</v>
      </c>
      <c r="D1497" s="77">
        <v>-37.4178</v>
      </c>
      <c r="E1497" s="77">
        <f t="shared" si="161"/>
        <v>-408.0055000000001</v>
      </c>
      <c r="F1497" s="77">
        <v>-2.5313999999999997</v>
      </c>
      <c r="G1497" s="77">
        <v>-14.343</v>
      </c>
      <c r="H1497">
        <v>0</v>
      </c>
      <c r="I1497" s="78">
        <v>7716</v>
      </c>
      <c r="J1497">
        <v>201601</v>
      </c>
      <c r="K1497" s="78">
        <v>7716</v>
      </c>
      <c r="L1497" s="77">
        <f t="shared" si="160"/>
        <v>-26.880000000000109</v>
      </c>
      <c r="M1497" s="78">
        <v>23648</v>
      </c>
      <c r="N1497" s="78">
        <v>364.59996000000001</v>
      </c>
      <c r="O1497" s="78">
        <v>1052</v>
      </c>
      <c r="P1497" s="78">
        <v>4.0752699999999997</v>
      </c>
      <c r="Q1497" s="144">
        <v>23911</v>
      </c>
      <c r="R1497" s="78">
        <v>-7609</v>
      </c>
      <c r="S1497" s="78">
        <v>-5243</v>
      </c>
      <c r="T1497" s="78">
        <v>-9800</v>
      </c>
      <c r="U1497" s="78">
        <v>36423</v>
      </c>
      <c r="V1497" s="219">
        <v>0.26906075831205556</v>
      </c>
      <c r="W1497" s="78">
        <v>6291</v>
      </c>
      <c r="X1497" s="78">
        <v>11797</v>
      </c>
      <c r="Y1497" s="78">
        <v>7449</v>
      </c>
      <c r="Z1497" s="78">
        <v>17620</v>
      </c>
      <c r="AA1497" s="78">
        <v>95.35</v>
      </c>
      <c r="AB1497" s="78">
        <v>86.98</v>
      </c>
      <c r="AC1497" s="78">
        <v>47991</v>
      </c>
      <c r="AD1497" s="104">
        <v>0.15024999999999999</v>
      </c>
      <c r="AE1497" s="78">
        <v>4221</v>
      </c>
      <c r="AF1497" s="104">
        <v>-0.52603</v>
      </c>
      <c r="AG1497" s="78">
        <v>6546</v>
      </c>
      <c r="AH1497" s="104">
        <v>0.25769999999999998</v>
      </c>
      <c r="AI1497" s="78">
        <v>-27006</v>
      </c>
      <c r="AJ1497" s="104">
        <v>-3.0902799999999999</v>
      </c>
      <c r="AK1497" s="78">
        <v>8000</v>
      </c>
      <c r="AL1497" s="78">
        <v>7300</v>
      </c>
      <c r="AM1497" s="8">
        <v>7700</v>
      </c>
      <c r="AN1497" s="78">
        <v>259</v>
      </c>
      <c r="AO1497" s="78">
        <v>8100</v>
      </c>
      <c r="AP1497" s="78">
        <v>7200</v>
      </c>
      <c r="AQ1497" s="78">
        <v>7700</v>
      </c>
      <c r="AR1497" s="78">
        <v>413</v>
      </c>
      <c r="AS1497" s="78">
        <v>8000</v>
      </c>
      <c r="AT1497" s="78">
        <v>7300</v>
      </c>
      <c r="AU1497" s="78">
        <v>7700</v>
      </c>
      <c r="AV1497" s="78">
        <v>259</v>
      </c>
      <c r="AW1497" s="77">
        <v>23.94</v>
      </c>
      <c r="AX1497" s="144">
        <f t="shared" si="155"/>
        <v>0.93</v>
      </c>
      <c r="AY1497" s="144">
        <f t="shared" si="156"/>
        <v>0.95</v>
      </c>
      <c r="AZ1497" s="144">
        <f t="shared" si="157"/>
        <v>0.82</v>
      </c>
      <c r="BA1497" s="54">
        <f t="shared" si="158"/>
        <v>25.647904808787672</v>
      </c>
      <c r="BB1497" s="54">
        <f t="shared" si="159"/>
        <v>17.288095191212328</v>
      </c>
    </row>
    <row r="1498" spans="1:54" x14ac:dyDescent="0.25">
      <c r="A1498" s="3">
        <v>42384</v>
      </c>
      <c r="B1498" s="77">
        <v>7762.01</v>
      </c>
      <c r="C1498" s="77">
        <v>904.30983000000003</v>
      </c>
      <c r="D1498" s="77">
        <v>-72.408100000000005</v>
      </c>
      <c r="E1498" s="77">
        <f t="shared" si="161"/>
        <v>-555.16039999999998</v>
      </c>
      <c r="F1498" s="77">
        <v>0.13919999999999999</v>
      </c>
      <c r="G1498" s="77">
        <v>-25.136100000000003</v>
      </c>
      <c r="H1498">
        <v>0</v>
      </c>
      <c r="I1498" s="78">
        <v>7665</v>
      </c>
      <c r="J1498">
        <v>201601</v>
      </c>
      <c r="K1498" s="78">
        <v>7665</v>
      </c>
      <c r="L1498" s="77">
        <f t="shared" si="160"/>
        <v>-97.010000000000218</v>
      </c>
      <c r="M1498" s="78">
        <v>23211</v>
      </c>
      <c r="N1498" s="78">
        <v>355.57969000000003</v>
      </c>
      <c r="O1498" s="78">
        <v>1027</v>
      </c>
      <c r="P1498" s="78">
        <v>3.9577300000000002</v>
      </c>
      <c r="Q1498" s="144">
        <v>23467.75</v>
      </c>
      <c r="R1498" s="78">
        <v>-7461</v>
      </c>
      <c r="S1498" s="78">
        <v>-2930</v>
      </c>
      <c r="T1498" s="78">
        <v>-9995</v>
      </c>
      <c r="U1498" s="78">
        <v>37799</v>
      </c>
      <c r="V1498" s="219">
        <v>0.26442498478795734</v>
      </c>
      <c r="W1498" s="78">
        <v>5666</v>
      </c>
      <c r="X1498" s="78">
        <v>10678</v>
      </c>
      <c r="Y1498" s="78">
        <v>9203</v>
      </c>
      <c r="Z1498" s="78">
        <v>17389</v>
      </c>
      <c r="AA1498" s="78">
        <v>103.8</v>
      </c>
      <c r="AB1498" s="78">
        <v>86.93</v>
      </c>
      <c r="AC1498" s="78">
        <v>57599</v>
      </c>
      <c r="AD1498" s="104">
        <v>0.22594</v>
      </c>
      <c r="AE1498" s="78">
        <v>2223</v>
      </c>
      <c r="AF1498" s="104">
        <v>-0.87739</v>
      </c>
      <c r="AG1498" s="78">
        <v>-18367</v>
      </c>
      <c r="AH1498" s="104">
        <v>0.26752999999999999</v>
      </c>
      <c r="AI1498" s="78">
        <v>-39219</v>
      </c>
      <c r="AJ1498" s="104">
        <v>-3.1813899999999999</v>
      </c>
      <c r="AK1498" s="78">
        <v>8000</v>
      </c>
      <c r="AL1498" s="78">
        <v>7400</v>
      </c>
      <c r="AM1498" s="8">
        <v>7650</v>
      </c>
      <c r="AN1498" s="78">
        <v>206</v>
      </c>
      <c r="AO1498" s="78">
        <v>8200</v>
      </c>
      <c r="AP1498" s="78">
        <v>7200</v>
      </c>
      <c r="AQ1498" s="78">
        <v>7600</v>
      </c>
      <c r="AR1498" s="78">
        <v>405</v>
      </c>
      <c r="AS1498" s="78">
        <v>8000</v>
      </c>
      <c r="AT1498" s="78">
        <v>7400</v>
      </c>
      <c r="AU1498" s="78">
        <v>7650</v>
      </c>
      <c r="AV1498" s="78">
        <v>206</v>
      </c>
      <c r="AW1498" s="77">
        <v>23.45</v>
      </c>
      <c r="AX1498" s="144">
        <f t="shared" si="155"/>
        <v>0.79</v>
      </c>
      <c r="AY1498" s="144">
        <f t="shared" si="156"/>
        <v>0.85</v>
      </c>
      <c r="AZ1498" s="144">
        <f t="shared" si="157"/>
        <v>0.76</v>
      </c>
      <c r="BA1498" s="54">
        <f t="shared" si="158"/>
        <v>25.842042578492475</v>
      </c>
      <c r="BB1498" s="54">
        <f t="shared" si="159"/>
        <v>17.459957421507525</v>
      </c>
    </row>
    <row r="1499" spans="1:54" x14ac:dyDescent="0.25">
      <c r="A1499" s="3">
        <v>42387</v>
      </c>
      <c r="B1499" s="77">
        <v>7811.18</v>
      </c>
      <c r="C1499" s="77">
        <v>816.93573000000004</v>
      </c>
      <c r="D1499" s="77">
        <v>-28.232299999999999</v>
      </c>
      <c r="E1499" s="77">
        <f t="shared" si="161"/>
        <v>-593.851</v>
      </c>
      <c r="F1499" s="77">
        <v>-2.3833000000000002</v>
      </c>
      <c r="G1499" s="77">
        <v>19.080300000000001</v>
      </c>
      <c r="H1499">
        <v>0</v>
      </c>
      <c r="I1499" s="78">
        <v>7814</v>
      </c>
      <c r="J1499">
        <v>201601</v>
      </c>
      <c r="K1499" s="78">
        <v>7814</v>
      </c>
      <c r="L1499" s="77">
        <f t="shared" si="160"/>
        <v>2.819999999999709</v>
      </c>
      <c r="M1499" s="78">
        <v>25108</v>
      </c>
      <c r="N1499" s="78">
        <v>391.62601999999998</v>
      </c>
      <c r="O1499" s="78">
        <v>2005</v>
      </c>
      <c r="P1499" s="78">
        <v>7.8464999999999998</v>
      </c>
      <c r="Q1499" s="144">
        <v>25609.25</v>
      </c>
      <c r="R1499" s="78">
        <v>-7202</v>
      </c>
      <c r="S1499" s="78">
        <v>10</v>
      </c>
      <c r="T1499" s="78">
        <v>-7743</v>
      </c>
      <c r="U1499" s="78">
        <v>37445</v>
      </c>
      <c r="V1499" s="219">
        <v>0.20678328214714914</v>
      </c>
      <c r="W1499" s="78">
        <v>8467</v>
      </c>
      <c r="X1499" s="78">
        <v>15380</v>
      </c>
      <c r="Y1499" s="78">
        <v>13265</v>
      </c>
      <c r="Z1499" s="78">
        <v>21414</v>
      </c>
      <c r="AA1499" s="78">
        <v>114.09</v>
      </c>
      <c r="AB1499" s="78">
        <v>88.21</v>
      </c>
      <c r="AC1499" s="78">
        <v>66600</v>
      </c>
      <c r="AD1499" s="104">
        <v>0.66679999999999995</v>
      </c>
      <c r="AE1499" s="78">
        <v>22355</v>
      </c>
      <c r="AF1499" s="104">
        <v>-0.41252</v>
      </c>
      <c r="AG1499" s="78">
        <v>-32598</v>
      </c>
      <c r="AH1499" s="104">
        <v>0.23032</v>
      </c>
      <c r="AI1499" s="78">
        <v>-36471</v>
      </c>
      <c r="AJ1499" s="104">
        <v>-1.48383</v>
      </c>
      <c r="AK1499" s="78">
        <v>8000</v>
      </c>
      <c r="AL1499" s="78">
        <v>7400</v>
      </c>
      <c r="AM1499" s="8">
        <v>7800</v>
      </c>
      <c r="AN1499" s="78">
        <v>112</v>
      </c>
      <c r="AO1499" s="78">
        <v>8000</v>
      </c>
      <c r="AP1499" s="78">
        <v>7200</v>
      </c>
      <c r="AQ1499" s="78">
        <v>7800</v>
      </c>
      <c r="AR1499" s="78">
        <v>343</v>
      </c>
      <c r="AS1499" s="78">
        <v>8000</v>
      </c>
      <c r="AT1499" s="78">
        <v>7400</v>
      </c>
      <c r="AU1499" s="78">
        <v>7800</v>
      </c>
      <c r="AV1499" s="78">
        <v>112</v>
      </c>
      <c r="AW1499" s="77">
        <v>22.37</v>
      </c>
      <c r="AX1499" s="144">
        <f t="shared" si="155"/>
        <v>0.57999999999999996</v>
      </c>
      <c r="AY1499" s="144">
        <f t="shared" si="156"/>
        <v>0.73</v>
      </c>
      <c r="AZ1499" s="144">
        <f t="shared" si="157"/>
        <v>0.69</v>
      </c>
      <c r="BA1499" s="54">
        <f t="shared" si="158"/>
        <v>25.900579583018292</v>
      </c>
      <c r="BB1499" s="54">
        <f t="shared" si="159"/>
        <v>17.630420416981707</v>
      </c>
    </row>
    <row r="1500" spans="1:54" x14ac:dyDescent="0.25">
      <c r="A1500" s="3">
        <v>42388</v>
      </c>
      <c r="B1500" s="77">
        <v>7854.88</v>
      </c>
      <c r="C1500" s="77">
        <v>743.28444000000002</v>
      </c>
      <c r="D1500" s="77">
        <v>-51.391899999999993</v>
      </c>
      <c r="E1500" s="77">
        <f t="shared" si="161"/>
        <v>-628.56709999999998</v>
      </c>
      <c r="F1500" s="77">
        <v>-0.6633</v>
      </c>
      <c r="G1500" s="77">
        <v>16.975999999999999</v>
      </c>
      <c r="H1500">
        <v>0</v>
      </c>
      <c r="I1500" s="78">
        <v>7867</v>
      </c>
      <c r="J1500">
        <v>201601</v>
      </c>
      <c r="K1500" s="78">
        <v>7867</v>
      </c>
      <c r="L1500" s="77">
        <f t="shared" si="160"/>
        <v>12.119999999999891</v>
      </c>
      <c r="M1500" s="78">
        <v>16938</v>
      </c>
      <c r="N1500" s="78">
        <v>265.54109</v>
      </c>
      <c r="O1500" s="78">
        <v>1638</v>
      </c>
      <c r="P1500" s="78">
        <v>6.4584700000000002</v>
      </c>
      <c r="Q1500" s="144">
        <v>17347.5</v>
      </c>
      <c r="R1500" s="78">
        <v>-6764</v>
      </c>
      <c r="S1500" s="78">
        <v>4098</v>
      </c>
      <c r="T1500" s="78">
        <v>-10409</v>
      </c>
      <c r="U1500" s="78">
        <v>38388</v>
      </c>
      <c r="V1500" s="219">
        <v>0.2711524434719183</v>
      </c>
      <c r="W1500" s="78">
        <v>7291</v>
      </c>
      <c r="X1500" s="78">
        <v>10451</v>
      </c>
      <c r="Y1500" s="78">
        <v>11210</v>
      </c>
      <c r="Z1500" s="78">
        <v>17247</v>
      </c>
      <c r="AA1500" s="78">
        <v>104.5</v>
      </c>
      <c r="AB1500" s="78">
        <v>93.26</v>
      </c>
      <c r="AC1500" s="78">
        <v>66457</v>
      </c>
      <c r="AD1500" s="104">
        <v>0.67242000000000002</v>
      </c>
      <c r="AE1500" s="78">
        <v>35038</v>
      </c>
      <c r="AF1500" s="104">
        <v>-6.0000000000000001E-3</v>
      </c>
      <c r="AG1500" s="78">
        <v>-47491</v>
      </c>
      <c r="AH1500" s="104">
        <v>-4.8550000000000003E-2</v>
      </c>
      <c r="AI1500" s="78">
        <v>-26986</v>
      </c>
      <c r="AJ1500" s="104">
        <v>-1.11635</v>
      </c>
      <c r="AK1500" s="78">
        <v>8000</v>
      </c>
      <c r="AL1500" s="78">
        <v>7400</v>
      </c>
      <c r="AM1500" s="8">
        <v>7850</v>
      </c>
      <c r="AN1500" s="78">
        <v>71.5</v>
      </c>
      <c r="AO1500" s="78">
        <v>8000</v>
      </c>
      <c r="AP1500" s="78">
        <v>7500</v>
      </c>
      <c r="AQ1500" s="78">
        <v>7800</v>
      </c>
      <c r="AR1500" s="78">
        <v>339</v>
      </c>
      <c r="AS1500" s="78">
        <v>8000</v>
      </c>
      <c r="AT1500" s="78">
        <v>7400</v>
      </c>
      <c r="AU1500" s="78">
        <v>7850</v>
      </c>
      <c r="AV1500" s="78">
        <v>71.5</v>
      </c>
      <c r="AW1500" s="77">
        <v>21.31</v>
      </c>
      <c r="AX1500" s="144">
        <f t="shared" si="155"/>
        <v>0.44</v>
      </c>
      <c r="AY1500" s="144">
        <f t="shared" si="156"/>
        <v>0.59</v>
      </c>
      <c r="AZ1500" s="144">
        <f t="shared" si="157"/>
        <v>0.6</v>
      </c>
      <c r="BA1500" s="54">
        <f t="shared" si="158"/>
        <v>25.890002592687793</v>
      </c>
      <c r="BB1500" s="54">
        <f t="shared" si="159"/>
        <v>17.769997407312211</v>
      </c>
    </row>
    <row r="1501" spans="1:54" x14ac:dyDescent="0.25">
      <c r="A1501" s="3">
        <v>42389</v>
      </c>
      <c r="B1501" s="77">
        <v>7699.12</v>
      </c>
      <c r="C1501" s="77">
        <v>899.09265000000005</v>
      </c>
      <c r="D1501" s="77">
        <v>-79.102000000000004</v>
      </c>
      <c r="E1501" s="77">
        <f t="shared" si="161"/>
        <v>-723.2355</v>
      </c>
      <c r="F1501" s="77">
        <v>-8.6800000000000002E-2</v>
      </c>
      <c r="G1501" s="77">
        <v>-33.709600000000002</v>
      </c>
      <c r="H1501" t="s">
        <v>1760</v>
      </c>
      <c r="I1501" s="78">
        <v>7705</v>
      </c>
      <c r="J1501">
        <v>201602</v>
      </c>
      <c r="K1501" s="78">
        <v>7592</v>
      </c>
      <c r="L1501" s="77">
        <f t="shared" si="160"/>
        <v>-107.11999999999989</v>
      </c>
      <c r="M1501" s="78">
        <v>16472</v>
      </c>
      <c r="N1501" s="78">
        <v>250.20177000000001</v>
      </c>
      <c r="O1501" s="78">
        <v>988</v>
      </c>
      <c r="P1501" s="78">
        <v>3.78607</v>
      </c>
      <c r="Q1501" s="144">
        <v>16719</v>
      </c>
      <c r="R1501" s="78">
        <v>-6867</v>
      </c>
      <c r="S1501" s="78">
        <v>-2589</v>
      </c>
      <c r="T1501" s="78">
        <v>-1914</v>
      </c>
      <c r="U1501" s="78">
        <v>22730</v>
      </c>
      <c r="V1501" s="219">
        <v>8.4205895292564892E-2</v>
      </c>
      <c r="W1501" s="78">
        <v>11971</v>
      </c>
      <c r="X1501" s="78">
        <v>14523</v>
      </c>
      <c r="Y1501" s="78">
        <v>13087</v>
      </c>
      <c r="Z1501" s="78">
        <v>14548</v>
      </c>
      <c r="AA1501" s="78">
        <v>83.95</v>
      </c>
      <c r="AB1501" s="78">
        <v>93.74</v>
      </c>
      <c r="AC1501" s="78">
        <v>17617</v>
      </c>
      <c r="AD1501" s="104">
        <v>0.11464000000000001</v>
      </c>
      <c r="AE1501" s="78">
        <v>-3654</v>
      </c>
      <c r="AF1501" s="104">
        <v>-0.62997999999999998</v>
      </c>
      <c r="AG1501" s="78">
        <v>7061</v>
      </c>
      <c r="AH1501" s="104">
        <v>0.42476999999999998</v>
      </c>
      <c r="AI1501" s="78">
        <v>-13914</v>
      </c>
      <c r="AJ1501" s="104">
        <v>-1.5721099999999999</v>
      </c>
      <c r="AK1501" s="78">
        <v>8200</v>
      </c>
      <c r="AL1501" s="78">
        <v>7500</v>
      </c>
      <c r="AM1501" s="8">
        <v>7600</v>
      </c>
      <c r="AN1501" s="78">
        <v>406</v>
      </c>
      <c r="AO1501" s="78">
        <v>11600</v>
      </c>
      <c r="AP1501" s="78">
        <v>5800</v>
      </c>
      <c r="AQ1501" s="78">
        <v>7600</v>
      </c>
      <c r="AR1501" s="78">
        <v>554</v>
      </c>
      <c r="AS1501" s="78">
        <v>8000</v>
      </c>
      <c r="AT1501" s="78">
        <v>7300</v>
      </c>
      <c r="AU1501" s="78">
        <v>7600</v>
      </c>
      <c r="AV1501" s="78">
        <v>253</v>
      </c>
      <c r="AW1501" s="77">
        <v>25.92</v>
      </c>
      <c r="AX1501" s="144">
        <f t="shared" si="155"/>
        <v>1</v>
      </c>
      <c r="AY1501" s="144">
        <f t="shared" si="156"/>
        <v>1</v>
      </c>
      <c r="AZ1501" s="144">
        <f t="shared" si="157"/>
        <v>0.92</v>
      </c>
      <c r="BA1501" s="54">
        <f t="shared" si="158"/>
        <v>26.473753157545318</v>
      </c>
      <c r="BB1501" s="54">
        <f t="shared" si="159"/>
        <v>17.784246842454685</v>
      </c>
    </row>
    <row r="1502" spans="1:54" x14ac:dyDescent="0.25">
      <c r="A1502" s="3">
        <v>42390</v>
      </c>
      <c r="B1502" s="77">
        <v>7664.01</v>
      </c>
      <c r="C1502" s="77">
        <v>737.57812999999999</v>
      </c>
      <c r="D1502" s="77">
        <v>-24.224</v>
      </c>
      <c r="E1502" s="77">
        <f t="shared" si="161"/>
        <v>-785.52449999999999</v>
      </c>
      <c r="F1502" s="77">
        <v>3.5627</v>
      </c>
      <c r="G1502" s="77">
        <v>-10.945</v>
      </c>
      <c r="H1502">
        <v>0</v>
      </c>
      <c r="I1502" s="78">
        <v>7613</v>
      </c>
      <c r="J1502">
        <v>201602</v>
      </c>
      <c r="K1502" s="78">
        <v>7613</v>
      </c>
      <c r="L1502" s="77">
        <f t="shared" si="160"/>
        <v>-51.010000000000218</v>
      </c>
      <c r="M1502" s="78">
        <v>22829</v>
      </c>
      <c r="N1502" s="78">
        <v>347.53458999999998</v>
      </c>
      <c r="O1502" s="78">
        <v>1172</v>
      </c>
      <c r="P1502" s="78">
        <v>4.4981900000000001</v>
      </c>
      <c r="Q1502" s="144">
        <v>23122</v>
      </c>
      <c r="R1502" s="78">
        <v>-6997</v>
      </c>
      <c r="S1502" s="78">
        <v>-3317</v>
      </c>
      <c r="T1502" s="78">
        <v>182</v>
      </c>
      <c r="U1502" s="78">
        <v>24284</v>
      </c>
      <c r="V1502" s="219">
        <v>-7.4946466809421844E-3</v>
      </c>
      <c r="W1502" s="78">
        <v>14216</v>
      </c>
      <c r="X1502" s="78">
        <v>19205</v>
      </c>
      <c r="Y1502" s="78">
        <v>16129</v>
      </c>
      <c r="Z1502" s="78">
        <v>21029</v>
      </c>
      <c r="AA1502" s="78">
        <v>117.69</v>
      </c>
      <c r="AB1502" s="78">
        <v>99.49</v>
      </c>
      <c r="AC1502" s="78">
        <v>25867</v>
      </c>
      <c r="AD1502" s="104">
        <v>0.24271000000000001</v>
      </c>
      <c r="AE1502" s="78">
        <v>9912</v>
      </c>
      <c r="AF1502" s="104">
        <v>-0.36209000000000002</v>
      </c>
      <c r="AG1502" s="78">
        <v>29711</v>
      </c>
      <c r="AH1502" s="104">
        <v>0.57298000000000004</v>
      </c>
      <c r="AI1502" s="78">
        <v>-6403</v>
      </c>
      <c r="AJ1502" s="104">
        <v>-1.66133</v>
      </c>
      <c r="AK1502" s="78">
        <v>8100</v>
      </c>
      <c r="AL1502" s="78">
        <v>7000</v>
      </c>
      <c r="AM1502" s="8">
        <v>7600</v>
      </c>
      <c r="AN1502" s="78">
        <v>385</v>
      </c>
      <c r="AO1502" s="78">
        <v>11600</v>
      </c>
      <c r="AP1502" s="78">
        <v>5800</v>
      </c>
      <c r="AQ1502" s="78">
        <v>7600</v>
      </c>
      <c r="AR1502" s="78">
        <v>533</v>
      </c>
      <c r="AS1502" s="78">
        <v>7950</v>
      </c>
      <c r="AT1502" s="78">
        <v>7300</v>
      </c>
      <c r="AU1502" s="78">
        <v>7650</v>
      </c>
      <c r="AV1502" s="78">
        <v>196</v>
      </c>
      <c r="AW1502" s="77">
        <v>24.92</v>
      </c>
      <c r="AX1502" s="144">
        <f t="shared" si="155"/>
        <v>0.93</v>
      </c>
      <c r="AY1502" s="144">
        <f t="shared" si="156"/>
        <v>0.95</v>
      </c>
      <c r="AZ1502" s="144">
        <f t="shared" si="157"/>
        <v>0.89</v>
      </c>
      <c r="BA1502" s="54">
        <f t="shared" si="158"/>
        <v>26.680227140753207</v>
      </c>
      <c r="BB1502" s="54">
        <f t="shared" si="159"/>
        <v>18.167772859246792</v>
      </c>
    </row>
    <row r="1503" spans="1:54" x14ac:dyDescent="0.25">
      <c r="A1503" s="3">
        <v>42391</v>
      </c>
      <c r="B1503" s="77">
        <v>7756.18</v>
      </c>
      <c r="C1503" s="77">
        <v>694.11719000000005</v>
      </c>
      <c r="D1503" s="77">
        <v>16.563399999999998</v>
      </c>
      <c r="E1503" s="77">
        <f t="shared" si="161"/>
        <v>-799.02649999999983</v>
      </c>
      <c r="F1503" s="77">
        <v>-2.0396999999999998</v>
      </c>
      <c r="G1503" s="77">
        <v>-22.425799999999999</v>
      </c>
      <c r="H1503">
        <v>0</v>
      </c>
      <c r="I1503" s="78">
        <v>7748</v>
      </c>
      <c r="J1503">
        <v>201602</v>
      </c>
      <c r="K1503" s="78">
        <v>7748</v>
      </c>
      <c r="L1503" s="77">
        <f t="shared" si="160"/>
        <v>-8.180000000000291</v>
      </c>
      <c r="M1503" s="78">
        <v>24108</v>
      </c>
      <c r="N1503" s="78">
        <v>373.52161000000001</v>
      </c>
      <c r="O1503" s="78">
        <v>1954</v>
      </c>
      <c r="P1503" s="78">
        <v>7.6070000000000002</v>
      </c>
      <c r="Q1503" s="144">
        <v>24596.5</v>
      </c>
      <c r="R1503" s="78">
        <v>-6833</v>
      </c>
      <c r="S1503" s="78">
        <v>-3182</v>
      </c>
      <c r="T1503" s="78">
        <v>3463</v>
      </c>
      <c r="U1503" s="78">
        <v>25775</v>
      </c>
      <c r="V1503" s="219">
        <v>-0.13435499515033947</v>
      </c>
      <c r="W1503" s="78">
        <v>16122</v>
      </c>
      <c r="X1503" s="78">
        <v>21175</v>
      </c>
      <c r="Y1503" s="78">
        <v>19780</v>
      </c>
      <c r="Z1503" s="78">
        <v>22573</v>
      </c>
      <c r="AA1503" s="78">
        <v>116.34</v>
      </c>
      <c r="AB1503" s="78">
        <v>110.64</v>
      </c>
      <c r="AC1503" s="78">
        <v>31557</v>
      </c>
      <c r="AD1503" s="104">
        <v>0.38854</v>
      </c>
      <c r="AE1503" s="78">
        <v>18243</v>
      </c>
      <c r="AF1503" s="104">
        <v>-0.26338</v>
      </c>
      <c r="AG1503" s="78">
        <v>31218</v>
      </c>
      <c r="AH1503" s="104">
        <v>0.77427000000000001</v>
      </c>
      <c r="AI1503" s="78">
        <v>13299</v>
      </c>
      <c r="AJ1503" s="104">
        <v>-0.78781999999999996</v>
      </c>
      <c r="AK1503" s="78">
        <v>8200</v>
      </c>
      <c r="AL1503" s="78">
        <v>7000</v>
      </c>
      <c r="AM1503" s="8">
        <v>7700</v>
      </c>
      <c r="AN1503" s="78">
        <v>336</v>
      </c>
      <c r="AO1503" s="78">
        <v>11600</v>
      </c>
      <c r="AP1503" s="78">
        <v>5800</v>
      </c>
      <c r="AQ1503" s="78">
        <v>7700</v>
      </c>
      <c r="AR1503" s="78">
        <v>478</v>
      </c>
      <c r="AS1503" s="78">
        <v>7950</v>
      </c>
      <c r="AT1503" s="78">
        <v>7400</v>
      </c>
      <c r="AU1503" s="78">
        <v>7750</v>
      </c>
      <c r="AV1503" s="78">
        <v>139</v>
      </c>
      <c r="AW1503" s="77">
        <v>21.63</v>
      </c>
      <c r="AX1503" s="144">
        <f t="shared" si="155"/>
        <v>0.44</v>
      </c>
      <c r="AY1503" s="144">
        <f t="shared" si="156"/>
        <v>0.61</v>
      </c>
      <c r="AZ1503" s="144">
        <f t="shared" si="157"/>
        <v>0.63</v>
      </c>
      <c r="BA1503" s="54">
        <f t="shared" si="158"/>
        <v>26.520118966822135</v>
      </c>
      <c r="BB1503" s="54">
        <f t="shared" si="159"/>
        <v>18.589881033177864</v>
      </c>
    </row>
    <row r="1504" spans="1:54" x14ac:dyDescent="0.25">
      <c r="A1504" s="3">
        <v>42394</v>
      </c>
      <c r="B1504" s="77">
        <v>7894.15</v>
      </c>
      <c r="C1504" s="77">
        <v>696.61238000000003</v>
      </c>
      <c r="D1504" s="77">
        <v>59.1995</v>
      </c>
      <c r="E1504" s="77">
        <f t="shared" si="161"/>
        <v>-760.69379999999978</v>
      </c>
      <c r="F1504" s="77">
        <v>3.9725999999999999</v>
      </c>
      <c r="G1504" s="77">
        <v>11.8522</v>
      </c>
      <c r="H1504">
        <v>0</v>
      </c>
      <c r="I1504" s="78">
        <v>7833</v>
      </c>
      <c r="J1504">
        <v>201602</v>
      </c>
      <c r="K1504" s="78">
        <v>7833</v>
      </c>
      <c r="L1504" s="77">
        <f t="shared" si="160"/>
        <v>-61.149999999999636</v>
      </c>
      <c r="M1504" s="78">
        <v>24070</v>
      </c>
      <c r="N1504" s="78">
        <v>377.10340000000002</v>
      </c>
      <c r="O1504" s="78">
        <v>1822</v>
      </c>
      <c r="P1504" s="78">
        <v>7.1740399999999998</v>
      </c>
      <c r="Q1504" s="144">
        <v>24525.5</v>
      </c>
      <c r="R1504" s="78">
        <v>-6329</v>
      </c>
      <c r="S1504" s="78">
        <v>-2327</v>
      </c>
      <c r="T1504" s="78">
        <v>2219</v>
      </c>
      <c r="U1504" s="78">
        <v>28083</v>
      </c>
      <c r="V1504" s="219">
        <v>-7.9015774667948582E-2</v>
      </c>
      <c r="W1504" s="78">
        <v>16992</v>
      </c>
      <c r="X1504" s="78">
        <v>21640</v>
      </c>
      <c r="Y1504" s="78">
        <v>18289</v>
      </c>
      <c r="Z1504" s="78">
        <v>24249</v>
      </c>
      <c r="AA1504" s="78">
        <v>117.81</v>
      </c>
      <c r="AB1504" s="78">
        <v>121.56</v>
      </c>
      <c r="AC1504" s="78">
        <v>38796</v>
      </c>
      <c r="AD1504" s="104">
        <v>0.64256000000000002</v>
      </c>
      <c r="AE1504" s="78">
        <v>19371</v>
      </c>
      <c r="AF1504" s="104">
        <v>-0.15969</v>
      </c>
      <c r="AG1504" s="78">
        <v>24091</v>
      </c>
      <c r="AH1504" s="104">
        <v>1.0753299999999999</v>
      </c>
      <c r="AI1504" s="78">
        <v>-8554</v>
      </c>
      <c r="AJ1504" s="104">
        <v>-0.21709000000000001</v>
      </c>
      <c r="AK1504" s="78">
        <v>8200</v>
      </c>
      <c r="AL1504" s="78">
        <v>7000</v>
      </c>
      <c r="AM1504" s="8">
        <v>7800</v>
      </c>
      <c r="AN1504" s="78">
        <v>277</v>
      </c>
      <c r="AO1504" s="78">
        <v>11600</v>
      </c>
      <c r="AP1504" s="78">
        <v>5800</v>
      </c>
      <c r="AQ1504" s="78">
        <v>7800</v>
      </c>
      <c r="AR1504" s="78">
        <v>427</v>
      </c>
      <c r="AS1504" s="78">
        <v>7950</v>
      </c>
      <c r="AT1504" s="78">
        <v>7400</v>
      </c>
      <c r="AU1504" s="78">
        <v>7850</v>
      </c>
      <c r="AV1504" s="78">
        <v>86</v>
      </c>
      <c r="AW1504" s="77">
        <v>19.600000000000001</v>
      </c>
      <c r="AX1504" s="144">
        <f t="shared" si="155"/>
        <v>0.13</v>
      </c>
      <c r="AY1504" s="144">
        <f t="shared" si="156"/>
        <v>0.24</v>
      </c>
      <c r="AZ1504" s="144">
        <f t="shared" si="157"/>
        <v>0.39</v>
      </c>
      <c r="BA1504" s="54">
        <f t="shared" si="158"/>
        <v>26.372076582048145</v>
      </c>
      <c r="BB1504" s="54">
        <f t="shared" si="159"/>
        <v>18.842923417951859</v>
      </c>
    </row>
    <row r="1505" spans="1:54" x14ac:dyDescent="0.25">
      <c r="A1505" s="3">
        <v>42395</v>
      </c>
      <c r="B1505" s="77">
        <v>7828.67</v>
      </c>
      <c r="C1505" s="77">
        <v>623.49441000000002</v>
      </c>
      <c r="D1505" s="77">
        <v>-46.178100000000001</v>
      </c>
      <c r="E1505" s="77">
        <f t="shared" si="161"/>
        <v>-822.18229999999983</v>
      </c>
      <c r="F1505" s="77">
        <v>1.5878999999999999</v>
      </c>
      <c r="G1505" s="77">
        <v>-9.9998000000000005</v>
      </c>
      <c r="H1505">
        <v>0</v>
      </c>
      <c r="I1505" s="78">
        <v>7779</v>
      </c>
      <c r="J1505">
        <v>201602</v>
      </c>
      <c r="K1505" s="78">
        <v>7779</v>
      </c>
      <c r="L1505" s="77">
        <f t="shared" si="160"/>
        <v>-49.670000000000073</v>
      </c>
      <c r="M1505" s="78">
        <v>23506</v>
      </c>
      <c r="N1505" s="78">
        <v>365.54937000000001</v>
      </c>
      <c r="O1505" s="78">
        <v>1256</v>
      </c>
      <c r="P1505" s="78">
        <v>4.92361</v>
      </c>
      <c r="Q1505" s="144">
        <v>23820</v>
      </c>
      <c r="R1505" s="78">
        <v>-6580</v>
      </c>
      <c r="S1505" s="78">
        <v>-1264</v>
      </c>
      <c r="T1505" s="78">
        <v>1855</v>
      </c>
      <c r="U1505" s="78">
        <v>28262</v>
      </c>
      <c r="V1505" s="219">
        <v>-6.5635836105017331E-2</v>
      </c>
      <c r="W1505" s="78">
        <v>16442</v>
      </c>
      <c r="X1505" s="78">
        <v>22809</v>
      </c>
      <c r="Y1505" s="78">
        <v>17212</v>
      </c>
      <c r="Z1505" s="78">
        <v>22817</v>
      </c>
      <c r="AA1505" s="78">
        <v>113.01</v>
      </c>
      <c r="AB1505" s="78">
        <v>116.32</v>
      </c>
      <c r="AC1505" s="78">
        <v>40569</v>
      </c>
      <c r="AD1505" s="104">
        <v>0.54122000000000003</v>
      </c>
      <c r="AE1505" s="78">
        <v>23917</v>
      </c>
      <c r="AF1505" s="104">
        <v>-8.2680000000000003E-2</v>
      </c>
      <c r="AG1505" s="78">
        <v>13254</v>
      </c>
      <c r="AH1505" s="104">
        <v>0.66422000000000003</v>
      </c>
      <c r="AI1505" s="78">
        <v>8636</v>
      </c>
      <c r="AJ1505" s="104">
        <v>-0.30887999999999999</v>
      </c>
      <c r="AK1505" s="78">
        <v>8200</v>
      </c>
      <c r="AL1505" s="78">
        <v>7000</v>
      </c>
      <c r="AM1505" s="8">
        <v>7800</v>
      </c>
      <c r="AN1505" s="78">
        <v>261</v>
      </c>
      <c r="AO1505" s="78">
        <v>11600</v>
      </c>
      <c r="AP1505" s="78">
        <v>5800</v>
      </c>
      <c r="AQ1505" s="78">
        <v>7700</v>
      </c>
      <c r="AR1505" s="78">
        <v>435</v>
      </c>
      <c r="AS1505" s="78">
        <v>8000</v>
      </c>
      <c r="AT1505" s="78">
        <v>7400</v>
      </c>
      <c r="AU1505" s="78">
        <v>7800</v>
      </c>
      <c r="AV1505" s="78">
        <v>76.5</v>
      </c>
      <c r="AW1505" s="77">
        <v>19.77</v>
      </c>
      <c r="AX1505" s="144">
        <f t="shared" si="155"/>
        <v>0.17</v>
      </c>
      <c r="AY1505" s="144">
        <f t="shared" si="156"/>
        <v>0.26</v>
      </c>
      <c r="AZ1505" s="144">
        <f t="shared" si="157"/>
        <v>0.4</v>
      </c>
      <c r="BA1505" s="54">
        <f t="shared" si="158"/>
        <v>26.336489910141331</v>
      </c>
      <c r="BB1505" s="54">
        <f t="shared" si="159"/>
        <v>18.908510089858673</v>
      </c>
    </row>
    <row r="1506" spans="1:54" x14ac:dyDescent="0.25">
      <c r="A1506" s="3">
        <v>42396</v>
      </c>
      <c r="B1506" s="77">
        <v>7849.83</v>
      </c>
      <c r="C1506" s="77">
        <v>703.41507000000001</v>
      </c>
      <c r="D1506" s="77">
        <v>-1.4576</v>
      </c>
      <c r="E1506" s="77">
        <f t="shared" si="161"/>
        <v>-813.75079999999991</v>
      </c>
      <c r="F1506" s="77">
        <v>-2.8552</v>
      </c>
      <c r="G1506" s="77">
        <v>-16.3096</v>
      </c>
      <c r="H1506" t="s">
        <v>1761</v>
      </c>
      <c r="I1506" s="78">
        <v>7839</v>
      </c>
      <c r="J1506">
        <v>201602</v>
      </c>
      <c r="K1506" s="78">
        <v>7839</v>
      </c>
      <c r="L1506" s="77">
        <f t="shared" si="160"/>
        <v>-10.829999999999927</v>
      </c>
      <c r="M1506" s="78">
        <v>26285</v>
      </c>
      <c r="N1506" s="78">
        <v>411.93376999999998</v>
      </c>
      <c r="O1506" s="78">
        <v>2129</v>
      </c>
      <c r="P1506" s="78">
        <v>8.3866099999999992</v>
      </c>
      <c r="Q1506" s="144">
        <v>26817.25</v>
      </c>
      <c r="R1506" s="78">
        <v>-6561</v>
      </c>
      <c r="S1506" s="78">
        <v>-3374</v>
      </c>
      <c r="T1506" s="78">
        <v>4195</v>
      </c>
      <c r="U1506" s="78">
        <v>28423</v>
      </c>
      <c r="V1506" s="219">
        <v>-0.1475917390845442</v>
      </c>
      <c r="W1506" s="78">
        <v>17016</v>
      </c>
      <c r="X1506" s="78">
        <v>24288</v>
      </c>
      <c r="Y1506" s="78">
        <v>20459</v>
      </c>
      <c r="Z1506" s="78">
        <v>24403</v>
      </c>
      <c r="AA1506" s="78">
        <v>99.06</v>
      </c>
      <c r="AB1506" s="78">
        <v>107.14</v>
      </c>
      <c r="AC1506" s="78">
        <v>33065</v>
      </c>
      <c r="AD1506" s="104">
        <v>0.59882999999999997</v>
      </c>
      <c r="AE1506" s="78">
        <v>15423</v>
      </c>
      <c r="AF1506" s="104">
        <v>6.2500000000000003E-3</v>
      </c>
      <c r="AG1506" s="78">
        <v>18739</v>
      </c>
      <c r="AH1506" s="104">
        <v>1.1188499999999999</v>
      </c>
      <c r="AI1506" s="78">
        <v>-13718</v>
      </c>
      <c r="AJ1506" s="104">
        <v>-0.52234999999999998</v>
      </c>
      <c r="AK1506" s="78">
        <v>8200</v>
      </c>
      <c r="AL1506" s="78">
        <v>7500</v>
      </c>
      <c r="AM1506" s="8">
        <v>7800</v>
      </c>
      <c r="AN1506" s="78">
        <v>243</v>
      </c>
      <c r="AO1506" s="78">
        <v>11600</v>
      </c>
      <c r="AP1506" s="78">
        <v>5800</v>
      </c>
      <c r="AQ1506" s="78">
        <v>7800</v>
      </c>
      <c r="AR1506" s="78">
        <v>394</v>
      </c>
      <c r="AS1506" s="78">
        <v>8000</v>
      </c>
      <c r="AT1506" s="78">
        <v>7600</v>
      </c>
      <c r="AU1506" s="78">
        <v>7850</v>
      </c>
      <c r="AV1506" s="78">
        <v>160</v>
      </c>
      <c r="AW1506" s="77">
        <v>18.61</v>
      </c>
      <c r="AX1506" s="144">
        <f t="shared" si="155"/>
        <v>0.03</v>
      </c>
      <c r="AY1506" s="144">
        <f t="shared" si="156"/>
        <v>0.1</v>
      </c>
      <c r="AZ1506" s="144">
        <f t="shared" si="157"/>
        <v>0.28000000000000003</v>
      </c>
      <c r="BA1506" s="54">
        <f t="shared" si="158"/>
        <v>26.518913688313162</v>
      </c>
      <c r="BB1506" s="54">
        <f t="shared" si="159"/>
        <v>18.585086311686844</v>
      </c>
    </row>
    <row r="1507" spans="1:54" x14ac:dyDescent="0.25">
      <c r="A1507" s="3">
        <v>42397</v>
      </c>
      <c r="B1507" s="77">
        <v>7905.1</v>
      </c>
      <c r="C1507" s="77">
        <v>796.51113999999995</v>
      </c>
      <c r="D1507" s="77">
        <v>50.041699999999999</v>
      </c>
      <c r="E1507" s="77">
        <f t="shared" si="161"/>
        <v>-728.90009999999972</v>
      </c>
      <c r="F1507" s="77">
        <v>-2.1909999999999998</v>
      </c>
      <c r="G1507" s="77">
        <v>5.5613999999999999</v>
      </c>
      <c r="H1507">
        <v>0</v>
      </c>
      <c r="I1507" s="78">
        <v>7855</v>
      </c>
      <c r="J1507">
        <v>201602</v>
      </c>
      <c r="K1507" s="78">
        <v>7855</v>
      </c>
      <c r="L1507" s="77">
        <f t="shared" si="160"/>
        <v>-50.100000000000364</v>
      </c>
      <c r="M1507" s="78">
        <v>30220</v>
      </c>
      <c r="N1507" s="78">
        <v>474.77049</v>
      </c>
      <c r="O1507" s="78">
        <v>1976</v>
      </c>
      <c r="P1507" s="78">
        <v>7.81548</v>
      </c>
      <c r="Q1507" s="144">
        <v>30714</v>
      </c>
      <c r="R1507" s="78">
        <v>-6380</v>
      </c>
      <c r="S1507" s="78">
        <v>-2328</v>
      </c>
      <c r="T1507" s="78">
        <v>3719</v>
      </c>
      <c r="U1507" s="78">
        <v>29534</v>
      </c>
      <c r="V1507" s="219">
        <v>-0.12592266540258684</v>
      </c>
      <c r="W1507" s="78">
        <v>16361</v>
      </c>
      <c r="X1507" s="78">
        <v>24569</v>
      </c>
      <c r="Y1507" s="78">
        <v>18030</v>
      </c>
      <c r="Z1507" s="78">
        <v>29017</v>
      </c>
      <c r="AA1507" s="78">
        <v>123.4</v>
      </c>
      <c r="AB1507" s="78">
        <v>117.48</v>
      </c>
      <c r="AC1507" s="78">
        <v>34989</v>
      </c>
      <c r="AD1507" s="104">
        <v>0.55574999999999997</v>
      </c>
      <c r="AE1507" s="78">
        <v>26013</v>
      </c>
      <c r="AF1507" s="104">
        <v>-0.11454</v>
      </c>
      <c r="AG1507" s="78">
        <v>13662</v>
      </c>
      <c r="AH1507" s="104">
        <v>0.80479000000000001</v>
      </c>
      <c r="AI1507" s="78">
        <v>5655</v>
      </c>
      <c r="AJ1507" s="104">
        <v>-0.14696000000000001</v>
      </c>
      <c r="AK1507" s="78">
        <v>8200</v>
      </c>
      <c r="AL1507" s="78">
        <v>7500</v>
      </c>
      <c r="AM1507" s="8">
        <v>7900</v>
      </c>
      <c r="AN1507" s="78">
        <v>219</v>
      </c>
      <c r="AO1507" s="78">
        <v>8200</v>
      </c>
      <c r="AP1507" s="78">
        <v>7000</v>
      </c>
      <c r="AQ1507" s="78">
        <v>7800</v>
      </c>
      <c r="AR1507" s="78">
        <v>404</v>
      </c>
      <c r="AS1507" s="78">
        <v>8000</v>
      </c>
      <c r="AT1507" s="78">
        <v>7500</v>
      </c>
      <c r="AU1507" s="78">
        <v>7900</v>
      </c>
      <c r="AV1507" s="78">
        <v>125</v>
      </c>
      <c r="AW1507" s="77">
        <v>18.489999999999998</v>
      </c>
      <c r="AX1507" s="144">
        <f t="shared" si="155"/>
        <v>0</v>
      </c>
      <c r="AY1507" s="144">
        <f t="shared" si="156"/>
        <v>0.06</v>
      </c>
      <c r="AZ1507" s="144">
        <f t="shared" si="157"/>
        <v>0.25</v>
      </c>
      <c r="BA1507" s="54">
        <f t="shared" si="158"/>
        <v>26.721216565083619</v>
      </c>
      <c r="BB1507" s="54">
        <f t="shared" si="159"/>
        <v>18.193783434916387</v>
      </c>
    </row>
    <row r="1508" spans="1:54" x14ac:dyDescent="0.25">
      <c r="A1508" s="3">
        <v>42398</v>
      </c>
      <c r="B1508" s="77">
        <v>8080.6</v>
      </c>
      <c r="C1508" s="77">
        <v>1134.63519</v>
      </c>
      <c r="D1508" s="77">
        <v>113.47190000000001</v>
      </c>
      <c r="E1508" s="77">
        <f t="shared" si="161"/>
        <v>-619.95459999999991</v>
      </c>
      <c r="F1508" s="77">
        <v>4.8176999999999994</v>
      </c>
      <c r="G1508" s="77">
        <v>26.133800000000001</v>
      </c>
      <c r="H1508">
        <v>0</v>
      </c>
      <c r="I1508" s="78">
        <v>8053</v>
      </c>
      <c r="J1508">
        <v>201602</v>
      </c>
      <c r="K1508" s="78">
        <v>8053</v>
      </c>
      <c r="L1508" s="77">
        <f t="shared" si="160"/>
        <v>-27.600000000000364</v>
      </c>
      <c r="M1508" s="78">
        <v>31010</v>
      </c>
      <c r="N1508" s="78">
        <v>499.28683000000001</v>
      </c>
      <c r="O1508" s="78">
        <v>2096</v>
      </c>
      <c r="P1508" s="78">
        <v>8.4982100000000003</v>
      </c>
      <c r="Q1508" s="144">
        <v>31534</v>
      </c>
      <c r="R1508" s="78">
        <v>-6005</v>
      </c>
      <c r="S1508" s="78">
        <v>-1931</v>
      </c>
      <c r="T1508" s="78">
        <v>5678</v>
      </c>
      <c r="U1508" s="78">
        <v>33997</v>
      </c>
      <c r="V1508" s="219">
        <v>-0.16701473659440538</v>
      </c>
      <c r="W1508" s="78">
        <v>16784</v>
      </c>
      <c r="X1508" s="78">
        <v>24411</v>
      </c>
      <c r="Y1508" s="78">
        <v>18190</v>
      </c>
      <c r="Z1508" s="78">
        <v>27579</v>
      </c>
      <c r="AA1508" s="78">
        <v>113.04</v>
      </c>
      <c r="AB1508" s="78">
        <v>138.83000000000001</v>
      </c>
      <c r="AC1508" s="78">
        <v>43371</v>
      </c>
      <c r="AD1508" s="104">
        <v>1.5894600000000001</v>
      </c>
      <c r="AE1508" s="78">
        <v>37929</v>
      </c>
      <c r="AF1508" s="104">
        <v>-5.1290000000000002E-2</v>
      </c>
      <c r="AG1508" s="78">
        <v>4699</v>
      </c>
      <c r="AH1508" s="104">
        <v>1.0600700000000001</v>
      </c>
      <c r="AI1508" s="78">
        <v>-16363</v>
      </c>
      <c r="AJ1508" s="104">
        <v>0.14734</v>
      </c>
      <c r="AK1508" s="78">
        <v>8200</v>
      </c>
      <c r="AL1508" s="78">
        <v>7500</v>
      </c>
      <c r="AM1508" s="8">
        <v>8100</v>
      </c>
      <c r="AN1508" s="78">
        <v>204</v>
      </c>
      <c r="AO1508" s="78">
        <v>8400</v>
      </c>
      <c r="AP1508" s="78">
        <v>7000</v>
      </c>
      <c r="AQ1508" s="78">
        <v>8000</v>
      </c>
      <c r="AR1508" s="78">
        <v>376</v>
      </c>
      <c r="AS1508" s="78">
        <v>8200</v>
      </c>
      <c r="AT1508" s="78">
        <v>7500</v>
      </c>
      <c r="AU1508" s="78">
        <v>8050</v>
      </c>
      <c r="AV1508" s="78">
        <v>110</v>
      </c>
      <c r="AW1508" s="77">
        <v>17.68</v>
      </c>
      <c r="AX1508" s="144">
        <f t="shared" si="155"/>
        <v>0</v>
      </c>
      <c r="AY1508" s="144">
        <f t="shared" si="156"/>
        <v>0</v>
      </c>
      <c r="AZ1508" s="144">
        <f t="shared" si="157"/>
        <v>0.16</v>
      </c>
      <c r="BA1508" s="54">
        <f t="shared" si="158"/>
        <v>27.024806896187535</v>
      </c>
      <c r="BB1508" s="54">
        <f t="shared" si="159"/>
        <v>17.574193103812469</v>
      </c>
    </row>
    <row r="1509" spans="1:54" x14ac:dyDescent="0.25">
      <c r="A1509" s="3">
        <v>42399</v>
      </c>
      <c r="B1509" s="77">
        <v>8145.21</v>
      </c>
      <c r="C1509" s="77">
        <v>624.96770000000004</v>
      </c>
      <c r="D1509" s="77">
        <v>25.128299999999999</v>
      </c>
      <c r="E1509" s="77">
        <f t="shared" si="161"/>
        <v>-455.45789999999982</v>
      </c>
      <c r="F1509" s="77">
        <v>5.5203999999999995</v>
      </c>
      <c r="G1509" s="77">
        <v>15.0085</v>
      </c>
      <c r="H1509">
        <v>0</v>
      </c>
      <c r="I1509" s="78">
        <v>8163</v>
      </c>
      <c r="J1509">
        <v>201602</v>
      </c>
      <c r="K1509" s="78">
        <v>8163</v>
      </c>
      <c r="L1509" s="77">
        <f t="shared" si="160"/>
        <v>17.789999999999964</v>
      </c>
      <c r="M1509" s="78">
        <v>30156</v>
      </c>
      <c r="N1509" s="78">
        <v>492.25112999999999</v>
      </c>
      <c r="O1509" s="78">
        <v>2268</v>
      </c>
      <c r="P1509" s="78">
        <v>9.3148999999999997</v>
      </c>
      <c r="Q1509" s="144">
        <v>30723</v>
      </c>
      <c r="R1509" s="78">
        <v>-5535</v>
      </c>
      <c r="S1509" s="78">
        <v>-3977</v>
      </c>
      <c r="T1509" s="78">
        <v>4748</v>
      </c>
      <c r="U1509" s="78">
        <v>34378</v>
      </c>
      <c r="V1509" s="219">
        <v>-0.13811158298912096</v>
      </c>
      <c r="W1509" s="78">
        <v>16107</v>
      </c>
      <c r="X1509" s="78">
        <v>24437</v>
      </c>
      <c r="Y1509" s="78">
        <v>17450</v>
      </c>
      <c r="Z1509" s="78">
        <v>26202</v>
      </c>
      <c r="AA1509" s="78">
        <v>113.88</v>
      </c>
      <c r="AB1509" s="78">
        <v>151.80000000000001</v>
      </c>
      <c r="AC1509" s="78">
        <v>46097</v>
      </c>
      <c r="AD1509" s="104">
        <v>2.6009199999999999</v>
      </c>
      <c r="AE1509" s="78">
        <v>38620</v>
      </c>
      <c r="AF1509" s="104">
        <v>-6.9800000000000001E-2</v>
      </c>
      <c r="AG1509" s="78">
        <v>2252</v>
      </c>
      <c r="AH1509" s="104">
        <v>1.73041</v>
      </c>
      <c r="AI1509" s="78">
        <v>-39183</v>
      </c>
      <c r="AJ1509" s="104">
        <v>0.16014</v>
      </c>
      <c r="AK1509" s="78">
        <v>8200</v>
      </c>
      <c r="AL1509" s="78">
        <v>7500</v>
      </c>
      <c r="AM1509" s="8">
        <v>8200</v>
      </c>
      <c r="AN1509" s="78">
        <v>196</v>
      </c>
      <c r="AO1509" s="78">
        <v>8400</v>
      </c>
      <c r="AP1509" s="78">
        <v>7000</v>
      </c>
      <c r="AQ1509" s="78">
        <v>8100</v>
      </c>
      <c r="AR1509" s="78">
        <v>375</v>
      </c>
      <c r="AS1509" s="78">
        <v>8200</v>
      </c>
      <c r="AT1509" s="78">
        <v>7500</v>
      </c>
      <c r="AU1509" s="78">
        <v>8150</v>
      </c>
      <c r="AV1509" s="78">
        <v>100</v>
      </c>
      <c r="AW1509" s="77">
        <v>17.149999999999999</v>
      </c>
      <c r="AX1509" s="144">
        <f t="shared" si="155"/>
        <v>0</v>
      </c>
      <c r="AY1509" s="144">
        <f t="shared" si="156"/>
        <v>0</v>
      </c>
      <c r="AZ1509" s="144">
        <f t="shared" si="157"/>
        <v>0.11</v>
      </c>
      <c r="BA1509" s="54">
        <f t="shared" si="158"/>
        <v>27.200174843695333</v>
      </c>
      <c r="BB1509" s="54">
        <f t="shared" si="159"/>
        <v>16.767825156304671</v>
      </c>
    </row>
    <row r="1510" spans="1:54" x14ac:dyDescent="0.25">
      <c r="A1510" s="3">
        <v>42401</v>
      </c>
      <c r="B1510" s="77">
        <v>8156.96</v>
      </c>
      <c r="C1510" s="77">
        <v>848.81640000000004</v>
      </c>
      <c r="D1510" s="77">
        <v>68.342399999999998</v>
      </c>
      <c r="E1510" s="77">
        <f t="shared" si="161"/>
        <v>-345.05349999999993</v>
      </c>
      <c r="F1510" s="77">
        <v>-2.1574</v>
      </c>
      <c r="G1510" s="77">
        <v>-31.501100000000001</v>
      </c>
      <c r="H1510">
        <v>0</v>
      </c>
      <c r="I1510" s="78">
        <v>8124</v>
      </c>
      <c r="J1510">
        <v>201602</v>
      </c>
      <c r="K1510" s="78">
        <v>8124</v>
      </c>
      <c r="L1510" s="77">
        <f t="shared" si="160"/>
        <v>-32.960000000000036</v>
      </c>
      <c r="M1510" s="78">
        <v>23470</v>
      </c>
      <c r="N1510" s="78">
        <v>381.28104000000002</v>
      </c>
      <c r="O1510" s="78">
        <v>1520</v>
      </c>
      <c r="P1510" s="78">
        <v>6.2449399999999997</v>
      </c>
      <c r="Q1510" s="144">
        <v>23850</v>
      </c>
      <c r="R1510" s="78">
        <v>-5565</v>
      </c>
      <c r="S1510" s="78">
        <v>-105</v>
      </c>
      <c r="T1510" s="78">
        <v>1784</v>
      </c>
      <c r="U1510" s="78">
        <v>32352</v>
      </c>
      <c r="V1510" s="219">
        <v>-5.5143422354104847E-2</v>
      </c>
      <c r="W1510" s="78">
        <v>14432</v>
      </c>
      <c r="X1510" s="78">
        <v>23006</v>
      </c>
      <c r="Y1510" s="78">
        <v>15116</v>
      </c>
      <c r="Z1510" s="78">
        <v>24698</v>
      </c>
      <c r="AA1510" s="78">
        <v>98.49</v>
      </c>
      <c r="AB1510" s="78">
        <v>141.06</v>
      </c>
      <c r="AC1510" s="78">
        <v>43919</v>
      </c>
      <c r="AD1510" s="104">
        <v>1.8602700000000001</v>
      </c>
      <c r="AE1510" s="78">
        <v>45097</v>
      </c>
      <c r="AF1510" s="104">
        <v>-6.3750000000000001E-2</v>
      </c>
      <c r="AG1510" s="78">
        <v>-7519</v>
      </c>
      <c r="AH1510" s="104">
        <v>1.31755</v>
      </c>
      <c r="AI1510" s="78">
        <v>-33486</v>
      </c>
      <c r="AJ1510" s="104">
        <v>0.52098</v>
      </c>
      <c r="AK1510" s="78">
        <v>8200</v>
      </c>
      <c r="AL1510" s="78">
        <v>7500</v>
      </c>
      <c r="AM1510" s="8">
        <v>8100</v>
      </c>
      <c r="AN1510" s="78">
        <v>204</v>
      </c>
      <c r="AO1510" s="78">
        <v>8400</v>
      </c>
      <c r="AP1510" s="78">
        <v>5800</v>
      </c>
      <c r="AQ1510" s="78">
        <v>8100</v>
      </c>
      <c r="AR1510" s="78">
        <v>370</v>
      </c>
      <c r="AS1510" s="78">
        <v>8300</v>
      </c>
      <c r="AT1510" s="78">
        <v>7500</v>
      </c>
      <c r="AU1510" s="78">
        <v>8150</v>
      </c>
      <c r="AV1510" s="78">
        <v>88.5</v>
      </c>
      <c r="AW1510" s="77">
        <v>17.91</v>
      </c>
      <c r="AX1510" s="144">
        <f t="shared" si="155"/>
        <v>0.06</v>
      </c>
      <c r="AY1510" s="144">
        <f t="shared" si="156"/>
        <v>0.04</v>
      </c>
      <c r="AZ1510" s="144">
        <f t="shared" si="157"/>
        <v>0.21</v>
      </c>
      <c r="BA1510" s="54">
        <f t="shared" si="158"/>
        <v>27.169275911596529</v>
      </c>
      <c r="BB1510" s="54">
        <f t="shared" si="159"/>
        <v>16.237724088403475</v>
      </c>
    </row>
    <row r="1511" spans="1:54" x14ac:dyDescent="0.25">
      <c r="A1511" s="3">
        <v>42402</v>
      </c>
      <c r="B1511" s="77">
        <v>8131.24</v>
      </c>
      <c r="C1511" s="77">
        <v>738.11789999999996</v>
      </c>
      <c r="D1511" s="77">
        <v>40.601199999999999</v>
      </c>
      <c r="E1511" s="77">
        <f t="shared" si="161"/>
        <v>-255.61440000000005</v>
      </c>
      <c r="F1511" s="77">
        <v>-5.4638999999999998</v>
      </c>
      <c r="G1511" s="77">
        <v>3.8191000000000002</v>
      </c>
      <c r="H1511">
        <v>0</v>
      </c>
      <c r="I1511" s="78">
        <v>8105</v>
      </c>
      <c r="J1511">
        <v>201602</v>
      </c>
      <c r="K1511" s="78">
        <v>8105</v>
      </c>
      <c r="L1511" s="77">
        <f t="shared" si="160"/>
        <v>-26.239999999999782</v>
      </c>
      <c r="M1511" s="78">
        <v>23712</v>
      </c>
      <c r="N1511" s="78">
        <v>384.13148000000001</v>
      </c>
      <c r="O1511" s="78">
        <v>1267</v>
      </c>
      <c r="P1511" s="78">
        <v>5.2057399999999996</v>
      </c>
      <c r="Q1511" s="144">
        <v>24028.75</v>
      </c>
      <c r="R1511" s="78">
        <v>-5626</v>
      </c>
      <c r="S1511" s="78">
        <v>-570</v>
      </c>
      <c r="T1511" s="78">
        <v>1567</v>
      </c>
      <c r="U1511" s="78">
        <v>33239</v>
      </c>
      <c r="V1511" s="219">
        <v>-4.7143415866903335E-2</v>
      </c>
      <c r="W1511" s="78">
        <v>12569</v>
      </c>
      <c r="X1511" s="78">
        <v>21220</v>
      </c>
      <c r="Y1511" s="78">
        <v>13281</v>
      </c>
      <c r="Z1511" s="78">
        <v>21242</v>
      </c>
      <c r="AA1511" s="78">
        <v>100.47</v>
      </c>
      <c r="AB1511" s="78">
        <v>134.91</v>
      </c>
      <c r="AC1511" s="78">
        <v>40586</v>
      </c>
      <c r="AD1511" s="104">
        <v>1.4711000000000001</v>
      </c>
      <c r="AE1511" s="78">
        <v>46779</v>
      </c>
      <c r="AF1511" s="104">
        <v>-0.14485000000000001</v>
      </c>
      <c r="AG1511" s="78">
        <v>2324</v>
      </c>
      <c r="AH1511" s="104">
        <v>1.2640199999999999</v>
      </c>
      <c r="AI1511" s="78">
        <v>-37729</v>
      </c>
      <c r="AJ1511" s="104">
        <v>0.51539999999999997</v>
      </c>
      <c r="AK1511" s="78">
        <v>8200</v>
      </c>
      <c r="AL1511" s="78">
        <v>7500</v>
      </c>
      <c r="AM1511" s="8">
        <v>8100</v>
      </c>
      <c r="AN1511" s="78">
        <v>199</v>
      </c>
      <c r="AO1511" s="78">
        <v>8400</v>
      </c>
      <c r="AP1511" s="78">
        <v>5800</v>
      </c>
      <c r="AQ1511" s="78">
        <v>8100</v>
      </c>
      <c r="AR1511" s="78">
        <v>375</v>
      </c>
      <c r="AS1511" s="78">
        <v>8200</v>
      </c>
      <c r="AT1511" s="78">
        <v>8100</v>
      </c>
      <c r="AU1511" s="78">
        <v>8100</v>
      </c>
      <c r="AV1511" s="78">
        <v>60</v>
      </c>
      <c r="AW1511" s="77">
        <v>18.43</v>
      </c>
      <c r="AX1511" s="144">
        <f t="shared" ref="AX1511:AX1574" si="162">PERCENTRANK(AW1482:AW1511,AW1511,2)</f>
        <v>0.1</v>
      </c>
      <c r="AY1511" s="144">
        <f t="shared" ref="AY1511:AY1574" si="163">PERCENTRANK(AW1462:AW1511,AW1511,2)</f>
        <v>0.08</v>
      </c>
      <c r="AZ1511" s="144">
        <f t="shared" ref="AZ1511:AZ1574" si="164">PERCENTRANK(AW1412:AW1511,AW1511,2)</f>
        <v>0.28000000000000003</v>
      </c>
      <c r="BA1511" s="54">
        <f t="shared" ref="BA1511:BA1574" si="165">AVERAGE(AW1492:AW1511)+2*_xlfn.STDEV.S(AW1492:AW1511)</f>
        <v>27.165589163506425</v>
      </c>
      <c r="BB1511" s="54">
        <f t="shared" ref="BB1511:BB1574" si="166">AVERAGE(AW1492:AW1511)-2*_xlfn.STDEV.S(AW1492:AW1511)</f>
        <v>15.864410836493583</v>
      </c>
    </row>
    <row r="1512" spans="1:54" x14ac:dyDescent="0.25">
      <c r="A1512" s="3">
        <v>42403</v>
      </c>
      <c r="B1512" s="77">
        <v>8063</v>
      </c>
      <c r="C1512" s="77">
        <v>785.52943000000005</v>
      </c>
      <c r="D1512" s="77">
        <v>-17.529399999999999</v>
      </c>
      <c r="E1512" s="77">
        <f t="shared" si="161"/>
        <v>-152.71289999999996</v>
      </c>
      <c r="F1512" s="77">
        <v>-3.5313999999999997</v>
      </c>
      <c r="G1512" s="77">
        <v>-25.1829</v>
      </c>
      <c r="H1512" t="s">
        <v>1762</v>
      </c>
      <c r="I1512" s="78">
        <v>8034</v>
      </c>
      <c r="J1512">
        <v>201602</v>
      </c>
      <c r="K1512" s="78">
        <v>8034</v>
      </c>
      <c r="L1512" s="77">
        <f t="shared" si="160"/>
        <v>-29</v>
      </c>
      <c r="M1512" s="78">
        <v>23991</v>
      </c>
      <c r="N1512" s="78">
        <v>385.19887</v>
      </c>
      <c r="O1512" s="78">
        <v>951</v>
      </c>
      <c r="P1512" s="78">
        <v>3.8946200000000002</v>
      </c>
      <c r="Q1512" s="144">
        <v>24228.75</v>
      </c>
      <c r="R1512" s="78">
        <v>-6150</v>
      </c>
      <c r="S1512" s="78">
        <v>-808</v>
      </c>
      <c r="T1512" s="78">
        <v>548</v>
      </c>
      <c r="U1512" s="78">
        <v>24664</v>
      </c>
      <c r="V1512" s="219">
        <v>-2.221861822899773E-2</v>
      </c>
      <c r="W1512" s="78">
        <v>12539</v>
      </c>
      <c r="X1512" s="78">
        <v>18519</v>
      </c>
      <c r="Y1512" s="78">
        <v>12759</v>
      </c>
      <c r="Z1512" s="78">
        <v>20583</v>
      </c>
      <c r="AA1512" s="78">
        <v>106.15</v>
      </c>
      <c r="AB1512" s="78">
        <v>124.97</v>
      </c>
      <c r="AC1512" s="78">
        <v>43766</v>
      </c>
      <c r="AD1512" s="104">
        <v>0.82616999999999996</v>
      </c>
      <c r="AE1512" s="78">
        <v>50527</v>
      </c>
      <c r="AF1512" s="104">
        <v>0.13247</v>
      </c>
      <c r="AG1512" s="78">
        <v>-6110</v>
      </c>
      <c r="AH1512" s="104">
        <v>0.88138000000000005</v>
      </c>
      <c r="AI1512" s="78">
        <v>-21732</v>
      </c>
      <c r="AJ1512" s="104">
        <v>0.37136999999999998</v>
      </c>
      <c r="AK1512" s="78">
        <v>8200</v>
      </c>
      <c r="AL1512" s="78">
        <v>7700</v>
      </c>
      <c r="AM1512" s="8">
        <v>8000</v>
      </c>
      <c r="AN1512" s="78">
        <v>211</v>
      </c>
      <c r="AO1512" s="78">
        <v>8400</v>
      </c>
      <c r="AP1512" s="78">
        <v>5800</v>
      </c>
      <c r="AQ1512" s="78">
        <v>8000</v>
      </c>
      <c r="AR1512" s="78">
        <v>400</v>
      </c>
      <c r="AS1512" s="78">
        <v>8300</v>
      </c>
      <c r="AT1512" s="78">
        <v>7500</v>
      </c>
      <c r="AU1512" s="78">
        <v>8050</v>
      </c>
      <c r="AV1512" s="78">
        <v>155</v>
      </c>
      <c r="AW1512" s="77">
        <v>20.02</v>
      </c>
      <c r="AX1512" s="144">
        <f t="shared" si="162"/>
        <v>0.37</v>
      </c>
      <c r="AY1512" s="144">
        <f t="shared" si="163"/>
        <v>0.34</v>
      </c>
      <c r="AZ1512" s="144">
        <f t="shared" si="164"/>
        <v>0.49</v>
      </c>
      <c r="BA1512" s="54">
        <f t="shared" si="165"/>
        <v>26.978667118334986</v>
      </c>
      <c r="BB1512" s="54">
        <f t="shared" si="166"/>
        <v>15.727332881665017</v>
      </c>
    </row>
    <row r="1513" spans="1:54" x14ac:dyDescent="0.25">
      <c r="A1513" s="3">
        <v>42415</v>
      </c>
      <c r="B1513" s="77">
        <v>8066.51</v>
      </c>
      <c r="C1513" s="77">
        <v>890.49265000000003</v>
      </c>
      <c r="D1513" s="77">
        <v>-30.5502</v>
      </c>
      <c r="E1513" s="77">
        <f t="shared" si="161"/>
        <v>-133.89979999999997</v>
      </c>
      <c r="F1513" s="77">
        <v>-7.8247999999999998</v>
      </c>
      <c r="G1513" s="77">
        <v>2.4215999999999998</v>
      </c>
      <c r="H1513" t="s">
        <v>1763</v>
      </c>
      <c r="I1513" s="78">
        <v>8049</v>
      </c>
      <c r="J1513">
        <v>201602</v>
      </c>
      <c r="K1513" s="78">
        <v>8049</v>
      </c>
      <c r="L1513" s="77">
        <f t="shared" si="160"/>
        <v>-17.510000000000218</v>
      </c>
      <c r="M1513" s="78">
        <v>27574</v>
      </c>
      <c r="N1513" s="78">
        <v>442.76123999999999</v>
      </c>
      <c r="O1513" s="78">
        <v>2009</v>
      </c>
      <c r="P1513" s="78">
        <v>8.1420999999999992</v>
      </c>
      <c r="Q1513" s="144">
        <v>28076.25</v>
      </c>
      <c r="R1513" s="78">
        <v>-6673</v>
      </c>
      <c r="S1513" s="78">
        <v>-301</v>
      </c>
      <c r="T1513" s="78">
        <v>1831</v>
      </c>
      <c r="U1513" s="78">
        <v>27840</v>
      </c>
      <c r="V1513" s="219">
        <v>-6.5768678160919539E-2</v>
      </c>
      <c r="W1513" s="78">
        <v>15859</v>
      </c>
      <c r="X1513" s="78">
        <v>21449</v>
      </c>
      <c r="Y1513" s="78">
        <v>17789</v>
      </c>
      <c r="Z1513" s="78">
        <v>23364</v>
      </c>
      <c r="AA1513" s="78">
        <v>118</v>
      </c>
      <c r="AB1513" s="78">
        <v>122.91</v>
      </c>
      <c r="AC1513" s="78">
        <v>44846</v>
      </c>
      <c r="AD1513" s="104">
        <v>0.71501000000000003</v>
      </c>
      <c r="AE1513" s="78">
        <v>52219</v>
      </c>
      <c r="AF1513" s="104">
        <v>-0.13913</v>
      </c>
      <c r="AG1513" s="78">
        <v>-11453</v>
      </c>
      <c r="AH1513" s="104">
        <v>0.65278999999999998</v>
      </c>
      <c r="AI1513" s="78">
        <v>-18577</v>
      </c>
      <c r="AJ1513" s="104">
        <v>0.32308999999999999</v>
      </c>
      <c r="AK1513" s="78">
        <v>8200</v>
      </c>
      <c r="AL1513" s="78">
        <v>7800</v>
      </c>
      <c r="AM1513" s="8">
        <v>8050</v>
      </c>
      <c r="AN1513" s="78">
        <v>102.5</v>
      </c>
      <c r="AO1513" s="78">
        <v>8400</v>
      </c>
      <c r="AP1513" s="78">
        <v>5800</v>
      </c>
      <c r="AQ1513" s="78">
        <v>8000</v>
      </c>
      <c r="AR1513" s="78">
        <v>365</v>
      </c>
      <c r="AS1513" s="78">
        <v>8200</v>
      </c>
      <c r="AT1513" s="78">
        <v>7800</v>
      </c>
      <c r="AU1513" s="78">
        <v>8050</v>
      </c>
      <c r="AV1513" s="78">
        <v>102.5</v>
      </c>
      <c r="AW1513" s="77">
        <v>20.53</v>
      </c>
      <c r="AX1513" s="144">
        <f t="shared" si="162"/>
        <v>0.44</v>
      </c>
      <c r="AY1513" s="144">
        <f t="shared" si="163"/>
        <v>0.53</v>
      </c>
      <c r="AZ1513" s="144">
        <f t="shared" si="164"/>
        <v>0.59</v>
      </c>
      <c r="BA1513" s="54">
        <f t="shared" si="165"/>
        <v>26.823806482133467</v>
      </c>
      <c r="BB1513" s="54">
        <f t="shared" si="166"/>
        <v>15.646193517866539</v>
      </c>
    </row>
    <row r="1514" spans="1:54" x14ac:dyDescent="0.25">
      <c r="A1514" s="3">
        <v>42416</v>
      </c>
      <c r="B1514" s="77">
        <v>8212.07</v>
      </c>
      <c r="C1514" s="77">
        <v>922.74426000000005</v>
      </c>
      <c r="D1514" s="77">
        <v>90.650900000000007</v>
      </c>
      <c r="E1514" s="77">
        <f t="shared" si="161"/>
        <v>55.142199999999967</v>
      </c>
      <c r="F1514" s="77">
        <v>1.3421000000000001</v>
      </c>
      <c r="G1514" s="77">
        <v>19.230499999999999</v>
      </c>
      <c r="H1514">
        <v>0</v>
      </c>
      <c r="I1514" s="78">
        <v>8205</v>
      </c>
      <c r="J1514">
        <v>201602</v>
      </c>
      <c r="K1514" s="78">
        <v>8205</v>
      </c>
      <c r="L1514" s="77">
        <f t="shared" si="160"/>
        <v>-7.069999999999709</v>
      </c>
      <c r="M1514" s="78">
        <v>30278</v>
      </c>
      <c r="N1514" s="78">
        <v>496.98169000000001</v>
      </c>
      <c r="O1514" s="78">
        <v>3198</v>
      </c>
      <c r="P1514" s="78">
        <v>13.199199999999999</v>
      </c>
      <c r="Q1514" s="144">
        <v>31077.5</v>
      </c>
      <c r="R1514" s="78">
        <v>-6815</v>
      </c>
      <c r="S1514" s="78">
        <v>-1360</v>
      </c>
      <c r="T1514" s="78">
        <v>3839</v>
      </c>
      <c r="U1514" s="78">
        <v>33947</v>
      </c>
      <c r="V1514" s="219">
        <v>-0.11308804901758623</v>
      </c>
      <c r="W1514" s="78">
        <v>15750</v>
      </c>
      <c r="X1514" s="78">
        <v>21194</v>
      </c>
      <c r="Y1514" s="78">
        <v>17166</v>
      </c>
      <c r="Z1514" s="78">
        <v>27162</v>
      </c>
      <c r="AA1514" s="78">
        <v>120.34</v>
      </c>
      <c r="AB1514" s="78">
        <v>139.13999999999999</v>
      </c>
      <c r="AC1514" s="78">
        <v>52469</v>
      </c>
      <c r="AD1514" s="104">
        <v>1.58965</v>
      </c>
      <c r="AE1514" s="78">
        <v>58714</v>
      </c>
      <c r="AF1514" s="104">
        <v>-0.19522</v>
      </c>
      <c r="AG1514" s="78">
        <v>-5879</v>
      </c>
      <c r="AH1514" s="104">
        <v>0.94313999999999998</v>
      </c>
      <c r="AI1514" s="78">
        <v>-44694</v>
      </c>
      <c r="AJ1514" s="104">
        <v>0.32343</v>
      </c>
      <c r="AK1514" s="78">
        <v>8300</v>
      </c>
      <c r="AL1514" s="78">
        <v>8100</v>
      </c>
      <c r="AM1514" s="8">
        <v>8200</v>
      </c>
      <c r="AN1514" s="78">
        <v>61.5</v>
      </c>
      <c r="AO1514" s="78">
        <v>8400</v>
      </c>
      <c r="AP1514" s="78">
        <v>5800</v>
      </c>
      <c r="AQ1514" s="78">
        <v>8200</v>
      </c>
      <c r="AR1514" s="78">
        <v>323</v>
      </c>
      <c r="AS1514" s="78">
        <v>8300</v>
      </c>
      <c r="AT1514" s="78">
        <v>8100</v>
      </c>
      <c r="AU1514" s="78">
        <v>8200</v>
      </c>
      <c r="AV1514" s="78">
        <v>61.5</v>
      </c>
      <c r="AW1514" s="77">
        <v>18.850000000000001</v>
      </c>
      <c r="AX1514" s="144">
        <f t="shared" si="162"/>
        <v>0.2</v>
      </c>
      <c r="AY1514" s="144">
        <f t="shared" si="163"/>
        <v>0.14000000000000001</v>
      </c>
      <c r="AZ1514" s="144">
        <f t="shared" si="164"/>
        <v>0.37</v>
      </c>
      <c r="BA1514" s="54">
        <f t="shared" si="165"/>
        <v>26.31729493799935</v>
      </c>
      <c r="BB1514" s="54">
        <f t="shared" si="166"/>
        <v>15.537705062000654</v>
      </c>
    </row>
    <row r="1515" spans="1:54" x14ac:dyDescent="0.25">
      <c r="A1515" s="3">
        <v>42417</v>
      </c>
      <c r="B1515" s="77">
        <v>8214.25</v>
      </c>
      <c r="C1515" s="77">
        <v>849.73307999999997</v>
      </c>
      <c r="D1515" s="77">
        <v>23.050300000000004</v>
      </c>
      <c r="E1515" s="77">
        <f t="shared" si="161"/>
        <v>110.05360000000003</v>
      </c>
      <c r="F1515" s="77">
        <v>2.6513</v>
      </c>
      <c r="G1515" s="77">
        <v>-1.8081</v>
      </c>
      <c r="H1515" t="s">
        <v>1764</v>
      </c>
      <c r="I1515" s="78">
        <v>8212</v>
      </c>
      <c r="J1515">
        <v>201603</v>
      </c>
      <c r="K1515" s="78">
        <v>8192</v>
      </c>
      <c r="L1515" s="77">
        <f t="shared" si="160"/>
        <v>-22.25</v>
      </c>
      <c r="M1515" s="78">
        <v>30819</v>
      </c>
      <c r="N1515" s="78">
        <v>504.78440000000001</v>
      </c>
      <c r="O1515" s="78">
        <v>2196</v>
      </c>
      <c r="P1515" s="78">
        <v>9.0817499999999995</v>
      </c>
      <c r="Q1515" s="144">
        <v>31368</v>
      </c>
      <c r="R1515" s="78">
        <v>-7088</v>
      </c>
      <c r="S1515" s="78">
        <v>-3760</v>
      </c>
      <c r="T1515" s="78">
        <v>5209</v>
      </c>
      <c r="U1515" s="78">
        <v>25559</v>
      </c>
      <c r="V1515" s="219">
        <v>-0.20380296568723347</v>
      </c>
      <c r="W1515" s="78">
        <v>11819</v>
      </c>
      <c r="X1515" s="78">
        <v>18247</v>
      </c>
      <c r="Y1515" s="78">
        <v>15362</v>
      </c>
      <c r="Z1515" s="78">
        <v>27082</v>
      </c>
      <c r="AA1515" s="78">
        <v>113.4</v>
      </c>
      <c r="AB1515" s="78">
        <v>110.22</v>
      </c>
      <c r="AC1515" s="78">
        <v>40485</v>
      </c>
      <c r="AD1515" s="104">
        <v>1.25109</v>
      </c>
      <c r="AE1515" s="78">
        <v>1610</v>
      </c>
      <c r="AF1515" s="104">
        <v>-0.29042000000000001</v>
      </c>
      <c r="AG1515" s="78">
        <v>8927</v>
      </c>
      <c r="AH1515" s="104">
        <v>0.58345000000000002</v>
      </c>
      <c r="AI1515" s="78">
        <v>-21442</v>
      </c>
      <c r="AJ1515" s="104">
        <v>2.8459999999999999E-2</v>
      </c>
      <c r="AK1515" s="78">
        <v>8500</v>
      </c>
      <c r="AL1515" s="78">
        <v>7000</v>
      </c>
      <c r="AM1515" s="8">
        <v>8200</v>
      </c>
      <c r="AN1515" s="78">
        <v>317</v>
      </c>
      <c r="AO1515" s="78">
        <v>10800</v>
      </c>
      <c r="AP1515" s="78">
        <v>6000</v>
      </c>
      <c r="AQ1515" s="78">
        <v>8200</v>
      </c>
      <c r="AR1515" s="78">
        <v>652</v>
      </c>
      <c r="AS1515" s="78">
        <v>8400</v>
      </c>
      <c r="AT1515" s="78">
        <v>8200</v>
      </c>
      <c r="AU1515" s="78">
        <v>8200</v>
      </c>
      <c r="AV1515" s="78">
        <v>160</v>
      </c>
      <c r="AW1515" s="77">
        <v>19</v>
      </c>
      <c r="AX1515" s="144">
        <f t="shared" si="162"/>
        <v>0.24</v>
      </c>
      <c r="AY1515" s="144">
        <f t="shared" si="163"/>
        <v>0.16</v>
      </c>
      <c r="AZ1515" s="144">
        <f t="shared" si="164"/>
        <v>0.38</v>
      </c>
      <c r="BA1515" s="54">
        <f t="shared" si="165"/>
        <v>25.84628404049835</v>
      </c>
      <c r="BB1515" s="54">
        <f t="shared" si="166"/>
        <v>15.465715959501662</v>
      </c>
    </row>
    <row r="1516" spans="1:54" x14ac:dyDescent="0.25">
      <c r="A1516" s="3">
        <v>42418</v>
      </c>
      <c r="B1516" s="77">
        <v>8314.67</v>
      </c>
      <c r="C1516" s="77">
        <v>963.06906000000004</v>
      </c>
      <c r="D1516" s="77">
        <v>106.8224</v>
      </c>
      <c r="E1516" s="77">
        <f t="shared" si="161"/>
        <v>205.38060000000004</v>
      </c>
      <c r="F1516" s="77">
        <v>2.9205000000000001</v>
      </c>
      <c r="G1516" s="77">
        <v>2.1856999999999998</v>
      </c>
      <c r="H1516">
        <v>0</v>
      </c>
      <c r="I1516" s="78">
        <v>8284</v>
      </c>
      <c r="J1516">
        <v>201603</v>
      </c>
      <c r="K1516" s="78">
        <v>8284</v>
      </c>
      <c r="L1516" s="77">
        <f t="shared" si="160"/>
        <v>-30.670000000000073</v>
      </c>
      <c r="M1516" s="78">
        <v>30108</v>
      </c>
      <c r="N1516" s="78">
        <v>498.83859000000001</v>
      </c>
      <c r="O1516" s="78">
        <v>2142</v>
      </c>
      <c r="P1516" s="78">
        <v>8.9629999999999992</v>
      </c>
      <c r="Q1516" s="144">
        <v>30643.5</v>
      </c>
      <c r="R1516" s="78">
        <v>-7271</v>
      </c>
      <c r="S1516" s="78">
        <v>-3242</v>
      </c>
      <c r="T1516" s="78">
        <v>4694</v>
      </c>
      <c r="U1516" s="78">
        <v>28843</v>
      </c>
      <c r="V1516" s="219">
        <v>-0.16274312658183962</v>
      </c>
      <c r="W1516" s="78">
        <v>10529</v>
      </c>
      <c r="X1516" s="78">
        <v>17747</v>
      </c>
      <c r="Y1516" s="78">
        <v>13776</v>
      </c>
      <c r="Z1516" s="78">
        <v>24127</v>
      </c>
      <c r="AA1516" s="78">
        <v>123.48</v>
      </c>
      <c r="AB1516" s="78">
        <v>126.36</v>
      </c>
      <c r="AC1516" s="78">
        <v>42397</v>
      </c>
      <c r="AD1516" s="104">
        <v>1.71299</v>
      </c>
      <c r="AE1516" s="78">
        <v>8989</v>
      </c>
      <c r="AF1516" s="104">
        <v>-0.20313000000000001</v>
      </c>
      <c r="AG1516" s="78">
        <v>12824</v>
      </c>
      <c r="AH1516" s="104">
        <v>0.60426999999999997</v>
      </c>
      <c r="AI1516" s="78">
        <v>-19509</v>
      </c>
      <c r="AJ1516" s="104">
        <v>1.1950000000000001E-2</v>
      </c>
      <c r="AK1516" s="78">
        <v>8600</v>
      </c>
      <c r="AL1516" s="78">
        <v>7700</v>
      </c>
      <c r="AM1516" s="8">
        <v>8300</v>
      </c>
      <c r="AN1516" s="78">
        <v>309</v>
      </c>
      <c r="AO1516" s="78">
        <v>8500</v>
      </c>
      <c r="AP1516" s="78">
        <v>6500</v>
      </c>
      <c r="AQ1516" s="78">
        <v>8300</v>
      </c>
      <c r="AR1516" s="78">
        <v>463</v>
      </c>
      <c r="AS1516" s="78">
        <v>8600</v>
      </c>
      <c r="AT1516" s="78">
        <v>8000</v>
      </c>
      <c r="AU1516" s="78">
        <v>8300</v>
      </c>
      <c r="AV1516" s="78">
        <v>138</v>
      </c>
      <c r="AW1516" s="77">
        <v>18.89</v>
      </c>
      <c r="AX1516" s="144">
        <f t="shared" si="162"/>
        <v>0.24</v>
      </c>
      <c r="AY1516" s="144">
        <f t="shared" si="163"/>
        <v>0.16</v>
      </c>
      <c r="AZ1516" s="144">
        <f t="shared" si="164"/>
        <v>0.38</v>
      </c>
      <c r="BA1516" s="54">
        <f t="shared" si="165"/>
        <v>25.484821961701275</v>
      </c>
      <c r="BB1516" s="54">
        <f t="shared" si="166"/>
        <v>15.362178038298726</v>
      </c>
    </row>
    <row r="1517" spans="1:54" x14ac:dyDescent="0.25">
      <c r="A1517" s="3">
        <v>42419</v>
      </c>
      <c r="B1517" s="77">
        <v>8325.0400000000009</v>
      </c>
      <c r="C1517" s="77">
        <v>767.63584000000003</v>
      </c>
      <c r="D1517" s="77">
        <v>24.894499999999997</v>
      </c>
      <c r="E1517" s="77">
        <f t="shared" si="161"/>
        <v>267.69290000000001</v>
      </c>
      <c r="F1517" s="77">
        <v>-3.7966000000000002</v>
      </c>
      <c r="G1517" s="77">
        <v>-6.5823999999999998</v>
      </c>
      <c r="H1517">
        <v>0</v>
      </c>
      <c r="I1517" s="78">
        <v>8304</v>
      </c>
      <c r="J1517">
        <v>201603</v>
      </c>
      <c r="K1517" s="78">
        <v>8304</v>
      </c>
      <c r="L1517" s="77">
        <f t="shared" si="160"/>
        <v>-21.040000000000873</v>
      </c>
      <c r="M1517" s="78">
        <v>33069</v>
      </c>
      <c r="N1517" s="78">
        <v>549.36156000000005</v>
      </c>
      <c r="O1517" s="78">
        <v>2991</v>
      </c>
      <c r="P1517" s="78">
        <v>12.513629999999999</v>
      </c>
      <c r="Q1517" s="144">
        <v>33816.75</v>
      </c>
      <c r="R1517" s="78">
        <v>-7716</v>
      </c>
      <c r="S1517" s="78">
        <v>-3616</v>
      </c>
      <c r="T1517" s="78">
        <v>6577</v>
      </c>
      <c r="U1517" s="78">
        <v>31319</v>
      </c>
      <c r="V1517" s="219">
        <v>-0.21000031929499666</v>
      </c>
      <c r="W1517" s="78">
        <v>10016</v>
      </c>
      <c r="X1517" s="78">
        <v>17599</v>
      </c>
      <c r="Y1517" s="78">
        <v>14384</v>
      </c>
      <c r="Z1517" s="78">
        <v>26067</v>
      </c>
      <c r="AA1517" s="78">
        <v>131.6</v>
      </c>
      <c r="AB1517" s="78">
        <v>134.68</v>
      </c>
      <c r="AC1517" s="78">
        <v>39754</v>
      </c>
      <c r="AD1517" s="104">
        <v>1.48549</v>
      </c>
      <c r="AE1517" s="78">
        <v>12569</v>
      </c>
      <c r="AF1517" s="104">
        <v>-0.40399000000000002</v>
      </c>
      <c r="AG1517" s="78">
        <v>17613</v>
      </c>
      <c r="AH1517" s="104">
        <v>0.81838</v>
      </c>
      <c r="AI1517" s="78">
        <v>-12722</v>
      </c>
      <c r="AJ1517" s="104">
        <v>0.1237</v>
      </c>
      <c r="AK1517" s="78">
        <v>8600</v>
      </c>
      <c r="AL1517" s="78">
        <v>7700</v>
      </c>
      <c r="AM1517" s="8">
        <v>8300</v>
      </c>
      <c r="AN1517" s="78">
        <v>285</v>
      </c>
      <c r="AO1517" s="78">
        <v>8500</v>
      </c>
      <c r="AP1517" s="78">
        <v>6500</v>
      </c>
      <c r="AQ1517" s="78">
        <v>8300</v>
      </c>
      <c r="AR1517" s="78">
        <v>439</v>
      </c>
      <c r="AS1517" s="78">
        <v>8600</v>
      </c>
      <c r="AT1517" s="78">
        <v>8000</v>
      </c>
      <c r="AU1517" s="78">
        <v>8300</v>
      </c>
      <c r="AV1517" s="78">
        <v>119</v>
      </c>
      <c r="AW1517" s="77">
        <v>17.64</v>
      </c>
      <c r="AX1517" s="144">
        <f t="shared" si="162"/>
        <v>0.03</v>
      </c>
      <c r="AY1517" s="144">
        <f t="shared" si="163"/>
        <v>0.02</v>
      </c>
      <c r="AZ1517" s="144">
        <f t="shared" si="164"/>
        <v>0.16</v>
      </c>
      <c r="BA1517" s="54">
        <f t="shared" si="165"/>
        <v>25.030593157654724</v>
      </c>
      <c r="BB1517" s="54">
        <f t="shared" si="166"/>
        <v>15.186406842345274</v>
      </c>
    </row>
    <row r="1518" spans="1:54" x14ac:dyDescent="0.25">
      <c r="A1518" s="3">
        <v>42422</v>
      </c>
      <c r="B1518" s="77">
        <v>8326.68</v>
      </c>
      <c r="C1518" s="77">
        <v>766.66061000000002</v>
      </c>
      <c r="D1518" s="77">
        <v>27.5123</v>
      </c>
      <c r="E1518" s="77">
        <f t="shared" si="161"/>
        <v>367.61329999999998</v>
      </c>
      <c r="F1518" s="77">
        <v>9.0800000000000006E-2</v>
      </c>
      <c r="G1518" s="77">
        <v>0.68180000000000007</v>
      </c>
      <c r="H1518">
        <v>0</v>
      </c>
      <c r="I1518" s="78">
        <v>8302</v>
      </c>
      <c r="J1518">
        <v>201603</v>
      </c>
      <c r="K1518" s="78">
        <v>8302</v>
      </c>
      <c r="L1518" s="77">
        <f t="shared" si="160"/>
        <v>-24.680000000000291</v>
      </c>
      <c r="M1518" s="78">
        <v>28111</v>
      </c>
      <c r="N1518" s="78">
        <v>466.59361999999999</v>
      </c>
      <c r="O1518" s="78">
        <v>2591</v>
      </c>
      <c r="P1518" s="78">
        <v>10.855880000000001</v>
      </c>
      <c r="Q1518" s="144">
        <v>28758.75</v>
      </c>
      <c r="R1518" s="78">
        <v>-7933</v>
      </c>
      <c r="S1518" s="78">
        <v>-751</v>
      </c>
      <c r="T1518" s="78">
        <v>4317</v>
      </c>
      <c r="U1518" s="78">
        <v>30898</v>
      </c>
      <c r="V1518" s="219">
        <v>-0.13971778108615443</v>
      </c>
      <c r="W1518" s="78">
        <v>9247</v>
      </c>
      <c r="X1518" s="78">
        <v>16160</v>
      </c>
      <c r="Y1518" s="78">
        <v>11967</v>
      </c>
      <c r="Z1518" s="78">
        <v>21256</v>
      </c>
      <c r="AA1518" s="78">
        <v>111.39</v>
      </c>
      <c r="AB1518" s="78">
        <v>128.91999999999999</v>
      </c>
      <c r="AC1518" s="78">
        <v>41606</v>
      </c>
      <c r="AD1518" s="104">
        <v>1.32094</v>
      </c>
      <c r="AE1518" s="78">
        <v>16025</v>
      </c>
      <c r="AF1518" s="104">
        <v>-0.44286999999999999</v>
      </c>
      <c r="AG1518" s="78">
        <v>8923</v>
      </c>
      <c r="AH1518" s="104">
        <v>0.45062000000000002</v>
      </c>
      <c r="AI1518" s="78">
        <v>-101</v>
      </c>
      <c r="AJ1518" s="104">
        <v>0.62265000000000004</v>
      </c>
      <c r="AK1518" s="78">
        <v>8600</v>
      </c>
      <c r="AL1518" s="78">
        <v>7700</v>
      </c>
      <c r="AM1518" s="8">
        <v>8300</v>
      </c>
      <c r="AN1518" s="78">
        <v>261</v>
      </c>
      <c r="AO1518" s="78">
        <v>8500</v>
      </c>
      <c r="AP1518" s="78">
        <v>6500</v>
      </c>
      <c r="AQ1518" s="78">
        <v>8300</v>
      </c>
      <c r="AR1518" s="78">
        <v>426</v>
      </c>
      <c r="AS1518" s="78">
        <v>8400</v>
      </c>
      <c r="AT1518" s="78">
        <v>8000</v>
      </c>
      <c r="AU1518" s="78">
        <v>8300</v>
      </c>
      <c r="AV1518" s="78">
        <v>87</v>
      </c>
      <c r="AW1518" s="77">
        <v>17.420000000000002</v>
      </c>
      <c r="AX1518" s="144">
        <f t="shared" si="162"/>
        <v>0.03</v>
      </c>
      <c r="AY1518" s="144">
        <f t="shared" si="163"/>
        <v>0.02</v>
      </c>
      <c r="AZ1518" s="144">
        <f t="shared" si="164"/>
        <v>0.12</v>
      </c>
      <c r="BA1518" s="54">
        <f t="shared" si="165"/>
        <v>24.60442518660296</v>
      </c>
      <c r="BB1518" s="54">
        <f t="shared" si="166"/>
        <v>15.009574813397045</v>
      </c>
    </row>
    <row r="1519" spans="1:54" x14ac:dyDescent="0.25">
      <c r="A1519" s="3">
        <v>42423</v>
      </c>
      <c r="B1519" s="77">
        <v>8334.64</v>
      </c>
      <c r="C1519" s="77">
        <v>791.58781999999997</v>
      </c>
      <c r="D1519" s="77">
        <v>12.340299999999999</v>
      </c>
      <c r="E1519" s="77">
        <f t="shared" si="161"/>
        <v>408.1859</v>
      </c>
      <c r="F1519" s="77">
        <v>-2.9600000000000001E-2</v>
      </c>
      <c r="G1519" s="77">
        <v>-16.814499999999999</v>
      </c>
      <c r="H1519">
        <v>0</v>
      </c>
      <c r="I1519" s="78">
        <v>8318</v>
      </c>
      <c r="J1519">
        <v>201603</v>
      </c>
      <c r="K1519" s="78">
        <v>8318</v>
      </c>
      <c r="L1519" s="77">
        <f t="shared" si="160"/>
        <v>-16.639999999999418</v>
      </c>
      <c r="M1519" s="78">
        <v>30696</v>
      </c>
      <c r="N1519" s="78">
        <v>510.64082000000002</v>
      </c>
      <c r="O1519" s="78">
        <v>3359</v>
      </c>
      <c r="P1519" s="78">
        <v>14.07597</v>
      </c>
      <c r="Q1519" s="144">
        <v>31535.75</v>
      </c>
      <c r="R1519" s="78">
        <v>-8099</v>
      </c>
      <c r="S1519" s="78">
        <v>-240</v>
      </c>
      <c r="T1519" s="78">
        <v>7071</v>
      </c>
      <c r="U1519" s="78">
        <v>33355</v>
      </c>
      <c r="V1519" s="219">
        <v>-0.21199220506670663</v>
      </c>
      <c r="W1519" s="78">
        <v>10115</v>
      </c>
      <c r="X1519" s="78">
        <v>15325</v>
      </c>
      <c r="Y1519" s="78">
        <v>14317</v>
      </c>
      <c r="Z1519" s="78">
        <v>23057</v>
      </c>
      <c r="AA1519" s="78">
        <v>111.19</v>
      </c>
      <c r="AB1519" s="78">
        <v>129.08000000000001</v>
      </c>
      <c r="AC1519" s="78">
        <v>42643</v>
      </c>
      <c r="AD1519" s="104">
        <v>1.3753299999999999</v>
      </c>
      <c r="AE1519" s="78">
        <v>21562</v>
      </c>
      <c r="AF1519" s="104">
        <v>-0.26</v>
      </c>
      <c r="AG1519" s="78">
        <v>18398</v>
      </c>
      <c r="AH1519" s="104">
        <v>0.50371999999999995</v>
      </c>
      <c r="AI1519" s="78">
        <v>-8054</v>
      </c>
      <c r="AJ1519" s="104">
        <v>0.53968000000000005</v>
      </c>
      <c r="AK1519" s="78">
        <v>8600</v>
      </c>
      <c r="AL1519" s="78">
        <v>8000</v>
      </c>
      <c r="AM1519" s="8">
        <v>8300</v>
      </c>
      <c r="AN1519" s="78">
        <v>245</v>
      </c>
      <c r="AO1519" s="78">
        <v>8500</v>
      </c>
      <c r="AP1519" s="78">
        <v>6500</v>
      </c>
      <c r="AQ1519" s="78">
        <v>8300</v>
      </c>
      <c r="AR1519" s="78">
        <v>411</v>
      </c>
      <c r="AS1519" s="78">
        <v>8450</v>
      </c>
      <c r="AT1519" s="78">
        <v>8000</v>
      </c>
      <c r="AU1519" s="78">
        <v>8350</v>
      </c>
      <c r="AV1519" s="78">
        <v>56</v>
      </c>
      <c r="AW1519" s="77">
        <v>16.829999999999998</v>
      </c>
      <c r="AX1519" s="144">
        <f t="shared" si="162"/>
        <v>0</v>
      </c>
      <c r="AY1519" s="144">
        <f t="shared" si="163"/>
        <v>0</v>
      </c>
      <c r="AZ1519" s="144">
        <f t="shared" si="164"/>
        <v>0.1</v>
      </c>
      <c r="BA1519" s="54">
        <f t="shared" si="165"/>
        <v>24.344049613808568</v>
      </c>
      <c r="BB1519" s="54">
        <f t="shared" si="166"/>
        <v>14.715950386191434</v>
      </c>
    </row>
    <row r="1520" spans="1:54" x14ac:dyDescent="0.25">
      <c r="A1520" s="3">
        <v>42424</v>
      </c>
      <c r="B1520" s="77">
        <v>8282.86</v>
      </c>
      <c r="C1520" s="77">
        <v>729.21321</v>
      </c>
      <c r="D1520" s="77">
        <v>-7.1162000000000001</v>
      </c>
      <c r="E1520" s="77">
        <f t="shared" si="161"/>
        <v>452.46159999999998</v>
      </c>
      <c r="F1520" s="77">
        <v>-6.5122999999999998</v>
      </c>
      <c r="G1520" s="77">
        <v>-23.293200000000002</v>
      </c>
      <c r="H1520" t="s">
        <v>1765</v>
      </c>
      <c r="I1520" s="78">
        <v>8248</v>
      </c>
      <c r="J1520">
        <v>201603</v>
      </c>
      <c r="K1520" s="78">
        <v>8248</v>
      </c>
      <c r="L1520" s="77">
        <f t="shared" si="160"/>
        <v>-34.860000000000582</v>
      </c>
      <c r="M1520" s="78">
        <v>31954</v>
      </c>
      <c r="N1520" s="78">
        <v>526.90134999999998</v>
      </c>
      <c r="O1520" s="78">
        <v>2838</v>
      </c>
      <c r="P1520" s="78">
        <v>11.804819999999999</v>
      </c>
      <c r="Q1520" s="144">
        <v>32663.5</v>
      </c>
      <c r="R1520" s="78">
        <v>-8619</v>
      </c>
      <c r="S1520" s="78">
        <v>-3042</v>
      </c>
      <c r="T1520" s="78">
        <v>3619</v>
      </c>
      <c r="U1520" s="78">
        <v>30151</v>
      </c>
      <c r="V1520" s="219">
        <v>-0.12002918642831084</v>
      </c>
      <c r="W1520" s="78">
        <v>8278</v>
      </c>
      <c r="X1520" s="78">
        <v>15971</v>
      </c>
      <c r="Y1520" s="78">
        <v>14096</v>
      </c>
      <c r="Z1520" s="78">
        <v>23443</v>
      </c>
      <c r="AA1520" s="78">
        <v>112.39</v>
      </c>
      <c r="AB1520" s="78">
        <v>116.08</v>
      </c>
      <c r="AC1520" s="78">
        <v>43167</v>
      </c>
      <c r="AD1520" s="104">
        <v>1.1141399999999999</v>
      </c>
      <c r="AE1520" s="78">
        <v>31615</v>
      </c>
      <c r="AF1520" s="104">
        <v>0.37940000000000002</v>
      </c>
      <c r="AG1520" s="78">
        <v>11265</v>
      </c>
      <c r="AH1520" s="104">
        <v>0.78437999999999997</v>
      </c>
      <c r="AI1520" s="78">
        <v>-32548</v>
      </c>
      <c r="AJ1520" s="104">
        <v>6.8489999999999995E-2</v>
      </c>
      <c r="AK1520" s="78">
        <v>8600</v>
      </c>
      <c r="AL1520" s="78">
        <v>8000</v>
      </c>
      <c r="AM1520" s="8">
        <v>8200</v>
      </c>
      <c r="AN1520" s="78">
        <v>264</v>
      </c>
      <c r="AO1520" s="78">
        <v>8500</v>
      </c>
      <c r="AP1520" s="78">
        <v>6500</v>
      </c>
      <c r="AQ1520" s="78">
        <v>8200</v>
      </c>
      <c r="AR1520" s="78">
        <v>435</v>
      </c>
      <c r="AS1520" s="78">
        <v>8400</v>
      </c>
      <c r="AT1520" s="78">
        <v>8250</v>
      </c>
      <c r="AU1520" s="78">
        <v>8250</v>
      </c>
      <c r="AV1520" s="78">
        <v>141</v>
      </c>
      <c r="AW1520" s="77">
        <v>17.88</v>
      </c>
      <c r="AX1520" s="144">
        <f t="shared" si="162"/>
        <v>0.17</v>
      </c>
      <c r="AY1520" s="144">
        <f t="shared" si="163"/>
        <v>0.1</v>
      </c>
      <c r="AZ1520" s="144">
        <f t="shared" si="164"/>
        <v>0.24</v>
      </c>
      <c r="BA1520" s="54">
        <f t="shared" si="165"/>
        <v>24.149883823841293</v>
      </c>
      <c r="BB1520" s="54">
        <f t="shared" si="166"/>
        <v>14.567116176158706</v>
      </c>
    </row>
    <row r="1521" spans="1:54" x14ac:dyDescent="0.25">
      <c r="A1521" s="3">
        <v>42425</v>
      </c>
      <c r="B1521" s="77">
        <v>8365.86</v>
      </c>
      <c r="C1521" s="77">
        <v>853.69874000000004</v>
      </c>
      <c r="D1521" s="77">
        <v>75.156499999999994</v>
      </c>
      <c r="E1521" s="77">
        <f t="shared" si="161"/>
        <v>606.7201</v>
      </c>
      <c r="F1521" s="77">
        <v>0.97239999999999993</v>
      </c>
      <c r="G1521" s="77">
        <v>-12.5252</v>
      </c>
      <c r="H1521">
        <v>0</v>
      </c>
      <c r="I1521" s="78">
        <v>8337</v>
      </c>
      <c r="J1521">
        <v>201603</v>
      </c>
      <c r="K1521" s="78">
        <v>8337</v>
      </c>
      <c r="L1521" s="77">
        <f t="shared" si="160"/>
        <v>-28.860000000000582</v>
      </c>
      <c r="M1521" s="78">
        <v>37831</v>
      </c>
      <c r="N1521" s="78">
        <v>630.60712000000001</v>
      </c>
      <c r="O1521" s="78">
        <v>3522</v>
      </c>
      <c r="P1521" s="78">
        <v>14.785170000000001</v>
      </c>
      <c r="Q1521" s="144">
        <v>38711.5</v>
      </c>
      <c r="R1521" s="78">
        <v>-8990</v>
      </c>
      <c r="S1521" s="78">
        <v>-5566</v>
      </c>
      <c r="T1521" s="78">
        <v>7226</v>
      </c>
      <c r="U1521" s="78">
        <v>34661</v>
      </c>
      <c r="V1521" s="219">
        <v>-0.20847638556302472</v>
      </c>
      <c r="W1521" s="78">
        <v>9403</v>
      </c>
      <c r="X1521" s="78">
        <v>16921</v>
      </c>
      <c r="Y1521" s="78">
        <v>17333</v>
      </c>
      <c r="Z1521" s="78">
        <v>29584</v>
      </c>
      <c r="AA1521" s="78">
        <v>120.86</v>
      </c>
      <c r="AB1521" s="78">
        <v>133.78</v>
      </c>
      <c r="AC1521" s="78">
        <v>45992</v>
      </c>
      <c r="AD1521" s="104">
        <v>1.4377800000000001</v>
      </c>
      <c r="AE1521" s="78">
        <v>39991</v>
      </c>
      <c r="AF1521" s="104">
        <v>0.22015000000000001</v>
      </c>
      <c r="AG1521" s="78">
        <v>33446</v>
      </c>
      <c r="AH1521" s="104">
        <v>1.5413300000000001</v>
      </c>
      <c r="AI1521" s="78">
        <v>-42668</v>
      </c>
      <c r="AJ1521" s="104">
        <v>-0.36312</v>
      </c>
      <c r="AK1521" s="78">
        <v>8600</v>
      </c>
      <c r="AL1521" s="78">
        <v>8200</v>
      </c>
      <c r="AM1521" s="8">
        <v>8300</v>
      </c>
      <c r="AN1521" s="78">
        <v>250</v>
      </c>
      <c r="AO1521" s="78">
        <v>8800</v>
      </c>
      <c r="AP1521" s="78">
        <v>6500</v>
      </c>
      <c r="AQ1521" s="78">
        <v>8300</v>
      </c>
      <c r="AR1521" s="78">
        <v>420</v>
      </c>
      <c r="AS1521" s="78">
        <v>8400</v>
      </c>
      <c r="AT1521" s="78">
        <v>8100</v>
      </c>
      <c r="AU1521" s="78">
        <v>8350</v>
      </c>
      <c r="AV1521" s="78">
        <v>117</v>
      </c>
      <c r="AW1521" s="77">
        <v>17.54</v>
      </c>
      <c r="AX1521" s="144">
        <f t="shared" si="162"/>
        <v>0.1</v>
      </c>
      <c r="AY1521" s="144">
        <f t="shared" si="163"/>
        <v>0.06</v>
      </c>
      <c r="AZ1521" s="144">
        <f t="shared" si="164"/>
        <v>0.16</v>
      </c>
      <c r="BA1521" s="54">
        <f t="shared" si="165"/>
        <v>22.661126554414928</v>
      </c>
      <c r="BB1521" s="54">
        <f t="shared" si="166"/>
        <v>15.217873445585075</v>
      </c>
    </row>
    <row r="1522" spans="1:54" x14ac:dyDescent="0.25">
      <c r="A1522" s="3">
        <v>42426</v>
      </c>
      <c r="B1522" s="77">
        <v>8411.16</v>
      </c>
      <c r="C1522" s="77">
        <v>848.25116000000003</v>
      </c>
      <c r="D1522" s="77">
        <v>91.405200000000008</v>
      </c>
      <c r="E1522" s="77">
        <f t="shared" si="161"/>
        <v>722.34929999999997</v>
      </c>
      <c r="F1522" s="77">
        <v>4.0503</v>
      </c>
      <c r="G1522" s="77">
        <v>-9.530800000000001</v>
      </c>
      <c r="H1522">
        <v>0</v>
      </c>
      <c r="I1522" s="78">
        <v>8391</v>
      </c>
      <c r="J1522">
        <v>201603</v>
      </c>
      <c r="K1522" s="78">
        <v>8391</v>
      </c>
      <c r="L1522" s="77">
        <f t="shared" si="160"/>
        <v>-20.159999999999854</v>
      </c>
      <c r="M1522" s="78">
        <v>33721</v>
      </c>
      <c r="N1522" s="78">
        <v>565.51156000000003</v>
      </c>
      <c r="O1522" s="78">
        <v>3876</v>
      </c>
      <c r="P1522" s="78">
        <v>16.36355</v>
      </c>
      <c r="Q1522" s="144">
        <v>34690</v>
      </c>
      <c r="R1522" s="78">
        <v>-9103</v>
      </c>
      <c r="S1522" s="78">
        <v>-3796</v>
      </c>
      <c r="T1522" s="78">
        <v>6002</v>
      </c>
      <c r="U1522" s="78">
        <v>35039</v>
      </c>
      <c r="V1522" s="219">
        <v>-0.17129484288935187</v>
      </c>
      <c r="W1522" s="78">
        <v>9840</v>
      </c>
      <c r="X1522" s="78">
        <v>17016</v>
      </c>
      <c r="Y1522" s="78">
        <v>15870</v>
      </c>
      <c r="Z1522" s="78">
        <v>25090</v>
      </c>
      <c r="AA1522" s="78">
        <v>125.6</v>
      </c>
      <c r="AB1522" s="78">
        <v>135.9</v>
      </c>
      <c r="AC1522" s="78">
        <v>49084</v>
      </c>
      <c r="AD1522" s="104">
        <v>1.5746</v>
      </c>
      <c r="AE1522" s="78">
        <v>50033</v>
      </c>
      <c r="AF1522" s="104">
        <v>0.20624000000000001</v>
      </c>
      <c r="AG1522" s="78">
        <v>30901</v>
      </c>
      <c r="AH1522" s="104">
        <v>1.18367</v>
      </c>
      <c r="AI1522" s="78">
        <v>-29015</v>
      </c>
      <c r="AJ1522" s="104">
        <v>2.597E-2</v>
      </c>
      <c r="AK1522" s="78">
        <v>8600</v>
      </c>
      <c r="AL1522" s="78">
        <v>8200</v>
      </c>
      <c r="AM1522" s="8">
        <v>8400</v>
      </c>
      <c r="AN1522" s="78">
        <v>227</v>
      </c>
      <c r="AO1522" s="78">
        <v>9000</v>
      </c>
      <c r="AP1522" s="78">
        <v>6500</v>
      </c>
      <c r="AQ1522" s="78">
        <v>8400</v>
      </c>
      <c r="AR1522" s="78">
        <v>408</v>
      </c>
      <c r="AS1522" s="78">
        <v>8600</v>
      </c>
      <c r="AT1522" s="78">
        <v>8150</v>
      </c>
      <c r="AU1522" s="78">
        <v>8400</v>
      </c>
      <c r="AV1522" s="78">
        <v>93</v>
      </c>
      <c r="AW1522" s="77">
        <v>17.13</v>
      </c>
      <c r="AX1522" s="144">
        <f t="shared" si="162"/>
        <v>0.03</v>
      </c>
      <c r="AY1522" s="144">
        <f t="shared" si="163"/>
        <v>0.02</v>
      </c>
      <c r="AZ1522" s="144">
        <f t="shared" si="164"/>
        <v>0.12</v>
      </c>
      <c r="BA1522" s="54">
        <f t="shared" si="165"/>
        <v>21.074140291371762</v>
      </c>
      <c r="BB1522" s="54">
        <f t="shared" si="166"/>
        <v>16.025859708628239</v>
      </c>
    </row>
    <row r="1523" spans="1:54" x14ac:dyDescent="0.25">
      <c r="A1523" s="3">
        <v>42430</v>
      </c>
      <c r="B1523" s="77">
        <v>8485.69</v>
      </c>
      <c r="C1523" s="77">
        <v>930.76020000000005</v>
      </c>
      <c r="D1523" s="77">
        <v>33.326999999999998</v>
      </c>
      <c r="E1523" s="77">
        <f t="shared" si="161"/>
        <v>739.11289999999997</v>
      </c>
      <c r="F1523" s="77">
        <v>1.2043999999999999</v>
      </c>
      <c r="G1523" s="77">
        <v>-2.8879999999999999</v>
      </c>
      <c r="H1523">
        <v>0</v>
      </c>
      <c r="I1523" s="78">
        <v>8448</v>
      </c>
      <c r="J1523">
        <v>201603</v>
      </c>
      <c r="K1523" s="78">
        <v>8448</v>
      </c>
      <c r="L1523" s="77">
        <f t="shared" si="160"/>
        <v>-37.690000000000509</v>
      </c>
      <c r="M1523" s="78">
        <v>36114</v>
      </c>
      <c r="N1523" s="78">
        <v>609.87320999999997</v>
      </c>
      <c r="O1523" s="78">
        <v>4091</v>
      </c>
      <c r="P1523" s="78">
        <v>17.38101</v>
      </c>
      <c r="Q1523" s="144">
        <v>37136.75</v>
      </c>
      <c r="R1523" s="78">
        <v>-9350</v>
      </c>
      <c r="S1523" s="78">
        <v>-2632</v>
      </c>
      <c r="T1523" s="78">
        <v>7697</v>
      </c>
      <c r="U1523" s="78">
        <v>37771</v>
      </c>
      <c r="V1523" s="219">
        <v>-0.20378067829816526</v>
      </c>
      <c r="W1523" s="78">
        <v>9277</v>
      </c>
      <c r="X1523" s="78">
        <v>17474</v>
      </c>
      <c r="Y1523" s="78">
        <v>14818</v>
      </c>
      <c r="Z1523" s="78">
        <v>25293</v>
      </c>
      <c r="AA1523" s="78">
        <v>124.91</v>
      </c>
      <c r="AB1523" s="78">
        <v>147.22999999999999</v>
      </c>
      <c r="AC1523" s="78">
        <v>55525</v>
      </c>
      <c r="AD1523" s="104">
        <v>1.89744</v>
      </c>
      <c r="AE1523" s="78">
        <v>52216</v>
      </c>
      <c r="AF1523" s="104">
        <v>0.27012000000000003</v>
      </c>
      <c r="AG1523" s="78">
        <v>41117</v>
      </c>
      <c r="AH1523" s="104">
        <v>1.3405100000000001</v>
      </c>
      <c r="AI1523" s="78">
        <v>-42581</v>
      </c>
      <c r="AJ1523" s="104">
        <v>0.28714000000000001</v>
      </c>
      <c r="AK1523" s="78">
        <v>8600</v>
      </c>
      <c r="AL1523" s="78">
        <v>8200</v>
      </c>
      <c r="AM1523" s="8">
        <v>8400</v>
      </c>
      <c r="AN1523" s="78">
        <v>211</v>
      </c>
      <c r="AO1523" s="78">
        <v>9000</v>
      </c>
      <c r="AP1523" s="78">
        <v>7500</v>
      </c>
      <c r="AQ1523" s="78">
        <v>8400</v>
      </c>
      <c r="AR1523" s="78">
        <v>396</v>
      </c>
      <c r="AS1523" s="78">
        <v>8600</v>
      </c>
      <c r="AT1523" s="78">
        <v>8400</v>
      </c>
      <c r="AU1523" s="78">
        <v>8450</v>
      </c>
      <c r="AV1523" s="78">
        <v>57.5</v>
      </c>
      <c r="AW1523" s="77">
        <v>17.22</v>
      </c>
      <c r="AX1523" s="144">
        <f t="shared" si="162"/>
        <v>0.1</v>
      </c>
      <c r="AY1523" s="144">
        <f t="shared" si="163"/>
        <v>0.06</v>
      </c>
      <c r="AZ1523" s="144">
        <f t="shared" si="164"/>
        <v>0.14000000000000001</v>
      </c>
      <c r="BA1523" s="54">
        <f t="shared" si="165"/>
        <v>20.460657086259904</v>
      </c>
      <c r="BB1523" s="54">
        <f t="shared" si="166"/>
        <v>16.198342913740102</v>
      </c>
    </row>
    <row r="1524" spans="1:54" x14ac:dyDescent="0.25">
      <c r="A1524" s="3">
        <v>42431</v>
      </c>
      <c r="B1524" s="77">
        <v>8544.0499999999993</v>
      </c>
      <c r="C1524" s="77">
        <v>1015.03867</v>
      </c>
      <c r="D1524" s="77">
        <v>76.795000000000002</v>
      </c>
      <c r="E1524" s="77">
        <f t="shared" si="161"/>
        <v>756.70839999999998</v>
      </c>
      <c r="F1524" s="77">
        <v>-0.15279999999999999</v>
      </c>
      <c r="G1524" s="77">
        <v>20.638500000000001</v>
      </c>
      <c r="H1524" t="s">
        <v>1766</v>
      </c>
      <c r="I1524" s="78">
        <v>8517</v>
      </c>
      <c r="J1524">
        <v>201603</v>
      </c>
      <c r="K1524" s="78">
        <v>8517</v>
      </c>
      <c r="L1524" s="77">
        <f t="shared" si="160"/>
        <v>-27.049999999999272</v>
      </c>
      <c r="M1524" s="78">
        <v>31698</v>
      </c>
      <c r="N1524" s="78">
        <v>539.65269999999998</v>
      </c>
      <c r="O1524" s="78">
        <v>3085</v>
      </c>
      <c r="P1524" s="78">
        <v>13.244590000000001</v>
      </c>
      <c r="Q1524" s="144">
        <v>32469.25</v>
      </c>
      <c r="R1524" s="78">
        <v>-9494</v>
      </c>
      <c r="S1524" s="78">
        <v>-1773</v>
      </c>
      <c r="T1524" s="78">
        <v>6044</v>
      </c>
      <c r="U1524" s="78">
        <v>34683</v>
      </c>
      <c r="V1524" s="219">
        <v>-0.17426404866937692</v>
      </c>
      <c r="W1524" s="78">
        <v>8589</v>
      </c>
      <c r="X1524" s="78">
        <v>16303</v>
      </c>
      <c r="Y1524" s="78">
        <v>13877</v>
      </c>
      <c r="Z1524" s="78">
        <v>22749</v>
      </c>
      <c r="AA1524" s="78">
        <v>114.55</v>
      </c>
      <c r="AB1524" s="78">
        <v>142.6</v>
      </c>
      <c r="AC1524" s="78">
        <v>47777</v>
      </c>
      <c r="AD1524" s="104">
        <v>2.2404999999999999</v>
      </c>
      <c r="AE1524" s="78">
        <v>43569</v>
      </c>
      <c r="AF1524" s="104">
        <v>0.14271</v>
      </c>
      <c r="AG1524" s="78">
        <v>11783</v>
      </c>
      <c r="AH1524" s="104">
        <v>1.01067</v>
      </c>
      <c r="AI1524" s="78">
        <v>-44798</v>
      </c>
      <c r="AJ1524" s="104">
        <v>0.10009</v>
      </c>
      <c r="AK1524" s="78">
        <v>8600</v>
      </c>
      <c r="AL1524" s="78">
        <v>8200</v>
      </c>
      <c r="AM1524" s="8">
        <v>8500</v>
      </c>
      <c r="AN1524" s="78">
        <v>195</v>
      </c>
      <c r="AO1524" s="78">
        <v>8800</v>
      </c>
      <c r="AP1524" s="78">
        <v>7800</v>
      </c>
      <c r="AQ1524" s="78">
        <v>8500</v>
      </c>
      <c r="AR1524" s="78">
        <v>378</v>
      </c>
      <c r="AS1524" s="78">
        <v>8700</v>
      </c>
      <c r="AT1524" s="78">
        <v>8400</v>
      </c>
      <c r="AU1524" s="78">
        <v>8550</v>
      </c>
      <c r="AV1524" s="78">
        <v>137</v>
      </c>
      <c r="AW1524" s="77">
        <v>16.47</v>
      </c>
      <c r="AX1524" s="144">
        <f t="shared" si="162"/>
        <v>0</v>
      </c>
      <c r="AY1524" s="144">
        <f t="shared" si="163"/>
        <v>0</v>
      </c>
      <c r="AZ1524" s="144">
        <f t="shared" si="164"/>
        <v>0.09</v>
      </c>
      <c r="BA1524" s="54">
        <f t="shared" si="165"/>
        <v>20.370003701216252</v>
      </c>
      <c r="BB1524" s="54">
        <f t="shared" si="166"/>
        <v>15.975996298783752</v>
      </c>
    </row>
    <row r="1525" spans="1:54" x14ac:dyDescent="0.25">
      <c r="A1525" s="3">
        <v>42432</v>
      </c>
      <c r="B1525" s="77">
        <v>8611.7900000000009</v>
      </c>
      <c r="C1525" s="77">
        <v>1014.57411</v>
      </c>
      <c r="D1525" s="77">
        <v>144.7038</v>
      </c>
      <c r="E1525" s="77">
        <f t="shared" si="161"/>
        <v>947.59029999999984</v>
      </c>
      <c r="F1525" s="77">
        <v>-3.786</v>
      </c>
      <c r="G1525" s="77">
        <v>-17.467700000000001</v>
      </c>
      <c r="H1525">
        <v>0</v>
      </c>
      <c r="I1525" s="78">
        <v>8566</v>
      </c>
      <c r="J1525">
        <v>201603</v>
      </c>
      <c r="K1525" s="78">
        <v>8566</v>
      </c>
      <c r="L1525" s="77">
        <f t="shared" si="160"/>
        <v>-45.790000000000873</v>
      </c>
      <c r="M1525" s="78">
        <v>34357</v>
      </c>
      <c r="N1525" s="78">
        <v>588.07861000000003</v>
      </c>
      <c r="O1525" s="78">
        <v>3301</v>
      </c>
      <c r="P1525" s="78">
        <v>14.2369</v>
      </c>
      <c r="Q1525" s="144">
        <v>35182.25</v>
      </c>
      <c r="R1525" s="78">
        <v>-10236</v>
      </c>
      <c r="S1525" s="78">
        <v>-946</v>
      </c>
      <c r="T1525" s="78">
        <v>7762</v>
      </c>
      <c r="U1525" s="78">
        <v>37578</v>
      </c>
      <c r="V1525" s="219">
        <v>-0.20655702804832615</v>
      </c>
      <c r="W1525" s="78">
        <v>8549</v>
      </c>
      <c r="X1525" s="78">
        <v>16120</v>
      </c>
      <c r="Y1525" s="78">
        <v>14653</v>
      </c>
      <c r="Z1525" s="78">
        <v>22719</v>
      </c>
      <c r="AA1525" s="78">
        <v>132.86000000000001</v>
      </c>
      <c r="AB1525" s="78">
        <v>150.05000000000001</v>
      </c>
      <c r="AC1525" s="78">
        <v>46477</v>
      </c>
      <c r="AD1525" s="104">
        <v>2.4087200000000002</v>
      </c>
      <c r="AE1525" s="78">
        <v>41990</v>
      </c>
      <c r="AF1525" s="104">
        <v>0.11744</v>
      </c>
      <c r="AG1525" s="78">
        <v>14752</v>
      </c>
      <c r="AH1525" s="104">
        <v>0.80793000000000004</v>
      </c>
      <c r="AI1525" s="78">
        <v>-45921</v>
      </c>
      <c r="AJ1525" s="104">
        <v>0.20233000000000001</v>
      </c>
      <c r="AK1525" s="78">
        <v>8600</v>
      </c>
      <c r="AL1525" s="78">
        <v>8200</v>
      </c>
      <c r="AM1525" s="8">
        <v>8600</v>
      </c>
      <c r="AN1525" s="78">
        <v>180</v>
      </c>
      <c r="AO1525" s="78">
        <v>8800</v>
      </c>
      <c r="AP1525" s="78">
        <v>7800</v>
      </c>
      <c r="AQ1525" s="78">
        <v>8500</v>
      </c>
      <c r="AR1525" s="78">
        <v>379</v>
      </c>
      <c r="AS1525" s="78">
        <v>8900</v>
      </c>
      <c r="AT1525" s="78">
        <v>8300</v>
      </c>
      <c r="AU1525" s="78">
        <v>8600</v>
      </c>
      <c r="AV1525" s="78">
        <v>118</v>
      </c>
      <c r="AW1525" s="77">
        <v>16.190000000000001</v>
      </c>
      <c r="AX1525" s="144">
        <f t="shared" si="162"/>
        <v>0</v>
      </c>
      <c r="AY1525" s="144">
        <f t="shared" si="163"/>
        <v>0</v>
      </c>
      <c r="AZ1525" s="144">
        <f t="shared" si="164"/>
        <v>0.09</v>
      </c>
      <c r="BA1525" s="54">
        <f t="shared" si="165"/>
        <v>20.226227115402207</v>
      </c>
      <c r="BB1525" s="54">
        <f t="shared" si="166"/>
        <v>15.7617728845978</v>
      </c>
    </row>
    <row r="1526" spans="1:54" x14ac:dyDescent="0.25">
      <c r="A1526" s="3">
        <v>42433</v>
      </c>
      <c r="B1526" s="77">
        <v>8643.5499999999993</v>
      </c>
      <c r="C1526" s="77">
        <v>951.77431000000001</v>
      </c>
      <c r="D1526" s="77">
        <v>66.269599999999997</v>
      </c>
      <c r="E1526" s="77">
        <f t="shared" si="161"/>
        <v>1015.3174999999998</v>
      </c>
      <c r="F1526" s="77">
        <v>0.26869999999999999</v>
      </c>
      <c r="G1526" s="77">
        <v>11.718900000000001</v>
      </c>
      <c r="H1526">
        <v>0</v>
      </c>
      <c r="I1526" s="78">
        <v>8602</v>
      </c>
      <c r="J1526">
        <v>201603</v>
      </c>
      <c r="K1526" s="78">
        <v>8602</v>
      </c>
      <c r="L1526" s="77">
        <f t="shared" si="160"/>
        <v>-41.549999999999272</v>
      </c>
      <c r="M1526" s="78">
        <v>34445</v>
      </c>
      <c r="N1526" s="78">
        <v>592.11072999999999</v>
      </c>
      <c r="O1526" s="78">
        <v>3604</v>
      </c>
      <c r="P1526" s="78">
        <v>15.59789</v>
      </c>
      <c r="Q1526" s="144">
        <v>35346</v>
      </c>
      <c r="R1526" s="78">
        <v>-10629</v>
      </c>
      <c r="S1526" s="78">
        <v>-579</v>
      </c>
      <c r="T1526" s="78">
        <v>8449</v>
      </c>
      <c r="U1526" s="78">
        <v>39846</v>
      </c>
      <c r="V1526" s="219">
        <v>-0.21204135923304723</v>
      </c>
      <c r="W1526" s="78">
        <v>10114</v>
      </c>
      <c r="X1526" s="78">
        <v>16879</v>
      </c>
      <c r="Y1526" s="78">
        <v>15782</v>
      </c>
      <c r="Z1526" s="78">
        <v>23146</v>
      </c>
      <c r="AA1526" s="78">
        <v>137.44</v>
      </c>
      <c r="AB1526" s="78">
        <v>153.18</v>
      </c>
      <c r="AC1526" s="78">
        <v>44970</v>
      </c>
      <c r="AD1526" s="104">
        <v>2.4403199999999998</v>
      </c>
      <c r="AE1526" s="78">
        <v>49209</v>
      </c>
      <c r="AF1526" s="104">
        <v>0.22167000000000001</v>
      </c>
      <c r="AG1526" s="78">
        <v>8706</v>
      </c>
      <c r="AH1526" s="104">
        <v>0.65646000000000004</v>
      </c>
      <c r="AI1526" s="78">
        <v>-48433</v>
      </c>
      <c r="AJ1526" s="104">
        <v>0.36363000000000001</v>
      </c>
      <c r="AK1526" s="78">
        <v>8700</v>
      </c>
      <c r="AL1526" s="78">
        <v>8200</v>
      </c>
      <c r="AM1526" s="8">
        <v>8600</v>
      </c>
      <c r="AN1526" s="78">
        <v>165</v>
      </c>
      <c r="AO1526" s="78">
        <v>8800</v>
      </c>
      <c r="AP1526" s="78">
        <v>7800</v>
      </c>
      <c r="AQ1526" s="78">
        <v>8600</v>
      </c>
      <c r="AR1526" s="78">
        <v>355</v>
      </c>
      <c r="AS1526" s="78">
        <v>8900</v>
      </c>
      <c r="AT1526" s="78">
        <v>8500</v>
      </c>
      <c r="AU1526" s="78">
        <v>8600</v>
      </c>
      <c r="AV1526" s="78">
        <v>101.5</v>
      </c>
      <c r="AW1526" s="77">
        <v>15.67</v>
      </c>
      <c r="AX1526" s="144">
        <f t="shared" si="162"/>
        <v>0</v>
      </c>
      <c r="AY1526" s="144">
        <f t="shared" si="163"/>
        <v>0</v>
      </c>
      <c r="AZ1526" s="144">
        <f t="shared" si="164"/>
        <v>0.06</v>
      </c>
      <c r="BA1526" s="54">
        <f t="shared" si="165"/>
        <v>20.286060215911473</v>
      </c>
      <c r="BB1526" s="54">
        <f t="shared" si="166"/>
        <v>15.407939784088532</v>
      </c>
    </row>
    <row r="1527" spans="1:54" x14ac:dyDescent="0.25">
      <c r="A1527" s="3">
        <v>42436</v>
      </c>
      <c r="B1527" s="77">
        <v>8659.5499999999993</v>
      </c>
      <c r="C1527" s="77">
        <v>973.17442000000005</v>
      </c>
      <c r="D1527" s="77">
        <v>59.4178</v>
      </c>
      <c r="E1527" s="77">
        <f t="shared" si="161"/>
        <v>1024.6936000000001</v>
      </c>
      <c r="F1527" s="77">
        <v>-2.4577</v>
      </c>
      <c r="G1527" s="77">
        <v>-11.3344</v>
      </c>
      <c r="H1527">
        <v>0</v>
      </c>
      <c r="I1527" s="78">
        <v>8605</v>
      </c>
      <c r="J1527">
        <v>201603</v>
      </c>
      <c r="K1527" s="78">
        <v>8605</v>
      </c>
      <c r="L1527" s="77">
        <f t="shared" si="160"/>
        <v>-54.549999999999272</v>
      </c>
      <c r="M1527" s="78">
        <v>34249</v>
      </c>
      <c r="N1527" s="78">
        <v>588.79402000000005</v>
      </c>
      <c r="O1527" s="78">
        <v>3404</v>
      </c>
      <c r="P1527" s="78">
        <v>14.734920000000001</v>
      </c>
      <c r="Q1527" s="144">
        <v>35100</v>
      </c>
      <c r="R1527" s="78">
        <v>-11337</v>
      </c>
      <c r="S1527" s="78">
        <v>23</v>
      </c>
      <c r="T1527" s="78">
        <v>8199</v>
      </c>
      <c r="U1527" s="78">
        <v>40826</v>
      </c>
      <c r="V1527" s="219">
        <v>-0.20082790378680251</v>
      </c>
      <c r="W1527" s="78">
        <v>10576</v>
      </c>
      <c r="X1527" s="78">
        <v>17173</v>
      </c>
      <c r="Y1527" s="78">
        <v>16882</v>
      </c>
      <c r="Z1527" s="78">
        <v>23333</v>
      </c>
      <c r="AA1527" s="78">
        <v>115.43</v>
      </c>
      <c r="AB1527" s="78">
        <v>155.91999999999999</v>
      </c>
      <c r="AC1527" s="78">
        <v>41920</v>
      </c>
      <c r="AD1527" s="104">
        <v>2.2757200000000002</v>
      </c>
      <c r="AE1527" s="78">
        <v>51323</v>
      </c>
      <c r="AF1527" s="104">
        <v>0.17435999999999999</v>
      </c>
      <c r="AG1527" s="78">
        <v>4149</v>
      </c>
      <c r="AH1527" s="104">
        <v>0.46837000000000001</v>
      </c>
      <c r="AI1527" s="78">
        <v>-48293</v>
      </c>
      <c r="AJ1527" s="104">
        <v>0.51639999999999997</v>
      </c>
      <c r="AK1527" s="78">
        <v>8700</v>
      </c>
      <c r="AL1527" s="78">
        <v>8200</v>
      </c>
      <c r="AM1527" s="8">
        <v>8600</v>
      </c>
      <c r="AN1527" s="78">
        <v>155</v>
      </c>
      <c r="AO1527" s="78">
        <v>9000</v>
      </c>
      <c r="AP1527" s="78">
        <v>7800</v>
      </c>
      <c r="AQ1527" s="78">
        <v>8600</v>
      </c>
      <c r="AR1527" s="78">
        <v>356</v>
      </c>
      <c r="AS1527" s="78">
        <v>8900</v>
      </c>
      <c r="AT1527" s="78">
        <v>8500</v>
      </c>
      <c r="AU1527" s="78">
        <v>8650</v>
      </c>
      <c r="AV1527" s="78">
        <v>75</v>
      </c>
      <c r="AW1527" s="77">
        <v>16.399999999999999</v>
      </c>
      <c r="AX1527" s="144">
        <f t="shared" si="162"/>
        <v>0.06</v>
      </c>
      <c r="AY1527" s="144">
        <f t="shared" si="163"/>
        <v>0.04</v>
      </c>
      <c r="AZ1527" s="144">
        <f t="shared" si="164"/>
        <v>0.11</v>
      </c>
      <c r="BA1527" s="54">
        <f t="shared" si="165"/>
        <v>20.243858578221463</v>
      </c>
      <c r="BB1527" s="54">
        <f t="shared" si="166"/>
        <v>15.241141421778535</v>
      </c>
    </row>
    <row r="1528" spans="1:54" x14ac:dyDescent="0.25">
      <c r="A1528" s="3">
        <v>42437</v>
      </c>
      <c r="B1528" s="77">
        <v>8664.31</v>
      </c>
      <c r="C1528" s="77">
        <v>1073.3838000000001</v>
      </c>
      <c r="D1528" s="77">
        <v>48.661499999999997</v>
      </c>
      <c r="E1528" s="77">
        <f t="shared" si="161"/>
        <v>959.88319999999987</v>
      </c>
      <c r="F1528" s="77">
        <v>-4.2443999999999997</v>
      </c>
      <c r="G1528" s="77">
        <v>-16.2791</v>
      </c>
      <c r="H1528">
        <v>0</v>
      </c>
      <c r="I1528" s="78">
        <v>8614</v>
      </c>
      <c r="J1528">
        <v>201603</v>
      </c>
      <c r="K1528" s="78">
        <v>8614</v>
      </c>
      <c r="L1528" s="77">
        <f t="shared" si="160"/>
        <v>-50.309999999999491</v>
      </c>
      <c r="M1528" s="78">
        <v>36799</v>
      </c>
      <c r="N1528" s="78">
        <v>633.33154000000002</v>
      </c>
      <c r="O1528" s="78">
        <v>4153</v>
      </c>
      <c r="P1528" s="78">
        <v>17.97165</v>
      </c>
      <c r="Q1528" s="144">
        <v>37837.25</v>
      </c>
      <c r="R1528" s="78">
        <v>-12517</v>
      </c>
      <c r="S1528" s="78">
        <v>952</v>
      </c>
      <c r="T1528" s="78">
        <v>10318</v>
      </c>
      <c r="U1528" s="78">
        <v>41965</v>
      </c>
      <c r="V1528" s="219">
        <v>-0.24587155963302754</v>
      </c>
      <c r="W1528" s="78">
        <v>9385</v>
      </c>
      <c r="X1528" s="78">
        <v>14189</v>
      </c>
      <c r="Y1528" s="78">
        <v>16394</v>
      </c>
      <c r="Z1528" s="78">
        <v>21033</v>
      </c>
      <c r="AA1528" s="78">
        <v>118.73</v>
      </c>
      <c r="AB1528" s="78">
        <v>156.11000000000001</v>
      </c>
      <c r="AC1528" s="78">
        <v>43483</v>
      </c>
      <c r="AD1528" s="104">
        <v>2.3786800000000001</v>
      </c>
      <c r="AE1528" s="78">
        <v>59171</v>
      </c>
      <c r="AF1528" s="104">
        <v>0.41025</v>
      </c>
      <c r="AG1528" s="78">
        <v>5217</v>
      </c>
      <c r="AH1528" s="104">
        <v>0.29916999999999999</v>
      </c>
      <c r="AI1528" s="78">
        <v>-46482</v>
      </c>
      <c r="AJ1528" s="104">
        <v>0.38428000000000001</v>
      </c>
      <c r="AK1528" s="78">
        <v>8700</v>
      </c>
      <c r="AL1528" s="78">
        <v>8200</v>
      </c>
      <c r="AM1528" s="8">
        <v>8600</v>
      </c>
      <c r="AN1528" s="78">
        <v>147</v>
      </c>
      <c r="AO1528" s="78">
        <v>9000</v>
      </c>
      <c r="AP1528" s="78">
        <v>8500</v>
      </c>
      <c r="AQ1528" s="78">
        <v>8600</v>
      </c>
      <c r="AR1528" s="78">
        <v>352</v>
      </c>
      <c r="AS1528" s="78">
        <v>8700</v>
      </c>
      <c r="AT1528" s="78">
        <v>8500</v>
      </c>
      <c r="AU1528" s="78">
        <v>8650</v>
      </c>
      <c r="AV1528" s="78">
        <v>51.5</v>
      </c>
      <c r="AW1528" s="77">
        <v>16.39</v>
      </c>
      <c r="AX1528" s="144">
        <f t="shared" si="162"/>
        <v>0.06</v>
      </c>
      <c r="AY1528" s="144">
        <f t="shared" si="163"/>
        <v>0.04</v>
      </c>
      <c r="AZ1528" s="144">
        <f t="shared" si="164"/>
        <v>0.11</v>
      </c>
      <c r="BA1528" s="54">
        <f t="shared" si="165"/>
        <v>20.251628198723186</v>
      </c>
      <c r="BB1528" s="54">
        <f t="shared" si="166"/>
        <v>15.104371801276809</v>
      </c>
    </row>
    <row r="1529" spans="1:54" x14ac:dyDescent="0.25">
      <c r="A1529" s="3">
        <v>42438</v>
      </c>
      <c r="B1529" s="77">
        <v>8634.11</v>
      </c>
      <c r="C1529" s="77">
        <v>877.22073999999998</v>
      </c>
      <c r="D1529" s="77">
        <v>28.6355</v>
      </c>
      <c r="E1529" s="77">
        <f t="shared" si="161"/>
        <v>963.3904</v>
      </c>
      <c r="F1529" s="77">
        <v>-6.7302999999999997</v>
      </c>
      <c r="G1529" s="77">
        <v>-1.7938000000000001</v>
      </c>
      <c r="H1529" t="s">
        <v>1767</v>
      </c>
      <c r="I1529" s="78">
        <v>8620</v>
      </c>
      <c r="J1529">
        <v>201603</v>
      </c>
      <c r="K1529" s="78">
        <v>8620</v>
      </c>
      <c r="L1529" s="77">
        <f t="shared" si="160"/>
        <v>-14.110000000000582</v>
      </c>
      <c r="M1529" s="78">
        <v>38343</v>
      </c>
      <c r="N1529" s="78">
        <v>660.16787999999997</v>
      </c>
      <c r="O1529" s="78">
        <v>4000</v>
      </c>
      <c r="P1529" s="78">
        <v>17.318069999999999</v>
      </c>
      <c r="Q1529" s="144">
        <v>39343</v>
      </c>
      <c r="R1529" s="78">
        <v>-13393</v>
      </c>
      <c r="S1529" s="78">
        <v>910</v>
      </c>
      <c r="T1529" s="78">
        <v>9611</v>
      </c>
      <c r="U1529" s="78">
        <v>37452</v>
      </c>
      <c r="V1529" s="219">
        <v>-0.25662180924917227</v>
      </c>
      <c r="W1529" s="78">
        <v>11562</v>
      </c>
      <c r="X1529" s="78">
        <v>15796</v>
      </c>
      <c r="Y1529" s="78">
        <v>17546</v>
      </c>
      <c r="Z1529" s="78">
        <v>23637</v>
      </c>
      <c r="AA1529" s="78">
        <v>101.2</v>
      </c>
      <c r="AB1529" s="78">
        <v>146.63999999999999</v>
      </c>
      <c r="AC1529" s="78">
        <v>42915</v>
      </c>
      <c r="AD1529" s="104">
        <v>2.4124500000000002</v>
      </c>
      <c r="AE1529" s="78">
        <v>60419</v>
      </c>
      <c r="AF1529" s="104">
        <v>0.38784999999999997</v>
      </c>
      <c r="AG1529" s="78">
        <v>-8729</v>
      </c>
      <c r="AH1529" s="104">
        <v>0.11576</v>
      </c>
      <c r="AI1529" s="78">
        <v>-46198</v>
      </c>
      <c r="AJ1529" s="104">
        <v>0.53139000000000003</v>
      </c>
      <c r="AK1529" s="78">
        <v>8600</v>
      </c>
      <c r="AL1529" s="78">
        <v>8200</v>
      </c>
      <c r="AM1529" s="8">
        <v>8600</v>
      </c>
      <c r="AN1529" s="78">
        <v>133</v>
      </c>
      <c r="AO1529" s="78">
        <v>9000</v>
      </c>
      <c r="AP1529" s="78">
        <v>8500</v>
      </c>
      <c r="AQ1529" s="78">
        <v>8600</v>
      </c>
      <c r="AR1529" s="78">
        <v>342</v>
      </c>
      <c r="AS1529" s="78">
        <v>8600</v>
      </c>
      <c r="AT1529" s="78">
        <v>8200</v>
      </c>
      <c r="AU1529" s="78">
        <v>8600</v>
      </c>
      <c r="AV1529" s="78">
        <v>133</v>
      </c>
      <c r="AW1529" s="77">
        <v>16.100000000000001</v>
      </c>
      <c r="AX1529" s="144">
        <f t="shared" si="162"/>
        <v>0.03</v>
      </c>
      <c r="AY1529" s="144">
        <f t="shared" si="163"/>
        <v>0.02</v>
      </c>
      <c r="AZ1529" s="144">
        <f t="shared" si="164"/>
        <v>0.09</v>
      </c>
      <c r="BA1529" s="54">
        <f t="shared" si="165"/>
        <v>20.285855931865232</v>
      </c>
      <c r="BB1529" s="54">
        <f t="shared" si="166"/>
        <v>14.965144068134766</v>
      </c>
    </row>
    <row r="1530" spans="1:54" x14ac:dyDescent="0.25">
      <c r="A1530" s="3">
        <v>42439</v>
      </c>
      <c r="B1530" s="77">
        <v>8660.7000000000007</v>
      </c>
      <c r="C1530" s="77">
        <v>869.79510000000005</v>
      </c>
      <c r="D1530" s="77">
        <v>76.546099999999996</v>
      </c>
      <c r="E1530" s="77">
        <f t="shared" si="161"/>
        <v>971.59410000000003</v>
      </c>
      <c r="F1530" s="77">
        <v>0.41880000000000001</v>
      </c>
      <c r="G1530" s="77">
        <v>12.3004</v>
      </c>
      <c r="H1530">
        <v>0</v>
      </c>
      <c r="I1530" s="78">
        <v>8641</v>
      </c>
      <c r="J1530">
        <v>201603</v>
      </c>
      <c r="K1530" s="78">
        <v>8641</v>
      </c>
      <c r="L1530" s="77">
        <f t="shared" si="160"/>
        <v>-19.700000000000728</v>
      </c>
      <c r="M1530" s="78">
        <v>38384</v>
      </c>
      <c r="N1530" s="78">
        <v>662.43760999999995</v>
      </c>
      <c r="O1530" s="78">
        <v>3554</v>
      </c>
      <c r="P1530" s="78">
        <v>15.42671</v>
      </c>
      <c r="Q1530" s="144">
        <v>39272.5</v>
      </c>
      <c r="R1530" s="78">
        <v>-13512</v>
      </c>
      <c r="S1530" s="78">
        <v>-310</v>
      </c>
      <c r="T1530" s="78">
        <v>7836</v>
      </c>
      <c r="U1530" s="78">
        <v>38402</v>
      </c>
      <c r="V1530" s="219">
        <v>-0.20405187229831778</v>
      </c>
      <c r="W1530" s="78">
        <v>12809</v>
      </c>
      <c r="X1530" s="78">
        <v>17155</v>
      </c>
      <c r="Y1530" s="78">
        <v>17109</v>
      </c>
      <c r="Z1530" s="78">
        <v>24860</v>
      </c>
      <c r="AA1530" s="78">
        <v>131.11000000000001</v>
      </c>
      <c r="AB1530" s="78">
        <v>158</v>
      </c>
      <c r="AC1530" s="78">
        <v>43860</v>
      </c>
      <c r="AD1530" s="104">
        <v>2.4741900000000001</v>
      </c>
      <c r="AE1530" s="78">
        <v>77344</v>
      </c>
      <c r="AF1530" s="104">
        <v>0.39491999999999999</v>
      </c>
      <c r="AG1530" s="78">
        <v>-287</v>
      </c>
      <c r="AH1530" s="104">
        <v>0.43479000000000001</v>
      </c>
      <c r="AI1530" s="78">
        <v>-59571</v>
      </c>
      <c r="AJ1530" s="104">
        <v>0.28638000000000002</v>
      </c>
      <c r="AK1530" s="78">
        <v>8600</v>
      </c>
      <c r="AL1530" s="78">
        <v>8300</v>
      </c>
      <c r="AM1530" s="8">
        <v>8650</v>
      </c>
      <c r="AN1530" s="78">
        <v>118</v>
      </c>
      <c r="AO1530" s="78">
        <v>9000</v>
      </c>
      <c r="AP1530" s="78">
        <v>8500</v>
      </c>
      <c r="AQ1530" s="78">
        <v>8600</v>
      </c>
      <c r="AR1530" s="78">
        <v>334</v>
      </c>
      <c r="AS1530" s="78">
        <v>8600</v>
      </c>
      <c r="AT1530" s="78">
        <v>8300</v>
      </c>
      <c r="AU1530" s="78">
        <v>8650</v>
      </c>
      <c r="AV1530" s="78">
        <v>118</v>
      </c>
      <c r="AW1530" s="77">
        <v>15.6</v>
      </c>
      <c r="AX1530" s="144">
        <f t="shared" si="162"/>
        <v>0</v>
      </c>
      <c r="AY1530" s="144">
        <f t="shared" si="163"/>
        <v>0</v>
      </c>
      <c r="AZ1530" s="144">
        <f t="shared" si="164"/>
        <v>0.06</v>
      </c>
      <c r="BA1530" s="54">
        <f t="shared" si="165"/>
        <v>20.314995543668477</v>
      </c>
      <c r="BB1530" s="54">
        <f t="shared" si="166"/>
        <v>14.705004456331526</v>
      </c>
    </row>
    <row r="1531" spans="1:54" x14ac:dyDescent="0.25">
      <c r="A1531" s="3">
        <v>42440</v>
      </c>
      <c r="B1531" s="77">
        <v>8706.14</v>
      </c>
      <c r="C1531" s="77">
        <v>896.18731000000002</v>
      </c>
      <c r="D1531" s="77">
        <v>114.3826</v>
      </c>
      <c r="E1531" s="77">
        <f t="shared" si="161"/>
        <v>1045.3755000000001</v>
      </c>
      <c r="F1531" s="77">
        <v>1.1943000000000001</v>
      </c>
      <c r="G1531" s="77">
        <v>-17.6829</v>
      </c>
      <c r="H1531">
        <v>0</v>
      </c>
      <c r="I1531" s="78">
        <v>8707</v>
      </c>
      <c r="J1531">
        <v>201603</v>
      </c>
      <c r="K1531" s="78">
        <v>8707</v>
      </c>
      <c r="L1531" s="77">
        <f t="shared" si="160"/>
        <v>0.86000000000058208</v>
      </c>
      <c r="M1531" s="78">
        <v>39301</v>
      </c>
      <c r="N1531" s="78">
        <v>683.08623</v>
      </c>
      <c r="O1531" s="78">
        <v>3901</v>
      </c>
      <c r="P1531" s="78">
        <v>17.045449999999999</v>
      </c>
      <c r="Q1531" s="144">
        <v>40276.25</v>
      </c>
      <c r="R1531" s="78">
        <v>-14219</v>
      </c>
      <c r="S1531" s="78">
        <v>1803</v>
      </c>
      <c r="T1531" s="78">
        <v>8978</v>
      </c>
      <c r="U1531" s="78">
        <v>41181</v>
      </c>
      <c r="V1531" s="219">
        <v>-0.21801316140938781</v>
      </c>
      <c r="W1531" s="78">
        <v>12669</v>
      </c>
      <c r="X1531" s="78">
        <v>19274</v>
      </c>
      <c r="Y1531" s="78">
        <v>17743</v>
      </c>
      <c r="Z1531" s="78">
        <v>24116</v>
      </c>
      <c r="AA1531" s="78">
        <v>139.33000000000001</v>
      </c>
      <c r="AB1531" s="78">
        <v>166.19</v>
      </c>
      <c r="AC1531" s="78">
        <v>45861</v>
      </c>
      <c r="AD1531" s="104">
        <v>2.9590299999999998</v>
      </c>
      <c r="AE1531" s="78">
        <v>87440</v>
      </c>
      <c r="AF1531" s="104">
        <v>0.27121000000000001</v>
      </c>
      <c r="AG1531" s="78">
        <v>-7666</v>
      </c>
      <c r="AH1531" s="104">
        <v>0.29137999999999997</v>
      </c>
      <c r="AI1531" s="78">
        <v>-65335</v>
      </c>
      <c r="AJ1531" s="104">
        <v>0.48132000000000003</v>
      </c>
      <c r="AK1531" s="78">
        <v>8800</v>
      </c>
      <c r="AL1531" s="78">
        <v>8400</v>
      </c>
      <c r="AM1531" s="8">
        <v>8700</v>
      </c>
      <c r="AN1531" s="78">
        <v>83.5</v>
      </c>
      <c r="AO1531" s="78">
        <v>9000</v>
      </c>
      <c r="AP1531" s="78">
        <v>8500</v>
      </c>
      <c r="AQ1531" s="78">
        <v>8700</v>
      </c>
      <c r="AR1531" s="78">
        <v>304</v>
      </c>
      <c r="AS1531" s="78">
        <v>8800</v>
      </c>
      <c r="AT1531" s="78">
        <v>8400</v>
      </c>
      <c r="AU1531" s="78">
        <v>8700</v>
      </c>
      <c r="AV1531" s="78">
        <v>83.5</v>
      </c>
      <c r="AW1531" s="77">
        <v>14.61</v>
      </c>
      <c r="AX1531" s="144">
        <f t="shared" si="162"/>
        <v>0</v>
      </c>
      <c r="AY1531" s="144">
        <f t="shared" si="163"/>
        <v>0</v>
      </c>
      <c r="AZ1531" s="144">
        <f t="shared" si="164"/>
        <v>0.03</v>
      </c>
      <c r="BA1531" s="54">
        <f t="shared" si="165"/>
        <v>20.369693795119225</v>
      </c>
      <c r="BB1531" s="54">
        <f t="shared" si="166"/>
        <v>14.268306204880773</v>
      </c>
    </row>
    <row r="1532" spans="1:54" x14ac:dyDescent="0.25">
      <c r="A1532" s="3">
        <v>42443</v>
      </c>
      <c r="B1532" s="77">
        <v>8747.9</v>
      </c>
      <c r="C1532" s="77">
        <v>1007.45051</v>
      </c>
      <c r="D1532" s="77">
        <v>91.610200000000006</v>
      </c>
      <c r="E1532" s="77">
        <f t="shared" si="161"/>
        <v>1154.5151000000001</v>
      </c>
      <c r="F1532" s="77">
        <v>0.54789999999999994</v>
      </c>
      <c r="G1532" s="77">
        <v>12.061500000000001</v>
      </c>
      <c r="H1532">
        <v>0</v>
      </c>
      <c r="I1532" s="78">
        <v>8741</v>
      </c>
      <c r="J1532">
        <v>201603</v>
      </c>
      <c r="K1532" s="78">
        <v>8741</v>
      </c>
      <c r="L1532" s="77">
        <f t="shared" si="160"/>
        <v>-6.8999999999996362</v>
      </c>
      <c r="M1532" s="78">
        <v>33955</v>
      </c>
      <c r="N1532" s="78">
        <v>592.62469999999996</v>
      </c>
      <c r="O1532" s="78">
        <v>2769</v>
      </c>
      <c r="P1532" s="78">
        <v>12.18295</v>
      </c>
      <c r="Q1532" s="144">
        <v>34647.25</v>
      </c>
      <c r="R1532" s="78">
        <v>-13940</v>
      </c>
      <c r="S1532" s="78">
        <v>2289</v>
      </c>
      <c r="T1532" s="78">
        <v>5505</v>
      </c>
      <c r="U1532" s="78">
        <v>40844</v>
      </c>
      <c r="V1532" s="219">
        <v>-0.13478111840172363</v>
      </c>
      <c r="W1532" s="78">
        <v>11712</v>
      </c>
      <c r="X1532" s="78">
        <v>14103</v>
      </c>
      <c r="Y1532" s="78">
        <v>16772</v>
      </c>
      <c r="Z1532" s="78">
        <v>22362</v>
      </c>
      <c r="AA1532" s="78">
        <v>102.83</v>
      </c>
      <c r="AB1532" s="78">
        <v>165.42</v>
      </c>
      <c r="AC1532" s="78">
        <v>52814</v>
      </c>
      <c r="AD1532" s="104">
        <v>3.2273700000000001</v>
      </c>
      <c r="AE1532" s="78">
        <v>89349</v>
      </c>
      <c r="AF1532" s="104">
        <v>0.33715000000000001</v>
      </c>
      <c r="AG1532" s="78">
        <v>-15462</v>
      </c>
      <c r="AH1532" s="104">
        <v>0.14227000000000001</v>
      </c>
      <c r="AI1532" s="78">
        <v>-75638</v>
      </c>
      <c r="AJ1532" s="104">
        <v>0.43402000000000002</v>
      </c>
      <c r="AK1532" s="78">
        <v>8800</v>
      </c>
      <c r="AL1532" s="78">
        <v>8400</v>
      </c>
      <c r="AM1532" s="8">
        <v>8750</v>
      </c>
      <c r="AN1532" s="78">
        <v>67.5</v>
      </c>
      <c r="AO1532" s="78">
        <v>9000</v>
      </c>
      <c r="AP1532" s="78">
        <v>8500</v>
      </c>
      <c r="AQ1532" s="78">
        <v>8700</v>
      </c>
      <c r="AR1532" s="78">
        <v>304</v>
      </c>
      <c r="AS1532" s="78">
        <v>8800</v>
      </c>
      <c r="AT1532" s="78">
        <v>8400</v>
      </c>
      <c r="AU1532" s="78">
        <v>8750</v>
      </c>
      <c r="AV1532" s="78">
        <v>67.5</v>
      </c>
      <c r="AW1532" s="77">
        <v>16.059999999999999</v>
      </c>
      <c r="AX1532" s="144">
        <f t="shared" si="162"/>
        <v>0.1</v>
      </c>
      <c r="AY1532" s="144">
        <f t="shared" si="163"/>
        <v>0.06</v>
      </c>
      <c r="AZ1532" s="144">
        <f t="shared" si="164"/>
        <v>0.11</v>
      </c>
      <c r="BA1532" s="54">
        <f t="shared" si="165"/>
        <v>19.938710156548364</v>
      </c>
      <c r="BB1532" s="54">
        <f t="shared" si="166"/>
        <v>14.30328984345164</v>
      </c>
    </row>
    <row r="1533" spans="1:54" x14ac:dyDescent="0.25">
      <c r="A1533" s="3">
        <v>42444</v>
      </c>
      <c r="B1533" s="77">
        <v>8611.18</v>
      </c>
      <c r="C1533" s="77">
        <v>1165.9638199999999</v>
      </c>
      <c r="D1533" s="77">
        <v>45.042299999999997</v>
      </c>
      <c r="E1533" s="77">
        <f t="shared" si="161"/>
        <v>1230.1076</v>
      </c>
      <c r="F1533" s="77">
        <v>-6.782</v>
      </c>
      <c r="G1533" s="77">
        <v>-58.659300000000002</v>
      </c>
      <c r="H1533">
        <v>0</v>
      </c>
      <c r="I1533" s="78">
        <v>8603</v>
      </c>
      <c r="J1533">
        <v>201603</v>
      </c>
      <c r="K1533" s="78">
        <v>8603</v>
      </c>
      <c r="L1533" s="77">
        <f t="shared" si="160"/>
        <v>-8.180000000000291</v>
      </c>
      <c r="M1533" s="78">
        <v>34511</v>
      </c>
      <c r="N1533" s="78">
        <v>591.38147000000004</v>
      </c>
      <c r="O1533" s="78">
        <v>2102</v>
      </c>
      <c r="P1533" s="78">
        <v>9.1040899999999993</v>
      </c>
      <c r="Q1533" s="144">
        <v>35036.5</v>
      </c>
      <c r="R1533" s="78">
        <v>-15144</v>
      </c>
      <c r="S1533" s="78">
        <v>849</v>
      </c>
      <c r="T1533" s="78">
        <v>4001</v>
      </c>
      <c r="U1533" s="78">
        <v>36934</v>
      </c>
      <c r="V1533" s="219">
        <v>-0.10832836952401581</v>
      </c>
      <c r="W1533" s="78">
        <v>7671</v>
      </c>
      <c r="X1533" s="78">
        <v>10062</v>
      </c>
      <c r="Y1533" s="78">
        <v>16333</v>
      </c>
      <c r="Z1533" s="78">
        <v>18257</v>
      </c>
      <c r="AA1533" s="78">
        <v>99.8</v>
      </c>
      <c r="AB1533" s="78">
        <v>143.52000000000001</v>
      </c>
      <c r="AC1533" s="78">
        <v>58166</v>
      </c>
      <c r="AD1533" s="104">
        <v>2.3101400000000001</v>
      </c>
      <c r="AE1533" s="78">
        <v>88675</v>
      </c>
      <c r="AF1533" s="104">
        <v>0.82042999999999999</v>
      </c>
      <c r="AG1533" s="78">
        <v>-32377</v>
      </c>
      <c r="AH1533" s="104">
        <v>0.51609000000000005</v>
      </c>
      <c r="AI1533" s="78">
        <v>-82672</v>
      </c>
      <c r="AJ1533" s="104">
        <v>0.60085999999999995</v>
      </c>
      <c r="AK1533" s="78">
        <v>8700</v>
      </c>
      <c r="AL1533" s="78">
        <v>8400</v>
      </c>
      <c r="AM1533" s="8">
        <v>8600</v>
      </c>
      <c r="AN1533" s="78">
        <v>53.5</v>
      </c>
      <c r="AO1533" s="78">
        <v>9000</v>
      </c>
      <c r="AP1533" s="78">
        <v>8500</v>
      </c>
      <c r="AQ1533" s="78">
        <v>8600</v>
      </c>
      <c r="AR1533" s="78">
        <v>313</v>
      </c>
      <c r="AS1533" s="78">
        <v>8700</v>
      </c>
      <c r="AT1533" s="78">
        <v>8400</v>
      </c>
      <c r="AU1533" s="78">
        <v>8600</v>
      </c>
      <c r="AV1533" s="78">
        <v>53.5</v>
      </c>
      <c r="AW1533" s="77">
        <v>16.75</v>
      </c>
      <c r="AX1533" s="144">
        <f t="shared" si="162"/>
        <v>0.31</v>
      </c>
      <c r="AY1533" s="144">
        <f t="shared" si="163"/>
        <v>0.18</v>
      </c>
      <c r="AZ1533" s="144">
        <f t="shared" si="164"/>
        <v>0.19</v>
      </c>
      <c r="BA1533" s="54">
        <f t="shared" si="165"/>
        <v>19.249644902640792</v>
      </c>
      <c r="BB1533" s="54">
        <f t="shared" si="166"/>
        <v>14.61435509735921</v>
      </c>
    </row>
    <row r="1534" spans="1:54" x14ac:dyDescent="0.25">
      <c r="A1534" s="3">
        <v>42445</v>
      </c>
      <c r="B1534" s="77">
        <v>8699.14</v>
      </c>
      <c r="C1534" s="77">
        <v>953.03426000000002</v>
      </c>
      <c r="D1534" s="77">
        <v>124.18709999999999</v>
      </c>
      <c r="E1534" s="77">
        <f t="shared" si="161"/>
        <v>1263.6438000000003</v>
      </c>
      <c r="F1534" s="77">
        <v>-5.3048000000000002</v>
      </c>
      <c r="G1534" s="77">
        <v>29.625700000000002</v>
      </c>
      <c r="H1534" t="s">
        <v>1768</v>
      </c>
      <c r="I1534" s="78">
        <v>8691</v>
      </c>
      <c r="J1534">
        <v>201604</v>
      </c>
      <c r="K1534" s="78">
        <v>8657</v>
      </c>
      <c r="L1534" s="77">
        <f t="shared" si="160"/>
        <v>-42.139999999999418</v>
      </c>
      <c r="M1534" s="78">
        <v>41727</v>
      </c>
      <c r="N1534" s="78">
        <v>721.94074999999998</v>
      </c>
      <c r="O1534" s="78">
        <v>2061</v>
      </c>
      <c r="P1534" s="78">
        <v>9.0045500000000001</v>
      </c>
      <c r="Q1534" s="144">
        <v>42242.25</v>
      </c>
      <c r="R1534" s="78">
        <v>-16018</v>
      </c>
      <c r="S1534" s="78">
        <v>-5414</v>
      </c>
      <c r="T1534" s="78">
        <v>5050</v>
      </c>
      <c r="U1534" s="78">
        <v>28372</v>
      </c>
      <c r="V1534" s="219">
        <v>-0.17799238686028479</v>
      </c>
      <c r="W1534" s="78">
        <v>7854</v>
      </c>
      <c r="X1534" s="78">
        <v>13846</v>
      </c>
      <c r="Y1534" s="78">
        <v>12650</v>
      </c>
      <c r="Z1534" s="78">
        <v>19866</v>
      </c>
      <c r="AA1534" s="78">
        <v>96.43</v>
      </c>
      <c r="AB1534" s="78">
        <v>132.47999999999999</v>
      </c>
      <c r="AC1534" s="78">
        <v>25564</v>
      </c>
      <c r="AD1534" s="104">
        <v>1.4706399999999999</v>
      </c>
      <c r="AE1534" s="78">
        <v>21924</v>
      </c>
      <c r="AF1534" s="104">
        <v>0.62627999999999995</v>
      </c>
      <c r="AG1534" s="78">
        <v>18028</v>
      </c>
      <c r="AH1534" s="104">
        <v>1.0003599999999999</v>
      </c>
      <c r="AI1534" s="78">
        <v>-19307</v>
      </c>
      <c r="AJ1534" s="104">
        <v>-0.50683</v>
      </c>
      <c r="AK1534" s="78">
        <v>9000</v>
      </c>
      <c r="AL1534" s="78">
        <v>8500</v>
      </c>
      <c r="AM1534" s="8">
        <v>8700</v>
      </c>
      <c r="AN1534" s="78">
        <v>291</v>
      </c>
      <c r="AO1534" s="78">
        <v>10800</v>
      </c>
      <c r="AP1534" s="78">
        <v>6000</v>
      </c>
      <c r="AQ1534" s="78">
        <v>8600</v>
      </c>
      <c r="AR1534" s="78">
        <v>543</v>
      </c>
      <c r="AS1534" s="78">
        <v>8650</v>
      </c>
      <c r="AT1534" s="78">
        <v>8650</v>
      </c>
      <c r="AU1534" s="78">
        <v>8700</v>
      </c>
      <c r="AV1534" s="78">
        <v>138</v>
      </c>
      <c r="AW1534" s="77">
        <v>16.489999999999998</v>
      </c>
      <c r="AX1534" s="144">
        <f t="shared" si="162"/>
        <v>0.31</v>
      </c>
      <c r="AY1534" s="144">
        <f t="shared" si="163"/>
        <v>0.18</v>
      </c>
      <c r="AZ1534" s="144">
        <f t="shared" si="164"/>
        <v>0.18</v>
      </c>
      <c r="BA1534" s="54">
        <f t="shared" si="165"/>
        <v>18.953979340775835</v>
      </c>
      <c r="BB1534" s="54">
        <f t="shared" si="166"/>
        <v>14.674020659224167</v>
      </c>
    </row>
    <row r="1535" spans="1:54" x14ac:dyDescent="0.25">
      <c r="A1535" s="3">
        <v>42446</v>
      </c>
      <c r="B1535" s="77">
        <v>8734.5400000000009</v>
      </c>
      <c r="C1535" s="77">
        <v>1104.2867100000001</v>
      </c>
      <c r="D1535" s="77">
        <v>143.2491</v>
      </c>
      <c r="E1535" s="77">
        <f t="shared" si="161"/>
        <v>1383.8425999999999</v>
      </c>
      <c r="F1535" s="77">
        <v>-6.9000000000000006E-2</v>
      </c>
      <c r="G1535" s="77">
        <v>-13.915899999999999</v>
      </c>
      <c r="H1535">
        <v>0</v>
      </c>
      <c r="I1535" s="78">
        <v>8698</v>
      </c>
      <c r="J1535">
        <v>201604</v>
      </c>
      <c r="K1535" s="78">
        <v>8698</v>
      </c>
      <c r="L1535" s="77">
        <f t="shared" si="160"/>
        <v>-36.540000000000873</v>
      </c>
      <c r="M1535" s="78">
        <v>41111</v>
      </c>
      <c r="N1535" s="78">
        <v>714.61942999999997</v>
      </c>
      <c r="O1535" s="78">
        <v>1535</v>
      </c>
      <c r="P1535" s="78">
        <v>6.7612300000000003</v>
      </c>
      <c r="Q1535" s="144">
        <v>41494.75</v>
      </c>
      <c r="R1535" s="78">
        <v>-17432</v>
      </c>
      <c r="S1535" s="78">
        <v>-3711</v>
      </c>
      <c r="T1535" s="78">
        <v>3592</v>
      </c>
      <c r="U1535" s="78">
        <v>31368</v>
      </c>
      <c r="V1535" s="219">
        <v>-0.11451160418260647</v>
      </c>
      <c r="W1535" s="78">
        <v>6744</v>
      </c>
      <c r="X1535" s="78">
        <v>10387</v>
      </c>
      <c r="Y1535" s="78">
        <v>11026</v>
      </c>
      <c r="Z1535" s="78">
        <v>15475</v>
      </c>
      <c r="AA1535" s="78">
        <v>99.74</v>
      </c>
      <c r="AB1535" s="78">
        <v>130.71</v>
      </c>
      <c r="AC1535" s="78">
        <v>29011</v>
      </c>
      <c r="AD1535" s="104">
        <v>1.7660100000000001</v>
      </c>
      <c r="AE1535" s="78">
        <v>28092</v>
      </c>
      <c r="AF1535" s="104">
        <v>1.0409299999999999</v>
      </c>
      <c r="AG1535" s="78">
        <v>14214</v>
      </c>
      <c r="AH1535" s="104">
        <v>0.81464000000000003</v>
      </c>
      <c r="AI1535" s="78">
        <v>-8722</v>
      </c>
      <c r="AJ1535" s="104">
        <v>-0.59919</v>
      </c>
      <c r="AK1535" s="78">
        <v>9000</v>
      </c>
      <c r="AL1535" s="78">
        <v>8500</v>
      </c>
      <c r="AM1535" s="8">
        <v>8700</v>
      </c>
      <c r="AN1535" s="78">
        <v>291</v>
      </c>
      <c r="AO1535" s="78">
        <v>8800</v>
      </c>
      <c r="AP1535" s="78">
        <v>8800</v>
      </c>
      <c r="AQ1535" s="78">
        <v>8700</v>
      </c>
      <c r="AR1535" s="78">
        <v>427</v>
      </c>
      <c r="AS1535" s="78">
        <v>8800</v>
      </c>
      <c r="AT1535" s="78">
        <v>8550</v>
      </c>
      <c r="AU1535" s="78">
        <v>8700</v>
      </c>
      <c r="AV1535" s="78">
        <v>121</v>
      </c>
      <c r="AW1535" s="77">
        <v>14.49</v>
      </c>
      <c r="AX1535" s="144">
        <f t="shared" si="162"/>
        <v>0</v>
      </c>
      <c r="AY1535" s="144">
        <f t="shared" si="163"/>
        <v>0</v>
      </c>
      <c r="AZ1535" s="144">
        <f t="shared" si="164"/>
        <v>0.01</v>
      </c>
      <c r="BA1535" s="54">
        <f t="shared" si="165"/>
        <v>18.708979340050014</v>
      </c>
      <c r="BB1535" s="54">
        <f t="shared" si="166"/>
        <v>14.468020659949985</v>
      </c>
    </row>
    <row r="1536" spans="1:54" x14ac:dyDescent="0.25">
      <c r="A1536" s="3">
        <v>42447</v>
      </c>
      <c r="B1536" s="77">
        <v>8810.7099999999991</v>
      </c>
      <c r="C1536" s="77">
        <v>1184.7066400000001</v>
      </c>
      <c r="D1536" s="77">
        <v>173.29179999999999</v>
      </c>
      <c r="E1536" s="77">
        <f t="shared" si="161"/>
        <v>1450.3119999999999</v>
      </c>
      <c r="F1536" s="77">
        <v>-0.52579999999999993</v>
      </c>
      <c r="G1536" s="77">
        <v>-10.726500000000001</v>
      </c>
      <c r="H1536">
        <v>0</v>
      </c>
      <c r="I1536" s="78">
        <v>8763</v>
      </c>
      <c r="J1536">
        <v>201604</v>
      </c>
      <c r="K1536" s="78">
        <v>8763</v>
      </c>
      <c r="L1536" s="77">
        <f t="shared" si="160"/>
        <v>-47.709999999999127</v>
      </c>
      <c r="M1536" s="78">
        <v>40943</v>
      </c>
      <c r="N1536" s="78">
        <v>717.17129</v>
      </c>
      <c r="O1536" s="78">
        <v>2125</v>
      </c>
      <c r="P1536" s="78">
        <v>9.3995899999999999</v>
      </c>
      <c r="Q1536" s="144">
        <v>41474.25</v>
      </c>
      <c r="R1536" s="78">
        <v>-17690</v>
      </c>
      <c r="S1536" s="78">
        <v>-2874</v>
      </c>
      <c r="T1536" s="78">
        <v>4375</v>
      </c>
      <c r="U1536" s="78">
        <v>33465</v>
      </c>
      <c r="V1536" s="219">
        <v>-0.13073360227102943</v>
      </c>
      <c r="W1536" s="78">
        <v>5522</v>
      </c>
      <c r="X1536" s="78">
        <v>11500</v>
      </c>
      <c r="Y1536" s="78">
        <v>10430</v>
      </c>
      <c r="Z1536" s="78">
        <v>15913</v>
      </c>
      <c r="AA1536" s="78">
        <v>128.27000000000001</v>
      </c>
      <c r="AB1536" s="78">
        <v>140.69999999999999</v>
      </c>
      <c r="AC1536" s="78">
        <v>31414</v>
      </c>
      <c r="AD1536" s="104">
        <v>2.1343999999999999</v>
      </c>
      <c r="AE1536" s="78">
        <v>32440</v>
      </c>
      <c r="AF1536" s="104">
        <v>0.94438999999999995</v>
      </c>
      <c r="AG1536" s="78">
        <v>9327</v>
      </c>
      <c r="AH1536" s="104">
        <v>0.61158999999999997</v>
      </c>
      <c r="AI1536" s="78">
        <v>-5212</v>
      </c>
      <c r="AJ1536" s="104">
        <v>-0.44511000000000001</v>
      </c>
      <c r="AK1536" s="78">
        <v>9000</v>
      </c>
      <c r="AL1536" s="78">
        <v>8500</v>
      </c>
      <c r="AM1536" s="8">
        <v>8800</v>
      </c>
      <c r="AN1536" s="78">
        <v>281</v>
      </c>
      <c r="AO1536" s="78">
        <v>8800</v>
      </c>
      <c r="AP1536" s="78">
        <v>8800</v>
      </c>
      <c r="AQ1536" s="78">
        <v>8700</v>
      </c>
      <c r="AR1536" s="78">
        <v>426</v>
      </c>
      <c r="AS1536" s="78">
        <v>8800</v>
      </c>
      <c r="AT1536" s="78">
        <v>8550</v>
      </c>
      <c r="AU1536" s="78">
        <v>8800</v>
      </c>
      <c r="AV1536" s="78">
        <v>93</v>
      </c>
      <c r="AW1536" s="77">
        <v>14.23</v>
      </c>
      <c r="AX1536" s="144">
        <f t="shared" si="162"/>
        <v>0</v>
      </c>
      <c r="AY1536" s="144">
        <f t="shared" si="163"/>
        <v>0</v>
      </c>
      <c r="AZ1536" s="144">
        <f t="shared" si="164"/>
        <v>0</v>
      </c>
      <c r="BA1536" s="54">
        <f t="shared" si="165"/>
        <v>18.4348670595691</v>
      </c>
      <c r="BB1536" s="54">
        <f t="shared" si="166"/>
        <v>14.276132940430898</v>
      </c>
    </row>
    <row r="1537" spans="1:54" x14ac:dyDescent="0.25">
      <c r="A1537" s="3">
        <v>42450</v>
      </c>
      <c r="B1537" s="77">
        <v>8812.7000000000007</v>
      </c>
      <c r="C1537" s="77">
        <v>836.02377000000001</v>
      </c>
      <c r="D1537" s="77">
        <v>45.314599999999999</v>
      </c>
      <c r="E1537" s="77">
        <f t="shared" si="161"/>
        <v>1470.7320999999999</v>
      </c>
      <c r="F1537" s="77">
        <v>0.1585</v>
      </c>
      <c r="G1537" s="77">
        <v>-3.4216000000000002</v>
      </c>
      <c r="H1537">
        <v>0</v>
      </c>
      <c r="I1537" s="78">
        <v>8745</v>
      </c>
      <c r="J1537">
        <v>201604</v>
      </c>
      <c r="K1537" s="78">
        <v>8745</v>
      </c>
      <c r="L1537" s="77">
        <f t="shared" si="160"/>
        <v>-67.700000000000728</v>
      </c>
      <c r="M1537" s="78">
        <v>39461</v>
      </c>
      <c r="N1537" s="78">
        <v>689.65418</v>
      </c>
      <c r="O1537" s="78">
        <v>1524</v>
      </c>
      <c r="P1537" s="78">
        <v>6.7506599999999999</v>
      </c>
      <c r="Q1537" s="144">
        <v>39842</v>
      </c>
      <c r="R1537" s="78">
        <v>-18119</v>
      </c>
      <c r="S1537" s="78">
        <v>-1194</v>
      </c>
      <c r="T1537" s="78">
        <v>4616</v>
      </c>
      <c r="U1537" s="78">
        <v>34409</v>
      </c>
      <c r="V1537" s="219">
        <v>-0.13415094887965359</v>
      </c>
      <c r="W1537" s="78">
        <v>4304</v>
      </c>
      <c r="X1537" s="78">
        <v>6589</v>
      </c>
      <c r="Y1537" s="78">
        <v>10433</v>
      </c>
      <c r="Z1537" s="78">
        <v>14132</v>
      </c>
      <c r="AA1537" s="78">
        <v>105.08</v>
      </c>
      <c r="AB1537" s="78">
        <v>135.47999999999999</v>
      </c>
      <c r="AC1537" s="78">
        <v>30092</v>
      </c>
      <c r="AD1537" s="104">
        <v>1.9204399999999999</v>
      </c>
      <c r="AE1537" s="78">
        <v>35333</v>
      </c>
      <c r="AF1537" s="104">
        <v>0.95991000000000004</v>
      </c>
      <c r="AG1537" s="78">
        <v>4967</v>
      </c>
      <c r="AH1537" s="104">
        <v>0.36806</v>
      </c>
      <c r="AI1537" s="78">
        <v>5764</v>
      </c>
      <c r="AJ1537" s="104">
        <v>-0.22711999999999999</v>
      </c>
      <c r="AK1537" s="78">
        <v>9000</v>
      </c>
      <c r="AL1537" s="78">
        <v>8300</v>
      </c>
      <c r="AM1537" s="8">
        <v>8700</v>
      </c>
      <c r="AN1537" s="78">
        <v>280</v>
      </c>
      <c r="AO1537" s="78">
        <v>8800</v>
      </c>
      <c r="AP1537" s="78">
        <v>8800</v>
      </c>
      <c r="AQ1537" s="78">
        <v>8700</v>
      </c>
      <c r="AR1537" s="78">
        <v>414</v>
      </c>
      <c r="AS1537" s="78">
        <v>8750</v>
      </c>
      <c r="AT1537" s="78">
        <v>8550</v>
      </c>
      <c r="AU1537" s="78">
        <v>8800</v>
      </c>
      <c r="AV1537" s="78">
        <v>77</v>
      </c>
      <c r="AW1537" s="77">
        <v>14.68</v>
      </c>
      <c r="AX1537" s="144">
        <f t="shared" si="162"/>
        <v>0.1</v>
      </c>
      <c r="AY1537" s="144">
        <f t="shared" si="163"/>
        <v>0.06</v>
      </c>
      <c r="AZ1537" s="144">
        <f t="shared" si="164"/>
        <v>0.06</v>
      </c>
      <c r="BA1537" s="54">
        <f t="shared" si="165"/>
        <v>18.322965607577235</v>
      </c>
      <c r="BB1537" s="54">
        <f t="shared" si="166"/>
        <v>14.092034392422772</v>
      </c>
    </row>
    <row r="1538" spans="1:54" x14ac:dyDescent="0.25">
      <c r="A1538" s="3">
        <v>42451</v>
      </c>
      <c r="B1538" s="77">
        <v>8785.68</v>
      </c>
      <c r="C1538" s="77">
        <v>879.09108000000003</v>
      </c>
      <c r="D1538" s="77">
        <v>36.6297</v>
      </c>
      <c r="E1538" s="77">
        <f t="shared" si="161"/>
        <v>1479.8494999999998</v>
      </c>
      <c r="F1538" s="77">
        <v>-6.4988000000000001</v>
      </c>
      <c r="G1538" s="77">
        <v>-33.583400000000005</v>
      </c>
      <c r="H1538">
        <v>0</v>
      </c>
      <c r="I1538" s="78">
        <v>8752</v>
      </c>
      <c r="J1538">
        <v>201604</v>
      </c>
      <c r="K1538" s="78">
        <v>8752</v>
      </c>
      <c r="L1538" s="77">
        <f t="shared" si="160"/>
        <v>-33.680000000000291</v>
      </c>
      <c r="M1538" s="78">
        <v>44819</v>
      </c>
      <c r="N1538" s="78">
        <v>783.68717000000004</v>
      </c>
      <c r="O1538" s="78">
        <v>2392</v>
      </c>
      <c r="P1538" s="78">
        <v>10.54819</v>
      </c>
      <c r="Q1538" s="144">
        <v>45417</v>
      </c>
      <c r="R1538" s="78">
        <v>-18751</v>
      </c>
      <c r="S1538" s="78">
        <v>-2335</v>
      </c>
      <c r="T1538" s="78">
        <v>6001</v>
      </c>
      <c r="U1538" s="78">
        <v>37105</v>
      </c>
      <c r="V1538" s="219">
        <v>-0.161730225037057</v>
      </c>
      <c r="W1538" s="78">
        <v>4983</v>
      </c>
      <c r="X1538" s="78">
        <v>7743</v>
      </c>
      <c r="Y1538" s="78">
        <v>14414</v>
      </c>
      <c r="Z1538" s="78">
        <v>17809</v>
      </c>
      <c r="AA1538" s="78">
        <v>93.68</v>
      </c>
      <c r="AB1538" s="78">
        <v>131.22</v>
      </c>
      <c r="AC1538" s="78">
        <v>29555</v>
      </c>
      <c r="AD1538" s="104">
        <v>1.8671500000000001</v>
      </c>
      <c r="AE1538" s="78">
        <v>36982</v>
      </c>
      <c r="AF1538" s="104">
        <v>0.85533000000000003</v>
      </c>
      <c r="AG1538" s="78">
        <v>15316</v>
      </c>
      <c r="AH1538" s="104">
        <v>0.77197000000000005</v>
      </c>
      <c r="AI1538" s="78">
        <v>11468</v>
      </c>
      <c r="AJ1538" s="104">
        <v>-0.27406000000000003</v>
      </c>
      <c r="AK1538" s="78">
        <v>9000</v>
      </c>
      <c r="AL1538" s="78">
        <v>8500</v>
      </c>
      <c r="AM1538" s="8">
        <v>8800</v>
      </c>
      <c r="AN1538" s="78">
        <v>261</v>
      </c>
      <c r="AO1538" s="78">
        <v>8800</v>
      </c>
      <c r="AP1538" s="78">
        <v>8800</v>
      </c>
      <c r="AQ1538" s="78">
        <v>8700</v>
      </c>
      <c r="AR1538" s="78">
        <v>404</v>
      </c>
      <c r="AS1538" s="78">
        <v>8900</v>
      </c>
      <c r="AT1538" s="78">
        <v>8550</v>
      </c>
      <c r="AU1538" s="78">
        <v>8800</v>
      </c>
      <c r="AV1538" s="78">
        <v>51</v>
      </c>
      <c r="AW1538" s="77">
        <v>14.36</v>
      </c>
      <c r="AX1538" s="144">
        <f t="shared" si="162"/>
        <v>0.03</v>
      </c>
      <c r="AY1538" s="144">
        <f t="shared" si="163"/>
        <v>0.02</v>
      </c>
      <c r="AZ1538" s="144">
        <f t="shared" si="164"/>
        <v>0.01</v>
      </c>
      <c r="BA1538" s="54">
        <f t="shared" si="165"/>
        <v>18.242125244534886</v>
      </c>
      <c r="BB1538" s="54">
        <f t="shared" si="166"/>
        <v>13.866874755465115</v>
      </c>
    </row>
    <row r="1539" spans="1:54" x14ac:dyDescent="0.25">
      <c r="A1539" s="3">
        <v>42452</v>
      </c>
      <c r="B1539" s="77">
        <v>8766.09</v>
      </c>
      <c r="C1539" s="77">
        <v>830.01864999999998</v>
      </c>
      <c r="D1539" s="77">
        <v>35.028700000000001</v>
      </c>
      <c r="E1539" s="77">
        <f t="shared" si="161"/>
        <v>1502.5378999999998</v>
      </c>
      <c r="F1539" s="77">
        <v>-3.4092000000000002</v>
      </c>
      <c r="G1539" s="77">
        <v>-25.599499999999999</v>
      </c>
      <c r="H1539" t="s">
        <v>1769</v>
      </c>
      <c r="I1539" s="78">
        <v>8721</v>
      </c>
      <c r="J1539">
        <v>201604</v>
      </c>
      <c r="K1539" s="78">
        <v>8721</v>
      </c>
      <c r="L1539" s="77">
        <f t="shared" ref="L1539:L1602" si="167">K1539-B1539</f>
        <v>-45.090000000000146</v>
      </c>
      <c r="M1539" s="78">
        <v>45322</v>
      </c>
      <c r="N1539" s="78">
        <v>789.11517000000003</v>
      </c>
      <c r="O1539" s="78">
        <v>1777</v>
      </c>
      <c r="P1539" s="78">
        <v>7.8232600000000003</v>
      </c>
      <c r="Q1539" s="144">
        <v>45766.25</v>
      </c>
      <c r="R1539" s="78">
        <v>-19416</v>
      </c>
      <c r="S1539" s="78">
        <v>-3886</v>
      </c>
      <c r="T1539" s="78">
        <v>3898</v>
      </c>
      <c r="U1539" s="78">
        <v>34220</v>
      </c>
      <c r="V1539" s="219">
        <v>-0.11390999415546464</v>
      </c>
      <c r="W1539" s="78">
        <v>4982</v>
      </c>
      <c r="X1539" s="78">
        <v>8884</v>
      </c>
      <c r="Y1539" s="78">
        <v>13354</v>
      </c>
      <c r="Z1539" s="78">
        <v>19028</v>
      </c>
      <c r="AA1539" s="78">
        <v>109.6</v>
      </c>
      <c r="AB1539" s="78">
        <v>130.22</v>
      </c>
      <c r="AC1539" s="78">
        <v>28652</v>
      </c>
      <c r="AD1539" s="104">
        <v>1.6789099999999999</v>
      </c>
      <c r="AE1539" s="78">
        <v>31973</v>
      </c>
      <c r="AF1539" s="104">
        <v>0.92850999999999995</v>
      </c>
      <c r="AG1539" s="78">
        <v>7070</v>
      </c>
      <c r="AH1539" s="104">
        <v>0.86136000000000001</v>
      </c>
      <c r="AI1539" s="78">
        <v>-7601</v>
      </c>
      <c r="AJ1539" s="104">
        <v>-0.32604</v>
      </c>
      <c r="AK1539" s="78">
        <v>9000</v>
      </c>
      <c r="AL1539" s="78">
        <v>8500</v>
      </c>
      <c r="AM1539" s="8">
        <v>8700</v>
      </c>
      <c r="AN1539" s="78">
        <v>259</v>
      </c>
      <c r="AO1539" s="78">
        <v>8800</v>
      </c>
      <c r="AP1539" s="78">
        <v>8800</v>
      </c>
      <c r="AQ1539" s="78">
        <v>8700</v>
      </c>
      <c r="AR1539" s="78">
        <v>395</v>
      </c>
      <c r="AS1539" s="78">
        <v>8850</v>
      </c>
      <c r="AT1539" s="78">
        <v>8650</v>
      </c>
      <c r="AU1539" s="78">
        <v>8750</v>
      </c>
      <c r="AV1539" s="78">
        <v>124</v>
      </c>
      <c r="AW1539" s="77">
        <v>14.62</v>
      </c>
      <c r="AX1539" s="144">
        <f t="shared" si="162"/>
        <v>0.13</v>
      </c>
      <c r="AY1539" s="144">
        <f t="shared" si="163"/>
        <v>0.08</v>
      </c>
      <c r="AZ1539" s="144">
        <f t="shared" si="164"/>
        <v>7.0000000000000007E-2</v>
      </c>
      <c r="BA1539" s="54">
        <f t="shared" si="165"/>
        <v>18.189195103466865</v>
      </c>
      <c r="BB1539" s="54">
        <f t="shared" si="166"/>
        <v>13.69880489653314</v>
      </c>
    </row>
    <row r="1540" spans="1:54" x14ac:dyDescent="0.25">
      <c r="A1540" s="3">
        <v>42453</v>
      </c>
      <c r="B1540" s="77">
        <v>8743.3799999999992</v>
      </c>
      <c r="C1540" s="77">
        <v>810.28031999999996</v>
      </c>
      <c r="D1540" s="77">
        <v>24.043299999999999</v>
      </c>
      <c r="E1540" s="77">
        <f t="shared" si="161"/>
        <v>1533.6974</v>
      </c>
      <c r="F1540" s="77">
        <v>-6.1886000000000001</v>
      </c>
      <c r="G1540" s="77">
        <v>-6.4891999999999994</v>
      </c>
      <c r="H1540">
        <v>0</v>
      </c>
      <c r="I1540" s="78">
        <v>8714</v>
      </c>
      <c r="J1540">
        <v>201604</v>
      </c>
      <c r="K1540" s="78">
        <v>8714</v>
      </c>
      <c r="L1540" s="77">
        <f t="shared" si="167"/>
        <v>-29.3799999999992</v>
      </c>
      <c r="M1540" s="78">
        <v>46546</v>
      </c>
      <c r="N1540" s="78">
        <v>810.44701999999995</v>
      </c>
      <c r="O1540" s="78">
        <v>1875</v>
      </c>
      <c r="P1540" s="78">
        <v>8.2479999999999993</v>
      </c>
      <c r="Q1540" s="144">
        <v>47014.75</v>
      </c>
      <c r="R1540" s="78">
        <v>-19675</v>
      </c>
      <c r="S1540" s="78">
        <v>-3273</v>
      </c>
      <c r="T1540" s="78">
        <v>5622</v>
      </c>
      <c r="U1540" s="78">
        <v>37604</v>
      </c>
      <c r="V1540" s="219">
        <v>-0.14950537176896075</v>
      </c>
      <c r="W1540" s="78">
        <v>4037</v>
      </c>
      <c r="X1540" s="78">
        <v>10791</v>
      </c>
      <c r="Y1540" s="78">
        <v>11960</v>
      </c>
      <c r="Z1540" s="78">
        <v>18498</v>
      </c>
      <c r="AA1540" s="78">
        <v>102.02</v>
      </c>
      <c r="AB1540" s="78">
        <v>128.83000000000001</v>
      </c>
      <c r="AC1540" s="78">
        <v>26732</v>
      </c>
      <c r="AD1540" s="104">
        <v>1.6249199999999999</v>
      </c>
      <c r="AE1540" s="78">
        <v>38636</v>
      </c>
      <c r="AF1540" s="104">
        <v>0.97641999999999995</v>
      </c>
      <c r="AG1540" s="78">
        <v>-837</v>
      </c>
      <c r="AH1540" s="104">
        <v>0.35177999999999998</v>
      </c>
      <c r="AI1540" s="78">
        <v>6607</v>
      </c>
      <c r="AJ1540" s="104">
        <v>-0.47536</v>
      </c>
      <c r="AK1540" s="78">
        <v>9000</v>
      </c>
      <c r="AL1540" s="78">
        <v>8300</v>
      </c>
      <c r="AM1540" s="8">
        <v>8700</v>
      </c>
      <c r="AN1540" s="78">
        <v>258</v>
      </c>
      <c r="AO1540" s="78">
        <v>9300</v>
      </c>
      <c r="AP1540" s="78">
        <v>8800</v>
      </c>
      <c r="AQ1540" s="78">
        <v>8700</v>
      </c>
      <c r="AR1540" s="78">
        <v>394</v>
      </c>
      <c r="AS1540" s="78">
        <v>8800</v>
      </c>
      <c r="AT1540" s="78">
        <v>8400</v>
      </c>
      <c r="AU1540" s="78">
        <v>8750</v>
      </c>
      <c r="AV1540" s="78">
        <v>119</v>
      </c>
      <c r="AW1540" s="77">
        <v>14.78</v>
      </c>
      <c r="AX1540" s="144">
        <f t="shared" si="162"/>
        <v>0.2</v>
      </c>
      <c r="AY1540" s="144">
        <f t="shared" si="163"/>
        <v>0.12</v>
      </c>
      <c r="AZ1540" s="144">
        <f t="shared" si="164"/>
        <v>0.08</v>
      </c>
      <c r="BA1540" s="54">
        <f t="shared" si="165"/>
        <v>17.895160387754782</v>
      </c>
      <c r="BB1540" s="54">
        <f t="shared" si="166"/>
        <v>13.682839612245221</v>
      </c>
    </row>
    <row r="1541" spans="1:54" x14ac:dyDescent="0.25">
      <c r="A1541" s="3">
        <v>42454</v>
      </c>
      <c r="B1541" s="77">
        <v>8704.9699999999993</v>
      </c>
      <c r="C1541" s="77">
        <v>669.71897000000001</v>
      </c>
      <c r="D1541" s="77">
        <v>-36.527000000000001</v>
      </c>
      <c r="E1541" s="77">
        <f t="shared" si="161"/>
        <v>1422.0138999999997</v>
      </c>
      <c r="F1541" s="77">
        <v>-3.6466000000000003</v>
      </c>
      <c r="G1541" s="77">
        <v>-3.2532999999999999</v>
      </c>
      <c r="H1541">
        <v>0</v>
      </c>
      <c r="I1541" s="78">
        <v>8702</v>
      </c>
      <c r="J1541">
        <v>201604</v>
      </c>
      <c r="K1541" s="78">
        <v>8702</v>
      </c>
      <c r="L1541" s="77">
        <f t="shared" si="167"/>
        <v>-2.9699999999993452</v>
      </c>
      <c r="M1541" s="78">
        <v>45559</v>
      </c>
      <c r="N1541" s="78">
        <v>792.06852000000003</v>
      </c>
      <c r="O1541" s="78">
        <v>1377</v>
      </c>
      <c r="P1541" s="78">
        <v>6.0742799999999999</v>
      </c>
      <c r="Q1541" s="144">
        <v>45903.25</v>
      </c>
      <c r="R1541" s="78">
        <v>-20022</v>
      </c>
      <c r="S1541" s="78">
        <v>-2412</v>
      </c>
      <c r="T1541" s="78">
        <v>3458</v>
      </c>
      <c r="U1541" s="78">
        <v>38086</v>
      </c>
      <c r="V1541" s="219">
        <v>-9.0794517670535105E-2</v>
      </c>
      <c r="W1541" s="78">
        <v>2841</v>
      </c>
      <c r="X1541" s="78">
        <v>8113</v>
      </c>
      <c r="Y1541" s="78">
        <v>11452</v>
      </c>
      <c r="Z1541" s="78">
        <v>17979</v>
      </c>
      <c r="AA1541" s="78">
        <v>99.15</v>
      </c>
      <c r="AB1541" s="78">
        <v>121.32</v>
      </c>
      <c r="AC1541" s="78">
        <v>26180</v>
      </c>
      <c r="AD1541" s="104">
        <v>1.5351699999999999</v>
      </c>
      <c r="AE1541" s="78">
        <v>38923</v>
      </c>
      <c r="AF1541" s="104">
        <v>0.97097999999999995</v>
      </c>
      <c r="AG1541" s="78">
        <v>-2367</v>
      </c>
      <c r="AH1541" s="104">
        <v>8.0479999999999996E-2</v>
      </c>
      <c r="AI1541" s="78">
        <v>14617</v>
      </c>
      <c r="AJ1541" s="104">
        <v>-0.49197999999999997</v>
      </c>
      <c r="AK1541" s="78">
        <v>9000</v>
      </c>
      <c r="AL1541" s="78">
        <v>8300</v>
      </c>
      <c r="AM1541" s="8">
        <v>8700</v>
      </c>
      <c r="AN1541" s="78">
        <v>255</v>
      </c>
      <c r="AO1541" s="78">
        <v>9100</v>
      </c>
      <c r="AP1541" s="78">
        <v>8800</v>
      </c>
      <c r="AQ1541" s="78">
        <v>8700</v>
      </c>
      <c r="AR1541" s="78">
        <v>398</v>
      </c>
      <c r="AS1541" s="78">
        <v>9000</v>
      </c>
      <c r="AT1541" s="78">
        <v>8400</v>
      </c>
      <c r="AU1541" s="78">
        <v>8750</v>
      </c>
      <c r="AV1541" s="78">
        <v>96.5</v>
      </c>
      <c r="AW1541" s="77">
        <v>15.05</v>
      </c>
      <c r="AX1541" s="144">
        <f t="shared" si="162"/>
        <v>0.24</v>
      </c>
      <c r="AY1541" s="144">
        <f t="shared" si="163"/>
        <v>0.14000000000000001</v>
      </c>
      <c r="AZ1541" s="144">
        <f t="shared" si="164"/>
        <v>0.08</v>
      </c>
      <c r="BA1541" s="54">
        <f t="shared" si="165"/>
        <v>17.624129127102744</v>
      </c>
      <c r="BB1541" s="54">
        <f t="shared" si="166"/>
        <v>13.704870872897253</v>
      </c>
    </row>
    <row r="1542" spans="1:54" x14ac:dyDescent="0.25">
      <c r="A1542" s="3">
        <v>42457</v>
      </c>
      <c r="B1542" s="77">
        <v>8690.4500000000007</v>
      </c>
      <c r="C1542" s="77">
        <v>694.05831000000001</v>
      </c>
      <c r="D1542" s="77">
        <v>28.667800000000003</v>
      </c>
      <c r="E1542" s="77">
        <f t="shared" si="161"/>
        <v>1359.2764999999999</v>
      </c>
      <c r="F1542" s="77">
        <v>-9.7309000000000001</v>
      </c>
      <c r="G1542" s="77">
        <v>-8.2030999999999992</v>
      </c>
      <c r="H1542">
        <v>0</v>
      </c>
      <c r="I1542" s="78">
        <v>8683</v>
      </c>
      <c r="J1542">
        <v>201604</v>
      </c>
      <c r="K1542" s="78">
        <v>8683</v>
      </c>
      <c r="L1542" s="77">
        <f t="shared" si="167"/>
        <v>-7.4500000000007276</v>
      </c>
      <c r="M1542" s="78">
        <v>44840</v>
      </c>
      <c r="N1542" s="78">
        <v>778.20491000000004</v>
      </c>
      <c r="O1542" s="78">
        <v>1146</v>
      </c>
      <c r="P1542" s="78">
        <v>5.0597899999999996</v>
      </c>
      <c r="Q1542" s="144">
        <v>45126.5</v>
      </c>
      <c r="R1542" s="78">
        <v>-20375</v>
      </c>
      <c r="S1542" s="78">
        <v>-3070</v>
      </c>
      <c r="T1542" s="78">
        <v>3002</v>
      </c>
      <c r="U1542" s="78">
        <v>38944</v>
      </c>
      <c r="V1542" s="219">
        <v>-7.7085045193097779E-2</v>
      </c>
      <c r="W1542" s="78">
        <v>1272</v>
      </c>
      <c r="X1542" s="78">
        <v>8818</v>
      </c>
      <c r="Y1542" s="78">
        <v>9509</v>
      </c>
      <c r="Z1542" s="78">
        <v>17370</v>
      </c>
      <c r="AA1542" s="78">
        <v>97.38</v>
      </c>
      <c r="AB1542" s="78">
        <v>115.94</v>
      </c>
      <c r="AC1542" s="78">
        <v>25456</v>
      </c>
      <c r="AD1542" s="104">
        <v>1.3743399999999999</v>
      </c>
      <c r="AE1542" s="78">
        <v>41816</v>
      </c>
      <c r="AF1542" s="104">
        <v>0.97023000000000004</v>
      </c>
      <c r="AG1542" s="78">
        <v>11974</v>
      </c>
      <c r="AH1542" s="104">
        <v>0.12731999999999999</v>
      </c>
      <c r="AI1542" s="78">
        <v>19010</v>
      </c>
      <c r="AJ1542" s="104">
        <v>-0.58218999999999999</v>
      </c>
      <c r="AK1542" s="78">
        <v>9000</v>
      </c>
      <c r="AL1542" s="78">
        <v>8300</v>
      </c>
      <c r="AM1542" s="8">
        <v>8700</v>
      </c>
      <c r="AN1542" s="78">
        <v>249</v>
      </c>
      <c r="AO1542" s="78">
        <v>9000</v>
      </c>
      <c r="AP1542" s="78">
        <v>8800</v>
      </c>
      <c r="AQ1542" s="78">
        <v>8700</v>
      </c>
      <c r="AR1542" s="78">
        <v>396</v>
      </c>
      <c r="AS1542" s="78">
        <v>9000</v>
      </c>
      <c r="AT1542" s="78">
        <v>8400</v>
      </c>
      <c r="AU1542" s="78">
        <v>8700</v>
      </c>
      <c r="AV1542" s="78">
        <v>82.5</v>
      </c>
      <c r="AW1542" s="77">
        <v>15.8</v>
      </c>
      <c r="AX1542" s="144">
        <f t="shared" si="162"/>
        <v>0.34</v>
      </c>
      <c r="AY1542" s="144">
        <f t="shared" si="163"/>
        <v>0.2</v>
      </c>
      <c r="AZ1542" s="144">
        <f t="shared" si="164"/>
        <v>0.13</v>
      </c>
      <c r="BA1542" s="54">
        <f t="shared" si="165"/>
        <v>17.43463995268247</v>
      </c>
      <c r="BB1542" s="54">
        <f t="shared" si="166"/>
        <v>13.761360047317527</v>
      </c>
    </row>
    <row r="1543" spans="1:54" x14ac:dyDescent="0.25">
      <c r="A1543" s="3">
        <v>42458</v>
      </c>
      <c r="B1543" s="77">
        <v>8617.35</v>
      </c>
      <c r="C1543" s="77">
        <v>803.54223000000002</v>
      </c>
      <c r="D1543" s="77">
        <v>38.514899999999997</v>
      </c>
      <c r="E1543" s="77">
        <f t="shared" si="161"/>
        <v>1364.4643999999998</v>
      </c>
      <c r="F1543" s="77">
        <v>-6.8242999999999991</v>
      </c>
      <c r="G1543" s="77">
        <v>-25.2775</v>
      </c>
      <c r="H1543">
        <v>0</v>
      </c>
      <c r="I1543" s="78">
        <v>8600</v>
      </c>
      <c r="J1543">
        <v>201604</v>
      </c>
      <c r="K1543" s="78">
        <v>8600</v>
      </c>
      <c r="L1543" s="77">
        <f t="shared" si="167"/>
        <v>-17.350000000000364</v>
      </c>
      <c r="M1543" s="78">
        <v>43103</v>
      </c>
      <c r="N1543" s="78">
        <v>740.71806000000004</v>
      </c>
      <c r="O1543" s="78">
        <v>1081</v>
      </c>
      <c r="P1543" s="78">
        <v>4.7327000000000004</v>
      </c>
      <c r="Q1543" s="144">
        <v>43373.25</v>
      </c>
      <c r="R1543" s="78">
        <v>-20933</v>
      </c>
      <c r="S1543" s="78">
        <v>-4849</v>
      </c>
      <c r="T1543" s="78">
        <v>1699</v>
      </c>
      <c r="U1543" s="78">
        <v>39675</v>
      </c>
      <c r="V1543" s="219">
        <v>-4.2822936357908001E-2</v>
      </c>
      <c r="W1543" s="78">
        <v>-552</v>
      </c>
      <c r="X1543" s="78">
        <v>8141</v>
      </c>
      <c r="Y1543" s="78">
        <v>8398</v>
      </c>
      <c r="Z1543" s="78">
        <v>16692</v>
      </c>
      <c r="AA1543" s="78">
        <v>92.45</v>
      </c>
      <c r="AB1543" s="78">
        <v>104.05</v>
      </c>
      <c r="AC1543" s="78">
        <v>26980</v>
      </c>
      <c r="AD1543" s="104">
        <v>1.18737</v>
      </c>
      <c r="AE1543" s="78">
        <v>50247</v>
      </c>
      <c r="AF1543" s="104">
        <v>1.3945399999999999</v>
      </c>
      <c r="AG1543" s="78">
        <v>-3028</v>
      </c>
      <c r="AH1543" s="104">
        <v>0.44655</v>
      </c>
      <c r="AI1543" s="78">
        <v>16028</v>
      </c>
      <c r="AJ1543" s="104">
        <v>-0.57169999999999999</v>
      </c>
      <c r="AK1543" s="78">
        <v>9000</v>
      </c>
      <c r="AL1543" s="78">
        <v>8300</v>
      </c>
      <c r="AM1543" s="8">
        <v>8600</v>
      </c>
      <c r="AN1543" s="78">
        <v>243</v>
      </c>
      <c r="AO1543" s="78">
        <v>8900</v>
      </c>
      <c r="AP1543" s="78">
        <v>8800</v>
      </c>
      <c r="AQ1543" s="78">
        <v>8600</v>
      </c>
      <c r="AR1543" s="78">
        <v>393</v>
      </c>
      <c r="AS1543" s="78">
        <v>8750</v>
      </c>
      <c r="AT1543" s="78">
        <v>8500</v>
      </c>
      <c r="AU1543" s="78">
        <v>8600</v>
      </c>
      <c r="AV1543" s="78">
        <v>56.5</v>
      </c>
      <c r="AW1543" s="77">
        <v>15.92</v>
      </c>
      <c r="AX1543" s="144">
        <f t="shared" si="162"/>
        <v>0.37</v>
      </c>
      <c r="AY1543" s="144">
        <f t="shared" si="163"/>
        <v>0.22</v>
      </c>
      <c r="AZ1543" s="144">
        <f t="shared" si="164"/>
        <v>0.13</v>
      </c>
      <c r="BA1543" s="54">
        <f t="shared" si="165"/>
        <v>17.213301977872462</v>
      </c>
      <c r="BB1543" s="54">
        <f t="shared" si="166"/>
        <v>13.852698022127541</v>
      </c>
    </row>
    <row r="1544" spans="1:54" x14ac:dyDescent="0.25">
      <c r="A1544" s="3">
        <v>42459</v>
      </c>
      <c r="B1544" s="77">
        <v>8737.0400000000009</v>
      </c>
      <c r="C1544" s="77">
        <v>891.88136999999995</v>
      </c>
      <c r="D1544" s="77">
        <v>147.21379999999999</v>
      </c>
      <c r="E1544" s="77">
        <f t="shared" si="161"/>
        <v>1434.8831999999998</v>
      </c>
      <c r="F1544" s="77">
        <v>-4.7302</v>
      </c>
      <c r="G1544" s="77">
        <v>-2.8761000000000001</v>
      </c>
      <c r="H1544" t="s">
        <v>1770</v>
      </c>
      <c r="I1544" s="78">
        <v>8740</v>
      </c>
      <c r="J1544">
        <v>201604</v>
      </c>
      <c r="K1544" s="78">
        <v>8740</v>
      </c>
      <c r="L1544" s="77">
        <f t="shared" si="167"/>
        <v>2.9599999999991269</v>
      </c>
      <c r="M1544" s="78">
        <v>53673</v>
      </c>
      <c r="N1544" s="78">
        <v>937.32078999999999</v>
      </c>
      <c r="O1544" s="78">
        <v>1752</v>
      </c>
      <c r="P1544" s="78">
        <v>7.7335900000000004</v>
      </c>
      <c r="Q1544" s="144">
        <v>54111</v>
      </c>
      <c r="R1544" s="78">
        <v>-21017</v>
      </c>
      <c r="S1544" s="78">
        <v>-4756</v>
      </c>
      <c r="T1544" s="78">
        <v>7009</v>
      </c>
      <c r="U1544" s="78">
        <v>41816</v>
      </c>
      <c r="V1544" s="219">
        <v>-0.16761526688348957</v>
      </c>
      <c r="W1544" s="78">
        <v>5173</v>
      </c>
      <c r="X1544" s="78">
        <v>12777</v>
      </c>
      <c r="Y1544" s="78">
        <v>13999</v>
      </c>
      <c r="Z1544" s="78">
        <v>24942</v>
      </c>
      <c r="AA1544" s="78">
        <v>105.64</v>
      </c>
      <c r="AB1544" s="78">
        <v>127.08</v>
      </c>
      <c r="AC1544" s="78">
        <v>26547</v>
      </c>
      <c r="AD1544" s="104">
        <v>1.6155600000000001</v>
      </c>
      <c r="AE1544" s="78">
        <v>42828</v>
      </c>
      <c r="AF1544" s="104">
        <v>0.83048</v>
      </c>
      <c r="AG1544" s="78">
        <v>-1465</v>
      </c>
      <c r="AH1544" s="104">
        <v>0.78278999999999999</v>
      </c>
      <c r="AI1544" s="78">
        <v>-32052</v>
      </c>
      <c r="AJ1544" s="104">
        <v>-0.85865999999999998</v>
      </c>
      <c r="AK1544" s="78">
        <v>9000</v>
      </c>
      <c r="AL1544" s="78">
        <v>8300</v>
      </c>
      <c r="AM1544" s="8">
        <v>8700</v>
      </c>
      <c r="AN1544" s="78">
        <v>238</v>
      </c>
      <c r="AO1544" s="78">
        <v>9200</v>
      </c>
      <c r="AP1544" s="78">
        <v>8800</v>
      </c>
      <c r="AQ1544" s="78">
        <v>8700</v>
      </c>
      <c r="AR1544" s="78">
        <v>389</v>
      </c>
      <c r="AS1544" s="78">
        <v>8900</v>
      </c>
      <c r="AT1544" s="78">
        <v>8750</v>
      </c>
      <c r="AU1544" s="78">
        <v>8750</v>
      </c>
      <c r="AV1544" s="78">
        <v>125</v>
      </c>
      <c r="AW1544" s="77">
        <v>15.68</v>
      </c>
      <c r="AX1544" s="144">
        <f t="shared" si="162"/>
        <v>0.34</v>
      </c>
      <c r="AY1544" s="144">
        <f t="shared" si="163"/>
        <v>0.2</v>
      </c>
      <c r="AZ1544" s="144">
        <f t="shared" si="164"/>
        <v>0.11</v>
      </c>
      <c r="BA1544" s="54">
        <f t="shared" si="165"/>
        <v>17.117248424900982</v>
      </c>
      <c r="BB1544" s="54">
        <f t="shared" si="166"/>
        <v>13.869751575099018</v>
      </c>
    </row>
    <row r="1545" spans="1:54" x14ac:dyDescent="0.25">
      <c r="A1545" s="3">
        <v>42460</v>
      </c>
      <c r="B1545" s="77">
        <v>8744.83</v>
      </c>
      <c r="C1545" s="77">
        <v>961.43314999999996</v>
      </c>
      <c r="D1545" s="77">
        <v>55.646000000000001</v>
      </c>
      <c r="E1545" s="77">
        <f t="shared" si="161"/>
        <v>1345.8253999999999</v>
      </c>
      <c r="F1545" s="77">
        <v>-1.3388</v>
      </c>
      <c r="G1545" s="77">
        <v>-8.7091999999999992</v>
      </c>
      <c r="H1545">
        <v>0</v>
      </c>
      <c r="I1545" s="78">
        <v>8715</v>
      </c>
      <c r="J1545">
        <v>201604</v>
      </c>
      <c r="K1545" s="78">
        <v>8715</v>
      </c>
      <c r="L1545" s="77">
        <f t="shared" si="167"/>
        <v>-29.829999999999927</v>
      </c>
      <c r="M1545" s="78">
        <v>48615</v>
      </c>
      <c r="N1545" s="78">
        <v>846.55479000000003</v>
      </c>
      <c r="O1545" s="78">
        <v>858</v>
      </c>
      <c r="P1545" s="78">
        <v>3.8149299999999999</v>
      </c>
      <c r="Q1545" s="144">
        <v>48829.5</v>
      </c>
      <c r="R1545" s="78">
        <v>-22366</v>
      </c>
      <c r="S1545" s="78">
        <v>-4323</v>
      </c>
      <c r="T1545" s="78">
        <v>2766</v>
      </c>
      <c r="U1545" s="78">
        <v>40050</v>
      </c>
      <c r="V1545" s="219">
        <v>-6.9063670411985023E-2</v>
      </c>
      <c r="W1545" s="78">
        <v>2196</v>
      </c>
      <c r="X1545" s="78">
        <v>9717</v>
      </c>
      <c r="Y1545" s="78">
        <v>9242</v>
      </c>
      <c r="Z1545" s="78">
        <v>19478</v>
      </c>
      <c r="AA1545" s="78">
        <v>92.11</v>
      </c>
      <c r="AB1545" s="78">
        <v>120.11</v>
      </c>
      <c r="AC1545" s="78">
        <v>28759</v>
      </c>
      <c r="AD1545" s="104">
        <v>1.5688599999999999</v>
      </c>
      <c r="AE1545" s="78">
        <v>55340</v>
      </c>
      <c r="AF1545" s="104">
        <v>0.86973</v>
      </c>
      <c r="AG1545" s="78">
        <v>3682</v>
      </c>
      <c r="AH1545" s="104">
        <v>0.52644999999999997</v>
      </c>
      <c r="AI1545" s="78">
        <v>-13650</v>
      </c>
      <c r="AJ1545" s="104">
        <v>-0.64578999999999998</v>
      </c>
      <c r="AK1545" s="78">
        <v>9000</v>
      </c>
      <c r="AL1545" s="78">
        <v>8500</v>
      </c>
      <c r="AM1545" s="8">
        <v>8700</v>
      </c>
      <c r="AN1545" s="78">
        <v>230</v>
      </c>
      <c r="AO1545" s="78">
        <v>9200</v>
      </c>
      <c r="AP1545" s="78">
        <v>8800</v>
      </c>
      <c r="AQ1545" s="78">
        <v>8700</v>
      </c>
      <c r="AR1545" s="78">
        <v>389</v>
      </c>
      <c r="AS1545" s="78">
        <v>8900</v>
      </c>
      <c r="AT1545" s="78">
        <v>8550</v>
      </c>
      <c r="AU1545" s="78">
        <v>8750</v>
      </c>
      <c r="AV1545" s="78">
        <v>99.5</v>
      </c>
      <c r="AW1545" s="77">
        <v>16.03</v>
      </c>
      <c r="AX1545" s="144">
        <f t="shared" si="162"/>
        <v>0.44</v>
      </c>
      <c r="AY1545" s="144">
        <f t="shared" si="163"/>
        <v>0.26</v>
      </c>
      <c r="AZ1545" s="144">
        <f t="shared" si="164"/>
        <v>0.14000000000000001</v>
      </c>
      <c r="BA1545" s="54">
        <f t="shared" si="165"/>
        <v>17.096324894923487</v>
      </c>
      <c r="BB1545" s="54">
        <f t="shared" si="166"/>
        <v>13.874675105076514</v>
      </c>
    </row>
    <row r="1546" spans="1:54" x14ac:dyDescent="0.25">
      <c r="A1546" s="3">
        <v>42461</v>
      </c>
      <c r="B1546" s="77">
        <v>8657.5499999999993</v>
      </c>
      <c r="C1546" s="77">
        <v>744.36465999999996</v>
      </c>
      <c r="D1546" s="77">
        <v>-45.295299999999997</v>
      </c>
      <c r="E1546" s="77">
        <f t="shared" si="161"/>
        <v>1234.2604999999996</v>
      </c>
      <c r="F1546" s="77">
        <v>-2.4230999999999998</v>
      </c>
      <c r="G1546" s="77">
        <v>-9.7830999999999992</v>
      </c>
      <c r="H1546">
        <v>0</v>
      </c>
      <c r="I1546" s="78">
        <v>8629</v>
      </c>
      <c r="J1546">
        <v>201604</v>
      </c>
      <c r="K1546" s="78">
        <v>8629</v>
      </c>
      <c r="L1546" s="77">
        <f t="shared" si="167"/>
        <v>-28.549999999999272</v>
      </c>
      <c r="M1546" s="78">
        <v>46407</v>
      </c>
      <c r="N1546" s="78">
        <v>799.85772999999995</v>
      </c>
      <c r="O1546" s="78">
        <v>243</v>
      </c>
      <c r="P1546" s="78">
        <v>1.1239300000000001</v>
      </c>
      <c r="Q1546" s="144">
        <v>46467.75</v>
      </c>
      <c r="R1546" s="78">
        <v>-22753</v>
      </c>
      <c r="S1546" s="78">
        <v>-2852</v>
      </c>
      <c r="T1546" s="78">
        <v>458</v>
      </c>
      <c r="U1546" s="78">
        <v>38415</v>
      </c>
      <c r="V1546" s="219">
        <v>-1.1922426135624106E-2</v>
      </c>
      <c r="W1546" s="78">
        <v>211</v>
      </c>
      <c r="X1546" s="78">
        <v>8802</v>
      </c>
      <c r="Y1546" s="78">
        <v>7903</v>
      </c>
      <c r="Z1546" s="78">
        <v>14071</v>
      </c>
      <c r="AA1546" s="78">
        <v>100.98</v>
      </c>
      <c r="AB1546" s="78">
        <v>110.15</v>
      </c>
      <c r="AC1546" s="78">
        <v>28856</v>
      </c>
      <c r="AD1546" s="104">
        <v>1.3018000000000001</v>
      </c>
      <c r="AE1546" s="78">
        <v>65966</v>
      </c>
      <c r="AF1546" s="104">
        <v>1.3020799999999999</v>
      </c>
      <c r="AG1546" s="78">
        <v>-8630</v>
      </c>
      <c r="AH1546" s="104">
        <v>0.40389999999999998</v>
      </c>
      <c r="AI1546" s="78">
        <v>-5052</v>
      </c>
      <c r="AJ1546" s="104">
        <v>-0.28165000000000001</v>
      </c>
      <c r="AK1546" s="78">
        <v>9000</v>
      </c>
      <c r="AL1546" s="78">
        <v>8300</v>
      </c>
      <c r="AM1546" s="8">
        <v>8600</v>
      </c>
      <c r="AN1546" s="78">
        <v>224</v>
      </c>
      <c r="AO1546" s="78">
        <v>8900</v>
      </c>
      <c r="AP1546" s="78">
        <v>8800</v>
      </c>
      <c r="AQ1546" s="78">
        <v>8600</v>
      </c>
      <c r="AR1546" s="78">
        <v>387</v>
      </c>
      <c r="AS1546" s="78">
        <v>8800</v>
      </c>
      <c r="AT1546" s="78">
        <v>8500</v>
      </c>
      <c r="AU1546" s="78">
        <v>8650</v>
      </c>
      <c r="AV1546" s="78">
        <v>65</v>
      </c>
      <c r="AW1546" s="77">
        <v>16.12</v>
      </c>
      <c r="AX1546" s="144">
        <f t="shared" si="162"/>
        <v>0.55000000000000004</v>
      </c>
      <c r="AY1546" s="144">
        <f t="shared" si="163"/>
        <v>0.32</v>
      </c>
      <c r="AZ1546" s="144">
        <f t="shared" si="164"/>
        <v>0.16</v>
      </c>
      <c r="BA1546" s="54">
        <f t="shared" si="165"/>
        <v>17.142079170922301</v>
      </c>
      <c r="BB1546" s="54">
        <f t="shared" si="166"/>
        <v>13.873920829077706</v>
      </c>
    </row>
    <row r="1547" spans="1:54" x14ac:dyDescent="0.25">
      <c r="A1547" s="3">
        <v>42466</v>
      </c>
      <c r="B1547" s="77">
        <v>8513.2999999999993</v>
      </c>
      <c r="C1547" s="77">
        <v>996.49801000000002</v>
      </c>
      <c r="D1547" s="77">
        <v>-67.742400000000004</v>
      </c>
      <c r="E1547" s="77">
        <f t="shared" si="161"/>
        <v>1107.1002999999998</v>
      </c>
      <c r="F1547" s="77">
        <v>-5.2450999999999999</v>
      </c>
      <c r="G1547" s="77">
        <v>12.5451</v>
      </c>
      <c r="H1547" t="s">
        <v>1771</v>
      </c>
      <c r="I1547" s="78">
        <v>8460</v>
      </c>
      <c r="J1547">
        <v>201604</v>
      </c>
      <c r="K1547" s="78">
        <v>8460</v>
      </c>
      <c r="L1547" s="77">
        <f t="shared" si="167"/>
        <v>-53.299999999999272</v>
      </c>
      <c r="M1547" s="78">
        <v>38704</v>
      </c>
      <c r="N1547" s="78">
        <v>653.71235999999999</v>
      </c>
      <c r="O1547" s="78">
        <v>-1124</v>
      </c>
      <c r="P1547" s="78">
        <v>-4.6860400000000002</v>
      </c>
      <c r="Q1547" s="144">
        <v>38423</v>
      </c>
      <c r="R1547" s="78">
        <v>-23606</v>
      </c>
      <c r="S1547" s="78">
        <v>-2720</v>
      </c>
      <c r="T1547" s="78">
        <v>-4321</v>
      </c>
      <c r="U1547" s="78">
        <v>39245</v>
      </c>
      <c r="V1547" s="219">
        <v>0.11010319785959995</v>
      </c>
      <c r="W1547" s="78">
        <v>-612</v>
      </c>
      <c r="X1547" s="78">
        <v>7756</v>
      </c>
      <c r="Y1547" s="78">
        <v>5562</v>
      </c>
      <c r="Z1547" s="78">
        <v>10030</v>
      </c>
      <c r="AA1547" s="78">
        <v>100.05</v>
      </c>
      <c r="AB1547" s="78">
        <v>108.7</v>
      </c>
      <c r="AC1547" s="78">
        <v>25156</v>
      </c>
      <c r="AD1547" s="104">
        <v>0.86572000000000005</v>
      </c>
      <c r="AE1547" s="78">
        <v>60468</v>
      </c>
      <c r="AF1547" s="104">
        <v>2.2206199999999998</v>
      </c>
      <c r="AG1547" s="78">
        <v>-32173</v>
      </c>
      <c r="AH1547" s="104">
        <v>0.27571000000000001</v>
      </c>
      <c r="AI1547" s="78">
        <v>-14176</v>
      </c>
      <c r="AJ1547" s="104">
        <v>-0.69527000000000005</v>
      </c>
      <c r="AK1547" s="78">
        <v>9000</v>
      </c>
      <c r="AL1547" s="78">
        <v>8200</v>
      </c>
      <c r="AM1547" s="8">
        <v>8500</v>
      </c>
      <c r="AN1547" s="78">
        <v>217</v>
      </c>
      <c r="AO1547" s="78">
        <v>9300</v>
      </c>
      <c r="AP1547" s="78">
        <v>8800</v>
      </c>
      <c r="AQ1547" s="78">
        <v>8400</v>
      </c>
      <c r="AR1547" s="78">
        <v>399</v>
      </c>
      <c r="AS1547" s="78">
        <v>8700</v>
      </c>
      <c r="AT1547" s="78">
        <v>8200</v>
      </c>
      <c r="AU1547" s="78">
        <v>8500</v>
      </c>
      <c r="AV1547" s="78">
        <v>151</v>
      </c>
      <c r="AW1547" s="77">
        <v>18.420000000000002</v>
      </c>
      <c r="AX1547" s="144">
        <f t="shared" si="162"/>
        <v>1</v>
      </c>
      <c r="AY1547" s="144">
        <f t="shared" si="163"/>
        <v>0.67</v>
      </c>
      <c r="AZ1547" s="144">
        <f t="shared" si="164"/>
        <v>0.37</v>
      </c>
      <c r="BA1547" s="54">
        <f t="shared" si="165"/>
        <v>17.669331092452452</v>
      </c>
      <c r="BB1547" s="54">
        <f t="shared" si="166"/>
        <v>13.548668907547547</v>
      </c>
    </row>
    <row r="1548" spans="1:54" x14ac:dyDescent="0.25">
      <c r="A1548" s="3">
        <v>42467</v>
      </c>
      <c r="B1548" s="77">
        <v>8490.25</v>
      </c>
      <c r="C1548" s="77">
        <v>850.12242000000003</v>
      </c>
      <c r="D1548" s="77">
        <v>-62.119900000000001</v>
      </c>
      <c r="E1548" s="77">
        <f t="shared" si="161"/>
        <v>996.31889999999987</v>
      </c>
      <c r="F1548" s="77">
        <v>-8.5310000000000006</v>
      </c>
      <c r="G1548" s="77">
        <v>-17.971600000000002</v>
      </c>
      <c r="H1548">
        <v>0</v>
      </c>
      <c r="I1548" s="78">
        <v>8438</v>
      </c>
      <c r="J1548">
        <v>201604</v>
      </c>
      <c r="K1548" s="78">
        <v>8438</v>
      </c>
      <c r="L1548" s="77">
        <f t="shared" si="167"/>
        <v>-52.25</v>
      </c>
      <c r="M1548" s="78">
        <v>42484</v>
      </c>
      <c r="N1548" s="78">
        <v>715.93462999999997</v>
      </c>
      <c r="O1548" s="78">
        <v>455</v>
      </c>
      <c r="P1548" s="78">
        <v>1.98143</v>
      </c>
      <c r="Q1548" s="144">
        <v>42597.75</v>
      </c>
      <c r="R1548" s="78">
        <v>-22827</v>
      </c>
      <c r="S1548" s="78">
        <v>-3872</v>
      </c>
      <c r="T1548" s="78">
        <v>-522</v>
      </c>
      <c r="U1548" s="78">
        <v>37280</v>
      </c>
      <c r="V1548" s="219">
        <v>1.4002145922746781E-2</v>
      </c>
      <c r="W1548" s="78">
        <v>2677</v>
      </c>
      <c r="X1548" s="78">
        <v>11046</v>
      </c>
      <c r="Y1548" s="78">
        <v>10244</v>
      </c>
      <c r="Z1548" s="78">
        <v>17176</v>
      </c>
      <c r="AA1548" s="78">
        <v>95.81</v>
      </c>
      <c r="AB1548" s="78">
        <v>106.06</v>
      </c>
      <c r="AC1548" s="78">
        <v>25098</v>
      </c>
      <c r="AD1548" s="104">
        <v>0.87483</v>
      </c>
      <c r="AE1548" s="78">
        <v>65986</v>
      </c>
      <c r="AF1548" s="104">
        <v>2.2040500000000001</v>
      </c>
      <c r="AG1548" s="78">
        <v>-24917</v>
      </c>
      <c r="AH1548" s="104">
        <v>0.48752000000000001</v>
      </c>
      <c r="AI1548" s="78">
        <v>-975</v>
      </c>
      <c r="AJ1548" s="104">
        <v>-1.01572</v>
      </c>
      <c r="AK1548" s="78">
        <v>9000</v>
      </c>
      <c r="AL1548" s="78">
        <v>8300</v>
      </c>
      <c r="AM1548" s="8">
        <v>8400</v>
      </c>
      <c r="AN1548" s="78">
        <v>197</v>
      </c>
      <c r="AO1548" s="78">
        <v>8800</v>
      </c>
      <c r="AP1548" s="78">
        <v>8800</v>
      </c>
      <c r="AQ1548" s="78">
        <v>8400</v>
      </c>
      <c r="AR1548" s="78">
        <v>368</v>
      </c>
      <c r="AS1548" s="78">
        <v>8800</v>
      </c>
      <c r="AT1548" s="78">
        <v>8200</v>
      </c>
      <c r="AU1548" s="78">
        <v>8450</v>
      </c>
      <c r="AV1548" s="78">
        <v>126</v>
      </c>
      <c r="AW1548" s="77">
        <v>17.559999999999999</v>
      </c>
      <c r="AX1548" s="144">
        <f t="shared" si="162"/>
        <v>0.93</v>
      </c>
      <c r="AY1548" s="144">
        <f t="shared" si="163"/>
        <v>0.59</v>
      </c>
      <c r="AZ1548" s="144">
        <f t="shared" si="164"/>
        <v>0.28999999999999998</v>
      </c>
      <c r="BA1548" s="54">
        <f t="shared" si="165"/>
        <v>17.881882413605251</v>
      </c>
      <c r="BB1548" s="54">
        <f t="shared" si="166"/>
        <v>13.45311758639475</v>
      </c>
    </row>
    <row r="1549" spans="1:54" x14ac:dyDescent="0.25">
      <c r="A1549" s="3">
        <v>42468</v>
      </c>
      <c r="B1549" s="77">
        <v>8541.5</v>
      </c>
      <c r="C1549" s="77">
        <v>789.14261999999997</v>
      </c>
      <c r="D1549" s="77">
        <v>-6.7561</v>
      </c>
      <c r="E1549" s="77">
        <f t="shared" si="161"/>
        <v>960.92729999999983</v>
      </c>
      <c r="F1549" s="77">
        <v>-8.4908000000000001</v>
      </c>
      <c r="G1549" s="77">
        <v>-13.021099999999999</v>
      </c>
      <c r="H1549">
        <v>0</v>
      </c>
      <c r="I1549" s="78">
        <v>8484</v>
      </c>
      <c r="J1549">
        <v>201604</v>
      </c>
      <c r="K1549" s="78">
        <v>8484</v>
      </c>
      <c r="L1549" s="77">
        <f t="shared" si="167"/>
        <v>-57.5</v>
      </c>
      <c r="M1549" s="78">
        <v>45739</v>
      </c>
      <c r="N1549" s="78">
        <v>775.10720000000003</v>
      </c>
      <c r="O1549" s="78">
        <v>1071</v>
      </c>
      <c r="P1549" s="78">
        <v>4.5998799999999997</v>
      </c>
      <c r="Q1549" s="144">
        <v>46006.75</v>
      </c>
      <c r="R1549" s="78">
        <v>-22682</v>
      </c>
      <c r="S1549" s="78">
        <v>-2934</v>
      </c>
      <c r="T1549" s="78">
        <v>3906</v>
      </c>
      <c r="U1549" s="78">
        <v>39349</v>
      </c>
      <c r="V1549" s="219">
        <v>-9.9265546773742663E-2</v>
      </c>
      <c r="W1549" s="78">
        <v>3755</v>
      </c>
      <c r="X1549" s="78">
        <v>12054</v>
      </c>
      <c r="Y1549" s="78">
        <v>11679</v>
      </c>
      <c r="Z1549" s="78">
        <v>15836</v>
      </c>
      <c r="AA1549" s="78">
        <v>115.83</v>
      </c>
      <c r="AB1549" s="78">
        <v>112.16</v>
      </c>
      <c r="AC1549" s="78">
        <v>27595</v>
      </c>
      <c r="AD1549" s="104">
        <v>1.0947800000000001</v>
      </c>
      <c r="AE1549" s="78">
        <v>74123</v>
      </c>
      <c r="AF1549" s="104">
        <v>1.9816100000000001</v>
      </c>
      <c r="AG1549" s="78">
        <v>-22036</v>
      </c>
      <c r="AH1549" s="104">
        <v>0.31719999999999998</v>
      </c>
      <c r="AI1549" s="78">
        <v>512</v>
      </c>
      <c r="AJ1549" s="104">
        <v>-1.0284800000000001</v>
      </c>
      <c r="AK1549" s="78">
        <v>8900</v>
      </c>
      <c r="AL1549" s="78">
        <v>8200</v>
      </c>
      <c r="AM1549" s="8">
        <v>8500</v>
      </c>
      <c r="AN1549" s="78">
        <v>182</v>
      </c>
      <c r="AO1549" s="78">
        <v>8800</v>
      </c>
      <c r="AP1549" s="78">
        <v>8800</v>
      </c>
      <c r="AQ1549" s="78">
        <v>8500</v>
      </c>
      <c r="AR1549" s="78">
        <v>352</v>
      </c>
      <c r="AS1549" s="78">
        <v>8600</v>
      </c>
      <c r="AT1549" s="78">
        <v>8200</v>
      </c>
      <c r="AU1549" s="78">
        <v>8500</v>
      </c>
      <c r="AV1549" s="78">
        <v>106.5</v>
      </c>
      <c r="AW1549" s="77">
        <v>17.190000000000001</v>
      </c>
      <c r="AX1549" s="144">
        <f t="shared" si="162"/>
        <v>0.82</v>
      </c>
      <c r="AY1549" s="144">
        <f t="shared" si="163"/>
        <v>0.53</v>
      </c>
      <c r="AZ1549" s="144">
        <f t="shared" si="164"/>
        <v>0.26</v>
      </c>
      <c r="BA1549" s="54">
        <f t="shared" si="165"/>
        <v>18.032758362643381</v>
      </c>
      <c r="BB1549" s="54">
        <f t="shared" si="166"/>
        <v>13.411241637356619</v>
      </c>
    </row>
    <row r="1550" spans="1:54" x14ac:dyDescent="0.25">
      <c r="A1550" s="3">
        <v>42471</v>
      </c>
      <c r="B1550" s="77">
        <v>8562.59</v>
      </c>
      <c r="C1550" s="77">
        <v>688.97767999999996</v>
      </c>
      <c r="D1550" s="77">
        <v>-2.6601999999999997</v>
      </c>
      <c r="E1550" s="77">
        <f t="shared" si="161"/>
        <v>881.72099999999989</v>
      </c>
      <c r="F1550" s="77">
        <v>-3.1827999999999999</v>
      </c>
      <c r="G1550" s="77">
        <v>10.489100000000001</v>
      </c>
      <c r="H1550">
        <v>0</v>
      </c>
      <c r="I1550" s="78">
        <v>8514</v>
      </c>
      <c r="J1550">
        <v>201604</v>
      </c>
      <c r="K1550" s="78">
        <v>8514</v>
      </c>
      <c r="L1550" s="77">
        <f t="shared" si="167"/>
        <v>-48.590000000000146</v>
      </c>
      <c r="M1550" s="78">
        <v>48269</v>
      </c>
      <c r="N1550" s="78">
        <v>820.90215000000001</v>
      </c>
      <c r="O1550" s="78">
        <v>1901</v>
      </c>
      <c r="P1550" s="78">
        <v>8.1470699999999994</v>
      </c>
      <c r="Q1550" s="144">
        <v>48744.25</v>
      </c>
      <c r="R1550" s="78">
        <v>-22635</v>
      </c>
      <c r="S1550" s="78">
        <v>-3540</v>
      </c>
      <c r="T1550" s="78">
        <v>5581</v>
      </c>
      <c r="U1550" s="78">
        <v>40861</v>
      </c>
      <c r="V1550" s="219">
        <v>-0.13658500770906243</v>
      </c>
      <c r="W1550" s="78">
        <v>4717</v>
      </c>
      <c r="X1550" s="78">
        <v>10520</v>
      </c>
      <c r="Y1550" s="78">
        <v>13634</v>
      </c>
      <c r="Z1550" s="78">
        <v>20807</v>
      </c>
      <c r="AA1550" s="78">
        <v>107.69</v>
      </c>
      <c r="AB1550" s="78">
        <v>113.73</v>
      </c>
      <c r="AC1550" s="78">
        <v>28854</v>
      </c>
      <c r="AD1550" s="104">
        <v>1.2132400000000001</v>
      </c>
      <c r="AE1550" s="78">
        <v>73292</v>
      </c>
      <c r="AF1550" s="104">
        <v>1.65435</v>
      </c>
      <c r="AG1550" s="78">
        <v>813</v>
      </c>
      <c r="AH1550" s="104">
        <v>0.45928000000000002</v>
      </c>
      <c r="AI1550" s="78">
        <v>-5577</v>
      </c>
      <c r="AJ1550" s="104">
        <v>-1.0582800000000001</v>
      </c>
      <c r="AK1550" s="78">
        <v>8900</v>
      </c>
      <c r="AL1550" s="78">
        <v>8300</v>
      </c>
      <c r="AM1550" s="8">
        <v>8500</v>
      </c>
      <c r="AN1550" s="78">
        <v>165</v>
      </c>
      <c r="AO1550" s="78">
        <v>8800</v>
      </c>
      <c r="AP1550" s="78">
        <v>8800</v>
      </c>
      <c r="AQ1550" s="78">
        <v>8500</v>
      </c>
      <c r="AR1550" s="78">
        <v>345</v>
      </c>
      <c r="AS1550" s="78">
        <v>8750</v>
      </c>
      <c r="AT1550" s="78">
        <v>8200</v>
      </c>
      <c r="AU1550" s="78">
        <v>8550</v>
      </c>
      <c r="AV1550" s="78">
        <v>79.5</v>
      </c>
      <c r="AW1550" s="77">
        <v>17.36</v>
      </c>
      <c r="AX1550" s="144">
        <f t="shared" si="162"/>
        <v>0.89</v>
      </c>
      <c r="AY1550" s="144">
        <f t="shared" si="163"/>
        <v>0.56999999999999995</v>
      </c>
      <c r="AZ1550" s="144">
        <f t="shared" si="164"/>
        <v>0.28000000000000003</v>
      </c>
      <c r="BA1550" s="54">
        <f t="shared" si="165"/>
        <v>18.232543248215332</v>
      </c>
      <c r="BB1550" s="54">
        <f t="shared" si="166"/>
        <v>13.387456751784672</v>
      </c>
    </row>
    <row r="1551" spans="1:54" x14ac:dyDescent="0.25">
      <c r="A1551" s="3">
        <v>42472</v>
      </c>
      <c r="B1551" s="77">
        <v>8531.18</v>
      </c>
      <c r="C1551" s="77">
        <v>837.53452000000004</v>
      </c>
      <c r="D1551" s="77">
        <v>-11.829700000000001</v>
      </c>
      <c r="E1551" s="77">
        <f t="shared" si="161"/>
        <v>755.50869999999998</v>
      </c>
      <c r="F1551" s="77">
        <v>-9.4496000000000002</v>
      </c>
      <c r="G1551" s="77">
        <v>-25.700100000000003</v>
      </c>
      <c r="H1551">
        <v>0</v>
      </c>
      <c r="I1551" s="78">
        <v>8495</v>
      </c>
      <c r="J1551">
        <v>201604</v>
      </c>
      <c r="K1551" s="78">
        <v>8495</v>
      </c>
      <c r="L1551" s="77">
        <f t="shared" si="167"/>
        <v>-36.180000000000291</v>
      </c>
      <c r="M1551" s="78">
        <v>48886</v>
      </c>
      <c r="N1551" s="78">
        <v>829.49811999999997</v>
      </c>
      <c r="O1551" s="78">
        <v>1770</v>
      </c>
      <c r="P1551" s="78">
        <v>7.5709400000000002</v>
      </c>
      <c r="Q1551" s="144">
        <v>49328.5</v>
      </c>
      <c r="R1551" s="78">
        <v>-22969</v>
      </c>
      <c r="S1551" s="78">
        <v>-3262</v>
      </c>
      <c r="T1551" s="78">
        <v>5654</v>
      </c>
      <c r="U1551" s="78">
        <v>40926</v>
      </c>
      <c r="V1551" s="219">
        <v>-0.1381517861506133</v>
      </c>
      <c r="W1551" s="78">
        <v>4980</v>
      </c>
      <c r="X1551" s="78">
        <v>11029</v>
      </c>
      <c r="Y1551" s="78">
        <v>15977</v>
      </c>
      <c r="Z1551" s="78">
        <v>22384</v>
      </c>
      <c r="AA1551" s="78">
        <v>119.22</v>
      </c>
      <c r="AB1551" s="78">
        <v>116.91</v>
      </c>
      <c r="AC1551" s="78">
        <v>34876</v>
      </c>
      <c r="AD1551" s="104">
        <v>1.1915800000000001</v>
      </c>
      <c r="AE1551" s="78">
        <v>72449</v>
      </c>
      <c r="AF1551" s="104">
        <v>1.58389</v>
      </c>
      <c r="AG1551" s="78">
        <v>-147</v>
      </c>
      <c r="AH1551" s="104">
        <v>0.51378999999999997</v>
      </c>
      <c r="AI1551" s="78">
        <v>-9697</v>
      </c>
      <c r="AJ1551" s="104">
        <v>-0.98636000000000001</v>
      </c>
      <c r="AK1551" s="78">
        <v>8900</v>
      </c>
      <c r="AL1551" s="78">
        <v>8300</v>
      </c>
      <c r="AM1551" s="8">
        <v>8500</v>
      </c>
      <c r="AN1551" s="78">
        <v>149</v>
      </c>
      <c r="AO1551" s="78">
        <v>8800</v>
      </c>
      <c r="AP1551" s="78">
        <v>8000</v>
      </c>
      <c r="AQ1551" s="78">
        <v>8500</v>
      </c>
      <c r="AR1551" s="78">
        <v>332</v>
      </c>
      <c r="AS1551" s="78">
        <v>8750</v>
      </c>
      <c r="AT1551" s="78">
        <v>8200</v>
      </c>
      <c r="AU1551" s="78">
        <v>8550</v>
      </c>
      <c r="AV1551" s="78">
        <v>56.5</v>
      </c>
      <c r="AW1551" s="77">
        <v>17.329999999999998</v>
      </c>
      <c r="AX1551" s="144">
        <f t="shared" si="162"/>
        <v>0.89</v>
      </c>
      <c r="AY1551" s="144">
        <f t="shared" si="163"/>
        <v>0.56999999999999995</v>
      </c>
      <c r="AZ1551" s="144">
        <f t="shared" si="164"/>
        <v>0.28000000000000003</v>
      </c>
      <c r="BA1551" s="54">
        <f t="shared" si="165"/>
        <v>18.390193118393064</v>
      </c>
      <c r="BB1551" s="54">
        <f t="shared" si="166"/>
        <v>13.501806881606939</v>
      </c>
    </row>
    <row r="1552" spans="1:54" x14ac:dyDescent="0.25">
      <c r="A1552" s="3">
        <v>42473</v>
      </c>
      <c r="B1552" s="77">
        <v>8652.08</v>
      </c>
      <c r="C1552" s="77">
        <v>923.82932000000005</v>
      </c>
      <c r="D1552" s="77">
        <v>164.51490000000001</v>
      </c>
      <c r="E1552" s="77">
        <f t="shared" si="161"/>
        <v>828.41340000000002</v>
      </c>
      <c r="F1552" s="77">
        <v>-0.20860000000000001</v>
      </c>
      <c r="G1552" s="77">
        <v>16.488800000000001</v>
      </c>
      <c r="H1552" t="s">
        <v>1772</v>
      </c>
      <c r="I1552" s="78">
        <v>8638</v>
      </c>
      <c r="J1552">
        <v>201604</v>
      </c>
      <c r="K1552" s="78">
        <v>8638</v>
      </c>
      <c r="L1552" s="77">
        <f t="shared" si="167"/>
        <v>-14.079999999999927</v>
      </c>
      <c r="M1552" s="78">
        <v>51666</v>
      </c>
      <c r="N1552" s="78">
        <v>890.95921999999996</v>
      </c>
      <c r="O1552" s="78">
        <v>2280</v>
      </c>
      <c r="P1552" s="78">
        <v>9.8945699999999999</v>
      </c>
      <c r="Q1552" s="144">
        <v>52236</v>
      </c>
      <c r="R1552" s="78">
        <v>-23623</v>
      </c>
      <c r="S1552" s="78">
        <v>-1401</v>
      </c>
      <c r="T1552" s="78">
        <v>10043</v>
      </c>
      <c r="U1552" s="78">
        <v>45960</v>
      </c>
      <c r="V1552" s="219">
        <v>-0.21851610095735421</v>
      </c>
      <c r="W1552" s="78">
        <v>5589</v>
      </c>
      <c r="X1552" s="78">
        <v>10693</v>
      </c>
      <c r="Y1552" s="78">
        <v>14302</v>
      </c>
      <c r="Z1552" s="78">
        <v>21169</v>
      </c>
      <c r="AA1552" s="78">
        <v>112.01</v>
      </c>
      <c r="AB1552" s="78">
        <v>126.31</v>
      </c>
      <c r="AC1552" s="78">
        <v>37234</v>
      </c>
      <c r="AD1552" s="104">
        <v>1.9032899999999999</v>
      </c>
      <c r="AE1552" s="78">
        <v>71389</v>
      </c>
      <c r="AF1552" s="104">
        <v>0.97851999999999995</v>
      </c>
      <c r="AG1552" s="78">
        <v>-32762</v>
      </c>
      <c r="AH1552" s="104">
        <v>0.71580999999999995</v>
      </c>
      <c r="AI1552" s="78">
        <v>-38617</v>
      </c>
      <c r="AJ1552" s="104">
        <v>-0.58184000000000002</v>
      </c>
      <c r="AK1552" s="78">
        <v>8900</v>
      </c>
      <c r="AL1552" s="78">
        <v>8300</v>
      </c>
      <c r="AM1552" s="8">
        <v>8650</v>
      </c>
      <c r="AN1552" s="78">
        <v>126</v>
      </c>
      <c r="AO1552" s="78">
        <v>9000</v>
      </c>
      <c r="AP1552" s="78">
        <v>8000</v>
      </c>
      <c r="AQ1552" s="78">
        <v>8600</v>
      </c>
      <c r="AR1552" s="78">
        <v>313</v>
      </c>
      <c r="AS1552" s="78">
        <v>8900</v>
      </c>
      <c r="AT1552" s="78">
        <v>8300</v>
      </c>
      <c r="AU1552" s="78">
        <v>8650</v>
      </c>
      <c r="AV1552" s="78">
        <v>126</v>
      </c>
      <c r="AW1552" s="77">
        <v>16.22</v>
      </c>
      <c r="AX1552" s="144">
        <f t="shared" si="162"/>
        <v>0.62</v>
      </c>
      <c r="AY1552" s="144">
        <f t="shared" si="163"/>
        <v>0.36</v>
      </c>
      <c r="AZ1552" s="144">
        <f t="shared" si="164"/>
        <v>0.18</v>
      </c>
      <c r="BA1552" s="54">
        <f t="shared" si="165"/>
        <v>18.400810168362067</v>
      </c>
      <c r="BB1552" s="54">
        <f t="shared" si="166"/>
        <v>13.507189831637938</v>
      </c>
    </row>
    <row r="1553" spans="1:54" x14ac:dyDescent="0.25">
      <c r="A1553" s="3">
        <v>42474</v>
      </c>
      <c r="B1553" s="77">
        <v>8667.7099999999991</v>
      </c>
      <c r="C1553" s="77">
        <v>822.03414999999995</v>
      </c>
      <c r="D1553" s="77">
        <v>64.898499999999999</v>
      </c>
      <c r="E1553" s="77">
        <f t="shared" si="161"/>
        <v>848.26959999999997</v>
      </c>
      <c r="F1553" s="77">
        <v>1.946</v>
      </c>
      <c r="G1553" s="77">
        <v>-15.403599999999999</v>
      </c>
      <c r="H1553">
        <v>0</v>
      </c>
      <c r="I1553" s="78">
        <v>8661</v>
      </c>
      <c r="J1553">
        <v>201604</v>
      </c>
      <c r="K1553" s="78">
        <v>8661</v>
      </c>
      <c r="L1553" s="77">
        <f t="shared" si="167"/>
        <v>-6.7099999999991269</v>
      </c>
      <c r="M1553" s="78">
        <v>47211</v>
      </c>
      <c r="N1553" s="78">
        <v>816.32221000000004</v>
      </c>
      <c r="O1553" s="78">
        <v>1491</v>
      </c>
      <c r="P1553" s="78">
        <v>6.5092400000000001</v>
      </c>
      <c r="Q1553" s="144">
        <v>47583.75</v>
      </c>
      <c r="R1553" s="78">
        <v>-23933</v>
      </c>
      <c r="S1553" s="78">
        <v>1098</v>
      </c>
      <c r="T1553" s="78">
        <v>8100</v>
      </c>
      <c r="U1553" s="78">
        <v>45914</v>
      </c>
      <c r="V1553" s="219">
        <v>-0.17641677919588797</v>
      </c>
      <c r="W1553" s="78">
        <v>2707</v>
      </c>
      <c r="X1553" s="78">
        <v>9090</v>
      </c>
      <c r="Y1553" s="78">
        <v>11917</v>
      </c>
      <c r="Z1553" s="78">
        <v>16874</v>
      </c>
      <c r="AA1553" s="78">
        <v>99.54</v>
      </c>
      <c r="AB1553" s="78">
        <v>124.33</v>
      </c>
      <c r="AC1553" s="78">
        <v>35189</v>
      </c>
      <c r="AD1553" s="104">
        <v>1.96977</v>
      </c>
      <c r="AE1553" s="78">
        <v>80849</v>
      </c>
      <c r="AF1553" s="104">
        <v>0.80381000000000002</v>
      </c>
      <c r="AG1553" s="78">
        <v>-33357</v>
      </c>
      <c r="AH1553" s="104">
        <v>0.11522</v>
      </c>
      <c r="AI1553" s="78">
        <v>-23914</v>
      </c>
      <c r="AJ1553" s="104">
        <v>-0.14133999999999999</v>
      </c>
      <c r="AK1553" s="78">
        <v>9000</v>
      </c>
      <c r="AL1553" s="78">
        <v>8400</v>
      </c>
      <c r="AM1553" s="8">
        <v>8650</v>
      </c>
      <c r="AN1553" s="78">
        <v>117</v>
      </c>
      <c r="AO1553" s="78">
        <v>9000</v>
      </c>
      <c r="AP1553" s="78">
        <v>8000</v>
      </c>
      <c r="AQ1553" s="78">
        <v>8600</v>
      </c>
      <c r="AR1553" s="78">
        <v>315</v>
      </c>
      <c r="AS1553" s="78">
        <v>9000</v>
      </c>
      <c r="AT1553" s="78">
        <v>8400</v>
      </c>
      <c r="AU1553" s="78">
        <v>8650</v>
      </c>
      <c r="AV1553" s="78">
        <v>117</v>
      </c>
      <c r="AW1553" s="77">
        <v>16.32</v>
      </c>
      <c r="AX1553" s="144">
        <f t="shared" si="162"/>
        <v>0.65</v>
      </c>
      <c r="AY1553" s="144">
        <f t="shared" si="163"/>
        <v>0.38</v>
      </c>
      <c r="AZ1553" s="144">
        <f t="shared" si="164"/>
        <v>0.19</v>
      </c>
      <c r="BA1553" s="54">
        <f t="shared" si="165"/>
        <v>18.357317953014856</v>
      </c>
      <c r="BB1553" s="54">
        <f t="shared" si="166"/>
        <v>13.507682046985144</v>
      </c>
    </row>
    <row r="1554" spans="1:54" x14ac:dyDescent="0.25">
      <c r="A1554" s="3">
        <v>42475</v>
      </c>
      <c r="B1554" s="77">
        <v>8700.39</v>
      </c>
      <c r="C1554" s="77">
        <v>797.17511999999999</v>
      </c>
      <c r="D1554" s="77">
        <v>77.156199999999998</v>
      </c>
      <c r="E1554" s="77">
        <f t="shared" si="161"/>
        <v>801.23869999999999</v>
      </c>
      <c r="F1554" s="77">
        <v>-5.1372999999999998</v>
      </c>
      <c r="G1554" s="77">
        <v>-9.7936999999999994</v>
      </c>
      <c r="H1554">
        <v>0</v>
      </c>
      <c r="I1554" s="78">
        <v>8716</v>
      </c>
      <c r="J1554">
        <v>201604</v>
      </c>
      <c r="K1554" s="78">
        <v>8716</v>
      </c>
      <c r="L1554" s="77">
        <f t="shared" si="167"/>
        <v>15.610000000000582</v>
      </c>
      <c r="M1554" s="78">
        <v>49727</v>
      </c>
      <c r="N1554" s="78">
        <v>865.42618000000004</v>
      </c>
      <c r="O1554" s="78">
        <v>2515</v>
      </c>
      <c r="P1554" s="78">
        <v>11.017799999999999</v>
      </c>
      <c r="Q1554" s="144">
        <v>50355.75</v>
      </c>
      <c r="R1554" s="78">
        <v>-24140</v>
      </c>
      <c r="S1554" s="78">
        <v>590</v>
      </c>
      <c r="T1554" s="78">
        <v>11086</v>
      </c>
      <c r="U1554" s="78">
        <v>49319</v>
      </c>
      <c r="V1554" s="219">
        <v>-0.22478152436180782</v>
      </c>
      <c r="W1554" s="78">
        <v>1459</v>
      </c>
      <c r="X1554" s="78">
        <v>8706</v>
      </c>
      <c r="Y1554" s="78">
        <v>12668</v>
      </c>
      <c r="Z1554" s="78">
        <v>17450</v>
      </c>
      <c r="AA1554" s="78">
        <v>118.7</v>
      </c>
      <c r="AB1554" s="78">
        <v>130.96</v>
      </c>
      <c r="AC1554" s="78">
        <v>38297</v>
      </c>
      <c r="AD1554" s="104">
        <v>2.3913199999999999</v>
      </c>
      <c r="AE1554" s="78">
        <v>90982</v>
      </c>
      <c r="AF1554" s="104">
        <v>0.60562000000000005</v>
      </c>
      <c r="AG1554" s="78">
        <v>-21529</v>
      </c>
      <c r="AH1554" s="104">
        <v>-0.11515</v>
      </c>
      <c r="AI1554" s="78">
        <v>-31437</v>
      </c>
      <c r="AJ1554" s="104">
        <v>-0.25875999999999999</v>
      </c>
      <c r="AK1554" s="78">
        <v>9000</v>
      </c>
      <c r="AL1554" s="78">
        <v>8400</v>
      </c>
      <c r="AM1554" s="8">
        <v>8700</v>
      </c>
      <c r="AN1554" s="78">
        <v>101</v>
      </c>
      <c r="AO1554" s="78">
        <v>9000</v>
      </c>
      <c r="AP1554" s="78">
        <v>8000</v>
      </c>
      <c r="AQ1554" s="78">
        <v>8700</v>
      </c>
      <c r="AR1554" s="78">
        <v>296</v>
      </c>
      <c r="AS1554" s="78">
        <v>9000</v>
      </c>
      <c r="AT1554" s="78">
        <v>8400</v>
      </c>
      <c r="AU1554" s="78">
        <v>8700</v>
      </c>
      <c r="AV1554" s="78">
        <v>101</v>
      </c>
      <c r="AW1554" s="77">
        <v>15.83</v>
      </c>
      <c r="AX1554" s="144">
        <f t="shared" si="162"/>
        <v>0.41</v>
      </c>
      <c r="AY1554" s="144">
        <f t="shared" si="163"/>
        <v>0.24</v>
      </c>
      <c r="AZ1554" s="144">
        <f t="shared" si="164"/>
        <v>0.12</v>
      </c>
      <c r="BA1554" s="54">
        <f t="shared" si="165"/>
        <v>18.310295675596272</v>
      </c>
      <c r="BB1554" s="54">
        <f t="shared" si="166"/>
        <v>13.488704324403727</v>
      </c>
    </row>
    <row r="1555" spans="1:54" x14ac:dyDescent="0.25">
      <c r="A1555" s="3">
        <v>42478</v>
      </c>
      <c r="B1555" s="77">
        <v>8666.01</v>
      </c>
      <c r="C1555" s="77">
        <v>650.51346999999998</v>
      </c>
      <c r="D1555" s="77">
        <v>6.0745000000000005</v>
      </c>
      <c r="E1555" s="77">
        <f t="shared" si="161"/>
        <v>664.06410000000005</v>
      </c>
      <c r="F1555" s="77">
        <v>0.25670000000000004</v>
      </c>
      <c r="G1555" s="77">
        <v>-9.3506</v>
      </c>
      <c r="H1555">
        <v>0</v>
      </c>
      <c r="I1555" s="78">
        <v>8645</v>
      </c>
      <c r="J1555">
        <v>201604</v>
      </c>
      <c r="K1555" s="78">
        <v>8645</v>
      </c>
      <c r="L1555" s="77">
        <f t="shared" si="167"/>
        <v>-21.010000000000218</v>
      </c>
      <c r="M1555" s="78">
        <v>43138</v>
      </c>
      <c r="N1555" s="78">
        <v>743.29324999999994</v>
      </c>
      <c r="O1555" s="78">
        <v>1361</v>
      </c>
      <c r="P1555" s="78">
        <v>5.9279799999999998</v>
      </c>
      <c r="Q1555" s="144">
        <v>43478.25</v>
      </c>
      <c r="R1555" s="78">
        <v>-23970</v>
      </c>
      <c r="S1555" s="78">
        <v>2337</v>
      </c>
      <c r="T1555" s="78">
        <v>7900</v>
      </c>
      <c r="U1555" s="78">
        <v>42390</v>
      </c>
      <c r="V1555" s="219">
        <v>-0.1863647086577023</v>
      </c>
      <c r="W1555" s="78">
        <v>687</v>
      </c>
      <c r="X1555" s="78">
        <v>6147</v>
      </c>
      <c r="Y1555" s="78">
        <v>13893</v>
      </c>
      <c r="Z1555" s="78">
        <v>15563</v>
      </c>
      <c r="AA1555" s="78">
        <v>88.74</v>
      </c>
      <c r="AB1555" s="78">
        <v>125.16</v>
      </c>
      <c r="AC1555" s="78">
        <v>35061</v>
      </c>
      <c r="AD1555" s="104">
        <v>1.89253</v>
      </c>
      <c r="AE1555" s="78">
        <v>86773</v>
      </c>
      <c r="AF1555" s="104">
        <v>0.72599999999999998</v>
      </c>
      <c r="AG1555" s="78">
        <v>-21912</v>
      </c>
      <c r="AH1555" s="104">
        <v>-3.2460000000000003E-2</v>
      </c>
      <c r="AI1555" s="78">
        <v>-24344</v>
      </c>
      <c r="AJ1555" s="104">
        <v>-4.836E-2</v>
      </c>
      <c r="AK1555" s="78">
        <v>9000</v>
      </c>
      <c r="AL1555" s="78">
        <v>8400</v>
      </c>
      <c r="AM1555" s="8">
        <v>8650</v>
      </c>
      <c r="AN1555" s="78">
        <v>84.5</v>
      </c>
      <c r="AO1555" s="78">
        <v>9000</v>
      </c>
      <c r="AP1555" s="78">
        <v>8000</v>
      </c>
      <c r="AQ1555" s="78">
        <v>8600</v>
      </c>
      <c r="AR1555" s="78">
        <v>307</v>
      </c>
      <c r="AS1555" s="78">
        <v>9000</v>
      </c>
      <c r="AT1555" s="78">
        <v>8400</v>
      </c>
      <c r="AU1555" s="78">
        <v>8650</v>
      </c>
      <c r="AV1555" s="78">
        <v>84.5</v>
      </c>
      <c r="AW1555" s="77">
        <v>18.21</v>
      </c>
      <c r="AX1555" s="144">
        <f t="shared" si="162"/>
        <v>0.96</v>
      </c>
      <c r="AY1555" s="144">
        <f t="shared" si="163"/>
        <v>0.81</v>
      </c>
      <c r="AZ1555" s="144">
        <f t="shared" si="164"/>
        <v>0.43</v>
      </c>
      <c r="BA1555" s="54">
        <f t="shared" si="165"/>
        <v>18.609761017448577</v>
      </c>
      <c r="BB1555" s="54">
        <f t="shared" si="166"/>
        <v>13.561238982551423</v>
      </c>
    </row>
    <row r="1556" spans="1:54" x14ac:dyDescent="0.25">
      <c r="A1556" s="3">
        <v>42479</v>
      </c>
      <c r="B1556" s="77">
        <v>8633.7199999999993</v>
      </c>
      <c r="C1556" s="77">
        <v>813.58438999999998</v>
      </c>
      <c r="D1556" s="77">
        <v>-5.0204000000000004</v>
      </c>
      <c r="E1556" s="77">
        <f t="shared" si="161"/>
        <v>485.75190000000003</v>
      </c>
      <c r="F1556" s="77">
        <v>-3.9706000000000001</v>
      </c>
      <c r="G1556" s="77">
        <v>-12.3322</v>
      </c>
      <c r="H1556">
        <v>0</v>
      </c>
      <c r="I1556" s="78">
        <v>8636</v>
      </c>
      <c r="J1556">
        <v>201604</v>
      </c>
      <c r="K1556" s="78">
        <v>8636</v>
      </c>
      <c r="L1556" s="77">
        <f t="shared" si="167"/>
        <v>2.2800000000006548</v>
      </c>
      <c r="M1556" s="78">
        <v>41302</v>
      </c>
      <c r="N1556" s="78">
        <v>709.11113</v>
      </c>
      <c r="O1556" s="78">
        <v>662</v>
      </c>
      <c r="P1556" s="78">
        <v>2.89473</v>
      </c>
      <c r="Q1556" s="144">
        <v>41467.5</v>
      </c>
      <c r="R1556" s="78">
        <v>-24385</v>
      </c>
      <c r="S1556" s="78">
        <v>2317</v>
      </c>
      <c r="T1556" s="78">
        <v>5231</v>
      </c>
      <c r="U1556" s="78">
        <v>41220</v>
      </c>
      <c r="V1556" s="219">
        <v>-0.12690441533236294</v>
      </c>
      <c r="W1556" s="78">
        <v>246</v>
      </c>
      <c r="X1556" s="78">
        <v>-3082</v>
      </c>
      <c r="Y1556" s="78">
        <v>13529</v>
      </c>
      <c r="Z1556" s="78">
        <v>14289</v>
      </c>
      <c r="AA1556" s="78">
        <v>93.67</v>
      </c>
      <c r="AB1556" s="78">
        <v>118.59</v>
      </c>
      <c r="AC1556" s="78">
        <v>35569</v>
      </c>
      <c r="AD1556" s="104">
        <v>1.8013300000000001</v>
      </c>
      <c r="AE1556" s="78">
        <v>87097</v>
      </c>
      <c r="AF1556" s="104">
        <v>0.67998999999999998</v>
      </c>
      <c r="AG1556" s="78">
        <v>-32801</v>
      </c>
      <c r="AH1556" s="104">
        <v>-1.1180000000000001E-2</v>
      </c>
      <c r="AI1556" s="78">
        <v>-23738</v>
      </c>
      <c r="AJ1556" s="104">
        <v>-5.9339999999999997E-2</v>
      </c>
      <c r="AK1556" s="78">
        <v>9000</v>
      </c>
      <c r="AL1556" s="78">
        <v>8400</v>
      </c>
      <c r="AM1556" s="8">
        <v>8650</v>
      </c>
      <c r="AN1556" s="78">
        <v>64.5</v>
      </c>
      <c r="AO1556" s="78">
        <v>9000</v>
      </c>
      <c r="AP1556" s="78">
        <v>8300</v>
      </c>
      <c r="AQ1556" s="78">
        <v>8600</v>
      </c>
      <c r="AR1556" s="78">
        <v>299</v>
      </c>
      <c r="AS1556" s="78">
        <v>9000</v>
      </c>
      <c r="AT1556" s="78">
        <v>8400</v>
      </c>
      <c r="AU1556" s="78">
        <v>8650</v>
      </c>
      <c r="AV1556" s="78">
        <v>64.5</v>
      </c>
      <c r="AW1556" s="77">
        <v>18.350000000000001</v>
      </c>
      <c r="AX1556" s="144">
        <f t="shared" si="162"/>
        <v>0.96</v>
      </c>
      <c r="AY1556" s="144">
        <f t="shared" si="163"/>
        <v>0.83</v>
      </c>
      <c r="AZ1556" s="144">
        <f t="shared" si="164"/>
        <v>0.44</v>
      </c>
      <c r="BA1556" s="54">
        <f t="shared" si="165"/>
        <v>18.850400051522961</v>
      </c>
      <c r="BB1556" s="54">
        <f t="shared" si="166"/>
        <v>13.732599948477038</v>
      </c>
    </row>
    <row r="1557" spans="1:54" x14ac:dyDescent="0.25">
      <c r="A1557" s="3">
        <v>42480</v>
      </c>
      <c r="B1557" s="77">
        <v>8514.48</v>
      </c>
      <c r="C1557" s="77">
        <v>967.85721000000001</v>
      </c>
      <c r="D1557" s="77">
        <v>-10.133599999999999</v>
      </c>
      <c r="E1557" s="77">
        <f t="shared" si="161"/>
        <v>430.30369999999999</v>
      </c>
      <c r="F1557" s="77">
        <v>-2.4087999999999998</v>
      </c>
      <c r="G1557" s="77">
        <v>-8.8226999999999993</v>
      </c>
      <c r="H1557" t="s">
        <v>1773</v>
      </c>
      <c r="I1557" s="78">
        <v>8519</v>
      </c>
      <c r="J1557">
        <v>201605</v>
      </c>
      <c r="K1557" s="78">
        <v>8442</v>
      </c>
      <c r="L1557" s="77">
        <f t="shared" si="167"/>
        <v>-72.479999999999563</v>
      </c>
      <c r="M1557" s="78">
        <v>40572</v>
      </c>
      <c r="N1557" s="78">
        <v>684.20050000000003</v>
      </c>
      <c r="O1557" s="78">
        <v>1928</v>
      </c>
      <c r="P1557" s="78">
        <v>8.2163299999999992</v>
      </c>
      <c r="Q1557" s="144">
        <v>41054</v>
      </c>
      <c r="R1557" s="78">
        <v>-25110</v>
      </c>
      <c r="S1557" s="78">
        <v>-2427</v>
      </c>
      <c r="T1557" s="78">
        <v>-1115</v>
      </c>
      <c r="U1557" s="78">
        <v>29269</v>
      </c>
      <c r="V1557" s="219">
        <v>3.8094912706276268E-2</v>
      </c>
      <c r="W1557" s="78">
        <v>-1793</v>
      </c>
      <c r="X1557" s="78">
        <v>1683</v>
      </c>
      <c r="Y1557" s="78">
        <v>8202</v>
      </c>
      <c r="Z1557" s="78">
        <v>16161</v>
      </c>
      <c r="AA1557" s="78">
        <v>98.23</v>
      </c>
      <c r="AB1557" s="78">
        <v>117.56</v>
      </c>
      <c r="AC1557" s="78">
        <v>29427</v>
      </c>
      <c r="AD1557" s="104">
        <v>0.92162999999999995</v>
      </c>
      <c r="AE1557" s="78">
        <v>1212</v>
      </c>
      <c r="AF1557" s="104">
        <v>-2.5729999999999999E-2</v>
      </c>
      <c r="AG1557" s="78">
        <v>5483</v>
      </c>
      <c r="AH1557" s="104">
        <v>0.46732000000000001</v>
      </c>
      <c r="AI1557" s="78">
        <v>-6935</v>
      </c>
      <c r="AJ1557" s="104">
        <v>-0.53285000000000005</v>
      </c>
      <c r="AK1557" s="78">
        <v>8800</v>
      </c>
      <c r="AL1557" s="78">
        <v>8200</v>
      </c>
      <c r="AM1557" s="8">
        <v>8400</v>
      </c>
      <c r="AN1557" s="78">
        <v>303</v>
      </c>
      <c r="AO1557" s="78">
        <v>10800</v>
      </c>
      <c r="AP1557" s="78">
        <v>6000</v>
      </c>
      <c r="AQ1557" s="78">
        <v>8400</v>
      </c>
      <c r="AR1557" s="78">
        <v>443</v>
      </c>
      <c r="AS1557" s="78">
        <v>8700</v>
      </c>
      <c r="AT1557" s="78">
        <v>8450</v>
      </c>
      <c r="AU1557" s="78">
        <v>8450</v>
      </c>
      <c r="AV1557" s="78">
        <v>148</v>
      </c>
      <c r="AW1557" s="77">
        <v>19</v>
      </c>
      <c r="AX1557" s="144">
        <f t="shared" si="162"/>
        <v>1</v>
      </c>
      <c r="AY1557" s="144">
        <f t="shared" si="163"/>
        <v>0.93</v>
      </c>
      <c r="AZ1557" s="144">
        <f t="shared" si="164"/>
        <v>0.55000000000000004</v>
      </c>
      <c r="BA1557" s="54">
        <f t="shared" si="165"/>
        <v>19.218443708281988</v>
      </c>
      <c r="BB1557" s="54">
        <f t="shared" si="166"/>
        <v>13.796556291718014</v>
      </c>
    </row>
    <row r="1558" spans="1:54" x14ac:dyDescent="0.25">
      <c r="A1558" s="3">
        <v>42481</v>
      </c>
      <c r="B1558" s="77">
        <v>8568.65</v>
      </c>
      <c r="C1558" s="77">
        <v>759.73586</v>
      </c>
      <c r="D1558" s="77">
        <v>73.60560000000001</v>
      </c>
      <c r="E1558" s="77">
        <f t="shared" si="161"/>
        <v>467.27960000000007</v>
      </c>
      <c r="F1558" s="77">
        <v>-2.5059</v>
      </c>
      <c r="G1558" s="77">
        <v>23.484499999999997</v>
      </c>
      <c r="H1558">
        <v>0</v>
      </c>
      <c r="I1558" s="78">
        <v>8530</v>
      </c>
      <c r="J1558">
        <v>201605</v>
      </c>
      <c r="K1558" s="78">
        <v>8530</v>
      </c>
      <c r="L1558" s="77">
        <f t="shared" si="167"/>
        <v>-38.649999999999636</v>
      </c>
      <c r="M1558" s="78">
        <v>50168</v>
      </c>
      <c r="N1558" s="78">
        <v>855.05319999999995</v>
      </c>
      <c r="O1558" s="78">
        <v>2185</v>
      </c>
      <c r="P1558" s="78">
        <v>9.3976699999999997</v>
      </c>
      <c r="Q1558" s="144">
        <v>50714.25</v>
      </c>
      <c r="R1558" s="78">
        <v>-24994</v>
      </c>
      <c r="S1558" s="78">
        <v>-4294</v>
      </c>
      <c r="T1558" s="78">
        <v>4393</v>
      </c>
      <c r="U1558" s="78">
        <v>32608</v>
      </c>
      <c r="V1558" s="219">
        <v>-0.13472154072620215</v>
      </c>
      <c r="W1558" s="78">
        <v>1543</v>
      </c>
      <c r="X1558" s="78">
        <v>5932</v>
      </c>
      <c r="Y1558" s="78">
        <v>12048</v>
      </c>
      <c r="Z1558" s="78">
        <v>21472</v>
      </c>
      <c r="AA1558" s="78">
        <v>104.98</v>
      </c>
      <c r="AB1558" s="78">
        <v>122.75</v>
      </c>
      <c r="AC1558" s="78">
        <v>27646</v>
      </c>
      <c r="AD1558" s="104">
        <v>0.96057999999999999</v>
      </c>
      <c r="AE1558" s="78">
        <v>3404</v>
      </c>
      <c r="AF1558" s="104">
        <v>9.5E-4</v>
      </c>
      <c r="AG1558" s="78">
        <v>21373</v>
      </c>
      <c r="AH1558" s="104">
        <v>0.84128999999999998</v>
      </c>
      <c r="AI1558" s="78">
        <v>1875</v>
      </c>
      <c r="AJ1558" s="104">
        <v>-0.56772</v>
      </c>
      <c r="AK1558" s="78">
        <v>8800</v>
      </c>
      <c r="AL1558" s="78">
        <v>8200</v>
      </c>
      <c r="AM1558" s="8">
        <v>8500</v>
      </c>
      <c r="AN1558" s="78">
        <v>273</v>
      </c>
      <c r="AO1558" s="78">
        <v>10800</v>
      </c>
      <c r="AP1558" s="78">
        <v>6000</v>
      </c>
      <c r="AQ1558" s="78">
        <v>8500</v>
      </c>
      <c r="AR1558" s="78">
        <v>401</v>
      </c>
      <c r="AS1558" s="78">
        <v>8700</v>
      </c>
      <c r="AT1558" s="78">
        <v>8200</v>
      </c>
      <c r="AU1558" s="78">
        <v>8550</v>
      </c>
      <c r="AV1558" s="78">
        <v>113</v>
      </c>
      <c r="AW1558" s="77">
        <v>16.09</v>
      </c>
      <c r="AX1558" s="144">
        <f t="shared" si="162"/>
        <v>0.51</v>
      </c>
      <c r="AY1558" s="144">
        <f t="shared" si="163"/>
        <v>0.32</v>
      </c>
      <c r="AZ1558" s="144">
        <f t="shared" si="164"/>
        <v>0.16</v>
      </c>
      <c r="BA1558" s="54">
        <f t="shared" si="165"/>
        <v>19.120561216148815</v>
      </c>
      <c r="BB1558" s="54">
        <f t="shared" si="166"/>
        <v>14.067438783851188</v>
      </c>
    </row>
    <row r="1559" spans="1:54" x14ac:dyDescent="0.25">
      <c r="A1559" s="3">
        <v>42482</v>
      </c>
      <c r="B1559" s="77">
        <v>8535.75</v>
      </c>
      <c r="C1559" s="77">
        <v>790.70600000000002</v>
      </c>
      <c r="D1559" s="77">
        <v>36.803400000000003</v>
      </c>
      <c r="E1559" s="77">
        <f t="shared" si="161"/>
        <v>469.05430000000001</v>
      </c>
      <c r="F1559" s="77">
        <v>-0.92</v>
      </c>
      <c r="G1559" s="77">
        <v>-0.26700000000000002</v>
      </c>
      <c r="H1559">
        <v>0</v>
      </c>
      <c r="I1559" s="78">
        <v>8498</v>
      </c>
      <c r="J1559">
        <v>201605</v>
      </c>
      <c r="K1559" s="78">
        <v>8498</v>
      </c>
      <c r="L1559" s="77">
        <f t="shared" si="167"/>
        <v>-37.75</v>
      </c>
      <c r="M1559" s="78">
        <v>51736</v>
      </c>
      <c r="N1559" s="78">
        <v>878.69106999999997</v>
      </c>
      <c r="O1559" s="78">
        <v>1966</v>
      </c>
      <c r="P1559" s="78">
        <v>8.4328900000000004</v>
      </c>
      <c r="Q1559" s="144">
        <v>52227.5</v>
      </c>
      <c r="R1559" s="78">
        <v>-24770</v>
      </c>
      <c r="S1559" s="78">
        <v>-4079</v>
      </c>
      <c r="T1559" s="78">
        <v>2851</v>
      </c>
      <c r="U1559" s="78">
        <v>33587</v>
      </c>
      <c r="V1559" s="219">
        <v>-8.4884032512579269E-2</v>
      </c>
      <c r="W1559" s="78">
        <v>1661</v>
      </c>
      <c r="X1559" s="78">
        <v>8942</v>
      </c>
      <c r="Y1559" s="78">
        <v>12684</v>
      </c>
      <c r="Z1559" s="78">
        <v>21739</v>
      </c>
      <c r="AA1559" s="78">
        <v>102.7</v>
      </c>
      <c r="AB1559" s="78">
        <v>125.06</v>
      </c>
      <c r="AC1559" s="78">
        <v>26963</v>
      </c>
      <c r="AD1559" s="104">
        <v>0.88665000000000005</v>
      </c>
      <c r="AE1559" s="78">
        <v>4232</v>
      </c>
      <c r="AF1559" s="104">
        <v>-2.734E-2</v>
      </c>
      <c r="AG1559" s="78">
        <v>11684</v>
      </c>
      <c r="AH1559" s="104">
        <v>0.68874999999999997</v>
      </c>
      <c r="AI1559" s="78">
        <v>9991</v>
      </c>
      <c r="AJ1559" s="104">
        <v>-0.50790000000000002</v>
      </c>
      <c r="AK1559" s="78">
        <v>8800</v>
      </c>
      <c r="AL1559" s="78">
        <v>8200</v>
      </c>
      <c r="AM1559" s="8">
        <v>8500</v>
      </c>
      <c r="AN1559" s="78">
        <v>261</v>
      </c>
      <c r="AO1559" s="78">
        <v>10800</v>
      </c>
      <c r="AP1559" s="78">
        <v>6000</v>
      </c>
      <c r="AQ1559" s="78">
        <v>8500</v>
      </c>
      <c r="AR1559" s="78">
        <v>390</v>
      </c>
      <c r="AS1559" s="78">
        <v>8650</v>
      </c>
      <c r="AT1559" s="78">
        <v>8300</v>
      </c>
      <c r="AU1559" s="78">
        <v>8550</v>
      </c>
      <c r="AV1559" s="78">
        <v>98</v>
      </c>
      <c r="AW1559" s="77">
        <v>16</v>
      </c>
      <c r="AX1559" s="144">
        <f t="shared" si="162"/>
        <v>0.44</v>
      </c>
      <c r="AY1559" s="144">
        <f t="shared" si="163"/>
        <v>0.28000000000000003</v>
      </c>
      <c r="AZ1559" s="144">
        <f t="shared" si="164"/>
        <v>0.14000000000000001</v>
      </c>
      <c r="BA1559" s="54">
        <f t="shared" si="165"/>
        <v>19.033104150498563</v>
      </c>
      <c r="BB1559" s="54">
        <f t="shared" si="166"/>
        <v>14.292895849501431</v>
      </c>
    </row>
    <row r="1560" spans="1:54" x14ac:dyDescent="0.25">
      <c r="A1560" s="3">
        <v>42485</v>
      </c>
      <c r="B1560" s="77">
        <v>8560.2800000000007</v>
      </c>
      <c r="C1560" s="77">
        <v>561.82235000000003</v>
      </c>
      <c r="D1560" s="77">
        <v>39.959499999999998</v>
      </c>
      <c r="E1560" s="77">
        <f t="shared" ref="E1560:E1623" si="168">SUM(D1541:D1560)</f>
        <v>484.97049999999996</v>
      </c>
      <c r="F1560" s="77">
        <v>2.2563</v>
      </c>
      <c r="G1560" s="77">
        <v>1.4296</v>
      </c>
      <c r="H1560">
        <v>0</v>
      </c>
      <c r="I1560" s="78">
        <v>8527</v>
      </c>
      <c r="J1560">
        <v>201605</v>
      </c>
      <c r="K1560" s="78">
        <v>8527</v>
      </c>
      <c r="L1560" s="77">
        <f t="shared" si="167"/>
        <v>-33.280000000000655</v>
      </c>
      <c r="M1560" s="78">
        <v>54979</v>
      </c>
      <c r="N1560" s="78">
        <v>936.77715999999998</v>
      </c>
      <c r="O1560" s="78">
        <v>2882</v>
      </c>
      <c r="P1560" s="78">
        <v>12.36713</v>
      </c>
      <c r="Q1560" s="144">
        <v>55699.5</v>
      </c>
      <c r="R1560" s="78">
        <v>-24630</v>
      </c>
      <c r="S1560" s="78">
        <v>-5971</v>
      </c>
      <c r="T1560" s="78">
        <v>5422</v>
      </c>
      <c r="U1560" s="78">
        <v>36794</v>
      </c>
      <c r="V1560" s="219">
        <v>-0.14736098276892973</v>
      </c>
      <c r="W1560" s="78">
        <v>-229</v>
      </c>
      <c r="X1560" s="78">
        <v>11112</v>
      </c>
      <c r="Y1560" s="78">
        <v>12782</v>
      </c>
      <c r="Z1560" s="78">
        <v>23423</v>
      </c>
      <c r="AA1560" s="78">
        <v>111.32</v>
      </c>
      <c r="AB1560" s="78">
        <v>128.19</v>
      </c>
      <c r="AC1560" s="78">
        <v>26997</v>
      </c>
      <c r="AD1560" s="104">
        <v>0.85541999999999996</v>
      </c>
      <c r="AE1560" s="78">
        <v>5957</v>
      </c>
      <c r="AF1560" s="104">
        <v>-7.4999999999999997E-3</v>
      </c>
      <c r="AG1560" s="78">
        <v>32273</v>
      </c>
      <c r="AH1560" s="104">
        <v>1.02251</v>
      </c>
      <c r="AI1560" s="78">
        <v>3309</v>
      </c>
      <c r="AJ1560" s="104">
        <v>-0.63905999999999996</v>
      </c>
      <c r="AK1560" s="78">
        <v>8800</v>
      </c>
      <c r="AL1560" s="78">
        <v>8200</v>
      </c>
      <c r="AM1560" s="8">
        <v>8500</v>
      </c>
      <c r="AN1560" s="78">
        <v>250</v>
      </c>
      <c r="AO1560" s="78">
        <v>10800</v>
      </c>
      <c r="AP1560" s="78">
        <v>6000</v>
      </c>
      <c r="AQ1560" s="78">
        <v>8500</v>
      </c>
      <c r="AR1560" s="78">
        <v>382</v>
      </c>
      <c r="AS1560" s="78">
        <v>8750</v>
      </c>
      <c r="AT1560" s="78">
        <v>8300</v>
      </c>
      <c r="AU1560" s="78">
        <v>8550</v>
      </c>
      <c r="AV1560" s="78">
        <v>79.5</v>
      </c>
      <c r="AW1560" s="77">
        <v>16.05</v>
      </c>
      <c r="AX1560" s="144">
        <f t="shared" si="162"/>
        <v>0.48</v>
      </c>
      <c r="AY1560" s="144">
        <f t="shared" si="163"/>
        <v>0.32</v>
      </c>
      <c r="AZ1560" s="144">
        <f t="shared" si="164"/>
        <v>0.16</v>
      </c>
      <c r="BA1560" s="54">
        <f t="shared" si="165"/>
        <v>18.947550249437484</v>
      </c>
      <c r="BB1560" s="54">
        <f t="shared" si="166"/>
        <v>14.505449750562512</v>
      </c>
    </row>
    <row r="1561" spans="1:54" x14ac:dyDescent="0.25">
      <c r="A1561" s="3">
        <v>42486</v>
      </c>
      <c r="B1561" s="77">
        <v>8581.57</v>
      </c>
      <c r="C1561" s="77">
        <v>622.62528999999995</v>
      </c>
      <c r="D1561" s="77">
        <v>30.833299999999998</v>
      </c>
      <c r="E1561" s="77">
        <f t="shared" si="168"/>
        <v>552.33080000000007</v>
      </c>
      <c r="F1561" s="77">
        <v>7.2900000000000006E-2</v>
      </c>
      <c r="G1561" s="77">
        <v>-0.18340000000000001</v>
      </c>
      <c r="H1561">
        <v>0</v>
      </c>
      <c r="I1561" s="78">
        <v>8573</v>
      </c>
      <c r="J1561">
        <v>201605</v>
      </c>
      <c r="K1561" s="78">
        <v>8573</v>
      </c>
      <c r="L1561" s="77">
        <f t="shared" si="167"/>
        <v>-8.569999999999709</v>
      </c>
      <c r="M1561" s="78">
        <v>56541</v>
      </c>
      <c r="N1561" s="78">
        <v>968.27301</v>
      </c>
      <c r="O1561" s="78">
        <v>2953</v>
      </c>
      <c r="P1561" s="78">
        <v>12.73559</v>
      </c>
      <c r="Q1561" s="144">
        <v>57279.25</v>
      </c>
      <c r="R1561" s="78">
        <v>-24354</v>
      </c>
      <c r="S1561" s="78">
        <v>-7524</v>
      </c>
      <c r="T1561" s="78">
        <v>4220</v>
      </c>
      <c r="U1561" s="78">
        <v>38159</v>
      </c>
      <c r="V1561" s="219">
        <v>-0.11058990015461621</v>
      </c>
      <c r="W1561" s="78">
        <v>-1172</v>
      </c>
      <c r="X1561" s="78">
        <v>11949</v>
      </c>
      <c r="Y1561" s="78">
        <v>10958</v>
      </c>
      <c r="Z1561" s="78">
        <v>23523</v>
      </c>
      <c r="AA1561" s="78">
        <v>117.03</v>
      </c>
      <c r="AB1561" s="78">
        <v>135.22999999999999</v>
      </c>
      <c r="AC1561" s="78">
        <v>27306</v>
      </c>
      <c r="AD1561" s="104">
        <v>0.92357</v>
      </c>
      <c r="AE1561" s="78">
        <v>9547</v>
      </c>
      <c r="AF1561" s="104">
        <v>5.2729999999999999E-2</v>
      </c>
      <c r="AG1561" s="78">
        <v>36150</v>
      </c>
      <c r="AH1561" s="104">
        <v>1.51163</v>
      </c>
      <c r="AI1561" s="78">
        <v>-5474</v>
      </c>
      <c r="AJ1561" s="104">
        <v>-0.49335000000000001</v>
      </c>
      <c r="AK1561" s="78">
        <v>8800</v>
      </c>
      <c r="AL1561" s="78">
        <v>8300</v>
      </c>
      <c r="AM1561" s="8">
        <v>8600</v>
      </c>
      <c r="AN1561" s="78">
        <v>235</v>
      </c>
      <c r="AO1561" s="78">
        <v>10800</v>
      </c>
      <c r="AP1561" s="78">
        <v>6000</v>
      </c>
      <c r="AQ1561" s="78">
        <v>8500</v>
      </c>
      <c r="AR1561" s="78">
        <v>373</v>
      </c>
      <c r="AS1561" s="78">
        <v>8700</v>
      </c>
      <c r="AT1561" s="78">
        <v>8300</v>
      </c>
      <c r="AU1561" s="78">
        <v>8600</v>
      </c>
      <c r="AV1561" s="78">
        <v>58</v>
      </c>
      <c r="AW1561" s="77">
        <v>15.58</v>
      </c>
      <c r="AX1561" s="144">
        <f t="shared" si="162"/>
        <v>0.24</v>
      </c>
      <c r="AY1561" s="144">
        <f t="shared" si="163"/>
        <v>0.16</v>
      </c>
      <c r="AZ1561" s="144">
        <f t="shared" si="164"/>
        <v>0.08</v>
      </c>
      <c r="BA1561" s="54">
        <f t="shared" si="165"/>
        <v>18.901283035356371</v>
      </c>
      <c r="BB1561" s="54">
        <f t="shared" si="166"/>
        <v>14.604716964643622</v>
      </c>
    </row>
    <row r="1562" spans="1:54" x14ac:dyDescent="0.25">
      <c r="A1562" s="3">
        <v>42487</v>
      </c>
      <c r="B1562" s="77">
        <v>8563.0499999999993</v>
      </c>
      <c r="C1562" s="77">
        <v>687.96176000000003</v>
      </c>
      <c r="D1562" s="77">
        <v>0.73780000000000001</v>
      </c>
      <c r="E1562" s="77">
        <f t="shared" si="168"/>
        <v>524.4008</v>
      </c>
      <c r="F1562" s="77">
        <v>0.91989999999999994</v>
      </c>
      <c r="G1562" s="77">
        <v>13.717000000000001</v>
      </c>
      <c r="H1562" t="s">
        <v>1774</v>
      </c>
      <c r="I1562" s="78">
        <v>8557</v>
      </c>
      <c r="J1562">
        <v>201605</v>
      </c>
      <c r="K1562" s="78">
        <v>8557</v>
      </c>
      <c r="L1562" s="77">
        <f t="shared" si="167"/>
        <v>-6.0499999999992724</v>
      </c>
      <c r="M1562" s="78">
        <v>55657</v>
      </c>
      <c r="N1562" s="78">
        <v>951.98171000000002</v>
      </c>
      <c r="O1562" s="78">
        <v>3021</v>
      </c>
      <c r="P1562" s="78">
        <v>13.010820000000001</v>
      </c>
      <c r="Q1562" s="144">
        <v>56412.25</v>
      </c>
      <c r="R1562" s="78">
        <v>-24510</v>
      </c>
      <c r="S1562" s="78">
        <v>-5824</v>
      </c>
      <c r="T1562" s="78">
        <v>4800</v>
      </c>
      <c r="U1562" s="78">
        <v>36801</v>
      </c>
      <c r="V1562" s="219">
        <v>-0.13043123828156844</v>
      </c>
      <c r="W1562" s="78">
        <v>52</v>
      </c>
      <c r="X1562" s="78">
        <v>7079</v>
      </c>
      <c r="Y1562" s="78">
        <v>12591</v>
      </c>
      <c r="Z1562" s="78">
        <v>26052</v>
      </c>
      <c r="AA1562" s="78">
        <v>96.59</v>
      </c>
      <c r="AB1562" s="78">
        <v>125.6</v>
      </c>
      <c r="AC1562" s="78">
        <v>26475</v>
      </c>
      <c r="AD1562" s="104">
        <v>0.84572999999999998</v>
      </c>
      <c r="AE1562" s="78">
        <v>4451</v>
      </c>
      <c r="AF1562" s="104">
        <v>7.8420000000000004E-2</v>
      </c>
      <c r="AG1562" s="78">
        <v>16171</v>
      </c>
      <c r="AH1562" s="104">
        <v>1.0426299999999999</v>
      </c>
      <c r="AI1562" s="78">
        <v>-8518</v>
      </c>
      <c r="AJ1562" s="104">
        <v>-0.29936000000000001</v>
      </c>
      <c r="AK1562" s="78">
        <v>8800</v>
      </c>
      <c r="AL1562" s="78">
        <v>8300</v>
      </c>
      <c r="AM1562" s="8">
        <v>8600</v>
      </c>
      <c r="AN1562" s="78">
        <v>230</v>
      </c>
      <c r="AO1562" s="78">
        <v>10800</v>
      </c>
      <c r="AP1562" s="78">
        <v>6000</v>
      </c>
      <c r="AQ1562" s="78">
        <v>8500</v>
      </c>
      <c r="AR1562" s="78">
        <v>366</v>
      </c>
      <c r="AS1562" s="78">
        <v>8700</v>
      </c>
      <c r="AT1562" s="78">
        <v>8500</v>
      </c>
      <c r="AU1562" s="78">
        <v>8600</v>
      </c>
      <c r="AV1562" s="78">
        <v>122</v>
      </c>
      <c r="AW1562" s="77">
        <v>15.61</v>
      </c>
      <c r="AX1562" s="144">
        <f t="shared" si="162"/>
        <v>0.27</v>
      </c>
      <c r="AY1562" s="144">
        <f t="shared" si="163"/>
        <v>0.2</v>
      </c>
      <c r="AZ1562" s="144">
        <f t="shared" si="164"/>
        <v>0.1</v>
      </c>
      <c r="BA1562" s="54">
        <f t="shared" si="165"/>
        <v>18.911120815548699</v>
      </c>
      <c r="BB1562" s="54">
        <f t="shared" si="166"/>
        <v>14.575879184451303</v>
      </c>
    </row>
    <row r="1563" spans="1:54" x14ac:dyDescent="0.25">
      <c r="A1563" s="3">
        <v>42488</v>
      </c>
      <c r="B1563" s="77">
        <v>8473.8700000000008</v>
      </c>
      <c r="C1563" s="77">
        <v>751.36632999999995</v>
      </c>
      <c r="D1563" s="77">
        <v>-64.844899999999996</v>
      </c>
      <c r="E1563" s="77">
        <f t="shared" si="168"/>
        <v>421.04100000000005</v>
      </c>
      <c r="F1563" s="77">
        <v>-0.5454</v>
      </c>
      <c r="G1563" s="77">
        <v>-11.419</v>
      </c>
      <c r="H1563">
        <v>0</v>
      </c>
      <c r="I1563" s="78">
        <v>8417</v>
      </c>
      <c r="J1563">
        <v>201605</v>
      </c>
      <c r="K1563" s="78">
        <v>8417</v>
      </c>
      <c r="L1563" s="77">
        <f t="shared" si="167"/>
        <v>-56.8700000000008</v>
      </c>
      <c r="M1563" s="78">
        <v>39475</v>
      </c>
      <c r="N1563" s="78">
        <v>663.63355000000001</v>
      </c>
      <c r="O1563" s="78">
        <v>1198</v>
      </c>
      <c r="P1563" s="78">
        <v>5.1271500000000003</v>
      </c>
      <c r="Q1563" s="144">
        <v>39774.5</v>
      </c>
      <c r="R1563" s="78">
        <v>-25217</v>
      </c>
      <c r="S1563" s="78">
        <v>-1745</v>
      </c>
      <c r="T1563" s="78">
        <v>-3820</v>
      </c>
      <c r="U1563" s="78">
        <v>38291</v>
      </c>
      <c r="V1563" s="219">
        <v>9.9762346243242539E-2</v>
      </c>
      <c r="W1563" s="78">
        <v>-11121</v>
      </c>
      <c r="X1563" s="78">
        <v>-8019</v>
      </c>
      <c r="Y1563" s="78">
        <v>330</v>
      </c>
      <c r="Z1563" s="78">
        <v>7347</v>
      </c>
      <c r="AA1563" s="78">
        <v>93.27</v>
      </c>
      <c r="AB1563" s="78">
        <v>104.87</v>
      </c>
      <c r="AC1563" s="78">
        <v>23260</v>
      </c>
      <c r="AD1563" s="104">
        <v>0.49853999999999998</v>
      </c>
      <c r="AE1563" s="78">
        <v>17555</v>
      </c>
      <c r="AF1563" s="104">
        <v>0.20043</v>
      </c>
      <c r="AG1563" s="78">
        <v>-12281</v>
      </c>
      <c r="AH1563" s="104">
        <v>0.53991</v>
      </c>
      <c r="AI1563" s="78">
        <v>3617</v>
      </c>
      <c r="AJ1563" s="104">
        <v>0.10088</v>
      </c>
      <c r="AK1563" s="78">
        <v>8800</v>
      </c>
      <c r="AL1563" s="78">
        <v>8300</v>
      </c>
      <c r="AM1563" s="8">
        <v>8400</v>
      </c>
      <c r="AN1563" s="78">
        <v>232</v>
      </c>
      <c r="AO1563" s="78">
        <v>9000</v>
      </c>
      <c r="AP1563" s="78">
        <v>6000</v>
      </c>
      <c r="AQ1563" s="78">
        <v>8400</v>
      </c>
      <c r="AR1563" s="78">
        <v>360</v>
      </c>
      <c r="AS1563" s="78">
        <v>8650</v>
      </c>
      <c r="AT1563" s="78">
        <v>8200</v>
      </c>
      <c r="AU1563" s="78">
        <v>8450</v>
      </c>
      <c r="AV1563" s="78">
        <v>107</v>
      </c>
      <c r="AW1563" s="77">
        <v>16.28</v>
      </c>
      <c r="AX1563" s="144">
        <f t="shared" si="162"/>
        <v>0.65</v>
      </c>
      <c r="AY1563" s="144">
        <f t="shared" si="163"/>
        <v>0.51</v>
      </c>
      <c r="AZ1563" s="144">
        <f t="shared" si="164"/>
        <v>0.25</v>
      </c>
      <c r="BA1563" s="54">
        <f t="shared" si="165"/>
        <v>18.90618523024758</v>
      </c>
      <c r="BB1563" s="54">
        <f t="shared" si="166"/>
        <v>14.616814769752423</v>
      </c>
    </row>
    <row r="1564" spans="1:54" x14ac:dyDescent="0.25">
      <c r="A1564" s="3">
        <v>42489</v>
      </c>
      <c r="B1564" s="77">
        <v>8377.9</v>
      </c>
      <c r="C1564" s="77">
        <v>795.42764</v>
      </c>
      <c r="D1564" s="77">
        <v>-60.621600000000001</v>
      </c>
      <c r="E1564" s="77">
        <f t="shared" si="168"/>
        <v>213.2056</v>
      </c>
      <c r="F1564" s="77">
        <v>-6.8094000000000001</v>
      </c>
      <c r="G1564" s="77">
        <v>5.7627999999999995</v>
      </c>
      <c r="H1564">
        <v>0</v>
      </c>
      <c r="I1564" s="78">
        <v>8309</v>
      </c>
      <c r="J1564">
        <v>201605</v>
      </c>
      <c r="K1564" s="78">
        <v>8309</v>
      </c>
      <c r="L1564" s="77">
        <f t="shared" si="167"/>
        <v>-68.899999999999636</v>
      </c>
      <c r="M1564" s="78">
        <v>36895</v>
      </c>
      <c r="N1564" s="78">
        <v>612.52110000000005</v>
      </c>
      <c r="O1564" s="78">
        <v>1572</v>
      </c>
      <c r="P1564" s="78">
        <v>6.6172500000000003</v>
      </c>
      <c r="Q1564" s="144">
        <v>37288</v>
      </c>
      <c r="R1564" s="78">
        <v>-25802</v>
      </c>
      <c r="S1564" s="78">
        <v>724</v>
      </c>
      <c r="T1564" s="78">
        <v>-3781</v>
      </c>
      <c r="U1564" s="78">
        <v>38992</v>
      </c>
      <c r="V1564" s="219">
        <v>9.6968608945424709E-2</v>
      </c>
      <c r="W1564" s="78">
        <v>-15115</v>
      </c>
      <c r="X1564" s="78">
        <v>-9651</v>
      </c>
      <c r="Y1564" s="78">
        <v>-2678</v>
      </c>
      <c r="Z1564" s="78">
        <v>5512</v>
      </c>
      <c r="AA1564" s="78">
        <v>90.92</v>
      </c>
      <c r="AB1564" s="78">
        <v>95.6</v>
      </c>
      <c r="AC1564" s="78">
        <v>28290</v>
      </c>
      <c r="AD1564" s="104">
        <v>0.58730000000000004</v>
      </c>
      <c r="AE1564" s="78">
        <v>28930</v>
      </c>
      <c r="AF1564" s="104">
        <v>0.29283999999999999</v>
      </c>
      <c r="AG1564" s="78">
        <v>-38142</v>
      </c>
      <c r="AH1564" s="104">
        <v>0.47206999999999999</v>
      </c>
      <c r="AI1564" s="78">
        <v>5808</v>
      </c>
      <c r="AJ1564" s="104">
        <v>0.34143000000000001</v>
      </c>
      <c r="AK1564" s="78">
        <v>8800</v>
      </c>
      <c r="AL1564" s="78">
        <v>8200</v>
      </c>
      <c r="AM1564" s="8">
        <v>8300</v>
      </c>
      <c r="AN1564" s="78">
        <v>218</v>
      </c>
      <c r="AO1564" s="78">
        <v>10800</v>
      </c>
      <c r="AP1564" s="78">
        <v>7800</v>
      </c>
      <c r="AQ1564" s="78">
        <v>8300</v>
      </c>
      <c r="AR1564" s="78">
        <v>355</v>
      </c>
      <c r="AS1564" s="78">
        <v>8500</v>
      </c>
      <c r="AT1564" s="78">
        <v>8200</v>
      </c>
      <c r="AU1564" s="78">
        <v>8350</v>
      </c>
      <c r="AV1564" s="78">
        <v>81</v>
      </c>
      <c r="AW1564" s="77">
        <v>16.559999999999999</v>
      </c>
      <c r="AX1564" s="144">
        <f t="shared" si="162"/>
        <v>0.72</v>
      </c>
      <c r="AY1564" s="144">
        <f t="shared" si="163"/>
        <v>0.63</v>
      </c>
      <c r="AZ1564" s="144">
        <f t="shared" si="164"/>
        <v>0.31</v>
      </c>
      <c r="BA1564" s="54">
        <f t="shared" si="165"/>
        <v>18.892083457788306</v>
      </c>
      <c r="BB1564" s="54">
        <f t="shared" si="166"/>
        <v>14.7189165422117</v>
      </c>
    </row>
    <row r="1565" spans="1:54" x14ac:dyDescent="0.25">
      <c r="A1565" s="3">
        <v>42493</v>
      </c>
      <c r="B1565" s="77">
        <v>8294.1200000000008</v>
      </c>
      <c r="C1565" s="77">
        <v>795.41800999999998</v>
      </c>
      <c r="D1565" s="77">
        <v>-126.2581</v>
      </c>
      <c r="E1565" s="77">
        <f t="shared" si="168"/>
        <v>31.30149999999999</v>
      </c>
      <c r="F1565" s="77">
        <v>-4.2770000000000001</v>
      </c>
      <c r="G1565" s="77">
        <v>16.833199999999998</v>
      </c>
      <c r="H1565">
        <v>0</v>
      </c>
      <c r="I1565" s="78">
        <v>8259</v>
      </c>
      <c r="J1565">
        <v>201605</v>
      </c>
      <c r="K1565" s="78">
        <v>8259</v>
      </c>
      <c r="L1565" s="77">
        <f t="shared" si="167"/>
        <v>-35.1200000000008</v>
      </c>
      <c r="M1565" s="78">
        <v>33903</v>
      </c>
      <c r="N1565" s="78">
        <v>559.40851999999995</v>
      </c>
      <c r="O1565" s="78">
        <v>1719</v>
      </c>
      <c r="P1565" s="78">
        <v>7.1858399999999998</v>
      </c>
      <c r="Q1565" s="144">
        <v>34332.75</v>
      </c>
      <c r="R1565" s="78">
        <v>-26114</v>
      </c>
      <c r="S1565" s="78">
        <v>2127</v>
      </c>
      <c r="T1565" s="78">
        <v>-4891</v>
      </c>
      <c r="U1565" s="78">
        <v>41162</v>
      </c>
      <c r="V1565" s="219">
        <v>0.11882318643408969</v>
      </c>
      <c r="W1565" s="78">
        <v>-14862</v>
      </c>
      <c r="X1565" s="78">
        <v>-9309</v>
      </c>
      <c r="Y1565" s="78">
        <v>-3513</v>
      </c>
      <c r="Z1565" s="78">
        <v>4533</v>
      </c>
      <c r="AA1565" s="78">
        <v>84.41</v>
      </c>
      <c r="AB1565" s="78">
        <v>87.29</v>
      </c>
      <c r="AC1565" s="78">
        <v>26122</v>
      </c>
      <c r="AD1565" s="104">
        <v>0.55247999999999997</v>
      </c>
      <c r="AE1565" s="78">
        <v>34337</v>
      </c>
      <c r="AF1565" s="104">
        <v>0.34188000000000002</v>
      </c>
      <c r="AG1565" s="78">
        <v>-67081</v>
      </c>
      <c r="AH1565" s="104">
        <v>0.39183000000000001</v>
      </c>
      <c r="AI1565" s="78">
        <v>14989</v>
      </c>
      <c r="AJ1565" s="104">
        <v>0.86704000000000003</v>
      </c>
      <c r="AK1565" s="78">
        <v>8800</v>
      </c>
      <c r="AL1565" s="78">
        <v>8100</v>
      </c>
      <c r="AM1565" s="8">
        <v>8300</v>
      </c>
      <c r="AN1565" s="78">
        <v>190</v>
      </c>
      <c r="AO1565" s="78">
        <v>10800</v>
      </c>
      <c r="AP1565" s="78">
        <v>7800</v>
      </c>
      <c r="AQ1565" s="78">
        <v>8200</v>
      </c>
      <c r="AR1565" s="78">
        <v>338</v>
      </c>
      <c r="AS1565" s="78">
        <v>8400</v>
      </c>
      <c r="AT1565" s="78">
        <v>8200</v>
      </c>
      <c r="AU1565" s="78">
        <v>8300</v>
      </c>
      <c r="AV1565" s="78">
        <v>49.5</v>
      </c>
      <c r="AW1565" s="77">
        <v>16.45</v>
      </c>
      <c r="AX1565" s="144">
        <f t="shared" si="162"/>
        <v>0.68</v>
      </c>
      <c r="AY1565" s="144">
        <f t="shared" si="163"/>
        <v>0.59</v>
      </c>
      <c r="AZ1565" s="144">
        <f t="shared" si="164"/>
        <v>0.28999999999999998</v>
      </c>
      <c r="BA1565" s="54">
        <f t="shared" si="165"/>
        <v>18.888530425014192</v>
      </c>
      <c r="BB1565" s="54">
        <f t="shared" si="166"/>
        <v>14.764469574985807</v>
      </c>
    </row>
    <row r="1566" spans="1:54" x14ac:dyDescent="0.25">
      <c r="A1566" s="3">
        <v>42494</v>
      </c>
      <c r="B1566" s="77">
        <v>8185.47</v>
      </c>
      <c r="C1566" s="77">
        <v>823.99463000000003</v>
      </c>
      <c r="D1566" s="77">
        <v>-136.91970000000001</v>
      </c>
      <c r="E1566" s="77">
        <f t="shared" si="168"/>
        <v>-60.322900000000018</v>
      </c>
      <c r="F1566" s="77">
        <v>-2.1684000000000001</v>
      </c>
      <c r="G1566" s="77">
        <v>-3.6439999999999997</v>
      </c>
      <c r="H1566" t="s">
        <v>1775</v>
      </c>
      <c r="I1566" s="78">
        <v>8177</v>
      </c>
      <c r="J1566">
        <v>201605</v>
      </c>
      <c r="K1566" s="78">
        <v>8177</v>
      </c>
      <c r="L1566" s="77">
        <f t="shared" si="167"/>
        <v>-8.4700000000002547</v>
      </c>
      <c r="M1566" s="78">
        <v>31300</v>
      </c>
      <c r="N1566" s="78">
        <v>511.47300000000001</v>
      </c>
      <c r="O1566" s="78">
        <v>1896</v>
      </c>
      <c r="P1566" s="78">
        <v>7.83894</v>
      </c>
      <c r="Q1566" s="144">
        <v>31774</v>
      </c>
      <c r="R1566" s="78">
        <v>-26374</v>
      </c>
      <c r="S1566" s="78">
        <v>3193</v>
      </c>
      <c r="T1566" s="78">
        <v>-6079</v>
      </c>
      <c r="U1566" s="78">
        <v>40123</v>
      </c>
      <c r="V1566" s="219">
        <v>0.15150910948832341</v>
      </c>
      <c r="W1566" s="78">
        <v>-14040</v>
      </c>
      <c r="X1566" s="78">
        <v>-8766</v>
      </c>
      <c r="Y1566" s="78">
        <v>-5765</v>
      </c>
      <c r="Z1566" s="78">
        <v>1556</v>
      </c>
      <c r="AA1566" s="78">
        <v>111.4</v>
      </c>
      <c r="AB1566" s="78">
        <v>90.04</v>
      </c>
      <c r="AC1566" s="78">
        <v>31422</v>
      </c>
      <c r="AD1566" s="104">
        <v>0.64068000000000003</v>
      </c>
      <c r="AE1566" s="78">
        <v>28985</v>
      </c>
      <c r="AF1566" s="104">
        <v>-5.1549999999999999E-2</v>
      </c>
      <c r="AG1566" s="78">
        <v>-37089</v>
      </c>
      <c r="AH1566" s="104">
        <v>0.44291000000000003</v>
      </c>
      <c r="AI1566" s="78">
        <v>7375</v>
      </c>
      <c r="AJ1566" s="104">
        <v>0.93649000000000004</v>
      </c>
      <c r="AK1566" s="78">
        <v>8800</v>
      </c>
      <c r="AL1566" s="78">
        <v>8000</v>
      </c>
      <c r="AM1566" s="8">
        <v>8200</v>
      </c>
      <c r="AN1566" s="78">
        <v>182</v>
      </c>
      <c r="AO1566" s="78">
        <v>10800</v>
      </c>
      <c r="AP1566" s="78">
        <v>7800</v>
      </c>
      <c r="AQ1566" s="78">
        <v>8200</v>
      </c>
      <c r="AR1566" s="78">
        <v>328</v>
      </c>
      <c r="AS1566" s="78">
        <v>8350</v>
      </c>
      <c r="AT1566" s="78">
        <v>8000</v>
      </c>
      <c r="AU1566" s="78">
        <v>8200</v>
      </c>
      <c r="AV1566" s="78">
        <v>124</v>
      </c>
      <c r="AW1566" s="77">
        <v>16.850000000000001</v>
      </c>
      <c r="AX1566" s="144">
        <f t="shared" si="162"/>
        <v>0.72</v>
      </c>
      <c r="AY1566" s="144">
        <f t="shared" si="163"/>
        <v>0.71</v>
      </c>
      <c r="AZ1566" s="144">
        <f t="shared" si="164"/>
        <v>0.35</v>
      </c>
      <c r="BA1566" s="54">
        <f t="shared" si="165"/>
        <v>18.898041445329937</v>
      </c>
      <c r="BB1566" s="54">
        <f t="shared" si="166"/>
        <v>14.827958554670078</v>
      </c>
    </row>
    <row r="1567" spans="1:54" x14ac:dyDescent="0.25">
      <c r="A1567" s="3">
        <v>42495</v>
      </c>
      <c r="B1567" s="77">
        <v>8167.96</v>
      </c>
      <c r="C1567" s="77">
        <v>749.75723000000005</v>
      </c>
      <c r="D1567" s="77">
        <v>-107.2409</v>
      </c>
      <c r="E1567" s="77">
        <f t="shared" si="168"/>
        <v>-99.82139999999994</v>
      </c>
      <c r="F1567" s="77">
        <v>-6.2362000000000002</v>
      </c>
      <c r="G1567" s="77">
        <v>11.062200000000001</v>
      </c>
      <c r="H1567">
        <v>0</v>
      </c>
      <c r="I1567" s="78">
        <v>8142</v>
      </c>
      <c r="J1567">
        <v>201605</v>
      </c>
      <c r="K1567" s="78">
        <v>8142</v>
      </c>
      <c r="L1567" s="77">
        <f t="shared" si="167"/>
        <v>-25.960000000000036</v>
      </c>
      <c r="M1567" s="78">
        <v>24506</v>
      </c>
      <c r="N1567" s="78">
        <v>398.57945999999998</v>
      </c>
      <c r="O1567" s="78">
        <v>1527</v>
      </c>
      <c r="P1567" s="78">
        <v>6.3026</v>
      </c>
      <c r="Q1567" s="144">
        <v>24887.75</v>
      </c>
      <c r="R1567" s="78">
        <v>-25244</v>
      </c>
      <c r="S1567" s="78">
        <v>5719</v>
      </c>
      <c r="T1567" s="78">
        <v>-8143</v>
      </c>
      <c r="U1567" s="78">
        <v>41594</v>
      </c>
      <c r="V1567" s="219">
        <v>0.19577342885993171</v>
      </c>
      <c r="W1567" s="78">
        <v>-14163</v>
      </c>
      <c r="X1567" s="78">
        <v>-11416</v>
      </c>
      <c r="Y1567" s="78">
        <v>-6563</v>
      </c>
      <c r="Z1567" s="78">
        <v>-1326</v>
      </c>
      <c r="AA1567" s="78">
        <v>99.07</v>
      </c>
      <c r="AB1567" s="78">
        <v>88.6</v>
      </c>
      <c r="AC1567" s="78">
        <v>31871</v>
      </c>
      <c r="AD1567" s="104">
        <v>0.61587000000000003</v>
      </c>
      <c r="AE1567" s="78">
        <v>34239</v>
      </c>
      <c r="AF1567" s="104">
        <v>-3.841E-2</v>
      </c>
      <c r="AG1567" s="78">
        <v>-48165</v>
      </c>
      <c r="AH1567" s="104">
        <v>0.28559000000000001</v>
      </c>
      <c r="AI1567" s="78">
        <v>15615</v>
      </c>
      <c r="AJ1567" s="104">
        <v>1.37466</v>
      </c>
      <c r="AK1567" s="78">
        <v>8400</v>
      </c>
      <c r="AL1567" s="78">
        <v>8100</v>
      </c>
      <c r="AM1567" s="8">
        <v>8100</v>
      </c>
      <c r="AN1567" s="78">
        <v>183</v>
      </c>
      <c r="AO1567" s="78">
        <v>10800</v>
      </c>
      <c r="AP1567" s="78">
        <v>7000</v>
      </c>
      <c r="AQ1567" s="78">
        <v>8100</v>
      </c>
      <c r="AR1567" s="78">
        <v>331</v>
      </c>
      <c r="AS1567" s="78">
        <v>8450</v>
      </c>
      <c r="AT1567" s="78">
        <v>7900</v>
      </c>
      <c r="AU1567" s="78">
        <v>8150</v>
      </c>
      <c r="AV1567" s="78">
        <v>111</v>
      </c>
      <c r="AW1567" s="77">
        <v>16.579999999999998</v>
      </c>
      <c r="AX1567" s="144">
        <f t="shared" si="162"/>
        <v>0.68</v>
      </c>
      <c r="AY1567" s="144">
        <f t="shared" si="163"/>
        <v>0.67</v>
      </c>
      <c r="AZ1567" s="144">
        <f t="shared" si="164"/>
        <v>0.33</v>
      </c>
      <c r="BA1567" s="54">
        <f t="shared" si="165"/>
        <v>18.671591597648646</v>
      </c>
      <c r="BB1567" s="54">
        <f t="shared" si="166"/>
        <v>14.870408402351355</v>
      </c>
    </row>
    <row r="1568" spans="1:54" x14ac:dyDescent="0.25">
      <c r="A1568" s="3">
        <v>42496</v>
      </c>
      <c r="B1568" s="77">
        <v>8146.43</v>
      </c>
      <c r="C1568" s="77">
        <v>843.84285999999997</v>
      </c>
      <c r="D1568" s="77">
        <v>-138.06489999999999</v>
      </c>
      <c r="E1568" s="77">
        <f t="shared" si="168"/>
        <v>-175.76640000000003</v>
      </c>
      <c r="F1568" s="77">
        <v>2.5638000000000001</v>
      </c>
      <c r="G1568" s="77">
        <v>1.8444999999999998</v>
      </c>
      <c r="H1568">
        <v>0</v>
      </c>
      <c r="I1568" s="78">
        <v>8102</v>
      </c>
      <c r="J1568">
        <v>201605</v>
      </c>
      <c r="K1568" s="78">
        <v>8102</v>
      </c>
      <c r="L1568" s="77">
        <f t="shared" si="167"/>
        <v>-44.430000000000291</v>
      </c>
      <c r="M1568" s="78">
        <v>26677</v>
      </c>
      <c r="N1568" s="78">
        <v>431.74200000000002</v>
      </c>
      <c r="O1568" s="78">
        <v>1386</v>
      </c>
      <c r="P1568" s="78">
        <v>5.69923</v>
      </c>
      <c r="Q1568" s="144">
        <v>27023.5</v>
      </c>
      <c r="R1568" s="78">
        <v>-24318</v>
      </c>
      <c r="S1568" s="78">
        <v>3725</v>
      </c>
      <c r="T1568" s="78">
        <v>-8127</v>
      </c>
      <c r="U1568" s="78">
        <v>41655</v>
      </c>
      <c r="V1568" s="219">
        <v>0.19510262873604609</v>
      </c>
      <c r="W1568" s="78">
        <v>-11929</v>
      </c>
      <c r="X1568" s="78">
        <v>-9162</v>
      </c>
      <c r="Y1568" s="78">
        <v>-4752</v>
      </c>
      <c r="Z1568" s="78">
        <v>1071</v>
      </c>
      <c r="AA1568" s="78">
        <v>98.59</v>
      </c>
      <c r="AB1568" s="78">
        <v>87.01</v>
      </c>
      <c r="AC1568" s="78">
        <v>33355</v>
      </c>
      <c r="AD1568" s="104">
        <v>0.62114000000000003</v>
      </c>
      <c r="AE1568" s="78">
        <v>37241</v>
      </c>
      <c r="AF1568" s="104">
        <v>5.4940000000000003E-2</v>
      </c>
      <c r="AG1568" s="78">
        <v>-51341</v>
      </c>
      <c r="AH1568" s="104">
        <v>0.36542999999999998</v>
      </c>
      <c r="AI1568" s="78">
        <v>6358</v>
      </c>
      <c r="AJ1568" s="104">
        <v>1.2552700000000001</v>
      </c>
      <c r="AK1568" s="78">
        <v>8400</v>
      </c>
      <c r="AL1568" s="78">
        <v>8000</v>
      </c>
      <c r="AM1568" s="8">
        <v>8100</v>
      </c>
      <c r="AN1568" s="78">
        <v>173</v>
      </c>
      <c r="AO1568" s="78">
        <v>10800</v>
      </c>
      <c r="AP1568" s="78">
        <v>7000</v>
      </c>
      <c r="AQ1568" s="78">
        <v>8100</v>
      </c>
      <c r="AR1568" s="78">
        <v>330</v>
      </c>
      <c r="AS1568" s="78">
        <v>8250</v>
      </c>
      <c r="AT1568" s="78">
        <v>7900</v>
      </c>
      <c r="AU1568" s="78">
        <v>8100</v>
      </c>
      <c r="AV1568" s="78">
        <v>107</v>
      </c>
      <c r="AW1568" s="77">
        <v>17.190000000000001</v>
      </c>
      <c r="AX1568" s="144">
        <f t="shared" si="162"/>
        <v>0.72</v>
      </c>
      <c r="AY1568" s="144">
        <f t="shared" si="163"/>
        <v>0.77</v>
      </c>
      <c r="AZ1568" s="144">
        <f t="shared" si="164"/>
        <v>0.39</v>
      </c>
      <c r="BA1568" s="54">
        <f t="shared" si="165"/>
        <v>18.62778945134232</v>
      </c>
      <c r="BB1568" s="54">
        <f t="shared" si="166"/>
        <v>14.877210548657676</v>
      </c>
    </row>
    <row r="1569" spans="1:54" x14ac:dyDescent="0.25">
      <c r="A1569" s="3">
        <v>42499</v>
      </c>
      <c r="B1569" s="77">
        <v>8131.83</v>
      </c>
      <c r="C1569" s="77">
        <v>754.47508000000005</v>
      </c>
      <c r="D1569" s="77">
        <v>-72.110799999999998</v>
      </c>
      <c r="E1569" s="77">
        <f t="shared" si="168"/>
        <v>-241.12109999999996</v>
      </c>
      <c r="F1569" s="77">
        <v>0.69010000000000005</v>
      </c>
      <c r="G1569" s="77">
        <v>-8.3923000000000005</v>
      </c>
      <c r="H1569">
        <v>0</v>
      </c>
      <c r="I1569" s="78">
        <v>8114</v>
      </c>
      <c r="J1569">
        <v>201605</v>
      </c>
      <c r="K1569" s="78">
        <v>8114</v>
      </c>
      <c r="L1569" s="77">
        <f t="shared" si="167"/>
        <v>-17.829999999999927</v>
      </c>
      <c r="M1569" s="78">
        <v>28281</v>
      </c>
      <c r="N1569" s="78">
        <v>458.40539999999999</v>
      </c>
      <c r="O1569" s="78">
        <v>795</v>
      </c>
      <c r="P1569" s="78">
        <v>3.3094299999999999</v>
      </c>
      <c r="Q1569" s="144">
        <v>28479.75</v>
      </c>
      <c r="R1569" s="78">
        <v>-23556</v>
      </c>
      <c r="S1569" s="78">
        <v>3688</v>
      </c>
      <c r="T1569" s="78">
        <v>-8020</v>
      </c>
      <c r="U1569" s="78">
        <v>42386</v>
      </c>
      <c r="V1569" s="219">
        <v>0.18921341952531495</v>
      </c>
      <c r="W1569" s="78">
        <v>-10346</v>
      </c>
      <c r="X1569" s="78">
        <v>-4720</v>
      </c>
      <c r="Y1569" s="78">
        <v>-2541</v>
      </c>
      <c r="Z1569" s="78">
        <v>3368</v>
      </c>
      <c r="AA1569" s="78">
        <v>93.67</v>
      </c>
      <c r="AB1569" s="78">
        <v>86.35</v>
      </c>
      <c r="AC1569" s="78">
        <v>30797</v>
      </c>
      <c r="AD1569" s="104">
        <v>0.56708999999999998</v>
      </c>
      <c r="AE1569" s="78">
        <v>35884</v>
      </c>
      <c r="AF1569" s="104">
        <v>-0.10165</v>
      </c>
      <c r="AG1569" s="78">
        <v>-59025</v>
      </c>
      <c r="AH1569" s="104">
        <v>0.35743000000000003</v>
      </c>
      <c r="AI1569" s="78">
        <v>12234</v>
      </c>
      <c r="AJ1569" s="104">
        <v>1.38472</v>
      </c>
      <c r="AK1569" s="78">
        <v>8400</v>
      </c>
      <c r="AL1569" s="78">
        <v>8000</v>
      </c>
      <c r="AM1569" s="8">
        <v>8100</v>
      </c>
      <c r="AN1569" s="78">
        <v>157</v>
      </c>
      <c r="AO1569" s="78">
        <v>8600</v>
      </c>
      <c r="AP1569" s="78">
        <v>7800</v>
      </c>
      <c r="AQ1569" s="78">
        <v>8100</v>
      </c>
      <c r="AR1569" s="78">
        <v>321</v>
      </c>
      <c r="AS1569" s="78">
        <v>8250</v>
      </c>
      <c r="AT1569" s="78">
        <v>7900</v>
      </c>
      <c r="AU1569" s="78">
        <v>8150</v>
      </c>
      <c r="AV1569" s="78">
        <v>79</v>
      </c>
      <c r="AW1569" s="77">
        <v>17.2</v>
      </c>
      <c r="AX1569" s="144">
        <f t="shared" si="162"/>
        <v>0.75</v>
      </c>
      <c r="AY1569" s="144">
        <f t="shared" si="163"/>
        <v>0.79</v>
      </c>
      <c r="AZ1569" s="144">
        <f t="shared" si="164"/>
        <v>0.41</v>
      </c>
      <c r="BA1569" s="54">
        <f t="shared" si="165"/>
        <v>18.628785870396445</v>
      </c>
      <c r="BB1569" s="54">
        <f t="shared" si="166"/>
        <v>14.877214129603555</v>
      </c>
    </row>
    <row r="1570" spans="1:54" x14ac:dyDescent="0.25">
      <c r="A1570" s="3">
        <v>42500</v>
      </c>
      <c r="B1570" s="77">
        <v>8156.29</v>
      </c>
      <c r="C1570" s="77">
        <v>709.28842999999995</v>
      </c>
      <c r="D1570" s="77">
        <v>-39.430799999999998</v>
      </c>
      <c r="E1570" s="77">
        <f t="shared" si="168"/>
        <v>-277.8916999999999</v>
      </c>
      <c r="F1570" s="77">
        <v>3.6400999999999999</v>
      </c>
      <c r="G1570" s="77">
        <v>20.793699999999998</v>
      </c>
      <c r="H1570">
        <v>0</v>
      </c>
      <c r="I1570" s="78">
        <v>8153</v>
      </c>
      <c r="J1570">
        <v>201605</v>
      </c>
      <c r="K1570" s="78">
        <v>8153</v>
      </c>
      <c r="L1570" s="77">
        <f t="shared" si="167"/>
        <v>-3.2899999999999636</v>
      </c>
      <c r="M1570" s="78">
        <v>27379</v>
      </c>
      <c r="N1570" s="78">
        <v>445.70173</v>
      </c>
      <c r="O1570" s="78">
        <v>977</v>
      </c>
      <c r="P1570" s="78">
        <v>4.0651799999999998</v>
      </c>
      <c r="Q1570" s="144">
        <v>27623.25</v>
      </c>
      <c r="R1570" s="78">
        <v>-22592</v>
      </c>
      <c r="S1570" s="78">
        <v>3500</v>
      </c>
      <c r="T1570" s="78">
        <v>-8036</v>
      </c>
      <c r="U1570" s="78">
        <v>42224</v>
      </c>
      <c r="V1570" s="219">
        <v>0.19031830238726791</v>
      </c>
      <c r="W1570" s="78">
        <v>-9189</v>
      </c>
      <c r="X1570" s="78">
        <v>-2700</v>
      </c>
      <c r="Y1570" s="78">
        <v>-436</v>
      </c>
      <c r="Z1570" s="78">
        <v>3080</v>
      </c>
      <c r="AA1570" s="78">
        <v>95.83</v>
      </c>
      <c r="AB1570" s="78">
        <v>90.08</v>
      </c>
      <c r="AC1570" s="78">
        <v>30873</v>
      </c>
      <c r="AD1570" s="104">
        <v>0.72560000000000002</v>
      </c>
      <c r="AE1570" s="78">
        <v>34268</v>
      </c>
      <c r="AF1570" s="104">
        <v>0.16642999999999999</v>
      </c>
      <c r="AG1570" s="78">
        <v>-55388</v>
      </c>
      <c r="AH1570" s="104">
        <v>0.2722</v>
      </c>
      <c r="AI1570" s="78">
        <v>9806</v>
      </c>
      <c r="AJ1570" s="104">
        <v>0.93198999999999999</v>
      </c>
      <c r="AK1570" s="78">
        <v>8400</v>
      </c>
      <c r="AL1570" s="78">
        <v>8000</v>
      </c>
      <c r="AM1570" s="8">
        <v>8200</v>
      </c>
      <c r="AN1570" s="78">
        <v>140.5</v>
      </c>
      <c r="AO1570" s="78">
        <v>8600</v>
      </c>
      <c r="AP1570" s="78">
        <v>7000</v>
      </c>
      <c r="AQ1570" s="78">
        <v>8100</v>
      </c>
      <c r="AR1570" s="78">
        <v>305</v>
      </c>
      <c r="AS1570" s="78">
        <v>8250</v>
      </c>
      <c r="AT1570" s="78">
        <v>7900</v>
      </c>
      <c r="AU1570" s="78">
        <v>8150</v>
      </c>
      <c r="AV1570" s="78">
        <v>59</v>
      </c>
      <c r="AW1570" s="77">
        <v>16.48</v>
      </c>
      <c r="AX1570" s="144">
        <f t="shared" si="162"/>
        <v>0.55000000000000004</v>
      </c>
      <c r="AY1570" s="144">
        <f t="shared" si="163"/>
        <v>0.63</v>
      </c>
      <c r="AZ1570" s="144">
        <f t="shared" si="164"/>
        <v>0.31</v>
      </c>
      <c r="BA1570" s="54">
        <f t="shared" si="165"/>
        <v>18.56602535197954</v>
      </c>
      <c r="BB1570" s="54">
        <f t="shared" si="166"/>
        <v>14.851974648020459</v>
      </c>
    </row>
    <row r="1571" spans="1:54" x14ac:dyDescent="0.25">
      <c r="A1571" s="3">
        <v>42501</v>
      </c>
      <c r="B1571" s="77">
        <v>8135.56</v>
      </c>
      <c r="C1571" s="77">
        <v>804.31862000000001</v>
      </c>
      <c r="D1571" s="77">
        <v>-101.0505</v>
      </c>
      <c r="E1571" s="77">
        <f t="shared" si="168"/>
        <v>-367.1124999999999</v>
      </c>
      <c r="F1571" s="77">
        <v>7.2615999999999996</v>
      </c>
      <c r="G1571" s="77">
        <v>6.6091999999999995</v>
      </c>
      <c r="H1571" t="s">
        <v>1776</v>
      </c>
      <c r="I1571" s="78">
        <v>8125</v>
      </c>
      <c r="J1571">
        <v>201605</v>
      </c>
      <c r="K1571" s="78">
        <v>8125</v>
      </c>
      <c r="L1571" s="77">
        <f t="shared" si="167"/>
        <v>-10.5600000000004</v>
      </c>
      <c r="M1571" s="78">
        <v>22800</v>
      </c>
      <c r="N1571" s="78">
        <v>369.66919999999999</v>
      </c>
      <c r="O1571" s="78">
        <v>771</v>
      </c>
      <c r="P1571" s="78">
        <v>3.21001</v>
      </c>
      <c r="Q1571" s="144">
        <v>22992.75</v>
      </c>
      <c r="R1571" s="78">
        <v>-21156</v>
      </c>
      <c r="S1571" s="78">
        <v>5693</v>
      </c>
      <c r="T1571" s="78">
        <v>-8858</v>
      </c>
      <c r="U1571" s="78">
        <v>39420</v>
      </c>
      <c r="V1571" s="219">
        <v>0.22470826991374937</v>
      </c>
      <c r="W1571" s="78">
        <v>-8908</v>
      </c>
      <c r="X1571" s="78">
        <v>-14121</v>
      </c>
      <c r="Y1571" s="78">
        <v>-268</v>
      </c>
      <c r="Z1571" s="78">
        <v>3259</v>
      </c>
      <c r="AA1571" s="78">
        <v>94</v>
      </c>
      <c r="AB1571" s="78">
        <v>86.51</v>
      </c>
      <c r="AC1571" s="78">
        <v>31956</v>
      </c>
      <c r="AD1571" s="104">
        <v>0.65037999999999996</v>
      </c>
      <c r="AE1571" s="78">
        <v>34381</v>
      </c>
      <c r="AF1571" s="104">
        <v>4.5760000000000002E-2</v>
      </c>
      <c r="AG1571" s="78">
        <v>-67074</v>
      </c>
      <c r="AH1571" s="104">
        <v>-6.79E-3</v>
      </c>
      <c r="AI1571" s="78">
        <v>13880</v>
      </c>
      <c r="AJ1571" s="104">
        <v>1.1214299999999999</v>
      </c>
      <c r="AK1571" s="78">
        <v>8400</v>
      </c>
      <c r="AL1571" s="78">
        <v>8000</v>
      </c>
      <c r="AM1571" s="8">
        <v>8100</v>
      </c>
      <c r="AN1571" s="78">
        <v>130</v>
      </c>
      <c r="AO1571" s="78">
        <v>8600</v>
      </c>
      <c r="AP1571" s="78">
        <v>7000</v>
      </c>
      <c r="AQ1571" s="78">
        <v>8100</v>
      </c>
      <c r="AR1571" s="78">
        <v>302</v>
      </c>
      <c r="AS1571" s="78">
        <v>8400</v>
      </c>
      <c r="AT1571" s="78">
        <v>8000</v>
      </c>
      <c r="AU1571" s="78">
        <v>8100</v>
      </c>
      <c r="AV1571" s="78">
        <v>130</v>
      </c>
      <c r="AW1571" s="77">
        <v>16.850000000000001</v>
      </c>
      <c r="AX1571" s="144">
        <f t="shared" si="162"/>
        <v>0.62</v>
      </c>
      <c r="AY1571" s="144">
        <f t="shared" si="163"/>
        <v>0.73</v>
      </c>
      <c r="AZ1571" s="144">
        <f t="shared" si="164"/>
        <v>0.37</v>
      </c>
      <c r="BA1571" s="54">
        <f t="shared" si="165"/>
        <v>18.520515129186816</v>
      </c>
      <c r="BB1571" s="54">
        <f t="shared" si="166"/>
        <v>14.849484870813189</v>
      </c>
    </row>
    <row r="1572" spans="1:54" x14ac:dyDescent="0.25">
      <c r="A1572" s="3">
        <v>42502</v>
      </c>
      <c r="B1572" s="77">
        <v>8108.05</v>
      </c>
      <c r="C1572" s="77">
        <v>685.48503000000005</v>
      </c>
      <c r="D1572" s="77">
        <v>-32.896700000000003</v>
      </c>
      <c r="E1572" s="77">
        <f t="shared" si="168"/>
        <v>-564.52409999999998</v>
      </c>
      <c r="F1572" s="77">
        <v>0.81519999999999992</v>
      </c>
      <c r="G1572" s="77">
        <v>4.6922000000000006</v>
      </c>
      <c r="H1572">
        <v>0</v>
      </c>
      <c r="I1572" s="78">
        <v>8084</v>
      </c>
      <c r="J1572">
        <v>201605</v>
      </c>
      <c r="K1572" s="78">
        <v>8084</v>
      </c>
      <c r="L1572" s="77">
        <f t="shared" si="167"/>
        <v>-24.050000000000182</v>
      </c>
      <c r="M1572" s="78">
        <v>24526</v>
      </c>
      <c r="N1572" s="78">
        <v>395.35559999999998</v>
      </c>
      <c r="O1572" s="78">
        <v>697</v>
      </c>
      <c r="P1572" s="78">
        <v>2.8909099999999999</v>
      </c>
      <c r="Q1572" s="144">
        <v>24700.25</v>
      </c>
      <c r="R1572" s="78">
        <v>-20477</v>
      </c>
      <c r="S1572" s="78">
        <v>2331</v>
      </c>
      <c r="T1572" s="78">
        <v>-10346</v>
      </c>
      <c r="U1572" s="78">
        <v>38246</v>
      </c>
      <c r="V1572" s="219">
        <v>0.27051194896198294</v>
      </c>
      <c r="W1572" s="78">
        <v>-6784</v>
      </c>
      <c r="X1572" s="78">
        <v>-6784</v>
      </c>
      <c r="Y1572" s="78">
        <v>2839</v>
      </c>
      <c r="Z1572" s="78">
        <v>4211</v>
      </c>
      <c r="AA1572" s="78">
        <v>122.94</v>
      </c>
      <c r="AB1572" s="78">
        <v>89.78</v>
      </c>
      <c r="AC1572" s="78">
        <v>33592</v>
      </c>
      <c r="AD1572" s="104">
        <v>0.62970999999999999</v>
      </c>
      <c r="AE1572" s="78">
        <v>34782</v>
      </c>
      <c r="AF1572" s="104">
        <v>-0.32229999999999998</v>
      </c>
      <c r="AG1572" s="78">
        <v>-54244</v>
      </c>
      <c r="AH1572" s="104">
        <v>0.22145999999999999</v>
      </c>
      <c r="AI1572" s="78">
        <v>-786</v>
      </c>
      <c r="AJ1572" s="104">
        <v>0.57533000000000001</v>
      </c>
      <c r="AK1572" s="78">
        <v>8400</v>
      </c>
      <c r="AL1572" s="78">
        <v>7800</v>
      </c>
      <c r="AM1572" s="8">
        <v>8100</v>
      </c>
      <c r="AN1572" s="78">
        <v>117.5</v>
      </c>
      <c r="AO1572" s="78">
        <v>8600</v>
      </c>
      <c r="AP1572" s="78">
        <v>7800</v>
      </c>
      <c r="AQ1572" s="78">
        <v>8100</v>
      </c>
      <c r="AR1572" s="78">
        <v>301</v>
      </c>
      <c r="AS1572" s="78">
        <v>8400</v>
      </c>
      <c r="AT1572" s="78">
        <v>7800</v>
      </c>
      <c r="AU1572" s="78">
        <v>8100</v>
      </c>
      <c r="AV1572" s="78">
        <v>117.5</v>
      </c>
      <c r="AW1572" s="77">
        <v>17.28</v>
      </c>
      <c r="AX1572" s="144">
        <f t="shared" si="162"/>
        <v>0.75</v>
      </c>
      <c r="AY1572" s="144">
        <f t="shared" si="163"/>
        <v>0.85</v>
      </c>
      <c r="AZ1572" s="144">
        <f t="shared" si="164"/>
        <v>0.45</v>
      </c>
      <c r="BA1572" s="54">
        <f t="shared" si="165"/>
        <v>18.578189921548432</v>
      </c>
      <c r="BB1572" s="54">
        <f t="shared" si="166"/>
        <v>14.897810078451569</v>
      </c>
    </row>
    <row r="1573" spans="1:54" x14ac:dyDescent="0.25">
      <c r="A1573" s="3">
        <v>42503</v>
      </c>
      <c r="B1573" s="77">
        <v>8053.69</v>
      </c>
      <c r="C1573" s="77">
        <v>899.24013000000002</v>
      </c>
      <c r="D1573" s="77">
        <v>-140.89780000000002</v>
      </c>
      <c r="E1573" s="77">
        <f t="shared" si="168"/>
        <v>-770.32040000000006</v>
      </c>
      <c r="F1573" s="77">
        <v>0.61729999999999996</v>
      </c>
      <c r="G1573" s="77">
        <v>12.847300000000001</v>
      </c>
      <c r="H1573">
        <v>0</v>
      </c>
      <c r="I1573" s="78">
        <v>8019</v>
      </c>
      <c r="J1573">
        <v>201605</v>
      </c>
      <c r="K1573" s="78">
        <v>8019</v>
      </c>
      <c r="L1573" s="77">
        <f t="shared" si="167"/>
        <v>-34.6899999999996</v>
      </c>
      <c r="M1573" s="78">
        <v>28756</v>
      </c>
      <c r="N1573" s="78">
        <v>459.89353999999997</v>
      </c>
      <c r="O1573" s="78">
        <v>907</v>
      </c>
      <c r="P1573" s="78">
        <v>3.71366</v>
      </c>
      <c r="Q1573" s="144">
        <v>28982.75</v>
      </c>
      <c r="R1573" s="78">
        <v>-20189</v>
      </c>
      <c r="S1573" s="78">
        <v>819</v>
      </c>
      <c r="T1573" s="78">
        <v>-9236</v>
      </c>
      <c r="U1573" s="78">
        <v>38097</v>
      </c>
      <c r="V1573" s="219">
        <v>0.24243378743733102</v>
      </c>
      <c r="W1573" s="78">
        <v>-5590</v>
      </c>
      <c r="X1573" s="78">
        <v>-5590</v>
      </c>
      <c r="Y1573" s="78">
        <v>5184</v>
      </c>
      <c r="Z1573" s="78">
        <v>7008</v>
      </c>
      <c r="AA1573" s="78">
        <v>98.07</v>
      </c>
      <c r="AB1573" s="78">
        <v>81.86</v>
      </c>
      <c r="AC1573" s="78">
        <v>35746</v>
      </c>
      <c r="AD1573" s="104">
        <v>0.63990000000000002</v>
      </c>
      <c r="AE1573" s="78">
        <v>39117</v>
      </c>
      <c r="AF1573" s="104">
        <v>-0.73304999999999998</v>
      </c>
      <c r="AG1573" s="78">
        <v>-63780</v>
      </c>
      <c r="AH1573" s="104">
        <v>0.43231999999999998</v>
      </c>
      <c r="AI1573" s="78">
        <v>-3697</v>
      </c>
      <c r="AJ1573" s="104">
        <v>0.56191999999999998</v>
      </c>
      <c r="AK1573" s="78">
        <v>8400</v>
      </c>
      <c r="AL1573" s="78">
        <v>7800</v>
      </c>
      <c r="AM1573" s="8">
        <v>8000</v>
      </c>
      <c r="AN1573" s="78">
        <v>107</v>
      </c>
      <c r="AO1573" s="78">
        <v>8200</v>
      </c>
      <c r="AP1573" s="78">
        <v>7200</v>
      </c>
      <c r="AQ1573" s="78">
        <v>8000</v>
      </c>
      <c r="AR1573" s="78">
        <v>309</v>
      </c>
      <c r="AS1573" s="78">
        <v>8400</v>
      </c>
      <c r="AT1573" s="78">
        <v>7800</v>
      </c>
      <c r="AU1573" s="78">
        <v>8000</v>
      </c>
      <c r="AV1573" s="78">
        <v>107</v>
      </c>
      <c r="AW1573" s="77">
        <v>18.07</v>
      </c>
      <c r="AX1573" s="144">
        <f t="shared" si="162"/>
        <v>0.86</v>
      </c>
      <c r="AY1573" s="144">
        <f t="shared" si="163"/>
        <v>0.91</v>
      </c>
      <c r="AZ1573" s="144">
        <f t="shared" si="164"/>
        <v>0.55000000000000004</v>
      </c>
      <c r="BA1573" s="54">
        <f t="shared" si="165"/>
        <v>18.746645217667947</v>
      </c>
      <c r="BB1573" s="54">
        <f t="shared" si="166"/>
        <v>14.904354782332055</v>
      </c>
    </row>
    <row r="1574" spans="1:54" x14ac:dyDescent="0.25">
      <c r="A1574" s="3">
        <v>42506</v>
      </c>
      <c r="B1574" s="77">
        <v>8067.6</v>
      </c>
      <c r="C1574" s="77">
        <v>646.86301000000003</v>
      </c>
      <c r="D1574" s="77">
        <v>-29.7134</v>
      </c>
      <c r="E1574" s="77">
        <f t="shared" si="168"/>
        <v>-877.18999999999994</v>
      </c>
      <c r="F1574" s="77">
        <v>2.5998000000000001</v>
      </c>
      <c r="G1574" s="77">
        <v>12.4328</v>
      </c>
      <c r="H1574">
        <v>0</v>
      </c>
      <c r="I1574" s="78">
        <v>8062</v>
      </c>
      <c r="J1574">
        <v>201605</v>
      </c>
      <c r="K1574" s="78">
        <v>8062</v>
      </c>
      <c r="L1574" s="77">
        <f t="shared" si="167"/>
        <v>-5.6000000000003638</v>
      </c>
      <c r="M1574" s="78">
        <v>31965</v>
      </c>
      <c r="N1574" s="78">
        <v>513.46313999999995</v>
      </c>
      <c r="O1574" s="78">
        <v>1480</v>
      </c>
      <c r="P1574" s="78">
        <v>6.0443100000000003</v>
      </c>
      <c r="Q1574" s="144">
        <v>32335</v>
      </c>
      <c r="R1574" s="78">
        <v>-19012</v>
      </c>
      <c r="S1574" s="78">
        <v>-867</v>
      </c>
      <c r="T1574" s="78">
        <v>-7045</v>
      </c>
      <c r="U1574" s="78">
        <v>38681</v>
      </c>
      <c r="V1574" s="219">
        <v>0.18213076187275407</v>
      </c>
      <c r="W1574" s="78">
        <v>-942</v>
      </c>
      <c r="X1574" s="78">
        <v>1788</v>
      </c>
      <c r="Y1574" s="78">
        <v>8618</v>
      </c>
      <c r="Z1574" s="78">
        <v>11848</v>
      </c>
      <c r="AA1574" s="78">
        <v>115.5</v>
      </c>
      <c r="AB1574" s="78">
        <v>86.96</v>
      </c>
      <c r="AC1574" s="78">
        <v>40953</v>
      </c>
      <c r="AD1574" s="104">
        <v>0.85202</v>
      </c>
      <c r="AE1574" s="78">
        <v>37888</v>
      </c>
      <c r="AF1574" s="104">
        <v>-0.73116999999999999</v>
      </c>
      <c r="AG1574" s="78">
        <v>-56048</v>
      </c>
      <c r="AH1574" s="104">
        <v>0.65837999999999997</v>
      </c>
      <c r="AI1574" s="78">
        <v>-13824</v>
      </c>
      <c r="AJ1574" s="104">
        <v>0.52778999999999998</v>
      </c>
      <c r="AK1574" s="78">
        <v>8400</v>
      </c>
      <c r="AL1574" s="78">
        <v>7800</v>
      </c>
      <c r="AM1574" s="8">
        <v>8050</v>
      </c>
      <c r="AN1574" s="78">
        <v>83.5</v>
      </c>
      <c r="AO1574" s="78">
        <v>8200</v>
      </c>
      <c r="AP1574" s="78">
        <v>7800</v>
      </c>
      <c r="AQ1574" s="78">
        <v>8000</v>
      </c>
      <c r="AR1574" s="78">
        <v>306</v>
      </c>
      <c r="AS1574" s="78">
        <v>8400</v>
      </c>
      <c r="AT1574" s="78">
        <v>7800</v>
      </c>
      <c r="AU1574" s="78">
        <v>8050</v>
      </c>
      <c r="AV1574" s="78">
        <v>83.5</v>
      </c>
      <c r="AW1574" s="77">
        <v>17.93</v>
      </c>
      <c r="AX1574" s="144">
        <f t="shared" si="162"/>
        <v>0.82</v>
      </c>
      <c r="AY1574" s="144">
        <f t="shared" si="163"/>
        <v>0.89</v>
      </c>
      <c r="AZ1574" s="144">
        <f t="shared" si="164"/>
        <v>0.55000000000000004</v>
      </c>
      <c r="BA1574" s="54">
        <f t="shared" si="165"/>
        <v>18.852105414340066</v>
      </c>
      <c r="BB1574" s="54">
        <f t="shared" si="166"/>
        <v>15.008894585659936</v>
      </c>
    </row>
    <row r="1575" spans="1:54" x14ac:dyDescent="0.25">
      <c r="A1575" s="3">
        <v>42507</v>
      </c>
      <c r="B1575" s="77">
        <v>8140.48</v>
      </c>
      <c r="C1575" s="77">
        <v>666.72654</v>
      </c>
      <c r="D1575" s="77">
        <v>-50.323</v>
      </c>
      <c r="E1575" s="77">
        <f t="shared" si="168"/>
        <v>-933.58749999999986</v>
      </c>
      <c r="F1575" s="77">
        <v>2.4005999999999998</v>
      </c>
      <c r="G1575" s="77">
        <v>2.1177999999999999</v>
      </c>
      <c r="H1575">
        <v>0</v>
      </c>
      <c r="I1575" s="78">
        <v>8150</v>
      </c>
      <c r="J1575">
        <v>201605</v>
      </c>
      <c r="K1575" s="78">
        <v>8150</v>
      </c>
      <c r="L1575" s="77">
        <f t="shared" si="167"/>
        <v>9.5200000000004366</v>
      </c>
      <c r="M1575" s="78">
        <v>29198</v>
      </c>
      <c r="N1575" s="78">
        <v>473.23360000000002</v>
      </c>
      <c r="O1575" s="78">
        <v>2208</v>
      </c>
      <c r="P1575" s="78">
        <v>9.0608400000000007</v>
      </c>
      <c r="Q1575" s="144">
        <v>29750</v>
      </c>
      <c r="R1575" s="78">
        <v>-18016</v>
      </c>
      <c r="S1575" s="78">
        <v>115</v>
      </c>
      <c r="T1575" s="78">
        <v>-4626</v>
      </c>
      <c r="U1575" s="78">
        <v>38645</v>
      </c>
      <c r="V1575" s="219">
        <v>0.11970500711605642</v>
      </c>
      <c r="W1575" s="78">
        <v>-350</v>
      </c>
      <c r="X1575" s="78">
        <v>3400</v>
      </c>
      <c r="Y1575" s="78">
        <v>8474</v>
      </c>
      <c r="Z1575" s="78">
        <v>14795</v>
      </c>
      <c r="AA1575" s="78">
        <v>94.93</v>
      </c>
      <c r="AB1575" s="78">
        <v>94.25</v>
      </c>
      <c r="AC1575" s="78">
        <v>40229</v>
      </c>
      <c r="AD1575" s="104">
        <v>1.04321</v>
      </c>
      <c r="AE1575" s="78">
        <v>39173</v>
      </c>
      <c r="AF1575" s="104">
        <v>-0.34068999999999999</v>
      </c>
      <c r="AG1575" s="78">
        <v>-56081</v>
      </c>
      <c r="AH1575" s="104">
        <v>0.96609999999999996</v>
      </c>
      <c r="AI1575" s="78">
        <v>-10758</v>
      </c>
      <c r="AJ1575" s="104">
        <v>0.54132000000000002</v>
      </c>
      <c r="AK1575" s="78">
        <v>8400</v>
      </c>
      <c r="AL1575" s="78">
        <v>7800</v>
      </c>
      <c r="AM1575" s="8">
        <v>8150</v>
      </c>
      <c r="AN1575" s="78">
        <v>58</v>
      </c>
      <c r="AO1575" s="78">
        <v>8200</v>
      </c>
      <c r="AP1575" s="78">
        <v>7800</v>
      </c>
      <c r="AQ1575" s="78">
        <v>8100</v>
      </c>
      <c r="AR1575" s="78">
        <v>296</v>
      </c>
      <c r="AS1575" s="78">
        <v>8400</v>
      </c>
      <c r="AT1575" s="78">
        <v>7800</v>
      </c>
      <c r="AU1575" s="78">
        <v>8150</v>
      </c>
      <c r="AV1575" s="78">
        <v>58</v>
      </c>
      <c r="AW1575" s="77">
        <v>17.48</v>
      </c>
      <c r="AX1575" s="144">
        <f t="shared" ref="AX1575:AX1638" si="169">PERCENTRANK(AW1546:AW1575,AW1575,2)</f>
        <v>0.75</v>
      </c>
      <c r="AY1575" s="144">
        <f t="shared" ref="AY1575:AY1638" si="170">PERCENTRANK(AW1526:AW1575,AW1575,2)</f>
        <v>0.85</v>
      </c>
      <c r="AZ1575" s="144">
        <f t="shared" ref="AZ1575:AZ1638" si="171">PERCENTRANK(AW1476:AW1575,AW1575,2)</f>
        <v>0.49</v>
      </c>
      <c r="BA1575" s="54">
        <f t="shared" ref="BA1575:BA1638" si="172">AVERAGE(AW1556:AW1575)+2*_xlfn.STDEV.S(AW1556:AW1575)</f>
        <v>18.739499789673303</v>
      </c>
      <c r="BB1575" s="54">
        <f t="shared" ref="BB1575:BB1638" si="173">AVERAGE(AW1556:AW1575)-2*_xlfn.STDEV.S(AW1556:AW1575)</f>
        <v>15.048500210326694</v>
      </c>
    </row>
    <row r="1576" spans="1:54" x14ac:dyDescent="0.25">
      <c r="A1576" s="3">
        <v>42508</v>
      </c>
      <c r="B1576" s="77">
        <v>8159.68</v>
      </c>
      <c r="C1576" s="77">
        <v>653.83956000000001</v>
      </c>
      <c r="D1576" s="77">
        <v>-24.114000000000001</v>
      </c>
      <c r="E1576" s="77">
        <f t="shared" si="168"/>
        <v>-952.68110000000001</v>
      </c>
      <c r="F1576" s="77">
        <v>-2.2027999999999999</v>
      </c>
      <c r="G1576" s="77">
        <v>-2.0234999999999999</v>
      </c>
      <c r="H1576" t="s">
        <v>1777</v>
      </c>
      <c r="I1576" s="78">
        <v>8148</v>
      </c>
      <c r="J1576">
        <v>201606</v>
      </c>
      <c r="K1576" s="78">
        <v>8109</v>
      </c>
      <c r="L1576" s="77">
        <f t="shared" si="167"/>
        <v>-50.680000000000291</v>
      </c>
      <c r="M1576" s="78">
        <v>31760</v>
      </c>
      <c r="N1576" s="78">
        <v>514.38534000000004</v>
      </c>
      <c r="O1576" s="78">
        <v>1953</v>
      </c>
      <c r="P1576" s="78">
        <v>8.0127900000000007</v>
      </c>
      <c r="Q1576" s="144">
        <v>32248.25</v>
      </c>
      <c r="R1576" s="78">
        <v>-17546</v>
      </c>
      <c r="S1576" s="78">
        <v>-1365</v>
      </c>
      <c r="T1576" s="78">
        <v>-372</v>
      </c>
      <c r="U1576" s="78">
        <v>26896</v>
      </c>
      <c r="V1576" s="219">
        <v>1.3831052944675789E-2</v>
      </c>
      <c r="W1576" s="78">
        <v>4096</v>
      </c>
      <c r="X1576" s="78">
        <v>6041</v>
      </c>
      <c r="Y1576" s="78">
        <v>10742</v>
      </c>
      <c r="Z1576" s="78">
        <v>15399</v>
      </c>
      <c r="AA1576" s="78">
        <v>91.35</v>
      </c>
      <c r="AB1576" s="78">
        <v>122.1</v>
      </c>
      <c r="AC1576" s="78">
        <v>39349</v>
      </c>
      <c r="AD1576" s="104">
        <v>0.95930000000000004</v>
      </c>
      <c r="AE1576" s="78">
        <v>-8</v>
      </c>
      <c r="AF1576" s="104">
        <v>2.9960000000000001E-2</v>
      </c>
      <c r="AG1576" s="78">
        <v>8573</v>
      </c>
      <c r="AH1576" s="104">
        <v>0.25713000000000003</v>
      </c>
      <c r="AI1576" s="78">
        <v>-14197</v>
      </c>
      <c r="AJ1576" s="104">
        <v>-3.6229999999999998E-2</v>
      </c>
      <c r="AK1576" s="78">
        <v>8200</v>
      </c>
      <c r="AL1576" s="78">
        <v>7800</v>
      </c>
      <c r="AM1576" s="8">
        <v>8100</v>
      </c>
      <c r="AN1576" s="78">
        <v>286</v>
      </c>
      <c r="AO1576" s="78">
        <v>8600</v>
      </c>
      <c r="AP1576" s="78">
        <v>6000</v>
      </c>
      <c r="AQ1576" s="78">
        <v>7800</v>
      </c>
      <c r="AR1576" s="78">
        <v>626</v>
      </c>
      <c r="AS1576" s="78">
        <v>8300</v>
      </c>
      <c r="AT1576" s="78">
        <v>8100</v>
      </c>
      <c r="AU1576" s="78">
        <v>8150</v>
      </c>
      <c r="AV1576" s="78">
        <v>160</v>
      </c>
      <c r="AW1576" s="77">
        <v>17.71</v>
      </c>
      <c r="AX1576" s="144">
        <f t="shared" si="169"/>
        <v>0.79</v>
      </c>
      <c r="AY1576" s="144">
        <f t="shared" si="170"/>
        <v>0.87</v>
      </c>
      <c r="AZ1576" s="144">
        <f t="shared" si="171"/>
        <v>0.54</v>
      </c>
      <c r="BA1576" s="54">
        <f t="shared" si="172"/>
        <v>18.621385060034807</v>
      </c>
      <c r="BB1576" s="54">
        <f t="shared" si="173"/>
        <v>15.102614939965189</v>
      </c>
    </row>
    <row r="1577" spans="1:54" x14ac:dyDescent="0.25">
      <c r="A1577" s="3">
        <v>42509</v>
      </c>
      <c r="B1577" s="77">
        <v>8095.98</v>
      </c>
      <c r="C1577" s="77">
        <v>604.22573999999997</v>
      </c>
      <c r="D1577" s="77">
        <v>-83.994100000000003</v>
      </c>
      <c r="E1577" s="77">
        <f t="shared" si="168"/>
        <v>-1026.5416</v>
      </c>
      <c r="F1577" s="77">
        <v>-5.4287999999999998</v>
      </c>
      <c r="G1577" s="77">
        <v>7.3727999999999998</v>
      </c>
      <c r="H1577">
        <v>0</v>
      </c>
      <c r="I1577" s="78">
        <v>8034</v>
      </c>
      <c r="J1577">
        <v>201606</v>
      </c>
      <c r="K1577" s="78">
        <v>8034</v>
      </c>
      <c r="L1577" s="77">
        <f t="shared" si="167"/>
        <v>-61.979999999999563</v>
      </c>
      <c r="M1577" s="78">
        <v>28765</v>
      </c>
      <c r="N1577" s="78">
        <v>461.74655999999999</v>
      </c>
      <c r="O1577" s="78">
        <v>1574</v>
      </c>
      <c r="P1577" s="78">
        <v>6.4265499999999998</v>
      </c>
      <c r="Q1577" s="144">
        <v>29158.5</v>
      </c>
      <c r="R1577" s="78">
        <v>-17558</v>
      </c>
      <c r="S1577" s="78">
        <v>-542</v>
      </c>
      <c r="T1577" s="78">
        <v>-3652</v>
      </c>
      <c r="U1577" s="78">
        <v>31394</v>
      </c>
      <c r="V1577" s="219">
        <v>0.11632796075683252</v>
      </c>
      <c r="W1577" s="78">
        <v>2880</v>
      </c>
      <c r="X1577" s="78">
        <v>4919</v>
      </c>
      <c r="Y1577" s="78">
        <v>7350</v>
      </c>
      <c r="Z1577" s="78">
        <v>11025</v>
      </c>
      <c r="AA1577" s="78">
        <v>111.2</v>
      </c>
      <c r="AB1577" s="78">
        <v>117.9</v>
      </c>
      <c r="AC1577" s="78">
        <v>32541</v>
      </c>
      <c r="AD1577" s="104">
        <v>0.56903000000000004</v>
      </c>
      <c r="AE1577" s="78">
        <v>5926</v>
      </c>
      <c r="AF1577" s="104">
        <v>-0.25755</v>
      </c>
      <c r="AG1577" s="78">
        <v>2981</v>
      </c>
      <c r="AH1577" s="104">
        <v>7.0690000000000003E-2</v>
      </c>
      <c r="AI1577" s="78">
        <v>-13243</v>
      </c>
      <c r="AJ1577" s="104">
        <v>-0.18517</v>
      </c>
      <c r="AK1577" s="78">
        <v>8200</v>
      </c>
      <c r="AL1577" s="78">
        <v>7800</v>
      </c>
      <c r="AM1577" s="8">
        <v>8000</v>
      </c>
      <c r="AN1577" s="78">
        <v>305</v>
      </c>
      <c r="AO1577" s="78">
        <v>8600</v>
      </c>
      <c r="AP1577" s="78">
        <v>6800</v>
      </c>
      <c r="AQ1577" s="78">
        <v>7800</v>
      </c>
      <c r="AR1577" s="78">
        <v>459</v>
      </c>
      <c r="AS1577" s="78">
        <v>8300</v>
      </c>
      <c r="AT1577" s="78">
        <v>7700</v>
      </c>
      <c r="AU1577" s="78">
        <v>8050</v>
      </c>
      <c r="AV1577" s="78">
        <v>172</v>
      </c>
      <c r="AW1577" s="77">
        <v>19.100000000000001</v>
      </c>
      <c r="AX1577" s="144">
        <f t="shared" si="169"/>
        <v>1</v>
      </c>
      <c r="AY1577" s="144">
        <f t="shared" si="170"/>
        <v>1</v>
      </c>
      <c r="AZ1577" s="144">
        <f t="shared" si="171"/>
        <v>0.72</v>
      </c>
      <c r="BA1577" s="54">
        <f t="shared" si="172"/>
        <v>18.652345020466708</v>
      </c>
      <c r="BB1577" s="54">
        <f t="shared" si="173"/>
        <v>15.081654979533294</v>
      </c>
    </row>
    <row r="1578" spans="1:54" x14ac:dyDescent="0.25">
      <c r="A1578" s="3">
        <v>42510</v>
      </c>
      <c r="B1578" s="77">
        <v>8131.26</v>
      </c>
      <c r="C1578" s="77">
        <v>582.63286000000005</v>
      </c>
      <c r="D1578" s="77">
        <v>-0.9556</v>
      </c>
      <c r="E1578" s="77">
        <f t="shared" si="168"/>
        <v>-1101.1027999999999</v>
      </c>
      <c r="F1578" s="77">
        <v>0.77739999999999998</v>
      </c>
      <c r="G1578" s="77">
        <v>-2.7598000000000003</v>
      </c>
      <c r="H1578">
        <v>0</v>
      </c>
      <c r="I1578" s="78">
        <v>8104</v>
      </c>
      <c r="J1578">
        <v>201606</v>
      </c>
      <c r="K1578" s="78">
        <v>8104</v>
      </c>
      <c r="L1578" s="77">
        <f t="shared" si="167"/>
        <v>-27.260000000000218</v>
      </c>
      <c r="M1578" s="78">
        <v>37302</v>
      </c>
      <c r="N1578" s="78">
        <v>603.63901999999996</v>
      </c>
      <c r="O1578" s="78">
        <v>2193</v>
      </c>
      <c r="P1578" s="78">
        <v>8.9859600000000004</v>
      </c>
      <c r="Q1578" s="144">
        <v>37850.25</v>
      </c>
      <c r="R1578" s="78">
        <v>-17444</v>
      </c>
      <c r="S1578" s="78">
        <v>-2559</v>
      </c>
      <c r="T1578" s="78">
        <v>2673</v>
      </c>
      <c r="U1578" s="78">
        <v>33485</v>
      </c>
      <c r="V1578" s="219">
        <v>-7.9826788114080935E-2</v>
      </c>
      <c r="W1578" s="78">
        <v>5072</v>
      </c>
      <c r="X1578" s="78">
        <v>9560</v>
      </c>
      <c r="Y1578" s="78">
        <v>11039</v>
      </c>
      <c r="Z1578" s="78">
        <v>14535</v>
      </c>
      <c r="AA1578" s="78">
        <v>127.04</v>
      </c>
      <c r="AB1578" s="78">
        <v>129.19</v>
      </c>
      <c r="AC1578" s="78">
        <v>36988</v>
      </c>
      <c r="AD1578" s="104">
        <v>0.61116000000000004</v>
      </c>
      <c r="AE1578" s="78">
        <v>1061</v>
      </c>
      <c r="AF1578" s="104">
        <v>-0.2863</v>
      </c>
      <c r="AG1578" s="78">
        <v>11912</v>
      </c>
      <c r="AH1578" s="104">
        <v>0.26421</v>
      </c>
      <c r="AI1578" s="78">
        <v>-23517</v>
      </c>
      <c r="AJ1578" s="104">
        <v>-0.46576000000000001</v>
      </c>
      <c r="AK1578" s="78">
        <v>8500</v>
      </c>
      <c r="AL1578" s="78">
        <v>7800</v>
      </c>
      <c r="AM1578" s="8">
        <v>8100</v>
      </c>
      <c r="AN1578" s="78">
        <v>280</v>
      </c>
      <c r="AO1578" s="78">
        <v>8600</v>
      </c>
      <c r="AP1578" s="78">
        <v>6800</v>
      </c>
      <c r="AQ1578" s="78">
        <v>7900</v>
      </c>
      <c r="AR1578" s="78">
        <v>439</v>
      </c>
      <c r="AS1578" s="78">
        <v>8400</v>
      </c>
      <c r="AT1578" s="78">
        <v>7900</v>
      </c>
      <c r="AU1578" s="78">
        <v>8150</v>
      </c>
      <c r="AV1578" s="78">
        <v>118</v>
      </c>
      <c r="AW1578" s="77">
        <v>17.829999999999998</v>
      </c>
      <c r="AX1578" s="144">
        <f t="shared" si="169"/>
        <v>0.79</v>
      </c>
      <c r="AY1578" s="144">
        <f t="shared" si="170"/>
        <v>0.85</v>
      </c>
      <c r="AZ1578" s="144">
        <f t="shared" si="171"/>
        <v>0.55000000000000004</v>
      </c>
      <c r="BA1578" s="54">
        <f t="shared" si="172"/>
        <v>18.749472669038198</v>
      </c>
      <c r="BB1578" s="54">
        <f t="shared" si="173"/>
        <v>15.158527330961796</v>
      </c>
    </row>
    <row r="1579" spans="1:54" x14ac:dyDescent="0.25">
      <c r="A1579" s="3">
        <v>42513</v>
      </c>
      <c r="B1579" s="77">
        <v>8344.44</v>
      </c>
      <c r="C1579" s="77">
        <v>905.54983000000004</v>
      </c>
      <c r="D1579" s="77">
        <v>84.854100000000003</v>
      </c>
      <c r="E1579" s="77">
        <f t="shared" si="168"/>
        <v>-1053.0521000000001</v>
      </c>
      <c r="F1579" s="77">
        <v>12.663699999999999</v>
      </c>
      <c r="G1579" s="77">
        <v>26.916999999999998</v>
      </c>
      <c r="H1579">
        <v>0</v>
      </c>
      <c r="I1579" s="78">
        <v>8346</v>
      </c>
      <c r="J1579">
        <v>201606</v>
      </c>
      <c r="K1579" s="78">
        <v>8346</v>
      </c>
      <c r="L1579" s="77">
        <f t="shared" si="167"/>
        <v>1.5599999999994907</v>
      </c>
      <c r="M1579" s="78">
        <v>38007</v>
      </c>
      <c r="N1579" s="78">
        <v>633.12806999999998</v>
      </c>
      <c r="O1579" s="78">
        <v>2386</v>
      </c>
      <c r="P1579" s="78">
        <v>10.04237</v>
      </c>
      <c r="Q1579" s="144">
        <v>38603.5</v>
      </c>
      <c r="R1579" s="78">
        <v>-15858</v>
      </c>
      <c r="S1579" s="78">
        <v>-459</v>
      </c>
      <c r="T1579" s="78">
        <v>5063</v>
      </c>
      <c r="U1579" s="78">
        <v>39385</v>
      </c>
      <c r="V1579" s="219">
        <v>-0.12855147898946298</v>
      </c>
      <c r="W1579" s="78">
        <v>6280</v>
      </c>
      <c r="X1579" s="78">
        <v>11833</v>
      </c>
      <c r="Y1579" s="78">
        <v>12270</v>
      </c>
      <c r="Z1579" s="78">
        <v>15438</v>
      </c>
      <c r="AA1579" s="78">
        <v>104.74</v>
      </c>
      <c r="AB1579" s="78">
        <v>158.51</v>
      </c>
      <c r="AC1579" s="78">
        <v>54209</v>
      </c>
      <c r="AD1579" s="104">
        <v>1.9952700000000001</v>
      </c>
      <c r="AE1579" s="78">
        <v>8308</v>
      </c>
      <c r="AF1579" s="104">
        <v>0.43530999999999997</v>
      </c>
      <c r="AG1579" s="78">
        <v>1801</v>
      </c>
      <c r="AH1579" s="104">
        <v>0.43478</v>
      </c>
      <c r="AI1579" s="78">
        <v>-39731</v>
      </c>
      <c r="AJ1579" s="104">
        <v>6.5740000000000007E-2</v>
      </c>
      <c r="AK1579" s="78">
        <v>8500</v>
      </c>
      <c r="AL1579" s="78">
        <v>7800</v>
      </c>
      <c r="AM1579" s="8">
        <v>8300</v>
      </c>
      <c r="AN1579" s="78">
        <v>252</v>
      </c>
      <c r="AO1579" s="78">
        <v>8600</v>
      </c>
      <c r="AP1579" s="78">
        <v>6800</v>
      </c>
      <c r="AQ1579" s="78">
        <v>8100</v>
      </c>
      <c r="AR1579" s="78">
        <v>410</v>
      </c>
      <c r="AS1579" s="78">
        <v>8400</v>
      </c>
      <c r="AT1579" s="78">
        <v>7700</v>
      </c>
      <c r="AU1579" s="78">
        <v>8350</v>
      </c>
      <c r="AV1579" s="78">
        <v>75</v>
      </c>
      <c r="AW1579" s="77">
        <v>16.489999999999998</v>
      </c>
      <c r="AX1579" s="144">
        <f t="shared" si="169"/>
        <v>0.37</v>
      </c>
      <c r="AY1579" s="144">
        <f t="shared" si="170"/>
        <v>0.53</v>
      </c>
      <c r="AZ1579" s="144">
        <f t="shared" si="171"/>
        <v>0.32</v>
      </c>
      <c r="BA1579" s="54">
        <f t="shared" si="172"/>
        <v>18.732044080456848</v>
      </c>
      <c r="BB1579" s="54">
        <f t="shared" si="173"/>
        <v>15.224955919543145</v>
      </c>
    </row>
    <row r="1580" spans="1:54" x14ac:dyDescent="0.25">
      <c r="A1580" s="3">
        <v>42514</v>
      </c>
      <c r="B1580" s="77">
        <v>8300.66</v>
      </c>
      <c r="C1580" s="77">
        <v>646.37920999999994</v>
      </c>
      <c r="D1580" s="77">
        <v>-10.553099999999999</v>
      </c>
      <c r="E1580" s="77">
        <f t="shared" si="168"/>
        <v>-1103.5647000000001</v>
      </c>
      <c r="F1580" s="77">
        <v>2.8355999999999999</v>
      </c>
      <c r="G1580" s="77">
        <v>-8.4863999999999997</v>
      </c>
      <c r="H1580">
        <v>0</v>
      </c>
      <c r="I1580" s="78">
        <v>8283</v>
      </c>
      <c r="J1580">
        <v>201606</v>
      </c>
      <c r="K1580" s="78">
        <v>8283</v>
      </c>
      <c r="L1580" s="77">
        <f t="shared" si="167"/>
        <v>-17.659999999999854</v>
      </c>
      <c r="M1580" s="78">
        <v>30754</v>
      </c>
      <c r="N1580" s="78">
        <v>508.45828</v>
      </c>
      <c r="O1580" s="78">
        <v>1513</v>
      </c>
      <c r="P1580" s="78">
        <v>6.3521099999999997</v>
      </c>
      <c r="Q1580" s="144">
        <v>31132.25</v>
      </c>
      <c r="R1580" s="78">
        <v>-15547</v>
      </c>
      <c r="S1580" s="78">
        <v>-210</v>
      </c>
      <c r="T1580" s="78">
        <v>833</v>
      </c>
      <c r="U1580" s="78">
        <v>34831</v>
      </c>
      <c r="V1580" s="219">
        <v>-2.3915477591800408E-2</v>
      </c>
      <c r="W1580" s="78">
        <v>6505</v>
      </c>
      <c r="X1580" s="78">
        <v>9418</v>
      </c>
      <c r="Y1580" s="78">
        <v>12757</v>
      </c>
      <c r="Z1580" s="78">
        <v>14271</v>
      </c>
      <c r="AA1580" s="78">
        <v>106.99</v>
      </c>
      <c r="AB1580" s="78">
        <v>146.69999999999999</v>
      </c>
      <c r="AC1580" s="78">
        <v>49894</v>
      </c>
      <c r="AD1580" s="104">
        <v>1.25905</v>
      </c>
      <c r="AE1580" s="78">
        <v>12949</v>
      </c>
      <c r="AF1580" s="104">
        <v>0.42270999999999997</v>
      </c>
      <c r="AG1580" s="78">
        <v>-4704</v>
      </c>
      <c r="AH1580" s="104">
        <v>0.34677999999999998</v>
      </c>
      <c r="AI1580" s="78">
        <v>-42815</v>
      </c>
      <c r="AJ1580" s="104">
        <v>0.17266000000000001</v>
      </c>
      <c r="AK1580" s="78">
        <v>8500</v>
      </c>
      <c r="AL1580" s="78">
        <v>7800</v>
      </c>
      <c r="AM1580" s="8">
        <v>8300</v>
      </c>
      <c r="AN1580" s="78">
        <v>230</v>
      </c>
      <c r="AO1580" s="78">
        <v>8600</v>
      </c>
      <c r="AP1580" s="78">
        <v>6800</v>
      </c>
      <c r="AQ1580" s="78">
        <v>8100</v>
      </c>
      <c r="AR1580" s="78">
        <v>389</v>
      </c>
      <c r="AS1580" s="78">
        <v>8400</v>
      </c>
      <c r="AT1580" s="78">
        <v>8250</v>
      </c>
      <c r="AU1580" s="78">
        <v>8300</v>
      </c>
      <c r="AV1580" s="78">
        <v>49.5</v>
      </c>
      <c r="AW1580" s="77">
        <v>16.09</v>
      </c>
      <c r="AX1580" s="144">
        <f t="shared" si="169"/>
        <v>0.17</v>
      </c>
      <c r="AY1580" s="144">
        <f t="shared" si="170"/>
        <v>0.36</v>
      </c>
      <c r="AZ1580" s="144">
        <f t="shared" si="171"/>
        <v>0.2</v>
      </c>
      <c r="BA1580" s="54">
        <f t="shared" si="172"/>
        <v>18.729670931432494</v>
      </c>
      <c r="BB1580" s="54">
        <f t="shared" si="173"/>
        <v>15.231329068567504</v>
      </c>
    </row>
    <row r="1581" spans="1:54" x14ac:dyDescent="0.25">
      <c r="A1581" s="3">
        <v>42515</v>
      </c>
      <c r="B1581" s="77">
        <v>8396.2000000000007</v>
      </c>
      <c r="C1581" s="77">
        <v>804.59911999999997</v>
      </c>
      <c r="D1581" s="77">
        <v>33.375500000000002</v>
      </c>
      <c r="E1581" s="77">
        <f t="shared" si="168"/>
        <v>-1101.0225000000003</v>
      </c>
      <c r="F1581" s="77">
        <v>2.0472999999999999</v>
      </c>
      <c r="G1581" s="77">
        <v>12.6426</v>
      </c>
      <c r="H1581" t="s">
        <v>1778</v>
      </c>
      <c r="I1581" s="78">
        <v>8385</v>
      </c>
      <c r="J1581">
        <v>201606</v>
      </c>
      <c r="K1581" s="78">
        <v>8385</v>
      </c>
      <c r="L1581" s="77">
        <f t="shared" si="167"/>
        <v>-11.200000000000728</v>
      </c>
      <c r="M1581" s="78">
        <v>35330</v>
      </c>
      <c r="N1581" s="78">
        <v>591.11343999999997</v>
      </c>
      <c r="O1581" s="78">
        <v>2259</v>
      </c>
      <c r="P1581" s="78">
        <v>9.5350400000000004</v>
      </c>
      <c r="Q1581" s="144">
        <v>35894.75</v>
      </c>
      <c r="R1581" s="78">
        <v>-14935</v>
      </c>
      <c r="S1581" s="78">
        <v>-864</v>
      </c>
      <c r="T1581" s="78">
        <v>3767</v>
      </c>
      <c r="U1581" s="78">
        <v>35769</v>
      </c>
      <c r="V1581" s="219">
        <v>-0.10531465794402975</v>
      </c>
      <c r="W1581" s="78">
        <v>8249</v>
      </c>
      <c r="X1581" s="78">
        <v>10666</v>
      </c>
      <c r="Y1581" s="78">
        <v>14676</v>
      </c>
      <c r="Z1581" s="78">
        <v>17463</v>
      </c>
      <c r="AA1581" s="78">
        <v>106.46</v>
      </c>
      <c r="AB1581" s="78">
        <v>129.38</v>
      </c>
      <c r="AC1581" s="78">
        <v>47210</v>
      </c>
      <c r="AD1581" s="104">
        <v>1.5086999999999999</v>
      </c>
      <c r="AE1581" s="78">
        <v>15806</v>
      </c>
      <c r="AF1581" s="104">
        <v>0.59340999999999999</v>
      </c>
      <c r="AG1581" s="78">
        <v>6505</v>
      </c>
      <c r="AH1581" s="104">
        <v>0.31108000000000002</v>
      </c>
      <c r="AI1581" s="78">
        <v>-27380</v>
      </c>
      <c r="AJ1581" s="104">
        <v>-0.12284</v>
      </c>
      <c r="AK1581" s="78">
        <v>8600</v>
      </c>
      <c r="AL1581" s="78">
        <v>8000</v>
      </c>
      <c r="AM1581" s="8">
        <v>8400</v>
      </c>
      <c r="AN1581" s="78">
        <v>208</v>
      </c>
      <c r="AO1581" s="78">
        <v>8600</v>
      </c>
      <c r="AP1581" s="78">
        <v>6800</v>
      </c>
      <c r="AQ1581" s="78">
        <v>8200</v>
      </c>
      <c r="AR1581" s="78">
        <v>374</v>
      </c>
      <c r="AS1581" s="78">
        <v>8500</v>
      </c>
      <c r="AT1581" s="78">
        <v>8200</v>
      </c>
      <c r="AU1581" s="78">
        <v>8400</v>
      </c>
      <c r="AV1581" s="78">
        <v>122</v>
      </c>
      <c r="AW1581" s="77">
        <v>15.15</v>
      </c>
      <c r="AX1581" s="144">
        <f t="shared" si="169"/>
        <v>0</v>
      </c>
      <c r="AY1581" s="144">
        <f t="shared" si="170"/>
        <v>0.14000000000000001</v>
      </c>
      <c r="AZ1581" s="144">
        <f t="shared" si="171"/>
        <v>0.08</v>
      </c>
      <c r="BA1581" s="54">
        <f t="shared" si="172"/>
        <v>18.789339629111144</v>
      </c>
      <c r="BB1581" s="54">
        <f t="shared" si="173"/>
        <v>15.128660370888847</v>
      </c>
    </row>
    <row r="1582" spans="1:54" x14ac:dyDescent="0.25">
      <c r="A1582" s="3">
        <v>42516</v>
      </c>
      <c r="B1582" s="77">
        <v>8394.1200000000008</v>
      </c>
      <c r="C1582" s="77">
        <v>654.78914999999995</v>
      </c>
      <c r="D1582" s="77">
        <v>16.5763</v>
      </c>
      <c r="E1582" s="77">
        <f t="shared" si="168"/>
        <v>-1085.1840000000002</v>
      </c>
      <c r="F1582" s="77">
        <v>0.95219999999999994</v>
      </c>
      <c r="G1582" s="77">
        <v>5.1100000000000007E-2</v>
      </c>
      <c r="H1582">
        <v>0</v>
      </c>
      <c r="I1582" s="78">
        <v>8385</v>
      </c>
      <c r="J1582">
        <v>201606</v>
      </c>
      <c r="K1582" s="78">
        <v>8385</v>
      </c>
      <c r="L1582" s="77">
        <f t="shared" si="167"/>
        <v>-9.1200000000008004</v>
      </c>
      <c r="M1582" s="78">
        <v>36213</v>
      </c>
      <c r="N1582" s="78">
        <v>605.82146999999998</v>
      </c>
      <c r="O1582" s="78">
        <v>2416</v>
      </c>
      <c r="P1582" s="78">
        <v>10.17944</v>
      </c>
      <c r="Q1582" s="144">
        <v>36817</v>
      </c>
      <c r="R1582" s="78">
        <v>-14764</v>
      </c>
      <c r="S1582" s="78">
        <v>-1719</v>
      </c>
      <c r="T1582" s="78">
        <v>4077</v>
      </c>
      <c r="U1582" s="78">
        <v>36569</v>
      </c>
      <c r="V1582" s="219">
        <v>-0.11148787224151605</v>
      </c>
      <c r="W1582" s="78">
        <v>8043</v>
      </c>
      <c r="X1582" s="78">
        <v>12688</v>
      </c>
      <c r="Y1582" s="78">
        <v>13568</v>
      </c>
      <c r="Z1582" s="78">
        <v>16777</v>
      </c>
      <c r="AA1582" s="78">
        <v>118.63</v>
      </c>
      <c r="AB1582" s="78">
        <v>132.1</v>
      </c>
      <c r="AC1582" s="78">
        <v>45410</v>
      </c>
      <c r="AD1582" s="104">
        <v>1.4400500000000001</v>
      </c>
      <c r="AE1582" s="78">
        <v>25359</v>
      </c>
      <c r="AF1582" s="104">
        <v>0.59147000000000005</v>
      </c>
      <c r="AG1582" s="78">
        <v>5258</v>
      </c>
      <c r="AH1582" s="104">
        <v>0.28710000000000002</v>
      </c>
      <c r="AI1582" s="78">
        <v>-29532</v>
      </c>
      <c r="AJ1582" s="104">
        <v>-0.22806000000000001</v>
      </c>
      <c r="AK1582" s="78">
        <v>8600</v>
      </c>
      <c r="AL1582" s="78">
        <v>7900</v>
      </c>
      <c r="AM1582" s="8">
        <v>8400</v>
      </c>
      <c r="AN1582" s="78">
        <v>201</v>
      </c>
      <c r="AO1582" s="78">
        <v>8600</v>
      </c>
      <c r="AP1582" s="78">
        <v>6800</v>
      </c>
      <c r="AQ1582" s="78">
        <v>8200</v>
      </c>
      <c r="AR1582" s="78">
        <v>365</v>
      </c>
      <c r="AS1582" s="78">
        <v>8500</v>
      </c>
      <c r="AT1582" s="78">
        <v>8150</v>
      </c>
      <c r="AU1582" s="78">
        <v>8400</v>
      </c>
      <c r="AV1582" s="78">
        <v>106</v>
      </c>
      <c r="AW1582" s="77">
        <v>15.08</v>
      </c>
      <c r="AX1582" s="144">
        <f t="shared" si="169"/>
        <v>0</v>
      </c>
      <c r="AY1582" s="144">
        <f t="shared" si="170"/>
        <v>0.14000000000000001</v>
      </c>
      <c r="AZ1582" s="144">
        <f t="shared" si="171"/>
        <v>0.08</v>
      </c>
      <c r="BA1582" s="54">
        <f t="shared" si="172"/>
        <v>18.857951416653957</v>
      </c>
      <c r="BB1582" s="54">
        <f t="shared" si="173"/>
        <v>15.007048583346037</v>
      </c>
    </row>
    <row r="1583" spans="1:54" x14ac:dyDescent="0.25">
      <c r="A1583" s="3">
        <v>42517</v>
      </c>
      <c r="B1583" s="77">
        <v>8463.61</v>
      </c>
      <c r="C1583" s="77">
        <v>686.26135999999997</v>
      </c>
      <c r="D1583" s="77">
        <v>45.715000000000003</v>
      </c>
      <c r="E1583" s="77">
        <f t="shared" si="168"/>
        <v>-974.62410000000011</v>
      </c>
      <c r="F1583" s="77">
        <v>3.0562999999999998</v>
      </c>
      <c r="G1583" s="77">
        <v>-0.43450000000000005</v>
      </c>
      <c r="H1583">
        <v>0</v>
      </c>
      <c r="I1583" s="78">
        <v>8462</v>
      </c>
      <c r="J1583">
        <v>201606</v>
      </c>
      <c r="K1583" s="78">
        <v>8462</v>
      </c>
      <c r="L1583" s="77">
        <f t="shared" si="167"/>
        <v>-1.6100000000005821</v>
      </c>
      <c r="M1583" s="78">
        <v>40096</v>
      </c>
      <c r="N1583" s="78">
        <v>677.23159999999996</v>
      </c>
      <c r="O1583" s="78">
        <v>2967</v>
      </c>
      <c r="P1583" s="78">
        <v>12.593220000000001</v>
      </c>
      <c r="Q1583" s="144">
        <v>40837.75</v>
      </c>
      <c r="R1583" s="78">
        <v>-14496</v>
      </c>
      <c r="S1583" s="78">
        <v>-3057</v>
      </c>
      <c r="T1583" s="78">
        <v>6653</v>
      </c>
      <c r="U1583" s="78">
        <v>39741</v>
      </c>
      <c r="V1583" s="219">
        <v>-0.16740897310082786</v>
      </c>
      <c r="W1583" s="78">
        <v>7140</v>
      </c>
      <c r="X1583" s="78">
        <v>12591</v>
      </c>
      <c r="Y1583" s="78">
        <v>14705</v>
      </c>
      <c r="Z1583" s="78">
        <v>18694</v>
      </c>
      <c r="AA1583" s="78">
        <v>108.1</v>
      </c>
      <c r="AB1583" s="78">
        <v>139.38</v>
      </c>
      <c r="AC1583" s="78">
        <v>47601</v>
      </c>
      <c r="AD1583" s="104">
        <v>1.78094</v>
      </c>
      <c r="AE1583" s="78">
        <v>29779</v>
      </c>
      <c r="AF1583" s="104">
        <v>0.56030999999999997</v>
      </c>
      <c r="AG1583" s="78">
        <v>11664</v>
      </c>
      <c r="AH1583" s="104">
        <v>0.46994000000000002</v>
      </c>
      <c r="AI1583" s="78">
        <v>-39244</v>
      </c>
      <c r="AJ1583" s="104">
        <v>-0.20025000000000001</v>
      </c>
      <c r="AK1583" s="78">
        <v>8600</v>
      </c>
      <c r="AL1583" s="78">
        <v>8000</v>
      </c>
      <c r="AM1583" s="8">
        <v>8500</v>
      </c>
      <c r="AN1583" s="78">
        <v>187</v>
      </c>
      <c r="AO1583" s="78">
        <v>8600</v>
      </c>
      <c r="AP1583" s="78">
        <v>6800</v>
      </c>
      <c r="AQ1583" s="78">
        <v>8300</v>
      </c>
      <c r="AR1583" s="78">
        <v>352</v>
      </c>
      <c r="AS1583" s="78">
        <v>8500</v>
      </c>
      <c r="AT1583" s="78">
        <v>8150</v>
      </c>
      <c r="AU1583" s="78">
        <v>8450</v>
      </c>
      <c r="AV1583" s="78">
        <v>92.5</v>
      </c>
      <c r="AW1583" s="77">
        <v>14.66</v>
      </c>
      <c r="AX1583" s="144">
        <f t="shared" si="169"/>
        <v>0</v>
      </c>
      <c r="AY1583" s="144">
        <f t="shared" si="170"/>
        <v>0.08</v>
      </c>
      <c r="AZ1583" s="144">
        <f t="shared" si="171"/>
        <v>0.05</v>
      </c>
      <c r="BA1583" s="54">
        <f t="shared" si="172"/>
        <v>19.014210531279037</v>
      </c>
      <c r="BB1583" s="54">
        <f t="shared" si="173"/>
        <v>14.688789468720959</v>
      </c>
    </row>
    <row r="1584" spans="1:54" x14ac:dyDescent="0.25">
      <c r="A1584" s="3">
        <v>42520</v>
      </c>
      <c r="B1584" s="77">
        <v>8535.8700000000008</v>
      </c>
      <c r="C1584" s="77">
        <v>781.24791000000005</v>
      </c>
      <c r="D1584" s="77">
        <v>139.14840000000001</v>
      </c>
      <c r="E1584" s="77">
        <f t="shared" si="168"/>
        <v>-774.85410000000013</v>
      </c>
      <c r="F1584" s="77">
        <v>-2.4512</v>
      </c>
      <c r="G1584" s="77">
        <v>7.8333000000000004</v>
      </c>
      <c r="H1584">
        <v>0</v>
      </c>
      <c r="I1584" s="78">
        <v>8508</v>
      </c>
      <c r="J1584">
        <v>201606</v>
      </c>
      <c r="K1584" s="78">
        <v>8508</v>
      </c>
      <c r="L1584" s="77">
        <f t="shared" si="167"/>
        <v>-27.8700000000008</v>
      </c>
      <c r="M1584" s="78">
        <v>38810</v>
      </c>
      <c r="N1584" s="78">
        <v>659.01585</v>
      </c>
      <c r="O1584" s="78">
        <v>3078</v>
      </c>
      <c r="P1584" s="78">
        <v>13.11318</v>
      </c>
      <c r="Q1584" s="144">
        <v>39579.5</v>
      </c>
      <c r="R1584" s="78">
        <v>-14369</v>
      </c>
      <c r="S1584" s="78">
        <v>-1354</v>
      </c>
      <c r="T1584" s="78">
        <v>7489</v>
      </c>
      <c r="U1584" s="78">
        <v>41728</v>
      </c>
      <c r="V1584" s="219">
        <v>-0.17947181748466257</v>
      </c>
      <c r="W1584" s="78">
        <v>8466</v>
      </c>
      <c r="X1584" s="78">
        <v>14064</v>
      </c>
      <c r="Y1584" s="78">
        <v>15246</v>
      </c>
      <c r="Z1584" s="78">
        <v>18735</v>
      </c>
      <c r="AA1584" s="78">
        <v>108.21</v>
      </c>
      <c r="AB1584" s="78">
        <v>147.28</v>
      </c>
      <c r="AC1584" s="78">
        <v>47163</v>
      </c>
      <c r="AD1584" s="104">
        <v>2.0072800000000002</v>
      </c>
      <c r="AE1584" s="78">
        <v>31676</v>
      </c>
      <c r="AF1584" s="104">
        <v>0.49057000000000001</v>
      </c>
      <c r="AG1584" s="78">
        <v>2737</v>
      </c>
      <c r="AH1584" s="104">
        <v>0.22736999999999999</v>
      </c>
      <c r="AI1584" s="78">
        <v>-47680</v>
      </c>
      <c r="AJ1584" s="104">
        <v>-9.4630000000000006E-2</v>
      </c>
      <c r="AK1584" s="78">
        <v>8600</v>
      </c>
      <c r="AL1584" s="78">
        <v>8000</v>
      </c>
      <c r="AM1584" s="8">
        <v>8500</v>
      </c>
      <c r="AN1584" s="78">
        <v>185</v>
      </c>
      <c r="AO1584" s="78">
        <v>8700</v>
      </c>
      <c r="AP1584" s="78">
        <v>6800</v>
      </c>
      <c r="AQ1584" s="78">
        <v>8300</v>
      </c>
      <c r="AR1584" s="78">
        <v>353</v>
      </c>
      <c r="AS1584" s="78">
        <v>8500</v>
      </c>
      <c r="AT1584" s="78">
        <v>8150</v>
      </c>
      <c r="AU1584" s="78">
        <v>8500</v>
      </c>
      <c r="AV1584" s="78">
        <v>80.5</v>
      </c>
      <c r="AW1584" s="77">
        <v>15.24</v>
      </c>
      <c r="AX1584" s="144">
        <f t="shared" si="169"/>
        <v>0.1</v>
      </c>
      <c r="AY1584" s="144">
        <f t="shared" si="170"/>
        <v>0.2</v>
      </c>
      <c r="AZ1584" s="144">
        <f t="shared" si="171"/>
        <v>0.11</v>
      </c>
      <c r="BA1584" s="54">
        <f t="shared" si="172"/>
        <v>19.063176332072715</v>
      </c>
      <c r="BB1584" s="54">
        <f t="shared" si="173"/>
        <v>14.507823667927285</v>
      </c>
    </row>
    <row r="1585" spans="1:54" x14ac:dyDescent="0.25">
      <c r="A1585" s="3">
        <v>42521</v>
      </c>
      <c r="B1585" s="77">
        <v>8535.59</v>
      </c>
      <c r="C1585" s="77">
        <v>1156.0025000000001</v>
      </c>
      <c r="D1585" s="77">
        <v>35.5627</v>
      </c>
      <c r="E1585" s="77">
        <f t="shared" si="168"/>
        <v>-613.03330000000005</v>
      </c>
      <c r="F1585" s="77">
        <v>-2.1268000000000002</v>
      </c>
      <c r="G1585" s="77">
        <v>10.540999999999999</v>
      </c>
      <c r="H1585">
        <v>0</v>
      </c>
      <c r="I1585" s="78">
        <v>8515</v>
      </c>
      <c r="J1585">
        <v>201606</v>
      </c>
      <c r="K1585" s="78">
        <v>8515</v>
      </c>
      <c r="L1585" s="77">
        <f t="shared" si="167"/>
        <v>-20.590000000000146</v>
      </c>
      <c r="M1585" s="78">
        <v>39258</v>
      </c>
      <c r="N1585" s="78">
        <v>666.69353999999998</v>
      </c>
      <c r="O1585" s="78">
        <v>2785</v>
      </c>
      <c r="P1585" s="78">
        <v>11.87054</v>
      </c>
      <c r="Q1585" s="144">
        <v>39954.25</v>
      </c>
      <c r="R1585" s="78">
        <v>-15087</v>
      </c>
      <c r="S1585" s="78">
        <v>-1308</v>
      </c>
      <c r="T1585" s="78">
        <v>6568</v>
      </c>
      <c r="U1585" s="78">
        <v>41058</v>
      </c>
      <c r="V1585" s="219">
        <v>-0.15996882458960496</v>
      </c>
      <c r="W1585" s="78">
        <v>7649</v>
      </c>
      <c r="X1585" s="78">
        <v>10659</v>
      </c>
      <c r="Y1585" s="78">
        <v>14848</v>
      </c>
      <c r="Z1585" s="78">
        <v>17545</v>
      </c>
      <c r="AA1585" s="78">
        <v>97.08</v>
      </c>
      <c r="AB1585" s="78">
        <v>142.24</v>
      </c>
      <c r="AC1585" s="78">
        <v>48852</v>
      </c>
      <c r="AD1585" s="104">
        <v>2.0245099999999998</v>
      </c>
      <c r="AE1585" s="78">
        <v>33147</v>
      </c>
      <c r="AF1585" s="104">
        <v>0.43381999999999998</v>
      </c>
      <c r="AG1585" s="78">
        <v>4396</v>
      </c>
      <c r="AH1585" s="104">
        <v>0.43010999999999999</v>
      </c>
      <c r="AI1585" s="78">
        <v>-42207</v>
      </c>
      <c r="AJ1585" s="104">
        <v>-2.7899999999999999E-3</v>
      </c>
      <c r="AK1585" s="78">
        <v>8700</v>
      </c>
      <c r="AL1585" s="78">
        <v>8000</v>
      </c>
      <c r="AM1585" s="8">
        <v>8500</v>
      </c>
      <c r="AN1585" s="78">
        <v>182</v>
      </c>
      <c r="AO1585" s="78">
        <v>8700</v>
      </c>
      <c r="AP1585" s="78">
        <v>6800</v>
      </c>
      <c r="AQ1585" s="78">
        <v>8300</v>
      </c>
      <c r="AR1585" s="78">
        <v>351</v>
      </c>
      <c r="AS1585" s="78">
        <v>8600</v>
      </c>
      <c r="AT1585" s="78">
        <v>8400</v>
      </c>
      <c r="AU1585" s="78">
        <v>8550</v>
      </c>
      <c r="AV1585" s="78">
        <v>59.5</v>
      </c>
      <c r="AW1585" s="77">
        <v>15.28</v>
      </c>
      <c r="AX1585" s="144">
        <f t="shared" si="169"/>
        <v>0.13</v>
      </c>
      <c r="AY1585" s="144">
        <f t="shared" si="170"/>
        <v>0.2</v>
      </c>
      <c r="AZ1585" s="144">
        <f t="shared" si="171"/>
        <v>0.12</v>
      </c>
      <c r="BA1585" s="54">
        <f t="shared" si="172"/>
        <v>19.099101888288324</v>
      </c>
      <c r="BB1585" s="54">
        <f t="shared" si="173"/>
        <v>14.354898111711668</v>
      </c>
    </row>
    <row r="1586" spans="1:54" x14ac:dyDescent="0.25">
      <c r="A1586" s="3">
        <v>42522</v>
      </c>
      <c r="B1586" s="77">
        <v>8597.16</v>
      </c>
      <c r="C1586" s="77">
        <v>771.90940000000001</v>
      </c>
      <c r="D1586" s="77">
        <v>94.606399999999994</v>
      </c>
      <c r="E1586" s="77">
        <f t="shared" si="168"/>
        <v>-381.50719999999984</v>
      </c>
      <c r="F1586" s="77">
        <v>-3.0493000000000001</v>
      </c>
      <c r="G1586" s="77">
        <v>-13.675899999999999</v>
      </c>
      <c r="H1586" t="s">
        <v>1779</v>
      </c>
      <c r="I1586" s="78">
        <v>8563</v>
      </c>
      <c r="J1586">
        <v>201606</v>
      </c>
      <c r="K1586" s="78">
        <v>8563</v>
      </c>
      <c r="L1586" s="77">
        <f t="shared" si="167"/>
        <v>-34.159999999999854</v>
      </c>
      <c r="M1586" s="78">
        <v>46843</v>
      </c>
      <c r="N1586" s="78">
        <v>800.64246000000003</v>
      </c>
      <c r="O1586" s="78">
        <v>3158</v>
      </c>
      <c r="P1586" s="78">
        <v>13.541829999999999</v>
      </c>
      <c r="Q1586" s="144">
        <v>47632.5</v>
      </c>
      <c r="R1586" s="78">
        <v>-16251</v>
      </c>
      <c r="S1586" s="78">
        <v>-1754</v>
      </c>
      <c r="T1586" s="78">
        <v>9180</v>
      </c>
      <c r="U1586" s="78">
        <v>43608</v>
      </c>
      <c r="V1586" s="219">
        <v>-0.21051183269124932</v>
      </c>
      <c r="W1586" s="78">
        <v>8452</v>
      </c>
      <c r="X1586" s="78">
        <v>13953</v>
      </c>
      <c r="Y1586" s="78">
        <v>15576</v>
      </c>
      <c r="Z1586" s="78">
        <v>22496</v>
      </c>
      <c r="AA1586" s="78">
        <v>108.07</v>
      </c>
      <c r="AB1586" s="78">
        <v>147.12</v>
      </c>
      <c r="AC1586" s="78">
        <v>50578</v>
      </c>
      <c r="AD1586" s="104">
        <v>2.3241299999999998</v>
      </c>
      <c r="AE1586" s="78">
        <v>28095</v>
      </c>
      <c r="AF1586" s="104">
        <v>0.44148999999999999</v>
      </c>
      <c r="AG1586" s="78">
        <v>-1536</v>
      </c>
      <c r="AH1586" s="104">
        <v>0.48664000000000002</v>
      </c>
      <c r="AI1586" s="78">
        <v>-41517</v>
      </c>
      <c r="AJ1586" s="104">
        <v>-0.23754</v>
      </c>
      <c r="AK1586" s="78">
        <v>8700</v>
      </c>
      <c r="AL1586" s="78">
        <v>8000</v>
      </c>
      <c r="AM1586" s="8">
        <v>8600</v>
      </c>
      <c r="AN1586" s="78">
        <v>167</v>
      </c>
      <c r="AO1586" s="78">
        <v>8700</v>
      </c>
      <c r="AP1586" s="78">
        <v>6800</v>
      </c>
      <c r="AQ1586" s="78">
        <v>8400</v>
      </c>
      <c r="AR1586" s="78">
        <v>342</v>
      </c>
      <c r="AS1586" s="78">
        <v>8900</v>
      </c>
      <c r="AT1586" s="78">
        <v>8300</v>
      </c>
      <c r="AU1586" s="78">
        <v>8600</v>
      </c>
      <c r="AV1586" s="78">
        <v>127</v>
      </c>
      <c r="AW1586" s="77">
        <v>15.16</v>
      </c>
      <c r="AX1586" s="144">
        <f t="shared" si="169"/>
        <v>0.1</v>
      </c>
      <c r="AY1586" s="144">
        <f t="shared" si="170"/>
        <v>0.16</v>
      </c>
      <c r="AZ1586" s="144">
        <f t="shared" si="171"/>
        <v>0.11</v>
      </c>
      <c r="BA1586" s="54">
        <f t="shared" si="172"/>
        <v>19.114455330885804</v>
      </c>
      <c r="BB1586" s="54">
        <f t="shared" si="173"/>
        <v>14.1705446691142</v>
      </c>
    </row>
    <row r="1587" spans="1:54" x14ac:dyDescent="0.25">
      <c r="A1587" s="3">
        <v>42523</v>
      </c>
      <c r="B1587" s="77">
        <v>8556.02</v>
      </c>
      <c r="C1587" s="77">
        <v>821.88999000000001</v>
      </c>
      <c r="D1587" s="77">
        <v>67.466200000000001</v>
      </c>
      <c r="E1587" s="77">
        <f t="shared" si="168"/>
        <v>-206.80010000000004</v>
      </c>
      <c r="F1587" s="77">
        <v>-2.7294</v>
      </c>
      <c r="G1587" s="77">
        <v>-28.951599999999999</v>
      </c>
      <c r="H1587">
        <v>0</v>
      </c>
      <c r="I1587" s="78">
        <v>8552</v>
      </c>
      <c r="J1587">
        <v>201606</v>
      </c>
      <c r="K1587" s="78">
        <v>8552</v>
      </c>
      <c r="L1587" s="77">
        <f t="shared" si="167"/>
        <v>-4.0200000000004366</v>
      </c>
      <c r="M1587" s="78">
        <v>47441</v>
      </c>
      <c r="N1587" s="78">
        <v>809.79459999999995</v>
      </c>
      <c r="O1587" s="78">
        <v>3005</v>
      </c>
      <c r="P1587" s="78">
        <v>12.870039999999999</v>
      </c>
      <c r="Q1587" s="144">
        <v>48192.25</v>
      </c>
      <c r="R1587" s="78">
        <v>-17453</v>
      </c>
      <c r="S1587" s="78">
        <v>-2598</v>
      </c>
      <c r="T1587" s="78">
        <v>8247</v>
      </c>
      <c r="U1587" s="78">
        <v>43008</v>
      </c>
      <c r="V1587" s="219">
        <v>-0.19175502232142858</v>
      </c>
      <c r="W1587" s="78">
        <v>4948</v>
      </c>
      <c r="X1587" s="78">
        <v>10796</v>
      </c>
      <c r="Y1587" s="78">
        <v>14685</v>
      </c>
      <c r="Z1587" s="78">
        <v>21193</v>
      </c>
      <c r="AA1587" s="78">
        <v>109.42</v>
      </c>
      <c r="AB1587" s="78">
        <v>144.56</v>
      </c>
      <c r="AC1587" s="78">
        <v>50269</v>
      </c>
      <c r="AD1587" s="104">
        <v>2.0809600000000001</v>
      </c>
      <c r="AE1587" s="78">
        <v>33689</v>
      </c>
      <c r="AF1587" s="104">
        <v>0.37911</v>
      </c>
      <c r="AG1587" s="78">
        <v>-12016</v>
      </c>
      <c r="AH1587" s="104">
        <v>0.22850999999999999</v>
      </c>
      <c r="AI1587" s="78">
        <v>-44914</v>
      </c>
      <c r="AJ1587" s="104">
        <v>-0.42375000000000002</v>
      </c>
      <c r="AK1587" s="78">
        <v>8600</v>
      </c>
      <c r="AL1587" s="78">
        <v>8100</v>
      </c>
      <c r="AM1587" s="8">
        <v>8600</v>
      </c>
      <c r="AN1587" s="78">
        <v>170</v>
      </c>
      <c r="AO1587" s="78">
        <v>8800</v>
      </c>
      <c r="AP1587" s="78">
        <v>6800</v>
      </c>
      <c r="AQ1587" s="78">
        <v>8400</v>
      </c>
      <c r="AR1587" s="78">
        <v>353</v>
      </c>
      <c r="AS1587" s="78">
        <v>8650</v>
      </c>
      <c r="AT1587" s="78">
        <v>8300</v>
      </c>
      <c r="AU1587" s="78">
        <v>8550</v>
      </c>
      <c r="AV1587" s="78">
        <v>122</v>
      </c>
      <c r="AW1587" s="77">
        <v>15.49</v>
      </c>
      <c r="AX1587" s="144">
        <f t="shared" si="169"/>
        <v>0.2</v>
      </c>
      <c r="AY1587" s="144">
        <f t="shared" si="170"/>
        <v>0.2</v>
      </c>
      <c r="AZ1587" s="144">
        <f t="shared" si="171"/>
        <v>0.14000000000000001</v>
      </c>
      <c r="BA1587" s="54">
        <f t="shared" si="172"/>
        <v>19.113246001565205</v>
      </c>
      <c r="BB1587" s="54">
        <f t="shared" si="173"/>
        <v>14.062753998434797</v>
      </c>
    </row>
    <row r="1588" spans="1:54" x14ac:dyDescent="0.25">
      <c r="A1588" s="3">
        <v>42524</v>
      </c>
      <c r="B1588" s="77">
        <v>8587.36</v>
      </c>
      <c r="C1588" s="77">
        <v>648.09532999999999</v>
      </c>
      <c r="D1588" s="77">
        <v>89.652000000000001</v>
      </c>
      <c r="E1588" s="77">
        <f t="shared" si="168"/>
        <v>20.916800000000137</v>
      </c>
      <c r="F1588" s="77">
        <v>-3.5192000000000001</v>
      </c>
      <c r="G1588" s="77">
        <v>-18.9071</v>
      </c>
      <c r="H1588">
        <v>0</v>
      </c>
      <c r="I1588" s="78">
        <v>8566</v>
      </c>
      <c r="J1588">
        <v>201606</v>
      </c>
      <c r="K1588" s="78">
        <v>8566</v>
      </c>
      <c r="L1588" s="77">
        <f t="shared" si="167"/>
        <v>-21.360000000000582</v>
      </c>
      <c r="M1588" s="78">
        <v>47002</v>
      </c>
      <c r="N1588" s="78">
        <v>803.80165999999997</v>
      </c>
      <c r="O1588" s="78">
        <v>2845</v>
      </c>
      <c r="P1588" s="78">
        <v>12.21935</v>
      </c>
      <c r="Q1588" s="144">
        <v>47713.25</v>
      </c>
      <c r="R1588" s="78">
        <v>-17830</v>
      </c>
      <c r="S1588" s="78">
        <v>-1541</v>
      </c>
      <c r="T1588" s="78">
        <v>7492</v>
      </c>
      <c r="U1588" s="78">
        <v>43441</v>
      </c>
      <c r="V1588" s="219">
        <v>-0.17246380147786652</v>
      </c>
      <c r="W1588" s="78">
        <v>4463</v>
      </c>
      <c r="X1588" s="78">
        <v>9855</v>
      </c>
      <c r="Y1588" s="78">
        <v>13789</v>
      </c>
      <c r="Z1588" s="78">
        <v>20175</v>
      </c>
      <c r="AA1588" s="78">
        <v>126.99</v>
      </c>
      <c r="AB1588" s="78">
        <v>144.61000000000001</v>
      </c>
      <c r="AC1588" s="78">
        <v>50590</v>
      </c>
      <c r="AD1588" s="104">
        <v>2.1481699999999999</v>
      </c>
      <c r="AE1588" s="78">
        <v>36293</v>
      </c>
      <c r="AF1588" s="104">
        <v>0.35102</v>
      </c>
      <c r="AG1588" s="78">
        <v>-11612</v>
      </c>
      <c r="AH1588" s="104">
        <v>0.17330999999999999</v>
      </c>
      <c r="AI1588" s="78">
        <v>-40479</v>
      </c>
      <c r="AJ1588" s="104">
        <v>-0.35921999999999998</v>
      </c>
      <c r="AK1588" s="78">
        <v>8600</v>
      </c>
      <c r="AL1588" s="78">
        <v>8100</v>
      </c>
      <c r="AM1588" s="8">
        <v>8600</v>
      </c>
      <c r="AN1588" s="78">
        <v>160</v>
      </c>
      <c r="AO1588" s="78">
        <v>8800</v>
      </c>
      <c r="AP1588" s="78">
        <v>6800</v>
      </c>
      <c r="AQ1588" s="78">
        <v>8400</v>
      </c>
      <c r="AR1588" s="78">
        <v>347</v>
      </c>
      <c r="AS1588" s="78">
        <v>8650</v>
      </c>
      <c r="AT1588" s="78">
        <v>8300</v>
      </c>
      <c r="AU1588" s="78">
        <v>8550</v>
      </c>
      <c r="AV1588" s="78">
        <v>114.5</v>
      </c>
      <c r="AW1588" s="77">
        <v>15.52</v>
      </c>
      <c r="AX1588" s="144">
        <f t="shared" si="169"/>
        <v>0.24</v>
      </c>
      <c r="AY1588" s="144">
        <f t="shared" si="170"/>
        <v>0.2</v>
      </c>
      <c r="AZ1588" s="144">
        <f t="shared" si="171"/>
        <v>0.15</v>
      </c>
      <c r="BA1588" s="54">
        <f t="shared" si="172"/>
        <v>19.056233982175549</v>
      </c>
      <c r="BB1588" s="54">
        <f t="shared" si="173"/>
        <v>13.952766017824453</v>
      </c>
    </row>
    <row r="1589" spans="1:54" x14ac:dyDescent="0.25">
      <c r="A1589" s="3">
        <v>42525</v>
      </c>
      <c r="B1589" s="77">
        <v>8591.57</v>
      </c>
      <c r="C1589" s="77">
        <v>302.06860999999998</v>
      </c>
      <c r="D1589" s="77">
        <v>5.6421000000000001</v>
      </c>
      <c r="E1589" s="77">
        <f t="shared" si="168"/>
        <v>98.669700000000134</v>
      </c>
      <c r="F1589" s="77">
        <v>-8.3442999999999987</v>
      </c>
      <c r="G1589" s="77">
        <v>-4.1399999999999999E-2</v>
      </c>
      <c r="H1589">
        <v>0</v>
      </c>
      <c r="I1589" s="78">
        <v>8576</v>
      </c>
      <c r="J1589">
        <v>201606</v>
      </c>
      <c r="K1589" s="78">
        <v>8576</v>
      </c>
      <c r="L1589" s="77">
        <f t="shared" si="167"/>
        <v>-15.569999999999709</v>
      </c>
      <c r="M1589" s="78">
        <v>47902</v>
      </c>
      <c r="N1589" s="78">
        <v>820.41084000000001</v>
      </c>
      <c r="O1589" s="78">
        <v>2848</v>
      </c>
      <c r="P1589" s="78">
        <v>12.24513</v>
      </c>
      <c r="Q1589" s="144">
        <v>48614</v>
      </c>
      <c r="R1589" s="78">
        <v>-18454</v>
      </c>
      <c r="S1589" s="78">
        <v>-995</v>
      </c>
      <c r="T1589" s="78">
        <v>8044</v>
      </c>
      <c r="U1589" s="78">
        <v>44072</v>
      </c>
      <c r="V1589" s="219">
        <v>-0.18251951352332546</v>
      </c>
      <c r="W1589" s="78">
        <v>4697</v>
      </c>
      <c r="X1589" s="78">
        <v>9929</v>
      </c>
      <c r="Y1589" s="78">
        <v>13893</v>
      </c>
      <c r="Z1589" s="78">
        <v>20249</v>
      </c>
      <c r="AA1589" s="78">
        <v>136.47999999999999</v>
      </c>
      <c r="AB1589" s="78">
        <v>145.31</v>
      </c>
      <c r="AC1589" s="78">
        <v>50722</v>
      </c>
      <c r="AD1589" s="104">
        <v>2.1595499999999999</v>
      </c>
      <c r="AE1589" s="78">
        <v>37309</v>
      </c>
      <c r="AF1589" s="104">
        <v>0.35727999999999999</v>
      </c>
      <c r="AG1589" s="78">
        <v>-6973</v>
      </c>
      <c r="AH1589" s="104">
        <v>0.23080999999999999</v>
      </c>
      <c r="AI1589" s="78">
        <v>-37434</v>
      </c>
      <c r="AJ1589" s="104">
        <v>-0.18461</v>
      </c>
      <c r="AK1589" s="78">
        <v>8600</v>
      </c>
      <c r="AL1589" s="78">
        <v>8200</v>
      </c>
      <c r="AM1589" s="8">
        <v>8600</v>
      </c>
      <c r="AN1589" s="78">
        <v>141</v>
      </c>
      <c r="AO1589" s="78">
        <v>8800</v>
      </c>
      <c r="AP1589" s="78">
        <v>6800</v>
      </c>
      <c r="AQ1589" s="78">
        <v>8400</v>
      </c>
      <c r="AR1589" s="78">
        <v>338</v>
      </c>
      <c r="AS1589" s="78">
        <v>8800</v>
      </c>
      <c r="AT1589" s="78">
        <v>8300</v>
      </c>
      <c r="AU1589" s="78">
        <v>8600</v>
      </c>
      <c r="AV1589" s="78">
        <v>89.5</v>
      </c>
      <c r="AW1589" s="77">
        <v>15.15</v>
      </c>
      <c r="AX1589" s="144">
        <f t="shared" si="169"/>
        <v>0.06</v>
      </c>
      <c r="AY1589" s="144">
        <f t="shared" si="170"/>
        <v>0.08</v>
      </c>
      <c r="AZ1589" s="144">
        <f t="shared" si="171"/>
        <v>0.1</v>
      </c>
      <c r="BA1589" s="54">
        <f t="shared" si="172"/>
        <v>19.000368719023534</v>
      </c>
      <c r="BB1589" s="54">
        <f t="shared" si="173"/>
        <v>13.803631280976468</v>
      </c>
    </row>
    <row r="1590" spans="1:54" x14ac:dyDescent="0.25">
      <c r="A1590" s="3">
        <v>42527</v>
      </c>
      <c r="B1590" s="77">
        <v>8597.11</v>
      </c>
      <c r="C1590" s="77">
        <v>619.71450000000004</v>
      </c>
      <c r="D1590" s="77">
        <v>50.815600000000003</v>
      </c>
      <c r="E1590" s="77">
        <f t="shared" si="168"/>
        <v>188.91610000000009</v>
      </c>
      <c r="F1590" s="77">
        <v>-1.2156</v>
      </c>
      <c r="G1590" s="77">
        <v>-15.9171</v>
      </c>
      <c r="H1590">
        <v>0</v>
      </c>
      <c r="I1590" s="78">
        <v>8575</v>
      </c>
      <c r="J1590">
        <v>201606</v>
      </c>
      <c r="K1590" s="78">
        <v>8575</v>
      </c>
      <c r="L1590" s="77">
        <f t="shared" si="167"/>
        <v>-22.110000000000582</v>
      </c>
      <c r="M1590" s="78">
        <v>49007</v>
      </c>
      <c r="N1590" s="78">
        <v>838.11784</v>
      </c>
      <c r="O1590" s="78">
        <v>2828</v>
      </c>
      <c r="P1590" s="78">
        <v>12.13308</v>
      </c>
      <c r="Q1590" s="144">
        <v>49714</v>
      </c>
      <c r="R1590" s="78">
        <v>-18972</v>
      </c>
      <c r="S1590" s="78">
        <v>-6</v>
      </c>
      <c r="T1590" s="78">
        <v>7488</v>
      </c>
      <c r="U1590" s="78">
        <v>44212</v>
      </c>
      <c r="V1590" s="219">
        <v>-0.16936578304532707</v>
      </c>
      <c r="W1590" s="78">
        <v>2271</v>
      </c>
      <c r="X1590" s="78">
        <v>5057</v>
      </c>
      <c r="Y1590" s="78">
        <v>14861</v>
      </c>
      <c r="Z1590" s="78">
        <v>20155</v>
      </c>
      <c r="AA1590" s="78">
        <v>108.19</v>
      </c>
      <c r="AB1590" s="78">
        <v>144.34</v>
      </c>
      <c r="AC1590" s="78">
        <v>54650</v>
      </c>
      <c r="AD1590" s="104">
        <v>2.10419</v>
      </c>
      <c r="AE1590" s="78">
        <v>45314</v>
      </c>
      <c r="AF1590" s="104">
        <v>0.41327999999999998</v>
      </c>
      <c r="AG1590" s="78">
        <v>-16111</v>
      </c>
      <c r="AH1590" s="104">
        <v>0.16866999999999999</v>
      </c>
      <c r="AI1590" s="78">
        <v>-41810</v>
      </c>
      <c r="AJ1590" s="104">
        <v>1.1860000000000001E-2</v>
      </c>
      <c r="AK1590" s="78">
        <v>8600</v>
      </c>
      <c r="AL1590" s="78">
        <v>8000</v>
      </c>
      <c r="AM1590" s="8">
        <v>8600</v>
      </c>
      <c r="AN1590" s="78">
        <v>133</v>
      </c>
      <c r="AO1590" s="78">
        <v>8800</v>
      </c>
      <c r="AP1590" s="78">
        <v>8000</v>
      </c>
      <c r="AQ1590" s="78">
        <v>8400</v>
      </c>
      <c r="AR1590" s="78">
        <v>339</v>
      </c>
      <c r="AS1590" s="78">
        <v>8650</v>
      </c>
      <c r="AT1590" s="78">
        <v>8300</v>
      </c>
      <c r="AU1590" s="78">
        <v>8600</v>
      </c>
      <c r="AV1590" s="78">
        <v>75.5</v>
      </c>
      <c r="AW1590" s="77">
        <v>15.65</v>
      </c>
      <c r="AX1590" s="144">
        <f t="shared" si="169"/>
        <v>0.37</v>
      </c>
      <c r="AY1590" s="144">
        <f t="shared" si="170"/>
        <v>0.24</v>
      </c>
      <c r="AZ1590" s="144">
        <f t="shared" si="171"/>
        <v>0.2</v>
      </c>
      <c r="BA1590" s="54">
        <f t="shared" si="172"/>
        <v>18.980049780521753</v>
      </c>
      <c r="BB1590" s="54">
        <f t="shared" si="173"/>
        <v>13.740950219478242</v>
      </c>
    </row>
    <row r="1591" spans="1:54" x14ac:dyDescent="0.25">
      <c r="A1591" s="3">
        <v>42528</v>
      </c>
      <c r="B1591" s="77">
        <v>8679.9</v>
      </c>
      <c r="C1591" s="77">
        <v>850.50279</v>
      </c>
      <c r="D1591" s="77">
        <v>150.08500000000001</v>
      </c>
      <c r="E1591" s="77">
        <f t="shared" si="168"/>
        <v>440.05160000000001</v>
      </c>
      <c r="F1591" s="77">
        <v>-0.74549999999999994</v>
      </c>
      <c r="G1591" s="77">
        <v>-25.039400000000001</v>
      </c>
      <c r="H1591">
        <v>0</v>
      </c>
      <c r="I1591" s="78">
        <v>8666</v>
      </c>
      <c r="J1591">
        <v>201606</v>
      </c>
      <c r="K1591" s="78">
        <v>8666</v>
      </c>
      <c r="L1591" s="77">
        <f t="shared" si="167"/>
        <v>-13.899999999999636</v>
      </c>
      <c r="M1591" s="78">
        <v>54146</v>
      </c>
      <c r="N1591" s="78">
        <v>935.28290000000004</v>
      </c>
      <c r="O1591" s="78">
        <v>3238</v>
      </c>
      <c r="P1591" s="78">
        <v>14.01577</v>
      </c>
      <c r="Q1591" s="144">
        <v>54955.5</v>
      </c>
      <c r="R1591" s="78">
        <v>-20166</v>
      </c>
      <c r="S1591" s="78">
        <v>249</v>
      </c>
      <c r="T1591" s="78">
        <v>9299</v>
      </c>
      <c r="U1591" s="78">
        <v>49396</v>
      </c>
      <c r="V1591" s="219">
        <v>-0.18825410964450562</v>
      </c>
      <c r="W1591" s="78">
        <v>881</v>
      </c>
      <c r="X1591" s="78">
        <v>6605</v>
      </c>
      <c r="Y1591" s="78">
        <v>12214</v>
      </c>
      <c r="Z1591" s="78">
        <v>19543</v>
      </c>
      <c r="AA1591" s="78">
        <v>113.14</v>
      </c>
      <c r="AB1591" s="78">
        <v>160.1</v>
      </c>
      <c r="AC1591" s="78">
        <v>59528</v>
      </c>
      <c r="AD1591" s="104">
        <v>2.9140600000000001</v>
      </c>
      <c r="AE1591" s="78">
        <v>49192</v>
      </c>
      <c r="AF1591" s="104">
        <v>0.42131999999999997</v>
      </c>
      <c r="AG1591" s="78">
        <v>-4885</v>
      </c>
      <c r="AH1591" s="104">
        <v>0.16858999999999999</v>
      </c>
      <c r="AI1591" s="78">
        <v>-62062</v>
      </c>
      <c r="AJ1591" s="104">
        <v>8.3629999999999996E-2</v>
      </c>
      <c r="AK1591" s="78">
        <v>8600</v>
      </c>
      <c r="AL1591" s="78">
        <v>8200</v>
      </c>
      <c r="AM1591" s="8">
        <v>8700</v>
      </c>
      <c r="AN1591" s="78">
        <v>113.5</v>
      </c>
      <c r="AO1591" s="78">
        <v>8800</v>
      </c>
      <c r="AP1591" s="78">
        <v>8000</v>
      </c>
      <c r="AQ1591" s="78">
        <v>8500</v>
      </c>
      <c r="AR1591" s="78">
        <v>318</v>
      </c>
      <c r="AS1591" s="78">
        <v>8800</v>
      </c>
      <c r="AT1591" s="78">
        <v>8550</v>
      </c>
      <c r="AU1591" s="78">
        <v>8650</v>
      </c>
      <c r="AV1591" s="78">
        <v>52</v>
      </c>
      <c r="AW1591" s="77">
        <v>14.94</v>
      </c>
      <c r="AX1591" s="144">
        <f t="shared" si="169"/>
        <v>0.03</v>
      </c>
      <c r="AY1591" s="144">
        <f t="shared" si="170"/>
        <v>0.02</v>
      </c>
      <c r="AZ1591" s="144">
        <f t="shared" si="171"/>
        <v>0.08</v>
      </c>
      <c r="BA1591" s="54">
        <f t="shared" si="172"/>
        <v>18.947908869119484</v>
      </c>
      <c r="BB1591" s="54">
        <f t="shared" si="173"/>
        <v>13.58209113088051</v>
      </c>
    </row>
    <row r="1592" spans="1:54" x14ac:dyDescent="0.25">
      <c r="A1592" s="3">
        <v>42529</v>
      </c>
      <c r="B1592" s="77">
        <v>8715.48</v>
      </c>
      <c r="C1592" s="77">
        <v>857.86188000000004</v>
      </c>
      <c r="D1592" s="77">
        <v>129.4648</v>
      </c>
      <c r="E1592" s="77">
        <f t="shared" si="168"/>
        <v>602.41309999999999</v>
      </c>
      <c r="F1592" s="77">
        <v>0.90029999999999999</v>
      </c>
      <c r="G1592" s="77">
        <v>-23.7104</v>
      </c>
      <c r="H1592" t="s">
        <v>1780</v>
      </c>
      <c r="I1592" s="78">
        <v>8718</v>
      </c>
      <c r="J1592">
        <v>201606</v>
      </c>
      <c r="K1592" s="78">
        <v>8718</v>
      </c>
      <c r="L1592" s="77">
        <f t="shared" si="167"/>
        <v>2.5200000000004366</v>
      </c>
      <c r="M1592" s="78">
        <v>54509</v>
      </c>
      <c r="N1592" s="78">
        <v>944.55430000000001</v>
      </c>
      <c r="O1592" s="78">
        <v>2895</v>
      </c>
      <c r="P1592" s="78">
        <v>12.587070000000001</v>
      </c>
      <c r="Q1592" s="144">
        <v>55232.75</v>
      </c>
      <c r="R1592" s="78">
        <v>-21382</v>
      </c>
      <c r="S1592" s="78">
        <v>1041</v>
      </c>
      <c r="T1592" s="78">
        <v>8472</v>
      </c>
      <c r="U1592" s="78">
        <v>47532</v>
      </c>
      <c r="V1592" s="219">
        <v>-0.17823781873264327</v>
      </c>
      <c r="W1592" s="78">
        <v>-417</v>
      </c>
      <c r="X1592" s="78">
        <v>5548</v>
      </c>
      <c r="Y1592" s="78">
        <v>9057</v>
      </c>
      <c r="Z1592" s="78">
        <v>15224</v>
      </c>
      <c r="AA1592" s="78">
        <v>107.08</v>
      </c>
      <c r="AB1592" s="78">
        <v>168.26</v>
      </c>
      <c r="AC1592" s="78">
        <v>57687</v>
      </c>
      <c r="AD1592" s="104">
        <v>3.3270499999999998</v>
      </c>
      <c r="AE1592" s="78">
        <v>46735</v>
      </c>
      <c r="AF1592" s="104">
        <v>0.37930000000000003</v>
      </c>
      <c r="AG1592" s="78">
        <v>-17836</v>
      </c>
      <c r="AH1592" s="104">
        <v>-0.16639000000000001</v>
      </c>
      <c r="AI1592" s="78">
        <v>-56913</v>
      </c>
      <c r="AJ1592" s="104">
        <v>0.10321</v>
      </c>
      <c r="AK1592" s="78">
        <v>8600</v>
      </c>
      <c r="AL1592" s="78">
        <v>8200</v>
      </c>
      <c r="AM1592" s="8">
        <v>8700</v>
      </c>
      <c r="AN1592" s="78">
        <v>102</v>
      </c>
      <c r="AO1592" s="78">
        <v>8800</v>
      </c>
      <c r="AP1592" s="78">
        <v>8000</v>
      </c>
      <c r="AQ1592" s="78">
        <v>8500</v>
      </c>
      <c r="AR1592" s="78">
        <v>319</v>
      </c>
      <c r="AS1592" s="78">
        <v>8600</v>
      </c>
      <c r="AT1592" s="78">
        <v>8200</v>
      </c>
      <c r="AU1592" s="78">
        <v>8700</v>
      </c>
      <c r="AV1592" s="78">
        <v>102</v>
      </c>
      <c r="AW1592" s="77">
        <v>15.02</v>
      </c>
      <c r="AX1592" s="144">
        <f t="shared" si="169"/>
        <v>0.06</v>
      </c>
      <c r="AY1592" s="144">
        <f t="shared" si="170"/>
        <v>0.04</v>
      </c>
      <c r="AZ1592" s="144">
        <f t="shared" si="171"/>
        <v>0.09</v>
      </c>
      <c r="BA1592" s="54">
        <f t="shared" si="172"/>
        <v>18.845263330686592</v>
      </c>
      <c r="BB1592" s="54">
        <f t="shared" si="173"/>
        <v>13.458736669313401</v>
      </c>
    </row>
    <row r="1593" spans="1:54" x14ac:dyDescent="0.25">
      <c r="A1593" s="3">
        <v>42534</v>
      </c>
      <c r="B1593" s="77">
        <v>8536.2199999999993</v>
      </c>
      <c r="C1593" s="77">
        <v>835.88012000000003</v>
      </c>
      <c r="D1593" s="77">
        <v>-54.435100000000006</v>
      </c>
      <c r="E1593" s="77">
        <f t="shared" si="168"/>
        <v>688.87580000000003</v>
      </c>
      <c r="F1593" s="77">
        <v>-5.5151000000000003</v>
      </c>
      <c r="G1593" s="77">
        <v>-4.4565999999999999</v>
      </c>
      <c r="H1593">
        <v>0</v>
      </c>
      <c r="I1593" s="78">
        <v>8525</v>
      </c>
      <c r="J1593">
        <v>201606</v>
      </c>
      <c r="K1593" s="78">
        <v>8525</v>
      </c>
      <c r="L1593" s="77">
        <f t="shared" si="167"/>
        <v>-11.219999999999345</v>
      </c>
      <c r="M1593" s="78">
        <v>48480</v>
      </c>
      <c r="N1593" s="78">
        <v>817.29431999999997</v>
      </c>
      <c r="O1593" s="78">
        <v>2076</v>
      </c>
      <c r="P1593" s="78">
        <v>8.8145399999999992</v>
      </c>
      <c r="Q1593" s="144">
        <v>48999</v>
      </c>
      <c r="R1593" s="78">
        <v>-22619</v>
      </c>
      <c r="S1593" s="78">
        <v>182</v>
      </c>
      <c r="T1593" s="78">
        <v>3037</v>
      </c>
      <c r="U1593" s="78">
        <v>40755</v>
      </c>
      <c r="V1593" s="219">
        <v>-7.4518463992148204E-2</v>
      </c>
      <c r="W1593" s="78">
        <v>509</v>
      </c>
      <c r="X1593" s="78">
        <v>3758</v>
      </c>
      <c r="Y1593" s="78">
        <v>9804</v>
      </c>
      <c r="Z1593" s="78">
        <v>16318</v>
      </c>
      <c r="AA1593" s="78">
        <v>117.87</v>
      </c>
      <c r="AB1593" s="78">
        <v>145.41</v>
      </c>
      <c r="AC1593" s="78">
        <v>59073</v>
      </c>
      <c r="AD1593" s="104">
        <v>1.8217300000000001</v>
      </c>
      <c r="AE1593" s="78">
        <v>62594</v>
      </c>
      <c r="AF1593" s="104">
        <v>0.70265</v>
      </c>
      <c r="AG1593" s="78">
        <v>-35817</v>
      </c>
      <c r="AH1593" s="104">
        <v>-3.8300000000000001E-2</v>
      </c>
      <c r="AI1593" s="78">
        <v>-53853</v>
      </c>
      <c r="AJ1593" s="104">
        <v>5.2659999999999998E-2</v>
      </c>
      <c r="AK1593" s="78">
        <v>8600</v>
      </c>
      <c r="AL1593" s="78">
        <v>8300</v>
      </c>
      <c r="AM1593" s="8">
        <v>8500</v>
      </c>
      <c r="AN1593" s="78">
        <v>100</v>
      </c>
      <c r="AO1593" s="78">
        <v>8800</v>
      </c>
      <c r="AP1593" s="78">
        <v>8000</v>
      </c>
      <c r="AQ1593" s="78">
        <v>8300</v>
      </c>
      <c r="AR1593" s="78">
        <v>350</v>
      </c>
      <c r="AS1593" s="78">
        <v>8600</v>
      </c>
      <c r="AT1593" s="78">
        <v>8300</v>
      </c>
      <c r="AU1593" s="78">
        <v>8500</v>
      </c>
      <c r="AV1593" s="78">
        <v>100</v>
      </c>
      <c r="AW1593" s="77">
        <v>18.63</v>
      </c>
      <c r="AX1593" s="144">
        <f t="shared" si="169"/>
        <v>0.96</v>
      </c>
      <c r="AY1593" s="144">
        <f t="shared" si="170"/>
        <v>0.95</v>
      </c>
      <c r="AZ1593" s="144">
        <f t="shared" si="171"/>
        <v>0.8</v>
      </c>
      <c r="BA1593" s="54">
        <f t="shared" si="172"/>
        <v>18.967226502985966</v>
      </c>
      <c r="BB1593" s="54">
        <f t="shared" si="173"/>
        <v>13.392773497014035</v>
      </c>
    </row>
    <row r="1594" spans="1:54" x14ac:dyDescent="0.25">
      <c r="A1594" s="3">
        <v>42535</v>
      </c>
      <c r="B1594" s="77">
        <v>8576.1200000000008</v>
      </c>
      <c r="C1594" s="77">
        <v>638.50728000000004</v>
      </c>
      <c r="D1594" s="77">
        <v>28.694899999999997</v>
      </c>
      <c r="E1594" s="77">
        <f t="shared" si="168"/>
        <v>747.28409999999997</v>
      </c>
      <c r="F1594" s="77">
        <v>-4.3952999999999998</v>
      </c>
      <c r="G1594" s="77">
        <v>-0.71479999999999999</v>
      </c>
      <c r="H1594">
        <v>0</v>
      </c>
      <c r="I1594" s="78">
        <v>8575</v>
      </c>
      <c r="J1594">
        <v>201606</v>
      </c>
      <c r="K1594" s="78">
        <v>8575</v>
      </c>
      <c r="L1594" s="77">
        <f t="shared" si="167"/>
        <v>-1.1200000000008004</v>
      </c>
      <c r="M1594" s="78">
        <v>52243</v>
      </c>
      <c r="N1594" s="78">
        <v>880.34023999999999</v>
      </c>
      <c r="O1594" s="78">
        <v>2703</v>
      </c>
      <c r="P1594" s="78">
        <v>11.528560000000001</v>
      </c>
      <c r="Q1594" s="144">
        <v>52918.75</v>
      </c>
      <c r="R1594" s="78">
        <v>-23005</v>
      </c>
      <c r="S1594" s="78">
        <v>1323</v>
      </c>
      <c r="T1594" s="78">
        <v>5828</v>
      </c>
      <c r="U1594" s="78">
        <v>42047</v>
      </c>
      <c r="V1594" s="219">
        <v>-0.13860679715556401</v>
      </c>
      <c r="W1594" s="78">
        <v>1939</v>
      </c>
      <c r="X1594" s="78">
        <v>4851</v>
      </c>
      <c r="Y1594" s="78">
        <v>12886</v>
      </c>
      <c r="Z1594" s="78">
        <v>19083</v>
      </c>
      <c r="AA1594" s="78">
        <v>127.47</v>
      </c>
      <c r="AB1594" s="78">
        <v>154.87</v>
      </c>
      <c r="AC1594" s="78">
        <v>61170</v>
      </c>
      <c r="AD1594" s="104">
        <v>2.2473100000000001</v>
      </c>
      <c r="AE1594" s="78">
        <v>76384</v>
      </c>
      <c r="AF1594" s="104">
        <v>0.70106000000000002</v>
      </c>
      <c r="AG1594" s="78">
        <v>-28750</v>
      </c>
      <c r="AH1594" s="104">
        <v>-0.19147</v>
      </c>
      <c r="AI1594" s="78">
        <v>-52459</v>
      </c>
      <c r="AJ1594" s="104">
        <v>-8.4159999999999999E-2</v>
      </c>
      <c r="AK1594" s="78">
        <v>8700</v>
      </c>
      <c r="AL1594" s="78">
        <v>8400</v>
      </c>
      <c r="AM1594" s="8">
        <v>8600</v>
      </c>
      <c r="AN1594" s="78">
        <v>59</v>
      </c>
      <c r="AO1594" s="78">
        <v>8800</v>
      </c>
      <c r="AP1594" s="78">
        <v>8000</v>
      </c>
      <c r="AQ1594" s="78">
        <v>8400</v>
      </c>
      <c r="AR1594" s="78">
        <v>349</v>
      </c>
      <c r="AS1594" s="78">
        <v>8700</v>
      </c>
      <c r="AT1594" s="78">
        <v>8400</v>
      </c>
      <c r="AU1594" s="78">
        <v>8600</v>
      </c>
      <c r="AV1594" s="78">
        <v>59</v>
      </c>
      <c r="AW1594" s="77">
        <v>18.04</v>
      </c>
      <c r="AX1594" s="144">
        <f t="shared" si="169"/>
        <v>0.89</v>
      </c>
      <c r="AY1594" s="144">
        <f t="shared" si="170"/>
        <v>0.85</v>
      </c>
      <c r="AZ1594" s="144">
        <f t="shared" si="171"/>
        <v>0.73</v>
      </c>
      <c r="BA1594" s="54">
        <f t="shared" si="172"/>
        <v>18.987660632534531</v>
      </c>
      <c r="BB1594" s="54">
        <f t="shared" si="173"/>
        <v>13.383339367465471</v>
      </c>
    </row>
    <row r="1595" spans="1:54" x14ac:dyDescent="0.25">
      <c r="A1595" s="3">
        <v>42536</v>
      </c>
      <c r="B1595" s="77">
        <v>8606.3700000000008</v>
      </c>
      <c r="C1595" s="77">
        <v>728.56146999999999</v>
      </c>
      <c r="D1595" s="77">
        <v>41.241400000000006</v>
      </c>
      <c r="E1595" s="77">
        <f t="shared" si="168"/>
        <v>838.84849999999994</v>
      </c>
      <c r="F1595" s="77">
        <v>-5.5088999999999997</v>
      </c>
      <c r="G1595" s="77">
        <v>-26.0322</v>
      </c>
      <c r="H1595" t="s">
        <v>1781</v>
      </c>
      <c r="I1595" s="78">
        <v>8601</v>
      </c>
      <c r="J1595">
        <v>201607</v>
      </c>
      <c r="K1595" s="78">
        <v>8414</v>
      </c>
      <c r="L1595" s="77">
        <f t="shared" si="167"/>
        <v>-192.3700000000008</v>
      </c>
      <c r="M1595" s="78">
        <v>48675</v>
      </c>
      <c r="N1595" s="78">
        <v>818.84160999999995</v>
      </c>
      <c r="O1595" s="78">
        <v>789</v>
      </c>
      <c r="P1595" s="78">
        <v>3.3422800000000001</v>
      </c>
      <c r="Q1595" s="144">
        <v>48872.25</v>
      </c>
      <c r="R1595" s="78">
        <v>-23418</v>
      </c>
      <c r="S1595" s="78">
        <v>-6192</v>
      </c>
      <c r="T1595" s="78">
        <v>2751</v>
      </c>
      <c r="U1595" s="78">
        <v>26955</v>
      </c>
      <c r="V1595" s="219">
        <v>-0.10205898720089038</v>
      </c>
      <c r="W1595" s="78">
        <v>-1012</v>
      </c>
      <c r="X1595" s="78">
        <v>7014</v>
      </c>
      <c r="Y1595" s="78">
        <v>7122</v>
      </c>
      <c r="Z1595" s="78">
        <v>17116</v>
      </c>
      <c r="AA1595" s="78">
        <v>83.45</v>
      </c>
      <c r="AB1595" s="78">
        <v>116.8</v>
      </c>
      <c r="AC1595" s="78">
        <v>35057</v>
      </c>
      <c r="AD1595" s="104">
        <v>1.67283</v>
      </c>
      <c r="AE1595" s="78">
        <v>31669</v>
      </c>
      <c r="AF1595" s="104">
        <v>0.74182000000000003</v>
      </c>
      <c r="AG1595" s="78">
        <v>13458</v>
      </c>
      <c r="AH1595" s="104">
        <v>0.70277999999999996</v>
      </c>
      <c r="AI1595" s="78">
        <v>-2841</v>
      </c>
      <c r="AJ1595" s="104">
        <v>-0.68615999999999999</v>
      </c>
      <c r="AK1595" s="78">
        <v>8800</v>
      </c>
      <c r="AL1595" s="78">
        <v>8000</v>
      </c>
      <c r="AM1595" s="8">
        <v>8400</v>
      </c>
      <c r="AN1595" s="78">
        <v>343</v>
      </c>
      <c r="AO1595" s="78">
        <v>8600</v>
      </c>
      <c r="AP1595" s="78">
        <v>6000</v>
      </c>
      <c r="AQ1595" s="78">
        <v>8200</v>
      </c>
      <c r="AR1595" s="78">
        <v>554</v>
      </c>
      <c r="AS1595" s="78">
        <v>8700</v>
      </c>
      <c r="AT1595" s="78">
        <v>8550</v>
      </c>
      <c r="AU1595" s="78">
        <v>8600</v>
      </c>
      <c r="AV1595" s="78">
        <v>138</v>
      </c>
      <c r="AW1595" s="77">
        <v>17.77</v>
      </c>
      <c r="AX1595" s="144">
        <f t="shared" si="169"/>
        <v>0.79</v>
      </c>
      <c r="AY1595" s="144">
        <f t="shared" si="170"/>
        <v>0.79</v>
      </c>
      <c r="AZ1595" s="144">
        <f t="shared" si="171"/>
        <v>0.69</v>
      </c>
      <c r="BA1595" s="54">
        <f t="shared" si="172"/>
        <v>19.03319421743096</v>
      </c>
      <c r="BB1595" s="54">
        <f t="shared" si="173"/>
        <v>13.366805782569045</v>
      </c>
    </row>
    <row r="1596" spans="1:54" x14ac:dyDescent="0.25">
      <c r="A1596" s="3">
        <v>42537</v>
      </c>
      <c r="B1596" s="77">
        <v>8494.14</v>
      </c>
      <c r="C1596" s="77">
        <v>728.24941999999999</v>
      </c>
      <c r="D1596" s="77">
        <v>-85.973600000000005</v>
      </c>
      <c r="E1596" s="77">
        <f t="shared" si="168"/>
        <v>776.98889999999994</v>
      </c>
      <c r="F1596" s="77">
        <v>-3.6973000000000003</v>
      </c>
      <c r="G1596" s="77">
        <v>-6.9233000000000002</v>
      </c>
      <c r="H1596">
        <v>0</v>
      </c>
      <c r="I1596" s="78">
        <v>8283</v>
      </c>
      <c r="J1596">
        <v>201607</v>
      </c>
      <c r="K1596" s="78">
        <v>8283</v>
      </c>
      <c r="L1596" s="77">
        <f t="shared" si="167"/>
        <v>-211.13999999999942</v>
      </c>
      <c r="M1596" s="78">
        <v>51740</v>
      </c>
      <c r="N1596" s="78">
        <v>856.83304999999996</v>
      </c>
      <c r="O1596" s="78">
        <v>859</v>
      </c>
      <c r="P1596" s="78">
        <v>3.5859800000000002</v>
      </c>
      <c r="Q1596" s="144">
        <v>51954.75</v>
      </c>
      <c r="R1596" s="78">
        <v>-24390</v>
      </c>
      <c r="S1596" s="78">
        <v>-9083</v>
      </c>
      <c r="T1596" s="78">
        <v>1376</v>
      </c>
      <c r="U1596" s="78">
        <v>33428</v>
      </c>
      <c r="V1596" s="219">
        <v>-4.1163096805073594E-2</v>
      </c>
      <c r="W1596" s="78">
        <v>-1660</v>
      </c>
      <c r="X1596" s="78">
        <v>10504</v>
      </c>
      <c r="Y1596" s="78">
        <v>7632</v>
      </c>
      <c r="Z1596" s="78">
        <v>18941</v>
      </c>
      <c r="AA1596" s="78">
        <v>103.63</v>
      </c>
      <c r="AB1596" s="78">
        <v>112.65</v>
      </c>
      <c r="AC1596" s="78">
        <v>40352</v>
      </c>
      <c r="AD1596" s="104">
        <v>1.2500100000000001</v>
      </c>
      <c r="AE1596" s="78">
        <v>45086</v>
      </c>
      <c r="AF1596" s="104">
        <v>1.1769400000000001</v>
      </c>
      <c r="AG1596" s="78">
        <v>21150</v>
      </c>
      <c r="AH1596" s="104">
        <v>0.57962999999999998</v>
      </c>
      <c r="AI1596" s="78">
        <v>-13071</v>
      </c>
      <c r="AJ1596" s="104">
        <v>-1.7592699999999999</v>
      </c>
      <c r="AK1596" s="78">
        <v>8800</v>
      </c>
      <c r="AL1596" s="78">
        <v>8000</v>
      </c>
      <c r="AM1596" s="8">
        <v>8300</v>
      </c>
      <c r="AN1596" s="78">
        <v>358</v>
      </c>
      <c r="AO1596" s="78">
        <v>8800</v>
      </c>
      <c r="AP1596" s="78">
        <v>6800</v>
      </c>
      <c r="AQ1596" s="78">
        <v>8200</v>
      </c>
      <c r="AR1596" s="78">
        <v>471</v>
      </c>
      <c r="AS1596" s="78">
        <v>8500</v>
      </c>
      <c r="AT1596" s="78">
        <v>8200</v>
      </c>
      <c r="AU1596" s="78">
        <v>8450</v>
      </c>
      <c r="AV1596" s="78">
        <v>142</v>
      </c>
      <c r="AW1596" s="77">
        <v>19.47</v>
      </c>
      <c r="AX1596" s="144">
        <f t="shared" si="169"/>
        <v>1</v>
      </c>
      <c r="AY1596" s="144">
        <f t="shared" si="170"/>
        <v>1</v>
      </c>
      <c r="AZ1596" s="144">
        <f t="shared" si="171"/>
        <v>0.88</v>
      </c>
      <c r="BA1596" s="54">
        <f t="shared" si="172"/>
        <v>19.412979831513869</v>
      </c>
      <c r="BB1596" s="54">
        <f t="shared" si="173"/>
        <v>13.16302016848614</v>
      </c>
    </row>
    <row r="1597" spans="1:54" x14ac:dyDescent="0.25">
      <c r="A1597" s="3">
        <v>42538</v>
      </c>
      <c r="B1597" s="77">
        <v>8568.08</v>
      </c>
      <c r="C1597" s="77">
        <v>731.09254999999996</v>
      </c>
      <c r="D1597" s="77">
        <v>59.235900000000001</v>
      </c>
      <c r="E1597" s="77">
        <f t="shared" si="168"/>
        <v>920.21890000000008</v>
      </c>
      <c r="F1597" s="77">
        <v>-4.0486000000000004</v>
      </c>
      <c r="G1597" s="77">
        <v>-11.3367</v>
      </c>
      <c r="H1597">
        <v>0</v>
      </c>
      <c r="I1597" s="78">
        <v>8395</v>
      </c>
      <c r="J1597">
        <v>201607</v>
      </c>
      <c r="K1597" s="78">
        <v>8395</v>
      </c>
      <c r="L1597" s="77">
        <f t="shared" si="167"/>
        <v>-173.07999999999993</v>
      </c>
      <c r="M1597" s="78">
        <v>58573</v>
      </c>
      <c r="N1597" s="78">
        <v>983.39877000000001</v>
      </c>
      <c r="O1597" s="78">
        <v>1681</v>
      </c>
      <c r="P1597" s="78">
        <v>7.08561</v>
      </c>
      <c r="Q1597" s="144">
        <v>58993.25</v>
      </c>
      <c r="R1597" s="78">
        <v>-24760</v>
      </c>
      <c r="S1597" s="78">
        <v>-9920</v>
      </c>
      <c r="T1597" s="78">
        <v>5466</v>
      </c>
      <c r="U1597" s="78">
        <v>35263</v>
      </c>
      <c r="V1597" s="219">
        <v>-0.15500666420894421</v>
      </c>
      <c r="W1597" s="78">
        <v>-3059</v>
      </c>
      <c r="X1597" s="78">
        <v>8402</v>
      </c>
      <c r="Y1597" s="78">
        <v>9141</v>
      </c>
      <c r="Z1597" s="78">
        <v>21556</v>
      </c>
      <c r="AA1597" s="78">
        <v>120.22</v>
      </c>
      <c r="AB1597" s="78">
        <v>130.44999999999999</v>
      </c>
      <c r="AC1597" s="78">
        <v>44733</v>
      </c>
      <c r="AD1597" s="104">
        <v>1.7178199999999999</v>
      </c>
      <c r="AE1597" s="78">
        <v>52345</v>
      </c>
      <c r="AF1597" s="104">
        <v>0.87183999999999995</v>
      </c>
      <c r="AG1597" s="78">
        <v>33928</v>
      </c>
      <c r="AH1597" s="104">
        <v>1.06636</v>
      </c>
      <c r="AI1597" s="78">
        <v>-11627</v>
      </c>
      <c r="AJ1597" s="104">
        <v>-1.0825</v>
      </c>
      <c r="AK1597" s="78">
        <v>8800</v>
      </c>
      <c r="AL1597" s="78">
        <v>8200</v>
      </c>
      <c r="AM1597" s="8">
        <v>8400</v>
      </c>
      <c r="AN1597" s="78">
        <v>328</v>
      </c>
      <c r="AO1597" s="78">
        <v>9000</v>
      </c>
      <c r="AP1597" s="78">
        <v>6800</v>
      </c>
      <c r="AQ1597" s="78">
        <v>8300</v>
      </c>
      <c r="AR1597" s="78">
        <v>445</v>
      </c>
      <c r="AS1597" s="78">
        <v>8700</v>
      </c>
      <c r="AT1597" s="78">
        <v>8200</v>
      </c>
      <c r="AU1597" s="78">
        <v>8550</v>
      </c>
      <c r="AV1597" s="78">
        <v>104</v>
      </c>
      <c r="AW1597" s="77">
        <v>17.82</v>
      </c>
      <c r="AX1597" s="144">
        <f t="shared" si="169"/>
        <v>0.75</v>
      </c>
      <c r="AY1597" s="144">
        <f t="shared" si="170"/>
        <v>0.79</v>
      </c>
      <c r="AZ1597" s="144">
        <f t="shared" si="171"/>
        <v>0.7</v>
      </c>
      <c r="BA1597" s="54">
        <f t="shared" si="172"/>
        <v>19.152764064817855</v>
      </c>
      <c r="BB1597" s="54">
        <f t="shared" si="173"/>
        <v>13.29523593518214</v>
      </c>
    </row>
    <row r="1598" spans="1:54" x14ac:dyDescent="0.25">
      <c r="A1598" s="3">
        <v>42541</v>
      </c>
      <c r="B1598" s="77">
        <v>8625.92</v>
      </c>
      <c r="C1598" s="77">
        <v>617.25408000000004</v>
      </c>
      <c r="D1598" s="77">
        <v>42.673100000000005</v>
      </c>
      <c r="E1598" s="77">
        <f t="shared" si="168"/>
        <v>963.84760000000006</v>
      </c>
      <c r="F1598" s="77">
        <v>-0.22649999999999998</v>
      </c>
      <c r="G1598" s="77">
        <v>2.2084000000000001</v>
      </c>
      <c r="H1598">
        <v>0</v>
      </c>
      <c r="I1598" s="78">
        <v>8469</v>
      </c>
      <c r="J1598">
        <v>201607</v>
      </c>
      <c r="K1598" s="78">
        <v>8469</v>
      </c>
      <c r="L1598" s="77">
        <f t="shared" si="167"/>
        <v>-156.92000000000007</v>
      </c>
      <c r="M1598" s="78">
        <v>55490</v>
      </c>
      <c r="N1598" s="78">
        <v>939.89612</v>
      </c>
      <c r="O1598" s="78">
        <v>1020</v>
      </c>
      <c r="P1598" s="78">
        <v>4.3479900000000002</v>
      </c>
      <c r="Q1598" s="144">
        <v>55745</v>
      </c>
      <c r="R1598" s="78">
        <v>-24837</v>
      </c>
      <c r="S1598" s="78">
        <v>-9635</v>
      </c>
      <c r="T1598" s="78">
        <v>2873</v>
      </c>
      <c r="U1598" s="78">
        <v>34364</v>
      </c>
      <c r="V1598" s="219">
        <v>-8.3604935397509017E-2</v>
      </c>
      <c r="W1598" s="78">
        <v>-1356</v>
      </c>
      <c r="X1598" s="78">
        <v>10218</v>
      </c>
      <c r="Y1598" s="78">
        <v>8381</v>
      </c>
      <c r="Z1598" s="78">
        <v>18607</v>
      </c>
      <c r="AA1598" s="78">
        <v>102.65</v>
      </c>
      <c r="AB1598" s="78">
        <v>140.56</v>
      </c>
      <c r="AC1598" s="78">
        <v>47420</v>
      </c>
      <c r="AD1598" s="104">
        <v>2.1125099999999999</v>
      </c>
      <c r="AE1598" s="78">
        <v>57855</v>
      </c>
      <c r="AF1598" s="104">
        <v>0.73429</v>
      </c>
      <c r="AG1598" s="78">
        <v>24928</v>
      </c>
      <c r="AH1598" s="104">
        <v>1.05026</v>
      </c>
      <c r="AI1598" s="78">
        <v>-6720</v>
      </c>
      <c r="AJ1598" s="104">
        <v>-0.80206999999999995</v>
      </c>
      <c r="AK1598" s="78">
        <v>8800</v>
      </c>
      <c r="AL1598" s="78">
        <v>8200</v>
      </c>
      <c r="AM1598" s="8">
        <v>8500</v>
      </c>
      <c r="AN1598" s="78">
        <v>323</v>
      </c>
      <c r="AO1598" s="78">
        <v>9000</v>
      </c>
      <c r="AP1598" s="78">
        <v>6800</v>
      </c>
      <c r="AQ1598" s="78">
        <v>8400</v>
      </c>
      <c r="AR1598" s="78">
        <v>441</v>
      </c>
      <c r="AS1598" s="78">
        <v>8800</v>
      </c>
      <c r="AT1598" s="78">
        <v>8500</v>
      </c>
      <c r="AU1598" s="78">
        <v>8650</v>
      </c>
      <c r="AV1598" s="78">
        <v>83</v>
      </c>
      <c r="AW1598" s="77">
        <v>17.899999999999999</v>
      </c>
      <c r="AX1598" s="144">
        <f t="shared" si="169"/>
        <v>0.79</v>
      </c>
      <c r="AY1598" s="144">
        <f t="shared" si="170"/>
        <v>0.81</v>
      </c>
      <c r="AZ1598" s="144">
        <f t="shared" si="171"/>
        <v>0.73</v>
      </c>
      <c r="BA1598" s="54">
        <f t="shared" si="172"/>
        <v>19.164500797448056</v>
      </c>
      <c r="BB1598" s="54">
        <f t="shared" si="173"/>
        <v>13.290499202551942</v>
      </c>
    </row>
    <row r="1599" spans="1:54" x14ac:dyDescent="0.25">
      <c r="A1599" s="3">
        <v>42542</v>
      </c>
      <c r="B1599" s="77">
        <v>8684.85</v>
      </c>
      <c r="C1599" s="77">
        <v>705.49582999999996</v>
      </c>
      <c r="D1599" s="77">
        <v>78.075299999999999</v>
      </c>
      <c r="E1599" s="77">
        <f t="shared" si="168"/>
        <v>957.0687999999999</v>
      </c>
      <c r="F1599" s="77">
        <v>2.4196</v>
      </c>
      <c r="G1599" s="77">
        <v>6.7636000000000003</v>
      </c>
      <c r="H1599">
        <v>0</v>
      </c>
      <c r="I1599" s="78">
        <v>8510</v>
      </c>
      <c r="J1599">
        <v>201607</v>
      </c>
      <c r="K1599" s="78">
        <v>8510</v>
      </c>
      <c r="L1599" s="77">
        <f t="shared" si="167"/>
        <v>-174.85000000000036</v>
      </c>
      <c r="M1599" s="78">
        <v>54234</v>
      </c>
      <c r="N1599" s="78">
        <v>923.07243000000005</v>
      </c>
      <c r="O1599" s="78">
        <v>1123</v>
      </c>
      <c r="P1599" s="78">
        <v>4.8084899999999999</v>
      </c>
      <c r="Q1599" s="144">
        <v>54514.75</v>
      </c>
      <c r="R1599" s="78">
        <v>-24831</v>
      </c>
      <c r="S1599" s="78">
        <v>-7685</v>
      </c>
      <c r="T1599" s="78">
        <v>4536</v>
      </c>
      <c r="U1599" s="78">
        <v>36106</v>
      </c>
      <c r="V1599" s="219">
        <v>-0.12563008918185342</v>
      </c>
      <c r="W1599" s="78">
        <v>-919</v>
      </c>
      <c r="X1599" s="78">
        <v>10353</v>
      </c>
      <c r="Y1599" s="78">
        <v>7955</v>
      </c>
      <c r="Z1599" s="78">
        <v>17092</v>
      </c>
      <c r="AA1599" s="78">
        <v>117.02</v>
      </c>
      <c r="AB1599" s="78">
        <v>144.24</v>
      </c>
      <c r="AC1599" s="78">
        <v>57258</v>
      </c>
      <c r="AD1599" s="104">
        <v>2.4426800000000002</v>
      </c>
      <c r="AE1599" s="78">
        <v>61491</v>
      </c>
      <c r="AF1599" s="104">
        <v>0.66905999999999999</v>
      </c>
      <c r="AG1599" s="78">
        <v>24732</v>
      </c>
      <c r="AH1599" s="104">
        <v>0.94671000000000005</v>
      </c>
      <c r="AI1599" s="78">
        <v>-10688</v>
      </c>
      <c r="AJ1599" s="104">
        <v>-0.58643999999999996</v>
      </c>
      <c r="AK1599" s="78">
        <v>8800</v>
      </c>
      <c r="AL1599" s="78">
        <v>8200</v>
      </c>
      <c r="AM1599" s="8">
        <v>8500</v>
      </c>
      <c r="AN1599" s="78">
        <v>302</v>
      </c>
      <c r="AO1599" s="78">
        <v>9000</v>
      </c>
      <c r="AP1599" s="78">
        <v>7100</v>
      </c>
      <c r="AQ1599" s="78">
        <v>8400</v>
      </c>
      <c r="AR1599" s="78">
        <v>427</v>
      </c>
      <c r="AS1599" s="78">
        <v>8800</v>
      </c>
      <c r="AT1599" s="78">
        <v>8600</v>
      </c>
      <c r="AU1599" s="78">
        <v>8700</v>
      </c>
      <c r="AV1599" s="78">
        <v>55.5</v>
      </c>
      <c r="AW1599" s="77">
        <v>16.98</v>
      </c>
      <c r="AX1599" s="144">
        <f t="shared" si="169"/>
        <v>0.55000000000000004</v>
      </c>
      <c r="AY1599" s="144">
        <f t="shared" si="170"/>
        <v>0.59</v>
      </c>
      <c r="AZ1599" s="144">
        <f t="shared" si="171"/>
        <v>0.53</v>
      </c>
      <c r="BA1599" s="54">
        <f t="shared" si="172"/>
        <v>19.20634452610852</v>
      </c>
      <c r="BB1599" s="54">
        <f t="shared" si="173"/>
        <v>13.297655473891485</v>
      </c>
    </row>
    <row r="1600" spans="1:54" x14ac:dyDescent="0.25">
      <c r="A1600" s="3">
        <v>42543</v>
      </c>
      <c r="B1600" s="77">
        <v>8716.25</v>
      </c>
      <c r="C1600" s="77">
        <v>729.54740000000004</v>
      </c>
      <c r="D1600" s="77">
        <v>52.685299999999998</v>
      </c>
      <c r="E1600" s="77">
        <f t="shared" si="168"/>
        <v>1020.3072</v>
      </c>
      <c r="F1600" s="77">
        <v>2.7655000000000003</v>
      </c>
      <c r="G1600" s="77">
        <v>-0.6502</v>
      </c>
      <c r="H1600" t="s">
        <v>1782</v>
      </c>
      <c r="I1600" s="78">
        <v>8509</v>
      </c>
      <c r="J1600">
        <v>201607</v>
      </c>
      <c r="K1600" s="78">
        <v>8509</v>
      </c>
      <c r="L1600" s="77">
        <f t="shared" si="167"/>
        <v>-207.25</v>
      </c>
      <c r="M1600" s="78">
        <v>54664</v>
      </c>
      <c r="N1600" s="78">
        <v>930.27369999999996</v>
      </c>
      <c r="O1600" s="78">
        <v>1261</v>
      </c>
      <c r="P1600" s="78">
        <v>5.3937600000000003</v>
      </c>
      <c r="Q1600" s="144">
        <v>54979.25</v>
      </c>
      <c r="R1600" s="78">
        <v>-25561</v>
      </c>
      <c r="S1600" s="78">
        <v>-6553</v>
      </c>
      <c r="T1600" s="78">
        <v>4218</v>
      </c>
      <c r="U1600" s="78">
        <v>35268</v>
      </c>
      <c r="V1600" s="219">
        <v>-0.11959850289214019</v>
      </c>
      <c r="W1600" s="78">
        <v>1663</v>
      </c>
      <c r="X1600" s="78">
        <v>7298</v>
      </c>
      <c r="Y1600" s="78">
        <v>8316</v>
      </c>
      <c r="Z1600" s="78">
        <v>17839</v>
      </c>
      <c r="AA1600" s="78">
        <v>93.14</v>
      </c>
      <c r="AB1600" s="78">
        <v>133.35</v>
      </c>
      <c r="AC1600" s="78">
        <v>60575</v>
      </c>
      <c r="AD1600" s="104">
        <v>2.5873499999999998</v>
      </c>
      <c r="AE1600" s="78">
        <v>49529</v>
      </c>
      <c r="AF1600" s="104">
        <v>0.76851000000000003</v>
      </c>
      <c r="AG1600" s="78">
        <v>2527</v>
      </c>
      <c r="AH1600" s="104">
        <v>0.46233999999999997</v>
      </c>
      <c r="AI1600" s="78">
        <v>13993</v>
      </c>
      <c r="AJ1600" s="104">
        <v>-0.70531999999999995</v>
      </c>
      <c r="AK1600" s="78">
        <v>8800</v>
      </c>
      <c r="AL1600" s="78">
        <v>8200</v>
      </c>
      <c r="AM1600" s="8">
        <v>8500</v>
      </c>
      <c r="AN1600" s="78">
        <v>319</v>
      </c>
      <c r="AO1600" s="78">
        <v>9000</v>
      </c>
      <c r="AP1600" s="78">
        <v>7100</v>
      </c>
      <c r="AQ1600" s="78">
        <v>8400</v>
      </c>
      <c r="AR1600" s="78">
        <v>438</v>
      </c>
      <c r="AS1600" s="78">
        <v>8800</v>
      </c>
      <c r="AT1600" s="78">
        <v>8000</v>
      </c>
      <c r="AU1600" s="78">
        <v>8600</v>
      </c>
      <c r="AV1600" s="78">
        <v>184</v>
      </c>
      <c r="AW1600" s="77">
        <v>17.97</v>
      </c>
      <c r="AX1600" s="144">
        <f t="shared" si="169"/>
        <v>0.82</v>
      </c>
      <c r="AY1600" s="144">
        <f t="shared" si="170"/>
        <v>0.83</v>
      </c>
      <c r="AZ1600" s="144">
        <f t="shared" si="171"/>
        <v>0.77</v>
      </c>
      <c r="BA1600" s="54">
        <f t="shared" si="172"/>
        <v>19.396704146500223</v>
      </c>
      <c r="BB1600" s="54">
        <f t="shared" si="173"/>
        <v>13.29529585349977</v>
      </c>
    </row>
    <row r="1601" spans="1:54" x14ac:dyDescent="0.25">
      <c r="A1601" s="3">
        <v>42544</v>
      </c>
      <c r="B1601" s="77">
        <v>8676.68</v>
      </c>
      <c r="C1601" s="77">
        <v>608.84858999999994</v>
      </c>
      <c r="D1601" s="77">
        <v>34.599299999999999</v>
      </c>
      <c r="E1601" s="77">
        <f t="shared" si="168"/>
        <v>1021.5309999999998</v>
      </c>
      <c r="F1601" s="77">
        <v>2.8933</v>
      </c>
      <c r="G1601" s="77">
        <v>-9.1755999999999993</v>
      </c>
      <c r="H1601">
        <v>0</v>
      </c>
      <c r="I1601" s="78">
        <v>8510</v>
      </c>
      <c r="J1601">
        <v>201607</v>
      </c>
      <c r="K1601" s="78">
        <v>8510</v>
      </c>
      <c r="L1601" s="77">
        <f t="shared" si="167"/>
        <v>-166.68000000000029</v>
      </c>
      <c r="M1601" s="78">
        <v>54190</v>
      </c>
      <c r="N1601" s="78">
        <v>922.17634999999996</v>
      </c>
      <c r="O1601" s="78">
        <v>922</v>
      </c>
      <c r="P1601" s="78">
        <v>3.9514100000000001</v>
      </c>
      <c r="Q1601" s="144">
        <v>54420.5</v>
      </c>
      <c r="R1601" s="78">
        <v>-26066</v>
      </c>
      <c r="S1601" s="78">
        <v>-6526</v>
      </c>
      <c r="T1601" s="78">
        <v>3504</v>
      </c>
      <c r="U1601" s="78">
        <v>34498</v>
      </c>
      <c r="V1601" s="219">
        <v>-0.10157110557133747</v>
      </c>
      <c r="W1601" s="78">
        <v>606</v>
      </c>
      <c r="X1601" s="78">
        <v>6267</v>
      </c>
      <c r="Y1601" s="78">
        <v>7925</v>
      </c>
      <c r="Z1601" s="78">
        <v>17653</v>
      </c>
      <c r="AA1601" s="78">
        <v>103.68</v>
      </c>
      <c r="AB1601" s="78">
        <v>129.25</v>
      </c>
      <c r="AC1601" s="78">
        <v>77144</v>
      </c>
      <c r="AD1601" s="104">
        <v>2.9003700000000001</v>
      </c>
      <c r="AE1601" s="78">
        <v>73199</v>
      </c>
      <c r="AF1601" s="104">
        <v>1.1023000000000001</v>
      </c>
      <c r="AG1601" s="78">
        <v>-6765</v>
      </c>
      <c r="AH1601" s="104">
        <v>9.8030000000000006E-2</v>
      </c>
      <c r="AI1601" s="78">
        <v>10627</v>
      </c>
      <c r="AJ1601" s="104">
        <v>-0.83935999999999999</v>
      </c>
      <c r="AK1601" s="78">
        <v>8900</v>
      </c>
      <c r="AL1601" s="78">
        <v>8200</v>
      </c>
      <c r="AM1601" s="8">
        <v>8500</v>
      </c>
      <c r="AN1601" s="78">
        <v>324</v>
      </c>
      <c r="AO1601" s="78">
        <v>8800</v>
      </c>
      <c r="AP1601" s="78">
        <v>7100</v>
      </c>
      <c r="AQ1601" s="78">
        <v>8400</v>
      </c>
      <c r="AR1601" s="78">
        <v>437</v>
      </c>
      <c r="AS1601" s="78">
        <v>9000</v>
      </c>
      <c r="AT1601" s="78">
        <v>8300</v>
      </c>
      <c r="AU1601" s="78">
        <v>8600</v>
      </c>
      <c r="AV1601" s="78">
        <v>186</v>
      </c>
      <c r="AW1601" s="77">
        <v>18.68</v>
      </c>
      <c r="AX1601" s="144">
        <f t="shared" si="169"/>
        <v>0.93</v>
      </c>
      <c r="AY1601" s="144">
        <f t="shared" si="170"/>
        <v>0.93</v>
      </c>
      <c r="AZ1601" s="144">
        <f t="shared" si="171"/>
        <v>0.87</v>
      </c>
      <c r="BA1601" s="54">
        <f t="shared" si="172"/>
        <v>19.688150344757481</v>
      </c>
      <c r="BB1601" s="54">
        <f t="shared" si="173"/>
        <v>13.35684965524252</v>
      </c>
    </row>
    <row r="1602" spans="1:54" x14ac:dyDescent="0.25">
      <c r="A1602" s="3">
        <v>42545</v>
      </c>
      <c r="B1602" s="77">
        <v>8476.99</v>
      </c>
      <c r="C1602" s="77">
        <v>1238.21947</v>
      </c>
      <c r="D1602" s="77">
        <v>-130.2345</v>
      </c>
      <c r="E1602" s="77">
        <f t="shared" si="168"/>
        <v>874.72019999999986</v>
      </c>
      <c r="F1602" s="77">
        <v>-2.0209999999999999</v>
      </c>
      <c r="G1602" s="77">
        <v>-13.801400000000001</v>
      </c>
      <c r="H1602">
        <v>0</v>
      </c>
      <c r="I1602" s="78">
        <v>8237</v>
      </c>
      <c r="J1602">
        <v>201607</v>
      </c>
      <c r="K1602" s="78">
        <v>8237</v>
      </c>
      <c r="L1602" s="77">
        <f t="shared" si="167"/>
        <v>-239.98999999999978</v>
      </c>
      <c r="M1602" s="78">
        <v>56217</v>
      </c>
      <c r="N1602" s="78">
        <v>925.90642000000003</v>
      </c>
      <c r="O1602" s="78">
        <v>929</v>
      </c>
      <c r="P1602" s="78">
        <v>3.8589099999999998</v>
      </c>
      <c r="Q1602" s="144">
        <v>56449.25</v>
      </c>
      <c r="R1602" s="78">
        <v>-27674</v>
      </c>
      <c r="S1602" s="78">
        <v>-7449</v>
      </c>
      <c r="T1602" s="78">
        <v>-1587</v>
      </c>
      <c r="U1602" s="78">
        <v>40068</v>
      </c>
      <c r="V1602" s="219">
        <v>3.9607666966157536E-2</v>
      </c>
      <c r="W1602" s="78">
        <v>-3329</v>
      </c>
      <c r="X1602" s="78">
        <v>6731</v>
      </c>
      <c r="Y1602" s="78">
        <v>5256</v>
      </c>
      <c r="Z1602" s="78">
        <v>12657</v>
      </c>
      <c r="AA1602" s="78">
        <v>111.95</v>
      </c>
      <c r="AB1602" s="78">
        <v>109.72</v>
      </c>
      <c r="AC1602" s="78">
        <v>83079</v>
      </c>
      <c r="AD1602" s="104">
        <v>1.50926</v>
      </c>
      <c r="AE1602" s="78">
        <v>93160</v>
      </c>
      <c r="AF1602" s="104">
        <v>3.5454599999999998</v>
      </c>
      <c r="AG1602" s="78">
        <v>-26628</v>
      </c>
      <c r="AH1602" s="104">
        <v>0.23538000000000001</v>
      </c>
      <c r="AI1602" s="78">
        <v>-5055</v>
      </c>
      <c r="AJ1602" s="104">
        <v>-2.8121900000000002</v>
      </c>
      <c r="AK1602" s="78">
        <v>8800</v>
      </c>
      <c r="AL1602" s="78">
        <v>7900</v>
      </c>
      <c r="AM1602" s="8">
        <v>8200</v>
      </c>
      <c r="AN1602" s="78">
        <v>382</v>
      </c>
      <c r="AO1602" s="78">
        <v>8800</v>
      </c>
      <c r="AP1602" s="78">
        <v>6800</v>
      </c>
      <c r="AQ1602" s="78">
        <v>8100</v>
      </c>
      <c r="AR1602" s="78">
        <v>521</v>
      </c>
      <c r="AS1602" s="78">
        <v>8600</v>
      </c>
      <c r="AT1602" s="78">
        <v>8000</v>
      </c>
      <c r="AU1602" s="78">
        <v>8400</v>
      </c>
      <c r="AV1602" s="78">
        <v>174</v>
      </c>
      <c r="AW1602" s="77">
        <v>23.23</v>
      </c>
      <c r="AX1602" s="144">
        <f t="shared" si="169"/>
        <v>1</v>
      </c>
      <c r="AY1602" s="144">
        <f t="shared" si="170"/>
        <v>1</v>
      </c>
      <c r="AZ1602" s="144">
        <f t="shared" si="171"/>
        <v>1</v>
      </c>
      <c r="BA1602" s="54">
        <f t="shared" si="172"/>
        <v>21.214365702608003</v>
      </c>
      <c r="BB1602" s="54">
        <f t="shared" si="173"/>
        <v>12.645634297392004</v>
      </c>
    </row>
    <row r="1603" spans="1:54" x14ac:dyDescent="0.25">
      <c r="A1603" s="3">
        <v>42548</v>
      </c>
      <c r="B1603" s="77">
        <v>8458.8700000000008</v>
      </c>
      <c r="C1603" s="77">
        <v>640.19528000000003</v>
      </c>
      <c r="D1603" s="77">
        <v>-14.113900000000001</v>
      </c>
      <c r="E1603" s="77">
        <f t="shared" si="168"/>
        <v>814.89129999999977</v>
      </c>
      <c r="F1603" s="77">
        <v>-1.3005000000000002</v>
      </c>
      <c r="G1603" s="77">
        <v>-1.3956999999999999</v>
      </c>
      <c r="H1603">
        <v>0</v>
      </c>
      <c r="I1603" s="78">
        <v>8325</v>
      </c>
      <c r="J1603">
        <v>201607</v>
      </c>
      <c r="K1603" s="78">
        <v>8325</v>
      </c>
      <c r="L1603" s="77">
        <f t="shared" ref="L1603:L1666" si="174">K1603-B1603</f>
        <v>-133.8700000000008</v>
      </c>
      <c r="M1603" s="78">
        <v>61305</v>
      </c>
      <c r="N1603" s="78">
        <v>1020.4446799999999</v>
      </c>
      <c r="O1603" s="78">
        <v>1171</v>
      </c>
      <c r="P1603" s="78">
        <v>4.8926600000000002</v>
      </c>
      <c r="Q1603" s="144">
        <v>61597.75</v>
      </c>
      <c r="R1603" s="78">
        <v>-27071</v>
      </c>
      <c r="S1603" s="78">
        <v>-8448</v>
      </c>
      <c r="T1603" s="78">
        <v>2362</v>
      </c>
      <c r="U1603" s="78">
        <v>41674</v>
      </c>
      <c r="V1603" s="219">
        <v>-5.6678024667658491E-2</v>
      </c>
      <c r="W1603" s="78">
        <v>-1548</v>
      </c>
      <c r="X1603" s="78">
        <v>9501</v>
      </c>
      <c r="Y1603" s="78">
        <v>8558</v>
      </c>
      <c r="Z1603" s="78">
        <v>17277</v>
      </c>
      <c r="AA1603" s="78">
        <v>132.18</v>
      </c>
      <c r="AB1603" s="78">
        <v>119.82</v>
      </c>
      <c r="AC1603" s="78">
        <v>85061</v>
      </c>
      <c r="AD1603" s="104">
        <v>1.67083</v>
      </c>
      <c r="AE1603" s="78">
        <v>112185</v>
      </c>
      <c r="AF1603" s="104">
        <v>2.0857299999999999</v>
      </c>
      <c r="AG1603" s="78">
        <v>-15861</v>
      </c>
      <c r="AH1603" s="104">
        <v>0.50085000000000002</v>
      </c>
      <c r="AI1603" s="78">
        <v>3015</v>
      </c>
      <c r="AJ1603" s="104">
        <v>-2.3182700000000001</v>
      </c>
      <c r="AK1603" s="78">
        <v>8800</v>
      </c>
      <c r="AL1603" s="78">
        <v>8000</v>
      </c>
      <c r="AM1603" s="8">
        <v>8300</v>
      </c>
      <c r="AN1603" s="78">
        <v>330</v>
      </c>
      <c r="AO1603" s="78">
        <v>8800</v>
      </c>
      <c r="AP1603" s="78">
        <v>6800</v>
      </c>
      <c r="AQ1603" s="78">
        <v>8200</v>
      </c>
      <c r="AR1603" s="78">
        <v>471</v>
      </c>
      <c r="AS1603" s="78">
        <v>8650</v>
      </c>
      <c r="AT1603" s="78">
        <v>8000</v>
      </c>
      <c r="AU1603" s="78">
        <v>8450</v>
      </c>
      <c r="AV1603" s="78">
        <v>104</v>
      </c>
      <c r="AW1603" s="77">
        <v>20.66</v>
      </c>
      <c r="AX1603" s="144">
        <f t="shared" si="169"/>
        <v>0.96</v>
      </c>
      <c r="AY1603" s="144">
        <f t="shared" si="170"/>
        <v>0.97</v>
      </c>
      <c r="AZ1603" s="144">
        <f t="shared" si="171"/>
        <v>0.98</v>
      </c>
      <c r="BA1603" s="54">
        <f t="shared" si="172"/>
        <v>21.682084077325907</v>
      </c>
      <c r="BB1603" s="54">
        <f t="shared" si="173"/>
        <v>12.777915922674094</v>
      </c>
    </row>
    <row r="1604" spans="1:54" x14ac:dyDescent="0.25">
      <c r="A1604" s="3">
        <v>42549</v>
      </c>
      <c r="B1604" s="77">
        <v>8505.51</v>
      </c>
      <c r="C1604" s="77">
        <v>737.16723000000002</v>
      </c>
      <c r="D1604" s="77">
        <v>16.811700000000002</v>
      </c>
      <c r="E1604" s="77">
        <f t="shared" si="168"/>
        <v>692.55459999999971</v>
      </c>
      <c r="F1604" s="77">
        <v>0.49450000000000005</v>
      </c>
      <c r="G1604" s="77">
        <v>4.1978</v>
      </c>
      <c r="H1604">
        <v>0</v>
      </c>
      <c r="I1604" s="78">
        <v>8376</v>
      </c>
      <c r="J1604">
        <v>201607</v>
      </c>
      <c r="K1604" s="78">
        <v>8376</v>
      </c>
      <c r="L1604" s="77">
        <f t="shared" si="174"/>
        <v>-129.51000000000022</v>
      </c>
      <c r="M1604" s="78">
        <v>58659</v>
      </c>
      <c r="N1604" s="78">
        <v>982.19687999999996</v>
      </c>
      <c r="O1604" s="78">
        <v>1431</v>
      </c>
      <c r="P1604" s="78">
        <v>6.0033700000000003</v>
      </c>
      <c r="Q1604" s="144">
        <v>59016.75</v>
      </c>
      <c r="R1604" s="78">
        <v>-26849</v>
      </c>
      <c r="S1604" s="78">
        <v>-7119</v>
      </c>
      <c r="T1604" s="78">
        <v>2969</v>
      </c>
      <c r="U1604" s="78">
        <v>42745</v>
      </c>
      <c r="V1604" s="219">
        <v>-6.9458416189027955E-2</v>
      </c>
      <c r="W1604" s="78">
        <v>-3861</v>
      </c>
      <c r="X1604" s="78">
        <v>7710</v>
      </c>
      <c r="Y1604" s="78">
        <v>6714</v>
      </c>
      <c r="Z1604" s="78">
        <v>15169</v>
      </c>
      <c r="AA1604" s="78">
        <v>126.34</v>
      </c>
      <c r="AB1604" s="78">
        <v>125.92</v>
      </c>
      <c r="AC1604" s="78">
        <v>82365</v>
      </c>
      <c r="AD1604" s="104">
        <v>1.5851900000000001</v>
      </c>
      <c r="AE1604" s="78">
        <v>102512</v>
      </c>
      <c r="AF1604" s="104">
        <v>1.0601100000000001</v>
      </c>
      <c r="AG1604" s="78">
        <v>-16092</v>
      </c>
      <c r="AH1604" s="104">
        <v>0.50499000000000005</v>
      </c>
      <c r="AI1604" s="78">
        <v>5297</v>
      </c>
      <c r="AJ1604" s="104">
        <v>-1.4762999999999999</v>
      </c>
      <c r="AK1604" s="78">
        <v>8800</v>
      </c>
      <c r="AL1604" s="78">
        <v>8000</v>
      </c>
      <c r="AM1604" s="8">
        <v>8400</v>
      </c>
      <c r="AN1604" s="78">
        <v>294</v>
      </c>
      <c r="AO1604" s="78">
        <v>8800</v>
      </c>
      <c r="AP1604" s="78">
        <v>6800</v>
      </c>
      <c r="AQ1604" s="78">
        <v>8300</v>
      </c>
      <c r="AR1604" s="78">
        <v>427</v>
      </c>
      <c r="AS1604" s="78">
        <v>8600</v>
      </c>
      <c r="AT1604" s="78">
        <v>8300</v>
      </c>
      <c r="AU1604" s="78">
        <v>8500</v>
      </c>
      <c r="AV1604" s="78">
        <v>59.5</v>
      </c>
      <c r="AW1604" s="77">
        <v>18.84</v>
      </c>
      <c r="AX1604" s="144">
        <f t="shared" si="169"/>
        <v>0.86</v>
      </c>
      <c r="AY1604" s="144">
        <f t="shared" si="170"/>
        <v>0.89</v>
      </c>
      <c r="AZ1604" s="144">
        <f t="shared" si="171"/>
        <v>0.88</v>
      </c>
      <c r="BA1604" s="54">
        <f t="shared" si="172"/>
        <v>21.814160712206967</v>
      </c>
      <c r="BB1604" s="54">
        <f t="shared" si="173"/>
        <v>13.005839287793034</v>
      </c>
    </row>
    <row r="1605" spans="1:54" x14ac:dyDescent="0.25">
      <c r="A1605" s="3">
        <v>42550</v>
      </c>
      <c r="B1605" s="77">
        <v>8586.56</v>
      </c>
      <c r="C1605" s="77">
        <v>830.49486999999999</v>
      </c>
      <c r="D1605" s="77">
        <v>63.151699999999998</v>
      </c>
      <c r="E1605" s="77">
        <f t="shared" si="168"/>
        <v>720.14359999999976</v>
      </c>
      <c r="F1605" s="77">
        <v>8.611699999999999</v>
      </c>
      <c r="G1605" s="77">
        <v>5.2746000000000004</v>
      </c>
      <c r="H1605" t="s">
        <v>1783</v>
      </c>
      <c r="I1605" s="78">
        <v>8436</v>
      </c>
      <c r="J1605">
        <v>201607</v>
      </c>
      <c r="K1605" s="78">
        <v>8436</v>
      </c>
      <c r="L1605" s="77">
        <f t="shared" si="174"/>
        <v>-150.55999999999949</v>
      </c>
      <c r="M1605" s="78">
        <v>61242</v>
      </c>
      <c r="N1605" s="78">
        <v>1032.7593300000001</v>
      </c>
      <c r="O1605" s="78">
        <v>1629</v>
      </c>
      <c r="P1605" s="78">
        <v>6.8736699999999997</v>
      </c>
      <c r="Q1605" s="144">
        <v>61649.25</v>
      </c>
      <c r="R1605" s="78">
        <v>-27413</v>
      </c>
      <c r="S1605" s="78">
        <v>-6830</v>
      </c>
      <c r="T1605" s="78">
        <v>3905</v>
      </c>
      <c r="U1605" s="78">
        <v>40668</v>
      </c>
      <c r="V1605" s="219">
        <v>-9.6021441919937056E-2</v>
      </c>
      <c r="W1605" s="78">
        <v>-2794</v>
      </c>
      <c r="X1605" s="78">
        <v>3957</v>
      </c>
      <c r="Y1605" s="78">
        <v>7546</v>
      </c>
      <c r="Z1605" s="78">
        <v>17763</v>
      </c>
      <c r="AA1605" s="78">
        <v>106.32</v>
      </c>
      <c r="AB1605" s="78">
        <v>141.38999999999999</v>
      </c>
      <c r="AC1605" s="78">
        <v>52524</v>
      </c>
      <c r="AD1605" s="104">
        <v>1.3821399999999999</v>
      </c>
      <c r="AE1605" s="78">
        <v>68610</v>
      </c>
      <c r="AF1605" s="104">
        <v>0.56621999999999995</v>
      </c>
      <c r="AG1605" s="78">
        <v>8891</v>
      </c>
      <c r="AH1605" s="104">
        <v>0.92015000000000002</v>
      </c>
      <c r="AI1605" s="78">
        <v>-10709</v>
      </c>
      <c r="AJ1605" s="104">
        <v>-1.07928</v>
      </c>
      <c r="AK1605" s="78">
        <v>8800</v>
      </c>
      <c r="AL1605" s="78">
        <v>8000</v>
      </c>
      <c r="AM1605" s="8">
        <v>8400</v>
      </c>
      <c r="AN1605" s="78">
        <v>259</v>
      </c>
      <c r="AO1605" s="78">
        <v>8800</v>
      </c>
      <c r="AP1605" s="78">
        <v>6800</v>
      </c>
      <c r="AQ1605" s="78">
        <v>8300</v>
      </c>
      <c r="AR1605" s="78">
        <v>401</v>
      </c>
      <c r="AS1605" s="78">
        <v>8700</v>
      </c>
      <c r="AT1605" s="78">
        <v>8300</v>
      </c>
      <c r="AU1605" s="78">
        <v>8500</v>
      </c>
      <c r="AV1605" s="78">
        <v>144</v>
      </c>
      <c r="AW1605" s="77">
        <v>17.46</v>
      </c>
      <c r="AX1605" s="144">
        <f t="shared" si="169"/>
        <v>0.51</v>
      </c>
      <c r="AY1605" s="144">
        <f t="shared" si="170"/>
        <v>0.61</v>
      </c>
      <c r="AZ1605" s="144">
        <f t="shared" si="171"/>
        <v>0.64</v>
      </c>
      <c r="BA1605" s="54">
        <f t="shared" si="172"/>
        <v>21.807589020817172</v>
      </c>
      <c r="BB1605" s="54">
        <f t="shared" si="173"/>
        <v>13.230410979182825</v>
      </c>
    </row>
    <row r="1606" spans="1:54" x14ac:dyDescent="0.25">
      <c r="A1606" s="3">
        <v>42551</v>
      </c>
      <c r="B1606" s="77">
        <v>8666.58</v>
      </c>
      <c r="C1606" s="77">
        <v>954.46249</v>
      </c>
      <c r="D1606" s="77">
        <v>101.2041</v>
      </c>
      <c r="E1606" s="77">
        <f t="shared" si="168"/>
        <v>726.74129999999991</v>
      </c>
      <c r="F1606" s="77">
        <v>4.8765999999999998</v>
      </c>
      <c r="G1606" s="77">
        <v>-18.350200000000001</v>
      </c>
      <c r="H1606">
        <v>0</v>
      </c>
      <c r="I1606" s="78">
        <v>8518</v>
      </c>
      <c r="J1606">
        <v>201607</v>
      </c>
      <c r="K1606" s="78">
        <v>8518</v>
      </c>
      <c r="L1606" s="77">
        <f t="shared" si="174"/>
        <v>-148.57999999999993</v>
      </c>
      <c r="M1606" s="78">
        <v>65879</v>
      </c>
      <c r="N1606" s="78">
        <v>1121.87095</v>
      </c>
      <c r="O1606" s="78">
        <v>1581</v>
      </c>
      <c r="P1606" s="78">
        <v>6.7230100000000004</v>
      </c>
      <c r="Q1606" s="144">
        <v>66274.25</v>
      </c>
      <c r="R1606" s="78">
        <v>-27869</v>
      </c>
      <c r="S1606" s="78">
        <v>-4936</v>
      </c>
      <c r="T1606" s="78">
        <v>8261</v>
      </c>
      <c r="U1606" s="78">
        <v>45050</v>
      </c>
      <c r="V1606" s="219">
        <v>-0.18337402885682574</v>
      </c>
      <c r="W1606" s="78">
        <v>-2127</v>
      </c>
      <c r="X1606" s="78">
        <v>7349</v>
      </c>
      <c r="Y1606" s="78">
        <v>9551</v>
      </c>
      <c r="Z1606" s="78">
        <v>19408</v>
      </c>
      <c r="AA1606" s="78">
        <v>135.75</v>
      </c>
      <c r="AB1606" s="78">
        <v>148.35</v>
      </c>
      <c r="AC1606" s="78">
        <v>53678</v>
      </c>
      <c r="AD1606" s="104">
        <v>1.58066</v>
      </c>
      <c r="AE1606" s="78">
        <v>83036</v>
      </c>
      <c r="AF1606" s="104">
        <v>0.54442000000000002</v>
      </c>
      <c r="AG1606" s="78">
        <v>9234</v>
      </c>
      <c r="AH1606" s="104">
        <v>0.65522999999999998</v>
      </c>
      <c r="AI1606" s="78">
        <v>-19256</v>
      </c>
      <c r="AJ1606" s="104">
        <v>-0.65085999999999999</v>
      </c>
      <c r="AK1606" s="78">
        <v>8800</v>
      </c>
      <c r="AL1606" s="78">
        <v>8000</v>
      </c>
      <c r="AM1606" s="8">
        <v>8500</v>
      </c>
      <c r="AN1606" s="78">
        <v>234</v>
      </c>
      <c r="AO1606" s="78">
        <v>9000</v>
      </c>
      <c r="AP1606" s="78">
        <v>6800</v>
      </c>
      <c r="AQ1606" s="78">
        <v>8400</v>
      </c>
      <c r="AR1606" s="78">
        <v>389</v>
      </c>
      <c r="AS1606" s="78">
        <v>8700</v>
      </c>
      <c r="AT1606" s="78">
        <v>8400</v>
      </c>
      <c r="AU1606" s="78">
        <v>8600</v>
      </c>
      <c r="AV1606" s="78">
        <v>123</v>
      </c>
      <c r="AW1606" s="77">
        <v>16.61</v>
      </c>
      <c r="AX1606" s="144">
        <f t="shared" si="169"/>
        <v>0.48</v>
      </c>
      <c r="AY1606" s="144">
        <f t="shared" si="170"/>
        <v>0.48</v>
      </c>
      <c r="AZ1606" s="144">
        <f t="shared" si="171"/>
        <v>0.49</v>
      </c>
      <c r="BA1606" s="54">
        <f t="shared" si="172"/>
        <v>21.759504823716821</v>
      </c>
      <c r="BB1606" s="54">
        <f t="shared" si="173"/>
        <v>13.423495176283179</v>
      </c>
    </row>
    <row r="1607" spans="1:54" x14ac:dyDescent="0.25">
      <c r="A1607" s="3">
        <v>42552</v>
      </c>
      <c r="B1607" s="77">
        <v>8738.24</v>
      </c>
      <c r="C1607" s="77">
        <v>873.67201</v>
      </c>
      <c r="D1607" s="77">
        <v>126.1913</v>
      </c>
      <c r="E1607" s="77">
        <f t="shared" si="168"/>
        <v>785.46639999999991</v>
      </c>
      <c r="F1607" s="77">
        <v>0.15970000000000001</v>
      </c>
      <c r="G1607" s="77">
        <v>-25.5639</v>
      </c>
      <c r="H1607">
        <v>0</v>
      </c>
      <c r="I1607" s="78">
        <v>8626</v>
      </c>
      <c r="J1607">
        <v>201607</v>
      </c>
      <c r="K1607" s="78">
        <v>8626</v>
      </c>
      <c r="L1607" s="77">
        <f t="shared" si="174"/>
        <v>-112.23999999999978</v>
      </c>
      <c r="M1607" s="78">
        <v>68784</v>
      </c>
      <c r="N1607" s="78">
        <v>1185.61131</v>
      </c>
      <c r="O1607" s="78">
        <v>1575</v>
      </c>
      <c r="P1607" s="78">
        <v>6.7756100000000004</v>
      </c>
      <c r="Q1607" s="144">
        <v>69177.75</v>
      </c>
      <c r="R1607" s="78">
        <v>-29138</v>
      </c>
      <c r="S1607" s="78">
        <v>-5705</v>
      </c>
      <c r="T1607" s="78">
        <v>9579</v>
      </c>
      <c r="U1607" s="78">
        <v>49243</v>
      </c>
      <c r="V1607" s="219">
        <v>-0.19452511016794266</v>
      </c>
      <c r="W1607" s="78">
        <v>-4513</v>
      </c>
      <c r="X1607" s="78">
        <v>6144</v>
      </c>
      <c r="Y1607" s="78">
        <v>8857</v>
      </c>
      <c r="Z1607" s="78">
        <v>17974</v>
      </c>
      <c r="AA1607" s="78">
        <v>133.26</v>
      </c>
      <c r="AB1607" s="78">
        <v>163</v>
      </c>
      <c r="AC1607" s="78">
        <v>56735</v>
      </c>
      <c r="AD1607" s="104">
        <v>2.05369</v>
      </c>
      <c r="AE1607" s="78">
        <v>87047</v>
      </c>
      <c r="AF1607" s="104">
        <v>0.47776000000000002</v>
      </c>
      <c r="AG1607" s="78">
        <v>6259</v>
      </c>
      <c r="AH1607" s="104">
        <v>0.67778000000000005</v>
      </c>
      <c r="AI1607" s="78">
        <v>-42260</v>
      </c>
      <c r="AJ1607" s="104">
        <v>-0.3896</v>
      </c>
      <c r="AK1607" s="78">
        <v>8800</v>
      </c>
      <c r="AL1607" s="78">
        <v>8000</v>
      </c>
      <c r="AM1607" s="8">
        <v>8600</v>
      </c>
      <c r="AN1607" s="78">
        <v>210</v>
      </c>
      <c r="AO1607" s="78">
        <v>9000</v>
      </c>
      <c r="AP1607" s="78">
        <v>6800</v>
      </c>
      <c r="AQ1607" s="78">
        <v>8500</v>
      </c>
      <c r="AR1607" s="78">
        <v>350</v>
      </c>
      <c r="AS1607" s="78">
        <v>8900</v>
      </c>
      <c r="AT1607" s="78">
        <v>8500</v>
      </c>
      <c r="AU1607" s="78">
        <v>8700</v>
      </c>
      <c r="AV1607" s="78">
        <v>98</v>
      </c>
      <c r="AW1607" s="77">
        <v>15.38</v>
      </c>
      <c r="AX1607" s="144">
        <f t="shared" si="169"/>
        <v>0.31</v>
      </c>
      <c r="AY1607" s="144">
        <f t="shared" si="170"/>
        <v>0.18</v>
      </c>
      <c r="AZ1607" s="144">
        <f t="shared" si="171"/>
        <v>0.17</v>
      </c>
      <c r="BA1607" s="54">
        <f t="shared" si="172"/>
        <v>21.765954167464738</v>
      </c>
      <c r="BB1607" s="54">
        <f t="shared" si="173"/>
        <v>13.406045832535259</v>
      </c>
    </row>
    <row r="1608" spans="1:54" x14ac:dyDescent="0.25">
      <c r="A1608" s="3">
        <v>42555</v>
      </c>
      <c r="B1608" s="77">
        <v>8760.58</v>
      </c>
      <c r="C1608" s="77">
        <v>719.01683000000003</v>
      </c>
      <c r="D1608" s="77">
        <v>62.2239</v>
      </c>
      <c r="E1608" s="77">
        <f t="shared" si="168"/>
        <v>758.03829999999994</v>
      </c>
      <c r="F1608" s="77">
        <v>1.5308999999999999</v>
      </c>
      <c r="G1608" s="77">
        <v>15.226600000000001</v>
      </c>
      <c r="H1608">
        <v>0</v>
      </c>
      <c r="I1608" s="78">
        <v>8630</v>
      </c>
      <c r="J1608">
        <v>201607</v>
      </c>
      <c r="K1608" s="78">
        <v>8630</v>
      </c>
      <c r="L1608" s="77">
        <f t="shared" si="174"/>
        <v>-130.57999999999993</v>
      </c>
      <c r="M1608" s="78">
        <v>63896</v>
      </c>
      <c r="N1608" s="78">
        <v>1102.29502</v>
      </c>
      <c r="O1608" s="78">
        <v>1289</v>
      </c>
      <c r="P1608" s="78">
        <v>5.5497100000000001</v>
      </c>
      <c r="Q1608" s="144">
        <v>64218.25</v>
      </c>
      <c r="R1608" s="78">
        <v>-30155</v>
      </c>
      <c r="S1608" s="78">
        <v>-2282</v>
      </c>
      <c r="T1608" s="78">
        <v>8088</v>
      </c>
      <c r="U1608" s="78">
        <v>47912</v>
      </c>
      <c r="V1608" s="219">
        <v>-0.16880948405409918</v>
      </c>
      <c r="W1608" s="78">
        <v>-4462</v>
      </c>
      <c r="X1608" s="78">
        <v>4836</v>
      </c>
      <c r="Y1608" s="78">
        <v>8678</v>
      </c>
      <c r="Z1608" s="78">
        <v>15570</v>
      </c>
      <c r="AA1608" s="78">
        <v>129.34</v>
      </c>
      <c r="AB1608" s="78">
        <v>167.36</v>
      </c>
      <c r="AC1608" s="78">
        <v>55226</v>
      </c>
      <c r="AD1608" s="104">
        <v>1.96235</v>
      </c>
      <c r="AE1608" s="78">
        <v>90829</v>
      </c>
      <c r="AF1608" s="104">
        <v>0.40899999999999997</v>
      </c>
      <c r="AG1608" s="78">
        <v>-357</v>
      </c>
      <c r="AH1608" s="104">
        <v>0.41728999999999999</v>
      </c>
      <c r="AI1608" s="78">
        <v>-41782</v>
      </c>
      <c r="AJ1608" s="104">
        <v>-0.19208</v>
      </c>
      <c r="AK1608" s="78">
        <v>8800</v>
      </c>
      <c r="AL1608" s="78">
        <v>8000</v>
      </c>
      <c r="AM1608" s="8">
        <v>8600</v>
      </c>
      <c r="AN1608" s="78">
        <v>204</v>
      </c>
      <c r="AO1608" s="78">
        <v>9000</v>
      </c>
      <c r="AP1608" s="78">
        <v>8000</v>
      </c>
      <c r="AQ1608" s="78">
        <v>8500</v>
      </c>
      <c r="AR1608" s="78">
        <v>337</v>
      </c>
      <c r="AS1608" s="78">
        <v>8900</v>
      </c>
      <c r="AT1608" s="78">
        <v>8600</v>
      </c>
      <c r="AU1608" s="78">
        <v>8750</v>
      </c>
      <c r="AV1608" s="78">
        <v>75.5</v>
      </c>
      <c r="AW1608" s="77">
        <v>15.81</v>
      </c>
      <c r="AX1608" s="144">
        <f t="shared" si="169"/>
        <v>0.44</v>
      </c>
      <c r="AY1608" s="144">
        <f t="shared" si="170"/>
        <v>0.3</v>
      </c>
      <c r="AZ1608" s="144">
        <f t="shared" si="171"/>
        <v>0.27</v>
      </c>
      <c r="BA1608" s="54">
        <f t="shared" si="172"/>
        <v>21.752194517714557</v>
      </c>
      <c r="BB1608" s="54">
        <f t="shared" si="173"/>
        <v>13.448805482285444</v>
      </c>
    </row>
    <row r="1609" spans="1:54" x14ac:dyDescent="0.25">
      <c r="A1609" s="3">
        <v>42556</v>
      </c>
      <c r="B1609" s="77">
        <v>8716.07</v>
      </c>
      <c r="C1609" s="77">
        <v>639.85820000000001</v>
      </c>
      <c r="D1609" s="77">
        <v>-4.1726999999999999</v>
      </c>
      <c r="E1609" s="77">
        <f t="shared" si="168"/>
        <v>748.22349999999994</v>
      </c>
      <c r="F1609" s="77">
        <v>-2.9916</v>
      </c>
      <c r="G1609" s="77">
        <v>-1.6816</v>
      </c>
      <c r="H1609">
        <v>0</v>
      </c>
      <c r="I1609" s="78">
        <v>8609</v>
      </c>
      <c r="J1609">
        <v>201607</v>
      </c>
      <c r="K1609" s="78">
        <v>8609</v>
      </c>
      <c r="L1609" s="77">
        <f t="shared" si="174"/>
        <v>-107.06999999999971</v>
      </c>
      <c r="M1609" s="78">
        <v>64732</v>
      </c>
      <c r="N1609" s="78">
        <v>1113.5867499999999</v>
      </c>
      <c r="O1609" s="78">
        <v>1582</v>
      </c>
      <c r="P1609" s="78">
        <v>6.7945000000000002</v>
      </c>
      <c r="Q1609" s="144">
        <v>65127.5</v>
      </c>
      <c r="R1609" s="78">
        <v>-30625</v>
      </c>
      <c r="S1609" s="78">
        <v>-3142</v>
      </c>
      <c r="T1609" s="78">
        <v>9075</v>
      </c>
      <c r="U1609" s="78">
        <v>48627</v>
      </c>
      <c r="V1609" s="219">
        <v>-0.18662471466469246</v>
      </c>
      <c r="W1609" s="78">
        <v>-4229</v>
      </c>
      <c r="X1609" s="78">
        <v>6137</v>
      </c>
      <c r="Y1609" s="78">
        <v>10181</v>
      </c>
      <c r="Z1609" s="78">
        <v>13453</v>
      </c>
      <c r="AA1609" s="78">
        <v>114.82</v>
      </c>
      <c r="AB1609" s="78">
        <v>164.61</v>
      </c>
      <c r="AC1609" s="78">
        <v>51279</v>
      </c>
      <c r="AD1609" s="104">
        <v>1.69425</v>
      </c>
      <c r="AE1609" s="78">
        <v>93561</v>
      </c>
      <c r="AF1609" s="104">
        <v>0.38539000000000001</v>
      </c>
      <c r="AG1609" s="78">
        <v>1968</v>
      </c>
      <c r="AH1609" s="104">
        <v>0.45738000000000001</v>
      </c>
      <c r="AI1609" s="78">
        <v>-37787</v>
      </c>
      <c r="AJ1609" s="104">
        <v>-0.23463000000000001</v>
      </c>
      <c r="AK1609" s="78">
        <v>8800</v>
      </c>
      <c r="AL1609" s="78">
        <v>8000</v>
      </c>
      <c r="AM1609" s="8">
        <v>8600</v>
      </c>
      <c r="AN1609" s="78">
        <v>192</v>
      </c>
      <c r="AO1609" s="78">
        <v>9000</v>
      </c>
      <c r="AP1609" s="78">
        <v>8000</v>
      </c>
      <c r="AQ1609" s="78">
        <v>8500</v>
      </c>
      <c r="AR1609" s="78">
        <v>337</v>
      </c>
      <c r="AS1609" s="78">
        <v>8700</v>
      </c>
      <c r="AT1609" s="78">
        <v>8600</v>
      </c>
      <c r="AU1609" s="78">
        <v>8700</v>
      </c>
      <c r="AV1609" s="78">
        <v>60.5</v>
      </c>
      <c r="AW1609" s="77">
        <v>15.78</v>
      </c>
      <c r="AX1609" s="144">
        <f t="shared" si="169"/>
        <v>0.44</v>
      </c>
      <c r="AY1609" s="144">
        <f t="shared" si="170"/>
        <v>0.3</v>
      </c>
      <c r="AZ1609" s="144">
        <f t="shared" si="171"/>
        <v>0.26</v>
      </c>
      <c r="BA1609" s="54">
        <f t="shared" si="172"/>
        <v>21.714391455997401</v>
      </c>
      <c r="BB1609" s="54">
        <f t="shared" si="173"/>
        <v>13.549608544002593</v>
      </c>
    </row>
    <row r="1610" spans="1:54" x14ac:dyDescent="0.25">
      <c r="A1610" s="3">
        <v>42557</v>
      </c>
      <c r="B1610" s="77">
        <v>8575.75</v>
      </c>
      <c r="C1610" s="77">
        <v>792.93353999999999</v>
      </c>
      <c r="D1610" s="77">
        <v>-147.50360000000001</v>
      </c>
      <c r="E1610" s="77">
        <f t="shared" si="168"/>
        <v>549.90429999999992</v>
      </c>
      <c r="F1610" s="77">
        <v>-3.8180999999999998</v>
      </c>
      <c r="G1610" s="77">
        <v>-3.7689999999999997</v>
      </c>
      <c r="H1610" t="s">
        <v>1784</v>
      </c>
      <c r="I1610" s="78">
        <v>8468</v>
      </c>
      <c r="J1610">
        <v>201607</v>
      </c>
      <c r="K1610" s="78">
        <v>8468</v>
      </c>
      <c r="L1610" s="77">
        <f t="shared" si="174"/>
        <v>-107.75</v>
      </c>
      <c r="M1610" s="78">
        <v>58842</v>
      </c>
      <c r="N1610" s="78">
        <v>995.76305000000002</v>
      </c>
      <c r="O1610" s="78">
        <v>1030</v>
      </c>
      <c r="P1610" s="78">
        <v>4.3395200000000003</v>
      </c>
      <c r="Q1610" s="144">
        <v>59099.5</v>
      </c>
      <c r="R1610" s="78">
        <v>-32138</v>
      </c>
      <c r="S1610" s="78">
        <v>-1951</v>
      </c>
      <c r="T1610" s="78">
        <v>4127</v>
      </c>
      <c r="U1610" s="78">
        <v>41478</v>
      </c>
      <c r="V1610" s="219">
        <v>-9.9498529340855388E-2</v>
      </c>
      <c r="W1610" s="78">
        <v>-7619</v>
      </c>
      <c r="X1610" s="78">
        <v>-1241</v>
      </c>
      <c r="Y1610" s="78">
        <v>7840</v>
      </c>
      <c r="Z1610" s="78">
        <v>9802</v>
      </c>
      <c r="AA1610" s="78">
        <v>107.4</v>
      </c>
      <c r="AB1610" s="78">
        <v>137.35</v>
      </c>
      <c r="AC1610" s="78">
        <v>47422</v>
      </c>
      <c r="AD1610" s="104">
        <v>1.1736899999999999</v>
      </c>
      <c r="AE1610" s="78">
        <v>87721</v>
      </c>
      <c r="AF1610" s="104">
        <v>0.69716</v>
      </c>
      <c r="AG1610" s="78">
        <v>-20675</v>
      </c>
      <c r="AH1610" s="104">
        <v>5.4640000000000001E-2</v>
      </c>
      <c r="AI1610" s="78">
        <v>-21415</v>
      </c>
      <c r="AJ1610" s="104">
        <v>-1.239E-2</v>
      </c>
      <c r="AK1610" s="78">
        <v>8800</v>
      </c>
      <c r="AL1610" s="78">
        <v>8000</v>
      </c>
      <c r="AM1610" s="8">
        <v>8500</v>
      </c>
      <c r="AN1610" s="78">
        <v>197</v>
      </c>
      <c r="AO1610" s="78">
        <v>8800</v>
      </c>
      <c r="AP1610" s="78">
        <v>8000</v>
      </c>
      <c r="AQ1610" s="78">
        <v>8300</v>
      </c>
      <c r="AR1610" s="78">
        <v>356</v>
      </c>
      <c r="AS1610" s="78">
        <v>8550</v>
      </c>
      <c r="AT1610" s="78">
        <v>8400</v>
      </c>
      <c r="AU1610" s="78">
        <v>8550</v>
      </c>
      <c r="AV1610" s="78">
        <v>135</v>
      </c>
      <c r="AW1610" s="77">
        <v>17.02</v>
      </c>
      <c r="AX1610" s="144">
        <f t="shared" si="169"/>
        <v>0.57999999999999996</v>
      </c>
      <c r="AY1610" s="144">
        <f t="shared" si="170"/>
        <v>0.56999999999999995</v>
      </c>
      <c r="AZ1610" s="144">
        <f t="shared" si="171"/>
        <v>0.57999999999999996</v>
      </c>
      <c r="BA1610" s="54">
        <f t="shared" si="172"/>
        <v>21.687729482656962</v>
      </c>
      <c r="BB1610" s="54">
        <f t="shared" si="173"/>
        <v>13.713270517343034</v>
      </c>
    </row>
    <row r="1611" spans="1:54" x14ac:dyDescent="0.25">
      <c r="A1611" s="3">
        <v>42558</v>
      </c>
      <c r="B1611" s="77">
        <v>8640.91</v>
      </c>
      <c r="C1611" s="77">
        <v>639.17075</v>
      </c>
      <c r="D1611" s="77">
        <v>23.999000000000002</v>
      </c>
      <c r="E1611" s="77">
        <f t="shared" si="168"/>
        <v>423.81830000000002</v>
      </c>
      <c r="F1611" s="77">
        <v>-1.1384999999999998</v>
      </c>
      <c r="G1611" s="77">
        <v>-3.9026000000000001</v>
      </c>
      <c r="H1611">
        <v>0</v>
      </c>
      <c r="I1611" s="78">
        <v>8562</v>
      </c>
      <c r="J1611">
        <v>201607</v>
      </c>
      <c r="K1611" s="78">
        <v>8562</v>
      </c>
      <c r="L1611" s="77">
        <f t="shared" si="174"/>
        <v>-78.909999999999854</v>
      </c>
      <c r="M1611" s="78">
        <v>63570</v>
      </c>
      <c r="N1611" s="78">
        <v>1087.4193700000001</v>
      </c>
      <c r="O1611" s="78">
        <v>2229</v>
      </c>
      <c r="P1611" s="78">
        <v>9.5078200000000006</v>
      </c>
      <c r="Q1611" s="144">
        <v>64127.25</v>
      </c>
      <c r="R1611" s="78">
        <v>-31605</v>
      </c>
      <c r="S1611" s="78">
        <v>-2729</v>
      </c>
      <c r="T1611" s="78">
        <v>7546</v>
      </c>
      <c r="U1611" s="78">
        <v>43801</v>
      </c>
      <c r="V1611" s="219">
        <v>-0.17227917170840848</v>
      </c>
      <c r="W1611" s="78">
        <v>-5988</v>
      </c>
      <c r="X1611" s="78">
        <v>499</v>
      </c>
      <c r="Y1611" s="78">
        <v>9540</v>
      </c>
      <c r="Z1611" s="78">
        <v>13590</v>
      </c>
      <c r="AA1611" s="78">
        <v>131.36000000000001</v>
      </c>
      <c r="AB1611" s="78">
        <v>147.07</v>
      </c>
      <c r="AC1611" s="78">
        <v>48453</v>
      </c>
      <c r="AD1611" s="104">
        <v>1.3385400000000001</v>
      </c>
      <c r="AE1611" s="78">
        <v>96047</v>
      </c>
      <c r="AF1611" s="104">
        <v>0.49930000000000002</v>
      </c>
      <c r="AG1611" s="78">
        <v>-10761</v>
      </c>
      <c r="AH1611" s="104">
        <v>0.29214000000000001</v>
      </c>
      <c r="AI1611" s="78">
        <v>-32619</v>
      </c>
      <c r="AJ1611" s="104">
        <v>-0.28595999999999999</v>
      </c>
      <c r="AK1611" s="78">
        <v>8800</v>
      </c>
      <c r="AL1611" s="78">
        <v>8000</v>
      </c>
      <c r="AM1611" s="8">
        <v>8600</v>
      </c>
      <c r="AN1611" s="78">
        <v>178</v>
      </c>
      <c r="AO1611" s="78">
        <v>8800</v>
      </c>
      <c r="AP1611" s="78">
        <v>8000</v>
      </c>
      <c r="AQ1611" s="78">
        <v>8400</v>
      </c>
      <c r="AR1611" s="78">
        <v>335</v>
      </c>
      <c r="AS1611" s="78">
        <v>8700</v>
      </c>
      <c r="AT1611" s="78">
        <v>8350</v>
      </c>
      <c r="AU1611" s="78">
        <v>8600</v>
      </c>
      <c r="AV1611" s="78">
        <v>106.5</v>
      </c>
      <c r="AW1611" s="77">
        <v>16.170000000000002</v>
      </c>
      <c r="AX1611" s="144">
        <f t="shared" si="169"/>
        <v>0.48</v>
      </c>
      <c r="AY1611" s="144">
        <f t="shared" si="170"/>
        <v>0.34</v>
      </c>
      <c r="AZ1611" s="144">
        <f t="shared" si="171"/>
        <v>0.39</v>
      </c>
      <c r="BA1611" s="54">
        <f t="shared" si="172"/>
        <v>21.605296830367912</v>
      </c>
      <c r="BB1611" s="54">
        <f t="shared" si="173"/>
        <v>13.91870316963208</v>
      </c>
    </row>
    <row r="1612" spans="1:54" x14ac:dyDescent="0.25">
      <c r="A1612" s="3">
        <v>42562</v>
      </c>
      <c r="B1612" s="77">
        <v>8786.4699999999993</v>
      </c>
      <c r="C1612" s="77">
        <v>993.62933999999996</v>
      </c>
      <c r="D1612" s="77">
        <v>145.63810000000001</v>
      </c>
      <c r="E1612" s="77">
        <f t="shared" si="168"/>
        <v>439.99160000000006</v>
      </c>
      <c r="F1612" s="77">
        <v>4.5537000000000001</v>
      </c>
      <c r="G1612" s="77">
        <v>-3.3313999999999999</v>
      </c>
      <c r="H1612">
        <v>0</v>
      </c>
      <c r="I1612" s="78">
        <v>8736</v>
      </c>
      <c r="J1612">
        <v>201607</v>
      </c>
      <c r="K1612" s="78">
        <v>8736</v>
      </c>
      <c r="L1612" s="77">
        <f t="shared" si="174"/>
        <v>-50.469999999999345</v>
      </c>
      <c r="M1612" s="78">
        <v>62780</v>
      </c>
      <c r="N1612" s="78">
        <v>1095.4978799999999</v>
      </c>
      <c r="O1612" s="78">
        <v>2007</v>
      </c>
      <c r="P1612" s="78">
        <v>8.7274200000000004</v>
      </c>
      <c r="Q1612" s="144">
        <v>63281.75</v>
      </c>
      <c r="R1612" s="78">
        <v>-31396</v>
      </c>
      <c r="S1612" s="78">
        <v>-2728</v>
      </c>
      <c r="T1612" s="78">
        <v>6618</v>
      </c>
      <c r="U1612" s="78">
        <v>45993</v>
      </c>
      <c r="V1612" s="219">
        <v>-0.14389146174417847</v>
      </c>
      <c r="W1612" s="78">
        <v>-7930</v>
      </c>
      <c r="X1612" s="78">
        <v>1988</v>
      </c>
      <c r="Y1612" s="78">
        <v>6491</v>
      </c>
      <c r="Z1612" s="78">
        <v>11775</v>
      </c>
      <c r="AA1612" s="78">
        <v>121.83</v>
      </c>
      <c r="AB1612" s="78">
        <v>171.36</v>
      </c>
      <c r="AC1612" s="78">
        <v>48278</v>
      </c>
      <c r="AD1612" s="104">
        <v>1.8867100000000001</v>
      </c>
      <c r="AE1612" s="78">
        <v>101070</v>
      </c>
      <c r="AF1612" s="104">
        <v>0.35104000000000002</v>
      </c>
      <c r="AG1612" s="78">
        <v>-11414</v>
      </c>
      <c r="AH1612" s="104">
        <v>1.0240400000000001</v>
      </c>
      <c r="AI1612" s="78">
        <v>-50812</v>
      </c>
      <c r="AJ1612" s="104">
        <v>-8.591E-2</v>
      </c>
      <c r="AK1612" s="78">
        <v>8800</v>
      </c>
      <c r="AL1612" s="78">
        <v>8400</v>
      </c>
      <c r="AM1612" s="8">
        <v>8700</v>
      </c>
      <c r="AN1612" s="78">
        <v>146</v>
      </c>
      <c r="AO1612" s="78">
        <v>9000</v>
      </c>
      <c r="AP1612" s="78">
        <v>8000</v>
      </c>
      <c r="AQ1612" s="78">
        <v>8600</v>
      </c>
      <c r="AR1612" s="78">
        <v>311</v>
      </c>
      <c r="AS1612" s="78">
        <v>8800</v>
      </c>
      <c r="AT1612" s="78">
        <v>8600</v>
      </c>
      <c r="AU1612" s="78">
        <v>8800</v>
      </c>
      <c r="AV1612" s="78">
        <v>79.5</v>
      </c>
      <c r="AW1612" s="77">
        <v>15.86</v>
      </c>
      <c r="AX1612" s="144">
        <f t="shared" si="169"/>
        <v>0.44</v>
      </c>
      <c r="AY1612" s="144">
        <f t="shared" si="170"/>
        <v>0.3</v>
      </c>
      <c r="AZ1612" s="144">
        <f t="shared" si="171"/>
        <v>0.3</v>
      </c>
      <c r="BA1612" s="54">
        <f t="shared" si="172"/>
        <v>21.537932032195112</v>
      </c>
      <c r="BB1612" s="54">
        <f t="shared" si="173"/>
        <v>14.070067967804885</v>
      </c>
    </row>
    <row r="1613" spans="1:54" x14ac:dyDescent="0.25">
      <c r="A1613" s="3">
        <v>42563</v>
      </c>
      <c r="B1613" s="77">
        <v>8841.4599999999991</v>
      </c>
      <c r="C1613" s="77">
        <v>982.94776999999999</v>
      </c>
      <c r="D1613" s="77">
        <v>124.5385</v>
      </c>
      <c r="E1613" s="77">
        <f t="shared" si="168"/>
        <v>618.9652000000001</v>
      </c>
      <c r="F1613" s="77">
        <v>3.5594999999999999</v>
      </c>
      <c r="G1613" s="77">
        <v>-7.8216999999999999</v>
      </c>
      <c r="H1613">
        <v>0</v>
      </c>
      <c r="I1613" s="78">
        <v>8777</v>
      </c>
      <c r="J1613">
        <v>201607</v>
      </c>
      <c r="K1613" s="78">
        <v>8777</v>
      </c>
      <c r="L1613" s="77">
        <f t="shared" si="174"/>
        <v>-64.459999999999127</v>
      </c>
      <c r="M1613" s="78">
        <v>65213</v>
      </c>
      <c r="N1613" s="78">
        <v>1142.4530199999999</v>
      </c>
      <c r="O1613" s="78">
        <v>2148</v>
      </c>
      <c r="P1613" s="78">
        <v>9.3646899999999995</v>
      </c>
      <c r="Q1613" s="144">
        <v>65750</v>
      </c>
      <c r="R1613" s="78">
        <v>-31805</v>
      </c>
      <c r="S1613" s="78">
        <v>-2831</v>
      </c>
      <c r="T1613" s="78">
        <v>8127</v>
      </c>
      <c r="U1613" s="78">
        <v>48256</v>
      </c>
      <c r="V1613" s="219">
        <v>-0.16841429045092837</v>
      </c>
      <c r="W1613" s="78">
        <v>-8258</v>
      </c>
      <c r="X1613" s="78">
        <v>1709</v>
      </c>
      <c r="Y1613" s="78">
        <v>5229</v>
      </c>
      <c r="Z1613" s="78">
        <v>10215</v>
      </c>
      <c r="AA1613" s="78">
        <v>119.99</v>
      </c>
      <c r="AB1613" s="78">
        <v>184.68</v>
      </c>
      <c r="AC1613" s="78">
        <v>53461</v>
      </c>
      <c r="AD1613" s="104">
        <v>2.1036999999999999</v>
      </c>
      <c r="AE1613" s="78">
        <v>99419</v>
      </c>
      <c r="AF1613" s="104">
        <v>0.26663999999999999</v>
      </c>
      <c r="AG1613" s="78">
        <v>1469</v>
      </c>
      <c r="AH1613" s="104">
        <v>1.31193</v>
      </c>
      <c r="AI1613" s="78">
        <v>-64014</v>
      </c>
      <c r="AJ1613" s="104">
        <v>-9.0020000000000003E-2</v>
      </c>
      <c r="AK1613" s="78">
        <v>8800</v>
      </c>
      <c r="AL1613" s="78">
        <v>8400</v>
      </c>
      <c r="AM1613" s="8">
        <v>8800</v>
      </c>
      <c r="AN1613" s="78">
        <v>131</v>
      </c>
      <c r="AO1613" s="78">
        <v>8900</v>
      </c>
      <c r="AP1613" s="78">
        <v>8000</v>
      </c>
      <c r="AQ1613" s="78">
        <v>8600</v>
      </c>
      <c r="AR1613" s="78">
        <v>307</v>
      </c>
      <c r="AS1613" s="78">
        <v>8850</v>
      </c>
      <c r="AT1613" s="78">
        <v>8750</v>
      </c>
      <c r="AU1613" s="78">
        <v>8800</v>
      </c>
      <c r="AV1613" s="78">
        <v>54</v>
      </c>
      <c r="AW1613" s="77">
        <v>15.78</v>
      </c>
      <c r="AX1613" s="144">
        <f t="shared" si="169"/>
        <v>0.34</v>
      </c>
      <c r="AY1613" s="144">
        <f t="shared" si="170"/>
        <v>0.26</v>
      </c>
      <c r="AZ1613" s="144">
        <f t="shared" si="171"/>
        <v>0.26</v>
      </c>
      <c r="BA1613" s="54">
        <f t="shared" si="172"/>
        <v>21.479293658784204</v>
      </c>
      <c r="BB1613" s="54">
        <f t="shared" si="173"/>
        <v>13.843706341215789</v>
      </c>
    </row>
    <row r="1614" spans="1:54" x14ac:dyDescent="0.25">
      <c r="A1614" s="3">
        <v>42564</v>
      </c>
      <c r="B1614" s="77">
        <v>8857.75</v>
      </c>
      <c r="C1614" s="77">
        <v>984.33193000000006</v>
      </c>
      <c r="D1614" s="77">
        <v>94.088400000000007</v>
      </c>
      <c r="E1614" s="77">
        <f t="shared" si="168"/>
        <v>684.35870000000011</v>
      </c>
      <c r="F1614" s="77">
        <v>3.3411</v>
      </c>
      <c r="G1614" s="77">
        <v>8.9711999999999996</v>
      </c>
      <c r="H1614" t="s">
        <v>1785</v>
      </c>
      <c r="I1614" s="78">
        <v>8793</v>
      </c>
      <c r="J1614">
        <v>201607</v>
      </c>
      <c r="K1614" s="78">
        <v>8793</v>
      </c>
      <c r="L1614" s="77">
        <f t="shared" si="174"/>
        <v>-64.75</v>
      </c>
      <c r="M1614" s="78">
        <v>68142</v>
      </c>
      <c r="N1614" s="78">
        <v>1195.5169599999999</v>
      </c>
      <c r="O1614" s="78">
        <v>2409</v>
      </c>
      <c r="P1614" s="78">
        <v>10.520569999999999</v>
      </c>
      <c r="Q1614" s="144">
        <v>68744.25</v>
      </c>
      <c r="R1614" s="78">
        <v>-31559</v>
      </c>
      <c r="S1614" s="78">
        <v>-3596</v>
      </c>
      <c r="T1614" s="78">
        <v>10148</v>
      </c>
      <c r="U1614" s="78">
        <v>46396</v>
      </c>
      <c r="V1614" s="219">
        <v>-0.21872575222001897</v>
      </c>
      <c r="W1614" s="78">
        <v>-6431</v>
      </c>
      <c r="X1614" s="78">
        <v>250</v>
      </c>
      <c r="Y1614" s="78">
        <v>6542</v>
      </c>
      <c r="Z1614" s="78">
        <v>15565</v>
      </c>
      <c r="AA1614" s="78">
        <v>109.34</v>
      </c>
      <c r="AB1614" s="78">
        <v>168.32</v>
      </c>
      <c r="AC1614" s="78">
        <v>45413</v>
      </c>
      <c r="AD1614" s="104">
        <v>1.90388</v>
      </c>
      <c r="AE1614" s="78">
        <v>97450</v>
      </c>
      <c r="AF1614" s="104">
        <v>0.22394</v>
      </c>
      <c r="AG1614" s="78">
        <v>-7182</v>
      </c>
      <c r="AH1614" s="104">
        <v>1.1995899999999999</v>
      </c>
      <c r="AI1614" s="78">
        <v>-50535</v>
      </c>
      <c r="AJ1614" s="104">
        <v>-1.1849999999999999E-2</v>
      </c>
      <c r="AK1614" s="78">
        <v>8900</v>
      </c>
      <c r="AL1614" s="78">
        <v>8400</v>
      </c>
      <c r="AM1614" s="8">
        <v>8800</v>
      </c>
      <c r="AN1614" s="78">
        <v>129</v>
      </c>
      <c r="AO1614" s="78">
        <v>8900</v>
      </c>
      <c r="AP1614" s="78">
        <v>8000</v>
      </c>
      <c r="AQ1614" s="78">
        <v>8700</v>
      </c>
      <c r="AR1614" s="78">
        <v>304</v>
      </c>
      <c r="AS1614" s="78">
        <v>8900</v>
      </c>
      <c r="AT1614" s="78">
        <v>8400</v>
      </c>
      <c r="AU1614" s="78">
        <v>8800</v>
      </c>
      <c r="AV1614" s="78">
        <v>129</v>
      </c>
      <c r="AW1614" s="77">
        <v>16.04</v>
      </c>
      <c r="AX1614" s="144">
        <f t="shared" si="169"/>
        <v>0.44</v>
      </c>
      <c r="AY1614" s="144">
        <f t="shared" si="170"/>
        <v>0.34</v>
      </c>
      <c r="AZ1614" s="144">
        <f t="shared" si="171"/>
        <v>0.35</v>
      </c>
      <c r="BA1614" s="54">
        <f t="shared" si="172"/>
        <v>21.441810758038287</v>
      </c>
      <c r="BB1614" s="54">
        <f t="shared" si="173"/>
        <v>13.681189241961713</v>
      </c>
    </row>
    <row r="1615" spans="1:54" x14ac:dyDescent="0.25">
      <c r="A1615" s="3">
        <v>42565</v>
      </c>
      <c r="B1615" s="77">
        <v>8866.36</v>
      </c>
      <c r="C1615" s="77">
        <v>846.5924</v>
      </c>
      <c r="D1615" s="77">
        <v>70.691699999999997</v>
      </c>
      <c r="E1615" s="77">
        <f t="shared" si="168"/>
        <v>713.80899999999997</v>
      </c>
      <c r="F1615" s="77">
        <v>1.5577000000000001</v>
      </c>
      <c r="G1615" s="77">
        <v>-10.9626</v>
      </c>
      <c r="H1615">
        <v>0</v>
      </c>
      <c r="I1615" s="78">
        <v>8813</v>
      </c>
      <c r="J1615">
        <v>201607</v>
      </c>
      <c r="K1615" s="78">
        <v>8813</v>
      </c>
      <c r="L1615" s="77">
        <f t="shared" si="174"/>
        <v>-53.360000000000582</v>
      </c>
      <c r="M1615" s="78">
        <v>68992</v>
      </c>
      <c r="N1615" s="78">
        <v>1212.47855</v>
      </c>
      <c r="O1615" s="78">
        <v>2231</v>
      </c>
      <c r="P1615" s="78">
        <v>9.7555499999999995</v>
      </c>
      <c r="Q1615" s="144">
        <v>69549.75</v>
      </c>
      <c r="R1615" s="78">
        <v>-32652</v>
      </c>
      <c r="S1615" s="78">
        <v>-3065</v>
      </c>
      <c r="T1615" s="78">
        <v>10217</v>
      </c>
      <c r="U1615" s="78">
        <v>48295</v>
      </c>
      <c r="V1615" s="219">
        <v>-0.21155399109638678</v>
      </c>
      <c r="W1615" s="78">
        <v>-7681</v>
      </c>
      <c r="X1615" s="78">
        <v>-877</v>
      </c>
      <c r="Y1615" s="78">
        <v>7798</v>
      </c>
      <c r="Z1615" s="78">
        <v>18183</v>
      </c>
      <c r="AA1615" s="78">
        <v>112.84</v>
      </c>
      <c r="AB1615" s="78">
        <v>171.5</v>
      </c>
      <c r="AC1615" s="78">
        <v>45756</v>
      </c>
      <c r="AD1615" s="104">
        <v>1.96733</v>
      </c>
      <c r="AE1615" s="78">
        <v>100625</v>
      </c>
      <c r="AF1615" s="104">
        <v>0.17207</v>
      </c>
      <c r="AG1615" s="78">
        <v>-2198</v>
      </c>
      <c r="AH1615" s="104">
        <v>1.20767</v>
      </c>
      <c r="AI1615" s="78">
        <v>-49740</v>
      </c>
      <c r="AJ1615" s="104">
        <v>1.8919999999999999E-2</v>
      </c>
      <c r="AK1615" s="78">
        <v>8900</v>
      </c>
      <c r="AL1615" s="78">
        <v>8400</v>
      </c>
      <c r="AM1615" s="8">
        <v>8800</v>
      </c>
      <c r="AN1615" s="78">
        <v>116</v>
      </c>
      <c r="AO1615" s="78">
        <v>8900</v>
      </c>
      <c r="AP1615" s="78">
        <v>8400</v>
      </c>
      <c r="AQ1615" s="78">
        <v>8700</v>
      </c>
      <c r="AR1615" s="78">
        <v>298</v>
      </c>
      <c r="AS1615" s="78">
        <v>8900</v>
      </c>
      <c r="AT1615" s="78">
        <v>8400</v>
      </c>
      <c r="AU1615" s="78">
        <v>8800</v>
      </c>
      <c r="AV1615" s="78">
        <v>116</v>
      </c>
      <c r="AW1615" s="77">
        <v>15.89</v>
      </c>
      <c r="AX1615" s="144">
        <f t="shared" si="169"/>
        <v>0.41</v>
      </c>
      <c r="AY1615" s="144">
        <f t="shared" si="170"/>
        <v>0.34</v>
      </c>
      <c r="AZ1615" s="144">
        <f t="shared" si="171"/>
        <v>0.32</v>
      </c>
      <c r="BA1615" s="54">
        <f t="shared" si="172"/>
        <v>21.417012295008188</v>
      </c>
      <c r="BB1615" s="54">
        <f t="shared" si="173"/>
        <v>13.517987704991814</v>
      </c>
    </row>
    <row r="1616" spans="1:54" x14ac:dyDescent="0.25">
      <c r="A1616" s="3">
        <v>42566</v>
      </c>
      <c r="B1616" s="77">
        <v>8949.85</v>
      </c>
      <c r="C1616" s="77">
        <v>1026.5676599999999</v>
      </c>
      <c r="D1616" s="77">
        <v>149.73699999999999</v>
      </c>
      <c r="E1616" s="77">
        <f t="shared" si="168"/>
        <v>949.51959999999997</v>
      </c>
      <c r="F1616" s="77">
        <v>3.4312999999999998</v>
      </c>
      <c r="G1616" s="77">
        <v>-5.3912000000000004</v>
      </c>
      <c r="H1616">
        <v>0</v>
      </c>
      <c r="I1616" s="78">
        <v>8911</v>
      </c>
      <c r="J1616">
        <v>201607</v>
      </c>
      <c r="K1616" s="78">
        <v>8911</v>
      </c>
      <c r="L1616" s="77">
        <f t="shared" si="174"/>
        <v>-38.850000000000364</v>
      </c>
      <c r="M1616" s="78">
        <v>71483</v>
      </c>
      <c r="N1616" s="78">
        <v>1269.2142100000001</v>
      </c>
      <c r="O1616" s="78">
        <v>2549</v>
      </c>
      <c r="P1616" s="78">
        <v>11.288209999999999</v>
      </c>
      <c r="Q1616" s="144">
        <v>72120.25</v>
      </c>
      <c r="R1616" s="78">
        <v>-32311</v>
      </c>
      <c r="S1616" s="78">
        <v>-4413</v>
      </c>
      <c r="T1616" s="78">
        <v>10768</v>
      </c>
      <c r="U1616" s="78">
        <v>50928</v>
      </c>
      <c r="V1616" s="219">
        <v>-0.21143575243480991</v>
      </c>
      <c r="W1616" s="78">
        <v>-9016</v>
      </c>
      <c r="X1616" s="78">
        <v>-664</v>
      </c>
      <c r="Y1616" s="78">
        <v>6615</v>
      </c>
      <c r="Z1616" s="78">
        <v>11143</v>
      </c>
      <c r="AA1616" s="78">
        <v>110.25</v>
      </c>
      <c r="AB1616" s="78">
        <v>186.89</v>
      </c>
      <c r="AC1616" s="78">
        <v>43458</v>
      </c>
      <c r="AD1616" s="104">
        <v>2.5517500000000002</v>
      </c>
      <c r="AE1616" s="78">
        <v>105195</v>
      </c>
      <c r="AF1616" s="104">
        <v>0.18926999999999999</v>
      </c>
      <c r="AG1616" s="78">
        <v>8362</v>
      </c>
      <c r="AH1616" s="104">
        <v>2.0083600000000001</v>
      </c>
      <c r="AI1616" s="78">
        <v>-64602</v>
      </c>
      <c r="AJ1616" s="104">
        <v>6.6290000000000002E-2</v>
      </c>
      <c r="AK1616" s="78">
        <v>9000</v>
      </c>
      <c r="AL1616" s="78">
        <v>8400</v>
      </c>
      <c r="AM1616" s="8">
        <v>8900</v>
      </c>
      <c r="AN1616" s="78">
        <v>90</v>
      </c>
      <c r="AO1616" s="78">
        <v>9000</v>
      </c>
      <c r="AP1616" s="78">
        <v>8400</v>
      </c>
      <c r="AQ1616" s="78">
        <v>8800</v>
      </c>
      <c r="AR1616" s="78">
        <v>287</v>
      </c>
      <c r="AS1616" s="78">
        <v>9000</v>
      </c>
      <c r="AT1616" s="78">
        <v>8400</v>
      </c>
      <c r="AU1616" s="78">
        <v>8900</v>
      </c>
      <c r="AV1616" s="78">
        <v>90</v>
      </c>
      <c r="AW1616" s="77">
        <v>15.34</v>
      </c>
      <c r="AX1616" s="144">
        <f t="shared" si="169"/>
        <v>0.1</v>
      </c>
      <c r="AY1616" s="144">
        <f t="shared" si="170"/>
        <v>0.18</v>
      </c>
      <c r="AZ1616" s="144">
        <f t="shared" si="171"/>
        <v>0.17</v>
      </c>
      <c r="BA1616" s="54">
        <f t="shared" si="172"/>
        <v>21.201531088972366</v>
      </c>
      <c r="BB1616" s="54">
        <f t="shared" si="173"/>
        <v>13.320468911027639</v>
      </c>
    </row>
    <row r="1617" spans="1:54" x14ac:dyDescent="0.25">
      <c r="A1617" s="3">
        <v>42569</v>
      </c>
      <c r="B1617" s="77">
        <v>9008.2099999999991</v>
      </c>
      <c r="C1617" s="77">
        <v>934.73194000000001</v>
      </c>
      <c r="D1617" s="77">
        <v>148.1978</v>
      </c>
      <c r="E1617" s="77">
        <f t="shared" si="168"/>
        <v>1038.4814999999999</v>
      </c>
      <c r="F1617" s="77">
        <v>-1.3921000000000001</v>
      </c>
      <c r="G1617" s="77">
        <v>2.8431000000000002</v>
      </c>
      <c r="H1617">
        <v>0</v>
      </c>
      <c r="I1617" s="78">
        <v>8998</v>
      </c>
      <c r="J1617">
        <v>201607</v>
      </c>
      <c r="K1617" s="78">
        <v>8998</v>
      </c>
      <c r="L1617" s="77">
        <f t="shared" si="174"/>
        <v>-10.209999999999127</v>
      </c>
      <c r="M1617" s="78">
        <v>68199</v>
      </c>
      <c r="N1617" s="78">
        <v>1219.1746000000001</v>
      </c>
      <c r="O1617" s="78">
        <v>2154</v>
      </c>
      <c r="P1617" s="78">
        <v>9.6066900000000004</v>
      </c>
      <c r="Q1617" s="144">
        <v>68737.5</v>
      </c>
      <c r="R1617" s="78">
        <v>-31788</v>
      </c>
      <c r="S1617" s="78">
        <v>-2571</v>
      </c>
      <c r="T1617" s="78">
        <v>8897</v>
      </c>
      <c r="U1617" s="78">
        <v>50458</v>
      </c>
      <c r="V1617" s="219">
        <v>-0.17632486424352928</v>
      </c>
      <c r="W1617" s="78">
        <v>-7161</v>
      </c>
      <c r="X1617" s="78">
        <v>2934</v>
      </c>
      <c r="Y1617" s="78">
        <v>7793</v>
      </c>
      <c r="Z1617" s="78">
        <v>12344</v>
      </c>
      <c r="AA1617" s="78">
        <v>100.51</v>
      </c>
      <c r="AB1617" s="78">
        <v>194.2</v>
      </c>
      <c r="AC1617" s="78">
        <v>37121</v>
      </c>
      <c r="AD1617" s="104">
        <v>2.8871899999999999</v>
      </c>
      <c r="AE1617" s="78">
        <v>107381</v>
      </c>
      <c r="AF1617" s="104">
        <v>0.23898</v>
      </c>
      <c r="AG1617" s="78">
        <v>-720</v>
      </c>
      <c r="AH1617" s="104">
        <v>1.74203</v>
      </c>
      <c r="AI1617" s="78">
        <v>-70016</v>
      </c>
      <c r="AJ1617" s="104">
        <v>-5.3499999999999999E-2</v>
      </c>
      <c r="AK1617" s="78">
        <v>9000</v>
      </c>
      <c r="AL1617" s="78">
        <v>8400</v>
      </c>
      <c r="AM1617" s="8">
        <v>9000</v>
      </c>
      <c r="AN1617" s="78">
        <v>79</v>
      </c>
      <c r="AO1617" s="78">
        <v>9000</v>
      </c>
      <c r="AP1617" s="78">
        <v>8400</v>
      </c>
      <c r="AQ1617" s="78">
        <v>8900</v>
      </c>
      <c r="AR1617" s="78">
        <v>282</v>
      </c>
      <c r="AS1617" s="78">
        <v>9000</v>
      </c>
      <c r="AT1617" s="78">
        <v>8400</v>
      </c>
      <c r="AU1617" s="78">
        <v>9000</v>
      </c>
      <c r="AV1617" s="78">
        <v>79</v>
      </c>
      <c r="AW1617" s="77">
        <v>16.21</v>
      </c>
      <c r="AX1617" s="144">
        <f t="shared" si="169"/>
        <v>0.48</v>
      </c>
      <c r="AY1617" s="144">
        <f t="shared" si="170"/>
        <v>0.44</v>
      </c>
      <c r="AZ1617" s="144">
        <f t="shared" si="171"/>
        <v>0.46</v>
      </c>
      <c r="BA1617" s="54">
        <f t="shared" si="172"/>
        <v>21.138689245761697</v>
      </c>
      <c r="BB1617" s="54">
        <f t="shared" si="173"/>
        <v>13.2223107542383</v>
      </c>
    </row>
    <row r="1618" spans="1:54" x14ac:dyDescent="0.25">
      <c r="A1618" s="3">
        <v>42570</v>
      </c>
      <c r="B1618" s="77">
        <v>9034.8700000000008</v>
      </c>
      <c r="C1618" s="77">
        <v>962.80318999999997</v>
      </c>
      <c r="D1618" s="77">
        <v>172.02439999999999</v>
      </c>
      <c r="E1618" s="77">
        <f t="shared" si="168"/>
        <v>1167.8327999999999</v>
      </c>
      <c r="F1618" s="77">
        <v>-3.6083999999999996</v>
      </c>
      <c r="G1618" s="77">
        <v>-8.7927999999999997</v>
      </c>
      <c r="H1618">
        <v>0</v>
      </c>
      <c r="I1618" s="78">
        <v>9033</v>
      </c>
      <c r="J1618">
        <v>201607</v>
      </c>
      <c r="K1618" s="78">
        <v>9033</v>
      </c>
      <c r="L1618" s="77">
        <f t="shared" si="174"/>
        <v>-1.8700000000008004</v>
      </c>
      <c r="M1618" s="78">
        <v>66178</v>
      </c>
      <c r="N1618" s="78">
        <v>1183.4336599999999</v>
      </c>
      <c r="O1618" s="78">
        <v>1970</v>
      </c>
      <c r="P1618" s="78">
        <v>8.7917000000000005</v>
      </c>
      <c r="Q1618" s="144">
        <v>66670.5</v>
      </c>
      <c r="R1618" s="78">
        <v>-32301</v>
      </c>
      <c r="S1618" s="78">
        <v>63</v>
      </c>
      <c r="T1618" s="78">
        <v>9725</v>
      </c>
      <c r="U1618" s="78">
        <v>48399</v>
      </c>
      <c r="V1618" s="219">
        <v>-0.20093390359304944</v>
      </c>
      <c r="W1618" s="78">
        <v>-3833</v>
      </c>
      <c r="X1618" s="78">
        <v>2759</v>
      </c>
      <c r="Y1618" s="78">
        <v>8238</v>
      </c>
      <c r="Z1618" s="78">
        <v>15565</v>
      </c>
      <c r="AA1618" s="78">
        <v>105.31</v>
      </c>
      <c r="AB1618" s="78">
        <v>183.58</v>
      </c>
      <c r="AC1618" s="78">
        <v>39719</v>
      </c>
      <c r="AD1618" s="104">
        <v>3.0741800000000001</v>
      </c>
      <c r="AE1618" s="78">
        <v>114942</v>
      </c>
      <c r="AF1618" s="104">
        <v>0.21292</v>
      </c>
      <c r="AG1618" s="78">
        <v>-14994</v>
      </c>
      <c r="AH1618" s="104">
        <v>0.97445999999999999</v>
      </c>
      <c r="AI1618" s="78">
        <v>-73838</v>
      </c>
      <c r="AJ1618" s="104">
        <v>-6.2909999999999994E-2</v>
      </c>
      <c r="AK1618" s="78">
        <v>9100</v>
      </c>
      <c r="AL1618" s="78">
        <v>8400</v>
      </c>
      <c r="AM1618" s="8">
        <v>9050</v>
      </c>
      <c r="AN1618" s="78">
        <v>58</v>
      </c>
      <c r="AO1618" s="78">
        <v>9200</v>
      </c>
      <c r="AP1618" s="78">
        <v>8400</v>
      </c>
      <c r="AQ1618" s="78">
        <v>8900</v>
      </c>
      <c r="AR1618" s="78">
        <v>284</v>
      </c>
      <c r="AS1618" s="78">
        <v>9100</v>
      </c>
      <c r="AT1618" s="78">
        <v>8400</v>
      </c>
      <c r="AU1618" s="78">
        <v>9050</v>
      </c>
      <c r="AV1618" s="78">
        <v>58</v>
      </c>
      <c r="AW1618" s="77">
        <v>16.29</v>
      </c>
      <c r="AX1618" s="144">
        <f t="shared" si="169"/>
        <v>0.48</v>
      </c>
      <c r="AY1618" s="144">
        <f t="shared" si="170"/>
        <v>0.46</v>
      </c>
      <c r="AZ1618" s="144">
        <f t="shared" si="171"/>
        <v>0.49</v>
      </c>
      <c r="BA1618" s="54">
        <f t="shared" si="172"/>
        <v>21.062062195638209</v>
      </c>
      <c r="BB1618" s="54">
        <f t="shared" si="173"/>
        <v>13.137937804361794</v>
      </c>
    </row>
    <row r="1619" spans="1:54" x14ac:dyDescent="0.25">
      <c r="A1619" s="3">
        <v>42571</v>
      </c>
      <c r="B1619" s="77">
        <v>9007.68</v>
      </c>
      <c r="C1619" s="77">
        <v>948.69578000000001</v>
      </c>
      <c r="D1619" s="77">
        <v>127.1814</v>
      </c>
      <c r="E1619" s="77">
        <f t="shared" si="168"/>
        <v>1216.9388999999999</v>
      </c>
      <c r="F1619" s="77">
        <v>-4.5091999999999999</v>
      </c>
      <c r="G1619" s="77">
        <v>-5.7812999999999999</v>
      </c>
      <c r="H1619" t="s">
        <v>1786</v>
      </c>
      <c r="I1619" s="78">
        <v>9003</v>
      </c>
      <c r="J1619">
        <v>201608</v>
      </c>
      <c r="K1619" s="78">
        <v>8882</v>
      </c>
      <c r="L1619" s="77">
        <f t="shared" si="174"/>
        <v>-125.68000000000029</v>
      </c>
      <c r="M1619" s="78">
        <v>62570</v>
      </c>
      <c r="N1619" s="78">
        <v>1111.61772</v>
      </c>
      <c r="O1619" s="78">
        <v>2170</v>
      </c>
      <c r="P1619" s="78">
        <v>9.6410699999999991</v>
      </c>
      <c r="Q1619" s="144">
        <v>63112.5</v>
      </c>
      <c r="R1619" s="78">
        <v>-32875</v>
      </c>
      <c r="S1619" s="78">
        <v>-5739</v>
      </c>
      <c r="T1619" s="78">
        <v>6897</v>
      </c>
      <c r="U1619" s="78">
        <v>28940</v>
      </c>
      <c r="V1619" s="219">
        <v>-0.23832066344160333</v>
      </c>
      <c r="W1619" s="78">
        <v>-5377</v>
      </c>
      <c r="X1619" s="78">
        <v>523</v>
      </c>
      <c r="Y1619" s="78">
        <v>4407</v>
      </c>
      <c r="Z1619" s="78">
        <v>9677</v>
      </c>
      <c r="AA1619" s="78">
        <v>101.28</v>
      </c>
      <c r="AB1619" s="78">
        <v>113.83</v>
      </c>
      <c r="AC1619" s="78">
        <v>22443</v>
      </c>
      <c r="AD1619" s="104">
        <v>2.61429</v>
      </c>
      <c r="AE1619" s="78">
        <v>15405</v>
      </c>
      <c r="AF1619" s="104">
        <v>0.10826</v>
      </c>
      <c r="AG1619" s="78">
        <v>-8380</v>
      </c>
      <c r="AH1619" s="104">
        <v>9.1819999999999999E-2</v>
      </c>
      <c r="AI1619" s="78">
        <v>-12403</v>
      </c>
      <c r="AJ1619" s="104">
        <v>-0.28944999999999999</v>
      </c>
      <c r="AK1619" s="78">
        <v>9200</v>
      </c>
      <c r="AL1619" s="78">
        <v>8400</v>
      </c>
      <c r="AM1619" s="8">
        <v>8900</v>
      </c>
      <c r="AN1619" s="78">
        <v>280</v>
      </c>
      <c r="AO1619" s="78">
        <v>9200</v>
      </c>
      <c r="AP1619" s="78">
        <v>6000</v>
      </c>
      <c r="AQ1619" s="78">
        <v>8800</v>
      </c>
      <c r="AR1619" s="78">
        <v>433</v>
      </c>
      <c r="AS1619" s="78">
        <v>9050</v>
      </c>
      <c r="AT1619" s="78">
        <v>9000</v>
      </c>
      <c r="AU1619" s="78">
        <v>8950</v>
      </c>
      <c r="AV1619" s="78">
        <v>141</v>
      </c>
      <c r="AW1619" s="77">
        <v>16.52</v>
      </c>
      <c r="AX1619" s="144">
        <f t="shared" si="169"/>
        <v>0.48</v>
      </c>
      <c r="AY1619" s="144">
        <f t="shared" si="170"/>
        <v>0.53</v>
      </c>
      <c r="AZ1619" s="144">
        <f t="shared" si="171"/>
        <v>0.57999999999999996</v>
      </c>
      <c r="BA1619" s="54">
        <f t="shared" si="172"/>
        <v>21.047327309853507</v>
      </c>
      <c r="BB1619" s="54">
        <f t="shared" si="173"/>
        <v>13.106672690146489</v>
      </c>
    </row>
    <row r="1620" spans="1:54" x14ac:dyDescent="0.25">
      <c r="A1620" s="3">
        <v>42572</v>
      </c>
      <c r="B1620" s="77">
        <v>9056.56</v>
      </c>
      <c r="C1620" s="77">
        <v>1006.47509</v>
      </c>
      <c r="D1620" s="77">
        <v>160.25549999999998</v>
      </c>
      <c r="E1620" s="77">
        <f t="shared" si="168"/>
        <v>1324.5090999999998</v>
      </c>
      <c r="F1620" s="77">
        <v>-0.65980000000000005</v>
      </c>
      <c r="G1620" s="77">
        <v>9.851799999999999</v>
      </c>
      <c r="H1620">
        <v>0</v>
      </c>
      <c r="I1620" s="78">
        <v>8984</v>
      </c>
      <c r="J1620">
        <v>201608</v>
      </c>
      <c r="K1620" s="78">
        <v>8984</v>
      </c>
      <c r="L1620" s="77">
        <f t="shared" si="174"/>
        <v>-72.559999999999491</v>
      </c>
      <c r="M1620" s="78">
        <v>63183</v>
      </c>
      <c r="N1620" s="78">
        <v>1135.10779</v>
      </c>
      <c r="O1620" s="78">
        <v>2344</v>
      </c>
      <c r="P1620" s="78">
        <v>10.525270000000001</v>
      </c>
      <c r="Q1620" s="144">
        <v>63769</v>
      </c>
      <c r="R1620" s="78">
        <v>-33267</v>
      </c>
      <c r="S1620" s="78">
        <v>-4234</v>
      </c>
      <c r="T1620" s="78">
        <v>7469</v>
      </c>
      <c r="U1620" s="78">
        <v>33332</v>
      </c>
      <c r="V1620" s="219">
        <v>-0.22407896315852635</v>
      </c>
      <c r="W1620" s="78">
        <v>-7018</v>
      </c>
      <c r="X1620" s="78">
        <v>-1019</v>
      </c>
      <c r="Y1620" s="78">
        <v>1947</v>
      </c>
      <c r="Z1620" s="78">
        <v>8116</v>
      </c>
      <c r="AA1620" s="78">
        <v>94.43</v>
      </c>
      <c r="AB1620" s="78">
        <v>113.15</v>
      </c>
      <c r="AC1620" s="78">
        <v>18166</v>
      </c>
      <c r="AD1620" s="104">
        <v>2.69103</v>
      </c>
      <c r="AE1620" s="78">
        <v>18541</v>
      </c>
      <c r="AF1620" s="104">
        <v>6.6430000000000003E-2</v>
      </c>
      <c r="AG1620" s="78">
        <v>-8731</v>
      </c>
      <c r="AH1620" s="104">
        <v>-0.41236</v>
      </c>
      <c r="AI1620" s="78">
        <v>260</v>
      </c>
      <c r="AJ1620" s="104">
        <v>-0.31313999999999997</v>
      </c>
      <c r="AK1620" s="78">
        <v>9200</v>
      </c>
      <c r="AL1620" s="78">
        <v>8500</v>
      </c>
      <c r="AM1620" s="8">
        <v>9000</v>
      </c>
      <c r="AN1620" s="78">
        <v>288</v>
      </c>
      <c r="AO1620" s="78">
        <v>9200</v>
      </c>
      <c r="AP1620" s="78">
        <v>6000</v>
      </c>
      <c r="AQ1620" s="78">
        <v>8900</v>
      </c>
      <c r="AR1620" s="78">
        <v>433</v>
      </c>
      <c r="AS1620" s="78">
        <v>9300</v>
      </c>
      <c r="AT1620" s="78">
        <v>8800</v>
      </c>
      <c r="AU1620" s="78">
        <v>9050</v>
      </c>
      <c r="AV1620" s="78">
        <v>138</v>
      </c>
      <c r="AW1620" s="77">
        <v>16.27</v>
      </c>
      <c r="AX1620" s="144">
        <f t="shared" si="169"/>
        <v>0.41</v>
      </c>
      <c r="AY1620" s="144">
        <f t="shared" si="170"/>
        <v>0.46</v>
      </c>
      <c r="AZ1620" s="144">
        <f t="shared" si="171"/>
        <v>0.48</v>
      </c>
      <c r="BA1620" s="54">
        <f t="shared" si="172"/>
        <v>20.954612641600047</v>
      </c>
      <c r="BB1620" s="54">
        <f t="shared" si="173"/>
        <v>13.02938735839995</v>
      </c>
    </row>
    <row r="1621" spans="1:54" x14ac:dyDescent="0.25">
      <c r="A1621" s="3">
        <v>42573</v>
      </c>
      <c r="B1621" s="77">
        <v>9013.14</v>
      </c>
      <c r="C1621" s="77">
        <v>820.46172000000001</v>
      </c>
      <c r="D1621" s="77">
        <v>51.7864</v>
      </c>
      <c r="E1621" s="77">
        <f t="shared" si="168"/>
        <v>1341.6961999999999</v>
      </c>
      <c r="F1621" s="77">
        <v>1.1064000000000001</v>
      </c>
      <c r="G1621" s="77">
        <v>-16.1707</v>
      </c>
      <c r="H1621">
        <v>0</v>
      </c>
      <c r="I1621" s="78">
        <v>8925</v>
      </c>
      <c r="J1621">
        <v>201608</v>
      </c>
      <c r="K1621" s="78">
        <v>8925</v>
      </c>
      <c r="L1621" s="77">
        <f t="shared" si="174"/>
        <v>-88.139999999999418</v>
      </c>
      <c r="M1621" s="78">
        <v>62440</v>
      </c>
      <c r="N1621" s="78">
        <v>1114.58943</v>
      </c>
      <c r="O1621" s="78">
        <v>1820</v>
      </c>
      <c r="P1621" s="78">
        <v>8.1185100000000006</v>
      </c>
      <c r="Q1621" s="144">
        <v>62895</v>
      </c>
      <c r="R1621" s="78">
        <v>-33453</v>
      </c>
      <c r="S1621" s="78">
        <v>-5258</v>
      </c>
      <c r="T1621" s="78">
        <v>5110</v>
      </c>
      <c r="U1621" s="78">
        <v>32836</v>
      </c>
      <c r="V1621" s="219">
        <v>-0.15562187842611769</v>
      </c>
      <c r="W1621" s="78">
        <v>-8253</v>
      </c>
      <c r="X1621" s="78">
        <v>-2325</v>
      </c>
      <c r="Y1621" s="78">
        <v>1447</v>
      </c>
      <c r="Z1621" s="78">
        <v>7899</v>
      </c>
      <c r="AA1621" s="78">
        <v>103.24</v>
      </c>
      <c r="AB1621" s="78">
        <v>109.51</v>
      </c>
      <c r="AC1621" s="78">
        <v>17055</v>
      </c>
      <c r="AD1621" s="104">
        <v>2.4242499999999998</v>
      </c>
      <c r="AE1621" s="78">
        <v>19549</v>
      </c>
      <c r="AF1621" s="104">
        <v>-5.1389999999999998E-2</v>
      </c>
      <c r="AG1621" s="78">
        <v>-15995</v>
      </c>
      <c r="AH1621" s="104">
        <v>-0.27994999999999998</v>
      </c>
      <c r="AI1621" s="78">
        <v>10695</v>
      </c>
      <c r="AJ1621" s="104">
        <v>-0.18683</v>
      </c>
      <c r="AK1621" s="78">
        <v>9200</v>
      </c>
      <c r="AL1621" s="78">
        <v>8500</v>
      </c>
      <c r="AM1621" s="8">
        <v>8900</v>
      </c>
      <c r="AN1621" s="78">
        <v>290</v>
      </c>
      <c r="AO1621" s="78">
        <v>9200</v>
      </c>
      <c r="AP1621" s="78">
        <v>6000</v>
      </c>
      <c r="AQ1621" s="78">
        <v>8900</v>
      </c>
      <c r="AR1621" s="78">
        <v>429</v>
      </c>
      <c r="AS1621" s="78">
        <v>9300</v>
      </c>
      <c r="AT1621" s="78">
        <v>8800</v>
      </c>
      <c r="AU1621" s="78">
        <v>9000</v>
      </c>
      <c r="AV1621" s="78">
        <v>119</v>
      </c>
      <c r="AW1621" s="77">
        <v>16.510000000000002</v>
      </c>
      <c r="AX1621" s="144">
        <f t="shared" si="169"/>
        <v>0.44</v>
      </c>
      <c r="AY1621" s="144">
        <f t="shared" si="170"/>
        <v>0.53</v>
      </c>
      <c r="AZ1621" s="144">
        <f t="shared" si="171"/>
        <v>0.59</v>
      </c>
      <c r="BA1621" s="54">
        <f t="shared" si="172"/>
        <v>20.76960087362643</v>
      </c>
      <c r="BB1621" s="54">
        <f t="shared" si="173"/>
        <v>12.997399126373567</v>
      </c>
    </row>
    <row r="1622" spans="1:54" x14ac:dyDescent="0.25">
      <c r="A1622" s="3">
        <v>42576</v>
      </c>
      <c r="B1622" s="77">
        <v>8991.67</v>
      </c>
      <c r="C1622" s="77">
        <v>776.00049999999999</v>
      </c>
      <c r="D1622" s="77">
        <v>58.880400000000002</v>
      </c>
      <c r="E1622" s="77">
        <f t="shared" si="168"/>
        <v>1530.8110999999999</v>
      </c>
      <c r="F1622" s="77">
        <v>5.0739999999999998</v>
      </c>
      <c r="G1622" s="77">
        <v>-13.054500000000001</v>
      </c>
      <c r="H1622">
        <v>0</v>
      </c>
      <c r="I1622" s="78">
        <v>8891</v>
      </c>
      <c r="J1622">
        <v>201608</v>
      </c>
      <c r="K1622" s="78">
        <v>8891</v>
      </c>
      <c r="L1622" s="77">
        <f t="shared" si="174"/>
        <v>-100.67000000000007</v>
      </c>
      <c r="M1622" s="78">
        <v>62723</v>
      </c>
      <c r="N1622" s="78">
        <v>1115.05557</v>
      </c>
      <c r="O1622" s="78">
        <v>1707</v>
      </c>
      <c r="P1622" s="78">
        <v>7.5831799999999996</v>
      </c>
      <c r="Q1622" s="144">
        <v>63149.75</v>
      </c>
      <c r="R1622" s="78">
        <v>-34280</v>
      </c>
      <c r="S1622" s="78">
        <v>-3330</v>
      </c>
      <c r="T1622" s="78">
        <v>4755</v>
      </c>
      <c r="U1622" s="78">
        <v>34206</v>
      </c>
      <c r="V1622" s="219">
        <v>-0.13901069987721451</v>
      </c>
      <c r="W1622" s="78">
        <v>-9278</v>
      </c>
      <c r="X1622" s="78">
        <v>-3361</v>
      </c>
      <c r="Y1622" s="78">
        <v>722</v>
      </c>
      <c r="Z1622" s="78">
        <v>7041</v>
      </c>
      <c r="AA1622" s="78">
        <v>93.8</v>
      </c>
      <c r="AB1622" s="78">
        <v>98.25</v>
      </c>
      <c r="AC1622" s="78">
        <v>18431</v>
      </c>
      <c r="AD1622" s="104">
        <v>2.2452399999999999</v>
      </c>
      <c r="AE1622" s="78">
        <v>30891</v>
      </c>
      <c r="AF1622" s="104">
        <v>6.0220000000000003E-2</v>
      </c>
      <c r="AG1622" s="78">
        <v>-29140</v>
      </c>
      <c r="AH1622" s="104">
        <v>-0.18137</v>
      </c>
      <c r="AI1622" s="78">
        <v>31924</v>
      </c>
      <c r="AJ1622" s="104">
        <v>0.4627</v>
      </c>
      <c r="AK1622" s="78">
        <v>9200</v>
      </c>
      <c r="AL1622" s="78">
        <v>8500</v>
      </c>
      <c r="AM1622" s="8">
        <v>8900</v>
      </c>
      <c r="AN1622" s="78">
        <v>271</v>
      </c>
      <c r="AO1622" s="78">
        <v>9200</v>
      </c>
      <c r="AP1622" s="78">
        <v>6000</v>
      </c>
      <c r="AQ1622" s="78">
        <v>8800</v>
      </c>
      <c r="AR1622" s="78">
        <v>424</v>
      </c>
      <c r="AS1622" s="78">
        <v>9300</v>
      </c>
      <c r="AT1622" s="78">
        <v>8800</v>
      </c>
      <c r="AU1622" s="78">
        <v>9000</v>
      </c>
      <c r="AV1622" s="78">
        <v>87</v>
      </c>
      <c r="AW1622" s="77">
        <v>16.579999999999998</v>
      </c>
      <c r="AX1622" s="144">
        <f t="shared" si="169"/>
        <v>0.48</v>
      </c>
      <c r="AY1622" s="144">
        <f t="shared" si="170"/>
        <v>0.56999999999999995</v>
      </c>
      <c r="AZ1622" s="144">
        <f t="shared" si="171"/>
        <v>0.62</v>
      </c>
      <c r="BA1622" s="54">
        <f t="shared" si="172"/>
        <v>19.036172026238827</v>
      </c>
      <c r="BB1622" s="54">
        <f t="shared" si="173"/>
        <v>14.06582797376117</v>
      </c>
    </row>
    <row r="1623" spans="1:54" x14ac:dyDescent="0.25">
      <c r="A1623" s="3">
        <v>42577</v>
      </c>
      <c r="B1623" s="77">
        <v>9024.7900000000009</v>
      </c>
      <c r="C1623" s="77">
        <v>764.42858000000001</v>
      </c>
      <c r="D1623" s="77">
        <v>118.48090000000001</v>
      </c>
      <c r="E1623" s="77">
        <f t="shared" si="168"/>
        <v>1663.4058999999997</v>
      </c>
      <c r="F1623" s="77">
        <v>-0.95169999999999999</v>
      </c>
      <c r="G1623" s="77">
        <v>3.2141000000000002</v>
      </c>
      <c r="H1623">
        <v>0</v>
      </c>
      <c r="I1623" s="78">
        <v>8965</v>
      </c>
      <c r="J1623">
        <v>201608</v>
      </c>
      <c r="K1623" s="78">
        <v>8965</v>
      </c>
      <c r="L1623" s="77">
        <f t="shared" si="174"/>
        <v>-59.790000000000873</v>
      </c>
      <c r="M1623" s="78">
        <v>68545</v>
      </c>
      <c r="N1623" s="78">
        <v>1228.6286</v>
      </c>
      <c r="O1623" s="78">
        <v>2444</v>
      </c>
      <c r="P1623" s="78">
        <v>10.9498</v>
      </c>
      <c r="Q1623" s="144">
        <v>69156</v>
      </c>
      <c r="R1623" s="78">
        <v>-34407</v>
      </c>
      <c r="S1623" s="78">
        <v>-3806</v>
      </c>
      <c r="T1623" s="78">
        <v>7731</v>
      </c>
      <c r="U1623" s="78">
        <v>36775</v>
      </c>
      <c r="V1623" s="219">
        <v>-0.21022433718558803</v>
      </c>
      <c r="W1623" s="78">
        <v>-7766</v>
      </c>
      <c r="X1623" s="78">
        <v>-1506</v>
      </c>
      <c r="Y1623" s="78">
        <v>3053</v>
      </c>
      <c r="Z1623" s="78">
        <v>10727</v>
      </c>
      <c r="AA1623" s="78">
        <v>107.51</v>
      </c>
      <c r="AB1623" s="78">
        <v>107.28</v>
      </c>
      <c r="AC1623" s="78">
        <v>18908</v>
      </c>
      <c r="AD1623" s="104">
        <v>2.25868</v>
      </c>
      <c r="AE1623" s="78">
        <v>31235</v>
      </c>
      <c r="AF1623" s="104">
        <v>1E-3</v>
      </c>
      <c r="AG1623" s="78">
        <v>-16684</v>
      </c>
      <c r="AH1623" s="104">
        <v>-0.23613999999999999</v>
      </c>
      <c r="AI1623" s="78">
        <v>20813</v>
      </c>
      <c r="AJ1623" s="104">
        <v>0.13671</v>
      </c>
      <c r="AK1623" s="78">
        <v>9200</v>
      </c>
      <c r="AL1623" s="78">
        <v>8500</v>
      </c>
      <c r="AM1623" s="8">
        <v>9000</v>
      </c>
      <c r="AN1623" s="78">
        <v>260</v>
      </c>
      <c r="AO1623" s="78">
        <v>9200</v>
      </c>
      <c r="AP1623" s="78">
        <v>6000</v>
      </c>
      <c r="AQ1623" s="78">
        <v>8900</v>
      </c>
      <c r="AR1623" s="78">
        <v>406</v>
      </c>
      <c r="AS1623" s="78">
        <v>9100</v>
      </c>
      <c r="AT1623" s="78">
        <v>8800</v>
      </c>
      <c r="AU1623" s="78">
        <v>9050</v>
      </c>
      <c r="AV1623" s="78">
        <v>65.5</v>
      </c>
      <c r="AW1623" s="77">
        <v>16.36</v>
      </c>
      <c r="AX1623" s="144">
        <f t="shared" si="169"/>
        <v>0.41</v>
      </c>
      <c r="AY1623" s="144">
        <f t="shared" si="170"/>
        <v>0.51</v>
      </c>
      <c r="AZ1623" s="144">
        <f t="shared" si="171"/>
        <v>0.52</v>
      </c>
      <c r="BA1623" s="54">
        <f t="shared" si="172"/>
        <v>17.89632925000496</v>
      </c>
      <c r="BB1623" s="54">
        <f t="shared" si="173"/>
        <v>14.775670749995035</v>
      </c>
    </row>
    <row r="1624" spans="1:54" x14ac:dyDescent="0.25">
      <c r="A1624" s="3">
        <v>42578</v>
      </c>
      <c r="B1624" s="77">
        <v>9063.39</v>
      </c>
      <c r="C1624" s="77">
        <v>964.40643999999998</v>
      </c>
      <c r="D1624" s="77">
        <v>110.8935</v>
      </c>
      <c r="E1624" s="77">
        <f t="shared" ref="E1624:E1687" si="175">SUM(D1605:D1624)</f>
        <v>1757.4876999999997</v>
      </c>
      <c r="F1624" s="77">
        <v>0.46740000000000004</v>
      </c>
      <c r="G1624" s="77">
        <v>-8.4028999999999989</v>
      </c>
      <c r="H1624" t="s">
        <v>1787</v>
      </c>
      <c r="I1624" s="78">
        <v>8976</v>
      </c>
      <c r="J1624">
        <v>201608</v>
      </c>
      <c r="K1624" s="78">
        <v>8976</v>
      </c>
      <c r="L1624" s="77">
        <f t="shared" si="174"/>
        <v>-87.389999999999418</v>
      </c>
      <c r="M1624" s="78">
        <v>65261</v>
      </c>
      <c r="N1624" s="78">
        <v>1171.44667</v>
      </c>
      <c r="O1624" s="78">
        <v>1807</v>
      </c>
      <c r="P1624" s="78">
        <v>8.1096199999999996</v>
      </c>
      <c r="Q1624" s="144">
        <v>65712.75</v>
      </c>
      <c r="R1624" s="78">
        <v>-34676</v>
      </c>
      <c r="S1624" s="78">
        <v>-4202</v>
      </c>
      <c r="T1624" s="78">
        <v>4906</v>
      </c>
      <c r="U1624" s="78">
        <v>36930</v>
      </c>
      <c r="V1624" s="219">
        <v>-0.13284592472244788</v>
      </c>
      <c r="W1624" s="78">
        <v>-8820</v>
      </c>
      <c r="X1624" s="78">
        <v>-3456</v>
      </c>
      <c r="Y1624" s="78">
        <v>1600</v>
      </c>
      <c r="Z1624" s="78">
        <v>11651</v>
      </c>
      <c r="AA1624" s="78">
        <v>104.33</v>
      </c>
      <c r="AB1624" s="78">
        <v>109.88</v>
      </c>
      <c r="AC1624" s="78">
        <v>9604</v>
      </c>
      <c r="AD1624" s="104">
        <v>2.1479699999999999</v>
      </c>
      <c r="AE1624" s="78">
        <v>29306</v>
      </c>
      <c r="AF1624" s="104">
        <v>-2.367E-2</v>
      </c>
      <c r="AG1624" s="78">
        <v>-23742</v>
      </c>
      <c r="AH1624" s="104">
        <v>-3.1480000000000001E-2</v>
      </c>
      <c r="AI1624" s="78">
        <v>8497</v>
      </c>
      <c r="AJ1624" s="104">
        <v>0.10703</v>
      </c>
      <c r="AK1624" s="78">
        <v>9300</v>
      </c>
      <c r="AL1624" s="78">
        <v>8500</v>
      </c>
      <c r="AM1624" s="8">
        <v>9000</v>
      </c>
      <c r="AN1624" s="78">
        <v>261</v>
      </c>
      <c r="AO1624" s="78">
        <v>9200</v>
      </c>
      <c r="AP1624" s="78">
        <v>6000</v>
      </c>
      <c r="AQ1624" s="78">
        <v>8900</v>
      </c>
      <c r="AR1624" s="78">
        <v>414</v>
      </c>
      <c r="AS1624" s="78">
        <v>9200</v>
      </c>
      <c r="AT1624" s="78">
        <v>9050</v>
      </c>
      <c r="AU1624" s="78">
        <v>9050</v>
      </c>
      <c r="AV1624" s="78">
        <v>156</v>
      </c>
      <c r="AW1624" s="77">
        <v>16.64</v>
      </c>
      <c r="AX1624" s="144">
        <f t="shared" si="169"/>
        <v>0.57999999999999996</v>
      </c>
      <c r="AY1624" s="144">
        <f t="shared" si="170"/>
        <v>0.63</v>
      </c>
      <c r="AZ1624" s="144">
        <f t="shared" si="171"/>
        <v>0.65</v>
      </c>
      <c r="BA1624" s="54">
        <f t="shared" si="172"/>
        <v>17.266736581262975</v>
      </c>
      <c r="BB1624" s="54">
        <f t="shared" si="173"/>
        <v>15.185263418737023</v>
      </c>
    </row>
    <row r="1625" spans="1:54" x14ac:dyDescent="0.25">
      <c r="A1625" s="3">
        <v>42579</v>
      </c>
      <c r="B1625" s="77">
        <v>9076.64</v>
      </c>
      <c r="C1625" s="77">
        <v>887.50752999999997</v>
      </c>
      <c r="D1625" s="77">
        <v>96.930499999999995</v>
      </c>
      <c r="E1625" s="77">
        <f t="shared" si="175"/>
        <v>1791.2664999999997</v>
      </c>
      <c r="F1625" s="77">
        <v>-2.1503999999999999</v>
      </c>
      <c r="G1625" s="77">
        <v>-11.9245</v>
      </c>
      <c r="H1625">
        <v>0</v>
      </c>
      <c r="I1625" s="78">
        <v>8981</v>
      </c>
      <c r="J1625">
        <v>201608</v>
      </c>
      <c r="K1625" s="78">
        <v>8981</v>
      </c>
      <c r="L1625" s="77">
        <f t="shared" si="174"/>
        <v>-95.639999999999418</v>
      </c>
      <c r="M1625" s="78">
        <v>69100</v>
      </c>
      <c r="N1625" s="78">
        <v>1240.2775300000001</v>
      </c>
      <c r="O1625" s="78">
        <v>2116</v>
      </c>
      <c r="P1625" s="78">
        <v>9.4957200000000004</v>
      </c>
      <c r="Q1625" s="144">
        <v>69629</v>
      </c>
      <c r="R1625" s="78">
        <v>-35226</v>
      </c>
      <c r="S1625" s="78">
        <v>-5376</v>
      </c>
      <c r="T1625" s="78">
        <v>6349</v>
      </c>
      <c r="U1625" s="78">
        <v>37970</v>
      </c>
      <c r="V1625" s="219">
        <v>-0.16721095601790886</v>
      </c>
      <c r="W1625" s="78">
        <v>-8723</v>
      </c>
      <c r="X1625" s="78">
        <v>-2340</v>
      </c>
      <c r="Y1625" s="78">
        <v>3081</v>
      </c>
      <c r="Z1625" s="78">
        <v>13791</v>
      </c>
      <c r="AA1625" s="78">
        <v>93.33</v>
      </c>
      <c r="AB1625" s="78">
        <v>111.93</v>
      </c>
      <c r="AC1625" s="78">
        <v>10126</v>
      </c>
      <c r="AD1625" s="104">
        <v>2.1109</v>
      </c>
      <c r="AE1625" s="78">
        <v>35657</v>
      </c>
      <c r="AF1625" s="104">
        <v>-0.16369</v>
      </c>
      <c r="AG1625" s="78">
        <v>-5505</v>
      </c>
      <c r="AH1625" s="104">
        <v>-9.1560000000000002E-2</v>
      </c>
      <c r="AI1625" s="78">
        <v>11536</v>
      </c>
      <c r="AJ1625" s="104">
        <v>-0.34599999999999997</v>
      </c>
      <c r="AK1625" s="78">
        <v>9300</v>
      </c>
      <c r="AL1625" s="78">
        <v>8500</v>
      </c>
      <c r="AM1625" s="8">
        <v>9000</v>
      </c>
      <c r="AN1625" s="78">
        <v>263</v>
      </c>
      <c r="AO1625" s="78">
        <v>9200</v>
      </c>
      <c r="AP1625" s="78">
        <v>6000</v>
      </c>
      <c r="AQ1625" s="78">
        <v>8900</v>
      </c>
      <c r="AR1625" s="78">
        <v>422</v>
      </c>
      <c r="AS1625" s="78">
        <v>9300</v>
      </c>
      <c r="AT1625" s="78">
        <v>8800</v>
      </c>
      <c r="AU1625" s="78">
        <v>9050</v>
      </c>
      <c r="AV1625" s="78">
        <v>144</v>
      </c>
      <c r="AW1625" s="77">
        <v>16.93</v>
      </c>
      <c r="AX1625" s="144">
        <f t="shared" si="169"/>
        <v>0.62</v>
      </c>
      <c r="AY1625" s="144">
        <f t="shared" si="170"/>
        <v>0.65</v>
      </c>
      <c r="AZ1625" s="144">
        <f t="shared" si="171"/>
        <v>0.68</v>
      </c>
      <c r="BA1625" s="54">
        <f t="shared" si="172"/>
        <v>17.128981462684266</v>
      </c>
      <c r="BB1625" s="54">
        <f t="shared" si="173"/>
        <v>15.270018537315734</v>
      </c>
    </row>
    <row r="1626" spans="1:54" x14ac:dyDescent="0.25">
      <c r="A1626" s="3">
        <v>42580</v>
      </c>
      <c r="B1626" s="77">
        <v>8984.41</v>
      </c>
      <c r="C1626" s="77">
        <v>797.9135</v>
      </c>
      <c r="D1626" s="77">
        <v>-13.210999999999999</v>
      </c>
      <c r="E1626" s="77">
        <f t="shared" si="175"/>
        <v>1676.8513999999998</v>
      </c>
      <c r="F1626" s="77">
        <v>-2.4377</v>
      </c>
      <c r="G1626" s="77">
        <v>-7.5866999999999996</v>
      </c>
      <c r="H1626">
        <v>0</v>
      </c>
      <c r="I1626" s="78">
        <v>8893</v>
      </c>
      <c r="J1626">
        <v>201608</v>
      </c>
      <c r="K1626" s="78">
        <v>8893</v>
      </c>
      <c r="L1626" s="77">
        <f t="shared" si="174"/>
        <v>-91.409999999999854</v>
      </c>
      <c r="M1626" s="78">
        <v>68040</v>
      </c>
      <c r="N1626" s="78">
        <v>1209.6220800000001</v>
      </c>
      <c r="O1626" s="78">
        <v>1232</v>
      </c>
      <c r="P1626" s="78">
        <v>5.4734600000000002</v>
      </c>
      <c r="Q1626" s="144">
        <v>68348</v>
      </c>
      <c r="R1626" s="78">
        <v>-36559</v>
      </c>
      <c r="S1626" s="78">
        <v>-5746</v>
      </c>
      <c r="T1626" s="78">
        <v>4051</v>
      </c>
      <c r="U1626" s="78">
        <v>38207</v>
      </c>
      <c r="V1626" s="219">
        <v>-0.10602769126076374</v>
      </c>
      <c r="W1626" s="78">
        <v>-9203</v>
      </c>
      <c r="X1626" s="78">
        <v>-3067</v>
      </c>
      <c r="Y1626" s="78">
        <v>1853</v>
      </c>
      <c r="Z1626" s="78">
        <v>12063</v>
      </c>
      <c r="AA1626" s="78">
        <v>90.54</v>
      </c>
      <c r="AB1626" s="78">
        <v>107.41</v>
      </c>
      <c r="AC1626" s="78">
        <v>9796</v>
      </c>
      <c r="AD1626" s="104">
        <v>2.00298</v>
      </c>
      <c r="AE1626" s="78">
        <v>41525</v>
      </c>
      <c r="AF1626" s="104">
        <v>-0.16333</v>
      </c>
      <c r="AG1626" s="78">
        <v>-12942</v>
      </c>
      <c r="AH1626" s="104">
        <v>0.16535</v>
      </c>
      <c r="AI1626" s="78">
        <v>29434</v>
      </c>
      <c r="AJ1626" s="104">
        <v>-0.10549</v>
      </c>
      <c r="AK1626" s="78">
        <v>9300</v>
      </c>
      <c r="AL1626" s="78">
        <v>8500</v>
      </c>
      <c r="AM1626" s="8">
        <v>8900</v>
      </c>
      <c r="AN1626" s="78">
        <v>250</v>
      </c>
      <c r="AO1626" s="78">
        <v>9400</v>
      </c>
      <c r="AP1626" s="78">
        <v>6000</v>
      </c>
      <c r="AQ1626" s="78">
        <v>8800</v>
      </c>
      <c r="AR1626" s="78">
        <v>415</v>
      </c>
      <c r="AS1626" s="78">
        <v>9300</v>
      </c>
      <c r="AT1626" s="78">
        <v>8800</v>
      </c>
      <c r="AU1626" s="78">
        <v>8950</v>
      </c>
      <c r="AV1626" s="78">
        <v>113</v>
      </c>
      <c r="AW1626" s="77">
        <v>16.829999999999998</v>
      </c>
      <c r="AX1626" s="144">
        <f t="shared" si="169"/>
        <v>0.62</v>
      </c>
      <c r="AY1626" s="144">
        <f t="shared" si="170"/>
        <v>0.65</v>
      </c>
      <c r="AZ1626" s="144">
        <f t="shared" si="171"/>
        <v>0.65</v>
      </c>
      <c r="BA1626" s="54">
        <f t="shared" si="172"/>
        <v>17.165298959274455</v>
      </c>
      <c r="BB1626" s="54">
        <f t="shared" si="173"/>
        <v>15.255701040725551</v>
      </c>
    </row>
    <row r="1627" spans="1:54" x14ac:dyDescent="0.25">
      <c r="A1627" s="3">
        <v>42583</v>
      </c>
      <c r="B1627" s="77">
        <v>9080.7099999999991</v>
      </c>
      <c r="C1627" s="77">
        <v>788.04102</v>
      </c>
      <c r="D1627" s="77">
        <v>125.7747</v>
      </c>
      <c r="E1627" s="77">
        <f t="shared" si="175"/>
        <v>1676.4347999999998</v>
      </c>
      <c r="F1627" s="77">
        <v>3.9083999999999999</v>
      </c>
      <c r="G1627" s="77">
        <v>-15.324300000000001</v>
      </c>
      <c r="H1627">
        <v>0</v>
      </c>
      <c r="I1627" s="78">
        <v>9041</v>
      </c>
      <c r="J1627">
        <v>201608</v>
      </c>
      <c r="K1627" s="78">
        <v>9041</v>
      </c>
      <c r="L1627" s="77">
        <f t="shared" si="174"/>
        <v>-39.709999999999127</v>
      </c>
      <c r="M1627" s="78">
        <v>73551</v>
      </c>
      <c r="N1627" s="78">
        <v>1329.0732399999999</v>
      </c>
      <c r="O1627" s="78">
        <v>1784</v>
      </c>
      <c r="P1627" s="78">
        <v>8.0581999999999994</v>
      </c>
      <c r="Q1627" s="144">
        <v>73997</v>
      </c>
      <c r="R1627" s="78">
        <v>-36631</v>
      </c>
      <c r="S1627" s="78">
        <v>-3654</v>
      </c>
      <c r="T1627" s="78">
        <v>8903</v>
      </c>
      <c r="U1627" s="78">
        <v>43683</v>
      </c>
      <c r="V1627" s="219">
        <v>-0.20380926218437379</v>
      </c>
      <c r="W1627" s="78">
        <v>-8130</v>
      </c>
      <c r="X1627" s="78">
        <v>-1728</v>
      </c>
      <c r="Y1627" s="78">
        <v>3746</v>
      </c>
      <c r="Z1627" s="78">
        <v>12954</v>
      </c>
      <c r="AA1627" s="78">
        <v>128.38</v>
      </c>
      <c r="AB1627" s="78">
        <v>115.84</v>
      </c>
      <c r="AC1627" s="78">
        <v>10184</v>
      </c>
      <c r="AD1627" s="104">
        <v>2.0321600000000002</v>
      </c>
      <c r="AE1627" s="78">
        <v>44870</v>
      </c>
      <c r="AF1627" s="104">
        <v>-2.111E-2</v>
      </c>
      <c r="AG1627" s="78">
        <v>3912</v>
      </c>
      <c r="AH1627" s="104">
        <v>-1.465E-2</v>
      </c>
      <c r="AI1627" s="78">
        <v>24841</v>
      </c>
      <c r="AJ1627" s="104">
        <v>-0.12839999999999999</v>
      </c>
      <c r="AK1627" s="78">
        <v>9300</v>
      </c>
      <c r="AL1627" s="78">
        <v>8500</v>
      </c>
      <c r="AM1627" s="8">
        <v>9000</v>
      </c>
      <c r="AN1627" s="78">
        <v>237</v>
      </c>
      <c r="AO1627" s="78">
        <v>9400</v>
      </c>
      <c r="AP1627" s="78">
        <v>6000</v>
      </c>
      <c r="AQ1627" s="78">
        <v>9000</v>
      </c>
      <c r="AR1627" s="78">
        <v>396</v>
      </c>
      <c r="AS1627" s="78">
        <v>9300</v>
      </c>
      <c r="AT1627" s="78">
        <v>8800</v>
      </c>
      <c r="AU1627" s="78">
        <v>9100</v>
      </c>
      <c r="AV1627" s="78">
        <v>92</v>
      </c>
      <c r="AW1627" s="77">
        <v>16.440000000000001</v>
      </c>
      <c r="AX1627" s="144">
        <f t="shared" si="169"/>
        <v>0.44</v>
      </c>
      <c r="AY1627" s="144">
        <f t="shared" si="170"/>
        <v>0.53</v>
      </c>
      <c r="AZ1627" s="144">
        <f t="shared" si="171"/>
        <v>0.52</v>
      </c>
      <c r="BA1627" s="54">
        <f t="shared" si="172"/>
        <v>17.138540450192838</v>
      </c>
      <c r="BB1627" s="54">
        <f t="shared" si="173"/>
        <v>15.388459549807163</v>
      </c>
    </row>
    <row r="1628" spans="1:54" x14ac:dyDescent="0.25">
      <c r="A1628" s="3">
        <v>42584</v>
      </c>
      <c r="B1628" s="77">
        <v>9068.76</v>
      </c>
      <c r="C1628" s="77">
        <v>740.10050999999999</v>
      </c>
      <c r="D1628" s="77">
        <v>35.557600000000001</v>
      </c>
      <c r="E1628" s="77">
        <f t="shared" si="175"/>
        <v>1649.7684999999999</v>
      </c>
      <c r="F1628" s="77">
        <v>-3.2212999999999998</v>
      </c>
      <c r="G1628" s="77">
        <v>-8.5991999999999997</v>
      </c>
      <c r="H1628">
        <v>0</v>
      </c>
      <c r="I1628" s="78">
        <v>9015</v>
      </c>
      <c r="J1628">
        <v>201608</v>
      </c>
      <c r="K1628" s="78">
        <v>9015</v>
      </c>
      <c r="L1628" s="77">
        <f t="shared" si="174"/>
        <v>-53.760000000000218</v>
      </c>
      <c r="M1628" s="78">
        <v>67456</v>
      </c>
      <c r="N1628" s="78">
        <v>1215.0832800000001</v>
      </c>
      <c r="O1628" s="78">
        <v>963</v>
      </c>
      <c r="P1628" s="78">
        <v>4.3338099999999997</v>
      </c>
      <c r="Q1628" s="144">
        <v>67696.75</v>
      </c>
      <c r="R1628" s="78">
        <v>-36484</v>
      </c>
      <c r="S1628" s="78">
        <v>-3331</v>
      </c>
      <c r="T1628" s="78">
        <v>5579</v>
      </c>
      <c r="U1628" s="78">
        <v>41930</v>
      </c>
      <c r="V1628" s="219">
        <v>-0.13305509181969949</v>
      </c>
      <c r="W1628" s="78">
        <v>-8701</v>
      </c>
      <c r="X1628" s="78">
        <v>-2317</v>
      </c>
      <c r="Y1628" s="78">
        <v>3339</v>
      </c>
      <c r="Z1628" s="78">
        <v>8851</v>
      </c>
      <c r="AA1628" s="78">
        <v>100.28</v>
      </c>
      <c r="AB1628" s="78">
        <v>114.99</v>
      </c>
      <c r="AC1628" s="78">
        <v>8829</v>
      </c>
      <c r="AD1628" s="104">
        <v>1.9594800000000001</v>
      </c>
      <c r="AE1628" s="78">
        <v>47393</v>
      </c>
      <c r="AF1628" s="104">
        <v>-0.10965999999999999</v>
      </c>
      <c r="AG1628" s="78">
        <v>-1620</v>
      </c>
      <c r="AH1628" s="104">
        <v>-0.10707999999999999</v>
      </c>
      <c r="AI1628" s="78">
        <v>33614</v>
      </c>
      <c r="AJ1628" s="104">
        <v>4.9180000000000001E-2</v>
      </c>
      <c r="AK1628" s="78">
        <v>9300</v>
      </c>
      <c r="AL1628" s="78">
        <v>8700</v>
      </c>
      <c r="AM1628" s="8">
        <v>9000</v>
      </c>
      <c r="AN1628" s="78">
        <v>228</v>
      </c>
      <c r="AO1628" s="78">
        <v>9400</v>
      </c>
      <c r="AP1628" s="78">
        <v>6000</v>
      </c>
      <c r="AQ1628" s="78">
        <v>8900</v>
      </c>
      <c r="AR1628" s="78">
        <v>401</v>
      </c>
      <c r="AS1628" s="78">
        <v>9200</v>
      </c>
      <c r="AT1628" s="78">
        <v>8800</v>
      </c>
      <c r="AU1628" s="78">
        <v>9050</v>
      </c>
      <c r="AV1628" s="78">
        <v>70</v>
      </c>
      <c r="AW1628" s="77">
        <v>16.510000000000002</v>
      </c>
      <c r="AX1628" s="144">
        <f t="shared" si="169"/>
        <v>0.48</v>
      </c>
      <c r="AY1628" s="144">
        <f t="shared" si="170"/>
        <v>0.56999999999999995</v>
      </c>
      <c r="AZ1628" s="144">
        <f t="shared" si="171"/>
        <v>0.56000000000000005</v>
      </c>
      <c r="BA1628" s="54">
        <f t="shared" si="172"/>
        <v>17.152919470505527</v>
      </c>
      <c r="BB1628" s="54">
        <f t="shared" si="173"/>
        <v>15.444080529494469</v>
      </c>
    </row>
    <row r="1629" spans="1:54" x14ac:dyDescent="0.25">
      <c r="A1629" s="3">
        <v>42585</v>
      </c>
      <c r="B1629" s="77">
        <v>9001.7099999999991</v>
      </c>
      <c r="C1629" s="77">
        <v>707.71446000000003</v>
      </c>
      <c r="D1629" s="77">
        <v>-25.565799999999999</v>
      </c>
      <c r="E1629" s="77">
        <f t="shared" si="175"/>
        <v>1628.3753999999997</v>
      </c>
      <c r="F1629" s="77">
        <v>-3.3144999999999998</v>
      </c>
      <c r="G1629" s="77">
        <v>-3.1381999999999999</v>
      </c>
      <c r="H1629" t="s">
        <v>1788</v>
      </c>
      <c r="I1629" s="78">
        <v>8933</v>
      </c>
      <c r="J1629">
        <v>201608</v>
      </c>
      <c r="K1629" s="78">
        <v>8933</v>
      </c>
      <c r="L1629" s="77">
        <f t="shared" si="174"/>
        <v>-68.709999999999127</v>
      </c>
      <c r="M1629" s="78">
        <v>69489</v>
      </c>
      <c r="N1629" s="78">
        <v>1240.7413200000001</v>
      </c>
      <c r="O1629" s="78">
        <v>1315</v>
      </c>
      <c r="P1629" s="78">
        <v>5.8669900000000004</v>
      </c>
      <c r="Q1629" s="144">
        <v>69817.75</v>
      </c>
      <c r="R1629" s="78">
        <v>-38167</v>
      </c>
      <c r="S1629" s="78">
        <v>-5103</v>
      </c>
      <c r="T1629" s="78">
        <v>5259</v>
      </c>
      <c r="U1629" s="78">
        <v>40444</v>
      </c>
      <c r="V1629" s="219">
        <v>-0.13003164869943626</v>
      </c>
      <c r="W1629" s="78">
        <v>-9526</v>
      </c>
      <c r="X1629" s="78">
        <v>-3817</v>
      </c>
      <c r="Y1629" s="78">
        <v>2105</v>
      </c>
      <c r="Z1629" s="78">
        <v>9090</v>
      </c>
      <c r="AA1629" s="78">
        <v>96.71</v>
      </c>
      <c r="AB1629" s="78">
        <v>111.65</v>
      </c>
      <c r="AC1629" s="78">
        <v>4712</v>
      </c>
      <c r="AD1629" s="104">
        <v>1.98427</v>
      </c>
      <c r="AE1629" s="78">
        <v>41725</v>
      </c>
      <c r="AF1629" s="104">
        <v>-2.077E-2</v>
      </c>
      <c r="AG1629" s="78">
        <v>-21225</v>
      </c>
      <c r="AH1629" s="104">
        <v>4.3200000000000001E-3</v>
      </c>
      <c r="AI1629" s="78">
        <v>4953</v>
      </c>
      <c r="AJ1629" s="104">
        <v>6.0170000000000001E-2</v>
      </c>
      <c r="AK1629" s="78">
        <v>9300</v>
      </c>
      <c r="AL1629" s="78">
        <v>8700</v>
      </c>
      <c r="AM1629" s="8">
        <v>8900</v>
      </c>
      <c r="AN1629" s="78">
        <v>226</v>
      </c>
      <c r="AO1629" s="78">
        <v>9400</v>
      </c>
      <c r="AP1629" s="78">
        <v>6000</v>
      </c>
      <c r="AQ1629" s="78">
        <v>8900</v>
      </c>
      <c r="AR1629" s="78">
        <v>397</v>
      </c>
      <c r="AS1629" s="78">
        <v>9150</v>
      </c>
      <c r="AT1629" s="78">
        <v>8800</v>
      </c>
      <c r="AU1629" s="78">
        <v>8950</v>
      </c>
      <c r="AV1629" s="78">
        <v>152</v>
      </c>
      <c r="AW1629" s="77">
        <v>16.809999999999999</v>
      </c>
      <c r="AX1629" s="144">
        <f t="shared" si="169"/>
        <v>0.68</v>
      </c>
      <c r="AY1629" s="144">
        <f t="shared" si="170"/>
        <v>0.67</v>
      </c>
      <c r="AZ1629" s="144">
        <f t="shared" si="171"/>
        <v>0.64</v>
      </c>
      <c r="BA1629" s="54">
        <f t="shared" si="172"/>
        <v>17.196963616940572</v>
      </c>
      <c r="BB1629" s="54">
        <f t="shared" si="173"/>
        <v>15.503036383059431</v>
      </c>
    </row>
    <row r="1630" spans="1:54" x14ac:dyDescent="0.25">
      <c r="A1630" s="3">
        <v>42586</v>
      </c>
      <c r="B1630" s="77">
        <v>9024.7099999999991</v>
      </c>
      <c r="C1630" s="77">
        <v>744.18272999999999</v>
      </c>
      <c r="D1630" s="77">
        <v>17.4512</v>
      </c>
      <c r="E1630" s="77">
        <f t="shared" si="175"/>
        <v>1793.3301999999996</v>
      </c>
      <c r="F1630" s="77">
        <v>-2.2338</v>
      </c>
      <c r="G1630" s="77">
        <v>-21.7956</v>
      </c>
      <c r="H1630">
        <v>0</v>
      </c>
      <c r="I1630" s="78">
        <v>8971</v>
      </c>
      <c r="J1630">
        <v>201608</v>
      </c>
      <c r="K1630" s="78">
        <v>8971</v>
      </c>
      <c r="L1630" s="77">
        <f t="shared" si="174"/>
        <v>-53.709999999999127</v>
      </c>
      <c r="M1630" s="78">
        <v>67624</v>
      </c>
      <c r="N1630" s="78">
        <v>1212.0558599999999</v>
      </c>
      <c r="O1630" s="78">
        <v>1329</v>
      </c>
      <c r="P1630" s="78">
        <v>5.95052</v>
      </c>
      <c r="Q1630" s="144">
        <v>67956.25</v>
      </c>
      <c r="R1630" s="78">
        <v>-37934</v>
      </c>
      <c r="S1630" s="78">
        <v>-3207</v>
      </c>
      <c r="T1630" s="78">
        <v>7147</v>
      </c>
      <c r="U1630" s="78">
        <v>41882</v>
      </c>
      <c r="V1630" s="219">
        <v>-0.1706461009502889</v>
      </c>
      <c r="W1630" s="78">
        <v>-9349</v>
      </c>
      <c r="X1630" s="78">
        <v>-3731</v>
      </c>
      <c r="Y1630" s="78">
        <v>3367</v>
      </c>
      <c r="Z1630" s="78">
        <v>5410</v>
      </c>
      <c r="AA1630" s="78">
        <v>90.33</v>
      </c>
      <c r="AB1630" s="78">
        <v>109.47</v>
      </c>
      <c r="AC1630" s="78">
        <v>5719</v>
      </c>
      <c r="AD1630" s="104">
        <v>2.00875</v>
      </c>
      <c r="AE1630" s="78">
        <v>46930</v>
      </c>
      <c r="AF1630" s="104">
        <v>-3.1E-2</v>
      </c>
      <c r="AG1630" s="78">
        <v>-15593</v>
      </c>
      <c r="AH1630" s="104">
        <v>-0.32411000000000001</v>
      </c>
      <c r="AI1630" s="78">
        <v>29816</v>
      </c>
      <c r="AJ1630" s="104">
        <v>0.17716000000000001</v>
      </c>
      <c r="AK1630" s="78">
        <v>9300</v>
      </c>
      <c r="AL1630" s="78">
        <v>8700</v>
      </c>
      <c r="AM1630" s="8">
        <v>9000</v>
      </c>
      <c r="AN1630" s="78">
        <v>203</v>
      </c>
      <c r="AO1630" s="78">
        <v>9400</v>
      </c>
      <c r="AP1630" s="78">
        <v>6000</v>
      </c>
      <c r="AQ1630" s="78">
        <v>8900</v>
      </c>
      <c r="AR1630" s="78">
        <v>385</v>
      </c>
      <c r="AS1630" s="78">
        <v>9250</v>
      </c>
      <c r="AT1630" s="78">
        <v>8750</v>
      </c>
      <c r="AU1630" s="78">
        <v>9000</v>
      </c>
      <c r="AV1630" s="78">
        <v>125</v>
      </c>
      <c r="AW1630" s="77">
        <v>16.22</v>
      </c>
      <c r="AX1630" s="144">
        <f t="shared" si="169"/>
        <v>0.34</v>
      </c>
      <c r="AY1630" s="144">
        <f t="shared" si="170"/>
        <v>0.44</v>
      </c>
      <c r="AZ1630" s="144">
        <f t="shared" si="171"/>
        <v>0.43</v>
      </c>
      <c r="BA1630" s="54">
        <f t="shared" si="172"/>
        <v>17.097186863390604</v>
      </c>
      <c r="BB1630" s="54">
        <f t="shared" si="173"/>
        <v>15.522813136609399</v>
      </c>
    </row>
    <row r="1631" spans="1:54" x14ac:dyDescent="0.25">
      <c r="A1631" s="3">
        <v>42587</v>
      </c>
      <c r="B1631" s="77">
        <v>9092.1200000000008</v>
      </c>
      <c r="C1631" s="77">
        <v>842.43394000000001</v>
      </c>
      <c r="D1631" s="77">
        <v>120.26450000000001</v>
      </c>
      <c r="E1631" s="77">
        <f t="shared" si="175"/>
        <v>1889.5956999999996</v>
      </c>
      <c r="F1631" s="77">
        <v>-4.7898000000000005</v>
      </c>
      <c r="G1631" s="77">
        <v>-22.182399999999998</v>
      </c>
      <c r="H1631">
        <v>0</v>
      </c>
      <c r="I1631" s="78">
        <v>9063</v>
      </c>
      <c r="J1631">
        <v>201608</v>
      </c>
      <c r="K1631" s="78">
        <v>9063</v>
      </c>
      <c r="L1631" s="77">
        <f t="shared" si="174"/>
        <v>-29.1200000000008</v>
      </c>
      <c r="M1631" s="78">
        <v>71065</v>
      </c>
      <c r="N1631" s="78">
        <v>1286.72677</v>
      </c>
      <c r="O1631" s="78">
        <v>2169</v>
      </c>
      <c r="P1631" s="78">
        <v>9.8163900000000002</v>
      </c>
      <c r="Q1631" s="144">
        <v>71607.25</v>
      </c>
      <c r="R1631" s="78">
        <v>-38732</v>
      </c>
      <c r="S1631" s="78">
        <v>-2568</v>
      </c>
      <c r="T1631" s="78">
        <v>8021</v>
      </c>
      <c r="U1631" s="78">
        <v>46095</v>
      </c>
      <c r="V1631" s="219">
        <v>-0.17401019633365875</v>
      </c>
      <c r="W1631" s="78">
        <v>-11358</v>
      </c>
      <c r="X1631" s="78">
        <v>-5110</v>
      </c>
      <c r="Y1631" s="78">
        <v>1490</v>
      </c>
      <c r="Z1631" s="78">
        <v>4082</v>
      </c>
      <c r="AA1631" s="78">
        <v>108.25</v>
      </c>
      <c r="AB1631" s="78">
        <v>118.94</v>
      </c>
      <c r="AC1631" s="78">
        <v>8491</v>
      </c>
      <c r="AD1631" s="104">
        <v>2.07626</v>
      </c>
      <c r="AE1631" s="78">
        <v>53058</v>
      </c>
      <c r="AF1631" s="104">
        <v>0.15959000000000001</v>
      </c>
      <c r="AG1631" s="78">
        <v>-3663</v>
      </c>
      <c r="AH1631" s="104">
        <v>-7.0150000000000004E-2</v>
      </c>
      <c r="AI1631" s="78">
        <v>14195</v>
      </c>
      <c r="AJ1631" s="104">
        <v>5.1240000000000001E-2</v>
      </c>
      <c r="AK1631" s="78">
        <v>9300</v>
      </c>
      <c r="AL1631" s="78">
        <v>8700</v>
      </c>
      <c r="AM1631" s="8">
        <v>9100</v>
      </c>
      <c r="AN1631" s="78">
        <v>190</v>
      </c>
      <c r="AO1631" s="78">
        <v>9200</v>
      </c>
      <c r="AP1631" s="78">
        <v>6000</v>
      </c>
      <c r="AQ1631" s="78">
        <v>9000</v>
      </c>
      <c r="AR1631" s="78">
        <v>378</v>
      </c>
      <c r="AS1631" s="78">
        <v>9300</v>
      </c>
      <c r="AT1631" s="78">
        <v>8750</v>
      </c>
      <c r="AU1631" s="78">
        <v>9100</v>
      </c>
      <c r="AV1631" s="78">
        <v>106</v>
      </c>
      <c r="AW1631" s="77">
        <v>15.81</v>
      </c>
      <c r="AX1631" s="144">
        <f t="shared" si="169"/>
        <v>0.13</v>
      </c>
      <c r="AY1631" s="144">
        <f t="shared" si="170"/>
        <v>0.3</v>
      </c>
      <c r="AZ1631" s="144">
        <f t="shared" si="171"/>
        <v>0.27</v>
      </c>
      <c r="BA1631" s="54">
        <f t="shared" si="172"/>
        <v>17.108580804652124</v>
      </c>
      <c r="BB1631" s="54">
        <f t="shared" si="173"/>
        <v>15.475419195347872</v>
      </c>
    </row>
    <row r="1632" spans="1:54" x14ac:dyDescent="0.25">
      <c r="A1632" s="3">
        <v>42590</v>
      </c>
      <c r="B1632" s="77">
        <v>9150.26</v>
      </c>
      <c r="C1632" s="77">
        <v>834.00283000000002</v>
      </c>
      <c r="D1632" s="77">
        <v>56.993900000000004</v>
      </c>
      <c r="E1632" s="77">
        <f t="shared" si="175"/>
        <v>1800.9514999999997</v>
      </c>
      <c r="F1632" s="77">
        <v>2.1968999999999999</v>
      </c>
      <c r="G1632" s="77">
        <v>-1.4880000000000002</v>
      </c>
      <c r="H1632">
        <v>0</v>
      </c>
      <c r="I1632" s="78">
        <v>9116</v>
      </c>
      <c r="J1632">
        <v>201608</v>
      </c>
      <c r="K1632" s="78">
        <v>9116</v>
      </c>
      <c r="L1632" s="77">
        <f t="shared" si="174"/>
        <v>-34.260000000000218</v>
      </c>
      <c r="M1632" s="78">
        <v>67193</v>
      </c>
      <c r="N1632" s="78">
        <v>1223.72551</v>
      </c>
      <c r="O1632" s="78">
        <v>1061</v>
      </c>
      <c r="P1632" s="78">
        <v>4.8235999999999999</v>
      </c>
      <c r="Q1632" s="144">
        <v>67458.25</v>
      </c>
      <c r="R1632" s="78">
        <v>-38434</v>
      </c>
      <c r="S1632" s="78">
        <v>-516</v>
      </c>
      <c r="T1632" s="78">
        <v>4783</v>
      </c>
      <c r="U1632" s="78">
        <v>46103</v>
      </c>
      <c r="V1632" s="219">
        <v>-0.10374596013274624</v>
      </c>
      <c r="W1632" s="78">
        <v>-10926</v>
      </c>
      <c r="X1632" s="78">
        <v>-4130</v>
      </c>
      <c r="Y1632" s="78">
        <v>1655</v>
      </c>
      <c r="Z1632" s="78">
        <v>5362</v>
      </c>
      <c r="AA1632" s="78">
        <v>112.4</v>
      </c>
      <c r="AB1632" s="78">
        <v>121.87</v>
      </c>
      <c r="AC1632" s="78">
        <v>9384</v>
      </c>
      <c r="AD1632" s="104">
        <v>2.0807600000000002</v>
      </c>
      <c r="AE1632" s="78">
        <v>62974</v>
      </c>
      <c r="AF1632" s="104">
        <v>0.23512</v>
      </c>
      <c r="AG1632" s="78">
        <v>-11759</v>
      </c>
      <c r="AH1632" s="104">
        <v>-0.48520000000000002</v>
      </c>
      <c r="AI1632" s="78">
        <v>21456</v>
      </c>
      <c r="AJ1632" s="104">
        <v>0.47298000000000001</v>
      </c>
      <c r="AK1632" s="78">
        <v>9300</v>
      </c>
      <c r="AL1632" s="78">
        <v>8700</v>
      </c>
      <c r="AM1632" s="8">
        <v>9100</v>
      </c>
      <c r="AN1632" s="78">
        <v>166</v>
      </c>
      <c r="AO1632" s="78">
        <v>9400</v>
      </c>
      <c r="AP1632" s="78">
        <v>6000</v>
      </c>
      <c r="AQ1632" s="78">
        <v>9000</v>
      </c>
      <c r="AR1632" s="78">
        <v>362</v>
      </c>
      <c r="AS1632" s="78">
        <v>9300</v>
      </c>
      <c r="AT1632" s="78">
        <v>8750</v>
      </c>
      <c r="AU1632" s="78">
        <v>9150</v>
      </c>
      <c r="AV1632" s="78">
        <v>73</v>
      </c>
      <c r="AW1632" s="77">
        <v>15.47</v>
      </c>
      <c r="AX1632" s="144">
        <f t="shared" si="169"/>
        <v>0.06</v>
      </c>
      <c r="AY1632" s="144">
        <f t="shared" si="170"/>
        <v>0.18</v>
      </c>
      <c r="AZ1632" s="144">
        <f t="shared" si="171"/>
        <v>0.18</v>
      </c>
      <c r="BA1632" s="54">
        <f t="shared" si="172"/>
        <v>17.148949175876581</v>
      </c>
      <c r="BB1632" s="54">
        <f t="shared" si="173"/>
        <v>15.396050824123421</v>
      </c>
    </row>
    <row r="1633" spans="1:54" x14ac:dyDescent="0.25">
      <c r="A1633" s="3">
        <v>42591</v>
      </c>
      <c r="B1633" s="77">
        <v>9155.08</v>
      </c>
      <c r="C1633" s="77">
        <v>798.59409000000005</v>
      </c>
      <c r="D1633" s="77">
        <v>65.834800000000001</v>
      </c>
      <c r="E1633" s="77">
        <f t="shared" si="175"/>
        <v>1742.2477999999999</v>
      </c>
      <c r="F1633" s="77">
        <v>-4.8464</v>
      </c>
      <c r="G1633" s="77">
        <v>-21.8337</v>
      </c>
      <c r="H1633">
        <v>0</v>
      </c>
      <c r="I1633" s="78">
        <v>9118</v>
      </c>
      <c r="J1633">
        <v>201608</v>
      </c>
      <c r="K1633" s="78">
        <v>9118</v>
      </c>
      <c r="L1633" s="77">
        <f t="shared" si="174"/>
        <v>-37.079999999999927</v>
      </c>
      <c r="M1633" s="78">
        <v>69632</v>
      </c>
      <c r="N1633" s="78">
        <v>1268.31321</v>
      </c>
      <c r="O1633" s="78">
        <v>1080</v>
      </c>
      <c r="P1633" s="78">
        <v>4.9106699999999996</v>
      </c>
      <c r="Q1633" s="144">
        <v>69902</v>
      </c>
      <c r="R1633" s="78">
        <v>-38814</v>
      </c>
      <c r="S1633" s="78">
        <v>-1444</v>
      </c>
      <c r="T1633" s="78">
        <v>5136</v>
      </c>
      <c r="U1633" s="78">
        <v>46859</v>
      </c>
      <c r="V1633" s="219">
        <v>-0.10960541198062272</v>
      </c>
      <c r="W1633" s="78">
        <v>-12076</v>
      </c>
      <c r="X1633" s="78">
        <v>-4751</v>
      </c>
      <c r="Y1633" s="78">
        <v>1510</v>
      </c>
      <c r="Z1633" s="78">
        <v>4364</v>
      </c>
      <c r="AA1633" s="78">
        <v>107.29</v>
      </c>
      <c r="AB1633" s="78">
        <v>123.97</v>
      </c>
      <c r="AC1633" s="78">
        <v>10354</v>
      </c>
      <c r="AD1633" s="104">
        <v>2.0868099999999998</v>
      </c>
      <c r="AE1633" s="78">
        <v>67442</v>
      </c>
      <c r="AF1633" s="104">
        <v>0.22964999999999999</v>
      </c>
      <c r="AG1633" s="78">
        <v>-5220</v>
      </c>
      <c r="AH1633" s="104">
        <v>-0.32266</v>
      </c>
      <c r="AI1633" s="78">
        <v>11335</v>
      </c>
      <c r="AJ1633" s="104">
        <v>0.31540000000000001</v>
      </c>
      <c r="AK1633" s="78">
        <v>9300</v>
      </c>
      <c r="AL1633" s="78">
        <v>8700</v>
      </c>
      <c r="AM1633" s="8">
        <v>9100</v>
      </c>
      <c r="AN1633" s="78">
        <v>147</v>
      </c>
      <c r="AO1633" s="78">
        <v>9400</v>
      </c>
      <c r="AP1633" s="78">
        <v>6000</v>
      </c>
      <c r="AQ1633" s="78">
        <v>9000</v>
      </c>
      <c r="AR1633" s="78">
        <v>346</v>
      </c>
      <c r="AS1633" s="78">
        <v>9250</v>
      </c>
      <c r="AT1633" s="78">
        <v>9100</v>
      </c>
      <c r="AU1633" s="78">
        <v>9150</v>
      </c>
      <c r="AV1633" s="78">
        <v>52.5</v>
      </c>
      <c r="AW1633" s="77">
        <v>14.92</v>
      </c>
      <c r="AX1633" s="144">
        <f t="shared" si="169"/>
        <v>0</v>
      </c>
      <c r="AY1633" s="144">
        <f t="shared" si="170"/>
        <v>0</v>
      </c>
      <c r="AZ1633" s="144">
        <f t="shared" si="171"/>
        <v>7.0000000000000007E-2</v>
      </c>
      <c r="BA1633" s="54">
        <f t="shared" si="172"/>
        <v>17.275645305395003</v>
      </c>
      <c r="BB1633" s="54">
        <f t="shared" si="173"/>
        <v>15.183354694605001</v>
      </c>
    </row>
    <row r="1634" spans="1:54" x14ac:dyDescent="0.25">
      <c r="A1634" s="3">
        <v>42592</v>
      </c>
      <c r="B1634" s="77">
        <v>9200.42</v>
      </c>
      <c r="C1634" s="77">
        <v>805.98942</v>
      </c>
      <c r="D1634" s="77">
        <v>68.727900000000005</v>
      </c>
      <c r="E1634" s="77">
        <f t="shared" si="175"/>
        <v>1716.8872999999999</v>
      </c>
      <c r="F1634" s="77">
        <v>-0.36030000000000001</v>
      </c>
      <c r="G1634" s="77">
        <v>-11.1045</v>
      </c>
      <c r="H1634" t="s">
        <v>1789</v>
      </c>
      <c r="I1634" s="78">
        <v>9145</v>
      </c>
      <c r="J1634">
        <v>201608</v>
      </c>
      <c r="K1634" s="78">
        <v>9145</v>
      </c>
      <c r="L1634" s="77">
        <f t="shared" si="174"/>
        <v>-55.420000000000073</v>
      </c>
      <c r="M1634" s="78">
        <v>70272</v>
      </c>
      <c r="N1634" s="78">
        <v>1284.5273199999999</v>
      </c>
      <c r="O1634" s="78">
        <v>1459</v>
      </c>
      <c r="P1634" s="78">
        <v>6.6664199999999996</v>
      </c>
      <c r="Q1634" s="144">
        <v>70636.75</v>
      </c>
      <c r="R1634" s="78">
        <v>-39641</v>
      </c>
      <c r="S1634" s="78">
        <v>-124</v>
      </c>
      <c r="T1634" s="78">
        <v>7560</v>
      </c>
      <c r="U1634" s="78">
        <v>46782</v>
      </c>
      <c r="V1634" s="219">
        <v>-0.16160061562139286</v>
      </c>
      <c r="W1634" s="78">
        <v>-12673</v>
      </c>
      <c r="X1634" s="78">
        <v>-8032</v>
      </c>
      <c r="Y1634" s="78">
        <v>570</v>
      </c>
      <c r="Z1634" s="78">
        <v>3300</v>
      </c>
      <c r="AA1634" s="78">
        <v>103.65</v>
      </c>
      <c r="AB1634" s="78">
        <v>126.6</v>
      </c>
      <c r="AC1634" s="78">
        <v>10082</v>
      </c>
      <c r="AD1634" s="104">
        <v>2.3104900000000002</v>
      </c>
      <c r="AE1634" s="78">
        <v>70503</v>
      </c>
      <c r="AF1634" s="104">
        <v>0.23308000000000001</v>
      </c>
      <c r="AG1634" s="78">
        <v>-24525</v>
      </c>
      <c r="AH1634" s="104">
        <v>-0.50944</v>
      </c>
      <c r="AI1634" s="78">
        <v>16170</v>
      </c>
      <c r="AJ1634" s="104">
        <v>0.61699999999999999</v>
      </c>
      <c r="AK1634" s="78">
        <v>9300</v>
      </c>
      <c r="AL1634" s="78">
        <v>8800</v>
      </c>
      <c r="AM1634" s="8">
        <v>9150</v>
      </c>
      <c r="AN1634" s="78">
        <v>133</v>
      </c>
      <c r="AO1634" s="78">
        <v>9400</v>
      </c>
      <c r="AP1634" s="78">
        <v>6000</v>
      </c>
      <c r="AQ1634" s="78">
        <v>9100</v>
      </c>
      <c r="AR1634" s="78">
        <v>329</v>
      </c>
      <c r="AS1634" s="78">
        <v>9300</v>
      </c>
      <c r="AT1634" s="78">
        <v>8800</v>
      </c>
      <c r="AU1634" s="78">
        <v>9150</v>
      </c>
      <c r="AV1634" s="78">
        <v>133</v>
      </c>
      <c r="AW1634" s="77">
        <v>14.44</v>
      </c>
      <c r="AX1634" s="144">
        <f t="shared" si="169"/>
        <v>0</v>
      </c>
      <c r="AY1634" s="144">
        <f t="shared" si="170"/>
        <v>0</v>
      </c>
      <c r="AZ1634" s="144">
        <f t="shared" si="171"/>
        <v>0.02</v>
      </c>
      <c r="BA1634" s="54">
        <f t="shared" si="172"/>
        <v>17.466345912737989</v>
      </c>
      <c r="BB1634" s="54">
        <f t="shared" si="173"/>
        <v>14.832654087262018</v>
      </c>
    </row>
    <row r="1635" spans="1:54" x14ac:dyDescent="0.25">
      <c r="A1635" s="3">
        <v>42593</v>
      </c>
      <c r="B1635" s="77">
        <v>9131.83</v>
      </c>
      <c r="C1635" s="77">
        <v>935.59857999999997</v>
      </c>
      <c r="D1635" s="77">
        <v>41.783699999999996</v>
      </c>
      <c r="E1635" s="77">
        <f t="shared" si="175"/>
        <v>1687.9792999999997</v>
      </c>
      <c r="F1635" s="77">
        <v>-5.0267999999999997</v>
      </c>
      <c r="G1635" s="77">
        <v>-15.9354</v>
      </c>
      <c r="H1635">
        <v>0</v>
      </c>
      <c r="I1635" s="78">
        <v>9085</v>
      </c>
      <c r="J1635">
        <v>201608</v>
      </c>
      <c r="K1635" s="78">
        <v>9085</v>
      </c>
      <c r="L1635" s="77">
        <f t="shared" si="174"/>
        <v>-46.829999999999927</v>
      </c>
      <c r="M1635" s="78">
        <v>67733</v>
      </c>
      <c r="N1635" s="78">
        <v>1229.43995</v>
      </c>
      <c r="O1635" s="78">
        <v>1120</v>
      </c>
      <c r="P1635" s="78">
        <v>5.0824199999999999</v>
      </c>
      <c r="Q1635" s="144">
        <v>68013</v>
      </c>
      <c r="R1635" s="78">
        <v>-41554</v>
      </c>
      <c r="S1635" s="78">
        <v>3010</v>
      </c>
      <c r="T1635" s="78">
        <v>5045</v>
      </c>
      <c r="U1635" s="78">
        <v>44175</v>
      </c>
      <c r="V1635" s="219">
        <v>-0.11420486700622524</v>
      </c>
      <c r="W1635" s="78">
        <v>-16667</v>
      </c>
      <c r="X1635" s="78">
        <v>-8307</v>
      </c>
      <c r="Y1635" s="78">
        <v>-3145</v>
      </c>
      <c r="Z1635" s="78">
        <v>-3745</v>
      </c>
      <c r="AA1635" s="78">
        <v>94.58</v>
      </c>
      <c r="AB1635" s="78">
        <v>117.29</v>
      </c>
      <c r="AC1635" s="78">
        <v>3958</v>
      </c>
      <c r="AD1635" s="104">
        <v>2.09809</v>
      </c>
      <c r="AE1635" s="78">
        <v>87768</v>
      </c>
      <c r="AF1635" s="104">
        <v>0.28205000000000002</v>
      </c>
      <c r="AG1635" s="78">
        <v>-46228</v>
      </c>
      <c r="AH1635" s="104">
        <v>-1.02495</v>
      </c>
      <c r="AI1635" s="78">
        <v>35218</v>
      </c>
      <c r="AJ1635" s="104">
        <v>1.30149</v>
      </c>
      <c r="AK1635" s="78">
        <v>9200</v>
      </c>
      <c r="AL1635" s="78">
        <v>8800</v>
      </c>
      <c r="AM1635" s="8">
        <v>9100</v>
      </c>
      <c r="AN1635" s="78">
        <v>124</v>
      </c>
      <c r="AO1635" s="78">
        <v>9400</v>
      </c>
      <c r="AP1635" s="78">
        <v>6000</v>
      </c>
      <c r="AQ1635" s="78">
        <v>9000</v>
      </c>
      <c r="AR1635" s="78">
        <v>327</v>
      </c>
      <c r="AS1635" s="78">
        <v>9200</v>
      </c>
      <c r="AT1635" s="78">
        <v>8800</v>
      </c>
      <c r="AU1635" s="78">
        <v>9100</v>
      </c>
      <c r="AV1635" s="78">
        <v>124</v>
      </c>
      <c r="AW1635" s="77">
        <v>14.63</v>
      </c>
      <c r="AX1635" s="144">
        <f t="shared" si="169"/>
        <v>0.03</v>
      </c>
      <c r="AY1635" s="144">
        <f t="shared" si="170"/>
        <v>0.02</v>
      </c>
      <c r="AZ1635" s="144">
        <f t="shared" si="171"/>
        <v>0.04</v>
      </c>
      <c r="BA1635" s="54">
        <f t="shared" si="172"/>
        <v>17.566119794691222</v>
      </c>
      <c r="BB1635" s="54">
        <f t="shared" si="173"/>
        <v>14.606880205308771</v>
      </c>
    </row>
    <row r="1636" spans="1:54" x14ac:dyDescent="0.25">
      <c r="A1636" s="3">
        <v>42594</v>
      </c>
      <c r="B1636" s="77">
        <v>9150.39</v>
      </c>
      <c r="C1636" s="77">
        <v>884.41768000000002</v>
      </c>
      <c r="D1636" s="77">
        <v>46.115500000000004</v>
      </c>
      <c r="E1636" s="77">
        <f t="shared" si="175"/>
        <v>1584.3578</v>
      </c>
      <c r="F1636" s="77">
        <v>-9.1986000000000008</v>
      </c>
      <c r="G1636" s="77">
        <v>5.2496</v>
      </c>
      <c r="H1636">
        <v>0</v>
      </c>
      <c r="I1636" s="78">
        <v>9130</v>
      </c>
      <c r="J1636">
        <v>201608</v>
      </c>
      <c r="K1636" s="78">
        <v>9130</v>
      </c>
      <c r="L1636" s="77">
        <f t="shared" si="174"/>
        <v>-20.389999999999418</v>
      </c>
      <c r="M1636" s="78">
        <v>71521</v>
      </c>
      <c r="N1636" s="78">
        <v>1303.8619200000001</v>
      </c>
      <c r="O1636" s="78">
        <v>1541</v>
      </c>
      <c r="P1636" s="78">
        <v>7.0338399999999996</v>
      </c>
      <c r="Q1636" s="144">
        <v>71906.25</v>
      </c>
      <c r="R1636" s="78">
        <v>-41928</v>
      </c>
      <c r="S1636" s="78">
        <v>1338</v>
      </c>
      <c r="T1636" s="78">
        <v>6793</v>
      </c>
      <c r="U1636" s="78">
        <v>45398</v>
      </c>
      <c r="V1636" s="219">
        <v>-0.14963214238512709</v>
      </c>
      <c r="W1636" s="78">
        <v>-15339</v>
      </c>
      <c r="X1636" s="78">
        <v>-6687</v>
      </c>
      <c r="Y1636" s="78">
        <v>-839</v>
      </c>
      <c r="Z1636" s="78">
        <v>-1027</v>
      </c>
      <c r="AA1636" s="78">
        <v>100.94</v>
      </c>
      <c r="AB1636" s="78">
        <v>123.18</v>
      </c>
      <c r="AC1636" s="78">
        <v>9903</v>
      </c>
      <c r="AD1636" s="104">
        <v>2.2404099999999998</v>
      </c>
      <c r="AE1636" s="78">
        <v>91260</v>
      </c>
      <c r="AF1636" s="104">
        <v>0.15931999999999999</v>
      </c>
      <c r="AG1636" s="78">
        <v>-18477</v>
      </c>
      <c r="AH1636" s="104">
        <v>-0.63521000000000005</v>
      </c>
      <c r="AI1636" s="78">
        <v>24720</v>
      </c>
      <c r="AJ1636" s="104">
        <v>0.68388000000000004</v>
      </c>
      <c r="AK1636" s="78">
        <v>9100</v>
      </c>
      <c r="AL1636" s="78">
        <v>8900</v>
      </c>
      <c r="AM1636" s="8">
        <v>9150</v>
      </c>
      <c r="AN1636" s="78">
        <v>104.5</v>
      </c>
      <c r="AO1636" s="78">
        <v>9400</v>
      </c>
      <c r="AP1636" s="78">
        <v>6000</v>
      </c>
      <c r="AQ1636" s="78">
        <v>9100</v>
      </c>
      <c r="AR1636" s="78">
        <v>316</v>
      </c>
      <c r="AS1636" s="78">
        <v>9100</v>
      </c>
      <c r="AT1636" s="78">
        <v>8900</v>
      </c>
      <c r="AU1636" s="78">
        <v>9150</v>
      </c>
      <c r="AV1636" s="78">
        <v>104.5</v>
      </c>
      <c r="AW1636" s="77">
        <v>14.15</v>
      </c>
      <c r="AX1636" s="144">
        <f t="shared" si="169"/>
        <v>0</v>
      </c>
      <c r="AY1636" s="144">
        <f t="shared" si="170"/>
        <v>0</v>
      </c>
      <c r="AZ1636" s="144">
        <f t="shared" si="171"/>
        <v>0</v>
      </c>
      <c r="BA1636" s="54">
        <f t="shared" si="172"/>
        <v>17.714166419271017</v>
      </c>
      <c r="BB1636" s="54">
        <f t="shared" si="173"/>
        <v>14.33983358072898</v>
      </c>
    </row>
    <row r="1637" spans="1:54" x14ac:dyDescent="0.25">
      <c r="A1637" s="3">
        <v>42597</v>
      </c>
      <c r="B1637" s="77">
        <v>9148.51</v>
      </c>
      <c r="C1637" s="77">
        <v>798.93213000000003</v>
      </c>
      <c r="D1637" s="77">
        <v>34.6188</v>
      </c>
      <c r="E1637" s="77">
        <f t="shared" si="175"/>
        <v>1470.7788000000003</v>
      </c>
      <c r="F1637" s="77">
        <v>0.2717</v>
      </c>
      <c r="G1637" s="77">
        <v>21.965300000000003</v>
      </c>
      <c r="H1637">
        <v>0</v>
      </c>
      <c r="I1637" s="78">
        <v>9125</v>
      </c>
      <c r="J1637">
        <v>201608</v>
      </c>
      <c r="K1637" s="78">
        <v>9125</v>
      </c>
      <c r="L1637" s="77">
        <f t="shared" si="174"/>
        <v>-23.510000000000218</v>
      </c>
      <c r="M1637" s="78">
        <v>69607</v>
      </c>
      <c r="N1637" s="78">
        <v>1266.51523</v>
      </c>
      <c r="O1637" s="78">
        <v>1066</v>
      </c>
      <c r="P1637" s="78">
        <v>4.8610499999999996</v>
      </c>
      <c r="Q1637" s="144">
        <v>69873.5</v>
      </c>
      <c r="R1637" s="78">
        <v>-42726</v>
      </c>
      <c r="S1637" s="78">
        <v>3143</v>
      </c>
      <c r="T1637" s="78">
        <v>6531</v>
      </c>
      <c r="U1637" s="78">
        <v>44257</v>
      </c>
      <c r="V1637" s="219">
        <v>-0.14756987595182683</v>
      </c>
      <c r="W1637" s="78">
        <v>-14824</v>
      </c>
      <c r="X1637" s="78">
        <v>-10784</v>
      </c>
      <c r="Y1637" s="78">
        <v>-758</v>
      </c>
      <c r="Z1637" s="78">
        <v>-4497</v>
      </c>
      <c r="AA1637" s="78">
        <v>92.03</v>
      </c>
      <c r="AB1637" s="78">
        <v>122.1</v>
      </c>
      <c r="AC1637" s="78">
        <v>8677</v>
      </c>
      <c r="AD1637" s="104">
        <v>2.3211400000000002</v>
      </c>
      <c r="AE1637" s="78">
        <v>94674</v>
      </c>
      <c r="AF1637" s="104">
        <v>7.5819999999999999E-2</v>
      </c>
      <c r="AG1637" s="78">
        <v>-21422</v>
      </c>
      <c r="AH1637" s="104">
        <v>-0.71641999999999995</v>
      </c>
      <c r="AI1637" s="78">
        <v>34768</v>
      </c>
      <c r="AJ1637" s="104">
        <v>0.70223999999999998</v>
      </c>
      <c r="AK1637" s="78">
        <v>9100</v>
      </c>
      <c r="AL1637" s="78">
        <v>8900</v>
      </c>
      <c r="AM1637" s="8">
        <v>9100</v>
      </c>
      <c r="AN1637" s="78">
        <v>90</v>
      </c>
      <c r="AO1637" s="78">
        <v>9400</v>
      </c>
      <c r="AP1637" s="78">
        <v>6000</v>
      </c>
      <c r="AQ1637" s="78">
        <v>9100</v>
      </c>
      <c r="AR1637" s="78">
        <v>308</v>
      </c>
      <c r="AS1637" s="78">
        <v>9100</v>
      </c>
      <c r="AT1637" s="78">
        <v>8900</v>
      </c>
      <c r="AU1637" s="78">
        <v>9100</v>
      </c>
      <c r="AV1637" s="78">
        <v>90</v>
      </c>
      <c r="AW1637" s="77">
        <v>14.37</v>
      </c>
      <c r="AX1637" s="144">
        <f t="shared" si="169"/>
        <v>0.03</v>
      </c>
      <c r="AY1637" s="144">
        <f t="shared" si="170"/>
        <v>0.02</v>
      </c>
      <c r="AZ1637" s="144">
        <f t="shared" si="171"/>
        <v>0.02</v>
      </c>
      <c r="BA1637" s="54">
        <f t="shared" si="172"/>
        <v>17.773987135411915</v>
      </c>
      <c r="BB1637" s="54">
        <f t="shared" si="173"/>
        <v>14.096012864588083</v>
      </c>
    </row>
    <row r="1638" spans="1:54" x14ac:dyDescent="0.25">
      <c r="A1638" s="3">
        <v>42598</v>
      </c>
      <c r="B1638" s="77">
        <v>9110.36</v>
      </c>
      <c r="C1638" s="77">
        <v>848.70785000000001</v>
      </c>
      <c r="D1638" s="77">
        <v>-3.9498000000000002</v>
      </c>
      <c r="E1638" s="77">
        <f t="shared" si="175"/>
        <v>1294.8045999999999</v>
      </c>
      <c r="F1638" s="77">
        <v>-0.5665</v>
      </c>
      <c r="G1638" s="77">
        <v>-28.540800000000001</v>
      </c>
      <c r="H1638">
        <v>0</v>
      </c>
      <c r="I1638" s="78">
        <v>9088</v>
      </c>
      <c r="J1638">
        <v>201608</v>
      </c>
      <c r="K1638" s="78">
        <v>9088</v>
      </c>
      <c r="L1638" s="77">
        <f t="shared" si="174"/>
        <v>-22.360000000000582</v>
      </c>
      <c r="M1638" s="78">
        <v>69004</v>
      </c>
      <c r="N1638" s="78">
        <v>1246.79792</v>
      </c>
      <c r="O1638" s="78">
        <v>487</v>
      </c>
      <c r="P1638" s="78">
        <v>2.2321200000000001</v>
      </c>
      <c r="Q1638" s="144">
        <v>69125.75</v>
      </c>
      <c r="R1638" s="78">
        <v>-44347</v>
      </c>
      <c r="S1638" s="78">
        <v>1951</v>
      </c>
      <c r="T1638" s="78">
        <v>2659</v>
      </c>
      <c r="U1638" s="78">
        <v>44473</v>
      </c>
      <c r="V1638" s="219">
        <v>-5.9789085512558182E-2</v>
      </c>
      <c r="W1638" s="78">
        <v>-15728</v>
      </c>
      <c r="X1638" s="78">
        <v>-18473</v>
      </c>
      <c r="Y1638" s="78">
        <v>-1017</v>
      </c>
      <c r="Z1638" s="78">
        <v>-1631</v>
      </c>
      <c r="AA1638" s="78">
        <v>76.06</v>
      </c>
      <c r="AB1638" s="78">
        <v>116.34</v>
      </c>
      <c r="AC1638" s="78">
        <v>12780</v>
      </c>
      <c r="AD1638" s="104">
        <v>2.2728799999999998</v>
      </c>
      <c r="AE1638" s="78">
        <v>94730</v>
      </c>
      <c r="AF1638" s="104">
        <v>-3.6429999999999997E-2</v>
      </c>
      <c r="AG1638" s="78">
        <v>-21643</v>
      </c>
      <c r="AH1638" s="104">
        <v>-0.20457</v>
      </c>
      <c r="AI1638" s="78">
        <v>42240</v>
      </c>
      <c r="AJ1638" s="104">
        <v>0.78208999999999995</v>
      </c>
      <c r="AK1638" s="78">
        <v>9100</v>
      </c>
      <c r="AL1638" s="78">
        <v>8900</v>
      </c>
      <c r="AM1638" s="8">
        <v>9100</v>
      </c>
      <c r="AN1638" s="78">
        <v>58.5</v>
      </c>
      <c r="AO1638" s="78">
        <v>9400</v>
      </c>
      <c r="AP1638" s="78">
        <v>6000</v>
      </c>
      <c r="AQ1638" s="78">
        <v>9000</v>
      </c>
      <c r="AR1638" s="78">
        <v>308</v>
      </c>
      <c r="AS1638" s="78">
        <v>9100</v>
      </c>
      <c r="AT1638" s="78">
        <v>8900</v>
      </c>
      <c r="AU1638" s="78">
        <v>9100</v>
      </c>
      <c r="AV1638" s="78">
        <v>58.5</v>
      </c>
      <c r="AW1638" s="77">
        <v>14.35</v>
      </c>
      <c r="AX1638" s="144">
        <f t="shared" si="169"/>
        <v>0.03</v>
      </c>
      <c r="AY1638" s="144">
        <f t="shared" si="170"/>
        <v>0.02</v>
      </c>
      <c r="AZ1638" s="144">
        <f t="shared" si="171"/>
        <v>0.01</v>
      </c>
      <c r="BA1638" s="54">
        <f t="shared" si="172"/>
        <v>17.798768914697014</v>
      </c>
      <c r="BB1638" s="54">
        <f t="shared" si="173"/>
        <v>13.877231085302986</v>
      </c>
    </row>
    <row r="1639" spans="1:54" x14ac:dyDescent="0.25">
      <c r="A1639" s="3">
        <v>42599</v>
      </c>
      <c r="B1639" s="77">
        <v>9117.7000000000007</v>
      </c>
      <c r="C1639" s="77">
        <v>812.45429000000001</v>
      </c>
      <c r="D1639" s="77">
        <v>36.614699999999999</v>
      </c>
      <c r="E1639" s="77">
        <f t="shared" si="175"/>
        <v>1204.2379000000001</v>
      </c>
      <c r="F1639" s="77">
        <v>-1.3754</v>
      </c>
      <c r="G1639" s="77">
        <v>-32.482199999999999</v>
      </c>
      <c r="H1639" t="s">
        <v>1790</v>
      </c>
      <c r="I1639" s="78">
        <v>9121</v>
      </c>
      <c r="J1639">
        <v>201609</v>
      </c>
      <c r="K1639" s="78">
        <v>9012</v>
      </c>
      <c r="L1639" s="77">
        <f t="shared" si="174"/>
        <v>-105.70000000000073</v>
      </c>
      <c r="M1639" s="78">
        <v>66866</v>
      </c>
      <c r="N1639" s="78">
        <v>1204.0927300000001</v>
      </c>
      <c r="O1639" s="78">
        <v>-355</v>
      </c>
      <c r="P1639" s="78">
        <v>-1.60327</v>
      </c>
      <c r="Q1639" s="144">
        <v>66777.25</v>
      </c>
      <c r="R1639" s="78">
        <v>-46482</v>
      </c>
      <c r="S1639" s="78">
        <v>-2706</v>
      </c>
      <c r="T1639" s="78">
        <v>3363</v>
      </c>
      <c r="U1639" s="78">
        <v>25270</v>
      </c>
      <c r="V1639" s="219">
        <v>-0.1330827067669173</v>
      </c>
      <c r="W1639" s="78">
        <v>-15822</v>
      </c>
      <c r="X1639" s="78">
        <v>-13778</v>
      </c>
      <c r="Y1639" s="78">
        <v>-1795</v>
      </c>
      <c r="Z1639" s="78">
        <v>2951</v>
      </c>
      <c r="AA1639" s="78">
        <v>71.569999999999993</v>
      </c>
      <c r="AB1639" s="78">
        <v>113.3</v>
      </c>
      <c r="AC1639" s="78">
        <v>21190</v>
      </c>
      <c r="AD1639" s="104">
        <v>2.3355199999999998</v>
      </c>
      <c r="AE1639" s="78">
        <v>34962</v>
      </c>
      <c r="AF1639" s="104">
        <v>-0.17044999999999999</v>
      </c>
      <c r="AG1639" s="78">
        <v>14018</v>
      </c>
      <c r="AH1639" s="104">
        <v>0.11908000000000001</v>
      </c>
      <c r="AI1639" s="78">
        <v>7539</v>
      </c>
      <c r="AJ1639" s="104">
        <v>0.13305</v>
      </c>
      <c r="AK1639" s="78">
        <v>9400</v>
      </c>
      <c r="AL1639" s="78">
        <v>6000</v>
      </c>
      <c r="AM1639" s="8">
        <v>9000</v>
      </c>
      <c r="AN1639" s="78">
        <v>293</v>
      </c>
      <c r="AO1639" s="78">
        <v>10000</v>
      </c>
      <c r="AP1639" s="78">
        <v>6400</v>
      </c>
      <c r="AQ1639" s="78">
        <v>9000</v>
      </c>
      <c r="AR1639" s="78">
        <v>601</v>
      </c>
      <c r="AS1639" s="78">
        <v>9050</v>
      </c>
      <c r="AT1639" s="78">
        <v>8900</v>
      </c>
      <c r="AU1639" s="78">
        <v>9050</v>
      </c>
      <c r="AV1639" s="78">
        <v>134</v>
      </c>
      <c r="AW1639" s="77">
        <v>14.19</v>
      </c>
      <c r="AX1639" s="144">
        <f t="shared" ref="AX1639:AX1702" si="176">PERCENTRANK(AW1610:AW1639,AW1639,2)</f>
        <v>0.03</v>
      </c>
      <c r="AY1639" s="144">
        <f t="shared" ref="AY1639:AY1702" si="177">PERCENTRANK(AW1590:AW1639,AW1639,2)</f>
        <v>0.02</v>
      </c>
      <c r="AZ1639" s="144">
        <f t="shared" ref="AZ1639:AZ1702" si="178">PERCENTRANK(AW1540:AW1639,AW1639,2)</f>
        <v>0.01</v>
      </c>
      <c r="BA1639" s="54">
        <f t="shared" ref="BA1639:BA1702" si="179">AVERAGE(AW1620:AW1639)+2*_xlfn.STDEV.S(AW1620:AW1639)</f>
        <v>17.785795725448576</v>
      </c>
      <c r="BB1639" s="54">
        <f t="shared" ref="BB1639:BB1702" si="180">AVERAGE(AW1620:AW1639)-2*_xlfn.STDEV.S(AW1620:AW1639)</f>
        <v>13.657204274551425</v>
      </c>
    </row>
    <row r="1640" spans="1:54" x14ac:dyDescent="0.25">
      <c r="A1640" s="3">
        <v>42600</v>
      </c>
      <c r="B1640" s="77">
        <v>9122.5</v>
      </c>
      <c r="C1640" s="77">
        <v>793.16393000000005</v>
      </c>
      <c r="D1640" s="77">
        <v>46.031899999999993</v>
      </c>
      <c r="E1640" s="77">
        <f t="shared" si="175"/>
        <v>1090.0142999999998</v>
      </c>
      <c r="F1640" s="77">
        <v>-0.86709999999999998</v>
      </c>
      <c r="G1640" s="77">
        <v>2.1501999999999999</v>
      </c>
      <c r="H1640">
        <v>0</v>
      </c>
      <c r="I1640" s="78">
        <v>9042</v>
      </c>
      <c r="J1640">
        <v>201609</v>
      </c>
      <c r="K1640" s="78">
        <v>9042</v>
      </c>
      <c r="L1640" s="77">
        <f t="shared" si="174"/>
        <v>-80.5</v>
      </c>
      <c r="M1640" s="78">
        <v>70480</v>
      </c>
      <c r="N1640" s="78">
        <v>1274.1039800000001</v>
      </c>
      <c r="O1640" s="78">
        <v>185</v>
      </c>
      <c r="P1640" s="78">
        <v>0.83076000000000005</v>
      </c>
      <c r="Q1640" s="144">
        <v>70526.25</v>
      </c>
      <c r="R1640" s="78">
        <v>-46355</v>
      </c>
      <c r="S1640" s="78">
        <v>-1491</v>
      </c>
      <c r="T1640" s="78">
        <v>6412</v>
      </c>
      <c r="U1640" s="78">
        <v>30599</v>
      </c>
      <c r="V1640" s="219">
        <v>-0.20954933167750581</v>
      </c>
      <c r="W1640" s="78">
        <v>-14274</v>
      </c>
      <c r="X1640" s="78">
        <v>-12211</v>
      </c>
      <c r="Y1640" s="78">
        <v>-443</v>
      </c>
      <c r="Z1640" s="78">
        <v>4473</v>
      </c>
      <c r="AA1640" s="78">
        <v>113.72</v>
      </c>
      <c r="AB1640" s="78">
        <v>116.14</v>
      </c>
      <c r="AC1640" s="78">
        <v>24293</v>
      </c>
      <c r="AD1640" s="104">
        <v>2.61225</v>
      </c>
      <c r="AE1640" s="78">
        <v>43589</v>
      </c>
      <c r="AF1640" s="104">
        <v>-0.21970000000000001</v>
      </c>
      <c r="AG1640" s="78">
        <v>22875</v>
      </c>
      <c r="AH1640" s="104">
        <v>-0.27326</v>
      </c>
      <c r="AI1640" s="78">
        <v>24978</v>
      </c>
      <c r="AJ1640" s="104">
        <v>0.24817</v>
      </c>
      <c r="AK1640" s="78">
        <v>9400</v>
      </c>
      <c r="AL1640" s="78">
        <v>6000</v>
      </c>
      <c r="AM1640" s="8">
        <v>9000</v>
      </c>
      <c r="AN1640" s="78">
        <v>279</v>
      </c>
      <c r="AO1640" s="78">
        <v>9700</v>
      </c>
      <c r="AP1640" s="78">
        <v>7600</v>
      </c>
      <c r="AQ1640" s="78">
        <v>9000</v>
      </c>
      <c r="AR1640" s="78">
        <v>388</v>
      </c>
      <c r="AS1640" s="78">
        <v>9350</v>
      </c>
      <c r="AT1640" s="78">
        <v>8850</v>
      </c>
      <c r="AU1640" s="78">
        <v>9100</v>
      </c>
      <c r="AV1640" s="78">
        <v>112</v>
      </c>
      <c r="AW1640" s="77">
        <v>13.22</v>
      </c>
      <c r="AX1640" s="144">
        <f t="shared" si="176"/>
        <v>0</v>
      </c>
      <c r="AY1640" s="144">
        <f t="shared" si="177"/>
        <v>0</v>
      </c>
      <c r="AZ1640" s="144">
        <f t="shared" si="178"/>
        <v>0</v>
      </c>
      <c r="BA1640" s="54">
        <f t="shared" si="179"/>
        <v>17.89653675984313</v>
      </c>
      <c r="BB1640" s="54">
        <f t="shared" si="180"/>
        <v>13.241463240156873</v>
      </c>
    </row>
    <row r="1641" spans="1:54" x14ac:dyDescent="0.25">
      <c r="A1641" s="3">
        <v>42601</v>
      </c>
      <c r="B1641" s="77">
        <v>9034.27</v>
      </c>
      <c r="C1641" s="77">
        <v>837.81156999999996</v>
      </c>
      <c r="D1641" s="77">
        <v>-38.452199999999998</v>
      </c>
      <c r="E1641" s="77">
        <f t="shared" si="175"/>
        <v>999.77569999999992</v>
      </c>
      <c r="F1641" s="77">
        <v>-10.1469</v>
      </c>
      <c r="G1641" s="77">
        <v>-6.2964000000000002</v>
      </c>
      <c r="H1641">
        <v>0</v>
      </c>
      <c r="I1641" s="78">
        <v>8946</v>
      </c>
      <c r="J1641">
        <v>201609</v>
      </c>
      <c r="K1641" s="78">
        <v>8946</v>
      </c>
      <c r="L1641" s="77">
        <f t="shared" si="174"/>
        <v>-88.270000000000437</v>
      </c>
      <c r="M1641" s="78">
        <v>66380</v>
      </c>
      <c r="N1641" s="78">
        <v>1187.5956900000001</v>
      </c>
      <c r="O1641" s="78">
        <v>-1409</v>
      </c>
      <c r="P1641" s="78">
        <v>-6.3087900000000001</v>
      </c>
      <c r="Q1641" s="144">
        <v>66027.75</v>
      </c>
      <c r="R1641" s="78">
        <v>-46730</v>
      </c>
      <c r="S1641" s="78">
        <v>-1733</v>
      </c>
      <c r="T1641" s="78">
        <v>867</v>
      </c>
      <c r="U1641" s="78">
        <v>32907</v>
      </c>
      <c r="V1641" s="219">
        <v>-2.6346977846658765E-2</v>
      </c>
      <c r="W1641" s="78">
        <v>-15102</v>
      </c>
      <c r="X1641" s="78">
        <v>-13033</v>
      </c>
      <c r="Y1641" s="78">
        <v>-2008</v>
      </c>
      <c r="Z1641" s="78">
        <v>1714</v>
      </c>
      <c r="AA1641" s="78">
        <v>93.16</v>
      </c>
      <c r="AB1641" s="78">
        <v>107.27</v>
      </c>
      <c r="AC1641" s="78">
        <v>23193</v>
      </c>
      <c r="AD1641" s="104">
        <v>2.2595200000000002</v>
      </c>
      <c r="AE1641" s="78">
        <v>49111</v>
      </c>
      <c r="AF1641" s="104">
        <v>-0.38683000000000001</v>
      </c>
      <c r="AG1641" s="78">
        <v>12251</v>
      </c>
      <c r="AH1641" s="104">
        <v>-4.9709999999999997E-2</v>
      </c>
      <c r="AI1641" s="78">
        <v>29356</v>
      </c>
      <c r="AJ1641" s="104">
        <v>0.93284999999999996</v>
      </c>
      <c r="AK1641" s="78">
        <v>9400</v>
      </c>
      <c r="AL1641" s="78">
        <v>8600</v>
      </c>
      <c r="AM1641" s="8">
        <v>8900</v>
      </c>
      <c r="AN1641" s="78">
        <v>281</v>
      </c>
      <c r="AO1641" s="78">
        <v>9600</v>
      </c>
      <c r="AP1641" s="78">
        <v>8000</v>
      </c>
      <c r="AQ1641" s="78">
        <v>8900</v>
      </c>
      <c r="AR1641" s="78">
        <v>384</v>
      </c>
      <c r="AS1641" s="78">
        <v>9100</v>
      </c>
      <c r="AT1641" s="78">
        <v>8850</v>
      </c>
      <c r="AU1641" s="78">
        <v>9000</v>
      </c>
      <c r="AV1641" s="78">
        <v>92</v>
      </c>
      <c r="AW1641" s="77">
        <v>13.86</v>
      </c>
      <c r="AX1641" s="144">
        <f t="shared" si="176"/>
        <v>0.03</v>
      </c>
      <c r="AY1641" s="144">
        <f t="shared" si="177"/>
        <v>0.02</v>
      </c>
      <c r="AZ1641" s="144">
        <f t="shared" si="178"/>
        <v>0.01</v>
      </c>
      <c r="BA1641" s="54">
        <f t="shared" si="179"/>
        <v>17.838992346228018</v>
      </c>
      <c r="BB1641" s="54">
        <f t="shared" si="180"/>
        <v>13.034007653771983</v>
      </c>
    </row>
    <row r="1642" spans="1:54" x14ac:dyDescent="0.25">
      <c r="A1642" s="3">
        <v>42604</v>
      </c>
      <c r="B1642" s="77">
        <v>8981.81</v>
      </c>
      <c r="C1642" s="77">
        <v>694.50729000000001</v>
      </c>
      <c r="D1642" s="77">
        <v>-25.8216</v>
      </c>
      <c r="E1642" s="77">
        <f t="shared" si="175"/>
        <v>915.0736999999998</v>
      </c>
      <c r="F1642" s="77">
        <v>-9.3293999999999997</v>
      </c>
      <c r="G1642" s="77">
        <v>8.5367999999999995</v>
      </c>
      <c r="H1642">
        <v>0</v>
      </c>
      <c r="I1642" s="78">
        <v>8892</v>
      </c>
      <c r="J1642">
        <v>201609</v>
      </c>
      <c r="K1642" s="78">
        <v>8892</v>
      </c>
      <c r="L1642" s="77">
        <f t="shared" si="174"/>
        <v>-89.809999999999491</v>
      </c>
      <c r="M1642" s="78">
        <v>72439</v>
      </c>
      <c r="N1642" s="78">
        <v>1288.3655000000001</v>
      </c>
      <c r="O1642" s="78">
        <v>-1020</v>
      </c>
      <c r="P1642" s="78">
        <v>-4.5414700000000003</v>
      </c>
      <c r="Q1642" s="144">
        <v>72184</v>
      </c>
      <c r="R1642" s="78">
        <v>-48434</v>
      </c>
      <c r="S1642" s="78">
        <v>-2780</v>
      </c>
      <c r="T1642" s="78">
        <v>2429</v>
      </c>
      <c r="U1642" s="78">
        <v>34098</v>
      </c>
      <c r="V1642" s="219">
        <v>-7.1235849609947804E-2</v>
      </c>
      <c r="W1642" s="78">
        <v>-13364</v>
      </c>
      <c r="X1642" s="78">
        <v>-11154</v>
      </c>
      <c r="Y1642" s="78">
        <v>1403</v>
      </c>
      <c r="Z1642" s="78">
        <v>7424</v>
      </c>
      <c r="AA1642" s="78">
        <v>92.38</v>
      </c>
      <c r="AB1642" s="78">
        <v>99.29</v>
      </c>
      <c r="AC1642" s="78">
        <v>22770</v>
      </c>
      <c r="AD1642" s="104">
        <v>2.0093100000000002</v>
      </c>
      <c r="AE1642" s="78">
        <v>55105</v>
      </c>
      <c r="AF1642" s="104">
        <v>-0.52942999999999996</v>
      </c>
      <c r="AG1642" s="78">
        <v>-4067</v>
      </c>
      <c r="AH1642" s="104">
        <v>0.37147999999999998</v>
      </c>
      <c r="AI1642" s="78">
        <v>26820</v>
      </c>
      <c r="AJ1642" s="104">
        <v>1.3696200000000001</v>
      </c>
      <c r="AK1642" s="78">
        <v>9400</v>
      </c>
      <c r="AL1642" s="78">
        <v>8600</v>
      </c>
      <c r="AM1642" s="8">
        <v>8900</v>
      </c>
      <c r="AN1642" s="78">
        <v>254</v>
      </c>
      <c r="AO1642" s="78">
        <v>9300</v>
      </c>
      <c r="AP1642" s="78">
        <v>8000</v>
      </c>
      <c r="AQ1642" s="78">
        <v>8900</v>
      </c>
      <c r="AR1642" s="78">
        <v>358</v>
      </c>
      <c r="AS1642" s="78">
        <v>9100</v>
      </c>
      <c r="AT1642" s="78">
        <v>8850</v>
      </c>
      <c r="AU1642" s="78">
        <v>8950</v>
      </c>
      <c r="AV1642" s="78">
        <v>66</v>
      </c>
      <c r="AW1642" s="77">
        <v>13.6</v>
      </c>
      <c r="AX1642" s="144">
        <f t="shared" si="176"/>
        <v>0.03</v>
      </c>
      <c r="AY1642" s="144">
        <f t="shared" si="177"/>
        <v>0.02</v>
      </c>
      <c r="AZ1642" s="144">
        <f t="shared" si="178"/>
        <v>0.01</v>
      </c>
      <c r="BA1642" s="54">
        <f t="shared" si="179"/>
        <v>17.760000332606015</v>
      </c>
      <c r="BB1642" s="54">
        <f t="shared" si="180"/>
        <v>12.814999667393991</v>
      </c>
    </row>
    <row r="1643" spans="1:54" x14ac:dyDescent="0.25">
      <c r="A1643" s="3">
        <v>42605</v>
      </c>
      <c r="B1643" s="77">
        <v>9030.93</v>
      </c>
      <c r="C1643" s="77">
        <v>669.02161999999998</v>
      </c>
      <c r="D1643" s="77">
        <v>-1.1591</v>
      </c>
      <c r="E1643" s="77">
        <f t="shared" si="175"/>
        <v>795.43369999999993</v>
      </c>
      <c r="F1643" s="77">
        <v>-4.4607000000000001</v>
      </c>
      <c r="G1643" s="77">
        <v>16.6462</v>
      </c>
      <c r="H1643">
        <v>0</v>
      </c>
      <c r="I1643" s="78">
        <v>8984</v>
      </c>
      <c r="J1643">
        <v>201609</v>
      </c>
      <c r="K1643" s="78">
        <v>8984</v>
      </c>
      <c r="L1643" s="77">
        <f t="shared" si="174"/>
        <v>-46.930000000000291</v>
      </c>
      <c r="M1643" s="78">
        <v>79904</v>
      </c>
      <c r="N1643" s="78">
        <v>1435.2010700000001</v>
      </c>
      <c r="O1643" s="78">
        <v>249</v>
      </c>
      <c r="P1643" s="78">
        <v>1.11676</v>
      </c>
      <c r="Q1643" s="144">
        <v>79966.25</v>
      </c>
      <c r="R1643" s="78">
        <v>-47232</v>
      </c>
      <c r="S1643" s="78">
        <v>-4852</v>
      </c>
      <c r="T1643" s="78">
        <v>8313</v>
      </c>
      <c r="U1643" s="78">
        <v>38663</v>
      </c>
      <c r="V1643" s="219">
        <v>-0.21501176835734423</v>
      </c>
      <c r="W1643" s="78">
        <v>-12363</v>
      </c>
      <c r="X1643" s="78">
        <v>-9703</v>
      </c>
      <c r="Y1643" s="78">
        <v>3154</v>
      </c>
      <c r="Z1643" s="78">
        <v>13406</v>
      </c>
      <c r="AA1643" s="78">
        <v>106.67</v>
      </c>
      <c r="AB1643" s="78">
        <v>109.48</v>
      </c>
      <c r="AC1643" s="78">
        <v>27746</v>
      </c>
      <c r="AD1643" s="104">
        <v>2.30755</v>
      </c>
      <c r="AE1643" s="78">
        <v>53904</v>
      </c>
      <c r="AF1643" s="104">
        <v>-0.49918000000000001</v>
      </c>
      <c r="AG1643" s="78">
        <v>13997</v>
      </c>
      <c r="AH1643" s="104">
        <v>0.62302999999999997</v>
      </c>
      <c r="AI1643" s="78">
        <v>5639</v>
      </c>
      <c r="AJ1643" s="104">
        <v>0.46351999999999999</v>
      </c>
      <c r="AK1643" s="78">
        <v>9400</v>
      </c>
      <c r="AL1643" s="78">
        <v>8600</v>
      </c>
      <c r="AM1643" s="8">
        <v>9000</v>
      </c>
      <c r="AN1643" s="78">
        <v>243</v>
      </c>
      <c r="AO1643" s="78">
        <v>9300</v>
      </c>
      <c r="AP1643" s="78">
        <v>8200</v>
      </c>
      <c r="AQ1643" s="78">
        <v>9000</v>
      </c>
      <c r="AR1643" s="78">
        <v>359</v>
      </c>
      <c r="AS1643" s="78">
        <v>9150</v>
      </c>
      <c r="AT1643" s="78">
        <v>8850</v>
      </c>
      <c r="AU1643" s="78">
        <v>9050</v>
      </c>
      <c r="AV1643" s="78">
        <v>46.5</v>
      </c>
      <c r="AW1643" s="77">
        <v>13.09</v>
      </c>
      <c r="AX1643" s="144">
        <f t="shared" si="176"/>
        <v>0</v>
      </c>
      <c r="AY1643" s="144">
        <f t="shared" si="177"/>
        <v>0</v>
      </c>
      <c r="AZ1643" s="144">
        <f t="shared" si="178"/>
        <v>0</v>
      </c>
      <c r="BA1643" s="54">
        <f t="shared" si="179"/>
        <v>17.726916582766744</v>
      </c>
      <c r="BB1643" s="54">
        <f t="shared" si="180"/>
        <v>12.521083417233257</v>
      </c>
    </row>
    <row r="1644" spans="1:54" x14ac:dyDescent="0.25">
      <c r="A1644" s="3">
        <v>42606</v>
      </c>
      <c r="B1644" s="77">
        <v>9017.3799999999992</v>
      </c>
      <c r="C1644" s="77">
        <v>615.38427000000001</v>
      </c>
      <c r="D1644" s="77">
        <v>-3.4872000000000001</v>
      </c>
      <c r="E1644" s="77">
        <f t="shared" si="175"/>
        <v>681.05299999999988</v>
      </c>
      <c r="F1644" s="77">
        <v>-0.85730000000000006</v>
      </c>
      <c r="G1644" s="77">
        <v>-3.6927999999999996</v>
      </c>
      <c r="H1644" t="s">
        <v>1791</v>
      </c>
      <c r="I1644" s="78">
        <v>8956</v>
      </c>
      <c r="J1644">
        <v>201609</v>
      </c>
      <c r="K1644" s="78">
        <v>8956</v>
      </c>
      <c r="L1644" s="77">
        <f t="shared" si="174"/>
        <v>-61.3799999999992</v>
      </c>
      <c r="M1644" s="78">
        <v>76346</v>
      </c>
      <c r="N1644" s="78">
        <v>1366.86923</v>
      </c>
      <c r="O1644" s="78">
        <v>-349</v>
      </c>
      <c r="P1644" s="78">
        <v>-1.5594399999999999</v>
      </c>
      <c r="Q1644" s="144">
        <v>76258.75</v>
      </c>
      <c r="R1644" s="78">
        <v>-46888</v>
      </c>
      <c r="S1644" s="78">
        <v>-4503</v>
      </c>
      <c r="T1644" s="78">
        <v>5708</v>
      </c>
      <c r="U1644" s="78">
        <v>34998</v>
      </c>
      <c r="V1644" s="219">
        <v>-0.16309503400194297</v>
      </c>
      <c r="W1644" s="78">
        <v>-12468</v>
      </c>
      <c r="X1644" s="78">
        <v>-9825</v>
      </c>
      <c r="Y1644" s="78">
        <v>4106</v>
      </c>
      <c r="Z1644" s="78">
        <v>11893</v>
      </c>
      <c r="AA1644" s="78">
        <v>101.25</v>
      </c>
      <c r="AB1644" s="78">
        <v>119.22</v>
      </c>
      <c r="AC1644" s="78">
        <v>28982</v>
      </c>
      <c r="AD1644" s="104">
        <v>2.1879300000000002</v>
      </c>
      <c r="AE1644" s="78">
        <v>46344</v>
      </c>
      <c r="AF1644" s="104">
        <v>-0.51756000000000002</v>
      </c>
      <c r="AG1644" s="78">
        <v>11711</v>
      </c>
      <c r="AH1644" s="104">
        <v>0.33334999999999998</v>
      </c>
      <c r="AI1644" s="78">
        <v>6389</v>
      </c>
      <c r="AJ1644" s="104">
        <v>0.62514999999999998</v>
      </c>
      <c r="AK1644" s="78">
        <v>9400</v>
      </c>
      <c r="AL1644" s="78">
        <v>8600</v>
      </c>
      <c r="AM1644" s="8">
        <v>9000</v>
      </c>
      <c r="AN1644" s="78">
        <v>245</v>
      </c>
      <c r="AO1644" s="78">
        <v>9300</v>
      </c>
      <c r="AP1644" s="78">
        <v>8000</v>
      </c>
      <c r="AQ1644" s="78">
        <v>8900</v>
      </c>
      <c r="AR1644" s="78">
        <v>363</v>
      </c>
      <c r="AS1644" s="78">
        <v>9150</v>
      </c>
      <c r="AT1644" s="78">
        <v>8950</v>
      </c>
      <c r="AU1644" s="78">
        <v>9000</v>
      </c>
      <c r="AV1644" s="78">
        <v>119</v>
      </c>
      <c r="AW1644" s="77">
        <v>13.41</v>
      </c>
      <c r="AX1644" s="144">
        <f t="shared" si="176"/>
        <v>0.06</v>
      </c>
      <c r="AY1644" s="144">
        <f t="shared" si="177"/>
        <v>0.04</v>
      </c>
      <c r="AZ1644" s="144">
        <f t="shared" si="178"/>
        <v>0.02</v>
      </c>
      <c r="BA1644" s="54">
        <f t="shared" si="179"/>
        <v>17.570179952916405</v>
      </c>
      <c r="BB1644" s="54">
        <f t="shared" si="180"/>
        <v>12.354820047083596</v>
      </c>
    </row>
    <row r="1645" spans="1:54" x14ac:dyDescent="0.25">
      <c r="A1645" s="3">
        <v>42607</v>
      </c>
      <c r="B1645" s="77">
        <v>9115.4699999999993</v>
      </c>
      <c r="C1645" s="77">
        <v>786.58927000000006</v>
      </c>
      <c r="D1645" s="77">
        <v>79.515900000000002</v>
      </c>
      <c r="E1645" s="77">
        <f t="shared" si="175"/>
        <v>663.63840000000005</v>
      </c>
      <c r="F1645" s="77">
        <v>1.7206000000000001</v>
      </c>
      <c r="G1645" s="77">
        <v>-2.5424000000000002</v>
      </c>
      <c r="H1645">
        <v>0</v>
      </c>
      <c r="I1645" s="78">
        <v>9072</v>
      </c>
      <c r="J1645">
        <v>201609</v>
      </c>
      <c r="K1645" s="78">
        <v>9072</v>
      </c>
      <c r="L1645" s="77">
        <f t="shared" si="174"/>
        <v>-43.469999999999345</v>
      </c>
      <c r="M1645" s="78">
        <v>86678</v>
      </c>
      <c r="N1645" s="78">
        <v>1571.9339299999999</v>
      </c>
      <c r="O1645" s="78">
        <v>789</v>
      </c>
      <c r="P1645" s="78">
        <v>3.57951</v>
      </c>
      <c r="Q1645" s="144">
        <v>86875.25</v>
      </c>
      <c r="R1645" s="78">
        <v>-46065</v>
      </c>
      <c r="S1645" s="78">
        <v>-6816</v>
      </c>
      <c r="T1645" s="78">
        <v>13344</v>
      </c>
      <c r="U1645" s="78">
        <v>44268</v>
      </c>
      <c r="V1645" s="219">
        <v>-0.30143670371374354</v>
      </c>
      <c r="W1645" s="78">
        <v>-9519</v>
      </c>
      <c r="X1645" s="78">
        <v>-5713</v>
      </c>
      <c r="Y1645" s="78">
        <v>5819</v>
      </c>
      <c r="Z1645" s="78">
        <v>15964</v>
      </c>
      <c r="AA1645" s="78">
        <v>128.16</v>
      </c>
      <c r="AB1645" s="78">
        <v>132.91</v>
      </c>
      <c r="AC1645" s="78">
        <v>43411</v>
      </c>
      <c r="AD1645" s="104">
        <v>2.7996500000000002</v>
      </c>
      <c r="AE1645" s="78">
        <v>58959</v>
      </c>
      <c r="AF1645" s="104">
        <v>-0.28553000000000001</v>
      </c>
      <c r="AG1645" s="78">
        <v>27998</v>
      </c>
      <c r="AH1645" s="104">
        <v>0.95199999999999996</v>
      </c>
      <c r="AI1645" s="78">
        <v>-5478</v>
      </c>
      <c r="AJ1645" s="104">
        <v>0.28427999999999998</v>
      </c>
      <c r="AK1645" s="78">
        <v>9400</v>
      </c>
      <c r="AL1645" s="78">
        <v>8600</v>
      </c>
      <c r="AM1645" s="8">
        <v>9100</v>
      </c>
      <c r="AN1645" s="78">
        <v>234</v>
      </c>
      <c r="AO1645" s="78">
        <v>9300</v>
      </c>
      <c r="AP1645" s="78">
        <v>8800</v>
      </c>
      <c r="AQ1645" s="78">
        <v>9000</v>
      </c>
      <c r="AR1645" s="78">
        <v>360</v>
      </c>
      <c r="AS1645" s="78">
        <v>9300</v>
      </c>
      <c r="AT1645" s="78">
        <v>8800</v>
      </c>
      <c r="AU1645" s="78">
        <v>9100</v>
      </c>
      <c r="AV1645" s="78">
        <v>98</v>
      </c>
      <c r="AW1645" s="77">
        <v>13.27</v>
      </c>
      <c r="AX1645" s="144">
        <f t="shared" si="176"/>
        <v>0.06</v>
      </c>
      <c r="AY1645" s="144">
        <f t="shared" si="177"/>
        <v>0.04</v>
      </c>
      <c r="AZ1645" s="144">
        <f t="shared" si="178"/>
        <v>0.02</v>
      </c>
      <c r="BA1645" s="54">
        <f t="shared" si="179"/>
        <v>17.318612775008333</v>
      </c>
      <c r="BB1645" s="54">
        <f t="shared" si="180"/>
        <v>12.240387224991665</v>
      </c>
    </row>
    <row r="1646" spans="1:54" x14ac:dyDescent="0.25">
      <c r="A1646" s="3">
        <v>42608</v>
      </c>
      <c r="B1646" s="77">
        <v>9131.7199999999993</v>
      </c>
      <c r="C1646" s="77">
        <v>658.15985000000001</v>
      </c>
      <c r="D1646" s="77">
        <v>34.977699999999999</v>
      </c>
      <c r="E1646" s="77">
        <f t="shared" si="175"/>
        <v>711.82710000000009</v>
      </c>
      <c r="F1646" s="77">
        <v>-0.32369999999999999</v>
      </c>
      <c r="G1646" s="77">
        <v>9.6659000000000006</v>
      </c>
      <c r="H1646">
        <v>0</v>
      </c>
      <c r="I1646" s="78">
        <v>9080</v>
      </c>
      <c r="J1646">
        <v>201609</v>
      </c>
      <c r="K1646" s="78">
        <v>9080</v>
      </c>
      <c r="L1646" s="77">
        <f t="shared" si="174"/>
        <v>-51.719999999999345</v>
      </c>
      <c r="M1646" s="78">
        <v>80883</v>
      </c>
      <c r="N1646" s="78">
        <v>1468.4356</v>
      </c>
      <c r="O1646" s="78">
        <v>-127</v>
      </c>
      <c r="P1646" s="78">
        <v>-0.57452999999999999</v>
      </c>
      <c r="Q1646" s="144">
        <v>80851.25</v>
      </c>
      <c r="R1646" s="78">
        <v>-45723</v>
      </c>
      <c r="S1646" s="78">
        <v>-5658</v>
      </c>
      <c r="T1646" s="78">
        <v>10882</v>
      </c>
      <c r="U1646" s="78">
        <v>42220</v>
      </c>
      <c r="V1646" s="219">
        <v>-0.25774514448128849</v>
      </c>
      <c r="W1646" s="78">
        <v>-10868</v>
      </c>
      <c r="X1646" s="78">
        <v>-7396</v>
      </c>
      <c r="Y1646" s="78">
        <v>3322</v>
      </c>
      <c r="Z1646" s="78">
        <v>13243</v>
      </c>
      <c r="AA1646" s="78">
        <v>108.33</v>
      </c>
      <c r="AB1646" s="78">
        <v>132.88999999999999</v>
      </c>
      <c r="AC1646" s="78">
        <v>38911</v>
      </c>
      <c r="AD1646" s="104">
        <v>2.7791399999999999</v>
      </c>
      <c r="AE1646" s="78">
        <v>60209</v>
      </c>
      <c r="AF1646" s="104">
        <v>-0.21612000000000001</v>
      </c>
      <c r="AG1646" s="78">
        <v>16687</v>
      </c>
      <c r="AH1646" s="104">
        <v>0.49670999999999998</v>
      </c>
      <c r="AI1646" s="78">
        <v>-6742</v>
      </c>
      <c r="AJ1646" s="104">
        <v>0.21440999999999999</v>
      </c>
      <c r="AK1646" s="78">
        <v>9400</v>
      </c>
      <c r="AL1646" s="78">
        <v>8600</v>
      </c>
      <c r="AM1646" s="8">
        <v>9100</v>
      </c>
      <c r="AN1646" s="78">
        <v>233</v>
      </c>
      <c r="AO1646" s="78">
        <v>9300</v>
      </c>
      <c r="AP1646" s="78">
        <v>8000</v>
      </c>
      <c r="AQ1646" s="78">
        <v>9100</v>
      </c>
      <c r="AR1646" s="78">
        <v>352</v>
      </c>
      <c r="AS1646" s="78">
        <v>9300</v>
      </c>
      <c r="AT1646" s="78">
        <v>9000</v>
      </c>
      <c r="AU1646" s="78">
        <v>9150</v>
      </c>
      <c r="AV1646" s="78">
        <v>96.5</v>
      </c>
      <c r="AW1646" s="77">
        <v>13.34</v>
      </c>
      <c r="AX1646" s="144">
        <f t="shared" si="176"/>
        <v>0.1</v>
      </c>
      <c r="AY1646" s="144">
        <f t="shared" si="177"/>
        <v>0.06</v>
      </c>
      <c r="AZ1646" s="144">
        <f t="shared" si="178"/>
        <v>0.03</v>
      </c>
      <c r="BA1646" s="54">
        <f t="shared" si="179"/>
        <v>17.027799598550576</v>
      </c>
      <c r="BB1646" s="54">
        <f t="shared" si="180"/>
        <v>12.182200401449419</v>
      </c>
    </row>
    <row r="1647" spans="1:54" x14ac:dyDescent="0.25">
      <c r="A1647" s="3">
        <v>42611</v>
      </c>
      <c r="B1647" s="77">
        <v>9110.17</v>
      </c>
      <c r="C1647" s="77">
        <v>676.25369999999998</v>
      </c>
      <c r="D1647" s="77">
        <v>-0.39630000000000004</v>
      </c>
      <c r="E1647" s="77">
        <f t="shared" si="175"/>
        <v>585.65610000000004</v>
      </c>
      <c r="F1647" s="77">
        <v>-5.1125999999999996</v>
      </c>
      <c r="G1647" s="77">
        <v>7.8916999999999993</v>
      </c>
      <c r="H1647">
        <v>0</v>
      </c>
      <c r="I1647" s="78">
        <v>9042</v>
      </c>
      <c r="J1647">
        <v>201609</v>
      </c>
      <c r="K1647" s="78">
        <v>9042</v>
      </c>
      <c r="L1647" s="77">
        <f t="shared" si="174"/>
        <v>-68.170000000000073</v>
      </c>
      <c r="M1647" s="78">
        <v>76061</v>
      </c>
      <c r="N1647" s="78">
        <v>1375.11796</v>
      </c>
      <c r="O1647" s="78">
        <v>-229</v>
      </c>
      <c r="P1647" s="78">
        <v>-1.02197</v>
      </c>
      <c r="Q1647" s="144">
        <v>76003.75</v>
      </c>
      <c r="R1647" s="78">
        <v>-46633</v>
      </c>
      <c r="S1647" s="78">
        <v>-2242</v>
      </c>
      <c r="T1647" s="78">
        <v>9133</v>
      </c>
      <c r="U1647" s="78">
        <v>38036</v>
      </c>
      <c r="V1647" s="219">
        <v>-0.24011462824692398</v>
      </c>
      <c r="W1647" s="78">
        <v>-12053</v>
      </c>
      <c r="X1647" s="78">
        <v>-9352</v>
      </c>
      <c r="Y1647" s="78">
        <v>2963</v>
      </c>
      <c r="Z1647" s="78">
        <v>13204</v>
      </c>
      <c r="AA1647" s="78">
        <v>98.77</v>
      </c>
      <c r="AB1647" s="78">
        <v>122.11</v>
      </c>
      <c r="AC1647" s="78">
        <v>39611</v>
      </c>
      <c r="AD1647" s="104">
        <v>2.5078999999999998</v>
      </c>
      <c r="AE1647" s="78">
        <v>70749</v>
      </c>
      <c r="AF1647" s="104">
        <v>-0.17276</v>
      </c>
      <c r="AG1647" s="78">
        <v>10854</v>
      </c>
      <c r="AH1647" s="104">
        <v>0.37525999999999998</v>
      </c>
      <c r="AI1647" s="78">
        <v>13542</v>
      </c>
      <c r="AJ1647" s="104">
        <v>0.77190999999999999</v>
      </c>
      <c r="AK1647" s="78">
        <v>9400</v>
      </c>
      <c r="AL1647" s="78">
        <v>8600</v>
      </c>
      <c r="AM1647" s="8">
        <v>9000</v>
      </c>
      <c r="AN1647" s="78">
        <v>228</v>
      </c>
      <c r="AO1647" s="78">
        <v>9300</v>
      </c>
      <c r="AP1647" s="78">
        <v>8000</v>
      </c>
      <c r="AQ1647" s="78">
        <v>9000</v>
      </c>
      <c r="AR1647" s="78">
        <v>353</v>
      </c>
      <c r="AS1647" s="78">
        <v>9150</v>
      </c>
      <c r="AT1647" s="78">
        <v>8950</v>
      </c>
      <c r="AU1647" s="78">
        <v>9100</v>
      </c>
      <c r="AV1647" s="78">
        <v>67</v>
      </c>
      <c r="AW1647" s="77">
        <v>13.76</v>
      </c>
      <c r="AX1647" s="144">
        <f t="shared" si="176"/>
        <v>0.2</v>
      </c>
      <c r="AY1647" s="144">
        <f t="shared" si="177"/>
        <v>0.12</v>
      </c>
      <c r="AZ1647" s="144">
        <f t="shared" si="178"/>
        <v>0.06</v>
      </c>
      <c r="BA1647" s="54">
        <f t="shared" si="179"/>
        <v>16.75918383508797</v>
      </c>
      <c r="BB1647" s="54">
        <f t="shared" si="180"/>
        <v>12.182816164912028</v>
      </c>
    </row>
    <row r="1648" spans="1:54" x14ac:dyDescent="0.25">
      <c r="A1648" s="3">
        <v>42612</v>
      </c>
      <c r="B1648" s="77">
        <v>9110.56</v>
      </c>
      <c r="C1648" s="77">
        <v>695.82701999999995</v>
      </c>
      <c r="D1648" s="77">
        <v>15.716600000000001</v>
      </c>
      <c r="E1648" s="77">
        <f t="shared" si="175"/>
        <v>565.81510000000003</v>
      </c>
      <c r="F1648" s="77">
        <v>2.3378000000000001</v>
      </c>
      <c r="G1648" s="77">
        <v>6.8651999999999997</v>
      </c>
      <c r="H1648">
        <v>0</v>
      </c>
      <c r="I1648" s="78">
        <v>9036</v>
      </c>
      <c r="J1648">
        <v>201609</v>
      </c>
      <c r="K1648" s="78">
        <v>9036</v>
      </c>
      <c r="L1648" s="77">
        <f t="shared" si="174"/>
        <v>-74.559999999999491</v>
      </c>
      <c r="M1648" s="78">
        <v>75247</v>
      </c>
      <c r="N1648" s="78">
        <v>1359.37121</v>
      </c>
      <c r="O1648" s="78">
        <v>-200</v>
      </c>
      <c r="P1648" s="78">
        <v>-0.88016000000000005</v>
      </c>
      <c r="Q1648" s="144">
        <v>75197</v>
      </c>
      <c r="R1648" s="78">
        <v>-46553</v>
      </c>
      <c r="S1648" s="78">
        <v>-3272</v>
      </c>
      <c r="T1648" s="78">
        <v>7590</v>
      </c>
      <c r="U1648" s="78">
        <v>38667</v>
      </c>
      <c r="V1648" s="219">
        <v>-0.19629141128093724</v>
      </c>
      <c r="W1648" s="78">
        <v>-13161</v>
      </c>
      <c r="X1648" s="78">
        <v>-10460</v>
      </c>
      <c r="Y1648" s="78">
        <v>1623</v>
      </c>
      <c r="Z1648" s="78">
        <v>8883</v>
      </c>
      <c r="AA1648" s="78">
        <v>104</v>
      </c>
      <c r="AB1648" s="78">
        <v>121.77</v>
      </c>
      <c r="AC1648" s="78">
        <v>39304</v>
      </c>
      <c r="AD1648" s="104">
        <v>2.42686</v>
      </c>
      <c r="AE1648" s="78">
        <v>71611</v>
      </c>
      <c r="AF1648" s="104">
        <v>-0.13761000000000001</v>
      </c>
      <c r="AG1648" s="78">
        <v>20065</v>
      </c>
      <c r="AH1648" s="104">
        <v>0.52003999999999995</v>
      </c>
      <c r="AI1648" s="78">
        <v>740</v>
      </c>
      <c r="AJ1648" s="104">
        <v>0.56908000000000003</v>
      </c>
      <c r="AK1648" s="78">
        <v>9400</v>
      </c>
      <c r="AL1648" s="78">
        <v>8600</v>
      </c>
      <c r="AM1648" s="8">
        <v>9000</v>
      </c>
      <c r="AN1648" s="78">
        <v>223</v>
      </c>
      <c r="AO1648" s="78">
        <v>9300</v>
      </c>
      <c r="AP1648" s="78">
        <v>8000</v>
      </c>
      <c r="AQ1648" s="78">
        <v>9000</v>
      </c>
      <c r="AR1648" s="78">
        <v>347</v>
      </c>
      <c r="AS1648" s="78">
        <v>9200</v>
      </c>
      <c r="AT1648" s="78">
        <v>9000</v>
      </c>
      <c r="AU1648" s="78">
        <v>9100</v>
      </c>
      <c r="AV1648" s="78">
        <v>44.5</v>
      </c>
      <c r="AW1648" s="77">
        <v>13.85</v>
      </c>
      <c r="AX1648" s="144">
        <f t="shared" si="176"/>
        <v>0.24</v>
      </c>
      <c r="AY1648" s="144">
        <f t="shared" si="177"/>
        <v>0.14000000000000001</v>
      </c>
      <c r="AZ1648" s="144">
        <f t="shared" si="178"/>
        <v>7.0000000000000007E-2</v>
      </c>
      <c r="BA1648" s="54">
        <f t="shared" si="179"/>
        <v>16.427790722335107</v>
      </c>
      <c r="BB1648" s="54">
        <f t="shared" si="180"/>
        <v>12.248209277664891</v>
      </c>
    </row>
    <row r="1649" spans="1:54" x14ac:dyDescent="0.25">
      <c r="A1649" s="3">
        <v>42613</v>
      </c>
      <c r="B1649" s="77">
        <v>9068.85</v>
      </c>
      <c r="C1649" s="77">
        <v>870.48793999999998</v>
      </c>
      <c r="D1649" s="77">
        <v>-16.805199999999999</v>
      </c>
      <c r="E1649" s="77">
        <f t="shared" si="175"/>
        <v>574.57569999999998</v>
      </c>
      <c r="F1649" s="77">
        <v>-2.3705000000000003</v>
      </c>
      <c r="G1649" s="77">
        <v>-11.851099999999999</v>
      </c>
      <c r="H1649" t="s">
        <v>1792</v>
      </c>
      <c r="I1649" s="78">
        <v>8976</v>
      </c>
      <c r="J1649">
        <v>201609</v>
      </c>
      <c r="K1649" s="78">
        <v>8976</v>
      </c>
      <c r="L1649" s="77">
        <f t="shared" si="174"/>
        <v>-92.850000000000364</v>
      </c>
      <c r="M1649" s="78">
        <v>77446</v>
      </c>
      <c r="N1649" s="78">
        <v>1389.96128</v>
      </c>
      <c r="O1649" s="78">
        <v>-617</v>
      </c>
      <c r="P1649" s="78">
        <v>-2.7391700000000001</v>
      </c>
      <c r="Q1649" s="144">
        <v>77291.75</v>
      </c>
      <c r="R1649" s="78">
        <v>-47287</v>
      </c>
      <c r="S1649" s="78">
        <v>-4462</v>
      </c>
      <c r="T1649" s="78">
        <v>5656</v>
      </c>
      <c r="U1649" s="78">
        <v>35312</v>
      </c>
      <c r="V1649" s="219">
        <v>-0.16017217942908926</v>
      </c>
      <c r="W1649" s="78">
        <v>-12200</v>
      </c>
      <c r="X1649" s="78">
        <v>-9499</v>
      </c>
      <c r="Y1649" s="78">
        <v>2625</v>
      </c>
      <c r="Z1649" s="78">
        <v>12940</v>
      </c>
      <c r="AA1649" s="78">
        <v>97.81</v>
      </c>
      <c r="AB1649" s="78">
        <v>119.13</v>
      </c>
      <c r="AC1649" s="78">
        <v>35783</v>
      </c>
      <c r="AD1649" s="104">
        <v>2.0633699999999999</v>
      </c>
      <c r="AE1649" s="78">
        <v>59177</v>
      </c>
      <c r="AF1649" s="104">
        <v>-0.23158000000000001</v>
      </c>
      <c r="AG1649" s="78">
        <v>-3086</v>
      </c>
      <c r="AH1649" s="104">
        <v>7.2529999999999997E-2</v>
      </c>
      <c r="AI1649" s="78">
        <v>1312</v>
      </c>
      <c r="AJ1649" s="104">
        <v>0.45924999999999999</v>
      </c>
      <c r="AK1649" s="78">
        <v>9400</v>
      </c>
      <c r="AL1649" s="78">
        <v>8600</v>
      </c>
      <c r="AM1649" s="8">
        <v>9000</v>
      </c>
      <c r="AN1649" s="78">
        <v>223</v>
      </c>
      <c r="AO1649" s="78">
        <v>9300</v>
      </c>
      <c r="AP1649" s="78">
        <v>8000</v>
      </c>
      <c r="AQ1649" s="78">
        <v>9000</v>
      </c>
      <c r="AR1649" s="78">
        <v>346</v>
      </c>
      <c r="AS1649" s="78">
        <v>9050</v>
      </c>
      <c r="AT1649" s="78">
        <v>9050</v>
      </c>
      <c r="AU1649" s="78">
        <v>9000</v>
      </c>
      <c r="AV1649" s="78">
        <v>132</v>
      </c>
      <c r="AW1649" s="77">
        <v>14.31</v>
      </c>
      <c r="AX1649" s="144">
        <f t="shared" si="176"/>
        <v>0.37</v>
      </c>
      <c r="AY1649" s="144">
        <f t="shared" si="177"/>
        <v>0.22</v>
      </c>
      <c r="AZ1649" s="144">
        <f t="shared" si="178"/>
        <v>0.11</v>
      </c>
      <c r="BA1649" s="54">
        <f t="shared" si="179"/>
        <v>15.949410089811739</v>
      </c>
      <c r="BB1649" s="54">
        <f t="shared" si="180"/>
        <v>12.476589910188267</v>
      </c>
    </row>
    <row r="1650" spans="1:54" x14ac:dyDescent="0.25">
      <c r="A1650" s="3">
        <v>42614</v>
      </c>
      <c r="B1650" s="77">
        <v>9001.15</v>
      </c>
      <c r="C1650" s="77">
        <v>805.68511000000001</v>
      </c>
      <c r="D1650" s="77">
        <v>-87.083700000000007</v>
      </c>
      <c r="E1650" s="77">
        <f t="shared" si="175"/>
        <v>470.04079999999999</v>
      </c>
      <c r="F1650" s="77">
        <v>-2.0781999999999998</v>
      </c>
      <c r="G1650" s="77">
        <v>12.8812</v>
      </c>
      <c r="H1650">
        <v>0</v>
      </c>
      <c r="I1650" s="78">
        <v>8941</v>
      </c>
      <c r="J1650">
        <v>201609</v>
      </c>
      <c r="K1650" s="78">
        <v>8941</v>
      </c>
      <c r="L1650" s="77">
        <f t="shared" si="174"/>
        <v>-60.149999999999636</v>
      </c>
      <c r="M1650" s="78">
        <v>75795</v>
      </c>
      <c r="N1650" s="78">
        <v>1355.19019</v>
      </c>
      <c r="O1650" s="78">
        <v>-719</v>
      </c>
      <c r="P1650" s="78">
        <v>-3.1751299999999998</v>
      </c>
      <c r="Q1650" s="144">
        <v>75615.25</v>
      </c>
      <c r="R1650" s="78">
        <v>-48281</v>
      </c>
      <c r="S1650" s="78">
        <v>-3244</v>
      </c>
      <c r="T1650" s="78">
        <v>4942</v>
      </c>
      <c r="U1650" s="78">
        <v>35353</v>
      </c>
      <c r="V1650" s="219">
        <v>-0.13979011682176901</v>
      </c>
      <c r="W1650" s="78">
        <v>-11265</v>
      </c>
      <c r="X1650" s="78">
        <v>-8564</v>
      </c>
      <c r="Y1650" s="78">
        <v>3747</v>
      </c>
      <c r="Z1650" s="78">
        <v>10708</v>
      </c>
      <c r="AA1650" s="78">
        <v>97.87</v>
      </c>
      <c r="AB1650" s="78">
        <v>115.12</v>
      </c>
      <c r="AC1650" s="78">
        <v>37561</v>
      </c>
      <c r="AD1650" s="104">
        <v>1.9699</v>
      </c>
      <c r="AE1650" s="78">
        <v>74730</v>
      </c>
      <c r="AF1650" s="104">
        <v>-0.23813999999999999</v>
      </c>
      <c r="AG1650" s="78">
        <v>-1819</v>
      </c>
      <c r="AH1650" s="104">
        <v>-0.15765000000000001</v>
      </c>
      <c r="AI1650" s="78">
        <v>22320</v>
      </c>
      <c r="AJ1650" s="104">
        <v>0.68652000000000002</v>
      </c>
      <c r="AK1650" s="78">
        <v>9200</v>
      </c>
      <c r="AL1650" s="78">
        <v>8600</v>
      </c>
      <c r="AM1650" s="8">
        <v>8900</v>
      </c>
      <c r="AN1650" s="78">
        <v>222</v>
      </c>
      <c r="AO1650" s="78">
        <v>9300</v>
      </c>
      <c r="AP1650" s="78">
        <v>8000</v>
      </c>
      <c r="AQ1650" s="78">
        <v>8900</v>
      </c>
      <c r="AR1650" s="78">
        <v>355</v>
      </c>
      <c r="AS1650" s="78">
        <v>9250</v>
      </c>
      <c r="AT1650" s="78">
        <v>8700</v>
      </c>
      <c r="AU1650" s="78">
        <v>9000</v>
      </c>
      <c r="AV1650" s="78">
        <v>113</v>
      </c>
      <c r="AW1650" s="77">
        <v>14.37</v>
      </c>
      <c r="AX1650" s="144">
        <f t="shared" si="176"/>
        <v>0.44</v>
      </c>
      <c r="AY1650" s="144">
        <f t="shared" si="177"/>
        <v>0.26</v>
      </c>
      <c r="AZ1650" s="144">
        <f t="shared" si="178"/>
        <v>0.13</v>
      </c>
      <c r="BA1650" s="54">
        <f t="shared" si="179"/>
        <v>15.582099340304637</v>
      </c>
      <c r="BB1650" s="54">
        <f t="shared" si="180"/>
        <v>12.658900659695366</v>
      </c>
    </row>
    <row r="1651" spans="1:54" x14ac:dyDescent="0.25">
      <c r="A1651" s="3">
        <v>42615</v>
      </c>
      <c r="B1651" s="77">
        <v>8987.5499999999993</v>
      </c>
      <c r="C1651" s="77">
        <v>799.35909000000004</v>
      </c>
      <c r="D1651" s="77">
        <v>4.0729000000000006</v>
      </c>
      <c r="E1651" s="77">
        <f t="shared" si="175"/>
        <v>353.84920000000005</v>
      </c>
      <c r="F1651" s="77">
        <v>-0.28649999999999998</v>
      </c>
      <c r="G1651" s="77">
        <v>-61.554799999999993</v>
      </c>
      <c r="H1651">
        <v>0</v>
      </c>
      <c r="I1651" s="78">
        <v>8931</v>
      </c>
      <c r="J1651">
        <v>201609</v>
      </c>
      <c r="K1651" s="78">
        <v>8931</v>
      </c>
      <c r="L1651" s="77">
        <f t="shared" si="174"/>
        <v>-56.549999999999272</v>
      </c>
      <c r="M1651" s="78">
        <v>77888</v>
      </c>
      <c r="N1651" s="78">
        <v>1391.0102400000001</v>
      </c>
      <c r="O1651" s="78">
        <v>-458</v>
      </c>
      <c r="P1651" s="78">
        <v>-2.0074200000000002</v>
      </c>
      <c r="Q1651" s="144">
        <v>77773.5</v>
      </c>
      <c r="R1651" s="78">
        <v>-48464</v>
      </c>
      <c r="S1651" s="78">
        <v>-3228</v>
      </c>
      <c r="T1651" s="78">
        <v>5967</v>
      </c>
      <c r="U1651" s="78">
        <v>35714</v>
      </c>
      <c r="V1651" s="219">
        <v>-0.16707733661869295</v>
      </c>
      <c r="W1651" s="78">
        <v>-10986</v>
      </c>
      <c r="X1651" s="78">
        <v>-7996</v>
      </c>
      <c r="Y1651" s="78">
        <v>4570</v>
      </c>
      <c r="Z1651" s="78">
        <v>10929</v>
      </c>
      <c r="AA1651" s="78">
        <v>99.95</v>
      </c>
      <c r="AB1651" s="78">
        <v>117.83</v>
      </c>
      <c r="AC1651" s="78">
        <v>38174</v>
      </c>
      <c r="AD1651" s="104">
        <v>1.9625699999999999</v>
      </c>
      <c r="AE1651" s="78">
        <v>76907</v>
      </c>
      <c r="AF1651" s="104">
        <v>-0.25606000000000001</v>
      </c>
      <c r="AG1651" s="78">
        <v>202</v>
      </c>
      <c r="AH1651" s="104">
        <v>-6.08E-2</v>
      </c>
      <c r="AI1651" s="78">
        <v>26940</v>
      </c>
      <c r="AJ1651" s="104">
        <v>0.52615999999999996</v>
      </c>
      <c r="AK1651" s="78">
        <v>9200</v>
      </c>
      <c r="AL1651" s="78">
        <v>8600</v>
      </c>
      <c r="AM1651" s="8">
        <v>8900</v>
      </c>
      <c r="AN1651" s="78">
        <v>216</v>
      </c>
      <c r="AO1651" s="78">
        <v>9300</v>
      </c>
      <c r="AP1651" s="78">
        <v>8000</v>
      </c>
      <c r="AQ1651" s="78">
        <v>8900</v>
      </c>
      <c r="AR1651" s="78">
        <v>353</v>
      </c>
      <c r="AS1651" s="78">
        <v>9250</v>
      </c>
      <c r="AT1651" s="78">
        <v>8700</v>
      </c>
      <c r="AU1651" s="78">
        <v>8950</v>
      </c>
      <c r="AV1651" s="78">
        <v>104</v>
      </c>
      <c r="AW1651" s="77">
        <v>14.59</v>
      </c>
      <c r="AX1651" s="144">
        <f t="shared" si="176"/>
        <v>0.55000000000000004</v>
      </c>
      <c r="AY1651" s="144">
        <f t="shared" si="177"/>
        <v>0.32</v>
      </c>
      <c r="AZ1651" s="144">
        <f t="shared" si="178"/>
        <v>0.16</v>
      </c>
      <c r="BA1651" s="54">
        <f t="shared" si="179"/>
        <v>15.310932442401402</v>
      </c>
      <c r="BB1651" s="54">
        <f t="shared" si="180"/>
        <v>12.808067557598598</v>
      </c>
    </row>
    <row r="1652" spans="1:54" x14ac:dyDescent="0.25">
      <c r="A1652" s="3">
        <v>42618</v>
      </c>
      <c r="B1652" s="77">
        <v>9090.1299999999992</v>
      </c>
      <c r="C1652" s="77">
        <v>640.15544</v>
      </c>
      <c r="D1652" s="77">
        <v>81.739899999999992</v>
      </c>
      <c r="E1652" s="77">
        <f t="shared" si="175"/>
        <v>378.59519999999998</v>
      </c>
      <c r="F1652" s="77">
        <v>3.4858999999999996</v>
      </c>
      <c r="G1652" s="77">
        <v>-5.2302</v>
      </c>
      <c r="H1652">
        <v>0</v>
      </c>
      <c r="I1652" s="78">
        <v>9062</v>
      </c>
      <c r="J1652">
        <v>201609</v>
      </c>
      <c r="K1652" s="78">
        <v>9062</v>
      </c>
      <c r="L1652" s="77">
        <f t="shared" si="174"/>
        <v>-28.1299999999992</v>
      </c>
      <c r="M1652" s="78">
        <v>87576</v>
      </c>
      <c r="N1652" s="78">
        <v>1586.9340500000001</v>
      </c>
      <c r="O1652" s="78">
        <v>775</v>
      </c>
      <c r="P1652" s="78">
        <v>3.5518999999999998</v>
      </c>
      <c r="Q1652" s="144">
        <v>87769.75</v>
      </c>
      <c r="R1652" s="78">
        <v>-47101</v>
      </c>
      <c r="S1652" s="78">
        <v>-6543</v>
      </c>
      <c r="T1652" s="78">
        <v>12113</v>
      </c>
      <c r="U1652" s="78">
        <v>42703</v>
      </c>
      <c r="V1652" s="219">
        <v>-0.28365688593307264</v>
      </c>
      <c r="W1652" s="78">
        <v>-8167</v>
      </c>
      <c r="X1652" s="78">
        <v>-3810</v>
      </c>
      <c r="Y1652" s="78">
        <v>7138</v>
      </c>
      <c r="Z1652" s="78">
        <v>16056</v>
      </c>
      <c r="AA1652" s="78">
        <v>130.19999999999999</v>
      </c>
      <c r="AB1652" s="78">
        <v>137.96</v>
      </c>
      <c r="AC1652" s="78">
        <v>41652</v>
      </c>
      <c r="AD1652" s="104">
        <v>2.3063500000000001</v>
      </c>
      <c r="AE1652" s="78">
        <v>77193</v>
      </c>
      <c r="AF1652" s="104">
        <v>-0.13289000000000001</v>
      </c>
      <c r="AG1652" s="78">
        <v>24729</v>
      </c>
      <c r="AH1652" s="104">
        <v>0.53813</v>
      </c>
      <c r="AI1652" s="78">
        <v>-11919</v>
      </c>
      <c r="AJ1652" s="104">
        <v>-0.11712</v>
      </c>
      <c r="AK1652" s="78">
        <v>9200</v>
      </c>
      <c r="AL1652" s="78">
        <v>8600</v>
      </c>
      <c r="AM1652" s="8">
        <v>9100</v>
      </c>
      <c r="AN1652" s="78">
        <v>181</v>
      </c>
      <c r="AO1652" s="78">
        <v>9300</v>
      </c>
      <c r="AP1652" s="78">
        <v>8000</v>
      </c>
      <c r="AQ1652" s="78">
        <v>9000</v>
      </c>
      <c r="AR1652" s="78">
        <v>329</v>
      </c>
      <c r="AS1652" s="78">
        <v>9250</v>
      </c>
      <c r="AT1652" s="78">
        <v>8700</v>
      </c>
      <c r="AU1652" s="78">
        <v>9100</v>
      </c>
      <c r="AV1652" s="78">
        <v>67</v>
      </c>
      <c r="AW1652" s="77">
        <v>13.88</v>
      </c>
      <c r="AX1652" s="144">
        <f t="shared" si="176"/>
        <v>0.31</v>
      </c>
      <c r="AY1652" s="144">
        <f t="shared" si="177"/>
        <v>0.18</v>
      </c>
      <c r="AZ1652" s="144">
        <f t="shared" si="178"/>
        <v>0.09</v>
      </c>
      <c r="BA1652" s="54">
        <f t="shared" si="179"/>
        <v>15.04179589673147</v>
      </c>
      <c r="BB1652" s="54">
        <f t="shared" si="180"/>
        <v>12.918204103268527</v>
      </c>
    </row>
    <row r="1653" spans="1:54" x14ac:dyDescent="0.25">
      <c r="A1653" s="3">
        <v>42619</v>
      </c>
      <c r="B1653" s="77">
        <v>9181.85</v>
      </c>
      <c r="C1653" s="77">
        <v>764.99162999999999</v>
      </c>
      <c r="D1653" s="77">
        <v>94.1982</v>
      </c>
      <c r="E1653" s="77">
        <f t="shared" si="175"/>
        <v>406.95859999999999</v>
      </c>
      <c r="F1653" s="77">
        <v>-0.41110000000000002</v>
      </c>
      <c r="G1653" s="77">
        <v>-11.035599999999999</v>
      </c>
      <c r="H1653">
        <v>0</v>
      </c>
      <c r="I1653" s="78">
        <v>9150</v>
      </c>
      <c r="J1653">
        <v>201609</v>
      </c>
      <c r="K1653" s="78">
        <v>9150</v>
      </c>
      <c r="L1653" s="77">
        <f t="shared" si="174"/>
        <v>-31.850000000000364</v>
      </c>
      <c r="M1653" s="78">
        <v>89627</v>
      </c>
      <c r="N1653" s="78">
        <v>1639.8573899999999</v>
      </c>
      <c r="O1653" s="78">
        <v>1418</v>
      </c>
      <c r="P1653" s="78">
        <v>6.5242000000000004</v>
      </c>
      <c r="Q1653" s="144">
        <v>89981.5</v>
      </c>
      <c r="R1653" s="78">
        <v>-46637</v>
      </c>
      <c r="S1653" s="78">
        <v>-6947</v>
      </c>
      <c r="T1653" s="78">
        <v>13728</v>
      </c>
      <c r="U1653" s="78">
        <v>47107</v>
      </c>
      <c r="V1653" s="219">
        <v>-0.29142165707856582</v>
      </c>
      <c r="W1653" s="78">
        <v>-8019</v>
      </c>
      <c r="X1653" s="78">
        <v>-3218</v>
      </c>
      <c r="Y1653" s="78">
        <v>7040</v>
      </c>
      <c r="Z1653" s="78">
        <v>16404</v>
      </c>
      <c r="AA1653" s="78">
        <v>123.74</v>
      </c>
      <c r="AB1653" s="78">
        <v>152.59</v>
      </c>
      <c r="AC1653" s="78">
        <v>41025</v>
      </c>
      <c r="AD1653" s="104">
        <v>2.6441400000000002</v>
      </c>
      <c r="AE1653" s="78">
        <v>82664</v>
      </c>
      <c r="AF1653" s="104">
        <v>-1.8200000000000001E-2</v>
      </c>
      <c r="AG1653" s="78">
        <v>29502</v>
      </c>
      <c r="AH1653" s="104">
        <v>0.78656000000000004</v>
      </c>
      <c r="AI1653" s="78">
        <v>-31741</v>
      </c>
      <c r="AJ1653" s="104">
        <v>9.3689999999999996E-2</v>
      </c>
      <c r="AK1653" s="78">
        <v>9400</v>
      </c>
      <c r="AL1653" s="78">
        <v>8700</v>
      </c>
      <c r="AM1653" s="8">
        <v>9100</v>
      </c>
      <c r="AN1653" s="78">
        <v>184</v>
      </c>
      <c r="AO1653" s="78">
        <v>9300</v>
      </c>
      <c r="AP1653" s="78">
        <v>8000</v>
      </c>
      <c r="AQ1653" s="78">
        <v>9100</v>
      </c>
      <c r="AR1653" s="78">
        <v>322</v>
      </c>
      <c r="AS1653" s="78">
        <v>9250</v>
      </c>
      <c r="AT1653" s="78">
        <v>8700</v>
      </c>
      <c r="AU1653" s="78">
        <v>9150</v>
      </c>
      <c r="AV1653" s="78">
        <v>51.5</v>
      </c>
      <c r="AW1653" s="77">
        <v>13.69</v>
      </c>
      <c r="AX1653" s="144">
        <f t="shared" si="176"/>
        <v>0.2</v>
      </c>
      <c r="AY1653" s="144">
        <f t="shared" si="177"/>
        <v>0.12</v>
      </c>
      <c r="AZ1653" s="144">
        <f t="shared" si="178"/>
        <v>0.06</v>
      </c>
      <c r="BA1653" s="54">
        <f t="shared" si="179"/>
        <v>14.889669127229759</v>
      </c>
      <c r="BB1653" s="54">
        <f t="shared" si="180"/>
        <v>12.947330872770241</v>
      </c>
    </row>
    <row r="1654" spans="1:54" x14ac:dyDescent="0.25">
      <c r="A1654" s="3">
        <v>42620</v>
      </c>
      <c r="B1654" s="77">
        <v>9259.07</v>
      </c>
      <c r="C1654" s="77">
        <v>930.62897999999996</v>
      </c>
      <c r="D1654" s="77">
        <v>56.751099999999994</v>
      </c>
      <c r="E1654" s="77">
        <f t="shared" si="175"/>
        <v>394.98179999999996</v>
      </c>
      <c r="F1654" s="77">
        <v>5.2324999999999999</v>
      </c>
      <c r="G1654" s="77">
        <v>-6.2375999999999996</v>
      </c>
      <c r="H1654" t="s">
        <v>1793</v>
      </c>
      <c r="I1654" s="78">
        <v>9253</v>
      </c>
      <c r="J1654">
        <v>201609</v>
      </c>
      <c r="K1654" s="78">
        <v>9253</v>
      </c>
      <c r="L1654" s="77">
        <f t="shared" si="174"/>
        <v>-6.069999999999709</v>
      </c>
      <c r="M1654" s="78">
        <v>93210</v>
      </c>
      <c r="N1654" s="78">
        <v>1724.40518</v>
      </c>
      <c r="O1654" s="78">
        <v>1768</v>
      </c>
      <c r="P1654" s="78">
        <v>8.2131100000000004</v>
      </c>
      <c r="Q1654" s="144">
        <v>93652</v>
      </c>
      <c r="R1654" s="78">
        <v>-45565</v>
      </c>
      <c r="S1654" s="78">
        <v>-8748</v>
      </c>
      <c r="T1654" s="78">
        <v>15463</v>
      </c>
      <c r="U1654" s="78">
        <v>49601</v>
      </c>
      <c r="V1654" s="219">
        <v>-0.31174774702122943</v>
      </c>
      <c r="W1654" s="78">
        <v>-9037</v>
      </c>
      <c r="X1654" s="78">
        <v>-3844</v>
      </c>
      <c r="Y1654" s="78">
        <v>6233</v>
      </c>
      <c r="Z1654" s="78">
        <v>19766</v>
      </c>
      <c r="AA1654" s="78">
        <v>94.81</v>
      </c>
      <c r="AB1654" s="78">
        <v>149.63</v>
      </c>
      <c r="AC1654" s="78">
        <v>36629</v>
      </c>
      <c r="AD1654" s="104">
        <v>2.7828300000000001</v>
      </c>
      <c r="AE1654" s="78">
        <v>85982</v>
      </c>
      <c r="AF1654" s="104">
        <v>0.23746999999999999</v>
      </c>
      <c r="AG1654" s="78">
        <v>24011</v>
      </c>
      <c r="AH1654" s="104">
        <v>1.6867300000000001</v>
      </c>
      <c r="AI1654" s="78">
        <v>-29651</v>
      </c>
      <c r="AJ1654" s="104">
        <v>-5.9339999999999997E-2</v>
      </c>
      <c r="AK1654" s="78">
        <v>9500</v>
      </c>
      <c r="AL1654" s="78">
        <v>8600</v>
      </c>
      <c r="AM1654" s="8">
        <v>9300</v>
      </c>
      <c r="AN1654" s="78">
        <v>169</v>
      </c>
      <c r="AO1654" s="78">
        <v>9500</v>
      </c>
      <c r="AP1654" s="78">
        <v>8000</v>
      </c>
      <c r="AQ1654" s="78">
        <v>9200</v>
      </c>
      <c r="AR1654" s="78">
        <v>318</v>
      </c>
      <c r="AS1654" s="78">
        <v>9400</v>
      </c>
      <c r="AT1654" s="78">
        <v>9100</v>
      </c>
      <c r="AU1654" s="78">
        <v>9250</v>
      </c>
      <c r="AV1654" s="78">
        <v>130</v>
      </c>
      <c r="AW1654" s="77">
        <v>13.51</v>
      </c>
      <c r="AX1654" s="144">
        <f t="shared" si="176"/>
        <v>0.17</v>
      </c>
      <c r="AY1654" s="144">
        <f t="shared" si="177"/>
        <v>0.1</v>
      </c>
      <c r="AZ1654" s="144">
        <f t="shared" si="178"/>
        <v>0.05</v>
      </c>
      <c r="BA1654" s="54">
        <f t="shared" si="179"/>
        <v>14.826956047486783</v>
      </c>
      <c r="BB1654" s="54">
        <f t="shared" si="180"/>
        <v>12.917043952513216</v>
      </c>
    </row>
    <row r="1655" spans="1:54" x14ac:dyDescent="0.25">
      <c r="A1655" s="3">
        <v>42621</v>
      </c>
      <c r="B1655" s="77">
        <v>9262.89</v>
      </c>
      <c r="C1655" s="77">
        <v>779.69938999999999</v>
      </c>
      <c r="D1655" s="77">
        <v>18.026800000000001</v>
      </c>
      <c r="E1655" s="77">
        <f t="shared" si="175"/>
        <v>371.22489999999999</v>
      </c>
      <c r="F1655" s="77">
        <v>-1.825</v>
      </c>
      <c r="G1655" s="77">
        <v>-5.5446</v>
      </c>
      <c r="H1655">
        <v>0</v>
      </c>
      <c r="I1655" s="78">
        <v>9239</v>
      </c>
      <c r="J1655">
        <v>201609</v>
      </c>
      <c r="K1655" s="78">
        <v>9239</v>
      </c>
      <c r="L1655" s="77">
        <f t="shared" si="174"/>
        <v>-23.889999999999418</v>
      </c>
      <c r="M1655" s="78">
        <v>85709</v>
      </c>
      <c r="N1655" s="78">
        <v>1583.23333</v>
      </c>
      <c r="O1655" s="78">
        <v>1062</v>
      </c>
      <c r="P1655" s="78">
        <v>4.9377899999999997</v>
      </c>
      <c r="Q1655" s="144">
        <v>85974.5</v>
      </c>
      <c r="R1655" s="78">
        <v>-45855</v>
      </c>
      <c r="S1655" s="78">
        <v>-7198</v>
      </c>
      <c r="T1655" s="78">
        <v>12578</v>
      </c>
      <c r="U1655" s="78">
        <v>47013</v>
      </c>
      <c r="V1655" s="219">
        <v>-0.26754302001574032</v>
      </c>
      <c r="W1655" s="78">
        <v>-10325</v>
      </c>
      <c r="X1655" s="78">
        <v>-5787</v>
      </c>
      <c r="Y1655" s="78">
        <v>4005</v>
      </c>
      <c r="Z1655" s="78">
        <v>16880</v>
      </c>
      <c r="AA1655" s="78">
        <v>122.31</v>
      </c>
      <c r="AB1655" s="78">
        <v>149.05000000000001</v>
      </c>
      <c r="AC1655" s="78">
        <v>35428</v>
      </c>
      <c r="AD1655" s="104">
        <v>2.6770499999999999</v>
      </c>
      <c r="AE1655" s="78">
        <v>93895</v>
      </c>
      <c r="AF1655" s="104">
        <v>0.24304000000000001</v>
      </c>
      <c r="AG1655" s="78">
        <v>16897</v>
      </c>
      <c r="AH1655" s="104">
        <v>1.0657799999999999</v>
      </c>
      <c r="AI1655" s="78">
        <v>-22233</v>
      </c>
      <c r="AJ1655" s="104">
        <v>6.4329999999999998E-2</v>
      </c>
      <c r="AK1655" s="78">
        <v>9400</v>
      </c>
      <c r="AL1655" s="78">
        <v>8600</v>
      </c>
      <c r="AM1655" s="8">
        <v>9200</v>
      </c>
      <c r="AN1655" s="78">
        <v>166</v>
      </c>
      <c r="AO1655" s="78">
        <v>9500</v>
      </c>
      <c r="AP1655" s="78">
        <v>8000</v>
      </c>
      <c r="AQ1655" s="78">
        <v>9200</v>
      </c>
      <c r="AR1655" s="78">
        <v>311</v>
      </c>
      <c r="AS1655" s="78">
        <v>9500</v>
      </c>
      <c r="AT1655" s="78">
        <v>9000</v>
      </c>
      <c r="AU1655" s="78">
        <v>9250</v>
      </c>
      <c r="AV1655" s="78">
        <v>110</v>
      </c>
      <c r="AW1655" s="77">
        <v>13.38</v>
      </c>
      <c r="AX1655" s="144">
        <f t="shared" si="176"/>
        <v>0.13</v>
      </c>
      <c r="AY1655" s="144">
        <f t="shared" si="177"/>
        <v>0.08</v>
      </c>
      <c r="AZ1655" s="144">
        <f t="shared" si="178"/>
        <v>0.04</v>
      </c>
      <c r="BA1655" s="54">
        <f t="shared" si="179"/>
        <v>14.718066829798737</v>
      </c>
      <c r="BB1655" s="54">
        <f t="shared" si="180"/>
        <v>12.900933170201263</v>
      </c>
    </row>
    <row r="1656" spans="1:54" x14ac:dyDescent="0.25">
      <c r="A1656" s="3">
        <v>42622</v>
      </c>
      <c r="B1656" s="77">
        <v>9164.8799999999992</v>
      </c>
      <c r="C1656" s="77">
        <v>674.75789999999995</v>
      </c>
      <c r="D1656" s="77">
        <v>-75.824600000000004</v>
      </c>
      <c r="E1656" s="77">
        <f t="shared" si="175"/>
        <v>249.28479999999999</v>
      </c>
      <c r="F1656" s="77">
        <v>-0.18390000000000001</v>
      </c>
      <c r="G1656" s="77">
        <v>1.3999000000000001</v>
      </c>
      <c r="H1656">
        <v>0</v>
      </c>
      <c r="I1656" s="78">
        <v>9127</v>
      </c>
      <c r="J1656">
        <v>201609</v>
      </c>
      <c r="K1656" s="78">
        <v>9127</v>
      </c>
      <c r="L1656" s="77">
        <f t="shared" si="174"/>
        <v>-37.8799999999992</v>
      </c>
      <c r="M1656" s="78">
        <v>74990</v>
      </c>
      <c r="N1656" s="78">
        <v>1368.2547199999999</v>
      </c>
      <c r="O1656" s="78">
        <v>76</v>
      </c>
      <c r="P1656" s="78">
        <v>0.37887999999999999</v>
      </c>
      <c r="Q1656" s="144">
        <v>75009</v>
      </c>
      <c r="R1656" s="78">
        <v>-47636</v>
      </c>
      <c r="S1656" s="78">
        <v>-3606</v>
      </c>
      <c r="T1656" s="78">
        <v>5541</v>
      </c>
      <c r="U1656" s="78">
        <v>39149</v>
      </c>
      <c r="V1656" s="219">
        <v>-0.14153618227796369</v>
      </c>
      <c r="W1656" s="78">
        <v>-12196</v>
      </c>
      <c r="X1656" s="78">
        <v>-8747</v>
      </c>
      <c r="Y1656" s="78">
        <v>1135</v>
      </c>
      <c r="Z1656" s="78">
        <v>11162</v>
      </c>
      <c r="AA1656" s="78">
        <v>87.22</v>
      </c>
      <c r="AB1656" s="78">
        <v>128.69999999999999</v>
      </c>
      <c r="AC1656" s="78">
        <v>36810</v>
      </c>
      <c r="AD1656" s="104">
        <v>2.3922400000000001</v>
      </c>
      <c r="AE1656" s="78">
        <v>96197</v>
      </c>
      <c r="AF1656" s="104">
        <v>0.34744999999999998</v>
      </c>
      <c r="AG1656" s="78">
        <v>-3024</v>
      </c>
      <c r="AH1656" s="104">
        <v>8.2479999999999998E-2</v>
      </c>
      <c r="AI1656" s="78">
        <v>5206</v>
      </c>
      <c r="AJ1656" s="104">
        <v>0.63597000000000004</v>
      </c>
      <c r="AK1656" s="78">
        <v>9400</v>
      </c>
      <c r="AL1656" s="78">
        <v>8600</v>
      </c>
      <c r="AM1656" s="8">
        <v>9100</v>
      </c>
      <c r="AN1656" s="78">
        <v>158</v>
      </c>
      <c r="AO1656" s="78">
        <v>9500</v>
      </c>
      <c r="AP1656" s="78">
        <v>8000</v>
      </c>
      <c r="AQ1656" s="78">
        <v>9100</v>
      </c>
      <c r="AR1656" s="78">
        <v>305</v>
      </c>
      <c r="AS1656" s="78">
        <v>9250</v>
      </c>
      <c r="AT1656" s="78">
        <v>8900</v>
      </c>
      <c r="AU1656" s="78">
        <v>9150</v>
      </c>
      <c r="AV1656" s="78">
        <v>96</v>
      </c>
      <c r="AW1656" s="77">
        <v>13.57</v>
      </c>
      <c r="AX1656" s="144">
        <f t="shared" si="176"/>
        <v>0.24</v>
      </c>
      <c r="AY1656" s="144">
        <f t="shared" si="177"/>
        <v>0.14000000000000001</v>
      </c>
      <c r="AZ1656" s="144">
        <f t="shared" si="178"/>
        <v>7.0000000000000007E-2</v>
      </c>
      <c r="BA1656" s="54">
        <f t="shared" si="179"/>
        <v>14.680288864123131</v>
      </c>
      <c r="BB1656" s="54">
        <f t="shared" si="180"/>
        <v>12.880711135876865</v>
      </c>
    </row>
    <row r="1657" spans="1:54" x14ac:dyDescent="0.25">
      <c r="A1657" s="3">
        <v>42623</v>
      </c>
      <c r="B1657" s="77">
        <v>9053.69</v>
      </c>
      <c r="C1657" s="77">
        <v>485.99833999999998</v>
      </c>
      <c r="D1657" s="77">
        <v>-59.816499999999998</v>
      </c>
      <c r="E1657" s="77">
        <f t="shared" si="175"/>
        <v>154.84949999999998</v>
      </c>
      <c r="F1657" s="77">
        <v>-5.1953999999999994</v>
      </c>
      <c r="G1657" s="77">
        <v>-22.658799999999999</v>
      </c>
      <c r="H1657">
        <v>0</v>
      </c>
      <c r="I1657" s="78">
        <v>8953</v>
      </c>
      <c r="J1657">
        <v>201609</v>
      </c>
      <c r="K1657" s="78">
        <v>8953</v>
      </c>
      <c r="L1657" s="77">
        <f t="shared" si="174"/>
        <v>-100.69000000000051</v>
      </c>
      <c r="M1657" s="78">
        <v>76107</v>
      </c>
      <c r="N1657" s="78">
        <v>1362.23495</v>
      </c>
      <c r="O1657" s="78">
        <v>31</v>
      </c>
      <c r="P1657" s="78">
        <v>0.17227000000000001</v>
      </c>
      <c r="Q1657" s="144">
        <v>76114.75</v>
      </c>
      <c r="R1657" s="78">
        <v>-49327</v>
      </c>
      <c r="S1657" s="78">
        <v>-2382</v>
      </c>
      <c r="T1657" s="78">
        <v>4040</v>
      </c>
      <c r="U1657" s="78">
        <v>37346</v>
      </c>
      <c r="V1657" s="219">
        <v>-0.10817758260590157</v>
      </c>
      <c r="W1657" s="78">
        <v>-13775</v>
      </c>
      <c r="X1657" s="78">
        <v>-10485</v>
      </c>
      <c r="Y1657" s="78">
        <v>-379</v>
      </c>
      <c r="Z1657" s="78">
        <v>7871</v>
      </c>
      <c r="AA1657" s="78">
        <v>119.72</v>
      </c>
      <c r="AB1657" s="78">
        <v>114.27</v>
      </c>
      <c r="AC1657" s="78">
        <v>37373</v>
      </c>
      <c r="AD1657" s="104">
        <v>2.1771199999999999</v>
      </c>
      <c r="AE1657" s="78">
        <v>102782</v>
      </c>
      <c r="AF1657" s="104">
        <v>0.84465999999999997</v>
      </c>
      <c r="AG1657" s="78">
        <v>-38955</v>
      </c>
      <c r="AH1657" s="104">
        <v>3.7499999999999999E-2</v>
      </c>
      <c r="AI1657" s="78">
        <v>-2257</v>
      </c>
      <c r="AJ1657" s="104">
        <v>1.10009</v>
      </c>
      <c r="AK1657" s="78">
        <v>9200</v>
      </c>
      <c r="AL1657" s="78">
        <v>8800</v>
      </c>
      <c r="AM1657" s="8">
        <v>9000</v>
      </c>
      <c r="AN1657" s="78">
        <v>173</v>
      </c>
      <c r="AO1657" s="78">
        <v>9500</v>
      </c>
      <c r="AP1657" s="78">
        <v>8000</v>
      </c>
      <c r="AQ1657" s="78">
        <v>8900</v>
      </c>
      <c r="AR1657" s="78">
        <v>358</v>
      </c>
      <c r="AS1657" s="78">
        <v>9150</v>
      </c>
      <c r="AT1657" s="78">
        <v>8900</v>
      </c>
      <c r="AU1657" s="78">
        <v>9000</v>
      </c>
      <c r="AV1657" s="78">
        <v>105.5</v>
      </c>
      <c r="AW1657" s="77">
        <v>16.41</v>
      </c>
      <c r="AX1657" s="144">
        <f t="shared" si="176"/>
        <v>0.93</v>
      </c>
      <c r="AY1657" s="144">
        <f t="shared" si="177"/>
        <v>0.79</v>
      </c>
      <c r="AZ1657" s="144">
        <f t="shared" si="178"/>
        <v>0.59</v>
      </c>
      <c r="BA1657" s="54">
        <f t="shared" si="179"/>
        <v>15.34820442916852</v>
      </c>
      <c r="BB1657" s="54">
        <f t="shared" si="180"/>
        <v>12.416795570831484</v>
      </c>
    </row>
    <row r="1658" spans="1:54" x14ac:dyDescent="0.25">
      <c r="A1658" s="3">
        <v>42625</v>
      </c>
      <c r="B1658" s="77">
        <v>8947.06</v>
      </c>
      <c r="C1658" s="77">
        <v>763.85472000000004</v>
      </c>
      <c r="D1658" s="77">
        <v>-150.23840000000001</v>
      </c>
      <c r="E1658" s="77">
        <f t="shared" si="175"/>
        <v>8.5608999999999469</v>
      </c>
      <c r="F1658" s="77">
        <v>-5.5297000000000001</v>
      </c>
      <c r="G1658" s="77">
        <v>4.3239999999999998</v>
      </c>
      <c r="H1658">
        <v>0</v>
      </c>
      <c r="I1658" s="78">
        <v>8899</v>
      </c>
      <c r="J1658">
        <v>201609</v>
      </c>
      <c r="K1658" s="78">
        <v>8899</v>
      </c>
      <c r="L1658" s="77">
        <f t="shared" si="174"/>
        <v>-48.059999999999491</v>
      </c>
      <c r="M1658" s="78">
        <v>73958</v>
      </c>
      <c r="N1658" s="78">
        <v>1315.5698299999999</v>
      </c>
      <c r="O1658" s="78">
        <v>-1080</v>
      </c>
      <c r="P1658" s="78">
        <v>-4.7527900000000001</v>
      </c>
      <c r="Q1658" s="144">
        <v>73688</v>
      </c>
      <c r="R1658" s="78">
        <v>-50005</v>
      </c>
      <c r="S1658" s="78">
        <v>-1479</v>
      </c>
      <c r="T1658" s="78">
        <v>404</v>
      </c>
      <c r="U1658" s="78">
        <v>37355</v>
      </c>
      <c r="V1658" s="219">
        <v>-1.0815151920760274E-2</v>
      </c>
      <c r="W1658" s="78">
        <v>-13437</v>
      </c>
      <c r="X1658" s="78">
        <v>-10226</v>
      </c>
      <c r="Y1658" s="78">
        <v>1</v>
      </c>
      <c r="Z1658" s="78">
        <v>8015</v>
      </c>
      <c r="AA1658" s="78">
        <v>113.61</v>
      </c>
      <c r="AB1658" s="78">
        <v>106.71</v>
      </c>
      <c r="AC1658" s="78">
        <v>44888</v>
      </c>
      <c r="AD1658" s="104">
        <v>2.0831599999999999</v>
      </c>
      <c r="AE1658" s="78">
        <v>114991</v>
      </c>
      <c r="AF1658" s="104">
        <v>1.13141</v>
      </c>
      <c r="AG1658" s="78">
        <v>-61529</v>
      </c>
      <c r="AH1658" s="104">
        <v>-5.8099999999999999E-2</v>
      </c>
      <c r="AI1658" s="78">
        <v>-5121</v>
      </c>
      <c r="AJ1658" s="104">
        <v>1.63591</v>
      </c>
      <c r="AK1658" s="78">
        <v>9100</v>
      </c>
      <c r="AL1658" s="78">
        <v>8600</v>
      </c>
      <c r="AM1658" s="8">
        <v>8900</v>
      </c>
      <c r="AN1658" s="78">
        <v>179</v>
      </c>
      <c r="AO1658" s="78">
        <v>9500</v>
      </c>
      <c r="AP1658" s="78">
        <v>8000</v>
      </c>
      <c r="AQ1658" s="78">
        <v>8900</v>
      </c>
      <c r="AR1658" s="78">
        <v>375</v>
      </c>
      <c r="AS1658" s="78">
        <v>9100</v>
      </c>
      <c r="AT1658" s="78">
        <v>8900</v>
      </c>
      <c r="AU1658" s="78">
        <v>8950</v>
      </c>
      <c r="AV1658" s="78">
        <v>106</v>
      </c>
      <c r="AW1658" s="77">
        <v>18.14</v>
      </c>
      <c r="AX1658" s="144">
        <f t="shared" si="176"/>
        <v>1</v>
      </c>
      <c r="AY1658" s="144">
        <f t="shared" si="177"/>
        <v>1</v>
      </c>
      <c r="AZ1658" s="144">
        <f t="shared" si="178"/>
        <v>0.92</v>
      </c>
      <c r="BA1658" s="54">
        <f t="shared" si="179"/>
        <v>16.473487258477874</v>
      </c>
      <c r="BB1658" s="54">
        <f t="shared" si="180"/>
        <v>11.670512741522124</v>
      </c>
    </row>
    <row r="1659" spans="1:54" x14ac:dyDescent="0.25">
      <c r="A1659" s="3">
        <v>42626</v>
      </c>
      <c r="B1659" s="77">
        <v>8940.83</v>
      </c>
      <c r="C1659" s="77">
        <v>789.95501999999999</v>
      </c>
      <c r="D1659" s="77">
        <v>-73.60560000000001</v>
      </c>
      <c r="E1659" s="77">
        <f t="shared" si="175"/>
        <v>-101.65940000000003</v>
      </c>
      <c r="F1659" s="77">
        <v>-3.7086000000000001</v>
      </c>
      <c r="G1659" s="77">
        <v>3.4137</v>
      </c>
      <c r="H1659">
        <v>0</v>
      </c>
      <c r="I1659" s="78">
        <v>8906</v>
      </c>
      <c r="J1659">
        <v>201609</v>
      </c>
      <c r="K1659" s="78">
        <v>8906</v>
      </c>
      <c r="L1659" s="77">
        <f t="shared" si="174"/>
        <v>-34.829999999999927</v>
      </c>
      <c r="M1659" s="78">
        <v>71549</v>
      </c>
      <c r="N1659" s="78">
        <v>1273.2373700000001</v>
      </c>
      <c r="O1659" s="78">
        <v>-765</v>
      </c>
      <c r="P1659" s="78">
        <v>-3.3567999999999998</v>
      </c>
      <c r="Q1659" s="144">
        <v>71357.75</v>
      </c>
      <c r="R1659" s="78">
        <v>-50125</v>
      </c>
      <c r="S1659" s="78">
        <v>-5</v>
      </c>
      <c r="T1659" s="78">
        <v>1255</v>
      </c>
      <c r="U1659" s="78">
        <v>37081</v>
      </c>
      <c r="V1659" s="219">
        <v>-3.3844826191310913E-2</v>
      </c>
      <c r="W1659" s="78">
        <v>-14535</v>
      </c>
      <c r="X1659" s="78">
        <v>-14535</v>
      </c>
      <c r="Y1659" s="78">
        <v>-1354</v>
      </c>
      <c r="Z1659" s="78">
        <v>3807</v>
      </c>
      <c r="AA1659" s="78">
        <v>98.82</v>
      </c>
      <c r="AB1659" s="78">
        <v>102.84</v>
      </c>
      <c r="AC1659" s="78">
        <v>48849</v>
      </c>
      <c r="AD1659" s="104">
        <v>2.1592500000000001</v>
      </c>
      <c r="AE1659" s="78">
        <v>129133</v>
      </c>
      <c r="AF1659" s="104">
        <v>0.69179999999999997</v>
      </c>
      <c r="AG1659" s="78">
        <v>-79874</v>
      </c>
      <c r="AH1659" s="104">
        <v>-0.17155000000000001</v>
      </c>
      <c r="AI1659" s="78">
        <v>-3519</v>
      </c>
      <c r="AJ1659" s="104">
        <v>1.36389</v>
      </c>
      <c r="AK1659" s="78">
        <v>9100</v>
      </c>
      <c r="AL1659" s="78">
        <v>8600</v>
      </c>
      <c r="AM1659" s="8">
        <v>8900</v>
      </c>
      <c r="AN1659" s="78">
        <v>151</v>
      </c>
      <c r="AO1659" s="78">
        <v>9500</v>
      </c>
      <c r="AP1659" s="78">
        <v>8000</v>
      </c>
      <c r="AQ1659" s="78">
        <v>8900</v>
      </c>
      <c r="AR1659" s="78">
        <v>347</v>
      </c>
      <c r="AS1659" s="78">
        <v>9000</v>
      </c>
      <c r="AT1659" s="78">
        <v>8900</v>
      </c>
      <c r="AU1659" s="78">
        <v>8950</v>
      </c>
      <c r="AV1659" s="78">
        <v>62.5</v>
      </c>
      <c r="AW1659" s="77">
        <v>17.11</v>
      </c>
      <c r="AX1659" s="144">
        <f t="shared" si="176"/>
        <v>0.96</v>
      </c>
      <c r="AY1659" s="144">
        <f t="shared" si="177"/>
        <v>0.97</v>
      </c>
      <c r="AZ1659" s="144">
        <f t="shared" si="178"/>
        <v>0.77</v>
      </c>
      <c r="BA1659" s="54">
        <f t="shared" si="179"/>
        <v>16.977981693303128</v>
      </c>
      <c r="BB1659" s="54">
        <f t="shared" si="180"/>
        <v>11.458018306696866</v>
      </c>
    </row>
    <row r="1660" spans="1:54" x14ac:dyDescent="0.25">
      <c r="A1660" s="3">
        <v>42627</v>
      </c>
      <c r="B1660" s="77">
        <v>8902.2999999999993</v>
      </c>
      <c r="C1660" s="77">
        <v>856.71454000000006</v>
      </c>
      <c r="D1660" s="77">
        <v>-68.865700000000004</v>
      </c>
      <c r="E1660" s="77">
        <f t="shared" si="175"/>
        <v>-216.55700000000002</v>
      </c>
      <c r="F1660" s="77">
        <v>-0.52800000000000002</v>
      </c>
      <c r="G1660" s="77">
        <v>-5.1116999999999999</v>
      </c>
      <c r="H1660" t="s">
        <v>1794</v>
      </c>
      <c r="I1660" s="78">
        <v>8874</v>
      </c>
      <c r="J1660">
        <v>201609</v>
      </c>
      <c r="K1660" s="78">
        <v>8874</v>
      </c>
      <c r="L1660" s="77">
        <f t="shared" si="174"/>
        <v>-28.299999999999272</v>
      </c>
      <c r="M1660" s="78">
        <v>72170</v>
      </c>
      <c r="N1660" s="78">
        <v>1279.68326</v>
      </c>
      <c r="O1660" s="78">
        <v>-1209</v>
      </c>
      <c r="P1660" s="78">
        <v>-5.31562</v>
      </c>
      <c r="Q1660" s="144">
        <v>71867.75</v>
      </c>
      <c r="R1660" s="78">
        <v>-50463</v>
      </c>
      <c r="S1660" s="78">
        <v>-216</v>
      </c>
      <c r="T1660" s="78">
        <v>601</v>
      </c>
      <c r="U1660" s="78">
        <v>36876</v>
      </c>
      <c r="V1660" s="219">
        <v>-1.629786310879705E-2</v>
      </c>
      <c r="W1660" s="78">
        <v>-14229</v>
      </c>
      <c r="X1660" s="78">
        <v>-6263</v>
      </c>
      <c r="Y1660" s="78">
        <v>948</v>
      </c>
      <c r="Z1660" s="78">
        <v>6162</v>
      </c>
      <c r="AA1660" s="78">
        <v>115.48</v>
      </c>
      <c r="AB1660" s="78">
        <v>119.75</v>
      </c>
      <c r="AC1660" s="78">
        <v>46179</v>
      </c>
      <c r="AD1660" s="104">
        <v>2.1451600000000002</v>
      </c>
      <c r="AE1660" s="78">
        <v>117349</v>
      </c>
      <c r="AF1660" s="104">
        <v>0.47428999999999999</v>
      </c>
      <c r="AG1660" s="78">
        <v>-45731</v>
      </c>
      <c r="AH1660" s="104">
        <v>-0.19026999999999999</v>
      </c>
      <c r="AI1660" s="78">
        <v>8008</v>
      </c>
      <c r="AJ1660" s="104">
        <v>1.1656899999999999</v>
      </c>
      <c r="AK1660" s="78">
        <v>9100</v>
      </c>
      <c r="AL1660" s="78">
        <v>8600</v>
      </c>
      <c r="AM1660" s="8">
        <v>8900</v>
      </c>
      <c r="AN1660" s="78">
        <v>133</v>
      </c>
      <c r="AO1660" s="78">
        <v>9500</v>
      </c>
      <c r="AP1660" s="78">
        <v>8600</v>
      </c>
      <c r="AQ1660" s="78">
        <v>8800</v>
      </c>
      <c r="AR1660" s="78">
        <v>358</v>
      </c>
      <c r="AS1660" s="78">
        <v>9100</v>
      </c>
      <c r="AT1660" s="78">
        <v>8600</v>
      </c>
      <c r="AU1660" s="78">
        <v>8900</v>
      </c>
      <c r="AV1660" s="78">
        <v>133</v>
      </c>
      <c r="AW1660" s="77">
        <v>17.22</v>
      </c>
      <c r="AX1660" s="144">
        <f t="shared" si="176"/>
        <v>0.96</v>
      </c>
      <c r="AY1660" s="144">
        <f t="shared" si="177"/>
        <v>0.97</v>
      </c>
      <c r="AZ1660" s="144">
        <f t="shared" si="178"/>
        <v>0.79</v>
      </c>
      <c r="BA1660" s="54">
        <f t="shared" si="179"/>
        <v>17.440690331824495</v>
      </c>
      <c r="BB1660" s="54">
        <f t="shared" si="180"/>
        <v>11.395309668175507</v>
      </c>
    </row>
    <row r="1661" spans="1:54" x14ac:dyDescent="0.25">
      <c r="A1661" s="3">
        <v>42632</v>
      </c>
      <c r="B1661" s="77">
        <v>9152.8799999999992</v>
      </c>
      <c r="C1661" s="77">
        <v>1001.30719</v>
      </c>
      <c r="D1661" s="77">
        <v>111.22030000000001</v>
      </c>
      <c r="E1661" s="77">
        <f t="shared" si="175"/>
        <v>-66.884500000000003</v>
      </c>
      <c r="F1661" s="77">
        <v>2.0861999999999998</v>
      </c>
      <c r="G1661" s="77">
        <v>-7.7471000000000005</v>
      </c>
      <c r="H1661">
        <v>0</v>
      </c>
      <c r="I1661" s="78">
        <v>9151</v>
      </c>
      <c r="J1661">
        <v>201609</v>
      </c>
      <c r="K1661" s="78">
        <v>9151</v>
      </c>
      <c r="L1661" s="77">
        <f t="shared" si="174"/>
        <v>-1.8799999999991996</v>
      </c>
      <c r="M1661" s="78">
        <v>81668</v>
      </c>
      <c r="N1661" s="78">
        <v>1491.68586</v>
      </c>
      <c r="O1661" s="78">
        <v>198</v>
      </c>
      <c r="P1661" s="78">
        <v>0.95537000000000005</v>
      </c>
      <c r="Q1661" s="144">
        <v>81717.5</v>
      </c>
      <c r="R1661" s="78">
        <v>-47086</v>
      </c>
      <c r="S1661" s="78">
        <v>-1148</v>
      </c>
      <c r="T1661" s="78">
        <v>9107</v>
      </c>
      <c r="U1661" s="78">
        <v>43306</v>
      </c>
      <c r="V1661" s="219">
        <v>-0.2102941855632014</v>
      </c>
      <c r="W1661" s="78">
        <v>-8747</v>
      </c>
      <c r="X1661" s="78">
        <v>-4542</v>
      </c>
      <c r="Y1661" s="78">
        <v>5972</v>
      </c>
      <c r="Z1661" s="78">
        <v>9107</v>
      </c>
      <c r="AA1661" s="78">
        <v>121.47</v>
      </c>
      <c r="AB1661" s="78">
        <v>146.29</v>
      </c>
      <c r="AC1661" s="78">
        <v>54556</v>
      </c>
      <c r="AD1661" s="104">
        <v>3.3938700000000002</v>
      </c>
      <c r="AE1661" s="78">
        <v>123562</v>
      </c>
      <c r="AF1661" s="104">
        <v>0.15046999999999999</v>
      </c>
      <c r="AG1661" s="78">
        <v>-20547</v>
      </c>
      <c r="AH1661" s="104">
        <v>-0.19597999999999999</v>
      </c>
      <c r="AI1661" s="78">
        <v>-31819</v>
      </c>
      <c r="AJ1661" s="104">
        <v>0.12545999999999999</v>
      </c>
      <c r="AK1661" s="78">
        <v>9300</v>
      </c>
      <c r="AL1661" s="78">
        <v>9000</v>
      </c>
      <c r="AM1661" s="8">
        <v>9150</v>
      </c>
      <c r="AN1661" s="78">
        <v>78</v>
      </c>
      <c r="AO1661" s="78">
        <v>9500</v>
      </c>
      <c r="AP1661" s="78">
        <v>8600</v>
      </c>
      <c r="AQ1661" s="78">
        <v>9100</v>
      </c>
      <c r="AR1661" s="78">
        <v>298</v>
      </c>
      <c r="AS1661" s="78">
        <v>9300</v>
      </c>
      <c r="AT1661" s="78">
        <v>9000</v>
      </c>
      <c r="AU1661" s="78">
        <v>9150</v>
      </c>
      <c r="AV1661" s="78">
        <v>78</v>
      </c>
      <c r="AW1661" s="77">
        <v>15.97</v>
      </c>
      <c r="AX1661" s="144">
        <f t="shared" si="176"/>
        <v>0.86</v>
      </c>
      <c r="AY1661" s="144">
        <f t="shared" si="177"/>
        <v>0.61</v>
      </c>
      <c r="AZ1661" s="144">
        <f t="shared" si="178"/>
        <v>0.46</v>
      </c>
      <c r="BA1661" s="54">
        <f t="shared" si="179"/>
        <v>17.610786493789771</v>
      </c>
      <c r="BB1661" s="54">
        <f t="shared" si="180"/>
        <v>11.436213506210233</v>
      </c>
    </row>
    <row r="1662" spans="1:54" x14ac:dyDescent="0.25">
      <c r="A1662" s="3">
        <v>42633</v>
      </c>
      <c r="B1662" s="77">
        <v>9161.58</v>
      </c>
      <c r="C1662" s="77">
        <v>694.90590999999995</v>
      </c>
      <c r="D1662" s="77">
        <v>9.4112000000000009</v>
      </c>
      <c r="E1662" s="77">
        <f t="shared" si="175"/>
        <v>-31.651700000000041</v>
      </c>
      <c r="F1662" s="77">
        <v>3.0224000000000002</v>
      </c>
      <c r="G1662" s="77">
        <v>-10.788699999999999</v>
      </c>
      <c r="H1662">
        <v>0</v>
      </c>
      <c r="I1662" s="78">
        <v>9141</v>
      </c>
      <c r="J1662">
        <v>201609</v>
      </c>
      <c r="K1662" s="78">
        <v>9141</v>
      </c>
      <c r="L1662" s="77">
        <f t="shared" si="174"/>
        <v>-20.579999999999927</v>
      </c>
      <c r="M1662" s="78">
        <v>77321</v>
      </c>
      <c r="N1662" s="78">
        <v>1409.0461700000001</v>
      </c>
      <c r="O1662" s="78">
        <v>-204</v>
      </c>
      <c r="P1662" s="78">
        <v>-0.88993</v>
      </c>
      <c r="Q1662" s="144">
        <v>77270</v>
      </c>
      <c r="R1662" s="78">
        <v>-47750</v>
      </c>
      <c r="S1662" s="78">
        <v>-349</v>
      </c>
      <c r="T1662" s="78">
        <v>8363</v>
      </c>
      <c r="U1662" s="78">
        <v>40456</v>
      </c>
      <c r="V1662" s="219">
        <v>-0.20671841012457978</v>
      </c>
      <c r="W1662" s="78">
        <v>-7623</v>
      </c>
      <c r="X1662" s="78">
        <v>-7623</v>
      </c>
      <c r="Y1662" s="78">
        <v>7123</v>
      </c>
      <c r="Z1662" s="78">
        <v>14763</v>
      </c>
      <c r="AA1662" s="78">
        <v>106.77</v>
      </c>
      <c r="AB1662" s="78">
        <v>149.58000000000001</v>
      </c>
      <c r="AC1662" s="78">
        <v>55203</v>
      </c>
      <c r="AD1662" s="104">
        <v>3.21204</v>
      </c>
      <c r="AE1662" s="78">
        <v>123790</v>
      </c>
      <c r="AF1662" s="104">
        <v>4.8579999999999998E-2</v>
      </c>
      <c r="AG1662" s="78">
        <v>-27924</v>
      </c>
      <c r="AH1662" s="104">
        <v>-0.50485999999999998</v>
      </c>
      <c r="AI1662" s="78">
        <v>-25786</v>
      </c>
      <c r="AJ1662" s="104">
        <v>2.4080000000000001E-2</v>
      </c>
      <c r="AK1662" s="78">
        <v>9200</v>
      </c>
      <c r="AL1662" s="78">
        <v>9100</v>
      </c>
      <c r="AM1662" s="8">
        <v>9150</v>
      </c>
      <c r="AN1662" s="78">
        <v>54</v>
      </c>
      <c r="AO1662" s="78">
        <v>9500</v>
      </c>
      <c r="AP1662" s="78">
        <v>8600</v>
      </c>
      <c r="AQ1662" s="78">
        <v>9100</v>
      </c>
      <c r="AR1662" s="78">
        <v>291</v>
      </c>
      <c r="AS1662" s="78">
        <v>9200</v>
      </c>
      <c r="AT1662" s="78">
        <v>9100</v>
      </c>
      <c r="AU1662" s="78">
        <v>9150</v>
      </c>
      <c r="AV1662" s="78">
        <v>54</v>
      </c>
      <c r="AW1662" s="77">
        <v>15.75</v>
      </c>
      <c r="AX1662" s="144">
        <f t="shared" si="176"/>
        <v>0.82</v>
      </c>
      <c r="AY1662" s="144">
        <f t="shared" si="177"/>
        <v>0.53</v>
      </c>
      <c r="AZ1662" s="144">
        <f t="shared" si="178"/>
        <v>0.39</v>
      </c>
      <c r="BA1662" s="54">
        <f t="shared" si="179"/>
        <v>17.732584654401865</v>
      </c>
      <c r="BB1662" s="54">
        <f t="shared" si="180"/>
        <v>11.529415345598135</v>
      </c>
    </row>
    <row r="1663" spans="1:54" x14ac:dyDescent="0.25">
      <c r="A1663" s="3">
        <v>42634</v>
      </c>
      <c r="B1663" s="77">
        <v>9228.5</v>
      </c>
      <c r="C1663" s="77">
        <v>741.08549000000005</v>
      </c>
      <c r="D1663" s="77">
        <v>69.272599999999997</v>
      </c>
      <c r="E1663" s="77">
        <f t="shared" si="175"/>
        <v>38.77999999999998</v>
      </c>
      <c r="F1663" s="77">
        <v>-0.22370000000000001</v>
      </c>
      <c r="G1663" s="77">
        <v>-21.020900000000001</v>
      </c>
      <c r="H1663" t="s">
        <v>1795</v>
      </c>
      <c r="I1663" s="78">
        <v>9221</v>
      </c>
      <c r="J1663">
        <v>201610</v>
      </c>
      <c r="K1663" s="78">
        <v>9165</v>
      </c>
      <c r="L1663" s="77">
        <f t="shared" si="174"/>
        <v>-63.5</v>
      </c>
      <c r="M1663" s="78">
        <v>74697</v>
      </c>
      <c r="N1663" s="78">
        <v>1368.8149000000001</v>
      </c>
      <c r="O1663" s="78">
        <v>-305</v>
      </c>
      <c r="P1663" s="78">
        <v>-1.35514</v>
      </c>
      <c r="Q1663" s="144">
        <v>74620.75</v>
      </c>
      <c r="R1663" s="78">
        <v>-46708</v>
      </c>
      <c r="S1663" s="78">
        <v>-4201</v>
      </c>
      <c r="T1663" s="78">
        <v>8422</v>
      </c>
      <c r="U1663" s="78">
        <v>27803</v>
      </c>
      <c r="V1663" s="219">
        <v>-0.30291695140812142</v>
      </c>
      <c r="W1663" s="78">
        <v>-8065</v>
      </c>
      <c r="X1663" s="78">
        <v>-2885</v>
      </c>
      <c r="Y1663" s="78">
        <v>6472</v>
      </c>
      <c r="Z1663" s="78">
        <v>12521</v>
      </c>
      <c r="AA1663" s="78">
        <v>78.680000000000007</v>
      </c>
      <c r="AB1663" s="78">
        <v>123.11</v>
      </c>
      <c r="AC1663" s="78">
        <v>35420</v>
      </c>
      <c r="AD1663" s="104">
        <v>2.8705099999999999</v>
      </c>
      <c r="AE1663" s="78">
        <v>15055</v>
      </c>
      <c r="AF1663" s="104">
        <v>-0.23829</v>
      </c>
      <c r="AG1663" s="78">
        <v>10663</v>
      </c>
      <c r="AH1663" s="104">
        <v>0.11896</v>
      </c>
      <c r="AI1663" s="78">
        <v>-1222</v>
      </c>
      <c r="AJ1663" s="104">
        <v>-0.19028999999999999</v>
      </c>
      <c r="AK1663" s="78">
        <v>9500</v>
      </c>
      <c r="AL1663" s="78">
        <v>8800</v>
      </c>
      <c r="AM1663" s="8">
        <v>9200</v>
      </c>
      <c r="AN1663" s="78">
        <v>286</v>
      </c>
      <c r="AO1663" s="78">
        <v>10000</v>
      </c>
      <c r="AP1663" s="78">
        <v>6400</v>
      </c>
      <c r="AQ1663" s="78">
        <v>9200</v>
      </c>
      <c r="AR1663" s="78">
        <v>546</v>
      </c>
      <c r="AS1663" s="78">
        <v>9150</v>
      </c>
      <c r="AT1663" s="78">
        <v>9150</v>
      </c>
      <c r="AU1663" s="78">
        <v>9200</v>
      </c>
      <c r="AV1663" s="78">
        <v>170</v>
      </c>
      <c r="AW1663" s="77">
        <v>15.78</v>
      </c>
      <c r="AX1663" s="144">
        <f t="shared" si="176"/>
        <v>0.82</v>
      </c>
      <c r="AY1663" s="144">
        <f t="shared" si="177"/>
        <v>0.55000000000000004</v>
      </c>
      <c r="AZ1663" s="144">
        <f t="shared" si="178"/>
        <v>0.4</v>
      </c>
      <c r="BA1663" s="54">
        <f t="shared" si="179"/>
        <v>17.818639712699596</v>
      </c>
      <c r="BB1663" s="54">
        <f t="shared" si="180"/>
        <v>11.712360287300399</v>
      </c>
    </row>
    <row r="1664" spans="1:54" x14ac:dyDescent="0.25">
      <c r="A1664" s="3">
        <v>42635</v>
      </c>
      <c r="B1664" s="77">
        <v>9235.26</v>
      </c>
      <c r="C1664" s="77">
        <v>714.38274999999999</v>
      </c>
      <c r="D1664" s="77">
        <v>21.7745</v>
      </c>
      <c r="E1664" s="77">
        <f t="shared" si="175"/>
        <v>64.041699999999949</v>
      </c>
      <c r="F1664" s="77">
        <v>3.4605999999999999</v>
      </c>
      <c r="G1664" s="77">
        <v>-10.482200000000001</v>
      </c>
      <c r="H1664">
        <v>0</v>
      </c>
      <c r="I1664" s="78">
        <v>9188</v>
      </c>
      <c r="J1664">
        <v>201610</v>
      </c>
      <c r="K1664" s="78">
        <v>9188</v>
      </c>
      <c r="L1664" s="77">
        <f t="shared" si="174"/>
        <v>-47.260000000000218</v>
      </c>
      <c r="M1664" s="78">
        <v>74580</v>
      </c>
      <c r="N1664" s="78">
        <v>1369.96669</v>
      </c>
      <c r="O1664" s="78">
        <v>-103</v>
      </c>
      <c r="P1664" s="78">
        <v>-0.43115999999999999</v>
      </c>
      <c r="Q1664" s="144">
        <v>74554.25</v>
      </c>
      <c r="R1664" s="78">
        <v>-47602</v>
      </c>
      <c r="S1664" s="78">
        <v>-3287</v>
      </c>
      <c r="T1664" s="78">
        <v>8158</v>
      </c>
      <c r="U1664" s="78">
        <v>31806</v>
      </c>
      <c r="V1664" s="219">
        <v>-0.25649248569452304</v>
      </c>
      <c r="W1664" s="78">
        <v>-8262</v>
      </c>
      <c r="X1664" s="78">
        <v>-3134</v>
      </c>
      <c r="Y1664" s="78">
        <v>6547</v>
      </c>
      <c r="Z1664" s="78">
        <v>14937</v>
      </c>
      <c r="AA1664" s="78">
        <v>112.55</v>
      </c>
      <c r="AB1664" s="78">
        <v>123.29</v>
      </c>
      <c r="AC1664" s="78">
        <v>38946</v>
      </c>
      <c r="AD1664" s="104">
        <v>2.8201700000000001</v>
      </c>
      <c r="AE1664" s="78">
        <v>23710</v>
      </c>
      <c r="AF1664" s="104">
        <v>-0.17774999999999999</v>
      </c>
      <c r="AG1664" s="78">
        <v>20376</v>
      </c>
      <c r="AH1664" s="104">
        <v>0.27429999999999999</v>
      </c>
      <c r="AI1664" s="78">
        <v>3121</v>
      </c>
      <c r="AJ1664" s="104">
        <v>-0.19869000000000001</v>
      </c>
      <c r="AK1664" s="78">
        <v>9500</v>
      </c>
      <c r="AL1664" s="78">
        <v>9000</v>
      </c>
      <c r="AM1664" s="8">
        <v>9200</v>
      </c>
      <c r="AN1664" s="78">
        <v>252</v>
      </c>
      <c r="AO1664" s="78">
        <v>9800</v>
      </c>
      <c r="AP1664" s="78">
        <v>8600</v>
      </c>
      <c r="AQ1664" s="78">
        <v>9200</v>
      </c>
      <c r="AR1664" s="78">
        <v>380</v>
      </c>
      <c r="AS1664" s="78">
        <v>9500</v>
      </c>
      <c r="AT1664" s="78">
        <v>8900</v>
      </c>
      <c r="AU1664" s="78">
        <v>9200</v>
      </c>
      <c r="AV1664" s="78">
        <v>119</v>
      </c>
      <c r="AW1664" s="77">
        <v>14.09</v>
      </c>
      <c r="AX1664" s="144">
        <f t="shared" si="176"/>
        <v>0.48</v>
      </c>
      <c r="AY1664" s="144">
        <f t="shared" si="177"/>
        <v>0.28000000000000003</v>
      </c>
      <c r="AZ1664" s="144">
        <f t="shared" si="178"/>
        <v>0.14000000000000001</v>
      </c>
      <c r="BA1664" s="54">
        <f t="shared" si="179"/>
        <v>17.803837040451949</v>
      </c>
      <c r="BB1664" s="54">
        <f t="shared" si="180"/>
        <v>11.795162959548049</v>
      </c>
    </row>
    <row r="1665" spans="1:54" x14ac:dyDescent="0.25">
      <c r="A1665" s="3">
        <v>42636</v>
      </c>
      <c r="B1665" s="77">
        <v>9284.6200000000008</v>
      </c>
      <c r="C1665" s="77">
        <v>653.59212000000002</v>
      </c>
      <c r="D1665" s="77">
        <v>47.656099999999995</v>
      </c>
      <c r="E1665" s="77">
        <f t="shared" si="175"/>
        <v>32.181899999999999</v>
      </c>
      <c r="F1665" s="77">
        <v>0.70440000000000003</v>
      </c>
      <c r="G1665" s="77">
        <v>-8.6542999999999992</v>
      </c>
      <c r="H1665">
        <v>0</v>
      </c>
      <c r="I1665" s="78">
        <v>9236</v>
      </c>
      <c r="J1665">
        <v>201610</v>
      </c>
      <c r="K1665" s="78">
        <v>9236</v>
      </c>
      <c r="L1665" s="77">
        <f t="shared" si="174"/>
        <v>-48.6200000000008</v>
      </c>
      <c r="M1665" s="78">
        <v>79931</v>
      </c>
      <c r="N1665" s="78">
        <v>1476.1067700000001</v>
      </c>
      <c r="O1665" s="78">
        <v>340</v>
      </c>
      <c r="P1665" s="78">
        <v>1.6099000000000001</v>
      </c>
      <c r="Q1665" s="144">
        <v>80016</v>
      </c>
      <c r="R1665" s="78">
        <v>-47428</v>
      </c>
      <c r="S1665" s="78">
        <v>-4065</v>
      </c>
      <c r="T1665" s="78">
        <v>10241</v>
      </c>
      <c r="U1665" s="78">
        <v>34628</v>
      </c>
      <c r="V1665" s="219">
        <v>-0.2957433290978399</v>
      </c>
      <c r="W1665" s="78">
        <v>-6540</v>
      </c>
      <c r="X1665" s="78">
        <v>-1514</v>
      </c>
      <c r="Y1665" s="78">
        <v>8697</v>
      </c>
      <c r="Z1665" s="78">
        <v>15642</v>
      </c>
      <c r="AA1665" s="78">
        <v>120.26</v>
      </c>
      <c r="AB1665" s="78">
        <v>134.41</v>
      </c>
      <c r="AC1665" s="78">
        <v>39742</v>
      </c>
      <c r="AD1665" s="104">
        <v>3.0379</v>
      </c>
      <c r="AE1665" s="78">
        <v>28375</v>
      </c>
      <c r="AF1665" s="104">
        <v>-9.2710000000000001E-2</v>
      </c>
      <c r="AG1665" s="78">
        <v>30803</v>
      </c>
      <c r="AH1665" s="104">
        <v>0.65419000000000005</v>
      </c>
      <c r="AI1665" s="78">
        <v>-11570</v>
      </c>
      <c r="AJ1665" s="104">
        <v>-0.32151000000000002</v>
      </c>
      <c r="AK1665" s="78">
        <v>9500</v>
      </c>
      <c r="AL1665" s="78">
        <v>9000</v>
      </c>
      <c r="AM1665" s="8">
        <v>9200</v>
      </c>
      <c r="AN1665" s="78">
        <v>246</v>
      </c>
      <c r="AO1665" s="78">
        <v>9800</v>
      </c>
      <c r="AP1665" s="78">
        <v>8800</v>
      </c>
      <c r="AQ1665" s="78">
        <v>9200</v>
      </c>
      <c r="AR1665" s="78">
        <v>373</v>
      </c>
      <c r="AS1665" s="78">
        <v>9500</v>
      </c>
      <c r="AT1665" s="78">
        <v>9000</v>
      </c>
      <c r="AU1665" s="78">
        <v>9250</v>
      </c>
      <c r="AV1665" s="78">
        <v>98.5</v>
      </c>
      <c r="AW1665" s="77">
        <v>13.64</v>
      </c>
      <c r="AX1665" s="144">
        <f t="shared" si="176"/>
        <v>0.31</v>
      </c>
      <c r="AY1665" s="144">
        <f t="shared" si="177"/>
        <v>0.18</v>
      </c>
      <c r="AZ1665" s="144">
        <f t="shared" si="178"/>
        <v>0.09</v>
      </c>
      <c r="BA1665" s="54">
        <f t="shared" si="179"/>
        <v>17.787030321945462</v>
      </c>
      <c r="BB1665" s="54">
        <f t="shared" si="180"/>
        <v>11.848969678054535</v>
      </c>
    </row>
    <row r="1666" spans="1:54" x14ac:dyDescent="0.25">
      <c r="A1666" s="3">
        <v>42639</v>
      </c>
      <c r="B1666" s="77">
        <v>9194.52</v>
      </c>
      <c r="C1666" s="77">
        <v>557.27557000000002</v>
      </c>
      <c r="D1666" s="77">
        <v>-30.543299999999999</v>
      </c>
      <c r="E1666" s="77">
        <f t="shared" si="175"/>
        <v>-33.33910000000003</v>
      </c>
      <c r="F1666" s="77">
        <v>-1.4378</v>
      </c>
      <c r="G1666" s="77">
        <v>-5.8338999999999999</v>
      </c>
      <c r="H1666">
        <v>0</v>
      </c>
      <c r="I1666" s="78">
        <v>9154</v>
      </c>
      <c r="J1666">
        <v>201610</v>
      </c>
      <c r="K1666" s="78">
        <v>9154</v>
      </c>
      <c r="L1666" s="77">
        <f t="shared" si="174"/>
        <v>-40.520000000000437</v>
      </c>
      <c r="M1666" s="78">
        <v>78059</v>
      </c>
      <c r="N1666" s="78">
        <v>1428.4157700000001</v>
      </c>
      <c r="O1666" s="78">
        <v>-311</v>
      </c>
      <c r="P1666" s="78">
        <v>-1.3817999999999999</v>
      </c>
      <c r="Q1666" s="144">
        <v>77981.25</v>
      </c>
      <c r="R1666" s="78">
        <v>-48475</v>
      </c>
      <c r="S1666" s="78">
        <v>-5794</v>
      </c>
      <c r="T1666" s="78">
        <v>7534</v>
      </c>
      <c r="U1666" s="78">
        <v>33331</v>
      </c>
      <c r="V1666" s="219">
        <v>-0.22603582250757553</v>
      </c>
      <c r="W1666" s="78">
        <v>-6534</v>
      </c>
      <c r="X1666" s="78">
        <v>-1439</v>
      </c>
      <c r="Y1666" s="78">
        <v>8694</v>
      </c>
      <c r="Z1666" s="78">
        <v>14338</v>
      </c>
      <c r="AA1666" s="78">
        <v>100.04</v>
      </c>
      <c r="AB1666" s="78">
        <v>124.98</v>
      </c>
      <c r="AC1666" s="78">
        <v>41579</v>
      </c>
      <c r="AD1666" s="104">
        <v>2.5882700000000001</v>
      </c>
      <c r="AE1666" s="78">
        <v>35236</v>
      </c>
      <c r="AF1666" s="104">
        <v>-2.4539999999999999E-2</v>
      </c>
      <c r="AG1666" s="78">
        <v>22689</v>
      </c>
      <c r="AH1666" s="104">
        <v>0.43858999999999998</v>
      </c>
      <c r="AI1666" s="78">
        <v>-8295</v>
      </c>
      <c r="AJ1666" s="104">
        <v>-0.74538000000000004</v>
      </c>
      <c r="AK1666" s="78">
        <v>9500</v>
      </c>
      <c r="AL1666" s="78">
        <v>8800</v>
      </c>
      <c r="AM1666" s="8">
        <v>9200</v>
      </c>
      <c r="AN1666" s="78">
        <v>243</v>
      </c>
      <c r="AO1666" s="78">
        <v>9800</v>
      </c>
      <c r="AP1666" s="78">
        <v>8800</v>
      </c>
      <c r="AQ1666" s="78">
        <v>9100</v>
      </c>
      <c r="AR1666" s="78">
        <v>379</v>
      </c>
      <c r="AS1666" s="78">
        <v>9500</v>
      </c>
      <c r="AT1666" s="78">
        <v>9000</v>
      </c>
      <c r="AU1666" s="78">
        <v>9200</v>
      </c>
      <c r="AV1666" s="78">
        <v>73</v>
      </c>
      <c r="AW1666" s="77">
        <v>14.75</v>
      </c>
      <c r="AX1666" s="144">
        <f t="shared" si="176"/>
        <v>0.75</v>
      </c>
      <c r="AY1666" s="144">
        <f t="shared" si="177"/>
        <v>0.51</v>
      </c>
      <c r="AZ1666" s="144">
        <f t="shared" si="178"/>
        <v>0.26</v>
      </c>
      <c r="BA1666" s="54">
        <f t="shared" si="179"/>
        <v>17.775591233313154</v>
      </c>
      <c r="BB1666" s="54">
        <f t="shared" si="180"/>
        <v>12.001408766686842</v>
      </c>
    </row>
    <row r="1667" spans="1:54" x14ac:dyDescent="0.25">
      <c r="A1667" s="3">
        <v>42642</v>
      </c>
      <c r="B1667" s="77">
        <v>9270.9</v>
      </c>
      <c r="C1667" s="77">
        <v>899.71698000000004</v>
      </c>
      <c r="D1667" s="77">
        <v>133.41759999999999</v>
      </c>
      <c r="E1667" s="77">
        <f t="shared" si="175"/>
        <v>100.47479999999996</v>
      </c>
      <c r="F1667" s="77">
        <v>-0.38729999999999998</v>
      </c>
      <c r="G1667" s="77">
        <v>-13.798900000000001</v>
      </c>
      <c r="H1667" t="s">
        <v>1796</v>
      </c>
      <c r="I1667" s="78">
        <v>9253</v>
      </c>
      <c r="J1667">
        <v>201610</v>
      </c>
      <c r="K1667" s="78">
        <v>9253</v>
      </c>
      <c r="L1667" s="77">
        <f t="shared" ref="L1667:L1730" si="181">K1667-B1667</f>
        <v>-17.899999999999636</v>
      </c>
      <c r="M1667" s="78">
        <v>85479</v>
      </c>
      <c r="N1667" s="78">
        <v>1581.1364900000001</v>
      </c>
      <c r="O1667" s="78">
        <v>493</v>
      </c>
      <c r="P1667" s="78">
        <v>2.32517</v>
      </c>
      <c r="Q1667" s="144">
        <v>85602.25</v>
      </c>
      <c r="R1667" s="78">
        <v>-47383</v>
      </c>
      <c r="S1667" s="78">
        <v>-8763</v>
      </c>
      <c r="T1667" s="78">
        <v>8115</v>
      </c>
      <c r="U1667" s="78">
        <v>37759</v>
      </c>
      <c r="V1667" s="219">
        <v>-0.21491564924918563</v>
      </c>
      <c r="W1667" s="78">
        <v>-3984</v>
      </c>
      <c r="X1667" s="78">
        <v>1173</v>
      </c>
      <c r="Y1667" s="78">
        <v>9394</v>
      </c>
      <c r="Z1667" s="78">
        <v>21471</v>
      </c>
      <c r="AA1667" s="78">
        <v>112.87</v>
      </c>
      <c r="AB1667" s="78">
        <v>141.44999999999999</v>
      </c>
      <c r="AC1667" s="78">
        <v>42772</v>
      </c>
      <c r="AD1667" s="104">
        <v>3.1241699999999999</v>
      </c>
      <c r="AE1667" s="78">
        <v>35970</v>
      </c>
      <c r="AF1667" s="104">
        <v>0.13875999999999999</v>
      </c>
      <c r="AG1667" s="78">
        <v>37599</v>
      </c>
      <c r="AH1667" s="104">
        <v>1.0330600000000001</v>
      </c>
      <c r="AI1667" s="78">
        <v>-33892</v>
      </c>
      <c r="AJ1667" s="104">
        <v>-0.86860000000000004</v>
      </c>
      <c r="AK1667" s="78">
        <v>9500</v>
      </c>
      <c r="AL1667" s="78">
        <v>8900</v>
      </c>
      <c r="AM1667" s="8">
        <v>9300</v>
      </c>
      <c r="AN1667" s="78">
        <v>215</v>
      </c>
      <c r="AO1667" s="78">
        <v>9800</v>
      </c>
      <c r="AP1667" s="78">
        <v>8800</v>
      </c>
      <c r="AQ1667" s="78">
        <v>9200</v>
      </c>
      <c r="AR1667" s="78">
        <v>373</v>
      </c>
      <c r="AS1667" s="78">
        <v>9400</v>
      </c>
      <c r="AT1667" s="78">
        <v>9200</v>
      </c>
      <c r="AU1667" s="78">
        <v>9250</v>
      </c>
      <c r="AV1667" s="78">
        <v>123</v>
      </c>
      <c r="AW1667" s="77">
        <v>14.57</v>
      </c>
      <c r="AX1667" s="144">
        <f t="shared" si="176"/>
        <v>0.68</v>
      </c>
      <c r="AY1667" s="144">
        <f t="shared" si="177"/>
        <v>0.46</v>
      </c>
      <c r="AZ1667" s="144">
        <f t="shared" si="178"/>
        <v>0.23</v>
      </c>
      <c r="BA1667" s="54">
        <f t="shared" si="179"/>
        <v>17.771822170790294</v>
      </c>
      <c r="BB1667" s="54">
        <f t="shared" si="180"/>
        <v>12.086177829209705</v>
      </c>
    </row>
    <row r="1668" spans="1:54" x14ac:dyDescent="0.25">
      <c r="A1668" s="3">
        <v>42643</v>
      </c>
      <c r="B1668" s="77">
        <v>9166.85</v>
      </c>
      <c r="C1668" s="77">
        <v>746.00633000000005</v>
      </c>
      <c r="D1668" s="77">
        <v>-76.718599999999995</v>
      </c>
      <c r="E1668" s="77">
        <f t="shared" si="175"/>
        <v>8.039599999999993</v>
      </c>
      <c r="F1668" s="77">
        <v>0.15279999999999999</v>
      </c>
      <c r="G1668" s="77">
        <v>-0.3256</v>
      </c>
      <c r="H1668">
        <v>0</v>
      </c>
      <c r="I1668" s="78">
        <v>9128</v>
      </c>
      <c r="J1668">
        <v>201610</v>
      </c>
      <c r="K1668" s="78">
        <v>9128</v>
      </c>
      <c r="L1668" s="77">
        <f t="shared" si="181"/>
        <v>-38.850000000000364</v>
      </c>
      <c r="M1668" s="78">
        <v>80506</v>
      </c>
      <c r="N1668" s="78">
        <v>1469.6480200000001</v>
      </c>
      <c r="O1668" s="78">
        <v>-711</v>
      </c>
      <c r="P1668" s="78">
        <v>-3.1978900000000001</v>
      </c>
      <c r="Q1668" s="144">
        <v>80328.25</v>
      </c>
      <c r="R1668" s="78">
        <v>-48733</v>
      </c>
      <c r="S1668" s="78">
        <v>-8470</v>
      </c>
      <c r="T1668" s="78">
        <v>4060</v>
      </c>
      <c r="U1668" s="78">
        <v>35770</v>
      </c>
      <c r="V1668" s="219">
        <v>-0.11350293542074363</v>
      </c>
      <c r="W1668" s="78">
        <v>-4290</v>
      </c>
      <c r="X1668" s="78">
        <v>2018</v>
      </c>
      <c r="Y1668" s="78">
        <v>8707</v>
      </c>
      <c r="Z1668" s="78">
        <v>18537</v>
      </c>
      <c r="AA1668" s="78">
        <v>132.88999999999999</v>
      </c>
      <c r="AB1668" s="78">
        <v>141.78</v>
      </c>
      <c r="AC1668" s="78">
        <v>44651</v>
      </c>
      <c r="AD1668" s="104">
        <v>2.5477099999999999</v>
      </c>
      <c r="AE1668" s="78">
        <v>48636</v>
      </c>
      <c r="AF1668" s="104">
        <v>0.22091</v>
      </c>
      <c r="AG1668" s="78">
        <v>34876</v>
      </c>
      <c r="AH1668" s="104">
        <v>0.42254000000000003</v>
      </c>
      <c r="AI1668" s="78">
        <v>-4640</v>
      </c>
      <c r="AJ1668" s="104">
        <v>-1.4499</v>
      </c>
      <c r="AK1668" s="78">
        <v>9500</v>
      </c>
      <c r="AL1668" s="78">
        <v>8800</v>
      </c>
      <c r="AM1668" s="8">
        <v>9100</v>
      </c>
      <c r="AN1668" s="78">
        <v>238</v>
      </c>
      <c r="AO1668" s="78">
        <v>9800</v>
      </c>
      <c r="AP1668" s="78">
        <v>8800</v>
      </c>
      <c r="AQ1668" s="78">
        <v>9100</v>
      </c>
      <c r="AR1668" s="78">
        <v>391</v>
      </c>
      <c r="AS1668" s="78">
        <v>9300</v>
      </c>
      <c r="AT1668" s="78">
        <v>8950</v>
      </c>
      <c r="AU1668" s="78">
        <v>9150</v>
      </c>
      <c r="AV1668" s="78">
        <v>114</v>
      </c>
      <c r="AW1668" s="77">
        <v>15.78</v>
      </c>
      <c r="AX1668" s="144">
        <f t="shared" si="176"/>
        <v>0.79</v>
      </c>
      <c r="AY1668" s="144">
        <f t="shared" si="177"/>
        <v>0.61</v>
      </c>
      <c r="AZ1668" s="144">
        <f t="shared" si="178"/>
        <v>0.44</v>
      </c>
      <c r="BA1668" s="54">
        <f t="shared" si="179"/>
        <v>17.845036916064874</v>
      </c>
      <c r="BB1668" s="54">
        <f t="shared" si="180"/>
        <v>12.205963083935124</v>
      </c>
    </row>
    <row r="1669" spans="1:54" x14ac:dyDescent="0.25">
      <c r="A1669" s="3">
        <v>42646</v>
      </c>
      <c r="B1669" s="77">
        <v>9234.2000000000007</v>
      </c>
      <c r="C1669" s="77">
        <v>555.97456</v>
      </c>
      <c r="D1669" s="77">
        <v>27.557600000000001</v>
      </c>
      <c r="E1669" s="77">
        <f t="shared" si="175"/>
        <v>52.40239999999995</v>
      </c>
      <c r="F1669" s="77">
        <v>-0.33909999999999996</v>
      </c>
      <c r="G1669" s="77">
        <v>2.1435</v>
      </c>
      <c r="H1669">
        <v>0</v>
      </c>
      <c r="I1669" s="78">
        <v>9194</v>
      </c>
      <c r="J1669">
        <v>201610</v>
      </c>
      <c r="K1669" s="78">
        <v>9194</v>
      </c>
      <c r="L1669" s="77">
        <f t="shared" si="181"/>
        <v>-40.200000000000728</v>
      </c>
      <c r="M1669" s="78">
        <v>82179</v>
      </c>
      <c r="N1669" s="78">
        <v>1510.53216</v>
      </c>
      <c r="O1669" s="78">
        <v>-357</v>
      </c>
      <c r="P1669" s="78">
        <v>-1.5898000000000001</v>
      </c>
      <c r="Q1669" s="144">
        <v>82089.75</v>
      </c>
      <c r="R1669" s="78">
        <v>-48550</v>
      </c>
      <c r="S1669" s="78">
        <v>-7604</v>
      </c>
      <c r="T1669" s="78">
        <v>4887</v>
      </c>
      <c r="U1669" s="78">
        <v>37027</v>
      </c>
      <c r="V1669" s="219">
        <v>-0.13198476787209334</v>
      </c>
      <c r="W1669" s="78">
        <v>-2608</v>
      </c>
      <c r="X1669" s="78">
        <v>3766</v>
      </c>
      <c r="Y1669" s="78">
        <v>11115</v>
      </c>
      <c r="Z1669" s="78">
        <v>20468</v>
      </c>
      <c r="AA1669" s="78">
        <v>135.96</v>
      </c>
      <c r="AB1669" s="78">
        <v>152.22999999999999</v>
      </c>
      <c r="AC1669" s="78">
        <v>44313</v>
      </c>
      <c r="AD1669" s="104">
        <v>2.7981600000000002</v>
      </c>
      <c r="AE1669" s="78">
        <v>48640</v>
      </c>
      <c r="AF1669" s="104">
        <v>0.13381999999999999</v>
      </c>
      <c r="AG1669" s="78">
        <v>34704</v>
      </c>
      <c r="AH1669" s="104">
        <v>0.22087999999999999</v>
      </c>
      <c r="AI1669" s="78">
        <v>-3338</v>
      </c>
      <c r="AJ1669" s="104">
        <v>-1.0879300000000001</v>
      </c>
      <c r="AK1669" s="78">
        <v>9500</v>
      </c>
      <c r="AL1669" s="78">
        <v>8800</v>
      </c>
      <c r="AM1669" s="8">
        <v>9200</v>
      </c>
      <c r="AN1669" s="78">
        <v>221</v>
      </c>
      <c r="AO1669" s="78">
        <v>9800</v>
      </c>
      <c r="AP1669" s="78">
        <v>8800</v>
      </c>
      <c r="AQ1669" s="78">
        <v>9200</v>
      </c>
      <c r="AR1669" s="78">
        <v>383</v>
      </c>
      <c r="AS1669" s="78">
        <v>9200</v>
      </c>
      <c r="AT1669" s="78">
        <v>9000</v>
      </c>
      <c r="AU1669" s="78">
        <v>9200</v>
      </c>
      <c r="AV1669" s="78">
        <v>96</v>
      </c>
      <c r="AW1669" s="77">
        <v>16.12</v>
      </c>
      <c r="AX1669" s="144">
        <f t="shared" si="176"/>
        <v>0.86</v>
      </c>
      <c r="AY1669" s="144">
        <f t="shared" si="177"/>
        <v>0.69</v>
      </c>
      <c r="AZ1669" s="144">
        <f t="shared" si="178"/>
        <v>0.55000000000000004</v>
      </c>
      <c r="BA1669" s="54">
        <f t="shared" si="179"/>
        <v>17.954964970770714</v>
      </c>
      <c r="BB1669" s="54">
        <f t="shared" si="180"/>
        <v>12.277035029229285</v>
      </c>
    </row>
    <row r="1670" spans="1:54" x14ac:dyDescent="0.25">
      <c r="A1670" s="3">
        <v>42647</v>
      </c>
      <c r="B1670" s="77">
        <v>9287.77</v>
      </c>
      <c r="C1670" s="77">
        <v>620.14403000000004</v>
      </c>
      <c r="D1670" s="77">
        <v>43.027299999999997</v>
      </c>
      <c r="E1670" s="77">
        <f t="shared" si="175"/>
        <v>182.51339999999996</v>
      </c>
      <c r="F1670" s="77">
        <v>-8.3989999999999991</v>
      </c>
      <c r="G1670" s="77">
        <v>1.4225999999999999</v>
      </c>
      <c r="H1670">
        <v>0</v>
      </c>
      <c r="I1670" s="78">
        <v>9247</v>
      </c>
      <c r="J1670">
        <v>201610</v>
      </c>
      <c r="K1670" s="78">
        <v>9247</v>
      </c>
      <c r="L1670" s="77">
        <f t="shared" si="181"/>
        <v>-40.770000000000437</v>
      </c>
      <c r="M1670" s="78">
        <v>86497</v>
      </c>
      <c r="N1670" s="78">
        <v>1599.90877</v>
      </c>
      <c r="O1670" s="78">
        <v>491</v>
      </c>
      <c r="P1670" s="78">
        <v>2.32423</v>
      </c>
      <c r="Q1670" s="144">
        <v>86619.75</v>
      </c>
      <c r="R1670" s="78">
        <v>-47622</v>
      </c>
      <c r="S1670" s="78">
        <v>-6591</v>
      </c>
      <c r="T1670" s="78">
        <v>8727</v>
      </c>
      <c r="U1670" s="78">
        <v>41810</v>
      </c>
      <c r="V1670" s="219">
        <v>-0.20872996890696005</v>
      </c>
      <c r="W1670" s="78">
        <v>-1771</v>
      </c>
      <c r="X1670" s="78">
        <v>4565</v>
      </c>
      <c r="Y1670" s="78">
        <v>13325</v>
      </c>
      <c r="Z1670" s="78">
        <v>21785</v>
      </c>
      <c r="AA1670" s="78">
        <v>128.77000000000001</v>
      </c>
      <c r="AB1670" s="78">
        <v>162.6</v>
      </c>
      <c r="AC1670" s="78">
        <v>43685</v>
      </c>
      <c r="AD1670" s="104">
        <v>3.0374099999999999</v>
      </c>
      <c r="AE1670" s="78">
        <v>50877</v>
      </c>
      <c r="AF1670" s="104">
        <v>0.10885</v>
      </c>
      <c r="AG1670" s="78">
        <v>49133</v>
      </c>
      <c r="AH1670" s="104">
        <v>0.47393999999999997</v>
      </c>
      <c r="AI1670" s="78">
        <v>-11907</v>
      </c>
      <c r="AJ1670" s="104">
        <v>-0.58187</v>
      </c>
      <c r="AK1670" s="78">
        <v>9500</v>
      </c>
      <c r="AL1670" s="78">
        <v>8800</v>
      </c>
      <c r="AM1670" s="8">
        <v>9200</v>
      </c>
      <c r="AN1670" s="78">
        <v>216</v>
      </c>
      <c r="AO1670" s="78">
        <v>9800</v>
      </c>
      <c r="AP1670" s="78">
        <v>8800</v>
      </c>
      <c r="AQ1670" s="78">
        <v>9200</v>
      </c>
      <c r="AR1670" s="78">
        <v>376</v>
      </c>
      <c r="AS1670" s="78">
        <v>9400</v>
      </c>
      <c r="AT1670" s="78">
        <v>9100</v>
      </c>
      <c r="AU1670" s="78">
        <v>9250</v>
      </c>
      <c r="AV1670" s="78">
        <v>63</v>
      </c>
      <c r="AW1670" s="77">
        <v>15.79</v>
      </c>
      <c r="AX1670" s="144">
        <f t="shared" si="176"/>
        <v>0.79</v>
      </c>
      <c r="AY1670" s="144">
        <f t="shared" si="177"/>
        <v>0.65</v>
      </c>
      <c r="AZ1670" s="144">
        <f t="shared" si="178"/>
        <v>0.48</v>
      </c>
      <c r="BA1670" s="54">
        <f t="shared" si="179"/>
        <v>18.018425900774901</v>
      </c>
      <c r="BB1670" s="54">
        <f t="shared" si="180"/>
        <v>12.355574099225102</v>
      </c>
    </row>
    <row r="1671" spans="1:54" x14ac:dyDescent="0.25">
      <c r="A1671" s="3">
        <v>42648</v>
      </c>
      <c r="B1671" s="77">
        <v>9272.2800000000007</v>
      </c>
      <c r="C1671" s="77">
        <v>609.36666000000002</v>
      </c>
      <c r="D1671" s="77">
        <v>22.957699999999999</v>
      </c>
      <c r="E1671" s="77">
        <f t="shared" si="175"/>
        <v>201.39819999999995</v>
      </c>
      <c r="F1671" s="77">
        <v>-2.6087000000000002</v>
      </c>
      <c r="G1671" s="77">
        <v>4.0157999999999996</v>
      </c>
      <c r="H1671" t="s">
        <v>1797</v>
      </c>
      <c r="I1671" s="78">
        <v>9240</v>
      </c>
      <c r="J1671">
        <v>201610</v>
      </c>
      <c r="K1671" s="78">
        <v>9240</v>
      </c>
      <c r="L1671" s="77">
        <f t="shared" si="181"/>
        <v>-32.280000000000655</v>
      </c>
      <c r="M1671" s="78">
        <v>87122</v>
      </c>
      <c r="N1671" s="78">
        <v>1609.2093400000001</v>
      </c>
      <c r="O1671" s="78">
        <v>496</v>
      </c>
      <c r="P1671" s="78">
        <v>2.3458100000000002</v>
      </c>
      <c r="Q1671" s="144">
        <v>87246</v>
      </c>
      <c r="R1671" s="78">
        <v>-47736</v>
      </c>
      <c r="S1671" s="78">
        <v>-7292</v>
      </c>
      <c r="T1671" s="78">
        <v>8082</v>
      </c>
      <c r="U1671" s="78">
        <v>42849</v>
      </c>
      <c r="V1671" s="219">
        <v>-0.18861583700903173</v>
      </c>
      <c r="W1671" s="78">
        <v>-1302</v>
      </c>
      <c r="X1671" s="78">
        <v>3704</v>
      </c>
      <c r="Y1671" s="78">
        <v>13219</v>
      </c>
      <c r="Z1671" s="78">
        <v>24616</v>
      </c>
      <c r="AA1671" s="78">
        <v>114.65</v>
      </c>
      <c r="AB1671" s="78">
        <v>139.18</v>
      </c>
      <c r="AC1671" s="78">
        <v>41755</v>
      </c>
      <c r="AD1671" s="104">
        <v>2.9108000000000001</v>
      </c>
      <c r="AE1671" s="78">
        <v>43086</v>
      </c>
      <c r="AF1671" s="104">
        <v>9.3829999999999997E-2</v>
      </c>
      <c r="AG1671" s="78">
        <v>36590</v>
      </c>
      <c r="AH1671" s="104">
        <v>0.53012000000000004</v>
      </c>
      <c r="AI1671" s="78">
        <v>-20206</v>
      </c>
      <c r="AJ1671" s="104">
        <v>-0.67010000000000003</v>
      </c>
      <c r="AK1671" s="78">
        <v>9500</v>
      </c>
      <c r="AL1671" s="78">
        <v>8800</v>
      </c>
      <c r="AM1671" s="8">
        <v>9200</v>
      </c>
      <c r="AN1671" s="78">
        <v>204</v>
      </c>
      <c r="AO1671" s="78">
        <v>9800</v>
      </c>
      <c r="AP1671" s="78">
        <v>8800</v>
      </c>
      <c r="AQ1671" s="78">
        <v>9200</v>
      </c>
      <c r="AR1671" s="78">
        <v>372</v>
      </c>
      <c r="AS1671" s="78">
        <v>9400</v>
      </c>
      <c r="AT1671" s="78">
        <v>8800</v>
      </c>
      <c r="AU1671" s="78">
        <v>9250</v>
      </c>
      <c r="AV1671" s="78">
        <v>123</v>
      </c>
      <c r="AW1671" s="77">
        <v>16.190000000000001</v>
      </c>
      <c r="AX1671" s="144">
        <f t="shared" si="176"/>
        <v>0.86</v>
      </c>
      <c r="AY1671" s="144">
        <f t="shared" si="177"/>
        <v>0.73</v>
      </c>
      <c r="AZ1671" s="144">
        <f t="shared" si="178"/>
        <v>0.57999999999999996</v>
      </c>
      <c r="BA1671" s="54">
        <f t="shared" si="179"/>
        <v>18.117751332174507</v>
      </c>
      <c r="BB1671" s="54">
        <f t="shared" si="180"/>
        <v>12.41624866782549</v>
      </c>
    </row>
    <row r="1672" spans="1:54" x14ac:dyDescent="0.25">
      <c r="A1672" s="3">
        <v>42649</v>
      </c>
      <c r="B1672" s="77">
        <v>9284.31</v>
      </c>
      <c r="C1672" s="77">
        <v>633.31394999999998</v>
      </c>
      <c r="D1672" s="77">
        <v>-17.804400000000001</v>
      </c>
      <c r="E1672" s="77">
        <f t="shared" si="175"/>
        <v>101.85389999999998</v>
      </c>
      <c r="F1672" s="77">
        <v>-2.2377000000000002</v>
      </c>
      <c r="G1672" s="77">
        <v>1.5421</v>
      </c>
      <c r="H1672">
        <v>0</v>
      </c>
      <c r="I1672" s="78">
        <v>9256</v>
      </c>
      <c r="J1672">
        <v>201610</v>
      </c>
      <c r="K1672" s="78">
        <v>9256</v>
      </c>
      <c r="L1672" s="77">
        <f t="shared" si="181"/>
        <v>-28.309999999999491</v>
      </c>
      <c r="M1672" s="78">
        <v>87317</v>
      </c>
      <c r="N1672" s="78">
        <v>1616.13104</v>
      </c>
      <c r="O1672" s="78">
        <v>703</v>
      </c>
      <c r="P1672" s="78">
        <v>3.3095400000000001</v>
      </c>
      <c r="Q1672" s="144">
        <v>87492.75</v>
      </c>
      <c r="R1672" s="78">
        <v>-47355</v>
      </c>
      <c r="S1672" s="78">
        <v>-6605</v>
      </c>
      <c r="T1672" s="78">
        <v>8508</v>
      </c>
      <c r="U1672" s="78">
        <v>43392</v>
      </c>
      <c r="V1672" s="219">
        <v>-0.19607300884955753</v>
      </c>
      <c r="W1672" s="78">
        <v>-81</v>
      </c>
      <c r="X1672" s="78">
        <v>5168</v>
      </c>
      <c r="Y1672" s="78">
        <v>16202</v>
      </c>
      <c r="Z1672" s="78">
        <v>24894</v>
      </c>
      <c r="AA1672" s="78">
        <v>126.99</v>
      </c>
      <c r="AB1672" s="78">
        <v>138.59</v>
      </c>
      <c r="AC1672" s="78">
        <v>38517</v>
      </c>
      <c r="AD1672" s="104">
        <v>2.7519800000000001</v>
      </c>
      <c r="AE1672" s="78">
        <v>47998</v>
      </c>
      <c r="AF1672" s="104">
        <v>6.096E-2</v>
      </c>
      <c r="AG1672" s="78">
        <v>32035</v>
      </c>
      <c r="AH1672" s="104">
        <v>8.3559999999999995E-2</v>
      </c>
      <c r="AI1672" s="78">
        <v>-8118</v>
      </c>
      <c r="AJ1672" s="104">
        <v>-0.54556000000000004</v>
      </c>
      <c r="AK1672" s="78">
        <v>9500</v>
      </c>
      <c r="AL1672" s="78">
        <v>8800</v>
      </c>
      <c r="AM1672" s="8">
        <v>9300</v>
      </c>
      <c r="AN1672" s="78">
        <v>184</v>
      </c>
      <c r="AO1672" s="78">
        <v>9800</v>
      </c>
      <c r="AP1672" s="78">
        <v>8000</v>
      </c>
      <c r="AQ1672" s="78">
        <v>9200</v>
      </c>
      <c r="AR1672" s="78">
        <v>367</v>
      </c>
      <c r="AS1672" s="78">
        <v>9350</v>
      </c>
      <c r="AT1672" s="78">
        <v>9000</v>
      </c>
      <c r="AU1672" s="78">
        <v>9300</v>
      </c>
      <c r="AV1672" s="78">
        <v>103.5</v>
      </c>
      <c r="AW1672" s="77">
        <v>15.96</v>
      </c>
      <c r="AX1672" s="144">
        <f t="shared" si="176"/>
        <v>0.75</v>
      </c>
      <c r="AY1672" s="144">
        <f t="shared" si="177"/>
        <v>0.69</v>
      </c>
      <c r="AZ1672" s="144">
        <f t="shared" si="178"/>
        <v>0.53</v>
      </c>
      <c r="BA1672" s="54">
        <f t="shared" si="179"/>
        <v>18.15978883350725</v>
      </c>
      <c r="BB1672" s="54">
        <f t="shared" si="180"/>
        <v>12.582211166492748</v>
      </c>
    </row>
    <row r="1673" spans="1:54" x14ac:dyDescent="0.25">
      <c r="A1673" s="3">
        <v>42650</v>
      </c>
      <c r="B1673" s="77">
        <v>9265.81</v>
      </c>
      <c r="C1673" s="77">
        <v>632.35528999999997</v>
      </c>
      <c r="D1673" s="77">
        <v>-16.761300000000002</v>
      </c>
      <c r="E1673" s="77">
        <f t="shared" si="175"/>
        <v>-9.1056000000000594</v>
      </c>
      <c r="F1673" s="77">
        <v>2.1118000000000001</v>
      </c>
      <c r="G1673" s="77">
        <v>-2.3724000000000003</v>
      </c>
      <c r="H1673">
        <v>0</v>
      </c>
      <c r="I1673" s="78">
        <v>9253</v>
      </c>
      <c r="J1673">
        <v>201610</v>
      </c>
      <c r="K1673" s="78">
        <v>9253</v>
      </c>
      <c r="L1673" s="77">
        <f t="shared" si="181"/>
        <v>-12.809999999999491</v>
      </c>
      <c r="M1673" s="78">
        <v>88151</v>
      </c>
      <c r="N1673" s="78">
        <v>1630.5449100000001</v>
      </c>
      <c r="O1673" s="78">
        <v>521</v>
      </c>
      <c r="P1673" s="78">
        <v>2.46638</v>
      </c>
      <c r="Q1673" s="144">
        <v>88281.25</v>
      </c>
      <c r="R1673" s="78">
        <v>-47414</v>
      </c>
      <c r="S1673" s="78">
        <v>-7405</v>
      </c>
      <c r="T1673" s="78">
        <v>7905</v>
      </c>
      <c r="U1673" s="78">
        <v>42962</v>
      </c>
      <c r="V1673" s="219">
        <v>-0.18399981378892974</v>
      </c>
      <c r="W1673" s="78">
        <v>-118</v>
      </c>
      <c r="X1673" s="78">
        <v>5675</v>
      </c>
      <c r="Y1673" s="78">
        <v>17320</v>
      </c>
      <c r="Z1673" s="78">
        <v>26436</v>
      </c>
      <c r="AA1673" s="78">
        <v>143.87</v>
      </c>
      <c r="AB1673" s="78">
        <v>144.5</v>
      </c>
      <c r="AC1673" s="78">
        <v>39246</v>
      </c>
      <c r="AD1673" s="104">
        <v>2.6560100000000002</v>
      </c>
      <c r="AE1673" s="78">
        <v>47275</v>
      </c>
      <c r="AF1673" s="104">
        <v>-5.5870000000000003E-2</v>
      </c>
      <c r="AG1673" s="78">
        <v>39186</v>
      </c>
      <c r="AH1673" s="104">
        <v>0.15112</v>
      </c>
      <c r="AI1673" s="78">
        <v>-12848</v>
      </c>
      <c r="AJ1673" s="104">
        <v>-0.83069999999999999</v>
      </c>
      <c r="AK1673" s="78">
        <v>9500</v>
      </c>
      <c r="AL1673" s="78">
        <v>9200</v>
      </c>
      <c r="AM1673" s="8">
        <v>9300</v>
      </c>
      <c r="AN1673" s="78">
        <v>179</v>
      </c>
      <c r="AO1673" s="78">
        <v>9800</v>
      </c>
      <c r="AP1673" s="78">
        <v>8000</v>
      </c>
      <c r="AQ1673" s="78">
        <v>9200</v>
      </c>
      <c r="AR1673" s="78">
        <v>357</v>
      </c>
      <c r="AS1673" s="78">
        <v>9500</v>
      </c>
      <c r="AT1673" s="78">
        <v>9000</v>
      </c>
      <c r="AU1673" s="78">
        <v>9250</v>
      </c>
      <c r="AV1673" s="78">
        <v>103.5</v>
      </c>
      <c r="AW1673" s="77">
        <v>15.82</v>
      </c>
      <c r="AX1673" s="144">
        <f t="shared" si="176"/>
        <v>0.72</v>
      </c>
      <c r="AY1673" s="144">
        <f t="shared" si="177"/>
        <v>0.69</v>
      </c>
      <c r="AZ1673" s="144">
        <f t="shared" si="178"/>
        <v>0.51</v>
      </c>
      <c r="BA1673" s="54">
        <f t="shared" si="179"/>
        <v>18.156516905311975</v>
      </c>
      <c r="BB1673" s="54">
        <f t="shared" si="180"/>
        <v>12.79848309468802</v>
      </c>
    </row>
    <row r="1674" spans="1:54" x14ac:dyDescent="0.25">
      <c r="A1674" s="3">
        <v>42654</v>
      </c>
      <c r="B1674" s="77">
        <v>9219.82</v>
      </c>
      <c r="C1674" s="77">
        <v>896.90544999999997</v>
      </c>
      <c r="D1674" s="77">
        <v>24.494899999999998</v>
      </c>
      <c r="E1674" s="77">
        <f t="shared" si="175"/>
        <v>-41.361800000000017</v>
      </c>
      <c r="F1674" s="77">
        <v>-1.9653</v>
      </c>
      <c r="G1674" s="77">
        <v>-6.9474</v>
      </c>
      <c r="H1674">
        <v>0</v>
      </c>
      <c r="I1674" s="78">
        <v>9191</v>
      </c>
      <c r="J1674">
        <v>201610</v>
      </c>
      <c r="K1674" s="78">
        <v>9191</v>
      </c>
      <c r="L1674" s="77">
        <f t="shared" si="181"/>
        <v>-28.819999999999709</v>
      </c>
      <c r="M1674" s="78">
        <v>82682</v>
      </c>
      <c r="N1674" s="78">
        <v>1519.0138899999999</v>
      </c>
      <c r="O1674" s="78">
        <v>-229</v>
      </c>
      <c r="P1674" s="78">
        <v>-0.99143999999999999</v>
      </c>
      <c r="Q1674" s="144">
        <v>82624.75</v>
      </c>
      <c r="R1674" s="78">
        <v>-48585</v>
      </c>
      <c r="S1674" s="78">
        <v>-6506</v>
      </c>
      <c r="T1674" s="78">
        <v>3244</v>
      </c>
      <c r="U1674" s="78">
        <v>44729</v>
      </c>
      <c r="V1674" s="219">
        <v>-7.2525654497082426E-2</v>
      </c>
      <c r="W1674" s="78">
        <v>-3239</v>
      </c>
      <c r="X1674" s="78">
        <v>315</v>
      </c>
      <c r="Y1674" s="78">
        <v>13053</v>
      </c>
      <c r="Z1674" s="78">
        <v>17245</v>
      </c>
      <c r="AA1674" s="78">
        <v>117.04</v>
      </c>
      <c r="AB1674" s="78">
        <v>137.97</v>
      </c>
      <c r="AC1674" s="78">
        <v>45777</v>
      </c>
      <c r="AD1674" s="104">
        <v>2.4249800000000001</v>
      </c>
      <c r="AE1674" s="78">
        <v>57743</v>
      </c>
      <c r="AF1674" s="104">
        <v>4.9730000000000003E-2</v>
      </c>
      <c r="AG1674" s="78">
        <v>38734</v>
      </c>
      <c r="AH1674" s="104">
        <v>0.14895</v>
      </c>
      <c r="AI1674" s="78">
        <v>-634</v>
      </c>
      <c r="AJ1674" s="104">
        <v>-0.98285999999999996</v>
      </c>
      <c r="AK1674" s="78">
        <v>9400</v>
      </c>
      <c r="AL1674" s="78">
        <v>8800</v>
      </c>
      <c r="AM1674" s="8">
        <v>9200</v>
      </c>
      <c r="AN1674" s="78">
        <v>157</v>
      </c>
      <c r="AO1674" s="78">
        <v>9800</v>
      </c>
      <c r="AP1674" s="78">
        <v>8000</v>
      </c>
      <c r="AQ1674" s="78">
        <v>9200</v>
      </c>
      <c r="AR1674" s="78">
        <v>342</v>
      </c>
      <c r="AS1674" s="78">
        <v>9250</v>
      </c>
      <c r="AT1674" s="78">
        <v>9000</v>
      </c>
      <c r="AU1674" s="78">
        <v>9200</v>
      </c>
      <c r="AV1674" s="78">
        <v>53</v>
      </c>
      <c r="AW1674" s="77">
        <v>16.2</v>
      </c>
      <c r="AX1674" s="144">
        <f t="shared" si="176"/>
        <v>0.86</v>
      </c>
      <c r="AY1674" s="144">
        <f t="shared" si="177"/>
        <v>0.79</v>
      </c>
      <c r="AZ1674" s="144">
        <f t="shared" si="178"/>
        <v>0.61</v>
      </c>
      <c r="BA1674" s="54">
        <f t="shared" si="179"/>
        <v>18.141011456551436</v>
      </c>
      <c r="BB1674" s="54">
        <f t="shared" si="180"/>
        <v>13.082988543448561</v>
      </c>
    </row>
    <row r="1675" spans="1:54" x14ac:dyDescent="0.25">
      <c r="A1675" s="3">
        <v>42655</v>
      </c>
      <c r="B1675" s="77">
        <v>9252.6</v>
      </c>
      <c r="C1675" s="77">
        <v>663.04575</v>
      </c>
      <c r="D1675" s="77">
        <v>14.072100000000001</v>
      </c>
      <c r="E1675" s="77">
        <f t="shared" si="175"/>
        <v>-45.316499999999969</v>
      </c>
      <c r="F1675" s="77">
        <v>-2.3262</v>
      </c>
      <c r="G1675" s="77">
        <v>2.0181</v>
      </c>
      <c r="H1675" t="s">
        <v>1798</v>
      </c>
      <c r="I1675" s="78">
        <v>9260</v>
      </c>
      <c r="J1675">
        <v>201610</v>
      </c>
      <c r="K1675" s="78">
        <v>9260</v>
      </c>
      <c r="L1675" s="77">
        <f t="shared" si="181"/>
        <v>7.3999999999996362</v>
      </c>
      <c r="M1675" s="78">
        <v>91702</v>
      </c>
      <c r="N1675" s="78">
        <v>1697.2112999999999</v>
      </c>
      <c r="O1675" s="78">
        <v>841</v>
      </c>
      <c r="P1675" s="78">
        <v>3.9517799999999998</v>
      </c>
      <c r="Q1675" s="144">
        <v>91912.25</v>
      </c>
      <c r="R1675" s="78">
        <v>-47952</v>
      </c>
      <c r="S1675" s="78">
        <v>-5735</v>
      </c>
      <c r="T1675" s="78">
        <v>11661</v>
      </c>
      <c r="U1675" s="78">
        <v>49169</v>
      </c>
      <c r="V1675" s="219">
        <v>-0.23716162622790782</v>
      </c>
      <c r="W1675" s="78">
        <v>188</v>
      </c>
      <c r="X1675" s="78">
        <v>2987</v>
      </c>
      <c r="Y1675" s="78">
        <v>18800</v>
      </c>
      <c r="Z1675" s="78">
        <v>22471</v>
      </c>
      <c r="AA1675" s="78">
        <v>121.72</v>
      </c>
      <c r="AB1675" s="78">
        <v>145.26</v>
      </c>
      <c r="AC1675" s="78">
        <v>47543</v>
      </c>
      <c r="AD1675" s="104">
        <v>2.8232400000000002</v>
      </c>
      <c r="AE1675" s="78">
        <v>57699</v>
      </c>
      <c r="AF1675" s="104">
        <v>5.3580000000000003E-2</v>
      </c>
      <c r="AG1675" s="78">
        <v>39442</v>
      </c>
      <c r="AH1675" s="104">
        <v>0.49975999999999998</v>
      </c>
      <c r="AI1675" s="78">
        <v>-12595</v>
      </c>
      <c r="AJ1675" s="104">
        <v>-0.19139999999999999</v>
      </c>
      <c r="AK1675" s="78">
        <v>9400</v>
      </c>
      <c r="AL1675" s="78">
        <v>8900</v>
      </c>
      <c r="AM1675" s="8">
        <v>9250</v>
      </c>
      <c r="AN1675" s="78">
        <v>125</v>
      </c>
      <c r="AO1675" s="78">
        <v>9800</v>
      </c>
      <c r="AP1675" s="78">
        <v>8000</v>
      </c>
      <c r="AQ1675" s="78">
        <v>9200</v>
      </c>
      <c r="AR1675" s="78">
        <v>328</v>
      </c>
      <c r="AS1675" s="78">
        <v>9400</v>
      </c>
      <c r="AT1675" s="78">
        <v>8900</v>
      </c>
      <c r="AU1675" s="78">
        <v>9250</v>
      </c>
      <c r="AV1675" s="78">
        <v>125</v>
      </c>
      <c r="AW1675" s="77">
        <v>15.26</v>
      </c>
      <c r="AX1675" s="144">
        <f t="shared" si="176"/>
        <v>0.51</v>
      </c>
      <c r="AY1675" s="144">
        <f t="shared" si="177"/>
        <v>0.56999999999999995</v>
      </c>
      <c r="AZ1675" s="144">
        <f t="shared" si="178"/>
        <v>0.36</v>
      </c>
      <c r="BA1675" s="54">
        <f t="shared" si="179"/>
        <v>18.015972886603237</v>
      </c>
      <c r="BB1675" s="54">
        <f t="shared" si="180"/>
        <v>13.396027113396759</v>
      </c>
    </row>
    <row r="1676" spans="1:54" x14ac:dyDescent="0.25">
      <c r="A1676" s="3">
        <v>42656</v>
      </c>
      <c r="B1676" s="77">
        <v>9219.17</v>
      </c>
      <c r="C1676" s="77">
        <v>752.18323999999996</v>
      </c>
      <c r="D1676" s="77">
        <v>-65.645799999999994</v>
      </c>
      <c r="E1676" s="77">
        <f t="shared" si="175"/>
        <v>-35.137700000000009</v>
      </c>
      <c r="F1676" s="77">
        <v>3.4700000000000002E-2</v>
      </c>
      <c r="G1676" s="77">
        <v>-0.9395</v>
      </c>
      <c r="H1676">
        <v>0</v>
      </c>
      <c r="I1676" s="78">
        <v>9203</v>
      </c>
      <c r="J1676">
        <v>201610</v>
      </c>
      <c r="K1676" s="78">
        <v>9203</v>
      </c>
      <c r="L1676" s="77">
        <f t="shared" si="181"/>
        <v>-16.170000000000073</v>
      </c>
      <c r="M1676" s="78">
        <v>80697</v>
      </c>
      <c r="N1676" s="78">
        <v>1483.9261899999999</v>
      </c>
      <c r="O1676" s="78">
        <v>31</v>
      </c>
      <c r="P1676" s="78">
        <v>0.20086000000000001</v>
      </c>
      <c r="Q1676" s="144">
        <v>80704.75</v>
      </c>
      <c r="R1676" s="78">
        <v>-48018</v>
      </c>
      <c r="S1676" s="78">
        <v>-1429</v>
      </c>
      <c r="T1676" s="78">
        <v>5891</v>
      </c>
      <c r="U1676" s="78">
        <v>46494</v>
      </c>
      <c r="V1676" s="219">
        <v>-0.12670452101346411</v>
      </c>
      <c r="W1676" s="78">
        <v>-984</v>
      </c>
      <c r="X1676" s="78">
        <v>2449</v>
      </c>
      <c r="Y1676" s="78">
        <v>13263</v>
      </c>
      <c r="Z1676" s="78">
        <v>14671</v>
      </c>
      <c r="AA1676" s="78">
        <v>117.22</v>
      </c>
      <c r="AB1676" s="78">
        <v>132.16</v>
      </c>
      <c r="AC1676" s="78">
        <v>42788</v>
      </c>
      <c r="AD1676" s="104">
        <v>2.4029799999999999</v>
      </c>
      <c r="AE1676" s="78">
        <v>83806</v>
      </c>
      <c r="AF1676" s="104">
        <v>0.36703999999999998</v>
      </c>
      <c r="AG1676" s="78">
        <v>20894</v>
      </c>
      <c r="AH1676" s="104">
        <v>-0.52417000000000002</v>
      </c>
      <c r="AI1676" s="78">
        <v>9350</v>
      </c>
      <c r="AJ1676" s="104">
        <v>0.22078</v>
      </c>
      <c r="AK1676" s="78">
        <v>9500</v>
      </c>
      <c r="AL1676" s="78">
        <v>8900</v>
      </c>
      <c r="AM1676" s="8">
        <v>9200</v>
      </c>
      <c r="AN1676" s="78">
        <v>128</v>
      </c>
      <c r="AO1676" s="78">
        <v>9800</v>
      </c>
      <c r="AP1676" s="78">
        <v>8000</v>
      </c>
      <c r="AQ1676" s="78">
        <v>9200</v>
      </c>
      <c r="AR1676" s="78">
        <v>323</v>
      </c>
      <c r="AS1676" s="78">
        <v>9500</v>
      </c>
      <c r="AT1676" s="78">
        <v>8900</v>
      </c>
      <c r="AU1676" s="78">
        <v>9200</v>
      </c>
      <c r="AV1676" s="78">
        <v>128</v>
      </c>
      <c r="AW1676" s="77">
        <v>15.72</v>
      </c>
      <c r="AX1676" s="144">
        <f t="shared" si="176"/>
        <v>0.51</v>
      </c>
      <c r="AY1676" s="144">
        <f t="shared" si="177"/>
        <v>0.61</v>
      </c>
      <c r="AZ1676" s="144">
        <f t="shared" si="178"/>
        <v>0.44</v>
      </c>
      <c r="BA1676" s="54">
        <f t="shared" si="179"/>
        <v>17.89360399537594</v>
      </c>
      <c r="BB1676" s="54">
        <f t="shared" si="180"/>
        <v>13.733396004624062</v>
      </c>
    </row>
    <row r="1677" spans="1:54" x14ac:dyDescent="0.25">
      <c r="A1677" s="3">
        <v>42657</v>
      </c>
      <c r="B1677" s="77">
        <v>9165.17</v>
      </c>
      <c r="C1677" s="77">
        <v>679.85163</v>
      </c>
      <c r="D1677" s="77">
        <v>-29.8796</v>
      </c>
      <c r="E1677" s="77">
        <f t="shared" si="175"/>
        <v>-5.2007999999999903</v>
      </c>
      <c r="F1677" s="77">
        <v>-2.6608999999999998</v>
      </c>
      <c r="G1677" s="77">
        <v>-5.5373000000000001</v>
      </c>
      <c r="H1677">
        <v>0</v>
      </c>
      <c r="I1677" s="78">
        <v>9169</v>
      </c>
      <c r="J1677">
        <v>201610</v>
      </c>
      <c r="K1677" s="78">
        <v>9169</v>
      </c>
      <c r="L1677" s="77">
        <f t="shared" si="181"/>
        <v>3.8299999999999272</v>
      </c>
      <c r="M1677" s="78">
        <v>79415</v>
      </c>
      <c r="N1677" s="78">
        <v>1454.8482799999999</v>
      </c>
      <c r="O1677" s="78">
        <v>-268</v>
      </c>
      <c r="P1677" s="78">
        <v>-1.17197</v>
      </c>
      <c r="Q1677" s="144">
        <v>79348</v>
      </c>
      <c r="R1677" s="78">
        <v>-48921</v>
      </c>
      <c r="S1677" s="78">
        <v>-1968</v>
      </c>
      <c r="T1677" s="78">
        <v>3576</v>
      </c>
      <c r="U1677" s="78">
        <v>47226</v>
      </c>
      <c r="V1677" s="219">
        <v>-7.5721001143437938E-2</v>
      </c>
      <c r="W1677" s="78">
        <v>-3955</v>
      </c>
      <c r="X1677" s="78">
        <v>-24</v>
      </c>
      <c r="Y1677" s="78">
        <v>10487</v>
      </c>
      <c r="Z1677" s="78">
        <v>12059</v>
      </c>
      <c r="AA1677" s="78">
        <v>101.01</v>
      </c>
      <c r="AB1677" s="78">
        <v>128.54</v>
      </c>
      <c r="AC1677" s="78">
        <v>43321</v>
      </c>
      <c r="AD1677" s="104">
        <v>2.2940900000000002</v>
      </c>
      <c r="AE1677" s="78">
        <v>89711</v>
      </c>
      <c r="AF1677" s="104">
        <v>0.39795999999999998</v>
      </c>
      <c r="AG1677" s="78">
        <v>17827</v>
      </c>
      <c r="AH1677" s="104">
        <v>-0.26839000000000002</v>
      </c>
      <c r="AI1677" s="78">
        <v>12170</v>
      </c>
      <c r="AJ1677" s="104">
        <v>0.30998999999999999</v>
      </c>
      <c r="AK1677" s="78">
        <v>9300</v>
      </c>
      <c r="AL1677" s="78">
        <v>8900</v>
      </c>
      <c r="AM1677" s="8">
        <v>9150</v>
      </c>
      <c r="AN1677" s="78">
        <v>108.5</v>
      </c>
      <c r="AO1677" s="78">
        <v>9800</v>
      </c>
      <c r="AP1677" s="78">
        <v>8000</v>
      </c>
      <c r="AQ1677" s="78">
        <v>9100</v>
      </c>
      <c r="AR1677" s="78">
        <v>335</v>
      </c>
      <c r="AS1677" s="78">
        <v>9300</v>
      </c>
      <c r="AT1677" s="78">
        <v>8900</v>
      </c>
      <c r="AU1677" s="78">
        <v>9150</v>
      </c>
      <c r="AV1677" s="78">
        <v>108.5</v>
      </c>
      <c r="AW1677" s="77">
        <v>15.95</v>
      </c>
      <c r="AX1677" s="144">
        <f t="shared" si="176"/>
        <v>0.68</v>
      </c>
      <c r="AY1677" s="144">
        <f t="shared" si="177"/>
        <v>0.75</v>
      </c>
      <c r="AZ1677" s="144">
        <f t="shared" si="178"/>
        <v>0.56000000000000005</v>
      </c>
      <c r="BA1677" s="54">
        <f t="shared" si="179"/>
        <v>17.852930604893167</v>
      </c>
      <c r="BB1677" s="54">
        <f t="shared" si="180"/>
        <v>13.728069395106832</v>
      </c>
    </row>
    <row r="1678" spans="1:54" x14ac:dyDescent="0.25">
      <c r="A1678" s="3">
        <v>42660</v>
      </c>
      <c r="B1678" s="77">
        <v>9176.2199999999993</v>
      </c>
      <c r="C1678" s="77">
        <v>615.46873000000005</v>
      </c>
      <c r="D1678" s="77">
        <v>-7.1646000000000001</v>
      </c>
      <c r="E1678" s="77">
        <f t="shared" si="175"/>
        <v>137.87299999999996</v>
      </c>
      <c r="F1678" s="77">
        <v>-2.1107</v>
      </c>
      <c r="G1678" s="77">
        <v>8.6317000000000004</v>
      </c>
      <c r="H1678">
        <v>0</v>
      </c>
      <c r="I1678" s="78">
        <v>9166</v>
      </c>
      <c r="J1678">
        <v>201610</v>
      </c>
      <c r="K1678" s="78">
        <v>9166</v>
      </c>
      <c r="L1678" s="77">
        <f t="shared" si="181"/>
        <v>-10.219999999999345</v>
      </c>
      <c r="M1678" s="78">
        <v>76859</v>
      </c>
      <c r="N1678" s="78">
        <v>1406.18019</v>
      </c>
      <c r="O1678" s="78">
        <v>18</v>
      </c>
      <c r="P1678" s="78">
        <v>0.13869999999999999</v>
      </c>
      <c r="Q1678" s="144">
        <v>76863.5</v>
      </c>
      <c r="R1678" s="78">
        <v>-49001</v>
      </c>
      <c r="S1678" s="78">
        <v>926</v>
      </c>
      <c r="T1678" s="78">
        <v>6440</v>
      </c>
      <c r="U1678" s="78">
        <v>44070</v>
      </c>
      <c r="V1678" s="219">
        <v>-0.1461311549807125</v>
      </c>
      <c r="W1678" s="78">
        <v>-4437</v>
      </c>
      <c r="X1678" s="78">
        <v>-4437</v>
      </c>
      <c r="Y1678" s="78">
        <v>13408</v>
      </c>
      <c r="Z1678" s="78">
        <v>16106</v>
      </c>
      <c r="AA1678" s="78">
        <v>95.88</v>
      </c>
      <c r="AB1678" s="78">
        <v>119.36</v>
      </c>
      <c r="AC1678" s="78">
        <v>42677</v>
      </c>
      <c r="AD1678" s="104">
        <v>2.3402099999999999</v>
      </c>
      <c r="AE1678" s="78">
        <v>101199</v>
      </c>
      <c r="AF1678" s="104">
        <v>0.31863000000000002</v>
      </c>
      <c r="AG1678" s="78">
        <v>883</v>
      </c>
      <c r="AH1678" s="104">
        <v>-0.55457999999999996</v>
      </c>
      <c r="AI1678" s="78">
        <v>32845</v>
      </c>
      <c r="AJ1678" s="104">
        <v>0.41900999999999999</v>
      </c>
      <c r="AK1678" s="78">
        <v>9300</v>
      </c>
      <c r="AL1678" s="78">
        <v>8900</v>
      </c>
      <c r="AM1678" s="8">
        <v>9150</v>
      </c>
      <c r="AN1678" s="78">
        <v>84</v>
      </c>
      <c r="AO1678" s="78">
        <v>9500</v>
      </c>
      <c r="AP1678" s="78">
        <v>8000</v>
      </c>
      <c r="AQ1678" s="78">
        <v>9100</v>
      </c>
      <c r="AR1678" s="78">
        <v>326</v>
      </c>
      <c r="AS1678" s="78">
        <v>9300</v>
      </c>
      <c r="AT1678" s="78">
        <v>8900</v>
      </c>
      <c r="AU1678" s="78">
        <v>9150</v>
      </c>
      <c r="AV1678" s="78">
        <v>84</v>
      </c>
      <c r="AW1678" s="77">
        <v>16.45</v>
      </c>
      <c r="AX1678" s="144">
        <f t="shared" si="176"/>
        <v>0.89</v>
      </c>
      <c r="AY1678" s="144">
        <f t="shared" si="177"/>
        <v>0.91</v>
      </c>
      <c r="AZ1678" s="144">
        <f t="shared" si="178"/>
        <v>0.72</v>
      </c>
      <c r="BA1678" s="54">
        <f t="shared" si="179"/>
        <v>17.481664738388947</v>
      </c>
      <c r="BB1678" s="54">
        <f t="shared" si="180"/>
        <v>13.930335261611051</v>
      </c>
    </row>
    <row r="1679" spans="1:54" x14ac:dyDescent="0.25">
      <c r="A1679" s="3">
        <v>42661</v>
      </c>
      <c r="B1679" s="77">
        <v>9222.58</v>
      </c>
      <c r="C1679" s="77">
        <v>641.38109999999995</v>
      </c>
      <c r="D1679" s="77">
        <v>27.559200000000001</v>
      </c>
      <c r="E1679" s="77">
        <f t="shared" si="175"/>
        <v>239.03779999999995</v>
      </c>
      <c r="F1679" s="77">
        <v>-0.30980000000000002</v>
      </c>
      <c r="G1679" s="77">
        <v>5.7127999999999997</v>
      </c>
      <c r="H1679">
        <v>0</v>
      </c>
      <c r="I1679" s="78">
        <v>9212</v>
      </c>
      <c r="J1679">
        <v>201610</v>
      </c>
      <c r="K1679" s="78">
        <v>9212</v>
      </c>
      <c r="L1679" s="77">
        <f t="shared" si="181"/>
        <v>-10.579999999999927</v>
      </c>
      <c r="M1679" s="78">
        <v>81789</v>
      </c>
      <c r="N1679" s="78">
        <v>1504.4511</v>
      </c>
      <c r="O1679" s="78">
        <v>224</v>
      </c>
      <c r="P1679" s="78">
        <v>1.0835300000000001</v>
      </c>
      <c r="Q1679" s="144">
        <v>81845</v>
      </c>
      <c r="R1679" s="78">
        <v>-47240</v>
      </c>
      <c r="S1679" s="78">
        <v>-1561</v>
      </c>
      <c r="T1679" s="78">
        <v>11129</v>
      </c>
      <c r="U1679" s="78">
        <v>46494</v>
      </c>
      <c r="V1679" s="219">
        <v>-0.23936421903901578</v>
      </c>
      <c r="W1679" s="78">
        <v>-2462</v>
      </c>
      <c r="X1679" s="78">
        <v>-2462</v>
      </c>
      <c r="Y1679" s="78">
        <v>16129</v>
      </c>
      <c r="Z1679" s="78">
        <v>18561</v>
      </c>
      <c r="AA1679" s="78">
        <v>116.84</v>
      </c>
      <c r="AB1679" s="78">
        <v>128.57</v>
      </c>
      <c r="AC1679" s="78">
        <v>47940</v>
      </c>
      <c r="AD1679" s="104">
        <v>2.6149399999999998</v>
      </c>
      <c r="AE1679" s="78">
        <v>104129</v>
      </c>
      <c r="AF1679" s="104">
        <v>3.6069999999999998E-2</v>
      </c>
      <c r="AG1679" s="78">
        <v>36445</v>
      </c>
      <c r="AH1679" s="104">
        <v>-0.11385000000000001</v>
      </c>
      <c r="AI1679" s="78">
        <v>12799</v>
      </c>
      <c r="AJ1679" s="104">
        <v>8.5610000000000006E-2</v>
      </c>
      <c r="AK1679" s="78">
        <v>9300</v>
      </c>
      <c r="AL1679" s="78">
        <v>8900</v>
      </c>
      <c r="AM1679" s="8">
        <v>9200</v>
      </c>
      <c r="AN1679" s="78">
        <v>51</v>
      </c>
      <c r="AO1679" s="78">
        <v>9500</v>
      </c>
      <c r="AP1679" s="78">
        <v>8000</v>
      </c>
      <c r="AQ1679" s="78">
        <v>9200</v>
      </c>
      <c r="AR1679" s="78">
        <v>297</v>
      </c>
      <c r="AS1679" s="78">
        <v>9300</v>
      </c>
      <c r="AT1679" s="78">
        <v>8900</v>
      </c>
      <c r="AU1679" s="78">
        <v>9200</v>
      </c>
      <c r="AV1679" s="78">
        <v>51</v>
      </c>
      <c r="AW1679" s="77">
        <v>15.95</v>
      </c>
      <c r="AX1679" s="144">
        <f t="shared" si="176"/>
        <v>0.62</v>
      </c>
      <c r="AY1679" s="144">
        <f t="shared" si="177"/>
        <v>0.75</v>
      </c>
      <c r="AZ1679" s="144">
        <f t="shared" si="178"/>
        <v>0.56000000000000005</v>
      </c>
      <c r="BA1679" s="54">
        <f t="shared" si="179"/>
        <v>17.302195304449615</v>
      </c>
      <c r="BB1679" s="54">
        <f t="shared" si="180"/>
        <v>13.993804695550384</v>
      </c>
    </row>
    <row r="1680" spans="1:54" x14ac:dyDescent="0.25">
      <c r="A1680" s="3">
        <v>42662</v>
      </c>
      <c r="B1680" s="77">
        <v>9283.99</v>
      </c>
      <c r="C1680" s="77">
        <v>738.89068999999995</v>
      </c>
      <c r="D1680" s="77">
        <v>60.166899999999998</v>
      </c>
      <c r="E1680" s="77">
        <f t="shared" si="175"/>
        <v>368.07039999999989</v>
      </c>
      <c r="F1680" s="77">
        <v>5.0945</v>
      </c>
      <c r="G1680" s="77">
        <v>2.8573000000000004</v>
      </c>
      <c r="H1680" t="s">
        <v>1799</v>
      </c>
      <c r="I1680" s="78">
        <v>9280</v>
      </c>
      <c r="J1680">
        <v>201611</v>
      </c>
      <c r="K1680" s="78">
        <v>9251</v>
      </c>
      <c r="L1680" s="77">
        <f t="shared" si="181"/>
        <v>-32.989999999999782</v>
      </c>
      <c r="M1680" s="78">
        <v>83969</v>
      </c>
      <c r="N1680" s="78">
        <v>1552.93704</v>
      </c>
      <c r="O1680" s="78">
        <v>-233</v>
      </c>
      <c r="P1680" s="78">
        <v>-1.02861</v>
      </c>
      <c r="Q1680" s="144">
        <v>83910.75</v>
      </c>
      <c r="R1680" s="78">
        <v>-45919</v>
      </c>
      <c r="S1680" s="78">
        <v>-8200</v>
      </c>
      <c r="T1680" s="78">
        <v>13403</v>
      </c>
      <c r="U1680" s="78">
        <v>35928</v>
      </c>
      <c r="V1680" s="219">
        <v>-0.37305165887330216</v>
      </c>
      <c r="W1680" s="78">
        <v>815</v>
      </c>
      <c r="X1680" s="78">
        <v>6251</v>
      </c>
      <c r="Y1680" s="78">
        <v>13230</v>
      </c>
      <c r="Z1680" s="78">
        <v>22299</v>
      </c>
      <c r="AA1680" s="78">
        <v>100.26</v>
      </c>
      <c r="AB1680" s="78">
        <v>118.06</v>
      </c>
      <c r="AC1680" s="78">
        <v>41795</v>
      </c>
      <c r="AD1680" s="104">
        <v>3.0829900000000001</v>
      </c>
      <c r="AE1680" s="78">
        <v>25488</v>
      </c>
      <c r="AF1680" s="104">
        <v>-0.22008</v>
      </c>
      <c r="AG1680" s="78">
        <v>48153</v>
      </c>
      <c r="AH1680" s="104">
        <v>0.78832000000000002</v>
      </c>
      <c r="AI1680" s="78">
        <v>-12435</v>
      </c>
      <c r="AJ1680" s="104">
        <v>-0.57950999999999997</v>
      </c>
      <c r="AK1680" s="78">
        <v>9500</v>
      </c>
      <c r="AL1680" s="78">
        <v>8900</v>
      </c>
      <c r="AM1680" s="8">
        <v>9200</v>
      </c>
      <c r="AN1680" s="78">
        <v>286</v>
      </c>
      <c r="AO1680" s="78">
        <v>10000</v>
      </c>
      <c r="AP1680" s="78">
        <v>6400</v>
      </c>
      <c r="AQ1680" s="78">
        <v>9200</v>
      </c>
      <c r="AR1680" s="78">
        <v>427</v>
      </c>
      <c r="AS1680" s="78">
        <v>9400</v>
      </c>
      <c r="AT1680" s="78">
        <v>9100</v>
      </c>
      <c r="AU1680" s="78">
        <v>9250</v>
      </c>
      <c r="AV1680" s="78">
        <v>132</v>
      </c>
      <c r="AW1680" s="77">
        <v>15.31</v>
      </c>
      <c r="AX1680" s="144">
        <f t="shared" si="176"/>
        <v>0.37</v>
      </c>
      <c r="AY1680" s="144">
        <f t="shared" si="177"/>
        <v>0.59</v>
      </c>
      <c r="AZ1680" s="144">
        <f t="shared" si="178"/>
        <v>0.38</v>
      </c>
      <c r="BA1680" s="54">
        <f t="shared" si="179"/>
        <v>17.036333938786527</v>
      </c>
      <c r="BB1680" s="54">
        <f t="shared" si="180"/>
        <v>14.068666061213472</v>
      </c>
    </row>
    <row r="1681" spans="1:54" x14ac:dyDescent="0.25">
      <c r="A1681" s="3">
        <v>42663</v>
      </c>
      <c r="B1681" s="77">
        <v>9317.24</v>
      </c>
      <c r="C1681" s="77">
        <v>653.12098000000003</v>
      </c>
      <c r="D1681" s="77">
        <v>27.802900000000001</v>
      </c>
      <c r="E1681" s="77">
        <f t="shared" si="175"/>
        <v>284.65299999999996</v>
      </c>
      <c r="F1681" s="77">
        <v>7.6476999999999995</v>
      </c>
      <c r="G1681" s="77">
        <v>-0.1535</v>
      </c>
      <c r="H1681">
        <v>0</v>
      </c>
      <c r="I1681" s="78">
        <v>9278</v>
      </c>
      <c r="J1681">
        <v>201611</v>
      </c>
      <c r="K1681" s="78">
        <v>9278</v>
      </c>
      <c r="L1681" s="77">
        <f t="shared" si="181"/>
        <v>-39.239999999999782</v>
      </c>
      <c r="M1681" s="78">
        <v>85303</v>
      </c>
      <c r="N1681" s="78">
        <v>1582.3490300000001</v>
      </c>
      <c r="O1681" s="78">
        <v>-40</v>
      </c>
      <c r="P1681" s="78">
        <v>-0.13641</v>
      </c>
      <c r="Q1681" s="144">
        <v>85293</v>
      </c>
      <c r="R1681" s="78">
        <v>-45595</v>
      </c>
      <c r="S1681" s="78">
        <v>-8001</v>
      </c>
      <c r="T1681" s="78">
        <v>14492</v>
      </c>
      <c r="U1681" s="78">
        <v>40588</v>
      </c>
      <c r="V1681" s="219">
        <v>-0.35705134522518972</v>
      </c>
      <c r="W1681" s="78">
        <v>4753</v>
      </c>
      <c r="X1681" s="78">
        <v>9866</v>
      </c>
      <c r="Y1681" s="78">
        <v>16004</v>
      </c>
      <c r="Z1681" s="78">
        <v>25103</v>
      </c>
      <c r="AA1681" s="78">
        <v>151.62</v>
      </c>
      <c r="AB1681" s="78">
        <v>132.13999999999999</v>
      </c>
      <c r="AC1681" s="78">
        <v>39176</v>
      </c>
      <c r="AD1681" s="104">
        <v>3.0350299999999999</v>
      </c>
      <c r="AE1681" s="78">
        <v>22179</v>
      </c>
      <c r="AF1681" s="104">
        <v>-0.39674999999999999</v>
      </c>
      <c r="AG1681" s="78">
        <v>54917</v>
      </c>
      <c r="AH1681" s="104">
        <v>0.61826000000000003</v>
      </c>
      <c r="AI1681" s="78">
        <v>-6933</v>
      </c>
      <c r="AJ1681" s="104">
        <v>-0.90266999999999997</v>
      </c>
      <c r="AK1681" s="78">
        <v>9500</v>
      </c>
      <c r="AL1681" s="78">
        <v>9000</v>
      </c>
      <c r="AM1681" s="8">
        <v>9300</v>
      </c>
      <c r="AN1681" s="78">
        <v>263</v>
      </c>
      <c r="AO1681" s="78">
        <v>9800</v>
      </c>
      <c r="AP1681" s="78">
        <v>6400</v>
      </c>
      <c r="AQ1681" s="78">
        <v>9200</v>
      </c>
      <c r="AR1681" s="78">
        <v>413</v>
      </c>
      <c r="AS1681" s="78">
        <v>9400</v>
      </c>
      <c r="AT1681" s="78">
        <v>9050</v>
      </c>
      <c r="AU1681" s="78">
        <v>9300</v>
      </c>
      <c r="AV1681" s="78">
        <v>117</v>
      </c>
      <c r="AW1681" s="77">
        <v>14.3</v>
      </c>
      <c r="AX1681" s="144">
        <f t="shared" si="176"/>
        <v>0.24</v>
      </c>
      <c r="AY1681" s="144">
        <f t="shared" si="177"/>
        <v>0.36</v>
      </c>
      <c r="AZ1681" s="144">
        <f t="shared" si="178"/>
        <v>0.18</v>
      </c>
      <c r="BA1681" s="54">
        <f t="shared" si="179"/>
        <v>17.039342235578633</v>
      </c>
      <c r="BB1681" s="54">
        <f t="shared" si="180"/>
        <v>13.898657764421365</v>
      </c>
    </row>
    <row r="1682" spans="1:54" x14ac:dyDescent="0.25">
      <c r="A1682" s="3">
        <v>42664</v>
      </c>
      <c r="B1682" s="77">
        <v>9306.57</v>
      </c>
      <c r="C1682" s="77">
        <v>760.07429999999999</v>
      </c>
      <c r="D1682" s="77">
        <v>-10.666600000000001</v>
      </c>
      <c r="E1682" s="77">
        <f t="shared" si="175"/>
        <v>264.5752</v>
      </c>
      <c r="F1682" s="77">
        <v>3.5869</v>
      </c>
      <c r="G1682" s="77">
        <v>-3.0074999999999998</v>
      </c>
      <c r="H1682">
        <v>0</v>
      </c>
      <c r="I1682" s="78">
        <v>9264</v>
      </c>
      <c r="J1682">
        <v>201611</v>
      </c>
      <c r="K1682" s="78">
        <v>9264</v>
      </c>
      <c r="L1682" s="77">
        <f t="shared" si="181"/>
        <v>-42.569999999999709</v>
      </c>
      <c r="M1682" s="78">
        <v>86725</v>
      </c>
      <c r="N1682" s="78">
        <v>1606.4510499999999</v>
      </c>
      <c r="O1682" s="78">
        <v>-105</v>
      </c>
      <c r="P1682" s="78">
        <v>-0.43725999999999998</v>
      </c>
      <c r="Q1682" s="144">
        <v>86698.75</v>
      </c>
      <c r="R1682" s="78">
        <v>-45518</v>
      </c>
      <c r="S1682" s="78">
        <v>-8771</v>
      </c>
      <c r="T1682" s="78">
        <v>13806</v>
      </c>
      <c r="U1682" s="78">
        <v>41759</v>
      </c>
      <c r="V1682" s="219">
        <v>-0.33061136521468426</v>
      </c>
      <c r="W1682" s="78">
        <v>5452</v>
      </c>
      <c r="X1682" s="78">
        <v>8148</v>
      </c>
      <c r="Y1682" s="78">
        <v>17952</v>
      </c>
      <c r="Z1682" s="78">
        <v>28423</v>
      </c>
      <c r="AA1682" s="78">
        <v>157.19</v>
      </c>
      <c r="AB1682" s="78">
        <v>141.30000000000001</v>
      </c>
      <c r="AC1682" s="78">
        <v>40228</v>
      </c>
      <c r="AD1682" s="104">
        <v>2.9364499999999998</v>
      </c>
      <c r="AE1682" s="78">
        <v>23849</v>
      </c>
      <c r="AF1682" s="104">
        <v>-0.55047000000000001</v>
      </c>
      <c r="AG1682" s="78">
        <v>62259</v>
      </c>
      <c r="AH1682" s="104">
        <v>0.74263999999999997</v>
      </c>
      <c r="AI1682" s="78">
        <v>-5885</v>
      </c>
      <c r="AJ1682" s="104">
        <v>-1.07718</v>
      </c>
      <c r="AK1682" s="78">
        <v>9500</v>
      </c>
      <c r="AL1682" s="78">
        <v>9000</v>
      </c>
      <c r="AM1682" s="8">
        <v>9300</v>
      </c>
      <c r="AN1682" s="78">
        <v>255</v>
      </c>
      <c r="AO1682" s="78">
        <v>9800</v>
      </c>
      <c r="AP1682" s="78">
        <v>6400</v>
      </c>
      <c r="AQ1682" s="78">
        <v>9200</v>
      </c>
      <c r="AR1682" s="78">
        <v>404</v>
      </c>
      <c r="AS1682" s="78">
        <v>9400</v>
      </c>
      <c r="AT1682" s="78">
        <v>9050</v>
      </c>
      <c r="AU1682" s="78">
        <v>9300</v>
      </c>
      <c r="AV1682" s="78">
        <v>101.5</v>
      </c>
      <c r="AW1682" s="77">
        <v>14.16</v>
      </c>
      <c r="AX1682" s="144">
        <f t="shared" si="176"/>
        <v>0.2</v>
      </c>
      <c r="AY1682" s="144">
        <f t="shared" si="177"/>
        <v>0.34</v>
      </c>
      <c r="AZ1682" s="144">
        <f t="shared" si="178"/>
        <v>0.17</v>
      </c>
      <c r="BA1682" s="54">
        <f t="shared" si="179"/>
        <v>17.057874248056759</v>
      </c>
      <c r="BB1682" s="54">
        <f t="shared" si="180"/>
        <v>13.721125751943246</v>
      </c>
    </row>
    <row r="1683" spans="1:54" x14ac:dyDescent="0.25">
      <c r="A1683" s="3">
        <v>42667</v>
      </c>
      <c r="B1683" s="77">
        <v>9322.5</v>
      </c>
      <c r="C1683" s="77">
        <v>578.57039999999995</v>
      </c>
      <c r="D1683" s="77">
        <v>-4.3030999999999997</v>
      </c>
      <c r="E1683" s="77">
        <f t="shared" si="175"/>
        <v>190.99949999999995</v>
      </c>
      <c r="F1683" s="77">
        <v>3.0104000000000002</v>
      </c>
      <c r="G1683" s="77">
        <v>18.442899999999998</v>
      </c>
      <c r="H1683">
        <v>0</v>
      </c>
      <c r="I1683" s="78">
        <v>9309</v>
      </c>
      <c r="J1683">
        <v>201611</v>
      </c>
      <c r="K1683" s="78">
        <v>9309</v>
      </c>
      <c r="L1683" s="77">
        <f t="shared" si="181"/>
        <v>-13.5</v>
      </c>
      <c r="M1683" s="78">
        <v>90319</v>
      </c>
      <c r="N1683" s="78">
        <v>1681.1590100000001</v>
      </c>
      <c r="O1683" s="78">
        <v>224</v>
      </c>
      <c r="P1683" s="78">
        <v>1.0914999999999999</v>
      </c>
      <c r="Q1683" s="144">
        <v>90375</v>
      </c>
      <c r="R1683" s="78">
        <v>-45265</v>
      </c>
      <c r="S1683" s="78">
        <v>-7920</v>
      </c>
      <c r="T1683" s="78">
        <v>14632</v>
      </c>
      <c r="U1683" s="78">
        <v>44845</v>
      </c>
      <c r="V1683" s="219">
        <v>-0.3262794068458022</v>
      </c>
      <c r="W1683" s="78">
        <v>8758</v>
      </c>
      <c r="X1683" s="78">
        <v>13441</v>
      </c>
      <c r="Y1683" s="78">
        <v>22044</v>
      </c>
      <c r="Z1683" s="78">
        <v>29365</v>
      </c>
      <c r="AA1683" s="78">
        <v>145.16999999999999</v>
      </c>
      <c r="AB1683" s="78">
        <v>144.80000000000001</v>
      </c>
      <c r="AC1683" s="78">
        <v>40967</v>
      </c>
      <c r="AD1683" s="104">
        <v>3.0828700000000002</v>
      </c>
      <c r="AE1683" s="78">
        <v>25723</v>
      </c>
      <c r="AF1683" s="104">
        <v>-0.39121</v>
      </c>
      <c r="AG1683" s="78">
        <v>65240</v>
      </c>
      <c r="AH1683" s="104">
        <v>0.80972</v>
      </c>
      <c r="AI1683" s="78">
        <v>3222</v>
      </c>
      <c r="AJ1683" s="104">
        <v>-0.4924</v>
      </c>
      <c r="AK1683" s="78">
        <v>9500</v>
      </c>
      <c r="AL1683" s="78">
        <v>9000</v>
      </c>
      <c r="AM1683" s="8">
        <v>9300</v>
      </c>
      <c r="AN1683" s="78">
        <v>245</v>
      </c>
      <c r="AO1683" s="78">
        <v>9800</v>
      </c>
      <c r="AP1683" s="78">
        <v>6400</v>
      </c>
      <c r="AQ1683" s="78">
        <v>9300</v>
      </c>
      <c r="AR1683" s="78">
        <v>380</v>
      </c>
      <c r="AS1683" s="78">
        <v>9400</v>
      </c>
      <c r="AT1683" s="78">
        <v>9050</v>
      </c>
      <c r="AU1683" s="78">
        <v>9350</v>
      </c>
      <c r="AV1683" s="78">
        <v>76.5</v>
      </c>
      <c r="AW1683" s="77">
        <v>14.16</v>
      </c>
      <c r="AX1683" s="144">
        <f t="shared" si="176"/>
        <v>0.17</v>
      </c>
      <c r="AY1683" s="144">
        <f t="shared" si="177"/>
        <v>0.34</v>
      </c>
      <c r="AZ1683" s="144">
        <f t="shared" si="178"/>
        <v>0.17</v>
      </c>
      <c r="BA1683" s="54">
        <f t="shared" si="179"/>
        <v>17.052630306575683</v>
      </c>
      <c r="BB1683" s="54">
        <f t="shared" si="180"/>
        <v>13.564369693424316</v>
      </c>
    </row>
    <row r="1684" spans="1:54" x14ac:dyDescent="0.25">
      <c r="A1684" s="3">
        <v>42668</v>
      </c>
      <c r="B1684" s="77">
        <v>9385.65</v>
      </c>
      <c r="C1684" s="77">
        <v>657.26460999999995</v>
      </c>
      <c r="D1684" s="77">
        <v>25.803899999999999</v>
      </c>
      <c r="E1684" s="77">
        <f t="shared" si="175"/>
        <v>195.02889999999996</v>
      </c>
      <c r="F1684" s="77">
        <v>2.5792000000000002</v>
      </c>
      <c r="G1684" s="77">
        <v>4.0244</v>
      </c>
      <c r="H1684">
        <v>0</v>
      </c>
      <c r="I1684" s="78">
        <v>9374</v>
      </c>
      <c r="J1684">
        <v>201611</v>
      </c>
      <c r="K1684" s="78">
        <v>9374</v>
      </c>
      <c r="L1684" s="77">
        <f t="shared" si="181"/>
        <v>-11.649999999999636</v>
      </c>
      <c r="M1684" s="78">
        <v>93108</v>
      </c>
      <c r="N1684" s="78">
        <v>1745.4090000000001</v>
      </c>
      <c r="O1684" s="78">
        <v>1303</v>
      </c>
      <c r="P1684" s="78">
        <v>6.1577299999999999</v>
      </c>
      <c r="Q1684" s="144">
        <v>93433.75</v>
      </c>
      <c r="R1684" s="78">
        <v>-44589</v>
      </c>
      <c r="S1684" s="78">
        <v>-7637</v>
      </c>
      <c r="T1684" s="78">
        <v>14808</v>
      </c>
      <c r="U1684" s="78">
        <v>51442</v>
      </c>
      <c r="V1684" s="219">
        <v>-0.28785817036662648</v>
      </c>
      <c r="W1684" s="78">
        <v>9642</v>
      </c>
      <c r="X1684" s="78">
        <v>15315</v>
      </c>
      <c r="Y1684" s="78">
        <v>24021</v>
      </c>
      <c r="Z1684" s="78">
        <v>29501</v>
      </c>
      <c r="AA1684" s="78">
        <v>126.49</v>
      </c>
      <c r="AB1684" s="78">
        <v>158.62</v>
      </c>
      <c r="AC1684" s="78">
        <v>46826</v>
      </c>
      <c r="AD1684" s="104">
        <v>3.5556000000000001</v>
      </c>
      <c r="AE1684" s="78">
        <v>30203</v>
      </c>
      <c r="AF1684" s="104">
        <v>-0.18997</v>
      </c>
      <c r="AG1684" s="78">
        <v>73531</v>
      </c>
      <c r="AH1684" s="104">
        <v>1.5712200000000001</v>
      </c>
      <c r="AI1684" s="78">
        <v>-3144</v>
      </c>
      <c r="AJ1684" s="104">
        <v>-4.4940000000000001E-2</v>
      </c>
      <c r="AK1684" s="78">
        <v>9500</v>
      </c>
      <c r="AL1684" s="78">
        <v>9000</v>
      </c>
      <c r="AM1684" s="8">
        <v>9400</v>
      </c>
      <c r="AN1684" s="78">
        <v>221</v>
      </c>
      <c r="AO1684" s="78">
        <v>9800</v>
      </c>
      <c r="AP1684" s="78">
        <v>6400</v>
      </c>
      <c r="AQ1684" s="78">
        <v>9400</v>
      </c>
      <c r="AR1684" s="78">
        <v>360</v>
      </c>
      <c r="AS1684" s="78">
        <v>9400</v>
      </c>
      <c r="AT1684" s="78">
        <v>9050</v>
      </c>
      <c r="AU1684" s="78">
        <v>9400</v>
      </c>
      <c r="AV1684" s="78">
        <v>44.5</v>
      </c>
      <c r="AW1684" s="77">
        <v>13.49</v>
      </c>
      <c r="AX1684" s="144">
        <f t="shared" si="176"/>
        <v>0.03</v>
      </c>
      <c r="AY1684" s="144">
        <f t="shared" si="177"/>
        <v>0.12</v>
      </c>
      <c r="AZ1684" s="144">
        <f t="shared" si="178"/>
        <v>0.06</v>
      </c>
      <c r="BA1684" s="54">
        <f t="shared" si="179"/>
        <v>17.128316776133019</v>
      </c>
      <c r="BB1684" s="54">
        <f t="shared" si="180"/>
        <v>13.42868322386698</v>
      </c>
    </row>
    <row r="1685" spans="1:54" x14ac:dyDescent="0.25">
      <c r="A1685" s="3">
        <v>42669</v>
      </c>
      <c r="B1685" s="77">
        <v>9362.25</v>
      </c>
      <c r="C1685" s="77">
        <v>613.44470999999999</v>
      </c>
      <c r="D1685" s="77">
        <v>-23.072500000000002</v>
      </c>
      <c r="E1685" s="77">
        <f t="shared" si="175"/>
        <v>124.30029999999998</v>
      </c>
      <c r="F1685" s="77">
        <v>1.0148999999999999</v>
      </c>
      <c r="G1685" s="77">
        <v>-1.3921999999999999</v>
      </c>
      <c r="H1685" t="s">
        <v>1800</v>
      </c>
      <c r="I1685" s="78">
        <v>9336</v>
      </c>
      <c r="J1685">
        <v>201611</v>
      </c>
      <c r="K1685" s="78">
        <v>9336</v>
      </c>
      <c r="L1685" s="77">
        <f t="shared" si="181"/>
        <v>-26.25</v>
      </c>
      <c r="M1685" s="78">
        <v>86928</v>
      </c>
      <c r="N1685" s="78">
        <v>1622.42813</v>
      </c>
      <c r="O1685" s="78">
        <v>-68</v>
      </c>
      <c r="P1685" s="78">
        <v>-0.26673000000000002</v>
      </c>
      <c r="Q1685" s="144">
        <v>86911</v>
      </c>
      <c r="R1685" s="78">
        <v>-45061</v>
      </c>
      <c r="S1685" s="78">
        <v>-8386</v>
      </c>
      <c r="T1685" s="78">
        <v>9543</v>
      </c>
      <c r="U1685" s="78">
        <v>46062</v>
      </c>
      <c r="V1685" s="219">
        <v>-0.2071772827927576</v>
      </c>
      <c r="W1685" s="78">
        <v>9278</v>
      </c>
      <c r="X1685" s="78">
        <v>11561</v>
      </c>
      <c r="Y1685" s="78">
        <v>21382</v>
      </c>
      <c r="Z1685" s="78">
        <v>29109</v>
      </c>
      <c r="AA1685" s="78">
        <v>107.49</v>
      </c>
      <c r="AB1685" s="78">
        <v>131.71</v>
      </c>
      <c r="AC1685" s="78">
        <v>46743</v>
      </c>
      <c r="AD1685" s="104">
        <v>3.3087300000000002</v>
      </c>
      <c r="AE1685" s="78">
        <v>32157</v>
      </c>
      <c r="AF1685" s="104">
        <v>-0.10162</v>
      </c>
      <c r="AG1685" s="78">
        <v>59820</v>
      </c>
      <c r="AH1685" s="104">
        <v>1.0739700000000001</v>
      </c>
      <c r="AI1685" s="78">
        <v>-358</v>
      </c>
      <c r="AJ1685" s="104">
        <v>-0.33811000000000002</v>
      </c>
      <c r="AK1685" s="78">
        <v>9500</v>
      </c>
      <c r="AL1685" s="78">
        <v>9000</v>
      </c>
      <c r="AM1685" s="8">
        <v>9300</v>
      </c>
      <c r="AN1685" s="78">
        <v>224</v>
      </c>
      <c r="AO1685" s="78">
        <v>9800</v>
      </c>
      <c r="AP1685" s="78">
        <v>6400</v>
      </c>
      <c r="AQ1685" s="78">
        <v>9300</v>
      </c>
      <c r="AR1685" s="78">
        <v>360</v>
      </c>
      <c r="AS1685" s="78">
        <v>9450</v>
      </c>
      <c r="AT1685" s="78">
        <v>9200</v>
      </c>
      <c r="AU1685" s="78">
        <v>9350</v>
      </c>
      <c r="AV1685" s="78">
        <v>118</v>
      </c>
      <c r="AW1685" s="77">
        <v>13.39</v>
      </c>
      <c r="AX1685" s="144">
        <f t="shared" si="176"/>
        <v>0</v>
      </c>
      <c r="AY1685" s="144">
        <f t="shared" si="177"/>
        <v>0.1</v>
      </c>
      <c r="AZ1685" s="144">
        <f t="shared" si="178"/>
        <v>0.05</v>
      </c>
      <c r="BA1685" s="54">
        <f t="shared" si="179"/>
        <v>17.165156599512976</v>
      </c>
      <c r="BB1685" s="54">
        <f t="shared" si="180"/>
        <v>13.366843400487026</v>
      </c>
    </row>
    <row r="1686" spans="1:54" x14ac:dyDescent="0.25">
      <c r="A1686" s="3">
        <v>42670</v>
      </c>
      <c r="B1686" s="77">
        <v>9299.5499999999993</v>
      </c>
      <c r="C1686" s="77">
        <v>678.80844999999999</v>
      </c>
      <c r="D1686" s="77">
        <v>-80.506599999999992</v>
      </c>
      <c r="E1686" s="77">
        <f t="shared" si="175"/>
        <v>74.336999999999989</v>
      </c>
      <c r="F1686" s="77">
        <v>1.6772999999999998</v>
      </c>
      <c r="G1686" s="77">
        <v>3.8527</v>
      </c>
      <c r="H1686">
        <v>0</v>
      </c>
      <c r="I1686" s="78">
        <v>9287</v>
      </c>
      <c r="J1686">
        <v>201611</v>
      </c>
      <c r="K1686" s="78">
        <v>9287</v>
      </c>
      <c r="L1686" s="77">
        <f t="shared" si="181"/>
        <v>-12.549999999999272</v>
      </c>
      <c r="M1686" s="78">
        <v>82740</v>
      </c>
      <c r="N1686" s="78">
        <v>1536.65903</v>
      </c>
      <c r="O1686" s="78">
        <v>-387</v>
      </c>
      <c r="P1686" s="78">
        <v>-1.7455400000000001</v>
      </c>
      <c r="Q1686" s="144">
        <v>82643.25</v>
      </c>
      <c r="R1686" s="78">
        <v>-45818</v>
      </c>
      <c r="S1686" s="78">
        <v>-7357</v>
      </c>
      <c r="T1686" s="78">
        <v>6857</v>
      </c>
      <c r="U1686" s="78">
        <v>42618</v>
      </c>
      <c r="V1686" s="219">
        <v>-0.16089445774086067</v>
      </c>
      <c r="W1686" s="78">
        <v>8441</v>
      </c>
      <c r="X1686" s="78">
        <v>10585</v>
      </c>
      <c r="Y1686" s="78">
        <v>19973</v>
      </c>
      <c r="Z1686" s="78">
        <v>27530</v>
      </c>
      <c r="AA1686" s="78">
        <v>103.04</v>
      </c>
      <c r="AB1686" s="78">
        <v>125.53</v>
      </c>
      <c r="AC1686" s="78">
        <v>47606</v>
      </c>
      <c r="AD1686" s="104">
        <v>3.0453299999999999</v>
      </c>
      <c r="AE1686" s="78">
        <v>47956</v>
      </c>
      <c r="AF1686" s="104">
        <v>-1.443E-2</v>
      </c>
      <c r="AG1686" s="78">
        <v>53387</v>
      </c>
      <c r="AH1686" s="104">
        <v>0.4607</v>
      </c>
      <c r="AI1686" s="78">
        <v>16519</v>
      </c>
      <c r="AJ1686" s="104">
        <v>-0.38435999999999998</v>
      </c>
      <c r="AK1686" s="78">
        <v>9500</v>
      </c>
      <c r="AL1686" s="78">
        <v>9000</v>
      </c>
      <c r="AM1686" s="8">
        <v>9300</v>
      </c>
      <c r="AN1686" s="78">
        <v>212</v>
      </c>
      <c r="AO1686" s="78">
        <v>9800</v>
      </c>
      <c r="AP1686" s="78">
        <v>6400</v>
      </c>
      <c r="AQ1686" s="78">
        <v>9300</v>
      </c>
      <c r="AR1686" s="78">
        <v>360</v>
      </c>
      <c r="AS1686" s="78">
        <v>9400</v>
      </c>
      <c r="AT1686" s="78">
        <v>9000</v>
      </c>
      <c r="AU1686" s="78">
        <v>9300</v>
      </c>
      <c r="AV1686" s="78">
        <v>104</v>
      </c>
      <c r="AW1686" s="77">
        <v>13.58</v>
      </c>
      <c r="AX1686" s="144">
        <f t="shared" si="176"/>
        <v>0.06</v>
      </c>
      <c r="AY1686" s="144">
        <f t="shared" si="177"/>
        <v>0.2</v>
      </c>
      <c r="AZ1686" s="144">
        <f t="shared" si="178"/>
        <v>0.1</v>
      </c>
      <c r="BA1686" s="54">
        <f t="shared" si="179"/>
        <v>17.240914292319822</v>
      </c>
      <c r="BB1686" s="54">
        <f t="shared" si="180"/>
        <v>13.174085707680177</v>
      </c>
    </row>
    <row r="1687" spans="1:54" x14ac:dyDescent="0.25">
      <c r="A1687" s="3">
        <v>42671</v>
      </c>
      <c r="B1687" s="77">
        <v>9306.92</v>
      </c>
      <c r="C1687" s="77">
        <v>641.14044999999999</v>
      </c>
      <c r="D1687" s="77">
        <v>-8.6112000000000002</v>
      </c>
      <c r="E1687" s="77">
        <f t="shared" si="175"/>
        <v>-67.691799999999986</v>
      </c>
      <c r="F1687" s="77">
        <v>-0.20469999999999999</v>
      </c>
      <c r="G1687" s="77">
        <v>-6.8877999999999995</v>
      </c>
      <c r="H1687">
        <v>0</v>
      </c>
      <c r="I1687" s="78">
        <v>9280</v>
      </c>
      <c r="J1687">
        <v>201611</v>
      </c>
      <c r="K1687" s="78">
        <v>9280</v>
      </c>
      <c r="L1687" s="77">
        <f t="shared" si="181"/>
        <v>-26.920000000000073</v>
      </c>
      <c r="M1687" s="78">
        <v>82558</v>
      </c>
      <c r="N1687" s="78">
        <v>1531.8181999999999</v>
      </c>
      <c r="O1687" s="78">
        <v>-577</v>
      </c>
      <c r="P1687" s="78">
        <v>-2.6277300000000001</v>
      </c>
      <c r="Q1687" s="144">
        <v>82413.75</v>
      </c>
      <c r="R1687" s="78">
        <v>-45830</v>
      </c>
      <c r="S1687" s="78">
        <v>-6923</v>
      </c>
      <c r="T1687" s="78">
        <v>3849</v>
      </c>
      <c r="U1687" s="78">
        <v>41971</v>
      </c>
      <c r="V1687" s="219">
        <v>-9.1706178075337735E-2</v>
      </c>
      <c r="W1687" s="78">
        <v>8247</v>
      </c>
      <c r="X1687" s="78">
        <v>10241</v>
      </c>
      <c r="Y1687" s="78">
        <v>19726</v>
      </c>
      <c r="Z1687" s="78">
        <v>27203</v>
      </c>
      <c r="AA1687" s="78">
        <v>126.43</v>
      </c>
      <c r="AB1687" s="78">
        <v>129.87</v>
      </c>
      <c r="AC1687" s="78">
        <v>49935</v>
      </c>
      <c r="AD1687" s="104">
        <v>3.0475300000000001</v>
      </c>
      <c r="AE1687" s="78">
        <v>60128</v>
      </c>
      <c r="AF1687" s="104">
        <v>0.16120000000000001</v>
      </c>
      <c r="AG1687" s="78">
        <v>54289</v>
      </c>
      <c r="AH1687" s="104">
        <v>0.45899000000000001</v>
      </c>
      <c r="AI1687" s="78">
        <v>16798</v>
      </c>
      <c r="AJ1687" s="104">
        <v>-0.49786000000000002</v>
      </c>
      <c r="AK1687" s="78">
        <v>9500</v>
      </c>
      <c r="AL1687" s="78">
        <v>9000</v>
      </c>
      <c r="AM1687" s="8">
        <v>9300</v>
      </c>
      <c r="AN1687" s="78">
        <v>211</v>
      </c>
      <c r="AO1687" s="78">
        <v>9800</v>
      </c>
      <c r="AP1687" s="78">
        <v>6400</v>
      </c>
      <c r="AQ1687" s="78">
        <v>9300</v>
      </c>
      <c r="AR1687" s="78">
        <v>357</v>
      </c>
      <c r="AS1687" s="78">
        <v>9400</v>
      </c>
      <c r="AT1687" s="78">
        <v>9000</v>
      </c>
      <c r="AU1687" s="78">
        <v>9300</v>
      </c>
      <c r="AV1687" s="78">
        <v>87.5</v>
      </c>
      <c r="AW1687" s="77">
        <v>13.9</v>
      </c>
      <c r="AX1687" s="144">
        <f t="shared" si="176"/>
        <v>0.13</v>
      </c>
      <c r="AY1687" s="144">
        <f t="shared" si="177"/>
        <v>0.36</v>
      </c>
      <c r="AZ1687" s="144">
        <f t="shared" si="178"/>
        <v>0.18</v>
      </c>
      <c r="BA1687" s="54">
        <f t="shared" si="179"/>
        <v>17.272665239973652</v>
      </c>
      <c r="BB1687" s="54">
        <f t="shared" si="180"/>
        <v>13.07533476002634</v>
      </c>
    </row>
    <row r="1688" spans="1:54" x14ac:dyDescent="0.25">
      <c r="A1688" s="3">
        <v>42674</v>
      </c>
      <c r="B1688" s="77">
        <v>9290.1200000000008</v>
      </c>
      <c r="C1688" s="77">
        <v>599.27008000000001</v>
      </c>
      <c r="D1688" s="77">
        <v>-27.617800000000003</v>
      </c>
      <c r="E1688" s="77">
        <f t="shared" ref="E1688:E1751" si="182">SUM(D1669:D1688)</f>
        <v>-18.590999999999998</v>
      </c>
      <c r="F1688" s="77">
        <v>-0.5393</v>
      </c>
      <c r="G1688" s="77">
        <v>-2.7466000000000004</v>
      </c>
      <c r="H1688">
        <v>0</v>
      </c>
      <c r="I1688" s="78">
        <v>9283</v>
      </c>
      <c r="J1688">
        <v>201611</v>
      </c>
      <c r="K1688" s="78">
        <v>9283</v>
      </c>
      <c r="L1688" s="77">
        <f t="shared" si="181"/>
        <v>-7.1200000000008004</v>
      </c>
      <c r="M1688" s="78">
        <v>82657</v>
      </c>
      <c r="N1688" s="78">
        <v>1534.4903400000001</v>
      </c>
      <c r="O1688" s="78">
        <v>108</v>
      </c>
      <c r="P1688" s="78">
        <v>0.55162</v>
      </c>
      <c r="Q1688" s="144">
        <v>82684</v>
      </c>
      <c r="R1688" s="78">
        <v>-45127</v>
      </c>
      <c r="S1688" s="78">
        <v>-7572</v>
      </c>
      <c r="T1688" s="78">
        <v>4077</v>
      </c>
      <c r="U1688" s="78">
        <v>42111</v>
      </c>
      <c r="V1688" s="219">
        <v>-9.6815558880102584E-2</v>
      </c>
      <c r="W1688" s="78">
        <v>7670</v>
      </c>
      <c r="X1688" s="78">
        <v>12278</v>
      </c>
      <c r="Y1688" s="78">
        <v>18307</v>
      </c>
      <c r="Z1688" s="78">
        <v>27078</v>
      </c>
      <c r="AA1688" s="78">
        <v>119.88</v>
      </c>
      <c r="AB1688" s="78">
        <v>132.06</v>
      </c>
      <c r="AC1688" s="78">
        <v>54716</v>
      </c>
      <c r="AD1688" s="104">
        <v>3.2089599999999998</v>
      </c>
      <c r="AE1688" s="78">
        <v>82232</v>
      </c>
      <c r="AF1688" s="104">
        <v>0.45443</v>
      </c>
      <c r="AG1688" s="78">
        <v>48429</v>
      </c>
      <c r="AH1688" s="104">
        <v>0.78256999999999999</v>
      </c>
      <c r="AI1688" s="78">
        <v>15597</v>
      </c>
      <c r="AJ1688" s="104">
        <v>-0.28906999999999999</v>
      </c>
      <c r="AK1688" s="78">
        <v>9500</v>
      </c>
      <c r="AL1688" s="78">
        <v>9000</v>
      </c>
      <c r="AM1688" s="8">
        <v>9300</v>
      </c>
      <c r="AN1688" s="78">
        <v>214</v>
      </c>
      <c r="AO1688" s="78">
        <v>9800</v>
      </c>
      <c r="AP1688" s="78">
        <v>6400</v>
      </c>
      <c r="AQ1688" s="78">
        <v>9300</v>
      </c>
      <c r="AR1688" s="78">
        <v>365</v>
      </c>
      <c r="AS1688" s="78">
        <v>9400</v>
      </c>
      <c r="AT1688" s="78">
        <v>9200</v>
      </c>
      <c r="AU1688" s="78">
        <v>9300</v>
      </c>
      <c r="AV1688" s="78">
        <v>64.5</v>
      </c>
      <c r="AW1688" s="77">
        <v>14.62</v>
      </c>
      <c r="AX1688" s="144">
        <f t="shared" si="176"/>
        <v>0.34</v>
      </c>
      <c r="AY1688" s="144">
        <f t="shared" si="177"/>
        <v>0.56999999999999995</v>
      </c>
      <c r="AZ1688" s="144">
        <f t="shared" si="178"/>
        <v>0.32</v>
      </c>
      <c r="BA1688" s="54">
        <f t="shared" si="179"/>
        <v>17.208255393487832</v>
      </c>
      <c r="BB1688" s="54">
        <f t="shared" si="180"/>
        <v>13.023744606512158</v>
      </c>
    </row>
    <row r="1689" spans="1:54" x14ac:dyDescent="0.25">
      <c r="A1689" s="3">
        <v>42675</v>
      </c>
      <c r="B1689" s="77">
        <v>9272.7000000000007</v>
      </c>
      <c r="C1689" s="77">
        <v>493.84447999999998</v>
      </c>
      <c r="D1689" s="77">
        <v>-25.256700000000002</v>
      </c>
      <c r="E1689" s="77">
        <f t="shared" si="182"/>
        <v>-71.405300000000011</v>
      </c>
      <c r="F1689" s="77">
        <v>-3.4767999999999999</v>
      </c>
      <c r="G1689" s="77">
        <v>-2.6463999999999999</v>
      </c>
      <c r="H1689">
        <v>0</v>
      </c>
      <c r="I1689" s="78">
        <v>9280</v>
      </c>
      <c r="J1689">
        <v>201611</v>
      </c>
      <c r="K1689" s="78">
        <v>9280</v>
      </c>
      <c r="L1689" s="77">
        <f t="shared" si="181"/>
        <v>7.2999999999992724</v>
      </c>
      <c r="M1689" s="78">
        <v>79355</v>
      </c>
      <c r="N1689" s="78">
        <v>1472.22081</v>
      </c>
      <c r="O1689" s="78">
        <v>94</v>
      </c>
      <c r="P1689" s="78">
        <v>0.48508000000000001</v>
      </c>
      <c r="Q1689" s="144">
        <v>79378.5</v>
      </c>
      <c r="R1689" s="78">
        <v>-44890</v>
      </c>
      <c r="S1689" s="78">
        <v>-5751</v>
      </c>
      <c r="T1689" s="78">
        <v>4608</v>
      </c>
      <c r="U1689" s="78">
        <v>41834</v>
      </c>
      <c r="V1689" s="219">
        <v>-0.11014963904957691</v>
      </c>
      <c r="W1689" s="78">
        <v>5979</v>
      </c>
      <c r="X1689" s="78">
        <v>10948</v>
      </c>
      <c r="Y1689" s="78">
        <v>18498</v>
      </c>
      <c r="Z1689" s="78">
        <v>23552</v>
      </c>
      <c r="AA1689" s="78">
        <v>114.38</v>
      </c>
      <c r="AB1689" s="78">
        <v>126.37</v>
      </c>
      <c r="AC1689" s="78">
        <v>56681</v>
      </c>
      <c r="AD1689" s="104">
        <v>3.2797000000000001</v>
      </c>
      <c r="AE1689" s="78">
        <v>88413</v>
      </c>
      <c r="AF1689" s="104">
        <v>0.62622999999999995</v>
      </c>
      <c r="AG1689" s="78">
        <v>42249</v>
      </c>
      <c r="AH1689" s="104">
        <v>0.18325</v>
      </c>
      <c r="AI1689" s="78">
        <v>25541</v>
      </c>
      <c r="AJ1689" s="104">
        <v>5.3659999999999999E-2</v>
      </c>
      <c r="AK1689" s="78">
        <v>9500</v>
      </c>
      <c r="AL1689" s="78">
        <v>9000</v>
      </c>
      <c r="AM1689" s="8">
        <v>9300</v>
      </c>
      <c r="AN1689" s="78">
        <v>211</v>
      </c>
      <c r="AO1689" s="78">
        <v>9800</v>
      </c>
      <c r="AP1689" s="78">
        <v>6400</v>
      </c>
      <c r="AQ1689" s="78">
        <v>9300</v>
      </c>
      <c r="AR1689" s="78">
        <v>372</v>
      </c>
      <c r="AS1689" s="78">
        <v>9400</v>
      </c>
      <c r="AT1689" s="78">
        <v>9150</v>
      </c>
      <c r="AU1689" s="78">
        <v>9300</v>
      </c>
      <c r="AV1689" s="78">
        <v>44</v>
      </c>
      <c r="AW1689" s="77">
        <v>15.26</v>
      </c>
      <c r="AX1689" s="144">
        <f t="shared" si="176"/>
        <v>0.41</v>
      </c>
      <c r="AY1689" s="144">
        <f t="shared" si="177"/>
        <v>0.59</v>
      </c>
      <c r="AZ1689" s="144">
        <f t="shared" si="178"/>
        <v>0.38</v>
      </c>
      <c r="BA1689" s="54">
        <f t="shared" si="179"/>
        <v>17.113073270098017</v>
      </c>
      <c r="BB1689" s="54">
        <f t="shared" si="180"/>
        <v>13.03292672990198</v>
      </c>
    </row>
    <row r="1690" spans="1:54" x14ac:dyDescent="0.25">
      <c r="A1690" s="3">
        <v>42676</v>
      </c>
      <c r="B1690" s="77">
        <v>9139.0400000000009</v>
      </c>
      <c r="C1690" s="77">
        <v>642.49958000000004</v>
      </c>
      <c r="D1690" s="77">
        <v>-51.5886</v>
      </c>
      <c r="E1690" s="77">
        <f t="shared" si="182"/>
        <v>-166.02119999999996</v>
      </c>
      <c r="F1690" s="77">
        <v>-3.5669</v>
      </c>
      <c r="G1690" s="77">
        <v>-1.7841999999999998</v>
      </c>
      <c r="H1690" t="s">
        <v>1801</v>
      </c>
      <c r="I1690" s="78">
        <v>9160</v>
      </c>
      <c r="J1690">
        <v>201611</v>
      </c>
      <c r="K1690" s="78">
        <v>9160</v>
      </c>
      <c r="L1690" s="77">
        <f t="shared" si="181"/>
        <v>20.959999999999127</v>
      </c>
      <c r="M1690" s="78">
        <v>70983</v>
      </c>
      <c r="N1690" s="78">
        <v>1299.8664799999999</v>
      </c>
      <c r="O1690" s="78">
        <v>-557</v>
      </c>
      <c r="P1690" s="78">
        <v>-2.5000300000000002</v>
      </c>
      <c r="Q1690" s="144">
        <v>70843.75</v>
      </c>
      <c r="R1690" s="78">
        <v>-46385</v>
      </c>
      <c r="S1690" s="78">
        <v>-4057</v>
      </c>
      <c r="T1690" s="78">
        <v>-1687</v>
      </c>
      <c r="U1690" s="78">
        <v>42260</v>
      </c>
      <c r="V1690" s="219">
        <v>3.9919545669663985E-2</v>
      </c>
      <c r="W1690" s="78">
        <v>2552</v>
      </c>
      <c r="X1690" s="78">
        <v>4710</v>
      </c>
      <c r="Y1690" s="78">
        <v>13205</v>
      </c>
      <c r="Z1690" s="78">
        <v>16100</v>
      </c>
      <c r="AA1690" s="78">
        <v>104.06</v>
      </c>
      <c r="AB1690" s="78">
        <v>112.57</v>
      </c>
      <c r="AC1690" s="78">
        <v>54003</v>
      </c>
      <c r="AD1690" s="104">
        <v>2.6120999999999999</v>
      </c>
      <c r="AE1690" s="78">
        <v>87816</v>
      </c>
      <c r="AF1690" s="104">
        <v>1.33962</v>
      </c>
      <c r="AG1690" s="78">
        <v>29826</v>
      </c>
      <c r="AH1690" s="104">
        <v>-0.37317</v>
      </c>
      <c r="AI1690" s="78">
        <v>21067</v>
      </c>
      <c r="AJ1690" s="104">
        <v>0.35732000000000003</v>
      </c>
      <c r="AK1690" s="78">
        <v>9500</v>
      </c>
      <c r="AL1690" s="78">
        <v>9000</v>
      </c>
      <c r="AM1690" s="8">
        <v>9200</v>
      </c>
      <c r="AN1690" s="78">
        <v>241</v>
      </c>
      <c r="AO1690" s="78">
        <v>9800</v>
      </c>
      <c r="AP1690" s="78">
        <v>8200</v>
      </c>
      <c r="AQ1690" s="78">
        <v>9100</v>
      </c>
      <c r="AR1690" s="78">
        <v>416</v>
      </c>
      <c r="AS1690" s="78">
        <v>9350</v>
      </c>
      <c r="AT1690" s="78">
        <v>8900</v>
      </c>
      <c r="AU1690" s="78">
        <v>9150</v>
      </c>
      <c r="AV1690" s="78">
        <v>185</v>
      </c>
      <c r="AW1690" s="77">
        <v>17.149999999999999</v>
      </c>
      <c r="AX1690" s="144">
        <f t="shared" si="176"/>
        <v>1</v>
      </c>
      <c r="AY1690" s="144">
        <f t="shared" si="177"/>
        <v>0.95</v>
      </c>
      <c r="AZ1690" s="144">
        <f t="shared" si="178"/>
        <v>0.85</v>
      </c>
      <c r="BA1690" s="54">
        <f t="shared" si="179"/>
        <v>17.36414997008157</v>
      </c>
      <c r="BB1690" s="54">
        <f t="shared" si="180"/>
        <v>12.91785002991843</v>
      </c>
    </row>
    <row r="1691" spans="1:54" x14ac:dyDescent="0.25">
      <c r="A1691" s="3">
        <v>42677</v>
      </c>
      <c r="B1691" s="77">
        <v>9067.27</v>
      </c>
      <c r="C1691" s="77">
        <v>675.42159000000004</v>
      </c>
      <c r="D1691" s="77">
        <v>-39.516100000000002</v>
      </c>
      <c r="E1691" s="77">
        <f t="shared" si="182"/>
        <v>-228.495</v>
      </c>
      <c r="F1691" s="77">
        <v>-12.5505</v>
      </c>
      <c r="G1691" s="77">
        <v>-4.5629</v>
      </c>
      <c r="H1691">
        <v>0</v>
      </c>
      <c r="I1691" s="78">
        <v>9088</v>
      </c>
      <c r="J1691">
        <v>201611</v>
      </c>
      <c r="K1691" s="78">
        <v>9088</v>
      </c>
      <c r="L1691" s="77">
        <f t="shared" si="181"/>
        <v>20.729999999999563</v>
      </c>
      <c r="M1691" s="78">
        <v>65244</v>
      </c>
      <c r="N1691" s="78">
        <v>1185.6260199999999</v>
      </c>
      <c r="O1691" s="78">
        <v>-1935</v>
      </c>
      <c r="P1691" s="78">
        <v>-8.7426999999999992</v>
      </c>
      <c r="Q1691" s="144">
        <v>64760.25</v>
      </c>
      <c r="R1691" s="78">
        <v>-47173</v>
      </c>
      <c r="S1691" s="78">
        <v>-3703</v>
      </c>
      <c r="T1691" s="78">
        <v>-5823</v>
      </c>
      <c r="U1691" s="78">
        <v>44107</v>
      </c>
      <c r="V1691" s="219">
        <v>0.1320198607930714</v>
      </c>
      <c r="W1691" s="78">
        <v>1998</v>
      </c>
      <c r="X1691" s="78">
        <v>1998</v>
      </c>
      <c r="Y1691" s="78">
        <v>10312</v>
      </c>
      <c r="Z1691" s="78">
        <v>13271</v>
      </c>
      <c r="AA1691" s="78">
        <v>97.64</v>
      </c>
      <c r="AB1691" s="78">
        <v>106.67</v>
      </c>
      <c r="AC1691" s="78">
        <v>53906</v>
      </c>
      <c r="AD1691" s="104">
        <v>2.20824</v>
      </c>
      <c r="AE1691" s="78">
        <v>91149</v>
      </c>
      <c r="AF1691" s="104">
        <v>1.54101</v>
      </c>
      <c r="AG1691" s="78">
        <v>27992</v>
      </c>
      <c r="AH1691" s="104">
        <v>-0.29381000000000002</v>
      </c>
      <c r="AI1691" s="78">
        <v>25021</v>
      </c>
      <c r="AJ1691" s="104">
        <v>0.24396999999999999</v>
      </c>
      <c r="AK1691" s="78">
        <v>9500</v>
      </c>
      <c r="AL1691" s="78">
        <v>8900</v>
      </c>
      <c r="AM1691" s="8">
        <v>9100</v>
      </c>
      <c r="AN1691" s="78">
        <v>243</v>
      </c>
      <c r="AO1691" s="78">
        <v>9800</v>
      </c>
      <c r="AP1691" s="78">
        <v>8200</v>
      </c>
      <c r="AQ1691" s="78">
        <v>9100</v>
      </c>
      <c r="AR1691" s="78">
        <v>418</v>
      </c>
      <c r="AS1691" s="78">
        <v>9350</v>
      </c>
      <c r="AT1691" s="78">
        <v>8700</v>
      </c>
      <c r="AU1691" s="78">
        <v>9100</v>
      </c>
      <c r="AV1691" s="78">
        <v>165</v>
      </c>
      <c r="AW1691" s="77">
        <v>17.86</v>
      </c>
      <c r="AX1691" s="144">
        <f t="shared" si="176"/>
        <v>1</v>
      </c>
      <c r="AY1691" s="144">
        <f t="shared" si="177"/>
        <v>0.97</v>
      </c>
      <c r="AZ1691" s="144">
        <f t="shared" si="178"/>
        <v>0.89</v>
      </c>
      <c r="BA1691" s="54">
        <f t="shared" si="179"/>
        <v>17.722056490062364</v>
      </c>
      <c r="BB1691" s="54">
        <f t="shared" si="180"/>
        <v>12.726943509937637</v>
      </c>
    </row>
    <row r="1692" spans="1:54" x14ac:dyDescent="0.25">
      <c r="A1692" s="3">
        <v>42678</v>
      </c>
      <c r="B1692" s="77">
        <v>9068.15</v>
      </c>
      <c r="C1692" s="77">
        <v>531.49641999999994</v>
      </c>
      <c r="D1692" s="77">
        <v>-47.055699999999995</v>
      </c>
      <c r="E1692" s="77">
        <f t="shared" si="182"/>
        <v>-257.74629999999996</v>
      </c>
      <c r="F1692" s="77">
        <v>-1.4679</v>
      </c>
      <c r="G1692" s="77">
        <v>3.1154999999999999</v>
      </c>
      <c r="H1692">
        <v>0</v>
      </c>
      <c r="I1692" s="78">
        <v>9064</v>
      </c>
      <c r="J1692">
        <v>201611</v>
      </c>
      <c r="K1692" s="78">
        <v>9064</v>
      </c>
      <c r="L1692" s="77">
        <f t="shared" si="181"/>
        <v>-4.1499999999996362</v>
      </c>
      <c r="M1692" s="78">
        <v>64751</v>
      </c>
      <c r="N1692" s="78">
        <v>1173.4597100000001</v>
      </c>
      <c r="O1692" s="78">
        <v>-1788</v>
      </c>
      <c r="P1692" s="78">
        <v>-8.0553899999999992</v>
      </c>
      <c r="Q1692" s="144">
        <v>64304</v>
      </c>
      <c r="R1692" s="78">
        <v>-47261</v>
      </c>
      <c r="S1692" s="78">
        <v>-2760</v>
      </c>
      <c r="T1692" s="78">
        <v>-6086</v>
      </c>
      <c r="U1692" s="78">
        <v>43631</v>
      </c>
      <c r="V1692" s="219">
        <v>0.139487978730719</v>
      </c>
      <c r="W1692" s="78">
        <v>1000</v>
      </c>
      <c r="X1692" s="78">
        <v>5731</v>
      </c>
      <c r="Y1692" s="78">
        <v>8554</v>
      </c>
      <c r="Z1692" s="78">
        <v>13285</v>
      </c>
      <c r="AA1692" s="78">
        <v>111.03</v>
      </c>
      <c r="AB1692" s="78">
        <v>106.39</v>
      </c>
      <c r="AC1692" s="78">
        <v>55623</v>
      </c>
      <c r="AD1692" s="104">
        <v>2.1047799999999999</v>
      </c>
      <c r="AE1692" s="78">
        <v>110017</v>
      </c>
      <c r="AF1692" s="104">
        <v>2.0323899999999999</v>
      </c>
      <c r="AG1692" s="78">
        <v>10906</v>
      </c>
      <c r="AH1692" s="104">
        <v>-0.41276000000000002</v>
      </c>
      <c r="AI1692" s="78">
        <v>22405</v>
      </c>
      <c r="AJ1692" s="104">
        <v>0.23022999999999999</v>
      </c>
      <c r="AK1692" s="78">
        <v>9500</v>
      </c>
      <c r="AL1692" s="78">
        <v>8900</v>
      </c>
      <c r="AM1692" s="8">
        <v>9100</v>
      </c>
      <c r="AN1692" s="78">
        <v>243</v>
      </c>
      <c r="AO1692" s="78">
        <v>9800</v>
      </c>
      <c r="AP1692" s="78">
        <v>8200</v>
      </c>
      <c r="AQ1692" s="78">
        <v>9000</v>
      </c>
      <c r="AR1692" s="78">
        <v>437</v>
      </c>
      <c r="AS1692" s="78">
        <v>9400</v>
      </c>
      <c r="AT1692" s="78">
        <v>8700</v>
      </c>
      <c r="AU1692" s="78">
        <v>9100</v>
      </c>
      <c r="AV1692" s="78">
        <v>160</v>
      </c>
      <c r="AW1692" s="77">
        <v>18.579999999999998</v>
      </c>
      <c r="AX1692" s="144">
        <f t="shared" si="176"/>
        <v>1</v>
      </c>
      <c r="AY1692" s="144">
        <f t="shared" si="177"/>
        <v>1</v>
      </c>
      <c r="AZ1692" s="144">
        <f t="shared" si="178"/>
        <v>0.93</v>
      </c>
      <c r="BA1692" s="54">
        <f t="shared" si="179"/>
        <v>18.257575300992649</v>
      </c>
      <c r="BB1692" s="54">
        <f t="shared" si="180"/>
        <v>12.453424699007353</v>
      </c>
    </row>
    <row r="1693" spans="1:54" x14ac:dyDescent="0.25">
      <c r="A1693" s="3">
        <v>42681</v>
      </c>
      <c r="B1693" s="77">
        <v>9189.84</v>
      </c>
      <c r="C1693" s="77">
        <v>564.53319999999997</v>
      </c>
      <c r="D1693" s="77">
        <v>-37.448099999999997</v>
      </c>
      <c r="E1693" s="77">
        <f t="shared" si="182"/>
        <v>-278.43309999999997</v>
      </c>
      <c r="F1693" s="77">
        <v>5.0834000000000001</v>
      </c>
      <c r="G1693" s="77">
        <v>9.7297000000000011</v>
      </c>
      <c r="H1693">
        <v>0</v>
      </c>
      <c r="I1693" s="78">
        <v>9196</v>
      </c>
      <c r="J1693">
        <v>201611</v>
      </c>
      <c r="K1693" s="78">
        <v>9196</v>
      </c>
      <c r="L1693" s="77">
        <f t="shared" si="181"/>
        <v>6.1599999999998545</v>
      </c>
      <c r="M1693" s="78">
        <v>68521</v>
      </c>
      <c r="N1693" s="78">
        <v>1259.9255900000001</v>
      </c>
      <c r="O1693" s="78">
        <v>185</v>
      </c>
      <c r="P1693" s="78">
        <v>0.90046999999999999</v>
      </c>
      <c r="Q1693" s="144">
        <v>68567.25</v>
      </c>
      <c r="R1693" s="78">
        <v>-45537</v>
      </c>
      <c r="S1693" s="78">
        <v>-2839</v>
      </c>
      <c r="T1693" s="78">
        <v>-171</v>
      </c>
      <c r="U1693" s="78">
        <v>40240</v>
      </c>
      <c r="V1693" s="219">
        <v>4.249502982107356E-3</v>
      </c>
      <c r="W1693" s="78">
        <v>1117</v>
      </c>
      <c r="X1693" s="78">
        <v>3465</v>
      </c>
      <c r="Y1693" s="78">
        <v>10205</v>
      </c>
      <c r="Z1693" s="78">
        <v>15936</v>
      </c>
      <c r="AA1693" s="78">
        <v>112.52</v>
      </c>
      <c r="AB1693" s="78">
        <v>113.18</v>
      </c>
      <c r="AC1693" s="78">
        <v>58107</v>
      </c>
      <c r="AD1693" s="104">
        <v>2.3996300000000002</v>
      </c>
      <c r="AE1693" s="78">
        <v>125497</v>
      </c>
      <c r="AF1693" s="104">
        <v>1.11572</v>
      </c>
      <c r="AG1693" s="78">
        <v>11709</v>
      </c>
      <c r="AH1693" s="104">
        <v>-0.56601999999999997</v>
      </c>
      <c r="AI1693" s="78">
        <v>20926</v>
      </c>
      <c r="AJ1693" s="104">
        <v>7.5539999999999996E-2</v>
      </c>
      <c r="AK1693" s="78">
        <v>9500</v>
      </c>
      <c r="AL1693" s="78">
        <v>8800</v>
      </c>
      <c r="AM1693" s="8">
        <v>9200</v>
      </c>
      <c r="AN1693" s="78">
        <v>226</v>
      </c>
      <c r="AO1693" s="78">
        <v>9800</v>
      </c>
      <c r="AP1693" s="78">
        <v>8200</v>
      </c>
      <c r="AQ1693" s="78">
        <v>9200</v>
      </c>
      <c r="AR1693" s="78">
        <v>391</v>
      </c>
      <c r="AS1693" s="78">
        <v>9400</v>
      </c>
      <c r="AT1693" s="78">
        <v>8700</v>
      </c>
      <c r="AU1693" s="78">
        <v>9200</v>
      </c>
      <c r="AV1693" s="78">
        <v>140</v>
      </c>
      <c r="AW1693" s="77">
        <v>17.96</v>
      </c>
      <c r="AX1693" s="144">
        <f t="shared" si="176"/>
        <v>0.96</v>
      </c>
      <c r="AY1693" s="144">
        <f t="shared" si="177"/>
        <v>0.95</v>
      </c>
      <c r="AZ1693" s="144">
        <f t="shared" si="178"/>
        <v>0.9</v>
      </c>
      <c r="BA1693" s="54">
        <f t="shared" si="179"/>
        <v>18.586039658784564</v>
      </c>
      <c r="BB1693" s="54">
        <f t="shared" si="180"/>
        <v>12.338960341215437</v>
      </c>
    </row>
    <row r="1694" spans="1:54" x14ac:dyDescent="0.25">
      <c r="A1694" s="3">
        <v>42682</v>
      </c>
      <c r="B1694" s="77">
        <v>9217.43</v>
      </c>
      <c r="C1694" s="77">
        <v>578.10136</v>
      </c>
      <c r="D1694" s="77">
        <v>22.017499999999998</v>
      </c>
      <c r="E1694" s="77">
        <f t="shared" si="182"/>
        <v>-280.91050000000001</v>
      </c>
      <c r="F1694" s="77">
        <v>2.4739</v>
      </c>
      <c r="G1694" s="77">
        <v>-1.6894</v>
      </c>
      <c r="H1694">
        <v>0</v>
      </c>
      <c r="I1694" s="78">
        <v>9225</v>
      </c>
      <c r="J1694">
        <v>201611</v>
      </c>
      <c r="K1694" s="78">
        <v>9225</v>
      </c>
      <c r="L1694" s="77">
        <f t="shared" si="181"/>
        <v>7.569999999999709</v>
      </c>
      <c r="M1694" s="78">
        <v>68706</v>
      </c>
      <c r="N1694" s="78">
        <v>1266.9672700000001</v>
      </c>
      <c r="O1694" s="78">
        <v>864</v>
      </c>
      <c r="P1694" s="78">
        <v>4.0341399999999998</v>
      </c>
      <c r="Q1694" s="144">
        <v>68922</v>
      </c>
      <c r="R1694" s="78">
        <v>-45013</v>
      </c>
      <c r="S1694" s="78">
        <v>-1760</v>
      </c>
      <c r="T1694" s="78">
        <v>2289</v>
      </c>
      <c r="U1694" s="78">
        <v>38608</v>
      </c>
      <c r="V1694" s="219">
        <v>-5.9288230418566103E-2</v>
      </c>
      <c r="W1694" s="78">
        <v>1408</v>
      </c>
      <c r="X1694" s="78">
        <v>3756</v>
      </c>
      <c r="Y1694" s="78">
        <v>11019</v>
      </c>
      <c r="Z1694" s="78">
        <v>13653</v>
      </c>
      <c r="AA1694" s="78">
        <v>108.41</v>
      </c>
      <c r="AB1694" s="78">
        <v>119.81</v>
      </c>
      <c r="AC1694" s="78">
        <v>70336</v>
      </c>
      <c r="AD1694" s="104">
        <v>2.4592000000000001</v>
      </c>
      <c r="AE1694" s="78">
        <v>153165</v>
      </c>
      <c r="AF1694" s="104">
        <v>1.0419099999999999</v>
      </c>
      <c r="AG1694" s="78">
        <v>12950</v>
      </c>
      <c r="AH1694" s="104">
        <v>-0.44535000000000002</v>
      </c>
      <c r="AI1694" s="78">
        <v>10707</v>
      </c>
      <c r="AJ1694" s="104">
        <v>1.9599999999999999E-2</v>
      </c>
      <c r="AK1694" s="78">
        <v>9500</v>
      </c>
      <c r="AL1694" s="78">
        <v>8800</v>
      </c>
      <c r="AM1694" s="8">
        <v>9200</v>
      </c>
      <c r="AN1694" s="78">
        <v>216</v>
      </c>
      <c r="AO1694" s="78">
        <v>9800</v>
      </c>
      <c r="AP1694" s="78">
        <v>8200</v>
      </c>
      <c r="AQ1694" s="78">
        <v>9200</v>
      </c>
      <c r="AR1694" s="78">
        <v>385</v>
      </c>
      <c r="AS1694" s="78">
        <v>9450</v>
      </c>
      <c r="AT1694" s="78">
        <v>8900</v>
      </c>
      <c r="AU1694" s="78">
        <v>9250</v>
      </c>
      <c r="AV1694" s="78">
        <v>114.5</v>
      </c>
      <c r="AW1694" s="77">
        <v>17.36</v>
      </c>
      <c r="AX1694" s="144">
        <f t="shared" si="176"/>
        <v>0.89</v>
      </c>
      <c r="AY1694" s="144">
        <f t="shared" si="177"/>
        <v>0.91</v>
      </c>
      <c r="AZ1694" s="144">
        <f t="shared" si="178"/>
        <v>0.85</v>
      </c>
      <c r="BA1694" s="54">
        <f t="shared" si="179"/>
        <v>18.743205466888959</v>
      </c>
      <c r="BB1694" s="54">
        <f t="shared" si="180"/>
        <v>12.297794533111038</v>
      </c>
    </row>
    <row r="1695" spans="1:54" x14ac:dyDescent="0.25">
      <c r="A1695" s="3">
        <v>42683</v>
      </c>
      <c r="B1695" s="77">
        <v>8943.2000000000007</v>
      </c>
      <c r="C1695" s="77">
        <v>1197.4673399999999</v>
      </c>
      <c r="D1695" s="77">
        <v>-144.23050000000001</v>
      </c>
      <c r="E1695" s="77">
        <f t="shared" si="182"/>
        <v>-439.2131</v>
      </c>
      <c r="F1695" s="77">
        <v>-3.6298000000000004</v>
      </c>
      <c r="G1695" s="77">
        <v>-27.882199999999997</v>
      </c>
      <c r="H1695" t="s">
        <v>1802</v>
      </c>
      <c r="I1695" s="78">
        <v>8929</v>
      </c>
      <c r="J1695">
        <v>201611</v>
      </c>
      <c r="K1695" s="78">
        <v>8929</v>
      </c>
      <c r="L1695" s="77">
        <f t="shared" si="181"/>
        <v>-14.200000000000728</v>
      </c>
      <c r="M1695" s="78">
        <v>65464</v>
      </c>
      <c r="N1695" s="78">
        <v>1168.1481900000001</v>
      </c>
      <c r="O1695" s="78">
        <v>-503</v>
      </c>
      <c r="P1695" s="78">
        <v>-2.1937099999999998</v>
      </c>
      <c r="Q1695" s="144">
        <v>65338.25</v>
      </c>
      <c r="R1695" s="78">
        <v>-49060</v>
      </c>
      <c r="S1695" s="78">
        <v>-1145</v>
      </c>
      <c r="T1695" s="78">
        <v>-5641</v>
      </c>
      <c r="U1695" s="78">
        <v>39134</v>
      </c>
      <c r="V1695" s="219">
        <v>0.14414575560893342</v>
      </c>
      <c r="W1695" s="78">
        <v>-2529</v>
      </c>
      <c r="X1695" s="78">
        <v>-2529</v>
      </c>
      <c r="Y1695" s="78">
        <v>4812</v>
      </c>
      <c r="Z1695" s="78">
        <v>7773</v>
      </c>
      <c r="AA1695" s="78">
        <v>110.59</v>
      </c>
      <c r="AB1695" s="78">
        <v>105.8</v>
      </c>
      <c r="AC1695" s="78">
        <v>36473</v>
      </c>
      <c r="AD1695" s="104">
        <v>1.4471099999999999</v>
      </c>
      <c r="AE1695" s="78">
        <v>101491</v>
      </c>
      <c r="AF1695" s="104">
        <v>3.1242299999999998</v>
      </c>
      <c r="AG1695" s="78">
        <v>-2754</v>
      </c>
      <c r="AH1695" s="104">
        <v>-0.11304</v>
      </c>
      <c r="AI1695" s="78">
        <v>-4935</v>
      </c>
      <c r="AJ1695" s="104">
        <v>-1.1326000000000001</v>
      </c>
      <c r="AK1695" s="78">
        <v>9500</v>
      </c>
      <c r="AL1695" s="78">
        <v>8800</v>
      </c>
      <c r="AM1695" s="8">
        <v>8950</v>
      </c>
      <c r="AN1695" s="78">
        <v>236</v>
      </c>
      <c r="AO1695" s="78">
        <v>9600</v>
      </c>
      <c r="AP1695" s="78">
        <v>8200</v>
      </c>
      <c r="AQ1695" s="78">
        <v>8900</v>
      </c>
      <c r="AR1695" s="78">
        <v>446</v>
      </c>
      <c r="AS1695" s="78">
        <v>9500</v>
      </c>
      <c r="AT1695" s="78">
        <v>8800</v>
      </c>
      <c r="AU1695" s="78">
        <v>8950</v>
      </c>
      <c r="AV1695" s="78">
        <v>236</v>
      </c>
      <c r="AW1695" s="77">
        <v>21.21</v>
      </c>
      <c r="AX1695" s="144">
        <f t="shared" si="176"/>
        <v>1</v>
      </c>
      <c r="AY1695" s="144">
        <f t="shared" si="177"/>
        <v>1</v>
      </c>
      <c r="AZ1695" s="144">
        <f t="shared" si="178"/>
        <v>0.98</v>
      </c>
      <c r="BA1695" s="54">
        <f t="shared" si="179"/>
        <v>19.918452349885861</v>
      </c>
      <c r="BB1695" s="54">
        <f t="shared" si="180"/>
        <v>11.717547650114136</v>
      </c>
    </row>
    <row r="1696" spans="1:54" x14ac:dyDescent="0.25">
      <c r="A1696" s="3">
        <v>42684</v>
      </c>
      <c r="B1696" s="77">
        <v>9152.18</v>
      </c>
      <c r="C1696" s="77">
        <v>895.74136999999996</v>
      </c>
      <c r="D1696" s="77">
        <v>-4.2457000000000003</v>
      </c>
      <c r="E1696" s="77">
        <f t="shared" si="182"/>
        <v>-377.81300000000005</v>
      </c>
      <c r="F1696" s="77">
        <v>6.1914999999999996</v>
      </c>
      <c r="G1696" s="77">
        <v>29.687199999999997</v>
      </c>
      <c r="H1696">
        <v>0</v>
      </c>
      <c r="I1696" s="78">
        <v>9177</v>
      </c>
      <c r="J1696">
        <v>201611</v>
      </c>
      <c r="K1696" s="78">
        <v>9177</v>
      </c>
      <c r="L1696" s="77">
        <f t="shared" si="181"/>
        <v>24.819999999999709</v>
      </c>
      <c r="M1696" s="78">
        <v>66840</v>
      </c>
      <c r="N1696" s="78">
        <v>1225.9061099999999</v>
      </c>
      <c r="O1696" s="78">
        <v>885</v>
      </c>
      <c r="P1696" s="78">
        <v>4.1102999999999996</v>
      </c>
      <c r="Q1696" s="144">
        <v>67061.25</v>
      </c>
      <c r="R1696" s="78">
        <v>-45958</v>
      </c>
      <c r="S1696" s="78">
        <v>958</v>
      </c>
      <c r="T1696" s="78">
        <v>1559</v>
      </c>
      <c r="U1696" s="78">
        <v>37430</v>
      </c>
      <c r="V1696" s="219">
        <v>-4.165108201977024E-2</v>
      </c>
      <c r="W1696" s="78">
        <v>714</v>
      </c>
      <c r="X1696" s="78">
        <v>714</v>
      </c>
      <c r="Y1696" s="78">
        <v>9507</v>
      </c>
      <c r="Z1696" s="78">
        <v>9508</v>
      </c>
      <c r="AA1696" s="78">
        <v>100.6</v>
      </c>
      <c r="AB1696" s="78">
        <v>113.32</v>
      </c>
      <c r="AC1696" s="78">
        <v>34263</v>
      </c>
      <c r="AD1696" s="104">
        <v>1.7194199999999999</v>
      </c>
      <c r="AE1696" s="78">
        <v>121614</v>
      </c>
      <c r="AF1696" s="104">
        <v>0.54930000000000001</v>
      </c>
      <c r="AG1696" s="78">
        <v>2251</v>
      </c>
      <c r="AH1696" s="104">
        <v>-0.50580999999999998</v>
      </c>
      <c r="AI1696" s="78">
        <v>-10816</v>
      </c>
      <c r="AJ1696" s="104">
        <v>-0.14280000000000001</v>
      </c>
      <c r="AK1696" s="78">
        <v>9300</v>
      </c>
      <c r="AL1696" s="78">
        <v>9000</v>
      </c>
      <c r="AM1696" s="8">
        <v>9200</v>
      </c>
      <c r="AN1696" s="78">
        <v>132</v>
      </c>
      <c r="AO1696" s="78">
        <v>9700</v>
      </c>
      <c r="AP1696" s="78">
        <v>8200</v>
      </c>
      <c r="AQ1696" s="78">
        <v>9200</v>
      </c>
      <c r="AR1696" s="78">
        <v>326</v>
      </c>
      <c r="AS1696" s="78">
        <v>9300</v>
      </c>
      <c r="AT1696" s="78">
        <v>9000</v>
      </c>
      <c r="AU1696" s="78">
        <v>9200</v>
      </c>
      <c r="AV1696" s="78">
        <v>132</v>
      </c>
      <c r="AW1696" s="77">
        <v>14.71</v>
      </c>
      <c r="AX1696" s="144">
        <f t="shared" si="176"/>
        <v>0.31</v>
      </c>
      <c r="AY1696" s="144">
        <f t="shared" si="177"/>
        <v>0.42</v>
      </c>
      <c r="AZ1696" s="144">
        <f t="shared" si="178"/>
        <v>0.34</v>
      </c>
      <c r="BA1696" s="54">
        <f t="shared" si="179"/>
        <v>19.897803289488373</v>
      </c>
      <c r="BB1696" s="54">
        <f t="shared" si="180"/>
        <v>11.637196710511615</v>
      </c>
    </row>
    <row r="1697" spans="1:54" x14ac:dyDescent="0.25">
      <c r="A1697" s="3">
        <v>42685</v>
      </c>
      <c r="B1697" s="77">
        <v>8957.76</v>
      </c>
      <c r="C1697" s="77">
        <v>1140.82555</v>
      </c>
      <c r="D1697" s="77">
        <v>-239.6009</v>
      </c>
      <c r="E1697" s="77">
        <f t="shared" si="182"/>
        <v>-587.53430000000003</v>
      </c>
      <c r="F1697" s="77">
        <v>-3.9173</v>
      </c>
      <c r="G1697" s="77">
        <v>9.9612999999999996</v>
      </c>
      <c r="H1697">
        <v>0</v>
      </c>
      <c r="I1697" s="78">
        <v>8967</v>
      </c>
      <c r="J1697">
        <v>201611</v>
      </c>
      <c r="K1697" s="78">
        <v>8967</v>
      </c>
      <c r="L1697" s="77">
        <f t="shared" si="181"/>
        <v>9.2399999999997817</v>
      </c>
      <c r="M1697" s="78">
        <v>59851</v>
      </c>
      <c r="N1697" s="78">
        <v>1072.4121</v>
      </c>
      <c r="O1697" s="78">
        <v>-322</v>
      </c>
      <c r="P1697" s="78">
        <v>-1.3983699999999999</v>
      </c>
      <c r="Q1697" s="144">
        <v>59770.5</v>
      </c>
      <c r="R1697" s="78">
        <v>-47254</v>
      </c>
      <c r="S1697" s="78">
        <v>885</v>
      </c>
      <c r="T1697" s="78">
        <v>-8957</v>
      </c>
      <c r="U1697" s="78">
        <v>38634</v>
      </c>
      <c r="V1697" s="219">
        <v>0.23184241859501992</v>
      </c>
      <c r="W1697" s="78">
        <v>-2903</v>
      </c>
      <c r="X1697" s="78">
        <v>-2903</v>
      </c>
      <c r="Y1697" s="78">
        <v>3916</v>
      </c>
      <c r="Z1697" s="78">
        <v>7032</v>
      </c>
      <c r="AA1697" s="78">
        <v>103.45</v>
      </c>
      <c r="AB1697" s="78">
        <v>96.01</v>
      </c>
      <c r="AC1697" s="78">
        <v>24507</v>
      </c>
      <c r="AD1697" s="104">
        <v>1.25658</v>
      </c>
      <c r="AE1697" s="78">
        <v>138115</v>
      </c>
      <c r="AF1697" s="104">
        <v>2.5678399999999999</v>
      </c>
      <c r="AG1697" s="78">
        <v>-32945</v>
      </c>
      <c r="AH1697" s="104">
        <v>-0.15809999999999999</v>
      </c>
      <c r="AI1697" s="78">
        <v>-11373</v>
      </c>
      <c r="AJ1697" s="104">
        <v>-0.25657000000000002</v>
      </c>
      <c r="AK1697" s="78">
        <v>9200</v>
      </c>
      <c r="AL1697" s="78">
        <v>8800</v>
      </c>
      <c r="AM1697" s="8">
        <v>8950</v>
      </c>
      <c r="AN1697" s="78">
        <v>151</v>
      </c>
      <c r="AO1697" s="78">
        <v>9600</v>
      </c>
      <c r="AP1697" s="78">
        <v>8200</v>
      </c>
      <c r="AQ1697" s="78">
        <v>8900</v>
      </c>
      <c r="AR1697" s="78">
        <v>385</v>
      </c>
      <c r="AS1697" s="78">
        <v>9200</v>
      </c>
      <c r="AT1697" s="78">
        <v>8800</v>
      </c>
      <c r="AU1697" s="78">
        <v>8950</v>
      </c>
      <c r="AV1697" s="78">
        <v>151</v>
      </c>
      <c r="AW1697" s="77">
        <v>18.04</v>
      </c>
      <c r="AX1697" s="144">
        <f t="shared" si="176"/>
        <v>0.93</v>
      </c>
      <c r="AY1697" s="144">
        <f t="shared" si="177"/>
        <v>0.93</v>
      </c>
      <c r="AZ1697" s="144">
        <f t="shared" si="178"/>
        <v>0.92</v>
      </c>
      <c r="BA1697" s="54">
        <f t="shared" si="179"/>
        <v>20.125660219523667</v>
      </c>
      <c r="BB1697" s="54">
        <f t="shared" si="180"/>
        <v>11.618339780476324</v>
      </c>
    </row>
    <row r="1698" spans="1:54" x14ac:dyDescent="0.25">
      <c r="A1698" s="3">
        <v>42688</v>
      </c>
      <c r="B1698" s="77">
        <v>8940.4</v>
      </c>
      <c r="C1698" s="77">
        <v>984.52840000000003</v>
      </c>
      <c r="D1698" s="77">
        <v>-148.40940000000001</v>
      </c>
      <c r="E1698" s="77">
        <f t="shared" si="182"/>
        <v>-728.77910000000008</v>
      </c>
      <c r="F1698" s="77">
        <v>-2.8452999999999999</v>
      </c>
      <c r="G1698" s="77">
        <v>13.220599999999999</v>
      </c>
      <c r="H1698">
        <v>0</v>
      </c>
      <c r="I1698" s="78">
        <v>8945</v>
      </c>
      <c r="J1698">
        <v>201611</v>
      </c>
      <c r="K1698" s="78">
        <v>8945</v>
      </c>
      <c r="L1698" s="77">
        <f t="shared" si="181"/>
        <v>4.6000000000003638</v>
      </c>
      <c r="M1698" s="78">
        <v>62188</v>
      </c>
      <c r="N1698" s="78">
        <v>1111.70652</v>
      </c>
      <c r="O1698" s="78">
        <v>-773</v>
      </c>
      <c r="P1698" s="78">
        <v>-3.4131499999999999</v>
      </c>
      <c r="Q1698" s="144">
        <v>61994.75</v>
      </c>
      <c r="R1698" s="78">
        <v>-46752</v>
      </c>
      <c r="S1698" s="78">
        <v>1089</v>
      </c>
      <c r="T1698" s="78">
        <v>-9666</v>
      </c>
      <c r="U1698" s="78">
        <v>39938</v>
      </c>
      <c r="V1698" s="219">
        <v>0.24202513896539637</v>
      </c>
      <c r="W1698" s="78">
        <v>-1787</v>
      </c>
      <c r="X1698" s="78">
        <v>-1787</v>
      </c>
      <c r="Y1698" s="78">
        <v>6733</v>
      </c>
      <c r="Z1698" s="78">
        <v>8565</v>
      </c>
      <c r="AA1698" s="78">
        <v>87.64</v>
      </c>
      <c r="AB1698" s="78">
        <v>90.81</v>
      </c>
      <c r="AC1698" s="78">
        <v>25066</v>
      </c>
      <c r="AD1698" s="104">
        <v>1.42344</v>
      </c>
      <c r="AE1698" s="78">
        <v>143306</v>
      </c>
      <c r="AF1698" s="104">
        <v>2.4119600000000001</v>
      </c>
      <c r="AG1698" s="78">
        <v>-38468</v>
      </c>
      <c r="AH1698" s="104">
        <v>-9.6909999999999996E-2</v>
      </c>
      <c r="AI1698" s="78">
        <v>461</v>
      </c>
      <c r="AJ1698" s="104">
        <v>-0.31672</v>
      </c>
      <c r="AK1698" s="78">
        <v>9200</v>
      </c>
      <c r="AL1698" s="78">
        <v>8800</v>
      </c>
      <c r="AM1698" s="8">
        <v>8950</v>
      </c>
      <c r="AN1698" s="78">
        <v>116</v>
      </c>
      <c r="AO1698" s="78">
        <v>9600</v>
      </c>
      <c r="AP1698" s="78">
        <v>8200</v>
      </c>
      <c r="AQ1698" s="78">
        <v>8900</v>
      </c>
      <c r="AR1698" s="78">
        <v>373</v>
      </c>
      <c r="AS1698" s="78">
        <v>9200</v>
      </c>
      <c r="AT1698" s="78">
        <v>8800</v>
      </c>
      <c r="AU1698" s="78">
        <v>8950</v>
      </c>
      <c r="AV1698" s="78">
        <v>116</v>
      </c>
      <c r="AW1698" s="77">
        <v>16.64</v>
      </c>
      <c r="AX1698" s="144">
        <f t="shared" si="176"/>
        <v>0.75</v>
      </c>
      <c r="AY1698" s="144">
        <f t="shared" si="177"/>
        <v>0.79</v>
      </c>
      <c r="AZ1698" s="144">
        <f t="shared" si="178"/>
        <v>0.77</v>
      </c>
      <c r="BA1698" s="54">
        <f t="shared" si="179"/>
        <v>20.141439584449348</v>
      </c>
      <c r="BB1698" s="54">
        <f t="shared" si="180"/>
        <v>11.621560415550647</v>
      </c>
    </row>
    <row r="1699" spans="1:54" x14ac:dyDescent="0.25">
      <c r="A1699" s="3">
        <v>42689</v>
      </c>
      <c r="B1699" s="77">
        <v>8931.0300000000007</v>
      </c>
      <c r="C1699" s="77">
        <v>803.80984999999998</v>
      </c>
      <c r="D1699" s="77">
        <v>-125.31569999999999</v>
      </c>
      <c r="E1699" s="77">
        <f t="shared" si="182"/>
        <v>-881.654</v>
      </c>
      <c r="F1699" s="77">
        <v>5.0796999999999999</v>
      </c>
      <c r="G1699" s="77">
        <v>-2.7551999999999999</v>
      </c>
      <c r="H1699">
        <v>0</v>
      </c>
      <c r="I1699" s="78">
        <v>8938</v>
      </c>
      <c r="J1699">
        <v>201611</v>
      </c>
      <c r="K1699" s="78">
        <v>8938</v>
      </c>
      <c r="L1699" s="77">
        <f t="shared" si="181"/>
        <v>6.9699999999993452</v>
      </c>
      <c r="M1699" s="78">
        <v>66536</v>
      </c>
      <c r="N1699" s="78">
        <v>1186.9007799999999</v>
      </c>
      <c r="O1699" s="78">
        <v>-832</v>
      </c>
      <c r="P1699" s="78">
        <v>-3.67455</v>
      </c>
      <c r="Q1699" s="144">
        <v>66328</v>
      </c>
      <c r="R1699" s="78">
        <v>-46405</v>
      </c>
      <c r="S1699" s="78">
        <v>-1650</v>
      </c>
      <c r="T1699" s="78">
        <v>-8348</v>
      </c>
      <c r="U1699" s="78">
        <v>34512</v>
      </c>
      <c r="V1699" s="219">
        <v>0.24188687992582289</v>
      </c>
      <c r="W1699" s="78">
        <v>363</v>
      </c>
      <c r="X1699" s="78">
        <v>363</v>
      </c>
      <c r="Y1699" s="78">
        <v>11093</v>
      </c>
      <c r="Z1699" s="78">
        <v>15771</v>
      </c>
      <c r="AA1699" s="78">
        <v>90.28</v>
      </c>
      <c r="AB1699" s="78">
        <v>93.47</v>
      </c>
      <c r="AC1699" s="78">
        <v>30464</v>
      </c>
      <c r="AD1699" s="104">
        <v>1.54427</v>
      </c>
      <c r="AE1699" s="78">
        <v>147801</v>
      </c>
      <c r="AF1699" s="104">
        <v>2.2824900000000001</v>
      </c>
      <c r="AG1699" s="78">
        <v>-34598</v>
      </c>
      <c r="AH1699" s="104">
        <v>-0.12037</v>
      </c>
      <c r="AI1699" s="78">
        <v>-10096</v>
      </c>
      <c r="AJ1699" s="104">
        <v>-0.81811999999999996</v>
      </c>
      <c r="AK1699" s="78">
        <v>9200</v>
      </c>
      <c r="AL1699" s="78">
        <v>8900</v>
      </c>
      <c r="AM1699" s="8">
        <v>8950</v>
      </c>
      <c r="AN1699" s="78">
        <v>67</v>
      </c>
      <c r="AO1699" s="78">
        <v>9400</v>
      </c>
      <c r="AP1699" s="78">
        <v>8200</v>
      </c>
      <c r="AQ1699" s="78">
        <v>8900</v>
      </c>
      <c r="AR1699" s="78">
        <v>360</v>
      </c>
      <c r="AS1699" s="78">
        <v>9200</v>
      </c>
      <c r="AT1699" s="78">
        <v>8900</v>
      </c>
      <c r="AU1699" s="78">
        <v>8950</v>
      </c>
      <c r="AV1699" s="78">
        <v>67</v>
      </c>
      <c r="AW1699" s="77">
        <v>17.12</v>
      </c>
      <c r="AX1699" s="144">
        <f t="shared" si="176"/>
        <v>0.75</v>
      </c>
      <c r="AY1699" s="144">
        <f t="shared" si="177"/>
        <v>0.81</v>
      </c>
      <c r="AZ1699" s="144">
        <f t="shared" si="178"/>
        <v>0.84</v>
      </c>
      <c r="BA1699" s="54">
        <f t="shared" si="179"/>
        <v>20.235882974001491</v>
      </c>
      <c r="BB1699" s="54">
        <f t="shared" si="180"/>
        <v>11.644117025998511</v>
      </c>
    </row>
    <row r="1700" spans="1:54" x14ac:dyDescent="0.25">
      <c r="A1700" s="3">
        <v>42690</v>
      </c>
      <c r="B1700" s="77">
        <v>8962.2199999999993</v>
      </c>
      <c r="C1700" s="77">
        <v>783.12045999999998</v>
      </c>
      <c r="D1700" s="77">
        <v>-82.367000000000004</v>
      </c>
      <c r="E1700" s="77">
        <f t="shared" si="182"/>
        <v>-1024.1879000000001</v>
      </c>
      <c r="F1700" s="77">
        <v>1.7271000000000001</v>
      </c>
      <c r="G1700" s="77">
        <v>4.8264999999999993</v>
      </c>
      <c r="H1700" t="s">
        <v>1803</v>
      </c>
      <c r="I1700" s="78">
        <v>8983</v>
      </c>
      <c r="J1700">
        <v>201612</v>
      </c>
      <c r="K1700" s="78">
        <v>8957</v>
      </c>
      <c r="L1700" s="77">
        <f t="shared" si="181"/>
        <v>-5.2199999999993452</v>
      </c>
      <c r="M1700" s="78">
        <v>62492</v>
      </c>
      <c r="N1700" s="78">
        <v>1119.28711</v>
      </c>
      <c r="O1700" s="78">
        <v>-755</v>
      </c>
      <c r="P1700" s="78">
        <v>-3.3391199999999999</v>
      </c>
      <c r="Q1700" s="144">
        <v>62303.25</v>
      </c>
      <c r="R1700" s="78">
        <v>-45407</v>
      </c>
      <c r="S1700" s="78">
        <v>987</v>
      </c>
      <c r="T1700" s="78">
        <v>-3335</v>
      </c>
      <c r="U1700" s="78">
        <v>24202</v>
      </c>
      <c r="V1700" s="219">
        <v>0.13779852904718617</v>
      </c>
      <c r="W1700" s="78">
        <v>-3735</v>
      </c>
      <c r="X1700" s="78">
        <v>-1548</v>
      </c>
      <c r="Y1700" s="78">
        <v>8698</v>
      </c>
      <c r="Z1700" s="78">
        <v>11428</v>
      </c>
      <c r="AA1700" s="78">
        <v>100.05</v>
      </c>
      <c r="AB1700" s="78">
        <v>116.21</v>
      </c>
      <c r="AC1700" s="78">
        <v>46508</v>
      </c>
      <c r="AD1700" s="104">
        <v>1.6243700000000001</v>
      </c>
      <c r="AE1700" s="78">
        <v>59173</v>
      </c>
      <c r="AF1700" s="104">
        <v>0.99185999999999996</v>
      </c>
      <c r="AG1700" s="78">
        <v>8073</v>
      </c>
      <c r="AH1700" s="104">
        <v>-0.31351000000000001</v>
      </c>
      <c r="AI1700" s="78">
        <v>-12605</v>
      </c>
      <c r="AJ1700" s="104">
        <v>-0.30231999999999998</v>
      </c>
      <c r="AK1700" s="78">
        <v>9400</v>
      </c>
      <c r="AL1700" s="78">
        <v>8900</v>
      </c>
      <c r="AM1700" s="8">
        <v>9000</v>
      </c>
      <c r="AN1700" s="78">
        <v>321</v>
      </c>
      <c r="AO1700" s="78">
        <v>9800</v>
      </c>
      <c r="AP1700" s="78">
        <v>6600</v>
      </c>
      <c r="AQ1700" s="78">
        <v>8800</v>
      </c>
      <c r="AR1700" s="78">
        <v>598</v>
      </c>
      <c r="AS1700" s="78">
        <v>9150</v>
      </c>
      <c r="AT1700" s="78">
        <v>8600</v>
      </c>
      <c r="AU1700" s="78">
        <v>8950</v>
      </c>
      <c r="AV1700" s="78">
        <v>142</v>
      </c>
      <c r="AW1700" s="77">
        <v>15.64</v>
      </c>
      <c r="AX1700" s="144">
        <f t="shared" si="176"/>
        <v>0.41</v>
      </c>
      <c r="AY1700" s="144">
        <f t="shared" si="177"/>
        <v>0.44</v>
      </c>
      <c r="AZ1700" s="144">
        <f t="shared" si="178"/>
        <v>0.43</v>
      </c>
      <c r="BA1700" s="54">
        <f t="shared" si="179"/>
        <v>20.244722671948225</v>
      </c>
      <c r="BB1700" s="54">
        <f t="shared" si="180"/>
        <v>11.668277328051778</v>
      </c>
    </row>
    <row r="1701" spans="1:54" x14ac:dyDescent="0.25">
      <c r="A1701" s="3">
        <v>42691</v>
      </c>
      <c r="B1701" s="77">
        <v>8995.26</v>
      </c>
      <c r="C1701" s="77">
        <v>644.81024000000002</v>
      </c>
      <c r="D1701" s="77">
        <v>-41.469799999999992</v>
      </c>
      <c r="E1701" s="77">
        <f t="shared" si="182"/>
        <v>-1093.4606000000001</v>
      </c>
      <c r="F1701" s="77">
        <v>2.4018999999999999</v>
      </c>
      <c r="G1701" s="77">
        <v>-6.6779999999999999</v>
      </c>
      <c r="H1701">
        <v>0</v>
      </c>
      <c r="I1701" s="78">
        <v>8962</v>
      </c>
      <c r="J1701">
        <v>201612</v>
      </c>
      <c r="K1701" s="78">
        <v>8962</v>
      </c>
      <c r="L1701" s="77">
        <f t="shared" si="181"/>
        <v>-33.260000000000218</v>
      </c>
      <c r="M1701" s="78">
        <v>63031</v>
      </c>
      <c r="N1701" s="78">
        <v>1129.44667</v>
      </c>
      <c r="O1701" s="78">
        <v>-387</v>
      </c>
      <c r="P1701" s="78">
        <v>-1.6934499999999999</v>
      </c>
      <c r="Q1701" s="144">
        <v>62934.25</v>
      </c>
      <c r="R1701" s="78">
        <v>-45525</v>
      </c>
      <c r="S1701" s="78">
        <v>939</v>
      </c>
      <c r="T1701" s="78">
        <v>-1567</v>
      </c>
      <c r="U1701" s="78">
        <v>27235</v>
      </c>
      <c r="V1701" s="219">
        <v>5.7536258490912429E-2</v>
      </c>
      <c r="W1701" s="78">
        <v>-3660</v>
      </c>
      <c r="X1701" s="78">
        <v>-1614</v>
      </c>
      <c r="Y1701" s="78">
        <v>9597</v>
      </c>
      <c r="Z1701" s="78">
        <v>11884</v>
      </c>
      <c r="AA1701" s="78">
        <v>108.22</v>
      </c>
      <c r="AB1701" s="78">
        <v>122.21</v>
      </c>
      <c r="AC1701" s="78">
        <v>47418</v>
      </c>
      <c r="AD1701" s="104">
        <v>1.6194900000000001</v>
      </c>
      <c r="AE1701" s="78">
        <v>65276</v>
      </c>
      <c r="AF1701" s="104">
        <v>1.0895300000000001</v>
      </c>
      <c r="AG1701" s="78">
        <v>7910</v>
      </c>
      <c r="AH1701" s="104">
        <v>-0.4945</v>
      </c>
      <c r="AI1701" s="78">
        <v>-8300</v>
      </c>
      <c r="AJ1701" s="104">
        <v>-0.63724000000000003</v>
      </c>
      <c r="AK1701" s="78">
        <v>9400</v>
      </c>
      <c r="AL1701" s="78">
        <v>8900</v>
      </c>
      <c r="AM1701" s="8">
        <v>9000</v>
      </c>
      <c r="AN1701" s="78">
        <v>311</v>
      </c>
      <c r="AO1701" s="78">
        <v>9300</v>
      </c>
      <c r="AP1701" s="78">
        <v>7700</v>
      </c>
      <c r="AQ1701" s="78">
        <v>8900</v>
      </c>
      <c r="AR1701" s="78">
        <v>423</v>
      </c>
      <c r="AS1701" s="78">
        <v>9050</v>
      </c>
      <c r="AT1701" s="78">
        <v>8600</v>
      </c>
      <c r="AU1701" s="78">
        <v>9000</v>
      </c>
      <c r="AV1701" s="78">
        <v>123</v>
      </c>
      <c r="AW1701" s="77">
        <v>15.74</v>
      </c>
      <c r="AX1701" s="144">
        <f t="shared" si="176"/>
        <v>0.48</v>
      </c>
      <c r="AY1701" s="144">
        <f t="shared" si="177"/>
        <v>0.46</v>
      </c>
      <c r="AZ1701" s="144">
        <f t="shared" si="178"/>
        <v>0.45</v>
      </c>
      <c r="BA1701" s="54">
        <f t="shared" si="179"/>
        <v>20.247411184055363</v>
      </c>
      <c r="BB1701" s="54">
        <f t="shared" si="180"/>
        <v>11.80958881594464</v>
      </c>
    </row>
    <row r="1702" spans="1:54" x14ac:dyDescent="0.25">
      <c r="A1702" s="3">
        <v>42692</v>
      </c>
      <c r="B1702" s="77">
        <v>9008.7900000000009</v>
      </c>
      <c r="C1702" s="77">
        <v>700.78736000000004</v>
      </c>
      <c r="D1702" s="77">
        <v>-61.286000000000001</v>
      </c>
      <c r="E1702" s="77">
        <f t="shared" si="182"/>
        <v>-1144.0800000000002</v>
      </c>
      <c r="F1702" s="77">
        <v>4.5676999999999994</v>
      </c>
      <c r="G1702" s="77">
        <v>7.4527000000000001</v>
      </c>
      <c r="H1702">
        <v>0</v>
      </c>
      <c r="I1702" s="78">
        <v>8987</v>
      </c>
      <c r="J1702">
        <v>201612</v>
      </c>
      <c r="K1702" s="78">
        <v>8987</v>
      </c>
      <c r="L1702" s="77">
        <f t="shared" si="181"/>
        <v>-21.790000000000873</v>
      </c>
      <c r="M1702" s="78">
        <v>65880</v>
      </c>
      <c r="N1702" s="78">
        <v>1184.0426299999999</v>
      </c>
      <c r="O1702" s="78">
        <v>170</v>
      </c>
      <c r="P1702" s="78">
        <v>0.80464999999999998</v>
      </c>
      <c r="Q1702" s="144">
        <v>65922.5</v>
      </c>
      <c r="R1702" s="78">
        <v>-44625</v>
      </c>
      <c r="S1702" s="78">
        <v>227</v>
      </c>
      <c r="T1702" s="78">
        <v>309</v>
      </c>
      <c r="U1702" s="78">
        <v>28623</v>
      </c>
      <c r="V1702" s="219">
        <v>-1.0795514097054816E-2</v>
      </c>
      <c r="W1702" s="78">
        <v>-152</v>
      </c>
      <c r="X1702" s="78">
        <v>-152</v>
      </c>
      <c r="Y1702" s="78">
        <v>13431</v>
      </c>
      <c r="Z1702" s="78">
        <v>15896</v>
      </c>
      <c r="AA1702" s="78">
        <v>121.52</v>
      </c>
      <c r="AB1702" s="78">
        <v>127.91</v>
      </c>
      <c r="AC1702" s="78">
        <v>50982</v>
      </c>
      <c r="AD1702" s="104">
        <v>1.7808200000000001</v>
      </c>
      <c r="AE1702" s="78">
        <v>69331</v>
      </c>
      <c r="AF1702" s="104">
        <v>1.07569</v>
      </c>
      <c r="AG1702" s="78">
        <v>14070</v>
      </c>
      <c r="AH1702" s="104">
        <v>-0.34362999999999999</v>
      </c>
      <c r="AI1702" s="78">
        <v>-10986</v>
      </c>
      <c r="AJ1702" s="104">
        <v>-0.60474000000000006</v>
      </c>
      <c r="AK1702" s="78">
        <v>9400</v>
      </c>
      <c r="AL1702" s="78">
        <v>8900</v>
      </c>
      <c r="AM1702" s="8">
        <v>9000</v>
      </c>
      <c r="AN1702" s="78">
        <v>294</v>
      </c>
      <c r="AO1702" s="78">
        <v>9300</v>
      </c>
      <c r="AP1702" s="78">
        <v>7700</v>
      </c>
      <c r="AQ1702" s="78">
        <v>9000</v>
      </c>
      <c r="AR1702" s="78">
        <v>397</v>
      </c>
      <c r="AS1702" s="78">
        <v>9050</v>
      </c>
      <c r="AT1702" s="78">
        <v>8600</v>
      </c>
      <c r="AU1702" s="78">
        <v>9000</v>
      </c>
      <c r="AV1702" s="78">
        <v>101.5</v>
      </c>
      <c r="AW1702" s="77">
        <v>15.07</v>
      </c>
      <c r="AX1702" s="144">
        <f t="shared" si="176"/>
        <v>0.31</v>
      </c>
      <c r="AY1702" s="144">
        <f t="shared" si="177"/>
        <v>0.34</v>
      </c>
      <c r="AZ1702" s="144">
        <f t="shared" si="178"/>
        <v>0.37</v>
      </c>
      <c r="BA1702" s="54">
        <f t="shared" si="179"/>
        <v>20.227179631635451</v>
      </c>
      <c r="BB1702" s="54">
        <f t="shared" si="180"/>
        <v>11.920820368364552</v>
      </c>
    </row>
    <row r="1703" spans="1:54" x14ac:dyDescent="0.25">
      <c r="A1703" s="3">
        <v>42695</v>
      </c>
      <c r="B1703" s="77">
        <v>9041.11</v>
      </c>
      <c r="C1703" s="77">
        <v>628.75144999999998</v>
      </c>
      <c r="D1703" s="77">
        <v>-21.8123</v>
      </c>
      <c r="E1703" s="77">
        <f t="shared" si="182"/>
        <v>-1161.5892000000001</v>
      </c>
      <c r="F1703" s="77">
        <v>4.7929000000000004</v>
      </c>
      <c r="G1703" s="77">
        <v>24.4115</v>
      </c>
      <c r="H1703">
        <v>0</v>
      </c>
      <c r="I1703" s="78">
        <v>9017</v>
      </c>
      <c r="J1703">
        <v>201612</v>
      </c>
      <c r="K1703" s="78">
        <v>9017</v>
      </c>
      <c r="L1703" s="77">
        <f t="shared" si="181"/>
        <v>-24.110000000000582</v>
      </c>
      <c r="M1703" s="78">
        <v>66202</v>
      </c>
      <c r="N1703" s="78">
        <v>1193.79168</v>
      </c>
      <c r="O1703" s="78">
        <v>845</v>
      </c>
      <c r="P1703" s="78">
        <v>3.8507500000000001</v>
      </c>
      <c r="Q1703" s="144">
        <v>66413.25</v>
      </c>
      <c r="R1703" s="78">
        <v>-43907</v>
      </c>
      <c r="S1703" s="78">
        <v>1469</v>
      </c>
      <c r="T1703" s="78">
        <v>2058</v>
      </c>
      <c r="U1703" s="78">
        <v>30595</v>
      </c>
      <c r="V1703" s="219">
        <v>-6.7265893119790809E-2</v>
      </c>
      <c r="W1703" s="78">
        <v>440</v>
      </c>
      <c r="X1703" s="78">
        <v>440</v>
      </c>
      <c r="Y1703" s="78">
        <v>14123</v>
      </c>
      <c r="Z1703" s="78">
        <v>15700</v>
      </c>
      <c r="AA1703" s="78">
        <v>126.62</v>
      </c>
      <c r="AB1703" s="78">
        <v>131.37</v>
      </c>
      <c r="AC1703" s="78">
        <v>52823</v>
      </c>
      <c r="AD1703" s="104">
        <v>1.86476</v>
      </c>
      <c r="AE1703" s="78">
        <v>71680</v>
      </c>
      <c r="AF1703" s="104">
        <v>0.99529999999999996</v>
      </c>
      <c r="AG1703" s="78">
        <v>12344</v>
      </c>
      <c r="AH1703" s="104">
        <v>-0.37298999999999999</v>
      </c>
      <c r="AI1703" s="78">
        <v>-13851</v>
      </c>
      <c r="AJ1703" s="104">
        <v>-0.49481999999999998</v>
      </c>
      <c r="AK1703" s="78">
        <v>9400</v>
      </c>
      <c r="AL1703" s="78">
        <v>8900</v>
      </c>
      <c r="AM1703" s="8">
        <v>9000</v>
      </c>
      <c r="AN1703" s="78">
        <v>284</v>
      </c>
      <c r="AO1703" s="78">
        <v>9300</v>
      </c>
      <c r="AP1703" s="78">
        <v>7700</v>
      </c>
      <c r="AQ1703" s="78">
        <v>9000</v>
      </c>
      <c r="AR1703" s="78">
        <v>382</v>
      </c>
      <c r="AS1703" s="78">
        <v>9100</v>
      </c>
      <c r="AT1703" s="78">
        <v>8900</v>
      </c>
      <c r="AU1703" s="78">
        <v>9050</v>
      </c>
      <c r="AV1703" s="78">
        <v>72</v>
      </c>
      <c r="AW1703" s="77">
        <v>14.93</v>
      </c>
      <c r="AX1703" s="144">
        <f t="shared" ref="AX1703:AX1766" si="183">PERCENTRANK(AW1674:AW1703,AW1703,2)</f>
        <v>0.31</v>
      </c>
      <c r="AY1703" s="144">
        <f t="shared" ref="AY1703:AY1766" si="184">PERCENTRANK(AW1654:AW1703,AW1703,2)</f>
        <v>0.32</v>
      </c>
      <c r="AZ1703" s="144">
        <f t="shared" ref="AZ1703:AZ1766" si="185">PERCENTRANK(AW1604:AW1703,AW1703,2)</f>
        <v>0.37</v>
      </c>
      <c r="BA1703" s="54">
        <f t="shared" ref="BA1703:BA1766" si="186">AVERAGE(AW1684:AW1703)+2*_xlfn.STDEV.S(AW1684:AW1703)</f>
        <v>20.204802787583404</v>
      </c>
      <c r="BB1703" s="54">
        <f t="shared" ref="BB1703:BB1766" si="187">AVERAGE(AW1684:AW1703)-2*_xlfn.STDEV.S(AW1684:AW1703)</f>
        <v>12.020197212416605</v>
      </c>
    </row>
    <row r="1704" spans="1:54" x14ac:dyDescent="0.25">
      <c r="A1704" s="3">
        <v>42696</v>
      </c>
      <c r="B1704" s="77">
        <v>9133.39</v>
      </c>
      <c r="C1704" s="77">
        <v>816.61770999999999</v>
      </c>
      <c r="D1704" s="77">
        <v>41.945799999999998</v>
      </c>
      <c r="E1704" s="77">
        <f t="shared" si="182"/>
        <v>-1145.4473000000003</v>
      </c>
      <c r="F1704" s="77">
        <v>3.2777999999999996</v>
      </c>
      <c r="G1704" s="77">
        <v>16.180999999999997</v>
      </c>
      <c r="H1704">
        <v>0</v>
      </c>
      <c r="I1704" s="78">
        <v>9140</v>
      </c>
      <c r="J1704">
        <v>201612</v>
      </c>
      <c r="K1704" s="78">
        <v>9140</v>
      </c>
      <c r="L1704" s="77">
        <f t="shared" si="181"/>
        <v>6.6100000000005821</v>
      </c>
      <c r="M1704" s="78">
        <v>75023</v>
      </c>
      <c r="N1704" s="78">
        <v>1371.1689699999999</v>
      </c>
      <c r="O1704" s="78">
        <v>1969</v>
      </c>
      <c r="P1704" s="78">
        <v>9.0399999999999991</v>
      </c>
      <c r="Q1704" s="144">
        <v>75515.25</v>
      </c>
      <c r="R1704" s="78">
        <v>-42063</v>
      </c>
      <c r="S1704" s="78">
        <v>-2454</v>
      </c>
      <c r="T1704" s="78">
        <v>9252</v>
      </c>
      <c r="U1704" s="78">
        <v>37643</v>
      </c>
      <c r="V1704" s="219">
        <v>-0.24578274845256753</v>
      </c>
      <c r="W1704" s="78">
        <v>2586</v>
      </c>
      <c r="X1704" s="78">
        <v>2586</v>
      </c>
      <c r="Y1704" s="78">
        <v>17368</v>
      </c>
      <c r="Z1704" s="78">
        <v>20108</v>
      </c>
      <c r="AA1704" s="78">
        <v>118.28</v>
      </c>
      <c r="AB1704" s="78">
        <v>147.47</v>
      </c>
      <c r="AC1704" s="78">
        <v>62934</v>
      </c>
      <c r="AD1704" s="104">
        <v>2.6947199999999998</v>
      </c>
      <c r="AE1704" s="78">
        <v>75712</v>
      </c>
      <c r="AF1704" s="104">
        <v>0.70667999999999997</v>
      </c>
      <c r="AG1704" s="78">
        <v>34090</v>
      </c>
      <c r="AH1704" s="104">
        <v>0.18651000000000001</v>
      </c>
      <c r="AI1704" s="78">
        <v>-45753</v>
      </c>
      <c r="AJ1704" s="104">
        <v>-0.46061000000000002</v>
      </c>
      <c r="AK1704" s="78">
        <v>9400</v>
      </c>
      <c r="AL1704" s="78">
        <v>8900</v>
      </c>
      <c r="AM1704" s="8">
        <v>9100</v>
      </c>
      <c r="AN1704" s="78">
        <v>264</v>
      </c>
      <c r="AO1704" s="78">
        <v>9600</v>
      </c>
      <c r="AP1704" s="78">
        <v>8600</v>
      </c>
      <c r="AQ1704" s="78">
        <v>9100</v>
      </c>
      <c r="AR1704" s="78">
        <v>360</v>
      </c>
      <c r="AS1704" s="78">
        <v>9200</v>
      </c>
      <c r="AT1704" s="78">
        <v>9100</v>
      </c>
      <c r="AU1704" s="78">
        <v>9150</v>
      </c>
      <c r="AV1704" s="78">
        <v>44</v>
      </c>
      <c r="AW1704" s="77">
        <v>13.88</v>
      </c>
      <c r="AX1704" s="144">
        <f t="shared" si="183"/>
        <v>0.1</v>
      </c>
      <c r="AY1704" s="144">
        <f t="shared" si="184"/>
        <v>0.12</v>
      </c>
      <c r="AZ1704" s="144">
        <f t="shared" si="185"/>
        <v>0.17</v>
      </c>
      <c r="BA1704" s="54">
        <f t="shared" si="186"/>
        <v>20.175107715606853</v>
      </c>
      <c r="BB1704" s="54">
        <f t="shared" si="187"/>
        <v>12.08889228439315</v>
      </c>
    </row>
    <row r="1705" spans="1:54" x14ac:dyDescent="0.25">
      <c r="A1705" s="3">
        <v>42697</v>
      </c>
      <c r="B1705" s="77">
        <v>9178.23</v>
      </c>
      <c r="C1705" s="77">
        <v>753.84902999999997</v>
      </c>
      <c r="D1705" s="77">
        <v>20.8611</v>
      </c>
      <c r="E1705" s="77">
        <f t="shared" si="182"/>
        <v>-1101.5137000000002</v>
      </c>
      <c r="F1705" s="77">
        <v>0.56030000000000002</v>
      </c>
      <c r="G1705" s="77">
        <v>10.478499999999999</v>
      </c>
      <c r="H1705" t="s">
        <v>1804</v>
      </c>
      <c r="I1705" s="78">
        <v>9175</v>
      </c>
      <c r="J1705">
        <v>201612</v>
      </c>
      <c r="K1705" s="78">
        <v>9175</v>
      </c>
      <c r="L1705" s="77">
        <f t="shared" si="181"/>
        <v>-3.2299999999995634</v>
      </c>
      <c r="M1705" s="78">
        <v>76712</v>
      </c>
      <c r="N1705" s="78">
        <v>1407.84403</v>
      </c>
      <c r="O1705" s="78">
        <v>1994</v>
      </c>
      <c r="P1705" s="78">
        <v>9.1918100000000003</v>
      </c>
      <c r="Q1705" s="144">
        <v>77210.5</v>
      </c>
      <c r="R1705" s="78">
        <v>-41531</v>
      </c>
      <c r="S1705" s="78">
        <v>-3345</v>
      </c>
      <c r="T1705" s="78">
        <v>10036</v>
      </c>
      <c r="U1705" s="78">
        <v>38978</v>
      </c>
      <c r="V1705" s="219">
        <v>-0.25747857765919235</v>
      </c>
      <c r="W1705" s="78">
        <v>5626</v>
      </c>
      <c r="X1705" s="78">
        <v>5626</v>
      </c>
      <c r="Y1705" s="78">
        <v>18679</v>
      </c>
      <c r="Z1705" s="78">
        <v>24139</v>
      </c>
      <c r="AA1705" s="78">
        <v>110</v>
      </c>
      <c r="AB1705" s="78">
        <v>129.05000000000001</v>
      </c>
      <c r="AC1705" s="78">
        <v>68876</v>
      </c>
      <c r="AD1705" s="104">
        <v>3.0230399999999999</v>
      </c>
      <c r="AE1705" s="78">
        <v>82218</v>
      </c>
      <c r="AF1705" s="104">
        <v>0.70113000000000003</v>
      </c>
      <c r="AG1705" s="78">
        <v>32021</v>
      </c>
      <c r="AH1705" s="104">
        <v>0.32251999999999997</v>
      </c>
      <c r="AI1705" s="78">
        <v>-37317</v>
      </c>
      <c r="AJ1705" s="104">
        <v>-0.57701000000000002</v>
      </c>
      <c r="AK1705" s="78">
        <v>9400</v>
      </c>
      <c r="AL1705" s="78">
        <v>8900</v>
      </c>
      <c r="AM1705" s="8">
        <v>9200</v>
      </c>
      <c r="AN1705" s="78">
        <v>235</v>
      </c>
      <c r="AO1705" s="78">
        <v>9600</v>
      </c>
      <c r="AP1705" s="78">
        <v>8600</v>
      </c>
      <c r="AQ1705" s="78">
        <v>9200</v>
      </c>
      <c r="AR1705" s="78">
        <v>339</v>
      </c>
      <c r="AS1705" s="78">
        <v>9300</v>
      </c>
      <c r="AT1705" s="78">
        <v>9150</v>
      </c>
      <c r="AU1705" s="78">
        <v>9200</v>
      </c>
      <c r="AV1705" s="78">
        <v>114</v>
      </c>
      <c r="AW1705" s="77">
        <v>13.22</v>
      </c>
      <c r="AX1705" s="144">
        <f t="shared" si="183"/>
        <v>0</v>
      </c>
      <c r="AY1705" s="144">
        <f t="shared" si="184"/>
        <v>0</v>
      </c>
      <c r="AZ1705" s="144">
        <f t="shared" si="185"/>
        <v>0.01</v>
      </c>
      <c r="BA1705" s="54">
        <f t="shared" si="186"/>
        <v>20.191517880207059</v>
      </c>
      <c r="BB1705" s="54">
        <f t="shared" si="187"/>
        <v>12.055482119792943</v>
      </c>
    </row>
    <row r="1706" spans="1:54" x14ac:dyDescent="0.25">
      <c r="A1706" s="3">
        <v>42698</v>
      </c>
      <c r="B1706" s="77">
        <v>9152.11</v>
      </c>
      <c r="C1706" s="77">
        <v>653.97720000000004</v>
      </c>
      <c r="D1706" s="77">
        <v>-38.4818</v>
      </c>
      <c r="E1706" s="77">
        <f t="shared" si="182"/>
        <v>-1059.4889000000001</v>
      </c>
      <c r="F1706" s="77">
        <v>2.1446000000000001</v>
      </c>
      <c r="G1706" s="77">
        <v>6.6336000000000004</v>
      </c>
      <c r="H1706">
        <v>0</v>
      </c>
      <c r="I1706" s="78">
        <v>9142</v>
      </c>
      <c r="J1706">
        <v>201612</v>
      </c>
      <c r="K1706" s="78">
        <v>9142</v>
      </c>
      <c r="L1706" s="77">
        <f t="shared" si="181"/>
        <v>-10.110000000000582</v>
      </c>
      <c r="M1706" s="78">
        <v>73690</v>
      </c>
      <c r="N1706" s="78">
        <v>1347.2047</v>
      </c>
      <c r="O1706" s="78">
        <v>1300</v>
      </c>
      <c r="P1706" s="78">
        <v>5.9852499999999997</v>
      </c>
      <c r="Q1706" s="144">
        <v>74015</v>
      </c>
      <c r="R1706" s="78">
        <v>-41655</v>
      </c>
      <c r="S1706" s="78">
        <v>-3712</v>
      </c>
      <c r="T1706" s="78">
        <v>7767</v>
      </c>
      <c r="U1706" s="78">
        <v>35369</v>
      </c>
      <c r="V1706" s="219">
        <v>-0.21959908394356639</v>
      </c>
      <c r="W1706" s="78">
        <v>5203</v>
      </c>
      <c r="X1706" s="78">
        <v>5203</v>
      </c>
      <c r="Y1706" s="78">
        <v>18428</v>
      </c>
      <c r="Z1706" s="78">
        <v>21674</v>
      </c>
      <c r="AA1706" s="78">
        <v>121.59</v>
      </c>
      <c r="AB1706" s="78">
        <v>129.53</v>
      </c>
      <c r="AC1706" s="78">
        <v>69418</v>
      </c>
      <c r="AD1706" s="104">
        <v>2.7824900000000001</v>
      </c>
      <c r="AE1706" s="78">
        <v>90197</v>
      </c>
      <c r="AF1706" s="104">
        <v>0.83745999999999998</v>
      </c>
      <c r="AG1706" s="78">
        <v>28728</v>
      </c>
      <c r="AH1706" s="104">
        <v>7.0400000000000003E-3</v>
      </c>
      <c r="AI1706" s="78">
        <v>-28635</v>
      </c>
      <c r="AJ1706" s="104">
        <v>-0.75344</v>
      </c>
      <c r="AK1706" s="78">
        <v>9400</v>
      </c>
      <c r="AL1706" s="78">
        <v>8900</v>
      </c>
      <c r="AM1706" s="8">
        <v>9100</v>
      </c>
      <c r="AN1706" s="78">
        <v>242</v>
      </c>
      <c r="AO1706" s="78">
        <v>9600</v>
      </c>
      <c r="AP1706" s="78">
        <v>8600</v>
      </c>
      <c r="AQ1706" s="78">
        <v>9100</v>
      </c>
      <c r="AR1706" s="78">
        <v>341</v>
      </c>
      <c r="AS1706" s="78">
        <v>9250</v>
      </c>
      <c r="AT1706" s="78">
        <v>8800</v>
      </c>
      <c r="AU1706" s="78">
        <v>9150</v>
      </c>
      <c r="AV1706" s="78">
        <v>106</v>
      </c>
      <c r="AW1706" s="77">
        <v>13.38</v>
      </c>
      <c r="AX1706" s="144">
        <f t="shared" si="183"/>
        <v>0.03</v>
      </c>
      <c r="AY1706" s="144">
        <f t="shared" si="184"/>
        <v>0.02</v>
      </c>
      <c r="AZ1706" s="144">
        <f t="shared" si="185"/>
        <v>0.05</v>
      </c>
      <c r="BA1706" s="54">
        <f t="shared" si="186"/>
        <v>20.208736128401949</v>
      </c>
      <c r="BB1706" s="54">
        <f t="shared" si="187"/>
        <v>12.018263871598055</v>
      </c>
    </row>
    <row r="1707" spans="1:54" x14ac:dyDescent="0.25">
      <c r="A1707" s="3">
        <v>42699</v>
      </c>
      <c r="B1707" s="77">
        <v>9159.07</v>
      </c>
      <c r="C1707" s="77">
        <v>588.02328999999997</v>
      </c>
      <c r="D1707" s="77">
        <v>6.4409999999999998</v>
      </c>
      <c r="E1707" s="77">
        <f t="shared" si="182"/>
        <v>-1044.4367</v>
      </c>
      <c r="F1707" s="77">
        <v>0.62809999999999999</v>
      </c>
      <c r="G1707" s="77">
        <v>5.1498999999999997</v>
      </c>
      <c r="H1707">
        <v>0</v>
      </c>
      <c r="I1707" s="78">
        <v>9162</v>
      </c>
      <c r="J1707">
        <v>201612</v>
      </c>
      <c r="K1707" s="78">
        <v>9162</v>
      </c>
      <c r="L1707" s="77">
        <f t="shared" si="181"/>
        <v>2.930000000000291</v>
      </c>
      <c r="M1707" s="78">
        <v>76090</v>
      </c>
      <c r="N1707" s="78">
        <v>1393.9354699999999</v>
      </c>
      <c r="O1707" s="78">
        <v>1632</v>
      </c>
      <c r="P1707" s="78">
        <v>7.5166000000000004</v>
      </c>
      <c r="Q1707" s="144">
        <v>76498</v>
      </c>
      <c r="R1707" s="78">
        <v>-41625</v>
      </c>
      <c r="S1707" s="78">
        <v>-5060</v>
      </c>
      <c r="T1707" s="78">
        <v>7892</v>
      </c>
      <c r="U1707" s="78">
        <v>36269</v>
      </c>
      <c r="V1707" s="219">
        <v>-0.21759629435606165</v>
      </c>
      <c r="W1707" s="78">
        <v>5560</v>
      </c>
      <c r="X1707" s="78">
        <v>7850</v>
      </c>
      <c r="Y1707" s="78">
        <v>18780</v>
      </c>
      <c r="Z1707" s="78">
        <v>25851</v>
      </c>
      <c r="AA1707" s="78">
        <v>138.03</v>
      </c>
      <c r="AB1707" s="78">
        <v>135.58000000000001</v>
      </c>
      <c r="AC1707" s="78">
        <v>70767</v>
      </c>
      <c r="AD1707" s="104">
        <v>2.86788</v>
      </c>
      <c r="AE1707" s="78">
        <v>93947</v>
      </c>
      <c r="AF1707" s="104">
        <v>0.74512999999999996</v>
      </c>
      <c r="AG1707" s="78">
        <v>37485</v>
      </c>
      <c r="AH1707" s="104">
        <v>0.34143000000000001</v>
      </c>
      <c r="AI1707" s="78">
        <v>-29304</v>
      </c>
      <c r="AJ1707" s="104">
        <v>-0.75763999999999998</v>
      </c>
      <c r="AK1707" s="78">
        <v>9400</v>
      </c>
      <c r="AL1707" s="78">
        <v>8900</v>
      </c>
      <c r="AM1707" s="8">
        <v>9200</v>
      </c>
      <c r="AN1707" s="78">
        <v>223</v>
      </c>
      <c r="AO1707" s="78">
        <v>9600</v>
      </c>
      <c r="AP1707" s="78">
        <v>8200</v>
      </c>
      <c r="AQ1707" s="78">
        <v>9100</v>
      </c>
      <c r="AR1707" s="78">
        <v>341</v>
      </c>
      <c r="AS1707" s="78">
        <v>9250</v>
      </c>
      <c r="AT1707" s="78">
        <v>8900</v>
      </c>
      <c r="AU1707" s="78">
        <v>9150</v>
      </c>
      <c r="AV1707" s="78">
        <v>96</v>
      </c>
      <c r="AW1707" s="77">
        <v>13.22</v>
      </c>
      <c r="AX1707" s="144">
        <f t="shared" si="183"/>
        <v>0</v>
      </c>
      <c r="AY1707" s="144">
        <f t="shared" si="184"/>
        <v>0</v>
      </c>
      <c r="AZ1707" s="144">
        <f t="shared" si="185"/>
        <v>0.01</v>
      </c>
      <c r="BA1707" s="54">
        <f t="shared" si="186"/>
        <v>20.262465329448521</v>
      </c>
      <c r="BB1707" s="54">
        <f t="shared" si="187"/>
        <v>11.896534670551485</v>
      </c>
    </row>
    <row r="1708" spans="1:54" x14ac:dyDescent="0.25">
      <c r="A1708" s="3">
        <v>42702</v>
      </c>
      <c r="B1708" s="77">
        <v>9222.24</v>
      </c>
      <c r="C1708" s="77">
        <v>725.92035999999996</v>
      </c>
      <c r="D1708" s="77">
        <v>45.023900000000005</v>
      </c>
      <c r="E1708" s="77">
        <f t="shared" si="182"/>
        <v>-971.79500000000007</v>
      </c>
      <c r="F1708" s="77">
        <v>2.2759999999999998</v>
      </c>
      <c r="G1708" s="77">
        <v>-0.5423</v>
      </c>
      <c r="H1708">
        <v>0</v>
      </c>
      <c r="I1708" s="78">
        <v>9223</v>
      </c>
      <c r="J1708">
        <v>201612</v>
      </c>
      <c r="K1708" s="78">
        <v>9223</v>
      </c>
      <c r="L1708" s="77">
        <f t="shared" si="181"/>
        <v>0.76000000000021828</v>
      </c>
      <c r="M1708" s="78">
        <v>81199</v>
      </c>
      <c r="N1708" s="78">
        <v>1497.6104399999999</v>
      </c>
      <c r="O1708" s="78">
        <v>2934</v>
      </c>
      <c r="P1708" s="78">
        <v>13.57133</v>
      </c>
      <c r="Q1708" s="144">
        <v>81932.5</v>
      </c>
      <c r="R1708" s="78">
        <v>-40959</v>
      </c>
      <c r="S1708" s="78">
        <v>-6589</v>
      </c>
      <c r="T1708" s="78">
        <v>10605</v>
      </c>
      <c r="U1708" s="78">
        <v>39919</v>
      </c>
      <c r="V1708" s="219">
        <v>-0.26566296750920615</v>
      </c>
      <c r="W1708" s="78">
        <v>7418</v>
      </c>
      <c r="X1708" s="78">
        <v>10343</v>
      </c>
      <c r="Y1708" s="78">
        <v>20991</v>
      </c>
      <c r="Z1708" s="78">
        <v>26649</v>
      </c>
      <c r="AA1708" s="78">
        <v>138.88999999999999</v>
      </c>
      <c r="AB1708" s="78">
        <v>142.19999999999999</v>
      </c>
      <c r="AC1708" s="78">
        <v>73806</v>
      </c>
      <c r="AD1708" s="104">
        <v>3.3398300000000001</v>
      </c>
      <c r="AE1708" s="78">
        <v>92513</v>
      </c>
      <c r="AF1708" s="104">
        <v>0.60614999999999997</v>
      </c>
      <c r="AG1708" s="78">
        <v>47031</v>
      </c>
      <c r="AH1708" s="104">
        <v>0.62970999999999999</v>
      </c>
      <c r="AI1708" s="78">
        <v>-38996</v>
      </c>
      <c r="AJ1708" s="104">
        <v>-0.63261999999999996</v>
      </c>
      <c r="AK1708" s="78">
        <v>9400</v>
      </c>
      <c r="AL1708" s="78">
        <v>8900</v>
      </c>
      <c r="AM1708" s="8">
        <v>9200</v>
      </c>
      <c r="AN1708" s="78">
        <v>221</v>
      </c>
      <c r="AO1708" s="78">
        <v>9600</v>
      </c>
      <c r="AP1708" s="78">
        <v>8200</v>
      </c>
      <c r="AQ1708" s="78">
        <v>9200</v>
      </c>
      <c r="AR1708" s="78">
        <v>327</v>
      </c>
      <c r="AS1708" s="78">
        <v>9250</v>
      </c>
      <c r="AT1708" s="78">
        <v>9150</v>
      </c>
      <c r="AU1708" s="78">
        <v>9250</v>
      </c>
      <c r="AV1708" s="78">
        <v>70.5</v>
      </c>
      <c r="AW1708" s="77">
        <v>13.37</v>
      </c>
      <c r="AX1708" s="144">
        <f t="shared" si="183"/>
        <v>0.06</v>
      </c>
      <c r="AY1708" s="144">
        <f t="shared" si="184"/>
        <v>0.04</v>
      </c>
      <c r="AZ1708" s="144">
        <f t="shared" si="185"/>
        <v>0.06</v>
      </c>
      <c r="BA1708" s="54">
        <f t="shared" si="186"/>
        <v>20.327203805170384</v>
      </c>
      <c r="BB1708" s="54">
        <f t="shared" si="187"/>
        <v>11.706796194829622</v>
      </c>
    </row>
    <row r="1709" spans="1:54" x14ac:dyDescent="0.25">
      <c r="A1709" s="3">
        <v>42703</v>
      </c>
      <c r="B1709" s="77">
        <v>9192.3799999999992</v>
      </c>
      <c r="C1709" s="77">
        <v>757.11057000000005</v>
      </c>
      <c r="D1709" s="77">
        <v>-0.40509999999999996</v>
      </c>
      <c r="E1709" s="77">
        <f t="shared" si="182"/>
        <v>-946.94339999999988</v>
      </c>
      <c r="F1709" s="77">
        <v>2.9067000000000003</v>
      </c>
      <c r="G1709" s="77">
        <v>10.547800000000001</v>
      </c>
      <c r="H1709">
        <v>0</v>
      </c>
      <c r="I1709" s="78">
        <v>9203</v>
      </c>
      <c r="J1709">
        <v>201612</v>
      </c>
      <c r="K1709" s="78">
        <v>9203</v>
      </c>
      <c r="L1709" s="77">
        <f t="shared" si="181"/>
        <v>10.6200000000008</v>
      </c>
      <c r="M1709" s="78">
        <v>78237</v>
      </c>
      <c r="N1709" s="78">
        <v>1439.66689</v>
      </c>
      <c r="O1709" s="78">
        <v>2353</v>
      </c>
      <c r="P1709" s="78">
        <v>10.867800000000001</v>
      </c>
      <c r="Q1709" s="144">
        <v>78825.25</v>
      </c>
      <c r="R1709" s="78">
        <v>-41092</v>
      </c>
      <c r="S1709" s="78">
        <v>-6490</v>
      </c>
      <c r="T1709" s="78">
        <v>9542</v>
      </c>
      <c r="U1709" s="78">
        <v>37819</v>
      </c>
      <c r="V1709" s="219">
        <v>-0.25230704143419974</v>
      </c>
      <c r="W1709" s="78">
        <v>7410</v>
      </c>
      <c r="X1709" s="78">
        <v>10270</v>
      </c>
      <c r="Y1709" s="78">
        <v>20084</v>
      </c>
      <c r="Z1709" s="78">
        <v>25627</v>
      </c>
      <c r="AA1709" s="78">
        <v>115.94</v>
      </c>
      <c r="AB1709" s="78">
        <v>138.59</v>
      </c>
      <c r="AC1709" s="78">
        <v>72532</v>
      </c>
      <c r="AD1709" s="104">
        <v>3.1408399999999999</v>
      </c>
      <c r="AE1709" s="78">
        <v>96030</v>
      </c>
      <c r="AF1709" s="104">
        <v>0.78512999999999999</v>
      </c>
      <c r="AG1709" s="78">
        <v>50890</v>
      </c>
      <c r="AH1709" s="104">
        <v>0.42725000000000002</v>
      </c>
      <c r="AI1709" s="78">
        <v>-36564</v>
      </c>
      <c r="AJ1709" s="104">
        <v>-0.71413000000000004</v>
      </c>
      <c r="AK1709" s="78">
        <v>9400</v>
      </c>
      <c r="AL1709" s="78">
        <v>8900</v>
      </c>
      <c r="AM1709" s="8">
        <v>9200</v>
      </c>
      <c r="AN1709" s="78">
        <v>216</v>
      </c>
      <c r="AO1709" s="78">
        <v>9600</v>
      </c>
      <c r="AP1709" s="78">
        <v>8200</v>
      </c>
      <c r="AQ1709" s="78">
        <v>9200</v>
      </c>
      <c r="AR1709" s="78">
        <v>326</v>
      </c>
      <c r="AS1709" s="78">
        <v>9250</v>
      </c>
      <c r="AT1709" s="78">
        <v>9150</v>
      </c>
      <c r="AU1709" s="78">
        <v>9200</v>
      </c>
      <c r="AV1709" s="78">
        <v>49.5</v>
      </c>
      <c r="AW1709" s="77">
        <v>13.59</v>
      </c>
      <c r="AX1709" s="144">
        <f t="shared" si="183"/>
        <v>0.24</v>
      </c>
      <c r="AY1709" s="144">
        <f t="shared" si="184"/>
        <v>0.14000000000000001</v>
      </c>
      <c r="AZ1709" s="144">
        <f t="shared" si="185"/>
        <v>0.15</v>
      </c>
      <c r="BA1709" s="54">
        <f t="shared" si="186"/>
        <v>20.368353703158778</v>
      </c>
      <c r="BB1709" s="54">
        <f t="shared" si="187"/>
        <v>11.498646296841223</v>
      </c>
    </row>
    <row r="1710" spans="1:54" x14ac:dyDescent="0.25">
      <c r="A1710" s="3">
        <v>42704</v>
      </c>
      <c r="B1710" s="77">
        <v>9240.7099999999991</v>
      </c>
      <c r="C1710" s="77">
        <v>1076.4884500000001</v>
      </c>
      <c r="D1710" s="77">
        <v>10.245899999999999</v>
      </c>
      <c r="E1710" s="77">
        <f t="shared" si="182"/>
        <v>-885.10890000000006</v>
      </c>
      <c r="F1710" s="77">
        <v>2.0811999999999999</v>
      </c>
      <c r="G1710" s="77">
        <v>-12.598800000000001</v>
      </c>
      <c r="H1710" t="s">
        <v>1805</v>
      </c>
      <c r="I1710" s="78">
        <v>9226</v>
      </c>
      <c r="J1710">
        <v>201612</v>
      </c>
      <c r="K1710" s="78">
        <v>9226</v>
      </c>
      <c r="L1710" s="77">
        <f t="shared" si="181"/>
        <v>-14.709999999999127</v>
      </c>
      <c r="M1710" s="78">
        <v>80059</v>
      </c>
      <c r="N1710" s="78">
        <v>1477.19479</v>
      </c>
      <c r="O1710" s="78">
        <v>2665</v>
      </c>
      <c r="P1710" s="78">
        <v>12.33586</v>
      </c>
      <c r="Q1710" s="144">
        <v>80725.25</v>
      </c>
      <c r="R1710" s="78">
        <v>-40955</v>
      </c>
      <c r="S1710" s="78">
        <v>-7218</v>
      </c>
      <c r="T1710" s="78">
        <v>9712</v>
      </c>
      <c r="U1710" s="78">
        <v>37656</v>
      </c>
      <c r="V1710" s="219">
        <v>-0.25791374548544721</v>
      </c>
      <c r="W1710" s="78">
        <v>8387</v>
      </c>
      <c r="X1710" s="78">
        <v>11258</v>
      </c>
      <c r="Y1710" s="78">
        <v>21796</v>
      </c>
      <c r="Z1710" s="78">
        <v>27910</v>
      </c>
      <c r="AA1710" s="78">
        <v>106.41</v>
      </c>
      <c r="AB1710" s="78">
        <v>132.69999999999999</v>
      </c>
      <c r="AC1710" s="78">
        <v>71745</v>
      </c>
      <c r="AD1710" s="104">
        <v>3.3040699999999998</v>
      </c>
      <c r="AE1710" s="78">
        <v>87157</v>
      </c>
      <c r="AF1710" s="104">
        <v>0.72914000000000001</v>
      </c>
      <c r="AG1710" s="78">
        <v>45245</v>
      </c>
      <c r="AH1710" s="104">
        <v>0.70674999999999999</v>
      </c>
      <c r="AI1710" s="78">
        <v>-48872</v>
      </c>
      <c r="AJ1710" s="104">
        <v>-0.69574999999999998</v>
      </c>
      <c r="AK1710" s="78">
        <v>9400</v>
      </c>
      <c r="AL1710" s="78">
        <v>8900</v>
      </c>
      <c r="AM1710" s="8">
        <v>9200</v>
      </c>
      <c r="AN1710" s="78">
        <v>211</v>
      </c>
      <c r="AO1710" s="78">
        <v>9600</v>
      </c>
      <c r="AP1710" s="78">
        <v>8200</v>
      </c>
      <c r="AQ1710" s="78">
        <v>9200</v>
      </c>
      <c r="AR1710" s="78">
        <v>319</v>
      </c>
      <c r="AS1710" s="78">
        <v>9350</v>
      </c>
      <c r="AT1710" s="78">
        <v>9200</v>
      </c>
      <c r="AU1710" s="78">
        <v>9250</v>
      </c>
      <c r="AV1710" s="78">
        <v>115.5</v>
      </c>
      <c r="AW1710" s="77">
        <v>13.37</v>
      </c>
      <c r="AX1710" s="144">
        <f t="shared" si="183"/>
        <v>0.06</v>
      </c>
      <c r="AY1710" s="144">
        <f t="shared" si="184"/>
        <v>0.04</v>
      </c>
      <c r="AZ1710" s="144">
        <f t="shared" si="185"/>
        <v>0.06</v>
      </c>
      <c r="BA1710" s="54">
        <f t="shared" si="186"/>
        <v>20.282060090946146</v>
      </c>
      <c r="BB1710" s="54">
        <f t="shared" si="187"/>
        <v>11.206939909053856</v>
      </c>
    </row>
    <row r="1711" spans="1:54" x14ac:dyDescent="0.25">
      <c r="A1711" s="3">
        <v>42705</v>
      </c>
      <c r="B1711" s="77">
        <v>9263.5300000000007</v>
      </c>
      <c r="C1711" s="77">
        <v>751.55573000000004</v>
      </c>
      <c r="D1711" s="77">
        <v>9.6012000000000004</v>
      </c>
      <c r="E1711" s="77">
        <f t="shared" si="182"/>
        <v>-835.99160000000006</v>
      </c>
      <c r="F1711" s="77">
        <v>-0.30630000000000002</v>
      </c>
      <c r="G1711" s="77">
        <v>9.2202999999999999</v>
      </c>
      <c r="H1711">
        <v>0</v>
      </c>
      <c r="I1711" s="78">
        <v>9261</v>
      </c>
      <c r="J1711">
        <v>201612</v>
      </c>
      <c r="K1711" s="78">
        <v>9261</v>
      </c>
      <c r="L1711" s="77">
        <f t="shared" si="181"/>
        <v>-2.5300000000006548</v>
      </c>
      <c r="M1711" s="78">
        <v>80187</v>
      </c>
      <c r="N1711" s="78">
        <v>1484.8491899999999</v>
      </c>
      <c r="O1711" s="78">
        <v>3248</v>
      </c>
      <c r="P1711" s="78">
        <v>15.07948</v>
      </c>
      <c r="Q1711" s="144">
        <v>80999</v>
      </c>
      <c r="R1711" s="78">
        <v>-40417</v>
      </c>
      <c r="S1711" s="78">
        <v>-6804</v>
      </c>
      <c r="T1711" s="78">
        <v>10863</v>
      </c>
      <c r="U1711" s="78">
        <v>41106</v>
      </c>
      <c r="V1711" s="219">
        <v>-0.26426799007444168</v>
      </c>
      <c r="W1711" s="78">
        <v>7701</v>
      </c>
      <c r="X1711" s="78">
        <v>10693</v>
      </c>
      <c r="Y1711" s="78">
        <v>22607</v>
      </c>
      <c r="Z1711" s="78">
        <v>27276</v>
      </c>
      <c r="AA1711" s="78">
        <v>138.06</v>
      </c>
      <c r="AB1711" s="78">
        <v>140.52000000000001</v>
      </c>
      <c r="AC1711" s="78">
        <v>76575</v>
      </c>
      <c r="AD1711" s="104">
        <v>3.52149</v>
      </c>
      <c r="AE1711" s="78">
        <v>91082</v>
      </c>
      <c r="AF1711" s="104">
        <v>0.60899000000000003</v>
      </c>
      <c r="AG1711" s="78">
        <v>50770</v>
      </c>
      <c r="AH1711" s="104">
        <v>0.83281000000000005</v>
      </c>
      <c r="AI1711" s="78">
        <v>-54580</v>
      </c>
      <c r="AJ1711" s="104">
        <v>-0.60036999999999996</v>
      </c>
      <c r="AK1711" s="78">
        <v>9400</v>
      </c>
      <c r="AL1711" s="78">
        <v>8900</v>
      </c>
      <c r="AM1711" s="8">
        <v>9300</v>
      </c>
      <c r="AN1711" s="78">
        <v>193</v>
      </c>
      <c r="AO1711" s="78">
        <v>9600</v>
      </c>
      <c r="AP1711" s="78">
        <v>8600</v>
      </c>
      <c r="AQ1711" s="78">
        <v>9200</v>
      </c>
      <c r="AR1711" s="78">
        <v>321</v>
      </c>
      <c r="AS1711" s="78">
        <v>9350</v>
      </c>
      <c r="AT1711" s="78">
        <v>8950</v>
      </c>
      <c r="AU1711" s="78">
        <v>9250</v>
      </c>
      <c r="AV1711" s="78">
        <v>101</v>
      </c>
      <c r="AW1711" s="77">
        <v>13.04</v>
      </c>
      <c r="AX1711" s="144">
        <f t="shared" si="183"/>
        <v>0</v>
      </c>
      <c r="AY1711" s="144">
        <f t="shared" si="184"/>
        <v>0</v>
      </c>
      <c r="AZ1711" s="144">
        <f t="shared" si="185"/>
        <v>0</v>
      </c>
      <c r="BA1711" s="54">
        <f t="shared" si="186"/>
        <v>20.079806370862876</v>
      </c>
      <c r="BB1711" s="54">
        <f t="shared" si="187"/>
        <v>10.927193629137122</v>
      </c>
    </row>
    <row r="1712" spans="1:54" x14ac:dyDescent="0.25">
      <c r="A1712" s="3">
        <v>42706</v>
      </c>
      <c r="B1712" s="77">
        <v>9189.49</v>
      </c>
      <c r="C1712" s="77">
        <v>762.97964999999999</v>
      </c>
      <c r="D1712" s="77">
        <v>-99.831399999999988</v>
      </c>
      <c r="E1712" s="77">
        <f t="shared" si="182"/>
        <v>-888.76729999999998</v>
      </c>
      <c r="F1712" s="77">
        <v>0.2429</v>
      </c>
      <c r="G1712" s="77">
        <v>-6.8408000000000007</v>
      </c>
      <c r="H1712">
        <v>0</v>
      </c>
      <c r="I1712" s="78">
        <v>9165</v>
      </c>
      <c r="J1712">
        <v>201612</v>
      </c>
      <c r="K1712" s="78">
        <v>9165</v>
      </c>
      <c r="L1712" s="77">
        <f t="shared" si="181"/>
        <v>-24.489999999999782</v>
      </c>
      <c r="M1712" s="78">
        <v>70867</v>
      </c>
      <c r="N1712" s="78">
        <v>1298.50936</v>
      </c>
      <c r="O1712" s="78">
        <v>1276</v>
      </c>
      <c r="P1712" s="78">
        <v>5.8868600000000004</v>
      </c>
      <c r="Q1712" s="144">
        <v>71186</v>
      </c>
      <c r="R1712" s="78">
        <v>-41388</v>
      </c>
      <c r="S1712" s="78">
        <v>-3572</v>
      </c>
      <c r="T1712" s="78">
        <v>5337</v>
      </c>
      <c r="U1712" s="78">
        <v>36057</v>
      </c>
      <c r="V1712" s="219">
        <v>-0.14801564190032448</v>
      </c>
      <c r="W1712" s="78">
        <v>3648</v>
      </c>
      <c r="X1712" s="78">
        <v>3648</v>
      </c>
      <c r="Y1712" s="78">
        <v>17715</v>
      </c>
      <c r="Z1712" s="78">
        <v>18313</v>
      </c>
      <c r="AA1712" s="78">
        <v>113.09</v>
      </c>
      <c r="AB1712" s="78">
        <v>128.32</v>
      </c>
      <c r="AC1712" s="78">
        <v>81822</v>
      </c>
      <c r="AD1712" s="104">
        <v>2.7450800000000002</v>
      </c>
      <c r="AE1712" s="78">
        <v>101747</v>
      </c>
      <c r="AF1712" s="104">
        <v>1.11792</v>
      </c>
      <c r="AG1712" s="78">
        <v>29041</v>
      </c>
      <c r="AH1712" s="104">
        <v>-0.22800000000000001</v>
      </c>
      <c r="AI1712" s="78">
        <v>-40025</v>
      </c>
      <c r="AJ1712" s="104">
        <v>-0.83640000000000003</v>
      </c>
      <c r="AK1712" s="78">
        <v>9400</v>
      </c>
      <c r="AL1712" s="78">
        <v>8900</v>
      </c>
      <c r="AM1712" s="8">
        <v>9200</v>
      </c>
      <c r="AN1712" s="78">
        <v>212</v>
      </c>
      <c r="AO1712" s="78">
        <v>9600</v>
      </c>
      <c r="AP1712" s="78">
        <v>8600</v>
      </c>
      <c r="AQ1712" s="78">
        <v>9100</v>
      </c>
      <c r="AR1712" s="78">
        <v>339</v>
      </c>
      <c r="AS1712" s="78">
        <v>9150</v>
      </c>
      <c r="AT1712" s="78">
        <v>8950</v>
      </c>
      <c r="AU1712" s="78">
        <v>9150</v>
      </c>
      <c r="AV1712" s="78">
        <v>118.5</v>
      </c>
      <c r="AW1712" s="77">
        <v>14.31</v>
      </c>
      <c r="AX1712" s="144">
        <f t="shared" si="183"/>
        <v>0.44</v>
      </c>
      <c r="AY1712" s="144">
        <f t="shared" si="184"/>
        <v>0.34</v>
      </c>
      <c r="AZ1712" s="144">
        <f t="shared" si="185"/>
        <v>0.33</v>
      </c>
      <c r="BA1712" s="54">
        <f t="shared" si="186"/>
        <v>19.655539696544412</v>
      </c>
      <c r="BB1712" s="54">
        <f t="shared" si="187"/>
        <v>10.924460303455589</v>
      </c>
    </row>
    <row r="1713" spans="1:54" x14ac:dyDescent="0.25">
      <c r="A1713" s="3">
        <v>42709</v>
      </c>
      <c r="B1713" s="77">
        <v>9160.66</v>
      </c>
      <c r="C1713" s="77">
        <v>635.92583999999999</v>
      </c>
      <c r="D1713" s="77">
        <v>-61.503700000000002</v>
      </c>
      <c r="E1713" s="77">
        <f t="shared" si="182"/>
        <v>-912.82290000000012</v>
      </c>
      <c r="F1713" s="77">
        <v>0.82989999999999997</v>
      </c>
      <c r="G1713" s="77">
        <v>-4.6513</v>
      </c>
      <c r="H1713">
        <v>0</v>
      </c>
      <c r="I1713" s="78">
        <v>9157</v>
      </c>
      <c r="J1713">
        <v>201612</v>
      </c>
      <c r="K1713" s="78">
        <v>9157</v>
      </c>
      <c r="L1713" s="77">
        <f t="shared" si="181"/>
        <v>-3.6599999999998545</v>
      </c>
      <c r="M1713" s="78">
        <v>72431</v>
      </c>
      <c r="N1713" s="78">
        <v>1326.36087</v>
      </c>
      <c r="O1713" s="78">
        <v>1600</v>
      </c>
      <c r="P1713" s="78">
        <v>7.36843</v>
      </c>
      <c r="Q1713" s="144">
        <v>72831</v>
      </c>
      <c r="R1713" s="78">
        <v>-42019</v>
      </c>
      <c r="S1713" s="78">
        <v>-4631</v>
      </c>
      <c r="T1713" s="78">
        <v>5101</v>
      </c>
      <c r="U1713" s="78">
        <v>36905</v>
      </c>
      <c r="V1713" s="219">
        <v>-0.13821975342094567</v>
      </c>
      <c r="W1713" s="78">
        <v>4204</v>
      </c>
      <c r="X1713" s="78">
        <v>4204</v>
      </c>
      <c r="Y1713" s="78">
        <v>18311</v>
      </c>
      <c r="Z1713" s="78">
        <v>19565</v>
      </c>
      <c r="AA1713" s="78">
        <v>93.4</v>
      </c>
      <c r="AB1713" s="78">
        <v>128.11000000000001</v>
      </c>
      <c r="AC1713" s="78">
        <v>78561</v>
      </c>
      <c r="AD1713" s="104">
        <v>2.5539900000000002</v>
      </c>
      <c r="AE1713" s="78">
        <v>104567</v>
      </c>
      <c r="AF1713" s="104">
        <v>1.05759</v>
      </c>
      <c r="AG1713" s="78">
        <v>27301</v>
      </c>
      <c r="AH1713" s="104">
        <v>-0.21054999999999999</v>
      </c>
      <c r="AI1713" s="78">
        <v>-33602</v>
      </c>
      <c r="AJ1713" s="104">
        <v>-0.94310000000000005</v>
      </c>
      <c r="AK1713" s="78">
        <v>9400</v>
      </c>
      <c r="AL1713" s="78">
        <v>8900</v>
      </c>
      <c r="AM1713" s="8">
        <v>9200</v>
      </c>
      <c r="AN1713" s="78">
        <v>195</v>
      </c>
      <c r="AO1713" s="78">
        <v>9600</v>
      </c>
      <c r="AP1713" s="78">
        <v>8600</v>
      </c>
      <c r="AQ1713" s="78">
        <v>9100</v>
      </c>
      <c r="AR1713" s="78">
        <v>330</v>
      </c>
      <c r="AS1713" s="78">
        <v>9250</v>
      </c>
      <c r="AT1713" s="78">
        <v>8950</v>
      </c>
      <c r="AU1713" s="78">
        <v>9150</v>
      </c>
      <c r="AV1713" s="78">
        <v>84</v>
      </c>
      <c r="AW1713" s="77">
        <v>14.38</v>
      </c>
      <c r="AX1713" s="144">
        <f t="shared" si="183"/>
        <v>0.44</v>
      </c>
      <c r="AY1713" s="144">
        <f t="shared" si="184"/>
        <v>0.36</v>
      </c>
      <c r="AZ1713" s="144">
        <f t="shared" si="185"/>
        <v>0.38</v>
      </c>
      <c r="BA1713" s="54">
        <f t="shared" si="186"/>
        <v>19.305823376245375</v>
      </c>
      <c r="BB1713" s="54">
        <f t="shared" si="187"/>
        <v>10.916176623754627</v>
      </c>
    </row>
    <row r="1714" spans="1:54" x14ac:dyDescent="0.25">
      <c r="A1714" s="3">
        <v>42710</v>
      </c>
      <c r="B1714" s="77">
        <v>9250.77</v>
      </c>
      <c r="C1714" s="77">
        <v>714.26220000000001</v>
      </c>
      <c r="D1714" s="77">
        <v>66.778700000000001</v>
      </c>
      <c r="E1714" s="77">
        <f t="shared" si="182"/>
        <v>-868.06170000000009</v>
      </c>
      <c r="F1714" s="77">
        <v>1.5636000000000001</v>
      </c>
      <c r="G1714" s="77">
        <v>2.3062</v>
      </c>
      <c r="H1714">
        <v>0</v>
      </c>
      <c r="I1714" s="78">
        <v>9262</v>
      </c>
      <c r="J1714">
        <v>201612</v>
      </c>
      <c r="K1714" s="78">
        <v>9262</v>
      </c>
      <c r="L1714" s="77">
        <f t="shared" si="181"/>
        <v>11.229999999999563</v>
      </c>
      <c r="M1714" s="78">
        <v>80146</v>
      </c>
      <c r="N1714" s="78">
        <v>1484.4904100000001</v>
      </c>
      <c r="O1714" s="78">
        <v>3498</v>
      </c>
      <c r="P1714" s="78">
        <v>16.241009999999999</v>
      </c>
      <c r="Q1714" s="144">
        <v>81020.5</v>
      </c>
      <c r="R1714" s="78">
        <v>-40947</v>
      </c>
      <c r="S1714" s="78">
        <v>-7539</v>
      </c>
      <c r="T1714" s="78">
        <v>10878</v>
      </c>
      <c r="U1714" s="78">
        <v>42477</v>
      </c>
      <c r="V1714" s="219">
        <v>-0.25609153188784517</v>
      </c>
      <c r="W1714" s="78">
        <v>4842</v>
      </c>
      <c r="X1714" s="78">
        <v>8721</v>
      </c>
      <c r="Y1714" s="78">
        <v>19644</v>
      </c>
      <c r="Z1714" s="78">
        <v>28000</v>
      </c>
      <c r="AA1714" s="78">
        <v>126.7</v>
      </c>
      <c r="AB1714" s="78">
        <v>145.16999999999999</v>
      </c>
      <c r="AC1714" s="78">
        <v>84204</v>
      </c>
      <c r="AD1714" s="104">
        <v>3.17136</v>
      </c>
      <c r="AE1714" s="78">
        <v>109778</v>
      </c>
      <c r="AF1714" s="104">
        <v>0.82626999999999995</v>
      </c>
      <c r="AG1714" s="78">
        <v>47105</v>
      </c>
      <c r="AH1714" s="104">
        <v>0.82633999999999996</v>
      </c>
      <c r="AI1714" s="78">
        <v>-66800</v>
      </c>
      <c r="AJ1714" s="104">
        <v>-0.71718999999999999</v>
      </c>
      <c r="AK1714" s="78">
        <v>9400</v>
      </c>
      <c r="AL1714" s="78">
        <v>8900</v>
      </c>
      <c r="AM1714" s="8">
        <v>9300</v>
      </c>
      <c r="AN1714" s="78">
        <v>166</v>
      </c>
      <c r="AO1714" s="78">
        <v>9600</v>
      </c>
      <c r="AP1714" s="78">
        <v>8600</v>
      </c>
      <c r="AQ1714" s="78">
        <v>9200</v>
      </c>
      <c r="AR1714" s="78">
        <v>301</v>
      </c>
      <c r="AS1714" s="78">
        <v>9300</v>
      </c>
      <c r="AT1714" s="78">
        <v>9200</v>
      </c>
      <c r="AU1714" s="78">
        <v>9250</v>
      </c>
      <c r="AV1714" s="78">
        <v>43</v>
      </c>
      <c r="AW1714" s="77">
        <v>12.95</v>
      </c>
      <c r="AX1714" s="144">
        <f t="shared" si="183"/>
        <v>0</v>
      </c>
      <c r="AY1714" s="144">
        <f t="shared" si="184"/>
        <v>0</v>
      </c>
      <c r="AZ1714" s="144">
        <f t="shared" si="185"/>
        <v>0</v>
      </c>
      <c r="BA1714" s="54">
        <f t="shared" si="186"/>
        <v>19.051043866270099</v>
      </c>
      <c r="BB1714" s="54">
        <f t="shared" si="187"/>
        <v>10.729956133729898</v>
      </c>
    </row>
    <row r="1715" spans="1:54" x14ac:dyDescent="0.25">
      <c r="A1715" s="3">
        <v>42711</v>
      </c>
      <c r="B1715" s="77">
        <v>9263.89</v>
      </c>
      <c r="C1715" s="77">
        <v>667.24838999999997</v>
      </c>
      <c r="D1715" s="77">
        <v>18.316800000000001</v>
      </c>
      <c r="E1715" s="77">
        <f t="shared" si="182"/>
        <v>-705.51440000000002</v>
      </c>
      <c r="F1715" s="77">
        <v>0.1255</v>
      </c>
      <c r="G1715" s="77">
        <v>-3.9320999999999997</v>
      </c>
      <c r="H1715" t="s">
        <v>1806</v>
      </c>
      <c r="I1715" s="78">
        <v>9263</v>
      </c>
      <c r="J1715">
        <v>201612</v>
      </c>
      <c r="K1715" s="78">
        <v>9263</v>
      </c>
      <c r="L1715" s="77">
        <f t="shared" si="181"/>
        <v>-0.88999999999941792</v>
      </c>
      <c r="M1715" s="78">
        <v>75084</v>
      </c>
      <c r="N1715" s="78">
        <v>1390.6575700000001</v>
      </c>
      <c r="O1715" s="78">
        <v>3005</v>
      </c>
      <c r="P1715" s="78">
        <v>13.95717</v>
      </c>
      <c r="Q1715" s="144">
        <v>75835.25</v>
      </c>
      <c r="R1715" s="78">
        <v>-40838</v>
      </c>
      <c r="S1715" s="78">
        <v>-6123</v>
      </c>
      <c r="T1715" s="78">
        <v>9314</v>
      </c>
      <c r="U1715" s="78">
        <v>40512</v>
      </c>
      <c r="V1715" s="219">
        <v>-0.22990718799368087</v>
      </c>
      <c r="W1715" s="78">
        <v>4816</v>
      </c>
      <c r="X1715" s="78">
        <v>8225</v>
      </c>
      <c r="Y1715" s="78">
        <v>16642</v>
      </c>
      <c r="Z1715" s="78">
        <v>19819</v>
      </c>
      <c r="AA1715" s="78">
        <v>119.38</v>
      </c>
      <c r="AB1715" s="78">
        <v>142.51</v>
      </c>
      <c r="AC1715" s="78">
        <v>81779</v>
      </c>
      <c r="AD1715" s="104">
        <v>3.09396</v>
      </c>
      <c r="AE1715" s="78">
        <v>103740</v>
      </c>
      <c r="AF1715" s="104">
        <v>0.76312999999999998</v>
      </c>
      <c r="AG1715" s="78">
        <v>21370</v>
      </c>
      <c r="AH1715" s="104">
        <v>0.31484000000000001</v>
      </c>
      <c r="AI1715" s="78">
        <v>-60880</v>
      </c>
      <c r="AJ1715" s="104">
        <v>-0.84048999999999996</v>
      </c>
      <c r="AK1715" s="78">
        <v>9400</v>
      </c>
      <c r="AL1715" s="78">
        <v>8900</v>
      </c>
      <c r="AM1715" s="8">
        <v>9300</v>
      </c>
      <c r="AN1715" s="78">
        <v>162</v>
      </c>
      <c r="AO1715" s="78">
        <v>9600</v>
      </c>
      <c r="AP1715" s="78">
        <v>8600</v>
      </c>
      <c r="AQ1715" s="78">
        <v>9200</v>
      </c>
      <c r="AR1715" s="78">
        <v>297</v>
      </c>
      <c r="AS1715" s="78">
        <v>9350</v>
      </c>
      <c r="AT1715" s="78">
        <v>9150</v>
      </c>
      <c r="AU1715" s="78">
        <v>9250</v>
      </c>
      <c r="AV1715" s="78">
        <v>110.5</v>
      </c>
      <c r="AW1715" s="77">
        <v>12.81</v>
      </c>
      <c r="AX1715" s="144">
        <f t="shared" si="183"/>
        <v>0</v>
      </c>
      <c r="AY1715" s="144">
        <f t="shared" si="184"/>
        <v>0</v>
      </c>
      <c r="AZ1715" s="144">
        <f t="shared" si="185"/>
        <v>0</v>
      </c>
      <c r="BA1715" s="54">
        <f t="shared" si="186"/>
        <v>17.482318649744194</v>
      </c>
      <c r="BB1715" s="54">
        <f t="shared" si="187"/>
        <v>11.458681350255809</v>
      </c>
    </row>
    <row r="1716" spans="1:54" x14ac:dyDescent="0.25">
      <c r="A1716" s="3">
        <v>42712</v>
      </c>
      <c r="B1716" s="77">
        <v>9375.86</v>
      </c>
      <c r="C1716" s="77">
        <v>910.34927000000005</v>
      </c>
      <c r="D1716" s="77">
        <v>125.869</v>
      </c>
      <c r="E1716" s="77">
        <f t="shared" si="182"/>
        <v>-575.39970000000005</v>
      </c>
      <c r="F1716" s="77">
        <v>3.3344</v>
      </c>
      <c r="G1716" s="77">
        <v>-6.0374999999999996</v>
      </c>
      <c r="H1716">
        <v>0</v>
      </c>
      <c r="I1716" s="78">
        <v>9367</v>
      </c>
      <c r="J1716">
        <v>201612</v>
      </c>
      <c r="K1716" s="78">
        <v>9367</v>
      </c>
      <c r="L1716" s="77">
        <f t="shared" si="181"/>
        <v>-8.8600000000005821</v>
      </c>
      <c r="M1716" s="78">
        <v>79303</v>
      </c>
      <c r="N1716" s="78">
        <v>1485.5804599999999</v>
      </c>
      <c r="O1716" s="78">
        <v>3602</v>
      </c>
      <c r="P1716" s="78">
        <v>16.913160000000001</v>
      </c>
      <c r="Q1716" s="144">
        <v>80203.5</v>
      </c>
      <c r="R1716" s="78">
        <v>-39910</v>
      </c>
      <c r="S1716" s="78">
        <v>-6327</v>
      </c>
      <c r="T1716" s="78">
        <v>12842</v>
      </c>
      <c r="U1716" s="78">
        <v>43846</v>
      </c>
      <c r="V1716" s="219">
        <v>-0.29288874697805956</v>
      </c>
      <c r="W1716" s="78">
        <v>5380</v>
      </c>
      <c r="X1716" s="78">
        <v>9529</v>
      </c>
      <c r="Y1716" s="78">
        <v>20267</v>
      </c>
      <c r="Z1716" s="78">
        <v>28251</v>
      </c>
      <c r="AA1716" s="78">
        <v>116.32</v>
      </c>
      <c r="AB1716" s="78">
        <v>157.16</v>
      </c>
      <c r="AC1716" s="78">
        <v>79900</v>
      </c>
      <c r="AD1716" s="104">
        <v>3.8584100000000001</v>
      </c>
      <c r="AE1716" s="78">
        <v>110785</v>
      </c>
      <c r="AF1716" s="104">
        <v>0.54252</v>
      </c>
      <c r="AG1716" s="78">
        <v>24118</v>
      </c>
      <c r="AH1716" s="104">
        <v>0.82123999999999997</v>
      </c>
      <c r="AI1716" s="78">
        <v>-63431</v>
      </c>
      <c r="AJ1716" s="104">
        <v>-0.49537999999999999</v>
      </c>
      <c r="AK1716" s="78">
        <v>9400</v>
      </c>
      <c r="AL1716" s="78">
        <v>8900</v>
      </c>
      <c r="AM1716" s="8">
        <v>9400</v>
      </c>
      <c r="AN1716" s="78">
        <v>157</v>
      </c>
      <c r="AO1716" s="78">
        <v>9600</v>
      </c>
      <c r="AP1716" s="78">
        <v>8600</v>
      </c>
      <c r="AQ1716" s="78">
        <v>9300</v>
      </c>
      <c r="AR1716" s="78">
        <v>291</v>
      </c>
      <c r="AS1716" s="78">
        <v>9450</v>
      </c>
      <c r="AT1716" s="78">
        <v>9000</v>
      </c>
      <c r="AU1716" s="78">
        <v>9350</v>
      </c>
      <c r="AV1716" s="78">
        <v>101</v>
      </c>
      <c r="AW1716" s="77">
        <v>12.88</v>
      </c>
      <c r="AX1716" s="144">
        <f t="shared" si="183"/>
        <v>0.03</v>
      </c>
      <c r="AY1716" s="144">
        <f t="shared" si="184"/>
        <v>0.02</v>
      </c>
      <c r="AZ1716" s="144">
        <f t="shared" si="185"/>
        <v>0.01</v>
      </c>
      <c r="BA1716" s="54">
        <f t="shared" si="186"/>
        <v>17.470325043782331</v>
      </c>
      <c r="BB1716" s="54">
        <f t="shared" si="187"/>
        <v>11.287674956217668</v>
      </c>
    </row>
    <row r="1717" spans="1:54" x14ac:dyDescent="0.25">
      <c r="A1717" s="3">
        <v>42713</v>
      </c>
      <c r="B1717" s="77">
        <v>9392.68</v>
      </c>
      <c r="C1717" s="77">
        <v>780.68804</v>
      </c>
      <c r="D1717" s="77">
        <v>81.802700000000002</v>
      </c>
      <c r="E1717" s="77">
        <f t="shared" si="182"/>
        <v>-253.9960999999999</v>
      </c>
      <c r="F1717" s="77">
        <v>-0.69340000000000002</v>
      </c>
      <c r="G1717" s="77">
        <v>11.193299999999999</v>
      </c>
      <c r="H1717">
        <v>0</v>
      </c>
      <c r="I1717" s="78">
        <v>9390</v>
      </c>
      <c r="J1717">
        <v>201612</v>
      </c>
      <c r="K1717" s="78">
        <v>9390</v>
      </c>
      <c r="L1717" s="77">
        <f t="shared" si="181"/>
        <v>-2.680000000000291</v>
      </c>
      <c r="M1717" s="78">
        <v>82745</v>
      </c>
      <c r="N1717" s="78">
        <v>1553.5270399999999</v>
      </c>
      <c r="O1717" s="78">
        <v>3752</v>
      </c>
      <c r="P1717" s="78">
        <v>17.653680000000001</v>
      </c>
      <c r="Q1717" s="144">
        <v>83683</v>
      </c>
      <c r="R1717" s="78">
        <v>-39918</v>
      </c>
      <c r="S1717" s="78">
        <v>-6868</v>
      </c>
      <c r="T1717" s="78">
        <v>14222</v>
      </c>
      <c r="U1717" s="78">
        <v>46383</v>
      </c>
      <c r="V1717" s="219">
        <v>-0.30662096026561458</v>
      </c>
      <c r="W1717" s="78">
        <v>6536</v>
      </c>
      <c r="X1717" s="78">
        <v>11149</v>
      </c>
      <c r="Y1717" s="78">
        <v>23068</v>
      </c>
      <c r="Z1717" s="78">
        <v>31773</v>
      </c>
      <c r="AA1717" s="78">
        <v>150.86000000000001</v>
      </c>
      <c r="AB1717" s="78">
        <v>165.44</v>
      </c>
      <c r="AC1717" s="78">
        <v>78002</v>
      </c>
      <c r="AD1717" s="104">
        <v>3.9910800000000002</v>
      </c>
      <c r="AE1717" s="78">
        <v>113824</v>
      </c>
      <c r="AF1717" s="104">
        <v>0.54927999999999999</v>
      </c>
      <c r="AG1717" s="78">
        <v>26505</v>
      </c>
      <c r="AH1717" s="104">
        <v>0.84423000000000004</v>
      </c>
      <c r="AI1717" s="78">
        <v>-60880</v>
      </c>
      <c r="AJ1717" s="104">
        <v>-0.54932999999999998</v>
      </c>
      <c r="AK1717" s="78">
        <v>9400</v>
      </c>
      <c r="AL1717" s="78">
        <v>8900</v>
      </c>
      <c r="AM1717" s="8">
        <v>9400</v>
      </c>
      <c r="AN1717" s="78">
        <v>153</v>
      </c>
      <c r="AO1717" s="78">
        <v>9600</v>
      </c>
      <c r="AP1717" s="78">
        <v>9000</v>
      </c>
      <c r="AQ1717" s="78">
        <v>9400</v>
      </c>
      <c r="AR1717" s="78">
        <v>282</v>
      </c>
      <c r="AS1717" s="78">
        <v>9450</v>
      </c>
      <c r="AT1717" s="78">
        <v>9300</v>
      </c>
      <c r="AU1717" s="78">
        <v>9400</v>
      </c>
      <c r="AV1717" s="78">
        <v>83.5</v>
      </c>
      <c r="AW1717" s="77">
        <v>13.01</v>
      </c>
      <c r="AX1717" s="144">
        <f t="shared" si="183"/>
        <v>0.1</v>
      </c>
      <c r="AY1717" s="144">
        <f t="shared" si="184"/>
        <v>0.06</v>
      </c>
      <c r="AZ1717" s="144">
        <f t="shared" si="185"/>
        <v>0.03</v>
      </c>
      <c r="BA1717" s="54">
        <f t="shared" si="186"/>
        <v>16.747205688572066</v>
      </c>
      <c r="BB1717" s="54">
        <f t="shared" si="187"/>
        <v>11.507794311427931</v>
      </c>
    </row>
    <row r="1718" spans="1:54" x14ac:dyDescent="0.25">
      <c r="A1718" s="3">
        <v>42716</v>
      </c>
      <c r="B1718" s="77">
        <v>9349.94</v>
      </c>
      <c r="C1718" s="77">
        <v>741.75683000000004</v>
      </c>
      <c r="D1718" s="77">
        <v>0.53610000000000002</v>
      </c>
      <c r="E1718" s="77">
        <f t="shared" si="182"/>
        <v>-105.05059999999987</v>
      </c>
      <c r="F1718" s="77">
        <v>-1.6699000000000002</v>
      </c>
      <c r="G1718" s="77">
        <v>-8.3276000000000003</v>
      </c>
      <c r="H1718">
        <v>0</v>
      </c>
      <c r="I1718" s="78">
        <v>9355</v>
      </c>
      <c r="J1718">
        <v>201612</v>
      </c>
      <c r="K1718" s="78">
        <v>9355</v>
      </c>
      <c r="L1718" s="77">
        <f t="shared" si="181"/>
        <v>5.0599999999994907</v>
      </c>
      <c r="M1718" s="78">
        <v>77411</v>
      </c>
      <c r="N1718" s="78">
        <v>1448.2201700000001</v>
      </c>
      <c r="O1718" s="78">
        <v>2997</v>
      </c>
      <c r="P1718" s="78">
        <v>14.058730000000001</v>
      </c>
      <c r="Q1718" s="144">
        <v>78160.25</v>
      </c>
      <c r="R1718" s="78">
        <v>-40320</v>
      </c>
      <c r="S1718" s="78">
        <v>-7606</v>
      </c>
      <c r="T1718" s="78">
        <v>11528</v>
      </c>
      <c r="U1718" s="78">
        <v>41089</v>
      </c>
      <c r="V1718" s="219">
        <v>-0.28056170751295967</v>
      </c>
      <c r="W1718" s="78">
        <v>5933</v>
      </c>
      <c r="X1718" s="78">
        <v>9421</v>
      </c>
      <c r="Y1718" s="78">
        <v>20400</v>
      </c>
      <c r="Z1718" s="78">
        <v>25072</v>
      </c>
      <c r="AA1718" s="78">
        <v>119.18</v>
      </c>
      <c r="AB1718" s="78">
        <v>161.62</v>
      </c>
      <c r="AC1718" s="78">
        <v>75750</v>
      </c>
      <c r="AD1718" s="104">
        <v>3.6566399999999999</v>
      </c>
      <c r="AE1718" s="78">
        <v>121233</v>
      </c>
      <c r="AF1718" s="104">
        <v>0.78315000000000001</v>
      </c>
      <c r="AG1718" s="78">
        <v>23827</v>
      </c>
      <c r="AH1718" s="104">
        <v>0.36180000000000001</v>
      </c>
      <c r="AI1718" s="78">
        <v>-45357</v>
      </c>
      <c r="AJ1718" s="104">
        <v>-0.49892999999999998</v>
      </c>
      <c r="AK1718" s="78">
        <v>9600</v>
      </c>
      <c r="AL1718" s="78">
        <v>8900</v>
      </c>
      <c r="AM1718" s="8">
        <v>9400</v>
      </c>
      <c r="AN1718" s="78">
        <v>144</v>
      </c>
      <c r="AO1718" s="78">
        <v>9600</v>
      </c>
      <c r="AP1718" s="78">
        <v>9000</v>
      </c>
      <c r="AQ1718" s="78">
        <v>9300</v>
      </c>
      <c r="AR1718" s="78">
        <v>296</v>
      </c>
      <c r="AS1718" s="78">
        <v>9450</v>
      </c>
      <c r="AT1718" s="78">
        <v>9150</v>
      </c>
      <c r="AU1718" s="78">
        <v>9350</v>
      </c>
      <c r="AV1718" s="78">
        <v>68</v>
      </c>
      <c r="AW1718" s="77">
        <v>13.69</v>
      </c>
      <c r="AX1718" s="144">
        <f t="shared" si="183"/>
        <v>0.37</v>
      </c>
      <c r="AY1718" s="144">
        <f t="shared" si="184"/>
        <v>0.28000000000000003</v>
      </c>
      <c r="AZ1718" s="144">
        <f t="shared" si="185"/>
        <v>0.24</v>
      </c>
      <c r="BA1718" s="54">
        <f t="shared" si="186"/>
        <v>16.321488505428253</v>
      </c>
      <c r="BB1718" s="54">
        <f t="shared" si="187"/>
        <v>11.638511494571745</v>
      </c>
    </row>
    <row r="1719" spans="1:54" x14ac:dyDescent="0.25">
      <c r="A1719" s="3">
        <v>42717</v>
      </c>
      <c r="B1719" s="77">
        <v>9382.14</v>
      </c>
      <c r="C1719" s="77">
        <v>701.97973999999999</v>
      </c>
      <c r="D1719" s="77">
        <v>34.190599999999996</v>
      </c>
      <c r="E1719" s="77">
        <f t="shared" si="182"/>
        <v>54.45570000000005</v>
      </c>
      <c r="F1719" s="77">
        <v>0.46639999999999998</v>
      </c>
      <c r="G1719" s="77">
        <v>-0.20129999999999998</v>
      </c>
      <c r="H1719">
        <v>0</v>
      </c>
      <c r="I1719" s="78">
        <v>9378</v>
      </c>
      <c r="J1719">
        <v>201612</v>
      </c>
      <c r="K1719" s="78">
        <v>9378</v>
      </c>
      <c r="L1719" s="77">
        <f t="shared" si="181"/>
        <v>-4.1399999999994179</v>
      </c>
      <c r="M1719" s="78">
        <v>77646</v>
      </c>
      <c r="N1719" s="78">
        <v>1456.1718000000001</v>
      </c>
      <c r="O1719" s="78">
        <v>2824</v>
      </c>
      <c r="P1719" s="78">
        <v>13.281169999999999</v>
      </c>
      <c r="Q1719" s="144">
        <v>78352</v>
      </c>
      <c r="R1719" s="78">
        <v>-40259</v>
      </c>
      <c r="S1719" s="78">
        <v>-6041</v>
      </c>
      <c r="T1719" s="78">
        <v>12606</v>
      </c>
      <c r="U1719" s="78">
        <v>42117</v>
      </c>
      <c r="V1719" s="219">
        <v>-0.29930906759740722</v>
      </c>
      <c r="W1719" s="78">
        <v>7138</v>
      </c>
      <c r="X1719" s="78">
        <v>10025</v>
      </c>
      <c r="Y1719" s="78">
        <v>21369</v>
      </c>
      <c r="Z1719" s="78">
        <v>25242</v>
      </c>
      <c r="AA1719" s="78">
        <v>131.54</v>
      </c>
      <c r="AB1719" s="78">
        <v>160.76</v>
      </c>
      <c r="AC1719" s="78">
        <v>72435</v>
      </c>
      <c r="AD1719" s="104">
        <v>3.6864400000000002</v>
      </c>
      <c r="AE1719" s="78">
        <v>122919</v>
      </c>
      <c r="AF1719" s="104">
        <v>0.70120000000000005</v>
      </c>
      <c r="AG1719" s="78">
        <v>25332</v>
      </c>
      <c r="AH1719" s="104">
        <v>0.40888000000000002</v>
      </c>
      <c r="AI1719" s="78">
        <v>-41322</v>
      </c>
      <c r="AJ1719" s="104">
        <v>-0.39845000000000003</v>
      </c>
      <c r="AK1719" s="78">
        <v>9600</v>
      </c>
      <c r="AL1719" s="78">
        <v>8900</v>
      </c>
      <c r="AM1719" s="8">
        <v>9400</v>
      </c>
      <c r="AN1719" s="78">
        <v>132</v>
      </c>
      <c r="AO1719" s="78">
        <v>9600</v>
      </c>
      <c r="AP1719" s="78">
        <v>9000</v>
      </c>
      <c r="AQ1719" s="78">
        <v>9400</v>
      </c>
      <c r="AR1719" s="78">
        <v>278</v>
      </c>
      <c r="AS1719" s="78">
        <v>9400</v>
      </c>
      <c r="AT1719" s="78">
        <v>9150</v>
      </c>
      <c r="AU1719" s="78">
        <v>9400</v>
      </c>
      <c r="AV1719" s="78">
        <v>49</v>
      </c>
      <c r="AW1719" s="77">
        <v>13.54</v>
      </c>
      <c r="AX1719" s="144">
        <f t="shared" si="183"/>
        <v>0.34</v>
      </c>
      <c r="AY1719" s="144">
        <f t="shared" si="184"/>
        <v>0.24</v>
      </c>
      <c r="AZ1719" s="144">
        <f t="shared" si="185"/>
        <v>0.19</v>
      </c>
      <c r="BA1719" s="54">
        <f t="shared" si="186"/>
        <v>15.621085596599062</v>
      </c>
      <c r="BB1719" s="54">
        <f t="shared" si="187"/>
        <v>11.980914403400934</v>
      </c>
    </row>
    <row r="1720" spans="1:54" x14ac:dyDescent="0.25">
      <c r="A1720" s="3">
        <v>42718</v>
      </c>
      <c r="B1720" s="77">
        <v>9368.52</v>
      </c>
      <c r="C1720" s="77">
        <v>674.79724999999996</v>
      </c>
      <c r="D1720" s="77">
        <v>7.3288000000000002</v>
      </c>
      <c r="E1720" s="77">
        <f t="shared" si="182"/>
        <v>144.15150000000003</v>
      </c>
      <c r="F1720" s="77">
        <v>3.6733999999999996</v>
      </c>
      <c r="G1720" s="77">
        <v>-7.5626999999999995</v>
      </c>
      <c r="H1720" t="s">
        <v>1807</v>
      </c>
      <c r="I1720" s="78">
        <v>9370</v>
      </c>
      <c r="J1720">
        <v>201612</v>
      </c>
      <c r="K1720" s="78">
        <v>9370</v>
      </c>
      <c r="L1720" s="77">
        <f t="shared" si="181"/>
        <v>1.4799999999995634</v>
      </c>
      <c r="M1720" s="78">
        <v>74907</v>
      </c>
      <c r="N1720" s="78">
        <v>1403.2269100000001</v>
      </c>
      <c r="O1720" s="78">
        <v>2346</v>
      </c>
      <c r="P1720" s="78">
        <v>11.026820000000001</v>
      </c>
      <c r="Q1720" s="144">
        <v>75493.5</v>
      </c>
      <c r="R1720" s="78">
        <v>-40354</v>
      </c>
      <c r="S1720" s="78">
        <v>-5424</v>
      </c>
      <c r="T1720" s="78">
        <v>12073</v>
      </c>
      <c r="U1720" s="78">
        <v>41698</v>
      </c>
      <c r="V1720" s="219">
        <v>-0.28953427022878797</v>
      </c>
      <c r="W1720" s="78">
        <v>6550</v>
      </c>
      <c r="X1720" s="78">
        <v>9516</v>
      </c>
      <c r="Y1720" s="78">
        <v>20845</v>
      </c>
      <c r="Z1720" s="78">
        <v>19454</v>
      </c>
      <c r="AA1720" s="78">
        <v>106.1</v>
      </c>
      <c r="AB1720" s="78">
        <v>152.71</v>
      </c>
      <c r="AC1720" s="78">
        <v>74464</v>
      </c>
      <c r="AD1720" s="104">
        <v>3.6347399999999999</v>
      </c>
      <c r="AE1720" s="78">
        <v>116072</v>
      </c>
      <c r="AF1720" s="104">
        <v>0.67934000000000005</v>
      </c>
      <c r="AG1720" s="78">
        <v>10600</v>
      </c>
      <c r="AH1720" s="104">
        <v>0.27334000000000003</v>
      </c>
      <c r="AI1720" s="78">
        <v>-56684</v>
      </c>
      <c r="AJ1720" s="104">
        <v>-0.41810999999999998</v>
      </c>
      <c r="AK1720" s="78">
        <v>9600</v>
      </c>
      <c r="AL1720" s="78">
        <v>8900</v>
      </c>
      <c r="AM1720" s="8">
        <v>9350</v>
      </c>
      <c r="AN1720" s="78">
        <v>130</v>
      </c>
      <c r="AO1720" s="78">
        <v>9600</v>
      </c>
      <c r="AP1720" s="78">
        <v>9000</v>
      </c>
      <c r="AQ1720" s="78">
        <v>9400</v>
      </c>
      <c r="AR1720" s="78">
        <v>284</v>
      </c>
      <c r="AS1720" s="78">
        <v>9600</v>
      </c>
      <c r="AT1720" s="78">
        <v>8900</v>
      </c>
      <c r="AU1720" s="78">
        <v>9350</v>
      </c>
      <c r="AV1720" s="78">
        <v>130</v>
      </c>
      <c r="AW1720" s="77">
        <v>13.61</v>
      </c>
      <c r="AX1720" s="144">
        <f t="shared" si="183"/>
        <v>0.41</v>
      </c>
      <c r="AY1720" s="144">
        <f t="shared" si="184"/>
        <v>0.3</v>
      </c>
      <c r="AZ1720" s="144">
        <f t="shared" si="185"/>
        <v>0.24</v>
      </c>
      <c r="BA1720" s="54">
        <f t="shared" si="186"/>
        <v>15.301071267947759</v>
      </c>
      <c r="BB1720" s="54">
        <f t="shared" si="187"/>
        <v>12.097928732052242</v>
      </c>
    </row>
    <row r="1721" spans="1:54" x14ac:dyDescent="0.25">
      <c r="A1721" s="3">
        <v>42719</v>
      </c>
      <c r="B1721" s="77">
        <v>9360.35</v>
      </c>
      <c r="C1721" s="77">
        <v>719.03814</v>
      </c>
      <c r="D1721" s="77">
        <v>14.2623</v>
      </c>
      <c r="E1721" s="77">
        <f t="shared" si="182"/>
        <v>199.88360000000003</v>
      </c>
      <c r="F1721" s="77">
        <v>-1.4243999999999999</v>
      </c>
      <c r="G1721" s="77">
        <v>-17.507400000000001</v>
      </c>
      <c r="H1721">
        <v>0</v>
      </c>
      <c r="I1721" s="78">
        <v>9368</v>
      </c>
      <c r="J1721">
        <v>201612</v>
      </c>
      <c r="K1721" s="78">
        <v>9368</v>
      </c>
      <c r="L1721" s="77">
        <f t="shared" si="181"/>
        <v>7.6499999999996362</v>
      </c>
      <c r="M1721" s="78">
        <v>72743</v>
      </c>
      <c r="N1721" s="78">
        <v>1362.44517</v>
      </c>
      <c r="O1721" s="78">
        <v>2242</v>
      </c>
      <c r="P1721" s="78">
        <v>10.535769999999999</v>
      </c>
      <c r="Q1721" s="144">
        <v>73303.5</v>
      </c>
      <c r="R1721" s="78">
        <v>-40346</v>
      </c>
      <c r="S1721" s="78">
        <v>-5096</v>
      </c>
      <c r="T1721" s="78">
        <v>9960</v>
      </c>
      <c r="U1721" s="78">
        <v>40673</v>
      </c>
      <c r="V1721" s="219">
        <v>-0.24487989575393995</v>
      </c>
      <c r="W1721" s="78">
        <v>4985</v>
      </c>
      <c r="X1721" s="78">
        <v>8185</v>
      </c>
      <c r="Y1721" s="78">
        <v>17873</v>
      </c>
      <c r="Z1721" s="78">
        <v>22289</v>
      </c>
      <c r="AA1721" s="78">
        <v>122.31</v>
      </c>
      <c r="AB1721" s="78">
        <v>152.07</v>
      </c>
      <c r="AC1721" s="78">
        <v>74304</v>
      </c>
      <c r="AD1721" s="104">
        <v>3.5398000000000001</v>
      </c>
      <c r="AE1721" s="78">
        <v>138521</v>
      </c>
      <c r="AF1721" s="104">
        <v>0.68979999999999997</v>
      </c>
      <c r="AG1721" s="78">
        <v>10862</v>
      </c>
      <c r="AH1721" s="104">
        <v>-0.11004</v>
      </c>
      <c r="AI1721" s="78">
        <v>-45237</v>
      </c>
      <c r="AJ1721" s="104">
        <v>-0.25807999999999998</v>
      </c>
      <c r="AK1721" s="78">
        <v>9500</v>
      </c>
      <c r="AL1721" s="78">
        <v>9000</v>
      </c>
      <c r="AM1721" s="8">
        <v>9350</v>
      </c>
      <c r="AN1721" s="78">
        <v>99.5</v>
      </c>
      <c r="AO1721" s="78">
        <v>9600</v>
      </c>
      <c r="AP1721" s="78">
        <v>9000</v>
      </c>
      <c r="AQ1721" s="78">
        <v>9400</v>
      </c>
      <c r="AR1721" s="78">
        <v>262</v>
      </c>
      <c r="AS1721" s="78">
        <v>9500</v>
      </c>
      <c r="AT1721" s="78">
        <v>9000</v>
      </c>
      <c r="AU1721" s="78">
        <v>9350</v>
      </c>
      <c r="AV1721" s="78">
        <v>99.5</v>
      </c>
      <c r="AW1721" s="77">
        <v>12.98</v>
      </c>
      <c r="AX1721" s="144">
        <f t="shared" si="183"/>
        <v>0.1</v>
      </c>
      <c r="AY1721" s="144">
        <f t="shared" si="184"/>
        <v>0.06</v>
      </c>
      <c r="AZ1721" s="144">
        <f t="shared" si="185"/>
        <v>0.03</v>
      </c>
      <c r="BA1721" s="54">
        <f t="shared" si="186"/>
        <v>14.871948296134612</v>
      </c>
      <c r="BB1721" s="54">
        <f t="shared" si="187"/>
        <v>12.251051703865389</v>
      </c>
    </row>
    <row r="1722" spans="1:54" x14ac:dyDescent="0.25">
      <c r="A1722" s="3">
        <v>42720</v>
      </c>
      <c r="B1722" s="77">
        <v>9326.7800000000007</v>
      </c>
      <c r="C1722" s="77">
        <v>804.06392000000005</v>
      </c>
      <c r="D1722" s="77">
        <v>-14.2509</v>
      </c>
      <c r="E1722" s="77">
        <f t="shared" si="182"/>
        <v>246.9187</v>
      </c>
      <c r="F1722" s="77">
        <v>3.2264999999999997</v>
      </c>
      <c r="G1722" s="77">
        <v>-11.629100000000001</v>
      </c>
      <c r="H1722">
        <v>0</v>
      </c>
      <c r="I1722" s="78">
        <v>9312</v>
      </c>
      <c r="J1722">
        <v>201612</v>
      </c>
      <c r="K1722" s="78">
        <v>9312</v>
      </c>
      <c r="L1722" s="77">
        <f t="shared" si="181"/>
        <v>-14.780000000000655</v>
      </c>
      <c r="M1722" s="78">
        <v>64298</v>
      </c>
      <c r="N1722" s="78">
        <v>1196.7909500000001</v>
      </c>
      <c r="O1722" s="78">
        <v>906</v>
      </c>
      <c r="P1722" s="78">
        <v>4.2497299999999996</v>
      </c>
      <c r="Q1722" s="144">
        <v>64524.5</v>
      </c>
      <c r="R1722" s="78">
        <v>-40809</v>
      </c>
      <c r="S1722" s="78">
        <v>-3937</v>
      </c>
      <c r="T1722" s="78">
        <v>4619</v>
      </c>
      <c r="U1722" s="78">
        <v>38231</v>
      </c>
      <c r="V1722" s="219">
        <v>-0.12081818419607125</v>
      </c>
      <c r="W1722" s="78">
        <v>-300</v>
      </c>
      <c r="X1722" s="78">
        <v>-300</v>
      </c>
      <c r="Y1722" s="78">
        <v>11984</v>
      </c>
      <c r="Z1722" s="78">
        <v>13809</v>
      </c>
      <c r="AA1722" s="78">
        <v>102.92</v>
      </c>
      <c r="AB1722" s="78">
        <v>149.12</v>
      </c>
      <c r="AC1722" s="78">
        <v>71809</v>
      </c>
      <c r="AD1722" s="104">
        <v>2.9950899999999998</v>
      </c>
      <c r="AE1722" s="78">
        <v>136735</v>
      </c>
      <c r="AF1722" s="104">
        <v>0.73236999999999997</v>
      </c>
      <c r="AG1722" s="78">
        <v>2103</v>
      </c>
      <c r="AH1722" s="104">
        <v>-0.55205000000000004</v>
      </c>
      <c r="AI1722" s="78">
        <v>-29868</v>
      </c>
      <c r="AJ1722" s="104">
        <v>-0.16464000000000001</v>
      </c>
      <c r="AK1722" s="78">
        <v>9400</v>
      </c>
      <c r="AL1722" s="78">
        <v>9000</v>
      </c>
      <c r="AM1722" s="8">
        <v>9300</v>
      </c>
      <c r="AN1722" s="78">
        <v>90</v>
      </c>
      <c r="AO1722" s="78">
        <v>9600</v>
      </c>
      <c r="AP1722" s="78">
        <v>9000</v>
      </c>
      <c r="AQ1722" s="78">
        <v>9300</v>
      </c>
      <c r="AR1722" s="78">
        <v>265</v>
      </c>
      <c r="AS1722" s="78">
        <v>9400</v>
      </c>
      <c r="AT1722" s="78">
        <v>9000</v>
      </c>
      <c r="AU1722" s="78">
        <v>9300</v>
      </c>
      <c r="AV1722" s="78">
        <v>90</v>
      </c>
      <c r="AW1722" s="77">
        <v>12.91</v>
      </c>
      <c r="AX1722" s="144">
        <f t="shared" si="183"/>
        <v>0.06</v>
      </c>
      <c r="AY1722" s="144">
        <f t="shared" si="184"/>
        <v>0.04</v>
      </c>
      <c r="AZ1722" s="144">
        <f t="shared" si="185"/>
        <v>0.02</v>
      </c>
      <c r="BA1722" s="54">
        <f t="shared" si="186"/>
        <v>14.584187261894522</v>
      </c>
      <c r="BB1722" s="54">
        <f t="shared" si="187"/>
        <v>12.322812738105482</v>
      </c>
    </row>
    <row r="1723" spans="1:54" x14ac:dyDescent="0.25">
      <c r="A1723" s="3">
        <v>42723</v>
      </c>
      <c r="B1723" s="77">
        <v>9239.32</v>
      </c>
      <c r="C1723" s="77">
        <v>580.90808000000004</v>
      </c>
      <c r="D1723" s="77">
        <v>-20.328699999999998</v>
      </c>
      <c r="E1723" s="77">
        <f t="shared" si="182"/>
        <v>248.4023</v>
      </c>
      <c r="F1723" s="77">
        <v>-4.7029000000000005</v>
      </c>
      <c r="G1723" s="77">
        <v>-7.4055999999999997</v>
      </c>
      <c r="H1723">
        <v>0</v>
      </c>
      <c r="I1723" s="78">
        <v>9246</v>
      </c>
      <c r="J1723">
        <v>201612</v>
      </c>
      <c r="K1723" s="78">
        <v>9246</v>
      </c>
      <c r="L1723" s="77">
        <f t="shared" si="181"/>
        <v>6.680000000000291</v>
      </c>
      <c r="M1723" s="78">
        <v>65807</v>
      </c>
      <c r="N1723" s="78">
        <v>1215.5449599999999</v>
      </c>
      <c r="O1723" s="78">
        <v>306</v>
      </c>
      <c r="P1723" s="78">
        <v>1.4439500000000001</v>
      </c>
      <c r="Q1723" s="144">
        <v>65883.5</v>
      </c>
      <c r="R1723" s="78">
        <v>-41913</v>
      </c>
      <c r="S1723" s="78">
        <v>-6426</v>
      </c>
      <c r="T1723" s="78">
        <v>1430</v>
      </c>
      <c r="U1723" s="78">
        <v>37018</v>
      </c>
      <c r="V1723" s="219">
        <v>-3.862985574585337E-2</v>
      </c>
      <c r="W1723" s="78">
        <v>-1621</v>
      </c>
      <c r="X1723" s="78">
        <v>-1621</v>
      </c>
      <c r="Y1723" s="78">
        <v>10206</v>
      </c>
      <c r="Z1723" s="78">
        <v>17364</v>
      </c>
      <c r="AA1723" s="78">
        <v>91.33</v>
      </c>
      <c r="AB1723" s="78">
        <v>140.03</v>
      </c>
      <c r="AC1723" s="78">
        <v>73139</v>
      </c>
      <c r="AD1723" s="104">
        <v>2.5313400000000001</v>
      </c>
      <c r="AE1723" s="78">
        <v>138006</v>
      </c>
      <c r="AF1723" s="104">
        <v>0.80537000000000003</v>
      </c>
      <c r="AG1723" s="78">
        <v>9610</v>
      </c>
      <c r="AH1723" s="104">
        <v>-0.54352</v>
      </c>
      <c r="AI1723" s="78">
        <v>-36330</v>
      </c>
      <c r="AJ1723" s="104">
        <v>-0.56972</v>
      </c>
      <c r="AK1723" s="78">
        <v>9400</v>
      </c>
      <c r="AL1723" s="78">
        <v>9000</v>
      </c>
      <c r="AM1723" s="8">
        <v>9250</v>
      </c>
      <c r="AN1723" s="78">
        <v>66</v>
      </c>
      <c r="AO1723" s="78">
        <v>9600</v>
      </c>
      <c r="AP1723" s="78">
        <v>9000</v>
      </c>
      <c r="AQ1723" s="78">
        <v>9200</v>
      </c>
      <c r="AR1723" s="78">
        <v>261</v>
      </c>
      <c r="AS1723" s="78">
        <v>9400</v>
      </c>
      <c r="AT1723" s="78">
        <v>9000</v>
      </c>
      <c r="AU1723" s="78">
        <v>9250</v>
      </c>
      <c r="AV1723" s="78">
        <v>66</v>
      </c>
      <c r="AW1723" s="77">
        <v>12.97</v>
      </c>
      <c r="AX1723" s="144">
        <f t="shared" si="183"/>
        <v>0.13</v>
      </c>
      <c r="AY1723" s="144">
        <f t="shared" si="184"/>
        <v>0.08</v>
      </c>
      <c r="AZ1723" s="144">
        <f t="shared" si="185"/>
        <v>0.04</v>
      </c>
      <c r="BA1723" s="54">
        <f t="shared" si="186"/>
        <v>14.265594847573015</v>
      </c>
      <c r="BB1723" s="54">
        <f t="shared" si="187"/>
        <v>12.445405152426988</v>
      </c>
    </row>
    <row r="1724" spans="1:54" x14ac:dyDescent="0.25">
      <c r="A1724" s="3">
        <v>42724</v>
      </c>
      <c r="B1724" s="77">
        <v>9242.41</v>
      </c>
      <c r="C1724" s="77">
        <v>603.43313999999998</v>
      </c>
      <c r="D1724" s="77">
        <v>-19.1997</v>
      </c>
      <c r="E1724" s="77">
        <f t="shared" si="182"/>
        <v>187.2568</v>
      </c>
      <c r="F1724" s="77">
        <v>-4.1612</v>
      </c>
      <c r="G1724" s="77">
        <v>-0.42369999999999997</v>
      </c>
      <c r="H1724">
        <v>0</v>
      </c>
      <c r="I1724" s="78">
        <v>9260</v>
      </c>
      <c r="J1724">
        <v>201612</v>
      </c>
      <c r="K1724" s="78">
        <v>9260</v>
      </c>
      <c r="L1724" s="77">
        <f t="shared" si="181"/>
        <v>17.590000000000146</v>
      </c>
      <c r="M1724" s="78">
        <v>60420</v>
      </c>
      <c r="N1724" s="78">
        <v>1118.04448</v>
      </c>
      <c r="O1724" s="78">
        <v>83</v>
      </c>
      <c r="P1724" s="78">
        <v>0.40912999999999999</v>
      </c>
      <c r="Q1724" s="144">
        <v>60440.75</v>
      </c>
      <c r="R1724" s="78">
        <v>-41929</v>
      </c>
      <c r="S1724" s="78">
        <v>-2619</v>
      </c>
      <c r="T1724" s="78">
        <v>1257</v>
      </c>
      <c r="U1724" s="78">
        <v>35651</v>
      </c>
      <c r="V1724" s="219">
        <v>-3.5258478023056858E-2</v>
      </c>
      <c r="W1724" s="78">
        <v>-2662</v>
      </c>
      <c r="X1724" s="78">
        <v>-2662</v>
      </c>
      <c r="Y1724" s="78">
        <v>8929</v>
      </c>
      <c r="Z1724" s="78">
        <v>15381</v>
      </c>
      <c r="AA1724" s="78">
        <v>93.06</v>
      </c>
      <c r="AB1724" s="78">
        <v>130.93</v>
      </c>
      <c r="AC1724" s="78">
        <v>72539</v>
      </c>
      <c r="AD1724" s="104">
        <v>2.5301900000000002</v>
      </c>
      <c r="AE1724" s="78">
        <v>134676</v>
      </c>
      <c r="AF1724" s="104">
        <v>0.58762000000000003</v>
      </c>
      <c r="AG1724" s="78">
        <v>-4367</v>
      </c>
      <c r="AH1724" s="104">
        <v>-0.79969000000000001</v>
      </c>
      <c r="AI1724" s="78">
        <v>-25372</v>
      </c>
      <c r="AJ1724" s="104">
        <v>-3.3910000000000003E-2</v>
      </c>
      <c r="AK1724" s="78">
        <v>9400</v>
      </c>
      <c r="AL1724" s="78">
        <v>9000</v>
      </c>
      <c r="AM1724" s="8">
        <v>9250</v>
      </c>
      <c r="AN1724" s="78">
        <v>42.5</v>
      </c>
      <c r="AO1724" s="78">
        <v>9600</v>
      </c>
      <c r="AP1724" s="78">
        <v>9000</v>
      </c>
      <c r="AQ1724" s="78">
        <v>9300</v>
      </c>
      <c r="AR1724" s="78">
        <v>240</v>
      </c>
      <c r="AS1724" s="78">
        <v>9400</v>
      </c>
      <c r="AT1724" s="78">
        <v>9000</v>
      </c>
      <c r="AU1724" s="78">
        <v>9250</v>
      </c>
      <c r="AV1724" s="78">
        <v>42.5</v>
      </c>
      <c r="AW1724" s="77">
        <v>12.61</v>
      </c>
      <c r="AX1724" s="144">
        <f t="shared" si="183"/>
        <v>0</v>
      </c>
      <c r="AY1724" s="144">
        <f t="shared" si="184"/>
        <v>0</v>
      </c>
      <c r="AZ1724" s="144">
        <f t="shared" si="185"/>
        <v>0</v>
      </c>
      <c r="BA1724" s="54">
        <f t="shared" si="186"/>
        <v>14.224943276890256</v>
      </c>
      <c r="BB1724" s="54">
        <f t="shared" si="187"/>
        <v>12.359056723109736</v>
      </c>
    </row>
    <row r="1725" spans="1:54" x14ac:dyDescent="0.25">
      <c r="A1725" s="3">
        <v>42725</v>
      </c>
      <c r="B1725" s="77">
        <v>9204.26</v>
      </c>
      <c r="C1725" s="77">
        <v>593.31528000000003</v>
      </c>
      <c r="D1725" s="77">
        <v>-55.004199999999997</v>
      </c>
      <c r="E1725" s="77">
        <f t="shared" si="182"/>
        <v>111.39150000000001</v>
      </c>
      <c r="F1725" s="77">
        <v>2.5956000000000001</v>
      </c>
      <c r="G1725" s="77">
        <v>14.1174</v>
      </c>
      <c r="H1725" t="s">
        <v>1808</v>
      </c>
      <c r="I1725" s="78">
        <v>9232</v>
      </c>
      <c r="J1725">
        <v>201701</v>
      </c>
      <c r="K1725" s="78">
        <v>9224</v>
      </c>
      <c r="L1725" s="77">
        <f t="shared" si="181"/>
        <v>19.739999999999782</v>
      </c>
      <c r="M1725" s="78">
        <v>58091</v>
      </c>
      <c r="N1725" s="78">
        <v>1071.6905099999999</v>
      </c>
      <c r="O1725" s="78">
        <v>-451</v>
      </c>
      <c r="P1725" s="78">
        <v>-2.05924</v>
      </c>
      <c r="Q1725" s="144">
        <v>57978.25</v>
      </c>
      <c r="R1725" s="78">
        <v>-42016</v>
      </c>
      <c r="S1725" s="78">
        <v>-3336</v>
      </c>
      <c r="T1725" s="78">
        <v>1445</v>
      </c>
      <c r="U1725" s="78">
        <v>22649</v>
      </c>
      <c r="V1725" s="219">
        <v>-6.3799726257229905E-2</v>
      </c>
      <c r="W1725" s="78">
        <v>-1098</v>
      </c>
      <c r="X1725" s="78">
        <v>3566</v>
      </c>
      <c r="Y1725" s="78">
        <v>10579</v>
      </c>
      <c r="Z1725" s="78">
        <v>14099</v>
      </c>
      <c r="AA1725" s="78">
        <v>91.12</v>
      </c>
      <c r="AB1725" s="78">
        <v>102.84</v>
      </c>
      <c r="AC1725" s="78">
        <v>24441</v>
      </c>
      <c r="AD1725" s="104">
        <v>1.01468</v>
      </c>
      <c r="AE1725" s="78">
        <v>31067</v>
      </c>
      <c r="AF1725" s="104">
        <v>0.75444999999999995</v>
      </c>
      <c r="AG1725" s="78">
        <v>-856</v>
      </c>
      <c r="AH1725" s="104">
        <v>0.15042</v>
      </c>
      <c r="AI1725" s="78">
        <v>-4706</v>
      </c>
      <c r="AJ1725" s="104">
        <v>-0.27237</v>
      </c>
      <c r="AK1725" s="78">
        <v>9500</v>
      </c>
      <c r="AL1725" s="78">
        <v>9000</v>
      </c>
      <c r="AM1725" s="8">
        <v>9200</v>
      </c>
      <c r="AN1725" s="78">
        <v>240</v>
      </c>
      <c r="AO1725" s="78">
        <v>9800</v>
      </c>
      <c r="AP1725" s="78">
        <v>6600</v>
      </c>
      <c r="AQ1725" s="78">
        <v>9200</v>
      </c>
      <c r="AR1725" s="78">
        <v>441</v>
      </c>
      <c r="AS1725" s="78">
        <v>9300</v>
      </c>
      <c r="AT1725" s="78">
        <v>9200</v>
      </c>
      <c r="AU1725" s="78">
        <v>9250</v>
      </c>
      <c r="AV1725" s="78">
        <v>116</v>
      </c>
      <c r="AW1725" s="77">
        <v>12.34</v>
      </c>
      <c r="AX1725" s="144">
        <f t="shared" si="183"/>
        <v>0</v>
      </c>
      <c r="AY1725" s="144">
        <f t="shared" si="184"/>
        <v>0</v>
      </c>
      <c r="AZ1725" s="144">
        <f t="shared" si="185"/>
        <v>0</v>
      </c>
      <c r="BA1725" s="54">
        <f t="shared" si="186"/>
        <v>14.273641775978129</v>
      </c>
      <c r="BB1725" s="54">
        <f t="shared" si="187"/>
        <v>12.222358224021862</v>
      </c>
    </row>
    <row r="1726" spans="1:54" x14ac:dyDescent="0.25">
      <c r="A1726" s="3">
        <v>42726</v>
      </c>
      <c r="B1726" s="77">
        <v>9118.75</v>
      </c>
      <c r="C1726" s="77">
        <v>582.85931000000005</v>
      </c>
      <c r="D1726" s="77">
        <v>-72.896599999999992</v>
      </c>
      <c r="E1726" s="77">
        <f t="shared" si="182"/>
        <v>76.976700000000037</v>
      </c>
      <c r="F1726" s="77">
        <v>-2.1240999999999999</v>
      </c>
      <c r="G1726" s="77">
        <v>-2.5407999999999999</v>
      </c>
      <c r="H1726">
        <v>0</v>
      </c>
      <c r="I1726" s="78">
        <v>9130</v>
      </c>
      <c r="J1726">
        <v>201701</v>
      </c>
      <c r="K1726" s="78">
        <v>9130</v>
      </c>
      <c r="L1726" s="77">
        <f t="shared" si="181"/>
        <v>11.25</v>
      </c>
      <c r="M1726" s="78">
        <v>53984</v>
      </c>
      <c r="N1726" s="78">
        <v>985.45522000000005</v>
      </c>
      <c r="O1726" s="78">
        <v>-1613</v>
      </c>
      <c r="P1726" s="78">
        <v>-7.3448399999999996</v>
      </c>
      <c r="Q1726" s="144">
        <v>53580.75</v>
      </c>
      <c r="R1726" s="78">
        <v>-42569</v>
      </c>
      <c r="S1726" s="78">
        <v>-4140</v>
      </c>
      <c r="T1726" s="78">
        <v>-3246</v>
      </c>
      <c r="U1726" s="78">
        <v>29978</v>
      </c>
      <c r="V1726" s="219">
        <v>0.10827940489692441</v>
      </c>
      <c r="W1726" s="78">
        <v>-3328</v>
      </c>
      <c r="X1726" s="78">
        <v>2140</v>
      </c>
      <c r="Y1726" s="78">
        <v>8035</v>
      </c>
      <c r="Z1726" s="78">
        <v>12241</v>
      </c>
      <c r="AA1726" s="78">
        <v>90.61</v>
      </c>
      <c r="AB1726" s="78">
        <v>96.65</v>
      </c>
      <c r="AC1726" s="78">
        <v>24084</v>
      </c>
      <c r="AD1726" s="104">
        <v>0.77966999999999997</v>
      </c>
      <c r="AE1726" s="78">
        <v>43324</v>
      </c>
      <c r="AF1726" s="104">
        <v>1.1341699999999999</v>
      </c>
      <c r="AG1726" s="78">
        <v>0</v>
      </c>
      <c r="AH1726" s="104">
        <v>0.20519999999999999</v>
      </c>
      <c r="AI1726" s="78">
        <v>11873</v>
      </c>
      <c r="AJ1726" s="104">
        <v>-0.55093999999999999</v>
      </c>
      <c r="AK1726" s="78">
        <v>9500</v>
      </c>
      <c r="AL1726" s="78">
        <v>8800</v>
      </c>
      <c r="AM1726" s="8">
        <v>9100</v>
      </c>
      <c r="AN1726" s="78">
        <v>235</v>
      </c>
      <c r="AO1726" s="78">
        <v>9600</v>
      </c>
      <c r="AP1726" s="78">
        <v>9400</v>
      </c>
      <c r="AQ1726" s="78">
        <v>9100</v>
      </c>
      <c r="AR1726" s="78">
        <v>326</v>
      </c>
      <c r="AS1726" s="78">
        <v>9300</v>
      </c>
      <c r="AT1726" s="78">
        <v>8900</v>
      </c>
      <c r="AU1726" s="78">
        <v>9150</v>
      </c>
      <c r="AV1726" s="78">
        <v>98</v>
      </c>
      <c r="AW1726" s="77">
        <v>12.63</v>
      </c>
      <c r="AX1726" s="144">
        <f t="shared" si="183"/>
        <v>0.06</v>
      </c>
      <c r="AY1726" s="144">
        <f t="shared" si="184"/>
        <v>0.04</v>
      </c>
      <c r="AZ1726" s="144">
        <f t="shared" si="185"/>
        <v>0.02</v>
      </c>
      <c r="BA1726" s="54">
        <f t="shared" si="186"/>
        <v>14.270102209371641</v>
      </c>
      <c r="BB1726" s="54">
        <f t="shared" si="187"/>
        <v>12.150897790628358</v>
      </c>
    </row>
    <row r="1727" spans="1:54" x14ac:dyDescent="0.25">
      <c r="A1727" s="3">
        <v>42727</v>
      </c>
      <c r="B1727" s="77">
        <v>9078.64</v>
      </c>
      <c r="C1727" s="77">
        <v>533.71654000000001</v>
      </c>
      <c r="D1727" s="77">
        <v>-64.850899999999996</v>
      </c>
      <c r="E1727" s="77">
        <f t="shared" si="182"/>
        <v>5.6848000000000383</v>
      </c>
      <c r="F1727" s="77">
        <v>-3.6564999999999999</v>
      </c>
      <c r="G1727" s="77">
        <v>-1.7649999999999999</v>
      </c>
      <c r="H1727">
        <v>0</v>
      </c>
      <c r="I1727" s="78">
        <v>9090</v>
      </c>
      <c r="J1727">
        <v>201701</v>
      </c>
      <c r="K1727" s="78">
        <v>9090</v>
      </c>
      <c r="L1727" s="77">
        <f t="shared" si="181"/>
        <v>11.360000000000582</v>
      </c>
      <c r="M1727" s="78">
        <v>53014</v>
      </c>
      <c r="N1727" s="78">
        <v>963.92547999999999</v>
      </c>
      <c r="O1727" s="78">
        <v>-1941</v>
      </c>
      <c r="P1727" s="78">
        <v>-8.8014899999999994</v>
      </c>
      <c r="Q1727" s="144">
        <v>52528.75</v>
      </c>
      <c r="R1727" s="78">
        <v>-42624</v>
      </c>
      <c r="S1727" s="78">
        <v>-3999</v>
      </c>
      <c r="T1727" s="78">
        <v>-5156</v>
      </c>
      <c r="U1727" s="78">
        <v>31836</v>
      </c>
      <c r="V1727" s="219">
        <v>0.16195501947480839</v>
      </c>
      <c r="W1727" s="78">
        <v>-4860</v>
      </c>
      <c r="X1727" s="78">
        <v>634</v>
      </c>
      <c r="Y1727" s="78">
        <v>6553</v>
      </c>
      <c r="Z1727" s="78">
        <v>10563</v>
      </c>
      <c r="AA1727" s="78">
        <v>88.77</v>
      </c>
      <c r="AB1727" s="78">
        <v>91.61</v>
      </c>
      <c r="AC1727" s="78">
        <v>21329</v>
      </c>
      <c r="AD1727" s="104">
        <v>0.64581999999999995</v>
      </c>
      <c r="AE1727" s="78">
        <v>43264</v>
      </c>
      <c r="AF1727" s="104">
        <v>1.2281</v>
      </c>
      <c r="AG1727" s="78">
        <v>1794</v>
      </c>
      <c r="AH1727" s="104">
        <v>0.18587000000000001</v>
      </c>
      <c r="AI1727" s="78">
        <v>15775</v>
      </c>
      <c r="AJ1727" s="104">
        <v>-0.72319999999999995</v>
      </c>
      <c r="AK1727" s="78">
        <v>9500</v>
      </c>
      <c r="AL1727" s="78">
        <v>8800</v>
      </c>
      <c r="AM1727" s="8">
        <v>9100</v>
      </c>
      <c r="AN1727" s="78">
        <v>230</v>
      </c>
      <c r="AO1727" s="78">
        <v>9600</v>
      </c>
      <c r="AP1727" s="78">
        <v>9400</v>
      </c>
      <c r="AQ1727" s="78">
        <v>9100</v>
      </c>
      <c r="AR1727" s="78">
        <v>328</v>
      </c>
      <c r="AS1727" s="78">
        <v>9250</v>
      </c>
      <c r="AT1727" s="78">
        <v>8900</v>
      </c>
      <c r="AU1727" s="78">
        <v>9100</v>
      </c>
      <c r="AV1727" s="78">
        <v>81.5</v>
      </c>
      <c r="AW1727" s="77">
        <v>12.77</v>
      </c>
      <c r="AX1727" s="144">
        <f t="shared" si="183"/>
        <v>0.1</v>
      </c>
      <c r="AY1727" s="144">
        <f t="shared" si="184"/>
        <v>0.06</v>
      </c>
      <c r="AZ1727" s="144">
        <f t="shared" si="185"/>
        <v>0.03</v>
      </c>
      <c r="BA1727" s="54">
        <f t="shared" si="186"/>
        <v>14.265709071180741</v>
      </c>
      <c r="BB1727" s="54">
        <f t="shared" si="187"/>
        <v>12.110290928819254</v>
      </c>
    </row>
    <row r="1728" spans="1:54" x14ac:dyDescent="0.25">
      <c r="A1728" s="3">
        <v>42730</v>
      </c>
      <c r="B1728" s="77">
        <v>9110.5400000000009</v>
      </c>
      <c r="C1728" s="77">
        <v>323.03039000000001</v>
      </c>
      <c r="D1728" s="77">
        <v>-11.370799999999999</v>
      </c>
      <c r="E1728" s="77">
        <f t="shared" si="182"/>
        <v>-50.70989999999999</v>
      </c>
      <c r="F1728" s="77">
        <v>-3.3587000000000002</v>
      </c>
      <c r="G1728" s="77">
        <v>-1.9219999999999999</v>
      </c>
      <c r="H1728">
        <v>0</v>
      </c>
      <c r="I1728" s="78">
        <v>9123</v>
      </c>
      <c r="J1728">
        <v>201701</v>
      </c>
      <c r="K1728" s="78">
        <v>9123</v>
      </c>
      <c r="L1728" s="77">
        <f t="shared" si="181"/>
        <v>12.459999999999127</v>
      </c>
      <c r="M1728" s="78">
        <v>52885</v>
      </c>
      <c r="N1728" s="78">
        <v>964.96335999999997</v>
      </c>
      <c r="O1728" s="78">
        <v>-2046</v>
      </c>
      <c r="P1728" s="78">
        <v>-9.3131199999999996</v>
      </c>
      <c r="Q1728" s="144">
        <v>52373.5</v>
      </c>
      <c r="R1728" s="78">
        <v>-42075</v>
      </c>
      <c r="S1728" s="78">
        <v>-3157</v>
      </c>
      <c r="T1728" s="78">
        <v>-5139</v>
      </c>
      <c r="U1728" s="78">
        <v>32268</v>
      </c>
      <c r="V1728" s="219">
        <v>0.15925994793603571</v>
      </c>
      <c r="W1728" s="78">
        <v>-3861</v>
      </c>
      <c r="X1728" s="78">
        <v>1602</v>
      </c>
      <c r="Y1728" s="78">
        <v>6640</v>
      </c>
      <c r="Z1728" s="78">
        <v>10948</v>
      </c>
      <c r="AA1728" s="78">
        <v>101.69</v>
      </c>
      <c r="AB1728" s="78">
        <v>92.41</v>
      </c>
      <c r="AC1728" s="78">
        <v>25317</v>
      </c>
      <c r="AD1728" s="104">
        <v>0.70904999999999996</v>
      </c>
      <c r="AE1728" s="78">
        <v>45650</v>
      </c>
      <c r="AF1728" s="104">
        <v>1.0995900000000001</v>
      </c>
      <c r="AG1728" s="78">
        <v>9026</v>
      </c>
      <c r="AH1728" s="104">
        <v>0.19758999999999999</v>
      </c>
      <c r="AI1728" s="78">
        <v>25026</v>
      </c>
      <c r="AJ1728" s="104">
        <v>-0.33678999999999998</v>
      </c>
      <c r="AK1728" s="78">
        <v>9500</v>
      </c>
      <c r="AL1728" s="78">
        <v>8800</v>
      </c>
      <c r="AM1728" s="8">
        <v>9100</v>
      </c>
      <c r="AN1728" s="78">
        <v>220</v>
      </c>
      <c r="AO1728" s="78">
        <v>9600</v>
      </c>
      <c r="AP1728" s="78">
        <v>9400</v>
      </c>
      <c r="AQ1728" s="78">
        <v>9100</v>
      </c>
      <c r="AR1728" s="78">
        <v>323</v>
      </c>
      <c r="AS1728" s="78">
        <v>9250</v>
      </c>
      <c r="AT1728" s="78">
        <v>8900</v>
      </c>
      <c r="AU1728" s="78">
        <v>9100</v>
      </c>
      <c r="AV1728" s="78">
        <v>60</v>
      </c>
      <c r="AW1728" s="77">
        <v>12.79</v>
      </c>
      <c r="AX1728" s="144">
        <f t="shared" si="183"/>
        <v>0.13</v>
      </c>
      <c r="AY1728" s="144">
        <f t="shared" si="184"/>
        <v>0.08</v>
      </c>
      <c r="AZ1728" s="144">
        <f t="shared" si="185"/>
        <v>0.04</v>
      </c>
      <c r="BA1728" s="54">
        <f t="shared" si="186"/>
        <v>14.247251132007586</v>
      </c>
      <c r="BB1728" s="54">
        <f t="shared" si="187"/>
        <v>12.070748867992416</v>
      </c>
    </row>
    <row r="1729" spans="1:54" x14ac:dyDescent="0.25">
      <c r="A1729" s="3">
        <v>42731</v>
      </c>
      <c r="B1729" s="77">
        <v>9109.27</v>
      </c>
      <c r="C1729" s="77">
        <v>337.28532999999999</v>
      </c>
      <c r="D1729" s="77">
        <v>-6.5590999999999999</v>
      </c>
      <c r="E1729" s="77">
        <f t="shared" si="182"/>
        <v>-56.863899999999987</v>
      </c>
      <c r="F1729" s="77">
        <v>1.7977000000000001</v>
      </c>
      <c r="G1729" s="77">
        <v>2.8794999999999997</v>
      </c>
      <c r="H1729">
        <v>0</v>
      </c>
      <c r="I1729" s="78">
        <v>9113</v>
      </c>
      <c r="J1729">
        <v>201701</v>
      </c>
      <c r="K1729" s="78">
        <v>9113</v>
      </c>
      <c r="L1729" s="77">
        <f t="shared" si="181"/>
        <v>3.7299999999995634</v>
      </c>
      <c r="M1729" s="78">
        <v>52148</v>
      </c>
      <c r="N1729" s="78">
        <v>950.37429999999995</v>
      </c>
      <c r="O1729" s="78">
        <v>-2332</v>
      </c>
      <c r="P1729" s="78">
        <v>-10.60591</v>
      </c>
      <c r="Q1729" s="144">
        <v>51565</v>
      </c>
      <c r="R1729" s="78">
        <v>-42084</v>
      </c>
      <c r="S1729" s="78">
        <v>-3002</v>
      </c>
      <c r="T1729" s="78">
        <v>-5782</v>
      </c>
      <c r="U1729" s="78">
        <v>32992</v>
      </c>
      <c r="V1729" s="219">
        <v>0.17525460717749758</v>
      </c>
      <c r="W1729" s="78">
        <v>-4686</v>
      </c>
      <c r="X1729" s="78">
        <v>789</v>
      </c>
      <c r="Y1729" s="78">
        <v>5660</v>
      </c>
      <c r="Z1729" s="78">
        <v>9851</v>
      </c>
      <c r="AA1729" s="78">
        <v>101.2</v>
      </c>
      <c r="AB1729" s="78">
        <v>93.8</v>
      </c>
      <c r="AC1729" s="78">
        <v>25073</v>
      </c>
      <c r="AD1729" s="104">
        <v>0.67227000000000003</v>
      </c>
      <c r="AE1729" s="78">
        <v>48351</v>
      </c>
      <c r="AF1729" s="104">
        <v>1.12744</v>
      </c>
      <c r="AG1729" s="78">
        <v>10611</v>
      </c>
      <c r="AH1729" s="104">
        <v>0.21035999999999999</v>
      </c>
      <c r="AI1729" s="78">
        <v>26775</v>
      </c>
      <c r="AJ1729" s="104">
        <v>-0.3523</v>
      </c>
      <c r="AK1729" s="78">
        <v>9500</v>
      </c>
      <c r="AL1729" s="78">
        <v>8800</v>
      </c>
      <c r="AM1729" s="8">
        <v>9100</v>
      </c>
      <c r="AN1729" s="78">
        <v>211</v>
      </c>
      <c r="AO1729" s="78">
        <v>9600</v>
      </c>
      <c r="AP1729" s="78">
        <v>9400</v>
      </c>
      <c r="AQ1729" s="78">
        <v>9100</v>
      </c>
      <c r="AR1729" s="78">
        <v>318</v>
      </c>
      <c r="AS1729" s="78">
        <v>9250</v>
      </c>
      <c r="AT1729" s="78">
        <v>8900</v>
      </c>
      <c r="AU1729" s="78">
        <v>9100</v>
      </c>
      <c r="AV1729" s="78">
        <v>39.5</v>
      </c>
      <c r="AW1729" s="77">
        <v>12.62</v>
      </c>
      <c r="AX1729" s="144">
        <f t="shared" si="183"/>
        <v>0.06</v>
      </c>
      <c r="AY1729" s="144">
        <f t="shared" si="184"/>
        <v>0.04</v>
      </c>
      <c r="AZ1729" s="144">
        <f t="shared" si="185"/>
        <v>0.02</v>
      </c>
      <c r="BA1729" s="54">
        <f t="shared" si="186"/>
        <v>14.204319478996224</v>
      </c>
      <c r="BB1729" s="54">
        <f t="shared" si="187"/>
        <v>12.016680521003769</v>
      </c>
    </row>
    <row r="1730" spans="1:54" x14ac:dyDescent="0.25">
      <c r="A1730" s="3">
        <v>42732</v>
      </c>
      <c r="B1730" s="77">
        <v>9201.4</v>
      </c>
      <c r="C1730" s="77">
        <v>477.87720999999999</v>
      </c>
      <c r="D1730" s="77">
        <v>34.355600000000003</v>
      </c>
      <c r="E1730" s="77">
        <f t="shared" si="182"/>
        <v>-32.754199999999962</v>
      </c>
      <c r="F1730" s="77">
        <v>1.9727000000000001</v>
      </c>
      <c r="G1730" s="77">
        <v>-3.5339999999999998</v>
      </c>
      <c r="H1730" t="s">
        <v>1809</v>
      </c>
      <c r="I1730" s="78">
        <v>9211</v>
      </c>
      <c r="J1730">
        <v>201701</v>
      </c>
      <c r="K1730" s="78">
        <v>9211</v>
      </c>
      <c r="L1730" s="77">
        <f t="shared" si="181"/>
        <v>9.6000000000003638</v>
      </c>
      <c r="M1730" s="78">
        <v>56693</v>
      </c>
      <c r="N1730" s="78">
        <v>1044.3165300000001</v>
      </c>
      <c r="O1730" s="78">
        <v>-1211</v>
      </c>
      <c r="P1730" s="78">
        <v>-5.5568</v>
      </c>
      <c r="Q1730" s="144">
        <v>56390.25</v>
      </c>
      <c r="R1730" s="78">
        <v>-40637</v>
      </c>
      <c r="S1730" s="78">
        <v>-2119</v>
      </c>
      <c r="T1730" s="78">
        <v>-228</v>
      </c>
      <c r="U1730" s="78">
        <v>30508</v>
      </c>
      <c r="V1730" s="219">
        <v>7.4734495869935753E-3</v>
      </c>
      <c r="W1730" s="78">
        <v>-2597</v>
      </c>
      <c r="X1730" s="78">
        <v>2128</v>
      </c>
      <c r="Y1730" s="78">
        <v>8973</v>
      </c>
      <c r="Z1730" s="78">
        <v>14318</v>
      </c>
      <c r="AA1730" s="78">
        <v>98.92</v>
      </c>
      <c r="AB1730" s="78">
        <v>111.2</v>
      </c>
      <c r="AC1730" s="78">
        <v>31467</v>
      </c>
      <c r="AD1730" s="104">
        <v>0.98601000000000005</v>
      </c>
      <c r="AE1730" s="78">
        <v>50546</v>
      </c>
      <c r="AF1730" s="104">
        <v>0.94159000000000004</v>
      </c>
      <c r="AG1730" s="78">
        <v>1340</v>
      </c>
      <c r="AH1730" s="104">
        <v>0.40927999999999998</v>
      </c>
      <c r="AI1730" s="78">
        <v>6961</v>
      </c>
      <c r="AJ1730" s="104">
        <v>-0.16794999999999999</v>
      </c>
      <c r="AK1730" s="78">
        <v>9500</v>
      </c>
      <c r="AL1730" s="78">
        <v>8800</v>
      </c>
      <c r="AM1730" s="8">
        <v>9200</v>
      </c>
      <c r="AN1730" s="78">
        <v>188</v>
      </c>
      <c r="AO1730" s="78">
        <v>9600</v>
      </c>
      <c r="AP1730" s="78">
        <v>9000</v>
      </c>
      <c r="AQ1730" s="78">
        <v>9200</v>
      </c>
      <c r="AR1730" s="78">
        <v>303</v>
      </c>
      <c r="AS1730" s="78">
        <v>9200</v>
      </c>
      <c r="AT1730" s="78">
        <v>9100</v>
      </c>
      <c r="AU1730" s="78">
        <v>9200</v>
      </c>
      <c r="AV1730" s="78">
        <v>94</v>
      </c>
      <c r="AW1730" s="77">
        <v>12.01</v>
      </c>
      <c r="AX1730" s="144">
        <f t="shared" si="183"/>
        <v>0</v>
      </c>
      <c r="AY1730" s="144">
        <f t="shared" si="184"/>
        <v>0</v>
      </c>
      <c r="AZ1730" s="144">
        <f t="shared" si="185"/>
        <v>0</v>
      </c>
      <c r="BA1730" s="54">
        <f t="shared" si="186"/>
        <v>14.233198600778021</v>
      </c>
      <c r="BB1730" s="54">
        <f t="shared" si="187"/>
        <v>11.85180139922198</v>
      </c>
    </row>
    <row r="1731" spans="1:54" x14ac:dyDescent="0.25">
      <c r="A1731" s="3">
        <v>42733</v>
      </c>
      <c r="B1731" s="77">
        <v>9153.09</v>
      </c>
      <c r="C1731" s="77">
        <v>527.65536999999995</v>
      </c>
      <c r="D1731" s="77">
        <v>-16.607700000000001</v>
      </c>
      <c r="E1731" s="77">
        <f t="shared" si="182"/>
        <v>-58.963099999999969</v>
      </c>
      <c r="F1731" s="77">
        <v>-0.88500000000000001</v>
      </c>
      <c r="G1731" s="77">
        <v>1.0395000000000001</v>
      </c>
      <c r="H1731">
        <v>0</v>
      </c>
      <c r="I1731" s="78">
        <v>9184</v>
      </c>
      <c r="J1731">
        <v>201701</v>
      </c>
      <c r="K1731" s="78">
        <v>9184</v>
      </c>
      <c r="L1731" s="77">
        <f t="shared" ref="L1731:L1794" si="188">K1731-B1731</f>
        <v>30.909999999999854</v>
      </c>
      <c r="M1731" s="78">
        <v>60045</v>
      </c>
      <c r="N1731" s="78">
        <v>1102.46856</v>
      </c>
      <c r="O1731" s="78">
        <v>-1370</v>
      </c>
      <c r="P1731" s="78">
        <v>-6.2693599999999998</v>
      </c>
      <c r="Q1731" s="144">
        <v>59702.5</v>
      </c>
      <c r="R1731" s="78">
        <v>-40456</v>
      </c>
      <c r="S1731" s="78">
        <v>-3392</v>
      </c>
      <c r="T1731" s="78">
        <v>-577</v>
      </c>
      <c r="U1731" s="78">
        <v>30458</v>
      </c>
      <c r="V1731" s="219">
        <v>1.8944119771488608E-2</v>
      </c>
      <c r="W1731" s="78">
        <v>-1786</v>
      </c>
      <c r="X1731" s="78">
        <v>2960</v>
      </c>
      <c r="Y1731" s="78">
        <v>11791</v>
      </c>
      <c r="Z1731" s="78">
        <v>18559</v>
      </c>
      <c r="AA1731" s="78">
        <v>106.64</v>
      </c>
      <c r="AB1731" s="78">
        <v>114.18</v>
      </c>
      <c r="AC1731" s="78">
        <v>30095</v>
      </c>
      <c r="AD1731" s="104">
        <v>0.86648000000000003</v>
      </c>
      <c r="AE1731" s="78">
        <v>56746</v>
      </c>
      <c r="AF1731" s="104">
        <v>0.96335999999999999</v>
      </c>
      <c r="AG1731" s="78">
        <v>15909</v>
      </c>
      <c r="AH1731" s="104">
        <v>0.32141999999999998</v>
      </c>
      <c r="AI1731" s="78">
        <v>19584</v>
      </c>
      <c r="AJ1731" s="104">
        <v>-0.63088999999999995</v>
      </c>
      <c r="AK1731" s="78">
        <v>9500</v>
      </c>
      <c r="AL1731" s="78">
        <v>8800</v>
      </c>
      <c r="AM1731" s="8">
        <v>9200</v>
      </c>
      <c r="AN1731" s="78">
        <v>191</v>
      </c>
      <c r="AO1731" s="78">
        <v>9600</v>
      </c>
      <c r="AP1731" s="78">
        <v>9000</v>
      </c>
      <c r="AQ1731" s="78">
        <v>9200</v>
      </c>
      <c r="AR1731" s="78">
        <v>301</v>
      </c>
      <c r="AS1731" s="78">
        <v>9250</v>
      </c>
      <c r="AT1731" s="78">
        <v>8950</v>
      </c>
      <c r="AU1731" s="78">
        <v>9200</v>
      </c>
      <c r="AV1731" s="78">
        <v>93</v>
      </c>
      <c r="AW1731" s="77">
        <v>12.33</v>
      </c>
      <c r="AX1731" s="144">
        <f t="shared" si="183"/>
        <v>0.03</v>
      </c>
      <c r="AY1731" s="144">
        <f t="shared" si="184"/>
        <v>0.02</v>
      </c>
      <c r="AZ1731" s="144">
        <f t="shared" si="185"/>
        <v>0.01</v>
      </c>
      <c r="BA1731" s="54">
        <f t="shared" si="186"/>
        <v>14.239611263260151</v>
      </c>
      <c r="BB1731" s="54">
        <f t="shared" si="187"/>
        <v>11.774388736739848</v>
      </c>
    </row>
    <row r="1732" spans="1:54" x14ac:dyDescent="0.25">
      <c r="A1732" s="3">
        <v>42734</v>
      </c>
      <c r="B1732" s="77">
        <v>9253.5</v>
      </c>
      <c r="C1732" s="77">
        <v>574.40769</v>
      </c>
      <c r="D1732" s="77">
        <v>68.791300000000007</v>
      </c>
      <c r="E1732" s="77">
        <f t="shared" si="182"/>
        <v>109.65960000000001</v>
      </c>
      <c r="F1732" s="77">
        <v>3.1549</v>
      </c>
      <c r="G1732" s="77">
        <v>-7.8842999999999996</v>
      </c>
      <c r="H1732">
        <v>0</v>
      </c>
      <c r="I1732" s="78">
        <v>9262</v>
      </c>
      <c r="J1732">
        <v>201701</v>
      </c>
      <c r="K1732" s="78">
        <v>9262</v>
      </c>
      <c r="L1732" s="77">
        <f t="shared" si="188"/>
        <v>8.5</v>
      </c>
      <c r="M1732" s="78">
        <v>62603</v>
      </c>
      <c r="N1732" s="78">
        <v>1159.57969</v>
      </c>
      <c r="O1732" s="78">
        <v>-596</v>
      </c>
      <c r="P1732" s="78">
        <v>-2.7412999999999998</v>
      </c>
      <c r="Q1732" s="144">
        <v>62454</v>
      </c>
      <c r="R1732" s="78">
        <v>-39450</v>
      </c>
      <c r="S1732" s="78">
        <v>-2948</v>
      </c>
      <c r="T1732" s="78">
        <v>2445</v>
      </c>
      <c r="U1732" s="78">
        <v>30607</v>
      </c>
      <c r="V1732" s="219">
        <v>-7.9883686738327839E-2</v>
      </c>
      <c r="W1732" s="78">
        <v>-2813</v>
      </c>
      <c r="X1732" s="78">
        <v>-374</v>
      </c>
      <c r="Y1732" s="78">
        <v>11894</v>
      </c>
      <c r="Z1732" s="78">
        <v>16834</v>
      </c>
      <c r="AA1732" s="78">
        <v>103.21</v>
      </c>
      <c r="AB1732" s="78">
        <v>118.18</v>
      </c>
      <c r="AC1732" s="78">
        <v>35515</v>
      </c>
      <c r="AD1732" s="104">
        <v>1.10948</v>
      </c>
      <c r="AE1732" s="78">
        <v>65813</v>
      </c>
      <c r="AF1732" s="104">
        <v>0.88590999999999998</v>
      </c>
      <c r="AG1732" s="78">
        <v>29686</v>
      </c>
      <c r="AH1732" s="104">
        <v>0.46995999999999999</v>
      </c>
      <c r="AI1732" s="78">
        <v>27733</v>
      </c>
      <c r="AJ1732" s="104">
        <v>-9.6809999999999993E-2</v>
      </c>
      <c r="AK1732" s="78">
        <v>9400</v>
      </c>
      <c r="AL1732" s="78">
        <v>8800</v>
      </c>
      <c r="AM1732" s="8">
        <v>9300</v>
      </c>
      <c r="AN1732" s="78">
        <v>185</v>
      </c>
      <c r="AO1732" s="78">
        <v>9600</v>
      </c>
      <c r="AP1732" s="78">
        <v>9000</v>
      </c>
      <c r="AQ1732" s="78">
        <v>9300</v>
      </c>
      <c r="AR1732" s="78">
        <v>297</v>
      </c>
      <c r="AS1732" s="78">
        <v>9400</v>
      </c>
      <c r="AT1732" s="78">
        <v>9050</v>
      </c>
      <c r="AU1732" s="78">
        <v>9250</v>
      </c>
      <c r="AV1732" s="78">
        <v>78</v>
      </c>
      <c r="AW1732" s="77">
        <v>12.25</v>
      </c>
      <c r="AX1732" s="144">
        <f t="shared" si="183"/>
        <v>0.03</v>
      </c>
      <c r="AY1732" s="144">
        <f t="shared" si="184"/>
        <v>0.02</v>
      </c>
      <c r="AZ1732" s="144">
        <f t="shared" si="185"/>
        <v>0.01</v>
      </c>
      <c r="BA1732" s="54">
        <f t="shared" si="186"/>
        <v>14.016595826742222</v>
      </c>
      <c r="BB1732" s="54">
        <f t="shared" si="187"/>
        <v>11.791404173257778</v>
      </c>
    </row>
    <row r="1733" spans="1:54" x14ac:dyDescent="0.25">
      <c r="A1733" s="3">
        <v>42738</v>
      </c>
      <c r="B1733" s="77">
        <v>9272.8799999999992</v>
      </c>
      <c r="C1733" s="77">
        <v>461.13898999999998</v>
      </c>
      <c r="D1733" s="77">
        <v>-1.07</v>
      </c>
      <c r="E1733" s="77">
        <f t="shared" si="182"/>
        <v>170.09330000000003</v>
      </c>
      <c r="F1733" s="77">
        <v>-1.0589</v>
      </c>
      <c r="G1733" s="77">
        <v>11.020299999999999</v>
      </c>
      <c r="H1733">
        <v>0</v>
      </c>
      <c r="I1733" s="78">
        <v>9281</v>
      </c>
      <c r="J1733">
        <v>201701</v>
      </c>
      <c r="K1733" s="78">
        <v>9281</v>
      </c>
      <c r="L1733" s="77">
        <f t="shared" si="188"/>
        <v>8.1200000000008004</v>
      </c>
      <c r="M1733" s="78">
        <v>59418</v>
      </c>
      <c r="N1733" s="78">
        <v>1102.7157500000001</v>
      </c>
      <c r="O1733" s="78">
        <v>-232</v>
      </c>
      <c r="P1733" s="78">
        <v>-1.05714</v>
      </c>
      <c r="Q1733" s="144">
        <v>59360</v>
      </c>
      <c r="R1733" s="78">
        <v>-39430</v>
      </c>
      <c r="S1733" s="78">
        <v>-355</v>
      </c>
      <c r="T1733" s="78">
        <v>2929</v>
      </c>
      <c r="U1733" s="78">
        <v>31902</v>
      </c>
      <c r="V1733" s="219">
        <v>-9.1812425553256846E-2</v>
      </c>
      <c r="W1733" s="78">
        <v>-2099</v>
      </c>
      <c r="X1733" s="78">
        <v>352</v>
      </c>
      <c r="Y1733" s="78">
        <v>8781</v>
      </c>
      <c r="Z1733" s="78">
        <v>13690</v>
      </c>
      <c r="AA1733" s="78">
        <v>115.58</v>
      </c>
      <c r="AB1733" s="78">
        <v>113.94</v>
      </c>
      <c r="AC1733" s="78">
        <v>36076</v>
      </c>
      <c r="AD1733" s="104">
        <v>1.12155</v>
      </c>
      <c r="AE1733" s="78">
        <v>64746</v>
      </c>
      <c r="AF1733" s="104">
        <v>0.74400999999999995</v>
      </c>
      <c r="AG1733" s="78">
        <v>34073</v>
      </c>
      <c r="AH1733" s="104">
        <v>0.17624999999999999</v>
      </c>
      <c r="AI1733" s="78">
        <v>37402</v>
      </c>
      <c r="AJ1733" s="104">
        <v>5.5199999999999999E-2</v>
      </c>
      <c r="AK1733" s="78">
        <v>9400</v>
      </c>
      <c r="AL1733" s="78">
        <v>8800</v>
      </c>
      <c r="AM1733" s="8">
        <v>9300</v>
      </c>
      <c r="AN1733" s="78">
        <v>172</v>
      </c>
      <c r="AO1733" s="78">
        <v>9600</v>
      </c>
      <c r="AP1733" s="78">
        <v>9400</v>
      </c>
      <c r="AQ1733" s="78">
        <v>9300</v>
      </c>
      <c r="AR1733" s="78">
        <v>283</v>
      </c>
      <c r="AS1733" s="78">
        <v>9350</v>
      </c>
      <c r="AT1733" s="78">
        <v>9200</v>
      </c>
      <c r="AU1733" s="78">
        <v>9300</v>
      </c>
      <c r="AV1733" s="78">
        <v>45.5</v>
      </c>
      <c r="AW1733" s="77">
        <v>12.29</v>
      </c>
      <c r="AX1733" s="144">
        <f t="shared" si="183"/>
        <v>0.06</v>
      </c>
      <c r="AY1733" s="144">
        <f t="shared" si="184"/>
        <v>0.04</v>
      </c>
      <c r="AZ1733" s="144">
        <f t="shared" si="185"/>
        <v>0.02</v>
      </c>
      <c r="BA1733" s="54">
        <f t="shared" si="186"/>
        <v>13.700948541894769</v>
      </c>
      <c r="BB1733" s="54">
        <f t="shared" si="187"/>
        <v>11.898051458105227</v>
      </c>
    </row>
    <row r="1734" spans="1:54" x14ac:dyDescent="0.25">
      <c r="A1734" s="3">
        <v>42739</v>
      </c>
      <c r="B1734" s="77">
        <v>9286.9599999999991</v>
      </c>
      <c r="C1734" s="77">
        <v>572.98744999999997</v>
      </c>
      <c r="D1734" s="77">
        <v>0.71010000000000006</v>
      </c>
      <c r="E1734" s="77">
        <f t="shared" si="182"/>
        <v>104.02469999999998</v>
      </c>
      <c r="F1734" s="77">
        <v>2.6456</v>
      </c>
      <c r="G1734" s="77">
        <v>2.5457000000000001</v>
      </c>
      <c r="H1734" t="s">
        <v>1810</v>
      </c>
      <c r="I1734" s="78">
        <v>9273</v>
      </c>
      <c r="J1734">
        <v>201701</v>
      </c>
      <c r="K1734" s="78">
        <v>9273</v>
      </c>
      <c r="L1734" s="77">
        <f t="shared" si="188"/>
        <v>-13.959999999999127</v>
      </c>
      <c r="M1734" s="78">
        <v>57267</v>
      </c>
      <c r="N1734" s="78">
        <v>1061.7726600000001</v>
      </c>
      <c r="O1734" s="78">
        <v>-220</v>
      </c>
      <c r="P1734" s="78">
        <v>-1.0006200000000001</v>
      </c>
      <c r="Q1734" s="144">
        <v>57212</v>
      </c>
      <c r="R1734" s="78">
        <v>-39289</v>
      </c>
      <c r="S1734" s="78">
        <v>-2409</v>
      </c>
      <c r="T1734" s="78">
        <v>1396</v>
      </c>
      <c r="U1734" s="78">
        <v>32662</v>
      </c>
      <c r="V1734" s="219">
        <v>-4.2740799706080461E-2</v>
      </c>
      <c r="W1734" s="78">
        <v>-1430</v>
      </c>
      <c r="X1734" s="78">
        <v>870</v>
      </c>
      <c r="Y1734" s="78">
        <v>7817</v>
      </c>
      <c r="Z1734" s="78">
        <v>9892</v>
      </c>
      <c r="AA1734" s="78">
        <v>111.51</v>
      </c>
      <c r="AB1734" s="78">
        <v>113.79</v>
      </c>
      <c r="AC1734" s="78">
        <v>34805</v>
      </c>
      <c r="AD1734" s="104">
        <v>1.117</v>
      </c>
      <c r="AE1734" s="78">
        <v>56937</v>
      </c>
      <c r="AF1734" s="104">
        <v>0.66837999999999997</v>
      </c>
      <c r="AG1734" s="78">
        <v>15294</v>
      </c>
      <c r="AH1734" s="104">
        <v>0.66629000000000005</v>
      </c>
      <c r="AI1734" s="78">
        <v>13278</v>
      </c>
      <c r="AJ1734" s="104">
        <v>-1.0410000000000001E-2</v>
      </c>
      <c r="AK1734" s="78">
        <v>9500</v>
      </c>
      <c r="AL1734" s="78">
        <v>8800</v>
      </c>
      <c r="AM1734" s="8">
        <v>9300</v>
      </c>
      <c r="AN1734" s="78">
        <v>155</v>
      </c>
      <c r="AO1734" s="78">
        <v>9600</v>
      </c>
      <c r="AP1734" s="78">
        <v>8600</v>
      </c>
      <c r="AQ1734" s="78">
        <v>9300</v>
      </c>
      <c r="AR1734" s="78">
        <v>267</v>
      </c>
      <c r="AS1734" s="78">
        <v>9400</v>
      </c>
      <c r="AT1734" s="78">
        <v>9100</v>
      </c>
      <c r="AU1734" s="78">
        <v>9300</v>
      </c>
      <c r="AV1734" s="78">
        <v>100.5</v>
      </c>
      <c r="AW1734" s="77">
        <v>12.04</v>
      </c>
      <c r="AX1734" s="144">
        <f t="shared" si="183"/>
        <v>0.03</v>
      </c>
      <c r="AY1734" s="144">
        <f t="shared" si="184"/>
        <v>0.02</v>
      </c>
      <c r="AZ1734" s="144">
        <f t="shared" si="185"/>
        <v>0.01</v>
      </c>
      <c r="BA1734" s="54">
        <f t="shared" si="186"/>
        <v>13.713460374651458</v>
      </c>
      <c r="BB1734" s="54">
        <f t="shared" si="187"/>
        <v>11.794539625348541</v>
      </c>
    </row>
    <row r="1735" spans="1:54" x14ac:dyDescent="0.25">
      <c r="A1735" s="3">
        <v>42740</v>
      </c>
      <c r="B1735" s="77">
        <v>9358.14</v>
      </c>
      <c r="C1735" s="77">
        <v>775.70632999999998</v>
      </c>
      <c r="D1735" s="77">
        <v>28.570399999999999</v>
      </c>
      <c r="E1735" s="77">
        <f t="shared" si="182"/>
        <v>114.27829999999997</v>
      </c>
      <c r="F1735" s="77">
        <v>3.5956000000000001</v>
      </c>
      <c r="G1735" s="77">
        <v>8.2119</v>
      </c>
      <c r="H1735">
        <v>0</v>
      </c>
      <c r="I1735" s="78">
        <v>9340</v>
      </c>
      <c r="J1735">
        <v>201701</v>
      </c>
      <c r="K1735" s="78">
        <v>9340</v>
      </c>
      <c r="L1735" s="77">
        <f t="shared" si="188"/>
        <v>-18.139999999999418</v>
      </c>
      <c r="M1735" s="78">
        <v>64545</v>
      </c>
      <c r="N1735" s="78">
        <v>1205.9443000000001</v>
      </c>
      <c r="O1735" s="78">
        <v>1934</v>
      </c>
      <c r="P1735" s="78">
        <v>9.0708400000000005</v>
      </c>
      <c r="Q1735" s="144">
        <v>65028.5</v>
      </c>
      <c r="R1735" s="78">
        <v>-38423</v>
      </c>
      <c r="S1735" s="78">
        <v>-1945</v>
      </c>
      <c r="T1735" s="78">
        <v>10182</v>
      </c>
      <c r="U1735" s="78">
        <v>39387</v>
      </c>
      <c r="V1735" s="219">
        <v>-0.25851169167491811</v>
      </c>
      <c r="W1735" s="78">
        <v>489</v>
      </c>
      <c r="X1735" s="78">
        <v>2770</v>
      </c>
      <c r="Y1735" s="78">
        <v>11675</v>
      </c>
      <c r="Z1735" s="78">
        <v>17712</v>
      </c>
      <c r="AA1735" s="78">
        <v>118.15</v>
      </c>
      <c r="AB1735" s="78">
        <v>119.21</v>
      </c>
      <c r="AC1735" s="78">
        <v>41341</v>
      </c>
      <c r="AD1735" s="104">
        <v>1.4726300000000001</v>
      </c>
      <c r="AE1735" s="78">
        <v>66176</v>
      </c>
      <c r="AF1735" s="104">
        <v>0.62304000000000004</v>
      </c>
      <c r="AG1735" s="78">
        <v>19918</v>
      </c>
      <c r="AH1735" s="104">
        <v>0.39139000000000002</v>
      </c>
      <c r="AI1735" s="78">
        <v>15153</v>
      </c>
      <c r="AJ1735" s="104">
        <v>-7.9130000000000006E-2</v>
      </c>
      <c r="AK1735" s="78">
        <v>9500</v>
      </c>
      <c r="AL1735" s="78">
        <v>8800</v>
      </c>
      <c r="AM1735" s="8">
        <v>9300</v>
      </c>
      <c r="AN1735" s="78">
        <v>144</v>
      </c>
      <c r="AO1735" s="78">
        <v>9600</v>
      </c>
      <c r="AP1735" s="78">
        <v>9000</v>
      </c>
      <c r="AQ1735" s="78">
        <v>9300</v>
      </c>
      <c r="AR1735" s="78">
        <v>265</v>
      </c>
      <c r="AS1735" s="78">
        <v>9400</v>
      </c>
      <c r="AT1735" s="78">
        <v>9150</v>
      </c>
      <c r="AU1735" s="78">
        <v>9350</v>
      </c>
      <c r="AV1735" s="78">
        <v>84</v>
      </c>
      <c r="AW1735" s="77">
        <v>11.28</v>
      </c>
      <c r="AX1735" s="144">
        <f t="shared" si="183"/>
        <v>0</v>
      </c>
      <c r="AY1735" s="144">
        <f t="shared" si="184"/>
        <v>0</v>
      </c>
      <c r="AZ1735" s="144">
        <f t="shared" si="185"/>
        <v>0</v>
      </c>
      <c r="BA1735" s="54">
        <f t="shared" si="186"/>
        <v>13.840542742573389</v>
      </c>
      <c r="BB1735" s="54">
        <f t="shared" si="187"/>
        <v>11.514457257426608</v>
      </c>
    </row>
    <row r="1736" spans="1:54" x14ac:dyDescent="0.25">
      <c r="A1736" s="3">
        <v>42741</v>
      </c>
      <c r="B1736" s="77">
        <v>9372.2199999999993</v>
      </c>
      <c r="C1736" s="77">
        <v>709.13379999999995</v>
      </c>
      <c r="D1736" s="77">
        <v>25.825199999999999</v>
      </c>
      <c r="E1736" s="77">
        <f t="shared" si="182"/>
        <v>14.234500000000029</v>
      </c>
      <c r="F1736" s="77">
        <v>7.4457000000000004</v>
      </c>
      <c r="G1736" s="77">
        <v>-2.9379000000000004</v>
      </c>
      <c r="H1736">
        <v>0</v>
      </c>
      <c r="I1736" s="78">
        <v>9367</v>
      </c>
      <c r="J1736">
        <v>201701</v>
      </c>
      <c r="K1736" s="78">
        <v>9367</v>
      </c>
      <c r="L1736" s="77">
        <f t="shared" si="188"/>
        <v>-5.2199999999993452</v>
      </c>
      <c r="M1736" s="78">
        <v>66163</v>
      </c>
      <c r="N1736" s="78">
        <v>1239.2319399999999</v>
      </c>
      <c r="O1736" s="78">
        <v>1713</v>
      </c>
      <c r="P1736" s="78">
        <v>8.0630600000000001</v>
      </c>
      <c r="Q1736" s="144">
        <v>66591.25</v>
      </c>
      <c r="R1736" s="78">
        <v>-38406</v>
      </c>
      <c r="S1736" s="78">
        <v>-1462</v>
      </c>
      <c r="T1736" s="78">
        <v>10411</v>
      </c>
      <c r="U1736" s="78">
        <v>40965</v>
      </c>
      <c r="V1736" s="219">
        <v>-0.25414378127669962</v>
      </c>
      <c r="W1736" s="78">
        <v>1542</v>
      </c>
      <c r="X1736" s="78">
        <v>3821</v>
      </c>
      <c r="Y1736" s="78">
        <v>13293</v>
      </c>
      <c r="Z1736" s="78">
        <v>17899</v>
      </c>
      <c r="AA1736" s="78">
        <v>122.81</v>
      </c>
      <c r="AB1736" s="78">
        <v>120.61</v>
      </c>
      <c r="AC1736" s="78">
        <v>44309</v>
      </c>
      <c r="AD1736" s="104">
        <v>1.5726100000000001</v>
      </c>
      <c r="AE1736" s="78">
        <v>66780</v>
      </c>
      <c r="AF1736" s="104">
        <v>0.60440000000000005</v>
      </c>
      <c r="AG1736" s="78">
        <v>28231</v>
      </c>
      <c r="AH1736" s="104">
        <v>0.29604999999999998</v>
      </c>
      <c r="AI1736" s="78">
        <v>12322</v>
      </c>
      <c r="AJ1736" s="104">
        <v>-0.13366</v>
      </c>
      <c r="AK1736" s="78">
        <v>9500</v>
      </c>
      <c r="AL1736" s="78">
        <v>9200</v>
      </c>
      <c r="AM1736" s="8">
        <v>9400</v>
      </c>
      <c r="AN1736" s="78">
        <v>129</v>
      </c>
      <c r="AO1736" s="78">
        <v>9600</v>
      </c>
      <c r="AP1736" s="78">
        <v>9000</v>
      </c>
      <c r="AQ1736" s="78">
        <v>9400</v>
      </c>
      <c r="AR1736" s="78">
        <v>249</v>
      </c>
      <c r="AS1736" s="78">
        <v>9550</v>
      </c>
      <c r="AT1736" s="78">
        <v>9200</v>
      </c>
      <c r="AU1736" s="78">
        <v>9400</v>
      </c>
      <c r="AV1736" s="78">
        <v>71</v>
      </c>
      <c r="AW1736" s="77">
        <v>11.17</v>
      </c>
      <c r="AX1736" s="144">
        <f t="shared" si="183"/>
        <v>0</v>
      </c>
      <c r="AY1736" s="144">
        <f t="shared" si="184"/>
        <v>0</v>
      </c>
      <c r="AZ1736" s="144">
        <f t="shared" si="185"/>
        <v>0</v>
      </c>
      <c r="BA1736" s="54">
        <f t="shared" si="186"/>
        <v>13.930539659872888</v>
      </c>
      <c r="BB1736" s="54">
        <f t="shared" si="187"/>
        <v>11.253460340127109</v>
      </c>
    </row>
    <row r="1737" spans="1:54" x14ac:dyDescent="0.25">
      <c r="A1737" s="3">
        <v>42744</v>
      </c>
      <c r="B1737" s="77">
        <v>9342.42</v>
      </c>
      <c r="C1737" s="77">
        <v>647.08959000000004</v>
      </c>
      <c r="D1737" s="77">
        <v>9.843</v>
      </c>
      <c r="E1737" s="77">
        <f t="shared" si="182"/>
        <v>-57.725199999999987</v>
      </c>
      <c r="F1737" s="77">
        <v>-1.1838</v>
      </c>
      <c r="G1737" s="77">
        <v>-5.1055000000000001</v>
      </c>
      <c r="H1737">
        <v>0</v>
      </c>
      <c r="I1737" s="78">
        <v>9344</v>
      </c>
      <c r="J1737">
        <v>201701</v>
      </c>
      <c r="K1737" s="78">
        <v>9344</v>
      </c>
      <c r="L1737" s="77">
        <f t="shared" si="188"/>
        <v>1.5799999999999272</v>
      </c>
      <c r="M1737" s="78">
        <v>62300</v>
      </c>
      <c r="N1737" s="78">
        <v>1164.0188599999999</v>
      </c>
      <c r="O1737" s="78">
        <v>1546</v>
      </c>
      <c r="P1737" s="78">
        <v>7.2627499999999996</v>
      </c>
      <c r="Q1737" s="144">
        <v>62686.5</v>
      </c>
      <c r="R1737" s="78">
        <v>-38794</v>
      </c>
      <c r="S1737" s="78">
        <v>-697</v>
      </c>
      <c r="T1737" s="78">
        <v>10000</v>
      </c>
      <c r="U1737" s="78">
        <v>39445</v>
      </c>
      <c r="V1737" s="219">
        <v>-0.25351755609075927</v>
      </c>
      <c r="W1737" s="78">
        <v>1858</v>
      </c>
      <c r="X1737" s="78">
        <v>3697</v>
      </c>
      <c r="Y1737" s="78">
        <v>13414</v>
      </c>
      <c r="Z1737" s="78">
        <v>16862</v>
      </c>
      <c r="AA1737" s="78">
        <v>94.53</v>
      </c>
      <c r="AB1737" s="78">
        <v>113.61</v>
      </c>
      <c r="AC1737" s="78">
        <v>46611</v>
      </c>
      <c r="AD1737" s="104">
        <v>1.51105</v>
      </c>
      <c r="AE1737" s="78">
        <v>70590</v>
      </c>
      <c r="AF1737" s="104">
        <v>0.70635000000000003</v>
      </c>
      <c r="AG1737" s="78">
        <v>20627</v>
      </c>
      <c r="AH1737" s="104">
        <v>4.3900000000000002E-2</v>
      </c>
      <c r="AI1737" s="78">
        <v>16840</v>
      </c>
      <c r="AJ1737" s="104">
        <v>-0.19692999999999999</v>
      </c>
      <c r="AK1737" s="78">
        <v>9500</v>
      </c>
      <c r="AL1737" s="78">
        <v>9200</v>
      </c>
      <c r="AM1737" s="8">
        <v>9300</v>
      </c>
      <c r="AN1737" s="78">
        <v>128.5</v>
      </c>
      <c r="AO1737" s="78">
        <v>9600</v>
      </c>
      <c r="AP1737" s="78">
        <v>9000</v>
      </c>
      <c r="AQ1737" s="78">
        <v>9300</v>
      </c>
      <c r="AR1737" s="78">
        <v>255</v>
      </c>
      <c r="AS1737" s="78">
        <v>9400</v>
      </c>
      <c r="AT1737" s="78">
        <v>9300</v>
      </c>
      <c r="AU1737" s="78">
        <v>9350</v>
      </c>
      <c r="AV1737" s="78">
        <v>54</v>
      </c>
      <c r="AW1737" s="77">
        <v>11.53</v>
      </c>
      <c r="AX1737" s="144">
        <f t="shared" si="183"/>
        <v>0.06</v>
      </c>
      <c r="AY1737" s="144">
        <f t="shared" si="184"/>
        <v>0.04</v>
      </c>
      <c r="AZ1737" s="144">
        <f t="shared" si="185"/>
        <v>0.02</v>
      </c>
      <c r="BA1737" s="54">
        <f t="shared" si="186"/>
        <v>13.921313372362931</v>
      </c>
      <c r="BB1737" s="54">
        <f t="shared" si="187"/>
        <v>11.114686627637063</v>
      </c>
    </row>
    <row r="1738" spans="1:54" x14ac:dyDescent="0.25">
      <c r="A1738" s="3">
        <v>42745</v>
      </c>
      <c r="B1738" s="77">
        <v>9349.64</v>
      </c>
      <c r="C1738" s="77">
        <v>605.98143000000005</v>
      </c>
      <c r="D1738" s="77">
        <v>32.830399999999997</v>
      </c>
      <c r="E1738" s="77">
        <f t="shared" si="182"/>
        <v>-25.430899999999966</v>
      </c>
      <c r="F1738" s="77">
        <v>0.19899999999999998</v>
      </c>
      <c r="G1738" s="77">
        <v>-13.669500000000001</v>
      </c>
      <c r="H1738">
        <v>0</v>
      </c>
      <c r="I1738" s="78">
        <v>9342</v>
      </c>
      <c r="J1738">
        <v>201701</v>
      </c>
      <c r="K1738" s="78">
        <v>9342</v>
      </c>
      <c r="L1738" s="77">
        <f t="shared" si="188"/>
        <v>-7.6399999999994179</v>
      </c>
      <c r="M1738" s="78">
        <v>65297</v>
      </c>
      <c r="N1738" s="78">
        <v>1219.8665900000001</v>
      </c>
      <c r="O1738" s="78">
        <v>1849</v>
      </c>
      <c r="P1738" s="78">
        <v>8.6754200000000008</v>
      </c>
      <c r="Q1738" s="144">
        <v>65759.25</v>
      </c>
      <c r="R1738" s="78">
        <v>-39036</v>
      </c>
      <c r="S1738" s="78">
        <v>-1902</v>
      </c>
      <c r="T1738" s="78">
        <v>9627</v>
      </c>
      <c r="U1738" s="78">
        <v>39160</v>
      </c>
      <c r="V1738" s="219">
        <v>-0.24583758937691522</v>
      </c>
      <c r="W1738" s="78">
        <v>2944</v>
      </c>
      <c r="X1738" s="78">
        <v>4783</v>
      </c>
      <c r="Y1738" s="78">
        <v>14308</v>
      </c>
      <c r="Z1738" s="78">
        <v>18046</v>
      </c>
      <c r="AA1738" s="78">
        <v>112.97</v>
      </c>
      <c r="AB1738" s="78">
        <v>112.87</v>
      </c>
      <c r="AC1738" s="78">
        <v>48979</v>
      </c>
      <c r="AD1738" s="104">
        <v>1.5312600000000001</v>
      </c>
      <c r="AE1738" s="78">
        <v>73140</v>
      </c>
      <c r="AF1738" s="104">
        <v>0.70381000000000005</v>
      </c>
      <c r="AG1738" s="78">
        <v>24575</v>
      </c>
      <c r="AH1738" s="104">
        <v>0.21753</v>
      </c>
      <c r="AI1738" s="78">
        <v>9298</v>
      </c>
      <c r="AJ1738" s="104">
        <v>-0.19971</v>
      </c>
      <c r="AK1738" s="78">
        <v>9500</v>
      </c>
      <c r="AL1738" s="78">
        <v>9200</v>
      </c>
      <c r="AM1738" s="8">
        <v>9300</v>
      </c>
      <c r="AN1738" s="78">
        <v>116</v>
      </c>
      <c r="AO1738" s="78">
        <v>9600</v>
      </c>
      <c r="AP1738" s="78">
        <v>9000</v>
      </c>
      <c r="AQ1738" s="78">
        <v>9300</v>
      </c>
      <c r="AR1738" s="78">
        <v>248</v>
      </c>
      <c r="AS1738" s="78">
        <v>9400</v>
      </c>
      <c r="AT1738" s="78">
        <v>9300</v>
      </c>
      <c r="AU1738" s="78">
        <v>9350</v>
      </c>
      <c r="AV1738" s="78">
        <v>38</v>
      </c>
      <c r="AW1738" s="77">
        <v>11.38</v>
      </c>
      <c r="AX1738" s="144">
        <f t="shared" si="183"/>
        <v>0.06</v>
      </c>
      <c r="AY1738" s="144">
        <f t="shared" si="184"/>
        <v>0.04</v>
      </c>
      <c r="AZ1738" s="144">
        <f t="shared" si="185"/>
        <v>0.02</v>
      </c>
      <c r="BA1738" s="54">
        <f t="shared" si="186"/>
        <v>13.779665280758381</v>
      </c>
      <c r="BB1738" s="54">
        <f t="shared" si="187"/>
        <v>11.025334719241615</v>
      </c>
    </row>
    <row r="1739" spans="1:54" x14ac:dyDescent="0.25">
      <c r="A1739" s="3">
        <v>42746</v>
      </c>
      <c r="B1739" s="77">
        <v>9345.74</v>
      </c>
      <c r="C1739" s="77">
        <v>739.41461000000004</v>
      </c>
      <c r="D1739" s="77">
        <v>36.4664</v>
      </c>
      <c r="E1739" s="77">
        <f t="shared" si="182"/>
        <v>-23.155099999999955</v>
      </c>
      <c r="F1739" s="77">
        <v>-3.9567999999999999</v>
      </c>
      <c r="G1739" s="77">
        <v>-7.0878999999999994</v>
      </c>
      <c r="H1739" t="s">
        <v>1811</v>
      </c>
      <c r="I1739" s="78">
        <v>9338</v>
      </c>
      <c r="J1739">
        <v>201701</v>
      </c>
      <c r="K1739" s="78">
        <v>9338</v>
      </c>
      <c r="L1739" s="77">
        <f t="shared" si="188"/>
        <v>-7.7399999999997817</v>
      </c>
      <c r="M1739" s="78">
        <v>63241</v>
      </c>
      <c r="N1739" s="78">
        <v>1180.9673</v>
      </c>
      <c r="O1739" s="78">
        <v>1685</v>
      </c>
      <c r="P1739" s="78">
        <v>7.9093200000000001</v>
      </c>
      <c r="Q1739" s="144">
        <v>63662.25</v>
      </c>
      <c r="R1739" s="78">
        <v>-38885</v>
      </c>
      <c r="S1739" s="78">
        <v>-1876</v>
      </c>
      <c r="T1739" s="78">
        <v>8720</v>
      </c>
      <c r="U1739" s="78">
        <v>39987</v>
      </c>
      <c r="V1739" s="219">
        <v>-0.21807087303373596</v>
      </c>
      <c r="W1739" s="78">
        <v>3997</v>
      </c>
      <c r="X1739" s="78">
        <v>3997</v>
      </c>
      <c r="Y1739" s="78">
        <v>14961</v>
      </c>
      <c r="Z1739" s="78">
        <v>16327</v>
      </c>
      <c r="AA1739" s="78">
        <v>112.94</v>
      </c>
      <c r="AB1739" s="78">
        <v>114.88</v>
      </c>
      <c r="AC1739" s="78">
        <v>50388</v>
      </c>
      <c r="AD1739" s="104">
        <v>1.5526899999999999</v>
      </c>
      <c r="AE1739" s="78">
        <v>76078</v>
      </c>
      <c r="AF1739" s="104">
        <v>0.77700000000000002</v>
      </c>
      <c r="AG1739" s="78">
        <v>-352</v>
      </c>
      <c r="AH1739" s="104">
        <v>0.43029000000000001</v>
      </c>
      <c r="AI1739" s="78">
        <v>6776</v>
      </c>
      <c r="AJ1739" s="104">
        <v>-2.6329999999999999E-2</v>
      </c>
      <c r="AK1739" s="78">
        <v>9500</v>
      </c>
      <c r="AL1739" s="78">
        <v>9200</v>
      </c>
      <c r="AM1739" s="8">
        <v>9350</v>
      </c>
      <c r="AN1739" s="78">
        <v>101</v>
      </c>
      <c r="AO1739" s="78">
        <v>9600</v>
      </c>
      <c r="AP1739" s="78">
        <v>9000</v>
      </c>
      <c r="AQ1739" s="78">
        <v>9300</v>
      </c>
      <c r="AR1739" s="78">
        <v>248</v>
      </c>
      <c r="AS1739" s="78">
        <v>9500</v>
      </c>
      <c r="AT1739" s="78">
        <v>9200</v>
      </c>
      <c r="AU1739" s="78">
        <v>9350</v>
      </c>
      <c r="AV1739" s="78">
        <v>101</v>
      </c>
      <c r="AW1739" s="77">
        <v>11.46</v>
      </c>
      <c r="AX1739" s="144">
        <f t="shared" si="183"/>
        <v>0.1</v>
      </c>
      <c r="AY1739" s="144">
        <f t="shared" si="184"/>
        <v>0.06</v>
      </c>
      <c r="AZ1739" s="144">
        <f t="shared" si="185"/>
        <v>0.03</v>
      </c>
      <c r="BA1739" s="54">
        <f t="shared" si="186"/>
        <v>13.627279020082167</v>
      </c>
      <c r="BB1739" s="54">
        <f t="shared" si="187"/>
        <v>10.969720979917831</v>
      </c>
    </row>
    <row r="1740" spans="1:54" x14ac:dyDescent="0.25">
      <c r="A1740" s="3">
        <v>42747</v>
      </c>
      <c r="B1740" s="77">
        <v>9410.18</v>
      </c>
      <c r="C1740" s="77">
        <v>778.43541000000005</v>
      </c>
      <c r="D1740" s="77">
        <v>103.8891</v>
      </c>
      <c r="E1740" s="77">
        <f t="shared" si="182"/>
        <v>73.405200000000036</v>
      </c>
      <c r="F1740" s="77">
        <v>-0.4294</v>
      </c>
      <c r="G1740" s="77">
        <v>-12.0494</v>
      </c>
      <c r="H1740">
        <v>0</v>
      </c>
      <c r="I1740" s="78">
        <v>9410</v>
      </c>
      <c r="J1740">
        <v>201701</v>
      </c>
      <c r="K1740" s="78">
        <v>9410</v>
      </c>
      <c r="L1740" s="77">
        <f t="shared" si="188"/>
        <v>-0.18000000000029104</v>
      </c>
      <c r="M1740" s="78">
        <v>71582</v>
      </c>
      <c r="N1740" s="78">
        <v>1347.2532900000001</v>
      </c>
      <c r="O1740" s="78">
        <v>3285</v>
      </c>
      <c r="P1740" s="78">
        <v>15.50318</v>
      </c>
      <c r="Q1740" s="144">
        <v>72403.25</v>
      </c>
      <c r="R1740" s="78">
        <v>-38406</v>
      </c>
      <c r="S1740" s="78">
        <v>-524</v>
      </c>
      <c r="T1740" s="78">
        <v>13939</v>
      </c>
      <c r="U1740" s="78">
        <v>47733</v>
      </c>
      <c r="V1740" s="219">
        <v>-0.29202019567175747</v>
      </c>
      <c r="W1740" s="78">
        <v>3978</v>
      </c>
      <c r="X1740" s="78">
        <v>5955</v>
      </c>
      <c r="Y1740" s="78">
        <v>16902</v>
      </c>
      <c r="Z1740" s="78">
        <v>21088</v>
      </c>
      <c r="AA1740" s="78">
        <v>94.41</v>
      </c>
      <c r="AB1740" s="78">
        <v>118.42</v>
      </c>
      <c r="AC1740" s="78">
        <v>60950</v>
      </c>
      <c r="AD1740" s="104">
        <v>2.1806800000000002</v>
      </c>
      <c r="AE1740" s="78">
        <v>86937</v>
      </c>
      <c r="AF1740" s="104">
        <v>0.73035000000000005</v>
      </c>
      <c r="AG1740" s="78">
        <v>5779</v>
      </c>
      <c r="AH1740" s="104">
        <v>0.32890000000000003</v>
      </c>
      <c r="AI1740" s="78">
        <v>2966</v>
      </c>
      <c r="AJ1740" s="104">
        <v>-0.18651000000000001</v>
      </c>
      <c r="AK1740" s="78">
        <v>9500</v>
      </c>
      <c r="AL1740" s="78">
        <v>9200</v>
      </c>
      <c r="AM1740" s="8">
        <v>9400</v>
      </c>
      <c r="AN1740" s="78">
        <v>91.5</v>
      </c>
      <c r="AO1740" s="78">
        <v>9600</v>
      </c>
      <c r="AP1740" s="78">
        <v>9000</v>
      </c>
      <c r="AQ1740" s="78">
        <v>9400</v>
      </c>
      <c r="AR1740" s="78">
        <v>244</v>
      </c>
      <c r="AS1740" s="78">
        <v>9500</v>
      </c>
      <c r="AT1740" s="78">
        <v>9200</v>
      </c>
      <c r="AU1740" s="78">
        <v>9400</v>
      </c>
      <c r="AV1740" s="78">
        <v>91.5</v>
      </c>
      <c r="AW1740" s="77">
        <v>11.45</v>
      </c>
      <c r="AX1740" s="144">
        <f t="shared" si="183"/>
        <v>0.1</v>
      </c>
      <c r="AY1740" s="144">
        <f t="shared" si="184"/>
        <v>0.06</v>
      </c>
      <c r="AZ1740" s="144">
        <f t="shared" si="185"/>
        <v>0.03</v>
      </c>
      <c r="BA1740" s="54">
        <f t="shared" si="186"/>
        <v>13.417691487653176</v>
      </c>
      <c r="BB1740" s="54">
        <f t="shared" si="187"/>
        <v>10.963308512346821</v>
      </c>
    </row>
    <row r="1741" spans="1:54" x14ac:dyDescent="0.25">
      <c r="A1741" s="3">
        <v>42748</v>
      </c>
      <c r="B1741" s="77">
        <v>9378.83</v>
      </c>
      <c r="C1741" s="77">
        <v>729.09568999999999</v>
      </c>
      <c r="D1741" s="77">
        <v>10.747199999999999</v>
      </c>
      <c r="E1741" s="77">
        <f t="shared" si="182"/>
        <v>69.890100000000061</v>
      </c>
      <c r="F1741" s="77">
        <v>0.25409999999999999</v>
      </c>
      <c r="G1741" s="77">
        <v>-1.4159999999999999</v>
      </c>
      <c r="H1741">
        <v>0</v>
      </c>
      <c r="I1741" s="78">
        <v>9374</v>
      </c>
      <c r="J1741">
        <v>201701</v>
      </c>
      <c r="K1741" s="78">
        <v>9374</v>
      </c>
      <c r="L1741" s="77">
        <f t="shared" si="188"/>
        <v>-4.8299999999999272</v>
      </c>
      <c r="M1741" s="78">
        <v>64937</v>
      </c>
      <c r="N1741" s="78">
        <v>1217.4457299999999</v>
      </c>
      <c r="O1741" s="78">
        <v>1629</v>
      </c>
      <c r="P1741" s="78">
        <v>7.6784699999999999</v>
      </c>
      <c r="Q1741" s="144">
        <v>65344.25</v>
      </c>
      <c r="R1741" s="78">
        <v>-38967</v>
      </c>
      <c r="S1741" s="78">
        <v>-388</v>
      </c>
      <c r="T1741" s="78">
        <v>10738</v>
      </c>
      <c r="U1741" s="78">
        <v>40885</v>
      </c>
      <c r="V1741" s="219">
        <v>-0.26263910969793325</v>
      </c>
      <c r="W1741" s="78">
        <v>2653</v>
      </c>
      <c r="X1741" s="78">
        <v>5081</v>
      </c>
      <c r="Y1741" s="78">
        <v>14807</v>
      </c>
      <c r="Z1741" s="78">
        <v>18170</v>
      </c>
      <c r="AA1741" s="78">
        <v>108.49</v>
      </c>
      <c r="AB1741" s="78">
        <v>119.23</v>
      </c>
      <c r="AC1741" s="78">
        <v>56771</v>
      </c>
      <c r="AD1741" s="104">
        <v>1.8710800000000001</v>
      </c>
      <c r="AE1741" s="78">
        <v>95156</v>
      </c>
      <c r="AF1741" s="104">
        <v>0.85724</v>
      </c>
      <c r="AG1741" s="78">
        <v>-13016</v>
      </c>
      <c r="AH1741" s="104">
        <v>1.9869999999999999E-2</v>
      </c>
      <c r="AI1741" s="78">
        <v>23152</v>
      </c>
      <c r="AJ1741" s="104">
        <v>3.8780000000000002E-2</v>
      </c>
      <c r="AK1741" s="78">
        <v>9500</v>
      </c>
      <c r="AL1741" s="78">
        <v>9200</v>
      </c>
      <c r="AM1741" s="8">
        <v>9400</v>
      </c>
      <c r="AN1741" s="78">
        <v>82.5</v>
      </c>
      <c r="AO1741" s="78">
        <v>9600</v>
      </c>
      <c r="AP1741" s="78">
        <v>9000</v>
      </c>
      <c r="AQ1741" s="78">
        <v>9400</v>
      </c>
      <c r="AR1741" s="78">
        <v>237</v>
      </c>
      <c r="AS1741" s="78">
        <v>9500</v>
      </c>
      <c r="AT1741" s="78">
        <v>9200</v>
      </c>
      <c r="AU1741" s="78">
        <v>9400</v>
      </c>
      <c r="AV1741" s="78">
        <v>82.5</v>
      </c>
      <c r="AW1741" s="77">
        <v>11.54</v>
      </c>
      <c r="AX1741" s="144">
        <f t="shared" si="183"/>
        <v>0.2</v>
      </c>
      <c r="AY1741" s="144">
        <f t="shared" si="184"/>
        <v>0.12</v>
      </c>
      <c r="AZ1741" s="144">
        <f t="shared" si="185"/>
        <v>0.06</v>
      </c>
      <c r="BA1741" s="54">
        <f t="shared" si="186"/>
        <v>13.319346631164423</v>
      </c>
      <c r="BB1741" s="54">
        <f t="shared" si="187"/>
        <v>10.917653368835575</v>
      </c>
    </row>
    <row r="1742" spans="1:54" x14ac:dyDescent="0.25">
      <c r="A1742" s="3">
        <v>42751</v>
      </c>
      <c r="B1742" s="77">
        <v>9292.33</v>
      </c>
      <c r="C1742" s="77">
        <v>583.54654000000005</v>
      </c>
      <c r="D1742" s="77">
        <v>-58.334099999999999</v>
      </c>
      <c r="E1742" s="77">
        <f t="shared" si="182"/>
        <v>25.806900000000049</v>
      </c>
      <c r="F1742" s="77">
        <v>1.5003</v>
      </c>
      <c r="G1742" s="77">
        <v>-4.4234</v>
      </c>
      <c r="H1742">
        <v>0</v>
      </c>
      <c r="I1742" s="78">
        <v>9286</v>
      </c>
      <c r="J1742">
        <v>201701</v>
      </c>
      <c r="K1742" s="78">
        <v>9286</v>
      </c>
      <c r="L1742" s="77">
        <f t="shared" si="188"/>
        <v>-6.3299999999999272</v>
      </c>
      <c r="M1742" s="78">
        <v>57847</v>
      </c>
      <c r="N1742" s="78">
        <v>1074.39715</v>
      </c>
      <c r="O1742" s="78">
        <v>-200</v>
      </c>
      <c r="P1742" s="78">
        <v>-0.88363999999999998</v>
      </c>
      <c r="Q1742" s="144">
        <v>57797</v>
      </c>
      <c r="R1742" s="78">
        <v>-40399</v>
      </c>
      <c r="S1742" s="78">
        <v>-610</v>
      </c>
      <c r="T1742" s="78">
        <v>5910</v>
      </c>
      <c r="U1742" s="78">
        <v>34816</v>
      </c>
      <c r="V1742" s="219">
        <v>-0.16974954044117646</v>
      </c>
      <c r="W1742" s="78">
        <v>6037</v>
      </c>
      <c r="X1742" s="78">
        <v>8733</v>
      </c>
      <c r="Y1742" s="78">
        <v>14891</v>
      </c>
      <c r="Z1742" s="78">
        <v>15224</v>
      </c>
      <c r="AA1742" s="78">
        <v>92.65</v>
      </c>
      <c r="AB1742" s="78">
        <v>104.61</v>
      </c>
      <c r="AC1742" s="78">
        <v>61392</v>
      </c>
      <c r="AD1742" s="104">
        <v>1.6919</v>
      </c>
      <c r="AE1742" s="78">
        <v>104381</v>
      </c>
      <c r="AF1742" s="104">
        <v>1.1739900000000001</v>
      </c>
      <c r="AG1742" s="78">
        <v>-24029</v>
      </c>
      <c r="AH1742" s="104">
        <v>0.15865000000000001</v>
      </c>
      <c r="AI1742" s="78">
        <v>20710</v>
      </c>
      <c r="AJ1742" s="104">
        <v>0.34050999999999998</v>
      </c>
      <c r="AK1742" s="78">
        <v>9500</v>
      </c>
      <c r="AL1742" s="78">
        <v>9200</v>
      </c>
      <c r="AM1742" s="8">
        <v>9300</v>
      </c>
      <c r="AN1742" s="78">
        <v>60.5</v>
      </c>
      <c r="AO1742" s="78">
        <v>9600</v>
      </c>
      <c r="AP1742" s="78">
        <v>9100</v>
      </c>
      <c r="AQ1742" s="78">
        <v>9300</v>
      </c>
      <c r="AR1742" s="78">
        <v>245</v>
      </c>
      <c r="AS1742" s="78">
        <v>9500</v>
      </c>
      <c r="AT1742" s="78">
        <v>9200</v>
      </c>
      <c r="AU1742" s="78">
        <v>9300</v>
      </c>
      <c r="AV1742" s="78">
        <v>60.5</v>
      </c>
      <c r="AW1742" s="77">
        <v>13.65</v>
      </c>
      <c r="AX1742" s="144">
        <f t="shared" si="183"/>
        <v>0.93</v>
      </c>
      <c r="AY1742" s="144">
        <f t="shared" si="184"/>
        <v>0.69</v>
      </c>
      <c r="AZ1742" s="144">
        <f t="shared" si="185"/>
        <v>0.45</v>
      </c>
      <c r="BA1742" s="54">
        <f t="shared" si="186"/>
        <v>13.496457631105866</v>
      </c>
      <c r="BB1742" s="54">
        <f t="shared" si="187"/>
        <v>10.814542368894134</v>
      </c>
    </row>
    <row r="1743" spans="1:54" x14ac:dyDescent="0.25">
      <c r="A1743" s="3">
        <v>42752</v>
      </c>
      <c r="B1743" s="77">
        <v>9354.5300000000007</v>
      </c>
      <c r="C1743" s="77">
        <v>588.79214999999999</v>
      </c>
      <c r="D1743" s="77">
        <v>34.181899999999999</v>
      </c>
      <c r="E1743" s="77">
        <f t="shared" si="182"/>
        <v>80.317500000000024</v>
      </c>
      <c r="F1743" s="77">
        <v>-1.1134999999999999</v>
      </c>
      <c r="G1743" s="77">
        <v>0.46279999999999999</v>
      </c>
      <c r="H1743">
        <v>0</v>
      </c>
      <c r="I1743" s="78">
        <v>9341</v>
      </c>
      <c r="J1743">
        <v>201701</v>
      </c>
      <c r="K1743" s="78">
        <v>9341</v>
      </c>
      <c r="L1743" s="77">
        <f t="shared" si="188"/>
        <v>-13.530000000000655</v>
      </c>
      <c r="M1743" s="78">
        <v>63841</v>
      </c>
      <c r="N1743" s="78">
        <v>1191.93894</v>
      </c>
      <c r="O1743" s="78">
        <v>765</v>
      </c>
      <c r="P1743" s="78">
        <v>3.6130300000000002</v>
      </c>
      <c r="Q1743" s="144">
        <v>64032.25</v>
      </c>
      <c r="R1743" s="78">
        <v>-39927</v>
      </c>
      <c r="S1743" s="78">
        <v>840</v>
      </c>
      <c r="T1743" s="78">
        <v>10951</v>
      </c>
      <c r="U1743" s="78">
        <v>36816</v>
      </c>
      <c r="V1743" s="219">
        <v>-0.29745219469795742</v>
      </c>
      <c r="W1743" s="78">
        <v>6379</v>
      </c>
      <c r="X1743" s="78">
        <v>9014</v>
      </c>
      <c r="Y1743" s="78">
        <v>18582</v>
      </c>
      <c r="Z1743" s="78">
        <v>22256</v>
      </c>
      <c r="AA1743" s="78">
        <v>103.29</v>
      </c>
      <c r="AB1743" s="78">
        <v>112.56</v>
      </c>
      <c r="AC1743" s="78">
        <v>63832</v>
      </c>
      <c r="AD1743" s="104">
        <v>1.9090499999999999</v>
      </c>
      <c r="AE1743" s="78">
        <v>101304</v>
      </c>
      <c r="AF1743" s="104">
        <v>0.75722</v>
      </c>
      <c r="AG1743" s="78">
        <v>-18740</v>
      </c>
      <c r="AH1743" s="104">
        <v>-0.10897999999999999</v>
      </c>
      <c r="AI1743" s="78">
        <v>13531</v>
      </c>
      <c r="AJ1743" s="104">
        <v>-6.0499999999999998E-3</v>
      </c>
      <c r="AK1743" s="78">
        <v>9500</v>
      </c>
      <c r="AL1743" s="78">
        <v>9200</v>
      </c>
      <c r="AM1743" s="8">
        <v>9350</v>
      </c>
      <c r="AN1743" s="78">
        <v>43</v>
      </c>
      <c r="AO1743" s="78">
        <v>9600</v>
      </c>
      <c r="AP1743" s="78">
        <v>9100</v>
      </c>
      <c r="AQ1743" s="78">
        <v>9300</v>
      </c>
      <c r="AR1743" s="78">
        <v>240</v>
      </c>
      <c r="AS1743" s="78">
        <v>9500</v>
      </c>
      <c r="AT1743" s="78">
        <v>9200</v>
      </c>
      <c r="AU1743" s="78">
        <v>9350</v>
      </c>
      <c r="AV1743" s="78">
        <v>43</v>
      </c>
      <c r="AW1743" s="77">
        <v>13.84</v>
      </c>
      <c r="AX1743" s="144">
        <f t="shared" si="183"/>
        <v>1</v>
      </c>
      <c r="AY1743" s="144">
        <f t="shared" si="184"/>
        <v>0.73</v>
      </c>
      <c r="AZ1743" s="144">
        <f t="shared" si="185"/>
        <v>0.48</v>
      </c>
      <c r="BA1743" s="54">
        <f t="shared" si="186"/>
        <v>13.69830369803698</v>
      </c>
      <c r="BB1743" s="54">
        <f t="shared" si="187"/>
        <v>10.699696301963016</v>
      </c>
    </row>
    <row r="1744" spans="1:54" x14ac:dyDescent="0.25">
      <c r="A1744" s="3">
        <v>42753</v>
      </c>
      <c r="B1744" s="77">
        <v>9341.9699999999993</v>
      </c>
      <c r="C1744" s="77">
        <v>776.77598999999998</v>
      </c>
      <c r="D1744" s="77">
        <v>19.988900000000001</v>
      </c>
      <c r="E1744" s="77">
        <f t="shared" si="182"/>
        <v>119.50610000000002</v>
      </c>
      <c r="F1744" s="77">
        <v>0.43920000000000003</v>
      </c>
      <c r="G1744" s="77">
        <v>-1.8396999999999999</v>
      </c>
      <c r="H1744" t="s">
        <v>1812</v>
      </c>
      <c r="I1744" s="78">
        <v>9340</v>
      </c>
      <c r="J1744">
        <v>201702</v>
      </c>
      <c r="K1744" s="78">
        <v>9318</v>
      </c>
      <c r="L1744" s="77">
        <f t="shared" si="188"/>
        <v>-23.969999999999345</v>
      </c>
      <c r="M1744" s="78">
        <v>54625</v>
      </c>
      <c r="N1744" s="78">
        <v>1017.85245</v>
      </c>
      <c r="O1744" s="78">
        <v>274</v>
      </c>
      <c r="P1744" s="78">
        <v>1.32335</v>
      </c>
      <c r="Q1744" s="144">
        <v>54693.5</v>
      </c>
      <c r="R1744" s="78">
        <v>-40826</v>
      </c>
      <c r="S1744" s="78">
        <v>-2603</v>
      </c>
      <c r="T1744" s="78">
        <v>7890</v>
      </c>
      <c r="U1744" s="78">
        <v>25882</v>
      </c>
      <c r="V1744" s="219">
        <v>-0.30484506606908274</v>
      </c>
      <c r="W1744" s="78">
        <v>-1092</v>
      </c>
      <c r="X1744" s="78">
        <v>3233</v>
      </c>
      <c r="Y1744" s="78">
        <v>11399</v>
      </c>
      <c r="Z1744" s="78">
        <v>12074</v>
      </c>
      <c r="AA1744" s="78">
        <v>86.07</v>
      </c>
      <c r="AB1744" s="78">
        <v>114.46</v>
      </c>
      <c r="AC1744" s="78">
        <v>58931</v>
      </c>
      <c r="AD1744" s="104">
        <v>2.0329100000000002</v>
      </c>
      <c r="AE1744" s="78">
        <v>48157</v>
      </c>
      <c r="AF1744" s="104">
        <v>1.0757699999999999</v>
      </c>
      <c r="AG1744" s="78">
        <v>5072</v>
      </c>
      <c r="AH1744" s="104">
        <v>-0.20999000000000001</v>
      </c>
      <c r="AI1744" s="78">
        <v>-5130</v>
      </c>
      <c r="AJ1744" s="104">
        <v>-0.20677999999999999</v>
      </c>
      <c r="AK1744" s="78">
        <v>9600</v>
      </c>
      <c r="AL1744" s="78">
        <v>9100</v>
      </c>
      <c r="AM1744" s="8">
        <v>9300</v>
      </c>
      <c r="AN1744" s="78">
        <v>232</v>
      </c>
      <c r="AO1744" s="78">
        <v>9800</v>
      </c>
      <c r="AP1744" s="78">
        <v>6600</v>
      </c>
      <c r="AQ1744" s="78">
        <v>9300</v>
      </c>
      <c r="AR1744" s="78">
        <v>364</v>
      </c>
      <c r="AS1744" s="78">
        <v>9350</v>
      </c>
      <c r="AT1744" s="78">
        <v>9300</v>
      </c>
      <c r="AU1744" s="78">
        <v>9350</v>
      </c>
      <c r="AV1744" s="78">
        <v>144</v>
      </c>
      <c r="AW1744" s="77">
        <v>13.81</v>
      </c>
      <c r="AX1744" s="144">
        <f t="shared" si="183"/>
        <v>0.96</v>
      </c>
      <c r="AY1744" s="144">
        <f t="shared" si="184"/>
        <v>0.73</v>
      </c>
      <c r="AZ1744" s="144">
        <f t="shared" si="185"/>
        <v>0.47</v>
      </c>
      <c r="BA1744" s="54">
        <f t="shared" si="186"/>
        <v>13.915373972520126</v>
      </c>
      <c r="BB1744" s="54">
        <f t="shared" si="187"/>
        <v>10.602626027479872</v>
      </c>
    </row>
    <row r="1745" spans="1:54" x14ac:dyDescent="0.25">
      <c r="A1745" s="3">
        <v>42754</v>
      </c>
      <c r="B1745" s="77">
        <v>9318.1200000000008</v>
      </c>
      <c r="C1745" s="77">
        <v>816.77909999999997</v>
      </c>
      <c r="D1745" s="77">
        <v>-30.691500000000001</v>
      </c>
      <c r="E1745" s="77">
        <f t="shared" si="182"/>
        <v>143.81879999999998</v>
      </c>
      <c r="F1745" s="77">
        <v>6.3573000000000004</v>
      </c>
      <c r="G1745" s="77">
        <v>-3.6866000000000003</v>
      </c>
      <c r="H1745">
        <v>0</v>
      </c>
      <c r="I1745" s="78">
        <v>9306</v>
      </c>
      <c r="J1745">
        <v>201702</v>
      </c>
      <c r="K1745" s="78">
        <v>9306</v>
      </c>
      <c r="L1745" s="77">
        <f t="shared" si="188"/>
        <v>-12.1200000000008</v>
      </c>
      <c r="M1745" s="78">
        <v>54628</v>
      </c>
      <c r="N1745" s="78">
        <v>1016.61307</v>
      </c>
      <c r="O1745" s="78">
        <v>483</v>
      </c>
      <c r="P1745" s="78">
        <v>2.2918799999999999</v>
      </c>
      <c r="Q1745" s="144">
        <v>54748.75</v>
      </c>
      <c r="R1745" s="78">
        <v>-40824</v>
      </c>
      <c r="S1745" s="78">
        <v>-2180</v>
      </c>
      <c r="T1745" s="78">
        <v>8126</v>
      </c>
      <c r="U1745" s="78">
        <v>29476</v>
      </c>
      <c r="V1745" s="219">
        <v>-0.27568191070701586</v>
      </c>
      <c r="W1745" s="78">
        <v>-7165</v>
      </c>
      <c r="X1745" s="78">
        <v>3215</v>
      </c>
      <c r="Y1745" s="78">
        <v>8373</v>
      </c>
      <c r="Z1745" s="78">
        <v>11727</v>
      </c>
      <c r="AA1745" s="78">
        <v>110.68</v>
      </c>
      <c r="AB1745" s="78">
        <v>111.64</v>
      </c>
      <c r="AC1745" s="78">
        <v>49327</v>
      </c>
      <c r="AD1745" s="104">
        <v>1.5907199999999999</v>
      </c>
      <c r="AE1745" s="78">
        <v>53882</v>
      </c>
      <c r="AF1745" s="104">
        <v>1.34842</v>
      </c>
      <c r="AG1745" s="78">
        <v>5298</v>
      </c>
      <c r="AH1745" s="104">
        <v>0.10373</v>
      </c>
      <c r="AI1745" s="78">
        <v>10761</v>
      </c>
      <c r="AJ1745" s="104">
        <v>-0.71277000000000001</v>
      </c>
      <c r="AK1745" s="78">
        <v>9600</v>
      </c>
      <c r="AL1745" s="78">
        <v>9100</v>
      </c>
      <c r="AM1745" s="8">
        <v>9300</v>
      </c>
      <c r="AN1745" s="78">
        <v>232</v>
      </c>
      <c r="AO1745" s="78">
        <v>9800</v>
      </c>
      <c r="AP1745" s="78">
        <v>6600</v>
      </c>
      <c r="AQ1745" s="78">
        <v>9300</v>
      </c>
      <c r="AR1745" s="78">
        <v>359</v>
      </c>
      <c r="AS1745" s="78">
        <v>9450</v>
      </c>
      <c r="AT1745" s="78">
        <v>8800</v>
      </c>
      <c r="AU1745" s="78">
        <v>9300</v>
      </c>
      <c r="AV1745" s="78">
        <v>144</v>
      </c>
      <c r="AW1745" s="77">
        <v>12.69</v>
      </c>
      <c r="AX1745" s="144">
        <f t="shared" si="183"/>
        <v>0.55000000000000004</v>
      </c>
      <c r="AY1745" s="144">
        <f t="shared" si="184"/>
        <v>0.32</v>
      </c>
      <c r="AZ1745" s="144">
        <f t="shared" si="185"/>
        <v>0.16</v>
      </c>
      <c r="BA1745" s="54">
        <f t="shared" si="186"/>
        <v>13.94383667234526</v>
      </c>
      <c r="BB1745" s="54">
        <f t="shared" si="187"/>
        <v>10.609163327654738</v>
      </c>
    </row>
    <row r="1746" spans="1:54" x14ac:dyDescent="0.25">
      <c r="A1746" s="3">
        <v>42755</v>
      </c>
      <c r="B1746" s="77">
        <v>9331.4599999999991</v>
      </c>
      <c r="C1746" s="77">
        <v>727.33393999999998</v>
      </c>
      <c r="D1746" s="77">
        <v>22.022100000000002</v>
      </c>
      <c r="E1746" s="77">
        <f t="shared" si="182"/>
        <v>238.73749999999995</v>
      </c>
      <c r="F1746" s="77">
        <v>8.0876999999999999</v>
      </c>
      <c r="G1746" s="77">
        <v>-3.8027999999999995</v>
      </c>
      <c r="H1746">
        <v>0</v>
      </c>
      <c r="I1746" s="78">
        <v>9330</v>
      </c>
      <c r="J1746">
        <v>201702</v>
      </c>
      <c r="K1746" s="78">
        <v>9330</v>
      </c>
      <c r="L1746" s="77">
        <f t="shared" si="188"/>
        <v>-1.4599999999991269</v>
      </c>
      <c r="M1746" s="78">
        <v>59046</v>
      </c>
      <c r="N1746" s="78">
        <v>1101.88213</v>
      </c>
      <c r="O1746" s="78">
        <v>1404</v>
      </c>
      <c r="P1746" s="78">
        <v>6.5940300000000001</v>
      </c>
      <c r="Q1746" s="144">
        <v>59397</v>
      </c>
      <c r="R1746" s="78">
        <v>-40938</v>
      </c>
      <c r="S1746" s="78">
        <v>-3930</v>
      </c>
      <c r="T1746" s="78">
        <v>9764</v>
      </c>
      <c r="U1746" s="78">
        <v>30866</v>
      </c>
      <c r="V1746" s="219">
        <v>-0.31633512602863995</v>
      </c>
      <c r="W1746" s="78">
        <v>-6589</v>
      </c>
      <c r="X1746" s="78">
        <v>6358</v>
      </c>
      <c r="Y1746" s="78">
        <v>9423</v>
      </c>
      <c r="Z1746" s="78">
        <v>14055</v>
      </c>
      <c r="AA1746" s="78">
        <v>152.87</v>
      </c>
      <c r="AB1746" s="78">
        <v>126.58</v>
      </c>
      <c r="AC1746" s="78">
        <v>48018</v>
      </c>
      <c r="AD1746" s="104">
        <v>1.5888</v>
      </c>
      <c r="AE1746" s="78">
        <v>66523</v>
      </c>
      <c r="AF1746" s="104">
        <v>1.27959</v>
      </c>
      <c r="AG1746" s="78">
        <v>17469</v>
      </c>
      <c r="AH1746" s="104">
        <v>0.41837999999999997</v>
      </c>
      <c r="AI1746" s="78">
        <v>28173</v>
      </c>
      <c r="AJ1746" s="104">
        <v>-0.91485000000000005</v>
      </c>
      <c r="AK1746" s="78">
        <v>9600</v>
      </c>
      <c r="AL1746" s="78">
        <v>9100</v>
      </c>
      <c r="AM1746" s="8">
        <v>9300</v>
      </c>
      <c r="AN1746" s="78">
        <v>233</v>
      </c>
      <c r="AO1746" s="78">
        <v>9800</v>
      </c>
      <c r="AP1746" s="78">
        <v>6600</v>
      </c>
      <c r="AQ1746" s="78">
        <v>9300</v>
      </c>
      <c r="AR1746" s="78">
        <v>360</v>
      </c>
      <c r="AS1746" s="78">
        <v>9450</v>
      </c>
      <c r="AT1746" s="78">
        <v>8900</v>
      </c>
      <c r="AU1746" s="78">
        <v>9350</v>
      </c>
      <c r="AV1746" s="78">
        <v>134</v>
      </c>
      <c r="AW1746" s="77">
        <v>12.77</v>
      </c>
      <c r="AX1746" s="144">
        <f t="shared" si="183"/>
        <v>0.57999999999999996</v>
      </c>
      <c r="AY1746" s="144">
        <f t="shared" si="184"/>
        <v>0.34</v>
      </c>
      <c r="AZ1746" s="144">
        <f t="shared" si="185"/>
        <v>0.17</v>
      </c>
      <c r="BA1746" s="54">
        <f t="shared" si="186"/>
        <v>13.958244599538752</v>
      </c>
      <c r="BB1746" s="54">
        <f t="shared" si="187"/>
        <v>10.608755400461249</v>
      </c>
    </row>
    <row r="1747" spans="1:54" x14ac:dyDescent="0.25">
      <c r="A1747" s="3">
        <v>42758</v>
      </c>
      <c r="B1747" s="77">
        <v>9424.0499999999993</v>
      </c>
      <c r="C1747" s="77">
        <v>784.42541000000006</v>
      </c>
      <c r="D1747" s="77">
        <v>101.8712</v>
      </c>
      <c r="E1747" s="77">
        <f t="shared" si="182"/>
        <v>405.45960000000002</v>
      </c>
      <c r="F1747" s="77">
        <v>5.2100999999999997</v>
      </c>
      <c r="G1747" s="77">
        <v>-4.0735000000000001</v>
      </c>
      <c r="H1747">
        <v>0</v>
      </c>
      <c r="I1747" s="78">
        <v>9407</v>
      </c>
      <c r="J1747">
        <v>201702</v>
      </c>
      <c r="K1747" s="78">
        <v>9407</v>
      </c>
      <c r="L1747" s="77">
        <f t="shared" si="188"/>
        <v>-17.049999999999272</v>
      </c>
      <c r="M1747" s="78">
        <v>64540</v>
      </c>
      <c r="N1747" s="78">
        <v>1214.3164200000001</v>
      </c>
      <c r="O1747" s="78">
        <v>1951</v>
      </c>
      <c r="P1747" s="78">
        <v>9.2196400000000001</v>
      </c>
      <c r="Q1747" s="144">
        <v>65027.75</v>
      </c>
      <c r="R1747" s="78">
        <v>-39294</v>
      </c>
      <c r="S1747" s="78">
        <v>-6043</v>
      </c>
      <c r="T1747" s="78">
        <v>13387</v>
      </c>
      <c r="U1747" s="78">
        <v>36784</v>
      </c>
      <c r="V1747" s="219">
        <v>-0.36393540669856461</v>
      </c>
      <c r="W1747" s="78">
        <v>-5385</v>
      </c>
      <c r="X1747" s="78">
        <v>8485</v>
      </c>
      <c r="Y1747" s="78">
        <v>10680</v>
      </c>
      <c r="Z1747" s="78">
        <v>16912</v>
      </c>
      <c r="AA1747" s="78">
        <v>128.97999999999999</v>
      </c>
      <c r="AB1747" s="78">
        <v>131.37</v>
      </c>
      <c r="AC1747" s="78">
        <v>49443</v>
      </c>
      <c r="AD1747" s="104">
        <v>1.82925</v>
      </c>
      <c r="AE1747" s="78">
        <v>74142</v>
      </c>
      <c r="AF1747" s="104">
        <v>1.1022099999999999</v>
      </c>
      <c r="AG1747" s="78">
        <v>31891</v>
      </c>
      <c r="AH1747" s="104">
        <v>0.79347999999999996</v>
      </c>
      <c r="AI1747" s="78">
        <v>30166</v>
      </c>
      <c r="AJ1747" s="104">
        <v>-0.93691000000000002</v>
      </c>
      <c r="AK1747" s="78">
        <v>9600</v>
      </c>
      <c r="AL1747" s="78">
        <v>9100</v>
      </c>
      <c r="AM1747" s="8">
        <v>9400</v>
      </c>
      <c r="AN1747" s="78">
        <v>204</v>
      </c>
      <c r="AO1747" s="78">
        <v>9800</v>
      </c>
      <c r="AP1747" s="78">
        <v>6600</v>
      </c>
      <c r="AQ1747" s="78">
        <v>9400</v>
      </c>
      <c r="AR1747" s="78">
        <v>333</v>
      </c>
      <c r="AS1747" s="78">
        <v>9450</v>
      </c>
      <c r="AT1747" s="78">
        <v>8900</v>
      </c>
      <c r="AU1747" s="78">
        <v>9400</v>
      </c>
      <c r="AV1747" s="78">
        <v>117.5</v>
      </c>
      <c r="AW1747" s="77">
        <v>12.44</v>
      </c>
      <c r="AX1747" s="144">
        <f t="shared" si="183"/>
        <v>0.44</v>
      </c>
      <c r="AY1747" s="144">
        <f t="shared" si="184"/>
        <v>0.26</v>
      </c>
      <c r="AZ1747" s="144">
        <f t="shared" si="185"/>
        <v>0.13</v>
      </c>
      <c r="BA1747" s="54">
        <f t="shared" si="186"/>
        <v>13.928009204955639</v>
      </c>
      <c r="BB1747" s="54">
        <f t="shared" si="187"/>
        <v>10.605990795044359</v>
      </c>
    </row>
    <row r="1748" spans="1:54" x14ac:dyDescent="0.25">
      <c r="A1748" s="3">
        <v>42759</v>
      </c>
      <c r="B1748" s="77">
        <v>9447.9500000000007</v>
      </c>
      <c r="C1748" s="77">
        <v>903.55628999999999</v>
      </c>
      <c r="D1748" s="77">
        <v>123.14450000000001</v>
      </c>
      <c r="E1748" s="77">
        <f t="shared" si="182"/>
        <v>539.97490000000005</v>
      </c>
      <c r="F1748" s="77">
        <v>2.4027000000000003</v>
      </c>
      <c r="G1748" s="77">
        <v>-9.8986999999999998</v>
      </c>
      <c r="H1748">
        <v>0</v>
      </c>
      <c r="I1748" s="78">
        <v>9446</v>
      </c>
      <c r="J1748">
        <v>201702</v>
      </c>
      <c r="K1748" s="78">
        <v>9446</v>
      </c>
      <c r="L1748" s="77">
        <f t="shared" si="188"/>
        <v>-1.9500000000007276</v>
      </c>
      <c r="M1748" s="78">
        <v>66464</v>
      </c>
      <c r="N1748" s="78">
        <v>1255.24819</v>
      </c>
      <c r="O1748" s="78">
        <v>1941</v>
      </c>
      <c r="P1748" s="78">
        <v>9.20608</v>
      </c>
      <c r="Q1748" s="144">
        <v>66949.25</v>
      </c>
      <c r="R1748" s="78">
        <v>-39332</v>
      </c>
      <c r="S1748" s="78">
        <v>-6352</v>
      </c>
      <c r="T1748" s="78">
        <v>13967</v>
      </c>
      <c r="U1748" s="78">
        <v>36718</v>
      </c>
      <c r="V1748" s="219">
        <v>-0.38038564191949453</v>
      </c>
      <c r="W1748" s="78">
        <v>-3558</v>
      </c>
      <c r="X1748" s="78">
        <v>10524</v>
      </c>
      <c r="Y1748" s="78">
        <v>12514</v>
      </c>
      <c r="Z1748" s="78">
        <v>22715</v>
      </c>
      <c r="AA1748" s="78">
        <v>128.61000000000001</v>
      </c>
      <c r="AB1748" s="78">
        <v>132.69</v>
      </c>
      <c r="AC1748" s="78">
        <v>53204</v>
      </c>
      <c r="AD1748" s="104">
        <v>1.92082</v>
      </c>
      <c r="AE1748" s="78">
        <v>84740</v>
      </c>
      <c r="AF1748" s="104">
        <v>1.04616</v>
      </c>
      <c r="AG1748" s="78">
        <v>41579</v>
      </c>
      <c r="AH1748" s="104">
        <v>0.97291000000000005</v>
      </c>
      <c r="AI1748" s="78">
        <v>26150</v>
      </c>
      <c r="AJ1748" s="104">
        <v>-0.80723999999999996</v>
      </c>
      <c r="AK1748" s="78">
        <v>9600</v>
      </c>
      <c r="AL1748" s="78">
        <v>9100</v>
      </c>
      <c r="AM1748" s="8">
        <v>9400</v>
      </c>
      <c r="AN1748" s="78">
        <v>195</v>
      </c>
      <c r="AO1748" s="78">
        <v>9800</v>
      </c>
      <c r="AP1748" s="78">
        <v>6600</v>
      </c>
      <c r="AQ1748" s="78">
        <v>9400</v>
      </c>
      <c r="AR1748" s="78">
        <v>326</v>
      </c>
      <c r="AS1748" s="78">
        <v>9500</v>
      </c>
      <c r="AT1748" s="78">
        <v>8900</v>
      </c>
      <c r="AU1748" s="78">
        <v>9450</v>
      </c>
      <c r="AV1748" s="78">
        <v>90.5</v>
      </c>
      <c r="AW1748" s="77">
        <v>11.96</v>
      </c>
      <c r="AX1748" s="144">
        <f t="shared" si="183"/>
        <v>0.24</v>
      </c>
      <c r="AY1748" s="144">
        <f t="shared" si="184"/>
        <v>0.14000000000000001</v>
      </c>
      <c r="AZ1748" s="144">
        <f t="shared" si="185"/>
        <v>7.0000000000000007E-2</v>
      </c>
      <c r="BA1748" s="54">
        <f t="shared" si="186"/>
        <v>13.872909130151118</v>
      </c>
      <c r="BB1748" s="54">
        <f t="shared" si="187"/>
        <v>10.578090869848882</v>
      </c>
    </row>
    <row r="1749" spans="1:54" x14ac:dyDescent="0.25">
      <c r="A1749" s="3">
        <v>42768</v>
      </c>
      <c r="B1749" s="77">
        <v>9428.9699999999993</v>
      </c>
      <c r="C1749" s="77">
        <v>1479.30854</v>
      </c>
      <c r="D1749" s="77">
        <v>5.9107000000000003</v>
      </c>
      <c r="E1749" s="77">
        <f t="shared" si="182"/>
        <v>552.44470000000001</v>
      </c>
      <c r="F1749" s="77">
        <v>3.3563000000000001</v>
      </c>
      <c r="G1749" s="77">
        <v>10.931400000000002</v>
      </c>
      <c r="H1749" t="s">
        <v>1813</v>
      </c>
      <c r="I1749" s="78">
        <v>9375</v>
      </c>
      <c r="J1749">
        <v>201702</v>
      </c>
      <c r="K1749" s="78">
        <v>9375</v>
      </c>
      <c r="L1749" s="77">
        <f t="shared" si="188"/>
        <v>-53.969999999999345</v>
      </c>
      <c r="M1749" s="78">
        <v>62046</v>
      </c>
      <c r="N1749" s="78">
        <v>1163.499</v>
      </c>
      <c r="O1749" s="78">
        <v>1269</v>
      </c>
      <c r="P1749" s="78">
        <v>5.99465</v>
      </c>
      <c r="Q1749" s="144">
        <v>62363.25</v>
      </c>
      <c r="R1749" s="78">
        <v>-39593</v>
      </c>
      <c r="S1749" s="78">
        <v>-4590</v>
      </c>
      <c r="T1749" s="78">
        <v>10557</v>
      </c>
      <c r="U1749" s="78">
        <v>35026</v>
      </c>
      <c r="V1749" s="219">
        <v>-0.30140467081596528</v>
      </c>
      <c r="W1749" s="78">
        <v>-2296</v>
      </c>
      <c r="X1749" s="78">
        <v>11590</v>
      </c>
      <c r="Y1749" s="78">
        <v>13518</v>
      </c>
      <c r="Z1749" s="78">
        <v>18525</v>
      </c>
      <c r="AA1749" s="78">
        <v>102.62</v>
      </c>
      <c r="AB1749" s="78">
        <v>109.28</v>
      </c>
      <c r="AC1749" s="78">
        <v>57039</v>
      </c>
      <c r="AD1749" s="104">
        <v>1.7093700000000001</v>
      </c>
      <c r="AE1749" s="78">
        <v>92838</v>
      </c>
      <c r="AF1749" s="104">
        <v>1.31199</v>
      </c>
      <c r="AG1749" s="78">
        <v>-5398</v>
      </c>
      <c r="AH1749" s="104">
        <v>3.415E-2</v>
      </c>
      <c r="AI1749" s="78">
        <v>12233</v>
      </c>
      <c r="AJ1749" s="104">
        <v>-0.88476999999999995</v>
      </c>
      <c r="AK1749" s="78">
        <v>9600</v>
      </c>
      <c r="AL1749" s="78">
        <v>9100</v>
      </c>
      <c r="AM1749" s="8">
        <v>9400</v>
      </c>
      <c r="AN1749" s="78">
        <v>157</v>
      </c>
      <c r="AO1749" s="78">
        <v>9800</v>
      </c>
      <c r="AP1749" s="78">
        <v>6600</v>
      </c>
      <c r="AQ1749" s="78">
        <v>9400</v>
      </c>
      <c r="AR1749" s="78">
        <v>299</v>
      </c>
      <c r="AS1749" s="78">
        <v>9450</v>
      </c>
      <c r="AT1749" s="78">
        <v>9400</v>
      </c>
      <c r="AU1749" s="78">
        <v>9400</v>
      </c>
      <c r="AV1749" s="78">
        <v>113</v>
      </c>
      <c r="AW1749" s="77">
        <v>13.78</v>
      </c>
      <c r="AX1749" s="144">
        <f t="shared" si="183"/>
        <v>0.93</v>
      </c>
      <c r="AY1749" s="144">
        <f t="shared" si="184"/>
        <v>0.81</v>
      </c>
      <c r="AZ1749" s="144">
        <f t="shared" si="185"/>
        <v>0.48</v>
      </c>
      <c r="BA1749" s="54">
        <f t="shared" si="186"/>
        <v>14.065565921162408</v>
      </c>
      <c r="BB1749" s="54">
        <f t="shared" si="187"/>
        <v>10.501434078837592</v>
      </c>
    </row>
    <row r="1750" spans="1:54" x14ac:dyDescent="0.25">
      <c r="A1750" s="3">
        <v>42769</v>
      </c>
      <c r="B1750" s="77">
        <v>9455.56</v>
      </c>
      <c r="C1750" s="77">
        <v>1023.35723</v>
      </c>
      <c r="D1750" s="77">
        <v>-52.345799999999997</v>
      </c>
      <c r="E1750" s="77">
        <f t="shared" si="182"/>
        <v>465.74330000000003</v>
      </c>
      <c r="F1750" s="77">
        <v>-0.85019999999999996</v>
      </c>
      <c r="G1750" s="77">
        <v>3.3986000000000001</v>
      </c>
      <c r="H1750">
        <v>0</v>
      </c>
      <c r="I1750" s="78">
        <v>9439</v>
      </c>
      <c r="J1750">
        <v>201702</v>
      </c>
      <c r="K1750" s="78">
        <v>9439</v>
      </c>
      <c r="L1750" s="77">
        <f t="shared" si="188"/>
        <v>-16.559999999999491</v>
      </c>
      <c r="M1750" s="78">
        <v>65443</v>
      </c>
      <c r="N1750" s="78">
        <v>1235.3565900000001</v>
      </c>
      <c r="O1750" s="78">
        <v>1684</v>
      </c>
      <c r="P1750" s="78">
        <v>7.9926399999999997</v>
      </c>
      <c r="Q1750" s="144">
        <v>65864</v>
      </c>
      <c r="R1750" s="78">
        <v>-39569</v>
      </c>
      <c r="S1750" s="78">
        <v>-4056</v>
      </c>
      <c r="T1750" s="78">
        <v>13402</v>
      </c>
      <c r="U1750" s="78">
        <v>38724</v>
      </c>
      <c r="V1750" s="219">
        <v>-0.34609027992975933</v>
      </c>
      <c r="W1750" s="78">
        <v>-1330</v>
      </c>
      <c r="X1750" s="78">
        <v>12884</v>
      </c>
      <c r="Y1750" s="78">
        <v>16366</v>
      </c>
      <c r="Z1750" s="78">
        <v>22220</v>
      </c>
      <c r="AA1750" s="78">
        <v>119.63</v>
      </c>
      <c r="AB1750" s="78">
        <v>115.51</v>
      </c>
      <c r="AC1750" s="78">
        <v>55996</v>
      </c>
      <c r="AD1750" s="104">
        <v>1.9251100000000001</v>
      </c>
      <c r="AE1750" s="78">
        <v>76325</v>
      </c>
      <c r="AF1750" s="104">
        <v>1.2193499999999999</v>
      </c>
      <c r="AG1750" s="78">
        <v>11965</v>
      </c>
      <c r="AH1750" s="104">
        <v>0.40539999999999998</v>
      </c>
      <c r="AI1750" s="78">
        <v>1003</v>
      </c>
      <c r="AJ1750" s="104">
        <v>-0.8367</v>
      </c>
      <c r="AK1750" s="78">
        <v>9600</v>
      </c>
      <c r="AL1750" s="78">
        <v>9300</v>
      </c>
      <c r="AM1750" s="8">
        <v>9400</v>
      </c>
      <c r="AN1750" s="78">
        <v>154</v>
      </c>
      <c r="AO1750" s="78">
        <v>9800</v>
      </c>
      <c r="AP1750" s="78">
        <v>6600</v>
      </c>
      <c r="AQ1750" s="78">
        <v>9400</v>
      </c>
      <c r="AR1750" s="78">
        <v>297</v>
      </c>
      <c r="AS1750" s="78">
        <v>9550</v>
      </c>
      <c r="AT1750" s="78">
        <v>9200</v>
      </c>
      <c r="AU1750" s="78">
        <v>9450</v>
      </c>
      <c r="AV1750" s="78">
        <v>89</v>
      </c>
      <c r="AW1750" s="77">
        <v>15.79</v>
      </c>
      <c r="AX1750" s="144">
        <f t="shared" si="183"/>
        <v>1</v>
      </c>
      <c r="AY1750" s="144">
        <f t="shared" si="184"/>
        <v>1</v>
      </c>
      <c r="AZ1750" s="144">
        <f t="shared" si="185"/>
        <v>0.76</v>
      </c>
      <c r="BA1750" s="54">
        <f t="shared" si="186"/>
        <v>14.838539328765091</v>
      </c>
      <c r="BB1750" s="54">
        <f t="shared" si="187"/>
        <v>10.10646067123491</v>
      </c>
    </row>
    <row r="1751" spans="1:54" x14ac:dyDescent="0.25">
      <c r="A1751" s="3">
        <v>42772</v>
      </c>
      <c r="B1751" s="77">
        <v>9538.01</v>
      </c>
      <c r="C1751" s="77">
        <v>1023.52501</v>
      </c>
      <c r="D1751" s="77">
        <v>20.582699999999999</v>
      </c>
      <c r="E1751" s="77">
        <f t="shared" si="182"/>
        <v>502.93370000000004</v>
      </c>
      <c r="F1751" s="77">
        <v>1.2270000000000001</v>
      </c>
      <c r="G1751" s="77">
        <v>13.0517</v>
      </c>
      <c r="H1751">
        <v>0</v>
      </c>
      <c r="I1751" s="78">
        <v>9505</v>
      </c>
      <c r="J1751">
        <v>201702</v>
      </c>
      <c r="K1751" s="78">
        <v>9505</v>
      </c>
      <c r="L1751" s="77">
        <f t="shared" si="188"/>
        <v>-33.010000000000218</v>
      </c>
      <c r="M1751" s="78">
        <v>69034</v>
      </c>
      <c r="N1751" s="78">
        <v>1312.52836</v>
      </c>
      <c r="O1751" s="78">
        <v>2369</v>
      </c>
      <c r="P1751" s="78">
        <v>11.30495</v>
      </c>
      <c r="Q1751" s="144">
        <v>69626.25</v>
      </c>
      <c r="R1751" s="78">
        <v>-38890</v>
      </c>
      <c r="S1751" s="78">
        <v>-4221</v>
      </c>
      <c r="T1751" s="78">
        <v>16680</v>
      </c>
      <c r="U1751" s="78">
        <v>45046</v>
      </c>
      <c r="V1751" s="219">
        <v>-0.37028814989122233</v>
      </c>
      <c r="W1751" s="78">
        <v>-1554</v>
      </c>
      <c r="X1751" s="78">
        <v>13813</v>
      </c>
      <c r="Y1751" s="78">
        <v>16975</v>
      </c>
      <c r="Z1751" s="78">
        <v>20145</v>
      </c>
      <c r="AA1751" s="78">
        <v>147.56</v>
      </c>
      <c r="AB1751" s="78">
        <v>137.28</v>
      </c>
      <c r="AC1751" s="78">
        <v>68933</v>
      </c>
      <c r="AD1751" s="104">
        <v>2.4559899999999999</v>
      </c>
      <c r="AE1751" s="78">
        <v>93028</v>
      </c>
      <c r="AF1751" s="104">
        <v>1.46662</v>
      </c>
      <c r="AG1751" s="78">
        <v>23677</v>
      </c>
      <c r="AH1751" s="104">
        <v>0.92281000000000002</v>
      </c>
      <c r="AI1751" s="78">
        <v>-5973</v>
      </c>
      <c r="AJ1751" s="104">
        <v>-0.68125000000000002</v>
      </c>
      <c r="AK1751" s="78">
        <v>9600</v>
      </c>
      <c r="AL1751" s="78">
        <v>9300</v>
      </c>
      <c r="AM1751" s="8">
        <v>9500</v>
      </c>
      <c r="AN1751" s="78">
        <v>120</v>
      </c>
      <c r="AO1751" s="78">
        <v>9900</v>
      </c>
      <c r="AP1751" s="78">
        <v>9000</v>
      </c>
      <c r="AQ1751" s="78">
        <v>9500</v>
      </c>
      <c r="AR1751" s="78">
        <v>274</v>
      </c>
      <c r="AS1751" s="78">
        <v>9550</v>
      </c>
      <c r="AT1751" s="78">
        <v>9300</v>
      </c>
      <c r="AU1751" s="78">
        <v>9500</v>
      </c>
      <c r="AV1751" s="78">
        <v>63</v>
      </c>
      <c r="AW1751" s="77">
        <v>12.97</v>
      </c>
      <c r="AX1751" s="144">
        <f t="shared" si="183"/>
        <v>0.79</v>
      </c>
      <c r="AY1751" s="144">
        <f t="shared" si="184"/>
        <v>0.53</v>
      </c>
      <c r="AZ1751" s="144">
        <f t="shared" si="185"/>
        <v>0.26</v>
      </c>
      <c r="BA1751" s="54">
        <f t="shared" si="186"/>
        <v>14.879718327914965</v>
      </c>
      <c r="BB1751" s="54">
        <f t="shared" si="187"/>
        <v>10.129281672085039</v>
      </c>
    </row>
    <row r="1752" spans="1:54" x14ac:dyDescent="0.25">
      <c r="A1752" s="3">
        <v>42773</v>
      </c>
      <c r="B1752" s="77">
        <v>9554.56</v>
      </c>
      <c r="C1752" s="77">
        <v>957.09592999999995</v>
      </c>
      <c r="D1752" s="77">
        <v>32.567399999999999</v>
      </c>
      <c r="E1752" s="77">
        <f t="shared" ref="E1752:E1815" si="189">SUM(D1733:D1752)</f>
        <v>466.70979999999997</v>
      </c>
      <c r="F1752" s="77">
        <v>-3.742</v>
      </c>
      <c r="G1752" s="77">
        <v>-4.3426</v>
      </c>
      <c r="H1752">
        <v>0</v>
      </c>
      <c r="I1752" s="78">
        <v>9520</v>
      </c>
      <c r="J1752">
        <v>201702</v>
      </c>
      <c r="K1752" s="78">
        <v>9520</v>
      </c>
      <c r="L1752" s="77">
        <f t="shared" si="188"/>
        <v>-34.559999999999491</v>
      </c>
      <c r="M1752" s="78">
        <v>70525</v>
      </c>
      <c r="N1752" s="78">
        <v>1343.05305</v>
      </c>
      <c r="O1752" s="78">
        <v>2523</v>
      </c>
      <c r="P1752" s="78">
        <v>12.056279999999999</v>
      </c>
      <c r="Q1752" s="144">
        <v>71155.75</v>
      </c>
      <c r="R1752" s="78">
        <v>-39117</v>
      </c>
      <c r="S1752" s="78">
        <v>-2675</v>
      </c>
      <c r="T1752" s="78">
        <v>18086</v>
      </c>
      <c r="U1752" s="78">
        <v>46226</v>
      </c>
      <c r="V1752" s="219">
        <v>-0.39125167654566695</v>
      </c>
      <c r="W1752" s="78">
        <v>-1170</v>
      </c>
      <c r="X1752" s="78">
        <v>13784</v>
      </c>
      <c r="Y1752" s="78">
        <v>18264</v>
      </c>
      <c r="Z1752" s="78">
        <v>20396</v>
      </c>
      <c r="AA1752" s="78">
        <v>136.03</v>
      </c>
      <c r="AB1752" s="78">
        <v>144.19</v>
      </c>
      <c r="AC1752" s="78">
        <v>70676</v>
      </c>
      <c r="AD1752" s="104">
        <v>2.45058</v>
      </c>
      <c r="AE1752" s="78">
        <v>100637</v>
      </c>
      <c r="AF1752" s="104">
        <v>1.65662</v>
      </c>
      <c r="AG1752" s="78">
        <v>16556</v>
      </c>
      <c r="AH1752" s="104">
        <v>0.79483000000000004</v>
      </c>
      <c r="AI1752" s="78">
        <v>-7154</v>
      </c>
      <c r="AJ1752" s="104">
        <v>-0.88229999999999997</v>
      </c>
      <c r="AK1752" s="78">
        <v>9600</v>
      </c>
      <c r="AL1752" s="78">
        <v>9400</v>
      </c>
      <c r="AM1752" s="8">
        <v>9500</v>
      </c>
      <c r="AN1752" s="78">
        <v>114</v>
      </c>
      <c r="AO1752" s="78">
        <v>9900</v>
      </c>
      <c r="AP1752" s="78">
        <v>9000</v>
      </c>
      <c r="AQ1752" s="78">
        <v>9500</v>
      </c>
      <c r="AR1752" s="78">
        <v>269</v>
      </c>
      <c r="AS1752" s="78">
        <v>9550</v>
      </c>
      <c r="AT1752" s="78">
        <v>9400</v>
      </c>
      <c r="AU1752" s="78">
        <v>9550</v>
      </c>
      <c r="AV1752" s="78">
        <v>37.5</v>
      </c>
      <c r="AW1752" s="77">
        <v>12.54</v>
      </c>
      <c r="AX1752" s="144">
        <f t="shared" si="183"/>
        <v>0.51</v>
      </c>
      <c r="AY1752" s="144">
        <f t="shared" si="184"/>
        <v>0.3</v>
      </c>
      <c r="AZ1752" s="144">
        <f t="shared" si="185"/>
        <v>0.15</v>
      </c>
      <c r="BA1752" s="54">
        <f t="shared" si="186"/>
        <v>14.891215486794882</v>
      </c>
      <c r="BB1752" s="54">
        <f t="shared" si="187"/>
        <v>10.146784513205121</v>
      </c>
    </row>
    <row r="1753" spans="1:54" x14ac:dyDescent="0.25">
      <c r="A1753" s="3">
        <v>42774</v>
      </c>
      <c r="B1753" s="77">
        <v>9543.25</v>
      </c>
      <c r="C1753" s="77">
        <v>1107.2930799999999</v>
      </c>
      <c r="D1753" s="77">
        <v>-60.932299999999998</v>
      </c>
      <c r="E1753" s="77">
        <f t="shared" si="189"/>
        <v>406.84749999999997</v>
      </c>
      <c r="F1753" s="77">
        <v>1.4094</v>
      </c>
      <c r="G1753" s="77">
        <v>-3.9177999999999997</v>
      </c>
      <c r="H1753" t="s">
        <v>1814</v>
      </c>
      <c r="I1753" s="78">
        <v>9515</v>
      </c>
      <c r="J1753">
        <v>201702</v>
      </c>
      <c r="K1753" s="78">
        <v>9515</v>
      </c>
      <c r="L1753" s="77">
        <f t="shared" si="188"/>
        <v>-28.25</v>
      </c>
      <c r="M1753" s="78">
        <v>70049</v>
      </c>
      <c r="N1753" s="78">
        <v>1333.3776700000001</v>
      </c>
      <c r="O1753" s="78">
        <v>2178</v>
      </c>
      <c r="P1753" s="78">
        <v>10.413679999999999</v>
      </c>
      <c r="Q1753" s="144">
        <v>70593.5</v>
      </c>
      <c r="R1753" s="78">
        <v>-39291</v>
      </c>
      <c r="S1753" s="78">
        <v>-4604</v>
      </c>
      <c r="T1753" s="78">
        <v>17125</v>
      </c>
      <c r="U1753" s="78">
        <v>43673</v>
      </c>
      <c r="V1753" s="219">
        <v>-0.39211870034117191</v>
      </c>
      <c r="W1753" s="78">
        <v>948</v>
      </c>
      <c r="X1753" s="78">
        <v>15075</v>
      </c>
      <c r="Y1753" s="78">
        <v>19206</v>
      </c>
      <c r="Z1753" s="78">
        <v>21860</v>
      </c>
      <c r="AA1753" s="78">
        <v>106.12</v>
      </c>
      <c r="AB1753" s="78">
        <v>132.53</v>
      </c>
      <c r="AC1753" s="78">
        <v>77678</v>
      </c>
      <c r="AD1753" s="104">
        <v>2.4357199999999999</v>
      </c>
      <c r="AE1753" s="78">
        <v>105267</v>
      </c>
      <c r="AF1753" s="104">
        <v>1.8092699999999999</v>
      </c>
      <c r="AG1753" s="78">
        <v>24555</v>
      </c>
      <c r="AH1753" s="104">
        <v>0.88932999999999995</v>
      </c>
      <c r="AI1753" s="78">
        <v>-22539</v>
      </c>
      <c r="AJ1753" s="104">
        <v>-1.0545800000000001</v>
      </c>
      <c r="AK1753" s="78">
        <v>9600</v>
      </c>
      <c r="AL1753" s="78">
        <v>9400</v>
      </c>
      <c r="AM1753" s="8">
        <v>9500</v>
      </c>
      <c r="AN1753" s="78">
        <v>101.5</v>
      </c>
      <c r="AO1753" s="78">
        <v>9900</v>
      </c>
      <c r="AP1753" s="78">
        <v>9000</v>
      </c>
      <c r="AQ1753" s="78">
        <v>9500</v>
      </c>
      <c r="AR1753" s="78">
        <v>259</v>
      </c>
      <c r="AS1753" s="78">
        <v>9600</v>
      </c>
      <c r="AT1753" s="78">
        <v>9400</v>
      </c>
      <c r="AU1753" s="78">
        <v>9500</v>
      </c>
      <c r="AV1753" s="78">
        <v>101.5</v>
      </c>
      <c r="AW1753" s="77">
        <v>12.26</v>
      </c>
      <c r="AX1753" s="144">
        <f t="shared" si="183"/>
        <v>0.37</v>
      </c>
      <c r="AY1753" s="144">
        <f t="shared" si="184"/>
        <v>0.22</v>
      </c>
      <c r="AZ1753" s="144">
        <f t="shared" si="185"/>
        <v>0.11</v>
      </c>
      <c r="BA1753" s="54">
        <f t="shared" si="186"/>
        <v>14.890363027519378</v>
      </c>
      <c r="BB1753" s="54">
        <f t="shared" si="187"/>
        <v>10.144636972480626</v>
      </c>
    </row>
    <row r="1754" spans="1:54" x14ac:dyDescent="0.25">
      <c r="A1754" s="3">
        <v>42775</v>
      </c>
      <c r="B1754" s="77">
        <v>9590.18</v>
      </c>
      <c r="C1754" s="77">
        <v>1062.37085</v>
      </c>
      <c r="D1754" s="77">
        <v>41.218299999999999</v>
      </c>
      <c r="E1754" s="77">
        <f t="shared" si="189"/>
        <v>447.35570000000001</v>
      </c>
      <c r="F1754" s="77">
        <v>3.4499</v>
      </c>
      <c r="G1754" s="77">
        <v>6.2675000000000001</v>
      </c>
      <c r="H1754">
        <v>0</v>
      </c>
      <c r="I1754" s="78">
        <v>9576</v>
      </c>
      <c r="J1754">
        <v>201702</v>
      </c>
      <c r="K1754" s="78">
        <v>9576</v>
      </c>
      <c r="L1754" s="77">
        <f t="shared" si="188"/>
        <v>-14.180000000000291</v>
      </c>
      <c r="M1754" s="78">
        <v>76236</v>
      </c>
      <c r="N1754" s="78">
        <v>1459.8304599999999</v>
      </c>
      <c r="O1754" s="78">
        <v>3126</v>
      </c>
      <c r="P1754" s="78">
        <v>15.02233</v>
      </c>
      <c r="Q1754" s="144">
        <v>77017.5</v>
      </c>
      <c r="R1754" s="78">
        <v>-38921</v>
      </c>
      <c r="S1754" s="78">
        <v>-3189</v>
      </c>
      <c r="T1754" s="78">
        <v>21634</v>
      </c>
      <c r="U1754" s="78">
        <v>50236</v>
      </c>
      <c r="V1754" s="219">
        <v>-0.43064734453380044</v>
      </c>
      <c r="W1754" s="78">
        <v>4050</v>
      </c>
      <c r="X1754" s="78">
        <v>14174</v>
      </c>
      <c r="Y1754" s="78">
        <v>24570</v>
      </c>
      <c r="Z1754" s="78">
        <v>31573</v>
      </c>
      <c r="AA1754" s="78">
        <v>122.89</v>
      </c>
      <c r="AB1754" s="78">
        <v>142.77000000000001</v>
      </c>
      <c r="AC1754" s="78">
        <v>82437</v>
      </c>
      <c r="AD1754" s="104">
        <v>2.80566</v>
      </c>
      <c r="AE1754" s="78">
        <v>116679</v>
      </c>
      <c r="AF1754" s="104">
        <v>1.5624199999999999</v>
      </c>
      <c r="AG1754" s="78">
        <v>19174</v>
      </c>
      <c r="AH1754" s="104">
        <v>0.71358999999999995</v>
      </c>
      <c r="AI1754" s="78">
        <v>-21846</v>
      </c>
      <c r="AJ1754" s="104">
        <v>-0.96279999999999999</v>
      </c>
      <c r="AK1754" s="78">
        <v>9600</v>
      </c>
      <c r="AL1754" s="78">
        <v>9300</v>
      </c>
      <c r="AM1754" s="8">
        <v>9600</v>
      </c>
      <c r="AN1754" s="78">
        <v>82.5</v>
      </c>
      <c r="AO1754" s="78">
        <v>9900</v>
      </c>
      <c r="AP1754" s="78">
        <v>9000</v>
      </c>
      <c r="AQ1754" s="78">
        <v>9600</v>
      </c>
      <c r="AR1754" s="78">
        <v>237</v>
      </c>
      <c r="AS1754" s="78">
        <v>9600</v>
      </c>
      <c r="AT1754" s="78">
        <v>9300</v>
      </c>
      <c r="AU1754" s="78">
        <v>9600</v>
      </c>
      <c r="AV1754" s="78">
        <v>82.5</v>
      </c>
      <c r="AW1754" s="77">
        <v>11.43</v>
      </c>
      <c r="AX1754" s="144">
        <f t="shared" si="183"/>
        <v>0.1</v>
      </c>
      <c r="AY1754" s="144">
        <f t="shared" si="184"/>
        <v>0.06</v>
      </c>
      <c r="AZ1754" s="144">
        <f t="shared" si="185"/>
        <v>0.03</v>
      </c>
      <c r="BA1754" s="54">
        <f t="shared" si="186"/>
        <v>14.90103004385438</v>
      </c>
      <c r="BB1754" s="54">
        <f t="shared" si="187"/>
        <v>10.07296995614562</v>
      </c>
    </row>
    <row r="1755" spans="1:54" x14ac:dyDescent="0.25">
      <c r="A1755" s="3">
        <v>42776</v>
      </c>
      <c r="B1755" s="77">
        <v>9665.59</v>
      </c>
      <c r="C1755" s="77">
        <v>1368.11826</v>
      </c>
      <c r="D1755" s="77">
        <v>56.296300000000002</v>
      </c>
      <c r="E1755" s="77">
        <f t="shared" si="189"/>
        <v>475.08159999999998</v>
      </c>
      <c r="F1755" s="77">
        <v>4.9417999999999997</v>
      </c>
      <c r="G1755" s="77">
        <v>11.568900000000001</v>
      </c>
      <c r="H1755">
        <v>0</v>
      </c>
      <c r="I1755" s="78">
        <v>9658</v>
      </c>
      <c r="J1755">
        <v>201702</v>
      </c>
      <c r="K1755" s="78">
        <v>9658</v>
      </c>
      <c r="L1755" s="77">
        <f t="shared" si="188"/>
        <v>-7.5900000000001455</v>
      </c>
      <c r="M1755" s="78">
        <v>78513</v>
      </c>
      <c r="N1755" s="78">
        <v>1516.3856900000001</v>
      </c>
      <c r="O1755" s="78">
        <v>2989</v>
      </c>
      <c r="P1755" s="78">
        <v>14.48747</v>
      </c>
      <c r="Q1755" s="144">
        <v>79260.25</v>
      </c>
      <c r="R1755" s="78">
        <v>-38143</v>
      </c>
      <c r="S1755" s="78">
        <v>-7645</v>
      </c>
      <c r="T1755" s="78">
        <v>21522</v>
      </c>
      <c r="U1755" s="78">
        <v>49329</v>
      </c>
      <c r="V1755" s="219">
        <v>-0.43629507997324091</v>
      </c>
      <c r="W1755" s="78">
        <v>2428</v>
      </c>
      <c r="X1755" s="78">
        <v>17349</v>
      </c>
      <c r="Y1755" s="78">
        <v>24466</v>
      </c>
      <c r="Z1755" s="78">
        <v>33666</v>
      </c>
      <c r="AA1755" s="78">
        <v>100.34</v>
      </c>
      <c r="AB1755" s="78">
        <v>158.05000000000001</v>
      </c>
      <c r="AC1755" s="78">
        <v>87356</v>
      </c>
      <c r="AD1755" s="104">
        <v>3.9026299999999998</v>
      </c>
      <c r="AE1755" s="78">
        <v>122065</v>
      </c>
      <c r="AF1755" s="104">
        <v>1.5762400000000001</v>
      </c>
      <c r="AG1755" s="78">
        <v>34118</v>
      </c>
      <c r="AH1755" s="104">
        <v>2.5349599999999999</v>
      </c>
      <c r="AI1755" s="78">
        <v>-50253</v>
      </c>
      <c r="AJ1755" s="104">
        <v>-1.0338799999999999</v>
      </c>
      <c r="AK1755" s="78">
        <v>9600</v>
      </c>
      <c r="AL1755" s="78">
        <v>9500</v>
      </c>
      <c r="AM1755" s="8">
        <v>9650</v>
      </c>
      <c r="AN1755" s="78">
        <v>72</v>
      </c>
      <c r="AO1755" s="78">
        <v>9900</v>
      </c>
      <c r="AP1755" s="78">
        <v>9000</v>
      </c>
      <c r="AQ1755" s="78">
        <v>9600</v>
      </c>
      <c r="AR1755" s="78">
        <v>245</v>
      </c>
      <c r="AS1755" s="78">
        <v>9600</v>
      </c>
      <c r="AT1755" s="78">
        <v>9500</v>
      </c>
      <c r="AU1755" s="78">
        <v>9650</v>
      </c>
      <c r="AV1755" s="78">
        <v>72</v>
      </c>
      <c r="AW1755" s="77">
        <v>11.54</v>
      </c>
      <c r="AX1755" s="144">
        <f t="shared" si="183"/>
        <v>0.24</v>
      </c>
      <c r="AY1755" s="144">
        <f t="shared" si="184"/>
        <v>0.14000000000000001</v>
      </c>
      <c r="AZ1755" s="144">
        <f t="shared" si="185"/>
        <v>7.0000000000000007E-2</v>
      </c>
      <c r="BA1755" s="54">
        <f t="shared" si="186"/>
        <v>14.88933595707876</v>
      </c>
      <c r="BB1755" s="54">
        <f t="shared" si="187"/>
        <v>10.11066404292124</v>
      </c>
    </row>
    <row r="1756" spans="1:54" x14ac:dyDescent="0.25">
      <c r="A1756" s="3">
        <v>42779</v>
      </c>
      <c r="B1756" s="77">
        <v>9710.32</v>
      </c>
      <c r="C1756" s="77">
        <v>1011.77702</v>
      </c>
      <c r="D1756" s="77">
        <v>44.433300000000003</v>
      </c>
      <c r="E1756" s="77">
        <f t="shared" si="189"/>
        <v>493.68970000000002</v>
      </c>
      <c r="F1756" s="77">
        <v>1.0920999999999998</v>
      </c>
      <c r="G1756" s="77">
        <v>8.5015999999999998</v>
      </c>
      <c r="H1756">
        <v>0</v>
      </c>
      <c r="I1756" s="78">
        <v>9705</v>
      </c>
      <c r="J1756">
        <v>201702</v>
      </c>
      <c r="K1756" s="78">
        <v>9705</v>
      </c>
      <c r="L1756" s="77">
        <f t="shared" si="188"/>
        <v>-5.319999999999709</v>
      </c>
      <c r="M1756" s="78">
        <v>77485</v>
      </c>
      <c r="N1756" s="78">
        <v>1502.8696</v>
      </c>
      <c r="O1756" s="78">
        <v>3108</v>
      </c>
      <c r="P1756" s="78">
        <v>15.13111</v>
      </c>
      <c r="Q1756" s="144">
        <v>78262</v>
      </c>
      <c r="R1756" s="78">
        <v>-37740</v>
      </c>
      <c r="S1756" s="78">
        <v>-6122</v>
      </c>
      <c r="T1756" s="78">
        <v>21452</v>
      </c>
      <c r="U1756" s="78">
        <v>50131</v>
      </c>
      <c r="V1756" s="219">
        <v>-0.42791885260617185</v>
      </c>
      <c r="W1756" s="78">
        <v>3825</v>
      </c>
      <c r="X1756" s="78">
        <v>14984</v>
      </c>
      <c r="Y1756" s="78">
        <v>22132</v>
      </c>
      <c r="Z1756" s="78">
        <v>29819</v>
      </c>
      <c r="AA1756" s="78">
        <v>127.35</v>
      </c>
      <c r="AB1756" s="78">
        <v>161.62</v>
      </c>
      <c r="AC1756" s="78">
        <v>92043</v>
      </c>
      <c r="AD1756" s="104">
        <v>4.5525900000000004</v>
      </c>
      <c r="AE1756" s="78">
        <v>121504</v>
      </c>
      <c r="AF1756" s="104">
        <v>1.41693</v>
      </c>
      <c r="AG1756" s="78">
        <v>22356</v>
      </c>
      <c r="AH1756" s="104">
        <v>2.43689</v>
      </c>
      <c r="AI1756" s="78">
        <v>-47938</v>
      </c>
      <c r="AJ1756" s="104">
        <v>-0.78385000000000005</v>
      </c>
      <c r="AK1756" s="78">
        <v>9700</v>
      </c>
      <c r="AL1756" s="78">
        <v>9300</v>
      </c>
      <c r="AM1756" s="8">
        <v>9700</v>
      </c>
      <c r="AN1756" s="78">
        <v>55.5</v>
      </c>
      <c r="AO1756" s="78">
        <v>9900</v>
      </c>
      <c r="AP1756" s="78">
        <v>9000</v>
      </c>
      <c r="AQ1756" s="78">
        <v>9700</v>
      </c>
      <c r="AR1756" s="78">
        <v>234</v>
      </c>
      <c r="AS1756" s="78">
        <v>9700</v>
      </c>
      <c r="AT1756" s="78">
        <v>9300</v>
      </c>
      <c r="AU1756" s="78">
        <v>9700</v>
      </c>
      <c r="AV1756" s="78">
        <v>55.5</v>
      </c>
      <c r="AW1756" s="77">
        <v>12.2</v>
      </c>
      <c r="AX1756" s="144">
        <f t="shared" si="183"/>
        <v>0.41</v>
      </c>
      <c r="AY1756" s="144">
        <f t="shared" si="184"/>
        <v>0.24</v>
      </c>
      <c r="AZ1756" s="144">
        <f t="shared" si="185"/>
        <v>0.12</v>
      </c>
      <c r="BA1756" s="54">
        <f t="shared" si="186"/>
        <v>14.863275576432425</v>
      </c>
      <c r="BB1756" s="54">
        <f t="shared" si="187"/>
        <v>10.239724423567573</v>
      </c>
    </row>
    <row r="1757" spans="1:54" x14ac:dyDescent="0.25">
      <c r="A1757" s="3">
        <v>42780</v>
      </c>
      <c r="B1757" s="77">
        <v>9718.7800000000007</v>
      </c>
      <c r="C1757" s="77">
        <v>1137.2412099999999</v>
      </c>
      <c r="D1757" s="77">
        <v>56.040600000000005</v>
      </c>
      <c r="E1757" s="77">
        <f t="shared" si="189"/>
        <v>539.8873000000001</v>
      </c>
      <c r="F1757" s="77">
        <v>0.35799999999999998</v>
      </c>
      <c r="G1757" s="77">
        <v>-0.47320000000000001</v>
      </c>
      <c r="H1757">
        <v>0</v>
      </c>
      <c r="I1757" s="78">
        <v>9710</v>
      </c>
      <c r="J1757">
        <v>201702</v>
      </c>
      <c r="K1757" s="78">
        <v>9710</v>
      </c>
      <c r="L1757" s="77">
        <f t="shared" si="188"/>
        <v>-8.7800000000006548</v>
      </c>
      <c r="M1757" s="78">
        <v>75270</v>
      </c>
      <c r="N1757" s="78">
        <v>1460.73116</v>
      </c>
      <c r="O1757" s="78">
        <v>2445</v>
      </c>
      <c r="P1757" s="78">
        <v>11.91769</v>
      </c>
      <c r="Q1757" s="144">
        <v>75881.25</v>
      </c>
      <c r="R1757" s="78">
        <v>-37812</v>
      </c>
      <c r="S1757" s="78">
        <v>-8257</v>
      </c>
      <c r="T1757" s="78">
        <v>17989</v>
      </c>
      <c r="U1757" s="78">
        <v>45683</v>
      </c>
      <c r="V1757" s="219">
        <v>-0.39377886741238532</v>
      </c>
      <c r="W1757" s="78">
        <v>3110</v>
      </c>
      <c r="X1757" s="78">
        <v>19582</v>
      </c>
      <c r="Y1757" s="78">
        <v>19221</v>
      </c>
      <c r="Z1757" s="78">
        <v>32214</v>
      </c>
      <c r="AA1757" s="78">
        <v>97.72</v>
      </c>
      <c r="AB1757" s="78">
        <v>172.98</v>
      </c>
      <c r="AC1757" s="78">
        <v>92998</v>
      </c>
      <c r="AD1757" s="104">
        <v>4.5941799999999997</v>
      </c>
      <c r="AE1757" s="78">
        <v>119376</v>
      </c>
      <c r="AF1757" s="104">
        <v>1.33294</v>
      </c>
      <c r="AG1757" s="78">
        <v>25890</v>
      </c>
      <c r="AH1757" s="104">
        <v>2.7824900000000001</v>
      </c>
      <c r="AI1757" s="78">
        <v>-65568</v>
      </c>
      <c r="AJ1757" s="104">
        <v>-0.90044000000000002</v>
      </c>
      <c r="AK1757" s="78">
        <v>9700</v>
      </c>
      <c r="AL1757" s="78">
        <v>9300</v>
      </c>
      <c r="AM1757" s="8">
        <v>9700</v>
      </c>
      <c r="AN1757" s="78">
        <v>42</v>
      </c>
      <c r="AO1757" s="78">
        <v>9900</v>
      </c>
      <c r="AP1757" s="78">
        <v>9000</v>
      </c>
      <c r="AQ1757" s="78">
        <v>9700</v>
      </c>
      <c r="AR1757" s="78">
        <v>237</v>
      </c>
      <c r="AS1757" s="78">
        <v>9700</v>
      </c>
      <c r="AT1757" s="78">
        <v>9300</v>
      </c>
      <c r="AU1757" s="78">
        <v>9700</v>
      </c>
      <c r="AV1757" s="78">
        <v>42</v>
      </c>
      <c r="AW1757" s="77">
        <v>12.41</v>
      </c>
      <c r="AX1757" s="144">
        <f t="shared" si="183"/>
        <v>0.57999999999999996</v>
      </c>
      <c r="AY1757" s="144">
        <f t="shared" si="184"/>
        <v>0.36</v>
      </c>
      <c r="AZ1757" s="144">
        <f t="shared" si="185"/>
        <v>0.18</v>
      </c>
      <c r="BA1757" s="54">
        <f t="shared" si="186"/>
        <v>14.858394978608269</v>
      </c>
      <c r="BB1757" s="54">
        <f t="shared" si="187"/>
        <v>10.332605021391727</v>
      </c>
    </row>
    <row r="1758" spans="1:54" x14ac:dyDescent="0.25">
      <c r="A1758" s="3">
        <v>42781</v>
      </c>
      <c r="B1758" s="77">
        <v>9799.76</v>
      </c>
      <c r="C1758" s="77">
        <v>1179.18064</v>
      </c>
      <c r="D1758" s="77">
        <v>130.02260000000001</v>
      </c>
      <c r="E1758" s="77">
        <f t="shared" si="189"/>
        <v>637.07950000000005</v>
      </c>
      <c r="F1758" s="77">
        <v>-0.47970000000000002</v>
      </c>
      <c r="G1758" s="77">
        <v>1.6107</v>
      </c>
      <c r="H1758" t="s">
        <v>1815</v>
      </c>
      <c r="I1758" s="78">
        <v>9800</v>
      </c>
      <c r="J1758">
        <v>201703</v>
      </c>
      <c r="K1758" s="78">
        <v>9802</v>
      </c>
      <c r="L1758" s="77">
        <f t="shared" si="188"/>
        <v>2.2399999999997817</v>
      </c>
      <c r="M1758" s="78">
        <v>72898</v>
      </c>
      <c r="N1758" s="78">
        <v>1429.24092</v>
      </c>
      <c r="O1758" s="78">
        <v>1287</v>
      </c>
      <c r="P1758" s="78">
        <v>6.3370199999999999</v>
      </c>
      <c r="Q1758" s="144">
        <v>73219.75</v>
      </c>
      <c r="R1758" s="78">
        <v>-37000</v>
      </c>
      <c r="S1758" s="78">
        <v>-6267</v>
      </c>
      <c r="T1758" s="78">
        <v>13466</v>
      </c>
      <c r="U1758" s="78">
        <v>37941</v>
      </c>
      <c r="V1758" s="219">
        <v>-0.35491948024564457</v>
      </c>
      <c r="W1758" s="78">
        <v>12510</v>
      </c>
      <c r="X1758" s="78">
        <v>17882</v>
      </c>
      <c r="Y1758" s="78">
        <v>25989</v>
      </c>
      <c r="Z1758" s="78">
        <v>28297</v>
      </c>
      <c r="AA1758" s="78">
        <v>90.17</v>
      </c>
      <c r="AB1758" s="78">
        <v>137.58000000000001</v>
      </c>
      <c r="AC1758" s="78">
        <v>77922</v>
      </c>
      <c r="AD1758" s="104">
        <v>6.3845599999999996</v>
      </c>
      <c r="AE1758" s="78">
        <v>63941</v>
      </c>
      <c r="AF1758" s="104">
        <v>1.0401499999999999</v>
      </c>
      <c r="AG1758" s="78">
        <v>4022</v>
      </c>
      <c r="AH1758" s="104">
        <v>0.72114999999999996</v>
      </c>
      <c r="AI1758" s="78">
        <v>-36747</v>
      </c>
      <c r="AJ1758" s="104">
        <v>-0.91652</v>
      </c>
      <c r="AK1758" s="78">
        <v>9900</v>
      </c>
      <c r="AL1758" s="78">
        <v>9500</v>
      </c>
      <c r="AM1758" s="8">
        <v>9800</v>
      </c>
      <c r="AN1758" s="78">
        <v>237</v>
      </c>
      <c r="AO1758" s="78">
        <v>10000</v>
      </c>
      <c r="AP1758" s="78">
        <v>7000</v>
      </c>
      <c r="AQ1758" s="78">
        <v>9800</v>
      </c>
      <c r="AR1758" s="78">
        <v>597</v>
      </c>
      <c r="AS1758" s="78">
        <v>9850</v>
      </c>
      <c r="AT1758" s="78">
        <v>9700</v>
      </c>
      <c r="AU1758" s="78">
        <v>9800</v>
      </c>
      <c r="AV1758" s="78">
        <v>120</v>
      </c>
      <c r="AW1758" s="77">
        <v>12.45</v>
      </c>
      <c r="AX1758" s="144">
        <f t="shared" si="183"/>
        <v>0.65</v>
      </c>
      <c r="AY1758" s="144">
        <f t="shared" si="184"/>
        <v>0.4</v>
      </c>
      <c r="AZ1758" s="144">
        <f t="shared" si="185"/>
        <v>0.2</v>
      </c>
      <c r="BA1758" s="54">
        <f t="shared" si="186"/>
        <v>14.840360067941461</v>
      </c>
      <c r="BB1758" s="54">
        <f t="shared" si="187"/>
        <v>10.457639932058534</v>
      </c>
    </row>
    <row r="1759" spans="1:54" x14ac:dyDescent="0.25">
      <c r="A1759" s="3">
        <v>42782</v>
      </c>
      <c r="B1759" s="77">
        <v>9771.25</v>
      </c>
      <c r="C1759" s="77">
        <v>1083.0327299999999</v>
      </c>
      <c r="D1759" s="77">
        <v>33.090200000000003</v>
      </c>
      <c r="E1759" s="77">
        <f t="shared" si="189"/>
        <v>633.70330000000001</v>
      </c>
      <c r="F1759" s="77">
        <v>-2.8320999999999996</v>
      </c>
      <c r="G1759" s="77">
        <v>-7.7902999999999993</v>
      </c>
      <c r="H1759">
        <v>0</v>
      </c>
      <c r="I1759" s="78">
        <v>9772</v>
      </c>
      <c r="J1759">
        <v>201703</v>
      </c>
      <c r="K1759" s="78">
        <v>9772</v>
      </c>
      <c r="L1759" s="77">
        <f t="shared" si="188"/>
        <v>0.75</v>
      </c>
      <c r="M1759" s="78">
        <v>65850</v>
      </c>
      <c r="N1759" s="78">
        <v>1286.9372100000001</v>
      </c>
      <c r="O1759" s="78">
        <v>218</v>
      </c>
      <c r="P1759" s="78">
        <v>1.0904199999999999</v>
      </c>
      <c r="Q1759" s="144">
        <v>65904.5</v>
      </c>
      <c r="R1759" s="78">
        <v>-37434</v>
      </c>
      <c r="S1759" s="78">
        <v>-5625</v>
      </c>
      <c r="T1759" s="78">
        <v>6108</v>
      </c>
      <c r="U1759" s="78">
        <v>40295</v>
      </c>
      <c r="V1759" s="219">
        <v>-0.15158208214418661</v>
      </c>
      <c r="W1759" s="78">
        <v>10280</v>
      </c>
      <c r="X1759" s="78">
        <v>14034</v>
      </c>
      <c r="Y1759" s="78">
        <v>21909</v>
      </c>
      <c r="Z1759" s="78">
        <v>26533</v>
      </c>
      <c r="AA1759" s="78">
        <v>109.3</v>
      </c>
      <c r="AB1759" s="78">
        <v>135.72</v>
      </c>
      <c r="AC1759" s="78">
        <v>70494</v>
      </c>
      <c r="AD1759" s="104">
        <v>5.5793499999999998</v>
      </c>
      <c r="AE1759" s="78">
        <v>71288</v>
      </c>
      <c r="AF1759" s="104">
        <v>1.0027699999999999</v>
      </c>
      <c r="AG1759" s="78">
        <v>4160</v>
      </c>
      <c r="AH1759" s="104">
        <v>0.19528000000000001</v>
      </c>
      <c r="AI1759" s="78">
        <v>-8271</v>
      </c>
      <c r="AJ1759" s="104">
        <v>-1.0052099999999999</v>
      </c>
      <c r="AK1759" s="78">
        <v>10000</v>
      </c>
      <c r="AL1759" s="78">
        <v>9500</v>
      </c>
      <c r="AM1759" s="8">
        <v>9800</v>
      </c>
      <c r="AN1759" s="78">
        <v>242</v>
      </c>
      <c r="AO1759" s="78">
        <v>10200</v>
      </c>
      <c r="AP1759" s="78">
        <v>9500</v>
      </c>
      <c r="AQ1759" s="78">
        <v>9800</v>
      </c>
      <c r="AR1759" s="78">
        <v>374</v>
      </c>
      <c r="AS1759" s="78">
        <v>10200</v>
      </c>
      <c r="AT1759" s="78">
        <v>9500</v>
      </c>
      <c r="AU1759" s="78">
        <v>9800</v>
      </c>
      <c r="AV1759" s="78">
        <v>108</v>
      </c>
      <c r="AW1759" s="77">
        <v>12.66</v>
      </c>
      <c r="AX1759" s="144">
        <f t="shared" si="183"/>
        <v>0.72</v>
      </c>
      <c r="AY1759" s="144">
        <f t="shared" si="184"/>
        <v>0.51</v>
      </c>
      <c r="AZ1759" s="144">
        <f t="shared" si="185"/>
        <v>0.25</v>
      </c>
      <c r="BA1759" s="54">
        <f t="shared" si="186"/>
        <v>14.827797076794182</v>
      </c>
      <c r="BB1759" s="54">
        <f t="shared" si="187"/>
        <v>10.590202923205814</v>
      </c>
    </row>
    <row r="1760" spans="1:54" x14ac:dyDescent="0.25">
      <c r="A1760" s="3">
        <v>42783</v>
      </c>
      <c r="B1760" s="77">
        <v>9759.76</v>
      </c>
      <c r="C1760" s="77">
        <v>951.78869999999995</v>
      </c>
      <c r="D1760" s="77">
        <v>16.561800000000002</v>
      </c>
      <c r="E1760" s="77">
        <f t="shared" si="189"/>
        <v>546.37599999999998</v>
      </c>
      <c r="F1760" s="77">
        <v>-11.139000000000001</v>
      </c>
      <c r="G1760" s="77">
        <v>8.5240999999999989</v>
      </c>
      <c r="H1760">
        <v>0</v>
      </c>
      <c r="I1760" s="78">
        <v>9762</v>
      </c>
      <c r="J1760">
        <v>201703</v>
      </c>
      <c r="K1760" s="78">
        <v>9762</v>
      </c>
      <c r="L1760" s="77">
        <f t="shared" si="188"/>
        <v>2.2399999999997817</v>
      </c>
      <c r="M1760" s="78">
        <v>65639</v>
      </c>
      <c r="N1760" s="78">
        <v>1281.91452</v>
      </c>
      <c r="O1760" s="78">
        <v>485</v>
      </c>
      <c r="P1760" s="78">
        <v>2.3912800000000001</v>
      </c>
      <c r="Q1760" s="144">
        <v>65760.25</v>
      </c>
      <c r="R1760" s="78">
        <v>-37901</v>
      </c>
      <c r="S1760" s="78">
        <v>-5872</v>
      </c>
      <c r="T1760" s="78">
        <v>5932</v>
      </c>
      <c r="U1760" s="78">
        <v>40830</v>
      </c>
      <c r="V1760" s="219">
        <v>-0.14528532941464609</v>
      </c>
      <c r="W1760" s="78">
        <v>9558</v>
      </c>
      <c r="X1760" s="78">
        <v>15553</v>
      </c>
      <c r="Y1760" s="78">
        <v>21975</v>
      </c>
      <c r="Z1760" s="78">
        <v>27019</v>
      </c>
      <c r="AA1760" s="78">
        <v>122.25</v>
      </c>
      <c r="AB1760" s="78">
        <v>137.41999999999999</v>
      </c>
      <c r="AC1760" s="78">
        <v>67763</v>
      </c>
      <c r="AD1760" s="104">
        <v>5.2706200000000001</v>
      </c>
      <c r="AE1760" s="78">
        <v>72574</v>
      </c>
      <c r="AF1760" s="104">
        <v>0.98462000000000005</v>
      </c>
      <c r="AG1760" s="78">
        <v>8233</v>
      </c>
      <c r="AH1760" s="104">
        <v>0.25945000000000001</v>
      </c>
      <c r="AI1760" s="78">
        <v>-4802</v>
      </c>
      <c r="AJ1760" s="104">
        <v>-1.05705</v>
      </c>
      <c r="AK1760" s="78">
        <v>10000</v>
      </c>
      <c r="AL1760" s="78">
        <v>9500</v>
      </c>
      <c r="AM1760" s="8">
        <v>9800</v>
      </c>
      <c r="AN1760" s="78">
        <v>233</v>
      </c>
      <c r="AO1760" s="78">
        <v>10200</v>
      </c>
      <c r="AP1760" s="78">
        <v>9500</v>
      </c>
      <c r="AQ1760" s="78">
        <v>9700</v>
      </c>
      <c r="AR1760" s="78">
        <v>376</v>
      </c>
      <c r="AS1760" s="78">
        <v>10200</v>
      </c>
      <c r="AT1760" s="78">
        <v>9500</v>
      </c>
      <c r="AU1760" s="78">
        <v>9750</v>
      </c>
      <c r="AV1760" s="78">
        <v>95.5</v>
      </c>
      <c r="AW1760" s="77">
        <v>12.34</v>
      </c>
      <c r="AX1760" s="144">
        <f t="shared" si="183"/>
        <v>0.55000000000000004</v>
      </c>
      <c r="AY1760" s="144">
        <f t="shared" si="184"/>
        <v>0.34</v>
      </c>
      <c r="AZ1760" s="144">
        <f t="shared" si="185"/>
        <v>0.17</v>
      </c>
      <c r="BA1760" s="54">
        <f t="shared" si="186"/>
        <v>14.797008592695672</v>
      </c>
      <c r="BB1760" s="54">
        <f t="shared" si="187"/>
        <v>10.709991407304322</v>
      </c>
    </row>
    <row r="1761" spans="1:54" x14ac:dyDescent="0.25">
      <c r="A1761" s="3">
        <v>42784</v>
      </c>
      <c r="B1761" s="77">
        <v>9779.92</v>
      </c>
      <c r="C1761" s="77">
        <v>619.80818999999997</v>
      </c>
      <c r="D1761" s="77">
        <v>9.3737999999999992</v>
      </c>
      <c r="E1761" s="77">
        <f t="shared" si="189"/>
        <v>545.00259999999992</v>
      </c>
      <c r="F1761" s="77">
        <v>-0.86930000000000007</v>
      </c>
      <c r="G1761" s="77">
        <v>4.2707999999999995</v>
      </c>
      <c r="H1761">
        <v>0</v>
      </c>
      <c r="I1761" s="78">
        <v>9788</v>
      </c>
      <c r="J1761">
        <v>201703</v>
      </c>
      <c r="K1761" s="78">
        <v>9788</v>
      </c>
      <c r="L1761" s="77">
        <f t="shared" si="188"/>
        <v>8.0799999999999272</v>
      </c>
      <c r="M1761" s="78">
        <v>65824</v>
      </c>
      <c r="N1761" s="78">
        <v>1288.5574200000001</v>
      </c>
      <c r="O1761" s="78">
        <v>558</v>
      </c>
      <c r="P1761" s="78">
        <v>2.7563900000000001</v>
      </c>
      <c r="Q1761" s="144">
        <v>65963.5</v>
      </c>
      <c r="R1761" s="78">
        <v>-37895</v>
      </c>
      <c r="S1761" s="78">
        <v>-4258</v>
      </c>
      <c r="T1761" s="78">
        <v>5999</v>
      </c>
      <c r="U1761" s="78">
        <v>40871</v>
      </c>
      <c r="V1761" s="219">
        <v>-0.14677888967727729</v>
      </c>
      <c r="W1761" s="78">
        <v>9788</v>
      </c>
      <c r="X1761" s="78">
        <v>15566</v>
      </c>
      <c r="Y1761" s="78">
        <v>22293</v>
      </c>
      <c r="Z1761" s="78">
        <v>27044</v>
      </c>
      <c r="AA1761" s="78">
        <v>135.77000000000001</v>
      </c>
      <c r="AB1761" s="78">
        <v>134.69999999999999</v>
      </c>
      <c r="AC1761" s="78">
        <v>67964</v>
      </c>
      <c r="AD1761" s="104">
        <v>5.4744000000000002</v>
      </c>
      <c r="AE1761" s="78">
        <v>73758</v>
      </c>
      <c r="AF1761" s="104">
        <v>0.93250999999999995</v>
      </c>
      <c r="AG1761" s="78">
        <v>11330</v>
      </c>
      <c r="AH1761" s="104">
        <v>5.1060000000000001E-2</v>
      </c>
      <c r="AI1761" s="78">
        <v>5891</v>
      </c>
      <c r="AJ1761" s="104">
        <v>-0.67666000000000004</v>
      </c>
      <c r="AK1761" s="78">
        <v>10000</v>
      </c>
      <c r="AL1761" s="78">
        <v>9400</v>
      </c>
      <c r="AM1761" s="8">
        <v>9800</v>
      </c>
      <c r="AN1761" s="78">
        <v>221</v>
      </c>
      <c r="AO1761" s="78">
        <v>10200</v>
      </c>
      <c r="AP1761" s="78">
        <v>9500</v>
      </c>
      <c r="AQ1761" s="78">
        <v>9800</v>
      </c>
      <c r="AR1761" s="78">
        <v>361</v>
      </c>
      <c r="AS1761" s="78">
        <v>10000</v>
      </c>
      <c r="AT1761" s="78">
        <v>9500</v>
      </c>
      <c r="AU1761" s="78">
        <v>9800</v>
      </c>
      <c r="AV1761" s="78">
        <v>78</v>
      </c>
      <c r="AW1761" s="77">
        <v>12.03</v>
      </c>
      <c r="AX1761" s="144">
        <f t="shared" si="183"/>
        <v>0.34</v>
      </c>
      <c r="AY1761" s="144">
        <f t="shared" si="184"/>
        <v>0.22</v>
      </c>
      <c r="AZ1761" s="144">
        <f t="shared" si="185"/>
        <v>0.11</v>
      </c>
      <c r="BA1761" s="54">
        <f t="shared" si="186"/>
        <v>14.77138484941938</v>
      </c>
      <c r="BB1761" s="54">
        <f t="shared" si="187"/>
        <v>10.784615150580613</v>
      </c>
    </row>
    <row r="1762" spans="1:54" x14ac:dyDescent="0.25">
      <c r="A1762" s="3">
        <v>42786</v>
      </c>
      <c r="B1762" s="77">
        <v>9753.2000000000007</v>
      </c>
      <c r="C1762" s="77">
        <v>978.17579999999998</v>
      </c>
      <c r="D1762" s="77">
        <v>22.001300000000001</v>
      </c>
      <c r="E1762" s="77">
        <f t="shared" si="189"/>
        <v>625.33800000000008</v>
      </c>
      <c r="F1762" s="77">
        <v>-4.8006000000000002</v>
      </c>
      <c r="G1762" s="77">
        <v>-2.3218000000000001</v>
      </c>
      <c r="H1762">
        <v>0</v>
      </c>
      <c r="I1762" s="78">
        <v>9766</v>
      </c>
      <c r="J1762">
        <v>201703</v>
      </c>
      <c r="K1762" s="78">
        <v>9766</v>
      </c>
      <c r="L1762" s="77">
        <f t="shared" si="188"/>
        <v>12.799999999999272</v>
      </c>
      <c r="M1762" s="78">
        <v>63705</v>
      </c>
      <c r="N1762" s="78">
        <v>1244.51854</v>
      </c>
      <c r="O1762" s="78">
        <v>-328</v>
      </c>
      <c r="P1762" s="78">
        <v>-1.58064</v>
      </c>
      <c r="Q1762" s="144">
        <v>63623</v>
      </c>
      <c r="R1762" s="78">
        <v>-38141</v>
      </c>
      <c r="S1762" s="78">
        <v>-6654</v>
      </c>
      <c r="T1762" s="78">
        <v>5053</v>
      </c>
      <c r="U1762" s="78">
        <v>42411</v>
      </c>
      <c r="V1762" s="219">
        <v>-0.11914361840088657</v>
      </c>
      <c r="W1762" s="78">
        <v>8640</v>
      </c>
      <c r="X1762" s="78">
        <v>15348</v>
      </c>
      <c r="Y1762" s="78">
        <v>20579</v>
      </c>
      <c r="Z1762" s="78">
        <v>27151</v>
      </c>
      <c r="AA1762" s="78">
        <v>92.28</v>
      </c>
      <c r="AB1762" s="78">
        <v>128.96</v>
      </c>
      <c r="AC1762" s="78">
        <v>69687</v>
      </c>
      <c r="AD1762" s="104">
        <v>5.0879599999999998</v>
      </c>
      <c r="AE1762" s="78">
        <v>76058</v>
      </c>
      <c r="AF1762" s="104">
        <v>1.0005999999999999</v>
      </c>
      <c r="AG1762" s="78">
        <v>21756</v>
      </c>
      <c r="AH1762" s="104">
        <v>0.14954000000000001</v>
      </c>
      <c r="AI1762" s="78">
        <v>12447</v>
      </c>
      <c r="AJ1762" s="104">
        <v>-0.70133000000000001</v>
      </c>
      <c r="AK1762" s="78">
        <v>10000</v>
      </c>
      <c r="AL1762" s="78">
        <v>9500</v>
      </c>
      <c r="AM1762" s="8">
        <v>9800</v>
      </c>
      <c r="AN1762" s="78">
        <v>212</v>
      </c>
      <c r="AO1762" s="78">
        <v>10200</v>
      </c>
      <c r="AP1762" s="78">
        <v>9500</v>
      </c>
      <c r="AQ1762" s="78">
        <v>9800</v>
      </c>
      <c r="AR1762" s="78">
        <v>349</v>
      </c>
      <c r="AS1762" s="78">
        <v>10000</v>
      </c>
      <c r="AT1762" s="78">
        <v>9500</v>
      </c>
      <c r="AU1762" s="78">
        <v>9750</v>
      </c>
      <c r="AV1762" s="78">
        <v>62.5</v>
      </c>
      <c r="AW1762" s="77">
        <v>12.04</v>
      </c>
      <c r="AX1762" s="144">
        <f t="shared" si="183"/>
        <v>0.37</v>
      </c>
      <c r="AY1762" s="144">
        <f t="shared" si="184"/>
        <v>0.24</v>
      </c>
      <c r="AZ1762" s="144">
        <f t="shared" si="185"/>
        <v>0.12</v>
      </c>
      <c r="BA1762" s="54">
        <f t="shared" si="186"/>
        <v>14.672564289426653</v>
      </c>
      <c r="BB1762" s="54">
        <f t="shared" si="187"/>
        <v>10.72243571057334</v>
      </c>
    </row>
    <row r="1763" spans="1:54" x14ac:dyDescent="0.25">
      <c r="A1763" s="3">
        <v>42787</v>
      </c>
      <c r="B1763" s="77">
        <v>9763.93</v>
      </c>
      <c r="C1763" s="77">
        <v>900.64359999999999</v>
      </c>
      <c r="D1763" s="77">
        <v>77.159099999999995</v>
      </c>
      <c r="E1763" s="77">
        <f t="shared" si="189"/>
        <v>668.31519999999989</v>
      </c>
      <c r="F1763" s="77">
        <v>-3.2267000000000001</v>
      </c>
      <c r="G1763" s="77">
        <v>0.81879999999999997</v>
      </c>
      <c r="H1763">
        <v>0</v>
      </c>
      <c r="I1763" s="78">
        <v>9766</v>
      </c>
      <c r="J1763">
        <v>201703</v>
      </c>
      <c r="K1763" s="78">
        <v>9766</v>
      </c>
      <c r="L1763" s="77">
        <f t="shared" si="188"/>
        <v>2.069999999999709</v>
      </c>
      <c r="M1763" s="78">
        <v>60810</v>
      </c>
      <c r="N1763" s="78">
        <v>1188.05087</v>
      </c>
      <c r="O1763" s="78">
        <v>-1034</v>
      </c>
      <c r="P1763" s="78">
        <v>-5.0322800000000001</v>
      </c>
      <c r="Q1763" s="144">
        <v>60551.5</v>
      </c>
      <c r="R1763" s="78">
        <v>-38147</v>
      </c>
      <c r="S1763" s="78">
        <v>-5589</v>
      </c>
      <c r="T1763" s="78">
        <v>4219</v>
      </c>
      <c r="U1763" s="78">
        <v>43215</v>
      </c>
      <c r="V1763" s="219">
        <v>-9.7628138377878051E-2</v>
      </c>
      <c r="W1763" s="78">
        <v>7775</v>
      </c>
      <c r="X1763" s="78">
        <v>14415</v>
      </c>
      <c r="Y1763" s="78">
        <v>19009</v>
      </c>
      <c r="Z1763" s="78">
        <v>25037</v>
      </c>
      <c r="AA1763" s="78">
        <v>111.24</v>
      </c>
      <c r="AB1763" s="78">
        <v>123.62</v>
      </c>
      <c r="AC1763" s="78">
        <v>71083</v>
      </c>
      <c r="AD1763" s="104">
        <v>5.0088699999999999</v>
      </c>
      <c r="AE1763" s="78">
        <v>79053</v>
      </c>
      <c r="AF1763" s="104">
        <v>1.30192</v>
      </c>
      <c r="AG1763" s="78">
        <v>18778</v>
      </c>
      <c r="AH1763" s="104">
        <v>-4.0730000000000002E-2</v>
      </c>
      <c r="AI1763" s="78">
        <v>21622</v>
      </c>
      <c r="AJ1763" s="104">
        <v>-0.63283999999999996</v>
      </c>
      <c r="AK1763" s="78">
        <v>10000</v>
      </c>
      <c r="AL1763" s="78">
        <v>9500</v>
      </c>
      <c r="AM1763" s="8">
        <v>9800</v>
      </c>
      <c r="AN1763" s="78">
        <v>202</v>
      </c>
      <c r="AO1763" s="78">
        <v>10200</v>
      </c>
      <c r="AP1763" s="78">
        <v>9500</v>
      </c>
      <c r="AQ1763" s="78">
        <v>9800</v>
      </c>
      <c r="AR1763" s="78">
        <v>345</v>
      </c>
      <c r="AS1763" s="78">
        <v>9850</v>
      </c>
      <c r="AT1763" s="78">
        <v>9600</v>
      </c>
      <c r="AU1763" s="78">
        <v>9750</v>
      </c>
      <c r="AV1763" s="78">
        <v>41</v>
      </c>
      <c r="AW1763" s="77">
        <v>11.83</v>
      </c>
      <c r="AX1763" s="144">
        <f t="shared" si="183"/>
        <v>0.31</v>
      </c>
      <c r="AY1763" s="144">
        <f t="shared" si="184"/>
        <v>0.18</v>
      </c>
      <c r="AZ1763" s="144">
        <f t="shared" si="185"/>
        <v>0.09</v>
      </c>
      <c r="BA1763" s="54">
        <f t="shared" si="186"/>
        <v>14.531420625896738</v>
      </c>
      <c r="BB1763" s="54">
        <f t="shared" si="187"/>
        <v>10.662579374103258</v>
      </c>
    </row>
    <row r="1764" spans="1:54" x14ac:dyDescent="0.25">
      <c r="A1764" s="3">
        <v>42788</v>
      </c>
      <c r="B1764" s="77">
        <v>9778.7800000000007</v>
      </c>
      <c r="C1764" s="77">
        <v>1012.74785</v>
      </c>
      <c r="D1764" s="77">
        <v>28.276300000000003</v>
      </c>
      <c r="E1764" s="77">
        <f t="shared" si="189"/>
        <v>676.60259999999994</v>
      </c>
      <c r="F1764" s="77">
        <v>-1.7833000000000001</v>
      </c>
      <c r="G1764" s="77">
        <v>10.8367</v>
      </c>
      <c r="H1764" t="s">
        <v>1816</v>
      </c>
      <c r="I1764" s="78">
        <v>9783</v>
      </c>
      <c r="J1764">
        <v>201703</v>
      </c>
      <c r="K1764" s="78">
        <v>9783</v>
      </c>
      <c r="L1764" s="77">
        <f t="shared" si="188"/>
        <v>4.2199999999993452</v>
      </c>
      <c r="M1764" s="78">
        <v>58196</v>
      </c>
      <c r="N1764" s="78">
        <v>1138.8262199999999</v>
      </c>
      <c r="O1764" s="78">
        <v>-2249</v>
      </c>
      <c r="P1764" s="78">
        <v>-10.976889999999999</v>
      </c>
      <c r="Q1764" s="144">
        <v>57633.75</v>
      </c>
      <c r="R1764" s="78">
        <v>-37793</v>
      </c>
      <c r="S1764" s="78">
        <v>-4969</v>
      </c>
      <c r="T1764" s="78">
        <v>2231</v>
      </c>
      <c r="U1764" s="78">
        <v>43394</v>
      </c>
      <c r="V1764" s="219">
        <v>-5.1412637691846799E-2</v>
      </c>
      <c r="W1764" s="78">
        <v>7507</v>
      </c>
      <c r="X1764" s="78">
        <v>13343</v>
      </c>
      <c r="Y1764" s="78">
        <v>16443</v>
      </c>
      <c r="Z1764" s="78">
        <v>20801</v>
      </c>
      <c r="AA1764" s="78">
        <v>109.23</v>
      </c>
      <c r="AB1764" s="78">
        <v>129.44999999999999</v>
      </c>
      <c r="AC1764" s="78">
        <v>69640</v>
      </c>
      <c r="AD1764" s="104">
        <v>5.1084800000000001</v>
      </c>
      <c r="AE1764" s="78">
        <v>76482</v>
      </c>
      <c r="AF1764" s="104">
        <v>1.50238</v>
      </c>
      <c r="AG1764" s="78">
        <v>-6586</v>
      </c>
      <c r="AH1764" s="104">
        <v>8.0460000000000004E-2</v>
      </c>
      <c r="AI1764" s="78">
        <v>-17107</v>
      </c>
      <c r="AJ1764" s="104">
        <v>-0.90234999999999999</v>
      </c>
      <c r="AK1764" s="78">
        <v>10000</v>
      </c>
      <c r="AL1764" s="78">
        <v>9500</v>
      </c>
      <c r="AM1764" s="8">
        <v>9800</v>
      </c>
      <c r="AN1764" s="78">
        <v>198</v>
      </c>
      <c r="AO1764" s="78">
        <v>10200</v>
      </c>
      <c r="AP1764" s="78">
        <v>9500</v>
      </c>
      <c r="AQ1764" s="78">
        <v>9800</v>
      </c>
      <c r="AR1764" s="78">
        <v>339</v>
      </c>
      <c r="AS1764" s="78">
        <v>9850</v>
      </c>
      <c r="AT1764" s="78">
        <v>9700</v>
      </c>
      <c r="AU1764" s="78">
        <v>9800</v>
      </c>
      <c r="AV1764" s="78">
        <v>88.5</v>
      </c>
      <c r="AW1764" s="77">
        <v>11.89</v>
      </c>
      <c r="AX1764" s="144">
        <f t="shared" si="183"/>
        <v>0.34</v>
      </c>
      <c r="AY1764" s="144">
        <f t="shared" si="184"/>
        <v>0.2</v>
      </c>
      <c r="AZ1764" s="144">
        <f t="shared" si="185"/>
        <v>0.1</v>
      </c>
      <c r="BA1764" s="54">
        <f t="shared" si="186"/>
        <v>14.371467433839101</v>
      </c>
      <c r="BB1764" s="54">
        <f t="shared" si="187"/>
        <v>10.630532566160898</v>
      </c>
    </row>
    <row r="1765" spans="1:54" x14ac:dyDescent="0.25">
      <c r="A1765" s="3">
        <v>42789</v>
      </c>
      <c r="B1765" s="77">
        <v>9769.31</v>
      </c>
      <c r="C1765" s="77">
        <v>1010.65671</v>
      </c>
      <c r="D1765" s="77">
        <v>48.895499999999998</v>
      </c>
      <c r="E1765" s="77">
        <f t="shared" si="189"/>
        <v>756.18959999999981</v>
      </c>
      <c r="F1765" s="77">
        <v>-3.6345000000000001</v>
      </c>
      <c r="G1765" s="77">
        <v>-2.1138999999999997</v>
      </c>
      <c r="H1765">
        <v>0</v>
      </c>
      <c r="I1765" s="78">
        <v>9772</v>
      </c>
      <c r="J1765">
        <v>201703</v>
      </c>
      <c r="K1765" s="78">
        <v>9772</v>
      </c>
      <c r="L1765" s="77">
        <f t="shared" si="188"/>
        <v>2.6900000000005093</v>
      </c>
      <c r="M1765" s="78">
        <v>61620</v>
      </c>
      <c r="N1765" s="78">
        <v>1204.5571399999999</v>
      </c>
      <c r="O1765" s="78">
        <v>-1364</v>
      </c>
      <c r="P1765" s="78">
        <v>-6.6433299999999997</v>
      </c>
      <c r="Q1765" s="144">
        <v>61279</v>
      </c>
      <c r="R1765" s="78">
        <v>-37822</v>
      </c>
      <c r="S1765" s="78">
        <v>-7137</v>
      </c>
      <c r="T1765" s="78">
        <v>4283</v>
      </c>
      <c r="U1765" s="78">
        <v>42678</v>
      </c>
      <c r="V1765" s="219">
        <v>-0.10035615539622288</v>
      </c>
      <c r="W1765" s="78">
        <v>6965</v>
      </c>
      <c r="X1765" s="78">
        <v>13511</v>
      </c>
      <c r="Y1765" s="78">
        <v>16676</v>
      </c>
      <c r="Z1765" s="78">
        <v>24046</v>
      </c>
      <c r="AA1765" s="78">
        <v>113.92</v>
      </c>
      <c r="AB1765" s="78">
        <v>136.59</v>
      </c>
      <c r="AC1765" s="78">
        <v>72611</v>
      </c>
      <c r="AD1765" s="104">
        <v>4.9569799999999997</v>
      </c>
      <c r="AE1765" s="78">
        <v>83699</v>
      </c>
      <c r="AF1765" s="104">
        <v>1.5347500000000001</v>
      </c>
      <c r="AG1765" s="78">
        <v>9549</v>
      </c>
      <c r="AH1765" s="104">
        <v>0.14451</v>
      </c>
      <c r="AI1765" s="78">
        <v>-97</v>
      </c>
      <c r="AJ1765" s="104">
        <v>-1.1324000000000001</v>
      </c>
      <c r="AK1765" s="78">
        <v>10000</v>
      </c>
      <c r="AL1765" s="78">
        <v>9500</v>
      </c>
      <c r="AM1765" s="8">
        <v>9800</v>
      </c>
      <c r="AN1765" s="78">
        <v>184</v>
      </c>
      <c r="AO1765" s="78">
        <v>10200</v>
      </c>
      <c r="AP1765" s="78">
        <v>9500</v>
      </c>
      <c r="AQ1765" s="78">
        <v>9800</v>
      </c>
      <c r="AR1765" s="78">
        <v>333</v>
      </c>
      <c r="AS1765" s="78">
        <v>9850</v>
      </c>
      <c r="AT1765" s="78">
        <v>9550</v>
      </c>
      <c r="AU1765" s="78">
        <v>9750</v>
      </c>
      <c r="AV1765" s="78">
        <v>78.5</v>
      </c>
      <c r="AW1765" s="77">
        <v>11.68</v>
      </c>
      <c r="AX1765" s="144">
        <f t="shared" si="183"/>
        <v>0.27</v>
      </c>
      <c r="AY1765" s="144">
        <f t="shared" si="184"/>
        <v>0.18</v>
      </c>
      <c r="AZ1765" s="144">
        <f t="shared" si="185"/>
        <v>0.09</v>
      </c>
      <c r="BA1765" s="54">
        <f t="shared" si="186"/>
        <v>14.353732430422129</v>
      </c>
      <c r="BB1765" s="54">
        <f t="shared" si="187"/>
        <v>10.547267569577871</v>
      </c>
    </row>
    <row r="1766" spans="1:54" x14ac:dyDescent="0.25">
      <c r="A1766" s="3">
        <v>42790</v>
      </c>
      <c r="B1766" s="77">
        <v>9750.4699999999993</v>
      </c>
      <c r="C1766" s="77">
        <v>926.53105000000005</v>
      </c>
      <c r="D1766" s="77">
        <v>-16.1586</v>
      </c>
      <c r="E1766" s="77">
        <f t="shared" si="189"/>
        <v>718.00889999999993</v>
      </c>
      <c r="F1766" s="77">
        <v>-3.1945999999999999</v>
      </c>
      <c r="G1766" s="77">
        <v>2.9036</v>
      </c>
      <c r="H1766">
        <v>0</v>
      </c>
      <c r="I1766" s="78">
        <v>9761</v>
      </c>
      <c r="J1766">
        <v>201703</v>
      </c>
      <c r="K1766" s="78">
        <v>9761</v>
      </c>
      <c r="L1766" s="77">
        <f t="shared" si="188"/>
        <v>10.530000000000655</v>
      </c>
      <c r="M1766" s="78">
        <v>61417</v>
      </c>
      <c r="N1766" s="78">
        <v>1199.0054700000001</v>
      </c>
      <c r="O1766" s="78">
        <v>-1376</v>
      </c>
      <c r="P1766" s="78">
        <v>-6.6908599999999998</v>
      </c>
      <c r="Q1766" s="144">
        <v>61073</v>
      </c>
      <c r="R1766" s="78">
        <v>-38246</v>
      </c>
      <c r="S1766" s="78">
        <v>-6686</v>
      </c>
      <c r="T1766" s="78">
        <v>3453</v>
      </c>
      <c r="U1766" s="78">
        <v>42369</v>
      </c>
      <c r="V1766" s="219">
        <v>-8.1498265241096088E-2</v>
      </c>
      <c r="W1766" s="78">
        <v>7646</v>
      </c>
      <c r="X1766" s="78">
        <v>14144</v>
      </c>
      <c r="Y1766" s="78">
        <v>17141</v>
      </c>
      <c r="Z1766" s="78">
        <v>24463</v>
      </c>
      <c r="AA1766" s="78">
        <v>123.14</v>
      </c>
      <c r="AB1766" s="78">
        <v>138.86000000000001</v>
      </c>
      <c r="AC1766" s="78">
        <v>73363</v>
      </c>
      <c r="AD1766" s="104">
        <v>4.8198999999999996</v>
      </c>
      <c r="AE1766" s="78">
        <v>87805</v>
      </c>
      <c r="AF1766" s="104">
        <v>1.66357</v>
      </c>
      <c r="AG1766" s="78">
        <v>19996</v>
      </c>
      <c r="AH1766" s="104">
        <v>5.756E-2</v>
      </c>
      <c r="AI1766" s="78">
        <v>31073</v>
      </c>
      <c r="AJ1766" s="104">
        <v>-1.10995</v>
      </c>
      <c r="AK1766" s="78">
        <v>10000</v>
      </c>
      <c r="AL1766" s="78">
        <v>9400</v>
      </c>
      <c r="AM1766" s="8">
        <v>9800</v>
      </c>
      <c r="AN1766" s="78">
        <v>191</v>
      </c>
      <c r="AO1766" s="78">
        <v>10200</v>
      </c>
      <c r="AP1766" s="78">
        <v>9500</v>
      </c>
      <c r="AQ1766" s="78">
        <v>9800</v>
      </c>
      <c r="AR1766" s="78">
        <v>331</v>
      </c>
      <c r="AS1766" s="78">
        <v>9900</v>
      </c>
      <c r="AT1766" s="78">
        <v>9550</v>
      </c>
      <c r="AU1766" s="78">
        <v>9750</v>
      </c>
      <c r="AV1766" s="78">
        <v>66.5</v>
      </c>
      <c r="AW1766" s="77">
        <v>11.9</v>
      </c>
      <c r="AX1766" s="144">
        <f t="shared" si="183"/>
        <v>0.34</v>
      </c>
      <c r="AY1766" s="144">
        <f t="shared" si="184"/>
        <v>0.24</v>
      </c>
      <c r="AZ1766" s="144">
        <f t="shared" si="185"/>
        <v>0.12</v>
      </c>
      <c r="BA1766" s="54">
        <f t="shared" si="186"/>
        <v>14.319233194323768</v>
      </c>
      <c r="BB1766" s="54">
        <f t="shared" si="187"/>
        <v>10.494766805676232</v>
      </c>
    </row>
    <row r="1767" spans="1:54" x14ac:dyDescent="0.25">
      <c r="A1767" s="3">
        <v>42795</v>
      </c>
      <c r="B1767" s="77">
        <v>9674.7800000000007</v>
      </c>
      <c r="C1767" s="77">
        <v>999.15927999999997</v>
      </c>
      <c r="D1767" s="77">
        <v>-38.975200000000001</v>
      </c>
      <c r="E1767" s="77">
        <f t="shared" si="189"/>
        <v>577.16250000000002</v>
      </c>
      <c r="F1767" s="77">
        <v>-0.80540000000000012</v>
      </c>
      <c r="G1767" s="77">
        <v>-2.1821000000000002</v>
      </c>
      <c r="H1767" t="s">
        <v>1817</v>
      </c>
      <c r="I1767" s="78">
        <v>9682</v>
      </c>
      <c r="J1767">
        <v>201703</v>
      </c>
      <c r="K1767" s="78">
        <v>9682</v>
      </c>
      <c r="L1767" s="77">
        <f t="shared" si="188"/>
        <v>7.2199999999993452</v>
      </c>
      <c r="M1767" s="78">
        <v>52483</v>
      </c>
      <c r="N1767" s="78">
        <v>1016.55579</v>
      </c>
      <c r="O1767" s="78">
        <v>-3988</v>
      </c>
      <c r="P1767" s="78">
        <v>-19.284780000000001</v>
      </c>
      <c r="Q1767" s="144">
        <v>51486</v>
      </c>
      <c r="R1767" s="78">
        <v>-38959</v>
      </c>
      <c r="S1767" s="78">
        <v>-4470</v>
      </c>
      <c r="T1767" s="78">
        <v>-3010</v>
      </c>
      <c r="U1767" s="78">
        <v>44019</v>
      </c>
      <c r="V1767" s="219">
        <v>6.83795633703628E-2</v>
      </c>
      <c r="W1767" s="78">
        <v>8921</v>
      </c>
      <c r="X1767" s="78">
        <v>14741</v>
      </c>
      <c r="Y1767" s="78">
        <v>15474</v>
      </c>
      <c r="Z1767" s="78">
        <v>17361</v>
      </c>
      <c r="AA1767" s="78">
        <v>94.16</v>
      </c>
      <c r="AB1767" s="78">
        <v>127.05</v>
      </c>
      <c r="AC1767" s="78">
        <v>71627</v>
      </c>
      <c r="AD1767" s="104">
        <v>3.7709299999999999</v>
      </c>
      <c r="AE1767" s="78">
        <v>85905</v>
      </c>
      <c r="AF1767" s="104">
        <v>1.9876</v>
      </c>
      <c r="AG1767" s="78">
        <v>-15047</v>
      </c>
      <c r="AH1767" s="104">
        <v>-2.5139999999999999E-2</v>
      </c>
      <c r="AI1767" s="78">
        <v>-5716</v>
      </c>
      <c r="AJ1767" s="104">
        <v>-0.80849000000000004</v>
      </c>
      <c r="AK1767" s="78">
        <v>10000</v>
      </c>
      <c r="AL1767" s="78">
        <v>9400</v>
      </c>
      <c r="AM1767" s="8">
        <v>9700</v>
      </c>
      <c r="AN1767" s="78">
        <v>171</v>
      </c>
      <c r="AO1767" s="78">
        <v>10200</v>
      </c>
      <c r="AP1767" s="78">
        <v>9500</v>
      </c>
      <c r="AQ1767" s="78">
        <v>9700</v>
      </c>
      <c r="AR1767" s="78">
        <v>330</v>
      </c>
      <c r="AS1767" s="78">
        <v>9800</v>
      </c>
      <c r="AT1767" s="78">
        <v>9500</v>
      </c>
      <c r="AU1767" s="78">
        <v>9700</v>
      </c>
      <c r="AV1767" s="78">
        <v>107</v>
      </c>
      <c r="AW1767" s="77">
        <v>12.55</v>
      </c>
      <c r="AX1767" s="144">
        <f t="shared" ref="AX1767:AX1830" si="190">PERCENTRANK(AW1738:AW1767,AW1767,2)</f>
        <v>0.68</v>
      </c>
      <c r="AY1767" s="144">
        <f t="shared" ref="AY1767:AY1830" si="191">PERCENTRANK(AW1718:AW1767,AW1767,2)</f>
        <v>0.59</v>
      </c>
      <c r="AZ1767" s="144">
        <f t="shared" ref="AZ1767:AZ1830" si="192">PERCENTRANK(AW1668:AW1767,AW1767,2)</f>
        <v>0.28999999999999998</v>
      </c>
      <c r="BA1767" s="54">
        <f t="shared" ref="BA1767:BA1830" si="193">AVERAGE(AW1748:AW1767)+2*_xlfn.STDEV.S(AW1748:AW1767)</f>
        <v>14.325765326745437</v>
      </c>
      <c r="BB1767" s="54">
        <f t="shared" ref="BB1767:BB1830" si="194">AVERAGE(AW1748:AW1767)-2*_xlfn.STDEV.S(AW1748:AW1767)</f>
        <v>10.499234673254566</v>
      </c>
    </row>
    <row r="1768" spans="1:54" x14ac:dyDescent="0.25">
      <c r="A1768" s="3">
        <v>42796</v>
      </c>
      <c r="B1768" s="77">
        <v>9691.7999999999993</v>
      </c>
      <c r="C1768" s="77">
        <v>1041.5990300000001</v>
      </c>
      <c r="D1768" s="77">
        <v>27.554299999999998</v>
      </c>
      <c r="E1768" s="77">
        <f t="shared" si="189"/>
        <v>481.57230000000004</v>
      </c>
      <c r="F1768" s="77">
        <v>-3.9981</v>
      </c>
      <c r="G1768" s="77">
        <v>-0.9778</v>
      </c>
      <c r="H1768">
        <v>0</v>
      </c>
      <c r="I1768" s="78">
        <v>9691</v>
      </c>
      <c r="J1768">
        <v>201703</v>
      </c>
      <c r="K1768" s="78">
        <v>9691</v>
      </c>
      <c r="L1768" s="77">
        <f t="shared" si="188"/>
        <v>-0.7999999999992724</v>
      </c>
      <c r="M1768" s="78">
        <v>50915</v>
      </c>
      <c r="N1768" s="78">
        <v>987.00449000000003</v>
      </c>
      <c r="O1768" s="78">
        <v>-4019</v>
      </c>
      <c r="P1768" s="78">
        <v>-19.451219999999999</v>
      </c>
      <c r="Q1768" s="144">
        <v>49910.25</v>
      </c>
      <c r="R1768" s="78">
        <v>-38617</v>
      </c>
      <c r="S1768" s="78">
        <v>-3960</v>
      </c>
      <c r="T1768" s="78">
        <v>-5101</v>
      </c>
      <c r="U1768" s="78">
        <v>44308</v>
      </c>
      <c r="V1768" s="219">
        <v>0.1151259366254401</v>
      </c>
      <c r="W1768" s="78">
        <v>8505</v>
      </c>
      <c r="X1768" s="78">
        <v>14842</v>
      </c>
      <c r="Y1768" s="78">
        <v>14528</v>
      </c>
      <c r="Z1768" s="78">
        <v>15785</v>
      </c>
      <c r="AA1768" s="78">
        <v>93.75</v>
      </c>
      <c r="AB1768" s="78">
        <v>122.38</v>
      </c>
      <c r="AC1768" s="78">
        <v>74325</v>
      </c>
      <c r="AD1768" s="104">
        <v>3.80525</v>
      </c>
      <c r="AE1768" s="78">
        <v>93489</v>
      </c>
      <c r="AF1768" s="104">
        <v>2.0471400000000002</v>
      </c>
      <c r="AG1768" s="78">
        <v>-8341</v>
      </c>
      <c r="AH1768" s="104">
        <v>-0.13394</v>
      </c>
      <c r="AI1768" s="78">
        <v>16032</v>
      </c>
      <c r="AJ1768" s="104">
        <v>-0.97265000000000001</v>
      </c>
      <c r="AK1768" s="78">
        <v>10000</v>
      </c>
      <c r="AL1768" s="78">
        <v>9400</v>
      </c>
      <c r="AM1768" s="8">
        <v>9700</v>
      </c>
      <c r="AN1768" s="78">
        <v>161</v>
      </c>
      <c r="AO1768" s="78">
        <v>10200</v>
      </c>
      <c r="AP1768" s="78">
        <v>9500</v>
      </c>
      <c r="AQ1768" s="78">
        <v>9700</v>
      </c>
      <c r="AR1768" s="78">
        <v>320</v>
      </c>
      <c r="AS1768" s="78">
        <v>9800</v>
      </c>
      <c r="AT1768" s="78">
        <v>9500</v>
      </c>
      <c r="AU1768" s="78">
        <v>9700</v>
      </c>
      <c r="AV1768" s="78">
        <v>95</v>
      </c>
      <c r="AW1768" s="77">
        <v>12.36</v>
      </c>
      <c r="AX1768" s="144">
        <f t="shared" si="190"/>
        <v>0.51</v>
      </c>
      <c r="AY1768" s="144">
        <f t="shared" si="191"/>
        <v>0.51</v>
      </c>
      <c r="AZ1768" s="144">
        <f t="shared" si="192"/>
        <v>0.25</v>
      </c>
      <c r="BA1768" s="54">
        <f t="shared" si="193"/>
        <v>14.334176545632966</v>
      </c>
      <c r="BB1768" s="54">
        <f t="shared" si="194"/>
        <v>10.530823454367036</v>
      </c>
    </row>
    <row r="1769" spans="1:54" x14ac:dyDescent="0.25">
      <c r="A1769" s="3">
        <v>42797</v>
      </c>
      <c r="B1769" s="77">
        <v>9648.2099999999991</v>
      </c>
      <c r="C1769" s="77">
        <v>854.67058999999995</v>
      </c>
      <c r="D1769" s="77">
        <v>-49.935900000000004</v>
      </c>
      <c r="E1769" s="77">
        <f t="shared" si="189"/>
        <v>425.72570000000002</v>
      </c>
      <c r="F1769" s="77">
        <v>-5.04</v>
      </c>
      <c r="G1769" s="77">
        <v>-3.6563999999999997</v>
      </c>
      <c r="H1769">
        <v>0</v>
      </c>
      <c r="I1769" s="78">
        <v>9629</v>
      </c>
      <c r="J1769">
        <v>201703</v>
      </c>
      <c r="K1769" s="78">
        <v>9629</v>
      </c>
      <c r="L1769" s="77">
        <f t="shared" si="188"/>
        <v>-19.209999999999127</v>
      </c>
      <c r="M1769" s="78">
        <v>50379</v>
      </c>
      <c r="N1769" s="78">
        <v>970.46324000000004</v>
      </c>
      <c r="O1769" s="78">
        <v>-4380</v>
      </c>
      <c r="P1769" s="78">
        <v>-21.062539999999998</v>
      </c>
      <c r="Q1769" s="144">
        <v>49284</v>
      </c>
      <c r="R1769" s="78">
        <v>-38713</v>
      </c>
      <c r="S1769" s="78">
        <v>-2729</v>
      </c>
      <c r="T1769" s="78">
        <v>-6868</v>
      </c>
      <c r="U1769" s="78">
        <v>44217</v>
      </c>
      <c r="V1769" s="219">
        <v>0.15532487504805845</v>
      </c>
      <c r="W1769" s="78">
        <v>7980</v>
      </c>
      <c r="X1769" s="78">
        <v>14942</v>
      </c>
      <c r="Y1769" s="78">
        <v>14882</v>
      </c>
      <c r="Z1769" s="78">
        <v>14310</v>
      </c>
      <c r="AA1769" s="78">
        <v>82.02</v>
      </c>
      <c r="AB1769" s="78">
        <v>116.24</v>
      </c>
      <c r="AC1769" s="78">
        <v>79014</v>
      </c>
      <c r="AD1769" s="104">
        <v>3.1750400000000001</v>
      </c>
      <c r="AE1769" s="78">
        <v>98764</v>
      </c>
      <c r="AF1769" s="104">
        <v>2.3835299999999999</v>
      </c>
      <c r="AG1769" s="78">
        <v>-7118</v>
      </c>
      <c r="AH1769" s="104">
        <v>-0.11882</v>
      </c>
      <c r="AI1769" s="78">
        <v>21792</v>
      </c>
      <c r="AJ1769" s="104">
        <v>-0.70433999999999997</v>
      </c>
      <c r="AK1769" s="78">
        <v>10000</v>
      </c>
      <c r="AL1769" s="78">
        <v>9400</v>
      </c>
      <c r="AM1769" s="8">
        <v>9600</v>
      </c>
      <c r="AN1769" s="78">
        <v>149</v>
      </c>
      <c r="AO1769" s="78">
        <v>10200</v>
      </c>
      <c r="AP1769" s="78">
        <v>9500</v>
      </c>
      <c r="AQ1769" s="78">
        <v>9600</v>
      </c>
      <c r="AR1769" s="78">
        <v>321</v>
      </c>
      <c r="AS1769" s="78">
        <v>9750</v>
      </c>
      <c r="AT1769" s="78">
        <v>9400</v>
      </c>
      <c r="AU1769" s="78">
        <v>9650</v>
      </c>
      <c r="AV1769" s="78">
        <v>81</v>
      </c>
      <c r="AW1769" s="77">
        <v>12.2</v>
      </c>
      <c r="AX1769" s="144">
        <f t="shared" si="190"/>
        <v>0.37</v>
      </c>
      <c r="AY1769" s="144">
        <f t="shared" si="191"/>
        <v>0.36</v>
      </c>
      <c r="AZ1769" s="144">
        <f t="shared" si="192"/>
        <v>0.18</v>
      </c>
      <c r="BA1769" s="54">
        <f t="shared" si="193"/>
        <v>14.147716146105973</v>
      </c>
      <c r="BB1769" s="54">
        <f t="shared" si="194"/>
        <v>10.559283853894028</v>
      </c>
    </row>
    <row r="1770" spans="1:54" x14ac:dyDescent="0.25">
      <c r="A1770" s="3">
        <v>42800</v>
      </c>
      <c r="B1770" s="77">
        <v>9682.6299999999992</v>
      </c>
      <c r="C1770" s="77">
        <v>688.45015000000001</v>
      </c>
      <c r="D1770" s="77">
        <v>-12.291400000000001</v>
      </c>
      <c r="E1770" s="77">
        <f t="shared" si="189"/>
        <v>465.78010000000006</v>
      </c>
      <c r="F1770" s="77">
        <v>-3.5554000000000001</v>
      </c>
      <c r="G1770" s="77">
        <v>7.2703999999999995</v>
      </c>
      <c r="H1770">
        <v>0</v>
      </c>
      <c r="I1770" s="78">
        <v>9683</v>
      </c>
      <c r="J1770">
        <v>201703</v>
      </c>
      <c r="K1770" s="78">
        <v>9683</v>
      </c>
      <c r="L1770" s="77">
        <f t="shared" si="188"/>
        <v>0.37000000000080036</v>
      </c>
      <c r="M1770" s="78">
        <v>54164</v>
      </c>
      <c r="N1770" s="78">
        <v>1048.97496</v>
      </c>
      <c r="O1770" s="78">
        <v>-2748</v>
      </c>
      <c r="P1770" s="78">
        <v>-13.27312</v>
      </c>
      <c r="Q1770" s="144">
        <v>53477</v>
      </c>
      <c r="R1770" s="78">
        <v>-38317</v>
      </c>
      <c r="S1770" s="78">
        <v>-3128</v>
      </c>
      <c r="T1770" s="78">
        <v>-3695</v>
      </c>
      <c r="U1770" s="78">
        <v>44945</v>
      </c>
      <c r="V1770" s="219">
        <v>8.2211591945711426E-2</v>
      </c>
      <c r="W1770" s="78">
        <v>7945</v>
      </c>
      <c r="X1770" s="78">
        <v>14381</v>
      </c>
      <c r="Y1770" s="78">
        <v>16057</v>
      </c>
      <c r="Z1770" s="78">
        <v>16523</v>
      </c>
      <c r="AA1770" s="78">
        <v>115.4</v>
      </c>
      <c r="AB1770" s="78">
        <v>120.14</v>
      </c>
      <c r="AC1770" s="78">
        <v>87224</v>
      </c>
      <c r="AD1770" s="104">
        <v>3.60561</v>
      </c>
      <c r="AE1770" s="78">
        <v>96515</v>
      </c>
      <c r="AF1770" s="104">
        <v>2.0477300000000001</v>
      </c>
      <c r="AG1770" s="78">
        <v>3156</v>
      </c>
      <c r="AH1770" s="104">
        <v>-0.28645999999999999</v>
      </c>
      <c r="AI1770" s="78">
        <v>3086</v>
      </c>
      <c r="AJ1770" s="104">
        <v>-0.98687000000000002</v>
      </c>
      <c r="AK1770" s="78">
        <v>10000</v>
      </c>
      <c r="AL1770" s="78">
        <v>9400</v>
      </c>
      <c r="AM1770" s="8">
        <v>9700</v>
      </c>
      <c r="AN1770" s="78">
        <v>130</v>
      </c>
      <c r="AO1770" s="78">
        <v>10200</v>
      </c>
      <c r="AP1770" s="78">
        <v>9500</v>
      </c>
      <c r="AQ1770" s="78">
        <v>9700</v>
      </c>
      <c r="AR1770" s="78">
        <v>294</v>
      </c>
      <c r="AS1770" s="78">
        <v>9750</v>
      </c>
      <c r="AT1770" s="78">
        <v>9400</v>
      </c>
      <c r="AU1770" s="78">
        <v>9700</v>
      </c>
      <c r="AV1770" s="78">
        <v>62.5</v>
      </c>
      <c r="AW1770" s="77">
        <v>12.01</v>
      </c>
      <c r="AX1770" s="144">
        <f t="shared" si="190"/>
        <v>0.27</v>
      </c>
      <c r="AY1770" s="144">
        <f t="shared" si="191"/>
        <v>0.28000000000000003</v>
      </c>
      <c r="AZ1770" s="144">
        <f t="shared" si="192"/>
        <v>0.14000000000000001</v>
      </c>
      <c r="BA1770" s="54">
        <f t="shared" si="193"/>
        <v>12.943878294742539</v>
      </c>
      <c r="BB1770" s="54">
        <f t="shared" si="194"/>
        <v>11.385121705257458</v>
      </c>
    </row>
    <row r="1771" spans="1:54" x14ac:dyDescent="0.25">
      <c r="A1771" s="3">
        <v>42801</v>
      </c>
      <c r="B1771" s="77">
        <v>9738.07</v>
      </c>
      <c r="C1771" s="77">
        <v>717.71505999999999</v>
      </c>
      <c r="D1771" s="77">
        <v>13.773099999999999</v>
      </c>
      <c r="E1771" s="77">
        <f t="shared" si="189"/>
        <v>458.97050000000002</v>
      </c>
      <c r="F1771" s="77">
        <v>5.3532000000000002</v>
      </c>
      <c r="G1771" s="77">
        <v>6.9980999999999991</v>
      </c>
      <c r="H1771">
        <v>0</v>
      </c>
      <c r="I1771" s="78">
        <v>9727</v>
      </c>
      <c r="J1771">
        <v>201703</v>
      </c>
      <c r="K1771" s="78">
        <v>9727</v>
      </c>
      <c r="L1771" s="77">
        <f t="shared" si="188"/>
        <v>-11.069999999999709</v>
      </c>
      <c r="M1771" s="78">
        <v>54790</v>
      </c>
      <c r="N1771" s="78">
        <v>1066.0987700000001</v>
      </c>
      <c r="O1771" s="78">
        <v>-2744</v>
      </c>
      <c r="P1771" s="78">
        <v>-13.318910000000001</v>
      </c>
      <c r="Q1771" s="144">
        <v>54104</v>
      </c>
      <c r="R1771" s="78">
        <v>-37569</v>
      </c>
      <c r="S1771" s="78">
        <v>-2123</v>
      </c>
      <c r="T1771" s="78">
        <v>-3270</v>
      </c>
      <c r="U1771" s="78">
        <v>45942</v>
      </c>
      <c r="V1771" s="219">
        <v>7.1176701057855563E-2</v>
      </c>
      <c r="W1771" s="78">
        <v>6450</v>
      </c>
      <c r="X1771" s="78">
        <v>13643</v>
      </c>
      <c r="Y1771" s="78">
        <v>16439</v>
      </c>
      <c r="Z1771" s="78">
        <v>15020</v>
      </c>
      <c r="AA1771" s="78">
        <v>121.15</v>
      </c>
      <c r="AB1771" s="78">
        <v>129.24</v>
      </c>
      <c r="AC1771" s="78">
        <v>88492</v>
      </c>
      <c r="AD1771" s="104">
        <v>3.98942</v>
      </c>
      <c r="AE1771" s="78">
        <v>102853</v>
      </c>
      <c r="AF1771" s="104">
        <v>1.77176</v>
      </c>
      <c r="AG1771" s="78">
        <v>7175</v>
      </c>
      <c r="AH1771" s="104">
        <v>-2.5839999999999998E-2</v>
      </c>
      <c r="AI1771" s="78">
        <v>5641</v>
      </c>
      <c r="AJ1771" s="104">
        <v>-0.44625999999999999</v>
      </c>
      <c r="AK1771" s="78">
        <v>10000</v>
      </c>
      <c r="AL1771" s="78">
        <v>9400</v>
      </c>
      <c r="AM1771" s="8">
        <v>9700</v>
      </c>
      <c r="AN1771" s="78">
        <v>113.5</v>
      </c>
      <c r="AO1771" s="78">
        <v>10000</v>
      </c>
      <c r="AP1771" s="78">
        <v>9500</v>
      </c>
      <c r="AQ1771" s="78">
        <v>9700</v>
      </c>
      <c r="AR1771" s="78">
        <v>276</v>
      </c>
      <c r="AS1771" s="78">
        <v>9750</v>
      </c>
      <c r="AT1771" s="78">
        <v>9600</v>
      </c>
      <c r="AU1771" s="78">
        <v>9750</v>
      </c>
      <c r="AV1771" s="78">
        <v>38.5</v>
      </c>
      <c r="AW1771" s="77">
        <v>11.68</v>
      </c>
      <c r="AX1771" s="144">
        <f t="shared" si="190"/>
        <v>0.06</v>
      </c>
      <c r="AY1771" s="144">
        <f t="shared" si="191"/>
        <v>0.18</v>
      </c>
      <c r="AZ1771" s="144">
        <f t="shared" si="192"/>
        <v>0.09</v>
      </c>
      <c r="BA1771" s="54">
        <f t="shared" si="193"/>
        <v>12.809039379798657</v>
      </c>
      <c r="BB1771" s="54">
        <f t="shared" si="194"/>
        <v>11.390960620201342</v>
      </c>
    </row>
    <row r="1772" spans="1:54" x14ac:dyDescent="0.25">
      <c r="A1772" s="3">
        <v>42802</v>
      </c>
      <c r="B1772" s="77">
        <v>9753.4500000000007</v>
      </c>
      <c r="C1772" s="77">
        <v>825.79673000000003</v>
      </c>
      <c r="D1772" s="77">
        <v>12.514000000000001</v>
      </c>
      <c r="E1772" s="77">
        <f t="shared" si="189"/>
        <v>438.9171</v>
      </c>
      <c r="F1772" s="77">
        <v>2.2422999999999997</v>
      </c>
      <c r="G1772" s="77">
        <v>2.7887</v>
      </c>
      <c r="H1772" t="s">
        <v>1818</v>
      </c>
      <c r="I1772" s="78">
        <v>9748</v>
      </c>
      <c r="J1772">
        <v>201703</v>
      </c>
      <c r="K1772" s="78">
        <v>9748</v>
      </c>
      <c r="L1772" s="77">
        <f t="shared" si="188"/>
        <v>-5.4500000000007276</v>
      </c>
      <c r="M1772" s="78">
        <v>54262</v>
      </c>
      <c r="N1772" s="78">
        <v>1057.6548</v>
      </c>
      <c r="O1772" s="78">
        <v>-2275</v>
      </c>
      <c r="P1772" s="78">
        <v>-11.061909999999999</v>
      </c>
      <c r="Q1772" s="144">
        <v>53693.25</v>
      </c>
      <c r="R1772" s="78">
        <v>-36816</v>
      </c>
      <c r="S1772" s="78">
        <v>-1944</v>
      </c>
      <c r="T1772" s="78">
        <v>-1780</v>
      </c>
      <c r="U1772" s="78">
        <v>45872</v>
      </c>
      <c r="V1772" s="219">
        <v>3.8803627485176143E-2</v>
      </c>
      <c r="W1772" s="78">
        <v>9135</v>
      </c>
      <c r="X1772" s="78">
        <v>14739</v>
      </c>
      <c r="Y1772" s="78">
        <v>17885</v>
      </c>
      <c r="Z1772" s="78">
        <v>17527</v>
      </c>
      <c r="AA1772" s="78">
        <v>91.35</v>
      </c>
      <c r="AB1772" s="78">
        <v>133.74</v>
      </c>
      <c r="AC1772" s="78">
        <v>90912</v>
      </c>
      <c r="AD1772" s="104">
        <v>4.1203900000000004</v>
      </c>
      <c r="AE1772" s="78">
        <v>100112</v>
      </c>
      <c r="AF1772" s="104">
        <v>1.6511499999999999</v>
      </c>
      <c r="AG1772" s="78">
        <v>-13660</v>
      </c>
      <c r="AH1772" s="104">
        <v>-1.025E-2</v>
      </c>
      <c r="AI1772" s="78">
        <v>-15854</v>
      </c>
      <c r="AJ1772" s="104">
        <v>-0.41914000000000001</v>
      </c>
      <c r="AK1772" s="78">
        <v>10000</v>
      </c>
      <c r="AL1772" s="78">
        <v>9400</v>
      </c>
      <c r="AM1772" s="8">
        <v>9750</v>
      </c>
      <c r="AN1772" s="78">
        <v>99.5</v>
      </c>
      <c r="AO1772" s="78">
        <v>10000</v>
      </c>
      <c r="AP1772" s="78">
        <v>9500</v>
      </c>
      <c r="AQ1772" s="78">
        <v>9700</v>
      </c>
      <c r="AR1772" s="78">
        <v>267</v>
      </c>
      <c r="AS1772" s="78">
        <v>10000</v>
      </c>
      <c r="AT1772" s="78">
        <v>9400</v>
      </c>
      <c r="AU1772" s="78">
        <v>9750</v>
      </c>
      <c r="AV1772" s="78">
        <v>99.5</v>
      </c>
      <c r="AW1772" s="77">
        <v>10.91</v>
      </c>
      <c r="AX1772" s="144">
        <f t="shared" si="190"/>
        <v>0</v>
      </c>
      <c r="AY1772" s="144">
        <f t="shared" si="191"/>
        <v>0</v>
      </c>
      <c r="AZ1772" s="144">
        <f t="shared" si="192"/>
        <v>0</v>
      </c>
      <c r="BA1772" s="54">
        <f t="shared" si="193"/>
        <v>12.874150568127458</v>
      </c>
      <c r="BB1772" s="54">
        <f t="shared" si="194"/>
        <v>11.162849431872541</v>
      </c>
    </row>
    <row r="1773" spans="1:54" x14ac:dyDescent="0.25">
      <c r="A1773" s="3">
        <v>42803</v>
      </c>
      <c r="B1773" s="77">
        <v>9658.61</v>
      </c>
      <c r="C1773" s="77">
        <v>903.58029999999997</v>
      </c>
      <c r="D1773" s="77">
        <v>-106.1461</v>
      </c>
      <c r="E1773" s="77">
        <f t="shared" si="189"/>
        <v>393.70330000000007</v>
      </c>
      <c r="F1773" s="77">
        <v>-5.3209</v>
      </c>
      <c r="G1773" s="77">
        <v>-7.6123000000000003</v>
      </c>
      <c r="H1773">
        <v>0</v>
      </c>
      <c r="I1773" s="78">
        <v>9652</v>
      </c>
      <c r="J1773">
        <v>201703</v>
      </c>
      <c r="K1773" s="78">
        <v>9652</v>
      </c>
      <c r="L1773" s="77">
        <f t="shared" si="188"/>
        <v>-6.6100000000005821</v>
      </c>
      <c r="M1773" s="78">
        <v>45418</v>
      </c>
      <c r="N1773" s="78">
        <v>876.40093000000002</v>
      </c>
      <c r="O1773" s="78">
        <v>-5217</v>
      </c>
      <c r="P1773" s="78">
        <v>-25.143380000000001</v>
      </c>
      <c r="Q1773" s="144">
        <v>44113.75</v>
      </c>
      <c r="R1773" s="78">
        <v>-37912</v>
      </c>
      <c r="S1773" s="78">
        <v>-1928</v>
      </c>
      <c r="T1773" s="78">
        <v>-10153</v>
      </c>
      <c r="U1773" s="78">
        <v>46695</v>
      </c>
      <c r="V1773" s="219">
        <v>0.21743227326266196</v>
      </c>
      <c r="W1773" s="78">
        <v>6061</v>
      </c>
      <c r="X1773" s="78">
        <v>15633</v>
      </c>
      <c r="Y1773" s="78">
        <v>14700</v>
      </c>
      <c r="Z1773" s="78">
        <v>12950</v>
      </c>
      <c r="AA1773" s="78">
        <v>97.94</v>
      </c>
      <c r="AB1773" s="78">
        <v>125.69</v>
      </c>
      <c r="AC1773" s="78">
        <v>89647</v>
      </c>
      <c r="AD1773" s="104">
        <v>2.9424899999999998</v>
      </c>
      <c r="AE1773" s="78">
        <v>120316</v>
      </c>
      <c r="AF1773" s="104">
        <v>2.3971300000000002</v>
      </c>
      <c r="AG1773" s="78">
        <v>-22595</v>
      </c>
      <c r="AH1773" s="104">
        <v>-0.26773000000000002</v>
      </c>
      <c r="AI1773" s="78">
        <v>-3722</v>
      </c>
      <c r="AJ1773" s="104">
        <v>-0.53500000000000003</v>
      </c>
      <c r="AK1773" s="78">
        <v>9800</v>
      </c>
      <c r="AL1773" s="78">
        <v>9400</v>
      </c>
      <c r="AM1773" s="8">
        <v>9650</v>
      </c>
      <c r="AN1773" s="78">
        <v>96</v>
      </c>
      <c r="AO1773" s="78">
        <v>10000</v>
      </c>
      <c r="AP1773" s="78">
        <v>9500</v>
      </c>
      <c r="AQ1773" s="78">
        <v>9600</v>
      </c>
      <c r="AR1773" s="78">
        <v>278</v>
      </c>
      <c r="AS1773" s="78">
        <v>9800</v>
      </c>
      <c r="AT1773" s="78">
        <v>9400</v>
      </c>
      <c r="AU1773" s="78">
        <v>9650</v>
      </c>
      <c r="AV1773" s="78">
        <v>96</v>
      </c>
      <c r="AW1773" s="77">
        <v>11.38</v>
      </c>
      <c r="AX1773" s="144">
        <f t="shared" si="190"/>
        <v>0.03</v>
      </c>
      <c r="AY1773" s="144">
        <f t="shared" si="191"/>
        <v>0.06</v>
      </c>
      <c r="AZ1773" s="144">
        <f t="shared" si="192"/>
        <v>0.03</v>
      </c>
      <c r="BA1773" s="54">
        <f t="shared" si="193"/>
        <v>12.867548593008063</v>
      </c>
      <c r="BB1773" s="54">
        <f t="shared" si="194"/>
        <v>11.081451406991935</v>
      </c>
    </row>
    <row r="1774" spans="1:54" x14ac:dyDescent="0.25">
      <c r="A1774" s="3">
        <v>42804</v>
      </c>
      <c r="B1774" s="77">
        <v>9627.89</v>
      </c>
      <c r="C1774" s="77">
        <v>897.69254000000001</v>
      </c>
      <c r="D1774" s="77">
        <v>-49.8917</v>
      </c>
      <c r="E1774" s="77">
        <f t="shared" si="189"/>
        <v>302.59330000000006</v>
      </c>
      <c r="F1774" s="77">
        <v>-4.2430000000000003</v>
      </c>
      <c r="G1774" s="77">
        <v>0.8345999999999999</v>
      </c>
      <c r="H1774">
        <v>0</v>
      </c>
      <c r="I1774" s="78">
        <v>9625</v>
      </c>
      <c r="J1774">
        <v>201703</v>
      </c>
      <c r="K1774" s="78">
        <v>9625</v>
      </c>
      <c r="L1774" s="77">
        <f t="shared" si="188"/>
        <v>-2.8899999999994179</v>
      </c>
      <c r="M1774" s="78">
        <v>42792</v>
      </c>
      <c r="N1774" s="78">
        <v>823.13968999999997</v>
      </c>
      <c r="O1774" s="78">
        <v>-5481</v>
      </c>
      <c r="P1774" s="78">
        <v>-26.348099999999999</v>
      </c>
      <c r="Q1774" s="144">
        <v>41421.75</v>
      </c>
      <c r="R1774" s="78">
        <v>-38305</v>
      </c>
      <c r="S1774" s="78">
        <v>-2374</v>
      </c>
      <c r="T1774" s="78">
        <v>-11387</v>
      </c>
      <c r="U1774" s="78">
        <v>45605</v>
      </c>
      <c r="V1774" s="219">
        <v>0.24968753426159412</v>
      </c>
      <c r="W1774" s="78">
        <v>5981</v>
      </c>
      <c r="X1774" s="78">
        <v>11890</v>
      </c>
      <c r="Y1774" s="78">
        <v>12422</v>
      </c>
      <c r="Z1774" s="78">
        <v>10297</v>
      </c>
      <c r="AA1774" s="78">
        <v>95.63</v>
      </c>
      <c r="AB1774" s="78">
        <v>121.21</v>
      </c>
      <c r="AC1774" s="78">
        <v>97396</v>
      </c>
      <c r="AD1774" s="104">
        <v>2.7056200000000001</v>
      </c>
      <c r="AE1774" s="78">
        <v>155875</v>
      </c>
      <c r="AF1774" s="104">
        <v>2.5564399999999998</v>
      </c>
      <c r="AG1774" s="78">
        <v>-20286</v>
      </c>
      <c r="AH1774" s="104">
        <v>0.19467999999999999</v>
      </c>
      <c r="AI1774" s="78">
        <v>-5810</v>
      </c>
      <c r="AJ1774" s="104">
        <v>-0.45705000000000001</v>
      </c>
      <c r="AK1774" s="78">
        <v>9800</v>
      </c>
      <c r="AL1774" s="78">
        <v>9400</v>
      </c>
      <c r="AM1774" s="8">
        <v>9600</v>
      </c>
      <c r="AN1774" s="78">
        <v>82.5</v>
      </c>
      <c r="AO1774" s="78">
        <v>10000</v>
      </c>
      <c r="AP1774" s="78">
        <v>9500</v>
      </c>
      <c r="AQ1774" s="78">
        <v>9600</v>
      </c>
      <c r="AR1774" s="78">
        <v>259</v>
      </c>
      <c r="AS1774" s="78">
        <v>9800</v>
      </c>
      <c r="AT1774" s="78">
        <v>9400</v>
      </c>
      <c r="AU1774" s="78">
        <v>9600</v>
      </c>
      <c r="AV1774" s="78">
        <v>82.5</v>
      </c>
      <c r="AW1774" s="77">
        <v>10.98</v>
      </c>
      <c r="AX1774" s="144">
        <f t="shared" si="190"/>
        <v>0.03</v>
      </c>
      <c r="AY1774" s="144">
        <f t="shared" si="191"/>
        <v>0.02</v>
      </c>
      <c r="AZ1774" s="144">
        <f t="shared" si="192"/>
        <v>0.01</v>
      </c>
      <c r="BA1774" s="54">
        <f t="shared" si="193"/>
        <v>12.92215679687683</v>
      </c>
      <c r="BB1774" s="54">
        <f t="shared" si="194"/>
        <v>10.981843203123166</v>
      </c>
    </row>
    <row r="1775" spans="1:54" x14ac:dyDescent="0.25">
      <c r="A1775" s="3">
        <v>42807</v>
      </c>
      <c r="B1775" s="77">
        <v>9697.34</v>
      </c>
      <c r="C1775" s="77">
        <v>829.07786999999996</v>
      </c>
      <c r="D1775" s="77">
        <v>56.724299999999999</v>
      </c>
      <c r="E1775" s="77">
        <f t="shared" si="189"/>
        <v>303.02130000000011</v>
      </c>
      <c r="F1775" s="77">
        <v>2.1993999999999998</v>
      </c>
      <c r="G1775" s="77">
        <v>0.3896</v>
      </c>
      <c r="H1775">
        <v>0</v>
      </c>
      <c r="I1775" s="78">
        <v>9692</v>
      </c>
      <c r="J1775">
        <v>201703</v>
      </c>
      <c r="K1775" s="78">
        <v>9692</v>
      </c>
      <c r="L1775" s="77">
        <f t="shared" si="188"/>
        <v>-5.3400000000001455</v>
      </c>
      <c r="M1775" s="78">
        <v>49128</v>
      </c>
      <c r="N1775" s="78">
        <v>951.47288000000003</v>
      </c>
      <c r="O1775" s="78">
        <v>-4412</v>
      </c>
      <c r="P1775" s="78">
        <v>-21.362079999999999</v>
      </c>
      <c r="Q1775" s="144">
        <v>48025</v>
      </c>
      <c r="R1775" s="78">
        <v>-37640</v>
      </c>
      <c r="S1775" s="78">
        <v>-337</v>
      </c>
      <c r="T1775" s="78">
        <v>-7674</v>
      </c>
      <c r="U1775" s="78">
        <v>44937</v>
      </c>
      <c r="V1775" s="219">
        <v>0.17077241471393284</v>
      </c>
      <c r="W1775" s="78">
        <v>5662</v>
      </c>
      <c r="X1775" s="78">
        <v>8547</v>
      </c>
      <c r="Y1775" s="78">
        <v>15079</v>
      </c>
      <c r="Z1775" s="78">
        <v>10684</v>
      </c>
      <c r="AA1775" s="78">
        <v>117.7</v>
      </c>
      <c r="AB1775" s="78">
        <v>128.36000000000001</v>
      </c>
      <c r="AC1775" s="78">
        <v>102714</v>
      </c>
      <c r="AD1775" s="104">
        <v>3.3737699999999999</v>
      </c>
      <c r="AE1775" s="78">
        <v>158748</v>
      </c>
      <c r="AF1775" s="104">
        <v>1.9577800000000001</v>
      </c>
      <c r="AG1775" s="78">
        <v>-8002</v>
      </c>
      <c r="AH1775" s="104">
        <v>0.47148000000000001</v>
      </c>
      <c r="AI1775" s="78">
        <v>-23079</v>
      </c>
      <c r="AJ1775" s="104">
        <v>-0.28300999999999998</v>
      </c>
      <c r="AK1775" s="78">
        <v>9800</v>
      </c>
      <c r="AL1775" s="78">
        <v>9600</v>
      </c>
      <c r="AM1775" s="8">
        <v>9700</v>
      </c>
      <c r="AN1775" s="78">
        <v>54</v>
      </c>
      <c r="AO1775" s="78">
        <v>10000</v>
      </c>
      <c r="AP1775" s="78">
        <v>9500</v>
      </c>
      <c r="AQ1775" s="78">
        <v>9700</v>
      </c>
      <c r="AR1775" s="78">
        <v>244</v>
      </c>
      <c r="AS1775" s="78">
        <v>9800</v>
      </c>
      <c r="AT1775" s="78">
        <v>9600</v>
      </c>
      <c r="AU1775" s="78">
        <v>9700</v>
      </c>
      <c r="AV1775" s="78">
        <v>54</v>
      </c>
      <c r="AW1775" s="77">
        <v>12.57</v>
      </c>
      <c r="AX1775" s="144">
        <f t="shared" si="190"/>
        <v>0.82</v>
      </c>
      <c r="AY1775" s="144">
        <f t="shared" si="191"/>
        <v>0.73</v>
      </c>
      <c r="AZ1775" s="144">
        <f t="shared" si="192"/>
        <v>0.37</v>
      </c>
      <c r="BA1775" s="54">
        <f t="shared" si="193"/>
        <v>12.990772158925527</v>
      </c>
      <c r="BB1775" s="54">
        <f t="shared" si="194"/>
        <v>11.016227841074471</v>
      </c>
    </row>
    <row r="1776" spans="1:54" x14ac:dyDescent="0.25">
      <c r="A1776" s="3">
        <v>42808</v>
      </c>
      <c r="B1776" s="77">
        <v>9744.2099999999991</v>
      </c>
      <c r="C1776" s="77">
        <v>922.52374999999995</v>
      </c>
      <c r="D1776" s="77">
        <v>85.501800000000003</v>
      </c>
      <c r="E1776" s="77">
        <f t="shared" si="189"/>
        <v>344.08980000000008</v>
      </c>
      <c r="F1776" s="77">
        <v>-1.9690000000000001</v>
      </c>
      <c r="G1776" s="77">
        <v>-1.0745</v>
      </c>
      <c r="H1776">
        <v>0</v>
      </c>
      <c r="I1776" s="78">
        <v>9749</v>
      </c>
      <c r="J1776">
        <v>201703</v>
      </c>
      <c r="K1776" s="78">
        <v>9749</v>
      </c>
      <c r="L1776" s="77">
        <f t="shared" si="188"/>
        <v>4.7900000000008731</v>
      </c>
      <c r="M1776" s="78">
        <v>50500</v>
      </c>
      <c r="N1776" s="78">
        <v>983.68240000000003</v>
      </c>
      <c r="O1776" s="78">
        <v>-3504</v>
      </c>
      <c r="P1776" s="78">
        <v>-17.074359999999999</v>
      </c>
      <c r="Q1776" s="144">
        <v>49624</v>
      </c>
      <c r="R1776" s="78">
        <v>-36377</v>
      </c>
      <c r="S1776" s="78">
        <v>180</v>
      </c>
      <c r="T1776" s="78">
        <v>-1425</v>
      </c>
      <c r="U1776" s="78">
        <v>46469</v>
      </c>
      <c r="V1776" s="219">
        <v>3.0665605027007253E-2</v>
      </c>
      <c r="W1776" s="78">
        <v>5574</v>
      </c>
      <c r="X1776" s="78">
        <v>11564</v>
      </c>
      <c r="Y1776" s="78">
        <v>15154</v>
      </c>
      <c r="Z1776" s="78">
        <v>15376</v>
      </c>
      <c r="AA1776" s="78">
        <v>99.49</v>
      </c>
      <c r="AB1776" s="78">
        <v>138.22</v>
      </c>
      <c r="AC1776" s="78">
        <v>109860</v>
      </c>
      <c r="AD1776" s="104">
        <v>4.3208500000000001</v>
      </c>
      <c r="AE1776" s="78">
        <v>159716</v>
      </c>
      <c r="AF1776" s="104">
        <v>1.6508400000000001</v>
      </c>
      <c r="AG1776" s="78">
        <v>-15019</v>
      </c>
      <c r="AH1776" s="104">
        <v>0.26773999999999998</v>
      </c>
      <c r="AI1776" s="78">
        <v>-29929</v>
      </c>
      <c r="AJ1776" s="104">
        <v>-0.23805000000000001</v>
      </c>
      <c r="AK1776" s="78">
        <v>9800</v>
      </c>
      <c r="AL1776" s="78">
        <v>9600</v>
      </c>
      <c r="AM1776" s="8">
        <v>9750</v>
      </c>
      <c r="AN1776" s="78">
        <v>36.5</v>
      </c>
      <c r="AO1776" s="78">
        <v>10000</v>
      </c>
      <c r="AP1776" s="78">
        <v>9500</v>
      </c>
      <c r="AQ1776" s="78">
        <v>9700</v>
      </c>
      <c r="AR1776" s="78">
        <v>246</v>
      </c>
      <c r="AS1776" s="78">
        <v>9800</v>
      </c>
      <c r="AT1776" s="78">
        <v>9600</v>
      </c>
      <c r="AU1776" s="78">
        <v>9750</v>
      </c>
      <c r="AV1776" s="78">
        <v>36.5</v>
      </c>
      <c r="AW1776" s="77">
        <v>11.96</v>
      </c>
      <c r="AX1776" s="144">
        <f t="shared" si="190"/>
        <v>0.34</v>
      </c>
      <c r="AY1776" s="144">
        <f t="shared" si="191"/>
        <v>0.34</v>
      </c>
      <c r="AZ1776" s="144">
        <f t="shared" si="192"/>
        <v>0.17</v>
      </c>
      <c r="BA1776" s="54">
        <f t="shared" si="193"/>
        <v>12.974540931845775</v>
      </c>
      <c r="BB1776" s="54">
        <f t="shared" si="194"/>
        <v>11.008459068154226</v>
      </c>
    </row>
    <row r="1777" spans="1:54" x14ac:dyDescent="0.25">
      <c r="A1777" s="3">
        <v>42809</v>
      </c>
      <c r="B1777" s="77">
        <v>9740.31</v>
      </c>
      <c r="C1777" s="77">
        <v>725.64880000000005</v>
      </c>
      <c r="D1777" s="77">
        <v>-2.0082</v>
      </c>
      <c r="E1777" s="77">
        <f t="shared" si="189"/>
        <v>286.04100000000005</v>
      </c>
      <c r="F1777" s="77">
        <v>-2.0630999999999999</v>
      </c>
      <c r="G1777" s="77">
        <v>-1.4366999999999999</v>
      </c>
      <c r="H1777" t="s">
        <v>1819</v>
      </c>
      <c r="I1777" s="78">
        <v>9732</v>
      </c>
      <c r="J1777">
        <v>201704</v>
      </c>
      <c r="K1777" s="78">
        <v>9726</v>
      </c>
      <c r="L1777" s="77">
        <f t="shared" si="188"/>
        <v>-14.309999999999491</v>
      </c>
      <c r="M1777" s="78">
        <v>53023</v>
      </c>
      <c r="N1777" s="78">
        <v>1031.1782000000001</v>
      </c>
      <c r="O1777" s="78">
        <v>-940</v>
      </c>
      <c r="P1777" s="78">
        <v>-4.5667299999999997</v>
      </c>
      <c r="Q1777" s="144">
        <v>52788</v>
      </c>
      <c r="R1777" s="78">
        <v>-36234</v>
      </c>
      <c r="S1777" s="78">
        <v>-5678</v>
      </c>
      <c r="T1777" s="78">
        <v>4163</v>
      </c>
      <c r="U1777" s="78">
        <v>24260</v>
      </c>
      <c r="V1777" s="219">
        <v>-0.17159934047815334</v>
      </c>
      <c r="W1777" s="78">
        <v>8356</v>
      </c>
      <c r="X1777" s="78">
        <v>14392</v>
      </c>
      <c r="Y1777" s="78">
        <v>14465</v>
      </c>
      <c r="Z1777" s="78">
        <v>16753</v>
      </c>
      <c r="AA1777" s="78">
        <v>103.84</v>
      </c>
      <c r="AB1777" s="78">
        <v>128.83000000000001</v>
      </c>
      <c r="AC1777" s="78">
        <v>59460</v>
      </c>
      <c r="AD1777" s="104">
        <v>1.90097</v>
      </c>
      <c r="AE1777" s="78">
        <v>93074</v>
      </c>
      <c r="AF1777" s="104">
        <v>1.6756800000000001</v>
      </c>
      <c r="AG1777" s="78">
        <v>12871</v>
      </c>
      <c r="AH1777" s="104">
        <v>0.8478</v>
      </c>
      <c r="AI1777" s="78">
        <v>-14625</v>
      </c>
      <c r="AJ1777" s="104">
        <v>-0.52529999999999999</v>
      </c>
      <c r="AK1777" s="78">
        <v>10000</v>
      </c>
      <c r="AL1777" s="78">
        <v>9500</v>
      </c>
      <c r="AM1777" s="8">
        <v>9700</v>
      </c>
      <c r="AN1777" s="78">
        <v>246</v>
      </c>
      <c r="AO1777" s="78">
        <v>10000</v>
      </c>
      <c r="AP1777" s="78">
        <v>7000</v>
      </c>
      <c r="AQ1777" s="78">
        <v>9600</v>
      </c>
      <c r="AR1777" s="78">
        <v>478</v>
      </c>
      <c r="AS1777" s="78">
        <v>9850</v>
      </c>
      <c r="AT1777" s="78">
        <v>9700</v>
      </c>
      <c r="AU1777" s="78">
        <v>9750</v>
      </c>
      <c r="AV1777" s="78">
        <v>114</v>
      </c>
      <c r="AW1777" s="77">
        <v>11.81</v>
      </c>
      <c r="AX1777" s="144">
        <f t="shared" si="190"/>
        <v>0.24</v>
      </c>
      <c r="AY1777" s="144">
        <f t="shared" si="191"/>
        <v>0.28000000000000003</v>
      </c>
      <c r="AZ1777" s="144">
        <f t="shared" si="192"/>
        <v>0.14000000000000001</v>
      </c>
      <c r="BA1777" s="54">
        <f t="shared" si="193"/>
        <v>12.92723451729486</v>
      </c>
      <c r="BB1777" s="54">
        <f t="shared" si="194"/>
        <v>10.995765482705139</v>
      </c>
    </row>
    <row r="1778" spans="1:54" x14ac:dyDescent="0.25">
      <c r="A1778" s="3">
        <v>42810</v>
      </c>
      <c r="B1778" s="77">
        <v>9837.83</v>
      </c>
      <c r="C1778" s="77">
        <v>955.50625000000002</v>
      </c>
      <c r="D1778" s="77">
        <v>125.80959999999999</v>
      </c>
      <c r="E1778" s="77">
        <f t="shared" si="189"/>
        <v>281.82799999999997</v>
      </c>
      <c r="F1778" s="77">
        <v>4.8866000000000005</v>
      </c>
      <c r="G1778" s="77">
        <v>2.6916000000000002</v>
      </c>
      <c r="H1778">
        <v>0</v>
      </c>
      <c r="I1778" s="78">
        <v>9840</v>
      </c>
      <c r="J1778">
        <v>201704</v>
      </c>
      <c r="K1778" s="78">
        <v>9840</v>
      </c>
      <c r="L1778" s="77">
        <f t="shared" si="188"/>
        <v>2.1700000000000728</v>
      </c>
      <c r="M1778" s="78">
        <v>58377</v>
      </c>
      <c r="N1778" s="78">
        <v>1148.4987699999999</v>
      </c>
      <c r="O1778" s="78">
        <v>737</v>
      </c>
      <c r="P1778" s="78">
        <v>3.62094</v>
      </c>
      <c r="Q1778" s="144">
        <v>58561.25</v>
      </c>
      <c r="R1778" s="78">
        <v>-35322</v>
      </c>
      <c r="S1778" s="78">
        <v>-4955</v>
      </c>
      <c r="T1778" s="78">
        <v>8919</v>
      </c>
      <c r="U1778" s="78">
        <v>32274</v>
      </c>
      <c r="V1778" s="219">
        <v>-0.27635248187395428</v>
      </c>
      <c r="W1778" s="78">
        <v>8990</v>
      </c>
      <c r="X1778" s="78">
        <v>13678</v>
      </c>
      <c r="Y1778" s="78">
        <v>15976</v>
      </c>
      <c r="Z1778" s="78">
        <v>18666</v>
      </c>
      <c r="AA1778" s="78">
        <v>133.61000000000001</v>
      </c>
      <c r="AB1778" s="78">
        <v>144.24</v>
      </c>
      <c r="AC1778" s="78">
        <v>67238</v>
      </c>
      <c r="AD1778" s="104">
        <v>2.69895</v>
      </c>
      <c r="AE1778" s="78">
        <v>99392</v>
      </c>
      <c r="AF1778" s="104">
        <v>1.15456</v>
      </c>
      <c r="AG1778" s="78">
        <v>17871</v>
      </c>
      <c r="AH1778" s="104">
        <v>1.16655</v>
      </c>
      <c r="AI1778" s="78">
        <v>-6973</v>
      </c>
      <c r="AJ1778" s="104">
        <v>-0.35507</v>
      </c>
      <c r="AK1778" s="78">
        <v>10000</v>
      </c>
      <c r="AL1778" s="78">
        <v>9500</v>
      </c>
      <c r="AM1778" s="8">
        <v>9800</v>
      </c>
      <c r="AN1778" s="78">
        <v>235</v>
      </c>
      <c r="AO1778" s="78">
        <v>10200</v>
      </c>
      <c r="AP1778" s="78">
        <v>9800</v>
      </c>
      <c r="AQ1778" s="78">
        <v>9800</v>
      </c>
      <c r="AR1778" s="78">
        <v>343</v>
      </c>
      <c r="AS1778" s="78">
        <v>9900</v>
      </c>
      <c r="AT1778" s="78">
        <v>9550</v>
      </c>
      <c r="AU1778" s="78">
        <v>9850</v>
      </c>
      <c r="AV1778" s="78">
        <v>97</v>
      </c>
      <c r="AW1778" s="77">
        <v>10.32</v>
      </c>
      <c r="AX1778" s="144">
        <f t="shared" si="190"/>
        <v>0</v>
      </c>
      <c r="AY1778" s="144">
        <f t="shared" si="191"/>
        <v>0</v>
      </c>
      <c r="AZ1778" s="144">
        <f t="shared" si="192"/>
        <v>0</v>
      </c>
      <c r="BA1778" s="54">
        <f t="shared" si="193"/>
        <v>13.039025248663929</v>
      </c>
      <c r="BB1778" s="54">
        <f t="shared" si="194"/>
        <v>10.670974751336068</v>
      </c>
    </row>
    <row r="1779" spans="1:54" x14ac:dyDescent="0.25">
      <c r="A1779" s="3">
        <v>42811</v>
      </c>
      <c r="B1779" s="77">
        <v>9908.69</v>
      </c>
      <c r="C1779" s="77">
        <v>1095.5458900000001</v>
      </c>
      <c r="D1779" s="77">
        <v>135.69649999999999</v>
      </c>
      <c r="E1779" s="77">
        <f t="shared" si="189"/>
        <v>384.43429999999989</v>
      </c>
      <c r="F1779" s="77">
        <v>1.0012000000000001</v>
      </c>
      <c r="G1779" s="77">
        <v>-1.1854</v>
      </c>
      <c r="H1779">
        <v>0</v>
      </c>
      <c r="I1779" s="78">
        <v>9890</v>
      </c>
      <c r="J1779">
        <v>201704</v>
      </c>
      <c r="K1779" s="78">
        <v>9890</v>
      </c>
      <c r="L1779" s="77">
        <f t="shared" si="188"/>
        <v>-18.690000000000509</v>
      </c>
      <c r="M1779" s="78">
        <v>57361</v>
      </c>
      <c r="N1779" s="78">
        <v>1134.09449</v>
      </c>
      <c r="O1779" s="78">
        <v>1066</v>
      </c>
      <c r="P1779" s="78">
        <v>5.2648999999999999</v>
      </c>
      <c r="Q1779" s="144">
        <v>57627.5</v>
      </c>
      <c r="R1779" s="78">
        <v>-34897</v>
      </c>
      <c r="S1779" s="78">
        <v>-2634</v>
      </c>
      <c r="T1779" s="78">
        <v>9704</v>
      </c>
      <c r="U1779" s="78">
        <v>34978</v>
      </c>
      <c r="V1779" s="219">
        <v>-0.27743152838927326</v>
      </c>
      <c r="W1779" s="78">
        <v>8999</v>
      </c>
      <c r="X1779" s="78">
        <v>13358</v>
      </c>
      <c r="Y1779" s="78">
        <v>15030</v>
      </c>
      <c r="Z1779" s="78">
        <v>17254</v>
      </c>
      <c r="AA1779" s="78">
        <v>125.76</v>
      </c>
      <c r="AB1779" s="78">
        <v>148.69</v>
      </c>
      <c r="AC1779" s="78">
        <v>68770</v>
      </c>
      <c r="AD1779" s="104">
        <v>3.0478900000000002</v>
      </c>
      <c r="AE1779" s="78">
        <v>100811</v>
      </c>
      <c r="AF1779" s="104">
        <v>0.95775999999999994</v>
      </c>
      <c r="AG1779" s="78">
        <v>12715</v>
      </c>
      <c r="AH1779" s="104">
        <v>1.2250300000000001</v>
      </c>
      <c r="AI1779" s="78">
        <v>9862</v>
      </c>
      <c r="AJ1779" s="104">
        <v>0.17080999999999999</v>
      </c>
      <c r="AK1779" s="78">
        <v>10000</v>
      </c>
      <c r="AL1779" s="78">
        <v>9500</v>
      </c>
      <c r="AM1779" s="8">
        <v>9900</v>
      </c>
      <c r="AN1779" s="78">
        <v>222</v>
      </c>
      <c r="AO1779" s="78">
        <v>10200</v>
      </c>
      <c r="AP1779" s="78">
        <v>9800</v>
      </c>
      <c r="AQ1779" s="78">
        <v>9900</v>
      </c>
      <c r="AR1779" s="78">
        <v>328</v>
      </c>
      <c r="AS1779" s="78">
        <v>10000</v>
      </c>
      <c r="AT1779" s="78">
        <v>9700</v>
      </c>
      <c r="AU1779" s="78">
        <v>9900</v>
      </c>
      <c r="AV1779" s="78">
        <v>74</v>
      </c>
      <c r="AW1779" s="77">
        <v>9.9700000000000006</v>
      </c>
      <c r="AX1779" s="144">
        <f t="shared" si="190"/>
        <v>0</v>
      </c>
      <c r="AY1779" s="144">
        <f t="shared" si="191"/>
        <v>0</v>
      </c>
      <c r="AZ1779" s="144">
        <f t="shared" si="192"/>
        <v>0</v>
      </c>
      <c r="BA1779" s="54">
        <f t="shared" si="193"/>
        <v>13.112393447222541</v>
      </c>
      <c r="BB1779" s="54">
        <f t="shared" si="194"/>
        <v>10.328606552777458</v>
      </c>
    </row>
    <row r="1780" spans="1:54" x14ac:dyDescent="0.25">
      <c r="A1780" s="3">
        <v>42814</v>
      </c>
      <c r="B1780" s="77">
        <v>9912.9699999999993</v>
      </c>
      <c r="C1780" s="77">
        <v>845.00561000000005</v>
      </c>
      <c r="D1780" s="77">
        <v>28.356199999999998</v>
      </c>
      <c r="E1780" s="77">
        <f t="shared" si="189"/>
        <v>396.22869999999995</v>
      </c>
      <c r="F1780" s="77">
        <v>1.1388</v>
      </c>
      <c r="G1780" s="77">
        <v>5.1311</v>
      </c>
      <c r="H1780">
        <v>0</v>
      </c>
      <c r="I1780" s="78">
        <v>9895</v>
      </c>
      <c r="J1780">
        <v>201704</v>
      </c>
      <c r="K1780" s="78">
        <v>9895</v>
      </c>
      <c r="L1780" s="77">
        <f t="shared" si="188"/>
        <v>-17.969999999999345</v>
      </c>
      <c r="M1780" s="78">
        <v>56840</v>
      </c>
      <c r="N1780" s="78">
        <v>1124.5691300000001</v>
      </c>
      <c r="O1780" s="78">
        <v>1351</v>
      </c>
      <c r="P1780" s="78">
        <v>6.6700699999999999</v>
      </c>
      <c r="Q1780" s="144">
        <v>57177.75</v>
      </c>
      <c r="R1780" s="78">
        <v>-34756</v>
      </c>
      <c r="S1780" s="78">
        <v>-1127</v>
      </c>
      <c r="T1780" s="78">
        <v>8863</v>
      </c>
      <c r="U1780" s="78">
        <v>35904</v>
      </c>
      <c r="V1780" s="219">
        <v>-0.2468527183600713</v>
      </c>
      <c r="W1780" s="78">
        <v>8800</v>
      </c>
      <c r="X1780" s="78">
        <v>12994</v>
      </c>
      <c r="Y1780" s="78">
        <v>16079</v>
      </c>
      <c r="Z1780" s="78">
        <v>18967</v>
      </c>
      <c r="AA1780" s="78">
        <v>109.08</v>
      </c>
      <c r="AB1780" s="78">
        <v>149.65</v>
      </c>
      <c r="AC1780" s="78">
        <v>69401</v>
      </c>
      <c r="AD1780" s="104">
        <v>3.0282399999999998</v>
      </c>
      <c r="AE1780" s="78">
        <v>100855</v>
      </c>
      <c r="AF1780" s="104">
        <v>0.87175999999999998</v>
      </c>
      <c r="AG1780" s="78">
        <v>7859</v>
      </c>
      <c r="AH1780" s="104">
        <v>0.99214000000000002</v>
      </c>
      <c r="AI1780" s="78">
        <v>17290</v>
      </c>
      <c r="AJ1780" s="104">
        <v>0.35687999999999998</v>
      </c>
      <c r="AK1780" s="78">
        <v>10200</v>
      </c>
      <c r="AL1780" s="78">
        <v>9500</v>
      </c>
      <c r="AM1780" s="8">
        <v>9900</v>
      </c>
      <c r="AN1780" s="78">
        <v>210</v>
      </c>
      <c r="AO1780" s="78">
        <v>10200</v>
      </c>
      <c r="AP1780" s="78">
        <v>9800</v>
      </c>
      <c r="AQ1780" s="78">
        <v>9900</v>
      </c>
      <c r="AR1780" s="78">
        <v>318</v>
      </c>
      <c r="AS1780" s="78">
        <v>9950</v>
      </c>
      <c r="AT1780" s="78">
        <v>9700</v>
      </c>
      <c r="AU1780" s="78">
        <v>9900</v>
      </c>
      <c r="AV1780" s="78">
        <v>57.5</v>
      </c>
      <c r="AW1780" s="77">
        <v>10.53</v>
      </c>
      <c r="AX1780" s="144">
        <f t="shared" si="190"/>
        <v>0.06</v>
      </c>
      <c r="AY1780" s="144">
        <f t="shared" si="191"/>
        <v>0.04</v>
      </c>
      <c r="AZ1780" s="144">
        <f t="shared" si="192"/>
        <v>0.02</v>
      </c>
      <c r="BA1780" s="54">
        <f t="shared" si="193"/>
        <v>13.086181018244206</v>
      </c>
      <c r="BB1780" s="54">
        <f t="shared" si="194"/>
        <v>10.173818981755792</v>
      </c>
    </row>
    <row r="1781" spans="1:54" x14ac:dyDescent="0.25">
      <c r="A1781" s="3">
        <v>42815</v>
      </c>
      <c r="B1781" s="77">
        <v>9972.49</v>
      </c>
      <c r="C1781" s="77">
        <v>1003.10013</v>
      </c>
      <c r="D1781" s="77">
        <v>159.76149999999998</v>
      </c>
      <c r="E1781" s="77">
        <f t="shared" si="189"/>
        <v>546.6164</v>
      </c>
      <c r="F1781" s="77">
        <v>-1.3568</v>
      </c>
      <c r="G1781" s="77">
        <v>-5.1492999999999993</v>
      </c>
      <c r="H1781">
        <v>0</v>
      </c>
      <c r="I1781" s="78">
        <v>9962</v>
      </c>
      <c r="J1781">
        <v>201704</v>
      </c>
      <c r="K1781" s="78">
        <v>9962</v>
      </c>
      <c r="L1781" s="77">
        <f t="shared" si="188"/>
        <v>-10.489999999999782</v>
      </c>
      <c r="M1781" s="78">
        <v>55762</v>
      </c>
      <c r="N1781" s="78">
        <v>1110.7224699999999</v>
      </c>
      <c r="O1781" s="78">
        <v>1938</v>
      </c>
      <c r="P1781" s="78">
        <v>9.6339600000000001</v>
      </c>
      <c r="Q1781" s="144">
        <v>56246.5</v>
      </c>
      <c r="R1781" s="78">
        <v>-34164</v>
      </c>
      <c r="S1781" s="78">
        <v>126</v>
      </c>
      <c r="T1781" s="78">
        <v>9514</v>
      </c>
      <c r="U1781" s="78">
        <v>37744</v>
      </c>
      <c r="V1781" s="219">
        <v>-0.2520665536244171</v>
      </c>
      <c r="W1781" s="78">
        <v>5132</v>
      </c>
      <c r="X1781" s="78">
        <v>10019</v>
      </c>
      <c r="Y1781" s="78">
        <v>13000</v>
      </c>
      <c r="Z1781" s="78">
        <v>14965</v>
      </c>
      <c r="AA1781" s="78">
        <v>103.43</v>
      </c>
      <c r="AB1781" s="78">
        <v>150.16999999999999</v>
      </c>
      <c r="AC1781" s="78">
        <v>76451</v>
      </c>
      <c r="AD1781" s="104">
        <v>3.83169</v>
      </c>
      <c r="AE1781" s="78">
        <v>100500</v>
      </c>
      <c r="AF1781" s="104">
        <v>0.74321000000000004</v>
      </c>
      <c r="AG1781" s="78">
        <v>27604</v>
      </c>
      <c r="AH1781" s="104">
        <v>1.0636099999999999</v>
      </c>
      <c r="AI1781" s="78">
        <v>5903</v>
      </c>
      <c r="AJ1781" s="104">
        <v>0.32783000000000001</v>
      </c>
      <c r="AK1781" s="78">
        <v>10200</v>
      </c>
      <c r="AL1781" s="78">
        <v>9500</v>
      </c>
      <c r="AM1781" s="8">
        <v>10000</v>
      </c>
      <c r="AN1781" s="78">
        <v>210</v>
      </c>
      <c r="AO1781" s="78">
        <v>10200</v>
      </c>
      <c r="AP1781" s="78">
        <v>9800</v>
      </c>
      <c r="AQ1781" s="78">
        <v>10000</v>
      </c>
      <c r="AR1781" s="78">
        <v>319</v>
      </c>
      <c r="AS1781" s="78">
        <v>10100</v>
      </c>
      <c r="AT1781" s="78">
        <v>9700</v>
      </c>
      <c r="AU1781" s="78">
        <v>9950</v>
      </c>
      <c r="AV1781" s="78">
        <v>46</v>
      </c>
      <c r="AW1781" s="77">
        <v>10.31</v>
      </c>
      <c r="AX1781" s="144">
        <f t="shared" si="190"/>
        <v>0.03</v>
      </c>
      <c r="AY1781" s="144">
        <f t="shared" si="191"/>
        <v>0.02</v>
      </c>
      <c r="AZ1781" s="144">
        <f t="shared" si="192"/>
        <v>0.01</v>
      </c>
      <c r="BA1781" s="54">
        <f t="shared" si="193"/>
        <v>13.100425053566159</v>
      </c>
      <c r="BB1781" s="54">
        <f t="shared" si="194"/>
        <v>9.9875749464338419</v>
      </c>
    </row>
    <row r="1782" spans="1:54" x14ac:dyDescent="0.25">
      <c r="A1782" s="3">
        <v>42816</v>
      </c>
      <c r="B1782" s="77">
        <v>9922.66</v>
      </c>
      <c r="C1782" s="77">
        <v>974.48771999999997</v>
      </c>
      <c r="D1782" s="77">
        <v>7.3941999999999997</v>
      </c>
      <c r="E1782" s="77">
        <f t="shared" si="189"/>
        <v>532.00929999999994</v>
      </c>
      <c r="F1782" s="77">
        <v>-5.3022</v>
      </c>
      <c r="G1782" s="77">
        <v>-11.406300000000002</v>
      </c>
      <c r="H1782" t="s">
        <v>1820</v>
      </c>
      <c r="I1782" s="78">
        <v>9898</v>
      </c>
      <c r="J1782">
        <v>201704</v>
      </c>
      <c r="K1782" s="78">
        <v>9898</v>
      </c>
      <c r="L1782" s="77">
        <f t="shared" si="188"/>
        <v>-24.659999999999854</v>
      </c>
      <c r="M1782" s="78">
        <v>53560</v>
      </c>
      <c r="N1782" s="78">
        <v>1059.6644100000001</v>
      </c>
      <c r="O1782" s="78">
        <v>1482</v>
      </c>
      <c r="P1782" s="78">
        <v>7.3175499999999998</v>
      </c>
      <c r="Q1782" s="144">
        <v>53930.5</v>
      </c>
      <c r="R1782" s="78">
        <v>-34878</v>
      </c>
      <c r="S1782" s="78">
        <v>204</v>
      </c>
      <c r="T1782" s="78">
        <v>5859</v>
      </c>
      <c r="U1782" s="78">
        <v>33723</v>
      </c>
      <c r="V1782" s="219">
        <v>-0.17373899119295436</v>
      </c>
      <c r="W1782" s="78">
        <v>4579</v>
      </c>
      <c r="X1782" s="78">
        <v>4579</v>
      </c>
      <c r="Y1782" s="78">
        <v>11143</v>
      </c>
      <c r="Z1782" s="78">
        <v>13037</v>
      </c>
      <c r="AA1782" s="78">
        <v>100.96</v>
      </c>
      <c r="AB1782" s="78">
        <v>124.59</v>
      </c>
      <c r="AC1782" s="78">
        <v>79734</v>
      </c>
      <c r="AD1782" s="104">
        <v>3.2131400000000001</v>
      </c>
      <c r="AE1782" s="78">
        <v>101170</v>
      </c>
      <c r="AF1782" s="104">
        <v>1.0469900000000001</v>
      </c>
      <c r="AG1782" s="78">
        <v>-2231</v>
      </c>
      <c r="AH1782" s="104">
        <v>0.65112000000000003</v>
      </c>
      <c r="AI1782" s="78">
        <v>6684</v>
      </c>
      <c r="AJ1782" s="104">
        <v>0.71243999999999996</v>
      </c>
      <c r="AK1782" s="78">
        <v>10200</v>
      </c>
      <c r="AL1782" s="78">
        <v>9500</v>
      </c>
      <c r="AM1782" s="8">
        <v>9900</v>
      </c>
      <c r="AN1782" s="78">
        <v>211</v>
      </c>
      <c r="AO1782" s="78">
        <v>10200</v>
      </c>
      <c r="AP1782" s="78">
        <v>9800</v>
      </c>
      <c r="AQ1782" s="78">
        <v>9900</v>
      </c>
      <c r="AR1782" s="78">
        <v>324</v>
      </c>
      <c r="AS1782" s="78">
        <v>10000</v>
      </c>
      <c r="AT1782" s="78">
        <v>9750</v>
      </c>
      <c r="AU1782" s="78">
        <v>9900</v>
      </c>
      <c r="AV1782" s="78">
        <v>118</v>
      </c>
      <c r="AW1782" s="77">
        <v>10.86</v>
      </c>
      <c r="AX1782" s="144">
        <f t="shared" si="190"/>
        <v>0.13</v>
      </c>
      <c r="AY1782" s="144">
        <f t="shared" si="191"/>
        <v>0.08</v>
      </c>
      <c r="AZ1782" s="144">
        <f t="shared" si="192"/>
        <v>0.04</v>
      </c>
      <c r="BA1782" s="54">
        <f t="shared" si="193"/>
        <v>13.051686076774123</v>
      </c>
      <c r="BB1782" s="54">
        <f t="shared" si="194"/>
        <v>9.9183139232258757</v>
      </c>
    </row>
    <row r="1783" spans="1:54" x14ac:dyDescent="0.25">
      <c r="A1783" s="3">
        <v>42817</v>
      </c>
      <c r="B1783" s="77">
        <v>9930.74</v>
      </c>
      <c r="C1783" s="77">
        <v>1023.15987</v>
      </c>
      <c r="D1783" s="77">
        <v>38.401899999999998</v>
      </c>
      <c r="E1783" s="77">
        <f t="shared" si="189"/>
        <v>493.25210000000004</v>
      </c>
      <c r="F1783" s="77">
        <v>-2.9573</v>
      </c>
      <c r="G1783" s="77">
        <v>0.83989999999999998</v>
      </c>
      <c r="H1783">
        <v>0</v>
      </c>
      <c r="I1783" s="78">
        <v>9909</v>
      </c>
      <c r="J1783">
        <v>201704</v>
      </c>
      <c r="K1783" s="78">
        <v>9909</v>
      </c>
      <c r="L1783" s="77">
        <f t="shared" si="188"/>
        <v>-21.739999999999782</v>
      </c>
      <c r="M1783" s="78">
        <v>49791</v>
      </c>
      <c r="N1783" s="78">
        <v>986.38166000000001</v>
      </c>
      <c r="O1783" s="78">
        <v>1549</v>
      </c>
      <c r="P1783" s="78">
        <v>7.6564899999999998</v>
      </c>
      <c r="Q1783" s="144">
        <v>50178.25</v>
      </c>
      <c r="R1783" s="78">
        <v>-35392</v>
      </c>
      <c r="S1783" s="78">
        <v>1090</v>
      </c>
      <c r="T1783" s="78">
        <v>5062</v>
      </c>
      <c r="U1783" s="78">
        <v>35420</v>
      </c>
      <c r="V1783" s="219">
        <v>-0.14291360813099943</v>
      </c>
      <c r="W1783" s="78">
        <v>3829</v>
      </c>
      <c r="X1783" s="78">
        <v>3829</v>
      </c>
      <c r="Y1783" s="78">
        <v>8965</v>
      </c>
      <c r="Z1783" s="78">
        <v>8286</v>
      </c>
      <c r="AA1783" s="78">
        <v>113.06</v>
      </c>
      <c r="AB1783" s="78">
        <v>126.51</v>
      </c>
      <c r="AC1783" s="78">
        <v>83554</v>
      </c>
      <c r="AD1783" s="104">
        <v>3.4083000000000001</v>
      </c>
      <c r="AE1783" s="78">
        <v>101459</v>
      </c>
      <c r="AF1783" s="104">
        <v>0.97502</v>
      </c>
      <c r="AG1783" s="78">
        <v>6525</v>
      </c>
      <c r="AH1783" s="104">
        <v>0.59979000000000005</v>
      </c>
      <c r="AI1783" s="78">
        <v>28611</v>
      </c>
      <c r="AJ1783" s="104">
        <v>0.69091000000000002</v>
      </c>
      <c r="AK1783" s="78">
        <v>10200</v>
      </c>
      <c r="AL1783" s="78">
        <v>9600</v>
      </c>
      <c r="AM1783" s="8">
        <v>9900</v>
      </c>
      <c r="AN1783" s="78">
        <v>207</v>
      </c>
      <c r="AO1783" s="78">
        <v>10200</v>
      </c>
      <c r="AP1783" s="78">
        <v>9800</v>
      </c>
      <c r="AQ1783" s="78">
        <v>9900</v>
      </c>
      <c r="AR1783" s="78">
        <v>317</v>
      </c>
      <c r="AS1783" s="78">
        <v>10200</v>
      </c>
      <c r="AT1783" s="78">
        <v>9650</v>
      </c>
      <c r="AU1783" s="78">
        <v>9900</v>
      </c>
      <c r="AV1783" s="78">
        <v>102.5</v>
      </c>
      <c r="AW1783" s="77">
        <v>10.79</v>
      </c>
      <c r="AX1783" s="144">
        <f t="shared" si="190"/>
        <v>0.13</v>
      </c>
      <c r="AY1783" s="144">
        <f t="shared" si="191"/>
        <v>0.08</v>
      </c>
      <c r="AZ1783" s="144">
        <f t="shared" si="192"/>
        <v>0.04</v>
      </c>
      <c r="BA1783" s="54">
        <f t="shared" si="193"/>
        <v>13.02037253943344</v>
      </c>
      <c r="BB1783" s="54">
        <f t="shared" si="194"/>
        <v>9.8456274605665595</v>
      </c>
    </row>
    <row r="1784" spans="1:54" x14ac:dyDescent="0.25">
      <c r="A1784" s="3">
        <v>42818</v>
      </c>
      <c r="B1784" s="77">
        <v>9902.98</v>
      </c>
      <c r="C1784" s="77">
        <v>892.95141999999998</v>
      </c>
      <c r="D1784" s="77">
        <v>20.3689</v>
      </c>
      <c r="E1784" s="77">
        <f t="shared" si="189"/>
        <v>485.34469999999993</v>
      </c>
      <c r="F1784" s="77">
        <v>-3.4927999999999999</v>
      </c>
      <c r="G1784" s="77">
        <v>-12.899000000000001</v>
      </c>
      <c r="H1784">
        <v>0</v>
      </c>
      <c r="I1784" s="78">
        <v>9901</v>
      </c>
      <c r="J1784">
        <v>201704</v>
      </c>
      <c r="K1784" s="78">
        <v>9901</v>
      </c>
      <c r="L1784" s="77">
        <f t="shared" si="188"/>
        <v>-1.9799999999995634</v>
      </c>
      <c r="M1784" s="78">
        <v>53075</v>
      </c>
      <c r="N1784" s="78">
        <v>1050.45298</v>
      </c>
      <c r="O1784" s="78">
        <v>1670</v>
      </c>
      <c r="P1784" s="78">
        <v>8.2589000000000006</v>
      </c>
      <c r="Q1784" s="144">
        <v>53492.5</v>
      </c>
      <c r="R1784" s="78">
        <v>-35474</v>
      </c>
      <c r="S1784" s="78">
        <v>-135</v>
      </c>
      <c r="T1784" s="78">
        <v>6020</v>
      </c>
      <c r="U1784" s="78">
        <v>35584</v>
      </c>
      <c r="V1784" s="219">
        <v>-0.16917715827338128</v>
      </c>
      <c r="W1784" s="78">
        <v>4752</v>
      </c>
      <c r="X1784" s="78">
        <v>4752</v>
      </c>
      <c r="Y1784" s="78">
        <v>11295</v>
      </c>
      <c r="Z1784" s="78">
        <v>10262</v>
      </c>
      <c r="AA1784" s="78">
        <v>108.22</v>
      </c>
      <c r="AB1784" s="78">
        <v>128.34</v>
      </c>
      <c r="AC1784" s="78">
        <v>83923</v>
      </c>
      <c r="AD1784" s="104">
        <v>3.36368</v>
      </c>
      <c r="AE1784" s="78">
        <v>105509</v>
      </c>
      <c r="AF1784" s="104">
        <v>1.1420600000000001</v>
      </c>
      <c r="AG1784" s="78">
        <v>2979</v>
      </c>
      <c r="AH1784" s="104">
        <v>0.67776000000000003</v>
      </c>
      <c r="AI1784" s="78">
        <v>32999</v>
      </c>
      <c r="AJ1784" s="104">
        <v>0.55688000000000004</v>
      </c>
      <c r="AK1784" s="78">
        <v>10200</v>
      </c>
      <c r="AL1784" s="78">
        <v>9600</v>
      </c>
      <c r="AM1784" s="8">
        <v>9900</v>
      </c>
      <c r="AN1784" s="78">
        <v>209</v>
      </c>
      <c r="AO1784" s="78">
        <v>10200</v>
      </c>
      <c r="AP1784" s="78">
        <v>9800</v>
      </c>
      <c r="AQ1784" s="78">
        <v>9900</v>
      </c>
      <c r="AR1784" s="78">
        <v>317</v>
      </c>
      <c r="AS1784" s="78">
        <v>10200</v>
      </c>
      <c r="AT1784" s="78">
        <v>9650</v>
      </c>
      <c r="AU1784" s="78">
        <v>9900</v>
      </c>
      <c r="AV1784" s="78">
        <v>90</v>
      </c>
      <c r="AW1784" s="77">
        <v>11.07</v>
      </c>
      <c r="AX1784" s="144">
        <f t="shared" si="190"/>
        <v>0.27</v>
      </c>
      <c r="AY1784" s="144">
        <f t="shared" si="191"/>
        <v>0.16</v>
      </c>
      <c r="AZ1784" s="144">
        <f t="shared" si="192"/>
        <v>0.08</v>
      </c>
      <c r="BA1784" s="54">
        <f t="shared" si="193"/>
        <v>12.972014656827421</v>
      </c>
      <c r="BB1784" s="54">
        <f t="shared" si="194"/>
        <v>9.8119853431725783</v>
      </c>
    </row>
    <row r="1785" spans="1:54" x14ac:dyDescent="0.25">
      <c r="A1785" s="3">
        <v>42821</v>
      </c>
      <c r="B1785" s="77">
        <v>9876.77</v>
      </c>
      <c r="C1785" s="77">
        <v>884.37955999999997</v>
      </c>
      <c r="D1785" s="77">
        <v>94.662700000000001</v>
      </c>
      <c r="E1785" s="77">
        <f t="shared" si="189"/>
        <v>531.11189999999999</v>
      </c>
      <c r="F1785" s="77">
        <v>-4.8464999999999998</v>
      </c>
      <c r="G1785" s="77">
        <v>-19.607299999999999</v>
      </c>
      <c r="H1785">
        <v>0</v>
      </c>
      <c r="I1785" s="78">
        <v>9865</v>
      </c>
      <c r="J1785">
        <v>201704</v>
      </c>
      <c r="K1785" s="78">
        <v>9865</v>
      </c>
      <c r="L1785" s="77">
        <f t="shared" si="188"/>
        <v>-11.770000000000437</v>
      </c>
      <c r="M1785" s="78">
        <v>57654</v>
      </c>
      <c r="N1785" s="78">
        <v>1137.19921</v>
      </c>
      <c r="O1785" s="78">
        <v>1837</v>
      </c>
      <c r="P1785" s="78">
        <v>9.0572300000000006</v>
      </c>
      <c r="Q1785" s="144">
        <v>58113.25</v>
      </c>
      <c r="R1785" s="78">
        <v>-35990</v>
      </c>
      <c r="S1785" s="78">
        <v>-3143</v>
      </c>
      <c r="T1785" s="78">
        <v>4815</v>
      </c>
      <c r="U1785" s="78">
        <v>36026</v>
      </c>
      <c r="V1785" s="219">
        <v>-0.13365347249208906</v>
      </c>
      <c r="W1785" s="78">
        <v>3013</v>
      </c>
      <c r="X1785" s="78">
        <v>3013</v>
      </c>
      <c r="Y1785" s="78">
        <v>11767</v>
      </c>
      <c r="Z1785" s="78">
        <v>13229</v>
      </c>
      <c r="AA1785" s="78">
        <v>107.98</v>
      </c>
      <c r="AB1785" s="78">
        <v>130.76</v>
      </c>
      <c r="AC1785" s="78">
        <v>86481</v>
      </c>
      <c r="AD1785" s="104">
        <v>2.9575900000000002</v>
      </c>
      <c r="AE1785" s="78">
        <v>113395</v>
      </c>
      <c r="AF1785" s="104">
        <v>1.3150500000000001</v>
      </c>
      <c r="AG1785" s="78">
        <v>19263</v>
      </c>
      <c r="AH1785" s="104">
        <v>0.92752999999999997</v>
      </c>
      <c r="AI1785" s="78">
        <v>41468</v>
      </c>
      <c r="AJ1785" s="104">
        <v>0.18776999999999999</v>
      </c>
      <c r="AK1785" s="78">
        <v>10200</v>
      </c>
      <c r="AL1785" s="78">
        <v>9600</v>
      </c>
      <c r="AM1785" s="8">
        <v>9900</v>
      </c>
      <c r="AN1785" s="78">
        <v>204</v>
      </c>
      <c r="AO1785" s="78">
        <v>10200</v>
      </c>
      <c r="AP1785" s="78">
        <v>9800</v>
      </c>
      <c r="AQ1785" s="78">
        <v>9900</v>
      </c>
      <c r="AR1785" s="78">
        <v>317</v>
      </c>
      <c r="AS1785" s="78">
        <v>10200</v>
      </c>
      <c r="AT1785" s="78">
        <v>9650</v>
      </c>
      <c r="AU1785" s="78">
        <v>9850</v>
      </c>
      <c r="AV1785" s="78">
        <v>74</v>
      </c>
      <c r="AW1785" s="77">
        <v>11.67</v>
      </c>
      <c r="AX1785" s="144">
        <f t="shared" si="190"/>
        <v>0.34</v>
      </c>
      <c r="AY1785" s="144">
        <f t="shared" si="191"/>
        <v>0.36</v>
      </c>
      <c r="AZ1785" s="144">
        <f t="shared" si="192"/>
        <v>0.19</v>
      </c>
      <c r="BA1785" s="54">
        <f t="shared" si="193"/>
        <v>12.971137200185701</v>
      </c>
      <c r="BB1785" s="54">
        <f t="shared" si="194"/>
        <v>9.8118627998142962</v>
      </c>
    </row>
    <row r="1786" spans="1:54" x14ac:dyDescent="0.25">
      <c r="A1786" s="3">
        <v>42822</v>
      </c>
      <c r="B1786" s="77">
        <v>9876.4500000000007</v>
      </c>
      <c r="C1786" s="77">
        <v>1046.7945199999999</v>
      </c>
      <c r="D1786" s="77">
        <v>121.57340000000001</v>
      </c>
      <c r="E1786" s="77">
        <f t="shared" si="189"/>
        <v>668.84389999999996</v>
      </c>
      <c r="F1786" s="77">
        <v>-7.8296999999999999</v>
      </c>
      <c r="G1786" s="77">
        <v>-19.9377</v>
      </c>
      <c r="H1786">
        <v>0</v>
      </c>
      <c r="I1786" s="78">
        <v>9883</v>
      </c>
      <c r="J1786">
        <v>201704</v>
      </c>
      <c r="K1786" s="78">
        <v>9883</v>
      </c>
      <c r="L1786" s="77">
        <f t="shared" si="188"/>
        <v>6.5499999999992724</v>
      </c>
      <c r="M1786" s="78">
        <v>53629</v>
      </c>
      <c r="N1786" s="78">
        <v>1059.67274</v>
      </c>
      <c r="O1786" s="78">
        <v>885</v>
      </c>
      <c r="P1786" s="78">
        <v>4.3663299999999996</v>
      </c>
      <c r="Q1786" s="144">
        <v>53850.25</v>
      </c>
      <c r="R1786" s="78">
        <v>-36216</v>
      </c>
      <c r="S1786" s="78">
        <v>-3442</v>
      </c>
      <c r="T1786" s="78">
        <v>3221</v>
      </c>
      <c r="U1786" s="78">
        <v>34933</v>
      </c>
      <c r="V1786" s="219">
        <v>-9.2205078292731807E-2</v>
      </c>
      <c r="W1786" s="78">
        <v>1124</v>
      </c>
      <c r="X1786" s="78">
        <v>3807</v>
      </c>
      <c r="Y1786" s="78">
        <v>9630</v>
      </c>
      <c r="Z1786" s="78">
        <v>12957</v>
      </c>
      <c r="AA1786" s="78">
        <v>95.48</v>
      </c>
      <c r="AB1786" s="78">
        <v>119.31</v>
      </c>
      <c r="AC1786" s="78">
        <v>90200</v>
      </c>
      <c r="AD1786" s="104">
        <v>3.1242200000000002</v>
      </c>
      <c r="AE1786" s="78">
        <v>113640</v>
      </c>
      <c r="AF1786" s="104">
        <v>1.1403399999999999</v>
      </c>
      <c r="AG1786" s="78">
        <v>6041</v>
      </c>
      <c r="AH1786" s="104">
        <v>0.73829999999999996</v>
      </c>
      <c r="AI1786" s="78">
        <v>61024</v>
      </c>
      <c r="AJ1786" s="104">
        <v>0.40475</v>
      </c>
      <c r="AK1786" s="78">
        <v>10200</v>
      </c>
      <c r="AL1786" s="78">
        <v>9600</v>
      </c>
      <c r="AM1786" s="8">
        <v>9900</v>
      </c>
      <c r="AN1786" s="78">
        <v>194</v>
      </c>
      <c r="AO1786" s="78">
        <v>10200</v>
      </c>
      <c r="AP1786" s="78">
        <v>9800</v>
      </c>
      <c r="AQ1786" s="78">
        <v>9900</v>
      </c>
      <c r="AR1786" s="78">
        <v>313</v>
      </c>
      <c r="AS1786" s="78">
        <v>10000</v>
      </c>
      <c r="AT1786" s="78">
        <v>9650</v>
      </c>
      <c r="AU1786" s="78">
        <v>9900</v>
      </c>
      <c r="AV1786" s="78">
        <v>48.5</v>
      </c>
      <c r="AW1786" s="77">
        <v>11.59</v>
      </c>
      <c r="AX1786" s="144">
        <f t="shared" si="190"/>
        <v>0.34</v>
      </c>
      <c r="AY1786" s="144">
        <f t="shared" si="191"/>
        <v>0.34</v>
      </c>
      <c r="AZ1786" s="144">
        <f t="shared" si="192"/>
        <v>0.19</v>
      </c>
      <c r="BA1786" s="54">
        <f t="shared" si="193"/>
        <v>12.940640870178065</v>
      </c>
      <c r="BB1786" s="54">
        <f t="shared" si="194"/>
        <v>9.8113591298219305</v>
      </c>
    </row>
    <row r="1787" spans="1:54" x14ac:dyDescent="0.25">
      <c r="A1787" s="3">
        <v>42823</v>
      </c>
      <c r="B1787" s="77">
        <v>9856.25</v>
      </c>
      <c r="C1787" s="77">
        <v>887.48191999999995</v>
      </c>
      <c r="D1787" s="77">
        <v>27.810600000000001</v>
      </c>
      <c r="E1787" s="77">
        <f t="shared" si="189"/>
        <v>735.62970000000007</v>
      </c>
      <c r="F1787" s="77">
        <v>2.8516000000000004</v>
      </c>
      <c r="G1787" s="77">
        <v>12.911099999999999</v>
      </c>
      <c r="H1787" t="s">
        <v>1821</v>
      </c>
      <c r="I1787" s="78">
        <v>9862</v>
      </c>
      <c r="J1787">
        <v>201704</v>
      </c>
      <c r="K1787" s="78">
        <v>9862</v>
      </c>
      <c r="L1787" s="77">
        <f t="shared" si="188"/>
        <v>5.75</v>
      </c>
      <c r="M1787" s="78">
        <v>51751</v>
      </c>
      <c r="N1787" s="78">
        <v>1020.08125</v>
      </c>
      <c r="O1787" s="78">
        <v>184</v>
      </c>
      <c r="P1787" s="78">
        <v>0.91</v>
      </c>
      <c r="Q1787" s="144">
        <v>51797</v>
      </c>
      <c r="R1787" s="78">
        <v>-36347</v>
      </c>
      <c r="S1787" s="78">
        <v>-2855</v>
      </c>
      <c r="T1787" s="78">
        <v>1098</v>
      </c>
      <c r="U1787" s="78">
        <v>35137</v>
      </c>
      <c r="V1787" s="219">
        <v>-3.1249110624128412E-2</v>
      </c>
      <c r="W1787" s="78">
        <v>1846</v>
      </c>
      <c r="X1787" s="78">
        <v>1846</v>
      </c>
      <c r="Y1787" s="78">
        <v>10037</v>
      </c>
      <c r="Z1787" s="78">
        <v>13542</v>
      </c>
      <c r="AA1787" s="78">
        <v>107.26</v>
      </c>
      <c r="AB1787" s="78">
        <v>119.68</v>
      </c>
      <c r="AC1787" s="78">
        <v>86701</v>
      </c>
      <c r="AD1787" s="104">
        <v>2.8405499999999999</v>
      </c>
      <c r="AE1787" s="78">
        <v>107568</v>
      </c>
      <c r="AF1787" s="104">
        <v>1.1810799999999999</v>
      </c>
      <c r="AG1787" s="78">
        <v>-14827</v>
      </c>
      <c r="AH1787" s="104">
        <v>0.52851000000000004</v>
      </c>
      <c r="AI1787" s="78">
        <v>7384</v>
      </c>
      <c r="AJ1787" s="104">
        <v>0.31718000000000002</v>
      </c>
      <c r="AK1787" s="78">
        <v>10200</v>
      </c>
      <c r="AL1787" s="78">
        <v>9600</v>
      </c>
      <c r="AM1787" s="8">
        <v>9900</v>
      </c>
      <c r="AN1787" s="78">
        <v>191</v>
      </c>
      <c r="AO1787" s="78">
        <v>10200</v>
      </c>
      <c r="AP1787" s="78">
        <v>9800</v>
      </c>
      <c r="AQ1787" s="78">
        <v>9800</v>
      </c>
      <c r="AR1787" s="78">
        <v>320</v>
      </c>
      <c r="AS1787" s="78">
        <v>10000</v>
      </c>
      <c r="AT1787" s="78">
        <v>9900</v>
      </c>
      <c r="AU1787" s="78">
        <v>9850</v>
      </c>
      <c r="AV1787" s="78">
        <v>105.5</v>
      </c>
      <c r="AW1787" s="77">
        <v>11.53</v>
      </c>
      <c r="AX1787" s="144">
        <f t="shared" si="190"/>
        <v>0.34</v>
      </c>
      <c r="AY1787" s="144">
        <f t="shared" si="191"/>
        <v>0.28000000000000003</v>
      </c>
      <c r="AZ1787" s="144">
        <f t="shared" si="192"/>
        <v>0.16</v>
      </c>
      <c r="BA1787" s="54">
        <f t="shared" si="193"/>
        <v>12.791962490102735</v>
      </c>
      <c r="BB1787" s="54">
        <f t="shared" si="194"/>
        <v>9.8580375098972635</v>
      </c>
    </row>
    <row r="1788" spans="1:54" x14ac:dyDescent="0.25">
      <c r="A1788" s="3">
        <v>42824</v>
      </c>
      <c r="B1788" s="77">
        <v>9848.15</v>
      </c>
      <c r="C1788" s="77">
        <v>917.51322000000005</v>
      </c>
      <c r="D1788" s="77">
        <v>21.9636</v>
      </c>
      <c r="E1788" s="77">
        <f t="shared" si="189"/>
        <v>730.0390000000001</v>
      </c>
      <c r="F1788" s="77">
        <v>1.0712999999999999</v>
      </c>
      <c r="G1788" s="77">
        <v>-1.8284</v>
      </c>
      <c r="H1788">
        <v>0</v>
      </c>
      <c r="I1788" s="78">
        <v>9850</v>
      </c>
      <c r="J1788">
        <v>201704</v>
      </c>
      <c r="K1788" s="78">
        <v>9850</v>
      </c>
      <c r="L1788" s="77">
        <f t="shared" si="188"/>
        <v>1.8500000000003638</v>
      </c>
      <c r="M1788" s="78">
        <v>53651</v>
      </c>
      <c r="N1788" s="78">
        <v>1056.2430999999999</v>
      </c>
      <c r="O1788" s="78">
        <v>662</v>
      </c>
      <c r="P1788" s="78">
        <v>3.2630599999999998</v>
      </c>
      <c r="Q1788" s="144">
        <v>53816.5</v>
      </c>
      <c r="R1788" s="78">
        <v>-36261</v>
      </c>
      <c r="S1788" s="78">
        <v>-4234</v>
      </c>
      <c r="T1788" s="78">
        <v>1554</v>
      </c>
      <c r="U1788" s="78">
        <v>35388</v>
      </c>
      <c r="V1788" s="219">
        <v>-4.3913190912173619E-2</v>
      </c>
      <c r="W1788" s="78">
        <v>2668</v>
      </c>
      <c r="X1788" s="78">
        <v>5164</v>
      </c>
      <c r="Y1788" s="78">
        <v>10959</v>
      </c>
      <c r="Z1788" s="78">
        <v>17106</v>
      </c>
      <c r="AA1788" s="78">
        <v>133.57</v>
      </c>
      <c r="AB1788" s="78">
        <v>129.97</v>
      </c>
      <c r="AC1788" s="78">
        <v>84309</v>
      </c>
      <c r="AD1788" s="104">
        <v>2.6336400000000002</v>
      </c>
      <c r="AE1788" s="78">
        <v>110850</v>
      </c>
      <c r="AF1788" s="104">
        <v>1.11277</v>
      </c>
      <c r="AG1788" s="78">
        <v>-4136</v>
      </c>
      <c r="AH1788" s="104">
        <v>0.61331999999999998</v>
      </c>
      <c r="AI1788" s="78">
        <v>32214</v>
      </c>
      <c r="AJ1788" s="104">
        <v>0.14999000000000001</v>
      </c>
      <c r="AK1788" s="78">
        <v>10200</v>
      </c>
      <c r="AL1788" s="78">
        <v>9600</v>
      </c>
      <c r="AM1788" s="8">
        <v>9800</v>
      </c>
      <c r="AN1788" s="78">
        <v>188</v>
      </c>
      <c r="AO1788" s="78">
        <v>10200</v>
      </c>
      <c r="AP1788" s="78">
        <v>9800</v>
      </c>
      <c r="AQ1788" s="78">
        <v>9800</v>
      </c>
      <c r="AR1788" s="78">
        <v>311</v>
      </c>
      <c r="AS1788" s="78">
        <v>10000</v>
      </c>
      <c r="AT1788" s="78">
        <v>9600</v>
      </c>
      <c r="AU1788" s="78">
        <v>9850</v>
      </c>
      <c r="AV1788" s="78">
        <v>87.5</v>
      </c>
      <c r="AW1788" s="77">
        <v>12.05</v>
      </c>
      <c r="AX1788" s="144">
        <f t="shared" si="190"/>
        <v>0.79</v>
      </c>
      <c r="AY1788" s="144">
        <f t="shared" si="191"/>
        <v>0.59</v>
      </c>
      <c r="AZ1788" s="144">
        <f t="shared" si="192"/>
        <v>0.35</v>
      </c>
      <c r="BA1788" s="54">
        <f t="shared" si="193"/>
        <v>12.736421234871187</v>
      </c>
      <c r="BB1788" s="54">
        <f t="shared" si="194"/>
        <v>9.8825787651288124</v>
      </c>
    </row>
    <row r="1789" spans="1:54" x14ac:dyDescent="0.25">
      <c r="A1789" s="3">
        <v>42825</v>
      </c>
      <c r="B1789" s="77">
        <v>9811.52</v>
      </c>
      <c r="C1789" s="77">
        <v>1040.6737900000001</v>
      </c>
      <c r="D1789" s="77">
        <v>-15.0344</v>
      </c>
      <c r="E1789" s="77">
        <f t="shared" si="189"/>
        <v>764.94050000000004</v>
      </c>
      <c r="F1789" s="77">
        <v>-2.1751</v>
      </c>
      <c r="G1789" s="77">
        <v>9.8165999999999993</v>
      </c>
      <c r="H1789">
        <v>0</v>
      </c>
      <c r="I1789" s="78">
        <v>9821</v>
      </c>
      <c r="J1789">
        <v>201704</v>
      </c>
      <c r="K1789" s="78">
        <v>9821</v>
      </c>
      <c r="L1789" s="77">
        <f t="shared" si="188"/>
        <v>9.4799999999995634</v>
      </c>
      <c r="M1789" s="78">
        <v>52033</v>
      </c>
      <c r="N1789" s="78">
        <v>1021.59084</v>
      </c>
      <c r="O1789" s="78">
        <v>217</v>
      </c>
      <c r="P1789" s="78">
        <v>1.0757699999999999</v>
      </c>
      <c r="Q1789" s="144">
        <v>52087.25</v>
      </c>
      <c r="R1789" s="78">
        <v>-36678</v>
      </c>
      <c r="S1789" s="78">
        <v>-5074</v>
      </c>
      <c r="T1789" s="78">
        <v>-835</v>
      </c>
      <c r="U1789" s="78">
        <v>35667</v>
      </c>
      <c r="V1789" s="219">
        <v>2.3410996158914402E-2</v>
      </c>
      <c r="W1789" s="78">
        <v>2471</v>
      </c>
      <c r="X1789" s="78">
        <v>5095</v>
      </c>
      <c r="Y1789" s="78">
        <v>9900</v>
      </c>
      <c r="Z1789" s="78">
        <v>16385</v>
      </c>
      <c r="AA1789" s="78">
        <v>108.83</v>
      </c>
      <c r="AB1789" s="78">
        <v>126.81</v>
      </c>
      <c r="AC1789" s="78">
        <v>80679</v>
      </c>
      <c r="AD1789" s="104">
        <v>2.3554599999999999</v>
      </c>
      <c r="AE1789" s="78">
        <v>123502</v>
      </c>
      <c r="AF1789" s="104">
        <v>1.31098</v>
      </c>
      <c r="AG1789" s="78">
        <v>7108</v>
      </c>
      <c r="AH1789" s="104">
        <v>0.56635999999999997</v>
      </c>
      <c r="AI1789" s="78">
        <v>41298</v>
      </c>
      <c r="AJ1789" s="104">
        <v>-3.9359999999999999E-2</v>
      </c>
      <c r="AK1789" s="78">
        <v>10200</v>
      </c>
      <c r="AL1789" s="78">
        <v>9600</v>
      </c>
      <c r="AM1789" s="8">
        <v>9800</v>
      </c>
      <c r="AN1789" s="78">
        <v>172</v>
      </c>
      <c r="AO1789" s="78">
        <v>10200</v>
      </c>
      <c r="AP1789" s="78">
        <v>9800</v>
      </c>
      <c r="AQ1789" s="78">
        <v>9800</v>
      </c>
      <c r="AR1789" s="78">
        <v>304</v>
      </c>
      <c r="AS1789" s="78">
        <v>10000</v>
      </c>
      <c r="AT1789" s="78">
        <v>9600</v>
      </c>
      <c r="AU1789" s="78">
        <v>9800</v>
      </c>
      <c r="AV1789" s="78">
        <v>67</v>
      </c>
      <c r="AW1789" s="77">
        <v>11.48</v>
      </c>
      <c r="AX1789" s="144">
        <f t="shared" si="190"/>
        <v>0.34</v>
      </c>
      <c r="AY1789" s="144">
        <f t="shared" si="191"/>
        <v>0.24</v>
      </c>
      <c r="AZ1789" s="144">
        <f t="shared" si="192"/>
        <v>0.16</v>
      </c>
      <c r="BA1789" s="54">
        <f t="shared" si="193"/>
        <v>12.640914386812995</v>
      </c>
      <c r="BB1789" s="54">
        <f t="shared" si="194"/>
        <v>9.9060856131870061</v>
      </c>
    </row>
    <row r="1790" spans="1:54" x14ac:dyDescent="0.25">
      <c r="A1790" s="3">
        <v>42830</v>
      </c>
      <c r="B1790" s="77">
        <v>9949.48</v>
      </c>
      <c r="C1790" s="77">
        <v>1278.12472</v>
      </c>
      <c r="D1790" s="77">
        <v>114.63799999999999</v>
      </c>
      <c r="E1790" s="77">
        <f t="shared" si="189"/>
        <v>891.86990000000014</v>
      </c>
      <c r="F1790" s="77">
        <v>-2.5833999999999997</v>
      </c>
      <c r="G1790" s="77">
        <v>24.091699999999999</v>
      </c>
      <c r="H1790" t="s">
        <v>1822</v>
      </c>
      <c r="I1790" s="78">
        <v>9961</v>
      </c>
      <c r="J1790">
        <v>201704</v>
      </c>
      <c r="K1790" s="78">
        <v>9961</v>
      </c>
      <c r="L1790" s="77">
        <f t="shared" si="188"/>
        <v>11.520000000000437</v>
      </c>
      <c r="M1790" s="78">
        <v>57204</v>
      </c>
      <c r="N1790" s="78">
        <v>1139.1750400000001</v>
      </c>
      <c r="O1790" s="78">
        <v>1796</v>
      </c>
      <c r="P1790" s="78">
        <v>8.9518000000000004</v>
      </c>
      <c r="Q1790" s="144">
        <v>57653</v>
      </c>
      <c r="R1790" s="78">
        <v>-35298</v>
      </c>
      <c r="S1790" s="78">
        <v>-1931</v>
      </c>
      <c r="T1790" s="78">
        <v>9661</v>
      </c>
      <c r="U1790" s="78">
        <v>39136</v>
      </c>
      <c r="V1790" s="219">
        <v>-0.24685711365494686</v>
      </c>
      <c r="W1790" s="78">
        <v>2664</v>
      </c>
      <c r="X1790" s="78">
        <v>5104</v>
      </c>
      <c r="Y1790" s="78">
        <v>11425</v>
      </c>
      <c r="Z1790" s="78">
        <v>15413</v>
      </c>
      <c r="AA1790" s="78">
        <v>107.51</v>
      </c>
      <c r="AB1790" s="78">
        <v>123.71</v>
      </c>
      <c r="AC1790" s="78">
        <v>82610</v>
      </c>
      <c r="AD1790" s="104">
        <v>3.4166099999999999</v>
      </c>
      <c r="AE1790" s="78">
        <v>120256</v>
      </c>
      <c r="AF1790" s="104">
        <v>0.88617000000000001</v>
      </c>
      <c r="AG1790" s="78">
        <v>-10188</v>
      </c>
      <c r="AH1790" s="104">
        <v>1.0992599999999999</v>
      </c>
      <c r="AI1790" s="78">
        <v>677</v>
      </c>
      <c r="AJ1790" s="104">
        <v>0.36853000000000002</v>
      </c>
      <c r="AK1790" s="78">
        <v>10200</v>
      </c>
      <c r="AL1790" s="78">
        <v>9600</v>
      </c>
      <c r="AM1790" s="8">
        <v>10000</v>
      </c>
      <c r="AN1790" s="78">
        <v>155</v>
      </c>
      <c r="AO1790" s="78">
        <v>10200</v>
      </c>
      <c r="AP1790" s="78">
        <v>9800</v>
      </c>
      <c r="AQ1790" s="78">
        <v>9900</v>
      </c>
      <c r="AR1790" s="78">
        <v>291</v>
      </c>
      <c r="AS1790" s="78">
        <v>10000</v>
      </c>
      <c r="AT1790" s="78">
        <v>9800</v>
      </c>
      <c r="AU1790" s="78">
        <v>9950</v>
      </c>
      <c r="AV1790" s="78">
        <v>97</v>
      </c>
      <c r="AW1790" s="77">
        <v>11.63</v>
      </c>
      <c r="AX1790" s="144">
        <f t="shared" si="190"/>
        <v>0.44</v>
      </c>
      <c r="AY1790" s="144">
        <f t="shared" si="191"/>
        <v>0.32</v>
      </c>
      <c r="AZ1790" s="144">
        <f t="shared" si="192"/>
        <v>0.22</v>
      </c>
      <c r="BA1790" s="54">
        <f t="shared" si="193"/>
        <v>12.588989454908941</v>
      </c>
      <c r="BB1790" s="54">
        <f t="shared" si="194"/>
        <v>9.9200105450910598</v>
      </c>
    </row>
    <row r="1791" spans="1:54" x14ac:dyDescent="0.25">
      <c r="A1791" s="3">
        <v>42831</v>
      </c>
      <c r="B1791" s="77">
        <v>9897.7999999999993</v>
      </c>
      <c r="C1791" s="77">
        <v>921.89842999999996</v>
      </c>
      <c r="D1791" s="77">
        <v>-3.2524999999999999</v>
      </c>
      <c r="E1791" s="77">
        <f t="shared" si="189"/>
        <v>874.84430000000009</v>
      </c>
      <c r="F1791" s="77">
        <v>-5.9214000000000002</v>
      </c>
      <c r="G1791" s="77">
        <v>0.55899999999999994</v>
      </c>
      <c r="H1791">
        <v>0</v>
      </c>
      <c r="I1791" s="78">
        <v>9897</v>
      </c>
      <c r="J1791">
        <v>201704</v>
      </c>
      <c r="K1791" s="78">
        <v>9897</v>
      </c>
      <c r="L1791" s="77">
        <f t="shared" si="188"/>
        <v>-0.7999999999992724</v>
      </c>
      <c r="M1791" s="78">
        <v>50820</v>
      </c>
      <c r="N1791" s="78">
        <v>1005.17128</v>
      </c>
      <c r="O1791" s="78">
        <v>-194</v>
      </c>
      <c r="P1791" s="78">
        <v>-0.95213000000000003</v>
      </c>
      <c r="Q1791" s="144">
        <v>50771.5</v>
      </c>
      <c r="R1791" s="78">
        <v>-35345</v>
      </c>
      <c r="S1791" s="78">
        <v>-2502</v>
      </c>
      <c r="T1791" s="78">
        <v>3426</v>
      </c>
      <c r="U1791" s="78">
        <v>36013</v>
      </c>
      <c r="V1791" s="219">
        <v>-9.5132313331297028E-2</v>
      </c>
      <c r="W1791" s="78">
        <v>-448</v>
      </c>
      <c r="X1791" s="78">
        <v>2676</v>
      </c>
      <c r="Y1791" s="78">
        <v>7080</v>
      </c>
      <c r="Z1791" s="78">
        <v>7780</v>
      </c>
      <c r="AA1791" s="78">
        <v>130.66</v>
      </c>
      <c r="AB1791" s="78">
        <v>130.37</v>
      </c>
      <c r="AC1791" s="78">
        <v>81823</v>
      </c>
      <c r="AD1791" s="104">
        <v>2.7771499999999998</v>
      </c>
      <c r="AE1791" s="78">
        <v>139031</v>
      </c>
      <c r="AF1791" s="104">
        <v>1.2301899999999999</v>
      </c>
      <c r="AG1791" s="78">
        <v>-19098</v>
      </c>
      <c r="AH1791" s="104">
        <v>0.50065000000000004</v>
      </c>
      <c r="AI1791" s="78">
        <v>32798</v>
      </c>
      <c r="AJ1791" s="104">
        <v>0.50631999999999999</v>
      </c>
      <c r="AK1791" s="78">
        <v>10200</v>
      </c>
      <c r="AL1791" s="78">
        <v>9600</v>
      </c>
      <c r="AM1791" s="8">
        <v>9900</v>
      </c>
      <c r="AN1791" s="78">
        <v>149</v>
      </c>
      <c r="AO1791" s="78">
        <v>10200</v>
      </c>
      <c r="AP1791" s="78">
        <v>9800</v>
      </c>
      <c r="AQ1791" s="78">
        <v>9900</v>
      </c>
      <c r="AR1791" s="78">
        <v>283</v>
      </c>
      <c r="AS1791" s="78">
        <v>10000</v>
      </c>
      <c r="AT1791" s="78">
        <v>9600</v>
      </c>
      <c r="AU1791" s="78">
        <v>9900</v>
      </c>
      <c r="AV1791" s="78">
        <v>93</v>
      </c>
      <c r="AW1791" s="77">
        <v>12.47</v>
      </c>
      <c r="AX1791" s="144">
        <f t="shared" si="190"/>
        <v>0.93</v>
      </c>
      <c r="AY1791" s="144">
        <f t="shared" si="191"/>
        <v>0.75</v>
      </c>
      <c r="AZ1791" s="144">
        <f t="shared" si="192"/>
        <v>0.5</v>
      </c>
      <c r="BA1791" s="54">
        <f t="shared" si="193"/>
        <v>12.724809855328536</v>
      </c>
      <c r="BB1791" s="54">
        <f t="shared" si="194"/>
        <v>9.8631901446714654</v>
      </c>
    </row>
    <row r="1792" spans="1:54" x14ac:dyDescent="0.25">
      <c r="A1792" s="3">
        <v>42832</v>
      </c>
      <c r="B1792" s="77">
        <v>9873.3700000000008</v>
      </c>
      <c r="C1792" s="77">
        <v>1029.7352699999999</v>
      </c>
      <c r="D1792" s="77">
        <v>-44.874799999999993</v>
      </c>
      <c r="E1792" s="77">
        <f t="shared" si="189"/>
        <v>817.45550000000003</v>
      </c>
      <c r="F1792" s="77">
        <v>-5.8602999999999996</v>
      </c>
      <c r="G1792" s="77">
        <v>3.7410000000000001</v>
      </c>
      <c r="H1792">
        <v>0</v>
      </c>
      <c r="I1792" s="78">
        <v>9863</v>
      </c>
      <c r="J1792">
        <v>201704</v>
      </c>
      <c r="K1792" s="78">
        <v>9863</v>
      </c>
      <c r="L1792" s="77">
        <f t="shared" si="188"/>
        <v>-10.3700000000008</v>
      </c>
      <c r="M1792" s="78">
        <v>44722</v>
      </c>
      <c r="N1792" s="78">
        <v>881.45127000000002</v>
      </c>
      <c r="O1792" s="78">
        <v>-809</v>
      </c>
      <c r="P1792" s="78">
        <v>-3.9817100000000001</v>
      </c>
      <c r="Q1792" s="144">
        <v>44519.75</v>
      </c>
      <c r="R1792" s="78">
        <v>-36266</v>
      </c>
      <c r="S1792" s="78">
        <v>661</v>
      </c>
      <c r="T1792" s="78">
        <v>136</v>
      </c>
      <c r="U1792" s="78">
        <v>35382</v>
      </c>
      <c r="V1792" s="219">
        <v>-3.8437623650443729E-3</v>
      </c>
      <c r="W1792" s="78">
        <v>1637</v>
      </c>
      <c r="X1792" s="78">
        <v>4250</v>
      </c>
      <c r="Y1792" s="78">
        <v>8259</v>
      </c>
      <c r="Z1792" s="78">
        <v>5664</v>
      </c>
      <c r="AA1792" s="78">
        <v>108.77</v>
      </c>
      <c r="AB1792" s="78">
        <v>121.88</v>
      </c>
      <c r="AC1792" s="78">
        <v>84742</v>
      </c>
      <c r="AD1792" s="104">
        <v>2.49892</v>
      </c>
      <c r="AE1792" s="78">
        <v>164449</v>
      </c>
      <c r="AF1792" s="104">
        <v>1.54644</v>
      </c>
      <c r="AG1792" s="78">
        <v>-18612</v>
      </c>
      <c r="AH1792" s="104">
        <v>0.26300000000000001</v>
      </c>
      <c r="AI1792" s="78">
        <v>44042</v>
      </c>
      <c r="AJ1792" s="104">
        <v>0.77444999999999997</v>
      </c>
      <c r="AK1792" s="78">
        <v>10200</v>
      </c>
      <c r="AL1792" s="78">
        <v>9600</v>
      </c>
      <c r="AM1792" s="8">
        <v>9900</v>
      </c>
      <c r="AN1792" s="78">
        <v>145</v>
      </c>
      <c r="AO1792" s="78">
        <v>10200</v>
      </c>
      <c r="AP1792" s="78">
        <v>9800</v>
      </c>
      <c r="AQ1792" s="78">
        <v>9900</v>
      </c>
      <c r="AR1792" s="78">
        <v>284</v>
      </c>
      <c r="AS1792" s="78">
        <v>10000</v>
      </c>
      <c r="AT1792" s="78">
        <v>9600</v>
      </c>
      <c r="AU1792" s="78">
        <v>9850</v>
      </c>
      <c r="AV1792" s="78">
        <v>79.5</v>
      </c>
      <c r="AW1792" s="77">
        <v>12.37</v>
      </c>
      <c r="AX1792" s="144">
        <f t="shared" si="190"/>
        <v>0.89</v>
      </c>
      <c r="AY1792" s="144">
        <f t="shared" si="191"/>
        <v>0.69</v>
      </c>
      <c r="AZ1792" s="144">
        <f t="shared" si="192"/>
        <v>0.47</v>
      </c>
      <c r="BA1792" s="54">
        <f t="shared" si="193"/>
        <v>12.862820141172342</v>
      </c>
      <c r="BB1792" s="54">
        <f t="shared" si="194"/>
        <v>9.8711798588276594</v>
      </c>
    </row>
    <row r="1793" spans="1:54" x14ac:dyDescent="0.25">
      <c r="A1793" s="3">
        <v>42835</v>
      </c>
      <c r="B1793" s="77">
        <v>9882.5400000000009</v>
      </c>
      <c r="C1793" s="77">
        <v>873.24480000000005</v>
      </c>
      <c r="D1793" s="77">
        <v>-11.7096</v>
      </c>
      <c r="E1793" s="77">
        <f t="shared" si="189"/>
        <v>911.89199999999994</v>
      </c>
      <c r="F1793" s="77">
        <v>-4.2841000000000005</v>
      </c>
      <c r="G1793" s="77">
        <v>7.726</v>
      </c>
      <c r="H1793">
        <v>0</v>
      </c>
      <c r="I1793" s="78">
        <v>9876</v>
      </c>
      <c r="J1793">
        <v>201704</v>
      </c>
      <c r="K1793" s="78">
        <v>9876</v>
      </c>
      <c r="L1793" s="77">
        <f t="shared" si="188"/>
        <v>-6.5400000000008731</v>
      </c>
      <c r="M1793" s="78">
        <v>46656</v>
      </c>
      <c r="N1793" s="78">
        <v>920.92197999999996</v>
      </c>
      <c r="O1793" s="78">
        <v>-601</v>
      </c>
      <c r="P1793" s="78">
        <v>-2.9609800000000002</v>
      </c>
      <c r="Q1793" s="144">
        <v>46505.75</v>
      </c>
      <c r="R1793" s="78">
        <v>-36178</v>
      </c>
      <c r="S1793" s="78">
        <v>1304</v>
      </c>
      <c r="T1793" s="78">
        <v>815</v>
      </c>
      <c r="U1793" s="78">
        <v>35550</v>
      </c>
      <c r="V1793" s="219">
        <v>-2.2925457102672294E-2</v>
      </c>
      <c r="W1793" s="78">
        <v>2349</v>
      </c>
      <c r="X1793" s="78">
        <v>7166</v>
      </c>
      <c r="Y1793" s="78">
        <v>9461</v>
      </c>
      <c r="Z1793" s="78">
        <v>6533</v>
      </c>
      <c r="AA1793" s="78">
        <v>117.2</v>
      </c>
      <c r="AB1793" s="78">
        <v>125.71</v>
      </c>
      <c r="AC1793" s="78">
        <v>86678</v>
      </c>
      <c r="AD1793" s="104">
        <v>2.6139600000000001</v>
      </c>
      <c r="AE1793" s="78">
        <v>168503</v>
      </c>
      <c r="AF1793" s="104">
        <v>1.55057</v>
      </c>
      <c r="AG1793" s="78">
        <v>-21745</v>
      </c>
      <c r="AH1793" s="104">
        <v>0.17594000000000001</v>
      </c>
      <c r="AI1793" s="78">
        <v>40602</v>
      </c>
      <c r="AJ1793" s="104">
        <v>0.49368000000000001</v>
      </c>
      <c r="AK1793" s="78">
        <v>10200</v>
      </c>
      <c r="AL1793" s="78">
        <v>9600</v>
      </c>
      <c r="AM1793" s="8">
        <v>9900</v>
      </c>
      <c r="AN1793" s="78">
        <v>131</v>
      </c>
      <c r="AO1793" s="78">
        <v>10200</v>
      </c>
      <c r="AP1793" s="78">
        <v>9800</v>
      </c>
      <c r="AQ1793" s="78">
        <v>9900</v>
      </c>
      <c r="AR1793" s="78">
        <v>283</v>
      </c>
      <c r="AS1793" s="78">
        <v>10000</v>
      </c>
      <c r="AT1793" s="78">
        <v>9600</v>
      </c>
      <c r="AU1793" s="78">
        <v>9900</v>
      </c>
      <c r="AV1793" s="78">
        <v>63.5</v>
      </c>
      <c r="AW1793" s="77">
        <v>12.34</v>
      </c>
      <c r="AX1793" s="144">
        <f t="shared" si="190"/>
        <v>0.82</v>
      </c>
      <c r="AY1793" s="144">
        <f t="shared" si="191"/>
        <v>0.65</v>
      </c>
      <c r="AZ1793" s="144">
        <f t="shared" si="192"/>
        <v>0.44</v>
      </c>
      <c r="BA1793" s="54">
        <f t="shared" si="193"/>
        <v>12.972900071114625</v>
      </c>
      <c r="BB1793" s="54">
        <f t="shared" si="194"/>
        <v>9.8570999288853773</v>
      </c>
    </row>
    <row r="1794" spans="1:54" x14ac:dyDescent="0.25">
      <c r="A1794" s="3">
        <v>42836</v>
      </c>
      <c r="B1794" s="77">
        <v>9832.42</v>
      </c>
      <c r="C1794" s="77">
        <v>945.30659000000003</v>
      </c>
      <c r="D1794" s="77">
        <v>-5.2987000000000002</v>
      </c>
      <c r="E1794" s="77">
        <f t="shared" si="189"/>
        <v>956.48500000000001</v>
      </c>
      <c r="F1794" s="77">
        <v>-5.9477000000000002</v>
      </c>
      <c r="G1794" s="77">
        <v>-10.651900000000001</v>
      </c>
      <c r="H1794">
        <v>0</v>
      </c>
      <c r="I1794" s="78">
        <v>9816</v>
      </c>
      <c r="J1794">
        <v>201704</v>
      </c>
      <c r="K1794" s="78">
        <v>9816</v>
      </c>
      <c r="L1794" s="77">
        <f t="shared" si="188"/>
        <v>-16.420000000000073</v>
      </c>
      <c r="M1794" s="78">
        <v>46600</v>
      </c>
      <c r="N1794" s="78">
        <v>914.40909999999997</v>
      </c>
      <c r="O1794" s="78">
        <v>-1467</v>
      </c>
      <c r="P1794" s="78">
        <v>-7.1923399999999997</v>
      </c>
      <c r="Q1794" s="144">
        <v>46233.25</v>
      </c>
      <c r="R1794" s="78">
        <v>-36438</v>
      </c>
      <c r="S1794" s="78">
        <v>-1348</v>
      </c>
      <c r="T1794" s="78">
        <v>-2859</v>
      </c>
      <c r="U1794" s="78">
        <v>38958</v>
      </c>
      <c r="V1794" s="219">
        <v>7.3386724164484829E-2</v>
      </c>
      <c r="W1794" s="78">
        <v>678</v>
      </c>
      <c r="X1794" s="78">
        <v>6626</v>
      </c>
      <c r="Y1794" s="78">
        <v>7426</v>
      </c>
      <c r="Z1794" s="78">
        <v>4900</v>
      </c>
      <c r="AA1794" s="78">
        <v>99.72</v>
      </c>
      <c r="AB1794" s="78">
        <v>121.19</v>
      </c>
      <c r="AC1794" s="78">
        <v>85421</v>
      </c>
      <c r="AD1794" s="104">
        <v>2.2694800000000002</v>
      </c>
      <c r="AE1794" s="78">
        <v>182754</v>
      </c>
      <c r="AF1794" s="104">
        <v>2.77644</v>
      </c>
      <c r="AG1794" s="78">
        <v>-17126</v>
      </c>
      <c r="AH1794" s="104">
        <v>0.48018</v>
      </c>
      <c r="AI1794" s="78">
        <v>33642</v>
      </c>
      <c r="AJ1794" s="104">
        <v>0.26307000000000003</v>
      </c>
      <c r="AK1794" s="78">
        <v>10200</v>
      </c>
      <c r="AL1794" s="78">
        <v>9600</v>
      </c>
      <c r="AM1794" s="8">
        <v>9800</v>
      </c>
      <c r="AN1794" s="78">
        <v>127</v>
      </c>
      <c r="AO1794" s="78">
        <v>10200</v>
      </c>
      <c r="AP1794" s="78">
        <v>9600</v>
      </c>
      <c r="AQ1794" s="78">
        <v>9800</v>
      </c>
      <c r="AR1794" s="78">
        <v>300</v>
      </c>
      <c r="AS1794" s="78">
        <v>10000</v>
      </c>
      <c r="AT1794" s="78">
        <v>9600</v>
      </c>
      <c r="AU1794" s="78">
        <v>9850</v>
      </c>
      <c r="AV1794" s="78">
        <v>51</v>
      </c>
      <c r="AW1794" s="77">
        <v>13.64</v>
      </c>
      <c r="AX1794" s="144">
        <f t="shared" si="190"/>
        <v>1</v>
      </c>
      <c r="AY1794" s="144">
        <f t="shared" si="191"/>
        <v>0.95</v>
      </c>
      <c r="AZ1794" s="144">
        <f t="shared" si="192"/>
        <v>0.81</v>
      </c>
      <c r="BA1794" s="54">
        <f t="shared" si="193"/>
        <v>13.379658437476524</v>
      </c>
      <c r="BB1794" s="54">
        <f t="shared" si="194"/>
        <v>9.716341562523473</v>
      </c>
    </row>
    <row r="1795" spans="1:54" x14ac:dyDescent="0.25">
      <c r="A1795" s="3">
        <v>42837</v>
      </c>
      <c r="B1795" s="77">
        <v>9817.68</v>
      </c>
      <c r="C1795" s="77">
        <v>900.24265000000003</v>
      </c>
      <c r="D1795" s="77">
        <v>28.857099999999999</v>
      </c>
      <c r="E1795" s="77">
        <f t="shared" si="189"/>
        <v>928.61779999999987</v>
      </c>
      <c r="F1795" s="77">
        <v>-6.6037999999999997</v>
      </c>
      <c r="G1795" s="77">
        <v>6.8436000000000003</v>
      </c>
      <c r="H1795" t="s">
        <v>1823</v>
      </c>
      <c r="I1795" s="78">
        <v>9814</v>
      </c>
      <c r="J1795">
        <v>201704</v>
      </c>
      <c r="K1795" s="78">
        <v>9814</v>
      </c>
      <c r="L1795" s="77">
        <f t="shared" ref="L1795:L1858" si="195">K1795-B1795</f>
        <v>-3.680000000000291</v>
      </c>
      <c r="M1795" s="78">
        <v>49919</v>
      </c>
      <c r="N1795" s="78">
        <v>979.24526000000003</v>
      </c>
      <c r="O1795" s="78">
        <v>-914</v>
      </c>
      <c r="P1795" s="78">
        <v>-4.4776999999999996</v>
      </c>
      <c r="Q1795" s="144">
        <v>49690.5</v>
      </c>
      <c r="R1795" s="78">
        <v>-36501</v>
      </c>
      <c r="S1795" s="78">
        <v>-4016</v>
      </c>
      <c r="T1795" s="78">
        <v>-1091</v>
      </c>
      <c r="U1795" s="78">
        <v>38445</v>
      </c>
      <c r="V1795" s="219">
        <v>2.8378202627129666E-2</v>
      </c>
      <c r="W1795" s="78">
        <v>1573</v>
      </c>
      <c r="X1795" s="78">
        <v>4235</v>
      </c>
      <c r="Y1795" s="78">
        <v>8056</v>
      </c>
      <c r="Z1795" s="78">
        <v>10162</v>
      </c>
      <c r="AA1795" s="78">
        <v>106.32</v>
      </c>
      <c r="AB1795" s="78">
        <v>121.71</v>
      </c>
      <c r="AC1795" s="78">
        <v>88160</v>
      </c>
      <c r="AD1795" s="104">
        <v>2.3223799999999999</v>
      </c>
      <c r="AE1795" s="78">
        <v>164420</v>
      </c>
      <c r="AF1795" s="104">
        <v>2.9312800000000001</v>
      </c>
      <c r="AG1795" s="78">
        <v>-18499</v>
      </c>
      <c r="AH1795" s="104">
        <v>0.57130000000000003</v>
      </c>
      <c r="AI1795" s="78">
        <v>-13565</v>
      </c>
      <c r="AJ1795" s="104">
        <v>-0.38882</v>
      </c>
      <c r="AK1795" s="78">
        <v>10200</v>
      </c>
      <c r="AL1795" s="78">
        <v>9600</v>
      </c>
      <c r="AM1795" s="8">
        <v>9800</v>
      </c>
      <c r="AN1795" s="78">
        <v>106</v>
      </c>
      <c r="AO1795" s="78">
        <v>10200</v>
      </c>
      <c r="AP1795" s="78">
        <v>9600</v>
      </c>
      <c r="AQ1795" s="78">
        <v>9800</v>
      </c>
      <c r="AR1795" s="78">
        <v>295</v>
      </c>
      <c r="AS1795" s="78">
        <v>10200</v>
      </c>
      <c r="AT1795" s="78">
        <v>9600</v>
      </c>
      <c r="AU1795" s="78">
        <v>9800</v>
      </c>
      <c r="AV1795" s="78">
        <v>106</v>
      </c>
      <c r="AW1795" s="77">
        <v>13.31</v>
      </c>
      <c r="AX1795" s="144">
        <f t="shared" si="190"/>
        <v>0.96</v>
      </c>
      <c r="AY1795" s="144">
        <f t="shared" si="191"/>
        <v>0.93</v>
      </c>
      <c r="AZ1795" s="144">
        <f t="shared" si="192"/>
        <v>0.75</v>
      </c>
      <c r="BA1795" s="54">
        <f t="shared" si="193"/>
        <v>13.529974631142903</v>
      </c>
      <c r="BB1795" s="54">
        <f t="shared" si="194"/>
        <v>9.6400253688570956</v>
      </c>
    </row>
    <row r="1796" spans="1:54" x14ac:dyDescent="0.25">
      <c r="A1796" s="3">
        <v>42838</v>
      </c>
      <c r="B1796" s="77">
        <v>9836.68</v>
      </c>
      <c r="C1796" s="77">
        <v>867.07759999999996</v>
      </c>
      <c r="D1796" s="77">
        <v>10.6668</v>
      </c>
      <c r="E1796" s="77">
        <f t="shared" si="189"/>
        <v>853.78279999999984</v>
      </c>
      <c r="F1796" s="77">
        <v>-4.0313999999999997</v>
      </c>
      <c r="G1796" s="77">
        <v>3.6364999999999998</v>
      </c>
      <c r="H1796">
        <v>0</v>
      </c>
      <c r="I1796" s="78">
        <v>9846</v>
      </c>
      <c r="J1796">
        <v>201704</v>
      </c>
      <c r="K1796" s="78">
        <v>9846</v>
      </c>
      <c r="L1796" s="77">
        <f t="shared" si="195"/>
        <v>9.319999999999709</v>
      </c>
      <c r="M1796" s="78">
        <v>52061</v>
      </c>
      <c r="N1796" s="78">
        <v>1024.44166</v>
      </c>
      <c r="O1796" s="78">
        <v>-207</v>
      </c>
      <c r="P1796" s="78">
        <v>-1.01153</v>
      </c>
      <c r="Q1796" s="144">
        <v>52009.25</v>
      </c>
      <c r="R1796" s="78">
        <v>-36144</v>
      </c>
      <c r="S1796" s="78">
        <v>-4585</v>
      </c>
      <c r="T1796" s="78">
        <v>2725</v>
      </c>
      <c r="U1796" s="78">
        <v>39451</v>
      </c>
      <c r="V1796" s="219">
        <v>-6.9073027299688228E-2</v>
      </c>
      <c r="W1796" s="78">
        <v>1130</v>
      </c>
      <c r="X1796" s="78">
        <v>3853</v>
      </c>
      <c r="Y1796" s="78">
        <v>7591</v>
      </c>
      <c r="Z1796" s="78">
        <v>12337</v>
      </c>
      <c r="AA1796" s="78">
        <v>118.55</v>
      </c>
      <c r="AB1796" s="78">
        <v>127.89</v>
      </c>
      <c r="AC1796" s="78">
        <v>97453</v>
      </c>
      <c r="AD1796" s="104">
        <v>2.4857999999999998</v>
      </c>
      <c r="AE1796" s="78">
        <v>191699</v>
      </c>
      <c r="AF1796" s="104">
        <v>2.6926800000000002</v>
      </c>
      <c r="AG1796" s="78">
        <v>-1851</v>
      </c>
      <c r="AH1796" s="104">
        <v>0.84609000000000001</v>
      </c>
      <c r="AI1796" s="78">
        <v>-17545</v>
      </c>
      <c r="AJ1796" s="104">
        <v>-0.66332999999999998</v>
      </c>
      <c r="AK1796" s="78">
        <v>10200</v>
      </c>
      <c r="AL1796" s="78">
        <v>9600</v>
      </c>
      <c r="AM1796" s="8">
        <v>9850</v>
      </c>
      <c r="AN1796" s="78">
        <v>90.5</v>
      </c>
      <c r="AO1796" s="78">
        <v>10200</v>
      </c>
      <c r="AP1796" s="78">
        <v>9600</v>
      </c>
      <c r="AQ1796" s="78">
        <v>9800</v>
      </c>
      <c r="AR1796" s="78">
        <v>285</v>
      </c>
      <c r="AS1796" s="78">
        <v>10200</v>
      </c>
      <c r="AT1796" s="78">
        <v>9600</v>
      </c>
      <c r="AU1796" s="78">
        <v>9850</v>
      </c>
      <c r="AV1796" s="78">
        <v>90.5</v>
      </c>
      <c r="AW1796" s="77">
        <v>12.67</v>
      </c>
      <c r="AX1796" s="144">
        <f t="shared" si="190"/>
        <v>0.93</v>
      </c>
      <c r="AY1796" s="144">
        <f t="shared" si="191"/>
        <v>0.89</v>
      </c>
      <c r="AZ1796" s="144">
        <f t="shared" si="192"/>
        <v>0.6</v>
      </c>
      <c r="BA1796" s="54">
        <f t="shared" si="193"/>
        <v>13.619462625700482</v>
      </c>
      <c r="BB1796" s="54">
        <f t="shared" si="194"/>
        <v>9.6215373742995176</v>
      </c>
    </row>
    <row r="1797" spans="1:54" x14ac:dyDescent="0.25">
      <c r="A1797" s="3">
        <v>42839</v>
      </c>
      <c r="B1797" s="77">
        <v>9732.93</v>
      </c>
      <c r="C1797" s="77">
        <v>871.86593000000005</v>
      </c>
      <c r="D1797" s="77">
        <v>-15.7532</v>
      </c>
      <c r="E1797" s="77">
        <f t="shared" si="189"/>
        <v>840.03779999999983</v>
      </c>
      <c r="F1797" s="77">
        <v>-7.0994000000000002</v>
      </c>
      <c r="G1797" s="77">
        <v>-5.4169000000000009</v>
      </c>
      <c r="H1797">
        <v>0</v>
      </c>
      <c r="I1797" s="78">
        <v>9716</v>
      </c>
      <c r="J1797">
        <v>201704</v>
      </c>
      <c r="K1797" s="78">
        <v>9716</v>
      </c>
      <c r="L1797" s="77">
        <f t="shared" si="195"/>
        <v>-16.930000000000291</v>
      </c>
      <c r="M1797" s="78">
        <v>45351</v>
      </c>
      <c r="N1797" s="78">
        <v>880.53097000000002</v>
      </c>
      <c r="O1797" s="78">
        <v>-1842</v>
      </c>
      <c r="P1797" s="78">
        <v>-8.9423100000000009</v>
      </c>
      <c r="Q1797" s="144">
        <v>44890.5</v>
      </c>
      <c r="R1797" s="78">
        <v>-37126</v>
      </c>
      <c r="S1797" s="78">
        <v>-2659</v>
      </c>
      <c r="T1797" s="78">
        <v>-5026</v>
      </c>
      <c r="U1797" s="78">
        <v>40240</v>
      </c>
      <c r="V1797" s="219">
        <v>0.12490059642147117</v>
      </c>
      <c r="W1797" s="78">
        <v>-718</v>
      </c>
      <c r="X1797" s="78">
        <v>-718</v>
      </c>
      <c r="Y1797" s="78">
        <v>4689</v>
      </c>
      <c r="Z1797" s="78">
        <v>4615</v>
      </c>
      <c r="AA1797" s="78">
        <v>112.21</v>
      </c>
      <c r="AB1797" s="78">
        <v>118.74</v>
      </c>
      <c r="AC1797" s="78">
        <v>100693</v>
      </c>
      <c r="AD1797" s="104">
        <v>1.81192</v>
      </c>
      <c r="AE1797" s="78">
        <v>217331</v>
      </c>
      <c r="AF1797" s="104">
        <v>4.4279099999999998</v>
      </c>
      <c r="AG1797" s="78">
        <v>-29345</v>
      </c>
      <c r="AH1797" s="104">
        <v>0.17541999999999999</v>
      </c>
      <c r="AI1797" s="78">
        <v>-7269</v>
      </c>
      <c r="AJ1797" s="104">
        <v>-0.54193999999999998</v>
      </c>
      <c r="AK1797" s="78">
        <v>10200</v>
      </c>
      <c r="AL1797" s="78">
        <v>9600</v>
      </c>
      <c r="AM1797" s="8">
        <v>9700</v>
      </c>
      <c r="AN1797" s="78">
        <v>94.5</v>
      </c>
      <c r="AO1797" s="78">
        <v>10200</v>
      </c>
      <c r="AP1797" s="78">
        <v>9600</v>
      </c>
      <c r="AQ1797" s="78">
        <v>9700</v>
      </c>
      <c r="AR1797" s="78">
        <v>297</v>
      </c>
      <c r="AS1797" s="78">
        <v>10200</v>
      </c>
      <c r="AT1797" s="78">
        <v>9600</v>
      </c>
      <c r="AU1797" s="78">
        <v>9700</v>
      </c>
      <c r="AV1797" s="78">
        <v>94.5</v>
      </c>
      <c r="AW1797" s="77">
        <v>14.07</v>
      </c>
      <c r="AX1797" s="144">
        <f t="shared" si="190"/>
        <v>1</v>
      </c>
      <c r="AY1797" s="144">
        <f t="shared" si="191"/>
        <v>0.97</v>
      </c>
      <c r="AZ1797" s="144">
        <f t="shared" si="192"/>
        <v>0.9</v>
      </c>
      <c r="BA1797" s="54">
        <f t="shared" si="193"/>
        <v>14.013345562636575</v>
      </c>
      <c r="BB1797" s="54">
        <f t="shared" si="194"/>
        <v>9.4536544373634239</v>
      </c>
    </row>
    <row r="1798" spans="1:54" x14ac:dyDescent="0.25">
      <c r="A1798" s="3">
        <v>42842</v>
      </c>
      <c r="B1798" s="77">
        <v>9716.4</v>
      </c>
      <c r="C1798" s="77">
        <v>782.06767000000002</v>
      </c>
      <c r="D1798" s="77">
        <v>0.29410000000000003</v>
      </c>
      <c r="E1798" s="77">
        <f t="shared" si="189"/>
        <v>714.52229999999975</v>
      </c>
      <c r="F1798" s="77">
        <v>-3.4454000000000002</v>
      </c>
      <c r="G1798" s="77">
        <v>-5.8798000000000004</v>
      </c>
      <c r="H1798">
        <v>0</v>
      </c>
      <c r="I1798" s="78">
        <v>9722</v>
      </c>
      <c r="J1798">
        <v>201704</v>
      </c>
      <c r="K1798" s="78">
        <v>9722</v>
      </c>
      <c r="L1798" s="77">
        <f t="shared" si="195"/>
        <v>5.6000000000003638</v>
      </c>
      <c r="M1798" s="78">
        <v>46200</v>
      </c>
      <c r="N1798" s="78">
        <v>897.23256000000003</v>
      </c>
      <c r="O1798" s="78">
        <v>-1412</v>
      </c>
      <c r="P1798" s="78">
        <v>-6.8542699999999996</v>
      </c>
      <c r="Q1798" s="144">
        <v>45847</v>
      </c>
      <c r="R1798" s="78">
        <v>-37265</v>
      </c>
      <c r="S1798" s="78">
        <v>-1592</v>
      </c>
      <c r="T1798" s="78">
        <v>-3873</v>
      </c>
      <c r="U1798" s="78">
        <v>40045</v>
      </c>
      <c r="V1798" s="219">
        <v>9.6716194281433382E-2</v>
      </c>
      <c r="W1798" s="78">
        <v>-2630</v>
      </c>
      <c r="X1798" s="78">
        <v>68</v>
      </c>
      <c r="Y1798" s="78">
        <v>3138</v>
      </c>
      <c r="Z1798" s="78">
        <v>5709</v>
      </c>
      <c r="AA1798" s="78">
        <v>96.63</v>
      </c>
      <c r="AB1798" s="78">
        <v>113.35</v>
      </c>
      <c r="AC1798" s="78">
        <v>106910</v>
      </c>
      <c r="AD1798" s="104">
        <v>1.8621000000000001</v>
      </c>
      <c r="AE1798" s="78">
        <v>230195</v>
      </c>
      <c r="AF1798" s="104">
        <v>3.7340100000000001</v>
      </c>
      <c r="AG1798" s="78">
        <v>-35406</v>
      </c>
      <c r="AH1798" s="104">
        <v>0.25652999999999998</v>
      </c>
      <c r="AI1798" s="78">
        <v>-2626</v>
      </c>
      <c r="AJ1798" s="104">
        <v>-0.48918</v>
      </c>
      <c r="AK1798" s="78">
        <v>10200</v>
      </c>
      <c r="AL1798" s="78">
        <v>9600</v>
      </c>
      <c r="AM1798" s="8">
        <v>9700</v>
      </c>
      <c r="AN1798" s="78">
        <v>64.5</v>
      </c>
      <c r="AO1798" s="78">
        <v>10200</v>
      </c>
      <c r="AP1798" s="78">
        <v>9600</v>
      </c>
      <c r="AQ1798" s="78">
        <v>9700</v>
      </c>
      <c r="AR1798" s="78">
        <v>273</v>
      </c>
      <c r="AS1798" s="78">
        <v>10200</v>
      </c>
      <c r="AT1798" s="78">
        <v>9600</v>
      </c>
      <c r="AU1798" s="78">
        <v>9700</v>
      </c>
      <c r="AV1798" s="78">
        <v>64.5</v>
      </c>
      <c r="AW1798" s="77">
        <v>13.33</v>
      </c>
      <c r="AX1798" s="144">
        <f t="shared" si="190"/>
        <v>0.93</v>
      </c>
      <c r="AY1798" s="144">
        <f t="shared" si="191"/>
        <v>0.91</v>
      </c>
      <c r="AZ1798" s="144">
        <f t="shared" si="192"/>
        <v>0.77</v>
      </c>
      <c r="BA1798" s="54">
        <f t="shared" si="193"/>
        <v>14.16835779297285</v>
      </c>
      <c r="BB1798" s="54">
        <f t="shared" si="194"/>
        <v>9.5996422070271503</v>
      </c>
    </row>
    <row r="1799" spans="1:54" x14ac:dyDescent="0.25">
      <c r="A1799" s="3">
        <v>42843</v>
      </c>
      <c r="B1799" s="77">
        <v>9746.56</v>
      </c>
      <c r="C1799" s="77">
        <v>741.33132999999998</v>
      </c>
      <c r="D1799" s="77">
        <v>1.0639000000000001</v>
      </c>
      <c r="E1799" s="77">
        <f t="shared" si="189"/>
        <v>579.88969999999972</v>
      </c>
      <c r="F1799" s="77">
        <v>1.1843999999999999</v>
      </c>
      <c r="G1799" s="77">
        <v>1.7702</v>
      </c>
      <c r="H1799">
        <v>0</v>
      </c>
      <c r="I1799" s="78">
        <v>9737</v>
      </c>
      <c r="J1799">
        <v>201704</v>
      </c>
      <c r="K1799" s="78">
        <v>9737</v>
      </c>
      <c r="L1799" s="77">
        <f t="shared" si="195"/>
        <v>-9.5599999999994907</v>
      </c>
      <c r="M1799" s="78">
        <v>40482</v>
      </c>
      <c r="N1799" s="78">
        <v>786.83712000000003</v>
      </c>
      <c r="O1799" s="78">
        <v>-1900</v>
      </c>
      <c r="P1799" s="78">
        <v>-9.2463200000000008</v>
      </c>
      <c r="Q1799" s="144">
        <v>40007</v>
      </c>
      <c r="R1799" s="78">
        <v>-37138</v>
      </c>
      <c r="S1799" s="78">
        <v>2391</v>
      </c>
      <c r="T1799" s="78">
        <v>-4983</v>
      </c>
      <c r="U1799" s="78">
        <v>41112</v>
      </c>
      <c r="V1799" s="219">
        <v>0.12120548744892003</v>
      </c>
      <c r="W1799" s="78">
        <v>-941</v>
      </c>
      <c r="X1799" s="78">
        <v>-941</v>
      </c>
      <c r="Y1799" s="78">
        <v>4406</v>
      </c>
      <c r="Z1799" s="78">
        <v>3439</v>
      </c>
      <c r="AA1799" s="78">
        <v>96.72</v>
      </c>
      <c r="AB1799" s="78">
        <v>112.15</v>
      </c>
      <c r="AC1799" s="78">
        <v>108782</v>
      </c>
      <c r="AD1799" s="104">
        <v>1.8851800000000001</v>
      </c>
      <c r="AE1799" s="78">
        <v>235972</v>
      </c>
      <c r="AF1799" s="104">
        <v>3.4144399999999999</v>
      </c>
      <c r="AG1799" s="78">
        <v>-49334</v>
      </c>
      <c r="AH1799" s="104">
        <v>-4.3499999999999997E-2</v>
      </c>
      <c r="AI1799" s="78">
        <v>3230</v>
      </c>
      <c r="AJ1799" s="104">
        <v>-0.45418999999999998</v>
      </c>
      <c r="AK1799" s="78">
        <v>10200</v>
      </c>
      <c r="AL1799" s="78">
        <v>9600</v>
      </c>
      <c r="AM1799" s="8">
        <v>9750</v>
      </c>
      <c r="AN1799" s="78">
        <v>46.5</v>
      </c>
      <c r="AO1799" s="78">
        <v>10000</v>
      </c>
      <c r="AP1799" s="78">
        <v>9600</v>
      </c>
      <c r="AQ1799" s="78">
        <v>9700</v>
      </c>
      <c r="AR1799" s="78">
        <v>265</v>
      </c>
      <c r="AS1799" s="78">
        <v>10200</v>
      </c>
      <c r="AT1799" s="78">
        <v>9600</v>
      </c>
      <c r="AU1799" s="78">
        <v>9750</v>
      </c>
      <c r="AV1799" s="78">
        <v>46.5</v>
      </c>
      <c r="AW1799" s="77">
        <v>13.04</v>
      </c>
      <c r="AX1799" s="144">
        <f t="shared" si="190"/>
        <v>0.86</v>
      </c>
      <c r="AY1799" s="144">
        <f t="shared" si="191"/>
        <v>0.89</v>
      </c>
      <c r="AZ1799" s="144">
        <f t="shared" si="192"/>
        <v>0.73</v>
      </c>
      <c r="BA1799" s="54">
        <f t="shared" si="193"/>
        <v>14.189051459809994</v>
      </c>
      <c r="BB1799" s="54">
        <f t="shared" si="194"/>
        <v>9.885948540190002</v>
      </c>
    </row>
    <row r="1800" spans="1:54" x14ac:dyDescent="0.25">
      <c r="A1800" s="3">
        <v>42844</v>
      </c>
      <c r="B1800" s="77">
        <v>9639.94</v>
      </c>
      <c r="C1800" s="77">
        <v>882.31323999999995</v>
      </c>
      <c r="D1800" s="77">
        <v>-109.69280000000001</v>
      </c>
      <c r="E1800" s="77">
        <f t="shared" si="189"/>
        <v>441.84069999999974</v>
      </c>
      <c r="F1800" s="77">
        <v>-2.8201999999999998</v>
      </c>
      <c r="G1800" s="77">
        <v>-7.9779999999999998</v>
      </c>
      <c r="H1800" t="s">
        <v>1824</v>
      </c>
      <c r="I1800" s="78">
        <v>9638</v>
      </c>
      <c r="J1800">
        <v>201705</v>
      </c>
      <c r="K1800" s="78">
        <v>9625</v>
      </c>
      <c r="L1800" s="77">
        <f t="shared" si="195"/>
        <v>-14.940000000000509</v>
      </c>
      <c r="M1800" s="78">
        <v>37007</v>
      </c>
      <c r="N1800" s="78">
        <v>711.70978000000002</v>
      </c>
      <c r="O1800" s="78">
        <v>737</v>
      </c>
      <c r="P1800" s="78">
        <v>3.5562999999999998</v>
      </c>
      <c r="Q1800" s="144">
        <v>37191.25</v>
      </c>
      <c r="R1800" s="78">
        <v>-37823</v>
      </c>
      <c r="S1800" s="78">
        <v>968</v>
      </c>
      <c r="T1800" s="78">
        <v>-6279</v>
      </c>
      <c r="U1800" s="78">
        <v>34851</v>
      </c>
      <c r="V1800" s="219">
        <v>0.18016699664285099</v>
      </c>
      <c r="W1800" s="78">
        <v>-8136</v>
      </c>
      <c r="X1800" s="78">
        <v>-8136</v>
      </c>
      <c r="Y1800" s="78">
        <v>-3393</v>
      </c>
      <c r="Z1800" s="78">
        <v>-4323</v>
      </c>
      <c r="AA1800" s="78">
        <v>103.79</v>
      </c>
      <c r="AB1800" s="78">
        <v>114.24</v>
      </c>
      <c r="AC1800" s="78">
        <v>82601</v>
      </c>
      <c r="AD1800" s="104">
        <v>1.4271499999999999</v>
      </c>
      <c r="AE1800" s="78">
        <v>116954</v>
      </c>
      <c r="AF1800" s="104">
        <v>4.06426</v>
      </c>
      <c r="AG1800" s="78">
        <v>-15090</v>
      </c>
      <c r="AH1800" s="104">
        <v>-0.1229</v>
      </c>
      <c r="AI1800" s="78">
        <v>2782</v>
      </c>
      <c r="AJ1800" s="104">
        <v>-0.66408999999999996</v>
      </c>
      <c r="AK1800" s="78">
        <v>10000</v>
      </c>
      <c r="AL1800" s="78">
        <v>9600</v>
      </c>
      <c r="AM1800" s="8">
        <v>9600</v>
      </c>
      <c r="AN1800" s="78">
        <v>263</v>
      </c>
      <c r="AO1800" s="78">
        <v>10400</v>
      </c>
      <c r="AP1800" s="78">
        <v>8800</v>
      </c>
      <c r="AQ1800" s="78">
        <v>9600</v>
      </c>
      <c r="AR1800" s="78">
        <v>386</v>
      </c>
      <c r="AS1800" s="78">
        <v>9800</v>
      </c>
      <c r="AT1800" s="78">
        <v>9500</v>
      </c>
      <c r="AU1800" s="78">
        <v>9650</v>
      </c>
      <c r="AV1800" s="78">
        <v>133</v>
      </c>
      <c r="AW1800" s="77">
        <v>13.22</v>
      </c>
      <c r="AX1800" s="144">
        <f t="shared" si="190"/>
        <v>0.86</v>
      </c>
      <c r="AY1800" s="144">
        <f t="shared" si="191"/>
        <v>0.91</v>
      </c>
      <c r="AZ1800" s="144">
        <f t="shared" si="192"/>
        <v>0.75</v>
      </c>
      <c r="BA1800" s="54">
        <f t="shared" si="193"/>
        <v>14.262203717092516</v>
      </c>
      <c r="BB1800" s="54">
        <f t="shared" si="194"/>
        <v>10.081796282907485</v>
      </c>
    </row>
    <row r="1801" spans="1:54" x14ac:dyDescent="0.25">
      <c r="A1801" s="3">
        <v>42845</v>
      </c>
      <c r="B1801" s="77">
        <v>9632.69</v>
      </c>
      <c r="C1801" s="77">
        <v>842.41728999999998</v>
      </c>
      <c r="D1801" s="77">
        <v>-5.8388999999999998</v>
      </c>
      <c r="E1801" s="77">
        <f t="shared" si="189"/>
        <v>276.24029999999999</v>
      </c>
      <c r="F1801" s="77">
        <v>-7.8079000000000001</v>
      </c>
      <c r="G1801" s="77">
        <v>-0.51049999999999995</v>
      </c>
      <c r="H1801">
        <v>0</v>
      </c>
      <c r="I1801" s="78">
        <v>9615</v>
      </c>
      <c r="J1801">
        <v>201705</v>
      </c>
      <c r="K1801" s="78">
        <v>9615</v>
      </c>
      <c r="L1801" s="77">
        <f t="shared" si="195"/>
        <v>-17.690000000000509</v>
      </c>
      <c r="M1801" s="78">
        <v>39163</v>
      </c>
      <c r="N1801" s="78">
        <v>752.34244999999999</v>
      </c>
      <c r="O1801" s="78">
        <v>1434</v>
      </c>
      <c r="P1801" s="78">
        <v>6.90625</v>
      </c>
      <c r="Q1801" s="144">
        <v>39521.5</v>
      </c>
      <c r="R1801" s="78">
        <v>-37891</v>
      </c>
      <c r="S1801" s="78">
        <v>224</v>
      </c>
      <c r="T1801" s="78">
        <v>-4461</v>
      </c>
      <c r="U1801" s="78">
        <v>36898</v>
      </c>
      <c r="V1801" s="219">
        <v>0.12090086183532983</v>
      </c>
      <c r="W1801" s="78">
        <v>-7690</v>
      </c>
      <c r="X1801" s="78">
        <v>-7690</v>
      </c>
      <c r="Y1801" s="78">
        <v>-3171</v>
      </c>
      <c r="Z1801" s="78">
        <v>-4067</v>
      </c>
      <c r="AA1801" s="78">
        <v>105.77</v>
      </c>
      <c r="AB1801" s="78">
        <v>114.6</v>
      </c>
      <c r="AC1801" s="78">
        <v>85513</v>
      </c>
      <c r="AD1801" s="104">
        <v>1.38242</v>
      </c>
      <c r="AE1801" s="78">
        <v>136749</v>
      </c>
      <c r="AF1801" s="104">
        <v>3.8440500000000002</v>
      </c>
      <c r="AG1801" s="78">
        <v>-3785</v>
      </c>
      <c r="AH1801" s="104">
        <v>-9.9080000000000001E-2</v>
      </c>
      <c r="AI1801" s="78">
        <v>9421</v>
      </c>
      <c r="AJ1801" s="104">
        <v>-0.82657999999999998</v>
      </c>
      <c r="AK1801" s="78">
        <v>10000</v>
      </c>
      <c r="AL1801" s="78">
        <v>9200</v>
      </c>
      <c r="AM1801" s="8">
        <v>9600</v>
      </c>
      <c r="AN1801" s="78">
        <v>248</v>
      </c>
      <c r="AO1801" s="78">
        <v>10000</v>
      </c>
      <c r="AP1801" s="78">
        <v>8800</v>
      </c>
      <c r="AQ1801" s="78">
        <v>9600</v>
      </c>
      <c r="AR1801" s="78">
        <v>362</v>
      </c>
      <c r="AS1801" s="78">
        <v>9800</v>
      </c>
      <c r="AT1801" s="78">
        <v>9300</v>
      </c>
      <c r="AU1801" s="78">
        <v>9650</v>
      </c>
      <c r="AV1801" s="78">
        <v>115</v>
      </c>
      <c r="AW1801" s="77">
        <v>12.64</v>
      </c>
      <c r="AX1801" s="144">
        <f t="shared" si="190"/>
        <v>0.75</v>
      </c>
      <c r="AY1801" s="144">
        <f t="shared" si="191"/>
        <v>0.83</v>
      </c>
      <c r="AZ1801" s="144">
        <f t="shared" si="192"/>
        <v>0.59</v>
      </c>
      <c r="BA1801" s="54">
        <f t="shared" si="193"/>
        <v>14.193233991650111</v>
      </c>
      <c r="BB1801" s="54">
        <f t="shared" si="194"/>
        <v>10.383766008349887</v>
      </c>
    </row>
    <row r="1802" spans="1:54" x14ac:dyDescent="0.25">
      <c r="A1802" s="3">
        <v>42846</v>
      </c>
      <c r="B1802" s="77">
        <v>9717.41</v>
      </c>
      <c r="C1802" s="77">
        <v>711.41764000000001</v>
      </c>
      <c r="D1802" s="77">
        <v>25.174099999999999</v>
      </c>
      <c r="E1802" s="77">
        <f t="shared" si="189"/>
        <v>294.02019999999993</v>
      </c>
      <c r="F1802" s="77">
        <v>0.99269999999999992</v>
      </c>
      <c r="G1802" s="77">
        <v>-0.69019999999999992</v>
      </c>
      <c r="H1802">
        <v>0</v>
      </c>
      <c r="I1802" s="78">
        <v>9697</v>
      </c>
      <c r="J1802">
        <v>201705</v>
      </c>
      <c r="K1802" s="78">
        <v>9697</v>
      </c>
      <c r="L1802" s="77">
        <f t="shared" si="195"/>
        <v>-20.409999999999854</v>
      </c>
      <c r="M1802" s="78">
        <v>43968</v>
      </c>
      <c r="N1802" s="78">
        <v>851.83150999999998</v>
      </c>
      <c r="O1802" s="78">
        <v>3040</v>
      </c>
      <c r="P1802" s="78">
        <v>14.7506</v>
      </c>
      <c r="Q1802" s="144">
        <v>44728</v>
      </c>
      <c r="R1802" s="78">
        <v>-36839</v>
      </c>
      <c r="S1802" s="78">
        <v>325</v>
      </c>
      <c r="T1802" s="78">
        <v>829</v>
      </c>
      <c r="U1802" s="78">
        <v>37331</v>
      </c>
      <c r="V1802" s="219">
        <v>-2.2206745064423668E-2</v>
      </c>
      <c r="W1802" s="78">
        <v>-4113</v>
      </c>
      <c r="X1802" s="78">
        <v>364</v>
      </c>
      <c r="Y1802" s="78">
        <v>284</v>
      </c>
      <c r="Z1802" s="78">
        <v>2599</v>
      </c>
      <c r="AA1802" s="78">
        <v>132.33000000000001</v>
      </c>
      <c r="AB1802" s="78">
        <v>130.63</v>
      </c>
      <c r="AC1802" s="78">
        <v>102315</v>
      </c>
      <c r="AD1802" s="104">
        <v>1.9013800000000001</v>
      </c>
      <c r="AE1802" s="78">
        <v>171760</v>
      </c>
      <c r="AF1802" s="104">
        <v>2.7979500000000002</v>
      </c>
      <c r="AG1802" s="78">
        <v>7350</v>
      </c>
      <c r="AH1802" s="104">
        <v>0.21526000000000001</v>
      </c>
      <c r="AI1802" s="78">
        <v>7743</v>
      </c>
      <c r="AJ1802" s="104">
        <v>-0.56810000000000005</v>
      </c>
      <c r="AK1802" s="78">
        <v>10000</v>
      </c>
      <c r="AL1802" s="78">
        <v>9200</v>
      </c>
      <c r="AM1802" s="8">
        <v>9700</v>
      </c>
      <c r="AN1802" s="78">
        <v>224</v>
      </c>
      <c r="AO1802" s="78">
        <v>10000</v>
      </c>
      <c r="AP1802" s="78">
        <v>8800</v>
      </c>
      <c r="AQ1802" s="78">
        <v>9700</v>
      </c>
      <c r="AR1802" s="78">
        <v>335</v>
      </c>
      <c r="AS1802" s="78">
        <v>9800</v>
      </c>
      <c r="AT1802" s="78">
        <v>9400</v>
      </c>
      <c r="AU1802" s="78">
        <v>9700</v>
      </c>
      <c r="AV1802" s="78">
        <v>90.5</v>
      </c>
      <c r="AW1802" s="77">
        <v>12.03</v>
      </c>
      <c r="AX1802" s="144">
        <f t="shared" si="190"/>
        <v>0.55000000000000004</v>
      </c>
      <c r="AY1802" s="144">
        <f t="shared" si="191"/>
        <v>0.51</v>
      </c>
      <c r="AZ1802" s="144">
        <f t="shared" si="192"/>
        <v>0.34</v>
      </c>
      <c r="BA1802" s="54">
        <f t="shared" si="193"/>
        <v>14.135314113465821</v>
      </c>
      <c r="BB1802" s="54">
        <f t="shared" si="194"/>
        <v>10.558685886534175</v>
      </c>
    </row>
    <row r="1803" spans="1:54" x14ac:dyDescent="0.25">
      <c r="A1803" s="3">
        <v>42849</v>
      </c>
      <c r="B1803" s="77">
        <v>9717.9500000000007</v>
      </c>
      <c r="C1803" s="77">
        <v>666.53796999999997</v>
      </c>
      <c r="D1803" s="77">
        <v>25.321899999999999</v>
      </c>
      <c r="E1803" s="77">
        <f t="shared" si="189"/>
        <v>280.9402</v>
      </c>
      <c r="F1803" s="77">
        <v>1.2745</v>
      </c>
      <c r="G1803" s="77">
        <v>-5.4561000000000002</v>
      </c>
      <c r="H1803">
        <v>0</v>
      </c>
      <c r="I1803" s="78">
        <v>9705</v>
      </c>
      <c r="J1803">
        <v>201705</v>
      </c>
      <c r="K1803" s="78">
        <v>9705</v>
      </c>
      <c r="L1803" s="77">
        <f t="shared" si="195"/>
        <v>-12.950000000000728</v>
      </c>
      <c r="M1803" s="78">
        <v>41955</v>
      </c>
      <c r="N1803" s="78">
        <v>813.48136</v>
      </c>
      <c r="O1803" s="78">
        <v>2762</v>
      </c>
      <c r="P1803" s="78">
        <v>13.41752</v>
      </c>
      <c r="Q1803" s="144">
        <v>42645.5</v>
      </c>
      <c r="R1803" s="78">
        <v>-36152</v>
      </c>
      <c r="S1803" s="78">
        <v>-570</v>
      </c>
      <c r="T1803" s="78">
        <v>713</v>
      </c>
      <c r="U1803" s="78">
        <v>39897</v>
      </c>
      <c r="V1803" s="219">
        <v>-1.7871017871017872E-2</v>
      </c>
      <c r="W1803" s="78">
        <v>-4317</v>
      </c>
      <c r="X1803" s="78">
        <v>-1658</v>
      </c>
      <c r="Y1803" s="78">
        <v>-833</v>
      </c>
      <c r="Z1803" s="78">
        <v>1865</v>
      </c>
      <c r="AA1803" s="78">
        <v>120.48</v>
      </c>
      <c r="AB1803" s="78">
        <v>128.82</v>
      </c>
      <c r="AC1803" s="78">
        <v>97360</v>
      </c>
      <c r="AD1803" s="104">
        <v>1.6263799999999999</v>
      </c>
      <c r="AE1803" s="78">
        <v>163450</v>
      </c>
      <c r="AF1803" s="104">
        <v>2.34152</v>
      </c>
      <c r="AG1803" s="78">
        <v>-3</v>
      </c>
      <c r="AH1803" s="104">
        <v>0.30446000000000001</v>
      </c>
      <c r="AI1803" s="78">
        <v>2337</v>
      </c>
      <c r="AJ1803" s="104">
        <v>-0.54693000000000003</v>
      </c>
      <c r="AK1803" s="78">
        <v>10000</v>
      </c>
      <c r="AL1803" s="78">
        <v>9400</v>
      </c>
      <c r="AM1803" s="8">
        <v>9700</v>
      </c>
      <c r="AN1803" s="78">
        <v>204</v>
      </c>
      <c r="AO1803" s="78">
        <v>10000</v>
      </c>
      <c r="AP1803" s="78">
        <v>8800</v>
      </c>
      <c r="AQ1803" s="78">
        <v>9700</v>
      </c>
      <c r="AR1803" s="78">
        <v>318</v>
      </c>
      <c r="AS1803" s="78">
        <v>9800</v>
      </c>
      <c r="AT1803" s="78">
        <v>9400</v>
      </c>
      <c r="AU1803" s="78">
        <v>9700</v>
      </c>
      <c r="AV1803" s="78">
        <v>56</v>
      </c>
      <c r="AW1803" s="77">
        <v>11.62</v>
      </c>
      <c r="AX1803" s="144">
        <f t="shared" si="190"/>
        <v>0.37</v>
      </c>
      <c r="AY1803" s="144">
        <f t="shared" si="191"/>
        <v>0.3</v>
      </c>
      <c r="AZ1803" s="144">
        <f t="shared" si="192"/>
        <v>0.22</v>
      </c>
      <c r="BA1803" s="54">
        <f t="shared" si="193"/>
        <v>14.059343153053351</v>
      </c>
      <c r="BB1803" s="54">
        <f t="shared" si="194"/>
        <v>10.71765684694665</v>
      </c>
    </row>
    <row r="1804" spans="1:54" x14ac:dyDescent="0.25">
      <c r="A1804" s="3">
        <v>42850</v>
      </c>
      <c r="B1804" s="77">
        <v>9841.7099999999991</v>
      </c>
      <c r="C1804" s="77">
        <v>934.38288999999997</v>
      </c>
      <c r="D1804" s="77">
        <v>130.7165</v>
      </c>
      <c r="E1804" s="77">
        <f t="shared" si="189"/>
        <v>391.28780000000006</v>
      </c>
      <c r="F1804" s="77">
        <v>-1.4312</v>
      </c>
      <c r="G1804" s="77">
        <v>14.032299999999999</v>
      </c>
      <c r="H1804">
        <v>0</v>
      </c>
      <c r="I1804" s="78">
        <v>9813</v>
      </c>
      <c r="J1804">
        <v>201705</v>
      </c>
      <c r="K1804" s="78">
        <v>9813</v>
      </c>
      <c r="L1804" s="77">
        <f t="shared" si="195"/>
        <v>-28.709999999999127</v>
      </c>
      <c r="M1804" s="78">
        <v>49942</v>
      </c>
      <c r="N1804" s="78">
        <v>979.13538000000005</v>
      </c>
      <c r="O1804" s="78">
        <v>4645</v>
      </c>
      <c r="P1804" s="78">
        <v>22.7698</v>
      </c>
      <c r="Q1804" s="144">
        <v>51103.25</v>
      </c>
      <c r="R1804" s="78">
        <v>-35189</v>
      </c>
      <c r="S1804" s="78">
        <v>1305</v>
      </c>
      <c r="T1804" s="78">
        <v>7519</v>
      </c>
      <c r="U1804" s="78">
        <v>43225</v>
      </c>
      <c r="V1804" s="219">
        <v>-0.17395026026604973</v>
      </c>
      <c r="W1804" s="78">
        <v>-2752</v>
      </c>
      <c r="X1804" s="78">
        <v>2622</v>
      </c>
      <c r="Y1804" s="78">
        <v>2961</v>
      </c>
      <c r="Z1804" s="78">
        <v>6170</v>
      </c>
      <c r="AA1804" s="78">
        <v>117.57</v>
      </c>
      <c r="AB1804" s="78">
        <v>155.72999999999999</v>
      </c>
      <c r="AC1804" s="78">
        <v>95503</v>
      </c>
      <c r="AD1804" s="104">
        <v>2.2590300000000001</v>
      </c>
      <c r="AE1804" s="78">
        <v>167440</v>
      </c>
      <c r="AF1804" s="104">
        <v>1.54223</v>
      </c>
      <c r="AG1804" s="78">
        <v>644</v>
      </c>
      <c r="AH1804" s="104">
        <v>0.79249999999999998</v>
      </c>
      <c r="AI1804" s="78">
        <v>-28764</v>
      </c>
      <c r="AJ1804" s="104">
        <v>-0.28571000000000002</v>
      </c>
      <c r="AK1804" s="78">
        <v>10000</v>
      </c>
      <c r="AL1804" s="78">
        <v>9500</v>
      </c>
      <c r="AM1804" s="8">
        <v>9800</v>
      </c>
      <c r="AN1804" s="78">
        <v>183</v>
      </c>
      <c r="AO1804" s="78">
        <v>10000</v>
      </c>
      <c r="AP1804" s="78">
        <v>8800</v>
      </c>
      <c r="AQ1804" s="78">
        <v>9800</v>
      </c>
      <c r="AR1804" s="78">
        <v>308</v>
      </c>
      <c r="AS1804" s="78">
        <v>9850</v>
      </c>
      <c r="AT1804" s="78">
        <v>9650</v>
      </c>
      <c r="AU1804" s="78">
        <v>9800</v>
      </c>
      <c r="AV1804" s="78">
        <v>44</v>
      </c>
      <c r="AW1804" s="77">
        <v>11.12</v>
      </c>
      <c r="AX1804" s="144">
        <f t="shared" si="190"/>
        <v>0.24</v>
      </c>
      <c r="AY1804" s="144">
        <f t="shared" si="191"/>
        <v>0.18</v>
      </c>
      <c r="AZ1804" s="144">
        <f t="shared" si="192"/>
        <v>0.09</v>
      </c>
      <c r="BA1804" s="54">
        <f t="shared" si="193"/>
        <v>14.053666216463313</v>
      </c>
      <c r="BB1804" s="54">
        <f t="shared" si="194"/>
        <v>10.728333783536691</v>
      </c>
    </row>
    <row r="1805" spans="1:54" x14ac:dyDescent="0.25">
      <c r="A1805" s="3">
        <v>42851</v>
      </c>
      <c r="B1805" s="77">
        <v>9856.4500000000007</v>
      </c>
      <c r="C1805" s="77">
        <v>1033.40274</v>
      </c>
      <c r="D1805" s="77">
        <v>111.5301</v>
      </c>
      <c r="E1805" s="77">
        <f t="shared" si="189"/>
        <v>408.15519999999998</v>
      </c>
      <c r="F1805" s="77">
        <v>-0.49619999999999997</v>
      </c>
      <c r="G1805" s="77">
        <v>4.6327999999999996</v>
      </c>
      <c r="H1805" t="s">
        <v>1825</v>
      </c>
      <c r="I1805" s="78">
        <v>9841</v>
      </c>
      <c r="J1805">
        <v>201705</v>
      </c>
      <c r="K1805" s="78">
        <v>9841</v>
      </c>
      <c r="L1805" s="77">
        <f t="shared" si="195"/>
        <v>-15.450000000000728</v>
      </c>
      <c r="M1805" s="78">
        <v>50660</v>
      </c>
      <c r="N1805" s="78">
        <v>996.36509999999998</v>
      </c>
      <c r="O1805" s="78">
        <v>4683</v>
      </c>
      <c r="P1805" s="78">
        <v>23.01857</v>
      </c>
      <c r="Q1805" s="144">
        <v>51830.75</v>
      </c>
      <c r="R1805" s="78">
        <v>-34606</v>
      </c>
      <c r="S1805" s="78">
        <v>-1317</v>
      </c>
      <c r="T1805" s="78">
        <v>7372</v>
      </c>
      <c r="U1805" s="78">
        <v>43665</v>
      </c>
      <c r="V1805" s="219">
        <v>-0.16883087140730563</v>
      </c>
      <c r="W1805" s="78">
        <v>-2425</v>
      </c>
      <c r="X1805" s="78">
        <v>3193</v>
      </c>
      <c r="Y1805" s="78">
        <v>2780</v>
      </c>
      <c r="Z1805" s="78">
        <v>8871</v>
      </c>
      <c r="AA1805" s="78">
        <v>97.52</v>
      </c>
      <c r="AB1805" s="78">
        <v>129.54</v>
      </c>
      <c r="AC1805" s="78">
        <v>91774</v>
      </c>
      <c r="AD1805" s="104">
        <v>2.3671500000000001</v>
      </c>
      <c r="AE1805" s="78">
        <v>140672</v>
      </c>
      <c r="AF1805" s="104">
        <v>1.4987600000000001</v>
      </c>
      <c r="AG1805" s="78">
        <v>-7040</v>
      </c>
      <c r="AH1805" s="104">
        <v>0.82455000000000001</v>
      </c>
      <c r="AI1805" s="78">
        <v>-36476</v>
      </c>
      <c r="AJ1805" s="104">
        <v>-0.33568999999999999</v>
      </c>
      <c r="AK1805" s="78">
        <v>10000</v>
      </c>
      <c r="AL1805" s="78">
        <v>9500</v>
      </c>
      <c r="AM1805" s="8">
        <v>9800</v>
      </c>
      <c r="AN1805" s="78">
        <v>183</v>
      </c>
      <c r="AO1805" s="78">
        <v>10000</v>
      </c>
      <c r="AP1805" s="78">
        <v>8800</v>
      </c>
      <c r="AQ1805" s="78">
        <v>9800</v>
      </c>
      <c r="AR1805" s="78">
        <v>307</v>
      </c>
      <c r="AS1805" s="78">
        <v>10000</v>
      </c>
      <c r="AT1805" s="78">
        <v>9750</v>
      </c>
      <c r="AU1805" s="78">
        <v>9850</v>
      </c>
      <c r="AV1805" s="78">
        <v>98.5</v>
      </c>
      <c r="AW1805" s="77">
        <v>11.12</v>
      </c>
      <c r="AX1805" s="144">
        <f t="shared" si="190"/>
        <v>0.24</v>
      </c>
      <c r="AY1805" s="144">
        <f t="shared" si="191"/>
        <v>0.18</v>
      </c>
      <c r="AZ1805" s="144">
        <f t="shared" si="192"/>
        <v>0.09</v>
      </c>
      <c r="BA1805" s="54">
        <f t="shared" si="193"/>
        <v>14.093218869764984</v>
      </c>
      <c r="BB1805" s="54">
        <f t="shared" si="194"/>
        <v>10.633781130235016</v>
      </c>
    </row>
    <row r="1806" spans="1:54" x14ac:dyDescent="0.25">
      <c r="A1806" s="3">
        <v>42852</v>
      </c>
      <c r="B1806" s="77">
        <v>9860.6200000000008</v>
      </c>
      <c r="C1806" s="77">
        <v>835.00010999999995</v>
      </c>
      <c r="D1806" s="77">
        <v>36.404699999999998</v>
      </c>
      <c r="E1806" s="77">
        <f t="shared" si="189"/>
        <v>322.98649999999998</v>
      </c>
      <c r="F1806" s="77">
        <v>-1.3905000000000001</v>
      </c>
      <c r="G1806" s="77">
        <v>-7.3175999999999997</v>
      </c>
      <c r="H1806">
        <v>0</v>
      </c>
      <c r="I1806" s="78">
        <v>9839</v>
      </c>
      <c r="J1806">
        <v>201705</v>
      </c>
      <c r="K1806" s="78">
        <v>9839</v>
      </c>
      <c r="L1806" s="77">
        <f t="shared" si="195"/>
        <v>-21.6200000000008</v>
      </c>
      <c r="M1806" s="78">
        <v>51578</v>
      </c>
      <c r="N1806" s="78">
        <v>1013.9497</v>
      </c>
      <c r="O1806" s="78">
        <v>4354</v>
      </c>
      <c r="P1806" s="78">
        <v>21.382570000000001</v>
      </c>
      <c r="Q1806" s="144">
        <v>52666.5</v>
      </c>
      <c r="R1806" s="78">
        <v>-34666</v>
      </c>
      <c r="S1806" s="78">
        <v>-1765</v>
      </c>
      <c r="T1806" s="78">
        <v>7083</v>
      </c>
      <c r="U1806" s="78">
        <v>44533</v>
      </c>
      <c r="V1806" s="219">
        <v>-0.15905059169604563</v>
      </c>
      <c r="W1806" s="78">
        <v>-2258</v>
      </c>
      <c r="X1806" s="78">
        <v>5308</v>
      </c>
      <c r="Y1806" s="78">
        <v>5109</v>
      </c>
      <c r="Z1806" s="78">
        <v>8750</v>
      </c>
      <c r="AA1806" s="78">
        <v>133.26</v>
      </c>
      <c r="AB1806" s="78">
        <v>137.72999999999999</v>
      </c>
      <c r="AC1806" s="78">
        <v>90904</v>
      </c>
      <c r="AD1806" s="104">
        <v>2.2090100000000001</v>
      </c>
      <c r="AE1806" s="78">
        <v>159718</v>
      </c>
      <c r="AF1806" s="104">
        <v>1.4983</v>
      </c>
      <c r="AG1806" s="78">
        <v>-12218</v>
      </c>
      <c r="AH1806" s="104">
        <v>0.56723000000000001</v>
      </c>
      <c r="AI1806" s="78">
        <v>-25658</v>
      </c>
      <c r="AJ1806" s="104">
        <v>-0.33918999999999999</v>
      </c>
      <c r="AK1806" s="78">
        <v>10000</v>
      </c>
      <c r="AL1806" s="78">
        <v>9500</v>
      </c>
      <c r="AM1806" s="8">
        <v>9800</v>
      </c>
      <c r="AN1806" s="78">
        <v>178</v>
      </c>
      <c r="AO1806" s="78">
        <v>10000</v>
      </c>
      <c r="AP1806" s="78">
        <v>8800</v>
      </c>
      <c r="AQ1806" s="78">
        <v>9800</v>
      </c>
      <c r="AR1806" s="78">
        <v>298</v>
      </c>
      <c r="AS1806" s="78">
        <v>9900</v>
      </c>
      <c r="AT1806" s="78">
        <v>9750</v>
      </c>
      <c r="AU1806" s="78">
        <v>9850</v>
      </c>
      <c r="AV1806" s="78">
        <v>80</v>
      </c>
      <c r="AW1806" s="77">
        <v>10.83</v>
      </c>
      <c r="AX1806" s="144">
        <f t="shared" si="190"/>
        <v>0.17</v>
      </c>
      <c r="AY1806" s="144">
        <f t="shared" si="191"/>
        <v>0.1</v>
      </c>
      <c r="AZ1806" s="144">
        <f t="shared" si="192"/>
        <v>0.05</v>
      </c>
      <c r="BA1806" s="54">
        <f t="shared" si="193"/>
        <v>14.157157000756708</v>
      </c>
      <c r="BB1806" s="54">
        <f t="shared" si="194"/>
        <v>10.493842999243295</v>
      </c>
    </row>
    <row r="1807" spans="1:54" x14ac:dyDescent="0.25">
      <c r="A1807" s="3">
        <v>42853</v>
      </c>
      <c r="B1807" s="77">
        <v>9872</v>
      </c>
      <c r="C1807" s="77">
        <v>1003.39612</v>
      </c>
      <c r="D1807" s="77">
        <v>32.777799999999999</v>
      </c>
      <c r="E1807" s="77">
        <f t="shared" si="189"/>
        <v>327.95369999999997</v>
      </c>
      <c r="F1807" s="77">
        <v>3.2511000000000001</v>
      </c>
      <c r="G1807" s="77">
        <v>-10.345899999999999</v>
      </c>
      <c r="H1807">
        <v>0</v>
      </c>
      <c r="I1807" s="78">
        <v>9857</v>
      </c>
      <c r="J1807">
        <v>201705</v>
      </c>
      <c r="K1807" s="78">
        <v>9857</v>
      </c>
      <c r="L1807" s="77">
        <f t="shared" si="195"/>
        <v>-15</v>
      </c>
      <c r="M1807" s="78">
        <v>52950</v>
      </c>
      <c r="N1807" s="78">
        <v>1042.6663100000001</v>
      </c>
      <c r="O1807" s="78">
        <v>4712</v>
      </c>
      <c r="P1807" s="78">
        <v>23.180700000000002</v>
      </c>
      <c r="Q1807" s="144">
        <v>54128</v>
      </c>
      <c r="R1807" s="78">
        <v>-34389</v>
      </c>
      <c r="S1807" s="78">
        <v>-826</v>
      </c>
      <c r="T1807" s="78">
        <v>8266</v>
      </c>
      <c r="U1807" s="78">
        <v>43671</v>
      </c>
      <c r="V1807" s="219">
        <v>-0.18927892651874242</v>
      </c>
      <c r="W1807" s="78">
        <v>-1066</v>
      </c>
      <c r="X1807" s="78">
        <v>4543</v>
      </c>
      <c r="Y1807" s="78">
        <v>6288</v>
      </c>
      <c r="Z1807" s="78">
        <v>8471</v>
      </c>
      <c r="AA1807" s="78">
        <v>114.12</v>
      </c>
      <c r="AB1807" s="78">
        <v>142.85</v>
      </c>
      <c r="AC1807" s="78">
        <v>87883</v>
      </c>
      <c r="AD1807" s="104">
        <v>2.1038199999999998</v>
      </c>
      <c r="AE1807" s="78">
        <v>167685</v>
      </c>
      <c r="AF1807" s="104">
        <v>1.33524</v>
      </c>
      <c r="AG1807" s="78">
        <v>-10138</v>
      </c>
      <c r="AH1807" s="104">
        <v>0.44372</v>
      </c>
      <c r="AI1807" s="78">
        <v>-17027</v>
      </c>
      <c r="AJ1807" s="104">
        <v>-0.12103999999999999</v>
      </c>
      <c r="AK1807" s="78">
        <v>10000</v>
      </c>
      <c r="AL1807" s="78">
        <v>9500</v>
      </c>
      <c r="AM1807" s="8">
        <v>9900</v>
      </c>
      <c r="AN1807" s="78">
        <v>160</v>
      </c>
      <c r="AO1807" s="78">
        <v>10000</v>
      </c>
      <c r="AP1807" s="78">
        <v>8800</v>
      </c>
      <c r="AQ1807" s="78">
        <v>9800</v>
      </c>
      <c r="AR1807" s="78">
        <v>290</v>
      </c>
      <c r="AS1807" s="78">
        <v>9900</v>
      </c>
      <c r="AT1807" s="78">
        <v>9650</v>
      </c>
      <c r="AU1807" s="78">
        <v>9850</v>
      </c>
      <c r="AV1807" s="78">
        <v>66.5</v>
      </c>
      <c r="AW1807" s="77">
        <v>10.52</v>
      </c>
      <c r="AX1807" s="144">
        <f t="shared" si="190"/>
        <v>0.1</v>
      </c>
      <c r="AY1807" s="144">
        <f t="shared" si="191"/>
        <v>0.06</v>
      </c>
      <c r="AZ1807" s="144">
        <f t="shared" si="192"/>
        <v>0.03</v>
      </c>
      <c r="BA1807" s="54">
        <f t="shared" si="193"/>
        <v>14.249154049340204</v>
      </c>
      <c r="BB1807" s="54">
        <f t="shared" si="194"/>
        <v>10.3008459506598</v>
      </c>
    </row>
    <row r="1808" spans="1:54" x14ac:dyDescent="0.25">
      <c r="A1808" s="3">
        <v>42857</v>
      </c>
      <c r="B1808" s="77">
        <v>9941.27</v>
      </c>
      <c r="C1808" s="77">
        <v>1133.9881600000001</v>
      </c>
      <c r="D1808" s="77">
        <v>111.28959999999999</v>
      </c>
      <c r="E1808" s="77">
        <f t="shared" si="189"/>
        <v>417.27969999999999</v>
      </c>
      <c r="F1808" s="77">
        <v>-0.44009999999999999</v>
      </c>
      <c r="G1808" s="77">
        <v>3.8571</v>
      </c>
      <c r="H1808">
        <v>0</v>
      </c>
      <c r="I1808" s="78">
        <v>9932</v>
      </c>
      <c r="J1808">
        <v>201705</v>
      </c>
      <c r="K1808" s="78">
        <v>9932</v>
      </c>
      <c r="L1808" s="77">
        <f t="shared" si="195"/>
        <v>-9.2700000000004366</v>
      </c>
      <c r="M1808" s="78">
        <v>57544</v>
      </c>
      <c r="N1808" s="78">
        <v>1141.9250099999999</v>
      </c>
      <c r="O1808" s="78">
        <v>5405</v>
      </c>
      <c r="P1808" s="78">
        <v>26.78988</v>
      </c>
      <c r="Q1808" s="144">
        <v>58895.25</v>
      </c>
      <c r="R1808" s="78">
        <v>-33783</v>
      </c>
      <c r="S1808" s="78">
        <v>-2215</v>
      </c>
      <c r="T1808" s="78">
        <v>12788</v>
      </c>
      <c r="U1808" s="78">
        <v>46859</v>
      </c>
      <c r="V1808" s="219">
        <v>-0.27290381783648821</v>
      </c>
      <c r="W1808" s="78">
        <v>-3542</v>
      </c>
      <c r="X1808" s="78">
        <v>6490</v>
      </c>
      <c r="Y1808" s="78">
        <v>5431</v>
      </c>
      <c r="Z1808" s="78">
        <v>10101</v>
      </c>
      <c r="AA1808" s="78">
        <v>115.71</v>
      </c>
      <c r="AB1808" s="78">
        <v>158.72999999999999</v>
      </c>
      <c r="AC1808" s="78">
        <v>94028</v>
      </c>
      <c r="AD1808" s="104">
        <v>2.76369</v>
      </c>
      <c r="AE1808" s="78">
        <v>172118</v>
      </c>
      <c r="AF1808" s="104">
        <v>1.14642</v>
      </c>
      <c r="AG1808" s="78">
        <v>779</v>
      </c>
      <c r="AH1808" s="104">
        <v>1.1301399999999999</v>
      </c>
      <c r="AI1808" s="78">
        <v>-24670</v>
      </c>
      <c r="AJ1808" s="104">
        <v>6.0019999999999997E-2</v>
      </c>
      <c r="AK1808" s="78">
        <v>10000</v>
      </c>
      <c r="AL1808" s="78">
        <v>9600</v>
      </c>
      <c r="AM1808" s="8">
        <v>9900</v>
      </c>
      <c r="AN1808" s="78">
        <v>145</v>
      </c>
      <c r="AO1808" s="78">
        <v>10200</v>
      </c>
      <c r="AP1808" s="78">
        <v>9200</v>
      </c>
      <c r="AQ1808" s="78">
        <v>9900</v>
      </c>
      <c r="AR1808" s="78">
        <v>274</v>
      </c>
      <c r="AS1808" s="78">
        <v>10000</v>
      </c>
      <c r="AT1808" s="78">
        <v>9650</v>
      </c>
      <c r="AU1808" s="78">
        <v>9950</v>
      </c>
      <c r="AV1808" s="78">
        <v>41.5</v>
      </c>
      <c r="AW1808" s="77">
        <v>10.76</v>
      </c>
      <c r="AX1808" s="144">
        <f t="shared" si="190"/>
        <v>0.13</v>
      </c>
      <c r="AY1808" s="144">
        <f t="shared" si="191"/>
        <v>0.1</v>
      </c>
      <c r="AZ1808" s="144">
        <f t="shared" si="192"/>
        <v>0.05</v>
      </c>
      <c r="BA1808" s="54">
        <f t="shared" si="193"/>
        <v>14.296720203344341</v>
      </c>
      <c r="BB1808" s="54">
        <f t="shared" si="194"/>
        <v>10.124279796655658</v>
      </c>
    </row>
    <row r="1809" spans="1:54" x14ac:dyDescent="0.25">
      <c r="A1809" s="3">
        <v>42858</v>
      </c>
      <c r="B1809" s="77">
        <v>9955.33</v>
      </c>
      <c r="C1809" s="77">
        <v>809.23729000000003</v>
      </c>
      <c r="D1809" s="77">
        <v>70.457899999999995</v>
      </c>
      <c r="E1809" s="77">
        <f t="shared" si="189"/>
        <v>502.77199999999999</v>
      </c>
      <c r="F1809" s="77">
        <v>-7.6100000000000001E-2</v>
      </c>
      <c r="G1809" s="77">
        <v>-12.121199999999998</v>
      </c>
      <c r="H1809" t="s">
        <v>1826</v>
      </c>
      <c r="I1809" s="78">
        <v>9936</v>
      </c>
      <c r="J1809">
        <v>201705</v>
      </c>
      <c r="K1809" s="78">
        <v>9936</v>
      </c>
      <c r="L1809" s="77">
        <f t="shared" si="195"/>
        <v>-19.329999999999927</v>
      </c>
      <c r="M1809" s="78">
        <v>57694</v>
      </c>
      <c r="N1809" s="78">
        <v>1145.85124</v>
      </c>
      <c r="O1809" s="78">
        <v>5598</v>
      </c>
      <c r="P1809" s="78">
        <v>27.761649999999999</v>
      </c>
      <c r="Q1809" s="144">
        <v>59093.5</v>
      </c>
      <c r="R1809" s="78">
        <v>-33757</v>
      </c>
      <c r="S1809" s="78">
        <v>-2849</v>
      </c>
      <c r="T1809" s="78">
        <v>13576</v>
      </c>
      <c r="U1809" s="78">
        <v>47003</v>
      </c>
      <c r="V1809" s="219">
        <v>-0.2888326277046146</v>
      </c>
      <c r="W1809" s="78">
        <v>-3727</v>
      </c>
      <c r="X1809" s="78">
        <v>4578</v>
      </c>
      <c r="Y1809" s="78">
        <v>5325</v>
      </c>
      <c r="Z1809" s="78">
        <v>8837</v>
      </c>
      <c r="AA1809" s="78">
        <v>109.58</v>
      </c>
      <c r="AB1809" s="78">
        <v>145.01</v>
      </c>
      <c r="AC1809" s="78">
        <v>99528</v>
      </c>
      <c r="AD1809" s="104">
        <v>2.89174</v>
      </c>
      <c r="AE1809" s="78">
        <v>169650</v>
      </c>
      <c r="AF1809" s="104">
        <v>1.19628</v>
      </c>
      <c r="AG1809" s="78">
        <v>3494</v>
      </c>
      <c r="AH1809" s="104">
        <v>1.2938799999999999</v>
      </c>
      <c r="AI1809" s="78">
        <v>-44739</v>
      </c>
      <c r="AJ1809" s="104">
        <v>-3.2980000000000002E-2</v>
      </c>
      <c r="AK1809" s="78">
        <v>10000</v>
      </c>
      <c r="AL1809" s="78">
        <v>9800</v>
      </c>
      <c r="AM1809" s="8">
        <v>9900</v>
      </c>
      <c r="AN1809" s="78">
        <v>142</v>
      </c>
      <c r="AO1809" s="78">
        <v>10200</v>
      </c>
      <c r="AP1809" s="78">
        <v>9200</v>
      </c>
      <c r="AQ1809" s="78">
        <v>9900</v>
      </c>
      <c r="AR1809" s="78">
        <v>277</v>
      </c>
      <c r="AS1809" s="78">
        <v>10100</v>
      </c>
      <c r="AT1809" s="78">
        <v>9850</v>
      </c>
      <c r="AU1809" s="78">
        <v>9950</v>
      </c>
      <c r="AV1809" s="78">
        <v>92</v>
      </c>
      <c r="AW1809" s="77">
        <v>10.78</v>
      </c>
      <c r="AX1809" s="144">
        <f t="shared" si="190"/>
        <v>0.13</v>
      </c>
      <c r="AY1809" s="144">
        <f t="shared" si="191"/>
        <v>0.12</v>
      </c>
      <c r="AZ1809" s="144">
        <f t="shared" si="192"/>
        <v>0.06</v>
      </c>
      <c r="BA1809" s="54">
        <f t="shared" si="193"/>
        <v>14.335504629624673</v>
      </c>
      <c r="BB1809" s="54">
        <f t="shared" si="194"/>
        <v>10.015495370375334</v>
      </c>
    </row>
    <row r="1810" spans="1:54" x14ac:dyDescent="0.25">
      <c r="A1810" s="3">
        <v>42859</v>
      </c>
      <c r="B1810" s="77">
        <v>9967.64</v>
      </c>
      <c r="C1810" s="77">
        <v>757.09451000000001</v>
      </c>
      <c r="D1810" s="77">
        <v>49.531999999999996</v>
      </c>
      <c r="E1810" s="77">
        <f t="shared" si="189"/>
        <v>437.666</v>
      </c>
      <c r="F1810" s="77">
        <v>2.0352999999999999</v>
      </c>
      <c r="G1810" s="77">
        <v>-4.4957000000000003</v>
      </c>
      <c r="H1810">
        <v>0</v>
      </c>
      <c r="I1810" s="78">
        <v>9959</v>
      </c>
      <c r="J1810">
        <v>201705</v>
      </c>
      <c r="K1810" s="78">
        <v>9959</v>
      </c>
      <c r="L1810" s="77">
        <f t="shared" si="195"/>
        <v>-8.6399999999994179</v>
      </c>
      <c r="M1810" s="78">
        <v>58463</v>
      </c>
      <c r="N1810" s="78">
        <v>1163.8284000000001</v>
      </c>
      <c r="O1810" s="78">
        <v>5736</v>
      </c>
      <c r="P1810" s="78">
        <v>28.507110000000001</v>
      </c>
      <c r="Q1810" s="144">
        <v>59897</v>
      </c>
      <c r="R1810" s="78">
        <v>-33802</v>
      </c>
      <c r="S1810" s="78">
        <v>-93</v>
      </c>
      <c r="T1810" s="78">
        <v>15304</v>
      </c>
      <c r="U1810" s="78">
        <v>48356</v>
      </c>
      <c r="V1810" s="219">
        <v>-0.31648606170899163</v>
      </c>
      <c r="W1810" s="78">
        <v>-2807</v>
      </c>
      <c r="X1810" s="78">
        <v>5443</v>
      </c>
      <c r="Y1810" s="78">
        <v>7063</v>
      </c>
      <c r="Z1810" s="78">
        <v>9538</v>
      </c>
      <c r="AA1810" s="78">
        <v>122.6</v>
      </c>
      <c r="AB1810" s="78">
        <v>144.13999999999999</v>
      </c>
      <c r="AC1810" s="78">
        <v>107420</v>
      </c>
      <c r="AD1810" s="104">
        <v>3.15557</v>
      </c>
      <c r="AE1810" s="78">
        <v>178113</v>
      </c>
      <c r="AF1810" s="104">
        <v>1.1402699999999999</v>
      </c>
      <c r="AG1810" s="78">
        <v>-12302</v>
      </c>
      <c r="AH1810" s="104">
        <v>0.89198999999999995</v>
      </c>
      <c r="AI1810" s="78">
        <v>-22197</v>
      </c>
      <c r="AJ1810" s="104">
        <v>0.16531999999999999</v>
      </c>
      <c r="AK1810" s="78">
        <v>10200</v>
      </c>
      <c r="AL1810" s="78">
        <v>9600</v>
      </c>
      <c r="AM1810" s="8">
        <v>10000</v>
      </c>
      <c r="AN1810" s="78">
        <v>138</v>
      </c>
      <c r="AO1810" s="78">
        <v>10200</v>
      </c>
      <c r="AP1810" s="78">
        <v>8800</v>
      </c>
      <c r="AQ1810" s="78">
        <v>9900</v>
      </c>
      <c r="AR1810" s="78">
        <v>275</v>
      </c>
      <c r="AS1810" s="78">
        <v>10100</v>
      </c>
      <c r="AT1810" s="78">
        <v>9700</v>
      </c>
      <c r="AU1810" s="78">
        <v>9950</v>
      </c>
      <c r="AV1810" s="78">
        <v>85</v>
      </c>
      <c r="AW1810" s="77">
        <v>10.92</v>
      </c>
      <c r="AX1810" s="144">
        <f t="shared" si="190"/>
        <v>0.24</v>
      </c>
      <c r="AY1810" s="144">
        <f t="shared" si="191"/>
        <v>0.22</v>
      </c>
      <c r="AZ1810" s="144">
        <f t="shared" si="192"/>
        <v>0.11</v>
      </c>
      <c r="BA1810" s="54">
        <f t="shared" si="193"/>
        <v>14.360251289713329</v>
      </c>
      <c r="BB1810" s="54">
        <f t="shared" si="194"/>
        <v>9.9197487102866759</v>
      </c>
    </row>
    <row r="1811" spans="1:54" x14ac:dyDescent="0.25">
      <c r="A1811" s="3">
        <v>42860</v>
      </c>
      <c r="B1811" s="77">
        <v>9899.94</v>
      </c>
      <c r="C1811" s="77">
        <v>758.79220999999995</v>
      </c>
      <c r="D1811" s="77">
        <v>-9.3948</v>
      </c>
      <c r="E1811" s="77">
        <f t="shared" si="189"/>
        <v>431.52370000000002</v>
      </c>
      <c r="F1811" s="77">
        <v>-1.0278</v>
      </c>
      <c r="G1811" s="77">
        <v>-20.308900000000001</v>
      </c>
      <c r="H1811">
        <v>0</v>
      </c>
      <c r="I1811" s="78">
        <v>9889</v>
      </c>
      <c r="J1811">
        <v>201705</v>
      </c>
      <c r="K1811" s="78">
        <v>9889</v>
      </c>
      <c r="L1811" s="77">
        <f t="shared" si="195"/>
        <v>-10.940000000000509</v>
      </c>
      <c r="M1811" s="78">
        <v>55164</v>
      </c>
      <c r="N1811" s="78">
        <v>1090.3189</v>
      </c>
      <c r="O1811" s="78">
        <v>4737</v>
      </c>
      <c r="P1811" s="78">
        <v>23.36234</v>
      </c>
      <c r="Q1811" s="144">
        <v>56348.25</v>
      </c>
      <c r="R1811" s="78">
        <v>-34899</v>
      </c>
      <c r="S1811" s="78">
        <v>-1449</v>
      </c>
      <c r="T1811" s="78">
        <v>9890</v>
      </c>
      <c r="U1811" s="78">
        <v>45304</v>
      </c>
      <c r="V1811" s="219">
        <v>-0.21830301960091825</v>
      </c>
      <c r="W1811" s="78">
        <v>-3257</v>
      </c>
      <c r="X1811" s="78">
        <v>4157</v>
      </c>
      <c r="Y1811" s="78">
        <v>5880</v>
      </c>
      <c r="Z1811" s="78">
        <v>8130</v>
      </c>
      <c r="AA1811" s="78">
        <v>110.3</v>
      </c>
      <c r="AB1811" s="78">
        <v>137.28</v>
      </c>
      <c r="AC1811" s="78">
        <v>109315</v>
      </c>
      <c r="AD1811" s="104">
        <v>2.51254</v>
      </c>
      <c r="AE1811" s="78">
        <v>200562</v>
      </c>
      <c r="AF1811" s="104">
        <v>1.7290000000000001</v>
      </c>
      <c r="AG1811" s="78">
        <v>-14139</v>
      </c>
      <c r="AH1811" s="104">
        <v>0.47038999999999997</v>
      </c>
      <c r="AI1811" s="78">
        <v>-12557</v>
      </c>
      <c r="AJ1811" s="104">
        <v>0.12002</v>
      </c>
      <c r="AK1811" s="78">
        <v>10200</v>
      </c>
      <c r="AL1811" s="78">
        <v>9600</v>
      </c>
      <c r="AM1811" s="8">
        <v>9900</v>
      </c>
      <c r="AN1811" s="78">
        <v>130</v>
      </c>
      <c r="AO1811" s="78">
        <v>10200</v>
      </c>
      <c r="AP1811" s="78">
        <v>9400</v>
      </c>
      <c r="AQ1811" s="78">
        <v>9900</v>
      </c>
      <c r="AR1811" s="78">
        <v>276</v>
      </c>
      <c r="AS1811" s="78">
        <v>10100</v>
      </c>
      <c r="AT1811" s="78">
        <v>9650</v>
      </c>
      <c r="AU1811" s="78">
        <v>9900</v>
      </c>
      <c r="AV1811" s="78">
        <v>82</v>
      </c>
      <c r="AW1811" s="77">
        <v>11.41</v>
      </c>
      <c r="AX1811" s="144">
        <f t="shared" si="190"/>
        <v>0.34</v>
      </c>
      <c r="AY1811" s="144">
        <f t="shared" si="191"/>
        <v>0.34</v>
      </c>
      <c r="AZ1811" s="144">
        <f t="shared" si="192"/>
        <v>0.2</v>
      </c>
      <c r="BA1811" s="54">
        <f t="shared" si="193"/>
        <v>14.324621857899</v>
      </c>
      <c r="BB1811" s="54">
        <f t="shared" si="194"/>
        <v>9.8493781421009992</v>
      </c>
    </row>
    <row r="1812" spans="1:54" x14ac:dyDescent="0.25">
      <c r="A1812" s="3">
        <v>42863</v>
      </c>
      <c r="B1812" s="77">
        <v>9937.25</v>
      </c>
      <c r="C1812" s="77">
        <v>860.15233999999998</v>
      </c>
      <c r="D1812" s="77">
        <v>60.5779</v>
      </c>
      <c r="E1812" s="77">
        <f t="shared" si="189"/>
        <v>536.97640000000001</v>
      </c>
      <c r="F1812" s="77">
        <v>-1.796</v>
      </c>
      <c r="G1812" s="77">
        <v>-10.381099999999998</v>
      </c>
      <c r="H1812">
        <v>0</v>
      </c>
      <c r="I1812" s="78">
        <v>9921</v>
      </c>
      <c r="J1812">
        <v>201705</v>
      </c>
      <c r="K1812" s="78">
        <v>9921</v>
      </c>
      <c r="L1812" s="77">
        <f t="shared" si="195"/>
        <v>-16.25</v>
      </c>
      <c r="M1812" s="78">
        <v>53867</v>
      </c>
      <c r="N1812" s="78">
        <v>1068.53071</v>
      </c>
      <c r="O1812" s="78">
        <v>5140</v>
      </c>
      <c r="P1812" s="78">
        <v>25.447769999999998</v>
      </c>
      <c r="Q1812" s="144">
        <v>55152</v>
      </c>
      <c r="R1812" s="78">
        <v>-34805</v>
      </c>
      <c r="S1812" s="78">
        <v>138</v>
      </c>
      <c r="T1812" s="78">
        <v>11516</v>
      </c>
      <c r="U1812" s="78">
        <v>47227</v>
      </c>
      <c r="V1812" s="219">
        <v>-0.24384356406293009</v>
      </c>
      <c r="W1812" s="78">
        <v>-3649</v>
      </c>
      <c r="X1812" s="78">
        <v>3761</v>
      </c>
      <c r="Y1812" s="78">
        <v>5786</v>
      </c>
      <c r="Z1812" s="78">
        <v>4481</v>
      </c>
      <c r="AA1812" s="78">
        <v>106.29</v>
      </c>
      <c r="AB1812" s="78">
        <v>136.84</v>
      </c>
      <c r="AC1812" s="78">
        <v>114821</v>
      </c>
      <c r="AD1812" s="104">
        <v>2.7894700000000001</v>
      </c>
      <c r="AE1812" s="78">
        <v>204944</v>
      </c>
      <c r="AF1812" s="104">
        <v>1.3419000000000001</v>
      </c>
      <c r="AG1812" s="78">
        <v>-13030</v>
      </c>
      <c r="AH1812" s="104">
        <v>0.61973999999999996</v>
      </c>
      <c r="AI1812" s="78">
        <v>-6422</v>
      </c>
      <c r="AJ1812" s="104">
        <v>0.32007999999999998</v>
      </c>
      <c r="AK1812" s="78">
        <v>10200</v>
      </c>
      <c r="AL1812" s="78">
        <v>9600</v>
      </c>
      <c r="AM1812" s="8">
        <v>9900</v>
      </c>
      <c r="AN1812" s="78">
        <v>116.5</v>
      </c>
      <c r="AO1812" s="78">
        <v>10200</v>
      </c>
      <c r="AP1812" s="78">
        <v>9400</v>
      </c>
      <c r="AQ1812" s="78">
        <v>9900</v>
      </c>
      <c r="AR1812" s="78">
        <v>259</v>
      </c>
      <c r="AS1812" s="78">
        <v>10100</v>
      </c>
      <c r="AT1812" s="78">
        <v>9750</v>
      </c>
      <c r="AU1812" s="78">
        <v>9950</v>
      </c>
      <c r="AV1812" s="78">
        <v>58.5</v>
      </c>
      <c r="AW1812" s="77">
        <v>10.88</v>
      </c>
      <c r="AX1812" s="144">
        <f t="shared" si="190"/>
        <v>0.17</v>
      </c>
      <c r="AY1812" s="144">
        <f t="shared" si="191"/>
        <v>0.2</v>
      </c>
      <c r="AZ1812" s="144">
        <f t="shared" si="192"/>
        <v>0.1</v>
      </c>
      <c r="BA1812" s="54">
        <f t="shared" si="193"/>
        <v>14.308894198692697</v>
      </c>
      <c r="BB1812" s="54">
        <f t="shared" si="194"/>
        <v>9.7161058013073021</v>
      </c>
    </row>
    <row r="1813" spans="1:54" x14ac:dyDescent="0.25">
      <c r="A1813" s="3">
        <v>42864</v>
      </c>
      <c r="B1813" s="77">
        <v>9915.48</v>
      </c>
      <c r="C1813" s="77">
        <v>1099.38759</v>
      </c>
      <c r="D1813" s="77">
        <v>56.062799999999996</v>
      </c>
      <c r="E1813" s="77">
        <f t="shared" si="189"/>
        <v>604.74879999999996</v>
      </c>
      <c r="F1813" s="77">
        <v>-2.6391000000000004</v>
      </c>
      <c r="G1813" s="77">
        <v>-28.089200000000002</v>
      </c>
      <c r="H1813">
        <v>0</v>
      </c>
      <c r="I1813" s="78">
        <v>9904</v>
      </c>
      <c r="J1813">
        <v>201705</v>
      </c>
      <c r="K1813" s="78">
        <v>9904</v>
      </c>
      <c r="L1813" s="77">
        <f t="shared" si="195"/>
        <v>-11.479999999999563</v>
      </c>
      <c r="M1813" s="78">
        <v>56108</v>
      </c>
      <c r="N1813" s="78">
        <v>1110.71525</v>
      </c>
      <c r="O1813" s="78">
        <v>5513</v>
      </c>
      <c r="P1813" s="78">
        <v>27.245519999999999</v>
      </c>
      <c r="Q1813" s="144">
        <v>57486.25</v>
      </c>
      <c r="R1813" s="78">
        <v>-34852</v>
      </c>
      <c r="S1813" s="78">
        <v>-1474</v>
      </c>
      <c r="T1813" s="78">
        <v>14066</v>
      </c>
      <c r="U1813" s="78">
        <v>48679</v>
      </c>
      <c r="V1813" s="219">
        <v>-0.28895416914891431</v>
      </c>
      <c r="W1813" s="78">
        <v>-4591</v>
      </c>
      <c r="X1813" s="78">
        <v>3843</v>
      </c>
      <c r="Y1813" s="78">
        <v>4948</v>
      </c>
      <c r="Z1813" s="78">
        <v>4692</v>
      </c>
      <c r="AA1813" s="78">
        <v>93.08</v>
      </c>
      <c r="AB1813" s="78">
        <v>135.38</v>
      </c>
      <c r="AC1813" s="78">
        <v>137070</v>
      </c>
      <c r="AD1813" s="104">
        <v>2.7767900000000001</v>
      </c>
      <c r="AE1813" s="78">
        <v>207320</v>
      </c>
      <c r="AF1813" s="104">
        <v>1.5020899999999999</v>
      </c>
      <c r="AG1813" s="78">
        <v>-4668</v>
      </c>
      <c r="AH1813" s="104">
        <v>0.67269000000000001</v>
      </c>
      <c r="AI1813" s="78">
        <v>-21104</v>
      </c>
      <c r="AJ1813" s="104">
        <v>0.19814999999999999</v>
      </c>
      <c r="AK1813" s="78">
        <v>10200</v>
      </c>
      <c r="AL1813" s="78">
        <v>9600</v>
      </c>
      <c r="AM1813" s="8">
        <v>9900</v>
      </c>
      <c r="AN1813" s="78">
        <v>107</v>
      </c>
      <c r="AO1813" s="78">
        <v>10200</v>
      </c>
      <c r="AP1813" s="78">
        <v>9600</v>
      </c>
      <c r="AQ1813" s="78">
        <v>9900</v>
      </c>
      <c r="AR1813" s="78">
        <v>262</v>
      </c>
      <c r="AS1813" s="78">
        <v>10100</v>
      </c>
      <c r="AT1813" s="78">
        <v>9850</v>
      </c>
      <c r="AU1813" s="78">
        <v>9900</v>
      </c>
      <c r="AV1813" s="78">
        <v>40</v>
      </c>
      <c r="AW1813" s="77">
        <v>11.16</v>
      </c>
      <c r="AX1813" s="144">
        <f t="shared" si="190"/>
        <v>0.31</v>
      </c>
      <c r="AY1813" s="144">
        <f t="shared" si="191"/>
        <v>0.34</v>
      </c>
      <c r="AZ1813" s="144">
        <f t="shared" si="192"/>
        <v>0.17</v>
      </c>
      <c r="BA1813" s="54">
        <f t="shared" si="193"/>
        <v>14.274963014203713</v>
      </c>
      <c r="BB1813" s="54">
        <f t="shared" si="194"/>
        <v>9.6320369857962866</v>
      </c>
    </row>
    <row r="1814" spans="1:54" x14ac:dyDescent="0.25">
      <c r="A1814" s="3">
        <v>42865</v>
      </c>
      <c r="B1814" s="77">
        <v>9968.32</v>
      </c>
      <c r="C1814" s="77">
        <v>916.84675000000004</v>
      </c>
      <c r="D1814" s="77">
        <v>51.617799999999995</v>
      </c>
      <c r="E1814" s="77">
        <f t="shared" si="189"/>
        <v>661.6653</v>
      </c>
      <c r="F1814" s="77">
        <v>-1.7234</v>
      </c>
      <c r="G1814" s="77">
        <v>16.977599999999999</v>
      </c>
      <c r="H1814" t="s">
        <v>1827</v>
      </c>
      <c r="I1814" s="78">
        <v>9947</v>
      </c>
      <c r="J1814">
        <v>201705</v>
      </c>
      <c r="K1814" s="78">
        <v>9947</v>
      </c>
      <c r="L1814" s="77">
        <f t="shared" si="195"/>
        <v>-21.319999999999709</v>
      </c>
      <c r="M1814" s="78">
        <v>58276</v>
      </c>
      <c r="N1814" s="78">
        <v>1158.9219499999999</v>
      </c>
      <c r="O1814" s="78">
        <v>5636</v>
      </c>
      <c r="P1814" s="78">
        <v>27.9819</v>
      </c>
      <c r="Q1814" s="144">
        <v>59685</v>
      </c>
      <c r="R1814" s="78">
        <v>-34650</v>
      </c>
      <c r="S1814" s="78">
        <v>-50</v>
      </c>
      <c r="T1814" s="78">
        <v>17042</v>
      </c>
      <c r="U1814" s="78">
        <v>51344</v>
      </c>
      <c r="V1814" s="219">
        <v>-0.33191804300405109</v>
      </c>
      <c r="W1814" s="78">
        <v>-6037</v>
      </c>
      <c r="X1814" s="78">
        <v>2341</v>
      </c>
      <c r="Y1814" s="78">
        <v>5577</v>
      </c>
      <c r="Z1814" s="78">
        <v>4263</v>
      </c>
      <c r="AA1814" s="78">
        <v>100.1</v>
      </c>
      <c r="AB1814" s="78">
        <v>137.66</v>
      </c>
      <c r="AC1814" s="78">
        <v>141165</v>
      </c>
      <c r="AD1814" s="104">
        <v>3.3521100000000001</v>
      </c>
      <c r="AE1814" s="78">
        <v>195208</v>
      </c>
      <c r="AF1814" s="104">
        <v>1.2213099999999999</v>
      </c>
      <c r="AG1814" s="78">
        <v>-12578</v>
      </c>
      <c r="AH1814" s="104">
        <v>0.74521999999999999</v>
      </c>
      <c r="AI1814" s="78">
        <v>-48357</v>
      </c>
      <c r="AJ1814" s="104">
        <v>0.23144000000000001</v>
      </c>
      <c r="AK1814" s="78">
        <v>10200</v>
      </c>
      <c r="AL1814" s="78">
        <v>9600</v>
      </c>
      <c r="AM1814" s="8">
        <v>9950</v>
      </c>
      <c r="AN1814" s="78">
        <v>101.5</v>
      </c>
      <c r="AO1814" s="78">
        <v>10200</v>
      </c>
      <c r="AP1814" s="78">
        <v>9600</v>
      </c>
      <c r="AQ1814" s="78">
        <v>9900</v>
      </c>
      <c r="AR1814" s="78">
        <v>263</v>
      </c>
      <c r="AS1814" s="78">
        <v>10200</v>
      </c>
      <c r="AT1814" s="78">
        <v>9600</v>
      </c>
      <c r="AU1814" s="78">
        <v>9950</v>
      </c>
      <c r="AV1814" s="78">
        <v>101.5</v>
      </c>
      <c r="AW1814" s="77">
        <v>11.1</v>
      </c>
      <c r="AX1814" s="144">
        <f t="shared" si="190"/>
        <v>0.2</v>
      </c>
      <c r="AY1814" s="144">
        <f t="shared" si="191"/>
        <v>0.3</v>
      </c>
      <c r="AZ1814" s="144">
        <f t="shared" si="192"/>
        <v>0.15</v>
      </c>
      <c r="BA1814" s="54">
        <f t="shared" si="193"/>
        <v>14.034631145990822</v>
      </c>
      <c r="BB1814" s="54">
        <f t="shared" si="194"/>
        <v>9.6183688540091765</v>
      </c>
    </row>
    <row r="1815" spans="1:54" x14ac:dyDescent="0.25">
      <c r="A1815" s="3">
        <v>42866</v>
      </c>
      <c r="B1815" s="77">
        <v>10001.48</v>
      </c>
      <c r="C1815" s="77">
        <v>984.80520000000001</v>
      </c>
      <c r="D1815" s="77">
        <v>40.7012</v>
      </c>
      <c r="E1815" s="77">
        <f t="shared" si="189"/>
        <v>673.50940000000003</v>
      </c>
      <c r="F1815" s="77">
        <v>1.8422000000000001</v>
      </c>
      <c r="G1815" s="77">
        <v>-4.9058999999999999</v>
      </c>
      <c r="H1815">
        <v>0</v>
      </c>
      <c r="I1815" s="78">
        <v>9987</v>
      </c>
      <c r="J1815">
        <v>201705</v>
      </c>
      <c r="K1815" s="78">
        <v>9987</v>
      </c>
      <c r="L1815" s="77">
        <f t="shared" si="195"/>
        <v>-14.479999999999563</v>
      </c>
      <c r="M1815" s="78">
        <v>59676</v>
      </c>
      <c r="N1815" s="78">
        <v>1191.27511</v>
      </c>
      <c r="O1815" s="78">
        <v>6069</v>
      </c>
      <c r="P1815" s="78">
        <v>30.253579999999999</v>
      </c>
      <c r="Q1815" s="144">
        <v>61193.25</v>
      </c>
      <c r="R1815" s="78">
        <v>-34190</v>
      </c>
      <c r="S1815" s="78">
        <v>2888</v>
      </c>
      <c r="T1815" s="78">
        <v>22201</v>
      </c>
      <c r="U1815" s="78">
        <v>56388</v>
      </c>
      <c r="V1815" s="219">
        <v>-0.39371852167127758</v>
      </c>
      <c r="W1815" s="78">
        <v>-5474</v>
      </c>
      <c r="X1815" s="78">
        <v>5688</v>
      </c>
      <c r="Y1815" s="78">
        <v>8377</v>
      </c>
      <c r="Z1815" s="78">
        <v>5700</v>
      </c>
      <c r="AA1815" s="78">
        <v>120.69</v>
      </c>
      <c r="AB1815" s="78">
        <v>141.86000000000001</v>
      </c>
      <c r="AC1815" s="78">
        <v>137339</v>
      </c>
      <c r="AD1815" s="104">
        <v>3.6725300000000001</v>
      </c>
      <c r="AE1815" s="78">
        <v>198551</v>
      </c>
      <c r="AF1815" s="104">
        <v>0.94010000000000005</v>
      </c>
      <c r="AG1815" s="78">
        <v>-18868</v>
      </c>
      <c r="AH1815" s="104">
        <v>0.12862000000000001</v>
      </c>
      <c r="AI1815" s="78">
        <v>-24941</v>
      </c>
      <c r="AJ1815" s="104">
        <v>0.34400999999999998</v>
      </c>
      <c r="AK1815" s="78">
        <v>10200</v>
      </c>
      <c r="AL1815" s="78">
        <v>9600</v>
      </c>
      <c r="AM1815" s="8">
        <v>10000</v>
      </c>
      <c r="AN1815" s="78">
        <v>92</v>
      </c>
      <c r="AO1815" s="78">
        <v>10200</v>
      </c>
      <c r="AP1815" s="78">
        <v>9600</v>
      </c>
      <c r="AQ1815" s="78">
        <v>10000</v>
      </c>
      <c r="AR1815" s="78">
        <v>258</v>
      </c>
      <c r="AS1815" s="78">
        <v>10200</v>
      </c>
      <c r="AT1815" s="78">
        <v>9600</v>
      </c>
      <c r="AU1815" s="78">
        <v>10000</v>
      </c>
      <c r="AV1815" s="78">
        <v>92</v>
      </c>
      <c r="AW1815" s="77">
        <v>11.62</v>
      </c>
      <c r="AX1815" s="144">
        <f t="shared" si="190"/>
        <v>0.48</v>
      </c>
      <c r="AY1815" s="144">
        <f t="shared" si="191"/>
        <v>0.48</v>
      </c>
      <c r="AZ1815" s="144">
        <f t="shared" si="192"/>
        <v>0.33</v>
      </c>
      <c r="BA1815" s="54">
        <f t="shared" si="193"/>
        <v>13.837575288428857</v>
      </c>
      <c r="BB1815" s="54">
        <f t="shared" si="194"/>
        <v>9.6464247115711448</v>
      </c>
    </row>
    <row r="1816" spans="1:54" x14ac:dyDescent="0.25">
      <c r="A1816" s="3">
        <v>42867</v>
      </c>
      <c r="B1816" s="77">
        <v>9986.82</v>
      </c>
      <c r="C1816" s="77">
        <v>931.49329999999998</v>
      </c>
      <c r="D1816" s="77">
        <v>17.110900000000001</v>
      </c>
      <c r="E1816" s="77">
        <f t="shared" ref="E1816:E1879" si="196">SUM(D1797:D1816)</f>
        <v>679.95350000000008</v>
      </c>
      <c r="F1816" s="77">
        <v>2.1968999999999999</v>
      </c>
      <c r="G1816" s="77">
        <v>16.173199999999998</v>
      </c>
      <c r="H1816">
        <v>0</v>
      </c>
      <c r="I1816" s="78">
        <v>9981</v>
      </c>
      <c r="J1816">
        <v>201705</v>
      </c>
      <c r="K1816" s="78">
        <v>9981</v>
      </c>
      <c r="L1816" s="77">
        <f t="shared" si="195"/>
        <v>-5.819999999999709</v>
      </c>
      <c r="M1816" s="78">
        <v>60020</v>
      </c>
      <c r="N1816" s="78">
        <v>1197.2142899999999</v>
      </c>
      <c r="O1816" s="78">
        <v>5725</v>
      </c>
      <c r="P1816" s="78">
        <v>28.5139</v>
      </c>
      <c r="Q1816" s="144">
        <v>61451.25</v>
      </c>
      <c r="R1816" s="78">
        <v>-34222</v>
      </c>
      <c r="S1816" s="78">
        <v>1561</v>
      </c>
      <c r="T1816" s="78">
        <v>22147</v>
      </c>
      <c r="U1816" s="78">
        <v>53796</v>
      </c>
      <c r="V1816" s="219">
        <v>-0.41168488363447098</v>
      </c>
      <c r="W1816" s="78">
        <v>-4952</v>
      </c>
      <c r="X1816" s="78">
        <v>6182</v>
      </c>
      <c r="Y1816" s="78">
        <v>8129</v>
      </c>
      <c r="Z1816" s="78">
        <v>9682</v>
      </c>
      <c r="AA1816" s="78">
        <v>125.03</v>
      </c>
      <c r="AB1816" s="78">
        <v>140.13999999999999</v>
      </c>
      <c r="AC1816" s="78">
        <v>136543</v>
      </c>
      <c r="AD1816" s="104">
        <v>3.4411399999999999</v>
      </c>
      <c r="AE1816" s="78">
        <v>199966</v>
      </c>
      <c r="AF1816" s="104">
        <v>0.92652999999999996</v>
      </c>
      <c r="AG1816" s="78">
        <v>-12907</v>
      </c>
      <c r="AH1816" s="104">
        <v>4.8570000000000002E-2</v>
      </c>
      <c r="AI1816" s="78">
        <v>-1066</v>
      </c>
      <c r="AJ1816" s="104">
        <v>0.48304999999999998</v>
      </c>
      <c r="AK1816" s="78">
        <v>10200</v>
      </c>
      <c r="AL1816" s="78">
        <v>9800</v>
      </c>
      <c r="AM1816" s="8">
        <v>10000</v>
      </c>
      <c r="AN1816" s="78">
        <v>77.5</v>
      </c>
      <c r="AO1816" s="78">
        <v>10200</v>
      </c>
      <c r="AP1816" s="78">
        <v>9600</v>
      </c>
      <c r="AQ1816" s="78">
        <v>10000</v>
      </c>
      <c r="AR1816" s="78">
        <v>251</v>
      </c>
      <c r="AS1816" s="78">
        <v>10200</v>
      </c>
      <c r="AT1816" s="78">
        <v>9800</v>
      </c>
      <c r="AU1816" s="78">
        <v>10000</v>
      </c>
      <c r="AV1816" s="78">
        <v>77.5</v>
      </c>
      <c r="AW1816" s="77">
        <v>10.71</v>
      </c>
      <c r="AX1816" s="144">
        <f t="shared" si="190"/>
        <v>0.03</v>
      </c>
      <c r="AY1816" s="144">
        <f t="shared" si="191"/>
        <v>0.1</v>
      </c>
      <c r="AZ1816" s="144">
        <f t="shared" si="192"/>
        <v>0.05</v>
      </c>
      <c r="BA1816" s="54">
        <f t="shared" si="193"/>
        <v>13.740165923524989</v>
      </c>
      <c r="BB1816" s="54">
        <f t="shared" si="194"/>
        <v>9.5478340764750111</v>
      </c>
    </row>
    <row r="1817" spans="1:54" x14ac:dyDescent="0.25">
      <c r="A1817" s="3">
        <v>42870</v>
      </c>
      <c r="B1817" s="77">
        <v>10036.82</v>
      </c>
      <c r="C1817" s="77">
        <v>884.54722000000004</v>
      </c>
      <c r="D1817" s="77">
        <v>6.6502999999999997</v>
      </c>
      <c r="E1817" s="77">
        <f t="shared" si="196"/>
        <v>702.35699999999997</v>
      </c>
      <c r="F1817" s="77">
        <v>9.2374000000000009</v>
      </c>
      <c r="G1817" s="77">
        <v>18.439700000000002</v>
      </c>
      <c r="H1817">
        <v>0</v>
      </c>
      <c r="I1817" s="78">
        <v>10028</v>
      </c>
      <c r="J1817">
        <v>201705</v>
      </c>
      <c r="K1817" s="78">
        <v>10028</v>
      </c>
      <c r="L1817" s="77">
        <f t="shared" si="195"/>
        <v>-8.819999999999709</v>
      </c>
      <c r="M1817" s="78">
        <v>60006</v>
      </c>
      <c r="N1817" s="78">
        <v>1201.52305</v>
      </c>
      <c r="O1817" s="78">
        <v>5520</v>
      </c>
      <c r="P1817" s="78">
        <v>27.61392</v>
      </c>
      <c r="Q1817" s="144">
        <v>61386</v>
      </c>
      <c r="R1817" s="78">
        <v>-34273</v>
      </c>
      <c r="S1817" s="78">
        <v>2559</v>
      </c>
      <c r="T1817" s="78">
        <v>24414</v>
      </c>
      <c r="U1817" s="78">
        <v>57596</v>
      </c>
      <c r="V1817" s="219">
        <v>-0.42388360302798805</v>
      </c>
      <c r="W1817" s="78">
        <v>-5088</v>
      </c>
      <c r="X1817" s="78">
        <v>3010</v>
      </c>
      <c r="Y1817" s="78">
        <v>7830</v>
      </c>
      <c r="Z1817" s="78">
        <v>8859</v>
      </c>
      <c r="AA1817" s="78">
        <v>119.46</v>
      </c>
      <c r="AB1817" s="78">
        <v>143.1</v>
      </c>
      <c r="AC1817" s="78">
        <v>147498</v>
      </c>
      <c r="AD1817" s="104">
        <v>3.9937</v>
      </c>
      <c r="AE1817" s="78">
        <v>203354</v>
      </c>
      <c r="AF1817" s="104">
        <v>0.85668999999999995</v>
      </c>
      <c r="AG1817" s="78">
        <v>-897</v>
      </c>
      <c r="AH1817" s="104">
        <v>0.44031999999999999</v>
      </c>
      <c r="AI1817" s="78">
        <v>-7812</v>
      </c>
      <c r="AJ1817" s="104">
        <v>0.67835000000000001</v>
      </c>
      <c r="AK1817" s="78">
        <v>10200</v>
      </c>
      <c r="AL1817" s="78">
        <v>9800</v>
      </c>
      <c r="AM1817" s="8">
        <v>10000</v>
      </c>
      <c r="AN1817" s="78">
        <v>58.5</v>
      </c>
      <c r="AO1817" s="78">
        <v>10200</v>
      </c>
      <c r="AP1817" s="78">
        <v>9800</v>
      </c>
      <c r="AQ1817" s="78">
        <v>10000</v>
      </c>
      <c r="AR1817" s="78">
        <v>248</v>
      </c>
      <c r="AS1817" s="78">
        <v>10200</v>
      </c>
      <c r="AT1817" s="78">
        <v>9800</v>
      </c>
      <c r="AU1817" s="78">
        <v>10000</v>
      </c>
      <c r="AV1817" s="78">
        <v>58.5</v>
      </c>
      <c r="AW1817" s="77">
        <v>11.41</v>
      </c>
      <c r="AX1817" s="144">
        <f t="shared" si="190"/>
        <v>0.37</v>
      </c>
      <c r="AY1817" s="144">
        <f t="shared" si="191"/>
        <v>0.42</v>
      </c>
      <c r="AZ1817" s="144">
        <f t="shared" si="192"/>
        <v>0.24</v>
      </c>
      <c r="BA1817" s="54">
        <f t="shared" si="193"/>
        <v>13.269383228692586</v>
      </c>
      <c r="BB1817" s="54">
        <f t="shared" si="194"/>
        <v>9.7526167713074123</v>
      </c>
    </row>
    <row r="1818" spans="1:54" x14ac:dyDescent="0.25">
      <c r="A1818" s="3">
        <v>42871</v>
      </c>
      <c r="B1818" s="77">
        <v>10031.49</v>
      </c>
      <c r="C1818" s="77">
        <v>1053.0607399999999</v>
      </c>
      <c r="D1818" s="77">
        <v>7.47</v>
      </c>
      <c r="E1818" s="77">
        <f t="shared" si="196"/>
        <v>709.53290000000004</v>
      </c>
      <c r="F1818" s="77">
        <v>25.084899999999998</v>
      </c>
      <c r="G1818" s="77">
        <v>1.2015</v>
      </c>
      <c r="H1818">
        <v>0</v>
      </c>
      <c r="I1818" s="78">
        <v>10022</v>
      </c>
      <c r="J1818">
        <v>201705</v>
      </c>
      <c r="K1818" s="78">
        <v>10022</v>
      </c>
      <c r="L1818" s="77">
        <f t="shared" si="195"/>
        <v>-9.4899999999997817</v>
      </c>
      <c r="M1818" s="78">
        <v>58123</v>
      </c>
      <c r="N1818" s="78">
        <v>1162.9090900000001</v>
      </c>
      <c r="O1818" s="78">
        <v>4751</v>
      </c>
      <c r="P1818" s="78">
        <v>23.750240000000002</v>
      </c>
      <c r="Q1818" s="144">
        <v>59310.75</v>
      </c>
      <c r="R1818" s="78">
        <v>-34310</v>
      </c>
      <c r="S1818" s="78">
        <v>-771</v>
      </c>
      <c r="T1818" s="78">
        <v>21224</v>
      </c>
      <c r="U1818" s="78">
        <v>56030</v>
      </c>
      <c r="V1818" s="219">
        <v>-0.37879707299660897</v>
      </c>
      <c r="W1818" s="78">
        <v>-4740</v>
      </c>
      <c r="X1818" s="78">
        <v>4766</v>
      </c>
      <c r="Y1818" s="78">
        <v>5138</v>
      </c>
      <c r="Z1818" s="78">
        <v>6573</v>
      </c>
      <c r="AA1818" s="78">
        <v>103.11</v>
      </c>
      <c r="AB1818" s="78">
        <v>142.46</v>
      </c>
      <c r="AC1818" s="78">
        <v>148297</v>
      </c>
      <c r="AD1818" s="104">
        <v>3.7378200000000001</v>
      </c>
      <c r="AE1818" s="78">
        <v>208271</v>
      </c>
      <c r="AF1818" s="104">
        <v>0.87717000000000001</v>
      </c>
      <c r="AG1818" s="78">
        <v>-5621</v>
      </c>
      <c r="AH1818" s="104">
        <v>0.32151999999999997</v>
      </c>
      <c r="AI1818" s="78">
        <v>-19268</v>
      </c>
      <c r="AJ1818" s="104">
        <v>0.43972</v>
      </c>
      <c r="AK1818" s="78">
        <v>10200</v>
      </c>
      <c r="AL1818" s="78">
        <v>9800</v>
      </c>
      <c r="AM1818" s="8">
        <v>10000</v>
      </c>
      <c r="AN1818" s="78">
        <v>43</v>
      </c>
      <c r="AO1818" s="78">
        <v>10200</v>
      </c>
      <c r="AP1818" s="78">
        <v>9800</v>
      </c>
      <c r="AQ1818" s="78">
        <v>10000</v>
      </c>
      <c r="AR1818" s="78">
        <v>241</v>
      </c>
      <c r="AS1818" s="78">
        <v>10200</v>
      </c>
      <c r="AT1818" s="78">
        <v>9800</v>
      </c>
      <c r="AU1818" s="78">
        <v>10000</v>
      </c>
      <c r="AV1818" s="78">
        <v>43</v>
      </c>
      <c r="AW1818" s="77">
        <v>11.2</v>
      </c>
      <c r="AX1818" s="144">
        <f t="shared" si="190"/>
        <v>0.37</v>
      </c>
      <c r="AY1818" s="144">
        <f t="shared" si="191"/>
        <v>0.4</v>
      </c>
      <c r="AZ1818" s="144">
        <f t="shared" si="192"/>
        <v>0.21</v>
      </c>
      <c r="BA1818" s="54">
        <f t="shared" si="193"/>
        <v>12.943309861377838</v>
      </c>
      <c r="BB1818" s="54">
        <f t="shared" si="194"/>
        <v>9.8656901386221598</v>
      </c>
    </row>
    <row r="1819" spans="1:54" x14ac:dyDescent="0.25">
      <c r="A1819" s="3">
        <v>42872</v>
      </c>
      <c r="B1819" s="77">
        <v>10013.67</v>
      </c>
      <c r="C1819" s="77">
        <v>842.28391999999997</v>
      </c>
      <c r="D1819" s="77">
        <v>9.5370000000000008</v>
      </c>
      <c r="E1819" s="77">
        <f t="shared" si="196"/>
        <v>718.00600000000009</v>
      </c>
      <c r="F1819" s="77">
        <v>-3.0529000000000002</v>
      </c>
      <c r="G1819" s="77">
        <v>-7.3635000000000002</v>
      </c>
      <c r="H1819" t="s">
        <v>1828</v>
      </c>
      <c r="I1819" s="78">
        <v>10000</v>
      </c>
      <c r="J1819">
        <v>201706</v>
      </c>
      <c r="K1819" s="78">
        <v>9979</v>
      </c>
      <c r="L1819" s="77">
        <f t="shared" si="195"/>
        <v>-34.670000000000073</v>
      </c>
      <c r="M1819" s="78">
        <v>59788</v>
      </c>
      <c r="N1819" s="78">
        <v>1192.6732999999999</v>
      </c>
      <c r="O1819" s="78">
        <v>250</v>
      </c>
      <c r="P1819" s="78">
        <v>1.1904999999999999</v>
      </c>
      <c r="Q1819" s="144">
        <v>59850.5</v>
      </c>
      <c r="R1819" s="78">
        <v>-34474</v>
      </c>
      <c r="S1819" s="78">
        <v>-3969</v>
      </c>
      <c r="T1819" s="78">
        <v>6724</v>
      </c>
      <c r="U1819" s="78">
        <v>33703</v>
      </c>
      <c r="V1819" s="219">
        <v>-0.19950746224371718</v>
      </c>
      <c r="W1819" s="78">
        <v>-1081</v>
      </c>
      <c r="X1819" s="78">
        <v>4195</v>
      </c>
      <c r="Y1819" s="78">
        <v>7922</v>
      </c>
      <c r="Z1819" s="78">
        <v>14783</v>
      </c>
      <c r="AA1819" s="78">
        <v>102.19</v>
      </c>
      <c r="AB1819" s="78">
        <v>113.2</v>
      </c>
      <c r="AC1819" s="78">
        <v>99976</v>
      </c>
      <c r="AD1819" s="104">
        <v>3.4477099999999998</v>
      </c>
      <c r="AE1819" s="78">
        <v>94143</v>
      </c>
      <c r="AF1819" s="104">
        <v>1.0649</v>
      </c>
      <c r="AG1819" s="78">
        <v>-1025</v>
      </c>
      <c r="AH1819" s="104">
        <v>0.34545999999999999</v>
      </c>
      <c r="AI1819" s="78">
        <v>-9003</v>
      </c>
      <c r="AJ1819" s="104">
        <v>0.24437</v>
      </c>
      <c r="AK1819" s="78">
        <v>10200</v>
      </c>
      <c r="AL1819" s="78">
        <v>9600</v>
      </c>
      <c r="AM1819" s="8">
        <v>10000</v>
      </c>
      <c r="AN1819" s="78">
        <v>234</v>
      </c>
      <c r="AO1819" s="78">
        <v>10400</v>
      </c>
      <c r="AP1819" s="78">
        <v>7200</v>
      </c>
      <c r="AQ1819" s="78">
        <v>9600</v>
      </c>
      <c r="AR1819" s="78">
        <v>519</v>
      </c>
      <c r="AS1819" s="78">
        <v>10100</v>
      </c>
      <c r="AT1819" s="78">
        <v>9900</v>
      </c>
      <c r="AU1819" s="78">
        <v>10000</v>
      </c>
      <c r="AV1819" s="78">
        <v>95</v>
      </c>
      <c r="AW1819" s="77">
        <v>11.25</v>
      </c>
      <c r="AX1819" s="144">
        <f t="shared" si="190"/>
        <v>0.41</v>
      </c>
      <c r="AY1819" s="144">
        <f t="shared" si="191"/>
        <v>0.42</v>
      </c>
      <c r="AZ1819" s="144">
        <f t="shared" si="192"/>
        <v>0.22</v>
      </c>
      <c r="BA1819" s="54">
        <f t="shared" si="193"/>
        <v>12.647705992767307</v>
      </c>
      <c r="BB1819" s="54">
        <f t="shared" si="194"/>
        <v>9.9822940072326922</v>
      </c>
    </row>
    <row r="1820" spans="1:54" x14ac:dyDescent="0.25">
      <c r="A1820" s="3">
        <v>42873</v>
      </c>
      <c r="B1820" s="77">
        <v>9969.4500000000007</v>
      </c>
      <c r="C1820" s="77">
        <v>840.73982999999998</v>
      </c>
      <c r="D1820" s="77">
        <v>-38.604299999999995</v>
      </c>
      <c r="E1820" s="77">
        <f t="shared" si="196"/>
        <v>789.09450000000015</v>
      </c>
      <c r="F1820" s="77">
        <v>-1.5816999999999999</v>
      </c>
      <c r="G1820" s="77">
        <v>6.4977999999999998</v>
      </c>
      <c r="H1820">
        <v>0</v>
      </c>
      <c r="I1820" s="78">
        <v>9951</v>
      </c>
      <c r="J1820">
        <v>201706</v>
      </c>
      <c r="K1820" s="78">
        <v>9951</v>
      </c>
      <c r="L1820" s="77">
        <f t="shared" si="195"/>
        <v>-18.450000000000728</v>
      </c>
      <c r="M1820" s="78">
        <v>63351</v>
      </c>
      <c r="N1820" s="78">
        <v>1259.98984</v>
      </c>
      <c r="O1820" s="78">
        <v>432</v>
      </c>
      <c r="P1820" s="78">
        <v>2.0893700000000002</v>
      </c>
      <c r="Q1820" s="144">
        <v>63459</v>
      </c>
      <c r="R1820" s="78">
        <v>-35274</v>
      </c>
      <c r="S1820" s="78">
        <v>-4913</v>
      </c>
      <c r="T1820" s="78">
        <v>7938</v>
      </c>
      <c r="U1820" s="78">
        <v>40251</v>
      </c>
      <c r="V1820" s="219">
        <v>-0.19721249161511514</v>
      </c>
      <c r="W1820" s="78">
        <v>-1964</v>
      </c>
      <c r="X1820" s="78">
        <v>4075</v>
      </c>
      <c r="Y1820" s="78">
        <v>7407</v>
      </c>
      <c r="Z1820" s="78">
        <v>15581</v>
      </c>
      <c r="AA1820" s="78">
        <v>132.83000000000001</v>
      </c>
      <c r="AB1820" s="78">
        <v>122.57</v>
      </c>
      <c r="AC1820" s="78">
        <v>106615</v>
      </c>
      <c r="AD1820" s="104">
        <v>3.26566</v>
      </c>
      <c r="AE1820" s="78">
        <v>123618</v>
      </c>
      <c r="AF1820" s="104">
        <v>1.6996599999999999</v>
      </c>
      <c r="AG1820" s="78">
        <v>7754</v>
      </c>
      <c r="AH1820" s="104">
        <v>0.49081999999999998</v>
      </c>
      <c r="AI1820" s="78">
        <v>11616</v>
      </c>
      <c r="AJ1820" s="104">
        <v>5.0639999999999998E-2</v>
      </c>
      <c r="AK1820" s="78">
        <v>10200</v>
      </c>
      <c r="AL1820" s="78">
        <v>9600</v>
      </c>
      <c r="AM1820" s="8">
        <v>10000</v>
      </c>
      <c r="AN1820" s="78">
        <v>238</v>
      </c>
      <c r="AO1820" s="78">
        <v>10200</v>
      </c>
      <c r="AP1820" s="78">
        <v>9000</v>
      </c>
      <c r="AQ1820" s="78">
        <v>9800</v>
      </c>
      <c r="AR1820" s="78">
        <v>341</v>
      </c>
      <c r="AS1820" s="78">
        <v>10000</v>
      </c>
      <c r="AT1820" s="78">
        <v>9700</v>
      </c>
      <c r="AU1820" s="78">
        <v>9950</v>
      </c>
      <c r="AV1820" s="78">
        <v>89.5</v>
      </c>
      <c r="AW1820" s="77">
        <v>10.69</v>
      </c>
      <c r="AX1820" s="144">
        <f t="shared" si="190"/>
        <v>0.03</v>
      </c>
      <c r="AY1820" s="144">
        <f t="shared" si="191"/>
        <v>0.1</v>
      </c>
      <c r="AZ1820" s="144">
        <f t="shared" si="192"/>
        <v>0.05</v>
      </c>
      <c r="BA1820" s="54">
        <f t="shared" si="193"/>
        <v>12.201889829911678</v>
      </c>
      <c r="BB1820" s="54">
        <f t="shared" si="194"/>
        <v>10.17511017008832</v>
      </c>
    </row>
    <row r="1821" spans="1:54" x14ac:dyDescent="0.25">
      <c r="A1821" s="3">
        <v>42874</v>
      </c>
      <c r="B1821" s="77">
        <v>9947.6200000000008</v>
      </c>
      <c r="C1821" s="77">
        <v>707.09302000000002</v>
      </c>
      <c r="D1821" s="77">
        <v>-12.728</v>
      </c>
      <c r="E1821" s="77">
        <f t="shared" si="196"/>
        <v>782.20540000000017</v>
      </c>
      <c r="F1821" s="77">
        <v>-4.3244999999999996</v>
      </c>
      <c r="G1821" s="77">
        <v>11.030799999999999</v>
      </c>
      <c r="H1821">
        <v>0</v>
      </c>
      <c r="I1821" s="78">
        <v>9932</v>
      </c>
      <c r="J1821">
        <v>201706</v>
      </c>
      <c r="K1821" s="78">
        <v>9932</v>
      </c>
      <c r="L1821" s="77">
        <f t="shared" si="195"/>
        <v>-15.6200000000008</v>
      </c>
      <c r="M1821" s="78">
        <v>59541</v>
      </c>
      <c r="N1821" s="78">
        <v>1181.9251999999999</v>
      </c>
      <c r="O1821" s="78">
        <v>-119</v>
      </c>
      <c r="P1821" s="78">
        <v>-0.65217000000000003</v>
      </c>
      <c r="Q1821" s="144">
        <v>59511.25</v>
      </c>
      <c r="R1821" s="78">
        <v>-35254</v>
      </c>
      <c r="S1821" s="78">
        <v>-4733</v>
      </c>
      <c r="T1821" s="78">
        <v>5979</v>
      </c>
      <c r="U1821" s="78">
        <v>38923</v>
      </c>
      <c r="V1821" s="219">
        <v>-0.15361097551576189</v>
      </c>
      <c r="W1821" s="78">
        <v>-2520</v>
      </c>
      <c r="X1821" s="78">
        <v>3561</v>
      </c>
      <c r="Y1821" s="78">
        <v>6289</v>
      </c>
      <c r="Z1821" s="78">
        <v>11723</v>
      </c>
      <c r="AA1821" s="78">
        <v>140.63</v>
      </c>
      <c r="AB1821" s="78">
        <v>126.3</v>
      </c>
      <c r="AC1821" s="78">
        <v>108754</v>
      </c>
      <c r="AD1821" s="104">
        <v>2.9733800000000001</v>
      </c>
      <c r="AE1821" s="78">
        <v>134064</v>
      </c>
      <c r="AF1821" s="104">
        <v>1.88036</v>
      </c>
      <c r="AG1821" s="78">
        <v>2762</v>
      </c>
      <c r="AH1821" s="104">
        <v>0.26874999999999999</v>
      </c>
      <c r="AI1821" s="78">
        <v>30030</v>
      </c>
      <c r="AJ1821" s="104">
        <v>-0.16119</v>
      </c>
      <c r="AK1821" s="78">
        <v>10200</v>
      </c>
      <c r="AL1821" s="78">
        <v>9600</v>
      </c>
      <c r="AM1821" s="8">
        <v>9900</v>
      </c>
      <c r="AN1821" s="78">
        <v>237</v>
      </c>
      <c r="AO1821" s="78">
        <v>10200</v>
      </c>
      <c r="AP1821" s="78">
        <v>9000</v>
      </c>
      <c r="AQ1821" s="78">
        <v>9700</v>
      </c>
      <c r="AR1821" s="78">
        <v>336</v>
      </c>
      <c r="AS1821" s="78">
        <v>10000</v>
      </c>
      <c r="AT1821" s="78">
        <v>9700</v>
      </c>
      <c r="AU1821" s="78">
        <v>9950</v>
      </c>
      <c r="AV1821" s="78">
        <v>76.5</v>
      </c>
      <c r="AW1821" s="77">
        <v>10.76</v>
      </c>
      <c r="AX1821" s="144">
        <f t="shared" si="190"/>
        <v>0.1</v>
      </c>
      <c r="AY1821" s="144">
        <f t="shared" si="191"/>
        <v>0.14000000000000001</v>
      </c>
      <c r="AZ1821" s="144">
        <f t="shared" si="192"/>
        <v>7.0000000000000007E-2</v>
      </c>
      <c r="BA1821" s="54">
        <f t="shared" si="193"/>
        <v>11.859262777116641</v>
      </c>
      <c r="BB1821" s="54">
        <f t="shared" si="194"/>
        <v>10.329737222883359</v>
      </c>
    </row>
    <row r="1822" spans="1:54" x14ac:dyDescent="0.25">
      <c r="A1822" s="3">
        <v>42877</v>
      </c>
      <c r="B1822" s="77">
        <v>9997.26</v>
      </c>
      <c r="C1822" s="77">
        <v>718.64156000000003</v>
      </c>
      <c r="D1822" s="77">
        <v>11.087999999999999</v>
      </c>
      <c r="E1822" s="77">
        <f t="shared" si="196"/>
        <v>768.11930000000007</v>
      </c>
      <c r="F1822" s="77">
        <v>-0.96099999999999997</v>
      </c>
      <c r="G1822" s="77">
        <v>9.1882000000000001</v>
      </c>
      <c r="H1822">
        <v>0</v>
      </c>
      <c r="I1822" s="78">
        <v>9975</v>
      </c>
      <c r="J1822">
        <v>201706</v>
      </c>
      <c r="K1822" s="78">
        <v>9975</v>
      </c>
      <c r="L1822" s="77">
        <f t="shared" si="195"/>
        <v>-22.260000000000218</v>
      </c>
      <c r="M1822" s="78">
        <v>59370</v>
      </c>
      <c r="N1822" s="78">
        <v>1183.6937600000001</v>
      </c>
      <c r="O1822" s="78">
        <v>382</v>
      </c>
      <c r="P1822" s="78">
        <v>1.8440399999999999</v>
      </c>
      <c r="Q1822" s="144">
        <v>59465.5</v>
      </c>
      <c r="R1822" s="78">
        <v>-35386</v>
      </c>
      <c r="S1822" s="78">
        <v>-1177</v>
      </c>
      <c r="T1822" s="78">
        <v>9236</v>
      </c>
      <c r="U1822" s="78">
        <v>41374</v>
      </c>
      <c r="V1822" s="219">
        <v>-0.22323198143761783</v>
      </c>
      <c r="W1822" s="78">
        <v>-3342</v>
      </c>
      <c r="X1822" s="78">
        <v>2282</v>
      </c>
      <c r="Y1822" s="78">
        <v>6508</v>
      </c>
      <c r="Z1822" s="78">
        <v>10615</v>
      </c>
      <c r="AA1822" s="78">
        <v>135.74</v>
      </c>
      <c r="AB1822" s="78">
        <v>129.38999999999999</v>
      </c>
      <c r="AC1822" s="78">
        <v>109315</v>
      </c>
      <c r="AD1822" s="104">
        <v>3.2413599999999998</v>
      </c>
      <c r="AE1822" s="78">
        <v>136446</v>
      </c>
      <c r="AF1822" s="104">
        <v>1.58856</v>
      </c>
      <c r="AG1822" s="78">
        <v>-8138</v>
      </c>
      <c r="AH1822" s="104">
        <v>-5.7000000000000002E-3</v>
      </c>
      <c r="AI1822" s="78">
        <v>31295</v>
      </c>
      <c r="AJ1822" s="104">
        <v>-0.13092999999999999</v>
      </c>
      <c r="AK1822" s="78">
        <v>10200</v>
      </c>
      <c r="AL1822" s="78">
        <v>9600</v>
      </c>
      <c r="AM1822" s="8">
        <v>10000</v>
      </c>
      <c r="AN1822" s="78">
        <v>211</v>
      </c>
      <c r="AO1822" s="78">
        <v>10200</v>
      </c>
      <c r="AP1822" s="78">
        <v>9000</v>
      </c>
      <c r="AQ1822" s="78">
        <v>9800</v>
      </c>
      <c r="AR1822" s="78">
        <v>318</v>
      </c>
      <c r="AS1822" s="78">
        <v>10100</v>
      </c>
      <c r="AT1822" s="78">
        <v>9700</v>
      </c>
      <c r="AU1822" s="78">
        <v>10000</v>
      </c>
      <c r="AV1822" s="78">
        <v>53.5</v>
      </c>
      <c r="AW1822" s="77">
        <v>10.51</v>
      </c>
      <c r="AX1822" s="144">
        <f t="shared" si="190"/>
        <v>0</v>
      </c>
      <c r="AY1822" s="144">
        <f t="shared" si="191"/>
        <v>0.06</v>
      </c>
      <c r="AZ1822" s="144">
        <f t="shared" si="192"/>
        <v>0.03</v>
      </c>
      <c r="BA1822" s="54">
        <f t="shared" si="193"/>
        <v>11.687993917271216</v>
      </c>
      <c r="BB1822" s="54">
        <f t="shared" si="194"/>
        <v>10.349006082728783</v>
      </c>
    </row>
    <row r="1823" spans="1:54" x14ac:dyDescent="0.25">
      <c r="A1823" s="3">
        <v>42878</v>
      </c>
      <c r="B1823" s="77">
        <v>10007.84</v>
      </c>
      <c r="C1823" s="77">
        <v>822.69159999999999</v>
      </c>
      <c r="D1823" s="77">
        <v>29.746799999999997</v>
      </c>
      <c r="E1823" s="77">
        <f t="shared" si="196"/>
        <v>772.54420000000016</v>
      </c>
      <c r="F1823" s="77">
        <v>2.5427</v>
      </c>
      <c r="G1823" s="77">
        <v>28.026999999999997</v>
      </c>
      <c r="H1823">
        <v>0</v>
      </c>
      <c r="I1823" s="78">
        <v>9994</v>
      </c>
      <c r="J1823">
        <v>201706</v>
      </c>
      <c r="K1823" s="78">
        <v>9994</v>
      </c>
      <c r="L1823" s="77">
        <f t="shared" si="195"/>
        <v>-13.840000000000146</v>
      </c>
      <c r="M1823" s="78">
        <v>61695</v>
      </c>
      <c r="N1823" s="78">
        <v>1232.12619</v>
      </c>
      <c r="O1823" s="78">
        <v>764</v>
      </c>
      <c r="P1823" s="78">
        <v>3.7511000000000001</v>
      </c>
      <c r="Q1823" s="144">
        <v>61886</v>
      </c>
      <c r="R1823" s="78">
        <v>-35373</v>
      </c>
      <c r="S1823" s="78">
        <v>-1492</v>
      </c>
      <c r="T1823" s="78">
        <v>13479</v>
      </c>
      <c r="U1823" s="78">
        <v>44078</v>
      </c>
      <c r="V1823" s="219">
        <v>-0.30579881119833024</v>
      </c>
      <c r="W1823" s="78">
        <v>-3329</v>
      </c>
      <c r="X1823" s="78">
        <v>2416</v>
      </c>
      <c r="Y1823" s="78">
        <v>8463</v>
      </c>
      <c r="Z1823" s="78">
        <v>12355</v>
      </c>
      <c r="AA1823" s="78">
        <v>119.25</v>
      </c>
      <c r="AB1823" s="78">
        <v>133.43</v>
      </c>
      <c r="AC1823" s="78">
        <v>117110</v>
      </c>
      <c r="AD1823" s="104">
        <v>3.43798</v>
      </c>
      <c r="AE1823" s="78">
        <v>132761</v>
      </c>
      <c r="AF1823" s="104">
        <v>1.3762099999999999</v>
      </c>
      <c r="AG1823" s="78">
        <v>-4390</v>
      </c>
      <c r="AH1823" s="104">
        <v>-5.015E-2</v>
      </c>
      <c r="AI1823" s="78">
        <v>32843</v>
      </c>
      <c r="AJ1823" s="104">
        <v>0.11229</v>
      </c>
      <c r="AK1823" s="78">
        <v>10200</v>
      </c>
      <c r="AL1823" s="78">
        <v>9600</v>
      </c>
      <c r="AM1823" s="8">
        <v>10000</v>
      </c>
      <c r="AN1823" s="78">
        <v>198</v>
      </c>
      <c r="AO1823" s="78">
        <v>10200</v>
      </c>
      <c r="AP1823" s="78">
        <v>9000</v>
      </c>
      <c r="AQ1823" s="78">
        <v>9800</v>
      </c>
      <c r="AR1823" s="78">
        <v>302</v>
      </c>
      <c r="AS1823" s="78">
        <v>10100</v>
      </c>
      <c r="AT1823" s="78">
        <v>9700</v>
      </c>
      <c r="AU1823" s="78">
        <v>10000</v>
      </c>
      <c r="AV1823" s="78">
        <v>33.5</v>
      </c>
      <c r="AW1823" s="77">
        <v>10.1</v>
      </c>
      <c r="AX1823" s="144">
        <f t="shared" si="190"/>
        <v>0</v>
      </c>
      <c r="AY1823" s="144">
        <f t="shared" si="191"/>
        <v>0.02</v>
      </c>
      <c r="AZ1823" s="144">
        <f t="shared" si="192"/>
        <v>0.01</v>
      </c>
      <c r="BA1823" s="54">
        <f t="shared" si="193"/>
        <v>11.667304873923426</v>
      </c>
      <c r="BB1823" s="54">
        <f t="shared" si="194"/>
        <v>10.217695126076569</v>
      </c>
    </row>
    <row r="1824" spans="1:54" x14ac:dyDescent="0.25">
      <c r="A1824" s="3">
        <v>42879</v>
      </c>
      <c r="B1824" s="77">
        <v>10044.42</v>
      </c>
      <c r="C1824" s="77">
        <v>819.16557</v>
      </c>
      <c r="D1824" s="77">
        <v>10.871300000000002</v>
      </c>
      <c r="E1824" s="77">
        <f t="shared" si="196"/>
        <v>652.69900000000018</v>
      </c>
      <c r="F1824" s="77">
        <v>1.3671</v>
      </c>
      <c r="G1824" s="77">
        <v>14.5305</v>
      </c>
      <c r="H1824" t="s">
        <v>1829</v>
      </c>
      <c r="I1824" s="78">
        <v>10020</v>
      </c>
      <c r="J1824">
        <v>201706</v>
      </c>
      <c r="K1824" s="78">
        <v>10020</v>
      </c>
      <c r="L1824" s="77">
        <f t="shared" si="195"/>
        <v>-24.420000000000073</v>
      </c>
      <c r="M1824" s="78">
        <v>62798</v>
      </c>
      <c r="N1824" s="78">
        <v>1257.6247900000001</v>
      </c>
      <c r="O1824" s="78">
        <v>742</v>
      </c>
      <c r="P1824" s="78">
        <v>3.6420699999999999</v>
      </c>
      <c r="Q1824" s="144">
        <v>62983.5</v>
      </c>
      <c r="R1824" s="78">
        <v>-35402</v>
      </c>
      <c r="S1824" s="78">
        <v>-775</v>
      </c>
      <c r="T1824" s="78">
        <v>15387</v>
      </c>
      <c r="U1824" s="78">
        <v>46225</v>
      </c>
      <c r="V1824" s="219">
        <v>-0.33287182260681447</v>
      </c>
      <c r="W1824" s="78">
        <v>-2235</v>
      </c>
      <c r="X1824" s="78">
        <v>3793</v>
      </c>
      <c r="Y1824" s="78">
        <v>9958</v>
      </c>
      <c r="Z1824" s="78">
        <v>17392</v>
      </c>
      <c r="AA1824" s="78">
        <v>101.33</v>
      </c>
      <c r="AB1824" s="78">
        <v>120.18</v>
      </c>
      <c r="AC1824" s="78">
        <v>116720</v>
      </c>
      <c r="AD1824" s="104">
        <v>3.6824300000000001</v>
      </c>
      <c r="AE1824" s="78">
        <v>125610</v>
      </c>
      <c r="AF1824" s="104">
        <v>1.31358</v>
      </c>
      <c r="AG1824" s="78">
        <v>-11838</v>
      </c>
      <c r="AH1824" s="104">
        <v>0.11928</v>
      </c>
      <c r="AI1824" s="78">
        <v>-9657</v>
      </c>
      <c r="AJ1824" s="104">
        <v>-4.0719999999999999E-2</v>
      </c>
      <c r="AK1824" s="78">
        <v>10200</v>
      </c>
      <c r="AL1824" s="78">
        <v>9800</v>
      </c>
      <c r="AM1824" s="8">
        <v>10000</v>
      </c>
      <c r="AN1824" s="78">
        <v>186</v>
      </c>
      <c r="AO1824" s="78">
        <v>10200</v>
      </c>
      <c r="AP1824" s="78">
        <v>9000</v>
      </c>
      <c r="AQ1824" s="78">
        <v>9800</v>
      </c>
      <c r="AR1824" s="78">
        <v>292</v>
      </c>
      <c r="AS1824" s="78">
        <v>10100</v>
      </c>
      <c r="AT1824" s="78">
        <v>10000</v>
      </c>
      <c r="AU1824" s="78">
        <v>10000</v>
      </c>
      <c r="AV1824" s="78">
        <v>82</v>
      </c>
      <c r="AW1824" s="77">
        <v>9.6199999999999992</v>
      </c>
      <c r="AX1824" s="144">
        <f t="shared" si="190"/>
        <v>0</v>
      </c>
      <c r="AY1824" s="144">
        <f t="shared" si="191"/>
        <v>0</v>
      </c>
      <c r="AZ1824" s="144">
        <f t="shared" si="192"/>
        <v>0</v>
      </c>
      <c r="BA1824" s="54">
        <f t="shared" si="193"/>
        <v>11.796605398813965</v>
      </c>
      <c r="BB1824" s="54">
        <f t="shared" si="194"/>
        <v>9.9383946011860278</v>
      </c>
    </row>
    <row r="1825" spans="1:54" x14ac:dyDescent="0.25">
      <c r="A1825" s="3">
        <v>42880</v>
      </c>
      <c r="B1825" s="77">
        <v>10108.49</v>
      </c>
      <c r="C1825" s="77">
        <v>963.85707000000002</v>
      </c>
      <c r="D1825" s="77">
        <v>61.714300000000001</v>
      </c>
      <c r="E1825" s="77">
        <f t="shared" si="196"/>
        <v>602.8832000000001</v>
      </c>
      <c r="F1825" s="77">
        <v>-5.274</v>
      </c>
      <c r="G1825" s="77">
        <v>39.817599999999999</v>
      </c>
      <c r="H1825">
        <v>0</v>
      </c>
      <c r="I1825" s="78">
        <v>10107</v>
      </c>
      <c r="J1825">
        <v>201706</v>
      </c>
      <c r="K1825" s="78">
        <v>10107</v>
      </c>
      <c r="L1825" s="77">
        <f t="shared" si="195"/>
        <v>-1.4899999999997817</v>
      </c>
      <c r="M1825" s="78">
        <v>68817</v>
      </c>
      <c r="N1825" s="78">
        <v>1390.3777700000001</v>
      </c>
      <c r="O1825" s="78">
        <v>1594</v>
      </c>
      <c r="P1825" s="78">
        <v>7.9868199999999998</v>
      </c>
      <c r="Q1825" s="144">
        <v>69215.5</v>
      </c>
      <c r="R1825" s="78">
        <v>-34773</v>
      </c>
      <c r="S1825" s="78">
        <v>-2088</v>
      </c>
      <c r="T1825" s="78">
        <v>20270</v>
      </c>
      <c r="U1825" s="78">
        <v>51938</v>
      </c>
      <c r="V1825" s="219">
        <v>-0.39027301782894991</v>
      </c>
      <c r="W1825" s="78">
        <v>298</v>
      </c>
      <c r="X1825" s="78">
        <v>7281</v>
      </c>
      <c r="Y1825" s="78">
        <v>12085</v>
      </c>
      <c r="Z1825" s="78">
        <v>20759</v>
      </c>
      <c r="AA1825" s="78">
        <v>126.34</v>
      </c>
      <c r="AB1825" s="78">
        <v>132.09</v>
      </c>
      <c r="AC1825" s="78">
        <v>126755</v>
      </c>
      <c r="AD1825" s="104">
        <v>4.9961399999999996</v>
      </c>
      <c r="AE1825" s="78">
        <v>133386</v>
      </c>
      <c r="AF1825" s="104">
        <v>1.0900700000000001</v>
      </c>
      <c r="AG1825" s="78">
        <v>-5728</v>
      </c>
      <c r="AH1825" s="104">
        <v>0.38018000000000002</v>
      </c>
      <c r="AI1825" s="78">
        <v>6189</v>
      </c>
      <c r="AJ1825" s="104">
        <v>0.20549000000000001</v>
      </c>
      <c r="AK1825" s="78">
        <v>10200</v>
      </c>
      <c r="AL1825" s="78">
        <v>9800</v>
      </c>
      <c r="AM1825" s="8">
        <v>10200</v>
      </c>
      <c r="AN1825" s="78">
        <v>197</v>
      </c>
      <c r="AO1825" s="78">
        <v>10200</v>
      </c>
      <c r="AP1825" s="78">
        <v>9400</v>
      </c>
      <c r="AQ1825" s="78">
        <v>9900</v>
      </c>
      <c r="AR1825" s="78">
        <v>279</v>
      </c>
      <c r="AS1825" s="78">
        <v>10200</v>
      </c>
      <c r="AT1825" s="78">
        <v>10000</v>
      </c>
      <c r="AU1825" s="78">
        <v>10100</v>
      </c>
      <c r="AV1825" s="78">
        <v>63</v>
      </c>
      <c r="AW1825" s="77">
        <v>9.49</v>
      </c>
      <c r="AX1825" s="144">
        <f t="shared" si="190"/>
        <v>0</v>
      </c>
      <c r="AY1825" s="144">
        <f t="shared" si="191"/>
        <v>0</v>
      </c>
      <c r="AZ1825" s="144">
        <f t="shared" si="192"/>
        <v>0</v>
      </c>
      <c r="BA1825" s="54">
        <f t="shared" si="193"/>
        <v>11.891134428593713</v>
      </c>
      <c r="BB1825" s="54">
        <f t="shared" si="194"/>
        <v>9.680865571406283</v>
      </c>
    </row>
    <row r="1826" spans="1:54" x14ac:dyDescent="0.25">
      <c r="A1826" s="3">
        <v>42881</v>
      </c>
      <c r="B1826" s="77">
        <v>10101.950000000001</v>
      </c>
      <c r="C1826" s="77">
        <v>927.56092000000001</v>
      </c>
      <c r="D1826" s="77">
        <v>16.339100000000002</v>
      </c>
      <c r="E1826" s="77">
        <f t="shared" si="196"/>
        <v>582.81760000000008</v>
      </c>
      <c r="F1826" s="77">
        <v>-7.9742999999999995</v>
      </c>
      <c r="G1826" s="77">
        <v>-4.3933</v>
      </c>
      <c r="H1826">
        <v>0</v>
      </c>
      <c r="I1826" s="78">
        <v>10093</v>
      </c>
      <c r="J1826">
        <v>201706</v>
      </c>
      <c r="K1826" s="78">
        <v>10093</v>
      </c>
      <c r="L1826" s="77">
        <f t="shared" si="195"/>
        <v>-8.9500000000007276</v>
      </c>
      <c r="M1826" s="78">
        <v>63704</v>
      </c>
      <c r="N1826" s="78">
        <v>1285.0941600000001</v>
      </c>
      <c r="O1826" s="78">
        <v>800</v>
      </c>
      <c r="P1826" s="78">
        <v>3.9746899999999998</v>
      </c>
      <c r="Q1826" s="144">
        <v>63904</v>
      </c>
      <c r="R1826" s="78">
        <v>-34975</v>
      </c>
      <c r="S1826" s="78">
        <v>-3689</v>
      </c>
      <c r="T1826" s="78">
        <v>16671</v>
      </c>
      <c r="U1826" s="78">
        <v>48855</v>
      </c>
      <c r="V1826" s="219">
        <v>-0.34123426466073076</v>
      </c>
      <c r="W1826" s="78">
        <v>233</v>
      </c>
      <c r="X1826" s="78">
        <v>7077</v>
      </c>
      <c r="Y1826" s="78">
        <v>8515</v>
      </c>
      <c r="Z1826" s="78">
        <v>17137</v>
      </c>
      <c r="AA1826" s="78">
        <v>120.95</v>
      </c>
      <c r="AB1826" s="78">
        <v>132.22999999999999</v>
      </c>
      <c r="AC1826" s="78">
        <v>130847</v>
      </c>
      <c r="AD1826" s="104">
        <v>4.7820499999999999</v>
      </c>
      <c r="AE1826" s="78">
        <v>139254</v>
      </c>
      <c r="AF1826" s="104">
        <v>1.25291</v>
      </c>
      <c r="AG1826" s="78">
        <v>-4664</v>
      </c>
      <c r="AH1826" s="104">
        <v>0.20150000000000001</v>
      </c>
      <c r="AI1826" s="78">
        <v>14338</v>
      </c>
      <c r="AJ1826" s="104">
        <v>0.11466</v>
      </c>
      <c r="AK1826" s="78">
        <v>10200</v>
      </c>
      <c r="AL1826" s="78">
        <v>9800</v>
      </c>
      <c r="AM1826" s="8">
        <v>10000</v>
      </c>
      <c r="AN1826" s="78">
        <v>201</v>
      </c>
      <c r="AO1826" s="78">
        <v>10200</v>
      </c>
      <c r="AP1826" s="78">
        <v>9400</v>
      </c>
      <c r="AQ1826" s="78">
        <v>9900</v>
      </c>
      <c r="AR1826" s="78">
        <v>285</v>
      </c>
      <c r="AS1826" s="78">
        <v>10200</v>
      </c>
      <c r="AT1826" s="78">
        <v>10000</v>
      </c>
      <c r="AU1826" s="78">
        <v>10100</v>
      </c>
      <c r="AV1826" s="78">
        <v>51.5</v>
      </c>
      <c r="AW1826" s="77">
        <v>9.69</v>
      </c>
      <c r="AX1826" s="144">
        <f t="shared" si="190"/>
        <v>0.06</v>
      </c>
      <c r="AY1826" s="144">
        <f t="shared" si="191"/>
        <v>0.04</v>
      </c>
      <c r="AZ1826" s="144">
        <f t="shared" si="192"/>
        <v>0.02</v>
      </c>
      <c r="BA1826" s="54">
        <f t="shared" si="193"/>
        <v>11.937355123820456</v>
      </c>
      <c r="BB1826" s="54">
        <f t="shared" si="194"/>
        <v>9.5206448761795386</v>
      </c>
    </row>
    <row r="1827" spans="1:54" x14ac:dyDescent="0.25">
      <c r="A1827" s="3">
        <v>42886</v>
      </c>
      <c r="B1827" s="77">
        <v>10040.719999999999</v>
      </c>
      <c r="C1827" s="77">
        <v>1245.6090999999999</v>
      </c>
      <c r="D1827" s="77">
        <v>-51.978900000000003</v>
      </c>
      <c r="E1827" s="77">
        <f t="shared" si="196"/>
        <v>498.0609</v>
      </c>
      <c r="F1827" s="77">
        <v>-3.0863</v>
      </c>
      <c r="G1827" s="77">
        <v>11.0558</v>
      </c>
      <c r="H1827" t="s">
        <v>1830</v>
      </c>
      <c r="I1827" s="78">
        <v>10031</v>
      </c>
      <c r="J1827">
        <v>201706</v>
      </c>
      <c r="K1827" s="78">
        <v>10031</v>
      </c>
      <c r="L1827" s="77">
        <f t="shared" si="195"/>
        <v>-9.7199999999993452</v>
      </c>
      <c r="M1827" s="78">
        <v>57199</v>
      </c>
      <c r="N1827" s="78">
        <v>1146.1289400000001</v>
      </c>
      <c r="O1827" s="78">
        <v>-700</v>
      </c>
      <c r="P1827" s="78">
        <v>-3.5712100000000002</v>
      </c>
      <c r="Q1827" s="144">
        <v>57024</v>
      </c>
      <c r="R1827" s="78">
        <v>-35930</v>
      </c>
      <c r="S1827" s="78">
        <v>-2490</v>
      </c>
      <c r="T1827" s="78">
        <v>10917</v>
      </c>
      <c r="U1827" s="78">
        <v>45979</v>
      </c>
      <c r="V1827" s="219">
        <v>-0.23743448095869854</v>
      </c>
      <c r="W1827" s="78">
        <v>28</v>
      </c>
      <c r="X1827" s="78">
        <v>3719</v>
      </c>
      <c r="Y1827" s="78">
        <v>7229</v>
      </c>
      <c r="Z1827" s="78">
        <v>9524</v>
      </c>
      <c r="AA1827" s="78">
        <v>101.3</v>
      </c>
      <c r="AB1827" s="78">
        <v>122.39</v>
      </c>
      <c r="AC1827" s="78">
        <v>129384</v>
      </c>
      <c r="AD1827" s="104">
        <v>3.7507700000000002</v>
      </c>
      <c r="AE1827" s="78">
        <v>137811</v>
      </c>
      <c r="AF1827" s="104">
        <v>1.5088200000000001</v>
      </c>
      <c r="AG1827" s="78">
        <v>-19714</v>
      </c>
      <c r="AH1827" s="104">
        <v>5.6009999999999997E-2</v>
      </c>
      <c r="AI1827" s="78">
        <v>-15881</v>
      </c>
      <c r="AJ1827" s="104">
        <v>0.41758000000000001</v>
      </c>
      <c r="AK1827" s="78">
        <v>10200</v>
      </c>
      <c r="AL1827" s="78">
        <v>9800</v>
      </c>
      <c r="AM1827" s="8">
        <v>10000</v>
      </c>
      <c r="AN1827" s="78">
        <v>171</v>
      </c>
      <c r="AO1827" s="78">
        <v>10200</v>
      </c>
      <c r="AP1827" s="78">
        <v>9400</v>
      </c>
      <c r="AQ1827" s="78">
        <v>9800</v>
      </c>
      <c r="AR1827" s="78">
        <v>278</v>
      </c>
      <c r="AS1827" s="78">
        <v>10100</v>
      </c>
      <c r="AT1827" s="78">
        <v>10000</v>
      </c>
      <c r="AU1827" s="78">
        <v>10000</v>
      </c>
      <c r="AV1827" s="78">
        <v>93.5</v>
      </c>
      <c r="AW1827" s="77">
        <v>10.43</v>
      </c>
      <c r="AX1827" s="144">
        <f t="shared" si="190"/>
        <v>0.13</v>
      </c>
      <c r="AY1827" s="144">
        <f t="shared" si="191"/>
        <v>0.14000000000000001</v>
      </c>
      <c r="AZ1827" s="144">
        <f t="shared" si="192"/>
        <v>7.0000000000000007E-2</v>
      </c>
      <c r="BA1827" s="54">
        <f t="shared" si="193"/>
        <v>11.936796211848884</v>
      </c>
      <c r="BB1827" s="54">
        <f t="shared" si="194"/>
        <v>9.5122037881511137</v>
      </c>
    </row>
    <row r="1828" spans="1:54" x14ac:dyDescent="0.25">
      <c r="A1828" s="3">
        <v>42887</v>
      </c>
      <c r="B1828" s="77">
        <v>10087.42</v>
      </c>
      <c r="C1828" s="77">
        <v>827.52107000000001</v>
      </c>
      <c r="D1828" s="77">
        <v>25.664000000000001</v>
      </c>
      <c r="E1828" s="77">
        <f t="shared" si="196"/>
        <v>412.43530000000004</v>
      </c>
      <c r="F1828" s="77">
        <v>-3.9060000000000001</v>
      </c>
      <c r="G1828" s="77">
        <v>9.8536000000000001</v>
      </c>
      <c r="H1828">
        <v>0</v>
      </c>
      <c r="I1828" s="78">
        <v>10069</v>
      </c>
      <c r="J1828">
        <v>201706</v>
      </c>
      <c r="K1828" s="78">
        <v>10069</v>
      </c>
      <c r="L1828" s="77">
        <f t="shared" si="195"/>
        <v>-18.420000000000073</v>
      </c>
      <c r="M1828" s="78">
        <v>55317</v>
      </c>
      <c r="N1828" s="78">
        <v>1112.8496700000001</v>
      </c>
      <c r="O1828" s="78">
        <v>-668</v>
      </c>
      <c r="P1828" s="78">
        <v>-3.4252199999999999</v>
      </c>
      <c r="Q1828" s="144">
        <v>55150</v>
      </c>
      <c r="R1828" s="78">
        <v>-35446</v>
      </c>
      <c r="S1828" s="78">
        <v>964</v>
      </c>
      <c r="T1828" s="78">
        <v>12316</v>
      </c>
      <c r="U1828" s="78">
        <v>45831</v>
      </c>
      <c r="V1828" s="219">
        <v>-0.26872640788985619</v>
      </c>
      <c r="W1828" s="78">
        <v>-2561</v>
      </c>
      <c r="X1828" s="78">
        <v>1095</v>
      </c>
      <c r="Y1828" s="78">
        <v>6525</v>
      </c>
      <c r="Z1828" s="78">
        <v>7546</v>
      </c>
      <c r="AA1828" s="78">
        <v>112.89</v>
      </c>
      <c r="AB1828" s="78">
        <v>123.86</v>
      </c>
      <c r="AC1828" s="78">
        <v>133146</v>
      </c>
      <c r="AD1828" s="104">
        <v>4.2117100000000001</v>
      </c>
      <c r="AE1828" s="78">
        <v>141077</v>
      </c>
      <c r="AF1828" s="104">
        <v>1.3206599999999999</v>
      </c>
      <c r="AG1828" s="78">
        <v>-22109</v>
      </c>
      <c r="AH1828" s="104">
        <v>-0.43564000000000003</v>
      </c>
      <c r="AI1828" s="78">
        <v>6169</v>
      </c>
      <c r="AJ1828" s="104">
        <v>0.47603000000000001</v>
      </c>
      <c r="AK1828" s="78">
        <v>10200</v>
      </c>
      <c r="AL1828" s="78">
        <v>9800</v>
      </c>
      <c r="AM1828" s="8">
        <v>10000</v>
      </c>
      <c r="AN1828" s="78">
        <v>172</v>
      </c>
      <c r="AO1828" s="78">
        <v>10200</v>
      </c>
      <c r="AP1828" s="78">
        <v>9400</v>
      </c>
      <c r="AQ1828" s="78">
        <v>9900</v>
      </c>
      <c r="AR1828" s="78">
        <v>276</v>
      </c>
      <c r="AS1828" s="78">
        <v>10100</v>
      </c>
      <c r="AT1828" s="78">
        <v>10000</v>
      </c>
      <c r="AU1828" s="78">
        <v>10100</v>
      </c>
      <c r="AV1828" s="78">
        <v>74.5</v>
      </c>
      <c r="AW1828" s="77">
        <v>10.199999999999999</v>
      </c>
      <c r="AX1828" s="144">
        <f t="shared" si="190"/>
        <v>0.13</v>
      </c>
      <c r="AY1828" s="144">
        <f t="shared" si="191"/>
        <v>0.1</v>
      </c>
      <c r="AZ1828" s="144">
        <f t="shared" si="192"/>
        <v>0.05</v>
      </c>
      <c r="BA1828" s="54">
        <f t="shared" si="193"/>
        <v>11.931008638668587</v>
      </c>
      <c r="BB1828" s="54">
        <f t="shared" si="194"/>
        <v>9.4619913613314139</v>
      </c>
    </row>
    <row r="1829" spans="1:54" x14ac:dyDescent="0.25">
      <c r="A1829" s="3">
        <v>42888</v>
      </c>
      <c r="B1829" s="77">
        <v>10152.530000000001</v>
      </c>
      <c r="C1829" s="77">
        <v>884.17012</v>
      </c>
      <c r="D1829" s="77">
        <v>42.788800000000002</v>
      </c>
      <c r="E1829" s="77">
        <f t="shared" si="196"/>
        <v>384.76619999999991</v>
      </c>
      <c r="F1829" s="77">
        <v>0.71840000000000004</v>
      </c>
      <c r="G1829" s="77">
        <v>13.9795</v>
      </c>
      <c r="H1829">
        <v>0</v>
      </c>
      <c r="I1829" s="78">
        <v>10135</v>
      </c>
      <c r="J1829">
        <v>201706</v>
      </c>
      <c r="K1829" s="78">
        <v>10135</v>
      </c>
      <c r="L1829" s="77">
        <f t="shared" si="195"/>
        <v>-17.530000000000655</v>
      </c>
      <c r="M1829" s="78">
        <v>55971</v>
      </c>
      <c r="N1829" s="78">
        <v>1133.01647</v>
      </c>
      <c r="O1829" s="78">
        <v>196</v>
      </c>
      <c r="P1829" s="78">
        <v>0.92901</v>
      </c>
      <c r="Q1829" s="144">
        <v>56020</v>
      </c>
      <c r="R1829" s="78">
        <v>-34518</v>
      </c>
      <c r="S1829" s="78">
        <v>1703</v>
      </c>
      <c r="T1829" s="78">
        <v>14439</v>
      </c>
      <c r="U1829" s="78">
        <v>46690</v>
      </c>
      <c r="V1829" s="219">
        <v>-0.30925251659884345</v>
      </c>
      <c r="W1829" s="78">
        <v>-2158</v>
      </c>
      <c r="X1829" s="78">
        <v>1562</v>
      </c>
      <c r="Y1829" s="78">
        <v>8474</v>
      </c>
      <c r="Z1829" s="78">
        <v>9009</v>
      </c>
      <c r="AA1829" s="78">
        <v>122.42</v>
      </c>
      <c r="AB1829" s="78">
        <v>131.78</v>
      </c>
      <c r="AC1829" s="78">
        <v>138391</v>
      </c>
      <c r="AD1829" s="104">
        <v>5.17753</v>
      </c>
      <c r="AE1829" s="78">
        <v>145961</v>
      </c>
      <c r="AF1829" s="104">
        <v>1.14669</v>
      </c>
      <c r="AG1829" s="78">
        <v>-22057</v>
      </c>
      <c r="AH1829" s="104">
        <v>-3.7789999999999997E-2</v>
      </c>
      <c r="AI1829" s="78">
        <v>13416</v>
      </c>
      <c r="AJ1829" s="104">
        <v>0.67830000000000001</v>
      </c>
      <c r="AK1829" s="78">
        <v>10200</v>
      </c>
      <c r="AL1829" s="78">
        <v>9800</v>
      </c>
      <c r="AM1829" s="8">
        <v>10200</v>
      </c>
      <c r="AN1829" s="78">
        <v>156.5</v>
      </c>
      <c r="AO1829" s="78">
        <v>10200</v>
      </c>
      <c r="AP1829" s="78">
        <v>9400</v>
      </c>
      <c r="AQ1829" s="78">
        <v>10000</v>
      </c>
      <c r="AR1829" s="78">
        <v>268</v>
      </c>
      <c r="AS1829" s="78">
        <v>10200</v>
      </c>
      <c r="AT1829" s="78">
        <v>10000</v>
      </c>
      <c r="AU1829" s="78">
        <v>10100</v>
      </c>
      <c r="AV1829" s="78">
        <v>72.5</v>
      </c>
      <c r="AW1829" s="77">
        <v>9.82</v>
      </c>
      <c r="AX1829" s="144">
        <f t="shared" si="190"/>
        <v>0.1</v>
      </c>
      <c r="AY1829" s="144">
        <f t="shared" si="191"/>
        <v>0.06</v>
      </c>
      <c r="AZ1829" s="144">
        <f t="shared" si="192"/>
        <v>0.03</v>
      </c>
      <c r="BA1829" s="54">
        <f t="shared" si="193"/>
        <v>11.942555640225722</v>
      </c>
      <c r="BB1829" s="54">
        <f t="shared" si="194"/>
        <v>9.3544443597742788</v>
      </c>
    </row>
    <row r="1830" spans="1:54" x14ac:dyDescent="0.25">
      <c r="A1830" s="3">
        <v>42889</v>
      </c>
      <c r="B1830" s="77">
        <v>10158.15</v>
      </c>
      <c r="C1830" s="77">
        <v>461.04007999999999</v>
      </c>
      <c r="D1830" s="77">
        <v>0.64459999999999995</v>
      </c>
      <c r="E1830" s="77">
        <f t="shared" si="196"/>
        <v>335.8787999999999</v>
      </c>
      <c r="F1830" s="77">
        <v>-6.6358000000000006</v>
      </c>
      <c r="G1830" s="77">
        <v>9.1226000000000003</v>
      </c>
      <c r="H1830">
        <v>0</v>
      </c>
      <c r="I1830" s="78">
        <v>10157</v>
      </c>
      <c r="J1830">
        <v>201706</v>
      </c>
      <c r="K1830" s="78">
        <v>10157</v>
      </c>
      <c r="L1830" s="77">
        <f t="shared" si="195"/>
        <v>-1.1499999999996362</v>
      </c>
      <c r="M1830" s="78">
        <v>56477</v>
      </c>
      <c r="N1830" s="78">
        <v>1145.7516700000001</v>
      </c>
      <c r="O1830" s="78">
        <v>168</v>
      </c>
      <c r="P1830" s="78">
        <v>0.78447999999999996</v>
      </c>
      <c r="Q1830" s="144">
        <v>56519</v>
      </c>
      <c r="R1830" s="78">
        <v>-34560</v>
      </c>
      <c r="S1830" s="78">
        <v>1391</v>
      </c>
      <c r="T1830" s="78">
        <v>15138</v>
      </c>
      <c r="U1830" s="78">
        <v>47694</v>
      </c>
      <c r="V1830" s="219">
        <v>-0.31739841489495535</v>
      </c>
      <c r="W1830" s="78">
        <v>-2250</v>
      </c>
      <c r="X1830" s="78">
        <v>1562</v>
      </c>
      <c r="Y1830" s="78">
        <v>8156</v>
      </c>
      <c r="Z1830" s="78">
        <v>5721</v>
      </c>
      <c r="AA1830" s="78">
        <v>131.49</v>
      </c>
      <c r="AB1830" s="78">
        <v>133.63999999999999</v>
      </c>
      <c r="AC1830" s="78">
        <v>139107</v>
      </c>
      <c r="AD1830" s="104">
        <v>5.3780999999999999</v>
      </c>
      <c r="AE1830" s="78">
        <v>147200</v>
      </c>
      <c r="AF1830" s="104">
        <v>1.02224</v>
      </c>
      <c r="AG1830" s="78">
        <v>-24483</v>
      </c>
      <c r="AH1830" s="104">
        <v>-2.155E-2</v>
      </c>
      <c r="AI1830" s="78">
        <v>9785</v>
      </c>
      <c r="AJ1830" s="104">
        <v>0.85594999999999999</v>
      </c>
      <c r="AK1830" s="78">
        <v>10200</v>
      </c>
      <c r="AL1830" s="78">
        <v>9800</v>
      </c>
      <c r="AM1830" s="8">
        <v>10200</v>
      </c>
      <c r="AN1830" s="78">
        <v>142</v>
      </c>
      <c r="AO1830" s="78">
        <v>10200</v>
      </c>
      <c r="AP1830" s="78">
        <v>9500</v>
      </c>
      <c r="AQ1830" s="78">
        <v>10000</v>
      </c>
      <c r="AR1830" s="78">
        <v>255</v>
      </c>
      <c r="AS1830" s="78">
        <v>10200</v>
      </c>
      <c r="AT1830" s="78">
        <v>10000</v>
      </c>
      <c r="AU1830" s="78">
        <v>10200</v>
      </c>
      <c r="AV1830" s="78">
        <v>66.5</v>
      </c>
      <c r="AW1830" s="77">
        <v>10.119999999999999</v>
      </c>
      <c r="AX1830" s="144">
        <f t="shared" si="190"/>
        <v>0.17</v>
      </c>
      <c r="AY1830" s="144">
        <f t="shared" si="191"/>
        <v>0.1</v>
      </c>
      <c r="AZ1830" s="144">
        <f t="shared" si="192"/>
        <v>0.06</v>
      </c>
      <c r="BA1830" s="54">
        <f t="shared" si="193"/>
        <v>11.916600672127743</v>
      </c>
      <c r="BB1830" s="54">
        <f t="shared" si="194"/>
        <v>9.3003993278722561</v>
      </c>
    </row>
    <row r="1831" spans="1:54" x14ac:dyDescent="0.25">
      <c r="A1831" s="3">
        <v>42891</v>
      </c>
      <c r="B1831" s="77">
        <v>10226.84</v>
      </c>
      <c r="C1831" s="77">
        <v>939.03093000000001</v>
      </c>
      <c r="D1831" s="77">
        <v>38.965499999999999</v>
      </c>
      <c r="E1831" s="77">
        <f t="shared" si="196"/>
        <v>384.23909999999995</v>
      </c>
      <c r="F1831" s="77">
        <v>-4.4014999999999995</v>
      </c>
      <c r="G1831" s="77">
        <v>13.330499999999999</v>
      </c>
      <c r="H1831">
        <v>0</v>
      </c>
      <c r="I1831" s="78">
        <v>10200</v>
      </c>
      <c r="J1831">
        <v>201706</v>
      </c>
      <c r="K1831" s="78">
        <v>10200</v>
      </c>
      <c r="L1831" s="77">
        <f t="shared" si="195"/>
        <v>-26.840000000000146</v>
      </c>
      <c r="M1831" s="78">
        <v>57366</v>
      </c>
      <c r="N1831" s="78">
        <v>1168.7579499999999</v>
      </c>
      <c r="O1831" s="78">
        <v>838</v>
      </c>
      <c r="P1831" s="78">
        <v>4.2060199999999996</v>
      </c>
      <c r="Q1831" s="144">
        <v>57575.5</v>
      </c>
      <c r="R1831" s="78">
        <v>-34085</v>
      </c>
      <c r="S1831" s="78">
        <v>4257</v>
      </c>
      <c r="T1831" s="78">
        <v>18565</v>
      </c>
      <c r="U1831" s="78">
        <v>50333</v>
      </c>
      <c r="V1831" s="219">
        <v>-0.36884350227484952</v>
      </c>
      <c r="W1831" s="78">
        <v>-2809</v>
      </c>
      <c r="X1831" s="78">
        <v>4277</v>
      </c>
      <c r="Y1831" s="78">
        <v>8682</v>
      </c>
      <c r="Z1831" s="78">
        <v>5632</v>
      </c>
      <c r="AA1831" s="78">
        <v>118.4</v>
      </c>
      <c r="AB1831" s="78">
        <v>147.21</v>
      </c>
      <c r="AC1831" s="78">
        <v>140266</v>
      </c>
      <c r="AD1831" s="104">
        <v>6.4132800000000003</v>
      </c>
      <c r="AE1831" s="78">
        <v>153479</v>
      </c>
      <c r="AF1831" s="104">
        <v>1.0886199999999999</v>
      </c>
      <c r="AG1831" s="78">
        <v>-27089</v>
      </c>
      <c r="AH1831" s="104">
        <v>-0.67256000000000005</v>
      </c>
      <c r="AI1831" s="78">
        <v>-10838</v>
      </c>
      <c r="AJ1831" s="104">
        <v>0.72865000000000002</v>
      </c>
      <c r="AK1831" s="78">
        <v>10200</v>
      </c>
      <c r="AL1831" s="78">
        <v>9800</v>
      </c>
      <c r="AM1831" s="8">
        <v>10200</v>
      </c>
      <c r="AN1831" s="78">
        <v>139</v>
      </c>
      <c r="AO1831" s="78">
        <v>10200</v>
      </c>
      <c r="AP1831" s="78">
        <v>9800</v>
      </c>
      <c r="AQ1831" s="78">
        <v>10000</v>
      </c>
      <c r="AR1831" s="78">
        <v>250</v>
      </c>
      <c r="AS1831" s="78">
        <v>10200</v>
      </c>
      <c r="AT1831" s="78">
        <v>10000</v>
      </c>
      <c r="AU1831" s="78">
        <v>10200</v>
      </c>
      <c r="AV1831" s="78">
        <v>48</v>
      </c>
      <c r="AW1831" s="77">
        <v>10.23</v>
      </c>
      <c r="AX1831" s="144">
        <f t="shared" ref="AX1831:AX1894" si="197">PERCENTRANK(AW1802:AW1831,AW1831,2)</f>
        <v>0.24</v>
      </c>
      <c r="AY1831" s="144">
        <f t="shared" ref="AY1831:AY1894" si="198">PERCENTRANK(AW1782:AW1831,AW1831,2)</f>
        <v>0.14000000000000001</v>
      </c>
      <c r="AZ1831" s="144">
        <f t="shared" ref="AZ1831:AZ1894" si="199">PERCENTRANK(AW1732:AW1831,AW1831,2)</f>
        <v>0.08</v>
      </c>
      <c r="BA1831" s="54">
        <f t="shared" ref="BA1831:BA1894" si="200">AVERAGE(AW1812:AW1831)+2*_xlfn.STDEV.S(AW1812:AW1831)</f>
        <v>11.81100244591623</v>
      </c>
      <c r="BB1831" s="54">
        <f t="shared" ref="BB1831:BB1894" si="201">AVERAGE(AW1812:AW1831)-2*_xlfn.STDEV.S(AW1812:AW1831)</f>
        <v>9.2879975540837698</v>
      </c>
    </row>
    <row r="1832" spans="1:54" x14ac:dyDescent="0.25">
      <c r="A1832" s="3">
        <v>42892</v>
      </c>
      <c r="B1832" s="77">
        <v>10206.18</v>
      </c>
      <c r="C1832" s="77">
        <v>871.45486000000005</v>
      </c>
      <c r="D1832" s="77">
        <v>9.0274000000000001</v>
      </c>
      <c r="E1832" s="77">
        <f t="shared" si="196"/>
        <v>332.68860000000001</v>
      </c>
      <c r="F1832" s="77">
        <v>-4.3572000000000006</v>
      </c>
      <c r="G1832" s="77">
        <v>-10.657299999999999</v>
      </c>
      <c r="H1832">
        <v>0</v>
      </c>
      <c r="I1832" s="78">
        <v>10185</v>
      </c>
      <c r="J1832">
        <v>201706</v>
      </c>
      <c r="K1832" s="78">
        <v>10185</v>
      </c>
      <c r="L1832" s="77">
        <f t="shared" si="195"/>
        <v>-21.180000000000291</v>
      </c>
      <c r="M1832" s="78">
        <v>56391</v>
      </c>
      <c r="N1832" s="78">
        <v>1146.9891399999999</v>
      </c>
      <c r="O1832" s="78">
        <v>682</v>
      </c>
      <c r="P1832" s="78">
        <v>3.40916</v>
      </c>
      <c r="Q1832" s="144">
        <v>56561.5</v>
      </c>
      <c r="R1832" s="78">
        <v>-34182</v>
      </c>
      <c r="S1832" s="78">
        <v>3939</v>
      </c>
      <c r="T1832" s="78">
        <v>17178</v>
      </c>
      <c r="U1832" s="78">
        <v>49699</v>
      </c>
      <c r="V1832" s="219">
        <v>-0.345640757359303</v>
      </c>
      <c r="W1832" s="78">
        <v>-3759</v>
      </c>
      <c r="X1832" s="78">
        <v>3565</v>
      </c>
      <c r="Y1832" s="78">
        <v>7665</v>
      </c>
      <c r="Z1832" s="78">
        <v>3091</v>
      </c>
      <c r="AA1832" s="78">
        <v>123.43</v>
      </c>
      <c r="AB1832" s="78">
        <v>149.58000000000001</v>
      </c>
      <c r="AC1832" s="78">
        <v>140048</v>
      </c>
      <c r="AD1832" s="104">
        <v>5.9382200000000003</v>
      </c>
      <c r="AE1832" s="78">
        <v>156437</v>
      </c>
      <c r="AF1832" s="104">
        <v>1.19032</v>
      </c>
      <c r="AG1832" s="78">
        <v>-28298</v>
      </c>
      <c r="AH1832" s="104">
        <v>-0.62039</v>
      </c>
      <c r="AI1832" s="78">
        <v>-15046</v>
      </c>
      <c r="AJ1832" s="104">
        <v>0.92654000000000003</v>
      </c>
      <c r="AK1832" s="78">
        <v>10400</v>
      </c>
      <c r="AL1832" s="78">
        <v>9800</v>
      </c>
      <c r="AM1832" s="8">
        <v>10200</v>
      </c>
      <c r="AN1832" s="78">
        <v>137</v>
      </c>
      <c r="AO1832" s="78">
        <v>10400</v>
      </c>
      <c r="AP1832" s="78">
        <v>9800</v>
      </c>
      <c r="AQ1832" s="78">
        <v>10000</v>
      </c>
      <c r="AR1832" s="78">
        <v>246</v>
      </c>
      <c r="AS1832" s="78">
        <v>10300</v>
      </c>
      <c r="AT1832" s="78">
        <v>10100</v>
      </c>
      <c r="AU1832" s="78">
        <v>10200</v>
      </c>
      <c r="AV1832" s="78">
        <v>31</v>
      </c>
      <c r="AW1832" s="77">
        <v>10.130000000000001</v>
      </c>
      <c r="AX1832" s="144">
        <f t="shared" si="197"/>
        <v>0.2</v>
      </c>
      <c r="AY1832" s="144">
        <f t="shared" si="198"/>
        <v>0.12</v>
      </c>
      <c r="AZ1832" s="144">
        <f t="shared" si="199"/>
        <v>7.0000000000000007E-2</v>
      </c>
      <c r="BA1832" s="54">
        <f t="shared" si="200"/>
        <v>11.776721313175356</v>
      </c>
      <c r="BB1832" s="54">
        <f t="shared" si="201"/>
        <v>9.2472786868246413</v>
      </c>
    </row>
    <row r="1833" spans="1:54" x14ac:dyDescent="0.25">
      <c r="A1833" s="3">
        <v>42893</v>
      </c>
      <c r="B1833" s="77">
        <v>10209.99</v>
      </c>
      <c r="C1833" s="77">
        <v>1038.3641</v>
      </c>
      <c r="D1833" s="77">
        <v>23.009899999999998</v>
      </c>
      <c r="E1833" s="77">
        <f t="shared" si="196"/>
        <v>299.63570000000004</v>
      </c>
      <c r="F1833" s="77">
        <v>-5.218</v>
      </c>
      <c r="G1833" s="77">
        <v>0.89890000000000003</v>
      </c>
      <c r="H1833" t="s">
        <v>1831</v>
      </c>
      <c r="I1833" s="78">
        <v>10192</v>
      </c>
      <c r="J1833">
        <v>201706</v>
      </c>
      <c r="K1833" s="78">
        <v>10192</v>
      </c>
      <c r="L1833" s="77">
        <f t="shared" si="195"/>
        <v>-17.989999999999782</v>
      </c>
      <c r="M1833" s="78">
        <v>57528</v>
      </c>
      <c r="N1833" s="78">
        <v>1170.9126100000001</v>
      </c>
      <c r="O1833" s="78">
        <v>1007</v>
      </c>
      <c r="P1833" s="78">
        <v>5.0502099999999999</v>
      </c>
      <c r="Q1833" s="144">
        <v>57779.75</v>
      </c>
      <c r="R1833" s="78">
        <v>-34117</v>
      </c>
      <c r="S1833" s="78">
        <v>2104</v>
      </c>
      <c r="T1833" s="78">
        <v>17703</v>
      </c>
      <c r="U1833" s="78">
        <v>49553</v>
      </c>
      <c r="V1833" s="219">
        <v>-0.35725384941375898</v>
      </c>
      <c r="W1833" s="78">
        <v>-4441</v>
      </c>
      <c r="X1833" s="78">
        <v>2854</v>
      </c>
      <c r="Y1833" s="78">
        <v>6535</v>
      </c>
      <c r="Z1833" s="78">
        <v>7395</v>
      </c>
      <c r="AA1833" s="78">
        <v>98.98</v>
      </c>
      <c r="AB1833" s="78">
        <v>135.59</v>
      </c>
      <c r="AC1833" s="78">
        <v>140100</v>
      </c>
      <c r="AD1833" s="104">
        <v>5.9238999999999997</v>
      </c>
      <c r="AE1833" s="78">
        <v>150446</v>
      </c>
      <c r="AF1833" s="104">
        <v>1.1640900000000001</v>
      </c>
      <c r="AG1833" s="78">
        <v>-36827</v>
      </c>
      <c r="AH1833" s="104">
        <v>-0.72482999999999997</v>
      </c>
      <c r="AI1833" s="78">
        <v>-28942</v>
      </c>
      <c r="AJ1833" s="104">
        <v>0.82364999999999999</v>
      </c>
      <c r="AK1833" s="78">
        <v>10400</v>
      </c>
      <c r="AL1833" s="78">
        <v>9800</v>
      </c>
      <c r="AM1833" s="8">
        <v>10200</v>
      </c>
      <c r="AN1833" s="78">
        <v>129</v>
      </c>
      <c r="AO1833" s="78">
        <v>10400</v>
      </c>
      <c r="AP1833" s="78">
        <v>9800</v>
      </c>
      <c r="AQ1833" s="78">
        <v>10000</v>
      </c>
      <c r="AR1833" s="78">
        <v>249</v>
      </c>
      <c r="AS1833" s="78">
        <v>10300</v>
      </c>
      <c r="AT1833" s="78">
        <v>10100</v>
      </c>
      <c r="AU1833" s="78">
        <v>10200</v>
      </c>
      <c r="AV1833" s="78">
        <v>85.5</v>
      </c>
      <c r="AW1833" s="77">
        <v>9.9700000000000006</v>
      </c>
      <c r="AX1833" s="144">
        <f t="shared" si="197"/>
        <v>0.13</v>
      </c>
      <c r="AY1833" s="144">
        <f t="shared" si="198"/>
        <v>0.08</v>
      </c>
      <c r="AZ1833" s="144">
        <f t="shared" si="199"/>
        <v>0.04</v>
      </c>
      <c r="BA1833" s="54">
        <f t="shared" si="200"/>
        <v>11.700721893229261</v>
      </c>
      <c r="BB1833" s="54">
        <f t="shared" si="201"/>
        <v>9.2042781067707367</v>
      </c>
    </row>
    <row r="1834" spans="1:54" x14ac:dyDescent="0.25">
      <c r="A1834" s="3">
        <v>42894</v>
      </c>
      <c r="B1834" s="77">
        <v>10225.780000000001</v>
      </c>
      <c r="C1834" s="77">
        <v>860.75207999999998</v>
      </c>
      <c r="D1834" s="77">
        <v>25.002300000000002</v>
      </c>
      <c r="E1834" s="77">
        <f t="shared" si="196"/>
        <v>273.02019999999999</v>
      </c>
      <c r="F1834" s="77">
        <v>-2.2566000000000002</v>
      </c>
      <c r="G1834" s="77">
        <v>-0.85109999999999997</v>
      </c>
      <c r="H1834">
        <v>0</v>
      </c>
      <c r="I1834" s="78">
        <v>10211</v>
      </c>
      <c r="J1834">
        <v>201706</v>
      </c>
      <c r="K1834" s="78">
        <v>10211</v>
      </c>
      <c r="L1834" s="77">
        <f t="shared" si="195"/>
        <v>-14.780000000000655</v>
      </c>
      <c r="M1834" s="78">
        <v>57140</v>
      </c>
      <c r="N1834" s="78">
        <v>1165.4080799999999</v>
      </c>
      <c r="O1834" s="78">
        <v>1260</v>
      </c>
      <c r="P1834" s="78">
        <v>6.3692000000000002</v>
      </c>
      <c r="Q1834" s="144">
        <v>57455</v>
      </c>
      <c r="R1834" s="78">
        <v>-34078</v>
      </c>
      <c r="S1834" s="78">
        <v>4675</v>
      </c>
      <c r="T1834" s="78">
        <v>18784</v>
      </c>
      <c r="U1834" s="78">
        <v>49927</v>
      </c>
      <c r="V1834" s="219">
        <v>-0.37622929477036471</v>
      </c>
      <c r="W1834" s="78">
        <v>-4522</v>
      </c>
      <c r="X1834" s="78">
        <v>2600</v>
      </c>
      <c r="Y1834" s="78">
        <v>6927</v>
      </c>
      <c r="Z1834" s="78">
        <v>6538</v>
      </c>
      <c r="AA1834" s="78">
        <v>118.42</v>
      </c>
      <c r="AB1834" s="78">
        <v>136.43</v>
      </c>
      <c r="AC1834" s="78">
        <v>139230</v>
      </c>
      <c r="AD1834" s="104">
        <v>6.2567899999999996</v>
      </c>
      <c r="AE1834" s="78">
        <v>154962</v>
      </c>
      <c r="AF1834" s="104">
        <v>1.07392</v>
      </c>
      <c r="AG1834" s="78">
        <v>-40707</v>
      </c>
      <c r="AH1834" s="104">
        <v>-1.29183</v>
      </c>
      <c r="AI1834" s="78">
        <v>-16192</v>
      </c>
      <c r="AJ1834" s="104">
        <v>0.74524999999999997</v>
      </c>
      <c r="AK1834" s="78">
        <v>10400</v>
      </c>
      <c r="AL1834" s="78">
        <v>9800</v>
      </c>
      <c r="AM1834" s="8">
        <v>10200</v>
      </c>
      <c r="AN1834" s="78">
        <v>124</v>
      </c>
      <c r="AO1834" s="78">
        <v>10400</v>
      </c>
      <c r="AP1834" s="78">
        <v>9800</v>
      </c>
      <c r="AQ1834" s="78">
        <v>10000</v>
      </c>
      <c r="AR1834" s="78">
        <v>250</v>
      </c>
      <c r="AS1834" s="78">
        <v>10200</v>
      </c>
      <c r="AT1834" s="78">
        <v>10100</v>
      </c>
      <c r="AU1834" s="78">
        <v>10200</v>
      </c>
      <c r="AV1834" s="78">
        <v>83.5</v>
      </c>
      <c r="AW1834" s="77">
        <v>10.210000000000001</v>
      </c>
      <c r="AX1834" s="144">
        <f t="shared" si="197"/>
        <v>0.31</v>
      </c>
      <c r="AY1834" s="144">
        <f t="shared" si="198"/>
        <v>0.18</v>
      </c>
      <c r="AZ1834" s="144">
        <f t="shared" si="199"/>
        <v>0.1</v>
      </c>
      <c r="BA1834" s="54">
        <f t="shared" si="200"/>
        <v>11.622016387646262</v>
      </c>
      <c r="BB1834" s="54">
        <f t="shared" si="201"/>
        <v>9.1939836123537333</v>
      </c>
    </row>
    <row r="1835" spans="1:54" x14ac:dyDescent="0.25">
      <c r="A1835" s="3">
        <v>42895</v>
      </c>
      <c r="B1835" s="77">
        <v>10199.65</v>
      </c>
      <c r="C1835" s="77">
        <v>1044.5811000000001</v>
      </c>
      <c r="D1835" s="77">
        <v>-33.771500000000003</v>
      </c>
      <c r="E1835" s="77">
        <f t="shared" si="196"/>
        <v>198.54749999999996</v>
      </c>
      <c r="F1835" s="77">
        <v>-7.9019000000000004</v>
      </c>
      <c r="G1835" s="77">
        <v>0.37170000000000003</v>
      </c>
      <c r="H1835">
        <v>0</v>
      </c>
      <c r="I1835" s="78">
        <v>10192</v>
      </c>
      <c r="J1835">
        <v>201706</v>
      </c>
      <c r="K1835" s="78">
        <v>10192</v>
      </c>
      <c r="L1835" s="77">
        <f t="shared" si="195"/>
        <v>-7.6499999999996362</v>
      </c>
      <c r="M1835" s="78">
        <v>58828</v>
      </c>
      <c r="N1835" s="78">
        <v>1197.41488</v>
      </c>
      <c r="O1835" s="78">
        <v>178</v>
      </c>
      <c r="P1835" s="78">
        <v>0.85379000000000005</v>
      </c>
      <c r="Q1835" s="144">
        <v>58872.5</v>
      </c>
      <c r="R1835" s="78">
        <v>-34274</v>
      </c>
      <c r="S1835" s="78">
        <v>1477</v>
      </c>
      <c r="T1835" s="78">
        <v>16222</v>
      </c>
      <c r="U1835" s="78">
        <v>48825</v>
      </c>
      <c r="V1835" s="219">
        <v>-0.3322478238607271</v>
      </c>
      <c r="W1835" s="78">
        <v>-3706</v>
      </c>
      <c r="X1835" s="78">
        <v>-1745</v>
      </c>
      <c r="Y1835" s="78">
        <v>8512</v>
      </c>
      <c r="Z1835" s="78">
        <v>8545</v>
      </c>
      <c r="AA1835" s="78">
        <v>113.68</v>
      </c>
      <c r="AB1835" s="78">
        <v>139.44</v>
      </c>
      <c r="AC1835" s="78">
        <v>143013</v>
      </c>
      <c r="AD1835" s="104">
        <v>5.5775100000000002</v>
      </c>
      <c r="AE1835" s="78">
        <v>155499</v>
      </c>
      <c r="AF1835" s="104">
        <v>1.12205</v>
      </c>
      <c r="AG1835" s="78">
        <v>-33591</v>
      </c>
      <c r="AH1835" s="104">
        <v>-0.76019000000000003</v>
      </c>
      <c r="AI1835" s="78">
        <v>-15590</v>
      </c>
      <c r="AJ1835" s="104">
        <v>0.95304</v>
      </c>
      <c r="AK1835" s="78">
        <v>10400</v>
      </c>
      <c r="AL1835" s="78">
        <v>10000</v>
      </c>
      <c r="AM1835" s="8">
        <v>10200</v>
      </c>
      <c r="AN1835" s="78">
        <v>111</v>
      </c>
      <c r="AO1835" s="78">
        <v>10400</v>
      </c>
      <c r="AP1835" s="78">
        <v>9800</v>
      </c>
      <c r="AQ1835" s="78">
        <v>10000</v>
      </c>
      <c r="AR1835" s="78">
        <v>230</v>
      </c>
      <c r="AS1835" s="78">
        <v>10300</v>
      </c>
      <c r="AT1835" s="78">
        <v>10100</v>
      </c>
      <c r="AU1835" s="78">
        <v>10200</v>
      </c>
      <c r="AV1835" s="78">
        <v>59.5</v>
      </c>
      <c r="AW1835" s="77">
        <v>9.57</v>
      </c>
      <c r="AX1835" s="144">
        <f t="shared" si="197"/>
        <v>0.03</v>
      </c>
      <c r="AY1835" s="144">
        <f t="shared" si="198"/>
        <v>0.02</v>
      </c>
      <c r="AZ1835" s="144">
        <f t="shared" si="199"/>
        <v>0.01</v>
      </c>
      <c r="BA1835" s="54">
        <f t="shared" si="200"/>
        <v>11.431638721939986</v>
      </c>
      <c r="BB1835" s="54">
        <f t="shared" si="201"/>
        <v>9.1793612780600107</v>
      </c>
    </row>
    <row r="1836" spans="1:54" x14ac:dyDescent="0.25">
      <c r="A1836" s="3">
        <v>42898</v>
      </c>
      <c r="B1836" s="77">
        <v>10109.959999999999</v>
      </c>
      <c r="C1836" s="77">
        <v>914.68336999999997</v>
      </c>
      <c r="D1836" s="77">
        <v>-138.22219999999999</v>
      </c>
      <c r="E1836" s="77">
        <f t="shared" si="196"/>
        <v>43.214399999999983</v>
      </c>
      <c r="F1836" s="77">
        <v>-3.9281000000000001</v>
      </c>
      <c r="G1836" s="77">
        <v>12.842499999999999</v>
      </c>
      <c r="H1836">
        <v>0</v>
      </c>
      <c r="I1836" s="78">
        <v>10120</v>
      </c>
      <c r="J1836">
        <v>201706</v>
      </c>
      <c r="K1836" s="78">
        <v>10120</v>
      </c>
      <c r="L1836" s="77">
        <f t="shared" si="195"/>
        <v>10.040000000000873</v>
      </c>
      <c r="M1836" s="78">
        <v>58626</v>
      </c>
      <c r="N1836" s="78">
        <v>1184.90092</v>
      </c>
      <c r="O1836" s="78">
        <v>-483</v>
      </c>
      <c r="P1836" s="78">
        <v>-2.49722</v>
      </c>
      <c r="Q1836" s="144">
        <v>58505.25</v>
      </c>
      <c r="R1836" s="78">
        <v>-35692</v>
      </c>
      <c r="S1836" s="78">
        <v>-1833</v>
      </c>
      <c r="T1836" s="78">
        <v>11721</v>
      </c>
      <c r="U1836" s="78">
        <v>46862</v>
      </c>
      <c r="V1836" s="219">
        <v>-0.25011736588280481</v>
      </c>
      <c r="W1836" s="78">
        <v>-2661</v>
      </c>
      <c r="X1836" s="78">
        <v>5632</v>
      </c>
      <c r="Y1836" s="78">
        <v>8342</v>
      </c>
      <c r="Z1836" s="78">
        <v>11424</v>
      </c>
      <c r="AA1836" s="78">
        <v>101.54</v>
      </c>
      <c r="AB1836" s="78">
        <v>122.31</v>
      </c>
      <c r="AC1836" s="78">
        <v>143773</v>
      </c>
      <c r="AD1836" s="104">
        <v>4.31365</v>
      </c>
      <c r="AE1836" s="78">
        <v>178602</v>
      </c>
      <c r="AF1836" s="104">
        <v>1.83697</v>
      </c>
      <c r="AG1836" s="78">
        <v>-12552</v>
      </c>
      <c r="AH1836" s="104">
        <v>-0.32325999999999999</v>
      </c>
      <c r="AI1836" s="78">
        <v>-22868</v>
      </c>
      <c r="AJ1836" s="104">
        <v>1.1301399999999999</v>
      </c>
      <c r="AK1836" s="78">
        <v>10200</v>
      </c>
      <c r="AL1836" s="78">
        <v>10000</v>
      </c>
      <c r="AM1836" s="8">
        <v>10100</v>
      </c>
      <c r="AN1836" s="78">
        <v>113.5</v>
      </c>
      <c r="AO1836" s="78">
        <v>10200</v>
      </c>
      <c r="AP1836" s="78">
        <v>9800</v>
      </c>
      <c r="AQ1836" s="78">
        <v>9900</v>
      </c>
      <c r="AR1836" s="78">
        <v>244</v>
      </c>
      <c r="AS1836" s="78">
        <v>10200</v>
      </c>
      <c r="AT1836" s="78">
        <v>10000</v>
      </c>
      <c r="AU1836" s="78">
        <v>10100</v>
      </c>
      <c r="AV1836" s="78">
        <v>54.5</v>
      </c>
      <c r="AW1836" s="77">
        <v>10.5</v>
      </c>
      <c r="AX1836" s="144">
        <f t="shared" si="197"/>
        <v>0.44</v>
      </c>
      <c r="AY1836" s="144">
        <f t="shared" si="198"/>
        <v>0.26</v>
      </c>
      <c r="AZ1836" s="144">
        <f t="shared" si="199"/>
        <v>0.16</v>
      </c>
      <c r="BA1836" s="54">
        <f t="shared" si="200"/>
        <v>11.409110454696101</v>
      </c>
      <c r="BB1836" s="54">
        <f t="shared" si="201"/>
        <v>9.180889545303895</v>
      </c>
    </row>
    <row r="1837" spans="1:54" x14ac:dyDescent="0.25">
      <c r="A1837" s="3">
        <v>42899</v>
      </c>
      <c r="B1837" s="77">
        <v>10128.15</v>
      </c>
      <c r="C1837" s="77">
        <v>827.06434000000002</v>
      </c>
      <c r="D1837" s="77">
        <v>-83.845100000000002</v>
      </c>
      <c r="E1837" s="77">
        <f t="shared" si="196"/>
        <v>-47.281000000000006</v>
      </c>
      <c r="F1837" s="77">
        <v>-2.6983999999999999</v>
      </c>
      <c r="G1837" s="77">
        <v>2.1707000000000001</v>
      </c>
      <c r="H1837">
        <v>0</v>
      </c>
      <c r="I1837" s="78">
        <v>10137</v>
      </c>
      <c r="J1837">
        <v>201706</v>
      </c>
      <c r="K1837" s="78">
        <v>10137</v>
      </c>
      <c r="L1837" s="77">
        <f t="shared" si="195"/>
        <v>8.8500000000003638</v>
      </c>
      <c r="M1837" s="78">
        <v>57040</v>
      </c>
      <c r="N1837" s="78">
        <v>1154.6551300000001</v>
      </c>
      <c r="O1837" s="78">
        <v>-502</v>
      </c>
      <c r="P1837" s="78">
        <v>-2.6058400000000002</v>
      </c>
      <c r="Q1837" s="144">
        <v>56914.5</v>
      </c>
      <c r="R1837" s="78">
        <v>-35241</v>
      </c>
      <c r="S1837" s="78">
        <v>-622</v>
      </c>
      <c r="T1837" s="78">
        <v>11743</v>
      </c>
      <c r="U1837" s="78">
        <v>46929</v>
      </c>
      <c r="V1837" s="219">
        <v>-0.2502290694453323</v>
      </c>
      <c r="W1837" s="78">
        <v>-2055</v>
      </c>
      <c r="X1837" s="78">
        <v>6539</v>
      </c>
      <c r="Y1837" s="78">
        <v>8714</v>
      </c>
      <c r="Z1837" s="78">
        <v>11455</v>
      </c>
      <c r="AA1837" s="78">
        <v>101.44</v>
      </c>
      <c r="AB1837" s="78">
        <v>120.42</v>
      </c>
      <c r="AC1837" s="78">
        <v>143597</v>
      </c>
      <c r="AD1837" s="104">
        <v>4.3928099999999999</v>
      </c>
      <c r="AE1837" s="78">
        <v>180660</v>
      </c>
      <c r="AF1837" s="104">
        <v>1.6514</v>
      </c>
      <c r="AG1837" s="78">
        <v>-24080</v>
      </c>
      <c r="AH1837" s="104">
        <v>-0.37372</v>
      </c>
      <c r="AI1837" s="78">
        <v>-23679</v>
      </c>
      <c r="AJ1837" s="104">
        <v>1.14289</v>
      </c>
      <c r="AK1837" s="78">
        <v>10200</v>
      </c>
      <c r="AL1837" s="78">
        <v>10000</v>
      </c>
      <c r="AM1837" s="8">
        <v>10100</v>
      </c>
      <c r="AN1837" s="78">
        <v>104.5</v>
      </c>
      <c r="AO1837" s="78">
        <v>10200</v>
      </c>
      <c r="AP1837" s="78">
        <v>9800</v>
      </c>
      <c r="AQ1837" s="78">
        <v>10000</v>
      </c>
      <c r="AR1837" s="78">
        <v>232</v>
      </c>
      <c r="AS1837" s="78">
        <v>10200</v>
      </c>
      <c r="AT1837" s="78">
        <v>10000</v>
      </c>
      <c r="AU1837" s="78">
        <v>10150</v>
      </c>
      <c r="AV1837" s="78">
        <v>35.5</v>
      </c>
      <c r="AW1837" s="77">
        <v>10.11</v>
      </c>
      <c r="AX1837" s="144">
        <f t="shared" si="197"/>
        <v>0.24</v>
      </c>
      <c r="AY1837" s="144">
        <f t="shared" si="198"/>
        <v>0.14000000000000001</v>
      </c>
      <c r="AZ1837" s="144">
        <f t="shared" si="199"/>
        <v>0.08</v>
      </c>
      <c r="BA1837" s="54">
        <f t="shared" si="200"/>
        <v>11.214340548687023</v>
      </c>
      <c r="BB1837" s="54">
        <f t="shared" si="201"/>
        <v>9.2456594513129744</v>
      </c>
    </row>
    <row r="1838" spans="1:54" x14ac:dyDescent="0.25">
      <c r="A1838" s="3">
        <v>42900</v>
      </c>
      <c r="B1838" s="77">
        <v>10072.459999999999</v>
      </c>
      <c r="C1838" s="77">
        <v>1014.5559</v>
      </c>
      <c r="D1838" s="77">
        <v>-20.981999999999999</v>
      </c>
      <c r="E1838" s="77">
        <f t="shared" si="196"/>
        <v>-75.733000000000004</v>
      </c>
      <c r="F1838" s="77">
        <v>-4.4074</v>
      </c>
      <c r="G1838" s="77">
        <v>-24.6891</v>
      </c>
      <c r="H1838" t="s">
        <v>1832</v>
      </c>
      <c r="I1838" s="78">
        <v>10065</v>
      </c>
      <c r="J1838">
        <v>201706</v>
      </c>
      <c r="K1838" s="78">
        <v>10065</v>
      </c>
      <c r="L1838" s="77">
        <f t="shared" si="195"/>
        <v>-7.4599999999991269</v>
      </c>
      <c r="M1838" s="78">
        <v>51932</v>
      </c>
      <c r="N1838" s="78">
        <v>1043.0015000000001</v>
      </c>
      <c r="O1838" s="78">
        <v>-2680</v>
      </c>
      <c r="P1838" s="78">
        <v>-13.53481</v>
      </c>
      <c r="Q1838" s="144">
        <v>51262</v>
      </c>
      <c r="R1838" s="78">
        <v>-35724</v>
      </c>
      <c r="S1838" s="78">
        <v>457</v>
      </c>
      <c r="T1838" s="78">
        <v>5728</v>
      </c>
      <c r="U1838" s="78">
        <v>46066</v>
      </c>
      <c r="V1838" s="219">
        <v>-0.12434333347805322</v>
      </c>
      <c r="W1838" s="78">
        <v>-4144</v>
      </c>
      <c r="X1838" s="78">
        <v>5075</v>
      </c>
      <c r="Y1838" s="78">
        <v>6664</v>
      </c>
      <c r="Z1838" s="78">
        <v>6019</v>
      </c>
      <c r="AA1838" s="78">
        <v>114.65</v>
      </c>
      <c r="AB1838" s="78">
        <v>119.1</v>
      </c>
      <c r="AC1838" s="78">
        <v>135263</v>
      </c>
      <c r="AD1838" s="104">
        <v>3.30749</v>
      </c>
      <c r="AE1838" s="78">
        <v>178928</v>
      </c>
      <c r="AF1838" s="104">
        <v>2.1343999999999999</v>
      </c>
      <c r="AG1838" s="78">
        <v>-53569</v>
      </c>
      <c r="AH1838" s="104">
        <v>-0.62078999999999995</v>
      </c>
      <c r="AI1838" s="78">
        <v>-25774</v>
      </c>
      <c r="AJ1838" s="104">
        <v>1.24135</v>
      </c>
      <c r="AK1838" s="78">
        <v>10200</v>
      </c>
      <c r="AL1838" s="78">
        <v>9800</v>
      </c>
      <c r="AM1838" s="8">
        <v>10050</v>
      </c>
      <c r="AN1838" s="78">
        <v>99</v>
      </c>
      <c r="AO1838" s="78">
        <v>10200</v>
      </c>
      <c r="AP1838" s="78">
        <v>9600</v>
      </c>
      <c r="AQ1838" s="78">
        <v>9900</v>
      </c>
      <c r="AR1838" s="78">
        <v>231</v>
      </c>
      <c r="AS1838" s="78">
        <v>10200</v>
      </c>
      <c r="AT1838" s="78">
        <v>9800</v>
      </c>
      <c r="AU1838" s="78">
        <v>10050</v>
      </c>
      <c r="AV1838" s="78">
        <v>99</v>
      </c>
      <c r="AW1838" s="77">
        <v>10.83</v>
      </c>
      <c r="AX1838" s="144">
        <f t="shared" si="197"/>
        <v>0.68</v>
      </c>
      <c r="AY1838" s="144">
        <f t="shared" si="198"/>
        <v>0.44</v>
      </c>
      <c r="AZ1838" s="144">
        <f t="shared" si="199"/>
        <v>0.27</v>
      </c>
      <c r="BA1838" s="54">
        <f t="shared" si="200"/>
        <v>11.13084244235529</v>
      </c>
      <c r="BB1838" s="54">
        <f t="shared" si="201"/>
        <v>9.2921575576447086</v>
      </c>
    </row>
    <row r="1839" spans="1:54" x14ac:dyDescent="0.25">
      <c r="A1839" s="3">
        <v>42901</v>
      </c>
      <c r="B1839" s="77">
        <v>10088.35</v>
      </c>
      <c r="C1839" s="77">
        <v>793.21843999999999</v>
      </c>
      <c r="D1839" s="77">
        <v>2.9369999999999998</v>
      </c>
      <c r="E1839" s="77">
        <f t="shared" si="196"/>
        <v>-82.333000000000013</v>
      </c>
      <c r="F1839" s="77">
        <v>-5.6097999999999999</v>
      </c>
      <c r="G1839" s="77">
        <v>-1.2785</v>
      </c>
      <c r="H1839">
        <v>0</v>
      </c>
      <c r="I1839" s="78">
        <v>10073</v>
      </c>
      <c r="J1839">
        <v>201706</v>
      </c>
      <c r="K1839" s="78">
        <v>10073</v>
      </c>
      <c r="L1839" s="77">
        <f t="shared" si="195"/>
        <v>-15.350000000000364</v>
      </c>
      <c r="M1839" s="78">
        <v>51858</v>
      </c>
      <c r="N1839" s="78">
        <v>1040.65146</v>
      </c>
      <c r="O1839" s="78">
        <v>-3658</v>
      </c>
      <c r="P1839" s="78">
        <v>-18.485579999999999</v>
      </c>
      <c r="Q1839" s="144">
        <v>50943.5</v>
      </c>
      <c r="R1839" s="78">
        <v>-35727</v>
      </c>
      <c r="S1839" s="78">
        <v>2141</v>
      </c>
      <c r="T1839" s="78">
        <v>6550</v>
      </c>
      <c r="U1839" s="78">
        <v>46621</v>
      </c>
      <c r="V1839" s="219">
        <v>-0.14049462688488021</v>
      </c>
      <c r="W1839" s="78">
        <v>-3078</v>
      </c>
      <c r="X1839" s="78">
        <v>5683</v>
      </c>
      <c r="Y1839" s="78">
        <v>7114</v>
      </c>
      <c r="Z1839" s="78">
        <v>6558</v>
      </c>
      <c r="AA1839" s="78">
        <v>117.96</v>
      </c>
      <c r="AB1839" s="78">
        <v>115.85</v>
      </c>
      <c r="AC1839" s="78">
        <v>135042</v>
      </c>
      <c r="AD1839" s="104">
        <v>3.31332</v>
      </c>
      <c r="AE1839" s="78">
        <v>176342</v>
      </c>
      <c r="AF1839" s="104">
        <v>1.8952500000000001</v>
      </c>
      <c r="AG1839" s="78">
        <v>-55525</v>
      </c>
      <c r="AH1839" s="104">
        <v>-0.99075000000000002</v>
      </c>
      <c r="AI1839" s="78">
        <v>7556</v>
      </c>
      <c r="AJ1839" s="104">
        <v>1.10412</v>
      </c>
      <c r="AK1839" s="78">
        <v>10200</v>
      </c>
      <c r="AL1839" s="78">
        <v>10000</v>
      </c>
      <c r="AM1839" s="8">
        <v>10050</v>
      </c>
      <c r="AN1839" s="78">
        <v>85.5</v>
      </c>
      <c r="AO1839" s="78">
        <v>10200</v>
      </c>
      <c r="AP1839" s="78">
        <v>9600</v>
      </c>
      <c r="AQ1839" s="78">
        <v>9900</v>
      </c>
      <c r="AR1839" s="78">
        <v>224</v>
      </c>
      <c r="AS1839" s="78">
        <v>10200</v>
      </c>
      <c r="AT1839" s="78">
        <v>10000</v>
      </c>
      <c r="AU1839" s="78">
        <v>10050</v>
      </c>
      <c r="AV1839" s="78">
        <v>85.5</v>
      </c>
      <c r="AW1839" s="77">
        <v>10.19</v>
      </c>
      <c r="AX1839" s="144">
        <f t="shared" si="197"/>
        <v>0.34</v>
      </c>
      <c r="AY1839" s="144">
        <f t="shared" si="198"/>
        <v>0.2</v>
      </c>
      <c r="AZ1839" s="144">
        <f t="shared" si="199"/>
        <v>0.11</v>
      </c>
      <c r="BA1839" s="54">
        <f t="shared" si="200"/>
        <v>10.937224327953976</v>
      </c>
      <c r="BB1839" s="54">
        <f t="shared" si="201"/>
        <v>9.3797756720460281</v>
      </c>
    </row>
    <row r="1840" spans="1:54" x14ac:dyDescent="0.25">
      <c r="A1840" s="3">
        <v>42902</v>
      </c>
      <c r="B1840" s="77">
        <v>10156.73</v>
      </c>
      <c r="C1840" s="77">
        <v>980.19447000000002</v>
      </c>
      <c r="D1840" s="77">
        <v>28.182199999999998</v>
      </c>
      <c r="E1840" s="77">
        <f t="shared" si="196"/>
        <v>-15.546500000000048</v>
      </c>
      <c r="F1840" s="77">
        <v>-4.9717000000000002</v>
      </c>
      <c r="G1840" s="77">
        <v>8.1946000000000012</v>
      </c>
      <c r="H1840">
        <v>0</v>
      </c>
      <c r="I1840" s="78">
        <v>10146</v>
      </c>
      <c r="J1840">
        <v>201706</v>
      </c>
      <c r="K1840" s="78">
        <v>10146</v>
      </c>
      <c r="L1840" s="77">
        <f t="shared" si="195"/>
        <v>-10.729999999999563</v>
      </c>
      <c r="M1840" s="78">
        <v>55454</v>
      </c>
      <c r="N1840" s="78">
        <v>1118.28396</v>
      </c>
      <c r="O1840" s="78">
        <v>-1703</v>
      </c>
      <c r="P1840" s="78">
        <v>-8.6951499999999999</v>
      </c>
      <c r="Q1840" s="144">
        <v>55028.25</v>
      </c>
      <c r="R1840" s="78">
        <v>-34134</v>
      </c>
      <c r="S1840" s="78">
        <v>-195</v>
      </c>
      <c r="T1840" s="78">
        <v>10851</v>
      </c>
      <c r="U1840" s="78">
        <v>48059</v>
      </c>
      <c r="V1840" s="219">
        <v>-0.22578497263779937</v>
      </c>
      <c r="W1840" s="78">
        <v>-6779</v>
      </c>
      <c r="X1840" s="78">
        <v>2449</v>
      </c>
      <c r="Y1840" s="78">
        <v>4520</v>
      </c>
      <c r="Z1840" s="78">
        <v>6311</v>
      </c>
      <c r="AA1840" s="78">
        <v>117.85</v>
      </c>
      <c r="AB1840" s="78">
        <v>132.49</v>
      </c>
      <c r="AC1840" s="78">
        <v>138313</v>
      </c>
      <c r="AD1840" s="104">
        <v>4.2592299999999996</v>
      </c>
      <c r="AE1840" s="78">
        <v>177237</v>
      </c>
      <c r="AF1840" s="104">
        <v>1.3687199999999999</v>
      </c>
      <c r="AG1840" s="78">
        <v>-41212</v>
      </c>
      <c r="AH1840" s="104">
        <v>-0.31035000000000001</v>
      </c>
      <c r="AI1840" s="78">
        <v>1226</v>
      </c>
      <c r="AJ1840" s="104">
        <v>0.67496999999999996</v>
      </c>
      <c r="AK1840" s="78">
        <v>10200</v>
      </c>
      <c r="AL1840" s="78">
        <v>10000</v>
      </c>
      <c r="AM1840" s="8">
        <v>10150</v>
      </c>
      <c r="AN1840" s="78">
        <v>65.5</v>
      </c>
      <c r="AO1840" s="78">
        <v>10200</v>
      </c>
      <c r="AP1840" s="78">
        <v>9600</v>
      </c>
      <c r="AQ1840" s="78">
        <v>10000</v>
      </c>
      <c r="AR1840" s="78">
        <v>211</v>
      </c>
      <c r="AS1840" s="78">
        <v>10200</v>
      </c>
      <c r="AT1840" s="78">
        <v>10000</v>
      </c>
      <c r="AU1840" s="78">
        <v>10150</v>
      </c>
      <c r="AV1840" s="78">
        <v>65.5</v>
      </c>
      <c r="AW1840" s="77">
        <v>9.64</v>
      </c>
      <c r="AX1840" s="144">
        <f t="shared" si="197"/>
        <v>0.1</v>
      </c>
      <c r="AY1840" s="144">
        <f t="shared" si="198"/>
        <v>0.06</v>
      </c>
      <c r="AZ1840" s="144">
        <f t="shared" si="199"/>
        <v>0.03</v>
      </c>
      <c r="BA1840" s="54">
        <f t="shared" si="200"/>
        <v>10.875371582253305</v>
      </c>
      <c r="BB1840" s="54">
        <f t="shared" si="201"/>
        <v>9.3366284177467023</v>
      </c>
    </row>
    <row r="1841" spans="1:54" x14ac:dyDescent="0.25">
      <c r="A1841" s="3">
        <v>42905</v>
      </c>
      <c r="B1841" s="77">
        <v>10250.6</v>
      </c>
      <c r="C1841" s="77">
        <v>906.99679000000003</v>
      </c>
      <c r="D1841" s="77">
        <v>25.098600000000001</v>
      </c>
      <c r="E1841" s="77">
        <f t="shared" si="196"/>
        <v>22.280099999999965</v>
      </c>
      <c r="F1841" s="77">
        <v>6.1470000000000002</v>
      </c>
      <c r="G1841" s="77">
        <v>16.266500000000001</v>
      </c>
      <c r="H1841">
        <v>0</v>
      </c>
      <c r="I1841" s="78">
        <v>10239</v>
      </c>
      <c r="J1841">
        <v>201706</v>
      </c>
      <c r="K1841" s="78">
        <v>10239</v>
      </c>
      <c r="L1841" s="77">
        <f t="shared" si="195"/>
        <v>-11.600000000000364</v>
      </c>
      <c r="M1841" s="78">
        <v>55117</v>
      </c>
      <c r="N1841" s="78">
        <v>1115.6056699999999</v>
      </c>
      <c r="O1841" s="78">
        <v>-574</v>
      </c>
      <c r="P1841" s="78">
        <v>-3.0031099999999999</v>
      </c>
      <c r="Q1841" s="144">
        <v>54973.5</v>
      </c>
      <c r="R1841" s="78">
        <v>-33517</v>
      </c>
      <c r="S1841" s="78">
        <v>978</v>
      </c>
      <c r="T1841" s="78">
        <v>13288</v>
      </c>
      <c r="U1841" s="78">
        <v>49243</v>
      </c>
      <c r="V1841" s="219">
        <v>-0.26984546026846457</v>
      </c>
      <c r="W1841" s="78">
        <v>-3454</v>
      </c>
      <c r="X1841" s="78">
        <v>4950</v>
      </c>
      <c r="Y1841" s="78">
        <v>4560</v>
      </c>
      <c r="Z1841" s="78">
        <v>6901</v>
      </c>
      <c r="AA1841" s="78">
        <v>103.3</v>
      </c>
      <c r="AB1841" s="78">
        <v>144.55000000000001</v>
      </c>
      <c r="AC1841" s="78">
        <v>136540</v>
      </c>
      <c r="AD1841" s="104">
        <v>5.8604700000000003</v>
      </c>
      <c r="AE1841" s="78">
        <v>177296</v>
      </c>
      <c r="AF1841" s="104">
        <v>1.0230399999999999</v>
      </c>
      <c r="AG1841" s="78">
        <v>-40860</v>
      </c>
      <c r="AH1841" s="104">
        <v>-0.49726999999999999</v>
      </c>
      <c r="AI1841" s="78">
        <v>-25651</v>
      </c>
      <c r="AJ1841" s="104">
        <v>0.43120000000000003</v>
      </c>
      <c r="AK1841" s="78">
        <v>10400</v>
      </c>
      <c r="AL1841" s="78">
        <v>10000</v>
      </c>
      <c r="AM1841" s="8">
        <v>10250</v>
      </c>
      <c r="AN1841" s="78">
        <v>49</v>
      </c>
      <c r="AO1841" s="78">
        <v>10200</v>
      </c>
      <c r="AP1841" s="78">
        <v>9800</v>
      </c>
      <c r="AQ1841" s="78">
        <v>10100</v>
      </c>
      <c r="AR1841" s="78">
        <v>204</v>
      </c>
      <c r="AS1841" s="78">
        <v>10400</v>
      </c>
      <c r="AT1841" s="78">
        <v>10000</v>
      </c>
      <c r="AU1841" s="78">
        <v>10250</v>
      </c>
      <c r="AV1841" s="78">
        <v>49</v>
      </c>
      <c r="AW1841" s="77">
        <v>11.02</v>
      </c>
      <c r="AX1841" s="144">
        <f t="shared" si="197"/>
        <v>0.79</v>
      </c>
      <c r="AY1841" s="144">
        <f t="shared" si="198"/>
        <v>0.56999999999999995</v>
      </c>
      <c r="AZ1841" s="144">
        <f t="shared" si="199"/>
        <v>0.36</v>
      </c>
      <c r="BA1841" s="54">
        <f t="shared" si="200"/>
        <v>10.94182952125737</v>
      </c>
      <c r="BB1841" s="54">
        <f t="shared" si="201"/>
        <v>9.2961704787426331</v>
      </c>
    </row>
    <row r="1842" spans="1:54" x14ac:dyDescent="0.25">
      <c r="A1842" s="3">
        <v>42906</v>
      </c>
      <c r="B1842" s="77">
        <v>10324.459999999999</v>
      </c>
      <c r="C1842" s="77">
        <v>948.91335000000004</v>
      </c>
      <c r="D1842" s="77">
        <v>14.034700000000001</v>
      </c>
      <c r="E1842" s="77">
        <f t="shared" si="196"/>
        <v>25.226799999999969</v>
      </c>
      <c r="F1842" s="77">
        <v>2.7576999999999998</v>
      </c>
      <c r="G1842" s="77">
        <v>-3.4657999999999998</v>
      </c>
      <c r="H1842">
        <v>0</v>
      </c>
      <c r="I1842" s="78">
        <v>10322</v>
      </c>
      <c r="J1842">
        <v>201706</v>
      </c>
      <c r="K1842" s="78">
        <v>10322</v>
      </c>
      <c r="L1842" s="77">
        <f t="shared" si="195"/>
        <v>-2.4599999999991269</v>
      </c>
      <c r="M1842" s="78">
        <v>55848</v>
      </c>
      <c r="N1842" s="78">
        <v>1136.2542800000001</v>
      </c>
      <c r="O1842" s="78">
        <v>-748</v>
      </c>
      <c r="P1842" s="78">
        <v>-3.9907900000000001</v>
      </c>
      <c r="Q1842" s="144">
        <v>55661</v>
      </c>
      <c r="R1842" s="78">
        <v>-33167</v>
      </c>
      <c r="S1842" s="78">
        <v>877</v>
      </c>
      <c r="T1842" s="78">
        <v>14154</v>
      </c>
      <c r="U1842" s="78">
        <v>48261</v>
      </c>
      <c r="V1842" s="219">
        <v>-0.29328028843165288</v>
      </c>
      <c r="W1842" s="78">
        <v>-4827</v>
      </c>
      <c r="X1842" s="78">
        <v>4474</v>
      </c>
      <c r="Y1842" s="78">
        <v>2853</v>
      </c>
      <c r="Z1842" s="78">
        <v>2395</v>
      </c>
      <c r="AA1842" s="78">
        <v>83.82</v>
      </c>
      <c r="AB1842" s="78">
        <v>163.69999999999999</v>
      </c>
      <c r="AC1842" s="78">
        <v>151789</v>
      </c>
      <c r="AD1842" s="104">
        <v>8.2935700000000008</v>
      </c>
      <c r="AE1842" s="78">
        <v>179852</v>
      </c>
      <c r="AF1842" s="104">
        <v>0.84189999999999998</v>
      </c>
      <c r="AG1842" s="78">
        <v>-31091</v>
      </c>
      <c r="AH1842" s="104">
        <v>-0.82103000000000004</v>
      </c>
      <c r="AI1842" s="78">
        <v>-59217</v>
      </c>
      <c r="AJ1842" s="104">
        <v>0.307</v>
      </c>
      <c r="AK1842" s="78">
        <v>10400</v>
      </c>
      <c r="AL1842" s="78">
        <v>9800</v>
      </c>
      <c r="AM1842" s="8">
        <v>10300</v>
      </c>
      <c r="AN1842" s="78">
        <v>45.5</v>
      </c>
      <c r="AO1842" s="78">
        <v>10400</v>
      </c>
      <c r="AP1842" s="78">
        <v>9800</v>
      </c>
      <c r="AQ1842" s="78">
        <v>10200</v>
      </c>
      <c r="AR1842" s="78">
        <v>199</v>
      </c>
      <c r="AS1842" s="78">
        <v>10400</v>
      </c>
      <c r="AT1842" s="78">
        <v>9800</v>
      </c>
      <c r="AU1842" s="78">
        <v>10300</v>
      </c>
      <c r="AV1842" s="78">
        <v>45.5</v>
      </c>
      <c r="AW1842" s="77">
        <v>9.86</v>
      </c>
      <c r="AX1842" s="144">
        <f t="shared" si="197"/>
        <v>0.2</v>
      </c>
      <c r="AY1842" s="144">
        <f t="shared" si="198"/>
        <v>0.12</v>
      </c>
      <c r="AZ1842" s="144">
        <f t="shared" si="199"/>
        <v>0.06</v>
      </c>
      <c r="BA1842" s="54">
        <f t="shared" si="200"/>
        <v>10.895535162855635</v>
      </c>
      <c r="BB1842" s="54">
        <f t="shared" si="201"/>
        <v>9.2774648371443664</v>
      </c>
    </row>
    <row r="1843" spans="1:54" x14ac:dyDescent="0.25">
      <c r="A1843" s="3">
        <v>42907</v>
      </c>
      <c r="B1843" s="77">
        <v>10349.719999999999</v>
      </c>
      <c r="C1843" s="77">
        <v>1106.15626</v>
      </c>
      <c r="D1843" s="77">
        <v>24.595100000000002</v>
      </c>
      <c r="E1843" s="77">
        <f t="shared" si="196"/>
        <v>20.075099999999988</v>
      </c>
      <c r="F1843" s="77">
        <v>1.8544</v>
      </c>
      <c r="G1843" s="77">
        <v>26.534099999999999</v>
      </c>
      <c r="H1843" t="s">
        <v>1833</v>
      </c>
      <c r="I1843" s="78">
        <v>10369</v>
      </c>
      <c r="J1843">
        <v>201707</v>
      </c>
      <c r="K1843" s="78">
        <v>10178</v>
      </c>
      <c r="L1843" s="77">
        <f t="shared" si="195"/>
        <v>-171.71999999999935</v>
      </c>
      <c r="M1843" s="78">
        <v>58800</v>
      </c>
      <c r="N1843" s="78">
        <v>1195.6627900000001</v>
      </c>
      <c r="O1843" s="78">
        <v>842</v>
      </c>
      <c r="P1843" s="78">
        <v>4.2186599999999999</v>
      </c>
      <c r="Q1843" s="144">
        <v>59010.5</v>
      </c>
      <c r="R1843" s="78">
        <v>-33115</v>
      </c>
      <c r="S1843" s="78">
        <v>-5109</v>
      </c>
      <c r="T1843" s="78">
        <v>8143</v>
      </c>
      <c r="U1843" s="78">
        <v>29004</v>
      </c>
      <c r="V1843" s="219">
        <v>-0.28075437870638531</v>
      </c>
      <c r="W1843" s="78">
        <v>129</v>
      </c>
      <c r="X1843" s="78">
        <v>3987</v>
      </c>
      <c r="Y1843" s="78">
        <v>8807</v>
      </c>
      <c r="Z1843" s="78">
        <v>12561</v>
      </c>
      <c r="AA1843" s="78">
        <v>86.84</v>
      </c>
      <c r="AB1843" s="78">
        <v>121.35</v>
      </c>
      <c r="AC1843" s="78">
        <v>83089</v>
      </c>
      <c r="AD1843" s="104">
        <v>3.6400800000000002</v>
      </c>
      <c r="AE1843" s="78">
        <v>68698</v>
      </c>
      <c r="AF1843" s="104">
        <v>0.77458000000000005</v>
      </c>
      <c r="AG1843" s="78">
        <v>-12812</v>
      </c>
      <c r="AH1843" s="104">
        <v>-0.59584000000000004</v>
      </c>
      <c r="AI1843" s="78">
        <v>-4966</v>
      </c>
      <c r="AJ1843" s="104">
        <v>-0.19258</v>
      </c>
      <c r="AK1843" s="78">
        <v>10400</v>
      </c>
      <c r="AL1843" s="78">
        <v>9800</v>
      </c>
      <c r="AM1843" s="8">
        <v>10200</v>
      </c>
      <c r="AN1843" s="78">
        <v>202</v>
      </c>
      <c r="AO1843" s="78">
        <v>10800</v>
      </c>
      <c r="AP1843" s="78">
        <v>7200</v>
      </c>
      <c r="AQ1843" s="78">
        <v>10000</v>
      </c>
      <c r="AR1843" s="78">
        <v>411</v>
      </c>
      <c r="AS1843" s="78">
        <v>10300</v>
      </c>
      <c r="AT1843" s="78">
        <v>10250</v>
      </c>
      <c r="AU1843" s="78">
        <v>10250</v>
      </c>
      <c r="AV1843" s="78">
        <v>112.5</v>
      </c>
      <c r="AW1843" s="77">
        <v>9.93</v>
      </c>
      <c r="AX1843" s="144">
        <f t="shared" si="197"/>
        <v>0.24</v>
      </c>
      <c r="AY1843" s="144">
        <f t="shared" si="198"/>
        <v>0.14000000000000001</v>
      </c>
      <c r="AZ1843" s="144">
        <f t="shared" si="199"/>
        <v>7.0000000000000007E-2</v>
      </c>
      <c r="BA1843" s="54">
        <f t="shared" si="200"/>
        <v>10.890004666826101</v>
      </c>
      <c r="BB1843" s="54">
        <f t="shared" si="201"/>
        <v>9.2659953331738976</v>
      </c>
    </row>
    <row r="1844" spans="1:54" x14ac:dyDescent="0.25">
      <c r="A1844" s="3">
        <v>42908</v>
      </c>
      <c r="B1844" s="77">
        <v>10399.06</v>
      </c>
      <c r="C1844" s="77">
        <v>979.69278999999995</v>
      </c>
      <c r="D1844" s="77">
        <v>28.680799999999998</v>
      </c>
      <c r="E1844" s="77">
        <f t="shared" si="196"/>
        <v>37.884599999999992</v>
      </c>
      <c r="F1844" s="77">
        <v>0.43979999999999997</v>
      </c>
      <c r="G1844" s="77">
        <v>29.398499999999999</v>
      </c>
      <c r="H1844">
        <v>0</v>
      </c>
      <c r="I1844" s="78">
        <v>10231</v>
      </c>
      <c r="J1844">
        <v>201707</v>
      </c>
      <c r="K1844" s="78">
        <v>10231</v>
      </c>
      <c r="L1844" s="77">
        <f t="shared" si="195"/>
        <v>-168.05999999999949</v>
      </c>
      <c r="M1844" s="78">
        <v>57575</v>
      </c>
      <c r="N1844" s="78">
        <v>1177.32079</v>
      </c>
      <c r="O1844" s="78">
        <v>947</v>
      </c>
      <c r="P1844" s="78">
        <v>4.7797999999999998</v>
      </c>
      <c r="Q1844" s="144">
        <v>57811.75</v>
      </c>
      <c r="R1844" s="78">
        <v>-32779</v>
      </c>
      <c r="S1844" s="78">
        <v>-3374</v>
      </c>
      <c r="T1844" s="78">
        <v>10204</v>
      </c>
      <c r="U1844" s="78">
        <v>33357</v>
      </c>
      <c r="V1844" s="219">
        <v>-0.30590280900560601</v>
      </c>
      <c r="W1844" s="78">
        <v>-461</v>
      </c>
      <c r="X1844" s="78">
        <v>-368</v>
      </c>
      <c r="Y1844" s="78">
        <v>8351</v>
      </c>
      <c r="Z1844" s="78">
        <v>11384</v>
      </c>
      <c r="AA1844" s="78">
        <v>129.77000000000001</v>
      </c>
      <c r="AB1844" s="78">
        <v>132.99</v>
      </c>
      <c r="AC1844" s="78">
        <v>89429</v>
      </c>
      <c r="AD1844" s="104">
        <v>4.3296299999999999</v>
      </c>
      <c r="AE1844" s="78">
        <v>80013</v>
      </c>
      <c r="AF1844" s="104">
        <v>0.87890999999999997</v>
      </c>
      <c r="AG1844" s="78">
        <v>-12528</v>
      </c>
      <c r="AH1844" s="104">
        <v>-0.75782000000000005</v>
      </c>
      <c r="AI1844" s="78">
        <v>18726</v>
      </c>
      <c r="AJ1844" s="104">
        <v>2.674E-2</v>
      </c>
      <c r="AK1844" s="78">
        <v>10400</v>
      </c>
      <c r="AL1844" s="78">
        <v>9800</v>
      </c>
      <c r="AM1844" s="8">
        <v>10200</v>
      </c>
      <c r="AN1844" s="78">
        <v>196</v>
      </c>
      <c r="AO1844" s="78">
        <v>10600</v>
      </c>
      <c r="AP1844" s="78">
        <v>9400</v>
      </c>
      <c r="AQ1844" s="78">
        <v>10100</v>
      </c>
      <c r="AR1844" s="78">
        <v>285</v>
      </c>
      <c r="AS1844" s="78">
        <v>10400</v>
      </c>
      <c r="AT1844" s="78">
        <v>10100</v>
      </c>
      <c r="AU1844" s="78">
        <v>10350</v>
      </c>
      <c r="AV1844" s="78">
        <v>89</v>
      </c>
      <c r="AW1844" s="77">
        <v>10.02</v>
      </c>
      <c r="AX1844" s="144">
        <f t="shared" si="197"/>
        <v>0.31</v>
      </c>
      <c r="AY1844" s="144">
        <f t="shared" si="198"/>
        <v>0.18</v>
      </c>
      <c r="AZ1844" s="144">
        <f t="shared" si="199"/>
        <v>0.1</v>
      </c>
      <c r="BA1844" s="54">
        <f t="shared" si="200"/>
        <v>10.881718531643923</v>
      </c>
      <c r="BB1844" s="54">
        <f t="shared" si="201"/>
        <v>9.3142814683560786</v>
      </c>
    </row>
    <row r="1845" spans="1:54" x14ac:dyDescent="0.25">
      <c r="A1845" s="3">
        <v>42909</v>
      </c>
      <c r="B1845" s="77">
        <v>10377.700000000001</v>
      </c>
      <c r="C1845" s="77">
        <v>913.95186000000001</v>
      </c>
      <c r="D1845" s="77">
        <v>-29.270500000000002</v>
      </c>
      <c r="E1845" s="77">
        <f t="shared" si="196"/>
        <v>-53.100199999999973</v>
      </c>
      <c r="F1845" s="77">
        <v>-2.7774999999999999</v>
      </c>
      <c r="G1845" s="77">
        <v>12.339700000000001</v>
      </c>
      <c r="H1845">
        <v>0</v>
      </c>
      <c r="I1845" s="78">
        <v>10215</v>
      </c>
      <c r="J1845">
        <v>201707</v>
      </c>
      <c r="K1845" s="78">
        <v>10215</v>
      </c>
      <c r="L1845" s="77">
        <f t="shared" si="195"/>
        <v>-162.70000000000073</v>
      </c>
      <c r="M1845" s="78">
        <v>56916</v>
      </c>
      <c r="N1845" s="78">
        <v>1162.0381</v>
      </c>
      <c r="O1845" s="78">
        <v>507</v>
      </c>
      <c r="P1845" s="78">
        <v>2.5240100000000001</v>
      </c>
      <c r="Q1845" s="144">
        <v>57042.75</v>
      </c>
      <c r="R1845" s="78">
        <v>-31993</v>
      </c>
      <c r="S1845" s="78">
        <v>-5376</v>
      </c>
      <c r="T1845" s="78">
        <v>8607</v>
      </c>
      <c r="U1845" s="78">
        <v>35230</v>
      </c>
      <c r="V1845" s="219">
        <v>-0.24430882770366166</v>
      </c>
      <c r="W1845" s="78">
        <v>-779</v>
      </c>
      <c r="X1845" s="78">
        <v>-673</v>
      </c>
      <c r="Y1845" s="78">
        <v>6572</v>
      </c>
      <c r="Z1845" s="78">
        <v>12206</v>
      </c>
      <c r="AA1845" s="78">
        <v>117.63</v>
      </c>
      <c r="AB1845" s="78">
        <v>138.18</v>
      </c>
      <c r="AC1845" s="78">
        <v>92728</v>
      </c>
      <c r="AD1845" s="104">
        <v>4.1036400000000004</v>
      </c>
      <c r="AE1845" s="78">
        <v>83743</v>
      </c>
      <c r="AF1845" s="104">
        <v>1.0053099999999999</v>
      </c>
      <c r="AG1845" s="78">
        <v>-13700</v>
      </c>
      <c r="AH1845" s="104">
        <v>-0.68525000000000003</v>
      </c>
      <c r="AI1845" s="78">
        <v>29032</v>
      </c>
      <c r="AJ1845" s="104">
        <v>-0.22208</v>
      </c>
      <c r="AK1845" s="78">
        <v>10400</v>
      </c>
      <c r="AL1845" s="78">
        <v>10000</v>
      </c>
      <c r="AM1845" s="8">
        <v>10200</v>
      </c>
      <c r="AN1845" s="78">
        <v>194</v>
      </c>
      <c r="AO1845" s="78">
        <v>10600</v>
      </c>
      <c r="AP1845" s="78">
        <v>9600</v>
      </c>
      <c r="AQ1845" s="78">
        <v>10100</v>
      </c>
      <c r="AR1845" s="78">
        <v>287</v>
      </c>
      <c r="AS1845" s="78">
        <v>10350</v>
      </c>
      <c r="AT1845" s="78">
        <v>10100</v>
      </c>
      <c r="AU1845" s="78">
        <v>10300</v>
      </c>
      <c r="AV1845" s="78">
        <v>86</v>
      </c>
      <c r="AW1845" s="77">
        <v>10.4</v>
      </c>
      <c r="AX1845" s="144">
        <f t="shared" si="197"/>
        <v>0.62</v>
      </c>
      <c r="AY1845" s="144">
        <f t="shared" si="198"/>
        <v>0.36</v>
      </c>
      <c r="AZ1845" s="144">
        <f t="shared" si="199"/>
        <v>0.21</v>
      </c>
      <c r="BA1845" s="54">
        <f t="shared" si="200"/>
        <v>10.883009794960218</v>
      </c>
      <c r="BB1845" s="54">
        <f t="shared" si="201"/>
        <v>9.403990205039781</v>
      </c>
    </row>
    <row r="1846" spans="1:54" x14ac:dyDescent="0.25">
      <c r="A1846" s="3">
        <v>42912</v>
      </c>
      <c r="B1846" s="77">
        <v>10513.96</v>
      </c>
      <c r="C1846" s="77">
        <v>1350.2685100000001</v>
      </c>
      <c r="D1846" s="77">
        <v>171.43650000000002</v>
      </c>
      <c r="E1846" s="77">
        <f t="shared" si="196"/>
        <v>101.99720000000005</v>
      </c>
      <c r="F1846" s="77">
        <v>0.495</v>
      </c>
      <c r="G1846" s="77">
        <v>15.587999999999999</v>
      </c>
      <c r="H1846">
        <v>0</v>
      </c>
      <c r="I1846" s="78">
        <v>10381</v>
      </c>
      <c r="J1846">
        <v>201707</v>
      </c>
      <c r="K1846" s="78">
        <v>10381</v>
      </c>
      <c r="L1846" s="77">
        <f t="shared" si="195"/>
        <v>-132.95999999999913</v>
      </c>
      <c r="M1846" s="78">
        <v>53627</v>
      </c>
      <c r="N1846" s="78">
        <v>1112.7154700000001</v>
      </c>
      <c r="O1846" s="78">
        <v>1155</v>
      </c>
      <c r="P1846" s="78">
        <v>5.9442300000000001</v>
      </c>
      <c r="Q1846" s="144">
        <v>53915.75</v>
      </c>
      <c r="R1846" s="78">
        <v>-30758</v>
      </c>
      <c r="S1846" s="78">
        <v>-843</v>
      </c>
      <c r="T1846" s="78">
        <v>10823</v>
      </c>
      <c r="U1846" s="78">
        <v>37835</v>
      </c>
      <c r="V1846" s="219">
        <v>-0.286057882912647</v>
      </c>
      <c r="W1846" s="78">
        <v>-993</v>
      </c>
      <c r="X1846" s="78">
        <v>6819</v>
      </c>
      <c r="Y1846" s="78">
        <v>6218</v>
      </c>
      <c r="Z1846" s="78">
        <v>11383</v>
      </c>
      <c r="AA1846" s="78">
        <v>96.94</v>
      </c>
      <c r="AB1846" s="78">
        <v>155.6</v>
      </c>
      <c r="AC1846" s="78">
        <v>94460</v>
      </c>
      <c r="AD1846" s="104">
        <v>7.3570399999999996</v>
      </c>
      <c r="AE1846" s="78">
        <v>80933</v>
      </c>
      <c r="AF1846" s="104">
        <v>0.78844000000000003</v>
      </c>
      <c r="AG1846" s="78">
        <v>-15265</v>
      </c>
      <c r="AH1846" s="104">
        <v>-1.7710699999999999</v>
      </c>
      <c r="AI1846" s="78">
        <v>15159</v>
      </c>
      <c r="AJ1846" s="104">
        <v>0.45734000000000002</v>
      </c>
      <c r="AK1846" s="78">
        <v>10400</v>
      </c>
      <c r="AL1846" s="78">
        <v>10000</v>
      </c>
      <c r="AM1846" s="8">
        <v>10400</v>
      </c>
      <c r="AN1846" s="78">
        <v>219</v>
      </c>
      <c r="AO1846" s="78">
        <v>10600</v>
      </c>
      <c r="AP1846" s="78">
        <v>9500</v>
      </c>
      <c r="AQ1846" s="78">
        <v>10300</v>
      </c>
      <c r="AR1846" s="78">
        <v>321</v>
      </c>
      <c r="AS1846" s="78">
        <v>10600</v>
      </c>
      <c r="AT1846" s="78">
        <v>10350</v>
      </c>
      <c r="AU1846" s="78">
        <v>10500</v>
      </c>
      <c r="AV1846" s="78">
        <v>75.5</v>
      </c>
      <c r="AW1846" s="77">
        <v>12.17</v>
      </c>
      <c r="AX1846" s="144">
        <f t="shared" si="197"/>
        <v>1</v>
      </c>
      <c r="AY1846" s="144">
        <f t="shared" si="198"/>
        <v>0.89</v>
      </c>
      <c r="AZ1846" s="144">
        <f t="shared" si="199"/>
        <v>0.73</v>
      </c>
      <c r="BA1846" s="54">
        <f t="shared" si="200"/>
        <v>11.40916775515379</v>
      </c>
      <c r="BB1846" s="54">
        <f t="shared" si="201"/>
        <v>9.1258322448462099</v>
      </c>
    </row>
    <row r="1847" spans="1:54" x14ac:dyDescent="0.25">
      <c r="A1847" s="3">
        <v>42913</v>
      </c>
      <c r="B1847" s="77">
        <v>10512.06</v>
      </c>
      <c r="C1847" s="77">
        <v>1146.83455</v>
      </c>
      <c r="D1847" s="77">
        <v>1.0973999999999999</v>
      </c>
      <c r="E1847" s="77">
        <f t="shared" si="196"/>
        <v>155.0735</v>
      </c>
      <c r="F1847" s="77">
        <v>-4.6230000000000002</v>
      </c>
      <c r="G1847" s="77">
        <v>28.784400000000002</v>
      </c>
      <c r="H1847">
        <v>0</v>
      </c>
      <c r="I1847" s="78">
        <v>10368</v>
      </c>
      <c r="J1847">
        <v>201707</v>
      </c>
      <c r="K1847" s="78">
        <v>10368</v>
      </c>
      <c r="L1847" s="77">
        <f t="shared" si="195"/>
        <v>-144.05999999999949</v>
      </c>
      <c r="M1847" s="78">
        <v>48698</v>
      </c>
      <c r="N1847" s="78">
        <v>1009.33511</v>
      </c>
      <c r="O1847" s="78">
        <v>-11</v>
      </c>
      <c r="P1847" s="78">
        <v>-0.10953</v>
      </c>
      <c r="Q1847" s="144">
        <v>48695.25</v>
      </c>
      <c r="R1847" s="78">
        <v>-30644</v>
      </c>
      <c r="S1847" s="78">
        <v>-20</v>
      </c>
      <c r="T1847" s="78">
        <v>8121</v>
      </c>
      <c r="U1847" s="78">
        <v>39420</v>
      </c>
      <c r="V1847" s="219">
        <v>-0.20601217656012177</v>
      </c>
      <c r="W1847" s="78">
        <v>-805</v>
      </c>
      <c r="X1847" s="78">
        <v>2890</v>
      </c>
      <c r="Y1847" s="78">
        <v>6154</v>
      </c>
      <c r="Z1847" s="78">
        <v>11515</v>
      </c>
      <c r="AA1847" s="78">
        <v>92.22</v>
      </c>
      <c r="AB1847" s="78">
        <v>142.09</v>
      </c>
      <c r="AC1847" s="78">
        <v>92726</v>
      </c>
      <c r="AD1847" s="104">
        <v>7.0174700000000003</v>
      </c>
      <c r="AE1847" s="78">
        <v>80553</v>
      </c>
      <c r="AF1847" s="104">
        <v>0.80842000000000003</v>
      </c>
      <c r="AG1847" s="78">
        <v>-14788</v>
      </c>
      <c r="AH1847" s="104">
        <v>-2.54962</v>
      </c>
      <c r="AI1847" s="78">
        <v>32948</v>
      </c>
      <c r="AJ1847" s="104">
        <v>0.64398999999999995</v>
      </c>
      <c r="AK1847" s="78">
        <v>10400</v>
      </c>
      <c r="AL1847" s="78">
        <v>10000</v>
      </c>
      <c r="AM1847" s="8">
        <v>10400</v>
      </c>
      <c r="AN1847" s="78">
        <v>221</v>
      </c>
      <c r="AO1847" s="78">
        <v>10600</v>
      </c>
      <c r="AP1847" s="78">
        <v>9600</v>
      </c>
      <c r="AQ1847" s="78">
        <v>10300</v>
      </c>
      <c r="AR1847" s="78">
        <v>331</v>
      </c>
      <c r="AS1847" s="78">
        <v>10600</v>
      </c>
      <c r="AT1847" s="78">
        <v>10350</v>
      </c>
      <c r="AU1847" s="78">
        <v>10500</v>
      </c>
      <c r="AV1847" s="78">
        <v>56.5</v>
      </c>
      <c r="AW1847" s="77">
        <v>12.12</v>
      </c>
      <c r="AX1847" s="144">
        <f t="shared" si="197"/>
        <v>0.96</v>
      </c>
      <c r="AY1847" s="144">
        <f t="shared" si="198"/>
        <v>0.89</v>
      </c>
      <c r="AZ1847" s="144">
        <f t="shared" si="199"/>
        <v>0.73</v>
      </c>
      <c r="BA1847" s="54">
        <f t="shared" si="200"/>
        <v>11.762764630299918</v>
      </c>
      <c r="BB1847" s="54">
        <f t="shared" si="201"/>
        <v>8.9412353697000828</v>
      </c>
    </row>
    <row r="1848" spans="1:54" x14ac:dyDescent="0.25">
      <c r="A1848" s="3">
        <v>42914</v>
      </c>
      <c r="B1848" s="77">
        <v>10390.549999999999</v>
      </c>
      <c r="C1848" s="77">
        <v>1249.47255</v>
      </c>
      <c r="D1848" s="77">
        <v>-12.92</v>
      </c>
      <c r="E1848" s="77">
        <f t="shared" si="196"/>
        <v>116.48950000000004</v>
      </c>
      <c r="F1848" s="77">
        <v>-6.9715999999999996</v>
      </c>
      <c r="G1848" s="77">
        <v>8.6364000000000001</v>
      </c>
      <c r="H1848" t="s">
        <v>1834</v>
      </c>
      <c r="I1848" s="78">
        <v>10261</v>
      </c>
      <c r="J1848">
        <v>201707</v>
      </c>
      <c r="K1848" s="78">
        <v>10261</v>
      </c>
      <c r="L1848" s="77">
        <f t="shared" si="195"/>
        <v>-129.54999999999927</v>
      </c>
      <c r="M1848" s="78">
        <v>49271</v>
      </c>
      <c r="N1848" s="78">
        <v>1010.62503</v>
      </c>
      <c r="O1848" s="78">
        <v>-900</v>
      </c>
      <c r="P1848" s="78">
        <v>-4.6704699999999999</v>
      </c>
      <c r="Q1848" s="144">
        <v>49046</v>
      </c>
      <c r="R1848" s="78">
        <v>-31334</v>
      </c>
      <c r="S1848" s="78">
        <v>-2613</v>
      </c>
      <c r="T1848" s="78">
        <v>5288</v>
      </c>
      <c r="U1848" s="78">
        <v>37955</v>
      </c>
      <c r="V1848" s="219">
        <v>-0.13932288236069029</v>
      </c>
      <c r="W1848" s="78">
        <v>-364</v>
      </c>
      <c r="X1848" s="78">
        <v>-265</v>
      </c>
      <c r="Y1848" s="78">
        <v>7919</v>
      </c>
      <c r="Z1848" s="78">
        <v>10586</v>
      </c>
      <c r="AA1848" s="78">
        <v>106.45</v>
      </c>
      <c r="AB1848" s="78">
        <v>114.46</v>
      </c>
      <c r="AC1848" s="78">
        <v>89754</v>
      </c>
      <c r="AD1848" s="104">
        <v>5.26797</v>
      </c>
      <c r="AE1848" s="78">
        <v>97278</v>
      </c>
      <c r="AF1848" s="104">
        <v>1.39066</v>
      </c>
      <c r="AG1848" s="78">
        <v>-29941</v>
      </c>
      <c r="AH1848" s="104">
        <v>-1.61189</v>
      </c>
      <c r="AI1848" s="78">
        <v>26452</v>
      </c>
      <c r="AJ1848" s="104">
        <v>0.84350000000000003</v>
      </c>
      <c r="AK1848" s="78">
        <v>10400</v>
      </c>
      <c r="AL1848" s="78">
        <v>10000</v>
      </c>
      <c r="AM1848" s="8">
        <v>10300</v>
      </c>
      <c r="AN1848" s="78">
        <v>221</v>
      </c>
      <c r="AO1848" s="78">
        <v>10600</v>
      </c>
      <c r="AP1848" s="78">
        <v>9500</v>
      </c>
      <c r="AQ1848" s="78">
        <v>10200</v>
      </c>
      <c r="AR1848" s="78">
        <v>339</v>
      </c>
      <c r="AS1848" s="78">
        <v>10550</v>
      </c>
      <c r="AT1848" s="78">
        <v>10100</v>
      </c>
      <c r="AU1848" s="78">
        <v>10350</v>
      </c>
      <c r="AV1848" s="78">
        <v>129</v>
      </c>
      <c r="AW1848" s="77">
        <v>12.52</v>
      </c>
      <c r="AX1848" s="144">
        <f t="shared" si="197"/>
        <v>1</v>
      </c>
      <c r="AY1848" s="144">
        <f t="shared" si="198"/>
        <v>0.93</v>
      </c>
      <c r="AZ1848" s="144">
        <f t="shared" si="199"/>
        <v>0.84</v>
      </c>
      <c r="BA1848" s="54">
        <f t="shared" si="200"/>
        <v>12.176290619919591</v>
      </c>
      <c r="BB1848" s="54">
        <f t="shared" si="201"/>
        <v>8.7597093800804089</v>
      </c>
    </row>
    <row r="1849" spans="1:54" x14ac:dyDescent="0.25">
      <c r="A1849" s="3">
        <v>42915</v>
      </c>
      <c r="B1849" s="77">
        <v>10421.65</v>
      </c>
      <c r="C1849" s="77">
        <v>1004.8878</v>
      </c>
      <c r="D1849" s="77">
        <v>40.899699999999996</v>
      </c>
      <c r="E1849" s="77">
        <f t="shared" si="196"/>
        <v>114.60040000000002</v>
      </c>
      <c r="F1849" s="77">
        <v>-6.9924999999999997</v>
      </c>
      <c r="G1849" s="77">
        <v>-4.9383999999999997</v>
      </c>
      <c r="H1849">
        <v>0</v>
      </c>
      <c r="I1849" s="78">
        <v>10297</v>
      </c>
      <c r="J1849">
        <v>201707</v>
      </c>
      <c r="K1849" s="78">
        <v>10297</v>
      </c>
      <c r="L1849" s="77">
        <f t="shared" si="195"/>
        <v>-124.64999999999964</v>
      </c>
      <c r="M1849" s="78">
        <v>49276</v>
      </c>
      <c r="N1849" s="78">
        <v>1013.93357</v>
      </c>
      <c r="O1849" s="78">
        <v>-922</v>
      </c>
      <c r="P1849" s="78">
        <v>-4.8011299999999997</v>
      </c>
      <c r="Q1849" s="144">
        <v>49045.5</v>
      </c>
      <c r="R1849" s="78">
        <v>-31461</v>
      </c>
      <c r="S1849" s="78">
        <v>-2407</v>
      </c>
      <c r="T1849" s="78">
        <v>5074</v>
      </c>
      <c r="U1849" s="78">
        <v>38136</v>
      </c>
      <c r="V1849" s="219">
        <v>-0.13305013635410112</v>
      </c>
      <c r="W1849" s="78">
        <v>627</v>
      </c>
      <c r="X1849" s="78">
        <v>726</v>
      </c>
      <c r="Y1849" s="78">
        <v>8400</v>
      </c>
      <c r="Z1849" s="78">
        <v>7452</v>
      </c>
      <c r="AA1849" s="78">
        <v>104.57</v>
      </c>
      <c r="AB1849" s="78">
        <v>117.44</v>
      </c>
      <c r="AC1849" s="78">
        <v>85521</v>
      </c>
      <c r="AD1849" s="104">
        <v>5.3673799999999998</v>
      </c>
      <c r="AE1849" s="78">
        <v>106149</v>
      </c>
      <c r="AF1849" s="104">
        <v>1.15733</v>
      </c>
      <c r="AG1849" s="78">
        <v>-13809</v>
      </c>
      <c r="AH1849" s="104">
        <v>-1.6461300000000001</v>
      </c>
      <c r="AI1849" s="78">
        <v>50620</v>
      </c>
      <c r="AJ1849" s="104">
        <v>0.60987000000000002</v>
      </c>
      <c r="AK1849" s="78">
        <v>10400</v>
      </c>
      <c r="AL1849" s="78">
        <v>10000</v>
      </c>
      <c r="AM1849" s="8">
        <v>10300</v>
      </c>
      <c r="AN1849" s="78">
        <v>204</v>
      </c>
      <c r="AO1849" s="78">
        <v>10600</v>
      </c>
      <c r="AP1849" s="78">
        <v>9600</v>
      </c>
      <c r="AQ1849" s="78">
        <v>10200</v>
      </c>
      <c r="AR1849" s="78">
        <v>315</v>
      </c>
      <c r="AS1849" s="78">
        <v>10700</v>
      </c>
      <c r="AT1849" s="78">
        <v>10100</v>
      </c>
      <c r="AU1849" s="78">
        <v>10400</v>
      </c>
      <c r="AV1849" s="78">
        <v>107</v>
      </c>
      <c r="AW1849" s="77">
        <v>11.84</v>
      </c>
      <c r="AX1849" s="144">
        <f t="shared" si="197"/>
        <v>0.89</v>
      </c>
      <c r="AY1849" s="144">
        <f t="shared" si="198"/>
        <v>0.87</v>
      </c>
      <c r="AZ1849" s="144">
        <f t="shared" si="199"/>
        <v>0.64</v>
      </c>
      <c r="BA1849" s="54">
        <f t="shared" si="200"/>
        <v>12.353151279873343</v>
      </c>
      <c r="BB1849" s="54">
        <f t="shared" si="201"/>
        <v>8.784848720126659</v>
      </c>
    </row>
    <row r="1850" spans="1:54" x14ac:dyDescent="0.25">
      <c r="A1850" s="3">
        <v>42916</v>
      </c>
      <c r="B1850" s="77">
        <v>10395.07</v>
      </c>
      <c r="C1850" s="77">
        <v>953.04783999999995</v>
      </c>
      <c r="D1850" s="77">
        <v>4.0068999999999999</v>
      </c>
      <c r="E1850" s="77">
        <f t="shared" si="196"/>
        <v>117.96270000000003</v>
      </c>
      <c r="F1850" s="77">
        <v>-17.552499999999998</v>
      </c>
      <c r="G1850" s="77">
        <v>7.7030999999999992</v>
      </c>
      <c r="H1850">
        <v>0</v>
      </c>
      <c r="I1850" s="78">
        <v>10252</v>
      </c>
      <c r="J1850">
        <v>201707</v>
      </c>
      <c r="K1850" s="78">
        <v>10252</v>
      </c>
      <c r="L1850" s="77">
        <f t="shared" si="195"/>
        <v>-143.06999999999971</v>
      </c>
      <c r="M1850" s="78">
        <v>47950</v>
      </c>
      <c r="N1850" s="78">
        <v>982.45744999999999</v>
      </c>
      <c r="O1850" s="78">
        <v>-1171</v>
      </c>
      <c r="P1850" s="78">
        <v>-6.0566500000000003</v>
      </c>
      <c r="Q1850" s="144">
        <v>47657.25</v>
      </c>
      <c r="R1850" s="78">
        <v>-31861</v>
      </c>
      <c r="S1850" s="78">
        <v>-1354</v>
      </c>
      <c r="T1850" s="78">
        <v>2829</v>
      </c>
      <c r="U1850" s="78">
        <v>38256</v>
      </c>
      <c r="V1850" s="219">
        <v>-7.3949184441656213E-2</v>
      </c>
      <c r="W1850" s="78">
        <v>237</v>
      </c>
      <c r="X1850" s="78">
        <v>5130</v>
      </c>
      <c r="Y1850" s="78">
        <v>7675</v>
      </c>
      <c r="Z1850" s="78">
        <v>7011</v>
      </c>
      <c r="AA1850" s="78">
        <v>109.41</v>
      </c>
      <c r="AB1850" s="78">
        <v>112.97</v>
      </c>
      <c r="AC1850" s="78">
        <v>91196</v>
      </c>
      <c r="AD1850" s="104">
        <v>5.0625999999999998</v>
      </c>
      <c r="AE1850" s="78">
        <v>121392</v>
      </c>
      <c r="AF1850" s="104">
        <v>1.6079399999999999</v>
      </c>
      <c r="AG1850" s="78">
        <v>-17208</v>
      </c>
      <c r="AH1850" s="104">
        <v>-1.6945600000000001</v>
      </c>
      <c r="AI1850" s="78">
        <v>61001</v>
      </c>
      <c r="AJ1850" s="104">
        <v>0.76195000000000002</v>
      </c>
      <c r="AK1850" s="78">
        <v>10400</v>
      </c>
      <c r="AL1850" s="78">
        <v>10000</v>
      </c>
      <c r="AM1850" s="8">
        <v>10300</v>
      </c>
      <c r="AN1850" s="78">
        <v>208</v>
      </c>
      <c r="AO1850" s="78">
        <v>10600</v>
      </c>
      <c r="AP1850" s="78">
        <v>9600</v>
      </c>
      <c r="AQ1850" s="78">
        <v>10200</v>
      </c>
      <c r="AR1850" s="78">
        <v>325</v>
      </c>
      <c r="AS1850" s="78">
        <v>10600</v>
      </c>
      <c r="AT1850" s="78">
        <v>10100</v>
      </c>
      <c r="AU1850" s="78">
        <v>10350</v>
      </c>
      <c r="AV1850" s="78">
        <v>99</v>
      </c>
      <c r="AW1850" s="77">
        <v>12.33</v>
      </c>
      <c r="AX1850" s="144">
        <f t="shared" si="197"/>
        <v>0.96</v>
      </c>
      <c r="AY1850" s="144">
        <f t="shared" si="198"/>
        <v>0.95</v>
      </c>
      <c r="AZ1850" s="144">
        <f t="shared" si="199"/>
        <v>0.78</v>
      </c>
      <c r="BA1850" s="54">
        <f t="shared" si="200"/>
        <v>12.613979122059531</v>
      </c>
      <c r="BB1850" s="54">
        <f t="shared" si="201"/>
        <v>8.7450208779404708</v>
      </c>
    </row>
    <row r="1851" spans="1:54" x14ac:dyDescent="0.25">
      <c r="A1851" s="3">
        <v>42919</v>
      </c>
      <c r="B1851" s="77">
        <v>10412.790000000001</v>
      </c>
      <c r="C1851" s="77">
        <v>856.66493000000003</v>
      </c>
      <c r="D1851" s="77">
        <v>-3.2485000000000004</v>
      </c>
      <c r="E1851" s="77">
        <f t="shared" si="196"/>
        <v>75.748700000000071</v>
      </c>
      <c r="F1851" s="77">
        <v>-4.9698000000000002</v>
      </c>
      <c r="G1851" s="77">
        <v>4.3639999999999999</v>
      </c>
      <c r="H1851">
        <v>0</v>
      </c>
      <c r="I1851" s="78">
        <v>10289</v>
      </c>
      <c r="J1851">
        <v>201707</v>
      </c>
      <c r="K1851" s="78">
        <v>10289</v>
      </c>
      <c r="L1851" s="77">
        <f t="shared" si="195"/>
        <v>-123.79000000000087</v>
      </c>
      <c r="M1851" s="78">
        <v>46646</v>
      </c>
      <c r="N1851" s="78">
        <v>958.92286000000001</v>
      </c>
      <c r="O1851" s="78">
        <v>-898</v>
      </c>
      <c r="P1851" s="78">
        <v>-4.6750400000000001</v>
      </c>
      <c r="Q1851" s="144">
        <v>46421.5</v>
      </c>
      <c r="R1851" s="78">
        <v>-31796</v>
      </c>
      <c r="S1851" s="78">
        <v>1014</v>
      </c>
      <c r="T1851" s="78">
        <v>4669</v>
      </c>
      <c r="U1851" s="78">
        <v>38906</v>
      </c>
      <c r="V1851" s="219">
        <v>-0.12000719683339331</v>
      </c>
      <c r="W1851" s="78">
        <v>-96</v>
      </c>
      <c r="X1851" s="78">
        <v>4898</v>
      </c>
      <c r="Y1851" s="78">
        <v>7767</v>
      </c>
      <c r="Z1851" s="78">
        <v>6134</v>
      </c>
      <c r="AA1851" s="78">
        <v>110.46</v>
      </c>
      <c r="AB1851" s="78">
        <v>112.38</v>
      </c>
      <c r="AC1851" s="78">
        <v>89327</v>
      </c>
      <c r="AD1851" s="104">
        <v>5.1791700000000001</v>
      </c>
      <c r="AE1851" s="78">
        <v>122844</v>
      </c>
      <c r="AF1851" s="104">
        <v>1.36297</v>
      </c>
      <c r="AG1851" s="78">
        <v>-10493</v>
      </c>
      <c r="AH1851" s="104">
        <v>-1.7760499999999999</v>
      </c>
      <c r="AI1851" s="78">
        <v>58167</v>
      </c>
      <c r="AJ1851" s="104">
        <v>0.83567000000000002</v>
      </c>
      <c r="AK1851" s="78">
        <v>10400</v>
      </c>
      <c r="AL1851" s="78">
        <v>10000</v>
      </c>
      <c r="AM1851" s="8">
        <v>10300</v>
      </c>
      <c r="AN1851" s="78">
        <v>188</v>
      </c>
      <c r="AO1851" s="78">
        <v>10600</v>
      </c>
      <c r="AP1851" s="78">
        <v>9600</v>
      </c>
      <c r="AQ1851" s="78">
        <v>10200</v>
      </c>
      <c r="AR1851" s="78">
        <v>310</v>
      </c>
      <c r="AS1851" s="78">
        <v>10600</v>
      </c>
      <c r="AT1851" s="78">
        <v>10100</v>
      </c>
      <c r="AU1851" s="78">
        <v>10400</v>
      </c>
      <c r="AV1851" s="78">
        <v>68</v>
      </c>
      <c r="AW1851" s="77">
        <v>12.07</v>
      </c>
      <c r="AX1851" s="144">
        <f t="shared" si="197"/>
        <v>0.86</v>
      </c>
      <c r="AY1851" s="144">
        <f t="shared" si="198"/>
        <v>0.91</v>
      </c>
      <c r="AZ1851" s="144">
        <f t="shared" si="199"/>
        <v>0.73</v>
      </c>
      <c r="BA1851" s="54">
        <f t="shared" si="200"/>
        <v>12.789193054742942</v>
      </c>
      <c r="BB1851" s="54">
        <f t="shared" si="201"/>
        <v>8.753806945257061</v>
      </c>
    </row>
    <row r="1852" spans="1:54" x14ac:dyDescent="0.25">
      <c r="A1852" s="3">
        <v>42920</v>
      </c>
      <c r="B1852" s="77">
        <v>10347.780000000001</v>
      </c>
      <c r="C1852" s="77">
        <v>927.28204000000005</v>
      </c>
      <c r="D1852" s="77">
        <v>-43.957799999999999</v>
      </c>
      <c r="E1852" s="77">
        <f t="shared" si="196"/>
        <v>22.763500000000072</v>
      </c>
      <c r="F1852" s="77">
        <v>-5.4514999999999993</v>
      </c>
      <c r="G1852" s="77">
        <v>-1.4469000000000001</v>
      </c>
      <c r="H1852">
        <v>0</v>
      </c>
      <c r="I1852" s="78">
        <v>10217</v>
      </c>
      <c r="J1852">
        <v>201707</v>
      </c>
      <c r="K1852" s="78">
        <v>10217</v>
      </c>
      <c r="L1852" s="77">
        <f t="shared" si="195"/>
        <v>-130.78000000000065</v>
      </c>
      <c r="M1852" s="78">
        <v>45437</v>
      </c>
      <c r="N1852" s="78">
        <v>927.35203999999999</v>
      </c>
      <c r="O1852" s="78">
        <v>-1906</v>
      </c>
      <c r="P1852" s="78">
        <v>-9.7924600000000002</v>
      </c>
      <c r="Q1852" s="144">
        <v>44960.5</v>
      </c>
      <c r="R1852" s="78">
        <v>-32122</v>
      </c>
      <c r="S1852" s="78">
        <v>-248</v>
      </c>
      <c r="T1852" s="78">
        <v>-88</v>
      </c>
      <c r="U1852" s="78">
        <v>41727</v>
      </c>
      <c r="V1852" s="219">
        <v>2.1089462458360295E-3</v>
      </c>
      <c r="W1852" s="78">
        <v>-129</v>
      </c>
      <c r="X1852" s="78">
        <v>4302</v>
      </c>
      <c r="Y1852" s="78">
        <v>7178</v>
      </c>
      <c r="Z1852" s="78">
        <v>5723</v>
      </c>
      <c r="AA1852" s="78">
        <v>97.92</v>
      </c>
      <c r="AB1852" s="78">
        <v>107.33</v>
      </c>
      <c r="AC1852" s="78">
        <v>91459</v>
      </c>
      <c r="AD1852" s="104">
        <v>4.1678699999999997</v>
      </c>
      <c r="AE1852" s="78">
        <v>139072</v>
      </c>
      <c r="AF1852" s="104">
        <v>1.8391</v>
      </c>
      <c r="AG1852" s="78">
        <v>-1262</v>
      </c>
      <c r="AH1852" s="104">
        <v>-1.2217100000000001</v>
      </c>
      <c r="AI1852" s="78">
        <v>43251</v>
      </c>
      <c r="AJ1852" s="104">
        <v>0.76370000000000005</v>
      </c>
      <c r="AK1852" s="78">
        <v>10400</v>
      </c>
      <c r="AL1852" s="78">
        <v>10000</v>
      </c>
      <c r="AM1852" s="8">
        <v>10200</v>
      </c>
      <c r="AN1852" s="78">
        <v>180</v>
      </c>
      <c r="AO1852" s="78">
        <v>10600</v>
      </c>
      <c r="AP1852" s="78">
        <v>9600</v>
      </c>
      <c r="AQ1852" s="78">
        <v>10100</v>
      </c>
      <c r="AR1852" s="78">
        <v>306</v>
      </c>
      <c r="AS1852" s="78">
        <v>10600</v>
      </c>
      <c r="AT1852" s="78">
        <v>10100</v>
      </c>
      <c r="AU1852" s="78">
        <v>10350</v>
      </c>
      <c r="AV1852" s="78">
        <v>49</v>
      </c>
      <c r="AW1852" s="77">
        <v>12.1</v>
      </c>
      <c r="AX1852" s="144">
        <f t="shared" si="197"/>
        <v>0.86</v>
      </c>
      <c r="AY1852" s="144">
        <f t="shared" si="198"/>
        <v>0.91</v>
      </c>
      <c r="AZ1852" s="144">
        <f t="shared" si="199"/>
        <v>0.74</v>
      </c>
      <c r="BA1852" s="54">
        <f t="shared" si="200"/>
        <v>12.947295813007102</v>
      </c>
      <c r="BB1852" s="54">
        <f t="shared" si="201"/>
        <v>8.7927041869928964</v>
      </c>
    </row>
    <row r="1853" spans="1:54" x14ac:dyDescent="0.25">
      <c r="A1853" s="3">
        <v>42921</v>
      </c>
      <c r="B1853" s="77">
        <v>10404.790000000001</v>
      </c>
      <c r="C1853" s="77">
        <v>849.59838999999999</v>
      </c>
      <c r="D1853" s="77">
        <v>-22.256500000000003</v>
      </c>
      <c r="E1853" s="77">
        <f t="shared" si="196"/>
        <v>-22.502899999999947</v>
      </c>
      <c r="F1853" s="77">
        <v>-4.1572000000000005</v>
      </c>
      <c r="G1853" s="77">
        <v>28.0398</v>
      </c>
      <c r="H1853" t="s">
        <v>1835</v>
      </c>
      <c r="I1853" s="78">
        <v>10301</v>
      </c>
      <c r="J1853">
        <v>201707</v>
      </c>
      <c r="K1853" s="78">
        <v>10301</v>
      </c>
      <c r="L1853" s="77">
        <f t="shared" si="195"/>
        <v>-103.79000000000087</v>
      </c>
      <c r="M1853" s="78">
        <v>49699</v>
      </c>
      <c r="N1853" s="78">
        <v>1022.43615</v>
      </c>
      <c r="O1853" s="78">
        <v>-296</v>
      </c>
      <c r="P1853" s="78">
        <v>-1.5861499999999999</v>
      </c>
      <c r="Q1853" s="144">
        <v>49625</v>
      </c>
      <c r="R1853" s="78">
        <v>-31747</v>
      </c>
      <c r="S1853" s="78">
        <v>-334</v>
      </c>
      <c r="T1853" s="78">
        <v>4764</v>
      </c>
      <c r="U1853" s="78">
        <v>41002</v>
      </c>
      <c r="V1853" s="219">
        <v>-0.11618945417296717</v>
      </c>
      <c r="W1853" s="78">
        <v>1482</v>
      </c>
      <c r="X1853" s="78">
        <v>5837</v>
      </c>
      <c r="Y1853" s="78">
        <v>7425</v>
      </c>
      <c r="Z1853" s="78">
        <v>6606</v>
      </c>
      <c r="AA1853" s="78">
        <v>98.9</v>
      </c>
      <c r="AB1853" s="78">
        <v>120.89</v>
      </c>
      <c r="AC1853" s="78">
        <v>92078</v>
      </c>
      <c r="AD1853" s="104">
        <v>5.0762799999999997</v>
      </c>
      <c r="AE1853" s="78">
        <v>135985</v>
      </c>
      <c r="AF1853" s="104">
        <v>1.50345</v>
      </c>
      <c r="AG1853" s="78">
        <v>-38219</v>
      </c>
      <c r="AH1853" s="104">
        <v>-1.61748</v>
      </c>
      <c r="AI1853" s="78">
        <v>11200</v>
      </c>
      <c r="AJ1853" s="104">
        <v>0.42613000000000001</v>
      </c>
      <c r="AK1853" s="78">
        <v>10400</v>
      </c>
      <c r="AL1853" s="78">
        <v>10000</v>
      </c>
      <c r="AM1853" s="8">
        <v>10300</v>
      </c>
      <c r="AN1853" s="78">
        <v>167</v>
      </c>
      <c r="AO1853" s="78">
        <v>10600</v>
      </c>
      <c r="AP1853" s="78">
        <v>9600</v>
      </c>
      <c r="AQ1853" s="78">
        <v>10200</v>
      </c>
      <c r="AR1853" s="78">
        <v>297</v>
      </c>
      <c r="AS1853" s="78">
        <v>10500</v>
      </c>
      <c r="AT1853" s="78">
        <v>10350</v>
      </c>
      <c r="AU1853" s="78">
        <v>10350</v>
      </c>
      <c r="AV1853" s="78">
        <v>120</v>
      </c>
      <c r="AW1853" s="77">
        <v>12.17</v>
      </c>
      <c r="AX1853" s="144">
        <f t="shared" si="197"/>
        <v>0.89</v>
      </c>
      <c r="AY1853" s="144">
        <f t="shared" si="198"/>
        <v>0.93</v>
      </c>
      <c r="AZ1853" s="144">
        <f t="shared" si="199"/>
        <v>0.76</v>
      </c>
      <c r="BA1853" s="54">
        <f t="shared" si="200"/>
        <v>13.089377558477981</v>
      </c>
      <c r="BB1853" s="54">
        <f t="shared" si="201"/>
        <v>8.8706224415220198</v>
      </c>
    </row>
    <row r="1854" spans="1:54" x14ac:dyDescent="0.25">
      <c r="A1854" s="3">
        <v>42922</v>
      </c>
      <c r="B1854" s="77">
        <v>10368.200000000001</v>
      </c>
      <c r="C1854" s="77">
        <v>875.44601999999998</v>
      </c>
      <c r="D1854" s="77">
        <v>4.0000000000000001E-3</v>
      </c>
      <c r="E1854" s="77">
        <f t="shared" si="196"/>
        <v>-47.50119999999994</v>
      </c>
      <c r="F1854" s="77">
        <v>-1.1879</v>
      </c>
      <c r="G1854" s="77">
        <v>-1.3515999999999999</v>
      </c>
      <c r="H1854">
        <v>0</v>
      </c>
      <c r="I1854" s="78">
        <v>10267</v>
      </c>
      <c r="J1854">
        <v>201707</v>
      </c>
      <c r="K1854" s="78">
        <v>10267</v>
      </c>
      <c r="L1854" s="77">
        <f t="shared" si="195"/>
        <v>-101.20000000000073</v>
      </c>
      <c r="M1854" s="78">
        <v>44434</v>
      </c>
      <c r="N1854" s="78">
        <v>911.04606000000001</v>
      </c>
      <c r="O1854" s="78">
        <v>-2854</v>
      </c>
      <c r="P1854" s="78">
        <v>-14.713800000000001</v>
      </c>
      <c r="Q1854" s="144">
        <v>43720.5</v>
      </c>
      <c r="R1854" s="78">
        <v>-31691</v>
      </c>
      <c r="S1854" s="78">
        <v>1247</v>
      </c>
      <c r="T1854" s="78">
        <v>-1383</v>
      </c>
      <c r="U1854" s="78">
        <v>41891</v>
      </c>
      <c r="V1854" s="219">
        <v>3.3014251271156099E-2</v>
      </c>
      <c r="W1854" s="78">
        <v>276</v>
      </c>
      <c r="X1854" s="78">
        <v>4565</v>
      </c>
      <c r="Y1854" s="78">
        <v>5665</v>
      </c>
      <c r="Z1854" s="78">
        <v>2876</v>
      </c>
      <c r="AA1854" s="78">
        <v>93.57</v>
      </c>
      <c r="AB1854" s="78">
        <v>116.17</v>
      </c>
      <c r="AC1854" s="78">
        <v>90556</v>
      </c>
      <c r="AD1854" s="104">
        <v>4.57775</v>
      </c>
      <c r="AE1854" s="78">
        <v>144027</v>
      </c>
      <c r="AF1854" s="104">
        <v>1.7762899999999999</v>
      </c>
      <c r="AG1854" s="78">
        <v>-40345</v>
      </c>
      <c r="AH1854" s="104">
        <v>-1.7636000000000001</v>
      </c>
      <c r="AI1854" s="78">
        <v>55153</v>
      </c>
      <c r="AJ1854" s="104">
        <v>0.70887999999999995</v>
      </c>
      <c r="AK1854" s="78">
        <v>10400</v>
      </c>
      <c r="AL1854" s="78">
        <v>10000</v>
      </c>
      <c r="AM1854" s="8">
        <v>10300</v>
      </c>
      <c r="AN1854" s="78">
        <v>162</v>
      </c>
      <c r="AO1854" s="78">
        <v>10600</v>
      </c>
      <c r="AP1854" s="78">
        <v>9600</v>
      </c>
      <c r="AQ1854" s="78">
        <v>10200</v>
      </c>
      <c r="AR1854" s="78">
        <v>304</v>
      </c>
      <c r="AS1854" s="78">
        <v>10600</v>
      </c>
      <c r="AT1854" s="78">
        <v>10000</v>
      </c>
      <c r="AU1854" s="78">
        <v>10350</v>
      </c>
      <c r="AV1854" s="78">
        <v>110</v>
      </c>
      <c r="AW1854" s="77">
        <v>12.23</v>
      </c>
      <c r="AX1854" s="144">
        <f t="shared" si="197"/>
        <v>0.93</v>
      </c>
      <c r="AY1854" s="144">
        <f t="shared" si="198"/>
        <v>0.95</v>
      </c>
      <c r="AZ1854" s="144">
        <f t="shared" si="199"/>
        <v>0.79</v>
      </c>
      <c r="BA1854" s="54">
        <f t="shared" si="200"/>
        <v>13.228242049945145</v>
      </c>
      <c r="BB1854" s="54">
        <f t="shared" si="201"/>
        <v>8.9337579500548543</v>
      </c>
    </row>
    <row r="1855" spans="1:54" x14ac:dyDescent="0.25">
      <c r="A1855" s="3">
        <v>42923</v>
      </c>
      <c r="B1855" s="77">
        <v>10297.25</v>
      </c>
      <c r="C1855" s="77">
        <v>837.91845999999998</v>
      </c>
      <c r="D1855" s="77">
        <v>-62.4587</v>
      </c>
      <c r="E1855" s="77">
        <f t="shared" si="196"/>
        <v>-76.18839999999993</v>
      </c>
      <c r="F1855" s="77">
        <v>-8.2562999999999995</v>
      </c>
      <c r="G1855" s="77">
        <v>-11.480899999999998</v>
      </c>
      <c r="H1855">
        <v>0</v>
      </c>
      <c r="I1855" s="78">
        <v>10203</v>
      </c>
      <c r="J1855">
        <v>201707</v>
      </c>
      <c r="K1855" s="78">
        <v>10203</v>
      </c>
      <c r="L1855" s="77">
        <f t="shared" si="195"/>
        <v>-94.25</v>
      </c>
      <c r="M1855" s="78">
        <v>41246</v>
      </c>
      <c r="N1855" s="78">
        <v>840.30196000000001</v>
      </c>
      <c r="O1855" s="78">
        <v>-3535</v>
      </c>
      <c r="P1855" s="78">
        <v>-18.093319999999999</v>
      </c>
      <c r="Q1855" s="144">
        <v>40362.25</v>
      </c>
      <c r="R1855" s="78">
        <v>-32616</v>
      </c>
      <c r="S1855" s="78">
        <v>2231</v>
      </c>
      <c r="T1855" s="78">
        <v>-4856</v>
      </c>
      <c r="U1855" s="78">
        <v>42328</v>
      </c>
      <c r="V1855" s="219">
        <v>0.11472311472311472</v>
      </c>
      <c r="W1855" s="78">
        <v>-630</v>
      </c>
      <c r="X1855" s="78">
        <v>3624</v>
      </c>
      <c r="Y1855" s="78">
        <v>5495</v>
      </c>
      <c r="Z1855" s="78">
        <v>1633</v>
      </c>
      <c r="AA1855" s="78">
        <v>103.65</v>
      </c>
      <c r="AB1855" s="78">
        <v>110.15</v>
      </c>
      <c r="AC1855" s="78">
        <v>92023</v>
      </c>
      <c r="AD1855" s="104">
        <v>3.82206</v>
      </c>
      <c r="AE1855" s="78">
        <v>151907</v>
      </c>
      <c r="AF1855" s="104">
        <v>2.3101799999999999</v>
      </c>
      <c r="AG1855" s="78">
        <v>-39147</v>
      </c>
      <c r="AH1855" s="104">
        <v>-1.23247</v>
      </c>
      <c r="AI1855" s="78">
        <v>64772</v>
      </c>
      <c r="AJ1855" s="104">
        <v>1.1090199999999999</v>
      </c>
      <c r="AK1855" s="78">
        <v>10400</v>
      </c>
      <c r="AL1855" s="78">
        <v>10000</v>
      </c>
      <c r="AM1855" s="8">
        <v>10200</v>
      </c>
      <c r="AN1855" s="78">
        <v>159</v>
      </c>
      <c r="AO1855" s="78">
        <v>10600</v>
      </c>
      <c r="AP1855" s="78">
        <v>9600</v>
      </c>
      <c r="AQ1855" s="78">
        <v>10100</v>
      </c>
      <c r="AR1855" s="78">
        <v>302</v>
      </c>
      <c r="AS1855" s="78">
        <v>10400</v>
      </c>
      <c r="AT1855" s="78">
        <v>10000</v>
      </c>
      <c r="AU1855" s="78">
        <v>10250</v>
      </c>
      <c r="AV1855" s="78">
        <v>96.5</v>
      </c>
      <c r="AW1855" s="77">
        <v>12.4</v>
      </c>
      <c r="AX1855" s="144">
        <f t="shared" si="197"/>
        <v>0.96</v>
      </c>
      <c r="AY1855" s="144">
        <f t="shared" si="198"/>
        <v>0.97</v>
      </c>
      <c r="AZ1855" s="144">
        <f t="shared" si="199"/>
        <v>0.84</v>
      </c>
      <c r="BA1855" s="54">
        <f t="shared" si="200"/>
        <v>13.322964860829371</v>
      </c>
      <c r="BB1855" s="54">
        <f t="shared" si="201"/>
        <v>9.1220351391706291</v>
      </c>
    </row>
    <row r="1856" spans="1:54" x14ac:dyDescent="0.25">
      <c r="A1856" s="3">
        <v>42926</v>
      </c>
      <c r="B1856" s="77">
        <v>10289.91</v>
      </c>
      <c r="C1856" s="77">
        <v>826.21690999999998</v>
      </c>
      <c r="D1856" s="77">
        <v>-21.4221</v>
      </c>
      <c r="E1856" s="77">
        <f t="shared" si="196"/>
        <v>40.611700000000035</v>
      </c>
      <c r="F1856" s="77">
        <v>-1.8387</v>
      </c>
      <c r="G1856" s="77">
        <v>5.5411999999999999</v>
      </c>
      <c r="H1856">
        <v>0</v>
      </c>
      <c r="I1856" s="78">
        <v>10210</v>
      </c>
      <c r="J1856">
        <v>201707</v>
      </c>
      <c r="K1856" s="78">
        <v>10210</v>
      </c>
      <c r="L1856" s="77">
        <f t="shared" si="195"/>
        <v>-79.909999999999854</v>
      </c>
      <c r="M1856" s="78">
        <v>42072</v>
      </c>
      <c r="N1856" s="78">
        <v>857.74968000000001</v>
      </c>
      <c r="O1856" s="78">
        <v>-3471</v>
      </c>
      <c r="P1856" s="78">
        <v>-17.7774</v>
      </c>
      <c r="Q1856" s="144">
        <v>41204.25</v>
      </c>
      <c r="R1856" s="78">
        <v>-32535</v>
      </c>
      <c r="S1856" s="78">
        <v>394</v>
      </c>
      <c r="T1856" s="78">
        <v>-5175</v>
      </c>
      <c r="U1856" s="78">
        <v>42009</v>
      </c>
      <c r="V1856" s="219">
        <v>0.12318788830964793</v>
      </c>
      <c r="W1856" s="78">
        <v>-1641</v>
      </c>
      <c r="X1856" s="78">
        <v>2740</v>
      </c>
      <c r="Y1856" s="78">
        <v>3283</v>
      </c>
      <c r="Z1856" s="78">
        <v>-1640</v>
      </c>
      <c r="AA1856" s="78">
        <v>105.78</v>
      </c>
      <c r="AB1856" s="78">
        <v>109.36</v>
      </c>
      <c r="AC1856" s="78">
        <v>89242</v>
      </c>
      <c r="AD1856" s="104">
        <v>3.6627000000000001</v>
      </c>
      <c r="AE1856" s="78">
        <v>154248</v>
      </c>
      <c r="AF1856" s="104">
        <v>2.0441699999999998</v>
      </c>
      <c r="AG1856" s="78">
        <v>-22719</v>
      </c>
      <c r="AH1856" s="104">
        <v>-1.06697</v>
      </c>
      <c r="AI1856" s="78">
        <v>63170</v>
      </c>
      <c r="AJ1856" s="104">
        <v>0.62266999999999995</v>
      </c>
      <c r="AK1856" s="78">
        <v>10400</v>
      </c>
      <c r="AL1856" s="78">
        <v>10000</v>
      </c>
      <c r="AM1856" s="8">
        <v>10200</v>
      </c>
      <c r="AN1856" s="78">
        <v>141</v>
      </c>
      <c r="AO1856" s="78">
        <v>10600</v>
      </c>
      <c r="AP1856" s="78">
        <v>9500</v>
      </c>
      <c r="AQ1856" s="78">
        <v>10100</v>
      </c>
      <c r="AR1856" s="78">
        <v>284</v>
      </c>
      <c r="AS1856" s="78">
        <v>10500</v>
      </c>
      <c r="AT1856" s="78">
        <v>10100</v>
      </c>
      <c r="AU1856" s="78">
        <v>10250</v>
      </c>
      <c r="AV1856" s="78">
        <v>74.5</v>
      </c>
      <c r="AW1856" s="77">
        <v>12.31</v>
      </c>
      <c r="AX1856" s="144">
        <f t="shared" si="197"/>
        <v>0.89</v>
      </c>
      <c r="AY1856" s="144">
        <f t="shared" si="198"/>
        <v>0.93</v>
      </c>
      <c r="AZ1856" s="144">
        <f t="shared" si="199"/>
        <v>0.78</v>
      </c>
      <c r="BA1856" s="54">
        <f t="shared" si="200"/>
        <v>13.438218007392974</v>
      </c>
      <c r="BB1856" s="54">
        <f t="shared" si="201"/>
        <v>9.1877819926070234</v>
      </c>
    </row>
    <row r="1857" spans="1:54" x14ac:dyDescent="0.25">
      <c r="A1857" s="3">
        <v>42927</v>
      </c>
      <c r="B1857" s="77">
        <v>10415.57</v>
      </c>
      <c r="C1857" s="77">
        <v>1104.7922799999999</v>
      </c>
      <c r="D1857" s="77">
        <v>111.95469999999999</v>
      </c>
      <c r="E1857" s="77">
        <f t="shared" si="196"/>
        <v>236.41150000000005</v>
      </c>
      <c r="F1857" s="77">
        <v>-1.7482</v>
      </c>
      <c r="G1857" s="77">
        <v>17.419</v>
      </c>
      <c r="H1857">
        <v>0</v>
      </c>
      <c r="I1857" s="78">
        <v>10342</v>
      </c>
      <c r="J1857">
        <v>201707</v>
      </c>
      <c r="K1857" s="78">
        <v>10342</v>
      </c>
      <c r="L1857" s="77">
        <f t="shared" si="195"/>
        <v>-73.569999999999709</v>
      </c>
      <c r="M1857" s="78">
        <v>44901</v>
      </c>
      <c r="N1857" s="78">
        <v>927.30535999999995</v>
      </c>
      <c r="O1857" s="78">
        <v>-1283</v>
      </c>
      <c r="P1857" s="78">
        <v>-6.6966900000000003</v>
      </c>
      <c r="Q1857" s="144">
        <v>44580.25</v>
      </c>
      <c r="R1857" s="78">
        <v>-30853</v>
      </c>
      <c r="S1857" s="78">
        <v>3643</v>
      </c>
      <c r="T1857" s="78">
        <v>3982</v>
      </c>
      <c r="U1857" s="78">
        <v>44691</v>
      </c>
      <c r="V1857" s="219">
        <v>-8.9100713790248601E-2</v>
      </c>
      <c r="W1857" s="78">
        <v>-3228</v>
      </c>
      <c r="X1857" s="78">
        <v>-3138</v>
      </c>
      <c r="Y1857" s="78">
        <v>2680</v>
      </c>
      <c r="Z1857" s="78">
        <v>1556</v>
      </c>
      <c r="AA1857" s="78">
        <v>112.52</v>
      </c>
      <c r="AB1857" s="78">
        <v>125.8</v>
      </c>
      <c r="AC1857" s="78">
        <v>92535</v>
      </c>
      <c r="AD1857" s="104">
        <v>5.2758500000000002</v>
      </c>
      <c r="AE1857" s="78">
        <v>158601</v>
      </c>
      <c r="AF1857" s="104">
        <v>1.3799300000000001</v>
      </c>
      <c r="AG1857" s="78">
        <v>-5467</v>
      </c>
      <c r="AH1857" s="104">
        <v>-1.63873</v>
      </c>
      <c r="AI1857" s="78">
        <v>34663</v>
      </c>
      <c r="AJ1857" s="104">
        <v>0.56901000000000002</v>
      </c>
      <c r="AK1857" s="78">
        <v>10400</v>
      </c>
      <c r="AL1857" s="78">
        <v>10000</v>
      </c>
      <c r="AM1857" s="8">
        <v>10300</v>
      </c>
      <c r="AN1857" s="78">
        <v>128.5</v>
      </c>
      <c r="AO1857" s="78">
        <v>10600</v>
      </c>
      <c r="AP1857" s="78">
        <v>10000</v>
      </c>
      <c r="AQ1857" s="78">
        <v>10200</v>
      </c>
      <c r="AR1857" s="78">
        <v>279</v>
      </c>
      <c r="AS1857" s="78">
        <v>10500</v>
      </c>
      <c r="AT1857" s="78">
        <v>10300</v>
      </c>
      <c r="AU1857" s="78">
        <v>10400</v>
      </c>
      <c r="AV1857" s="78">
        <v>45</v>
      </c>
      <c r="AW1857" s="77">
        <v>11.72</v>
      </c>
      <c r="AX1857" s="144">
        <f t="shared" si="197"/>
        <v>0.62</v>
      </c>
      <c r="AY1857" s="144">
        <f t="shared" si="198"/>
        <v>0.77</v>
      </c>
      <c r="AZ1857" s="144">
        <f t="shared" si="199"/>
        <v>0.6</v>
      </c>
      <c r="BA1857" s="54">
        <f t="shared" si="200"/>
        <v>13.447633445160346</v>
      </c>
      <c r="BB1857" s="54">
        <f t="shared" si="201"/>
        <v>9.3393665548396534</v>
      </c>
    </row>
    <row r="1858" spans="1:54" x14ac:dyDescent="0.25">
      <c r="A1858" s="3">
        <v>42928</v>
      </c>
      <c r="B1858" s="77">
        <v>10420.68</v>
      </c>
      <c r="C1858" s="77">
        <v>1122.8866599999999</v>
      </c>
      <c r="D1858" s="77">
        <v>30.8369</v>
      </c>
      <c r="E1858" s="77">
        <f t="shared" si="196"/>
        <v>288.23040000000009</v>
      </c>
      <c r="F1858" s="77">
        <v>9.0437999999999992</v>
      </c>
      <c r="G1858" s="77">
        <v>18.1509</v>
      </c>
      <c r="H1858" t="s">
        <v>1836</v>
      </c>
      <c r="I1858" s="78">
        <v>10339</v>
      </c>
      <c r="J1858">
        <v>201707</v>
      </c>
      <c r="K1858" s="78">
        <v>10339</v>
      </c>
      <c r="L1858" s="77">
        <f t="shared" si="195"/>
        <v>-81.680000000000291</v>
      </c>
      <c r="M1858" s="78">
        <v>40244</v>
      </c>
      <c r="N1858" s="78">
        <v>830.61604999999997</v>
      </c>
      <c r="O1858" s="78">
        <v>-3019</v>
      </c>
      <c r="P1858" s="78">
        <v>-15.669029999999999</v>
      </c>
      <c r="Q1858" s="144">
        <v>39489.25</v>
      </c>
      <c r="R1858" s="78">
        <v>-30558</v>
      </c>
      <c r="S1858" s="78">
        <v>3493</v>
      </c>
      <c r="T1858" s="78">
        <v>1112</v>
      </c>
      <c r="U1858" s="78">
        <v>45152</v>
      </c>
      <c r="V1858" s="219">
        <v>-2.4627923458540042E-2</v>
      </c>
      <c r="W1858" s="78">
        <v>-5165</v>
      </c>
      <c r="X1858" s="78">
        <v>-5063</v>
      </c>
      <c r="Y1858" s="78">
        <v>-353</v>
      </c>
      <c r="Z1858" s="78">
        <v>-251</v>
      </c>
      <c r="AA1858" s="78">
        <v>102.64</v>
      </c>
      <c r="AB1858" s="78">
        <v>123.72</v>
      </c>
      <c r="AC1858" s="78">
        <v>87160</v>
      </c>
      <c r="AD1858" s="104">
        <v>5.0004</v>
      </c>
      <c r="AE1858" s="78">
        <v>176800</v>
      </c>
      <c r="AF1858" s="104">
        <v>1.4959899999999999</v>
      </c>
      <c r="AG1858" s="78">
        <v>-40837</v>
      </c>
      <c r="AH1858" s="104">
        <v>-1.3473200000000001</v>
      </c>
      <c r="AI1858" s="78">
        <v>3119</v>
      </c>
      <c r="AJ1858" s="104">
        <v>0.73265999999999998</v>
      </c>
      <c r="AK1858" s="78">
        <v>10400</v>
      </c>
      <c r="AL1858" s="78">
        <v>10000</v>
      </c>
      <c r="AM1858" s="8">
        <v>10350</v>
      </c>
      <c r="AN1858" s="78">
        <v>118</v>
      </c>
      <c r="AO1858" s="78">
        <v>10600</v>
      </c>
      <c r="AP1858" s="78">
        <v>10000</v>
      </c>
      <c r="AQ1858" s="78">
        <v>10200</v>
      </c>
      <c r="AR1858" s="78">
        <v>273</v>
      </c>
      <c r="AS1858" s="78">
        <v>10400</v>
      </c>
      <c r="AT1858" s="78">
        <v>10000</v>
      </c>
      <c r="AU1858" s="78">
        <v>10350</v>
      </c>
      <c r="AV1858" s="78">
        <v>118</v>
      </c>
      <c r="AW1858" s="77">
        <v>11.8</v>
      </c>
      <c r="AX1858" s="144">
        <f t="shared" si="197"/>
        <v>0.62</v>
      </c>
      <c r="AY1858" s="144">
        <f t="shared" si="198"/>
        <v>0.77</v>
      </c>
      <c r="AZ1858" s="144">
        <f t="shared" si="199"/>
        <v>0.61</v>
      </c>
      <c r="BA1858" s="54">
        <f t="shared" si="200"/>
        <v>13.485893086090469</v>
      </c>
      <c r="BB1858" s="54">
        <f t="shared" si="201"/>
        <v>9.3981069139095315</v>
      </c>
    </row>
    <row r="1859" spans="1:54" x14ac:dyDescent="0.25">
      <c r="A1859" s="3">
        <v>42929</v>
      </c>
      <c r="B1859" s="77">
        <v>10460.15</v>
      </c>
      <c r="C1859" s="77">
        <v>1175.0367699999999</v>
      </c>
      <c r="D1859" s="77">
        <v>9.4273000000000007</v>
      </c>
      <c r="E1859" s="77">
        <f t="shared" si="196"/>
        <v>294.72070000000008</v>
      </c>
      <c r="F1859" s="77">
        <v>-2.1528</v>
      </c>
      <c r="G1859" s="77">
        <v>-21.282399999999999</v>
      </c>
      <c r="H1859">
        <v>0</v>
      </c>
      <c r="I1859" s="78">
        <v>10420</v>
      </c>
      <c r="J1859">
        <v>201707</v>
      </c>
      <c r="K1859" s="78">
        <v>10420</v>
      </c>
      <c r="L1859" s="77">
        <f t="shared" ref="L1859:L1922" si="202">K1859-B1859</f>
        <v>-40.149999999999636</v>
      </c>
      <c r="M1859" s="78">
        <v>43187</v>
      </c>
      <c r="N1859" s="78">
        <v>897.50645999999995</v>
      </c>
      <c r="O1859" s="78">
        <v>-1463</v>
      </c>
      <c r="P1859" s="78">
        <v>-7.6880699999999997</v>
      </c>
      <c r="Q1859" s="144">
        <v>42821.25</v>
      </c>
      <c r="R1859" s="78">
        <v>-29885</v>
      </c>
      <c r="S1859" s="78">
        <v>4435</v>
      </c>
      <c r="T1859" s="78">
        <v>6646</v>
      </c>
      <c r="U1859" s="78">
        <v>45227</v>
      </c>
      <c r="V1859" s="219">
        <v>-0.14694761978464191</v>
      </c>
      <c r="W1859" s="78">
        <v>-6939</v>
      </c>
      <c r="X1859" s="78">
        <v>-10914</v>
      </c>
      <c r="Y1859" s="78">
        <v>134</v>
      </c>
      <c r="Z1859" s="78">
        <v>-3841</v>
      </c>
      <c r="AA1859" s="78">
        <v>104.38</v>
      </c>
      <c r="AB1859" s="78">
        <v>131.68</v>
      </c>
      <c r="AC1859" s="78">
        <v>89470</v>
      </c>
      <c r="AD1859" s="104">
        <v>6.0850900000000001</v>
      </c>
      <c r="AE1859" s="78">
        <v>184378</v>
      </c>
      <c r="AF1859" s="104">
        <v>1.11988</v>
      </c>
      <c r="AG1859" s="78">
        <v>-13153</v>
      </c>
      <c r="AH1859" s="104">
        <v>-1.98637</v>
      </c>
      <c r="AI1859" s="78">
        <v>12860</v>
      </c>
      <c r="AJ1859" s="104">
        <v>0.38534000000000002</v>
      </c>
      <c r="AK1859" s="78">
        <v>10400</v>
      </c>
      <c r="AL1859" s="78">
        <v>10000</v>
      </c>
      <c r="AM1859" s="8">
        <v>10400</v>
      </c>
      <c r="AN1859" s="78">
        <v>102.5</v>
      </c>
      <c r="AO1859" s="78">
        <v>10600</v>
      </c>
      <c r="AP1859" s="78">
        <v>10000</v>
      </c>
      <c r="AQ1859" s="78">
        <v>10300</v>
      </c>
      <c r="AR1859" s="78">
        <v>265</v>
      </c>
      <c r="AS1859" s="78">
        <v>10400</v>
      </c>
      <c r="AT1859" s="78">
        <v>10000</v>
      </c>
      <c r="AU1859" s="78">
        <v>10400</v>
      </c>
      <c r="AV1859" s="78">
        <v>102.5</v>
      </c>
      <c r="AW1859" s="77">
        <v>11.53</v>
      </c>
      <c r="AX1859" s="144">
        <f t="shared" si="197"/>
        <v>0.55000000000000004</v>
      </c>
      <c r="AY1859" s="144">
        <f t="shared" si="198"/>
        <v>0.71</v>
      </c>
      <c r="AZ1859" s="144">
        <f t="shared" si="199"/>
        <v>0.52</v>
      </c>
      <c r="BA1859" s="54">
        <f t="shared" si="200"/>
        <v>13.466096668133959</v>
      </c>
      <c r="BB1859" s="54">
        <f t="shared" si="201"/>
        <v>9.551903331866038</v>
      </c>
    </row>
    <row r="1860" spans="1:54" x14ac:dyDescent="0.25">
      <c r="A1860" s="3">
        <v>42930</v>
      </c>
      <c r="B1860" s="77">
        <v>10443.91</v>
      </c>
      <c r="C1860" s="77">
        <v>1013.05353</v>
      </c>
      <c r="D1860" s="77">
        <v>-21.025300000000001</v>
      </c>
      <c r="E1860" s="77">
        <f t="shared" si="196"/>
        <v>245.51320000000004</v>
      </c>
      <c r="F1860" s="77">
        <v>-1.7971999999999999</v>
      </c>
      <c r="G1860" s="77">
        <v>-0.58160000000000001</v>
      </c>
      <c r="H1860">
        <v>0</v>
      </c>
      <c r="I1860" s="78">
        <v>10403</v>
      </c>
      <c r="J1860">
        <v>201707</v>
      </c>
      <c r="K1860" s="78">
        <v>10403</v>
      </c>
      <c r="L1860" s="77">
        <f t="shared" si="202"/>
        <v>-40.909999999999854</v>
      </c>
      <c r="M1860" s="78">
        <v>41754</v>
      </c>
      <c r="N1860" s="78">
        <v>865.24508000000003</v>
      </c>
      <c r="O1860" s="78">
        <v>-2189</v>
      </c>
      <c r="P1860" s="78">
        <v>-11.45227</v>
      </c>
      <c r="Q1860" s="144">
        <v>41206.75</v>
      </c>
      <c r="R1860" s="78">
        <v>-29887</v>
      </c>
      <c r="S1860" s="78">
        <v>5012</v>
      </c>
      <c r="T1860" s="78">
        <v>5283</v>
      </c>
      <c r="U1860" s="78">
        <v>44477</v>
      </c>
      <c r="V1860" s="219">
        <v>-0.11878049328866605</v>
      </c>
      <c r="W1860" s="78">
        <v>-7321</v>
      </c>
      <c r="X1860" s="78">
        <v>-11555</v>
      </c>
      <c r="Y1860" s="78">
        <v>-973</v>
      </c>
      <c r="Z1860" s="78">
        <v>-6950</v>
      </c>
      <c r="AA1860" s="78">
        <v>111.07</v>
      </c>
      <c r="AB1860" s="78">
        <v>131.18</v>
      </c>
      <c r="AC1860" s="78">
        <v>86801</v>
      </c>
      <c r="AD1860" s="104">
        <v>5.5277700000000003</v>
      </c>
      <c r="AE1860" s="78">
        <v>187743</v>
      </c>
      <c r="AF1860" s="104">
        <v>1.1332899999999999</v>
      </c>
      <c r="AG1860" s="78">
        <v>-19394</v>
      </c>
      <c r="AH1860" s="104">
        <v>-2.10927</v>
      </c>
      <c r="AI1860" s="78">
        <v>28863</v>
      </c>
      <c r="AJ1860" s="104">
        <v>0.45191999999999999</v>
      </c>
      <c r="AK1860" s="78">
        <v>10400</v>
      </c>
      <c r="AL1860" s="78">
        <v>10200</v>
      </c>
      <c r="AM1860" s="8">
        <v>10400</v>
      </c>
      <c r="AN1860" s="78">
        <v>89.5</v>
      </c>
      <c r="AO1860" s="78">
        <v>10600</v>
      </c>
      <c r="AP1860" s="78">
        <v>10000</v>
      </c>
      <c r="AQ1860" s="78">
        <v>10300</v>
      </c>
      <c r="AR1860" s="78">
        <v>252</v>
      </c>
      <c r="AS1860" s="78">
        <v>10400</v>
      </c>
      <c r="AT1860" s="78">
        <v>10200</v>
      </c>
      <c r="AU1860" s="78">
        <v>10400</v>
      </c>
      <c r="AV1860" s="78">
        <v>89.5</v>
      </c>
      <c r="AW1860" s="77">
        <v>11.19</v>
      </c>
      <c r="AX1860" s="144">
        <f t="shared" si="197"/>
        <v>0.51</v>
      </c>
      <c r="AY1860" s="144">
        <f t="shared" si="198"/>
        <v>0.61</v>
      </c>
      <c r="AZ1860" s="144">
        <f t="shared" si="199"/>
        <v>0.46</v>
      </c>
      <c r="BA1860" s="54">
        <f t="shared" si="200"/>
        <v>13.34461232501465</v>
      </c>
      <c r="BB1860" s="54">
        <f t="shared" si="201"/>
        <v>9.8283876749853487</v>
      </c>
    </row>
    <row r="1861" spans="1:54" x14ac:dyDescent="0.25">
      <c r="A1861" s="3">
        <v>42933</v>
      </c>
      <c r="B1861" s="77">
        <v>10457.540000000001</v>
      </c>
      <c r="C1861" s="77">
        <v>1001.8959</v>
      </c>
      <c r="D1861" s="77">
        <v>10.7677</v>
      </c>
      <c r="E1861" s="77">
        <f t="shared" si="196"/>
        <v>231.1823</v>
      </c>
      <c r="F1861" s="77">
        <v>-3.8472000000000004</v>
      </c>
      <c r="G1861" s="77">
        <v>12.213900000000001</v>
      </c>
      <c r="H1861">
        <v>0</v>
      </c>
      <c r="I1861" s="78">
        <v>10436</v>
      </c>
      <c r="J1861">
        <v>201707</v>
      </c>
      <c r="K1861" s="78">
        <v>10436</v>
      </c>
      <c r="L1861" s="77">
        <f t="shared" si="202"/>
        <v>-21.540000000000873</v>
      </c>
      <c r="M1861" s="78">
        <v>39875</v>
      </c>
      <c r="N1861" s="78">
        <v>824.63522</v>
      </c>
      <c r="O1861" s="78">
        <v>-2327</v>
      </c>
      <c r="P1861" s="78">
        <v>-12.214880000000001</v>
      </c>
      <c r="Q1861" s="144">
        <v>39293.25</v>
      </c>
      <c r="R1861" s="78">
        <v>-29830</v>
      </c>
      <c r="S1861" s="78">
        <v>6473</v>
      </c>
      <c r="T1861" s="78">
        <v>4498</v>
      </c>
      <c r="U1861" s="78">
        <v>44341</v>
      </c>
      <c r="V1861" s="219">
        <v>-0.10144110416995557</v>
      </c>
      <c r="W1861" s="78">
        <v>-4308</v>
      </c>
      <c r="X1861" s="78">
        <v>-9447</v>
      </c>
      <c r="Y1861" s="78">
        <v>3255</v>
      </c>
      <c r="Z1861" s="78">
        <v>-5321</v>
      </c>
      <c r="AA1861" s="78">
        <v>105.41</v>
      </c>
      <c r="AB1861" s="78">
        <v>134.31</v>
      </c>
      <c r="AC1861" s="78">
        <v>87960</v>
      </c>
      <c r="AD1861" s="104">
        <v>5.8136299999999999</v>
      </c>
      <c r="AE1861" s="78">
        <v>191490</v>
      </c>
      <c r="AF1861" s="104">
        <v>1.0616000000000001</v>
      </c>
      <c r="AG1861" s="78">
        <v>-10503</v>
      </c>
      <c r="AH1861" s="104">
        <v>-2.3000699999999998</v>
      </c>
      <c r="AI1861" s="78">
        <v>24013</v>
      </c>
      <c r="AJ1861" s="104">
        <v>0.40590999999999999</v>
      </c>
      <c r="AK1861" s="78">
        <v>10400</v>
      </c>
      <c r="AL1861" s="78">
        <v>10200</v>
      </c>
      <c r="AM1861" s="8">
        <v>10450</v>
      </c>
      <c r="AN1861" s="78">
        <v>74</v>
      </c>
      <c r="AO1861" s="78">
        <v>10600</v>
      </c>
      <c r="AP1861" s="78">
        <v>10000</v>
      </c>
      <c r="AQ1861" s="78">
        <v>10300</v>
      </c>
      <c r="AR1861" s="78">
        <v>240</v>
      </c>
      <c r="AS1861" s="78">
        <v>10400</v>
      </c>
      <c r="AT1861" s="78">
        <v>10200</v>
      </c>
      <c r="AU1861" s="78">
        <v>10450</v>
      </c>
      <c r="AV1861" s="78">
        <v>74</v>
      </c>
      <c r="AW1861" s="77">
        <v>12.09</v>
      </c>
      <c r="AX1861" s="144">
        <f t="shared" si="197"/>
        <v>0.68</v>
      </c>
      <c r="AY1861" s="144">
        <f t="shared" si="198"/>
        <v>0.81</v>
      </c>
      <c r="AZ1861" s="144">
        <f t="shared" si="199"/>
        <v>0.75</v>
      </c>
      <c r="BA1861" s="54">
        <f t="shared" si="200"/>
        <v>13.390632968235684</v>
      </c>
      <c r="BB1861" s="54">
        <f t="shared" si="201"/>
        <v>9.8893670317643139</v>
      </c>
    </row>
    <row r="1862" spans="1:54" x14ac:dyDescent="0.25">
      <c r="A1862" s="3">
        <v>42934</v>
      </c>
      <c r="B1862" s="77">
        <v>10481.26</v>
      </c>
      <c r="C1862" s="77">
        <v>972.41737000000001</v>
      </c>
      <c r="D1862" s="77">
        <v>10.703399999999998</v>
      </c>
      <c r="E1862" s="77">
        <f t="shared" si="196"/>
        <v>227.851</v>
      </c>
      <c r="F1862" s="77">
        <v>-7.6970000000000001</v>
      </c>
      <c r="G1862" s="77">
        <v>-9.4232000000000014</v>
      </c>
      <c r="H1862">
        <v>0</v>
      </c>
      <c r="I1862" s="78">
        <v>10462</v>
      </c>
      <c r="J1862">
        <v>201707</v>
      </c>
      <c r="K1862" s="78">
        <v>10462</v>
      </c>
      <c r="L1862" s="77">
        <f t="shared" si="202"/>
        <v>-19.260000000000218</v>
      </c>
      <c r="M1862" s="78">
        <v>38917</v>
      </c>
      <c r="N1862" s="78">
        <v>804.09411</v>
      </c>
      <c r="O1862" s="78">
        <v>-2416</v>
      </c>
      <c r="P1862" s="78">
        <v>-12.710150000000001</v>
      </c>
      <c r="Q1862" s="144">
        <v>38313</v>
      </c>
      <c r="R1862" s="78">
        <v>-29785</v>
      </c>
      <c r="S1862" s="78">
        <v>9000</v>
      </c>
      <c r="T1862" s="78">
        <v>5333</v>
      </c>
      <c r="U1862" s="78">
        <v>45585</v>
      </c>
      <c r="V1862" s="219">
        <v>-0.11699023801689153</v>
      </c>
      <c r="W1862" s="78">
        <v>-4740</v>
      </c>
      <c r="X1862" s="78">
        <v>-11601</v>
      </c>
      <c r="Y1862" s="78">
        <v>4118</v>
      </c>
      <c r="Z1862" s="78">
        <v>-6929</v>
      </c>
      <c r="AA1862" s="78">
        <v>111.54</v>
      </c>
      <c r="AB1862" s="78">
        <v>136.62</v>
      </c>
      <c r="AC1862" s="78">
        <v>81424</v>
      </c>
      <c r="AD1862" s="104">
        <v>5.9337600000000004</v>
      </c>
      <c r="AE1862" s="78">
        <v>189517</v>
      </c>
      <c r="AF1862" s="104">
        <v>0.88946000000000003</v>
      </c>
      <c r="AG1862" s="78">
        <v>-6771</v>
      </c>
      <c r="AH1862" s="104">
        <v>-2.87263</v>
      </c>
      <c r="AI1862" s="78">
        <v>19956</v>
      </c>
      <c r="AJ1862" s="104">
        <v>0.27949000000000002</v>
      </c>
      <c r="AK1862" s="78">
        <v>10400</v>
      </c>
      <c r="AL1862" s="78">
        <v>10400</v>
      </c>
      <c r="AM1862" s="8">
        <v>10450</v>
      </c>
      <c r="AN1862" s="78">
        <v>52</v>
      </c>
      <c r="AO1862" s="78">
        <v>10600</v>
      </c>
      <c r="AP1862" s="78">
        <v>10000</v>
      </c>
      <c r="AQ1862" s="78">
        <v>10300</v>
      </c>
      <c r="AR1862" s="78">
        <v>234</v>
      </c>
      <c r="AS1862" s="78">
        <v>10400</v>
      </c>
      <c r="AT1862" s="78">
        <v>10400</v>
      </c>
      <c r="AU1862" s="78">
        <v>10450</v>
      </c>
      <c r="AV1862" s="78">
        <v>52</v>
      </c>
      <c r="AW1862" s="77">
        <v>12.1</v>
      </c>
      <c r="AX1862" s="144">
        <f t="shared" si="197"/>
        <v>0.68</v>
      </c>
      <c r="AY1862" s="144">
        <f t="shared" si="198"/>
        <v>0.81</v>
      </c>
      <c r="AZ1862" s="144">
        <f t="shared" si="199"/>
        <v>0.75</v>
      </c>
      <c r="BA1862" s="54">
        <f t="shared" si="200"/>
        <v>13.297773184151577</v>
      </c>
      <c r="BB1862" s="54">
        <f t="shared" si="201"/>
        <v>10.206226815848424</v>
      </c>
    </row>
    <row r="1863" spans="1:54" x14ac:dyDescent="0.25">
      <c r="A1863" s="3">
        <v>42935</v>
      </c>
      <c r="B1863" s="77">
        <v>10506.1</v>
      </c>
      <c r="C1863" s="77">
        <v>1200.9551100000001</v>
      </c>
      <c r="D1863" s="77">
        <v>41.99</v>
      </c>
      <c r="E1863" s="77">
        <f t="shared" si="196"/>
        <v>245.24590000000001</v>
      </c>
      <c r="F1863" s="77">
        <v>0.20910000000000001</v>
      </c>
      <c r="G1863" s="77">
        <v>-11.2607</v>
      </c>
      <c r="H1863" t="s">
        <v>1837</v>
      </c>
      <c r="I1863" s="78">
        <v>10500</v>
      </c>
      <c r="J1863">
        <v>201708</v>
      </c>
      <c r="K1863" s="78">
        <v>10386</v>
      </c>
      <c r="L1863" s="77">
        <f t="shared" si="202"/>
        <v>-120.10000000000036</v>
      </c>
      <c r="M1863" s="78">
        <v>43283</v>
      </c>
      <c r="N1863" s="78">
        <v>898.25277000000006</v>
      </c>
      <c r="O1863" s="78">
        <v>1020</v>
      </c>
      <c r="P1863" s="78">
        <v>5.27712</v>
      </c>
      <c r="Q1863" s="144">
        <v>43538</v>
      </c>
      <c r="R1863" s="78">
        <v>-30021</v>
      </c>
      <c r="S1863" s="78">
        <v>-3800</v>
      </c>
      <c r="T1863" s="78">
        <v>5851</v>
      </c>
      <c r="U1863" s="78">
        <v>27324</v>
      </c>
      <c r="V1863" s="219">
        <v>-0.21413409456887716</v>
      </c>
      <c r="W1863" s="78">
        <v>-6194</v>
      </c>
      <c r="X1863" s="78">
        <v>-6213</v>
      </c>
      <c r="Y1863" s="78">
        <v>1731</v>
      </c>
      <c r="Z1863" s="78">
        <v>5028</v>
      </c>
      <c r="AA1863" s="78">
        <v>110.57</v>
      </c>
      <c r="AB1863" s="78">
        <v>129.63</v>
      </c>
      <c r="AC1863" s="78">
        <v>59408</v>
      </c>
      <c r="AD1863" s="104">
        <v>4.7336499999999999</v>
      </c>
      <c r="AE1863" s="78">
        <v>93723</v>
      </c>
      <c r="AF1863" s="104">
        <v>0.74111000000000005</v>
      </c>
      <c r="AG1863" s="78">
        <v>12344</v>
      </c>
      <c r="AH1863" s="104">
        <v>-0.61617999999999995</v>
      </c>
      <c r="AI1863" s="78">
        <v>-27030</v>
      </c>
      <c r="AJ1863" s="104">
        <v>2.9819999999999999E-2</v>
      </c>
      <c r="AK1863" s="78">
        <v>10600</v>
      </c>
      <c r="AL1863" s="78">
        <v>10000</v>
      </c>
      <c r="AM1863" s="8">
        <v>10400</v>
      </c>
      <c r="AN1863" s="78">
        <v>220</v>
      </c>
      <c r="AO1863" s="78">
        <v>10800</v>
      </c>
      <c r="AP1863" s="78">
        <v>8800</v>
      </c>
      <c r="AQ1863" s="78">
        <v>10400</v>
      </c>
      <c r="AR1863" s="78">
        <v>329</v>
      </c>
      <c r="AS1863" s="78">
        <v>10600</v>
      </c>
      <c r="AT1863" s="78">
        <v>10400</v>
      </c>
      <c r="AU1863" s="78">
        <v>10450</v>
      </c>
      <c r="AV1863" s="78">
        <v>115</v>
      </c>
      <c r="AW1863" s="77">
        <v>11.26</v>
      </c>
      <c r="AX1863" s="144">
        <f t="shared" si="197"/>
        <v>0.44</v>
      </c>
      <c r="AY1863" s="144">
        <f t="shared" si="198"/>
        <v>0.63</v>
      </c>
      <c r="AZ1863" s="144">
        <f t="shared" si="199"/>
        <v>0.49</v>
      </c>
      <c r="BA1863" s="54">
        <f t="shared" si="200"/>
        <v>13.131083230443734</v>
      </c>
      <c r="BB1863" s="54">
        <f t="shared" si="201"/>
        <v>10.505916769556267</v>
      </c>
    </row>
    <row r="1864" spans="1:54" x14ac:dyDescent="0.25">
      <c r="A1864" s="3">
        <v>42936</v>
      </c>
      <c r="B1864" s="77">
        <v>10499.36</v>
      </c>
      <c r="C1864" s="77">
        <v>1035.19884</v>
      </c>
      <c r="D1864" s="77">
        <v>-12.130599999999999</v>
      </c>
      <c r="E1864" s="77">
        <f t="shared" si="196"/>
        <v>204.43449999999999</v>
      </c>
      <c r="F1864" s="77">
        <v>-10.1187</v>
      </c>
      <c r="G1864" s="77">
        <v>-3.6513</v>
      </c>
      <c r="H1864">
        <v>0</v>
      </c>
      <c r="I1864" s="78">
        <v>10390</v>
      </c>
      <c r="J1864">
        <v>201708</v>
      </c>
      <c r="K1864" s="78">
        <v>10390</v>
      </c>
      <c r="L1864" s="77">
        <f t="shared" si="202"/>
        <v>-109.36000000000058</v>
      </c>
      <c r="M1864" s="78">
        <v>40670</v>
      </c>
      <c r="N1864" s="78">
        <v>844.60820999999999</v>
      </c>
      <c r="O1864" s="78">
        <v>436</v>
      </c>
      <c r="P1864" s="78">
        <v>2.2476600000000002</v>
      </c>
      <c r="Q1864" s="144">
        <v>40779</v>
      </c>
      <c r="R1864" s="78">
        <v>-30006</v>
      </c>
      <c r="S1864" s="78">
        <v>-2730</v>
      </c>
      <c r="T1864" s="78">
        <v>4460</v>
      </c>
      <c r="U1864" s="78">
        <v>31307</v>
      </c>
      <c r="V1864" s="219">
        <v>-0.14246015268150894</v>
      </c>
      <c r="W1864" s="78">
        <v>-7362</v>
      </c>
      <c r="X1864" s="78">
        <v>-7381</v>
      </c>
      <c r="Y1864" s="78">
        <v>1218</v>
      </c>
      <c r="Z1864" s="78">
        <v>2983</v>
      </c>
      <c r="AA1864" s="78">
        <v>128.38</v>
      </c>
      <c r="AB1864" s="78">
        <v>137.02000000000001</v>
      </c>
      <c r="AC1864" s="78">
        <v>62490</v>
      </c>
      <c r="AD1864" s="104">
        <v>4.76037</v>
      </c>
      <c r="AE1864" s="78">
        <v>112068</v>
      </c>
      <c r="AF1864" s="104">
        <v>0.74033000000000004</v>
      </c>
      <c r="AG1864" s="78">
        <v>10555</v>
      </c>
      <c r="AH1864" s="104">
        <v>-1.0265</v>
      </c>
      <c r="AI1864" s="78">
        <v>232</v>
      </c>
      <c r="AJ1864" s="104">
        <v>0.17355999999999999</v>
      </c>
      <c r="AK1864" s="78">
        <v>10600</v>
      </c>
      <c r="AL1864" s="78">
        <v>10000</v>
      </c>
      <c r="AM1864" s="8">
        <v>10400</v>
      </c>
      <c r="AN1864" s="78">
        <v>213</v>
      </c>
      <c r="AO1864" s="78">
        <v>10800</v>
      </c>
      <c r="AP1864" s="78">
        <v>8800</v>
      </c>
      <c r="AQ1864" s="78">
        <v>10400</v>
      </c>
      <c r="AR1864" s="78">
        <v>333</v>
      </c>
      <c r="AS1864" s="78">
        <v>10600</v>
      </c>
      <c r="AT1864" s="78">
        <v>10250</v>
      </c>
      <c r="AU1864" s="78">
        <v>10500</v>
      </c>
      <c r="AV1864" s="78">
        <v>96.5</v>
      </c>
      <c r="AW1864" s="77">
        <v>10.48</v>
      </c>
      <c r="AX1864" s="144">
        <f t="shared" si="197"/>
        <v>0.27</v>
      </c>
      <c r="AY1864" s="144">
        <f t="shared" si="198"/>
        <v>0.4</v>
      </c>
      <c r="AZ1864" s="144">
        <f t="shared" si="199"/>
        <v>0.23</v>
      </c>
      <c r="BA1864" s="54">
        <f t="shared" si="200"/>
        <v>13.031816631913763</v>
      </c>
      <c r="BB1864" s="54">
        <f t="shared" si="201"/>
        <v>10.651183368086237</v>
      </c>
    </row>
    <row r="1865" spans="1:54" x14ac:dyDescent="0.25">
      <c r="A1865" s="3">
        <v>42937</v>
      </c>
      <c r="B1865" s="77">
        <v>10436.700000000001</v>
      </c>
      <c r="C1865" s="77">
        <v>856.31515000000002</v>
      </c>
      <c r="D1865" s="77">
        <v>-47.939799999999998</v>
      </c>
      <c r="E1865" s="77">
        <f t="shared" si="196"/>
        <v>185.76520000000002</v>
      </c>
      <c r="F1865" s="77">
        <v>-8.6219000000000001</v>
      </c>
      <c r="G1865" s="77">
        <v>9.7153999999999989</v>
      </c>
      <c r="H1865">
        <v>0</v>
      </c>
      <c r="I1865" s="78">
        <v>10329</v>
      </c>
      <c r="J1865">
        <v>201708</v>
      </c>
      <c r="K1865" s="78">
        <v>10329</v>
      </c>
      <c r="L1865" s="77">
        <f t="shared" si="202"/>
        <v>-107.70000000000073</v>
      </c>
      <c r="M1865" s="78">
        <v>38165</v>
      </c>
      <c r="N1865" s="78">
        <v>787.73532999999998</v>
      </c>
      <c r="O1865" s="78">
        <v>-629</v>
      </c>
      <c r="P1865" s="78">
        <v>-3.2653599999999998</v>
      </c>
      <c r="Q1865" s="144">
        <v>38007.75</v>
      </c>
      <c r="R1865" s="78">
        <v>-30674</v>
      </c>
      <c r="S1865" s="78">
        <v>-2472</v>
      </c>
      <c r="T1865" s="78">
        <v>647</v>
      </c>
      <c r="U1865" s="78">
        <v>32400</v>
      </c>
      <c r="V1865" s="219">
        <v>-1.9969135802469135E-2</v>
      </c>
      <c r="W1865" s="78">
        <v>-8600</v>
      </c>
      <c r="X1865" s="78">
        <v>-8618</v>
      </c>
      <c r="Y1865" s="78">
        <v>-1737</v>
      </c>
      <c r="Z1865" s="78">
        <v>86</v>
      </c>
      <c r="AA1865" s="78">
        <v>97.83</v>
      </c>
      <c r="AB1865" s="78">
        <v>126.75</v>
      </c>
      <c r="AC1865" s="78">
        <v>62911</v>
      </c>
      <c r="AD1865" s="104">
        <v>4.1366199999999997</v>
      </c>
      <c r="AE1865" s="78">
        <v>118529</v>
      </c>
      <c r="AF1865" s="104">
        <v>0.95484999999999998</v>
      </c>
      <c r="AG1865" s="78">
        <v>6500</v>
      </c>
      <c r="AH1865" s="104">
        <v>-1.0649299999999999</v>
      </c>
      <c r="AI1865" s="78">
        <v>21453</v>
      </c>
      <c r="AJ1865" s="104">
        <v>0.3952</v>
      </c>
      <c r="AK1865" s="78">
        <v>10600</v>
      </c>
      <c r="AL1865" s="78">
        <v>10000</v>
      </c>
      <c r="AM1865" s="8">
        <v>10300</v>
      </c>
      <c r="AN1865" s="78">
        <v>213</v>
      </c>
      <c r="AO1865" s="78">
        <v>10800</v>
      </c>
      <c r="AP1865" s="78">
        <v>8800</v>
      </c>
      <c r="AQ1865" s="78">
        <v>10300</v>
      </c>
      <c r="AR1865" s="78">
        <v>325</v>
      </c>
      <c r="AS1865" s="78">
        <v>10550</v>
      </c>
      <c r="AT1865" s="78">
        <v>10250</v>
      </c>
      <c r="AU1865" s="78">
        <v>10400</v>
      </c>
      <c r="AV1865" s="78">
        <v>80.5</v>
      </c>
      <c r="AW1865" s="77">
        <v>10.54</v>
      </c>
      <c r="AX1865" s="144">
        <f t="shared" si="197"/>
        <v>0.31</v>
      </c>
      <c r="AY1865" s="144">
        <f t="shared" si="198"/>
        <v>0.46</v>
      </c>
      <c r="AZ1865" s="144">
        <f t="shared" si="199"/>
        <v>0.28000000000000003</v>
      </c>
      <c r="BA1865" s="54">
        <f t="shared" si="200"/>
        <v>13.004268598220067</v>
      </c>
      <c r="BB1865" s="54">
        <f t="shared" si="201"/>
        <v>10.692731401779932</v>
      </c>
    </row>
    <row r="1866" spans="1:54" x14ac:dyDescent="0.25">
      <c r="A1866" s="3">
        <v>42940</v>
      </c>
      <c r="B1866" s="77">
        <v>10461.280000000001</v>
      </c>
      <c r="C1866" s="77">
        <v>829.64548000000002</v>
      </c>
      <c r="D1866" s="77">
        <v>12.263499999999999</v>
      </c>
      <c r="E1866" s="77">
        <f t="shared" si="196"/>
        <v>26.592199999999977</v>
      </c>
      <c r="F1866" s="77">
        <v>-7.4820000000000002</v>
      </c>
      <c r="G1866" s="77">
        <v>6.9302999999999999</v>
      </c>
      <c r="H1866">
        <v>0</v>
      </c>
      <c r="I1866" s="78">
        <v>10362</v>
      </c>
      <c r="J1866">
        <v>201708</v>
      </c>
      <c r="K1866" s="78">
        <v>10362</v>
      </c>
      <c r="L1866" s="77">
        <f t="shared" si="202"/>
        <v>-99.280000000000655</v>
      </c>
      <c r="M1866" s="78">
        <v>43236</v>
      </c>
      <c r="N1866" s="78">
        <v>895.20773999999994</v>
      </c>
      <c r="O1866" s="78">
        <v>983</v>
      </c>
      <c r="P1866" s="78">
        <v>5.0728900000000001</v>
      </c>
      <c r="Q1866" s="144">
        <v>43481.75</v>
      </c>
      <c r="R1866" s="78">
        <v>-31137</v>
      </c>
      <c r="S1866" s="78">
        <v>-2574</v>
      </c>
      <c r="T1866" s="78">
        <v>2296</v>
      </c>
      <c r="U1866" s="78">
        <v>34541</v>
      </c>
      <c r="V1866" s="219">
        <v>-6.6471729249297937E-2</v>
      </c>
      <c r="W1866" s="78">
        <v>-6578</v>
      </c>
      <c r="X1866" s="78">
        <v>-6595</v>
      </c>
      <c r="Y1866" s="78">
        <v>1782</v>
      </c>
      <c r="Z1866" s="78">
        <v>3614</v>
      </c>
      <c r="AA1866" s="78">
        <v>116.75</v>
      </c>
      <c r="AB1866" s="78">
        <v>127.67</v>
      </c>
      <c r="AC1866" s="78">
        <v>63012</v>
      </c>
      <c r="AD1866" s="104">
        <v>4.2874699999999999</v>
      </c>
      <c r="AE1866" s="78">
        <v>118780</v>
      </c>
      <c r="AF1866" s="104">
        <v>0.82132000000000005</v>
      </c>
      <c r="AG1866" s="78">
        <v>25329</v>
      </c>
      <c r="AH1866" s="104">
        <v>-1.0752600000000001</v>
      </c>
      <c r="AI1866" s="78">
        <v>11922</v>
      </c>
      <c r="AJ1866" s="104">
        <v>0.29912</v>
      </c>
      <c r="AK1866" s="78">
        <v>10600</v>
      </c>
      <c r="AL1866" s="78">
        <v>10000</v>
      </c>
      <c r="AM1866" s="8">
        <v>10400</v>
      </c>
      <c r="AN1866" s="78">
        <v>200</v>
      </c>
      <c r="AO1866" s="78">
        <v>10800</v>
      </c>
      <c r="AP1866" s="78">
        <v>8800</v>
      </c>
      <c r="AQ1866" s="78">
        <v>10300</v>
      </c>
      <c r="AR1866" s="78">
        <v>315</v>
      </c>
      <c r="AS1866" s="78">
        <v>10600</v>
      </c>
      <c r="AT1866" s="78">
        <v>10250</v>
      </c>
      <c r="AU1866" s="78">
        <v>10450</v>
      </c>
      <c r="AV1866" s="78">
        <v>60.5</v>
      </c>
      <c r="AW1866" s="77">
        <v>10.58</v>
      </c>
      <c r="AX1866" s="144">
        <f t="shared" si="197"/>
        <v>0.31</v>
      </c>
      <c r="AY1866" s="144">
        <f t="shared" si="198"/>
        <v>0.48</v>
      </c>
      <c r="AZ1866" s="144">
        <f t="shared" si="199"/>
        <v>0.28999999999999998</v>
      </c>
      <c r="BA1866" s="54">
        <f t="shared" si="200"/>
        <v>13.044219692115009</v>
      </c>
      <c r="BB1866" s="54">
        <f t="shared" si="201"/>
        <v>10.493780307884995</v>
      </c>
    </row>
    <row r="1867" spans="1:54" x14ac:dyDescent="0.25">
      <c r="A1867" s="3">
        <v>42941</v>
      </c>
      <c r="B1867" s="77">
        <v>10463.15</v>
      </c>
      <c r="C1867" s="77">
        <v>932.17151999999999</v>
      </c>
      <c r="D1867" s="77">
        <v>4.5826000000000002</v>
      </c>
      <c r="E1867" s="77">
        <f t="shared" si="196"/>
        <v>30.077399999999983</v>
      </c>
      <c r="F1867" s="77">
        <v>-3.7539999999999996</v>
      </c>
      <c r="G1867" s="77">
        <v>7.7609000000000004</v>
      </c>
      <c r="H1867">
        <v>0</v>
      </c>
      <c r="I1867" s="78">
        <v>10363</v>
      </c>
      <c r="J1867">
        <v>201708</v>
      </c>
      <c r="K1867" s="78">
        <v>10363</v>
      </c>
      <c r="L1867" s="77">
        <f t="shared" si="202"/>
        <v>-100.14999999999964</v>
      </c>
      <c r="M1867" s="78">
        <v>39387</v>
      </c>
      <c r="N1867" s="78">
        <v>815.61144999999999</v>
      </c>
      <c r="O1867" s="78">
        <v>381</v>
      </c>
      <c r="P1867" s="78">
        <v>1.9554800000000001</v>
      </c>
      <c r="Q1867" s="144">
        <v>39482.25</v>
      </c>
      <c r="R1867" s="78">
        <v>-31158</v>
      </c>
      <c r="S1867" s="78">
        <v>810</v>
      </c>
      <c r="T1867" s="78">
        <v>1814</v>
      </c>
      <c r="U1867" s="78">
        <v>34340</v>
      </c>
      <c r="V1867" s="219">
        <v>-5.2824694234129298E-2</v>
      </c>
      <c r="W1867" s="78">
        <v>-6938</v>
      </c>
      <c r="X1867" s="78">
        <v>-6969</v>
      </c>
      <c r="Y1867" s="78">
        <v>1468</v>
      </c>
      <c r="Z1867" s="78">
        <v>3303</v>
      </c>
      <c r="AA1867" s="78">
        <v>106.25</v>
      </c>
      <c r="AB1867" s="78">
        <v>125.15</v>
      </c>
      <c r="AC1867" s="78">
        <v>63470</v>
      </c>
      <c r="AD1867" s="104">
        <v>4.2649900000000001</v>
      </c>
      <c r="AE1867" s="78">
        <v>120277</v>
      </c>
      <c r="AF1867" s="104">
        <v>0.80828999999999995</v>
      </c>
      <c r="AG1867" s="78">
        <v>18145</v>
      </c>
      <c r="AH1867" s="104">
        <v>-1.38625</v>
      </c>
      <c r="AI1867" s="78">
        <v>17255</v>
      </c>
      <c r="AJ1867" s="104">
        <v>0.45322000000000001</v>
      </c>
      <c r="AK1867" s="78">
        <v>10600</v>
      </c>
      <c r="AL1867" s="78">
        <v>10000</v>
      </c>
      <c r="AM1867" s="8">
        <v>10400</v>
      </c>
      <c r="AN1867" s="78">
        <v>196</v>
      </c>
      <c r="AO1867" s="78">
        <v>10800</v>
      </c>
      <c r="AP1867" s="78">
        <v>8800</v>
      </c>
      <c r="AQ1867" s="78">
        <v>10300</v>
      </c>
      <c r="AR1867" s="78">
        <v>312</v>
      </c>
      <c r="AS1867" s="78">
        <v>10550</v>
      </c>
      <c r="AT1867" s="78">
        <v>10250</v>
      </c>
      <c r="AU1867" s="78">
        <v>10450</v>
      </c>
      <c r="AV1867" s="78">
        <v>40</v>
      </c>
      <c r="AW1867" s="77">
        <v>10.7</v>
      </c>
      <c r="AX1867" s="144">
        <f t="shared" si="197"/>
        <v>0.31</v>
      </c>
      <c r="AY1867" s="144">
        <f t="shared" si="198"/>
        <v>0.53</v>
      </c>
      <c r="AZ1867" s="144">
        <f t="shared" si="199"/>
        <v>0.31</v>
      </c>
      <c r="BA1867" s="54">
        <f t="shared" si="200"/>
        <v>13.046927059008867</v>
      </c>
      <c r="BB1867" s="54">
        <f t="shared" si="201"/>
        <v>10.34907294099113</v>
      </c>
    </row>
    <row r="1868" spans="1:54" x14ac:dyDescent="0.25">
      <c r="A1868" s="3">
        <v>42942</v>
      </c>
      <c r="B1868" s="77">
        <v>10419.11</v>
      </c>
      <c r="C1868" s="77">
        <v>1097.3272999999999</v>
      </c>
      <c r="D1868" s="77">
        <v>-24.688400000000001</v>
      </c>
      <c r="E1868" s="77">
        <f t="shared" si="196"/>
        <v>18.308999999999969</v>
      </c>
      <c r="F1868" s="77">
        <v>-3.2149000000000001</v>
      </c>
      <c r="G1868" s="77">
        <v>-14.3604</v>
      </c>
      <c r="H1868" t="s">
        <v>1838</v>
      </c>
      <c r="I1868" s="78">
        <v>10329</v>
      </c>
      <c r="J1868">
        <v>201708</v>
      </c>
      <c r="K1868" s="78">
        <v>10329</v>
      </c>
      <c r="L1868" s="77">
        <f t="shared" si="202"/>
        <v>-90.110000000000582</v>
      </c>
      <c r="M1868" s="78">
        <v>37852</v>
      </c>
      <c r="N1868" s="78">
        <v>781.29115999999999</v>
      </c>
      <c r="O1868" s="78">
        <v>-106</v>
      </c>
      <c r="P1868" s="78">
        <v>-0.57023999999999997</v>
      </c>
      <c r="Q1868" s="144">
        <v>37825.5</v>
      </c>
      <c r="R1868" s="78">
        <v>-30507</v>
      </c>
      <c r="S1868" s="78">
        <v>406</v>
      </c>
      <c r="T1868" s="78">
        <v>120</v>
      </c>
      <c r="U1868" s="78">
        <v>35466</v>
      </c>
      <c r="V1868" s="219">
        <v>-3.3835222466587719E-3</v>
      </c>
      <c r="W1868" s="78">
        <v>-6284</v>
      </c>
      <c r="X1868" s="78">
        <v>-6305</v>
      </c>
      <c r="Y1868" s="78">
        <v>1625</v>
      </c>
      <c r="Z1868" s="78">
        <v>3182</v>
      </c>
      <c r="AA1868" s="78">
        <v>110.6</v>
      </c>
      <c r="AB1868" s="78">
        <v>122.75</v>
      </c>
      <c r="AC1868" s="78">
        <v>64008</v>
      </c>
      <c r="AD1868" s="104">
        <v>3.8253300000000001</v>
      </c>
      <c r="AE1868" s="78">
        <v>117885</v>
      </c>
      <c r="AF1868" s="104">
        <v>0.88849</v>
      </c>
      <c r="AG1868" s="78">
        <v>2874</v>
      </c>
      <c r="AH1868" s="104">
        <v>-1.04657</v>
      </c>
      <c r="AI1868" s="78">
        <v>-3223</v>
      </c>
      <c r="AJ1868" s="104">
        <v>0.59006999999999998</v>
      </c>
      <c r="AK1868" s="78">
        <v>10600</v>
      </c>
      <c r="AL1868" s="78">
        <v>10000</v>
      </c>
      <c r="AM1868" s="8">
        <v>10300</v>
      </c>
      <c r="AN1868" s="78">
        <v>187</v>
      </c>
      <c r="AO1868" s="78">
        <v>10800</v>
      </c>
      <c r="AP1868" s="78">
        <v>8800</v>
      </c>
      <c r="AQ1868" s="78">
        <v>10300</v>
      </c>
      <c r="AR1868" s="78">
        <v>299</v>
      </c>
      <c r="AS1868" s="78">
        <v>10500</v>
      </c>
      <c r="AT1868" s="78">
        <v>10300</v>
      </c>
      <c r="AU1868" s="78">
        <v>10400</v>
      </c>
      <c r="AV1868" s="78">
        <v>100.5</v>
      </c>
      <c r="AW1868" s="77">
        <v>10.199999999999999</v>
      </c>
      <c r="AX1868" s="144">
        <f t="shared" si="197"/>
        <v>0.17</v>
      </c>
      <c r="AY1868" s="144">
        <f t="shared" si="198"/>
        <v>0.3</v>
      </c>
      <c r="AZ1868" s="144">
        <f t="shared" si="199"/>
        <v>0.16</v>
      </c>
      <c r="BA1868" s="54">
        <f t="shared" si="200"/>
        <v>13.028761901627215</v>
      </c>
      <c r="BB1868" s="54">
        <f t="shared" si="201"/>
        <v>10.135238098372779</v>
      </c>
    </row>
    <row r="1869" spans="1:54" x14ac:dyDescent="0.25">
      <c r="A1869" s="3">
        <v>42943</v>
      </c>
      <c r="B1869" s="77">
        <v>10508.37</v>
      </c>
      <c r="C1869" s="77">
        <v>1104.4448400000001</v>
      </c>
      <c r="D1869" s="77">
        <v>49.762599999999999</v>
      </c>
      <c r="E1869" s="77">
        <f t="shared" si="196"/>
        <v>27.171900000000001</v>
      </c>
      <c r="F1869" s="77">
        <v>-7.7769000000000004</v>
      </c>
      <c r="G1869" s="77">
        <v>7.0676999999999994</v>
      </c>
      <c r="H1869">
        <v>0</v>
      </c>
      <c r="I1869" s="78">
        <v>10448</v>
      </c>
      <c r="J1869">
        <v>201708</v>
      </c>
      <c r="K1869" s="78">
        <v>10448</v>
      </c>
      <c r="L1869" s="77">
        <f t="shared" si="202"/>
        <v>-60.3700000000008</v>
      </c>
      <c r="M1869" s="78">
        <v>45441</v>
      </c>
      <c r="N1869" s="78">
        <v>948.73762999999997</v>
      </c>
      <c r="O1869" s="78">
        <v>2900</v>
      </c>
      <c r="P1869" s="78">
        <v>15.12576</v>
      </c>
      <c r="Q1869" s="144">
        <v>46166</v>
      </c>
      <c r="R1869" s="78">
        <v>-29943</v>
      </c>
      <c r="S1869" s="78">
        <v>-1304</v>
      </c>
      <c r="T1869" s="78">
        <v>6856</v>
      </c>
      <c r="U1869" s="78">
        <v>39146</v>
      </c>
      <c r="V1869" s="219">
        <v>-0.17513922239820159</v>
      </c>
      <c r="W1869" s="78">
        <v>-3093</v>
      </c>
      <c r="X1869" s="78">
        <v>-3122</v>
      </c>
      <c r="Y1869" s="78">
        <v>6113</v>
      </c>
      <c r="Z1869" s="78">
        <v>7875</v>
      </c>
      <c r="AA1869" s="78">
        <v>123.31</v>
      </c>
      <c r="AB1869" s="78">
        <v>139.36000000000001</v>
      </c>
      <c r="AC1869" s="78">
        <v>69265</v>
      </c>
      <c r="AD1869" s="104">
        <v>4.8963900000000002</v>
      </c>
      <c r="AE1869" s="78">
        <v>123982</v>
      </c>
      <c r="AF1869" s="104">
        <v>0.64456000000000002</v>
      </c>
      <c r="AG1869" s="78">
        <v>29494</v>
      </c>
      <c r="AH1869" s="104">
        <v>-1.3308199999999999</v>
      </c>
      <c r="AI1869" s="78">
        <v>-15318</v>
      </c>
      <c r="AJ1869" s="104">
        <v>-6.5979999999999997E-2</v>
      </c>
      <c r="AK1869" s="78">
        <v>10600</v>
      </c>
      <c r="AL1869" s="78">
        <v>10000</v>
      </c>
      <c r="AM1869" s="8">
        <v>10400</v>
      </c>
      <c r="AN1869" s="78">
        <v>176</v>
      </c>
      <c r="AO1869" s="78">
        <v>10800</v>
      </c>
      <c r="AP1869" s="78">
        <v>10100</v>
      </c>
      <c r="AQ1869" s="78">
        <v>10400</v>
      </c>
      <c r="AR1869" s="78">
        <v>288</v>
      </c>
      <c r="AS1869" s="78">
        <v>10550</v>
      </c>
      <c r="AT1869" s="78">
        <v>10300</v>
      </c>
      <c r="AU1869" s="78">
        <v>10500</v>
      </c>
      <c r="AV1869" s="78">
        <v>86</v>
      </c>
      <c r="AW1869" s="77">
        <v>9.92</v>
      </c>
      <c r="AX1869" s="144">
        <f t="shared" si="197"/>
        <v>0.06</v>
      </c>
      <c r="AY1869" s="144">
        <f t="shared" si="198"/>
        <v>0.14000000000000001</v>
      </c>
      <c r="AZ1869" s="144">
        <f t="shared" si="199"/>
        <v>7.0000000000000007E-2</v>
      </c>
      <c r="BA1869" s="54">
        <f t="shared" si="200"/>
        <v>13.105205783222457</v>
      </c>
      <c r="BB1869" s="54">
        <f t="shared" si="201"/>
        <v>9.8667942167775404</v>
      </c>
    </row>
    <row r="1870" spans="1:54" x14ac:dyDescent="0.25">
      <c r="A1870" s="3">
        <v>42944</v>
      </c>
      <c r="B1870" s="77">
        <v>10423.049999999999</v>
      </c>
      <c r="C1870" s="77">
        <v>987.97186999999997</v>
      </c>
      <c r="D1870" s="77">
        <v>-63.378299999999996</v>
      </c>
      <c r="E1870" s="77">
        <f t="shared" si="196"/>
        <v>-40.213299999999997</v>
      </c>
      <c r="F1870" s="77">
        <v>-6.1073000000000004</v>
      </c>
      <c r="G1870" s="77">
        <v>-15.9224</v>
      </c>
      <c r="H1870">
        <v>0</v>
      </c>
      <c r="I1870" s="78">
        <v>10340</v>
      </c>
      <c r="J1870">
        <v>201708</v>
      </c>
      <c r="K1870" s="78">
        <v>10340</v>
      </c>
      <c r="L1870" s="77">
        <f t="shared" si="202"/>
        <v>-83.049999999999272</v>
      </c>
      <c r="M1870" s="78">
        <v>36167</v>
      </c>
      <c r="N1870" s="78">
        <v>747.14697000000001</v>
      </c>
      <c r="O1870" s="78">
        <v>-194</v>
      </c>
      <c r="P1870" s="78">
        <v>-1.0248600000000001</v>
      </c>
      <c r="Q1870" s="144">
        <v>36118.5</v>
      </c>
      <c r="R1870" s="78">
        <v>-31160</v>
      </c>
      <c r="S1870" s="78">
        <v>2337</v>
      </c>
      <c r="T1870" s="78">
        <v>-1483</v>
      </c>
      <c r="U1870" s="78">
        <v>35709</v>
      </c>
      <c r="V1870" s="219">
        <v>4.1530146461676326E-2</v>
      </c>
      <c r="W1870" s="78">
        <v>-5936</v>
      </c>
      <c r="X1870" s="78">
        <v>-1817</v>
      </c>
      <c r="Y1870" s="78">
        <v>2715</v>
      </c>
      <c r="Z1870" s="78">
        <v>1224</v>
      </c>
      <c r="AA1870" s="78">
        <v>115.95</v>
      </c>
      <c r="AB1870" s="78">
        <v>123.74</v>
      </c>
      <c r="AC1870" s="78">
        <v>72429</v>
      </c>
      <c r="AD1870" s="104">
        <v>3.9825900000000001</v>
      </c>
      <c r="AE1870" s="78">
        <v>151220</v>
      </c>
      <c r="AF1870" s="104">
        <v>1.31887</v>
      </c>
      <c r="AG1870" s="78">
        <v>2058</v>
      </c>
      <c r="AH1870" s="104">
        <v>-1.3167199999999999</v>
      </c>
      <c r="AI1870" s="78">
        <v>11833</v>
      </c>
      <c r="AJ1870" s="104">
        <v>1.1468400000000001</v>
      </c>
      <c r="AK1870" s="78">
        <v>10600</v>
      </c>
      <c r="AL1870" s="78">
        <v>10100</v>
      </c>
      <c r="AM1870" s="8">
        <v>10300</v>
      </c>
      <c r="AN1870" s="78">
        <v>180</v>
      </c>
      <c r="AO1870" s="78">
        <v>10800</v>
      </c>
      <c r="AP1870" s="78">
        <v>10100</v>
      </c>
      <c r="AQ1870" s="78">
        <v>10300</v>
      </c>
      <c r="AR1870" s="78">
        <v>297</v>
      </c>
      <c r="AS1870" s="78">
        <v>10500</v>
      </c>
      <c r="AT1870" s="78">
        <v>10200</v>
      </c>
      <c r="AU1870" s="78">
        <v>10400</v>
      </c>
      <c r="AV1870" s="78">
        <v>75.5</v>
      </c>
      <c r="AW1870" s="77">
        <v>10.5</v>
      </c>
      <c r="AX1870" s="144">
        <f t="shared" si="197"/>
        <v>0.24</v>
      </c>
      <c r="AY1870" s="144">
        <f t="shared" si="198"/>
        <v>0.46</v>
      </c>
      <c r="AZ1870" s="144">
        <f t="shared" si="199"/>
        <v>0.26</v>
      </c>
      <c r="BA1870" s="54">
        <f t="shared" si="200"/>
        <v>13.019702497504458</v>
      </c>
      <c r="BB1870" s="54">
        <f t="shared" si="201"/>
        <v>9.7692975024955366</v>
      </c>
    </row>
    <row r="1871" spans="1:54" x14ac:dyDescent="0.25">
      <c r="A1871" s="3">
        <v>42947</v>
      </c>
      <c r="B1871" s="77">
        <v>10427.33</v>
      </c>
      <c r="C1871" s="77">
        <v>968.53698999999995</v>
      </c>
      <c r="D1871" s="77">
        <v>-12.122999999999999</v>
      </c>
      <c r="E1871" s="77">
        <f t="shared" si="196"/>
        <v>-49.087800000000016</v>
      </c>
      <c r="F1871" s="77">
        <v>-4.6764000000000001</v>
      </c>
      <c r="G1871" s="77">
        <v>3.2829000000000002</v>
      </c>
      <c r="H1871">
        <v>0</v>
      </c>
      <c r="I1871" s="78">
        <v>10355</v>
      </c>
      <c r="J1871">
        <v>201708</v>
      </c>
      <c r="K1871" s="78">
        <v>10355</v>
      </c>
      <c r="L1871" s="77">
        <f t="shared" si="202"/>
        <v>-72.329999999999927</v>
      </c>
      <c r="M1871" s="78">
        <v>37372</v>
      </c>
      <c r="N1871" s="78">
        <v>773.22063000000003</v>
      </c>
      <c r="O1871" s="78">
        <v>461</v>
      </c>
      <c r="P1871" s="78">
        <v>2.36402</v>
      </c>
      <c r="Q1871" s="144">
        <v>37487.25</v>
      </c>
      <c r="R1871" s="78">
        <v>-31500</v>
      </c>
      <c r="S1871" s="78">
        <v>1510</v>
      </c>
      <c r="T1871" s="78">
        <v>-510</v>
      </c>
      <c r="U1871" s="78">
        <v>36017</v>
      </c>
      <c r="V1871" s="219">
        <v>1.4159980009439986E-2</v>
      </c>
      <c r="W1871" s="78">
        <v>-5976</v>
      </c>
      <c r="X1871" s="78">
        <v>-1889</v>
      </c>
      <c r="Y1871" s="78">
        <v>2115</v>
      </c>
      <c r="Z1871" s="78">
        <v>4008</v>
      </c>
      <c r="AA1871" s="78">
        <v>102.99</v>
      </c>
      <c r="AB1871" s="78">
        <v>119.56</v>
      </c>
      <c r="AC1871" s="78">
        <v>75096</v>
      </c>
      <c r="AD1871" s="104">
        <v>4.0517599999999998</v>
      </c>
      <c r="AE1871" s="78">
        <v>160168</v>
      </c>
      <c r="AF1871" s="104">
        <v>1.1845000000000001</v>
      </c>
      <c r="AG1871" s="78">
        <v>5625</v>
      </c>
      <c r="AH1871" s="104">
        <v>-1.4141900000000001</v>
      </c>
      <c r="AI1871" s="78">
        <v>-5688</v>
      </c>
      <c r="AJ1871" s="104">
        <v>0.65546000000000004</v>
      </c>
      <c r="AK1871" s="78">
        <v>10600</v>
      </c>
      <c r="AL1871" s="78">
        <v>10000</v>
      </c>
      <c r="AM1871" s="8">
        <v>10400</v>
      </c>
      <c r="AN1871" s="78">
        <v>163</v>
      </c>
      <c r="AO1871" s="78">
        <v>10800</v>
      </c>
      <c r="AP1871" s="78">
        <v>10100</v>
      </c>
      <c r="AQ1871" s="78">
        <v>10300</v>
      </c>
      <c r="AR1871" s="78">
        <v>288</v>
      </c>
      <c r="AS1871" s="78">
        <v>10500</v>
      </c>
      <c r="AT1871" s="78">
        <v>10250</v>
      </c>
      <c r="AU1871" s="78">
        <v>10400</v>
      </c>
      <c r="AV1871" s="78">
        <v>64</v>
      </c>
      <c r="AW1871" s="77">
        <v>10.9</v>
      </c>
      <c r="AX1871" s="144">
        <f t="shared" si="197"/>
        <v>0.37</v>
      </c>
      <c r="AY1871" s="144">
        <f t="shared" si="198"/>
        <v>0.61</v>
      </c>
      <c r="AZ1871" s="144">
        <f t="shared" si="199"/>
        <v>0.44</v>
      </c>
      <c r="BA1871" s="54">
        <f t="shared" si="200"/>
        <v>12.942950691936684</v>
      </c>
      <c r="BB1871" s="54">
        <f t="shared" si="201"/>
        <v>9.7290493080633134</v>
      </c>
    </row>
    <row r="1872" spans="1:54" x14ac:dyDescent="0.25">
      <c r="A1872" s="3">
        <v>42948</v>
      </c>
      <c r="B1872" s="77">
        <v>10437.290000000001</v>
      </c>
      <c r="C1872" s="77">
        <v>1130.1851300000001</v>
      </c>
      <c r="D1872" s="77">
        <v>2.8798000000000004</v>
      </c>
      <c r="E1872" s="77">
        <f t="shared" si="196"/>
        <v>-2.2502000000000324</v>
      </c>
      <c r="F1872" s="77">
        <v>-6.1750999999999996</v>
      </c>
      <c r="G1872" s="77">
        <v>22.9419</v>
      </c>
      <c r="H1872">
        <v>0</v>
      </c>
      <c r="I1872" s="78">
        <v>10367</v>
      </c>
      <c r="J1872">
        <v>201708</v>
      </c>
      <c r="K1872" s="78">
        <v>10367</v>
      </c>
      <c r="L1872" s="77">
        <f t="shared" si="202"/>
        <v>-70.290000000000873</v>
      </c>
      <c r="M1872" s="78">
        <v>35650</v>
      </c>
      <c r="N1872" s="78">
        <v>738.42881999999997</v>
      </c>
      <c r="O1872" s="78">
        <v>1116</v>
      </c>
      <c r="P1872" s="78">
        <v>5.7614000000000001</v>
      </c>
      <c r="Q1872" s="144">
        <v>35929</v>
      </c>
      <c r="R1872" s="78">
        <v>-30868</v>
      </c>
      <c r="S1872" s="78">
        <v>1484</v>
      </c>
      <c r="T1872" s="78">
        <v>-327</v>
      </c>
      <c r="U1872" s="78">
        <v>35832</v>
      </c>
      <c r="V1872" s="219">
        <v>9.1259209645010043E-3</v>
      </c>
      <c r="W1872" s="78">
        <v>-7394</v>
      </c>
      <c r="X1872" s="78">
        <v>-3356</v>
      </c>
      <c r="Y1872" s="78">
        <v>479</v>
      </c>
      <c r="Z1872" s="78">
        <v>-158</v>
      </c>
      <c r="AA1872" s="78">
        <v>111</v>
      </c>
      <c r="AB1872" s="78">
        <v>129.46</v>
      </c>
      <c r="AC1872" s="78">
        <v>77189</v>
      </c>
      <c r="AD1872" s="104">
        <v>4.1318599999999996</v>
      </c>
      <c r="AE1872" s="78">
        <v>162167</v>
      </c>
      <c r="AF1872" s="104">
        <v>1.13828</v>
      </c>
      <c r="AG1872" s="78">
        <v>11889</v>
      </c>
      <c r="AH1872" s="104">
        <v>-1.0726599999999999</v>
      </c>
      <c r="AI1872" s="78">
        <v>-16608</v>
      </c>
      <c r="AJ1872" s="104">
        <v>0.66510000000000002</v>
      </c>
      <c r="AK1872" s="78">
        <v>10600</v>
      </c>
      <c r="AL1872" s="78">
        <v>10000</v>
      </c>
      <c r="AM1872" s="8">
        <v>10400</v>
      </c>
      <c r="AN1872" s="78">
        <v>158</v>
      </c>
      <c r="AO1872" s="78">
        <v>10800</v>
      </c>
      <c r="AP1872" s="78">
        <v>10100</v>
      </c>
      <c r="AQ1872" s="78">
        <v>10300</v>
      </c>
      <c r="AR1872" s="78">
        <v>288</v>
      </c>
      <c r="AS1872" s="78">
        <v>10500</v>
      </c>
      <c r="AT1872" s="78">
        <v>10250</v>
      </c>
      <c r="AU1872" s="78">
        <v>10400</v>
      </c>
      <c r="AV1872" s="78">
        <v>54</v>
      </c>
      <c r="AW1872" s="77">
        <v>10.26</v>
      </c>
      <c r="AX1872" s="144">
        <f t="shared" si="197"/>
        <v>0.13</v>
      </c>
      <c r="AY1872" s="144">
        <f t="shared" si="198"/>
        <v>0.4</v>
      </c>
      <c r="AZ1872" s="144">
        <f t="shared" si="199"/>
        <v>0.21</v>
      </c>
      <c r="BA1872" s="54">
        <f t="shared" si="200"/>
        <v>12.877251841862533</v>
      </c>
      <c r="BB1872" s="54">
        <f t="shared" si="201"/>
        <v>9.6107481581374596</v>
      </c>
    </row>
    <row r="1873" spans="1:54" x14ac:dyDescent="0.25">
      <c r="A1873" s="3">
        <v>42949</v>
      </c>
      <c r="B1873" s="77">
        <v>10519.27</v>
      </c>
      <c r="C1873" s="77">
        <v>1245.16202</v>
      </c>
      <c r="D1873" s="77">
        <v>86.983899999999991</v>
      </c>
      <c r="E1873" s="77">
        <f t="shared" si="196"/>
        <v>106.99019999999997</v>
      </c>
      <c r="F1873" s="77">
        <v>-0.50080000000000002</v>
      </c>
      <c r="G1873" s="77">
        <v>2.0823</v>
      </c>
      <c r="H1873" t="s">
        <v>1839</v>
      </c>
      <c r="I1873" s="78">
        <v>10453</v>
      </c>
      <c r="J1873">
        <v>201708</v>
      </c>
      <c r="K1873" s="78">
        <v>10453</v>
      </c>
      <c r="L1873" s="77">
        <f t="shared" si="202"/>
        <v>-66.270000000000437</v>
      </c>
      <c r="M1873" s="78">
        <v>40674</v>
      </c>
      <c r="N1873" s="78">
        <v>849.54052999999999</v>
      </c>
      <c r="O1873" s="78">
        <v>3258</v>
      </c>
      <c r="P1873" s="78">
        <v>17.004300000000001</v>
      </c>
      <c r="Q1873" s="144">
        <v>41488.5</v>
      </c>
      <c r="R1873" s="78">
        <v>-30339</v>
      </c>
      <c r="S1873" s="78">
        <v>1822</v>
      </c>
      <c r="T1873" s="78">
        <v>7156</v>
      </c>
      <c r="U1873" s="78">
        <v>38441</v>
      </c>
      <c r="V1873" s="219">
        <v>-0.18615540698733124</v>
      </c>
      <c r="W1873" s="78">
        <v>-5953</v>
      </c>
      <c r="X1873" s="78">
        <v>-1986</v>
      </c>
      <c r="Y1873" s="78">
        <v>2731</v>
      </c>
      <c r="Z1873" s="78">
        <v>1979</v>
      </c>
      <c r="AA1873" s="78">
        <v>95.63</v>
      </c>
      <c r="AB1873" s="78">
        <v>134.87</v>
      </c>
      <c r="AC1873" s="78">
        <v>79822</v>
      </c>
      <c r="AD1873" s="104">
        <v>4.8385600000000002</v>
      </c>
      <c r="AE1873" s="78">
        <v>153743</v>
      </c>
      <c r="AF1873" s="104">
        <v>0.94618999999999998</v>
      </c>
      <c r="AG1873" s="78">
        <v>3118</v>
      </c>
      <c r="AH1873" s="104">
        <v>-1.1661999999999999</v>
      </c>
      <c r="AI1873" s="78">
        <v>-32455</v>
      </c>
      <c r="AJ1873" s="104">
        <v>0.45633000000000001</v>
      </c>
      <c r="AK1873" s="78">
        <v>10600</v>
      </c>
      <c r="AL1873" s="78">
        <v>10000</v>
      </c>
      <c r="AM1873" s="8">
        <v>10500</v>
      </c>
      <c r="AN1873" s="78">
        <v>147</v>
      </c>
      <c r="AO1873" s="78">
        <v>10800</v>
      </c>
      <c r="AP1873" s="78">
        <v>10100</v>
      </c>
      <c r="AQ1873" s="78">
        <v>10400</v>
      </c>
      <c r="AR1873" s="78">
        <v>286</v>
      </c>
      <c r="AS1873" s="78">
        <v>10600</v>
      </c>
      <c r="AT1873" s="78">
        <v>10400</v>
      </c>
      <c r="AU1873" s="78">
        <v>10500</v>
      </c>
      <c r="AV1873" s="78">
        <v>103</v>
      </c>
      <c r="AW1873" s="77">
        <v>14.83</v>
      </c>
      <c r="AX1873" s="144">
        <f t="shared" si="197"/>
        <v>1</v>
      </c>
      <c r="AY1873" s="144">
        <f t="shared" si="198"/>
        <v>1</v>
      </c>
      <c r="AZ1873" s="144">
        <f t="shared" si="199"/>
        <v>1</v>
      </c>
      <c r="BA1873" s="54">
        <f t="shared" si="200"/>
        <v>13.639686805315169</v>
      </c>
      <c r="BB1873" s="54">
        <f t="shared" si="201"/>
        <v>9.1143131946848293</v>
      </c>
    </row>
    <row r="1874" spans="1:54" x14ac:dyDescent="0.25">
      <c r="A1874" s="3">
        <v>42950</v>
      </c>
      <c r="B1874" s="77">
        <v>10469.879999999999</v>
      </c>
      <c r="C1874" s="77">
        <v>1108.6301900000001</v>
      </c>
      <c r="D1874" s="77">
        <v>-56.208199999999998</v>
      </c>
      <c r="E1874" s="77">
        <f t="shared" si="196"/>
        <v>50.777999999999984</v>
      </c>
      <c r="F1874" s="77">
        <v>-11.381400000000001</v>
      </c>
      <c r="G1874" s="77">
        <v>-10.747300000000001</v>
      </c>
      <c r="H1874">
        <v>0</v>
      </c>
      <c r="I1874" s="78">
        <v>10406</v>
      </c>
      <c r="J1874">
        <v>201708</v>
      </c>
      <c r="K1874" s="78">
        <v>10406</v>
      </c>
      <c r="L1874" s="77">
        <f t="shared" si="202"/>
        <v>-63.8799999999992</v>
      </c>
      <c r="M1874" s="78">
        <v>38259</v>
      </c>
      <c r="N1874" s="78">
        <v>795.49141999999995</v>
      </c>
      <c r="O1874" s="78">
        <v>2563</v>
      </c>
      <c r="P1874" s="78">
        <v>13.31157</v>
      </c>
      <c r="Q1874" s="144">
        <v>38899.75</v>
      </c>
      <c r="R1874" s="78">
        <v>-31007</v>
      </c>
      <c r="S1874" s="78">
        <v>3953</v>
      </c>
      <c r="T1874" s="78">
        <v>5484</v>
      </c>
      <c r="U1874" s="78">
        <v>36110</v>
      </c>
      <c r="V1874" s="219">
        <v>-0.15186928828579341</v>
      </c>
      <c r="W1874" s="78">
        <v>-6291</v>
      </c>
      <c r="X1874" s="78">
        <v>-6597</v>
      </c>
      <c r="Y1874" s="78">
        <v>3607</v>
      </c>
      <c r="Z1874" s="78">
        <v>692</v>
      </c>
      <c r="AA1874" s="78">
        <v>124.47</v>
      </c>
      <c r="AB1874" s="78">
        <v>128.24</v>
      </c>
      <c r="AC1874" s="78">
        <v>75219</v>
      </c>
      <c r="AD1874" s="104">
        <v>4.3688200000000004</v>
      </c>
      <c r="AE1874" s="78">
        <v>181662</v>
      </c>
      <c r="AF1874" s="104">
        <v>1.3679600000000001</v>
      </c>
      <c r="AG1874" s="78">
        <v>-9867</v>
      </c>
      <c r="AH1874" s="104">
        <v>-1.9044399999999999</v>
      </c>
      <c r="AI1874" s="78">
        <v>8</v>
      </c>
      <c r="AJ1874" s="104">
        <v>0.91890000000000005</v>
      </c>
      <c r="AK1874" s="78">
        <v>10600</v>
      </c>
      <c r="AL1874" s="78">
        <v>10000</v>
      </c>
      <c r="AM1874" s="8">
        <v>10400</v>
      </c>
      <c r="AN1874" s="78">
        <v>159</v>
      </c>
      <c r="AO1874" s="78">
        <v>10800</v>
      </c>
      <c r="AP1874" s="78">
        <v>10100</v>
      </c>
      <c r="AQ1874" s="78">
        <v>10400</v>
      </c>
      <c r="AR1874" s="78">
        <v>294</v>
      </c>
      <c r="AS1874" s="78">
        <v>10500</v>
      </c>
      <c r="AT1874" s="78">
        <v>10200</v>
      </c>
      <c r="AU1874" s="78">
        <v>10450</v>
      </c>
      <c r="AV1874" s="78">
        <v>104.5</v>
      </c>
      <c r="AW1874" s="77">
        <v>10.96</v>
      </c>
      <c r="AX1874" s="144">
        <f t="shared" si="197"/>
        <v>0.34</v>
      </c>
      <c r="AY1874" s="144">
        <f t="shared" si="198"/>
        <v>0.59</v>
      </c>
      <c r="AZ1874" s="144">
        <f t="shared" si="199"/>
        <v>0.47</v>
      </c>
      <c r="BA1874" s="54">
        <f t="shared" si="200"/>
        <v>13.546480307264616</v>
      </c>
      <c r="BB1874" s="54">
        <f t="shared" si="201"/>
        <v>9.0805196927353862</v>
      </c>
    </row>
    <row r="1875" spans="1:54" x14ac:dyDescent="0.25">
      <c r="A1875" s="3">
        <v>42951</v>
      </c>
      <c r="B1875" s="77">
        <v>10506.56</v>
      </c>
      <c r="C1875" s="77">
        <v>1143.8744899999999</v>
      </c>
      <c r="D1875" s="77">
        <v>-19.452400000000001</v>
      </c>
      <c r="E1875" s="77">
        <f t="shared" si="196"/>
        <v>93.784300000000016</v>
      </c>
      <c r="F1875" s="77">
        <v>2.5752999999999999</v>
      </c>
      <c r="G1875" s="77">
        <v>-0.53820000000000001</v>
      </c>
      <c r="H1875">
        <v>0</v>
      </c>
      <c r="I1875" s="78">
        <v>10439</v>
      </c>
      <c r="J1875">
        <v>201708</v>
      </c>
      <c r="K1875" s="78">
        <v>10439</v>
      </c>
      <c r="L1875" s="77">
        <f t="shared" si="202"/>
        <v>-67.559999999999491</v>
      </c>
      <c r="M1875" s="78">
        <v>39477</v>
      </c>
      <c r="N1875" s="78">
        <v>823.32605000000001</v>
      </c>
      <c r="O1875" s="78">
        <v>3199</v>
      </c>
      <c r="P1875" s="78">
        <v>16.672409999999999</v>
      </c>
      <c r="Q1875" s="144">
        <v>40276.75</v>
      </c>
      <c r="R1875" s="78">
        <v>-30933</v>
      </c>
      <c r="S1875" s="78">
        <v>5520</v>
      </c>
      <c r="T1875" s="78">
        <v>8474</v>
      </c>
      <c r="U1875" s="78">
        <v>38322</v>
      </c>
      <c r="V1875" s="219">
        <v>-0.22112624602056261</v>
      </c>
      <c r="W1875" s="78">
        <v>-4826</v>
      </c>
      <c r="X1875" s="78">
        <v>-5693</v>
      </c>
      <c r="Y1875" s="78">
        <v>5424</v>
      </c>
      <c r="Z1875" s="78">
        <v>2113</v>
      </c>
      <c r="AA1875" s="78">
        <v>119.35</v>
      </c>
      <c r="AB1875" s="78">
        <v>133.03</v>
      </c>
      <c r="AC1875" s="78">
        <v>74218</v>
      </c>
      <c r="AD1875" s="104">
        <v>4.6964300000000003</v>
      </c>
      <c r="AE1875" s="78">
        <v>190565</v>
      </c>
      <c r="AF1875" s="104">
        <v>1.5730200000000001</v>
      </c>
      <c r="AG1875" s="78">
        <v>-7238</v>
      </c>
      <c r="AH1875" s="104">
        <v>-2.5293000000000001</v>
      </c>
      <c r="AI1875" s="78">
        <v>4649</v>
      </c>
      <c r="AJ1875" s="104">
        <v>0.56920000000000004</v>
      </c>
      <c r="AK1875" s="78">
        <v>10600</v>
      </c>
      <c r="AL1875" s="78">
        <v>10000</v>
      </c>
      <c r="AM1875" s="8">
        <v>10400</v>
      </c>
      <c r="AN1875" s="78">
        <v>161</v>
      </c>
      <c r="AO1875" s="78">
        <v>10800</v>
      </c>
      <c r="AP1875" s="78">
        <v>10100</v>
      </c>
      <c r="AQ1875" s="78">
        <v>10400</v>
      </c>
      <c r="AR1875" s="78">
        <v>302</v>
      </c>
      <c r="AS1875" s="78">
        <v>10550</v>
      </c>
      <c r="AT1875" s="78">
        <v>10200</v>
      </c>
      <c r="AU1875" s="78">
        <v>10500</v>
      </c>
      <c r="AV1875" s="78">
        <v>94</v>
      </c>
      <c r="AW1875" s="77">
        <v>11.4</v>
      </c>
      <c r="AX1875" s="144">
        <f t="shared" si="197"/>
        <v>0.41</v>
      </c>
      <c r="AY1875" s="144">
        <f t="shared" si="198"/>
        <v>0.65</v>
      </c>
      <c r="AZ1875" s="144">
        <f t="shared" si="199"/>
        <v>0.57999999999999996</v>
      </c>
      <c r="BA1875" s="54">
        <f t="shared" si="200"/>
        <v>13.438063719098858</v>
      </c>
      <c r="BB1875" s="54">
        <f t="shared" si="201"/>
        <v>9.0889362809011427</v>
      </c>
    </row>
    <row r="1876" spans="1:54" x14ac:dyDescent="0.25">
      <c r="A1876" s="3">
        <v>42954</v>
      </c>
      <c r="B1876" s="77">
        <v>10579.38</v>
      </c>
      <c r="C1876" s="77">
        <v>1280.44127</v>
      </c>
      <c r="D1876" s="77">
        <v>-5.2303999999999995</v>
      </c>
      <c r="E1876" s="77">
        <f t="shared" si="196"/>
        <v>109.97600000000001</v>
      </c>
      <c r="F1876" s="77">
        <v>7.3970000000000002</v>
      </c>
      <c r="G1876" s="77">
        <v>11.9382</v>
      </c>
      <c r="H1876">
        <v>0</v>
      </c>
      <c r="I1876" s="78">
        <v>10529</v>
      </c>
      <c r="J1876">
        <v>201708</v>
      </c>
      <c r="K1876" s="78">
        <v>10529</v>
      </c>
      <c r="L1876" s="77">
        <f t="shared" si="202"/>
        <v>-50.3799999999992</v>
      </c>
      <c r="M1876" s="78">
        <v>40724</v>
      </c>
      <c r="N1876" s="78">
        <v>856.64342999999997</v>
      </c>
      <c r="O1876" s="78">
        <v>3916</v>
      </c>
      <c r="P1876" s="78">
        <v>20.590450000000001</v>
      </c>
      <c r="Q1876" s="144">
        <v>41703</v>
      </c>
      <c r="R1876" s="78">
        <v>-30273</v>
      </c>
      <c r="S1876" s="78">
        <v>5526</v>
      </c>
      <c r="T1876" s="78">
        <v>10937</v>
      </c>
      <c r="U1876" s="78">
        <v>41938</v>
      </c>
      <c r="V1876" s="219">
        <v>-0.26078973723115073</v>
      </c>
      <c r="W1876" s="78">
        <v>-4787</v>
      </c>
      <c r="X1876" s="78">
        <v>-5650</v>
      </c>
      <c r="Y1876" s="78">
        <v>5607</v>
      </c>
      <c r="Z1876" s="78">
        <v>2306</v>
      </c>
      <c r="AA1876" s="78">
        <v>116.83</v>
      </c>
      <c r="AB1876" s="78">
        <v>153.29</v>
      </c>
      <c r="AC1876" s="78">
        <v>78579</v>
      </c>
      <c r="AD1876" s="104">
        <v>5.7399899999999997</v>
      </c>
      <c r="AE1876" s="78">
        <v>200190</v>
      </c>
      <c r="AF1876" s="104">
        <v>1.4932399999999999</v>
      </c>
      <c r="AG1876" s="78">
        <v>1823</v>
      </c>
      <c r="AH1876" s="104">
        <v>-2.5717599999999998</v>
      </c>
      <c r="AI1876" s="78">
        <v>-25412</v>
      </c>
      <c r="AJ1876" s="104">
        <v>0.3049</v>
      </c>
      <c r="AK1876" s="78">
        <v>10600</v>
      </c>
      <c r="AL1876" s="78">
        <v>10000</v>
      </c>
      <c r="AM1876" s="8">
        <v>10500</v>
      </c>
      <c r="AN1876" s="78">
        <v>132</v>
      </c>
      <c r="AO1876" s="78">
        <v>10800</v>
      </c>
      <c r="AP1876" s="78">
        <v>10100</v>
      </c>
      <c r="AQ1876" s="78">
        <v>10500</v>
      </c>
      <c r="AR1876" s="78">
        <v>292</v>
      </c>
      <c r="AS1876" s="78">
        <v>10600</v>
      </c>
      <c r="AT1876" s="78">
        <v>10200</v>
      </c>
      <c r="AU1876" s="78">
        <v>10550</v>
      </c>
      <c r="AV1876" s="78">
        <v>65</v>
      </c>
      <c r="AW1876" s="77">
        <v>11.33</v>
      </c>
      <c r="AX1876" s="144">
        <f t="shared" si="197"/>
        <v>0.41</v>
      </c>
      <c r="AY1876" s="144">
        <f t="shared" si="198"/>
        <v>0.63</v>
      </c>
      <c r="AZ1876" s="144">
        <f t="shared" si="199"/>
        <v>0.57999999999999996</v>
      </c>
      <c r="BA1876" s="54">
        <f t="shared" si="200"/>
        <v>13.333223299785189</v>
      </c>
      <c r="BB1876" s="54">
        <f t="shared" si="201"/>
        <v>9.0957767002148131</v>
      </c>
    </row>
    <row r="1877" spans="1:54" x14ac:dyDescent="0.25">
      <c r="A1877" s="3">
        <v>42955</v>
      </c>
      <c r="B1877" s="77">
        <v>10568.97</v>
      </c>
      <c r="C1877" s="77">
        <v>1342.5929100000001</v>
      </c>
      <c r="D1877" s="77">
        <v>-6.8334999999999999</v>
      </c>
      <c r="E1877" s="77">
        <f t="shared" si="196"/>
        <v>-8.8122000000000256</v>
      </c>
      <c r="F1877" s="77">
        <v>0.67959999999999998</v>
      </c>
      <c r="G1877" s="77">
        <v>-16.432700000000001</v>
      </c>
      <c r="H1877">
        <v>0</v>
      </c>
      <c r="I1877" s="78">
        <v>10526</v>
      </c>
      <c r="J1877">
        <v>201708</v>
      </c>
      <c r="K1877" s="78">
        <v>10526</v>
      </c>
      <c r="L1877" s="77">
        <f t="shared" si="202"/>
        <v>-42.969999999999345</v>
      </c>
      <c r="M1877" s="78">
        <v>38808</v>
      </c>
      <c r="N1877" s="78">
        <v>815.84343999999999</v>
      </c>
      <c r="O1877" s="78">
        <v>3428</v>
      </c>
      <c r="P1877" s="78">
        <v>18.013390000000001</v>
      </c>
      <c r="Q1877" s="144">
        <v>39665</v>
      </c>
      <c r="R1877" s="78">
        <v>-30271</v>
      </c>
      <c r="S1877" s="78">
        <v>7408</v>
      </c>
      <c r="T1877" s="78">
        <v>9547</v>
      </c>
      <c r="U1877" s="78">
        <v>40704</v>
      </c>
      <c r="V1877" s="219">
        <v>-0.23454697327044025</v>
      </c>
      <c r="W1877" s="78">
        <v>-4121</v>
      </c>
      <c r="X1877" s="78">
        <v>-6559</v>
      </c>
      <c r="Y1877" s="78">
        <v>7186</v>
      </c>
      <c r="Z1877" s="78">
        <v>2035</v>
      </c>
      <c r="AA1877" s="78">
        <v>105.22</v>
      </c>
      <c r="AB1877" s="78">
        <v>147.19999999999999</v>
      </c>
      <c r="AC1877" s="78">
        <v>77352</v>
      </c>
      <c r="AD1877" s="104">
        <v>5.5335799999999997</v>
      </c>
      <c r="AE1877" s="78">
        <v>214719</v>
      </c>
      <c r="AF1877" s="104">
        <v>1.6263399999999999</v>
      </c>
      <c r="AG1877" s="78">
        <v>-12929</v>
      </c>
      <c r="AH1877" s="104">
        <v>-2.9045200000000002</v>
      </c>
      <c r="AI1877" s="78">
        <v>-19898</v>
      </c>
      <c r="AJ1877" s="104">
        <v>0.39032</v>
      </c>
      <c r="AK1877" s="78">
        <v>10600</v>
      </c>
      <c r="AL1877" s="78">
        <v>10300</v>
      </c>
      <c r="AM1877" s="8">
        <v>10500</v>
      </c>
      <c r="AN1877" s="78">
        <v>129</v>
      </c>
      <c r="AO1877" s="78">
        <v>10800</v>
      </c>
      <c r="AP1877" s="78">
        <v>10100</v>
      </c>
      <c r="AQ1877" s="78">
        <v>10500</v>
      </c>
      <c r="AR1877" s="78">
        <v>291</v>
      </c>
      <c r="AS1877" s="78">
        <v>10600</v>
      </c>
      <c r="AT1877" s="78">
        <v>10200</v>
      </c>
      <c r="AU1877" s="78">
        <v>10550</v>
      </c>
      <c r="AV1877" s="78">
        <v>48</v>
      </c>
      <c r="AW1877" s="77">
        <v>11.41</v>
      </c>
      <c r="AX1877" s="144">
        <f t="shared" si="197"/>
        <v>0.48</v>
      </c>
      <c r="AY1877" s="144">
        <f t="shared" si="198"/>
        <v>0.65</v>
      </c>
      <c r="AZ1877" s="144">
        <f t="shared" si="199"/>
        <v>0.6</v>
      </c>
      <c r="BA1877" s="54">
        <f t="shared" si="200"/>
        <v>13.30665921543808</v>
      </c>
      <c r="BB1877" s="54">
        <f t="shared" si="201"/>
        <v>9.0913407845619236</v>
      </c>
    </row>
    <row r="1878" spans="1:54" x14ac:dyDescent="0.25">
      <c r="A1878" s="3">
        <v>42956</v>
      </c>
      <c r="B1878" s="77">
        <v>10470.379999999999</v>
      </c>
      <c r="C1878" s="77">
        <v>1126.4828399999999</v>
      </c>
      <c r="D1878" s="77">
        <v>-69.512100000000004</v>
      </c>
      <c r="E1878" s="77">
        <f t="shared" si="196"/>
        <v>-109.16120000000001</v>
      </c>
      <c r="F1878" s="77">
        <v>-3.5735000000000001</v>
      </c>
      <c r="G1878" s="77">
        <v>-25.506799999999998</v>
      </c>
      <c r="H1878" t="s">
        <v>1840</v>
      </c>
      <c r="I1878" s="78">
        <v>10453</v>
      </c>
      <c r="J1878">
        <v>201708</v>
      </c>
      <c r="K1878" s="78">
        <v>10453</v>
      </c>
      <c r="L1878" s="77">
        <f t="shared" si="202"/>
        <v>-17.3799999999992</v>
      </c>
      <c r="M1878" s="78">
        <v>37671</v>
      </c>
      <c r="N1878" s="78">
        <v>786.64940000000001</v>
      </c>
      <c r="O1878" s="78">
        <v>2350</v>
      </c>
      <c r="P1878" s="78">
        <v>12.256919999999999</v>
      </c>
      <c r="Q1878" s="144">
        <v>38258.5</v>
      </c>
      <c r="R1878" s="78">
        <v>-30615</v>
      </c>
      <c r="S1878" s="78">
        <v>5694</v>
      </c>
      <c r="T1878" s="78">
        <v>3698</v>
      </c>
      <c r="U1878" s="78">
        <v>39195</v>
      </c>
      <c r="V1878" s="219">
        <v>-9.4348768975634642E-2</v>
      </c>
      <c r="W1878" s="78">
        <v>-4795</v>
      </c>
      <c r="X1878" s="78">
        <v>-6700</v>
      </c>
      <c r="Y1878" s="78">
        <v>6418</v>
      </c>
      <c r="Z1878" s="78">
        <v>1920</v>
      </c>
      <c r="AA1878" s="78">
        <v>101.94</v>
      </c>
      <c r="AB1878" s="78">
        <v>127.26</v>
      </c>
      <c r="AC1878" s="78">
        <v>75510</v>
      </c>
      <c r="AD1878" s="104">
        <v>4.8750799999999996</v>
      </c>
      <c r="AE1878" s="78">
        <v>219455</v>
      </c>
      <c r="AF1878" s="104">
        <v>2.37547</v>
      </c>
      <c r="AG1878" s="78">
        <v>-24169</v>
      </c>
      <c r="AH1878" s="104">
        <v>-2.3883899999999998</v>
      </c>
      <c r="AI1878" s="78">
        <v>-22240</v>
      </c>
      <c r="AJ1878" s="104">
        <v>0.93176000000000003</v>
      </c>
      <c r="AK1878" s="78">
        <v>10600</v>
      </c>
      <c r="AL1878" s="78">
        <v>10300</v>
      </c>
      <c r="AM1878" s="8">
        <v>10450</v>
      </c>
      <c r="AN1878" s="78">
        <v>131</v>
      </c>
      <c r="AO1878" s="78">
        <v>10800</v>
      </c>
      <c r="AP1878" s="78">
        <v>10100</v>
      </c>
      <c r="AQ1878" s="78">
        <v>10400</v>
      </c>
      <c r="AR1878" s="78">
        <v>306</v>
      </c>
      <c r="AS1878" s="78">
        <v>10600</v>
      </c>
      <c r="AT1878" s="78">
        <v>10300</v>
      </c>
      <c r="AU1878" s="78">
        <v>10450</v>
      </c>
      <c r="AV1878" s="78">
        <v>131</v>
      </c>
      <c r="AW1878" s="77">
        <v>12.15</v>
      </c>
      <c r="AX1878" s="144">
        <f t="shared" si="197"/>
        <v>0.79</v>
      </c>
      <c r="AY1878" s="144">
        <f t="shared" si="198"/>
        <v>0.83</v>
      </c>
      <c r="AZ1878" s="144">
        <f t="shared" si="199"/>
        <v>0.8</v>
      </c>
      <c r="BA1878" s="54">
        <f t="shared" si="200"/>
        <v>13.350813891974115</v>
      </c>
      <c r="BB1878" s="54">
        <f t="shared" si="201"/>
        <v>9.0821861080258888</v>
      </c>
    </row>
    <row r="1879" spans="1:54" x14ac:dyDescent="0.25">
      <c r="A1879" s="3">
        <v>42957</v>
      </c>
      <c r="B1879" s="77">
        <v>10329.74</v>
      </c>
      <c r="C1879" s="77">
        <v>1370.4127900000001</v>
      </c>
      <c r="D1879" s="77">
        <v>12.712899999999999</v>
      </c>
      <c r="E1879" s="77">
        <f t="shared" si="196"/>
        <v>-105.87560000000001</v>
      </c>
      <c r="F1879" s="77">
        <v>-4.165</v>
      </c>
      <c r="G1879" s="77">
        <v>-28.8491</v>
      </c>
      <c r="H1879">
        <v>0</v>
      </c>
      <c r="I1879" s="78">
        <v>10328</v>
      </c>
      <c r="J1879">
        <v>201708</v>
      </c>
      <c r="K1879" s="78">
        <v>10328</v>
      </c>
      <c r="L1879" s="77">
        <f t="shared" si="202"/>
        <v>-1.7399999999997817</v>
      </c>
      <c r="M1879" s="78">
        <v>31882</v>
      </c>
      <c r="N1879" s="78">
        <v>657.65047000000004</v>
      </c>
      <c r="O1879" s="78">
        <v>324</v>
      </c>
      <c r="P1879" s="78">
        <v>1.64676</v>
      </c>
      <c r="Q1879" s="144">
        <v>31963</v>
      </c>
      <c r="R1879" s="78">
        <v>-31676</v>
      </c>
      <c r="S1879" s="78">
        <v>3314</v>
      </c>
      <c r="T1879" s="78">
        <v>-5499</v>
      </c>
      <c r="U1879" s="78">
        <v>38619</v>
      </c>
      <c r="V1879" s="219">
        <v>0.14239105103705429</v>
      </c>
      <c r="W1879" s="78">
        <v>-5022</v>
      </c>
      <c r="X1879" s="78">
        <v>-6890</v>
      </c>
      <c r="Y1879" s="78">
        <v>3587</v>
      </c>
      <c r="Z1879" s="78">
        <v>-1067</v>
      </c>
      <c r="AA1879" s="78">
        <v>106.78</v>
      </c>
      <c r="AB1879" s="78">
        <v>117.5</v>
      </c>
      <c r="AC1879" s="78">
        <v>71188</v>
      </c>
      <c r="AD1879" s="104">
        <v>3.94434</v>
      </c>
      <c r="AE1879" s="78">
        <v>292844</v>
      </c>
      <c r="AF1879" s="104">
        <v>3.80017</v>
      </c>
      <c r="AG1879" s="78">
        <v>-23046</v>
      </c>
      <c r="AH1879" s="104">
        <v>-1.60425</v>
      </c>
      <c r="AI1879" s="78">
        <v>-44917</v>
      </c>
      <c r="AJ1879" s="104">
        <v>0.74409999999999998</v>
      </c>
      <c r="AK1879" s="78">
        <v>10500</v>
      </c>
      <c r="AL1879" s="78">
        <v>10200</v>
      </c>
      <c r="AM1879" s="8">
        <v>10350</v>
      </c>
      <c r="AN1879" s="78">
        <v>125</v>
      </c>
      <c r="AO1879" s="78">
        <v>10800</v>
      </c>
      <c r="AP1879" s="78">
        <v>10100</v>
      </c>
      <c r="AQ1879" s="78">
        <v>10300</v>
      </c>
      <c r="AR1879" s="78">
        <v>321</v>
      </c>
      <c r="AS1879" s="78">
        <v>10500</v>
      </c>
      <c r="AT1879" s="78">
        <v>10200</v>
      </c>
      <c r="AU1879" s="78">
        <v>10350</v>
      </c>
      <c r="AV1879" s="78">
        <v>125</v>
      </c>
      <c r="AW1879" s="77">
        <v>13.23</v>
      </c>
      <c r="AX1879" s="144">
        <f t="shared" si="197"/>
        <v>0.96</v>
      </c>
      <c r="AY1879" s="144">
        <f t="shared" si="198"/>
        <v>0.97</v>
      </c>
      <c r="AZ1879" s="144">
        <f t="shared" si="199"/>
        <v>0.94</v>
      </c>
      <c r="BA1879" s="54">
        <f t="shared" si="200"/>
        <v>13.616169693384714</v>
      </c>
      <c r="BB1879" s="54">
        <f t="shared" si="201"/>
        <v>8.9868303066152873</v>
      </c>
    </row>
    <row r="1880" spans="1:54" x14ac:dyDescent="0.25">
      <c r="A1880" s="3">
        <v>42958</v>
      </c>
      <c r="B1880" s="77">
        <v>10329.57</v>
      </c>
      <c r="C1880" s="77">
        <v>1230.89498</v>
      </c>
      <c r="D1880" s="77">
        <v>-90.849199999999996</v>
      </c>
      <c r="E1880" s="77">
        <f t="shared" ref="E1880:E1943" si="203">SUM(D1861:D1880)</f>
        <v>-175.6995</v>
      </c>
      <c r="F1880" s="77">
        <v>-5.8937999999999997</v>
      </c>
      <c r="G1880" s="77">
        <v>7.6194000000000006</v>
      </c>
      <c r="H1880">
        <v>0</v>
      </c>
      <c r="I1880" s="78">
        <v>10300</v>
      </c>
      <c r="J1880">
        <v>201708</v>
      </c>
      <c r="K1880" s="78">
        <v>10300</v>
      </c>
      <c r="L1880" s="77">
        <f t="shared" si="202"/>
        <v>-29.569999999999709</v>
      </c>
      <c r="M1880" s="78">
        <v>34118</v>
      </c>
      <c r="N1880" s="78">
        <v>701.40027999999995</v>
      </c>
      <c r="O1880" s="78">
        <v>60</v>
      </c>
      <c r="P1880" s="78">
        <v>0.28017999999999998</v>
      </c>
      <c r="Q1880" s="144">
        <v>34133</v>
      </c>
      <c r="R1880" s="78">
        <v>-31836</v>
      </c>
      <c r="S1880" s="78">
        <v>2121</v>
      </c>
      <c r="T1880" s="78">
        <v>-6054</v>
      </c>
      <c r="U1880" s="78">
        <v>37530</v>
      </c>
      <c r="V1880" s="219">
        <v>0.16131095123900879</v>
      </c>
      <c r="W1880" s="78">
        <v>-3599</v>
      </c>
      <c r="X1880" s="78">
        <v>-4883</v>
      </c>
      <c r="Y1880" s="78">
        <v>5404</v>
      </c>
      <c r="Z1880" s="78">
        <v>-489</v>
      </c>
      <c r="AA1880" s="78">
        <v>113.98</v>
      </c>
      <c r="AB1880" s="78">
        <v>119.55</v>
      </c>
      <c r="AC1880" s="78">
        <v>77247</v>
      </c>
      <c r="AD1880" s="104">
        <v>4.0349399999999997</v>
      </c>
      <c r="AE1880" s="78">
        <v>333414</v>
      </c>
      <c r="AF1880" s="104">
        <v>4.9528999999999996</v>
      </c>
      <c r="AG1880" s="78">
        <v>-22586</v>
      </c>
      <c r="AH1880" s="104">
        <v>-1.25023</v>
      </c>
      <c r="AI1880" s="78">
        <v>-53968</v>
      </c>
      <c r="AJ1880" s="104">
        <v>-2.9299999999999999E-3</v>
      </c>
      <c r="AK1880" s="78">
        <v>10500</v>
      </c>
      <c r="AL1880" s="78">
        <v>10000</v>
      </c>
      <c r="AM1880" s="8">
        <v>10300</v>
      </c>
      <c r="AN1880" s="78">
        <v>116</v>
      </c>
      <c r="AO1880" s="78">
        <v>10800</v>
      </c>
      <c r="AP1880" s="78">
        <v>10100</v>
      </c>
      <c r="AQ1880" s="78">
        <v>10300</v>
      </c>
      <c r="AR1880" s="78">
        <v>341</v>
      </c>
      <c r="AS1880" s="78">
        <v>10500</v>
      </c>
      <c r="AT1880" s="78">
        <v>10000</v>
      </c>
      <c r="AU1880" s="78">
        <v>10300</v>
      </c>
      <c r="AV1880" s="78">
        <v>116</v>
      </c>
      <c r="AW1880" s="77">
        <v>14.38</v>
      </c>
      <c r="AX1880" s="144">
        <f t="shared" si="197"/>
        <v>0.96</v>
      </c>
      <c r="AY1880" s="144">
        <f t="shared" si="198"/>
        <v>0.97</v>
      </c>
      <c r="AZ1880" s="144">
        <f t="shared" si="199"/>
        <v>0.98</v>
      </c>
      <c r="BA1880" s="54">
        <f t="shared" si="200"/>
        <v>14.152310774364491</v>
      </c>
      <c r="BB1880" s="54">
        <f t="shared" si="201"/>
        <v>8.7696892256355135</v>
      </c>
    </row>
    <row r="1881" spans="1:54" x14ac:dyDescent="0.25">
      <c r="A1881" s="3">
        <v>42961</v>
      </c>
      <c r="B1881" s="77">
        <v>10225.280000000001</v>
      </c>
      <c r="C1881" s="77">
        <v>1087.4659799999999</v>
      </c>
      <c r="D1881" s="77">
        <v>-19.241099999999999</v>
      </c>
      <c r="E1881" s="77">
        <f t="shared" si="203"/>
        <v>-205.70829999999998</v>
      </c>
      <c r="F1881" s="77">
        <v>-5.3891999999999998</v>
      </c>
      <c r="G1881" s="77">
        <v>-29.3965</v>
      </c>
      <c r="H1881">
        <v>0</v>
      </c>
      <c r="I1881" s="78">
        <v>10231</v>
      </c>
      <c r="J1881">
        <v>201708</v>
      </c>
      <c r="K1881" s="78">
        <v>10231</v>
      </c>
      <c r="L1881" s="77">
        <f t="shared" si="202"/>
        <v>5.7199999999993452</v>
      </c>
      <c r="M1881" s="78">
        <v>36235</v>
      </c>
      <c r="N1881" s="78">
        <v>738.09720000000004</v>
      </c>
      <c r="O1881" s="78">
        <v>855</v>
      </c>
      <c r="P1881" s="78">
        <v>4.3154700000000004</v>
      </c>
      <c r="Q1881" s="144">
        <v>36448.75</v>
      </c>
      <c r="R1881" s="78">
        <v>-32726</v>
      </c>
      <c r="S1881" s="78">
        <v>906</v>
      </c>
      <c r="T1881" s="78">
        <v>-8874</v>
      </c>
      <c r="U1881" s="78">
        <v>39507</v>
      </c>
      <c r="V1881" s="219">
        <v>0.22461842205178828</v>
      </c>
      <c r="W1881" s="78">
        <v>-6117</v>
      </c>
      <c r="X1881" s="78">
        <v>-6143</v>
      </c>
      <c r="Y1881" s="78">
        <v>5755</v>
      </c>
      <c r="Z1881" s="78">
        <v>3599</v>
      </c>
      <c r="AA1881" s="78">
        <v>93.44</v>
      </c>
      <c r="AB1881" s="78">
        <v>115.95</v>
      </c>
      <c r="AC1881" s="78">
        <v>76151</v>
      </c>
      <c r="AD1881" s="104">
        <v>3.4300999999999999</v>
      </c>
      <c r="AE1881" s="78">
        <v>329678</v>
      </c>
      <c r="AF1881" s="104">
        <v>5.3424699999999996</v>
      </c>
      <c r="AG1881" s="78">
        <v>-33335</v>
      </c>
      <c r="AH1881" s="104">
        <v>-0.94411999999999996</v>
      </c>
      <c r="AI1881" s="78">
        <v>-57030</v>
      </c>
      <c r="AJ1881" s="104">
        <v>1.529E-2</v>
      </c>
      <c r="AK1881" s="78">
        <v>10500</v>
      </c>
      <c r="AL1881" s="78">
        <v>10000</v>
      </c>
      <c r="AM1881" s="8">
        <v>10250</v>
      </c>
      <c r="AN1881" s="78">
        <v>85.5</v>
      </c>
      <c r="AO1881" s="78">
        <v>10800</v>
      </c>
      <c r="AP1881" s="78">
        <v>10000</v>
      </c>
      <c r="AQ1881" s="78">
        <v>10200</v>
      </c>
      <c r="AR1881" s="78">
        <v>334</v>
      </c>
      <c r="AS1881" s="78">
        <v>10500</v>
      </c>
      <c r="AT1881" s="78">
        <v>10000</v>
      </c>
      <c r="AU1881" s="78">
        <v>10250</v>
      </c>
      <c r="AV1881" s="78">
        <v>85.5</v>
      </c>
      <c r="AW1881" s="77">
        <v>13.87</v>
      </c>
      <c r="AX1881" s="144">
        <f t="shared" si="197"/>
        <v>0.93</v>
      </c>
      <c r="AY1881" s="144">
        <f t="shared" si="198"/>
        <v>0.95</v>
      </c>
      <c r="AZ1881" s="144">
        <f t="shared" si="199"/>
        <v>0.96</v>
      </c>
      <c r="BA1881" s="54">
        <f t="shared" si="200"/>
        <v>14.439334288651771</v>
      </c>
      <c r="BB1881" s="54">
        <f t="shared" si="201"/>
        <v>8.6606657113482299</v>
      </c>
    </row>
    <row r="1882" spans="1:54" x14ac:dyDescent="0.25">
      <c r="A1882" s="3">
        <v>42962</v>
      </c>
      <c r="B1882" s="77">
        <v>10311.16</v>
      </c>
      <c r="C1882" s="77">
        <v>953.42619999999999</v>
      </c>
      <c r="D1882" s="77">
        <v>19.9589</v>
      </c>
      <c r="E1882" s="77">
        <f t="shared" si="203"/>
        <v>-196.45279999999997</v>
      </c>
      <c r="F1882" s="77">
        <v>3.0114000000000001</v>
      </c>
      <c r="G1882" s="77">
        <v>-6.4261999999999997</v>
      </c>
      <c r="H1882">
        <v>0</v>
      </c>
      <c r="I1882" s="78">
        <v>10309</v>
      </c>
      <c r="J1882">
        <v>201708</v>
      </c>
      <c r="K1882" s="78">
        <v>10309</v>
      </c>
      <c r="L1882" s="77">
        <f t="shared" si="202"/>
        <v>-2.1599999999998545</v>
      </c>
      <c r="M1882" s="78">
        <v>33730</v>
      </c>
      <c r="N1882" s="78">
        <v>690.63738000000001</v>
      </c>
      <c r="O1882" s="78">
        <v>1229</v>
      </c>
      <c r="P1882" s="78">
        <v>6.2642600000000002</v>
      </c>
      <c r="Q1882" s="144">
        <v>34037.25</v>
      </c>
      <c r="R1882" s="78">
        <v>-32617</v>
      </c>
      <c r="S1882" s="78">
        <v>4582</v>
      </c>
      <c r="T1882" s="78">
        <v>-2783</v>
      </c>
      <c r="U1882" s="78">
        <v>35189</v>
      </c>
      <c r="V1882" s="219">
        <v>7.9087214754610821E-2</v>
      </c>
      <c r="W1882" s="78">
        <v>-4268</v>
      </c>
      <c r="X1882" s="78">
        <v>-5650</v>
      </c>
      <c r="Y1882" s="78">
        <v>5251</v>
      </c>
      <c r="Z1882" s="78">
        <v>1057</v>
      </c>
      <c r="AA1882" s="78">
        <v>107.64</v>
      </c>
      <c r="AB1882" s="78">
        <v>121.11</v>
      </c>
      <c r="AC1882" s="78">
        <v>71546</v>
      </c>
      <c r="AD1882" s="104">
        <v>3.75413</v>
      </c>
      <c r="AE1882" s="78">
        <v>324098</v>
      </c>
      <c r="AF1882" s="104">
        <v>3.27929</v>
      </c>
      <c r="AG1882" s="78">
        <v>-34992</v>
      </c>
      <c r="AH1882" s="104">
        <v>-1.33727</v>
      </c>
      <c r="AI1882" s="78">
        <v>-56531</v>
      </c>
      <c r="AJ1882" s="104">
        <v>-0.33534999999999998</v>
      </c>
      <c r="AK1882" s="78">
        <v>10500</v>
      </c>
      <c r="AL1882" s="78">
        <v>10000</v>
      </c>
      <c r="AM1882" s="8">
        <v>10300</v>
      </c>
      <c r="AN1882" s="78">
        <v>56</v>
      </c>
      <c r="AO1882" s="78">
        <v>10800</v>
      </c>
      <c r="AP1882" s="78">
        <v>10000</v>
      </c>
      <c r="AQ1882" s="78">
        <v>10200</v>
      </c>
      <c r="AR1882" s="78">
        <v>315</v>
      </c>
      <c r="AS1882" s="78">
        <v>10500</v>
      </c>
      <c r="AT1882" s="78">
        <v>10000</v>
      </c>
      <c r="AU1882" s="78">
        <v>10300</v>
      </c>
      <c r="AV1882" s="78">
        <v>56</v>
      </c>
      <c r="AW1882" s="77">
        <v>13.05</v>
      </c>
      <c r="AX1882" s="144">
        <f t="shared" si="197"/>
        <v>0.86</v>
      </c>
      <c r="AY1882" s="144">
        <f t="shared" si="198"/>
        <v>0.91</v>
      </c>
      <c r="AZ1882" s="144">
        <f t="shared" si="199"/>
        <v>0.9</v>
      </c>
      <c r="BA1882" s="54">
        <f t="shared" si="200"/>
        <v>14.555329040289278</v>
      </c>
      <c r="BB1882" s="54">
        <f t="shared" si="201"/>
        <v>8.6396709597107257</v>
      </c>
    </row>
    <row r="1883" spans="1:54" x14ac:dyDescent="0.25">
      <c r="A1883" s="3">
        <v>42963</v>
      </c>
      <c r="B1883" s="77">
        <v>10290.39</v>
      </c>
      <c r="C1883" s="77">
        <v>1004.8847</v>
      </c>
      <c r="D1883" s="77">
        <v>-45.6678</v>
      </c>
      <c r="E1883" s="77">
        <f t="shared" si="203"/>
        <v>-284.11060000000009</v>
      </c>
      <c r="F1883" s="77">
        <v>8.782</v>
      </c>
      <c r="G1883" s="77">
        <v>-11.7623</v>
      </c>
      <c r="H1883" t="s">
        <v>1841</v>
      </c>
      <c r="I1883" s="78">
        <v>10254</v>
      </c>
      <c r="J1883">
        <v>201709</v>
      </c>
      <c r="K1883" s="78">
        <v>10224</v>
      </c>
      <c r="L1883" s="77">
        <f t="shared" si="202"/>
        <v>-66.389999999999418</v>
      </c>
      <c r="M1883" s="78">
        <v>34688</v>
      </c>
      <c r="N1883" s="78">
        <v>708.59304999999995</v>
      </c>
      <c r="O1883" s="78">
        <v>1989</v>
      </c>
      <c r="P1883" s="78">
        <v>10.1547</v>
      </c>
      <c r="Q1883" s="144">
        <v>35185.25</v>
      </c>
      <c r="R1883" s="78">
        <v>-32646</v>
      </c>
      <c r="S1883" s="78">
        <v>1442</v>
      </c>
      <c r="T1883" s="78">
        <v>-3942</v>
      </c>
      <c r="U1883" s="78">
        <v>28005</v>
      </c>
      <c r="V1883" s="219">
        <v>0.1407605784681307</v>
      </c>
      <c r="W1883" s="78">
        <v>-8461</v>
      </c>
      <c r="X1883" s="78">
        <v>-8463</v>
      </c>
      <c r="Y1883" s="78">
        <v>-1026</v>
      </c>
      <c r="Z1883" s="78">
        <v>-1326</v>
      </c>
      <c r="AA1883" s="78">
        <v>123.75</v>
      </c>
      <c r="AB1883" s="78">
        <v>153.36000000000001</v>
      </c>
      <c r="AC1883" s="78">
        <v>66592</v>
      </c>
      <c r="AD1883" s="104">
        <v>3.3418299999999999</v>
      </c>
      <c r="AE1883" s="78">
        <v>152915</v>
      </c>
      <c r="AF1883" s="104">
        <v>2.9645000000000001</v>
      </c>
      <c r="AG1883" s="78">
        <v>-3489</v>
      </c>
      <c r="AH1883" s="104">
        <v>-1.30521</v>
      </c>
      <c r="AI1883" s="78">
        <v>-51728</v>
      </c>
      <c r="AJ1883" s="104">
        <v>-1.01017</v>
      </c>
      <c r="AK1883" s="78">
        <v>10800</v>
      </c>
      <c r="AL1883" s="78">
        <v>10000</v>
      </c>
      <c r="AM1883" s="8">
        <v>10200</v>
      </c>
      <c r="AN1883" s="78">
        <v>296</v>
      </c>
      <c r="AO1883" s="78">
        <v>12000</v>
      </c>
      <c r="AP1883" s="78">
        <v>8800</v>
      </c>
      <c r="AQ1883" s="78">
        <v>10200</v>
      </c>
      <c r="AR1883" s="78">
        <v>591</v>
      </c>
      <c r="AS1883" s="78">
        <v>10350</v>
      </c>
      <c r="AT1883" s="78">
        <v>10100</v>
      </c>
      <c r="AU1883" s="78">
        <v>10250</v>
      </c>
      <c r="AV1883" s="78">
        <v>129</v>
      </c>
      <c r="AW1883" s="77">
        <v>12.77</v>
      </c>
      <c r="AX1883" s="144">
        <f t="shared" si="197"/>
        <v>0.82</v>
      </c>
      <c r="AY1883" s="144">
        <f t="shared" si="198"/>
        <v>0.89</v>
      </c>
      <c r="AZ1883" s="144">
        <f t="shared" si="199"/>
        <v>0.88</v>
      </c>
      <c r="BA1883" s="54">
        <f t="shared" si="200"/>
        <v>14.671365168589428</v>
      </c>
      <c r="BB1883" s="54">
        <f t="shared" si="201"/>
        <v>8.6746348314105752</v>
      </c>
    </row>
    <row r="1884" spans="1:54" x14ac:dyDescent="0.25">
      <c r="A1884" s="3">
        <v>42964</v>
      </c>
      <c r="B1884" s="77">
        <v>10369.370000000001</v>
      </c>
      <c r="C1884" s="77">
        <v>989.69617000000005</v>
      </c>
      <c r="D1884" s="77">
        <v>31.461399999999998</v>
      </c>
      <c r="E1884" s="77">
        <f t="shared" si="203"/>
        <v>-240.51860000000002</v>
      </c>
      <c r="F1884" s="77">
        <v>2.5750000000000002</v>
      </c>
      <c r="G1884" s="77">
        <v>6.7557000000000009</v>
      </c>
      <c r="H1884">
        <v>0</v>
      </c>
      <c r="I1884" s="78">
        <v>10298</v>
      </c>
      <c r="J1884">
        <v>201709</v>
      </c>
      <c r="K1884" s="78">
        <v>10298</v>
      </c>
      <c r="L1884" s="77">
        <f t="shared" si="202"/>
        <v>-71.3700000000008</v>
      </c>
      <c r="M1884" s="78">
        <v>39360</v>
      </c>
      <c r="N1884" s="78">
        <v>809.82390999999996</v>
      </c>
      <c r="O1884" s="78">
        <v>4487</v>
      </c>
      <c r="P1884" s="78">
        <v>23.08623</v>
      </c>
      <c r="Q1884" s="144">
        <v>40481.75</v>
      </c>
      <c r="R1884" s="78">
        <v>-32013</v>
      </c>
      <c r="S1884" s="78">
        <v>617</v>
      </c>
      <c r="T1884" s="78">
        <v>524</v>
      </c>
      <c r="U1884" s="78">
        <v>38251</v>
      </c>
      <c r="V1884" s="219">
        <v>-1.3698988261744791E-2</v>
      </c>
      <c r="W1884" s="78">
        <v>-6084</v>
      </c>
      <c r="X1884" s="78">
        <v>-6088</v>
      </c>
      <c r="Y1884" s="78">
        <v>1625</v>
      </c>
      <c r="Z1884" s="78">
        <v>5051</v>
      </c>
      <c r="AA1884" s="78">
        <v>154.02000000000001</v>
      </c>
      <c r="AB1884" s="78">
        <v>163.99</v>
      </c>
      <c r="AC1884" s="78">
        <v>73346</v>
      </c>
      <c r="AD1884" s="104">
        <v>3.7872400000000002</v>
      </c>
      <c r="AE1884" s="78">
        <v>167835</v>
      </c>
      <c r="AF1884" s="104">
        <v>2.2086700000000001</v>
      </c>
      <c r="AG1884" s="78">
        <v>20411</v>
      </c>
      <c r="AH1884" s="104">
        <v>-1.49929</v>
      </c>
      <c r="AI1884" s="78">
        <v>-28784</v>
      </c>
      <c r="AJ1884" s="104">
        <v>-1.1764300000000001</v>
      </c>
      <c r="AK1884" s="78">
        <v>10800</v>
      </c>
      <c r="AL1884" s="78">
        <v>10000</v>
      </c>
      <c r="AM1884" s="8">
        <v>10300</v>
      </c>
      <c r="AN1884" s="78">
        <v>276</v>
      </c>
      <c r="AO1884" s="78">
        <v>10900</v>
      </c>
      <c r="AP1884" s="78">
        <v>10500</v>
      </c>
      <c r="AQ1884" s="78">
        <v>10300</v>
      </c>
      <c r="AR1884" s="78">
        <v>386</v>
      </c>
      <c r="AS1884" s="78">
        <v>10450</v>
      </c>
      <c r="AT1884" s="78">
        <v>10050</v>
      </c>
      <c r="AU1884" s="78">
        <v>10350</v>
      </c>
      <c r="AV1884" s="78">
        <v>104</v>
      </c>
      <c r="AW1884" s="77">
        <v>11.98</v>
      </c>
      <c r="AX1884" s="144">
        <f t="shared" si="197"/>
        <v>0.62</v>
      </c>
      <c r="AY1884" s="144">
        <f t="shared" si="198"/>
        <v>0.61</v>
      </c>
      <c r="AZ1884" s="144">
        <f t="shared" si="199"/>
        <v>0.67</v>
      </c>
      <c r="BA1884" s="54">
        <f t="shared" si="200"/>
        <v>14.695324210194698</v>
      </c>
      <c r="BB1884" s="54">
        <f t="shared" si="201"/>
        <v>8.8006757898053039</v>
      </c>
    </row>
    <row r="1885" spans="1:54" x14ac:dyDescent="0.25">
      <c r="A1885" s="3">
        <v>42965</v>
      </c>
      <c r="B1885" s="77">
        <v>10321.33</v>
      </c>
      <c r="C1885" s="77">
        <v>901.57456999999999</v>
      </c>
      <c r="D1885" s="77">
        <v>-48.048299999999998</v>
      </c>
      <c r="E1885" s="77">
        <f t="shared" si="203"/>
        <v>-240.62709999999998</v>
      </c>
      <c r="F1885" s="77">
        <v>-1.6633000000000002</v>
      </c>
      <c r="G1885" s="77">
        <v>-1.8426</v>
      </c>
      <c r="H1885">
        <v>0</v>
      </c>
      <c r="I1885" s="78">
        <v>10259</v>
      </c>
      <c r="J1885">
        <v>201709</v>
      </c>
      <c r="K1885" s="78">
        <v>10259</v>
      </c>
      <c r="L1885" s="77">
        <f t="shared" si="202"/>
        <v>-62.329999999999927</v>
      </c>
      <c r="M1885" s="78">
        <v>39750</v>
      </c>
      <c r="N1885" s="78">
        <v>814.73085000000003</v>
      </c>
      <c r="O1885" s="78">
        <v>4135</v>
      </c>
      <c r="P1885" s="78">
        <v>21.192689999999999</v>
      </c>
      <c r="Q1885" s="144">
        <v>40783.75</v>
      </c>
      <c r="R1885" s="78">
        <v>-31898</v>
      </c>
      <c r="S1885" s="78">
        <v>1395</v>
      </c>
      <c r="T1885" s="78">
        <v>-513</v>
      </c>
      <c r="U1885" s="78">
        <v>37404</v>
      </c>
      <c r="V1885" s="219">
        <v>1.3715110683349374E-2</v>
      </c>
      <c r="W1885" s="78">
        <v>-5425</v>
      </c>
      <c r="X1885" s="78">
        <v>-5435</v>
      </c>
      <c r="Y1885" s="78">
        <v>3127</v>
      </c>
      <c r="Z1885" s="78">
        <v>3799</v>
      </c>
      <c r="AA1885" s="78">
        <v>120.96</v>
      </c>
      <c r="AB1885" s="78">
        <v>152.83000000000001</v>
      </c>
      <c r="AC1885" s="78">
        <v>75641</v>
      </c>
      <c r="AD1885" s="104">
        <v>3.5441799999999999</v>
      </c>
      <c r="AE1885" s="78">
        <v>183866</v>
      </c>
      <c r="AF1885" s="104">
        <v>2.9301900000000001</v>
      </c>
      <c r="AG1885" s="78">
        <v>9804</v>
      </c>
      <c r="AH1885" s="104">
        <v>-1.78237</v>
      </c>
      <c r="AI1885" s="78">
        <v>-8433</v>
      </c>
      <c r="AJ1885" s="104">
        <v>-1.0394300000000001</v>
      </c>
      <c r="AK1885" s="78">
        <v>10800</v>
      </c>
      <c r="AL1885" s="78">
        <v>10000</v>
      </c>
      <c r="AM1885" s="8">
        <v>10300</v>
      </c>
      <c r="AN1885" s="78">
        <v>283</v>
      </c>
      <c r="AO1885" s="78">
        <v>10900</v>
      </c>
      <c r="AP1885" s="78">
        <v>10500</v>
      </c>
      <c r="AQ1885" s="78">
        <v>10200</v>
      </c>
      <c r="AR1885" s="78">
        <v>396</v>
      </c>
      <c r="AS1885" s="78">
        <v>10400</v>
      </c>
      <c r="AT1885" s="78">
        <v>10000</v>
      </c>
      <c r="AU1885" s="78">
        <v>10300</v>
      </c>
      <c r="AV1885" s="78">
        <v>96</v>
      </c>
      <c r="AW1885" s="77">
        <v>12.67</v>
      </c>
      <c r="AX1885" s="144">
        <f t="shared" si="197"/>
        <v>0.79</v>
      </c>
      <c r="AY1885" s="144">
        <f t="shared" si="198"/>
        <v>0.87</v>
      </c>
      <c r="AZ1885" s="144">
        <f t="shared" si="199"/>
        <v>0.86</v>
      </c>
      <c r="BA1885" s="54">
        <f t="shared" si="200"/>
        <v>14.771812930907821</v>
      </c>
      <c r="BB1885" s="54">
        <f t="shared" si="201"/>
        <v>8.9371870690921789</v>
      </c>
    </row>
    <row r="1886" spans="1:54" x14ac:dyDescent="0.25">
      <c r="A1886" s="3">
        <v>42968</v>
      </c>
      <c r="B1886" s="77">
        <v>10326.39</v>
      </c>
      <c r="C1886" s="77">
        <v>864.63292999999999</v>
      </c>
      <c r="D1886" s="77">
        <v>-25.500900000000001</v>
      </c>
      <c r="E1886" s="77">
        <f t="shared" si="203"/>
        <v>-278.39150000000001</v>
      </c>
      <c r="F1886" s="77">
        <v>0.49719999999999998</v>
      </c>
      <c r="G1886" s="77">
        <v>5.3117999999999999</v>
      </c>
      <c r="H1886">
        <v>0</v>
      </c>
      <c r="I1886" s="78">
        <v>10269</v>
      </c>
      <c r="J1886">
        <v>201709</v>
      </c>
      <c r="K1886" s="78">
        <v>10269</v>
      </c>
      <c r="L1886" s="77">
        <f t="shared" si="202"/>
        <v>-57.389999999999418</v>
      </c>
      <c r="M1886" s="78">
        <v>40778</v>
      </c>
      <c r="N1886" s="78">
        <v>836.78071</v>
      </c>
      <c r="O1886" s="78">
        <v>4313</v>
      </c>
      <c r="P1886" s="78">
        <v>22.130749999999999</v>
      </c>
      <c r="Q1886" s="144">
        <v>41856.25</v>
      </c>
      <c r="R1886" s="78">
        <v>-31863</v>
      </c>
      <c r="S1886" s="78">
        <v>2719</v>
      </c>
      <c r="T1886" s="78">
        <v>851</v>
      </c>
      <c r="U1886" s="78">
        <v>39036</v>
      </c>
      <c r="V1886" s="219">
        <v>-2.1800389384158212E-2</v>
      </c>
      <c r="W1886" s="78">
        <v>-3881</v>
      </c>
      <c r="X1886" s="78">
        <v>-2025</v>
      </c>
      <c r="Y1886" s="78">
        <v>6373</v>
      </c>
      <c r="Z1886" s="78">
        <v>5960</v>
      </c>
      <c r="AA1886" s="78">
        <v>114.99</v>
      </c>
      <c r="AB1886" s="78">
        <v>155.27000000000001</v>
      </c>
      <c r="AC1886" s="78">
        <v>75452</v>
      </c>
      <c r="AD1886" s="104">
        <v>3.5165099999999998</v>
      </c>
      <c r="AE1886" s="78">
        <v>185132</v>
      </c>
      <c r="AF1886" s="104">
        <v>2.7917900000000002</v>
      </c>
      <c r="AG1886" s="78">
        <v>12136</v>
      </c>
      <c r="AH1886" s="104">
        <v>-1.72163</v>
      </c>
      <c r="AI1886" s="78">
        <v>-11905</v>
      </c>
      <c r="AJ1886" s="104">
        <v>-1.0923</v>
      </c>
      <c r="AK1886" s="78">
        <v>10800</v>
      </c>
      <c r="AL1886" s="78">
        <v>10000</v>
      </c>
      <c r="AM1886" s="8">
        <v>10300</v>
      </c>
      <c r="AN1886" s="78">
        <v>274</v>
      </c>
      <c r="AO1886" s="78">
        <v>10900</v>
      </c>
      <c r="AP1886" s="78">
        <v>10500</v>
      </c>
      <c r="AQ1886" s="78">
        <v>10200</v>
      </c>
      <c r="AR1886" s="78">
        <v>389</v>
      </c>
      <c r="AS1886" s="78">
        <v>10350</v>
      </c>
      <c r="AT1886" s="78">
        <v>10000</v>
      </c>
      <c r="AU1886" s="78">
        <v>10300</v>
      </c>
      <c r="AV1886" s="78">
        <v>77.5</v>
      </c>
      <c r="AW1886" s="77">
        <v>13.03</v>
      </c>
      <c r="AX1886" s="144">
        <f t="shared" si="197"/>
        <v>0.82</v>
      </c>
      <c r="AY1886" s="144">
        <f t="shared" si="198"/>
        <v>0.89</v>
      </c>
      <c r="AZ1886" s="144">
        <f t="shared" si="199"/>
        <v>0.88</v>
      </c>
      <c r="BA1886" s="54">
        <f t="shared" si="200"/>
        <v>14.874665848302872</v>
      </c>
      <c r="BB1886" s="54">
        <f t="shared" si="201"/>
        <v>9.0793341516971289</v>
      </c>
    </row>
    <row r="1887" spans="1:54" x14ac:dyDescent="0.25">
      <c r="A1887" s="3">
        <v>42969</v>
      </c>
      <c r="B1887" s="77">
        <v>10392.07</v>
      </c>
      <c r="C1887" s="77">
        <v>1109.1484700000001</v>
      </c>
      <c r="D1887" s="77">
        <v>39.488300000000002</v>
      </c>
      <c r="E1887" s="77">
        <f t="shared" si="203"/>
        <v>-243.48580000000001</v>
      </c>
      <c r="F1887" s="77">
        <v>4.6183999999999994</v>
      </c>
      <c r="G1887" s="77">
        <v>15.9954</v>
      </c>
      <c r="H1887">
        <v>0</v>
      </c>
      <c r="I1887" s="78">
        <v>10350</v>
      </c>
      <c r="J1887">
        <v>201709</v>
      </c>
      <c r="K1887" s="78">
        <v>10350</v>
      </c>
      <c r="L1887" s="77">
        <f t="shared" si="202"/>
        <v>-42.069999999999709</v>
      </c>
      <c r="M1887" s="78">
        <v>44407</v>
      </c>
      <c r="N1887" s="78">
        <v>918.38532999999995</v>
      </c>
      <c r="O1887" s="78">
        <v>5569</v>
      </c>
      <c r="P1887" s="78">
        <v>28.801760000000002</v>
      </c>
      <c r="Q1887" s="144">
        <v>45799.25</v>
      </c>
      <c r="R1887" s="78">
        <v>-31325</v>
      </c>
      <c r="S1887" s="78">
        <v>-532</v>
      </c>
      <c r="T1887" s="78">
        <v>4417</v>
      </c>
      <c r="U1887" s="78">
        <v>43519</v>
      </c>
      <c r="V1887" s="219">
        <v>-0.10149589834325237</v>
      </c>
      <c r="W1887" s="78">
        <v>-2771</v>
      </c>
      <c r="X1887" s="78">
        <v>-104</v>
      </c>
      <c r="Y1887" s="78">
        <v>5782</v>
      </c>
      <c r="Z1887" s="78">
        <v>8633</v>
      </c>
      <c r="AA1887" s="78">
        <v>133.81</v>
      </c>
      <c r="AB1887" s="78">
        <v>173.66</v>
      </c>
      <c r="AC1887" s="78">
        <v>86129</v>
      </c>
      <c r="AD1887" s="104">
        <v>4.2132899999999998</v>
      </c>
      <c r="AE1887" s="78">
        <v>185773</v>
      </c>
      <c r="AF1887" s="104">
        <v>2.2002299999999999</v>
      </c>
      <c r="AG1887" s="78">
        <v>32782</v>
      </c>
      <c r="AH1887" s="104">
        <v>-0.71384999999999998</v>
      </c>
      <c r="AI1887" s="78">
        <v>-38077</v>
      </c>
      <c r="AJ1887" s="104">
        <v>-1.1813499999999999</v>
      </c>
      <c r="AK1887" s="78">
        <v>10700</v>
      </c>
      <c r="AL1887" s="78">
        <v>10000</v>
      </c>
      <c r="AM1887" s="8">
        <v>10400</v>
      </c>
      <c r="AN1887" s="78">
        <v>246</v>
      </c>
      <c r="AO1887" s="78">
        <v>10800</v>
      </c>
      <c r="AP1887" s="78">
        <v>10500</v>
      </c>
      <c r="AQ1887" s="78">
        <v>10300</v>
      </c>
      <c r="AR1887" s="78">
        <v>370</v>
      </c>
      <c r="AS1887" s="78">
        <v>10400</v>
      </c>
      <c r="AT1887" s="78">
        <v>10000</v>
      </c>
      <c r="AU1887" s="78">
        <v>10400</v>
      </c>
      <c r="AV1887" s="78">
        <v>45</v>
      </c>
      <c r="AW1887" s="77">
        <v>12.08</v>
      </c>
      <c r="AX1887" s="144">
        <f t="shared" si="197"/>
        <v>0.62</v>
      </c>
      <c r="AY1887" s="144">
        <f t="shared" si="198"/>
        <v>0.59</v>
      </c>
      <c r="AZ1887" s="144">
        <f t="shared" si="199"/>
        <v>0.68</v>
      </c>
      <c r="BA1887" s="54">
        <f t="shared" si="200"/>
        <v>14.880668086019003</v>
      </c>
      <c r="BB1887" s="54">
        <f t="shared" si="201"/>
        <v>9.2113319139809988</v>
      </c>
    </row>
    <row r="1888" spans="1:54" x14ac:dyDescent="0.25">
      <c r="A1888" s="3">
        <v>42970</v>
      </c>
      <c r="B1888" s="77">
        <v>10406.81</v>
      </c>
      <c r="C1888" s="77">
        <v>1170.4762499999999</v>
      </c>
      <c r="D1888" s="77">
        <v>4.9818999999999996</v>
      </c>
      <c r="E1888" s="77">
        <f t="shared" si="203"/>
        <v>-213.81550000000001</v>
      </c>
      <c r="F1888" s="77">
        <v>5.7989999999999995</v>
      </c>
      <c r="G1888" s="77">
        <v>-22.2804</v>
      </c>
      <c r="H1888" t="s">
        <v>1842</v>
      </c>
      <c r="I1888" s="78">
        <v>10361</v>
      </c>
      <c r="J1888">
        <v>201709</v>
      </c>
      <c r="K1888" s="78">
        <v>10361</v>
      </c>
      <c r="L1888" s="77">
        <f t="shared" si="202"/>
        <v>-45.809999999999491</v>
      </c>
      <c r="M1888" s="78">
        <v>41738</v>
      </c>
      <c r="N1888" s="78">
        <v>863.96232999999995</v>
      </c>
      <c r="O1888" s="78">
        <v>5172</v>
      </c>
      <c r="P1888" s="78">
        <v>26.773019999999999</v>
      </c>
      <c r="Q1888" s="144">
        <v>43031</v>
      </c>
      <c r="R1888" s="78">
        <v>-31156</v>
      </c>
      <c r="S1888" s="78">
        <v>-431</v>
      </c>
      <c r="T1888" s="78">
        <v>3568</v>
      </c>
      <c r="U1888" s="78">
        <v>43388</v>
      </c>
      <c r="V1888" s="219">
        <v>-8.2234719277219509E-2</v>
      </c>
      <c r="W1888" s="78">
        <v>-1659</v>
      </c>
      <c r="X1888" s="78">
        <v>-1661</v>
      </c>
      <c r="Y1888" s="78">
        <v>5715</v>
      </c>
      <c r="Z1888" s="78">
        <v>6019</v>
      </c>
      <c r="AA1888" s="78">
        <v>123.48</v>
      </c>
      <c r="AB1888" s="78">
        <v>160.27000000000001</v>
      </c>
      <c r="AC1888" s="78">
        <v>84377</v>
      </c>
      <c r="AD1888" s="104">
        <v>4.2055800000000003</v>
      </c>
      <c r="AE1888" s="78">
        <v>179372</v>
      </c>
      <c r="AF1888" s="104">
        <v>2.1967400000000001</v>
      </c>
      <c r="AG1888" s="78">
        <v>23653</v>
      </c>
      <c r="AH1888" s="104">
        <v>-0.95226</v>
      </c>
      <c r="AI1888" s="78">
        <v>-61111</v>
      </c>
      <c r="AJ1888" s="104">
        <v>-1.2306999999999999</v>
      </c>
      <c r="AK1888" s="78">
        <v>10700</v>
      </c>
      <c r="AL1888" s="78">
        <v>10000</v>
      </c>
      <c r="AM1888" s="8">
        <v>10400</v>
      </c>
      <c r="AN1888" s="78">
        <v>235</v>
      </c>
      <c r="AO1888" s="78">
        <v>10800</v>
      </c>
      <c r="AP1888" s="78">
        <v>10000</v>
      </c>
      <c r="AQ1888" s="78">
        <v>10300</v>
      </c>
      <c r="AR1888" s="78">
        <v>361</v>
      </c>
      <c r="AS1888" s="78">
        <v>10500</v>
      </c>
      <c r="AT1888" s="78">
        <v>10350</v>
      </c>
      <c r="AU1888" s="78">
        <v>10400</v>
      </c>
      <c r="AV1888" s="78">
        <v>116</v>
      </c>
      <c r="AW1888" s="77">
        <v>11.75</v>
      </c>
      <c r="AX1888" s="144">
        <f t="shared" si="197"/>
        <v>0.55000000000000004</v>
      </c>
      <c r="AY1888" s="144">
        <f t="shared" si="198"/>
        <v>0.48</v>
      </c>
      <c r="AZ1888" s="144">
        <f t="shared" si="199"/>
        <v>0.62</v>
      </c>
      <c r="BA1888" s="54">
        <f t="shared" si="200"/>
        <v>14.827401859010001</v>
      </c>
      <c r="BB1888" s="54">
        <f t="shared" si="201"/>
        <v>9.4195981409900025</v>
      </c>
    </row>
    <row r="1889" spans="1:54" x14ac:dyDescent="0.25">
      <c r="A1889" s="3">
        <v>42971</v>
      </c>
      <c r="B1889" s="77">
        <v>10488.96</v>
      </c>
      <c r="C1889" s="77">
        <v>1177.6709900000001</v>
      </c>
      <c r="D1889" s="77">
        <v>78.241900000000001</v>
      </c>
      <c r="E1889" s="77">
        <f t="shared" si="203"/>
        <v>-185.33620000000008</v>
      </c>
      <c r="F1889" s="77">
        <v>-0.14080000000000001</v>
      </c>
      <c r="G1889" s="77">
        <v>12.8056</v>
      </c>
      <c r="H1889">
        <v>0</v>
      </c>
      <c r="I1889" s="78">
        <v>10449</v>
      </c>
      <c r="J1889">
        <v>201709</v>
      </c>
      <c r="K1889" s="78">
        <v>10449</v>
      </c>
      <c r="L1889" s="77">
        <f t="shared" si="202"/>
        <v>-39.959999999999127</v>
      </c>
      <c r="M1889" s="78">
        <v>51642</v>
      </c>
      <c r="N1889" s="78">
        <v>1078.1843100000001</v>
      </c>
      <c r="O1889" s="78">
        <v>5789</v>
      </c>
      <c r="P1889" s="78">
        <v>30.222370000000002</v>
      </c>
      <c r="Q1889" s="144">
        <v>53089.25</v>
      </c>
      <c r="R1889" s="78">
        <v>-30410</v>
      </c>
      <c r="S1889" s="78">
        <v>-2745</v>
      </c>
      <c r="T1889" s="78">
        <v>10271</v>
      </c>
      <c r="U1889" s="78">
        <v>49254</v>
      </c>
      <c r="V1889" s="219">
        <v>-0.2085312867990417</v>
      </c>
      <c r="W1889" s="78">
        <v>1396</v>
      </c>
      <c r="X1889" s="78">
        <v>3642</v>
      </c>
      <c r="Y1889" s="78">
        <v>8975</v>
      </c>
      <c r="Z1889" s="78">
        <v>12521</v>
      </c>
      <c r="AA1889" s="78">
        <v>147.61000000000001</v>
      </c>
      <c r="AB1889" s="78">
        <v>178.03</v>
      </c>
      <c r="AC1889" s="78">
        <v>93903</v>
      </c>
      <c r="AD1889" s="104">
        <v>5.3136299999999999</v>
      </c>
      <c r="AE1889" s="78">
        <v>190907</v>
      </c>
      <c r="AF1889" s="104">
        <v>1.8167800000000001</v>
      </c>
      <c r="AG1889" s="78">
        <v>38769</v>
      </c>
      <c r="AH1889" s="104">
        <v>-0.57721999999999996</v>
      </c>
      <c r="AI1889" s="78">
        <v>-69137</v>
      </c>
      <c r="AJ1889" s="104">
        <v>-1.1998200000000001</v>
      </c>
      <c r="AK1889" s="78">
        <v>10700</v>
      </c>
      <c r="AL1889" s="78">
        <v>10000</v>
      </c>
      <c r="AM1889" s="8">
        <v>10400</v>
      </c>
      <c r="AN1889" s="78">
        <v>231</v>
      </c>
      <c r="AO1889" s="78">
        <v>10800</v>
      </c>
      <c r="AP1889" s="78">
        <v>10000</v>
      </c>
      <c r="AQ1889" s="78">
        <v>10400</v>
      </c>
      <c r="AR1889" s="78">
        <v>351</v>
      </c>
      <c r="AS1889" s="78">
        <v>10550</v>
      </c>
      <c r="AT1889" s="78">
        <v>10150</v>
      </c>
      <c r="AU1889" s="78">
        <v>10500</v>
      </c>
      <c r="AV1889" s="78">
        <v>96</v>
      </c>
      <c r="AW1889" s="77">
        <v>11.35</v>
      </c>
      <c r="AX1889" s="144">
        <f t="shared" si="197"/>
        <v>0.44</v>
      </c>
      <c r="AY1889" s="144">
        <f t="shared" si="198"/>
        <v>0.38</v>
      </c>
      <c r="AZ1889" s="144">
        <f t="shared" si="199"/>
        <v>0.52</v>
      </c>
      <c r="BA1889" s="54">
        <f t="shared" si="200"/>
        <v>14.72350278144779</v>
      </c>
      <c r="BB1889" s="54">
        <f t="shared" si="201"/>
        <v>9.6664972185522107</v>
      </c>
    </row>
    <row r="1890" spans="1:54" x14ac:dyDescent="0.25">
      <c r="A1890" s="3">
        <v>42972</v>
      </c>
      <c r="B1890" s="77">
        <v>10515.51</v>
      </c>
      <c r="C1890" s="77">
        <v>1215.5293300000001</v>
      </c>
      <c r="D1890" s="77">
        <v>58.933</v>
      </c>
      <c r="E1890" s="77">
        <f t="shared" si="203"/>
        <v>-63.024900000000009</v>
      </c>
      <c r="F1890" s="77">
        <v>3.0787</v>
      </c>
      <c r="G1890" s="77">
        <v>13.739800000000001</v>
      </c>
      <c r="H1890">
        <v>0</v>
      </c>
      <c r="I1890" s="78">
        <v>10487</v>
      </c>
      <c r="J1890">
        <v>201709</v>
      </c>
      <c r="K1890" s="78">
        <v>10487</v>
      </c>
      <c r="L1890" s="77">
        <f t="shared" si="202"/>
        <v>-28.510000000000218</v>
      </c>
      <c r="M1890" s="78">
        <v>50656</v>
      </c>
      <c r="N1890" s="78">
        <v>1061.5820900000001</v>
      </c>
      <c r="O1890" s="78">
        <v>5581</v>
      </c>
      <c r="P1890" s="78">
        <v>29.247309999999999</v>
      </c>
      <c r="Q1890" s="144">
        <v>52051.25</v>
      </c>
      <c r="R1890" s="78">
        <v>-30098</v>
      </c>
      <c r="S1890" s="78">
        <v>-1145</v>
      </c>
      <c r="T1890" s="78">
        <v>10964</v>
      </c>
      <c r="U1890" s="78">
        <v>49159</v>
      </c>
      <c r="V1890" s="219">
        <v>-0.22303138794523891</v>
      </c>
      <c r="W1890" s="78">
        <v>1906</v>
      </c>
      <c r="X1890" s="78">
        <v>1901</v>
      </c>
      <c r="Y1890" s="78">
        <v>11604</v>
      </c>
      <c r="Z1890" s="78">
        <v>13665</v>
      </c>
      <c r="AA1890" s="78">
        <v>130.5</v>
      </c>
      <c r="AB1890" s="78">
        <v>186.45</v>
      </c>
      <c r="AC1890" s="78">
        <v>98707</v>
      </c>
      <c r="AD1890" s="104">
        <v>5.9283299999999999</v>
      </c>
      <c r="AE1890" s="78">
        <v>203354</v>
      </c>
      <c r="AF1890" s="104">
        <v>1.9246099999999999</v>
      </c>
      <c r="AG1890" s="78">
        <v>26405</v>
      </c>
      <c r="AH1890" s="104">
        <v>-0.88900999999999997</v>
      </c>
      <c r="AI1890" s="78">
        <v>-57020</v>
      </c>
      <c r="AJ1890" s="104">
        <v>-0.80301</v>
      </c>
      <c r="AK1890" s="78">
        <v>10700</v>
      </c>
      <c r="AL1890" s="78">
        <v>10000</v>
      </c>
      <c r="AM1890" s="8">
        <v>10500</v>
      </c>
      <c r="AN1890" s="78">
        <v>213</v>
      </c>
      <c r="AO1890" s="78">
        <v>10800</v>
      </c>
      <c r="AP1890" s="78">
        <v>10000</v>
      </c>
      <c r="AQ1890" s="78">
        <v>10500</v>
      </c>
      <c r="AR1890" s="78">
        <v>336</v>
      </c>
      <c r="AS1890" s="78">
        <v>10550</v>
      </c>
      <c r="AT1890" s="78">
        <v>10150</v>
      </c>
      <c r="AU1890" s="78">
        <v>10500</v>
      </c>
      <c r="AV1890" s="78">
        <v>81</v>
      </c>
      <c r="AW1890" s="77">
        <v>11.29</v>
      </c>
      <c r="AX1890" s="144">
        <f t="shared" si="197"/>
        <v>0.37</v>
      </c>
      <c r="AY1890" s="144">
        <f t="shared" si="198"/>
        <v>0.34</v>
      </c>
      <c r="AZ1890" s="144">
        <f t="shared" si="199"/>
        <v>0.51</v>
      </c>
      <c r="BA1890" s="54">
        <f t="shared" si="200"/>
        <v>14.674650771873264</v>
      </c>
      <c r="BB1890" s="54">
        <f t="shared" si="201"/>
        <v>9.7943492281267375</v>
      </c>
    </row>
    <row r="1891" spans="1:54" x14ac:dyDescent="0.25">
      <c r="A1891" s="3">
        <v>42975</v>
      </c>
      <c r="B1891" s="77">
        <v>10525.98</v>
      </c>
      <c r="C1891" s="77">
        <v>1147.3030200000001</v>
      </c>
      <c r="D1891" s="77">
        <v>-17.181100000000001</v>
      </c>
      <c r="E1891" s="77">
        <f t="shared" si="203"/>
        <v>-68.08299999999997</v>
      </c>
      <c r="F1891" s="77">
        <v>-0.6381</v>
      </c>
      <c r="G1891" s="77">
        <v>8.2271999999999998</v>
      </c>
      <c r="H1891">
        <v>0</v>
      </c>
      <c r="I1891" s="78">
        <v>10490</v>
      </c>
      <c r="J1891">
        <v>201709</v>
      </c>
      <c r="K1891" s="78">
        <v>10490</v>
      </c>
      <c r="L1891" s="77">
        <f t="shared" si="202"/>
        <v>-35.979999999999563</v>
      </c>
      <c r="M1891" s="78">
        <v>52389</v>
      </c>
      <c r="N1891" s="78">
        <v>1098.1223299999999</v>
      </c>
      <c r="O1891" s="78">
        <v>5883</v>
      </c>
      <c r="P1891" s="78">
        <v>30.837070000000001</v>
      </c>
      <c r="Q1891" s="144">
        <v>53859.75</v>
      </c>
      <c r="R1891" s="78">
        <v>-31170</v>
      </c>
      <c r="S1891" s="78">
        <v>-1393</v>
      </c>
      <c r="T1891" s="78">
        <v>9872</v>
      </c>
      <c r="U1891" s="78">
        <v>49499</v>
      </c>
      <c r="V1891" s="219">
        <v>-0.19943837249237359</v>
      </c>
      <c r="W1891" s="78">
        <v>1246</v>
      </c>
      <c r="X1891" s="78">
        <v>3506</v>
      </c>
      <c r="Y1891" s="78">
        <v>10837</v>
      </c>
      <c r="Z1891" s="78">
        <v>13227</v>
      </c>
      <c r="AA1891" s="78">
        <v>113.87</v>
      </c>
      <c r="AB1891" s="78">
        <v>182.55</v>
      </c>
      <c r="AC1891" s="78">
        <v>101102</v>
      </c>
      <c r="AD1891" s="104">
        <v>6.08324</v>
      </c>
      <c r="AE1891" s="78">
        <v>210023</v>
      </c>
      <c r="AF1891" s="104">
        <v>2.39629</v>
      </c>
      <c r="AG1891" s="78">
        <v>21597</v>
      </c>
      <c r="AH1891" s="104">
        <v>-1.08748</v>
      </c>
      <c r="AI1891" s="78">
        <v>-64893</v>
      </c>
      <c r="AJ1891" s="104">
        <v>-1.3261000000000001</v>
      </c>
      <c r="AK1891" s="78">
        <v>10700</v>
      </c>
      <c r="AL1891" s="78">
        <v>10000</v>
      </c>
      <c r="AM1891" s="8">
        <v>10500</v>
      </c>
      <c r="AN1891" s="78">
        <v>211</v>
      </c>
      <c r="AO1891" s="78">
        <v>10800</v>
      </c>
      <c r="AP1891" s="78">
        <v>10000</v>
      </c>
      <c r="AQ1891" s="78">
        <v>10500</v>
      </c>
      <c r="AR1891" s="78">
        <v>346</v>
      </c>
      <c r="AS1891" s="78">
        <v>10550</v>
      </c>
      <c r="AT1891" s="78">
        <v>10150</v>
      </c>
      <c r="AU1891" s="78">
        <v>10500</v>
      </c>
      <c r="AV1891" s="78">
        <v>72.5</v>
      </c>
      <c r="AW1891" s="77">
        <v>12.02</v>
      </c>
      <c r="AX1891" s="144">
        <f t="shared" si="197"/>
        <v>0.62</v>
      </c>
      <c r="AY1891" s="144">
        <f t="shared" si="198"/>
        <v>0.55000000000000004</v>
      </c>
      <c r="AZ1891" s="144">
        <f t="shared" si="199"/>
        <v>0.66</v>
      </c>
      <c r="BA1891" s="54">
        <f t="shared" si="200"/>
        <v>14.651833031194567</v>
      </c>
      <c r="BB1891" s="54">
        <f t="shared" si="201"/>
        <v>9.9291669688054327</v>
      </c>
    </row>
    <row r="1892" spans="1:54" x14ac:dyDescent="0.25">
      <c r="A1892" s="3">
        <v>42976</v>
      </c>
      <c r="B1892" s="77">
        <v>10496.57</v>
      </c>
      <c r="C1892" s="77">
        <v>1086.9425100000001</v>
      </c>
      <c r="D1892" s="77">
        <v>-42.192</v>
      </c>
      <c r="E1892" s="77">
        <f t="shared" si="203"/>
        <v>-113.15480000000002</v>
      </c>
      <c r="F1892" s="77">
        <v>-1.2008000000000001</v>
      </c>
      <c r="G1892" s="77">
        <v>-11.0557</v>
      </c>
      <c r="H1892">
        <v>0</v>
      </c>
      <c r="I1892" s="78">
        <v>10463</v>
      </c>
      <c r="J1892">
        <v>201709</v>
      </c>
      <c r="K1892" s="78">
        <v>10463</v>
      </c>
      <c r="L1892" s="77">
        <f t="shared" si="202"/>
        <v>-33.569999999999709</v>
      </c>
      <c r="M1892" s="78">
        <v>51434</v>
      </c>
      <c r="N1892" s="78">
        <v>1075.57142</v>
      </c>
      <c r="O1892" s="78">
        <v>5430</v>
      </c>
      <c r="P1892" s="78">
        <v>28.39451</v>
      </c>
      <c r="Q1892" s="144">
        <v>52791.5</v>
      </c>
      <c r="R1892" s="78">
        <v>-31334</v>
      </c>
      <c r="S1892" s="78">
        <v>-2657</v>
      </c>
      <c r="T1892" s="78">
        <v>8969</v>
      </c>
      <c r="U1892" s="78">
        <v>47704</v>
      </c>
      <c r="V1892" s="219">
        <v>-0.18801358376656047</v>
      </c>
      <c r="W1892" s="78">
        <v>2650</v>
      </c>
      <c r="X1892" s="78">
        <v>4969</v>
      </c>
      <c r="Y1892" s="78">
        <v>11822</v>
      </c>
      <c r="Z1892" s="78">
        <v>14330</v>
      </c>
      <c r="AA1892" s="78">
        <v>119.82</v>
      </c>
      <c r="AB1892" s="78">
        <v>174.39</v>
      </c>
      <c r="AC1892" s="78">
        <v>100670</v>
      </c>
      <c r="AD1892" s="104">
        <v>5.7796200000000004</v>
      </c>
      <c r="AE1892" s="78">
        <v>218395</v>
      </c>
      <c r="AF1892" s="104">
        <v>2.80437</v>
      </c>
      <c r="AG1892" s="78">
        <v>25386</v>
      </c>
      <c r="AH1892" s="104">
        <v>-1.0329699999999999</v>
      </c>
      <c r="AI1892" s="78">
        <v>-50381</v>
      </c>
      <c r="AJ1892" s="104">
        <v>-1.37033</v>
      </c>
      <c r="AK1892" s="78">
        <v>10700</v>
      </c>
      <c r="AL1892" s="78">
        <v>10000</v>
      </c>
      <c r="AM1892" s="8">
        <v>10500</v>
      </c>
      <c r="AN1892" s="78">
        <v>219</v>
      </c>
      <c r="AO1892" s="78">
        <v>10800</v>
      </c>
      <c r="AP1892" s="78">
        <v>10000</v>
      </c>
      <c r="AQ1892" s="78">
        <v>10400</v>
      </c>
      <c r="AR1892" s="78">
        <v>370</v>
      </c>
      <c r="AS1892" s="78">
        <v>10550</v>
      </c>
      <c r="AT1892" s="78">
        <v>10350</v>
      </c>
      <c r="AU1892" s="78">
        <v>10500</v>
      </c>
      <c r="AV1892" s="78">
        <v>53</v>
      </c>
      <c r="AW1892" s="77">
        <v>12.66</v>
      </c>
      <c r="AX1892" s="144">
        <f t="shared" si="197"/>
        <v>0.72</v>
      </c>
      <c r="AY1892" s="144">
        <f t="shared" si="198"/>
        <v>0.83</v>
      </c>
      <c r="AZ1892" s="144">
        <f t="shared" si="199"/>
        <v>0.84</v>
      </c>
      <c r="BA1892" s="54">
        <f t="shared" si="200"/>
        <v>14.572910691797466</v>
      </c>
      <c r="BB1892" s="54">
        <f t="shared" si="201"/>
        <v>10.248089308202532</v>
      </c>
    </row>
    <row r="1893" spans="1:54" x14ac:dyDescent="0.25">
      <c r="A1893" s="3">
        <v>42977</v>
      </c>
      <c r="B1893" s="77">
        <v>10569.4</v>
      </c>
      <c r="C1893" s="77">
        <v>1214.9757999999999</v>
      </c>
      <c r="D1893" s="77">
        <v>32.698900000000002</v>
      </c>
      <c r="E1893" s="77">
        <f t="shared" si="203"/>
        <v>-167.43980000000008</v>
      </c>
      <c r="F1893" s="77">
        <v>-0.78949999999999998</v>
      </c>
      <c r="G1893" s="77">
        <v>-10.1394</v>
      </c>
      <c r="H1893" t="s">
        <v>1843</v>
      </c>
      <c r="I1893" s="78">
        <v>10531</v>
      </c>
      <c r="J1893">
        <v>201709</v>
      </c>
      <c r="K1893" s="78">
        <v>10531</v>
      </c>
      <c r="L1893" s="77">
        <f t="shared" si="202"/>
        <v>-38.399999999999636</v>
      </c>
      <c r="M1893" s="78">
        <v>54895</v>
      </c>
      <c r="N1893" s="78">
        <v>1155.2173299999999</v>
      </c>
      <c r="O1893" s="78">
        <v>5021</v>
      </c>
      <c r="P1893" s="78">
        <v>26.420200000000001</v>
      </c>
      <c r="Q1893" s="144">
        <v>56150.25</v>
      </c>
      <c r="R1893" s="78">
        <v>-31854</v>
      </c>
      <c r="S1893" s="78">
        <v>-4178</v>
      </c>
      <c r="T1893" s="78">
        <v>9915</v>
      </c>
      <c r="U1893" s="78">
        <v>48439</v>
      </c>
      <c r="V1893" s="219">
        <v>-0.20469043539296847</v>
      </c>
      <c r="W1893" s="78">
        <v>3187</v>
      </c>
      <c r="X1893" s="78">
        <v>13632</v>
      </c>
      <c r="Y1893" s="78">
        <v>13480</v>
      </c>
      <c r="Z1893" s="78">
        <v>17903</v>
      </c>
      <c r="AA1893" s="78">
        <v>107.93</v>
      </c>
      <c r="AB1893" s="78">
        <v>167.5</v>
      </c>
      <c r="AC1893" s="78">
        <v>108222</v>
      </c>
      <c r="AD1893" s="104">
        <v>6.6942300000000001</v>
      </c>
      <c r="AE1893" s="78">
        <v>216365</v>
      </c>
      <c r="AF1893" s="104">
        <v>2.9593799999999999</v>
      </c>
      <c r="AG1893" s="78">
        <v>23266</v>
      </c>
      <c r="AH1893" s="104">
        <v>-0.94335000000000002</v>
      </c>
      <c r="AI1893" s="78">
        <v>-96898</v>
      </c>
      <c r="AJ1893" s="104">
        <v>-1.7796799999999999</v>
      </c>
      <c r="AK1893" s="78">
        <v>10700</v>
      </c>
      <c r="AL1893" s="78">
        <v>10000</v>
      </c>
      <c r="AM1893" s="8">
        <v>10500</v>
      </c>
      <c r="AN1893" s="78">
        <v>208</v>
      </c>
      <c r="AO1893" s="78">
        <v>10800</v>
      </c>
      <c r="AP1893" s="78">
        <v>10000</v>
      </c>
      <c r="AQ1893" s="78">
        <v>10500</v>
      </c>
      <c r="AR1893" s="78">
        <v>349</v>
      </c>
      <c r="AS1893" s="78">
        <v>10650</v>
      </c>
      <c r="AT1893" s="78">
        <v>10400</v>
      </c>
      <c r="AU1893" s="78">
        <v>10550</v>
      </c>
      <c r="AV1893" s="78">
        <v>114</v>
      </c>
      <c r="AW1893" s="77">
        <v>12.36</v>
      </c>
      <c r="AX1893" s="144">
        <f t="shared" si="197"/>
        <v>0.68</v>
      </c>
      <c r="AY1893" s="144">
        <f t="shared" si="198"/>
        <v>0.77</v>
      </c>
      <c r="AZ1893" s="144">
        <f t="shared" si="199"/>
        <v>0.8</v>
      </c>
      <c r="BA1893" s="54">
        <f t="shared" si="200"/>
        <v>14.125455873824549</v>
      </c>
      <c r="BB1893" s="54">
        <f t="shared" si="201"/>
        <v>10.448544126175445</v>
      </c>
    </row>
    <row r="1894" spans="1:54" x14ac:dyDescent="0.25">
      <c r="A1894" s="3">
        <v>42978</v>
      </c>
      <c r="B1894" s="77">
        <v>10585.78</v>
      </c>
      <c r="C1894" s="77">
        <v>1294.885</v>
      </c>
      <c r="D1894" s="77">
        <v>13.5922</v>
      </c>
      <c r="E1894" s="77">
        <f t="shared" si="203"/>
        <v>-97.639399999999952</v>
      </c>
      <c r="F1894" s="77">
        <v>-11.340199999999999</v>
      </c>
      <c r="G1894" s="77">
        <v>-9.2126999999999999</v>
      </c>
      <c r="H1894">
        <v>0</v>
      </c>
      <c r="I1894" s="78">
        <v>10551</v>
      </c>
      <c r="J1894">
        <v>201709</v>
      </c>
      <c r="K1894" s="78">
        <v>10551</v>
      </c>
      <c r="L1894" s="77">
        <f t="shared" si="202"/>
        <v>-34.780000000000655</v>
      </c>
      <c r="M1894" s="78">
        <v>54319</v>
      </c>
      <c r="N1894" s="78">
        <v>1145.2377899999999</v>
      </c>
      <c r="O1894" s="78">
        <v>5137</v>
      </c>
      <c r="P1894" s="78">
        <v>27.082090000000001</v>
      </c>
      <c r="Q1894" s="144">
        <v>55603.25</v>
      </c>
      <c r="R1894" s="78">
        <v>-32094</v>
      </c>
      <c r="S1894" s="78">
        <v>-3561</v>
      </c>
      <c r="T1894" s="78">
        <v>10182</v>
      </c>
      <c r="U1894" s="78">
        <v>49513</v>
      </c>
      <c r="V1894" s="219">
        <v>-0.20564296245430494</v>
      </c>
      <c r="W1894" s="78">
        <v>4776</v>
      </c>
      <c r="X1894" s="78">
        <v>9992</v>
      </c>
      <c r="Y1894" s="78">
        <v>14759</v>
      </c>
      <c r="Z1894" s="78">
        <v>18242</v>
      </c>
      <c r="AA1894" s="78">
        <v>116.66</v>
      </c>
      <c r="AB1894" s="78">
        <v>171.26</v>
      </c>
      <c r="AC1894" s="78">
        <v>111182</v>
      </c>
      <c r="AD1894" s="104">
        <v>7.0054999999999996</v>
      </c>
      <c r="AE1894" s="78">
        <v>221529</v>
      </c>
      <c r="AF1894" s="104">
        <v>2.99451</v>
      </c>
      <c r="AG1894" s="78">
        <v>25140</v>
      </c>
      <c r="AH1894" s="104">
        <v>-1.3308599999999999</v>
      </c>
      <c r="AI1894" s="78">
        <v>-96094</v>
      </c>
      <c r="AJ1894" s="104">
        <v>-1.79593</v>
      </c>
      <c r="AK1894" s="78">
        <v>10700</v>
      </c>
      <c r="AL1894" s="78">
        <v>10000</v>
      </c>
      <c r="AM1894" s="8">
        <v>10600</v>
      </c>
      <c r="AN1894" s="78">
        <v>195</v>
      </c>
      <c r="AO1894" s="78">
        <v>10900</v>
      </c>
      <c r="AP1894" s="78">
        <v>10000</v>
      </c>
      <c r="AQ1894" s="78">
        <v>10500</v>
      </c>
      <c r="AR1894" s="78">
        <v>354</v>
      </c>
      <c r="AS1894" s="78">
        <v>10650</v>
      </c>
      <c r="AT1894" s="78">
        <v>10400</v>
      </c>
      <c r="AU1894" s="78">
        <v>10600</v>
      </c>
      <c r="AV1894" s="78">
        <v>95</v>
      </c>
      <c r="AW1894" s="77">
        <v>12.6</v>
      </c>
      <c r="AX1894" s="144">
        <f t="shared" si="197"/>
        <v>0.68</v>
      </c>
      <c r="AY1894" s="144">
        <f t="shared" si="198"/>
        <v>0.81</v>
      </c>
      <c r="AZ1894" s="144">
        <f t="shared" si="199"/>
        <v>0.83</v>
      </c>
      <c r="BA1894" s="54">
        <f t="shared" si="200"/>
        <v>14.10148710787335</v>
      </c>
      <c r="BB1894" s="54">
        <f t="shared" si="201"/>
        <v>10.636512892126646</v>
      </c>
    </row>
    <row r="1895" spans="1:54" x14ac:dyDescent="0.25">
      <c r="A1895" s="3">
        <v>42979</v>
      </c>
      <c r="B1895" s="77">
        <v>10594.82</v>
      </c>
      <c r="C1895" s="77">
        <v>1155.1157800000001</v>
      </c>
      <c r="D1895" s="77">
        <v>8.8564000000000007</v>
      </c>
      <c r="E1895" s="77">
        <f t="shared" si="203"/>
        <v>-69.330599999999947</v>
      </c>
      <c r="F1895" s="77">
        <v>-5.8936000000000002</v>
      </c>
      <c r="G1895" s="77">
        <v>9.1575000000000006</v>
      </c>
      <c r="H1895">
        <v>0</v>
      </c>
      <c r="I1895" s="78">
        <v>10576</v>
      </c>
      <c r="J1895">
        <v>201709</v>
      </c>
      <c r="K1895" s="78">
        <v>10576</v>
      </c>
      <c r="L1895" s="77">
        <f t="shared" si="202"/>
        <v>-18.819999999999709</v>
      </c>
      <c r="M1895" s="78">
        <v>57710</v>
      </c>
      <c r="N1895" s="78">
        <v>1219.58204</v>
      </c>
      <c r="O1895" s="78">
        <v>5371</v>
      </c>
      <c r="P1895" s="78">
        <v>28.38316</v>
      </c>
      <c r="Q1895" s="144">
        <v>59052.75</v>
      </c>
      <c r="R1895" s="78">
        <v>-32067</v>
      </c>
      <c r="S1895" s="78">
        <v>-3999</v>
      </c>
      <c r="T1895" s="78">
        <v>11144</v>
      </c>
      <c r="U1895" s="78">
        <v>51257</v>
      </c>
      <c r="V1895" s="219">
        <v>-0.21741420684004137</v>
      </c>
      <c r="W1895" s="78">
        <v>6041</v>
      </c>
      <c r="X1895" s="78">
        <v>16559</v>
      </c>
      <c r="Y1895" s="78">
        <v>16007</v>
      </c>
      <c r="Z1895" s="78">
        <v>20567</v>
      </c>
      <c r="AA1895" s="78">
        <v>127.87</v>
      </c>
      <c r="AB1895" s="78">
        <v>177.81</v>
      </c>
      <c r="AC1895" s="78">
        <v>114245</v>
      </c>
      <c r="AD1895" s="104">
        <v>7.4019700000000004</v>
      </c>
      <c r="AE1895" s="78">
        <v>226185</v>
      </c>
      <c r="AF1895" s="104">
        <v>2.9015399999999998</v>
      </c>
      <c r="AG1895" s="78">
        <v>37295</v>
      </c>
      <c r="AH1895" s="104">
        <v>-1.1807799999999999</v>
      </c>
      <c r="AI1895" s="78">
        <v>-112246</v>
      </c>
      <c r="AJ1895" s="104">
        <v>-2.0876399999999999</v>
      </c>
      <c r="AK1895" s="78">
        <v>10700</v>
      </c>
      <c r="AL1895" s="78">
        <v>10000</v>
      </c>
      <c r="AM1895" s="8">
        <v>10600</v>
      </c>
      <c r="AN1895" s="78">
        <v>184</v>
      </c>
      <c r="AO1895" s="78">
        <v>10900</v>
      </c>
      <c r="AP1895" s="78">
        <v>10000</v>
      </c>
      <c r="AQ1895" s="78">
        <v>10600</v>
      </c>
      <c r="AR1895" s="78">
        <v>335</v>
      </c>
      <c r="AS1895" s="78">
        <v>10650</v>
      </c>
      <c r="AT1895" s="78">
        <v>10550</v>
      </c>
      <c r="AU1895" s="78">
        <v>10600</v>
      </c>
      <c r="AV1895" s="78">
        <v>79</v>
      </c>
      <c r="AW1895" s="77">
        <v>12.25</v>
      </c>
      <c r="AX1895" s="144">
        <f t="shared" ref="AX1895:AX1958" si="204">PERCENTRANK(AW1866:AW1895,AW1895,2)</f>
        <v>0.62</v>
      </c>
      <c r="AY1895" s="144">
        <f t="shared" ref="AY1895:AY1958" si="205">PERCENTRANK(AW1846:AW1895,AW1895,2)</f>
        <v>0.69</v>
      </c>
      <c r="AZ1895" s="144">
        <f t="shared" ref="AZ1895:AZ1958" si="206">PERCENTRANK(AW1796:AW1895,AW1895,2)</f>
        <v>0.78</v>
      </c>
      <c r="BA1895" s="54">
        <f t="shared" ref="BA1895:BA1958" si="207">AVERAGE(AW1876:AW1895)+2*_xlfn.STDEV.S(AW1876:AW1895)</f>
        <v>14.084584450632235</v>
      </c>
      <c r="BB1895" s="54">
        <f t="shared" ref="BB1895:BB1958" si="208">AVERAGE(AW1876:AW1895)-2*_xlfn.STDEV.S(AW1876:AW1895)</f>
        <v>10.738415549367765</v>
      </c>
    </row>
    <row r="1896" spans="1:54" x14ac:dyDescent="0.25">
      <c r="A1896" s="3">
        <v>42982</v>
      </c>
      <c r="B1896" s="77">
        <v>10569.87</v>
      </c>
      <c r="C1896" s="77">
        <v>1069.6919</v>
      </c>
      <c r="D1896" s="77">
        <v>-17.3978</v>
      </c>
      <c r="E1896" s="77">
        <f t="shared" si="203"/>
        <v>-81.498000000000005</v>
      </c>
      <c r="F1896" s="77">
        <v>-4.9616000000000007</v>
      </c>
      <c r="G1896" s="77">
        <v>1.0565</v>
      </c>
      <c r="H1896">
        <v>0</v>
      </c>
      <c r="I1896" s="78">
        <v>10552</v>
      </c>
      <c r="J1896">
        <v>201709</v>
      </c>
      <c r="K1896" s="78">
        <v>10552</v>
      </c>
      <c r="L1896" s="77">
        <f t="shared" si="202"/>
        <v>-17.8700000000008</v>
      </c>
      <c r="M1896" s="78">
        <v>59565</v>
      </c>
      <c r="N1896" s="78">
        <v>1256.2313099999999</v>
      </c>
      <c r="O1896" s="78">
        <v>5367</v>
      </c>
      <c r="P1896" s="78">
        <v>28.304120000000001</v>
      </c>
      <c r="Q1896" s="144">
        <v>60906.75</v>
      </c>
      <c r="R1896" s="78">
        <v>-32123</v>
      </c>
      <c r="S1896" s="78">
        <v>-4562</v>
      </c>
      <c r="T1896" s="78">
        <v>10992</v>
      </c>
      <c r="U1896" s="78">
        <v>51256</v>
      </c>
      <c r="V1896" s="219">
        <v>-0.21445294209458404</v>
      </c>
      <c r="W1896" s="78">
        <v>6162</v>
      </c>
      <c r="X1896" s="78">
        <v>16331</v>
      </c>
      <c r="Y1896" s="78">
        <v>16026</v>
      </c>
      <c r="Z1896" s="78">
        <v>24401</v>
      </c>
      <c r="AA1896" s="78">
        <v>131.05000000000001</v>
      </c>
      <c r="AB1896" s="78">
        <v>176.41</v>
      </c>
      <c r="AC1896" s="78">
        <v>114058</v>
      </c>
      <c r="AD1896" s="104">
        <v>6.9822600000000001</v>
      </c>
      <c r="AE1896" s="78">
        <v>232033</v>
      </c>
      <c r="AF1896" s="104">
        <v>3.18005</v>
      </c>
      <c r="AG1896" s="78">
        <v>39981</v>
      </c>
      <c r="AH1896" s="104">
        <v>-1.2660800000000001</v>
      </c>
      <c r="AI1896" s="78">
        <v>-112650</v>
      </c>
      <c r="AJ1896" s="104">
        <v>-2.2820900000000002</v>
      </c>
      <c r="AK1896" s="78">
        <v>10700</v>
      </c>
      <c r="AL1896" s="78">
        <v>10000</v>
      </c>
      <c r="AM1896" s="8">
        <v>10600</v>
      </c>
      <c r="AN1896" s="78">
        <v>188</v>
      </c>
      <c r="AO1896" s="78">
        <v>10900</v>
      </c>
      <c r="AP1896" s="78">
        <v>10000</v>
      </c>
      <c r="AQ1896" s="78">
        <v>10500</v>
      </c>
      <c r="AR1896" s="78">
        <v>349</v>
      </c>
      <c r="AS1896" s="78">
        <v>10650</v>
      </c>
      <c r="AT1896" s="78">
        <v>10500</v>
      </c>
      <c r="AU1896" s="78">
        <v>10550</v>
      </c>
      <c r="AV1896" s="78">
        <v>73</v>
      </c>
      <c r="AW1896" s="77">
        <v>13.28</v>
      </c>
      <c r="AX1896" s="144">
        <f t="shared" si="204"/>
        <v>0.89</v>
      </c>
      <c r="AY1896" s="144">
        <f t="shared" si="205"/>
        <v>0.93</v>
      </c>
      <c r="AZ1896" s="144">
        <f t="shared" si="206"/>
        <v>0.94</v>
      </c>
      <c r="BA1896" s="54">
        <f t="shared" si="207"/>
        <v>14.143546774459129</v>
      </c>
      <c r="BB1896" s="54">
        <f t="shared" si="208"/>
        <v>10.874453225540872</v>
      </c>
    </row>
    <row r="1897" spans="1:54" x14ac:dyDescent="0.25">
      <c r="A1897" s="3">
        <v>42983</v>
      </c>
      <c r="B1897" s="77">
        <v>10617.84</v>
      </c>
      <c r="C1897" s="77">
        <v>1207.3841199999999</v>
      </c>
      <c r="D1897" s="77">
        <v>-3.15</v>
      </c>
      <c r="E1897" s="77">
        <f t="shared" si="203"/>
        <v>-77.814499999999981</v>
      </c>
      <c r="F1897" s="77">
        <v>-4.4741999999999997</v>
      </c>
      <c r="G1897" s="77">
        <v>4.5505000000000004</v>
      </c>
      <c r="H1897">
        <v>0</v>
      </c>
      <c r="I1897" s="78">
        <v>10582</v>
      </c>
      <c r="J1897">
        <v>201709</v>
      </c>
      <c r="K1897" s="78">
        <v>10582</v>
      </c>
      <c r="L1897" s="77">
        <f t="shared" si="202"/>
        <v>-35.840000000000146</v>
      </c>
      <c r="M1897" s="78">
        <v>58036</v>
      </c>
      <c r="N1897" s="78">
        <v>1227.3787199999999</v>
      </c>
      <c r="O1897" s="78">
        <v>4630</v>
      </c>
      <c r="P1897" s="78">
        <v>24.48554</v>
      </c>
      <c r="Q1897" s="144">
        <v>59193.5</v>
      </c>
      <c r="R1897" s="78">
        <v>-33701</v>
      </c>
      <c r="S1897" s="78">
        <v>-3275</v>
      </c>
      <c r="T1897" s="78">
        <v>10413</v>
      </c>
      <c r="U1897" s="78">
        <v>51198</v>
      </c>
      <c r="V1897" s="219">
        <v>-0.20338685104886908</v>
      </c>
      <c r="W1897" s="78">
        <v>5639</v>
      </c>
      <c r="X1897" s="78">
        <v>15199</v>
      </c>
      <c r="Y1897" s="78">
        <v>16120</v>
      </c>
      <c r="Z1897" s="78">
        <v>23613</v>
      </c>
      <c r="AA1897" s="78">
        <v>123.64</v>
      </c>
      <c r="AB1897" s="78">
        <v>175.4</v>
      </c>
      <c r="AC1897" s="78">
        <v>111517</v>
      </c>
      <c r="AD1897" s="104">
        <v>7.3549499999999997</v>
      </c>
      <c r="AE1897" s="78">
        <v>236015</v>
      </c>
      <c r="AF1897" s="104">
        <v>3.1084999999999998</v>
      </c>
      <c r="AG1897" s="78">
        <v>26210</v>
      </c>
      <c r="AH1897" s="104">
        <v>-1.5316799999999999</v>
      </c>
      <c r="AI1897" s="78">
        <v>-86023</v>
      </c>
      <c r="AJ1897" s="104">
        <v>-1.8832899999999999</v>
      </c>
      <c r="AK1897" s="78">
        <v>10700</v>
      </c>
      <c r="AL1897" s="78">
        <v>10000</v>
      </c>
      <c r="AM1897" s="8">
        <v>10600</v>
      </c>
      <c r="AN1897" s="78">
        <v>182</v>
      </c>
      <c r="AO1897" s="78">
        <v>10900</v>
      </c>
      <c r="AP1897" s="78">
        <v>10000</v>
      </c>
      <c r="AQ1897" s="78">
        <v>10600</v>
      </c>
      <c r="AR1897" s="78">
        <v>333</v>
      </c>
      <c r="AS1897" s="78">
        <v>10650</v>
      </c>
      <c r="AT1897" s="78">
        <v>10550</v>
      </c>
      <c r="AU1897" s="78">
        <v>10600</v>
      </c>
      <c r="AV1897" s="78">
        <v>48.5</v>
      </c>
      <c r="AW1897" s="77">
        <v>13.71</v>
      </c>
      <c r="AX1897" s="144">
        <f t="shared" si="204"/>
        <v>0.89</v>
      </c>
      <c r="AY1897" s="144">
        <f t="shared" si="205"/>
        <v>0.93</v>
      </c>
      <c r="AZ1897" s="144">
        <f t="shared" si="206"/>
        <v>0.96</v>
      </c>
      <c r="BA1897" s="54">
        <f t="shared" si="207"/>
        <v>14.256620109227075</v>
      </c>
      <c r="BB1897" s="54">
        <f t="shared" si="208"/>
        <v>10.991379890772922</v>
      </c>
    </row>
    <row r="1898" spans="1:54" x14ac:dyDescent="0.25">
      <c r="A1898" s="3">
        <v>42984</v>
      </c>
      <c r="B1898" s="77">
        <v>10547.86</v>
      </c>
      <c r="C1898" s="77">
        <v>1303.4535599999999</v>
      </c>
      <c r="D1898" s="77">
        <v>-40.838899999999995</v>
      </c>
      <c r="E1898" s="77">
        <f t="shared" si="203"/>
        <v>-49.141300000000001</v>
      </c>
      <c r="F1898" s="77">
        <v>-8.1577999999999999</v>
      </c>
      <c r="G1898" s="77">
        <v>-24.8935</v>
      </c>
      <c r="H1898" t="s">
        <v>1844</v>
      </c>
      <c r="I1898" s="78">
        <v>10519</v>
      </c>
      <c r="J1898">
        <v>201709</v>
      </c>
      <c r="K1898" s="78">
        <v>10519</v>
      </c>
      <c r="L1898" s="77">
        <f t="shared" si="202"/>
        <v>-28.860000000000582</v>
      </c>
      <c r="M1898" s="78">
        <v>57044</v>
      </c>
      <c r="N1898" s="78">
        <v>1199.2810099999999</v>
      </c>
      <c r="O1898" s="78">
        <v>2924</v>
      </c>
      <c r="P1898" s="78">
        <v>15.367660000000001</v>
      </c>
      <c r="Q1898" s="144">
        <v>57775</v>
      </c>
      <c r="R1898" s="78">
        <v>-35021</v>
      </c>
      <c r="S1898" s="78">
        <v>-4682</v>
      </c>
      <c r="T1898" s="78">
        <v>5508</v>
      </c>
      <c r="U1898" s="78">
        <v>49143</v>
      </c>
      <c r="V1898" s="219">
        <v>-0.11208106953177462</v>
      </c>
      <c r="W1898" s="78">
        <v>4032</v>
      </c>
      <c r="X1898" s="78">
        <v>13689</v>
      </c>
      <c r="Y1898" s="78">
        <v>14283</v>
      </c>
      <c r="Z1898" s="78">
        <v>18003</v>
      </c>
      <c r="AA1898" s="78">
        <v>108.24</v>
      </c>
      <c r="AB1898" s="78">
        <v>171.35</v>
      </c>
      <c r="AC1898" s="78">
        <v>113619</v>
      </c>
      <c r="AD1898" s="104">
        <v>6.4577</v>
      </c>
      <c r="AE1898" s="78">
        <v>245106</v>
      </c>
      <c r="AF1898" s="104">
        <v>3.82734</v>
      </c>
      <c r="AG1898" s="78">
        <v>26727</v>
      </c>
      <c r="AH1898" s="104">
        <v>-1.77186</v>
      </c>
      <c r="AI1898" s="78">
        <v>-85686</v>
      </c>
      <c r="AJ1898" s="104">
        <v>-2.1997900000000001</v>
      </c>
      <c r="AK1898" s="78">
        <v>10700</v>
      </c>
      <c r="AL1898" s="78">
        <v>10000</v>
      </c>
      <c r="AM1898" s="8">
        <v>10500</v>
      </c>
      <c r="AN1898" s="78">
        <v>188</v>
      </c>
      <c r="AO1898" s="78">
        <v>10900</v>
      </c>
      <c r="AP1898" s="78">
        <v>10000</v>
      </c>
      <c r="AQ1898" s="78">
        <v>10500</v>
      </c>
      <c r="AR1898" s="78">
        <v>347</v>
      </c>
      <c r="AS1898" s="78">
        <v>10650</v>
      </c>
      <c r="AT1898" s="78">
        <v>10300</v>
      </c>
      <c r="AU1898" s="78">
        <v>10550</v>
      </c>
      <c r="AV1898" s="78">
        <v>119</v>
      </c>
      <c r="AW1898" s="77">
        <v>14.05</v>
      </c>
      <c r="AX1898" s="144">
        <f t="shared" si="204"/>
        <v>0.93</v>
      </c>
      <c r="AY1898" s="144">
        <f t="shared" si="205"/>
        <v>0.95</v>
      </c>
      <c r="AZ1898" s="144">
        <f t="shared" si="206"/>
        <v>0.97</v>
      </c>
      <c r="BA1898" s="54">
        <f t="shared" si="207"/>
        <v>14.453430287170008</v>
      </c>
      <c r="BB1898" s="54">
        <f t="shared" si="208"/>
        <v>10.984569712829995</v>
      </c>
    </row>
    <row r="1899" spans="1:54" x14ac:dyDescent="0.25">
      <c r="A1899" s="3">
        <v>42985</v>
      </c>
      <c r="B1899" s="77">
        <v>10538.51</v>
      </c>
      <c r="C1899" s="77">
        <v>1329.70075</v>
      </c>
      <c r="D1899" s="77">
        <v>-24.710799999999999</v>
      </c>
      <c r="E1899" s="77">
        <f t="shared" si="203"/>
        <v>-86.564999999999984</v>
      </c>
      <c r="F1899" s="77">
        <v>-12.248900000000001</v>
      </c>
      <c r="G1899" s="77">
        <v>-8.2041000000000004</v>
      </c>
      <c r="H1899">
        <v>0</v>
      </c>
      <c r="I1899" s="78">
        <v>10490</v>
      </c>
      <c r="J1899">
        <v>201709</v>
      </c>
      <c r="K1899" s="78">
        <v>10490</v>
      </c>
      <c r="L1899" s="77">
        <f t="shared" si="202"/>
        <v>-48.510000000000218</v>
      </c>
      <c r="M1899" s="78">
        <v>57574</v>
      </c>
      <c r="N1899" s="78">
        <v>1207.1244899999999</v>
      </c>
      <c r="O1899" s="78">
        <v>2976</v>
      </c>
      <c r="P1899" s="78">
        <v>15.5992</v>
      </c>
      <c r="Q1899" s="144">
        <v>58318</v>
      </c>
      <c r="R1899" s="78">
        <v>-36280</v>
      </c>
      <c r="S1899" s="78">
        <v>-6114</v>
      </c>
      <c r="T1899" s="78">
        <v>3824</v>
      </c>
      <c r="U1899" s="78">
        <v>49904</v>
      </c>
      <c r="V1899" s="219">
        <v>-7.6627124078230205E-2</v>
      </c>
      <c r="W1899" s="78">
        <v>2641</v>
      </c>
      <c r="X1899" s="78">
        <v>12617</v>
      </c>
      <c r="Y1899" s="78">
        <v>12911</v>
      </c>
      <c r="Z1899" s="78">
        <v>22692</v>
      </c>
      <c r="AA1899" s="78">
        <v>109.07</v>
      </c>
      <c r="AB1899" s="78">
        <v>161.72999999999999</v>
      </c>
      <c r="AC1899" s="78">
        <v>112633</v>
      </c>
      <c r="AD1899" s="104">
        <v>5.8918999999999997</v>
      </c>
      <c r="AE1899" s="78">
        <v>251347</v>
      </c>
      <c r="AF1899" s="104">
        <v>4.0639099999999999</v>
      </c>
      <c r="AG1899" s="78">
        <v>28760</v>
      </c>
      <c r="AH1899" s="104">
        <v>-1.75423</v>
      </c>
      <c r="AI1899" s="78">
        <v>-92510</v>
      </c>
      <c r="AJ1899" s="104">
        <v>-2.9011800000000001</v>
      </c>
      <c r="AK1899" s="78">
        <v>10700</v>
      </c>
      <c r="AL1899" s="78">
        <v>10000</v>
      </c>
      <c r="AM1899" s="8">
        <v>10500</v>
      </c>
      <c r="AN1899" s="78">
        <v>179</v>
      </c>
      <c r="AO1899" s="78">
        <v>10800</v>
      </c>
      <c r="AP1899" s="78">
        <v>10000</v>
      </c>
      <c r="AQ1899" s="78">
        <v>10500</v>
      </c>
      <c r="AR1899" s="78">
        <v>337</v>
      </c>
      <c r="AS1899" s="78">
        <v>10550</v>
      </c>
      <c r="AT1899" s="78">
        <v>10500</v>
      </c>
      <c r="AU1899" s="78">
        <v>10500</v>
      </c>
      <c r="AV1899" s="78">
        <v>118</v>
      </c>
      <c r="AW1899" s="77">
        <v>13.87</v>
      </c>
      <c r="AX1899" s="144">
        <f t="shared" si="204"/>
        <v>0.86</v>
      </c>
      <c r="AY1899" s="144">
        <f t="shared" si="205"/>
        <v>0.91</v>
      </c>
      <c r="AZ1899" s="144">
        <f t="shared" si="206"/>
        <v>0.95</v>
      </c>
      <c r="BA1899" s="54">
        <f t="shared" si="207"/>
        <v>14.547627249510654</v>
      </c>
      <c r="BB1899" s="54">
        <f t="shared" si="208"/>
        <v>10.954372750489348</v>
      </c>
    </row>
    <row r="1900" spans="1:54" x14ac:dyDescent="0.25">
      <c r="A1900" s="3">
        <v>42986</v>
      </c>
      <c r="B1900" s="77">
        <v>10609.95</v>
      </c>
      <c r="C1900" s="77">
        <v>1228.0883200000001</v>
      </c>
      <c r="D1900" s="77">
        <v>35.703499999999998</v>
      </c>
      <c r="E1900" s="77">
        <f t="shared" si="203"/>
        <v>39.987700000000018</v>
      </c>
      <c r="F1900" s="77">
        <v>-8.3867999999999991</v>
      </c>
      <c r="G1900" s="77">
        <v>6.0491999999999999</v>
      </c>
      <c r="H1900">
        <v>0</v>
      </c>
      <c r="I1900" s="78">
        <v>10556</v>
      </c>
      <c r="J1900">
        <v>201709</v>
      </c>
      <c r="K1900" s="78">
        <v>10556</v>
      </c>
      <c r="L1900" s="77">
        <f t="shared" si="202"/>
        <v>-53.950000000000728</v>
      </c>
      <c r="M1900" s="78">
        <v>65711</v>
      </c>
      <c r="N1900" s="78">
        <v>1385.6750500000001</v>
      </c>
      <c r="O1900" s="78">
        <v>5188</v>
      </c>
      <c r="P1900" s="78">
        <v>27.357109999999999</v>
      </c>
      <c r="Q1900" s="144">
        <v>67008</v>
      </c>
      <c r="R1900" s="78">
        <v>-38509</v>
      </c>
      <c r="S1900" s="78">
        <v>-6287</v>
      </c>
      <c r="T1900" s="78">
        <v>10349</v>
      </c>
      <c r="U1900" s="78">
        <v>54141</v>
      </c>
      <c r="V1900" s="219">
        <v>-0.19114903677434847</v>
      </c>
      <c r="W1900" s="78">
        <v>2864</v>
      </c>
      <c r="X1900" s="78">
        <v>13346</v>
      </c>
      <c r="Y1900" s="78">
        <v>13345</v>
      </c>
      <c r="Z1900" s="78">
        <v>24523</v>
      </c>
      <c r="AA1900" s="78">
        <v>147.72</v>
      </c>
      <c r="AB1900" s="78">
        <v>174.56</v>
      </c>
      <c r="AC1900" s="78">
        <v>114731</v>
      </c>
      <c r="AD1900" s="104">
        <v>6.8258299999999998</v>
      </c>
      <c r="AE1900" s="78">
        <v>256937</v>
      </c>
      <c r="AF1900" s="104">
        <v>3.6519599999999999</v>
      </c>
      <c r="AG1900" s="78">
        <v>40627</v>
      </c>
      <c r="AH1900" s="104">
        <v>-1.7082599999999999</v>
      </c>
      <c r="AI1900" s="78">
        <v>-109731</v>
      </c>
      <c r="AJ1900" s="104">
        <v>-2.7355900000000002</v>
      </c>
      <c r="AK1900" s="78">
        <v>10700</v>
      </c>
      <c r="AL1900" s="78">
        <v>10000</v>
      </c>
      <c r="AM1900" s="8">
        <v>10600</v>
      </c>
      <c r="AN1900" s="78">
        <v>171</v>
      </c>
      <c r="AO1900" s="78">
        <v>10900</v>
      </c>
      <c r="AP1900" s="78">
        <v>10000</v>
      </c>
      <c r="AQ1900" s="78">
        <v>10500</v>
      </c>
      <c r="AR1900" s="78">
        <v>340</v>
      </c>
      <c r="AS1900" s="78">
        <v>10650</v>
      </c>
      <c r="AT1900" s="78">
        <v>10500</v>
      </c>
      <c r="AU1900" s="78">
        <v>10600</v>
      </c>
      <c r="AV1900" s="78">
        <v>97.5</v>
      </c>
      <c r="AW1900" s="77">
        <v>13.8</v>
      </c>
      <c r="AX1900" s="144">
        <f t="shared" si="204"/>
        <v>0.82</v>
      </c>
      <c r="AY1900" s="144">
        <f t="shared" si="205"/>
        <v>0.89</v>
      </c>
      <c r="AZ1900" s="144">
        <f t="shared" si="206"/>
        <v>0.94</v>
      </c>
      <c r="BA1900" s="54">
        <f t="shared" si="207"/>
        <v>14.424154671678163</v>
      </c>
      <c r="BB1900" s="54">
        <f t="shared" si="208"/>
        <v>11.019845328321839</v>
      </c>
    </row>
    <row r="1901" spans="1:54" x14ac:dyDescent="0.25">
      <c r="A1901" s="3">
        <v>42989</v>
      </c>
      <c r="B1901" s="77">
        <v>10572.16</v>
      </c>
      <c r="C1901" s="77">
        <v>1327.29411</v>
      </c>
      <c r="D1901" s="77">
        <v>-35.983499999999999</v>
      </c>
      <c r="E1901" s="77">
        <f t="shared" si="203"/>
        <v>23.245300000000007</v>
      </c>
      <c r="F1901" s="77">
        <v>-2.6767000000000003</v>
      </c>
      <c r="G1901" s="77">
        <v>-17.773299999999999</v>
      </c>
      <c r="H1901">
        <v>0</v>
      </c>
      <c r="I1901" s="78">
        <v>10565</v>
      </c>
      <c r="J1901">
        <v>201709</v>
      </c>
      <c r="K1901" s="78">
        <v>10565</v>
      </c>
      <c r="L1901" s="77">
        <f t="shared" si="202"/>
        <v>-7.1599999999998545</v>
      </c>
      <c r="M1901" s="78">
        <v>59721</v>
      </c>
      <c r="N1901" s="78">
        <v>1260.6876199999999</v>
      </c>
      <c r="O1901" s="78">
        <v>3406</v>
      </c>
      <c r="P1901" s="78">
        <v>17.976559999999999</v>
      </c>
      <c r="Q1901" s="144">
        <v>60572.5</v>
      </c>
      <c r="R1901" s="78">
        <v>-38884</v>
      </c>
      <c r="S1901" s="78">
        <v>-3831</v>
      </c>
      <c r="T1901" s="78">
        <v>7662</v>
      </c>
      <c r="U1901" s="78">
        <v>51616</v>
      </c>
      <c r="V1901" s="219">
        <v>-0.14844234345939245</v>
      </c>
      <c r="W1901" s="78">
        <v>1946</v>
      </c>
      <c r="X1901" s="78">
        <v>9031</v>
      </c>
      <c r="Y1901" s="78">
        <v>13436</v>
      </c>
      <c r="Z1901" s="78">
        <v>22543</v>
      </c>
      <c r="AA1901" s="78">
        <v>117.36</v>
      </c>
      <c r="AB1901" s="78">
        <v>172.96</v>
      </c>
      <c r="AC1901" s="78">
        <v>105603</v>
      </c>
      <c r="AD1901" s="104">
        <v>6.4981600000000004</v>
      </c>
      <c r="AE1901" s="78">
        <v>264280</v>
      </c>
      <c r="AF1901" s="104">
        <v>3.2080600000000001</v>
      </c>
      <c r="AG1901" s="78">
        <v>22573</v>
      </c>
      <c r="AH1901" s="104">
        <v>-2.0987100000000001</v>
      </c>
      <c r="AI1901" s="78">
        <v>-84632</v>
      </c>
      <c r="AJ1901" s="104">
        <v>-1.7259800000000001</v>
      </c>
      <c r="AK1901" s="78">
        <v>10700</v>
      </c>
      <c r="AL1901" s="78">
        <v>10000</v>
      </c>
      <c r="AM1901" s="8">
        <v>10600</v>
      </c>
      <c r="AN1901" s="78">
        <v>148</v>
      </c>
      <c r="AO1901" s="78">
        <v>10900</v>
      </c>
      <c r="AP1901" s="78">
        <v>10000</v>
      </c>
      <c r="AQ1901" s="78">
        <v>10500</v>
      </c>
      <c r="AR1901" s="78">
        <v>329</v>
      </c>
      <c r="AS1901" s="78">
        <v>10650</v>
      </c>
      <c r="AT1901" s="78">
        <v>10500</v>
      </c>
      <c r="AU1901" s="78">
        <v>10600</v>
      </c>
      <c r="AV1901" s="78">
        <v>72.5</v>
      </c>
      <c r="AW1901" s="77">
        <v>13.48</v>
      </c>
      <c r="AX1901" s="144">
        <f t="shared" si="204"/>
        <v>0.75</v>
      </c>
      <c r="AY1901" s="144">
        <f t="shared" si="205"/>
        <v>0.85</v>
      </c>
      <c r="AZ1901" s="144">
        <f t="shared" si="206"/>
        <v>0.92</v>
      </c>
      <c r="BA1901" s="54">
        <f t="shared" si="207"/>
        <v>14.357563999398593</v>
      </c>
      <c r="BB1901" s="54">
        <f t="shared" si="208"/>
        <v>11.047436000601408</v>
      </c>
    </row>
    <row r="1902" spans="1:54" x14ac:dyDescent="0.25">
      <c r="A1902" s="3">
        <v>42990</v>
      </c>
      <c r="B1902" s="77">
        <v>10610.35</v>
      </c>
      <c r="C1902" s="77">
        <v>1262.90984</v>
      </c>
      <c r="D1902" s="77">
        <v>-31.656599999999997</v>
      </c>
      <c r="E1902" s="77">
        <f t="shared" si="203"/>
        <v>-28.37019999999999</v>
      </c>
      <c r="F1902" s="77">
        <v>-1.1892</v>
      </c>
      <c r="G1902" s="77">
        <v>3.3782999999999999</v>
      </c>
      <c r="H1902">
        <v>0</v>
      </c>
      <c r="I1902" s="78">
        <v>10590</v>
      </c>
      <c r="J1902">
        <v>201709</v>
      </c>
      <c r="K1902" s="78">
        <v>10590</v>
      </c>
      <c r="L1902" s="77">
        <f t="shared" si="202"/>
        <v>-20.350000000000364</v>
      </c>
      <c r="M1902" s="78">
        <v>61383</v>
      </c>
      <c r="N1902" s="78">
        <v>1298.9443799999999</v>
      </c>
      <c r="O1902" s="78">
        <v>3684</v>
      </c>
      <c r="P1902" s="78">
        <v>19.493379999999998</v>
      </c>
      <c r="Q1902" s="144">
        <v>62304</v>
      </c>
      <c r="R1902" s="78">
        <v>-39017</v>
      </c>
      <c r="S1902" s="78">
        <v>-3573</v>
      </c>
      <c r="T1902" s="78">
        <v>7824</v>
      </c>
      <c r="U1902" s="78">
        <v>50748</v>
      </c>
      <c r="V1902" s="219">
        <v>-0.15417356349018679</v>
      </c>
      <c r="W1902" s="78">
        <v>2880</v>
      </c>
      <c r="X1902" s="78">
        <v>10022</v>
      </c>
      <c r="Y1902" s="78">
        <v>14554</v>
      </c>
      <c r="Z1902" s="78">
        <v>23547</v>
      </c>
      <c r="AA1902" s="78">
        <v>140.16</v>
      </c>
      <c r="AB1902" s="78">
        <v>180.04</v>
      </c>
      <c r="AC1902" s="78">
        <v>112465</v>
      </c>
      <c r="AD1902" s="104">
        <v>6.7690900000000003</v>
      </c>
      <c r="AE1902" s="78">
        <v>267515</v>
      </c>
      <c r="AF1902" s="104">
        <v>2.7202899999999999</v>
      </c>
      <c r="AG1902" s="78">
        <v>24251</v>
      </c>
      <c r="AH1902" s="104">
        <v>-1.9630799999999999</v>
      </c>
      <c r="AI1902" s="78">
        <v>-81207</v>
      </c>
      <c r="AJ1902" s="104">
        <v>-1.39778</v>
      </c>
      <c r="AK1902" s="78">
        <v>10700</v>
      </c>
      <c r="AL1902" s="78">
        <v>10000</v>
      </c>
      <c r="AM1902" s="8">
        <v>10600</v>
      </c>
      <c r="AN1902" s="78">
        <v>129</v>
      </c>
      <c r="AO1902" s="78">
        <v>10900</v>
      </c>
      <c r="AP1902" s="78">
        <v>10000</v>
      </c>
      <c r="AQ1902" s="78">
        <v>10600</v>
      </c>
      <c r="AR1902" s="78">
        <v>296</v>
      </c>
      <c r="AS1902" s="78">
        <v>10650</v>
      </c>
      <c r="AT1902" s="78">
        <v>10450</v>
      </c>
      <c r="AU1902" s="78">
        <v>10600</v>
      </c>
      <c r="AV1902" s="78">
        <v>50.5</v>
      </c>
      <c r="AW1902" s="77">
        <v>12.49</v>
      </c>
      <c r="AX1902" s="144">
        <f t="shared" si="204"/>
        <v>0.44</v>
      </c>
      <c r="AY1902" s="144">
        <f t="shared" si="205"/>
        <v>0.67</v>
      </c>
      <c r="AZ1902" s="144">
        <f t="shared" si="206"/>
        <v>0.82</v>
      </c>
      <c r="BA1902" s="54">
        <f t="shared" si="207"/>
        <v>14.323748313626545</v>
      </c>
      <c r="BB1902" s="54">
        <f t="shared" si="208"/>
        <v>11.025251686373455</v>
      </c>
    </row>
    <row r="1903" spans="1:54" x14ac:dyDescent="0.25">
      <c r="A1903" s="3">
        <v>42991</v>
      </c>
      <c r="B1903" s="77">
        <v>10532.88</v>
      </c>
      <c r="C1903" s="77">
        <v>1302.5789299999999</v>
      </c>
      <c r="D1903" s="77">
        <v>-91.354599999999991</v>
      </c>
      <c r="E1903" s="77">
        <f t="shared" si="203"/>
        <v>-74.056999999999988</v>
      </c>
      <c r="F1903" s="77">
        <v>-4.2214</v>
      </c>
      <c r="G1903" s="77">
        <v>-10.6533</v>
      </c>
      <c r="H1903" t="s">
        <v>1845</v>
      </c>
      <c r="I1903" s="78">
        <v>10521</v>
      </c>
      <c r="J1903">
        <v>201709</v>
      </c>
      <c r="K1903" s="78">
        <v>10521</v>
      </c>
      <c r="L1903" s="77">
        <f t="shared" si="202"/>
        <v>-11.8799999999992</v>
      </c>
      <c r="M1903" s="78">
        <v>57355</v>
      </c>
      <c r="N1903" s="78">
        <v>1205.83473</v>
      </c>
      <c r="O1903" s="78">
        <v>1567</v>
      </c>
      <c r="P1903" s="78">
        <v>8.2332300000000007</v>
      </c>
      <c r="Q1903" s="144">
        <v>57746.75</v>
      </c>
      <c r="R1903" s="78">
        <v>-40224</v>
      </c>
      <c r="S1903" s="78">
        <v>-3750</v>
      </c>
      <c r="T1903" s="78">
        <v>1742</v>
      </c>
      <c r="U1903" s="78">
        <v>50865</v>
      </c>
      <c r="V1903" s="219">
        <v>-3.4247517939644159E-2</v>
      </c>
      <c r="W1903" s="78">
        <v>2016</v>
      </c>
      <c r="X1903" s="78">
        <v>6420</v>
      </c>
      <c r="Y1903" s="78">
        <v>11624</v>
      </c>
      <c r="Z1903" s="78">
        <v>19281</v>
      </c>
      <c r="AA1903" s="78">
        <v>111.52</v>
      </c>
      <c r="AB1903" s="78">
        <v>174.27</v>
      </c>
      <c r="AC1903" s="78">
        <v>111392</v>
      </c>
      <c r="AD1903" s="104">
        <v>5.5868200000000003</v>
      </c>
      <c r="AE1903" s="78">
        <v>277915</v>
      </c>
      <c r="AF1903" s="104">
        <v>3.0934900000000001</v>
      </c>
      <c r="AG1903" s="78">
        <v>4188</v>
      </c>
      <c r="AH1903" s="104">
        <v>-2.1198199999999998</v>
      </c>
      <c r="AI1903" s="78">
        <v>-88866</v>
      </c>
      <c r="AJ1903" s="104">
        <v>-1.5952999999999999</v>
      </c>
      <c r="AK1903" s="78">
        <v>10800</v>
      </c>
      <c r="AL1903" s="78">
        <v>10000</v>
      </c>
      <c r="AM1903" s="8">
        <v>10500</v>
      </c>
      <c r="AN1903" s="78">
        <v>118.5</v>
      </c>
      <c r="AO1903" s="78">
        <v>10900</v>
      </c>
      <c r="AP1903" s="78">
        <v>10000</v>
      </c>
      <c r="AQ1903" s="78">
        <v>10500</v>
      </c>
      <c r="AR1903" s="78">
        <v>285</v>
      </c>
      <c r="AS1903" s="78">
        <v>10800</v>
      </c>
      <c r="AT1903" s="78">
        <v>10000</v>
      </c>
      <c r="AU1903" s="78">
        <v>10500</v>
      </c>
      <c r="AV1903" s="78">
        <v>118.5</v>
      </c>
      <c r="AW1903" s="77">
        <v>12.15</v>
      </c>
      <c r="AX1903" s="144">
        <f t="shared" si="204"/>
        <v>0.34</v>
      </c>
      <c r="AY1903" s="144">
        <f t="shared" si="205"/>
        <v>0.53</v>
      </c>
      <c r="AZ1903" s="144">
        <f t="shared" si="206"/>
        <v>0.72</v>
      </c>
      <c r="BA1903" s="54">
        <f t="shared" si="207"/>
        <v>14.308423263602325</v>
      </c>
      <c r="BB1903" s="54">
        <f t="shared" si="208"/>
        <v>10.978576736397677</v>
      </c>
    </row>
    <row r="1904" spans="1:54" x14ac:dyDescent="0.25">
      <c r="A1904" s="3">
        <v>42992</v>
      </c>
      <c r="B1904" s="77">
        <v>10553.57</v>
      </c>
      <c r="C1904" s="77">
        <v>1236.8787400000001</v>
      </c>
      <c r="D1904" s="77">
        <v>-25.616599999999998</v>
      </c>
      <c r="E1904" s="77">
        <f t="shared" si="203"/>
        <v>-131.13499999999999</v>
      </c>
      <c r="F1904" s="77">
        <v>-2.0895999999999999</v>
      </c>
      <c r="G1904" s="77">
        <v>8.047699999999999</v>
      </c>
      <c r="H1904">
        <v>0</v>
      </c>
      <c r="I1904" s="78">
        <v>10529</v>
      </c>
      <c r="J1904">
        <v>201709</v>
      </c>
      <c r="K1904" s="78">
        <v>10529</v>
      </c>
      <c r="L1904" s="77">
        <f t="shared" si="202"/>
        <v>-24.569999999999709</v>
      </c>
      <c r="M1904" s="78">
        <v>59139</v>
      </c>
      <c r="N1904" s="78">
        <v>1244.10022</v>
      </c>
      <c r="O1904" s="78">
        <v>2127</v>
      </c>
      <c r="P1904" s="78">
        <v>11.18924</v>
      </c>
      <c r="Q1904" s="144">
        <v>59670.75</v>
      </c>
      <c r="R1904" s="78">
        <v>-40402</v>
      </c>
      <c r="S1904" s="78">
        <v>-3243</v>
      </c>
      <c r="T1904" s="78">
        <v>2627</v>
      </c>
      <c r="U1904" s="78">
        <v>53009</v>
      </c>
      <c r="V1904" s="219">
        <v>-4.9557622290554437E-2</v>
      </c>
      <c r="W1904" s="78">
        <v>1832</v>
      </c>
      <c r="X1904" s="78">
        <v>9060</v>
      </c>
      <c r="Y1904" s="78">
        <v>12072</v>
      </c>
      <c r="Z1904" s="78">
        <v>15994</v>
      </c>
      <c r="AA1904" s="78">
        <v>120.36</v>
      </c>
      <c r="AB1904" s="78">
        <v>171.27</v>
      </c>
      <c r="AC1904" s="78">
        <v>112751</v>
      </c>
      <c r="AD1904" s="104">
        <v>5.5064399999999996</v>
      </c>
      <c r="AE1904" s="78">
        <v>285497</v>
      </c>
      <c r="AF1904" s="104">
        <v>2.79291</v>
      </c>
      <c r="AG1904" s="78">
        <v>10781</v>
      </c>
      <c r="AH1904" s="104">
        <v>-2.07742</v>
      </c>
      <c r="AI1904" s="78">
        <v>-104358</v>
      </c>
      <c r="AJ1904" s="104">
        <v>-1.8061400000000001</v>
      </c>
      <c r="AK1904" s="78">
        <v>10800</v>
      </c>
      <c r="AL1904" s="78">
        <v>10400</v>
      </c>
      <c r="AM1904" s="8">
        <v>10550</v>
      </c>
      <c r="AN1904" s="78">
        <v>105.5</v>
      </c>
      <c r="AO1904" s="78">
        <v>10800</v>
      </c>
      <c r="AP1904" s="78">
        <v>10000</v>
      </c>
      <c r="AQ1904" s="78">
        <v>10500</v>
      </c>
      <c r="AR1904" s="78">
        <v>269</v>
      </c>
      <c r="AS1904" s="78">
        <v>10800</v>
      </c>
      <c r="AT1904" s="78">
        <v>10400</v>
      </c>
      <c r="AU1904" s="78">
        <v>10550</v>
      </c>
      <c r="AV1904" s="78">
        <v>105.5</v>
      </c>
      <c r="AW1904" s="77">
        <v>11.62</v>
      </c>
      <c r="AX1904" s="144">
        <f t="shared" si="204"/>
        <v>0.17</v>
      </c>
      <c r="AY1904" s="144">
        <f t="shared" si="205"/>
        <v>0.36</v>
      </c>
      <c r="AZ1904" s="144">
        <f t="shared" si="206"/>
        <v>0.57999999999999996</v>
      </c>
      <c r="BA1904" s="54">
        <f t="shared" si="207"/>
        <v>14.327987035270215</v>
      </c>
      <c r="BB1904" s="54">
        <f t="shared" si="208"/>
        <v>10.923012964729789</v>
      </c>
    </row>
    <row r="1905" spans="1:54" x14ac:dyDescent="0.25">
      <c r="A1905" s="3">
        <v>42993</v>
      </c>
      <c r="B1905" s="77">
        <v>10580.41</v>
      </c>
      <c r="C1905" s="77">
        <v>1587.50379</v>
      </c>
      <c r="D1905" s="77">
        <v>-8.6104000000000003</v>
      </c>
      <c r="E1905" s="77">
        <f t="shared" si="203"/>
        <v>-91.697099999999978</v>
      </c>
      <c r="F1905" s="77">
        <v>3.4912000000000001</v>
      </c>
      <c r="G1905" s="77">
        <v>1.7623</v>
      </c>
      <c r="H1905">
        <v>0</v>
      </c>
      <c r="I1905" s="78">
        <v>10566</v>
      </c>
      <c r="J1905">
        <v>201709</v>
      </c>
      <c r="K1905" s="78">
        <v>10566</v>
      </c>
      <c r="L1905" s="77">
        <f t="shared" si="202"/>
        <v>-14.409999999999854</v>
      </c>
      <c r="M1905" s="78">
        <v>62577</v>
      </c>
      <c r="N1905" s="78">
        <v>1320.6861899999999</v>
      </c>
      <c r="O1905" s="78">
        <v>3088</v>
      </c>
      <c r="P1905" s="78">
        <v>16.304960000000001</v>
      </c>
      <c r="Q1905" s="144">
        <v>63349</v>
      </c>
      <c r="R1905" s="78">
        <v>-40371</v>
      </c>
      <c r="S1905" s="78">
        <v>-3750</v>
      </c>
      <c r="T1905" s="78">
        <v>7243</v>
      </c>
      <c r="U1905" s="78">
        <v>53694</v>
      </c>
      <c r="V1905" s="219">
        <v>-0.13489402912802176</v>
      </c>
      <c r="W1905" s="78">
        <v>3296</v>
      </c>
      <c r="X1905" s="78">
        <v>10855</v>
      </c>
      <c r="Y1905" s="78">
        <v>14667</v>
      </c>
      <c r="Z1905" s="78">
        <v>16317</v>
      </c>
      <c r="AA1905" s="78">
        <v>95.84</v>
      </c>
      <c r="AB1905" s="78">
        <v>162.58000000000001</v>
      </c>
      <c r="AC1905" s="78">
        <v>113665</v>
      </c>
      <c r="AD1905" s="104">
        <v>6.00664</v>
      </c>
      <c r="AE1905" s="78">
        <v>292409</v>
      </c>
      <c r="AF1905" s="104">
        <v>2.5605699999999998</v>
      </c>
      <c r="AG1905" s="78">
        <v>-1916</v>
      </c>
      <c r="AH1905" s="104">
        <v>-2.294</v>
      </c>
      <c r="AI1905" s="78">
        <v>-98901</v>
      </c>
      <c r="AJ1905" s="104">
        <v>-1.4785999999999999</v>
      </c>
      <c r="AK1905" s="78">
        <v>10800</v>
      </c>
      <c r="AL1905" s="78">
        <v>10400</v>
      </c>
      <c r="AM1905" s="8">
        <v>10550</v>
      </c>
      <c r="AN1905" s="78">
        <v>84</v>
      </c>
      <c r="AO1905" s="78">
        <v>10800</v>
      </c>
      <c r="AP1905" s="78">
        <v>10000</v>
      </c>
      <c r="AQ1905" s="78">
        <v>10500</v>
      </c>
      <c r="AR1905" s="78">
        <v>267</v>
      </c>
      <c r="AS1905" s="78">
        <v>10800</v>
      </c>
      <c r="AT1905" s="78">
        <v>10400</v>
      </c>
      <c r="AU1905" s="78">
        <v>10550</v>
      </c>
      <c r="AV1905" s="78">
        <v>84</v>
      </c>
      <c r="AW1905" s="77">
        <v>11.25</v>
      </c>
      <c r="AX1905" s="144">
        <f t="shared" si="204"/>
        <v>0</v>
      </c>
      <c r="AY1905" s="144">
        <f t="shared" si="205"/>
        <v>0.22</v>
      </c>
      <c r="AZ1905" s="144">
        <f t="shared" si="206"/>
        <v>0.47</v>
      </c>
      <c r="BA1905" s="54">
        <f t="shared" si="207"/>
        <v>14.364233623899851</v>
      </c>
      <c r="BB1905" s="54">
        <f t="shared" si="208"/>
        <v>10.74476637610015</v>
      </c>
    </row>
    <row r="1906" spans="1:54" x14ac:dyDescent="0.25">
      <c r="A1906" s="3">
        <v>42996</v>
      </c>
      <c r="B1906" s="77">
        <v>10631.57</v>
      </c>
      <c r="C1906" s="77">
        <v>1357.35383</v>
      </c>
      <c r="D1906" s="77">
        <v>29.999499999999998</v>
      </c>
      <c r="E1906" s="77">
        <f t="shared" si="203"/>
        <v>-36.196699999999993</v>
      </c>
      <c r="F1906" s="77">
        <v>5.4896000000000003</v>
      </c>
      <c r="G1906" s="77">
        <v>17.7194</v>
      </c>
      <c r="H1906">
        <v>0</v>
      </c>
      <c r="I1906" s="78">
        <v>10636</v>
      </c>
      <c r="J1906">
        <v>201709</v>
      </c>
      <c r="K1906" s="78">
        <v>10636</v>
      </c>
      <c r="L1906" s="77">
        <f t="shared" si="202"/>
        <v>4.430000000000291</v>
      </c>
      <c r="M1906" s="78">
        <v>65191</v>
      </c>
      <c r="N1906" s="78">
        <v>1384.19039</v>
      </c>
      <c r="O1906" s="78">
        <v>4887</v>
      </c>
      <c r="P1906" s="78">
        <v>25.96772</v>
      </c>
      <c r="Q1906" s="144">
        <v>66412.75</v>
      </c>
      <c r="R1906" s="78">
        <v>-39412</v>
      </c>
      <c r="S1906" s="78">
        <v>-3676</v>
      </c>
      <c r="T1906" s="78">
        <v>10026</v>
      </c>
      <c r="U1906" s="78">
        <v>56471</v>
      </c>
      <c r="V1906" s="219">
        <v>-0.1775424554195959</v>
      </c>
      <c r="W1906" s="78">
        <v>5263</v>
      </c>
      <c r="X1906" s="78">
        <v>14679</v>
      </c>
      <c r="Y1906" s="78">
        <v>17250</v>
      </c>
      <c r="Z1906" s="78">
        <v>21111</v>
      </c>
      <c r="AA1906" s="78">
        <v>115.58</v>
      </c>
      <c r="AB1906" s="78">
        <v>175.83</v>
      </c>
      <c r="AC1906" s="78">
        <v>116635</v>
      </c>
      <c r="AD1906" s="104">
        <v>6.9532999999999996</v>
      </c>
      <c r="AE1906" s="78">
        <v>296770</v>
      </c>
      <c r="AF1906" s="104">
        <v>2.1129899999999999</v>
      </c>
      <c r="AG1906" s="78">
        <v>13070</v>
      </c>
      <c r="AH1906" s="104">
        <v>-2.1114299999999999</v>
      </c>
      <c r="AI1906" s="78">
        <v>-110673</v>
      </c>
      <c r="AJ1906" s="104">
        <v>-1.3289899999999999</v>
      </c>
      <c r="AK1906" s="78">
        <v>10800</v>
      </c>
      <c r="AL1906" s="78">
        <v>10400</v>
      </c>
      <c r="AM1906" s="8">
        <v>10650</v>
      </c>
      <c r="AN1906" s="78">
        <v>59</v>
      </c>
      <c r="AO1906" s="78">
        <v>10900</v>
      </c>
      <c r="AP1906" s="78">
        <v>10000</v>
      </c>
      <c r="AQ1906" s="78">
        <v>10600</v>
      </c>
      <c r="AR1906" s="78">
        <v>251</v>
      </c>
      <c r="AS1906" s="78">
        <v>10800</v>
      </c>
      <c r="AT1906" s="78">
        <v>10400</v>
      </c>
      <c r="AU1906" s="78">
        <v>10650</v>
      </c>
      <c r="AV1906" s="78">
        <v>59</v>
      </c>
      <c r="AW1906" s="77">
        <v>12.29</v>
      </c>
      <c r="AX1906" s="144">
        <f t="shared" si="204"/>
        <v>0.41</v>
      </c>
      <c r="AY1906" s="144">
        <f t="shared" si="205"/>
        <v>0.63</v>
      </c>
      <c r="AZ1906" s="144">
        <f t="shared" si="206"/>
        <v>0.77</v>
      </c>
      <c r="BA1906" s="54">
        <f t="shared" si="207"/>
        <v>14.316527515075855</v>
      </c>
      <c r="BB1906" s="54">
        <f t="shared" si="208"/>
        <v>10.718472484924149</v>
      </c>
    </row>
    <row r="1907" spans="1:54" x14ac:dyDescent="0.25">
      <c r="A1907" s="3">
        <v>42997</v>
      </c>
      <c r="B1907" s="77">
        <v>10576.14</v>
      </c>
      <c r="C1907" s="77">
        <v>1408.25604</v>
      </c>
      <c r="D1907" s="77">
        <v>-60.217799999999997</v>
      </c>
      <c r="E1907" s="77">
        <f t="shared" si="203"/>
        <v>-135.90279999999998</v>
      </c>
      <c r="F1907" s="77">
        <v>1.5597999999999999</v>
      </c>
      <c r="G1907" s="77">
        <v>-25.832100000000001</v>
      </c>
      <c r="H1907">
        <v>0</v>
      </c>
      <c r="I1907" s="78">
        <v>10580</v>
      </c>
      <c r="J1907">
        <v>201709</v>
      </c>
      <c r="K1907" s="78">
        <v>10580</v>
      </c>
      <c r="L1907" s="77">
        <f t="shared" si="202"/>
        <v>3.8600000000005821</v>
      </c>
      <c r="M1907" s="78">
        <v>53433</v>
      </c>
      <c r="N1907" s="78">
        <v>1127.2963999999999</v>
      </c>
      <c r="O1907" s="78">
        <v>1785</v>
      </c>
      <c r="P1907" s="78">
        <v>9.4247599999999991</v>
      </c>
      <c r="Q1907" s="144">
        <v>53879.25</v>
      </c>
      <c r="R1907" s="78">
        <v>-39964</v>
      </c>
      <c r="S1907" s="78">
        <v>1035</v>
      </c>
      <c r="T1907" s="78">
        <v>5723</v>
      </c>
      <c r="U1907" s="78">
        <v>50964</v>
      </c>
      <c r="V1907" s="219">
        <v>-0.11229495330036889</v>
      </c>
      <c r="W1907" s="78">
        <v>2423</v>
      </c>
      <c r="X1907" s="78">
        <v>10449</v>
      </c>
      <c r="Y1907" s="78">
        <v>12520</v>
      </c>
      <c r="Z1907" s="78">
        <v>19007</v>
      </c>
      <c r="AA1907" s="78">
        <v>110.62</v>
      </c>
      <c r="AB1907" s="78">
        <v>168.27</v>
      </c>
      <c r="AC1907" s="78">
        <v>125507</v>
      </c>
      <c r="AD1907" s="104">
        <v>6.2085400000000002</v>
      </c>
      <c r="AE1907" s="78">
        <v>303034</v>
      </c>
      <c r="AF1907" s="104">
        <v>2.6366200000000002</v>
      </c>
      <c r="AG1907" s="78">
        <v>-27232</v>
      </c>
      <c r="AH1907" s="104">
        <v>-2.8182200000000002</v>
      </c>
      <c r="AI1907" s="78">
        <v>-66941</v>
      </c>
      <c r="AJ1907" s="104">
        <v>-0.66010000000000002</v>
      </c>
      <c r="AK1907" s="78">
        <v>10800</v>
      </c>
      <c r="AL1907" s="78">
        <v>10400</v>
      </c>
      <c r="AM1907" s="8">
        <v>10600</v>
      </c>
      <c r="AN1907" s="78">
        <v>45</v>
      </c>
      <c r="AO1907" s="78">
        <v>10900</v>
      </c>
      <c r="AP1907" s="78">
        <v>10000</v>
      </c>
      <c r="AQ1907" s="78">
        <v>10600</v>
      </c>
      <c r="AR1907" s="78">
        <v>242</v>
      </c>
      <c r="AS1907" s="78">
        <v>10800</v>
      </c>
      <c r="AT1907" s="78">
        <v>10400</v>
      </c>
      <c r="AU1907" s="78">
        <v>10600</v>
      </c>
      <c r="AV1907" s="78">
        <v>45</v>
      </c>
      <c r="AW1907" s="77">
        <v>12.72</v>
      </c>
      <c r="AX1907" s="144">
        <f t="shared" si="204"/>
        <v>0.57999999999999996</v>
      </c>
      <c r="AY1907" s="144">
        <f t="shared" si="205"/>
        <v>0.73</v>
      </c>
      <c r="AZ1907" s="144">
        <f t="shared" si="206"/>
        <v>0.86</v>
      </c>
      <c r="BA1907" s="54">
        <f t="shared" si="207"/>
        <v>14.338501191491469</v>
      </c>
      <c r="BB1907" s="54">
        <f t="shared" si="208"/>
        <v>10.760498808508531</v>
      </c>
    </row>
    <row r="1908" spans="1:54" x14ac:dyDescent="0.25">
      <c r="A1908" s="3">
        <v>42998</v>
      </c>
      <c r="B1908" s="77">
        <v>10519.17</v>
      </c>
      <c r="C1908" s="77">
        <v>1318.4481800000001</v>
      </c>
      <c r="D1908" s="77">
        <v>-38.9542</v>
      </c>
      <c r="E1908" s="77">
        <f t="shared" si="203"/>
        <v>-179.83889999999997</v>
      </c>
      <c r="F1908" s="77">
        <v>-5.8685999999999998</v>
      </c>
      <c r="G1908" s="77">
        <v>-41.491000000000007</v>
      </c>
      <c r="H1908" t="s">
        <v>1846</v>
      </c>
      <c r="I1908" s="78">
        <v>10510</v>
      </c>
      <c r="J1908">
        <v>201710</v>
      </c>
      <c r="K1908" s="78">
        <v>10513</v>
      </c>
      <c r="L1908" s="77">
        <f t="shared" si="202"/>
        <v>-6.1700000000000728</v>
      </c>
      <c r="M1908" s="78">
        <v>54285</v>
      </c>
      <c r="N1908" s="78">
        <v>1140.54918</v>
      </c>
      <c r="O1908" s="78">
        <v>800</v>
      </c>
      <c r="P1908" s="78">
        <v>4.1955400000000003</v>
      </c>
      <c r="Q1908" s="144">
        <v>54485</v>
      </c>
      <c r="R1908" s="78">
        <v>-41064</v>
      </c>
      <c r="S1908" s="78">
        <v>-7308</v>
      </c>
      <c r="T1908" s="78">
        <v>1699</v>
      </c>
      <c r="U1908" s="78">
        <v>28549</v>
      </c>
      <c r="V1908" s="219">
        <v>-5.9511716697607624E-2</v>
      </c>
      <c r="W1908" s="78">
        <v>4226</v>
      </c>
      <c r="X1908" s="78">
        <v>11629</v>
      </c>
      <c r="Y1908" s="78">
        <v>13071</v>
      </c>
      <c r="Z1908" s="78">
        <v>16802</v>
      </c>
      <c r="AA1908" s="78">
        <v>118.64</v>
      </c>
      <c r="AB1908" s="78">
        <v>188.25</v>
      </c>
      <c r="AC1908" s="78">
        <v>70383</v>
      </c>
      <c r="AD1908" s="104">
        <v>3.3711099999999998</v>
      </c>
      <c r="AE1908" s="78">
        <v>163948</v>
      </c>
      <c r="AF1908" s="104">
        <v>3.0624199999999999</v>
      </c>
      <c r="AG1908" s="78">
        <v>11691</v>
      </c>
      <c r="AH1908" s="104">
        <v>-0.55798000000000003</v>
      </c>
      <c r="AI1908" s="78">
        <v>-61245</v>
      </c>
      <c r="AJ1908" s="104">
        <v>-1.5726899999999999</v>
      </c>
      <c r="AK1908" s="78">
        <v>10800</v>
      </c>
      <c r="AL1908" s="78">
        <v>10000</v>
      </c>
      <c r="AM1908" s="8">
        <v>10500</v>
      </c>
      <c r="AN1908" s="78">
        <v>242</v>
      </c>
      <c r="AO1908" s="78">
        <v>12000</v>
      </c>
      <c r="AP1908" s="78">
        <v>8800</v>
      </c>
      <c r="AQ1908" s="78">
        <v>10400</v>
      </c>
      <c r="AR1908" s="78">
        <v>530</v>
      </c>
      <c r="AS1908" s="78">
        <v>10650</v>
      </c>
      <c r="AT1908" s="78">
        <v>10550</v>
      </c>
      <c r="AU1908" s="78">
        <v>10550</v>
      </c>
      <c r="AV1908" s="78">
        <v>110</v>
      </c>
      <c r="AW1908" s="77">
        <v>12.49</v>
      </c>
      <c r="AX1908" s="144">
        <f t="shared" si="204"/>
        <v>0.41</v>
      </c>
      <c r="AY1908" s="144">
        <f t="shared" si="205"/>
        <v>0.63</v>
      </c>
      <c r="AZ1908" s="144">
        <f t="shared" si="206"/>
        <v>0.8</v>
      </c>
      <c r="BA1908" s="54">
        <f t="shared" si="207"/>
        <v>14.336053627282354</v>
      </c>
      <c r="BB1908" s="54">
        <f t="shared" si="208"/>
        <v>10.836946372717644</v>
      </c>
    </row>
    <row r="1909" spans="1:54" x14ac:dyDescent="0.25">
      <c r="A1909" s="3">
        <v>42999</v>
      </c>
      <c r="B1909" s="77">
        <v>10578.44</v>
      </c>
      <c r="C1909" s="77">
        <v>1217.96308</v>
      </c>
      <c r="D1909" s="77">
        <v>-52.516099999999994</v>
      </c>
      <c r="E1909" s="77">
        <f t="shared" si="203"/>
        <v>-310.59690000000001</v>
      </c>
      <c r="F1909" s="77">
        <v>-5.5753999999999992</v>
      </c>
      <c r="G1909" s="77">
        <v>20.206</v>
      </c>
      <c r="H1909">
        <v>0</v>
      </c>
      <c r="I1909" s="78">
        <v>10575</v>
      </c>
      <c r="J1909">
        <v>201710</v>
      </c>
      <c r="K1909" s="78">
        <v>10575</v>
      </c>
      <c r="L1909" s="77">
        <f t="shared" si="202"/>
        <v>-3.4400000000005093</v>
      </c>
      <c r="M1909" s="78">
        <v>58142</v>
      </c>
      <c r="N1909" s="78">
        <v>1228.7435499999999</v>
      </c>
      <c r="O1909" s="78">
        <v>1513</v>
      </c>
      <c r="P1909" s="78">
        <v>7.9893999999999998</v>
      </c>
      <c r="Q1909" s="144">
        <v>58520.25</v>
      </c>
      <c r="R1909" s="78">
        <v>-40386</v>
      </c>
      <c r="S1909" s="78">
        <v>-6336</v>
      </c>
      <c r="T1909" s="78">
        <v>5616</v>
      </c>
      <c r="U1909" s="78">
        <v>33075</v>
      </c>
      <c r="V1909" s="219">
        <v>-0.16979591836734695</v>
      </c>
      <c r="W1909" s="78">
        <v>5872</v>
      </c>
      <c r="X1909" s="78">
        <v>15911</v>
      </c>
      <c r="Y1909" s="78">
        <v>15632</v>
      </c>
      <c r="Z1909" s="78">
        <v>19614</v>
      </c>
      <c r="AA1909" s="78">
        <v>119.13</v>
      </c>
      <c r="AB1909" s="78">
        <v>173.45</v>
      </c>
      <c r="AC1909" s="78">
        <v>77931</v>
      </c>
      <c r="AD1909" s="104">
        <v>3.7922400000000001</v>
      </c>
      <c r="AE1909" s="78">
        <v>177976</v>
      </c>
      <c r="AF1909" s="104">
        <v>2.5701499999999999</v>
      </c>
      <c r="AG1909" s="78">
        <v>39123</v>
      </c>
      <c r="AH1909" s="104">
        <v>-0.30020000000000002</v>
      </c>
      <c r="AI1909" s="78">
        <v>-64459</v>
      </c>
      <c r="AJ1909" s="104">
        <v>-1.16459</v>
      </c>
      <c r="AK1909" s="78">
        <v>10800</v>
      </c>
      <c r="AL1909" s="78">
        <v>10000</v>
      </c>
      <c r="AM1909" s="8">
        <v>10600</v>
      </c>
      <c r="AN1909" s="78">
        <v>214</v>
      </c>
      <c r="AO1909" s="78">
        <v>11100</v>
      </c>
      <c r="AP1909" s="78">
        <v>10500</v>
      </c>
      <c r="AQ1909" s="78">
        <v>10600</v>
      </c>
      <c r="AR1909" s="78">
        <v>346</v>
      </c>
      <c r="AS1909" s="78">
        <v>10650</v>
      </c>
      <c r="AT1909" s="78">
        <v>10450</v>
      </c>
      <c r="AU1909" s="78">
        <v>10600</v>
      </c>
      <c r="AV1909" s="78">
        <v>85.5</v>
      </c>
      <c r="AW1909" s="77">
        <v>10.8</v>
      </c>
      <c r="AX1909" s="144">
        <f t="shared" si="204"/>
        <v>0</v>
      </c>
      <c r="AY1909" s="144">
        <f t="shared" si="205"/>
        <v>0.16</v>
      </c>
      <c r="AZ1909" s="144">
        <f t="shared" si="206"/>
        <v>0.33</v>
      </c>
      <c r="BA1909" s="54">
        <f t="shared" si="207"/>
        <v>14.405018760239965</v>
      </c>
      <c r="BB1909" s="54">
        <f t="shared" si="208"/>
        <v>10.712981239760037</v>
      </c>
    </row>
    <row r="1910" spans="1:54" x14ac:dyDescent="0.25">
      <c r="A1910" s="3">
        <v>43000</v>
      </c>
      <c r="B1910" s="77">
        <v>10449.68</v>
      </c>
      <c r="C1910" s="77">
        <v>1223.02198</v>
      </c>
      <c r="D1910" s="77">
        <v>-84.699400000000011</v>
      </c>
      <c r="E1910" s="77">
        <f t="shared" si="203"/>
        <v>-454.22930000000002</v>
      </c>
      <c r="F1910" s="77">
        <v>-4.9287000000000001</v>
      </c>
      <c r="G1910" s="77">
        <v>-32.604199999999999</v>
      </c>
      <c r="H1910">
        <v>0</v>
      </c>
      <c r="I1910" s="78">
        <v>10433</v>
      </c>
      <c r="J1910">
        <v>201710</v>
      </c>
      <c r="K1910" s="78">
        <v>10433</v>
      </c>
      <c r="L1910" s="77">
        <f t="shared" si="202"/>
        <v>-16.680000000000291</v>
      </c>
      <c r="M1910" s="78">
        <v>50665</v>
      </c>
      <c r="N1910" s="78">
        <v>1056.3648800000001</v>
      </c>
      <c r="O1910" s="78">
        <v>-3451</v>
      </c>
      <c r="P1910" s="78">
        <v>-18.00919</v>
      </c>
      <c r="Q1910" s="144">
        <v>49802.25</v>
      </c>
      <c r="R1910" s="78">
        <v>-41017</v>
      </c>
      <c r="S1910" s="78">
        <v>-7901</v>
      </c>
      <c r="T1910" s="78">
        <v>-4150</v>
      </c>
      <c r="U1910" s="78">
        <v>38877</v>
      </c>
      <c r="V1910" s="219">
        <v>0.1067469197726162</v>
      </c>
      <c r="W1910" s="78">
        <v>2924</v>
      </c>
      <c r="X1910" s="78">
        <v>6398</v>
      </c>
      <c r="Y1910" s="78">
        <v>10462</v>
      </c>
      <c r="Z1910" s="78">
        <v>13149</v>
      </c>
      <c r="AA1910" s="78">
        <v>112.74</v>
      </c>
      <c r="AB1910" s="78">
        <v>149.12</v>
      </c>
      <c r="AC1910" s="78">
        <v>83586</v>
      </c>
      <c r="AD1910" s="104">
        <v>2.67232</v>
      </c>
      <c r="AE1910" s="78">
        <v>197938</v>
      </c>
      <c r="AF1910" s="104">
        <v>4.4527400000000004</v>
      </c>
      <c r="AG1910" s="78">
        <v>20303</v>
      </c>
      <c r="AH1910" s="104">
        <v>-0.38718999999999998</v>
      </c>
      <c r="AI1910" s="78">
        <v>-36446</v>
      </c>
      <c r="AJ1910" s="104">
        <v>-1.0427999999999999</v>
      </c>
      <c r="AK1910" s="78">
        <v>10800</v>
      </c>
      <c r="AL1910" s="78">
        <v>10000</v>
      </c>
      <c r="AM1910" s="8">
        <v>10400</v>
      </c>
      <c r="AN1910" s="78">
        <v>236</v>
      </c>
      <c r="AO1910" s="78">
        <v>10900</v>
      </c>
      <c r="AP1910" s="78">
        <v>10500</v>
      </c>
      <c r="AQ1910" s="78">
        <v>10400</v>
      </c>
      <c r="AR1910" s="78">
        <v>365</v>
      </c>
      <c r="AS1910" s="78">
        <v>10600</v>
      </c>
      <c r="AT1910" s="78">
        <v>10300</v>
      </c>
      <c r="AU1910" s="78">
        <v>10450</v>
      </c>
      <c r="AV1910" s="78">
        <v>90</v>
      </c>
      <c r="AW1910" s="77">
        <v>11.74</v>
      </c>
      <c r="AX1910" s="144">
        <f t="shared" si="204"/>
        <v>0.17</v>
      </c>
      <c r="AY1910" s="144">
        <f t="shared" si="205"/>
        <v>0.38</v>
      </c>
      <c r="AZ1910" s="144">
        <f t="shared" si="206"/>
        <v>0.56999999999999995</v>
      </c>
      <c r="BA1910" s="54">
        <f t="shared" si="207"/>
        <v>14.372545269638582</v>
      </c>
      <c r="BB1910" s="54">
        <f t="shared" si="208"/>
        <v>10.790454730361422</v>
      </c>
    </row>
    <row r="1911" spans="1:54" x14ac:dyDescent="0.25">
      <c r="A1911" s="3">
        <v>43003</v>
      </c>
      <c r="B1911" s="77">
        <v>10335.89</v>
      </c>
      <c r="C1911" s="77">
        <v>1321.3020899999999</v>
      </c>
      <c r="D1911" s="77">
        <v>-41.853299999999997</v>
      </c>
      <c r="E1911" s="77">
        <f t="shared" si="203"/>
        <v>-478.90150000000006</v>
      </c>
      <c r="F1911" s="77">
        <v>-13.088199999999999</v>
      </c>
      <c r="G1911" s="77">
        <v>-10.9642</v>
      </c>
      <c r="H1911">
        <v>0</v>
      </c>
      <c r="I1911" s="78">
        <v>10333</v>
      </c>
      <c r="J1911">
        <v>201710</v>
      </c>
      <c r="K1911" s="78">
        <v>10333</v>
      </c>
      <c r="L1911" s="77">
        <f t="shared" si="202"/>
        <v>-2.8899999999994179</v>
      </c>
      <c r="M1911" s="78">
        <v>48574</v>
      </c>
      <c r="N1911" s="78">
        <v>1003.06042</v>
      </c>
      <c r="O1911" s="78">
        <v>-3302</v>
      </c>
      <c r="P1911" s="78">
        <v>-17.066669999999998</v>
      </c>
      <c r="Q1911" s="144">
        <v>47748.5</v>
      </c>
      <c r="R1911" s="78">
        <v>-42194</v>
      </c>
      <c r="S1911" s="78">
        <v>-8296</v>
      </c>
      <c r="T1911" s="78">
        <v>-6172</v>
      </c>
      <c r="U1911" s="78">
        <v>41351</v>
      </c>
      <c r="V1911" s="219">
        <v>0.14925878455176417</v>
      </c>
      <c r="W1911" s="78">
        <v>2968</v>
      </c>
      <c r="X1911" s="78">
        <v>6718</v>
      </c>
      <c r="Y1911" s="78">
        <v>9972</v>
      </c>
      <c r="Z1911" s="78">
        <v>12691</v>
      </c>
      <c r="AA1911" s="78">
        <v>98.64</v>
      </c>
      <c r="AB1911" s="78">
        <v>125.93</v>
      </c>
      <c r="AC1911" s="78">
        <v>82653</v>
      </c>
      <c r="AD1911" s="104">
        <v>2.0868699999999998</v>
      </c>
      <c r="AE1911" s="78">
        <v>205225</v>
      </c>
      <c r="AF1911" s="104">
        <v>5.8409800000000001</v>
      </c>
      <c r="AG1911" s="78">
        <v>-7952</v>
      </c>
      <c r="AH1911" s="104">
        <v>-0.25574000000000002</v>
      </c>
      <c r="AI1911" s="78">
        <v>-38765</v>
      </c>
      <c r="AJ1911" s="104">
        <v>-1.18251</v>
      </c>
      <c r="AK1911" s="78">
        <v>10800</v>
      </c>
      <c r="AL1911" s="78">
        <v>10000</v>
      </c>
      <c r="AM1911" s="8">
        <v>10300</v>
      </c>
      <c r="AN1911" s="78">
        <v>238</v>
      </c>
      <c r="AO1911" s="78">
        <v>11100</v>
      </c>
      <c r="AP1911" s="78">
        <v>10500</v>
      </c>
      <c r="AQ1911" s="78">
        <v>10300</v>
      </c>
      <c r="AR1911" s="78">
        <v>369</v>
      </c>
      <c r="AS1911" s="78">
        <v>10450</v>
      </c>
      <c r="AT1911" s="78">
        <v>10300</v>
      </c>
      <c r="AU1911" s="78">
        <v>10350</v>
      </c>
      <c r="AV1911" s="78">
        <v>73.5</v>
      </c>
      <c r="AW1911" s="77">
        <v>12.77</v>
      </c>
      <c r="AX1911" s="144">
        <f t="shared" si="204"/>
        <v>0.68</v>
      </c>
      <c r="AY1911" s="144">
        <f t="shared" si="205"/>
        <v>0.73</v>
      </c>
      <c r="AZ1911" s="144">
        <f t="shared" si="206"/>
        <v>0.86</v>
      </c>
      <c r="BA1911" s="54">
        <f t="shared" si="207"/>
        <v>14.391858530289731</v>
      </c>
      <c r="BB1911" s="54">
        <f t="shared" si="208"/>
        <v>10.846141469710275</v>
      </c>
    </row>
    <row r="1912" spans="1:54" x14ac:dyDescent="0.25">
      <c r="A1912" s="3">
        <v>43004</v>
      </c>
      <c r="B1912" s="77">
        <v>10257.02</v>
      </c>
      <c r="C1912" s="77">
        <v>1236.1081799999999</v>
      </c>
      <c r="D1912" s="77">
        <v>-81.929500000000004</v>
      </c>
      <c r="E1912" s="77">
        <f t="shared" si="203"/>
        <v>-518.63900000000001</v>
      </c>
      <c r="F1912" s="77">
        <v>13.148</v>
      </c>
      <c r="G1912" s="77">
        <v>-4.0770999999999997</v>
      </c>
      <c r="H1912">
        <v>0</v>
      </c>
      <c r="I1912" s="78">
        <v>10264</v>
      </c>
      <c r="J1912">
        <v>201710</v>
      </c>
      <c r="K1912" s="78">
        <v>10264</v>
      </c>
      <c r="L1912" s="77">
        <f t="shared" si="202"/>
        <v>6.9799999999995634</v>
      </c>
      <c r="M1912" s="78">
        <v>48571</v>
      </c>
      <c r="N1912" s="78">
        <v>996.34245999999996</v>
      </c>
      <c r="O1912" s="78">
        <v>-3035</v>
      </c>
      <c r="P1912" s="78">
        <v>-15.58337</v>
      </c>
      <c r="Q1912" s="144">
        <v>47812.25</v>
      </c>
      <c r="R1912" s="78">
        <v>-42675</v>
      </c>
      <c r="S1912" s="78">
        <v>-9107</v>
      </c>
      <c r="T1912" s="78">
        <v>-7864</v>
      </c>
      <c r="U1912" s="78">
        <v>42162</v>
      </c>
      <c r="V1912" s="219">
        <v>0.1865186660974337</v>
      </c>
      <c r="W1912" s="78">
        <v>1695</v>
      </c>
      <c r="X1912" s="78">
        <v>8863</v>
      </c>
      <c r="Y1912" s="78">
        <v>9610</v>
      </c>
      <c r="Z1912" s="78">
        <v>14677</v>
      </c>
      <c r="AA1912" s="78">
        <v>107.83</v>
      </c>
      <c r="AB1912" s="78">
        <v>115.03</v>
      </c>
      <c r="AC1912" s="78">
        <v>89039</v>
      </c>
      <c r="AD1912" s="104">
        <v>1.76309</v>
      </c>
      <c r="AE1912" s="78">
        <v>210253</v>
      </c>
      <c r="AF1912" s="104">
        <v>6.99214</v>
      </c>
      <c r="AG1912" s="78">
        <v>-18343</v>
      </c>
      <c r="AH1912" s="104">
        <v>2.1479999999999999E-2</v>
      </c>
      <c r="AI1912" s="78">
        <v>-34655</v>
      </c>
      <c r="AJ1912" s="104">
        <v>-1.6311199999999999</v>
      </c>
      <c r="AK1912" s="78">
        <v>10800</v>
      </c>
      <c r="AL1912" s="78">
        <v>10000</v>
      </c>
      <c r="AM1912" s="8">
        <v>10300</v>
      </c>
      <c r="AN1912" s="78">
        <v>222</v>
      </c>
      <c r="AO1912" s="78">
        <v>11100</v>
      </c>
      <c r="AP1912" s="78">
        <v>10500</v>
      </c>
      <c r="AQ1912" s="78">
        <v>10200</v>
      </c>
      <c r="AR1912" s="78">
        <v>368</v>
      </c>
      <c r="AS1912" s="78">
        <v>10400</v>
      </c>
      <c r="AT1912" s="78">
        <v>10300</v>
      </c>
      <c r="AU1912" s="78">
        <v>10250</v>
      </c>
      <c r="AV1912" s="78">
        <v>56</v>
      </c>
      <c r="AW1912" s="77">
        <v>12.85</v>
      </c>
      <c r="AX1912" s="144">
        <f t="shared" si="204"/>
        <v>0.75</v>
      </c>
      <c r="AY1912" s="144">
        <f t="shared" si="205"/>
        <v>0.75</v>
      </c>
      <c r="AZ1912" s="144">
        <f t="shared" si="206"/>
        <v>0.87</v>
      </c>
      <c r="BA1912" s="54">
        <f t="shared" si="207"/>
        <v>14.404317380369125</v>
      </c>
      <c r="BB1912" s="54">
        <f t="shared" si="208"/>
        <v>10.85268261963088</v>
      </c>
    </row>
    <row r="1913" spans="1:54" x14ac:dyDescent="0.25">
      <c r="A1913" s="3">
        <v>43005</v>
      </c>
      <c r="B1913" s="77">
        <v>10326.68</v>
      </c>
      <c r="C1913" s="77">
        <v>1107.0866000000001</v>
      </c>
      <c r="D1913" s="77">
        <v>-20.6142</v>
      </c>
      <c r="E1913" s="77">
        <f t="shared" si="203"/>
        <v>-571.95209999999997</v>
      </c>
      <c r="F1913" s="77">
        <v>5.9255999999999993</v>
      </c>
      <c r="G1913" s="77">
        <v>8.5701999999999998</v>
      </c>
      <c r="H1913" t="s">
        <v>1847</v>
      </c>
      <c r="I1913" s="78">
        <v>10319</v>
      </c>
      <c r="J1913">
        <v>201710</v>
      </c>
      <c r="K1913" s="78">
        <v>10319</v>
      </c>
      <c r="L1913" s="77">
        <f t="shared" si="202"/>
        <v>-7.680000000000291</v>
      </c>
      <c r="M1913" s="78">
        <v>48419</v>
      </c>
      <c r="N1913" s="78">
        <v>998.98582999999996</v>
      </c>
      <c r="O1913" s="78">
        <v>-2252</v>
      </c>
      <c r="P1913" s="78">
        <v>-11.63354</v>
      </c>
      <c r="Q1913" s="144">
        <v>47856</v>
      </c>
      <c r="R1913" s="78">
        <v>-40467</v>
      </c>
      <c r="S1913" s="78">
        <v>-7442</v>
      </c>
      <c r="T1913" s="78">
        <v>-4660</v>
      </c>
      <c r="U1913" s="78">
        <v>40388</v>
      </c>
      <c r="V1913" s="219">
        <v>0.11538080618005347</v>
      </c>
      <c r="W1913" s="78">
        <v>2534</v>
      </c>
      <c r="X1913" s="78">
        <v>13154</v>
      </c>
      <c r="Y1913" s="78">
        <v>9800</v>
      </c>
      <c r="Z1913" s="78">
        <v>15220</v>
      </c>
      <c r="AA1913" s="78">
        <v>107.72</v>
      </c>
      <c r="AB1913" s="78">
        <v>144.79</v>
      </c>
      <c r="AC1913" s="78">
        <v>83883</v>
      </c>
      <c r="AD1913" s="104">
        <v>1.99831</v>
      </c>
      <c r="AE1913" s="78">
        <v>209852</v>
      </c>
      <c r="AF1913" s="104">
        <v>5.3608799999999999</v>
      </c>
      <c r="AG1913" s="78">
        <v>6417</v>
      </c>
      <c r="AH1913" s="104">
        <v>-0.22014</v>
      </c>
      <c r="AI1913" s="78">
        <v>-57870</v>
      </c>
      <c r="AJ1913" s="104">
        <v>-2.2038700000000002</v>
      </c>
      <c r="AK1913" s="78">
        <v>10800</v>
      </c>
      <c r="AL1913" s="78">
        <v>10000</v>
      </c>
      <c r="AM1913" s="8">
        <v>10300</v>
      </c>
      <c r="AN1913" s="78">
        <v>210</v>
      </c>
      <c r="AO1913" s="78">
        <v>10700</v>
      </c>
      <c r="AP1913" s="78">
        <v>10500</v>
      </c>
      <c r="AQ1913" s="78">
        <v>10300</v>
      </c>
      <c r="AR1913" s="78">
        <v>342</v>
      </c>
      <c r="AS1913" s="78">
        <v>10450</v>
      </c>
      <c r="AT1913" s="78">
        <v>10300</v>
      </c>
      <c r="AU1913" s="78">
        <v>10350</v>
      </c>
      <c r="AV1913" s="78">
        <v>116</v>
      </c>
      <c r="AW1913" s="77">
        <v>12.14</v>
      </c>
      <c r="AX1913" s="144">
        <f t="shared" si="204"/>
        <v>0.34</v>
      </c>
      <c r="AY1913" s="144">
        <f t="shared" si="205"/>
        <v>0.46</v>
      </c>
      <c r="AZ1913" s="144">
        <f t="shared" si="206"/>
        <v>0.66</v>
      </c>
      <c r="BA1913" s="54">
        <f t="shared" si="207"/>
        <v>14.403019237468033</v>
      </c>
      <c r="BB1913" s="54">
        <f t="shared" si="208"/>
        <v>10.83198076253197</v>
      </c>
    </row>
    <row r="1914" spans="1:54" x14ac:dyDescent="0.25">
      <c r="A1914" s="3">
        <v>43006</v>
      </c>
      <c r="B1914" s="77">
        <v>10296.450000000001</v>
      </c>
      <c r="C1914" s="77">
        <v>1076.4022</v>
      </c>
      <c r="D1914" s="77">
        <v>-82.738299999999995</v>
      </c>
      <c r="E1914" s="77">
        <f t="shared" si="203"/>
        <v>-668.2826</v>
      </c>
      <c r="F1914" s="77">
        <v>2.0933000000000002</v>
      </c>
      <c r="G1914" s="77">
        <v>-4.2973999999999997</v>
      </c>
      <c r="H1914">
        <v>0</v>
      </c>
      <c r="I1914" s="78">
        <v>10299</v>
      </c>
      <c r="J1914">
        <v>201710</v>
      </c>
      <c r="K1914" s="78">
        <v>10299</v>
      </c>
      <c r="L1914" s="77">
        <f t="shared" si="202"/>
        <v>2.5499999999992724</v>
      </c>
      <c r="M1914" s="78">
        <v>44172</v>
      </c>
      <c r="N1914" s="78">
        <v>909.70149000000004</v>
      </c>
      <c r="O1914" s="78">
        <v>-2647</v>
      </c>
      <c r="P1914" s="78">
        <v>-13.64775</v>
      </c>
      <c r="Q1914" s="144">
        <v>43510.25</v>
      </c>
      <c r="R1914" s="78">
        <v>-38403</v>
      </c>
      <c r="S1914" s="78">
        <v>-7567</v>
      </c>
      <c r="T1914" s="78">
        <v>-4939</v>
      </c>
      <c r="U1914" s="78">
        <v>40353</v>
      </c>
      <c r="V1914" s="219">
        <v>0.12239486531360741</v>
      </c>
      <c r="W1914" s="78">
        <v>1734</v>
      </c>
      <c r="X1914" s="78">
        <v>5139</v>
      </c>
      <c r="Y1914" s="78">
        <v>7982</v>
      </c>
      <c r="Z1914" s="78">
        <v>11271</v>
      </c>
      <c r="AA1914" s="78">
        <v>96.08</v>
      </c>
      <c r="AB1914" s="78">
        <v>133.47</v>
      </c>
      <c r="AC1914" s="78">
        <v>86083</v>
      </c>
      <c r="AD1914" s="104">
        <v>1.83188</v>
      </c>
      <c r="AE1914" s="78">
        <v>220119</v>
      </c>
      <c r="AF1914" s="104">
        <v>5.4294599999999997</v>
      </c>
      <c r="AG1914" s="78">
        <v>15877</v>
      </c>
      <c r="AH1914" s="104">
        <v>-0.39384999999999998</v>
      </c>
      <c r="AI1914" s="78">
        <v>-47697</v>
      </c>
      <c r="AJ1914" s="104">
        <v>-2.2382399999999998</v>
      </c>
      <c r="AK1914" s="78">
        <v>10600</v>
      </c>
      <c r="AL1914" s="78">
        <v>10000</v>
      </c>
      <c r="AM1914" s="8">
        <v>10300</v>
      </c>
      <c r="AN1914" s="78">
        <v>197</v>
      </c>
      <c r="AO1914" s="78">
        <v>10700</v>
      </c>
      <c r="AP1914" s="78">
        <v>10500</v>
      </c>
      <c r="AQ1914" s="78">
        <v>10300</v>
      </c>
      <c r="AR1914" s="78">
        <v>338</v>
      </c>
      <c r="AS1914" s="78">
        <v>10450</v>
      </c>
      <c r="AT1914" s="78">
        <v>10200</v>
      </c>
      <c r="AU1914" s="78">
        <v>10300</v>
      </c>
      <c r="AV1914" s="78">
        <v>110.5</v>
      </c>
      <c r="AW1914" s="77">
        <v>11.86</v>
      </c>
      <c r="AX1914" s="144">
        <f t="shared" si="204"/>
        <v>0.24</v>
      </c>
      <c r="AY1914" s="144">
        <f t="shared" si="205"/>
        <v>0.38</v>
      </c>
      <c r="AZ1914" s="144">
        <f t="shared" si="206"/>
        <v>0.56999999999999995</v>
      </c>
      <c r="BA1914" s="54">
        <f t="shared" si="207"/>
        <v>14.397929937837326</v>
      </c>
      <c r="BB1914" s="54">
        <f t="shared" si="208"/>
        <v>10.763070062162683</v>
      </c>
    </row>
    <row r="1915" spans="1:54" x14ac:dyDescent="0.25">
      <c r="A1915" s="3">
        <v>43007</v>
      </c>
      <c r="B1915" s="77">
        <v>10329.94</v>
      </c>
      <c r="C1915" s="77">
        <v>1017.96738</v>
      </c>
      <c r="D1915" s="77">
        <v>44.750699999999995</v>
      </c>
      <c r="E1915" s="77">
        <f t="shared" si="203"/>
        <v>-632.38830000000007</v>
      </c>
      <c r="F1915" s="77">
        <v>-6.2863999999999995</v>
      </c>
      <c r="G1915" s="77">
        <v>-2.8558999999999997</v>
      </c>
      <c r="H1915">
        <v>0</v>
      </c>
      <c r="I1915" s="78">
        <v>10321</v>
      </c>
      <c r="J1915">
        <v>201710</v>
      </c>
      <c r="K1915" s="78">
        <v>10321</v>
      </c>
      <c r="L1915" s="77">
        <f t="shared" si="202"/>
        <v>-8.9400000000005093</v>
      </c>
      <c r="M1915" s="78">
        <v>45631</v>
      </c>
      <c r="N1915" s="78">
        <v>940.90144999999995</v>
      </c>
      <c r="O1915" s="78">
        <v>-2365</v>
      </c>
      <c r="P1915" s="78">
        <v>-12.2111</v>
      </c>
      <c r="Q1915" s="144">
        <v>45039.75</v>
      </c>
      <c r="R1915" s="78">
        <v>-38593</v>
      </c>
      <c r="S1915" s="78">
        <v>-8224</v>
      </c>
      <c r="T1915" s="78">
        <v>-4983</v>
      </c>
      <c r="U1915" s="78">
        <v>41182</v>
      </c>
      <c r="V1915" s="219">
        <v>0.12099946578602302</v>
      </c>
      <c r="W1915" s="78">
        <v>1777</v>
      </c>
      <c r="X1915" s="78">
        <v>5264</v>
      </c>
      <c r="Y1915" s="78">
        <v>9024</v>
      </c>
      <c r="Z1915" s="78">
        <v>15328</v>
      </c>
      <c r="AA1915" s="78">
        <v>97.49</v>
      </c>
      <c r="AB1915" s="78">
        <v>127.01</v>
      </c>
      <c r="AC1915" s="78">
        <v>92327</v>
      </c>
      <c r="AD1915" s="104">
        <v>1.8930499999999999</v>
      </c>
      <c r="AE1915" s="78">
        <v>227102</v>
      </c>
      <c r="AF1915" s="104">
        <v>4.9786799999999998</v>
      </c>
      <c r="AG1915" s="78">
        <v>31234</v>
      </c>
      <c r="AH1915" s="104">
        <v>-0.30547999999999997</v>
      </c>
      <c r="AI1915" s="78">
        <v>-55105</v>
      </c>
      <c r="AJ1915" s="104">
        <v>-2.2568899999999998</v>
      </c>
      <c r="AK1915" s="78">
        <v>10600</v>
      </c>
      <c r="AL1915" s="78">
        <v>10000</v>
      </c>
      <c r="AM1915" s="8">
        <v>10300</v>
      </c>
      <c r="AN1915" s="78">
        <v>181</v>
      </c>
      <c r="AO1915" s="78">
        <v>10700</v>
      </c>
      <c r="AP1915" s="78">
        <v>10500</v>
      </c>
      <c r="AQ1915" s="78">
        <v>10300</v>
      </c>
      <c r="AR1915" s="78">
        <v>318</v>
      </c>
      <c r="AS1915" s="78">
        <v>10550</v>
      </c>
      <c r="AT1915" s="78">
        <v>10200</v>
      </c>
      <c r="AU1915" s="78">
        <v>10350</v>
      </c>
      <c r="AV1915" s="78">
        <v>89</v>
      </c>
      <c r="AW1915" s="77">
        <v>11.28</v>
      </c>
      <c r="AX1915" s="144">
        <f t="shared" si="204"/>
        <v>0.06</v>
      </c>
      <c r="AY1915" s="144">
        <f t="shared" si="205"/>
        <v>0.2</v>
      </c>
      <c r="AZ1915" s="144">
        <f t="shared" si="206"/>
        <v>0.43</v>
      </c>
      <c r="BA1915" s="54">
        <f t="shared" si="207"/>
        <v>14.436262255268986</v>
      </c>
      <c r="BB1915" s="54">
        <f t="shared" si="208"/>
        <v>10.627737744731022</v>
      </c>
    </row>
    <row r="1916" spans="1:54" x14ac:dyDescent="0.25">
      <c r="A1916" s="3">
        <v>43008</v>
      </c>
      <c r="B1916" s="77">
        <v>10383.94</v>
      </c>
      <c r="C1916" s="77">
        <v>542.78684999999996</v>
      </c>
      <c r="D1916" s="77">
        <v>3.2181000000000002</v>
      </c>
      <c r="E1916" s="77">
        <f t="shared" si="203"/>
        <v>-611.77239999999983</v>
      </c>
      <c r="F1916" s="77">
        <v>3.6444000000000001</v>
      </c>
      <c r="G1916" s="77">
        <v>14.450999999999999</v>
      </c>
      <c r="H1916">
        <v>0</v>
      </c>
      <c r="I1916" s="78">
        <v>10380</v>
      </c>
      <c r="J1916">
        <v>201710</v>
      </c>
      <c r="K1916" s="78">
        <v>10380</v>
      </c>
      <c r="L1916" s="77">
        <f t="shared" si="202"/>
        <v>-3.9400000000005093</v>
      </c>
      <c r="M1916" s="78">
        <v>45962</v>
      </c>
      <c r="N1916" s="78">
        <v>953.39642000000003</v>
      </c>
      <c r="O1916" s="78">
        <v>-1748</v>
      </c>
      <c r="P1916" s="78">
        <v>-9.0796600000000005</v>
      </c>
      <c r="Q1916" s="144">
        <v>45525</v>
      </c>
      <c r="R1916" s="78">
        <v>-37366</v>
      </c>
      <c r="S1916" s="78">
        <v>-7016</v>
      </c>
      <c r="T1916" s="78">
        <v>-2076</v>
      </c>
      <c r="U1916" s="78">
        <v>38608</v>
      </c>
      <c r="V1916" s="219">
        <v>5.3771239121425611E-2</v>
      </c>
      <c r="W1916" s="78">
        <v>2265</v>
      </c>
      <c r="X1916" s="78">
        <v>8854</v>
      </c>
      <c r="Y1916" s="78">
        <v>9568</v>
      </c>
      <c r="Z1916" s="78">
        <v>16157</v>
      </c>
      <c r="AA1916" s="78">
        <v>132.97999999999999</v>
      </c>
      <c r="AB1916" s="78">
        <v>133.38999999999999</v>
      </c>
      <c r="AC1916" s="78">
        <v>98294</v>
      </c>
      <c r="AD1916" s="104">
        <v>2.1753300000000002</v>
      </c>
      <c r="AE1916" s="78">
        <v>230332</v>
      </c>
      <c r="AF1916" s="104">
        <v>3.6987999999999999</v>
      </c>
      <c r="AG1916" s="78">
        <v>34485</v>
      </c>
      <c r="AH1916" s="104">
        <v>-0.17208999999999999</v>
      </c>
      <c r="AI1916" s="78">
        <v>-58912</v>
      </c>
      <c r="AJ1916" s="104">
        <v>-1.5409600000000001</v>
      </c>
      <c r="AK1916" s="78">
        <v>10600</v>
      </c>
      <c r="AL1916" s="78">
        <v>10000</v>
      </c>
      <c r="AM1916" s="8">
        <v>10400</v>
      </c>
      <c r="AN1916" s="78">
        <v>157</v>
      </c>
      <c r="AO1916" s="78">
        <v>10700</v>
      </c>
      <c r="AP1916" s="78">
        <v>10500</v>
      </c>
      <c r="AQ1916" s="78">
        <v>10400</v>
      </c>
      <c r="AR1916" s="78">
        <v>287</v>
      </c>
      <c r="AS1916" s="78">
        <v>10550</v>
      </c>
      <c r="AT1916" s="78">
        <v>10300</v>
      </c>
      <c r="AU1916" s="78">
        <v>10400</v>
      </c>
      <c r="AV1916" s="78">
        <v>69</v>
      </c>
      <c r="AW1916" s="77">
        <v>10.51</v>
      </c>
      <c r="AX1916" s="144">
        <f t="shared" si="204"/>
        <v>0</v>
      </c>
      <c r="AY1916" s="144">
        <f t="shared" si="205"/>
        <v>0.08</v>
      </c>
      <c r="AZ1916" s="144">
        <f t="shared" si="206"/>
        <v>0.26</v>
      </c>
      <c r="BA1916" s="54">
        <f t="shared" si="207"/>
        <v>14.464342950664244</v>
      </c>
      <c r="BB1916" s="54">
        <f t="shared" si="208"/>
        <v>10.322657049335758</v>
      </c>
    </row>
    <row r="1917" spans="1:54" x14ac:dyDescent="0.25">
      <c r="A1917" s="3">
        <v>43010</v>
      </c>
      <c r="B1917" s="77">
        <v>10465.16</v>
      </c>
      <c r="C1917" s="77">
        <v>1015.71489</v>
      </c>
      <c r="D1917" s="77">
        <v>11.9308</v>
      </c>
      <c r="E1917" s="77">
        <f t="shared" si="203"/>
        <v>-596.69159999999999</v>
      </c>
      <c r="F1917" s="77">
        <v>1.6839</v>
      </c>
      <c r="G1917" s="77">
        <v>17.448</v>
      </c>
      <c r="H1917">
        <v>0</v>
      </c>
      <c r="I1917" s="78">
        <v>10449</v>
      </c>
      <c r="J1917">
        <v>201710</v>
      </c>
      <c r="K1917" s="78">
        <v>10449</v>
      </c>
      <c r="L1917" s="77">
        <f t="shared" si="202"/>
        <v>-16.159999999999854</v>
      </c>
      <c r="M1917" s="78">
        <v>50054</v>
      </c>
      <c r="N1917" s="78">
        <v>1045.5157799999999</v>
      </c>
      <c r="O1917" s="78">
        <v>-592</v>
      </c>
      <c r="P1917" s="78">
        <v>-3.1025399999999999</v>
      </c>
      <c r="Q1917" s="144">
        <v>49906</v>
      </c>
      <c r="R1917" s="78">
        <v>-35331</v>
      </c>
      <c r="S1917" s="78">
        <v>-6879</v>
      </c>
      <c r="T1917" s="78">
        <v>2553</v>
      </c>
      <c r="U1917" s="78">
        <v>39572</v>
      </c>
      <c r="V1917" s="219">
        <v>-6.4515313858283629E-2</v>
      </c>
      <c r="W1917" s="78">
        <v>3311</v>
      </c>
      <c r="X1917" s="78">
        <v>10698</v>
      </c>
      <c r="Y1917" s="78">
        <v>10831</v>
      </c>
      <c r="Z1917" s="78">
        <v>14990</v>
      </c>
      <c r="AA1917" s="78">
        <v>125.13</v>
      </c>
      <c r="AB1917" s="78">
        <v>142.51</v>
      </c>
      <c r="AC1917" s="78">
        <v>116957</v>
      </c>
      <c r="AD1917" s="104">
        <v>2.7646799999999998</v>
      </c>
      <c r="AE1917" s="78">
        <v>236873</v>
      </c>
      <c r="AF1917" s="104">
        <v>2.84178</v>
      </c>
      <c r="AG1917" s="78">
        <v>37061</v>
      </c>
      <c r="AH1917" s="104">
        <v>0.28342000000000001</v>
      </c>
      <c r="AI1917" s="78">
        <v>-66087</v>
      </c>
      <c r="AJ1917" s="104">
        <v>-0.97638000000000003</v>
      </c>
      <c r="AK1917" s="78">
        <v>10600</v>
      </c>
      <c r="AL1917" s="78">
        <v>10000</v>
      </c>
      <c r="AM1917" s="8">
        <v>10400</v>
      </c>
      <c r="AN1917" s="78">
        <v>156</v>
      </c>
      <c r="AO1917" s="78">
        <v>10700</v>
      </c>
      <c r="AP1917" s="78">
        <v>10500</v>
      </c>
      <c r="AQ1917" s="78">
        <v>10400</v>
      </c>
      <c r="AR1917" s="78">
        <v>287</v>
      </c>
      <c r="AS1917" s="78">
        <v>10550</v>
      </c>
      <c r="AT1917" s="78">
        <v>10400</v>
      </c>
      <c r="AU1917" s="78">
        <v>10450</v>
      </c>
      <c r="AV1917" s="78">
        <v>60</v>
      </c>
      <c r="AW1917" s="77">
        <v>10.52</v>
      </c>
      <c r="AX1917" s="144">
        <f t="shared" si="204"/>
        <v>0.03</v>
      </c>
      <c r="AY1917" s="144">
        <f t="shared" si="205"/>
        <v>0.1</v>
      </c>
      <c r="AZ1917" s="144">
        <f t="shared" si="206"/>
        <v>0.28000000000000003</v>
      </c>
      <c r="BA1917" s="54">
        <f t="shared" si="207"/>
        <v>14.36832498881842</v>
      </c>
      <c r="BB1917" s="54">
        <f t="shared" si="208"/>
        <v>10.099675011181587</v>
      </c>
    </row>
    <row r="1918" spans="1:54" x14ac:dyDescent="0.25">
      <c r="A1918" s="3">
        <v>43011</v>
      </c>
      <c r="B1918" s="77">
        <v>10469.35</v>
      </c>
      <c r="C1918" s="77">
        <v>1094.2020399999999</v>
      </c>
      <c r="D1918" s="77">
        <v>-38.723700000000001</v>
      </c>
      <c r="E1918" s="77">
        <f t="shared" si="203"/>
        <v>-594.57640000000004</v>
      </c>
      <c r="F1918" s="77">
        <v>1.6212</v>
      </c>
      <c r="G1918" s="77">
        <v>-0.4854</v>
      </c>
      <c r="H1918">
        <v>0</v>
      </c>
      <c r="I1918" s="78">
        <v>10462</v>
      </c>
      <c r="J1918">
        <v>201710</v>
      </c>
      <c r="K1918" s="78">
        <v>10462</v>
      </c>
      <c r="L1918" s="77">
        <f t="shared" si="202"/>
        <v>-7.3500000000003638</v>
      </c>
      <c r="M1918" s="78">
        <v>48381</v>
      </c>
      <c r="N1918" s="78">
        <v>1011.85229</v>
      </c>
      <c r="O1918" s="78">
        <v>-879</v>
      </c>
      <c r="P1918" s="78">
        <v>-4.60778</v>
      </c>
      <c r="Q1918" s="144">
        <v>48161.25</v>
      </c>
      <c r="R1918" s="78">
        <v>-34272</v>
      </c>
      <c r="S1918" s="78">
        <v>-3584</v>
      </c>
      <c r="T1918" s="78">
        <v>4361</v>
      </c>
      <c r="U1918" s="78">
        <v>38114</v>
      </c>
      <c r="V1918" s="219">
        <v>-0.11441989820013643</v>
      </c>
      <c r="W1918" s="78">
        <v>5305</v>
      </c>
      <c r="X1918" s="78">
        <v>12092</v>
      </c>
      <c r="Y1918" s="78">
        <v>13300</v>
      </c>
      <c r="Z1918" s="78">
        <v>15826</v>
      </c>
      <c r="AA1918" s="78">
        <v>126.05</v>
      </c>
      <c r="AB1918" s="78">
        <v>146.02000000000001</v>
      </c>
      <c r="AC1918" s="78">
        <v>119721</v>
      </c>
      <c r="AD1918" s="104">
        <v>2.8262700000000001</v>
      </c>
      <c r="AE1918" s="78">
        <v>237275</v>
      </c>
      <c r="AF1918" s="104">
        <v>2.6471399999999998</v>
      </c>
      <c r="AG1918" s="78">
        <v>28452</v>
      </c>
      <c r="AH1918" s="104">
        <v>-0.17759</v>
      </c>
      <c r="AI1918" s="78">
        <v>-52077</v>
      </c>
      <c r="AJ1918" s="104">
        <v>-0.79949999999999999</v>
      </c>
      <c r="AK1918" s="78">
        <v>10600</v>
      </c>
      <c r="AL1918" s="78">
        <v>10000</v>
      </c>
      <c r="AM1918" s="8">
        <v>10500</v>
      </c>
      <c r="AN1918" s="78">
        <v>135</v>
      </c>
      <c r="AO1918" s="78">
        <v>10700</v>
      </c>
      <c r="AP1918" s="78">
        <v>10500</v>
      </c>
      <c r="AQ1918" s="78">
        <v>10400</v>
      </c>
      <c r="AR1918" s="78">
        <v>277</v>
      </c>
      <c r="AS1918" s="78">
        <v>10550</v>
      </c>
      <c r="AT1918" s="78">
        <v>10400</v>
      </c>
      <c r="AU1918" s="78">
        <v>10500</v>
      </c>
      <c r="AV1918" s="78">
        <v>45</v>
      </c>
      <c r="AW1918" s="77">
        <v>10.29</v>
      </c>
      <c r="AX1918" s="144">
        <f t="shared" si="204"/>
        <v>0</v>
      </c>
      <c r="AY1918" s="144">
        <f t="shared" si="205"/>
        <v>0.04</v>
      </c>
      <c r="AZ1918" s="144">
        <f t="shared" si="206"/>
        <v>0.21</v>
      </c>
      <c r="BA1918" s="54">
        <f t="shared" si="207"/>
        <v>14.169169428249344</v>
      </c>
      <c r="BB1918" s="54">
        <f t="shared" si="208"/>
        <v>9.9228305717506622</v>
      </c>
    </row>
    <row r="1919" spans="1:54" x14ac:dyDescent="0.25">
      <c r="A1919" s="3">
        <v>43013</v>
      </c>
      <c r="B1919" s="77">
        <v>10518.27</v>
      </c>
      <c r="C1919" s="77">
        <v>1065.3650700000001</v>
      </c>
      <c r="D1919" s="77">
        <v>36.905700000000003</v>
      </c>
      <c r="E1919" s="77">
        <f t="shared" si="203"/>
        <v>-532.95989999999995</v>
      </c>
      <c r="F1919" s="77">
        <v>-2.1246999999999998</v>
      </c>
      <c r="G1919" s="77">
        <v>13.623099999999999</v>
      </c>
      <c r="H1919" t="s">
        <v>1848</v>
      </c>
      <c r="I1919" s="78">
        <v>10505</v>
      </c>
      <c r="J1919">
        <v>201710</v>
      </c>
      <c r="K1919" s="78">
        <v>10505</v>
      </c>
      <c r="L1919" s="77">
        <f t="shared" si="202"/>
        <v>-13.270000000000437</v>
      </c>
      <c r="M1919" s="78">
        <v>53151</v>
      </c>
      <c r="N1919" s="78">
        <v>1116.14274</v>
      </c>
      <c r="O1919" s="78">
        <v>-717</v>
      </c>
      <c r="P1919" s="78">
        <v>-3.7754500000000002</v>
      </c>
      <c r="Q1919" s="144">
        <v>52971.75</v>
      </c>
      <c r="R1919" s="78">
        <v>-33528</v>
      </c>
      <c r="S1919" s="78">
        <v>-5321</v>
      </c>
      <c r="T1919" s="78">
        <v>5748</v>
      </c>
      <c r="U1919" s="78">
        <v>40613</v>
      </c>
      <c r="V1919" s="219">
        <v>-0.14153103686011867</v>
      </c>
      <c r="W1919" s="78">
        <v>8039</v>
      </c>
      <c r="X1919" s="78">
        <v>15828</v>
      </c>
      <c r="Y1919" s="78">
        <v>15624</v>
      </c>
      <c r="Z1919" s="78">
        <v>21431</v>
      </c>
      <c r="AA1919" s="78">
        <v>105.25</v>
      </c>
      <c r="AB1919" s="78">
        <v>146.22</v>
      </c>
      <c r="AC1919" s="78">
        <v>117909</v>
      </c>
      <c r="AD1919" s="104">
        <v>3.3566799999999999</v>
      </c>
      <c r="AE1919" s="78">
        <v>235029</v>
      </c>
      <c r="AF1919" s="104">
        <v>2.3763299999999998</v>
      </c>
      <c r="AG1919" s="78">
        <v>8582</v>
      </c>
      <c r="AH1919" s="104">
        <v>-0.49992999999999999</v>
      </c>
      <c r="AI1919" s="78">
        <v>-72961</v>
      </c>
      <c r="AJ1919" s="104">
        <v>-0.73821999999999999</v>
      </c>
      <c r="AK1919" s="78">
        <v>10600</v>
      </c>
      <c r="AL1919" s="78">
        <v>10000</v>
      </c>
      <c r="AM1919" s="8">
        <v>10500</v>
      </c>
      <c r="AN1919" s="78">
        <v>129</v>
      </c>
      <c r="AO1919" s="78">
        <v>10700</v>
      </c>
      <c r="AP1919" s="78">
        <v>10000</v>
      </c>
      <c r="AQ1919" s="78">
        <v>10500</v>
      </c>
      <c r="AR1919" s="78">
        <v>262</v>
      </c>
      <c r="AS1919" s="78">
        <v>10550</v>
      </c>
      <c r="AT1919" s="78">
        <v>10450</v>
      </c>
      <c r="AU1919" s="78">
        <v>10500</v>
      </c>
      <c r="AV1919" s="78">
        <v>79</v>
      </c>
      <c r="AW1919" s="77">
        <v>10.37</v>
      </c>
      <c r="AX1919" s="144">
        <f t="shared" si="204"/>
        <v>0.03</v>
      </c>
      <c r="AY1919" s="144">
        <f t="shared" si="205"/>
        <v>0.04</v>
      </c>
      <c r="AZ1919" s="144">
        <f t="shared" si="206"/>
        <v>0.22</v>
      </c>
      <c r="BA1919" s="54">
        <f t="shared" si="207"/>
        <v>13.937361154554699</v>
      </c>
      <c r="BB1919" s="54">
        <f t="shared" si="208"/>
        <v>9.8046388454452984</v>
      </c>
    </row>
    <row r="1920" spans="1:54" x14ac:dyDescent="0.25">
      <c r="A1920" s="3">
        <v>43014</v>
      </c>
      <c r="B1920" s="77">
        <v>10532.81</v>
      </c>
      <c r="C1920" s="77">
        <v>1091.1714400000001</v>
      </c>
      <c r="D1920" s="77">
        <v>30.271900000000002</v>
      </c>
      <c r="E1920" s="77">
        <f t="shared" si="203"/>
        <v>-538.39150000000006</v>
      </c>
      <c r="F1920" s="77">
        <v>-0.59319999999999995</v>
      </c>
      <c r="G1920" s="77">
        <v>-3.0142000000000002</v>
      </c>
      <c r="H1920">
        <v>0</v>
      </c>
      <c r="I1920" s="78">
        <v>10524</v>
      </c>
      <c r="J1920">
        <v>201710</v>
      </c>
      <c r="K1920" s="78">
        <v>10524</v>
      </c>
      <c r="L1920" s="77">
        <f t="shared" si="202"/>
        <v>-8.8099999999994907</v>
      </c>
      <c r="M1920" s="78">
        <v>52943</v>
      </c>
      <c r="N1920" s="78">
        <v>1113.6958</v>
      </c>
      <c r="O1920" s="78">
        <v>239</v>
      </c>
      <c r="P1920" s="78">
        <v>1.2493000000000001</v>
      </c>
      <c r="Q1920" s="144">
        <v>53002.75</v>
      </c>
      <c r="R1920" s="78">
        <v>-33491</v>
      </c>
      <c r="S1920" s="78">
        <v>-4330</v>
      </c>
      <c r="T1920" s="78">
        <v>8632</v>
      </c>
      <c r="U1920" s="78">
        <v>39751</v>
      </c>
      <c r="V1920" s="219">
        <v>-0.21715176976679831</v>
      </c>
      <c r="W1920" s="78">
        <v>7127</v>
      </c>
      <c r="X1920" s="78">
        <v>12784</v>
      </c>
      <c r="Y1920" s="78">
        <v>16478</v>
      </c>
      <c r="Z1920" s="78">
        <v>20238</v>
      </c>
      <c r="AA1920" s="78">
        <v>116.39</v>
      </c>
      <c r="AB1920" s="78">
        <v>149.83000000000001</v>
      </c>
      <c r="AC1920" s="78">
        <v>120274</v>
      </c>
      <c r="AD1920" s="104">
        <v>3.5951300000000002</v>
      </c>
      <c r="AE1920" s="78">
        <v>239609</v>
      </c>
      <c r="AF1920" s="104">
        <v>2.2946399999999998</v>
      </c>
      <c r="AG1920" s="78">
        <v>27403</v>
      </c>
      <c r="AH1920" s="104">
        <v>-0.74450000000000005</v>
      </c>
      <c r="AI1920" s="78">
        <v>-40453</v>
      </c>
      <c r="AJ1920" s="104">
        <v>-0.56588000000000005</v>
      </c>
      <c r="AK1920" s="78">
        <v>10600</v>
      </c>
      <c r="AL1920" s="78">
        <v>10000</v>
      </c>
      <c r="AM1920" s="8">
        <v>10500</v>
      </c>
      <c r="AN1920" s="78">
        <v>121</v>
      </c>
      <c r="AO1920" s="78">
        <v>10700</v>
      </c>
      <c r="AP1920" s="78">
        <v>10000</v>
      </c>
      <c r="AQ1920" s="78">
        <v>10500</v>
      </c>
      <c r="AR1920" s="78">
        <v>264</v>
      </c>
      <c r="AS1920" s="78">
        <v>10650</v>
      </c>
      <c r="AT1920" s="78">
        <v>10400</v>
      </c>
      <c r="AU1920" s="78">
        <v>10550</v>
      </c>
      <c r="AV1920" s="78">
        <v>59.5</v>
      </c>
      <c r="AW1920" s="77">
        <v>10.36</v>
      </c>
      <c r="AX1920" s="144">
        <f t="shared" si="204"/>
        <v>0.03</v>
      </c>
      <c r="AY1920" s="144">
        <f t="shared" si="205"/>
        <v>0.04</v>
      </c>
      <c r="AZ1920" s="144">
        <f t="shared" si="206"/>
        <v>0.22</v>
      </c>
      <c r="BA1920" s="54">
        <f t="shared" si="207"/>
        <v>13.659245956640724</v>
      </c>
      <c r="BB1920" s="54">
        <f t="shared" si="208"/>
        <v>9.7387540433592719</v>
      </c>
    </row>
    <row r="1921" spans="1:54" x14ac:dyDescent="0.25">
      <c r="A1921" s="3">
        <v>43019</v>
      </c>
      <c r="B1921" s="77">
        <v>10641.19</v>
      </c>
      <c r="C1921" s="77">
        <v>1560.55654</v>
      </c>
      <c r="D1921" s="77">
        <v>95.315300000000008</v>
      </c>
      <c r="E1921" s="77">
        <f t="shared" si="203"/>
        <v>-407.09269999999992</v>
      </c>
      <c r="F1921" s="77">
        <v>4.5228999999999999</v>
      </c>
      <c r="G1921" s="77">
        <v>-7.8266999999999998</v>
      </c>
      <c r="H1921" t="s">
        <v>1849</v>
      </c>
      <c r="I1921" s="78">
        <v>10633</v>
      </c>
      <c r="J1921">
        <v>201710</v>
      </c>
      <c r="K1921" s="78">
        <v>10633</v>
      </c>
      <c r="L1921" s="77">
        <f t="shared" si="202"/>
        <v>-8.1900000000005093</v>
      </c>
      <c r="M1921" s="78">
        <v>58567</v>
      </c>
      <c r="N1921" s="78">
        <v>1244.79007</v>
      </c>
      <c r="O1921" s="78">
        <v>1979</v>
      </c>
      <c r="P1921" s="78">
        <v>10.5091</v>
      </c>
      <c r="Q1921" s="144">
        <v>59061.75</v>
      </c>
      <c r="R1921" s="78">
        <v>-32632</v>
      </c>
      <c r="S1921" s="78">
        <v>-4028</v>
      </c>
      <c r="T1921" s="78">
        <v>15111</v>
      </c>
      <c r="U1921" s="78">
        <v>43684</v>
      </c>
      <c r="V1921" s="219">
        <v>-0.34591612489698748</v>
      </c>
      <c r="W1921" s="78">
        <v>12728</v>
      </c>
      <c r="X1921" s="78">
        <v>18702</v>
      </c>
      <c r="Y1921" s="78">
        <v>22079</v>
      </c>
      <c r="Z1921" s="78">
        <v>26638</v>
      </c>
      <c r="AA1921" s="78">
        <v>101.19</v>
      </c>
      <c r="AB1921" s="78">
        <v>160.54</v>
      </c>
      <c r="AC1921" s="78">
        <v>128792</v>
      </c>
      <c r="AD1921" s="104">
        <v>5.0341699999999996</v>
      </c>
      <c r="AE1921" s="78">
        <v>251633</v>
      </c>
      <c r="AF1921" s="104">
        <v>1.8091900000000001</v>
      </c>
      <c r="AG1921" s="78">
        <v>25235</v>
      </c>
      <c r="AH1921" s="104">
        <v>-0.68103999999999998</v>
      </c>
      <c r="AI1921" s="78">
        <v>-68036</v>
      </c>
      <c r="AJ1921" s="104">
        <v>-0.40958</v>
      </c>
      <c r="AK1921" s="78">
        <v>10700</v>
      </c>
      <c r="AL1921" s="78">
        <v>10000</v>
      </c>
      <c r="AM1921" s="8">
        <v>10650</v>
      </c>
      <c r="AN1921" s="78">
        <v>92.5</v>
      </c>
      <c r="AO1921" s="78">
        <v>10800</v>
      </c>
      <c r="AP1921" s="78">
        <v>10500</v>
      </c>
      <c r="AQ1921" s="78">
        <v>10600</v>
      </c>
      <c r="AR1921" s="78">
        <v>251</v>
      </c>
      <c r="AS1921" s="78">
        <v>10700</v>
      </c>
      <c r="AT1921" s="78">
        <v>10000</v>
      </c>
      <c r="AU1921" s="78">
        <v>10650</v>
      </c>
      <c r="AV1921" s="78">
        <v>92.5</v>
      </c>
      <c r="AW1921" s="77">
        <v>10.75</v>
      </c>
      <c r="AX1921" s="144">
        <f t="shared" si="204"/>
        <v>0.17</v>
      </c>
      <c r="AY1921" s="144">
        <f t="shared" si="205"/>
        <v>0.12</v>
      </c>
      <c r="AZ1921" s="144">
        <f t="shared" si="206"/>
        <v>0.35</v>
      </c>
      <c r="BA1921" s="54">
        <f t="shared" si="207"/>
        <v>13.37521387122937</v>
      </c>
      <c r="BB1921" s="54">
        <f t="shared" si="208"/>
        <v>9.74978612877063</v>
      </c>
    </row>
    <row r="1922" spans="1:54" x14ac:dyDescent="0.25">
      <c r="A1922" s="3">
        <v>43020</v>
      </c>
      <c r="B1922" s="77">
        <v>10711.44</v>
      </c>
      <c r="C1922" s="77">
        <v>1262.3492799999999</v>
      </c>
      <c r="D1922" s="77">
        <v>62.842600000000004</v>
      </c>
      <c r="E1922" s="77">
        <f t="shared" si="203"/>
        <v>-312.59349999999989</v>
      </c>
      <c r="F1922" s="77">
        <v>2.0964</v>
      </c>
      <c r="G1922" s="77">
        <v>10.9734</v>
      </c>
      <c r="H1922">
        <v>0</v>
      </c>
      <c r="I1922" s="78">
        <v>10697</v>
      </c>
      <c r="J1922">
        <v>201710</v>
      </c>
      <c r="K1922" s="78">
        <v>10697</v>
      </c>
      <c r="L1922" s="77">
        <f t="shared" si="202"/>
        <v>-14.440000000000509</v>
      </c>
      <c r="M1922" s="78">
        <v>59370</v>
      </c>
      <c r="N1922" s="78">
        <v>1269.5138199999999</v>
      </c>
      <c r="O1922" s="78">
        <v>3037</v>
      </c>
      <c r="P1922" s="78">
        <v>16.229939999999999</v>
      </c>
      <c r="Q1922" s="144">
        <v>60129.25</v>
      </c>
      <c r="R1922" s="78">
        <v>-32153</v>
      </c>
      <c r="S1922" s="78">
        <v>-2582</v>
      </c>
      <c r="T1922" s="78">
        <v>20675</v>
      </c>
      <c r="U1922" s="78">
        <v>48034</v>
      </c>
      <c r="V1922" s="219">
        <v>-0.43042428279968353</v>
      </c>
      <c r="W1922" s="78">
        <v>14274</v>
      </c>
      <c r="X1922" s="78">
        <v>17702</v>
      </c>
      <c r="Y1922" s="78">
        <v>24121</v>
      </c>
      <c r="Z1922" s="78">
        <v>24279</v>
      </c>
      <c r="AA1922" s="78">
        <v>118.7</v>
      </c>
      <c r="AB1922" s="78">
        <v>172.7</v>
      </c>
      <c r="AC1922" s="78">
        <v>135932</v>
      </c>
      <c r="AD1922" s="104">
        <v>6.2337300000000004</v>
      </c>
      <c r="AE1922" s="78">
        <v>263081</v>
      </c>
      <c r="AF1922" s="104">
        <v>1.4630399999999999</v>
      </c>
      <c r="AG1922" s="78">
        <v>23124</v>
      </c>
      <c r="AH1922" s="104">
        <v>-1.07995</v>
      </c>
      <c r="AI1922" s="78">
        <v>-77792</v>
      </c>
      <c r="AJ1922" s="104">
        <v>-0.31996999999999998</v>
      </c>
      <c r="AK1922" s="78">
        <v>10700</v>
      </c>
      <c r="AL1922" s="78">
        <v>10500</v>
      </c>
      <c r="AM1922" s="8">
        <v>10700</v>
      </c>
      <c r="AN1922" s="78">
        <v>78</v>
      </c>
      <c r="AO1922" s="78">
        <v>10800</v>
      </c>
      <c r="AP1922" s="78">
        <v>10500</v>
      </c>
      <c r="AQ1922" s="78">
        <v>10700</v>
      </c>
      <c r="AR1922" s="78">
        <v>241</v>
      </c>
      <c r="AS1922" s="78">
        <v>10700</v>
      </c>
      <c r="AT1922" s="78">
        <v>10500</v>
      </c>
      <c r="AU1922" s="78">
        <v>10700</v>
      </c>
      <c r="AV1922" s="78">
        <v>78</v>
      </c>
      <c r="AW1922" s="77">
        <v>10.38</v>
      </c>
      <c r="AX1922" s="144">
        <f t="shared" si="204"/>
        <v>0.1</v>
      </c>
      <c r="AY1922" s="144">
        <f t="shared" si="205"/>
        <v>0.06</v>
      </c>
      <c r="AZ1922" s="144">
        <f t="shared" si="206"/>
        <v>0.24</v>
      </c>
      <c r="BA1922" s="54">
        <f t="shared" si="207"/>
        <v>13.287939936926271</v>
      </c>
      <c r="BB1922" s="54">
        <f t="shared" si="208"/>
        <v>9.6260600630737265</v>
      </c>
    </row>
    <row r="1923" spans="1:54" x14ac:dyDescent="0.25">
      <c r="A1923" s="3">
        <v>43021</v>
      </c>
      <c r="B1923" s="77">
        <v>10724.09</v>
      </c>
      <c r="C1923" s="77">
        <v>1235.02674</v>
      </c>
      <c r="D1923" s="77">
        <v>26.450500000000002</v>
      </c>
      <c r="E1923" s="77">
        <f t="shared" si="203"/>
        <v>-194.7884</v>
      </c>
      <c r="F1923" s="77">
        <v>4.1877999999999993</v>
      </c>
      <c r="G1923" s="77">
        <v>8.2966999999999995</v>
      </c>
      <c r="H1923">
        <v>0</v>
      </c>
      <c r="I1923" s="78">
        <v>10711</v>
      </c>
      <c r="J1923">
        <v>201710</v>
      </c>
      <c r="K1923" s="78">
        <v>10711</v>
      </c>
      <c r="L1923" s="77">
        <f t="shared" ref="L1923:L1986" si="209">K1923-B1923</f>
        <v>-13.090000000000146</v>
      </c>
      <c r="M1923" s="78">
        <v>57836</v>
      </c>
      <c r="N1923" s="78">
        <v>1238.10347</v>
      </c>
      <c r="O1923" s="78">
        <v>3266</v>
      </c>
      <c r="P1923" s="78">
        <v>17.477309999999999</v>
      </c>
      <c r="Q1923" s="144">
        <v>58652.5</v>
      </c>
      <c r="R1923" s="78">
        <v>-32208</v>
      </c>
      <c r="S1923" s="78">
        <v>-837</v>
      </c>
      <c r="T1923" s="78">
        <v>22375</v>
      </c>
      <c r="U1923" s="78">
        <v>48227</v>
      </c>
      <c r="V1923" s="219">
        <v>-0.4639517282849856</v>
      </c>
      <c r="W1923" s="78">
        <v>11883</v>
      </c>
      <c r="X1923" s="78">
        <v>18032</v>
      </c>
      <c r="Y1923" s="78">
        <v>23171</v>
      </c>
      <c r="Z1923" s="78">
        <v>25315</v>
      </c>
      <c r="AA1923" s="78">
        <v>125.44</v>
      </c>
      <c r="AB1923" s="78">
        <v>178.88</v>
      </c>
      <c r="AC1923" s="78">
        <v>136125</v>
      </c>
      <c r="AD1923" s="104">
        <v>6.3481399999999999</v>
      </c>
      <c r="AE1923" s="78">
        <v>271921</v>
      </c>
      <c r="AF1923" s="104">
        <v>1.3415299999999999</v>
      </c>
      <c r="AG1923" s="78">
        <v>9363</v>
      </c>
      <c r="AH1923" s="104">
        <v>-1.7172799999999999</v>
      </c>
      <c r="AI1923" s="78">
        <v>-71863</v>
      </c>
      <c r="AJ1923" s="104">
        <v>-0.18076999999999999</v>
      </c>
      <c r="AK1923" s="78">
        <v>10800</v>
      </c>
      <c r="AL1923" s="78">
        <v>10600</v>
      </c>
      <c r="AM1923" s="8">
        <v>10700</v>
      </c>
      <c r="AN1923" s="78">
        <v>70.5</v>
      </c>
      <c r="AO1923" s="78">
        <v>10800</v>
      </c>
      <c r="AP1923" s="78">
        <v>10500</v>
      </c>
      <c r="AQ1923" s="78">
        <v>10700</v>
      </c>
      <c r="AR1923" s="78">
        <v>233</v>
      </c>
      <c r="AS1923" s="78">
        <v>10800</v>
      </c>
      <c r="AT1923" s="78">
        <v>10600</v>
      </c>
      <c r="AU1923" s="78">
        <v>10700</v>
      </c>
      <c r="AV1923" s="78">
        <v>70.5</v>
      </c>
      <c r="AW1923" s="77">
        <v>9.92</v>
      </c>
      <c r="AX1923" s="144">
        <f t="shared" si="204"/>
        <v>0</v>
      </c>
      <c r="AY1923" s="144">
        <f t="shared" si="205"/>
        <v>0</v>
      </c>
      <c r="AZ1923" s="144">
        <f t="shared" si="206"/>
        <v>7.0000000000000007E-2</v>
      </c>
      <c r="BA1923" s="54">
        <f t="shared" si="207"/>
        <v>13.268058328456066</v>
      </c>
      <c r="BB1923" s="54">
        <f t="shared" si="208"/>
        <v>9.4229416715439296</v>
      </c>
    </row>
    <row r="1924" spans="1:54" x14ac:dyDescent="0.25">
      <c r="A1924" s="3">
        <v>43024</v>
      </c>
      <c r="B1924" s="77">
        <v>10774.21</v>
      </c>
      <c r="C1924" s="77">
        <v>1268.3208999999999</v>
      </c>
      <c r="D1924" s="77">
        <v>49.397100000000002</v>
      </c>
      <c r="E1924" s="77">
        <f t="shared" si="203"/>
        <v>-119.77469999999994</v>
      </c>
      <c r="F1924" s="77">
        <v>2.7412999999999998</v>
      </c>
      <c r="G1924" s="77">
        <v>9.7810000000000006</v>
      </c>
      <c r="H1924">
        <v>0</v>
      </c>
      <c r="I1924" s="78">
        <v>10757</v>
      </c>
      <c r="J1924">
        <v>201710</v>
      </c>
      <c r="K1924" s="78">
        <v>10757</v>
      </c>
      <c r="L1924" s="77">
        <f t="shared" si="209"/>
        <v>-17.209999999999127</v>
      </c>
      <c r="M1924" s="78">
        <v>55780</v>
      </c>
      <c r="N1924" s="78">
        <v>1198.6999900000001</v>
      </c>
      <c r="O1924" s="78">
        <v>3358</v>
      </c>
      <c r="P1924" s="78">
        <v>18.043710000000001</v>
      </c>
      <c r="Q1924" s="144">
        <v>56619.5</v>
      </c>
      <c r="R1924" s="78">
        <v>-31956</v>
      </c>
      <c r="S1924" s="78">
        <v>-992</v>
      </c>
      <c r="T1924" s="78">
        <v>20887</v>
      </c>
      <c r="U1924" s="78">
        <v>50748</v>
      </c>
      <c r="V1924" s="219">
        <v>-0.41158272247182154</v>
      </c>
      <c r="W1924" s="78">
        <v>9547</v>
      </c>
      <c r="X1924" s="78">
        <v>16871</v>
      </c>
      <c r="Y1924" s="78">
        <v>21432</v>
      </c>
      <c r="Z1924" s="78">
        <v>24603</v>
      </c>
      <c r="AA1924" s="78">
        <v>103.23</v>
      </c>
      <c r="AB1924" s="78">
        <v>188.13</v>
      </c>
      <c r="AC1924" s="78">
        <v>135111</v>
      </c>
      <c r="AD1924" s="104">
        <v>7.3205600000000004</v>
      </c>
      <c r="AE1924" s="78">
        <v>273012</v>
      </c>
      <c r="AF1924" s="104">
        <v>1.32816</v>
      </c>
      <c r="AG1924" s="78">
        <v>8067</v>
      </c>
      <c r="AH1924" s="104">
        <v>-1.6570499999999999</v>
      </c>
      <c r="AI1924" s="78">
        <v>-81122</v>
      </c>
      <c r="AJ1924" s="104">
        <v>-0.16481999999999999</v>
      </c>
      <c r="AK1924" s="78">
        <v>10800</v>
      </c>
      <c r="AL1924" s="78">
        <v>10600</v>
      </c>
      <c r="AM1924" s="8">
        <v>10750</v>
      </c>
      <c r="AN1924" s="78">
        <v>59</v>
      </c>
      <c r="AO1924" s="78">
        <v>10800</v>
      </c>
      <c r="AP1924" s="78">
        <v>10500</v>
      </c>
      <c r="AQ1924" s="78">
        <v>10700</v>
      </c>
      <c r="AR1924" s="78">
        <v>240</v>
      </c>
      <c r="AS1924" s="78">
        <v>10800</v>
      </c>
      <c r="AT1924" s="78">
        <v>10600</v>
      </c>
      <c r="AU1924" s="78">
        <v>10750</v>
      </c>
      <c r="AV1924" s="78">
        <v>59</v>
      </c>
      <c r="AW1924" s="77">
        <v>11.47</v>
      </c>
      <c r="AX1924" s="144">
        <f t="shared" si="204"/>
        <v>0.37</v>
      </c>
      <c r="AY1924" s="144">
        <f t="shared" si="205"/>
        <v>0.32</v>
      </c>
      <c r="AZ1924" s="144">
        <f t="shared" si="206"/>
        <v>0.49</v>
      </c>
      <c r="BA1924" s="54">
        <f t="shared" si="207"/>
        <v>13.257216945582369</v>
      </c>
      <c r="BB1924" s="54">
        <f t="shared" si="208"/>
        <v>9.4187830544176254</v>
      </c>
    </row>
    <row r="1925" spans="1:54" x14ac:dyDescent="0.25">
      <c r="A1925" s="3">
        <v>43025</v>
      </c>
      <c r="B1925" s="77">
        <v>10723.15</v>
      </c>
      <c r="C1925" s="77">
        <v>1212.00575</v>
      </c>
      <c r="D1925" s="77">
        <v>3.3891000000000004</v>
      </c>
      <c r="E1925" s="77">
        <f t="shared" si="203"/>
        <v>-107.77519999999994</v>
      </c>
      <c r="F1925" s="77">
        <v>2.016</v>
      </c>
      <c r="G1925" s="77">
        <v>-18.567699999999999</v>
      </c>
      <c r="H1925">
        <v>0</v>
      </c>
      <c r="I1925" s="78">
        <v>10724</v>
      </c>
      <c r="J1925">
        <v>201710</v>
      </c>
      <c r="K1925" s="78">
        <v>10724</v>
      </c>
      <c r="L1925" s="77">
        <f t="shared" si="209"/>
        <v>0.8500000000003638</v>
      </c>
      <c r="M1925" s="78">
        <v>56001</v>
      </c>
      <c r="N1925" s="78">
        <v>1199.90932</v>
      </c>
      <c r="O1925" s="78">
        <v>4031</v>
      </c>
      <c r="P1925" s="78">
        <v>21.598579999999998</v>
      </c>
      <c r="Q1925" s="144">
        <v>57008.75</v>
      </c>
      <c r="R1925" s="78">
        <v>-32149</v>
      </c>
      <c r="S1925" s="78">
        <v>-3020</v>
      </c>
      <c r="T1925" s="78">
        <v>22966</v>
      </c>
      <c r="U1925" s="78">
        <v>48938</v>
      </c>
      <c r="V1925" s="219">
        <v>-0.46928767011320444</v>
      </c>
      <c r="W1925" s="78">
        <v>10956</v>
      </c>
      <c r="X1925" s="78">
        <v>13938</v>
      </c>
      <c r="Y1925" s="78">
        <v>21110</v>
      </c>
      <c r="Z1925" s="78">
        <v>25885</v>
      </c>
      <c r="AA1925" s="78">
        <v>94.97</v>
      </c>
      <c r="AB1925" s="78">
        <v>177.04</v>
      </c>
      <c r="AC1925" s="78">
        <v>134248</v>
      </c>
      <c r="AD1925" s="104">
        <v>6.4185400000000001</v>
      </c>
      <c r="AE1925" s="78">
        <v>278682</v>
      </c>
      <c r="AF1925" s="104">
        <v>1.53007</v>
      </c>
      <c r="AG1925" s="78">
        <v>19367</v>
      </c>
      <c r="AH1925" s="104">
        <v>-1.2819199999999999</v>
      </c>
      <c r="AI1925" s="78">
        <v>-94085</v>
      </c>
      <c r="AJ1925" s="104">
        <v>-0.19142999999999999</v>
      </c>
      <c r="AK1925" s="78">
        <v>10800</v>
      </c>
      <c r="AL1925" s="78">
        <v>10700</v>
      </c>
      <c r="AM1925" s="8">
        <v>10700</v>
      </c>
      <c r="AN1925" s="78">
        <v>48</v>
      </c>
      <c r="AO1925" s="78">
        <v>10900</v>
      </c>
      <c r="AP1925" s="78">
        <v>10500</v>
      </c>
      <c r="AQ1925" s="78">
        <v>10700</v>
      </c>
      <c r="AR1925" s="78">
        <v>234</v>
      </c>
      <c r="AS1925" s="78">
        <v>10800</v>
      </c>
      <c r="AT1925" s="78">
        <v>10700</v>
      </c>
      <c r="AU1925" s="78">
        <v>10700</v>
      </c>
      <c r="AV1925" s="78">
        <v>48</v>
      </c>
      <c r="AW1925" s="77">
        <v>11.79</v>
      </c>
      <c r="AX1925" s="144">
        <f t="shared" si="204"/>
        <v>0.48</v>
      </c>
      <c r="AY1925" s="144">
        <f t="shared" si="205"/>
        <v>0.38</v>
      </c>
      <c r="AZ1925" s="144">
        <f t="shared" si="206"/>
        <v>0.54</v>
      </c>
      <c r="BA1925" s="54">
        <f t="shared" si="207"/>
        <v>13.294172170429039</v>
      </c>
      <c r="BB1925" s="54">
        <f t="shared" si="208"/>
        <v>9.4358278295709574</v>
      </c>
    </row>
    <row r="1926" spans="1:54" x14ac:dyDescent="0.25">
      <c r="A1926" s="3">
        <v>43026</v>
      </c>
      <c r="B1926" s="77">
        <v>10720.28</v>
      </c>
      <c r="C1926" s="77">
        <v>1378.8734899999999</v>
      </c>
      <c r="D1926" s="77">
        <v>35.0944</v>
      </c>
      <c r="E1926" s="77">
        <f t="shared" si="203"/>
        <v>-102.6802999999999</v>
      </c>
      <c r="F1926" s="77">
        <v>-2.8691000000000004</v>
      </c>
      <c r="G1926" s="77">
        <v>-19.892800000000001</v>
      </c>
      <c r="H1926" t="s">
        <v>1850</v>
      </c>
      <c r="I1926" s="78">
        <v>10727</v>
      </c>
      <c r="J1926">
        <v>201711</v>
      </c>
      <c r="K1926" s="78">
        <v>10723</v>
      </c>
      <c r="L1926" s="77">
        <f t="shared" si="209"/>
        <v>2.7199999999993452</v>
      </c>
      <c r="M1926" s="78">
        <v>57714</v>
      </c>
      <c r="N1926" s="78">
        <v>1237.6463100000001</v>
      </c>
      <c r="O1926" s="78">
        <v>1885</v>
      </c>
      <c r="P1926" s="78">
        <v>10.10308</v>
      </c>
      <c r="Q1926" s="144">
        <v>58185.25</v>
      </c>
      <c r="R1926" s="78">
        <v>-32172</v>
      </c>
      <c r="S1926" s="78">
        <v>-6617</v>
      </c>
      <c r="T1926" s="78">
        <v>13903</v>
      </c>
      <c r="U1926" s="78">
        <v>33266</v>
      </c>
      <c r="V1926" s="219">
        <v>-0.41793422713882039</v>
      </c>
      <c r="W1926" s="78">
        <v>10171</v>
      </c>
      <c r="X1926" s="78">
        <v>17762</v>
      </c>
      <c r="Y1926" s="78">
        <v>18650</v>
      </c>
      <c r="Z1926" s="78">
        <v>23458</v>
      </c>
      <c r="AA1926" s="78">
        <v>100</v>
      </c>
      <c r="AB1926" s="78">
        <v>171.37</v>
      </c>
      <c r="AC1926" s="78">
        <v>90083</v>
      </c>
      <c r="AD1926" s="104">
        <v>5.6687099999999999</v>
      </c>
      <c r="AE1926" s="78">
        <v>192098</v>
      </c>
      <c r="AF1926" s="104">
        <v>1.40584</v>
      </c>
      <c r="AG1926" s="78">
        <v>24938</v>
      </c>
      <c r="AH1926" s="104">
        <v>-0.46293000000000001</v>
      </c>
      <c r="AI1926" s="78">
        <v>-87485</v>
      </c>
      <c r="AJ1926" s="104">
        <v>-0.64063000000000003</v>
      </c>
      <c r="AK1926" s="78">
        <v>10900</v>
      </c>
      <c r="AL1926" s="78">
        <v>10500</v>
      </c>
      <c r="AM1926" s="8">
        <v>10700</v>
      </c>
      <c r="AN1926" s="78">
        <v>232</v>
      </c>
      <c r="AO1926" s="78">
        <v>12000</v>
      </c>
      <c r="AP1926" s="78">
        <v>8800</v>
      </c>
      <c r="AQ1926" s="78">
        <v>10700</v>
      </c>
      <c r="AR1926" s="78">
        <v>360</v>
      </c>
      <c r="AS1926" s="78">
        <v>10850</v>
      </c>
      <c r="AT1926" s="78">
        <v>10650</v>
      </c>
      <c r="AU1926" s="78">
        <v>10750</v>
      </c>
      <c r="AV1926" s="78">
        <v>112</v>
      </c>
      <c r="AW1926" s="77">
        <v>11.77</v>
      </c>
      <c r="AX1926" s="144">
        <f t="shared" si="204"/>
        <v>0.48</v>
      </c>
      <c r="AY1926" s="144">
        <f t="shared" si="205"/>
        <v>0.36</v>
      </c>
      <c r="AZ1926" s="144">
        <f t="shared" si="206"/>
        <v>0.53</v>
      </c>
      <c r="BA1926" s="54">
        <f t="shared" si="207"/>
        <v>13.229306574968309</v>
      </c>
      <c r="BB1926" s="54">
        <f t="shared" si="208"/>
        <v>9.4486934250316885</v>
      </c>
    </row>
    <row r="1927" spans="1:54" x14ac:dyDescent="0.25">
      <c r="A1927" s="3">
        <v>43027</v>
      </c>
      <c r="B1927" s="77">
        <v>10760.29</v>
      </c>
      <c r="C1927" s="77">
        <v>1198.5355300000001</v>
      </c>
      <c r="D1927" s="77">
        <v>55.011899999999997</v>
      </c>
      <c r="E1927" s="77">
        <f t="shared" si="203"/>
        <v>12.549400000000055</v>
      </c>
      <c r="F1927" s="77">
        <v>-3.0194999999999999</v>
      </c>
      <c r="G1927" s="77">
        <v>33.613700000000001</v>
      </c>
      <c r="H1927">
        <v>0</v>
      </c>
      <c r="I1927" s="78">
        <v>10761</v>
      </c>
      <c r="J1927">
        <v>201711</v>
      </c>
      <c r="K1927" s="78">
        <v>10761</v>
      </c>
      <c r="L1927" s="77">
        <f t="shared" si="209"/>
        <v>0.70999999999912689</v>
      </c>
      <c r="M1927" s="78">
        <v>56876</v>
      </c>
      <c r="N1927" s="78">
        <v>1223.9222400000001</v>
      </c>
      <c r="O1927" s="78">
        <v>1800</v>
      </c>
      <c r="P1927" s="78">
        <v>9.6803100000000004</v>
      </c>
      <c r="Q1927" s="144">
        <v>57326</v>
      </c>
      <c r="R1927" s="78">
        <v>-31361</v>
      </c>
      <c r="S1927" s="78">
        <v>-6014</v>
      </c>
      <c r="T1927" s="78">
        <v>13151</v>
      </c>
      <c r="U1927" s="78">
        <v>39324</v>
      </c>
      <c r="V1927" s="219">
        <v>-0.33442681314210154</v>
      </c>
      <c r="W1927" s="78">
        <v>9798</v>
      </c>
      <c r="X1927" s="78">
        <v>14911</v>
      </c>
      <c r="Y1927" s="78">
        <v>17664</v>
      </c>
      <c r="Z1927" s="78">
        <v>24873</v>
      </c>
      <c r="AA1927" s="78">
        <v>131.49</v>
      </c>
      <c r="AB1927" s="78">
        <v>175.14</v>
      </c>
      <c r="AC1927" s="78">
        <v>97421</v>
      </c>
      <c r="AD1927" s="104">
        <v>6.3016199999999998</v>
      </c>
      <c r="AE1927" s="78">
        <v>191774</v>
      </c>
      <c r="AF1927" s="104">
        <v>1.06775</v>
      </c>
      <c r="AG1927" s="78">
        <v>46104</v>
      </c>
      <c r="AH1927" s="104">
        <v>-0.51824999999999999</v>
      </c>
      <c r="AI1927" s="78">
        <v>-83638</v>
      </c>
      <c r="AJ1927" s="104">
        <v>-0.86675999999999997</v>
      </c>
      <c r="AK1927" s="78">
        <v>11000</v>
      </c>
      <c r="AL1927" s="78">
        <v>10500</v>
      </c>
      <c r="AM1927" s="8">
        <v>10800</v>
      </c>
      <c r="AN1927" s="78">
        <v>219</v>
      </c>
      <c r="AO1927" s="78">
        <v>11200</v>
      </c>
      <c r="AP1927" s="78">
        <v>8800</v>
      </c>
      <c r="AQ1927" s="78">
        <v>10800</v>
      </c>
      <c r="AR1927" s="78">
        <v>349</v>
      </c>
      <c r="AS1927" s="78">
        <v>10900</v>
      </c>
      <c r="AT1927" s="78">
        <v>10700</v>
      </c>
      <c r="AU1927" s="78">
        <v>10750</v>
      </c>
      <c r="AV1927" s="78">
        <v>98.5</v>
      </c>
      <c r="AW1927" s="77">
        <v>10.72</v>
      </c>
      <c r="AX1927" s="144">
        <f t="shared" si="204"/>
        <v>0.24</v>
      </c>
      <c r="AY1927" s="144">
        <f t="shared" si="205"/>
        <v>0.14000000000000001</v>
      </c>
      <c r="AZ1927" s="144">
        <f t="shared" si="206"/>
        <v>0.31</v>
      </c>
      <c r="BA1927" s="54">
        <f t="shared" si="207"/>
        <v>13.030734237811895</v>
      </c>
      <c r="BB1927" s="54">
        <f t="shared" si="208"/>
        <v>9.4472657621881062</v>
      </c>
    </row>
    <row r="1928" spans="1:54" x14ac:dyDescent="0.25">
      <c r="A1928" s="3">
        <v>43028</v>
      </c>
      <c r="B1928" s="77">
        <v>10728.88</v>
      </c>
      <c r="C1928" s="77">
        <v>1263.6960799999999</v>
      </c>
      <c r="D1928" s="77">
        <v>32.648699999999998</v>
      </c>
      <c r="E1928" s="77">
        <f t="shared" si="203"/>
        <v>84.152300000000025</v>
      </c>
      <c r="F1928" s="77">
        <v>2.6166</v>
      </c>
      <c r="G1928" s="77">
        <v>10.072899999999999</v>
      </c>
      <c r="H1928">
        <v>0</v>
      </c>
      <c r="I1928" s="78">
        <v>10732</v>
      </c>
      <c r="J1928">
        <v>201711</v>
      </c>
      <c r="K1928" s="78">
        <v>10732</v>
      </c>
      <c r="L1928" s="77">
        <f t="shared" si="209"/>
        <v>3.1200000000008004</v>
      </c>
      <c r="M1928" s="78">
        <v>58004</v>
      </c>
      <c r="N1928" s="78">
        <v>1244.5466899999999</v>
      </c>
      <c r="O1928" s="78">
        <v>1929</v>
      </c>
      <c r="P1928" s="78">
        <v>10.344569999999999</v>
      </c>
      <c r="Q1928" s="144">
        <v>58486.25</v>
      </c>
      <c r="R1928" s="78">
        <v>-31450</v>
      </c>
      <c r="S1928" s="78">
        <v>-7440</v>
      </c>
      <c r="T1928" s="78">
        <v>12172</v>
      </c>
      <c r="U1928" s="78">
        <v>39916</v>
      </c>
      <c r="V1928" s="219">
        <v>-0.30494037478705283</v>
      </c>
      <c r="W1928" s="78">
        <v>10497</v>
      </c>
      <c r="X1928" s="78">
        <v>15734</v>
      </c>
      <c r="Y1928" s="78">
        <v>18631</v>
      </c>
      <c r="Z1928" s="78">
        <v>25989</v>
      </c>
      <c r="AA1928" s="78">
        <v>146.15</v>
      </c>
      <c r="AB1928" s="78">
        <v>170.1</v>
      </c>
      <c r="AC1928" s="78">
        <v>100580</v>
      </c>
      <c r="AD1928" s="104">
        <v>5.8251999999999997</v>
      </c>
      <c r="AE1928" s="78">
        <v>195851</v>
      </c>
      <c r="AF1928" s="104">
        <v>1.0633999999999999</v>
      </c>
      <c r="AG1928" s="78">
        <v>49580</v>
      </c>
      <c r="AH1928" s="104">
        <v>-0.68506</v>
      </c>
      <c r="AI1928" s="78">
        <v>-68235</v>
      </c>
      <c r="AJ1928" s="104">
        <v>-1.0001199999999999</v>
      </c>
      <c r="AK1928" s="78">
        <v>11000</v>
      </c>
      <c r="AL1928" s="78">
        <v>10500</v>
      </c>
      <c r="AM1928" s="8">
        <v>10700</v>
      </c>
      <c r="AN1928" s="78">
        <v>225</v>
      </c>
      <c r="AO1928" s="78">
        <v>11200</v>
      </c>
      <c r="AP1928" s="78">
        <v>8800</v>
      </c>
      <c r="AQ1928" s="78">
        <v>10700</v>
      </c>
      <c r="AR1928" s="78">
        <v>354</v>
      </c>
      <c r="AS1928" s="78">
        <v>10800</v>
      </c>
      <c r="AT1928" s="78">
        <v>10550</v>
      </c>
      <c r="AU1928" s="78">
        <v>10750</v>
      </c>
      <c r="AV1928" s="78">
        <v>88</v>
      </c>
      <c r="AW1928" s="77">
        <v>11.12</v>
      </c>
      <c r="AX1928" s="144">
        <f t="shared" si="204"/>
        <v>0.34</v>
      </c>
      <c r="AY1928" s="144">
        <f t="shared" si="205"/>
        <v>0.2</v>
      </c>
      <c r="AZ1928" s="144">
        <f t="shared" si="206"/>
        <v>0.37</v>
      </c>
      <c r="BA1928" s="54">
        <f t="shared" si="207"/>
        <v>12.862854012984032</v>
      </c>
      <c r="BB1928" s="54">
        <f t="shared" si="208"/>
        <v>9.478145987015969</v>
      </c>
    </row>
    <row r="1929" spans="1:54" x14ac:dyDescent="0.25">
      <c r="A1929" s="3">
        <v>43031</v>
      </c>
      <c r="B1929" s="77">
        <v>10735.21</v>
      </c>
      <c r="C1929" s="77">
        <v>1056.4179300000001</v>
      </c>
      <c r="D1929" s="77">
        <v>7.8592999999999993</v>
      </c>
      <c r="E1929" s="77">
        <f t="shared" si="203"/>
        <v>144.52769999999995</v>
      </c>
      <c r="F1929" s="77">
        <v>-5.62E-2</v>
      </c>
      <c r="G1929" s="77">
        <v>4.3638000000000003</v>
      </c>
      <c r="H1929">
        <v>0</v>
      </c>
      <c r="I1929" s="78">
        <v>10736</v>
      </c>
      <c r="J1929">
        <v>201711</v>
      </c>
      <c r="K1929" s="78">
        <v>10736</v>
      </c>
      <c r="L1929" s="77">
        <f t="shared" si="209"/>
        <v>0.79000000000087311</v>
      </c>
      <c r="M1929" s="78">
        <v>55453</v>
      </c>
      <c r="N1929" s="78">
        <v>1190.6021900000001</v>
      </c>
      <c r="O1929" s="78">
        <v>2301</v>
      </c>
      <c r="P1929" s="78">
        <v>12.34754</v>
      </c>
      <c r="Q1929" s="144">
        <v>56028.25</v>
      </c>
      <c r="R1929" s="78">
        <v>-31393</v>
      </c>
      <c r="S1929" s="78">
        <v>-4115</v>
      </c>
      <c r="T1929" s="78">
        <v>12265</v>
      </c>
      <c r="U1929" s="78">
        <v>40919</v>
      </c>
      <c r="V1929" s="219">
        <v>-0.29973850778367017</v>
      </c>
      <c r="W1929" s="78">
        <v>10204</v>
      </c>
      <c r="X1929" s="78">
        <v>12814</v>
      </c>
      <c r="Y1929" s="78">
        <v>17442</v>
      </c>
      <c r="Z1929" s="78">
        <v>20774</v>
      </c>
      <c r="AA1929" s="78">
        <v>126.95</v>
      </c>
      <c r="AB1929" s="78">
        <v>169.56</v>
      </c>
      <c r="AC1929" s="78">
        <v>104611</v>
      </c>
      <c r="AD1929" s="104">
        <v>5.7600600000000002</v>
      </c>
      <c r="AE1929" s="78">
        <v>202327</v>
      </c>
      <c r="AF1929" s="104">
        <v>1.0609599999999999</v>
      </c>
      <c r="AG1929" s="78">
        <v>49789</v>
      </c>
      <c r="AH1929" s="104">
        <v>-0.77793000000000001</v>
      </c>
      <c r="AI1929" s="78">
        <v>-44190</v>
      </c>
      <c r="AJ1929" s="104">
        <v>-0.3488</v>
      </c>
      <c r="AK1929" s="78">
        <v>11000</v>
      </c>
      <c r="AL1929" s="78">
        <v>10500</v>
      </c>
      <c r="AM1929" s="8">
        <v>10700</v>
      </c>
      <c r="AN1929" s="78">
        <v>214</v>
      </c>
      <c r="AO1929" s="78">
        <v>11200</v>
      </c>
      <c r="AP1929" s="78">
        <v>8800</v>
      </c>
      <c r="AQ1929" s="78">
        <v>10700</v>
      </c>
      <c r="AR1929" s="78">
        <v>346</v>
      </c>
      <c r="AS1929" s="78">
        <v>10800</v>
      </c>
      <c r="AT1929" s="78">
        <v>10550</v>
      </c>
      <c r="AU1929" s="78">
        <v>10750</v>
      </c>
      <c r="AV1929" s="78">
        <v>62</v>
      </c>
      <c r="AW1929" s="77">
        <v>11.66</v>
      </c>
      <c r="AX1929" s="144">
        <f t="shared" si="204"/>
        <v>0.51</v>
      </c>
      <c r="AY1929" s="144">
        <f t="shared" si="205"/>
        <v>0.34</v>
      </c>
      <c r="AZ1929" s="144">
        <f t="shared" si="206"/>
        <v>0.49</v>
      </c>
      <c r="BA1929" s="54">
        <f t="shared" si="207"/>
        <v>12.909914485101785</v>
      </c>
      <c r="BB1929" s="54">
        <f t="shared" si="208"/>
        <v>9.5170855148982145</v>
      </c>
    </row>
    <row r="1930" spans="1:54" x14ac:dyDescent="0.25">
      <c r="A1930" s="3">
        <v>43032</v>
      </c>
      <c r="B1930" s="77">
        <v>10743.78</v>
      </c>
      <c r="C1930" s="77">
        <v>1119.85941</v>
      </c>
      <c r="D1930" s="77">
        <v>7.6166</v>
      </c>
      <c r="E1930" s="77">
        <f t="shared" si="203"/>
        <v>236.84369999999996</v>
      </c>
      <c r="F1930" s="77">
        <v>-2.1046</v>
      </c>
      <c r="G1930" s="77">
        <v>18.8751</v>
      </c>
      <c r="H1930">
        <v>0</v>
      </c>
      <c r="I1930" s="78">
        <v>10744</v>
      </c>
      <c r="J1930">
        <v>201711</v>
      </c>
      <c r="K1930" s="78">
        <v>10744</v>
      </c>
      <c r="L1930" s="77">
        <f t="shared" si="209"/>
        <v>0.21999999999934516</v>
      </c>
      <c r="M1930" s="78">
        <v>56330</v>
      </c>
      <c r="N1930" s="78">
        <v>1210.3717999999999</v>
      </c>
      <c r="O1930" s="78">
        <v>2123</v>
      </c>
      <c r="P1930" s="78">
        <v>11.400880000000001</v>
      </c>
      <c r="Q1930" s="144">
        <v>56860.75</v>
      </c>
      <c r="R1930" s="78">
        <v>-30617</v>
      </c>
      <c r="S1930" s="78">
        <v>-5370</v>
      </c>
      <c r="T1930" s="78">
        <v>12134</v>
      </c>
      <c r="U1930" s="78">
        <v>42292</v>
      </c>
      <c r="V1930" s="219">
        <v>-0.28691005391090513</v>
      </c>
      <c r="W1930" s="78">
        <v>10403</v>
      </c>
      <c r="X1930" s="78">
        <v>13086</v>
      </c>
      <c r="Y1930" s="78">
        <v>19233</v>
      </c>
      <c r="Z1930" s="78">
        <v>22718</v>
      </c>
      <c r="AA1930" s="78">
        <v>120.78</v>
      </c>
      <c r="AB1930" s="78">
        <v>170.77</v>
      </c>
      <c r="AC1930" s="78">
        <v>107073</v>
      </c>
      <c r="AD1930" s="104">
        <v>5.8411799999999996</v>
      </c>
      <c r="AE1930" s="78">
        <v>219566</v>
      </c>
      <c r="AF1930" s="104">
        <v>1.3515699999999999</v>
      </c>
      <c r="AG1930" s="78">
        <v>52797</v>
      </c>
      <c r="AH1930" s="104">
        <v>-0.72977000000000003</v>
      </c>
      <c r="AI1930" s="78">
        <v>-45559</v>
      </c>
      <c r="AJ1930" s="104">
        <v>-0.46715000000000001</v>
      </c>
      <c r="AK1930" s="78">
        <v>11000</v>
      </c>
      <c r="AL1930" s="78">
        <v>10500</v>
      </c>
      <c r="AM1930" s="8">
        <v>10700</v>
      </c>
      <c r="AN1930" s="78">
        <v>210</v>
      </c>
      <c r="AO1930" s="78">
        <v>11200</v>
      </c>
      <c r="AP1930" s="78">
        <v>8800</v>
      </c>
      <c r="AQ1930" s="78">
        <v>10700</v>
      </c>
      <c r="AR1930" s="78">
        <v>350</v>
      </c>
      <c r="AS1930" s="78">
        <v>10850</v>
      </c>
      <c r="AT1930" s="78">
        <v>10550</v>
      </c>
      <c r="AU1930" s="78">
        <v>10750</v>
      </c>
      <c r="AV1930" s="78">
        <v>45</v>
      </c>
      <c r="AW1930" s="77">
        <v>11.16</v>
      </c>
      <c r="AX1930" s="144">
        <f t="shared" si="204"/>
        <v>0.37</v>
      </c>
      <c r="AY1930" s="144">
        <f t="shared" si="205"/>
        <v>0.22</v>
      </c>
      <c r="AZ1930" s="144">
        <f t="shared" si="206"/>
        <v>0.36</v>
      </c>
      <c r="BA1930" s="54">
        <f t="shared" si="207"/>
        <v>12.862750655640538</v>
      </c>
      <c r="BB1930" s="54">
        <f t="shared" si="208"/>
        <v>9.5062493443594622</v>
      </c>
    </row>
    <row r="1931" spans="1:54" x14ac:dyDescent="0.25">
      <c r="A1931" s="3">
        <v>43033</v>
      </c>
      <c r="B1931" s="77">
        <v>10750.57</v>
      </c>
      <c r="C1931" s="77">
        <v>1202.40229</v>
      </c>
      <c r="D1931" s="77">
        <v>4.0719000000000003</v>
      </c>
      <c r="E1931" s="77">
        <f t="shared" si="203"/>
        <v>282.76890000000009</v>
      </c>
      <c r="F1931" s="77">
        <v>5.5599999999999997E-2</v>
      </c>
      <c r="G1931" s="77">
        <v>2.3549000000000002</v>
      </c>
      <c r="H1931" t="s">
        <v>1851</v>
      </c>
      <c r="I1931" s="78">
        <v>10739</v>
      </c>
      <c r="J1931">
        <v>201711</v>
      </c>
      <c r="K1931" s="78">
        <v>10739</v>
      </c>
      <c r="L1931" s="77">
        <f t="shared" si="209"/>
        <v>-11.569999999999709</v>
      </c>
      <c r="M1931" s="78">
        <v>53075</v>
      </c>
      <c r="N1931" s="78">
        <v>1139.76422</v>
      </c>
      <c r="O1931" s="78">
        <v>1118</v>
      </c>
      <c r="P1931" s="78">
        <v>5.9986300000000004</v>
      </c>
      <c r="Q1931" s="144">
        <v>53354.5</v>
      </c>
      <c r="R1931" s="78">
        <v>-30674</v>
      </c>
      <c r="S1931" s="78">
        <v>-5027</v>
      </c>
      <c r="T1931" s="78">
        <v>9575</v>
      </c>
      <c r="U1931" s="78">
        <v>42267</v>
      </c>
      <c r="V1931" s="219">
        <v>-0.22653606832753684</v>
      </c>
      <c r="W1931" s="78">
        <v>8328</v>
      </c>
      <c r="X1931" s="78">
        <v>10832</v>
      </c>
      <c r="Y1931" s="78">
        <v>18107</v>
      </c>
      <c r="Z1931" s="78">
        <v>20889</v>
      </c>
      <c r="AA1931" s="78">
        <v>118.34</v>
      </c>
      <c r="AB1931" s="78">
        <v>173.09</v>
      </c>
      <c r="AC1931" s="78">
        <v>108994</v>
      </c>
      <c r="AD1931" s="104">
        <v>5.7943699999999998</v>
      </c>
      <c r="AE1931" s="78">
        <v>230746</v>
      </c>
      <c r="AF1931" s="104">
        <v>1.7576099999999999</v>
      </c>
      <c r="AG1931" s="78">
        <v>28418</v>
      </c>
      <c r="AH1931" s="104">
        <v>-0.83409999999999995</v>
      </c>
      <c r="AI1931" s="78">
        <v>-87594</v>
      </c>
      <c r="AJ1931" s="104">
        <v>-0.60316999999999998</v>
      </c>
      <c r="AK1931" s="78">
        <v>11000</v>
      </c>
      <c r="AL1931" s="78">
        <v>10500</v>
      </c>
      <c r="AM1931" s="8">
        <v>10700</v>
      </c>
      <c r="AN1931" s="78">
        <v>203</v>
      </c>
      <c r="AO1931" s="78">
        <v>11200</v>
      </c>
      <c r="AP1931" s="78">
        <v>8800</v>
      </c>
      <c r="AQ1931" s="78">
        <v>10700</v>
      </c>
      <c r="AR1931" s="78">
        <v>350</v>
      </c>
      <c r="AS1931" s="78">
        <v>10850</v>
      </c>
      <c r="AT1931" s="78">
        <v>10650</v>
      </c>
      <c r="AU1931" s="78">
        <v>10750</v>
      </c>
      <c r="AV1931" s="78">
        <v>104</v>
      </c>
      <c r="AW1931" s="77">
        <v>11.87</v>
      </c>
      <c r="AX1931" s="144">
        <f t="shared" si="204"/>
        <v>0.72</v>
      </c>
      <c r="AY1931" s="144">
        <f t="shared" si="205"/>
        <v>0.48</v>
      </c>
      <c r="AZ1931" s="144">
        <f t="shared" si="206"/>
        <v>0.56999999999999995</v>
      </c>
      <c r="BA1931" s="54">
        <f t="shared" si="207"/>
        <v>12.681480612889253</v>
      </c>
      <c r="BB1931" s="54">
        <f t="shared" si="208"/>
        <v>9.5975193871107471</v>
      </c>
    </row>
    <row r="1932" spans="1:54" x14ac:dyDescent="0.25">
      <c r="A1932" s="3">
        <v>43034</v>
      </c>
      <c r="B1932" s="77">
        <v>10734.76</v>
      </c>
      <c r="C1932" s="77">
        <v>1124.9241099999999</v>
      </c>
      <c r="D1932" s="77">
        <v>11.410299999999999</v>
      </c>
      <c r="E1932" s="77">
        <f t="shared" si="203"/>
        <v>376.10870000000006</v>
      </c>
      <c r="F1932" s="77">
        <v>0.30030000000000001</v>
      </c>
      <c r="G1932" s="77">
        <v>20.941100000000002</v>
      </c>
      <c r="H1932">
        <v>0</v>
      </c>
      <c r="I1932" s="78">
        <v>10728</v>
      </c>
      <c r="J1932">
        <v>201711</v>
      </c>
      <c r="K1932" s="78">
        <v>10728</v>
      </c>
      <c r="L1932" s="77">
        <f t="shared" si="209"/>
        <v>-6.7600000000002183</v>
      </c>
      <c r="M1932" s="78">
        <v>53659</v>
      </c>
      <c r="N1932" s="78">
        <v>1151.05252</v>
      </c>
      <c r="O1932" s="78">
        <v>1238</v>
      </c>
      <c r="P1932" s="78">
        <v>6.6351699999999996</v>
      </c>
      <c r="Q1932" s="144">
        <v>53968.5</v>
      </c>
      <c r="R1932" s="78">
        <v>-30510</v>
      </c>
      <c r="S1932" s="78">
        <v>-6088</v>
      </c>
      <c r="T1932" s="78">
        <v>8716</v>
      </c>
      <c r="U1932" s="78">
        <v>44315</v>
      </c>
      <c r="V1932" s="219">
        <v>-0.19668283876791154</v>
      </c>
      <c r="W1932" s="78">
        <v>9210</v>
      </c>
      <c r="X1932" s="78">
        <v>9210</v>
      </c>
      <c r="Y1932" s="78">
        <v>16932</v>
      </c>
      <c r="Z1932" s="78">
        <v>22642</v>
      </c>
      <c r="AA1932" s="78">
        <v>132.93</v>
      </c>
      <c r="AB1932" s="78">
        <v>174.19</v>
      </c>
      <c r="AC1932" s="78">
        <v>114264</v>
      </c>
      <c r="AD1932" s="104">
        <v>5.5442900000000002</v>
      </c>
      <c r="AE1932" s="78">
        <v>240242</v>
      </c>
      <c r="AF1932" s="104">
        <v>2.1346699999999998</v>
      </c>
      <c r="AG1932" s="78">
        <v>39045</v>
      </c>
      <c r="AH1932" s="104">
        <v>-0.75953999999999999</v>
      </c>
      <c r="AI1932" s="78">
        <v>-88778</v>
      </c>
      <c r="AJ1932" s="104">
        <v>-1.0683</v>
      </c>
      <c r="AK1932" s="78">
        <v>11000</v>
      </c>
      <c r="AL1932" s="78">
        <v>10500</v>
      </c>
      <c r="AM1932" s="8">
        <v>10700</v>
      </c>
      <c r="AN1932" s="78">
        <v>194</v>
      </c>
      <c r="AO1932" s="78">
        <v>11200</v>
      </c>
      <c r="AP1932" s="78">
        <v>8800</v>
      </c>
      <c r="AQ1932" s="78">
        <v>10700</v>
      </c>
      <c r="AR1932" s="78">
        <v>346</v>
      </c>
      <c r="AS1932" s="78">
        <v>10850</v>
      </c>
      <c r="AT1932" s="78">
        <v>10500</v>
      </c>
      <c r="AU1932" s="78">
        <v>10750</v>
      </c>
      <c r="AV1932" s="78">
        <v>85</v>
      </c>
      <c r="AW1932" s="77">
        <v>11.85</v>
      </c>
      <c r="AX1932" s="144">
        <f t="shared" si="204"/>
        <v>0.68</v>
      </c>
      <c r="AY1932" s="144">
        <f t="shared" si="205"/>
        <v>0.46</v>
      </c>
      <c r="AZ1932" s="144">
        <f t="shared" si="206"/>
        <v>0.55000000000000004</v>
      </c>
      <c r="BA1932" s="54">
        <f t="shared" si="207"/>
        <v>12.452399000003494</v>
      </c>
      <c r="BB1932" s="54">
        <f t="shared" si="208"/>
        <v>9.7266009999965046</v>
      </c>
    </row>
    <row r="1933" spans="1:54" x14ac:dyDescent="0.25">
      <c r="A1933" s="3">
        <v>43035</v>
      </c>
      <c r="B1933" s="77">
        <v>10709.11</v>
      </c>
      <c r="C1933" s="77">
        <v>1490.9665199999999</v>
      </c>
      <c r="D1933" s="77">
        <v>-10.304</v>
      </c>
      <c r="E1933" s="77">
        <f t="shared" si="203"/>
        <v>386.41890000000006</v>
      </c>
      <c r="F1933" s="77">
        <v>5.16</v>
      </c>
      <c r="G1933" s="77">
        <v>-25.851700000000001</v>
      </c>
      <c r="H1933">
        <v>0</v>
      </c>
      <c r="I1933" s="78">
        <v>10710</v>
      </c>
      <c r="J1933">
        <v>201711</v>
      </c>
      <c r="K1933" s="78">
        <v>10710</v>
      </c>
      <c r="L1933" s="77">
        <f t="shared" si="209"/>
        <v>0.88999999999941792</v>
      </c>
      <c r="M1933" s="78">
        <v>53047</v>
      </c>
      <c r="N1933" s="78">
        <v>1136.2680399999999</v>
      </c>
      <c r="O1933" s="78">
        <v>411</v>
      </c>
      <c r="P1933" s="78">
        <v>2.19618</v>
      </c>
      <c r="Q1933" s="144">
        <v>53149.75</v>
      </c>
      <c r="R1933" s="78">
        <v>-31010</v>
      </c>
      <c r="S1933" s="78">
        <v>-5551</v>
      </c>
      <c r="T1933" s="78">
        <v>6036</v>
      </c>
      <c r="U1933" s="78">
        <v>42450</v>
      </c>
      <c r="V1933" s="219">
        <v>-0.14219081272084805</v>
      </c>
      <c r="W1933" s="78">
        <v>9522</v>
      </c>
      <c r="X1933" s="78">
        <v>12512</v>
      </c>
      <c r="Y1933" s="78">
        <v>16162</v>
      </c>
      <c r="Z1933" s="78">
        <v>20939</v>
      </c>
      <c r="AA1933" s="78">
        <v>123.21</v>
      </c>
      <c r="AB1933" s="78">
        <v>168.61</v>
      </c>
      <c r="AC1933" s="78">
        <v>115363</v>
      </c>
      <c r="AD1933" s="104">
        <v>5.17645</v>
      </c>
      <c r="AE1933" s="78">
        <v>264419</v>
      </c>
      <c r="AF1933" s="104">
        <v>2.8049200000000001</v>
      </c>
      <c r="AG1933" s="78">
        <v>36564</v>
      </c>
      <c r="AH1933" s="104">
        <v>-0.78373000000000004</v>
      </c>
      <c r="AI1933" s="78">
        <v>-76125</v>
      </c>
      <c r="AJ1933" s="104">
        <v>-1.2580899999999999</v>
      </c>
      <c r="AK1933" s="78">
        <v>10900</v>
      </c>
      <c r="AL1933" s="78">
        <v>10500</v>
      </c>
      <c r="AM1933" s="8">
        <v>10700</v>
      </c>
      <c r="AN1933" s="78">
        <v>188</v>
      </c>
      <c r="AO1933" s="78">
        <v>11200</v>
      </c>
      <c r="AP1933" s="78">
        <v>8800</v>
      </c>
      <c r="AQ1933" s="78">
        <v>10700</v>
      </c>
      <c r="AR1933" s="78">
        <v>346</v>
      </c>
      <c r="AS1933" s="78">
        <v>10850</v>
      </c>
      <c r="AT1933" s="78">
        <v>10500</v>
      </c>
      <c r="AU1933" s="78">
        <v>10700</v>
      </c>
      <c r="AV1933" s="78">
        <v>79.5</v>
      </c>
      <c r="AW1933" s="77">
        <v>12.14</v>
      </c>
      <c r="AX1933" s="144">
        <f t="shared" si="204"/>
        <v>0.79</v>
      </c>
      <c r="AY1933" s="144">
        <f t="shared" si="205"/>
        <v>0.59</v>
      </c>
      <c r="AZ1933" s="144">
        <f t="shared" si="206"/>
        <v>0.65</v>
      </c>
      <c r="BA1933" s="54">
        <f t="shared" si="207"/>
        <v>12.452399000003496</v>
      </c>
      <c r="BB1933" s="54">
        <f t="shared" si="208"/>
        <v>9.7266009999965064</v>
      </c>
    </row>
    <row r="1934" spans="1:54" x14ac:dyDescent="0.25">
      <c r="A1934" s="3">
        <v>43038</v>
      </c>
      <c r="B1934" s="77">
        <v>10756.87</v>
      </c>
      <c r="C1934" s="77">
        <v>1250.6964599999999</v>
      </c>
      <c r="D1934" s="77">
        <v>34.382899999999999</v>
      </c>
      <c r="E1934" s="77">
        <f t="shared" si="203"/>
        <v>503.54010000000017</v>
      </c>
      <c r="F1934" s="77">
        <v>2.2196000000000002</v>
      </c>
      <c r="G1934" s="77">
        <v>9.9875000000000007</v>
      </c>
      <c r="H1934">
        <v>0</v>
      </c>
      <c r="I1934" s="78">
        <v>10748</v>
      </c>
      <c r="J1934">
        <v>201711</v>
      </c>
      <c r="K1934" s="78">
        <v>10748</v>
      </c>
      <c r="L1934" s="77">
        <f t="shared" si="209"/>
        <v>-8.8700000000008004</v>
      </c>
      <c r="M1934" s="78">
        <v>55424</v>
      </c>
      <c r="N1934" s="78">
        <v>1191.0961199999999</v>
      </c>
      <c r="O1934" s="78">
        <v>1184</v>
      </c>
      <c r="P1934" s="78">
        <v>6.3561800000000002</v>
      </c>
      <c r="Q1934" s="144">
        <v>55720</v>
      </c>
      <c r="R1934" s="78">
        <v>-29891</v>
      </c>
      <c r="S1934" s="78">
        <v>-4335</v>
      </c>
      <c r="T1934" s="78">
        <v>7603</v>
      </c>
      <c r="U1934" s="78">
        <v>42554</v>
      </c>
      <c r="V1934" s="219">
        <v>-0.17866710532499883</v>
      </c>
      <c r="W1934" s="78">
        <v>10958</v>
      </c>
      <c r="X1934" s="78">
        <v>14168</v>
      </c>
      <c r="Y1934" s="78">
        <v>20289</v>
      </c>
      <c r="Z1934" s="78">
        <v>22187</v>
      </c>
      <c r="AA1934" s="78">
        <v>112.28</v>
      </c>
      <c r="AB1934" s="78">
        <v>173.54</v>
      </c>
      <c r="AC1934" s="78">
        <v>120514</v>
      </c>
      <c r="AD1934" s="104">
        <v>5.5897600000000001</v>
      </c>
      <c r="AE1934" s="78">
        <v>269368</v>
      </c>
      <c r="AF1934" s="104">
        <v>2.45024</v>
      </c>
      <c r="AG1934" s="78">
        <v>23135</v>
      </c>
      <c r="AH1934" s="104">
        <v>-0.85424999999999995</v>
      </c>
      <c r="AI1934" s="78">
        <v>-61120</v>
      </c>
      <c r="AJ1934" s="104">
        <v>-0.96657000000000004</v>
      </c>
      <c r="AK1934" s="78">
        <v>10900</v>
      </c>
      <c r="AL1934" s="78">
        <v>10500</v>
      </c>
      <c r="AM1934" s="8">
        <v>10700</v>
      </c>
      <c r="AN1934" s="78">
        <v>186</v>
      </c>
      <c r="AO1934" s="78">
        <v>11200</v>
      </c>
      <c r="AP1934" s="78">
        <v>8800</v>
      </c>
      <c r="AQ1934" s="78">
        <v>10700</v>
      </c>
      <c r="AR1934" s="78">
        <v>347</v>
      </c>
      <c r="AS1934" s="78">
        <v>10850</v>
      </c>
      <c r="AT1934" s="78">
        <v>10500</v>
      </c>
      <c r="AU1934" s="78">
        <v>10750</v>
      </c>
      <c r="AV1934" s="78">
        <v>63.5</v>
      </c>
      <c r="AW1934" s="77">
        <v>12.09</v>
      </c>
      <c r="AX1934" s="144">
        <f t="shared" si="204"/>
        <v>0.75</v>
      </c>
      <c r="AY1934" s="144">
        <f t="shared" si="205"/>
        <v>0.56999999999999995</v>
      </c>
      <c r="AZ1934" s="144">
        <f t="shared" si="206"/>
        <v>0.6</v>
      </c>
      <c r="BA1934" s="54">
        <f t="shared" si="207"/>
        <v>12.494804335735756</v>
      </c>
      <c r="BB1934" s="54">
        <f t="shared" si="208"/>
        <v>9.7071956642642458</v>
      </c>
    </row>
    <row r="1935" spans="1:54" x14ac:dyDescent="0.25">
      <c r="A1935" s="3">
        <v>43039</v>
      </c>
      <c r="B1935" s="77">
        <v>10793.8</v>
      </c>
      <c r="C1935" s="77">
        <v>1190.6470899999999</v>
      </c>
      <c r="D1935" s="77">
        <v>-14.443099999999999</v>
      </c>
      <c r="E1935" s="77">
        <f t="shared" si="203"/>
        <v>444.3463000000001</v>
      </c>
      <c r="F1935" s="77">
        <v>-1.4159999999999999</v>
      </c>
      <c r="G1935" s="77">
        <v>24.799400000000002</v>
      </c>
      <c r="H1935">
        <v>0</v>
      </c>
      <c r="I1935" s="78">
        <v>10783</v>
      </c>
      <c r="J1935">
        <v>201711</v>
      </c>
      <c r="K1935" s="78">
        <v>10783</v>
      </c>
      <c r="L1935" s="77">
        <f t="shared" si="209"/>
        <v>-10.799999999999272</v>
      </c>
      <c r="M1935" s="78">
        <v>54249</v>
      </c>
      <c r="N1935" s="78">
        <v>1169.84196</v>
      </c>
      <c r="O1935" s="78">
        <v>441</v>
      </c>
      <c r="P1935" s="78">
        <v>2.3713299999999999</v>
      </c>
      <c r="Q1935" s="144">
        <v>54359.25</v>
      </c>
      <c r="R1935" s="78">
        <v>-30025</v>
      </c>
      <c r="S1935" s="78">
        <v>-1666</v>
      </c>
      <c r="T1935" s="78">
        <v>10936</v>
      </c>
      <c r="U1935" s="78">
        <v>48224</v>
      </c>
      <c r="V1935" s="219">
        <v>-0.22677504976775051</v>
      </c>
      <c r="W1935" s="78">
        <v>10709</v>
      </c>
      <c r="X1935" s="78">
        <v>14100</v>
      </c>
      <c r="Y1935" s="78">
        <v>19373</v>
      </c>
      <c r="Z1935" s="78">
        <v>19523</v>
      </c>
      <c r="AA1935" s="78">
        <v>131.91</v>
      </c>
      <c r="AB1935" s="78">
        <v>183.22</v>
      </c>
      <c r="AC1935" s="78">
        <v>119539</v>
      </c>
      <c r="AD1935" s="104">
        <v>5.9898300000000004</v>
      </c>
      <c r="AE1935" s="78">
        <v>276901</v>
      </c>
      <c r="AF1935" s="104">
        <v>2.15923</v>
      </c>
      <c r="AG1935" s="78">
        <v>10072</v>
      </c>
      <c r="AH1935" s="104">
        <v>-1.33867</v>
      </c>
      <c r="AI1935" s="78">
        <v>-65160</v>
      </c>
      <c r="AJ1935" s="104">
        <v>-0.87492999999999999</v>
      </c>
      <c r="AK1935" s="78">
        <v>11000</v>
      </c>
      <c r="AL1935" s="78">
        <v>10500</v>
      </c>
      <c r="AM1935" s="8">
        <v>10800</v>
      </c>
      <c r="AN1935" s="78">
        <v>167</v>
      </c>
      <c r="AO1935" s="78">
        <v>11200</v>
      </c>
      <c r="AP1935" s="78">
        <v>8800</v>
      </c>
      <c r="AQ1935" s="78">
        <v>10800</v>
      </c>
      <c r="AR1935" s="78">
        <v>328</v>
      </c>
      <c r="AS1935" s="78">
        <v>10850</v>
      </c>
      <c r="AT1935" s="78">
        <v>10700</v>
      </c>
      <c r="AU1935" s="78">
        <v>10800</v>
      </c>
      <c r="AV1935" s="78">
        <v>41.5</v>
      </c>
      <c r="AW1935" s="77">
        <v>11.85</v>
      </c>
      <c r="AX1935" s="144">
        <f t="shared" si="204"/>
        <v>0.62</v>
      </c>
      <c r="AY1935" s="144">
        <f t="shared" si="205"/>
        <v>0.46</v>
      </c>
      <c r="AZ1935" s="144">
        <f t="shared" si="206"/>
        <v>0.52</v>
      </c>
      <c r="BA1935" s="54">
        <f t="shared" si="207"/>
        <v>12.561502278739733</v>
      </c>
      <c r="BB1935" s="54">
        <f t="shared" si="208"/>
        <v>9.6974977212602642</v>
      </c>
    </row>
    <row r="1936" spans="1:54" x14ac:dyDescent="0.25">
      <c r="A1936" s="3">
        <v>43040</v>
      </c>
      <c r="B1936" s="77">
        <v>10806.36</v>
      </c>
      <c r="C1936" s="77">
        <v>1294.26686</v>
      </c>
      <c r="D1936" s="77">
        <v>-16.089700000000001</v>
      </c>
      <c r="E1936" s="77">
        <f t="shared" si="203"/>
        <v>425.03850000000017</v>
      </c>
      <c r="F1936" s="77">
        <v>2.1616999999999997</v>
      </c>
      <c r="G1936" s="77">
        <v>8.3975000000000009</v>
      </c>
      <c r="H1936" t="s">
        <v>1852</v>
      </c>
      <c r="I1936" s="78">
        <v>10809</v>
      </c>
      <c r="J1936">
        <v>201711</v>
      </c>
      <c r="K1936" s="78">
        <v>10809</v>
      </c>
      <c r="L1936" s="77">
        <f t="shared" si="209"/>
        <v>2.6399999999994179</v>
      </c>
      <c r="M1936" s="78">
        <v>50792</v>
      </c>
      <c r="N1936" s="78">
        <v>1097.9242099999999</v>
      </c>
      <c r="O1936" s="78">
        <v>-438</v>
      </c>
      <c r="P1936" s="78">
        <v>-2.3727399999999998</v>
      </c>
      <c r="Q1936" s="144">
        <v>50682.5</v>
      </c>
      <c r="R1936" s="78">
        <v>-29664</v>
      </c>
      <c r="S1936" s="78">
        <v>-1640</v>
      </c>
      <c r="T1936" s="78">
        <v>8454</v>
      </c>
      <c r="U1936" s="78">
        <v>48364</v>
      </c>
      <c r="V1936" s="219">
        <v>-0.17479943759821354</v>
      </c>
      <c r="W1936" s="78">
        <v>11637</v>
      </c>
      <c r="X1936" s="78">
        <v>14436</v>
      </c>
      <c r="Y1936" s="78">
        <v>18972</v>
      </c>
      <c r="Z1936" s="78">
        <v>23755</v>
      </c>
      <c r="AA1936" s="78">
        <v>112.19</v>
      </c>
      <c r="AB1936" s="78">
        <v>181.18</v>
      </c>
      <c r="AC1936" s="78">
        <v>122038</v>
      </c>
      <c r="AD1936" s="104">
        <v>6.5204000000000004</v>
      </c>
      <c r="AE1936" s="78">
        <v>282080</v>
      </c>
      <c r="AF1936" s="104">
        <v>2.1498599999999999</v>
      </c>
      <c r="AG1936" s="78">
        <v>8147</v>
      </c>
      <c r="AH1936" s="104">
        <v>-1.2222299999999999</v>
      </c>
      <c r="AI1936" s="78">
        <v>-88962</v>
      </c>
      <c r="AJ1936" s="104">
        <v>-0.57935000000000003</v>
      </c>
      <c r="AK1936" s="78">
        <v>11000</v>
      </c>
      <c r="AL1936" s="78">
        <v>10500</v>
      </c>
      <c r="AM1936" s="8">
        <v>10800</v>
      </c>
      <c r="AN1936" s="78">
        <v>159</v>
      </c>
      <c r="AO1936" s="78">
        <v>11200</v>
      </c>
      <c r="AP1936" s="78">
        <v>8800</v>
      </c>
      <c r="AQ1936" s="78">
        <v>10800</v>
      </c>
      <c r="AR1936" s="78">
        <v>326</v>
      </c>
      <c r="AS1936" s="78">
        <v>10900</v>
      </c>
      <c r="AT1936" s="78">
        <v>10700</v>
      </c>
      <c r="AU1936" s="78">
        <v>10850</v>
      </c>
      <c r="AV1936" s="78">
        <v>107.5</v>
      </c>
      <c r="AW1936" s="77">
        <v>11.64</v>
      </c>
      <c r="AX1936" s="144">
        <f t="shared" si="204"/>
        <v>0.48</v>
      </c>
      <c r="AY1936" s="144">
        <f t="shared" si="205"/>
        <v>0.36</v>
      </c>
      <c r="AZ1936" s="144">
        <f t="shared" si="206"/>
        <v>0.43</v>
      </c>
      <c r="BA1936" s="54">
        <f t="shared" si="207"/>
        <v>12.604188614877589</v>
      </c>
      <c r="BB1936" s="54">
        <f t="shared" si="208"/>
        <v>9.7678113851224069</v>
      </c>
    </row>
    <row r="1937" spans="1:54" x14ac:dyDescent="0.25">
      <c r="A1937" s="3">
        <v>43041</v>
      </c>
      <c r="B1937" s="77">
        <v>10788.51</v>
      </c>
      <c r="C1937" s="77">
        <v>1199.3669199999999</v>
      </c>
      <c r="D1937" s="77">
        <v>-11.603800000000001</v>
      </c>
      <c r="E1937" s="77">
        <f t="shared" si="203"/>
        <v>401.5039000000001</v>
      </c>
      <c r="F1937" s="77">
        <v>-3.0279000000000003</v>
      </c>
      <c r="G1937" s="77">
        <v>0.50240000000000007</v>
      </c>
      <c r="H1937">
        <v>0</v>
      </c>
      <c r="I1937" s="78">
        <v>10781</v>
      </c>
      <c r="J1937">
        <v>201711</v>
      </c>
      <c r="K1937" s="78">
        <v>10781</v>
      </c>
      <c r="L1937" s="77">
        <f t="shared" si="209"/>
        <v>-7.5100000000002183</v>
      </c>
      <c r="M1937" s="78">
        <v>50946</v>
      </c>
      <c r="N1937" s="78">
        <v>1098.4935700000001</v>
      </c>
      <c r="O1937" s="78">
        <v>-705</v>
      </c>
      <c r="P1937" s="78">
        <v>-3.80558</v>
      </c>
      <c r="Q1937" s="144">
        <v>50769.75</v>
      </c>
      <c r="R1937" s="78">
        <v>-29801</v>
      </c>
      <c r="S1937" s="78">
        <v>-1997</v>
      </c>
      <c r="T1937" s="78">
        <v>5923</v>
      </c>
      <c r="U1937" s="78">
        <v>49285</v>
      </c>
      <c r="V1937" s="219">
        <v>-0.12017855331236685</v>
      </c>
      <c r="W1937" s="78">
        <v>11695</v>
      </c>
      <c r="X1937" s="78">
        <v>15001</v>
      </c>
      <c r="Y1937" s="78">
        <v>18007</v>
      </c>
      <c r="Z1937" s="78">
        <v>20228</v>
      </c>
      <c r="AA1937" s="78">
        <v>112.73</v>
      </c>
      <c r="AB1937" s="78">
        <v>175.59</v>
      </c>
      <c r="AC1937" s="78">
        <v>126674</v>
      </c>
      <c r="AD1937" s="104">
        <v>5.9458200000000003</v>
      </c>
      <c r="AE1937" s="78">
        <v>291367</v>
      </c>
      <c r="AF1937" s="104">
        <v>2.3018200000000002</v>
      </c>
      <c r="AG1937" s="78">
        <v>13141</v>
      </c>
      <c r="AH1937" s="104">
        <v>-1.4398</v>
      </c>
      <c r="AI1937" s="78">
        <v>-78076</v>
      </c>
      <c r="AJ1937" s="104">
        <v>-0.77698</v>
      </c>
      <c r="AK1937" s="78">
        <v>11000</v>
      </c>
      <c r="AL1937" s="78">
        <v>10500</v>
      </c>
      <c r="AM1937" s="8">
        <v>10800</v>
      </c>
      <c r="AN1937" s="78">
        <v>155</v>
      </c>
      <c r="AO1937" s="78">
        <v>11200</v>
      </c>
      <c r="AP1937" s="78">
        <v>8800</v>
      </c>
      <c r="AQ1937" s="78">
        <v>10800</v>
      </c>
      <c r="AR1937" s="78">
        <v>325</v>
      </c>
      <c r="AS1937" s="78">
        <v>10900</v>
      </c>
      <c r="AT1937" s="78">
        <v>10550</v>
      </c>
      <c r="AU1937" s="78">
        <v>10800</v>
      </c>
      <c r="AV1937" s="78">
        <v>99.5</v>
      </c>
      <c r="AW1937" s="77">
        <v>11.85</v>
      </c>
      <c r="AX1937" s="144">
        <f t="shared" si="204"/>
        <v>0.65</v>
      </c>
      <c r="AY1937" s="144">
        <f t="shared" si="205"/>
        <v>0.48</v>
      </c>
      <c r="AZ1937" s="144">
        <f t="shared" si="206"/>
        <v>0.51</v>
      </c>
      <c r="BA1937" s="54">
        <f t="shared" si="207"/>
        <v>12.663910268975119</v>
      </c>
      <c r="BB1937" s="54">
        <f t="shared" si="208"/>
        <v>9.8410897310248799</v>
      </c>
    </row>
    <row r="1938" spans="1:54" x14ac:dyDescent="0.25">
      <c r="A1938" s="3">
        <v>43042</v>
      </c>
      <c r="B1938" s="77">
        <v>10800.77</v>
      </c>
      <c r="C1938" s="77">
        <v>1159.0123699999999</v>
      </c>
      <c r="D1938" s="77">
        <v>-3.7081</v>
      </c>
      <c r="E1938" s="77">
        <f t="shared" si="203"/>
        <v>436.51950000000011</v>
      </c>
      <c r="F1938" s="77">
        <v>0.22589999999999999</v>
      </c>
      <c r="G1938" s="77">
        <v>12.4748</v>
      </c>
      <c r="H1938">
        <v>0</v>
      </c>
      <c r="I1938" s="78">
        <v>10788</v>
      </c>
      <c r="J1938">
        <v>201711</v>
      </c>
      <c r="K1938" s="78">
        <v>10788</v>
      </c>
      <c r="L1938" s="77">
        <f t="shared" si="209"/>
        <v>-12.770000000000437</v>
      </c>
      <c r="M1938" s="78">
        <v>48649</v>
      </c>
      <c r="N1938" s="78">
        <v>1049.55359</v>
      </c>
      <c r="O1938" s="78">
        <v>-721</v>
      </c>
      <c r="P1938" s="78">
        <v>-3.8940100000000002</v>
      </c>
      <c r="Q1938" s="144">
        <v>48468.75</v>
      </c>
      <c r="R1938" s="78">
        <v>-30145</v>
      </c>
      <c r="S1938" s="78">
        <v>-634</v>
      </c>
      <c r="T1938" s="78">
        <v>5892</v>
      </c>
      <c r="U1938" s="78">
        <v>49273</v>
      </c>
      <c r="V1938" s="219">
        <v>-0.11957867391877905</v>
      </c>
      <c r="W1938" s="78">
        <v>9703</v>
      </c>
      <c r="X1938" s="78">
        <v>13391</v>
      </c>
      <c r="Y1938" s="78">
        <v>16830</v>
      </c>
      <c r="Z1938" s="78">
        <v>18724</v>
      </c>
      <c r="AA1938" s="78">
        <v>120.62</v>
      </c>
      <c r="AB1938" s="78">
        <v>174.68</v>
      </c>
      <c r="AC1938" s="78">
        <v>127374</v>
      </c>
      <c r="AD1938" s="104">
        <v>5.7365599999999999</v>
      </c>
      <c r="AE1938" s="78">
        <v>299294</v>
      </c>
      <c r="AF1938" s="104">
        <v>2.1583800000000002</v>
      </c>
      <c r="AG1938" s="78">
        <v>-3333</v>
      </c>
      <c r="AH1938" s="104">
        <v>-1.6435299999999999</v>
      </c>
      <c r="AI1938" s="78">
        <v>-61095</v>
      </c>
      <c r="AJ1938" s="104">
        <v>-0.53456000000000004</v>
      </c>
      <c r="AK1938" s="78">
        <v>11000</v>
      </c>
      <c r="AL1938" s="78">
        <v>10500</v>
      </c>
      <c r="AM1938" s="8">
        <v>10800</v>
      </c>
      <c r="AN1938" s="78">
        <v>142</v>
      </c>
      <c r="AO1938" s="78">
        <v>11200</v>
      </c>
      <c r="AP1938" s="78">
        <v>8800</v>
      </c>
      <c r="AQ1938" s="78">
        <v>10800</v>
      </c>
      <c r="AR1938" s="78">
        <v>314</v>
      </c>
      <c r="AS1938" s="78">
        <v>10900</v>
      </c>
      <c r="AT1938" s="78">
        <v>10550</v>
      </c>
      <c r="AU1938" s="78">
        <v>10800</v>
      </c>
      <c r="AV1938" s="78">
        <v>79</v>
      </c>
      <c r="AW1938" s="77">
        <v>11.82</v>
      </c>
      <c r="AX1938" s="144">
        <f t="shared" si="204"/>
        <v>0.65</v>
      </c>
      <c r="AY1938" s="144">
        <f t="shared" si="205"/>
        <v>0.46</v>
      </c>
      <c r="AZ1938" s="144">
        <f t="shared" si="206"/>
        <v>0.49</v>
      </c>
      <c r="BA1938" s="54">
        <f t="shared" si="207"/>
        <v>12.685542043502325</v>
      </c>
      <c r="BB1938" s="54">
        <f t="shared" si="208"/>
        <v>9.972457956497669</v>
      </c>
    </row>
    <row r="1939" spans="1:54" x14ac:dyDescent="0.25">
      <c r="A1939" s="3">
        <v>43045</v>
      </c>
      <c r="B1939" s="77">
        <v>10786.19</v>
      </c>
      <c r="C1939" s="77">
        <v>1135.0643399999999</v>
      </c>
      <c r="D1939" s="77">
        <v>-30.235599999999998</v>
      </c>
      <c r="E1939" s="77">
        <f t="shared" si="203"/>
        <v>369.37820000000011</v>
      </c>
      <c r="F1939" s="77">
        <v>5.5680999999999994</v>
      </c>
      <c r="G1939" s="77">
        <v>-0.38469999999999999</v>
      </c>
      <c r="H1939">
        <v>0</v>
      </c>
      <c r="I1939" s="78">
        <v>10771</v>
      </c>
      <c r="J1939">
        <v>201711</v>
      </c>
      <c r="K1939" s="78">
        <v>10771</v>
      </c>
      <c r="L1939" s="77">
        <f t="shared" si="209"/>
        <v>-15.190000000000509</v>
      </c>
      <c r="M1939" s="78">
        <v>46919</v>
      </c>
      <c r="N1939" s="78">
        <v>1010.7543899999999</v>
      </c>
      <c r="O1939" s="78">
        <v>-2438</v>
      </c>
      <c r="P1939" s="78">
        <v>-13.1363</v>
      </c>
      <c r="Q1939" s="144">
        <v>46309.5</v>
      </c>
      <c r="R1939" s="78">
        <v>-29608</v>
      </c>
      <c r="S1939" s="78">
        <v>-28</v>
      </c>
      <c r="T1939" s="78">
        <v>2851</v>
      </c>
      <c r="U1939" s="78">
        <v>50305</v>
      </c>
      <c r="V1939" s="219">
        <v>-5.6674286850213695E-2</v>
      </c>
      <c r="W1939" s="78">
        <v>6638</v>
      </c>
      <c r="X1939" s="78">
        <v>10680</v>
      </c>
      <c r="Y1939" s="78">
        <v>15791</v>
      </c>
      <c r="Z1939" s="78">
        <v>17168</v>
      </c>
      <c r="AA1939" s="78">
        <v>115.86</v>
      </c>
      <c r="AB1939" s="78">
        <v>175.76</v>
      </c>
      <c r="AC1939" s="78">
        <v>131433</v>
      </c>
      <c r="AD1939" s="104">
        <v>5.3318700000000003</v>
      </c>
      <c r="AE1939" s="78">
        <v>316708</v>
      </c>
      <c r="AF1939" s="104">
        <v>2.4760900000000001</v>
      </c>
      <c r="AG1939" s="78">
        <v>-5551</v>
      </c>
      <c r="AH1939" s="104">
        <v>-1.4857400000000001</v>
      </c>
      <c r="AI1939" s="78">
        <v>-65596</v>
      </c>
      <c r="AJ1939" s="104">
        <v>-0.66630999999999996</v>
      </c>
      <c r="AK1939" s="78">
        <v>10900</v>
      </c>
      <c r="AL1939" s="78">
        <v>10500</v>
      </c>
      <c r="AM1939" s="8">
        <v>10800</v>
      </c>
      <c r="AN1939" s="78">
        <v>126</v>
      </c>
      <c r="AO1939" s="78">
        <v>11200</v>
      </c>
      <c r="AP1939" s="78">
        <v>10000</v>
      </c>
      <c r="AQ1939" s="78">
        <v>10800</v>
      </c>
      <c r="AR1939" s="78">
        <v>303</v>
      </c>
      <c r="AS1939" s="78">
        <v>10850</v>
      </c>
      <c r="AT1939" s="78">
        <v>10550</v>
      </c>
      <c r="AU1939" s="78">
        <v>10800</v>
      </c>
      <c r="AV1939" s="78">
        <v>61</v>
      </c>
      <c r="AW1939" s="77">
        <v>11.74</v>
      </c>
      <c r="AX1939" s="144">
        <f t="shared" si="204"/>
        <v>0.51</v>
      </c>
      <c r="AY1939" s="144">
        <f t="shared" si="205"/>
        <v>0.38</v>
      </c>
      <c r="AZ1939" s="144">
        <f t="shared" si="206"/>
        <v>0.43</v>
      </c>
      <c r="BA1939" s="54">
        <f t="shared" si="207"/>
        <v>12.686838875874802</v>
      </c>
      <c r="BB1939" s="54">
        <f t="shared" si="208"/>
        <v>10.108161124125193</v>
      </c>
    </row>
    <row r="1940" spans="1:54" x14ac:dyDescent="0.25">
      <c r="A1940" s="3">
        <v>43046</v>
      </c>
      <c r="B1940" s="77">
        <v>10840.34</v>
      </c>
      <c r="C1940" s="77">
        <v>1277.11097</v>
      </c>
      <c r="D1940" s="77">
        <v>5.5423</v>
      </c>
      <c r="E1940" s="77">
        <f t="shared" si="203"/>
        <v>344.64860000000016</v>
      </c>
      <c r="F1940" s="77">
        <v>-2.7195</v>
      </c>
      <c r="G1940" s="77">
        <v>15.547599999999999</v>
      </c>
      <c r="H1940">
        <v>0</v>
      </c>
      <c r="I1940" s="78">
        <v>10825</v>
      </c>
      <c r="J1940">
        <v>201711</v>
      </c>
      <c r="K1940" s="78">
        <v>10825</v>
      </c>
      <c r="L1940" s="77">
        <f t="shared" si="209"/>
        <v>-15.340000000000146</v>
      </c>
      <c r="M1940" s="78">
        <v>49665</v>
      </c>
      <c r="N1940" s="78">
        <v>1075.0625199999999</v>
      </c>
      <c r="O1940" s="78">
        <v>112</v>
      </c>
      <c r="P1940" s="78">
        <v>0.59636999999999996</v>
      </c>
      <c r="Q1940" s="144">
        <v>49693</v>
      </c>
      <c r="R1940" s="78">
        <v>-29217</v>
      </c>
      <c r="S1940" s="78">
        <v>1952</v>
      </c>
      <c r="T1940" s="78">
        <v>7543</v>
      </c>
      <c r="U1940" s="78">
        <v>52816</v>
      </c>
      <c r="V1940" s="219">
        <v>-0.14281657073614057</v>
      </c>
      <c r="W1940" s="78">
        <v>6967</v>
      </c>
      <c r="X1940" s="78">
        <v>10665</v>
      </c>
      <c r="Y1940" s="78">
        <v>16792</v>
      </c>
      <c r="Z1940" s="78">
        <v>14214</v>
      </c>
      <c r="AA1940" s="78">
        <v>130.63999999999999</v>
      </c>
      <c r="AB1940" s="78">
        <v>183.67</v>
      </c>
      <c r="AC1940" s="78">
        <v>137658</v>
      </c>
      <c r="AD1940" s="104">
        <v>6.0257300000000003</v>
      </c>
      <c r="AE1940" s="78">
        <v>333740</v>
      </c>
      <c r="AF1940" s="104">
        <v>2.07517</v>
      </c>
      <c r="AG1940" s="78">
        <v>-4851</v>
      </c>
      <c r="AH1940" s="104">
        <v>-1.7418100000000001</v>
      </c>
      <c r="AI1940" s="78">
        <v>-76851</v>
      </c>
      <c r="AJ1940" s="104">
        <v>-0.50122</v>
      </c>
      <c r="AK1940" s="78">
        <v>11000</v>
      </c>
      <c r="AL1940" s="78">
        <v>10500</v>
      </c>
      <c r="AM1940" s="8">
        <v>10800</v>
      </c>
      <c r="AN1940" s="78">
        <v>121.5</v>
      </c>
      <c r="AO1940" s="78">
        <v>11200</v>
      </c>
      <c r="AP1940" s="78">
        <v>10000</v>
      </c>
      <c r="AQ1940" s="78">
        <v>10800</v>
      </c>
      <c r="AR1940" s="78">
        <v>295</v>
      </c>
      <c r="AS1940" s="78">
        <v>10850</v>
      </c>
      <c r="AT1940" s="78">
        <v>10550</v>
      </c>
      <c r="AU1940" s="78">
        <v>10850</v>
      </c>
      <c r="AV1940" s="78">
        <v>43.5</v>
      </c>
      <c r="AW1940" s="77">
        <v>11.13</v>
      </c>
      <c r="AX1940" s="144">
        <f t="shared" si="204"/>
        <v>0.34</v>
      </c>
      <c r="AY1940" s="144">
        <f t="shared" si="205"/>
        <v>0.22</v>
      </c>
      <c r="AZ1940" s="144">
        <f t="shared" si="206"/>
        <v>0.26</v>
      </c>
      <c r="BA1940" s="54">
        <f t="shared" si="207"/>
        <v>12.637917765818225</v>
      </c>
      <c r="BB1940" s="54">
        <f t="shared" si="208"/>
        <v>10.234082234181775</v>
      </c>
    </row>
    <row r="1941" spans="1:54" x14ac:dyDescent="0.25">
      <c r="A1941" s="3">
        <v>43047</v>
      </c>
      <c r="B1941" s="77">
        <v>10818.99</v>
      </c>
      <c r="C1941" s="77">
        <v>1213.0142000000001</v>
      </c>
      <c r="D1941" s="77">
        <v>-33.141799999999996</v>
      </c>
      <c r="E1941" s="77">
        <f t="shared" si="203"/>
        <v>216.19150000000016</v>
      </c>
      <c r="F1941" s="77">
        <v>-0.27960000000000002</v>
      </c>
      <c r="G1941" s="77">
        <v>4.2467000000000006</v>
      </c>
      <c r="H1941" t="s">
        <v>1853</v>
      </c>
      <c r="I1941" s="78">
        <v>10804</v>
      </c>
      <c r="J1941">
        <v>201711</v>
      </c>
      <c r="K1941" s="78">
        <v>10804</v>
      </c>
      <c r="L1941" s="77">
        <f t="shared" si="209"/>
        <v>-14.989999999999782</v>
      </c>
      <c r="M1941" s="78">
        <v>46642</v>
      </c>
      <c r="N1941" s="78">
        <v>1007.9411</v>
      </c>
      <c r="O1941" s="78">
        <v>-1173</v>
      </c>
      <c r="P1941" s="78">
        <v>-6.3465100000000003</v>
      </c>
      <c r="Q1941" s="144">
        <v>46348.75</v>
      </c>
      <c r="R1941" s="78">
        <v>-29220</v>
      </c>
      <c r="S1941" s="78">
        <v>2421</v>
      </c>
      <c r="T1941" s="78">
        <v>4120</v>
      </c>
      <c r="U1941" s="78">
        <v>52872</v>
      </c>
      <c r="V1941" s="219">
        <v>-7.7924042971705257E-2</v>
      </c>
      <c r="W1941" s="78">
        <v>7682</v>
      </c>
      <c r="X1941" s="78">
        <v>10870</v>
      </c>
      <c r="Y1941" s="78">
        <v>15288</v>
      </c>
      <c r="Z1941" s="78">
        <v>12623</v>
      </c>
      <c r="AA1941" s="78">
        <v>118.93</v>
      </c>
      <c r="AB1941" s="78">
        <v>181.61</v>
      </c>
      <c r="AC1941" s="78">
        <v>140461</v>
      </c>
      <c r="AD1941" s="104">
        <v>5.8348000000000004</v>
      </c>
      <c r="AE1941" s="78">
        <v>334584</v>
      </c>
      <c r="AF1941" s="104">
        <v>1.9634199999999999</v>
      </c>
      <c r="AG1941" s="78">
        <v>-6466</v>
      </c>
      <c r="AH1941" s="104">
        <v>-1.6912799999999999</v>
      </c>
      <c r="AI1941" s="78">
        <v>-96514</v>
      </c>
      <c r="AJ1941" s="104">
        <v>-0.31140000000000001</v>
      </c>
      <c r="AK1941" s="78">
        <v>11000</v>
      </c>
      <c r="AL1941" s="78">
        <v>10500</v>
      </c>
      <c r="AM1941" s="8">
        <v>10800</v>
      </c>
      <c r="AN1941" s="78">
        <v>106</v>
      </c>
      <c r="AO1941" s="78">
        <v>11200</v>
      </c>
      <c r="AP1941" s="78">
        <v>10000</v>
      </c>
      <c r="AQ1941" s="78">
        <v>10800</v>
      </c>
      <c r="AR1941" s="78">
        <v>284</v>
      </c>
      <c r="AS1941" s="78">
        <v>11000</v>
      </c>
      <c r="AT1941" s="78">
        <v>10500</v>
      </c>
      <c r="AU1941" s="78">
        <v>10800</v>
      </c>
      <c r="AV1941" s="78">
        <v>106</v>
      </c>
      <c r="AW1941" s="77">
        <v>10.91</v>
      </c>
      <c r="AX1941" s="144">
        <f t="shared" si="204"/>
        <v>0.31</v>
      </c>
      <c r="AY1941" s="144">
        <f t="shared" si="205"/>
        <v>0.2</v>
      </c>
      <c r="AZ1941" s="144">
        <f t="shared" si="206"/>
        <v>0.23</v>
      </c>
      <c r="BA1941" s="54">
        <f t="shared" si="207"/>
        <v>12.628698940215347</v>
      </c>
      <c r="BB1941" s="54">
        <f t="shared" si="208"/>
        <v>10.259301059784651</v>
      </c>
    </row>
    <row r="1942" spans="1:54" x14ac:dyDescent="0.25">
      <c r="A1942" s="3">
        <v>43048</v>
      </c>
      <c r="B1942" s="77">
        <v>10743.27</v>
      </c>
      <c r="C1942" s="77">
        <v>1488.1097500000001</v>
      </c>
      <c r="D1942" s="77">
        <v>-31.4133</v>
      </c>
      <c r="E1942" s="77">
        <f t="shared" si="203"/>
        <v>121.93559999999999</v>
      </c>
      <c r="F1942" s="77">
        <v>-5.9798</v>
      </c>
      <c r="G1942" s="77">
        <v>-33.632399999999997</v>
      </c>
      <c r="H1942">
        <v>0</v>
      </c>
      <c r="I1942" s="78">
        <v>10723</v>
      </c>
      <c r="J1942">
        <v>201711</v>
      </c>
      <c r="K1942" s="78">
        <v>10723</v>
      </c>
      <c r="L1942" s="77">
        <f t="shared" si="209"/>
        <v>-20.270000000000437</v>
      </c>
      <c r="M1942" s="78">
        <v>44498</v>
      </c>
      <c r="N1942" s="78">
        <v>954.17749000000003</v>
      </c>
      <c r="O1942" s="78">
        <v>-1520</v>
      </c>
      <c r="P1942" s="78">
        <v>-8.1565300000000001</v>
      </c>
      <c r="Q1942" s="144">
        <v>44118</v>
      </c>
      <c r="R1942" s="78">
        <v>-30185</v>
      </c>
      <c r="S1942" s="78">
        <v>1319</v>
      </c>
      <c r="T1942" s="78">
        <v>54</v>
      </c>
      <c r="U1942" s="78">
        <v>50970</v>
      </c>
      <c r="V1942" s="219">
        <v>-1.059446733372572E-3</v>
      </c>
      <c r="W1942" s="78">
        <v>8021</v>
      </c>
      <c r="X1942" s="78">
        <v>11020</v>
      </c>
      <c r="Y1942" s="78">
        <v>15901</v>
      </c>
      <c r="Z1942" s="78">
        <v>15132</v>
      </c>
      <c r="AA1942" s="78">
        <v>106.06</v>
      </c>
      <c r="AB1942" s="78">
        <v>166.85</v>
      </c>
      <c r="AC1942" s="78">
        <v>150667</v>
      </c>
      <c r="AD1942" s="104">
        <v>4.5205099999999998</v>
      </c>
      <c r="AE1942" s="78">
        <v>346685</v>
      </c>
      <c r="AF1942" s="104">
        <v>2.3059699999999999</v>
      </c>
      <c r="AG1942" s="78">
        <v>-11773</v>
      </c>
      <c r="AH1942" s="104">
        <v>-1.4507399999999999</v>
      </c>
      <c r="AI1942" s="78">
        <v>-86798</v>
      </c>
      <c r="AJ1942" s="104">
        <v>-0.14329</v>
      </c>
      <c r="AK1942" s="78">
        <v>11000</v>
      </c>
      <c r="AL1942" s="78">
        <v>10500</v>
      </c>
      <c r="AM1942" s="8">
        <v>10700</v>
      </c>
      <c r="AN1942" s="78">
        <v>99.5</v>
      </c>
      <c r="AO1942" s="78">
        <v>11200</v>
      </c>
      <c r="AP1942" s="78">
        <v>10000</v>
      </c>
      <c r="AQ1942" s="78">
        <v>10700</v>
      </c>
      <c r="AR1942" s="78">
        <v>278</v>
      </c>
      <c r="AS1942" s="78">
        <v>11000</v>
      </c>
      <c r="AT1942" s="78">
        <v>10500</v>
      </c>
      <c r="AU1942" s="78">
        <v>10700</v>
      </c>
      <c r="AV1942" s="78">
        <v>99.5</v>
      </c>
      <c r="AW1942" s="77">
        <v>10.82</v>
      </c>
      <c r="AX1942" s="144">
        <f t="shared" si="204"/>
        <v>0.31</v>
      </c>
      <c r="AY1942" s="144">
        <f t="shared" si="205"/>
        <v>0.2</v>
      </c>
      <c r="AZ1942" s="144">
        <f t="shared" si="206"/>
        <v>0.21</v>
      </c>
      <c r="BA1942" s="54">
        <f t="shared" si="207"/>
        <v>12.581845678822733</v>
      </c>
      <c r="BB1942" s="54">
        <f t="shared" si="208"/>
        <v>10.350154321177266</v>
      </c>
    </row>
    <row r="1943" spans="1:54" x14ac:dyDescent="0.25">
      <c r="A1943" s="3">
        <v>43049</v>
      </c>
      <c r="B1943" s="77">
        <v>10732.67</v>
      </c>
      <c r="C1943" s="77">
        <v>1203.8767600000001</v>
      </c>
      <c r="D1943" s="77">
        <v>-17.5793</v>
      </c>
      <c r="E1943" s="77">
        <f t="shared" si="203"/>
        <v>77.905800000000013</v>
      </c>
      <c r="F1943" s="77">
        <v>-9.8313000000000006</v>
      </c>
      <c r="G1943" s="77">
        <v>2.4811999999999999</v>
      </c>
      <c r="H1943">
        <v>0</v>
      </c>
      <c r="I1943" s="78">
        <v>10728</v>
      </c>
      <c r="J1943">
        <v>201711</v>
      </c>
      <c r="K1943" s="78">
        <v>10728</v>
      </c>
      <c r="L1943" s="77">
        <f t="shared" si="209"/>
        <v>-4.6700000000000728</v>
      </c>
      <c r="M1943" s="78">
        <v>46346</v>
      </c>
      <c r="N1943" s="78">
        <v>994.35802999999999</v>
      </c>
      <c r="O1943" s="78">
        <v>-1206</v>
      </c>
      <c r="P1943" s="78">
        <v>-6.4737400000000003</v>
      </c>
      <c r="Q1943" s="144">
        <v>46044.5</v>
      </c>
      <c r="R1943" s="78">
        <v>-30225</v>
      </c>
      <c r="S1943" s="78">
        <v>19</v>
      </c>
      <c r="T1943" s="78">
        <v>1628</v>
      </c>
      <c r="U1943" s="78">
        <v>51032</v>
      </c>
      <c r="V1943" s="219">
        <v>-3.1901551967393006E-2</v>
      </c>
      <c r="W1943" s="78">
        <v>8096</v>
      </c>
      <c r="X1943" s="78">
        <v>11136</v>
      </c>
      <c r="Y1943" s="78">
        <v>17458</v>
      </c>
      <c r="Z1943" s="78">
        <v>17870</v>
      </c>
      <c r="AA1943" s="78">
        <v>116.75</v>
      </c>
      <c r="AB1943" s="78">
        <v>161.38999999999999</v>
      </c>
      <c r="AC1943" s="78">
        <v>159575</v>
      </c>
      <c r="AD1943" s="104">
        <v>4.63286</v>
      </c>
      <c r="AE1943" s="78">
        <v>360982</v>
      </c>
      <c r="AF1943" s="104">
        <v>2.02562</v>
      </c>
      <c r="AG1943" s="78">
        <v>-3765</v>
      </c>
      <c r="AH1943" s="104">
        <v>-1.1589100000000001</v>
      </c>
      <c r="AI1943" s="78">
        <v>-83994</v>
      </c>
      <c r="AJ1943" s="104">
        <v>-7.1160000000000001E-2</v>
      </c>
      <c r="AK1943" s="78">
        <v>11000</v>
      </c>
      <c r="AL1943" s="78">
        <v>10500</v>
      </c>
      <c r="AM1943" s="8">
        <v>10750</v>
      </c>
      <c r="AN1943" s="78">
        <v>74.5</v>
      </c>
      <c r="AO1943" s="78">
        <v>11000</v>
      </c>
      <c r="AP1943" s="78">
        <v>10000</v>
      </c>
      <c r="AQ1943" s="78">
        <v>10700</v>
      </c>
      <c r="AR1943" s="78">
        <v>266</v>
      </c>
      <c r="AS1943" s="78">
        <v>11000</v>
      </c>
      <c r="AT1943" s="78">
        <v>10500</v>
      </c>
      <c r="AU1943" s="78">
        <v>10750</v>
      </c>
      <c r="AV1943" s="78">
        <v>74.5</v>
      </c>
      <c r="AW1943" s="77">
        <v>10.17</v>
      </c>
      <c r="AX1943" s="144">
        <f t="shared" si="204"/>
        <v>0.03</v>
      </c>
      <c r="AY1943" s="144">
        <f t="shared" si="205"/>
        <v>0.02</v>
      </c>
      <c r="AZ1943" s="144">
        <f t="shared" si="206"/>
        <v>0.03</v>
      </c>
      <c r="BA1943" s="54">
        <f t="shared" si="207"/>
        <v>12.52486262205896</v>
      </c>
      <c r="BB1943" s="54">
        <f t="shared" si="208"/>
        <v>10.432137377941038</v>
      </c>
    </row>
    <row r="1944" spans="1:54" x14ac:dyDescent="0.25">
      <c r="A1944" s="3">
        <v>43052</v>
      </c>
      <c r="B1944" s="77">
        <v>10683.92</v>
      </c>
      <c r="C1944" s="77">
        <v>1297.86131</v>
      </c>
      <c r="D1944" s="77">
        <v>29.036300000000001</v>
      </c>
      <c r="E1944" s="77">
        <f t="shared" ref="E1944:E2007" si="210">SUM(D1925:D1944)</f>
        <v>57.544999999999987</v>
      </c>
      <c r="F1944" s="77">
        <v>-1.9921</v>
      </c>
      <c r="G1944" s="77">
        <v>-8.6702999999999992</v>
      </c>
      <c r="H1944">
        <v>0</v>
      </c>
      <c r="I1944" s="78">
        <v>10693</v>
      </c>
      <c r="J1944">
        <v>201711</v>
      </c>
      <c r="K1944" s="78">
        <v>10693</v>
      </c>
      <c r="L1944" s="77">
        <f t="shared" si="209"/>
        <v>9.0799999999999272</v>
      </c>
      <c r="M1944" s="78">
        <v>46968</v>
      </c>
      <c r="N1944" s="78">
        <v>1004.20413</v>
      </c>
      <c r="O1944" s="78">
        <v>196</v>
      </c>
      <c r="P1944" s="78">
        <v>1.0386899999999999</v>
      </c>
      <c r="Q1944" s="144">
        <v>47017</v>
      </c>
      <c r="R1944" s="78">
        <v>-30533</v>
      </c>
      <c r="S1944" s="78">
        <v>-757</v>
      </c>
      <c r="T1944" s="78">
        <v>290</v>
      </c>
      <c r="U1944" s="78">
        <v>51262</v>
      </c>
      <c r="V1944" s="219">
        <v>-5.6572119698802235E-3</v>
      </c>
      <c r="W1944" s="78">
        <v>8776</v>
      </c>
      <c r="X1944" s="78">
        <v>11871</v>
      </c>
      <c r="Y1944" s="78">
        <v>18086</v>
      </c>
      <c r="Z1944" s="78">
        <v>18961</v>
      </c>
      <c r="AA1944" s="78">
        <v>105.74</v>
      </c>
      <c r="AB1944" s="78">
        <v>157.97999999999999</v>
      </c>
      <c r="AC1944" s="78">
        <v>164984</v>
      </c>
      <c r="AD1944" s="104">
        <v>4.1379599999999996</v>
      </c>
      <c r="AE1944" s="78">
        <v>368258</v>
      </c>
      <c r="AF1944" s="104">
        <v>2.1513</v>
      </c>
      <c r="AG1944" s="78">
        <v>-5627</v>
      </c>
      <c r="AH1944" s="104">
        <v>-1.09839</v>
      </c>
      <c r="AI1944" s="78">
        <v>-84054</v>
      </c>
      <c r="AJ1944" s="104">
        <v>-0.13678999999999999</v>
      </c>
      <c r="AK1944" s="78">
        <v>11000</v>
      </c>
      <c r="AL1944" s="78">
        <v>10500</v>
      </c>
      <c r="AM1944" s="8">
        <v>10700</v>
      </c>
      <c r="AN1944" s="78">
        <v>64.5</v>
      </c>
      <c r="AO1944" s="78">
        <v>11000</v>
      </c>
      <c r="AP1944" s="78">
        <v>10000</v>
      </c>
      <c r="AQ1944" s="78">
        <v>10700</v>
      </c>
      <c r="AR1944" s="78">
        <v>250</v>
      </c>
      <c r="AS1944" s="78">
        <v>11000</v>
      </c>
      <c r="AT1944" s="78">
        <v>10500</v>
      </c>
      <c r="AU1944" s="78">
        <v>10700</v>
      </c>
      <c r="AV1944" s="78">
        <v>64.5</v>
      </c>
      <c r="AW1944" s="77">
        <v>10.39</v>
      </c>
      <c r="AX1944" s="144">
        <f t="shared" si="204"/>
        <v>0.2</v>
      </c>
      <c r="AY1944" s="144">
        <f t="shared" si="205"/>
        <v>0.12</v>
      </c>
      <c r="AZ1944" s="144">
        <f t="shared" si="206"/>
        <v>0.09</v>
      </c>
      <c r="BA1944" s="54">
        <f t="shared" si="207"/>
        <v>12.578631708255172</v>
      </c>
      <c r="BB1944" s="54">
        <f t="shared" si="208"/>
        <v>10.270368291744829</v>
      </c>
    </row>
    <row r="1945" spans="1:54" x14ac:dyDescent="0.25">
      <c r="A1945" s="3">
        <v>43053</v>
      </c>
      <c r="B1945" s="77">
        <v>10687.18</v>
      </c>
      <c r="C1945" s="77">
        <v>1254.5028299999999</v>
      </c>
      <c r="D1945" s="77">
        <v>7.4199000000000002</v>
      </c>
      <c r="E1945" s="77">
        <f t="shared" si="210"/>
        <v>61.575800000000001</v>
      </c>
      <c r="F1945" s="77">
        <v>-0.9849</v>
      </c>
      <c r="G1945" s="77">
        <v>-0.51369999999999993</v>
      </c>
      <c r="H1945">
        <v>0</v>
      </c>
      <c r="I1945" s="78">
        <v>10684</v>
      </c>
      <c r="J1945">
        <v>201711</v>
      </c>
      <c r="K1945" s="78">
        <v>10684</v>
      </c>
      <c r="L1945" s="77">
        <f t="shared" si="209"/>
        <v>-3.180000000000291</v>
      </c>
      <c r="M1945" s="78">
        <v>44412</v>
      </c>
      <c r="N1945" s="78">
        <v>948.32537000000002</v>
      </c>
      <c r="O1945" s="78">
        <v>-514</v>
      </c>
      <c r="P1945" s="78">
        <v>-2.7645599999999999</v>
      </c>
      <c r="Q1945" s="144">
        <v>44283.5</v>
      </c>
      <c r="R1945" s="78">
        <v>-30080</v>
      </c>
      <c r="S1945" s="78">
        <v>2098</v>
      </c>
      <c r="T1945" s="78">
        <v>995</v>
      </c>
      <c r="U1945" s="78">
        <v>52613</v>
      </c>
      <c r="V1945" s="219">
        <v>-1.8911675821565013E-2</v>
      </c>
      <c r="W1945" s="78">
        <v>9504</v>
      </c>
      <c r="X1945" s="78">
        <v>12839</v>
      </c>
      <c r="Y1945" s="78">
        <v>19893</v>
      </c>
      <c r="Z1945" s="78">
        <v>17614</v>
      </c>
      <c r="AA1945" s="78">
        <v>103.01</v>
      </c>
      <c r="AB1945" s="78">
        <v>148.01</v>
      </c>
      <c r="AC1945" s="78">
        <v>172063</v>
      </c>
      <c r="AD1945" s="104">
        <v>3.9650699999999999</v>
      </c>
      <c r="AE1945" s="78">
        <v>373177</v>
      </c>
      <c r="AF1945" s="104">
        <v>2.1693699999999998</v>
      </c>
      <c r="AG1945" s="78">
        <v>-20051</v>
      </c>
      <c r="AH1945" s="104">
        <v>-1.2422899999999999</v>
      </c>
      <c r="AI1945" s="78">
        <v>-64125</v>
      </c>
      <c r="AJ1945" s="104">
        <v>0.13514000000000001</v>
      </c>
      <c r="AK1945" s="78">
        <v>10800</v>
      </c>
      <c r="AL1945" s="78">
        <v>10500</v>
      </c>
      <c r="AM1945" s="8">
        <v>10700</v>
      </c>
      <c r="AN1945" s="78">
        <v>44</v>
      </c>
      <c r="AO1945" s="78">
        <v>11000</v>
      </c>
      <c r="AP1945" s="78">
        <v>10000</v>
      </c>
      <c r="AQ1945" s="78">
        <v>10700</v>
      </c>
      <c r="AR1945" s="78">
        <v>244</v>
      </c>
      <c r="AS1945" s="78">
        <v>10800</v>
      </c>
      <c r="AT1945" s="78">
        <v>10500</v>
      </c>
      <c r="AU1945" s="78">
        <v>10700</v>
      </c>
      <c r="AV1945" s="78">
        <v>44</v>
      </c>
      <c r="AW1945" s="77">
        <v>10.49</v>
      </c>
      <c r="AX1945" s="144">
        <f t="shared" si="204"/>
        <v>0.24</v>
      </c>
      <c r="AY1945" s="144">
        <f t="shared" si="205"/>
        <v>0.14000000000000001</v>
      </c>
      <c r="AZ1945" s="144">
        <f t="shared" si="206"/>
        <v>0.11</v>
      </c>
      <c r="BA1945" s="54">
        <f t="shared" si="207"/>
        <v>12.571917767151762</v>
      </c>
      <c r="BB1945" s="54">
        <f t="shared" si="208"/>
        <v>10.14708223284824</v>
      </c>
    </row>
    <row r="1946" spans="1:54" x14ac:dyDescent="0.25">
      <c r="A1946" s="3">
        <v>43054</v>
      </c>
      <c r="B1946" s="77">
        <v>10630.65</v>
      </c>
      <c r="C1946" s="77">
        <v>1294.63951</v>
      </c>
      <c r="D1946" s="77">
        <v>-131.65729999999999</v>
      </c>
      <c r="E1946" s="77">
        <f t="shared" si="210"/>
        <v>-105.17589999999998</v>
      </c>
      <c r="F1946" s="77">
        <v>2.9273000000000002</v>
      </c>
      <c r="G1946" s="77">
        <v>-17.294599999999999</v>
      </c>
      <c r="H1946" t="s">
        <v>1854</v>
      </c>
      <c r="I1946" s="78">
        <v>10638</v>
      </c>
      <c r="J1946">
        <v>201712</v>
      </c>
      <c r="K1946" s="78">
        <v>10604</v>
      </c>
      <c r="L1946" s="77">
        <f t="shared" si="209"/>
        <v>-26.649999999999636</v>
      </c>
      <c r="M1946" s="78">
        <v>38395</v>
      </c>
      <c r="N1946" s="78">
        <v>814.36085000000003</v>
      </c>
      <c r="O1946" s="78">
        <v>1566</v>
      </c>
      <c r="P1946" s="78">
        <v>8.2945700000000002</v>
      </c>
      <c r="Q1946" s="144">
        <v>38786.5</v>
      </c>
      <c r="R1946" s="78">
        <v>-30781</v>
      </c>
      <c r="S1946" s="78">
        <v>-781</v>
      </c>
      <c r="T1946" s="78">
        <v>-4839</v>
      </c>
      <c r="U1946" s="78">
        <v>30927</v>
      </c>
      <c r="V1946" s="219">
        <v>0.15646522456106315</v>
      </c>
      <c r="W1946" s="78">
        <v>2113</v>
      </c>
      <c r="X1946" s="78">
        <v>2113</v>
      </c>
      <c r="Y1946" s="78">
        <v>9957</v>
      </c>
      <c r="Z1946" s="78">
        <v>10699</v>
      </c>
      <c r="AA1946" s="78">
        <v>107.73</v>
      </c>
      <c r="AB1946" s="78">
        <v>170.64</v>
      </c>
      <c r="AC1946" s="78">
        <v>99903</v>
      </c>
      <c r="AD1946" s="104">
        <v>2.9749500000000002</v>
      </c>
      <c r="AE1946" s="78">
        <v>271794</v>
      </c>
      <c r="AF1946" s="104">
        <v>2.9182199999999998</v>
      </c>
      <c r="AG1946" s="78">
        <v>24294</v>
      </c>
      <c r="AH1946" s="104">
        <v>-0.79239999999999999</v>
      </c>
      <c r="AI1946" s="78">
        <v>-83563</v>
      </c>
      <c r="AJ1946" s="104">
        <v>-0.35932999999999998</v>
      </c>
      <c r="AK1946" s="78">
        <v>11000</v>
      </c>
      <c r="AL1946" s="78">
        <v>10000</v>
      </c>
      <c r="AM1946" s="8">
        <v>10600</v>
      </c>
      <c r="AN1946" s="78">
        <v>248</v>
      </c>
      <c r="AO1946" s="78">
        <v>12800</v>
      </c>
      <c r="AP1946" s="78">
        <v>8200</v>
      </c>
      <c r="AQ1946" s="78">
        <v>10600</v>
      </c>
      <c r="AR1946" s="78">
        <v>544</v>
      </c>
      <c r="AS1946" s="78">
        <v>10700</v>
      </c>
      <c r="AT1946" s="78">
        <v>10600</v>
      </c>
      <c r="AU1946" s="78">
        <v>10600</v>
      </c>
      <c r="AV1946" s="78">
        <v>103</v>
      </c>
      <c r="AW1946" s="77">
        <v>10.95</v>
      </c>
      <c r="AX1946" s="144">
        <f t="shared" si="204"/>
        <v>0.44</v>
      </c>
      <c r="AY1946" s="144">
        <f t="shared" si="205"/>
        <v>0.3</v>
      </c>
      <c r="AZ1946" s="144">
        <f t="shared" si="206"/>
        <v>0.24</v>
      </c>
      <c r="BA1946" s="54">
        <f t="shared" si="207"/>
        <v>12.527923960317251</v>
      </c>
      <c r="BB1946" s="54">
        <f t="shared" si="208"/>
        <v>10.109076039682742</v>
      </c>
    </row>
    <row r="1947" spans="1:54" x14ac:dyDescent="0.25">
      <c r="A1947" s="3">
        <v>43055</v>
      </c>
      <c r="B1947" s="77">
        <v>10625.04</v>
      </c>
      <c r="C1947" s="77">
        <v>1062.58098</v>
      </c>
      <c r="D1947" s="77">
        <v>-18.5428</v>
      </c>
      <c r="E1947" s="77">
        <f t="shared" si="210"/>
        <v>-178.73059999999998</v>
      </c>
      <c r="F1947" s="77">
        <v>0.35070000000000001</v>
      </c>
      <c r="G1947" s="77">
        <v>18.642099999999999</v>
      </c>
      <c r="H1947">
        <v>0</v>
      </c>
      <c r="I1947" s="78">
        <v>10617</v>
      </c>
      <c r="J1947">
        <v>201712</v>
      </c>
      <c r="K1947" s="78">
        <v>10617</v>
      </c>
      <c r="L1947" s="77">
        <f t="shared" si="209"/>
        <v>-8.0400000000008731</v>
      </c>
      <c r="M1947" s="78">
        <v>39596</v>
      </c>
      <c r="N1947" s="78">
        <v>841.01158999999996</v>
      </c>
      <c r="O1947" s="78">
        <v>3813</v>
      </c>
      <c r="P1947" s="78">
        <v>20.233779999999999</v>
      </c>
      <c r="Q1947" s="144">
        <v>40549.25</v>
      </c>
      <c r="R1947" s="78">
        <v>-30762</v>
      </c>
      <c r="S1947" s="78">
        <v>-742</v>
      </c>
      <c r="T1947" s="78">
        <v>-2324</v>
      </c>
      <c r="U1947" s="78">
        <v>38121</v>
      </c>
      <c r="V1947" s="219">
        <v>6.0963773248340812E-2</v>
      </c>
      <c r="W1947" s="78">
        <v>1602</v>
      </c>
      <c r="X1947" s="78">
        <v>1602</v>
      </c>
      <c r="Y1947" s="78">
        <v>9971</v>
      </c>
      <c r="Z1947" s="78">
        <v>11137</v>
      </c>
      <c r="AA1947" s="78">
        <v>119.88</v>
      </c>
      <c r="AB1947" s="78">
        <v>163.13999999999999</v>
      </c>
      <c r="AC1947" s="78">
        <v>112843</v>
      </c>
      <c r="AD1947" s="104">
        <v>3.1329199999999999</v>
      </c>
      <c r="AE1947" s="78">
        <v>272530</v>
      </c>
      <c r="AF1947" s="104">
        <v>2.4857800000000001</v>
      </c>
      <c r="AG1947" s="78">
        <v>27288</v>
      </c>
      <c r="AH1947" s="104">
        <v>-1.0076000000000001</v>
      </c>
      <c r="AI1947" s="78">
        <v>-76709</v>
      </c>
      <c r="AJ1947" s="104">
        <v>-0.64153000000000004</v>
      </c>
      <c r="AK1947" s="78">
        <v>10900</v>
      </c>
      <c r="AL1947" s="78">
        <v>10000</v>
      </c>
      <c r="AM1947" s="8">
        <v>10600</v>
      </c>
      <c r="AN1947" s="78">
        <v>238</v>
      </c>
      <c r="AO1947" s="78">
        <v>11200</v>
      </c>
      <c r="AP1947" s="78">
        <v>10800</v>
      </c>
      <c r="AQ1947" s="78">
        <v>10600</v>
      </c>
      <c r="AR1947" s="78">
        <v>329</v>
      </c>
      <c r="AS1947" s="78">
        <v>10700</v>
      </c>
      <c r="AT1947" s="78">
        <v>10600</v>
      </c>
      <c r="AU1947" s="78">
        <v>10650</v>
      </c>
      <c r="AV1947" s="78">
        <v>93</v>
      </c>
      <c r="AW1947" s="77">
        <v>10.199999999999999</v>
      </c>
      <c r="AX1947" s="144">
        <f t="shared" si="204"/>
        <v>0.06</v>
      </c>
      <c r="AY1947" s="144">
        <f t="shared" si="205"/>
        <v>0.04</v>
      </c>
      <c r="AZ1947" s="144">
        <f t="shared" si="206"/>
        <v>0.03</v>
      </c>
      <c r="BA1947" s="54">
        <f t="shared" si="207"/>
        <v>12.576176873589873</v>
      </c>
      <c r="BB1947" s="54">
        <f t="shared" si="208"/>
        <v>10.008823126410125</v>
      </c>
    </row>
    <row r="1948" spans="1:54" x14ac:dyDescent="0.25">
      <c r="A1948" s="3">
        <v>43056</v>
      </c>
      <c r="B1948" s="77">
        <v>10701.64</v>
      </c>
      <c r="C1948" s="77">
        <v>1284.43868</v>
      </c>
      <c r="D1948" s="77">
        <v>25.3887</v>
      </c>
      <c r="E1948" s="77">
        <f t="shared" si="210"/>
        <v>-185.9906</v>
      </c>
      <c r="F1948" s="77">
        <v>4.0975999999999999</v>
      </c>
      <c r="G1948" s="77">
        <v>14.2531</v>
      </c>
      <c r="H1948">
        <v>0</v>
      </c>
      <c r="I1948" s="78">
        <v>10707</v>
      </c>
      <c r="J1948">
        <v>201712</v>
      </c>
      <c r="K1948" s="78">
        <v>10707</v>
      </c>
      <c r="L1948" s="77">
        <f t="shared" si="209"/>
        <v>5.3600000000005821</v>
      </c>
      <c r="M1948" s="78">
        <v>47274</v>
      </c>
      <c r="N1948" s="78">
        <v>1012.18169</v>
      </c>
      <c r="O1948" s="78">
        <v>5632</v>
      </c>
      <c r="P1948" s="78">
        <v>30.132210000000001</v>
      </c>
      <c r="Q1948" s="144">
        <v>48682</v>
      </c>
      <c r="R1948" s="78">
        <v>-30602</v>
      </c>
      <c r="S1948" s="78">
        <v>-2009</v>
      </c>
      <c r="T1948" s="78">
        <v>2880</v>
      </c>
      <c r="U1948" s="78">
        <v>40213</v>
      </c>
      <c r="V1948" s="219">
        <v>-7.1618630791037724E-2</v>
      </c>
      <c r="W1948" s="78">
        <v>6326</v>
      </c>
      <c r="X1948" s="78">
        <v>6326</v>
      </c>
      <c r="Y1948" s="78">
        <v>13966</v>
      </c>
      <c r="Z1948" s="78">
        <v>16498</v>
      </c>
      <c r="AA1948" s="78">
        <v>128.69</v>
      </c>
      <c r="AB1948" s="78">
        <v>176.2</v>
      </c>
      <c r="AC1948" s="78">
        <v>130542</v>
      </c>
      <c r="AD1948" s="104">
        <v>4.25345</v>
      </c>
      <c r="AE1948" s="78">
        <v>278330</v>
      </c>
      <c r="AF1948" s="104">
        <v>1.8164400000000001</v>
      </c>
      <c r="AG1948" s="78">
        <v>29367</v>
      </c>
      <c r="AH1948" s="104">
        <v>-0.84047000000000005</v>
      </c>
      <c r="AI1948" s="78">
        <v>-82710</v>
      </c>
      <c r="AJ1948" s="104">
        <v>-0.42054999999999998</v>
      </c>
      <c r="AK1948" s="78">
        <v>10900</v>
      </c>
      <c r="AL1948" s="78">
        <v>10000</v>
      </c>
      <c r="AM1948" s="8">
        <v>10700</v>
      </c>
      <c r="AN1948" s="78">
        <v>217</v>
      </c>
      <c r="AO1948" s="78">
        <v>11000</v>
      </c>
      <c r="AP1948" s="78">
        <v>10800</v>
      </c>
      <c r="AQ1948" s="78">
        <v>10700</v>
      </c>
      <c r="AR1948" s="78">
        <v>309</v>
      </c>
      <c r="AS1948" s="78">
        <v>10750</v>
      </c>
      <c r="AT1948" s="78">
        <v>10600</v>
      </c>
      <c r="AU1948" s="78">
        <v>10700</v>
      </c>
      <c r="AV1948" s="78">
        <v>80</v>
      </c>
      <c r="AW1948" s="77">
        <v>9.44</v>
      </c>
      <c r="AX1948" s="144">
        <f t="shared" si="204"/>
        <v>0</v>
      </c>
      <c r="AY1948" s="144">
        <f t="shared" si="205"/>
        <v>0</v>
      </c>
      <c r="AZ1948" s="144">
        <f t="shared" si="206"/>
        <v>0</v>
      </c>
      <c r="BA1948" s="54">
        <f t="shared" si="207"/>
        <v>12.736350571365225</v>
      </c>
      <c r="BB1948" s="54">
        <f t="shared" si="208"/>
        <v>9.6806494286347693</v>
      </c>
    </row>
    <row r="1949" spans="1:54" x14ac:dyDescent="0.25">
      <c r="A1949" s="3">
        <v>43059</v>
      </c>
      <c r="B1949" s="77">
        <v>10664.55</v>
      </c>
      <c r="C1949" s="77">
        <v>1105.48858</v>
      </c>
      <c r="D1949" s="77">
        <v>-23.660300000000003</v>
      </c>
      <c r="E1949" s="77">
        <f t="shared" si="210"/>
        <v>-217.51020000000003</v>
      </c>
      <c r="F1949" s="77">
        <v>-3.5579000000000001</v>
      </c>
      <c r="G1949" s="77">
        <v>5.6563999999999997</v>
      </c>
      <c r="H1949">
        <v>0</v>
      </c>
      <c r="I1949" s="78">
        <v>10667</v>
      </c>
      <c r="J1949">
        <v>201712</v>
      </c>
      <c r="K1949" s="78">
        <v>10667</v>
      </c>
      <c r="L1949" s="77">
        <f t="shared" si="209"/>
        <v>2.4500000000007276</v>
      </c>
      <c r="M1949" s="78">
        <v>43336</v>
      </c>
      <c r="N1949" s="78">
        <v>924.71516999999994</v>
      </c>
      <c r="O1949" s="78">
        <v>3288</v>
      </c>
      <c r="P1949" s="78">
        <v>17.527280000000001</v>
      </c>
      <c r="Q1949" s="144">
        <v>44158</v>
      </c>
      <c r="R1949" s="78">
        <v>-31272</v>
      </c>
      <c r="S1949" s="78">
        <v>-827</v>
      </c>
      <c r="T1949" s="78">
        <v>363</v>
      </c>
      <c r="U1949" s="78">
        <v>39590</v>
      </c>
      <c r="V1949" s="219">
        <v>-9.1689820661783276E-3</v>
      </c>
      <c r="W1949" s="78">
        <v>2871</v>
      </c>
      <c r="X1949" s="78">
        <v>2871</v>
      </c>
      <c r="Y1949" s="78">
        <v>10046</v>
      </c>
      <c r="Z1949" s="78">
        <v>12756</v>
      </c>
      <c r="AA1949" s="78">
        <v>107.5</v>
      </c>
      <c r="AB1949" s="78">
        <v>167.96</v>
      </c>
      <c r="AC1949" s="78">
        <v>136975</v>
      </c>
      <c r="AD1949" s="104">
        <v>3.73312</v>
      </c>
      <c r="AE1949" s="78">
        <v>284948</v>
      </c>
      <c r="AF1949" s="104">
        <v>1.9583900000000001</v>
      </c>
      <c r="AG1949" s="78">
        <v>18520</v>
      </c>
      <c r="AH1949" s="104">
        <v>-0.72916000000000003</v>
      </c>
      <c r="AI1949" s="78">
        <v>-59559</v>
      </c>
      <c r="AJ1949" s="104">
        <v>-0.17143</v>
      </c>
      <c r="AK1949" s="78">
        <v>10900</v>
      </c>
      <c r="AL1949" s="78">
        <v>10000</v>
      </c>
      <c r="AM1949" s="8">
        <v>10700</v>
      </c>
      <c r="AN1949" s="78">
        <v>205</v>
      </c>
      <c r="AO1949" s="78">
        <v>11000</v>
      </c>
      <c r="AP1949" s="78">
        <v>10000</v>
      </c>
      <c r="AQ1949" s="78">
        <v>10700</v>
      </c>
      <c r="AR1949" s="78">
        <v>299</v>
      </c>
      <c r="AS1949" s="78">
        <v>10750</v>
      </c>
      <c r="AT1949" s="78">
        <v>10500</v>
      </c>
      <c r="AU1949" s="78">
        <v>10650</v>
      </c>
      <c r="AV1949" s="78">
        <v>62.5</v>
      </c>
      <c r="AW1949" s="77">
        <v>9.83</v>
      </c>
      <c r="AX1949" s="144">
        <f t="shared" si="204"/>
        <v>0.03</v>
      </c>
      <c r="AY1949" s="144">
        <f t="shared" si="205"/>
        <v>0.02</v>
      </c>
      <c r="AZ1949" s="144">
        <f t="shared" si="206"/>
        <v>0.01</v>
      </c>
      <c r="BA1949" s="54">
        <f t="shared" si="207"/>
        <v>12.746789783021754</v>
      </c>
      <c r="BB1949" s="54">
        <f t="shared" si="208"/>
        <v>9.4872102169782409</v>
      </c>
    </row>
    <row r="1950" spans="1:54" x14ac:dyDescent="0.25">
      <c r="A1950" s="3">
        <v>43060</v>
      </c>
      <c r="B1950" s="77">
        <v>10779.24</v>
      </c>
      <c r="C1950" s="77">
        <v>1388.5697600000001</v>
      </c>
      <c r="D1950" s="77">
        <v>76.566099999999992</v>
      </c>
      <c r="E1950" s="77">
        <f t="shared" si="210"/>
        <v>-148.56070000000005</v>
      </c>
      <c r="F1950" s="77">
        <v>-2.2717000000000001</v>
      </c>
      <c r="G1950" s="77">
        <v>45.273900000000005</v>
      </c>
      <c r="H1950">
        <v>0</v>
      </c>
      <c r="I1950" s="78">
        <v>10788</v>
      </c>
      <c r="J1950">
        <v>201712</v>
      </c>
      <c r="K1950" s="78">
        <v>10788</v>
      </c>
      <c r="L1950" s="77">
        <f t="shared" si="209"/>
        <v>8.7600000000002183</v>
      </c>
      <c r="M1950" s="78">
        <v>45079</v>
      </c>
      <c r="N1950" s="78">
        <v>972.64416000000006</v>
      </c>
      <c r="O1950" s="78">
        <v>4564</v>
      </c>
      <c r="P1950" s="78">
        <v>24.603619999999999</v>
      </c>
      <c r="Q1950" s="144">
        <v>46220</v>
      </c>
      <c r="R1950" s="78">
        <v>-30447</v>
      </c>
      <c r="S1950" s="78">
        <v>-186</v>
      </c>
      <c r="T1950" s="78">
        <v>3670</v>
      </c>
      <c r="U1950" s="78">
        <v>44908</v>
      </c>
      <c r="V1950" s="219">
        <v>-8.1722632938451945E-2</v>
      </c>
      <c r="W1950" s="78">
        <v>3541</v>
      </c>
      <c r="X1950" s="78">
        <v>6236</v>
      </c>
      <c r="Y1950" s="78">
        <v>10824</v>
      </c>
      <c r="Z1950" s="78">
        <v>13519</v>
      </c>
      <c r="AA1950" s="78">
        <v>130.25</v>
      </c>
      <c r="AB1950" s="78">
        <v>191.42</v>
      </c>
      <c r="AC1950" s="78">
        <v>158331</v>
      </c>
      <c r="AD1950" s="104">
        <v>6.0628399999999996</v>
      </c>
      <c r="AE1950" s="78">
        <v>298872</v>
      </c>
      <c r="AF1950" s="104">
        <v>1.73814</v>
      </c>
      <c r="AG1950" s="78">
        <v>22054</v>
      </c>
      <c r="AH1950" s="104">
        <v>-0.86860000000000004</v>
      </c>
      <c r="AI1950" s="78">
        <v>-71117</v>
      </c>
      <c r="AJ1950" s="104">
        <v>-5.9610000000000003E-2</v>
      </c>
      <c r="AK1950" s="78">
        <v>11000</v>
      </c>
      <c r="AL1950" s="78">
        <v>10000</v>
      </c>
      <c r="AM1950" s="8">
        <v>10800</v>
      </c>
      <c r="AN1950" s="78">
        <v>190</v>
      </c>
      <c r="AO1950" s="78">
        <v>11000</v>
      </c>
      <c r="AP1950" s="78">
        <v>10000</v>
      </c>
      <c r="AQ1950" s="78">
        <v>10800</v>
      </c>
      <c r="AR1950" s="78">
        <v>278</v>
      </c>
      <c r="AS1950" s="78">
        <v>10800</v>
      </c>
      <c r="AT1950" s="78">
        <v>10600</v>
      </c>
      <c r="AU1950" s="78">
        <v>10800</v>
      </c>
      <c r="AV1950" s="78">
        <v>36</v>
      </c>
      <c r="AW1950" s="77">
        <v>9.17</v>
      </c>
      <c r="AX1950" s="144">
        <f t="shared" si="204"/>
        <v>0</v>
      </c>
      <c r="AY1950" s="144">
        <f t="shared" si="205"/>
        <v>0</v>
      </c>
      <c r="AZ1950" s="144">
        <f t="shared" si="206"/>
        <v>0</v>
      </c>
      <c r="BA1950" s="54">
        <f t="shared" si="207"/>
        <v>12.864715543231998</v>
      </c>
      <c r="BB1950" s="54">
        <f t="shared" si="208"/>
        <v>9.1702844567679982</v>
      </c>
    </row>
    <row r="1951" spans="1:54" x14ac:dyDescent="0.25">
      <c r="A1951" s="3">
        <v>43061</v>
      </c>
      <c r="B1951" s="77">
        <v>10822.59</v>
      </c>
      <c r="C1951" s="77">
        <v>1800.9184499999999</v>
      </c>
      <c r="D1951" s="77">
        <v>84.6203</v>
      </c>
      <c r="E1951" s="77">
        <f t="shared" si="210"/>
        <v>-68.012300000000025</v>
      </c>
      <c r="F1951" s="77">
        <v>12.9682</v>
      </c>
      <c r="G1951" s="77">
        <v>17.638999999999999</v>
      </c>
      <c r="H1951" t="s">
        <v>1855</v>
      </c>
      <c r="I1951" s="78">
        <v>10827</v>
      </c>
      <c r="J1951">
        <v>201712</v>
      </c>
      <c r="K1951" s="78">
        <v>10827</v>
      </c>
      <c r="L1951" s="77">
        <f t="shared" si="209"/>
        <v>4.4099999999998545</v>
      </c>
      <c r="M1951" s="78">
        <v>47559</v>
      </c>
      <c r="N1951" s="78">
        <v>1030.1363799999999</v>
      </c>
      <c r="O1951" s="78">
        <v>5207</v>
      </c>
      <c r="P1951" s="78">
        <v>28.177980000000002</v>
      </c>
      <c r="Q1951" s="144">
        <v>48860.75</v>
      </c>
      <c r="R1951" s="78">
        <v>-31249</v>
      </c>
      <c r="S1951" s="78">
        <v>455</v>
      </c>
      <c r="T1951" s="78">
        <v>6782</v>
      </c>
      <c r="U1951" s="78">
        <v>44919</v>
      </c>
      <c r="V1951" s="219">
        <v>-0.15098288029564327</v>
      </c>
      <c r="W1951" s="78">
        <v>5682</v>
      </c>
      <c r="X1951" s="78">
        <v>5682</v>
      </c>
      <c r="Y1951" s="78">
        <v>12551</v>
      </c>
      <c r="Z1951" s="78">
        <v>14525</v>
      </c>
      <c r="AA1951" s="78">
        <v>103.58</v>
      </c>
      <c r="AB1951" s="78">
        <v>162.59</v>
      </c>
      <c r="AC1951" s="78">
        <v>161419</v>
      </c>
      <c r="AD1951" s="104">
        <v>6.5615899999999998</v>
      </c>
      <c r="AE1951" s="78">
        <v>307340</v>
      </c>
      <c r="AF1951" s="104">
        <v>1.76081</v>
      </c>
      <c r="AG1951" s="78">
        <v>9173</v>
      </c>
      <c r="AH1951" s="104">
        <v>-1.39855</v>
      </c>
      <c r="AI1951" s="78">
        <v>-83223</v>
      </c>
      <c r="AJ1951" s="104">
        <v>-0.16461000000000001</v>
      </c>
      <c r="AK1951" s="78">
        <v>11000</v>
      </c>
      <c r="AL1951" s="78">
        <v>10000</v>
      </c>
      <c r="AM1951" s="8">
        <v>10800</v>
      </c>
      <c r="AN1951" s="78">
        <v>198</v>
      </c>
      <c r="AO1951" s="78">
        <v>11200</v>
      </c>
      <c r="AP1951" s="78">
        <v>10200</v>
      </c>
      <c r="AQ1951" s="78">
        <v>10800</v>
      </c>
      <c r="AR1951" s="78">
        <v>287</v>
      </c>
      <c r="AS1951" s="78">
        <v>10900</v>
      </c>
      <c r="AT1951" s="78">
        <v>10800</v>
      </c>
      <c r="AU1951" s="78">
        <v>10850</v>
      </c>
      <c r="AV1951" s="78">
        <v>102</v>
      </c>
      <c r="AW1951" s="77">
        <v>9.49</v>
      </c>
      <c r="AX1951" s="144">
        <f t="shared" si="204"/>
        <v>0.06</v>
      </c>
      <c r="AY1951" s="144">
        <f t="shared" si="205"/>
        <v>0.04</v>
      </c>
      <c r="AZ1951" s="144">
        <f t="shared" si="206"/>
        <v>0.02</v>
      </c>
      <c r="BA1951" s="54">
        <f t="shared" si="207"/>
        <v>12.819643025991502</v>
      </c>
      <c r="BB1951" s="54">
        <f t="shared" si="208"/>
        <v>8.9773569740084955</v>
      </c>
    </row>
    <row r="1952" spans="1:54" x14ac:dyDescent="0.25">
      <c r="A1952" s="3">
        <v>43062</v>
      </c>
      <c r="B1952" s="77">
        <v>10854.57</v>
      </c>
      <c r="C1952" s="77">
        <v>1305.6571899999999</v>
      </c>
      <c r="D1952" s="77">
        <v>17.503299999999999</v>
      </c>
      <c r="E1952" s="77">
        <f t="shared" si="210"/>
        <v>-61.919299999999978</v>
      </c>
      <c r="F1952" s="77">
        <v>-0.66819999999999991</v>
      </c>
      <c r="G1952" s="77">
        <v>3.3382000000000001</v>
      </c>
      <c r="H1952">
        <v>0</v>
      </c>
      <c r="I1952" s="78">
        <v>10856</v>
      </c>
      <c r="J1952">
        <v>201712</v>
      </c>
      <c r="K1952" s="78">
        <v>10856</v>
      </c>
      <c r="L1952" s="77">
        <f t="shared" si="209"/>
        <v>1.430000000000291</v>
      </c>
      <c r="M1952" s="78">
        <v>47189</v>
      </c>
      <c r="N1952" s="78">
        <v>1024.7798399999999</v>
      </c>
      <c r="O1952" s="78">
        <v>5379</v>
      </c>
      <c r="P1952" s="78">
        <v>29.184460000000001</v>
      </c>
      <c r="Q1952" s="144">
        <v>48533.75</v>
      </c>
      <c r="R1952" s="78">
        <v>-31153</v>
      </c>
      <c r="S1952" s="78">
        <v>1406</v>
      </c>
      <c r="T1952" s="78">
        <v>8241</v>
      </c>
      <c r="U1952" s="78">
        <v>47002</v>
      </c>
      <c r="V1952" s="219">
        <v>-0.17533296455469979</v>
      </c>
      <c r="W1952" s="78">
        <v>5112</v>
      </c>
      <c r="X1952" s="78">
        <v>5112</v>
      </c>
      <c r="Y1952" s="78">
        <v>12493</v>
      </c>
      <c r="Z1952" s="78">
        <v>14452</v>
      </c>
      <c r="AA1952" s="78">
        <v>123.65</v>
      </c>
      <c r="AB1952" s="78">
        <v>162.80000000000001</v>
      </c>
      <c r="AC1952" s="78">
        <v>164417</v>
      </c>
      <c r="AD1952" s="104">
        <v>6.9764499999999998</v>
      </c>
      <c r="AE1952" s="78">
        <v>312305</v>
      </c>
      <c r="AF1952" s="104">
        <v>1.6064000000000001</v>
      </c>
      <c r="AG1952" s="78">
        <v>11594</v>
      </c>
      <c r="AH1952" s="104">
        <v>-1.5863100000000001</v>
      </c>
      <c r="AI1952" s="78">
        <v>-78643</v>
      </c>
      <c r="AJ1952" s="104">
        <v>-1.133E-2</v>
      </c>
      <c r="AK1952" s="78">
        <v>11000</v>
      </c>
      <c r="AL1952" s="78">
        <v>10000</v>
      </c>
      <c r="AM1952" s="8">
        <v>10900</v>
      </c>
      <c r="AN1952" s="78">
        <v>186</v>
      </c>
      <c r="AO1952" s="78">
        <v>11200</v>
      </c>
      <c r="AP1952" s="78">
        <v>10000</v>
      </c>
      <c r="AQ1952" s="78">
        <v>10800</v>
      </c>
      <c r="AR1952" s="78">
        <v>288</v>
      </c>
      <c r="AS1952" s="78">
        <v>10850</v>
      </c>
      <c r="AT1952" s="78">
        <v>10800</v>
      </c>
      <c r="AU1952" s="78">
        <v>10850</v>
      </c>
      <c r="AV1952" s="78">
        <v>81.5</v>
      </c>
      <c r="AW1952" s="77">
        <v>8.9700000000000006</v>
      </c>
      <c r="AX1952" s="144">
        <f t="shared" si="204"/>
        <v>0</v>
      </c>
      <c r="AY1952" s="144">
        <f t="shared" si="205"/>
        <v>0</v>
      </c>
      <c r="AZ1952" s="144">
        <f t="shared" si="206"/>
        <v>0</v>
      </c>
      <c r="BA1952" s="54">
        <f t="shared" si="207"/>
        <v>12.802877792046027</v>
      </c>
      <c r="BB1952" s="54">
        <f t="shared" si="208"/>
        <v>8.7061222079539693</v>
      </c>
    </row>
    <row r="1953" spans="1:54" x14ac:dyDescent="0.25">
      <c r="A1953" s="3">
        <v>43063</v>
      </c>
      <c r="B1953" s="77">
        <v>10854.09</v>
      </c>
      <c r="C1953" s="77">
        <v>1287.75377</v>
      </c>
      <c r="D1953" s="77">
        <v>-30.5959</v>
      </c>
      <c r="E1953" s="77">
        <f t="shared" si="210"/>
        <v>-82.211200000000005</v>
      </c>
      <c r="F1953" s="77">
        <v>-2.1034999999999999</v>
      </c>
      <c r="G1953" s="77">
        <v>-9.2635000000000005</v>
      </c>
      <c r="H1953">
        <v>0</v>
      </c>
      <c r="I1953" s="78">
        <v>10856</v>
      </c>
      <c r="J1953">
        <v>201712</v>
      </c>
      <c r="K1953" s="78">
        <v>10856</v>
      </c>
      <c r="L1953" s="77">
        <f t="shared" si="209"/>
        <v>1.9099999999998545</v>
      </c>
      <c r="M1953" s="78">
        <v>46909</v>
      </c>
      <c r="N1953" s="78">
        <v>1018.77405</v>
      </c>
      <c r="O1953" s="78">
        <v>4968</v>
      </c>
      <c r="P1953" s="78">
        <v>26.953620000000001</v>
      </c>
      <c r="Q1953" s="144">
        <v>48151</v>
      </c>
      <c r="R1953" s="78">
        <v>-32086</v>
      </c>
      <c r="S1953" s="78">
        <v>1915</v>
      </c>
      <c r="T1953" s="78">
        <v>6874</v>
      </c>
      <c r="U1953" s="78">
        <v>46680</v>
      </c>
      <c r="V1953" s="219">
        <v>-0.14725792630676948</v>
      </c>
      <c r="W1953" s="78">
        <v>3381</v>
      </c>
      <c r="X1953" s="78">
        <v>3381</v>
      </c>
      <c r="Y1953" s="78">
        <v>10639</v>
      </c>
      <c r="Z1953" s="78">
        <v>12864</v>
      </c>
      <c r="AA1953" s="78">
        <v>143.63999999999999</v>
      </c>
      <c r="AB1953" s="78">
        <v>164.12</v>
      </c>
      <c r="AC1953" s="78">
        <v>168190</v>
      </c>
      <c r="AD1953" s="104">
        <v>7.0388700000000002</v>
      </c>
      <c r="AE1953" s="78">
        <v>319741</v>
      </c>
      <c r="AF1953" s="104">
        <v>1.7285200000000001</v>
      </c>
      <c r="AG1953" s="78">
        <v>5270</v>
      </c>
      <c r="AH1953" s="104">
        <v>-1.7216899999999999</v>
      </c>
      <c r="AI1953" s="78">
        <v>-65569</v>
      </c>
      <c r="AJ1953" s="104">
        <v>2.7359999999999999E-2</v>
      </c>
      <c r="AK1953" s="78">
        <v>11000</v>
      </c>
      <c r="AL1953" s="78">
        <v>10400</v>
      </c>
      <c r="AM1953" s="8">
        <v>10900</v>
      </c>
      <c r="AN1953" s="78">
        <v>184</v>
      </c>
      <c r="AO1953" s="78">
        <v>11200</v>
      </c>
      <c r="AP1953" s="78">
        <v>10200</v>
      </c>
      <c r="AQ1953" s="78">
        <v>10800</v>
      </c>
      <c r="AR1953" s="78">
        <v>288</v>
      </c>
      <c r="AS1953" s="78">
        <v>10900</v>
      </c>
      <c r="AT1953" s="78">
        <v>10600</v>
      </c>
      <c r="AU1953" s="78">
        <v>10850</v>
      </c>
      <c r="AV1953" s="78">
        <v>75.5</v>
      </c>
      <c r="AW1953" s="77">
        <v>9.1199999999999992</v>
      </c>
      <c r="AX1953" s="144">
        <f t="shared" si="204"/>
        <v>0.03</v>
      </c>
      <c r="AY1953" s="144">
        <f t="shared" si="205"/>
        <v>0.02</v>
      </c>
      <c r="AZ1953" s="144">
        <f t="shared" si="206"/>
        <v>0.01</v>
      </c>
      <c r="BA1953" s="54">
        <f t="shared" si="207"/>
        <v>12.667030699400526</v>
      </c>
      <c r="BB1953" s="54">
        <f t="shared" si="208"/>
        <v>8.5399693005994752</v>
      </c>
    </row>
    <row r="1954" spans="1:54" x14ac:dyDescent="0.25">
      <c r="A1954" s="3">
        <v>43066</v>
      </c>
      <c r="B1954" s="77">
        <v>10750.93</v>
      </c>
      <c r="C1954" s="77">
        <v>1353.7190599999999</v>
      </c>
      <c r="D1954" s="77">
        <v>-82.885300000000001</v>
      </c>
      <c r="E1954" s="77">
        <f t="shared" si="210"/>
        <v>-199.47939999999994</v>
      </c>
      <c r="F1954" s="77">
        <v>-6.2109000000000005</v>
      </c>
      <c r="G1954" s="77">
        <v>-19.142600000000002</v>
      </c>
      <c r="H1954">
        <v>0</v>
      </c>
      <c r="I1954" s="78">
        <v>10750</v>
      </c>
      <c r="J1954">
        <v>201712</v>
      </c>
      <c r="K1954" s="78">
        <v>10750</v>
      </c>
      <c r="L1954" s="77">
        <f t="shared" si="209"/>
        <v>-0.93000000000029104</v>
      </c>
      <c r="M1954" s="78">
        <v>42452</v>
      </c>
      <c r="N1954" s="78">
        <v>913.10745999999995</v>
      </c>
      <c r="O1954" s="78">
        <v>2375</v>
      </c>
      <c r="P1954" s="78">
        <v>12.758649999999999</v>
      </c>
      <c r="Q1954" s="144">
        <v>43045.75</v>
      </c>
      <c r="R1954" s="78">
        <v>-33294</v>
      </c>
      <c r="S1954" s="78">
        <v>811</v>
      </c>
      <c r="T1954" s="78">
        <v>-2386</v>
      </c>
      <c r="U1954" s="78">
        <v>43729</v>
      </c>
      <c r="V1954" s="219">
        <v>5.4563333257106265E-2</v>
      </c>
      <c r="W1954" s="78">
        <v>-46</v>
      </c>
      <c r="X1954" s="78">
        <v>-46</v>
      </c>
      <c r="Y1954" s="78">
        <v>7104</v>
      </c>
      <c r="Z1954" s="78">
        <v>6982</v>
      </c>
      <c r="AA1954" s="78">
        <v>95.91</v>
      </c>
      <c r="AB1954" s="78">
        <v>147.32</v>
      </c>
      <c r="AC1954" s="78">
        <v>173375</v>
      </c>
      <c r="AD1954" s="104">
        <v>4.9163500000000004</v>
      </c>
      <c r="AE1954" s="78">
        <v>336682</v>
      </c>
      <c r="AF1954" s="104">
        <v>2.76505</v>
      </c>
      <c r="AG1954" s="78">
        <v>-7508</v>
      </c>
      <c r="AH1954" s="104">
        <v>-1.21018</v>
      </c>
      <c r="AI1954" s="78">
        <v>-49298</v>
      </c>
      <c r="AJ1954" s="104">
        <v>0.23119000000000001</v>
      </c>
      <c r="AK1954" s="78">
        <v>11000</v>
      </c>
      <c r="AL1954" s="78">
        <v>10400</v>
      </c>
      <c r="AM1954" s="8">
        <v>10800</v>
      </c>
      <c r="AN1954" s="78">
        <v>185</v>
      </c>
      <c r="AO1954" s="78">
        <v>11000</v>
      </c>
      <c r="AP1954" s="78">
        <v>10200</v>
      </c>
      <c r="AQ1954" s="78">
        <v>10700</v>
      </c>
      <c r="AR1954" s="78">
        <v>285</v>
      </c>
      <c r="AS1954" s="78">
        <v>10900</v>
      </c>
      <c r="AT1954" s="78">
        <v>10600</v>
      </c>
      <c r="AU1954" s="78">
        <v>10750</v>
      </c>
      <c r="AV1954" s="78">
        <v>60</v>
      </c>
      <c r="AW1954" s="77">
        <v>9.7200000000000006</v>
      </c>
      <c r="AX1954" s="144">
        <f t="shared" si="204"/>
        <v>0.17</v>
      </c>
      <c r="AY1954" s="144">
        <f t="shared" si="205"/>
        <v>0.1</v>
      </c>
      <c r="AZ1954" s="144">
        <f t="shared" si="206"/>
        <v>0.05</v>
      </c>
      <c r="BA1954" s="54">
        <f t="shared" si="207"/>
        <v>12.459377983328579</v>
      </c>
      <c r="BB1954" s="54">
        <f t="shared" si="208"/>
        <v>8.5106220166714195</v>
      </c>
    </row>
    <row r="1955" spans="1:54" x14ac:dyDescent="0.25">
      <c r="A1955" s="3">
        <v>43067</v>
      </c>
      <c r="B1955" s="77">
        <v>10707.07</v>
      </c>
      <c r="C1955" s="77">
        <v>1424.67877</v>
      </c>
      <c r="D1955" s="77">
        <v>-85.8964</v>
      </c>
      <c r="E1955" s="77">
        <f t="shared" si="210"/>
        <v>-270.93269999999995</v>
      </c>
      <c r="F1955" s="77">
        <v>-14.6152</v>
      </c>
      <c r="G1955" s="77">
        <v>-3.4129</v>
      </c>
      <c r="H1955">
        <v>0</v>
      </c>
      <c r="I1955" s="78">
        <v>10708</v>
      </c>
      <c r="J1955">
        <v>201712</v>
      </c>
      <c r="K1955" s="78">
        <v>10708</v>
      </c>
      <c r="L1955" s="77">
        <f t="shared" si="209"/>
        <v>0.93000000000029104</v>
      </c>
      <c r="M1955" s="78">
        <v>42299</v>
      </c>
      <c r="N1955" s="78">
        <v>906.37954999999999</v>
      </c>
      <c r="O1955" s="78">
        <v>2386</v>
      </c>
      <c r="P1955" s="78">
        <v>12.769729999999999</v>
      </c>
      <c r="Q1955" s="144">
        <v>42895.5</v>
      </c>
      <c r="R1955" s="78">
        <v>-33368</v>
      </c>
      <c r="S1955" s="78">
        <v>-3019</v>
      </c>
      <c r="T1955" s="78">
        <v>-3952</v>
      </c>
      <c r="U1955" s="78">
        <v>45612</v>
      </c>
      <c r="V1955" s="219">
        <v>8.6643865649390514E-2</v>
      </c>
      <c r="W1955" s="78">
        <v>-279</v>
      </c>
      <c r="X1955" s="78">
        <v>2851</v>
      </c>
      <c r="Y1955" s="78">
        <v>6094</v>
      </c>
      <c r="Z1955" s="78">
        <v>6990</v>
      </c>
      <c r="AA1955" s="78">
        <v>110.16</v>
      </c>
      <c r="AB1955" s="78">
        <v>135.07</v>
      </c>
      <c r="AC1955" s="78">
        <v>177998</v>
      </c>
      <c r="AD1955" s="104">
        <v>4.3887200000000002</v>
      </c>
      <c r="AE1955" s="78">
        <v>345890</v>
      </c>
      <c r="AF1955" s="104">
        <v>3.5128699999999999</v>
      </c>
      <c r="AG1955" s="78">
        <v>-9276</v>
      </c>
      <c r="AH1955" s="104">
        <v>-1.0380400000000001</v>
      </c>
      <c r="AI1955" s="78">
        <v>-64926</v>
      </c>
      <c r="AJ1955" s="104">
        <v>-0.30419000000000002</v>
      </c>
      <c r="AK1955" s="78">
        <v>11000</v>
      </c>
      <c r="AL1955" s="78">
        <v>10400</v>
      </c>
      <c r="AM1955" s="8">
        <v>10700</v>
      </c>
      <c r="AN1955" s="78">
        <v>181</v>
      </c>
      <c r="AO1955" s="78">
        <v>11000</v>
      </c>
      <c r="AP1955" s="78">
        <v>10200</v>
      </c>
      <c r="AQ1955" s="78">
        <v>10700</v>
      </c>
      <c r="AR1955" s="78">
        <v>286</v>
      </c>
      <c r="AS1955" s="78">
        <v>10850</v>
      </c>
      <c r="AT1955" s="78">
        <v>10600</v>
      </c>
      <c r="AU1955" s="78">
        <v>10700</v>
      </c>
      <c r="AV1955" s="78">
        <v>43</v>
      </c>
      <c r="AW1955" s="77">
        <v>9.86</v>
      </c>
      <c r="AX1955" s="144">
        <f t="shared" si="204"/>
        <v>0.24</v>
      </c>
      <c r="AY1955" s="144">
        <f t="shared" si="205"/>
        <v>0.14000000000000001</v>
      </c>
      <c r="AZ1955" s="144">
        <f t="shared" si="206"/>
        <v>7.0000000000000007E-2</v>
      </c>
      <c r="BA1955" s="54">
        <f t="shared" si="207"/>
        <v>12.268705274329687</v>
      </c>
      <c r="BB1955" s="54">
        <f t="shared" si="208"/>
        <v>8.5022947256703105</v>
      </c>
    </row>
    <row r="1956" spans="1:54" x14ac:dyDescent="0.25">
      <c r="A1956" s="3">
        <v>43068</v>
      </c>
      <c r="B1956" s="77">
        <v>10713.55</v>
      </c>
      <c r="C1956" s="77">
        <v>1356.4195299999999</v>
      </c>
      <c r="D1956" s="77">
        <v>-66.805700000000002</v>
      </c>
      <c r="E1956" s="77">
        <f t="shared" si="210"/>
        <v>-321.64869999999996</v>
      </c>
      <c r="F1956" s="77">
        <v>-2.0577000000000001</v>
      </c>
      <c r="G1956" s="77">
        <v>-2.3465000000000003</v>
      </c>
      <c r="H1956" t="s">
        <v>1856</v>
      </c>
      <c r="I1956" s="78">
        <v>10729</v>
      </c>
      <c r="J1956">
        <v>201712</v>
      </c>
      <c r="K1956" s="78">
        <v>10729</v>
      </c>
      <c r="L1956" s="77">
        <f t="shared" si="209"/>
        <v>15.450000000000728</v>
      </c>
      <c r="M1956" s="78">
        <v>42114</v>
      </c>
      <c r="N1956" s="78">
        <v>904.15508</v>
      </c>
      <c r="O1956" s="78">
        <v>2870</v>
      </c>
      <c r="P1956" s="78">
        <v>15.38861</v>
      </c>
      <c r="Q1956" s="144">
        <v>42831.5</v>
      </c>
      <c r="R1956" s="78">
        <v>-33162</v>
      </c>
      <c r="S1956" s="78">
        <v>-1367</v>
      </c>
      <c r="T1956" s="78">
        <v>-4288</v>
      </c>
      <c r="U1956" s="78">
        <v>46630</v>
      </c>
      <c r="V1956" s="219">
        <v>9.1957966974051036E-2</v>
      </c>
      <c r="W1956" s="78">
        <v>-87</v>
      </c>
      <c r="X1956" s="78">
        <v>-87</v>
      </c>
      <c r="Y1956" s="78">
        <v>7211</v>
      </c>
      <c r="Z1956" s="78">
        <v>6936</v>
      </c>
      <c r="AA1956" s="78">
        <v>121.23</v>
      </c>
      <c r="AB1956" s="78">
        <v>156.33000000000001</v>
      </c>
      <c r="AC1956" s="78">
        <v>181925</v>
      </c>
      <c r="AD1956" s="104">
        <v>4.6601499999999998</v>
      </c>
      <c r="AE1956" s="78">
        <v>355945</v>
      </c>
      <c r="AF1956" s="104">
        <v>3.9512700000000001</v>
      </c>
      <c r="AG1956" s="78">
        <v>-8356</v>
      </c>
      <c r="AH1956" s="104">
        <v>-1.1502600000000001</v>
      </c>
      <c r="AI1956" s="78">
        <v>-87931</v>
      </c>
      <c r="AJ1956" s="104">
        <v>-0.75268999999999997</v>
      </c>
      <c r="AK1956" s="78">
        <v>10900</v>
      </c>
      <c r="AL1956" s="78">
        <v>10400</v>
      </c>
      <c r="AM1956" s="8">
        <v>10700</v>
      </c>
      <c r="AN1956" s="78">
        <v>181</v>
      </c>
      <c r="AO1956" s="78">
        <v>11000</v>
      </c>
      <c r="AP1956" s="78">
        <v>10200</v>
      </c>
      <c r="AQ1956" s="78">
        <v>10700</v>
      </c>
      <c r="AR1956" s="78">
        <v>286</v>
      </c>
      <c r="AS1956" s="78">
        <v>10800</v>
      </c>
      <c r="AT1956" s="78">
        <v>10750</v>
      </c>
      <c r="AU1956" s="78">
        <v>10750</v>
      </c>
      <c r="AV1956" s="78">
        <v>100.5</v>
      </c>
      <c r="AW1956" s="77">
        <v>10.16</v>
      </c>
      <c r="AX1956" s="144">
        <f t="shared" si="204"/>
        <v>0.27</v>
      </c>
      <c r="AY1956" s="144">
        <f t="shared" si="205"/>
        <v>0.18</v>
      </c>
      <c r="AZ1956" s="144">
        <f t="shared" si="206"/>
        <v>0.1</v>
      </c>
      <c r="BA1956" s="54">
        <f t="shared" si="207"/>
        <v>12.101134187848398</v>
      </c>
      <c r="BB1956" s="54">
        <f t="shared" si="208"/>
        <v>8.5218658121516064</v>
      </c>
    </row>
    <row r="1957" spans="1:54" x14ac:dyDescent="0.25">
      <c r="A1957" s="3">
        <v>43069</v>
      </c>
      <c r="B1957" s="77">
        <v>10560.44</v>
      </c>
      <c r="C1957" s="77">
        <v>2335.5093400000001</v>
      </c>
      <c r="D1957" s="77">
        <v>-136.85550000000001</v>
      </c>
      <c r="E1957" s="77">
        <f t="shared" si="210"/>
        <v>-446.90039999999999</v>
      </c>
      <c r="F1957" s="77">
        <v>-16.194200000000002</v>
      </c>
      <c r="G1957" s="77">
        <v>-13.7675</v>
      </c>
      <c r="H1957">
        <v>0</v>
      </c>
      <c r="I1957" s="78">
        <v>10574</v>
      </c>
      <c r="J1957">
        <v>201712</v>
      </c>
      <c r="K1957" s="78">
        <v>10574</v>
      </c>
      <c r="L1957" s="77">
        <f t="shared" si="209"/>
        <v>13.559999999999491</v>
      </c>
      <c r="M1957" s="78">
        <v>37178</v>
      </c>
      <c r="N1957" s="78">
        <v>786.98987</v>
      </c>
      <c r="O1957" s="78">
        <v>-1520</v>
      </c>
      <c r="P1957" s="78">
        <v>-8.0421999999999993</v>
      </c>
      <c r="Q1957" s="144">
        <v>36798</v>
      </c>
      <c r="R1957" s="78">
        <v>-33694</v>
      </c>
      <c r="S1957" s="78">
        <v>-1378</v>
      </c>
      <c r="T1957" s="78">
        <v>-14082</v>
      </c>
      <c r="U1957" s="78">
        <v>50216</v>
      </c>
      <c r="V1957" s="219">
        <v>0.2804285486697467</v>
      </c>
      <c r="W1957" s="78">
        <v>-3655</v>
      </c>
      <c r="X1957" s="78">
        <v>-3655</v>
      </c>
      <c r="Y1957" s="78">
        <v>4537</v>
      </c>
      <c r="Z1957" s="78">
        <v>6118</v>
      </c>
      <c r="AA1957" s="78">
        <v>106.96</v>
      </c>
      <c r="AB1957" s="78">
        <v>137.38999999999999</v>
      </c>
      <c r="AC1957" s="78">
        <v>176667</v>
      </c>
      <c r="AD1957" s="104">
        <v>2.94672</v>
      </c>
      <c r="AE1957" s="78">
        <v>363811</v>
      </c>
      <c r="AF1957" s="104">
        <v>7.0708700000000002</v>
      </c>
      <c r="AG1957" s="78">
        <v>-28051</v>
      </c>
      <c r="AH1957" s="104">
        <v>-0.87546000000000002</v>
      </c>
      <c r="AI1957" s="78">
        <v>-68628</v>
      </c>
      <c r="AJ1957" s="104">
        <v>-1.04583</v>
      </c>
      <c r="AK1957" s="78">
        <v>10900</v>
      </c>
      <c r="AL1957" s="78">
        <v>10400</v>
      </c>
      <c r="AM1957" s="8">
        <v>10600</v>
      </c>
      <c r="AN1957" s="78">
        <v>191</v>
      </c>
      <c r="AO1957" s="78">
        <v>11000</v>
      </c>
      <c r="AP1957" s="78">
        <v>10200</v>
      </c>
      <c r="AQ1957" s="78">
        <v>10600</v>
      </c>
      <c r="AR1957" s="78">
        <v>306</v>
      </c>
      <c r="AS1957" s="78">
        <v>10800</v>
      </c>
      <c r="AT1957" s="78">
        <v>10300</v>
      </c>
      <c r="AU1957" s="78">
        <v>10600</v>
      </c>
      <c r="AV1957" s="78">
        <v>103</v>
      </c>
      <c r="AW1957" s="77">
        <v>11.46</v>
      </c>
      <c r="AX1957" s="144">
        <f t="shared" si="204"/>
        <v>0.65</v>
      </c>
      <c r="AY1957" s="144">
        <f t="shared" si="205"/>
        <v>0.61</v>
      </c>
      <c r="AZ1957" s="144">
        <f t="shared" si="206"/>
        <v>0.48</v>
      </c>
      <c r="BA1957" s="54">
        <f t="shared" si="207"/>
        <v>12.018433500479805</v>
      </c>
      <c r="BB1957" s="54">
        <f t="shared" si="208"/>
        <v>8.5655664995201981</v>
      </c>
    </row>
    <row r="1958" spans="1:54" x14ac:dyDescent="0.25">
      <c r="A1958" s="3">
        <v>43070</v>
      </c>
      <c r="B1958" s="77">
        <v>10600.37</v>
      </c>
      <c r="C1958" s="77">
        <v>1813.74847</v>
      </c>
      <c r="D1958" s="77">
        <v>-76.874200000000002</v>
      </c>
      <c r="E1958" s="77">
        <f t="shared" si="210"/>
        <v>-520.06650000000002</v>
      </c>
      <c r="F1958" s="77">
        <v>-8.0130999999999997</v>
      </c>
      <c r="G1958" s="77">
        <v>-31.272100000000002</v>
      </c>
      <c r="H1958">
        <v>0</v>
      </c>
      <c r="I1958" s="78">
        <v>10604</v>
      </c>
      <c r="J1958">
        <v>201712</v>
      </c>
      <c r="K1958" s="78">
        <v>10604</v>
      </c>
      <c r="L1958" s="77">
        <f t="shared" si="209"/>
        <v>3.6299999999991996</v>
      </c>
      <c r="M1958" s="78">
        <v>39801</v>
      </c>
      <c r="N1958" s="78">
        <v>844.65647999999999</v>
      </c>
      <c r="O1958" s="78">
        <v>120</v>
      </c>
      <c r="P1958" s="78">
        <v>0.63066999999999995</v>
      </c>
      <c r="Q1958" s="144">
        <v>39831</v>
      </c>
      <c r="R1958" s="78">
        <v>-33212</v>
      </c>
      <c r="S1958" s="78">
        <v>-1199</v>
      </c>
      <c r="T1958" s="78">
        <v>-12617</v>
      </c>
      <c r="U1958" s="78">
        <v>46708</v>
      </c>
      <c r="V1958" s="219">
        <v>0.27012503211441297</v>
      </c>
      <c r="W1958" s="78">
        <v>-1760</v>
      </c>
      <c r="X1958" s="78">
        <v>1863</v>
      </c>
      <c r="Y1958" s="78">
        <v>5440</v>
      </c>
      <c r="Z1958" s="78">
        <v>7772</v>
      </c>
      <c r="AA1958" s="78">
        <v>111.78</v>
      </c>
      <c r="AB1958" s="78">
        <v>137.31</v>
      </c>
      <c r="AC1958" s="78">
        <v>176571</v>
      </c>
      <c r="AD1958" s="104">
        <v>3.1196600000000001</v>
      </c>
      <c r="AE1958" s="78">
        <v>381035</v>
      </c>
      <c r="AF1958" s="104">
        <v>6.4511399999999997</v>
      </c>
      <c r="AG1958" s="78">
        <v>-16572</v>
      </c>
      <c r="AH1958" s="104">
        <v>-0.40301999999999999</v>
      </c>
      <c r="AI1958" s="78">
        <v>-47913</v>
      </c>
      <c r="AJ1958" s="104">
        <v>-0.55991000000000002</v>
      </c>
      <c r="AK1958" s="78">
        <v>10900</v>
      </c>
      <c r="AL1958" s="78">
        <v>10400</v>
      </c>
      <c r="AM1958" s="8">
        <v>10600</v>
      </c>
      <c r="AN1958" s="78">
        <v>185</v>
      </c>
      <c r="AO1958" s="78">
        <v>11000</v>
      </c>
      <c r="AP1958" s="78">
        <v>10200</v>
      </c>
      <c r="AQ1958" s="78">
        <v>10600</v>
      </c>
      <c r="AR1958" s="78">
        <v>302</v>
      </c>
      <c r="AS1958" s="78">
        <v>10800</v>
      </c>
      <c r="AT1958" s="78">
        <v>10300</v>
      </c>
      <c r="AU1958" s="78">
        <v>10600</v>
      </c>
      <c r="AV1958" s="78">
        <v>91</v>
      </c>
      <c r="AW1958" s="77">
        <v>11.18</v>
      </c>
      <c r="AX1958" s="144">
        <f t="shared" si="204"/>
        <v>0.62</v>
      </c>
      <c r="AY1958" s="144">
        <f t="shared" si="205"/>
        <v>0.59</v>
      </c>
      <c r="AZ1958" s="144">
        <f t="shared" si="206"/>
        <v>0.39</v>
      </c>
      <c r="BA1958" s="54">
        <f t="shared" si="207"/>
        <v>11.888108363133506</v>
      </c>
      <c r="BB1958" s="54">
        <f t="shared" si="208"/>
        <v>8.6318916368664933</v>
      </c>
    </row>
    <row r="1959" spans="1:54" x14ac:dyDescent="0.25">
      <c r="A1959" s="3">
        <v>43073</v>
      </c>
      <c r="B1959" s="77">
        <v>10651.11</v>
      </c>
      <c r="C1959" s="77">
        <v>1298.5515499999999</v>
      </c>
      <c r="D1959" s="77">
        <v>-14.1616</v>
      </c>
      <c r="E1959" s="77">
        <f t="shared" si="210"/>
        <v>-503.99250000000006</v>
      </c>
      <c r="F1959" s="77">
        <v>-9.4326000000000008</v>
      </c>
      <c r="G1959" s="77">
        <v>-3.0223</v>
      </c>
      <c r="H1959">
        <v>0</v>
      </c>
      <c r="I1959" s="78">
        <v>10649</v>
      </c>
      <c r="J1959">
        <v>201712</v>
      </c>
      <c r="K1959" s="78">
        <v>10649</v>
      </c>
      <c r="L1959" s="77">
        <f t="shared" si="209"/>
        <v>-2.1100000000005821</v>
      </c>
      <c r="M1959" s="78">
        <v>40521</v>
      </c>
      <c r="N1959" s="78">
        <v>863.63597000000004</v>
      </c>
      <c r="O1959" s="78">
        <v>1713</v>
      </c>
      <c r="P1959" s="78">
        <v>9.1139899999999994</v>
      </c>
      <c r="Q1959" s="144">
        <v>40949.25</v>
      </c>
      <c r="R1959" s="78">
        <v>-33048</v>
      </c>
      <c r="S1959" s="78">
        <v>-1235</v>
      </c>
      <c r="T1959" s="78">
        <v>-10364</v>
      </c>
      <c r="U1959" s="78">
        <v>47761</v>
      </c>
      <c r="V1959" s="219">
        <v>0.21699713155084693</v>
      </c>
      <c r="W1959" s="78">
        <v>-2797</v>
      </c>
      <c r="X1959" s="78">
        <v>1158</v>
      </c>
      <c r="Y1959" s="78">
        <v>5215</v>
      </c>
      <c r="Z1959" s="78">
        <v>7679</v>
      </c>
      <c r="AA1959" s="78">
        <v>122.99</v>
      </c>
      <c r="AB1959" s="78">
        <v>137.76</v>
      </c>
      <c r="AC1959" s="78">
        <v>171890</v>
      </c>
      <c r="AD1959" s="104">
        <v>3.4094799999999998</v>
      </c>
      <c r="AE1959" s="78">
        <v>384156</v>
      </c>
      <c r="AF1959" s="104">
        <v>5.5022700000000002</v>
      </c>
      <c r="AG1959" s="78">
        <v>-12890</v>
      </c>
      <c r="AH1959" s="104">
        <v>-0.48538999999999999</v>
      </c>
      <c r="AI1959" s="78">
        <v>-57097</v>
      </c>
      <c r="AJ1959" s="104">
        <v>-0.88553000000000004</v>
      </c>
      <c r="AK1959" s="78">
        <v>10900</v>
      </c>
      <c r="AL1959" s="78">
        <v>10400</v>
      </c>
      <c r="AM1959" s="8">
        <v>10700</v>
      </c>
      <c r="AN1959" s="78">
        <v>183</v>
      </c>
      <c r="AO1959" s="78">
        <v>11000</v>
      </c>
      <c r="AP1959" s="78">
        <v>10200</v>
      </c>
      <c r="AQ1959" s="78">
        <v>10600</v>
      </c>
      <c r="AR1959" s="78">
        <v>304</v>
      </c>
      <c r="AS1959" s="78">
        <v>10750</v>
      </c>
      <c r="AT1959" s="78">
        <v>10300</v>
      </c>
      <c r="AU1959" s="78">
        <v>10650</v>
      </c>
      <c r="AV1959" s="78">
        <v>76.5</v>
      </c>
      <c r="AW1959" s="77">
        <v>11.45</v>
      </c>
      <c r="AX1959" s="144">
        <f t="shared" ref="AX1959:AX2022" si="211">PERCENTRANK(AW1930:AW1959,AW1959,2)</f>
        <v>0.65</v>
      </c>
      <c r="AY1959" s="144">
        <f t="shared" ref="AY1959:AY2022" si="212">PERCENTRANK(AW1910:AW1959,AW1959,2)</f>
        <v>0.61</v>
      </c>
      <c r="AZ1959" s="144">
        <f t="shared" ref="AZ1959:AZ2022" si="213">PERCENTRANK(AW1860:AW1959,AW1959,2)</f>
        <v>0.49</v>
      </c>
      <c r="BA1959" s="54">
        <f t="shared" ref="BA1959:BA2022" si="214">AVERAGE(AW1940:AW1959)+2*_xlfn.STDEV.S(AW1940:AW1959)</f>
        <v>11.822472115362723</v>
      </c>
      <c r="BB1959" s="54">
        <f t="shared" ref="BB1959:BB2022" si="215">AVERAGE(AW1940:AW1959)-2*_xlfn.STDEV.S(AW1940:AW1959)</f>
        <v>8.66852788463728</v>
      </c>
    </row>
    <row r="1960" spans="1:54" x14ac:dyDescent="0.25">
      <c r="A1960" s="3">
        <v>43074</v>
      </c>
      <c r="B1960" s="77">
        <v>10566.85</v>
      </c>
      <c r="C1960" s="77">
        <v>1466.24865</v>
      </c>
      <c r="D1960" s="77">
        <v>-5.6824000000000003</v>
      </c>
      <c r="E1960" s="77">
        <f t="shared" si="210"/>
        <v>-515.21720000000005</v>
      </c>
      <c r="F1960" s="77">
        <v>-13.568800000000001</v>
      </c>
      <c r="G1960" s="77">
        <v>-21.252500000000001</v>
      </c>
      <c r="H1960">
        <v>0</v>
      </c>
      <c r="I1960" s="78">
        <v>10573</v>
      </c>
      <c r="J1960">
        <v>201712</v>
      </c>
      <c r="K1960" s="78">
        <v>10573</v>
      </c>
      <c r="L1960" s="77">
        <f t="shared" si="209"/>
        <v>6.1499999999996362</v>
      </c>
      <c r="M1960" s="78">
        <v>40346</v>
      </c>
      <c r="N1960" s="78">
        <v>853.60874999999999</v>
      </c>
      <c r="O1960" s="78">
        <v>1080</v>
      </c>
      <c r="P1960" s="78">
        <v>5.7021300000000004</v>
      </c>
      <c r="Q1960" s="144">
        <v>40616</v>
      </c>
      <c r="R1960" s="78">
        <v>-33372</v>
      </c>
      <c r="S1960" s="78">
        <v>-1985</v>
      </c>
      <c r="T1960" s="78">
        <v>-12493</v>
      </c>
      <c r="U1960" s="78">
        <v>49851</v>
      </c>
      <c r="V1960" s="219">
        <v>0.2506068082887003</v>
      </c>
      <c r="W1960" s="78">
        <v>-4394</v>
      </c>
      <c r="X1960" s="78">
        <v>-911</v>
      </c>
      <c r="Y1960" s="78">
        <v>3731</v>
      </c>
      <c r="Z1960" s="78">
        <v>11419</v>
      </c>
      <c r="AA1960" s="78">
        <v>104.36</v>
      </c>
      <c r="AB1960" s="78">
        <v>131.44999999999999</v>
      </c>
      <c r="AC1960" s="78">
        <v>171227</v>
      </c>
      <c r="AD1960" s="104">
        <v>2.8651200000000001</v>
      </c>
      <c r="AE1960" s="78">
        <v>390311</v>
      </c>
      <c r="AF1960" s="104">
        <v>7.1193799999999996</v>
      </c>
      <c r="AG1960" s="78">
        <v>-21755</v>
      </c>
      <c r="AH1960" s="104">
        <v>-0.80088999999999999</v>
      </c>
      <c r="AI1960" s="78">
        <v>-51102</v>
      </c>
      <c r="AJ1960" s="104">
        <v>-1.26231</v>
      </c>
      <c r="AK1960" s="78">
        <v>10900</v>
      </c>
      <c r="AL1960" s="78">
        <v>10400</v>
      </c>
      <c r="AM1960" s="8">
        <v>10600</v>
      </c>
      <c r="AN1960" s="78">
        <v>181</v>
      </c>
      <c r="AO1960" s="78">
        <v>11000</v>
      </c>
      <c r="AP1960" s="78">
        <v>10200</v>
      </c>
      <c r="AQ1960" s="78">
        <v>10600</v>
      </c>
      <c r="AR1960" s="78">
        <v>302</v>
      </c>
      <c r="AS1960" s="78">
        <v>10700</v>
      </c>
      <c r="AT1960" s="78">
        <v>10300</v>
      </c>
      <c r="AU1960" s="78">
        <v>10550</v>
      </c>
      <c r="AV1960" s="78">
        <v>59.5</v>
      </c>
      <c r="AW1960" s="77">
        <v>11.88</v>
      </c>
      <c r="AX1960" s="144">
        <f t="shared" si="211"/>
        <v>0.93</v>
      </c>
      <c r="AY1960" s="144">
        <f t="shared" si="212"/>
        <v>0.89</v>
      </c>
      <c r="AZ1960" s="144">
        <f t="shared" si="213"/>
        <v>0.65</v>
      </c>
      <c r="BA1960" s="54">
        <f t="shared" si="214"/>
        <v>11.979660497007359</v>
      </c>
      <c r="BB1960" s="54">
        <f t="shared" si="215"/>
        <v>8.5863395029926366</v>
      </c>
    </row>
    <row r="1961" spans="1:54" x14ac:dyDescent="0.25">
      <c r="A1961" s="3">
        <v>43075</v>
      </c>
      <c r="B1961" s="77">
        <v>10393.92</v>
      </c>
      <c r="C1961" s="77">
        <v>1613.2461800000001</v>
      </c>
      <c r="D1961" s="77">
        <v>-110.37700000000001</v>
      </c>
      <c r="E1961" s="77">
        <f t="shared" si="210"/>
        <v>-592.45240000000001</v>
      </c>
      <c r="F1961" s="77">
        <v>-4.9016000000000002</v>
      </c>
      <c r="G1961" s="77">
        <v>-32.3688</v>
      </c>
      <c r="H1961" t="s">
        <v>1857</v>
      </c>
      <c r="I1961" s="78">
        <v>10386</v>
      </c>
      <c r="J1961">
        <v>201712</v>
      </c>
      <c r="K1961" s="78">
        <v>10386</v>
      </c>
      <c r="L1961" s="77">
        <f t="shared" si="209"/>
        <v>-7.9200000000000728</v>
      </c>
      <c r="M1961" s="78">
        <v>40150</v>
      </c>
      <c r="N1961" s="78">
        <v>834.46094000000005</v>
      </c>
      <c r="O1961" s="78">
        <v>-2894</v>
      </c>
      <c r="P1961" s="78">
        <v>-15.028919999999999</v>
      </c>
      <c r="Q1961" s="144">
        <v>39426.5</v>
      </c>
      <c r="R1961" s="78">
        <v>-34453</v>
      </c>
      <c r="S1961" s="78">
        <v>-3515</v>
      </c>
      <c r="T1961" s="78">
        <v>-20364</v>
      </c>
      <c r="U1961" s="78">
        <v>53536</v>
      </c>
      <c r="V1961" s="219">
        <v>0.38037955768081289</v>
      </c>
      <c r="W1961" s="78">
        <v>-4484</v>
      </c>
      <c r="X1961" s="78">
        <v>-1267</v>
      </c>
      <c r="Y1961" s="78">
        <v>2151</v>
      </c>
      <c r="Z1961" s="78">
        <v>9127</v>
      </c>
      <c r="AA1961" s="78">
        <v>109.13</v>
      </c>
      <c r="AB1961" s="78">
        <v>131.82</v>
      </c>
      <c r="AC1961" s="78">
        <v>162603</v>
      </c>
      <c r="AD1961" s="104">
        <v>1.83935</v>
      </c>
      <c r="AE1961" s="78">
        <v>389492</v>
      </c>
      <c r="AF1961" s="104">
        <v>13.65658</v>
      </c>
      <c r="AG1961" s="78">
        <v>-48808</v>
      </c>
      <c r="AH1961" s="104">
        <v>-0.38473000000000002</v>
      </c>
      <c r="AI1961" s="78">
        <v>-105751</v>
      </c>
      <c r="AJ1961" s="104">
        <v>-3.3608899999999999</v>
      </c>
      <c r="AK1961" s="78">
        <v>10900</v>
      </c>
      <c r="AL1961" s="78">
        <v>10400</v>
      </c>
      <c r="AM1961" s="8">
        <v>10400</v>
      </c>
      <c r="AN1961" s="78">
        <v>213</v>
      </c>
      <c r="AO1961" s="78">
        <v>11000</v>
      </c>
      <c r="AP1961" s="78">
        <v>10000</v>
      </c>
      <c r="AQ1961" s="78">
        <v>10400</v>
      </c>
      <c r="AR1961" s="78">
        <v>360</v>
      </c>
      <c r="AS1961" s="78">
        <v>10600</v>
      </c>
      <c r="AT1961" s="78">
        <v>10200</v>
      </c>
      <c r="AU1961" s="78">
        <v>10400</v>
      </c>
      <c r="AV1961" s="78">
        <v>158</v>
      </c>
      <c r="AW1961" s="77">
        <v>14.89</v>
      </c>
      <c r="AX1961" s="144">
        <f t="shared" si="211"/>
        <v>1</v>
      </c>
      <c r="AY1961" s="144">
        <f t="shared" si="212"/>
        <v>1</v>
      </c>
      <c r="AZ1961" s="144">
        <f t="shared" si="213"/>
        <v>1</v>
      </c>
      <c r="BA1961" s="54">
        <f t="shared" si="214"/>
        <v>13.146105261078368</v>
      </c>
      <c r="BB1961" s="54">
        <f t="shared" si="215"/>
        <v>7.8178947389216304</v>
      </c>
    </row>
    <row r="1962" spans="1:54" x14ac:dyDescent="0.25">
      <c r="A1962" s="3">
        <v>43076</v>
      </c>
      <c r="B1962" s="77">
        <v>10355.76</v>
      </c>
      <c r="C1962" s="77">
        <v>1385.3563799999999</v>
      </c>
      <c r="D1962" s="77">
        <v>-67.55810000000001</v>
      </c>
      <c r="E1962" s="77">
        <f t="shared" si="210"/>
        <v>-628.59719999999993</v>
      </c>
      <c r="F1962" s="77">
        <v>-8.5950000000000006</v>
      </c>
      <c r="G1962" s="77">
        <v>-12.7553</v>
      </c>
      <c r="H1962">
        <v>0</v>
      </c>
      <c r="I1962" s="78">
        <v>10360</v>
      </c>
      <c r="J1962">
        <v>201712</v>
      </c>
      <c r="K1962" s="78">
        <v>10360</v>
      </c>
      <c r="L1962" s="77">
        <f t="shared" si="209"/>
        <v>4.2399999999997817</v>
      </c>
      <c r="M1962" s="78">
        <v>39222</v>
      </c>
      <c r="N1962" s="78">
        <v>813.68075999999996</v>
      </c>
      <c r="O1962" s="78">
        <v>-1656</v>
      </c>
      <c r="P1962" s="78">
        <v>-8.5873399999999993</v>
      </c>
      <c r="Q1962" s="144">
        <v>38808</v>
      </c>
      <c r="R1962" s="78">
        <v>-33880</v>
      </c>
      <c r="S1962" s="78">
        <v>-4215</v>
      </c>
      <c r="T1962" s="78">
        <v>-19458</v>
      </c>
      <c r="U1962" s="78">
        <v>52645</v>
      </c>
      <c r="V1962" s="219">
        <v>0.36960775002374396</v>
      </c>
      <c r="W1962" s="78">
        <v>-3452</v>
      </c>
      <c r="X1962" s="78">
        <v>339</v>
      </c>
      <c r="Y1962" s="78">
        <v>2528</v>
      </c>
      <c r="Z1962" s="78">
        <v>8275</v>
      </c>
      <c r="AA1962" s="78">
        <v>115.06</v>
      </c>
      <c r="AB1962" s="78">
        <v>126.17</v>
      </c>
      <c r="AC1962" s="78">
        <v>167219</v>
      </c>
      <c r="AD1962" s="104">
        <v>1.6989300000000001</v>
      </c>
      <c r="AE1962" s="78">
        <v>405793</v>
      </c>
      <c r="AF1962" s="104">
        <v>13.159000000000001</v>
      </c>
      <c r="AG1962" s="78">
        <v>-46490</v>
      </c>
      <c r="AH1962" s="104">
        <v>-0.14141999999999999</v>
      </c>
      <c r="AI1962" s="78">
        <v>-101485</v>
      </c>
      <c r="AJ1962" s="104">
        <v>-4.2176999999999998</v>
      </c>
      <c r="AK1962" s="78">
        <v>10900</v>
      </c>
      <c r="AL1962" s="78">
        <v>10400</v>
      </c>
      <c r="AM1962" s="8">
        <v>10400</v>
      </c>
      <c r="AN1962" s="78">
        <v>195</v>
      </c>
      <c r="AO1962" s="78">
        <v>11000</v>
      </c>
      <c r="AP1962" s="78">
        <v>10000</v>
      </c>
      <c r="AQ1962" s="78">
        <v>10400</v>
      </c>
      <c r="AR1962" s="78">
        <v>345</v>
      </c>
      <c r="AS1962" s="78">
        <v>10650</v>
      </c>
      <c r="AT1962" s="78">
        <v>10100</v>
      </c>
      <c r="AU1962" s="78">
        <v>10350</v>
      </c>
      <c r="AV1962" s="78">
        <v>134</v>
      </c>
      <c r="AW1962" s="77">
        <v>13.83</v>
      </c>
      <c r="AX1962" s="144">
        <f t="shared" si="211"/>
        <v>0.96</v>
      </c>
      <c r="AY1962" s="144">
        <f t="shared" si="212"/>
        <v>0.97</v>
      </c>
      <c r="AZ1962" s="144">
        <f t="shared" si="213"/>
        <v>0.93</v>
      </c>
      <c r="BA1962" s="54">
        <f t="shared" si="214"/>
        <v>13.688289156408079</v>
      </c>
      <c r="BB1962" s="54">
        <f t="shared" si="215"/>
        <v>7.576710843591921</v>
      </c>
    </row>
    <row r="1963" spans="1:54" x14ac:dyDescent="0.25">
      <c r="A1963" s="3">
        <v>43077</v>
      </c>
      <c r="B1963" s="77">
        <v>10398.620000000001</v>
      </c>
      <c r="C1963" s="77">
        <v>1308.2059899999999</v>
      </c>
      <c r="D1963" s="77">
        <v>-23.6858</v>
      </c>
      <c r="E1963" s="77">
        <f t="shared" si="210"/>
        <v>-634.70369999999991</v>
      </c>
      <c r="F1963" s="77">
        <v>0.14660000000000001</v>
      </c>
      <c r="G1963" s="77">
        <v>2.2181999999999999</v>
      </c>
      <c r="H1963">
        <v>0</v>
      </c>
      <c r="I1963" s="78">
        <v>10397</v>
      </c>
      <c r="J1963">
        <v>201712</v>
      </c>
      <c r="K1963" s="78">
        <v>10397</v>
      </c>
      <c r="L1963" s="77">
        <f t="shared" si="209"/>
        <v>-1.6200000000008004</v>
      </c>
      <c r="M1963" s="78">
        <v>36618</v>
      </c>
      <c r="N1963" s="78">
        <v>761.91944000000001</v>
      </c>
      <c r="O1963" s="78">
        <v>-1625</v>
      </c>
      <c r="P1963" s="78">
        <v>-8.4509399999999992</v>
      </c>
      <c r="Q1963" s="144">
        <v>36211.75</v>
      </c>
      <c r="R1963" s="78">
        <v>-33203</v>
      </c>
      <c r="S1963" s="78">
        <v>-3517</v>
      </c>
      <c r="T1963" s="78">
        <v>-19047</v>
      </c>
      <c r="U1963" s="78">
        <v>50521</v>
      </c>
      <c r="V1963" s="219">
        <v>0.37701153975574514</v>
      </c>
      <c r="W1963" s="78">
        <v>-3504</v>
      </c>
      <c r="X1963" s="78">
        <v>179</v>
      </c>
      <c r="Y1963" s="78">
        <v>721</v>
      </c>
      <c r="Z1963" s="78">
        <v>6661</v>
      </c>
      <c r="AA1963" s="78">
        <v>111.26</v>
      </c>
      <c r="AB1963" s="78">
        <v>125.88</v>
      </c>
      <c r="AC1963" s="78">
        <v>177580</v>
      </c>
      <c r="AD1963" s="104">
        <v>1.8330500000000001</v>
      </c>
      <c r="AE1963" s="78">
        <v>416388</v>
      </c>
      <c r="AF1963" s="104">
        <v>10.92695</v>
      </c>
      <c r="AG1963" s="78">
        <v>-44252</v>
      </c>
      <c r="AH1963" s="104">
        <v>1.89E-3</v>
      </c>
      <c r="AI1963" s="78">
        <v>-100037</v>
      </c>
      <c r="AJ1963" s="104">
        <v>-3.6178699999999999</v>
      </c>
      <c r="AK1963" s="78">
        <v>10900</v>
      </c>
      <c r="AL1963" s="78">
        <v>10000</v>
      </c>
      <c r="AM1963" s="8">
        <v>10400</v>
      </c>
      <c r="AN1963" s="78">
        <v>154</v>
      </c>
      <c r="AO1963" s="78">
        <v>11000</v>
      </c>
      <c r="AP1963" s="78">
        <v>10000</v>
      </c>
      <c r="AQ1963" s="78">
        <v>10400</v>
      </c>
      <c r="AR1963" s="78">
        <v>307</v>
      </c>
      <c r="AS1963" s="78">
        <v>10500</v>
      </c>
      <c r="AT1963" s="78">
        <v>10100</v>
      </c>
      <c r="AU1963" s="78">
        <v>10400</v>
      </c>
      <c r="AV1963" s="78">
        <v>94</v>
      </c>
      <c r="AW1963" s="77">
        <v>12.34</v>
      </c>
      <c r="AX1963" s="144">
        <f t="shared" si="211"/>
        <v>0.93</v>
      </c>
      <c r="AY1963" s="144">
        <f t="shared" si="212"/>
        <v>0.95</v>
      </c>
      <c r="AZ1963" s="144">
        <f t="shared" si="213"/>
        <v>0.75</v>
      </c>
      <c r="BA1963" s="54">
        <f t="shared" si="214"/>
        <v>13.88059367132956</v>
      </c>
      <c r="BB1963" s="54">
        <f t="shared" si="215"/>
        <v>7.6014063286704392</v>
      </c>
    </row>
    <row r="1964" spans="1:54" x14ac:dyDescent="0.25">
      <c r="A1964" s="3">
        <v>43080</v>
      </c>
      <c r="B1964" s="77">
        <v>10473.09</v>
      </c>
      <c r="C1964" s="77">
        <v>1179.16624</v>
      </c>
      <c r="D1964" s="77">
        <v>-37.7517</v>
      </c>
      <c r="E1964" s="77">
        <f t="shared" si="210"/>
        <v>-701.49169999999992</v>
      </c>
      <c r="F1964" s="77">
        <v>5.8708</v>
      </c>
      <c r="G1964" s="77">
        <v>19.969799999999999</v>
      </c>
      <c r="H1964">
        <v>0</v>
      </c>
      <c r="I1964" s="78">
        <v>10479</v>
      </c>
      <c r="J1964">
        <v>201712</v>
      </c>
      <c r="K1964" s="78">
        <v>10479</v>
      </c>
      <c r="L1964" s="77">
        <f t="shared" si="209"/>
        <v>5.9099999999998545</v>
      </c>
      <c r="M1964" s="78">
        <v>38905</v>
      </c>
      <c r="N1964" s="78">
        <v>815.88543000000004</v>
      </c>
      <c r="O1964" s="78">
        <v>-1853</v>
      </c>
      <c r="P1964" s="78">
        <v>-9.7122299999999999</v>
      </c>
      <c r="Q1964" s="144">
        <v>38441.75</v>
      </c>
      <c r="R1964" s="78">
        <v>-32155</v>
      </c>
      <c r="S1964" s="78">
        <v>-3884</v>
      </c>
      <c r="T1964" s="78">
        <v>-17488</v>
      </c>
      <c r="U1964" s="78">
        <v>49514</v>
      </c>
      <c r="V1964" s="219">
        <v>0.35319303631296201</v>
      </c>
      <c r="W1964" s="78">
        <v>-3595</v>
      </c>
      <c r="X1964" s="78">
        <v>247</v>
      </c>
      <c r="Y1964" s="78">
        <v>-398</v>
      </c>
      <c r="Z1964" s="78">
        <v>8892</v>
      </c>
      <c r="AA1964" s="78">
        <v>118.84</v>
      </c>
      <c r="AB1964" s="78">
        <v>133.01</v>
      </c>
      <c r="AC1964" s="78">
        <v>179765</v>
      </c>
      <c r="AD1964" s="104">
        <v>2.31962</v>
      </c>
      <c r="AE1964" s="78">
        <v>426718</v>
      </c>
      <c r="AF1964" s="104">
        <v>8.0748800000000003</v>
      </c>
      <c r="AG1964" s="78">
        <v>-38011</v>
      </c>
      <c r="AH1964" s="104">
        <v>0.34177999999999997</v>
      </c>
      <c r="AI1964" s="78">
        <v>-121873</v>
      </c>
      <c r="AJ1964" s="104">
        <v>-2.9407299999999998</v>
      </c>
      <c r="AK1964" s="78">
        <v>10900</v>
      </c>
      <c r="AL1964" s="78">
        <v>10400</v>
      </c>
      <c r="AM1964" s="8">
        <v>10500</v>
      </c>
      <c r="AN1964" s="78">
        <v>128</v>
      </c>
      <c r="AO1964" s="78">
        <v>11000</v>
      </c>
      <c r="AP1964" s="78">
        <v>10000</v>
      </c>
      <c r="AQ1964" s="78">
        <v>10500</v>
      </c>
      <c r="AR1964" s="78">
        <v>279</v>
      </c>
      <c r="AS1964" s="78">
        <v>10500</v>
      </c>
      <c r="AT1964" s="78">
        <v>10100</v>
      </c>
      <c r="AU1964" s="78">
        <v>10500</v>
      </c>
      <c r="AV1964" s="78">
        <v>63</v>
      </c>
      <c r="AW1964" s="77">
        <v>11.67</v>
      </c>
      <c r="AX1964" s="144">
        <f t="shared" si="211"/>
        <v>0.72</v>
      </c>
      <c r="AY1964" s="144">
        <f t="shared" si="212"/>
        <v>0.71</v>
      </c>
      <c r="AZ1964" s="144">
        <f t="shared" si="213"/>
        <v>0.52</v>
      </c>
      <c r="BA1964" s="54">
        <f t="shared" si="214"/>
        <v>13.966575223640387</v>
      </c>
      <c r="BB1964" s="54">
        <f t="shared" si="215"/>
        <v>7.6434247763596126</v>
      </c>
    </row>
    <row r="1965" spans="1:54" x14ac:dyDescent="0.25">
      <c r="A1965" s="3">
        <v>43081</v>
      </c>
      <c r="B1965" s="77">
        <v>10443.280000000001</v>
      </c>
      <c r="C1965" s="77">
        <v>1089.20589</v>
      </c>
      <c r="D1965" s="77">
        <v>-49.109899999999996</v>
      </c>
      <c r="E1965" s="77">
        <f t="shared" si="210"/>
        <v>-758.02150000000006</v>
      </c>
      <c r="F1965" s="77">
        <v>4.9737999999999998</v>
      </c>
      <c r="G1965" s="77">
        <v>-14.818900000000001</v>
      </c>
      <c r="H1965">
        <v>0</v>
      </c>
      <c r="I1965" s="78">
        <v>10432</v>
      </c>
      <c r="J1965">
        <v>201712</v>
      </c>
      <c r="K1965" s="78">
        <v>10432</v>
      </c>
      <c r="L1965" s="77">
        <f t="shared" si="209"/>
        <v>-11.280000000000655</v>
      </c>
      <c r="M1965" s="78">
        <v>39279</v>
      </c>
      <c r="N1965" s="78">
        <v>820.02308000000005</v>
      </c>
      <c r="O1965" s="78">
        <v>-1400</v>
      </c>
      <c r="P1965" s="78">
        <v>-7.3054800000000002</v>
      </c>
      <c r="Q1965" s="144">
        <v>38929</v>
      </c>
      <c r="R1965" s="78">
        <v>-32611</v>
      </c>
      <c r="S1965" s="78">
        <v>-3132</v>
      </c>
      <c r="T1965" s="78">
        <v>-15507</v>
      </c>
      <c r="U1965" s="78">
        <v>48697</v>
      </c>
      <c r="V1965" s="219">
        <v>0.31843850750559582</v>
      </c>
      <c r="W1965" s="78">
        <v>-2227</v>
      </c>
      <c r="X1965" s="78">
        <v>1189</v>
      </c>
      <c r="Y1965" s="78">
        <v>1218</v>
      </c>
      <c r="Z1965" s="78">
        <v>4082</v>
      </c>
      <c r="AA1965" s="78">
        <v>93.66</v>
      </c>
      <c r="AB1965" s="78">
        <v>126.67</v>
      </c>
      <c r="AC1965" s="78">
        <v>174174</v>
      </c>
      <c r="AD1965" s="104">
        <v>1.7305299999999999</v>
      </c>
      <c r="AE1965" s="78">
        <v>430631</v>
      </c>
      <c r="AF1965" s="104">
        <v>9.2056699999999996</v>
      </c>
      <c r="AG1965" s="78">
        <v>-51594</v>
      </c>
      <c r="AH1965" s="104">
        <v>0.1036</v>
      </c>
      <c r="AI1965" s="78">
        <v>-116486</v>
      </c>
      <c r="AJ1965" s="104">
        <v>-3.32158</v>
      </c>
      <c r="AK1965" s="78">
        <v>10900</v>
      </c>
      <c r="AL1965" s="78">
        <v>10400</v>
      </c>
      <c r="AM1965" s="8">
        <v>10400</v>
      </c>
      <c r="AN1965" s="78">
        <v>127</v>
      </c>
      <c r="AO1965" s="78">
        <v>11000</v>
      </c>
      <c r="AP1965" s="78">
        <v>10200</v>
      </c>
      <c r="AQ1965" s="78">
        <v>10400</v>
      </c>
      <c r="AR1965" s="78">
        <v>279</v>
      </c>
      <c r="AS1965" s="78">
        <v>10500</v>
      </c>
      <c r="AT1965" s="78">
        <v>10100</v>
      </c>
      <c r="AU1965" s="78">
        <v>10450</v>
      </c>
      <c r="AV1965" s="78">
        <v>51.5</v>
      </c>
      <c r="AW1965" s="77">
        <v>11.69</v>
      </c>
      <c r="AX1965" s="144">
        <f t="shared" si="211"/>
        <v>0.75</v>
      </c>
      <c r="AY1965" s="144">
        <f t="shared" si="212"/>
        <v>0.71</v>
      </c>
      <c r="AZ1965" s="144">
        <f t="shared" si="213"/>
        <v>0.52</v>
      </c>
      <c r="BA1965" s="54">
        <f t="shared" si="214"/>
        <v>14.046886233038544</v>
      </c>
      <c r="BB1965" s="54">
        <f t="shared" si="215"/>
        <v>7.6831137669614531</v>
      </c>
    </row>
    <row r="1966" spans="1:54" x14ac:dyDescent="0.25">
      <c r="A1966" s="3">
        <v>43082</v>
      </c>
      <c r="B1966" s="77">
        <v>10470.700000000001</v>
      </c>
      <c r="C1966" s="77">
        <v>1039.2916499999999</v>
      </c>
      <c r="D1966" s="77">
        <v>-12.379200000000001</v>
      </c>
      <c r="E1966" s="77">
        <f t="shared" si="210"/>
        <v>-638.74340000000007</v>
      </c>
      <c r="F1966" s="77">
        <v>2.0992999999999999</v>
      </c>
      <c r="G1966" s="77">
        <v>-1.5116000000000001</v>
      </c>
      <c r="H1966" t="s">
        <v>1858</v>
      </c>
      <c r="I1966" s="78">
        <v>10449</v>
      </c>
      <c r="J1966">
        <v>201712</v>
      </c>
      <c r="K1966" s="78">
        <v>10449</v>
      </c>
      <c r="L1966" s="77">
        <f t="shared" si="209"/>
        <v>-21.700000000000728</v>
      </c>
      <c r="M1966" s="78">
        <v>41694</v>
      </c>
      <c r="N1966" s="78">
        <v>871.99400000000003</v>
      </c>
      <c r="O1966" s="78">
        <v>-470</v>
      </c>
      <c r="P1966" s="78">
        <v>-2.46035</v>
      </c>
      <c r="Q1966" s="144">
        <v>41576.5</v>
      </c>
      <c r="R1966" s="78">
        <v>-32323</v>
      </c>
      <c r="S1966" s="78">
        <v>-4822</v>
      </c>
      <c r="T1966" s="78">
        <v>-14446</v>
      </c>
      <c r="U1966" s="78">
        <v>49556</v>
      </c>
      <c r="V1966" s="219">
        <v>0.29150859633545889</v>
      </c>
      <c r="W1966" s="78">
        <v>-2301</v>
      </c>
      <c r="X1966" s="78">
        <v>843</v>
      </c>
      <c r="Y1966" s="78">
        <v>1557</v>
      </c>
      <c r="Z1966" s="78">
        <v>7493</v>
      </c>
      <c r="AA1966" s="78">
        <v>117.28</v>
      </c>
      <c r="AB1966" s="78">
        <v>140.18</v>
      </c>
      <c r="AC1966" s="78">
        <v>178379</v>
      </c>
      <c r="AD1966" s="104">
        <v>1.9497100000000001</v>
      </c>
      <c r="AE1966" s="78">
        <v>429979</v>
      </c>
      <c r="AF1966" s="104">
        <v>8.5685699999999994</v>
      </c>
      <c r="AG1966" s="78">
        <v>-45361</v>
      </c>
      <c r="AH1966" s="104">
        <v>0.19627</v>
      </c>
      <c r="AI1966" s="78">
        <v>-137291</v>
      </c>
      <c r="AJ1966" s="104">
        <v>-3.5198999999999998</v>
      </c>
      <c r="AK1966" s="78">
        <v>10900</v>
      </c>
      <c r="AL1966" s="78">
        <v>10400</v>
      </c>
      <c r="AM1966" s="8">
        <v>10450</v>
      </c>
      <c r="AN1966" s="78">
        <v>118</v>
      </c>
      <c r="AO1966" s="78">
        <v>10800</v>
      </c>
      <c r="AP1966" s="78">
        <v>10200</v>
      </c>
      <c r="AQ1966" s="78">
        <v>10400</v>
      </c>
      <c r="AR1966" s="78">
        <v>276</v>
      </c>
      <c r="AS1966" s="78">
        <v>10900</v>
      </c>
      <c r="AT1966" s="78">
        <v>10400</v>
      </c>
      <c r="AU1966" s="78">
        <v>10450</v>
      </c>
      <c r="AV1966" s="78">
        <v>118</v>
      </c>
      <c r="AW1966" s="77">
        <v>11.61</v>
      </c>
      <c r="AX1966" s="144">
        <f t="shared" si="211"/>
        <v>0.68</v>
      </c>
      <c r="AY1966" s="144">
        <f t="shared" si="212"/>
        <v>0.63</v>
      </c>
      <c r="AZ1966" s="144">
        <f t="shared" si="213"/>
        <v>0.47</v>
      </c>
      <c r="BA1966" s="54">
        <f t="shared" si="214"/>
        <v>14.097240699389726</v>
      </c>
      <c r="BB1966" s="54">
        <f t="shared" si="215"/>
        <v>7.6987593006102735</v>
      </c>
    </row>
    <row r="1967" spans="1:54" x14ac:dyDescent="0.25">
      <c r="A1967" s="3">
        <v>43083</v>
      </c>
      <c r="B1967" s="77">
        <v>10538.01</v>
      </c>
      <c r="C1967" s="77">
        <v>1136.61041</v>
      </c>
      <c r="D1967" s="77">
        <v>29.7775</v>
      </c>
      <c r="E1967" s="77">
        <f t="shared" si="210"/>
        <v>-590.42310000000009</v>
      </c>
      <c r="F1967" s="77">
        <v>2.4478</v>
      </c>
      <c r="G1967" s="77">
        <v>-4.7122999999999999</v>
      </c>
      <c r="H1967">
        <v>0</v>
      </c>
      <c r="I1967" s="78">
        <v>10528</v>
      </c>
      <c r="J1967">
        <v>201712</v>
      </c>
      <c r="K1967" s="78">
        <v>10528</v>
      </c>
      <c r="L1967" s="77">
        <f t="shared" si="209"/>
        <v>-10.010000000000218</v>
      </c>
      <c r="M1967" s="78">
        <v>44956</v>
      </c>
      <c r="N1967" s="78">
        <v>947.01907000000006</v>
      </c>
      <c r="O1967" s="78">
        <v>430</v>
      </c>
      <c r="P1967" s="78">
        <v>2.26065</v>
      </c>
      <c r="Q1967" s="144">
        <v>45063.5</v>
      </c>
      <c r="R1967" s="78">
        <v>-32006</v>
      </c>
      <c r="S1967" s="78">
        <v>-6193</v>
      </c>
      <c r="T1967" s="78">
        <v>-10312</v>
      </c>
      <c r="U1967" s="78">
        <v>50180</v>
      </c>
      <c r="V1967" s="219">
        <v>0.2055001992825827</v>
      </c>
      <c r="W1967" s="78">
        <v>-2295</v>
      </c>
      <c r="X1967" s="78">
        <v>942</v>
      </c>
      <c r="Y1967" s="78">
        <v>4470</v>
      </c>
      <c r="Z1967" s="78">
        <v>12860</v>
      </c>
      <c r="AA1967" s="78">
        <v>111.29</v>
      </c>
      <c r="AB1967" s="78">
        <v>145.13</v>
      </c>
      <c r="AC1967" s="78">
        <v>183722</v>
      </c>
      <c r="AD1967" s="104">
        <v>2.4007100000000001</v>
      </c>
      <c r="AE1967" s="78">
        <v>436652</v>
      </c>
      <c r="AF1967" s="104">
        <v>6.31778</v>
      </c>
      <c r="AG1967" s="78">
        <v>-33499</v>
      </c>
      <c r="AH1967" s="104">
        <v>0.13730000000000001</v>
      </c>
      <c r="AI1967" s="78">
        <v>-139195</v>
      </c>
      <c r="AJ1967" s="104">
        <v>-2.7805</v>
      </c>
      <c r="AK1967" s="78">
        <v>10900</v>
      </c>
      <c r="AL1967" s="78">
        <v>10400</v>
      </c>
      <c r="AM1967" s="8">
        <v>10550</v>
      </c>
      <c r="AN1967" s="78">
        <v>93</v>
      </c>
      <c r="AO1967" s="78">
        <v>10800</v>
      </c>
      <c r="AP1967" s="78">
        <v>10200</v>
      </c>
      <c r="AQ1967" s="78">
        <v>10500</v>
      </c>
      <c r="AR1967" s="78">
        <v>250</v>
      </c>
      <c r="AS1967" s="78">
        <v>10900</v>
      </c>
      <c r="AT1967" s="78">
        <v>10400</v>
      </c>
      <c r="AU1967" s="78">
        <v>10550</v>
      </c>
      <c r="AV1967" s="78">
        <v>93</v>
      </c>
      <c r="AW1967" s="77">
        <v>10.86</v>
      </c>
      <c r="AX1967" s="144">
        <f t="shared" si="211"/>
        <v>0.48</v>
      </c>
      <c r="AY1967" s="144">
        <f t="shared" si="212"/>
        <v>0.42</v>
      </c>
      <c r="AZ1967" s="144">
        <f t="shared" si="213"/>
        <v>0.28000000000000003</v>
      </c>
      <c r="BA1967" s="54">
        <f t="shared" si="214"/>
        <v>14.11349752966375</v>
      </c>
      <c r="BB1967" s="54">
        <f t="shared" si="215"/>
        <v>7.7485024703362528</v>
      </c>
    </row>
    <row r="1968" spans="1:54" x14ac:dyDescent="0.25">
      <c r="A1968" s="3">
        <v>43084</v>
      </c>
      <c r="B1968" s="77">
        <v>10491.44</v>
      </c>
      <c r="C1968" s="77">
        <v>1266.73479</v>
      </c>
      <c r="D1968" s="77">
        <v>-42.804399999999994</v>
      </c>
      <c r="E1968" s="77">
        <f t="shared" si="210"/>
        <v>-658.61619999999994</v>
      </c>
      <c r="F1968" s="77">
        <v>-1.4675</v>
      </c>
      <c r="G1968" s="77">
        <v>-29.901</v>
      </c>
      <c r="H1968">
        <v>0</v>
      </c>
      <c r="I1968" s="78">
        <v>10485</v>
      </c>
      <c r="J1968">
        <v>201712</v>
      </c>
      <c r="K1968" s="78">
        <v>10485</v>
      </c>
      <c r="L1968" s="77">
        <f t="shared" si="209"/>
        <v>-6.4400000000005093</v>
      </c>
      <c r="M1968" s="78">
        <v>39747</v>
      </c>
      <c r="N1968" s="78">
        <v>833.74462000000005</v>
      </c>
      <c r="O1968" s="78">
        <v>-638</v>
      </c>
      <c r="P1968" s="78">
        <v>-3.3485299999999998</v>
      </c>
      <c r="Q1968" s="144">
        <v>39587.5</v>
      </c>
      <c r="R1968" s="78">
        <v>-33223</v>
      </c>
      <c r="S1968" s="78">
        <v>-974</v>
      </c>
      <c r="T1968" s="78">
        <v>-11066</v>
      </c>
      <c r="U1968" s="78">
        <v>48049</v>
      </c>
      <c r="V1968" s="219">
        <v>0.23030656205123937</v>
      </c>
      <c r="W1968" s="78">
        <v>-4272</v>
      </c>
      <c r="X1968" s="78">
        <v>-792</v>
      </c>
      <c r="Y1968" s="78">
        <v>3365</v>
      </c>
      <c r="Z1968" s="78">
        <v>9607</v>
      </c>
      <c r="AA1968" s="78">
        <v>102.72</v>
      </c>
      <c r="AB1968" s="78">
        <v>135.06</v>
      </c>
      <c r="AC1968" s="78">
        <v>184394</v>
      </c>
      <c r="AD1968" s="104">
        <v>1.94438</v>
      </c>
      <c r="AE1968" s="78">
        <v>443417</v>
      </c>
      <c r="AF1968" s="104">
        <v>7.2992999999999997</v>
      </c>
      <c r="AG1968" s="78">
        <v>-52387</v>
      </c>
      <c r="AH1968" s="104">
        <v>-0.82238999999999995</v>
      </c>
      <c r="AI1968" s="78">
        <v>-101657</v>
      </c>
      <c r="AJ1968" s="104">
        <v>-2.67245</v>
      </c>
      <c r="AK1968" s="78">
        <v>10600</v>
      </c>
      <c r="AL1968" s="78">
        <v>10400</v>
      </c>
      <c r="AM1968" s="8">
        <v>10500</v>
      </c>
      <c r="AN1968" s="78">
        <v>84</v>
      </c>
      <c r="AO1968" s="78">
        <v>10800</v>
      </c>
      <c r="AP1968" s="78">
        <v>10000</v>
      </c>
      <c r="AQ1968" s="78">
        <v>10500</v>
      </c>
      <c r="AR1968" s="78">
        <v>249</v>
      </c>
      <c r="AS1968" s="78">
        <v>10600</v>
      </c>
      <c r="AT1968" s="78">
        <v>10400</v>
      </c>
      <c r="AU1968" s="78">
        <v>10500</v>
      </c>
      <c r="AV1968" s="78">
        <v>84</v>
      </c>
      <c r="AW1968" s="77">
        <v>10.94</v>
      </c>
      <c r="AX1968" s="144">
        <f t="shared" si="211"/>
        <v>0.55000000000000004</v>
      </c>
      <c r="AY1968" s="144">
        <f t="shared" si="212"/>
        <v>0.44</v>
      </c>
      <c r="AZ1968" s="144">
        <f t="shared" si="213"/>
        <v>0.3</v>
      </c>
      <c r="BA1968" s="54">
        <f t="shared" si="214"/>
        <v>14.110288375101357</v>
      </c>
      <c r="BB1968" s="54">
        <f t="shared" si="215"/>
        <v>7.9017116248986436</v>
      </c>
    </row>
    <row r="1969" spans="1:54" x14ac:dyDescent="0.25">
      <c r="A1969" s="3">
        <v>43087</v>
      </c>
      <c r="B1969" s="77">
        <v>10506.52</v>
      </c>
      <c r="C1969" s="77">
        <v>960.46419000000003</v>
      </c>
      <c r="D1969" s="77">
        <v>-1.2616000000000001</v>
      </c>
      <c r="E1969" s="77">
        <f t="shared" si="210"/>
        <v>-636.21750000000009</v>
      </c>
      <c r="F1969" s="77">
        <v>10.1591</v>
      </c>
      <c r="G1969" s="77">
        <v>-1.7883000000000002</v>
      </c>
      <c r="H1969">
        <v>0</v>
      </c>
      <c r="I1969" s="78">
        <v>10502</v>
      </c>
      <c r="J1969">
        <v>201712</v>
      </c>
      <c r="K1969" s="78">
        <v>10502</v>
      </c>
      <c r="L1969" s="77">
        <f t="shared" si="209"/>
        <v>-4.5200000000004366</v>
      </c>
      <c r="M1969" s="78">
        <v>38194</v>
      </c>
      <c r="N1969" s="78">
        <v>802.09582</v>
      </c>
      <c r="O1969" s="78">
        <v>1491</v>
      </c>
      <c r="P1969" s="78">
        <v>7.8205499999999999</v>
      </c>
      <c r="Q1969" s="144">
        <v>38566.75</v>
      </c>
      <c r="R1969" s="78">
        <v>-32833</v>
      </c>
      <c r="S1969" s="78">
        <v>-534</v>
      </c>
      <c r="T1969" s="78">
        <v>-10790</v>
      </c>
      <c r="U1969" s="78">
        <v>47870</v>
      </c>
      <c r="V1969" s="219">
        <v>0.22540213077083768</v>
      </c>
      <c r="W1969" s="78">
        <v>-2442</v>
      </c>
      <c r="X1969" s="78">
        <v>788</v>
      </c>
      <c r="Y1969" s="78">
        <v>5036</v>
      </c>
      <c r="Z1969" s="78">
        <v>11123</v>
      </c>
      <c r="AA1969" s="78">
        <v>105.07</v>
      </c>
      <c r="AB1969" s="78">
        <v>137.13</v>
      </c>
      <c r="AC1969" s="78">
        <v>183759</v>
      </c>
      <c r="AD1969" s="104">
        <v>2.0623900000000002</v>
      </c>
      <c r="AE1969" s="78">
        <v>444223</v>
      </c>
      <c r="AF1969" s="104">
        <v>6.7734399999999999</v>
      </c>
      <c r="AG1969" s="78">
        <v>-43604</v>
      </c>
      <c r="AH1969" s="104">
        <v>-0.86214999999999997</v>
      </c>
      <c r="AI1969" s="78">
        <v>-112236</v>
      </c>
      <c r="AJ1969" s="104">
        <v>-2.75312</v>
      </c>
      <c r="AK1969" s="78">
        <v>10600</v>
      </c>
      <c r="AL1969" s="78">
        <v>10400</v>
      </c>
      <c r="AM1969" s="8">
        <v>10500</v>
      </c>
      <c r="AN1969" s="78">
        <v>73</v>
      </c>
      <c r="AO1969" s="78">
        <v>10800</v>
      </c>
      <c r="AP1969" s="78">
        <v>10000</v>
      </c>
      <c r="AQ1969" s="78">
        <v>10500</v>
      </c>
      <c r="AR1969" s="78">
        <v>248</v>
      </c>
      <c r="AS1969" s="78">
        <v>10600</v>
      </c>
      <c r="AT1969" s="78">
        <v>10400</v>
      </c>
      <c r="AU1969" s="78">
        <v>10500</v>
      </c>
      <c r="AV1969" s="78">
        <v>73</v>
      </c>
      <c r="AW1969" s="77">
        <v>11.53</v>
      </c>
      <c r="AX1969" s="144">
        <f t="shared" si="211"/>
        <v>0.75</v>
      </c>
      <c r="AY1969" s="144">
        <f t="shared" si="212"/>
        <v>0.61</v>
      </c>
      <c r="AZ1969" s="144">
        <f t="shared" si="213"/>
        <v>0.46</v>
      </c>
      <c r="BA1969" s="54">
        <f t="shared" si="214"/>
        <v>14.152509087808921</v>
      </c>
      <c r="BB1969" s="54">
        <f t="shared" si="215"/>
        <v>8.0294909121910809</v>
      </c>
    </row>
    <row r="1970" spans="1:54" x14ac:dyDescent="0.25">
      <c r="A1970" s="3">
        <v>43088</v>
      </c>
      <c r="B1970" s="77">
        <v>10467.34</v>
      </c>
      <c r="C1970" s="77">
        <v>1126.83186</v>
      </c>
      <c r="D1970" s="77">
        <v>-53.231499999999997</v>
      </c>
      <c r="E1970" s="77">
        <f t="shared" si="210"/>
        <v>-766.01509999999996</v>
      </c>
      <c r="F1970" s="77">
        <v>7.7183000000000002</v>
      </c>
      <c r="G1970" s="77">
        <v>8.3051999999999992</v>
      </c>
      <c r="H1970">
        <v>0</v>
      </c>
      <c r="I1970" s="78">
        <v>10459</v>
      </c>
      <c r="J1970">
        <v>201712</v>
      </c>
      <c r="K1970" s="78">
        <v>10459</v>
      </c>
      <c r="L1970" s="77">
        <f t="shared" si="209"/>
        <v>-8.3400000000001455</v>
      </c>
      <c r="M1970" s="78">
        <v>42655</v>
      </c>
      <c r="N1970" s="78">
        <v>891.71650999999997</v>
      </c>
      <c r="O1970" s="78">
        <v>863</v>
      </c>
      <c r="P1970" s="78">
        <v>4.5132399999999997</v>
      </c>
      <c r="Q1970" s="144">
        <v>42870.75</v>
      </c>
      <c r="R1970" s="78">
        <v>-32882</v>
      </c>
      <c r="S1970" s="78">
        <v>-3373</v>
      </c>
      <c r="T1970" s="78">
        <v>-10777</v>
      </c>
      <c r="U1970" s="78">
        <v>48202</v>
      </c>
      <c r="V1970" s="219">
        <v>0.22357993444255425</v>
      </c>
      <c r="W1970" s="78">
        <v>-638</v>
      </c>
      <c r="X1970" s="78">
        <v>-638</v>
      </c>
      <c r="Y1970" s="78">
        <v>6196</v>
      </c>
      <c r="Z1970" s="78">
        <v>12490</v>
      </c>
      <c r="AA1970" s="78">
        <v>101.29</v>
      </c>
      <c r="AB1970" s="78">
        <v>130.34</v>
      </c>
      <c r="AC1970" s="78">
        <v>189108</v>
      </c>
      <c r="AD1970" s="104">
        <v>1.7359100000000001</v>
      </c>
      <c r="AE1970" s="78">
        <v>443477</v>
      </c>
      <c r="AF1970" s="104">
        <v>7.6319900000000001</v>
      </c>
      <c r="AG1970" s="78">
        <v>-49541</v>
      </c>
      <c r="AH1970" s="104">
        <v>-0.35188999999999998</v>
      </c>
      <c r="AI1970" s="78">
        <v>-118052</v>
      </c>
      <c r="AJ1970" s="104">
        <v>-3.22532</v>
      </c>
      <c r="AK1970" s="78">
        <v>10600</v>
      </c>
      <c r="AL1970" s="78">
        <v>10400</v>
      </c>
      <c r="AM1970" s="8">
        <v>10450</v>
      </c>
      <c r="AN1970" s="78">
        <v>58</v>
      </c>
      <c r="AO1970" s="78">
        <v>10800</v>
      </c>
      <c r="AP1970" s="78">
        <v>10000</v>
      </c>
      <c r="AQ1970" s="78">
        <v>10400</v>
      </c>
      <c r="AR1970" s="78">
        <v>259</v>
      </c>
      <c r="AS1970" s="78">
        <v>10600</v>
      </c>
      <c r="AT1970" s="78">
        <v>10400</v>
      </c>
      <c r="AU1970" s="78">
        <v>10450</v>
      </c>
      <c r="AV1970" s="78">
        <v>58</v>
      </c>
      <c r="AW1970" s="77">
        <v>11.8</v>
      </c>
      <c r="AX1970" s="144">
        <f t="shared" si="211"/>
        <v>0.86</v>
      </c>
      <c r="AY1970" s="144">
        <f t="shared" si="212"/>
        <v>0.77</v>
      </c>
      <c r="AZ1970" s="144">
        <f t="shared" si="213"/>
        <v>0.56999999999999995</v>
      </c>
      <c r="BA1970" s="54">
        <f t="shared" si="214"/>
        <v>14.160009686434185</v>
      </c>
      <c r="BB1970" s="54">
        <f t="shared" si="215"/>
        <v>8.2849903135658156</v>
      </c>
    </row>
    <row r="1971" spans="1:54" x14ac:dyDescent="0.25">
      <c r="A1971" s="3">
        <v>43089</v>
      </c>
      <c r="B1971" s="77">
        <v>10504.52</v>
      </c>
      <c r="C1971" s="77">
        <v>1038.71766</v>
      </c>
      <c r="D1971" s="77">
        <v>-0.7448999999999999</v>
      </c>
      <c r="E1971" s="77">
        <f t="shared" si="210"/>
        <v>-851.38030000000003</v>
      </c>
      <c r="F1971" s="77">
        <v>0.69389999999999996</v>
      </c>
      <c r="G1971" s="77">
        <v>4.2739000000000003</v>
      </c>
      <c r="H1971" t="s">
        <v>1859</v>
      </c>
      <c r="I1971" s="78">
        <v>10497</v>
      </c>
      <c r="J1971">
        <v>201801</v>
      </c>
      <c r="K1971" s="78">
        <v>10509</v>
      </c>
      <c r="L1971" s="77">
        <f t="shared" si="209"/>
        <v>4.4799999999995634</v>
      </c>
      <c r="M1971" s="78">
        <v>45582</v>
      </c>
      <c r="N1971" s="78">
        <v>958.58857999999998</v>
      </c>
      <c r="O1971" s="78">
        <v>1853</v>
      </c>
      <c r="P1971" s="78">
        <v>9.7289300000000001</v>
      </c>
      <c r="Q1971" s="144">
        <v>46045.25</v>
      </c>
      <c r="R1971" s="78">
        <v>-33451</v>
      </c>
      <c r="S1971" s="78">
        <v>-4196</v>
      </c>
      <c r="T1971" s="78">
        <v>-864</v>
      </c>
      <c r="U1971" s="78">
        <v>30611</v>
      </c>
      <c r="V1971" s="219">
        <v>2.8225147822678123E-2</v>
      </c>
      <c r="W1971" s="78">
        <v>-2832</v>
      </c>
      <c r="X1971" s="78">
        <v>-652</v>
      </c>
      <c r="Y1971" s="78">
        <v>4476</v>
      </c>
      <c r="Z1971" s="78">
        <v>9755</v>
      </c>
      <c r="AA1971" s="78">
        <v>125.95</v>
      </c>
      <c r="AB1971" s="78">
        <v>157</v>
      </c>
      <c r="AC1971" s="78">
        <v>58530</v>
      </c>
      <c r="AD1971" s="104">
        <v>0.65049000000000001</v>
      </c>
      <c r="AE1971" s="78">
        <v>163002</v>
      </c>
      <c r="AF1971" s="104">
        <v>4.4691900000000002</v>
      </c>
      <c r="AG1971" s="78">
        <v>9730</v>
      </c>
      <c r="AH1971" s="104">
        <v>0.79330000000000001</v>
      </c>
      <c r="AI1971" s="78">
        <v>-29588</v>
      </c>
      <c r="AJ1971" s="104">
        <v>-2.18344</v>
      </c>
      <c r="AK1971" s="78">
        <v>10800</v>
      </c>
      <c r="AL1971" s="78">
        <v>10000</v>
      </c>
      <c r="AM1971" s="8">
        <v>10500</v>
      </c>
      <c r="AN1971" s="78">
        <v>235</v>
      </c>
      <c r="AO1971" s="78">
        <v>10800</v>
      </c>
      <c r="AP1971" s="78">
        <v>8000</v>
      </c>
      <c r="AQ1971" s="78">
        <v>10400</v>
      </c>
      <c r="AR1971" s="78">
        <v>481</v>
      </c>
      <c r="AS1971" s="78">
        <v>10600</v>
      </c>
      <c r="AT1971" s="78">
        <v>10350</v>
      </c>
      <c r="AU1971" s="78">
        <v>10500</v>
      </c>
      <c r="AV1971" s="78">
        <v>116</v>
      </c>
      <c r="AW1971" s="77">
        <v>11.23</v>
      </c>
      <c r="AX1971" s="144">
        <f t="shared" si="211"/>
        <v>0.62</v>
      </c>
      <c r="AY1971" s="144">
        <f t="shared" si="212"/>
        <v>0.51</v>
      </c>
      <c r="AZ1971" s="144">
        <f t="shared" si="213"/>
        <v>0.34</v>
      </c>
      <c r="BA1971" s="54">
        <f t="shared" si="214"/>
        <v>14.131768404558349</v>
      </c>
      <c r="BB1971" s="54">
        <f t="shared" si="215"/>
        <v>8.4872315954416511</v>
      </c>
    </row>
    <row r="1972" spans="1:54" x14ac:dyDescent="0.25">
      <c r="A1972" s="3">
        <v>43090</v>
      </c>
      <c r="B1972" s="77">
        <v>10488.97</v>
      </c>
      <c r="C1972" s="77">
        <v>992.21789999999999</v>
      </c>
      <c r="D1972" s="77">
        <v>-24.581999999999997</v>
      </c>
      <c r="E1972" s="77">
        <f t="shared" si="210"/>
        <v>-893.46559999999999</v>
      </c>
      <c r="F1972" s="77">
        <v>2.8106999999999998</v>
      </c>
      <c r="G1972" s="77">
        <v>9.1974999999999998</v>
      </c>
      <c r="H1972">
        <v>0</v>
      </c>
      <c r="I1972" s="78">
        <v>10497</v>
      </c>
      <c r="J1972">
        <v>201801</v>
      </c>
      <c r="K1972" s="78">
        <v>10497</v>
      </c>
      <c r="L1972" s="77">
        <f t="shared" si="209"/>
        <v>8.0300000000006548</v>
      </c>
      <c r="M1972" s="78">
        <v>43574</v>
      </c>
      <c r="N1972" s="78">
        <v>915.27558999999997</v>
      </c>
      <c r="O1972" s="78">
        <v>-87</v>
      </c>
      <c r="P1972" s="78">
        <v>-0.46267000000000003</v>
      </c>
      <c r="Q1972" s="144">
        <v>43552.25</v>
      </c>
      <c r="R1972" s="78">
        <v>-33755</v>
      </c>
      <c r="S1972" s="78">
        <v>-4320</v>
      </c>
      <c r="T1972" s="78">
        <v>-4916</v>
      </c>
      <c r="U1972" s="78">
        <v>35337</v>
      </c>
      <c r="V1972" s="219">
        <v>0.1391176387356029</v>
      </c>
      <c r="W1972" s="78">
        <v>-4110</v>
      </c>
      <c r="X1972" s="78">
        <v>-4110</v>
      </c>
      <c r="Y1972" s="78">
        <v>2491</v>
      </c>
      <c r="Z1972" s="78">
        <v>7983</v>
      </c>
      <c r="AA1972" s="78">
        <v>116.41</v>
      </c>
      <c r="AB1972" s="78">
        <v>154.25</v>
      </c>
      <c r="AC1972" s="78">
        <v>61737</v>
      </c>
      <c r="AD1972" s="104">
        <v>0.42827999999999999</v>
      </c>
      <c r="AE1972" s="78">
        <v>181175</v>
      </c>
      <c r="AF1972" s="104">
        <v>4.3047599999999999</v>
      </c>
      <c r="AG1972" s="78">
        <v>25463</v>
      </c>
      <c r="AH1972" s="104">
        <v>0.90197000000000005</v>
      </c>
      <c r="AI1972" s="78">
        <v>-17868</v>
      </c>
      <c r="AJ1972" s="104">
        <v>-2.1171500000000001</v>
      </c>
      <c r="AK1972" s="78">
        <v>10800</v>
      </c>
      <c r="AL1972" s="78">
        <v>10000</v>
      </c>
      <c r="AM1972" s="8">
        <v>10500</v>
      </c>
      <c r="AN1972" s="78">
        <v>210</v>
      </c>
      <c r="AO1972" s="78">
        <v>11000</v>
      </c>
      <c r="AP1972" s="78">
        <v>10700</v>
      </c>
      <c r="AQ1972" s="78">
        <v>10500</v>
      </c>
      <c r="AR1972" s="78">
        <v>334</v>
      </c>
      <c r="AS1972" s="78">
        <v>10650</v>
      </c>
      <c r="AT1972" s="78">
        <v>10300</v>
      </c>
      <c r="AU1972" s="78">
        <v>10500</v>
      </c>
      <c r="AV1972" s="78">
        <v>91.5</v>
      </c>
      <c r="AW1972" s="77">
        <v>10.4</v>
      </c>
      <c r="AX1972" s="144">
        <f t="shared" si="211"/>
        <v>0.41</v>
      </c>
      <c r="AY1972" s="144">
        <f t="shared" si="212"/>
        <v>0.26</v>
      </c>
      <c r="AZ1972" s="144">
        <f t="shared" si="213"/>
        <v>0.17</v>
      </c>
      <c r="BA1972" s="54">
        <f t="shared" si="214"/>
        <v>14.02023354105132</v>
      </c>
      <c r="BB1972" s="54">
        <f t="shared" si="215"/>
        <v>8.7417664589486836</v>
      </c>
    </row>
    <row r="1973" spans="1:54" x14ac:dyDescent="0.25">
      <c r="A1973" s="3">
        <v>43091</v>
      </c>
      <c r="B1973" s="77">
        <v>10537.27</v>
      </c>
      <c r="C1973" s="77">
        <v>919.94484999999997</v>
      </c>
      <c r="D1973" s="77">
        <v>12.3329</v>
      </c>
      <c r="E1973" s="77">
        <f t="shared" si="210"/>
        <v>-850.53679999999997</v>
      </c>
      <c r="F1973" s="77">
        <v>1.946</v>
      </c>
      <c r="G1973" s="77">
        <v>-4.1848000000000001</v>
      </c>
      <c r="H1973">
        <v>0</v>
      </c>
      <c r="I1973" s="78">
        <v>10535</v>
      </c>
      <c r="J1973">
        <v>201801</v>
      </c>
      <c r="K1973" s="78">
        <v>10535</v>
      </c>
      <c r="L1973" s="77">
        <f t="shared" si="209"/>
        <v>-2.2700000000004366</v>
      </c>
      <c r="M1973" s="78">
        <v>45169</v>
      </c>
      <c r="N1973" s="78">
        <v>952.19367</v>
      </c>
      <c r="O1973" s="78">
        <v>397</v>
      </c>
      <c r="P1973" s="78">
        <v>2.0840700000000001</v>
      </c>
      <c r="Q1973" s="144">
        <v>45268.25</v>
      </c>
      <c r="R1973" s="78">
        <v>-33109</v>
      </c>
      <c r="S1973" s="78">
        <v>-4608</v>
      </c>
      <c r="T1973" s="78">
        <v>-3090</v>
      </c>
      <c r="U1973" s="78">
        <v>36604</v>
      </c>
      <c r="V1973" s="219">
        <v>8.4417003606163263E-2</v>
      </c>
      <c r="W1973" s="78">
        <v>-2942</v>
      </c>
      <c r="X1973" s="78">
        <v>-469</v>
      </c>
      <c r="Y1973" s="78">
        <v>4372</v>
      </c>
      <c r="Z1973" s="78">
        <v>11149</v>
      </c>
      <c r="AA1973" s="78">
        <v>121.39</v>
      </c>
      <c r="AB1973" s="78">
        <v>157.13</v>
      </c>
      <c r="AC1973" s="78">
        <v>66508</v>
      </c>
      <c r="AD1973" s="104">
        <v>0.46216000000000002</v>
      </c>
      <c r="AE1973" s="78">
        <v>196633</v>
      </c>
      <c r="AF1973" s="104">
        <v>4.3566399999999996</v>
      </c>
      <c r="AG1973" s="78">
        <v>30233</v>
      </c>
      <c r="AH1973" s="104">
        <v>1.0856699999999999</v>
      </c>
      <c r="AI1973" s="78">
        <v>-6966</v>
      </c>
      <c r="AJ1973" s="104">
        <v>-2.26911</v>
      </c>
      <c r="AK1973" s="78">
        <v>10800</v>
      </c>
      <c r="AL1973" s="78">
        <v>10000</v>
      </c>
      <c r="AM1973" s="8">
        <v>10500</v>
      </c>
      <c r="AN1973" s="78">
        <v>203</v>
      </c>
      <c r="AO1973" s="78">
        <v>11000</v>
      </c>
      <c r="AP1973" s="78">
        <v>10700</v>
      </c>
      <c r="AQ1973" s="78">
        <v>10500</v>
      </c>
      <c r="AR1973" s="78">
        <v>325</v>
      </c>
      <c r="AS1973" s="78">
        <v>10600</v>
      </c>
      <c r="AT1973" s="78">
        <v>10300</v>
      </c>
      <c r="AU1973" s="78">
        <v>10550</v>
      </c>
      <c r="AV1973" s="78">
        <v>68.5</v>
      </c>
      <c r="AW1973" s="77">
        <v>9.99</v>
      </c>
      <c r="AX1973" s="144">
        <f t="shared" si="211"/>
        <v>0.27</v>
      </c>
      <c r="AY1973" s="144">
        <f t="shared" si="212"/>
        <v>0.16</v>
      </c>
      <c r="AZ1973" s="144">
        <f t="shared" si="213"/>
        <v>0.09</v>
      </c>
      <c r="BA1973" s="54">
        <f t="shared" si="214"/>
        <v>13.932226796166248</v>
      </c>
      <c r="BB1973" s="54">
        <f t="shared" si="215"/>
        <v>8.9167732038337562</v>
      </c>
    </row>
    <row r="1974" spans="1:54" x14ac:dyDescent="0.25">
      <c r="A1974" s="3">
        <v>43094</v>
      </c>
      <c r="B1974" s="77">
        <v>10522.49</v>
      </c>
      <c r="C1974" s="77">
        <v>816.1703</v>
      </c>
      <c r="D1974" s="77">
        <v>6.6153999999999993</v>
      </c>
      <c r="E1974" s="77">
        <f t="shared" si="210"/>
        <v>-761.03609999999992</v>
      </c>
      <c r="F1974" s="77">
        <v>-1.1364000000000001</v>
      </c>
      <c r="G1974" s="77">
        <v>-7.0898000000000003</v>
      </c>
      <c r="H1974">
        <v>0</v>
      </c>
      <c r="I1974" s="78">
        <v>10526</v>
      </c>
      <c r="J1974">
        <v>201801</v>
      </c>
      <c r="K1974" s="78">
        <v>10526</v>
      </c>
      <c r="L1974" s="77">
        <f t="shared" si="209"/>
        <v>3.5100000000002183</v>
      </c>
      <c r="M1974" s="78">
        <v>45550</v>
      </c>
      <c r="N1974" s="78">
        <v>959.49237000000005</v>
      </c>
      <c r="O1974" s="78">
        <v>1062</v>
      </c>
      <c r="P1974" s="78">
        <v>5.5827400000000003</v>
      </c>
      <c r="Q1974" s="144">
        <v>45815.5</v>
      </c>
      <c r="R1974" s="78">
        <v>-33235</v>
      </c>
      <c r="S1974" s="78">
        <v>-5217</v>
      </c>
      <c r="T1974" s="78">
        <v>-3277</v>
      </c>
      <c r="U1974" s="78">
        <v>36975</v>
      </c>
      <c r="V1974" s="219">
        <v>8.8627450980392153E-2</v>
      </c>
      <c r="W1974" s="78">
        <v>-2605</v>
      </c>
      <c r="X1974" s="78">
        <v>-41</v>
      </c>
      <c r="Y1974" s="78">
        <v>4818</v>
      </c>
      <c r="Z1974" s="78">
        <v>12116</v>
      </c>
      <c r="AA1974" s="78">
        <v>128.84</v>
      </c>
      <c r="AB1974" s="78">
        <v>161.75</v>
      </c>
      <c r="AC1974" s="78">
        <v>69414</v>
      </c>
      <c r="AD1974" s="104">
        <v>0.45156000000000002</v>
      </c>
      <c r="AE1974" s="78">
        <v>199269</v>
      </c>
      <c r="AF1974" s="104">
        <v>4.1481000000000003</v>
      </c>
      <c r="AG1974" s="78">
        <v>30718</v>
      </c>
      <c r="AH1974" s="104">
        <v>1.0474000000000001</v>
      </c>
      <c r="AI1974" s="78">
        <v>-521</v>
      </c>
      <c r="AJ1974" s="104">
        <v>-2.33318</v>
      </c>
      <c r="AK1974" s="78">
        <v>10800</v>
      </c>
      <c r="AL1974" s="78">
        <v>10200</v>
      </c>
      <c r="AM1974" s="8">
        <v>10500</v>
      </c>
      <c r="AN1974" s="78">
        <v>186</v>
      </c>
      <c r="AO1974" s="78">
        <v>11000</v>
      </c>
      <c r="AP1974" s="78">
        <v>10700</v>
      </c>
      <c r="AQ1974" s="78">
        <v>10500</v>
      </c>
      <c r="AR1974" s="78">
        <v>306</v>
      </c>
      <c r="AS1974" s="78">
        <v>10600</v>
      </c>
      <c r="AT1974" s="78">
        <v>10300</v>
      </c>
      <c r="AU1974" s="78">
        <v>10550</v>
      </c>
      <c r="AV1974" s="78">
        <v>50.5</v>
      </c>
      <c r="AW1974" s="77">
        <v>10.01</v>
      </c>
      <c r="AX1974" s="144">
        <f t="shared" si="211"/>
        <v>0.31</v>
      </c>
      <c r="AY1974" s="144">
        <f t="shared" si="212"/>
        <v>0.18</v>
      </c>
      <c r="AZ1974" s="144">
        <f t="shared" si="213"/>
        <v>0.1</v>
      </c>
      <c r="BA1974" s="54">
        <f t="shared" si="214"/>
        <v>13.90828841230784</v>
      </c>
      <c r="BB1974" s="54">
        <f t="shared" si="215"/>
        <v>8.96971158769216</v>
      </c>
    </row>
    <row r="1975" spans="1:54" x14ac:dyDescent="0.25">
      <c r="A1975" s="3">
        <v>43095</v>
      </c>
      <c r="B1975" s="77">
        <v>10421.91</v>
      </c>
      <c r="C1975" s="77">
        <v>975.62886000000003</v>
      </c>
      <c r="D1975" s="77">
        <v>-25.187199999999997</v>
      </c>
      <c r="E1975" s="77">
        <f t="shared" si="210"/>
        <v>-700.32690000000002</v>
      </c>
      <c r="F1975" s="77">
        <v>-6.3199000000000005</v>
      </c>
      <c r="G1975" s="77">
        <v>-32.4452</v>
      </c>
      <c r="H1975">
        <v>0</v>
      </c>
      <c r="I1975" s="78">
        <v>10416</v>
      </c>
      <c r="J1975">
        <v>201801</v>
      </c>
      <c r="K1975" s="78">
        <v>10416</v>
      </c>
      <c r="L1975" s="77">
        <f t="shared" si="209"/>
        <v>-5.9099999999998545</v>
      </c>
      <c r="M1975" s="78">
        <v>43423</v>
      </c>
      <c r="N1975" s="78">
        <v>905.34526000000005</v>
      </c>
      <c r="O1975" s="78">
        <v>-524</v>
      </c>
      <c r="P1975" s="78">
        <v>-2.73481</v>
      </c>
      <c r="Q1975" s="144">
        <v>43292</v>
      </c>
      <c r="R1975" s="78">
        <v>-34764</v>
      </c>
      <c r="S1975" s="78">
        <v>-6115</v>
      </c>
      <c r="T1975" s="78">
        <v>-7502</v>
      </c>
      <c r="U1975" s="78">
        <v>39640</v>
      </c>
      <c r="V1975" s="219">
        <v>0.18925327951564078</v>
      </c>
      <c r="W1975" s="78">
        <v>-6935</v>
      </c>
      <c r="X1975" s="78">
        <v>-3924</v>
      </c>
      <c r="Y1975" s="78">
        <v>1754</v>
      </c>
      <c r="Z1975" s="78">
        <v>5371</v>
      </c>
      <c r="AA1975" s="78">
        <v>106.29</v>
      </c>
      <c r="AB1975" s="78">
        <v>134.01</v>
      </c>
      <c r="AC1975" s="78">
        <v>75532</v>
      </c>
      <c r="AD1975" s="104">
        <v>0.30918000000000001</v>
      </c>
      <c r="AE1975" s="78">
        <v>210009</v>
      </c>
      <c r="AF1975" s="104">
        <v>6.0609700000000002</v>
      </c>
      <c r="AG1975" s="78">
        <v>30240</v>
      </c>
      <c r="AH1975" s="104">
        <v>1.2061500000000001</v>
      </c>
      <c r="AI1975" s="78">
        <v>-3103</v>
      </c>
      <c r="AJ1975" s="104">
        <v>-2.6895199999999999</v>
      </c>
      <c r="AK1975" s="78">
        <v>10800</v>
      </c>
      <c r="AL1975" s="78">
        <v>10200</v>
      </c>
      <c r="AM1975" s="8">
        <v>10400</v>
      </c>
      <c r="AN1975" s="78">
        <v>199</v>
      </c>
      <c r="AO1975" s="78">
        <v>10900</v>
      </c>
      <c r="AP1975" s="78">
        <v>10700</v>
      </c>
      <c r="AQ1975" s="78">
        <v>10400</v>
      </c>
      <c r="AR1975" s="78">
        <v>317</v>
      </c>
      <c r="AS1975" s="78">
        <v>10600</v>
      </c>
      <c r="AT1975" s="78">
        <v>10300</v>
      </c>
      <c r="AU1975" s="78">
        <v>10400</v>
      </c>
      <c r="AV1975" s="78">
        <v>49.5</v>
      </c>
      <c r="AW1975" s="77">
        <v>10.88</v>
      </c>
      <c r="AX1975" s="144">
        <f t="shared" si="211"/>
        <v>0.48</v>
      </c>
      <c r="AY1975" s="144">
        <f t="shared" si="212"/>
        <v>0.38</v>
      </c>
      <c r="AZ1975" s="144">
        <f t="shared" si="213"/>
        <v>0.28000000000000003</v>
      </c>
      <c r="BA1975" s="54">
        <f t="shared" si="214"/>
        <v>13.862198624860344</v>
      </c>
      <c r="BB1975" s="54">
        <f t="shared" si="215"/>
        <v>9.1178013751396598</v>
      </c>
    </row>
    <row r="1976" spans="1:54" x14ac:dyDescent="0.25">
      <c r="A1976" s="3">
        <v>43096</v>
      </c>
      <c r="B1976" s="77">
        <v>10486.67</v>
      </c>
      <c r="C1976" s="77">
        <v>925.97568000000001</v>
      </c>
      <c r="D1976" s="77">
        <v>25.758400000000002</v>
      </c>
      <c r="E1976" s="77">
        <f t="shared" si="210"/>
        <v>-607.76280000000008</v>
      </c>
      <c r="F1976" s="77">
        <v>-0.17180000000000001</v>
      </c>
      <c r="G1976" s="77">
        <v>3.5104000000000002</v>
      </c>
      <c r="H1976" t="s">
        <v>1860</v>
      </c>
      <c r="I1976" s="78">
        <v>10476</v>
      </c>
      <c r="J1976">
        <v>201801</v>
      </c>
      <c r="K1976" s="78">
        <v>10476</v>
      </c>
      <c r="L1976" s="77">
        <f t="shared" si="209"/>
        <v>-10.670000000000073</v>
      </c>
      <c r="M1976" s="78">
        <v>48815</v>
      </c>
      <c r="N1976" s="78">
        <v>1023.25081</v>
      </c>
      <c r="O1976" s="78">
        <v>1744</v>
      </c>
      <c r="P1976" s="78">
        <v>9.1249800000000008</v>
      </c>
      <c r="Q1976" s="144">
        <v>49251</v>
      </c>
      <c r="R1976" s="78">
        <v>-35116</v>
      </c>
      <c r="S1976" s="78">
        <v>-7086</v>
      </c>
      <c r="T1976" s="78">
        <v>-3772</v>
      </c>
      <c r="U1976" s="78">
        <v>41866</v>
      </c>
      <c r="V1976" s="219">
        <v>9.0096976066497872E-2</v>
      </c>
      <c r="W1976" s="78">
        <v>-3815</v>
      </c>
      <c r="X1976" s="78">
        <v>-1135</v>
      </c>
      <c r="Y1976" s="78">
        <v>2736</v>
      </c>
      <c r="Z1976" s="78">
        <v>12378</v>
      </c>
      <c r="AA1976" s="78">
        <v>111.03</v>
      </c>
      <c r="AB1976" s="78">
        <v>157.72999999999999</v>
      </c>
      <c r="AC1976" s="78">
        <v>80577</v>
      </c>
      <c r="AD1976" s="104">
        <v>0.52937000000000001</v>
      </c>
      <c r="AE1976" s="78">
        <v>207920</v>
      </c>
      <c r="AF1976" s="104">
        <v>5.1592900000000004</v>
      </c>
      <c r="AG1976" s="78">
        <v>25869</v>
      </c>
      <c r="AH1976" s="104">
        <v>1.53623</v>
      </c>
      <c r="AI1976" s="78">
        <v>-49274</v>
      </c>
      <c r="AJ1976" s="104">
        <v>-2.6308199999999999</v>
      </c>
      <c r="AK1976" s="78">
        <v>10800</v>
      </c>
      <c r="AL1976" s="78">
        <v>10000</v>
      </c>
      <c r="AM1976" s="8">
        <v>10500</v>
      </c>
      <c r="AN1976" s="78">
        <v>179</v>
      </c>
      <c r="AO1976" s="78">
        <v>10900</v>
      </c>
      <c r="AP1976" s="78">
        <v>9900</v>
      </c>
      <c r="AQ1976" s="78">
        <v>10500</v>
      </c>
      <c r="AR1976" s="78">
        <v>302</v>
      </c>
      <c r="AS1976" s="78">
        <v>10550</v>
      </c>
      <c r="AT1976" s="78">
        <v>10400</v>
      </c>
      <c r="AU1976" s="78">
        <v>10500</v>
      </c>
      <c r="AV1976" s="78">
        <v>93.5</v>
      </c>
      <c r="AW1976" s="77">
        <v>10.18</v>
      </c>
      <c r="AX1976" s="144">
        <f t="shared" si="211"/>
        <v>0.37</v>
      </c>
      <c r="AY1976" s="144">
        <f t="shared" si="212"/>
        <v>0.24</v>
      </c>
      <c r="AZ1976" s="144">
        <f t="shared" si="213"/>
        <v>0.13</v>
      </c>
      <c r="BA1976" s="54">
        <f t="shared" si="214"/>
        <v>13.860853648601392</v>
      </c>
      <c r="BB1976" s="54">
        <f t="shared" si="215"/>
        <v>9.1211463513986111</v>
      </c>
    </row>
    <row r="1977" spans="1:54" x14ac:dyDescent="0.25">
      <c r="A1977" s="3">
        <v>43097</v>
      </c>
      <c r="B1977" s="77">
        <v>10567.64</v>
      </c>
      <c r="C1977" s="77">
        <v>1103.44379</v>
      </c>
      <c r="D1977" s="77">
        <v>65.021900000000002</v>
      </c>
      <c r="E1977" s="77">
        <f t="shared" si="210"/>
        <v>-405.8854</v>
      </c>
      <c r="F1977" s="77">
        <v>3.9358</v>
      </c>
      <c r="G1977" s="77">
        <v>5.0010000000000003</v>
      </c>
      <c r="H1977">
        <v>0</v>
      </c>
      <c r="I1977" s="78">
        <v>10562</v>
      </c>
      <c r="J1977">
        <v>201801</v>
      </c>
      <c r="K1977" s="78">
        <v>10562</v>
      </c>
      <c r="L1977" s="77">
        <f t="shared" si="209"/>
        <v>-5.6399999999994179</v>
      </c>
      <c r="M1977" s="78">
        <v>51327</v>
      </c>
      <c r="N1977" s="78">
        <v>1084.8187499999999</v>
      </c>
      <c r="O1977" s="78">
        <v>2716</v>
      </c>
      <c r="P1977" s="78">
        <v>14.334020000000001</v>
      </c>
      <c r="Q1977" s="144">
        <v>52006</v>
      </c>
      <c r="R1977" s="78">
        <v>-34619</v>
      </c>
      <c r="S1977" s="78">
        <v>-6521</v>
      </c>
      <c r="T1977" s="78">
        <v>-1188</v>
      </c>
      <c r="U1977" s="78">
        <v>43532</v>
      </c>
      <c r="V1977" s="219">
        <v>2.7290269227235136E-2</v>
      </c>
      <c r="W1977" s="78">
        <v>-2468</v>
      </c>
      <c r="X1977" s="78">
        <v>1564</v>
      </c>
      <c r="Y1977" s="78">
        <v>3930</v>
      </c>
      <c r="Z1977" s="78">
        <v>14971</v>
      </c>
      <c r="AA1977" s="78">
        <v>124.96</v>
      </c>
      <c r="AB1977" s="78">
        <v>166.37</v>
      </c>
      <c r="AC1977" s="78">
        <v>92077</v>
      </c>
      <c r="AD1977" s="104">
        <v>1.0683100000000001</v>
      </c>
      <c r="AE1977" s="78">
        <v>217130</v>
      </c>
      <c r="AF1977" s="104">
        <v>4.08169</v>
      </c>
      <c r="AG1977" s="78">
        <v>21677</v>
      </c>
      <c r="AH1977" s="104">
        <v>1.68546</v>
      </c>
      <c r="AI1977" s="78">
        <v>-31446</v>
      </c>
      <c r="AJ1977" s="104">
        <v>-2.0305399999999998</v>
      </c>
      <c r="AK1977" s="78">
        <v>10800</v>
      </c>
      <c r="AL1977" s="78">
        <v>10200</v>
      </c>
      <c r="AM1977" s="8">
        <v>10600</v>
      </c>
      <c r="AN1977" s="78">
        <v>174</v>
      </c>
      <c r="AO1977" s="78">
        <v>10900</v>
      </c>
      <c r="AP1977" s="78">
        <v>9900</v>
      </c>
      <c r="AQ1977" s="78">
        <v>10500</v>
      </c>
      <c r="AR1977" s="78">
        <v>303</v>
      </c>
      <c r="AS1977" s="78">
        <v>10600</v>
      </c>
      <c r="AT1977" s="78">
        <v>10300</v>
      </c>
      <c r="AU1977" s="78">
        <v>10550</v>
      </c>
      <c r="AV1977" s="78">
        <v>85</v>
      </c>
      <c r="AW1977" s="77">
        <v>10.1</v>
      </c>
      <c r="AX1977" s="144">
        <f t="shared" si="211"/>
        <v>0.34</v>
      </c>
      <c r="AY1977" s="144">
        <f t="shared" si="212"/>
        <v>0.2</v>
      </c>
      <c r="AZ1977" s="144">
        <f t="shared" si="213"/>
        <v>0.11</v>
      </c>
      <c r="BA1977" s="54">
        <f t="shared" si="214"/>
        <v>13.873281186871603</v>
      </c>
      <c r="BB1977" s="54">
        <f t="shared" si="215"/>
        <v>8.972718813128397</v>
      </c>
    </row>
    <row r="1978" spans="1:54" x14ac:dyDescent="0.25">
      <c r="A1978" s="3">
        <v>43098</v>
      </c>
      <c r="B1978" s="77">
        <v>10642.86</v>
      </c>
      <c r="C1978" s="77">
        <v>1099.3821399999999</v>
      </c>
      <c r="D1978" s="77">
        <v>65.606300000000005</v>
      </c>
      <c r="E1978" s="77">
        <f t="shared" si="210"/>
        <v>-263.4049</v>
      </c>
      <c r="F1978" s="77">
        <v>7.2052999999999994</v>
      </c>
      <c r="G1978" s="77">
        <v>2.2982</v>
      </c>
      <c r="H1978">
        <v>0</v>
      </c>
      <c r="I1978" s="78">
        <v>10636</v>
      </c>
      <c r="J1978">
        <v>201801</v>
      </c>
      <c r="K1978" s="78">
        <v>10636</v>
      </c>
      <c r="L1978" s="77">
        <f t="shared" si="209"/>
        <v>-6.8600000000005821</v>
      </c>
      <c r="M1978" s="78">
        <v>48739</v>
      </c>
      <c r="N1978" s="78">
        <v>1037.1791800000001</v>
      </c>
      <c r="O1978" s="78">
        <v>3313</v>
      </c>
      <c r="P1978" s="78">
        <v>17.605180000000001</v>
      </c>
      <c r="Q1978" s="144">
        <v>49567.25</v>
      </c>
      <c r="R1978" s="78">
        <v>-33375</v>
      </c>
      <c r="S1978" s="78">
        <v>-4538</v>
      </c>
      <c r="T1978" s="78">
        <v>-74</v>
      </c>
      <c r="U1978" s="78">
        <v>45232</v>
      </c>
      <c r="V1978" s="219">
        <v>1.6360099044923947E-3</v>
      </c>
      <c r="W1978" s="78">
        <v>207</v>
      </c>
      <c r="X1978" s="78">
        <v>3603</v>
      </c>
      <c r="Y1978" s="78">
        <v>5898</v>
      </c>
      <c r="Z1978" s="78">
        <v>13494</v>
      </c>
      <c r="AA1978" s="78">
        <v>118.41</v>
      </c>
      <c r="AB1978" s="78">
        <v>180.4</v>
      </c>
      <c r="AC1978" s="78">
        <v>100353</v>
      </c>
      <c r="AD1978" s="104">
        <v>1.5960399999999999</v>
      </c>
      <c r="AE1978" s="78">
        <v>242626</v>
      </c>
      <c r="AF1978" s="104">
        <v>3.4533200000000002</v>
      </c>
      <c r="AG1978" s="78">
        <v>22632</v>
      </c>
      <c r="AH1978" s="104">
        <v>1.79047</v>
      </c>
      <c r="AI1978" s="78">
        <v>-22870</v>
      </c>
      <c r="AJ1978" s="104">
        <v>-1.3373200000000001</v>
      </c>
      <c r="AK1978" s="78">
        <v>10800</v>
      </c>
      <c r="AL1978" s="78">
        <v>10200</v>
      </c>
      <c r="AM1978" s="8">
        <v>10600</v>
      </c>
      <c r="AN1978" s="78">
        <v>168</v>
      </c>
      <c r="AO1978" s="78">
        <v>10900</v>
      </c>
      <c r="AP1978" s="78">
        <v>9900</v>
      </c>
      <c r="AQ1978" s="78">
        <v>10600</v>
      </c>
      <c r="AR1978" s="78">
        <v>294</v>
      </c>
      <c r="AS1978" s="78">
        <v>10650</v>
      </c>
      <c r="AT1978" s="78">
        <v>10450</v>
      </c>
      <c r="AU1978" s="78">
        <v>10650</v>
      </c>
      <c r="AV1978" s="78">
        <v>63</v>
      </c>
      <c r="AW1978" s="77">
        <v>9.93</v>
      </c>
      <c r="AX1978" s="144">
        <f t="shared" si="211"/>
        <v>0.24</v>
      </c>
      <c r="AY1978" s="144">
        <f t="shared" si="212"/>
        <v>0.16</v>
      </c>
      <c r="AZ1978" s="144">
        <f t="shared" si="213"/>
        <v>0.09</v>
      </c>
      <c r="BA1978" s="54">
        <f t="shared" si="214"/>
        <v>13.899057194860683</v>
      </c>
      <c r="BB1978" s="54">
        <f t="shared" si="215"/>
        <v>8.8219428051393169</v>
      </c>
    </row>
    <row r="1979" spans="1:54" x14ac:dyDescent="0.25">
      <c r="A1979" s="3">
        <v>43102</v>
      </c>
      <c r="B1979" s="77">
        <v>10710.73</v>
      </c>
      <c r="C1979" s="77">
        <v>1044.85978</v>
      </c>
      <c r="D1979" s="77">
        <v>86.482399999999998</v>
      </c>
      <c r="E1979" s="77">
        <f t="shared" si="210"/>
        <v>-162.76089999999994</v>
      </c>
      <c r="F1979" s="77">
        <v>-0.74239999999999995</v>
      </c>
      <c r="G1979" s="77">
        <v>29.775300000000001</v>
      </c>
      <c r="H1979">
        <v>0</v>
      </c>
      <c r="I1979" s="78">
        <v>10709</v>
      </c>
      <c r="J1979">
        <v>201801</v>
      </c>
      <c r="K1979" s="78">
        <v>10709</v>
      </c>
      <c r="L1979" s="77">
        <f t="shared" si="209"/>
        <v>-1.7299999999995634</v>
      </c>
      <c r="M1979" s="78">
        <v>52142</v>
      </c>
      <c r="N1979" s="78">
        <v>1117.3145300000001</v>
      </c>
      <c r="O1979" s="78">
        <v>3836</v>
      </c>
      <c r="P1979" s="78">
        <v>20.52881</v>
      </c>
      <c r="Q1979" s="144">
        <v>53101</v>
      </c>
      <c r="R1979" s="78">
        <v>-33666</v>
      </c>
      <c r="S1979" s="78">
        <v>-2886</v>
      </c>
      <c r="T1979" s="78">
        <v>4728</v>
      </c>
      <c r="U1979" s="78">
        <v>49493</v>
      </c>
      <c r="V1979" s="219">
        <v>-9.552866061867335E-2</v>
      </c>
      <c r="W1979" s="78">
        <v>294</v>
      </c>
      <c r="X1979" s="78">
        <v>7247</v>
      </c>
      <c r="Y1979" s="78">
        <v>7188</v>
      </c>
      <c r="Z1979" s="78">
        <v>16688</v>
      </c>
      <c r="AA1979" s="78">
        <v>135.96</v>
      </c>
      <c r="AB1979" s="78">
        <v>194.18</v>
      </c>
      <c r="AC1979" s="78">
        <v>106191</v>
      </c>
      <c r="AD1979" s="104">
        <v>2.2981699999999998</v>
      </c>
      <c r="AE1979" s="78">
        <v>266310</v>
      </c>
      <c r="AF1979" s="104">
        <v>3.0531700000000002</v>
      </c>
      <c r="AG1979" s="78">
        <v>34523</v>
      </c>
      <c r="AH1979" s="104">
        <v>2.2354699999999998</v>
      </c>
      <c r="AI1979" s="78">
        <v>-53670</v>
      </c>
      <c r="AJ1979" s="104">
        <v>-1.08247</v>
      </c>
      <c r="AK1979" s="78">
        <v>10800</v>
      </c>
      <c r="AL1979" s="78">
        <v>10200</v>
      </c>
      <c r="AM1979" s="8">
        <v>10700</v>
      </c>
      <c r="AN1979" s="78">
        <v>157</v>
      </c>
      <c r="AO1979" s="78">
        <v>11000</v>
      </c>
      <c r="AP1979" s="78">
        <v>9900</v>
      </c>
      <c r="AQ1979" s="78">
        <v>10700</v>
      </c>
      <c r="AR1979" s="78">
        <v>289</v>
      </c>
      <c r="AS1979" s="78">
        <v>10800</v>
      </c>
      <c r="AT1979" s="78">
        <v>10450</v>
      </c>
      <c r="AU1979" s="78">
        <v>10700</v>
      </c>
      <c r="AV1979" s="78">
        <v>46.5</v>
      </c>
      <c r="AW1979" s="77">
        <v>10.42</v>
      </c>
      <c r="AX1979" s="144">
        <f t="shared" si="211"/>
        <v>0.44</v>
      </c>
      <c r="AY1979" s="144">
        <f t="shared" si="212"/>
        <v>0.36</v>
      </c>
      <c r="AZ1979" s="144">
        <f t="shared" si="213"/>
        <v>0.23</v>
      </c>
      <c r="BA1979" s="54">
        <f t="shared" si="214"/>
        <v>13.881476995958758</v>
      </c>
      <c r="BB1979" s="54">
        <f t="shared" si="215"/>
        <v>8.7365230040412403</v>
      </c>
    </row>
    <row r="1980" spans="1:54" x14ac:dyDescent="0.25">
      <c r="A1980" s="3">
        <v>43103</v>
      </c>
      <c r="B1980" s="77">
        <v>10801.57</v>
      </c>
      <c r="C1980" s="77">
        <v>1417.23705</v>
      </c>
      <c r="D1980" s="77">
        <v>37.257600000000004</v>
      </c>
      <c r="E1980" s="77">
        <f t="shared" si="210"/>
        <v>-119.82089999999997</v>
      </c>
      <c r="F1980" s="77">
        <v>9.9957000000000011</v>
      </c>
      <c r="G1980" s="77">
        <v>31.862100000000002</v>
      </c>
      <c r="H1980" t="s">
        <v>1861</v>
      </c>
      <c r="I1980" s="78">
        <v>10789</v>
      </c>
      <c r="J1980">
        <v>201801</v>
      </c>
      <c r="K1980" s="78">
        <v>10789</v>
      </c>
      <c r="L1980" s="77">
        <f t="shared" si="209"/>
        <v>-12.569999999999709</v>
      </c>
      <c r="M1980" s="78">
        <v>50931</v>
      </c>
      <c r="N1980" s="78">
        <v>1099.5026700000001</v>
      </c>
      <c r="O1980" s="78">
        <v>4009</v>
      </c>
      <c r="P1980" s="78">
        <v>21.61628</v>
      </c>
      <c r="Q1980" s="144">
        <v>51933.25</v>
      </c>
      <c r="R1980" s="78">
        <v>-33598</v>
      </c>
      <c r="S1980" s="78">
        <v>-1837</v>
      </c>
      <c r="T1980" s="78">
        <v>6781</v>
      </c>
      <c r="U1980" s="78">
        <v>50589</v>
      </c>
      <c r="V1980" s="219">
        <v>-0.13404099705469569</v>
      </c>
      <c r="W1980" s="78">
        <v>1088</v>
      </c>
      <c r="X1980" s="78">
        <v>4051</v>
      </c>
      <c r="Y1980" s="78">
        <v>7440</v>
      </c>
      <c r="Z1980" s="78">
        <v>14416</v>
      </c>
      <c r="AA1980" s="78">
        <v>102.79</v>
      </c>
      <c r="AB1980" s="78">
        <v>183.92</v>
      </c>
      <c r="AC1980" s="78">
        <v>111514</v>
      </c>
      <c r="AD1980" s="104">
        <v>3.0261200000000001</v>
      </c>
      <c r="AE1980" s="78">
        <v>265609</v>
      </c>
      <c r="AF1980" s="104">
        <v>2.37296</v>
      </c>
      <c r="AG1980" s="78">
        <v>13970</v>
      </c>
      <c r="AH1980" s="104">
        <v>2.5726499999999999</v>
      </c>
      <c r="AI1980" s="78">
        <v>-69876</v>
      </c>
      <c r="AJ1980" s="104">
        <v>-0.65844999999999998</v>
      </c>
      <c r="AK1980" s="78">
        <v>10800</v>
      </c>
      <c r="AL1980" s="78">
        <v>10200</v>
      </c>
      <c r="AM1980" s="8">
        <v>10800</v>
      </c>
      <c r="AN1980" s="78">
        <v>153</v>
      </c>
      <c r="AO1980" s="78">
        <v>11000</v>
      </c>
      <c r="AP1980" s="78">
        <v>9900</v>
      </c>
      <c r="AQ1980" s="78">
        <v>10800</v>
      </c>
      <c r="AR1980" s="78">
        <v>287</v>
      </c>
      <c r="AS1980" s="78">
        <v>10900</v>
      </c>
      <c r="AT1980" s="78">
        <v>10550</v>
      </c>
      <c r="AU1980" s="78">
        <v>10800</v>
      </c>
      <c r="AV1980" s="78">
        <v>107</v>
      </c>
      <c r="AW1980" s="77">
        <v>10.24</v>
      </c>
      <c r="AX1980" s="144">
        <f t="shared" si="211"/>
        <v>0.37</v>
      </c>
      <c r="AY1980" s="144">
        <f t="shared" si="212"/>
        <v>0.32</v>
      </c>
      <c r="AZ1980" s="144">
        <f t="shared" si="213"/>
        <v>0.17</v>
      </c>
      <c r="BA1980" s="54">
        <f t="shared" si="214"/>
        <v>13.827243713274033</v>
      </c>
      <c r="BB1980" s="54">
        <f t="shared" si="215"/>
        <v>8.6267562867259677</v>
      </c>
    </row>
    <row r="1981" spans="1:54" x14ac:dyDescent="0.25">
      <c r="A1981" s="3">
        <v>43104</v>
      </c>
      <c r="B1981" s="77">
        <v>10848.63</v>
      </c>
      <c r="C1981" s="77">
        <v>1436.86958</v>
      </c>
      <c r="D1981" s="77">
        <v>54.742600000000003</v>
      </c>
      <c r="E1981" s="77">
        <f t="shared" si="210"/>
        <v>45.298700000000096</v>
      </c>
      <c r="F1981" s="77">
        <v>-1.4165000000000001</v>
      </c>
      <c r="G1981" s="77">
        <v>18.378699999999998</v>
      </c>
      <c r="H1981">
        <v>0</v>
      </c>
      <c r="I1981" s="78">
        <v>10837</v>
      </c>
      <c r="J1981">
        <v>201801</v>
      </c>
      <c r="K1981" s="78">
        <v>10837</v>
      </c>
      <c r="L1981" s="77">
        <f t="shared" si="209"/>
        <v>-11.6299999999992</v>
      </c>
      <c r="M1981" s="78">
        <v>51919</v>
      </c>
      <c r="N1981" s="78">
        <v>1125.7856300000001</v>
      </c>
      <c r="O1981" s="78">
        <v>4440</v>
      </c>
      <c r="P1981" s="78">
        <v>24.050190000000001</v>
      </c>
      <c r="Q1981" s="144">
        <v>53029</v>
      </c>
      <c r="R1981" s="78">
        <v>-33599</v>
      </c>
      <c r="S1981" s="78">
        <v>-1312</v>
      </c>
      <c r="T1981" s="78">
        <v>9316</v>
      </c>
      <c r="U1981" s="78">
        <v>52546</v>
      </c>
      <c r="V1981" s="219">
        <v>-0.17729227724279678</v>
      </c>
      <c r="W1981" s="78">
        <v>3640</v>
      </c>
      <c r="X1981" s="78">
        <v>6355</v>
      </c>
      <c r="Y1981" s="78">
        <v>7786</v>
      </c>
      <c r="Z1981" s="78">
        <v>12084</v>
      </c>
      <c r="AA1981" s="78">
        <v>107.81</v>
      </c>
      <c r="AB1981" s="78">
        <v>178.58</v>
      </c>
      <c r="AC1981" s="78">
        <v>110362</v>
      </c>
      <c r="AD1981" s="104">
        <v>3.4642300000000001</v>
      </c>
      <c r="AE1981" s="78">
        <v>275776</v>
      </c>
      <c r="AF1981" s="104">
        <v>2.0244800000000001</v>
      </c>
      <c r="AG1981" s="78">
        <v>21257</v>
      </c>
      <c r="AH1981" s="104">
        <v>2.4318</v>
      </c>
      <c r="AI1981" s="78">
        <v>-56167</v>
      </c>
      <c r="AJ1981" s="104">
        <v>-0.54696</v>
      </c>
      <c r="AK1981" s="78">
        <v>10800</v>
      </c>
      <c r="AL1981" s="78">
        <v>10200</v>
      </c>
      <c r="AM1981" s="8">
        <v>10800</v>
      </c>
      <c r="AN1981" s="78">
        <v>150</v>
      </c>
      <c r="AO1981" s="78">
        <v>11000</v>
      </c>
      <c r="AP1981" s="78">
        <v>9900</v>
      </c>
      <c r="AQ1981" s="78">
        <v>10800</v>
      </c>
      <c r="AR1981" s="78">
        <v>284</v>
      </c>
      <c r="AS1981" s="78">
        <v>10800</v>
      </c>
      <c r="AT1981" s="78">
        <v>10550</v>
      </c>
      <c r="AU1981" s="78">
        <v>10850</v>
      </c>
      <c r="AV1981" s="78">
        <v>96</v>
      </c>
      <c r="AW1981" s="77">
        <v>9.8800000000000008</v>
      </c>
      <c r="AX1981" s="144">
        <f t="shared" si="211"/>
        <v>0.13</v>
      </c>
      <c r="AY1981" s="144">
        <f t="shared" si="212"/>
        <v>0.16</v>
      </c>
      <c r="AZ1981" s="144">
        <f t="shared" si="213"/>
        <v>0.08</v>
      </c>
      <c r="BA1981" s="54">
        <f t="shared" si="214"/>
        <v>12.990025580457793</v>
      </c>
      <c r="BB1981" s="54">
        <f t="shared" si="215"/>
        <v>8.9629744195422063</v>
      </c>
    </row>
    <row r="1982" spans="1:54" x14ac:dyDescent="0.25">
      <c r="A1982" s="3">
        <v>43105</v>
      </c>
      <c r="B1982" s="77">
        <v>10879.8</v>
      </c>
      <c r="C1982" s="77">
        <v>1440.0491500000001</v>
      </c>
      <c r="D1982" s="77">
        <v>34.802600000000005</v>
      </c>
      <c r="E1982" s="77">
        <f t="shared" si="210"/>
        <v>147.65940000000001</v>
      </c>
      <c r="F1982" s="77">
        <v>-3.3491000000000004</v>
      </c>
      <c r="G1982" s="77">
        <v>16.357399999999998</v>
      </c>
      <c r="H1982">
        <v>0</v>
      </c>
      <c r="I1982" s="78">
        <v>10857</v>
      </c>
      <c r="J1982">
        <v>201801</v>
      </c>
      <c r="K1982" s="78">
        <v>10857</v>
      </c>
      <c r="L1982" s="77">
        <f t="shared" si="209"/>
        <v>-22.799999999999272</v>
      </c>
      <c r="M1982" s="78">
        <v>51706</v>
      </c>
      <c r="N1982" s="78">
        <v>1123.2918500000001</v>
      </c>
      <c r="O1982" s="78">
        <v>4683</v>
      </c>
      <c r="P1982" s="78">
        <v>25.416340000000002</v>
      </c>
      <c r="Q1982" s="144">
        <v>52876.75</v>
      </c>
      <c r="R1982" s="78">
        <v>-33657</v>
      </c>
      <c r="S1982" s="78">
        <v>-1740</v>
      </c>
      <c r="T1982" s="78">
        <v>9946</v>
      </c>
      <c r="U1982" s="78">
        <v>54352</v>
      </c>
      <c r="V1982" s="219">
        <v>-0.18299234618781277</v>
      </c>
      <c r="W1982" s="78">
        <v>3018</v>
      </c>
      <c r="X1982" s="78">
        <v>5864</v>
      </c>
      <c r="Y1982" s="78">
        <v>7318</v>
      </c>
      <c r="Z1982" s="78">
        <v>11494</v>
      </c>
      <c r="AA1982" s="78">
        <v>116.68</v>
      </c>
      <c r="AB1982" s="78">
        <v>184.73</v>
      </c>
      <c r="AC1982" s="78">
        <v>110296</v>
      </c>
      <c r="AD1982" s="104">
        <v>3.55192</v>
      </c>
      <c r="AE1982" s="78">
        <v>282907</v>
      </c>
      <c r="AF1982" s="104">
        <v>1.92201</v>
      </c>
      <c r="AG1982" s="78">
        <v>32126</v>
      </c>
      <c r="AH1982" s="104">
        <v>2.89317</v>
      </c>
      <c r="AI1982" s="78">
        <v>-51140</v>
      </c>
      <c r="AJ1982" s="104">
        <v>-0.27521000000000001</v>
      </c>
      <c r="AK1982" s="78">
        <v>11000</v>
      </c>
      <c r="AL1982" s="78">
        <v>10200</v>
      </c>
      <c r="AM1982" s="8">
        <v>10900</v>
      </c>
      <c r="AN1982" s="78">
        <v>135</v>
      </c>
      <c r="AO1982" s="78">
        <v>11000</v>
      </c>
      <c r="AP1982" s="78">
        <v>10700</v>
      </c>
      <c r="AQ1982" s="78">
        <v>10800</v>
      </c>
      <c r="AR1982" s="78">
        <v>279</v>
      </c>
      <c r="AS1982" s="78">
        <v>11100</v>
      </c>
      <c r="AT1982" s="78">
        <v>10550</v>
      </c>
      <c r="AU1982" s="78">
        <v>10850</v>
      </c>
      <c r="AV1982" s="78">
        <v>79.5</v>
      </c>
      <c r="AW1982" s="77">
        <v>9.6199999999999992</v>
      </c>
      <c r="AX1982" s="144">
        <f t="shared" si="211"/>
        <v>0.03</v>
      </c>
      <c r="AY1982" s="144">
        <f t="shared" si="212"/>
        <v>0.1</v>
      </c>
      <c r="AZ1982" s="144">
        <f t="shared" si="213"/>
        <v>0.05</v>
      </c>
      <c r="BA1982" s="54">
        <f t="shared" si="214"/>
        <v>12.360020405337265</v>
      </c>
      <c r="BB1982" s="54">
        <f t="shared" si="215"/>
        <v>9.1719795946627354</v>
      </c>
    </row>
    <row r="1983" spans="1:54" x14ac:dyDescent="0.25">
      <c r="A1983" s="3">
        <v>43108</v>
      </c>
      <c r="B1983" s="77">
        <v>10915.75</v>
      </c>
      <c r="C1983" s="77">
        <v>1393.0178599999999</v>
      </c>
      <c r="D1983" s="77">
        <v>50.095100000000002</v>
      </c>
      <c r="E1983" s="77">
        <f t="shared" si="210"/>
        <v>221.44030000000004</v>
      </c>
      <c r="F1983" s="77">
        <v>9.3455999999999992</v>
      </c>
      <c r="G1983" s="77">
        <v>-0.13320000000000001</v>
      </c>
      <c r="H1983">
        <v>0</v>
      </c>
      <c r="I1983" s="78">
        <v>10886</v>
      </c>
      <c r="J1983">
        <v>201801</v>
      </c>
      <c r="K1983" s="78">
        <v>10886</v>
      </c>
      <c r="L1983" s="77">
        <f t="shared" si="209"/>
        <v>-29.75</v>
      </c>
      <c r="M1983" s="78">
        <v>49674</v>
      </c>
      <c r="N1983" s="78">
        <v>1081.6491799999999</v>
      </c>
      <c r="O1983" s="78">
        <v>6112</v>
      </c>
      <c r="P1983" s="78">
        <v>33.253660000000004</v>
      </c>
      <c r="Q1983" s="144">
        <v>51202</v>
      </c>
      <c r="R1983" s="78">
        <v>-33728</v>
      </c>
      <c r="S1983" s="78">
        <v>1041</v>
      </c>
      <c r="T1983" s="78">
        <v>11653</v>
      </c>
      <c r="U1983" s="78">
        <v>56026</v>
      </c>
      <c r="V1983" s="219">
        <v>-0.20799271766679756</v>
      </c>
      <c r="W1983" s="78">
        <v>1253</v>
      </c>
      <c r="X1983" s="78">
        <v>4219</v>
      </c>
      <c r="Y1983" s="78">
        <v>7846</v>
      </c>
      <c r="Z1983" s="78">
        <v>7193</v>
      </c>
      <c r="AA1983" s="78">
        <v>106.05</v>
      </c>
      <c r="AB1983" s="78">
        <v>184.02</v>
      </c>
      <c r="AC1983" s="78">
        <v>111505</v>
      </c>
      <c r="AD1983" s="104">
        <v>3.8061600000000002</v>
      </c>
      <c r="AE1983" s="78">
        <v>284752</v>
      </c>
      <c r="AF1983" s="104">
        <v>1.81738</v>
      </c>
      <c r="AG1983" s="78">
        <v>23580</v>
      </c>
      <c r="AH1983" s="104">
        <v>2.3018700000000001</v>
      </c>
      <c r="AI1983" s="78">
        <v>-46628</v>
      </c>
      <c r="AJ1983" s="104">
        <v>-0.15840000000000001</v>
      </c>
      <c r="AK1983" s="78">
        <v>11000</v>
      </c>
      <c r="AL1983" s="78">
        <v>10200</v>
      </c>
      <c r="AM1983" s="8">
        <v>10900</v>
      </c>
      <c r="AN1983" s="78">
        <v>128</v>
      </c>
      <c r="AO1983" s="78">
        <v>11000</v>
      </c>
      <c r="AP1983" s="78">
        <v>10700</v>
      </c>
      <c r="AQ1983" s="78">
        <v>10900</v>
      </c>
      <c r="AR1983" s="78">
        <v>274</v>
      </c>
      <c r="AS1983" s="78">
        <v>10850</v>
      </c>
      <c r="AT1983" s="78">
        <v>10700</v>
      </c>
      <c r="AU1983" s="78">
        <v>10900</v>
      </c>
      <c r="AV1983" s="78">
        <v>64.5</v>
      </c>
      <c r="AW1983" s="77">
        <v>10.52</v>
      </c>
      <c r="AX1983" s="144">
        <f t="shared" si="211"/>
        <v>0.44</v>
      </c>
      <c r="AY1983" s="144">
        <f t="shared" si="212"/>
        <v>0.46</v>
      </c>
      <c r="AZ1983" s="144">
        <f t="shared" si="213"/>
        <v>0.28999999999999998</v>
      </c>
      <c r="BA1983" s="54">
        <f t="shared" si="214"/>
        <v>12.088223266154362</v>
      </c>
      <c r="BB1983" s="54">
        <f t="shared" si="215"/>
        <v>9.2617767338456396</v>
      </c>
    </row>
    <row r="1984" spans="1:54" x14ac:dyDescent="0.25">
      <c r="A1984" s="3">
        <v>43109</v>
      </c>
      <c r="B1984" s="77">
        <v>10914.89</v>
      </c>
      <c r="C1984" s="77">
        <v>1332.1141299999999</v>
      </c>
      <c r="D1984" s="77">
        <v>-11.214400000000001</v>
      </c>
      <c r="E1984" s="77">
        <f t="shared" si="210"/>
        <v>247.9776</v>
      </c>
      <c r="F1984" s="77">
        <v>4.7611999999999997</v>
      </c>
      <c r="G1984" s="77">
        <v>2.3233999999999999</v>
      </c>
      <c r="H1984">
        <v>0</v>
      </c>
      <c r="I1984" s="78">
        <v>10881</v>
      </c>
      <c r="J1984">
        <v>201801</v>
      </c>
      <c r="K1984" s="78">
        <v>10881</v>
      </c>
      <c r="L1984" s="77">
        <f t="shared" si="209"/>
        <v>-33.889999999999418</v>
      </c>
      <c r="M1984" s="78">
        <v>53313</v>
      </c>
      <c r="N1984" s="78">
        <v>1160.3235299999999</v>
      </c>
      <c r="O1984" s="78">
        <v>7220</v>
      </c>
      <c r="P1984" s="78">
        <v>39.265830000000001</v>
      </c>
      <c r="Q1984" s="144">
        <v>55118</v>
      </c>
      <c r="R1984" s="78">
        <v>-33664</v>
      </c>
      <c r="S1984" s="78">
        <v>-57</v>
      </c>
      <c r="T1984" s="78">
        <v>13987</v>
      </c>
      <c r="U1984" s="78">
        <v>58027</v>
      </c>
      <c r="V1984" s="219">
        <v>-0.24104296275871576</v>
      </c>
      <c r="W1984" s="78">
        <v>2064</v>
      </c>
      <c r="X1984" s="78">
        <v>5349</v>
      </c>
      <c r="Y1984" s="78">
        <v>9565</v>
      </c>
      <c r="Z1984" s="78">
        <v>10080</v>
      </c>
      <c r="AA1984" s="78">
        <v>115.77</v>
      </c>
      <c r="AB1984" s="78">
        <v>182.98</v>
      </c>
      <c r="AC1984" s="78">
        <v>113699</v>
      </c>
      <c r="AD1984" s="104">
        <v>3.7080700000000002</v>
      </c>
      <c r="AE1984" s="78">
        <v>283052</v>
      </c>
      <c r="AF1984" s="104">
        <v>1.77312</v>
      </c>
      <c r="AG1984" s="78">
        <v>38931</v>
      </c>
      <c r="AH1984" s="104">
        <v>2.27264</v>
      </c>
      <c r="AI1984" s="78">
        <v>-50326</v>
      </c>
      <c r="AJ1984" s="104">
        <v>-0.18984999999999999</v>
      </c>
      <c r="AK1984" s="78">
        <v>11000</v>
      </c>
      <c r="AL1984" s="78">
        <v>10200</v>
      </c>
      <c r="AM1984" s="8">
        <v>10900</v>
      </c>
      <c r="AN1984" s="78">
        <v>111.5</v>
      </c>
      <c r="AO1984" s="78">
        <v>11100</v>
      </c>
      <c r="AP1984" s="78">
        <v>10700</v>
      </c>
      <c r="AQ1984" s="78">
        <v>10900</v>
      </c>
      <c r="AR1984" s="78">
        <v>264</v>
      </c>
      <c r="AS1984" s="78">
        <v>11000</v>
      </c>
      <c r="AT1984" s="78">
        <v>10700</v>
      </c>
      <c r="AU1984" s="78">
        <v>10900</v>
      </c>
      <c r="AV1984" s="78">
        <v>42</v>
      </c>
      <c r="AW1984" s="77">
        <v>9.81</v>
      </c>
      <c r="AX1984" s="144">
        <f t="shared" si="211"/>
        <v>0.03</v>
      </c>
      <c r="AY1984" s="144">
        <f t="shared" si="212"/>
        <v>0.14000000000000001</v>
      </c>
      <c r="AZ1984" s="144">
        <f t="shared" si="213"/>
        <v>7.0000000000000007E-2</v>
      </c>
      <c r="BA1984" s="54">
        <f t="shared" si="214"/>
        <v>11.963983319268667</v>
      </c>
      <c r="BB1984" s="54">
        <f t="shared" si="215"/>
        <v>9.2000166807313342</v>
      </c>
    </row>
    <row r="1985" spans="1:54" x14ac:dyDescent="0.25">
      <c r="A1985" s="3">
        <v>43110</v>
      </c>
      <c r="B1985" s="77">
        <v>10831.09</v>
      </c>
      <c r="C1985" s="77">
        <v>1391.87896</v>
      </c>
      <c r="D1985" s="77">
        <v>-32.209499999999998</v>
      </c>
      <c r="E1985" s="77">
        <f t="shared" si="210"/>
        <v>264.87799999999999</v>
      </c>
      <c r="F1985" s="77">
        <v>5.2649999999999997</v>
      </c>
      <c r="G1985" s="77">
        <v>1.0354000000000001</v>
      </c>
      <c r="H1985" t="s">
        <v>1862</v>
      </c>
      <c r="I1985" s="78">
        <v>10809</v>
      </c>
      <c r="J1985">
        <v>201801</v>
      </c>
      <c r="K1985" s="78">
        <v>10809</v>
      </c>
      <c r="L1985" s="77">
        <f t="shared" si="209"/>
        <v>-22.090000000000146</v>
      </c>
      <c r="M1985" s="78">
        <v>53725</v>
      </c>
      <c r="N1985" s="78">
        <v>1161.8310200000001</v>
      </c>
      <c r="O1985" s="78">
        <v>7410</v>
      </c>
      <c r="P1985" s="78">
        <v>40.045920000000002</v>
      </c>
      <c r="Q1985" s="144">
        <v>55577.5</v>
      </c>
      <c r="R1985" s="78">
        <v>-33353</v>
      </c>
      <c r="S1985" s="78">
        <v>-4293</v>
      </c>
      <c r="T1985" s="78">
        <v>13358</v>
      </c>
      <c r="U1985" s="78">
        <v>53704</v>
      </c>
      <c r="V1985" s="219">
        <v>-0.24873380008937881</v>
      </c>
      <c r="W1985" s="78">
        <v>2935</v>
      </c>
      <c r="X1985" s="78">
        <v>6007</v>
      </c>
      <c r="Y1985" s="78">
        <v>7604</v>
      </c>
      <c r="Z1985" s="78">
        <v>13092</v>
      </c>
      <c r="AA1985" s="78">
        <v>116.25</v>
      </c>
      <c r="AB1985" s="78">
        <v>183.18</v>
      </c>
      <c r="AC1985" s="78">
        <v>116350</v>
      </c>
      <c r="AD1985" s="104">
        <v>2.8134000000000001</v>
      </c>
      <c r="AE1985" s="78">
        <v>291824</v>
      </c>
      <c r="AF1985" s="104">
        <v>2.54298</v>
      </c>
      <c r="AG1985" s="78">
        <v>25913</v>
      </c>
      <c r="AH1985" s="104">
        <v>2.3674300000000001</v>
      </c>
      <c r="AI1985" s="78">
        <v>-80857</v>
      </c>
      <c r="AJ1985" s="104">
        <v>-0.60177000000000003</v>
      </c>
      <c r="AK1985" s="78">
        <v>11000</v>
      </c>
      <c r="AL1985" s="78">
        <v>10200</v>
      </c>
      <c r="AM1985" s="8">
        <v>10800</v>
      </c>
      <c r="AN1985" s="78">
        <v>106.5</v>
      </c>
      <c r="AO1985" s="78">
        <v>11100</v>
      </c>
      <c r="AP1985" s="78">
        <v>10700</v>
      </c>
      <c r="AQ1985" s="78">
        <v>10800</v>
      </c>
      <c r="AR1985" s="78">
        <v>267</v>
      </c>
      <c r="AS1985" s="78">
        <v>11000</v>
      </c>
      <c r="AT1985" s="78">
        <v>10200</v>
      </c>
      <c r="AU1985" s="78">
        <v>10800</v>
      </c>
      <c r="AV1985" s="78">
        <v>106.5</v>
      </c>
      <c r="AW1985" s="77">
        <v>10.25</v>
      </c>
      <c r="AX1985" s="144">
        <f t="shared" si="211"/>
        <v>0.34</v>
      </c>
      <c r="AY1985" s="144">
        <f t="shared" si="212"/>
        <v>0.4</v>
      </c>
      <c r="AZ1985" s="144">
        <f t="shared" si="213"/>
        <v>0.21</v>
      </c>
      <c r="BA1985" s="54">
        <f t="shared" si="214"/>
        <v>11.795612694399058</v>
      </c>
      <c r="BB1985" s="54">
        <f t="shared" si="215"/>
        <v>9.2243873056009456</v>
      </c>
    </row>
    <row r="1986" spans="1:54" x14ac:dyDescent="0.25">
      <c r="A1986" s="3">
        <v>43111</v>
      </c>
      <c r="B1986" s="77">
        <v>10810.06</v>
      </c>
      <c r="C1986" s="77">
        <v>1246.56558</v>
      </c>
      <c r="D1986" s="77">
        <v>-16.131900000000002</v>
      </c>
      <c r="E1986" s="77">
        <f t="shared" si="210"/>
        <v>261.12530000000004</v>
      </c>
      <c r="F1986" s="77">
        <v>2.8682999999999996</v>
      </c>
      <c r="G1986" s="77">
        <v>-7.7630999999999997</v>
      </c>
      <c r="H1986">
        <v>0</v>
      </c>
      <c r="I1986" s="78">
        <v>10801</v>
      </c>
      <c r="J1986">
        <v>201801</v>
      </c>
      <c r="K1986" s="78">
        <v>10801</v>
      </c>
      <c r="L1986" s="77">
        <f t="shared" si="209"/>
        <v>-9.0599999999994907</v>
      </c>
      <c r="M1986" s="78">
        <v>52468</v>
      </c>
      <c r="N1986" s="78">
        <v>1133.45622</v>
      </c>
      <c r="O1986" s="78">
        <v>7869</v>
      </c>
      <c r="P1986" s="78">
        <v>42.484360000000002</v>
      </c>
      <c r="Q1986" s="144">
        <v>54435.25</v>
      </c>
      <c r="R1986" s="78">
        <v>-32902</v>
      </c>
      <c r="S1986" s="78">
        <v>-3408</v>
      </c>
      <c r="T1986" s="78">
        <v>15008</v>
      </c>
      <c r="U1986" s="78">
        <v>53946</v>
      </c>
      <c r="V1986" s="219">
        <v>-0.27820413005598194</v>
      </c>
      <c r="W1986" s="78">
        <v>4767</v>
      </c>
      <c r="X1986" s="78">
        <v>7796</v>
      </c>
      <c r="Y1986" s="78">
        <v>12082</v>
      </c>
      <c r="Z1986" s="78">
        <v>14429</v>
      </c>
      <c r="AA1986" s="78">
        <v>137.15</v>
      </c>
      <c r="AB1986" s="78">
        <v>175.91</v>
      </c>
      <c r="AC1986" s="78">
        <v>121895</v>
      </c>
      <c r="AD1986" s="104">
        <v>2.6099000000000001</v>
      </c>
      <c r="AE1986" s="78">
        <v>304380</v>
      </c>
      <c r="AF1986" s="104">
        <v>2.55802</v>
      </c>
      <c r="AG1986" s="78">
        <v>15710</v>
      </c>
      <c r="AH1986" s="104">
        <v>2.04732</v>
      </c>
      <c r="AI1986" s="78">
        <v>-60252</v>
      </c>
      <c r="AJ1986" s="104">
        <v>-0.56301000000000001</v>
      </c>
      <c r="AK1986" s="78">
        <v>10900</v>
      </c>
      <c r="AL1986" s="78">
        <v>10500</v>
      </c>
      <c r="AM1986" s="8">
        <v>10800</v>
      </c>
      <c r="AN1986" s="78">
        <v>91.5</v>
      </c>
      <c r="AO1986" s="78">
        <v>11000</v>
      </c>
      <c r="AP1986" s="78">
        <v>10700</v>
      </c>
      <c r="AQ1986" s="78">
        <v>10800</v>
      </c>
      <c r="AR1986" s="78">
        <v>254</v>
      </c>
      <c r="AS1986" s="78">
        <v>10900</v>
      </c>
      <c r="AT1986" s="78">
        <v>10500</v>
      </c>
      <c r="AU1986" s="78">
        <v>10800</v>
      </c>
      <c r="AV1986" s="78">
        <v>91.5</v>
      </c>
      <c r="AW1986" s="77">
        <v>9.6999999999999993</v>
      </c>
      <c r="AX1986" s="144">
        <f t="shared" si="211"/>
        <v>0.03</v>
      </c>
      <c r="AY1986" s="144">
        <f t="shared" si="212"/>
        <v>0.12</v>
      </c>
      <c r="AZ1986" s="144">
        <f t="shared" si="213"/>
        <v>0.06</v>
      </c>
      <c r="BA1986" s="54">
        <f t="shared" si="214"/>
        <v>11.6383416650256</v>
      </c>
      <c r="BB1986" s="54">
        <f t="shared" si="215"/>
        <v>9.1906583349744011</v>
      </c>
    </row>
    <row r="1987" spans="1:54" x14ac:dyDescent="0.25">
      <c r="A1987" s="3">
        <v>43112</v>
      </c>
      <c r="B1987" s="77">
        <v>10883.96</v>
      </c>
      <c r="C1987" s="77">
        <v>1280.02316</v>
      </c>
      <c r="D1987" s="77">
        <v>-1.81</v>
      </c>
      <c r="E1987" s="77">
        <f t="shared" si="210"/>
        <v>229.53780000000003</v>
      </c>
      <c r="F1987" s="77">
        <v>4.1161000000000003</v>
      </c>
      <c r="G1987" s="77">
        <v>20.200599999999998</v>
      </c>
      <c r="H1987">
        <v>0</v>
      </c>
      <c r="I1987" s="78">
        <v>10876</v>
      </c>
      <c r="J1987">
        <v>201801</v>
      </c>
      <c r="K1987" s="78">
        <v>10876</v>
      </c>
      <c r="L1987" s="77">
        <f t="shared" ref="L1987:L2050" si="216">K1987-B1987</f>
        <v>-7.9599999999991269</v>
      </c>
      <c r="M1987" s="78">
        <v>55077</v>
      </c>
      <c r="N1987" s="78">
        <v>1198.24512</v>
      </c>
      <c r="O1987" s="78">
        <v>7706</v>
      </c>
      <c r="P1987" s="78">
        <v>41.900460000000002</v>
      </c>
      <c r="Q1987" s="144">
        <v>57003.5</v>
      </c>
      <c r="R1987" s="78">
        <v>-31731</v>
      </c>
      <c r="S1987" s="78">
        <v>-4690</v>
      </c>
      <c r="T1987" s="78">
        <v>16191</v>
      </c>
      <c r="U1987" s="78">
        <v>55932</v>
      </c>
      <c r="V1987" s="219">
        <v>-0.28947650718729884</v>
      </c>
      <c r="W1987" s="78">
        <v>5354</v>
      </c>
      <c r="X1987" s="78">
        <v>9129</v>
      </c>
      <c r="Y1987" s="78">
        <v>12741</v>
      </c>
      <c r="Z1987" s="78">
        <v>17483</v>
      </c>
      <c r="AA1987" s="78">
        <v>119.54</v>
      </c>
      <c r="AB1987" s="78">
        <v>192.14</v>
      </c>
      <c r="AC1987" s="78">
        <v>123199</v>
      </c>
      <c r="AD1987" s="104">
        <v>3.45818</v>
      </c>
      <c r="AE1987" s="78">
        <v>305158</v>
      </c>
      <c r="AF1987" s="104">
        <v>1.7585900000000001</v>
      </c>
      <c r="AG1987" s="78">
        <v>28033</v>
      </c>
      <c r="AH1987" s="104">
        <v>3.0856300000000001</v>
      </c>
      <c r="AI1987" s="78">
        <v>-68873</v>
      </c>
      <c r="AJ1987" s="104">
        <v>-0.28370000000000001</v>
      </c>
      <c r="AK1987" s="78">
        <v>10900</v>
      </c>
      <c r="AL1987" s="78">
        <v>10500</v>
      </c>
      <c r="AM1987" s="8">
        <v>10900</v>
      </c>
      <c r="AN1987" s="78">
        <v>72</v>
      </c>
      <c r="AO1987" s="78">
        <v>11100</v>
      </c>
      <c r="AP1987" s="78">
        <v>10700</v>
      </c>
      <c r="AQ1987" s="78">
        <v>10900</v>
      </c>
      <c r="AR1987" s="78">
        <v>235</v>
      </c>
      <c r="AS1987" s="78">
        <v>10900</v>
      </c>
      <c r="AT1987" s="78">
        <v>10500</v>
      </c>
      <c r="AU1987" s="78">
        <v>10900</v>
      </c>
      <c r="AV1987" s="78">
        <v>72</v>
      </c>
      <c r="AW1987" s="77">
        <v>8.9600000000000009</v>
      </c>
      <c r="AX1987" s="144">
        <f t="shared" si="211"/>
        <v>0</v>
      </c>
      <c r="AY1987" s="144">
        <f t="shared" si="212"/>
        <v>0</v>
      </c>
      <c r="AZ1987" s="144">
        <f t="shared" si="213"/>
        <v>0</v>
      </c>
      <c r="BA1987" s="54">
        <f t="shared" si="214"/>
        <v>11.684559859878913</v>
      </c>
      <c r="BB1987" s="54">
        <f t="shared" si="215"/>
        <v>8.9544401401210898</v>
      </c>
    </row>
    <row r="1988" spans="1:54" x14ac:dyDescent="0.25">
      <c r="A1988" s="3">
        <v>43115</v>
      </c>
      <c r="B1988" s="77">
        <v>10956.31</v>
      </c>
      <c r="C1988" s="77">
        <v>1270.3248699999999</v>
      </c>
      <c r="D1988" s="77">
        <v>24.263500000000001</v>
      </c>
      <c r="E1988" s="77">
        <f t="shared" si="210"/>
        <v>296.60570000000001</v>
      </c>
      <c r="F1988" s="77">
        <v>3.7514999999999996</v>
      </c>
      <c r="G1988" s="77">
        <v>30.773099999999999</v>
      </c>
      <c r="H1988">
        <v>0</v>
      </c>
      <c r="I1988" s="78">
        <v>10955</v>
      </c>
      <c r="J1988">
        <v>201801</v>
      </c>
      <c r="K1988" s="78">
        <v>10955</v>
      </c>
      <c r="L1988" s="77">
        <f t="shared" si="216"/>
        <v>-1.3099999999994907</v>
      </c>
      <c r="M1988" s="78">
        <v>50994</v>
      </c>
      <c r="N1988" s="78">
        <v>1117.4086400000001</v>
      </c>
      <c r="O1988" s="78">
        <v>7465</v>
      </c>
      <c r="P1988" s="78">
        <v>40.88655</v>
      </c>
      <c r="Q1988" s="144">
        <v>52860.25</v>
      </c>
      <c r="R1988" s="78">
        <v>-30910</v>
      </c>
      <c r="S1988" s="78">
        <v>2</v>
      </c>
      <c r="T1988" s="78">
        <v>17805</v>
      </c>
      <c r="U1988" s="78">
        <v>56275</v>
      </c>
      <c r="V1988" s="219">
        <v>-0.31639271434917815</v>
      </c>
      <c r="W1988" s="78">
        <v>5565</v>
      </c>
      <c r="X1988" s="78">
        <v>8996</v>
      </c>
      <c r="Y1988" s="78">
        <v>13220</v>
      </c>
      <c r="Z1988" s="78">
        <v>10887</v>
      </c>
      <c r="AA1988" s="78">
        <v>108.27</v>
      </c>
      <c r="AB1988" s="78">
        <v>197.02</v>
      </c>
      <c r="AC1988" s="78">
        <v>119991</v>
      </c>
      <c r="AD1988" s="104">
        <v>4.5024899999999999</v>
      </c>
      <c r="AE1988" s="78">
        <v>309032</v>
      </c>
      <c r="AF1988" s="104">
        <v>1.35368</v>
      </c>
      <c r="AG1988" s="78">
        <v>12890</v>
      </c>
      <c r="AH1988" s="104">
        <v>3.1432199999999999</v>
      </c>
      <c r="AI1988" s="78">
        <v>-64592</v>
      </c>
      <c r="AJ1988" s="104">
        <v>0.21920000000000001</v>
      </c>
      <c r="AK1988" s="78">
        <v>11000</v>
      </c>
      <c r="AL1988" s="78">
        <v>10800</v>
      </c>
      <c r="AM1988" s="8">
        <v>10950</v>
      </c>
      <c r="AN1988" s="78">
        <v>56.5</v>
      </c>
      <c r="AO1988" s="78">
        <v>11100</v>
      </c>
      <c r="AP1988" s="78">
        <v>10700</v>
      </c>
      <c r="AQ1988" s="78">
        <v>11000</v>
      </c>
      <c r="AR1988" s="78">
        <v>235</v>
      </c>
      <c r="AS1988" s="78">
        <v>11000</v>
      </c>
      <c r="AT1988" s="78">
        <v>10800</v>
      </c>
      <c r="AU1988" s="78">
        <v>10950</v>
      </c>
      <c r="AV1988" s="78">
        <v>56.5</v>
      </c>
      <c r="AW1988" s="77">
        <v>7.82</v>
      </c>
      <c r="AX1988" s="144">
        <f t="shared" si="211"/>
        <v>0</v>
      </c>
      <c r="AY1988" s="144">
        <f t="shared" si="212"/>
        <v>0</v>
      </c>
      <c r="AZ1988" s="144">
        <f t="shared" si="213"/>
        <v>0</v>
      </c>
      <c r="BA1988" s="54">
        <f t="shared" si="214"/>
        <v>11.894143628370976</v>
      </c>
      <c r="BB1988" s="54">
        <f t="shared" si="215"/>
        <v>8.4328563716290255</v>
      </c>
    </row>
    <row r="1989" spans="1:54" x14ac:dyDescent="0.25">
      <c r="A1989" s="3">
        <v>43116</v>
      </c>
      <c r="B1989" s="77">
        <v>10986.11</v>
      </c>
      <c r="C1989" s="77">
        <v>1329.85393</v>
      </c>
      <c r="D1989" s="77">
        <v>36.804499999999997</v>
      </c>
      <c r="E1989" s="77">
        <f t="shared" si="210"/>
        <v>334.67180000000008</v>
      </c>
      <c r="F1989" s="77">
        <v>4.6661999999999999</v>
      </c>
      <c r="G1989" s="77">
        <v>20.622600000000002</v>
      </c>
      <c r="H1989">
        <v>0</v>
      </c>
      <c r="I1989" s="78">
        <v>10983</v>
      </c>
      <c r="J1989">
        <v>201801</v>
      </c>
      <c r="K1989" s="78">
        <v>10983</v>
      </c>
      <c r="L1989" s="77">
        <f t="shared" si="216"/>
        <v>-3.1100000000005821</v>
      </c>
      <c r="M1989" s="78">
        <v>48364</v>
      </c>
      <c r="N1989" s="78">
        <v>1062.0356099999999</v>
      </c>
      <c r="O1989" s="78">
        <v>7448</v>
      </c>
      <c r="P1989" s="78">
        <v>40.888550000000002</v>
      </c>
      <c r="Q1989" s="144">
        <v>50226</v>
      </c>
      <c r="R1989" s="78">
        <v>-30877</v>
      </c>
      <c r="S1989" s="78">
        <v>-681</v>
      </c>
      <c r="T1989" s="78">
        <v>18541</v>
      </c>
      <c r="U1989" s="78">
        <v>56821</v>
      </c>
      <c r="V1989" s="219">
        <v>-0.32630541525140355</v>
      </c>
      <c r="W1989" s="78">
        <v>6134</v>
      </c>
      <c r="X1989" s="78">
        <v>9614</v>
      </c>
      <c r="Y1989" s="78">
        <v>13341</v>
      </c>
      <c r="Z1989" s="78">
        <v>13245</v>
      </c>
      <c r="AA1989" s="78">
        <v>97.59</v>
      </c>
      <c r="AB1989" s="78">
        <v>201.63</v>
      </c>
      <c r="AC1989" s="78">
        <v>122062</v>
      </c>
      <c r="AD1989" s="104">
        <v>4.8593500000000001</v>
      </c>
      <c r="AE1989" s="78">
        <v>311407</v>
      </c>
      <c r="AF1989" s="104">
        <v>1.3086500000000001</v>
      </c>
      <c r="AG1989" s="78">
        <v>16223</v>
      </c>
      <c r="AH1989" s="104">
        <v>2.7785600000000001</v>
      </c>
      <c r="AI1989" s="78">
        <v>-90026</v>
      </c>
      <c r="AJ1989" s="104">
        <v>0.10426000000000001</v>
      </c>
      <c r="AK1989" s="78">
        <v>11000</v>
      </c>
      <c r="AL1989" s="78">
        <v>10800</v>
      </c>
      <c r="AM1989" s="8">
        <v>11000</v>
      </c>
      <c r="AN1989" s="78">
        <v>44</v>
      </c>
      <c r="AO1989" s="78">
        <v>11100</v>
      </c>
      <c r="AP1989" s="78">
        <v>10700</v>
      </c>
      <c r="AQ1989" s="78">
        <v>11000</v>
      </c>
      <c r="AR1989" s="78">
        <v>239</v>
      </c>
      <c r="AS1989" s="78">
        <v>11000</v>
      </c>
      <c r="AT1989" s="78">
        <v>10800</v>
      </c>
      <c r="AU1989" s="78">
        <v>11000</v>
      </c>
      <c r="AV1989" s="78">
        <v>44</v>
      </c>
      <c r="AW1989" s="77">
        <v>8.82</v>
      </c>
      <c r="AX1989" s="144">
        <f t="shared" si="211"/>
        <v>0.03</v>
      </c>
      <c r="AY1989" s="144">
        <f t="shared" si="212"/>
        <v>0.02</v>
      </c>
      <c r="AZ1989" s="144">
        <f t="shared" si="213"/>
        <v>0.01</v>
      </c>
      <c r="BA1989" s="54">
        <f t="shared" si="214"/>
        <v>11.732317736623198</v>
      </c>
      <c r="BB1989" s="54">
        <f t="shared" si="215"/>
        <v>8.3236822633768028</v>
      </c>
    </row>
    <row r="1990" spans="1:54" x14ac:dyDescent="0.25">
      <c r="A1990" s="3">
        <v>43117</v>
      </c>
      <c r="B1990" s="77">
        <v>11004.8</v>
      </c>
      <c r="C1990" s="77">
        <v>1485.9964500000001</v>
      </c>
      <c r="D1990" s="77">
        <v>110.76360000000001</v>
      </c>
      <c r="E1990" s="77">
        <f t="shared" si="210"/>
        <v>498.66690000000006</v>
      </c>
      <c r="F1990" s="77">
        <v>-0.30249999999999999</v>
      </c>
      <c r="G1990" s="77">
        <v>-2.238</v>
      </c>
      <c r="H1990" t="s">
        <v>1863</v>
      </c>
      <c r="I1990" s="78">
        <v>11020</v>
      </c>
      <c r="J1990">
        <v>201802</v>
      </c>
      <c r="K1990" s="78">
        <v>10989</v>
      </c>
      <c r="L1990" s="77">
        <f t="shared" si="216"/>
        <v>-15.799999999999272</v>
      </c>
      <c r="M1990" s="78">
        <v>52417</v>
      </c>
      <c r="N1990" s="78">
        <v>1152.1071999999999</v>
      </c>
      <c r="O1990" s="78">
        <v>3726</v>
      </c>
      <c r="P1990" s="78">
        <v>20.46566</v>
      </c>
      <c r="Q1990" s="144">
        <v>53348.5</v>
      </c>
      <c r="R1990" s="78">
        <v>-30346</v>
      </c>
      <c r="S1990" s="78">
        <v>-5169</v>
      </c>
      <c r="T1990" s="78">
        <v>13307</v>
      </c>
      <c r="U1990" s="78">
        <v>36164</v>
      </c>
      <c r="V1990" s="219">
        <v>-0.36796261475500497</v>
      </c>
      <c r="W1990" s="78">
        <v>7788</v>
      </c>
      <c r="X1990" s="78">
        <v>10898</v>
      </c>
      <c r="Y1990" s="78">
        <v>16750</v>
      </c>
      <c r="Z1990" s="78">
        <v>20353</v>
      </c>
      <c r="AA1990" s="78">
        <v>100.36</v>
      </c>
      <c r="AB1990" s="78">
        <v>154.12</v>
      </c>
      <c r="AC1990" s="78">
        <v>80859</v>
      </c>
      <c r="AD1990" s="104">
        <v>3.8648099999999999</v>
      </c>
      <c r="AE1990" s="78">
        <v>147508</v>
      </c>
      <c r="AF1990" s="104">
        <v>1.58331</v>
      </c>
      <c r="AG1990" s="78">
        <v>16767</v>
      </c>
      <c r="AH1990" s="104">
        <v>1.24464</v>
      </c>
      <c r="AI1990" s="78">
        <v>-21430</v>
      </c>
      <c r="AJ1990" s="104">
        <v>-0.28536</v>
      </c>
      <c r="AK1990" s="78">
        <v>11100</v>
      </c>
      <c r="AL1990" s="78">
        <v>10700</v>
      </c>
      <c r="AM1990" s="8">
        <v>11000</v>
      </c>
      <c r="AN1990" s="78">
        <v>241</v>
      </c>
      <c r="AO1990" s="78">
        <v>11200</v>
      </c>
      <c r="AP1990" s="78">
        <v>9500</v>
      </c>
      <c r="AQ1990" s="78">
        <v>11000</v>
      </c>
      <c r="AR1990" s="78">
        <v>351</v>
      </c>
      <c r="AS1990" s="78">
        <v>10950</v>
      </c>
      <c r="AT1990" s="78">
        <v>10950</v>
      </c>
      <c r="AU1990" s="78">
        <v>11000</v>
      </c>
      <c r="AV1990" s="78">
        <v>120</v>
      </c>
      <c r="AW1990" s="77">
        <v>8.9600000000000009</v>
      </c>
      <c r="AX1990" s="144">
        <f t="shared" si="211"/>
        <v>0.06</v>
      </c>
      <c r="AY1990" s="144">
        <f t="shared" si="212"/>
        <v>0.04</v>
      </c>
      <c r="AZ1990" s="144">
        <f t="shared" si="213"/>
        <v>0.02</v>
      </c>
      <c r="BA1990" s="54">
        <f t="shared" si="214"/>
        <v>11.434831817854992</v>
      </c>
      <c r="BB1990" s="54">
        <f t="shared" si="215"/>
        <v>8.3371681821450068</v>
      </c>
    </row>
    <row r="1991" spans="1:54" x14ac:dyDescent="0.25">
      <c r="A1991" s="3">
        <v>43118</v>
      </c>
      <c r="B1991" s="77">
        <v>11071.57</v>
      </c>
      <c r="C1991" s="77">
        <v>1520.80528</v>
      </c>
      <c r="D1991" s="77">
        <v>86.652299999999997</v>
      </c>
      <c r="E1991" s="77">
        <f t="shared" si="210"/>
        <v>586.06410000000005</v>
      </c>
      <c r="F1991" s="77">
        <v>-10.629100000000001</v>
      </c>
      <c r="G1991" s="77">
        <v>3.2154000000000003</v>
      </c>
      <c r="H1991">
        <v>0</v>
      </c>
      <c r="I1991" s="78">
        <v>11054</v>
      </c>
      <c r="J1991">
        <v>201802</v>
      </c>
      <c r="K1991" s="78">
        <v>11054</v>
      </c>
      <c r="L1991" s="77">
        <f t="shared" si="216"/>
        <v>-17.569999999999709</v>
      </c>
      <c r="M1991" s="78">
        <v>48666</v>
      </c>
      <c r="N1991" s="78">
        <v>1076.30672</v>
      </c>
      <c r="O1991" s="78">
        <v>2164</v>
      </c>
      <c r="P1991" s="78">
        <v>11.958209999999999</v>
      </c>
      <c r="Q1991" s="144">
        <v>49207</v>
      </c>
      <c r="R1991" s="78">
        <v>-27841</v>
      </c>
      <c r="S1991" s="78">
        <v>-5366</v>
      </c>
      <c r="T1991" s="78">
        <v>12205</v>
      </c>
      <c r="U1991" s="78">
        <v>41142</v>
      </c>
      <c r="V1991" s="219">
        <v>-0.29665548587817803</v>
      </c>
      <c r="W1991" s="78">
        <v>9799</v>
      </c>
      <c r="X1991" s="78">
        <v>13151</v>
      </c>
      <c r="Y1991" s="78">
        <v>15456</v>
      </c>
      <c r="Z1991" s="78">
        <v>20249</v>
      </c>
      <c r="AA1991" s="78">
        <v>101.02</v>
      </c>
      <c r="AB1991" s="78">
        <v>156.6</v>
      </c>
      <c r="AC1991" s="78">
        <v>75227</v>
      </c>
      <c r="AD1991" s="104">
        <v>4.5907400000000003</v>
      </c>
      <c r="AE1991" s="78">
        <v>156560</v>
      </c>
      <c r="AF1991" s="104">
        <v>1.2778700000000001</v>
      </c>
      <c r="AG1991" s="78">
        <v>23915</v>
      </c>
      <c r="AH1991" s="104">
        <v>1.33016</v>
      </c>
      <c r="AI1991" s="78">
        <v>-11644</v>
      </c>
      <c r="AJ1991" s="104">
        <v>-0.26852999999999999</v>
      </c>
      <c r="AK1991" s="78">
        <v>11100</v>
      </c>
      <c r="AL1991" s="78">
        <v>10700</v>
      </c>
      <c r="AM1991" s="8">
        <v>11100</v>
      </c>
      <c r="AN1991" s="78">
        <v>252</v>
      </c>
      <c r="AO1991" s="78">
        <v>11200</v>
      </c>
      <c r="AP1991" s="78">
        <v>9500</v>
      </c>
      <c r="AQ1991" s="78">
        <v>11000</v>
      </c>
      <c r="AR1991" s="78">
        <v>366</v>
      </c>
      <c r="AS1991" s="78">
        <v>11100</v>
      </c>
      <c r="AT1991" s="78">
        <v>10950</v>
      </c>
      <c r="AU1991" s="78">
        <v>11050</v>
      </c>
      <c r="AV1991" s="78">
        <v>111</v>
      </c>
      <c r="AW1991" s="77">
        <v>9.66</v>
      </c>
      <c r="AX1991" s="144">
        <f t="shared" si="211"/>
        <v>0.17</v>
      </c>
      <c r="AY1991" s="144">
        <f t="shared" si="212"/>
        <v>0.2</v>
      </c>
      <c r="AZ1991" s="144">
        <f t="shared" si="213"/>
        <v>0.1</v>
      </c>
      <c r="BA1991" s="54">
        <f t="shared" si="214"/>
        <v>11.222916992676678</v>
      </c>
      <c r="BB1991" s="54">
        <f t="shared" si="215"/>
        <v>8.3920830073233201</v>
      </c>
    </row>
    <row r="1992" spans="1:54" x14ac:dyDescent="0.25">
      <c r="A1992" s="3">
        <v>43119</v>
      </c>
      <c r="B1992" s="77">
        <v>11150.85</v>
      </c>
      <c r="C1992" s="77">
        <v>1370.49963</v>
      </c>
      <c r="D1992" s="77">
        <v>86.11290000000001</v>
      </c>
      <c r="E1992" s="77">
        <f t="shared" si="210"/>
        <v>696.75900000000001</v>
      </c>
      <c r="F1992" s="77">
        <v>-8.7047000000000008</v>
      </c>
      <c r="G1992" s="77">
        <v>7.1524000000000001</v>
      </c>
      <c r="H1992">
        <v>0</v>
      </c>
      <c r="I1992" s="78">
        <v>11139</v>
      </c>
      <c r="J1992">
        <v>201802</v>
      </c>
      <c r="K1992" s="78">
        <v>11139</v>
      </c>
      <c r="L1992" s="77">
        <f t="shared" si="216"/>
        <v>-11.850000000000364</v>
      </c>
      <c r="M1992" s="78">
        <v>49412</v>
      </c>
      <c r="N1992" s="78">
        <v>1100.7432799999999</v>
      </c>
      <c r="O1992" s="78">
        <v>3531</v>
      </c>
      <c r="P1992" s="78">
        <v>19.658110000000001</v>
      </c>
      <c r="Q1992" s="144">
        <v>50294.75</v>
      </c>
      <c r="R1992" s="78">
        <v>-28262</v>
      </c>
      <c r="S1992" s="78">
        <v>-4343</v>
      </c>
      <c r="T1992" s="78">
        <v>14955</v>
      </c>
      <c r="U1992" s="78">
        <v>46826</v>
      </c>
      <c r="V1992" s="219">
        <v>-0.31937385213343017</v>
      </c>
      <c r="W1992" s="78">
        <v>7709</v>
      </c>
      <c r="X1992" s="78">
        <v>11430</v>
      </c>
      <c r="Y1992" s="78">
        <v>14617</v>
      </c>
      <c r="Z1992" s="78">
        <v>19475</v>
      </c>
      <c r="AA1992" s="78">
        <v>126.43</v>
      </c>
      <c r="AB1992" s="78">
        <v>163.35</v>
      </c>
      <c r="AC1992" s="78">
        <v>80713</v>
      </c>
      <c r="AD1992" s="104">
        <v>5.9050799999999999</v>
      </c>
      <c r="AE1992" s="78">
        <v>164888</v>
      </c>
      <c r="AF1992" s="104">
        <v>1.2317499999999999</v>
      </c>
      <c r="AG1992" s="78">
        <v>27489</v>
      </c>
      <c r="AH1992" s="104">
        <v>1.3913899999999999</v>
      </c>
      <c r="AI1992" s="78">
        <v>-10969</v>
      </c>
      <c r="AJ1992" s="104">
        <v>0.14388999999999999</v>
      </c>
      <c r="AK1992" s="78">
        <v>11200</v>
      </c>
      <c r="AL1992" s="78">
        <v>10700</v>
      </c>
      <c r="AM1992" s="8">
        <v>11100</v>
      </c>
      <c r="AN1992" s="78">
        <v>251</v>
      </c>
      <c r="AO1992" s="78">
        <v>11200</v>
      </c>
      <c r="AP1992" s="78">
        <v>9500</v>
      </c>
      <c r="AQ1992" s="78">
        <v>11100</v>
      </c>
      <c r="AR1992" s="78">
        <v>368</v>
      </c>
      <c r="AS1992" s="78">
        <v>11400</v>
      </c>
      <c r="AT1992" s="78">
        <v>10850</v>
      </c>
      <c r="AU1992" s="78">
        <v>11150</v>
      </c>
      <c r="AV1992" s="78">
        <v>90</v>
      </c>
      <c r="AW1992" s="77">
        <v>9.89</v>
      </c>
      <c r="AX1992" s="144">
        <f t="shared" si="211"/>
        <v>0.31</v>
      </c>
      <c r="AY1992" s="144">
        <f t="shared" si="212"/>
        <v>0.34</v>
      </c>
      <c r="AZ1992" s="144">
        <f t="shared" si="213"/>
        <v>0.17</v>
      </c>
      <c r="BA1992" s="54">
        <f t="shared" si="214"/>
        <v>11.170594139484438</v>
      </c>
      <c r="BB1992" s="54">
        <f t="shared" si="215"/>
        <v>8.3934058605155624</v>
      </c>
    </row>
    <row r="1993" spans="1:54" x14ac:dyDescent="0.25">
      <c r="A1993" s="3">
        <v>43122</v>
      </c>
      <c r="B1993" s="77">
        <v>11231.46</v>
      </c>
      <c r="C1993" s="77">
        <v>1505.80322</v>
      </c>
      <c r="D1993" s="77">
        <v>25.2806</v>
      </c>
      <c r="E1993" s="77">
        <f t="shared" si="210"/>
        <v>709.70670000000007</v>
      </c>
      <c r="F1993" s="77">
        <v>-3.77</v>
      </c>
      <c r="G1993" s="77">
        <v>0.72209999999999996</v>
      </c>
      <c r="H1993">
        <v>0</v>
      </c>
      <c r="I1993" s="78">
        <v>11222</v>
      </c>
      <c r="J1993">
        <v>201802</v>
      </c>
      <c r="K1993" s="78">
        <v>11222</v>
      </c>
      <c r="L1993" s="77">
        <f t="shared" si="216"/>
        <v>-9.4599999999991269</v>
      </c>
      <c r="M1993" s="78">
        <v>42269</v>
      </c>
      <c r="N1993" s="78">
        <v>948.70630000000006</v>
      </c>
      <c r="O1993" s="78">
        <v>798</v>
      </c>
      <c r="P1993" s="78">
        <v>4.46929</v>
      </c>
      <c r="Q1993" s="144">
        <v>42468.5</v>
      </c>
      <c r="R1993" s="78">
        <v>-28672</v>
      </c>
      <c r="S1993" s="78">
        <v>584</v>
      </c>
      <c r="T1993" s="78">
        <v>12835</v>
      </c>
      <c r="U1993" s="78">
        <v>48667</v>
      </c>
      <c r="V1993" s="219">
        <v>-0.26373107033513471</v>
      </c>
      <c r="W1993" s="78">
        <v>2876</v>
      </c>
      <c r="X1993" s="78">
        <v>7241</v>
      </c>
      <c r="Y1993" s="78">
        <v>9183</v>
      </c>
      <c r="Z1993" s="78">
        <v>8842</v>
      </c>
      <c r="AA1993" s="78">
        <v>107.91</v>
      </c>
      <c r="AB1993" s="78">
        <v>174.37</v>
      </c>
      <c r="AC1993" s="78">
        <v>78372</v>
      </c>
      <c r="AD1993" s="104">
        <v>7.4463600000000003</v>
      </c>
      <c r="AE1993" s="78">
        <v>180913</v>
      </c>
      <c r="AF1993" s="104">
        <v>1.42344</v>
      </c>
      <c r="AG1993" s="78">
        <v>-1046</v>
      </c>
      <c r="AH1993" s="104">
        <v>4.6690000000000002E-2</v>
      </c>
      <c r="AI1993" s="78">
        <v>1606</v>
      </c>
      <c r="AJ1993" s="104">
        <v>0.36276000000000003</v>
      </c>
      <c r="AK1993" s="78">
        <v>11300</v>
      </c>
      <c r="AL1993" s="78">
        <v>10700</v>
      </c>
      <c r="AM1993" s="8">
        <v>11200</v>
      </c>
      <c r="AN1993" s="78">
        <v>254</v>
      </c>
      <c r="AO1993" s="78">
        <v>11200</v>
      </c>
      <c r="AP1993" s="78">
        <v>9500</v>
      </c>
      <c r="AQ1993" s="78">
        <v>11200</v>
      </c>
      <c r="AR1993" s="78">
        <v>383</v>
      </c>
      <c r="AS1993" s="78">
        <v>11400</v>
      </c>
      <c r="AT1993" s="78">
        <v>11000</v>
      </c>
      <c r="AU1993" s="78">
        <v>11250</v>
      </c>
      <c r="AV1993" s="78">
        <v>76.5</v>
      </c>
      <c r="AW1993" s="77">
        <v>10.86</v>
      </c>
      <c r="AX1993" s="144">
        <f t="shared" si="211"/>
        <v>0.68</v>
      </c>
      <c r="AY1993" s="144">
        <f t="shared" si="212"/>
        <v>0.65</v>
      </c>
      <c r="AZ1993" s="144">
        <f t="shared" si="213"/>
        <v>0.44</v>
      </c>
      <c r="BA1993" s="54">
        <f t="shared" si="214"/>
        <v>11.29375316904853</v>
      </c>
      <c r="BB1993" s="54">
        <f t="shared" si="215"/>
        <v>8.3572468309514694</v>
      </c>
    </row>
    <row r="1994" spans="1:54" x14ac:dyDescent="0.25">
      <c r="A1994" s="3">
        <v>43123</v>
      </c>
      <c r="B1994" s="77">
        <v>11253.11</v>
      </c>
      <c r="C1994" s="77">
        <v>1649.3092999999999</v>
      </c>
      <c r="D1994" s="77">
        <v>51.4437</v>
      </c>
      <c r="E1994" s="77">
        <f t="shared" si="210"/>
        <v>754.53500000000008</v>
      </c>
      <c r="F1994" s="77">
        <v>-3.4311000000000003</v>
      </c>
      <c r="G1994" s="77">
        <v>3.6568000000000001</v>
      </c>
      <c r="H1994">
        <v>0</v>
      </c>
      <c r="I1994" s="78">
        <v>11225</v>
      </c>
      <c r="J1994">
        <v>201802</v>
      </c>
      <c r="K1994" s="78">
        <v>11225</v>
      </c>
      <c r="L1994" s="77">
        <f t="shared" si="216"/>
        <v>-28.110000000000582</v>
      </c>
      <c r="M1994" s="78">
        <v>38665</v>
      </c>
      <c r="N1994" s="78">
        <v>868.11918000000003</v>
      </c>
      <c r="O1994" s="78">
        <v>-233</v>
      </c>
      <c r="P1994" s="78">
        <v>-1.3155699999999999</v>
      </c>
      <c r="Q1994" s="144">
        <v>38606.75</v>
      </c>
      <c r="R1994" s="78">
        <v>-30787</v>
      </c>
      <c r="S1994" s="78">
        <v>2828</v>
      </c>
      <c r="T1994" s="78">
        <v>9173</v>
      </c>
      <c r="U1994" s="78">
        <v>48094</v>
      </c>
      <c r="V1994" s="219">
        <v>-0.19073065247224186</v>
      </c>
      <c r="W1994" s="78">
        <v>-2760</v>
      </c>
      <c r="X1994" s="78">
        <v>1558</v>
      </c>
      <c r="Y1994" s="78">
        <v>4071</v>
      </c>
      <c r="Z1994" s="78">
        <v>379</v>
      </c>
      <c r="AA1994" s="78">
        <v>95.67</v>
      </c>
      <c r="AB1994" s="78">
        <v>170.31</v>
      </c>
      <c r="AC1994" s="78">
        <v>77044</v>
      </c>
      <c r="AD1994" s="104">
        <v>7.6297199999999998</v>
      </c>
      <c r="AE1994" s="78">
        <v>191652</v>
      </c>
      <c r="AF1994" s="104">
        <v>1.5794999999999999</v>
      </c>
      <c r="AG1994" s="78">
        <v>7817</v>
      </c>
      <c r="AH1994" s="104">
        <v>-2.691E-2</v>
      </c>
      <c r="AI1994" s="78">
        <v>16638</v>
      </c>
      <c r="AJ1994" s="104">
        <v>0.55362</v>
      </c>
      <c r="AK1994" s="78">
        <v>11400</v>
      </c>
      <c r="AL1994" s="78">
        <v>10700</v>
      </c>
      <c r="AM1994" s="8">
        <v>11200</v>
      </c>
      <c r="AN1994" s="78">
        <v>255</v>
      </c>
      <c r="AO1994" s="78">
        <v>11200</v>
      </c>
      <c r="AP1994" s="78">
        <v>9500</v>
      </c>
      <c r="AQ1994" s="78">
        <v>11200</v>
      </c>
      <c r="AR1994" s="78">
        <v>384</v>
      </c>
      <c r="AS1994" s="78">
        <v>11400</v>
      </c>
      <c r="AT1994" s="78">
        <v>11000</v>
      </c>
      <c r="AU1994" s="78">
        <v>11250</v>
      </c>
      <c r="AV1994" s="78">
        <v>53.5</v>
      </c>
      <c r="AW1994" s="77">
        <v>11.18</v>
      </c>
      <c r="AX1994" s="144">
        <f t="shared" si="211"/>
        <v>0.82</v>
      </c>
      <c r="AY1994" s="144">
        <f t="shared" si="212"/>
        <v>0.73</v>
      </c>
      <c r="AZ1994" s="144">
        <f t="shared" si="213"/>
        <v>0.53</v>
      </c>
      <c r="BA1994" s="54">
        <f t="shared" si="214"/>
        <v>11.471588704525464</v>
      </c>
      <c r="BB1994" s="54">
        <f t="shared" si="215"/>
        <v>8.2964112954745364</v>
      </c>
    </row>
    <row r="1995" spans="1:54" x14ac:dyDescent="0.25">
      <c r="A1995" s="3">
        <v>43124</v>
      </c>
      <c r="B1995" s="77">
        <v>11152.16</v>
      </c>
      <c r="C1995" s="77">
        <v>1480.83916</v>
      </c>
      <c r="D1995" s="77">
        <v>34.871499999999997</v>
      </c>
      <c r="E1995" s="77">
        <f t="shared" si="210"/>
        <v>814.59370000000001</v>
      </c>
      <c r="F1995" s="77">
        <v>-5.5145000000000008</v>
      </c>
      <c r="G1995" s="77">
        <v>5.4528999999999996</v>
      </c>
      <c r="H1995" t="s">
        <v>1864</v>
      </c>
      <c r="I1995" s="78">
        <v>11126</v>
      </c>
      <c r="J1995">
        <v>201802</v>
      </c>
      <c r="K1995" s="78">
        <v>11126</v>
      </c>
      <c r="L1995" s="77">
        <f t="shared" si="216"/>
        <v>-26.159999999999854</v>
      </c>
      <c r="M1995" s="78">
        <v>41562</v>
      </c>
      <c r="N1995" s="78">
        <v>924.83406000000002</v>
      </c>
      <c r="O1995" s="78">
        <v>950</v>
      </c>
      <c r="P1995" s="78">
        <v>5.2791100000000002</v>
      </c>
      <c r="Q1995" s="144">
        <v>41799.5</v>
      </c>
      <c r="R1995" s="78">
        <v>-33135</v>
      </c>
      <c r="S1995" s="78">
        <v>789</v>
      </c>
      <c r="T1995" s="78">
        <v>4714</v>
      </c>
      <c r="U1995" s="78">
        <v>45537</v>
      </c>
      <c r="V1995" s="219">
        <v>-0.1035202143312032</v>
      </c>
      <c r="W1995" s="78">
        <v>-2262</v>
      </c>
      <c r="X1995" s="78">
        <v>-2262</v>
      </c>
      <c r="Y1995" s="78">
        <v>4978</v>
      </c>
      <c r="Z1995" s="78">
        <v>4289</v>
      </c>
      <c r="AA1995" s="78">
        <v>104.36</v>
      </c>
      <c r="AB1995" s="78">
        <v>163.07</v>
      </c>
      <c r="AC1995" s="78">
        <v>82717</v>
      </c>
      <c r="AD1995" s="104">
        <v>6.0921200000000004</v>
      </c>
      <c r="AE1995" s="78">
        <v>202446</v>
      </c>
      <c r="AF1995" s="104">
        <v>2.0267200000000001</v>
      </c>
      <c r="AG1995" s="78">
        <v>-1583</v>
      </c>
      <c r="AH1995" s="104">
        <v>-0.23214000000000001</v>
      </c>
      <c r="AI1995" s="78">
        <v>-20508</v>
      </c>
      <c r="AJ1995" s="104">
        <v>0.23891000000000001</v>
      </c>
      <c r="AK1995" s="78">
        <v>11400</v>
      </c>
      <c r="AL1995" s="78">
        <v>10700</v>
      </c>
      <c r="AM1995" s="8">
        <v>11100</v>
      </c>
      <c r="AN1995" s="78">
        <v>240</v>
      </c>
      <c r="AO1995" s="78">
        <v>11200</v>
      </c>
      <c r="AP1995" s="78">
        <v>9500</v>
      </c>
      <c r="AQ1995" s="78">
        <v>11100</v>
      </c>
      <c r="AR1995" s="78">
        <v>378</v>
      </c>
      <c r="AS1995" s="78">
        <v>11200</v>
      </c>
      <c r="AT1995" s="78">
        <v>10950</v>
      </c>
      <c r="AU1995" s="78">
        <v>11150</v>
      </c>
      <c r="AV1995" s="78">
        <v>129</v>
      </c>
      <c r="AW1995" s="77">
        <v>10.97</v>
      </c>
      <c r="AX1995" s="144">
        <f t="shared" si="211"/>
        <v>0.82</v>
      </c>
      <c r="AY1995" s="144">
        <f t="shared" si="212"/>
        <v>0.71</v>
      </c>
      <c r="AZ1995" s="144">
        <f t="shared" si="213"/>
        <v>0.5</v>
      </c>
      <c r="BA1995" s="54">
        <f t="shared" si="214"/>
        <v>11.488437827739434</v>
      </c>
      <c r="BB1995" s="54">
        <f t="shared" si="215"/>
        <v>8.2885621722605674</v>
      </c>
    </row>
    <row r="1996" spans="1:54" x14ac:dyDescent="0.25">
      <c r="A1996" s="3">
        <v>43125</v>
      </c>
      <c r="B1996" s="77">
        <v>11165.95</v>
      </c>
      <c r="C1996" s="77">
        <v>1637.8082300000001</v>
      </c>
      <c r="D1996" s="77">
        <v>57.985699999999994</v>
      </c>
      <c r="E1996" s="77">
        <f t="shared" si="210"/>
        <v>846.82099999999991</v>
      </c>
      <c r="F1996" s="77">
        <v>-1.4949000000000001</v>
      </c>
      <c r="G1996" s="77">
        <v>-22.569400000000002</v>
      </c>
      <c r="H1996">
        <v>0</v>
      </c>
      <c r="I1996" s="78">
        <v>11154</v>
      </c>
      <c r="J1996">
        <v>201802</v>
      </c>
      <c r="K1996" s="78">
        <v>11154</v>
      </c>
      <c r="L1996" s="77">
        <f t="shared" si="216"/>
        <v>-11.950000000000728</v>
      </c>
      <c r="M1996" s="78">
        <v>46835</v>
      </c>
      <c r="N1996" s="78">
        <v>1044.42607</v>
      </c>
      <c r="O1996" s="78">
        <v>3399</v>
      </c>
      <c r="P1996" s="78">
        <v>18.94313</v>
      </c>
      <c r="Q1996" s="144">
        <v>47684.75</v>
      </c>
      <c r="R1996" s="78">
        <v>-34311</v>
      </c>
      <c r="S1996" s="78">
        <v>-735</v>
      </c>
      <c r="T1996" s="78">
        <v>6847</v>
      </c>
      <c r="U1996" s="78">
        <v>47839</v>
      </c>
      <c r="V1996" s="219">
        <v>-0.14312590146115095</v>
      </c>
      <c r="W1996" s="78">
        <v>-2011</v>
      </c>
      <c r="X1996" s="78">
        <v>972</v>
      </c>
      <c r="Y1996" s="78">
        <v>5008</v>
      </c>
      <c r="Z1996" s="78">
        <v>7309</v>
      </c>
      <c r="AA1996" s="78">
        <v>116.9</v>
      </c>
      <c r="AB1996" s="78">
        <v>166.23</v>
      </c>
      <c r="AC1996" s="78">
        <v>87245</v>
      </c>
      <c r="AD1996" s="104">
        <v>6.6733500000000001</v>
      </c>
      <c r="AE1996" s="78">
        <v>240401</v>
      </c>
      <c r="AF1996" s="104">
        <v>2.30951</v>
      </c>
      <c r="AG1996" s="78">
        <v>13773</v>
      </c>
      <c r="AH1996" s="104">
        <v>-0.13943</v>
      </c>
      <c r="AI1996" s="78">
        <v>-31438</v>
      </c>
      <c r="AJ1996" s="104">
        <v>3.9140000000000001E-2</v>
      </c>
      <c r="AK1996" s="78">
        <v>11400</v>
      </c>
      <c r="AL1996" s="78">
        <v>8800</v>
      </c>
      <c r="AM1996" s="8">
        <v>11200</v>
      </c>
      <c r="AN1996" s="78">
        <v>240</v>
      </c>
      <c r="AO1996" s="78">
        <v>11200</v>
      </c>
      <c r="AP1996" s="78">
        <v>9500</v>
      </c>
      <c r="AQ1996" s="78">
        <v>11100</v>
      </c>
      <c r="AR1996" s="78">
        <v>383</v>
      </c>
      <c r="AS1996" s="78">
        <v>11300</v>
      </c>
      <c r="AT1996" s="78">
        <v>10900</v>
      </c>
      <c r="AU1996" s="78">
        <v>11150</v>
      </c>
      <c r="AV1996" s="78">
        <v>118</v>
      </c>
      <c r="AW1996" s="77">
        <v>11.38</v>
      </c>
      <c r="AX1996" s="144">
        <f t="shared" si="211"/>
        <v>0.93</v>
      </c>
      <c r="AY1996" s="144">
        <f t="shared" si="212"/>
        <v>0.77</v>
      </c>
      <c r="AZ1996" s="144">
        <f t="shared" si="213"/>
        <v>0.59</v>
      </c>
      <c r="BA1996" s="54">
        <f t="shared" si="214"/>
        <v>11.67913146370274</v>
      </c>
      <c r="BB1996" s="54">
        <f t="shared" si="215"/>
        <v>8.2178685362972583</v>
      </c>
    </row>
    <row r="1997" spans="1:54" x14ac:dyDescent="0.25">
      <c r="A1997" s="3">
        <v>43126</v>
      </c>
      <c r="B1997" s="77">
        <v>11147.1</v>
      </c>
      <c r="C1997" s="77">
        <v>1388.15077</v>
      </c>
      <c r="D1997" s="77">
        <v>21.3079</v>
      </c>
      <c r="E1997" s="77">
        <f t="shared" si="210"/>
        <v>803.10699999999997</v>
      </c>
      <c r="F1997" s="77">
        <v>-19.148599999999998</v>
      </c>
      <c r="G1997" s="77">
        <v>6.1139000000000001</v>
      </c>
      <c r="H1997">
        <v>0</v>
      </c>
      <c r="I1997" s="78">
        <v>11146</v>
      </c>
      <c r="J1997">
        <v>201802</v>
      </c>
      <c r="K1997" s="78">
        <v>11146</v>
      </c>
      <c r="L1997" s="77">
        <f t="shared" si="216"/>
        <v>-1.1000000000003638</v>
      </c>
      <c r="M1997" s="78">
        <v>46788</v>
      </c>
      <c r="N1997" s="78">
        <v>1042.89867</v>
      </c>
      <c r="O1997" s="78">
        <v>4324</v>
      </c>
      <c r="P1997" s="78">
        <v>24.08886</v>
      </c>
      <c r="Q1997" s="144">
        <v>47869</v>
      </c>
      <c r="R1997" s="78">
        <v>-35289</v>
      </c>
      <c r="S1997" s="78">
        <v>-2117</v>
      </c>
      <c r="T1997" s="78">
        <v>7978</v>
      </c>
      <c r="U1997" s="78">
        <v>45552</v>
      </c>
      <c r="V1997" s="219">
        <v>-0.17514049877063576</v>
      </c>
      <c r="W1997" s="78">
        <v>-3214</v>
      </c>
      <c r="X1997" s="78">
        <v>419</v>
      </c>
      <c r="Y1997" s="78">
        <v>5136</v>
      </c>
      <c r="Z1997" s="78">
        <v>7381</v>
      </c>
      <c r="AA1997" s="78">
        <v>102.85</v>
      </c>
      <c r="AB1997" s="78">
        <v>158.51</v>
      </c>
      <c r="AC1997" s="78">
        <v>85680</v>
      </c>
      <c r="AD1997" s="104">
        <v>6.56332</v>
      </c>
      <c r="AE1997" s="78">
        <v>244404</v>
      </c>
      <c r="AF1997" s="104">
        <v>2.3480599999999998</v>
      </c>
      <c r="AG1997" s="78">
        <v>16427</v>
      </c>
      <c r="AH1997" s="104">
        <v>-0.48459999999999998</v>
      </c>
      <c r="AI1997" s="78">
        <v>-14198</v>
      </c>
      <c r="AJ1997" s="104">
        <v>-0.30875000000000002</v>
      </c>
      <c r="AK1997" s="78">
        <v>11400</v>
      </c>
      <c r="AL1997" s="78">
        <v>8800</v>
      </c>
      <c r="AM1997" s="8">
        <v>11100</v>
      </c>
      <c r="AN1997" s="78">
        <v>245</v>
      </c>
      <c r="AO1997" s="78">
        <v>11200</v>
      </c>
      <c r="AP1997" s="78">
        <v>9500</v>
      </c>
      <c r="AQ1997" s="78">
        <v>11100</v>
      </c>
      <c r="AR1997" s="78">
        <v>386</v>
      </c>
      <c r="AS1997" s="78">
        <v>11400</v>
      </c>
      <c r="AT1997" s="78">
        <v>10850</v>
      </c>
      <c r="AU1997" s="78">
        <v>11150</v>
      </c>
      <c r="AV1997" s="78">
        <v>107</v>
      </c>
      <c r="AW1997" s="77">
        <v>11.38</v>
      </c>
      <c r="AX1997" s="144">
        <f t="shared" si="211"/>
        <v>0.89</v>
      </c>
      <c r="AY1997" s="144">
        <f t="shared" si="212"/>
        <v>0.75</v>
      </c>
      <c r="AZ1997" s="144">
        <f t="shared" si="213"/>
        <v>0.59</v>
      </c>
      <c r="BA1997" s="54">
        <f t="shared" si="214"/>
        <v>11.857605901967062</v>
      </c>
      <c r="BB1997" s="54">
        <f t="shared" si="215"/>
        <v>8.1673940980329398</v>
      </c>
    </row>
    <row r="1998" spans="1:54" x14ac:dyDescent="0.25">
      <c r="A1998" s="3">
        <v>43129</v>
      </c>
      <c r="B1998" s="77">
        <v>11221.81</v>
      </c>
      <c r="C1998" s="77">
        <v>1323.65986</v>
      </c>
      <c r="D1998" s="77">
        <v>19.747399999999999</v>
      </c>
      <c r="E1998" s="77">
        <f t="shared" si="210"/>
        <v>757.24810000000002</v>
      </c>
      <c r="F1998" s="77">
        <v>4.0118</v>
      </c>
      <c r="G1998" s="77">
        <v>-3.2552999999999996</v>
      </c>
      <c r="H1998">
        <v>0</v>
      </c>
      <c r="I1998" s="78">
        <v>11196</v>
      </c>
      <c r="J1998">
        <v>201802</v>
      </c>
      <c r="K1998" s="78">
        <v>11196</v>
      </c>
      <c r="L1998" s="77">
        <f t="shared" si="216"/>
        <v>-25.809999999999491</v>
      </c>
      <c r="M1998" s="78">
        <v>44176</v>
      </c>
      <c r="N1998" s="78">
        <v>989.35362999999995</v>
      </c>
      <c r="O1998" s="78">
        <v>5063</v>
      </c>
      <c r="P1998" s="78">
        <v>28.340699999999998</v>
      </c>
      <c r="Q1998" s="144">
        <v>45441.75</v>
      </c>
      <c r="R1998" s="78">
        <v>-35247</v>
      </c>
      <c r="S1998" s="78">
        <v>1125</v>
      </c>
      <c r="T1998" s="78">
        <v>8086</v>
      </c>
      <c r="U1998" s="78">
        <v>46620</v>
      </c>
      <c r="V1998" s="219">
        <v>-0.17344487344487344</v>
      </c>
      <c r="W1998" s="78">
        <v>-4170</v>
      </c>
      <c r="X1998" s="78">
        <v>-402</v>
      </c>
      <c r="Y1998" s="78">
        <v>3454</v>
      </c>
      <c r="Z1998" s="78">
        <v>2588</v>
      </c>
      <c r="AA1998" s="78">
        <v>95.32</v>
      </c>
      <c r="AB1998" s="78">
        <v>149.24</v>
      </c>
      <c r="AC1998" s="78">
        <v>87973</v>
      </c>
      <c r="AD1998" s="104">
        <v>7.5295300000000003</v>
      </c>
      <c r="AE1998" s="78">
        <v>249809</v>
      </c>
      <c r="AF1998" s="104">
        <v>2.1161300000000001</v>
      </c>
      <c r="AG1998" s="78">
        <v>35121</v>
      </c>
      <c r="AH1998" s="104">
        <v>-0.88339999999999996</v>
      </c>
      <c r="AI1998" s="78">
        <v>10173</v>
      </c>
      <c r="AJ1998" s="104">
        <v>0.14940000000000001</v>
      </c>
      <c r="AK1998" s="78">
        <v>11400</v>
      </c>
      <c r="AL1998" s="78">
        <v>8800</v>
      </c>
      <c r="AM1998" s="8">
        <v>11200</v>
      </c>
      <c r="AN1998" s="78">
        <v>231</v>
      </c>
      <c r="AO1998" s="78">
        <v>11200</v>
      </c>
      <c r="AP1998" s="78">
        <v>9500</v>
      </c>
      <c r="AQ1998" s="78">
        <v>11200</v>
      </c>
      <c r="AR1998" s="78">
        <v>384</v>
      </c>
      <c r="AS1998" s="78">
        <v>11300</v>
      </c>
      <c r="AT1998" s="78">
        <v>11000</v>
      </c>
      <c r="AU1998" s="78">
        <v>11200</v>
      </c>
      <c r="AV1998" s="78">
        <v>85.5</v>
      </c>
      <c r="AW1998" s="77">
        <v>11.73</v>
      </c>
      <c r="AX1998" s="144">
        <f t="shared" si="211"/>
        <v>0.96</v>
      </c>
      <c r="AY1998" s="144">
        <f t="shared" si="212"/>
        <v>0.89</v>
      </c>
      <c r="AZ1998" s="144">
        <f t="shared" si="213"/>
        <v>0.71</v>
      </c>
      <c r="BA1998" s="54">
        <f t="shared" si="214"/>
        <v>12.099970769168904</v>
      </c>
      <c r="BB1998" s="54">
        <f t="shared" si="215"/>
        <v>8.1050292308310983</v>
      </c>
    </row>
    <row r="1999" spans="1:54" x14ac:dyDescent="0.25">
      <c r="A1999" s="3">
        <v>43130</v>
      </c>
      <c r="B1999" s="77">
        <v>11076.78</v>
      </c>
      <c r="C1999" s="77">
        <v>1392.09943</v>
      </c>
      <c r="D1999" s="77">
        <v>-55.471400000000003</v>
      </c>
      <c r="E1999" s="77">
        <f t="shared" si="210"/>
        <v>615.29429999999991</v>
      </c>
      <c r="F1999" s="77">
        <v>7.9790999999999999</v>
      </c>
      <c r="G1999" s="77">
        <v>-21.153000000000002</v>
      </c>
      <c r="H1999">
        <v>0</v>
      </c>
      <c r="I1999" s="78">
        <v>11064</v>
      </c>
      <c r="J1999">
        <v>201802</v>
      </c>
      <c r="K1999" s="78">
        <v>11064</v>
      </c>
      <c r="L1999" s="77">
        <f t="shared" si="216"/>
        <v>-12.780000000000655</v>
      </c>
      <c r="M1999" s="78">
        <v>48316</v>
      </c>
      <c r="N1999" s="78">
        <v>1069.3040000000001</v>
      </c>
      <c r="O1999" s="78">
        <v>5199</v>
      </c>
      <c r="P1999" s="78">
        <v>28.759889999999999</v>
      </c>
      <c r="Q1999" s="144">
        <v>49615.75</v>
      </c>
      <c r="R1999" s="78">
        <v>-35924</v>
      </c>
      <c r="S1999" s="78">
        <v>-1780</v>
      </c>
      <c r="T1999" s="78">
        <v>5130</v>
      </c>
      <c r="U1999" s="78">
        <v>47487</v>
      </c>
      <c r="V1999" s="219">
        <v>-0.10802956598648052</v>
      </c>
      <c r="W1999" s="78">
        <v>-1171</v>
      </c>
      <c r="X1999" s="78">
        <v>2588</v>
      </c>
      <c r="Y1999" s="78">
        <v>7092</v>
      </c>
      <c r="Z1999" s="78">
        <v>7306</v>
      </c>
      <c r="AA1999" s="78">
        <v>101.78</v>
      </c>
      <c r="AB1999" s="78">
        <v>136.44999999999999</v>
      </c>
      <c r="AC1999" s="78">
        <v>96357</v>
      </c>
      <c r="AD1999" s="104">
        <v>5.6202800000000002</v>
      </c>
      <c r="AE1999" s="78">
        <v>263817</v>
      </c>
      <c r="AF1999" s="104">
        <v>3.3308499999999999</v>
      </c>
      <c r="AG1999" s="78">
        <v>43775</v>
      </c>
      <c r="AH1999" s="104">
        <v>-0.36646000000000001</v>
      </c>
      <c r="AI1999" s="78">
        <v>16089</v>
      </c>
      <c r="AJ1999" s="104">
        <v>-8.4970000000000004E-2</v>
      </c>
      <c r="AK1999" s="78">
        <v>11400</v>
      </c>
      <c r="AL1999" s="78">
        <v>10700</v>
      </c>
      <c r="AM1999" s="8">
        <v>11100</v>
      </c>
      <c r="AN1999" s="78">
        <v>234</v>
      </c>
      <c r="AO1999" s="78">
        <v>11200</v>
      </c>
      <c r="AP1999" s="78">
        <v>9500</v>
      </c>
      <c r="AQ1999" s="78">
        <v>11100</v>
      </c>
      <c r="AR1999" s="78">
        <v>386</v>
      </c>
      <c r="AS1999" s="78">
        <v>11300</v>
      </c>
      <c r="AT1999" s="78">
        <v>11000</v>
      </c>
      <c r="AU1999" s="78">
        <v>11050</v>
      </c>
      <c r="AV1999" s="78">
        <v>68.5</v>
      </c>
      <c r="AW1999" s="77">
        <v>12.44</v>
      </c>
      <c r="AX1999" s="144">
        <f t="shared" si="211"/>
        <v>1</v>
      </c>
      <c r="AY1999" s="144">
        <f t="shared" si="212"/>
        <v>0.95</v>
      </c>
      <c r="AZ1999" s="144">
        <f t="shared" si="213"/>
        <v>0.9</v>
      </c>
      <c r="BA1999" s="54">
        <f t="shared" si="214"/>
        <v>12.456500572336243</v>
      </c>
      <c r="BB1999" s="54">
        <f t="shared" si="215"/>
        <v>7.9504994276637584</v>
      </c>
    </row>
    <row r="2000" spans="1:54" x14ac:dyDescent="0.25">
      <c r="A2000" s="3">
        <v>43131</v>
      </c>
      <c r="B2000" s="77">
        <v>11103.79</v>
      </c>
      <c r="C2000" s="77">
        <v>1357.7616700000001</v>
      </c>
      <c r="D2000" s="77">
        <v>24.325100000000003</v>
      </c>
      <c r="E2000" s="77">
        <f t="shared" si="210"/>
        <v>602.36180000000002</v>
      </c>
      <c r="F2000" s="77">
        <v>-4.2170999999999994</v>
      </c>
      <c r="G2000" s="77">
        <v>30.307399999999998</v>
      </c>
      <c r="H2000" t="s">
        <v>1865</v>
      </c>
      <c r="I2000" s="78">
        <v>11098</v>
      </c>
      <c r="J2000">
        <v>201802</v>
      </c>
      <c r="K2000" s="78">
        <v>11098</v>
      </c>
      <c r="L2000" s="77">
        <f t="shared" si="216"/>
        <v>-5.7900000000008731</v>
      </c>
      <c r="M2000" s="78">
        <v>49683</v>
      </c>
      <c r="N2000" s="78">
        <v>1102.8455899999999</v>
      </c>
      <c r="O2000" s="78">
        <v>5580</v>
      </c>
      <c r="P2000" s="78">
        <v>30.959910000000001</v>
      </c>
      <c r="Q2000" s="144">
        <v>51078</v>
      </c>
      <c r="R2000" s="78">
        <v>-35801</v>
      </c>
      <c r="S2000" s="78">
        <v>-3153</v>
      </c>
      <c r="T2000" s="78">
        <v>6098</v>
      </c>
      <c r="U2000" s="78">
        <v>47711</v>
      </c>
      <c r="V2000" s="219">
        <v>-0.12781119657940518</v>
      </c>
      <c r="W2000" s="78">
        <v>275</v>
      </c>
      <c r="X2000" s="78">
        <v>3284</v>
      </c>
      <c r="Y2000" s="78">
        <v>8480</v>
      </c>
      <c r="Z2000" s="78">
        <v>9302</v>
      </c>
      <c r="AA2000" s="78">
        <v>109.7</v>
      </c>
      <c r="AB2000" s="78">
        <v>174.69</v>
      </c>
      <c r="AC2000" s="78">
        <v>95516</v>
      </c>
      <c r="AD2000" s="104">
        <v>6.0993300000000001</v>
      </c>
      <c r="AE2000" s="78">
        <v>264734</v>
      </c>
      <c r="AF2000" s="104">
        <v>3.6055700000000002</v>
      </c>
      <c r="AG2000" s="78">
        <v>15769</v>
      </c>
      <c r="AH2000" s="104">
        <v>-0.33318999999999999</v>
      </c>
      <c r="AI2000" s="78">
        <v>-30674</v>
      </c>
      <c r="AJ2000" s="104">
        <v>-0.85465000000000002</v>
      </c>
      <c r="AK2000" s="78">
        <v>11400</v>
      </c>
      <c r="AL2000" s="78">
        <v>10800</v>
      </c>
      <c r="AM2000" s="8">
        <v>11100</v>
      </c>
      <c r="AN2000" s="78">
        <v>228</v>
      </c>
      <c r="AO2000" s="78">
        <v>11200</v>
      </c>
      <c r="AP2000" s="78">
        <v>9500</v>
      </c>
      <c r="AQ2000" s="78">
        <v>11100</v>
      </c>
      <c r="AR2000" s="78">
        <v>388</v>
      </c>
      <c r="AS2000" s="78">
        <v>11400</v>
      </c>
      <c r="AT2000" s="78">
        <v>10850</v>
      </c>
      <c r="AU2000" s="78">
        <v>11100</v>
      </c>
      <c r="AV2000" s="78">
        <v>140</v>
      </c>
      <c r="AW2000" s="77">
        <v>12.58</v>
      </c>
      <c r="AX2000" s="144">
        <f t="shared" si="211"/>
        <v>1</v>
      </c>
      <c r="AY2000" s="144">
        <f t="shared" si="212"/>
        <v>0.95</v>
      </c>
      <c r="AZ2000" s="144">
        <f t="shared" si="213"/>
        <v>0.93</v>
      </c>
      <c r="BA2000" s="54">
        <f t="shared" si="214"/>
        <v>12.811903958456075</v>
      </c>
      <c r="BB2000" s="54">
        <f t="shared" si="215"/>
        <v>7.8290960415439237</v>
      </c>
    </row>
    <row r="2001" spans="1:54" x14ac:dyDescent="0.25">
      <c r="A2001" s="3">
        <v>43132</v>
      </c>
      <c r="B2001" s="77">
        <v>11160.25</v>
      </c>
      <c r="C2001" s="77">
        <v>1228.3412800000001</v>
      </c>
      <c r="D2001" s="77">
        <v>13.778699999999999</v>
      </c>
      <c r="E2001" s="77">
        <f t="shared" si="210"/>
        <v>561.39789999999994</v>
      </c>
      <c r="F2001" s="77">
        <v>-1.7531999999999999</v>
      </c>
      <c r="G2001" s="77">
        <v>-1.1304000000000001</v>
      </c>
      <c r="H2001">
        <v>0</v>
      </c>
      <c r="I2001" s="78">
        <v>11160</v>
      </c>
      <c r="J2001">
        <v>201802</v>
      </c>
      <c r="K2001" s="78">
        <v>11160</v>
      </c>
      <c r="L2001" s="77">
        <f t="shared" si="216"/>
        <v>-0.25</v>
      </c>
      <c r="M2001" s="78">
        <v>47947</v>
      </c>
      <c r="N2001" s="78">
        <v>1070.2539200000001</v>
      </c>
      <c r="O2001" s="78">
        <v>4093</v>
      </c>
      <c r="P2001" s="78">
        <v>22.83568</v>
      </c>
      <c r="Q2001" s="144">
        <v>48970.25</v>
      </c>
      <c r="R2001" s="78">
        <v>-35344</v>
      </c>
      <c r="S2001" s="78">
        <v>-1950</v>
      </c>
      <c r="T2001" s="78">
        <v>4860</v>
      </c>
      <c r="U2001" s="78">
        <v>48077</v>
      </c>
      <c r="V2001" s="219">
        <v>-0.10108783825945879</v>
      </c>
      <c r="W2001" s="78">
        <v>-1644</v>
      </c>
      <c r="X2001" s="78">
        <v>1819</v>
      </c>
      <c r="Y2001" s="78">
        <v>6517</v>
      </c>
      <c r="Z2001" s="78">
        <v>11507</v>
      </c>
      <c r="AA2001" s="78">
        <v>129.63</v>
      </c>
      <c r="AB2001" s="78">
        <v>178.88</v>
      </c>
      <c r="AC2001" s="78">
        <v>99944</v>
      </c>
      <c r="AD2001" s="104">
        <v>7.15808</v>
      </c>
      <c r="AE2001" s="78">
        <v>296221</v>
      </c>
      <c r="AF2001" s="104">
        <v>3.6764100000000002</v>
      </c>
      <c r="AG2001" s="78">
        <v>25281</v>
      </c>
      <c r="AH2001" s="104">
        <v>-0.69999</v>
      </c>
      <c r="AI2001" s="78">
        <v>-24260</v>
      </c>
      <c r="AJ2001" s="104">
        <v>-1.08114</v>
      </c>
      <c r="AK2001" s="78">
        <v>11200</v>
      </c>
      <c r="AL2001" s="78">
        <v>10800</v>
      </c>
      <c r="AM2001" s="8">
        <v>11200</v>
      </c>
      <c r="AN2001" s="78">
        <v>221</v>
      </c>
      <c r="AO2001" s="78">
        <v>11200</v>
      </c>
      <c r="AP2001" s="78">
        <v>9500</v>
      </c>
      <c r="AQ2001" s="78">
        <v>11200</v>
      </c>
      <c r="AR2001" s="78">
        <v>387</v>
      </c>
      <c r="AS2001" s="78">
        <v>11500</v>
      </c>
      <c r="AT2001" s="78">
        <v>10850</v>
      </c>
      <c r="AU2001" s="78">
        <v>11150</v>
      </c>
      <c r="AV2001" s="78">
        <v>125</v>
      </c>
      <c r="AW2001" s="77">
        <v>13</v>
      </c>
      <c r="AX2001" s="144">
        <f t="shared" si="211"/>
        <v>1</v>
      </c>
      <c r="AY2001" s="144">
        <f t="shared" si="212"/>
        <v>0.95</v>
      </c>
      <c r="AZ2001" s="144">
        <f t="shared" si="213"/>
        <v>0.97</v>
      </c>
      <c r="BA2001" s="54">
        <f t="shared" si="214"/>
        <v>13.228825523893173</v>
      </c>
      <c r="BB2001" s="54">
        <f t="shared" si="215"/>
        <v>7.7241744761068265</v>
      </c>
    </row>
    <row r="2002" spans="1:54" x14ac:dyDescent="0.25">
      <c r="A2002" s="3">
        <v>43133</v>
      </c>
      <c r="B2002" s="77">
        <v>11126.23</v>
      </c>
      <c r="C2002" s="77">
        <v>1210.22801</v>
      </c>
      <c r="D2002" s="77">
        <v>-4.2839</v>
      </c>
      <c r="E2002" s="77">
        <f t="shared" si="210"/>
        <v>522.31139999999982</v>
      </c>
      <c r="F2002" s="77">
        <v>-3.1131000000000002</v>
      </c>
      <c r="G2002" s="77">
        <v>-4.4417</v>
      </c>
      <c r="H2002">
        <v>0</v>
      </c>
      <c r="I2002" s="78">
        <v>11116</v>
      </c>
      <c r="J2002">
        <v>201802</v>
      </c>
      <c r="K2002" s="78">
        <v>11116</v>
      </c>
      <c r="L2002" s="77">
        <f t="shared" si="216"/>
        <v>-10.229999999999563</v>
      </c>
      <c r="M2002" s="78">
        <v>44044</v>
      </c>
      <c r="N2002" s="78">
        <v>979.08518000000004</v>
      </c>
      <c r="O2002" s="78">
        <v>2564</v>
      </c>
      <c r="P2002" s="78">
        <v>14.245520000000001</v>
      </c>
      <c r="Q2002" s="144">
        <v>44685</v>
      </c>
      <c r="R2002" s="78">
        <v>-35597</v>
      </c>
      <c r="S2002" s="78">
        <v>-877</v>
      </c>
      <c r="T2002" s="78">
        <v>2797</v>
      </c>
      <c r="U2002" s="78">
        <v>46377</v>
      </c>
      <c r="V2002" s="219">
        <v>-6.0310067490350817E-2</v>
      </c>
      <c r="W2002" s="78">
        <v>-1790</v>
      </c>
      <c r="X2002" s="78">
        <v>2020</v>
      </c>
      <c r="Y2002" s="78">
        <v>4821</v>
      </c>
      <c r="Z2002" s="78">
        <v>5159</v>
      </c>
      <c r="AA2002" s="78">
        <v>108.28</v>
      </c>
      <c r="AB2002" s="78">
        <v>168.01</v>
      </c>
      <c r="AC2002" s="78">
        <v>95807</v>
      </c>
      <c r="AD2002" s="104">
        <v>6.0362799999999996</v>
      </c>
      <c r="AE2002" s="78">
        <v>304567</v>
      </c>
      <c r="AF2002" s="104">
        <v>3.89316</v>
      </c>
      <c r="AG2002" s="78">
        <v>38863</v>
      </c>
      <c r="AH2002" s="104">
        <v>-0.74014000000000002</v>
      </c>
      <c r="AI2002" s="78">
        <v>-4768</v>
      </c>
      <c r="AJ2002" s="104">
        <v>-1.0602400000000001</v>
      </c>
      <c r="AK2002" s="78">
        <v>11400</v>
      </c>
      <c r="AL2002" s="78">
        <v>10700</v>
      </c>
      <c r="AM2002" s="8">
        <v>11100</v>
      </c>
      <c r="AN2002" s="78">
        <v>210</v>
      </c>
      <c r="AO2002" s="78">
        <v>11200</v>
      </c>
      <c r="AP2002" s="78">
        <v>9500</v>
      </c>
      <c r="AQ2002" s="78">
        <v>11100</v>
      </c>
      <c r="AR2002" s="78">
        <v>381</v>
      </c>
      <c r="AS2002" s="78">
        <v>11400</v>
      </c>
      <c r="AT2002" s="78">
        <v>10850</v>
      </c>
      <c r="AU2002" s="78">
        <v>11150</v>
      </c>
      <c r="AV2002" s="78">
        <v>110</v>
      </c>
      <c r="AW2002" s="77">
        <v>12.32</v>
      </c>
      <c r="AX2002" s="144">
        <f t="shared" si="211"/>
        <v>0.89</v>
      </c>
      <c r="AY2002" s="144">
        <f t="shared" si="212"/>
        <v>0.87</v>
      </c>
      <c r="AZ2002" s="144">
        <f t="shared" si="213"/>
        <v>0.89</v>
      </c>
      <c r="BA2002" s="54">
        <f t="shared" si="214"/>
        <v>13.450441796922906</v>
      </c>
      <c r="BB2002" s="54">
        <f t="shared" si="215"/>
        <v>7.772558203077093</v>
      </c>
    </row>
    <row r="2003" spans="1:54" x14ac:dyDescent="0.25">
      <c r="A2003" s="3">
        <v>43136</v>
      </c>
      <c r="B2003" s="77">
        <v>10946.25</v>
      </c>
      <c r="C2003" s="77">
        <v>1301.6358499999999</v>
      </c>
      <c r="D2003" s="77">
        <v>-83.463700000000003</v>
      </c>
      <c r="E2003" s="77">
        <f t="shared" si="210"/>
        <v>388.75259999999997</v>
      </c>
      <c r="F2003" s="77">
        <v>-4.5025000000000004</v>
      </c>
      <c r="G2003" s="77">
        <v>-19.961400000000001</v>
      </c>
      <c r="H2003">
        <v>0</v>
      </c>
      <c r="I2003" s="78">
        <v>10928</v>
      </c>
      <c r="J2003">
        <v>201802</v>
      </c>
      <c r="K2003" s="78">
        <v>10928</v>
      </c>
      <c r="L2003" s="77">
        <f t="shared" si="216"/>
        <v>-18.25</v>
      </c>
      <c r="M2003" s="78">
        <v>40149</v>
      </c>
      <c r="N2003" s="78">
        <v>877.51113999999995</v>
      </c>
      <c r="O2003" s="78">
        <v>-595</v>
      </c>
      <c r="P2003" s="78">
        <v>-3.2530399999999999</v>
      </c>
      <c r="Q2003" s="144">
        <v>40000.25</v>
      </c>
      <c r="R2003" s="78">
        <v>-35946</v>
      </c>
      <c r="S2003" s="78">
        <v>-975</v>
      </c>
      <c r="T2003" s="78">
        <v>-1455</v>
      </c>
      <c r="U2003" s="78">
        <v>43677</v>
      </c>
      <c r="V2003" s="219">
        <v>3.331272752249468E-2</v>
      </c>
      <c r="W2003" s="78">
        <v>-3255</v>
      </c>
      <c r="X2003" s="78">
        <v>965</v>
      </c>
      <c r="Y2003" s="78">
        <v>2285</v>
      </c>
      <c r="Z2003" s="78">
        <v>2710</v>
      </c>
      <c r="AA2003" s="78">
        <v>124.7</v>
      </c>
      <c r="AB2003" s="78">
        <v>147.85</v>
      </c>
      <c r="AC2003" s="78">
        <v>108997</v>
      </c>
      <c r="AD2003" s="104">
        <v>3.8532299999999999</v>
      </c>
      <c r="AE2003" s="78">
        <v>316083</v>
      </c>
      <c r="AF2003" s="104">
        <v>6.6917900000000001</v>
      </c>
      <c r="AG2003" s="78">
        <v>14652</v>
      </c>
      <c r="AH2003" s="104">
        <v>-0.23455999999999999</v>
      </c>
      <c r="AI2003" s="78">
        <v>-11585</v>
      </c>
      <c r="AJ2003" s="104">
        <v>-1.23498</v>
      </c>
      <c r="AK2003" s="78">
        <v>11200</v>
      </c>
      <c r="AL2003" s="78">
        <v>8800</v>
      </c>
      <c r="AM2003" s="8">
        <v>10900</v>
      </c>
      <c r="AN2003" s="78">
        <v>219</v>
      </c>
      <c r="AO2003" s="78">
        <v>11200</v>
      </c>
      <c r="AP2003" s="78">
        <v>9500</v>
      </c>
      <c r="AQ2003" s="78">
        <v>10900</v>
      </c>
      <c r="AR2003" s="78">
        <v>410</v>
      </c>
      <c r="AS2003" s="78">
        <v>11400</v>
      </c>
      <c r="AT2003" s="78">
        <v>10850</v>
      </c>
      <c r="AU2003" s="78">
        <v>10950</v>
      </c>
      <c r="AV2003" s="78">
        <v>103</v>
      </c>
      <c r="AW2003" s="77">
        <v>14.2</v>
      </c>
      <c r="AX2003" s="144">
        <f t="shared" si="211"/>
        <v>1</v>
      </c>
      <c r="AY2003" s="144">
        <f t="shared" si="212"/>
        <v>0.97</v>
      </c>
      <c r="AZ2003" s="144">
        <f t="shared" si="213"/>
        <v>0.98</v>
      </c>
      <c r="BA2003" s="54">
        <f t="shared" si="214"/>
        <v>14.055299638660415</v>
      </c>
      <c r="BB2003" s="54">
        <f t="shared" si="215"/>
        <v>7.5357003613395817</v>
      </c>
    </row>
    <row r="2004" spans="1:54" x14ac:dyDescent="0.25">
      <c r="A2004" s="3">
        <v>43137</v>
      </c>
      <c r="B2004" s="77">
        <v>10404</v>
      </c>
      <c r="C2004" s="77">
        <v>2424.9652999999998</v>
      </c>
      <c r="D2004" s="77">
        <v>-313.8947</v>
      </c>
      <c r="E2004" s="77">
        <f t="shared" si="210"/>
        <v>86.072300000000041</v>
      </c>
      <c r="F2004" s="77">
        <v>-8.3224</v>
      </c>
      <c r="G2004" s="77">
        <v>-22.6921</v>
      </c>
      <c r="H2004">
        <v>0</v>
      </c>
      <c r="I2004" s="78">
        <v>10399</v>
      </c>
      <c r="J2004">
        <v>201802</v>
      </c>
      <c r="K2004" s="78">
        <v>10399</v>
      </c>
      <c r="L2004" s="77">
        <f t="shared" si="216"/>
        <v>-5</v>
      </c>
      <c r="M2004" s="78">
        <v>43071</v>
      </c>
      <c r="N2004" s="78">
        <v>895.58542999999997</v>
      </c>
      <c r="O2004" s="78">
        <v>168</v>
      </c>
      <c r="P2004" s="78">
        <v>0.87182999999999999</v>
      </c>
      <c r="Q2004" s="144">
        <v>43113</v>
      </c>
      <c r="R2004" s="78">
        <v>-38734</v>
      </c>
      <c r="S2004" s="78">
        <v>-7368</v>
      </c>
      <c r="T2004" s="78">
        <v>-4209</v>
      </c>
      <c r="U2004" s="78">
        <v>47721</v>
      </c>
      <c r="V2004" s="219">
        <v>8.8200163450053437E-2</v>
      </c>
      <c r="W2004" s="78">
        <v>-5516</v>
      </c>
      <c r="X2004" s="78">
        <v>-2427</v>
      </c>
      <c r="Y2004" s="78">
        <v>34</v>
      </c>
      <c r="Z2004" s="78">
        <v>2774</v>
      </c>
      <c r="AA2004" s="78">
        <v>132.41</v>
      </c>
      <c r="AB2004" s="78">
        <v>104.55</v>
      </c>
      <c r="AC2004" s="78">
        <v>112750</v>
      </c>
      <c r="AD2004" s="104">
        <v>3.7303299999999999</v>
      </c>
      <c r="AE2004" s="78">
        <v>222595</v>
      </c>
      <c r="AF2004" s="104">
        <v>30.264150000000001</v>
      </c>
      <c r="AG2004" s="78">
        <v>-31884</v>
      </c>
      <c r="AH2004" s="104">
        <v>-1.1541999999999999</v>
      </c>
      <c r="AI2004" s="78">
        <v>-128030</v>
      </c>
      <c r="AJ2004" s="104">
        <v>-21.251470000000001</v>
      </c>
      <c r="AK2004" s="78">
        <v>11200</v>
      </c>
      <c r="AL2004" s="78">
        <v>8800</v>
      </c>
      <c r="AM2004" s="8">
        <v>10400</v>
      </c>
      <c r="AN2004" s="78">
        <v>496</v>
      </c>
      <c r="AO2004" s="78">
        <v>11200</v>
      </c>
      <c r="AP2004" s="78">
        <v>9500</v>
      </c>
      <c r="AQ2004" s="78">
        <v>10400</v>
      </c>
      <c r="AR2004" s="78">
        <v>832</v>
      </c>
      <c r="AS2004" s="78">
        <v>11400</v>
      </c>
      <c r="AT2004" s="78">
        <v>10100</v>
      </c>
      <c r="AU2004" s="78">
        <v>10400</v>
      </c>
      <c r="AV2004" s="78">
        <v>233</v>
      </c>
      <c r="AW2004" s="77">
        <v>30.07</v>
      </c>
      <c r="AX2004" s="144">
        <f t="shared" si="211"/>
        <v>1</v>
      </c>
      <c r="AY2004" s="144">
        <f t="shared" si="212"/>
        <v>1</v>
      </c>
      <c r="AZ2004" s="144">
        <f t="shared" si="213"/>
        <v>1</v>
      </c>
      <c r="BA2004" s="54">
        <f t="shared" si="214"/>
        <v>20.990709973639255</v>
      </c>
      <c r="BB2004" s="54">
        <f t="shared" si="215"/>
        <v>2.626290026360742</v>
      </c>
    </row>
    <row r="2005" spans="1:54" x14ac:dyDescent="0.25">
      <c r="A2005" s="3">
        <v>43138</v>
      </c>
      <c r="B2005" s="77">
        <v>10551.54</v>
      </c>
      <c r="C2005" s="77">
        <v>1757.37275</v>
      </c>
      <c r="D2005" s="77">
        <v>-166.65880000000001</v>
      </c>
      <c r="E2005" s="77">
        <f t="shared" si="210"/>
        <v>-48.377000000000209</v>
      </c>
      <c r="F2005" s="77">
        <v>18.887799999999999</v>
      </c>
      <c r="G2005" s="77">
        <v>-23.8552</v>
      </c>
      <c r="H2005" t="s">
        <v>1866</v>
      </c>
      <c r="I2005" s="78">
        <v>10517</v>
      </c>
      <c r="J2005">
        <v>201802</v>
      </c>
      <c r="K2005" s="78">
        <v>10517</v>
      </c>
      <c r="L2005" s="77">
        <f t="shared" si="216"/>
        <v>-34.540000000000873</v>
      </c>
      <c r="M2005" s="78">
        <v>48188</v>
      </c>
      <c r="N2005" s="78">
        <v>1013.61959</v>
      </c>
      <c r="O2005" s="78">
        <v>647</v>
      </c>
      <c r="P2005" s="78">
        <v>3.4049100000000001</v>
      </c>
      <c r="Q2005" s="144">
        <v>48349.75</v>
      </c>
      <c r="R2005" s="78">
        <v>-37027</v>
      </c>
      <c r="S2005" s="78">
        <v>-6468</v>
      </c>
      <c r="T2005" s="78">
        <v>-1929</v>
      </c>
      <c r="U2005" s="78">
        <v>43821</v>
      </c>
      <c r="V2005" s="219">
        <v>4.4019990415554183E-2</v>
      </c>
      <c r="W2005" s="78">
        <v>839</v>
      </c>
      <c r="X2005" s="78">
        <v>4935</v>
      </c>
      <c r="Y2005" s="78">
        <v>7965</v>
      </c>
      <c r="Z2005" s="78">
        <v>12012</v>
      </c>
      <c r="AA2005" s="78">
        <v>95.33</v>
      </c>
      <c r="AB2005" s="78">
        <v>141.53</v>
      </c>
      <c r="AC2005" s="78">
        <v>85763</v>
      </c>
      <c r="AD2005" s="104">
        <v>1.9024300000000001</v>
      </c>
      <c r="AE2005" s="78">
        <v>180558</v>
      </c>
      <c r="AF2005" s="104">
        <v>12.16653</v>
      </c>
      <c r="AG2005" s="78">
        <v>-32805</v>
      </c>
      <c r="AH2005" s="104">
        <v>-0.77812000000000003</v>
      </c>
      <c r="AI2005" s="78">
        <v>-113743</v>
      </c>
      <c r="AJ2005" s="104">
        <v>-8.5198900000000002</v>
      </c>
      <c r="AK2005" s="78">
        <v>11200</v>
      </c>
      <c r="AL2005" s="78">
        <v>8800</v>
      </c>
      <c r="AM2005" s="8">
        <v>10500</v>
      </c>
      <c r="AN2005" s="78">
        <v>332</v>
      </c>
      <c r="AO2005" s="78">
        <v>11200</v>
      </c>
      <c r="AP2005" s="78">
        <v>10400</v>
      </c>
      <c r="AQ2005" s="78">
        <v>10500</v>
      </c>
      <c r="AR2005" s="78">
        <v>556</v>
      </c>
      <c r="AS2005" s="78">
        <v>11200</v>
      </c>
      <c r="AT2005" s="78">
        <v>8800</v>
      </c>
      <c r="AU2005" s="78">
        <v>10500</v>
      </c>
      <c r="AV2005" s="78">
        <v>332</v>
      </c>
      <c r="AW2005" s="77">
        <v>23.17</v>
      </c>
      <c r="AX2005" s="144">
        <f t="shared" si="211"/>
        <v>0.96</v>
      </c>
      <c r="AY2005" s="144">
        <f t="shared" si="212"/>
        <v>0.97</v>
      </c>
      <c r="AZ2005" s="144">
        <f t="shared" si="213"/>
        <v>0.98</v>
      </c>
      <c r="BA2005" s="54">
        <f t="shared" si="214"/>
        <v>22.905338243892224</v>
      </c>
      <c r="BB2005" s="54">
        <f t="shared" si="215"/>
        <v>2.0036617561077765</v>
      </c>
    </row>
    <row r="2006" spans="1:54" x14ac:dyDescent="0.25">
      <c r="A2006" s="3">
        <v>43139</v>
      </c>
      <c r="B2006" s="77">
        <v>10528.52</v>
      </c>
      <c r="C2006" s="77">
        <v>1217.5444399999999</v>
      </c>
      <c r="D2006" s="77">
        <v>-83.683199999999999</v>
      </c>
      <c r="E2006" s="77">
        <f t="shared" si="210"/>
        <v>-115.92830000000012</v>
      </c>
      <c r="F2006" s="77">
        <v>-6.7758000000000003</v>
      </c>
      <c r="G2006" s="77">
        <v>-29.522500000000001</v>
      </c>
      <c r="H2006">
        <v>0</v>
      </c>
      <c r="I2006" s="78">
        <v>10518</v>
      </c>
      <c r="J2006">
        <v>201802</v>
      </c>
      <c r="K2006" s="78">
        <v>10518</v>
      </c>
      <c r="L2006" s="77">
        <f t="shared" si="216"/>
        <v>-10.520000000000437</v>
      </c>
      <c r="M2006" s="78">
        <v>45939</v>
      </c>
      <c r="N2006" s="78">
        <v>966.21559999999999</v>
      </c>
      <c r="O2006" s="78">
        <v>575</v>
      </c>
      <c r="P2006" s="78">
        <v>3.0281799999999999</v>
      </c>
      <c r="Q2006" s="144">
        <v>46082.75</v>
      </c>
      <c r="R2006" s="78">
        <v>-37055</v>
      </c>
      <c r="S2006" s="78">
        <v>-6118</v>
      </c>
      <c r="T2006" s="78">
        <v>-3529</v>
      </c>
      <c r="U2006" s="78">
        <v>44285</v>
      </c>
      <c r="V2006" s="219">
        <v>7.9688382070678562E-2</v>
      </c>
      <c r="W2006" s="78">
        <v>-1872</v>
      </c>
      <c r="X2006" s="78">
        <v>5497</v>
      </c>
      <c r="Y2006" s="78">
        <v>6317</v>
      </c>
      <c r="Z2006" s="78">
        <v>11949</v>
      </c>
      <c r="AA2006" s="78">
        <v>103.13</v>
      </c>
      <c r="AB2006" s="78">
        <v>136.55000000000001</v>
      </c>
      <c r="AC2006" s="78">
        <v>87067</v>
      </c>
      <c r="AD2006" s="104">
        <v>1.63384</v>
      </c>
      <c r="AE2006" s="78">
        <v>185186</v>
      </c>
      <c r="AF2006" s="104">
        <v>10.992190000000001</v>
      </c>
      <c r="AG2006" s="78">
        <v>-35582</v>
      </c>
      <c r="AH2006" s="104">
        <v>-0.64859999999999995</v>
      </c>
      <c r="AI2006" s="78">
        <v>-110435</v>
      </c>
      <c r="AJ2006" s="104">
        <v>-7.8531500000000003</v>
      </c>
      <c r="AK2006" s="78">
        <v>11200</v>
      </c>
      <c r="AL2006" s="78">
        <v>8800</v>
      </c>
      <c r="AM2006" s="8">
        <v>10500</v>
      </c>
      <c r="AN2006" s="78">
        <v>267</v>
      </c>
      <c r="AO2006" s="78">
        <v>11200</v>
      </c>
      <c r="AP2006" s="78">
        <v>10400</v>
      </c>
      <c r="AQ2006" s="78">
        <v>10500</v>
      </c>
      <c r="AR2006" s="78">
        <v>539</v>
      </c>
      <c r="AS2006" s="78">
        <v>11200</v>
      </c>
      <c r="AT2006" s="78">
        <v>8800</v>
      </c>
      <c r="AU2006" s="78">
        <v>10500</v>
      </c>
      <c r="AV2006" s="78">
        <v>267</v>
      </c>
      <c r="AW2006" s="77">
        <v>21.82</v>
      </c>
      <c r="AX2006" s="144">
        <f t="shared" si="211"/>
        <v>0.93</v>
      </c>
      <c r="AY2006" s="144">
        <f t="shared" si="212"/>
        <v>0.95</v>
      </c>
      <c r="AZ2006" s="144">
        <f t="shared" si="213"/>
        <v>0.97</v>
      </c>
      <c r="BA2006" s="54">
        <f t="shared" si="214"/>
        <v>24.220349980127306</v>
      </c>
      <c r="BB2006" s="54">
        <f t="shared" si="215"/>
        <v>1.9006500198726926</v>
      </c>
    </row>
    <row r="2007" spans="1:54" x14ac:dyDescent="0.25">
      <c r="A2007" s="3">
        <v>43140</v>
      </c>
      <c r="B2007" s="77">
        <v>10371.75</v>
      </c>
      <c r="C2007" s="77">
        <v>1519.91265</v>
      </c>
      <c r="D2007" s="77">
        <v>-187.45660000000001</v>
      </c>
      <c r="E2007" s="77">
        <f t="shared" si="210"/>
        <v>-301.57490000000018</v>
      </c>
      <c r="F2007" s="77">
        <v>-3.7026999999999997</v>
      </c>
      <c r="G2007" s="77">
        <v>0.47320000000000001</v>
      </c>
      <c r="H2007">
        <v>0</v>
      </c>
      <c r="I2007" s="78">
        <v>10353</v>
      </c>
      <c r="J2007">
        <v>201802</v>
      </c>
      <c r="K2007" s="78">
        <v>10353</v>
      </c>
      <c r="L2007" s="77">
        <f t="shared" si="216"/>
        <v>-18.75</v>
      </c>
      <c r="M2007" s="78">
        <v>42564</v>
      </c>
      <c r="N2007" s="78">
        <v>879.98545999999999</v>
      </c>
      <c r="O2007" s="78">
        <v>-39</v>
      </c>
      <c r="P2007" s="78">
        <v>-0.19495999999999999</v>
      </c>
      <c r="Q2007" s="144">
        <v>42554.25</v>
      </c>
      <c r="R2007" s="78">
        <v>-37884</v>
      </c>
      <c r="S2007" s="78">
        <v>-3459</v>
      </c>
      <c r="T2007" s="78">
        <v>-6592</v>
      </c>
      <c r="U2007" s="78">
        <v>42945</v>
      </c>
      <c r="V2007" s="219">
        <v>0.15349866107812318</v>
      </c>
      <c r="W2007" s="78">
        <v>-7832</v>
      </c>
      <c r="X2007" s="78">
        <v>-3629</v>
      </c>
      <c r="Y2007" s="78">
        <v>3292</v>
      </c>
      <c r="Z2007" s="78">
        <v>6556</v>
      </c>
      <c r="AA2007" s="78">
        <v>104.82</v>
      </c>
      <c r="AB2007" s="78">
        <v>130.84</v>
      </c>
      <c r="AC2007" s="78">
        <v>82005</v>
      </c>
      <c r="AD2007" s="104">
        <v>1.0975600000000001</v>
      </c>
      <c r="AE2007" s="78">
        <v>186686</v>
      </c>
      <c r="AF2007" s="104">
        <v>16.18628</v>
      </c>
      <c r="AG2007" s="78">
        <v>-54335</v>
      </c>
      <c r="AH2007" s="104">
        <v>-1.1798200000000001</v>
      </c>
      <c r="AI2007" s="78">
        <v>-110537</v>
      </c>
      <c r="AJ2007" s="104">
        <v>-11.4991</v>
      </c>
      <c r="AK2007" s="78">
        <v>11200</v>
      </c>
      <c r="AL2007" s="78">
        <v>8800</v>
      </c>
      <c r="AM2007" s="8">
        <v>10350</v>
      </c>
      <c r="AN2007" s="78">
        <v>323</v>
      </c>
      <c r="AO2007" s="78">
        <v>11200</v>
      </c>
      <c r="AP2007" s="78">
        <v>10400</v>
      </c>
      <c r="AQ2007" s="78">
        <v>10300</v>
      </c>
      <c r="AR2007" s="78">
        <v>644</v>
      </c>
      <c r="AS2007" s="78">
        <v>11200</v>
      </c>
      <c r="AT2007" s="78">
        <v>8800</v>
      </c>
      <c r="AU2007" s="78">
        <v>10350</v>
      </c>
      <c r="AV2007" s="78">
        <v>323</v>
      </c>
      <c r="AW2007" s="77">
        <v>26.76</v>
      </c>
      <c r="AX2007" s="144">
        <f t="shared" si="211"/>
        <v>0.96</v>
      </c>
      <c r="AY2007" s="144">
        <f t="shared" si="212"/>
        <v>0.97</v>
      </c>
      <c r="AZ2007" s="144">
        <f t="shared" si="213"/>
        <v>0.98</v>
      </c>
      <c r="BA2007" s="54">
        <f t="shared" si="214"/>
        <v>26.487568363772091</v>
      </c>
      <c r="BB2007" s="54">
        <f t="shared" si="215"/>
        <v>1.4134316362279016</v>
      </c>
    </row>
    <row r="2008" spans="1:54" x14ac:dyDescent="0.25">
      <c r="A2008" s="3">
        <v>43143</v>
      </c>
      <c r="B2008" s="77">
        <v>10421.09</v>
      </c>
      <c r="C2008" s="77">
        <v>1104.1512499999999</v>
      </c>
      <c r="D2008" s="77">
        <v>-193.58090000000001</v>
      </c>
      <c r="E2008" s="77">
        <f t="shared" ref="E2008:E2071" si="217">SUM(D1989:D2008)</f>
        <v>-519.41930000000013</v>
      </c>
      <c r="F2008" s="77">
        <v>2.9369000000000001</v>
      </c>
      <c r="G2008" s="77">
        <v>-7.8196000000000003</v>
      </c>
      <c r="H2008">
        <v>0</v>
      </c>
      <c r="I2008" s="78">
        <v>10410</v>
      </c>
      <c r="J2008">
        <v>201802</v>
      </c>
      <c r="K2008" s="78">
        <v>10410</v>
      </c>
      <c r="L2008" s="77">
        <f t="shared" si="216"/>
        <v>-11.090000000000146</v>
      </c>
      <c r="M2008" s="78">
        <v>42641</v>
      </c>
      <c r="N2008" s="78">
        <v>885.49282000000005</v>
      </c>
      <c r="O2008" s="78">
        <v>-705</v>
      </c>
      <c r="P2008" s="78">
        <v>-3.65049</v>
      </c>
      <c r="Q2008" s="144">
        <v>42464.75</v>
      </c>
      <c r="R2008" s="78">
        <v>-36895</v>
      </c>
      <c r="S2008" s="78">
        <v>-2392</v>
      </c>
      <c r="T2008" s="78">
        <v>-6039</v>
      </c>
      <c r="U2008" s="78">
        <v>40035</v>
      </c>
      <c r="V2008" s="219">
        <v>0.15084301236418135</v>
      </c>
      <c r="W2008" s="78">
        <v>-3368</v>
      </c>
      <c r="X2008" s="78">
        <v>1158</v>
      </c>
      <c r="Y2008" s="78">
        <v>6254</v>
      </c>
      <c r="Z2008" s="78">
        <v>9153</v>
      </c>
      <c r="AA2008" s="78">
        <v>107.82</v>
      </c>
      <c r="AB2008" s="78">
        <v>129.34</v>
      </c>
      <c r="AC2008" s="78">
        <v>86403</v>
      </c>
      <c r="AD2008" s="104">
        <v>0.65308999999999995</v>
      </c>
      <c r="AE2008" s="78">
        <v>204862</v>
      </c>
      <c r="AF2008" s="104">
        <v>13.046569999999999</v>
      </c>
      <c r="AG2008" s="78">
        <v>-55934</v>
      </c>
      <c r="AH2008" s="104">
        <v>-1.32569</v>
      </c>
      <c r="AI2008" s="78">
        <v>-129958</v>
      </c>
      <c r="AJ2008" s="104">
        <v>-9.3055199999999996</v>
      </c>
      <c r="AK2008" s="78">
        <v>11200</v>
      </c>
      <c r="AL2008" s="78">
        <v>8800</v>
      </c>
      <c r="AM2008" s="8">
        <v>10400</v>
      </c>
      <c r="AN2008" s="78">
        <v>257</v>
      </c>
      <c r="AO2008" s="78">
        <v>11500</v>
      </c>
      <c r="AP2008" s="78">
        <v>10400</v>
      </c>
      <c r="AQ2008" s="78">
        <v>10400</v>
      </c>
      <c r="AR2008" s="78">
        <v>552</v>
      </c>
      <c r="AS2008" s="78">
        <v>11200</v>
      </c>
      <c r="AT2008" s="78">
        <v>8800</v>
      </c>
      <c r="AU2008" s="78">
        <v>10400</v>
      </c>
      <c r="AV2008" s="78">
        <v>257</v>
      </c>
      <c r="AW2008" s="77">
        <v>24.01</v>
      </c>
      <c r="AX2008" s="144">
        <f t="shared" si="211"/>
        <v>0.93</v>
      </c>
      <c r="AY2008" s="144">
        <f t="shared" si="212"/>
        <v>0.95</v>
      </c>
      <c r="AZ2008" s="144">
        <f t="shared" si="213"/>
        <v>0.97</v>
      </c>
      <c r="BA2008" s="54">
        <f t="shared" si="214"/>
        <v>27.714175104250344</v>
      </c>
      <c r="BB2008" s="54">
        <f t="shared" si="215"/>
        <v>1.8058248957496499</v>
      </c>
    </row>
    <row r="2009" spans="1:54" x14ac:dyDescent="0.25">
      <c r="A2009" s="3">
        <v>43152</v>
      </c>
      <c r="B2009" s="77">
        <v>10714.44</v>
      </c>
      <c r="C2009" s="77">
        <v>1550.37934</v>
      </c>
      <c r="D2009" s="77">
        <v>89.767999999999986</v>
      </c>
      <c r="E2009" s="77">
        <f t="shared" si="217"/>
        <v>-466.45580000000001</v>
      </c>
      <c r="F2009" s="77">
        <v>4.0689000000000002</v>
      </c>
      <c r="G2009" s="77">
        <v>17.110399999999998</v>
      </c>
      <c r="H2009" t="s">
        <v>1867</v>
      </c>
      <c r="I2009" s="78">
        <v>10705</v>
      </c>
      <c r="J2009">
        <v>201803</v>
      </c>
      <c r="K2009" s="78">
        <v>10685</v>
      </c>
      <c r="L2009" s="77">
        <f t="shared" si="216"/>
        <v>-29.440000000000509</v>
      </c>
      <c r="M2009" s="78">
        <v>47776</v>
      </c>
      <c r="N2009" s="78">
        <v>1021.2584900000001</v>
      </c>
      <c r="O2009" s="78">
        <v>2035</v>
      </c>
      <c r="P2009" s="78">
        <v>10.872439999999999</v>
      </c>
      <c r="Q2009" s="144">
        <v>48284.75</v>
      </c>
      <c r="R2009" s="78">
        <v>-34230</v>
      </c>
      <c r="S2009" s="78">
        <v>-3689</v>
      </c>
      <c r="T2009" s="78">
        <v>1568</v>
      </c>
      <c r="U2009" s="78">
        <v>31247</v>
      </c>
      <c r="V2009" s="219">
        <v>-5.0180817358466412E-2</v>
      </c>
      <c r="W2009" s="78">
        <v>-496</v>
      </c>
      <c r="X2009" s="78">
        <v>4926</v>
      </c>
      <c r="Y2009" s="78">
        <v>7154</v>
      </c>
      <c r="Z2009" s="78">
        <v>13819</v>
      </c>
      <c r="AA2009" s="78">
        <v>102.17</v>
      </c>
      <c r="AB2009" s="78">
        <v>148.78</v>
      </c>
      <c r="AC2009" s="78">
        <v>41785</v>
      </c>
      <c r="AD2009" s="104">
        <v>0.55700000000000005</v>
      </c>
      <c r="AE2009" s="78">
        <v>68024</v>
      </c>
      <c r="AF2009" s="104">
        <v>5.22844</v>
      </c>
      <c r="AG2009" s="78">
        <v>-22307</v>
      </c>
      <c r="AH2009" s="104">
        <v>0.43067</v>
      </c>
      <c r="AI2009" s="78">
        <v>-74636</v>
      </c>
      <c r="AJ2009" s="104">
        <v>-4.9089999999999998</v>
      </c>
      <c r="AK2009" s="78">
        <v>11500</v>
      </c>
      <c r="AL2009" s="78">
        <v>10400</v>
      </c>
      <c r="AM2009" s="8">
        <v>10700</v>
      </c>
      <c r="AN2009" s="78">
        <v>408</v>
      </c>
      <c r="AO2009" s="78">
        <v>11600</v>
      </c>
      <c r="AP2009" s="78">
        <v>8200</v>
      </c>
      <c r="AQ2009" s="78">
        <v>10600</v>
      </c>
      <c r="AR2009" s="78">
        <v>844</v>
      </c>
      <c r="AS2009" s="78">
        <v>10800</v>
      </c>
      <c r="AT2009" s="78">
        <v>10350</v>
      </c>
      <c r="AU2009" s="78">
        <v>10700</v>
      </c>
      <c r="AV2009" s="78">
        <v>206</v>
      </c>
      <c r="AW2009" s="77">
        <v>20.350000000000001</v>
      </c>
      <c r="AX2009" s="144">
        <f t="shared" si="211"/>
        <v>0.82</v>
      </c>
      <c r="AY2009" s="144">
        <f t="shared" si="212"/>
        <v>0.89</v>
      </c>
      <c r="AZ2009" s="144">
        <f t="shared" si="213"/>
        <v>0.94</v>
      </c>
      <c r="BA2009" s="54">
        <f t="shared" si="214"/>
        <v>28.20357798179035</v>
      </c>
      <c r="BB2009" s="54">
        <f t="shared" si="215"/>
        <v>2.4694220182096451</v>
      </c>
    </row>
    <row r="2010" spans="1:54" x14ac:dyDescent="0.25">
      <c r="A2010" s="3">
        <v>43153</v>
      </c>
      <c r="B2010" s="77">
        <v>10662.38</v>
      </c>
      <c r="C2010" s="77">
        <v>1282.0770199999999</v>
      </c>
      <c r="D2010" s="77">
        <v>-67.914199999999994</v>
      </c>
      <c r="E2010" s="77">
        <f t="shared" si="217"/>
        <v>-645.13359999999989</v>
      </c>
      <c r="F2010" s="77">
        <v>0.16899999999999998</v>
      </c>
      <c r="G2010" s="77">
        <v>-3.9033999999999995</v>
      </c>
      <c r="H2010">
        <v>0</v>
      </c>
      <c r="I2010" s="78">
        <v>10626</v>
      </c>
      <c r="J2010">
        <v>201803</v>
      </c>
      <c r="K2010" s="78">
        <v>10626</v>
      </c>
      <c r="L2010" s="77">
        <f t="shared" si="216"/>
        <v>-36.3799999999992</v>
      </c>
      <c r="M2010" s="78">
        <v>42893</v>
      </c>
      <c r="N2010" s="78">
        <v>911.57925999999998</v>
      </c>
      <c r="O2010" s="78">
        <v>-2961</v>
      </c>
      <c r="P2010" s="78">
        <v>-15.72927</v>
      </c>
      <c r="Q2010" s="144">
        <v>42152.75</v>
      </c>
      <c r="R2010" s="78">
        <v>-34606</v>
      </c>
      <c r="S2010" s="78">
        <v>-3366</v>
      </c>
      <c r="T2010" s="78">
        <v>-5248</v>
      </c>
      <c r="U2010" s="78">
        <v>33906</v>
      </c>
      <c r="V2010" s="219">
        <v>0.15478086474370317</v>
      </c>
      <c r="W2010" s="78">
        <v>-569</v>
      </c>
      <c r="X2010" s="78">
        <v>2430</v>
      </c>
      <c r="Y2010" s="78">
        <v>5143</v>
      </c>
      <c r="Z2010" s="78">
        <v>9342</v>
      </c>
      <c r="AA2010" s="78">
        <v>92.79</v>
      </c>
      <c r="AB2010" s="78">
        <v>132.38</v>
      </c>
      <c r="AC2010" s="78">
        <v>42070</v>
      </c>
      <c r="AD2010" s="104">
        <v>0.30435000000000001</v>
      </c>
      <c r="AE2010" s="78">
        <v>69624</v>
      </c>
      <c r="AF2010" s="104">
        <v>5.66777</v>
      </c>
      <c r="AG2010" s="78">
        <v>-28080</v>
      </c>
      <c r="AH2010" s="104">
        <v>0.33733999999999997</v>
      </c>
      <c r="AI2010" s="78">
        <v>-71631</v>
      </c>
      <c r="AJ2010" s="104">
        <v>-4.9987399999999997</v>
      </c>
      <c r="AK2010" s="78">
        <v>11000</v>
      </c>
      <c r="AL2010" s="78">
        <v>10400</v>
      </c>
      <c r="AM2010" s="8">
        <v>10600</v>
      </c>
      <c r="AN2010" s="78">
        <v>423</v>
      </c>
      <c r="AO2010" s="78">
        <v>11500</v>
      </c>
      <c r="AP2010" s="78">
        <v>9800</v>
      </c>
      <c r="AQ2010" s="78">
        <v>10600</v>
      </c>
      <c r="AR2010" s="78">
        <v>578</v>
      </c>
      <c r="AS2010" s="78">
        <v>10900</v>
      </c>
      <c r="AT2010" s="78">
        <v>10350</v>
      </c>
      <c r="AU2010" s="78">
        <v>10650</v>
      </c>
      <c r="AV2010" s="78">
        <v>188</v>
      </c>
      <c r="AW2010" s="77">
        <v>20.83</v>
      </c>
      <c r="AX2010" s="144">
        <f t="shared" si="211"/>
        <v>0.82</v>
      </c>
      <c r="AY2010" s="144">
        <f t="shared" si="212"/>
        <v>0.89</v>
      </c>
      <c r="AZ2010" s="144">
        <f t="shared" si="213"/>
        <v>0.94</v>
      </c>
      <c r="BA2010" s="54">
        <f t="shared" si="214"/>
        <v>28.652892752829459</v>
      </c>
      <c r="BB2010" s="54">
        <f t="shared" si="215"/>
        <v>3.2071072471705389</v>
      </c>
    </row>
    <row r="2011" spans="1:54" x14ac:dyDescent="0.25">
      <c r="A2011" s="3">
        <v>43154</v>
      </c>
      <c r="B2011" s="77">
        <v>10794.55</v>
      </c>
      <c r="C2011" s="77">
        <v>1278.71325</v>
      </c>
      <c r="D2011" s="77">
        <v>20.8858</v>
      </c>
      <c r="E2011" s="77">
        <f t="shared" si="217"/>
        <v>-710.90010000000007</v>
      </c>
      <c r="F2011" s="77">
        <v>6.9801000000000002</v>
      </c>
      <c r="G2011" s="77">
        <v>5.7673000000000005</v>
      </c>
      <c r="H2011">
        <v>0</v>
      </c>
      <c r="I2011" s="78">
        <v>10781</v>
      </c>
      <c r="J2011">
        <v>201803</v>
      </c>
      <c r="K2011" s="78">
        <v>10781</v>
      </c>
      <c r="L2011" s="77">
        <f t="shared" si="216"/>
        <v>-13.549999999999272</v>
      </c>
      <c r="M2011" s="78">
        <v>47984</v>
      </c>
      <c r="N2011" s="78">
        <v>1034.8698099999999</v>
      </c>
      <c r="O2011" s="78">
        <v>566</v>
      </c>
      <c r="P2011" s="78">
        <v>3.0488900000000001</v>
      </c>
      <c r="Q2011" s="144">
        <v>48125.5</v>
      </c>
      <c r="R2011" s="78">
        <v>-33173</v>
      </c>
      <c r="S2011" s="78">
        <v>-3891</v>
      </c>
      <c r="T2011" s="78">
        <v>-422</v>
      </c>
      <c r="U2011" s="78">
        <v>40833</v>
      </c>
      <c r="V2011" s="219">
        <v>1.0334778243087699E-2</v>
      </c>
      <c r="W2011" s="78">
        <v>1580</v>
      </c>
      <c r="X2011" s="78">
        <v>7488</v>
      </c>
      <c r="Y2011" s="78">
        <v>7403</v>
      </c>
      <c r="Z2011" s="78">
        <v>12663</v>
      </c>
      <c r="AA2011" s="78">
        <v>104.41</v>
      </c>
      <c r="AB2011" s="78">
        <v>141.96</v>
      </c>
      <c r="AC2011" s="78">
        <v>47656</v>
      </c>
      <c r="AD2011" s="104">
        <v>0.54335999999999995</v>
      </c>
      <c r="AE2011" s="78">
        <v>71898</v>
      </c>
      <c r="AF2011" s="104">
        <v>4.1077199999999996</v>
      </c>
      <c r="AG2011" s="78">
        <v>-19401</v>
      </c>
      <c r="AH2011" s="104">
        <v>0.84147000000000005</v>
      </c>
      <c r="AI2011" s="78">
        <v>-79173</v>
      </c>
      <c r="AJ2011" s="104">
        <v>-4.0218800000000003</v>
      </c>
      <c r="AK2011" s="78">
        <v>11300</v>
      </c>
      <c r="AL2011" s="78">
        <v>10400</v>
      </c>
      <c r="AM2011" s="8">
        <v>10800</v>
      </c>
      <c r="AN2011" s="78">
        <v>359</v>
      </c>
      <c r="AO2011" s="78">
        <v>11500</v>
      </c>
      <c r="AP2011" s="78">
        <v>9800</v>
      </c>
      <c r="AQ2011" s="78">
        <v>10800</v>
      </c>
      <c r="AR2011" s="78">
        <v>514</v>
      </c>
      <c r="AS2011" s="78">
        <v>10900</v>
      </c>
      <c r="AT2011" s="78">
        <v>10700</v>
      </c>
      <c r="AU2011" s="78">
        <v>10800</v>
      </c>
      <c r="AV2011" s="78">
        <v>137</v>
      </c>
      <c r="AW2011" s="77">
        <v>18.489999999999998</v>
      </c>
      <c r="AX2011" s="144">
        <f t="shared" si="211"/>
        <v>0.75</v>
      </c>
      <c r="AY2011" s="144">
        <f t="shared" si="212"/>
        <v>0.85</v>
      </c>
      <c r="AZ2011" s="144">
        <f t="shared" si="213"/>
        <v>0.92</v>
      </c>
      <c r="BA2011" s="54">
        <f t="shared" si="214"/>
        <v>28.787400289548099</v>
      </c>
      <c r="BB2011" s="54">
        <f t="shared" si="215"/>
        <v>3.9555997104518958</v>
      </c>
    </row>
    <row r="2012" spans="1:54" x14ac:dyDescent="0.25">
      <c r="A2012" s="3">
        <v>43157</v>
      </c>
      <c r="B2012" s="77">
        <v>10836.7</v>
      </c>
      <c r="C2012" s="77">
        <v>1222.53496</v>
      </c>
      <c r="D2012" s="77">
        <v>2.1186000000000003</v>
      </c>
      <c r="E2012" s="77">
        <f t="shared" si="217"/>
        <v>-794.89440000000013</v>
      </c>
      <c r="F2012" s="77">
        <v>7.8338000000000001</v>
      </c>
      <c r="G2012" s="77">
        <v>-1.24E-2</v>
      </c>
      <c r="H2012">
        <v>0</v>
      </c>
      <c r="I2012" s="78">
        <v>10822</v>
      </c>
      <c r="J2012">
        <v>201803</v>
      </c>
      <c r="K2012" s="78">
        <v>10822</v>
      </c>
      <c r="L2012" s="77">
        <f t="shared" si="216"/>
        <v>-14.700000000000728</v>
      </c>
      <c r="M2012" s="78">
        <v>44048</v>
      </c>
      <c r="N2012" s="78">
        <v>953.37095999999997</v>
      </c>
      <c r="O2012" s="78">
        <v>-1693</v>
      </c>
      <c r="P2012" s="78">
        <v>-9.1614799999999992</v>
      </c>
      <c r="Q2012" s="144">
        <v>43624.75</v>
      </c>
      <c r="R2012" s="78">
        <v>-32608</v>
      </c>
      <c r="S2012" s="78">
        <v>-2924</v>
      </c>
      <c r="T2012" s="78">
        <v>-3138</v>
      </c>
      <c r="U2012" s="78">
        <v>40264</v>
      </c>
      <c r="V2012" s="219">
        <v>7.7935624875819592E-2</v>
      </c>
      <c r="W2012" s="78">
        <v>-742</v>
      </c>
      <c r="X2012" s="78">
        <v>5482</v>
      </c>
      <c r="Y2012" s="78">
        <v>5469</v>
      </c>
      <c r="Z2012" s="78">
        <v>8217</v>
      </c>
      <c r="AA2012" s="78">
        <v>85.49</v>
      </c>
      <c r="AB2012" s="78">
        <v>135.37</v>
      </c>
      <c r="AC2012" s="78">
        <v>46097</v>
      </c>
      <c r="AD2012" s="104">
        <v>0.45846999999999999</v>
      </c>
      <c r="AE2012" s="78">
        <v>73204</v>
      </c>
      <c r="AF2012" s="104">
        <v>3.6873399999999998</v>
      </c>
      <c r="AG2012" s="78">
        <v>-30899</v>
      </c>
      <c r="AH2012" s="104">
        <v>0.68005000000000004</v>
      </c>
      <c r="AI2012" s="78">
        <v>-75699</v>
      </c>
      <c r="AJ2012" s="104">
        <v>-3.5300400000000001</v>
      </c>
      <c r="AK2012" s="78">
        <v>11300</v>
      </c>
      <c r="AL2012" s="78">
        <v>10400</v>
      </c>
      <c r="AM2012" s="8">
        <v>10800</v>
      </c>
      <c r="AN2012" s="78">
        <v>337</v>
      </c>
      <c r="AO2012" s="78">
        <v>11500</v>
      </c>
      <c r="AP2012" s="78">
        <v>9800</v>
      </c>
      <c r="AQ2012" s="78">
        <v>10800</v>
      </c>
      <c r="AR2012" s="78">
        <v>498</v>
      </c>
      <c r="AS2012" s="78">
        <v>10900</v>
      </c>
      <c r="AT2012" s="78">
        <v>10700</v>
      </c>
      <c r="AU2012" s="78">
        <v>10850</v>
      </c>
      <c r="AV2012" s="78">
        <v>113</v>
      </c>
      <c r="AW2012" s="77">
        <v>18.079999999999998</v>
      </c>
      <c r="AX2012" s="144">
        <f t="shared" si="211"/>
        <v>0.72</v>
      </c>
      <c r="AY2012" s="144">
        <f t="shared" si="212"/>
        <v>0.83</v>
      </c>
      <c r="AZ2012" s="144">
        <f t="shared" si="213"/>
        <v>0.91</v>
      </c>
      <c r="BA2012" s="54">
        <f t="shared" si="214"/>
        <v>28.831678775378965</v>
      </c>
      <c r="BB2012" s="54">
        <f t="shared" si="215"/>
        <v>4.7303212246210329</v>
      </c>
    </row>
    <row r="2013" spans="1:54" x14ac:dyDescent="0.25">
      <c r="A2013" s="3">
        <v>43158</v>
      </c>
      <c r="B2013" s="77">
        <v>10815.47</v>
      </c>
      <c r="C2013" s="77">
        <v>1397.40113</v>
      </c>
      <c r="D2013" s="77">
        <v>-20.041600000000003</v>
      </c>
      <c r="E2013" s="77">
        <f t="shared" si="217"/>
        <v>-840.21659999999997</v>
      </c>
      <c r="F2013" s="77">
        <v>5.2832000000000008</v>
      </c>
      <c r="G2013" s="77">
        <v>-21.6235</v>
      </c>
      <c r="H2013">
        <v>0</v>
      </c>
      <c r="I2013" s="78">
        <v>10791</v>
      </c>
      <c r="J2013">
        <v>201803</v>
      </c>
      <c r="K2013" s="78">
        <v>10791</v>
      </c>
      <c r="L2013" s="77">
        <f t="shared" si="216"/>
        <v>-24.469999999999345</v>
      </c>
      <c r="M2013" s="78">
        <v>45222</v>
      </c>
      <c r="N2013" s="78">
        <v>976.06949999999995</v>
      </c>
      <c r="O2013" s="78">
        <v>-994</v>
      </c>
      <c r="P2013" s="78">
        <v>-5.3645399999999999</v>
      </c>
      <c r="Q2013" s="144">
        <v>44973.5</v>
      </c>
      <c r="R2013" s="78">
        <v>-32535</v>
      </c>
      <c r="S2013" s="78">
        <v>-4231</v>
      </c>
      <c r="T2013" s="78">
        <v>-3018</v>
      </c>
      <c r="U2013" s="78">
        <v>41102</v>
      </c>
      <c r="V2013" s="219">
        <v>7.3427083840202426E-2</v>
      </c>
      <c r="W2013" s="78">
        <v>-1747</v>
      </c>
      <c r="X2013" s="78">
        <v>4817</v>
      </c>
      <c r="Y2013" s="78">
        <v>6493</v>
      </c>
      <c r="Z2013" s="78">
        <v>8850</v>
      </c>
      <c r="AA2013" s="78">
        <v>101.71</v>
      </c>
      <c r="AB2013" s="78">
        <v>136.35</v>
      </c>
      <c r="AC2013" s="78">
        <v>41339</v>
      </c>
      <c r="AD2013" s="104">
        <v>0.17910999999999999</v>
      </c>
      <c r="AE2013" s="78">
        <v>73120</v>
      </c>
      <c r="AF2013" s="104">
        <v>3.5388000000000002</v>
      </c>
      <c r="AG2013" s="78">
        <v>-25306</v>
      </c>
      <c r="AH2013" s="104">
        <v>0.85277999999999998</v>
      </c>
      <c r="AI2013" s="78">
        <v>-87307</v>
      </c>
      <c r="AJ2013" s="104">
        <v>-3.68181</v>
      </c>
      <c r="AK2013" s="78">
        <v>11300</v>
      </c>
      <c r="AL2013" s="78">
        <v>10500</v>
      </c>
      <c r="AM2013" s="8">
        <v>10800</v>
      </c>
      <c r="AN2013" s="78">
        <v>328</v>
      </c>
      <c r="AO2013" s="78">
        <v>11500</v>
      </c>
      <c r="AP2013" s="78">
        <v>9800</v>
      </c>
      <c r="AQ2013" s="78">
        <v>10800</v>
      </c>
      <c r="AR2013" s="78">
        <v>487</v>
      </c>
      <c r="AS2013" s="78">
        <v>10950</v>
      </c>
      <c r="AT2013" s="78">
        <v>10700</v>
      </c>
      <c r="AU2013" s="78">
        <v>10800</v>
      </c>
      <c r="AV2013" s="78">
        <v>97.5</v>
      </c>
      <c r="AW2013" s="77">
        <v>18.05</v>
      </c>
      <c r="AX2013" s="144">
        <f t="shared" si="211"/>
        <v>0.68</v>
      </c>
      <c r="AY2013" s="144">
        <f t="shared" si="212"/>
        <v>0.81</v>
      </c>
      <c r="AZ2013" s="144">
        <f t="shared" si="213"/>
        <v>0.9</v>
      </c>
      <c r="BA2013" s="54">
        <f t="shared" si="214"/>
        <v>28.872210468909291</v>
      </c>
      <c r="BB2013" s="54">
        <f t="shared" si="215"/>
        <v>5.4087895310907079</v>
      </c>
    </row>
    <row r="2014" spans="1:54" x14ac:dyDescent="0.25">
      <c r="A2014" s="3">
        <v>43160</v>
      </c>
      <c r="B2014" s="77">
        <v>10785.79</v>
      </c>
      <c r="C2014" s="77">
        <v>1319.521</v>
      </c>
      <c r="D2014" s="77">
        <v>-30.146100000000001</v>
      </c>
      <c r="E2014" s="77">
        <f t="shared" si="217"/>
        <v>-921.80640000000005</v>
      </c>
      <c r="F2014" s="77">
        <v>-2.2622999999999998</v>
      </c>
      <c r="G2014" s="77">
        <v>-12.943800000000001</v>
      </c>
      <c r="H2014" t="s">
        <v>1868</v>
      </c>
      <c r="I2014" s="78">
        <v>10735</v>
      </c>
      <c r="J2014">
        <v>201803</v>
      </c>
      <c r="K2014" s="78">
        <v>10735</v>
      </c>
      <c r="L2014" s="77">
        <f t="shared" si="216"/>
        <v>-50.790000000000873</v>
      </c>
      <c r="M2014" s="78">
        <v>45256</v>
      </c>
      <c r="N2014" s="78">
        <v>971.82757000000004</v>
      </c>
      <c r="O2014" s="78">
        <v>-333</v>
      </c>
      <c r="P2014" s="78">
        <v>-1.78983</v>
      </c>
      <c r="Q2014" s="144">
        <v>45172.75</v>
      </c>
      <c r="R2014" s="78">
        <v>-33193</v>
      </c>
      <c r="S2014" s="78">
        <v>-4524</v>
      </c>
      <c r="T2014" s="78">
        <v>-1918</v>
      </c>
      <c r="U2014" s="78">
        <v>41662</v>
      </c>
      <c r="V2014" s="219">
        <v>4.6037156161490088E-2</v>
      </c>
      <c r="W2014" s="78">
        <v>-919</v>
      </c>
      <c r="X2014" s="78">
        <v>5239</v>
      </c>
      <c r="Y2014" s="78">
        <v>6928</v>
      </c>
      <c r="Z2014" s="78">
        <v>10959</v>
      </c>
      <c r="AA2014" s="78">
        <v>113.17</v>
      </c>
      <c r="AB2014" s="78">
        <v>146.80000000000001</v>
      </c>
      <c r="AC2014" s="78">
        <v>42246</v>
      </c>
      <c r="AD2014" s="104">
        <v>0.17288000000000001</v>
      </c>
      <c r="AE2014" s="78">
        <v>73946</v>
      </c>
      <c r="AF2014" s="104">
        <v>4.2702600000000004</v>
      </c>
      <c r="AG2014" s="78">
        <v>-28363</v>
      </c>
      <c r="AH2014" s="104">
        <v>0.57135999999999998</v>
      </c>
      <c r="AI2014" s="78">
        <v>-86717</v>
      </c>
      <c r="AJ2014" s="104">
        <v>-4.3022799999999997</v>
      </c>
      <c r="AK2014" s="78">
        <v>11200</v>
      </c>
      <c r="AL2014" s="78">
        <v>10500</v>
      </c>
      <c r="AM2014" s="8">
        <v>10700</v>
      </c>
      <c r="AN2014" s="78">
        <v>353</v>
      </c>
      <c r="AO2014" s="78">
        <v>11500</v>
      </c>
      <c r="AP2014" s="78">
        <v>9800</v>
      </c>
      <c r="AQ2014" s="78">
        <v>10700</v>
      </c>
      <c r="AR2014" s="78">
        <v>514</v>
      </c>
      <c r="AS2014" s="78">
        <v>10900</v>
      </c>
      <c r="AT2014" s="78">
        <v>10000</v>
      </c>
      <c r="AU2014" s="78">
        <v>10750</v>
      </c>
      <c r="AV2014" s="78">
        <v>196</v>
      </c>
      <c r="AW2014" s="77">
        <v>19.75</v>
      </c>
      <c r="AX2014" s="144">
        <f t="shared" si="211"/>
        <v>0.75</v>
      </c>
      <c r="AY2014" s="144">
        <f t="shared" si="212"/>
        <v>0.85</v>
      </c>
      <c r="AZ2014" s="144">
        <f t="shared" si="213"/>
        <v>0.92</v>
      </c>
      <c r="BA2014" s="54">
        <f t="shared" si="214"/>
        <v>29.006395544533092</v>
      </c>
      <c r="BB2014" s="54">
        <f t="shared" si="215"/>
        <v>6.131604455466908</v>
      </c>
    </row>
    <row r="2015" spans="1:54" x14ac:dyDescent="0.25">
      <c r="A2015" s="3">
        <v>43161</v>
      </c>
      <c r="B2015" s="77">
        <v>10698.17</v>
      </c>
      <c r="C2015" s="77">
        <v>1113.3779999999999</v>
      </c>
      <c r="D2015" s="77">
        <v>-154.67670000000001</v>
      </c>
      <c r="E2015" s="77">
        <f t="shared" si="217"/>
        <v>-1111.3546000000001</v>
      </c>
      <c r="F2015" s="77">
        <v>0.69030000000000002</v>
      </c>
      <c r="G2015" s="77">
        <v>-2.2090000000000001</v>
      </c>
      <c r="H2015">
        <v>0</v>
      </c>
      <c r="I2015" s="78">
        <v>10681</v>
      </c>
      <c r="J2015">
        <v>201803</v>
      </c>
      <c r="K2015" s="78">
        <v>10681</v>
      </c>
      <c r="L2015" s="77">
        <f t="shared" si="216"/>
        <v>-17.170000000000073</v>
      </c>
      <c r="M2015" s="78">
        <v>45748</v>
      </c>
      <c r="N2015" s="78">
        <v>977.34232999999995</v>
      </c>
      <c r="O2015" s="78">
        <v>-690</v>
      </c>
      <c r="P2015" s="78">
        <v>-3.68771</v>
      </c>
      <c r="Q2015" s="144">
        <v>45575.5</v>
      </c>
      <c r="R2015" s="78">
        <v>-33973</v>
      </c>
      <c r="S2015" s="78">
        <v>-4811</v>
      </c>
      <c r="T2015" s="78">
        <v>-2043</v>
      </c>
      <c r="U2015" s="78">
        <v>40901</v>
      </c>
      <c r="V2015" s="219">
        <v>4.9949878976064156E-2</v>
      </c>
      <c r="W2015" s="78">
        <v>-1915</v>
      </c>
      <c r="X2015" s="78">
        <v>4462</v>
      </c>
      <c r="Y2015" s="78">
        <v>8082</v>
      </c>
      <c r="Z2015" s="78">
        <v>9554</v>
      </c>
      <c r="AA2015" s="78">
        <v>96.76</v>
      </c>
      <c r="AB2015" s="78">
        <v>133.26</v>
      </c>
      <c r="AC2015" s="78">
        <v>40343</v>
      </c>
      <c r="AD2015" s="104">
        <v>1.651E-2</v>
      </c>
      <c r="AE2015" s="78">
        <v>74797</v>
      </c>
      <c r="AF2015" s="104">
        <v>5.1029200000000001</v>
      </c>
      <c r="AG2015" s="78">
        <v>-30853</v>
      </c>
      <c r="AH2015" s="104">
        <v>0.29274</v>
      </c>
      <c r="AI2015" s="78">
        <v>-78590</v>
      </c>
      <c r="AJ2015" s="104">
        <v>-4.8791000000000002</v>
      </c>
      <c r="AK2015" s="78">
        <v>11200</v>
      </c>
      <c r="AL2015" s="78">
        <v>10500</v>
      </c>
      <c r="AM2015" s="8">
        <v>10700</v>
      </c>
      <c r="AN2015" s="78">
        <v>361</v>
      </c>
      <c r="AO2015" s="78">
        <v>11500</v>
      </c>
      <c r="AP2015" s="78">
        <v>9800</v>
      </c>
      <c r="AQ2015" s="78">
        <v>10700</v>
      </c>
      <c r="AR2015" s="78">
        <v>547</v>
      </c>
      <c r="AS2015" s="78">
        <v>10900</v>
      </c>
      <c r="AT2015" s="78">
        <v>10000</v>
      </c>
      <c r="AU2015" s="78">
        <v>10700</v>
      </c>
      <c r="AV2015" s="78">
        <v>187</v>
      </c>
      <c r="AW2015" s="77">
        <v>20.88</v>
      </c>
      <c r="AX2015" s="144">
        <f t="shared" si="211"/>
        <v>0.82</v>
      </c>
      <c r="AY2015" s="144">
        <f t="shared" si="212"/>
        <v>0.89</v>
      </c>
      <c r="AZ2015" s="144">
        <f t="shared" si="213"/>
        <v>0.94</v>
      </c>
      <c r="BA2015" s="54">
        <f t="shared" si="214"/>
        <v>29.151449131868155</v>
      </c>
      <c r="BB2015" s="54">
        <f t="shared" si="215"/>
        <v>6.977550868131841</v>
      </c>
    </row>
    <row r="2016" spans="1:54" x14ac:dyDescent="0.25">
      <c r="A2016" s="3">
        <v>43164</v>
      </c>
      <c r="B2016" s="77">
        <v>10642.9</v>
      </c>
      <c r="C2016" s="77">
        <v>1136.9033300000001</v>
      </c>
      <c r="D2016" s="77">
        <v>-102.54430000000001</v>
      </c>
      <c r="E2016" s="77">
        <f t="shared" si="217"/>
        <v>-1271.8846000000003</v>
      </c>
      <c r="F2016" s="77">
        <v>-1.9480999999999999</v>
      </c>
      <c r="G2016" s="77">
        <v>-21.054299999999998</v>
      </c>
      <c r="H2016">
        <v>0</v>
      </c>
      <c r="I2016" s="78">
        <v>10635</v>
      </c>
      <c r="J2016">
        <v>201803</v>
      </c>
      <c r="K2016" s="78">
        <v>10635</v>
      </c>
      <c r="L2016" s="77">
        <f t="shared" si="216"/>
        <v>-7.8999999999996362</v>
      </c>
      <c r="M2016" s="78">
        <v>45149</v>
      </c>
      <c r="N2016" s="78">
        <v>960.41471999999999</v>
      </c>
      <c r="O2016" s="78">
        <v>-2767</v>
      </c>
      <c r="P2016" s="78">
        <v>-14.711790000000001</v>
      </c>
      <c r="Q2016" s="144">
        <v>44457.25</v>
      </c>
      <c r="R2016" s="78">
        <v>-34328</v>
      </c>
      <c r="S2016" s="78">
        <v>-4622</v>
      </c>
      <c r="T2016" s="78">
        <v>-5102</v>
      </c>
      <c r="U2016" s="78">
        <v>42785</v>
      </c>
      <c r="V2016" s="219">
        <v>0.11924739978964591</v>
      </c>
      <c r="W2016" s="78">
        <v>-3786</v>
      </c>
      <c r="X2016" s="78">
        <v>2964</v>
      </c>
      <c r="Y2016" s="78">
        <v>5937</v>
      </c>
      <c r="Z2016" s="78">
        <v>9233</v>
      </c>
      <c r="AA2016" s="78">
        <v>106.68</v>
      </c>
      <c r="AB2016" s="78">
        <v>127.63</v>
      </c>
      <c r="AC2016" s="78">
        <v>41596</v>
      </c>
      <c r="AD2016" s="104">
        <v>0.48857</v>
      </c>
      <c r="AE2016" s="78">
        <v>77179</v>
      </c>
      <c r="AF2016" s="104">
        <v>4.9449800000000002</v>
      </c>
      <c r="AG2016" s="78">
        <v>-38433</v>
      </c>
      <c r="AH2016" s="104">
        <v>0.10201</v>
      </c>
      <c r="AI2016" s="78">
        <v>-80493</v>
      </c>
      <c r="AJ2016" s="104">
        <v>-4.8953300000000004</v>
      </c>
      <c r="AK2016" s="78">
        <v>11200</v>
      </c>
      <c r="AL2016" s="78">
        <v>10500</v>
      </c>
      <c r="AM2016" s="8">
        <v>10600</v>
      </c>
      <c r="AN2016" s="78">
        <v>351</v>
      </c>
      <c r="AO2016" s="78">
        <v>11300</v>
      </c>
      <c r="AP2016" s="78">
        <v>9800</v>
      </c>
      <c r="AQ2016" s="78">
        <v>10600</v>
      </c>
      <c r="AR2016" s="78">
        <v>536</v>
      </c>
      <c r="AS2016" s="78">
        <v>10900</v>
      </c>
      <c r="AT2016" s="78">
        <v>10000</v>
      </c>
      <c r="AU2016" s="78">
        <v>10650</v>
      </c>
      <c r="AV2016" s="78">
        <v>145</v>
      </c>
      <c r="AW2016" s="77">
        <v>21.06</v>
      </c>
      <c r="AX2016" s="144">
        <f t="shared" si="211"/>
        <v>0.82</v>
      </c>
      <c r="AY2016" s="144">
        <f t="shared" si="212"/>
        <v>0.89</v>
      </c>
      <c r="AZ2016" s="144">
        <f t="shared" si="213"/>
        <v>0.94</v>
      </c>
      <c r="BA2016" s="54">
        <f t="shared" si="214"/>
        <v>29.245055815578667</v>
      </c>
      <c r="BB2016" s="54">
        <f t="shared" si="215"/>
        <v>7.8519441844213258</v>
      </c>
    </row>
    <row r="2017" spans="1:54" x14ac:dyDescent="0.25">
      <c r="A2017" s="3">
        <v>43165</v>
      </c>
      <c r="B2017" s="77">
        <v>10784.34</v>
      </c>
      <c r="C2017" s="77">
        <v>1126.7873099999999</v>
      </c>
      <c r="D2017" s="77">
        <v>37.261699999999998</v>
      </c>
      <c r="E2017" s="77">
        <f t="shared" si="217"/>
        <v>-1255.9307999999996</v>
      </c>
      <c r="F2017" s="77">
        <v>-2.3759000000000001</v>
      </c>
      <c r="G2017" s="77">
        <v>-6.8083</v>
      </c>
      <c r="H2017">
        <v>0</v>
      </c>
      <c r="I2017" s="78">
        <v>10787</v>
      </c>
      <c r="J2017">
        <v>201803</v>
      </c>
      <c r="K2017" s="78">
        <v>10787</v>
      </c>
      <c r="L2017" s="77">
        <f t="shared" si="216"/>
        <v>2.6599999999998545</v>
      </c>
      <c r="M2017" s="78">
        <v>47774</v>
      </c>
      <c r="N2017" s="78">
        <v>1030.9442799999999</v>
      </c>
      <c r="O2017" s="78">
        <v>1094</v>
      </c>
      <c r="P2017" s="78">
        <v>5.89703</v>
      </c>
      <c r="Q2017" s="144">
        <v>48047.5</v>
      </c>
      <c r="R2017" s="78">
        <v>-33397</v>
      </c>
      <c r="S2017" s="78">
        <v>-3567</v>
      </c>
      <c r="T2017" s="78">
        <v>467</v>
      </c>
      <c r="U2017" s="78">
        <v>44724</v>
      </c>
      <c r="V2017" s="219">
        <v>-1.04418209462481E-2</v>
      </c>
      <c r="W2017" s="78">
        <v>-720</v>
      </c>
      <c r="X2017" s="78">
        <v>6655</v>
      </c>
      <c r="Y2017" s="78">
        <v>7822</v>
      </c>
      <c r="Z2017" s="78">
        <v>12444</v>
      </c>
      <c r="AA2017" s="78">
        <v>120.84</v>
      </c>
      <c r="AB2017" s="78">
        <v>136.58000000000001</v>
      </c>
      <c r="AC2017" s="78">
        <v>42298</v>
      </c>
      <c r="AD2017" s="104">
        <v>0.62358999999999998</v>
      </c>
      <c r="AE2017" s="78">
        <v>80923</v>
      </c>
      <c r="AF2017" s="104">
        <v>3.26471</v>
      </c>
      <c r="AG2017" s="78">
        <v>-23596</v>
      </c>
      <c r="AH2017" s="104">
        <v>0.79945999999999995</v>
      </c>
      <c r="AI2017" s="78">
        <v>-82785</v>
      </c>
      <c r="AJ2017" s="104">
        <v>-3.25996</v>
      </c>
      <c r="AK2017" s="78">
        <v>11200</v>
      </c>
      <c r="AL2017" s="78">
        <v>10500</v>
      </c>
      <c r="AM2017" s="8">
        <v>10800</v>
      </c>
      <c r="AN2017" s="78">
        <v>270</v>
      </c>
      <c r="AO2017" s="78">
        <v>11500</v>
      </c>
      <c r="AP2017" s="78">
        <v>9800</v>
      </c>
      <c r="AQ2017" s="78">
        <v>10800</v>
      </c>
      <c r="AR2017" s="78">
        <v>454</v>
      </c>
      <c r="AS2017" s="78">
        <v>10900</v>
      </c>
      <c r="AT2017" s="78">
        <v>10000</v>
      </c>
      <c r="AU2017" s="78">
        <v>10800</v>
      </c>
      <c r="AV2017" s="78">
        <v>74.5</v>
      </c>
      <c r="AW2017" s="77">
        <v>18.010000000000002</v>
      </c>
      <c r="AX2017" s="144">
        <f t="shared" si="211"/>
        <v>0.55000000000000004</v>
      </c>
      <c r="AY2017" s="144">
        <f t="shared" si="212"/>
        <v>0.73</v>
      </c>
      <c r="AZ2017" s="144">
        <f t="shared" si="213"/>
        <v>0.86</v>
      </c>
      <c r="BA2017" s="54">
        <f t="shared" si="214"/>
        <v>29.03855563707652</v>
      </c>
      <c r="BB2017" s="54">
        <f t="shared" si="215"/>
        <v>8.7214443629234761</v>
      </c>
    </row>
    <row r="2018" spans="1:54" x14ac:dyDescent="0.25">
      <c r="A2018" s="3">
        <v>43166</v>
      </c>
      <c r="B2018" s="77">
        <v>10745.32</v>
      </c>
      <c r="C2018" s="77">
        <v>1233.5369499999999</v>
      </c>
      <c r="D2018" s="77">
        <v>-6.3140000000000001</v>
      </c>
      <c r="E2018" s="77">
        <f t="shared" si="217"/>
        <v>-1281.9921999999999</v>
      </c>
      <c r="F2018" s="77">
        <v>4.3401999999999994</v>
      </c>
      <c r="G2018" s="77">
        <v>3.5617000000000001</v>
      </c>
      <c r="H2018" t="s">
        <v>1869</v>
      </c>
      <c r="I2018" s="78">
        <v>10712</v>
      </c>
      <c r="J2018">
        <v>201803</v>
      </c>
      <c r="K2018" s="78">
        <v>10712</v>
      </c>
      <c r="L2018" s="77">
        <f t="shared" si="216"/>
        <v>-33.319999999999709</v>
      </c>
      <c r="M2018" s="78">
        <v>46274</v>
      </c>
      <c r="N2018" s="78">
        <v>991.45684000000006</v>
      </c>
      <c r="O2018" s="78">
        <v>-858</v>
      </c>
      <c r="P2018" s="78">
        <v>-4.5940700000000003</v>
      </c>
      <c r="Q2018" s="144">
        <v>46059.5</v>
      </c>
      <c r="R2018" s="78">
        <v>-33482</v>
      </c>
      <c r="S2018" s="78">
        <v>-4503</v>
      </c>
      <c r="T2018" s="78">
        <v>-3562</v>
      </c>
      <c r="U2018" s="78">
        <v>42589</v>
      </c>
      <c r="V2018" s="219">
        <v>8.3636619784451388E-2</v>
      </c>
      <c r="W2018" s="78">
        <v>-2060</v>
      </c>
      <c r="X2018" s="78">
        <v>5010</v>
      </c>
      <c r="Y2018" s="78">
        <v>6627</v>
      </c>
      <c r="Z2018" s="78">
        <v>11381</v>
      </c>
      <c r="AA2018" s="78">
        <v>116.7</v>
      </c>
      <c r="AB2018" s="78">
        <v>144.9</v>
      </c>
      <c r="AC2018" s="78">
        <v>42201</v>
      </c>
      <c r="AD2018" s="104">
        <v>0.59455999999999998</v>
      </c>
      <c r="AE2018" s="78">
        <v>80319</v>
      </c>
      <c r="AF2018" s="104">
        <v>3.9632700000000001</v>
      </c>
      <c r="AG2018" s="78">
        <v>-25171</v>
      </c>
      <c r="AH2018" s="104">
        <v>0.21989</v>
      </c>
      <c r="AI2018" s="78">
        <v>-96204</v>
      </c>
      <c r="AJ2018" s="104">
        <v>-4.4497200000000001</v>
      </c>
      <c r="AK2018" s="78">
        <v>11200</v>
      </c>
      <c r="AL2018" s="78">
        <v>10500</v>
      </c>
      <c r="AM2018" s="8">
        <v>10700</v>
      </c>
      <c r="AN2018" s="78">
        <v>300</v>
      </c>
      <c r="AO2018" s="78">
        <v>11400</v>
      </c>
      <c r="AP2018" s="78">
        <v>9800</v>
      </c>
      <c r="AQ2018" s="78">
        <v>10700</v>
      </c>
      <c r="AR2018" s="78">
        <v>483</v>
      </c>
      <c r="AS2018" s="78">
        <v>11000</v>
      </c>
      <c r="AT2018" s="78">
        <v>10700</v>
      </c>
      <c r="AU2018" s="78">
        <v>10700</v>
      </c>
      <c r="AV2018" s="78">
        <v>220</v>
      </c>
      <c r="AW2018" s="77">
        <v>19.72</v>
      </c>
      <c r="AX2018" s="144">
        <f t="shared" si="211"/>
        <v>0.65</v>
      </c>
      <c r="AY2018" s="144">
        <f t="shared" si="212"/>
        <v>0.79</v>
      </c>
      <c r="AZ2018" s="144">
        <f t="shared" si="213"/>
        <v>0.89</v>
      </c>
      <c r="BA2018" s="54">
        <f t="shared" si="214"/>
        <v>28.866479053300448</v>
      </c>
      <c r="BB2018" s="54">
        <f t="shared" si="215"/>
        <v>9.6925209466995419</v>
      </c>
    </row>
    <row r="2019" spans="1:54" x14ac:dyDescent="0.25">
      <c r="A2019" s="3">
        <v>43167</v>
      </c>
      <c r="B2019" s="77">
        <v>10823.24</v>
      </c>
      <c r="C2019" s="77">
        <v>1214.3596500000001</v>
      </c>
      <c r="D2019" s="77">
        <v>-10.349500000000001</v>
      </c>
      <c r="E2019" s="77">
        <f t="shared" si="217"/>
        <v>-1236.8703000000003</v>
      </c>
      <c r="F2019" s="77">
        <v>-2.59</v>
      </c>
      <c r="G2019" s="77">
        <v>9.7725000000000009</v>
      </c>
      <c r="H2019">
        <v>0</v>
      </c>
      <c r="I2019" s="78">
        <v>10829</v>
      </c>
      <c r="J2019">
        <v>201803</v>
      </c>
      <c r="K2019" s="78">
        <v>10829</v>
      </c>
      <c r="L2019" s="77">
        <f t="shared" si="216"/>
        <v>5.7600000000002183</v>
      </c>
      <c r="M2019" s="78">
        <v>49664</v>
      </c>
      <c r="N2019" s="78">
        <v>1075.8580199999999</v>
      </c>
      <c r="O2019" s="78">
        <v>5094</v>
      </c>
      <c r="P2019" s="78">
        <v>27.57471</v>
      </c>
      <c r="Q2019" s="144">
        <v>50937.5</v>
      </c>
      <c r="R2019" s="78">
        <v>-32966</v>
      </c>
      <c r="S2019" s="78">
        <v>-3576</v>
      </c>
      <c r="T2019" s="78">
        <v>3361</v>
      </c>
      <c r="U2019" s="78">
        <v>49688</v>
      </c>
      <c r="V2019" s="219">
        <v>-6.7642086620511993E-2</v>
      </c>
      <c r="W2019" s="78">
        <v>1851</v>
      </c>
      <c r="X2019" s="78">
        <v>9390</v>
      </c>
      <c r="Y2019" s="78">
        <v>9796</v>
      </c>
      <c r="Z2019" s="78">
        <v>12944</v>
      </c>
      <c r="AA2019" s="78">
        <v>143.43</v>
      </c>
      <c r="AB2019" s="78">
        <v>149.5</v>
      </c>
      <c r="AC2019" s="78">
        <v>41707</v>
      </c>
      <c r="AD2019" s="104">
        <v>0.61207</v>
      </c>
      <c r="AE2019" s="78">
        <v>87580</v>
      </c>
      <c r="AF2019" s="104">
        <v>2.95634</v>
      </c>
      <c r="AG2019" s="78">
        <v>-18215</v>
      </c>
      <c r="AH2019" s="104">
        <v>0.67245999999999995</v>
      </c>
      <c r="AI2019" s="78">
        <v>-109019</v>
      </c>
      <c r="AJ2019" s="104">
        <v>-3.4409900000000002</v>
      </c>
      <c r="AK2019" s="78">
        <v>11200</v>
      </c>
      <c r="AL2019" s="78">
        <v>10500</v>
      </c>
      <c r="AM2019" s="8">
        <v>10800</v>
      </c>
      <c r="AN2019" s="78">
        <v>259</v>
      </c>
      <c r="AO2019" s="78">
        <v>11400</v>
      </c>
      <c r="AP2019" s="78">
        <v>9800</v>
      </c>
      <c r="AQ2019" s="78">
        <v>10800</v>
      </c>
      <c r="AR2019" s="78">
        <v>448</v>
      </c>
      <c r="AS2019" s="78">
        <v>11000</v>
      </c>
      <c r="AT2019" s="78">
        <v>10700</v>
      </c>
      <c r="AU2019" s="78">
        <v>10850</v>
      </c>
      <c r="AV2019" s="78">
        <v>165</v>
      </c>
      <c r="AW2019" s="77">
        <v>17.940000000000001</v>
      </c>
      <c r="AX2019" s="144">
        <f t="shared" si="211"/>
        <v>0.48</v>
      </c>
      <c r="AY2019" s="144">
        <f t="shared" si="212"/>
        <v>0.69</v>
      </c>
      <c r="AZ2019" s="144">
        <f t="shared" si="213"/>
        <v>0.84</v>
      </c>
      <c r="BA2019" s="54">
        <f t="shared" si="214"/>
        <v>28.616581729004544</v>
      </c>
      <c r="BB2019" s="54">
        <f t="shared" si="215"/>
        <v>10.492418270995449</v>
      </c>
    </row>
    <row r="2020" spans="1:54" x14ac:dyDescent="0.25">
      <c r="A2020" s="3">
        <v>43168</v>
      </c>
      <c r="B2020" s="77">
        <v>10864.82</v>
      </c>
      <c r="C2020" s="77">
        <v>1250.66859</v>
      </c>
      <c r="D2020" s="77">
        <v>-19.231300000000001</v>
      </c>
      <c r="E2020" s="77">
        <f t="shared" si="217"/>
        <v>-1280.4267</v>
      </c>
      <c r="F2020" s="77">
        <v>2.7483999999999997</v>
      </c>
      <c r="G2020" s="77">
        <v>13.3764</v>
      </c>
      <c r="H2020">
        <v>0</v>
      </c>
      <c r="I2020" s="78">
        <v>10865</v>
      </c>
      <c r="J2020">
        <v>201803</v>
      </c>
      <c r="K2020" s="78">
        <v>10865</v>
      </c>
      <c r="L2020" s="77">
        <f t="shared" si="216"/>
        <v>0.18000000000029104</v>
      </c>
      <c r="M2020" s="78">
        <v>48919</v>
      </c>
      <c r="N2020" s="78">
        <v>1063.13609</v>
      </c>
      <c r="O2020" s="78">
        <v>4022</v>
      </c>
      <c r="P2020" s="78">
        <v>21.843699999999998</v>
      </c>
      <c r="Q2020" s="144">
        <v>49924.5</v>
      </c>
      <c r="R2020" s="78">
        <v>-31988</v>
      </c>
      <c r="S2020" s="78">
        <v>-4340</v>
      </c>
      <c r="T2020" s="78">
        <v>3315</v>
      </c>
      <c r="U2020" s="78">
        <v>48178</v>
      </c>
      <c r="V2020" s="219">
        <v>-6.8807339449541288E-2</v>
      </c>
      <c r="W2020" s="78">
        <v>1748</v>
      </c>
      <c r="X2020" s="78">
        <v>9684</v>
      </c>
      <c r="Y2020" s="78">
        <v>9509</v>
      </c>
      <c r="Z2020" s="78">
        <v>12781</v>
      </c>
      <c r="AA2020" s="78">
        <v>115.49</v>
      </c>
      <c r="AB2020" s="78">
        <v>145.93</v>
      </c>
      <c r="AC2020" s="78">
        <v>40357</v>
      </c>
      <c r="AD2020" s="104">
        <v>0.50846000000000002</v>
      </c>
      <c r="AE2020" s="78">
        <v>92500</v>
      </c>
      <c r="AF2020" s="104">
        <v>2.6068799999999999</v>
      </c>
      <c r="AG2020" s="78">
        <v>-19820</v>
      </c>
      <c r="AH2020" s="104">
        <v>0.64581999999999995</v>
      </c>
      <c r="AI2020" s="78">
        <v>-108573</v>
      </c>
      <c r="AJ2020" s="104">
        <v>-2.9542799999999998</v>
      </c>
      <c r="AK2020" s="78">
        <v>11200</v>
      </c>
      <c r="AL2020" s="78">
        <v>10500</v>
      </c>
      <c r="AM2020" s="8">
        <v>10900</v>
      </c>
      <c r="AN2020" s="78">
        <v>226</v>
      </c>
      <c r="AO2020" s="78">
        <v>11400</v>
      </c>
      <c r="AP2020" s="78">
        <v>9800</v>
      </c>
      <c r="AQ2020" s="78">
        <v>10800</v>
      </c>
      <c r="AR2020" s="78">
        <v>438</v>
      </c>
      <c r="AS2020" s="78">
        <v>11000</v>
      </c>
      <c r="AT2020" s="78">
        <v>10700</v>
      </c>
      <c r="AU2020" s="78">
        <v>10850</v>
      </c>
      <c r="AV2020" s="78">
        <v>143</v>
      </c>
      <c r="AW2020" s="77">
        <v>17.27</v>
      </c>
      <c r="AX2020" s="144">
        <f t="shared" si="211"/>
        <v>0.44</v>
      </c>
      <c r="AY2020" s="144">
        <f t="shared" si="212"/>
        <v>0.67</v>
      </c>
      <c r="AZ2020" s="144">
        <f t="shared" si="213"/>
        <v>0.83</v>
      </c>
      <c r="BA2020" s="54">
        <f t="shared" si="214"/>
        <v>28.318228755162774</v>
      </c>
      <c r="BB2020" s="54">
        <f t="shared" si="215"/>
        <v>11.259771244837214</v>
      </c>
    </row>
    <row r="2021" spans="1:54" x14ac:dyDescent="0.25">
      <c r="A2021" s="3">
        <v>43171</v>
      </c>
      <c r="B2021" s="77">
        <v>11002.1</v>
      </c>
      <c r="C2021" s="77">
        <v>1411.4041</v>
      </c>
      <c r="D2021" s="77">
        <v>122.38780000000001</v>
      </c>
      <c r="E2021" s="77">
        <f t="shared" si="217"/>
        <v>-1171.8175999999999</v>
      </c>
      <c r="F2021" s="77">
        <v>2.5063999999999997</v>
      </c>
      <c r="G2021" s="77">
        <v>14.144300000000001</v>
      </c>
      <c r="H2021">
        <v>0</v>
      </c>
      <c r="I2021" s="78">
        <v>11024</v>
      </c>
      <c r="J2021">
        <v>201803</v>
      </c>
      <c r="K2021" s="78">
        <v>11024</v>
      </c>
      <c r="L2021" s="77">
        <f t="shared" si="216"/>
        <v>21.899999999999636</v>
      </c>
      <c r="M2021" s="78">
        <v>51104</v>
      </c>
      <c r="N2021" s="78">
        <v>1126.9123400000001</v>
      </c>
      <c r="O2021" s="78">
        <v>6836</v>
      </c>
      <c r="P2021" s="78">
        <v>37.673259999999999</v>
      </c>
      <c r="Q2021" s="144">
        <v>52813</v>
      </c>
      <c r="R2021" s="78">
        <v>-30469</v>
      </c>
      <c r="S2021" s="78">
        <v>-3764</v>
      </c>
      <c r="T2021" s="78">
        <v>8265</v>
      </c>
      <c r="U2021" s="78">
        <v>55840</v>
      </c>
      <c r="V2021" s="219">
        <v>-0.14801217765042979</v>
      </c>
      <c r="W2021" s="78">
        <v>3218</v>
      </c>
      <c r="X2021" s="78">
        <v>12505</v>
      </c>
      <c r="Y2021" s="78">
        <v>10585</v>
      </c>
      <c r="Z2021" s="78">
        <v>16784</v>
      </c>
      <c r="AA2021" s="78">
        <v>127.18</v>
      </c>
      <c r="AB2021" s="78">
        <v>164.04</v>
      </c>
      <c r="AC2021" s="78">
        <v>42360</v>
      </c>
      <c r="AD2021" s="104">
        <v>1.1345799999999999</v>
      </c>
      <c r="AE2021" s="78">
        <v>94989</v>
      </c>
      <c r="AF2021" s="104">
        <v>1.6809700000000001</v>
      </c>
      <c r="AG2021" s="78">
        <v>-17564</v>
      </c>
      <c r="AH2021" s="104">
        <v>1.00943</v>
      </c>
      <c r="AI2021" s="78">
        <v>-136281</v>
      </c>
      <c r="AJ2021" s="104">
        <v>-2.3313600000000001</v>
      </c>
      <c r="AK2021" s="78">
        <v>11200</v>
      </c>
      <c r="AL2021" s="78">
        <v>10500</v>
      </c>
      <c r="AM2021" s="8">
        <v>11000</v>
      </c>
      <c r="AN2021" s="78">
        <v>194</v>
      </c>
      <c r="AO2021" s="78">
        <v>11400</v>
      </c>
      <c r="AP2021" s="78">
        <v>9800</v>
      </c>
      <c r="AQ2021" s="78">
        <v>11000</v>
      </c>
      <c r="AR2021" s="78">
        <v>404</v>
      </c>
      <c r="AS2021" s="78">
        <v>11000</v>
      </c>
      <c r="AT2021" s="78">
        <v>10900</v>
      </c>
      <c r="AU2021" s="78">
        <v>11050</v>
      </c>
      <c r="AV2021" s="78">
        <v>101.5</v>
      </c>
      <c r="AW2021" s="77">
        <v>16.5</v>
      </c>
      <c r="AX2021" s="144">
        <f t="shared" si="211"/>
        <v>0.41</v>
      </c>
      <c r="AY2021" s="144">
        <f t="shared" si="212"/>
        <v>0.65</v>
      </c>
      <c r="AZ2021" s="144">
        <f t="shared" si="213"/>
        <v>0.82</v>
      </c>
      <c r="BA2021" s="54">
        <f t="shared" si="214"/>
        <v>28.038212101043182</v>
      </c>
      <c r="BB2021" s="54">
        <f t="shared" si="215"/>
        <v>11.889787898956808</v>
      </c>
    </row>
    <row r="2022" spans="1:54" x14ac:dyDescent="0.25">
      <c r="A2022" s="3">
        <v>43172</v>
      </c>
      <c r="B2022" s="77">
        <v>11095.63</v>
      </c>
      <c r="C2022" s="77">
        <v>1342.13113</v>
      </c>
      <c r="D2022" s="77">
        <v>77.334699999999998</v>
      </c>
      <c r="E2022" s="77">
        <f t="shared" si="217"/>
        <v>-1090.1989999999996</v>
      </c>
      <c r="F2022" s="77">
        <v>-1.7582</v>
      </c>
      <c r="G2022" s="77">
        <v>-2.8662999999999998</v>
      </c>
      <c r="H2022">
        <v>0</v>
      </c>
      <c r="I2022" s="78">
        <v>11100</v>
      </c>
      <c r="J2022">
        <v>201803</v>
      </c>
      <c r="K2022" s="78">
        <v>11100</v>
      </c>
      <c r="L2022" s="77">
        <f t="shared" si="216"/>
        <v>4.3700000000008004</v>
      </c>
      <c r="M2022" s="78">
        <v>50013</v>
      </c>
      <c r="N2022" s="78">
        <v>1110.56702</v>
      </c>
      <c r="O2022" s="78">
        <v>8768</v>
      </c>
      <c r="P2022" s="78">
        <v>48.657640000000001</v>
      </c>
      <c r="Q2022" s="144">
        <v>52205</v>
      </c>
      <c r="R2022" s="78">
        <v>-29680</v>
      </c>
      <c r="S2022" s="78">
        <v>-2315</v>
      </c>
      <c r="T2022" s="78">
        <v>10268</v>
      </c>
      <c r="U2022" s="78">
        <v>60536</v>
      </c>
      <c r="V2022" s="219">
        <v>-0.16961807849874455</v>
      </c>
      <c r="W2022" s="78">
        <v>2791</v>
      </c>
      <c r="X2022" s="78">
        <v>15270</v>
      </c>
      <c r="Y2022" s="78">
        <v>12720</v>
      </c>
      <c r="Z2022" s="78">
        <v>16097</v>
      </c>
      <c r="AA2022" s="78">
        <v>122.98</v>
      </c>
      <c r="AB2022" s="78">
        <v>173.75</v>
      </c>
      <c r="AC2022" s="78">
        <v>42536</v>
      </c>
      <c r="AD2022" s="104">
        <v>1.77007</v>
      </c>
      <c r="AE2022" s="78">
        <v>92562</v>
      </c>
      <c r="AF2022" s="104">
        <v>1.32016</v>
      </c>
      <c r="AG2022" s="78">
        <v>-16394</v>
      </c>
      <c r="AH2022" s="104">
        <v>0.81355</v>
      </c>
      <c r="AI2022" s="78">
        <v>-144867</v>
      </c>
      <c r="AJ2022" s="104">
        <v>-1.71469</v>
      </c>
      <c r="AK2022" s="78">
        <v>11200</v>
      </c>
      <c r="AL2022" s="78">
        <v>10500</v>
      </c>
      <c r="AM2022" s="8">
        <v>11100</v>
      </c>
      <c r="AN2022" s="78">
        <v>169</v>
      </c>
      <c r="AO2022" s="78">
        <v>11500</v>
      </c>
      <c r="AP2022" s="78">
        <v>9800</v>
      </c>
      <c r="AQ2022" s="78">
        <v>11100</v>
      </c>
      <c r="AR2022" s="78">
        <v>378</v>
      </c>
      <c r="AS2022" s="78">
        <v>11100</v>
      </c>
      <c r="AT2022" s="78">
        <v>11000</v>
      </c>
      <c r="AU2022" s="78">
        <v>11100</v>
      </c>
      <c r="AV2022" s="78">
        <v>67</v>
      </c>
      <c r="AW2022" s="77">
        <v>15.64</v>
      </c>
      <c r="AX2022" s="144">
        <f t="shared" si="211"/>
        <v>0.37</v>
      </c>
      <c r="AY2022" s="144">
        <f t="shared" si="212"/>
        <v>0.63</v>
      </c>
      <c r="AZ2022" s="144">
        <f t="shared" si="213"/>
        <v>0.81</v>
      </c>
      <c r="BA2022" s="54">
        <f t="shared" si="214"/>
        <v>27.66072862903788</v>
      </c>
      <c r="BB2022" s="54">
        <f t="shared" si="215"/>
        <v>12.599271370962118</v>
      </c>
    </row>
    <row r="2023" spans="1:54" x14ac:dyDescent="0.25">
      <c r="A2023" s="3">
        <v>43173</v>
      </c>
      <c r="B2023" s="77">
        <v>11038.8</v>
      </c>
      <c r="C2023" s="77">
        <v>1200.8138100000001</v>
      </c>
      <c r="D2023" s="77">
        <v>-83.145600000000002</v>
      </c>
      <c r="E2023" s="77">
        <f t="shared" si="217"/>
        <v>-1089.8809000000001</v>
      </c>
      <c r="F2023" s="77">
        <v>-2.3694000000000002</v>
      </c>
      <c r="G2023" s="77">
        <v>-7.5077999999999996</v>
      </c>
      <c r="H2023" t="s">
        <v>1870</v>
      </c>
      <c r="I2023" s="78">
        <v>11031</v>
      </c>
      <c r="J2023">
        <v>201803</v>
      </c>
      <c r="K2023" s="78">
        <v>11031</v>
      </c>
      <c r="L2023" s="77">
        <f t="shared" si="216"/>
        <v>-7.7999999999992724</v>
      </c>
      <c r="M2023" s="78">
        <v>47943</v>
      </c>
      <c r="N2023" s="78">
        <v>1057.96811</v>
      </c>
      <c r="O2023" s="78">
        <v>5580</v>
      </c>
      <c r="P2023" s="78">
        <v>30.7759</v>
      </c>
      <c r="Q2023" s="144">
        <v>49338</v>
      </c>
      <c r="R2023" s="78">
        <v>-29696</v>
      </c>
      <c r="S2023" s="78">
        <v>-2490</v>
      </c>
      <c r="T2023" s="78">
        <v>7316</v>
      </c>
      <c r="U2023" s="78">
        <v>54973</v>
      </c>
      <c r="V2023" s="219">
        <v>-0.1330835137249195</v>
      </c>
      <c r="W2023" s="78">
        <v>5553</v>
      </c>
      <c r="X2023" s="78">
        <v>14143</v>
      </c>
      <c r="Y2023" s="78">
        <v>16419</v>
      </c>
      <c r="Z2023" s="78">
        <v>20632</v>
      </c>
      <c r="AA2023" s="78">
        <v>111.6</v>
      </c>
      <c r="AB2023" s="78">
        <v>165.05</v>
      </c>
      <c r="AC2023" s="78">
        <v>39640</v>
      </c>
      <c r="AD2023" s="104">
        <v>1.3307800000000001</v>
      </c>
      <c r="AE2023" s="78">
        <v>93728</v>
      </c>
      <c r="AF2023" s="104">
        <v>1.7307999999999999</v>
      </c>
      <c r="AG2023" s="78">
        <v>-24417</v>
      </c>
      <c r="AH2023" s="104">
        <v>0.35952000000000001</v>
      </c>
      <c r="AI2023" s="78">
        <v>-106833</v>
      </c>
      <c r="AJ2023" s="104">
        <v>-1.8141499999999999</v>
      </c>
      <c r="AK2023" s="78">
        <v>11200</v>
      </c>
      <c r="AL2023" s="78">
        <v>10500</v>
      </c>
      <c r="AM2023" s="8">
        <v>11050</v>
      </c>
      <c r="AN2023" s="78">
        <v>168</v>
      </c>
      <c r="AO2023" s="78">
        <v>11500</v>
      </c>
      <c r="AP2023" s="78">
        <v>10400</v>
      </c>
      <c r="AQ2023" s="78">
        <v>11000</v>
      </c>
      <c r="AR2023" s="78">
        <v>392</v>
      </c>
      <c r="AS2023" s="78">
        <v>11200</v>
      </c>
      <c r="AT2023" s="78">
        <v>10500</v>
      </c>
      <c r="AU2023" s="78">
        <v>11050</v>
      </c>
      <c r="AV2023" s="78">
        <v>168</v>
      </c>
      <c r="AW2023" s="77">
        <v>16.559999999999999</v>
      </c>
      <c r="AX2023" s="144">
        <f t="shared" ref="AX2023:AX2086" si="218">PERCENTRANK(AW1994:AW2023,AW2023,2)</f>
        <v>0.41</v>
      </c>
      <c r="AY2023" s="144">
        <f t="shared" ref="AY2023:AY2086" si="219">PERCENTRANK(AW1974:AW2023,AW2023,2)</f>
        <v>0.65</v>
      </c>
      <c r="AZ2023" s="144">
        <f t="shared" ref="AZ2023:AZ2086" si="220">PERCENTRANK(AW1924:AW2023,AW2023,2)</f>
        <v>0.82</v>
      </c>
      <c r="BA2023" s="54">
        <f t="shared" ref="BA2023:BA2086" si="221">AVERAGE(AW2004:AW2023)+2*_xlfn.STDEV.S(AW2004:AW2023)</f>
        <v>27.45447252931627</v>
      </c>
      <c r="BB2023" s="54">
        <f t="shared" ref="BB2023:BB2086" si="222">AVERAGE(AW2004:AW2023)-2*_xlfn.STDEV.S(AW2004:AW2023)</f>
        <v>13.041527470683725</v>
      </c>
    </row>
    <row r="2024" spans="1:54" x14ac:dyDescent="0.25">
      <c r="A2024" s="3">
        <v>43174</v>
      </c>
      <c r="B2024" s="77">
        <v>11018.45</v>
      </c>
      <c r="C2024" s="77">
        <v>1129.5014200000001</v>
      </c>
      <c r="D2024" s="77">
        <v>-20.923299999999998</v>
      </c>
      <c r="E2024" s="77">
        <f t="shared" si="217"/>
        <v>-796.90950000000009</v>
      </c>
      <c r="F2024" s="77">
        <v>-7.1007000000000007</v>
      </c>
      <c r="G2024" s="77">
        <v>-8.1488999999999994</v>
      </c>
      <c r="H2024">
        <v>0</v>
      </c>
      <c r="I2024" s="78">
        <v>11041</v>
      </c>
      <c r="J2024">
        <v>201803</v>
      </c>
      <c r="K2024" s="78">
        <v>11041</v>
      </c>
      <c r="L2024" s="77">
        <f t="shared" si="216"/>
        <v>22.549999999999272</v>
      </c>
      <c r="M2024" s="78">
        <v>48460</v>
      </c>
      <c r="N2024" s="78">
        <v>1070.3528200000001</v>
      </c>
      <c r="O2024" s="78">
        <v>6923</v>
      </c>
      <c r="P2024" s="78">
        <v>38.224449999999997</v>
      </c>
      <c r="Q2024" s="144">
        <v>50190.75</v>
      </c>
      <c r="R2024" s="78">
        <v>-29745</v>
      </c>
      <c r="S2024" s="78">
        <v>-3358</v>
      </c>
      <c r="T2024" s="78">
        <v>8979</v>
      </c>
      <c r="U2024" s="78">
        <v>59430</v>
      </c>
      <c r="V2024" s="219">
        <v>-0.15108531044926804</v>
      </c>
      <c r="W2024" s="78">
        <v>4082</v>
      </c>
      <c r="X2024" s="78">
        <v>16437</v>
      </c>
      <c r="Y2024" s="78">
        <v>15967</v>
      </c>
      <c r="Z2024" s="78">
        <v>21503</v>
      </c>
      <c r="AA2024" s="78">
        <v>112.52</v>
      </c>
      <c r="AB2024" s="78">
        <v>161.13999999999999</v>
      </c>
      <c r="AC2024" s="78">
        <v>38672</v>
      </c>
      <c r="AD2024" s="104">
        <v>1.2351000000000001</v>
      </c>
      <c r="AE2024" s="78">
        <v>98949</v>
      </c>
      <c r="AF2024" s="104">
        <v>1.5617700000000001</v>
      </c>
      <c r="AG2024" s="78">
        <v>-22221</v>
      </c>
      <c r="AH2024" s="104">
        <v>0.37641999999999998</v>
      </c>
      <c r="AI2024" s="78">
        <v>-111414</v>
      </c>
      <c r="AJ2024" s="104">
        <v>-1.7942</v>
      </c>
      <c r="AK2024" s="78">
        <v>11200</v>
      </c>
      <c r="AL2024" s="78">
        <v>10500</v>
      </c>
      <c r="AM2024" s="8">
        <v>11050</v>
      </c>
      <c r="AN2024" s="78">
        <v>140</v>
      </c>
      <c r="AO2024" s="78">
        <v>11500</v>
      </c>
      <c r="AP2024" s="78">
        <v>10400</v>
      </c>
      <c r="AQ2024" s="78">
        <v>11000</v>
      </c>
      <c r="AR2024" s="78">
        <v>378</v>
      </c>
      <c r="AS2024" s="78">
        <v>11200</v>
      </c>
      <c r="AT2024" s="78">
        <v>10500</v>
      </c>
      <c r="AU2024" s="78">
        <v>11050</v>
      </c>
      <c r="AV2024" s="78">
        <v>140</v>
      </c>
      <c r="AW2024" s="77">
        <v>16.39</v>
      </c>
      <c r="AX2024" s="144">
        <f t="shared" si="218"/>
        <v>0.34</v>
      </c>
      <c r="AY2024" s="144">
        <f t="shared" si="219"/>
        <v>0.61</v>
      </c>
      <c r="AZ2024" s="144">
        <f t="shared" si="220"/>
        <v>0.8</v>
      </c>
      <c r="BA2024" s="54">
        <f t="shared" si="221"/>
        <v>25.289993915102354</v>
      </c>
      <c r="BB2024" s="54">
        <f t="shared" si="222"/>
        <v>13.838006084897646</v>
      </c>
    </row>
    <row r="2025" spans="1:54" x14ac:dyDescent="0.25">
      <c r="A2025" s="3">
        <v>43175</v>
      </c>
      <c r="B2025" s="77">
        <v>11027.7</v>
      </c>
      <c r="C2025" s="77">
        <v>1681.5724399999999</v>
      </c>
      <c r="D2025" s="77">
        <v>16.8491</v>
      </c>
      <c r="E2025" s="77">
        <f t="shared" si="217"/>
        <v>-613.40160000000014</v>
      </c>
      <c r="F2025" s="77">
        <v>-0.64629999999999999</v>
      </c>
      <c r="G2025" s="77">
        <v>-12.252800000000001</v>
      </c>
      <c r="H2025">
        <v>0</v>
      </c>
      <c r="I2025" s="78">
        <v>11018</v>
      </c>
      <c r="J2025">
        <v>201803</v>
      </c>
      <c r="K2025" s="78">
        <v>11018</v>
      </c>
      <c r="L2025" s="77">
        <f t="shared" si="216"/>
        <v>-9.7000000000007276</v>
      </c>
      <c r="M2025" s="78">
        <v>41721</v>
      </c>
      <c r="N2025" s="78">
        <v>919.38082999999995</v>
      </c>
      <c r="O2025" s="78">
        <v>4672</v>
      </c>
      <c r="P2025" s="78">
        <v>25.740200000000002</v>
      </c>
      <c r="Q2025" s="144">
        <v>42889</v>
      </c>
      <c r="R2025" s="78">
        <v>-29964</v>
      </c>
      <c r="S2025" s="78">
        <v>-570</v>
      </c>
      <c r="T2025" s="78">
        <v>5929</v>
      </c>
      <c r="U2025" s="78">
        <v>54974</v>
      </c>
      <c r="V2025" s="219">
        <v>-0.10785098410157529</v>
      </c>
      <c r="W2025" s="78">
        <v>2880</v>
      </c>
      <c r="X2025" s="78">
        <v>14379</v>
      </c>
      <c r="Y2025" s="78">
        <v>11910</v>
      </c>
      <c r="Z2025" s="78">
        <v>17475</v>
      </c>
      <c r="AA2025" s="78">
        <v>89.36</v>
      </c>
      <c r="AB2025" s="78">
        <v>154.97</v>
      </c>
      <c r="AC2025" s="78">
        <v>35096</v>
      </c>
      <c r="AD2025" s="104">
        <v>1.11181</v>
      </c>
      <c r="AE2025" s="78">
        <v>107074</v>
      </c>
      <c r="AF2025" s="104">
        <v>1.7461599999999999</v>
      </c>
      <c r="AG2025" s="78">
        <v>-42202</v>
      </c>
      <c r="AH2025" s="104">
        <v>-0.35264000000000001</v>
      </c>
      <c r="AI2025" s="78">
        <v>-99093</v>
      </c>
      <c r="AJ2025" s="104">
        <v>-1.50884</v>
      </c>
      <c r="AK2025" s="78">
        <v>11000</v>
      </c>
      <c r="AL2025" s="78">
        <v>10500</v>
      </c>
      <c r="AM2025" s="8">
        <v>11000</v>
      </c>
      <c r="AN2025" s="78">
        <v>128</v>
      </c>
      <c r="AO2025" s="78">
        <v>11500</v>
      </c>
      <c r="AP2025" s="78">
        <v>10400</v>
      </c>
      <c r="AQ2025" s="78">
        <v>11000</v>
      </c>
      <c r="AR2025" s="78">
        <v>375</v>
      </c>
      <c r="AS2025" s="78">
        <v>11000</v>
      </c>
      <c r="AT2025" s="78">
        <v>10500</v>
      </c>
      <c r="AU2025" s="78">
        <v>11000</v>
      </c>
      <c r="AV2025" s="78">
        <v>128</v>
      </c>
      <c r="AW2025" s="77">
        <v>16.41</v>
      </c>
      <c r="AX2025" s="144">
        <f t="shared" si="218"/>
        <v>0.34</v>
      </c>
      <c r="AY2025" s="144">
        <f t="shared" si="219"/>
        <v>0.61</v>
      </c>
      <c r="AZ2025" s="144">
        <f t="shared" si="220"/>
        <v>0.8</v>
      </c>
      <c r="BA2025" s="54">
        <f t="shared" si="221"/>
        <v>24.852962908972088</v>
      </c>
      <c r="BB2025" s="54">
        <f t="shared" si="222"/>
        <v>13.599037091027904</v>
      </c>
    </row>
    <row r="2026" spans="1:54" x14ac:dyDescent="0.25">
      <c r="A2026" s="3">
        <v>43178</v>
      </c>
      <c r="B2026" s="77">
        <v>11046.9</v>
      </c>
      <c r="C2026" s="77">
        <v>1120.41452</v>
      </c>
      <c r="D2026" s="77">
        <v>21.267199999999999</v>
      </c>
      <c r="E2026" s="77">
        <f t="shared" si="217"/>
        <v>-508.4512000000002</v>
      </c>
      <c r="F2026" s="77">
        <v>-3.3305000000000002</v>
      </c>
      <c r="G2026" s="77">
        <v>-8.3247</v>
      </c>
      <c r="H2026">
        <v>0</v>
      </c>
      <c r="I2026" s="78">
        <v>11028</v>
      </c>
      <c r="J2026">
        <v>201803</v>
      </c>
      <c r="K2026" s="78">
        <v>11028</v>
      </c>
      <c r="L2026" s="77">
        <f t="shared" si="216"/>
        <v>-18.899999999999636</v>
      </c>
      <c r="M2026" s="78">
        <v>43891</v>
      </c>
      <c r="N2026" s="78">
        <v>967.16269999999997</v>
      </c>
      <c r="O2026" s="78">
        <v>3079</v>
      </c>
      <c r="P2026" s="78">
        <v>16.981660000000002</v>
      </c>
      <c r="Q2026" s="144">
        <v>44660.75</v>
      </c>
      <c r="R2026" s="78">
        <v>-30353</v>
      </c>
      <c r="S2026" s="78">
        <v>-1914</v>
      </c>
      <c r="T2026" s="78">
        <v>6012</v>
      </c>
      <c r="U2026" s="78">
        <v>52315</v>
      </c>
      <c r="V2026" s="219">
        <v>-0.11491923922393195</v>
      </c>
      <c r="W2026" s="78">
        <v>3123</v>
      </c>
      <c r="X2026" s="78">
        <v>10904</v>
      </c>
      <c r="Y2026" s="78">
        <v>13488</v>
      </c>
      <c r="Z2026" s="78">
        <v>17912</v>
      </c>
      <c r="AA2026" s="78">
        <v>106.2</v>
      </c>
      <c r="AB2026" s="78">
        <v>159.52000000000001</v>
      </c>
      <c r="AC2026" s="78">
        <v>36296</v>
      </c>
      <c r="AD2026" s="104">
        <v>1.1083499999999999</v>
      </c>
      <c r="AE2026" s="78">
        <v>109424</v>
      </c>
      <c r="AF2026" s="104">
        <v>1.5883</v>
      </c>
      <c r="AG2026" s="78">
        <v>-36985</v>
      </c>
      <c r="AH2026" s="104">
        <v>-7.0510000000000003E-2</v>
      </c>
      <c r="AI2026" s="78">
        <v>-108641</v>
      </c>
      <c r="AJ2026" s="104">
        <v>-1.6250500000000001</v>
      </c>
      <c r="AK2026" s="78">
        <v>11000</v>
      </c>
      <c r="AL2026" s="78">
        <v>10500</v>
      </c>
      <c r="AM2026" s="8">
        <v>11050</v>
      </c>
      <c r="AN2026" s="78">
        <v>95.5</v>
      </c>
      <c r="AO2026" s="78">
        <v>11400</v>
      </c>
      <c r="AP2026" s="78">
        <v>10400</v>
      </c>
      <c r="AQ2026" s="78">
        <v>11000</v>
      </c>
      <c r="AR2026" s="78">
        <v>364</v>
      </c>
      <c r="AS2026" s="78">
        <v>11000</v>
      </c>
      <c r="AT2026" s="78">
        <v>10500</v>
      </c>
      <c r="AU2026" s="78">
        <v>11050</v>
      </c>
      <c r="AV2026" s="78">
        <v>95.5</v>
      </c>
      <c r="AW2026" s="77">
        <v>16.86</v>
      </c>
      <c r="AX2026" s="144">
        <f t="shared" si="218"/>
        <v>0.41</v>
      </c>
      <c r="AY2026" s="144">
        <f t="shared" si="219"/>
        <v>0.65</v>
      </c>
      <c r="AZ2026" s="144">
        <f t="shared" si="220"/>
        <v>0.82</v>
      </c>
      <c r="BA2026" s="54">
        <f t="shared" si="221"/>
        <v>24.560621908066206</v>
      </c>
      <c r="BB2026" s="54">
        <f t="shared" si="222"/>
        <v>13.395378091933797</v>
      </c>
    </row>
    <row r="2027" spans="1:54" x14ac:dyDescent="0.25">
      <c r="A2027" s="3">
        <v>43179</v>
      </c>
      <c r="B2027" s="77">
        <v>11010.84</v>
      </c>
      <c r="C2027" s="77">
        <v>1116.0892799999999</v>
      </c>
      <c r="D2027" s="77">
        <v>1.7088999999999999</v>
      </c>
      <c r="E2027" s="77">
        <f t="shared" si="217"/>
        <v>-319.28570000000002</v>
      </c>
      <c r="F2027" s="77">
        <v>-6.3147000000000002</v>
      </c>
      <c r="G2027" s="77">
        <v>-1.6897</v>
      </c>
      <c r="H2027">
        <v>0</v>
      </c>
      <c r="I2027" s="78">
        <v>11012</v>
      </c>
      <c r="J2027">
        <v>201803</v>
      </c>
      <c r="K2027" s="78">
        <v>11012</v>
      </c>
      <c r="L2027" s="77">
        <f t="shared" si="216"/>
        <v>1.1599999999998545</v>
      </c>
      <c r="M2027" s="78">
        <v>44253</v>
      </c>
      <c r="N2027" s="78">
        <v>973.14801</v>
      </c>
      <c r="O2027" s="78">
        <v>3070</v>
      </c>
      <c r="P2027" s="78">
        <v>16.895309999999998</v>
      </c>
      <c r="Q2027" s="144">
        <v>45020.5</v>
      </c>
      <c r="R2027" s="78">
        <v>-30400</v>
      </c>
      <c r="S2027" s="78">
        <v>-1517</v>
      </c>
      <c r="T2027" s="78">
        <v>7215</v>
      </c>
      <c r="U2027" s="78">
        <v>53447</v>
      </c>
      <c r="V2027" s="219">
        <v>-0.1349935450072034</v>
      </c>
      <c r="W2027" s="78">
        <v>-1331</v>
      </c>
      <c r="X2027" s="78">
        <v>6734</v>
      </c>
      <c r="Y2027" s="78">
        <v>10893</v>
      </c>
      <c r="Z2027" s="78">
        <v>11767</v>
      </c>
      <c r="AA2027" s="78">
        <v>121.75</v>
      </c>
      <c r="AB2027" s="78">
        <v>154.08000000000001</v>
      </c>
      <c r="AC2027" s="78">
        <v>36928</v>
      </c>
      <c r="AD2027" s="104">
        <v>1.1821200000000001</v>
      </c>
      <c r="AE2027" s="78">
        <v>110730</v>
      </c>
      <c r="AF2027" s="104">
        <v>1.70252</v>
      </c>
      <c r="AG2027" s="78">
        <v>-42316</v>
      </c>
      <c r="AH2027" s="104">
        <v>-0.46738000000000002</v>
      </c>
      <c r="AI2027" s="78">
        <v>-99119</v>
      </c>
      <c r="AJ2027" s="104">
        <v>-1.76728</v>
      </c>
      <c r="AK2027" s="78">
        <v>11000</v>
      </c>
      <c r="AL2027" s="78">
        <v>11000</v>
      </c>
      <c r="AM2027" s="8">
        <v>11000</v>
      </c>
      <c r="AN2027" s="78">
        <v>72</v>
      </c>
      <c r="AO2027" s="78">
        <v>11200</v>
      </c>
      <c r="AP2027" s="78">
        <v>10400</v>
      </c>
      <c r="AQ2027" s="78">
        <v>11000</v>
      </c>
      <c r="AR2027" s="78">
        <v>379</v>
      </c>
      <c r="AS2027" s="78">
        <v>11000</v>
      </c>
      <c r="AT2027" s="78">
        <v>11000</v>
      </c>
      <c r="AU2027" s="78">
        <v>11000</v>
      </c>
      <c r="AV2027" s="78">
        <v>72</v>
      </c>
      <c r="AW2027" s="77">
        <v>17.77</v>
      </c>
      <c r="AX2027" s="144">
        <f t="shared" si="218"/>
        <v>0.44</v>
      </c>
      <c r="AY2027" s="144">
        <f t="shared" si="219"/>
        <v>0.67</v>
      </c>
      <c r="AZ2027" s="144">
        <f t="shared" si="220"/>
        <v>0.83</v>
      </c>
      <c r="BA2027" s="54">
        <f t="shared" si="221"/>
        <v>22.756119835520227</v>
      </c>
      <c r="BB2027" s="54">
        <f t="shared" si="222"/>
        <v>14.300880164479775</v>
      </c>
    </row>
    <row r="2028" spans="1:54" x14ac:dyDescent="0.25">
      <c r="A2028" s="3">
        <v>43180</v>
      </c>
      <c r="B2028" s="77">
        <v>11011.07</v>
      </c>
      <c r="C2028" s="77">
        <v>1327.8299500000001</v>
      </c>
      <c r="D2028" s="77">
        <v>-6.7103000000000002</v>
      </c>
      <c r="E2028" s="77">
        <f t="shared" si="217"/>
        <v>-132.41509999999997</v>
      </c>
      <c r="F2028" s="77">
        <v>1.9319999999999999</v>
      </c>
      <c r="G2028" s="77">
        <v>12.2797</v>
      </c>
      <c r="H2028" t="s">
        <v>1871</v>
      </c>
      <c r="I2028" s="78">
        <v>11044</v>
      </c>
      <c r="J2028">
        <v>201804</v>
      </c>
      <c r="K2028" s="78">
        <v>11006</v>
      </c>
      <c r="L2028" s="77">
        <f t="shared" si="216"/>
        <v>-5.069999999999709</v>
      </c>
      <c r="M2028" s="78">
        <v>44430</v>
      </c>
      <c r="N2028" s="78">
        <v>978.33676000000003</v>
      </c>
      <c r="O2028" s="78">
        <v>756</v>
      </c>
      <c r="P2028" s="78">
        <v>4.1552800000000003</v>
      </c>
      <c r="Q2028" s="144">
        <v>44619</v>
      </c>
      <c r="R2028" s="78">
        <v>-30266</v>
      </c>
      <c r="S2028" s="78">
        <v>-5633</v>
      </c>
      <c r="T2028" s="78">
        <v>7369</v>
      </c>
      <c r="U2028" s="78">
        <v>32626</v>
      </c>
      <c r="V2028" s="219">
        <v>-0.22586280880279533</v>
      </c>
      <c r="W2028" s="78">
        <v>4940</v>
      </c>
      <c r="X2028" s="78">
        <v>10795</v>
      </c>
      <c r="Y2028" s="78">
        <v>9881</v>
      </c>
      <c r="Z2028" s="78">
        <v>13599</v>
      </c>
      <c r="AA2028" s="78">
        <v>99</v>
      </c>
      <c r="AB2028" s="78">
        <v>151.19</v>
      </c>
      <c r="AC2028" s="78">
        <v>31729</v>
      </c>
      <c r="AD2028" s="104">
        <v>1.69564</v>
      </c>
      <c r="AE2028" s="78">
        <v>46337</v>
      </c>
      <c r="AF2028" s="104">
        <v>1.81342</v>
      </c>
      <c r="AG2028" s="78">
        <v>-13591</v>
      </c>
      <c r="AH2028" s="104">
        <v>-0.76692000000000005</v>
      </c>
      <c r="AI2028" s="78">
        <v>-58317</v>
      </c>
      <c r="AJ2028" s="104">
        <v>-2.1909299999999998</v>
      </c>
      <c r="AK2028" s="78">
        <v>11200</v>
      </c>
      <c r="AL2028" s="78">
        <v>10400</v>
      </c>
      <c r="AM2028" s="8">
        <v>11000</v>
      </c>
      <c r="AN2028" s="78">
        <v>363</v>
      </c>
      <c r="AO2028" s="78">
        <v>11600</v>
      </c>
      <c r="AP2028" s="78">
        <v>8200</v>
      </c>
      <c r="AQ2028" s="78">
        <v>11000</v>
      </c>
      <c r="AR2028" s="78">
        <v>638</v>
      </c>
      <c r="AS2028" s="78">
        <v>11100</v>
      </c>
      <c r="AT2028" s="78">
        <v>10200</v>
      </c>
      <c r="AU2028" s="78">
        <v>11000</v>
      </c>
      <c r="AV2028" s="78">
        <v>192</v>
      </c>
      <c r="AW2028" s="77">
        <v>17.23</v>
      </c>
      <c r="AX2028" s="144">
        <f t="shared" si="218"/>
        <v>0.37</v>
      </c>
      <c r="AY2028" s="144">
        <f t="shared" si="219"/>
        <v>0.63</v>
      </c>
      <c r="AZ2028" s="144">
        <f t="shared" si="220"/>
        <v>0.81</v>
      </c>
      <c r="BA2028" s="54">
        <f t="shared" si="221"/>
        <v>21.568584117580418</v>
      </c>
      <c r="BB2028" s="54">
        <f t="shared" si="222"/>
        <v>14.810415882419587</v>
      </c>
    </row>
    <row r="2029" spans="1:54" x14ac:dyDescent="0.25">
      <c r="A2029" s="3">
        <v>43181</v>
      </c>
      <c r="B2029" s="77">
        <v>11005.84</v>
      </c>
      <c r="C2029" s="77">
        <v>1498.0051699999999</v>
      </c>
      <c r="D2029" s="77">
        <v>32.446199999999997</v>
      </c>
      <c r="E2029" s="77">
        <f t="shared" si="217"/>
        <v>-189.73689999999993</v>
      </c>
      <c r="F2029" s="77">
        <v>1.3203</v>
      </c>
      <c r="G2029" s="77">
        <v>-49.927799999999998</v>
      </c>
      <c r="H2029">
        <v>0</v>
      </c>
      <c r="I2029" s="78">
        <v>10989</v>
      </c>
      <c r="J2029">
        <v>201804</v>
      </c>
      <c r="K2029" s="78">
        <v>10989</v>
      </c>
      <c r="L2029" s="77">
        <f t="shared" si="216"/>
        <v>-16.840000000000146</v>
      </c>
      <c r="M2029" s="78">
        <v>45537</v>
      </c>
      <c r="N2029" s="78">
        <v>1001.55733</v>
      </c>
      <c r="O2029" s="78">
        <v>436</v>
      </c>
      <c r="P2029" s="78">
        <v>2.3918400000000002</v>
      </c>
      <c r="Q2029" s="144">
        <v>45646</v>
      </c>
      <c r="R2029" s="78">
        <v>-31087</v>
      </c>
      <c r="S2029" s="78">
        <v>-5876</v>
      </c>
      <c r="T2029" s="78">
        <v>4066</v>
      </c>
      <c r="U2029" s="78">
        <v>37930</v>
      </c>
      <c r="V2029" s="219">
        <v>-0.10719746902188242</v>
      </c>
      <c r="W2029" s="78">
        <v>3651</v>
      </c>
      <c r="X2029" s="78">
        <v>9575</v>
      </c>
      <c r="Y2029" s="78">
        <v>10062</v>
      </c>
      <c r="Z2029" s="78">
        <v>13400</v>
      </c>
      <c r="AA2029" s="78">
        <v>111.47</v>
      </c>
      <c r="AB2029" s="78">
        <v>137.94999999999999</v>
      </c>
      <c r="AC2029" s="78">
        <v>28497</v>
      </c>
      <c r="AD2029" s="104">
        <v>0.99197000000000002</v>
      </c>
      <c r="AE2029" s="78">
        <v>50808</v>
      </c>
      <c r="AF2029" s="104">
        <v>1.05959</v>
      </c>
      <c r="AG2029" s="78">
        <v>-6688</v>
      </c>
      <c r="AH2029" s="104">
        <v>-1.5689999999999999E-2</v>
      </c>
      <c r="AI2029" s="78">
        <v>-67229</v>
      </c>
      <c r="AJ2029" s="104">
        <v>-1.6198300000000001</v>
      </c>
      <c r="AK2029" s="78">
        <v>11200</v>
      </c>
      <c r="AL2029" s="78">
        <v>10000</v>
      </c>
      <c r="AM2029" s="8">
        <v>11000</v>
      </c>
      <c r="AN2029" s="78">
        <v>325</v>
      </c>
      <c r="AO2029" s="78">
        <v>11600</v>
      </c>
      <c r="AP2029" s="78">
        <v>9800</v>
      </c>
      <c r="AQ2029" s="78">
        <v>11000</v>
      </c>
      <c r="AR2029" s="78">
        <v>490</v>
      </c>
      <c r="AS2029" s="78">
        <v>11200</v>
      </c>
      <c r="AT2029" s="78">
        <v>10200</v>
      </c>
      <c r="AU2029" s="78">
        <v>11000</v>
      </c>
      <c r="AV2029" s="78">
        <v>143</v>
      </c>
      <c r="AW2029" s="77">
        <v>16.13</v>
      </c>
      <c r="AX2029" s="144">
        <f t="shared" si="218"/>
        <v>0.17</v>
      </c>
      <c r="AY2029" s="144">
        <f t="shared" si="219"/>
        <v>0.51</v>
      </c>
      <c r="AZ2029" s="144">
        <f t="shared" si="220"/>
        <v>0.75</v>
      </c>
      <c r="BA2029" s="54">
        <f t="shared" si="221"/>
        <v>21.316316967010497</v>
      </c>
      <c r="BB2029" s="54">
        <f t="shared" si="222"/>
        <v>14.640683032989504</v>
      </c>
    </row>
    <row r="2030" spans="1:54" x14ac:dyDescent="0.25">
      <c r="A2030" s="3">
        <v>43182</v>
      </c>
      <c r="B2030" s="77">
        <v>10823.33</v>
      </c>
      <c r="C2030" s="77">
        <v>1497.67336</v>
      </c>
      <c r="D2030" s="77">
        <v>-61.2879</v>
      </c>
      <c r="E2030" s="77">
        <f t="shared" si="217"/>
        <v>-183.11059999999995</v>
      </c>
      <c r="F2030" s="77">
        <v>-7.6869000000000005</v>
      </c>
      <c r="G2030" s="77">
        <v>-47.761299999999999</v>
      </c>
      <c r="H2030">
        <v>0</v>
      </c>
      <c r="I2030" s="78">
        <v>10734</v>
      </c>
      <c r="J2030">
        <v>201804</v>
      </c>
      <c r="K2030" s="78">
        <v>10734</v>
      </c>
      <c r="L2030" s="77">
        <f t="shared" si="216"/>
        <v>-89.329999999999927</v>
      </c>
      <c r="M2030" s="78">
        <v>45385</v>
      </c>
      <c r="N2030" s="78">
        <v>974.91803000000004</v>
      </c>
      <c r="O2030" s="78">
        <v>-2374</v>
      </c>
      <c r="P2030" s="78">
        <v>-12.74291</v>
      </c>
      <c r="Q2030" s="144">
        <v>44791.5</v>
      </c>
      <c r="R2030" s="78">
        <v>-32506</v>
      </c>
      <c r="S2030" s="78">
        <v>-6437</v>
      </c>
      <c r="T2030" s="78">
        <v>210</v>
      </c>
      <c r="U2030" s="78">
        <v>40823</v>
      </c>
      <c r="V2030" s="219">
        <v>-5.1441589300149429E-3</v>
      </c>
      <c r="W2030" s="78">
        <v>3089</v>
      </c>
      <c r="X2030" s="78">
        <v>8484</v>
      </c>
      <c r="Y2030" s="78">
        <v>8785</v>
      </c>
      <c r="Z2030" s="78">
        <v>11454</v>
      </c>
      <c r="AA2030" s="78">
        <v>124.42</v>
      </c>
      <c r="AB2030" s="78">
        <v>120.97</v>
      </c>
      <c r="AC2030" s="78">
        <v>38265</v>
      </c>
      <c r="AD2030" s="104">
        <v>0.96914999999999996</v>
      </c>
      <c r="AE2030" s="78">
        <v>57199</v>
      </c>
      <c r="AF2030" s="104">
        <v>4.0532000000000004</v>
      </c>
      <c r="AG2030" s="78">
        <v>-23458</v>
      </c>
      <c r="AH2030" s="104">
        <v>-0.54812000000000005</v>
      </c>
      <c r="AI2030" s="78">
        <v>-72075</v>
      </c>
      <c r="AJ2030" s="104">
        <v>-4.82348</v>
      </c>
      <c r="AK2030" s="78">
        <v>11200</v>
      </c>
      <c r="AL2030" s="78">
        <v>10200</v>
      </c>
      <c r="AM2030" s="8">
        <v>10700</v>
      </c>
      <c r="AN2030" s="78">
        <v>424</v>
      </c>
      <c r="AO2030" s="78">
        <v>11600</v>
      </c>
      <c r="AP2030" s="78">
        <v>9800</v>
      </c>
      <c r="AQ2030" s="78">
        <v>10700</v>
      </c>
      <c r="AR2030" s="78">
        <v>586</v>
      </c>
      <c r="AS2030" s="78">
        <v>11000</v>
      </c>
      <c r="AT2030" s="78">
        <v>10200</v>
      </c>
      <c r="AU2030" s="78">
        <v>10750</v>
      </c>
      <c r="AV2030" s="78">
        <v>206</v>
      </c>
      <c r="AW2030" s="77">
        <v>20.98</v>
      </c>
      <c r="AX2030" s="144">
        <f t="shared" si="218"/>
        <v>0.79</v>
      </c>
      <c r="AY2030" s="144">
        <f t="shared" si="219"/>
        <v>0.87</v>
      </c>
      <c r="AZ2030" s="144">
        <f t="shared" si="220"/>
        <v>0.93</v>
      </c>
      <c r="BA2030" s="54">
        <f t="shared" si="221"/>
        <v>21.351355381249544</v>
      </c>
      <c r="BB2030" s="54">
        <f t="shared" si="222"/>
        <v>14.620644618750458</v>
      </c>
    </row>
    <row r="2031" spans="1:54" x14ac:dyDescent="0.25">
      <c r="A2031" s="3">
        <v>43185</v>
      </c>
      <c r="B2031" s="77">
        <v>10840.05</v>
      </c>
      <c r="C2031" s="77">
        <v>1207.69811</v>
      </c>
      <c r="D2031" s="77">
        <v>-90.935400000000016</v>
      </c>
      <c r="E2031" s="77">
        <f t="shared" si="217"/>
        <v>-294.93179999999995</v>
      </c>
      <c r="F2031" s="77">
        <v>-7.7954999999999997</v>
      </c>
      <c r="G2031" s="77">
        <v>-20.402899999999999</v>
      </c>
      <c r="H2031">
        <v>0</v>
      </c>
      <c r="I2031" s="78">
        <v>10840</v>
      </c>
      <c r="J2031">
        <v>201804</v>
      </c>
      <c r="K2031" s="78">
        <v>10840</v>
      </c>
      <c r="L2031" s="77">
        <f t="shared" si="216"/>
        <v>-4.9999999999272404E-2</v>
      </c>
      <c r="M2031" s="78">
        <v>48813</v>
      </c>
      <c r="N2031" s="78">
        <v>1058.9424200000001</v>
      </c>
      <c r="O2031" s="78">
        <v>-1568</v>
      </c>
      <c r="P2031" s="78">
        <v>-8.4999800000000008</v>
      </c>
      <c r="Q2031" s="144">
        <v>48421</v>
      </c>
      <c r="R2031" s="78">
        <v>-32752</v>
      </c>
      <c r="S2031" s="78">
        <v>-5420</v>
      </c>
      <c r="T2031" s="78">
        <v>3793</v>
      </c>
      <c r="U2031" s="78">
        <v>42225</v>
      </c>
      <c r="V2031" s="219">
        <v>-8.9828300769686203E-2</v>
      </c>
      <c r="W2031" s="78">
        <v>5524</v>
      </c>
      <c r="X2031" s="78">
        <v>8225</v>
      </c>
      <c r="Y2031" s="78">
        <v>12272</v>
      </c>
      <c r="Z2031" s="78">
        <v>14364</v>
      </c>
      <c r="AA2031" s="78">
        <v>139.43</v>
      </c>
      <c r="AB2031" s="78">
        <v>126.71</v>
      </c>
      <c r="AC2031" s="78">
        <v>40779</v>
      </c>
      <c r="AD2031" s="104">
        <v>1.1875899999999999</v>
      </c>
      <c r="AE2031" s="78">
        <v>67159</v>
      </c>
      <c r="AF2031" s="104">
        <v>3.3904999999999998</v>
      </c>
      <c r="AG2031" s="78">
        <v>-30458</v>
      </c>
      <c r="AH2031" s="104">
        <v>-0.73519999999999996</v>
      </c>
      <c r="AI2031" s="78">
        <v>-54232</v>
      </c>
      <c r="AJ2031" s="104">
        <v>-3.5305399999999998</v>
      </c>
      <c r="AK2031" s="78">
        <v>11200</v>
      </c>
      <c r="AL2031" s="78">
        <v>10200</v>
      </c>
      <c r="AM2031" s="8">
        <v>10800</v>
      </c>
      <c r="AN2031" s="78">
        <v>366</v>
      </c>
      <c r="AO2031" s="78">
        <v>11600</v>
      </c>
      <c r="AP2031" s="78">
        <v>9800</v>
      </c>
      <c r="AQ2031" s="78">
        <v>10800</v>
      </c>
      <c r="AR2031" s="78">
        <v>538</v>
      </c>
      <c r="AS2031" s="78">
        <v>11000</v>
      </c>
      <c r="AT2031" s="78">
        <v>10200</v>
      </c>
      <c r="AU2031" s="78">
        <v>10850</v>
      </c>
      <c r="AV2031" s="78">
        <v>126</v>
      </c>
      <c r="AW2031" s="77">
        <v>19.079999999999998</v>
      </c>
      <c r="AX2031" s="144">
        <f t="shared" si="218"/>
        <v>0.57999999999999996</v>
      </c>
      <c r="AY2031" s="144">
        <f t="shared" si="219"/>
        <v>0.75</v>
      </c>
      <c r="AZ2031" s="144">
        <f t="shared" si="220"/>
        <v>0.87</v>
      </c>
      <c r="BA2031" s="54">
        <f t="shared" si="221"/>
        <v>21.409677522262438</v>
      </c>
      <c r="BB2031" s="54">
        <f t="shared" si="222"/>
        <v>14.621322477737563</v>
      </c>
    </row>
    <row r="2032" spans="1:54" x14ac:dyDescent="0.25">
      <c r="A2032" s="3">
        <v>43186</v>
      </c>
      <c r="B2032" s="77">
        <v>10986.79</v>
      </c>
      <c r="C2032" s="77">
        <v>1313.3375699999999</v>
      </c>
      <c r="D2032" s="77">
        <v>25.085599999999999</v>
      </c>
      <c r="E2032" s="77">
        <f t="shared" si="217"/>
        <v>-271.96479999999997</v>
      </c>
      <c r="F2032" s="77">
        <v>-3.1400999999999999</v>
      </c>
      <c r="G2032" s="77">
        <v>-10.698499999999999</v>
      </c>
      <c r="H2032">
        <v>0</v>
      </c>
      <c r="I2032" s="78">
        <v>10989</v>
      </c>
      <c r="J2032">
        <v>201804</v>
      </c>
      <c r="K2032" s="78">
        <v>10989</v>
      </c>
      <c r="L2032" s="77">
        <f t="shared" si="216"/>
        <v>2.2099999999991269</v>
      </c>
      <c r="M2032" s="78">
        <v>46920</v>
      </c>
      <c r="N2032" s="78">
        <v>1031.89824</v>
      </c>
      <c r="O2032" s="78">
        <v>-548</v>
      </c>
      <c r="P2032" s="78">
        <v>-3.0132699999999999</v>
      </c>
      <c r="Q2032" s="144">
        <v>46783</v>
      </c>
      <c r="R2032" s="78">
        <v>-31903</v>
      </c>
      <c r="S2032" s="78">
        <v>-5562</v>
      </c>
      <c r="T2032" s="78">
        <v>4770</v>
      </c>
      <c r="U2032" s="78">
        <v>43250</v>
      </c>
      <c r="V2032" s="219">
        <v>-0.11028901734104046</v>
      </c>
      <c r="W2032" s="78">
        <v>3721</v>
      </c>
      <c r="X2032" s="78">
        <v>9550</v>
      </c>
      <c r="Y2032" s="78">
        <v>8967</v>
      </c>
      <c r="Z2032" s="78">
        <v>12947</v>
      </c>
      <c r="AA2032" s="78">
        <v>128.24</v>
      </c>
      <c r="AB2032" s="78">
        <v>141.38</v>
      </c>
      <c r="AC2032" s="78">
        <v>43332</v>
      </c>
      <c r="AD2032" s="104">
        <v>1.4128000000000001</v>
      </c>
      <c r="AE2032" s="78">
        <v>80980</v>
      </c>
      <c r="AF2032" s="104">
        <v>2.7089799999999999</v>
      </c>
      <c r="AG2032" s="78">
        <v>-18628</v>
      </c>
      <c r="AH2032" s="104">
        <v>0.41615000000000002</v>
      </c>
      <c r="AI2032" s="78">
        <v>-65093</v>
      </c>
      <c r="AJ2032" s="104">
        <v>-2.5742699999999998</v>
      </c>
      <c r="AK2032" s="78">
        <v>11200</v>
      </c>
      <c r="AL2032" s="78">
        <v>10200</v>
      </c>
      <c r="AM2032" s="8">
        <v>11000</v>
      </c>
      <c r="AN2032" s="78">
        <v>312</v>
      </c>
      <c r="AO2032" s="78">
        <v>11600</v>
      </c>
      <c r="AP2032" s="78">
        <v>9800</v>
      </c>
      <c r="AQ2032" s="78">
        <v>11000</v>
      </c>
      <c r="AR2032" s="78">
        <v>502</v>
      </c>
      <c r="AS2032" s="78">
        <v>11000</v>
      </c>
      <c r="AT2032" s="78">
        <v>10950</v>
      </c>
      <c r="AU2032" s="78">
        <v>11000</v>
      </c>
      <c r="AV2032" s="78">
        <v>64.5</v>
      </c>
      <c r="AW2032" s="77">
        <v>17.22</v>
      </c>
      <c r="AX2032" s="144">
        <f t="shared" si="218"/>
        <v>0.27</v>
      </c>
      <c r="AY2032" s="144">
        <f t="shared" si="219"/>
        <v>0.56999999999999995</v>
      </c>
      <c r="AZ2032" s="144">
        <f t="shared" si="220"/>
        <v>0.78</v>
      </c>
      <c r="BA2032" s="54">
        <f t="shared" si="221"/>
        <v>21.384977877314057</v>
      </c>
      <c r="BB2032" s="54">
        <f t="shared" si="222"/>
        <v>14.560022122685934</v>
      </c>
    </row>
    <row r="2033" spans="1:54" x14ac:dyDescent="0.25">
      <c r="A2033" s="3">
        <v>43187</v>
      </c>
      <c r="B2033" s="77">
        <v>10865.66</v>
      </c>
      <c r="C2033" s="77">
        <v>1178.1677299999999</v>
      </c>
      <c r="D2033" s="77">
        <v>-93.149799999999999</v>
      </c>
      <c r="E2033" s="77">
        <f t="shared" si="217"/>
        <v>-345.07299999999998</v>
      </c>
      <c r="F2033" s="77">
        <v>-5.1533000000000007</v>
      </c>
      <c r="G2033" s="77">
        <v>-53.117899999999999</v>
      </c>
      <c r="H2033" t="s">
        <v>1872</v>
      </c>
      <c r="I2033" s="78">
        <v>10820</v>
      </c>
      <c r="J2033">
        <v>201804</v>
      </c>
      <c r="K2033" s="78">
        <v>10820</v>
      </c>
      <c r="L2033" s="77">
        <f t="shared" si="216"/>
        <v>-45.659999999999854</v>
      </c>
      <c r="M2033" s="78">
        <v>43066</v>
      </c>
      <c r="N2033" s="78">
        <v>932.54908</v>
      </c>
      <c r="O2033" s="78">
        <v>-6386</v>
      </c>
      <c r="P2033" s="78">
        <v>-34.545960000000001</v>
      </c>
      <c r="Q2033" s="144">
        <v>41469.5</v>
      </c>
      <c r="R2033" s="78">
        <v>-32665</v>
      </c>
      <c r="S2033" s="78">
        <v>-6782</v>
      </c>
      <c r="T2033" s="78">
        <v>-3112</v>
      </c>
      <c r="U2033" s="78">
        <v>44054</v>
      </c>
      <c r="V2033" s="219">
        <v>7.0640577473101193E-2</v>
      </c>
      <c r="W2033" s="78">
        <v>2416</v>
      </c>
      <c r="X2033" s="78">
        <v>5292</v>
      </c>
      <c r="Y2033" s="78">
        <v>6723</v>
      </c>
      <c r="Z2033" s="78">
        <v>9278</v>
      </c>
      <c r="AA2033" s="78">
        <v>112.35</v>
      </c>
      <c r="AB2033" s="78">
        <v>148.19999999999999</v>
      </c>
      <c r="AC2033" s="78">
        <v>32207</v>
      </c>
      <c r="AD2033" s="104">
        <v>1.07744</v>
      </c>
      <c r="AE2033" s="78">
        <v>71853</v>
      </c>
      <c r="AF2033" s="104">
        <v>3.7805200000000001</v>
      </c>
      <c r="AG2033" s="78">
        <v>-10344</v>
      </c>
      <c r="AH2033" s="104">
        <v>-0.24554000000000001</v>
      </c>
      <c r="AI2033" s="78">
        <v>-67960</v>
      </c>
      <c r="AJ2033" s="104">
        <v>-3.7518899999999999</v>
      </c>
      <c r="AK2033" s="78">
        <v>11200</v>
      </c>
      <c r="AL2033" s="78">
        <v>10200</v>
      </c>
      <c r="AM2033" s="8">
        <v>10800</v>
      </c>
      <c r="AN2033" s="78">
        <v>363</v>
      </c>
      <c r="AO2033" s="78">
        <v>11600</v>
      </c>
      <c r="AP2033" s="78">
        <v>9800</v>
      </c>
      <c r="AQ2033" s="78">
        <v>10800</v>
      </c>
      <c r="AR2033" s="78">
        <v>542</v>
      </c>
      <c r="AS2033" s="78">
        <v>11000</v>
      </c>
      <c r="AT2033" s="78">
        <v>10200</v>
      </c>
      <c r="AU2033" s="78">
        <v>10850</v>
      </c>
      <c r="AV2033" s="78">
        <v>245</v>
      </c>
      <c r="AW2033" s="77">
        <v>19.86</v>
      </c>
      <c r="AX2033" s="144">
        <f t="shared" si="218"/>
        <v>0.65</v>
      </c>
      <c r="AY2033" s="144">
        <f t="shared" si="219"/>
        <v>0.79</v>
      </c>
      <c r="AZ2033" s="144">
        <f t="shared" si="220"/>
        <v>0.89</v>
      </c>
      <c r="BA2033" s="54">
        <f t="shared" si="221"/>
        <v>21.578577964012833</v>
      </c>
      <c r="BB2033" s="54">
        <f t="shared" si="222"/>
        <v>14.547422035987164</v>
      </c>
    </row>
    <row r="2034" spans="1:54" x14ac:dyDescent="0.25">
      <c r="A2034" s="3">
        <v>43188</v>
      </c>
      <c r="B2034" s="77">
        <v>10845.92</v>
      </c>
      <c r="C2034" s="77">
        <v>1177.3671999999999</v>
      </c>
      <c r="D2034" s="77">
        <v>-125.4571</v>
      </c>
      <c r="E2034" s="77">
        <f t="shared" si="217"/>
        <v>-440.38400000000001</v>
      </c>
      <c r="F2034" s="77">
        <v>-5.2682000000000002</v>
      </c>
      <c r="G2034" s="77">
        <v>-6.2822000000000005</v>
      </c>
      <c r="H2034">
        <v>0</v>
      </c>
      <c r="I2034" s="78">
        <v>10840</v>
      </c>
      <c r="J2034">
        <v>201804</v>
      </c>
      <c r="K2034" s="78">
        <v>10840</v>
      </c>
      <c r="L2034" s="77">
        <f t="shared" si="216"/>
        <v>-5.9200000000000728</v>
      </c>
      <c r="M2034" s="78">
        <v>43526</v>
      </c>
      <c r="N2034" s="78">
        <v>944.32826999999997</v>
      </c>
      <c r="O2034" s="78">
        <v>-3103</v>
      </c>
      <c r="P2034" s="78">
        <v>-16.817250000000001</v>
      </c>
      <c r="Q2034" s="144">
        <v>42750.25</v>
      </c>
      <c r="R2034" s="78">
        <v>-32687</v>
      </c>
      <c r="S2034" s="78">
        <v>-6310</v>
      </c>
      <c r="T2034" s="78">
        <v>-759</v>
      </c>
      <c r="U2034" s="78">
        <v>43427</v>
      </c>
      <c r="V2034" s="219">
        <v>1.7477606097589058E-2</v>
      </c>
      <c r="W2034" s="78">
        <v>3243</v>
      </c>
      <c r="X2034" s="78">
        <v>6279</v>
      </c>
      <c r="Y2034" s="78">
        <v>7945</v>
      </c>
      <c r="Z2034" s="78">
        <v>10768</v>
      </c>
      <c r="AA2034" s="78">
        <v>104.95</v>
      </c>
      <c r="AB2034" s="78">
        <v>145.13</v>
      </c>
      <c r="AC2034" s="78">
        <v>32568</v>
      </c>
      <c r="AD2034" s="104">
        <v>1.0452699999999999</v>
      </c>
      <c r="AE2034" s="78">
        <v>87110</v>
      </c>
      <c r="AF2034" s="104">
        <v>3.9487800000000002</v>
      </c>
      <c r="AG2034" s="78">
        <v>-10465</v>
      </c>
      <c r="AH2034" s="104">
        <v>-0.35564000000000001</v>
      </c>
      <c r="AI2034" s="78">
        <v>-64580</v>
      </c>
      <c r="AJ2034" s="104">
        <v>-3.6907800000000002</v>
      </c>
      <c r="AK2034" s="78">
        <v>11200</v>
      </c>
      <c r="AL2034" s="78">
        <v>10200</v>
      </c>
      <c r="AM2034" s="8">
        <v>10800</v>
      </c>
      <c r="AN2034" s="78">
        <v>352</v>
      </c>
      <c r="AO2034" s="78">
        <v>11600</v>
      </c>
      <c r="AP2034" s="78">
        <v>10000</v>
      </c>
      <c r="AQ2034" s="78">
        <v>10800</v>
      </c>
      <c r="AR2034" s="78">
        <v>545</v>
      </c>
      <c r="AS2034" s="78">
        <v>11100</v>
      </c>
      <c r="AT2034" s="78">
        <v>10200</v>
      </c>
      <c r="AU2034" s="78">
        <v>10850</v>
      </c>
      <c r="AV2034" s="78">
        <v>213</v>
      </c>
      <c r="AW2034" s="77">
        <v>19.61</v>
      </c>
      <c r="AX2034" s="144">
        <f t="shared" si="218"/>
        <v>0.57999999999999996</v>
      </c>
      <c r="AY2034" s="144">
        <f t="shared" si="219"/>
        <v>0.73</v>
      </c>
      <c r="AZ2034" s="144">
        <f t="shared" si="220"/>
        <v>0.86</v>
      </c>
      <c r="BA2034" s="54">
        <f t="shared" si="221"/>
        <v>21.557965763757025</v>
      </c>
      <c r="BB2034" s="54">
        <f t="shared" si="222"/>
        <v>14.554034236242977</v>
      </c>
    </row>
    <row r="2035" spans="1:54" x14ac:dyDescent="0.25">
      <c r="A2035" s="3">
        <v>43189</v>
      </c>
      <c r="B2035" s="77">
        <v>10906.22</v>
      </c>
      <c r="C2035" s="77">
        <v>1150.0998199999999</v>
      </c>
      <c r="D2035" s="77">
        <v>19.2258</v>
      </c>
      <c r="E2035" s="77">
        <f t="shared" si="217"/>
        <v>-266.48150000000004</v>
      </c>
      <c r="F2035" s="77">
        <v>-4.5187999999999997</v>
      </c>
      <c r="G2035" s="77">
        <v>2.7675999999999998</v>
      </c>
      <c r="H2035">
        <v>0</v>
      </c>
      <c r="I2035" s="78">
        <v>10919</v>
      </c>
      <c r="J2035">
        <v>201804</v>
      </c>
      <c r="K2035" s="78">
        <v>10919</v>
      </c>
      <c r="L2035" s="77">
        <f t="shared" si="216"/>
        <v>12.780000000000655</v>
      </c>
      <c r="M2035" s="78">
        <v>48767</v>
      </c>
      <c r="N2035" s="78">
        <v>1065.54393</v>
      </c>
      <c r="O2035" s="78">
        <v>648</v>
      </c>
      <c r="P2035" s="78">
        <v>3.5357599999999998</v>
      </c>
      <c r="Q2035" s="144">
        <v>48929</v>
      </c>
      <c r="R2035" s="78">
        <v>-32177</v>
      </c>
      <c r="S2035" s="78">
        <v>-7666</v>
      </c>
      <c r="T2035" s="78">
        <v>4298</v>
      </c>
      <c r="U2035" s="78">
        <v>43993</v>
      </c>
      <c r="V2035" s="219">
        <v>-9.7697360943786518E-2</v>
      </c>
      <c r="W2035" s="78">
        <v>5752</v>
      </c>
      <c r="X2035" s="78">
        <v>11842</v>
      </c>
      <c r="Y2035" s="78">
        <v>11151</v>
      </c>
      <c r="Z2035" s="78">
        <v>17442</v>
      </c>
      <c r="AA2035" s="78">
        <v>125.12</v>
      </c>
      <c r="AB2035" s="78">
        <v>149.71</v>
      </c>
      <c r="AC2035" s="78">
        <v>40446</v>
      </c>
      <c r="AD2035" s="104">
        <v>1.3284899999999999</v>
      </c>
      <c r="AE2035" s="78">
        <v>97423</v>
      </c>
      <c r="AF2035" s="104">
        <v>3.2776999999999998</v>
      </c>
      <c r="AG2035" s="78">
        <v>-934</v>
      </c>
      <c r="AH2035" s="104">
        <v>0.10814</v>
      </c>
      <c r="AI2035" s="78">
        <v>-79723</v>
      </c>
      <c r="AJ2035" s="104">
        <v>-3.4648699999999999</v>
      </c>
      <c r="AK2035" s="78">
        <v>11200</v>
      </c>
      <c r="AL2035" s="78">
        <v>10200</v>
      </c>
      <c r="AM2035" s="8">
        <v>10900</v>
      </c>
      <c r="AN2035" s="78">
        <v>297</v>
      </c>
      <c r="AO2035" s="78">
        <v>11600</v>
      </c>
      <c r="AP2035" s="78">
        <v>10000</v>
      </c>
      <c r="AQ2035" s="78">
        <v>10900</v>
      </c>
      <c r="AR2035" s="78">
        <v>492</v>
      </c>
      <c r="AS2035" s="78">
        <v>11100</v>
      </c>
      <c r="AT2035" s="78">
        <v>10200</v>
      </c>
      <c r="AU2035" s="78">
        <v>10950</v>
      </c>
      <c r="AV2035" s="78">
        <v>157</v>
      </c>
      <c r="AW2035" s="77">
        <v>17.82</v>
      </c>
      <c r="AX2035" s="144">
        <f t="shared" si="218"/>
        <v>0.37</v>
      </c>
      <c r="AY2035" s="144">
        <f t="shared" si="219"/>
        <v>0.59</v>
      </c>
      <c r="AZ2035" s="144">
        <f t="shared" si="220"/>
        <v>0.79</v>
      </c>
      <c r="BA2035" s="54">
        <f t="shared" si="221"/>
        <v>21.143059128765202</v>
      </c>
      <c r="BB2035" s="54">
        <f t="shared" si="222"/>
        <v>14.662940871234795</v>
      </c>
    </row>
    <row r="2036" spans="1:54" x14ac:dyDescent="0.25">
      <c r="A2036" s="3">
        <v>43190</v>
      </c>
      <c r="B2036" s="77">
        <v>10919.49</v>
      </c>
      <c r="C2036" s="77">
        <v>767.78668000000005</v>
      </c>
      <c r="D2036" s="77">
        <v>0.46659999999999996</v>
      </c>
      <c r="E2036" s="77">
        <f t="shared" si="217"/>
        <v>-163.47059999999999</v>
      </c>
      <c r="F2036" s="77">
        <v>-0.4446</v>
      </c>
      <c r="G2036" s="77">
        <v>-2.6976</v>
      </c>
      <c r="H2036">
        <v>0</v>
      </c>
      <c r="I2036" s="78">
        <v>10926</v>
      </c>
      <c r="J2036">
        <v>201804</v>
      </c>
      <c r="K2036" s="78">
        <v>10926</v>
      </c>
      <c r="L2036" s="77">
        <f t="shared" si="216"/>
        <v>6.5100000000002183</v>
      </c>
      <c r="M2036" s="78">
        <v>48786</v>
      </c>
      <c r="N2036" s="78">
        <v>1066.5646400000001</v>
      </c>
      <c r="O2036" s="78">
        <v>704</v>
      </c>
      <c r="P2036" s="78">
        <v>3.8431299999999999</v>
      </c>
      <c r="Q2036" s="144">
        <v>48962</v>
      </c>
      <c r="R2036" s="78">
        <v>-32148</v>
      </c>
      <c r="S2036" s="78">
        <v>-8533</v>
      </c>
      <c r="T2036" s="78">
        <v>5544</v>
      </c>
      <c r="U2036" s="78">
        <v>43724</v>
      </c>
      <c r="V2036" s="219">
        <v>-0.12679535266672765</v>
      </c>
      <c r="W2036" s="78">
        <v>5750</v>
      </c>
      <c r="X2036" s="78">
        <v>11837</v>
      </c>
      <c r="Y2036" s="78">
        <v>11036</v>
      </c>
      <c r="Z2036" s="78">
        <v>17386</v>
      </c>
      <c r="AA2036" s="78">
        <v>82.24</v>
      </c>
      <c r="AB2036" s="78">
        <v>146.96</v>
      </c>
      <c r="AC2036" s="78">
        <v>41129</v>
      </c>
      <c r="AD2036" s="104">
        <v>1.33236</v>
      </c>
      <c r="AE2036" s="78">
        <v>98320</v>
      </c>
      <c r="AF2036" s="104">
        <v>3.15463</v>
      </c>
      <c r="AG2036" s="78">
        <v>-830</v>
      </c>
      <c r="AH2036" s="104">
        <v>1.73E-3</v>
      </c>
      <c r="AI2036" s="78">
        <v>-75534</v>
      </c>
      <c r="AJ2036" s="104">
        <v>-3.3548</v>
      </c>
      <c r="AK2036" s="78">
        <v>11200</v>
      </c>
      <c r="AL2036" s="78">
        <v>10200</v>
      </c>
      <c r="AM2036" s="8">
        <v>10900</v>
      </c>
      <c r="AN2036" s="78">
        <v>292</v>
      </c>
      <c r="AO2036" s="78">
        <v>11600</v>
      </c>
      <c r="AP2036" s="78">
        <v>10800</v>
      </c>
      <c r="AQ2036" s="78">
        <v>10900</v>
      </c>
      <c r="AR2036" s="78">
        <v>497</v>
      </c>
      <c r="AS2036" s="78">
        <v>11150</v>
      </c>
      <c r="AT2036" s="78">
        <v>10200</v>
      </c>
      <c r="AU2036" s="78">
        <v>10950</v>
      </c>
      <c r="AV2036" s="78">
        <v>152</v>
      </c>
      <c r="AW2036" s="77">
        <v>17.670000000000002</v>
      </c>
      <c r="AX2036" s="144">
        <f t="shared" si="218"/>
        <v>0.34</v>
      </c>
      <c r="AY2036" s="144">
        <f t="shared" si="219"/>
        <v>0.55000000000000004</v>
      </c>
      <c r="AZ2036" s="144">
        <f t="shared" si="220"/>
        <v>0.77</v>
      </c>
      <c r="BA2036" s="54">
        <f t="shared" si="221"/>
        <v>20.612770923798521</v>
      </c>
      <c r="BB2036" s="54">
        <f t="shared" si="222"/>
        <v>14.854229076201484</v>
      </c>
    </row>
    <row r="2037" spans="1:54" x14ac:dyDescent="0.25">
      <c r="A2037" s="3">
        <v>43192</v>
      </c>
      <c r="B2037" s="77">
        <v>10888.27</v>
      </c>
      <c r="C2037" s="77">
        <v>1033.01334</v>
      </c>
      <c r="D2037" s="77">
        <v>-22.141100000000002</v>
      </c>
      <c r="E2037" s="77">
        <f t="shared" si="217"/>
        <v>-222.87340000000003</v>
      </c>
      <c r="F2037" s="77">
        <v>-2.7381000000000002</v>
      </c>
      <c r="G2037" s="77">
        <v>-11.191800000000001</v>
      </c>
      <c r="H2037">
        <v>0</v>
      </c>
      <c r="I2037" s="78">
        <v>10865</v>
      </c>
      <c r="J2037">
        <v>201804</v>
      </c>
      <c r="K2037" s="78">
        <v>10865</v>
      </c>
      <c r="L2037" s="77">
        <f t="shared" si="216"/>
        <v>-23.270000000000437</v>
      </c>
      <c r="M2037" s="78">
        <v>49141</v>
      </c>
      <c r="N2037" s="78">
        <v>1068.27701</v>
      </c>
      <c r="O2037" s="78">
        <v>-494</v>
      </c>
      <c r="P2037" s="78">
        <v>-2.6834899999999999</v>
      </c>
      <c r="Q2037" s="144">
        <v>49017.5</v>
      </c>
      <c r="R2037" s="78">
        <v>-32429</v>
      </c>
      <c r="S2037" s="78">
        <v>-8443</v>
      </c>
      <c r="T2037" s="78">
        <v>3577</v>
      </c>
      <c r="U2037" s="78">
        <v>42172</v>
      </c>
      <c r="V2037" s="219">
        <v>-8.4819311391444566E-2</v>
      </c>
      <c r="W2037" s="78">
        <v>4937</v>
      </c>
      <c r="X2037" s="78">
        <v>8195</v>
      </c>
      <c r="Y2037" s="78">
        <v>10825</v>
      </c>
      <c r="Z2037" s="78">
        <v>15360</v>
      </c>
      <c r="AA2037" s="78">
        <v>104.47</v>
      </c>
      <c r="AB2037" s="78">
        <v>140.6</v>
      </c>
      <c r="AC2037" s="78">
        <v>42938</v>
      </c>
      <c r="AD2037" s="104">
        <v>1.1145</v>
      </c>
      <c r="AE2037" s="78">
        <v>100260</v>
      </c>
      <c r="AF2037" s="104">
        <v>3.47024</v>
      </c>
      <c r="AG2037" s="78">
        <v>-529</v>
      </c>
      <c r="AH2037" s="104">
        <v>-0.17391000000000001</v>
      </c>
      <c r="AI2037" s="78">
        <v>-71242</v>
      </c>
      <c r="AJ2037" s="104">
        <v>-3.3716900000000001</v>
      </c>
      <c r="AK2037" s="78">
        <v>11200</v>
      </c>
      <c r="AL2037" s="78">
        <v>10200</v>
      </c>
      <c r="AM2037" s="8">
        <v>10900</v>
      </c>
      <c r="AN2037" s="78">
        <v>279</v>
      </c>
      <c r="AO2037" s="78">
        <v>11600</v>
      </c>
      <c r="AP2037" s="78">
        <v>10800</v>
      </c>
      <c r="AQ2037" s="78">
        <v>10800</v>
      </c>
      <c r="AR2037" s="78">
        <v>499</v>
      </c>
      <c r="AS2037" s="78">
        <v>11100</v>
      </c>
      <c r="AT2037" s="78">
        <v>10700</v>
      </c>
      <c r="AU2037" s="78">
        <v>10900</v>
      </c>
      <c r="AV2037" s="78">
        <v>145</v>
      </c>
      <c r="AW2037" s="77">
        <v>18.62</v>
      </c>
      <c r="AX2037" s="144">
        <f t="shared" si="218"/>
        <v>0.62</v>
      </c>
      <c r="AY2037" s="144">
        <f t="shared" si="219"/>
        <v>0.69</v>
      </c>
      <c r="AZ2037" s="144">
        <f t="shared" si="220"/>
        <v>0.84</v>
      </c>
      <c r="BA2037" s="54">
        <f t="shared" si="221"/>
        <v>20.668416962961217</v>
      </c>
      <c r="BB2037" s="54">
        <f t="shared" si="222"/>
        <v>14.859583037038789</v>
      </c>
    </row>
    <row r="2038" spans="1:54" x14ac:dyDescent="0.25">
      <c r="A2038" s="3">
        <v>43193</v>
      </c>
      <c r="B2038" s="77">
        <v>10821.53</v>
      </c>
      <c r="C2038" s="77">
        <v>1172.1988699999999</v>
      </c>
      <c r="D2038" s="77">
        <v>-87.192000000000007</v>
      </c>
      <c r="E2038" s="77">
        <f t="shared" si="217"/>
        <v>-303.75139999999999</v>
      </c>
      <c r="F2038" s="77">
        <v>-7.6420000000000003</v>
      </c>
      <c r="G2038" s="77">
        <v>-9.8913999999999991</v>
      </c>
      <c r="H2038">
        <v>0</v>
      </c>
      <c r="I2038" s="78">
        <v>10784</v>
      </c>
      <c r="J2038">
        <v>201804</v>
      </c>
      <c r="K2038" s="78">
        <v>10784</v>
      </c>
      <c r="L2038" s="77">
        <f t="shared" si="216"/>
        <v>-37.530000000000655</v>
      </c>
      <c r="M2038" s="78">
        <v>47464</v>
      </c>
      <c r="N2038" s="78">
        <v>1024.2095300000001</v>
      </c>
      <c r="O2038" s="78">
        <v>-3658</v>
      </c>
      <c r="P2038" s="78">
        <v>-19.72082</v>
      </c>
      <c r="Q2038" s="144">
        <v>46549.5</v>
      </c>
      <c r="R2038" s="78">
        <v>-33057</v>
      </c>
      <c r="S2038" s="78">
        <v>-8171</v>
      </c>
      <c r="T2038" s="78">
        <v>-1338</v>
      </c>
      <c r="U2038" s="78">
        <v>43632</v>
      </c>
      <c r="V2038" s="219">
        <v>3.0665566556655664E-2</v>
      </c>
      <c r="W2038" s="78">
        <v>3300</v>
      </c>
      <c r="X2038" s="78">
        <v>8976</v>
      </c>
      <c r="Y2038" s="78">
        <v>8729</v>
      </c>
      <c r="Z2038" s="78">
        <v>13349</v>
      </c>
      <c r="AA2038" s="78">
        <v>115.94</v>
      </c>
      <c r="AB2038" s="78">
        <v>135.37</v>
      </c>
      <c r="AC2038" s="78">
        <v>38477</v>
      </c>
      <c r="AD2038" s="104">
        <v>0.64512999999999998</v>
      </c>
      <c r="AE2038" s="78">
        <v>102654</v>
      </c>
      <c r="AF2038" s="104">
        <v>3.7649900000000001</v>
      </c>
      <c r="AG2038" s="78">
        <v>-13152</v>
      </c>
      <c r="AH2038" s="104">
        <v>-0.13178000000000001</v>
      </c>
      <c r="AI2038" s="78">
        <v>-60060</v>
      </c>
      <c r="AJ2038" s="104">
        <v>-3.3309799999999998</v>
      </c>
      <c r="AK2038" s="78">
        <v>11300</v>
      </c>
      <c r="AL2038" s="78">
        <v>10200</v>
      </c>
      <c r="AM2038" s="8">
        <v>10800</v>
      </c>
      <c r="AN2038" s="78">
        <v>285</v>
      </c>
      <c r="AO2038" s="78">
        <v>11600</v>
      </c>
      <c r="AP2038" s="78">
        <v>10600</v>
      </c>
      <c r="AQ2038" s="78">
        <v>10800</v>
      </c>
      <c r="AR2038" s="78">
        <v>481</v>
      </c>
      <c r="AS2038" s="78">
        <v>11000</v>
      </c>
      <c r="AT2038" s="78">
        <v>10700</v>
      </c>
      <c r="AU2038" s="78">
        <v>10800</v>
      </c>
      <c r="AV2038" s="78">
        <v>145</v>
      </c>
      <c r="AW2038" s="77">
        <v>19.11</v>
      </c>
      <c r="AX2038" s="144">
        <f t="shared" si="218"/>
        <v>0.68</v>
      </c>
      <c r="AY2038" s="144">
        <f t="shared" si="219"/>
        <v>0.71</v>
      </c>
      <c r="AZ2038" s="144">
        <f t="shared" si="220"/>
        <v>0.85</v>
      </c>
      <c r="BA2038" s="54">
        <f t="shared" si="221"/>
        <v>20.563283514130031</v>
      </c>
      <c r="BB2038" s="54">
        <f t="shared" si="222"/>
        <v>14.903716485869969</v>
      </c>
    </row>
    <row r="2039" spans="1:54" x14ac:dyDescent="0.25">
      <c r="A2039" s="3">
        <v>43199</v>
      </c>
      <c r="B2039" s="77">
        <v>10893.53</v>
      </c>
      <c r="C2039" s="77">
        <v>1323.8565100000001</v>
      </c>
      <c r="D2039" s="77">
        <v>-13.2294</v>
      </c>
      <c r="E2039" s="77">
        <f t="shared" si="217"/>
        <v>-306.63130000000007</v>
      </c>
      <c r="F2039" s="77">
        <v>-0.21969999999999998</v>
      </c>
      <c r="G2039" s="77">
        <v>0.72620000000000007</v>
      </c>
      <c r="H2039" t="s">
        <v>1873</v>
      </c>
      <c r="I2039" s="78">
        <v>10904</v>
      </c>
      <c r="J2039">
        <v>201804</v>
      </c>
      <c r="K2039" s="78">
        <v>10904</v>
      </c>
      <c r="L2039" s="77">
        <f t="shared" si="216"/>
        <v>10.469999999999345</v>
      </c>
      <c r="M2039" s="78">
        <v>50160</v>
      </c>
      <c r="N2039" s="78">
        <v>1094.39903</v>
      </c>
      <c r="O2039" s="78">
        <v>1141</v>
      </c>
      <c r="P2039" s="78">
        <v>6.2206200000000003</v>
      </c>
      <c r="Q2039" s="144">
        <v>50445.25</v>
      </c>
      <c r="R2039" s="78">
        <v>-31685</v>
      </c>
      <c r="S2039" s="78">
        <v>-6263</v>
      </c>
      <c r="T2039" s="78">
        <v>6846</v>
      </c>
      <c r="U2039" s="78">
        <v>45269</v>
      </c>
      <c r="V2039" s="219">
        <v>-0.15122931807638781</v>
      </c>
      <c r="W2039" s="78">
        <v>5491</v>
      </c>
      <c r="X2039" s="78">
        <v>11231</v>
      </c>
      <c r="Y2039" s="78">
        <v>11543</v>
      </c>
      <c r="Z2039" s="78">
        <v>18163</v>
      </c>
      <c r="AA2039" s="78">
        <v>125.75</v>
      </c>
      <c r="AB2039" s="78">
        <v>156.31</v>
      </c>
      <c r="AC2039" s="78">
        <v>26087</v>
      </c>
      <c r="AD2039" s="104">
        <v>0.58311999999999997</v>
      </c>
      <c r="AE2039" s="78">
        <v>83184</v>
      </c>
      <c r="AF2039" s="104">
        <v>2.28396</v>
      </c>
      <c r="AG2039" s="78">
        <v>-14038</v>
      </c>
      <c r="AH2039" s="104">
        <v>4.4630000000000003E-2</v>
      </c>
      <c r="AI2039" s="78">
        <v>-64451</v>
      </c>
      <c r="AJ2039" s="104">
        <v>-2.47356</v>
      </c>
      <c r="AK2039" s="78">
        <v>11200</v>
      </c>
      <c r="AL2039" s="78">
        <v>10200</v>
      </c>
      <c r="AM2039" s="8">
        <v>10900</v>
      </c>
      <c r="AN2039" s="78">
        <v>222</v>
      </c>
      <c r="AO2039" s="78">
        <v>11600</v>
      </c>
      <c r="AP2039" s="78">
        <v>10500</v>
      </c>
      <c r="AQ2039" s="78">
        <v>10900</v>
      </c>
      <c r="AR2039" s="78">
        <v>436</v>
      </c>
      <c r="AS2039" s="78">
        <v>11050</v>
      </c>
      <c r="AT2039" s="78">
        <v>10950</v>
      </c>
      <c r="AU2039" s="78">
        <v>10900</v>
      </c>
      <c r="AV2039" s="78">
        <v>121</v>
      </c>
      <c r="AW2039" s="77">
        <v>17.97</v>
      </c>
      <c r="AX2039" s="144">
        <f t="shared" si="218"/>
        <v>0.48</v>
      </c>
      <c r="AY2039" s="144">
        <f t="shared" si="219"/>
        <v>0.56999999999999995</v>
      </c>
      <c r="AZ2039" s="144">
        <f t="shared" si="220"/>
        <v>0.78</v>
      </c>
      <c r="BA2039" s="54">
        <f t="shared" si="221"/>
        <v>20.56527616283195</v>
      </c>
      <c r="BB2039" s="54">
        <f t="shared" si="222"/>
        <v>14.904723837168055</v>
      </c>
    </row>
    <row r="2040" spans="1:54" x14ac:dyDescent="0.25">
      <c r="A2040" s="3">
        <v>43200</v>
      </c>
      <c r="B2040" s="77">
        <v>10927.18</v>
      </c>
      <c r="C2040" s="77">
        <v>1441.7771700000001</v>
      </c>
      <c r="D2040" s="77">
        <v>18.311199999999999</v>
      </c>
      <c r="E2040" s="77">
        <f t="shared" si="217"/>
        <v>-269.08879999999999</v>
      </c>
      <c r="F2040" s="77">
        <v>-1.0570999999999999</v>
      </c>
      <c r="G2040" s="77">
        <v>9.1776999999999997</v>
      </c>
      <c r="H2040">
        <v>0</v>
      </c>
      <c r="I2040" s="78">
        <v>10949</v>
      </c>
      <c r="J2040">
        <v>201804</v>
      </c>
      <c r="K2040" s="78">
        <v>10949</v>
      </c>
      <c r="L2040" s="77">
        <f t="shared" si="216"/>
        <v>21.819999999999709</v>
      </c>
      <c r="M2040" s="78">
        <v>49951</v>
      </c>
      <c r="N2040" s="78">
        <v>1094.28892</v>
      </c>
      <c r="O2040" s="78">
        <v>955</v>
      </c>
      <c r="P2040" s="78">
        <v>5.2296300000000002</v>
      </c>
      <c r="Q2040" s="144">
        <v>50189.75</v>
      </c>
      <c r="R2040" s="78">
        <v>-30225</v>
      </c>
      <c r="S2040" s="78">
        <v>-7775</v>
      </c>
      <c r="T2040" s="78">
        <v>8846</v>
      </c>
      <c r="U2040" s="78">
        <v>45017</v>
      </c>
      <c r="V2040" s="219">
        <v>-0.19650354310593776</v>
      </c>
      <c r="W2040" s="78">
        <v>5315</v>
      </c>
      <c r="X2040" s="78">
        <v>11907</v>
      </c>
      <c r="Y2040" s="78">
        <v>11096</v>
      </c>
      <c r="Z2040" s="78">
        <v>20002</v>
      </c>
      <c r="AA2040" s="78">
        <v>123.99</v>
      </c>
      <c r="AB2040" s="78">
        <v>158.38</v>
      </c>
      <c r="AC2040" s="78">
        <v>31691</v>
      </c>
      <c r="AD2040" s="104">
        <v>0.64171999999999996</v>
      </c>
      <c r="AE2040" s="78">
        <v>95949</v>
      </c>
      <c r="AF2040" s="104">
        <v>1.9805600000000001</v>
      </c>
      <c r="AG2040" s="78">
        <v>-7046</v>
      </c>
      <c r="AH2040" s="104">
        <v>0.17369999999999999</v>
      </c>
      <c r="AI2040" s="78">
        <v>-71469</v>
      </c>
      <c r="AJ2040" s="104">
        <v>-2.1819000000000002</v>
      </c>
      <c r="AK2040" s="78">
        <v>11200</v>
      </c>
      <c r="AL2040" s="78">
        <v>9800</v>
      </c>
      <c r="AM2040" s="8">
        <v>10900</v>
      </c>
      <c r="AN2040" s="78">
        <v>205</v>
      </c>
      <c r="AO2040" s="78">
        <v>11600</v>
      </c>
      <c r="AP2040" s="78">
        <v>10500</v>
      </c>
      <c r="AQ2040" s="78">
        <v>10900</v>
      </c>
      <c r="AR2040" s="78">
        <v>421</v>
      </c>
      <c r="AS2040" s="78">
        <v>11000</v>
      </c>
      <c r="AT2040" s="78">
        <v>10950</v>
      </c>
      <c r="AU2040" s="78">
        <v>10950</v>
      </c>
      <c r="AV2040" s="78">
        <v>75.5</v>
      </c>
      <c r="AW2040" s="77">
        <v>17.13</v>
      </c>
      <c r="AX2040" s="144">
        <f t="shared" si="218"/>
        <v>0.24</v>
      </c>
      <c r="AY2040" s="144">
        <f t="shared" si="219"/>
        <v>0.4</v>
      </c>
      <c r="AZ2040" s="144">
        <f t="shared" si="220"/>
        <v>0.7</v>
      </c>
      <c r="BA2040" s="54">
        <f t="shared" si="221"/>
        <v>20.563805649936278</v>
      </c>
      <c r="BB2040" s="54">
        <f t="shared" si="222"/>
        <v>14.892194350063718</v>
      </c>
    </row>
    <row r="2041" spans="1:54" x14ac:dyDescent="0.25">
      <c r="A2041" s="3">
        <v>43201</v>
      </c>
      <c r="B2041" s="77">
        <v>10974.02</v>
      </c>
      <c r="C2041" s="77">
        <v>1300.1844799999999</v>
      </c>
      <c r="D2041" s="77">
        <v>-4.9182999999999995</v>
      </c>
      <c r="E2041" s="77">
        <f t="shared" si="217"/>
        <v>-396.39490000000001</v>
      </c>
      <c r="F2041" s="77">
        <v>0.66349999999999998</v>
      </c>
      <c r="G2041" s="77">
        <v>15.8606</v>
      </c>
      <c r="H2041" t="s">
        <v>1874</v>
      </c>
      <c r="I2041" s="78">
        <v>10979</v>
      </c>
      <c r="J2041">
        <v>201804</v>
      </c>
      <c r="K2041" s="78">
        <v>10979</v>
      </c>
      <c r="L2041" s="77">
        <f t="shared" si="216"/>
        <v>4.9799999999995634</v>
      </c>
      <c r="M2041" s="78">
        <v>48604</v>
      </c>
      <c r="N2041" s="78">
        <v>1067.56168</v>
      </c>
      <c r="O2041" s="78">
        <v>1620</v>
      </c>
      <c r="P2041" s="78">
        <v>8.8948400000000003</v>
      </c>
      <c r="Q2041" s="144">
        <v>49009</v>
      </c>
      <c r="R2041" s="78">
        <v>-29386</v>
      </c>
      <c r="S2041" s="78">
        <v>-5256</v>
      </c>
      <c r="T2041" s="78">
        <v>12107</v>
      </c>
      <c r="U2041" s="78">
        <v>45375</v>
      </c>
      <c r="V2041" s="219">
        <v>-0.26682093663911843</v>
      </c>
      <c r="W2041" s="78">
        <v>5906</v>
      </c>
      <c r="X2041" s="78">
        <v>9466</v>
      </c>
      <c r="Y2041" s="78">
        <v>11623</v>
      </c>
      <c r="Z2041" s="78">
        <v>14913</v>
      </c>
      <c r="AA2041" s="78">
        <v>124.04</v>
      </c>
      <c r="AB2041" s="78">
        <v>161.86000000000001</v>
      </c>
      <c r="AC2041" s="78">
        <v>36216</v>
      </c>
      <c r="AD2041" s="104">
        <v>1.10212</v>
      </c>
      <c r="AE2041" s="78">
        <v>115187</v>
      </c>
      <c r="AF2041" s="104">
        <v>1.83274</v>
      </c>
      <c r="AG2041" s="78">
        <v>-15279</v>
      </c>
      <c r="AH2041" s="104">
        <v>-8.6499999999999994E-2</v>
      </c>
      <c r="AI2041" s="78">
        <v>-72239</v>
      </c>
      <c r="AJ2041" s="104">
        <v>-1.76091</v>
      </c>
      <c r="AK2041" s="78">
        <v>11200</v>
      </c>
      <c r="AL2041" s="78">
        <v>9800</v>
      </c>
      <c r="AM2041" s="8">
        <v>11000</v>
      </c>
      <c r="AN2041" s="78">
        <v>158</v>
      </c>
      <c r="AO2041" s="78">
        <v>11500</v>
      </c>
      <c r="AP2041" s="78">
        <v>10600</v>
      </c>
      <c r="AQ2041" s="78">
        <v>11000</v>
      </c>
      <c r="AR2041" s="78">
        <v>387</v>
      </c>
      <c r="AS2041" s="78">
        <v>11200</v>
      </c>
      <c r="AT2041" s="78">
        <v>9800</v>
      </c>
      <c r="AU2041" s="78">
        <v>11000</v>
      </c>
      <c r="AV2041" s="78">
        <v>158</v>
      </c>
      <c r="AW2041" s="77">
        <v>16.27</v>
      </c>
      <c r="AX2041" s="144">
        <f t="shared" si="218"/>
        <v>0.06</v>
      </c>
      <c r="AY2041" s="144">
        <f t="shared" si="219"/>
        <v>0.28000000000000003</v>
      </c>
      <c r="AZ2041" s="144">
        <f t="shared" si="220"/>
        <v>0.64</v>
      </c>
      <c r="BA2041" s="54">
        <f t="shared" si="221"/>
        <v>20.575047846280292</v>
      </c>
      <c r="BB2041" s="54">
        <f t="shared" si="222"/>
        <v>14.857952153719713</v>
      </c>
    </row>
    <row r="2042" spans="1:54" x14ac:dyDescent="0.25">
      <c r="A2042" s="3">
        <v>43202</v>
      </c>
      <c r="B2042" s="77">
        <v>10955.29</v>
      </c>
      <c r="C2042" s="77">
        <v>1108.3366000000001</v>
      </c>
      <c r="D2042" s="77">
        <v>-66.060299999999998</v>
      </c>
      <c r="E2042" s="77">
        <f t="shared" si="217"/>
        <v>-539.78989999999999</v>
      </c>
      <c r="F2042" s="77">
        <v>2.2814999999999999</v>
      </c>
      <c r="G2042" s="77">
        <v>-6.4336000000000002</v>
      </c>
      <c r="H2042">
        <v>0</v>
      </c>
      <c r="I2042" s="78">
        <v>10943</v>
      </c>
      <c r="J2042">
        <v>201804</v>
      </c>
      <c r="K2042" s="78">
        <v>10943</v>
      </c>
      <c r="L2042" s="77">
        <f t="shared" si="216"/>
        <v>-12.290000000000873</v>
      </c>
      <c r="M2042" s="78">
        <v>41572</v>
      </c>
      <c r="N2042" s="78">
        <v>910.22235999999998</v>
      </c>
      <c r="O2042" s="78">
        <v>984</v>
      </c>
      <c r="P2042" s="78">
        <v>5.39208</v>
      </c>
      <c r="Q2042" s="144">
        <v>41818</v>
      </c>
      <c r="R2042" s="78">
        <v>-28562</v>
      </c>
      <c r="S2042" s="78">
        <v>-3164</v>
      </c>
      <c r="T2042" s="78">
        <v>8735</v>
      </c>
      <c r="U2042" s="78">
        <v>45787</v>
      </c>
      <c r="V2042" s="219">
        <v>-0.19077467403411449</v>
      </c>
      <c r="W2042" s="78">
        <v>5334</v>
      </c>
      <c r="X2042" s="78">
        <v>8252</v>
      </c>
      <c r="Y2042" s="78">
        <v>10559</v>
      </c>
      <c r="Z2042" s="78">
        <v>10431</v>
      </c>
      <c r="AA2042" s="78">
        <v>110.17</v>
      </c>
      <c r="AB2042" s="78">
        <v>159.22999999999999</v>
      </c>
      <c r="AC2042" s="78">
        <v>37765</v>
      </c>
      <c r="AD2042" s="104">
        <v>1.04789</v>
      </c>
      <c r="AE2042" s="78">
        <v>136328</v>
      </c>
      <c r="AF2042" s="104">
        <v>1.93652</v>
      </c>
      <c r="AG2042" s="78">
        <v>-34751</v>
      </c>
      <c r="AH2042" s="104">
        <v>-0.51836000000000004</v>
      </c>
      <c r="AI2042" s="78">
        <v>-73598</v>
      </c>
      <c r="AJ2042" s="104">
        <v>-1.4817899999999999</v>
      </c>
      <c r="AK2042" s="78">
        <v>11100</v>
      </c>
      <c r="AL2042" s="78">
        <v>9800</v>
      </c>
      <c r="AM2042" s="8">
        <v>10950</v>
      </c>
      <c r="AN2042" s="78">
        <v>136</v>
      </c>
      <c r="AO2042" s="78">
        <v>11500</v>
      </c>
      <c r="AP2042" s="78">
        <v>10600</v>
      </c>
      <c r="AQ2042" s="78">
        <v>10900</v>
      </c>
      <c r="AR2042" s="78">
        <v>383</v>
      </c>
      <c r="AS2042" s="78">
        <v>11100</v>
      </c>
      <c r="AT2042" s="78">
        <v>9800</v>
      </c>
      <c r="AU2042" s="78">
        <v>10950</v>
      </c>
      <c r="AV2042" s="78">
        <v>136</v>
      </c>
      <c r="AW2042" s="77">
        <v>16.53</v>
      </c>
      <c r="AX2042" s="144">
        <f t="shared" si="218"/>
        <v>0.2</v>
      </c>
      <c r="AY2042" s="144">
        <f t="shared" si="219"/>
        <v>0.34</v>
      </c>
      <c r="AZ2042" s="144">
        <f t="shared" si="220"/>
        <v>0.67</v>
      </c>
      <c r="BA2042" s="54">
        <f t="shared" si="221"/>
        <v>20.509012870574313</v>
      </c>
      <c r="BB2042" s="54">
        <f t="shared" si="222"/>
        <v>15.012987129425678</v>
      </c>
    </row>
    <row r="2043" spans="1:54" x14ac:dyDescent="0.25">
      <c r="A2043" s="3">
        <v>43203</v>
      </c>
      <c r="B2043" s="77">
        <v>10965.39</v>
      </c>
      <c r="C2043" s="77">
        <v>1258.11095</v>
      </c>
      <c r="D2043" s="77">
        <v>-21.734200000000001</v>
      </c>
      <c r="E2043" s="77">
        <f t="shared" si="217"/>
        <v>-478.37849999999997</v>
      </c>
      <c r="F2043" s="77">
        <v>9.4166999999999987</v>
      </c>
      <c r="G2043" s="77">
        <v>2.7212000000000001</v>
      </c>
      <c r="H2043">
        <v>0</v>
      </c>
      <c r="I2043" s="78">
        <v>10955</v>
      </c>
      <c r="J2043">
        <v>201804</v>
      </c>
      <c r="K2043" s="78">
        <v>10955</v>
      </c>
      <c r="L2043" s="77">
        <f t="shared" si="216"/>
        <v>-10.389999999999418</v>
      </c>
      <c r="M2043" s="78">
        <v>43418</v>
      </c>
      <c r="N2043" s="78">
        <v>951.76134000000002</v>
      </c>
      <c r="O2043" s="78">
        <v>2446</v>
      </c>
      <c r="P2043" s="78">
        <v>13.40718</v>
      </c>
      <c r="Q2043" s="144">
        <v>44029.5</v>
      </c>
      <c r="R2043" s="78">
        <v>-27342</v>
      </c>
      <c r="S2043" s="78">
        <v>-2980</v>
      </c>
      <c r="T2043" s="78">
        <v>11372</v>
      </c>
      <c r="U2043" s="78">
        <v>46296</v>
      </c>
      <c r="V2043" s="219">
        <v>-0.24563677207534129</v>
      </c>
      <c r="W2043" s="78">
        <v>7794</v>
      </c>
      <c r="X2043" s="78">
        <v>12732</v>
      </c>
      <c r="Y2043" s="78">
        <v>12580</v>
      </c>
      <c r="Z2043" s="78">
        <v>12565</v>
      </c>
      <c r="AA2043" s="78">
        <v>108.32</v>
      </c>
      <c r="AB2043" s="78">
        <v>159.84</v>
      </c>
      <c r="AC2043" s="78">
        <v>42712</v>
      </c>
      <c r="AD2043" s="104">
        <v>1.03857</v>
      </c>
      <c r="AE2043" s="78">
        <v>143316</v>
      </c>
      <c r="AF2043" s="104">
        <v>1.6933499999999999</v>
      </c>
      <c r="AG2043" s="78">
        <v>-34244</v>
      </c>
      <c r="AH2043" s="104">
        <v>-0.65110000000000001</v>
      </c>
      <c r="AI2043" s="78">
        <v>-90426</v>
      </c>
      <c r="AJ2043" s="104">
        <v>-1.6834100000000001</v>
      </c>
      <c r="AK2043" s="78">
        <v>11100</v>
      </c>
      <c r="AL2043" s="78">
        <v>9800</v>
      </c>
      <c r="AM2043" s="8">
        <v>10950</v>
      </c>
      <c r="AN2043" s="78">
        <v>116</v>
      </c>
      <c r="AO2043" s="78">
        <v>11500</v>
      </c>
      <c r="AP2043" s="78">
        <v>10600</v>
      </c>
      <c r="AQ2043" s="78">
        <v>10900</v>
      </c>
      <c r="AR2043" s="78">
        <v>360</v>
      </c>
      <c r="AS2043" s="78">
        <v>11100</v>
      </c>
      <c r="AT2043" s="78">
        <v>9800</v>
      </c>
      <c r="AU2043" s="78">
        <v>10950</v>
      </c>
      <c r="AV2043" s="78">
        <v>116</v>
      </c>
      <c r="AW2043" s="77">
        <v>15.91</v>
      </c>
      <c r="AX2043" s="144">
        <f t="shared" si="218"/>
        <v>0.03</v>
      </c>
      <c r="AY2043" s="144">
        <f t="shared" si="219"/>
        <v>0.22</v>
      </c>
      <c r="AZ2043" s="144">
        <f t="shared" si="220"/>
        <v>0.61</v>
      </c>
      <c r="BA2043" s="54">
        <f t="shared" si="221"/>
        <v>20.550692316920344</v>
      </c>
      <c r="BB2043" s="54">
        <f t="shared" si="222"/>
        <v>14.906307683079659</v>
      </c>
    </row>
    <row r="2044" spans="1:54" x14ac:dyDescent="0.25">
      <c r="A2044" s="3">
        <v>43206</v>
      </c>
      <c r="B2044" s="77">
        <v>10954.55</v>
      </c>
      <c r="C2044" s="77">
        <v>1270.95002</v>
      </c>
      <c r="D2044" s="77">
        <v>-28.962600000000002</v>
      </c>
      <c r="E2044" s="77">
        <f t="shared" si="217"/>
        <v>-486.4178</v>
      </c>
      <c r="F2044" s="77">
        <v>3.64</v>
      </c>
      <c r="G2044" s="77">
        <v>-27.642299999999999</v>
      </c>
      <c r="H2044">
        <v>0</v>
      </c>
      <c r="I2044" s="78">
        <v>10943</v>
      </c>
      <c r="J2044">
        <v>201804</v>
      </c>
      <c r="K2044" s="78">
        <v>10943</v>
      </c>
      <c r="L2044" s="77">
        <f t="shared" si="216"/>
        <v>-11.549999999999272</v>
      </c>
      <c r="M2044" s="78">
        <v>41335</v>
      </c>
      <c r="N2044" s="78">
        <v>904.39457000000004</v>
      </c>
      <c r="O2044" s="78">
        <v>1421</v>
      </c>
      <c r="P2044" s="78">
        <v>7.7824900000000001</v>
      </c>
      <c r="Q2044" s="144">
        <v>41690.25</v>
      </c>
      <c r="R2044" s="78">
        <v>-27025</v>
      </c>
      <c r="S2044" s="78">
        <v>-2612</v>
      </c>
      <c r="T2044" s="78">
        <v>10773</v>
      </c>
      <c r="U2044" s="78">
        <v>46537</v>
      </c>
      <c r="V2044" s="219">
        <v>-0.2314932204482455</v>
      </c>
      <c r="W2044" s="78">
        <v>8578</v>
      </c>
      <c r="X2044" s="78">
        <v>10976</v>
      </c>
      <c r="Y2044" s="78">
        <v>13284</v>
      </c>
      <c r="Z2044" s="78">
        <v>14712</v>
      </c>
      <c r="AA2044" s="78">
        <v>103.12</v>
      </c>
      <c r="AB2044" s="78">
        <v>153.97999999999999</v>
      </c>
      <c r="AC2044" s="78">
        <v>38348</v>
      </c>
      <c r="AD2044" s="104">
        <v>0.92096</v>
      </c>
      <c r="AE2044" s="78">
        <v>143747</v>
      </c>
      <c r="AF2044" s="104">
        <v>1.5118499999999999</v>
      </c>
      <c r="AG2044" s="78">
        <v>-44163</v>
      </c>
      <c r="AH2044" s="104">
        <v>-0.74951999999999996</v>
      </c>
      <c r="AI2044" s="78">
        <v>-85849</v>
      </c>
      <c r="AJ2044" s="104">
        <v>-1.5059899999999999</v>
      </c>
      <c r="AK2044" s="78">
        <v>11100</v>
      </c>
      <c r="AL2044" s="78">
        <v>9800</v>
      </c>
      <c r="AM2044" s="8">
        <v>10950</v>
      </c>
      <c r="AN2044" s="78">
        <v>91.5</v>
      </c>
      <c r="AO2044" s="78">
        <v>11500</v>
      </c>
      <c r="AP2044" s="78">
        <v>10600</v>
      </c>
      <c r="AQ2044" s="78">
        <v>10900</v>
      </c>
      <c r="AR2044" s="78">
        <v>344</v>
      </c>
      <c r="AS2044" s="78">
        <v>11100</v>
      </c>
      <c r="AT2044" s="78">
        <v>9800</v>
      </c>
      <c r="AU2044" s="78">
        <v>10950</v>
      </c>
      <c r="AV2044" s="78">
        <v>91.5</v>
      </c>
      <c r="AW2044" s="77">
        <v>16.7</v>
      </c>
      <c r="AX2044" s="144">
        <f t="shared" si="218"/>
        <v>0.31</v>
      </c>
      <c r="AY2044" s="144">
        <f t="shared" si="219"/>
        <v>0.36</v>
      </c>
      <c r="AZ2044" s="144">
        <f t="shared" si="220"/>
        <v>0.68</v>
      </c>
      <c r="BA2044" s="54">
        <f t="shared" si="221"/>
        <v>20.538508901399315</v>
      </c>
      <c r="BB2044" s="54">
        <f t="shared" si="222"/>
        <v>14.949491098600685</v>
      </c>
    </row>
    <row r="2045" spans="1:54" x14ac:dyDescent="0.25">
      <c r="A2045" s="3">
        <v>43207</v>
      </c>
      <c r="B2045" s="77">
        <v>10810.45</v>
      </c>
      <c r="C2045" s="77">
        <v>1539.87087</v>
      </c>
      <c r="D2045" s="77">
        <v>-91.310699999999997</v>
      </c>
      <c r="E2045" s="77">
        <f t="shared" si="217"/>
        <v>-594.57759999999996</v>
      </c>
      <c r="F2045" s="77">
        <v>-1.1779999999999999</v>
      </c>
      <c r="G2045" s="77">
        <v>-30.548000000000002</v>
      </c>
      <c r="H2045">
        <v>0</v>
      </c>
      <c r="I2045" s="78">
        <v>10806</v>
      </c>
      <c r="J2045">
        <v>201804</v>
      </c>
      <c r="K2045" s="78">
        <v>10806</v>
      </c>
      <c r="L2045" s="77">
        <f t="shared" si="216"/>
        <v>-4.4500000000007276</v>
      </c>
      <c r="M2045" s="78">
        <v>36713</v>
      </c>
      <c r="N2045" s="78">
        <v>792.99625000000003</v>
      </c>
      <c r="O2045" s="78">
        <v>-1073</v>
      </c>
      <c r="P2045" s="78">
        <v>-5.7622499999999999</v>
      </c>
      <c r="Q2045" s="144">
        <v>36444.75</v>
      </c>
      <c r="R2045" s="78">
        <v>-27952</v>
      </c>
      <c r="S2045" s="78">
        <v>-5067</v>
      </c>
      <c r="T2045" s="78">
        <v>1617</v>
      </c>
      <c r="U2045" s="78">
        <v>50103</v>
      </c>
      <c r="V2045" s="219">
        <v>-3.227351655589486E-2</v>
      </c>
      <c r="W2045" s="78">
        <v>4087</v>
      </c>
      <c r="X2045" s="78">
        <v>4087</v>
      </c>
      <c r="Y2045" s="78">
        <v>8706</v>
      </c>
      <c r="Z2045" s="78">
        <v>9280</v>
      </c>
      <c r="AA2045" s="78">
        <v>97.91</v>
      </c>
      <c r="AB2045" s="78">
        <v>129.88</v>
      </c>
      <c r="AC2045" s="78">
        <v>43100</v>
      </c>
      <c r="AD2045" s="104">
        <v>0.68059000000000003</v>
      </c>
      <c r="AE2045" s="78">
        <v>146138</v>
      </c>
      <c r="AF2045" s="104">
        <v>2.00162</v>
      </c>
      <c r="AG2045" s="78">
        <v>-69095</v>
      </c>
      <c r="AH2045" s="104">
        <v>-0.24151</v>
      </c>
      <c r="AI2045" s="78">
        <v>-92051</v>
      </c>
      <c r="AJ2045" s="104">
        <v>-1.59778</v>
      </c>
      <c r="AK2045" s="78">
        <v>10900</v>
      </c>
      <c r="AL2045" s="78">
        <v>9800</v>
      </c>
      <c r="AM2045" s="8">
        <v>10800</v>
      </c>
      <c r="AN2045" s="78">
        <v>70.5</v>
      </c>
      <c r="AO2045" s="78">
        <v>11200</v>
      </c>
      <c r="AP2045" s="78">
        <v>10800</v>
      </c>
      <c r="AQ2045" s="78">
        <v>10800</v>
      </c>
      <c r="AR2045" s="78">
        <v>325</v>
      </c>
      <c r="AS2045" s="78">
        <v>10900</v>
      </c>
      <c r="AT2045" s="78">
        <v>9800</v>
      </c>
      <c r="AU2045" s="78">
        <v>10800</v>
      </c>
      <c r="AV2045" s="78">
        <v>70.5</v>
      </c>
      <c r="AW2045" s="77">
        <v>16.71</v>
      </c>
      <c r="AX2045" s="144">
        <f t="shared" si="218"/>
        <v>0.34</v>
      </c>
      <c r="AY2045" s="144">
        <f t="shared" si="219"/>
        <v>0.36</v>
      </c>
      <c r="AZ2045" s="144">
        <f t="shared" si="220"/>
        <v>0.68</v>
      </c>
      <c r="BA2045" s="54">
        <f t="shared" si="221"/>
        <v>20.526449138980173</v>
      </c>
      <c r="BB2045" s="54">
        <f t="shared" si="222"/>
        <v>14.991550861019828</v>
      </c>
    </row>
    <row r="2046" spans="1:54" x14ac:dyDescent="0.25">
      <c r="A2046" s="3">
        <v>43208</v>
      </c>
      <c r="B2046" s="77">
        <v>10847.89</v>
      </c>
      <c r="C2046" s="77">
        <v>1486.8729900000001</v>
      </c>
      <c r="D2046" s="77">
        <v>-18.476300000000002</v>
      </c>
      <c r="E2046" s="77">
        <f t="shared" si="217"/>
        <v>-634.3211</v>
      </c>
      <c r="F2046" s="77">
        <v>6.2205999999999992</v>
      </c>
      <c r="G2046" s="77">
        <v>-22.272199999999998</v>
      </c>
      <c r="H2046" t="s">
        <v>1875</v>
      </c>
      <c r="I2046" s="78">
        <v>10845</v>
      </c>
      <c r="J2046">
        <v>201805</v>
      </c>
      <c r="K2046" s="78">
        <v>10846</v>
      </c>
      <c r="L2046" s="77">
        <f t="shared" si="216"/>
        <v>-1.8899999999994179</v>
      </c>
      <c r="M2046" s="78">
        <v>39898</v>
      </c>
      <c r="N2046" s="78">
        <v>866.00103000000001</v>
      </c>
      <c r="O2046" s="78">
        <v>-3739</v>
      </c>
      <c r="P2046" s="78">
        <v>-20.273710000000001</v>
      </c>
      <c r="Q2046" s="144">
        <v>38963.25</v>
      </c>
      <c r="R2046" s="78">
        <v>-27962</v>
      </c>
      <c r="S2046" s="78">
        <v>-3581</v>
      </c>
      <c r="T2046" s="78">
        <v>1949</v>
      </c>
      <c r="U2046" s="78">
        <v>32876</v>
      </c>
      <c r="V2046" s="219">
        <v>-5.9283367806302473E-2</v>
      </c>
      <c r="W2046" s="78">
        <v>2716</v>
      </c>
      <c r="X2046" s="78">
        <v>7426</v>
      </c>
      <c r="Y2046" s="78">
        <v>7314</v>
      </c>
      <c r="Z2046" s="78">
        <v>8167</v>
      </c>
      <c r="AA2046" s="78">
        <v>100.09</v>
      </c>
      <c r="AB2046" s="78">
        <v>140.85</v>
      </c>
      <c r="AC2046" s="78">
        <v>30726</v>
      </c>
      <c r="AD2046" s="104">
        <v>0.73129999999999995</v>
      </c>
      <c r="AE2046" s="78">
        <v>18122</v>
      </c>
      <c r="AF2046" s="104">
        <v>0.40372000000000002</v>
      </c>
      <c r="AG2046" s="78">
        <v>-13894</v>
      </c>
      <c r="AH2046" s="104">
        <v>-0.27404000000000001</v>
      </c>
      <c r="AI2046" s="78">
        <v>-36706</v>
      </c>
      <c r="AJ2046" s="104">
        <v>-1.00884</v>
      </c>
      <c r="AK2046" s="78">
        <v>11200</v>
      </c>
      <c r="AL2046" s="78">
        <v>10800</v>
      </c>
      <c r="AM2046" s="8">
        <v>10800</v>
      </c>
      <c r="AN2046" s="78">
        <v>323</v>
      </c>
      <c r="AO2046" s="78">
        <v>11600</v>
      </c>
      <c r="AP2046" s="78">
        <v>8200</v>
      </c>
      <c r="AQ2046" s="78">
        <v>10800</v>
      </c>
      <c r="AR2046" s="78">
        <v>491</v>
      </c>
      <c r="AS2046" s="78">
        <v>11000</v>
      </c>
      <c r="AT2046" s="78">
        <v>10800</v>
      </c>
      <c r="AU2046" s="78">
        <v>10850</v>
      </c>
      <c r="AV2046" s="78">
        <v>153</v>
      </c>
      <c r="AW2046" s="77">
        <v>15.88</v>
      </c>
      <c r="AX2046" s="144">
        <f t="shared" si="218"/>
        <v>0.03</v>
      </c>
      <c r="AY2046" s="144">
        <f t="shared" si="219"/>
        <v>0.16</v>
      </c>
      <c r="AZ2046" s="144">
        <f t="shared" si="220"/>
        <v>0.57999999999999996</v>
      </c>
      <c r="BA2046" s="54">
        <f t="shared" si="221"/>
        <v>20.577369966766721</v>
      </c>
      <c r="BB2046" s="54">
        <f t="shared" si="222"/>
        <v>14.842630033233279</v>
      </c>
    </row>
    <row r="2047" spans="1:54" x14ac:dyDescent="0.25">
      <c r="A2047" s="3">
        <v>43209</v>
      </c>
      <c r="B2047" s="77">
        <v>10971.22</v>
      </c>
      <c r="C2047" s="77">
        <v>1557.2965200000001</v>
      </c>
      <c r="D2047" s="77">
        <v>56.746200000000002</v>
      </c>
      <c r="E2047" s="77">
        <f t="shared" si="217"/>
        <v>-579.28379999999993</v>
      </c>
      <c r="F2047" s="77">
        <v>4.8439999999999994</v>
      </c>
      <c r="G2047" s="77">
        <v>15.8881</v>
      </c>
      <c r="H2047">
        <v>0</v>
      </c>
      <c r="I2047" s="78">
        <v>10969</v>
      </c>
      <c r="J2047">
        <v>201805</v>
      </c>
      <c r="K2047" s="78">
        <v>10969</v>
      </c>
      <c r="L2047" s="77">
        <f t="shared" si="216"/>
        <v>-2.2199999999993452</v>
      </c>
      <c r="M2047" s="78">
        <v>50162</v>
      </c>
      <c r="N2047" s="78">
        <v>1100.8789200000001</v>
      </c>
      <c r="O2047" s="78">
        <v>3597</v>
      </c>
      <c r="P2047" s="78">
        <v>19.722449999999998</v>
      </c>
      <c r="Q2047" s="144">
        <v>51061.25</v>
      </c>
      <c r="R2047" s="78">
        <v>-26974</v>
      </c>
      <c r="S2047" s="78">
        <v>-4047</v>
      </c>
      <c r="T2047" s="78">
        <v>12983</v>
      </c>
      <c r="U2047" s="78">
        <v>46919</v>
      </c>
      <c r="V2047" s="219">
        <v>-0.27671092734286751</v>
      </c>
      <c r="W2047" s="78">
        <v>6517</v>
      </c>
      <c r="X2047" s="78">
        <v>13208</v>
      </c>
      <c r="Y2047" s="78">
        <v>12634</v>
      </c>
      <c r="Z2047" s="78">
        <v>20161</v>
      </c>
      <c r="AA2047" s="78">
        <v>123.46</v>
      </c>
      <c r="AB2047" s="78">
        <v>148.91999999999999</v>
      </c>
      <c r="AC2047" s="78">
        <v>31954</v>
      </c>
      <c r="AD2047" s="104">
        <v>0.66754000000000002</v>
      </c>
      <c r="AE2047" s="78">
        <v>13412</v>
      </c>
      <c r="AF2047" s="104">
        <v>5.3120000000000001E-2</v>
      </c>
      <c r="AG2047" s="78">
        <v>-3370</v>
      </c>
      <c r="AH2047" s="104">
        <v>0.39376</v>
      </c>
      <c r="AI2047" s="78">
        <v>-53066</v>
      </c>
      <c r="AJ2047" s="104">
        <v>-0.88024999999999998</v>
      </c>
      <c r="AK2047" s="78">
        <v>11300</v>
      </c>
      <c r="AL2047" s="78">
        <v>10800</v>
      </c>
      <c r="AM2047" s="8">
        <v>11000</v>
      </c>
      <c r="AN2047" s="78">
        <v>277</v>
      </c>
      <c r="AO2047" s="78">
        <v>11600</v>
      </c>
      <c r="AP2047" s="78">
        <v>8200</v>
      </c>
      <c r="AQ2047" s="78">
        <v>10900</v>
      </c>
      <c r="AR2047" s="78">
        <v>447</v>
      </c>
      <c r="AS2047" s="78">
        <v>11050</v>
      </c>
      <c r="AT2047" s="78">
        <v>10800</v>
      </c>
      <c r="AU2047" s="78">
        <v>11000</v>
      </c>
      <c r="AV2047" s="78">
        <v>130</v>
      </c>
      <c r="AW2047" s="77">
        <v>13.83</v>
      </c>
      <c r="AX2047" s="144">
        <f t="shared" si="218"/>
        <v>0</v>
      </c>
      <c r="AY2047" s="144">
        <f t="shared" si="219"/>
        <v>0.1</v>
      </c>
      <c r="AZ2047" s="144">
        <f t="shared" si="220"/>
        <v>0.53</v>
      </c>
      <c r="BA2047" s="54">
        <f t="shared" si="221"/>
        <v>20.863670632009438</v>
      </c>
      <c r="BB2047" s="54">
        <f t="shared" si="222"/>
        <v>14.16232936799056</v>
      </c>
    </row>
    <row r="2048" spans="1:54" x14ac:dyDescent="0.25">
      <c r="A2048" s="3">
        <v>43210</v>
      </c>
      <c r="B2048" s="77">
        <v>10779.38</v>
      </c>
      <c r="C2048" s="77">
        <v>1580.5914</v>
      </c>
      <c r="D2048" s="77">
        <v>-206.75279999999998</v>
      </c>
      <c r="E2048" s="77">
        <f t="shared" si="217"/>
        <v>-779.32629999999995</v>
      </c>
      <c r="F2048" s="77">
        <v>-6.2226999999999997</v>
      </c>
      <c r="G2048" s="77">
        <v>-8.3473000000000006</v>
      </c>
      <c r="H2048">
        <v>0</v>
      </c>
      <c r="I2048" s="78">
        <v>10788</v>
      </c>
      <c r="J2048">
        <v>201805</v>
      </c>
      <c r="K2048" s="78">
        <v>10788</v>
      </c>
      <c r="L2048" s="77">
        <f t="shared" si="216"/>
        <v>8.6200000000008004</v>
      </c>
      <c r="M2048" s="78">
        <v>31033</v>
      </c>
      <c r="N2048" s="78">
        <v>670.07419000000004</v>
      </c>
      <c r="O2048" s="78">
        <v>-12666</v>
      </c>
      <c r="P2048" s="78">
        <v>-68.296059999999997</v>
      </c>
      <c r="Q2048" s="144">
        <v>27866.5</v>
      </c>
      <c r="R2048" s="78">
        <v>-27853</v>
      </c>
      <c r="S2048" s="78">
        <v>-7025</v>
      </c>
      <c r="T2048" s="78">
        <v>-7725</v>
      </c>
      <c r="U2048" s="78">
        <v>45455</v>
      </c>
      <c r="V2048" s="219">
        <v>0.16994830051699483</v>
      </c>
      <c r="W2048" s="78">
        <v>2311</v>
      </c>
      <c r="X2048" s="78">
        <v>2311</v>
      </c>
      <c r="Y2048" s="78">
        <v>3291</v>
      </c>
      <c r="Z2048" s="78">
        <v>5469</v>
      </c>
      <c r="AA2048" s="78">
        <v>116.12</v>
      </c>
      <c r="AB2048" s="78">
        <v>121.89</v>
      </c>
      <c r="AC2048" s="78">
        <v>30816</v>
      </c>
      <c r="AD2048" s="104">
        <v>0.35410000000000003</v>
      </c>
      <c r="AE2048" s="78">
        <v>18365</v>
      </c>
      <c r="AF2048" s="104">
        <v>-2.0140000000000002E-2</v>
      </c>
      <c r="AG2048" s="78">
        <v>-26331</v>
      </c>
      <c r="AH2048" s="104">
        <v>-9.7059999999999994E-2</v>
      </c>
      <c r="AI2048" s="78">
        <v>-41012</v>
      </c>
      <c r="AJ2048" s="104">
        <v>-0.75234999999999996</v>
      </c>
      <c r="AK2048" s="78">
        <v>11100</v>
      </c>
      <c r="AL2048" s="78">
        <v>10800</v>
      </c>
      <c r="AM2048" s="8">
        <v>10800</v>
      </c>
      <c r="AN2048" s="78">
        <v>297</v>
      </c>
      <c r="AO2048" s="78">
        <v>11600</v>
      </c>
      <c r="AP2048" s="78">
        <v>8200</v>
      </c>
      <c r="AQ2048" s="78">
        <v>10800</v>
      </c>
      <c r="AR2048" s="78">
        <v>465</v>
      </c>
      <c r="AS2048" s="78">
        <v>11000</v>
      </c>
      <c r="AT2048" s="78">
        <v>10850</v>
      </c>
      <c r="AU2048" s="78">
        <v>10800</v>
      </c>
      <c r="AV2048" s="78">
        <v>130</v>
      </c>
      <c r="AW2048" s="77">
        <v>14.87</v>
      </c>
      <c r="AX2048" s="144">
        <f t="shared" si="218"/>
        <v>0.03</v>
      </c>
      <c r="AY2048" s="144">
        <f t="shared" si="219"/>
        <v>0.12</v>
      </c>
      <c r="AZ2048" s="144">
        <f t="shared" si="220"/>
        <v>0.55000000000000004</v>
      </c>
      <c r="BA2048" s="54">
        <f t="shared" si="221"/>
        <v>20.947763194443091</v>
      </c>
      <c r="BB2048" s="54">
        <f t="shared" si="222"/>
        <v>13.842236805556908</v>
      </c>
    </row>
    <row r="2049" spans="1:54" x14ac:dyDescent="0.25">
      <c r="A2049" s="3">
        <v>43213</v>
      </c>
      <c r="B2049" s="77">
        <v>10697.13</v>
      </c>
      <c r="C2049" s="77">
        <v>1370.0984599999999</v>
      </c>
      <c r="D2049" s="77">
        <v>-123.5367</v>
      </c>
      <c r="E2049" s="77">
        <f t="shared" si="217"/>
        <v>-935.30919999999992</v>
      </c>
      <c r="F2049" s="77">
        <v>-3.6124000000000001</v>
      </c>
      <c r="G2049" s="77">
        <v>-11.257200000000001</v>
      </c>
      <c r="H2049">
        <v>0</v>
      </c>
      <c r="I2049" s="78">
        <v>10694</v>
      </c>
      <c r="J2049">
        <v>201805</v>
      </c>
      <c r="K2049" s="78">
        <v>10694</v>
      </c>
      <c r="L2049" s="77">
        <f t="shared" si="216"/>
        <v>-3.1299999999991996</v>
      </c>
      <c r="M2049" s="78">
        <v>29992</v>
      </c>
      <c r="N2049" s="78">
        <v>641.904</v>
      </c>
      <c r="O2049" s="78">
        <v>-14528</v>
      </c>
      <c r="P2049" s="78">
        <v>-77.647630000000007</v>
      </c>
      <c r="Q2049" s="144">
        <v>26360</v>
      </c>
      <c r="R2049" s="78">
        <v>-28094</v>
      </c>
      <c r="S2049" s="78">
        <v>-6109</v>
      </c>
      <c r="T2049" s="78">
        <v>-11827</v>
      </c>
      <c r="U2049" s="78">
        <v>49053</v>
      </c>
      <c r="V2049" s="219">
        <v>0.24110655821254562</v>
      </c>
      <c r="W2049" s="78">
        <v>431</v>
      </c>
      <c r="X2049" s="78">
        <v>431</v>
      </c>
      <c r="Y2049" s="78">
        <v>1660</v>
      </c>
      <c r="Z2049" s="78">
        <v>2524</v>
      </c>
      <c r="AA2049" s="78">
        <v>100.52</v>
      </c>
      <c r="AB2049" s="78">
        <v>106.66</v>
      </c>
      <c r="AC2049" s="78">
        <v>26306</v>
      </c>
      <c r="AD2049" s="104">
        <v>0.23322999999999999</v>
      </c>
      <c r="AE2049" s="78">
        <v>20743</v>
      </c>
      <c r="AF2049" s="104">
        <v>-0.10927000000000001</v>
      </c>
      <c r="AG2049" s="78">
        <v>-48984</v>
      </c>
      <c r="AH2049" s="104">
        <v>-0.17398</v>
      </c>
      <c r="AI2049" s="78">
        <v>-39816</v>
      </c>
      <c r="AJ2049" s="104">
        <v>-0.25552999999999998</v>
      </c>
      <c r="AK2049" s="78">
        <v>11100</v>
      </c>
      <c r="AL2049" s="78">
        <v>10800</v>
      </c>
      <c r="AM2049" s="8">
        <v>10700</v>
      </c>
      <c r="AN2049" s="78">
        <v>296</v>
      </c>
      <c r="AO2049" s="78">
        <v>11600</v>
      </c>
      <c r="AP2049" s="78">
        <v>8200</v>
      </c>
      <c r="AQ2049" s="78">
        <v>10700</v>
      </c>
      <c r="AR2049" s="78">
        <v>460</v>
      </c>
      <c r="AS2049" s="78">
        <v>10900</v>
      </c>
      <c r="AT2049" s="78">
        <v>10800</v>
      </c>
      <c r="AU2049" s="78">
        <v>10700</v>
      </c>
      <c r="AV2049" s="78">
        <v>107</v>
      </c>
      <c r="AW2049" s="77">
        <v>16.95</v>
      </c>
      <c r="AX2049" s="144">
        <f t="shared" si="218"/>
        <v>0.51</v>
      </c>
      <c r="AY2049" s="144">
        <f t="shared" si="219"/>
        <v>0.38</v>
      </c>
      <c r="AZ2049" s="144">
        <f t="shared" si="220"/>
        <v>0.69</v>
      </c>
      <c r="BA2049" s="54">
        <f t="shared" si="221"/>
        <v>20.945964162360156</v>
      </c>
      <c r="BB2049" s="54">
        <f t="shared" si="222"/>
        <v>13.926035837639844</v>
      </c>
    </row>
    <row r="2050" spans="1:54" x14ac:dyDescent="0.25">
      <c r="A2050" s="3">
        <v>43214</v>
      </c>
      <c r="B2050" s="77">
        <v>10579.5</v>
      </c>
      <c r="C2050" s="77">
        <v>1603.73738</v>
      </c>
      <c r="D2050" s="77">
        <v>-77.205100000000002</v>
      </c>
      <c r="E2050" s="77">
        <f t="shared" si="217"/>
        <v>-951.22640000000001</v>
      </c>
      <c r="F2050" s="77">
        <v>-2.33</v>
      </c>
      <c r="G2050" s="77">
        <v>15.076300000000002</v>
      </c>
      <c r="H2050">
        <v>0</v>
      </c>
      <c r="I2050" s="78">
        <v>10583</v>
      </c>
      <c r="J2050">
        <v>201805</v>
      </c>
      <c r="K2050" s="78">
        <v>10583</v>
      </c>
      <c r="L2050" s="77">
        <f t="shared" si="216"/>
        <v>3.5</v>
      </c>
      <c r="M2050" s="78">
        <v>28798</v>
      </c>
      <c r="N2050" s="78">
        <v>610.28029000000004</v>
      </c>
      <c r="O2050" s="78">
        <v>-14143</v>
      </c>
      <c r="P2050" s="78">
        <v>-74.836349999999996</v>
      </c>
      <c r="Q2050" s="144">
        <v>25262.25</v>
      </c>
      <c r="R2050" s="78">
        <v>-28146</v>
      </c>
      <c r="S2050" s="78">
        <v>-6388</v>
      </c>
      <c r="T2050" s="78">
        <v>-14877</v>
      </c>
      <c r="U2050" s="78">
        <v>48880</v>
      </c>
      <c r="V2050" s="219">
        <v>0.30435761047463178</v>
      </c>
      <c r="W2050" s="78">
        <v>-2577</v>
      </c>
      <c r="X2050" s="78">
        <v>3037</v>
      </c>
      <c r="Y2050" s="78">
        <v>-1150</v>
      </c>
      <c r="Z2050" s="78">
        <v>4355</v>
      </c>
      <c r="AA2050" s="78">
        <v>96.2</v>
      </c>
      <c r="AB2050" s="78">
        <v>94.4</v>
      </c>
      <c r="AC2050" s="78">
        <v>21758</v>
      </c>
      <c r="AD2050" s="104">
        <v>5.2330000000000002E-2</v>
      </c>
      <c r="AE2050" s="78">
        <v>24207</v>
      </c>
      <c r="AF2050" s="104">
        <v>0.32847999999999999</v>
      </c>
      <c r="AG2050" s="78">
        <v>-63307</v>
      </c>
      <c r="AH2050" s="104">
        <v>-6.8890000000000007E-2</v>
      </c>
      <c r="AI2050" s="78">
        <v>-31684</v>
      </c>
      <c r="AJ2050" s="104">
        <v>0.19983999999999999</v>
      </c>
      <c r="AK2050" s="78">
        <v>11000</v>
      </c>
      <c r="AL2050" s="78">
        <v>10600</v>
      </c>
      <c r="AM2050" s="8">
        <v>10600</v>
      </c>
      <c r="AN2050" s="78">
        <v>290</v>
      </c>
      <c r="AO2050" s="78">
        <v>11600</v>
      </c>
      <c r="AP2050" s="78">
        <v>8200</v>
      </c>
      <c r="AQ2050" s="78">
        <v>10600</v>
      </c>
      <c r="AR2050" s="78">
        <v>456</v>
      </c>
      <c r="AS2050" s="78">
        <v>10800</v>
      </c>
      <c r="AT2050" s="78">
        <v>10600</v>
      </c>
      <c r="AU2050" s="78">
        <v>10600</v>
      </c>
      <c r="AV2050" s="78">
        <v>82</v>
      </c>
      <c r="AW2050" s="77">
        <v>15.55</v>
      </c>
      <c r="AX2050" s="144">
        <f t="shared" si="218"/>
        <v>0.06</v>
      </c>
      <c r="AY2050" s="144">
        <f t="shared" si="219"/>
        <v>0.1</v>
      </c>
      <c r="AZ2050" s="144">
        <f t="shared" si="220"/>
        <v>0.55000000000000004</v>
      </c>
      <c r="BA2050" s="54">
        <f t="shared" si="221"/>
        <v>20.344771256222945</v>
      </c>
      <c r="BB2050" s="54">
        <f t="shared" si="222"/>
        <v>13.984228743777049</v>
      </c>
    </row>
    <row r="2051" spans="1:54" x14ac:dyDescent="0.25">
      <c r="A2051" s="3">
        <v>43215</v>
      </c>
      <c r="B2051" s="77">
        <v>10559.97</v>
      </c>
      <c r="C2051" s="77">
        <v>1367.7681700000001</v>
      </c>
      <c r="D2051" s="77">
        <v>-74.748900000000006</v>
      </c>
      <c r="E2051" s="77">
        <f t="shared" si="217"/>
        <v>-935.03989999999999</v>
      </c>
      <c r="F2051" s="77">
        <v>-5.9283000000000001</v>
      </c>
      <c r="G2051" s="77">
        <v>6.0759000000000007</v>
      </c>
      <c r="H2051" t="s">
        <v>1876</v>
      </c>
      <c r="I2051" s="78">
        <v>10535</v>
      </c>
      <c r="J2051">
        <v>201805</v>
      </c>
      <c r="K2051" s="78">
        <v>10535</v>
      </c>
      <c r="L2051" s="77">
        <f t="shared" ref="L2051:L2114" si="223">K2051-B2051</f>
        <v>-24.969999999999345</v>
      </c>
      <c r="M2051" s="78">
        <v>28994</v>
      </c>
      <c r="N2051" s="78">
        <v>611.53246999999999</v>
      </c>
      <c r="O2051" s="78">
        <v>-13105</v>
      </c>
      <c r="P2051" s="78">
        <v>-69.023030000000006</v>
      </c>
      <c r="Q2051" s="144">
        <v>25717.75</v>
      </c>
      <c r="R2051" s="78">
        <v>-27685</v>
      </c>
      <c r="S2051" s="78">
        <v>-2464</v>
      </c>
      <c r="T2051" s="78">
        <v>-13143</v>
      </c>
      <c r="U2051" s="78">
        <v>47594</v>
      </c>
      <c r="V2051" s="219">
        <v>0.27614825398159432</v>
      </c>
      <c r="W2051" s="78">
        <v>-4358</v>
      </c>
      <c r="X2051" s="78">
        <v>-842</v>
      </c>
      <c r="Y2051" s="78">
        <v>-1098</v>
      </c>
      <c r="Z2051" s="78">
        <v>3096</v>
      </c>
      <c r="AA2051" s="78">
        <v>111.31</v>
      </c>
      <c r="AB2051" s="78">
        <v>116.34</v>
      </c>
      <c r="AC2051" s="78">
        <v>18908</v>
      </c>
      <c r="AD2051" s="104">
        <v>5.3289999999999997E-2</v>
      </c>
      <c r="AE2051" s="78">
        <v>26522</v>
      </c>
      <c r="AF2051" s="104">
        <v>0.34783999999999998</v>
      </c>
      <c r="AG2051" s="78">
        <v>-39051</v>
      </c>
      <c r="AH2051" s="104">
        <v>-8.6349999999999996E-2</v>
      </c>
      <c r="AI2051" s="78">
        <v>-18073</v>
      </c>
      <c r="AJ2051" s="104">
        <v>0.45852999999999999</v>
      </c>
      <c r="AK2051" s="78">
        <v>11000</v>
      </c>
      <c r="AL2051" s="78">
        <v>10500</v>
      </c>
      <c r="AM2051" s="8">
        <v>10500</v>
      </c>
      <c r="AN2051" s="78">
        <v>300</v>
      </c>
      <c r="AO2051" s="78">
        <v>11600</v>
      </c>
      <c r="AP2051" s="78">
        <v>8200</v>
      </c>
      <c r="AQ2051" s="78">
        <v>10500</v>
      </c>
      <c r="AR2051" s="78">
        <v>474</v>
      </c>
      <c r="AS2051" s="78">
        <v>10750</v>
      </c>
      <c r="AT2051" s="78">
        <v>10400</v>
      </c>
      <c r="AU2051" s="78">
        <v>10550</v>
      </c>
      <c r="AV2051" s="78">
        <v>162</v>
      </c>
      <c r="AW2051" s="77">
        <v>16.149999999999999</v>
      </c>
      <c r="AX2051" s="144">
        <f t="shared" si="218"/>
        <v>0.24</v>
      </c>
      <c r="AY2051" s="144">
        <f t="shared" si="219"/>
        <v>0.18</v>
      </c>
      <c r="AZ2051" s="144">
        <f t="shared" si="220"/>
        <v>0.59</v>
      </c>
      <c r="BA2051" s="54">
        <f t="shared" si="221"/>
        <v>20.095008800425294</v>
      </c>
      <c r="BB2051" s="54">
        <f t="shared" si="222"/>
        <v>13.940991199574698</v>
      </c>
    </row>
    <row r="2052" spans="1:54" x14ac:dyDescent="0.25">
      <c r="A2052" s="3">
        <v>43216</v>
      </c>
      <c r="B2052" s="77">
        <v>10488.58</v>
      </c>
      <c r="C2052" s="77">
        <v>1413.86508</v>
      </c>
      <c r="D2052" s="77">
        <v>-53.306699999999999</v>
      </c>
      <c r="E2052" s="77">
        <f t="shared" si="217"/>
        <v>-1013.4322000000001</v>
      </c>
      <c r="F2052" s="77">
        <v>4.3324999999999996</v>
      </c>
      <c r="G2052" s="77">
        <v>-37.342399999999998</v>
      </c>
      <c r="H2052">
        <v>0</v>
      </c>
      <c r="I2052" s="78">
        <v>10476</v>
      </c>
      <c r="J2052">
        <v>201805</v>
      </c>
      <c r="K2052" s="78">
        <v>10476</v>
      </c>
      <c r="L2052" s="77">
        <f t="shared" si="223"/>
        <v>-12.579999999999927</v>
      </c>
      <c r="M2052" s="78">
        <v>28344</v>
      </c>
      <c r="N2052" s="78">
        <v>594.42458999999997</v>
      </c>
      <c r="O2052" s="78">
        <v>-14247</v>
      </c>
      <c r="P2052" s="78">
        <v>-74.611869999999996</v>
      </c>
      <c r="Q2052" s="144">
        <v>24782.25</v>
      </c>
      <c r="R2052" s="78">
        <v>-27188</v>
      </c>
      <c r="S2052" s="78">
        <v>-4860</v>
      </c>
      <c r="T2052" s="78">
        <v>-14269</v>
      </c>
      <c r="U2052" s="78">
        <v>49432</v>
      </c>
      <c r="V2052" s="219">
        <v>0.28865916815018611</v>
      </c>
      <c r="W2052" s="78">
        <v>-5345</v>
      </c>
      <c r="X2052" s="78">
        <v>-2404</v>
      </c>
      <c r="Y2052" s="78">
        <v>-3330</v>
      </c>
      <c r="Z2052" s="78">
        <v>-2565</v>
      </c>
      <c r="AA2052" s="78">
        <v>104.1</v>
      </c>
      <c r="AB2052" s="78">
        <v>108.9</v>
      </c>
      <c r="AC2052" s="78">
        <v>20684</v>
      </c>
      <c r="AD2052" s="104">
        <v>4.6780000000000002E-2</v>
      </c>
      <c r="AE2052" s="78">
        <v>24714</v>
      </c>
      <c r="AF2052" s="104">
        <v>0.49613000000000002</v>
      </c>
      <c r="AG2052" s="78">
        <v>-40622</v>
      </c>
      <c r="AH2052" s="104">
        <v>0.13131999999999999</v>
      </c>
      <c r="AI2052" s="78">
        <v>-23011</v>
      </c>
      <c r="AJ2052" s="104">
        <v>8.831E-2</v>
      </c>
      <c r="AK2052" s="78">
        <v>11000</v>
      </c>
      <c r="AL2052" s="78">
        <v>10500</v>
      </c>
      <c r="AM2052" s="8">
        <v>10500</v>
      </c>
      <c r="AN2052" s="78">
        <v>286</v>
      </c>
      <c r="AO2052" s="78">
        <v>11600</v>
      </c>
      <c r="AP2052" s="78">
        <v>8200</v>
      </c>
      <c r="AQ2052" s="78">
        <v>10500</v>
      </c>
      <c r="AR2052" s="78">
        <v>457</v>
      </c>
      <c r="AS2052" s="78">
        <v>10650</v>
      </c>
      <c r="AT2052" s="78">
        <v>10400</v>
      </c>
      <c r="AU2052" s="78">
        <v>10500</v>
      </c>
      <c r="AV2052" s="78">
        <v>149</v>
      </c>
      <c r="AW2052" s="77">
        <v>16.46</v>
      </c>
      <c r="AX2052" s="144">
        <f t="shared" si="218"/>
        <v>0.34</v>
      </c>
      <c r="AY2052" s="144">
        <f t="shared" si="219"/>
        <v>0.24</v>
      </c>
      <c r="AZ2052" s="144">
        <f t="shared" si="220"/>
        <v>0.62</v>
      </c>
      <c r="BA2052" s="54">
        <f t="shared" si="221"/>
        <v>20.065265492286638</v>
      </c>
      <c r="BB2052" s="54">
        <f t="shared" si="222"/>
        <v>13.894734507713355</v>
      </c>
    </row>
    <row r="2053" spans="1:54" x14ac:dyDescent="0.25">
      <c r="A2053" s="3">
        <v>43217</v>
      </c>
      <c r="B2053" s="77">
        <v>10553.43</v>
      </c>
      <c r="C2053" s="77">
        <v>1200.26036</v>
      </c>
      <c r="D2053" s="77">
        <v>-8.2692999999999994</v>
      </c>
      <c r="E2053" s="77">
        <f t="shared" si="217"/>
        <v>-928.55169999999998</v>
      </c>
      <c r="F2053" s="77">
        <v>0.80629999999999991</v>
      </c>
      <c r="G2053" s="77">
        <v>-16.3935</v>
      </c>
      <c r="H2053">
        <v>0</v>
      </c>
      <c r="I2053" s="78">
        <v>10561</v>
      </c>
      <c r="J2053">
        <v>201805</v>
      </c>
      <c r="K2053" s="78">
        <v>10561</v>
      </c>
      <c r="L2053" s="77">
        <f t="shared" si="223"/>
        <v>7.569999999999709</v>
      </c>
      <c r="M2053" s="78">
        <v>32426</v>
      </c>
      <c r="N2053" s="78">
        <v>685.42494999999997</v>
      </c>
      <c r="O2053" s="78">
        <v>-10587</v>
      </c>
      <c r="P2053" s="78">
        <v>-55.892069999999997</v>
      </c>
      <c r="Q2053" s="144">
        <v>29779.25</v>
      </c>
      <c r="R2053" s="78">
        <v>-26752</v>
      </c>
      <c r="S2053" s="78">
        <v>-5200</v>
      </c>
      <c r="T2053" s="78">
        <v>-8438</v>
      </c>
      <c r="U2053" s="78">
        <v>48643</v>
      </c>
      <c r="V2053" s="219">
        <v>0.17346791933063338</v>
      </c>
      <c r="W2053" s="78">
        <v>-3046</v>
      </c>
      <c r="X2053" s="78">
        <v>2593</v>
      </c>
      <c r="Y2053" s="78">
        <v>-1812</v>
      </c>
      <c r="Z2053" s="78">
        <v>3662</v>
      </c>
      <c r="AA2053" s="78">
        <v>108.69</v>
      </c>
      <c r="AB2053" s="78">
        <v>110.18</v>
      </c>
      <c r="AC2053" s="78">
        <v>21104</v>
      </c>
      <c r="AD2053" s="104">
        <v>-6.7790000000000003E-2</v>
      </c>
      <c r="AE2053" s="78">
        <v>21697</v>
      </c>
      <c r="AF2053" s="104">
        <v>0.15573000000000001</v>
      </c>
      <c r="AG2053" s="78">
        <v>-37262</v>
      </c>
      <c r="AH2053" s="104">
        <v>0.33263999999999999</v>
      </c>
      <c r="AI2053" s="78">
        <v>-25970</v>
      </c>
      <c r="AJ2053" s="104">
        <v>0.36026000000000002</v>
      </c>
      <c r="AK2053" s="78">
        <v>10800</v>
      </c>
      <c r="AL2053" s="78">
        <v>10400</v>
      </c>
      <c r="AM2053" s="8">
        <v>10600</v>
      </c>
      <c r="AN2053" s="78">
        <v>264</v>
      </c>
      <c r="AO2053" s="78">
        <v>11200</v>
      </c>
      <c r="AP2053" s="78">
        <v>8200</v>
      </c>
      <c r="AQ2053" s="78">
        <v>10500</v>
      </c>
      <c r="AR2053" s="78">
        <v>445</v>
      </c>
      <c r="AS2053" s="78">
        <v>10700</v>
      </c>
      <c r="AT2053" s="78">
        <v>10400</v>
      </c>
      <c r="AU2053" s="78">
        <v>10550</v>
      </c>
      <c r="AV2053" s="78">
        <v>120</v>
      </c>
      <c r="AW2053" s="77">
        <v>15.44</v>
      </c>
      <c r="AX2053" s="144">
        <f t="shared" si="218"/>
        <v>0.06</v>
      </c>
      <c r="AY2053" s="144">
        <f t="shared" si="219"/>
        <v>0.04</v>
      </c>
      <c r="AZ2053" s="144">
        <f t="shared" si="220"/>
        <v>0.52</v>
      </c>
      <c r="BA2053" s="54">
        <f t="shared" si="221"/>
        <v>19.599125275220683</v>
      </c>
      <c r="BB2053" s="54">
        <f t="shared" si="222"/>
        <v>13.918874724779313</v>
      </c>
    </row>
    <row r="2054" spans="1:54" x14ac:dyDescent="0.25">
      <c r="A2054" s="3">
        <v>43220</v>
      </c>
      <c r="B2054" s="77">
        <v>10657.88</v>
      </c>
      <c r="C2054" s="77">
        <v>1190.3856499999999</v>
      </c>
      <c r="D2054" s="77">
        <v>-0.70200000000000007</v>
      </c>
      <c r="E2054" s="77">
        <f t="shared" si="217"/>
        <v>-803.79660000000001</v>
      </c>
      <c r="F2054" s="77">
        <v>7.8437000000000001</v>
      </c>
      <c r="G2054" s="77">
        <v>21.95</v>
      </c>
      <c r="H2054">
        <v>0</v>
      </c>
      <c r="I2054" s="78">
        <v>10655</v>
      </c>
      <c r="J2054">
        <v>201805</v>
      </c>
      <c r="K2054" s="78">
        <v>10655</v>
      </c>
      <c r="L2054" s="77">
        <f t="shared" si="223"/>
        <v>-2.8799999999991996</v>
      </c>
      <c r="M2054" s="78">
        <v>30875</v>
      </c>
      <c r="N2054" s="78">
        <v>658.41258000000005</v>
      </c>
      <c r="O2054" s="78">
        <v>-12090</v>
      </c>
      <c r="P2054" s="78">
        <v>-64.390410000000003</v>
      </c>
      <c r="Q2054" s="144">
        <v>27852.5</v>
      </c>
      <c r="R2054" s="78">
        <v>-25940</v>
      </c>
      <c r="S2054" s="78">
        <v>-4870</v>
      </c>
      <c r="T2054" s="78">
        <v>-8972</v>
      </c>
      <c r="U2054" s="78">
        <v>50484</v>
      </c>
      <c r="V2054" s="219">
        <v>0.17771967355993978</v>
      </c>
      <c r="W2054" s="78">
        <v>-4907</v>
      </c>
      <c r="X2054" s="78">
        <v>474</v>
      </c>
      <c r="Y2054" s="78">
        <v>-3710</v>
      </c>
      <c r="Z2054" s="78">
        <v>2023</v>
      </c>
      <c r="AA2054" s="78">
        <v>123.26</v>
      </c>
      <c r="AB2054" s="78">
        <v>126.82</v>
      </c>
      <c r="AC2054" s="78">
        <v>24980</v>
      </c>
      <c r="AD2054" s="104">
        <v>-7.0730000000000001E-2</v>
      </c>
      <c r="AE2054" s="78">
        <v>25264</v>
      </c>
      <c r="AF2054" s="104">
        <v>0.11271</v>
      </c>
      <c r="AG2054" s="78">
        <v>-28667</v>
      </c>
      <c r="AH2054" s="104">
        <v>0.87577000000000005</v>
      </c>
      <c r="AI2054" s="78">
        <v>-36823</v>
      </c>
      <c r="AJ2054" s="104">
        <v>0.59584999999999999</v>
      </c>
      <c r="AK2054" s="78">
        <v>11000</v>
      </c>
      <c r="AL2054" s="78">
        <v>10000</v>
      </c>
      <c r="AM2054" s="8">
        <v>10700</v>
      </c>
      <c r="AN2054" s="78">
        <v>219</v>
      </c>
      <c r="AO2054" s="78">
        <v>11200</v>
      </c>
      <c r="AP2054" s="78">
        <v>8200</v>
      </c>
      <c r="AQ2054" s="78">
        <v>10600</v>
      </c>
      <c r="AR2054" s="78">
        <v>417</v>
      </c>
      <c r="AS2054" s="78">
        <v>10700</v>
      </c>
      <c r="AT2054" s="78">
        <v>10500</v>
      </c>
      <c r="AU2054" s="78">
        <v>10650</v>
      </c>
      <c r="AV2054" s="78">
        <v>77</v>
      </c>
      <c r="AW2054" s="77">
        <v>14.66</v>
      </c>
      <c r="AX2054" s="144">
        <f t="shared" si="218"/>
        <v>0.03</v>
      </c>
      <c r="AY2054" s="144">
        <f t="shared" si="219"/>
        <v>0.02</v>
      </c>
      <c r="AZ2054" s="144">
        <f t="shared" si="220"/>
        <v>0.49</v>
      </c>
      <c r="BA2054" s="54">
        <f t="shared" si="221"/>
        <v>19.161920224873981</v>
      </c>
      <c r="BB2054" s="54">
        <f t="shared" si="222"/>
        <v>13.861079775126015</v>
      </c>
    </row>
    <row r="2055" spans="1:54" x14ac:dyDescent="0.25">
      <c r="A2055" s="3">
        <v>43222</v>
      </c>
      <c r="B2055" s="77">
        <v>10618.81</v>
      </c>
      <c r="C2055" s="77">
        <v>1290.7874400000001</v>
      </c>
      <c r="D2055" s="77">
        <v>-60.400600000000004</v>
      </c>
      <c r="E2055" s="77">
        <f t="shared" si="217"/>
        <v>-883.42300000000012</v>
      </c>
      <c r="F2055" s="77">
        <v>4.7742000000000004</v>
      </c>
      <c r="G2055" s="77">
        <v>-20.000699999999998</v>
      </c>
      <c r="H2055" t="s">
        <v>1877</v>
      </c>
      <c r="I2055" s="78">
        <v>10609</v>
      </c>
      <c r="J2055">
        <v>201805</v>
      </c>
      <c r="K2055" s="78">
        <v>10609</v>
      </c>
      <c r="L2055" s="77">
        <f t="shared" si="223"/>
        <v>-9.8099999999994907</v>
      </c>
      <c r="M2055" s="78">
        <v>30740</v>
      </c>
      <c r="N2055" s="78">
        <v>652.81204000000002</v>
      </c>
      <c r="O2055" s="78">
        <v>-12264</v>
      </c>
      <c r="P2055" s="78">
        <v>-65.047929999999994</v>
      </c>
      <c r="Q2055" s="144">
        <v>27674</v>
      </c>
      <c r="R2055" s="78">
        <v>-25484</v>
      </c>
      <c r="S2055" s="78">
        <v>-3428</v>
      </c>
      <c r="T2055" s="78">
        <v>-8428</v>
      </c>
      <c r="U2055" s="78">
        <v>47699</v>
      </c>
      <c r="V2055" s="219">
        <v>0.17669133524811842</v>
      </c>
      <c r="W2055" s="78">
        <v>-4270</v>
      </c>
      <c r="X2055" s="78">
        <v>-1663</v>
      </c>
      <c r="Y2055" s="78">
        <v>-1802</v>
      </c>
      <c r="Z2055" s="78">
        <v>2195</v>
      </c>
      <c r="AA2055" s="78">
        <v>110.21</v>
      </c>
      <c r="AB2055" s="78">
        <v>120.13</v>
      </c>
      <c r="AC2055" s="78">
        <v>22968</v>
      </c>
      <c r="AD2055" s="104">
        <v>6.2080000000000003E-2</v>
      </c>
      <c r="AE2055" s="78">
        <v>15622</v>
      </c>
      <c r="AF2055" s="104">
        <v>-0.13864000000000001</v>
      </c>
      <c r="AG2055" s="78">
        <v>-37888</v>
      </c>
      <c r="AH2055" s="104">
        <v>0.27571000000000001</v>
      </c>
      <c r="AI2055" s="78">
        <v>-19389</v>
      </c>
      <c r="AJ2055" s="104">
        <v>0.73662000000000005</v>
      </c>
      <c r="AK2055" s="78">
        <v>11000</v>
      </c>
      <c r="AL2055" s="78">
        <v>10400</v>
      </c>
      <c r="AM2055" s="8">
        <v>10600</v>
      </c>
      <c r="AN2055" s="78">
        <v>215</v>
      </c>
      <c r="AO2055" s="78">
        <v>11200</v>
      </c>
      <c r="AP2055" s="78">
        <v>8200</v>
      </c>
      <c r="AQ2055" s="78">
        <v>10600</v>
      </c>
      <c r="AR2055" s="78">
        <v>408</v>
      </c>
      <c r="AS2055" s="78">
        <v>10800</v>
      </c>
      <c r="AT2055" s="78">
        <v>10500</v>
      </c>
      <c r="AU2055" s="78">
        <v>10600</v>
      </c>
      <c r="AV2055" s="78">
        <v>147</v>
      </c>
      <c r="AW2055" s="77">
        <v>14.81</v>
      </c>
      <c r="AX2055" s="144">
        <f t="shared" si="218"/>
        <v>0.06</v>
      </c>
      <c r="AY2055" s="144">
        <f t="shared" si="219"/>
        <v>0.04</v>
      </c>
      <c r="AZ2055" s="144">
        <f t="shared" si="220"/>
        <v>0.49</v>
      </c>
      <c r="BA2055" s="54">
        <f t="shared" si="221"/>
        <v>19.040252841647032</v>
      </c>
      <c r="BB2055" s="54">
        <f t="shared" si="222"/>
        <v>13.681747158352971</v>
      </c>
    </row>
    <row r="2056" spans="1:54" x14ac:dyDescent="0.25">
      <c r="A2056" s="3">
        <v>43223</v>
      </c>
      <c r="B2056" s="77">
        <v>10514.18</v>
      </c>
      <c r="C2056" s="77">
        <v>1243.9751100000001</v>
      </c>
      <c r="D2056" s="77">
        <v>-107.7433</v>
      </c>
      <c r="E2056" s="77">
        <f t="shared" si="217"/>
        <v>-991.63290000000006</v>
      </c>
      <c r="F2056" s="77">
        <v>-1.2999999999999999E-3</v>
      </c>
      <c r="G2056" s="77">
        <v>-10.3879</v>
      </c>
      <c r="H2056">
        <v>0</v>
      </c>
      <c r="I2056" s="78">
        <v>10506</v>
      </c>
      <c r="J2056">
        <v>201805</v>
      </c>
      <c r="K2056" s="78">
        <v>10506</v>
      </c>
      <c r="L2056" s="77">
        <f t="shared" si="223"/>
        <v>-8.180000000000291</v>
      </c>
      <c r="M2056" s="78">
        <v>27924</v>
      </c>
      <c r="N2056" s="78">
        <v>587.30056999999999</v>
      </c>
      <c r="O2056" s="78">
        <v>-15545</v>
      </c>
      <c r="P2056" s="78">
        <v>-81.65119</v>
      </c>
      <c r="Q2056" s="144">
        <v>24037.75</v>
      </c>
      <c r="R2056" s="78">
        <v>-25365</v>
      </c>
      <c r="S2056" s="78">
        <v>-4290</v>
      </c>
      <c r="T2056" s="78">
        <v>-12713</v>
      </c>
      <c r="U2056" s="78">
        <v>50162</v>
      </c>
      <c r="V2056" s="219">
        <v>0.2534388580997568</v>
      </c>
      <c r="W2056" s="78">
        <v>-7120</v>
      </c>
      <c r="X2056" s="78">
        <v>-7120</v>
      </c>
      <c r="Y2056" s="78">
        <v>-5205</v>
      </c>
      <c r="Z2056" s="78">
        <v>-1050</v>
      </c>
      <c r="AA2056" s="78">
        <v>93.14</v>
      </c>
      <c r="AB2056" s="78">
        <v>109.42</v>
      </c>
      <c r="AC2056" s="78">
        <v>26247</v>
      </c>
      <c r="AD2056" s="104">
        <v>0.18268000000000001</v>
      </c>
      <c r="AE2056" s="78">
        <v>19634</v>
      </c>
      <c r="AF2056" s="104">
        <v>-0.18393000000000001</v>
      </c>
      <c r="AG2056" s="78">
        <v>-53147</v>
      </c>
      <c r="AH2056" s="104">
        <v>4.1369999999999997E-2</v>
      </c>
      <c r="AI2056" s="78">
        <v>-24190</v>
      </c>
      <c r="AJ2056" s="104">
        <v>0.77791999999999994</v>
      </c>
      <c r="AK2056" s="78">
        <v>10800</v>
      </c>
      <c r="AL2056" s="78">
        <v>10300</v>
      </c>
      <c r="AM2056" s="8">
        <v>10500</v>
      </c>
      <c r="AN2056" s="78">
        <v>217</v>
      </c>
      <c r="AO2056" s="78">
        <v>11200</v>
      </c>
      <c r="AP2056" s="78">
        <v>8200</v>
      </c>
      <c r="AQ2056" s="78">
        <v>10500</v>
      </c>
      <c r="AR2056" s="78">
        <v>404</v>
      </c>
      <c r="AS2056" s="78">
        <v>10700</v>
      </c>
      <c r="AT2056" s="78">
        <v>10500</v>
      </c>
      <c r="AU2056" s="78">
        <v>10500</v>
      </c>
      <c r="AV2056" s="78">
        <v>142</v>
      </c>
      <c r="AW2056" s="77">
        <v>15.78</v>
      </c>
      <c r="AX2056" s="144">
        <f t="shared" si="218"/>
        <v>0.2</v>
      </c>
      <c r="AY2056" s="144">
        <f t="shared" si="219"/>
        <v>0.14000000000000001</v>
      </c>
      <c r="AZ2056" s="144">
        <f t="shared" si="220"/>
        <v>0.54</v>
      </c>
      <c r="BA2056" s="54">
        <f t="shared" si="221"/>
        <v>18.883965829465794</v>
      </c>
      <c r="BB2056" s="54">
        <f t="shared" si="222"/>
        <v>13.649034170534208</v>
      </c>
    </row>
    <row r="2057" spans="1:54" x14ac:dyDescent="0.25">
      <c r="A2057" s="3">
        <v>43224</v>
      </c>
      <c r="B2057" s="77">
        <v>10529.37</v>
      </c>
      <c r="C2057" s="77">
        <v>1208.28142</v>
      </c>
      <c r="D2057" s="77">
        <v>-32.648400000000002</v>
      </c>
      <c r="E2057" s="77">
        <f t="shared" si="217"/>
        <v>-1002.1402000000002</v>
      </c>
      <c r="F2057" s="77">
        <v>-1.1356999999999999</v>
      </c>
      <c r="G2057" s="77">
        <v>-2.605</v>
      </c>
      <c r="H2057">
        <v>0</v>
      </c>
      <c r="I2057" s="78">
        <v>10523</v>
      </c>
      <c r="J2057">
        <v>201805</v>
      </c>
      <c r="K2057" s="78">
        <v>10523</v>
      </c>
      <c r="L2057" s="77">
        <f t="shared" si="223"/>
        <v>-6.3700000000008004</v>
      </c>
      <c r="M2057" s="78">
        <v>25264</v>
      </c>
      <c r="N2057" s="78">
        <v>532.22601999999995</v>
      </c>
      <c r="O2057" s="78">
        <v>-4298</v>
      </c>
      <c r="P2057" s="78">
        <v>-22.60547</v>
      </c>
      <c r="Q2057" s="144">
        <v>24189.5</v>
      </c>
      <c r="R2057" s="78">
        <v>-25258</v>
      </c>
      <c r="S2057" s="78">
        <v>-2913</v>
      </c>
      <c r="T2057" s="78">
        <v>-2392</v>
      </c>
      <c r="U2057" s="78">
        <v>48434</v>
      </c>
      <c r="V2057" s="219">
        <v>4.9386794400627661E-2</v>
      </c>
      <c r="W2057" s="78">
        <v>-6675</v>
      </c>
      <c r="X2057" s="78">
        <v>-3967</v>
      </c>
      <c r="Y2057" s="78">
        <v>-4090</v>
      </c>
      <c r="Z2057" s="78">
        <v>-1903</v>
      </c>
      <c r="AA2057" s="78">
        <v>101.97</v>
      </c>
      <c r="AB2057" s="78">
        <v>106.86</v>
      </c>
      <c r="AC2057" s="78">
        <v>26340</v>
      </c>
      <c r="AD2057" s="104">
        <v>0.13261999999999999</v>
      </c>
      <c r="AE2057" s="78">
        <v>20710</v>
      </c>
      <c r="AF2057" s="104">
        <v>-0.30732999999999999</v>
      </c>
      <c r="AG2057" s="78">
        <v>-60348</v>
      </c>
      <c r="AH2057" s="104">
        <v>-8.3099999999999993E-2</v>
      </c>
      <c r="AI2057" s="78">
        <v>-25720</v>
      </c>
      <c r="AJ2057" s="104">
        <v>0.89405999999999997</v>
      </c>
      <c r="AK2057" s="78">
        <v>10800</v>
      </c>
      <c r="AL2057" s="78">
        <v>10300</v>
      </c>
      <c r="AM2057" s="8">
        <v>10500</v>
      </c>
      <c r="AN2057" s="78">
        <v>202</v>
      </c>
      <c r="AO2057" s="78">
        <v>11200</v>
      </c>
      <c r="AP2057" s="78">
        <v>8200</v>
      </c>
      <c r="AQ2057" s="78">
        <v>10500</v>
      </c>
      <c r="AR2057" s="78">
        <v>400</v>
      </c>
      <c r="AS2057" s="78">
        <v>10500</v>
      </c>
      <c r="AT2057" s="78">
        <v>10400</v>
      </c>
      <c r="AU2057" s="78">
        <v>10550</v>
      </c>
      <c r="AV2057" s="78">
        <v>120</v>
      </c>
      <c r="AW2057" s="77">
        <v>15.13</v>
      </c>
      <c r="AX2057" s="144">
        <f t="shared" si="218"/>
        <v>0.13</v>
      </c>
      <c r="AY2057" s="144">
        <f t="shared" si="219"/>
        <v>0.08</v>
      </c>
      <c r="AZ2057" s="144">
        <f t="shared" si="220"/>
        <v>0.5</v>
      </c>
      <c r="BA2057" s="54">
        <f t="shared" si="221"/>
        <v>18.506278578091514</v>
      </c>
      <c r="BB2057" s="54">
        <f t="shared" si="222"/>
        <v>13.677721421908489</v>
      </c>
    </row>
    <row r="2058" spans="1:54" x14ac:dyDescent="0.25">
      <c r="A2058" s="3">
        <v>43227</v>
      </c>
      <c r="B2058" s="77">
        <v>10604.91</v>
      </c>
      <c r="C2058" s="77">
        <v>1260.46786</v>
      </c>
      <c r="D2058" s="77">
        <v>-26.773899999999998</v>
      </c>
      <c r="E2058" s="77">
        <f t="shared" si="217"/>
        <v>-941.72210000000018</v>
      </c>
      <c r="F2058" s="77">
        <v>5.8504999999999994</v>
      </c>
      <c r="G2058" s="77">
        <v>7.4219000000000008</v>
      </c>
      <c r="H2058">
        <v>0</v>
      </c>
      <c r="I2058" s="78">
        <v>10595</v>
      </c>
      <c r="J2058">
        <v>201805</v>
      </c>
      <c r="K2058" s="78">
        <v>10595</v>
      </c>
      <c r="L2058" s="77">
        <f t="shared" si="223"/>
        <v>-9.9099999999998545</v>
      </c>
      <c r="M2058" s="78">
        <v>23100</v>
      </c>
      <c r="N2058" s="78">
        <v>490.00529</v>
      </c>
      <c r="O2058" s="78">
        <v>-2464</v>
      </c>
      <c r="P2058" s="78">
        <v>-13.045059999999999</v>
      </c>
      <c r="Q2058" s="144">
        <v>22484</v>
      </c>
      <c r="R2058" s="78">
        <v>-24686</v>
      </c>
      <c r="S2058" s="78">
        <v>-1572</v>
      </c>
      <c r="T2058" s="78">
        <v>210</v>
      </c>
      <c r="U2058" s="78">
        <v>48706</v>
      </c>
      <c r="V2058" s="219">
        <v>-4.3115837884449551E-3</v>
      </c>
      <c r="W2058" s="78">
        <v>-6884</v>
      </c>
      <c r="X2058" s="78">
        <v>-4194</v>
      </c>
      <c r="Y2058" s="78">
        <v>-4338</v>
      </c>
      <c r="Z2058" s="78">
        <v>-1738</v>
      </c>
      <c r="AA2058" s="78">
        <v>100.65</v>
      </c>
      <c r="AB2058" s="78">
        <v>111.8</v>
      </c>
      <c r="AC2058" s="78">
        <v>28502</v>
      </c>
      <c r="AD2058" s="104">
        <v>0.18906000000000001</v>
      </c>
      <c r="AE2058" s="78">
        <v>23230</v>
      </c>
      <c r="AF2058" s="104">
        <v>-0.25944</v>
      </c>
      <c r="AG2058" s="78">
        <v>-58651</v>
      </c>
      <c r="AH2058" s="104">
        <v>0.30528</v>
      </c>
      <c r="AI2058" s="78">
        <v>-23231</v>
      </c>
      <c r="AJ2058" s="104">
        <v>1.0771999999999999</v>
      </c>
      <c r="AK2058" s="78">
        <v>10800</v>
      </c>
      <c r="AL2058" s="78">
        <v>10300</v>
      </c>
      <c r="AM2058" s="8">
        <v>10600</v>
      </c>
      <c r="AN2058" s="78">
        <v>171</v>
      </c>
      <c r="AO2058" s="78">
        <v>11200</v>
      </c>
      <c r="AP2058" s="78">
        <v>8200</v>
      </c>
      <c r="AQ2058" s="78">
        <v>10600</v>
      </c>
      <c r="AR2058" s="78">
        <v>378</v>
      </c>
      <c r="AS2058" s="78">
        <v>10650</v>
      </c>
      <c r="AT2058" s="78">
        <v>10500</v>
      </c>
      <c r="AU2058" s="78">
        <v>10600</v>
      </c>
      <c r="AV2058" s="78">
        <v>86.5</v>
      </c>
      <c r="AW2058" s="77">
        <v>14.64</v>
      </c>
      <c r="AX2058" s="144">
        <f t="shared" si="218"/>
        <v>0.03</v>
      </c>
      <c r="AY2058" s="144">
        <f t="shared" si="219"/>
        <v>0.02</v>
      </c>
      <c r="AZ2058" s="144">
        <f t="shared" si="220"/>
        <v>0.45</v>
      </c>
      <c r="BA2058" s="54">
        <f t="shared" si="221"/>
        <v>17.904360350913358</v>
      </c>
      <c r="BB2058" s="54">
        <f t="shared" si="222"/>
        <v>13.832639649086646</v>
      </c>
    </row>
    <row r="2059" spans="1:54" x14ac:dyDescent="0.25">
      <c r="A2059" s="3">
        <v>43228</v>
      </c>
      <c r="B2059" s="77">
        <v>10691.38</v>
      </c>
      <c r="C2059" s="77">
        <v>1336.9160899999999</v>
      </c>
      <c r="D2059" s="77">
        <v>-2.3875000000000002</v>
      </c>
      <c r="E2059" s="77">
        <f t="shared" si="217"/>
        <v>-930.88020000000017</v>
      </c>
      <c r="F2059" s="77">
        <v>1.5667</v>
      </c>
      <c r="G2059" s="77">
        <v>11.7982</v>
      </c>
      <c r="H2059">
        <v>0</v>
      </c>
      <c r="I2059" s="78">
        <v>10669</v>
      </c>
      <c r="J2059">
        <v>201805</v>
      </c>
      <c r="K2059" s="78">
        <v>10669</v>
      </c>
      <c r="L2059" s="77">
        <f t="shared" si="223"/>
        <v>-22.3799999999992</v>
      </c>
      <c r="M2059" s="78">
        <v>29370</v>
      </c>
      <c r="N2059" s="78">
        <v>627.21878000000004</v>
      </c>
      <c r="O2059" s="78">
        <v>715</v>
      </c>
      <c r="P2059" s="78">
        <v>3.8174100000000002</v>
      </c>
      <c r="Q2059" s="144">
        <v>29548.75</v>
      </c>
      <c r="R2059" s="78">
        <v>-24350</v>
      </c>
      <c r="S2059" s="78">
        <v>-1504</v>
      </c>
      <c r="T2059" s="78">
        <v>6776</v>
      </c>
      <c r="U2059" s="78">
        <v>52860</v>
      </c>
      <c r="V2059" s="219">
        <v>-0.12818766553159289</v>
      </c>
      <c r="W2059" s="78">
        <v>-5123</v>
      </c>
      <c r="X2059" s="78">
        <v>-2349</v>
      </c>
      <c r="Y2059" s="78">
        <v>-751</v>
      </c>
      <c r="Z2059" s="78">
        <v>1483</v>
      </c>
      <c r="AA2059" s="78">
        <v>117.37</v>
      </c>
      <c r="AB2059" s="78">
        <v>123.77</v>
      </c>
      <c r="AC2059" s="78">
        <v>28217</v>
      </c>
      <c r="AD2059" s="104">
        <v>6.5989999999999993E-2</v>
      </c>
      <c r="AE2059" s="78">
        <v>20267</v>
      </c>
      <c r="AF2059" s="104">
        <v>-0.27068999999999999</v>
      </c>
      <c r="AG2059" s="78">
        <v>-47967</v>
      </c>
      <c r="AH2059" s="104">
        <v>0.67650999999999994</v>
      </c>
      <c r="AI2059" s="78">
        <v>-39220</v>
      </c>
      <c r="AJ2059" s="104">
        <v>0.73807999999999996</v>
      </c>
      <c r="AK2059" s="78">
        <v>10800</v>
      </c>
      <c r="AL2059" s="78">
        <v>10300</v>
      </c>
      <c r="AM2059" s="8">
        <v>10700</v>
      </c>
      <c r="AN2059" s="78">
        <v>139</v>
      </c>
      <c r="AO2059" s="78">
        <v>11200</v>
      </c>
      <c r="AP2059" s="78">
        <v>8200</v>
      </c>
      <c r="AQ2059" s="78">
        <v>10600</v>
      </c>
      <c r="AR2059" s="78">
        <v>364</v>
      </c>
      <c r="AS2059" s="78">
        <v>10700</v>
      </c>
      <c r="AT2059" s="78">
        <v>10600</v>
      </c>
      <c r="AU2059" s="78">
        <v>10700</v>
      </c>
      <c r="AV2059" s="78">
        <v>57.5</v>
      </c>
      <c r="AW2059" s="77">
        <v>14.06</v>
      </c>
      <c r="AX2059" s="144">
        <f t="shared" si="218"/>
        <v>0.03</v>
      </c>
      <c r="AY2059" s="144">
        <f t="shared" si="219"/>
        <v>0.02</v>
      </c>
      <c r="AZ2059" s="144">
        <f t="shared" si="220"/>
        <v>0.43</v>
      </c>
      <c r="BA2059" s="54">
        <f t="shared" si="221"/>
        <v>17.607583866582708</v>
      </c>
      <c r="BB2059" s="54">
        <f t="shared" si="222"/>
        <v>13.738416133417289</v>
      </c>
    </row>
    <row r="2060" spans="1:54" x14ac:dyDescent="0.25">
      <c r="A2060" s="3">
        <v>43229</v>
      </c>
      <c r="B2060" s="77">
        <v>10703.35</v>
      </c>
      <c r="C2060" s="77">
        <v>1357.4198699999999</v>
      </c>
      <c r="D2060" s="77">
        <v>5.7473999999999998</v>
      </c>
      <c r="E2060" s="77">
        <f t="shared" si="217"/>
        <v>-943.44400000000019</v>
      </c>
      <c r="F2060" s="77">
        <v>1.3319000000000001</v>
      </c>
      <c r="G2060" s="77">
        <v>-4.9719999999999995</v>
      </c>
      <c r="H2060" t="s">
        <v>1878</v>
      </c>
      <c r="I2060" s="78">
        <v>10704</v>
      </c>
      <c r="J2060">
        <v>201805</v>
      </c>
      <c r="K2060" s="78">
        <v>10704</v>
      </c>
      <c r="L2060" s="77">
        <f t="shared" si="223"/>
        <v>0.6499999999996362</v>
      </c>
      <c r="M2060" s="78">
        <v>33858</v>
      </c>
      <c r="N2060" s="78">
        <v>725.3623</v>
      </c>
      <c r="O2060" s="78">
        <v>879</v>
      </c>
      <c r="P2060" s="78">
        <v>4.7082300000000004</v>
      </c>
      <c r="Q2060" s="144">
        <v>34077.75</v>
      </c>
      <c r="R2060" s="78">
        <v>-24076</v>
      </c>
      <c r="S2060" s="78">
        <v>-1784</v>
      </c>
      <c r="T2060" s="78">
        <v>10665</v>
      </c>
      <c r="U2060" s="78">
        <v>51665</v>
      </c>
      <c r="V2060" s="219">
        <v>-0.20642601374237879</v>
      </c>
      <c r="W2060" s="78">
        <v>-2036</v>
      </c>
      <c r="X2060" s="78">
        <v>342</v>
      </c>
      <c r="Y2060" s="78">
        <v>3482</v>
      </c>
      <c r="Z2060" s="78">
        <v>4680</v>
      </c>
      <c r="AA2060" s="78">
        <v>110.44</v>
      </c>
      <c r="AB2060" s="78">
        <v>123.46</v>
      </c>
      <c r="AC2060" s="78">
        <v>30327</v>
      </c>
      <c r="AD2060" s="104">
        <v>0.20726</v>
      </c>
      <c r="AE2060" s="78">
        <v>21557</v>
      </c>
      <c r="AF2060" s="104">
        <v>-3.8539999999999998E-2</v>
      </c>
      <c r="AG2060" s="78">
        <v>-41669</v>
      </c>
      <c r="AH2060" s="104">
        <v>0.58128999999999997</v>
      </c>
      <c r="AI2060" s="78">
        <v>-27192</v>
      </c>
      <c r="AJ2060" s="104">
        <v>0.27900000000000003</v>
      </c>
      <c r="AK2060" s="78">
        <v>10800</v>
      </c>
      <c r="AL2060" s="78">
        <v>10600</v>
      </c>
      <c r="AM2060" s="8">
        <v>10700</v>
      </c>
      <c r="AN2060" s="78">
        <v>130</v>
      </c>
      <c r="AO2060" s="78">
        <v>11200</v>
      </c>
      <c r="AP2060" s="78">
        <v>8200</v>
      </c>
      <c r="AQ2060" s="78">
        <v>10700</v>
      </c>
      <c r="AR2060" s="78">
        <v>336</v>
      </c>
      <c r="AS2060" s="78">
        <v>10800</v>
      </c>
      <c r="AT2060" s="78">
        <v>10600</v>
      </c>
      <c r="AU2060" s="78">
        <v>10700</v>
      </c>
      <c r="AV2060" s="78">
        <v>130</v>
      </c>
      <c r="AW2060" s="77">
        <v>13.65</v>
      </c>
      <c r="AX2060" s="144">
        <f t="shared" si="218"/>
        <v>0</v>
      </c>
      <c r="AY2060" s="144">
        <f t="shared" si="219"/>
        <v>0</v>
      </c>
      <c r="AZ2060" s="144">
        <f t="shared" si="220"/>
        <v>0.4</v>
      </c>
      <c r="BA2060" s="54">
        <f t="shared" si="221"/>
        <v>17.506437748920121</v>
      </c>
      <c r="BB2060" s="54">
        <f t="shared" si="222"/>
        <v>13.491562251079882</v>
      </c>
    </row>
    <row r="2061" spans="1:54" x14ac:dyDescent="0.25">
      <c r="A2061" s="3">
        <v>43230</v>
      </c>
      <c r="B2061" s="77">
        <v>10760.21</v>
      </c>
      <c r="C2061" s="77">
        <v>1392.76989</v>
      </c>
      <c r="D2061" s="77">
        <v>27.632300000000001</v>
      </c>
      <c r="E2061" s="77">
        <f t="shared" si="217"/>
        <v>-910.89340000000027</v>
      </c>
      <c r="F2061" s="77">
        <v>4.1405000000000003</v>
      </c>
      <c r="G2061" s="77">
        <v>-10.181000000000001</v>
      </c>
      <c r="H2061">
        <v>0</v>
      </c>
      <c r="I2061" s="78">
        <v>10763</v>
      </c>
      <c r="J2061">
        <v>201805</v>
      </c>
      <c r="K2061" s="78">
        <v>10763</v>
      </c>
      <c r="L2061" s="77">
        <f t="shared" si="223"/>
        <v>2.7900000000008731</v>
      </c>
      <c r="M2061" s="78">
        <v>32740</v>
      </c>
      <c r="N2061" s="78">
        <v>705.34447999999998</v>
      </c>
      <c r="O2061" s="78">
        <v>-84</v>
      </c>
      <c r="P2061" s="78">
        <v>-0.44746000000000002</v>
      </c>
      <c r="Q2061" s="144">
        <v>32719</v>
      </c>
      <c r="R2061" s="78">
        <v>-23772</v>
      </c>
      <c r="S2061" s="78">
        <v>-283</v>
      </c>
      <c r="T2061" s="78">
        <v>11939</v>
      </c>
      <c r="U2061" s="78">
        <v>54573</v>
      </c>
      <c r="V2061" s="219">
        <v>-0.21877118721712202</v>
      </c>
      <c r="W2061" s="78">
        <v>-1926</v>
      </c>
      <c r="X2061" s="78">
        <v>-1926</v>
      </c>
      <c r="Y2061" s="78">
        <v>3878</v>
      </c>
      <c r="Z2061" s="78">
        <v>5550</v>
      </c>
      <c r="AA2061" s="78">
        <v>108.07</v>
      </c>
      <c r="AB2061" s="78">
        <v>126.11</v>
      </c>
      <c r="AC2061" s="78">
        <v>27474</v>
      </c>
      <c r="AD2061" s="104">
        <v>0.32717000000000002</v>
      </c>
      <c r="AE2061" s="78">
        <v>25280</v>
      </c>
      <c r="AF2061" s="104">
        <v>-1.5779999999999999E-2</v>
      </c>
      <c r="AG2061" s="78">
        <v>-48008</v>
      </c>
      <c r="AH2061" s="104">
        <v>0.15171000000000001</v>
      </c>
      <c r="AI2061" s="78">
        <v>-35180</v>
      </c>
      <c r="AJ2061" s="104">
        <v>4.7440000000000003E-2</v>
      </c>
      <c r="AK2061" s="78">
        <v>10800</v>
      </c>
      <c r="AL2061" s="78">
        <v>10600</v>
      </c>
      <c r="AM2061" s="8">
        <v>10750</v>
      </c>
      <c r="AN2061" s="78">
        <v>119</v>
      </c>
      <c r="AO2061" s="78">
        <v>11200</v>
      </c>
      <c r="AP2061" s="78">
        <v>8200</v>
      </c>
      <c r="AQ2061" s="78">
        <v>10700</v>
      </c>
      <c r="AR2061" s="78">
        <v>335</v>
      </c>
      <c r="AS2061" s="78">
        <v>10800</v>
      </c>
      <c r="AT2061" s="78">
        <v>10600</v>
      </c>
      <c r="AU2061" s="78">
        <v>10750</v>
      </c>
      <c r="AV2061" s="78">
        <v>119</v>
      </c>
      <c r="AW2061" s="77">
        <v>13.03</v>
      </c>
      <c r="AX2061" s="144">
        <f t="shared" si="218"/>
        <v>0</v>
      </c>
      <c r="AY2061" s="144">
        <f t="shared" si="219"/>
        <v>0</v>
      </c>
      <c r="AZ2061" s="144">
        <f t="shared" si="220"/>
        <v>0.4</v>
      </c>
      <c r="BA2061" s="54">
        <f t="shared" si="221"/>
        <v>17.590335305719055</v>
      </c>
      <c r="BB2061" s="54">
        <f t="shared" si="222"/>
        <v>13.083664694280941</v>
      </c>
    </row>
    <row r="2062" spans="1:54" x14ac:dyDescent="0.25">
      <c r="A2062" s="3">
        <v>43231</v>
      </c>
      <c r="B2062" s="77">
        <v>10858.98</v>
      </c>
      <c r="C2062" s="77">
        <v>1657.63228</v>
      </c>
      <c r="D2062" s="77">
        <v>89.826900000000009</v>
      </c>
      <c r="E2062" s="77">
        <f t="shared" si="217"/>
        <v>-755.00620000000015</v>
      </c>
      <c r="F2062" s="77">
        <v>-3.1812999999999998</v>
      </c>
      <c r="G2062" s="77">
        <v>-3.6372000000000004</v>
      </c>
      <c r="H2062">
        <v>0</v>
      </c>
      <c r="I2062" s="78">
        <v>10861</v>
      </c>
      <c r="J2062">
        <v>201805</v>
      </c>
      <c r="K2062" s="78">
        <v>10861</v>
      </c>
      <c r="L2062" s="77">
        <f t="shared" si="223"/>
        <v>2.0200000000004366</v>
      </c>
      <c r="M2062" s="78">
        <v>40788</v>
      </c>
      <c r="N2062" s="78">
        <v>886.28107999999997</v>
      </c>
      <c r="O2062" s="78">
        <v>3690</v>
      </c>
      <c r="P2062" s="78">
        <v>20.040569999999999</v>
      </c>
      <c r="Q2062" s="144">
        <v>41710.5</v>
      </c>
      <c r="R2062" s="78">
        <v>-23507</v>
      </c>
      <c r="S2062" s="78">
        <v>-3589</v>
      </c>
      <c r="T2062" s="78">
        <v>18673</v>
      </c>
      <c r="U2062" s="78">
        <v>58402</v>
      </c>
      <c r="V2062" s="219">
        <v>-0.31973220095202221</v>
      </c>
      <c r="W2062" s="78">
        <v>1281</v>
      </c>
      <c r="X2062" s="78">
        <v>4254</v>
      </c>
      <c r="Y2062" s="78">
        <v>8351</v>
      </c>
      <c r="Z2062" s="78">
        <v>10485</v>
      </c>
      <c r="AA2062" s="78">
        <v>103.85</v>
      </c>
      <c r="AB2062" s="78">
        <v>139.82</v>
      </c>
      <c r="AC2062" s="78">
        <v>34758</v>
      </c>
      <c r="AD2062" s="104">
        <v>0.78620999999999996</v>
      </c>
      <c r="AE2062" s="78">
        <v>24846</v>
      </c>
      <c r="AF2062" s="104">
        <v>8.3640000000000006E-2</v>
      </c>
      <c r="AG2062" s="78">
        <v>-33764</v>
      </c>
      <c r="AH2062" s="104">
        <v>0.81567000000000001</v>
      </c>
      <c r="AI2062" s="78">
        <v>-53190</v>
      </c>
      <c r="AJ2062" s="104">
        <v>-0.33017000000000002</v>
      </c>
      <c r="AK2062" s="78">
        <v>10800</v>
      </c>
      <c r="AL2062" s="78">
        <v>10600</v>
      </c>
      <c r="AM2062" s="8">
        <v>10850</v>
      </c>
      <c r="AN2062" s="78">
        <v>99</v>
      </c>
      <c r="AO2062" s="78">
        <v>11200</v>
      </c>
      <c r="AP2062" s="78">
        <v>8200</v>
      </c>
      <c r="AQ2062" s="78">
        <v>10800</v>
      </c>
      <c r="AR2062" s="78">
        <v>330</v>
      </c>
      <c r="AS2062" s="78">
        <v>10800</v>
      </c>
      <c r="AT2062" s="78">
        <v>10600</v>
      </c>
      <c r="AU2062" s="78">
        <v>10850</v>
      </c>
      <c r="AV2062" s="78">
        <v>99</v>
      </c>
      <c r="AW2062" s="77">
        <v>12.89</v>
      </c>
      <c r="AX2062" s="144">
        <f t="shared" si="218"/>
        <v>0</v>
      </c>
      <c r="AY2062" s="144">
        <f t="shared" si="219"/>
        <v>0</v>
      </c>
      <c r="AZ2062" s="144">
        <f t="shared" si="220"/>
        <v>0.39</v>
      </c>
      <c r="BA2062" s="54">
        <f t="shared" si="221"/>
        <v>17.583787871823262</v>
      </c>
      <c r="BB2062" s="54">
        <f t="shared" si="222"/>
        <v>12.726212128176732</v>
      </c>
    </row>
    <row r="2063" spans="1:54" x14ac:dyDescent="0.25">
      <c r="A2063" s="3">
        <v>43234</v>
      </c>
      <c r="B2063" s="77">
        <v>10952.39</v>
      </c>
      <c r="C2063" s="77">
        <v>1454.17796</v>
      </c>
      <c r="D2063" s="77">
        <v>84.542099999999991</v>
      </c>
      <c r="E2063" s="77">
        <f t="shared" si="217"/>
        <v>-648.72990000000016</v>
      </c>
      <c r="F2063" s="77">
        <v>-0.31709999999999999</v>
      </c>
      <c r="G2063" s="77">
        <v>11.023599999999998</v>
      </c>
      <c r="H2063">
        <v>0</v>
      </c>
      <c r="I2063" s="78">
        <v>10958</v>
      </c>
      <c r="J2063">
        <v>201805</v>
      </c>
      <c r="K2063" s="78">
        <v>10958</v>
      </c>
      <c r="L2063" s="77">
        <f t="shared" si="223"/>
        <v>5.6100000000005821</v>
      </c>
      <c r="M2063" s="78">
        <v>40106</v>
      </c>
      <c r="N2063" s="78">
        <v>878.25831000000005</v>
      </c>
      <c r="O2063" s="78">
        <v>3841</v>
      </c>
      <c r="P2063" s="78">
        <v>21.032160000000001</v>
      </c>
      <c r="Q2063" s="144">
        <v>41066.25</v>
      </c>
      <c r="R2063" s="78">
        <v>-23452</v>
      </c>
      <c r="S2063" s="78">
        <v>-1794</v>
      </c>
      <c r="T2063" s="78">
        <v>19959</v>
      </c>
      <c r="U2063" s="78">
        <v>59714</v>
      </c>
      <c r="V2063" s="219">
        <v>-0.33424322604414375</v>
      </c>
      <c r="W2063" s="78">
        <v>4484</v>
      </c>
      <c r="X2063" s="78">
        <v>2855</v>
      </c>
      <c r="Y2063" s="78">
        <v>12165</v>
      </c>
      <c r="Z2063" s="78">
        <v>11155</v>
      </c>
      <c r="AA2063" s="78">
        <v>98.31</v>
      </c>
      <c r="AB2063" s="78">
        <v>144.63999999999999</v>
      </c>
      <c r="AC2063" s="78">
        <v>42937</v>
      </c>
      <c r="AD2063" s="104">
        <v>1.0989899999999999</v>
      </c>
      <c r="AE2063" s="78">
        <v>26196</v>
      </c>
      <c r="AF2063" s="104">
        <v>0.17480000000000001</v>
      </c>
      <c r="AG2063" s="78">
        <v>-44324</v>
      </c>
      <c r="AH2063" s="104">
        <v>0.70964000000000005</v>
      </c>
      <c r="AI2063" s="78">
        <v>-58290</v>
      </c>
      <c r="AJ2063" s="104">
        <v>-0.42486000000000002</v>
      </c>
      <c r="AK2063" s="78">
        <v>11000</v>
      </c>
      <c r="AL2063" s="78">
        <v>10800</v>
      </c>
      <c r="AM2063" s="8">
        <v>10950</v>
      </c>
      <c r="AN2063" s="78">
        <v>86.5</v>
      </c>
      <c r="AO2063" s="78">
        <v>11200</v>
      </c>
      <c r="AP2063" s="78">
        <v>8200</v>
      </c>
      <c r="AQ2063" s="78">
        <v>10900</v>
      </c>
      <c r="AR2063" s="78">
        <v>313</v>
      </c>
      <c r="AS2063" s="78">
        <v>11000</v>
      </c>
      <c r="AT2063" s="78">
        <v>10800</v>
      </c>
      <c r="AU2063" s="78">
        <v>10950</v>
      </c>
      <c r="AV2063" s="78">
        <v>86.5</v>
      </c>
      <c r="AW2063" s="77">
        <v>12.81</v>
      </c>
      <c r="AX2063" s="144">
        <f t="shared" si="218"/>
        <v>0</v>
      </c>
      <c r="AY2063" s="144">
        <f t="shared" si="219"/>
        <v>0</v>
      </c>
      <c r="AZ2063" s="144">
        <f t="shared" si="220"/>
        <v>0.38</v>
      </c>
      <c r="BA2063" s="54">
        <f t="shared" si="221"/>
        <v>17.614485961351722</v>
      </c>
      <c r="BB2063" s="54">
        <f t="shared" si="222"/>
        <v>12.385514038648269</v>
      </c>
    </row>
    <row r="2064" spans="1:54" x14ac:dyDescent="0.25">
      <c r="A2064" s="3">
        <v>43235</v>
      </c>
      <c r="B2064" s="77">
        <v>10874.73</v>
      </c>
      <c r="C2064" s="77">
        <v>1542.61859</v>
      </c>
      <c r="D2064" s="77">
        <v>-7.8838999999999997</v>
      </c>
      <c r="E2064" s="77">
        <f t="shared" si="217"/>
        <v>-627.65120000000024</v>
      </c>
      <c r="F2064" s="77">
        <v>-1.6199000000000001</v>
      </c>
      <c r="G2064" s="77">
        <v>-9.9336000000000002</v>
      </c>
      <c r="H2064">
        <v>0</v>
      </c>
      <c r="I2064" s="78">
        <v>10869</v>
      </c>
      <c r="J2064">
        <v>201805</v>
      </c>
      <c r="K2064" s="78">
        <v>10869</v>
      </c>
      <c r="L2064" s="77">
        <f t="shared" si="223"/>
        <v>-5.7299999999995634</v>
      </c>
      <c r="M2064" s="78">
        <v>38436</v>
      </c>
      <c r="N2064" s="78">
        <v>834.44045000000006</v>
      </c>
      <c r="O2064" s="78">
        <v>2976</v>
      </c>
      <c r="P2064" s="78">
        <v>16.162510000000001</v>
      </c>
      <c r="Q2064" s="144">
        <v>39180</v>
      </c>
      <c r="R2064" s="78">
        <v>-23812</v>
      </c>
      <c r="S2064" s="78">
        <v>-2451</v>
      </c>
      <c r="T2064" s="78">
        <v>18232</v>
      </c>
      <c r="U2064" s="78">
        <v>55321</v>
      </c>
      <c r="V2064" s="219">
        <v>-0.32956743370510294</v>
      </c>
      <c r="W2064" s="78">
        <v>9726</v>
      </c>
      <c r="X2064" s="78">
        <v>12450</v>
      </c>
      <c r="Y2064" s="78">
        <v>16046</v>
      </c>
      <c r="Z2064" s="78">
        <v>15431</v>
      </c>
      <c r="AA2064" s="78">
        <v>103.95</v>
      </c>
      <c r="AB2064" s="78">
        <v>138.19</v>
      </c>
      <c r="AC2064" s="78">
        <v>45912</v>
      </c>
      <c r="AD2064" s="104">
        <v>0.84172000000000002</v>
      </c>
      <c r="AE2064" s="78">
        <v>27025</v>
      </c>
      <c r="AF2064" s="104">
        <v>4.5399999999999998E-3</v>
      </c>
      <c r="AG2064" s="78">
        <v>-50565</v>
      </c>
      <c r="AH2064" s="104">
        <v>0.78996</v>
      </c>
      <c r="AI2064" s="78">
        <v>-47630</v>
      </c>
      <c r="AJ2064" s="104">
        <v>-0.37547999999999998</v>
      </c>
      <c r="AK2064" s="78">
        <v>10900</v>
      </c>
      <c r="AL2064" s="78">
        <v>10800</v>
      </c>
      <c r="AM2064" s="8">
        <v>10850</v>
      </c>
      <c r="AN2064" s="78">
        <v>61</v>
      </c>
      <c r="AO2064" s="78">
        <v>11200</v>
      </c>
      <c r="AP2064" s="78">
        <v>8200</v>
      </c>
      <c r="AQ2064" s="78">
        <v>10900</v>
      </c>
      <c r="AR2064" s="78">
        <v>303</v>
      </c>
      <c r="AS2064" s="78">
        <v>10900</v>
      </c>
      <c r="AT2064" s="78">
        <v>10800</v>
      </c>
      <c r="AU2064" s="78">
        <v>10850</v>
      </c>
      <c r="AV2064" s="78">
        <v>61</v>
      </c>
      <c r="AW2064" s="77">
        <v>12.94</v>
      </c>
      <c r="AX2064" s="144">
        <f t="shared" si="218"/>
        <v>0.06</v>
      </c>
      <c r="AY2064" s="144">
        <f t="shared" si="219"/>
        <v>0.04</v>
      </c>
      <c r="AZ2064" s="144">
        <f t="shared" si="220"/>
        <v>0.39</v>
      </c>
      <c r="BA2064" s="54">
        <f t="shared" si="221"/>
        <v>17.452395504664526</v>
      </c>
      <c r="BB2064" s="54">
        <f t="shared" si="222"/>
        <v>12.171604495335476</v>
      </c>
    </row>
    <row r="2065" spans="1:54" x14ac:dyDescent="0.25">
      <c r="A2065" s="3">
        <v>43236</v>
      </c>
      <c r="B2065" s="77">
        <v>10897.57</v>
      </c>
      <c r="C2065" s="77">
        <v>1389.99703</v>
      </c>
      <c r="D2065" s="77">
        <v>2.6154999999999999</v>
      </c>
      <c r="E2065" s="77">
        <f t="shared" si="217"/>
        <v>-533.72500000000014</v>
      </c>
      <c r="F2065" s="77">
        <v>-7.7164999999999999</v>
      </c>
      <c r="G2065" s="77">
        <v>-12.931099999999999</v>
      </c>
      <c r="H2065" t="s">
        <v>1879</v>
      </c>
      <c r="I2065" s="78">
        <v>10872</v>
      </c>
      <c r="J2065">
        <v>201806</v>
      </c>
      <c r="K2065" s="78">
        <v>10882</v>
      </c>
      <c r="L2065" s="77">
        <f t="shared" si="223"/>
        <v>-15.569999999999709</v>
      </c>
      <c r="M2065" s="78">
        <v>42464</v>
      </c>
      <c r="N2065" s="78">
        <v>924.43231000000003</v>
      </c>
      <c r="O2065" s="78">
        <v>1682</v>
      </c>
      <c r="P2065" s="78">
        <v>9.1540800000000004</v>
      </c>
      <c r="Q2065" s="144">
        <v>42884.5</v>
      </c>
      <c r="R2065" s="78">
        <v>-23738</v>
      </c>
      <c r="S2065" s="78">
        <v>-2692</v>
      </c>
      <c r="T2065" s="78">
        <v>6338</v>
      </c>
      <c r="U2065" s="78">
        <v>33458</v>
      </c>
      <c r="V2065" s="219">
        <v>-0.18943152609241437</v>
      </c>
      <c r="W2065" s="78">
        <v>12509</v>
      </c>
      <c r="X2065" s="78">
        <v>14709</v>
      </c>
      <c r="Y2065" s="78">
        <v>15752</v>
      </c>
      <c r="Z2065" s="78">
        <v>18138</v>
      </c>
      <c r="AA2065" s="78">
        <v>118.32</v>
      </c>
      <c r="AB2065" s="78">
        <v>147.37</v>
      </c>
      <c r="AC2065" s="78">
        <v>32690</v>
      </c>
      <c r="AD2065" s="104">
        <v>0.76198999999999995</v>
      </c>
      <c r="AE2065" s="78">
        <v>6095</v>
      </c>
      <c r="AF2065" s="104">
        <v>1.6160000000000001E-2</v>
      </c>
      <c r="AG2065" s="78">
        <v>-13731</v>
      </c>
      <c r="AH2065" s="104">
        <v>0.39750999999999997</v>
      </c>
      <c r="AI2065" s="78">
        <v>-36212</v>
      </c>
      <c r="AJ2065" s="104">
        <v>-0.71155000000000002</v>
      </c>
      <c r="AK2065" s="78">
        <v>11200</v>
      </c>
      <c r="AL2065" s="78">
        <v>8200</v>
      </c>
      <c r="AM2065" s="8">
        <v>10900</v>
      </c>
      <c r="AN2065" s="78">
        <v>307</v>
      </c>
      <c r="AO2065" s="78">
        <v>11200</v>
      </c>
      <c r="AP2065" s="78">
        <v>8200</v>
      </c>
      <c r="AQ2065" s="78">
        <v>10400</v>
      </c>
      <c r="AR2065" s="78">
        <v>648</v>
      </c>
      <c r="AS2065" s="78">
        <v>11000</v>
      </c>
      <c r="AT2065" s="78">
        <v>10800</v>
      </c>
      <c r="AU2065" s="78">
        <v>10900</v>
      </c>
      <c r="AV2065" s="78">
        <v>139</v>
      </c>
      <c r="AW2065" s="77">
        <v>13.03</v>
      </c>
      <c r="AX2065" s="144">
        <f t="shared" si="218"/>
        <v>0.1</v>
      </c>
      <c r="AY2065" s="144">
        <f t="shared" si="219"/>
        <v>0.06</v>
      </c>
      <c r="AZ2065" s="144">
        <f t="shared" si="220"/>
        <v>0.4</v>
      </c>
      <c r="BA2065" s="54">
        <f t="shared" si="221"/>
        <v>17.224009893744828</v>
      </c>
      <c r="BB2065" s="54">
        <f t="shared" si="222"/>
        <v>12.031990106255165</v>
      </c>
    </row>
    <row r="2066" spans="1:54" x14ac:dyDescent="0.25">
      <c r="A2066" s="3">
        <v>43237</v>
      </c>
      <c r="B2066" s="77">
        <v>10833.81</v>
      </c>
      <c r="C2066" s="77">
        <v>1339.3872200000001</v>
      </c>
      <c r="D2066" s="77">
        <v>-33.526899999999998</v>
      </c>
      <c r="E2066" s="77">
        <f t="shared" si="217"/>
        <v>-548.77560000000005</v>
      </c>
      <c r="F2066" s="77">
        <v>-2.2608000000000001</v>
      </c>
      <c r="G2066" s="77">
        <v>-8.3554999999999993</v>
      </c>
      <c r="H2066">
        <v>0</v>
      </c>
      <c r="I2066" s="78">
        <v>10826</v>
      </c>
      <c r="J2066">
        <v>201806</v>
      </c>
      <c r="K2066" s="78">
        <v>10826</v>
      </c>
      <c r="L2066" s="77">
        <f t="shared" si="223"/>
        <v>-7.8099999999994907</v>
      </c>
      <c r="M2066" s="78">
        <v>36955</v>
      </c>
      <c r="N2066" s="78">
        <v>800.37558000000001</v>
      </c>
      <c r="O2066" s="78">
        <v>-952</v>
      </c>
      <c r="P2066" s="78">
        <v>-5.1497799999999998</v>
      </c>
      <c r="Q2066" s="144">
        <v>36717</v>
      </c>
      <c r="R2066" s="78">
        <v>-23804</v>
      </c>
      <c r="S2066" s="78">
        <v>-2580</v>
      </c>
      <c r="T2066" s="78">
        <v>2747</v>
      </c>
      <c r="U2066" s="78">
        <v>36987</v>
      </c>
      <c r="V2066" s="219">
        <v>-7.4269337875469757E-2</v>
      </c>
      <c r="W2066" s="78">
        <v>11477</v>
      </c>
      <c r="X2066" s="78">
        <v>11477</v>
      </c>
      <c r="Y2066" s="78">
        <v>14171</v>
      </c>
      <c r="Z2066" s="78">
        <v>13666</v>
      </c>
      <c r="AA2066" s="78">
        <v>97.09</v>
      </c>
      <c r="AB2066" s="78">
        <v>133.53</v>
      </c>
      <c r="AC2066" s="78">
        <v>32952</v>
      </c>
      <c r="AD2066" s="104">
        <v>0.63846000000000003</v>
      </c>
      <c r="AE2066" s="78">
        <v>8915</v>
      </c>
      <c r="AF2066" s="104">
        <v>-0.16972999999999999</v>
      </c>
      <c r="AG2066" s="78">
        <v>-15424</v>
      </c>
      <c r="AH2066" s="104">
        <v>0.20085</v>
      </c>
      <c r="AI2066" s="78">
        <v>-31176</v>
      </c>
      <c r="AJ2066" s="104">
        <v>-0.61580999999999997</v>
      </c>
      <c r="AK2066" s="78">
        <v>11200</v>
      </c>
      <c r="AL2066" s="78">
        <v>8200</v>
      </c>
      <c r="AM2066" s="8">
        <v>10800</v>
      </c>
      <c r="AN2066" s="78">
        <v>305</v>
      </c>
      <c r="AO2066" s="78">
        <v>10800</v>
      </c>
      <c r="AP2066" s="78">
        <v>9600</v>
      </c>
      <c r="AQ2066" s="78">
        <v>10600</v>
      </c>
      <c r="AR2066" s="78">
        <v>415</v>
      </c>
      <c r="AS2066" s="78">
        <v>10950</v>
      </c>
      <c r="AT2066" s="78">
        <v>10850</v>
      </c>
      <c r="AU2066" s="78">
        <v>10850</v>
      </c>
      <c r="AV2066" s="78">
        <v>128</v>
      </c>
      <c r="AW2066" s="77">
        <v>13.23</v>
      </c>
      <c r="AX2066" s="144">
        <f t="shared" si="218"/>
        <v>0.17</v>
      </c>
      <c r="AY2066" s="144">
        <f t="shared" si="219"/>
        <v>0.1</v>
      </c>
      <c r="AZ2066" s="144">
        <f t="shared" si="220"/>
        <v>0.41</v>
      </c>
      <c r="BA2066" s="54">
        <f t="shared" si="221"/>
        <v>17.092960095433309</v>
      </c>
      <c r="BB2066" s="54">
        <f t="shared" si="222"/>
        <v>11.898039904566687</v>
      </c>
    </row>
    <row r="2067" spans="1:54" x14ac:dyDescent="0.25">
      <c r="A2067" s="3">
        <v>43238</v>
      </c>
      <c r="B2067" s="77">
        <v>10830.84</v>
      </c>
      <c r="C2067" s="77">
        <v>1278.0050000000001</v>
      </c>
      <c r="D2067" s="77">
        <v>8.2821999999999996</v>
      </c>
      <c r="E2067" s="77">
        <f t="shared" si="217"/>
        <v>-597.23960000000022</v>
      </c>
      <c r="F2067" s="77">
        <v>-9.5457999999999998</v>
      </c>
      <c r="G2067" s="77">
        <v>-0.64219999999999999</v>
      </c>
      <c r="H2067">
        <v>0</v>
      </c>
      <c r="I2067" s="78">
        <v>10820</v>
      </c>
      <c r="J2067">
        <v>201806</v>
      </c>
      <c r="K2067" s="78">
        <v>10820</v>
      </c>
      <c r="L2067" s="77">
        <f t="shared" si="223"/>
        <v>-10.840000000000146</v>
      </c>
      <c r="M2067" s="78">
        <v>38194</v>
      </c>
      <c r="N2067" s="78">
        <v>826.81376999999998</v>
      </c>
      <c r="O2067" s="78">
        <v>-1007</v>
      </c>
      <c r="P2067" s="78">
        <v>-5.4409900000000002</v>
      </c>
      <c r="Q2067" s="144">
        <v>37942.25</v>
      </c>
      <c r="R2067" s="78">
        <v>-23829</v>
      </c>
      <c r="S2067" s="78">
        <v>-3574</v>
      </c>
      <c r="T2067" s="78">
        <v>2159</v>
      </c>
      <c r="U2067" s="78">
        <v>37396</v>
      </c>
      <c r="V2067" s="219">
        <v>-5.7733447427532357E-2</v>
      </c>
      <c r="W2067" s="78">
        <v>11828</v>
      </c>
      <c r="X2067" s="78">
        <v>11828</v>
      </c>
      <c r="Y2067" s="78">
        <v>14255</v>
      </c>
      <c r="Z2067" s="78">
        <v>15762</v>
      </c>
      <c r="AA2067" s="78">
        <v>104.18</v>
      </c>
      <c r="AB2067" s="78">
        <v>132.25</v>
      </c>
      <c r="AC2067" s="78">
        <v>32752</v>
      </c>
      <c r="AD2067" s="104">
        <v>0.6028</v>
      </c>
      <c r="AE2067" s="78">
        <v>12738</v>
      </c>
      <c r="AF2067" s="104">
        <v>-0.19911000000000001</v>
      </c>
      <c r="AG2067" s="78">
        <v>-16774</v>
      </c>
      <c r="AH2067" s="104">
        <v>0.24399999999999999</v>
      </c>
      <c r="AI2067" s="78">
        <v>-35530</v>
      </c>
      <c r="AJ2067" s="104">
        <v>-0.46346999999999999</v>
      </c>
      <c r="AK2067" s="78">
        <v>11200</v>
      </c>
      <c r="AL2067" s="78">
        <v>8200</v>
      </c>
      <c r="AM2067" s="8">
        <v>10800</v>
      </c>
      <c r="AN2067" s="78">
        <v>297</v>
      </c>
      <c r="AO2067" s="78">
        <v>10800</v>
      </c>
      <c r="AP2067" s="78">
        <v>9600</v>
      </c>
      <c r="AQ2067" s="78">
        <v>10600</v>
      </c>
      <c r="AR2067" s="78">
        <v>409</v>
      </c>
      <c r="AS2067" s="78">
        <v>10900</v>
      </c>
      <c r="AT2067" s="78">
        <v>10800</v>
      </c>
      <c r="AU2067" s="78">
        <v>10850</v>
      </c>
      <c r="AV2067" s="78">
        <v>110.5</v>
      </c>
      <c r="AW2067" s="77">
        <v>13.29</v>
      </c>
      <c r="AX2067" s="144">
        <f t="shared" si="218"/>
        <v>0.2</v>
      </c>
      <c r="AY2067" s="144">
        <f t="shared" si="219"/>
        <v>0.12</v>
      </c>
      <c r="AZ2067" s="144">
        <f t="shared" si="220"/>
        <v>0.41</v>
      </c>
      <c r="BA2067" s="54">
        <f t="shared" si="221"/>
        <v>17.106005001242451</v>
      </c>
      <c r="BB2067" s="54">
        <f t="shared" si="222"/>
        <v>11.830994998757548</v>
      </c>
    </row>
    <row r="2068" spans="1:54" x14ac:dyDescent="0.25">
      <c r="A2068" s="3">
        <v>43241</v>
      </c>
      <c r="B2068" s="77">
        <v>10966.2</v>
      </c>
      <c r="C2068" s="77">
        <v>1275.2103500000001</v>
      </c>
      <c r="D2068" s="77">
        <v>29.4937</v>
      </c>
      <c r="E2068" s="77">
        <f t="shared" si="217"/>
        <v>-360.99310000000014</v>
      </c>
      <c r="F2068" s="77">
        <v>-3.7111000000000001</v>
      </c>
      <c r="G2068" s="77">
        <v>5.7187000000000001</v>
      </c>
      <c r="H2068">
        <v>0</v>
      </c>
      <c r="I2068" s="78">
        <v>10965</v>
      </c>
      <c r="J2068">
        <v>201806</v>
      </c>
      <c r="K2068" s="78">
        <v>10965</v>
      </c>
      <c r="L2068" s="77">
        <f t="shared" si="223"/>
        <v>-1.2000000000007276</v>
      </c>
      <c r="M2068" s="78">
        <v>41852</v>
      </c>
      <c r="N2068" s="78">
        <v>918.22515999999996</v>
      </c>
      <c r="O2068" s="78">
        <v>-482</v>
      </c>
      <c r="P2068" s="78">
        <v>-2.63489</v>
      </c>
      <c r="Q2068" s="144">
        <v>41731.5</v>
      </c>
      <c r="R2068" s="78">
        <v>-23406</v>
      </c>
      <c r="S2068" s="78">
        <v>-2641</v>
      </c>
      <c r="T2068" s="78">
        <v>5432</v>
      </c>
      <c r="U2068" s="78">
        <v>45637</v>
      </c>
      <c r="V2068" s="219">
        <v>-0.11902622871792624</v>
      </c>
      <c r="W2068" s="78">
        <v>12595</v>
      </c>
      <c r="X2068" s="78">
        <v>14795</v>
      </c>
      <c r="Y2068" s="78">
        <v>15296</v>
      </c>
      <c r="Z2068" s="78">
        <v>18350</v>
      </c>
      <c r="AA2068" s="78">
        <v>123.54</v>
      </c>
      <c r="AB2068" s="78">
        <v>149.25</v>
      </c>
      <c r="AC2068" s="78">
        <v>37471</v>
      </c>
      <c r="AD2068" s="104">
        <v>0.93732000000000004</v>
      </c>
      <c r="AE2068" s="78">
        <v>17257</v>
      </c>
      <c r="AF2068" s="104">
        <v>-8.3669999999999994E-2</v>
      </c>
      <c r="AG2068" s="78">
        <v>-14706</v>
      </c>
      <c r="AH2068" s="104">
        <v>0.43256</v>
      </c>
      <c r="AI2068" s="78">
        <v>-38421</v>
      </c>
      <c r="AJ2068" s="104">
        <v>-0.21904999999999999</v>
      </c>
      <c r="AK2068" s="78">
        <v>11200</v>
      </c>
      <c r="AL2068" s="78">
        <v>8200</v>
      </c>
      <c r="AM2068" s="8">
        <v>11000</v>
      </c>
      <c r="AN2068" s="78">
        <v>281</v>
      </c>
      <c r="AO2068" s="78">
        <v>10800</v>
      </c>
      <c r="AP2068" s="78">
        <v>10000</v>
      </c>
      <c r="AQ2068" s="78">
        <v>10700</v>
      </c>
      <c r="AR2068" s="78">
        <v>393</v>
      </c>
      <c r="AS2068" s="78">
        <v>11050</v>
      </c>
      <c r="AT2068" s="78">
        <v>10800</v>
      </c>
      <c r="AU2068" s="78">
        <v>11000</v>
      </c>
      <c r="AV2068" s="78">
        <v>79.5</v>
      </c>
      <c r="AW2068" s="77">
        <v>13.09</v>
      </c>
      <c r="AX2068" s="144">
        <f t="shared" si="218"/>
        <v>0.17</v>
      </c>
      <c r="AY2068" s="144">
        <f t="shared" si="219"/>
        <v>0.1</v>
      </c>
      <c r="AZ2068" s="144">
        <f t="shared" si="220"/>
        <v>0.39</v>
      </c>
      <c r="BA2068" s="54">
        <f t="shared" si="221"/>
        <v>17.079351652844728</v>
      </c>
      <c r="BB2068" s="54">
        <f t="shared" si="222"/>
        <v>11.679648347155268</v>
      </c>
    </row>
    <row r="2069" spans="1:54" x14ac:dyDescent="0.25">
      <c r="A2069" s="3">
        <v>43242</v>
      </c>
      <c r="B2069" s="77">
        <v>10938.73</v>
      </c>
      <c r="C2069" s="77">
        <v>1346.50037</v>
      </c>
      <c r="D2069" s="77">
        <v>-9.8520000000000003</v>
      </c>
      <c r="E2069" s="77">
        <f t="shared" si="217"/>
        <v>-247.30839999999992</v>
      </c>
      <c r="F2069" s="77">
        <v>4.4049000000000005</v>
      </c>
      <c r="G2069" s="77">
        <v>-11.7218</v>
      </c>
      <c r="H2069">
        <v>0</v>
      </c>
      <c r="I2069" s="78">
        <v>10922</v>
      </c>
      <c r="J2069">
        <v>201806</v>
      </c>
      <c r="K2069" s="78">
        <v>10922</v>
      </c>
      <c r="L2069" s="77">
        <f t="shared" si="223"/>
        <v>-16.729999999999563</v>
      </c>
      <c r="M2069" s="78">
        <v>37998</v>
      </c>
      <c r="N2069" s="78">
        <v>830.34411999999998</v>
      </c>
      <c r="O2069" s="78">
        <v>-2718</v>
      </c>
      <c r="P2069" s="78">
        <v>-14.84416</v>
      </c>
      <c r="Q2069" s="144">
        <v>37318.5</v>
      </c>
      <c r="R2069" s="78">
        <v>-23950</v>
      </c>
      <c r="S2069" s="78">
        <v>-515</v>
      </c>
      <c r="T2069" s="78">
        <v>3877</v>
      </c>
      <c r="U2069" s="78">
        <v>43995</v>
      </c>
      <c r="V2069" s="219">
        <v>-8.8123650414819871E-2</v>
      </c>
      <c r="W2069" s="78">
        <v>9095</v>
      </c>
      <c r="X2069" s="78">
        <v>11295</v>
      </c>
      <c r="Y2069" s="78">
        <v>13169</v>
      </c>
      <c r="Z2069" s="78">
        <v>14813</v>
      </c>
      <c r="AA2069" s="78">
        <v>92.31</v>
      </c>
      <c r="AB2069" s="78">
        <v>130.06</v>
      </c>
      <c r="AC2069" s="78">
        <v>33504</v>
      </c>
      <c r="AD2069" s="104">
        <v>0.71963999999999995</v>
      </c>
      <c r="AE2069" s="78">
        <v>18127</v>
      </c>
      <c r="AF2069" s="104">
        <v>-0.13506000000000001</v>
      </c>
      <c r="AG2069" s="78">
        <v>-21698</v>
      </c>
      <c r="AH2069" s="104">
        <v>0.28978999999999999</v>
      </c>
      <c r="AI2069" s="78">
        <v>-28226</v>
      </c>
      <c r="AJ2069" s="104">
        <v>-5.0770000000000003E-2</v>
      </c>
      <c r="AK2069" s="78">
        <v>11200</v>
      </c>
      <c r="AL2069" s="78">
        <v>8200</v>
      </c>
      <c r="AM2069" s="8">
        <v>10900</v>
      </c>
      <c r="AN2069" s="78">
        <v>278</v>
      </c>
      <c r="AO2069" s="78">
        <v>11100</v>
      </c>
      <c r="AP2069" s="78">
        <v>10000</v>
      </c>
      <c r="AQ2069" s="78">
        <v>10700</v>
      </c>
      <c r="AR2069" s="78">
        <v>394</v>
      </c>
      <c r="AS2069" s="78">
        <v>10950</v>
      </c>
      <c r="AT2069" s="78">
        <v>10900</v>
      </c>
      <c r="AU2069" s="78">
        <v>10950</v>
      </c>
      <c r="AV2069" s="78">
        <v>63.5</v>
      </c>
      <c r="AW2069" s="77">
        <v>12.91</v>
      </c>
      <c r="AX2069" s="144">
        <f t="shared" si="218"/>
        <v>0.06</v>
      </c>
      <c r="AY2069" s="144">
        <f t="shared" si="219"/>
        <v>0.04</v>
      </c>
      <c r="AZ2069" s="144">
        <f t="shared" si="220"/>
        <v>0.34</v>
      </c>
      <c r="BA2069" s="54">
        <f t="shared" si="221"/>
        <v>16.663654290846555</v>
      </c>
      <c r="BB2069" s="54">
        <f t="shared" si="222"/>
        <v>11.691345709153445</v>
      </c>
    </row>
    <row r="2070" spans="1:54" x14ac:dyDescent="0.25">
      <c r="A2070" s="3">
        <v>43243</v>
      </c>
      <c r="B2070" s="77">
        <v>10886.18</v>
      </c>
      <c r="C2070" s="77">
        <v>1397.3280400000001</v>
      </c>
      <c r="D2070" s="77">
        <v>-21.530500000000004</v>
      </c>
      <c r="E2070" s="77">
        <f t="shared" si="217"/>
        <v>-191.63379999999989</v>
      </c>
      <c r="F2070" s="77">
        <v>-2.5156000000000001</v>
      </c>
      <c r="G2070" s="77">
        <v>-20.936500000000002</v>
      </c>
      <c r="H2070" t="s">
        <v>1880</v>
      </c>
      <c r="I2070" s="78">
        <v>10858</v>
      </c>
      <c r="J2070">
        <v>201806</v>
      </c>
      <c r="K2070" s="78">
        <v>10858</v>
      </c>
      <c r="L2070" s="77">
        <f t="shared" si="223"/>
        <v>-28.180000000000291</v>
      </c>
      <c r="M2070" s="78">
        <v>39400</v>
      </c>
      <c r="N2070" s="78">
        <v>856.19758999999999</v>
      </c>
      <c r="O2070" s="78">
        <v>-3567</v>
      </c>
      <c r="P2070" s="78">
        <v>-19.35746</v>
      </c>
      <c r="Q2070" s="144">
        <v>38508.25</v>
      </c>
      <c r="R2070" s="78">
        <v>-24380</v>
      </c>
      <c r="S2070" s="78">
        <v>-2794</v>
      </c>
      <c r="T2070" s="78">
        <v>2039</v>
      </c>
      <c r="U2070" s="78">
        <v>42390</v>
      </c>
      <c r="V2070" s="219">
        <v>-4.8100967209247461E-2</v>
      </c>
      <c r="W2070" s="78">
        <v>10981</v>
      </c>
      <c r="X2070" s="78">
        <v>10981</v>
      </c>
      <c r="Y2070" s="78">
        <v>14195</v>
      </c>
      <c r="Z2070" s="78">
        <v>15932</v>
      </c>
      <c r="AA2070" s="78">
        <v>96.2</v>
      </c>
      <c r="AB2070" s="78">
        <v>137.87</v>
      </c>
      <c r="AC2070" s="78">
        <v>32922</v>
      </c>
      <c r="AD2070" s="104">
        <v>0.72750999999999999</v>
      </c>
      <c r="AE2070" s="78">
        <v>8464</v>
      </c>
      <c r="AF2070" s="104">
        <v>-0.20995</v>
      </c>
      <c r="AG2070" s="78">
        <v>-16266</v>
      </c>
      <c r="AH2070" s="104">
        <v>0.21844</v>
      </c>
      <c r="AI2070" s="78">
        <v>-29980</v>
      </c>
      <c r="AJ2070" s="104">
        <v>-0.2666</v>
      </c>
      <c r="AK2070" s="78">
        <v>11200</v>
      </c>
      <c r="AL2070" s="78">
        <v>8200</v>
      </c>
      <c r="AM2070" s="8">
        <v>10900</v>
      </c>
      <c r="AN2070" s="78">
        <v>276</v>
      </c>
      <c r="AO2070" s="78">
        <v>11000</v>
      </c>
      <c r="AP2070" s="78">
        <v>10000</v>
      </c>
      <c r="AQ2070" s="78">
        <v>10600</v>
      </c>
      <c r="AR2070" s="78">
        <v>403</v>
      </c>
      <c r="AS2070" s="78">
        <v>10850</v>
      </c>
      <c r="AT2070" s="78">
        <v>10100</v>
      </c>
      <c r="AU2070" s="78">
        <v>10850</v>
      </c>
      <c r="AV2070" s="78">
        <v>151</v>
      </c>
      <c r="AW2070" s="77">
        <v>13.55</v>
      </c>
      <c r="AX2070" s="144">
        <f t="shared" si="218"/>
        <v>0.31</v>
      </c>
      <c r="AY2070" s="144">
        <f t="shared" si="219"/>
        <v>0.18</v>
      </c>
      <c r="AZ2070" s="144">
        <f t="shared" si="220"/>
        <v>0.41</v>
      </c>
      <c r="BA2070" s="54">
        <f t="shared" si="221"/>
        <v>16.491039658719227</v>
      </c>
      <c r="BB2070" s="54">
        <f t="shared" si="222"/>
        <v>11.663960341280774</v>
      </c>
    </row>
    <row r="2071" spans="1:54" x14ac:dyDescent="0.25">
      <c r="A2071" s="3">
        <v>43244</v>
      </c>
      <c r="B2071" s="77">
        <v>10936.93</v>
      </c>
      <c r="C2071" s="77">
        <v>1276.85158</v>
      </c>
      <c r="D2071" s="77">
        <v>2.0366</v>
      </c>
      <c r="E2071" s="77">
        <f t="shared" si="217"/>
        <v>-114.84829999999997</v>
      </c>
      <c r="F2071" s="77">
        <v>-4.1280000000000001</v>
      </c>
      <c r="G2071" s="77">
        <v>0.44780000000000003</v>
      </c>
      <c r="H2071">
        <v>0</v>
      </c>
      <c r="I2071" s="78">
        <v>10917</v>
      </c>
      <c r="J2071">
        <v>201806</v>
      </c>
      <c r="K2071" s="78">
        <v>10917</v>
      </c>
      <c r="L2071" s="77">
        <f t="shared" si="223"/>
        <v>-19.930000000000291</v>
      </c>
      <c r="M2071" s="78">
        <v>41686</v>
      </c>
      <c r="N2071" s="78">
        <v>911.00936999999999</v>
      </c>
      <c r="O2071" s="78">
        <v>-1629</v>
      </c>
      <c r="P2071" s="78">
        <v>-8.8953000000000007</v>
      </c>
      <c r="Q2071" s="144">
        <v>41278.75</v>
      </c>
      <c r="R2071" s="78">
        <v>-24300</v>
      </c>
      <c r="S2071" s="78">
        <v>-838</v>
      </c>
      <c r="T2071" s="78">
        <v>5189</v>
      </c>
      <c r="U2071" s="78">
        <v>46308</v>
      </c>
      <c r="V2071" s="219">
        <v>-0.11205407273041375</v>
      </c>
      <c r="W2071" s="78">
        <v>12094</v>
      </c>
      <c r="X2071" s="78">
        <v>14294</v>
      </c>
      <c r="Y2071" s="78">
        <v>16479</v>
      </c>
      <c r="Z2071" s="78">
        <v>16094</v>
      </c>
      <c r="AA2071" s="78">
        <v>125.36</v>
      </c>
      <c r="AB2071" s="78">
        <v>141.88999999999999</v>
      </c>
      <c r="AC2071" s="78">
        <v>32264</v>
      </c>
      <c r="AD2071" s="104">
        <v>0.79610999999999998</v>
      </c>
      <c r="AE2071" s="78">
        <v>10027</v>
      </c>
      <c r="AF2071" s="104">
        <v>-0.19231999999999999</v>
      </c>
      <c r="AG2071" s="78">
        <v>-18977</v>
      </c>
      <c r="AH2071" s="104">
        <v>3.9379999999999998E-2</v>
      </c>
      <c r="AI2071" s="78">
        <v>-37674</v>
      </c>
      <c r="AJ2071" s="104">
        <v>-0.33359</v>
      </c>
      <c r="AK2071" s="78">
        <v>11200</v>
      </c>
      <c r="AL2071" s="78">
        <v>10000</v>
      </c>
      <c r="AM2071" s="8">
        <v>10900</v>
      </c>
      <c r="AN2071" s="78">
        <v>270</v>
      </c>
      <c r="AO2071" s="78">
        <v>11000</v>
      </c>
      <c r="AP2071" s="78">
        <v>10000</v>
      </c>
      <c r="AQ2071" s="78">
        <v>10700</v>
      </c>
      <c r="AR2071" s="78">
        <v>397</v>
      </c>
      <c r="AS2071" s="78">
        <v>10850</v>
      </c>
      <c r="AT2071" s="78">
        <v>10800</v>
      </c>
      <c r="AU2071" s="78">
        <v>10950</v>
      </c>
      <c r="AV2071" s="78">
        <v>126</v>
      </c>
      <c r="AW2071" s="77">
        <v>13.27</v>
      </c>
      <c r="AX2071" s="144">
        <f t="shared" si="218"/>
        <v>0.27</v>
      </c>
      <c r="AY2071" s="144">
        <f t="shared" si="219"/>
        <v>0.16</v>
      </c>
      <c r="AZ2071" s="144">
        <f t="shared" si="220"/>
        <v>0.39</v>
      </c>
      <c r="BA2071" s="54">
        <f t="shared" si="221"/>
        <v>16.163045858878462</v>
      </c>
      <c r="BB2071" s="54">
        <f t="shared" si="222"/>
        <v>11.703954141121535</v>
      </c>
    </row>
    <row r="2072" spans="1:54" x14ac:dyDescent="0.25">
      <c r="A2072" s="3">
        <v>43245</v>
      </c>
      <c r="B2072" s="77">
        <v>10942.3</v>
      </c>
      <c r="C2072" s="77">
        <v>1289.91068</v>
      </c>
      <c r="D2072" s="77">
        <v>-7.6767999999999992</v>
      </c>
      <c r="E2072" s="77">
        <f t="shared" ref="E2072:E2135" si="224">SUM(D2053:D2072)</f>
        <v>-69.218399999999988</v>
      </c>
      <c r="F2072" s="77">
        <v>-2.1438999999999999</v>
      </c>
      <c r="G2072" s="77">
        <v>4.9790999999999999</v>
      </c>
      <c r="H2072">
        <v>0</v>
      </c>
      <c r="I2072" s="78">
        <v>10932</v>
      </c>
      <c r="J2072">
        <v>201806</v>
      </c>
      <c r="K2072" s="78">
        <v>10932</v>
      </c>
      <c r="L2072" s="77">
        <f t="shared" si="223"/>
        <v>-10.299999999999272</v>
      </c>
      <c r="M2072" s="78">
        <v>44997</v>
      </c>
      <c r="N2072" s="78">
        <v>984.55286999999998</v>
      </c>
      <c r="O2072" s="78">
        <v>-1727</v>
      </c>
      <c r="P2072" s="78">
        <v>-9.4466699999999992</v>
      </c>
      <c r="Q2072" s="144">
        <v>44565.25</v>
      </c>
      <c r="R2072" s="78">
        <v>-24294</v>
      </c>
      <c r="S2072" s="78">
        <v>-2485</v>
      </c>
      <c r="T2072" s="78">
        <v>5870</v>
      </c>
      <c r="U2072" s="78">
        <v>47212</v>
      </c>
      <c r="V2072" s="219">
        <v>-0.12433279674658985</v>
      </c>
      <c r="W2072" s="78">
        <v>13719</v>
      </c>
      <c r="X2072" s="78">
        <v>15919</v>
      </c>
      <c r="Y2072" s="78">
        <v>18649</v>
      </c>
      <c r="Z2072" s="78">
        <v>20433</v>
      </c>
      <c r="AA2072" s="78">
        <v>119.05</v>
      </c>
      <c r="AB2072" s="78">
        <v>150.21</v>
      </c>
      <c r="AC2072" s="78">
        <v>35630</v>
      </c>
      <c r="AD2072" s="104">
        <v>0.95035999999999998</v>
      </c>
      <c r="AE2072" s="78">
        <v>10104</v>
      </c>
      <c r="AF2072" s="104">
        <v>-0.21340000000000001</v>
      </c>
      <c r="AG2072" s="78">
        <v>-7368</v>
      </c>
      <c r="AH2072" s="104">
        <v>0.68186999999999998</v>
      </c>
      <c r="AI2072" s="78">
        <v>-46355</v>
      </c>
      <c r="AJ2072" s="104">
        <v>-0.25444</v>
      </c>
      <c r="AK2072" s="78">
        <v>11200</v>
      </c>
      <c r="AL2072" s="78">
        <v>10500</v>
      </c>
      <c r="AM2072" s="8">
        <v>10900</v>
      </c>
      <c r="AN2072" s="78">
        <v>261</v>
      </c>
      <c r="AO2072" s="78">
        <v>11000</v>
      </c>
      <c r="AP2072" s="78">
        <v>10000</v>
      </c>
      <c r="AQ2072" s="78">
        <v>10700</v>
      </c>
      <c r="AR2072" s="78">
        <v>385</v>
      </c>
      <c r="AS2072" s="78">
        <v>11000</v>
      </c>
      <c r="AT2072" s="78">
        <v>10800</v>
      </c>
      <c r="AU2072" s="78">
        <v>10950</v>
      </c>
      <c r="AV2072" s="78">
        <v>98</v>
      </c>
      <c r="AW2072" s="77">
        <v>13.05</v>
      </c>
      <c r="AX2072" s="144">
        <f t="shared" si="218"/>
        <v>0.2</v>
      </c>
      <c r="AY2072" s="144">
        <f t="shared" si="219"/>
        <v>0.12</v>
      </c>
      <c r="AZ2072" s="144">
        <f t="shared" si="220"/>
        <v>0.36</v>
      </c>
      <c r="BA2072" s="54">
        <f t="shared" si="221"/>
        <v>15.678456246323302</v>
      </c>
      <c r="BB2072" s="54">
        <f t="shared" si="222"/>
        <v>11.847543753676701</v>
      </c>
    </row>
    <row r="2073" spans="1:54" x14ac:dyDescent="0.25">
      <c r="A2073" s="3">
        <v>43248</v>
      </c>
      <c r="B2073" s="77">
        <v>10987.77</v>
      </c>
      <c r="C2073" s="77">
        <v>1411.52747</v>
      </c>
      <c r="D2073" s="77">
        <v>17.4802</v>
      </c>
      <c r="E2073" s="77">
        <f t="shared" si="224"/>
        <v>-43.468900000000005</v>
      </c>
      <c r="F2073" s="77">
        <v>-4.7433999999999994</v>
      </c>
      <c r="G2073" s="77">
        <v>-5.1228999999999996</v>
      </c>
      <c r="H2073">
        <v>0</v>
      </c>
      <c r="I2073" s="78">
        <v>10983</v>
      </c>
      <c r="J2073">
        <v>201806</v>
      </c>
      <c r="K2073" s="78">
        <v>10983</v>
      </c>
      <c r="L2073" s="77">
        <f t="shared" si="223"/>
        <v>-4.7700000000004366</v>
      </c>
      <c r="M2073" s="78">
        <v>43488</v>
      </c>
      <c r="N2073" s="78">
        <v>955.94332999999995</v>
      </c>
      <c r="O2073" s="78">
        <v>-1680</v>
      </c>
      <c r="P2073" s="78">
        <v>-9.2367899999999992</v>
      </c>
      <c r="Q2073" s="144">
        <v>43068</v>
      </c>
      <c r="R2073" s="78">
        <v>-23907</v>
      </c>
      <c r="S2073" s="78">
        <v>-834</v>
      </c>
      <c r="T2073" s="78">
        <v>7502</v>
      </c>
      <c r="U2073" s="78">
        <v>48191</v>
      </c>
      <c r="V2073" s="219">
        <v>-0.15567222095412006</v>
      </c>
      <c r="W2073" s="78">
        <v>14531</v>
      </c>
      <c r="X2073" s="78">
        <v>16731</v>
      </c>
      <c r="Y2073" s="78">
        <v>19098</v>
      </c>
      <c r="Z2073" s="78">
        <v>18587</v>
      </c>
      <c r="AA2073" s="78">
        <v>123.15</v>
      </c>
      <c r="AB2073" s="78">
        <v>151.75</v>
      </c>
      <c r="AC2073" s="78">
        <v>32817</v>
      </c>
      <c r="AD2073" s="104">
        <v>1.0102599999999999</v>
      </c>
      <c r="AE2073" s="78">
        <v>11343</v>
      </c>
      <c r="AF2073" s="104">
        <v>-0.11351</v>
      </c>
      <c r="AG2073" s="78">
        <v>-10878</v>
      </c>
      <c r="AH2073" s="104">
        <v>0.70320000000000005</v>
      </c>
      <c r="AI2073" s="78">
        <v>-39401</v>
      </c>
      <c r="AJ2073" s="104">
        <v>-5.9479999999999998E-2</v>
      </c>
      <c r="AK2073" s="78">
        <v>11200</v>
      </c>
      <c r="AL2073" s="78">
        <v>10500</v>
      </c>
      <c r="AM2073" s="8">
        <v>11000</v>
      </c>
      <c r="AN2073" s="78">
        <v>240</v>
      </c>
      <c r="AO2073" s="78">
        <v>11000</v>
      </c>
      <c r="AP2073" s="78">
        <v>10000</v>
      </c>
      <c r="AQ2073" s="78">
        <v>10700</v>
      </c>
      <c r="AR2073" s="78">
        <v>388</v>
      </c>
      <c r="AS2073" s="78">
        <v>11050</v>
      </c>
      <c r="AT2073" s="78">
        <v>10850</v>
      </c>
      <c r="AU2073" s="78">
        <v>11000</v>
      </c>
      <c r="AV2073" s="78">
        <v>70.5</v>
      </c>
      <c r="AW2073" s="77">
        <v>13.09</v>
      </c>
      <c r="AX2073" s="144">
        <f t="shared" si="218"/>
        <v>0.24</v>
      </c>
      <c r="AY2073" s="144">
        <f t="shared" si="219"/>
        <v>0.14000000000000001</v>
      </c>
      <c r="AZ2073" s="144">
        <f t="shared" si="220"/>
        <v>0.36</v>
      </c>
      <c r="BA2073" s="54">
        <f t="shared" si="221"/>
        <v>15.410188432318266</v>
      </c>
      <c r="BB2073" s="54">
        <f t="shared" si="222"/>
        <v>11.880811567681738</v>
      </c>
    </row>
    <row r="2074" spans="1:54" x14ac:dyDescent="0.25">
      <c r="A2074" s="3">
        <v>43249</v>
      </c>
      <c r="B2074" s="77">
        <v>10964.12</v>
      </c>
      <c r="C2074" s="77">
        <v>1406.1937399999999</v>
      </c>
      <c r="D2074" s="77">
        <v>-55.561800000000005</v>
      </c>
      <c r="E2074" s="77">
        <f t="shared" si="224"/>
        <v>-98.328700000000012</v>
      </c>
      <c r="F2074" s="77">
        <v>1.0857999999999999</v>
      </c>
      <c r="G2074" s="77">
        <v>-16.993499999999997</v>
      </c>
      <c r="H2074">
        <v>0</v>
      </c>
      <c r="I2074" s="78">
        <v>10928</v>
      </c>
      <c r="J2074">
        <v>201806</v>
      </c>
      <c r="K2074" s="78">
        <v>10928</v>
      </c>
      <c r="L2074" s="77">
        <f t="shared" si="223"/>
        <v>-36.1200000000008</v>
      </c>
      <c r="M2074" s="78">
        <v>42075</v>
      </c>
      <c r="N2074" s="78">
        <v>920.43826000000001</v>
      </c>
      <c r="O2074" s="78">
        <v>-2648</v>
      </c>
      <c r="P2074" s="78">
        <v>-14.47282</v>
      </c>
      <c r="Q2074" s="144">
        <v>41413</v>
      </c>
      <c r="R2074" s="78">
        <v>-23898</v>
      </c>
      <c r="S2074" s="78">
        <v>475</v>
      </c>
      <c r="T2074" s="78">
        <v>7196</v>
      </c>
      <c r="U2074" s="78">
        <v>46827</v>
      </c>
      <c r="V2074" s="219">
        <v>-0.15367202682213252</v>
      </c>
      <c r="W2074" s="78">
        <v>14150</v>
      </c>
      <c r="X2074" s="78">
        <v>11275</v>
      </c>
      <c r="Y2074" s="78">
        <v>21018</v>
      </c>
      <c r="Z2074" s="78">
        <v>18429</v>
      </c>
      <c r="AA2074" s="78">
        <v>93.71</v>
      </c>
      <c r="AB2074" s="78">
        <v>139.31</v>
      </c>
      <c r="AC2074" s="78">
        <v>31340</v>
      </c>
      <c r="AD2074" s="104">
        <v>0.76698</v>
      </c>
      <c r="AE2074" s="78">
        <v>16193</v>
      </c>
      <c r="AF2074" s="104">
        <v>-5.5440000000000003E-2</v>
      </c>
      <c r="AG2074" s="78">
        <v>-20604</v>
      </c>
      <c r="AH2074" s="104">
        <v>0.22583</v>
      </c>
      <c r="AI2074" s="78">
        <v>-34099</v>
      </c>
      <c r="AJ2074" s="104">
        <v>9.2700000000000005E-2</v>
      </c>
      <c r="AK2074" s="78">
        <v>11200</v>
      </c>
      <c r="AL2074" s="78">
        <v>10500</v>
      </c>
      <c r="AM2074" s="8">
        <v>10900</v>
      </c>
      <c r="AN2074" s="78">
        <v>241</v>
      </c>
      <c r="AO2074" s="78">
        <v>11000</v>
      </c>
      <c r="AP2074" s="78">
        <v>10000</v>
      </c>
      <c r="AQ2074" s="78">
        <v>10700</v>
      </c>
      <c r="AR2074" s="78">
        <v>379</v>
      </c>
      <c r="AS2074" s="78">
        <v>11000</v>
      </c>
      <c r="AT2074" s="78">
        <v>10850</v>
      </c>
      <c r="AU2074" s="78">
        <v>10950</v>
      </c>
      <c r="AV2074" s="78">
        <v>55.5</v>
      </c>
      <c r="AW2074" s="77">
        <v>13.28</v>
      </c>
      <c r="AX2074" s="144">
        <f t="shared" si="218"/>
        <v>0.37</v>
      </c>
      <c r="AY2074" s="144">
        <f t="shared" si="219"/>
        <v>0.22</v>
      </c>
      <c r="AZ2074" s="144">
        <f t="shared" si="220"/>
        <v>0.39</v>
      </c>
      <c r="BA2074" s="54">
        <f t="shared" si="221"/>
        <v>15.281060755274229</v>
      </c>
      <c r="BB2074" s="54">
        <f t="shared" si="222"/>
        <v>11.87193924472577</v>
      </c>
    </row>
    <row r="2075" spans="1:54" x14ac:dyDescent="0.25">
      <c r="A2075" s="3">
        <v>43250</v>
      </c>
      <c r="B2075" s="77">
        <v>10821.17</v>
      </c>
      <c r="C2075" s="77">
        <v>1636.34132</v>
      </c>
      <c r="D2075" s="77">
        <v>-153.464</v>
      </c>
      <c r="E2075" s="77">
        <f t="shared" si="224"/>
        <v>-191.39210000000003</v>
      </c>
      <c r="F2075" s="77">
        <v>-10.658499999999998</v>
      </c>
      <c r="G2075" s="77">
        <v>-12.364800000000001</v>
      </c>
      <c r="H2075" t="s">
        <v>1881</v>
      </c>
      <c r="I2075" s="78">
        <v>10775</v>
      </c>
      <c r="J2075">
        <v>201806</v>
      </c>
      <c r="K2075" s="78">
        <v>10775</v>
      </c>
      <c r="L2075" s="77">
        <f t="shared" si="223"/>
        <v>-46.170000000000073</v>
      </c>
      <c r="M2075" s="78">
        <v>35407</v>
      </c>
      <c r="N2075" s="78">
        <v>763.96824000000004</v>
      </c>
      <c r="O2075" s="78">
        <v>-8217</v>
      </c>
      <c r="P2075" s="78">
        <v>-44.258220000000001</v>
      </c>
      <c r="Q2075" s="144">
        <v>33352.75</v>
      </c>
      <c r="R2075" s="78">
        <v>-24578</v>
      </c>
      <c r="S2075" s="78">
        <v>-2730</v>
      </c>
      <c r="T2075" s="78">
        <v>-5141</v>
      </c>
      <c r="U2075" s="78">
        <v>46739</v>
      </c>
      <c r="V2075" s="219">
        <v>0.10999379533152186</v>
      </c>
      <c r="W2075" s="78">
        <v>10020</v>
      </c>
      <c r="X2075" s="78">
        <v>10020</v>
      </c>
      <c r="Y2075" s="78">
        <v>13258</v>
      </c>
      <c r="Z2075" s="78">
        <v>12984</v>
      </c>
      <c r="AA2075" s="78">
        <v>112.62</v>
      </c>
      <c r="AB2075" s="78">
        <v>131.61000000000001</v>
      </c>
      <c r="AC2075" s="78">
        <v>34182</v>
      </c>
      <c r="AD2075" s="104">
        <v>0.66012999999999999</v>
      </c>
      <c r="AE2075" s="78">
        <v>19953</v>
      </c>
      <c r="AF2075" s="104">
        <v>0.33911000000000002</v>
      </c>
      <c r="AG2075" s="78">
        <v>-28334</v>
      </c>
      <c r="AH2075" s="104">
        <v>-0.13924</v>
      </c>
      <c r="AI2075" s="78">
        <v>-33364</v>
      </c>
      <c r="AJ2075" s="104">
        <v>-0.27560000000000001</v>
      </c>
      <c r="AK2075" s="78">
        <v>11200</v>
      </c>
      <c r="AL2075" s="78">
        <v>10500</v>
      </c>
      <c r="AM2075" s="8">
        <v>10800</v>
      </c>
      <c r="AN2075" s="78">
        <v>263</v>
      </c>
      <c r="AO2075" s="78">
        <v>11000</v>
      </c>
      <c r="AP2075" s="78">
        <v>10000</v>
      </c>
      <c r="AQ2075" s="78">
        <v>10500</v>
      </c>
      <c r="AR2075" s="78">
        <v>411</v>
      </c>
      <c r="AS2075" s="78">
        <v>10800</v>
      </c>
      <c r="AT2075" s="78">
        <v>10800</v>
      </c>
      <c r="AU2075" s="78">
        <v>10800</v>
      </c>
      <c r="AV2075" s="78">
        <v>170</v>
      </c>
      <c r="AW2075" s="77">
        <v>15</v>
      </c>
      <c r="AX2075" s="144">
        <f t="shared" si="218"/>
        <v>0.72</v>
      </c>
      <c r="AY2075" s="144">
        <f t="shared" si="219"/>
        <v>0.42</v>
      </c>
      <c r="AZ2075" s="144">
        <f t="shared" si="220"/>
        <v>0.49</v>
      </c>
      <c r="BA2075" s="54">
        <f t="shared" si="221"/>
        <v>15.321346469273804</v>
      </c>
      <c r="BB2075" s="54">
        <f t="shared" si="222"/>
        <v>11.8506535307262</v>
      </c>
    </row>
    <row r="2076" spans="1:54" x14ac:dyDescent="0.25">
      <c r="A2076" s="3">
        <v>43251</v>
      </c>
      <c r="B2076" s="77">
        <v>10874.96</v>
      </c>
      <c r="C2076" s="77">
        <v>2392.6423300000001</v>
      </c>
      <c r="D2076" s="77">
        <v>-29.548999999999999</v>
      </c>
      <c r="E2076" s="77">
        <f t="shared" si="224"/>
        <v>-113.19780000000003</v>
      </c>
      <c r="F2076" s="77">
        <v>-7.8442999999999996</v>
      </c>
      <c r="G2076" s="77">
        <v>8.0799999999999997E-2</v>
      </c>
      <c r="H2076">
        <v>0</v>
      </c>
      <c r="I2076" s="78">
        <v>10867</v>
      </c>
      <c r="J2076">
        <v>201806</v>
      </c>
      <c r="K2076" s="78">
        <v>10867</v>
      </c>
      <c r="L2076" s="77">
        <f t="shared" si="223"/>
        <v>-7.9599999999991269</v>
      </c>
      <c r="M2076" s="78">
        <v>39572</v>
      </c>
      <c r="N2076" s="78">
        <v>860.98701000000005</v>
      </c>
      <c r="O2076" s="78">
        <v>-7079</v>
      </c>
      <c r="P2076" s="78">
        <v>-38.44323</v>
      </c>
      <c r="Q2076" s="144">
        <v>37802.25</v>
      </c>
      <c r="R2076" s="78">
        <v>-24261</v>
      </c>
      <c r="S2076" s="78">
        <v>-2322</v>
      </c>
      <c r="T2076" s="78">
        <v>-2888</v>
      </c>
      <c r="U2076" s="78">
        <v>47387</v>
      </c>
      <c r="V2076" s="219">
        <v>6.0944984911473613E-2</v>
      </c>
      <c r="W2076" s="78">
        <v>12666</v>
      </c>
      <c r="X2076" s="78">
        <v>12666</v>
      </c>
      <c r="Y2076" s="78">
        <v>16187</v>
      </c>
      <c r="Z2076" s="78">
        <v>16513</v>
      </c>
      <c r="AA2076" s="78">
        <v>107.01</v>
      </c>
      <c r="AB2076" s="78">
        <v>129.88999999999999</v>
      </c>
      <c r="AC2076" s="78">
        <v>35417</v>
      </c>
      <c r="AD2076" s="104">
        <v>0.71428999999999998</v>
      </c>
      <c r="AE2076" s="78">
        <v>24116</v>
      </c>
      <c r="AF2076" s="104">
        <v>0.18379000000000001</v>
      </c>
      <c r="AG2076" s="78">
        <v>-29073</v>
      </c>
      <c r="AH2076" s="104">
        <v>-0.25918999999999998</v>
      </c>
      <c r="AI2076" s="78">
        <v>-35248</v>
      </c>
      <c r="AJ2076" s="104">
        <v>-0.11948</v>
      </c>
      <c r="AK2076" s="78">
        <v>11200</v>
      </c>
      <c r="AL2076" s="78">
        <v>10500</v>
      </c>
      <c r="AM2076" s="8">
        <v>10900</v>
      </c>
      <c r="AN2076" s="78">
        <v>229</v>
      </c>
      <c r="AO2076" s="78">
        <v>11000</v>
      </c>
      <c r="AP2076" s="78">
        <v>10000</v>
      </c>
      <c r="AQ2076" s="78">
        <v>10600</v>
      </c>
      <c r="AR2076" s="78">
        <v>383</v>
      </c>
      <c r="AS2076" s="78">
        <v>10850</v>
      </c>
      <c r="AT2076" s="78">
        <v>10800</v>
      </c>
      <c r="AU2076" s="78">
        <v>10900</v>
      </c>
      <c r="AV2076" s="78">
        <v>123</v>
      </c>
      <c r="AW2076" s="77">
        <v>14</v>
      </c>
      <c r="AX2076" s="144">
        <f t="shared" si="218"/>
        <v>0.55000000000000004</v>
      </c>
      <c r="AY2076" s="144">
        <f t="shared" si="219"/>
        <v>0.32</v>
      </c>
      <c r="AZ2076" s="144">
        <f t="shared" si="220"/>
        <v>0.42</v>
      </c>
      <c r="BA2076" s="54">
        <f t="shared" si="221"/>
        <v>14.911482981609595</v>
      </c>
      <c r="BB2076" s="54">
        <f t="shared" si="222"/>
        <v>12.082517018390412</v>
      </c>
    </row>
    <row r="2077" spans="1:54" x14ac:dyDescent="0.25">
      <c r="A2077" s="3">
        <v>43252</v>
      </c>
      <c r="B2077" s="77">
        <v>10949.08</v>
      </c>
      <c r="C2077" s="77">
        <v>1413.33015</v>
      </c>
      <c r="D2077" s="77">
        <v>23.819400000000002</v>
      </c>
      <c r="E2077" s="77">
        <f t="shared" si="224"/>
        <v>-56.730000000000047</v>
      </c>
      <c r="F2077" s="77">
        <v>1.6096000000000001</v>
      </c>
      <c r="G2077" s="77">
        <v>13.064400000000001</v>
      </c>
      <c r="H2077">
        <v>0</v>
      </c>
      <c r="I2077" s="78">
        <v>10915</v>
      </c>
      <c r="J2077">
        <v>201806</v>
      </c>
      <c r="K2077" s="78">
        <v>10915</v>
      </c>
      <c r="L2077" s="77">
        <f t="shared" si="223"/>
        <v>-34.079999999999927</v>
      </c>
      <c r="M2077" s="78">
        <v>44594</v>
      </c>
      <c r="N2077" s="78">
        <v>974.32264999999995</v>
      </c>
      <c r="O2077" s="78">
        <v>-3708</v>
      </c>
      <c r="P2077" s="78">
        <v>-20.231100000000001</v>
      </c>
      <c r="Q2077" s="144">
        <v>43667</v>
      </c>
      <c r="R2077" s="78">
        <v>-24241</v>
      </c>
      <c r="S2077" s="78">
        <v>-2229</v>
      </c>
      <c r="T2077" s="78">
        <v>2991</v>
      </c>
      <c r="U2077" s="78">
        <v>49736</v>
      </c>
      <c r="V2077" s="219">
        <v>-6.0137526138008685E-2</v>
      </c>
      <c r="W2077" s="78">
        <v>16154</v>
      </c>
      <c r="X2077" s="78">
        <v>18465</v>
      </c>
      <c r="Y2077" s="78">
        <v>19135</v>
      </c>
      <c r="Z2077" s="78">
        <v>22446</v>
      </c>
      <c r="AA2077" s="78">
        <v>113.53</v>
      </c>
      <c r="AB2077" s="78">
        <v>143.9</v>
      </c>
      <c r="AC2077" s="78">
        <v>34076</v>
      </c>
      <c r="AD2077" s="104">
        <v>0.73241000000000001</v>
      </c>
      <c r="AE2077" s="78">
        <v>28218</v>
      </c>
      <c r="AF2077" s="104">
        <v>0.13391</v>
      </c>
      <c r="AG2077" s="78">
        <v>-21899</v>
      </c>
      <c r="AH2077" s="104">
        <v>9.1929999999999998E-2</v>
      </c>
      <c r="AI2077" s="78">
        <v>-56458</v>
      </c>
      <c r="AJ2077" s="104">
        <v>-0.38216</v>
      </c>
      <c r="AK2077" s="78">
        <v>11200</v>
      </c>
      <c r="AL2077" s="78">
        <v>10500</v>
      </c>
      <c r="AM2077" s="8">
        <v>10900</v>
      </c>
      <c r="AN2077" s="78">
        <v>222</v>
      </c>
      <c r="AO2077" s="78">
        <v>11000</v>
      </c>
      <c r="AP2077" s="78">
        <v>10000</v>
      </c>
      <c r="AQ2077" s="78">
        <v>10700</v>
      </c>
      <c r="AR2077" s="78">
        <v>370</v>
      </c>
      <c r="AS2077" s="78">
        <v>11000</v>
      </c>
      <c r="AT2077" s="78">
        <v>10800</v>
      </c>
      <c r="AU2077" s="78">
        <v>10950</v>
      </c>
      <c r="AV2077" s="78">
        <v>105</v>
      </c>
      <c r="AW2077" s="77">
        <v>14.13</v>
      </c>
      <c r="AX2077" s="144">
        <f t="shared" si="218"/>
        <v>0.57999999999999996</v>
      </c>
      <c r="AY2077" s="144">
        <f t="shared" si="219"/>
        <v>0.36</v>
      </c>
      <c r="AZ2077" s="144">
        <f t="shared" si="220"/>
        <v>0.43</v>
      </c>
      <c r="BA2077" s="54">
        <f t="shared" si="221"/>
        <v>14.677115099449944</v>
      </c>
      <c r="BB2077" s="54">
        <f t="shared" si="222"/>
        <v>12.216884900550061</v>
      </c>
    </row>
    <row r="2078" spans="1:54" x14ac:dyDescent="0.25">
      <c r="A2078" s="3">
        <v>43255</v>
      </c>
      <c r="B2078" s="77">
        <v>11109.5</v>
      </c>
      <c r="C2078" s="77">
        <v>1575.7019600000001</v>
      </c>
      <c r="D2078" s="77">
        <v>74.723100000000002</v>
      </c>
      <c r="E2078" s="77">
        <f t="shared" si="224"/>
        <v>44.766999999999989</v>
      </c>
      <c r="F2078" s="77">
        <v>7.3205999999999998</v>
      </c>
      <c r="G2078" s="77">
        <v>22.217300000000002</v>
      </c>
      <c r="H2078">
        <v>0</v>
      </c>
      <c r="I2078" s="78">
        <v>11085</v>
      </c>
      <c r="J2078">
        <v>201806</v>
      </c>
      <c r="K2078" s="78">
        <v>11085</v>
      </c>
      <c r="L2078" s="77">
        <f t="shared" si="223"/>
        <v>-24.5</v>
      </c>
      <c r="M2078" s="78">
        <v>48393</v>
      </c>
      <c r="N2078" s="78">
        <v>1073.30663</v>
      </c>
      <c r="O2078" s="78">
        <v>456</v>
      </c>
      <c r="P2078" s="78">
        <v>2.5132699999999999</v>
      </c>
      <c r="Q2078" s="144">
        <v>48507</v>
      </c>
      <c r="R2078" s="78">
        <v>-24077</v>
      </c>
      <c r="S2078" s="78">
        <v>-1873</v>
      </c>
      <c r="T2078" s="78">
        <v>11260</v>
      </c>
      <c r="U2078" s="78">
        <v>55237</v>
      </c>
      <c r="V2078" s="219">
        <v>-0.20384886941723845</v>
      </c>
      <c r="W2078" s="78">
        <v>18018</v>
      </c>
      <c r="X2078" s="78">
        <v>20613</v>
      </c>
      <c r="Y2078" s="78">
        <v>22374</v>
      </c>
      <c r="Z2078" s="78">
        <v>23473</v>
      </c>
      <c r="AA2078" s="78">
        <v>115.97</v>
      </c>
      <c r="AB2078" s="78">
        <v>165.02</v>
      </c>
      <c r="AC2078" s="78">
        <v>33890</v>
      </c>
      <c r="AD2078" s="104">
        <v>1.1679600000000001</v>
      </c>
      <c r="AE2078" s="78">
        <v>24005</v>
      </c>
      <c r="AF2078" s="104">
        <v>-2.827E-2</v>
      </c>
      <c r="AG2078" s="78">
        <v>-31593</v>
      </c>
      <c r="AH2078" s="104">
        <v>0.36742000000000002</v>
      </c>
      <c r="AI2078" s="78">
        <v>-64473</v>
      </c>
      <c r="AJ2078" s="104">
        <v>-0.19228999999999999</v>
      </c>
      <c r="AK2078" s="78">
        <v>11200</v>
      </c>
      <c r="AL2078" s="78">
        <v>10800</v>
      </c>
      <c r="AM2078" s="8">
        <v>11100</v>
      </c>
      <c r="AN2078" s="78">
        <v>205</v>
      </c>
      <c r="AO2078" s="78">
        <v>11000</v>
      </c>
      <c r="AP2078" s="78">
        <v>10000</v>
      </c>
      <c r="AQ2078" s="78">
        <v>10800</v>
      </c>
      <c r="AR2078" s="78">
        <v>367</v>
      </c>
      <c r="AS2078" s="78">
        <v>11100</v>
      </c>
      <c r="AT2078" s="78">
        <v>10900</v>
      </c>
      <c r="AU2078" s="78">
        <v>11100</v>
      </c>
      <c r="AV2078" s="78">
        <v>91</v>
      </c>
      <c r="AW2078" s="77">
        <v>13.83</v>
      </c>
      <c r="AX2078" s="144">
        <f t="shared" si="218"/>
        <v>0.51</v>
      </c>
      <c r="AY2078" s="144">
        <f t="shared" si="219"/>
        <v>0.3</v>
      </c>
      <c r="AZ2078" s="144">
        <f t="shared" si="220"/>
        <v>0.39</v>
      </c>
      <c r="BA2078" s="54">
        <f t="shared" si="221"/>
        <v>14.518942074186814</v>
      </c>
      <c r="BB2078" s="54">
        <f t="shared" si="222"/>
        <v>12.294057925813192</v>
      </c>
    </row>
    <row r="2079" spans="1:54" x14ac:dyDescent="0.25">
      <c r="A2079" s="3">
        <v>43256</v>
      </c>
      <c r="B2079" s="77">
        <v>11100.11</v>
      </c>
      <c r="C2079" s="77">
        <v>1643.5509999999999</v>
      </c>
      <c r="D2079" s="77">
        <v>24.930599999999998</v>
      </c>
      <c r="E2079" s="77">
        <f t="shared" si="224"/>
        <v>72.085099999999983</v>
      </c>
      <c r="F2079" s="77">
        <v>2.7699999999999999E-2</v>
      </c>
      <c r="G2079" s="77">
        <v>8.8483000000000001</v>
      </c>
      <c r="H2079">
        <v>0</v>
      </c>
      <c r="I2079" s="78">
        <v>11069</v>
      </c>
      <c r="J2079">
        <v>201806</v>
      </c>
      <c r="K2079" s="78">
        <v>11069</v>
      </c>
      <c r="L2079" s="77">
        <f t="shared" si="223"/>
        <v>-31.110000000000582</v>
      </c>
      <c r="M2079" s="78">
        <v>47717</v>
      </c>
      <c r="N2079" s="78">
        <v>1056.8742299999999</v>
      </c>
      <c r="O2079" s="78">
        <v>-596</v>
      </c>
      <c r="P2079" s="78">
        <v>-3.3063600000000002</v>
      </c>
      <c r="Q2079" s="144">
        <v>47568</v>
      </c>
      <c r="R2079" s="78">
        <v>-24417</v>
      </c>
      <c r="S2079" s="78">
        <v>-2207</v>
      </c>
      <c r="T2079" s="78">
        <v>11264</v>
      </c>
      <c r="U2079" s="78">
        <v>53166</v>
      </c>
      <c r="V2079" s="219">
        <v>-0.21186472557649624</v>
      </c>
      <c r="W2079" s="78">
        <v>17427</v>
      </c>
      <c r="X2079" s="78">
        <v>20047</v>
      </c>
      <c r="Y2079" s="78">
        <v>22094</v>
      </c>
      <c r="Z2079" s="78">
        <v>22951</v>
      </c>
      <c r="AA2079" s="78">
        <v>99.95</v>
      </c>
      <c r="AB2079" s="78">
        <v>152.87</v>
      </c>
      <c r="AC2079" s="78">
        <v>32878</v>
      </c>
      <c r="AD2079" s="104">
        <v>1.0398099999999999</v>
      </c>
      <c r="AE2079" s="78">
        <v>23300</v>
      </c>
      <c r="AF2079" s="104">
        <v>3.1820000000000001E-2</v>
      </c>
      <c r="AG2079" s="78">
        <v>-36164</v>
      </c>
      <c r="AH2079" s="104">
        <v>0.42127999999999999</v>
      </c>
      <c r="AI2079" s="78">
        <v>-53877</v>
      </c>
      <c r="AJ2079" s="104">
        <v>9.8600000000000007E-3</v>
      </c>
      <c r="AK2079" s="78">
        <v>11200</v>
      </c>
      <c r="AL2079" s="78">
        <v>10500</v>
      </c>
      <c r="AM2079" s="8">
        <v>11100</v>
      </c>
      <c r="AN2079" s="78">
        <v>199</v>
      </c>
      <c r="AO2079" s="78">
        <v>11300</v>
      </c>
      <c r="AP2079" s="78">
        <v>10000</v>
      </c>
      <c r="AQ2079" s="78">
        <v>10800</v>
      </c>
      <c r="AR2079" s="78">
        <v>352</v>
      </c>
      <c r="AS2079" s="78">
        <v>11150</v>
      </c>
      <c r="AT2079" s="78">
        <v>11000</v>
      </c>
      <c r="AU2079" s="78">
        <v>11100</v>
      </c>
      <c r="AV2079" s="78">
        <v>56</v>
      </c>
      <c r="AW2079" s="77">
        <v>14.02</v>
      </c>
      <c r="AX2079" s="144">
        <f t="shared" si="218"/>
        <v>0.57999999999999996</v>
      </c>
      <c r="AY2079" s="144">
        <f t="shared" si="219"/>
        <v>0.36</v>
      </c>
      <c r="AZ2079" s="144">
        <f t="shared" si="220"/>
        <v>0.41</v>
      </c>
      <c r="BA2079" s="54">
        <f t="shared" si="221"/>
        <v>14.512128571603128</v>
      </c>
      <c r="BB2079" s="54">
        <f t="shared" si="222"/>
        <v>12.296871428396877</v>
      </c>
    </row>
    <row r="2080" spans="1:54" x14ac:dyDescent="0.25">
      <c r="A2080" s="3">
        <v>43257</v>
      </c>
      <c r="B2080" s="77">
        <v>11201.83</v>
      </c>
      <c r="C2080" s="77">
        <v>1731.11511</v>
      </c>
      <c r="D2080" s="77">
        <v>103.2368</v>
      </c>
      <c r="E2080" s="77">
        <f t="shared" si="224"/>
        <v>169.5745</v>
      </c>
      <c r="F2080" s="77">
        <v>5.9833000000000007</v>
      </c>
      <c r="G2080" s="77">
        <v>25.286100000000001</v>
      </c>
      <c r="H2080" t="s">
        <v>1882</v>
      </c>
      <c r="I2080" s="78">
        <v>11200</v>
      </c>
      <c r="J2080">
        <v>201806</v>
      </c>
      <c r="K2080" s="78">
        <v>11200</v>
      </c>
      <c r="L2080" s="77">
        <f t="shared" si="223"/>
        <v>-1.8299999999999272</v>
      </c>
      <c r="M2080" s="78">
        <v>55812</v>
      </c>
      <c r="N2080" s="78">
        <v>1250.0547999999999</v>
      </c>
      <c r="O2080" s="78">
        <v>-1614</v>
      </c>
      <c r="P2080" s="78">
        <v>-9.0548300000000008</v>
      </c>
      <c r="Q2080" s="144">
        <v>55408.5</v>
      </c>
      <c r="R2080" s="78">
        <v>-24129</v>
      </c>
      <c r="S2080" s="78">
        <v>-6230</v>
      </c>
      <c r="T2080" s="78">
        <v>17155</v>
      </c>
      <c r="U2080" s="78">
        <v>61170</v>
      </c>
      <c r="V2080" s="219">
        <v>-0.28044793199280693</v>
      </c>
      <c r="W2080" s="78">
        <v>20438</v>
      </c>
      <c r="X2080" s="78">
        <v>27963</v>
      </c>
      <c r="Y2080" s="78">
        <v>25816</v>
      </c>
      <c r="Z2080" s="78">
        <v>29037</v>
      </c>
      <c r="AA2080" s="78">
        <v>105.23</v>
      </c>
      <c r="AB2080" s="78">
        <v>155.99</v>
      </c>
      <c r="AC2080" s="78">
        <v>30061</v>
      </c>
      <c r="AD2080" s="104">
        <v>1.0655300000000001</v>
      </c>
      <c r="AE2080" s="78">
        <v>17803</v>
      </c>
      <c r="AF2080" s="104">
        <v>-0.12239999999999999</v>
      </c>
      <c r="AG2080" s="78">
        <v>-24081</v>
      </c>
      <c r="AH2080" s="104">
        <v>1.03627</v>
      </c>
      <c r="AI2080" s="78">
        <v>-58661</v>
      </c>
      <c r="AJ2080" s="104">
        <v>-0.36625999999999997</v>
      </c>
      <c r="AK2080" s="78">
        <v>11200</v>
      </c>
      <c r="AL2080" s="78">
        <v>10800</v>
      </c>
      <c r="AM2080" s="8">
        <v>11200</v>
      </c>
      <c r="AN2080" s="78">
        <v>196</v>
      </c>
      <c r="AO2080" s="78">
        <v>11200</v>
      </c>
      <c r="AP2080" s="78">
        <v>10000</v>
      </c>
      <c r="AQ2080" s="78">
        <v>10900</v>
      </c>
      <c r="AR2080" s="78">
        <v>355</v>
      </c>
      <c r="AS2080" s="78">
        <v>11250</v>
      </c>
      <c r="AT2080" s="78">
        <v>11000</v>
      </c>
      <c r="AU2080" s="78">
        <v>11200</v>
      </c>
      <c r="AV2080" s="78">
        <v>143</v>
      </c>
      <c r="AW2080" s="77">
        <v>13.56</v>
      </c>
      <c r="AX2080" s="144">
        <f t="shared" si="218"/>
        <v>0.48</v>
      </c>
      <c r="AY2080" s="144">
        <f t="shared" si="219"/>
        <v>0.28000000000000003</v>
      </c>
      <c r="AZ2080" s="144">
        <f t="shared" si="220"/>
        <v>0.36</v>
      </c>
      <c r="BA2080" s="54">
        <f t="shared" si="221"/>
        <v>14.504154832773397</v>
      </c>
      <c r="BB2080" s="54">
        <f t="shared" si="222"/>
        <v>12.295845167226608</v>
      </c>
    </row>
    <row r="2081" spans="1:54" x14ac:dyDescent="0.25">
      <c r="A2081" s="3">
        <v>43258</v>
      </c>
      <c r="B2081" s="77">
        <v>11251.75</v>
      </c>
      <c r="C2081" s="77">
        <v>1903.17533</v>
      </c>
      <c r="D2081" s="77">
        <v>54.460900000000002</v>
      </c>
      <c r="E2081" s="77">
        <f t="shared" si="224"/>
        <v>196.40309999999997</v>
      </c>
      <c r="F2081" s="77">
        <v>6.6875</v>
      </c>
      <c r="G2081" s="77">
        <v>3.6004</v>
      </c>
      <c r="H2081">
        <v>0</v>
      </c>
      <c r="I2081" s="78">
        <v>11227</v>
      </c>
      <c r="J2081">
        <v>201806</v>
      </c>
      <c r="K2081" s="78">
        <v>11227</v>
      </c>
      <c r="L2081" s="77">
        <f t="shared" si="223"/>
        <v>-24.75</v>
      </c>
      <c r="M2081" s="78">
        <v>52517</v>
      </c>
      <c r="N2081" s="78">
        <v>1179.3091899999999</v>
      </c>
      <c r="O2081" s="78">
        <v>-4371</v>
      </c>
      <c r="P2081" s="78">
        <v>-24.537749999999999</v>
      </c>
      <c r="Q2081" s="144">
        <v>51424.25</v>
      </c>
      <c r="R2081" s="78">
        <v>-24300</v>
      </c>
      <c r="S2081" s="78">
        <v>-4993</v>
      </c>
      <c r="T2081" s="78">
        <v>14032</v>
      </c>
      <c r="U2081" s="78">
        <v>59488</v>
      </c>
      <c r="V2081" s="219">
        <v>-0.23587950511027433</v>
      </c>
      <c r="W2081" s="78">
        <v>20708</v>
      </c>
      <c r="X2081" s="78">
        <v>24031</v>
      </c>
      <c r="Y2081" s="78">
        <v>25267</v>
      </c>
      <c r="Z2081" s="78">
        <v>26440</v>
      </c>
      <c r="AA2081" s="78">
        <v>97.11</v>
      </c>
      <c r="AB2081" s="78">
        <v>152.43</v>
      </c>
      <c r="AC2081" s="78">
        <v>24161</v>
      </c>
      <c r="AD2081" s="104">
        <v>0.76854999999999996</v>
      </c>
      <c r="AE2081" s="78">
        <v>20601</v>
      </c>
      <c r="AF2081" s="104">
        <v>-0.15989999999999999</v>
      </c>
      <c r="AG2081" s="78">
        <v>-32015</v>
      </c>
      <c r="AH2081" s="104">
        <v>0.80606</v>
      </c>
      <c r="AI2081" s="78">
        <v>-48464</v>
      </c>
      <c r="AJ2081" s="104">
        <v>2.564E-2</v>
      </c>
      <c r="AK2081" s="78">
        <v>11200</v>
      </c>
      <c r="AL2081" s="78">
        <v>10800</v>
      </c>
      <c r="AM2081" s="8">
        <v>11200</v>
      </c>
      <c r="AN2081" s="78">
        <v>189</v>
      </c>
      <c r="AO2081" s="78">
        <v>11200</v>
      </c>
      <c r="AP2081" s="78">
        <v>10000</v>
      </c>
      <c r="AQ2081" s="78">
        <v>11000</v>
      </c>
      <c r="AR2081" s="78">
        <v>334</v>
      </c>
      <c r="AS2081" s="78">
        <v>11250</v>
      </c>
      <c r="AT2081" s="78">
        <v>11000</v>
      </c>
      <c r="AU2081" s="78">
        <v>11250</v>
      </c>
      <c r="AV2081" s="78">
        <v>128</v>
      </c>
      <c r="AW2081" s="77">
        <v>13.2</v>
      </c>
      <c r="AX2081" s="144">
        <f t="shared" si="218"/>
        <v>0.31</v>
      </c>
      <c r="AY2081" s="144">
        <f t="shared" si="219"/>
        <v>0.18</v>
      </c>
      <c r="AZ2081" s="144">
        <f t="shared" si="220"/>
        <v>0.3</v>
      </c>
      <c r="BA2081" s="54">
        <f t="shared" si="221"/>
        <v>14.503239094127238</v>
      </c>
      <c r="BB2081" s="54">
        <f t="shared" si="222"/>
        <v>12.313760905872762</v>
      </c>
    </row>
    <row r="2082" spans="1:54" x14ac:dyDescent="0.25">
      <c r="A2082" s="3">
        <v>43259</v>
      </c>
      <c r="B2082" s="77">
        <v>11156.42</v>
      </c>
      <c r="C2082" s="77">
        <v>1628.84809</v>
      </c>
      <c r="D2082" s="77">
        <v>-34.906399999999998</v>
      </c>
      <c r="E2082" s="77">
        <f t="shared" si="224"/>
        <v>71.669800000000009</v>
      </c>
      <c r="F2082" s="77">
        <v>1.3903999999999999</v>
      </c>
      <c r="G2082" s="77">
        <v>-25.447800000000001</v>
      </c>
      <c r="H2082">
        <v>0</v>
      </c>
      <c r="I2082" s="78">
        <v>11125</v>
      </c>
      <c r="J2082">
        <v>201806</v>
      </c>
      <c r="K2082" s="78">
        <v>11125</v>
      </c>
      <c r="L2082" s="77">
        <f t="shared" si="223"/>
        <v>-31.420000000000073</v>
      </c>
      <c r="M2082" s="78">
        <v>50991</v>
      </c>
      <c r="N2082" s="78">
        <v>1134.56918</v>
      </c>
      <c r="O2082" s="78">
        <v>-7492</v>
      </c>
      <c r="P2082" s="78">
        <v>-41.662280000000003</v>
      </c>
      <c r="Q2082" s="144">
        <v>49118</v>
      </c>
      <c r="R2082" s="78">
        <v>-24837</v>
      </c>
      <c r="S2082" s="78">
        <v>-5405</v>
      </c>
      <c r="T2082" s="78">
        <v>10256</v>
      </c>
      <c r="U2082" s="78">
        <v>58457</v>
      </c>
      <c r="V2082" s="219">
        <v>-0.17544519903518827</v>
      </c>
      <c r="W2082" s="78">
        <v>18966</v>
      </c>
      <c r="X2082" s="78">
        <v>25006</v>
      </c>
      <c r="Y2082" s="78">
        <v>24135</v>
      </c>
      <c r="Z2082" s="78">
        <v>24592</v>
      </c>
      <c r="AA2082" s="78">
        <v>88.37</v>
      </c>
      <c r="AB2082" s="78">
        <v>135.11000000000001</v>
      </c>
      <c r="AC2082" s="78">
        <v>20577</v>
      </c>
      <c r="AD2082" s="104">
        <v>0.63041999999999998</v>
      </c>
      <c r="AE2082" s="78">
        <v>25368</v>
      </c>
      <c r="AF2082" s="104">
        <v>5.8369999999999998E-2</v>
      </c>
      <c r="AG2082" s="78">
        <v>-28531</v>
      </c>
      <c r="AH2082" s="104">
        <v>0.59794999999999998</v>
      </c>
      <c r="AI2082" s="78">
        <v>-42772</v>
      </c>
      <c r="AJ2082" s="104">
        <v>-7.2919999999999999E-2</v>
      </c>
      <c r="AK2082" s="78">
        <v>11200</v>
      </c>
      <c r="AL2082" s="78">
        <v>10800</v>
      </c>
      <c r="AM2082" s="8">
        <v>11100</v>
      </c>
      <c r="AN2082" s="78">
        <v>186</v>
      </c>
      <c r="AO2082" s="78">
        <v>11200</v>
      </c>
      <c r="AP2082" s="78">
        <v>10000</v>
      </c>
      <c r="AQ2082" s="78">
        <v>10900</v>
      </c>
      <c r="AR2082" s="78">
        <v>341</v>
      </c>
      <c r="AS2082" s="78">
        <v>11200</v>
      </c>
      <c r="AT2082" s="78">
        <v>11100</v>
      </c>
      <c r="AU2082" s="78">
        <v>11150</v>
      </c>
      <c r="AV2082" s="78">
        <v>118</v>
      </c>
      <c r="AW2082" s="77">
        <v>13.81</v>
      </c>
      <c r="AX2082" s="144">
        <f t="shared" si="218"/>
        <v>0.57999999999999996</v>
      </c>
      <c r="AY2082" s="144">
        <f t="shared" si="219"/>
        <v>0.34</v>
      </c>
      <c r="AZ2082" s="144">
        <f t="shared" si="220"/>
        <v>0.37</v>
      </c>
      <c r="BA2082" s="54">
        <f t="shared" si="221"/>
        <v>14.534723661051146</v>
      </c>
      <c r="BB2082" s="54">
        <f t="shared" si="222"/>
        <v>12.374276338948857</v>
      </c>
    </row>
    <row r="2083" spans="1:54" x14ac:dyDescent="0.25">
      <c r="A2083" s="3">
        <v>43262</v>
      </c>
      <c r="B2083" s="77">
        <v>11149.23</v>
      </c>
      <c r="C2083" s="77">
        <v>1563.06059</v>
      </c>
      <c r="D2083" s="77">
        <v>4.7666000000000004</v>
      </c>
      <c r="E2083" s="77">
        <f t="shared" si="224"/>
        <v>-8.1056999999999384</v>
      </c>
      <c r="F2083" s="77">
        <v>-3.6143999999999998</v>
      </c>
      <c r="G2083" s="77">
        <v>9.0879999999999992</v>
      </c>
      <c r="H2083">
        <v>0</v>
      </c>
      <c r="I2083" s="78">
        <v>11128</v>
      </c>
      <c r="J2083">
        <v>201806</v>
      </c>
      <c r="K2083" s="78">
        <v>11128</v>
      </c>
      <c r="L2083" s="77">
        <f t="shared" si="223"/>
        <v>-21.229999999999563</v>
      </c>
      <c r="M2083" s="78">
        <v>50405</v>
      </c>
      <c r="N2083" s="78">
        <v>1121.7855500000001</v>
      </c>
      <c r="O2083" s="78">
        <v>-10008</v>
      </c>
      <c r="P2083" s="78">
        <v>-55.659790000000001</v>
      </c>
      <c r="Q2083" s="144">
        <v>47903</v>
      </c>
      <c r="R2083" s="78">
        <v>-25030</v>
      </c>
      <c r="S2083" s="78">
        <v>-6733</v>
      </c>
      <c r="T2083" s="78">
        <v>7390</v>
      </c>
      <c r="U2083" s="78">
        <v>59918</v>
      </c>
      <c r="V2083" s="219">
        <v>-0.12333522480723656</v>
      </c>
      <c r="W2083" s="78">
        <v>17500</v>
      </c>
      <c r="X2083" s="78">
        <v>20598</v>
      </c>
      <c r="Y2083" s="78">
        <v>22145</v>
      </c>
      <c r="Z2083" s="78">
        <v>21085</v>
      </c>
      <c r="AA2083" s="78">
        <v>102.67</v>
      </c>
      <c r="AB2083" s="78">
        <v>132.06</v>
      </c>
      <c r="AC2083" s="78">
        <v>19155</v>
      </c>
      <c r="AD2083" s="104">
        <v>0.56223999999999996</v>
      </c>
      <c r="AE2083" s="78">
        <v>35631</v>
      </c>
      <c r="AF2083" s="104">
        <v>8.9980000000000004E-2</v>
      </c>
      <c r="AG2083" s="78">
        <v>-37178</v>
      </c>
      <c r="AH2083" s="104">
        <v>0.59284999999999999</v>
      </c>
      <c r="AI2083" s="78">
        <v>-47111</v>
      </c>
      <c r="AJ2083" s="104">
        <v>-2.1739999999999999E-2</v>
      </c>
      <c r="AK2083" s="78">
        <v>11200</v>
      </c>
      <c r="AL2083" s="78">
        <v>10800</v>
      </c>
      <c r="AM2083" s="8">
        <v>11100</v>
      </c>
      <c r="AN2083" s="78">
        <v>178</v>
      </c>
      <c r="AO2083" s="78">
        <v>11300</v>
      </c>
      <c r="AP2083" s="78">
        <v>9600</v>
      </c>
      <c r="AQ2083" s="78">
        <v>10900</v>
      </c>
      <c r="AR2083" s="78">
        <v>337</v>
      </c>
      <c r="AS2083" s="78">
        <v>11200</v>
      </c>
      <c r="AT2083" s="78">
        <v>11000</v>
      </c>
      <c r="AU2083" s="78">
        <v>11150</v>
      </c>
      <c r="AV2083" s="78">
        <v>96</v>
      </c>
      <c r="AW2083" s="77">
        <v>14.45</v>
      </c>
      <c r="AX2083" s="144">
        <f t="shared" si="218"/>
        <v>0.79</v>
      </c>
      <c r="AY2083" s="144">
        <f t="shared" si="219"/>
        <v>0.48</v>
      </c>
      <c r="AZ2083" s="144">
        <f t="shared" si="220"/>
        <v>0.44</v>
      </c>
      <c r="BA2083" s="54">
        <f t="shared" si="221"/>
        <v>14.65888983752011</v>
      </c>
      <c r="BB2083" s="54">
        <f t="shared" si="222"/>
        <v>12.414110162479886</v>
      </c>
    </row>
    <row r="2084" spans="1:54" x14ac:dyDescent="0.25">
      <c r="A2084" s="3">
        <v>43263</v>
      </c>
      <c r="B2084" s="77">
        <v>11144.79</v>
      </c>
      <c r="C2084" s="77">
        <v>1831.66805</v>
      </c>
      <c r="D2084" s="77">
        <v>-35.053800000000003</v>
      </c>
      <c r="E2084" s="77">
        <f t="shared" si="224"/>
        <v>-35.275600000000011</v>
      </c>
      <c r="F2084" s="77">
        <v>2.8908</v>
      </c>
      <c r="G2084" s="77">
        <v>3.8506999999999998</v>
      </c>
      <c r="H2084">
        <v>0</v>
      </c>
      <c r="I2084" s="78">
        <v>11141</v>
      </c>
      <c r="J2084">
        <v>201806</v>
      </c>
      <c r="K2084" s="78">
        <v>11141</v>
      </c>
      <c r="L2084" s="77">
        <f t="shared" si="223"/>
        <v>-3.7900000000008731</v>
      </c>
      <c r="M2084" s="78">
        <v>50212</v>
      </c>
      <c r="N2084" s="78">
        <v>1118.07707</v>
      </c>
      <c r="O2084" s="78">
        <v>-10868</v>
      </c>
      <c r="P2084" s="78">
        <v>-60.49156</v>
      </c>
      <c r="Q2084" s="144">
        <v>47495</v>
      </c>
      <c r="R2084" s="78">
        <v>-25131</v>
      </c>
      <c r="S2084" s="78">
        <v>-6362</v>
      </c>
      <c r="T2084" s="78">
        <v>6794</v>
      </c>
      <c r="U2084" s="78">
        <v>60310</v>
      </c>
      <c r="V2084" s="219">
        <v>-0.11265130160835682</v>
      </c>
      <c r="W2084" s="78">
        <v>16166</v>
      </c>
      <c r="X2084" s="78">
        <v>18926</v>
      </c>
      <c r="Y2084" s="78">
        <v>20859</v>
      </c>
      <c r="Z2084" s="78">
        <v>21947</v>
      </c>
      <c r="AA2084" s="78">
        <v>95.21</v>
      </c>
      <c r="AB2084" s="78">
        <v>125.38</v>
      </c>
      <c r="AC2084" s="78">
        <v>13799</v>
      </c>
      <c r="AD2084" s="104">
        <v>0.34882999999999997</v>
      </c>
      <c r="AE2084" s="78">
        <v>41336</v>
      </c>
      <c r="AF2084" s="104">
        <v>2.962E-2</v>
      </c>
      <c r="AG2084" s="78">
        <v>-49486</v>
      </c>
      <c r="AH2084" s="104">
        <v>0.55249999999999999</v>
      </c>
      <c r="AI2084" s="78">
        <v>-42363</v>
      </c>
      <c r="AJ2084" s="104">
        <v>9.7680000000000003E-2</v>
      </c>
      <c r="AK2084" s="78">
        <v>11200</v>
      </c>
      <c r="AL2084" s="78">
        <v>10800</v>
      </c>
      <c r="AM2084" s="8">
        <v>11100</v>
      </c>
      <c r="AN2084" s="78">
        <v>171</v>
      </c>
      <c r="AO2084" s="78">
        <v>11200</v>
      </c>
      <c r="AP2084" s="78">
        <v>10000</v>
      </c>
      <c r="AQ2084" s="78">
        <v>10900</v>
      </c>
      <c r="AR2084" s="78">
        <v>335</v>
      </c>
      <c r="AS2084" s="78">
        <v>11200</v>
      </c>
      <c r="AT2084" s="78">
        <v>11000</v>
      </c>
      <c r="AU2084" s="78">
        <v>11150</v>
      </c>
      <c r="AV2084" s="78">
        <v>70.5</v>
      </c>
      <c r="AW2084" s="77">
        <v>14.42</v>
      </c>
      <c r="AX2084" s="144">
        <f t="shared" si="218"/>
        <v>0.79</v>
      </c>
      <c r="AY2084" s="144">
        <f t="shared" si="219"/>
        <v>0.48</v>
      </c>
      <c r="AZ2084" s="144">
        <f t="shared" si="220"/>
        <v>0.43</v>
      </c>
      <c r="BA2084" s="54">
        <f t="shared" si="221"/>
        <v>14.762075122672377</v>
      </c>
      <c r="BB2084" s="54">
        <f t="shared" si="222"/>
        <v>12.458924877327627</v>
      </c>
    </row>
    <row r="2085" spans="1:54" x14ac:dyDescent="0.25">
      <c r="A2085" s="3">
        <v>43264</v>
      </c>
      <c r="B2085" s="77">
        <v>11173.21</v>
      </c>
      <c r="C2085" s="77">
        <v>1791.78883</v>
      </c>
      <c r="D2085" s="77">
        <v>1.0527</v>
      </c>
      <c r="E2085" s="77">
        <f t="shared" si="224"/>
        <v>-36.838400000000007</v>
      </c>
      <c r="F2085" s="77">
        <v>-13.3805</v>
      </c>
      <c r="G2085" s="77">
        <v>5.9802</v>
      </c>
      <c r="H2085" t="s">
        <v>1883</v>
      </c>
      <c r="I2085" s="78">
        <v>11146</v>
      </c>
      <c r="J2085">
        <v>201806</v>
      </c>
      <c r="K2085" s="78">
        <v>11146</v>
      </c>
      <c r="L2085" s="77">
        <f t="shared" si="223"/>
        <v>-27.209999999999127</v>
      </c>
      <c r="M2085" s="78">
        <v>49569</v>
      </c>
      <c r="N2085" s="78">
        <v>1103.86922</v>
      </c>
      <c r="O2085" s="78">
        <v>-11632</v>
      </c>
      <c r="P2085" s="78">
        <v>-64.758250000000004</v>
      </c>
      <c r="Q2085" s="144">
        <v>46661</v>
      </c>
      <c r="R2085" s="78">
        <v>-25118</v>
      </c>
      <c r="S2085" s="78">
        <v>-4967</v>
      </c>
      <c r="T2085" s="78">
        <v>6010</v>
      </c>
      <c r="U2085" s="78">
        <v>61402</v>
      </c>
      <c r="V2085" s="219">
        <v>-9.7879547897462629E-2</v>
      </c>
      <c r="W2085" s="78">
        <v>13678</v>
      </c>
      <c r="X2085" s="78">
        <v>16683</v>
      </c>
      <c r="Y2085" s="78">
        <v>19517</v>
      </c>
      <c r="Z2085" s="78">
        <v>19799</v>
      </c>
      <c r="AA2085" s="78">
        <v>97.37</v>
      </c>
      <c r="AB2085" s="78">
        <v>138.41</v>
      </c>
      <c r="AC2085" s="78">
        <v>4082</v>
      </c>
      <c r="AD2085" s="104">
        <v>0.29382999999999998</v>
      </c>
      <c r="AE2085" s="78">
        <v>34630</v>
      </c>
      <c r="AF2085" s="104">
        <v>-4.5199999999999997E-3</v>
      </c>
      <c r="AG2085" s="78">
        <v>-34653</v>
      </c>
      <c r="AH2085" s="104">
        <v>0.41210000000000002</v>
      </c>
      <c r="AI2085" s="78">
        <v>-49401</v>
      </c>
      <c r="AJ2085" s="104">
        <v>-0.14194999999999999</v>
      </c>
      <c r="AK2085" s="78">
        <v>11200</v>
      </c>
      <c r="AL2085" s="78">
        <v>10800</v>
      </c>
      <c r="AM2085" s="8">
        <v>11150</v>
      </c>
      <c r="AN2085" s="78">
        <v>143</v>
      </c>
      <c r="AO2085" s="78">
        <v>11200</v>
      </c>
      <c r="AP2085" s="78">
        <v>10300</v>
      </c>
      <c r="AQ2085" s="78">
        <v>10900</v>
      </c>
      <c r="AR2085" s="78">
        <v>330</v>
      </c>
      <c r="AS2085" s="78">
        <v>11200</v>
      </c>
      <c r="AT2085" s="78">
        <v>10800</v>
      </c>
      <c r="AU2085" s="78">
        <v>11150</v>
      </c>
      <c r="AV2085" s="78">
        <v>143</v>
      </c>
      <c r="AW2085" s="77">
        <v>14.01</v>
      </c>
      <c r="AX2085" s="144">
        <f t="shared" si="218"/>
        <v>0.68</v>
      </c>
      <c r="AY2085" s="144">
        <f t="shared" si="219"/>
        <v>0.42</v>
      </c>
      <c r="AZ2085" s="144">
        <f t="shared" si="220"/>
        <v>0.38</v>
      </c>
      <c r="BA2085" s="54">
        <f t="shared" si="221"/>
        <v>14.79028407823021</v>
      </c>
      <c r="BB2085" s="54">
        <f t="shared" si="222"/>
        <v>12.528715921769789</v>
      </c>
    </row>
    <row r="2086" spans="1:54" x14ac:dyDescent="0.25">
      <c r="A2086" s="3">
        <v>43265</v>
      </c>
      <c r="B2086" s="77">
        <v>11013.98</v>
      </c>
      <c r="C2086" s="77">
        <v>1669.93821</v>
      </c>
      <c r="D2086" s="77">
        <v>-143.54840000000002</v>
      </c>
      <c r="E2086" s="77">
        <f t="shared" si="224"/>
        <v>-146.85990000000004</v>
      </c>
      <c r="F2086" s="77">
        <v>-8.7262000000000004</v>
      </c>
      <c r="G2086" s="77">
        <v>-13.947000000000001</v>
      </c>
      <c r="H2086">
        <v>0</v>
      </c>
      <c r="I2086" s="78">
        <v>10985</v>
      </c>
      <c r="J2086">
        <v>201806</v>
      </c>
      <c r="K2086" s="78">
        <v>10985</v>
      </c>
      <c r="L2086" s="77">
        <f t="shared" si="223"/>
        <v>-28.979999999999563</v>
      </c>
      <c r="M2086" s="78">
        <v>43611</v>
      </c>
      <c r="N2086" s="78">
        <v>955.14278000000002</v>
      </c>
      <c r="O2086" s="78">
        <v>-15501</v>
      </c>
      <c r="P2086" s="78">
        <v>-85.067480000000003</v>
      </c>
      <c r="Q2086" s="144">
        <v>39735.75</v>
      </c>
      <c r="R2086" s="78">
        <v>-25687</v>
      </c>
      <c r="S2086" s="78">
        <v>-5260</v>
      </c>
      <c r="T2086" s="78">
        <v>-3820</v>
      </c>
      <c r="U2086" s="78">
        <v>59709</v>
      </c>
      <c r="V2086" s="219">
        <v>6.3976954897921587E-2</v>
      </c>
      <c r="W2086" s="78">
        <v>9717</v>
      </c>
      <c r="X2086" s="78">
        <v>12556</v>
      </c>
      <c r="Y2086" s="78">
        <v>14491</v>
      </c>
      <c r="Z2086" s="78">
        <v>16949</v>
      </c>
      <c r="AA2086" s="78">
        <v>82.76</v>
      </c>
      <c r="AB2086" s="78">
        <v>123.8</v>
      </c>
      <c r="AC2086" s="78">
        <v>2883</v>
      </c>
      <c r="AD2086" s="104">
        <v>0.30260999999999999</v>
      </c>
      <c r="AE2086" s="78">
        <v>41709</v>
      </c>
      <c r="AF2086" s="104">
        <v>-3.7789999999999997E-2</v>
      </c>
      <c r="AG2086" s="78">
        <v>-38250</v>
      </c>
      <c r="AH2086" s="104">
        <v>0.21582999999999999</v>
      </c>
      <c r="AI2086" s="78">
        <v>-44727</v>
      </c>
      <c r="AJ2086" s="104">
        <v>9.3009999999999995E-2</v>
      </c>
      <c r="AK2086" s="78">
        <v>11200</v>
      </c>
      <c r="AL2086" s="78">
        <v>10700</v>
      </c>
      <c r="AM2086" s="8">
        <v>11000</v>
      </c>
      <c r="AN2086" s="78">
        <v>127</v>
      </c>
      <c r="AO2086" s="78">
        <v>11200</v>
      </c>
      <c r="AP2086" s="78">
        <v>10300</v>
      </c>
      <c r="AQ2086" s="78">
        <v>10700</v>
      </c>
      <c r="AR2086" s="78">
        <v>333</v>
      </c>
      <c r="AS2086" s="78">
        <v>11200</v>
      </c>
      <c r="AT2086" s="78">
        <v>10700</v>
      </c>
      <c r="AU2086" s="78">
        <v>11000</v>
      </c>
      <c r="AV2086" s="78">
        <v>127</v>
      </c>
      <c r="AW2086" s="77">
        <v>14.21</v>
      </c>
      <c r="AX2086" s="144">
        <f t="shared" si="218"/>
        <v>0.82</v>
      </c>
      <c r="AY2086" s="144">
        <f t="shared" si="219"/>
        <v>0.51</v>
      </c>
      <c r="AZ2086" s="144">
        <f t="shared" si="220"/>
        <v>0.42</v>
      </c>
      <c r="BA2086" s="54">
        <f t="shared" si="221"/>
        <v>14.84583344645317</v>
      </c>
      <c r="BB2086" s="54">
        <f t="shared" si="222"/>
        <v>12.571166553546824</v>
      </c>
    </row>
    <row r="2087" spans="1:54" x14ac:dyDescent="0.25">
      <c r="A2087" s="3">
        <v>43266</v>
      </c>
      <c r="B2087" s="77">
        <v>11087.47</v>
      </c>
      <c r="C2087" s="77">
        <v>1933.5295900000001</v>
      </c>
      <c r="D2087" s="77">
        <v>-92.487000000000009</v>
      </c>
      <c r="E2087" s="77">
        <f t="shared" si="224"/>
        <v>-247.62909999999999</v>
      </c>
      <c r="F2087" s="77">
        <v>-0.3306</v>
      </c>
      <c r="G2087" s="77">
        <v>7.4802999999999997</v>
      </c>
      <c r="H2087">
        <v>0</v>
      </c>
      <c r="I2087" s="78">
        <v>11055</v>
      </c>
      <c r="J2087">
        <v>201806</v>
      </c>
      <c r="K2087" s="78">
        <v>11055</v>
      </c>
      <c r="L2087" s="77">
        <f t="shared" si="223"/>
        <v>-32.469999999999345</v>
      </c>
      <c r="M2087" s="78">
        <v>44957</v>
      </c>
      <c r="N2087" s="78">
        <v>984.02814999999998</v>
      </c>
      <c r="O2087" s="78">
        <v>-14173</v>
      </c>
      <c r="P2087" s="78">
        <v>-78.347279999999998</v>
      </c>
      <c r="Q2087" s="144">
        <v>41413.75</v>
      </c>
      <c r="R2087" s="78">
        <v>-25647</v>
      </c>
      <c r="S2087" s="78">
        <v>-5614</v>
      </c>
      <c r="T2087" s="78">
        <v>-2545</v>
      </c>
      <c r="U2087" s="78">
        <v>59954</v>
      </c>
      <c r="V2087" s="219">
        <v>4.2449211061814054E-2</v>
      </c>
      <c r="W2087" s="78">
        <v>8295</v>
      </c>
      <c r="X2087" s="78">
        <v>11719</v>
      </c>
      <c r="Y2087" s="78">
        <v>14607</v>
      </c>
      <c r="Z2087" s="78">
        <v>17336</v>
      </c>
      <c r="AA2087" s="78">
        <v>101.42</v>
      </c>
      <c r="AB2087" s="78">
        <v>127.88</v>
      </c>
      <c r="AC2087" s="78">
        <v>5261</v>
      </c>
      <c r="AD2087" s="104">
        <v>0.38836999999999999</v>
      </c>
      <c r="AE2087" s="78">
        <v>50619</v>
      </c>
      <c r="AF2087" s="104">
        <v>-2.7720000000000002E-2</v>
      </c>
      <c r="AG2087" s="78">
        <v>-33305</v>
      </c>
      <c r="AH2087" s="104">
        <v>0.29948999999999998</v>
      </c>
      <c r="AI2087" s="78">
        <v>-57006</v>
      </c>
      <c r="AJ2087" s="104">
        <v>4.9299999999999997E-2</v>
      </c>
      <c r="AK2087" s="78">
        <v>11200</v>
      </c>
      <c r="AL2087" s="78">
        <v>10800</v>
      </c>
      <c r="AM2087" s="8">
        <v>11050</v>
      </c>
      <c r="AN2087" s="78">
        <v>107</v>
      </c>
      <c r="AO2087" s="78">
        <v>11200</v>
      </c>
      <c r="AP2087" s="78">
        <v>10300</v>
      </c>
      <c r="AQ2087" s="78">
        <v>10800</v>
      </c>
      <c r="AR2087" s="78">
        <v>317</v>
      </c>
      <c r="AS2087" s="78">
        <v>11200</v>
      </c>
      <c r="AT2087" s="78">
        <v>10800</v>
      </c>
      <c r="AU2087" s="78">
        <v>11050</v>
      </c>
      <c r="AV2087" s="78">
        <v>107</v>
      </c>
      <c r="AW2087" s="77">
        <v>14.13</v>
      </c>
      <c r="AX2087" s="144">
        <f t="shared" ref="AX2087:AX2150" si="225">PERCENTRANK(AW2058:AW2087,AW2087,2)</f>
        <v>0.79</v>
      </c>
      <c r="AY2087" s="144">
        <f t="shared" ref="AY2087:AY2150" si="226">PERCENTRANK(AW2038:AW2087,AW2087,2)</f>
        <v>0.48</v>
      </c>
      <c r="AZ2087" s="144">
        <f t="shared" ref="AZ2087:AZ2150" si="227">PERCENTRANK(AW1988:AW2087,AW2087,2)</f>
        <v>0.39</v>
      </c>
      <c r="BA2087" s="54">
        <f t="shared" ref="BA2087:BA2150" si="228">AVERAGE(AW2068:AW2087)+2*_xlfn.STDEV.S(AW2068:AW2087)</f>
        <v>14.884797371202009</v>
      </c>
      <c r="BB2087" s="54">
        <f t="shared" ref="BB2087:BB2150" si="229">AVERAGE(AW2068:AW2087)-2*_xlfn.STDEV.S(AW2068:AW2087)</f>
        <v>12.616202628797989</v>
      </c>
    </row>
    <row r="2088" spans="1:54" x14ac:dyDescent="0.25">
      <c r="A2088" s="3">
        <v>43270</v>
      </c>
      <c r="B2088" s="77">
        <v>10904.19</v>
      </c>
      <c r="C2088" s="77">
        <v>1720.31564</v>
      </c>
      <c r="D2088" s="77">
        <v>-214.3475</v>
      </c>
      <c r="E2088" s="77">
        <f t="shared" si="224"/>
        <v>-491.47029999999995</v>
      </c>
      <c r="F2088" s="77">
        <v>4.3197000000000001</v>
      </c>
      <c r="G2088" s="77">
        <v>-16.636400000000002</v>
      </c>
      <c r="H2088">
        <v>0</v>
      </c>
      <c r="I2088" s="78">
        <v>10874</v>
      </c>
      <c r="J2088">
        <v>201806</v>
      </c>
      <c r="K2088" s="78">
        <v>10874</v>
      </c>
      <c r="L2088" s="77">
        <f t="shared" si="223"/>
        <v>-30.190000000000509</v>
      </c>
      <c r="M2088" s="78">
        <v>39189</v>
      </c>
      <c r="N2088" s="78">
        <v>838.09023000000002</v>
      </c>
      <c r="O2088" s="78">
        <v>-17881</v>
      </c>
      <c r="P2088" s="78">
        <v>-97.008780000000002</v>
      </c>
      <c r="Q2088" s="144">
        <v>34718.75</v>
      </c>
      <c r="R2088" s="78">
        <v>-26550</v>
      </c>
      <c r="S2088" s="78">
        <v>-2330</v>
      </c>
      <c r="T2088" s="78">
        <v>-9193</v>
      </c>
      <c r="U2088" s="78">
        <v>59016</v>
      </c>
      <c r="V2088" s="219">
        <v>0.15577131625321947</v>
      </c>
      <c r="W2088" s="78">
        <v>9683</v>
      </c>
      <c r="X2088" s="78">
        <v>12722</v>
      </c>
      <c r="Y2088" s="78">
        <v>15490</v>
      </c>
      <c r="Z2088" s="78">
        <v>14269</v>
      </c>
      <c r="AA2088" s="78">
        <v>98.2</v>
      </c>
      <c r="AB2088" s="78">
        <v>110.74</v>
      </c>
      <c r="AC2088" s="78">
        <v>6410</v>
      </c>
      <c r="AD2088" s="104">
        <v>0.23188</v>
      </c>
      <c r="AE2088" s="78">
        <v>55638</v>
      </c>
      <c r="AF2088" s="104">
        <v>-0.13764999999999999</v>
      </c>
      <c r="AG2088" s="78">
        <v>-65701</v>
      </c>
      <c r="AH2088" s="104">
        <v>-0.26225999999999999</v>
      </c>
      <c r="AI2088" s="78">
        <v>-40524</v>
      </c>
      <c r="AJ2088" s="104">
        <v>0.61134999999999995</v>
      </c>
      <c r="AK2088" s="78">
        <v>11200</v>
      </c>
      <c r="AL2088" s="78">
        <v>10800</v>
      </c>
      <c r="AM2088" s="8">
        <v>10850</v>
      </c>
      <c r="AN2088" s="78">
        <v>89.5</v>
      </c>
      <c r="AO2088" s="78">
        <v>11200</v>
      </c>
      <c r="AP2088" s="78">
        <v>10300</v>
      </c>
      <c r="AQ2088" s="78">
        <v>10600</v>
      </c>
      <c r="AR2088" s="78">
        <v>344</v>
      </c>
      <c r="AS2088" s="78">
        <v>11200</v>
      </c>
      <c r="AT2088" s="78">
        <v>10800</v>
      </c>
      <c r="AU2088" s="78">
        <v>10850</v>
      </c>
      <c r="AV2088" s="78">
        <v>89.5</v>
      </c>
      <c r="AW2088" s="77">
        <v>16.54</v>
      </c>
      <c r="AX2088" s="144">
        <f t="shared" si="225"/>
        <v>1</v>
      </c>
      <c r="AY2088" s="144">
        <f t="shared" si="226"/>
        <v>0.89</v>
      </c>
      <c r="AZ2088" s="144">
        <f t="shared" si="227"/>
        <v>0.64</v>
      </c>
      <c r="BA2088" s="54">
        <f t="shared" si="228"/>
        <v>15.568499124406044</v>
      </c>
      <c r="BB2088" s="54">
        <f t="shared" si="229"/>
        <v>12.27750087559396</v>
      </c>
    </row>
    <row r="2089" spans="1:54" x14ac:dyDescent="0.25">
      <c r="A2089" s="3">
        <v>43271</v>
      </c>
      <c r="B2089" s="77">
        <v>10927.44</v>
      </c>
      <c r="C2089" s="77">
        <v>1810.21666</v>
      </c>
      <c r="D2089" s="77">
        <v>-76.285600000000002</v>
      </c>
      <c r="E2089" s="77">
        <f t="shared" si="224"/>
        <v>-557.90390000000002</v>
      </c>
      <c r="F2089" s="77">
        <v>-4.7343000000000002</v>
      </c>
      <c r="G2089" s="77">
        <v>-0.40490000000000004</v>
      </c>
      <c r="H2089" t="s">
        <v>1884</v>
      </c>
      <c r="I2089" s="78">
        <v>10936</v>
      </c>
      <c r="J2089">
        <v>201807</v>
      </c>
      <c r="K2089" s="78">
        <v>10740</v>
      </c>
      <c r="L2089" s="77">
        <f t="shared" si="223"/>
        <v>-187.44000000000051</v>
      </c>
      <c r="M2089" s="78">
        <v>35168</v>
      </c>
      <c r="N2089" s="78">
        <v>755.48857999999996</v>
      </c>
      <c r="O2089" s="78">
        <v>947</v>
      </c>
      <c r="P2089" s="78">
        <v>5.0827799999999996</v>
      </c>
      <c r="Q2089" s="144">
        <v>35404.75</v>
      </c>
      <c r="R2089" s="78">
        <v>-26271</v>
      </c>
      <c r="S2089" s="78">
        <v>-5760</v>
      </c>
      <c r="T2089" s="78">
        <v>-84</v>
      </c>
      <c r="U2089" s="78">
        <v>32107</v>
      </c>
      <c r="V2089" s="219">
        <v>2.6162519076836825E-3</v>
      </c>
      <c r="W2089" s="78">
        <v>9637</v>
      </c>
      <c r="X2089" s="78">
        <v>14280</v>
      </c>
      <c r="Y2089" s="78">
        <v>12142</v>
      </c>
      <c r="Z2089" s="78">
        <v>13687</v>
      </c>
      <c r="AA2089" s="78">
        <v>101.98</v>
      </c>
      <c r="AB2089" s="78">
        <v>108.09</v>
      </c>
      <c r="AC2089" s="78">
        <v>-13913</v>
      </c>
      <c r="AD2089" s="104">
        <v>-0.16061</v>
      </c>
      <c r="AE2089" s="78">
        <v>-128</v>
      </c>
      <c r="AF2089" s="104">
        <v>-0.15978000000000001</v>
      </c>
      <c r="AG2089" s="78">
        <v>-17260</v>
      </c>
      <c r="AH2089" s="104">
        <v>-0.23899999999999999</v>
      </c>
      <c r="AI2089" s="78">
        <v>-13039</v>
      </c>
      <c r="AJ2089" s="104">
        <v>-0.36857000000000001</v>
      </c>
      <c r="AK2089" s="78">
        <v>11000</v>
      </c>
      <c r="AL2089" s="78">
        <v>10300</v>
      </c>
      <c r="AM2089" s="8">
        <v>10700</v>
      </c>
      <c r="AN2089" s="78">
        <v>336</v>
      </c>
      <c r="AO2089" s="78">
        <v>13600</v>
      </c>
      <c r="AP2089" s="78">
        <v>8200</v>
      </c>
      <c r="AQ2089" s="78">
        <v>10600</v>
      </c>
      <c r="AR2089" s="78">
        <v>563</v>
      </c>
      <c r="AS2089" s="78">
        <v>10900</v>
      </c>
      <c r="AT2089" s="78">
        <v>10850</v>
      </c>
      <c r="AU2089" s="78">
        <v>10900</v>
      </c>
      <c r="AV2089" s="78">
        <v>175</v>
      </c>
      <c r="AW2089" s="77">
        <v>16.28</v>
      </c>
      <c r="AX2089" s="144">
        <f t="shared" si="225"/>
        <v>0.96</v>
      </c>
      <c r="AY2089" s="144">
        <f t="shared" si="226"/>
        <v>0.85</v>
      </c>
      <c r="AZ2089" s="144">
        <f t="shared" si="227"/>
        <v>0.57999999999999996</v>
      </c>
      <c r="BA2089" s="54">
        <f t="shared" si="228"/>
        <v>15.973428182532615</v>
      </c>
      <c r="BB2089" s="54">
        <f t="shared" si="229"/>
        <v>12.209571817467378</v>
      </c>
    </row>
    <row r="2090" spans="1:54" x14ac:dyDescent="0.25">
      <c r="A2090" s="3">
        <v>43272</v>
      </c>
      <c r="B2090" s="77">
        <v>10941.07</v>
      </c>
      <c r="C2090" s="77">
        <v>1382.76089</v>
      </c>
      <c r="D2090" s="77">
        <v>-90.687000000000012</v>
      </c>
      <c r="E2090" s="77">
        <f t="shared" si="224"/>
        <v>-627.06040000000007</v>
      </c>
      <c r="F2090" s="77">
        <v>3.94</v>
      </c>
      <c r="G2090" s="77">
        <v>9.8351000000000006</v>
      </c>
      <c r="H2090">
        <v>0</v>
      </c>
      <c r="I2090" s="78">
        <v>10706</v>
      </c>
      <c r="J2090">
        <v>201807</v>
      </c>
      <c r="K2090" s="78">
        <v>10706</v>
      </c>
      <c r="L2090" s="77">
        <f t="shared" si="223"/>
        <v>-235.06999999999971</v>
      </c>
      <c r="M2090" s="78">
        <v>31277</v>
      </c>
      <c r="N2090" s="78">
        <v>669.92906000000005</v>
      </c>
      <c r="O2090" s="78">
        <v>-1933</v>
      </c>
      <c r="P2090" s="78">
        <v>-10.35</v>
      </c>
      <c r="Q2090" s="144">
        <v>30793.75</v>
      </c>
      <c r="R2090" s="78">
        <v>-26045</v>
      </c>
      <c r="S2090" s="78">
        <v>-4979</v>
      </c>
      <c r="T2090" s="78">
        <v>-3074</v>
      </c>
      <c r="U2090" s="78">
        <v>37979</v>
      </c>
      <c r="V2090" s="219">
        <v>8.0939466547302455E-2</v>
      </c>
      <c r="W2090" s="78">
        <v>7691</v>
      </c>
      <c r="X2090" s="78">
        <v>11876</v>
      </c>
      <c r="Y2090" s="78">
        <v>10719</v>
      </c>
      <c r="Z2090" s="78">
        <v>11780</v>
      </c>
      <c r="AA2090" s="78">
        <v>95.37</v>
      </c>
      <c r="AB2090" s="78">
        <v>104.1</v>
      </c>
      <c r="AC2090" s="78">
        <v>-15209</v>
      </c>
      <c r="AD2090" s="104">
        <v>-0.18582000000000001</v>
      </c>
      <c r="AE2090" s="78">
        <v>544</v>
      </c>
      <c r="AF2090" s="104">
        <v>-0.40182000000000001</v>
      </c>
      <c r="AG2090" s="78">
        <v>-19629</v>
      </c>
      <c r="AH2090" s="104">
        <v>-0.10843999999999999</v>
      </c>
      <c r="AI2090" s="78">
        <v>-2848</v>
      </c>
      <c r="AJ2090" s="104">
        <v>-0.12870000000000001</v>
      </c>
      <c r="AK2090" s="78">
        <v>11000</v>
      </c>
      <c r="AL2090" s="78">
        <v>10300</v>
      </c>
      <c r="AM2090" s="8">
        <v>10700</v>
      </c>
      <c r="AN2090" s="78">
        <v>305</v>
      </c>
      <c r="AO2090" s="78">
        <v>11000</v>
      </c>
      <c r="AP2090" s="78">
        <v>10600</v>
      </c>
      <c r="AQ2090" s="78">
        <v>10600</v>
      </c>
      <c r="AR2090" s="78">
        <v>433</v>
      </c>
      <c r="AS2090" s="78">
        <v>10950</v>
      </c>
      <c r="AT2090" s="78">
        <v>10850</v>
      </c>
      <c r="AU2090" s="78">
        <v>10850</v>
      </c>
      <c r="AV2090" s="78">
        <v>147</v>
      </c>
      <c r="AW2090" s="77">
        <v>15.02</v>
      </c>
      <c r="AX2090" s="144">
        <f t="shared" si="225"/>
        <v>0.93</v>
      </c>
      <c r="AY2090" s="144">
        <f t="shared" si="226"/>
        <v>0.69</v>
      </c>
      <c r="AZ2090" s="144">
        <f t="shared" si="227"/>
        <v>0.47</v>
      </c>
      <c r="BA2090" s="54">
        <f t="shared" si="228"/>
        <v>16.072530781982433</v>
      </c>
      <c r="BB2090" s="54">
        <f t="shared" si="229"/>
        <v>12.25746921801756</v>
      </c>
    </row>
    <row r="2091" spans="1:54" x14ac:dyDescent="0.25">
      <c r="A2091" s="3">
        <v>43273</v>
      </c>
      <c r="B2091" s="77">
        <v>10899.28</v>
      </c>
      <c r="C2091" s="77">
        <v>1516.1909900000001</v>
      </c>
      <c r="D2091" s="77">
        <v>-98.325200000000009</v>
      </c>
      <c r="E2091" s="77">
        <f t="shared" si="224"/>
        <v>-727.42220000000009</v>
      </c>
      <c r="F2091" s="77">
        <v>-1.9441999999999999</v>
      </c>
      <c r="G2091" s="77">
        <v>-8.9245000000000001</v>
      </c>
      <c r="H2091">
        <v>0</v>
      </c>
      <c r="I2091" s="78">
        <v>10655</v>
      </c>
      <c r="J2091">
        <v>201807</v>
      </c>
      <c r="K2091" s="78">
        <v>10655</v>
      </c>
      <c r="L2091" s="77">
        <f t="shared" si="223"/>
        <v>-244.28000000000065</v>
      </c>
      <c r="M2091" s="78">
        <v>29826</v>
      </c>
      <c r="N2091" s="78">
        <v>635.82564000000002</v>
      </c>
      <c r="O2091" s="78">
        <v>-5792</v>
      </c>
      <c r="P2091" s="78">
        <v>-30.857700000000001</v>
      </c>
      <c r="Q2091" s="144">
        <v>28378</v>
      </c>
      <c r="R2091" s="78">
        <v>-25588</v>
      </c>
      <c r="S2091" s="78">
        <v>-7197</v>
      </c>
      <c r="T2091" s="78">
        <v>-8614</v>
      </c>
      <c r="U2091" s="78">
        <v>40605</v>
      </c>
      <c r="V2091" s="219">
        <v>0.21214136190124369</v>
      </c>
      <c r="W2091" s="78">
        <v>1711</v>
      </c>
      <c r="X2091" s="78">
        <v>7141</v>
      </c>
      <c r="Y2091" s="78">
        <v>3782</v>
      </c>
      <c r="Z2091" s="78">
        <v>6341</v>
      </c>
      <c r="AA2091" s="78">
        <v>96.13</v>
      </c>
      <c r="AB2091" s="78">
        <v>99.68</v>
      </c>
      <c r="AC2091" s="78">
        <v>-13245</v>
      </c>
      <c r="AD2091" s="104">
        <v>-0.14349000000000001</v>
      </c>
      <c r="AE2091" s="78">
        <v>8846</v>
      </c>
      <c r="AF2091" s="104">
        <v>-0.16053999999999999</v>
      </c>
      <c r="AG2091" s="78">
        <v>-20058</v>
      </c>
      <c r="AH2091" s="104">
        <v>-0.15745999999999999</v>
      </c>
      <c r="AI2091" s="78">
        <v>-2133</v>
      </c>
      <c r="AJ2091" s="104">
        <v>-0.39417999999999997</v>
      </c>
      <c r="AK2091" s="78">
        <v>11000</v>
      </c>
      <c r="AL2091" s="78">
        <v>10300</v>
      </c>
      <c r="AM2091" s="8">
        <v>10700</v>
      </c>
      <c r="AN2091" s="78">
        <v>308</v>
      </c>
      <c r="AO2091" s="78">
        <v>11000</v>
      </c>
      <c r="AP2091" s="78">
        <v>10600</v>
      </c>
      <c r="AQ2091" s="78">
        <v>10500</v>
      </c>
      <c r="AR2091" s="78">
        <v>433</v>
      </c>
      <c r="AS2091" s="78">
        <v>11000</v>
      </c>
      <c r="AT2091" s="78">
        <v>10850</v>
      </c>
      <c r="AU2091" s="78">
        <v>10800</v>
      </c>
      <c r="AV2091" s="78">
        <v>132</v>
      </c>
      <c r="AW2091" s="77">
        <v>15.55</v>
      </c>
      <c r="AX2091" s="144">
        <f t="shared" si="225"/>
        <v>0.93</v>
      </c>
      <c r="AY2091" s="144">
        <f t="shared" si="226"/>
        <v>0.75</v>
      </c>
      <c r="AZ2091" s="144">
        <f t="shared" si="227"/>
        <v>0.49</v>
      </c>
      <c r="BA2091" s="54">
        <f t="shared" si="228"/>
        <v>16.233265510162457</v>
      </c>
      <c r="BB2091" s="54">
        <f t="shared" si="229"/>
        <v>12.324734489837542</v>
      </c>
    </row>
    <row r="2092" spans="1:54" x14ac:dyDescent="0.25">
      <c r="A2092" s="3">
        <v>43276</v>
      </c>
      <c r="B2092" s="77">
        <v>10786.46</v>
      </c>
      <c r="C2092" s="77">
        <v>1269.0869299999999</v>
      </c>
      <c r="D2092" s="77">
        <v>-89.107600000000005</v>
      </c>
      <c r="E2092" s="77">
        <f t="shared" si="224"/>
        <v>-808.85300000000018</v>
      </c>
      <c r="F2092" s="77">
        <v>-2.4247000000000001</v>
      </c>
      <c r="G2092" s="77">
        <v>-16.8627</v>
      </c>
      <c r="H2092">
        <v>0</v>
      </c>
      <c r="I2092" s="78">
        <v>10584</v>
      </c>
      <c r="J2092">
        <v>201807</v>
      </c>
      <c r="K2092" s="78">
        <v>10584</v>
      </c>
      <c r="L2092" s="77">
        <f t="shared" si="223"/>
        <v>-202.45999999999913</v>
      </c>
      <c r="M2092" s="78">
        <v>29018</v>
      </c>
      <c r="N2092" s="78">
        <v>614.56721000000005</v>
      </c>
      <c r="O2092" s="78">
        <v>-6297</v>
      </c>
      <c r="P2092" s="78">
        <v>-33.318719999999999</v>
      </c>
      <c r="Q2092" s="144">
        <v>27443.75</v>
      </c>
      <c r="R2092" s="78">
        <v>-25603</v>
      </c>
      <c r="S2092" s="78">
        <v>-5202</v>
      </c>
      <c r="T2092" s="78">
        <v>-9249</v>
      </c>
      <c r="U2092" s="78">
        <v>41376</v>
      </c>
      <c r="V2092" s="219">
        <v>0.22353538283062646</v>
      </c>
      <c r="W2092" s="78">
        <v>3390</v>
      </c>
      <c r="X2092" s="78">
        <v>7217</v>
      </c>
      <c r="Y2092" s="78">
        <v>4255</v>
      </c>
      <c r="Z2092" s="78">
        <v>3839</v>
      </c>
      <c r="AA2092" s="78">
        <v>91.68</v>
      </c>
      <c r="AB2092" s="78">
        <v>93.35</v>
      </c>
      <c r="AC2092" s="78">
        <v>-12727</v>
      </c>
      <c r="AD2092" s="104">
        <v>-6.5019999999999994E-2</v>
      </c>
      <c r="AE2092" s="78">
        <v>15436</v>
      </c>
      <c r="AF2092" s="104">
        <v>7.5219999999999995E-2</v>
      </c>
      <c r="AG2092" s="78">
        <v>-18139</v>
      </c>
      <c r="AH2092" s="104">
        <v>-0.14767</v>
      </c>
      <c r="AI2092" s="78">
        <v>3823</v>
      </c>
      <c r="AJ2092" s="104">
        <v>-0.17329</v>
      </c>
      <c r="AK2092" s="78">
        <v>11000</v>
      </c>
      <c r="AL2092" s="78">
        <v>10300</v>
      </c>
      <c r="AM2092" s="8">
        <v>10600</v>
      </c>
      <c r="AN2092" s="78">
        <v>309</v>
      </c>
      <c r="AO2092" s="78">
        <v>11000</v>
      </c>
      <c r="AP2092" s="78">
        <v>10600</v>
      </c>
      <c r="AQ2092" s="78">
        <v>10500</v>
      </c>
      <c r="AR2092" s="78">
        <v>443</v>
      </c>
      <c r="AS2092" s="78">
        <v>10900</v>
      </c>
      <c r="AT2092" s="78">
        <v>10500</v>
      </c>
      <c r="AU2092" s="78">
        <v>10750</v>
      </c>
      <c r="AV2092" s="78">
        <v>103</v>
      </c>
      <c r="AW2092" s="77">
        <v>16.59</v>
      </c>
      <c r="AX2092" s="144">
        <f t="shared" si="225"/>
        <v>1</v>
      </c>
      <c r="AY2092" s="144">
        <f t="shared" si="226"/>
        <v>0.93</v>
      </c>
      <c r="AZ2092" s="144">
        <f t="shared" si="227"/>
        <v>0.65</v>
      </c>
      <c r="BA2092" s="54">
        <f t="shared" si="228"/>
        <v>16.575815284902262</v>
      </c>
      <c r="BB2092" s="54">
        <f t="shared" si="229"/>
        <v>12.336184715097733</v>
      </c>
    </row>
    <row r="2093" spans="1:54" x14ac:dyDescent="0.25">
      <c r="A2093" s="3">
        <v>43277</v>
      </c>
      <c r="B2093" s="77">
        <v>10742.17</v>
      </c>
      <c r="C2093" s="77">
        <v>1430.2109</v>
      </c>
      <c r="D2093" s="77">
        <v>-60.9315</v>
      </c>
      <c r="E2093" s="77">
        <f t="shared" si="224"/>
        <v>-887.26470000000018</v>
      </c>
      <c r="F2093" s="77">
        <v>-2.1913999999999998</v>
      </c>
      <c r="G2093" s="77">
        <v>-3.2404000000000002</v>
      </c>
      <c r="H2093">
        <v>0</v>
      </c>
      <c r="I2093" s="78">
        <v>10592</v>
      </c>
      <c r="J2093">
        <v>201807</v>
      </c>
      <c r="K2093" s="78">
        <v>10592</v>
      </c>
      <c r="L2093" s="77">
        <f t="shared" si="223"/>
        <v>-150.17000000000007</v>
      </c>
      <c r="M2093" s="78">
        <v>27416</v>
      </c>
      <c r="N2093" s="78">
        <v>581.08221000000003</v>
      </c>
      <c r="O2093" s="78">
        <v>-7103</v>
      </c>
      <c r="P2093" s="78">
        <v>-37.60989</v>
      </c>
      <c r="Q2093" s="144">
        <v>25640.25</v>
      </c>
      <c r="R2093" s="78">
        <v>-25627</v>
      </c>
      <c r="S2093" s="78">
        <v>-5012</v>
      </c>
      <c r="T2093" s="78">
        <v>-11160</v>
      </c>
      <c r="U2093" s="78">
        <v>42877</v>
      </c>
      <c r="V2093" s="219">
        <v>0.26027940387620402</v>
      </c>
      <c r="W2093" s="78">
        <v>3515</v>
      </c>
      <c r="X2093" s="78">
        <v>7892</v>
      </c>
      <c r="Y2093" s="78">
        <v>3485</v>
      </c>
      <c r="Z2093" s="78">
        <v>4738</v>
      </c>
      <c r="AA2093" s="78">
        <v>102.88</v>
      </c>
      <c r="AB2093" s="78">
        <v>88.84</v>
      </c>
      <c r="AC2093" s="78">
        <v>-13635</v>
      </c>
      <c r="AD2093" s="104">
        <v>-0.24861</v>
      </c>
      <c r="AE2093" s="78">
        <v>17915</v>
      </c>
      <c r="AF2093" s="104">
        <v>-6.547E-2</v>
      </c>
      <c r="AG2093" s="78">
        <v>-34098</v>
      </c>
      <c r="AH2093" s="104">
        <v>-0.19001999999999999</v>
      </c>
      <c r="AI2093" s="78">
        <v>5601</v>
      </c>
      <c r="AJ2093" s="104">
        <v>0.27129999999999999</v>
      </c>
      <c r="AK2093" s="78">
        <v>11000</v>
      </c>
      <c r="AL2093" s="78">
        <v>10300</v>
      </c>
      <c r="AM2093" s="8">
        <v>10600</v>
      </c>
      <c r="AN2093" s="78">
        <v>290</v>
      </c>
      <c r="AO2093" s="78">
        <v>10500</v>
      </c>
      <c r="AP2093" s="78">
        <v>10500</v>
      </c>
      <c r="AQ2093" s="78">
        <v>10500</v>
      </c>
      <c r="AR2093" s="78">
        <v>444</v>
      </c>
      <c r="AS2093" s="78">
        <v>10800</v>
      </c>
      <c r="AT2093" s="78">
        <v>10700</v>
      </c>
      <c r="AU2093" s="78">
        <v>10750</v>
      </c>
      <c r="AV2093" s="78">
        <v>67</v>
      </c>
      <c r="AW2093" s="77">
        <v>16.23</v>
      </c>
      <c r="AX2093" s="144">
        <f t="shared" si="225"/>
        <v>0.89</v>
      </c>
      <c r="AY2093" s="144">
        <f t="shared" si="226"/>
        <v>0.85</v>
      </c>
      <c r="AZ2093" s="144">
        <f t="shared" si="227"/>
        <v>0.55000000000000004</v>
      </c>
      <c r="BA2093" s="54">
        <f t="shared" si="228"/>
        <v>16.771597010243362</v>
      </c>
      <c r="BB2093" s="54">
        <f t="shared" si="229"/>
        <v>12.454402989756638</v>
      </c>
    </row>
    <row r="2094" spans="1:54" x14ac:dyDescent="0.25">
      <c r="A2094" s="3">
        <v>43278</v>
      </c>
      <c r="B2094" s="77">
        <v>10701.03</v>
      </c>
      <c r="C2094" s="77">
        <v>1492.07924</v>
      </c>
      <c r="D2094" s="77">
        <v>-122.9126</v>
      </c>
      <c r="E2094" s="77">
        <f t="shared" si="224"/>
        <v>-954.61550000000011</v>
      </c>
      <c r="F2094" s="77">
        <v>1.4568000000000001</v>
      </c>
      <c r="G2094" s="77">
        <v>-9.1675000000000004</v>
      </c>
      <c r="H2094" t="s">
        <v>1885</v>
      </c>
      <c r="I2094" s="78">
        <v>10554</v>
      </c>
      <c r="J2094">
        <v>201807</v>
      </c>
      <c r="K2094" s="78">
        <v>10554</v>
      </c>
      <c r="L2094" s="77">
        <f t="shared" si="223"/>
        <v>-147.03000000000065</v>
      </c>
      <c r="M2094" s="78">
        <v>28462</v>
      </c>
      <c r="N2094" s="78">
        <v>601.17899999999997</v>
      </c>
      <c r="O2094" s="78">
        <v>-8587</v>
      </c>
      <c r="P2094" s="78">
        <v>-45.316699999999997</v>
      </c>
      <c r="Q2094" s="144">
        <v>26315.25</v>
      </c>
      <c r="R2094" s="78">
        <v>-25930</v>
      </c>
      <c r="S2094" s="78">
        <v>-3785</v>
      </c>
      <c r="T2094" s="78">
        <v>-13107</v>
      </c>
      <c r="U2094" s="78">
        <v>43993</v>
      </c>
      <c r="V2094" s="219">
        <v>0.29793376218943923</v>
      </c>
      <c r="W2094" s="78">
        <v>2375</v>
      </c>
      <c r="X2094" s="78">
        <v>6369</v>
      </c>
      <c r="Y2094" s="78">
        <v>2636</v>
      </c>
      <c r="Z2094" s="78">
        <v>5646</v>
      </c>
      <c r="AA2094" s="78">
        <v>103.18</v>
      </c>
      <c r="AB2094" s="78">
        <v>90.92</v>
      </c>
      <c r="AC2094" s="78">
        <v>-17914</v>
      </c>
      <c r="AD2094" s="104">
        <v>-0.25108000000000003</v>
      </c>
      <c r="AE2094" s="78">
        <v>13331</v>
      </c>
      <c r="AF2094" s="104">
        <v>0.10717</v>
      </c>
      <c r="AG2094" s="78">
        <v>-32705</v>
      </c>
      <c r="AH2094" s="104">
        <v>-0.15099000000000001</v>
      </c>
      <c r="AI2094" s="78">
        <v>1713</v>
      </c>
      <c r="AJ2094" s="104">
        <v>0.18648999999999999</v>
      </c>
      <c r="AK2094" s="78">
        <v>11000</v>
      </c>
      <c r="AL2094" s="78">
        <v>10300</v>
      </c>
      <c r="AM2094" s="8">
        <v>10600</v>
      </c>
      <c r="AN2094" s="78">
        <v>276</v>
      </c>
      <c r="AO2094" s="78">
        <v>10500</v>
      </c>
      <c r="AP2094" s="78">
        <v>10500</v>
      </c>
      <c r="AQ2094" s="78">
        <v>10400</v>
      </c>
      <c r="AR2094" s="78">
        <v>444</v>
      </c>
      <c r="AS2094" s="78">
        <v>10800</v>
      </c>
      <c r="AT2094" s="78">
        <v>10600</v>
      </c>
      <c r="AU2094" s="78">
        <v>10700</v>
      </c>
      <c r="AV2094" s="78">
        <v>150</v>
      </c>
      <c r="AW2094" s="77">
        <v>15.84</v>
      </c>
      <c r="AX2094" s="144">
        <f t="shared" si="225"/>
        <v>0.86</v>
      </c>
      <c r="AY2094" s="144">
        <f t="shared" si="226"/>
        <v>0.81</v>
      </c>
      <c r="AZ2094" s="144">
        <f t="shared" si="227"/>
        <v>0.5</v>
      </c>
      <c r="BA2094" s="54">
        <f t="shared" si="228"/>
        <v>16.870184672221047</v>
      </c>
      <c r="BB2094" s="54">
        <f t="shared" si="229"/>
        <v>12.611815327778952</v>
      </c>
    </row>
    <row r="2095" spans="1:54" x14ac:dyDescent="0.25">
      <c r="A2095" s="3">
        <v>43279</v>
      </c>
      <c r="B2095" s="77">
        <v>10654.28</v>
      </c>
      <c r="C2095" s="77">
        <v>1330.0264099999999</v>
      </c>
      <c r="D2095" s="77">
        <v>-81.510900000000007</v>
      </c>
      <c r="E2095" s="77">
        <f t="shared" si="224"/>
        <v>-882.66240000000005</v>
      </c>
      <c r="F2095" s="77">
        <v>-7.6100000000000001E-2</v>
      </c>
      <c r="G2095" s="77">
        <v>-3.0035000000000003</v>
      </c>
      <c r="H2095">
        <v>0</v>
      </c>
      <c r="I2095" s="78">
        <v>10523</v>
      </c>
      <c r="J2095">
        <v>201807</v>
      </c>
      <c r="K2095" s="78">
        <v>10523</v>
      </c>
      <c r="L2095" s="77">
        <f t="shared" si="223"/>
        <v>-131.28000000000065</v>
      </c>
      <c r="M2095" s="78">
        <v>26553</v>
      </c>
      <c r="N2095" s="78">
        <v>559.10212000000001</v>
      </c>
      <c r="O2095" s="78">
        <v>-11179</v>
      </c>
      <c r="P2095" s="78">
        <v>-58.816310000000001</v>
      </c>
      <c r="Q2095" s="144">
        <v>23758.25</v>
      </c>
      <c r="R2095" s="78">
        <v>-25931</v>
      </c>
      <c r="S2095" s="78">
        <v>-5125</v>
      </c>
      <c r="T2095" s="78">
        <v>-16193</v>
      </c>
      <c r="U2095" s="78">
        <v>47203</v>
      </c>
      <c r="V2095" s="219">
        <v>0.34305022985827172</v>
      </c>
      <c r="W2095" s="78">
        <v>1960</v>
      </c>
      <c r="X2095" s="78">
        <v>6551</v>
      </c>
      <c r="Y2095" s="78">
        <v>1717</v>
      </c>
      <c r="Z2095" s="78">
        <v>5507</v>
      </c>
      <c r="AA2095" s="78">
        <v>107.16</v>
      </c>
      <c r="AB2095" s="78">
        <v>98.99</v>
      </c>
      <c r="AC2095" s="78">
        <v>-22673</v>
      </c>
      <c r="AD2095" s="104">
        <v>-0.36207</v>
      </c>
      <c r="AE2095" s="78">
        <v>18236</v>
      </c>
      <c r="AF2095" s="104">
        <v>0.16400000000000001</v>
      </c>
      <c r="AG2095" s="78">
        <v>-32586</v>
      </c>
      <c r="AH2095" s="104">
        <v>-0.17682999999999999</v>
      </c>
      <c r="AI2095" s="78">
        <v>-5990</v>
      </c>
      <c r="AJ2095" s="104">
        <v>-0.32447999999999999</v>
      </c>
      <c r="AK2095" s="78">
        <v>11000</v>
      </c>
      <c r="AL2095" s="78">
        <v>10300</v>
      </c>
      <c r="AM2095" s="8">
        <v>10500</v>
      </c>
      <c r="AN2095" s="78">
        <v>294</v>
      </c>
      <c r="AO2095" s="78">
        <v>10500</v>
      </c>
      <c r="AP2095" s="78">
        <v>10500</v>
      </c>
      <c r="AQ2095" s="78">
        <v>10400</v>
      </c>
      <c r="AR2095" s="78">
        <v>446</v>
      </c>
      <c r="AS2095" s="78">
        <v>10800</v>
      </c>
      <c r="AT2095" s="78">
        <v>10650</v>
      </c>
      <c r="AU2095" s="78">
        <v>10650</v>
      </c>
      <c r="AV2095" s="78">
        <v>155</v>
      </c>
      <c r="AW2095" s="77">
        <v>16.79</v>
      </c>
      <c r="AX2095" s="144">
        <f t="shared" si="225"/>
        <v>1</v>
      </c>
      <c r="AY2095" s="144">
        <f t="shared" si="226"/>
        <v>0.97</v>
      </c>
      <c r="AZ2095" s="144">
        <f t="shared" si="227"/>
        <v>0.67</v>
      </c>
      <c r="BA2095" s="54">
        <f t="shared" si="228"/>
        <v>17.147707711653698</v>
      </c>
      <c r="BB2095" s="54">
        <f t="shared" si="229"/>
        <v>12.513292288346303</v>
      </c>
    </row>
    <row r="2096" spans="1:54" x14ac:dyDescent="0.25">
      <c r="A2096" s="3">
        <v>43280</v>
      </c>
      <c r="B2096" s="77">
        <v>10836.91</v>
      </c>
      <c r="C2096" s="77">
        <v>1415.94796</v>
      </c>
      <c r="D2096" s="77">
        <v>21.009699999999999</v>
      </c>
      <c r="E2096" s="77">
        <f t="shared" si="224"/>
        <v>-832.10370000000012</v>
      </c>
      <c r="F2096" s="77">
        <v>1.1262000000000001</v>
      </c>
      <c r="G2096" s="77">
        <v>9.6015999999999995</v>
      </c>
      <c r="H2096">
        <v>0</v>
      </c>
      <c r="I2096" s="78">
        <v>10677</v>
      </c>
      <c r="J2096">
        <v>201807</v>
      </c>
      <c r="K2096" s="78">
        <v>10677</v>
      </c>
      <c r="L2096" s="77">
        <f t="shared" si="223"/>
        <v>-159.90999999999985</v>
      </c>
      <c r="M2096" s="78">
        <v>31845</v>
      </c>
      <c r="N2096" s="78">
        <v>680.29193999999995</v>
      </c>
      <c r="O2096" s="78">
        <v>-6532</v>
      </c>
      <c r="P2096" s="78">
        <v>-34.873249999999999</v>
      </c>
      <c r="Q2096" s="144">
        <v>30212</v>
      </c>
      <c r="R2096" s="78">
        <v>-24871</v>
      </c>
      <c r="S2096" s="78">
        <v>-4356</v>
      </c>
      <c r="T2096" s="78">
        <v>-9500</v>
      </c>
      <c r="U2096" s="78">
        <v>46774</v>
      </c>
      <c r="V2096" s="219">
        <v>0.20310428870740155</v>
      </c>
      <c r="W2096" s="78">
        <v>3950</v>
      </c>
      <c r="X2096" s="78">
        <v>9141</v>
      </c>
      <c r="Y2096" s="78">
        <v>4884</v>
      </c>
      <c r="Z2096" s="78">
        <v>9261</v>
      </c>
      <c r="AA2096" s="78">
        <v>104.33</v>
      </c>
      <c r="AB2096" s="78">
        <v>114.53</v>
      </c>
      <c r="AC2096" s="78">
        <v>-16884</v>
      </c>
      <c r="AD2096" s="104">
        <v>-0.33259</v>
      </c>
      <c r="AE2096" s="78">
        <v>26651</v>
      </c>
      <c r="AF2096" s="104">
        <v>3.6389999999999999E-2</v>
      </c>
      <c r="AG2096" s="78">
        <v>-20558</v>
      </c>
      <c r="AH2096" s="104">
        <v>-3.65E-3</v>
      </c>
      <c r="AI2096" s="78">
        <v>-20141</v>
      </c>
      <c r="AJ2096" s="104">
        <v>-0.28710999999999998</v>
      </c>
      <c r="AK2096" s="78">
        <v>11000</v>
      </c>
      <c r="AL2096" s="78">
        <v>10500</v>
      </c>
      <c r="AM2096" s="8">
        <v>10700</v>
      </c>
      <c r="AN2096" s="78">
        <v>257</v>
      </c>
      <c r="AO2096" s="78">
        <v>10500</v>
      </c>
      <c r="AP2096" s="78">
        <v>10500</v>
      </c>
      <c r="AQ2096" s="78">
        <v>10500</v>
      </c>
      <c r="AR2096" s="78">
        <v>431</v>
      </c>
      <c r="AS2096" s="78">
        <v>10800</v>
      </c>
      <c r="AT2096" s="78">
        <v>10650</v>
      </c>
      <c r="AU2096" s="78">
        <v>10800</v>
      </c>
      <c r="AV2096" s="78">
        <v>120</v>
      </c>
      <c r="AW2096" s="77">
        <v>15.82</v>
      </c>
      <c r="AX2096" s="144">
        <f t="shared" si="225"/>
        <v>0.79</v>
      </c>
      <c r="AY2096" s="144">
        <f t="shared" si="226"/>
        <v>0.81</v>
      </c>
      <c r="AZ2096" s="144">
        <f t="shared" si="227"/>
        <v>0.48</v>
      </c>
      <c r="BA2096" s="54">
        <f t="shared" si="228"/>
        <v>17.244322919593628</v>
      </c>
      <c r="BB2096" s="54">
        <f t="shared" si="229"/>
        <v>12.59867708040637</v>
      </c>
    </row>
    <row r="2097" spans="1:54" x14ac:dyDescent="0.25">
      <c r="A2097" s="3">
        <v>43283</v>
      </c>
      <c r="B2097" s="77">
        <v>10777.94</v>
      </c>
      <c r="C2097" s="77">
        <v>1448.70964</v>
      </c>
      <c r="D2097" s="77">
        <v>-84.503099999999989</v>
      </c>
      <c r="E2097" s="77">
        <f t="shared" si="224"/>
        <v>-940.42620000000011</v>
      </c>
      <c r="F2097" s="77">
        <v>8.4061000000000003</v>
      </c>
      <c r="G2097" s="77">
        <v>-7.6769000000000007</v>
      </c>
      <c r="H2097">
        <v>0</v>
      </c>
      <c r="I2097" s="78">
        <v>10611</v>
      </c>
      <c r="J2097">
        <v>201807</v>
      </c>
      <c r="K2097" s="78">
        <v>10611</v>
      </c>
      <c r="L2097" s="77">
        <f t="shared" si="223"/>
        <v>-166.94000000000051</v>
      </c>
      <c r="M2097" s="78">
        <v>32191</v>
      </c>
      <c r="N2097" s="78">
        <v>683.26949000000002</v>
      </c>
      <c r="O2097" s="78">
        <v>-5955</v>
      </c>
      <c r="P2097" s="78">
        <v>-31.59468</v>
      </c>
      <c r="Q2097" s="144">
        <v>30702.25</v>
      </c>
      <c r="R2097" s="78">
        <v>-25118</v>
      </c>
      <c r="S2097" s="78">
        <v>-3011</v>
      </c>
      <c r="T2097" s="78">
        <v>-8096</v>
      </c>
      <c r="U2097" s="78">
        <v>43744</v>
      </c>
      <c r="V2097" s="219">
        <v>0.18507681053401609</v>
      </c>
      <c r="W2097" s="78">
        <v>5366</v>
      </c>
      <c r="X2097" s="78">
        <v>5366</v>
      </c>
      <c r="Y2097" s="78">
        <v>5499</v>
      </c>
      <c r="Z2097" s="78">
        <v>9760</v>
      </c>
      <c r="AA2097" s="78">
        <v>114</v>
      </c>
      <c r="AB2097" s="78">
        <v>111.59</v>
      </c>
      <c r="AC2097" s="78">
        <v>-14368</v>
      </c>
      <c r="AD2097" s="104">
        <v>-0.16513</v>
      </c>
      <c r="AE2097" s="78">
        <v>33551</v>
      </c>
      <c r="AF2097" s="104">
        <v>0.19556999999999999</v>
      </c>
      <c r="AG2097" s="78">
        <v>-22554</v>
      </c>
      <c r="AH2097" s="104">
        <v>0.10537000000000001</v>
      </c>
      <c r="AI2097" s="78">
        <v>-10764</v>
      </c>
      <c r="AJ2097" s="104">
        <v>-0.48509000000000002</v>
      </c>
      <c r="AK2097" s="78">
        <v>11000</v>
      </c>
      <c r="AL2097" s="78">
        <v>10500</v>
      </c>
      <c r="AM2097" s="8">
        <v>10600</v>
      </c>
      <c r="AN2097" s="78">
        <v>261</v>
      </c>
      <c r="AO2097" s="78">
        <v>10500</v>
      </c>
      <c r="AP2097" s="78">
        <v>10500</v>
      </c>
      <c r="AQ2097" s="78">
        <v>10500</v>
      </c>
      <c r="AR2097" s="78">
        <v>434</v>
      </c>
      <c r="AS2097" s="78">
        <v>10850</v>
      </c>
      <c r="AT2097" s="78">
        <v>10650</v>
      </c>
      <c r="AU2097" s="78">
        <v>10750</v>
      </c>
      <c r="AV2097" s="78">
        <v>97.5</v>
      </c>
      <c r="AW2097" s="77">
        <v>17.16</v>
      </c>
      <c r="AX2097" s="144">
        <f t="shared" si="225"/>
        <v>1</v>
      </c>
      <c r="AY2097" s="144">
        <f t="shared" si="226"/>
        <v>1</v>
      </c>
      <c r="AZ2097" s="144">
        <f t="shared" si="227"/>
        <v>0.7</v>
      </c>
      <c r="BA2097" s="54">
        <f t="shared" si="228"/>
        <v>17.567373457878436</v>
      </c>
      <c r="BB2097" s="54">
        <f t="shared" si="229"/>
        <v>12.578626542121567</v>
      </c>
    </row>
    <row r="2098" spans="1:54" x14ac:dyDescent="0.25">
      <c r="A2098" s="3">
        <v>43284</v>
      </c>
      <c r="B2098" s="77">
        <v>10715.72</v>
      </c>
      <c r="C2098" s="77">
        <v>1726.1173899999999</v>
      </c>
      <c r="D2098" s="77">
        <v>-81.834000000000003</v>
      </c>
      <c r="E2098" s="77">
        <f t="shared" si="224"/>
        <v>-1096.9833000000001</v>
      </c>
      <c r="F2098" s="77">
        <v>-3.2160000000000002</v>
      </c>
      <c r="G2098" s="77">
        <v>-18.800599999999999</v>
      </c>
      <c r="H2098">
        <v>0</v>
      </c>
      <c r="I2098" s="78">
        <v>10622</v>
      </c>
      <c r="J2098">
        <v>201807</v>
      </c>
      <c r="K2098" s="78">
        <v>10622</v>
      </c>
      <c r="L2098" s="77">
        <f t="shared" si="223"/>
        <v>-93.719999999999345</v>
      </c>
      <c r="M2098" s="78">
        <v>28917</v>
      </c>
      <c r="N2098" s="78">
        <v>614.32795999999996</v>
      </c>
      <c r="O2098" s="78">
        <v>-7825</v>
      </c>
      <c r="P2098" s="78">
        <v>-41.56174</v>
      </c>
      <c r="Q2098" s="144">
        <v>26960.75</v>
      </c>
      <c r="R2098" s="78">
        <v>-25284</v>
      </c>
      <c r="S2098" s="78">
        <v>-2080</v>
      </c>
      <c r="T2098" s="78">
        <v>-8732</v>
      </c>
      <c r="U2098" s="78">
        <v>42761</v>
      </c>
      <c r="V2098" s="219">
        <v>0.20420476602511634</v>
      </c>
      <c r="W2098" s="78">
        <v>3409</v>
      </c>
      <c r="X2098" s="78">
        <v>-500</v>
      </c>
      <c r="Y2098" s="78">
        <v>4643</v>
      </c>
      <c r="Z2098" s="78">
        <v>5056</v>
      </c>
      <c r="AA2098" s="78">
        <v>105.84</v>
      </c>
      <c r="AB2098" s="78">
        <v>106.44</v>
      </c>
      <c r="AC2098" s="78">
        <v>-13364</v>
      </c>
      <c r="AD2098" s="104">
        <v>-8.3360000000000004E-2</v>
      </c>
      <c r="AE2098" s="78">
        <v>38003</v>
      </c>
      <c r="AF2098" s="104">
        <v>7.9509999999999997E-2</v>
      </c>
      <c r="AG2098" s="78">
        <v>-31934</v>
      </c>
      <c r="AH2098" s="104">
        <v>6.0350000000000001E-2</v>
      </c>
      <c r="AI2098" s="78">
        <v>-2439</v>
      </c>
      <c r="AJ2098" s="104">
        <v>-0.15737999999999999</v>
      </c>
      <c r="AK2098" s="78">
        <v>11000</v>
      </c>
      <c r="AL2098" s="78">
        <v>10200</v>
      </c>
      <c r="AM2098" s="8">
        <v>10600</v>
      </c>
      <c r="AN2098" s="78">
        <v>257</v>
      </c>
      <c r="AO2098" s="78">
        <v>10500</v>
      </c>
      <c r="AP2098" s="78">
        <v>10500</v>
      </c>
      <c r="AQ2098" s="78">
        <v>10500</v>
      </c>
      <c r="AR2098" s="78">
        <v>431</v>
      </c>
      <c r="AS2098" s="78">
        <v>10850</v>
      </c>
      <c r="AT2098" s="78">
        <v>10650</v>
      </c>
      <c r="AU2098" s="78">
        <v>10750</v>
      </c>
      <c r="AV2098" s="78">
        <v>64</v>
      </c>
      <c r="AW2098" s="77">
        <v>17.309999999999999</v>
      </c>
      <c r="AX2098" s="144">
        <f t="shared" si="225"/>
        <v>1</v>
      </c>
      <c r="AY2098" s="144">
        <f t="shared" si="226"/>
        <v>1</v>
      </c>
      <c r="AZ2098" s="144">
        <f t="shared" si="227"/>
        <v>0.73</v>
      </c>
      <c r="BA2098" s="54">
        <f t="shared" si="228"/>
        <v>17.859021600619965</v>
      </c>
      <c r="BB2098" s="54">
        <f t="shared" si="229"/>
        <v>12.634978399380042</v>
      </c>
    </row>
    <row r="2099" spans="1:54" x14ac:dyDescent="0.25">
      <c r="A2099" s="3">
        <v>43285</v>
      </c>
      <c r="B2099" s="77">
        <v>10721.87</v>
      </c>
      <c r="C2099" s="77">
        <v>1237.84042</v>
      </c>
      <c r="D2099" s="77">
        <v>17.232199999999999</v>
      </c>
      <c r="E2099" s="77">
        <f t="shared" si="224"/>
        <v>-1104.6817000000003</v>
      </c>
      <c r="F2099" s="77">
        <v>-3.8054000000000001</v>
      </c>
      <c r="G2099" s="77">
        <v>7.0044000000000004</v>
      </c>
      <c r="H2099" t="s">
        <v>1886</v>
      </c>
      <c r="I2099" s="78">
        <v>10618</v>
      </c>
      <c r="J2099">
        <v>201807</v>
      </c>
      <c r="K2099" s="78">
        <v>10618</v>
      </c>
      <c r="L2099" s="77">
        <f t="shared" si="223"/>
        <v>-103.8700000000008</v>
      </c>
      <c r="M2099" s="78">
        <v>27654</v>
      </c>
      <c r="N2099" s="78">
        <v>587.22054000000003</v>
      </c>
      <c r="O2099" s="78">
        <v>-7865</v>
      </c>
      <c r="P2099" s="78">
        <v>-41.754350000000002</v>
      </c>
      <c r="Q2099" s="144">
        <v>25687.75</v>
      </c>
      <c r="R2099" s="78">
        <v>-25181</v>
      </c>
      <c r="S2099" s="78">
        <v>-1730</v>
      </c>
      <c r="T2099" s="78">
        <v>-9278</v>
      </c>
      <c r="U2099" s="78">
        <v>44177</v>
      </c>
      <c r="V2099" s="219">
        <v>0.21001878805713381</v>
      </c>
      <c r="W2099" s="78">
        <v>4222</v>
      </c>
      <c r="X2099" s="78">
        <v>473</v>
      </c>
      <c r="Y2099" s="78">
        <v>5294</v>
      </c>
      <c r="Z2099" s="78">
        <v>3403</v>
      </c>
      <c r="AA2099" s="78">
        <v>101.2</v>
      </c>
      <c r="AB2099" s="78">
        <v>103.94</v>
      </c>
      <c r="AC2099" s="78">
        <v>-19603</v>
      </c>
      <c r="AD2099" s="104">
        <v>-8.2540000000000002E-2</v>
      </c>
      <c r="AE2099" s="78">
        <v>17991</v>
      </c>
      <c r="AF2099" s="104">
        <v>-6.7210000000000006E-2</v>
      </c>
      <c r="AG2099" s="78">
        <v>-38922</v>
      </c>
      <c r="AH2099" s="104">
        <v>-0.32107999999999998</v>
      </c>
      <c r="AI2099" s="78">
        <v>-3847</v>
      </c>
      <c r="AJ2099" s="104">
        <v>-0.18479000000000001</v>
      </c>
      <c r="AK2099" s="78">
        <v>11000</v>
      </c>
      <c r="AL2099" s="78">
        <v>10200</v>
      </c>
      <c r="AM2099" s="8">
        <v>10600</v>
      </c>
      <c r="AN2099" s="78">
        <v>240</v>
      </c>
      <c r="AO2099" s="78">
        <v>11000</v>
      </c>
      <c r="AP2099" s="78">
        <v>10500</v>
      </c>
      <c r="AQ2099" s="78">
        <v>10500</v>
      </c>
      <c r="AR2099" s="78">
        <v>422</v>
      </c>
      <c r="AS2099" s="78">
        <v>10850</v>
      </c>
      <c r="AT2099" s="78">
        <v>10650</v>
      </c>
      <c r="AU2099" s="78">
        <v>10650</v>
      </c>
      <c r="AV2099" s="78">
        <v>165</v>
      </c>
      <c r="AW2099" s="77">
        <v>17.260000000000002</v>
      </c>
      <c r="AX2099" s="144">
        <f t="shared" si="225"/>
        <v>0.96</v>
      </c>
      <c r="AY2099" s="144">
        <f t="shared" si="226"/>
        <v>0.97</v>
      </c>
      <c r="AZ2099" s="144">
        <f t="shared" si="227"/>
        <v>0.71</v>
      </c>
      <c r="BA2099" s="54">
        <f t="shared" si="228"/>
        <v>18.101264943558824</v>
      </c>
      <c r="BB2099" s="54">
        <f t="shared" si="229"/>
        <v>12.716735056441179</v>
      </c>
    </row>
    <row r="2100" spans="1:54" x14ac:dyDescent="0.25">
      <c r="A2100" s="3">
        <v>43286</v>
      </c>
      <c r="B2100" s="77">
        <v>10611.81</v>
      </c>
      <c r="C2100" s="77">
        <v>1325.02134</v>
      </c>
      <c r="D2100" s="77">
        <v>-59.458599999999997</v>
      </c>
      <c r="E2100" s="77">
        <f t="shared" si="224"/>
        <v>-1267.3771000000002</v>
      </c>
      <c r="F2100" s="77">
        <v>1.6768000000000001</v>
      </c>
      <c r="G2100" s="77">
        <v>-11.5108</v>
      </c>
      <c r="H2100">
        <v>0</v>
      </c>
      <c r="I2100" s="78">
        <v>10500</v>
      </c>
      <c r="J2100">
        <v>201807</v>
      </c>
      <c r="K2100" s="78">
        <v>10500</v>
      </c>
      <c r="L2100" s="77">
        <f t="shared" si="223"/>
        <v>-111.80999999999949</v>
      </c>
      <c r="M2100" s="78">
        <v>21671</v>
      </c>
      <c r="N2100" s="78">
        <v>455.14436000000001</v>
      </c>
      <c r="O2100" s="78">
        <v>-12555</v>
      </c>
      <c r="P2100" s="78">
        <v>-65.877290000000002</v>
      </c>
      <c r="Q2100" s="144">
        <v>18532.25</v>
      </c>
      <c r="R2100" s="78">
        <v>-25754</v>
      </c>
      <c r="S2100" s="78">
        <v>-2305</v>
      </c>
      <c r="T2100" s="78">
        <v>-15710</v>
      </c>
      <c r="U2100" s="78">
        <v>51125</v>
      </c>
      <c r="V2100" s="219">
        <v>0.30728606356968213</v>
      </c>
      <c r="W2100" s="78">
        <v>758</v>
      </c>
      <c r="X2100" s="78">
        <v>-3743</v>
      </c>
      <c r="Y2100" s="78">
        <v>-221</v>
      </c>
      <c r="Z2100" s="78">
        <v>-1351</v>
      </c>
      <c r="AA2100" s="78">
        <v>90.82</v>
      </c>
      <c r="AB2100" s="78">
        <v>91.77</v>
      </c>
      <c r="AC2100" s="78">
        <v>-24802</v>
      </c>
      <c r="AD2100" s="104">
        <v>-0.23566000000000001</v>
      </c>
      <c r="AE2100" s="78">
        <v>26048</v>
      </c>
      <c r="AF2100" s="104">
        <v>0.29366999999999999</v>
      </c>
      <c r="AG2100" s="78">
        <v>-46319</v>
      </c>
      <c r="AH2100" s="104">
        <v>-0.29998999999999998</v>
      </c>
      <c r="AI2100" s="78">
        <v>140</v>
      </c>
      <c r="AJ2100" s="104">
        <v>-6.3240000000000005E-2</v>
      </c>
      <c r="AK2100" s="78">
        <v>11000</v>
      </c>
      <c r="AL2100" s="78">
        <v>10200</v>
      </c>
      <c r="AM2100" s="8">
        <v>10500</v>
      </c>
      <c r="AN2100" s="78">
        <v>251</v>
      </c>
      <c r="AO2100" s="78">
        <v>11000</v>
      </c>
      <c r="AP2100" s="78">
        <v>10500</v>
      </c>
      <c r="AQ2100" s="78">
        <v>10400</v>
      </c>
      <c r="AR2100" s="78">
        <v>431</v>
      </c>
      <c r="AS2100" s="78">
        <v>10700</v>
      </c>
      <c r="AT2100" s="78">
        <v>10300</v>
      </c>
      <c r="AU2100" s="78">
        <v>10550</v>
      </c>
      <c r="AV2100" s="78">
        <v>168</v>
      </c>
      <c r="AW2100" s="77">
        <v>17.829999999999998</v>
      </c>
      <c r="AX2100" s="144">
        <f t="shared" si="225"/>
        <v>1</v>
      </c>
      <c r="AY2100" s="144">
        <f t="shared" si="226"/>
        <v>1</v>
      </c>
      <c r="AZ2100" s="144">
        <f t="shared" si="227"/>
        <v>0.76</v>
      </c>
      <c r="BA2100" s="54">
        <f t="shared" si="228"/>
        <v>18.373965638145375</v>
      </c>
      <c r="BB2100" s="54">
        <f t="shared" si="229"/>
        <v>12.871034361854624</v>
      </c>
    </row>
    <row r="2101" spans="1:54" x14ac:dyDescent="0.25">
      <c r="A2101" s="3">
        <v>43287</v>
      </c>
      <c r="B2101" s="77">
        <v>10608.57</v>
      </c>
      <c r="C2101" s="77">
        <v>1616.4529700000001</v>
      </c>
      <c r="D2101" s="77">
        <v>-40.1235</v>
      </c>
      <c r="E2101" s="77">
        <f t="shared" si="224"/>
        <v>-1361.9615000000001</v>
      </c>
      <c r="F2101" s="77">
        <v>-2.3772000000000002</v>
      </c>
      <c r="G2101" s="77">
        <v>15.7096</v>
      </c>
      <c r="H2101">
        <v>0</v>
      </c>
      <c r="I2101" s="78">
        <v>10539</v>
      </c>
      <c r="J2101">
        <v>201807</v>
      </c>
      <c r="K2101" s="78">
        <v>10539</v>
      </c>
      <c r="L2101" s="77">
        <f t="shared" si="223"/>
        <v>-69.569999999999709</v>
      </c>
      <c r="M2101" s="78">
        <v>24853</v>
      </c>
      <c r="N2101" s="78">
        <v>523.77691000000004</v>
      </c>
      <c r="O2101" s="78">
        <v>-12711</v>
      </c>
      <c r="P2101" s="78">
        <v>-66.922200000000004</v>
      </c>
      <c r="Q2101" s="144">
        <v>21675.25</v>
      </c>
      <c r="R2101" s="78">
        <v>-25679</v>
      </c>
      <c r="S2101" s="78">
        <v>-1594</v>
      </c>
      <c r="T2101" s="78">
        <v>-14769</v>
      </c>
      <c r="U2101" s="78">
        <v>49131</v>
      </c>
      <c r="V2101" s="219">
        <v>0.30060450631983882</v>
      </c>
      <c r="W2101" s="78">
        <v>1481</v>
      </c>
      <c r="X2101" s="78">
        <v>-2891</v>
      </c>
      <c r="Y2101" s="78">
        <v>-2033</v>
      </c>
      <c r="Z2101" s="78">
        <v>3323</v>
      </c>
      <c r="AA2101" s="78">
        <v>95.36</v>
      </c>
      <c r="AB2101" s="78">
        <v>90</v>
      </c>
      <c r="AC2101" s="78">
        <v>-31463</v>
      </c>
      <c r="AD2101" s="104">
        <v>-0.51661000000000001</v>
      </c>
      <c r="AE2101" s="78">
        <v>30208</v>
      </c>
      <c r="AF2101" s="104">
        <v>7.4389999999999998E-2</v>
      </c>
      <c r="AG2101" s="78">
        <v>-52316</v>
      </c>
      <c r="AH2101" s="104">
        <v>-0.30921999999999999</v>
      </c>
      <c r="AI2101" s="78">
        <v>3516</v>
      </c>
      <c r="AJ2101" s="104">
        <v>0.16209999999999999</v>
      </c>
      <c r="AK2101" s="78">
        <v>11000</v>
      </c>
      <c r="AL2101" s="78">
        <v>10200</v>
      </c>
      <c r="AM2101" s="8">
        <v>10500</v>
      </c>
      <c r="AN2101" s="78">
        <v>229</v>
      </c>
      <c r="AO2101" s="78">
        <v>11000</v>
      </c>
      <c r="AP2101" s="78">
        <v>10500</v>
      </c>
      <c r="AQ2101" s="78">
        <v>10400</v>
      </c>
      <c r="AR2101" s="78">
        <v>420</v>
      </c>
      <c r="AS2101" s="78">
        <v>10700</v>
      </c>
      <c r="AT2101" s="78">
        <v>10550</v>
      </c>
      <c r="AU2101" s="78">
        <v>10550</v>
      </c>
      <c r="AV2101" s="78">
        <v>147</v>
      </c>
      <c r="AW2101" s="77">
        <v>16.87</v>
      </c>
      <c r="AX2101" s="144">
        <f t="shared" si="225"/>
        <v>0.86</v>
      </c>
      <c r="AY2101" s="144">
        <f t="shared" si="226"/>
        <v>0.91</v>
      </c>
      <c r="AZ2101" s="144">
        <f t="shared" si="227"/>
        <v>0.64</v>
      </c>
      <c r="BA2101" s="54">
        <f t="shared" si="228"/>
        <v>18.359613744851544</v>
      </c>
      <c r="BB2101" s="54">
        <f t="shared" si="229"/>
        <v>13.252386255148451</v>
      </c>
    </row>
    <row r="2102" spans="1:54" x14ac:dyDescent="0.25">
      <c r="A2102" s="3">
        <v>43290</v>
      </c>
      <c r="B2102" s="77">
        <v>10720.28</v>
      </c>
      <c r="C2102" s="77">
        <v>1402.25811</v>
      </c>
      <c r="D2102" s="77">
        <v>59.470100000000002</v>
      </c>
      <c r="E2102" s="77">
        <f t="shared" si="224"/>
        <v>-1267.585</v>
      </c>
      <c r="F2102" s="77">
        <v>7.5986000000000002</v>
      </c>
      <c r="G2102" s="77">
        <v>1.2541</v>
      </c>
      <c r="H2102">
        <v>0</v>
      </c>
      <c r="I2102" s="78">
        <v>10661</v>
      </c>
      <c r="J2102">
        <v>201807</v>
      </c>
      <c r="K2102" s="78">
        <v>10661</v>
      </c>
      <c r="L2102" s="77">
        <f t="shared" si="223"/>
        <v>-59.280000000000655</v>
      </c>
      <c r="M2102" s="78">
        <v>30409</v>
      </c>
      <c r="N2102" s="78">
        <v>648.28607</v>
      </c>
      <c r="O2102" s="78">
        <v>-8604</v>
      </c>
      <c r="P2102" s="78">
        <v>-45.818129999999996</v>
      </c>
      <c r="Q2102" s="144">
        <v>28258</v>
      </c>
      <c r="R2102" s="78">
        <v>-24461</v>
      </c>
      <c r="S2102" s="78">
        <v>-2963</v>
      </c>
      <c r="T2102" s="78">
        <v>-9502</v>
      </c>
      <c r="U2102" s="78">
        <v>50403</v>
      </c>
      <c r="V2102" s="219">
        <v>0.18852052457195009</v>
      </c>
      <c r="W2102" s="78">
        <v>5667</v>
      </c>
      <c r="X2102" s="78">
        <v>2068</v>
      </c>
      <c r="Y2102" s="78">
        <v>1393</v>
      </c>
      <c r="Z2102" s="78">
        <v>9147</v>
      </c>
      <c r="AA2102" s="78">
        <v>101.59</v>
      </c>
      <c r="AB2102" s="78">
        <v>101.64</v>
      </c>
      <c r="AC2102" s="78">
        <v>-18786</v>
      </c>
      <c r="AD2102" s="104">
        <v>-0.28904000000000002</v>
      </c>
      <c r="AE2102" s="78">
        <v>38154</v>
      </c>
      <c r="AF2102" s="104">
        <v>-6.1990000000000003E-2</v>
      </c>
      <c r="AG2102" s="78">
        <v>-24558</v>
      </c>
      <c r="AH2102" s="104">
        <v>0.43230000000000002</v>
      </c>
      <c r="AI2102" s="78">
        <v>-14728</v>
      </c>
      <c r="AJ2102" s="104">
        <v>-0.26906000000000002</v>
      </c>
      <c r="AK2102" s="78">
        <v>11000</v>
      </c>
      <c r="AL2102" s="78">
        <v>10200</v>
      </c>
      <c r="AM2102" s="8">
        <v>10700</v>
      </c>
      <c r="AN2102" s="78">
        <v>173</v>
      </c>
      <c r="AO2102" s="78">
        <v>11000</v>
      </c>
      <c r="AP2102" s="78">
        <v>10500</v>
      </c>
      <c r="AQ2102" s="78">
        <v>10500</v>
      </c>
      <c r="AR2102" s="78">
        <v>370</v>
      </c>
      <c r="AS2102" s="78">
        <v>10800</v>
      </c>
      <c r="AT2102" s="78">
        <v>10550</v>
      </c>
      <c r="AU2102" s="78">
        <v>10700</v>
      </c>
      <c r="AV2102" s="78">
        <v>102</v>
      </c>
      <c r="AW2102" s="77">
        <v>15.18</v>
      </c>
      <c r="AX2102" s="144">
        <f t="shared" si="225"/>
        <v>0.55000000000000004</v>
      </c>
      <c r="AY2102" s="144">
        <f t="shared" si="226"/>
        <v>0.69</v>
      </c>
      <c r="AZ2102" s="144">
        <f t="shared" si="227"/>
        <v>0.37</v>
      </c>
      <c r="BA2102" s="54">
        <f t="shared" si="228"/>
        <v>18.271361764013406</v>
      </c>
      <c r="BB2102" s="54">
        <f t="shared" si="229"/>
        <v>13.477638235986589</v>
      </c>
    </row>
    <row r="2103" spans="1:54" x14ac:dyDescent="0.25">
      <c r="A2103" s="3">
        <v>43291</v>
      </c>
      <c r="B2103" s="77">
        <v>10756.89</v>
      </c>
      <c r="C2103" s="77">
        <v>1270.4056499999999</v>
      </c>
      <c r="D2103" s="77">
        <v>23.4556</v>
      </c>
      <c r="E2103" s="77">
        <f t="shared" si="224"/>
        <v>-1248.896</v>
      </c>
      <c r="F2103" s="77">
        <v>11.8367</v>
      </c>
      <c r="G2103" s="77">
        <v>8.0084999999999997</v>
      </c>
      <c r="H2103">
        <v>0</v>
      </c>
      <c r="I2103" s="78">
        <v>10709</v>
      </c>
      <c r="J2103">
        <v>201807</v>
      </c>
      <c r="K2103" s="78">
        <v>10709</v>
      </c>
      <c r="L2103" s="77">
        <f t="shared" si="223"/>
        <v>-47.889999999999418</v>
      </c>
      <c r="M2103" s="78">
        <v>32616</v>
      </c>
      <c r="N2103" s="78">
        <v>698.23217</v>
      </c>
      <c r="O2103" s="78">
        <v>-6701</v>
      </c>
      <c r="P2103" s="78">
        <v>-35.819380000000002</v>
      </c>
      <c r="Q2103" s="144">
        <v>30940.75</v>
      </c>
      <c r="R2103" s="78">
        <v>-24229</v>
      </c>
      <c r="S2103" s="78">
        <v>-2565</v>
      </c>
      <c r="T2103" s="78">
        <v>-5144</v>
      </c>
      <c r="U2103" s="78">
        <v>48285</v>
      </c>
      <c r="V2103" s="219">
        <v>0.10653412032722377</v>
      </c>
      <c r="W2103" s="78">
        <v>11505</v>
      </c>
      <c r="X2103" s="78">
        <v>7460</v>
      </c>
      <c r="Y2103" s="78">
        <v>6989</v>
      </c>
      <c r="Z2103" s="78">
        <v>11857</v>
      </c>
      <c r="AA2103" s="78">
        <v>117.68</v>
      </c>
      <c r="AB2103" s="78">
        <v>105.48</v>
      </c>
      <c r="AC2103" s="78">
        <v>-17531</v>
      </c>
      <c r="AD2103" s="104">
        <v>-0.26801000000000003</v>
      </c>
      <c r="AE2103" s="78">
        <v>42502</v>
      </c>
      <c r="AF2103" s="104">
        <v>-4.8439999999999997E-2</v>
      </c>
      <c r="AG2103" s="78">
        <v>-24767</v>
      </c>
      <c r="AH2103" s="104">
        <v>0.58919999999999995</v>
      </c>
      <c r="AI2103" s="78">
        <v>-12124</v>
      </c>
      <c r="AJ2103" s="104">
        <v>-0.13344</v>
      </c>
      <c r="AK2103" s="78">
        <v>11000</v>
      </c>
      <c r="AL2103" s="78">
        <v>10200</v>
      </c>
      <c r="AM2103" s="8">
        <v>10700</v>
      </c>
      <c r="AN2103" s="78">
        <v>154</v>
      </c>
      <c r="AO2103" s="78">
        <v>11000</v>
      </c>
      <c r="AP2103" s="78">
        <v>10500</v>
      </c>
      <c r="AQ2103" s="78">
        <v>10600</v>
      </c>
      <c r="AR2103" s="78">
        <v>339</v>
      </c>
      <c r="AS2103" s="78">
        <v>10800</v>
      </c>
      <c r="AT2103" s="78">
        <v>10600</v>
      </c>
      <c r="AU2103" s="78">
        <v>10750</v>
      </c>
      <c r="AV2103" s="78">
        <v>65</v>
      </c>
      <c r="AW2103" s="77">
        <v>14.52</v>
      </c>
      <c r="AX2103" s="144">
        <f t="shared" si="225"/>
        <v>0.44</v>
      </c>
      <c r="AY2103" s="144">
        <f t="shared" si="226"/>
        <v>0.56999999999999995</v>
      </c>
      <c r="AZ2103" s="144">
        <f t="shared" si="227"/>
        <v>0.28999999999999998</v>
      </c>
      <c r="BA2103" s="54">
        <f t="shared" si="228"/>
        <v>18.266292497294156</v>
      </c>
      <c r="BB2103" s="54">
        <f t="shared" si="229"/>
        <v>13.489707502705837</v>
      </c>
    </row>
    <row r="2104" spans="1:54" x14ac:dyDescent="0.25">
      <c r="A2104" s="3">
        <v>43292</v>
      </c>
      <c r="B2104" s="77">
        <v>10676.84</v>
      </c>
      <c r="C2104" s="77">
        <v>1320.16894</v>
      </c>
      <c r="D2104" s="77">
        <v>-82.084400000000002</v>
      </c>
      <c r="E2104" s="77">
        <f t="shared" si="224"/>
        <v>-1295.9266</v>
      </c>
      <c r="F2104" s="77">
        <v>6.4364999999999997</v>
      </c>
      <c r="G2104" s="77">
        <v>-13.441400000000002</v>
      </c>
      <c r="H2104" t="s">
        <v>1887</v>
      </c>
      <c r="I2104" s="78">
        <v>10617</v>
      </c>
      <c r="J2104">
        <v>201807</v>
      </c>
      <c r="K2104" s="78">
        <v>10617</v>
      </c>
      <c r="L2104" s="77">
        <f t="shared" si="223"/>
        <v>-59.840000000000146</v>
      </c>
      <c r="M2104" s="78">
        <v>29735</v>
      </c>
      <c r="N2104" s="78">
        <v>631.04908999999998</v>
      </c>
      <c r="O2104" s="78">
        <v>-8385</v>
      </c>
      <c r="P2104" s="78">
        <v>-44.440350000000002</v>
      </c>
      <c r="Q2104" s="144">
        <v>27638.75</v>
      </c>
      <c r="R2104" s="78">
        <v>-24590</v>
      </c>
      <c r="S2104" s="78">
        <v>-1800</v>
      </c>
      <c r="T2104" s="78">
        <v>-7224</v>
      </c>
      <c r="U2104" s="78">
        <v>46960</v>
      </c>
      <c r="V2104" s="219">
        <v>0.15383304940374787</v>
      </c>
      <c r="W2104" s="78">
        <v>10507</v>
      </c>
      <c r="X2104" s="78">
        <v>6112</v>
      </c>
      <c r="Y2104" s="78">
        <v>6458</v>
      </c>
      <c r="Z2104" s="78">
        <v>9747</v>
      </c>
      <c r="AA2104" s="78">
        <v>97.54</v>
      </c>
      <c r="AB2104" s="78">
        <v>97.05</v>
      </c>
      <c r="AC2104" s="78">
        <v>-21287</v>
      </c>
      <c r="AD2104" s="104">
        <v>-0.22886999999999999</v>
      </c>
      <c r="AE2104" s="78">
        <v>33944</v>
      </c>
      <c r="AF2104" s="104">
        <v>-1.6639999999999999E-2</v>
      </c>
      <c r="AG2104" s="78">
        <v>-33447</v>
      </c>
      <c r="AH2104" s="104">
        <v>0.11871</v>
      </c>
      <c r="AI2104" s="78">
        <v>-13371</v>
      </c>
      <c r="AJ2104" s="104">
        <v>-0.10367</v>
      </c>
      <c r="AK2104" s="78">
        <v>11000</v>
      </c>
      <c r="AL2104" s="78">
        <v>10200</v>
      </c>
      <c r="AM2104" s="8">
        <v>10600</v>
      </c>
      <c r="AN2104" s="78">
        <v>151</v>
      </c>
      <c r="AO2104" s="78">
        <v>11000</v>
      </c>
      <c r="AP2104" s="78">
        <v>10500</v>
      </c>
      <c r="AQ2104" s="78">
        <v>10500</v>
      </c>
      <c r="AR2104" s="78">
        <v>354</v>
      </c>
      <c r="AS2104" s="78">
        <v>11000</v>
      </c>
      <c r="AT2104" s="78">
        <v>10200</v>
      </c>
      <c r="AU2104" s="78">
        <v>10600</v>
      </c>
      <c r="AV2104" s="78">
        <v>151</v>
      </c>
      <c r="AW2104" s="77">
        <v>15.69</v>
      </c>
      <c r="AX2104" s="144">
        <f t="shared" si="225"/>
        <v>0.57999999999999996</v>
      </c>
      <c r="AY2104" s="144">
        <f t="shared" si="226"/>
        <v>0.73</v>
      </c>
      <c r="AZ2104" s="144">
        <f t="shared" si="227"/>
        <v>0.42</v>
      </c>
      <c r="BA2104" s="54">
        <f t="shared" si="228"/>
        <v>18.232105757620047</v>
      </c>
      <c r="BB2104" s="54">
        <f t="shared" si="229"/>
        <v>13.650894242379954</v>
      </c>
    </row>
    <row r="2105" spans="1:54" x14ac:dyDescent="0.25">
      <c r="A2105" s="3">
        <v>43293</v>
      </c>
      <c r="B2105" s="77">
        <v>10738.38</v>
      </c>
      <c r="C2105" s="77">
        <v>1327.44462</v>
      </c>
      <c r="D2105" s="77">
        <v>6.5166999999999993</v>
      </c>
      <c r="E2105" s="77">
        <f t="shared" si="224"/>
        <v>-1290.4626000000001</v>
      </c>
      <c r="F2105" s="77">
        <v>6.9699999999999998E-2</v>
      </c>
      <c r="G2105" s="77">
        <v>17.903299999999998</v>
      </c>
      <c r="H2105">
        <v>0</v>
      </c>
      <c r="I2105" s="78">
        <v>10740</v>
      </c>
      <c r="J2105">
        <v>201807</v>
      </c>
      <c r="K2105" s="78">
        <v>10740</v>
      </c>
      <c r="L2105" s="77">
        <f t="shared" si="223"/>
        <v>1.6200000000008004</v>
      </c>
      <c r="M2105" s="78">
        <v>34952</v>
      </c>
      <c r="N2105" s="78">
        <v>749.99946999999997</v>
      </c>
      <c r="O2105" s="78">
        <v>-4020</v>
      </c>
      <c r="P2105" s="78">
        <v>-21.501359999999998</v>
      </c>
      <c r="Q2105" s="144">
        <v>33947</v>
      </c>
      <c r="R2105" s="78">
        <v>-23617</v>
      </c>
      <c r="S2105" s="78">
        <v>-3397</v>
      </c>
      <c r="T2105" s="78">
        <v>133</v>
      </c>
      <c r="U2105" s="78">
        <v>51975</v>
      </c>
      <c r="V2105" s="219">
        <v>-2.5589225589225588E-3</v>
      </c>
      <c r="W2105" s="78">
        <v>13189</v>
      </c>
      <c r="X2105" s="78">
        <v>12889</v>
      </c>
      <c r="Y2105" s="78">
        <v>11871</v>
      </c>
      <c r="Z2105" s="78">
        <v>14717</v>
      </c>
      <c r="AA2105" s="78">
        <v>119.57</v>
      </c>
      <c r="AB2105" s="78">
        <v>110.58</v>
      </c>
      <c r="AC2105" s="78">
        <v>-11789</v>
      </c>
      <c r="AD2105" s="104">
        <v>-0.25319999999999998</v>
      </c>
      <c r="AE2105" s="78">
        <v>54081</v>
      </c>
      <c r="AF2105" s="104">
        <v>-0.11624</v>
      </c>
      <c r="AG2105" s="78">
        <v>-20420</v>
      </c>
      <c r="AH2105" s="104">
        <v>0.41367999999999999</v>
      </c>
      <c r="AI2105" s="78">
        <v>-31243</v>
      </c>
      <c r="AJ2105" s="104">
        <v>-0.58172999999999997</v>
      </c>
      <c r="AK2105" s="78">
        <v>11000</v>
      </c>
      <c r="AL2105" s="78">
        <v>10300</v>
      </c>
      <c r="AM2105" s="8">
        <v>10750</v>
      </c>
      <c r="AN2105" s="78">
        <v>131</v>
      </c>
      <c r="AO2105" s="78">
        <v>11100</v>
      </c>
      <c r="AP2105" s="78">
        <v>10500</v>
      </c>
      <c r="AQ2105" s="78">
        <v>10600</v>
      </c>
      <c r="AR2105" s="78">
        <v>329</v>
      </c>
      <c r="AS2105" s="78">
        <v>11000</v>
      </c>
      <c r="AT2105" s="78">
        <v>10300</v>
      </c>
      <c r="AU2105" s="78">
        <v>10750</v>
      </c>
      <c r="AV2105" s="78">
        <v>131</v>
      </c>
      <c r="AW2105" s="77">
        <v>14.04</v>
      </c>
      <c r="AX2105" s="144">
        <f t="shared" si="225"/>
        <v>0.24</v>
      </c>
      <c r="AY2105" s="144">
        <f t="shared" si="226"/>
        <v>0.44</v>
      </c>
      <c r="AZ2105" s="144">
        <f t="shared" si="227"/>
        <v>0.23</v>
      </c>
      <c r="BA2105" s="54">
        <f t="shared" si="228"/>
        <v>18.228313291893535</v>
      </c>
      <c r="BB2105" s="54">
        <f t="shared" si="229"/>
        <v>13.657686708106468</v>
      </c>
    </row>
    <row r="2106" spans="1:54" x14ac:dyDescent="0.25">
      <c r="A2106" s="3">
        <v>43294</v>
      </c>
      <c r="B2106" s="77">
        <v>10864.54</v>
      </c>
      <c r="C2106" s="77">
        <v>1453.03027</v>
      </c>
      <c r="D2106" s="77">
        <v>15.961199999999998</v>
      </c>
      <c r="E2106" s="77">
        <f t="shared" si="224"/>
        <v>-1130.9530000000002</v>
      </c>
      <c r="F2106" s="77">
        <v>12.290699999999999</v>
      </c>
      <c r="G2106" s="77">
        <v>10.054400000000001</v>
      </c>
      <c r="H2106">
        <v>0</v>
      </c>
      <c r="I2106" s="78">
        <v>10848</v>
      </c>
      <c r="J2106">
        <v>201807</v>
      </c>
      <c r="K2106" s="78">
        <v>10848</v>
      </c>
      <c r="L2106" s="77">
        <f t="shared" si="223"/>
        <v>-16.540000000000873</v>
      </c>
      <c r="M2106" s="78">
        <v>34736</v>
      </c>
      <c r="N2106" s="78">
        <v>751.25071000000003</v>
      </c>
      <c r="O2106" s="78">
        <v>-4091</v>
      </c>
      <c r="P2106" s="78">
        <v>-22.111999999999998</v>
      </c>
      <c r="Q2106" s="144">
        <v>33713.25</v>
      </c>
      <c r="R2106" s="78">
        <v>-22918</v>
      </c>
      <c r="S2106" s="78">
        <v>-3231</v>
      </c>
      <c r="T2106" s="78">
        <v>5157</v>
      </c>
      <c r="U2106" s="78">
        <v>54768</v>
      </c>
      <c r="V2106" s="219">
        <v>-9.4160823838737945E-2</v>
      </c>
      <c r="W2106" s="78">
        <v>13746</v>
      </c>
      <c r="X2106" s="78">
        <v>12997</v>
      </c>
      <c r="Y2106" s="78">
        <v>12304</v>
      </c>
      <c r="Z2106" s="78">
        <v>12362</v>
      </c>
      <c r="AA2106" s="78">
        <v>116.71</v>
      </c>
      <c r="AB2106" s="78">
        <v>118.73</v>
      </c>
      <c r="AC2106" s="78">
        <v>-9229</v>
      </c>
      <c r="AD2106" s="104">
        <v>-0.18426000000000001</v>
      </c>
      <c r="AE2106" s="78">
        <v>57721</v>
      </c>
      <c r="AF2106" s="104">
        <v>-5.5700000000000003E-3</v>
      </c>
      <c r="AG2106" s="78">
        <v>-15169</v>
      </c>
      <c r="AH2106" s="104">
        <v>0.79745999999999995</v>
      </c>
      <c r="AI2106" s="78">
        <v>-35523</v>
      </c>
      <c r="AJ2106" s="104">
        <v>-0.33462999999999998</v>
      </c>
      <c r="AK2106" s="78">
        <v>11000</v>
      </c>
      <c r="AL2106" s="78">
        <v>10600</v>
      </c>
      <c r="AM2106" s="8">
        <v>10850</v>
      </c>
      <c r="AN2106" s="78">
        <v>105</v>
      </c>
      <c r="AO2106" s="78">
        <v>11100</v>
      </c>
      <c r="AP2106" s="78">
        <v>10500</v>
      </c>
      <c r="AQ2106" s="78">
        <v>10700</v>
      </c>
      <c r="AR2106" s="78">
        <v>303</v>
      </c>
      <c r="AS2106" s="78">
        <v>11000</v>
      </c>
      <c r="AT2106" s="78">
        <v>10600</v>
      </c>
      <c r="AU2106" s="78">
        <v>10850</v>
      </c>
      <c r="AV2106" s="78">
        <v>105</v>
      </c>
      <c r="AW2106" s="77">
        <v>13.31</v>
      </c>
      <c r="AX2106" s="144">
        <f t="shared" si="225"/>
        <v>0.03</v>
      </c>
      <c r="AY2106" s="144">
        <f t="shared" si="226"/>
        <v>0.28000000000000003</v>
      </c>
      <c r="AZ2106" s="144">
        <f t="shared" si="227"/>
        <v>0.14000000000000001</v>
      </c>
      <c r="BA2106" s="54">
        <f t="shared" si="228"/>
        <v>18.355920387559156</v>
      </c>
      <c r="BB2106" s="54">
        <f t="shared" si="229"/>
        <v>13.440079612440844</v>
      </c>
    </row>
    <row r="2107" spans="1:54" x14ac:dyDescent="0.25">
      <c r="A2107" s="3">
        <v>43297</v>
      </c>
      <c r="B2107" s="77">
        <v>10817.45</v>
      </c>
      <c r="C2107" s="77">
        <v>1265.6912500000001</v>
      </c>
      <c r="D2107" s="77">
        <v>-38.166399999999996</v>
      </c>
      <c r="E2107" s="77">
        <f t="shared" si="224"/>
        <v>-1076.6324000000002</v>
      </c>
      <c r="F2107" s="77">
        <v>10.385399999999999</v>
      </c>
      <c r="G2107" s="77">
        <v>-17.640699999999999</v>
      </c>
      <c r="H2107">
        <v>0</v>
      </c>
      <c r="I2107" s="78">
        <v>10815</v>
      </c>
      <c r="J2107">
        <v>201807</v>
      </c>
      <c r="K2107" s="78">
        <v>10815</v>
      </c>
      <c r="L2107" s="77">
        <f t="shared" si="223"/>
        <v>-2.4500000000007276</v>
      </c>
      <c r="M2107" s="78">
        <v>35064</v>
      </c>
      <c r="N2107" s="78">
        <v>752.84484999999995</v>
      </c>
      <c r="O2107" s="78">
        <v>-5707</v>
      </c>
      <c r="P2107" s="78">
        <v>-30.747910000000001</v>
      </c>
      <c r="Q2107" s="144">
        <v>33637.25</v>
      </c>
      <c r="R2107" s="78">
        <v>-22907</v>
      </c>
      <c r="S2107" s="78">
        <v>-3305</v>
      </c>
      <c r="T2107" s="78">
        <v>6124</v>
      </c>
      <c r="U2107" s="78">
        <v>54069</v>
      </c>
      <c r="V2107" s="219">
        <v>-0.11326268286818694</v>
      </c>
      <c r="W2107" s="78">
        <v>17904</v>
      </c>
      <c r="X2107" s="78">
        <v>17244</v>
      </c>
      <c r="Y2107" s="78">
        <v>16518</v>
      </c>
      <c r="Z2107" s="78">
        <v>16110</v>
      </c>
      <c r="AA2107" s="78">
        <v>103.77</v>
      </c>
      <c r="AB2107" s="78">
        <v>114.81</v>
      </c>
      <c r="AC2107" s="78">
        <v>-10788</v>
      </c>
      <c r="AD2107" s="104">
        <v>-0.24163000000000001</v>
      </c>
      <c r="AE2107" s="78">
        <v>56497</v>
      </c>
      <c r="AF2107" s="104">
        <v>-3.8399999999999997E-2</v>
      </c>
      <c r="AG2107" s="78">
        <v>-21498</v>
      </c>
      <c r="AH2107" s="104">
        <v>0.57820000000000005</v>
      </c>
      <c r="AI2107" s="78">
        <v>-27265</v>
      </c>
      <c r="AJ2107" s="104">
        <v>-0.17763000000000001</v>
      </c>
      <c r="AK2107" s="78">
        <v>11000</v>
      </c>
      <c r="AL2107" s="78">
        <v>10700</v>
      </c>
      <c r="AM2107" s="8">
        <v>10800</v>
      </c>
      <c r="AN2107" s="78">
        <v>89</v>
      </c>
      <c r="AO2107" s="78">
        <v>11100</v>
      </c>
      <c r="AP2107" s="78">
        <v>10500</v>
      </c>
      <c r="AQ2107" s="78">
        <v>10700</v>
      </c>
      <c r="AR2107" s="78">
        <v>297</v>
      </c>
      <c r="AS2107" s="78">
        <v>11000</v>
      </c>
      <c r="AT2107" s="78">
        <v>10700</v>
      </c>
      <c r="AU2107" s="78">
        <v>10800</v>
      </c>
      <c r="AV2107" s="78">
        <v>89</v>
      </c>
      <c r="AW2107" s="77">
        <v>13.93</v>
      </c>
      <c r="AX2107" s="144">
        <f t="shared" si="225"/>
        <v>0.17</v>
      </c>
      <c r="AY2107" s="144">
        <f t="shared" si="226"/>
        <v>0.4</v>
      </c>
      <c r="AZ2107" s="144">
        <f t="shared" si="227"/>
        <v>0.21</v>
      </c>
      <c r="BA2107" s="54">
        <f t="shared" si="228"/>
        <v>18.377629860462246</v>
      </c>
      <c r="BB2107" s="54">
        <f t="shared" si="229"/>
        <v>13.398370139537754</v>
      </c>
    </row>
    <row r="2108" spans="1:54" x14ac:dyDescent="0.25">
      <c r="A2108" s="3">
        <v>43298</v>
      </c>
      <c r="B2108" s="77">
        <v>10778.99</v>
      </c>
      <c r="C2108" s="77">
        <v>1353.89501</v>
      </c>
      <c r="D2108" s="77">
        <v>12.3446</v>
      </c>
      <c r="E2108" s="77">
        <f t="shared" si="224"/>
        <v>-849.94029999999998</v>
      </c>
      <c r="F2108" s="77">
        <v>-1.4803999999999999</v>
      </c>
      <c r="G2108" s="77">
        <v>-12.573499999999999</v>
      </c>
      <c r="H2108">
        <v>0</v>
      </c>
      <c r="I2108" s="78">
        <v>10768</v>
      </c>
      <c r="J2108">
        <v>201807</v>
      </c>
      <c r="K2108" s="78">
        <v>10768</v>
      </c>
      <c r="L2108" s="77">
        <f t="shared" si="223"/>
        <v>-10.989999999999782</v>
      </c>
      <c r="M2108" s="78">
        <v>33205</v>
      </c>
      <c r="N2108" s="78">
        <v>708.71271999999999</v>
      </c>
      <c r="O2108" s="78">
        <v>-8137</v>
      </c>
      <c r="P2108" s="78">
        <v>-43.663519999999998</v>
      </c>
      <c r="Q2108" s="144">
        <v>31170.75</v>
      </c>
      <c r="R2108" s="78">
        <v>-23425</v>
      </c>
      <c r="S2108" s="78">
        <v>-5583</v>
      </c>
      <c r="T2108" s="78">
        <v>1335</v>
      </c>
      <c r="U2108" s="78">
        <v>53223</v>
      </c>
      <c r="V2108" s="219">
        <v>-2.5083140747421229E-2</v>
      </c>
      <c r="W2108" s="78">
        <v>18030</v>
      </c>
      <c r="X2108" s="78">
        <v>18381</v>
      </c>
      <c r="Y2108" s="78">
        <v>14591</v>
      </c>
      <c r="Z2108" s="78">
        <v>15946</v>
      </c>
      <c r="AA2108" s="78">
        <v>90.67</v>
      </c>
      <c r="AB2108" s="78">
        <v>112.53</v>
      </c>
      <c r="AC2108" s="78">
        <v>-10840</v>
      </c>
      <c r="AD2108" s="104">
        <v>-0.27635999999999999</v>
      </c>
      <c r="AE2108" s="78">
        <v>62393</v>
      </c>
      <c r="AF2108" s="104">
        <v>6.4339999999999994E-2</v>
      </c>
      <c r="AG2108" s="78">
        <v>-18414</v>
      </c>
      <c r="AH2108" s="104">
        <v>0.70006999999999997</v>
      </c>
      <c r="AI2108" s="78">
        <v>-28800</v>
      </c>
      <c r="AJ2108" s="104">
        <v>-0.13739000000000001</v>
      </c>
      <c r="AK2108" s="78">
        <v>10800</v>
      </c>
      <c r="AL2108" s="78">
        <v>10600</v>
      </c>
      <c r="AM2108" s="8">
        <v>10750</v>
      </c>
      <c r="AN2108" s="78">
        <v>60.5</v>
      </c>
      <c r="AO2108" s="78">
        <v>11100</v>
      </c>
      <c r="AP2108" s="78">
        <v>10500</v>
      </c>
      <c r="AQ2108" s="78">
        <v>10700</v>
      </c>
      <c r="AR2108" s="78">
        <v>292</v>
      </c>
      <c r="AS2108" s="78">
        <v>10800</v>
      </c>
      <c r="AT2108" s="78">
        <v>10600</v>
      </c>
      <c r="AU2108" s="78">
        <v>10750</v>
      </c>
      <c r="AV2108" s="78">
        <v>60.5</v>
      </c>
      <c r="AW2108" s="77">
        <v>13.86</v>
      </c>
      <c r="AX2108" s="144">
        <f t="shared" si="225"/>
        <v>0.13</v>
      </c>
      <c r="AY2108" s="144">
        <f t="shared" si="226"/>
        <v>0.4</v>
      </c>
      <c r="AZ2108" s="144">
        <f t="shared" si="227"/>
        <v>0.21</v>
      </c>
      <c r="BA2108" s="54">
        <f t="shared" si="228"/>
        <v>18.380595955945548</v>
      </c>
      <c r="BB2108" s="54">
        <f t="shared" si="229"/>
        <v>13.127404044054463</v>
      </c>
    </row>
    <row r="2109" spans="1:54" x14ac:dyDescent="0.25">
      <c r="A2109" s="3">
        <v>43299</v>
      </c>
      <c r="B2109" s="77">
        <v>10842.46</v>
      </c>
      <c r="C2109" s="77">
        <v>1659.37571</v>
      </c>
      <c r="D2109" s="77">
        <v>88.276499999999999</v>
      </c>
      <c r="E2109" s="77">
        <f t="shared" si="224"/>
        <v>-685.37820000000011</v>
      </c>
      <c r="F2109" s="77">
        <v>-4.2811000000000003</v>
      </c>
      <c r="G2109" s="77">
        <v>-0.28079999999999999</v>
      </c>
      <c r="H2109" t="s">
        <v>1888</v>
      </c>
      <c r="I2109" s="78">
        <v>10844</v>
      </c>
      <c r="J2109">
        <v>201808</v>
      </c>
      <c r="K2109" s="78">
        <v>10717</v>
      </c>
      <c r="L2109" s="77">
        <f t="shared" si="223"/>
        <v>-125.45999999999913</v>
      </c>
      <c r="M2109" s="78">
        <v>37039</v>
      </c>
      <c r="N2109" s="78">
        <v>793.76473999999996</v>
      </c>
      <c r="O2109" s="78">
        <v>-1396</v>
      </c>
      <c r="P2109" s="78">
        <v>-7.47905</v>
      </c>
      <c r="Q2109" s="144">
        <v>36690</v>
      </c>
      <c r="R2109" s="78">
        <v>-23353</v>
      </c>
      <c r="S2109" s="78">
        <v>-7574</v>
      </c>
      <c r="T2109" s="78">
        <v>1390</v>
      </c>
      <c r="U2109" s="78">
        <v>33791</v>
      </c>
      <c r="V2109" s="219">
        <v>-4.1135213518392472E-2</v>
      </c>
      <c r="W2109" s="78">
        <v>14542</v>
      </c>
      <c r="X2109" s="78">
        <v>18867</v>
      </c>
      <c r="Y2109" s="78">
        <v>13927</v>
      </c>
      <c r="Z2109" s="78">
        <v>17961</v>
      </c>
      <c r="AA2109" s="78">
        <v>110.86</v>
      </c>
      <c r="AB2109" s="78">
        <v>112.61</v>
      </c>
      <c r="AC2109" s="78">
        <v>-10196</v>
      </c>
      <c r="AD2109" s="104">
        <v>-0.65188000000000001</v>
      </c>
      <c r="AE2109" s="78">
        <v>-1213</v>
      </c>
      <c r="AF2109" s="104">
        <v>-0.12156</v>
      </c>
      <c r="AG2109" s="78">
        <v>5118</v>
      </c>
      <c r="AH2109" s="104">
        <v>0.18822</v>
      </c>
      <c r="AI2109" s="78">
        <v>-20420</v>
      </c>
      <c r="AJ2109" s="104">
        <v>-0.85506000000000004</v>
      </c>
      <c r="AK2109" s="78">
        <v>11100</v>
      </c>
      <c r="AL2109" s="78">
        <v>10200</v>
      </c>
      <c r="AM2109" s="8">
        <v>10700</v>
      </c>
      <c r="AN2109" s="78">
        <v>285</v>
      </c>
      <c r="AO2109" s="78">
        <v>11400</v>
      </c>
      <c r="AP2109" s="78">
        <v>8200</v>
      </c>
      <c r="AQ2109" s="78">
        <v>10700</v>
      </c>
      <c r="AR2109" s="78">
        <v>434</v>
      </c>
      <c r="AS2109" s="78">
        <v>10850</v>
      </c>
      <c r="AT2109" s="78">
        <v>10850</v>
      </c>
      <c r="AU2109" s="78">
        <v>10800</v>
      </c>
      <c r="AV2109" s="78">
        <v>152</v>
      </c>
      <c r="AW2109" s="77">
        <v>14.25</v>
      </c>
      <c r="AX2109" s="144">
        <f t="shared" si="225"/>
        <v>0.34</v>
      </c>
      <c r="AY2109" s="144">
        <f t="shared" si="226"/>
        <v>0.59</v>
      </c>
      <c r="AZ2109" s="144">
        <f t="shared" si="227"/>
        <v>0.31</v>
      </c>
      <c r="BA2109" s="54">
        <f t="shared" si="228"/>
        <v>18.349460277208788</v>
      </c>
      <c r="BB2109" s="54">
        <f t="shared" si="229"/>
        <v>12.955539722791212</v>
      </c>
    </row>
    <row r="2110" spans="1:54" x14ac:dyDescent="0.25">
      <c r="A2110" s="3">
        <v>43300</v>
      </c>
      <c r="B2110" s="77">
        <v>10835.38</v>
      </c>
      <c r="C2110" s="77">
        <v>1446.4902099999999</v>
      </c>
      <c r="D2110" s="77">
        <v>5.0217999999999998</v>
      </c>
      <c r="E2110" s="77">
        <f t="shared" si="224"/>
        <v>-589.6694</v>
      </c>
      <c r="F2110" s="77">
        <v>6.4146000000000001</v>
      </c>
      <c r="G2110" s="77">
        <v>-1.9647999999999999</v>
      </c>
      <c r="H2110">
        <v>0</v>
      </c>
      <c r="I2110" s="78">
        <v>10721</v>
      </c>
      <c r="J2110">
        <v>201808</v>
      </c>
      <c r="K2110" s="78">
        <v>10721</v>
      </c>
      <c r="L2110" s="77">
        <f t="shared" si="223"/>
        <v>-114.3799999999992</v>
      </c>
      <c r="M2110" s="78">
        <v>38934</v>
      </c>
      <c r="N2110" s="78">
        <v>834.65643</v>
      </c>
      <c r="O2110" s="78">
        <v>650</v>
      </c>
      <c r="P2110" s="78">
        <v>3.4870100000000002</v>
      </c>
      <c r="Q2110" s="144">
        <v>39096.5</v>
      </c>
      <c r="R2110" s="78">
        <v>-23340</v>
      </c>
      <c r="S2110" s="78">
        <v>-7190</v>
      </c>
      <c r="T2110" s="78">
        <v>4310</v>
      </c>
      <c r="U2110" s="78">
        <v>41144</v>
      </c>
      <c r="V2110" s="219">
        <v>-0.10475403461014972</v>
      </c>
      <c r="W2110" s="78">
        <v>15939</v>
      </c>
      <c r="X2110" s="78">
        <v>19712</v>
      </c>
      <c r="Y2110" s="78">
        <v>15620</v>
      </c>
      <c r="Z2110" s="78">
        <v>19197</v>
      </c>
      <c r="AA2110" s="78">
        <v>112.42</v>
      </c>
      <c r="AB2110" s="78">
        <v>120.52</v>
      </c>
      <c r="AC2110" s="78">
        <v>-7447</v>
      </c>
      <c r="AD2110" s="104">
        <v>-0.56418000000000001</v>
      </c>
      <c r="AE2110" s="78">
        <v>4322</v>
      </c>
      <c r="AF2110" s="104">
        <v>-0.16108</v>
      </c>
      <c r="AG2110" s="78">
        <v>10568</v>
      </c>
      <c r="AH2110" s="104">
        <v>0.20419000000000001</v>
      </c>
      <c r="AI2110" s="78">
        <v>-16316</v>
      </c>
      <c r="AJ2110" s="104">
        <v>-0.81916999999999995</v>
      </c>
      <c r="AK2110" s="78">
        <v>11200</v>
      </c>
      <c r="AL2110" s="78">
        <v>10200</v>
      </c>
      <c r="AM2110" s="8">
        <v>10700</v>
      </c>
      <c r="AN2110" s="78">
        <v>280</v>
      </c>
      <c r="AO2110" s="78">
        <v>11400</v>
      </c>
      <c r="AP2110" s="78">
        <v>8200</v>
      </c>
      <c r="AQ2110" s="78">
        <v>10700</v>
      </c>
      <c r="AR2110" s="78">
        <v>431</v>
      </c>
      <c r="AS2110" s="78">
        <v>11000</v>
      </c>
      <c r="AT2110" s="78">
        <v>10800</v>
      </c>
      <c r="AU2110" s="78">
        <v>10800</v>
      </c>
      <c r="AV2110" s="78">
        <v>138</v>
      </c>
      <c r="AW2110" s="77">
        <v>14.19</v>
      </c>
      <c r="AX2110" s="144">
        <f t="shared" si="225"/>
        <v>0.27</v>
      </c>
      <c r="AY2110" s="144">
        <f t="shared" si="226"/>
        <v>0.55000000000000004</v>
      </c>
      <c r="AZ2110" s="144">
        <f t="shared" si="227"/>
        <v>0.3</v>
      </c>
      <c r="BA2110" s="54">
        <f t="shared" si="228"/>
        <v>18.37368290654307</v>
      </c>
      <c r="BB2110" s="54">
        <f t="shared" si="229"/>
        <v>12.848317093456931</v>
      </c>
    </row>
    <row r="2111" spans="1:54" x14ac:dyDescent="0.25">
      <c r="A2111" s="3">
        <v>43301</v>
      </c>
      <c r="B2111" s="77">
        <v>10932.11</v>
      </c>
      <c r="C2111" s="77">
        <v>1676.5134399999999</v>
      </c>
      <c r="D2111" s="77">
        <v>78.431600000000003</v>
      </c>
      <c r="E2111" s="77">
        <f t="shared" si="224"/>
        <v>-412.91260000000005</v>
      </c>
      <c r="F2111" s="77">
        <v>10.227399999999999</v>
      </c>
      <c r="G2111" s="77">
        <v>-4.7795999999999994</v>
      </c>
      <c r="H2111">
        <v>0</v>
      </c>
      <c r="I2111" s="78">
        <v>10824</v>
      </c>
      <c r="J2111">
        <v>201808</v>
      </c>
      <c r="K2111" s="78">
        <v>10824</v>
      </c>
      <c r="L2111" s="77">
        <f t="shared" si="223"/>
        <v>-108.11000000000058</v>
      </c>
      <c r="M2111" s="78">
        <v>44452</v>
      </c>
      <c r="N2111" s="78">
        <v>962.15152</v>
      </c>
      <c r="O2111" s="78">
        <v>6046</v>
      </c>
      <c r="P2111" s="78">
        <v>32.720080000000003</v>
      </c>
      <c r="Q2111" s="144">
        <v>45963.5</v>
      </c>
      <c r="R2111" s="78">
        <v>-23014</v>
      </c>
      <c r="S2111" s="78">
        <v>-7390</v>
      </c>
      <c r="T2111" s="78">
        <v>12400</v>
      </c>
      <c r="U2111" s="78">
        <v>48090</v>
      </c>
      <c r="V2111" s="219">
        <v>-0.25784986483676442</v>
      </c>
      <c r="W2111" s="78">
        <v>19043</v>
      </c>
      <c r="X2111" s="78">
        <v>22431</v>
      </c>
      <c r="Y2111" s="78">
        <v>20110</v>
      </c>
      <c r="Z2111" s="78">
        <v>23536</v>
      </c>
      <c r="AA2111" s="78">
        <v>123.03</v>
      </c>
      <c r="AB2111" s="78">
        <v>131.99</v>
      </c>
      <c r="AC2111" s="78">
        <v>-4058</v>
      </c>
      <c r="AD2111" s="104">
        <v>-0.67757999999999996</v>
      </c>
      <c r="AE2111" s="78">
        <v>2613</v>
      </c>
      <c r="AF2111" s="104">
        <v>-0.26708999999999999</v>
      </c>
      <c r="AG2111" s="78">
        <v>26683</v>
      </c>
      <c r="AH2111" s="104">
        <v>0.72909000000000002</v>
      </c>
      <c r="AI2111" s="78">
        <v>-21514</v>
      </c>
      <c r="AJ2111" s="104">
        <v>-0.63676999999999995</v>
      </c>
      <c r="AK2111" s="78">
        <v>11100</v>
      </c>
      <c r="AL2111" s="78">
        <v>10500</v>
      </c>
      <c r="AM2111" s="8">
        <v>10800</v>
      </c>
      <c r="AN2111" s="78">
        <v>270</v>
      </c>
      <c r="AO2111" s="78">
        <v>11400</v>
      </c>
      <c r="AP2111" s="78">
        <v>8200</v>
      </c>
      <c r="AQ2111" s="78">
        <v>10800</v>
      </c>
      <c r="AR2111" s="78">
        <v>419</v>
      </c>
      <c r="AS2111" s="78">
        <v>11000</v>
      </c>
      <c r="AT2111" s="78">
        <v>10800</v>
      </c>
      <c r="AU2111" s="78">
        <v>10900</v>
      </c>
      <c r="AV2111" s="78">
        <v>111</v>
      </c>
      <c r="AW2111" s="77">
        <v>13.83</v>
      </c>
      <c r="AX2111" s="144">
        <f t="shared" si="225"/>
        <v>0.06</v>
      </c>
      <c r="AY2111" s="144">
        <f t="shared" si="226"/>
        <v>0.34</v>
      </c>
      <c r="AZ2111" s="144">
        <f t="shared" si="227"/>
        <v>0.19</v>
      </c>
      <c r="BA2111" s="54">
        <f t="shared" si="228"/>
        <v>18.40046060383559</v>
      </c>
      <c r="BB2111" s="54">
        <f t="shared" si="229"/>
        <v>12.649539396164412</v>
      </c>
    </row>
    <row r="2112" spans="1:54" x14ac:dyDescent="0.25">
      <c r="A2112" s="3">
        <v>43304</v>
      </c>
      <c r="B2112" s="77">
        <v>10946.89</v>
      </c>
      <c r="C2112" s="77">
        <v>1504.48335</v>
      </c>
      <c r="D2112" s="77">
        <v>67.018599999999992</v>
      </c>
      <c r="E2112" s="77">
        <f t="shared" si="224"/>
        <v>-256.78639999999996</v>
      </c>
      <c r="F2112" s="77">
        <v>-3.7675999999999998</v>
      </c>
      <c r="G2112" s="77">
        <v>0.77610000000000001</v>
      </c>
      <c r="H2112">
        <v>0</v>
      </c>
      <c r="I2112" s="78">
        <v>10830</v>
      </c>
      <c r="J2112">
        <v>201808</v>
      </c>
      <c r="K2112" s="78">
        <v>10830</v>
      </c>
      <c r="L2112" s="77">
        <f t="shared" si="223"/>
        <v>-116.88999999999942</v>
      </c>
      <c r="M2112" s="78">
        <v>44600</v>
      </c>
      <c r="N2112" s="78">
        <v>965.80668000000003</v>
      </c>
      <c r="O2112" s="78">
        <v>4118</v>
      </c>
      <c r="P2112" s="78">
        <v>22.297470000000001</v>
      </c>
      <c r="Q2112" s="144">
        <v>45629.5</v>
      </c>
      <c r="R2112" s="78">
        <v>-23880</v>
      </c>
      <c r="S2112" s="78">
        <v>-5954</v>
      </c>
      <c r="T2112" s="78">
        <v>11911</v>
      </c>
      <c r="U2112" s="78">
        <v>47761</v>
      </c>
      <c r="V2112" s="219">
        <v>-0.24938757563702602</v>
      </c>
      <c r="W2112" s="78">
        <v>18681</v>
      </c>
      <c r="X2112" s="78">
        <v>21950</v>
      </c>
      <c r="Y2112" s="78">
        <v>20827</v>
      </c>
      <c r="Z2112" s="78">
        <v>21312</v>
      </c>
      <c r="AA2112" s="78">
        <v>112.79</v>
      </c>
      <c r="AB2112" s="78">
        <v>130.34</v>
      </c>
      <c r="AC2112" s="78">
        <v>-1237</v>
      </c>
      <c r="AD2112" s="104">
        <v>-0.65541000000000005</v>
      </c>
      <c r="AE2112" s="78">
        <v>4577</v>
      </c>
      <c r="AF2112" s="104">
        <v>-0.18403</v>
      </c>
      <c r="AG2112" s="78">
        <v>20336</v>
      </c>
      <c r="AH2112" s="104">
        <v>0.57071000000000005</v>
      </c>
      <c r="AI2112" s="78">
        <v>-17140</v>
      </c>
      <c r="AJ2112" s="104">
        <v>-0.57071000000000005</v>
      </c>
      <c r="AK2112" s="78">
        <v>11200</v>
      </c>
      <c r="AL2112" s="78">
        <v>10600</v>
      </c>
      <c r="AM2112" s="8">
        <v>10800</v>
      </c>
      <c r="AN2112" s="78">
        <v>270</v>
      </c>
      <c r="AO2112" s="78">
        <v>11400</v>
      </c>
      <c r="AP2112" s="78">
        <v>8200</v>
      </c>
      <c r="AQ2112" s="78">
        <v>10800</v>
      </c>
      <c r="AR2112" s="78">
        <v>417</v>
      </c>
      <c r="AS2112" s="78">
        <v>11000</v>
      </c>
      <c r="AT2112" s="78">
        <v>10800</v>
      </c>
      <c r="AU2112" s="78">
        <v>10900</v>
      </c>
      <c r="AV2112" s="78">
        <v>86</v>
      </c>
      <c r="AW2112" s="77">
        <v>14.49</v>
      </c>
      <c r="AX2112" s="144">
        <f t="shared" si="225"/>
        <v>0.41</v>
      </c>
      <c r="AY2112" s="144">
        <f t="shared" si="226"/>
        <v>0.63</v>
      </c>
      <c r="AZ2112" s="144">
        <f t="shared" si="227"/>
        <v>0.36</v>
      </c>
      <c r="BA2112" s="54">
        <f t="shared" si="228"/>
        <v>18.285063607266725</v>
      </c>
      <c r="BB2112" s="54">
        <f t="shared" si="229"/>
        <v>12.554936392733278</v>
      </c>
    </row>
    <row r="2113" spans="1:54" x14ac:dyDescent="0.25">
      <c r="A2113" s="3">
        <v>43305</v>
      </c>
      <c r="B2113" s="77">
        <v>10995.39</v>
      </c>
      <c r="C2113" s="77">
        <v>1460.3366799999999</v>
      </c>
      <c r="D2113" s="77">
        <v>2.0619000000000001</v>
      </c>
      <c r="E2113" s="77">
        <f t="shared" si="224"/>
        <v>-193.79299999999992</v>
      </c>
      <c r="F2113" s="77">
        <v>4.6254999999999997</v>
      </c>
      <c r="G2113" s="77">
        <v>39.894199999999998</v>
      </c>
      <c r="H2113">
        <v>0</v>
      </c>
      <c r="I2113" s="78">
        <v>10871</v>
      </c>
      <c r="J2113">
        <v>201808</v>
      </c>
      <c r="K2113" s="78">
        <v>10871</v>
      </c>
      <c r="L2113" s="77">
        <f t="shared" si="223"/>
        <v>-124.38999999999942</v>
      </c>
      <c r="M2113" s="78">
        <v>42056</v>
      </c>
      <c r="N2113" s="78">
        <v>914.22478000000001</v>
      </c>
      <c r="O2113" s="78">
        <v>2366</v>
      </c>
      <c r="P2113" s="78">
        <v>12.86144</v>
      </c>
      <c r="Q2113" s="144">
        <v>42647.5</v>
      </c>
      <c r="R2113" s="78">
        <v>-23843</v>
      </c>
      <c r="S2113" s="78">
        <v>-4252</v>
      </c>
      <c r="T2113" s="78">
        <v>10320</v>
      </c>
      <c r="U2113" s="78">
        <v>50766</v>
      </c>
      <c r="V2113" s="219">
        <v>-0.2032856636331403</v>
      </c>
      <c r="W2113" s="78">
        <v>16842</v>
      </c>
      <c r="X2113" s="78">
        <v>20142</v>
      </c>
      <c r="Y2113" s="78">
        <v>18014</v>
      </c>
      <c r="Z2113" s="78">
        <v>17672</v>
      </c>
      <c r="AA2113" s="78">
        <v>130.16</v>
      </c>
      <c r="AB2113" s="78">
        <v>134.82</v>
      </c>
      <c r="AC2113" s="78">
        <v>-833</v>
      </c>
      <c r="AD2113" s="104">
        <v>-0.76895999999999998</v>
      </c>
      <c r="AE2113" s="78">
        <v>8498</v>
      </c>
      <c r="AF2113" s="104">
        <v>-0.11846</v>
      </c>
      <c r="AG2113" s="78">
        <v>11435</v>
      </c>
      <c r="AH2113" s="104">
        <v>0.88205</v>
      </c>
      <c r="AI2113" s="78">
        <v>-13916</v>
      </c>
      <c r="AJ2113" s="104">
        <v>-0.40175</v>
      </c>
      <c r="AK2113" s="78">
        <v>11200</v>
      </c>
      <c r="AL2113" s="78">
        <v>10500</v>
      </c>
      <c r="AM2113" s="8">
        <v>10900</v>
      </c>
      <c r="AN2113" s="78">
        <v>250</v>
      </c>
      <c r="AO2113" s="78">
        <v>11400</v>
      </c>
      <c r="AP2113" s="78">
        <v>8200</v>
      </c>
      <c r="AQ2113" s="78">
        <v>10800</v>
      </c>
      <c r="AR2113" s="78">
        <v>414</v>
      </c>
      <c r="AS2113" s="78">
        <v>11000</v>
      </c>
      <c r="AT2113" s="78">
        <v>10850</v>
      </c>
      <c r="AU2113" s="78">
        <v>10950</v>
      </c>
      <c r="AV2113" s="78">
        <v>57</v>
      </c>
      <c r="AW2113" s="77">
        <v>14.17</v>
      </c>
      <c r="AX2113" s="144">
        <f t="shared" si="225"/>
        <v>0.24</v>
      </c>
      <c r="AY2113" s="144">
        <f t="shared" si="226"/>
        <v>0.51</v>
      </c>
      <c r="AZ2113" s="144">
        <f t="shared" si="227"/>
        <v>0.31</v>
      </c>
      <c r="BA2113" s="54">
        <f t="shared" si="228"/>
        <v>18.207456893404846</v>
      </c>
      <c r="BB2113" s="54">
        <f t="shared" si="229"/>
        <v>12.426543106595158</v>
      </c>
    </row>
    <row r="2114" spans="1:54" x14ac:dyDescent="0.25">
      <c r="A2114" s="3">
        <v>43306</v>
      </c>
      <c r="B2114" s="77">
        <v>10965.79</v>
      </c>
      <c r="C2114" s="77">
        <v>1243.1236100000001</v>
      </c>
      <c r="D2114" s="77">
        <v>-13.493699999999999</v>
      </c>
      <c r="E2114" s="77">
        <f t="shared" si="224"/>
        <v>-84.37409999999997</v>
      </c>
      <c r="F2114" s="77">
        <v>1.4686000000000001</v>
      </c>
      <c r="G2114" s="77">
        <v>6.5799000000000003</v>
      </c>
      <c r="H2114" t="s">
        <v>1889</v>
      </c>
      <c r="I2114" s="78">
        <v>10865</v>
      </c>
      <c r="J2114">
        <v>201808</v>
      </c>
      <c r="K2114" s="78">
        <v>10865</v>
      </c>
      <c r="L2114" s="77">
        <f t="shared" si="223"/>
        <v>-100.79000000000087</v>
      </c>
      <c r="M2114" s="78">
        <v>44775</v>
      </c>
      <c r="N2114" s="78">
        <v>972.70839000000001</v>
      </c>
      <c r="O2114" s="78">
        <v>2665</v>
      </c>
      <c r="P2114" s="78">
        <v>14.47551</v>
      </c>
      <c r="Q2114" s="144">
        <v>45441.25</v>
      </c>
      <c r="R2114" s="78">
        <v>-23853</v>
      </c>
      <c r="S2114" s="78">
        <v>-4981</v>
      </c>
      <c r="T2114" s="78">
        <v>10385</v>
      </c>
      <c r="U2114" s="78">
        <v>50222</v>
      </c>
      <c r="V2114" s="219">
        <v>-0.20678188841543546</v>
      </c>
      <c r="W2114" s="78">
        <v>16769</v>
      </c>
      <c r="X2114" s="78">
        <v>16769</v>
      </c>
      <c r="Y2114" s="78">
        <v>17961</v>
      </c>
      <c r="Z2114" s="78">
        <v>21174</v>
      </c>
      <c r="AA2114" s="78">
        <v>101.57</v>
      </c>
      <c r="AB2114" s="78">
        <v>122.76</v>
      </c>
      <c r="AC2114" s="78">
        <v>-1478</v>
      </c>
      <c r="AD2114" s="104">
        <v>-0.78137000000000001</v>
      </c>
      <c r="AE2114" s="78">
        <v>2658</v>
      </c>
      <c r="AF2114" s="104">
        <v>-0.16177</v>
      </c>
      <c r="AG2114" s="78">
        <v>6700</v>
      </c>
      <c r="AH2114" s="104">
        <v>0.98975999999999997</v>
      </c>
      <c r="AI2114" s="78">
        <v>-21022</v>
      </c>
      <c r="AJ2114" s="104">
        <v>-0.58548</v>
      </c>
      <c r="AK2114" s="78">
        <v>11200</v>
      </c>
      <c r="AL2114" s="78">
        <v>10500</v>
      </c>
      <c r="AM2114" s="8">
        <v>10900</v>
      </c>
      <c r="AN2114" s="78">
        <v>245</v>
      </c>
      <c r="AO2114" s="78">
        <v>11400</v>
      </c>
      <c r="AP2114" s="78">
        <v>8200</v>
      </c>
      <c r="AQ2114" s="78">
        <v>10800</v>
      </c>
      <c r="AR2114" s="78">
        <v>420</v>
      </c>
      <c r="AS2114" s="78">
        <v>11100</v>
      </c>
      <c r="AT2114" s="78">
        <v>10900</v>
      </c>
      <c r="AU2114" s="78">
        <v>10900</v>
      </c>
      <c r="AV2114" s="78">
        <v>137</v>
      </c>
      <c r="AW2114" s="77">
        <v>14.28</v>
      </c>
      <c r="AX2114" s="144">
        <f t="shared" si="225"/>
        <v>0.37</v>
      </c>
      <c r="AY2114" s="144">
        <f t="shared" si="226"/>
        <v>0.56999999999999995</v>
      </c>
      <c r="AZ2114" s="144">
        <f t="shared" si="227"/>
        <v>0.35</v>
      </c>
      <c r="BA2114" s="54">
        <f t="shared" si="228"/>
        <v>18.154121375102406</v>
      </c>
      <c r="BB2114" s="54">
        <f t="shared" si="229"/>
        <v>12.323878624897592</v>
      </c>
    </row>
    <row r="2115" spans="1:54" x14ac:dyDescent="0.25">
      <c r="A2115" s="3">
        <v>43307</v>
      </c>
      <c r="B2115" s="77">
        <v>11010.61</v>
      </c>
      <c r="C2115" s="77">
        <v>1341.6871900000001</v>
      </c>
      <c r="D2115" s="77">
        <v>28.9513</v>
      </c>
      <c r="E2115" s="77">
        <f t="shared" si="224"/>
        <v>26.088099999999976</v>
      </c>
      <c r="F2115" s="77">
        <v>1.0156000000000001</v>
      </c>
      <c r="G2115" s="77">
        <v>-9.7528000000000006</v>
      </c>
      <c r="H2115">
        <v>0</v>
      </c>
      <c r="I2115" s="78">
        <v>10915</v>
      </c>
      <c r="J2115">
        <v>201808</v>
      </c>
      <c r="K2115" s="78">
        <v>10915</v>
      </c>
      <c r="L2115" s="77">
        <f t="shared" ref="L2115:L2178" si="230">K2115-B2115</f>
        <v>-95.610000000000582</v>
      </c>
      <c r="M2115" s="78">
        <v>46895</v>
      </c>
      <c r="N2115" s="78">
        <v>1023.45172</v>
      </c>
      <c r="O2115" s="78">
        <v>6750</v>
      </c>
      <c r="P2115" s="78">
        <v>36.831690000000002</v>
      </c>
      <c r="Q2115" s="144">
        <v>48582.5</v>
      </c>
      <c r="R2115" s="78">
        <v>-23836</v>
      </c>
      <c r="S2115" s="78">
        <v>-4925</v>
      </c>
      <c r="T2115" s="78">
        <v>14857</v>
      </c>
      <c r="U2115" s="78">
        <v>54680</v>
      </c>
      <c r="V2115" s="219">
        <v>-0.27170811997073885</v>
      </c>
      <c r="W2115" s="78">
        <v>17497</v>
      </c>
      <c r="X2115" s="78">
        <v>24377</v>
      </c>
      <c r="Y2115" s="78">
        <v>21835</v>
      </c>
      <c r="Z2115" s="78">
        <v>22664</v>
      </c>
      <c r="AA2115" s="78">
        <v>107.23</v>
      </c>
      <c r="AB2115" s="78">
        <v>126.33</v>
      </c>
      <c r="AC2115" s="78">
        <v>229</v>
      </c>
      <c r="AD2115" s="104">
        <v>-0.92852000000000001</v>
      </c>
      <c r="AE2115" s="78">
        <v>4183</v>
      </c>
      <c r="AF2115" s="104">
        <v>-0.17510999999999999</v>
      </c>
      <c r="AG2115" s="78">
        <v>12445</v>
      </c>
      <c r="AH2115" s="104">
        <v>1.1386000000000001</v>
      </c>
      <c r="AI2115" s="78">
        <v>-25714</v>
      </c>
      <c r="AJ2115" s="104">
        <v>-0.67147999999999997</v>
      </c>
      <c r="AK2115" s="78">
        <v>11200</v>
      </c>
      <c r="AL2115" s="78">
        <v>10500</v>
      </c>
      <c r="AM2115" s="8">
        <v>10900</v>
      </c>
      <c r="AN2115" s="78">
        <v>231</v>
      </c>
      <c r="AO2115" s="78">
        <v>11400</v>
      </c>
      <c r="AP2115" s="78">
        <v>8200</v>
      </c>
      <c r="AQ2115" s="78">
        <v>10900</v>
      </c>
      <c r="AR2115" s="78">
        <v>397</v>
      </c>
      <c r="AS2115" s="78">
        <v>11100</v>
      </c>
      <c r="AT2115" s="78">
        <v>10900</v>
      </c>
      <c r="AU2115" s="78">
        <v>10950</v>
      </c>
      <c r="AV2115" s="78">
        <v>120</v>
      </c>
      <c r="AW2115" s="77">
        <v>13.29</v>
      </c>
      <c r="AX2115" s="144">
        <f t="shared" si="225"/>
        <v>0</v>
      </c>
      <c r="AY2115" s="144">
        <f t="shared" si="226"/>
        <v>0.16</v>
      </c>
      <c r="AZ2115" s="144">
        <f t="shared" si="227"/>
        <v>0.13</v>
      </c>
      <c r="BA2115" s="54">
        <f t="shared" si="228"/>
        <v>18.007169791407325</v>
      </c>
      <c r="BB2115" s="54">
        <f t="shared" si="229"/>
        <v>12.120830208592679</v>
      </c>
    </row>
    <row r="2116" spans="1:54" x14ac:dyDescent="0.25">
      <c r="A2116" s="3">
        <v>43308</v>
      </c>
      <c r="B2116" s="77">
        <v>11075.78</v>
      </c>
      <c r="C2116" s="77">
        <v>1262.6297999999999</v>
      </c>
      <c r="D2116" s="77">
        <v>69.732600000000005</v>
      </c>
      <c r="E2116" s="77">
        <f t="shared" si="224"/>
        <v>74.811000000000035</v>
      </c>
      <c r="F2116" s="77">
        <v>4.1389999999999993</v>
      </c>
      <c r="G2116" s="77">
        <v>4.7443</v>
      </c>
      <c r="H2116">
        <v>0</v>
      </c>
      <c r="I2116" s="78">
        <v>10992</v>
      </c>
      <c r="J2116">
        <v>201808</v>
      </c>
      <c r="K2116" s="78">
        <v>10992</v>
      </c>
      <c r="L2116" s="77">
        <f t="shared" si="230"/>
        <v>-83.780000000000655</v>
      </c>
      <c r="M2116" s="78">
        <v>52586</v>
      </c>
      <c r="N2116" s="78">
        <v>1155.7367200000001</v>
      </c>
      <c r="O2116" s="78">
        <v>10140</v>
      </c>
      <c r="P2116" s="78">
        <v>55.718449999999997</v>
      </c>
      <c r="Q2116" s="144">
        <v>55121</v>
      </c>
      <c r="R2116" s="78">
        <v>-23481</v>
      </c>
      <c r="S2116" s="78">
        <v>-6665</v>
      </c>
      <c r="T2116" s="78">
        <v>17465</v>
      </c>
      <c r="U2116" s="78">
        <v>64072</v>
      </c>
      <c r="V2116" s="219">
        <v>-0.27258396803595952</v>
      </c>
      <c r="W2116" s="78">
        <v>20283</v>
      </c>
      <c r="X2116" s="78">
        <v>28341</v>
      </c>
      <c r="Y2116" s="78">
        <v>25005</v>
      </c>
      <c r="Z2116" s="78">
        <v>29082</v>
      </c>
      <c r="AA2116" s="78">
        <v>136.63999999999999</v>
      </c>
      <c r="AB2116" s="78">
        <v>144.19999999999999</v>
      </c>
      <c r="AC2116" s="78">
        <v>4118</v>
      </c>
      <c r="AD2116" s="104">
        <v>-1.03209</v>
      </c>
      <c r="AE2116" s="78">
        <v>5953</v>
      </c>
      <c r="AF2116" s="104">
        <v>-0.16885</v>
      </c>
      <c r="AG2116" s="78">
        <v>22517</v>
      </c>
      <c r="AH2116" s="104">
        <v>2.0442200000000001</v>
      </c>
      <c r="AI2116" s="78">
        <v>-40192</v>
      </c>
      <c r="AJ2116" s="104">
        <v>-0.85636000000000001</v>
      </c>
      <c r="AK2116" s="78">
        <v>11200</v>
      </c>
      <c r="AL2116" s="78">
        <v>10500</v>
      </c>
      <c r="AM2116" s="8">
        <v>11000</v>
      </c>
      <c r="AN2116" s="78">
        <v>215</v>
      </c>
      <c r="AO2116" s="78">
        <v>11400</v>
      </c>
      <c r="AP2116" s="78">
        <v>8200</v>
      </c>
      <c r="AQ2116" s="78">
        <v>10900</v>
      </c>
      <c r="AR2116" s="78">
        <v>397</v>
      </c>
      <c r="AS2116" s="78">
        <v>11100</v>
      </c>
      <c r="AT2116" s="78">
        <v>10950</v>
      </c>
      <c r="AU2116" s="78">
        <v>11050</v>
      </c>
      <c r="AV2116" s="78">
        <v>93.5</v>
      </c>
      <c r="AW2116" s="77">
        <v>12.9</v>
      </c>
      <c r="AX2116" s="144">
        <f t="shared" si="225"/>
        <v>0</v>
      </c>
      <c r="AY2116" s="144">
        <f t="shared" si="226"/>
        <v>0</v>
      </c>
      <c r="AZ2116" s="144">
        <f t="shared" si="227"/>
        <v>0.02</v>
      </c>
      <c r="BA2116" s="54">
        <f t="shared" si="228"/>
        <v>17.990140347671225</v>
      </c>
      <c r="BB2116" s="54">
        <f t="shared" si="229"/>
        <v>11.845859652328777</v>
      </c>
    </row>
    <row r="2117" spans="1:54" x14ac:dyDescent="0.25">
      <c r="A2117" s="3">
        <v>43311</v>
      </c>
      <c r="B2117" s="77">
        <v>11033.54</v>
      </c>
      <c r="C2117" s="77">
        <v>1266.4747</v>
      </c>
      <c r="D2117" s="77">
        <v>9.0853999999999999</v>
      </c>
      <c r="E2117" s="77">
        <f t="shared" si="224"/>
        <v>168.39949999999996</v>
      </c>
      <c r="F2117" s="77">
        <v>-3.9666000000000001</v>
      </c>
      <c r="G2117" s="77">
        <v>-26.4983</v>
      </c>
      <c r="H2117">
        <v>0</v>
      </c>
      <c r="I2117" s="78">
        <v>10940</v>
      </c>
      <c r="J2117">
        <v>201808</v>
      </c>
      <c r="K2117" s="78">
        <v>10940</v>
      </c>
      <c r="L2117" s="77">
        <f t="shared" si="230"/>
        <v>-93.540000000000873</v>
      </c>
      <c r="M2117" s="78">
        <v>51996</v>
      </c>
      <c r="N2117" s="78">
        <v>1137.36231</v>
      </c>
      <c r="O2117" s="78">
        <v>9021</v>
      </c>
      <c r="P2117" s="78">
        <v>49.334539999999997</v>
      </c>
      <c r="Q2117" s="144">
        <v>54251.25</v>
      </c>
      <c r="R2117" s="78">
        <v>-23509</v>
      </c>
      <c r="S2117" s="78">
        <v>-7291</v>
      </c>
      <c r="T2117" s="78">
        <v>17627</v>
      </c>
      <c r="U2117" s="78">
        <v>59383</v>
      </c>
      <c r="V2117" s="219">
        <v>-0.29683579475607497</v>
      </c>
      <c r="W2117" s="78">
        <v>20923</v>
      </c>
      <c r="X2117" s="78">
        <v>28501</v>
      </c>
      <c r="Y2117" s="78">
        <v>27173</v>
      </c>
      <c r="Z2117" s="78">
        <v>27450</v>
      </c>
      <c r="AA2117" s="78">
        <v>110.82</v>
      </c>
      <c r="AB2117" s="78">
        <v>130.9</v>
      </c>
      <c r="AC2117" s="78">
        <v>2283</v>
      </c>
      <c r="AD2117" s="104">
        <v>-0.88149</v>
      </c>
      <c r="AE2117" s="78">
        <v>6513</v>
      </c>
      <c r="AF2117" s="104">
        <v>-0.2167</v>
      </c>
      <c r="AG2117" s="78">
        <v>12305</v>
      </c>
      <c r="AH2117" s="104">
        <v>1.7899799999999999</v>
      </c>
      <c r="AI2117" s="78">
        <v>-33122</v>
      </c>
      <c r="AJ2117" s="104">
        <v>-0.93535999999999997</v>
      </c>
      <c r="AK2117" s="78">
        <v>11200</v>
      </c>
      <c r="AL2117" s="78">
        <v>10500</v>
      </c>
      <c r="AM2117" s="8">
        <v>10900</v>
      </c>
      <c r="AN2117" s="78">
        <v>223</v>
      </c>
      <c r="AO2117" s="78">
        <v>11400</v>
      </c>
      <c r="AP2117" s="78">
        <v>8200</v>
      </c>
      <c r="AQ2117" s="78">
        <v>10900</v>
      </c>
      <c r="AR2117" s="78">
        <v>392</v>
      </c>
      <c r="AS2117" s="78">
        <v>11000</v>
      </c>
      <c r="AT2117" s="78">
        <v>10900</v>
      </c>
      <c r="AU2117" s="78">
        <v>11000</v>
      </c>
      <c r="AV2117" s="78">
        <v>81</v>
      </c>
      <c r="AW2117" s="77">
        <v>13.7</v>
      </c>
      <c r="AX2117" s="144">
        <f t="shared" si="225"/>
        <v>0.1</v>
      </c>
      <c r="AY2117" s="144">
        <f t="shared" si="226"/>
        <v>0.24</v>
      </c>
      <c r="AZ2117" s="144">
        <f t="shared" si="227"/>
        <v>0.2</v>
      </c>
      <c r="BA2117" s="54">
        <f t="shared" si="228"/>
        <v>17.671794546221083</v>
      </c>
      <c r="BB2117" s="54">
        <f t="shared" si="229"/>
        <v>11.818205453778916</v>
      </c>
    </row>
    <row r="2118" spans="1:54" x14ac:dyDescent="0.25">
      <c r="A2118" s="3">
        <v>43312</v>
      </c>
      <c r="B2118" s="77">
        <v>11057.51</v>
      </c>
      <c r="C2118" s="77">
        <v>1590.1256000000001</v>
      </c>
      <c r="D2118" s="77">
        <v>-0.85790000000000011</v>
      </c>
      <c r="E2118" s="77">
        <f t="shared" si="224"/>
        <v>249.37560000000005</v>
      </c>
      <c r="F2118" s="77">
        <v>-15.6434</v>
      </c>
      <c r="G2118" s="77">
        <v>0.30299999999999999</v>
      </c>
      <c r="H2118">
        <v>0</v>
      </c>
      <c r="I2118" s="78">
        <v>10989</v>
      </c>
      <c r="J2118">
        <v>201808</v>
      </c>
      <c r="K2118" s="78">
        <v>10989</v>
      </c>
      <c r="L2118" s="77">
        <f t="shared" si="230"/>
        <v>-68.510000000000218</v>
      </c>
      <c r="M2118" s="78">
        <v>53812</v>
      </c>
      <c r="N2118" s="78">
        <v>1182.5749599999999</v>
      </c>
      <c r="O2118" s="78">
        <v>9770</v>
      </c>
      <c r="P2118" s="78">
        <v>53.679299999999998</v>
      </c>
      <c r="Q2118" s="144">
        <v>56254.5</v>
      </c>
      <c r="R2118" s="78">
        <v>-23541</v>
      </c>
      <c r="S2118" s="78">
        <v>-7567</v>
      </c>
      <c r="T2118" s="78">
        <v>18702</v>
      </c>
      <c r="U2118" s="78">
        <v>61627</v>
      </c>
      <c r="V2118" s="219">
        <v>-0.30347088126957339</v>
      </c>
      <c r="W2118" s="78">
        <v>20846</v>
      </c>
      <c r="X2118" s="78">
        <v>28370</v>
      </c>
      <c r="Y2118" s="78">
        <v>26550</v>
      </c>
      <c r="Z2118" s="78">
        <v>29520</v>
      </c>
      <c r="AA2118" s="78">
        <v>114.7</v>
      </c>
      <c r="AB2118" s="78">
        <v>136.47</v>
      </c>
      <c r="AC2118" s="78">
        <v>3977</v>
      </c>
      <c r="AD2118" s="104">
        <v>-1.01698</v>
      </c>
      <c r="AE2118" s="78">
        <v>12388</v>
      </c>
      <c r="AF2118" s="104">
        <v>-0.12975999999999999</v>
      </c>
      <c r="AG2118" s="78">
        <v>12436</v>
      </c>
      <c r="AH2118" s="104">
        <v>2.1088800000000001</v>
      </c>
      <c r="AI2118" s="78">
        <v>-32072</v>
      </c>
      <c r="AJ2118" s="104">
        <v>-0.63995999999999997</v>
      </c>
      <c r="AK2118" s="78">
        <v>11200</v>
      </c>
      <c r="AL2118" s="78">
        <v>10800</v>
      </c>
      <c r="AM2118" s="8">
        <v>11000</v>
      </c>
      <c r="AN2118" s="78">
        <v>205</v>
      </c>
      <c r="AO2118" s="78">
        <v>11400</v>
      </c>
      <c r="AP2118" s="78">
        <v>8200</v>
      </c>
      <c r="AQ2118" s="78">
        <v>10900</v>
      </c>
      <c r="AR2118" s="78">
        <v>390</v>
      </c>
      <c r="AS2118" s="78">
        <v>11100</v>
      </c>
      <c r="AT2118" s="78">
        <v>10950</v>
      </c>
      <c r="AU2118" s="78">
        <v>11050</v>
      </c>
      <c r="AV2118" s="78">
        <v>57</v>
      </c>
      <c r="AW2118" s="77">
        <v>13.43</v>
      </c>
      <c r="AX2118" s="144">
        <f t="shared" si="225"/>
        <v>0.1</v>
      </c>
      <c r="AY2118" s="144">
        <f t="shared" si="226"/>
        <v>0.18</v>
      </c>
      <c r="AZ2118" s="144">
        <f t="shared" si="227"/>
        <v>0.17</v>
      </c>
      <c r="BA2118" s="54">
        <f t="shared" si="228"/>
        <v>17.268831178677122</v>
      </c>
      <c r="BB2118" s="54">
        <f t="shared" si="229"/>
        <v>11.833168821322875</v>
      </c>
    </row>
    <row r="2119" spans="1:54" x14ac:dyDescent="0.25">
      <c r="A2119" s="3">
        <v>43313</v>
      </c>
      <c r="B2119" s="77">
        <v>11098.13</v>
      </c>
      <c r="C2119" s="77">
        <v>1454.6971699999999</v>
      </c>
      <c r="D2119" s="77">
        <v>11.3146</v>
      </c>
      <c r="E2119" s="77">
        <f t="shared" si="224"/>
        <v>243.45799999999997</v>
      </c>
      <c r="F2119" s="77">
        <v>9.4166999999999987</v>
      </c>
      <c r="G2119" s="77">
        <v>6.0429999999999993</v>
      </c>
      <c r="H2119" t="s">
        <v>1890</v>
      </c>
      <c r="I2119" s="78">
        <v>11047</v>
      </c>
      <c r="J2119">
        <v>201808</v>
      </c>
      <c r="K2119" s="78">
        <v>11047</v>
      </c>
      <c r="L2119" s="77">
        <f t="shared" si="230"/>
        <v>-51.1299999999992</v>
      </c>
      <c r="M2119" s="78">
        <v>54707</v>
      </c>
      <c r="N2119" s="78">
        <v>1208.1726799999999</v>
      </c>
      <c r="O2119" s="78">
        <v>10165</v>
      </c>
      <c r="P2119" s="78">
        <v>56.122959999999999</v>
      </c>
      <c r="Q2119" s="144">
        <v>57248.25</v>
      </c>
      <c r="R2119" s="78">
        <v>-23471</v>
      </c>
      <c r="S2119" s="78">
        <v>-7662</v>
      </c>
      <c r="T2119" s="78">
        <v>19387</v>
      </c>
      <c r="U2119" s="78">
        <v>63413</v>
      </c>
      <c r="V2119" s="219">
        <v>-0.30572595524576979</v>
      </c>
      <c r="W2119" s="78">
        <v>19599</v>
      </c>
      <c r="X2119" s="78">
        <v>32876</v>
      </c>
      <c r="Y2119" s="78">
        <v>25960</v>
      </c>
      <c r="Z2119" s="78">
        <v>28047</v>
      </c>
      <c r="AA2119" s="78">
        <v>120.44</v>
      </c>
      <c r="AB2119" s="78">
        <v>139.19999999999999</v>
      </c>
      <c r="AC2119" s="78">
        <v>459</v>
      </c>
      <c r="AD2119" s="104">
        <v>-1.2399899999999999</v>
      </c>
      <c r="AE2119" s="78">
        <v>12637</v>
      </c>
      <c r="AF2119" s="104">
        <v>-7.2539999999999993E-2</v>
      </c>
      <c r="AG2119" s="78">
        <v>20413</v>
      </c>
      <c r="AH2119" s="104">
        <v>2.95784</v>
      </c>
      <c r="AI2119" s="78">
        <v>-40153</v>
      </c>
      <c r="AJ2119" s="104">
        <v>-0.54483000000000004</v>
      </c>
      <c r="AK2119" s="78">
        <v>11200</v>
      </c>
      <c r="AL2119" s="78">
        <v>10800</v>
      </c>
      <c r="AM2119" s="8">
        <v>11000</v>
      </c>
      <c r="AN2119" s="78">
        <v>189</v>
      </c>
      <c r="AO2119" s="78">
        <v>11400</v>
      </c>
      <c r="AP2119" s="78">
        <v>8200</v>
      </c>
      <c r="AQ2119" s="78">
        <v>11000</v>
      </c>
      <c r="AR2119" s="78">
        <v>364</v>
      </c>
      <c r="AS2119" s="78">
        <v>11200</v>
      </c>
      <c r="AT2119" s="78">
        <v>10500</v>
      </c>
      <c r="AU2119" s="78">
        <v>11050</v>
      </c>
      <c r="AV2119" s="78">
        <v>127</v>
      </c>
      <c r="AW2119" s="77">
        <v>12.83</v>
      </c>
      <c r="AX2119" s="144">
        <f t="shared" si="225"/>
        <v>0</v>
      </c>
      <c r="AY2119" s="144">
        <f t="shared" si="226"/>
        <v>0</v>
      </c>
      <c r="AZ2119" s="144">
        <f t="shared" si="227"/>
        <v>0.01</v>
      </c>
      <c r="BA2119" s="54">
        <f t="shared" si="228"/>
        <v>16.831217094527805</v>
      </c>
      <c r="BB2119" s="54">
        <f t="shared" si="229"/>
        <v>11.827782905472198</v>
      </c>
    </row>
    <row r="2120" spans="1:54" x14ac:dyDescent="0.25">
      <c r="A2120" s="3">
        <v>43314</v>
      </c>
      <c r="B2120" s="77">
        <v>10929.77</v>
      </c>
      <c r="C2120" s="77">
        <v>1422.53009</v>
      </c>
      <c r="D2120" s="77">
        <v>-57.222299999999997</v>
      </c>
      <c r="E2120" s="77">
        <f t="shared" si="224"/>
        <v>245.69430000000003</v>
      </c>
      <c r="F2120" s="77">
        <v>-6.3190999999999997</v>
      </c>
      <c r="G2120" s="77">
        <v>-43.761000000000003</v>
      </c>
      <c r="H2120">
        <v>0</v>
      </c>
      <c r="I2120" s="78">
        <v>10871</v>
      </c>
      <c r="J2120">
        <v>201808</v>
      </c>
      <c r="K2120" s="78">
        <v>10871</v>
      </c>
      <c r="L2120" s="77">
        <f t="shared" si="230"/>
        <v>-58.770000000000437</v>
      </c>
      <c r="M2120" s="78">
        <v>53918</v>
      </c>
      <c r="N2120" s="78">
        <v>1172.20075</v>
      </c>
      <c r="O2120" s="78">
        <v>-4259</v>
      </c>
      <c r="P2120" s="78">
        <v>-23.15277</v>
      </c>
      <c r="Q2120" s="144">
        <v>52853.25</v>
      </c>
      <c r="R2120" s="78">
        <v>-24271</v>
      </c>
      <c r="S2120" s="78">
        <v>-6975</v>
      </c>
      <c r="T2120" s="78">
        <v>3378</v>
      </c>
      <c r="U2120" s="78">
        <v>58167</v>
      </c>
      <c r="V2120" s="219">
        <v>-5.8074165764093043E-2</v>
      </c>
      <c r="W2120" s="78">
        <v>17859</v>
      </c>
      <c r="X2120" s="78">
        <v>21756</v>
      </c>
      <c r="Y2120" s="78">
        <v>24065</v>
      </c>
      <c r="Z2120" s="78">
        <v>25495</v>
      </c>
      <c r="AA2120" s="78">
        <v>102.22</v>
      </c>
      <c r="AB2120" s="78">
        <v>106.07</v>
      </c>
      <c r="AC2120" s="78">
        <v>-1160</v>
      </c>
      <c r="AD2120" s="104">
        <v>-0.72738999999999998</v>
      </c>
      <c r="AE2120" s="78">
        <v>24190</v>
      </c>
      <c r="AF2120" s="104">
        <v>0.32413999999999998</v>
      </c>
      <c r="AG2120" s="78">
        <v>-1423</v>
      </c>
      <c r="AH2120" s="104">
        <v>1.4604900000000001</v>
      </c>
      <c r="AI2120" s="78">
        <v>-37987</v>
      </c>
      <c r="AJ2120" s="104">
        <v>-0.87966</v>
      </c>
      <c r="AK2120" s="78">
        <v>11200</v>
      </c>
      <c r="AL2120" s="78">
        <v>10700</v>
      </c>
      <c r="AM2120" s="8">
        <v>10900</v>
      </c>
      <c r="AN2120" s="78">
        <v>193</v>
      </c>
      <c r="AO2120" s="78">
        <v>11400</v>
      </c>
      <c r="AP2120" s="78">
        <v>8200</v>
      </c>
      <c r="AQ2120" s="78">
        <v>10800</v>
      </c>
      <c r="AR2120" s="78">
        <v>400</v>
      </c>
      <c r="AS2120" s="78">
        <v>10950</v>
      </c>
      <c r="AT2120" s="78">
        <v>10900</v>
      </c>
      <c r="AU2120" s="78">
        <v>10900</v>
      </c>
      <c r="AV2120" s="78">
        <v>132</v>
      </c>
      <c r="AW2120" s="77">
        <v>14.38</v>
      </c>
      <c r="AX2120" s="144">
        <f t="shared" si="225"/>
        <v>0.48</v>
      </c>
      <c r="AY2120" s="144">
        <f t="shared" si="226"/>
        <v>0.56999999999999995</v>
      </c>
      <c r="AZ2120" s="144">
        <f t="shared" si="227"/>
        <v>0.41</v>
      </c>
      <c r="BA2120" s="54">
        <f t="shared" si="228"/>
        <v>16.042245760888317</v>
      </c>
      <c r="BB2120" s="54">
        <f t="shared" si="229"/>
        <v>12.271754239111683</v>
      </c>
    </row>
    <row r="2121" spans="1:54" x14ac:dyDescent="0.25">
      <c r="A2121" s="3">
        <v>43315</v>
      </c>
      <c r="B2121" s="77">
        <v>11012.43</v>
      </c>
      <c r="C2121" s="77">
        <v>1374.75362</v>
      </c>
      <c r="D2121" s="77">
        <v>16.1615</v>
      </c>
      <c r="E2121" s="77">
        <f t="shared" si="224"/>
        <v>301.97930000000002</v>
      </c>
      <c r="F2121" s="77">
        <v>-3.2633999999999999</v>
      </c>
      <c r="G2121" s="77">
        <v>3.5918000000000001</v>
      </c>
      <c r="H2121">
        <v>0</v>
      </c>
      <c r="I2121" s="78">
        <v>10970</v>
      </c>
      <c r="J2121">
        <v>201808</v>
      </c>
      <c r="K2121" s="78">
        <v>10970</v>
      </c>
      <c r="L2121" s="77">
        <f t="shared" si="230"/>
        <v>-42.430000000000291</v>
      </c>
      <c r="M2121" s="78">
        <v>57828</v>
      </c>
      <c r="N2121" s="78">
        <v>1268.18082</v>
      </c>
      <c r="O2121" s="78">
        <v>-1318</v>
      </c>
      <c r="P2121" s="78">
        <v>-7.2323399999999998</v>
      </c>
      <c r="Q2121" s="144">
        <v>57498.5</v>
      </c>
      <c r="R2121" s="78">
        <v>-23368</v>
      </c>
      <c r="S2121" s="78">
        <v>-7464</v>
      </c>
      <c r="T2121" s="78">
        <v>5281</v>
      </c>
      <c r="U2121" s="78">
        <v>61276</v>
      </c>
      <c r="V2121" s="219">
        <v>-8.6183824009400098E-2</v>
      </c>
      <c r="W2121" s="78">
        <v>19385</v>
      </c>
      <c r="X2121" s="78">
        <v>27990</v>
      </c>
      <c r="Y2121" s="78">
        <v>26639</v>
      </c>
      <c r="Z2121" s="78">
        <v>29415</v>
      </c>
      <c r="AA2121" s="78">
        <v>106.98</v>
      </c>
      <c r="AB2121" s="78">
        <v>112.76</v>
      </c>
      <c r="AC2121" s="78">
        <v>4127</v>
      </c>
      <c r="AD2121" s="104">
        <v>-1.02451</v>
      </c>
      <c r="AE2121" s="78">
        <v>29725</v>
      </c>
      <c r="AF2121" s="104">
        <v>0.1757</v>
      </c>
      <c r="AG2121" s="78">
        <v>9946</v>
      </c>
      <c r="AH2121" s="104">
        <v>2.2193900000000002</v>
      </c>
      <c r="AI2121" s="78">
        <v>-40681</v>
      </c>
      <c r="AJ2121" s="104">
        <v>-0.42108000000000001</v>
      </c>
      <c r="AK2121" s="78">
        <v>11200</v>
      </c>
      <c r="AL2121" s="78">
        <v>10700</v>
      </c>
      <c r="AM2121" s="8">
        <v>11000</v>
      </c>
      <c r="AN2121" s="78">
        <v>169</v>
      </c>
      <c r="AO2121" s="78">
        <v>11400</v>
      </c>
      <c r="AP2121" s="78">
        <v>8200</v>
      </c>
      <c r="AQ2121" s="78">
        <v>10900</v>
      </c>
      <c r="AR2121" s="78">
        <v>373</v>
      </c>
      <c r="AS2121" s="78">
        <v>11100</v>
      </c>
      <c r="AT2121" s="78">
        <v>10900</v>
      </c>
      <c r="AU2121" s="78">
        <v>11000</v>
      </c>
      <c r="AV2121" s="78">
        <v>97.5</v>
      </c>
      <c r="AW2121" s="77">
        <v>13.33</v>
      </c>
      <c r="AX2121" s="144">
        <f t="shared" si="225"/>
        <v>0.13</v>
      </c>
      <c r="AY2121" s="144">
        <f t="shared" si="226"/>
        <v>0.16</v>
      </c>
      <c r="AZ2121" s="144">
        <f t="shared" si="227"/>
        <v>0.18</v>
      </c>
      <c r="BA2121" s="54">
        <f t="shared" si="228"/>
        <v>15.400096364410009</v>
      </c>
      <c r="BB2121" s="54">
        <f t="shared" si="229"/>
        <v>12.559903635589992</v>
      </c>
    </row>
    <row r="2122" spans="1:54" x14ac:dyDescent="0.25">
      <c r="A2122" s="3">
        <v>43318</v>
      </c>
      <c r="B2122" s="77">
        <v>11024.1</v>
      </c>
      <c r="C2122" s="77">
        <v>1166.8642500000001</v>
      </c>
      <c r="D2122" s="77">
        <v>-17.309200000000001</v>
      </c>
      <c r="E2122" s="77">
        <f t="shared" si="224"/>
        <v>225.20000000000005</v>
      </c>
      <c r="F2122" s="77">
        <v>7.5500999999999996</v>
      </c>
      <c r="G2122" s="77">
        <v>-2.7181000000000002</v>
      </c>
      <c r="H2122">
        <v>0</v>
      </c>
      <c r="I2122" s="78">
        <v>10982</v>
      </c>
      <c r="J2122">
        <v>201808</v>
      </c>
      <c r="K2122" s="78">
        <v>10982</v>
      </c>
      <c r="L2122" s="77">
        <f t="shared" si="230"/>
        <v>-42.100000000000364</v>
      </c>
      <c r="M2122" s="78">
        <v>56455</v>
      </c>
      <c r="N2122" s="78">
        <v>1239.5154399999999</v>
      </c>
      <c r="O2122" s="78">
        <v>-191</v>
      </c>
      <c r="P2122" s="78">
        <v>-1.0527899999999999</v>
      </c>
      <c r="Q2122" s="144">
        <v>56407.25</v>
      </c>
      <c r="R2122" s="78">
        <v>-23321</v>
      </c>
      <c r="S2122" s="78">
        <v>-6704</v>
      </c>
      <c r="T2122" s="78">
        <v>6270</v>
      </c>
      <c r="U2122" s="78">
        <v>60874</v>
      </c>
      <c r="V2122" s="219">
        <v>-0.1029996385977593</v>
      </c>
      <c r="W2122" s="78">
        <v>19087</v>
      </c>
      <c r="X2122" s="78">
        <v>27470</v>
      </c>
      <c r="Y2122" s="78">
        <v>26341</v>
      </c>
      <c r="Z2122" s="78">
        <v>28983</v>
      </c>
      <c r="AA2122" s="78">
        <v>107.22</v>
      </c>
      <c r="AB2122" s="78">
        <v>120.75</v>
      </c>
      <c r="AC2122" s="78">
        <v>2632</v>
      </c>
      <c r="AD2122" s="104">
        <v>-1.1135600000000001</v>
      </c>
      <c r="AE2122" s="78">
        <v>33077</v>
      </c>
      <c r="AF2122" s="104">
        <v>7.5300000000000006E-2</v>
      </c>
      <c r="AG2122" s="78">
        <v>1906</v>
      </c>
      <c r="AH2122" s="104">
        <v>2.2798699999999998</v>
      </c>
      <c r="AI2122" s="78">
        <v>-35087</v>
      </c>
      <c r="AJ2122" s="104">
        <v>-0.11216</v>
      </c>
      <c r="AK2122" s="78">
        <v>11200</v>
      </c>
      <c r="AL2122" s="78">
        <v>10700</v>
      </c>
      <c r="AM2122" s="8">
        <v>11000</v>
      </c>
      <c r="AN2122" s="78">
        <v>150</v>
      </c>
      <c r="AO2122" s="78">
        <v>11400</v>
      </c>
      <c r="AP2122" s="78">
        <v>8200</v>
      </c>
      <c r="AQ2122" s="78">
        <v>10900</v>
      </c>
      <c r="AR2122" s="78">
        <v>355</v>
      </c>
      <c r="AS2122" s="78">
        <v>11100</v>
      </c>
      <c r="AT2122" s="78">
        <v>10950</v>
      </c>
      <c r="AU2122" s="78">
        <v>11000</v>
      </c>
      <c r="AV2122" s="78">
        <v>76.5</v>
      </c>
      <c r="AW2122" s="77">
        <v>13.23</v>
      </c>
      <c r="AX2122" s="144">
        <f t="shared" si="225"/>
        <v>0.06</v>
      </c>
      <c r="AY2122" s="144">
        <f t="shared" si="226"/>
        <v>0.08</v>
      </c>
      <c r="AZ2122" s="144">
        <f t="shared" si="227"/>
        <v>0.12</v>
      </c>
      <c r="BA2122" s="54">
        <f t="shared" si="228"/>
        <v>15.221122622816376</v>
      </c>
      <c r="BB2122" s="54">
        <f t="shared" si="229"/>
        <v>12.543877377183628</v>
      </c>
    </row>
    <row r="2123" spans="1:54" x14ac:dyDescent="0.25">
      <c r="A2123" s="3">
        <v>43319</v>
      </c>
      <c r="B2123" s="77">
        <v>10983.44</v>
      </c>
      <c r="C2123" s="77">
        <v>1208.56105</v>
      </c>
      <c r="D2123" s="77">
        <v>-19.2425</v>
      </c>
      <c r="E2123" s="77">
        <f t="shared" si="224"/>
        <v>182.50190000000003</v>
      </c>
      <c r="F2123" s="77">
        <v>-2.6170999999999998</v>
      </c>
      <c r="G2123" s="77">
        <v>2.0756000000000001</v>
      </c>
      <c r="H2123">
        <v>0</v>
      </c>
      <c r="I2123" s="78">
        <v>10968</v>
      </c>
      <c r="J2123">
        <v>201808</v>
      </c>
      <c r="K2123" s="78">
        <v>10968</v>
      </c>
      <c r="L2123" s="77">
        <f t="shared" si="230"/>
        <v>-15.440000000000509</v>
      </c>
      <c r="M2123" s="78">
        <v>56712</v>
      </c>
      <c r="N2123" s="78">
        <v>1243.8173200000001</v>
      </c>
      <c r="O2123" s="78">
        <v>393</v>
      </c>
      <c r="P2123" s="78">
        <v>2.1541000000000001</v>
      </c>
      <c r="Q2123" s="144">
        <v>56810.25</v>
      </c>
      <c r="R2123" s="78">
        <v>-23578</v>
      </c>
      <c r="S2123" s="78">
        <v>-7404</v>
      </c>
      <c r="T2123" s="78">
        <v>5728</v>
      </c>
      <c r="U2123" s="78">
        <v>60972</v>
      </c>
      <c r="V2123" s="219">
        <v>-9.394476152988257E-2</v>
      </c>
      <c r="W2123" s="78">
        <v>20397</v>
      </c>
      <c r="X2123" s="78">
        <v>28833</v>
      </c>
      <c r="Y2123" s="78">
        <v>27048</v>
      </c>
      <c r="Z2123" s="78">
        <v>30148</v>
      </c>
      <c r="AA2123" s="78">
        <v>97.48</v>
      </c>
      <c r="AB2123" s="78">
        <v>116.26</v>
      </c>
      <c r="AC2123" s="78">
        <v>6053</v>
      </c>
      <c r="AD2123" s="104">
        <v>-0.95587999999999995</v>
      </c>
      <c r="AE2123" s="78">
        <v>31602</v>
      </c>
      <c r="AF2123" s="104">
        <v>-4.283E-2</v>
      </c>
      <c r="AG2123" s="78">
        <v>-4891</v>
      </c>
      <c r="AH2123" s="104">
        <v>2.1208900000000002</v>
      </c>
      <c r="AI2123" s="78">
        <v>-35947</v>
      </c>
      <c r="AJ2123" s="104">
        <v>-0.10788</v>
      </c>
      <c r="AK2123" s="78">
        <v>11200</v>
      </c>
      <c r="AL2123" s="78">
        <v>10700</v>
      </c>
      <c r="AM2123" s="8">
        <v>11000</v>
      </c>
      <c r="AN2123" s="78">
        <v>137</v>
      </c>
      <c r="AO2123" s="78">
        <v>11400</v>
      </c>
      <c r="AP2123" s="78">
        <v>8200</v>
      </c>
      <c r="AQ2123" s="78">
        <v>10900</v>
      </c>
      <c r="AR2123" s="78">
        <v>336</v>
      </c>
      <c r="AS2123" s="78">
        <v>11050</v>
      </c>
      <c r="AT2123" s="78">
        <v>10950</v>
      </c>
      <c r="AU2123" s="78">
        <v>11000</v>
      </c>
      <c r="AV2123" s="78">
        <v>48</v>
      </c>
      <c r="AW2123" s="77">
        <v>12.89</v>
      </c>
      <c r="AX2123" s="144">
        <f t="shared" si="225"/>
        <v>0.03</v>
      </c>
      <c r="AY2123" s="144">
        <f t="shared" si="226"/>
        <v>0.02</v>
      </c>
      <c r="AZ2123" s="144">
        <f t="shared" si="227"/>
        <v>0.02</v>
      </c>
      <c r="BA2123" s="54">
        <f t="shared" si="228"/>
        <v>15.174231302631247</v>
      </c>
      <c r="BB2123" s="54">
        <f t="shared" si="229"/>
        <v>12.42776869736875</v>
      </c>
    </row>
    <row r="2124" spans="1:54" x14ac:dyDescent="0.25">
      <c r="A2124" s="3">
        <v>43320</v>
      </c>
      <c r="B2124" s="77">
        <v>11075.25</v>
      </c>
      <c r="C2124" s="77">
        <v>1425.66416</v>
      </c>
      <c r="D2124" s="77">
        <v>89.975099999999998</v>
      </c>
      <c r="E2124" s="77">
        <f t="shared" si="224"/>
        <v>354.56140000000005</v>
      </c>
      <c r="F2124" s="77">
        <v>3.9956</v>
      </c>
      <c r="G2124" s="77">
        <v>-6.4490999999999996</v>
      </c>
      <c r="H2124" t="s">
        <v>1891</v>
      </c>
      <c r="I2124" s="78">
        <v>11049</v>
      </c>
      <c r="J2124">
        <v>201808</v>
      </c>
      <c r="K2124" s="78">
        <v>11049</v>
      </c>
      <c r="L2124" s="77">
        <f t="shared" si="230"/>
        <v>-26.25</v>
      </c>
      <c r="M2124" s="78">
        <v>59923</v>
      </c>
      <c r="N2124" s="78">
        <v>1323.6375399999999</v>
      </c>
      <c r="O2124" s="78">
        <v>2459</v>
      </c>
      <c r="P2124" s="78">
        <v>13.57831</v>
      </c>
      <c r="Q2124" s="144">
        <v>60537.75</v>
      </c>
      <c r="R2124" s="78">
        <v>-23488</v>
      </c>
      <c r="S2124" s="78">
        <v>-8267</v>
      </c>
      <c r="T2124" s="78">
        <v>8016</v>
      </c>
      <c r="U2124" s="78">
        <v>66880</v>
      </c>
      <c r="V2124" s="219">
        <v>-0.11985645933014354</v>
      </c>
      <c r="W2124" s="78">
        <v>19356</v>
      </c>
      <c r="X2124" s="78">
        <v>33217</v>
      </c>
      <c r="Y2124" s="78">
        <v>26904</v>
      </c>
      <c r="Z2124" s="78">
        <v>34560</v>
      </c>
      <c r="AA2124" s="78">
        <v>122.31</v>
      </c>
      <c r="AB2124" s="78">
        <v>134.28</v>
      </c>
      <c r="AC2124" s="78">
        <v>996</v>
      </c>
      <c r="AD2124" s="104">
        <v>-1.33978</v>
      </c>
      <c r="AE2124" s="78">
        <v>26735</v>
      </c>
      <c r="AF2124" s="104">
        <v>-0.15473000000000001</v>
      </c>
      <c r="AG2124" s="78">
        <v>6865</v>
      </c>
      <c r="AH2124" s="104">
        <v>2.8270900000000001</v>
      </c>
      <c r="AI2124" s="78">
        <v>-43169</v>
      </c>
      <c r="AJ2124" s="104">
        <v>-0.18645999999999999</v>
      </c>
      <c r="AK2124" s="78">
        <v>11200</v>
      </c>
      <c r="AL2124" s="78">
        <v>10700</v>
      </c>
      <c r="AM2124" s="8">
        <v>11050</v>
      </c>
      <c r="AN2124" s="78">
        <v>123</v>
      </c>
      <c r="AO2124" s="78">
        <v>11400</v>
      </c>
      <c r="AP2124" s="78">
        <v>8200</v>
      </c>
      <c r="AQ2124" s="78">
        <v>11000</v>
      </c>
      <c r="AR2124" s="78">
        <v>323</v>
      </c>
      <c r="AS2124" s="78">
        <v>11200</v>
      </c>
      <c r="AT2124" s="78">
        <v>10700</v>
      </c>
      <c r="AU2124" s="78">
        <v>11050</v>
      </c>
      <c r="AV2124" s="78">
        <v>123</v>
      </c>
      <c r="AW2124" s="77">
        <v>12.36</v>
      </c>
      <c r="AX2124" s="144">
        <f t="shared" si="225"/>
        <v>0</v>
      </c>
      <c r="AY2124" s="144">
        <f t="shared" si="226"/>
        <v>0</v>
      </c>
      <c r="AZ2124" s="144">
        <f t="shared" si="227"/>
        <v>0</v>
      </c>
      <c r="BA2124" s="54">
        <f t="shared" si="228"/>
        <v>14.840720281880989</v>
      </c>
      <c r="BB2124" s="54">
        <f t="shared" si="229"/>
        <v>12.428279718119009</v>
      </c>
    </row>
    <row r="2125" spans="1:54" x14ac:dyDescent="0.25">
      <c r="A2125" s="3">
        <v>43321</v>
      </c>
      <c r="B2125" s="77">
        <v>11028.07</v>
      </c>
      <c r="C2125" s="77">
        <v>1265.5672300000001</v>
      </c>
      <c r="D2125" s="77">
        <v>-5.6686000000000005</v>
      </c>
      <c r="E2125" s="77">
        <f t="shared" si="224"/>
        <v>342.37610000000001</v>
      </c>
      <c r="F2125" s="77">
        <v>-1.1778</v>
      </c>
      <c r="G2125" s="77">
        <v>-0.65359999999999996</v>
      </c>
      <c r="H2125">
        <v>0</v>
      </c>
      <c r="I2125" s="78">
        <v>11017</v>
      </c>
      <c r="J2125">
        <v>201808</v>
      </c>
      <c r="K2125" s="78">
        <v>11017</v>
      </c>
      <c r="L2125" s="77">
        <f t="shared" si="230"/>
        <v>-11.069999999999709</v>
      </c>
      <c r="M2125" s="78">
        <v>58302</v>
      </c>
      <c r="N2125" s="78">
        <v>1284.34854</v>
      </c>
      <c r="O2125" s="78">
        <v>3223</v>
      </c>
      <c r="P2125" s="78">
        <v>17.75076</v>
      </c>
      <c r="Q2125" s="144">
        <v>59107.75</v>
      </c>
      <c r="R2125" s="78">
        <v>-23907</v>
      </c>
      <c r="S2125" s="78">
        <v>-6762</v>
      </c>
      <c r="T2125" s="78">
        <v>9367</v>
      </c>
      <c r="U2125" s="78">
        <v>63620</v>
      </c>
      <c r="V2125" s="219">
        <v>-0.14723357434768941</v>
      </c>
      <c r="W2125" s="78">
        <v>20616</v>
      </c>
      <c r="X2125" s="78">
        <v>28953</v>
      </c>
      <c r="Y2125" s="78">
        <v>27201</v>
      </c>
      <c r="Z2125" s="78">
        <v>33095</v>
      </c>
      <c r="AA2125" s="78">
        <v>113.17</v>
      </c>
      <c r="AB2125" s="78">
        <v>126.2</v>
      </c>
      <c r="AC2125" s="78">
        <v>-2752</v>
      </c>
      <c r="AD2125" s="104">
        <v>-1.2588999999999999</v>
      </c>
      <c r="AE2125" s="78">
        <v>34396</v>
      </c>
      <c r="AF2125" s="104">
        <v>-0.15049999999999999</v>
      </c>
      <c r="AG2125" s="78">
        <v>-4188</v>
      </c>
      <c r="AH2125" s="104">
        <v>2.2751999999999999</v>
      </c>
      <c r="AI2125" s="78">
        <v>-30797</v>
      </c>
      <c r="AJ2125" s="104">
        <v>0.12662999999999999</v>
      </c>
      <c r="AK2125" s="78">
        <v>11200</v>
      </c>
      <c r="AL2125" s="78">
        <v>10700</v>
      </c>
      <c r="AM2125" s="8">
        <v>11000</v>
      </c>
      <c r="AN2125" s="78">
        <v>105.5</v>
      </c>
      <c r="AO2125" s="78">
        <v>11400</v>
      </c>
      <c r="AP2125" s="78">
        <v>8200</v>
      </c>
      <c r="AQ2125" s="78">
        <v>11000</v>
      </c>
      <c r="AR2125" s="78">
        <v>306</v>
      </c>
      <c r="AS2125" s="78">
        <v>11200</v>
      </c>
      <c r="AT2125" s="78">
        <v>10700</v>
      </c>
      <c r="AU2125" s="78">
        <v>11000</v>
      </c>
      <c r="AV2125" s="78">
        <v>105.5</v>
      </c>
      <c r="AW2125" s="77">
        <v>12.55</v>
      </c>
      <c r="AX2125" s="144">
        <f t="shared" si="225"/>
        <v>0.03</v>
      </c>
      <c r="AY2125" s="144">
        <f t="shared" si="226"/>
        <v>0.02</v>
      </c>
      <c r="AZ2125" s="144">
        <f t="shared" si="227"/>
        <v>0.01</v>
      </c>
      <c r="BA2125" s="54">
        <f t="shared" si="228"/>
        <v>14.842415484031683</v>
      </c>
      <c r="BB2125" s="54">
        <f t="shared" si="229"/>
        <v>12.277584515968321</v>
      </c>
    </row>
    <row r="2126" spans="1:54" x14ac:dyDescent="0.25">
      <c r="A2126" s="3">
        <v>43322</v>
      </c>
      <c r="B2126" s="77">
        <v>10983.68</v>
      </c>
      <c r="C2126" s="77">
        <v>1255.93949</v>
      </c>
      <c r="D2126" s="77">
        <v>-26.1431</v>
      </c>
      <c r="E2126" s="77">
        <f t="shared" si="224"/>
        <v>300.27179999999998</v>
      </c>
      <c r="F2126" s="77">
        <v>5.1509999999999998</v>
      </c>
      <c r="G2126" s="77">
        <v>-17.9224</v>
      </c>
      <c r="H2126">
        <v>0</v>
      </c>
      <c r="I2126" s="78">
        <v>10959</v>
      </c>
      <c r="J2126">
        <v>201808</v>
      </c>
      <c r="K2126" s="78">
        <v>10959</v>
      </c>
      <c r="L2126" s="77">
        <f t="shared" si="230"/>
        <v>-24.680000000000291</v>
      </c>
      <c r="M2126" s="78">
        <v>55837</v>
      </c>
      <c r="N2126" s="78">
        <v>1223.4353799999999</v>
      </c>
      <c r="O2126" s="78">
        <v>2336</v>
      </c>
      <c r="P2126" s="78">
        <v>12.80673</v>
      </c>
      <c r="Q2126" s="144">
        <v>56421</v>
      </c>
      <c r="R2126" s="78">
        <v>-24222</v>
      </c>
      <c r="S2126" s="78">
        <v>-6284</v>
      </c>
      <c r="T2126" s="78">
        <v>6683</v>
      </c>
      <c r="U2126" s="78">
        <v>61738</v>
      </c>
      <c r="V2126" s="219">
        <v>-0.1082477566490654</v>
      </c>
      <c r="W2126" s="78">
        <v>19694</v>
      </c>
      <c r="X2126" s="78">
        <v>30377</v>
      </c>
      <c r="Y2126" s="78">
        <v>25358</v>
      </c>
      <c r="Z2126" s="78">
        <v>30556</v>
      </c>
      <c r="AA2126" s="78">
        <v>99</v>
      </c>
      <c r="AB2126" s="78">
        <v>123.68</v>
      </c>
      <c r="AC2126" s="78">
        <v>-3219</v>
      </c>
      <c r="AD2126" s="104">
        <v>-1.0257499999999999</v>
      </c>
      <c r="AE2126" s="78">
        <v>31913</v>
      </c>
      <c r="AF2126" s="104">
        <v>-0.24132000000000001</v>
      </c>
      <c r="AG2126" s="78">
        <v>-4403</v>
      </c>
      <c r="AH2126" s="104">
        <v>1.75912</v>
      </c>
      <c r="AI2126" s="78">
        <v>-32175</v>
      </c>
      <c r="AJ2126" s="104">
        <v>0.21218000000000001</v>
      </c>
      <c r="AK2126" s="78">
        <v>11200</v>
      </c>
      <c r="AL2126" s="78">
        <v>10700</v>
      </c>
      <c r="AM2126" s="8">
        <v>10950</v>
      </c>
      <c r="AN2126" s="78">
        <v>101.5</v>
      </c>
      <c r="AO2126" s="78">
        <v>11400</v>
      </c>
      <c r="AP2126" s="78">
        <v>8200</v>
      </c>
      <c r="AQ2126" s="78">
        <v>10900</v>
      </c>
      <c r="AR2126" s="78">
        <v>317</v>
      </c>
      <c r="AS2126" s="78">
        <v>11200</v>
      </c>
      <c r="AT2126" s="78">
        <v>10700</v>
      </c>
      <c r="AU2126" s="78">
        <v>10950</v>
      </c>
      <c r="AV2126" s="78">
        <v>101.5</v>
      </c>
      <c r="AW2126" s="77">
        <v>13.06</v>
      </c>
      <c r="AX2126" s="144">
        <f t="shared" si="225"/>
        <v>0.17</v>
      </c>
      <c r="AY2126" s="144">
        <f t="shared" si="226"/>
        <v>0.1</v>
      </c>
      <c r="AZ2126" s="144">
        <f t="shared" si="227"/>
        <v>0.12</v>
      </c>
      <c r="BA2126" s="54">
        <f t="shared" si="228"/>
        <v>14.844961083484936</v>
      </c>
      <c r="BB2126" s="54">
        <f t="shared" si="229"/>
        <v>12.25003891651507</v>
      </c>
    </row>
    <row r="2127" spans="1:54" x14ac:dyDescent="0.25">
      <c r="A2127" s="3">
        <v>43325</v>
      </c>
      <c r="B2127" s="77">
        <v>10748.92</v>
      </c>
      <c r="C2127" s="77">
        <v>1596.08935</v>
      </c>
      <c r="D2127" s="77">
        <v>-28.4069</v>
      </c>
      <c r="E2127" s="77">
        <f t="shared" si="224"/>
        <v>310.03129999999993</v>
      </c>
      <c r="F2127" s="77">
        <v>-0.62609999999999999</v>
      </c>
      <c r="G2127" s="77">
        <v>-39.231099999999998</v>
      </c>
      <c r="H2127">
        <v>0</v>
      </c>
      <c r="I2127" s="78">
        <v>10757</v>
      </c>
      <c r="J2127">
        <v>201808</v>
      </c>
      <c r="K2127" s="78">
        <v>10757</v>
      </c>
      <c r="L2127" s="77">
        <f t="shared" si="230"/>
        <v>8.0799999999999272</v>
      </c>
      <c r="M2127" s="78">
        <v>45108</v>
      </c>
      <c r="N2127" s="78">
        <v>969.22563000000002</v>
      </c>
      <c r="O2127" s="78">
        <v>-7467</v>
      </c>
      <c r="P2127" s="78">
        <v>-40.120510000000003</v>
      </c>
      <c r="Q2127" s="144">
        <v>43241.25</v>
      </c>
      <c r="R2127" s="78">
        <v>-24792</v>
      </c>
      <c r="S2127" s="78">
        <v>-6614</v>
      </c>
      <c r="T2127" s="78">
        <v>-8510</v>
      </c>
      <c r="U2127" s="78">
        <v>62228</v>
      </c>
      <c r="V2127" s="219">
        <v>0.13675515844957253</v>
      </c>
      <c r="W2127" s="78">
        <v>18760</v>
      </c>
      <c r="X2127" s="78">
        <v>18148</v>
      </c>
      <c r="Y2127" s="78">
        <v>20849</v>
      </c>
      <c r="Z2127" s="78">
        <v>20621</v>
      </c>
      <c r="AA2127" s="78">
        <v>119.24</v>
      </c>
      <c r="AB2127" s="78">
        <v>99.29</v>
      </c>
      <c r="AC2127" s="78">
        <v>-3896</v>
      </c>
      <c r="AD2127" s="104">
        <v>-0.17394999999999999</v>
      </c>
      <c r="AE2127" s="78">
        <v>37561</v>
      </c>
      <c r="AF2127" s="104">
        <v>0.48099999999999998</v>
      </c>
      <c r="AG2127" s="78">
        <v>-32014</v>
      </c>
      <c r="AH2127" s="104">
        <v>0.85109999999999997</v>
      </c>
      <c r="AI2127" s="78">
        <v>-33088</v>
      </c>
      <c r="AJ2127" s="104">
        <v>0.78781000000000001</v>
      </c>
      <c r="AK2127" s="78">
        <v>11200</v>
      </c>
      <c r="AL2127" s="78">
        <v>10700</v>
      </c>
      <c r="AM2127" s="8">
        <v>10750</v>
      </c>
      <c r="AN2127" s="78">
        <v>107</v>
      </c>
      <c r="AO2127" s="78">
        <v>11200</v>
      </c>
      <c r="AP2127" s="78">
        <v>8200</v>
      </c>
      <c r="AQ2127" s="78">
        <v>10700</v>
      </c>
      <c r="AR2127" s="78">
        <v>360</v>
      </c>
      <c r="AS2127" s="78">
        <v>11200</v>
      </c>
      <c r="AT2127" s="78">
        <v>10700</v>
      </c>
      <c r="AU2127" s="78">
        <v>10750</v>
      </c>
      <c r="AV2127" s="78">
        <v>107</v>
      </c>
      <c r="AW2127" s="77">
        <v>15.51</v>
      </c>
      <c r="AX2127" s="144">
        <f t="shared" si="225"/>
        <v>0.82</v>
      </c>
      <c r="AY2127" s="144">
        <f t="shared" si="226"/>
        <v>0.71</v>
      </c>
      <c r="AZ2127" s="144">
        <f t="shared" si="227"/>
        <v>0.61</v>
      </c>
      <c r="BA2127" s="54">
        <f t="shared" si="228"/>
        <v>15.187636900163671</v>
      </c>
      <c r="BB2127" s="54">
        <f t="shared" si="229"/>
        <v>12.065363099836333</v>
      </c>
    </row>
    <row r="2128" spans="1:54" x14ac:dyDescent="0.25">
      <c r="A2128" s="3">
        <v>43326</v>
      </c>
      <c r="B2128" s="77">
        <v>10824.23</v>
      </c>
      <c r="C2128" s="77">
        <v>1384.1509599999999</v>
      </c>
      <c r="D2128" s="77">
        <v>-4.9820000000000002</v>
      </c>
      <c r="E2128" s="77">
        <f t="shared" si="224"/>
        <v>292.70469999999989</v>
      </c>
      <c r="F2128" s="77">
        <v>-2.0543999999999998</v>
      </c>
      <c r="G2128" s="77">
        <v>-4.2098000000000004</v>
      </c>
      <c r="H2128">
        <v>0</v>
      </c>
      <c r="I2128" s="78">
        <v>10820</v>
      </c>
      <c r="J2128">
        <v>201808</v>
      </c>
      <c r="K2128" s="78">
        <v>10820</v>
      </c>
      <c r="L2128" s="77">
        <f t="shared" si="230"/>
        <v>-4.2299999999995634</v>
      </c>
      <c r="M2128" s="78">
        <v>44533</v>
      </c>
      <c r="N2128" s="78">
        <v>961.20128999999997</v>
      </c>
      <c r="O2128" s="78">
        <v>-3424</v>
      </c>
      <c r="P2128" s="78">
        <v>-18.491430000000001</v>
      </c>
      <c r="Q2128" s="144">
        <v>43677</v>
      </c>
      <c r="R2128" s="78">
        <v>-24257</v>
      </c>
      <c r="S2128" s="78">
        <v>-6263</v>
      </c>
      <c r="T2128" s="78">
        <v>-5680</v>
      </c>
      <c r="U2128" s="78">
        <v>57138</v>
      </c>
      <c r="V2128" s="219">
        <v>9.9408449718226044E-2</v>
      </c>
      <c r="W2128" s="78">
        <v>16099</v>
      </c>
      <c r="X2128" s="78">
        <v>15836</v>
      </c>
      <c r="Y2128" s="78">
        <v>16685</v>
      </c>
      <c r="Z2128" s="78">
        <v>19182</v>
      </c>
      <c r="AA2128" s="78">
        <v>119.5</v>
      </c>
      <c r="AB2128" s="78">
        <v>102.87</v>
      </c>
      <c r="AC2128" s="78">
        <v>-567</v>
      </c>
      <c r="AD2128" s="104">
        <v>-0.17831</v>
      </c>
      <c r="AE2128" s="78">
        <v>44789</v>
      </c>
      <c r="AF2128" s="104">
        <v>0.20136999999999999</v>
      </c>
      <c r="AG2128" s="78">
        <v>-33544</v>
      </c>
      <c r="AH2128" s="104">
        <v>1.00854</v>
      </c>
      <c r="AI2128" s="78">
        <v>-23319</v>
      </c>
      <c r="AJ2128" s="104">
        <v>0.82818000000000003</v>
      </c>
      <c r="AK2128" s="78">
        <v>10900</v>
      </c>
      <c r="AL2128" s="78">
        <v>10700</v>
      </c>
      <c r="AM2128" s="8">
        <v>10800</v>
      </c>
      <c r="AN2128" s="78">
        <v>62.5</v>
      </c>
      <c r="AO2128" s="78">
        <v>11200</v>
      </c>
      <c r="AP2128" s="78">
        <v>10400</v>
      </c>
      <c r="AQ2128" s="78">
        <v>10800</v>
      </c>
      <c r="AR2128" s="78">
        <v>327</v>
      </c>
      <c r="AS2128" s="78">
        <v>10900</v>
      </c>
      <c r="AT2128" s="78">
        <v>10700</v>
      </c>
      <c r="AU2128" s="78">
        <v>10800</v>
      </c>
      <c r="AV2128" s="78">
        <v>62.5</v>
      </c>
      <c r="AW2128" s="77">
        <v>14.44</v>
      </c>
      <c r="AX2128" s="144">
        <f t="shared" si="225"/>
        <v>0.72</v>
      </c>
      <c r="AY2128" s="144">
        <f t="shared" si="226"/>
        <v>0.59</v>
      </c>
      <c r="AZ2128" s="144">
        <f t="shared" si="227"/>
        <v>0.49</v>
      </c>
      <c r="BA2128" s="54">
        <f t="shared" si="228"/>
        <v>15.255953554136255</v>
      </c>
      <c r="BB2128" s="54">
        <f t="shared" si="229"/>
        <v>12.055046445863745</v>
      </c>
    </row>
    <row r="2129" spans="1:54" x14ac:dyDescent="0.25">
      <c r="A2129" s="3">
        <v>43327</v>
      </c>
      <c r="B2129" s="77">
        <v>10716.75</v>
      </c>
      <c r="C2129" s="77">
        <v>1355.5238999999999</v>
      </c>
      <c r="D2129" s="77">
        <v>-32.990400000000001</v>
      </c>
      <c r="E2129" s="77">
        <f t="shared" si="224"/>
        <v>171.43779999999998</v>
      </c>
      <c r="F2129" s="77">
        <v>2.9144999999999999</v>
      </c>
      <c r="G2129" s="77">
        <v>-39.877199999999995</v>
      </c>
      <c r="H2129" t="s">
        <v>1892</v>
      </c>
      <c r="I2129" s="78">
        <v>10737</v>
      </c>
      <c r="J2129">
        <v>201809</v>
      </c>
      <c r="K2129" s="78">
        <v>10678</v>
      </c>
      <c r="L2129" s="77">
        <f t="shared" si="230"/>
        <v>-38.75</v>
      </c>
      <c r="M2129" s="78">
        <v>34381</v>
      </c>
      <c r="N2129" s="78">
        <v>734.19289000000003</v>
      </c>
      <c r="O2129" s="78">
        <v>-5445</v>
      </c>
      <c r="P2129" s="78">
        <v>-29.072399999999998</v>
      </c>
      <c r="Q2129" s="144">
        <v>33019.75</v>
      </c>
      <c r="R2129" s="78">
        <v>-24595</v>
      </c>
      <c r="S2129" s="78">
        <v>-5161</v>
      </c>
      <c r="T2129" s="78">
        <v>-6420</v>
      </c>
      <c r="U2129" s="78">
        <v>40300</v>
      </c>
      <c r="V2129" s="219">
        <v>0.15930521091811414</v>
      </c>
      <c r="W2129" s="78">
        <v>10095</v>
      </c>
      <c r="X2129" s="78">
        <v>10373</v>
      </c>
      <c r="Y2129" s="78">
        <v>9822</v>
      </c>
      <c r="Z2129" s="78">
        <v>13136</v>
      </c>
      <c r="AA2129" s="78">
        <v>103.93</v>
      </c>
      <c r="AB2129" s="78">
        <v>104.78</v>
      </c>
      <c r="AC2129" s="78">
        <v>6685</v>
      </c>
      <c r="AD2129" s="104">
        <v>0.17326</v>
      </c>
      <c r="AE2129" s="78">
        <v>15884</v>
      </c>
      <c r="AF2129" s="104">
        <v>-8.2849999999999993E-2</v>
      </c>
      <c r="AG2129" s="78">
        <v>-3688</v>
      </c>
      <c r="AH2129" s="104">
        <v>8.931E-2</v>
      </c>
      <c r="AI2129" s="78">
        <v>-12274</v>
      </c>
      <c r="AJ2129" s="104">
        <v>0.32102000000000003</v>
      </c>
      <c r="AK2129" s="78">
        <v>11200</v>
      </c>
      <c r="AL2129" s="78">
        <v>10400</v>
      </c>
      <c r="AM2129" s="8">
        <v>10700</v>
      </c>
      <c r="AN2129" s="78">
        <v>348</v>
      </c>
      <c r="AO2129" s="78">
        <v>11700</v>
      </c>
      <c r="AP2129" s="78">
        <v>10100</v>
      </c>
      <c r="AQ2129" s="78">
        <v>10700</v>
      </c>
      <c r="AR2129" s="78">
        <v>451</v>
      </c>
      <c r="AS2129" s="78">
        <v>10900</v>
      </c>
      <c r="AT2129" s="78">
        <v>10100</v>
      </c>
      <c r="AU2129" s="78">
        <v>10700</v>
      </c>
      <c r="AV2129" s="78">
        <v>148</v>
      </c>
      <c r="AW2129" s="77">
        <v>16</v>
      </c>
      <c r="AX2129" s="144">
        <f t="shared" si="225"/>
        <v>0.93</v>
      </c>
      <c r="AY2129" s="144">
        <f t="shared" si="226"/>
        <v>0.79</v>
      </c>
      <c r="AZ2129" s="144">
        <f t="shared" si="227"/>
        <v>0.71</v>
      </c>
      <c r="BA2129" s="54">
        <f t="shared" si="228"/>
        <v>15.643527350638848</v>
      </c>
      <c r="BB2129" s="54">
        <f t="shared" si="229"/>
        <v>11.842472649361152</v>
      </c>
    </row>
    <row r="2130" spans="1:54" x14ac:dyDescent="0.25">
      <c r="A2130" s="3">
        <v>43328</v>
      </c>
      <c r="B2130" s="77">
        <v>10683.9</v>
      </c>
      <c r="C2130" s="77">
        <v>1416.85591</v>
      </c>
      <c r="D2130" s="77">
        <v>7.9299999999999995E-2</v>
      </c>
      <c r="E2130" s="77">
        <f t="shared" si="224"/>
        <v>166.49529999999999</v>
      </c>
      <c r="F2130" s="77">
        <v>4.6189</v>
      </c>
      <c r="G2130" s="77">
        <v>-7.2119000000000009</v>
      </c>
      <c r="H2130">
        <v>0</v>
      </c>
      <c r="I2130" s="78">
        <v>10690</v>
      </c>
      <c r="J2130">
        <v>201809</v>
      </c>
      <c r="K2130" s="78">
        <v>10690</v>
      </c>
      <c r="L2130" s="77">
        <f t="shared" si="230"/>
        <v>6.1000000000003638</v>
      </c>
      <c r="M2130" s="78">
        <v>35395</v>
      </c>
      <c r="N2130" s="78">
        <v>756.41453999999999</v>
      </c>
      <c r="O2130" s="78">
        <v>882</v>
      </c>
      <c r="P2130" s="78">
        <v>4.7141099999999998</v>
      </c>
      <c r="Q2130" s="144">
        <v>35615.5</v>
      </c>
      <c r="R2130" s="78">
        <v>-24637</v>
      </c>
      <c r="S2130" s="78">
        <v>-7615</v>
      </c>
      <c r="T2130" s="78">
        <v>-304</v>
      </c>
      <c r="U2130" s="78">
        <v>44206</v>
      </c>
      <c r="V2130" s="219">
        <v>6.8768945392028227E-3</v>
      </c>
      <c r="W2130" s="78">
        <v>8531</v>
      </c>
      <c r="X2130" s="78">
        <v>14214</v>
      </c>
      <c r="Y2130" s="78">
        <v>8754</v>
      </c>
      <c r="Z2130" s="78">
        <v>14372</v>
      </c>
      <c r="AA2130" s="78">
        <v>114.46</v>
      </c>
      <c r="AB2130" s="78">
        <v>107.2</v>
      </c>
      <c r="AC2130" s="78">
        <v>9759</v>
      </c>
      <c r="AD2130" s="104">
        <v>0.27579999999999999</v>
      </c>
      <c r="AE2130" s="78">
        <v>31388</v>
      </c>
      <c r="AF2130" s="104">
        <v>0.19206999999999999</v>
      </c>
      <c r="AG2130" s="78">
        <v>3418</v>
      </c>
      <c r="AH2130" s="104">
        <v>0.48826999999999998</v>
      </c>
      <c r="AI2130" s="78">
        <v>-20057</v>
      </c>
      <c r="AJ2130" s="104">
        <v>0.21970000000000001</v>
      </c>
      <c r="AK2130" s="78">
        <v>11200</v>
      </c>
      <c r="AL2130" s="78">
        <v>10400</v>
      </c>
      <c r="AM2130" s="8">
        <v>10700</v>
      </c>
      <c r="AN2130" s="78">
        <v>345</v>
      </c>
      <c r="AO2130" s="78">
        <v>11200</v>
      </c>
      <c r="AP2130" s="78">
        <v>10100</v>
      </c>
      <c r="AQ2130" s="78">
        <v>10700</v>
      </c>
      <c r="AR2130" s="78">
        <v>452</v>
      </c>
      <c r="AS2130" s="78">
        <v>10800</v>
      </c>
      <c r="AT2130" s="78">
        <v>10650</v>
      </c>
      <c r="AU2130" s="78">
        <v>10700</v>
      </c>
      <c r="AV2130" s="78">
        <v>140</v>
      </c>
      <c r="AW2130" s="77">
        <v>16.559999999999999</v>
      </c>
      <c r="AX2130" s="144">
        <f t="shared" si="225"/>
        <v>0.96</v>
      </c>
      <c r="AY2130" s="144">
        <f t="shared" si="226"/>
        <v>0.85</v>
      </c>
      <c r="AZ2130" s="144">
        <f t="shared" si="227"/>
        <v>0.79</v>
      </c>
      <c r="BA2130" s="54">
        <f t="shared" si="228"/>
        <v>16.13777835685681</v>
      </c>
      <c r="BB2130" s="54">
        <f t="shared" si="229"/>
        <v>11.585221643143193</v>
      </c>
    </row>
    <row r="2131" spans="1:54" x14ac:dyDescent="0.25">
      <c r="A2131" s="3">
        <v>43329</v>
      </c>
      <c r="B2131" s="77">
        <v>10690.96</v>
      </c>
      <c r="C2131" s="77">
        <v>1282.7983300000001</v>
      </c>
      <c r="D2131" s="77">
        <v>-59.365100000000005</v>
      </c>
      <c r="E2131" s="77">
        <f t="shared" si="224"/>
        <v>28.698599999999963</v>
      </c>
      <c r="F2131" s="77">
        <v>8.1638999999999999</v>
      </c>
      <c r="G2131" s="77">
        <v>-29.946899999999999</v>
      </c>
      <c r="H2131">
        <v>0</v>
      </c>
      <c r="I2131" s="78">
        <v>10662</v>
      </c>
      <c r="J2131">
        <v>201809</v>
      </c>
      <c r="K2131" s="78">
        <v>10662</v>
      </c>
      <c r="L2131" s="77">
        <f t="shared" si="230"/>
        <v>-28.959999999999127</v>
      </c>
      <c r="M2131" s="78">
        <v>32186</v>
      </c>
      <c r="N2131" s="78">
        <v>686.14964999999995</v>
      </c>
      <c r="O2131" s="78">
        <v>-2517</v>
      </c>
      <c r="P2131" s="78">
        <v>-13.41558</v>
      </c>
      <c r="Q2131" s="144">
        <v>31556.75</v>
      </c>
      <c r="R2131" s="78">
        <v>-24598</v>
      </c>
      <c r="S2131" s="78">
        <v>-6220</v>
      </c>
      <c r="T2131" s="78">
        <v>-2042</v>
      </c>
      <c r="U2131" s="78">
        <v>48967</v>
      </c>
      <c r="V2131" s="219">
        <v>4.1701554107868563E-2</v>
      </c>
      <c r="W2131" s="78">
        <v>8962</v>
      </c>
      <c r="X2131" s="78">
        <v>13843</v>
      </c>
      <c r="Y2131" s="78">
        <v>7779</v>
      </c>
      <c r="Z2131" s="78">
        <v>9673</v>
      </c>
      <c r="AA2131" s="78">
        <v>103.57</v>
      </c>
      <c r="AB2131" s="78">
        <v>103.9</v>
      </c>
      <c r="AC2131" s="78">
        <v>8918</v>
      </c>
      <c r="AD2131" s="104">
        <v>0.23347999999999999</v>
      </c>
      <c r="AE2131" s="78">
        <v>33538</v>
      </c>
      <c r="AF2131" s="104">
        <v>0.24210999999999999</v>
      </c>
      <c r="AG2131" s="78">
        <v>-1387</v>
      </c>
      <c r="AH2131" s="104">
        <v>0.26223999999999997</v>
      </c>
      <c r="AI2131" s="78">
        <v>-6965</v>
      </c>
      <c r="AJ2131" s="104">
        <v>0.54835</v>
      </c>
      <c r="AK2131" s="78">
        <v>11200</v>
      </c>
      <c r="AL2131" s="78">
        <v>10400</v>
      </c>
      <c r="AM2131" s="8">
        <v>10700</v>
      </c>
      <c r="AN2131" s="78">
        <v>328</v>
      </c>
      <c r="AO2131" s="78">
        <v>11200</v>
      </c>
      <c r="AP2131" s="78">
        <v>10100</v>
      </c>
      <c r="AQ2131" s="78">
        <v>10600</v>
      </c>
      <c r="AR2131" s="78">
        <v>456</v>
      </c>
      <c r="AS2131" s="78">
        <v>10800</v>
      </c>
      <c r="AT2131" s="78">
        <v>10600</v>
      </c>
      <c r="AU2131" s="78">
        <v>10700</v>
      </c>
      <c r="AV2131" s="78">
        <v>113.5</v>
      </c>
      <c r="AW2131" s="77">
        <v>15.6</v>
      </c>
      <c r="AX2131" s="144">
        <f t="shared" si="225"/>
        <v>0.89</v>
      </c>
      <c r="AY2131" s="144">
        <f t="shared" si="226"/>
        <v>0.69</v>
      </c>
      <c r="AZ2131" s="144">
        <f t="shared" si="227"/>
        <v>0.65</v>
      </c>
      <c r="BA2131" s="54">
        <f t="shared" si="228"/>
        <v>16.355108598051459</v>
      </c>
      <c r="BB2131" s="54">
        <f t="shared" si="229"/>
        <v>11.544891401948542</v>
      </c>
    </row>
    <row r="2132" spans="1:54" x14ac:dyDescent="0.25">
      <c r="A2132" s="3">
        <v>43332</v>
      </c>
      <c r="B2132" s="77">
        <v>10699.05</v>
      </c>
      <c r="C2132" s="77">
        <v>1147.2045599999999</v>
      </c>
      <c r="D2132" s="77">
        <v>37.399000000000001</v>
      </c>
      <c r="E2132" s="77">
        <f t="shared" si="224"/>
        <v>-0.92100000000000648</v>
      </c>
      <c r="F2132" s="77">
        <v>4.3120000000000003</v>
      </c>
      <c r="G2132" s="77">
        <v>-17.713900000000002</v>
      </c>
      <c r="H2132">
        <v>0</v>
      </c>
      <c r="I2132" s="78">
        <v>10671</v>
      </c>
      <c r="J2132">
        <v>201809</v>
      </c>
      <c r="K2132" s="78">
        <v>10671</v>
      </c>
      <c r="L2132" s="77">
        <f t="shared" si="230"/>
        <v>-28.049999999999272</v>
      </c>
      <c r="M2132" s="78">
        <v>34940</v>
      </c>
      <c r="N2132" s="78">
        <v>745.50436999999999</v>
      </c>
      <c r="O2132" s="78">
        <v>-2135</v>
      </c>
      <c r="P2132" s="78">
        <v>-11.38869</v>
      </c>
      <c r="Q2132" s="144">
        <v>34406.25</v>
      </c>
      <c r="R2132" s="78">
        <v>-25071</v>
      </c>
      <c r="S2132" s="78">
        <v>-7478</v>
      </c>
      <c r="T2132" s="78">
        <v>-2372</v>
      </c>
      <c r="U2132" s="78">
        <v>48505</v>
      </c>
      <c r="V2132" s="219">
        <v>4.8902175033501701E-2</v>
      </c>
      <c r="W2132" s="78">
        <v>8656</v>
      </c>
      <c r="X2132" s="78">
        <v>13499</v>
      </c>
      <c r="Y2132" s="78">
        <v>6220</v>
      </c>
      <c r="Z2132" s="78">
        <v>10263</v>
      </c>
      <c r="AA2132" s="78">
        <v>108.35</v>
      </c>
      <c r="AB2132" s="78">
        <v>104.96</v>
      </c>
      <c r="AC2132" s="78">
        <v>8845</v>
      </c>
      <c r="AD2132" s="104">
        <v>0.21918000000000001</v>
      </c>
      <c r="AE2132" s="78">
        <v>32873</v>
      </c>
      <c r="AF2132" s="104">
        <v>0.10564</v>
      </c>
      <c r="AG2132" s="78">
        <v>3757</v>
      </c>
      <c r="AH2132" s="104">
        <v>0.43240000000000001</v>
      </c>
      <c r="AI2132" s="78">
        <v>-12464</v>
      </c>
      <c r="AJ2132" s="104">
        <v>0.32125999999999999</v>
      </c>
      <c r="AK2132" s="78">
        <v>11200</v>
      </c>
      <c r="AL2132" s="78">
        <v>10400</v>
      </c>
      <c r="AM2132" s="8">
        <v>10700</v>
      </c>
      <c r="AN2132" s="78">
        <v>315</v>
      </c>
      <c r="AO2132" s="78">
        <v>11200</v>
      </c>
      <c r="AP2132" s="78">
        <v>10100</v>
      </c>
      <c r="AQ2132" s="78">
        <v>10700</v>
      </c>
      <c r="AR2132" s="78">
        <v>421</v>
      </c>
      <c r="AS2132" s="78">
        <v>10800</v>
      </c>
      <c r="AT2132" s="78">
        <v>10600</v>
      </c>
      <c r="AU2132" s="78">
        <v>10700</v>
      </c>
      <c r="AV2132" s="78">
        <v>88</v>
      </c>
      <c r="AW2132" s="77">
        <v>14.95</v>
      </c>
      <c r="AX2132" s="144">
        <f t="shared" si="225"/>
        <v>0.82</v>
      </c>
      <c r="AY2132" s="144">
        <f t="shared" si="226"/>
        <v>0.59</v>
      </c>
      <c r="AZ2132" s="144">
        <f t="shared" si="227"/>
        <v>0.56999999999999995</v>
      </c>
      <c r="BA2132" s="54">
        <f t="shared" si="228"/>
        <v>16.408458240681874</v>
      </c>
      <c r="BB2132" s="54">
        <f t="shared" si="229"/>
        <v>11.537541759318122</v>
      </c>
    </row>
    <row r="2133" spans="1:54" x14ac:dyDescent="0.25">
      <c r="A2133" s="3">
        <v>43333</v>
      </c>
      <c r="B2133" s="77">
        <v>10792.2</v>
      </c>
      <c r="C2133" s="77">
        <v>1137.4307899999999</v>
      </c>
      <c r="D2133" s="77">
        <v>61.1325</v>
      </c>
      <c r="E2133" s="77">
        <f t="shared" si="224"/>
        <v>58.149599999999985</v>
      </c>
      <c r="F2133" s="77">
        <v>6.8794000000000004</v>
      </c>
      <c r="G2133" s="77">
        <v>19.0473</v>
      </c>
      <c r="H2133">
        <v>0</v>
      </c>
      <c r="I2133" s="78">
        <v>10767</v>
      </c>
      <c r="J2133">
        <v>201809</v>
      </c>
      <c r="K2133" s="78">
        <v>10767</v>
      </c>
      <c r="L2133" s="77">
        <f t="shared" si="230"/>
        <v>-25.200000000000728</v>
      </c>
      <c r="M2133" s="78">
        <v>35310</v>
      </c>
      <c r="N2133" s="78">
        <v>760.16741999999999</v>
      </c>
      <c r="O2133" s="78">
        <v>-540</v>
      </c>
      <c r="P2133" s="78">
        <v>-2.90571</v>
      </c>
      <c r="Q2133" s="144">
        <v>35175</v>
      </c>
      <c r="R2133" s="78">
        <v>-24633</v>
      </c>
      <c r="S2133" s="78">
        <v>-7183</v>
      </c>
      <c r="T2133" s="78">
        <v>729</v>
      </c>
      <c r="U2133" s="78">
        <v>48132</v>
      </c>
      <c r="V2133" s="219">
        <v>-1.5145848915482424E-2</v>
      </c>
      <c r="W2133" s="78">
        <v>8574</v>
      </c>
      <c r="X2133" s="78">
        <v>10142</v>
      </c>
      <c r="Y2133" s="78">
        <v>5750</v>
      </c>
      <c r="Z2133" s="78">
        <v>10166</v>
      </c>
      <c r="AA2133" s="78">
        <v>113.23</v>
      </c>
      <c r="AB2133" s="78">
        <v>114.76</v>
      </c>
      <c r="AC2133" s="78">
        <v>10062</v>
      </c>
      <c r="AD2133" s="104">
        <v>0.21165</v>
      </c>
      <c r="AE2133" s="78">
        <v>37384</v>
      </c>
      <c r="AF2133" s="104">
        <v>-2.1000000000000001E-2</v>
      </c>
      <c r="AG2133" s="78">
        <v>5644</v>
      </c>
      <c r="AH2133" s="104">
        <v>0.61289000000000005</v>
      </c>
      <c r="AI2133" s="78">
        <v>-14238</v>
      </c>
      <c r="AJ2133" s="104">
        <v>0.24675</v>
      </c>
      <c r="AK2133" s="78">
        <v>11200</v>
      </c>
      <c r="AL2133" s="78">
        <v>10400</v>
      </c>
      <c r="AM2133" s="8">
        <v>10800</v>
      </c>
      <c r="AN2133" s="78">
        <v>284</v>
      </c>
      <c r="AO2133" s="78">
        <v>11200</v>
      </c>
      <c r="AP2133" s="78">
        <v>10100</v>
      </c>
      <c r="AQ2133" s="78">
        <v>10800</v>
      </c>
      <c r="AR2133" s="78">
        <v>402</v>
      </c>
      <c r="AS2133" s="78">
        <v>10800</v>
      </c>
      <c r="AT2133" s="78">
        <v>10700</v>
      </c>
      <c r="AU2133" s="78">
        <v>10800</v>
      </c>
      <c r="AV2133" s="78">
        <v>53.5</v>
      </c>
      <c r="AW2133" s="77">
        <v>13.88</v>
      </c>
      <c r="AX2133" s="144">
        <f t="shared" si="225"/>
        <v>0.48</v>
      </c>
      <c r="AY2133" s="144">
        <f t="shared" si="226"/>
        <v>0.28000000000000003</v>
      </c>
      <c r="AZ2133" s="144">
        <f t="shared" si="227"/>
        <v>0.34</v>
      </c>
      <c r="BA2133" s="54">
        <f t="shared" si="228"/>
        <v>16.392472494763069</v>
      </c>
      <c r="BB2133" s="54">
        <f t="shared" si="229"/>
        <v>11.524527505236932</v>
      </c>
    </row>
    <row r="2134" spans="1:54" x14ac:dyDescent="0.25">
      <c r="A2134" s="3">
        <v>43334</v>
      </c>
      <c r="B2134" s="77">
        <v>10804.2</v>
      </c>
      <c r="C2134" s="77">
        <v>986.84270000000004</v>
      </c>
      <c r="D2134" s="77">
        <v>-16.517299999999999</v>
      </c>
      <c r="E2134" s="77">
        <f t="shared" si="224"/>
        <v>55.126000000000012</v>
      </c>
      <c r="F2134" s="77">
        <v>12.728399999999999</v>
      </c>
      <c r="G2134" s="77">
        <v>-20.1661</v>
      </c>
      <c r="H2134" t="s">
        <v>1893</v>
      </c>
      <c r="I2134" s="78">
        <v>10764</v>
      </c>
      <c r="J2134">
        <v>201809</v>
      </c>
      <c r="K2134" s="78">
        <v>10764</v>
      </c>
      <c r="L2134" s="77">
        <f t="shared" si="230"/>
        <v>-40.200000000000728</v>
      </c>
      <c r="M2134" s="78">
        <v>36682</v>
      </c>
      <c r="N2134" s="78">
        <v>789.48121000000003</v>
      </c>
      <c r="O2134" s="78">
        <v>428</v>
      </c>
      <c r="P2134" s="78">
        <v>2.3042500000000001</v>
      </c>
      <c r="Q2134" s="144">
        <v>36789</v>
      </c>
      <c r="R2134" s="78">
        <v>-24598</v>
      </c>
      <c r="S2134" s="78">
        <v>-4939</v>
      </c>
      <c r="T2134" s="78">
        <v>4473</v>
      </c>
      <c r="U2134" s="78">
        <v>46647</v>
      </c>
      <c r="V2134" s="219">
        <v>-9.5890410958904104E-2</v>
      </c>
      <c r="W2134" s="78">
        <v>11274</v>
      </c>
      <c r="X2134" s="78">
        <v>11276</v>
      </c>
      <c r="Y2134" s="78">
        <v>9325</v>
      </c>
      <c r="Z2134" s="78">
        <v>10173</v>
      </c>
      <c r="AA2134" s="78">
        <v>121.95</v>
      </c>
      <c r="AB2134" s="78">
        <v>112.06</v>
      </c>
      <c r="AC2134" s="78">
        <v>9686</v>
      </c>
      <c r="AD2134" s="104">
        <v>0.19136</v>
      </c>
      <c r="AE2134" s="78">
        <v>13118</v>
      </c>
      <c r="AF2134" s="104">
        <v>-0.13367999999999999</v>
      </c>
      <c r="AG2134" s="78">
        <v>-5622</v>
      </c>
      <c r="AH2134" s="104">
        <v>0.59531999999999996</v>
      </c>
      <c r="AI2134" s="78">
        <v>-1333</v>
      </c>
      <c r="AJ2134" s="104">
        <v>0.37494</v>
      </c>
      <c r="AK2134" s="78">
        <v>11200</v>
      </c>
      <c r="AL2134" s="78">
        <v>10400</v>
      </c>
      <c r="AM2134" s="8">
        <v>10800</v>
      </c>
      <c r="AN2134" s="78">
        <v>274</v>
      </c>
      <c r="AO2134" s="78">
        <v>11200</v>
      </c>
      <c r="AP2134" s="78">
        <v>9100</v>
      </c>
      <c r="AQ2134" s="78">
        <v>10700</v>
      </c>
      <c r="AR2134" s="78">
        <v>399</v>
      </c>
      <c r="AS2134" s="78">
        <v>11200</v>
      </c>
      <c r="AT2134" s="78">
        <v>10750</v>
      </c>
      <c r="AU2134" s="78">
        <v>10750</v>
      </c>
      <c r="AV2134" s="78">
        <v>135</v>
      </c>
      <c r="AW2134" s="77">
        <v>13.73</v>
      </c>
      <c r="AX2134" s="144">
        <f t="shared" si="225"/>
        <v>0.41</v>
      </c>
      <c r="AY2134" s="144">
        <f t="shared" si="226"/>
        <v>0.24</v>
      </c>
      <c r="AZ2134" s="144">
        <f t="shared" si="227"/>
        <v>0.28999999999999998</v>
      </c>
      <c r="BA2134" s="54">
        <f t="shared" si="228"/>
        <v>16.362104578927902</v>
      </c>
      <c r="BB2134" s="54">
        <f t="shared" si="229"/>
        <v>11.4998954210721</v>
      </c>
    </row>
    <row r="2135" spans="1:54" x14ac:dyDescent="0.25">
      <c r="A2135" s="3">
        <v>43335</v>
      </c>
      <c r="B2135" s="77">
        <v>10863.13</v>
      </c>
      <c r="C2135" s="77">
        <v>1011.67447</v>
      </c>
      <c r="D2135" s="77">
        <v>32.314299999999996</v>
      </c>
      <c r="E2135" s="77">
        <f t="shared" si="224"/>
        <v>58.488999999999997</v>
      </c>
      <c r="F2135" s="77">
        <v>2.2810000000000001</v>
      </c>
      <c r="G2135" s="77">
        <v>-10.248099999999999</v>
      </c>
      <c r="H2135">
        <v>0</v>
      </c>
      <c r="I2135" s="78">
        <v>10842</v>
      </c>
      <c r="J2135">
        <v>201809</v>
      </c>
      <c r="K2135" s="78">
        <v>10842</v>
      </c>
      <c r="L2135" s="77">
        <f t="shared" si="230"/>
        <v>-21.1299999999992</v>
      </c>
      <c r="M2135" s="78">
        <v>39149</v>
      </c>
      <c r="N2135" s="78">
        <v>848.58569</v>
      </c>
      <c r="O2135" s="78">
        <v>1987</v>
      </c>
      <c r="P2135" s="78">
        <v>10.76834</v>
      </c>
      <c r="Q2135" s="144">
        <v>39645.75</v>
      </c>
      <c r="R2135" s="78">
        <v>-24234</v>
      </c>
      <c r="S2135" s="78">
        <v>-3850</v>
      </c>
      <c r="T2135" s="78">
        <v>9077</v>
      </c>
      <c r="U2135" s="78">
        <v>47404</v>
      </c>
      <c r="V2135" s="219">
        <v>-0.19148173149945152</v>
      </c>
      <c r="W2135" s="78">
        <v>11377</v>
      </c>
      <c r="X2135" s="78">
        <v>11679</v>
      </c>
      <c r="Y2135" s="78">
        <v>10444</v>
      </c>
      <c r="Z2135" s="78">
        <v>13242</v>
      </c>
      <c r="AA2135" s="78">
        <v>106.25</v>
      </c>
      <c r="AB2135" s="78">
        <v>114.07</v>
      </c>
      <c r="AC2135" s="78">
        <v>10139</v>
      </c>
      <c r="AD2135" s="104">
        <v>0.20430999999999999</v>
      </c>
      <c r="AE2135" s="78">
        <v>13778</v>
      </c>
      <c r="AF2135" s="104">
        <v>-0.23532</v>
      </c>
      <c r="AG2135" s="78">
        <v>-4957</v>
      </c>
      <c r="AH2135" s="104">
        <v>0.41342000000000001</v>
      </c>
      <c r="AI2135" s="78">
        <v>-216</v>
      </c>
      <c r="AJ2135" s="104">
        <v>0.34050999999999998</v>
      </c>
      <c r="AK2135" s="78">
        <v>11200</v>
      </c>
      <c r="AL2135" s="78">
        <v>10400</v>
      </c>
      <c r="AM2135" s="8">
        <v>10800</v>
      </c>
      <c r="AN2135" s="78">
        <v>266</v>
      </c>
      <c r="AO2135" s="78">
        <v>11200</v>
      </c>
      <c r="AP2135" s="78">
        <v>9100</v>
      </c>
      <c r="AQ2135" s="78">
        <v>10800</v>
      </c>
      <c r="AR2135" s="78">
        <v>378</v>
      </c>
      <c r="AS2135" s="78">
        <v>10950</v>
      </c>
      <c r="AT2135" s="78">
        <v>10750</v>
      </c>
      <c r="AU2135" s="78">
        <v>10850</v>
      </c>
      <c r="AV2135" s="78">
        <v>112</v>
      </c>
      <c r="AW2135" s="77">
        <v>12.75</v>
      </c>
      <c r="AX2135" s="144">
        <f t="shared" si="225"/>
        <v>0.06</v>
      </c>
      <c r="AY2135" s="144">
        <f t="shared" si="226"/>
        <v>0.04</v>
      </c>
      <c r="AZ2135" s="144">
        <f t="shared" si="227"/>
        <v>0.02</v>
      </c>
      <c r="BA2135" s="54">
        <f t="shared" si="228"/>
        <v>16.376717661112757</v>
      </c>
      <c r="BB2135" s="54">
        <f t="shared" si="229"/>
        <v>11.431282338887243</v>
      </c>
    </row>
    <row r="2136" spans="1:54" x14ac:dyDescent="0.25">
      <c r="A2136" s="3">
        <v>43336</v>
      </c>
      <c r="B2136" s="77">
        <v>10809.35</v>
      </c>
      <c r="C2136" s="77">
        <v>976.95889</v>
      </c>
      <c r="D2136" s="77">
        <v>-21.839600000000001</v>
      </c>
      <c r="E2136" s="77">
        <f t="shared" ref="E2136:E2199" si="231">SUM(D2117:D2136)</f>
        <v>-33.083200000000005</v>
      </c>
      <c r="F2136" s="77">
        <v>3.6912000000000003</v>
      </c>
      <c r="G2136" s="77">
        <v>-10.506500000000001</v>
      </c>
      <c r="H2136">
        <v>0</v>
      </c>
      <c r="I2136" s="78">
        <v>10788</v>
      </c>
      <c r="J2136">
        <v>201809</v>
      </c>
      <c r="K2136" s="78">
        <v>10788</v>
      </c>
      <c r="L2136" s="77">
        <f t="shared" si="230"/>
        <v>-21.350000000000364</v>
      </c>
      <c r="M2136" s="78">
        <v>31988</v>
      </c>
      <c r="N2136" s="78">
        <v>689.95489999999995</v>
      </c>
      <c r="O2136" s="78">
        <v>861</v>
      </c>
      <c r="P2136" s="78">
        <v>4.6459299999999999</v>
      </c>
      <c r="Q2136" s="144">
        <v>32203.25</v>
      </c>
      <c r="R2136" s="78">
        <v>-24205</v>
      </c>
      <c r="S2136" s="78">
        <v>-2446</v>
      </c>
      <c r="T2136" s="78">
        <v>4814</v>
      </c>
      <c r="U2136" s="78">
        <v>44974</v>
      </c>
      <c r="V2136" s="219">
        <v>-0.1070396228932272</v>
      </c>
      <c r="W2136" s="78">
        <v>11226</v>
      </c>
      <c r="X2136" s="78">
        <v>11078</v>
      </c>
      <c r="Y2136" s="78">
        <v>7959</v>
      </c>
      <c r="Z2136" s="78">
        <v>8053</v>
      </c>
      <c r="AA2136" s="78">
        <v>85.31</v>
      </c>
      <c r="AB2136" s="78">
        <v>105.56</v>
      </c>
      <c r="AC2136" s="78">
        <v>7187</v>
      </c>
      <c r="AD2136" s="104">
        <v>3.0810000000000001E-2</v>
      </c>
      <c r="AE2136" s="78">
        <v>17045</v>
      </c>
      <c r="AF2136" s="104">
        <v>-0.13591</v>
      </c>
      <c r="AG2136" s="78">
        <v>-11362</v>
      </c>
      <c r="AH2136" s="104">
        <v>0.49237999999999998</v>
      </c>
      <c r="AI2136" s="78">
        <v>13289</v>
      </c>
      <c r="AJ2136" s="104">
        <v>0.60699999999999998</v>
      </c>
      <c r="AK2136" s="78">
        <v>11000</v>
      </c>
      <c r="AL2136" s="78">
        <v>10400</v>
      </c>
      <c r="AM2136" s="8">
        <v>10800</v>
      </c>
      <c r="AN2136" s="78">
        <v>257</v>
      </c>
      <c r="AO2136" s="78">
        <v>11200</v>
      </c>
      <c r="AP2136" s="78">
        <v>9100</v>
      </c>
      <c r="AQ2136" s="78">
        <v>10800</v>
      </c>
      <c r="AR2136" s="78">
        <v>376</v>
      </c>
      <c r="AS2136" s="78">
        <v>10850</v>
      </c>
      <c r="AT2136" s="78">
        <v>10750</v>
      </c>
      <c r="AU2136" s="78">
        <v>10800</v>
      </c>
      <c r="AV2136" s="78">
        <v>101.5</v>
      </c>
      <c r="AW2136" s="77">
        <v>13.16</v>
      </c>
      <c r="AX2136" s="144">
        <f t="shared" si="225"/>
        <v>0.24</v>
      </c>
      <c r="AY2136" s="144">
        <f t="shared" si="226"/>
        <v>0.14000000000000001</v>
      </c>
      <c r="AZ2136" s="144">
        <f t="shared" si="227"/>
        <v>0.16</v>
      </c>
      <c r="BA2136" s="54">
        <f t="shared" si="228"/>
        <v>16.370149211244918</v>
      </c>
      <c r="BB2136" s="54">
        <f t="shared" si="229"/>
        <v>11.463850788755078</v>
      </c>
    </row>
    <row r="2137" spans="1:54" x14ac:dyDescent="0.25">
      <c r="A2137" s="3">
        <v>43339</v>
      </c>
      <c r="B2137" s="77">
        <v>10902.21</v>
      </c>
      <c r="C2137" s="77">
        <v>1062.00531</v>
      </c>
      <c r="D2137" s="77">
        <v>92.214500000000001</v>
      </c>
      <c r="E2137" s="77">
        <f t="shared" si="231"/>
        <v>50.045900000000003</v>
      </c>
      <c r="F2137" s="77">
        <v>3.5902999999999996</v>
      </c>
      <c r="G2137" s="77">
        <v>14.742699999999999</v>
      </c>
      <c r="H2137">
        <v>0</v>
      </c>
      <c r="I2137" s="78">
        <v>10886</v>
      </c>
      <c r="J2137">
        <v>201809</v>
      </c>
      <c r="K2137" s="78">
        <v>10886</v>
      </c>
      <c r="L2137" s="77">
        <f t="shared" si="230"/>
        <v>-16.209999999999127</v>
      </c>
      <c r="M2137" s="78">
        <v>37034</v>
      </c>
      <c r="N2137" s="78">
        <v>806.03580999999997</v>
      </c>
      <c r="O2137" s="78">
        <v>2788</v>
      </c>
      <c r="P2137" s="78">
        <v>15.174060000000001</v>
      </c>
      <c r="Q2137" s="144">
        <v>37731</v>
      </c>
      <c r="R2137" s="78">
        <v>-24078</v>
      </c>
      <c r="S2137" s="78">
        <v>-3417</v>
      </c>
      <c r="T2137" s="78">
        <v>6760</v>
      </c>
      <c r="U2137" s="78">
        <v>50080</v>
      </c>
      <c r="V2137" s="219">
        <v>-0.13498402555910544</v>
      </c>
      <c r="W2137" s="78">
        <v>10953</v>
      </c>
      <c r="X2137" s="78">
        <v>10736</v>
      </c>
      <c r="Y2137" s="78">
        <v>8033</v>
      </c>
      <c r="Z2137" s="78">
        <v>11779</v>
      </c>
      <c r="AA2137" s="78">
        <v>103.42</v>
      </c>
      <c r="AB2137" s="78">
        <v>125.49</v>
      </c>
      <c r="AC2137" s="78">
        <v>10057</v>
      </c>
      <c r="AD2137" s="104">
        <v>3.3709999999999997E-2</v>
      </c>
      <c r="AE2137" s="78">
        <v>23879</v>
      </c>
      <c r="AF2137" s="104">
        <v>-0.10383000000000001</v>
      </c>
      <c r="AG2137" s="78">
        <v>12640</v>
      </c>
      <c r="AH2137" s="104">
        <v>1.3608800000000001</v>
      </c>
      <c r="AI2137" s="78">
        <v>-4071</v>
      </c>
      <c r="AJ2137" s="104">
        <v>0.28334999999999999</v>
      </c>
      <c r="AK2137" s="78">
        <v>11000</v>
      </c>
      <c r="AL2137" s="78">
        <v>10400</v>
      </c>
      <c r="AM2137" s="8">
        <v>10900</v>
      </c>
      <c r="AN2137" s="78">
        <v>234</v>
      </c>
      <c r="AO2137" s="78">
        <v>11200</v>
      </c>
      <c r="AP2137" s="78">
        <v>9100</v>
      </c>
      <c r="AQ2137" s="78">
        <v>10900</v>
      </c>
      <c r="AR2137" s="78">
        <v>354</v>
      </c>
      <c r="AS2137" s="78">
        <v>10950</v>
      </c>
      <c r="AT2137" s="78">
        <v>10750</v>
      </c>
      <c r="AU2137" s="78">
        <v>10900</v>
      </c>
      <c r="AV2137" s="78">
        <v>72</v>
      </c>
      <c r="AW2137" s="77">
        <v>12.97</v>
      </c>
      <c r="AX2137" s="144">
        <f t="shared" si="225"/>
        <v>0.2</v>
      </c>
      <c r="AY2137" s="144">
        <f t="shared" si="226"/>
        <v>0.12</v>
      </c>
      <c r="AZ2137" s="144">
        <f t="shared" si="227"/>
        <v>0.1</v>
      </c>
      <c r="BA2137" s="54">
        <f t="shared" si="228"/>
        <v>16.368716228546067</v>
      </c>
      <c r="BB2137" s="54">
        <f t="shared" si="229"/>
        <v>11.392283771453938</v>
      </c>
    </row>
    <row r="2138" spans="1:54" x14ac:dyDescent="0.25">
      <c r="A2138" s="3">
        <v>43340</v>
      </c>
      <c r="B2138" s="77">
        <v>10989.55</v>
      </c>
      <c r="C2138" s="77">
        <v>1297.37862</v>
      </c>
      <c r="D2138" s="77">
        <v>81.090500000000006</v>
      </c>
      <c r="E2138" s="77">
        <f t="shared" si="231"/>
        <v>131.99430000000001</v>
      </c>
      <c r="F2138" s="77">
        <v>12.353800000000001</v>
      </c>
      <c r="G2138" s="77">
        <v>1.0278</v>
      </c>
      <c r="H2138">
        <v>0</v>
      </c>
      <c r="I2138" s="78">
        <v>10954</v>
      </c>
      <c r="J2138">
        <v>201809</v>
      </c>
      <c r="K2138" s="78">
        <v>10954</v>
      </c>
      <c r="L2138" s="77">
        <f t="shared" si="230"/>
        <v>-35.549999999999272</v>
      </c>
      <c r="M2138" s="78">
        <v>41313</v>
      </c>
      <c r="N2138" s="78">
        <v>904.83217999999999</v>
      </c>
      <c r="O2138" s="78">
        <v>2433</v>
      </c>
      <c r="P2138" s="78">
        <v>13.32053</v>
      </c>
      <c r="Q2138" s="144">
        <v>41921.25</v>
      </c>
      <c r="R2138" s="78">
        <v>-24213</v>
      </c>
      <c r="S2138" s="78">
        <v>-3377</v>
      </c>
      <c r="T2138" s="78">
        <v>8194</v>
      </c>
      <c r="U2138" s="78">
        <v>52021</v>
      </c>
      <c r="V2138" s="219">
        <v>-0.15751331193171988</v>
      </c>
      <c r="W2138" s="78">
        <v>11112</v>
      </c>
      <c r="X2138" s="78">
        <v>10465</v>
      </c>
      <c r="Y2138" s="78">
        <v>9202</v>
      </c>
      <c r="Z2138" s="78">
        <v>11436</v>
      </c>
      <c r="AA2138" s="78">
        <v>111.03</v>
      </c>
      <c r="AB2138" s="78">
        <v>131.52000000000001</v>
      </c>
      <c r="AC2138" s="78">
        <v>12171</v>
      </c>
      <c r="AD2138" s="104">
        <v>4.7300000000000002E-2</v>
      </c>
      <c r="AE2138" s="78">
        <v>24480</v>
      </c>
      <c r="AF2138" s="104">
        <v>-0.14766000000000001</v>
      </c>
      <c r="AG2138" s="78">
        <v>9539</v>
      </c>
      <c r="AH2138" s="104">
        <v>1.66195</v>
      </c>
      <c r="AI2138" s="78">
        <v>-15257</v>
      </c>
      <c r="AJ2138" s="104">
        <v>4.2540000000000001E-2</v>
      </c>
      <c r="AK2138" s="78">
        <v>11200</v>
      </c>
      <c r="AL2138" s="78">
        <v>10400</v>
      </c>
      <c r="AM2138" s="8">
        <v>11000</v>
      </c>
      <c r="AN2138" s="78">
        <v>227</v>
      </c>
      <c r="AO2138" s="78">
        <v>11200</v>
      </c>
      <c r="AP2138" s="78">
        <v>10000</v>
      </c>
      <c r="AQ2138" s="78">
        <v>10900</v>
      </c>
      <c r="AR2138" s="78">
        <v>356</v>
      </c>
      <c r="AS2138" s="78">
        <v>11000</v>
      </c>
      <c r="AT2138" s="78">
        <v>10900</v>
      </c>
      <c r="AU2138" s="78">
        <v>10950</v>
      </c>
      <c r="AV2138" s="78">
        <v>59.5</v>
      </c>
      <c r="AW2138" s="77">
        <v>12.31</v>
      </c>
      <c r="AX2138" s="144">
        <f t="shared" si="225"/>
        <v>0</v>
      </c>
      <c r="AY2138" s="144">
        <f t="shared" si="226"/>
        <v>0</v>
      </c>
      <c r="AZ2138" s="144">
        <f t="shared" si="227"/>
        <v>0</v>
      </c>
      <c r="BA2138" s="54">
        <f t="shared" si="228"/>
        <v>16.404140733859943</v>
      </c>
      <c r="BB2138" s="54">
        <f t="shared" si="229"/>
        <v>11.244859266140056</v>
      </c>
    </row>
    <row r="2139" spans="1:54" x14ac:dyDescent="0.25">
      <c r="A2139" s="3">
        <v>43341</v>
      </c>
      <c r="B2139" s="77">
        <v>11099.57</v>
      </c>
      <c r="C2139" s="77">
        <v>1205.26738</v>
      </c>
      <c r="D2139" s="77">
        <v>134.39150000000001</v>
      </c>
      <c r="E2139" s="77">
        <f t="shared" si="231"/>
        <v>255.0712</v>
      </c>
      <c r="F2139" s="77">
        <v>12.572799999999999</v>
      </c>
      <c r="G2139" s="77">
        <v>-17.044699999999999</v>
      </c>
      <c r="H2139" t="s">
        <v>1894</v>
      </c>
      <c r="I2139" s="78">
        <v>11044</v>
      </c>
      <c r="J2139">
        <v>201809</v>
      </c>
      <c r="K2139" s="78">
        <v>11044</v>
      </c>
      <c r="L2139" s="77">
        <f t="shared" si="230"/>
        <v>-55.569999999999709</v>
      </c>
      <c r="M2139" s="78">
        <v>48299</v>
      </c>
      <c r="N2139" s="78">
        <v>1066.2109800000001</v>
      </c>
      <c r="O2139" s="78">
        <v>3875</v>
      </c>
      <c r="P2139" s="78">
        <v>21.383690000000001</v>
      </c>
      <c r="Q2139" s="144">
        <v>49267.75</v>
      </c>
      <c r="R2139" s="78">
        <v>-24215</v>
      </c>
      <c r="S2139" s="78">
        <v>-3716</v>
      </c>
      <c r="T2139" s="78">
        <v>14096</v>
      </c>
      <c r="U2139" s="78">
        <v>59099</v>
      </c>
      <c r="V2139" s="219">
        <v>-0.23851503409533156</v>
      </c>
      <c r="W2139" s="78">
        <v>12786</v>
      </c>
      <c r="X2139" s="78">
        <v>12637</v>
      </c>
      <c r="Y2139" s="78">
        <v>14786</v>
      </c>
      <c r="Z2139" s="78">
        <v>17155</v>
      </c>
      <c r="AA2139" s="78">
        <v>105.17</v>
      </c>
      <c r="AB2139" s="78">
        <v>134.91999999999999</v>
      </c>
      <c r="AC2139" s="78">
        <v>17106</v>
      </c>
      <c r="AD2139" s="104">
        <v>0.41143999999999997</v>
      </c>
      <c r="AE2139" s="78">
        <v>12840</v>
      </c>
      <c r="AF2139" s="104">
        <v>-0.21118000000000001</v>
      </c>
      <c r="AG2139" s="78">
        <v>11267</v>
      </c>
      <c r="AH2139" s="104">
        <v>1.8635699999999999</v>
      </c>
      <c r="AI2139" s="78">
        <v>-22385</v>
      </c>
      <c r="AJ2139" s="104">
        <v>-0.10795</v>
      </c>
      <c r="AK2139" s="78">
        <v>11200</v>
      </c>
      <c r="AL2139" s="78">
        <v>10400</v>
      </c>
      <c r="AM2139" s="8">
        <v>11000</v>
      </c>
      <c r="AN2139" s="78">
        <v>228</v>
      </c>
      <c r="AO2139" s="78">
        <v>11200</v>
      </c>
      <c r="AP2139" s="78">
        <v>10000</v>
      </c>
      <c r="AQ2139" s="78">
        <v>11000</v>
      </c>
      <c r="AR2139" s="78">
        <v>359</v>
      </c>
      <c r="AS2139" s="78">
        <v>11000</v>
      </c>
      <c r="AT2139" s="78">
        <v>11000</v>
      </c>
      <c r="AU2139" s="78">
        <v>11050</v>
      </c>
      <c r="AV2139" s="78">
        <v>133</v>
      </c>
      <c r="AW2139" s="77">
        <v>12.56</v>
      </c>
      <c r="AX2139" s="144">
        <f t="shared" si="225"/>
        <v>0.1</v>
      </c>
      <c r="AY2139" s="144">
        <f t="shared" si="226"/>
        <v>0.06</v>
      </c>
      <c r="AZ2139" s="144">
        <f t="shared" si="227"/>
        <v>0.03</v>
      </c>
      <c r="BA2139" s="54">
        <f t="shared" si="228"/>
        <v>16.415262902081487</v>
      </c>
      <c r="BB2139" s="54">
        <f t="shared" si="229"/>
        <v>11.206737097918511</v>
      </c>
    </row>
    <row r="2140" spans="1:54" x14ac:dyDescent="0.25">
      <c r="A2140" s="3">
        <v>43342</v>
      </c>
      <c r="B2140" s="77">
        <v>11093.75</v>
      </c>
      <c r="C2140" s="77">
        <v>1157.9312299999999</v>
      </c>
      <c r="D2140" s="77">
        <v>27.861900000000002</v>
      </c>
      <c r="E2140" s="77">
        <f t="shared" si="231"/>
        <v>340.15539999999999</v>
      </c>
      <c r="F2140" s="77">
        <v>8.6430999999999987</v>
      </c>
      <c r="G2140" s="77">
        <v>-15.2211</v>
      </c>
      <c r="H2140">
        <v>0</v>
      </c>
      <c r="I2140" s="78">
        <v>11023</v>
      </c>
      <c r="J2140">
        <v>201809</v>
      </c>
      <c r="K2140" s="78">
        <v>11023</v>
      </c>
      <c r="L2140" s="77">
        <f t="shared" si="230"/>
        <v>-70.75</v>
      </c>
      <c r="M2140" s="78">
        <v>53587</v>
      </c>
      <c r="N2140" s="78">
        <v>1180.9010800000001</v>
      </c>
      <c r="O2140" s="78">
        <v>5223</v>
      </c>
      <c r="P2140" s="78">
        <v>28.77749</v>
      </c>
      <c r="Q2140" s="144">
        <v>54892.75</v>
      </c>
      <c r="R2140" s="78">
        <v>-24146</v>
      </c>
      <c r="S2140" s="78">
        <v>-2884</v>
      </c>
      <c r="T2140" s="78">
        <v>16917</v>
      </c>
      <c r="U2140" s="78">
        <v>58601</v>
      </c>
      <c r="V2140" s="219">
        <v>-0.28868108052763602</v>
      </c>
      <c r="W2140" s="78">
        <v>15855</v>
      </c>
      <c r="X2140" s="78">
        <v>23786</v>
      </c>
      <c r="Y2140" s="78">
        <v>18305</v>
      </c>
      <c r="Z2140" s="78">
        <v>22121</v>
      </c>
      <c r="AA2140" s="78">
        <v>95.05</v>
      </c>
      <c r="AB2140" s="78">
        <v>131.41999999999999</v>
      </c>
      <c r="AC2140" s="78">
        <v>14895</v>
      </c>
      <c r="AD2140" s="104">
        <v>0.29658000000000001</v>
      </c>
      <c r="AE2140" s="78">
        <v>17960</v>
      </c>
      <c r="AF2140" s="104">
        <v>-0.34326000000000001</v>
      </c>
      <c r="AG2140" s="78">
        <v>-2834</v>
      </c>
      <c r="AH2140" s="104">
        <v>1.33606</v>
      </c>
      <c r="AI2140" s="78">
        <v>-20836</v>
      </c>
      <c r="AJ2140" s="104">
        <v>0.22406999999999999</v>
      </c>
      <c r="AK2140" s="78">
        <v>11200</v>
      </c>
      <c r="AL2140" s="78">
        <v>10400</v>
      </c>
      <c r="AM2140" s="8">
        <v>11000</v>
      </c>
      <c r="AN2140" s="78">
        <v>225</v>
      </c>
      <c r="AO2140" s="78">
        <v>11300</v>
      </c>
      <c r="AP2140" s="78">
        <v>10000</v>
      </c>
      <c r="AQ2140" s="78">
        <v>11000</v>
      </c>
      <c r="AR2140" s="78">
        <v>352</v>
      </c>
      <c r="AS2140" s="78">
        <v>11100</v>
      </c>
      <c r="AT2140" s="78">
        <v>11000</v>
      </c>
      <c r="AU2140" s="78">
        <v>11050</v>
      </c>
      <c r="AV2140" s="78">
        <v>126</v>
      </c>
      <c r="AW2140" s="77">
        <v>12.55</v>
      </c>
      <c r="AX2140" s="144">
        <f t="shared" si="225"/>
        <v>0.06</v>
      </c>
      <c r="AY2140" s="144">
        <f t="shared" si="226"/>
        <v>0.04</v>
      </c>
      <c r="AZ2140" s="144">
        <f t="shared" si="227"/>
        <v>0.02</v>
      </c>
      <c r="BA2140" s="54">
        <f t="shared" si="228"/>
        <v>16.367808099423797</v>
      </c>
      <c r="BB2140" s="54">
        <f t="shared" si="229"/>
        <v>11.071191900576203</v>
      </c>
    </row>
    <row r="2141" spans="1:54" x14ac:dyDescent="0.25">
      <c r="A2141" s="3">
        <v>43343</v>
      </c>
      <c r="B2141" s="77">
        <v>11063.94</v>
      </c>
      <c r="C2141" s="77">
        <v>1219.26332</v>
      </c>
      <c r="D2141" s="77">
        <v>33.650199999999998</v>
      </c>
      <c r="E2141" s="77">
        <f t="shared" si="231"/>
        <v>357.64409999999998</v>
      </c>
      <c r="F2141" s="77">
        <v>-0.56679999999999997</v>
      </c>
      <c r="G2141" s="77">
        <v>1.1898</v>
      </c>
      <c r="H2141">
        <v>0</v>
      </c>
      <c r="I2141" s="78">
        <v>11022</v>
      </c>
      <c r="J2141">
        <v>201809</v>
      </c>
      <c r="K2141" s="78">
        <v>11022</v>
      </c>
      <c r="L2141" s="77">
        <f t="shared" si="230"/>
        <v>-41.940000000000509</v>
      </c>
      <c r="M2141" s="78">
        <v>46483</v>
      </c>
      <c r="N2141" s="78">
        <v>1024.3347000000001</v>
      </c>
      <c r="O2141" s="78">
        <v>1336</v>
      </c>
      <c r="P2141" s="78">
        <v>7.3599500000000004</v>
      </c>
      <c r="Q2141" s="144">
        <v>46817</v>
      </c>
      <c r="R2141" s="78">
        <v>-24451</v>
      </c>
      <c r="S2141" s="78">
        <v>-1891</v>
      </c>
      <c r="T2141" s="78">
        <v>13319</v>
      </c>
      <c r="U2141" s="78">
        <v>55986</v>
      </c>
      <c r="V2141" s="219">
        <v>-0.23789876040438682</v>
      </c>
      <c r="W2141" s="78">
        <v>15489</v>
      </c>
      <c r="X2141" s="78">
        <v>13752</v>
      </c>
      <c r="Y2141" s="78">
        <v>17430</v>
      </c>
      <c r="Z2141" s="78">
        <v>18336</v>
      </c>
      <c r="AA2141" s="78">
        <v>101.98</v>
      </c>
      <c r="AB2141" s="78">
        <v>126.17</v>
      </c>
      <c r="AC2141" s="78">
        <v>16020</v>
      </c>
      <c r="AD2141" s="104">
        <v>0.42612</v>
      </c>
      <c r="AE2141" s="78">
        <v>26439</v>
      </c>
      <c r="AF2141" s="104">
        <v>-0.19541</v>
      </c>
      <c r="AG2141" s="78">
        <v>-15748</v>
      </c>
      <c r="AH2141" s="104">
        <v>0.95987</v>
      </c>
      <c r="AI2141" s="78">
        <v>-10649</v>
      </c>
      <c r="AJ2141" s="104">
        <v>0.46</v>
      </c>
      <c r="AK2141" s="78">
        <v>11200</v>
      </c>
      <c r="AL2141" s="78">
        <v>10400</v>
      </c>
      <c r="AM2141" s="8">
        <v>11000</v>
      </c>
      <c r="AN2141" s="78">
        <v>223</v>
      </c>
      <c r="AO2141" s="78">
        <v>11300</v>
      </c>
      <c r="AP2141" s="78">
        <v>10000</v>
      </c>
      <c r="AQ2141" s="78">
        <v>11000</v>
      </c>
      <c r="AR2141" s="78">
        <v>350</v>
      </c>
      <c r="AS2141" s="78">
        <v>11100</v>
      </c>
      <c r="AT2141" s="78">
        <v>11000</v>
      </c>
      <c r="AU2141" s="78">
        <v>11050</v>
      </c>
      <c r="AV2141" s="78">
        <v>105</v>
      </c>
      <c r="AW2141" s="77">
        <v>13.23</v>
      </c>
      <c r="AX2141" s="144">
        <f t="shared" si="225"/>
        <v>0.41</v>
      </c>
      <c r="AY2141" s="144">
        <f t="shared" si="226"/>
        <v>0.24</v>
      </c>
      <c r="AZ2141" s="144">
        <f t="shared" si="227"/>
        <v>0.22</v>
      </c>
      <c r="BA2141" s="54">
        <f t="shared" si="228"/>
        <v>16.366279739999854</v>
      </c>
      <c r="BB2141" s="54">
        <f t="shared" si="229"/>
        <v>11.062720260000148</v>
      </c>
    </row>
    <row r="2142" spans="1:54" x14ac:dyDescent="0.25">
      <c r="A2142" s="3">
        <v>43346</v>
      </c>
      <c r="B2142" s="77">
        <v>10964.22</v>
      </c>
      <c r="C2142" s="77">
        <v>1131.49802</v>
      </c>
      <c r="D2142" s="77">
        <v>-20.837699999999998</v>
      </c>
      <c r="E2142" s="77">
        <f t="shared" si="231"/>
        <v>354.11559999999997</v>
      </c>
      <c r="F2142" s="77">
        <v>-4.6551</v>
      </c>
      <c r="G2142" s="77">
        <v>-22.474299999999999</v>
      </c>
      <c r="H2142">
        <v>0</v>
      </c>
      <c r="I2142" s="78">
        <v>10935</v>
      </c>
      <c r="J2142">
        <v>201809</v>
      </c>
      <c r="K2142" s="78">
        <v>10935</v>
      </c>
      <c r="L2142" s="77">
        <f t="shared" si="230"/>
        <v>-29.219999999999345</v>
      </c>
      <c r="M2142" s="78">
        <v>46922</v>
      </c>
      <c r="N2142" s="78">
        <v>1025.80567</v>
      </c>
      <c r="O2142" s="78">
        <v>182</v>
      </c>
      <c r="P2142" s="78">
        <v>0.99590999999999996</v>
      </c>
      <c r="Q2142" s="144">
        <v>46967.5</v>
      </c>
      <c r="R2142" s="78">
        <v>-24970</v>
      </c>
      <c r="S2142" s="78">
        <v>-3142</v>
      </c>
      <c r="T2142" s="78">
        <v>9105</v>
      </c>
      <c r="U2142" s="78">
        <v>54999</v>
      </c>
      <c r="V2142" s="219">
        <v>-0.16554846451753669</v>
      </c>
      <c r="W2142" s="78">
        <v>15601</v>
      </c>
      <c r="X2142" s="78">
        <v>13509</v>
      </c>
      <c r="Y2142" s="78">
        <v>17962</v>
      </c>
      <c r="Z2142" s="78">
        <v>18360</v>
      </c>
      <c r="AA2142" s="78">
        <v>89.72</v>
      </c>
      <c r="AB2142" s="78">
        <v>114.07</v>
      </c>
      <c r="AC2142" s="78">
        <v>17539</v>
      </c>
      <c r="AD2142" s="104">
        <v>0.41797000000000001</v>
      </c>
      <c r="AE2142" s="78">
        <v>35383</v>
      </c>
      <c r="AF2142" s="104">
        <v>8.8529999999999998E-2</v>
      </c>
      <c r="AG2142" s="78">
        <v>-26246</v>
      </c>
      <c r="AH2142" s="104">
        <v>1.167</v>
      </c>
      <c r="AI2142" s="78">
        <v>-11712</v>
      </c>
      <c r="AJ2142" s="104">
        <v>0.40952</v>
      </c>
      <c r="AK2142" s="78">
        <v>11200</v>
      </c>
      <c r="AL2142" s="78">
        <v>10800</v>
      </c>
      <c r="AM2142" s="8">
        <v>10900</v>
      </c>
      <c r="AN2142" s="78">
        <v>225</v>
      </c>
      <c r="AO2142" s="78">
        <v>11300</v>
      </c>
      <c r="AP2142" s="78">
        <v>10000</v>
      </c>
      <c r="AQ2142" s="78">
        <v>10900</v>
      </c>
      <c r="AR2142" s="78">
        <v>359</v>
      </c>
      <c r="AS2142" s="78">
        <v>11100</v>
      </c>
      <c r="AT2142" s="78">
        <v>10900</v>
      </c>
      <c r="AU2142" s="78">
        <v>10950</v>
      </c>
      <c r="AV2142" s="78">
        <v>85</v>
      </c>
      <c r="AW2142" s="77">
        <v>14.09</v>
      </c>
      <c r="AX2142" s="144">
        <f t="shared" si="225"/>
        <v>0.68</v>
      </c>
      <c r="AY2142" s="144">
        <f t="shared" si="226"/>
        <v>0.51</v>
      </c>
      <c r="AZ2142" s="144">
        <f t="shared" si="227"/>
        <v>0.49</v>
      </c>
      <c r="BA2142" s="54">
        <f t="shared" si="228"/>
        <v>16.404085685269546</v>
      </c>
      <c r="BB2142" s="54">
        <f t="shared" si="229"/>
        <v>11.110914314730451</v>
      </c>
    </row>
    <row r="2143" spans="1:54" x14ac:dyDescent="0.25">
      <c r="A2143" s="3">
        <v>43347</v>
      </c>
      <c r="B2143" s="77">
        <v>11021.38</v>
      </c>
      <c r="C2143" s="77">
        <v>1178.5337300000001</v>
      </c>
      <c r="D2143" s="77">
        <v>35.779600000000002</v>
      </c>
      <c r="E2143" s="77">
        <f t="shared" si="231"/>
        <v>409.1377</v>
      </c>
      <c r="F2143" s="77">
        <v>-10.0052</v>
      </c>
      <c r="G2143" s="77">
        <v>8.757200000000001</v>
      </c>
      <c r="H2143">
        <v>0</v>
      </c>
      <c r="I2143" s="78">
        <v>11002</v>
      </c>
      <c r="J2143">
        <v>201809</v>
      </c>
      <c r="K2143" s="78">
        <v>11002</v>
      </c>
      <c r="L2143" s="77">
        <f t="shared" si="230"/>
        <v>-19.3799999999992</v>
      </c>
      <c r="M2143" s="78">
        <v>46513</v>
      </c>
      <c r="N2143" s="78">
        <v>1023.1617199999999</v>
      </c>
      <c r="O2143" s="78">
        <v>851</v>
      </c>
      <c r="P2143" s="78">
        <v>4.68093</v>
      </c>
      <c r="Q2143" s="144">
        <v>46725.75</v>
      </c>
      <c r="R2143" s="78">
        <v>-24642</v>
      </c>
      <c r="S2143" s="78">
        <v>-3034</v>
      </c>
      <c r="T2143" s="78">
        <v>9661</v>
      </c>
      <c r="U2143" s="78">
        <v>56890</v>
      </c>
      <c r="V2143" s="219">
        <v>-0.16981894884865531</v>
      </c>
      <c r="W2143" s="78">
        <v>14887</v>
      </c>
      <c r="X2143" s="78">
        <v>13326</v>
      </c>
      <c r="Y2143" s="78">
        <v>17617</v>
      </c>
      <c r="Z2143" s="78">
        <v>20899</v>
      </c>
      <c r="AA2143" s="78">
        <v>98.74</v>
      </c>
      <c r="AB2143" s="78">
        <v>123.58</v>
      </c>
      <c r="AC2143" s="78">
        <v>20938</v>
      </c>
      <c r="AD2143" s="104">
        <v>0.52285000000000004</v>
      </c>
      <c r="AE2143" s="78">
        <v>39291</v>
      </c>
      <c r="AF2143" s="104">
        <v>3.056E-2</v>
      </c>
      <c r="AG2143" s="78">
        <v>-20244</v>
      </c>
      <c r="AH2143" s="104">
        <v>1.3467899999999999</v>
      </c>
      <c r="AI2143" s="78">
        <v>-17021</v>
      </c>
      <c r="AJ2143" s="104">
        <v>0.20341000000000001</v>
      </c>
      <c r="AK2143" s="78">
        <v>11200</v>
      </c>
      <c r="AL2143" s="78">
        <v>10800</v>
      </c>
      <c r="AM2143" s="8">
        <v>11000</v>
      </c>
      <c r="AN2143" s="78">
        <v>205</v>
      </c>
      <c r="AO2143" s="78">
        <v>11300</v>
      </c>
      <c r="AP2143" s="78">
        <v>10600</v>
      </c>
      <c r="AQ2143" s="78">
        <v>11000</v>
      </c>
      <c r="AR2143" s="78">
        <v>349</v>
      </c>
      <c r="AS2143" s="78">
        <v>11100</v>
      </c>
      <c r="AT2143" s="78">
        <v>10900</v>
      </c>
      <c r="AU2143" s="78">
        <v>11050</v>
      </c>
      <c r="AV2143" s="78">
        <v>58</v>
      </c>
      <c r="AW2143" s="77">
        <v>13.25</v>
      </c>
      <c r="AX2143" s="144">
        <f t="shared" si="225"/>
        <v>0.48</v>
      </c>
      <c r="AY2143" s="144">
        <f t="shared" si="226"/>
        <v>0.28000000000000003</v>
      </c>
      <c r="AZ2143" s="144">
        <f t="shared" si="227"/>
        <v>0.25</v>
      </c>
      <c r="BA2143" s="54">
        <f t="shared" si="228"/>
        <v>16.402064496187286</v>
      </c>
      <c r="BB2143" s="54">
        <f t="shared" si="229"/>
        <v>11.148935503812712</v>
      </c>
    </row>
    <row r="2144" spans="1:54" x14ac:dyDescent="0.25">
      <c r="A2144" s="3">
        <v>43348</v>
      </c>
      <c r="B2144" s="77">
        <v>10995.13</v>
      </c>
      <c r="C2144" s="77">
        <v>1189.4436599999999</v>
      </c>
      <c r="D2144" s="77">
        <v>-29.4648</v>
      </c>
      <c r="E2144" s="77">
        <f t="shared" si="231"/>
        <v>289.69780000000003</v>
      </c>
      <c r="F2144" s="77">
        <v>5.7209000000000003</v>
      </c>
      <c r="G2144" s="77">
        <v>-14.547000000000001</v>
      </c>
      <c r="H2144" t="s">
        <v>1895</v>
      </c>
      <c r="I2144" s="78">
        <v>10950</v>
      </c>
      <c r="J2144">
        <v>201809</v>
      </c>
      <c r="K2144" s="78">
        <v>10950</v>
      </c>
      <c r="L2144" s="77">
        <f t="shared" si="230"/>
        <v>-45.1299999999992</v>
      </c>
      <c r="M2144" s="78">
        <v>47029</v>
      </c>
      <c r="N2144" s="78">
        <v>1029.5449599999999</v>
      </c>
      <c r="O2144" s="78">
        <v>-796</v>
      </c>
      <c r="P2144" s="78">
        <v>-4.3573700000000004</v>
      </c>
      <c r="Q2144" s="144">
        <v>46830</v>
      </c>
      <c r="R2144" s="78">
        <v>-24696</v>
      </c>
      <c r="S2144" s="78">
        <v>-3966</v>
      </c>
      <c r="T2144" s="78">
        <v>7731</v>
      </c>
      <c r="U2144" s="78">
        <v>56904</v>
      </c>
      <c r="V2144" s="219">
        <v>-0.13586039645719106</v>
      </c>
      <c r="W2144" s="78">
        <v>14792</v>
      </c>
      <c r="X2144" s="78">
        <v>12957</v>
      </c>
      <c r="Y2144" s="78">
        <v>16857</v>
      </c>
      <c r="Z2144" s="78">
        <v>20315</v>
      </c>
      <c r="AA2144" s="78">
        <v>104.15</v>
      </c>
      <c r="AB2144" s="78">
        <v>132.76</v>
      </c>
      <c r="AC2144" s="78">
        <v>21753</v>
      </c>
      <c r="AD2144" s="104">
        <v>0.46217999999999998</v>
      </c>
      <c r="AE2144" s="78">
        <v>25428</v>
      </c>
      <c r="AF2144" s="104">
        <v>0.10213</v>
      </c>
      <c r="AG2144" s="78">
        <v>5496</v>
      </c>
      <c r="AH2144" s="104">
        <v>1.1516999999999999</v>
      </c>
      <c r="AI2144" s="78">
        <v>-33983</v>
      </c>
      <c r="AJ2144" s="104">
        <v>-9.5880000000000007E-2</v>
      </c>
      <c r="AK2144" s="78">
        <v>11200</v>
      </c>
      <c r="AL2144" s="78">
        <v>10800</v>
      </c>
      <c r="AM2144" s="8">
        <v>10900</v>
      </c>
      <c r="AN2144" s="78">
        <v>218</v>
      </c>
      <c r="AO2144" s="78">
        <v>11300</v>
      </c>
      <c r="AP2144" s="78">
        <v>10600</v>
      </c>
      <c r="AQ2144" s="78">
        <v>10900</v>
      </c>
      <c r="AR2144" s="78">
        <v>363</v>
      </c>
      <c r="AS2144" s="78">
        <v>11000</v>
      </c>
      <c r="AT2144" s="78">
        <v>10900</v>
      </c>
      <c r="AU2144" s="78">
        <v>10950</v>
      </c>
      <c r="AV2144" s="78">
        <v>146</v>
      </c>
      <c r="AW2144" s="77">
        <v>13.84</v>
      </c>
      <c r="AX2144" s="144">
        <f t="shared" si="225"/>
        <v>0.68</v>
      </c>
      <c r="AY2144" s="144">
        <f t="shared" si="226"/>
        <v>0.44</v>
      </c>
      <c r="AZ2144" s="144">
        <f t="shared" si="227"/>
        <v>0.42</v>
      </c>
      <c r="BA2144" s="54">
        <f t="shared" si="228"/>
        <v>16.390137922379253</v>
      </c>
      <c r="BB2144" s="54">
        <f t="shared" si="229"/>
        <v>11.308862077620743</v>
      </c>
    </row>
    <row r="2145" spans="1:54" x14ac:dyDescent="0.25">
      <c r="A2145" s="3">
        <v>43349</v>
      </c>
      <c r="B2145" s="77">
        <v>10924.3</v>
      </c>
      <c r="C2145" s="77">
        <v>1317.40185</v>
      </c>
      <c r="D2145" s="77">
        <v>-2.9192</v>
      </c>
      <c r="E2145" s="77">
        <f t="shared" si="231"/>
        <v>292.44720000000001</v>
      </c>
      <c r="F2145" s="77">
        <v>-8.9701000000000004</v>
      </c>
      <c r="G2145" s="77">
        <v>-26.174499999999998</v>
      </c>
      <c r="H2145">
        <v>0</v>
      </c>
      <c r="I2145" s="78">
        <v>10901</v>
      </c>
      <c r="J2145">
        <v>201809</v>
      </c>
      <c r="K2145" s="78">
        <v>10901</v>
      </c>
      <c r="L2145" s="77">
        <f t="shared" si="230"/>
        <v>-23.299999999999272</v>
      </c>
      <c r="M2145" s="78">
        <v>47569</v>
      </c>
      <c r="N2145" s="78">
        <v>1036.703</v>
      </c>
      <c r="O2145" s="78">
        <v>1631</v>
      </c>
      <c r="P2145" s="78">
        <v>8.8889200000000006</v>
      </c>
      <c r="Q2145" s="144">
        <v>47976.75</v>
      </c>
      <c r="R2145" s="78">
        <v>-24707</v>
      </c>
      <c r="S2145" s="78">
        <v>-4641</v>
      </c>
      <c r="T2145" s="78">
        <v>9479</v>
      </c>
      <c r="U2145" s="78">
        <v>54334</v>
      </c>
      <c r="V2145" s="219">
        <v>-0.17445798211064895</v>
      </c>
      <c r="W2145" s="78">
        <v>15275</v>
      </c>
      <c r="X2145" s="78">
        <v>13513</v>
      </c>
      <c r="Y2145" s="78">
        <v>18639</v>
      </c>
      <c r="Z2145" s="78">
        <v>21876</v>
      </c>
      <c r="AA2145" s="78">
        <v>118.54</v>
      </c>
      <c r="AB2145" s="78">
        <v>123.87</v>
      </c>
      <c r="AC2145" s="78">
        <v>19170</v>
      </c>
      <c r="AD2145" s="104">
        <v>0.38773999999999997</v>
      </c>
      <c r="AE2145" s="78">
        <v>30641</v>
      </c>
      <c r="AF2145" s="104">
        <v>0.1139</v>
      </c>
      <c r="AG2145" s="78">
        <v>6448</v>
      </c>
      <c r="AH2145" s="104">
        <v>0.96736</v>
      </c>
      <c r="AI2145" s="78">
        <v>-38435</v>
      </c>
      <c r="AJ2145" s="104">
        <v>-0.13113</v>
      </c>
      <c r="AK2145" s="78">
        <v>11200</v>
      </c>
      <c r="AL2145" s="78">
        <v>10800</v>
      </c>
      <c r="AM2145" s="8">
        <v>10900</v>
      </c>
      <c r="AN2145" s="78">
        <v>208</v>
      </c>
      <c r="AO2145" s="78">
        <v>11300</v>
      </c>
      <c r="AP2145" s="78">
        <v>10600</v>
      </c>
      <c r="AQ2145" s="78">
        <v>10900</v>
      </c>
      <c r="AR2145" s="78">
        <v>359</v>
      </c>
      <c r="AS2145" s="78">
        <v>11000</v>
      </c>
      <c r="AT2145" s="78">
        <v>10800</v>
      </c>
      <c r="AU2145" s="78">
        <v>10900</v>
      </c>
      <c r="AV2145" s="78">
        <v>139</v>
      </c>
      <c r="AW2145" s="77">
        <v>14.5</v>
      </c>
      <c r="AX2145" s="144">
        <f t="shared" si="225"/>
        <v>0.82</v>
      </c>
      <c r="AY2145" s="144">
        <f t="shared" si="226"/>
        <v>0.71</v>
      </c>
      <c r="AZ2145" s="144">
        <f t="shared" si="227"/>
        <v>0.64</v>
      </c>
      <c r="BA2145" s="54">
        <f t="shared" si="228"/>
        <v>16.42659334526747</v>
      </c>
      <c r="BB2145" s="54">
        <f t="shared" si="229"/>
        <v>11.467406654732528</v>
      </c>
    </row>
    <row r="2146" spans="1:54" x14ac:dyDescent="0.25">
      <c r="A2146" s="3">
        <v>43350</v>
      </c>
      <c r="B2146" s="77">
        <v>10846.99</v>
      </c>
      <c r="C2146" s="77">
        <v>1532.58482</v>
      </c>
      <c r="D2146" s="77">
        <v>10.67</v>
      </c>
      <c r="E2146" s="77">
        <f t="shared" si="231"/>
        <v>329.26030000000003</v>
      </c>
      <c r="F2146" s="77">
        <v>-14.9947</v>
      </c>
      <c r="G2146" s="77">
        <v>-22.250500000000002</v>
      </c>
      <c r="H2146">
        <v>0</v>
      </c>
      <c r="I2146" s="78">
        <v>10845</v>
      </c>
      <c r="J2146">
        <v>201809</v>
      </c>
      <c r="K2146" s="78">
        <v>10845</v>
      </c>
      <c r="L2146" s="77">
        <f t="shared" si="230"/>
        <v>-1.9899999999997817</v>
      </c>
      <c r="M2146" s="78">
        <v>46326</v>
      </c>
      <c r="N2146" s="78">
        <v>1004.5440599999999</v>
      </c>
      <c r="O2146" s="78">
        <v>-197</v>
      </c>
      <c r="P2146" s="78">
        <v>-1.0672999999999999</v>
      </c>
      <c r="Q2146" s="144">
        <v>46276.75</v>
      </c>
      <c r="R2146" s="78">
        <v>-25394</v>
      </c>
      <c r="S2146" s="78">
        <v>-5849</v>
      </c>
      <c r="T2146" s="78">
        <v>7566</v>
      </c>
      <c r="U2146" s="78">
        <v>55761</v>
      </c>
      <c r="V2146" s="219">
        <v>-0.13568623231290686</v>
      </c>
      <c r="W2146" s="78">
        <v>15256</v>
      </c>
      <c r="X2146" s="78">
        <v>17602</v>
      </c>
      <c r="Y2146" s="78">
        <v>18162</v>
      </c>
      <c r="Z2146" s="78">
        <v>21339</v>
      </c>
      <c r="AA2146" s="78">
        <v>111.58</v>
      </c>
      <c r="AB2146" s="78">
        <v>115.03</v>
      </c>
      <c r="AC2146" s="78">
        <v>19403</v>
      </c>
      <c r="AD2146" s="104">
        <v>0.34432000000000001</v>
      </c>
      <c r="AE2146" s="78">
        <v>41979</v>
      </c>
      <c r="AF2146" s="104">
        <v>0.33668999999999999</v>
      </c>
      <c r="AG2146" s="78">
        <v>-3752</v>
      </c>
      <c r="AH2146" s="104">
        <v>0.84957000000000005</v>
      </c>
      <c r="AI2146" s="78">
        <v>-31226</v>
      </c>
      <c r="AJ2146" s="104">
        <v>0.20349999999999999</v>
      </c>
      <c r="AK2146" s="78">
        <v>11200</v>
      </c>
      <c r="AL2146" s="78">
        <v>10800</v>
      </c>
      <c r="AM2146" s="8">
        <v>10800</v>
      </c>
      <c r="AN2146" s="78">
        <v>209</v>
      </c>
      <c r="AO2146" s="78">
        <v>11300</v>
      </c>
      <c r="AP2146" s="78">
        <v>10000</v>
      </c>
      <c r="AQ2146" s="78">
        <v>10800</v>
      </c>
      <c r="AR2146" s="78">
        <v>363</v>
      </c>
      <c r="AS2146" s="78">
        <v>11000</v>
      </c>
      <c r="AT2146" s="78">
        <v>10800</v>
      </c>
      <c r="AU2146" s="78">
        <v>10850</v>
      </c>
      <c r="AV2146" s="78">
        <v>121</v>
      </c>
      <c r="AW2146" s="77">
        <v>14.67</v>
      </c>
      <c r="AX2146" s="144">
        <f t="shared" si="225"/>
        <v>0.82</v>
      </c>
      <c r="AY2146" s="144">
        <f t="shared" si="226"/>
        <v>0.75</v>
      </c>
      <c r="AZ2146" s="144">
        <f t="shared" si="227"/>
        <v>0.68</v>
      </c>
      <c r="BA2146" s="54">
        <f t="shared" si="228"/>
        <v>16.490325719842104</v>
      </c>
      <c r="BB2146" s="54">
        <f t="shared" si="229"/>
        <v>11.564674280157895</v>
      </c>
    </row>
    <row r="2147" spans="1:54" x14ac:dyDescent="0.25">
      <c r="A2147" s="3">
        <v>43353</v>
      </c>
      <c r="B2147" s="77">
        <v>10725.8</v>
      </c>
      <c r="C2147" s="77">
        <v>1565.27621</v>
      </c>
      <c r="D2147" s="77">
        <v>40.094099999999997</v>
      </c>
      <c r="E2147" s="77">
        <f t="shared" si="231"/>
        <v>397.76130000000001</v>
      </c>
      <c r="F2147" s="77">
        <v>-6.7608000000000006</v>
      </c>
      <c r="G2147" s="77">
        <v>-10.1797</v>
      </c>
      <c r="H2147">
        <v>0</v>
      </c>
      <c r="I2147" s="78">
        <v>10734</v>
      </c>
      <c r="J2147">
        <v>201809</v>
      </c>
      <c r="K2147" s="78">
        <v>10734</v>
      </c>
      <c r="L2147" s="77">
        <f t="shared" si="230"/>
        <v>8.2000000000007276</v>
      </c>
      <c r="M2147" s="78">
        <v>33834</v>
      </c>
      <c r="N2147" s="78">
        <v>726.18461000000002</v>
      </c>
      <c r="O2147" s="78">
        <v>-1390</v>
      </c>
      <c r="P2147" s="78">
        <v>-7.4587300000000001</v>
      </c>
      <c r="Q2147" s="144">
        <v>33486.5</v>
      </c>
      <c r="R2147" s="78">
        <v>-25641</v>
      </c>
      <c r="S2147" s="78">
        <v>-5313</v>
      </c>
      <c r="T2147" s="78">
        <v>754</v>
      </c>
      <c r="U2147" s="78">
        <v>58751</v>
      </c>
      <c r="V2147" s="219">
        <v>-1.2833824105121615E-2</v>
      </c>
      <c r="W2147" s="78">
        <v>12766</v>
      </c>
      <c r="X2147" s="78">
        <v>12730</v>
      </c>
      <c r="Y2147" s="78">
        <v>10987</v>
      </c>
      <c r="Z2147" s="78">
        <v>11151</v>
      </c>
      <c r="AA2147" s="78">
        <v>103.22</v>
      </c>
      <c r="AB2147" s="78">
        <v>100.22</v>
      </c>
      <c r="AC2147" s="78">
        <v>16462</v>
      </c>
      <c r="AD2147" s="104">
        <v>0.15434999999999999</v>
      </c>
      <c r="AE2147" s="78">
        <v>46327</v>
      </c>
      <c r="AF2147" s="104">
        <v>0.63319000000000003</v>
      </c>
      <c r="AG2147" s="78">
        <v>-35991</v>
      </c>
      <c r="AH2147" s="104">
        <v>0.15038000000000001</v>
      </c>
      <c r="AI2147" s="78">
        <v>-21375</v>
      </c>
      <c r="AJ2147" s="104">
        <v>0.31461</v>
      </c>
      <c r="AK2147" s="78">
        <v>11000</v>
      </c>
      <c r="AL2147" s="78">
        <v>10400</v>
      </c>
      <c r="AM2147" s="8">
        <v>10700</v>
      </c>
      <c r="AN2147" s="78">
        <v>197</v>
      </c>
      <c r="AO2147" s="78">
        <v>11300</v>
      </c>
      <c r="AP2147" s="78">
        <v>10000</v>
      </c>
      <c r="AQ2147" s="78">
        <v>10700</v>
      </c>
      <c r="AR2147" s="78">
        <v>369</v>
      </c>
      <c r="AS2147" s="78">
        <v>10900</v>
      </c>
      <c r="AT2147" s="78">
        <v>10850</v>
      </c>
      <c r="AU2147" s="78">
        <v>10750</v>
      </c>
      <c r="AV2147" s="78">
        <v>98</v>
      </c>
      <c r="AW2147" s="77">
        <v>15.32</v>
      </c>
      <c r="AX2147" s="144">
        <f t="shared" si="225"/>
        <v>0.86</v>
      </c>
      <c r="AY2147" s="144">
        <f t="shared" si="226"/>
        <v>0.81</v>
      </c>
      <c r="AZ2147" s="144">
        <f t="shared" si="227"/>
        <v>0.75</v>
      </c>
      <c r="BA2147" s="54">
        <f t="shared" si="228"/>
        <v>16.45810871198719</v>
      </c>
      <c r="BB2147" s="54">
        <f t="shared" si="229"/>
        <v>11.577891288012811</v>
      </c>
    </row>
    <row r="2148" spans="1:54" x14ac:dyDescent="0.25">
      <c r="A2148" s="3">
        <v>43354</v>
      </c>
      <c r="B2148" s="77">
        <v>10752.3</v>
      </c>
      <c r="C2148" s="77">
        <v>1297.5422699999999</v>
      </c>
      <c r="D2148" s="77">
        <v>11.3443</v>
      </c>
      <c r="E2148" s="77">
        <f t="shared" si="231"/>
        <v>414.08759999999995</v>
      </c>
      <c r="F2148" s="77">
        <v>-2.9166000000000003</v>
      </c>
      <c r="G2148" s="77">
        <v>6.3899999999999998E-2</v>
      </c>
      <c r="H2148">
        <v>0</v>
      </c>
      <c r="I2148" s="78">
        <v>10740</v>
      </c>
      <c r="J2148">
        <v>201809</v>
      </c>
      <c r="K2148" s="78">
        <v>10740</v>
      </c>
      <c r="L2148" s="77">
        <f t="shared" si="230"/>
        <v>-12.299999999999272</v>
      </c>
      <c r="M2148" s="78">
        <v>28729</v>
      </c>
      <c r="N2148" s="78">
        <v>617.03693999999996</v>
      </c>
      <c r="O2148" s="78">
        <v>-3808</v>
      </c>
      <c r="P2148" s="78">
        <v>-20.45008</v>
      </c>
      <c r="Q2148" s="144">
        <v>27777</v>
      </c>
      <c r="R2148" s="78">
        <v>-25179</v>
      </c>
      <c r="S2148" s="78">
        <v>-3959</v>
      </c>
      <c r="T2148" s="78">
        <v>-3708</v>
      </c>
      <c r="U2148" s="78">
        <v>57840</v>
      </c>
      <c r="V2148" s="219">
        <v>6.410788381742738E-2</v>
      </c>
      <c r="W2148" s="78">
        <v>12064</v>
      </c>
      <c r="X2148" s="78">
        <v>12899</v>
      </c>
      <c r="Y2148" s="78">
        <v>9081</v>
      </c>
      <c r="Z2148" s="78">
        <v>9753</v>
      </c>
      <c r="AA2148" s="78">
        <v>107.66</v>
      </c>
      <c r="AB2148" s="78">
        <v>100.49</v>
      </c>
      <c r="AC2148" s="78">
        <v>15646</v>
      </c>
      <c r="AD2148" s="104">
        <v>0.11866</v>
      </c>
      <c r="AE2148" s="78">
        <v>52046</v>
      </c>
      <c r="AF2148" s="104">
        <v>0.53329000000000004</v>
      </c>
      <c r="AG2148" s="78">
        <v>-45022</v>
      </c>
      <c r="AH2148" s="104">
        <v>-1.068E-2</v>
      </c>
      <c r="AI2148" s="78">
        <v>-10561</v>
      </c>
      <c r="AJ2148" s="104">
        <v>0.65073999999999999</v>
      </c>
      <c r="AK2148" s="78">
        <v>11000</v>
      </c>
      <c r="AL2148" s="78">
        <v>10500</v>
      </c>
      <c r="AM2148" s="8">
        <v>10700</v>
      </c>
      <c r="AN2148" s="78">
        <v>182</v>
      </c>
      <c r="AO2148" s="78">
        <v>11300</v>
      </c>
      <c r="AP2148" s="78">
        <v>10000</v>
      </c>
      <c r="AQ2148" s="78">
        <v>10700</v>
      </c>
      <c r="AR2148" s="78">
        <v>362</v>
      </c>
      <c r="AS2148" s="78">
        <v>10800</v>
      </c>
      <c r="AT2148" s="78">
        <v>10700</v>
      </c>
      <c r="AU2148" s="78">
        <v>10750</v>
      </c>
      <c r="AV2148" s="78">
        <v>60</v>
      </c>
      <c r="AW2148" s="77">
        <v>15.01</v>
      </c>
      <c r="AX2148" s="144">
        <f t="shared" si="225"/>
        <v>0.82</v>
      </c>
      <c r="AY2148" s="144">
        <f t="shared" si="226"/>
        <v>0.79</v>
      </c>
      <c r="AZ2148" s="144">
        <f t="shared" si="227"/>
        <v>0.71</v>
      </c>
      <c r="BA2148" s="54">
        <f t="shared" si="228"/>
        <v>16.520442304564881</v>
      </c>
      <c r="BB2148" s="54">
        <f t="shared" si="229"/>
        <v>11.572557695435121</v>
      </c>
    </row>
    <row r="2149" spans="1:54" x14ac:dyDescent="0.25">
      <c r="A2149" s="3">
        <v>43355</v>
      </c>
      <c r="B2149" s="77">
        <v>10722.57</v>
      </c>
      <c r="C2149" s="77">
        <v>1252.875</v>
      </c>
      <c r="D2149" s="77">
        <v>-3.1263999999999998</v>
      </c>
      <c r="E2149" s="77">
        <f t="shared" si="231"/>
        <v>443.95159999999998</v>
      </c>
      <c r="F2149" s="77">
        <v>2.7000000000000003E-2</v>
      </c>
      <c r="G2149" s="77">
        <v>-0.27510000000000001</v>
      </c>
      <c r="H2149" t="s">
        <v>1896</v>
      </c>
      <c r="I2149" s="78">
        <v>10726</v>
      </c>
      <c r="J2149">
        <v>201809</v>
      </c>
      <c r="K2149" s="78">
        <v>10726</v>
      </c>
      <c r="L2149" s="77">
        <f t="shared" si="230"/>
        <v>3.430000000000291</v>
      </c>
      <c r="M2149" s="78">
        <v>25207</v>
      </c>
      <c r="N2149" s="78">
        <v>540.54602</v>
      </c>
      <c r="O2149" s="78">
        <v>-6356</v>
      </c>
      <c r="P2149" s="78">
        <v>-34.079799999999999</v>
      </c>
      <c r="Q2149" s="144">
        <v>23618</v>
      </c>
      <c r="R2149" s="78">
        <v>-25015</v>
      </c>
      <c r="S2149" s="78">
        <v>-3180</v>
      </c>
      <c r="T2149" s="78">
        <v>-7835</v>
      </c>
      <c r="U2149" s="78">
        <v>62102</v>
      </c>
      <c r="V2149" s="219">
        <v>0.12616340858587485</v>
      </c>
      <c r="W2149" s="78">
        <v>9963</v>
      </c>
      <c r="X2149" s="78">
        <v>11058</v>
      </c>
      <c r="Y2149" s="78">
        <v>5277</v>
      </c>
      <c r="Z2149" s="78">
        <v>5659</v>
      </c>
      <c r="AA2149" s="78">
        <v>104.61</v>
      </c>
      <c r="AB2149" s="78">
        <v>111.28</v>
      </c>
      <c r="AC2149" s="78">
        <v>7815</v>
      </c>
      <c r="AD2149" s="104">
        <v>0.15462000000000001</v>
      </c>
      <c r="AE2149" s="78">
        <v>46426</v>
      </c>
      <c r="AF2149" s="104">
        <v>0.29131000000000001</v>
      </c>
      <c r="AG2149" s="78">
        <v>-35079</v>
      </c>
      <c r="AH2149" s="104">
        <v>4.4859999999999997E-2</v>
      </c>
      <c r="AI2149" s="78">
        <v>-11068</v>
      </c>
      <c r="AJ2149" s="104">
        <v>1.29328</v>
      </c>
      <c r="AK2149" s="78">
        <v>11200</v>
      </c>
      <c r="AL2149" s="78">
        <v>10500</v>
      </c>
      <c r="AM2149" s="8">
        <v>10700</v>
      </c>
      <c r="AN2149" s="78">
        <v>162</v>
      </c>
      <c r="AO2149" s="78">
        <v>11300</v>
      </c>
      <c r="AP2149" s="78">
        <v>10000</v>
      </c>
      <c r="AQ2149" s="78">
        <v>10700</v>
      </c>
      <c r="AR2149" s="78">
        <v>347</v>
      </c>
      <c r="AS2149" s="78">
        <v>11200</v>
      </c>
      <c r="AT2149" s="78">
        <v>10500</v>
      </c>
      <c r="AU2149" s="78">
        <v>10700</v>
      </c>
      <c r="AV2149" s="78">
        <v>162</v>
      </c>
      <c r="AW2149" s="77">
        <v>14.89</v>
      </c>
      <c r="AX2149" s="144">
        <f t="shared" si="225"/>
        <v>0.75</v>
      </c>
      <c r="AY2149" s="144">
        <f t="shared" si="226"/>
        <v>0.77</v>
      </c>
      <c r="AZ2149" s="144">
        <f t="shared" si="227"/>
        <v>0.69</v>
      </c>
      <c r="BA2149" s="54">
        <f t="shared" si="228"/>
        <v>16.326338586969666</v>
      </c>
      <c r="BB2149" s="54">
        <f t="shared" si="229"/>
        <v>11.655661413030334</v>
      </c>
    </row>
    <row r="2150" spans="1:54" x14ac:dyDescent="0.25">
      <c r="A2150" s="3">
        <v>43356</v>
      </c>
      <c r="B2150" s="77">
        <v>10727.23</v>
      </c>
      <c r="C2150" s="77">
        <v>1157.0565799999999</v>
      </c>
      <c r="D2150" s="77">
        <v>15.765999999999998</v>
      </c>
      <c r="E2150" s="77">
        <f t="shared" si="231"/>
        <v>459.63830000000002</v>
      </c>
      <c r="F2150" s="77">
        <v>-2.1112000000000002</v>
      </c>
      <c r="G2150" s="77">
        <v>0.6875</v>
      </c>
      <c r="H2150">
        <v>0</v>
      </c>
      <c r="I2150" s="78">
        <v>10717</v>
      </c>
      <c r="J2150">
        <v>201809</v>
      </c>
      <c r="K2150" s="78">
        <v>10717</v>
      </c>
      <c r="L2150" s="77">
        <f t="shared" si="230"/>
        <v>-10.229999999999563</v>
      </c>
      <c r="M2150" s="78">
        <v>20618</v>
      </c>
      <c r="N2150" s="78">
        <v>441.88195999999999</v>
      </c>
      <c r="O2150" s="78">
        <v>-4397</v>
      </c>
      <c r="P2150" s="78">
        <v>-23.562909999999999</v>
      </c>
      <c r="Q2150" s="144">
        <v>19518.75</v>
      </c>
      <c r="R2150" s="78">
        <v>-24873</v>
      </c>
      <c r="S2150" s="78">
        <v>-1172</v>
      </c>
      <c r="T2150" s="78">
        <v>-8939</v>
      </c>
      <c r="U2150" s="78">
        <v>61773</v>
      </c>
      <c r="V2150" s="219">
        <v>0.14470723455231249</v>
      </c>
      <c r="W2150" s="78">
        <v>6186</v>
      </c>
      <c r="X2150" s="78">
        <v>7389</v>
      </c>
      <c r="Y2150" s="78">
        <v>575</v>
      </c>
      <c r="Z2150" s="78">
        <v>800</v>
      </c>
      <c r="AA2150" s="78">
        <v>96.05</v>
      </c>
      <c r="AB2150" s="78">
        <v>107.59</v>
      </c>
      <c r="AC2150" s="78">
        <v>5465</v>
      </c>
      <c r="AD2150" s="104">
        <v>5.3280000000000001E-2</v>
      </c>
      <c r="AE2150" s="78">
        <v>50054</v>
      </c>
      <c r="AF2150" s="104">
        <v>0.1057</v>
      </c>
      <c r="AG2150" s="78">
        <v>-41004</v>
      </c>
      <c r="AH2150" s="104">
        <v>2.0910000000000002E-2</v>
      </c>
      <c r="AI2150" s="78">
        <v>-7876</v>
      </c>
      <c r="AJ2150" s="104">
        <v>1.4674100000000001</v>
      </c>
      <c r="AK2150" s="78">
        <v>10900</v>
      </c>
      <c r="AL2150" s="78">
        <v>10500</v>
      </c>
      <c r="AM2150" s="8">
        <v>10700</v>
      </c>
      <c r="AN2150" s="78">
        <v>134</v>
      </c>
      <c r="AO2150" s="78">
        <v>11300</v>
      </c>
      <c r="AP2150" s="78">
        <v>10000</v>
      </c>
      <c r="AQ2150" s="78">
        <v>10700</v>
      </c>
      <c r="AR2150" s="78">
        <v>329</v>
      </c>
      <c r="AS2150" s="78">
        <v>10900</v>
      </c>
      <c r="AT2150" s="78">
        <v>10500</v>
      </c>
      <c r="AU2150" s="78">
        <v>10700</v>
      </c>
      <c r="AV2150" s="78">
        <v>134</v>
      </c>
      <c r="AW2150" s="77">
        <v>14.17</v>
      </c>
      <c r="AX2150" s="144">
        <f t="shared" si="225"/>
        <v>0.62</v>
      </c>
      <c r="AY2150" s="144">
        <f t="shared" si="226"/>
        <v>0.56999999999999995</v>
      </c>
      <c r="AZ2150" s="144">
        <f t="shared" si="227"/>
        <v>0.53</v>
      </c>
      <c r="BA2150" s="54">
        <f t="shared" si="228"/>
        <v>15.87424837476693</v>
      </c>
      <c r="BB2150" s="54">
        <f t="shared" si="229"/>
        <v>11.868751625233072</v>
      </c>
    </row>
    <row r="2151" spans="1:54" x14ac:dyDescent="0.25">
      <c r="A2151" s="3">
        <v>43357</v>
      </c>
      <c r="B2151" s="77">
        <v>10868.14</v>
      </c>
      <c r="C2151" s="77">
        <v>1291.8068599999999</v>
      </c>
      <c r="D2151" s="77">
        <v>95.439699999999988</v>
      </c>
      <c r="E2151" s="77">
        <f t="shared" si="231"/>
        <v>614.44309999999996</v>
      </c>
      <c r="F2151" s="77">
        <v>12.4656</v>
      </c>
      <c r="G2151" s="77">
        <v>20.1173</v>
      </c>
      <c r="H2151">
        <v>0</v>
      </c>
      <c r="I2151" s="78">
        <v>10881</v>
      </c>
      <c r="J2151">
        <v>201809</v>
      </c>
      <c r="K2151" s="78">
        <v>10881</v>
      </c>
      <c r="L2151" s="77">
        <f t="shared" si="230"/>
        <v>12.860000000000582</v>
      </c>
      <c r="M2151" s="78">
        <v>32438</v>
      </c>
      <c r="N2151" s="78">
        <v>705.54204000000004</v>
      </c>
      <c r="O2151" s="78">
        <v>-657</v>
      </c>
      <c r="P2151" s="78">
        <v>-3.5735899999999998</v>
      </c>
      <c r="Q2151" s="144">
        <v>32273.75</v>
      </c>
      <c r="R2151" s="78">
        <v>-23795</v>
      </c>
      <c r="S2151" s="78">
        <v>-1527</v>
      </c>
      <c r="T2151" s="78">
        <v>1501</v>
      </c>
      <c r="U2151" s="78">
        <v>56815</v>
      </c>
      <c r="V2151" s="219">
        <v>-2.6419079468450232E-2</v>
      </c>
      <c r="W2151" s="78">
        <v>9085</v>
      </c>
      <c r="X2151" s="78">
        <v>9988</v>
      </c>
      <c r="Y2151" s="78">
        <v>8078</v>
      </c>
      <c r="Z2151" s="78">
        <v>8981</v>
      </c>
      <c r="AA2151" s="78">
        <v>119.72</v>
      </c>
      <c r="AB2151" s="78">
        <v>124.46</v>
      </c>
      <c r="AC2151" s="78">
        <v>13109</v>
      </c>
      <c r="AD2151" s="104">
        <v>0.12862000000000001</v>
      </c>
      <c r="AE2151" s="78">
        <v>52527</v>
      </c>
      <c r="AF2151" s="104">
        <v>-0.13289000000000001</v>
      </c>
      <c r="AG2151" s="78">
        <v>-24973</v>
      </c>
      <c r="AH2151" s="104">
        <v>0.51078000000000001</v>
      </c>
      <c r="AI2151" s="78">
        <v>-15073</v>
      </c>
      <c r="AJ2151" s="104">
        <v>0.85582999999999998</v>
      </c>
      <c r="AK2151" s="78">
        <v>11200</v>
      </c>
      <c r="AL2151" s="78">
        <v>10800</v>
      </c>
      <c r="AM2151" s="8">
        <v>10900</v>
      </c>
      <c r="AN2151" s="78">
        <v>96.5</v>
      </c>
      <c r="AO2151" s="78">
        <v>11300</v>
      </c>
      <c r="AP2151" s="78">
        <v>10000</v>
      </c>
      <c r="AQ2151" s="78">
        <v>10900</v>
      </c>
      <c r="AR2151" s="78">
        <v>295</v>
      </c>
      <c r="AS2151" s="78">
        <v>11200</v>
      </c>
      <c r="AT2151" s="78">
        <v>10800</v>
      </c>
      <c r="AU2151" s="78">
        <v>10900</v>
      </c>
      <c r="AV2151" s="78">
        <v>96.5</v>
      </c>
      <c r="AW2151" s="77">
        <v>12.83</v>
      </c>
      <c r="AX2151" s="144">
        <f t="shared" ref="AX2151:AX2214" si="232">PERCENTRANK(AW2122:AW2151,AW2151,2)</f>
        <v>0.2</v>
      </c>
      <c r="AY2151" s="144">
        <f t="shared" ref="AY2151:AY2214" si="233">PERCENTRANK(AW2102:AW2151,AW2151,2)</f>
        <v>0.12</v>
      </c>
      <c r="AZ2151" s="144">
        <f t="shared" ref="AZ2151:AZ2214" si="234">PERCENTRANK(AW2052:AW2151,AW2151,2)</f>
        <v>7.0000000000000007E-2</v>
      </c>
      <c r="BA2151" s="54">
        <f t="shared" ref="BA2151:BA2214" si="235">AVERAGE(AW2132:AW2151)+2*_xlfn.STDEV.S(AW2132:AW2151)</f>
        <v>15.611724091112452</v>
      </c>
      <c r="BB2151" s="54">
        <f t="shared" ref="BB2151:BB2214" si="236">AVERAGE(AW2132:AW2151)-2*_xlfn.STDEV.S(AW2132:AW2151)</f>
        <v>11.854275908887546</v>
      </c>
    </row>
    <row r="2152" spans="1:54" x14ac:dyDescent="0.25">
      <c r="A2152" s="3">
        <v>43360</v>
      </c>
      <c r="B2152" s="77">
        <v>10828.61</v>
      </c>
      <c r="C2152" s="77">
        <v>910.29213000000004</v>
      </c>
      <c r="D2152" s="77">
        <v>-11.613299999999999</v>
      </c>
      <c r="E2152" s="77">
        <f t="shared" si="231"/>
        <v>565.43079999999998</v>
      </c>
      <c r="F2152" s="77">
        <v>14.485899999999999</v>
      </c>
      <c r="G2152" s="77">
        <v>-0.78569999999999995</v>
      </c>
      <c r="H2152">
        <v>0</v>
      </c>
      <c r="I2152" s="78">
        <v>10823</v>
      </c>
      <c r="J2152">
        <v>201809</v>
      </c>
      <c r="K2152" s="78">
        <v>10823</v>
      </c>
      <c r="L2152" s="77">
        <f t="shared" si="230"/>
        <v>-5.6100000000005821</v>
      </c>
      <c r="M2152" s="78">
        <v>22706</v>
      </c>
      <c r="N2152" s="78">
        <v>491.32774999999998</v>
      </c>
      <c r="O2152" s="78">
        <v>-6058</v>
      </c>
      <c r="P2152" s="78">
        <v>-32.782980000000002</v>
      </c>
      <c r="Q2152" s="144">
        <v>21191.5</v>
      </c>
      <c r="R2152" s="78">
        <v>-23486</v>
      </c>
      <c r="S2152" s="78">
        <v>-228</v>
      </c>
      <c r="T2152" s="78">
        <v>-4106</v>
      </c>
      <c r="U2152" s="78">
        <v>59384</v>
      </c>
      <c r="V2152" s="219">
        <v>6.9143203556513544E-2</v>
      </c>
      <c r="W2152" s="78">
        <v>6511</v>
      </c>
      <c r="X2152" s="78">
        <v>7563</v>
      </c>
      <c r="Y2152" s="78">
        <v>4236</v>
      </c>
      <c r="Z2152" s="78">
        <v>2017</v>
      </c>
      <c r="AA2152" s="78">
        <v>99.45</v>
      </c>
      <c r="AB2152" s="78">
        <v>117.03</v>
      </c>
      <c r="AC2152" s="78">
        <v>11680</v>
      </c>
      <c r="AD2152" s="104">
        <v>7.1379999999999999E-2</v>
      </c>
      <c r="AE2152" s="78">
        <v>58556</v>
      </c>
      <c r="AF2152" s="104">
        <v>-9.962E-2</v>
      </c>
      <c r="AG2152" s="78">
        <v>-41699</v>
      </c>
      <c r="AH2152" s="104">
        <v>6.0049999999999999E-2</v>
      </c>
      <c r="AI2152" s="78">
        <v>-8314</v>
      </c>
      <c r="AJ2152" s="104">
        <v>1.3450299999999999</v>
      </c>
      <c r="AK2152" s="78">
        <v>10900</v>
      </c>
      <c r="AL2152" s="78">
        <v>10800</v>
      </c>
      <c r="AM2152" s="8">
        <v>10800</v>
      </c>
      <c r="AN2152" s="78">
        <v>83.5</v>
      </c>
      <c r="AO2152" s="78">
        <v>11200</v>
      </c>
      <c r="AP2152" s="78">
        <v>10000</v>
      </c>
      <c r="AQ2152" s="78">
        <v>10800</v>
      </c>
      <c r="AR2152" s="78">
        <v>301</v>
      </c>
      <c r="AS2152" s="78">
        <v>10900</v>
      </c>
      <c r="AT2152" s="78">
        <v>10800</v>
      </c>
      <c r="AU2152" s="78">
        <v>10800</v>
      </c>
      <c r="AV2152" s="78">
        <v>83.5</v>
      </c>
      <c r="AW2152" s="77">
        <v>13.74</v>
      </c>
      <c r="AX2152" s="144">
        <f t="shared" si="232"/>
        <v>0.48</v>
      </c>
      <c r="AY2152" s="144">
        <f t="shared" si="233"/>
        <v>0.44</v>
      </c>
      <c r="AZ2152" s="144">
        <f t="shared" si="234"/>
        <v>0.39</v>
      </c>
      <c r="BA2152" s="54">
        <f t="shared" si="235"/>
        <v>15.462023606114796</v>
      </c>
      <c r="BB2152" s="54">
        <f t="shared" si="236"/>
        <v>11.882976393885203</v>
      </c>
    </row>
    <row r="2153" spans="1:54" x14ac:dyDescent="0.25">
      <c r="A2153" s="3">
        <v>43361</v>
      </c>
      <c r="B2153" s="77">
        <v>10760.21</v>
      </c>
      <c r="C2153" s="77">
        <v>1181.27604</v>
      </c>
      <c r="D2153" s="77">
        <v>17.4193</v>
      </c>
      <c r="E2153" s="77">
        <f t="shared" si="231"/>
        <v>521.71760000000006</v>
      </c>
      <c r="F2153" s="77">
        <v>-0.91959999999999997</v>
      </c>
      <c r="G2153" s="77">
        <v>-7.1800999999999995</v>
      </c>
      <c r="H2153">
        <v>0</v>
      </c>
      <c r="I2153" s="78">
        <v>10781</v>
      </c>
      <c r="J2153">
        <v>201809</v>
      </c>
      <c r="K2153" s="78">
        <v>10781</v>
      </c>
      <c r="L2153" s="77">
        <f t="shared" si="230"/>
        <v>20.790000000000873</v>
      </c>
      <c r="M2153" s="78">
        <v>24628</v>
      </c>
      <c r="N2153" s="78">
        <v>530.78222000000005</v>
      </c>
      <c r="O2153" s="78">
        <v>-4332</v>
      </c>
      <c r="P2153" s="78">
        <v>-23.348089999999999</v>
      </c>
      <c r="Q2153" s="144">
        <v>23545</v>
      </c>
      <c r="R2153" s="78">
        <v>-23829</v>
      </c>
      <c r="S2153" s="78">
        <v>-3513</v>
      </c>
      <c r="T2153" s="78">
        <v>-3657</v>
      </c>
      <c r="U2153" s="78">
        <v>58866</v>
      </c>
      <c r="V2153" s="219">
        <v>6.2124146366323511E-2</v>
      </c>
      <c r="W2153" s="78">
        <v>5678</v>
      </c>
      <c r="X2153" s="78">
        <v>6725</v>
      </c>
      <c r="Y2153" s="78">
        <v>3377</v>
      </c>
      <c r="Z2153" s="78">
        <v>2183</v>
      </c>
      <c r="AA2153" s="78">
        <v>107.82</v>
      </c>
      <c r="AB2153" s="78">
        <v>111.29</v>
      </c>
      <c r="AC2153" s="78">
        <v>12010</v>
      </c>
      <c r="AD2153" s="104">
        <v>-6.293E-2</v>
      </c>
      <c r="AE2153" s="78">
        <v>58212</v>
      </c>
      <c r="AF2153" s="104">
        <v>1.034E-2</v>
      </c>
      <c r="AG2153" s="78">
        <v>-39977</v>
      </c>
      <c r="AH2153" s="104">
        <v>0.2908</v>
      </c>
      <c r="AI2153" s="78">
        <v>-19867</v>
      </c>
      <c r="AJ2153" s="104">
        <v>1.2589999999999999</v>
      </c>
      <c r="AK2153" s="78">
        <v>10900</v>
      </c>
      <c r="AL2153" s="78">
        <v>10700</v>
      </c>
      <c r="AM2153" s="8">
        <v>10800</v>
      </c>
      <c r="AN2153" s="78">
        <v>60.5</v>
      </c>
      <c r="AO2153" s="78">
        <v>11000</v>
      </c>
      <c r="AP2153" s="78">
        <v>10000</v>
      </c>
      <c r="AQ2153" s="78">
        <v>10800</v>
      </c>
      <c r="AR2153" s="78">
        <v>299</v>
      </c>
      <c r="AS2153" s="78">
        <v>10900</v>
      </c>
      <c r="AT2153" s="78">
        <v>10700</v>
      </c>
      <c r="AU2153" s="78">
        <v>10800</v>
      </c>
      <c r="AV2153" s="78">
        <v>60.5</v>
      </c>
      <c r="AW2153" s="77">
        <v>13.98</v>
      </c>
      <c r="AX2153" s="144">
        <f t="shared" si="232"/>
        <v>0.55000000000000004</v>
      </c>
      <c r="AY2153" s="144">
        <f t="shared" si="233"/>
        <v>0.56999999999999995</v>
      </c>
      <c r="AZ2153" s="144">
        <f t="shared" si="234"/>
        <v>0.47</v>
      </c>
      <c r="BA2153" s="54">
        <f t="shared" si="235"/>
        <v>15.470021012135525</v>
      </c>
      <c r="BB2153" s="54">
        <f t="shared" si="236"/>
        <v>11.884978987864475</v>
      </c>
    </row>
    <row r="2154" spans="1:54" x14ac:dyDescent="0.25">
      <c r="A2154" s="3">
        <v>43362</v>
      </c>
      <c r="B2154" s="77">
        <v>10857.27</v>
      </c>
      <c r="C2154" s="77">
        <v>1330.93372</v>
      </c>
      <c r="D2154" s="77">
        <v>106.5889</v>
      </c>
      <c r="E2154" s="77">
        <f t="shared" si="231"/>
        <v>644.82380000000001</v>
      </c>
      <c r="F2154" s="77">
        <v>0.87849999999999995</v>
      </c>
      <c r="G2154" s="77">
        <v>23.937100000000001</v>
      </c>
      <c r="H2154" t="s">
        <v>1897</v>
      </c>
      <c r="I2154" s="78">
        <v>10873</v>
      </c>
      <c r="J2154">
        <v>201810</v>
      </c>
      <c r="K2154" s="78">
        <v>10876</v>
      </c>
      <c r="L2154" s="77">
        <f t="shared" si="230"/>
        <v>18.729999999999563</v>
      </c>
      <c r="M2154" s="78">
        <v>28886</v>
      </c>
      <c r="N2154" s="78">
        <v>628.09788000000003</v>
      </c>
      <c r="O2154" s="78">
        <v>1938</v>
      </c>
      <c r="P2154" s="78">
        <v>10.53642</v>
      </c>
      <c r="Q2154" s="144">
        <v>29370.5</v>
      </c>
      <c r="R2154" s="78">
        <v>-23411</v>
      </c>
      <c r="S2154" s="78">
        <v>-2045</v>
      </c>
      <c r="T2154" s="78">
        <v>-487</v>
      </c>
      <c r="U2154" s="78">
        <v>37445</v>
      </c>
      <c r="V2154" s="219">
        <v>1.3005741754573374E-2</v>
      </c>
      <c r="W2154" s="78">
        <v>3319</v>
      </c>
      <c r="X2154" s="78">
        <v>6852</v>
      </c>
      <c r="Y2154" s="78">
        <v>1128</v>
      </c>
      <c r="Z2154" s="78">
        <v>2598</v>
      </c>
      <c r="AA2154" s="78">
        <v>108.59</v>
      </c>
      <c r="AB2154" s="78">
        <v>115.49</v>
      </c>
      <c r="AC2154" s="78">
        <v>-303</v>
      </c>
      <c r="AD2154" s="104">
        <v>-0.22142999999999999</v>
      </c>
      <c r="AE2154" s="78">
        <v>-7935</v>
      </c>
      <c r="AF2154" s="104">
        <v>-0.1173</v>
      </c>
      <c r="AG2154" s="78">
        <v>-8305</v>
      </c>
      <c r="AH2154" s="104">
        <v>-7.3749999999999996E-2</v>
      </c>
      <c r="AI2154" s="78">
        <v>10429</v>
      </c>
      <c r="AJ2154" s="104">
        <v>5.2929999999999998E-2</v>
      </c>
      <c r="AK2154" s="78">
        <v>11200</v>
      </c>
      <c r="AL2154" s="78">
        <v>10000</v>
      </c>
      <c r="AM2154" s="8">
        <v>10900</v>
      </c>
      <c r="AN2154" s="78">
        <v>278</v>
      </c>
      <c r="AO2154" s="78">
        <v>11800</v>
      </c>
      <c r="AP2154" s="78">
        <v>9000</v>
      </c>
      <c r="AQ2154" s="78">
        <v>10900</v>
      </c>
      <c r="AR2154" s="78">
        <v>438</v>
      </c>
      <c r="AS2154" s="78">
        <v>10900</v>
      </c>
      <c r="AT2154" s="78">
        <v>10900</v>
      </c>
      <c r="AU2154" s="78">
        <v>10900</v>
      </c>
      <c r="AV2154" s="78">
        <v>132</v>
      </c>
      <c r="AW2154" s="77">
        <v>13.23</v>
      </c>
      <c r="AX2154" s="144">
        <f t="shared" si="232"/>
        <v>0.31</v>
      </c>
      <c r="AY2154" s="144">
        <f t="shared" si="233"/>
        <v>0.26</v>
      </c>
      <c r="AZ2154" s="144">
        <f t="shared" si="234"/>
        <v>0.23</v>
      </c>
      <c r="BA2154" s="54">
        <f t="shared" si="235"/>
        <v>15.455852141809364</v>
      </c>
      <c r="BB2154" s="54">
        <f t="shared" si="236"/>
        <v>11.849147858190635</v>
      </c>
    </row>
    <row r="2155" spans="1:54" x14ac:dyDescent="0.25">
      <c r="A2155" s="3">
        <v>43363</v>
      </c>
      <c r="B2155" s="77">
        <v>10831.41</v>
      </c>
      <c r="C2155" s="77">
        <v>1351.8875</v>
      </c>
      <c r="D2155" s="77">
        <v>47.224700000000006</v>
      </c>
      <c r="E2155" s="77">
        <f t="shared" si="231"/>
        <v>659.73419999999999</v>
      </c>
      <c r="F2155" s="77">
        <v>2.6993</v>
      </c>
      <c r="G2155" s="77">
        <v>-11.2036</v>
      </c>
      <c r="H2155">
        <v>0</v>
      </c>
      <c r="I2155" s="78">
        <v>10848</v>
      </c>
      <c r="J2155">
        <v>201810</v>
      </c>
      <c r="K2155" s="78">
        <v>10848</v>
      </c>
      <c r="L2155" s="77">
        <f t="shared" si="230"/>
        <v>16.590000000000146</v>
      </c>
      <c r="M2155" s="78">
        <v>22549</v>
      </c>
      <c r="N2155" s="78">
        <v>489.07691999999997</v>
      </c>
      <c r="O2155" s="78">
        <v>-1368</v>
      </c>
      <c r="P2155" s="78">
        <v>-7.4188299999999998</v>
      </c>
      <c r="Q2155" s="144">
        <v>22207</v>
      </c>
      <c r="R2155" s="78">
        <v>-23364</v>
      </c>
      <c r="S2155" s="78">
        <v>-2146</v>
      </c>
      <c r="T2155" s="78">
        <v>-5230</v>
      </c>
      <c r="U2155" s="78">
        <v>43158</v>
      </c>
      <c r="V2155" s="219">
        <v>0.12118263126187497</v>
      </c>
      <c r="W2155" s="78">
        <v>2691</v>
      </c>
      <c r="X2155" s="78">
        <v>856</v>
      </c>
      <c r="Y2155" s="78">
        <v>-1277</v>
      </c>
      <c r="Z2155" s="78">
        <v>88</v>
      </c>
      <c r="AA2155" s="78">
        <v>98.32</v>
      </c>
      <c r="AB2155" s="78">
        <v>108.42</v>
      </c>
      <c r="AC2155" s="78">
        <v>-5053</v>
      </c>
      <c r="AD2155" s="104">
        <v>-0.34882999999999997</v>
      </c>
      <c r="AE2155" s="78">
        <v>-5525</v>
      </c>
      <c r="AF2155" s="104">
        <v>-0.11844</v>
      </c>
      <c r="AG2155" s="78">
        <v>-17547</v>
      </c>
      <c r="AH2155" s="104">
        <v>-0.26433000000000001</v>
      </c>
      <c r="AI2155" s="78">
        <v>21748</v>
      </c>
      <c r="AJ2155" s="104">
        <v>-8.473E-2</v>
      </c>
      <c r="AK2155" s="78">
        <v>11200</v>
      </c>
      <c r="AL2155" s="78">
        <v>10000</v>
      </c>
      <c r="AM2155" s="8">
        <v>10800</v>
      </c>
      <c r="AN2155" s="78">
        <v>278</v>
      </c>
      <c r="AO2155" s="78">
        <v>11800</v>
      </c>
      <c r="AP2155" s="78">
        <v>9000</v>
      </c>
      <c r="AQ2155" s="78">
        <v>10800</v>
      </c>
      <c r="AR2155" s="78">
        <v>432</v>
      </c>
      <c r="AS2155" s="78">
        <v>10950</v>
      </c>
      <c r="AT2155" s="78">
        <v>10900</v>
      </c>
      <c r="AU2155" s="78">
        <v>10850</v>
      </c>
      <c r="AV2155" s="78">
        <v>119</v>
      </c>
      <c r="AW2155" s="77">
        <v>13.09</v>
      </c>
      <c r="AX2155" s="144">
        <f t="shared" si="232"/>
        <v>0.24</v>
      </c>
      <c r="AY2155" s="144">
        <f t="shared" si="233"/>
        <v>0.24</v>
      </c>
      <c r="AZ2155" s="144">
        <f t="shared" si="234"/>
        <v>0.19</v>
      </c>
      <c r="BA2155" s="54">
        <f t="shared" si="235"/>
        <v>15.44319640789184</v>
      </c>
      <c r="BB2155" s="54">
        <f t="shared" si="236"/>
        <v>11.895803592108159</v>
      </c>
    </row>
    <row r="2156" spans="1:54" x14ac:dyDescent="0.25">
      <c r="A2156" s="3">
        <v>43364</v>
      </c>
      <c r="B2156" s="77">
        <v>10972.41</v>
      </c>
      <c r="C2156" s="77">
        <v>1596.1107999999999</v>
      </c>
      <c r="D2156" s="77">
        <v>136.6602</v>
      </c>
      <c r="E2156" s="77">
        <f t="shared" si="231"/>
        <v>818.23400000000004</v>
      </c>
      <c r="F2156" s="77">
        <v>2.5613999999999999</v>
      </c>
      <c r="G2156" s="77">
        <v>16.767800000000001</v>
      </c>
      <c r="H2156">
        <v>0</v>
      </c>
      <c r="I2156" s="78">
        <v>10974</v>
      </c>
      <c r="J2156">
        <v>201810</v>
      </c>
      <c r="K2156" s="78">
        <v>10974</v>
      </c>
      <c r="L2156" s="77">
        <f t="shared" si="230"/>
        <v>1.5900000000001455</v>
      </c>
      <c r="M2156" s="78">
        <v>28762</v>
      </c>
      <c r="N2156" s="78">
        <v>631.03260999999998</v>
      </c>
      <c r="O2156" s="78">
        <v>4839</v>
      </c>
      <c r="P2156" s="78">
        <v>26.547059999999998</v>
      </c>
      <c r="Q2156" s="144">
        <v>29971.75</v>
      </c>
      <c r="R2156" s="78">
        <v>-22882</v>
      </c>
      <c r="S2156" s="78">
        <v>-372</v>
      </c>
      <c r="T2156" s="78">
        <v>3158</v>
      </c>
      <c r="U2156" s="78">
        <v>47419</v>
      </c>
      <c r="V2156" s="219">
        <v>-6.6597777262278834E-2</v>
      </c>
      <c r="W2156" s="78">
        <v>6374</v>
      </c>
      <c r="X2156" s="78">
        <v>6371</v>
      </c>
      <c r="Y2156" s="78">
        <v>2541</v>
      </c>
      <c r="Z2156" s="78">
        <v>4592</v>
      </c>
      <c r="AA2156" s="78">
        <v>94.23</v>
      </c>
      <c r="AB2156" s="78">
        <v>127.31</v>
      </c>
      <c r="AC2156" s="78">
        <v>3020</v>
      </c>
      <c r="AD2156" s="104">
        <v>-0.48354000000000003</v>
      </c>
      <c r="AE2156" s="78">
        <v>-3068</v>
      </c>
      <c r="AF2156" s="104">
        <v>-0.12038</v>
      </c>
      <c r="AG2156" s="78">
        <v>-2830</v>
      </c>
      <c r="AH2156" s="104">
        <v>0.15981000000000001</v>
      </c>
      <c r="AI2156" s="78">
        <v>12761</v>
      </c>
      <c r="AJ2156" s="104">
        <v>0.10249</v>
      </c>
      <c r="AK2156" s="78">
        <v>11200</v>
      </c>
      <c r="AL2156" s="78">
        <v>10000</v>
      </c>
      <c r="AM2156" s="8">
        <v>11000</v>
      </c>
      <c r="AN2156" s="78">
        <v>256</v>
      </c>
      <c r="AO2156" s="78">
        <v>11300</v>
      </c>
      <c r="AP2156" s="78">
        <v>9000</v>
      </c>
      <c r="AQ2156" s="78">
        <v>11000</v>
      </c>
      <c r="AR2156" s="78">
        <v>416</v>
      </c>
      <c r="AS2156" s="78">
        <v>11050</v>
      </c>
      <c r="AT2156" s="78">
        <v>10900</v>
      </c>
      <c r="AU2156" s="78">
        <v>11000</v>
      </c>
      <c r="AV2156" s="78">
        <v>92</v>
      </c>
      <c r="AW2156" s="77">
        <v>12.85</v>
      </c>
      <c r="AX2156" s="144">
        <f t="shared" si="232"/>
        <v>0.17</v>
      </c>
      <c r="AY2156" s="144">
        <f t="shared" si="233"/>
        <v>0.16</v>
      </c>
      <c r="AZ2156" s="144">
        <f t="shared" si="234"/>
        <v>0.09</v>
      </c>
      <c r="BA2156" s="54">
        <f t="shared" si="235"/>
        <v>15.451699114218828</v>
      </c>
      <c r="BB2156" s="54">
        <f t="shared" si="236"/>
        <v>11.856300885781172</v>
      </c>
    </row>
    <row r="2157" spans="1:54" x14ac:dyDescent="0.25">
      <c r="A2157" s="3">
        <v>43368</v>
      </c>
      <c r="B2157" s="77">
        <v>10978.85</v>
      </c>
      <c r="C2157" s="77">
        <v>1162.3996</v>
      </c>
      <c r="D2157" s="77">
        <v>47.283999999999999</v>
      </c>
      <c r="E2157" s="77">
        <f t="shared" si="231"/>
        <v>773.30349999999999</v>
      </c>
      <c r="F2157" s="77">
        <v>5.5882000000000005</v>
      </c>
      <c r="G2157" s="77">
        <v>11.406099999999999</v>
      </c>
      <c r="H2157">
        <v>0</v>
      </c>
      <c r="I2157" s="78">
        <v>10981</v>
      </c>
      <c r="J2157">
        <v>201810</v>
      </c>
      <c r="K2157" s="78">
        <v>10981</v>
      </c>
      <c r="L2157" s="77">
        <f t="shared" si="230"/>
        <v>2.1499999999996362</v>
      </c>
      <c r="M2157" s="78">
        <v>32340</v>
      </c>
      <c r="N2157" s="78">
        <v>709.9271</v>
      </c>
      <c r="O2157" s="78">
        <v>2117</v>
      </c>
      <c r="P2157" s="78">
        <v>11.61956</v>
      </c>
      <c r="Q2157" s="144">
        <v>32869.25</v>
      </c>
      <c r="R2157" s="78">
        <v>-22858</v>
      </c>
      <c r="S2157" s="78">
        <v>-583</v>
      </c>
      <c r="T2157" s="78">
        <v>2660</v>
      </c>
      <c r="U2157" s="78">
        <v>49799</v>
      </c>
      <c r="V2157" s="219">
        <v>-5.34147272033575E-2</v>
      </c>
      <c r="W2157" s="78">
        <v>7250</v>
      </c>
      <c r="X2157" s="78">
        <v>6627</v>
      </c>
      <c r="Y2157" s="78">
        <v>4905</v>
      </c>
      <c r="Z2157" s="78">
        <v>4950</v>
      </c>
      <c r="AA2157" s="78">
        <v>116.4</v>
      </c>
      <c r="AB2157" s="78">
        <v>121.49</v>
      </c>
      <c r="AC2157" s="78">
        <v>9390</v>
      </c>
      <c r="AD2157" s="104">
        <v>-0.30553000000000002</v>
      </c>
      <c r="AE2157" s="78">
        <v>-4082</v>
      </c>
      <c r="AF2157" s="104">
        <v>-0.21257999999999999</v>
      </c>
      <c r="AG2157" s="78">
        <v>-4126</v>
      </c>
      <c r="AH2157" s="104">
        <v>0.13475000000000001</v>
      </c>
      <c r="AI2157" s="78">
        <v>11718</v>
      </c>
      <c r="AJ2157" s="104">
        <v>4.7210000000000002E-2</v>
      </c>
      <c r="AK2157" s="78">
        <v>11200</v>
      </c>
      <c r="AL2157" s="78">
        <v>10000</v>
      </c>
      <c r="AM2157" s="8">
        <v>11000</v>
      </c>
      <c r="AN2157" s="78">
        <v>241</v>
      </c>
      <c r="AO2157" s="78">
        <v>11300</v>
      </c>
      <c r="AP2157" s="78">
        <v>9000</v>
      </c>
      <c r="AQ2157" s="78">
        <v>11000</v>
      </c>
      <c r="AR2157" s="78">
        <v>400</v>
      </c>
      <c r="AS2157" s="78">
        <v>11050</v>
      </c>
      <c r="AT2157" s="78">
        <v>10900</v>
      </c>
      <c r="AU2157" s="78">
        <v>11000</v>
      </c>
      <c r="AV2157" s="78">
        <v>52.5</v>
      </c>
      <c r="AW2157" s="77">
        <v>13.14</v>
      </c>
      <c r="AX2157" s="144">
        <f t="shared" si="232"/>
        <v>0.27</v>
      </c>
      <c r="AY2157" s="144">
        <f t="shared" si="233"/>
        <v>0.28000000000000003</v>
      </c>
      <c r="AZ2157" s="144">
        <f t="shared" si="234"/>
        <v>0.23</v>
      </c>
      <c r="BA2157" s="54">
        <f t="shared" si="235"/>
        <v>15.448148931134885</v>
      </c>
      <c r="BB2157" s="54">
        <f t="shared" si="236"/>
        <v>11.876851068865115</v>
      </c>
    </row>
    <row r="2158" spans="1:54" x14ac:dyDescent="0.25">
      <c r="A2158" s="3">
        <v>43369</v>
      </c>
      <c r="B2158" s="77">
        <v>10974.19</v>
      </c>
      <c r="C2158" s="77">
        <v>1080.3516199999999</v>
      </c>
      <c r="D2158" s="77">
        <v>7.7017999999999995</v>
      </c>
      <c r="E2158" s="77">
        <f t="shared" si="231"/>
        <v>699.91480000000013</v>
      </c>
      <c r="F2158" s="77">
        <v>-2.4457</v>
      </c>
      <c r="G2158" s="77">
        <v>15.190300000000001</v>
      </c>
      <c r="H2158" t="s">
        <v>1898</v>
      </c>
      <c r="I2158" s="78">
        <v>10972</v>
      </c>
      <c r="J2158">
        <v>201810</v>
      </c>
      <c r="K2158" s="78">
        <v>10972</v>
      </c>
      <c r="L2158" s="77">
        <f t="shared" si="230"/>
        <v>-2.1900000000005093</v>
      </c>
      <c r="M2158" s="78">
        <v>31287</v>
      </c>
      <c r="N2158" s="78">
        <v>686.43861000000004</v>
      </c>
      <c r="O2158" s="78">
        <v>1165</v>
      </c>
      <c r="P2158" s="78">
        <v>6.3900100000000002</v>
      </c>
      <c r="Q2158" s="144">
        <v>31578.25</v>
      </c>
      <c r="R2158" s="78">
        <v>-22861</v>
      </c>
      <c r="S2158" s="78">
        <v>-424</v>
      </c>
      <c r="T2158" s="78">
        <v>2531</v>
      </c>
      <c r="U2158" s="78">
        <v>48423</v>
      </c>
      <c r="V2158" s="219">
        <v>-5.2268550069181997E-2</v>
      </c>
      <c r="W2158" s="78">
        <v>7821</v>
      </c>
      <c r="X2158" s="78">
        <v>10137</v>
      </c>
      <c r="Y2158" s="78">
        <v>6442</v>
      </c>
      <c r="Z2158" s="78">
        <v>6276</v>
      </c>
      <c r="AA2158" s="78">
        <v>99.7</v>
      </c>
      <c r="AB2158" s="78">
        <v>113.79</v>
      </c>
      <c r="AC2158" s="78">
        <v>7275</v>
      </c>
      <c r="AD2158" s="104">
        <v>-0.35297000000000001</v>
      </c>
      <c r="AE2158" s="78">
        <v>-12027</v>
      </c>
      <c r="AF2158" s="104">
        <v>-0.14863000000000001</v>
      </c>
      <c r="AG2158" s="78">
        <v>-14959</v>
      </c>
      <c r="AH2158" s="104">
        <v>0.37042000000000003</v>
      </c>
      <c r="AI2158" s="78">
        <v>20027</v>
      </c>
      <c r="AJ2158" s="104">
        <v>0.23222000000000001</v>
      </c>
      <c r="AK2158" s="78">
        <v>11200</v>
      </c>
      <c r="AL2158" s="78">
        <v>10600</v>
      </c>
      <c r="AM2158" s="8">
        <v>11000</v>
      </c>
      <c r="AN2158" s="78">
        <v>235</v>
      </c>
      <c r="AO2158" s="78">
        <v>11300</v>
      </c>
      <c r="AP2158" s="78">
        <v>10300</v>
      </c>
      <c r="AQ2158" s="78">
        <v>11000</v>
      </c>
      <c r="AR2158" s="78">
        <v>400</v>
      </c>
      <c r="AS2158" s="78">
        <v>11000</v>
      </c>
      <c r="AT2158" s="78">
        <v>10800</v>
      </c>
      <c r="AU2158" s="78">
        <v>11000</v>
      </c>
      <c r="AV2158" s="78">
        <v>133</v>
      </c>
      <c r="AW2158" s="77">
        <v>13.33</v>
      </c>
      <c r="AX2158" s="144">
        <f t="shared" si="232"/>
        <v>0.44</v>
      </c>
      <c r="AY2158" s="144">
        <f t="shared" si="233"/>
        <v>0.42</v>
      </c>
      <c r="AZ2158" s="144">
        <f t="shared" si="234"/>
        <v>0.36</v>
      </c>
      <c r="BA2158" s="54">
        <f t="shared" si="235"/>
        <v>15.391522332201934</v>
      </c>
      <c r="BB2158" s="54">
        <f t="shared" si="236"/>
        <v>12.035477667798066</v>
      </c>
    </row>
    <row r="2159" spans="1:54" x14ac:dyDescent="0.25">
      <c r="A2159" s="3">
        <v>43370</v>
      </c>
      <c r="B2159" s="77">
        <v>11034.19</v>
      </c>
      <c r="C2159" s="77">
        <v>1239.6123700000001</v>
      </c>
      <c r="D2159" s="77">
        <v>128.87819999999999</v>
      </c>
      <c r="E2159" s="77">
        <f t="shared" si="231"/>
        <v>694.40150000000006</v>
      </c>
      <c r="F2159" s="77">
        <v>-1.1668000000000001</v>
      </c>
      <c r="G2159" s="77">
        <v>-11.187999999999999</v>
      </c>
      <c r="H2159">
        <v>0</v>
      </c>
      <c r="I2159" s="78">
        <v>10982</v>
      </c>
      <c r="J2159">
        <v>201810</v>
      </c>
      <c r="K2159" s="78">
        <v>10982</v>
      </c>
      <c r="L2159" s="77">
        <f t="shared" si="230"/>
        <v>-52.190000000000509</v>
      </c>
      <c r="M2159" s="78">
        <v>37339</v>
      </c>
      <c r="N2159" s="78">
        <v>819.82852000000003</v>
      </c>
      <c r="O2159" s="78">
        <v>2623</v>
      </c>
      <c r="P2159" s="78">
        <v>14.398949999999999</v>
      </c>
      <c r="Q2159" s="144">
        <v>37994.75</v>
      </c>
      <c r="R2159" s="78">
        <v>-22921</v>
      </c>
      <c r="S2159" s="78">
        <v>-299</v>
      </c>
      <c r="T2159" s="78">
        <v>4435</v>
      </c>
      <c r="U2159" s="78">
        <v>53101</v>
      </c>
      <c r="V2159" s="219">
        <v>-8.3520084367526032E-2</v>
      </c>
      <c r="W2159" s="78">
        <v>11136</v>
      </c>
      <c r="X2159" s="78">
        <v>13184</v>
      </c>
      <c r="Y2159" s="78">
        <v>10494</v>
      </c>
      <c r="Z2159" s="78">
        <v>10023</v>
      </c>
      <c r="AA2159" s="78">
        <v>83.1</v>
      </c>
      <c r="AB2159" s="78">
        <v>112.54</v>
      </c>
      <c r="AC2159" s="78">
        <v>13889</v>
      </c>
      <c r="AD2159" s="104">
        <v>-0.23422000000000001</v>
      </c>
      <c r="AE2159" s="78">
        <v>-8711</v>
      </c>
      <c r="AF2159" s="104">
        <v>-0.26534000000000002</v>
      </c>
      <c r="AG2159" s="78">
        <v>-8109</v>
      </c>
      <c r="AH2159" s="104">
        <v>0.35421000000000002</v>
      </c>
      <c r="AI2159" s="78">
        <v>14966</v>
      </c>
      <c r="AJ2159" s="104">
        <v>2.282E-2</v>
      </c>
      <c r="AK2159" s="78">
        <v>11300</v>
      </c>
      <c r="AL2159" s="78">
        <v>10600</v>
      </c>
      <c r="AM2159" s="8">
        <v>11000</v>
      </c>
      <c r="AN2159" s="78">
        <v>225</v>
      </c>
      <c r="AO2159" s="78">
        <v>11400</v>
      </c>
      <c r="AP2159" s="78">
        <v>10500</v>
      </c>
      <c r="AQ2159" s="78">
        <v>11000</v>
      </c>
      <c r="AR2159" s="78">
        <v>395</v>
      </c>
      <c r="AS2159" s="78">
        <v>11000</v>
      </c>
      <c r="AT2159" s="78">
        <v>10900</v>
      </c>
      <c r="AU2159" s="78">
        <v>11000</v>
      </c>
      <c r="AV2159" s="78">
        <v>117</v>
      </c>
      <c r="AW2159" s="77">
        <v>12.82</v>
      </c>
      <c r="AX2159" s="144">
        <f t="shared" si="232"/>
        <v>0.13</v>
      </c>
      <c r="AY2159" s="144">
        <f t="shared" si="233"/>
        <v>0.12</v>
      </c>
      <c r="AZ2159" s="144">
        <f t="shared" si="234"/>
        <v>7.0000000000000007E-2</v>
      </c>
      <c r="BA2159" s="54">
        <f t="shared" si="235"/>
        <v>15.370580610137949</v>
      </c>
      <c r="BB2159" s="54">
        <f t="shared" si="236"/>
        <v>12.082419389862046</v>
      </c>
    </row>
    <row r="2160" spans="1:54" x14ac:dyDescent="0.25">
      <c r="A2160" s="3">
        <v>43371</v>
      </c>
      <c r="B2160" s="77">
        <v>11006.34</v>
      </c>
      <c r="C2160" s="77">
        <v>1392.6196500000001</v>
      </c>
      <c r="D2160" s="77">
        <v>26.188600000000001</v>
      </c>
      <c r="E2160" s="77">
        <f t="shared" si="231"/>
        <v>692.7281999999999</v>
      </c>
      <c r="F2160" s="77">
        <v>1.7819</v>
      </c>
      <c r="G2160" s="77">
        <v>11.827400000000001</v>
      </c>
      <c r="H2160">
        <v>0</v>
      </c>
      <c r="I2160" s="78">
        <v>10955</v>
      </c>
      <c r="J2160">
        <v>201810</v>
      </c>
      <c r="K2160" s="78">
        <v>10955</v>
      </c>
      <c r="L2160" s="77">
        <f t="shared" si="230"/>
        <v>-51.340000000000146</v>
      </c>
      <c r="M2160" s="78">
        <v>31973</v>
      </c>
      <c r="N2160" s="78">
        <v>700.37463000000002</v>
      </c>
      <c r="O2160" s="78">
        <v>-495</v>
      </c>
      <c r="P2160" s="78">
        <v>-2.7109100000000002</v>
      </c>
      <c r="Q2160" s="144">
        <v>31849.25</v>
      </c>
      <c r="R2160" s="78">
        <v>-23274</v>
      </c>
      <c r="S2160" s="78">
        <v>-83</v>
      </c>
      <c r="T2160" s="78">
        <v>1161</v>
      </c>
      <c r="U2160" s="78">
        <v>48541</v>
      </c>
      <c r="V2160" s="219">
        <v>-2.3917925053047937E-2</v>
      </c>
      <c r="W2160" s="78">
        <v>9535</v>
      </c>
      <c r="X2160" s="78">
        <v>11150</v>
      </c>
      <c r="Y2160" s="78">
        <v>10010</v>
      </c>
      <c r="Z2160" s="78">
        <v>7958</v>
      </c>
      <c r="AA2160" s="78">
        <v>96.4</v>
      </c>
      <c r="AB2160" s="78">
        <v>102.12</v>
      </c>
      <c r="AC2160" s="78">
        <v>11438</v>
      </c>
      <c r="AD2160" s="104">
        <v>-0.26599</v>
      </c>
      <c r="AE2160" s="78">
        <v>-5738</v>
      </c>
      <c r="AF2160" s="104">
        <v>-0.32168000000000002</v>
      </c>
      <c r="AG2160" s="78">
        <v>-21425</v>
      </c>
      <c r="AH2160" s="104">
        <v>0.42348999999999998</v>
      </c>
      <c r="AI2160" s="78">
        <v>27677</v>
      </c>
      <c r="AJ2160" s="104">
        <v>0.13177</v>
      </c>
      <c r="AK2160" s="78">
        <v>11300</v>
      </c>
      <c r="AL2160" s="78">
        <v>10600</v>
      </c>
      <c r="AM2160" s="8">
        <v>11000</v>
      </c>
      <c r="AN2160" s="78">
        <v>213</v>
      </c>
      <c r="AO2160" s="78">
        <v>11400</v>
      </c>
      <c r="AP2160" s="78">
        <v>10500</v>
      </c>
      <c r="AQ2160" s="78">
        <v>10900</v>
      </c>
      <c r="AR2160" s="78">
        <v>386</v>
      </c>
      <c r="AS2160" s="78">
        <v>11000</v>
      </c>
      <c r="AT2160" s="78">
        <v>10900</v>
      </c>
      <c r="AU2160" s="78">
        <v>11000</v>
      </c>
      <c r="AV2160" s="78">
        <v>98.5</v>
      </c>
      <c r="AW2160" s="77">
        <v>13.04</v>
      </c>
      <c r="AX2160" s="144">
        <f t="shared" si="232"/>
        <v>0.27</v>
      </c>
      <c r="AY2160" s="144">
        <f t="shared" si="233"/>
        <v>0.26</v>
      </c>
      <c r="AZ2160" s="144">
        <f t="shared" si="234"/>
        <v>0.19</v>
      </c>
      <c r="BA2160" s="54">
        <f t="shared" si="235"/>
        <v>15.334758354773793</v>
      </c>
      <c r="BB2160" s="54">
        <f t="shared" si="236"/>
        <v>12.167241645226209</v>
      </c>
    </row>
    <row r="2161" spans="1:54" x14ac:dyDescent="0.25">
      <c r="A2161" s="3">
        <v>43374</v>
      </c>
      <c r="B2161" s="77">
        <v>11051.8</v>
      </c>
      <c r="C2161" s="77">
        <v>938.93565000000001</v>
      </c>
      <c r="D2161" s="77">
        <v>24.434799999999999</v>
      </c>
      <c r="E2161" s="77">
        <f t="shared" si="231"/>
        <v>683.51279999999997</v>
      </c>
      <c r="F2161" s="77">
        <v>-4.8887999999999998</v>
      </c>
      <c r="G2161" s="77">
        <v>4.4472000000000005</v>
      </c>
      <c r="H2161">
        <v>0</v>
      </c>
      <c r="I2161" s="78">
        <v>11006</v>
      </c>
      <c r="J2161">
        <v>201810</v>
      </c>
      <c r="K2161" s="78">
        <v>11006</v>
      </c>
      <c r="L2161" s="77">
        <f t="shared" si="230"/>
        <v>-45.799999999999272</v>
      </c>
      <c r="M2161" s="78">
        <v>36360</v>
      </c>
      <c r="N2161" s="78">
        <v>800.18320000000006</v>
      </c>
      <c r="O2161" s="78">
        <v>735</v>
      </c>
      <c r="P2161" s="78">
        <v>4.0447699999999998</v>
      </c>
      <c r="Q2161" s="144">
        <v>36543.75</v>
      </c>
      <c r="R2161" s="78">
        <v>-23230</v>
      </c>
      <c r="S2161" s="78">
        <v>540</v>
      </c>
      <c r="T2161" s="78">
        <v>4657</v>
      </c>
      <c r="U2161" s="78">
        <v>53588</v>
      </c>
      <c r="V2161" s="219">
        <v>-8.6903784429349859E-2</v>
      </c>
      <c r="W2161" s="78">
        <v>8440</v>
      </c>
      <c r="X2161" s="78">
        <v>6749</v>
      </c>
      <c r="Y2161" s="78">
        <v>10862</v>
      </c>
      <c r="Z2161" s="78">
        <v>9811</v>
      </c>
      <c r="AA2161" s="78">
        <v>113.42</v>
      </c>
      <c r="AB2161" s="78">
        <v>110.44</v>
      </c>
      <c r="AC2161" s="78">
        <v>12130</v>
      </c>
      <c r="AD2161" s="104">
        <v>-0.34589999999999999</v>
      </c>
      <c r="AE2161" s="78">
        <v>-3121</v>
      </c>
      <c r="AF2161" s="104">
        <v>-0.28627999999999998</v>
      </c>
      <c r="AG2161" s="78">
        <v>-13880</v>
      </c>
      <c r="AH2161" s="104">
        <v>0.46665000000000001</v>
      </c>
      <c r="AI2161" s="78">
        <v>20753</v>
      </c>
      <c r="AJ2161" s="104">
        <v>-9.103E-2</v>
      </c>
      <c r="AK2161" s="78">
        <v>11300</v>
      </c>
      <c r="AL2161" s="78">
        <v>10600</v>
      </c>
      <c r="AM2161" s="8">
        <v>11000</v>
      </c>
      <c r="AN2161" s="78">
        <v>205</v>
      </c>
      <c r="AO2161" s="78">
        <v>11400</v>
      </c>
      <c r="AP2161" s="78">
        <v>10500</v>
      </c>
      <c r="AQ2161" s="78">
        <v>11000</v>
      </c>
      <c r="AR2161" s="78">
        <v>380</v>
      </c>
      <c r="AS2161" s="78">
        <v>11000</v>
      </c>
      <c r="AT2161" s="78">
        <v>10950</v>
      </c>
      <c r="AU2161" s="78">
        <v>11050</v>
      </c>
      <c r="AV2161" s="78">
        <v>79</v>
      </c>
      <c r="AW2161" s="77">
        <v>13.38</v>
      </c>
      <c r="AX2161" s="144">
        <f t="shared" si="232"/>
        <v>0.55000000000000004</v>
      </c>
      <c r="AY2161" s="144">
        <f t="shared" si="233"/>
        <v>0.51</v>
      </c>
      <c r="AZ2161" s="144">
        <f t="shared" si="234"/>
        <v>0.39</v>
      </c>
      <c r="BA2161" s="54">
        <f t="shared" si="235"/>
        <v>15.333265145397208</v>
      </c>
      <c r="BB2161" s="54">
        <f t="shared" si="236"/>
        <v>12.183734854602788</v>
      </c>
    </row>
    <row r="2162" spans="1:54" x14ac:dyDescent="0.25">
      <c r="A2162" s="3">
        <v>43375</v>
      </c>
      <c r="B2162" s="77">
        <v>10919.63</v>
      </c>
      <c r="C2162" s="77">
        <v>1085.1802600000001</v>
      </c>
      <c r="D2162" s="77">
        <v>-122.37469999999999</v>
      </c>
      <c r="E2162" s="77">
        <f t="shared" si="231"/>
        <v>581.97580000000005</v>
      </c>
      <c r="F2162" s="77">
        <v>-0.63229999999999997</v>
      </c>
      <c r="G2162" s="77">
        <v>-14.184200000000001</v>
      </c>
      <c r="H2162">
        <v>0</v>
      </c>
      <c r="I2162" s="78">
        <v>10879</v>
      </c>
      <c r="J2162">
        <v>201810</v>
      </c>
      <c r="K2162" s="78">
        <v>10879</v>
      </c>
      <c r="L2162" s="77">
        <f t="shared" si="230"/>
        <v>-40.6299999999992</v>
      </c>
      <c r="M2162" s="78">
        <v>21747</v>
      </c>
      <c r="N2162" s="78">
        <v>473.03055000000001</v>
      </c>
      <c r="O2162" s="78">
        <v>-1430</v>
      </c>
      <c r="P2162" s="78">
        <v>-7.7778400000000003</v>
      </c>
      <c r="Q2162" s="144">
        <v>21389.5</v>
      </c>
      <c r="R2162" s="78">
        <v>-23708</v>
      </c>
      <c r="S2162" s="78">
        <v>-139</v>
      </c>
      <c r="T2162" s="78">
        <v>-2792</v>
      </c>
      <c r="U2162" s="78">
        <v>49328</v>
      </c>
      <c r="V2162" s="219">
        <v>5.660071359065845E-2</v>
      </c>
      <c r="W2162" s="78">
        <v>3830</v>
      </c>
      <c r="X2162" s="78">
        <v>-181</v>
      </c>
      <c r="Y2162" s="78">
        <v>1045</v>
      </c>
      <c r="Z2162" s="78">
        <v>-131</v>
      </c>
      <c r="AA2162" s="78">
        <v>82.15</v>
      </c>
      <c r="AB2162" s="78">
        <v>91.76</v>
      </c>
      <c r="AC2162" s="78">
        <v>15879</v>
      </c>
      <c r="AD2162" s="104">
        <v>-4.5060000000000003E-2</v>
      </c>
      <c r="AE2162" s="78">
        <v>7082</v>
      </c>
      <c r="AF2162" s="104">
        <v>8.2900000000000001E-2</v>
      </c>
      <c r="AG2162" s="78">
        <v>-47565</v>
      </c>
      <c r="AH2162" s="104">
        <v>0.51829000000000003</v>
      </c>
      <c r="AI2162" s="78">
        <v>31137</v>
      </c>
      <c r="AJ2162" s="104">
        <v>0.35028999999999999</v>
      </c>
      <c r="AK2162" s="78">
        <v>11300</v>
      </c>
      <c r="AL2162" s="78">
        <v>10600</v>
      </c>
      <c r="AM2162" s="8">
        <v>10900</v>
      </c>
      <c r="AN2162" s="78">
        <v>203</v>
      </c>
      <c r="AO2162" s="78">
        <v>11400</v>
      </c>
      <c r="AP2162" s="78">
        <v>10500</v>
      </c>
      <c r="AQ2162" s="78">
        <v>10900</v>
      </c>
      <c r="AR2162" s="78">
        <v>387</v>
      </c>
      <c r="AS2162" s="78">
        <v>11000</v>
      </c>
      <c r="AT2162" s="78">
        <v>10850</v>
      </c>
      <c r="AU2162" s="78">
        <v>10900</v>
      </c>
      <c r="AV2162" s="78">
        <v>57</v>
      </c>
      <c r="AW2162" s="77">
        <v>13.92</v>
      </c>
      <c r="AX2162" s="144">
        <f t="shared" si="232"/>
        <v>0.72</v>
      </c>
      <c r="AY2162" s="144">
        <f t="shared" si="233"/>
        <v>0.65</v>
      </c>
      <c r="AZ2162" s="144">
        <f t="shared" si="234"/>
        <v>0.51</v>
      </c>
      <c r="BA2162" s="54">
        <f t="shared" si="235"/>
        <v>15.319056035361792</v>
      </c>
      <c r="BB2162" s="54">
        <f t="shared" si="236"/>
        <v>12.180943964638208</v>
      </c>
    </row>
    <row r="2163" spans="1:54" x14ac:dyDescent="0.25">
      <c r="A2163" s="3">
        <v>43376</v>
      </c>
      <c r="B2163" s="77">
        <v>10863.94</v>
      </c>
      <c r="C2163" s="77">
        <v>1010.5761199999999</v>
      </c>
      <c r="D2163" s="77">
        <v>3.2349000000000001</v>
      </c>
      <c r="E2163" s="77">
        <f t="shared" si="231"/>
        <v>549.43110000000001</v>
      </c>
      <c r="F2163" s="77">
        <v>-13.353399999999999</v>
      </c>
      <c r="G2163" s="77">
        <v>-12.207799999999999</v>
      </c>
      <c r="H2163" t="s">
        <v>1899</v>
      </c>
      <c r="I2163" s="78">
        <v>10856</v>
      </c>
      <c r="J2163">
        <v>201810</v>
      </c>
      <c r="K2163" s="78">
        <v>10856</v>
      </c>
      <c r="L2163" s="77">
        <f t="shared" si="230"/>
        <v>-7.9400000000005093</v>
      </c>
      <c r="M2163" s="78">
        <v>26888</v>
      </c>
      <c r="N2163" s="78">
        <v>583.55415000000005</v>
      </c>
      <c r="O2163" s="78">
        <v>-32</v>
      </c>
      <c r="P2163" s="78">
        <v>-0.17186999999999999</v>
      </c>
      <c r="Q2163" s="144">
        <v>26880</v>
      </c>
      <c r="R2163" s="78">
        <v>-23947</v>
      </c>
      <c r="S2163" s="78">
        <v>-2645</v>
      </c>
      <c r="T2163" s="78">
        <v>-3236</v>
      </c>
      <c r="U2163" s="78">
        <v>48408</v>
      </c>
      <c r="V2163" s="219">
        <v>6.6848454800859367E-2</v>
      </c>
      <c r="W2163" s="78">
        <v>4640</v>
      </c>
      <c r="X2163" s="78">
        <v>4282</v>
      </c>
      <c r="Y2163" s="78">
        <v>4913</v>
      </c>
      <c r="Z2163" s="78">
        <v>4902</v>
      </c>
      <c r="AA2163" s="78">
        <v>106.4</v>
      </c>
      <c r="AB2163" s="78">
        <v>109.83</v>
      </c>
      <c r="AC2163" s="78">
        <v>13747</v>
      </c>
      <c r="AD2163" s="104">
        <v>2.6980000000000001E-2</v>
      </c>
      <c r="AE2163" s="78">
        <v>-2864</v>
      </c>
      <c r="AF2163" s="104">
        <v>-5.364E-2</v>
      </c>
      <c r="AG2163" s="78">
        <v>-21143</v>
      </c>
      <c r="AH2163" s="104">
        <v>0.49584</v>
      </c>
      <c r="AI2163" s="78">
        <v>8471</v>
      </c>
      <c r="AJ2163" s="104">
        <v>-0.20035</v>
      </c>
      <c r="AK2163" s="78">
        <v>11300</v>
      </c>
      <c r="AL2163" s="78">
        <v>10600</v>
      </c>
      <c r="AM2163" s="8">
        <v>10900</v>
      </c>
      <c r="AN2163" s="78">
        <v>189</v>
      </c>
      <c r="AO2163" s="78">
        <v>11400</v>
      </c>
      <c r="AP2163" s="78">
        <v>10500</v>
      </c>
      <c r="AQ2163" s="78">
        <v>10800</v>
      </c>
      <c r="AR2163" s="78">
        <v>394</v>
      </c>
      <c r="AS2163" s="78">
        <v>11050</v>
      </c>
      <c r="AT2163" s="78">
        <v>10800</v>
      </c>
      <c r="AU2163" s="78">
        <v>10850</v>
      </c>
      <c r="AV2163" s="78">
        <v>135</v>
      </c>
      <c r="AW2163" s="77">
        <v>13.62</v>
      </c>
      <c r="AX2163" s="144">
        <f t="shared" si="232"/>
        <v>0.57999999999999996</v>
      </c>
      <c r="AY2163" s="144">
        <f t="shared" si="233"/>
        <v>0.55000000000000004</v>
      </c>
      <c r="AZ2163" s="144">
        <f t="shared" si="234"/>
        <v>0.41</v>
      </c>
      <c r="BA2163" s="54">
        <f t="shared" si="235"/>
        <v>15.321375431341213</v>
      </c>
      <c r="BB2163" s="54">
        <f t="shared" si="236"/>
        <v>12.215624568658786</v>
      </c>
    </row>
    <row r="2164" spans="1:54" x14ac:dyDescent="0.25">
      <c r="A2164" s="3">
        <v>43377</v>
      </c>
      <c r="B2164" s="77">
        <v>10718.91</v>
      </c>
      <c r="C2164" s="77">
        <v>1132.5481500000001</v>
      </c>
      <c r="D2164" s="77">
        <v>-129.71870000000001</v>
      </c>
      <c r="E2164" s="77">
        <f t="shared" si="231"/>
        <v>449.17719999999997</v>
      </c>
      <c r="F2164" s="77">
        <v>-8.1309000000000005</v>
      </c>
      <c r="G2164" s="77">
        <v>-7.7921000000000005</v>
      </c>
      <c r="H2164">
        <v>0</v>
      </c>
      <c r="I2164" s="78">
        <v>10694</v>
      </c>
      <c r="J2164">
        <v>201810</v>
      </c>
      <c r="K2164" s="78">
        <v>10694</v>
      </c>
      <c r="L2164" s="77">
        <f t="shared" si="230"/>
        <v>-24.909999999999854</v>
      </c>
      <c r="M2164" s="78">
        <v>9220</v>
      </c>
      <c r="N2164" s="78">
        <v>197.15064000000001</v>
      </c>
      <c r="O2164" s="78">
        <v>-3384</v>
      </c>
      <c r="P2164" s="78">
        <v>-18.09657</v>
      </c>
      <c r="Q2164" s="144">
        <v>8374</v>
      </c>
      <c r="R2164" s="78">
        <v>-24334</v>
      </c>
      <c r="S2164" s="78">
        <v>901</v>
      </c>
      <c r="T2164" s="78">
        <v>-12865</v>
      </c>
      <c r="U2164" s="78">
        <v>59666</v>
      </c>
      <c r="V2164" s="219">
        <v>0.21561693426742198</v>
      </c>
      <c r="W2164" s="78">
        <v>2099</v>
      </c>
      <c r="X2164" s="78">
        <v>-5126</v>
      </c>
      <c r="Y2164" s="78">
        <v>-2894</v>
      </c>
      <c r="Z2164" s="78">
        <v>-8759</v>
      </c>
      <c r="AA2164" s="78">
        <v>87.37</v>
      </c>
      <c r="AB2164" s="78">
        <v>86.58</v>
      </c>
      <c r="AC2164" s="78">
        <v>14976</v>
      </c>
      <c r="AD2164" s="104">
        <v>0.13816999999999999</v>
      </c>
      <c r="AE2164" s="78">
        <v>12304</v>
      </c>
      <c r="AF2164" s="104">
        <v>0.59597999999999995</v>
      </c>
      <c r="AG2164" s="78">
        <v>-57474</v>
      </c>
      <c r="AH2164" s="104">
        <v>-9.8549999999999999E-2</v>
      </c>
      <c r="AI2164" s="78">
        <v>13955</v>
      </c>
      <c r="AJ2164" s="104">
        <v>0.79651000000000005</v>
      </c>
      <c r="AK2164" s="78">
        <v>11000</v>
      </c>
      <c r="AL2164" s="78">
        <v>10600</v>
      </c>
      <c r="AM2164" s="8">
        <v>10700</v>
      </c>
      <c r="AN2164" s="78">
        <v>202</v>
      </c>
      <c r="AO2164" s="78">
        <v>11400</v>
      </c>
      <c r="AP2164" s="78">
        <v>10500</v>
      </c>
      <c r="AQ2164" s="78">
        <v>10700</v>
      </c>
      <c r="AR2164" s="78">
        <v>405</v>
      </c>
      <c r="AS2164" s="78">
        <v>10900</v>
      </c>
      <c r="AT2164" s="78">
        <v>10500</v>
      </c>
      <c r="AU2164" s="78">
        <v>10700</v>
      </c>
      <c r="AV2164" s="78">
        <v>135</v>
      </c>
      <c r="AW2164" s="77">
        <v>15.08</v>
      </c>
      <c r="AX2164" s="144">
        <f t="shared" si="232"/>
        <v>0.96</v>
      </c>
      <c r="AY2164" s="144">
        <f t="shared" si="233"/>
        <v>0.89</v>
      </c>
      <c r="AZ2164" s="144">
        <f t="shared" si="234"/>
        <v>0.79</v>
      </c>
      <c r="BA2164" s="54">
        <f t="shared" si="235"/>
        <v>15.490702587511215</v>
      </c>
      <c r="BB2164" s="54">
        <f t="shared" si="236"/>
        <v>12.170297412488775</v>
      </c>
    </row>
    <row r="2165" spans="1:54" x14ac:dyDescent="0.25">
      <c r="A2165" s="3">
        <v>43378</v>
      </c>
      <c r="B2165" s="77">
        <v>10517.12</v>
      </c>
      <c r="C2165" s="77">
        <v>1505.1277399999999</v>
      </c>
      <c r="D2165" s="77">
        <v>-68.414699999999996</v>
      </c>
      <c r="E2165" s="77">
        <f t="shared" si="231"/>
        <v>383.68170000000003</v>
      </c>
      <c r="F2165" s="77">
        <v>-13.078299999999999</v>
      </c>
      <c r="G2165" s="77">
        <v>-5.6004999999999994</v>
      </c>
      <c r="H2165">
        <v>0</v>
      </c>
      <c r="I2165" s="78">
        <v>10506</v>
      </c>
      <c r="J2165">
        <v>201810</v>
      </c>
      <c r="K2165" s="78">
        <v>10506</v>
      </c>
      <c r="L2165" s="77">
        <f t="shared" si="230"/>
        <v>-11.1200000000008</v>
      </c>
      <c r="M2165" s="78">
        <v>7709</v>
      </c>
      <c r="N2165" s="78">
        <v>161.95756</v>
      </c>
      <c r="O2165" s="78">
        <v>-5064</v>
      </c>
      <c r="P2165" s="78">
        <v>-26.609000000000002</v>
      </c>
      <c r="Q2165" s="144">
        <v>6443</v>
      </c>
      <c r="R2165" s="78">
        <v>-24900</v>
      </c>
      <c r="S2165" s="78">
        <v>2128</v>
      </c>
      <c r="T2165" s="78">
        <v>-18025</v>
      </c>
      <c r="U2165" s="78">
        <v>63437</v>
      </c>
      <c r="V2165" s="219">
        <v>0.28414017056292068</v>
      </c>
      <c r="W2165" s="78">
        <v>-197</v>
      </c>
      <c r="X2165" s="78">
        <v>-8428</v>
      </c>
      <c r="Y2165" s="78">
        <v>-4513</v>
      </c>
      <c r="Z2165" s="78">
        <v>-10485</v>
      </c>
      <c r="AA2165" s="78">
        <v>101.42</v>
      </c>
      <c r="AB2165" s="78">
        <v>74.88</v>
      </c>
      <c r="AC2165" s="78">
        <v>4952</v>
      </c>
      <c r="AD2165" s="104">
        <v>-6.7760000000000001E-2</v>
      </c>
      <c r="AE2165" s="78">
        <v>16188</v>
      </c>
      <c r="AF2165" s="104">
        <v>0.93247999999999998</v>
      </c>
      <c r="AG2165" s="78">
        <v>-87937</v>
      </c>
      <c r="AH2165" s="104">
        <v>-0.21978</v>
      </c>
      <c r="AI2165" s="78">
        <v>14792</v>
      </c>
      <c r="AJ2165" s="104">
        <v>1.97627</v>
      </c>
      <c r="AK2165" s="78">
        <v>11000</v>
      </c>
      <c r="AL2165" s="78">
        <v>10600</v>
      </c>
      <c r="AM2165" s="8">
        <v>10500</v>
      </c>
      <c r="AN2165" s="78">
        <v>230</v>
      </c>
      <c r="AO2165" s="78">
        <v>11000</v>
      </c>
      <c r="AP2165" s="78">
        <v>10500</v>
      </c>
      <c r="AQ2165" s="78">
        <v>10500</v>
      </c>
      <c r="AR2165" s="78">
        <v>447</v>
      </c>
      <c r="AS2165" s="78">
        <v>10750</v>
      </c>
      <c r="AT2165" s="78">
        <v>10550</v>
      </c>
      <c r="AU2165" s="78">
        <v>10500</v>
      </c>
      <c r="AV2165" s="78">
        <v>150</v>
      </c>
      <c r="AW2165" s="77">
        <v>17.11</v>
      </c>
      <c r="AX2165" s="144">
        <f t="shared" si="232"/>
        <v>1</v>
      </c>
      <c r="AY2165" s="144">
        <f t="shared" si="233"/>
        <v>1</v>
      </c>
      <c r="AZ2165" s="144">
        <f t="shared" si="234"/>
        <v>0.95</v>
      </c>
      <c r="BA2165" s="54">
        <f t="shared" si="235"/>
        <v>16.164278896267298</v>
      </c>
      <c r="BB2165" s="54">
        <f t="shared" si="236"/>
        <v>11.757721103732704</v>
      </c>
    </row>
    <row r="2166" spans="1:54" x14ac:dyDescent="0.25">
      <c r="A2166" s="3">
        <v>43381</v>
      </c>
      <c r="B2166" s="77">
        <v>10455.93</v>
      </c>
      <c r="C2166" s="77">
        <v>1268.7377300000001</v>
      </c>
      <c r="D2166" s="77">
        <v>-111.4931</v>
      </c>
      <c r="E2166" s="77">
        <f t="shared" si="231"/>
        <v>261.51859999999999</v>
      </c>
      <c r="F2166" s="77">
        <v>-5.4346000000000005</v>
      </c>
      <c r="G2166" s="77">
        <v>10.383099999999999</v>
      </c>
      <c r="H2166">
        <v>0</v>
      </c>
      <c r="I2166" s="78">
        <v>10461</v>
      </c>
      <c r="J2166">
        <v>201810</v>
      </c>
      <c r="K2166" s="78">
        <v>10461</v>
      </c>
      <c r="L2166" s="77">
        <f t="shared" si="230"/>
        <v>5.069999999999709</v>
      </c>
      <c r="M2166" s="78">
        <v>6769</v>
      </c>
      <c r="N2166" s="78">
        <v>141.57898</v>
      </c>
      <c r="O2166" s="78">
        <v>-6517</v>
      </c>
      <c r="P2166" s="78">
        <v>-34.092959999999998</v>
      </c>
      <c r="Q2166" s="144">
        <v>5139.75</v>
      </c>
      <c r="R2166" s="78">
        <v>-24108</v>
      </c>
      <c r="S2166" s="78">
        <v>2621</v>
      </c>
      <c r="T2166" s="78">
        <v>-20567</v>
      </c>
      <c r="U2166" s="78">
        <v>66012</v>
      </c>
      <c r="V2166" s="219">
        <v>0.31156456401866328</v>
      </c>
      <c r="W2166" s="78">
        <v>485</v>
      </c>
      <c r="X2166" s="78">
        <v>78</v>
      </c>
      <c r="Y2166" s="78">
        <v>-4074</v>
      </c>
      <c r="Z2166" s="78">
        <v>-6260</v>
      </c>
      <c r="AA2166" s="78">
        <v>92.41</v>
      </c>
      <c r="AB2166" s="78">
        <v>74.78</v>
      </c>
      <c r="AC2166" s="78">
        <v>-1396</v>
      </c>
      <c r="AD2166" s="104">
        <v>-0.24593000000000001</v>
      </c>
      <c r="AE2166" s="78">
        <v>17921</v>
      </c>
      <c r="AF2166" s="104">
        <v>1.0026299999999999</v>
      </c>
      <c r="AG2166" s="78">
        <v>-105780</v>
      </c>
      <c r="AH2166" s="104">
        <v>-0.27668999999999999</v>
      </c>
      <c r="AI2166" s="78">
        <v>13642</v>
      </c>
      <c r="AJ2166" s="104">
        <v>2.2573500000000002</v>
      </c>
      <c r="AK2166" s="78">
        <v>11000</v>
      </c>
      <c r="AL2166" s="78">
        <v>10000</v>
      </c>
      <c r="AM2166" s="8">
        <v>10500</v>
      </c>
      <c r="AN2166" s="78">
        <v>212</v>
      </c>
      <c r="AO2166" s="78">
        <v>10800</v>
      </c>
      <c r="AP2166" s="78">
        <v>9900</v>
      </c>
      <c r="AQ2166" s="78">
        <v>10500</v>
      </c>
      <c r="AR2166" s="78">
        <v>452</v>
      </c>
      <c r="AS2166" s="78">
        <v>10700</v>
      </c>
      <c r="AT2166" s="78">
        <v>10550</v>
      </c>
      <c r="AU2166" s="78">
        <v>10450</v>
      </c>
      <c r="AV2166" s="78">
        <v>126</v>
      </c>
      <c r="AW2166" s="77">
        <v>18.28</v>
      </c>
      <c r="AX2166" s="144">
        <f t="shared" si="232"/>
        <v>1</v>
      </c>
      <c r="AY2166" s="144">
        <f t="shared" si="233"/>
        <v>1</v>
      </c>
      <c r="AZ2166" s="144">
        <f t="shared" si="234"/>
        <v>1</v>
      </c>
      <c r="BA2166" s="54">
        <f t="shared" si="235"/>
        <v>17.063577667471684</v>
      </c>
      <c r="BB2166" s="54">
        <f t="shared" si="236"/>
        <v>11.219422332528321</v>
      </c>
    </row>
    <row r="2167" spans="1:54" x14ac:dyDescent="0.25">
      <c r="A2167" s="3">
        <v>43382</v>
      </c>
      <c r="B2167" s="77">
        <v>10466.83</v>
      </c>
      <c r="C2167" s="77">
        <v>1227.48305</v>
      </c>
      <c r="D2167" s="77">
        <v>-57.235299999999995</v>
      </c>
      <c r="E2167" s="77">
        <f t="shared" si="231"/>
        <v>164.18919999999994</v>
      </c>
      <c r="F2167" s="77">
        <v>2.6723000000000003</v>
      </c>
      <c r="G2167" s="77">
        <v>0.1399</v>
      </c>
      <c r="H2167">
        <v>0</v>
      </c>
      <c r="I2167" s="78">
        <v>10460</v>
      </c>
      <c r="J2167">
        <v>201810</v>
      </c>
      <c r="K2167" s="78">
        <v>10460</v>
      </c>
      <c r="L2167" s="77">
        <f t="shared" si="230"/>
        <v>-6.8299999999999272</v>
      </c>
      <c r="M2167" s="78">
        <v>6248</v>
      </c>
      <c r="N2167" s="78">
        <v>130.63634999999999</v>
      </c>
      <c r="O2167" s="78">
        <v>-6735</v>
      </c>
      <c r="P2167" s="78">
        <v>-35.224469999999997</v>
      </c>
      <c r="Q2167" s="144">
        <v>4564.25</v>
      </c>
      <c r="R2167" s="78">
        <v>-23370</v>
      </c>
      <c r="S2167" s="78">
        <v>3269</v>
      </c>
      <c r="T2167" s="78">
        <v>-22226</v>
      </c>
      <c r="U2167" s="78">
        <v>68453</v>
      </c>
      <c r="V2167" s="219">
        <v>0.32468993323886464</v>
      </c>
      <c r="W2167" s="78">
        <v>-1021</v>
      </c>
      <c r="X2167" s="78">
        <v>-4931</v>
      </c>
      <c r="Y2167" s="78">
        <v>-6025</v>
      </c>
      <c r="Z2167" s="78">
        <v>-4092</v>
      </c>
      <c r="AA2167" s="78">
        <v>88.75</v>
      </c>
      <c r="AB2167" s="78">
        <v>78.099999999999994</v>
      </c>
      <c r="AC2167" s="78">
        <v>2959</v>
      </c>
      <c r="AD2167" s="104">
        <v>-0.11976000000000001</v>
      </c>
      <c r="AE2167" s="78">
        <v>23079</v>
      </c>
      <c r="AF2167" s="104">
        <v>0.90932000000000002</v>
      </c>
      <c r="AG2167" s="78">
        <v>-102397</v>
      </c>
      <c r="AH2167" s="104">
        <v>-0.11638999999999999</v>
      </c>
      <c r="AI2167" s="78">
        <v>17592</v>
      </c>
      <c r="AJ2167" s="104">
        <v>2.5316399999999999</v>
      </c>
      <c r="AK2167" s="78">
        <v>11000</v>
      </c>
      <c r="AL2167" s="78">
        <v>10000</v>
      </c>
      <c r="AM2167" s="8">
        <v>10500</v>
      </c>
      <c r="AN2167" s="78">
        <v>184</v>
      </c>
      <c r="AO2167" s="78">
        <v>10800</v>
      </c>
      <c r="AP2167" s="78">
        <v>10500</v>
      </c>
      <c r="AQ2167" s="78">
        <v>10500</v>
      </c>
      <c r="AR2167" s="78">
        <v>446</v>
      </c>
      <c r="AS2167" s="78">
        <v>10600</v>
      </c>
      <c r="AT2167" s="78">
        <v>10400</v>
      </c>
      <c r="AU2167" s="78">
        <v>10450</v>
      </c>
      <c r="AV2167" s="78">
        <v>89</v>
      </c>
      <c r="AW2167" s="77">
        <v>18.04</v>
      </c>
      <c r="AX2167" s="144">
        <f t="shared" si="232"/>
        <v>0.96</v>
      </c>
      <c r="AY2167" s="144">
        <f t="shared" si="233"/>
        <v>0.97</v>
      </c>
      <c r="AZ2167" s="144">
        <f t="shared" si="234"/>
        <v>0.98</v>
      </c>
      <c r="BA2167" s="54">
        <f t="shared" si="235"/>
        <v>17.64913321349103</v>
      </c>
      <c r="BB2167" s="54">
        <f t="shared" si="236"/>
        <v>10.90586678650897</v>
      </c>
    </row>
    <row r="2168" spans="1:54" x14ac:dyDescent="0.25">
      <c r="A2168" s="3">
        <v>43384</v>
      </c>
      <c r="B2168" s="77">
        <v>9806.11</v>
      </c>
      <c r="C2168" s="77">
        <v>2094.4950800000001</v>
      </c>
      <c r="D2168" s="77">
        <v>-301.9701</v>
      </c>
      <c r="E2168" s="77">
        <f t="shared" si="231"/>
        <v>-149.12520000000004</v>
      </c>
      <c r="F2168" s="77">
        <v>5.6288999999999998</v>
      </c>
      <c r="G2168" s="77">
        <v>-5.6547000000000001</v>
      </c>
      <c r="H2168" t="s">
        <v>1900</v>
      </c>
      <c r="I2168" s="78">
        <v>9642</v>
      </c>
      <c r="J2168">
        <v>201810</v>
      </c>
      <c r="K2168" s="78">
        <v>9642</v>
      </c>
      <c r="L2168" s="77">
        <f t="shared" si="230"/>
        <v>-164.11000000000058</v>
      </c>
      <c r="M2168" s="78">
        <v>16702</v>
      </c>
      <c r="N2168" s="78">
        <v>322.34303999999997</v>
      </c>
      <c r="O2168" s="78">
        <v>-841</v>
      </c>
      <c r="P2168" s="78">
        <v>-4.0499299999999998</v>
      </c>
      <c r="Q2168" s="144">
        <v>16491.75</v>
      </c>
      <c r="R2168" s="78">
        <v>-26827</v>
      </c>
      <c r="S2168" s="78">
        <v>7581</v>
      </c>
      <c r="T2168" s="78">
        <v>-10891</v>
      </c>
      <c r="U2168" s="78">
        <v>55618</v>
      </c>
      <c r="V2168" s="219">
        <v>0.19581790067963609</v>
      </c>
      <c r="W2168" s="78">
        <v>137</v>
      </c>
      <c r="X2168" s="78">
        <v>-1805</v>
      </c>
      <c r="Y2168" s="78">
        <v>-2992</v>
      </c>
      <c r="Z2168" s="78">
        <v>-4280</v>
      </c>
      <c r="AA2168" s="78">
        <v>91.74</v>
      </c>
      <c r="AB2168" s="78">
        <v>72.239999999999995</v>
      </c>
      <c r="AC2168" s="78">
        <v>-31861</v>
      </c>
      <c r="AD2168" s="104">
        <v>-0.57479000000000002</v>
      </c>
      <c r="AE2168" s="78">
        <v>-3117</v>
      </c>
      <c r="AF2168" s="104">
        <v>1.72787</v>
      </c>
      <c r="AG2168" s="78">
        <v>-103209</v>
      </c>
      <c r="AH2168" s="104">
        <v>-0.37961</v>
      </c>
      <c r="AI2168" s="78">
        <v>11614</v>
      </c>
      <c r="AJ2168" s="104">
        <v>2.8173699999999999</v>
      </c>
      <c r="AK2168" s="78">
        <v>10900</v>
      </c>
      <c r="AL2168" s="78">
        <v>10000</v>
      </c>
      <c r="AM2168" s="8">
        <v>9600</v>
      </c>
      <c r="AN2168" s="78">
        <v>354</v>
      </c>
      <c r="AO2168" s="78">
        <v>10800</v>
      </c>
      <c r="AP2168" s="78">
        <v>10500</v>
      </c>
      <c r="AQ2168" s="78">
        <v>9600</v>
      </c>
      <c r="AR2168" s="78">
        <v>620</v>
      </c>
      <c r="AS2168" s="78">
        <v>10900</v>
      </c>
      <c r="AT2168" s="78">
        <v>10000</v>
      </c>
      <c r="AU2168" s="78">
        <v>9600</v>
      </c>
      <c r="AV2168" s="78">
        <v>354</v>
      </c>
      <c r="AW2168" s="77">
        <v>25.87</v>
      </c>
      <c r="AX2168" s="144">
        <f t="shared" si="232"/>
        <v>1</v>
      </c>
      <c r="AY2168" s="144">
        <f t="shared" si="233"/>
        <v>1</v>
      </c>
      <c r="AZ2168" s="144">
        <f t="shared" si="234"/>
        <v>1</v>
      </c>
      <c r="BA2168" s="54">
        <f t="shared" si="235"/>
        <v>21.009626203099671</v>
      </c>
      <c r="BB2168" s="54">
        <f t="shared" si="236"/>
        <v>8.631373796900327</v>
      </c>
    </row>
    <row r="2169" spans="1:54" x14ac:dyDescent="0.25">
      <c r="A2169" s="3">
        <v>43385</v>
      </c>
      <c r="B2169" s="77">
        <v>10045.81</v>
      </c>
      <c r="C2169" s="77">
        <v>1482.261</v>
      </c>
      <c r="D2169" s="77">
        <v>-41.195299999999996</v>
      </c>
      <c r="E2169" s="77">
        <f t="shared" si="231"/>
        <v>-187.19409999999993</v>
      </c>
      <c r="F2169" s="77">
        <v>-4.8282999999999996</v>
      </c>
      <c r="G2169" s="77">
        <v>18.0105</v>
      </c>
      <c r="H2169">
        <v>0</v>
      </c>
      <c r="I2169" s="78">
        <v>9948</v>
      </c>
      <c r="J2169">
        <v>201810</v>
      </c>
      <c r="K2169" s="78">
        <v>9948</v>
      </c>
      <c r="L2169" s="77">
        <f t="shared" si="230"/>
        <v>-97.809999999999491</v>
      </c>
      <c r="M2169" s="78">
        <v>26347</v>
      </c>
      <c r="N2169" s="78">
        <v>524.48452999999995</v>
      </c>
      <c r="O2169" s="78">
        <v>-895</v>
      </c>
      <c r="P2169" s="78">
        <v>-4.4470299999999998</v>
      </c>
      <c r="Q2169" s="144">
        <v>26123.25</v>
      </c>
      <c r="R2169" s="78">
        <v>-23919</v>
      </c>
      <c r="S2169" s="78">
        <v>6712</v>
      </c>
      <c r="T2169" s="78">
        <v>-8175</v>
      </c>
      <c r="U2169" s="78">
        <v>50269</v>
      </c>
      <c r="V2169" s="219">
        <v>0.16262507708528118</v>
      </c>
      <c r="W2169" s="78">
        <v>4348</v>
      </c>
      <c r="X2169" s="78">
        <v>3544</v>
      </c>
      <c r="Y2169" s="78">
        <v>1256</v>
      </c>
      <c r="Z2169" s="78">
        <v>1147</v>
      </c>
      <c r="AA2169" s="78">
        <v>87.77</v>
      </c>
      <c r="AB2169" s="78">
        <v>78.14</v>
      </c>
      <c r="AC2169" s="78">
        <v>-15234</v>
      </c>
      <c r="AD2169" s="104">
        <v>-0.33828000000000003</v>
      </c>
      <c r="AE2169" s="78">
        <v>4111</v>
      </c>
      <c r="AF2169" s="104">
        <v>1.3852500000000001</v>
      </c>
      <c r="AG2169" s="78">
        <v>-109996</v>
      </c>
      <c r="AH2169" s="104">
        <v>-0.77327000000000001</v>
      </c>
      <c r="AI2169" s="78">
        <v>14130</v>
      </c>
      <c r="AJ2169" s="104">
        <v>3.06589</v>
      </c>
      <c r="AK2169" s="78">
        <v>11000</v>
      </c>
      <c r="AL2169" s="78">
        <v>10600</v>
      </c>
      <c r="AM2169" s="8">
        <v>9950</v>
      </c>
      <c r="AN2169" s="78">
        <v>207</v>
      </c>
      <c r="AO2169" s="78">
        <v>10800</v>
      </c>
      <c r="AP2169" s="78">
        <v>8800</v>
      </c>
      <c r="AQ2169" s="78">
        <v>9900</v>
      </c>
      <c r="AR2169" s="78">
        <v>508</v>
      </c>
      <c r="AS2169" s="78">
        <v>11000</v>
      </c>
      <c r="AT2169" s="78">
        <v>10600</v>
      </c>
      <c r="AU2169" s="78">
        <v>9950</v>
      </c>
      <c r="AV2169" s="78">
        <v>207</v>
      </c>
      <c r="AW2169" s="77">
        <v>22.06</v>
      </c>
      <c r="AX2169" s="144">
        <f t="shared" si="232"/>
        <v>0.96</v>
      </c>
      <c r="AY2169" s="144">
        <f t="shared" si="233"/>
        <v>0.97</v>
      </c>
      <c r="AZ2169" s="144">
        <f t="shared" si="234"/>
        <v>0.98</v>
      </c>
      <c r="BA2169" s="54">
        <f t="shared" si="235"/>
        <v>22.164476361709355</v>
      </c>
      <c r="BB2169" s="54">
        <f t="shared" si="236"/>
        <v>8.1935236382906442</v>
      </c>
    </row>
    <row r="2170" spans="1:54" x14ac:dyDescent="0.25">
      <c r="A2170" s="3">
        <v>43388</v>
      </c>
      <c r="B2170" s="77">
        <v>9901.1200000000008</v>
      </c>
      <c r="C2170" s="77">
        <v>1182.62085</v>
      </c>
      <c r="D2170" s="77">
        <v>-195.33360000000002</v>
      </c>
      <c r="E2170" s="77">
        <f t="shared" si="231"/>
        <v>-398.29370000000006</v>
      </c>
      <c r="F2170" s="77">
        <v>-1.077</v>
      </c>
      <c r="G2170" s="77">
        <v>-6.2360000000000007</v>
      </c>
      <c r="H2170">
        <v>0</v>
      </c>
      <c r="I2170" s="78">
        <v>9860</v>
      </c>
      <c r="J2170">
        <v>201810</v>
      </c>
      <c r="K2170" s="78">
        <v>9860</v>
      </c>
      <c r="L2170" s="77">
        <f t="shared" si="230"/>
        <v>-41.1200000000008</v>
      </c>
      <c r="M2170" s="78">
        <v>26506</v>
      </c>
      <c r="N2170" s="78">
        <v>522.13012000000003</v>
      </c>
      <c r="O2170" s="78">
        <v>-1694</v>
      </c>
      <c r="P2170" s="78">
        <v>-8.3406500000000001</v>
      </c>
      <c r="Q2170" s="144">
        <v>26082.5</v>
      </c>
      <c r="R2170" s="78">
        <v>-24075</v>
      </c>
      <c r="S2170" s="78">
        <v>5515</v>
      </c>
      <c r="T2170" s="78">
        <v>-9756</v>
      </c>
      <c r="U2170" s="78">
        <v>50025</v>
      </c>
      <c r="V2170" s="219">
        <v>0.1950224887556222</v>
      </c>
      <c r="W2170" s="78">
        <v>8669</v>
      </c>
      <c r="X2170" s="78">
        <v>6810</v>
      </c>
      <c r="Y2170" s="78">
        <v>6716</v>
      </c>
      <c r="Z2170" s="78">
        <v>9109</v>
      </c>
      <c r="AA2170" s="78">
        <v>88.65</v>
      </c>
      <c r="AB2170" s="78">
        <v>75.61</v>
      </c>
      <c r="AC2170" s="78">
        <v>-12096</v>
      </c>
      <c r="AD2170" s="104">
        <v>-0.11872000000000001</v>
      </c>
      <c r="AE2170" s="78">
        <v>15053</v>
      </c>
      <c r="AF2170" s="104">
        <v>1.8606100000000001</v>
      </c>
      <c r="AG2170" s="78">
        <v>-116425</v>
      </c>
      <c r="AH2170" s="104">
        <v>-0.65966000000000002</v>
      </c>
      <c r="AI2170" s="78">
        <v>14017</v>
      </c>
      <c r="AJ2170" s="104">
        <v>3.0173199999999998</v>
      </c>
      <c r="AK2170" s="78">
        <v>10100</v>
      </c>
      <c r="AL2170" s="78">
        <v>10600</v>
      </c>
      <c r="AM2170" s="8">
        <v>9850</v>
      </c>
      <c r="AN2170" s="78">
        <v>175</v>
      </c>
      <c r="AO2170" s="78">
        <v>10800</v>
      </c>
      <c r="AP2170" s="78">
        <v>8800</v>
      </c>
      <c r="AQ2170" s="78">
        <v>9800</v>
      </c>
      <c r="AR2170" s="78">
        <v>534</v>
      </c>
      <c r="AS2170" s="78">
        <v>10100</v>
      </c>
      <c r="AT2170" s="78">
        <v>10600</v>
      </c>
      <c r="AU2170" s="78">
        <v>9850</v>
      </c>
      <c r="AV2170" s="78">
        <v>175</v>
      </c>
      <c r="AW2170" s="77">
        <v>23.96</v>
      </c>
      <c r="AX2170" s="144">
        <f t="shared" si="232"/>
        <v>0.96</v>
      </c>
      <c r="AY2170" s="144">
        <f t="shared" si="233"/>
        <v>0.97</v>
      </c>
      <c r="AZ2170" s="144">
        <f t="shared" si="234"/>
        <v>0.98</v>
      </c>
      <c r="BA2170" s="54">
        <f t="shared" si="235"/>
        <v>23.656396831424043</v>
      </c>
      <c r="BB2170" s="54">
        <f t="shared" si="236"/>
        <v>7.6806031685759537</v>
      </c>
    </row>
    <row r="2171" spans="1:54" x14ac:dyDescent="0.25">
      <c r="A2171" s="3">
        <v>43389</v>
      </c>
      <c r="B2171" s="77">
        <v>9981.1</v>
      </c>
      <c r="C2171" s="77">
        <v>1089.49108</v>
      </c>
      <c r="D2171" s="77">
        <v>-96.121100000000013</v>
      </c>
      <c r="E2171" s="77">
        <f t="shared" si="231"/>
        <v>-589.85449999999992</v>
      </c>
      <c r="F2171" s="77">
        <v>-3.9293</v>
      </c>
      <c r="G2171" s="77">
        <v>-10.440999999999999</v>
      </c>
      <c r="H2171">
        <v>0</v>
      </c>
      <c r="I2171" s="78">
        <v>9951</v>
      </c>
      <c r="J2171">
        <v>201810</v>
      </c>
      <c r="K2171" s="78">
        <v>9951</v>
      </c>
      <c r="L2171" s="77">
        <f t="shared" si="230"/>
        <v>-30.100000000000364</v>
      </c>
      <c r="M2171" s="78">
        <v>27361</v>
      </c>
      <c r="N2171" s="78">
        <v>542.24668999999994</v>
      </c>
      <c r="O2171" s="78">
        <v>-2266</v>
      </c>
      <c r="P2171" s="78">
        <v>-11.243029999999999</v>
      </c>
      <c r="Q2171" s="144">
        <v>26794.5</v>
      </c>
      <c r="R2171" s="78">
        <v>-23964</v>
      </c>
      <c r="S2171" s="78">
        <v>5799</v>
      </c>
      <c r="T2171" s="78">
        <v>-9905</v>
      </c>
      <c r="U2171" s="78">
        <v>47490</v>
      </c>
      <c r="V2171" s="219">
        <v>0.20857022531059172</v>
      </c>
      <c r="W2171" s="78">
        <v>11549</v>
      </c>
      <c r="X2171" s="78">
        <v>-2023</v>
      </c>
      <c r="Y2171" s="78">
        <v>7092</v>
      </c>
      <c r="Z2171" s="78">
        <v>5729</v>
      </c>
      <c r="AA2171" s="78">
        <v>102.7</v>
      </c>
      <c r="AB2171" s="78">
        <v>81.290000000000006</v>
      </c>
      <c r="AC2171" s="78">
        <v>-2201</v>
      </c>
      <c r="AD2171" s="104">
        <v>0.11504</v>
      </c>
      <c r="AE2171" s="78">
        <v>29469</v>
      </c>
      <c r="AF2171" s="104">
        <v>1.2633700000000001</v>
      </c>
      <c r="AG2171" s="78">
        <v>-123371</v>
      </c>
      <c r="AH2171" s="104">
        <v>-0.85094000000000003</v>
      </c>
      <c r="AI2171" s="78">
        <v>8372</v>
      </c>
      <c r="AJ2171" s="104">
        <v>2.90272</v>
      </c>
      <c r="AK2171" s="78">
        <v>11000</v>
      </c>
      <c r="AL2171" s="78">
        <v>10000</v>
      </c>
      <c r="AM2171" s="8">
        <v>9950</v>
      </c>
      <c r="AN2171" s="78">
        <v>99.5</v>
      </c>
      <c r="AO2171" s="78">
        <v>10800</v>
      </c>
      <c r="AP2171" s="78">
        <v>8800</v>
      </c>
      <c r="AQ2171" s="78">
        <v>9900</v>
      </c>
      <c r="AR2171" s="78">
        <v>491</v>
      </c>
      <c r="AS2171" s="78">
        <v>11000</v>
      </c>
      <c r="AT2171" s="78">
        <v>10000</v>
      </c>
      <c r="AU2171" s="78">
        <v>9950</v>
      </c>
      <c r="AV2171" s="78">
        <v>99.5</v>
      </c>
      <c r="AW2171" s="77">
        <v>22.31</v>
      </c>
      <c r="AX2171" s="144">
        <f t="shared" si="232"/>
        <v>0.93</v>
      </c>
      <c r="AY2171" s="144">
        <f t="shared" si="233"/>
        <v>0.95</v>
      </c>
      <c r="AZ2171" s="144">
        <f t="shared" si="234"/>
        <v>0.97</v>
      </c>
      <c r="BA2171" s="54">
        <f t="shared" si="235"/>
        <v>24.53597835806876</v>
      </c>
      <c r="BB2171" s="54">
        <f t="shared" si="236"/>
        <v>7.7490216419312343</v>
      </c>
    </row>
    <row r="2172" spans="1:54" x14ac:dyDescent="0.25">
      <c r="A2172" s="3">
        <v>43390</v>
      </c>
      <c r="B2172" s="77">
        <v>9979.14</v>
      </c>
      <c r="C2172" s="77">
        <v>1154.53288</v>
      </c>
      <c r="D2172" s="77">
        <v>-55.471400000000003</v>
      </c>
      <c r="E2172" s="77">
        <f t="shared" si="231"/>
        <v>-633.71259999999995</v>
      </c>
      <c r="F2172" s="77">
        <v>8.0377999999999989</v>
      </c>
      <c r="G2172" s="77">
        <v>-21.497199999999999</v>
      </c>
      <c r="H2172" t="s">
        <v>1901</v>
      </c>
      <c r="I2172" s="78">
        <v>9993</v>
      </c>
      <c r="J2172">
        <v>201811</v>
      </c>
      <c r="K2172" s="78">
        <v>9972</v>
      </c>
      <c r="L2172" s="77">
        <f t="shared" si="230"/>
        <v>-7.1399999999994179</v>
      </c>
      <c r="M2172" s="78">
        <v>31951</v>
      </c>
      <c r="N2172" s="78">
        <v>636.60131999999999</v>
      </c>
      <c r="O2172" s="78">
        <v>-1769</v>
      </c>
      <c r="P2172" s="78">
        <v>-8.8120799999999999</v>
      </c>
      <c r="Q2172" s="144">
        <v>31508.75</v>
      </c>
      <c r="R2172" s="78">
        <v>-25383</v>
      </c>
      <c r="S2172" s="78">
        <v>1243</v>
      </c>
      <c r="T2172" s="78">
        <v>-6178</v>
      </c>
      <c r="U2172" s="78">
        <v>33423</v>
      </c>
      <c r="V2172" s="219">
        <v>0.18484277294078927</v>
      </c>
      <c r="W2172" s="78">
        <v>-1289</v>
      </c>
      <c r="X2172" s="78">
        <v>2054</v>
      </c>
      <c r="Y2172" s="78">
        <v>-3216</v>
      </c>
      <c r="Z2172" s="78">
        <v>1773</v>
      </c>
      <c r="AA2172" s="78">
        <v>90.97</v>
      </c>
      <c r="AB2172" s="78">
        <v>99.55</v>
      </c>
      <c r="AC2172" s="78">
        <v>5632</v>
      </c>
      <c r="AD2172" s="104">
        <v>0.10944</v>
      </c>
      <c r="AE2172" s="78">
        <v>4204</v>
      </c>
      <c r="AF2172" s="104">
        <v>0.78019000000000005</v>
      </c>
      <c r="AG2172" s="78">
        <v>-10716</v>
      </c>
      <c r="AH2172" s="104">
        <v>-0.1535</v>
      </c>
      <c r="AI2172" s="78">
        <v>-1773</v>
      </c>
      <c r="AJ2172" s="104">
        <v>-0.17605999999999999</v>
      </c>
      <c r="AK2172" s="78">
        <v>10500</v>
      </c>
      <c r="AL2172" s="78">
        <v>8800</v>
      </c>
      <c r="AM2172" s="8">
        <v>10000</v>
      </c>
      <c r="AN2172" s="78">
        <v>458</v>
      </c>
      <c r="AO2172" s="78">
        <v>13600</v>
      </c>
      <c r="AP2172" s="78">
        <v>10000</v>
      </c>
      <c r="AQ2172" s="78">
        <v>9900</v>
      </c>
      <c r="AR2172" s="78">
        <v>600</v>
      </c>
      <c r="AS2172" s="78">
        <v>10200</v>
      </c>
      <c r="AT2172" s="78">
        <v>9200</v>
      </c>
      <c r="AU2172" s="78">
        <v>10000</v>
      </c>
      <c r="AV2172" s="78">
        <v>210</v>
      </c>
      <c r="AW2172" s="77">
        <v>21.04</v>
      </c>
      <c r="AX2172" s="144">
        <f t="shared" si="232"/>
        <v>0.86</v>
      </c>
      <c r="AY2172" s="144">
        <f t="shared" si="233"/>
        <v>0.91</v>
      </c>
      <c r="AZ2172" s="144">
        <f t="shared" si="234"/>
        <v>0.95</v>
      </c>
      <c r="BA2172" s="54">
        <f t="shared" si="235"/>
        <v>25.093765348309432</v>
      </c>
      <c r="BB2172" s="54">
        <f t="shared" si="236"/>
        <v>7.9212346516905701</v>
      </c>
    </row>
    <row r="2173" spans="1:54" x14ac:dyDescent="0.25">
      <c r="A2173" s="3">
        <v>43391</v>
      </c>
      <c r="B2173" s="77">
        <v>9953.73</v>
      </c>
      <c r="C2173" s="77">
        <v>977.21028000000001</v>
      </c>
      <c r="D2173" s="77">
        <v>-35.188200000000002</v>
      </c>
      <c r="E2173" s="77">
        <f t="shared" si="231"/>
        <v>-686.32010000000002</v>
      </c>
      <c r="F2173" s="77">
        <v>-4.6523000000000003</v>
      </c>
      <c r="G2173" s="77">
        <v>-23.214000000000002</v>
      </c>
      <c r="H2173">
        <v>0</v>
      </c>
      <c r="I2173" s="78">
        <v>9884</v>
      </c>
      <c r="J2173">
        <v>201811</v>
      </c>
      <c r="K2173" s="78">
        <v>9884</v>
      </c>
      <c r="L2173" s="77">
        <f t="shared" si="230"/>
        <v>-69.729999999999563</v>
      </c>
      <c r="M2173" s="78">
        <v>30426</v>
      </c>
      <c r="N2173" s="78">
        <v>601.22397000000001</v>
      </c>
      <c r="O2173" s="78">
        <v>-3233</v>
      </c>
      <c r="P2173" s="78">
        <v>-15.97383</v>
      </c>
      <c r="Q2173" s="144">
        <v>29617.75</v>
      </c>
      <c r="R2173" s="78">
        <v>-25664</v>
      </c>
      <c r="S2173" s="78">
        <v>1351</v>
      </c>
      <c r="T2173" s="78">
        <v>-9726</v>
      </c>
      <c r="U2173" s="78">
        <v>38107</v>
      </c>
      <c r="V2173" s="219">
        <v>0.25522869813944943</v>
      </c>
      <c r="W2173" s="78">
        <v>1191</v>
      </c>
      <c r="X2173" s="78">
        <v>4107</v>
      </c>
      <c r="Y2173" s="78">
        <v>-2701</v>
      </c>
      <c r="Z2173" s="78">
        <v>1717</v>
      </c>
      <c r="AA2173" s="78">
        <v>106.59</v>
      </c>
      <c r="AB2173" s="78">
        <v>96.85</v>
      </c>
      <c r="AC2173" s="78">
        <v>5411</v>
      </c>
      <c r="AD2173" s="104">
        <v>4.8320000000000002E-2</v>
      </c>
      <c r="AE2173" s="78">
        <v>12328</v>
      </c>
      <c r="AF2173" s="104">
        <v>0.95996999999999999</v>
      </c>
      <c r="AG2173" s="78">
        <v>-17416</v>
      </c>
      <c r="AH2173" s="104">
        <v>5.561E-2</v>
      </c>
      <c r="AI2173" s="78">
        <v>-9675</v>
      </c>
      <c r="AJ2173" s="104">
        <v>-0.18501999999999999</v>
      </c>
      <c r="AK2173" s="78">
        <v>10500</v>
      </c>
      <c r="AL2173" s="78">
        <v>8800</v>
      </c>
      <c r="AM2173" s="8">
        <v>9900</v>
      </c>
      <c r="AN2173" s="78">
        <v>473</v>
      </c>
      <c r="AO2173" s="78">
        <v>13600</v>
      </c>
      <c r="AP2173" s="78">
        <v>10000</v>
      </c>
      <c r="AQ2173" s="78">
        <v>9900</v>
      </c>
      <c r="AR2173" s="78">
        <v>614</v>
      </c>
      <c r="AS2173" s="78">
        <v>10200</v>
      </c>
      <c r="AT2173" s="78">
        <v>9200</v>
      </c>
      <c r="AU2173" s="78">
        <v>9900</v>
      </c>
      <c r="AV2173" s="78">
        <v>208</v>
      </c>
      <c r="AW2173" s="77">
        <v>22.46</v>
      </c>
      <c r="AX2173" s="144">
        <f t="shared" si="232"/>
        <v>0.93</v>
      </c>
      <c r="AY2173" s="144">
        <f t="shared" si="233"/>
        <v>0.95</v>
      </c>
      <c r="AZ2173" s="144">
        <f t="shared" si="234"/>
        <v>0.97</v>
      </c>
      <c r="BA2173" s="54">
        <f t="shared" si="235"/>
        <v>25.824279507466795</v>
      </c>
      <c r="BB2173" s="54">
        <f t="shared" si="236"/>
        <v>8.038720492533205</v>
      </c>
    </row>
    <row r="2174" spans="1:54" x14ac:dyDescent="0.25">
      <c r="A2174" s="3">
        <v>43392</v>
      </c>
      <c r="B2174" s="77">
        <v>9919.26</v>
      </c>
      <c r="C2174" s="77">
        <v>1266.1793299999999</v>
      </c>
      <c r="D2174" s="77">
        <v>-32.378999999999998</v>
      </c>
      <c r="E2174" s="77">
        <f t="shared" si="231"/>
        <v>-825.28800000000001</v>
      </c>
      <c r="F2174" s="77">
        <v>-4.7126000000000001</v>
      </c>
      <c r="G2174" s="77">
        <v>0.83790000000000009</v>
      </c>
      <c r="H2174">
        <v>0</v>
      </c>
      <c r="I2174" s="78">
        <v>9905</v>
      </c>
      <c r="J2174">
        <v>201811</v>
      </c>
      <c r="K2174" s="78">
        <v>9905</v>
      </c>
      <c r="L2174" s="77">
        <f t="shared" si="230"/>
        <v>-14.260000000000218</v>
      </c>
      <c r="M2174" s="78">
        <v>34216</v>
      </c>
      <c r="N2174" s="78">
        <v>677.37509</v>
      </c>
      <c r="O2174" s="78">
        <v>-3087</v>
      </c>
      <c r="P2174" s="78">
        <v>-15.278779999999999</v>
      </c>
      <c r="Q2174" s="144">
        <v>33444.25</v>
      </c>
      <c r="R2174" s="78">
        <v>-25747</v>
      </c>
      <c r="S2174" s="78">
        <v>1418</v>
      </c>
      <c r="T2174" s="78">
        <v>-8101</v>
      </c>
      <c r="U2174" s="78">
        <v>38100</v>
      </c>
      <c r="V2174" s="219">
        <v>0.2126246719160105</v>
      </c>
      <c r="W2174" s="78">
        <v>1442</v>
      </c>
      <c r="X2174" s="78">
        <v>4373</v>
      </c>
      <c r="Y2174" s="78">
        <v>-2118</v>
      </c>
      <c r="Z2174" s="78">
        <v>2392</v>
      </c>
      <c r="AA2174" s="78">
        <v>100.1</v>
      </c>
      <c r="AB2174" s="78">
        <v>94.34</v>
      </c>
      <c r="AC2174" s="78">
        <v>13</v>
      </c>
      <c r="AD2174" s="104">
        <v>-0.25196000000000002</v>
      </c>
      <c r="AE2174" s="78">
        <v>14780</v>
      </c>
      <c r="AF2174" s="104">
        <v>0.96479000000000004</v>
      </c>
      <c r="AG2174" s="78">
        <v>-16166</v>
      </c>
      <c r="AH2174" s="104">
        <v>0.42025000000000001</v>
      </c>
      <c r="AI2174" s="78">
        <v>-8887</v>
      </c>
      <c r="AJ2174" s="104">
        <v>-0.25517000000000001</v>
      </c>
      <c r="AK2174" s="78">
        <v>10300</v>
      </c>
      <c r="AL2174" s="78">
        <v>8300</v>
      </c>
      <c r="AM2174" s="8">
        <v>9900</v>
      </c>
      <c r="AN2174" s="78">
        <v>467</v>
      </c>
      <c r="AO2174" s="78">
        <v>13600</v>
      </c>
      <c r="AP2174" s="78">
        <v>10000</v>
      </c>
      <c r="AQ2174" s="78">
        <v>9900</v>
      </c>
      <c r="AR2174" s="78">
        <v>616</v>
      </c>
      <c r="AS2174" s="78">
        <v>10100</v>
      </c>
      <c r="AT2174" s="78">
        <v>9200</v>
      </c>
      <c r="AU2174" s="78">
        <v>9950</v>
      </c>
      <c r="AV2174" s="78">
        <v>172</v>
      </c>
      <c r="AW2174" s="77">
        <v>22.09</v>
      </c>
      <c r="AX2174" s="144">
        <f t="shared" si="232"/>
        <v>0.86</v>
      </c>
      <c r="AY2174" s="144">
        <f t="shared" si="233"/>
        <v>0.91</v>
      </c>
      <c r="AZ2174" s="144">
        <f t="shared" si="234"/>
        <v>0.95</v>
      </c>
      <c r="BA2174" s="54">
        <f t="shared" si="235"/>
        <v>26.372994552453029</v>
      </c>
      <c r="BB2174" s="54">
        <f t="shared" si="236"/>
        <v>8.3760054475469659</v>
      </c>
    </row>
    <row r="2175" spans="1:54" x14ac:dyDescent="0.25">
      <c r="A2175" s="3">
        <v>43395</v>
      </c>
      <c r="B2175" s="77">
        <v>9974.2800000000007</v>
      </c>
      <c r="C2175" s="77">
        <v>1022.62156</v>
      </c>
      <c r="D2175" s="77">
        <v>0.114</v>
      </c>
      <c r="E2175" s="77">
        <f t="shared" si="231"/>
        <v>-872.39870000000019</v>
      </c>
      <c r="F2175" s="77">
        <v>-1.1920999999999999</v>
      </c>
      <c r="G2175" s="77">
        <v>29.555399999999999</v>
      </c>
      <c r="H2175">
        <v>0</v>
      </c>
      <c r="I2175" s="78">
        <v>9935</v>
      </c>
      <c r="J2175">
        <v>201811</v>
      </c>
      <c r="K2175" s="78">
        <v>9935</v>
      </c>
      <c r="L2175" s="77">
        <f t="shared" si="230"/>
        <v>-39.280000000000655</v>
      </c>
      <c r="M2175" s="78">
        <v>27930</v>
      </c>
      <c r="N2175" s="78">
        <v>554.78927999999996</v>
      </c>
      <c r="O2175" s="78">
        <v>-7278</v>
      </c>
      <c r="P2175" s="78">
        <v>-36.150260000000003</v>
      </c>
      <c r="Q2175" s="144">
        <v>26110.5</v>
      </c>
      <c r="R2175" s="78">
        <v>-25231</v>
      </c>
      <c r="S2175" s="78">
        <v>2765</v>
      </c>
      <c r="T2175" s="78">
        <v>-12546</v>
      </c>
      <c r="U2175" s="78">
        <v>39944</v>
      </c>
      <c r="V2175" s="219">
        <v>0.31408972561586218</v>
      </c>
      <c r="W2175" s="78">
        <v>-2755</v>
      </c>
      <c r="X2175" s="78">
        <v>435</v>
      </c>
      <c r="Y2175" s="78">
        <v>-6455</v>
      </c>
      <c r="Z2175" s="78">
        <v>-2494</v>
      </c>
      <c r="AA2175" s="78">
        <v>91.31</v>
      </c>
      <c r="AB2175" s="78">
        <v>96.4</v>
      </c>
      <c r="AC2175" s="78">
        <v>-2245</v>
      </c>
      <c r="AD2175" s="104">
        <v>-0.51985000000000003</v>
      </c>
      <c r="AE2175" s="78">
        <v>18297</v>
      </c>
      <c r="AF2175" s="104">
        <v>0.74597999999999998</v>
      </c>
      <c r="AG2175" s="78">
        <v>-26868</v>
      </c>
      <c r="AH2175" s="104">
        <v>0.30168</v>
      </c>
      <c r="AI2175" s="78">
        <v>2986</v>
      </c>
      <c r="AJ2175" s="104">
        <v>9.6350000000000005E-2</v>
      </c>
      <c r="AK2175" s="78">
        <v>10300</v>
      </c>
      <c r="AL2175" s="78">
        <v>8300</v>
      </c>
      <c r="AM2175" s="8">
        <v>9900</v>
      </c>
      <c r="AN2175" s="78">
        <v>452</v>
      </c>
      <c r="AO2175" s="78">
        <v>13600</v>
      </c>
      <c r="AP2175" s="78">
        <v>10000</v>
      </c>
      <c r="AQ2175" s="78">
        <v>9900</v>
      </c>
      <c r="AR2175" s="78">
        <v>595</v>
      </c>
      <c r="AS2175" s="78">
        <v>10150</v>
      </c>
      <c r="AT2175" s="78">
        <v>9200</v>
      </c>
      <c r="AU2175" s="78">
        <v>9950</v>
      </c>
      <c r="AV2175" s="78">
        <v>132</v>
      </c>
      <c r="AW2175" s="77">
        <v>22.75</v>
      </c>
      <c r="AX2175" s="144">
        <f t="shared" si="232"/>
        <v>0.93</v>
      </c>
      <c r="AY2175" s="144">
        <f t="shared" si="233"/>
        <v>0.95</v>
      </c>
      <c r="AZ2175" s="144">
        <f t="shared" si="234"/>
        <v>0.97</v>
      </c>
      <c r="BA2175" s="54">
        <f t="shared" si="235"/>
        <v>26.924439076145081</v>
      </c>
      <c r="BB2175" s="54">
        <f t="shared" si="236"/>
        <v>8.7905609238549154</v>
      </c>
    </row>
    <row r="2176" spans="1:54" x14ac:dyDescent="0.25">
      <c r="A2176" s="3">
        <v>43396</v>
      </c>
      <c r="B2176" s="77">
        <v>9775.2000000000007</v>
      </c>
      <c r="C2176" s="77">
        <v>1034.0334</v>
      </c>
      <c r="D2176" s="77">
        <v>-131.8212</v>
      </c>
      <c r="E2176" s="77">
        <f t="shared" si="231"/>
        <v>-1140.8801000000003</v>
      </c>
      <c r="F2176" s="77">
        <v>-7.3654999999999999</v>
      </c>
      <c r="G2176" s="77">
        <v>-24.1252</v>
      </c>
      <c r="H2176">
        <v>0</v>
      </c>
      <c r="I2176" s="78">
        <v>9728</v>
      </c>
      <c r="J2176">
        <v>201811</v>
      </c>
      <c r="K2176" s="78">
        <v>9728</v>
      </c>
      <c r="L2176" s="77">
        <f t="shared" si="230"/>
        <v>-47.200000000000728</v>
      </c>
      <c r="M2176" s="78">
        <v>28555</v>
      </c>
      <c r="N2176" s="78">
        <v>555.46015</v>
      </c>
      <c r="O2176" s="78">
        <v>-9129</v>
      </c>
      <c r="P2176" s="78">
        <v>-44.403399999999998</v>
      </c>
      <c r="Q2176" s="144">
        <v>26272.75</v>
      </c>
      <c r="R2176" s="78">
        <v>-26337</v>
      </c>
      <c r="S2176" s="78">
        <v>2935</v>
      </c>
      <c r="T2176" s="78">
        <v>-15346</v>
      </c>
      <c r="U2176" s="78">
        <v>42185</v>
      </c>
      <c r="V2176" s="219">
        <v>0.36377859428706888</v>
      </c>
      <c r="W2176" s="78">
        <v>-1785</v>
      </c>
      <c r="X2176" s="78">
        <v>-3848</v>
      </c>
      <c r="Y2176" s="78">
        <v>-5837</v>
      </c>
      <c r="Z2176" s="78">
        <v>-5589</v>
      </c>
      <c r="AA2176" s="78">
        <v>85.38</v>
      </c>
      <c r="AB2176" s="78">
        <v>86.55</v>
      </c>
      <c r="AC2176" s="78">
        <v>-5097</v>
      </c>
      <c r="AD2176" s="104">
        <v>-0.29550999999999999</v>
      </c>
      <c r="AE2176" s="78">
        <v>12177</v>
      </c>
      <c r="AF2176" s="104">
        <v>0.67142000000000002</v>
      </c>
      <c r="AG2176" s="78">
        <v>-40197</v>
      </c>
      <c r="AH2176" s="104">
        <v>0.32902999999999999</v>
      </c>
      <c r="AI2176" s="78">
        <v>1738</v>
      </c>
      <c r="AJ2176" s="104">
        <v>0.36177999999999999</v>
      </c>
      <c r="AK2176" s="78">
        <v>10400</v>
      </c>
      <c r="AL2176" s="78">
        <v>8300</v>
      </c>
      <c r="AM2176" s="8">
        <v>9700</v>
      </c>
      <c r="AN2176" s="78">
        <v>484</v>
      </c>
      <c r="AO2176" s="78">
        <v>13600</v>
      </c>
      <c r="AP2176" s="78">
        <v>10000</v>
      </c>
      <c r="AQ2176" s="78">
        <v>9700</v>
      </c>
      <c r="AR2176" s="78">
        <v>619</v>
      </c>
      <c r="AS2176" s="78">
        <v>9900</v>
      </c>
      <c r="AT2176" s="78">
        <v>9200</v>
      </c>
      <c r="AU2176" s="78">
        <v>9750</v>
      </c>
      <c r="AV2176" s="78">
        <v>137</v>
      </c>
      <c r="AW2176" s="77">
        <v>24.41</v>
      </c>
      <c r="AX2176" s="144">
        <f t="shared" si="232"/>
        <v>0.96</v>
      </c>
      <c r="AY2176" s="144">
        <f t="shared" si="233"/>
        <v>0.97</v>
      </c>
      <c r="AZ2176" s="144">
        <f t="shared" si="234"/>
        <v>0.98</v>
      </c>
      <c r="BA2176" s="54">
        <f t="shared" si="235"/>
        <v>27.631301044069268</v>
      </c>
      <c r="BB2176" s="54">
        <f t="shared" si="236"/>
        <v>9.2396989559307272</v>
      </c>
    </row>
    <row r="2177" spans="1:54" x14ac:dyDescent="0.25">
      <c r="A2177" s="3">
        <v>43397</v>
      </c>
      <c r="B2177" s="77">
        <v>9759.4</v>
      </c>
      <c r="C2177" s="77">
        <v>1249.22171</v>
      </c>
      <c r="D2177" s="77">
        <v>-63.964599999999997</v>
      </c>
      <c r="E2177" s="77">
        <f t="shared" si="231"/>
        <v>-1252.1287</v>
      </c>
      <c r="F2177" s="77">
        <v>-7.3586999999999998</v>
      </c>
      <c r="G2177" s="77">
        <v>-7.5953999999999997</v>
      </c>
      <c r="H2177" t="s">
        <v>1902</v>
      </c>
      <c r="I2177" s="78">
        <v>9715</v>
      </c>
      <c r="J2177">
        <v>201811</v>
      </c>
      <c r="K2177" s="78">
        <v>9715</v>
      </c>
      <c r="L2177" s="77">
        <f t="shared" si="230"/>
        <v>-44.399999999999636</v>
      </c>
      <c r="M2177" s="78">
        <v>31053</v>
      </c>
      <c r="N2177" s="78">
        <v>603.18433000000005</v>
      </c>
      <c r="O2177" s="78">
        <v>-5827</v>
      </c>
      <c r="P2177" s="78">
        <v>-28.302199999999999</v>
      </c>
      <c r="Q2177" s="144">
        <v>29596.25</v>
      </c>
      <c r="R2177" s="78">
        <v>-26757</v>
      </c>
      <c r="S2177" s="78">
        <v>1602</v>
      </c>
      <c r="T2177" s="78">
        <v>-13208</v>
      </c>
      <c r="U2177" s="78">
        <v>40391</v>
      </c>
      <c r="V2177" s="219">
        <v>0.32700354039266172</v>
      </c>
      <c r="W2177" s="78">
        <v>-1024</v>
      </c>
      <c r="X2177" s="78">
        <v>2931</v>
      </c>
      <c r="Y2177" s="78">
        <v>-4517</v>
      </c>
      <c r="Z2177" s="78">
        <v>-109</v>
      </c>
      <c r="AA2177" s="78">
        <v>93.83</v>
      </c>
      <c r="AB2177" s="78">
        <v>94.11</v>
      </c>
      <c r="AC2177" s="78">
        <v>-9309</v>
      </c>
      <c r="AD2177" s="104">
        <v>-0.19139999999999999</v>
      </c>
      <c r="AE2177" s="78">
        <v>1425</v>
      </c>
      <c r="AF2177" s="104">
        <v>0.59330000000000005</v>
      </c>
      <c r="AG2177" s="78">
        <v>-19430</v>
      </c>
      <c r="AH2177" s="104">
        <v>0.24969</v>
      </c>
      <c r="AI2177" s="78">
        <v>5348</v>
      </c>
      <c r="AJ2177" s="104">
        <v>0.13843</v>
      </c>
      <c r="AK2177" s="78">
        <v>10300</v>
      </c>
      <c r="AL2177" s="78">
        <v>8300</v>
      </c>
      <c r="AM2177" s="8">
        <v>9700</v>
      </c>
      <c r="AN2177" s="78">
        <v>445</v>
      </c>
      <c r="AO2177" s="78">
        <v>13600</v>
      </c>
      <c r="AP2177" s="78">
        <v>10000</v>
      </c>
      <c r="AQ2177" s="78">
        <v>9700</v>
      </c>
      <c r="AR2177" s="78">
        <v>586</v>
      </c>
      <c r="AS2177" s="78">
        <v>9850</v>
      </c>
      <c r="AT2177" s="78">
        <v>9200</v>
      </c>
      <c r="AU2177" s="78">
        <v>9750</v>
      </c>
      <c r="AV2177" s="78">
        <v>223</v>
      </c>
      <c r="AW2177" s="77">
        <v>23.06</v>
      </c>
      <c r="AX2177" s="144">
        <f t="shared" si="232"/>
        <v>0.89</v>
      </c>
      <c r="AY2177" s="144">
        <f t="shared" si="233"/>
        <v>0.93</v>
      </c>
      <c r="AZ2177" s="144">
        <f t="shared" si="234"/>
        <v>0.96</v>
      </c>
      <c r="BA2177" s="54">
        <f t="shared" si="235"/>
        <v>27.993815900126435</v>
      </c>
      <c r="BB2177" s="54">
        <f t="shared" si="236"/>
        <v>9.869184099873566</v>
      </c>
    </row>
    <row r="2178" spans="1:54" x14ac:dyDescent="0.25">
      <c r="A2178" s="3">
        <v>43398</v>
      </c>
      <c r="B2178" s="77">
        <v>9520.7900000000009</v>
      </c>
      <c r="C2178" s="77">
        <v>1323.1783399999999</v>
      </c>
      <c r="D2178" s="77">
        <v>-93.492400000000004</v>
      </c>
      <c r="E2178" s="77">
        <f t="shared" si="231"/>
        <v>-1353.3229000000001</v>
      </c>
      <c r="F2178" s="77">
        <v>-13.695799999999998</v>
      </c>
      <c r="G2178" s="77">
        <v>-7.3273000000000001</v>
      </c>
      <c r="H2178">
        <v>0</v>
      </c>
      <c r="I2178" s="78">
        <v>9486</v>
      </c>
      <c r="J2178">
        <v>201811</v>
      </c>
      <c r="K2178" s="78">
        <v>9486</v>
      </c>
      <c r="L2178" s="77">
        <f t="shared" si="230"/>
        <v>-34.790000000000873</v>
      </c>
      <c r="M2178" s="78">
        <v>37646</v>
      </c>
      <c r="N2178" s="78">
        <v>714.01787000000002</v>
      </c>
      <c r="O2178" s="78">
        <v>-6640</v>
      </c>
      <c r="P2178" s="78">
        <v>-31.488499999999998</v>
      </c>
      <c r="Q2178" s="144">
        <v>35986</v>
      </c>
      <c r="R2178" s="78">
        <v>-29133</v>
      </c>
      <c r="S2178" s="78">
        <v>380</v>
      </c>
      <c r="T2178" s="78">
        <v>-11566</v>
      </c>
      <c r="U2178" s="78">
        <v>38551</v>
      </c>
      <c r="V2178" s="219">
        <v>0.30001815776503854</v>
      </c>
      <c r="W2178" s="78">
        <v>431</v>
      </c>
      <c r="X2178" s="78">
        <v>3855</v>
      </c>
      <c r="Y2178" s="78">
        <v>552</v>
      </c>
      <c r="Z2178" s="78">
        <v>2334</v>
      </c>
      <c r="AA2178" s="78">
        <v>85.19</v>
      </c>
      <c r="AB2178" s="78">
        <v>82.12</v>
      </c>
      <c r="AC2178" s="78">
        <v>-3268</v>
      </c>
      <c r="AD2178" s="104">
        <v>0.37458000000000002</v>
      </c>
      <c r="AE2178" s="78">
        <v>-2132</v>
      </c>
      <c r="AF2178" s="104">
        <v>0.62436000000000003</v>
      </c>
      <c r="AG2178" s="78">
        <v>-30285</v>
      </c>
      <c r="AH2178" s="104">
        <v>0.29154999999999998</v>
      </c>
      <c r="AI2178" s="78">
        <v>10802</v>
      </c>
      <c r="AJ2178" s="104">
        <v>0.42599999999999999</v>
      </c>
      <c r="AK2178" s="78">
        <v>10000</v>
      </c>
      <c r="AL2178" s="78">
        <v>8300</v>
      </c>
      <c r="AM2178" s="8">
        <v>9500</v>
      </c>
      <c r="AN2178" s="78">
        <v>476</v>
      </c>
      <c r="AO2178" s="78">
        <v>13600</v>
      </c>
      <c r="AP2178" s="78">
        <v>10000</v>
      </c>
      <c r="AQ2178" s="78">
        <v>9500</v>
      </c>
      <c r="AR2178" s="78">
        <v>622</v>
      </c>
      <c r="AS2178" s="78">
        <v>9900</v>
      </c>
      <c r="AT2178" s="78">
        <v>9000</v>
      </c>
      <c r="AU2178" s="78">
        <v>9500</v>
      </c>
      <c r="AV2178" s="78">
        <v>255</v>
      </c>
      <c r="AW2178" s="77">
        <v>24.65</v>
      </c>
      <c r="AX2178" s="144">
        <f t="shared" si="232"/>
        <v>0.96</v>
      </c>
      <c r="AY2178" s="144">
        <f t="shared" si="233"/>
        <v>0.97</v>
      </c>
      <c r="AZ2178" s="144">
        <f t="shared" si="234"/>
        <v>0.98</v>
      </c>
      <c r="BA2178" s="54">
        <f t="shared" si="235"/>
        <v>28.500584559135696</v>
      </c>
      <c r="BB2178" s="54">
        <f t="shared" si="236"/>
        <v>10.4944154408643</v>
      </c>
    </row>
    <row r="2179" spans="1:54" x14ac:dyDescent="0.25">
      <c r="A2179" s="3">
        <v>43399</v>
      </c>
      <c r="B2179" s="77">
        <v>9489.18</v>
      </c>
      <c r="C2179" s="77">
        <v>1328.5604800000001</v>
      </c>
      <c r="D2179" s="77">
        <v>-23.230500000000003</v>
      </c>
      <c r="E2179" s="77">
        <f t="shared" si="231"/>
        <v>-1505.4315999999999</v>
      </c>
      <c r="F2179" s="77">
        <v>0.63900000000000001</v>
      </c>
      <c r="G2179" s="77">
        <v>-9.9040999999999997</v>
      </c>
      <c r="H2179">
        <v>0</v>
      </c>
      <c r="I2179" s="78">
        <v>9424</v>
      </c>
      <c r="J2179">
        <v>201811</v>
      </c>
      <c r="K2179" s="78">
        <v>9424</v>
      </c>
      <c r="L2179" s="77">
        <f t="shared" ref="L2179:L2242" si="237">K2179-B2179</f>
        <v>-65.180000000000291</v>
      </c>
      <c r="M2179" s="78">
        <v>38403</v>
      </c>
      <c r="N2179" s="78">
        <v>723.64967999999999</v>
      </c>
      <c r="O2179" s="78">
        <v>-4341</v>
      </c>
      <c r="P2179" s="78">
        <v>-20.44999</v>
      </c>
      <c r="Q2179" s="144">
        <v>37317.75</v>
      </c>
      <c r="R2179" s="78">
        <v>-29465</v>
      </c>
      <c r="S2179" s="78">
        <v>2030</v>
      </c>
      <c r="T2179" s="78">
        <v>-9291</v>
      </c>
      <c r="U2179" s="78">
        <v>38137</v>
      </c>
      <c r="V2179" s="219">
        <v>0.24362167973359206</v>
      </c>
      <c r="W2179" s="78">
        <v>1354</v>
      </c>
      <c r="X2179" s="78">
        <v>-214</v>
      </c>
      <c r="Y2179" s="78">
        <v>1421</v>
      </c>
      <c r="Z2179" s="78">
        <v>3468</v>
      </c>
      <c r="AA2179" s="78">
        <v>87.45</v>
      </c>
      <c r="AB2179" s="78">
        <v>79.97</v>
      </c>
      <c r="AC2179" s="78">
        <v>-2920</v>
      </c>
      <c r="AD2179" s="104">
        <v>0.36697000000000002</v>
      </c>
      <c r="AE2179" s="78">
        <v>-241</v>
      </c>
      <c r="AF2179" s="104">
        <v>0.60143000000000002</v>
      </c>
      <c r="AG2179" s="78">
        <v>-47320</v>
      </c>
      <c r="AH2179" s="104">
        <v>0.1128</v>
      </c>
      <c r="AI2179" s="78">
        <v>10272</v>
      </c>
      <c r="AJ2179" s="104">
        <v>0.73070000000000002</v>
      </c>
      <c r="AK2179" s="78">
        <v>10000</v>
      </c>
      <c r="AL2179" s="78">
        <v>8800</v>
      </c>
      <c r="AM2179" s="8">
        <v>9400</v>
      </c>
      <c r="AN2179" s="78">
        <v>479</v>
      </c>
      <c r="AO2179" s="78">
        <v>13600</v>
      </c>
      <c r="AP2179" s="78">
        <v>10000</v>
      </c>
      <c r="AQ2179" s="78">
        <v>9400</v>
      </c>
      <c r="AR2179" s="78">
        <v>623</v>
      </c>
      <c r="AS2179" s="78">
        <v>9900</v>
      </c>
      <c r="AT2179" s="78">
        <v>9000</v>
      </c>
      <c r="AU2179" s="78">
        <v>9450</v>
      </c>
      <c r="AV2179" s="78">
        <v>225</v>
      </c>
      <c r="AW2179" s="77">
        <v>25.61</v>
      </c>
      <c r="AX2179" s="144">
        <f t="shared" si="232"/>
        <v>0.96</v>
      </c>
      <c r="AY2179" s="144">
        <f t="shared" si="233"/>
        <v>0.97</v>
      </c>
      <c r="AZ2179" s="144">
        <f t="shared" si="234"/>
        <v>0.98</v>
      </c>
      <c r="BA2179" s="54">
        <f t="shared" si="235"/>
        <v>28.958125599497237</v>
      </c>
      <c r="BB2179" s="54">
        <f t="shared" si="236"/>
        <v>11.315874400502764</v>
      </c>
    </row>
    <row r="2180" spans="1:54" x14ac:dyDescent="0.25">
      <c r="A2180" s="3">
        <v>43402</v>
      </c>
      <c r="B2180" s="77">
        <v>9516.32</v>
      </c>
      <c r="C2180" s="77">
        <v>1069.1415999999999</v>
      </c>
      <c r="D2180" s="77">
        <v>0.96730000000000005</v>
      </c>
      <c r="E2180" s="77">
        <f t="shared" si="231"/>
        <v>-1530.6529</v>
      </c>
      <c r="F2180" s="77">
        <v>-5.3452000000000002</v>
      </c>
      <c r="G2180" s="77">
        <v>-28.119299999999999</v>
      </c>
      <c r="H2180">
        <v>0</v>
      </c>
      <c r="I2180" s="78">
        <v>9473</v>
      </c>
      <c r="J2180">
        <v>201811</v>
      </c>
      <c r="K2180" s="78">
        <v>9473</v>
      </c>
      <c r="L2180" s="77">
        <f t="shared" si="237"/>
        <v>-43.319999999999709</v>
      </c>
      <c r="M2180" s="78">
        <v>40296</v>
      </c>
      <c r="N2180" s="78">
        <v>763.15448000000004</v>
      </c>
      <c r="O2180" s="78">
        <v>-1934</v>
      </c>
      <c r="P2180" s="78">
        <v>-9.1555599999999995</v>
      </c>
      <c r="Q2180" s="144">
        <v>39812.5</v>
      </c>
      <c r="R2180" s="78">
        <v>-29469</v>
      </c>
      <c r="S2180" s="78">
        <v>1564</v>
      </c>
      <c r="T2180" s="78">
        <v>-6833</v>
      </c>
      <c r="U2180" s="78">
        <v>38061</v>
      </c>
      <c r="V2180" s="219">
        <v>0.17952760043088725</v>
      </c>
      <c r="W2180" s="78">
        <v>2736</v>
      </c>
      <c r="X2180" s="78">
        <v>8660</v>
      </c>
      <c r="Y2180" s="78">
        <v>5514</v>
      </c>
      <c r="Z2180" s="78">
        <v>9970</v>
      </c>
      <c r="AA2180" s="78">
        <v>98.67</v>
      </c>
      <c r="AB2180" s="78">
        <v>82.63</v>
      </c>
      <c r="AC2180" s="78">
        <v>-918</v>
      </c>
      <c r="AD2180" s="104">
        <v>0.48580000000000001</v>
      </c>
      <c r="AE2180" s="78">
        <v>1915</v>
      </c>
      <c r="AF2180" s="104">
        <v>0.56982999999999995</v>
      </c>
      <c r="AG2180" s="78">
        <v>-47421</v>
      </c>
      <c r="AH2180" s="104">
        <v>0.34778999999999999</v>
      </c>
      <c r="AI2180" s="78">
        <v>9880</v>
      </c>
      <c r="AJ2180" s="104">
        <v>0.19239999999999999</v>
      </c>
      <c r="AK2180" s="78">
        <v>10000</v>
      </c>
      <c r="AL2180" s="78">
        <v>8800</v>
      </c>
      <c r="AM2180" s="8">
        <v>9500</v>
      </c>
      <c r="AN2180" s="78">
        <v>439</v>
      </c>
      <c r="AO2180" s="78">
        <v>13600</v>
      </c>
      <c r="AP2180" s="78">
        <v>10000</v>
      </c>
      <c r="AQ2180" s="78">
        <v>9500</v>
      </c>
      <c r="AR2180" s="78">
        <v>605</v>
      </c>
      <c r="AS2180" s="78">
        <v>9800</v>
      </c>
      <c r="AT2180" s="78">
        <v>9000</v>
      </c>
      <c r="AU2180" s="78">
        <v>9500</v>
      </c>
      <c r="AV2180" s="78">
        <v>170</v>
      </c>
      <c r="AW2180" s="77">
        <v>25.09</v>
      </c>
      <c r="AX2180" s="144">
        <f t="shared" si="232"/>
        <v>0.93</v>
      </c>
      <c r="AY2180" s="144">
        <f t="shared" si="233"/>
        <v>0.95</v>
      </c>
      <c r="AZ2180" s="144">
        <f t="shared" si="234"/>
        <v>0.97</v>
      </c>
      <c r="BA2180" s="54">
        <f t="shared" si="235"/>
        <v>29.156436497324901</v>
      </c>
      <c r="BB2180" s="54">
        <f t="shared" si="236"/>
        <v>12.322563502675099</v>
      </c>
    </row>
    <row r="2181" spans="1:54" x14ac:dyDescent="0.25">
      <c r="A2181" s="3">
        <v>43403</v>
      </c>
      <c r="B2181" s="77">
        <v>9526.11</v>
      </c>
      <c r="C2181" s="77">
        <v>1012.11394</v>
      </c>
      <c r="D2181" s="77">
        <v>10.8696</v>
      </c>
      <c r="E2181" s="77">
        <f t="shared" si="231"/>
        <v>-1544.2181</v>
      </c>
      <c r="F2181" s="77">
        <v>-0.1338</v>
      </c>
      <c r="G2181" s="77">
        <v>-4.9817</v>
      </c>
      <c r="H2181">
        <v>0</v>
      </c>
      <c r="I2181" s="78">
        <v>9524</v>
      </c>
      <c r="J2181">
        <v>201811</v>
      </c>
      <c r="K2181" s="78">
        <v>9524</v>
      </c>
      <c r="L2181" s="77">
        <f t="shared" si="237"/>
        <v>-2.1100000000005821</v>
      </c>
      <c r="M2181" s="78">
        <v>39332</v>
      </c>
      <c r="N2181" s="78">
        <v>748.89754000000005</v>
      </c>
      <c r="O2181" s="78">
        <v>-1354</v>
      </c>
      <c r="P2181" s="78">
        <v>-6.4427700000000003</v>
      </c>
      <c r="Q2181" s="144">
        <v>38993.5</v>
      </c>
      <c r="R2181" s="78">
        <v>-28820</v>
      </c>
      <c r="S2181" s="78">
        <v>618</v>
      </c>
      <c r="T2181" s="78">
        <v>-5927</v>
      </c>
      <c r="U2181" s="78">
        <v>38590</v>
      </c>
      <c r="V2181" s="219">
        <v>0.15358901269759004</v>
      </c>
      <c r="W2181" s="78">
        <v>2938</v>
      </c>
      <c r="X2181" s="78">
        <v>9029</v>
      </c>
      <c r="Y2181" s="78">
        <v>4834</v>
      </c>
      <c r="Z2181" s="78">
        <v>9948</v>
      </c>
      <c r="AA2181" s="78">
        <v>101.46</v>
      </c>
      <c r="AB2181" s="78">
        <v>86.46</v>
      </c>
      <c r="AC2181" s="78">
        <v>2071</v>
      </c>
      <c r="AD2181" s="104">
        <v>0.61907000000000001</v>
      </c>
      <c r="AE2181" s="78">
        <v>6269</v>
      </c>
      <c r="AF2181" s="104">
        <v>0.42658000000000001</v>
      </c>
      <c r="AG2181" s="78">
        <v>-46082</v>
      </c>
      <c r="AH2181" s="104">
        <v>0.28251999999999999</v>
      </c>
      <c r="AI2181" s="78">
        <v>5562</v>
      </c>
      <c r="AJ2181" s="104">
        <v>0.10238999999999999</v>
      </c>
      <c r="AK2181" s="78">
        <v>10000</v>
      </c>
      <c r="AL2181" s="78">
        <v>8800</v>
      </c>
      <c r="AM2181" s="8">
        <v>9500</v>
      </c>
      <c r="AN2181" s="78">
        <v>433</v>
      </c>
      <c r="AO2181" s="78">
        <v>13600</v>
      </c>
      <c r="AP2181" s="78">
        <v>10000</v>
      </c>
      <c r="AQ2181" s="78">
        <v>9500</v>
      </c>
      <c r="AR2181" s="78">
        <v>598</v>
      </c>
      <c r="AS2181" s="78">
        <v>9700</v>
      </c>
      <c r="AT2181" s="78">
        <v>9000</v>
      </c>
      <c r="AU2181" s="78">
        <v>9550</v>
      </c>
      <c r="AV2181" s="78">
        <v>113</v>
      </c>
      <c r="AW2181" s="77">
        <v>24.39</v>
      </c>
      <c r="AX2181" s="144">
        <f t="shared" si="232"/>
        <v>0.82</v>
      </c>
      <c r="AY2181" s="144">
        <f t="shared" si="233"/>
        <v>0.89</v>
      </c>
      <c r="AZ2181" s="144">
        <f t="shared" si="234"/>
        <v>0.94</v>
      </c>
      <c r="BA2181" s="54">
        <f t="shared" si="235"/>
        <v>29.098440777032309</v>
      </c>
      <c r="BB2181" s="54">
        <f t="shared" si="236"/>
        <v>13.481559222967688</v>
      </c>
    </row>
    <row r="2182" spans="1:54" x14ac:dyDescent="0.25">
      <c r="A2182" s="3">
        <v>43404</v>
      </c>
      <c r="B2182" s="77">
        <v>9802.1299999999992</v>
      </c>
      <c r="C2182" s="77">
        <v>1320.07294</v>
      </c>
      <c r="D2182" s="77">
        <v>89.875900000000001</v>
      </c>
      <c r="E2182" s="77">
        <f t="shared" si="231"/>
        <v>-1331.9675</v>
      </c>
      <c r="F2182" s="77">
        <v>5.6496000000000004</v>
      </c>
      <c r="G2182" s="77">
        <v>2.9443000000000001</v>
      </c>
      <c r="H2182" t="s">
        <v>1903</v>
      </c>
      <c r="I2182" s="78">
        <v>9724</v>
      </c>
      <c r="J2182">
        <v>201811</v>
      </c>
      <c r="K2182" s="78">
        <v>9724</v>
      </c>
      <c r="L2182" s="77">
        <f t="shared" si="237"/>
        <v>-78.1299999999992</v>
      </c>
      <c r="M2182" s="78">
        <v>36210</v>
      </c>
      <c r="N2182" s="78">
        <v>704.05912000000001</v>
      </c>
      <c r="O2182" s="78">
        <v>61</v>
      </c>
      <c r="P2182" s="78">
        <v>0.30088999999999999</v>
      </c>
      <c r="Q2182" s="144">
        <v>36225.25</v>
      </c>
      <c r="R2182" s="78">
        <v>-27192</v>
      </c>
      <c r="S2182" s="78">
        <v>1168</v>
      </c>
      <c r="T2182" s="78">
        <v>-4038</v>
      </c>
      <c r="U2182" s="78">
        <v>43133</v>
      </c>
      <c r="V2182" s="219">
        <v>9.361741589965919E-2</v>
      </c>
      <c r="W2182" s="78">
        <v>1612</v>
      </c>
      <c r="X2182" s="78">
        <v>8076</v>
      </c>
      <c r="Y2182" s="78">
        <v>3499</v>
      </c>
      <c r="Z2182" s="78">
        <v>6919</v>
      </c>
      <c r="AA2182" s="78">
        <v>102.53</v>
      </c>
      <c r="AB2182" s="78">
        <v>96.92</v>
      </c>
      <c r="AC2182" s="78">
        <v>3086</v>
      </c>
      <c r="AD2182" s="104">
        <v>0.92827999999999999</v>
      </c>
      <c r="AE2182" s="78">
        <v>588</v>
      </c>
      <c r="AF2182" s="104">
        <v>0.28521999999999997</v>
      </c>
      <c r="AG2182" s="78">
        <v>-33142</v>
      </c>
      <c r="AH2182" s="104">
        <v>0.38374999999999998</v>
      </c>
      <c r="AI2182" s="78">
        <v>11244</v>
      </c>
      <c r="AJ2182" s="104">
        <v>0.23771999999999999</v>
      </c>
      <c r="AK2182" s="78">
        <v>10000</v>
      </c>
      <c r="AL2182" s="78">
        <v>9000</v>
      </c>
      <c r="AM2182" s="8">
        <v>9700</v>
      </c>
      <c r="AN2182" s="78">
        <v>390</v>
      </c>
      <c r="AO2182" s="78">
        <v>13600</v>
      </c>
      <c r="AP2182" s="78">
        <v>10000</v>
      </c>
      <c r="AQ2182" s="78">
        <v>9700</v>
      </c>
      <c r="AR2182" s="78">
        <v>568</v>
      </c>
      <c r="AS2182" s="78">
        <v>10200</v>
      </c>
      <c r="AT2182" s="78">
        <v>8800</v>
      </c>
      <c r="AU2182" s="78">
        <v>9750</v>
      </c>
      <c r="AV2182" s="78">
        <v>225</v>
      </c>
      <c r="AW2182" s="77">
        <v>23.05</v>
      </c>
      <c r="AX2182" s="144">
        <f t="shared" si="232"/>
        <v>0.72</v>
      </c>
      <c r="AY2182" s="144">
        <f t="shared" si="233"/>
        <v>0.83</v>
      </c>
      <c r="AZ2182" s="144">
        <f t="shared" si="234"/>
        <v>0.91</v>
      </c>
      <c r="BA2182" s="54">
        <f t="shared" si="235"/>
        <v>28.768700210010643</v>
      </c>
      <c r="BB2182" s="54">
        <f t="shared" si="236"/>
        <v>14.724299789989361</v>
      </c>
    </row>
    <row r="2183" spans="1:54" x14ac:dyDescent="0.25">
      <c r="A2183" s="3">
        <v>43405</v>
      </c>
      <c r="B2183" s="77">
        <v>9844.74</v>
      </c>
      <c r="C2183" s="77">
        <v>1289.62572</v>
      </c>
      <c r="D2183" s="77">
        <v>40.919600000000003</v>
      </c>
      <c r="E2183" s="77">
        <f t="shared" si="231"/>
        <v>-1294.2828</v>
      </c>
      <c r="F2183" s="77">
        <v>2.0937000000000001</v>
      </c>
      <c r="G2183" s="77">
        <v>11.208399999999999</v>
      </c>
      <c r="H2183">
        <v>0</v>
      </c>
      <c r="I2183" s="78">
        <v>9787</v>
      </c>
      <c r="J2183">
        <v>201811</v>
      </c>
      <c r="K2183" s="78">
        <v>9787</v>
      </c>
      <c r="L2183" s="77">
        <f t="shared" si="237"/>
        <v>-57.739999999999782</v>
      </c>
      <c r="M2183" s="78">
        <v>33689</v>
      </c>
      <c r="N2183" s="78">
        <v>659.26580000000001</v>
      </c>
      <c r="O2183" s="78">
        <v>-475</v>
      </c>
      <c r="P2183" s="78">
        <v>-2.3211400000000002</v>
      </c>
      <c r="Q2183" s="144">
        <v>33570.25</v>
      </c>
      <c r="R2183" s="78">
        <v>-25611</v>
      </c>
      <c r="S2183" s="78">
        <v>2033</v>
      </c>
      <c r="T2183" s="78">
        <v>-3776</v>
      </c>
      <c r="U2183" s="78">
        <v>43697</v>
      </c>
      <c r="V2183" s="219">
        <v>8.641325491452502E-2</v>
      </c>
      <c r="W2183" s="78">
        <v>1118</v>
      </c>
      <c r="X2183" s="78">
        <v>4354</v>
      </c>
      <c r="Y2183" s="78">
        <v>2489</v>
      </c>
      <c r="Z2183" s="78">
        <v>5033</v>
      </c>
      <c r="AA2183" s="78">
        <v>81.510000000000005</v>
      </c>
      <c r="AB2183" s="78">
        <v>98.66</v>
      </c>
      <c r="AC2183" s="78">
        <v>16771</v>
      </c>
      <c r="AD2183" s="104">
        <v>1.6896599999999999</v>
      </c>
      <c r="AE2183" s="78">
        <v>-830</v>
      </c>
      <c r="AF2183" s="104">
        <v>-0.33688000000000001</v>
      </c>
      <c r="AG2183" s="78">
        <v>-38604</v>
      </c>
      <c r="AH2183" s="104">
        <v>-0.33744000000000002</v>
      </c>
      <c r="AI2183" s="78">
        <v>13240</v>
      </c>
      <c r="AJ2183" s="104">
        <v>0.64227000000000001</v>
      </c>
      <c r="AK2183" s="78">
        <v>10000</v>
      </c>
      <c r="AL2183" s="78">
        <v>9000</v>
      </c>
      <c r="AM2183" s="8">
        <v>9800</v>
      </c>
      <c r="AN2183" s="78">
        <v>357</v>
      </c>
      <c r="AO2183" s="78">
        <v>13600</v>
      </c>
      <c r="AP2183" s="78">
        <v>10000</v>
      </c>
      <c r="AQ2183" s="78">
        <v>9800</v>
      </c>
      <c r="AR2183" s="78">
        <v>556</v>
      </c>
      <c r="AS2183" s="78">
        <v>10100</v>
      </c>
      <c r="AT2183" s="78">
        <v>9600</v>
      </c>
      <c r="AU2183" s="78">
        <v>9800</v>
      </c>
      <c r="AV2183" s="78">
        <v>191</v>
      </c>
      <c r="AW2183" s="77">
        <v>22.59</v>
      </c>
      <c r="AX2183" s="144">
        <f t="shared" si="232"/>
        <v>0.65</v>
      </c>
      <c r="AY2183" s="144">
        <f t="shared" si="233"/>
        <v>0.79</v>
      </c>
      <c r="AZ2183" s="144">
        <f t="shared" si="234"/>
        <v>0.89</v>
      </c>
      <c r="BA2183" s="54">
        <f t="shared" si="235"/>
        <v>28.086601515806457</v>
      </c>
      <c r="BB2183" s="54">
        <f t="shared" si="236"/>
        <v>16.303398484193544</v>
      </c>
    </row>
    <row r="2184" spans="1:54" x14ac:dyDescent="0.25">
      <c r="A2184" s="3">
        <v>43406</v>
      </c>
      <c r="B2184" s="77">
        <v>9906.59</v>
      </c>
      <c r="C2184" s="77">
        <v>1539.49425</v>
      </c>
      <c r="D2184" s="77">
        <v>55.719899999999996</v>
      </c>
      <c r="E2184" s="77">
        <f t="shared" si="231"/>
        <v>-1108.8442000000002</v>
      </c>
      <c r="F2184" s="77">
        <v>-2.383</v>
      </c>
      <c r="G2184" s="77">
        <v>-1.2406999999999999</v>
      </c>
      <c r="H2184">
        <v>0</v>
      </c>
      <c r="I2184" s="78">
        <v>9874</v>
      </c>
      <c r="J2184">
        <v>201811</v>
      </c>
      <c r="K2184" s="78">
        <v>9874</v>
      </c>
      <c r="L2184" s="77">
        <f t="shared" si="237"/>
        <v>-32.590000000000146</v>
      </c>
      <c r="M2184" s="78">
        <v>37977</v>
      </c>
      <c r="N2184" s="78">
        <v>749.55772999999999</v>
      </c>
      <c r="O2184" s="78">
        <v>2741</v>
      </c>
      <c r="P2184" s="78">
        <v>13.53097</v>
      </c>
      <c r="Q2184" s="144">
        <v>38662.25</v>
      </c>
      <c r="R2184" s="78">
        <v>-26368</v>
      </c>
      <c r="S2184" s="78">
        <v>1029</v>
      </c>
      <c r="T2184" s="78">
        <v>1358</v>
      </c>
      <c r="U2184" s="78">
        <v>44954</v>
      </c>
      <c r="V2184" s="219">
        <v>-3.0208657739022111E-2</v>
      </c>
      <c r="W2184" s="78">
        <v>-1061</v>
      </c>
      <c r="X2184" s="78">
        <v>1726</v>
      </c>
      <c r="Y2184" s="78">
        <v>3003</v>
      </c>
      <c r="Z2184" s="78">
        <v>4753</v>
      </c>
      <c r="AA2184" s="78">
        <v>94.43</v>
      </c>
      <c r="AB2184" s="78">
        <v>106.55</v>
      </c>
      <c r="AC2184" s="78">
        <v>22522</v>
      </c>
      <c r="AD2184" s="104">
        <v>2.10501</v>
      </c>
      <c r="AE2184" s="78">
        <v>-1283</v>
      </c>
      <c r="AF2184" s="104">
        <v>-0.44261</v>
      </c>
      <c r="AG2184" s="78">
        <v>-38692</v>
      </c>
      <c r="AH2184" s="104">
        <v>-0.36185</v>
      </c>
      <c r="AI2184" s="78">
        <v>9760</v>
      </c>
      <c r="AJ2184" s="104">
        <v>0.46923999999999999</v>
      </c>
      <c r="AK2184" s="78">
        <v>10000</v>
      </c>
      <c r="AL2184" s="78">
        <v>9000</v>
      </c>
      <c r="AM2184" s="8">
        <v>9900</v>
      </c>
      <c r="AN2184" s="78">
        <v>338</v>
      </c>
      <c r="AO2184" s="78">
        <v>13600</v>
      </c>
      <c r="AP2184" s="78">
        <v>10000</v>
      </c>
      <c r="AQ2184" s="78">
        <v>9900</v>
      </c>
      <c r="AR2184" s="78">
        <v>549</v>
      </c>
      <c r="AS2184" s="78">
        <v>10100</v>
      </c>
      <c r="AT2184" s="78">
        <v>9700</v>
      </c>
      <c r="AU2184" s="78">
        <v>9900</v>
      </c>
      <c r="AV2184" s="78">
        <v>158</v>
      </c>
      <c r="AW2184" s="77">
        <v>22.47</v>
      </c>
      <c r="AX2184" s="144">
        <f t="shared" si="232"/>
        <v>0.62</v>
      </c>
      <c r="AY2184" s="144">
        <f t="shared" si="233"/>
        <v>0.77</v>
      </c>
      <c r="AZ2184" s="144">
        <f t="shared" si="234"/>
        <v>0.88</v>
      </c>
      <c r="BA2184" s="54">
        <f t="shared" si="235"/>
        <v>27.41161297686849</v>
      </c>
      <c r="BB2184" s="54">
        <f t="shared" si="236"/>
        <v>17.717387023131508</v>
      </c>
    </row>
    <row r="2185" spans="1:54" x14ac:dyDescent="0.25">
      <c r="A2185" s="3">
        <v>43409</v>
      </c>
      <c r="B2185" s="77">
        <v>9889.81</v>
      </c>
      <c r="C2185" s="77">
        <v>1088.96624</v>
      </c>
      <c r="D2185" s="77">
        <v>10.314400000000001</v>
      </c>
      <c r="E2185" s="77">
        <f t="shared" si="231"/>
        <v>-1030.1151000000002</v>
      </c>
      <c r="F2185" s="77">
        <v>-5.2805</v>
      </c>
      <c r="G2185" s="77">
        <v>-17.14</v>
      </c>
      <c r="H2185">
        <v>0</v>
      </c>
      <c r="I2185" s="78">
        <v>9817</v>
      </c>
      <c r="J2185">
        <v>201811</v>
      </c>
      <c r="K2185" s="78">
        <v>9817</v>
      </c>
      <c r="L2185" s="77">
        <f t="shared" si="237"/>
        <v>-72.809999999999491</v>
      </c>
      <c r="M2185" s="78">
        <v>32727</v>
      </c>
      <c r="N2185" s="78">
        <v>642.31823999999995</v>
      </c>
      <c r="O2185" s="78">
        <v>-1085</v>
      </c>
      <c r="P2185" s="78">
        <v>-5.3206300000000004</v>
      </c>
      <c r="Q2185" s="144">
        <v>32455.75</v>
      </c>
      <c r="R2185" s="78">
        <v>-28130</v>
      </c>
      <c r="S2185" s="78">
        <v>3145</v>
      </c>
      <c r="T2185" s="78">
        <v>-2747</v>
      </c>
      <c r="U2185" s="78">
        <v>41107</v>
      </c>
      <c r="V2185" s="219">
        <v>6.6825601479066826E-2</v>
      </c>
      <c r="W2185" s="78">
        <v>-3790</v>
      </c>
      <c r="X2185" s="78">
        <v>-1226</v>
      </c>
      <c r="Y2185" s="78">
        <v>-879</v>
      </c>
      <c r="Z2185" s="78">
        <v>-3660</v>
      </c>
      <c r="AA2185" s="78">
        <v>94.59</v>
      </c>
      <c r="AB2185" s="78">
        <v>103.55</v>
      </c>
      <c r="AC2185" s="78">
        <v>22638</v>
      </c>
      <c r="AD2185" s="104">
        <v>1.82196</v>
      </c>
      <c r="AE2185" s="78">
        <v>3543</v>
      </c>
      <c r="AF2185" s="104">
        <v>-0.41227999999999998</v>
      </c>
      <c r="AG2185" s="78">
        <v>-53902</v>
      </c>
      <c r="AH2185" s="104">
        <v>-0.6169</v>
      </c>
      <c r="AI2185" s="78">
        <v>16689</v>
      </c>
      <c r="AJ2185" s="104">
        <v>0.51439000000000001</v>
      </c>
      <c r="AK2185" s="78">
        <v>10000</v>
      </c>
      <c r="AL2185" s="78">
        <v>9000</v>
      </c>
      <c r="AM2185" s="8">
        <v>9800</v>
      </c>
      <c r="AN2185" s="78">
        <v>346</v>
      </c>
      <c r="AO2185" s="78">
        <v>13600</v>
      </c>
      <c r="AP2185" s="78">
        <v>10000</v>
      </c>
      <c r="AQ2185" s="78">
        <v>9800</v>
      </c>
      <c r="AR2185" s="78">
        <v>564</v>
      </c>
      <c r="AS2185" s="78">
        <v>10000</v>
      </c>
      <c r="AT2185" s="78">
        <v>9700</v>
      </c>
      <c r="AU2185" s="78">
        <v>9850</v>
      </c>
      <c r="AV2185" s="78">
        <v>146</v>
      </c>
      <c r="AW2185" s="77">
        <v>23.65</v>
      </c>
      <c r="AX2185" s="144">
        <f t="shared" si="232"/>
        <v>0.75</v>
      </c>
      <c r="AY2185" s="144">
        <f t="shared" si="233"/>
        <v>0.85</v>
      </c>
      <c r="AZ2185" s="144">
        <f t="shared" si="234"/>
        <v>0.92</v>
      </c>
      <c r="BA2185" s="54">
        <f t="shared" si="235"/>
        <v>27.018103165341987</v>
      </c>
      <c r="BB2185" s="54">
        <f t="shared" si="236"/>
        <v>18.764896834658007</v>
      </c>
    </row>
    <row r="2186" spans="1:54" x14ac:dyDescent="0.25">
      <c r="A2186" s="3">
        <v>43410</v>
      </c>
      <c r="B2186" s="77">
        <v>9824.9500000000007</v>
      </c>
      <c r="C2186" s="77">
        <v>1191.95613</v>
      </c>
      <c r="D2186" s="77">
        <v>-44.372799999999998</v>
      </c>
      <c r="E2186" s="77">
        <f t="shared" si="231"/>
        <v>-962.99479999999983</v>
      </c>
      <c r="F2186" s="77">
        <v>-4.6032000000000002</v>
      </c>
      <c r="G2186" s="77">
        <v>-21.0108</v>
      </c>
      <c r="H2186">
        <v>0</v>
      </c>
      <c r="I2186" s="78">
        <v>9774</v>
      </c>
      <c r="J2186">
        <v>201811</v>
      </c>
      <c r="K2186" s="78">
        <v>9774</v>
      </c>
      <c r="L2186" s="77">
        <f t="shared" si="237"/>
        <v>-50.950000000000728</v>
      </c>
      <c r="M2186" s="78">
        <v>31926</v>
      </c>
      <c r="N2186" s="78">
        <v>623.82348000000002</v>
      </c>
      <c r="O2186" s="78">
        <v>-1385</v>
      </c>
      <c r="P2186" s="78">
        <v>-6.7642499999999997</v>
      </c>
      <c r="Q2186" s="144">
        <v>31579.75</v>
      </c>
      <c r="R2186" s="78">
        <v>-28598</v>
      </c>
      <c r="S2186" s="78">
        <v>3031</v>
      </c>
      <c r="T2186" s="78">
        <v>-3552</v>
      </c>
      <c r="U2186" s="78">
        <v>41231</v>
      </c>
      <c r="V2186" s="219">
        <v>8.6148771555383086E-2</v>
      </c>
      <c r="W2186" s="78">
        <v>-4442</v>
      </c>
      <c r="X2186" s="78">
        <v>-2923</v>
      </c>
      <c r="Y2186" s="78">
        <v>-1376</v>
      </c>
      <c r="Z2186" s="78">
        <v>-5101</v>
      </c>
      <c r="AA2186" s="78">
        <v>95.66</v>
      </c>
      <c r="AB2186" s="78">
        <v>103.92</v>
      </c>
      <c r="AC2186" s="78">
        <v>27022</v>
      </c>
      <c r="AD2186" s="104">
        <v>1.57667</v>
      </c>
      <c r="AE2186" s="78">
        <v>9481</v>
      </c>
      <c r="AF2186" s="104">
        <v>-0.55815999999999999</v>
      </c>
      <c r="AG2186" s="78">
        <v>-58520</v>
      </c>
      <c r="AH2186" s="104">
        <v>-0.31827</v>
      </c>
      <c r="AI2186" s="78">
        <v>12102</v>
      </c>
      <c r="AJ2186" s="104">
        <v>0.55083000000000004</v>
      </c>
      <c r="AK2186" s="78">
        <v>10200</v>
      </c>
      <c r="AL2186" s="78">
        <v>9000</v>
      </c>
      <c r="AM2186" s="8">
        <v>9800</v>
      </c>
      <c r="AN2186" s="78">
        <v>341</v>
      </c>
      <c r="AO2186" s="78">
        <v>13600</v>
      </c>
      <c r="AP2186" s="78">
        <v>10000</v>
      </c>
      <c r="AQ2186" s="78">
        <v>9800</v>
      </c>
      <c r="AR2186" s="78">
        <v>555</v>
      </c>
      <c r="AS2186" s="78">
        <v>9950</v>
      </c>
      <c r="AT2186" s="78">
        <v>9550</v>
      </c>
      <c r="AU2186" s="78">
        <v>9800</v>
      </c>
      <c r="AV2186" s="78">
        <v>117</v>
      </c>
      <c r="AW2186" s="77">
        <v>24.19</v>
      </c>
      <c r="AX2186" s="144">
        <f t="shared" si="232"/>
        <v>0.79</v>
      </c>
      <c r="AY2186" s="144">
        <f t="shared" si="233"/>
        <v>0.87</v>
      </c>
      <c r="AZ2186" s="144">
        <f t="shared" si="234"/>
        <v>0.93</v>
      </c>
      <c r="BA2186" s="54">
        <f t="shared" si="235"/>
        <v>26.728061987596373</v>
      </c>
      <c r="BB2186" s="54">
        <f t="shared" si="236"/>
        <v>19.645938012403622</v>
      </c>
    </row>
    <row r="2187" spans="1:54" x14ac:dyDescent="0.25">
      <c r="A2187" s="3">
        <v>43411</v>
      </c>
      <c r="B2187" s="77">
        <v>9908.35</v>
      </c>
      <c r="C2187" s="77">
        <v>1185.4224999999999</v>
      </c>
      <c r="D2187" s="77">
        <v>57.070799999999998</v>
      </c>
      <c r="E2187" s="77">
        <f t="shared" si="231"/>
        <v>-848.68870000000004</v>
      </c>
      <c r="F2187" s="77">
        <v>7.4559000000000006</v>
      </c>
      <c r="G2187" s="77">
        <v>1.8744999999999998</v>
      </c>
      <c r="H2187" t="s">
        <v>1904</v>
      </c>
      <c r="I2187" s="78">
        <v>9848</v>
      </c>
      <c r="J2187">
        <v>201811</v>
      </c>
      <c r="K2187" s="78">
        <v>9848</v>
      </c>
      <c r="L2187" s="77">
        <f t="shared" si="237"/>
        <v>-60.350000000000364</v>
      </c>
      <c r="M2187" s="78">
        <v>35658</v>
      </c>
      <c r="N2187" s="78">
        <v>701.98004000000003</v>
      </c>
      <c r="O2187" s="78">
        <v>981</v>
      </c>
      <c r="P2187" s="78">
        <v>4.83338</v>
      </c>
      <c r="Q2187" s="144">
        <v>35903.25</v>
      </c>
      <c r="R2187" s="78">
        <v>-28120</v>
      </c>
      <c r="S2187" s="78">
        <v>2227</v>
      </c>
      <c r="T2187" s="78">
        <v>-1595</v>
      </c>
      <c r="U2187" s="78">
        <v>45912</v>
      </c>
      <c r="V2187" s="219">
        <v>3.4740372887262588E-2</v>
      </c>
      <c r="W2187" s="78">
        <v>-5271</v>
      </c>
      <c r="X2187" s="78">
        <v>-2667</v>
      </c>
      <c r="Y2187" s="78">
        <v>-1679</v>
      </c>
      <c r="Z2187" s="78">
        <v>-3918</v>
      </c>
      <c r="AA2187" s="78">
        <v>108.55</v>
      </c>
      <c r="AB2187" s="78">
        <v>108.4</v>
      </c>
      <c r="AC2187" s="78">
        <v>17249</v>
      </c>
      <c r="AD2187" s="104">
        <v>1.7155100000000001</v>
      </c>
      <c r="AE2187" s="78">
        <v>-8874</v>
      </c>
      <c r="AF2187" s="104">
        <v>-0.65971999999999997</v>
      </c>
      <c r="AG2187" s="78">
        <v>-38354</v>
      </c>
      <c r="AH2187" s="104">
        <v>4.4299999999999999E-3</v>
      </c>
      <c r="AI2187" s="78">
        <v>8282</v>
      </c>
      <c r="AJ2187" s="104">
        <v>0.45212000000000002</v>
      </c>
      <c r="AK2187" s="78">
        <v>10200</v>
      </c>
      <c r="AL2187" s="78">
        <v>9000</v>
      </c>
      <c r="AM2187" s="8">
        <v>9800</v>
      </c>
      <c r="AN2187" s="78">
        <v>299</v>
      </c>
      <c r="AO2187" s="78">
        <v>13600</v>
      </c>
      <c r="AP2187" s="78">
        <v>10000</v>
      </c>
      <c r="AQ2187" s="78">
        <v>9800</v>
      </c>
      <c r="AR2187" s="78">
        <v>505</v>
      </c>
      <c r="AS2187" s="78">
        <v>10500</v>
      </c>
      <c r="AT2187" s="78">
        <v>9400</v>
      </c>
      <c r="AU2187" s="78">
        <v>9850</v>
      </c>
      <c r="AV2187" s="78">
        <v>200</v>
      </c>
      <c r="AW2187" s="77">
        <v>21.91</v>
      </c>
      <c r="AX2187" s="144">
        <f t="shared" si="232"/>
        <v>0.37</v>
      </c>
      <c r="AY2187" s="144">
        <f t="shared" si="233"/>
        <v>0.63</v>
      </c>
      <c r="AZ2187" s="144">
        <f t="shared" si="234"/>
        <v>0.81</v>
      </c>
      <c r="BA2187" s="54">
        <f t="shared" si="235"/>
        <v>26.053999382339263</v>
      </c>
      <c r="BB2187" s="54">
        <f t="shared" si="236"/>
        <v>20.707000617660739</v>
      </c>
    </row>
    <row r="2188" spans="1:54" x14ac:dyDescent="0.25">
      <c r="A2188" s="3">
        <v>43412</v>
      </c>
      <c r="B2188" s="77">
        <v>9945.31</v>
      </c>
      <c r="C2188" s="77">
        <v>1205.4291800000001</v>
      </c>
      <c r="D2188" s="77">
        <v>31.1967</v>
      </c>
      <c r="E2188" s="77">
        <f t="shared" si="231"/>
        <v>-515.52190000000007</v>
      </c>
      <c r="F2188" s="77">
        <v>6.0750999999999999</v>
      </c>
      <c r="G2188" s="77">
        <v>-11.394500000000001</v>
      </c>
      <c r="H2188">
        <v>0</v>
      </c>
      <c r="I2188" s="78">
        <v>9924</v>
      </c>
      <c r="J2188">
        <v>201811</v>
      </c>
      <c r="K2188" s="78">
        <v>9924</v>
      </c>
      <c r="L2188" s="77">
        <f t="shared" si="237"/>
        <v>-21.309999999999491</v>
      </c>
      <c r="M2188" s="78">
        <v>36329</v>
      </c>
      <c r="N2188" s="78">
        <v>720.64901999999995</v>
      </c>
      <c r="O2188" s="78">
        <v>3974</v>
      </c>
      <c r="P2188" s="78">
        <v>19.717569999999998</v>
      </c>
      <c r="Q2188" s="144">
        <v>37322.5</v>
      </c>
      <c r="R2188" s="78">
        <v>-27783</v>
      </c>
      <c r="S2188" s="78">
        <v>3974</v>
      </c>
      <c r="T2188" s="78">
        <v>3485</v>
      </c>
      <c r="U2188" s="78">
        <v>46095</v>
      </c>
      <c r="V2188" s="219">
        <v>-7.5604729363271506E-2</v>
      </c>
      <c r="W2188" s="78">
        <v>-4758</v>
      </c>
      <c r="X2188" s="78">
        <v>-2921</v>
      </c>
      <c r="Y2188" s="78">
        <v>2027</v>
      </c>
      <c r="Z2188" s="78">
        <v>-1720</v>
      </c>
      <c r="AA2188" s="78">
        <v>100.26</v>
      </c>
      <c r="AB2188" s="78">
        <v>106.78</v>
      </c>
      <c r="AC2188" s="78">
        <v>18584</v>
      </c>
      <c r="AD2188" s="104">
        <v>1.7077899999999999</v>
      </c>
      <c r="AE2188" s="78">
        <v>-9067</v>
      </c>
      <c r="AF2188" s="104">
        <v>-0.60750000000000004</v>
      </c>
      <c r="AG2188" s="78">
        <v>-45093</v>
      </c>
      <c r="AH2188" s="104">
        <v>-0.53329000000000004</v>
      </c>
      <c r="AI2188" s="78">
        <v>12350</v>
      </c>
      <c r="AJ2188" s="104">
        <v>0.56138999999999994</v>
      </c>
      <c r="AK2188" s="78">
        <v>10200</v>
      </c>
      <c r="AL2188" s="78">
        <v>9000</v>
      </c>
      <c r="AM2188" s="8">
        <v>9900</v>
      </c>
      <c r="AN2188" s="78">
        <v>252</v>
      </c>
      <c r="AO2188" s="78">
        <v>13600</v>
      </c>
      <c r="AP2188" s="78">
        <v>10000</v>
      </c>
      <c r="AQ2188" s="78">
        <v>9900</v>
      </c>
      <c r="AR2188" s="78">
        <v>451</v>
      </c>
      <c r="AS2188" s="78">
        <v>9900</v>
      </c>
      <c r="AT2188" s="78">
        <v>9900</v>
      </c>
      <c r="AU2188" s="78">
        <v>9950</v>
      </c>
      <c r="AV2188" s="78">
        <v>163</v>
      </c>
      <c r="AW2188" s="77">
        <v>19.39</v>
      </c>
      <c r="AX2188" s="144">
        <f t="shared" si="232"/>
        <v>0.31</v>
      </c>
      <c r="AY2188" s="144">
        <f t="shared" si="233"/>
        <v>0.59</v>
      </c>
      <c r="AZ2188" s="144">
        <f t="shared" si="234"/>
        <v>0.79</v>
      </c>
      <c r="BA2188" s="54">
        <f t="shared" si="235"/>
        <v>26.015093371323964</v>
      </c>
      <c r="BB2188" s="54">
        <f t="shared" si="236"/>
        <v>20.097906628676036</v>
      </c>
    </row>
    <row r="2189" spans="1:54" x14ac:dyDescent="0.25">
      <c r="A2189" s="3">
        <v>43413</v>
      </c>
      <c r="B2189" s="77">
        <v>9830.01</v>
      </c>
      <c r="C2189" s="77">
        <v>1027.58206</v>
      </c>
      <c r="D2189" s="77">
        <v>-68.158100000000005</v>
      </c>
      <c r="E2189" s="77">
        <f t="shared" si="231"/>
        <v>-542.48469999999986</v>
      </c>
      <c r="F2189" s="77">
        <v>-2.2736999999999998</v>
      </c>
      <c r="G2189" s="77">
        <v>-23.462900000000001</v>
      </c>
      <c r="H2189">
        <v>0</v>
      </c>
      <c r="I2189" s="78">
        <v>9789</v>
      </c>
      <c r="J2189">
        <v>201811</v>
      </c>
      <c r="K2189" s="78">
        <v>9789</v>
      </c>
      <c r="L2189" s="77">
        <f t="shared" si="237"/>
        <v>-41.010000000000218</v>
      </c>
      <c r="M2189" s="78">
        <v>32711</v>
      </c>
      <c r="N2189" s="78">
        <v>640.31110000000001</v>
      </c>
      <c r="O2189" s="78">
        <v>824</v>
      </c>
      <c r="P2189" s="78">
        <v>4.0373700000000001</v>
      </c>
      <c r="Q2189" s="144">
        <v>32917</v>
      </c>
      <c r="R2189" s="78">
        <v>-28786</v>
      </c>
      <c r="S2189" s="78">
        <v>4239</v>
      </c>
      <c r="T2189" s="78">
        <v>-1543</v>
      </c>
      <c r="U2189" s="78">
        <v>42788</v>
      </c>
      <c r="V2189" s="219">
        <v>3.6061512573618774E-2</v>
      </c>
      <c r="W2189" s="78">
        <v>-4077</v>
      </c>
      <c r="X2189" s="78">
        <v>-3159</v>
      </c>
      <c r="Y2189" s="78">
        <v>935</v>
      </c>
      <c r="Z2189" s="78">
        <v>-3793</v>
      </c>
      <c r="AA2189" s="78">
        <v>87.54</v>
      </c>
      <c r="AB2189" s="78">
        <v>99.82</v>
      </c>
      <c r="AC2189" s="78">
        <v>15025</v>
      </c>
      <c r="AD2189" s="104">
        <v>1.16055</v>
      </c>
      <c r="AE2189" s="78">
        <v>-13848</v>
      </c>
      <c r="AF2189" s="104">
        <v>-0.65717000000000003</v>
      </c>
      <c r="AG2189" s="78">
        <v>-58546</v>
      </c>
      <c r="AH2189" s="104">
        <v>-0.25433</v>
      </c>
      <c r="AI2189" s="78">
        <v>19033</v>
      </c>
      <c r="AJ2189" s="104">
        <v>0.75646000000000002</v>
      </c>
      <c r="AK2189" s="78">
        <v>10200</v>
      </c>
      <c r="AL2189" s="78">
        <v>9000</v>
      </c>
      <c r="AM2189" s="8">
        <v>9800</v>
      </c>
      <c r="AN2189" s="78">
        <v>250</v>
      </c>
      <c r="AO2189" s="78">
        <v>13600</v>
      </c>
      <c r="AP2189" s="78">
        <v>10000</v>
      </c>
      <c r="AQ2189" s="78">
        <v>9800</v>
      </c>
      <c r="AR2189" s="78">
        <v>453</v>
      </c>
      <c r="AS2189" s="78">
        <v>9900</v>
      </c>
      <c r="AT2189" s="78">
        <v>9400</v>
      </c>
      <c r="AU2189" s="78">
        <v>9800</v>
      </c>
      <c r="AV2189" s="78">
        <v>154</v>
      </c>
      <c r="AW2189" s="77">
        <v>20.7</v>
      </c>
      <c r="AX2189" s="144">
        <f t="shared" si="232"/>
        <v>0.31</v>
      </c>
      <c r="AY2189" s="144">
        <f t="shared" si="233"/>
        <v>0.59</v>
      </c>
      <c r="AZ2189" s="144">
        <f t="shared" si="234"/>
        <v>0.79</v>
      </c>
      <c r="BA2189" s="54">
        <f t="shared" si="235"/>
        <v>26.101990341283095</v>
      </c>
      <c r="BB2189" s="54">
        <f t="shared" si="236"/>
        <v>19.875009658716895</v>
      </c>
    </row>
    <row r="2190" spans="1:54" x14ac:dyDescent="0.25">
      <c r="A2190" s="3">
        <v>43416</v>
      </c>
      <c r="B2190" s="77">
        <v>9831.2099999999991</v>
      </c>
      <c r="C2190" s="77">
        <v>917.73137999999994</v>
      </c>
      <c r="D2190" s="77">
        <v>10.045</v>
      </c>
      <c r="E2190" s="77">
        <f t="shared" si="231"/>
        <v>-337.10609999999991</v>
      </c>
      <c r="F2190" s="77">
        <v>-1.8999000000000001</v>
      </c>
      <c r="G2190" s="77">
        <v>-10.164899999999999</v>
      </c>
      <c r="H2190">
        <v>0</v>
      </c>
      <c r="I2190" s="78">
        <v>9812</v>
      </c>
      <c r="J2190">
        <v>201811</v>
      </c>
      <c r="K2190" s="78">
        <v>9812</v>
      </c>
      <c r="L2190" s="77">
        <f t="shared" si="237"/>
        <v>-19.209999999999127</v>
      </c>
      <c r="M2190" s="78">
        <v>37805</v>
      </c>
      <c r="N2190" s="78">
        <v>741.62449000000004</v>
      </c>
      <c r="O2190" s="78">
        <v>2281</v>
      </c>
      <c r="P2190" s="78">
        <v>11.19384</v>
      </c>
      <c r="Q2190" s="144">
        <v>38375.25</v>
      </c>
      <c r="R2190" s="78">
        <v>-28991</v>
      </c>
      <c r="S2190" s="78">
        <v>2199</v>
      </c>
      <c r="T2190" s="78">
        <v>-850</v>
      </c>
      <c r="U2190" s="78">
        <v>44905</v>
      </c>
      <c r="V2190" s="219">
        <v>1.8928849794009574E-2</v>
      </c>
      <c r="W2190" s="78">
        <v>-2580</v>
      </c>
      <c r="X2190" s="78">
        <v>-392</v>
      </c>
      <c r="Y2190" s="78">
        <v>1463</v>
      </c>
      <c r="Z2190" s="78">
        <v>-1357</v>
      </c>
      <c r="AA2190" s="78">
        <v>116.64</v>
      </c>
      <c r="AB2190" s="78">
        <v>104.67</v>
      </c>
      <c r="AC2190" s="78">
        <v>19176</v>
      </c>
      <c r="AD2190" s="104">
        <v>1.22654</v>
      </c>
      <c r="AE2190" s="78">
        <v>-13626</v>
      </c>
      <c r="AF2190" s="104">
        <v>-0.67203000000000002</v>
      </c>
      <c r="AG2190" s="78">
        <v>-49932</v>
      </c>
      <c r="AH2190" s="104">
        <v>0.10367999999999999</v>
      </c>
      <c r="AI2190" s="78">
        <v>9466</v>
      </c>
      <c r="AJ2190" s="104">
        <v>0.39017000000000002</v>
      </c>
      <c r="AK2190" s="78">
        <v>10000</v>
      </c>
      <c r="AL2190" s="78">
        <v>9000</v>
      </c>
      <c r="AM2190" s="8">
        <v>9800</v>
      </c>
      <c r="AN2190" s="78">
        <v>226</v>
      </c>
      <c r="AO2190" s="78">
        <v>13600</v>
      </c>
      <c r="AP2190" s="78">
        <v>10000</v>
      </c>
      <c r="AQ2190" s="78">
        <v>9800</v>
      </c>
      <c r="AR2190" s="78">
        <v>436</v>
      </c>
      <c r="AS2190" s="78">
        <v>10000</v>
      </c>
      <c r="AT2190" s="78">
        <v>9400</v>
      </c>
      <c r="AU2190" s="78">
        <v>9850</v>
      </c>
      <c r="AV2190" s="78">
        <v>114</v>
      </c>
      <c r="AW2190" s="77">
        <v>20.45</v>
      </c>
      <c r="AX2190" s="144">
        <f t="shared" si="232"/>
        <v>0.27</v>
      </c>
      <c r="AY2190" s="144">
        <f t="shared" si="233"/>
        <v>0.56999999999999995</v>
      </c>
      <c r="AZ2190" s="144">
        <f t="shared" si="234"/>
        <v>0.78</v>
      </c>
      <c r="BA2190" s="54">
        <f t="shared" si="235"/>
        <v>26.087456805093183</v>
      </c>
      <c r="BB2190" s="54">
        <f t="shared" si="236"/>
        <v>19.538543194906815</v>
      </c>
    </row>
    <row r="2191" spans="1:54" x14ac:dyDescent="0.25">
      <c r="A2191" s="3">
        <v>43417</v>
      </c>
      <c r="B2191" s="77">
        <v>9775.84</v>
      </c>
      <c r="C2191" s="77">
        <v>1134.9930199999999</v>
      </c>
      <c r="D2191" s="77">
        <v>22.385400000000001</v>
      </c>
      <c r="E2191" s="77">
        <f t="shared" si="231"/>
        <v>-218.59960000000004</v>
      </c>
      <c r="F2191" s="77">
        <v>-3.1561000000000003</v>
      </c>
      <c r="G2191" s="77">
        <v>5.3300999999999998</v>
      </c>
      <c r="H2191">
        <v>0</v>
      </c>
      <c r="I2191" s="78">
        <v>9728</v>
      </c>
      <c r="J2191">
        <v>201811</v>
      </c>
      <c r="K2191" s="78">
        <v>9728</v>
      </c>
      <c r="L2191" s="77">
        <f t="shared" si="237"/>
        <v>-47.840000000000146</v>
      </c>
      <c r="M2191" s="78">
        <v>40143</v>
      </c>
      <c r="N2191" s="78">
        <v>780.59136000000001</v>
      </c>
      <c r="O2191" s="78">
        <v>-698</v>
      </c>
      <c r="P2191" s="78">
        <v>-3.3933599999999999</v>
      </c>
      <c r="Q2191" s="144">
        <v>39968.5</v>
      </c>
      <c r="R2191" s="78">
        <v>-29776</v>
      </c>
      <c r="S2191" s="78">
        <v>1744</v>
      </c>
      <c r="T2191" s="78">
        <v>-967</v>
      </c>
      <c r="U2191" s="78">
        <v>44796</v>
      </c>
      <c r="V2191" s="219">
        <v>2.158674881685865E-2</v>
      </c>
      <c r="W2191" s="78">
        <v>-1081</v>
      </c>
      <c r="X2191" s="78">
        <v>972</v>
      </c>
      <c r="Y2191" s="78">
        <v>2752</v>
      </c>
      <c r="Z2191" s="78">
        <v>1005</v>
      </c>
      <c r="AA2191" s="78">
        <v>105.64</v>
      </c>
      <c r="AB2191" s="78">
        <v>99.31</v>
      </c>
      <c r="AC2191" s="78">
        <v>25489</v>
      </c>
      <c r="AD2191" s="104">
        <v>0.90934999999999999</v>
      </c>
      <c r="AE2191" s="78">
        <v>-12740</v>
      </c>
      <c r="AF2191" s="104">
        <v>-0.85934999999999995</v>
      </c>
      <c r="AG2191" s="78">
        <v>-77574</v>
      </c>
      <c r="AH2191" s="104">
        <v>0.67476999999999998</v>
      </c>
      <c r="AI2191" s="78">
        <v>16007</v>
      </c>
      <c r="AJ2191" s="104">
        <v>1.1281399999999999</v>
      </c>
      <c r="AK2191" s="78">
        <v>10000</v>
      </c>
      <c r="AL2191" s="78">
        <v>9500</v>
      </c>
      <c r="AM2191" s="8">
        <v>9700</v>
      </c>
      <c r="AN2191" s="78">
        <v>229</v>
      </c>
      <c r="AO2191" s="78">
        <v>13600</v>
      </c>
      <c r="AP2191" s="78">
        <v>10000</v>
      </c>
      <c r="AQ2191" s="78">
        <v>9700</v>
      </c>
      <c r="AR2191" s="78">
        <v>448</v>
      </c>
      <c r="AS2191" s="78">
        <v>9900</v>
      </c>
      <c r="AT2191" s="78">
        <v>9400</v>
      </c>
      <c r="AU2191" s="78">
        <v>9750</v>
      </c>
      <c r="AV2191" s="78">
        <v>89.5</v>
      </c>
      <c r="AW2191" s="77">
        <v>21.16</v>
      </c>
      <c r="AX2191" s="144">
        <f t="shared" si="232"/>
        <v>0.34</v>
      </c>
      <c r="AY2191" s="144">
        <f t="shared" si="233"/>
        <v>0.61</v>
      </c>
      <c r="AZ2191" s="144">
        <f t="shared" si="234"/>
        <v>0.8</v>
      </c>
      <c r="BA2191" s="54">
        <f t="shared" si="235"/>
        <v>26.106637905720664</v>
      </c>
      <c r="BB2191" s="54">
        <f t="shared" si="236"/>
        <v>19.404362094279332</v>
      </c>
    </row>
    <row r="2192" spans="1:54" x14ac:dyDescent="0.25">
      <c r="A2192" s="3">
        <v>43418</v>
      </c>
      <c r="B2192" s="77">
        <v>9791.8799999999992</v>
      </c>
      <c r="C2192" s="77">
        <v>1047.2819400000001</v>
      </c>
      <c r="D2192" s="77">
        <v>-8.4389000000000003</v>
      </c>
      <c r="E2192" s="77">
        <f t="shared" si="231"/>
        <v>-171.56710000000001</v>
      </c>
      <c r="F2192" s="77">
        <v>2.3052999999999999</v>
      </c>
      <c r="G2192" s="77">
        <v>-10.468699999999998</v>
      </c>
      <c r="H2192" t="s">
        <v>1905</v>
      </c>
      <c r="I2192" s="78">
        <v>9769</v>
      </c>
      <c r="J2192">
        <v>201811</v>
      </c>
      <c r="K2192" s="78">
        <v>9769</v>
      </c>
      <c r="L2192" s="77">
        <f t="shared" si="237"/>
        <v>-22.8799999999992</v>
      </c>
      <c r="M2192" s="78">
        <v>40997</v>
      </c>
      <c r="N2192" s="78">
        <v>800.63004999999998</v>
      </c>
      <c r="O2192" s="78">
        <v>1644</v>
      </c>
      <c r="P2192" s="78">
        <v>8.0280900000000006</v>
      </c>
      <c r="Q2192" s="144">
        <v>41408</v>
      </c>
      <c r="R2192" s="78">
        <v>-29238</v>
      </c>
      <c r="S2192" s="78">
        <v>2389</v>
      </c>
      <c r="T2192" s="78">
        <v>1961</v>
      </c>
      <c r="U2192" s="78">
        <v>46157</v>
      </c>
      <c r="V2192" s="219">
        <v>-4.2485430162272242E-2</v>
      </c>
      <c r="W2192" s="78">
        <v>-1771</v>
      </c>
      <c r="X2192" s="78">
        <v>723</v>
      </c>
      <c r="Y2192" s="78">
        <v>3379</v>
      </c>
      <c r="Z2192" s="78">
        <v>3890</v>
      </c>
      <c r="AA2192" s="78">
        <v>112.81</v>
      </c>
      <c r="AB2192" s="78">
        <v>109.05</v>
      </c>
      <c r="AC2192" s="78">
        <v>22124</v>
      </c>
      <c r="AD2192" s="104">
        <v>1.18001</v>
      </c>
      <c r="AE2192" s="78">
        <v>-19536</v>
      </c>
      <c r="AF2192" s="104">
        <v>-0.73287000000000002</v>
      </c>
      <c r="AG2192" s="78">
        <v>-62225</v>
      </c>
      <c r="AH2192" s="104">
        <v>-0.23111999999999999</v>
      </c>
      <c r="AI2192" s="78">
        <v>20844</v>
      </c>
      <c r="AJ2192" s="104">
        <v>0.40967999999999999</v>
      </c>
      <c r="AK2192" s="78">
        <v>10000</v>
      </c>
      <c r="AL2192" s="78">
        <v>9400</v>
      </c>
      <c r="AM2192" s="8">
        <v>9750</v>
      </c>
      <c r="AN2192" s="78">
        <v>202</v>
      </c>
      <c r="AO2192" s="78">
        <v>13600</v>
      </c>
      <c r="AP2192" s="78">
        <v>10000</v>
      </c>
      <c r="AQ2192" s="78">
        <v>9700</v>
      </c>
      <c r="AR2192" s="78">
        <v>446</v>
      </c>
      <c r="AS2192" s="78">
        <v>10000</v>
      </c>
      <c r="AT2192" s="78">
        <v>9400</v>
      </c>
      <c r="AU2192" s="78">
        <v>9750</v>
      </c>
      <c r="AV2192" s="78">
        <v>202</v>
      </c>
      <c r="AW2192" s="77">
        <v>20.399999999999999</v>
      </c>
      <c r="AX2192" s="144">
        <f t="shared" si="232"/>
        <v>0.2</v>
      </c>
      <c r="AY2192" s="144">
        <f t="shared" si="233"/>
        <v>0.53</v>
      </c>
      <c r="AZ2192" s="144">
        <f t="shared" si="234"/>
        <v>0.76</v>
      </c>
      <c r="BA2192" s="54">
        <f t="shared" si="235"/>
        <v>26.154873976765145</v>
      </c>
      <c r="BB2192" s="54">
        <f t="shared" si="236"/>
        <v>19.29212602323485</v>
      </c>
    </row>
    <row r="2193" spans="1:54" x14ac:dyDescent="0.25">
      <c r="A2193" s="3">
        <v>43419</v>
      </c>
      <c r="B2193" s="77">
        <v>9826.4599999999991</v>
      </c>
      <c r="C2193" s="77">
        <v>984.71208999999999</v>
      </c>
      <c r="D2193" s="77">
        <v>22.385900000000003</v>
      </c>
      <c r="E2193" s="77">
        <f t="shared" si="231"/>
        <v>-113.99300000000001</v>
      </c>
      <c r="F2193" s="77">
        <v>-1.8275999999999999</v>
      </c>
      <c r="G2193" s="77">
        <v>-5.0029000000000003</v>
      </c>
      <c r="H2193">
        <v>0</v>
      </c>
      <c r="I2193" s="78">
        <v>9827</v>
      </c>
      <c r="J2193">
        <v>201811</v>
      </c>
      <c r="K2193" s="78">
        <v>9827</v>
      </c>
      <c r="L2193" s="77">
        <f t="shared" si="237"/>
        <v>0.54000000000087311</v>
      </c>
      <c r="M2193" s="78">
        <v>41665</v>
      </c>
      <c r="N2193" s="78">
        <v>818.44449999999995</v>
      </c>
      <c r="O2193" s="78">
        <v>3041</v>
      </c>
      <c r="P2193" s="78">
        <v>14.935919999999999</v>
      </c>
      <c r="Q2193" s="144">
        <v>42425.25</v>
      </c>
      <c r="R2193" s="78">
        <v>-29079</v>
      </c>
      <c r="S2193" s="78">
        <v>2548</v>
      </c>
      <c r="T2193" s="78">
        <v>4397</v>
      </c>
      <c r="U2193" s="78">
        <v>47314</v>
      </c>
      <c r="V2193" s="219">
        <v>-9.2932324470558395E-2</v>
      </c>
      <c r="W2193" s="78">
        <v>-955</v>
      </c>
      <c r="X2193" s="78">
        <v>1616</v>
      </c>
      <c r="Y2193" s="78">
        <v>5564</v>
      </c>
      <c r="Z2193" s="78">
        <v>3673</v>
      </c>
      <c r="AA2193" s="78">
        <v>115.81</v>
      </c>
      <c r="AB2193" s="78">
        <v>114.51</v>
      </c>
      <c r="AC2193" s="78">
        <v>32589</v>
      </c>
      <c r="AD2193" s="104">
        <v>1.57161</v>
      </c>
      <c r="AE2193" s="78">
        <v>-11315</v>
      </c>
      <c r="AF2193" s="104">
        <v>-0.47171000000000002</v>
      </c>
      <c r="AG2193" s="78">
        <v>-61766</v>
      </c>
      <c r="AH2193" s="104">
        <v>-0.35193000000000002</v>
      </c>
      <c r="AI2193" s="78">
        <v>20580</v>
      </c>
      <c r="AJ2193" s="104">
        <v>0.56186000000000003</v>
      </c>
      <c r="AK2193" s="78">
        <v>10000</v>
      </c>
      <c r="AL2193" s="78">
        <v>9000</v>
      </c>
      <c r="AM2193" s="8">
        <v>9850</v>
      </c>
      <c r="AN2193" s="78">
        <v>176</v>
      </c>
      <c r="AO2193" s="78">
        <v>13600</v>
      </c>
      <c r="AP2193" s="78">
        <v>9200</v>
      </c>
      <c r="AQ2193" s="78">
        <v>9800</v>
      </c>
      <c r="AR2193" s="78">
        <v>427</v>
      </c>
      <c r="AS2193" s="78">
        <v>10000</v>
      </c>
      <c r="AT2193" s="78">
        <v>9000</v>
      </c>
      <c r="AU2193" s="78">
        <v>9850</v>
      </c>
      <c r="AV2193" s="78">
        <v>176</v>
      </c>
      <c r="AW2193" s="77">
        <v>20.45</v>
      </c>
      <c r="AX2193" s="144">
        <f t="shared" si="232"/>
        <v>0.2</v>
      </c>
      <c r="AY2193" s="144">
        <f t="shared" si="233"/>
        <v>0.53</v>
      </c>
      <c r="AZ2193" s="144">
        <f t="shared" si="234"/>
        <v>0.76</v>
      </c>
      <c r="BA2193" s="54">
        <f t="shared" si="235"/>
        <v>26.201456591737191</v>
      </c>
      <c r="BB2193" s="54">
        <f t="shared" si="236"/>
        <v>19.044543408262804</v>
      </c>
    </row>
    <row r="2194" spans="1:54" x14ac:dyDescent="0.25">
      <c r="A2194" s="3">
        <v>43420</v>
      </c>
      <c r="B2194" s="77">
        <v>9797.09</v>
      </c>
      <c r="C2194" s="77">
        <v>1182.5502799999999</v>
      </c>
      <c r="D2194" s="77">
        <v>-6.2511999999999999</v>
      </c>
      <c r="E2194" s="77">
        <f t="shared" si="231"/>
        <v>-87.865199999999987</v>
      </c>
      <c r="F2194" s="77">
        <v>5.1522000000000006</v>
      </c>
      <c r="G2194" s="77">
        <v>6.6747000000000005</v>
      </c>
      <c r="H2194">
        <v>0</v>
      </c>
      <c r="I2194" s="78">
        <v>9783</v>
      </c>
      <c r="J2194">
        <v>201811</v>
      </c>
      <c r="K2194" s="78">
        <v>9783</v>
      </c>
      <c r="L2194" s="77">
        <f t="shared" si="237"/>
        <v>-14.090000000000146</v>
      </c>
      <c r="M2194" s="78">
        <v>37120</v>
      </c>
      <c r="N2194" s="78">
        <v>725.75217999999995</v>
      </c>
      <c r="O2194" s="78">
        <v>1234</v>
      </c>
      <c r="P2194" s="78">
        <v>6.0342700000000002</v>
      </c>
      <c r="Q2194" s="144">
        <v>37428.5</v>
      </c>
      <c r="R2194" s="78">
        <v>-29127</v>
      </c>
      <c r="S2194" s="78">
        <v>2632</v>
      </c>
      <c r="T2194" s="78">
        <v>1048</v>
      </c>
      <c r="U2194" s="78">
        <v>43544</v>
      </c>
      <c r="V2194" s="219">
        <v>-2.406760977402168E-2</v>
      </c>
      <c r="W2194" s="78">
        <v>1352</v>
      </c>
      <c r="X2194" s="78">
        <v>275</v>
      </c>
      <c r="Y2194" s="78">
        <v>5571</v>
      </c>
      <c r="Z2194" s="78">
        <v>3358</v>
      </c>
      <c r="AA2194" s="78">
        <v>90.32</v>
      </c>
      <c r="AB2194" s="78">
        <v>110.88</v>
      </c>
      <c r="AC2194" s="78">
        <v>31352</v>
      </c>
      <c r="AD2194" s="104">
        <v>1.30301</v>
      </c>
      <c r="AE2194" s="78">
        <v>-8334</v>
      </c>
      <c r="AF2194" s="104">
        <v>-0.55098000000000003</v>
      </c>
      <c r="AG2194" s="78">
        <v>-69645</v>
      </c>
      <c r="AH2194" s="104">
        <v>-0.25512000000000001</v>
      </c>
      <c r="AI2194" s="78">
        <v>25072</v>
      </c>
      <c r="AJ2194" s="104">
        <v>0.55044999999999999</v>
      </c>
      <c r="AK2194" s="78">
        <v>10000</v>
      </c>
      <c r="AL2194" s="78">
        <v>9400</v>
      </c>
      <c r="AM2194" s="8">
        <v>9800</v>
      </c>
      <c r="AN2194" s="78">
        <v>163</v>
      </c>
      <c r="AO2194" s="78">
        <v>10000</v>
      </c>
      <c r="AP2194" s="78">
        <v>9200</v>
      </c>
      <c r="AQ2194" s="78">
        <v>9800</v>
      </c>
      <c r="AR2194" s="78">
        <v>435</v>
      </c>
      <c r="AS2194" s="78">
        <v>10000</v>
      </c>
      <c r="AT2194" s="78">
        <v>9400</v>
      </c>
      <c r="AU2194" s="78">
        <v>9800</v>
      </c>
      <c r="AV2194" s="78">
        <v>163</v>
      </c>
      <c r="AW2194" s="77">
        <v>20.88</v>
      </c>
      <c r="AX2194" s="144">
        <f t="shared" si="232"/>
        <v>0.27</v>
      </c>
      <c r="AY2194" s="144">
        <f t="shared" si="233"/>
        <v>0.56999999999999995</v>
      </c>
      <c r="AZ2194" s="144">
        <f t="shared" si="234"/>
        <v>0.78</v>
      </c>
      <c r="BA2194" s="54">
        <f t="shared" si="235"/>
        <v>26.218962915528003</v>
      </c>
      <c r="BB2194" s="54">
        <f t="shared" si="236"/>
        <v>18.90603708447199</v>
      </c>
    </row>
    <row r="2195" spans="1:54" x14ac:dyDescent="0.25">
      <c r="A2195" s="3">
        <v>43423</v>
      </c>
      <c r="B2195" s="77">
        <v>9828.69</v>
      </c>
      <c r="C2195" s="77">
        <v>932.54849000000002</v>
      </c>
      <c r="D2195" s="77">
        <v>39.938899999999997</v>
      </c>
      <c r="E2195" s="77">
        <f t="shared" si="231"/>
        <v>-48.040299999999966</v>
      </c>
      <c r="F2195" s="77">
        <v>2.3494000000000002</v>
      </c>
      <c r="G2195" s="77">
        <v>7.2013999999999996</v>
      </c>
      <c r="H2195">
        <v>0</v>
      </c>
      <c r="I2195" s="78">
        <v>9819</v>
      </c>
      <c r="J2195">
        <v>201811</v>
      </c>
      <c r="K2195" s="78">
        <v>9819</v>
      </c>
      <c r="L2195" s="77">
        <f t="shared" si="237"/>
        <v>-9.6900000000005093</v>
      </c>
      <c r="M2195" s="78">
        <v>38994</v>
      </c>
      <c r="N2195" s="78">
        <v>764.47801000000004</v>
      </c>
      <c r="O2195" s="78">
        <v>3478</v>
      </c>
      <c r="P2195" s="78">
        <v>17.068770000000001</v>
      </c>
      <c r="Q2195" s="144">
        <v>39863.5</v>
      </c>
      <c r="R2195" s="78">
        <v>-28911</v>
      </c>
      <c r="S2195" s="78">
        <v>2351</v>
      </c>
      <c r="T2195" s="78">
        <v>2437</v>
      </c>
      <c r="U2195" s="78">
        <v>43644</v>
      </c>
      <c r="V2195" s="219">
        <v>-5.5838144991293193E-2</v>
      </c>
      <c r="W2195" s="78">
        <v>2556</v>
      </c>
      <c r="X2195" s="78">
        <v>2072</v>
      </c>
      <c r="Y2195" s="78">
        <v>5884</v>
      </c>
      <c r="Z2195" s="78">
        <v>4660</v>
      </c>
      <c r="AA2195" s="78">
        <v>119.44</v>
      </c>
      <c r="AB2195" s="78">
        <v>111.64</v>
      </c>
      <c r="AC2195" s="78">
        <v>34301</v>
      </c>
      <c r="AD2195" s="104">
        <v>1.4821</v>
      </c>
      <c r="AE2195" s="78">
        <v>-6527</v>
      </c>
      <c r="AF2195" s="104">
        <v>-0.23397000000000001</v>
      </c>
      <c r="AG2195" s="78">
        <v>-66277</v>
      </c>
      <c r="AH2195" s="104">
        <v>-0.2339</v>
      </c>
      <c r="AI2195" s="78">
        <v>18776</v>
      </c>
      <c r="AJ2195" s="104">
        <v>9.4390000000000002E-2</v>
      </c>
      <c r="AK2195" s="78">
        <v>10000</v>
      </c>
      <c r="AL2195" s="78">
        <v>9500</v>
      </c>
      <c r="AM2195" s="8">
        <v>9800</v>
      </c>
      <c r="AN2195" s="78">
        <v>121</v>
      </c>
      <c r="AO2195" s="78">
        <v>10000</v>
      </c>
      <c r="AP2195" s="78">
        <v>9200</v>
      </c>
      <c r="AQ2195" s="78">
        <v>9800</v>
      </c>
      <c r="AR2195" s="78">
        <v>419</v>
      </c>
      <c r="AS2195" s="78">
        <v>10000</v>
      </c>
      <c r="AT2195" s="78">
        <v>9500</v>
      </c>
      <c r="AU2195" s="78">
        <v>9800</v>
      </c>
      <c r="AV2195" s="78">
        <v>121</v>
      </c>
      <c r="AW2195" s="77">
        <v>20.61</v>
      </c>
      <c r="AX2195" s="144">
        <f t="shared" si="232"/>
        <v>0.2</v>
      </c>
      <c r="AY2195" s="144">
        <f t="shared" si="233"/>
        <v>0.53</v>
      </c>
      <c r="AZ2195" s="144">
        <f t="shared" si="234"/>
        <v>0.76</v>
      </c>
      <c r="BA2195" s="54">
        <f t="shared" si="235"/>
        <v>26.212718876271456</v>
      </c>
      <c r="BB2195" s="54">
        <f t="shared" si="236"/>
        <v>18.698281123728545</v>
      </c>
    </row>
    <row r="2196" spans="1:54" x14ac:dyDescent="0.25">
      <c r="A2196" s="3">
        <v>43424</v>
      </c>
      <c r="B2196" s="77">
        <v>9743.99</v>
      </c>
      <c r="C2196" s="77">
        <v>940.08901000000003</v>
      </c>
      <c r="D2196" s="77">
        <v>-69.958799999999997</v>
      </c>
      <c r="E2196" s="77">
        <f t="shared" si="231"/>
        <v>13.822099999999992</v>
      </c>
      <c r="F2196" s="77">
        <v>1.0601</v>
      </c>
      <c r="G2196" s="77">
        <v>-7.8821000000000003</v>
      </c>
      <c r="H2196">
        <v>0</v>
      </c>
      <c r="I2196" s="78">
        <v>9732</v>
      </c>
      <c r="J2196">
        <v>201811</v>
      </c>
      <c r="K2196" s="78">
        <v>9732</v>
      </c>
      <c r="L2196" s="77">
        <f t="shared" si="237"/>
        <v>-11.989999999999782</v>
      </c>
      <c r="M2196" s="78">
        <v>39327</v>
      </c>
      <c r="N2196" s="78">
        <v>763.64539000000002</v>
      </c>
      <c r="O2196" s="78">
        <v>-1936</v>
      </c>
      <c r="P2196" s="78">
        <v>-9.4135200000000001</v>
      </c>
      <c r="Q2196" s="144">
        <v>38843</v>
      </c>
      <c r="R2196" s="78">
        <v>-29385</v>
      </c>
      <c r="S2196" s="78">
        <v>2426</v>
      </c>
      <c r="T2196" s="78">
        <v>-4229</v>
      </c>
      <c r="U2196" s="78">
        <v>43929</v>
      </c>
      <c r="V2196" s="219">
        <v>9.6268979489630993E-2</v>
      </c>
      <c r="W2196" s="78">
        <v>1964</v>
      </c>
      <c r="X2196" s="78">
        <v>1044</v>
      </c>
      <c r="Y2196" s="78">
        <v>6238</v>
      </c>
      <c r="Z2196" s="78">
        <v>3803</v>
      </c>
      <c r="AA2196" s="78">
        <v>92.08</v>
      </c>
      <c r="AB2196" s="78">
        <v>103.94</v>
      </c>
      <c r="AC2196" s="78">
        <v>34925</v>
      </c>
      <c r="AD2196" s="104">
        <v>1.1584099999999999</v>
      </c>
      <c r="AE2196" s="78">
        <v>-5336</v>
      </c>
      <c r="AF2196" s="104">
        <v>-0.20874000000000001</v>
      </c>
      <c r="AG2196" s="78">
        <v>-75584</v>
      </c>
      <c r="AH2196" s="104">
        <v>-0.25728000000000001</v>
      </c>
      <c r="AI2196" s="78">
        <v>23734</v>
      </c>
      <c r="AJ2196" s="104">
        <v>0.21131</v>
      </c>
      <c r="AK2196" s="78">
        <v>10000</v>
      </c>
      <c r="AL2196" s="78">
        <v>9500</v>
      </c>
      <c r="AM2196" s="8">
        <v>9750</v>
      </c>
      <c r="AN2196" s="78">
        <v>89</v>
      </c>
      <c r="AO2196" s="78">
        <v>10000</v>
      </c>
      <c r="AP2196" s="78">
        <v>9200</v>
      </c>
      <c r="AQ2196" s="78">
        <v>9700</v>
      </c>
      <c r="AR2196" s="78">
        <v>434</v>
      </c>
      <c r="AS2196" s="78">
        <v>10000</v>
      </c>
      <c r="AT2196" s="78">
        <v>9500</v>
      </c>
      <c r="AU2196" s="78">
        <v>9750</v>
      </c>
      <c r="AV2196" s="78">
        <v>89</v>
      </c>
      <c r="AW2196" s="77">
        <v>21.66</v>
      </c>
      <c r="AX2196" s="144">
        <f t="shared" si="232"/>
        <v>0.34</v>
      </c>
      <c r="AY2196" s="144">
        <f t="shared" si="233"/>
        <v>0.61</v>
      </c>
      <c r="AZ2196" s="144">
        <f t="shared" si="234"/>
        <v>0.8</v>
      </c>
      <c r="BA2196" s="54">
        <f t="shared" si="235"/>
        <v>25.973966140577978</v>
      </c>
      <c r="BB2196" s="54">
        <f t="shared" si="236"/>
        <v>18.662033859422024</v>
      </c>
    </row>
    <row r="2197" spans="1:54" x14ac:dyDescent="0.25">
      <c r="A2197" s="3">
        <v>43425</v>
      </c>
      <c r="B2197" s="77">
        <v>9741.52</v>
      </c>
      <c r="C2197" s="77">
        <v>1027.6742200000001</v>
      </c>
      <c r="D2197" s="77">
        <v>4.5495000000000001</v>
      </c>
      <c r="E2197" s="77">
        <f t="shared" si="231"/>
        <v>82.336199999999991</v>
      </c>
      <c r="F2197" s="77">
        <v>-1.0946</v>
      </c>
      <c r="G2197" s="77">
        <v>11.896099999999999</v>
      </c>
      <c r="H2197" t="s">
        <v>1906</v>
      </c>
      <c r="I2197" s="78">
        <v>9743</v>
      </c>
      <c r="J2197">
        <v>201812</v>
      </c>
      <c r="K2197" s="78">
        <v>9729</v>
      </c>
      <c r="L2197" s="77">
        <f t="shared" si="237"/>
        <v>-12.520000000000437</v>
      </c>
      <c r="M2197" s="78">
        <v>41634</v>
      </c>
      <c r="N2197" s="78">
        <v>809.72932000000003</v>
      </c>
      <c r="O2197" s="78">
        <v>-172</v>
      </c>
      <c r="P2197" s="78">
        <v>-0.83775999999999995</v>
      </c>
      <c r="Q2197" s="144">
        <v>41591</v>
      </c>
      <c r="R2197" s="78">
        <v>-29391</v>
      </c>
      <c r="S2197" s="78">
        <v>-229</v>
      </c>
      <c r="T2197" s="78">
        <v>4329</v>
      </c>
      <c r="U2197" s="78">
        <v>29438</v>
      </c>
      <c r="V2197" s="219">
        <v>-0.14705482709423195</v>
      </c>
      <c r="W2197" s="78">
        <v>-2677</v>
      </c>
      <c r="X2197" s="78">
        <v>-2676</v>
      </c>
      <c r="Y2197" s="78">
        <v>2008</v>
      </c>
      <c r="Z2197" s="78">
        <v>6025</v>
      </c>
      <c r="AA2197" s="78">
        <v>107.1</v>
      </c>
      <c r="AB2197" s="78">
        <v>128.63999999999999</v>
      </c>
      <c r="AC2197" s="78">
        <v>13074</v>
      </c>
      <c r="AD2197" s="104">
        <v>0.63822999999999996</v>
      </c>
      <c r="AE2197" s="78">
        <v>-25235</v>
      </c>
      <c r="AF2197" s="104">
        <v>-2.13937</v>
      </c>
      <c r="AG2197" s="78">
        <v>-20402</v>
      </c>
      <c r="AH2197" s="104">
        <v>-0.59677000000000002</v>
      </c>
      <c r="AI2197" s="78">
        <v>13777</v>
      </c>
      <c r="AJ2197" s="104">
        <v>1.3702099999999999</v>
      </c>
      <c r="AK2197" s="78">
        <v>10200</v>
      </c>
      <c r="AL2197" s="78">
        <v>9200</v>
      </c>
      <c r="AM2197" s="8">
        <v>9700</v>
      </c>
      <c r="AN2197" s="78">
        <v>411</v>
      </c>
      <c r="AO2197" s="78">
        <v>10000</v>
      </c>
      <c r="AP2197" s="78">
        <v>8000</v>
      </c>
      <c r="AQ2197" s="78">
        <v>9700</v>
      </c>
      <c r="AR2197" s="78">
        <v>551</v>
      </c>
      <c r="AS2197" s="78">
        <v>10000</v>
      </c>
      <c r="AT2197" s="78">
        <v>9700</v>
      </c>
      <c r="AU2197" s="78">
        <v>9750</v>
      </c>
      <c r="AV2197" s="78">
        <v>192</v>
      </c>
      <c r="AW2197" s="77">
        <v>20.79</v>
      </c>
      <c r="AX2197" s="144">
        <f t="shared" si="232"/>
        <v>0.2</v>
      </c>
      <c r="AY2197" s="144">
        <f t="shared" si="233"/>
        <v>0.53</v>
      </c>
      <c r="AZ2197" s="144">
        <f t="shared" si="234"/>
        <v>0.76</v>
      </c>
      <c r="BA2197" s="54">
        <f t="shared" si="235"/>
        <v>25.90415844796232</v>
      </c>
      <c r="BB2197" s="54">
        <f t="shared" si="236"/>
        <v>18.504841552037686</v>
      </c>
    </row>
    <row r="2198" spans="1:54" x14ac:dyDescent="0.25">
      <c r="A2198" s="3">
        <v>43426</v>
      </c>
      <c r="B2198" s="77">
        <v>9714.7099999999991</v>
      </c>
      <c r="C2198" s="77">
        <v>998.85637999999994</v>
      </c>
      <c r="D2198" s="77">
        <v>-18.9984</v>
      </c>
      <c r="E2198" s="77">
        <f t="shared" si="231"/>
        <v>156.83019999999996</v>
      </c>
      <c r="F2198" s="77">
        <v>-0.88200000000000001</v>
      </c>
      <c r="G2198" s="77">
        <v>-23.398600000000002</v>
      </c>
      <c r="H2198">
        <v>0</v>
      </c>
      <c r="I2198" s="78">
        <v>9714</v>
      </c>
      <c r="J2198">
        <v>201812</v>
      </c>
      <c r="K2198" s="78">
        <v>9714</v>
      </c>
      <c r="L2198" s="77">
        <f t="shared" si="237"/>
        <v>-0.70999999999912689</v>
      </c>
      <c r="M2198" s="78">
        <v>40534</v>
      </c>
      <c r="N2198" s="78">
        <v>787.19086000000004</v>
      </c>
      <c r="O2198" s="78">
        <v>-1292</v>
      </c>
      <c r="P2198" s="78">
        <v>-6.2770700000000001</v>
      </c>
      <c r="Q2198" s="144">
        <v>40211</v>
      </c>
      <c r="R2198" s="78">
        <v>-29311</v>
      </c>
      <c r="S2198" s="78">
        <v>-84</v>
      </c>
      <c r="T2198" s="78">
        <v>2503</v>
      </c>
      <c r="U2198" s="78">
        <v>32306</v>
      </c>
      <c r="V2198" s="219">
        <v>-7.7477867888317953E-2</v>
      </c>
      <c r="W2198" s="78">
        <v>-3447</v>
      </c>
      <c r="X2198" s="78">
        <v>-3901</v>
      </c>
      <c r="Y2198" s="78">
        <v>672</v>
      </c>
      <c r="Z2198" s="78">
        <v>6022</v>
      </c>
      <c r="AA2198" s="78">
        <v>92.87</v>
      </c>
      <c r="AB2198" s="78">
        <v>120.07</v>
      </c>
      <c r="AC2198" s="78">
        <v>15826</v>
      </c>
      <c r="AD2198" s="104">
        <v>0.53769999999999996</v>
      </c>
      <c r="AE2198" s="78">
        <v>-23932</v>
      </c>
      <c r="AF2198" s="104">
        <v>-2.1159500000000002</v>
      </c>
      <c r="AG2198" s="78">
        <v>-21929</v>
      </c>
      <c r="AH2198" s="104">
        <v>-0.48576000000000003</v>
      </c>
      <c r="AI2198" s="78">
        <v>9035</v>
      </c>
      <c r="AJ2198" s="104">
        <v>1.4310700000000001</v>
      </c>
      <c r="AK2198" s="78">
        <v>10000</v>
      </c>
      <c r="AL2198" s="78">
        <v>9200</v>
      </c>
      <c r="AM2198" s="8">
        <v>9700</v>
      </c>
      <c r="AN2198" s="78">
        <v>383</v>
      </c>
      <c r="AO2198" s="78">
        <v>10000</v>
      </c>
      <c r="AP2198" s="78">
        <v>8000</v>
      </c>
      <c r="AQ2198" s="78">
        <v>9700</v>
      </c>
      <c r="AR2198" s="78">
        <v>525</v>
      </c>
      <c r="AS2198" s="78">
        <v>10000</v>
      </c>
      <c r="AT2198" s="78">
        <v>9700</v>
      </c>
      <c r="AU2198" s="78">
        <v>9750</v>
      </c>
      <c r="AV2198" s="78">
        <v>157</v>
      </c>
      <c r="AW2198" s="77">
        <v>19.850000000000001</v>
      </c>
      <c r="AX2198" s="144">
        <f t="shared" si="232"/>
        <v>0.03</v>
      </c>
      <c r="AY2198" s="144">
        <f t="shared" si="233"/>
        <v>0.4</v>
      </c>
      <c r="AZ2198" s="144">
        <f t="shared" si="234"/>
        <v>0.7</v>
      </c>
      <c r="BA2198" s="54">
        <f t="shared" si="235"/>
        <v>25.618674109296467</v>
      </c>
      <c r="BB2198" s="54">
        <f t="shared" si="236"/>
        <v>18.310325890703535</v>
      </c>
    </row>
    <row r="2199" spans="1:54" x14ac:dyDescent="0.25">
      <c r="A2199" s="3">
        <v>43427</v>
      </c>
      <c r="B2199" s="77">
        <v>9667.2999999999993</v>
      </c>
      <c r="C2199" s="77">
        <v>775.57384000000002</v>
      </c>
      <c r="D2199" s="77">
        <v>1.3562000000000001</v>
      </c>
      <c r="E2199" s="77">
        <f t="shared" si="231"/>
        <v>181.41689999999997</v>
      </c>
      <c r="F2199" s="77">
        <v>-1.8081</v>
      </c>
      <c r="G2199" s="77">
        <v>-19.325299999999999</v>
      </c>
      <c r="H2199">
        <v>0</v>
      </c>
      <c r="I2199" s="78">
        <v>9620</v>
      </c>
      <c r="J2199">
        <v>201812</v>
      </c>
      <c r="K2199" s="78">
        <v>9620</v>
      </c>
      <c r="L2199" s="77">
        <f t="shared" si="237"/>
        <v>-47.299999999999272</v>
      </c>
      <c r="M2199" s="78">
        <v>40255</v>
      </c>
      <c r="N2199" s="78">
        <v>774.61833000000001</v>
      </c>
      <c r="O2199" s="78">
        <v>-839</v>
      </c>
      <c r="P2199" s="78">
        <v>-4.0394199999999998</v>
      </c>
      <c r="Q2199" s="144">
        <v>40045.25</v>
      </c>
      <c r="R2199" s="78">
        <v>-29197</v>
      </c>
      <c r="S2199" s="78">
        <v>-1142</v>
      </c>
      <c r="T2199" s="78">
        <v>409</v>
      </c>
      <c r="U2199" s="78">
        <v>33623</v>
      </c>
      <c r="V2199" s="219">
        <v>-1.216429229991375E-2</v>
      </c>
      <c r="W2199" s="78">
        <v>-1730</v>
      </c>
      <c r="X2199" s="78">
        <v>-2076</v>
      </c>
      <c r="Y2199" s="78">
        <v>-233</v>
      </c>
      <c r="Z2199" s="78">
        <v>4436</v>
      </c>
      <c r="AA2199" s="78">
        <v>105.33</v>
      </c>
      <c r="AB2199" s="78">
        <v>114.84</v>
      </c>
      <c r="AC2199" s="78">
        <v>15564</v>
      </c>
      <c r="AD2199" s="104">
        <v>0.30210999999999999</v>
      </c>
      <c r="AE2199" s="78">
        <v>-24864</v>
      </c>
      <c r="AF2199" s="104">
        <v>-2.4986799999999998</v>
      </c>
      <c r="AG2199" s="78">
        <v>-26987</v>
      </c>
      <c r="AH2199" s="104">
        <v>-0.17962</v>
      </c>
      <c r="AI2199" s="78">
        <v>1578</v>
      </c>
      <c r="AJ2199" s="104">
        <v>1.5142599999999999</v>
      </c>
      <c r="AK2199" s="78">
        <v>10000</v>
      </c>
      <c r="AL2199" s="78">
        <v>9200</v>
      </c>
      <c r="AM2199" s="8">
        <v>9600</v>
      </c>
      <c r="AN2199" s="78">
        <v>400</v>
      </c>
      <c r="AO2199" s="78">
        <v>10000</v>
      </c>
      <c r="AP2199" s="78">
        <v>8000</v>
      </c>
      <c r="AQ2199" s="78">
        <v>9600</v>
      </c>
      <c r="AR2199" s="78">
        <v>541</v>
      </c>
      <c r="AS2199" s="78">
        <v>10000</v>
      </c>
      <c r="AT2199" s="78">
        <v>9000</v>
      </c>
      <c r="AU2199" s="78">
        <v>9650</v>
      </c>
      <c r="AV2199" s="78">
        <v>176</v>
      </c>
      <c r="AW2199" s="77">
        <v>21.05</v>
      </c>
      <c r="AX2199" s="144">
        <f t="shared" si="232"/>
        <v>0.34</v>
      </c>
      <c r="AY2199" s="144">
        <f t="shared" si="233"/>
        <v>0.56999999999999995</v>
      </c>
      <c r="AZ2199" s="144">
        <f t="shared" si="234"/>
        <v>0.78</v>
      </c>
      <c r="BA2199" s="54">
        <f t="shared" si="235"/>
        <v>24.978775192060763</v>
      </c>
      <c r="BB2199" s="54">
        <f t="shared" si="236"/>
        <v>18.494224807939244</v>
      </c>
    </row>
    <row r="2200" spans="1:54" x14ac:dyDescent="0.25">
      <c r="A2200" s="3">
        <v>43430</v>
      </c>
      <c r="B2200" s="77">
        <v>9765.36</v>
      </c>
      <c r="C2200" s="77">
        <v>911.04691000000003</v>
      </c>
      <c r="D2200" s="77">
        <v>51.029200000000003</v>
      </c>
      <c r="E2200" s="77">
        <f t="shared" ref="E2200:E2263" si="238">SUM(D2181:D2200)</f>
        <v>231.47879999999995</v>
      </c>
      <c r="F2200" s="77">
        <v>-0.52479999999999993</v>
      </c>
      <c r="G2200" s="77">
        <v>-5.7509000000000006</v>
      </c>
      <c r="H2200">
        <v>0</v>
      </c>
      <c r="I2200" s="78">
        <v>9768</v>
      </c>
      <c r="J2200">
        <v>201812</v>
      </c>
      <c r="K2200" s="78">
        <v>9768</v>
      </c>
      <c r="L2200" s="77">
        <f t="shared" si="237"/>
        <v>2.6399999999994179</v>
      </c>
      <c r="M2200" s="78">
        <v>43648</v>
      </c>
      <c r="N2200" s="78">
        <v>852.48978</v>
      </c>
      <c r="O2200" s="78">
        <v>390</v>
      </c>
      <c r="P2200" s="78">
        <v>1.90343</v>
      </c>
      <c r="Q2200" s="144">
        <v>43745.5</v>
      </c>
      <c r="R2200" s="78">
        <v>-28720</v>
      </c>
      <c r="S2200" s="78">
        <v>-1401</v>
      </c>
      <c r="T2200" s="78">
        <v>4513</v>
      </c>
      <c r="U2200" s="78">
        <v>35417</v>
      </c>
      <c r="V2200" s="219">
        <v>-0.12742468306180649</v>
      </c>
      <c r="W2200" s="78">
        <v>2085</v>
      </c>
      <c r="X2200" s="78">
        <v>5118</v>
      </c>
      <c r="Y2200" s="78">
        <v>5308</v>
      </c>
      <c r="Z2200" s="78">
        <v>10120</v>
      </c>
      <c r="AA2200" s="78">
        <v>122.88</v>
      </c>
      <c r="AB2200" s="78">
        <v>128.19999999999999</v>
      </c>
      <c r="AC2200" s="78">
        <v>23660</v>
      </c>
      <c r="AD2200" s="104">
        <v>0.56028999999999995</v>
      </c>
      <c r="AE2200" s="78">
        <v>-20404</v>
      </c>
      <c r="AF2200" s="104">
        <v>-1.8735200000000001</v>
      </c>
      <c r="AG2200" s="78">
        <v>-21280</v>
      </c>
      <c r="AH2200" s="104">
        <v>3.8429999999999999E-2</v>
      </c>
      <c r="AI2200" s="78">
        <v>-2158</v>
      </c>
      <c r="AJ2200" s="104">
        <v>1.36639</v>
      </c>
      <c r="AK2200" s="78">
        <v>10000</v>
      </c>
      <c r="AL2200" s="78">
        <v>9200</v>
      </c>
      <c r="AM2200" s="8">
        <v>9800</v>
      </c>
      <c r="AN2200" s="78">
        <v>344</v>
      </c>
      <c r="AO2200" s="78">
        <v>10000</v>
      </c>
      <c r="AP2200" s="78">
        <v>8000</v>
      </c>
      <c r="AQ2200" s="78">
        <v>9800</v>
      </c>
      <c r="AR2200" s="78">
        <v>488</v>
      </c>
      <c r="AS2200" s="78">
        <v>9900</v>
      </c>
      <c r="AT2200" s="78">
        <v>9600</v>
      </c>
      <c r="AU2200" s="78">
        <v>9800</v>
      </c>
      <c r="AV2200" s="78">
        <v>106</v>
      </c>
      <c r="AW2200" s="77">
        <v>19.690000000000001</v>
      </c>
      <c r="AX2200" s="144">
        <f t="shared" si="232"/>
        <v>0.03</v>
      </c>
      <c r="AY2200" s="144">
        <f t="shared" si="233"/>
        <v>0.36</v>
      </c>
      <c r="AZ2200" s="144">
        <f t="shared" si="234"/>
        <v>0.68</v>
      </c>
      <c r="BA2200" s="54">
        <f t="shared" si="235"/>
        <v>24.419388149092793</v>
      </c>
      <c r="BB2200" s="54">
        <f t="shared" si="236"/>
        <v>18.513611850907214</v>
      </c>
    </row>
    <row r="2201" spans="1:54" x14ac:dyDescent="0.25">
      <c r="A2201" s="3">
        <v>43431</v>
      </c>
      <c r="B2201" s="77">
        <v>9778.6200000000008</v>
      </c>
      <c r="C2201" s="77">
        <v>1018.92393</v>
      </c>
      <c r="D2201" s="77">
        <v>-42.723199999999999</v>
      </c>
      <c r="E2201" s="77">
        <f t="shared" si="238"/>
        <v>177.88599999999997</v>
      </c>
      <c r="F2201" s="77">
        <v>-2.7965</v>
      </c>
      <c r="G2201" s="77">
        <v>0.17149999999999999</v>
      </c>
      <c r="H2201">
        <v>0</v>
      </c>
      <c r="I2201" s="78">
        <v>9741</v>
      </c>
      <c r="J2201">
        <v>201812</v>
      </c>
      <c r="K2201" s="78">
        <v>9741</v>
      </c>
      <c r="L2201" s="77">
        <f t="shared" si="237"/>
        <v>-37.6200000000008</v>
      </c>
      <c r="M2201" s="78">
        <v>36348</v>
      </c>
      <c r="N2201" s="78">
        <v>707.68525</v>
      </c>
      <c r="O2201" s="78">
        <v>-2639</v>
      </c>
      <c r="P2201" s="78">
        <v>-12.851100000000001</v>
      </c>
      <c r="Q2201" s="144">
        <v>35688.25</v>
      </c>
      <c r="R2201" s="78">
        <v>-28658</v>
      </c>
      <c r="S2201" s="78">
        <v>2427</v>
      </c>
      <c r="T2201" s="78">
        <v>2052</v>
      </c>
      <c r="U2201" s="78">
        <v>34726</v>
      </c>
      <c r="V2201" s="219">
        <v>-5.9091170880608189E-2</v>
      </c>
      <c r="W2201" s="78">
        <v>270</v>
      </c>
      <c r="X2201" s="78">
        <v>3153</v>
      </c>
      <c r="Y2201" s="78">
        <v>2636</v>
      </c>
      <c r="Z2201" s="78">
        <v>4507</v>
      </c>
      <c r="AA2201" s="78">
        <v>91.9</v>
      </c>
      <c r="AB2201" s="78">
        <v>119.58</v>
      </c>
      <c r="AC2201" s="78">
        <v>25498</v>
      </c>
      <c r="AD2201" s="104">
        <v>0.47599999999999998</v>
      </c>
      <c r="AE2201" s="78">
        <v>-14087</v>
      </c>
      <c r="AF2201" s="104">
        <v>-1.8011299999999999</v>
      </c>
      <c r="AG2201" s="78">
        <v>-45604</v>
      </c>
      <c r="AH2201" s="104">
        <v>-0.24626000000000001</v>
      </c>
      <c r="AI2201" s="78">
        <v>20080</v>
      </c>
      <c r="AJ2201" s="104">
        <v>1.9743999999999999</v>
      </c>
      <c r="AK2201" s="78">
        <v>10200</v>
      </c>
      <c r="AL2201" s="78">
        <v>9200</v>
      </c>
      <c r="AM2201" s="8">
        <v>9700</v>
      </c>
      <c r="AN2201" s="78">
        <v>340</v>
      </c>
      <c r="AO2201" s="78">
        <v>10000</v>
      </c>
      <c r="AP2201" s="78">
        <v>8000</v>
      </c>
      <c r="AQ2201" s="78">
        <v>9700</v>
      </c>
      <c r="AR2201" s="78">
        <v>489</v>
      </c>
      <c r="AS2201" s="78">
        <v>9800</v>
      </c>
      <c r="AT2201" s="78">
        <v>9650</v>
      </c>
      <c r="AU2201" s="78">
        <v>9750</v>
      </c>
      <c r="AV2201" s="78">
        <v>71</v>
      </c>
      <c r="AW2201" s="77">
        <v>18.97</v>
      </c>
      <c r="AX2201" s="144">
        <f t="shared" si="232"/>
        <v>0</v>
      </c>
      <c r="AY2201" s="144">
        <f t="shared" si="233"/>
        <v>0.32</v>
      </c>
      <c r="AZ2201" s="144">
        <f t="shared" si="234"/>
        <v>0.66</v>
      </c>
      <c r="BA2201" s="54">
        <f t="shared" si="235"/>
        <v>24.010299048637492</v>
      </c>
      <c r="BB2201" s="54">
        <f t="shared" si="236"/>
        <v>18.380700951362513</v>
      </c>
    </row>
    <row r="2202" spans="1:54" x14ac:dyDescent="0.25">
      <c r="A2202" s="3">
        <v>43432</v>
      </c>
      <c r="B2202" s="77">
        <v>9884.31</v>
      </c>
      <c r="C2202" s="77">
        <v>1287.3469600000001</v>
      </c>
      <c r="D2202" s="77">
        <v>28.527399999999997</v>
      </c>
      <c r="E2202" s="77">
        <f t="shared" si="238"/>
        <v>116.53750000000002</v>
      </c>
      <c r="F2202" s="77">
        <v>4.7450000000000001</v>
      </c>
      <c r="G2202" s="77">
        <v>27.1477</v>
      </c>
      <c r="H2202" t="s">
        <v>1907</v>
      </c>
      <c r="I2202" s="78">
        <v>9870</v>
      </c>
      <c r="J2202">
        <v>201812</v>
      </c>
      <c r="K2202" s="78">
        <v>9870</v>
      </c>
      <c r="L2202" s="77">
        <f t="shared" si="237"/>
        <v>-14.309999999999491</v>
      </c>
      <c r="M2202" s="78">
        <v>42363</v>
      </c>
      <c r="N2202" s="78">
        <v>835.75482</v>
      </c>
      <c r="O2202" s="78">
        <v>1938</v>
      </c>
      <c r="P2202" s="78">
        <v>9.5613299999999999</v>
      </c>
      <c r="Q2202" s="144">
        <v>42847.5</v>
      </c>
      <c r="R2202" s="78">
        <v>-27843</v>
      </c>
      <c r="S2202" s="78">
        <v>517</v>
      </c>
      <c r="T2202" s="78">
        <v>8532</v>
      </c>
      <c r="U2202" s="78">
        <v>42142</v>
      </c>
      <c r="V2202" s="219">
        <v>-0.20245835508518817</v>
      </c>
      <c r="W2202" s="78">
        <v>3744</v>
      </c>
      <c r="X2202" s="78">
        <v>3744</v>
      </c>
      <c r="Y2202" s="78">
        <v>7877</v>
      </c>
      <c r="Z2202" s="78">
        <v>13983</v>
      </c>
      <c r="AA2202" s="78">
        <v>97.29</v>
      </c>
      <c r="AB2202" s="78">
        <v>123.07</v>
      </c>
      <c r="AC2202" s="78">
        <v>20823</v>
      </c>
      <c r="AD2202" s="104">
        <v>0.77554000000000001</v>
      </c>
      <c r="AE2202" s="78">
        <v>-24259</v>
      </c>
      <c r="AF2202" s="104">
        <v>-1.4088499999999999</v>
      </c>
      <c r="AG2202" s="78">
        <v>-27232</v>
      </c>
      <c r="AH2202" s="104">
        <v>-0.36543999999999999</v>
      </c>
      <c r="AI2202" s="78">
        <v>19193</v>
      </c>
      <c r="AJ2202" s="104">
        <v>1.2445900000000001</v>
      </c>
      <c r="AK2202" s="78">
        <v>10200</v>
      </c>
      <c r="AL2202" s="78">
        <v>9200</v>
      </c>
      <c r="AM2202" s="8">
        <v>9900</v>
      </c>
      <c r="AN2202" s="78">
        <v>316</v>
      </c>
      <c r="AO2202" s="78">
        <v>10000</v>
      </c>
      <c r="AP2202" s="78">
        <v>8000</v>
      </c>
      <c r="AQ2202" s="78">
        <v>9900</v>
      </c>
      <c r="AR2202" s="78">
        <v>471</v>
      </c>
      <c r="AS2202" s="78">
        <v>10100</v>
      </c>
      <c r="AT2202" s="78">
        <v>9750</v>
      </c>
      <c r="AU2202" s="78">
        <v>9900</v>
      </c>
      <c r="AV2202" s="78">
        <v>188</v>
      </c>
      <c r="AW2202" s="77">
        <v>18.66</v>
      </c>
      <c r="AX2202" s="144">
        <f t="shared" si="232"/>
        <v>0</v>
      </c>
      <c r="AY2202" s="144">
        <f t="shared" si="233"/>
        <v>0.3</v>
      </c>
      <c r="AZ2202" s="144">
        <f t="shared" si="234"/>
        <v>0.65</v>
      </c>
      <c r="BA2202" s="54">
        <f t="shared" si="235"/>
        <v>23.86557035597081</v>
      </c>
      <c r="BB2202" s="54">
        <f t="shared" si="236"/>
        <v>18.086429644029195</v>
      </c>
    </row>
    <row r="2203" spans="1:54" x14ac:dyDescent="0.25">
      <c r="A2203" s="3">
        <v>43433</v>
      </c>
      <c r="B2203" s="77">
        <v>9885.36</v>
      </c>
      <c r="C2203" s="77">
        <v>1442.50279</v>
      </c>
      <c r="D2203" s="77">
        <v>-16.029800000000002</v>
      </c>
      <c r="E2203" s="77">
        <f t="shared" si="238"/>
        <v>59.588100000000018</v>
      </c>
      <c r="F2203" s="77">
        <v>5.5985000000000005</v>
      </c>
      <c r="G2203" s="77">
        <v>-13.5077</v>
      </c>
      <c r="H2203">
        <v>0</v>
      </c>
      <c r="I2203" s="78">
        <v>9877</v>
      </c>
      <c r="J2203">
        <v>201812</v>
      </c>
      <c r="K2203" s="78">
        <v>9877</v>
      </c>
      <c r="L2203" s="77">
        <f t="shared" si="237"/>
        <v>-8.3600000000005821</v>
      </c>
      <c r="M2203" s="78">
        <v>41089</v>
      </c>
      <c r="N2203" s="78">
        <v>811.35563999999999</v>
      </c>
      <c r="O2203" s="78">
        <v>3935</v>
      </c>
      <c r="P2203" s="78">
        <v>19.432459999999999</v>
      </c>
      <c r="Q2203" s="144">
        <v>42072.75</v>
      </c>
      <c r="R2203" s="78">
        <v>-27732</v>
      </c>
      <c r="S2203" s="78">
        <v>-504</v>
      </c>
      <c r="T2203" s="78">
        <v>8869</v>
      </c>
      <c r="U2203" s="78">
        <v>41131</v>
      </c>
      <c r="V2203" s="219">
        <v>-0.21562811504704482</v>
      </c>
      <c r="W2203" s="78">
        <v>2768</v>
      </c>
      <c r="X2203" s="78">
        <v>2768</v>
      </c>
      <c r="Y2203" s="78">
        <v>6434</v>
      </c>
      <c r="Z2203" s="78">
        <v>12431</v>
      </c>
      <c r="AA2203" s="78">
        <v>105.07</v>
      </c>
      <c r="AB2203" s="78">
        <v>126.76</v>
      </c>
      <c r="AC2203" s="78">
        <v>26899</v>
      </c>
      <c r="AD2203" s="104">
        <v>0.89205000000000001</v>
      </c>
      <c r="AE2203" s="78">
        <v>-14855</v>
      </c>
      <c r="AF2203" s="104">
        <v>-1.08318</v>
      </c>
      <c r="AG2203" s="78">
        <v>-22320</v>
      </c>
      <c r="AH2203" s="104">
        <v>-0.14391000000000001</v>
      </c>
      <c r="AI2203" s="78">
        <v>12463</v>
      </c>
      <c r="AJ2203" s="104">
        <v>0.73234999999999995</v>
      </c>
      <c r="AK2203" s="78">
        <v>10200</v>
      </c>
      <c r="AL2203" s="78">
        <v>9200</v>
      </c>
      <c r="AM2203" s="8">
        <v>9900</v>
      </c>
      <c r="AN2203" s="78">
        <v>317</v>
      </c>
      <c r="AO2203" s="78">
        <v>10000</v>
      </c>
      <c r="AP2203" s="78">
        <v>8000</v>
      </c>
      <c r="AQ2203" s="78">
        <v>9900</v>
      </c>
      <c r="AR2203" s="78">
        <v>466</v>
      </c>
      <c r="AS2203" s="78">
        <v>10100</v>
      </c>
      <c r="AT2203" s="78">
        <v>9800</v>
      </c>
      <c r="AU2203" s="78">
        <v>9900</v>
      </c>
      <c r="AV2203" s="78">
        <v>179</v>
      </c>
      <c r="AW2203" s="77">
        <v>19.170000000000002</v>
      </c>
      <c r="AX2203" s="144">
        <f t="shared" si="232"/>
        <v>0.06</v>
      </c>
      <c r="AY2203" s="144">
        <f t="shared" si="233"/>
        <v>0.32</v>
      </c>
      <c r="AZ2203" s="144">
        <f t="shared" si="234"/>
        <v>0.66</v>
      </c>
      <c r="BA2203" s="54">
        <f t="shared" si="235"/>
        <v>23.697185478510203</v>
      </c>
      <c r="BB2203" s="54">
        <f t="shared" si="236"/>
        <v>17.91281452148981</v>
      </c>
    </row>
    <row r="2204" spans="1:54" x14ac:dyDescent="0.25">
      <c r="A2204" s="3">
        <v>43434</v>
      </c>
      <c r="B2204" s="77">
        <v>9888.0300000000007</v>
      </c>
      <c r="C2204" s="77">
        <v>1713.3029100000001</v>
      </c>
      <c r="D2204" s="77">
        <v>3.6318000000000001</v>
      </c>
      <c r="E2204" s="77">
        <f t="shared" si="238"/>
        <v>7.4999999999999911</v>
      </c>
      <c r="F2204" s="77">
        <v>3.0491000000000001</v>
      </c>
      <c r="G2204" s="77">
        <v>7.0325999999999995</v>
      </c>
      <c r="H2204">
        <v>0</v>
      </c>
      <c r="I2204" s="78">
        <v>9853</v>
      </c>
      <c r="J2204">
        <v>201812</v>
      </c>
      <c r="K2204" s="78">
        <v>9853</v>
      </c>
      <c r="L2204" s="77">
        <f t="shared" si="237"/>
        <v>-35.030000000000655</v>
      </c>
      <c r="M2204" s="78">
        <v>36739</v>
      </c>
      <c r="N2204" s="78">
        <v>723.73911999999996</v>
      </c>
      <c r="O2204" s="78">
        <v>2772</v>
      </c>
      <c r="P2204" s="78">
        <v>13.65597</v>
      </c>
      <c r="Q2204" s="144">
        <v>37432</v>
      </c>
      <c r="R2204" s="78">
        <v>-28483</v>
      </c>
      <c r="S2204" s="78">
        <v>1625</v>
      </c>
      <c r="T2204" s="78">
        <v>6277</v>
      </c>
      <c r="U2204" s="78">
        <v>40107</v>
      </c>
      <c r="V2204" s="219">
        <v>-0.15650634552571871</v>
      </c>
      <c r="W2204" s="78">
        <v>-1491</v>
      </c>
      <c r="X2204" s="78">
        <v>-1491</v>
      </c>
      <c r="Y2204" s="78">
        <v>2006</v>
      </c>
      <c r="Z2204" s="78">
        <v>5039</v>
      </c>
      <c r="AA2204" s="78">
        <v>98.95</v>
      </c>
      <c r="AB2204" s="78">
        <v>120.25</v>
      </c>
      <c r="AC2204" s="78">
        <v>27978</v>
      </c>
      <c r="AD2204" s="104">
        <v>0.95270999999999995</v>
      </c>
      <c r="AE2204" s="78">
        <v>-11523</v>
      </c>
      <c r="AF2204" s="104">
        <v>-0.97187999999999997</v>
      </c>
      <c r="AG2204" s="78">
        <v>-33196</v>
      </c>
      <c r="AH2204" s="104">
        <v>-0.70462000000000002</v>
      </c>
      <c r="AI2204" s="78">
        <v>13388</v>
      </c>
      <c r="AJ2204" s="104">
        <v>0.81161000000000005</v>
      </c>
      <c r="AK2204" s="78">
        <v>10200</v>
      </c>
      <c r="AL2204" s="78">
        <v>9200</v>
      </c>
      <c r="AM2204" s="8">
        <v>9900</v>
      </c>
      <c r="AN2204" s="78">
        <v>329</v>
      </c>
      <c r="AO2204" s="78">
        <v>10000</v>
      </c>
      <c r="AP2204" s="78">
        <v>8000</v>
      </c>
      <c r="AQ2204" s="78">
        <v>9800</v>
      </c>
      <c r="AR2204" s="78">
        <v>489</v>
      </c>
      <c r="AS2204" s="78">
        <v>10100</v>
      </c>
      <c r="AT2204" s="78">
        <v>9500</v>
      </c>
      <c r="AU2204" s="78">
        <v>9900</v>
      </c>
      <c r="AV2204" s="78">
        <v>188</v>
      </c>
      <c r="AW2204" s="77">
        <v>19.72</v>
      </c>
      <c r="AX2204" s="144">
        <f t="shared" si="232"/>
        <v>0.17</v>
      </c>
      <c r="AY2204" s="144">
        <f t="shared" si="233"/>
        <v>0.36</v>
      </c>
      <c r="AZ2204" s="144">
        <f t="shared" si="234"/>
        <v>0.68</v>
      </c>
      <c r="BA2204" s="54">
        <f t="shared" si="235"/>
        <v>23.486957767951697</v>
      </c>
      <c r="BB2204" s="54">
        <f t="shared" si="236"/>
        <v>17.848042232048304</v>
      </c>
    </row>
    <row r="2205" spans="1:54" x14ac:dyDescent="0.25">
      <c r="A2205" s="3">
        <v>43437</v>
      </c>
      <c r="B2205" s="77">
        <v>10137.870000000001</v>
      </c>
      <c r="C2205" s="77">
        <v>1707.29899</v>
      </c>
      <c r="D2205" s="77">
        <v>56.929499999999997</v>
      </c>
      <c r="E2205" s="77">
        <f t="shared" si="238"/>
        <v>54.115099999999998</v>
      </c>
      <c r="F2205" s="77">
        <v>9.1595000000000013</v>
      </c>
      <c r="G2205" s="77">
        <v>26.9163</v>
      </c>
      <c r="H2205">
        <v>0</v>
      </c>
      <c r="I2205" s="78">
        <v>10122</v>
      </c>
      <c r="J2205">
        <v>201812</v>
      </c>
      <c r="K2205" s="78">
        <v>10122</v>
      </c>
      <c r="L2205" s="77">
        <f t="shared" si="237"/>
        <v>-15.8700000000008</v>
      </c>
      <c r="M2205" s="78">
        <v>40176</v>
      </c>
      <c r="N2205" s="78">
        <v>812.76296000000002</v>
      </c>
      <c r="O2205" s="78">
        <v>4952</v>
      </c>
      <c r="P2205" s="78">
        <v>25.053349999999998</v>
      </c>
      <c r="Q2205" s="144">
        <v>41414</v>
      </c>
      <c r="R2205" s="78">
        <v>-26896</v>
      </c>
      <c r="S2205" s="78">
        <v>-188</v>
      </c>
      <c r="T2205" s="78">
        <v>10994</v>
      </c>
      <c r="U2205" s="78">
        <v>46215</v>
      </c>
      <c r="V2205" s="219">
        <v>-0.23788813155901764</v>
      </c>
      <c r="W2205" s="78">
        <v>1523</v>
      </c>
      <c r="X2205" s="78">
        <v>5105</v>
      </c>
      <c r="Y2205" s="78">
        <v>4113</v>
      </c>
      <c r="Z2205" s="78">
        <v>8717</v>
      </c>
      <c r="AA2205" s="78">
        <v>127.09</v>
      </c>
      <c r="AB2205" s="78">
        <v>148.37</v>
      </c>
      <c r="AC2205" s="78">
        <v>36416</v>
      </c>
      <c r="AD2205" s="104">
        <v>2.2477200000000002</v>
      </c>
      <c r="AE2205" s="78">
        <v>-5549</v>
      </c>
      <c r="AF2205" s="104">
        <v>-0.55608999999999997</v>
      </c>
      <c r="AG2205" s="78">
        <v>-19942</v>
      </c>
      <c r="AH2205" s="104">
        <v>-0.51717999999999997</v>
      </c>
      <c r="AI2205" s="78">
        <v>-9244</v>
      </c>
      <c r="AJ2205" s="104">
        <v>0.19917000000000001</v>
      </c>
      <c r="AK2205" s="78">
        <v>10200</v>
      </c>
      <c r="AL2205" s="78">
        <v>9200</v>
      </c>
      <c r="AM2205" s="8">
        <v>10100</v>
      </c>
      <c r="AN2205" s="78">
        <v>270</v>
      </c>
      <c r="AO2205" s="78">
        <v>10000</v>
      </c>
      <c r="AP2205" s="78">
        <v>9800</v>
      </c>
      <c r="AQ2205" s="78">
        <v>10100</v>
      </c>
      <c r="AR2205" s="78">
        <v>423</v>
      </c>
      <c r="AS2205" s="78">
        <v>10200</v>
      </c>
      <c r="AT2205" s="78">
        <v>10000</v>
      </c>
      <c r="AU2205" s="78">
        <v>10150</v>
      </c>
      <c r="AV2205" s="78">
        <v>105</v>
      </c>
      <c r="AW2205" s="77">
        <v>17.34</v>
      </c>
      <c r="AX2205" s="144">
        <f t="shared" si="232"/>
        <v>0</v>
      </c>
      <c r="AY2205" s="144">
        <f t="shared" si="233"/>
        <v>0.2</v>
      </c>
      <c r="AZ2205" s="144">
        <f t="shared" si="234"/>
        <v>0.6</v>
      </c>
      <c r="BA2205" s="54">
        <f t="shared" si="235"/>
        <v>23.178398861858636</v>
      </c>
      <c r="BB2205" s="54">
        <f t="shared" si="236"/>
        <v>17.525601138141365</v>
      </c>
    </row>
    <row r="2206" spans="1:54" x14ac:dyDescent="0.25">
      <c r="A2206" s="3">
        <v>43438</v>
      </c>
      <c r="B2206" s="77">
        <v>10083.540000000001</v>
      </c>
      <c r="C2206" s="77">
        <v>1457.75659</v>
      </c>
      <c r="D2206" s="77">
        <v>-36.811199999999999</v>
      </c>
      <c r="E2206" s="77">
        <f t="shared" si="238"/>
        <v>61.676699999999997</v>
      </c>
      <c r="F2206" s="77">
        <v>7.7366999999999999</v>
      </c>
      <c r="G2206" s="77">
        <v>-8.7736000000000001</v>
      </c>
      <c r="H2206">
        <v>0</v>
      </c>
      <c r="I2206" s="78">
        <v>10042</v>
      </c>
      <c r="J2206">
        <v>201812</v>
      </c>
      <c r="K2206" s="78">
        <v>10042</v>
      </c>
      <c r="L2206" s="77">
        <f t="shared" si="237"/>
        <v>-41.540000000000873</v>
      </c>
      <c r="M2206" s="78">
        <v>35826</v>
      </c>
      <c r="N2206" s="78">
        <v>719.05841999999996</v>
      </c>
      <c r="O2206" s="78">
        <v>1264</v>
      </c>
      <c r="P2206" s="78">
        <v>6.3440799999999999</v>
      </c>
      <c r="Q2206" s="144">
        <v>36142</v>
      </c>
      <c r="R2206" s="78">
        <v>-28105</v>
      </c>
      <c r="S2206" s="78">
        <v>2112</v>
      </c>
      <c r="T2206" s="78">
        <v>5906</v>
      </c>
      <c r="U2206" s="78">
        <v>39716</v>
      </c>
      <c r="V2206" s="219">
        <v>-0.14870581125994561</v>
      </c>
      <c r="W2206" s="78">
        <v>-2706</v>
      </c>
      <c r="X2206" s="78">
        <v>-2706</v>
      </c>
      <c r="Y2206" s="78">
        <v>219</v>
      </c>
      <c r="Z2206" s="78">
        <v>980</v>
      </c>
      <c r="AA2206" s="78">
        <v>94</v>
      </c>
      <c r="AB2206" s="78">
        <v>128.97999999999999</v>
      </c>
      <c r="AC2206" s="78">
        <v>33400</v>
      </c>
      <c r="AD2206" s="104">
        <v>1.4221999999999999</v>
      </c>
      <c r="AE2206" s="78">
        <v>-725</v>
      </c>
      <c r="AF2206" s="104">
        <v>-0.36851</v>
      </c>
      <c r="AG2206" s="78">
        <v>-34848</v>
      </c>
      <c r="AH2206" s="104">
        <v>-0.63793</v>
      </c>
      <c r="AI2206" s="78">
        <v>7700</v>
      </c>
      <c r="AJ2206" s="104">
        <v>0.53008999999999995</v>
      </c>
      <c r="AK2206" s="78">
        <v>10200</v>
      </c>
      <c r="AL2206" s="78">
        <v>9500</v>
      </c>
      <c r="AM2206" s="8">
        <v>10000</v>
      </c>
      <c r="AN2206" s="78">
        <v>264</v>
      </c>
      <c r="AO2206" s="78">
        <v>10000</v>
      </c>
      <c r="AP2206" s="78">
        <v>8000</v>
      </c>
      <c r="AQ2206" s="78">
        <v>10000</v>
      </c>
      <c r="AR2206" s="78">
        <v>418</v>
      </c>
      <c r="AS2206" s="78">
        <v>10200</v>
      </c>
      <c r="AT2206" s="78">
        <v>10000</v>
      </c>
      <c r="AU2206" s="78">
        <v>10050</v>
      </c>
      <c r="AV2206" s="78">
        <v>78.5</v>
      </c>
      <c r="AW2206" s="77">
        <v>17.43</v>
      </c>
      <c r="AX2206" s="144">
        <f t="shared" si="232"/>
        <v>0.03</v>
      </c>
      <c r="AY2206" s="144">
        <f t="shared" si="233"/>
        <v>0.2</v>
      </c>
      <c r="AZ2206" s="144">
        <f t="shared" si="234"/>
        <v>0.6</v>
      </c>
      <c r="BA2206" s="54">
        <f t="shared" si="235"/>
        <v>22.504761033562993</v>
      </c>
      <c r="BB2206" s="54">
        <f t="shared" si="236"/>
        <v>17.523238966437006</v>
      </c>
    </row>
    <row r="2207" spans="1:54" x14ac:dyDescent="0.25">
      <c r="A2207" s="3">
        <v>43439</v>
      </c>
      <c r="B2207" s="77">
        <v>9916.74</v>
      </c>
      <c r="C2207" s="77">
        <v>1155.20209</v>
      </c>
      <c r="D2207" s="77">
        <v>-91.709199999999996</v>
      </c>
      <c r="E2207" s="77">
        <f t="shared" si="238"/>
        <v>-87.10329999999999</v>
      </c>
      <c r="F2207" s="77">
        <v>-13.2004</v>
      </c>
      <c r="G2207" s="77">
        <v>-12.414200000000001</v>
      </c>
      <c r="H2207" t="s">
        <v>1908</v>
      </c>
      <c r="I2207" s="78">
        <v>9878</v>
      </c>
      <c r="J2207">
        <v>201812</v>
      </c>
      <c r="K2207" s="78">
        <v>9878</v>
      </c>
      <c r="L2207" s="77">
        <f t="shared" si="237"/>
        <v>-38.739999999999782</v>
      </c>
      <c r="M2207" s="78">
        <v>35888</v>
      </c>
      <c r="N2207" s="78">
        <v>708.68853999999999</v>
      </c>
      <c r="O2207" s="78">
        <v>-574</v>
      </c>
      <c r="P2207" s="78">
        <v>-2.83595</v>
      </c>
      <c r="Q2207" s="144">
        <v>35744.5</v>
      </c>
      <c r="R2207" s="78">
        <v>-29336</v>
      </c>
      <c r="S2207" s="78">
        <v>1393</v>
      </c>
      <c r="T2207" s="78">
        <v>-1141</v>
      </c>
      <c r="U2207" s="78">
        <v>39778</v>
      </c>
      <c r="V2207" s="219">
        <v>2.8684197294987179E-2</v>
      </c>
      <c r="W2207" s="78">
        <v>-3947</v>
      </c>
      <c r="X2207" s="78">
        <v>-665</v>
      </c>
      <c r="Y2207" s="78">
        <v>-1024</v>
      </c>
      <c r="Z2207" s="78">
        <v>536</v>
      </c>
      <c r="AA2207" s="78">
        <v>107</v>
      </c>
      <c r="AB2207" s="78">
        <v>108.21</v>
      </c>
      <c r="AC2207" s="78">
        <v>28339</v>
      </c>
      <c r="AD2207" s="104">
        <v>0.65630999999999995</v>
      </c>
      <c r="AE2207" s="78">
        <v>-4892</v>
      </c>
      <c r="AF2207" s="104">
        <v>1.6400000000000001E-2</v>
      </c>
      <c r="AG2207" s="78">
        <v>-31297</v>
      </c>
      <c r="AH2207" s="104">
        <v>-0.44678000000000001</v>
      </c>
      <c r="AI2207" s="78">
        <v>8602</v>
      </c>
      <c r="AJ2207" s="104">
        <v>0.57172999999999996</v>
      </c>
      <c r="AK2207" s="78">
        <v>10200</v>
      </c>
      <c r="AL2207" s="78">
        <v>9500</v>
      </c>
      <c r="AM2207" s="8">
        <v>9900</v>
      </c>
      <c r="AN2207" s="78">
        <v>274</v>
      </c>
      <c r="AO2207" s="78">
        <v>10000</v>
      </c>
      <c r="AP2207" s="78">
        <v>9800</v>
      </c>
      <c r="AQ2207" s="78">
        <v>9900</v>
      </c>
      <c r="AR2207" s="78">
        <v>439</v>
      </c>
      <c r="AS2207" s="78">
        <v>10000</v>
      </c>
      <c r="AT2207" s="78">
        <v>9400</v>
      </c>
      <c r="AU2207" s="78">
        <v>9900</v>
      </c>
      <c r="AV2207" s="78">
        <v>198</v>
      </c>
      <c r="AW2207" s="77">
        <v>19.100000000000001</v>
      </c>
      <c r="AX2207" s="144">
        <f t="shared" si="232"/>
        <v>0.13</v>
      </c>
      <c r="AY2207" s="144">
        <f t="shared" si="233"/>
        <v>0.28000000000000003</v>
      </c>
      <c r="AZ2207" s="144">
        <f t="shared" si="234"/>
        <v>0.64</v>
      </c>
      <c r="BA2207" s="54">
        <f t="shared" si="235"/>
        <v>22.227187141039515</v>
      </c>
      <c r="BB2207" s="54">
        <f t="shared" si="236"/>
        <v>17.519812858960499</v>
      </c>
    </row>
    <row r="2208" spans="1:54" x14ac:dyDescent="0.25">
      <c r="A2208" s="3">
        <v>43440</v>
      </c>
      <c r="B2208" s="77">
        <v>9684.7199999999993</v>
      </c>
      <c r="C2208" s="77">
        <v>1443.0260699999999</v>
      </c>
      <c r="D2208" s="77">
        <v>-207.43380000000002</v>
      </c>
      <c r="E2208" s="77">
        <f t="shared" si="238"/>
        <v>-325.73380000000003</v>
      </c>
      <c r="F2208" s="77">
        <v>-5.0104000000000006</v>
      </c>
      <c r="G2208" s="77">
        <v>-28.8352</v>
      </c>
      <c r="H2208">
        <v>0</v>
      </c>
      <c r="I2208" s="78">
        <v>9674</v>
      </c>
      <c r="J2208">
        <v>201812</v>
      </c>
      <c r="K2208" s="78">
        <v>9674</v>
      </c>
      <c r="L2208" s="77">
        <f t="shared" si="237"/>
        <v>-10.719999999999345</v>
      </c>
      <c r="M2208" s="78">
        <v>31173</v>
      </c>
      <c r="N2208" s="78">
        <v>602.68741999999997</v>
      </c>
      <c r="O2208" s="78">
        <v>-2081</v>
      </c>
      <c r="P2208" s="78">
        <v>-10.06432</v>
      </c>
      <c r="Q2208" s="144">
        <v>30652.75</v>
      </c>
      <c r="R2208" s="78">
        <v>-30749</v>
      </c>
      <c r="S2208" s="78">
        <v>1922</v>
      </c>
      <c r="T2208" s="78">
        <v>-5021</v>
      </c>
      <c r="U2208" s="78">
        <v>44128</v>
      </c>
      <c r="V2208" s="219">
        <v>0.11378263234227701</v>
      </c>
      <c r="W2208" s="78">
        <v>-6274</v>
      </c>
      <c r="X2208" s="78">
        <v>-8225</v>
      </c>
      <c r="Y2208" s="78">
        <v>-4279</v>
      </c>
      <c r="Z2208" s="78">
        <v>-3901</v>
      </c>
      <c r="AA2208" s="78">
        <v>80.25</v>
      </c>
      <c r="AB2208" s="78">
        <v>90.85</v>
      </c>
      <c r="AC2208" s="78">
        <v>26474</v>
      </c>
      <c r="AD2208" s="104">
        <v>0.32020999999999999</v>
      </c>
      <c r="AE2208" s="78">
        <v>787</v>
      </c>
      <c r="AF2208" s="104">
        <v>1.58575</v>
      </c>
      <c r="AG2208" s="78">
        <v>-47331</v>
      </c>
      <c r="AH2208" s="104">
        <v>-0.30307000000000001</v>
      </c>
      <c r="AI2208" s="78">
        <v>4629</v>
      </c>
      <c r="AJ2208" s="104">
        <v>-0.92696999999999996</v>
      </c>
      <c r="AK2208" s="78">
        <v>10200</v>
      </c>
      <c r="AL2208" s="78">
        <v>9000</v>
      </c>
      <c r="AM2208" s="8">
        <v>9700</v>
      </c>
      <c r="AN2208" s="78">
        <v>314</v>
      </c>
      <c r="AO2208" s="78">
        <v>10000</v>
      </c>
      <c r="AP2208" s="78">
        <v>9500</v>
      </c>
      <c r="AQ2208" s="78">
        <v>9700</v>
      </c>
      <c r="AR2208" s="78">
        <v>498</v>
      </c>
      <c r="AS2208" s="78">
        <v>10000</v>
      </c>
      <c r="AT2208" s="78">
        <v>9400</v>
      </c>
      <c r="AU2208" s="78">
        <v>9700</v>
      </c>
      <c r="AV2208" s="78">
        <v>221</v>
      </c>
      <c r="AW2208" s="77">
        <v>21.92</v>
      </c>
      <c r="AX2208" s="144">
        <f t="shared" si="232"/>
        <v>0.72</v>
      </c>
      <c r="AY2208" s="144">
        <f t="shared" si="233"/>
        <v>0.63</v>
      </c>
      <c r="AZ2208" s="144">
        <f t="shared" si="234"/>
        <v>0.81</v>
      </c>
      <c r="BA2208" s="54">
        <f t="shared" si="235"/>
        <v>22.510969617708</v>
      </c>
      <c r="BB2208" s="54">
        <f t="shared" si="236"/>
        <v>17.489030382292007</v>
      </c>
    </row>
    <row r="2209" spans="1:54" x14ac:dyDescent="0.25">
      <c r="A2209" s="3">
        <v>43441</v>
      </c>
      <c r="B2209" s="77">
        <v>9760.8799999999992</v>
      </c>
      <c r="C2209" s="77">
        <v>992.63598000000002</v>
      </c>
      <c r="D2209" s="77">
        <v>-51.4437</v>
      </c>
      <c r="E2209" s="77">
        <f t="shared" si="238"/>
        <v>-309.01939999999996</v>
      </c>
      <c r="F2209" s="77">
        <v>1.6071</v>
      </c>
      <c r="G2209" s="77">
        <v>2.2073</v>
      </c>
      <c r="H2209">
        <v>0</v>
      </c>
      <c r="I2209" s="78">
        <v>9746</v>
      </c>
      <c r="J2209">
        <v>201812</v>
      </c>
      <c r="K2209" s="78">
        <v>9746</v>
      </c>
      <c r="L2209" s="77">
        <f t="shared" si="237"/>
        <v>-14.8799999999992</v>
      </c>
      <c r="M2209" s="78">
        <v>36649</v>
      </c>
      <c r="N2209" s="78">
        <v>714.04669000000001</v>
      </c>
      <c r="O2209" s="78">
        <v>3598</v>
      </c>
      <c r="P2209" s="78">
        <v>17.527419999999999</v>
      </c>
      <c r="Q2209" s="144">
        <v>37548.5</v>
      </c>
      <c r="R2209" s="78">
        <v>-29656</v>
      </c>
      <c r="S2209" s="78">
        <v>1745</v>
      </c>
      <c r="T2209" s="78">
        <v>599</v>
      </c>
      <c r="U2209" s="78">
        <v>42952</v>
      </c>
      <c r="V2209" s="219">
        <v>-1.3945799962749115E-2</v>
      </c>
      <c r="W2209" s="78">
        <v>-3142</v>
      </c>
      <c r="X2209" s="78">
        <v>-5308</v>
      </c>
      <c r="Y2209" s="78">
        <v>970</v>
      </c>
      <c r="Z2209" s="78">
        <v>3699</v>
      </c>
      <c r="AA2209" s="78">
        <v>113.93</v>
      </c>
      <c r="AB2209" s="78">
        <v>95.75</v>
      </c>
      <c r="AC2209" s="78">
        <v>27854</v>
      </c>
      <c r="AD2209" s="104">
        <v>0.39844000000000002</v>
      </c>
      <c r="AE2209" s="78">
        <v>-1481</v>
      </c>
      <c r="AF2209" s="104">
        <v>1.0488</v>
      </c>
      <c r="AG2209" s="78">
        <v>-31487</v>
      </c>
      <c r="AH2209" s="104">
        <v>0.10961</v>
      </c>
      <c r="AI2209" s="78">
        <v>1001</v>
      </c>
      <c r="AJ2209" s="104">
        <v>-0.81276000000000004</v>
      </c>
      <c r="AK2209" s="78">
        <v>10200</v>
      </c>
      <c r="AL2209" s="78">
        <v>9000</v>
      </c>
      <c r="AM2209" s="8">
        <v>9700</v>
      </c>
      <c r="AN2209" s="78">
        <v>288</v>
      </c>
      <c r="AO2209" s="78">
        <v>10000</v>
      </c>
      <c r="AP2209" s="78">
        <v>9500</v>
      </c>
      <c r="AQ2209" s="78">
        <v>9700</v>
      </c>
      <c r="AR2209" s="78">
        <v>488</v>
      </c>
      <c r="AS2209" s="78">
        <v>10000</v>
      </c>
      <c r="AT2209" s="78">
        <v>9200</v>
      </c>
      <c r="AU2209" s="78">
        <v>9750</v>
      </c>
      <c r="AV2209" s="78">
        <v>177</v>
      </c>
      <c r="AW2209" s="77">
        <v>21.53</v>
      </c>
      <c r="AX2209" s="144">
        <f t="shared" si="232"/>
        <v>0.65</v>
      </c>
      <c r="AY2209" s="144">
        <f t="shared" si="233"/>
        <v>0.56999999999999995</v>
      </c>
      <c r="AZ2209" s="144">
        <f t="shared" si="234"/>
        <v>0.78</v>
      </c>
      <c r="BA2209" s="54">
        <f t="shared" si="235"/>
        <v>22.627496906417331</v>
      </c>
      <c r="BB2209" s="54">
        <f t="shared" si="236"/>
        <v>17.455503093582674</v>
      </c>
    </row>
    <row r="2210" spans="1:54" x14ac:dyDescent="0.25">
      <c r="A2210" s="3">
        <v>43444</v>
      </c>
      <c r="B2210" s="77">
        <v>9647.5400000000009</v>
      </c>
      <c r="C2210" s="77">
        <v>1004.98343</v>
      </c>
      <c r="D2210" s="77">
        <v>-90.527900000000002</v>
      </c>
      <c r="E2210" s="77">
        <f t="shared" si="238"/>
        <v>-409.59229999999997</v>
      </c>
      <c r="F2210" s="77">
        <v>-10.0847</v>
      </c>
      <c r="G2210" s="77">
        <v>-14.647500000000001</v>
      </c>
      <c r="H2210">
        <v>0</v>
      </c>
      <c r="I2210" s="78">
        <v>9626</v>
      </c>
      <c r="J2210">
        <v>201812</v>
      </c>
      <c r="K2210" s="78">
        <v>9626</v>
      </c>
      <c r="L2210" s="77">
        <f t="shared" si="237"/>
        <v>-21.540000000000873</v>
      </c>
      <c r="M2210" s="78">
        <v>36576</v>
      </c>
      <c r="N2210" s="78">
        <v>703.85063000000002</v>
      </c>
      <c r="O2210" s="78">
        <v>1801</v>
      </c>
      <c r="P2210" s="78">
        <v>8.6631999999999998</v>
      </c>
      <c r="Q2210" s="144">
        <v>37026.25</v>
      </c>
      <c r="R2210" s="78">
        <v>-30054</v>
      </c>
      <c r="S2210" s="78">
        <v>246</v>
      </c>
      <c r="T2210" s="78">
        <v>-1899</v>
      </c>
      <c r="U2210" s="78">
        <v>42277</v>
      </c>
      <c r="V2210" s="219">
        <v>4.491804054213875E-2</v>
      </c>
      <c r="W2210" s="78">
        <v>-6411</v>
      </c>
      <c r="X2210" s="78">
        <v>-7825</v>
      </c>
      <c r="Y2210" s="78">
        <v>-1869</v>
      </c>
      <c r="Z2210" s="78">
        <v>1272</v>
      </c>
      <c r="AA2210" s="78">
        <v>102.06</v>
      </c>
      <c r="AB2210" s="78">
        <v>98.03</v>
      </c>
      <c r="AC2210" s="78">
        <v>35246</v>
      </c>
      <c r="AD2210" s="104">
        <v>0.52598999999999996</v>
      </c>
      <c r="AE2210" s="78">
        <v>-3440</v>
      </c>
      <c r="AF2210" s="104">
        <v>1.3882000000000001</v>
      </c>
      <c r="AG2210" s="78">
        <v>-42338</v>
      </c>
      <c r="AH2210" s="104">
        <v>0.24509</v>
      </c>
      <c r="AI2210" s="78">
        <v>5599</v>
      </c>
      <c r="AJ2210" s="104">
        <v>-0.93913000000000002</v>
      </c>
      <c r="AK2210" s="78">
        <v>10200</v>
      </c>
      <c r="AL2210" s="78">
        <v>9000</v>
      </c>
      <c r="AM2210" s="8">
        <v>9600</v>
      </c>
      <c r="AN2210" s="78">
        <v>285</v>
      </c>
      <c r="AO2210" s="78">
        <v>10000</v>
      </c>
      <c r="AP2210" s="78">
        <v>9500</v>
      </c>
      <c r="AQ2210" s="78">
        <v>9600</v>
      </c>
      <c r="AR2210" s="78">
        <v>501</v>
      </c>
      <c r="AS2210" s="78">
        <v>10000</v>
      </c>
      <c r="AT2210" s="78">
        <v>9300</v>
      </c>
      <c r="AU2210" s="78">
        <v>9650</v>
      </c>
      <c r="AV2210" s="78">
        <v>152</v>
      </c>
      <c r="AW2210" s="77">
        <v>22.74</v>
      </c>
      <c r="AX2210" s="144">
        <f t="shared" si="232"/>
        <v>0.86</v>
      </c>
      <c r="AY2210" s="144">
        <f t="shared" si="233"/>
        <v>0.75</v>
      </c>
      <c r="AZ2210" s="144">
        <f t="shared" si="234"/>
        <v>0.87</v>
      </c>
      <c r="BA2210" s="54">
        <f t="shared" si="235"/>
        <v>23.007329514454614</v>
      </c>
      <c r="BB2210" s="54">
        <f t="shared" si="236"/>
        <v>17.304670485545383</v>
      </c>
    </row>
    <row r="2211" spans="1:54" x14ac:dyDescent="0.25">
      <c r="A2211" s="3">
        <v>43445</v>
      </c>
      <c r="B2211" s="77">
        <v>9707.0400000000009</v>
      </c>
      <c r="C2211" s="77">
        <v>928.03242999999998</v>
      </c>
      <c r="D2211" s="77">
        <v>-51.076400000000007</v>
      </c>
      <c r="E2211" s="77">
        <f t="shared" si="238"/>
        <v>-483.05409999999995</v>
      </c>
      <c r="F2211" s="77">
        <v>2.1543000000000001</v>
      </c>
      <c r="G2211" s="77">
        <v>1.9733000000000001</v>
      </c>
      <c r="H2211">
        <v>0</v>
      </c>
      <c r="I2211" s="78">
        <v>9687</v>
      </c>
      <c r="J2211">
        <v>201812</v>
      </c>
      <c r="K2211" s="78">
        <v>9687</v>
      </c>
      <c r="L2211" s="77">
        <f t="shared" si="237"/>
        <v>-20.040000000000873</v>
      </c>
      <c r="M2211" s="78">
        <v>35134</v>
      </c>
      <c r="N2211" s="78">
        <v>680.37355000000002</v>
      </c>
      <c r="O2211" s="78">
        <v>3620</v>
      </c>
      <c r="P2211" s="78">
        <v>17.527470000000001</v>
      </c>
      <c r="Q2211" s="144">
        <v>36039</v>
      </c>
      <c r="R2211" s="78">
        <v>-29141</v>
      </c>
      <c r="S2211" s="78">
        <v>2501</v>
      </c>
      <c r="T2211" s="78">
        <v>-1324</v>
      </c>
      <c r="U2211" s="78">
        <v>43642</v>
      </c>
      <c r="V2211" s="219">
        <v>3.0337748040878052E-2</v>
      </c>
      <c r="W2211" s="78">
        <v>-4159</v>
      </c>
      <c r="X2211" s="78">
        <v>-6037</v>
      </c>
      <c r="Y2211" s="78">
        <v>-899</v>
      </c>
      <c r="Z2211" s="78">
        <v>1897</v>
      </c>
      <c r="AA2211" s="78">
        <v>109.15</v>
      </c>
      <c r="AB2211" s="78">
        <v>99.58</v>
      </c>
      <c r="AC2211" s="78">
        <v>39394</v>
      </c>
      <c r="AD2211" s="104">
        <v>0.73563000000000001</v>
      </c>
      <c r="AE2211" s="78">
        <v>-1855</v>
      </c>
      <c r="AF2211" s="104">
        <v>1.01797</v>
      </c>
      <c r="AG2211" s="78">
        <v>-57597</v>
      </c>
      <c r="AH2211" s="104">
        <v>-3.7000000000000002E-3</v>
      </c>
      <c r="AI2211" s="78">
        <v>12020</v>
      </c>
      <c r="AJ2211" s="104">
        <v>-0.43952000000000002</v>
      </c>
      <c r="AK2211" s="78">
        <v>10200</v>
      </c>
      <c r="AL2211" s="78">
        <v>9500</v>
      </c>
      <c r="AM2211" s="8">
        <v>9700</v>
      </c>
      <c r="AN2211" s="78">
        <v>230</v>
      </c>
      <c r="AO2211" s="78">
        <v>10000</v>
      </c>
      <c r="AP2211" s="78">
        <v>9500</v>
      </c>
      <c r="AQ2211" s="78">
        <v>9700</v>
      </c>
      <c r="AR2211" s="78">
        <v>465</v>
      </c>
      <c r="AS2211" s="78">
        <v>9800</v>
      </c>
      <c r="AT2211" s="78">
        <v>9500</v>
      </c>
      <c r="AU2211" s="78">
        <v>9700</v>
      </c>
      <c r="AV2211" s="78">
        <v>91</v>
      </c>
      <c r="AW2211" s="77">
        <v>21.62</v>
      </c>
      <c r="AX2211" s="144">
        <f t="shared" si="232"/>
        <v>0.68</v>
      </c>
      <c r="AY2211" s="144">
        <f t="shared" si="233"/>
        <v>0.55000000000000004</v>
      </c>
      <c r="AZ2211" s="144">
        <f t="shared" si="234"/>
        <v>0.77</v>
      </c>
      <c r="BA2211" s="54">
        <f t="shared" si="235"/>
        <v>23.071552324050238</v>
      </c>
      <c r="BB2211" s="54">
        <f t="shared" si="236"/>
        <v>17.286447675949766</v>
      </c>
    </row>
    <row r="2212" spans="1:54" x14ac:dyDescent="0.25">
      <c r="A2212" s="3">
        <v>43446</v>
      </c>
      <c r="B2212" s="77">
        <v>9816.4500000000007</v>
      </c>
      <c r="C2212" s="77">
        <v>1024.0100199999999</v>
      </c>
      <c r="D2212" s="77">
        <v>-20.483000000000001</v>
      </c>
      <c r="E2212" s="77">
        <f t="shared" si="238"/>
        <v>-495.09819999999996</v>
      </c>
      <c r="F2212" s="77">
        <v>-2.3740999999999999</v>
      </c>
      <c r="G2212" s="77">
        <v>4.0552000000000001</v>
      </c>
      <c r="H2212" t="s">
        <v>1909</v>
      </c>
      <c r="I2212" s="78">
        <v>9818</v>
      </c>
      <c r="J2212">
        <v>201812</v>
      </c>
      <c r="K2212" s="78">
        <v>9818</v>
      </c>
      <c r="L2212" s="77">
        <f t="shared" si="237"/>
        <v>1.5499999999992724</v>
      </c>
      <c r="M2212" s="78">
        <v>38862</v>
      </c>
      <c r="N2212" s="78">
        <v>762.42133999999999</v>
      </c>
      <c r="O2212" s="78">
        <v>1552</v>
      </c>
      <c r="P2212" s="78">
        <v>7.6094499999999998</v>
      </c>
      <c r="Q2212" s="144">
        <v>39250</v>
      </c>
      <c r="R2212" s="78">
        <v>-28853</v>
      </c>
      <c r="S2212" s="78">
        <v>2351</v>
      </c>
      <c r="T2212" s="78">
        <v>46</v>
      </c>
      <c r="U2212" s="78">
        <v>40162</v>
      </c>
      <c r="V2212" s="219">
        <v>-1.1453612867885065E-3</v>
      </c>
      <c r="W2212" s="78">
        <v>-2383</v>
      </c>
      <c r="X2212" s="78">
        <v>-322</v>
      </c>
      <c r="Y2212" s="78">
        <v>1482</v>
      </c>
      <c r="Z2212" s="78">
        <v>2532</v>
      </c>
      <c r="AA2212" s="78">
        <v>111.99</v>
      </c>
      <c r="AB2212" s="78">
        <v>118.14</v>
      </c>
      <c r="AC2212" s="78">
        <v>32295</v>
      </c>
      <c r="AD2212" s="104">
        <v>0.99766999999999995</v>
      </c>
      <c r="AE2212" s="78">
        <v>-4326</v>
      </c>
      <c r="AF2212" s="104">
        <v>0.33699000000000001</v>
      </c>
      <c r="AG2212" s="78">
        <v>-44805</v>
      </c>
      <c r="AH2212" s="104">
        <v>-0.33496999999999999</v>
      </c>
      <c r="AI2212" s="78">
        <v>17507</v>
      </c>
      <c r="AJ2212" s="104">
        <v>2.8889999999999999E-2</v>
      </c>
      <c r="AK2212" s="78">
        <v>10200</v>
      </c>
      <c r="AL2212" s="78">
        <v>9500</v>
      </c>
      <c r="AM2212" s="8">
        <v>9800</v>
      </c>
      <c r="AN2212" s="78">
        <v>192</v>
      </c>
      <c r="AO2212" s="78">
        <v>10000</v>
      </c>
      <c r="AP2212" s="78">
        <v>9500</v>
      </c>
      <c r="AQ2212" s="78">
        <v>9800</v>
      </c>
      <c r="AR2212" s="78">
        <v>424</v>
      </c>
      <c r="AS2212" s="78">
        <v>10200</v>
      </c>
      <c r="AT2212" s="78">
        <v>9500</v>
      </c>
      <c r="AU2212" s="78">
        <v>9800</v>
      </c>
      <c r="AV2212" s="78">
        <v>192</v>
      </c>
      <c r="AW2212" s="77">
        <v>19.72</v>
      </c>
      <c r="AX2212" s="144">
        <f t="shared" si="232"/>
        <v>0.27</v>
      </c>
      <c r="AY2212" s="144">
        <f t="shared" si="233"/>
        <v>0.26</v>
      </c>
      <c r="AZ2212" s="144">
        <f t="shared" si="234"/>
        <v>0.63</v>
      </c>
      <c r="BA2212" s="54">
        <f t="shared" si="235"/>
        <v>23.042596099854975</v>
      </c>
      <c r="BB2212" s="54">
        <f t="shared" si="236"/>
        <v>17.247403900145031</v>
      </c>
    </row>
    <row r="2213" spans="1:54" x14ac:dyDescent="0.25">
      <c r="A2213" s="3">
        <v>43447</v>
      </c>
      <c r="B2213" s="77">
        <v>9858.76</v>
      </c>
      <c r="C2213" s="77">
        <v>1138.8760199999999</v>
      </c>
      <c r="D2213" s="77">
        <v>31.2746</v>
      </c>
      <c r="E2213" s="77">
        <f t="shared" si="238"/>
        <v>-486.20949999999988</v>
      </c>
      <c r="F2213" s="77">
        <v>1.8868</v>
      </c>
      <c r="G2213" s="77">
        <v>7.8696999999999999</v>
      </c>
      <c r="H2213">
        <v>0</v>
      </c>
      <c r="I2213" s="78">
        <v>9856</v>
      </c>
      <c r="J2213">
        <v>201812</v>
      </c>
      <c r="K2213" s="78">
        <v>9856</v>
      </c>
      <c r="L2213" s="77">
        <f t="shared" si="237"/>
        <v>-2.7600000000002183</v>
      </c>
      <c r="M2213" s="78">
        <v>41084</v>
      </c>
      <c r="N2213" s="78">
        <v>809.02562999999998</v>
      </c>
      <c r="O2213" s="78">
        <v>3942</v>
      </c>
      <c r="P2213" s="78">
        <v>19.410080000000001</v>
      </c>
      <c r="Q2213" s="144">
        <v>42069.5</v>
      </c>
      <c r="R2213" s="78">
        <v>-29615</v>
      </c>
      <c r="S2213" s="78">
        <v>1924</v>
      </c>
      <c r="T2213" s="78">
        <v>3906</v>
      </c>
      <c r="U2213" s="78">
        <v>41268</v>
      </c>
      <c r="V2213" s="219">
        <v>-9.4649607444024425E-2</v>
      </c>
      <c r="W2213" s="78">
        <v>-2523</v>
      </c>
      <c r="X2213" s="78">
        <v>-3582</v>
      </c>
      <c r="Y2213" s="78">
        <v>2457</v>
      </c>
      <c r="Z2213" s="78">
        <v>5445</v>
      </c>
      <c r="AA2213" s="78">
        <v>105.17</v>
      </c>
      <c r="AB2213" s="78">
        <v>117.78</v>
      </c>
      <c r="AC2213" s="78">
        <v>32834</v>
      </c>
      <c r="AD2213" s="104">
        <v>1.0281199999999999</v>
      </c>
      <c r="AE2213" s="78">
        <v>2478</v>
      </c>
      <c r="AF2213" s="104">
        <v>9.5780000000000004E-2</v>
      </c>
      <c r="AG2213" s="78">
        <v>-33557</v>
      </c>
      <c r="AH2213" s="104">
        <v>-0.32538</v>
      </c>
      <c r="AI2213" s="78">
        <v>9483</v>
      </c>
      <c r="AJ2213" s="104">
        <v>-2.5919999999999999E-2</v>
      </c>
      <c r="AK2213" s="78">
        <v>10200</v>
      </c>
      <c r="AL2213" s="78">
        <v>9500</v>
      </c>
      <c r="AM2213" s="8">
        <v>9850</v>
      </c>
      <c r="AN2213" s="78">
        <v>157</v>
      </c>
      <c r="AO2213" s="78">
        <v>10000</v>
      </c>
      <c r="AP2213" s="78">
        <v>9500</v>
      </c>
      <c r="AQ2213" s="78">
        <v>9800</v>
      </c>
      <c r="AR2213" s="78">
        <v>410</v>
      </c>
      <c r="AS2213" s="78">
        <v>10200</v>
      </c>
      <c r="AT2213" s="78">
        <v>9500</v>
      </c>
      <c r="AU2213" s="78">
        <v>9850</v>
      </c>
      <c r="AV2213" s="78">
        <v>157</v>
      </c>
      <c r="AW2213" s="77">
        <v>19.46</v>
      </c>
      <c r="AX2213" s="144">
        <f t="shared" si="232"/>
        <v>0.24</v>
      </c>
      <c r="AY2213" s="144">
        <f t="shared" si="233"/>
        <v>0.22</v>
      </c>
      <c r="AZ2213" s="144">
        <f t="shared" si="234"/>
        <v>0.61</v>
      </c>
      <c r="BA2213" s="54">
        <f t="shared" si="235"/>
        <v>23.004958079400609</v>
      </c>
      <c r="BB2213" s="54">
        <f t="shared" si="236"/>
        <v>17.186041920599394</v>
      </c>
    </row>
    <row r="2214" spans="1:54" x14ac:dyDescent="0.25">
      <c r="A2214" s="3">
        <v>43448</v>
      </c>
      <c r="B2214" s="77">
        <v>9774.16</v>
      </c>
      <c r="C2214" s="77">
        <v>975.48329999999999</v>
      </c>
      <c r="D2214" s="77">
        <v>-67.812200000000004</v>
      </c>
      <c r="E2214" s="77">
        <f t="shared" si="238"/>
        <v>-547.77049999999997</v>
      </c>
      <c r="F2214" s="77">
        <v>-6.7251000000000003</v>
      </c>
      <c r="G2214" s="77">
        <v>-10.432</v>
      </c>
      <c r="H2214">
        <v>0</v>
      </c>
      <c r="I2214" s="78">
        <v>9730</v>
      </c>
      <c r="J2214">
        <v>201812</v>
      </c>
      <c r="K2214" s="78">
        <v>9730</v>
      </c>
      <c r="L2214" s="77">
        <f t="shared" si="237"/>
        <v>-44.159999999999854</v>
      </c>
      <c r="M2214" s="78">
        <v>36484</v>
      </c>
      <c r="N2214" s="78">
        <v>709.26018999999997</v>
      </c>
      <c r="O2214" s="78">
        <v>2902</v>
      </c>
      <c r="P2214" s="78">
        <v>14.112740000000001</v>
      </c>
      <c r="Q2214" s="144">
        <v>37209.5</v>
      </c>
      <c r="R2214" s="78">
        <v>-30733</v>
      </c>
      <c r="S2214" s="78">
        <v>3492</v>
      </c>
      <c r="T2214" s="78">
        <v>-841</v>
      </c>
      <c r="U2214" s="78">
        <v>41350</v>
      </c>
      <c r="V2214" s="219">
        <v>2.0338573155985491E-2</v>
      </c>
      <c r="W2214" s="78">
        <v>-5742</v>
      </c>
      <c r="X2214" s="78">
        <v>-4050</v>
      </c>
      <c r="Y2214" s="78">
        <v>-841</v>
      </c>
      <c r="Z2214" s="78">
        <v>-55</v>
      </c>
      <c r="AA2214" s="78">
        <v>94.27</v>
      </c>
      <c r="AB2214" s="78">
        <v>108.89</v>
      </c>
      <c r="AC2214" s="78">
        <v>33826</v>
      </c>
      <c r="AD2214" s="104">
        <v>0.65925999999999996</v>
      </c>
      <c r="AE2214" s="78">
        <v>4755</v>
      </c>
      <c r="AF2214" s="104">
        <v>0.48719000000000001</v>
      </c>
      <c r="AG2214" s="78">
        <v>-52416</v>
      </c>
      <c r="AH2214" s="104">
        <v>-0.45616000000000001</v>
      </c>
      <c r="AI2214" s="78">
        <v>19369</v>
      </c>
      <c r="AJ2214" s="104">
        <v>0.17818999999999999</v>
      </c>
      <c r="AK2214" s="78">
        <v>10000</v>
      </c>
      <c r="AL2214" s="78">
        <v>9500</v>
      </c>
      <c r="AM2214" s="8">
        <v>9750</v>
      </c>
      <c r="AN2214" s="78">
        <v>150</v>
      </c>
      <c r="AO2214" s="78">
        <v>10000</v>
      </c>
      <c r="AP2214" s="78">
        <v>9500</v>
      </c>
      <c r="AQ2214" s="78">
        <v>9700</v>
      </c>
      <c r="AR2214" s="78">
        <v>422</v>
      </c>
      <c r="AS2214" s="78">
        <v>10000</v>
      </c>
      <c r="AT2214" s="78">
        <v>9500</v>
      </c>
      <c r="AU2214" s="78">
        <v>9750</v>
      </c>
      <c r="AV2214" s="78">
        <v>150</v>
      </c>
      <c r="AW2214" s="77">
        <v>20.149999999999999</v>
      </c>
      <c r="AX2214" s="144">
        <f t="shared" si="232"/>
        <v>0.41</v>
      </c>
      <c r="AY2214" s="144">
        <f t="shared" si="233"/>
        <v>0.3</v>
      </c>
      <c r="AZ2214" s="144">
        <f t="shared" si="234"/>
        <v>0.65</v>
      </c>
      <c r="BA2214" s="54">
        <f t="shared" si="235"/>
        <v>22.945242503580339</v>
      </c>
      <c r="BB2214" s="54">
        <f t="shared" si="236"/>
        <v>17.172757496419663</v>
      </c>
    </row>
    <row r="2215" spans="1:54" x14ac:dyDescent="0.25">
      <c r="A2215" s="3">
        <v>43451</v>
      </c>
      <c r="B2215" s="77">
        <v>9787.5300000000007</v>
      </c>
      <c r="C2215" s="77">
        <v>806.79373999999996</v>
      </c>
      <c r="D2215" s="77">
        <v>-1.7028999999999999</v>
      </c>
      <c r="E2215" s="77">
        <f t="shared" si="238"/>
        <v>-589.41229999999996</v>
      </c>
      <c r="F2215" s="77">
        <v>-8.6240000000000006</v>
      </c>
      <c r="G2215" s="77">
        <v>-12.318</v>
      </c>
      <c r="H2215">
        <v>0</v>
      </c>
      <c r="I2215" s="78">
        <v>9790</v>
      </c>
      <c r="J2215">
        <v>201812</v>
      </c>
      <c r="K2215" s="78">
        <v>9790</v>
      </c>
      <c r="L2215" s="77">
        <f t="shared" si="237"/>
        <v>2.4699999999993452</v>
      </c>
      <c r="M2215" s="78">
        <v>40702</v>
      </c>
      <c r="N2215" s="78">
        <v>795.73423000000003</v>
      </c>
      <c r="O2215" s="78">
        <v>6139</v>
      </c>
      <c r="P2215" s="78">
        <v>30.03528</v>
      </c>
      <c r="Q2215" s="144">
        <v>42236.75</v>
      </c>
      <c r="R2215" s="78">
        <v>-30790</v>
      </c>
      <c r="S2215" s="78">
        <v>1452</v>
      </c>
      <c r="T2215" s="78">
        <v>1320</v>
      </c>
      <c r="U2215" s="78">
        <v>44530</v>
      </c>
      <c r="V2215" s="219">
        <v>-2.9642937345609702E-2</v>
      </c>
      <c r="W2215" s="78">
        <v>-4573</v>
      </c>
      <c r="X2215" s="78">
        <v>-3084</v>
      </c>
      <c r="Y2215" s="78">
        <v>945</v>
      </c>
      <c r="Z2215" s="78">
        <v>5942</v>
      </c>
      <c r="AA2215" s="78">
        <v>121.73</v>
      </c>
      <c r="AB2215" s="78">
        <v>112.32</v>
      </c>
      <c r="AC2215" s="78">
        <v>38339</v>
      </c>
      <c r="AD2215" s="104">
        <v>0.83030999999999999</v>
      </c>
      <c r="AE2215" s="78">
        <v>8160</v>
      </c>
      <c r="AF2215" s="104">
        <v>0.11897000000000001</v>
      </c>
      <c r="AG2215" s="78">
        <v>-40858</v>
      </c>
      <c r="AH2215" s="104">
        <v>0.13302</v>
      </c>
      <c r="AI2215" s="78">
        <v>-132</v>
      </c>
      <c r="AJ2215" s="104">
        <v>-3.1280000000000002E-2</v>
      </c>
      <c r="AK2215" s="78">
        <v>9900</v>
      </c>
      <c r="AL2215" s="78">
        <v>9500</v>
      </c>
      <c r="AM2215" s="8">
        <v>9800</v>
      </c>
      <c r="AN2215" s="78">
        <v>105.5</v>
      </c>
      <c r="AO2215" s="78">
        <v>10000</v>
      </c>
      <c r="AP2215" s="78">
        <v>9500</v>
      </c>
      <c r="AQ2215" s="78">
        <v>9800</v>
      </c>
      <c r="AR2215" s="78">
        <v>393</v>
      </c>
      <c r="AS2215" s="78">
        <v>9900</v>
      </c>
      <c r="AT2215" s="78">
        <v>9500</v>
      </c>
      <c r="AU2215" s="78">
        <v>9800</v>
      </c>
      <c r="AV2215" s="78">
        <v>105.5</v>
      </c>
      <c r="AW2215" s="77">
        <v>20</v>
      </c>
      <c r="AX2215" s="144">
        <f t="shared" ref="AX2215:AX2278" si="239">PERCENTRANK(AW2186:AW2215,AW2215,2)</f>
        <v>0.41</v>
      </c>
      <c r="AY2215" s="144">
        <f t="shared" ref="AY2215:AY2278" si="240">PERCENTRANK(AW2166:AW2215,AW2215,2)</f>
        <v>0.28000000000000003</v>
      </c>
      <c r="AZ2215" s="144">
        <f t="shared" ref="AZ2215:AZ2278" si="241">PERCENTRANK(AW2116:AW2215,AW2215,2)</f>
        <v>0.64</v>
      </c>
      <c r="BA2215" s="54">
        <f t="shared" ref="BA2215:BA2278" si="242">AVERAGE(AW2196:AW2215)+2*_xlfn.STDEV.S(AW2196:AW2215)</f>
        <v>22.903094891367076</v>
      </c>
      <c r="BB2215" s="54">
        <f t="shared" ref="BB2215:BB2278" si="243">AVERAGE(AW2196:AW2215)-2*_xlfn.STDEV.S(AW2196:AW2215)</f>
        <v>17.153905108632927</v>
      </c>
    </row>
    <row r="2216" spans="1:54" x14ac:dyDescent="0.25">
      <c r="A2216" s="3">
        <v>43452</v>
      </c>
      <c r="B2216" s="77">
        <v>9718.82</v>
      </c>
      <c r="C2216" s="77">
        <v>967.17304000000001</v>
      </c>
      <c r="D2216" s="77">
        <v>-56.696099999999994</v>
      </c>
      <c r="E2216" s="77">
        <f t="shared" si="238"/>
        <v>-576.14959999999996</v>
      </c>
      <c r="F2216" s="77">
        <v>-1.3266999999999998</v>
      </c>
      <c r="G2216" s="77">
        <v>-24.159899999999997</v>
      </c>
      <c r="H2216">
        <v>0</v>
      </c>
      <c r="I2216" s="78">
        <v>9718</v>
      </c>
      <c r="J2216">
        <v>201812</v>
      </c>
      <c r="K2216" s="78">
        <v>9718</v>
      </c>
      <c r="L2216" s="77">
        <f t="shared" si="237"/>
        <v>-0.81999999999970896</v>
      </c>
      <c r="M2216" s="78">
        <v>39202</v>
      </c>
      <c r="N2216" s="78">
        <v>759.63275999999996</v>
      </c>
      <c r="O2216" s="78">
        <v>550</v>
      </c>
      <c r="P2216" s="78">
        <v>2.6902699999999999</v>
      </c>
      <c r="Q2216" s="144">
        <v>39339.5</v>
      </c>
      <c r="R2216" s="78">
        <v>-32002</v>
      </c>
      <c r="S2216" s="78">
        <v>1543</v>
      </c>
      <c r="T2216" s="78">
        <v>-2818</v>
      </c>
      <c r="U2216" s="78">
        <v>42169</v>
      </c>
      <c r="V2216" s="219">
        <v>6.6826341625364605E-2</v>
      </c>
      <c r="W2216" s="78">
        <v>-1010</v>
      </c>
      <c r="X2216" s="78">
        <v>-1424</v>
      </c>
      <c r="Y2216" s="78">
        <v>1380</v>
      </c>
      <c r="Z2216" s="78">
        <v>4511</v>
      </c>
      <c r="AA2216" s="78">
        <v>113.09</v>
      </c>
      <c r="AB2216" s="78">
        <v>101.08</v>
      </c>
      <c r="AC2216" s="78">
        <v>36921</v>
      </c>
      <c r="AD2216" s="104">
        <v>0.57596000000000003</v>
      </c>
      <c r="AE2216" s="78">
        <v>8676</v>
      </c>
      <c r="AF2216" s="104">
        <v>0.47221999999999997</v>
      </c>
      <c r="AG2216" s="78">
        <v>-54056</v>
      </c>
      <c r="AH2216" s="104">
        <v>-0.52363000000000004</v>
      </c>
      <c r="AI2216" s="78">
        <v>15014</v>
      </c>
      <c r="AJ2216" s="104">
        <v>0.42777999999999999</v>
      </c>
      <c r="AK2216" s="78">
        <v>9800</v>
      </c>
      <c r="AL2216" s="78">
        <v>9700</v>
      </c>
      <c r="AM2216" s="8">
        <v>9700</v>
      </c>
      <c r="AN2216" s="78">
        <v>100.5</v>
      </c>
      <c r="AO2216" s="78">
        <v>10000</v>
      </c>
      <c r="AP2216" s="78">
        <v>9500</v>
      </c>
      <c r="AQ2216" s="78">
        <v>9700</v>
      </c>
      <c r="AR2216" s="78">
        <v>406</v>
      </c>
      <c r="AS2216" s="78">
        <v>9800</v>
      </c>
      <c r="AT2216" s="78">
        <v>9700</v>
      </c>
      <c r="AU2216" s="78">
        <v>9700</v>
      </c>
      <c r="AV2216" s="78">
        <v>100.5</v>
      </c>
      <c r="AW2216" s="77">
        <v>20.47</v>
      </c>
      <c r="AX2216" s="144">
        <f t="shared" si="239"/>
        <v>0.57999999999999996</v>
      </c>
      <c r="AY2216" s="144">
        <f t="shared" si="240"/>
        <v>0.36</v>
      </c>
      <c r="AZ2216" s="144">
        <f t="shared" si="241"/>
        <v>0.68</v>
      </c>
      <c r="BA2216" s="54">
        <f t="shared" si="242"/>
        <v>22.749116620045388</v>
      </c>
      <c r="BB2216" s="54">
        <f t="shared" si="243"/>
        <v>17.1888833799546</v>
      </c>
    </row>
    <row r="2217" spans="1:54" x14ac:dyDescent="0.25">
      <c r="A2217" s="3">
        <v>43453</v>
      </c>
      <c r="B2217" s="77">
        <v>9783.2099999999991</v>
      </c>
      <c r="C2217" s="77">
        <v>912.99707999999998</v>
      </c>
      <c r="D2217" s="77">
        <v>23.115600000000001</v>
      </c>
      <c r="E2217" s="77">
        <f t="shared" si="238"/>
        <v>-557.58349999999996</v>
      </c>
      <c r="F2217" s="77">
        <v>-1.3628</v>
      </c>
      <c r="G2217" s="77">
        <v>-12.464600000000001</v>
      </c>
      <c r="H2217" t="s">
        <v>1910</v>
      </c>
      <c r="I2217" s="78">
        <v>9768</v>
      </c>
      <c r="J2217">
        <v>201901</v>
      </c>
      <c r="K2217" s="78">
        <v>9750</v>
      </c>
      <c r="L2217" s="77">
        <f t="shared" si="237"/>
        <v>-33.209999999999127</v>
      </c>
      <c r="M2217" s="78">
        <v>42433</v>
      </c>
      <c r="N2217" s="78">
        <v>826.86455000000001</v>
      </c>
      <c r="O2217" s="78">
        <v>1586</v>
      </c>
      <c r="P2217" s="78">
        <v>7.7262300000000002</v>
      </c>
      <c r="Q2217" s="144">
        <v>42829.5</v>
      </c>
      <c r="R2217" s="78">
        <v>-32502</v>
      </c>
      <c r="S2217" s="78">
        <v>2125</v>
      </c>
      <c r="T2217" s="78">
        <v>721</v>
      </c>
      <c r="U2217" s="78">
        <v>27873</v>
      </c>
      <c r="V2217" s="219">
        <v>-2.586732680371686E-2</v>
      </c>
      <c r="W2217" s="78">
        <v>-3631</v>
      </c>
      <c r="X2217" s="78">
        <v>2078</v>
      </c>
      <c r="Y2217" s="78">
        <v>1929</v>
      </c>
      <c r="Z2217" s="78">
        <v>7306</v>
      </c>
      <c r="AA2217" s="78">
        <v>102.24</v>
      </c>
      <c r="AB2217" s="78">
        <v>119.16</v>
      </c>
      <c r="AC2217" s="78">
        <v>18160</v>
      </c>
      <c r="AD2217" s="104">
        <v>0.83896999999999999</v>
      </c>
      <c r="AE2217" s="78">
        <v>-10431</v>
      </c>
      <c r="AF2217" s="104">
        <v>-0.1875</v>
      </c>
      <c r="AG2217" s="78">
        <v>-13338</v>
      </c>
      <c r="AH2217" s="104">
        <v>-0.55284999999999995</v>
      </c>
      <c r="AI2217" s="78">
        <v>10757</v>
      </c>
      <c r="AJ2217" s="104">
        <v>4.0590000000000001E-2</v>
      </c>
      <c r="AK2217" s="78">
        <v>10000</v>
      </c>
      <c r="AL2217" s="78">
        <v>9000</v>
      </c>
      <c r="AM2217" s="8">
        <v>9700</v>
      </c>
      <c r="AN2217" s="78">
        <v>393</v>
      </c>
      <c r="AO2217" s="78">
        <v>10400</v>
      </c>
      <c r="AP2217" s="78">
        <v>9900</v>
      </c>
      <c r="AQ2217" s="78">
        <v>9700</v>
      </c>
      <c r="AR2217" s="78">
        <v>556</v>
      </c>
      <c r="AS2217" s="78">
        <v>9750</v>
      </c>
      <c r="AT2217" s="78">
        <v>9750</v>
      </c>
      <c r="AU2217" s="78">
        <v>9750</v>
      </c>
      <c r="AV2217" s="78">
        <v>216</v>
      </c>
      <c r="AW2217" s="77">
        <v>19.7</v>
      </c>
      <c r="AX2217" s="144">
        <f t="shared" si="239"/>
        <v>0.31</v>
      </c>
      <c r="AY2217" s="144">
        <f t="shared" si="240"/>
        <v>0.18</v>
      </c>
      <c r="AZ2217" s="144">
        <f t="shared" si="241"/>
        <v>0.59</v>
      </c>
      <c r="BA2217" s="54">
        <f t="shared" si="242"/>
        <v>22.669472346790243</v>
      </c>
      <c r="BB2217" s="54">
        <f t="shared" si="243"/>
        <v>17.15952765320975</v>
      </c>
    </row>
    <row r="2218" spans="1:54" x14ac:dyDescent="0.25">
      <c r="A2218" s="3">
        <v>43454</v>
      </c>
      <c r="B2218" s="77">
        <v>9674.52</v>
      </c>
      <c r="C2218" s="77">
        <v>956.25770999999997</v>
      </c>
      <c r="D2218" s="77">
        <v>-65.220299999999995</v>
      </c>
      <c r="E2218" s="77">
        <f t="shared" si="238"/>
        <v>-603.80539999999996</v>
      </c>
      <c r="F2218" s="77">
        <v>1.7569999999999999</v>
      </c>
      <c r="G2218" s="77">
        <v>-38.197399999999995</v>
      </c>
      <c r="H2218">
        <v>0</v>
      </c>
      <c r="I2218" s="78">
        <v>9641</v>
      </c>
      <c r="J2218">
        <v>201901</v>
      </c>
      <c r="K2218" s="78">
        <v>9641</v>
      </c>
      <c r="L2218" s="77">
        <f t="shared" si="237"/>
        <v>-33.520000000000437</v>
      </c>
      <c r="M2218" s="78">
        <v>40623</v>
      </c>
      <c r="N2218" s="78">
        <v>782.8098</v>
      </c>
      <c r="O2218" s="78">
        <v>-4501</v>
      </c>
      <c r="P2218" s="78">
        <v>-21.69603</v>
      </c>
      <c r="Q2218" s="144">
        <v>39497.75</v>
      </c>
      <c r="R2218" s="78">
        <v>-33863</v>
      </c>
      <c r="S2218" s="78">
        <v>2022</v>
      </c>
      <c r="T2218" s="78">
        <v>-5593</v>
      </c>
      <c r="U2218" s="78">
        <v>35151</v>
      </c>
      <c r="V2218" s="219">
        <v>0.15911353873289522</v>
      </c>
      <c r="W2218" s="78">
        <v>-4510</v>
      </c>
      <c r="X2218" s="78">
        <v>1516</v>
      </c>
      <c r="Y2218" s="78">
        <v>-1053</v>
      </c>
      <c r="Z2218" s="78">
        <v>2599</v>
      </c>
      <c r="AA2218" s="78">
        <v>92.59</v>
      </c>
      <c r="AB2218" s="78">
        <v>107.1</v>
      </c>
      <c r="AC2218" s="78">
        <v>24407</v>
      </c>
      <c r="AD2218" s="104">
        <v>0.75390000000000001</v>
      </c>
      <c r="AE2218" s="78">
        <v>-5743</v>
      </c>
      <c r="AF2218" s="104">
        <v>-6.3130000000000006E-2</v>
      </c>
      <c r="AG2218" s="78">
        <v>-16873</v>
      </c>
      <c r="AH2218" s="104">
        <v>-0.67305000000000004</v>
      </c>
      <c r="AI2218" s="78">
        <v>10961</v>
      </c>
      <c r="AJ2218" s="104">
        <v>-0.31873000000000001</v>
      </c>
      <c r="AK2218" s="78">
        <v>10000</v>
      </c>
      <c r="AL2218" s="78">
        <v>9000</v>
      </c>
      <c r="AM2218" s="8">
        <v>9600</v>
      </c>
      <c r="AN2218" s="78">
        <v>411</v>
      </c>
      <c r="AO2218" s="78">
        <v>10400</v>
      </c>
      <c r="AP2218" s="78">
        <v>9900</v>
      </c>
      <c r="AQ2218" s="78">
        <v>9600</v>
      </c>
      <c r="AR2218" s="78">
        <v>577</v>
      </c>
      <c r="AS2218" s="78">
        <v>9900</v>
      </c>
      <c r="AT2218" s="78">
        <v>9600</v>
      </c>
      <c r="AU2218" s="78">
        <v>9650</v>
      </c>
      <c r="AV2218" s="78">
        <v>206</v>
      </c>
      <c r="AW2218" s="77">
        <v>20.82</v>
      </c>
      <c r="AX2218" s="144">
        <f t="shared" si="239"/>
        <v>0.72</v>
      </c>
      <c r="AY2218" s="144">
        <f t="shared" si="240"/>
        <v>0.44</v>
      </c>
      <c r="AZ2218" s="144">
        <f t="shared" si="241"/>
        <v>0.71</v>
      </c>
      <c r="BA2218" s="54">
        <f t="shared" si="242"/>
        <v>22.747189195023243</v>
      </c>
      <c r="BB2218" s="54">
        <f t="shared" si="243"/>
        <v>17.178810804976745</v>
      </c>
    </row>
    <row r="2219" spans="1:54" x14ac:dyDescent="0.25">
      <c r="A2219" s="3">
        <v>43455</v>
      </c>
      <c r="B2219" s="77">
        <v>9676.67</v>
      </c>
      <c r="C2219" s="77">
        <v>1124.6458500000001</v>
      </c>
      <c r="D2219" s="77">
        <v>-37.313499999999998</v>
      </c>
      <c r="E2219" s="77">
        <f t="shared" si="238"/>
        <v>-642.47509999999988</v>
      </c>
      <c r="F2219" s="77">
        <v>1.4556</v>
      </c>
      <c r="G2219" s="77">
        <v>-15.532500000000001</v>
      </c>
      <c r="H2219">
        <v>0</v>
      </c>
      <c r="I2219" s="78">
        <v>9660</v>
      </c>
      <c r="J2219">
        <v>201901</v>
      </c>
      <c r="K2219" s="78">
        <v>9660</v>
      </c>
      <c r="L2219" s="77">
        <f t="shared" si="237"/>
        <v>-16.670000000000073</v>
      </c>
      <c r="M2219" s="78">
        <v>39413</v>
      </c>
      <c r="N2219" s="78">
        <v>760.89206000000001</v>
      </c>
      <c r="O2219" s="78">
        <v>-5800</v>
      </c>
      <c r="P2219" s="78">
        <v>-28.008489999999998</v>
      </c>
      <c r="Q2219" s="144">
        <v>37963</v>
      </c>
      <c r="R2219" s="78">
        <v>-34278</v>
      </c>
      <c r="S2219" s="78">
        <v>2878</v>
      </c>
      <c r="T2219" s="78">
        <v>-6466</v>
      </c>
      <c r="U2219" s="78">
        <v>36883</v>
      </c>
      <c r="V2219" s="219">
        <v>0.17531111894368678</v>
      </c>
      <c r="W2219" s="78">
        <v>-4439</v>
      </c>
      <c r="X2219" s="78">
        <v>1675</v>
      </c>
      <c r="Y2219" s="78">
        <v>-2344</v>
      </c>
      <c r="Z2219" s="78">
        <v>1803</v>
      </c>
      <c r="AA2219" s="78">
        <v>102.74</v>
      </c>
      <c r="AB2219" s="78">
        <v>107.57</v>
      </c>
      <c r="AC2219" s="78">
        <v>24761</v>
      </c>
      <c r="AD2219" s="104">
        <v>0.80701000000000001</v>
      </c>
      <c r="AE2219" s="78">
        <v>-2035</v>
      </c>
      <c r="AF2219" s="104">
        <v>-1.9400000000000001E-2</v>
      </c>
      <c r="AG2219" s="78">
        <v>-22213</v>
      </c>
      <c r="AH2219" s="104">
        <v>-0.78203999999999996</v>
      </c>
      <c r="AI2219" s="78">
        <v>29708</v>
      </c>
      <c r="AJ2219" s="104">
        <v>9.3160000000000007E-2</v>
      </c>
      <c r="AK2219" s="78">
        <v>10000</v>
      </c>
      <c r="AL2219" s="78">
        <v>9000</v>
      </c>
      <c r="AM2219" s="8">
        <v>9700</v>
      </c>
      <c r="AN2219" s="78">
        <v>380</v>
      </c>
      <c r="AO2219" s="78">
        <v>10400</v>
      </c>
      <c r="AP2219" s="78">
        <v>9900</v>
      </c>
      <c r="AQ2219" s="78">
        <v>9600</v>
      </c>
      <c r="AR2219" s="78">
        <v>561</v>
      </c>
      <c r="AS2219" s="78">
        <v>9850</v>
      </c>
      <c r="AT2219" s="78">
        <v>9300</v>
      </c>
      <c r="AU2219" s="78">
        <v>9700</v>
      </c>
      <c r="AV2219" s="78">
        <v>152</v>
      </c>
      <c r="AW2219" s="77">
        <v>20.13</v>
      </c>
      <c r="AX2219" s="144">
        <f t="shared" si="239"/>
        <v>0.44</v>
      </c>
      <c r="AY2219" s="144">
        <f t="shared" si="240"/>
        <v>0.28000000000000003</v>
      </c>
      <c r="AZ2219" s="144">
        <f t="shared" si="241"/>
        <v>0.62</v>
      </c>
      <c r="BA2219" s="54">
        <f t="shared" si="242"/>
        <v>22.655598181552008</v>
      </c>
      <c r="BB2219" s="54">
        <f t="shared" si="243"/>
        <v>17.178401818447981</v>
      </c>
    </row>
    <row r="2220" spans="1:54" x14ac:dyDescent="0.25">
      <c r="A2220" s="3">
        <v>43456</v>
      </c>
      <c r="B2220" s="77">
        <v>9646.16</v>
      </c>
      <c r="C2220" s="77">
        <v>387.12599</v>
      </c>
      <c r="D2220" s="77">
        <v>-10.809699999999999</v>
      </c>
      <c r="E2220" s="77">
        <f t="shared" si="238"/>
        <v>-704.31399999999996</v>
      </c>
      <c r="F2220" s="77">
        <v>1.8066</v>
      </c>
      <c r="G2220" s="77">
        <v>-7.9951999999999996</v>
      </c>
      <c r="H2220">
        <v>0</v>
      </c>
      <c r="I2220" s="78">
        <v>9585</v>
      </c>
      <c r="J2220">
        <v>201901</v>
      </c>
      <c r="K2220" s="78">
        <v>9585</v>
      </c>
      <c r="L2220" s="77">
        <f t="shared" si="237"/>
        <v>-61.159999999999854</v>
      </c>
      <c r="M2220" s="78">
        <v>36362</v>
      </c>
      <c r="N2220" s="78">
        <v>696.80511000000001</v>
      </c>
      <c r="O2220" s="78">
        <v>-10736</v>
      </c>
      <c r="P2220" s="78">
        <v>-51.459829999999997</v>
      </c>
      <c r="Q2220" s="144">
        <v>33678</v>
      </c>
      <c r="R2220" s="78">
        <v>-35010</v>
      </c>
      <c r="S2220" s="78">
        <v>2992</v>
      </c>
      <c r="T2220" s="78">
        <v>-12048</v>
      </c>
      <c r="U2220" s="78">
        <v>40819</v>
      </c>
      <c r="V2220" s="219">
        <v>0.29515666723829587</v>
      </c>
      <c r="W2220" s="78">
        <v>-6541</v>
      </c>
      <c r="X2220" s="78">
        <v>-6647</v>
      </c>
      <c r="Y2220" s="78">
        <v>-6202</v>
      </c>
      <c r="Z2220" s="78">
        <v>-3813</v>
      </c>
      <c r="AA2220" s="78">
        <v>89.68</v>
      </c>
      <c r="AB2220" s="78">
        <v>105.02</v>
      </c>
      <c r="AC2220" s="78">
        <v>25242</v>
      </c>
      <c r="AD2220" s="104">
        <v>0.63017000000000001</v>
      </c>
      <c r="AE2220" s="78">
        <v>-919</v>
      </c>
      <c r="AF2220" s="104">
        <v>0.12282999999999999</v>
      </c>
      <c r="AG2220" s="78">
        <v>-25229</v>
      </c>
      <c r="AH2220" s="104">
        <v>-0.64527999999999996</v>
      </c>
      <c r="AI2220" s="78">
        <v>28317</v>
      </c>
      <c r="AJ2220" s="104">
        <v>0.22431999999999999</v>
      </c>
      <c r="AK2220" s="78">
        <v>10000</v>
      </c>
      <c r="AL2220" s="78">
        <v>9000</v>
      </c>
      <c r="AM2220" s="8">
        <v>9600</v>
      </c>
      <c r="AN2220" s="78">
        <v>392</v>
      </c>
      <c r="AO2220" s="78">
        <v>9900</v>
      </c>
      <c r="AP2220" s="78">
        <v>9900</v>
      </c>
      <c r="AQ2220" s="78">
        <v>9600</v>
      </c>
      <c r="AR2220" s="78">
        <v>561</v>
      </c>
      <c r="AS2220" s="78">
        <v>9800</v>
      </c>
      <c r="AT2220" s="78">
        <v>9300</v>
      </c>
      <c r="AU2220" s="78">
        <v>9600</v>
      </c>
      <c r="AV2220" s="78">
        <v>156</v>
      </c>
      <c r="AW2220" s="77">
        <v>21.07</v>
      </c>
      <c r="AX2220" s="144">
        <f t="shared" si="239"/>
        <v>0.79</v>
      </c>
      <c r="AY2220" s="144">
        <f t="shared" si="240"/>
        <v>0.55000000000000004</v>
      </c>
      <c r="AZ2220" s="144">
        <f t="shared" si="241"/>
        <v>0.74</v>
      </c>
      <c r="BA2220" s="54">
        <f t="shared" si="242"/>
        <v>22.769684797643507</v>
      </c>
      <c r="BB2220" s="54">
        <f t="shared" si="243"/>
        <v>17.202315202356488</v>
      </c>
    </row>
    <row r="2221" spans="1:54" x14ac:dyDescent="0.25">
      <c r="A2221" s="3">
        <v>43458</v>
      </c>
      <c r="B2221" s="77">
        <v>9639.7000000000007</v>
      </c>
      <c r="C2221" s="77">
        <v>690.36779000000001</v>
      </c>
      <c r="D2221" s="77">
        <v>-25.9072</v>
      </c>
      <c r="E2221" s="77">
        <f t="shared" si="238"/>
        <v>-687.49799999999993</v>
      </c>
      <c r="F2221" s="77">
        <v>3.9718</v>
      </c>
      <c r="G2221" s="77">
        <v>-4.8454000000000006</v>
      </c>
      <c r="H2221">
        <v>0</v>
      </c>
      <c r="I2221" s="78">
        <v>9620</v>
      </c>
      <c r="J2221">
        <v>201901</v>
      </c>
      <c r="K2221" s="78">
        <v>9620</v>
      </c>
      <c r="L2221" s="77">
        <f t="shared" si="237"/>
        <v>-19.700000000000728</v>
      </c>
      <c r="M2221" s="78">
        <v>35689</v>
      </c>
      <c r="N2221" s="78">
        <v>686.18712000000005</v>
      </c>
      <c r="O2221" s="78">
        <v>-4677</v>
      </c>
      <c r="P2221" s="78">
        <v>-22.494589999999999</v>
      </c>
      <c r="Q2221" s="144">
        <v>34519.75</v>
      </c>
      <c r="R2221" s="78">
        <v>-35528</v>
      </c>
      <c r="S2221" s="78">
        <v>2918</v>
      </c>
      <c r="T2221" s="78">
        <v>-5815</v>
      </c>
      <c r="U2221" s="78">
        <v>41706</v>
      </c>
      <c r="V2221" s="219">
        <v>0.13942837960964849</v>
      </c>
      <c r="W2221" s="78">
        <v>-5740</v>
      </c>
      <c r="X2221" s="78">
        <v>-2825</v>
      </c>
      <c r="Y2221" s="78">
        <v>-4331</v>
      </c>
      <c r="Z2221" s="78">
        <v>-1796</v>
      </c>
      <c r="AA2221" s="78">
        <v>121.27</v>
      </c>
      <c r="AB2221" s="78">
        <v>107.7</v>
      </c>
      <c r="AC2221" s="78">
        <v>27289</v>
      </c>
      <c r="AD2221" s="104">
        <v>0.72596000000000005</v>
      </c>
      <c r="AE2221" s="78">
        <v>417</v>
      </c>
      <c r="AF2221" s="104">
        <v>-9.0800000000000006E-2</v>
      </c>
      <c r="AG2221" s="78">
        <v>-31270</v>
      </c>
      <c r="AH2221" s="104">
        <v>-0.63778000000000001</v>
      </c>
      <c r="AI2221" s="78">
        <v>29311</v>
      </c>
      <c r="AJ2221" s="104">
        <v>0.19383</v>
      </c>
      <c r="AK2221" s="78">
        <v>10000</v>
      </c>
      <c r="AL2221" s="78">
        <v>9000</v>
      </c>
      <c r="AM2221" s="8">
        <v>9600</v>
      </c>
      <c r="AN2221" s="78">
        <v>371</v>
      </c>
      <c r="AO2221" s="78">
        <v>9900</v>
      </c>
      <c r="AP2221" s="78">
        <v>9900</v>
      </c>
      <c r="AQ2221" s="78">
        <v>9600</v>
      </c>
      <c r="AR2221" s="78">
        <v>555</v>
      </c>
      <c r="AS2221" s="78">
        <v>9750</v>
      </c>
      <c r="AT2221" s="78">
        <v>9400</v>
      </c>
      <c r="AU2221" s="78">
        <v>9650</v>
      </c>
      <c r="AV2221" s="78">
        <v>99.5</v>
      </c>
      <c r="AW2221" s="77">
        <v>20.49</v>
      </c>
      <c r="AX2221" s="144">
        <f t="shared" si="239"/>
        <v>0.62</v>
      </c>
      <c r="AY2221" s="144">
        <f t="shared" si="240"/>
        <v>0.4</v>
      </c>
      <c r="AZ2221" s="144">
        <f t="shared" si="241"/>
        <v>0.66</v>
      </c>
      <c r="BA2221" s="54">
        <f t="shared" si="242"/>
        <v>22.811680172789476</v>
      </c>
      <c r="BB2221" s="54">
        <f t="shared" si="243"/>
        <v>17.312319827210519</v>
      </c>
    </row>
    <row r="2222" spans="1:54" x14ac:dyDescent="0.25">
      <c r="A2222" s="3">
        <v>43459</v>
      </c>
      <c r="B2222" s="77">
        <v>9527.09</v>
      </c>
      <c r="C2222" s="77">
        <v>736.21130000000005</v>
      </c>
      <c r="D2222" s="77">
        <v>-49.662700000000001</v>
      </c>
      <c r="E2222" s="77">
        <f t="shared" si="238"/>
        <v>-765.68809999999985</v>
      </c>
      <c r="F2222" s="77">
        <v>-4.6124999999999998</v>
      </c>
      <c r="G2222" s="77">
        <v>-17.446300000000001</v>
      </c>
      <c r="H2222">
        <v>0</v>
      </c>
      <c r="I2222" s="78">
        <v>9477</v>
      </c>
      <c r="J2222">
        <v>201901</v>
      </c>
      <c r="K2222" s="78">
        <v>9477</v>
      </c>
      <c r="L2222" s="77">
        <f t="shared" si="237"/>
        <v>-50.090000000000146</v>
      </c>
      <c r="M2222" s="78">
        <v>35110</v>
      </c>
      <c r="N2222" s="78">
        <v>665.15201999999999</v>
      </c>
      <c r="O2222" s="78">
        <v>-7121</v>
      </c>
      <c r="P2222" s="78">
        <v>-33.745049999999999</v>
      </c>
      <c r="Q2222" s="144">
        <v>33329.75</v>
      </c>
      <c r="R2222" s="78">
        <v>-37172</v>
      </c>
      <c r="S2222" s="78">
        <v>4118</v>
      </c>
      <c r="T2222" s="78">
        <v>-6714</v>
      </c>
      <c r="U2222" s="78">
        <v>44296</v>
      </c>
      <c r="V2222" s="219">
        <v>0.15157124796821383</v>
      </c>
      <c r="W2222" s="78">
        <v>-8717</v>
      </c>
      <c r="X2222" s="78">
        <v>-8806</v>
      </c>
      <c r="Y2222" s="78">
        <v>-7052</v>
      </c>
      <c r="Z2222" s="78">
        <v>-7317</v>
      </c>
      <c r="AA2222" s="78">
        <v>107.21</v>
      </c>
      <c r="AB2222" s="78">
        <v>94.74</v>
      </c>
      <c r="AC2222" s="78">
        <v>33136</v>
      </c>
      <c r="AD2222" s="104">
        <v>0.81023000000000001</v>
      </c>
      <c r="AE2222" s="78">
        <v>7212</v>
      </c>
      <c r="AF2222" s="104">
        <v>0.56483000000000005</v>
      </c>
      <c r="AG2222" s="78">
        <v>-62268</v>
      </c>
      <c r="AH2222" s="104">
        <v>-1.08352</v>
      </c>
      <c r="AI2222" s="78">
        <v>26069</v>
      </c>
      <c r="AJ2222" s="104">
        <v>-3.1669999999999997E-2</v>
      </c>
      <c r="AK2222" s="78">
        <v>10000</v>
      </c>
      <c r="AL2222" s="78">
        <v>9000</v>
      </c>
      <c r="AM2222" s="8">
        <v>9500</v>
      </c>
      <c r="AN2222" s="78">
        <v>381</v>
      </c>
      <c r="AO2222" s="78">
        <v>9900</v>
      </c>
      <c r="AP2222" s="78">
        <v>9900</v>
      </c>
      <c r="AQ2222" s="78">
        <v>9500</v>
      </c>
      <c r="AR2222" s="78">
        <v>575</v>
      </c>
      <c r="AS2222" s="78">
        <v>9450</v>
      </c>
      <c r="AT2222" s="78">
        <v>9450</v>
      </c>
      <c r="AU2222" s="78">
        <v>9500</v>
      </c>
      <c r="AV2222" s="78">
        <v>70.5</v>
      </c>
      <c r="AW2222" s="77">
        <v>21.83</v>
      </c>
      <c r="AX2222" s="144">
        <f t="shared" si="239"/>
        <v>0.93</v>
      </c>
      <c r="AY2222" s="144">
        <f t="shared" si="240"/>
        <v>0.65</v>
      </c>
      <c r="AZ2222" s="144">
        <f t="shared" si="241"/>
        <v>0.78</v>
      </c>
      <c r="BA2222" s="54">
        <f t="shared" si="242"/>
        <v>22.995246835298669</v>
      </c>
      <c r="BB2222" s="54">
        <f t="shared" si="243"/>
        <v>17.445753164701326</v>
      </c>
    </row>
    <row r="2223" spans="1:54" x14ac:dyDescent="0.25">
      <c r="A2223" s="3">
        <v>43460</v>
      </c>
      <c r="B2223" s="77">
        <v>9478.99</v>
      </c>
      <c r="C2223" s="77">
        <v>696.20545000000004</v>
      </c>
      <c r="D2223" s="77">
        <v>-25.437800000000003</v>
      </c>
      <c r="E2223" s="77">
        <f t="shared" si="238"/>
        <v>-775.09609999999998</v>
      </c>
      <c r="F2223" s="77">
        <v>4.3279000000000005</v>
      </c>
      <c r="G2223" s="77">
        <v>-13.049100000000001</v>
      </c>
      <c r="H2223" t="s">
        <v>1911</v>
      </c>
      <c r="I2223" s="78">
        <v>9459</v>
      </c>
      <c r="J2223">
        <v>201901</v>
      </c>
      <c r="K2223" s="78">
        <v>9459</v>
      </c>
      <c r="L2223" s="77">
        <f t="shared" si="237"/>
        <v>-19.989999999999782</v>
      </c>
      <c r="M2223" s="78">
        <v>39145</v>
      </c>
      <c r="N2223" s="78">
        <v>739.75235999999995</v>
      </c>
      <c r="O2223" s="78">
        <v>-7678</v>
      </c>
      <c r="P2223" s="78">
        <v>-36.290799999999997</v>
      </c>
      <c r="Q2223" s="144">
        <v>37225.5</v>
      </c>
      <c r="R2223" s="78">
        <v>-38564</v>
      </c>
      <c r="S2223" s="78">
        <v>2149</v>
      </c>
      <c r="T2223" s="78">
        <v>-7469</v>
      </c>
      <c r="U2223" s="78">
        <v>45267</v>
      </c>
      <c r="V2223" s="219">
        <v>0.16499878498685577</v>
      </c>
      <c r="W2223" s="78">
        <v>-10133</v>
      </c>
      <c r="X2223" s="78">
        <v>-5991</v>
      </c>
      <c r="Y2223" s="78">
        <v>-8198</v>
      </c>
      <c r="Z2223" s="78">
        <v>-1857</v>
      </c>
      <c r="AA2223" s="78">
        <v>107.88</v>
      </c>
      <c r="AB2223" s="78">
        <v>120.54</v>
      </c>
      <c r="AC2223" s="78">
        <v>29153</v>
      </c>
      <c r="AD2223" s="104">
        <v>0.97006000000000003</v>
      </c>
      <c r="AE2223" s="78">
        <v>4421</v>
      </c>
      <c r="AF2223" s="104">
        <v>8.5680000000000006E-2</v>
      </c>
      <c r="AG2223" s="78">
        <v>-34547</v>
      </c>
      <c r="AH2223" s="104">
        <v>-0.36052000000000001</v>
      </c>
      <c r="AI2223" s="78">
        <v>14036</v>
      </c>
      <c r="AJ2223" s="104">
        <v>0.11498999999999999</v>
      </c>
      <c r="AK2223" s="78">
        <v>10000</v>
      </c>
      <c r="AL2223" s="78">
        <v>9000</v>
      </c>
      <c r="AM2223" s="8">
        <v>9500</v>
      </c>
      <c r="AN2223" s="78">
        <v>383</v>
      </c>
      <c r="AO2223" s="78">
        <v>9900</v>
      </c>
      <c r="AP2223" s="78">
        <v>9900</v>
      </c>
      <c r="AQ2223" s="78">
        <v>9400</v>
      </c>
      <c r="AR2223" s="78">
        <v>594</v>
      </c>
      <c r="AS2223" s="78">
        <v>9700</v>
      </c>
      <c r="AT2223" s="78">
        <v>9250</v>
      </c>
      <c r="AU2223" s="78">
        <v>9500</v>
      </c>
      <c r="AV2223" s="78">
        <v>184</v>
      </c>
      <c r="AW2223" s="77">
        <v>22.91</v>
      </c>
      <c r="AX2223" s="144">
        <f t="shared" si="239"/>
        <v>1</v>
      </c>
      <c r="AY2223" s="144">
        <f t="shared" si="240"/>
        <v>0.81</v>
      </c>
      <c r="AZ2223" s="144">
        <f t="shared" si="241"/>
        <v>0.88</v>
      </c>
      <c r="BA2223" s="54">
        <f t="shared" si="242"/>
        <v>23.381130600355135</v>
      </c>
      <c r="BB2223" s="54">
        <f t="shared" si="243"/>
        <v>17.43386939964487</v>
      </c>
    </row>
    <row r="2224" spans="1:54" x14ac:dyDescent="0.25">
      <c r="A2224" s="3">
        <v>43461</v>
      </c>
      <c r="B2224" s="77">
        <v>9641.56</v>
      </c>
      <c r="C2224" s="77">
        <v>820.30943000000002</v>
      </c>
      <c r="D2224" s="77">
        <v>76.133200000000002</v>
      </c>
      <c r="E2224" s="77">
        <f t="shared" si="238"/>
        <v>-702.59469999999999</v>
      </c>
      <c r="F2224" s="77">
        <v>7.1513</v>
      </c>
      <c r="G2224" s="77">
        <v>4.2229000000000001</v>
      </c>
      <c r="H2224">
        <v>0</v>
      </c>
      <c r="I2224" s="78">
        <v>9633</v>
      </c>
      <c r="J2224">
        <v>201901</v>
      </c>
      <c r="K2224" s="78">
        <v>9633</v>
      </c>
      <c r="L2224" s="77">
        <f t="shared" si="237"/>
        <v>-8.5599999999994907</v>
      </c>
      <c r="M2224" s="78">
        <v>46082</v>
      </c>
      <c r="N2224" s="78">
        <v>887.47888999999998</v>
      </c>
      <c r="O2224" s="78">
        <v>701</v>
      </c>
      <c r="P2224" s="78">
        <v>3.3720300000000001</v>
      </c>
      <c r="Q2224" s="144">
        <v>46257.25</v>
      </c>
      <c r="R2224" s="78">
        <v>-36938</v>
      </c>
      <c r="S2224" s="78">
        <v>1483</v>
      </c>
      <c r="T2224" s="78">
        <v>1060</v>
      </c>
      <c r="U2224" s="78">
        <v>44368</v>
      </c>
      <c r="V2224" s="219">
        <v>-2.3891092679408584E-2</v>
      </c>
      <c r="W2224" s="78">
        <v>-5210</v>
      </c>
      <c r="X2224" s="78">
        <v>5025</v>
      </c>
      <c r="Y2224" s="78">
        <v>-3269</v>
      </c>
      <c r="Z2224" s="78">
        <v>3410</v>
      </c>
      <c r="AA2224" s="78">
        <v>119.78</v>
      </c>
      <c r="AB2224" s="78">
        <v>128.01</v>
      </c>
      <c r="AC2224" s="78">
        <v>35638</v>
      </c>
      <c r="AD2224" s="104">
        <v>1.7727599999999999</v>
      </c>
      <c r="AE2224" s="78">
        <v>19869</v>
      </c>
      <c r="AF2224" s="104">
        <v>0.13685</v>
      </c>
      <c r="AG2224" s="78">
        <v>-25884</v>
      </c>
      <c r="AH2224" s="104">
        <v>-0.54537999999999998</v>
      </c>
      <c r="AI2224" s="78">
        <v>5431</v>
      </c>
      <c r="AJ2224" s="104">
        <v>-0.27778999999999998</v>
      </c>
      <c r="AK2224" s="78">
        <v>10000</v>
      </c>
      <c r="AL2224" s="78">
        <v>9000</v>
      </c>
      <c r="AM2224" s="8">
        <v>9600</v>
      </c>
      <c r="AN2224" s="78">
        <v>341</v>
      </c>
      <c r="AO2224" s="78">
        <v>10000</v>
      </c>
      <c r="AP2224" s="78">
        <v>9900</v>
      </c>
      <c r="AQ2224" s="78">
        <v>9600</v>
      </c>
      <c r="AR2224" s="78">
        <v>545</v>
      </c>
      <c r="AS2224" s="78">
        <v>9800</v>
      </c>
      <c r="AT2224" s="78">
        <v>9400</v>
      </c>
      <c r="AU2224" s="78">
        <v>9650</v>
      </c>
      <c r="AV2224" s="78">
        <v>137</v>
      </c>
      <c r="AW2224" s="77">
        <v>20.38</v>
      </c>
      <c r="AX2224" s="144">
        <f t="shared" si="239"/>
        <v>0.51</v>
      </c>
      <c r="AY2224" s="144">
        <f t="shared" si="240"/>
        <v>0.32</v>
      </c>
      <c r="AZ2224" s="144">
        <f t="shared" si="241"/>
        <v>0.59</v>
      </c>
      <c r="BA2224" s="54">
        <f t="shared" si="242"/>
        <v>23.39660323158537</v>
      </c>
      <c r="BB2224" s="54">
        <f t="shared" si="243"/>
        <v>17.48439676841463</v>
      </c>
    </row>
    <row r="2225" spans="1:54" x14ac:dyDescent="0.25">
      <c r="A2225" s="3">
        <v>43462</v>
      </c>
      <c r="B2225" s="77">
        <v>9727.41</v>
      </c>
      <c r="C2225" s="77">
        <v>748.21387000000004</v>
      </c>
      <c r="D2225" s="77">
        <v>33.951599999999999</v>
      </c>
      <c r="E2225" s="77">
        <f t="shared" si="238"/>
        <v>-725.57259999999997</v>
      </c>
      <c r="F2225" s="77">
        <v>5.3315999999999999</v>
      </c>
      <c r="G2225" s="77">
        <v>-0.34</v>
      </c>
      <c r="H2225">
        <v>0</v>
      </c>
      <c r="I2225" s="78">
        <v>9671</v>
      </c>
      <c r="J2225">
        <v>201901</v>
      </c>
      <c r="K2225" s="78">
        <v>9671</v>
      </c>
      <c r="L2225" s="77">
        <f t="shared" si="237"/>
        <v>-56.409999999999854</v>
      </c>
      <c r="M2225" s="78">
        <v>47024</v>
      </c>
      <c r="N2225" s="78">
        <v>909.01655000000005</v>
      </c>
      <c r="O2225" s="78">
        <v>1092</v>
      </c>
      <c r="P2225" s="78">
        <v>5.2780899999999997</v>
      </c>
      <c r="Q2225" s="144">
        <v>47297</v>
      </c>
      <c r="R2225" s="78">
        <v>-36885</v>
      </c>
      <c r="S2225" s="78">
        <v>543</v>
      </c>
      <c r="T2225" s="78">
        <v>3731</v>
      </c>
      <c r="U2225" s="78">
        <v>44170</v>
      </c>
      <c r="V2225" s="219">
        <v>-8.4469096671949281E-2</v>
      </c>
      <c r="W2225" s="78">
        <v>-4567</v>
      </c>
      <c r="X2225" s="78">
        <v>4801</v>
      </c>
      <c r="Y2225" s="78">
        <v>-239</v>
      </c>
      <c r="Z2225" s="78">
        <v>5077</v>
      </c>
      <c r="AA2225" s="78">
        <v>131.12</v>
      </c>
      <c r="AB2225" s="78">
        <v>132.53</v>
      </c>
      <c r="AC2225" s="78">
        <v>39373</v>
      </c>
      <c r="AD2225" s="104">
        <v>1.9608399999999999</v>
      </c>
      <c r="AE2225" s="78">
        <v>30555</v>
      </c>
      <c r="AF2225" s="104">
        <v>9.5799999999999996E-2</v>
      </c>
      <c r="AG2225" s="78">
        <v>-17068</v>
      </c>
      <c r="AH2225" s="104">
        <v>-0.39959</v>
      </c>
      <c r="AI2225" s="78">
        <v>-3416</v>
      </c>
      <c r="AJ2225" s="104">
        <v>-0.43442999999999998</v>
      </c>
      <c r="AK2225" s="78">
        <v>10000</v>
      </c>
      <c r="AL2225" s="78">
        <v>9000</v>
      </c>
      <c r="AM2225" s="8">
        <v>9700</v>
      </c>
      <c r="AN2225" s="78">
        <v>322</v>
      </c>
      <c r="AO2225" s="78">
        <v>10000</v>
      </c>
      <c r="AP2225" s="78">
        <v>9900</v>
      </c>
      <c r="AQ2225" s="78">
        <v>9700</v>
      </c>
      <c r="AR2225" s="78">
        <v>528</v>
      </c>
      <c r="AS2225" s="78">
        <v>9800</v>
      </c>
      <c r="AT2225" s="78">
        <v>9600</v>
      </c>
      <c r="AU2225" s="78">
        <v>9700</v>
      </c>
      <c r="AV2225" s="78">
        <v>111</v>
      </c>
      <c r="AW2225" s="77">
        <v>20.37</v>
      </c>
      <c r="AX2225" s="144">
        <f t="shared" si="239"/>
        <v>0.51</v>
      </c>
      <c r="AY2225" s="144">
        <f t="shared" si="240"/>
        <v>0.32</v>
      </c>
      <c r="AZ2225" s="144">
        <f t="shared" si="241"/>
        <v>0.57999999999999996</v>
      </c>
      <c r="BA2225" s="54">
        <f t="shared" si="242"/>
        <v>23.164769140951357</v>
      </c>
      <c r="BB2225" s="54">
        <f t="shared" si="243"/>
        <v>18.019230859048648</v>
      </c>
    </row>
    <row r="2226" spans="1:54" x14ac:dyDescent="0.25">
      <c r="A2226" s="3">
        <v>43467</v>
      </c>
      <c r="B2226" s="77">
        <v>9554.14</v>
      </c>
      <c r="C2226" s="77">
        <v>725.47774000000004</v>
      </c>
      <c r="D2226" s="77">
        <v>-95.293500000000009</v>
      </c>
      <c r="E2226" s="77">
        <f t="shared" si="238"/>
        <v>-784.05489999999998</v>
      </c>
      <c r="F2226" s="77">
        <v>-0.47840000000000005</v>
      </c>
      <c r="G2226" s="77">
        <v>-4.3257000000000003</v>
      </c>
      <c r="H2226" t="s">
        <v>1912</v>
      </c>
      <c r="I2226" s="78">
        <v>9536</v>
      </c>
      <c r="J2226">
        <v>201901</v>
      </c>
      <c r="K2226" s="78">
        <v>9536</v>
      </c>
      <c r="L2226" s="77">
        <f t="shared" si="237"/>
        <v>-18.139999999999418</v>
      </c>
      <c r="M2226" s="78">
        <v>35769</v>
      </c>
      <c r="N2226" s="78">
        <v>681.38016000000005</v>
      </c>
      <c r="O2226" s="78">
        <v>-3566</v>
      </c>
      <c r="P2226" s="78">
        <v>-16.987639999999999</v>
      </c>
      <c r="Q2226" s="144">
        <v>34877.5</v>
      </c>
      <c r="R2226" s="78">
        <v>-37091</v>
      </c>
      <c r="S2226" s="78">
        <v>3832</v>
      </c>
      <c r="T2226" s="78">
        <v>-5467</v>
      </c>
      <c r="U2226" s="78">
        <v>44445</v>
      </c>
      <c r="V2226" s="219">
        <v>0.12300596242546968</v>
      </c>
      <c r="W2226" s="78">
        <v>-6651</v>
      </c>
      <c r="X2226" s="78">
        <v>-3256</v>
      </c>
      <c r="Y2226" s="78">
        <v>-5000</v>
      </c>
      <c r="Z2226" s="78">
        <v>-239</v>
      </c>
      <c r="AA2226" s="78">
        <v>100.13</v>
      </c>
      <c r="AB2226" s="78">
        <v>107.87</v>
      </c>
      <c r="AC2226" s="78">
        <v>37034</v>
      </c>
      <c r="AD2226" s="104">
        <v>1.03796</v>
      </c>
      <c r="AE2226" s="78">
        <v>18326</v>
      </c>
      <c r="AF2226" s="104">
        <v>0.40378999999999998</v>
      </c>
      <c r="AG2226" s="78">
        <v>-38710</v>
      </c>
      <c r="AH2226" s="104">
        <v>-0.43652000000000002</v>
      </c>
      <c r="AI2226" s="78">
        <v>13233</v>
      </c>
      <c r="AJ2226" s="104">
        <v>-7.0569999999999994E-2</v>
      </c>
      <c r="AK2226" s="78">
        <v>10000</v>
      </c>
      <c r="AL2226" s="78">
        <v>9000</v>
      </c>
      <c r="AM2226" s="8">
        <v>9500</v>
      </c>
      <c r="AN2226" s="78">
        <v>314</v>
      </c>
      <c r="AO2226" s="78">
        <v>10000</v>
      </c>
      <c r="AP2226" s="78">
        <v>9900</v>
      </c>
      <c r="AQ2226" s="78">
        <v>9500</v>
      </c>
      <c r="AR2226" s="78">
        <v>533</v>
      </c>
      <c r="AS2226" s="78">
        <v>9800</v>
      </c>
      <c r="AT2226" s="78">
        <v>9000</v>
      </c>
      <c r="AU2226" s="78">
        <v>9550</v>
      </c>
      <c r="AV2226" s="78">
        <v>200</v>
      </c>
      <c r="AW2226" s="77">
        <v>21.4</v>
      </c>
      <c r="AX2226" s="144">
        <f t="shared" si="239"/>
        <v>0.79</v>
      </c>
      <c r="AY2226" s="144">
        <f t="shared" si="240"/>
        <v>0.63</v>
      </c>
      <c r="AZ2226" s="144">
        <f t="shared" si="241"/>
        <v>0.73</v>
      </c>
      <c r="BA2226" s="54">
        <f t="shared" si="242"/>
        <v>22.908467993396652</v>
      </c>
      <c r="BB2226" s="54">
        <f t="shared" si="243"/>
        <v>18.672532006603351</v>
      </c>
    </row>
    <row r="2227" spans="1:54" x14ac:dyDescent="0.25">
      <c r="A2227" s="3">
        <v>43468</v>
      </c>
      <c r="B2227" s="77">
        <v>9492.42</v>
      </c>
      <c r="C2227" s="77">
        <v>910.94096999999999</v>
      </c>
      <c r="D2227" s="77">
        <v>-88.756</v>
      </c>
      <c r="E2227" s="77">
        <f t="shared" si="238"/>
        <v>-781.10169999999994</v>
      </c>
      <c r="F2227" s="77">
        <v>-6.7622</v>
      </c>
      <c r="G2227" s="77">
        <v>33.1753</v>
      </c>
      <c r="H2227">
        <v>0</v>
      </c>
      <c r="I2227" s="78">
        <v>9440</v>
      </c>
      <c r="J2227">
        <v>201901</v>
      </c>
      <c r="K2227" s="78">
        <v>9440</v>
      </c>
      <c r="L2227" s="77">
        <f t="shared" si="237"/>
        <v>-52.420000000000073</v>
      </c>
      <c r="M2227" s="78">
        <v>33251</v>
      </c>
      <c r="N2227" s="78">
        <v>627.67691000000002</v>
      </c>
      <c r="O2227" s="78">
        <v>-968</v>
      </c>
      <c r="P2227" s="78">
        <v>-4.5700500000000002</v>
      </c>
      <c r="Q2227" s="144">
        <v>33009</v>
      </c>
      <c r="R2227" s="78">
        <v>-34427</v>
      </c>
      <c r="S2227" s="78">
        <v>5037</v>
      </c>
      <c r="T2227" s="78">
        <v>-5372</v>
      </c>
      <c r="U2227" s="78">
        <v>44993</v>
      </c>
      <c r="V2227" s="219">
        <v>0.11939635054341786</v>
      </c>
      <c r="W2227" s="78">
        <v>-5255</v>
      </c>
      <c r="X2227" s="78">
        <v>-1545</v>
      </c>
      <c r="Y2227" s="78">
        <v>-3813</v>
      </c>
      <c r="Z2227" s="78">
        <v>1048</v>
      </c>
      <c r="AA2227" s="78">
        <v>81.91</v>
      </c>
      <c r="AB2227" s="78">
        <v>98.21</v>
      </c>
      <c r="AC2227" s="78">
        <v>43853</v>
      </c>
      <c r="AD2227" s="104">
        <v>0.77359999999999995</v>
      </c>
      <c r="AE2227" s="78">
        <v>23059</v>
      </c>
      <c r="AF2227" s="104">
        <v>0.65398000000000001</v>
      </c>
      <c r="AG2227" s="78">
        <v>-45107</v>
      </c>
      <c r="AH2227" s="104">
        <v>-0.10832</v>
      </c>
      <c r="AI2227" s="78">
        <v>9578</v>
      </c>
      <c r="AJ2227" s="104">
        <v>-0.24518999999999999</v>
      </c>
      <c r="AK2227" s="78">
        <v>10000</v>
      </c>
      <c r="AL2227" s="78">
        <v>9000</v>
      </c>
      <c r="AM2227" s="8">
        <v>9400</v>
      </c>
      <c r="AN2227" s="78">
        <v>296</v>
      </c>
      <c r="AO2227" s="78">
        <v>9900</v>
      </c>
      <c r="AP2227" s="78">
        <v>9900</v>
      </c>
      <c r="AQ2227" s="78">
        <v>9400</v>
      </c>
      <c r="AR2227" s="78">
        <v>531</v>
      </c>
      <c r="AS2227" s="78">
        <v>9700</v>
      </c>
      <c r="AT2227" s="78">
        <v>9000</v>
      </c>
      <c r="AU2227" s="78">
        <v>9450</v>
      </c>
      <c r="AV2227" s="78">
        <v>180</v>
      </c>
      <c r="AW2227" s="77">
        <v>21.03</v>
      </c>
      <c r="AX2227" s="144">
        <f t="shared" si="239"/>
        <v>0.68</v>
      </c>
      <c r="AY2227" s="144">
        <f t="shared" si="240"/>
        <v>0.56999999999999995</v>
      </c>
      <c r="AZ2227" s="144">
        <f t="shared" si="241"/>
        <v>0.68</v>
      </c>
      <c r="BA2227" s="54">
        <f t="shared" si="242"/>
        <v>22.85092839402105</v>
      </c>
      <c r="BB2227" s="54">
        <f t="shared" si="243"/>
        <v>18.923071605978951</v>
      </c>
    </row>
    <row r="2228" spans="1:54" x14ac:dyDescent="0.25">
      <c r="A2228" s="3">
        <v>43469</v>
      </c>
      <c r="B2228" s="77">
        <v>9382.51</v>
      </c>
      <c r="C2228" s="77">
        <v>1080.07521</v>
      </c>
      <c r="D2228" s="77">
        <v>-92.859699999999989</v>
      </c>
      <c r="E2228" s="77">
        <f t="shared" si="238"/>
        <v>-666.52760000000001</v>
      </c>
      <c r="F2228" s="77">
        <v>-10.1</v>
      </c>
      <c r="G2228" s="77">
        <v>47.341099999999997</v>
      </c>
      <c r="H2228">
        <v>0</v>
      </c>
      <c r="I2228" s="78">
        <v>9367</v>
      </c>
      <c r="J2228">
        <v>201901</v>
      </c>
      <c r="K2228" s="78">
        <v>9367</v>
      </c>
      <c r="L2228" s="77">
        <f t="shared" si="237"/>
        <v>-15.510000000000218</v>
      </c>
      <c r="M2228" s="78">
        <v>29651</v>
      </c>
      <c r="N2228" s="78">
        <v>555.34360000000004</v>
      </c>
      <c r="O2228" s="78">
        <v>623</v>
      </c>
      <c r="P2228" s="78">
        <v>2.9183599999999998</v>
      </c>
      <c r="Q2228" s="144">
        <v>29806.75</v>
      </c>
      <c r="R2228" s="78">
        <v>-32609</v>
      </c>
      <c r="S2228" s="78">
        <v>4693</v>
      </c>
      <c r="T2228" s="78">
        <v>-5373</v>
      </c>
      <c r="U2228" s="78">
        <v>47264</v>
      </c>
      <c r="V2228" s="219">
        <v>0.11368060257278267</v>
      </c>
      <c r="W2228" s="78">
        <v>-3039</v>
      </c>
      <c r="X2228" s="78">
        <v>1127</v>
      </c>
      <c r="Y2228" s="78">
        <v>-2253</v>
      </c>
      <c r="Z2228" s="78">
        <v>2137</v>
      </c>
      <c r="AA2228" s="78">
        <v>98.18</v>
      </c>
      <c r="AB2228" s="78">
        <v>92.14</v>
      </c>
      <c r="AC2228" s="78">
        <v>45296</v>
      </c>
      <c r="AD2228" s="104">
        <v>0.59338999999999997</v>
      </c>
      <c r="AE2228" s="78">
        <v>21481</v>
      </c>
      <c r="AF2228" s="104">
        <v>0.83723000000000003</v>
      </c>
      <c r="AG2228" s="78">
        <v>-75336</v>
      </c>
      <c r="AH2228" s="104">
        <v>-0.14087</v>
      </c>
      <c r="AI2228" s="78">
        <v>18176</v>
      </c>
      <c r="AJ2228" s="104">
        <v>-0.1482</v>
      </c>
      <c r="AK2228" s="78">
        <v>10000</v>
      </c>
      <c r="AL2228" s="78">
        <v>9000</v>
      </c>
      <c r="AM2228" s="8">
        <v>9400</v>
      </c>
      <c r="AN2228" s="78">
        <v>263</v>
      </c>
      <c r="AO2228" s="78">
        <v>9900</v>
      </c>
      <c r="AP2228" s="78">
        <v>9900</v>
      </c>
      <c r="AQ2228" s="78">
        <v>9400</v>
      </c>
      <c r="AR2228" s="78">
        <v>499</v>
      </c>
      <c r="AS2228" s="78">
        <v>9600</v>
      </c>
      <c r="AT2228" s="78">
        <v>9000</v>
      </c>
      <c r="AU2228" s="78">
        <v>9400</v>
      </c>
      <c r="AV2228" s="78">
        <v>158</v>
      </c>
      <c r="AW2228" s="77">
        <v>20.45</v>
      </c>
      <c r="AX2228" s="144">
        <f t="shared" si="239"/>
        <v>0.55000000000000004</v>
      </c>
      <c r="AY2228" s="144">
        <f t="shared" si="240"/>
        <v>0.38</v>
      </c>
      <c r="AZ2228" s="144">
        <f t="shared" si="241"/>
        <v>0.57999999999999996</v>
      </c>
      <c r="BA2228" s="54">
        <f t="shared" si="242"/>
        <v>22.723950759706501</v>
      </c>
      <c r="BB2228" s="54">
        <f t="shared" si="243"/>
        <v>18.903049240293495</v>
      </c>
    </row>
    <row r="2229" spans="1:54" x14ac:dyDescent="0.25">
      <c r="A2229" s="3">
        <v>43472</v>
      </c>
      <c r="B2229" s="77">
        <v>9590.2999999999993</v>
      </c>
      <c r="C2229" s="77">
        <v>935.83261000000005</v>
      </c>
      <c r="D2229" s="77">
        <v>82.212900000000005</v>
      </c>
      <c r="E2229" s="77">
        <f t="shared" si="238"/>
        <v>-532.87099999999998</v>
      </c>
      <c r="F2229" s="77">
        <v>9.2779999999999987</v>
      </c>
      <c r="G2229" s="77">
        <v>15.260399999999999</v>
      </c>
      <c r="H2229">
        <v>0</v>
      </c>
      <c r="I2229" s="78">
        <v>9563</v>
      </c>
      <c r="J2229">
        <v>201901</v>
      </c>
      <c r="K2229" s="78">
        <v>9563</v>
      </c>
      <c r="L2229" s="77">
        <f t="shared" si="237"/>
        <v>-27.299999999999272</v>
      </c>
      <c r="M2229" s="78">
        <v>37763</v>
      </c>
      <c r="N2229" s="78">
        <v>721.91103999999996</v>
      </c>
      <c r="O2229" s="78">
        <v>3419</v>
      </c>
      <c r="P2229" s="78">
        <v>16.344059999999999</v>
      </c>
      <c r="Q2229" s="144">
        <v>38617.75</v>
      </c>
      <c r="R2229" s="78">
        <v>-29349</v>
      </c>
      <c r="S2229" s="78">
        <v>4953</v>
      </c>
      <c r="T2229" s="78">
        <v>307</v>
      </c>
      <c r="U2229" s="78">
        <v>43872</v>
      </c>
      <c r="V2229" s="219">
        <v>-6.9976294675419401E-3</v>
      </c>
      <c r="W2229" s="78">
        <v>173</v>
      </c>
      <c r="X2229" s="78">
        <v>4129</v>
      </c>
      <c r="Y2229" s="78">
        <v>2713</v>
      </c>
      <c r="Z2229" s="78">
        <v>9109</v>
      </c>
      <c r="AA2229" s="78">
        <v>113.88</v>
      </c>
      <c r="AB2229" s="78">
        <v>108.83</v>
      </c>
      <c r="AC2229" s="78">
        <v>49781</v>
      </c>
      <c r="AD2229" s="104">
        <v>1.0855699999999999</v>
      </c>
      <c r="AE2229" s="78">
        <v>28076</v>
      </c>
      <c r="AF2229" s="104">
        <v>0.29115999999999997</v>
      </c>
      <c r="AG2229" s="78">
        <v>-45905</v>
      </c>
      <c r="AH2229" s="104">
        <v>0.77727999999999997</v>
      </c>
      <c r="AI2229" s="78">
        <v>-1883</v>
      </c>
      <c r="AJ2229" s="104">
        <v>-0.20909</v>
      </c>
      <c r="AK2229" s="78">
        <v>10000</v>
      </c>
      <c r="AL2229" s="78">
        <v>9000</v>
      </c>
      <c r="AM2229" s="8">
        <v>9600</v>
      </c>
      <c r="AN2229" s="78">
        <v>207</v>
      </c>
      <c r="AO2229" s="78">
        <v>10000</v>
      </c>
      <c r="AP2229" s="78">
        <v>9900</v>
      </c>
      <c r="AQ2229" s="78">
        <v>9500</v>
      </c>
      <c r="AR2229" s="78">
        <v>447</v>
      </c>
      <c r="AS2229" s="78">
        <v>9600</v>
      </c>
      <c r="AT2229" s="78">
        <v>9400</v>
      </c>
      <c r="AU2229" s="78">
        <v>9600</v>
      </c>
      <c r="AV2229" s="78">
        <v>106.5</v>
      </c>
      <c r="AW2229" s="77">
        <v>18.46</v>
      </c>
      <c r="AX2229" s="144">
        <f t="shared" si="239"/>
        <v>0.06</v>
      </c>
      <c r="AY2229" s="144">
        <f t="shared" si="240"/>
        <v>0.04</v>
      </c>
      <c r="AZ2229" s="144">
        <f t="shared" si="241"/>
        <v>0.4</v>
      </c>
      <c r="BA2229" s="54">
        <f t="shared" si="242"/>
        <v>22.806772363094733</v>
      </c>
      <c r="BB2229" s="54">
        <f t="shared" si="243"/>
        <v>18.51322763690526</v>
      </c>
    </row>
    <row r="2230" spans="1:54" x14ac:dyDescent="0.25">
      <c r="A2230" s="3">
        <v>43473</v>
      </c>
      <c r="B2230" s="77">
        <v>9563.6</v>
      </c>
      <c r="C2230" s="77">
        <v>786.23715000000004</v>
      </c>
      <c r="D2230" s="77">
        <v>-9.4012999999999991</v>
      </c>
      <c r="E2230" s="77">
        <f t="shared" si="238"/>
        <v>-451.74440000000004</v>
      </c>
      <c r="F2230" s="77">
        <v>3.0923000000000003</v>
      </c>
      <c r="G2230" s="77">
        <v>5.2126000000000001</v>
      </c>
      <c r="H2230">
        <v>0</v>
      </c>
      <c r="I2230" s="78">
        <v>9561</v>
      </c>
      <c r="J2230">
        <v>201901</v>
      </c>
      <c r="K2230" s="78">
        <v>9561</v>
      </c>
      <c r="L2230" s="77">
        <f t="shared" si="237"/>
        <v>-2.6000000000003638</v>
      </c>
      <c r="M2230" s="78">
        <v>35575</v>
      </c>
      <c r="N2230" s="78">
        <v>679.68156999999997</v>
      </c>
      <c r="O2230" s="78">
        <v>4646</v>
      </c>
      <c r="P2230" s="78">
        <v>22.198630000000001</v>
      </c>
      <c r="Q2230" s="144">
        <v>36736.5</v>
      </c>
      <c r="R2230" s="78">
        <v>-27272</v>
      </c>
      <c r="S2230" s="78">
        <v>2479</v>
      </c>
      <c r="T2230" s="78">
        <v>3376</v>
      </c>
      <c r="U2230" s="78">
        <v>43415</v>
      </c>
      <c r="V2230" s="219">
        <v>-7.776114246228262E-2</v>
      </c>
      <c r="W2230" s="78">
        <v>3544</v>
      </c>
      <c r="X2230" s="78">
        <v>6086</v>
      </c>
      <c r="Y2230" s="78">
        <v>6547</v>
      </c>
      <c r="Z2230" s="78">
        <v>8741</v>
      </c>
      <c r="AA2230" s="78">
        <v>116.39</v>
      </c>
      <c r="AB2230" s="78">
        <v>108.17</v>
      </c>
      <c r="AC2230" s="78">
        <v>51922</v>
      </c>
      <c r="AD2230" s="104">
        <v>0.90605000000000002</v>
      </c>
      <c r="AE2230" s="78">
        <v>29082</v>
      </c>
      <c r="AF2230" s="104">
        <v>3.3799999999999997E-2</v>
      </c>
      <c r="AG2230" s="78">
        <v>-52795</v>
      </c>
      <c r="AH2230" s="104">
        <v>0.64517999999999998</v>
      </c>
      <c r="AI2230" s="78">
        <v>-7996</v>
      </c>
      <c r="AJ2230" s="104">
        <v>-0.14756</v>
      </c>
      <c r="AK2230" s="78">
        <v>10000</v>
      </c>
      <c r="AL2230" s="78">
        <v>9000</v>
      </c>
      <c r="AM2230" s="8">
        <v>9600</v>
      </c>
      <c r="AN2230" s="78">
        <v>190</v>
      </c>
      <c r="AO2230" s="78">
        <v>10000</v>
      </c>
      <c r="AP2230" s="78">
        <v>9900</v>
      </c>
      <c r="AQ2230" s="78">
        <v>9500</v>
      </c>
      <c r="AR2230" s="78">
        <v>431</v>
      </c>
      <c r="AS2230" s="78">
        <v>9650</v>
      </c>
      <c r="AT2230" s="78">
        <v>9400</v>
      </c>
      <c r="AU2230" s="78">
        <v>9550</v>
      </c>
      <c r="AV2230" s="78">
        <v>78.5</v>
      </c>
      <c r="AW2230" s="77">
        <v>17.940000000000001</v>
      </c>
      <c r="AX2230" s="144">
        <f t="shared" si="239"/>
        <v>0.06</v>
      </c>
      <c r="AY2230" s="144">
        <f t="shared" si="240"/>
        <v>0.04</v>
      </c>
      <c r="AZ2230" s="144">
        <f t="shared" si="241"/>
        <v>0.37</v>
      </c>
      <c r="BA2230" s="54">
        <f t="shared" si="242"/>
        <v>22.658937718040217</v>
      </c>
      <c r="BB2230" s="54">
        <f t="shared" si="243"/>
        <v>18.181062281959772</v>
      </c>
    </row>
    <row r="2231" spans="1:54" x14ac:dyDescent="0.25">
      <c r="A2231" s="3">
        <v>43474</v>
      </c>
      <c r="B2231" s="77">
        <v>9738.31</v>
      </c>
      <c r="C2231" s="77">
        <v>1287.7056700000001</v>
      </c>
      <c r="D2231" s="77">
        <v>120.9868</v>
      </c>
      <c r="E2231" s="77">
        <f t="shared" si="238"/>
        <v>-279.68119999999999</v>
      </c>
      <c r="F2231" s="77">
        <v>6.7746000000000004</v>
      </c>
      <c r="G2231" s="77">
        <v>43.673699999999997</v>
      </c>
      <c r="H2231" t="s">
        <v>1913</v>
      </c>
      <c r="I2231" s="78">
        <v>9708</v>
      </c>
      <c r="J2231">
        <v>201901</v>
      </c>
      <c r="K2231" s="78">
        <v>9708</v>
      </c>
      <c r="L2231" s="77">
        <f t="shared" si="237"/>
        <v>-30.309999999999491</v>
      </c>
      <c r="M2231" s="78">
        <v>44806</v>
      </c>
      <c r="N2231" s="78">
        <v>869.62688000000003</v>
      </c>
      <c r="O2231" s="78">
        <v>2735</v>
      </c>
      <c r="P2231" s="78">
        <v>13.27224</v>
      </c>
      <c r="Q2231" s="144">
        <v>45489.75</v>
      </c>
      <c r="R2231" s="78">
        <v>-25158</v>
      </c>
      <c r="S2231" s="78">
        <v>1450</v>
      </c>
      <c r="T2231" s="78">
        <v>11471</v>
      </c>
      <c r="U2231" s="78">
        <v>50279</v>
      </c>
      <c r="V2231" s="219">
        <v>-0.22814694007438494</v>
      </c>
      <c r="W2231" s="78">
        <v>7778</v>
      </c>
      <c r="X2231" s="78">
        <v>10614</v>
      </c>
      <c r="Y2231" s="78">
        <v>12376</v>
      </c>
      <c r="Z2231" s="78">
        <v>18814</v>
      </c>
      <c r="AA2231" s="78">
        <v>115.37</v>
      </c>
      <c r="AB2231" s="78">
        <v>120.78</v>
      </c>
      <c r="AC2231" s="78">
        <v>49936</v>
      </c>
      <c r="AD2231" s="104">
        <v>1.64632</v>
      </c>
      <c r="AE2231" s="78">
        <v>22134</v>
      </c>
      <c r="AF2231" s="104">
        <v>-0.18156</v>
      </c>
      <c r="AG2231" s="78">
        <v>-42434</v>
      </c>
      <c r="AH2231" s="104">
        <v>0.51022999999999996</v>
      </c>
      <c r="AI2231" s="78">
        <v>-7262</v>
      </c>
      <c r="AJ2231" s="104">
        <v>-0.10534</v>
      </c>
      <c r="AK2231" s="78">
        <v>10000</v>
      </c>
      <c r="AL2231" s="78">
        <v>9000</v>
      </c>
      <c r="AM2231" s="8">
        <v>9700</v>
      </c>
      <c r="AN2231" s="78">
        <v>164</v>
      </c>
      <c r="AO2231" s="78">
        <v>10000</v>
      </c>
      <c r="AP2231" s="78">
        <v>9900</v>
      </c>
      <c r="AQ2231" s="78">
        <v>9700</v>
      </c>
      <c r="AR2231" s="78">
        <v>393</v>
      </c>
      <c r="AS2231" s="78">
        <v>10000</v>
      </c>
      <c r="AT2231" s="78">
        <v>9000</v>
      </c>
      <c r="AU2231" s="78">
        <v>9700</v>
      </c>
      <c r="AV2231" s="78">
        <v>164</v>
      </c>
      <c r="AW2231" s="77">
        <v>16.739999999999998</v>
      </c>
      <c r="AX2231" s="144">
        <f t="shared" si="239"/>
        <v>0</v>
      </c>
      <c r="AY2231" s="144">
        <f t="shared" si="240"/>
        <v>0</v>
      </c>
      <c r="AZ2231" s="144">
        <f t="shared" si="241"/>
        <v>0.33</v>
      </c>
      <c r="BA2231" s="54">
        <f t="shared" si="242"/>
        <v>22.87970817484743</v>
      </c>
      <c r="BB2231" s="54">
        <f t="shared" si="243"/>
        <v>17.47229182515256</v>
      </c>
    </row>
    <row r="2232" spans="1:54" x14ac:dyDescent="0.25">
      <c r="A2232" s="3">
        <v>43475</v>
      </c>
      <c r="B2232" s="77">
        <v>9720.69</v>
      </c>
      <c r="C2232" s="77">
        <v>893.12480000000005</v>
      </c>
      <c r="D2232" s="77">
        <v>-7.3651</v>
      </c>
      <c r="E2232" s="77">
        <f t="shared" si="238"/>
        <v>-266.56329999999991</v>
      </c>
      <c r="F2232" s="77">
        <v>1.9679</v>
      </c>
      <c r="G2232" s="77">
        <v>4.2648000000000001</v>
      </c>
      <c r="H2232">
        <v>0</v>
      </c>
      <c r="I2232" s="78">
        <v>9694</v>
      </c>
      <c r="J2232">
        <v>201901</v>
      </c>
      <c r="K2232" s="78">
        <v>9694</v>
      </c>
      <c r="L2232" s="77">
        <f t="shared" si="237"/>
        <v>-26.690000000000509</v>
      </c>
      <c r="M2232" s="78">
        <v>47243</v>
      </c>
      <c r="N2232" s="78">
        <v>915.56622000000004</v>
      </c>
      <c r="O2232" s="78">
        <v>2917</v>
      </c>
      <c r="P2232" s="78">
        <v>14.137700000000001</v>
      </c>
      <c r="Q2232" s="144">
        <v>47972.25</v>
      </c>
      <c r="R2232" s="78">
        <v>-24650</v>
      </c>
      <c r="S2232" s="78">
        <v>422</v>
      </c>
      <c r="T2232" s="78">
        <v>11827</v>
      </c>
      <c r="U2232" s="78">
        <v>49207</v>
      </c>
      <c r="V2232" s="219">
        <v>-0.24035198244152256</v>
      </c>
      <c r="W2232" s="78">
        <v>8131</v>
      </c>
      <c r="X2232" s="78">
        <v>10363</v>
      </c>
      <c r="Y2232" s="78">
        <v>14975</v>
      </c>
      <c r="Z2232" s="78">
        <v>18401</v>
      </c>
      <c r="AA2232" s="78">
        <v>114.4</v>
      </c>
      <c r="AB2232" s="78">
        <v>119.56</v>
      </c>
      <c r="AC2232" s="78">
        <v>52270</v>
      </c>
      <c r="AD2232" s="104">
        <v>1.52427</v>
      </c>
      <c r="AE2232" s="78">
        <v>25991</v>
      </c>
      <c r="AF2232" s="104">
        <v>-0.31322</v>
      </c>
      <c r="AG2232" s="78">
        <v>-45363</v>
      </c>
      <c r="AH2232" s="104">
        <v>0.22581999999999999</v>
      </c>
      <c r="AI2232" s="78">
        <v>-7296</v>
      </c>
      <c r="AJ2232" s="104">
        <v>-0.20213999999999999</v>
      </c>
      <c r="AK2232" s="78">
        <v>10000</v>
      </c>
      <c r="AL2232" s="78">
        <v>9000</v>
      </c>
      <c r="AM2232" s="8">
        <v>9700</v>
      </c>
      <c r="AN2232" s="78">
        <v>146</v>
      </c>
      <c r="AO2232" s="78">
        <v>10000</v>
      </c>
      <c r="AP2232" s="78">
        <v>9900</v>
      </c>
      <c r="AQ2232" s="78">
        <v>9700</v>
      </c>
      <c r="AR2232" s="78">
        <v>388</v>
      </c>
      <c r="AS2232" s="78">
        <v>10000</v>
      </c>
      <c r="AT2232" s="78">
        <v>9000</v>
      </c>
      <c r="AU2232" s="78">
        <v>9700</v>
      </c>
      <c r="AV2232" s="78">
        <v>146</v>
      </c>
      <c r="AW2232" s="77">
        <v>16.690000000000001</v>
      </c>
      <c r="AX2232" s="144">
        <f t="shared" si="239"/>
        <v>0</v>
      </c>
      <c r="AY2232" s="144">
        <f t="shared" si="240"/>
        <v>0</v>
      </c>
      <c r="AZ2232" s="144">
        <f t="shared" si="241"/>
        <v>0.32</v>
      </c>
      <c r="BA2232" s="54">
        <f t="shared" si="242"/>
        <v>23.143470646661623</v>
      </c>
      <c r="BB2232" s="54">
        <f t="shared" si="243"/>
        <v>16.90552935333837</v>
      </c>
    </row>
    <row r="2233" spans="1:54" x14ac:dyDescent="0.25">
      <c r="A2233" s="3">
        <v>43476</v>
      </c>
      <c r="B2233" s="77">
        <v>9759.4</v>
      </c>
      <c r="C2233" s="77">
        <v>953.36080000000004</v>
      </c>
      <c r="D2233" s="77">
        <v>58.742200000000004</v>
      </c>
      <c r="E2233" s="77">
        <f t="shared" si="238"/>
        <v>-239.09569999999999</v>
      </c>
      <c r="F2233" s="77">
        <v>3.3007</v>
      </c>
      <c r="G2233" s="77">
        <v>0.62970000000000004</v>
      </c>
      <c r="H2233">
        <v>0</v>
      </c>
      <c r="I2233" s="78">
        <v>9750</v>
      </c>
      <c r="J2233">
        <v>201901</v>
      </c>
      <c r="K2233" s="78">
        <v>9750</v>
      </c>
      <c r="L2233" s="77">
        <f t="shared" si="237"/>
        <v>-9.3999999999996362</v>
      </c>
      <c r="M2233" s="78">
        <v>49362</v>
      </c>
      <c r="N2233" s="78">
        <v>962.08903999999995</v>
      </c>
      <c r="O2233" s="78">
        <v>5352</v>
      </c>
      <c r="P2233" s="78">
        <v>26.086680000000001</v>
      </c>
      <c r="Q2233" s="144">
        <v>50700</v>
      </c>
      <c r="R2233" s="78">
        <v>-23467</v>
      </c>
      <c r="S2233" s="78">
        <v>-1592</v>
      </c>
      <c r="T2233" s="78">
        <v>15163</v>
      </c>
      <c r="U2233" s="78">
        <v>52450</v>
      </c>
      <c r="V2233" s="219">
        <v>-0.28909437559580553</v>
      </c>
      <c r="W2233" s="78">
        <v>9293</v>
      </c>
      <c r="X2233" s="78">
        <v>15799</v>
      </c>
      <c r="Y2233" s="78">
        <v>15349</v>
      </c>
      <c r="Z2233" s="78">
        <v>21415</v>
      </c>
      <c r="AA2233" s="78">
        <v>109.53</v>
      </c>
      <c r="AB2233" s="78">
        <v>128.15</v>
      </c>
      <c r="AC2233" s="78">
        <v>52190</v>
      </c>
      <c r="AD2233" s="104">
        <v>1.8716999999999999</v>
      </c>
      <c r="AE2233" s="78">
        <v>23148</v>
      </c>
      <c r="AF2233" s="104">
        <v>-0.51095000000000002</v>
      </c>
      <c r="AG2233" s="78">
        <v>-27144</v>
      </c>
      <c r="AH2233" s="104">
        <v>0.73092000000000001</v>
      </c>
      <c r="AI2233" s="78">
        <v>-16774</v>
      </c>
      <c r="AJ2233" s="104">
        <v>-0.57504999999999995</v>
      </c>
      <c r="AK2233" s="78">
        <v>10000</v>
      </c>
      <c r="AL2233" s="78">
        <v>9000</v>
      </c>
      <c r="AM2233" s="8">
        <v>9750</v>
      </c>
      <c r="AN2233" s="78">
        <v>125</v>
      </c>
      <c r="AO2233" s="78">
        <v>10200</v>
      </c>
      <c r="AP2233" s="78">
        <v>9900</v>
      </c>
      <c r="AQ2233" s="78">
        <v>9700</v>
      </c>
      <c r="AR2233" s="78">
        <v>393</v>
      </c>
      <c r="AS2233" s="78">
        <v>10000</v>
      </c>
      <c r="AT2233" s="78">
        <v>9000</v>
      </c>
      <c r="AU2233" s="78">
        <v>9750</v>
      </c>
      <c r="AV2233" s="78">
        <v>125</v>
      </c>
      <c r="AW2233" s="77">
        <v>16.600000000000001</v>
      </c>
      <c r="AX2233" s="144">
        <f t="shared" si="239"/>
        <v>0</v>
      </c>
      <c r="AY2233" s="144">
        <f t="shared" si="240"/>
        <v>0</v>
      </c>
      <c r="AZ2233" s="144">
        <f t="shared" si="241"/>
        <v>0.31</v>
      </c>
      <c r="BA2233" s="54">
        <f t="shared" si="242"/>
        <v>23.351899794957649</v>
      </c>
      <c r="BB2233" s="54">
        <f t="shared" si="243"/>
        <v>16.411100205042349</v>
      </c>
    </row>
    <row r="2234" spans="1:54" x14ac:dyDescent="0.25">
      <c r="A2234" s="3">
        <v>43479</v>
      </c>
      <c r="B2234" s="77">
        <v>9708.2199999999993</v>
      </c>
      <c r="C2234" s="77">
        <v>727.73851000000002</v>
      </c>
      <c r="D2234" s="77">
        <v>-42.019100000000002</v>
      </c>
      <c r="E2234" s="77">
        <f t="shared" si="238"/>
        <v>-213.30259999999996</v>
      </c>
      <c r="F2234" s="77">
        <v>1.7262999999999999</v>
      </c>
      <c r="G2234" s="77">
        <v>-0.43670000000000003</v>
      </c>
      <c r="H2234">
        <v>0</v>
      </c>
      <c r="I2234" s="78">
        <v>9691</v>
      </c>
      <c r="J2234">
        <v>201901</v>
      </c>
      <c r="K2234" s="78">
        <v>9691</v>
      </c>
      <c r="L2234" s="77">
        <f t="shared" si="237"/>
        <v>-17.219999999999345</v>
      </c>
      <c r="M2234" s="78">
        <v>44138</v>
      </c>
      <c r="N2234" s="78">
        <v>854.45912999999996</v>
      </c>
      <c r="O2234" s="78">
        <v>1193</v>
      </c>
      <c r="P2234" s="78">
        <v>5.7837899999999998</v>
      </c>
      <c r="Q2234" s="144">
        <v>44436.25</v>
      </c>
      <c r="R2234" s="78">
        <v>-23741</v>
      </c>
      <c r="S2234" s="78">
        <v>588</v>
      </c>
      <c r="T2234" s="78">
        <v>10521</v>
      </c>
      <c r="U2234" s="78">
        <v>49461</v>
      </c>
      <c r="V2234" s="219">
        <v>-0.21271304664280949</v>
      </c>
      <c r="W2234" s="78">
        <v>8728</v>
      </c>
      <c r="X2234" s="78">
        <v>14090</v>
      </c>
      <c r="Y2234" s="78">
        <v>13985</v>
      </c>
      <c r="Z2234" s="78">
        <v>17391</v>
      </c>
      <c r="AA2234" s="78">
        <v>95.13</v>
      </c>
      <c r="AB2234" s="78">
        <v>119.84</v>
      </c>
      <c r="AC2234" s="78">
        <v>50218</v>
      </c>
      <c r="AD2234" s="104">
        <v>1.3369899999999999</v>
      </c>
      <c r="AE2234" s="78">
        <v>25906</v>
      </c>
      <c r="AF2234" s="104">
        <v>-0.51934000000000002</v>
      </c>
      <c r="AG2234" s="78">
        <v>-47822</v>
      </c>
      <c r="AH2234" s="104">
        <v>-4.4600000000000004E-3</v>
      </c>
      <c r="AI2234" s="78">
        <v>4346</v>
      </c>
      <c r="AJ2234" s="104">
        <v>-0.33562999999999998</v>
      </c>
      <c r="AK2234" s="78">
        <v>9800</v>
      </c>
      <c r="AL2234" s="78">
        <v>9000</v>
      </c>
      <c r="AM2234" s="8">
        <v>9700</v>
      </c>
      <c r="AN2234" s="78">
        <v>110.5</v>
      </c>
      <c r="AO2234" s="78">
        <v>10200</v>
      </c>
      <c r="AP2234" s="78">
        <v>9900</v>
      </c>
      <c r="AQ2234" s="78">
        <v>9700</v>
      </c>
      <c r="AR2234" s="78">
        <v>387</v>
      </c>
      <c r="AS2234" s="78">
        <v>9800</v>
      </c>
      <c r="AT2234" s="78">
        <v>9000</v>
      </c>
      <c r="AU2234" s="78">
        <v>9700</v>
      </c>
      <c r="AV2234" s="78">
        <v>110.5</v>
      </c>
      <c r="AW2234" s="77">
        <v>16.79</v>
      </c>
      <c r="AX2234" s="144">
        <f t="shared" si="239"/>
        <v>0.1</v>
      </c>
      <c r="AY2234" s="144">
        <f t="shared" si="240"/>
        <v>0.06</v>
      </c>
      <c r="AZ2234" s="144">
        <f t="shared" si="241"/>
        <v>0.33</v>
      </c>
      <c r="BA2234" s="54">
        <f t="shared" si="242"/>
        <v>23.44468451630804</v>
      </c>
      <c r="BB2234" s="54">
        <f t="shared" si="243"/>
        <v>15.982315483691966</v>
      </c>
    </row>
    <row r="2235" spans="1:54" x14ac:dyDescent="0.25">
      <c r="A2235" s="3">
        <v>43480</v>
      </c>
      <c r="B2235" s="77">
        <v>9806.0400000000009</v>
      </c>
      <c r="C2235" s="77">
        <v>1005.02894</v>
      </c>
      <c r="D2235" s="77">
        <v>91.063099999999991</v>
      </c>
      <c r="E2235" s="77">
        <f t="shared" si="238"/>
        <v>-120.53659999999996</v>
      </c>
      <c r="F2235" s="77">
        <v>3.7420999999999998</v>
      </c>
      <c r="G2235" s="77">
        <v>15.939300000000001</v>
      </c>
      <c r="H2235">
        <v>0</v>
      </c>
      <c r="I2235" s="78">
        <v>9793</v>
      </c>
      <c r="J2235">
        <v>201901</v>
      </c>
      <c r="K2235" s="78">
        <v>9793</v>
      </c>
      <c r="L2235" s="77">
        <f t="shared" si="237"/>
        <v>-13.040000000000873</v>
      </c>
      <c r="M2235" s="78">
        <v>52955</v>
      </c>
      <c r="N2235" s="78">
        <v>1036.7211500000001</v>
      </c>
      <c r="O2235" s="78">
        <v>3961</v>
      </c>
      <c r="P2235" s="78">
        <v>19.382090000000002</v>
      </c>
      <c r="Q2235" s="144">
        <v>53945.25</v>
      </c>
      <c r="R2235" s="78">
        <v>-23365</v>
      </c>
      <c r="S2235" s="78">
        <v>-1323</v>
      </c>
      <c r="T2235" s="78">
        <v>11579</v>
      </c>
      <c r="U2235" s="78">
        <v>49701</v>
      </c>
      <c r="V2235" s="219">
        <v>-0.23297317961409228</v>
      </c>
      <c r="W2235" s="78">
        <v>10874</v>
      </c>
      <c r="X2235" s="78">
        <v>16723</v>
      </c>
      <c r="Y2235" s="78">
        <v>17570</v>
      </c>
      <c r="Z2235" s="78">
        <v>27454</v>
      </c>
      <c r="AA2235" s="78">
        <v>111.09</v>
      </c>
      <c r="AB2235" s="78">
        <v>129.74</v>
      </c>
      <c r="AC2235" s="78">
        <v>46793</v>
      </c>
      <c r="AD2235" s="104">
        <v>1.8521700000000001</v>
      </c>
      <c r="AE2235" s="78">
        <v>26100</v>
      </c>
      <c r="AF2235" s="104">
        <v>-0.52556000000000003</v>
      </c>
      <c r="AG2235" s="78">
        <v>-27361</v>
      </c>
      <c r="AH2235" s="104">
        <v>0.82892999999999994</v>
      </c>
      <c r="AI2235" s="78">
        <v>-17790</v>
      </c>
      <c r="AJ2235" s="104">
        <v>-0.36642999999999998</v>
      </c>
      <c r="AK2235" s="78">
        <v>9800</v>
      </c>
      <c r="AL2235" s="78">
        <v>9700</v>
      </c>
      <c r="AM2235" s="8">
        <v>9800</v>
      </c>
      <c r="AN2235" s="78">
        <v>65.5</v>
      </c>
      <c r="AO2235" s="78">
        <v>10200</v>
      </c>
      <c r="AP2235" s="78">
        <v>9900</v>
      </c>
      <c r="AQ2235" s="78">
        <v>9800</v>
      </c>
      <c r="AR2235" s="78">
        <v>374</v>
      </c>
      <c r="AS2235" s="78">
        <v>9800</v>
      </c>
      <c r="AT2235" s="78">
        <v>9700</v>
      </c>
      <c r="AU2235" s="78">
        <v>9800</v>
      </c>
      <c r="AV2235" s="78">
        <v>65.5</v>
      </c>
      <c r="AW2235" s="77">
        <v>15.91</v>
      </c>
      <c r="AX2235" s="144">
        <f t="shared" si="239"/>
        <v>0</v>
      </c>
      <c r="AY2235" s="144">
        <f t="shared" si="240"/>
        <v>0</v>
      </c>
      <c r="AZ2235" s="144">
        <f t="shared" si="241"/>
        <v>0.28999999999999998</v>
      </c>
      <c r="BA2235" s="54">
        <f t="shared" si="242"/>
        <v>23.604604318881613</v>
      </c>
      <c r="BB2235" s="54">
        <f t="shared" si="243"/>
        <v>15.413395681118395</v>
      </c>
    </row>
    <row r="2236" spans="1:54" x14ac:dyDescent="0.25">
      <c r="A2236" s="3">
        <v>43481</v>
      </c>
      <c r="B2236" s="77">
        <v>9763.81</v>
      </c>
      <c r="C2236" s="77">
        <v>960.69074000000001</v>
      </c>
      <c r="D2236" s="77">
        <v>-13.693199999999999</v>
      </c>
      <c r="E2236" s="77">
        <f t="shared" si="238"/>
        <v>-77.533699999999968</v>
      </c>
      <c r="F2236" s="77">
        <v>4.5729000000000006</v>
      </c>
      <c r="G2236" s="77">
        <v>18.565899999999999</v>
      </c>
      <c r="H2236" t="s">
        <v>1914</v>
      </c>
      <c r="I2236" s="78">
        <v>9784</v>
      </c>
      <c r="J2236">
        <v>201902</v>
      </c>
      <c r="K2236" s="78">
        <v>9764</v>
      </c>
      <c r="L2236" s="77">
        <f t="shared" si="237"/>
        <v>0.19000000000050932</v>
      </c>
      <c r="M2236" s="78">
        <v>48317</v>
      </c>
      <c r="N2236" s="78">
        <v>943.15256999999997</v>
      </c>
      <c r="O2236" s="78">
        <v>2329</v>
      </c>
      <c r="P2236" s="78">
        <v>11.366479999999999</v>
      </c>
      <c r="Q2236" s="144">
        <v>48899.25</v>
      </c>
      <c r="R2236" s="78">
        <v>-23563</v>
      </c>
      <c r="S2236" s="78">
        <v>-2866</v>
      </c>
      <c r="T2236" s="78">
        <v>7706</v>
      </c>
      <c r="U2236" s="78">
        <v>33213</v>
      </c>
      <c r="V2236" s="219">
        <v>-0.23201758347634963</v>
      </c>
      <c r="W2236" s="78">
        <v>7268</v>
      </c>
      <c r="X2236" s="78">
        <v>13132</v>
      </c>
      <c r="Y2236" s="78">
        <v>14787</v>
      </c>
      <c r="Z2236" s="78">
        <v>25826</v>
      </c>
      <c r="AA2236" s="78">
        <v>93.84</v>
      </c>
      <c r="AB2236" s="78">
        <v>137.03</v>
      </c>
      <c r="AC2236" s="78">
        <v>21472</v>
      </c>
      <c r="AD2236" s="104">
        <v>0.79703999999999997</v>
      </c>
      <c r="AE2236" s="78">
        <v>-8378</v>
      </c>
      <c r="AF2236" s="104">
        <v>-0.35431000000000001</v>
      </c>
      <c r="AG2236" s="78">
        <v>2669</v>
      </c>
      <c r="AH2236" s="104">
        <v>0.11378000000000001</v>
      </c>
      <c r="AI2236" s="78">
        <v>-3536</v>
      </c>
      <c r="AJ2236" s="104">
        <v>-0.63407999999999998</v>
      </c>
      <c r="AK2236" s="78">
        <v>10200</v>
      </c>
      <c r="AL2236" s="78">
        <v>9900</v>
      </c>
      <c r="AM2236" s="8">
        <v>9800</v>
      </c>
      <c r="AN2236" s="78">
        <v>358</v>
      </c>
      <c r="AO2236" s="78">
        <v>13400</v>
      </c>
      <c r="AP2236" s="78">
        <v>9000</v>
      </c>
      <c r="AQ2236" s="78">
        <v>9800</v>
      </c>
      <c r="AR2236" s="78">
        <v>500</v>
      </c>
      <c r="AS2236" s="78">
        <v>10000</v>
      </c>
      <c r="AT2236" s="78">
        <v>9700</v>
      </c>
      <c r="AU2236" s="78">
        <v>9800</v>
      </c>
      <c r="AV2236" s="78">
        <v>154</v>
      </c>
      <c r="AW2236" s="77">
        <v>15.98</v>
      </c>
      <c r="AX2236" s="144">
        <f t="shared" si="239"/>
        <v>0.03</v>
      </c>
      <c r="AY2236" s="144">
        <f t="shared" si="240"/>
        <v>0.02</v>
      </c>
      <c r="AZ2236" s="144">
        <f t="shared" si="241"/>
        <v>0.28999999999999998</v>
      </c>
      <c r="BA2236" s="54">
        <f t="shared" si="242"/>
        <v>23.642159801701833</v>
      </c>
      <c r="BB2236" s="54">
        <f t="shared" si="243"/>
        <v>14.926840198298169</v>
      </c>
    </row>
    <row r="2237" spans="1:54" x14ac:dyDescent="0.25">
      <c r="A2237" s="3">
        <v>43482</v>
      </c>
      <c r="B2237" s="77">
        <v>9789.15</v>
      </c>
      <c r="C2237" s="77">
        <v>931.11194</v>
      </c>
      <c r="D2237" s="77">
        <v>11.816800000000001</v>
      </c>
      <c r="E2237" s="77">
        <f t="shared" si="238"/>
        <v>-88.832499999999939</v>
      </c>
      <c r="F2237" s="77">
        <v>-2.1905000000000001</v>
      </c>
      <c r="G2237" s="77">
        <v>4.1508000000000003</v>
      </c>
      <c r="H2237">
        <v>0</v>
      </c>
      <c r="I2237" s="78">
        <v>9779</v>
      </c>
      <c r="J2237">
        <v>201902</v>
      </c>
      <c r="K2237" s="78">
        <v>9779</v>
      </c>
      <c r="L2237" s="77">
        <f t="shared" si="237"/>
        <v>-10.149999999999636</v>
      </c>
      <c r="M2237" s="78">
        <v>52387</v>
      </c>
      <c r="N2237" s="78">
        <v>1024.29449</v>
      </c>
      <c r="O2237" s="78">
        <v>6135</v>
      </c>
      <c r="P2237" s="78">
        <v>29.996639999999999</v>
      </c>
      <c r="Q2237" s="144">
        <v>53920.75</v>
      </c>
      <c r="R2237" s="78">
        <v>-23564</v>
      </c>
      <c r="S2237" s="78">
        <v>-4222</v>
      </c>
      <c r="T2237" s="78">
        <v>11903</v>
      </c>
      <c r="U2237" s="78">
        <v>39034</v>
      </c>
      <c r="V2237" s="219">
        <v>-0.30493928370138851</v>
      </c>
      <c r="W2237" s="78">
        <v>10870</v>
      </c>
      <c r="X2237" s="78">
        <v>21258</v>
      </c>
      <c r="Y2237" s="78">
        <v>19043</v>
      </c>
      <c r="Z2237" s="78">
        <v>30776</v>
      </c>
      <c r="AA2237" s="78">
        <v>97.7</v>
      </c>
      <c r="AB2237" s="78">
        <v>127.14</v>
      </c>
      <c r="AC2237" s="78">
        <v>34520</v>
      </c>
      <c r="AD2237" s="104">
        <v>0.82369000000000003</v>
      </c>
      <c r="AE2237" s="78">
        <v>-6582</v>
      </c>
      <c r="AF2237" s="104">
        <v>-0.47716999999999998</v>
      </c>
      <c r="AG2237" s="78">
        <v>3807</v>
      </c>
      <c r="AH2237" s="104">
        <v>0.41682000000000002</v>
      </c>
      <c r="AI2237" s="78">
        <v>-5609</v>
      </c>
      <c r="AJ2237" s="104">
        <v>-0.70367000000000002</v>
      </c>
      <c r="AK2237" s="78">
        <v>10200</v>
      </c>
      <c r="AL2237" s="78">
        <v>9500</v>
      </c>
      <c r="AM2237" s="8">
        <v>9800</v>
      </c>
      <c r="AN2237" s="78">
        <v>349</v>
      </c>
      <c r="AO2237" s="78">
        <v>13400</v>
      </c>
      <c r="AP2237" s="78">
        <v>9000</v>
      </c>
      <c r="AQ2237" s="78">
        <v>9800</v>
      </c>
      <c r="AR2237" s="78">
        <v>490</v>
      </c>
      <c r="AS2237" s="78">
        <v>10000</v>
      </c>
      <c r="AT2237" s="78">
        <v>9700</v>
      </c>
      <c r="AU2237" s="78">
        <v>9800</v>
      </c>
      <c r="AV2237" s="78">
        <v>131</v>
      </c>
      <c r="AW2237" s="77">
        <v>15.8</v>
      </c>
      <c r="AX2237" s="144">
        <f t="shared" si="239"/>
        <v>0</v>
      </c>
      <c r="AY2237" s="144">
        <f t="shared" si="240"/>
        <v>0</v>
      </c>
      <c r="AZ2237" s="144">
        <f t="shared" si="241"/>
        <v>0.27</v>
      </c>
      <c r="BA2237" s="54">
        <f t="shared" si="242"/>
        <v>23.709987442957207</v>
      </c>
      <c r="BB2237" s="54">
        <f t="shared" si="243"/>
        <v>14.469012557042809</v>
      </c>
    </row>
    <row r="2238" spans="1:54" x14ac:dyDescent="0.25">
      <c r="A2238" s="3">
        <v>43483</v>
      </c>
      <c r="B2238" s="77">
        <v>9836.06</v>
      </c>
      <c r="C2238" s="77">
        <v>979.21400000000006</v>
      </c>
      <c r="D2238" s="77">
        <v>50.143100000000004</v>
      </c>
      <c r="E2238" s="77">
        <f t="shared" si="238"/>
        <v>26.530899999999967</v>
      </c>
      <c r="F2238" s="77">
        <v>7.5</v>
      </c>
      <c r="G2238" s="77">
        <v>19.3687</v>
      </c>
      <c r="H2238">
        <v>0</v>
      </c>
      <c r="I2238" s="78">
        <v>9820</v>
      </c>
      <c r="J2238">
        <v>201902</v>
      </c>
      <c r="K2238" s="78">
        <v>9820</v>
      </c>
      <c r="L2238" s="77">
        <f t="shared" si="237"/>
        <v>-16.059999999999491</v>
      </c>
      <c r="M2238" s="78">
        <v>52332</v>
      </c>
      <c r="N2238" s="78">
        <v>1027.64832</v>
      </c>
      <c r="O2238" s="78">
        <v>6057</v>
      </c>
      <c r="P2238" s="78">
        <v>29.742370000000001</v>
      </c>
      <c r="Q2238" s="144">
        <v>53846.25</v>
      </c>
      <c r="R2238" s="78">
        <v>-23350</v>
      </c>
      <c r="S2238" s="78">
        <v>-2705</v>
      </c>
      <c r="T2238" s="78">
        <v>11975</v>
      </c>
      <c r="U2238" s="78">
        <v>41212</v>
      </c>
      <c r="V2238" s="219">
        <v>-0.29057070756090458</v>
      </c>
      <c r="W2238" s="78">
        <v>12407</v>
      </c>
      <c r="X2238" s="78">
        <v>22474</v>
      </c>
      <c r="Y2238" s="78">
        <v>20560</v>
      </c>
      <c r="Z2238" s="78">
        <v>29904</v>
      </c>
      <c r="AA2238" s="78">
        <v>112.09</v>
      </c>
      <c r="AB2238" s="78">
        <v>132.6</v>
      </c>
      <c r="AC2238" s="78">
        <v>36508</v>
      </c>
      <c r="AD2238" s="104">
        <v>0.82303000000000004</v>
      </c>
      <c r="AE2238" s="78">
        <v>-6679</v>
      </c>
      <c r="AF2238" s="104">
        <v>-0.56549000000000005</v>
      </c>
      <c r="AG2238" s="78">
        <v>8892</v>
      </c>
      <c r="AH2238" s="104">
        <v>0.82521</v>
      </c>
      <c r="AI2238" s="78">
        <v>-6533</v>
      </c>
      <c r="AJ2238" s="104">
        <v>-0.61694000000000004</v>
      </c>
      <c r="AK2238" s="78">
        <v>10200</v>
      </c>
      <c r="AL2238" s="78">
        <v>9500</v>
      </c>
      <c r="AM2238" s="8">
        <v>9800</v>
      </c>
      <c r="AN2238" s="78">
        <v>334</v>
      </c>
      <c r="AO2238" s="78">
        <v>13400</v>
      </c>
      <c r="AP2238" s="78">
        <v>9000</v>
      </c>
      <c r="AQ2238" s="78">
        <v>9800</v>
      </c>
      <c r="AR2238" s="78">
        <v>477</v>
      </c>
      <c r="AS2238" s="78">
        <v>10000</v>
      </c>
      <c r="AT2238" s="78">
        <v>9700</v>
      </c>
      <c r="AU2238" s="78">
        <v>9850</v>
      </c>
      <c r="AV2238" s="78">
        <v>107</v>
      </c>
      <c r="AW2238" s="77">
        <v>14.9</v>
      </c>
      <c r="AX2238" s="144">
        <f t="shared" si="239"/>
        <v>0</v>
      </c>
      <c r="AY2238" s="144">
        <f t="shared" si="240"/>
        <v>0</v>
      </c>
      <c r="AZ2238" s="144">
        <f t="shared" si="241"/>
        <v>0.23</v>
      </c>
      <c r="BA2238" s="54">
        <f t="shared" si="242"/>
        <v>23.697038035251484</v>
      </c>
      <c r="BB2238" s="54">
        <f t="shared" si="243"/>
        <v>13.889961964748519</v>
      </c>
    </row>
    <row r="2239" spans="1:54" x14ac:dyDescent="0.25">
      <c r="A2239" s="3">
        <v>43486</v>
      </c>
      <c r="B2239" s="77">
        <v>9889.4</v>
      </c>
      <c r="C2239" s="77">
        <v>939.04025999999999</v>
      </c>
      <c r="D2239" s="77">
        <v>53.970799999999997</v>
      </c>
      <c r="E2239" s="77">
        <f t="shared" si="238"/>
        <v>117.8152</v>
      </c>
      <c r="F2239" s="77">
        <v>-11.641300000000001</v>
      </c>
      <c r="G2239" s="77">
        <v>11.775499999999999</v>
      </c>
      <c r="H2239">
        <v>0</v>
      </c>
      <c r="I2239" s="78">
        <v>9866</v>
      </c>
      <c r="J2239">
        <v>201902</v>
      </c>
      <c r="K2239" s="78">
        <v>9866</v>
      </c>
      <c r="L2239" s="77">
        <f t="shared" si="237"/>
        <v>-23.399999999999636</v>
      </c>
      <c r="M2239" s="78">
        <v>53296</v>
      </c>
      <c r="N2239" s="78">
        <v>1051.1794299999999</v>
      </c>
      <c r="O2239" s="78">
        <v>4654</v>
      </c>
      <c r="P2239" s="78">
        <v>22.953389999999999</v>
      </c>
      <c r="Q2239" s="144">
        <v>54459.5</v>
      </c>
      <c r="R2239" s="78">
        <v>-23760</v>
      </c>
      <c r="S2239" s="78">
        <v>-2720</v>
      </c>
      <c r="T2239" s="78">
        <v>9537</v>
      </c>
      <c r="U2239" s="78">
        <v>44680</v>
      </c>
      <c r="V2239" s="219">
        <v>-0.21345120859444941</v>
      </c>
      <c r="W2239" s="78">
        <v>12094</v>
      </c>
      <c r="X2239" s="78">
        <v>22633</v>
      </c>
      <c r="Y2239" s="78">
        <v>21367</v>
      </c>
      <c r="Z2239" s="78">
        <v>31168</v>
      </c>
      <c r="AA2239" s="78">
        <v>123.43</v>
      </c>
      <c r="AB2239" s="78">
        <v>137.27000000000001</v>
      </c>
      <c r="AC2239" s="78">
        <v>41317</v>
      </c>
      <c r="AD2239" s="104">
        <v>1.0329999999999999</v>
      </c>
      <c r="AE2239" s="78">
        <v>-4114</v>
      </c>
      <c r="AF2239" s="104">
        <v>-0.58570999999999995</v>
      </c>
      <c r="AG2239" s="78">
        <v>15551</v>
      </c>
      <c r="AH2239" s="104">
        <v>1.0211600000000001</v>
      </c>
      <c r="AI2239" s="78">
        <v>-10337</v>
      </c>
      <c r="AJ2239" s="104">
        <v>-0.52615999999999996</v>
      </c>
      <c r="AK2239" s="78">
        <v>10200</v>
      </c>
      <c r="AL2239" s="78">
        <v>9500</v>
      </c>
      <c r="AM2239" s="8">
        <v>9900</v>
      </c>
      <c r="AN2239" s="78">
        <v>314</v>
      </c>
      <c r="AO2239" s="78">
        <v>13400</v>
      </c>
      <c r="AP2239" s="78">
        <v>9000</v>
      </c>
      <c r="AQ2239" s="78">
        <v>9900</v>
      </c>
      <c r="AR2239" s="78">
        <v>459</v>
      </c>
      <c r="AS2239" s="78">
        <v>10000</v>
      </c>
      <c r="AT2239" s="78">
        <v>9800</v>
      </c>
      <c r="AU2239" s="78">
        <v>9850</v>
      </c>
      <c r="AV2239" s="78">
        <v>88.5</v>
      </c>
      <c r="AW2239" s="77">
        <v>15.46</v>
      </c>
      <c r="AX2239" s="144">
        <f t="shared" si="239"/>
        <v>0.03</v>
      </c>
      <c r="AY2239" s="144">
        <f t="shared" si="240"/>
        <v>0.02</v>
      </c>
      <c r="AZ2239" s="144">
        <f t="shared" si="241"/>
        <v>0.26</v>
      </c>
      <c r="BA2239" s="54">
        <f t="shared" si="242"/>
        <v>23.637251639472495</v>
      </c>
      <c r="BB2239" s="54">
        <f t="shared" si="243"/>
        <v>13.482748360527511</v>
      </c>
    </row>
    <row r="2240" spans="1:54" x14ac:dyDescent="0.25">
      <c r="A2240" s="3">
        <v>43487</v>
      </c>
      <c r="B2240" s="77">
        <v>9894.66</v>
      </c>
      <c r="C2240" s="77">
        <v>790.10747000000003</v>
      </c>
      <c r="D2240" s="77">
        <v>11.304300000000001</v>
      </c>
      <c r="E2240" s="77">
        <f t="shared" si="238"/>
        <v>139.92920000000004</v>
      </c>
      <c r="F2240" s="77">
        <v>-0.68620000000000003</v>
      </c>
      <c r="G2240" s="77">
        <v>-15.075799999999999</v>
      </c>
      <c r="H2240">
        <v>0</v>
      </c>
      <c r="I2240" s="78">
        <v>9847</v>
      </c>
      <c r="J2240">
        <v>201902</v>
      </c>
      <c r="K2240" s="78">
        <v>9847</v>
      </c>
      <c r="L2240" s="77">
        <f t="shared" si="237"/>
        <v>-47.659999999999854</v>
      </c>
      <c r="M2240" s="78">
        <v>54016</v>
      </c>
      <c r="N2240" s="78">
        <v>1063.3367499999999</v>
      </c>
      <c r="O2240" s="78">
        <v>3053</v>
      </c>
      <c r="P2240" s="78">
        <v>15.027659999999999</v>
      </c>
      <c r="Q2240" s="144">
        <v>54779.25</v>
      </c>
      <c r="R2240" s="78">
        <v>-24173</v>
      </c>
      <c r="S2240" s="78">
        <v>-1709</v>
      </c>
      <c r="T2240" s="78">
        <v>8937</v>
      </c>
      <c r="U2240" s="78">
        <v>44918</v>
      </c>
      <c r="V2240" s="219">
        <v>-0.19896255398726567</v>
      </c>
      <c r="W2240" s="78">
        <v>11938</v>
      </c>
      <c r="X2240" s="78">
        <v>21638</v>
      </c>
      <c r="Y2240" s="78">
        <v>21373</v>
      </c>
      <c r="Z2240" s="78">
        <v>31471</v>
      </c>
      <c r="AA2240" s="78">
        <v>111.63</v>
      </c>
      <c r="AB2240" s="78">
        <v>133.66999999999999</v>
      </c>
      <c r="AC2240" s="78">
        <v>39531</v>
      </c>
      <c r="AD2240" s="104">
        <v>0.76459999999999995</v>
      </c>
      <c r="AE2240" s="78">
        <v>-4456</v>
      </c>
      <c r="AF2240" s="104">
        <v>-0.69427000000000005</v>
      </c>
      <c r="AG2240" s="78">
        <v>703</v>
      </c>
      <c r="AH2240" s="104">
        <v>0.66501999999999994</v>
      </c>
      <c r="AI2240" s="78">
        <v>843</v>
      </c>
      <c r="AJ2240" s="104">
        <v>-0.44041000000000002</v>
      </c>
      <c r="AK2240" s="78">
        <v>10200</v>
      </c>
      <c r="AL2240" s="78">
        <v>9500</v>
      </c>
      <c r="AM2240" s="8">
        <v>9800</v>
      </c>
      <c r="AN2240" s="78">
        <v>323</v>
      </c>
      <c r="AO2240" s="78">
        <v>13400</v>
      </c>
      <c r="AP2240" s="78">
        <v>9000</v>
      </c>
      <c r="AQ2240" s="78">
        <v>9800</v>
      </c>
      <c r="AR2240" s="78">
        <v>467</v>
      </c>
      <c r="AS2240" s="78">
        <v>9900</v>
      </c>
      <c r="AT2240" s="78">
        <v>9800</v>
      </c>
      <c r="AU2240" s="78">
        <v>9850</v>
      </c>
      <c r="AV2240" s="78">
        <v>70.5</v>
      </c>
      <c r="AW2240" s="77">
        <v>15.68</v>
      </c>
      <c r="AX2240" s="144">
        <f t="shared" si="239"/>
        <v>0.06</v>
      </c>
      <c r="AY2240" s="144">
        <f t="shared" si="240"/>
        <v>0.04</v>
      </c>
      <c r="AZ2240" s="144">
        <f t="shared" si="241"/>
        <v>0.26</v>
      </c>
      <c r="BA2240" s="54">
        <f t="shared" si="242"/>
        <v>23.378969835142769</v>
      </c>
      <c r="BB2240" s="54">
        <f t="shared" si="243"/>
        <v>13.202030164857234</v>
      </c>
    </row>
    <row r="2241" spans="1:54" x14ac:dyDescent="0.25">
      <c r="A2241" s="3">
        <v>43488</v>
      </c>
      <c r="B2241" s="77">
        <v>9846.4</v>
      </c>
      <c r="C2241" s="77">
        <v>675.50342000000001</v>
      </c>
      <c r="D2241" s="77">
        <v>8.3536000000000001</v>
      </c>
      <c r="E2241" s="77">
        <f t="shared" si="238"/>
        <v>174.19000000000003</v>
      </c>
      <c r="F2241" s="77">
        <v>3.7045999999999997</v>
      </c>
      <c r="G2241" s="77">
        <v>-10.4033</v>
      </c>
      <c r="H2241" t="s">
        <v>1915</v>
      </c>
      <c r="I2241" s="78">
        <v>9818</v>
      </c>
      <c r="J2241">
        <v>201902</v>
      </c>
      <c r="K2241" s="78">
        <v>9818</v>
      </c>
      <c r="L2241" s="77">
        <f t="shared" si="237"/>
        <v>-28.399999999999636</v>
      </c>
      <c r="M2241" s="78">
        <v>48254</v>
      </c>
      <c r="N2241" s="78">
        <v>947.37671999999998</v>
      </c>
      <c r="O2241" s="78">
        <v>-1345</v>
      </c>
      <c r="P2241" s="78">
        <v>-6.6029</v>
      </c>
      <c r="Q2241" s="144">
        <v>47917.75</v>
      </c>
      <c r="R2241" s="78">
        <v>-24860</v>
      </c>
      <c r="S2241" s="78">
        <v>-1198</v>
      </c>
      <c r="T2241" s="78">
        <v>4138</v>
      </c>
      <c r="U2241" s="78">
        <v>44637</v>
      </c>
      <c r="V2241" s="219">
        <v>-9.2703362681183774E-2</v>
      </c>
      <c r="W2241" s="78">
        <v>5887</v>
      </c>
      <c r="X2241" s="78">
        <v>14888</v>
      </c>
      <c r="Y2241" s="78">
        <v>14492</v>
      </c>
      <c r="Z2241" s="78">
        <v>22070</v>
      </c>
      <c r="AA2241" s="78">
        <v>107.13</v>
      </c>
      <c r="AB2241" s="78">
        <v>131.76</v>
      </c>
      <c r="AC2241" s="78">
        <v>32445</v>
      </c>
      <c r="AD2241" s="104">
        <v>0.66322000000000003</v>
      </c>
      <c r="AE2241" s="78">
        <v>-12288</v>
      </c>
      <c r="AF2241" s="104">
        <v>-0.67827000000000004</v>
      </c>
      <c r="AG2241" s="78">
        <v>-981</v>
      </c>
      <c r="AH2241" s="104">
        <v>0.43421999999999999</v>
      </c>
      <c r="AI2241" s="78">
        <v>5411</v>
      </c>
      <c r="AJ2241" s="104">
        <v>0.15816</v>
      </c>
      <c r="AK2241" s="78">
        <v>10200</v>
      </c>
      <c r="AL2241" s="78">
        <v>9500</v>
      </c>
      <c r="AM2241" s="8">
        <v>9800</v>
      </c>
      <c r="AN2241" s="78">
        <v>293</v>
      </c>
      <c r="AO2241" s="78">
        <v>13400</v>
      </c>
      <c r="AP2241" s="78">
        <v>9000</v>
      </c>
      <c r="AQ2241" s="78">
        <v>9800</v>
      </c>
      <c r="AR2241" s="78">
        <v>452</v>
      </c>
      <c r="AS2241" s="78">
        <v>10000</v>
      </c>
      <c r="AT2241" s="78">
        <v>9300</v>
      </c>
      <c r="AU2241" s="78">
        <v>9850</v>
      </c>
      <c r="AV2241" s="78">
        <v>134</v>
      </c>
      <c r="AW2241" s="77">
        <v>15.05</v>
      </c>
      <c r="AX2241" s="144">
        <f t="shared" si="239"/>
        <v>0.03</v>
      </c>
      <c r="AY2241" s="144">
        <f t="shared" si="240"/>
        <v>0.02</v>
      </c>
      <c r="AZ2241" s="144">
        <f t="shared" si="241"/>
        <v>0.22</v>
      </c>
      <c r="BA2241" s="54">
        <f t="shared" si="242"/>
        <v>23.19278571220984</v>
      </c>
      <c r="BB2241" s="54">
        <f t="shared" si="243"/>
        <v>12.844214287790159</v>
      </c>
    </row>
    <row r="2242" spans="1:54" x14ac:dyDescent="0.25">
      <c r="A2242" s="3">
        <v>43489</v>
      </c>
      <c r="B2242" s="77">
        <v>9877.1200000000008</v>
      </c>
      <c r="C2242" s="77">
        <v>860.41841999999997</v>
      </c>
      <c r="D2242" s="77">
        <v>21.168099999999999</v>
      </c>
      <c r="E2242" s="77">
        <f t="shared" si="238"/>
        <v>245.02080000000001</v>
      </c>
      <c r="F2242" s="77">
        <v>0.68220000000000003</v>
      </c>
      <c r="G2242" s="77">
        <v>2.0989</v>
      </c>
      <c r="H2242">
        <v>0</v>
      </c>
      <c r="I2242" s="78">
        <v>9863</v>
      </c>
      <c r="J2242">
        <v>201902</v>
      </c>
      <c r="K2242" s="78">
        <v>9863</v>
      </c>
      <c r="L2242" s="77">
        <f t="shared" si="237"/>
        <v>-14.1200000000008</v>
      </c>
      <c r="M2242" s="78">
        <v>51696</v>
      </c>
      <c r="N2242" s="78">
        <v>1019.2102</v>
      </c>
      <c r="O2242" s="78">
        <v>1329</v>
      </c>
      <c r="P2242" s="78">
        <v>6.5526200000000001</v>
      </c>
      <c r="Q2242" s="144">
        <v>52028.25</v>
      </c>
      <c r="R2242" s="78">
        <v>-24866</v>
      </c>
      <c r="S2242" s="78">
        <v>-90</v>
      </c>
      <c r="T2242" s="78">
        <v>7075</v>
      </c>
      <c r="U2242" s="78">
        <v>44471</v>
      </c>
      <c r="V2242" s="219">
        <v>-0.1590924422657462</v>
      </c>
      <c r="W2242" s="78">
        <v>6984</v>
      </c>
      <c r="X2242" s="78">
        <v>11613</v>
      </c>
      <c r="Y2242" s="78">
        <v>16230</v>
      </c>
      <c r="Z2242" s="78">
        <v>23807</v>
      </c>
      <c r="AA2242" s="78">
        <v>111.25</v>
      </c>
      <c r="AB2242" s="78">
        <v>129.16999999999999</v>
      </c>
      <c r="AC2242" s="78">
        <v>35350</v>
      </c>
      <c r="AD2242" s="104">
        <v>0.72358</v>
      </c>
      <c r="AE2242" s="78">
        <v>-9339</v>
      </c>
      <c r="AF2242" s="104">
        <v>-0.69457999999999998</v>
      </c>
      <c r="AG2242" s="78">
        <v>1664</v>
      </c>
      <c r="AH2242" s="104">
        <v>0.39426</v>
      </c>
      <c r="AI2242" s="78">
        <v>6721</v>
      </c>
      <c r="AJ2242" s="104">
        <v>0.16386000000000001</v>
      </c>
      <c r="AK2242" s="78">
        <v>10200</v>
      </c>
      <c r="AL2242" s="78">
        <v>9500</v>
      </c>
      <c r="AM2242" s="8">
        <v>9900</v>
      </c>
      <c r="AN2242" s="78">
        <v>268</v>
      </c>
      <c r="AO2242" s="78">
        <v>13400</v>
      </c>
      <c r="AP2242" s="78">
        <v>9000</v>
      </c>
      <c r="AQ2242" s="78">
        <v>9800</v>
      </c>
      <c r="AR2242" s="78">
        <v>434</v>
      </c>
      <c r="AS2242" s="78">
        <v>10000</v>
      </c>
      <c r="AT2242" s="78">
        <v>9600</v>
      </c>
      <c r="AU2242" s="78">
        <v>9900</v>
      </c>
      <c r="AV2242" s="78">
        <v>107.5</v>
      </c>
      <c r="AW2242" s="77">
        <v>14.47</v>
      </c>
      <c r="AX2242" s="144">
        <f t="shared" si="239"/>
        <v>0</v>
      </c>
      <c r="AY2242" s="144">
        <f t="shared" si="240"/>
        <v>0</v>
      </c>
      <c r="AZ2242" s="144">
        <f t="shared" si="241"/>
        <v>0.16</v>
      </c>
      <c r="BA2242" s="54">
        <f t="shared" si="242"/>
        <v>22.729428502828355</v>
      </c>
      <c r="BB2242" s="54">
        <f t="shared" si="243"/>
        <v>12.571571497171645</v>
      </c>
    </row>
    <row r="2243" spans="1:54" x14ac:dyDescent="0.25">
      <c r="A2243" s="3">
        <v>43490</v>
      </c>
      <c r="B2243" s="77">
        <v>9969.61</v>
      </c>
      <c r="C2243" s="77">
        <v>1137.8898300000001</v>
      </c>
      <c r="D2243" s="77">
        <v>157.9477</v>
      </c>
      <c r="E2243" s="77">
        <f t="shared" si="238"/>
        <v>428.40629999999999</v>
      </c>
      <c r="F2243" s="77">
        <v>7.1332000000000004</v>
      </c>
      <c r="G2243" s="77">
        <v>27.498899999999999</v>
      </c>
      <c r="H2243">
        <v>0</v>
      </c>
      <c r="I2243" s="78">
        <v>9968</v>
      </c>
      <c r="J2243">
        <v>201902</v>
      </c>
      <c r="K2243" s="78">
        <v>9968</v>
      </c>
      <c r="L2243" s="77">
        <f t="shared" ref="L2243:L2306" si="244">K2243-B2243</f>
        <v>-1.6100000000005821</v>
      </c>
      <c r="M2243" s="78">
        <v>61112</v>
      </c>
      <c r="N2243" s="78">
        <v>1218.07077</v>
      </c>
      <c r="O2243" s="78">
        <v>8579</v>
      </c>
      <c r="P2243" s="78">
        <v>42.757390000000001</v>
      </c>
      <c r="Q2243" s="144">
        <v>63256.75</v>
      </c>
      <c r="R2243" s="78">
        <v>-24889</v>
      </c>
      <c r="S2243" s="78">
        <v>-3591</v>
      </c>
      <c r="T2243" s="78">
        <v>16939</v>
      </c>
      <c r="U2243" s="78">
        <v>50211</v>
      </c>
      <c r="V2243" s="219">
        <v>-0.33735635617693333</v>
      </c>
      <c r="W2243" s="78">
        <v>8281</v>
      </c>
      <c r="X2243" s="78">
        <v>20345</v>
      </c>
      <c r="Y2243" s="78">
        <v>19616</v>
      </c>
      <c r="Z2243" s="78">
        <v>31410</v>
      </c>
      <c r="AA2243" s="78">
        <v>119.37</v>
      </c>
      <c r="AB2243" s="78">
        <v>148.49</v>
      </c>
      <c r="AC2243" s="78">
        <v>41921</v>
      </c>
      <c r="AD2243" s="104">
        <v>1.0905100000000001</v>
      </c>
      <c r="AE2243" s="78">
        <v>-13275</v>
      </c>
      <c r="AF2243" s="104">
        <v>-0.78854999999999997</v>
      </c>
      <c r="AG2243" s="78">
        <v>16102</v>
      </c>
      <c r="AH2243" s="104">
        <v>1.24227</v>
      </c>
      <c r="AI2243" s="78">
        <v>-13673</v>
      </c>
      <c r="AJ2243" s="104">
        <v>-0.19181000000000001</v>
      </c>
      <c r="AK2243" s="78">
        <v>10200</v>
      </c>
      <c r="AL2243" s="78">
        <v>9500</v>
      </c>
      <c r="AM2243" s="8">
        <v>10000</v>
      </c>
      <c r="AN2243" s="78">
        <v>251</v>
      </c>
      <c r="AO2243" s="78">
        <v>13400</v>
      </c>
      <c r="AP2243" s="78">
        <v>9000</v>
      </c>
      <c r="AQ2243" s="78">
        <v>10000</v>
      </c>
      <c r="AR2243" s="78">
        <v>399</v>
      </c>
      <c r="AS2243" s="78">
        <v>10000</v>
      </c>
      <c r="AT2243" s="78">
        <v>9900</v>
      </c>
      <c r="AU2243" s="78">
        <v>10000</v>
      </c>
      <c r="AV2243" s="78">
        <v>99</v>
      </c>
      <c r="AW2243" s="77">
        <v>13.99</v>
      </c>
      <c r="AX2243" s="144">
        <f t="shared" si="239"/>
        <v>0</v>
      </c>
      <c r="AY2243" s="144">
        <f t="shared" si="240"/>
        <v>0</v>
      </c>
      <c r="AZ2243" s="144">
        <f t="shared" si="241"/>
        <v>0.14000000000000001</v>
      </c>
      <c r="BA2243" s="54">
        <f t="shared" si="242"/>
        <v>21.890139764215732</v>
      </c>
      <c r="BB2243" s="54">
        <f t="shared" si="243"/>
        <v>12.518860235784274</v>
      </c>
    </row>
    <row r="2244" spans="1:54" x14ac:dyDescent="0.25">
      <c r="A2244" s="3">
        <v>43493</v>
      </c>
      <c r="B2244" s="77">
        <v>10013.33</v>
      </c>
      <c r="C2244" s="77">
        <v>956.30192</v>
      </c>
      <c r="D2244" s="77">
        <v>60.690300000000001</v>
      </c>
      <c r="E2244" s="77">
        <f t="shared" si="238"/>
        <v>412.96339999999998</v>
      </c>
      <c r="F2244" s="77">
        <v>4.0522999999999998</v>
      </c>
      <c r="G2244" s="77">
        <v>-6.26</v>
      </c>
      <c r="H2244">
        <v>0</v>
      </c>
      <c r="I2244" s="78">
        <v>9985</v>
      </c>
      <c r="J2244">
        <v>201902</v>
      </c>
      <c r="K2244" s="78">
        <v>9985</v>
      </c>
      <c r="L2244" s="77">
        <f t="shared" si="244"/>
        <v>-28.329999999999927</v>
      </c>
      <c r="M2244" s="78">
        <v>58986</v>
      </c>
      <c r="N2244" s="78">
        <v>1177.8543</v>
      </c>
      <c r="O2244" s="78">
        <v>6969</v>
      </c>
      <c r="P2244" s="78">
        <v>34.79607</v>
      </c>
      <c r="Q2244" s="144">
        <v>60728.25</v>
      </c>
      <c r="R2244" s="78">
        <v>-24948</v>
      </c>
      <c r="S2244" s="78">
        <v>-2914</v>
      </c>
      <c r="T2244" s="78">
        <v>14041</v>
      </c>
      <c r="U2244" s="78">
        <v>48668</v>
      </c>
      <c r="V2244" s="219">
        <v>-0.2885057943617983</v>
      </c>
      <c r="W2244" s="78">
        <v>7325</v>
      </c>
      <c r="X2244" s="78">
        <v>19576</v>
      </c>
      <c r="Y2244" s="78">
        <v>19784</v>
      </c>
      <c r="Z2244" s="78">
        <v>31159</v>
      </c>
      <c r="AA2244" s="78">
        <v>124.87</v>
      </c>
      <c r="AB2244" s="78">
        <v>151.76</v>
      </c>
      <c r="AC2244" s="78">
        <v>44930</v>
      </c>
      <c r="AD2244" s="104">
        <v>1.1662600000000001</v>
      </c>
      <c r="AE2244" s="78">
        <v>-13911</v>
      </c>
      <c r="AF2244" s="104">
        <v>-0.82221999999999995</v>
      </c>
      <c r="AG2244" s="78">
        <v>10767</v>
      </c>
      <c r="AH2244" s="104">
        <v>1.1055699999999999</v>
      </c>
      <c r="AI2244" s="78">
        <v>-11493</v>
      </c>
      <c r="AJ2244" s="104">
        <v>1.686E-2</v>
      </c>
      <c r="AK2244" s="78">
        <v>10200</v>
      </c>
      <c r="AL2244" s="78">
        <v>9900</v>
      </c>
      <c r="AM2244" s="8">
        <v>10000</v>
      </c>
      <c r="AN2244" s="78">
        <v>246</v>
      </c>
      <c r="AO2244" s="78">
        <v>13400</v>
      </c>
      <c r="AP2244" s="78">
        <v>9000</v>
      </c>
      <c r="AQ2244" s="78">
        <v>10000</v>
      </c>
      <c r="AR2244" s="78">
        <v>400</v>
      </c>
      <c r="AS2244" s="78">
        <v>10100</v>
      </c>
      <c r="AT2244" s="78">
        <v>9900</v>
      </c>
      <c r="AU2244" s="78">
        <v>10000</v>
      </c>
      <c r="AV2244" s="78">
        <v>80</v>
      </c>
      <c r="AW2244" s="77">
        <v>14.64</v>
      </c>
      <c r="AX2244" s="144">
        <f t="shared" si="239"/>
        <v>0.06</v>
      </c>
      <c r="AY2244" s="144">
        <f t="shared" si="240"/>
        <v>0.04</v>
      </c>
      <c r="AZ2244" s="144">
        <f t="shared" si="241"/>
        <v>0.17</v>
      </c>
      <c r="BA2244" s="54">
        <f t="shared" si="242"/>
        <v>21.485875848672769</v>
      </c>
      <c r="BB2244" s="54">
        <f t="shared" si="243"/>
        <v>12.34912415132723</v>
      </c>
    </row>
    <row r="2245" spans="1:54" x14ac:dyDescent="0.25">
      <c r="A2245" s="3">
        <v>43494</v>
      </c>
      <c r="B2245" s="77">
        <v>9931.59</v>
      </c>
      <c r="C2245" s="77">
        <v>903.36972000000003</v>
      </c>
      <c r="D2245" s="77">
        <v>-17.504100000000001</v>
      </c>
      <c r="E2245" s="77">
        <f t="shared" si="238"/>
        <v>361.5077</v>
      </c>
      <c r="F2245" s="77">
        <v>-4.5725999999999996</v>
      </c>
      <c r="G2245" s="77">
        <v>-8.2223000000000006</v>
      </c>
      <c r="H2245">
        <v>0</v>
      </c>
      <c r="I2245" s="78">
        <v>9923</v>
      </c>
      <c r="J2245">
        <v>201902</v>
      </c>
      <c r="K2245" s="78">
        <v>9923</v>
      </c>
      <c r="L2245" s="77">
        <f t="shared" si="244"/>
        <v>-8.5900000000001455</v>
      </c>
      <c r="M2245" s="78">
        <v>52207</v>
      </c>
      <c r="N2245" s="78">
        <v>1035.83519</v>
      </c>
      <c r="O2245" s="78">
        <v>1951</v>
      </c>
      <c r="P2245" s="78">
        <v>9.6792099999999994</v>
      </c>
      <c r="Q2245" s="144">
        <v>52694.75</v>
      </c>
      <c r="R2245" s="78">
        <v>-25975</v>
      </c>
      <c r="S2245" s="78">
        <v>-814</v>
      </c>
      <c r="T2245" s="78">
        <v>7882</v>
      </c>
      <c r="U2245" s="78">
        <v>43302</v>
      </c>
      <c r="V2245" s="219">
        <v>-0.18202392499191722</v>
      </c>
      <c r="W2245" s="78">
        <v>6897</v>
      </c>
      <c r="X2245" s="78">
        <v>12066</v>
      </c>
      <c r="Y2245" s="78">
        <v>18011</v>
      </c>
      <c r="Z2245" s="78">
        <v>24713</v>
      </c>
      <c r="AA2245" s="78">
        <v>104.97</v>
      </c>
      <c r="AB2245" s="78">
        <v>131.04</v>
      </c>
      <c r="AC2245" s="78">
        <v>50698</v>
      </c>
      <c r="AD2245" s="104">
        <v>0.82593000000000005</v>
      </c>
      <c r="AE2245" s="78">
        <v>1352</v>
      </c>
      <c r="AF2245" s="104">
        <v>-0.44039</v>
      </c>
      <c r="AG2245" s="78">
        <v>-17308</v>
      </c>
      <c r="AH2245" s="104">
        <v>0.73253999999999997</v>
      </c>
      <c r="AI2245" s="78">
        <v>9743</v>
      </c>
      <c r="AJ2245" s="104">
        <v>0.55539000000000005</v>
      </c>
      <c r="AK2245" s="78">
        <v>10200</v>
      </c>
      <c r="AL2245" s="78">
        <v>9900</v>
      </c>
      <c r="AM2245" s="8">
        <v>9900</v>
      </c>
      <c r="AN2245" s="78">
        <v>257</v>
      </c>
      <c r="AO2245" s="78">
        <v>13400</v>
      </c>
      <c r="AP2245" s="78">
        <v>9000</v>
      </c>
      <c r="AQ2245" s="78">
        <v>9900</v>
      </c>
      <c r="AR2245" s="78">
        <v>413</v>
      </c>
      <c r="AS2245" s="78">
        <v>10000</v>
      </c>
      <c r="AT2245" s="78">
        <v>9900</v>
      </c>
      <c r="AU2245" s="78">
        <v>9950</v>
      </c>
      <c r="AV2245" s="78">
        <v>55.5</v>
      </c>
      <c r="AW2245" s="77">
        <v>15.24</v>
      </c>
      <c r="AX2245" s="144">
        <f t="shared" si="239"/>
        <v>0.17</v>
      </c>
      <c r="AY2245" s="144">
        <f t="shared" si="240"/>
        <v>0.1</v>
      </c>
      <c r="AZ2245" s="144">
        <f t="shared" si="241"/>
        <v>0.23</v>
      </c>
      <c r="BA2245" s="54">
        <f t="shared" si="242"/>
        <v>20.982578171772033</v>
      </c>
      <c r="BB2245" s="54">
        <f t="shared" si="243"/>
        <v>12.339421828227968</v>
      </c>
    </row>
    <row r="2246" spans="1:54" x14ac:dyDescent="0.25">
      <c r="A2246" s="3">
        <v>43495</v>
      </c>
      <c r="B2246" s="77">
        <v>9932.26</v>
      </c>
      <c r="C2246" s="77">
        <v>1032.1467299999999</v>
      </c>
      <c r="D2246" s="77">
        <v>8.1379000000000001</v>
      </c>
      <c r="E2246" s="77">
        <f t="shared" si="238"/>
        <v>464.9391</v>
      </c>
      <c r="F2246" s="77">
        <v>2.4396</v>
      </c>
      <c r="G2246" s="77">
        <v>4.0255000000000001</v>
      </c>
      <c r="H2246" t="s">
        <v>1916</v>
      </c>
      <c r="I2246" s="78">
        <v>9926</v>
      </c>
      <c r="J2246">
        <v>201902</v>
      </c>
      <c r="K2246" s="78">
        <v>9926</v>
      </c>
      <c r="L2246" s="77">
        <f t="shared" si="244"/>
        <v>-6.2600000000002183</v>
      </c>
      <c r="M2246" s="78">
        <v>50420</v>
      </c>
      <c r="N2246" s="78">
        <v>1000.58482</v>
      </c>
      <c r="O2246" s="78">
        <v>690</v>
      </c>
      <c r="P2246" s="78">
        <v>3.4254199999999999</v>
      </c>
      <c r="Q2246" s="144">
        <v>50592.5</v>
      </c>
      <c r="R2246" s="78">
        <v>-26020</v>
      </c>
      <c r="S2246" s="78">
        <v>-956</v>
      </c>
      <c r="T2246" s="78">
        <v>3750</v>
      </c>
      <c r="U2246" s="78">
        <v>40878</v>
      </c>
      <c r="V2246" s="219">
        <v>-9.1736386320270077E-2</v>
      </c>
      <c r="W2246" s="78">
        <v>7251</v>
      </c>
      <c r="X2246" s="78">
        <v>17599</v>
      </c>
      <c r="Y2246" s="78">
        <v>14682</v>
      </c>
      <c r="Z2246" s="78">
        <v>23615</v>
      </c>
      <c r="AA2246" s="78">
        <v>101.33</v>
      </c>
      <c r="AB2246" s="78">
        <v>139.41</v>
      </c>
      <c r="AC2246" s="78">
        <v>40283</v>
      </c>
      <c r="AD2246" s="104">
        <v>0.98917999999999995</v>
      </c>
      <c r="AE2246" s="78">
        <v>-2013</v>
      </c>
      <c r="AF2246" s="104">
        <v>-0.35136000000000001</v>
      </c>
      <c r="AG2246" s="78">
        <v>-7846</v>
      </c>
      <c r="AH2246" s="104">
        <v>0.53108</v>
      </c>
      <c r="AI2246" s="78">
        <v>11010</v>
      </c>
      <c r="AJ2246" s="104">
        <v>0.54457999999999995</v>
      </c>
      <c r="AK2246" s="78">
        <v>10200</v>
      </c>
      <c r="AL2246" s="78">
        <v>9900</v>
      </c>
      <c r="AM2246" s="8">
        <v>9900</v>
      </c>
      <c r="AN2246" s="78">
        <v>262</v>
      </c>
      <c r="AO2246" s="78">
        <v>13400</v>
      </c>
      <c r="AP2246" s="78">
        <v>9000</v>
      </c>
      <c r="AQ2246" s="78">
        <v>9900</v>
      </c>
      <c r="AR2246" s="78">
        <v>407</v>
      </c>
      <c r="AS2246" s="78">
        <v>10150</v>
      </c>
      <c r="AT2246" s="78">
        <v>9200</v>
      </c>
      <c r="AU2246" s="78">
        <v>9950</v>
      </c>
      <c r="AV2246" s="78">
        <v>168</v>
      </c>
      <c r="AW2246" s="77">
        <v>15.76</v>
      </c>
      <c r="AX2246" s="144">
        <f t="shared" si="239"/>
        <v>0.27</v>
      </c>
      <c r="AY2246" s="144">
        <f t="shared" si="240"/>
        <v>0.16</v>
      </c>
      <c r="AZ2246" s="144">
        <f t="shared" si="241"/>
        <v>0.26</v>
      </c>
      <c r="BA2246" s="54">
        <f t="shared" si="242"/>
        <v>20.091691745890003</v>
      </c>
      <c r="BB2246" s="54">
        <f t="shared" si="243"/>
        <v>12.666308254110001</v>
      </c>
    </row>
    <row r="2247" spans="1:54" x14ac:dyDescent="0.25">
      <c r="A2247" s="3">
        <v>43507</v>
      </c>
      <c r="B2247" s="77">
        <v>10004.25</v>
      </c>
      <c r="C2247" s="77">
        <v>1347.92174</v>
      </c>
      <c r="D2247" s="77">
        <v>130.41149999999999</v>
      </c>
      <c r="E2247" s="77">
        <f t="shared" si="238"/>
        <v>684.10660000000007</v>
      </c>
      <c r="F2247" s="77">
        <v>-1.8640999999999999</v>
      </c>
      <c r="G2247" s="77">
        <v>19.210999999999999</v>
      </c>
      <c r="H2247" t="s">
        <v>1917</v>
      </c>
      <c r="I2247" s="78">
        <v>9999</v>
      </c>
      <c r="J2247">
        <v>201902</v>
      </c>
      <c r="K2247" s="78">
        <v>9999</v>
      </c>
      <c r="L2247" s="77">
        <f t="shared" si="244"/>
        <v>-5.25</v>
      </c>
      <c r="M2247" s="78">
        <v>52906</v>
      </c>
      <c r="N2247" s="78">
        <v>1057.7384400000001</v>
      </c>
      <c r="O2247" s="78">
        <v>4321</v>
      </c>
      <c r="P2247" s="78">
        <v>21.60267</v>
      </c>
      <c r="Q2247" s="144">
        <v>53986.25</v>
      </c>
      <c r="R2247" s="78">
        <v>-26149</v>
      </c>
      <c r="S2247" s="78">
        <v>-641</v>
      </c>
      <c r="T2247" s="78">
        <v>7993</v>
      </c>
      <c r="U2247" s="78">
        <v>43806</v>
      </c>
      <c r="V2247" s="219">
        <v>-0.18246358946263069</v>
      </c>
      <c r="W2247" s="78">
        <v>8252</v>
      </c>
      <c r="X2247" s="78">
        <v>15675</v>
      </c>
      <c r="Y2247" s="78">
        <v>15931</v>
      </c>
      <c r="Z2247" s="78">
        <v>24830</v>
      </c>
      <c r="AA2247" s="78">
        <v>106.32</v>
      </c>
      <c r="AB2247" s="78">
        <v>139.41999999999999</v>
      </c>
      <c r="AC2247" s="78">
        <v>50058</v>
      </c>
      <c r="AD2247" s="104">
        <v>1.0045500000000001</v>
      </c>
      <c r="AE2247" s="78">
        <v>2565</v>
      </c>
      <c r="AF2247" s="104">
        <v>-0.33613999999999999</v>
      </c>
      <c r="AG2247" s="78">
        <v>-15252</v>
      </c>
      <c r="AH2247" s="104">
        <v>0.61317999999999995</v>
      </c>
      <c r="AI2247" s="78">
        <v>-5721</v>
      </c>
      <c r="AJ2247" s="104">
        <v>0.32399</v>
      </c>
      <c r="AK2247" s="78">
        <v>10200</v>
      </c>
      <c r="AL2247" s="78">
        <v>9900</v>
      </c>
      <c r="AM2247" s="8">
        <v>10000</v>
      </c>
      <c r="AN2247" s="78">
        <v>159</v>
      </c>
      <c r="AO2247" s="78">
        <v>13400</v>
      </c>
      <c r="AP2247" s="78">
        <v>9000</v>
      </c>
      <c r="AQ2247" s="78">
        <v>10000</v>
      </c>
      <c r="AR2247" s="78">
        <v>328</v>
      </c>
      <c r="AS2247" s="78">
        <v>10100</v>
      </c>
      <c r="AT2247" s="78">
        <v>10000</v>
      </c>
      <c r="AU2247" s="78">
        <v>10000</v>
      </c>
      <c r="AV2247" s="78">
        <v>79.5</v>
      </c>
      <c r="AW2247" s="77">
        <v>14.75</v>
      </c>
      <c r="AX2247" s="144">
        <f t="shared" si="239"/>
        <v>0.1</v>
      </c>
      <c r="AY2247" s="144">
        <f t="shared" si="240"/>
        <v>0.06</v>
      </c>
      <c r="AZ2247" s="144">
        <f t="shared" si="241"/>
        <v>0.17</v>
      </c>
      <c r="BA2247" s="54">
        <f t="shared" si="242"/>
        <v>19.126623236472</v>
      </c>
      <c r="BB2247" s="54">
        <f t="shared" si="243"/>
        <v>13.003376763528005</v>
      </c>
    </row>
    <row r="2248" spans="1:54" x14ac:dyDescent="0.25">
      <c r="A2248" s="3">
        <v>43508</v>
      </c>
      <c r="B2248" s="77">
        <v>10097.74</v>
      </c>
      <c r="C2248" s="77">
        <v>1251.2658799999999</v>
      </c>
      <c r="D2248" s="77">
        <v>92.231700000000004</v>
      </c>
      <c r="E2248" s="77">
        <f t="shared" si="238"/>
        <v>869.19800000000009</v>
      </c>
      <c r="F2248" s="77">
        <v>-7.17E-2</v>
      </c>
      <c r="G2248" s="77">
        <v>21.604699999999998</v>
      </c>
      <c r="H2248">
        <v>0</v>
      </c>
      <c r="I2248" s="78">
        <v>10084</v>
      </c>
      <c r="J2248">
        <v>201902</v>
      </c>
      <c r="K2248" s="78">
        <v>10084</v>
      </c>
      <c r="L2248" s="77">
        <f t="shared" si="244"/>
        <v>-13.739999999999782</v>
      </c>
      <c r="M2248" s="78">
        <v>57992</v>
      </c>
      <c r="N2248" s="78">
        <v>1169.3733500000001</v>
      </c>
      <c r="O2248" s="78">
        <v>7552</v>
      </c>
      <c r="P2248" s="78">
        <v>38.07873</v>
      </c>
      <c r="Q2248" s="144">
        <v>59880</v>
      </c>
      <c r="R2248" s="78">
        <v>-25901</v>
      </c>
      <c r="S2248" s="78">
        <v>458</v>
      </c>
      <c r="T2248" s="78">
        <v>13204</v>
      </c>
      <c r="U2248" s="78">
        <v>51715</v>
      </c>
      <c r="V2248" s="219">
        <v>-0.25532244029778595</v>
      </c>
      <c r="W2248" s="78">
        <v>11098</v>
      </c>
      <c r="X2248" s="78">
        <v>21886</v>
      </c>
      <c r="Y2248" s="78">
        <v>18209</v>
      </c>
      <c r="Z2248" s="78">
        <v>27844</v>
      </c>
      <c r="AA2248" s="78">
        <v>142.78</v>
      </c>
      <c r="AB2248" s="78">
        <v>144.62</v>
      </c>
      <c r="AC2248" s="78">
        <v>59719</v>
      </c>
      <c r="AD2248" s="104">
        <v>1.5091699999999999</v>
      </c>
      <c r="AE2248" s="78">
        <v>13557</v>
      </c>
      <c r="AF2248" s="104">
        <v>-0.31507000000000002</v>
      </c>
      <c r="AG2248" s="78">
        <v>-15165</v>
      </c>
      <c r="AH2248" s="104">
        <v>0.74228000000000005</v>
      </c>
      <c r="AI2248" s="78">
        <v>-20587</v>
      </c>
      <c r="AJ2248" s="104">
        <v>0.26411000000000001</v>
      </c>
      <c r="AK2248" s="78">
        <v>10200</v>
      </c>
      <c r="AL2248" s="78">
        <v>9900</v>
      </c>
      <c r="AM2248" s="8">
        <v>10100</v>
      </c>
      <c r="AN2248" s="78">
        <v>136</v>
      </c>
      <c r="AO2248" s="78">
        <v>13400</v>
      </c>
      <c r="AP2248" s="78">
        <v>9000</v>
      </c>
      <c r="AQ2248" s="78">
        <v>10100</v>
      </c>
      <c r="AR2248" s="78">
        <v>313</v>
      </c>
      <c r="AS2248" s="78">
        <v>10100</v>
      </c>
      <c r="AT2248" s="78">
        <v>10000</v>
      </c>
      <c r="AU2248" s="78">
        <v>10100</v>
      </c>
      <c r="AV2248" s="78">
        <v>53.5</v>
      </c>
      <c r="AW2248" s="77">
        <v>14.13</v>
      </c>
      <c r="AX2248" s="144">
        <f t="shared" si="239"/>
        <v>0.03</v>
      </c>
      <c r="AY2248" s="144">
        <f t="shared" si="240"/>
        <v>0.02</v>
      </c>
      <c r="AZ2248" s="144">
        <f t="shared" si="241"/>
        <v>0.14000000000000001</v>
      </c>
      <c r="BA2248" s="54">
        <f t="shared" si="242"/>
        <v>18.135063924674185</v>
      </c>
      <c r="BB2248" s="54">
        <f t="shared" si="243"/>
        <v>13.362936075325814</v>
      </c>
    </row>
    <row r="2249" spans="1:54" x14ac:dyDescent="0.25">
      <c r="A2249" s="3">
        <v>43509</v>
      </c>
      <c r="B2249" s="77">
        <v>10090.58</v>
      </c>
      <c r="C2249" s="77">
        <v>1405.1940999999999</v>
      </c>
      <c r="D2249" s="77">
        <v>33.976199999999999</v>
      </c>
      <c r="E2249" s="77">
        <f t="shared" si="238"/>
        <v>820.96130000000005</v>
      </c>
      <c r="F2249" s="77">
        <v>-3.4718999999999998</v>
      </c>
      <c r="G2249" s="77">
        <v>9.6916999999999991</v>
      </c>
      <c r="H2249" t="s">
        <v>1918</v>
      </c>
      <c r="I2249" s="78">
        <v>10084</v>
      </c>
      <c r="J2249">
        <v>201902</v>
      </c>
      <c r="K2249" s="78">
        <v>10084</v>
      </c>
      <c r="L2249" s="77">
        <f t="shared" si="244"/>
        <v>-6.5799999999999272</v>
      </c>
      <c r="M2249" s="78">
        <v>52781</v>
      </c>
      <c r="N2249" s="78">
        <v>1064.4887100000001</v>
      </c>
      <c r="O2249" s="78">
        <v>4921</v>
      </c>
      <c r="P2249" s="78">
        <v>24.81607</v>
      </c>
      <c r="Q2249" s="144">
        <v>54011.25</v>
      </c>
      <c r="R2249" s="78">
        <v>-26033</v>
      </c>
      <c r="S2249" s="78">
        <v>2749</v>
      </c>
      <c r="T2249" s="78">
        <v>10006</v>
      </c>
      <c r="U2249" s="78">
        <v>49747</v>
      </c>
      <c r="V2249" s="219">
        <v>-0.20113775705067644</v>
      </c>
      <c r="W2249" s="78">
        <v>11133</v>
      </c>
      <c r="X2249" s="78">
        <v>17322</v>
      </c>
      <c r="Y2249" s="78">
        <v>18176</v>
      </c>
      <c r="Z2249" s="78">
        <v>23293</v>
      </c>
      <c r="AA2249" s="78">
        <v>93.08</v>
      </c>
      <c r="AB2249" s="78">
        <v>134.5</v>
      </c>
      <c r="AC2249" s="78">
        <v>65343</v>
      </c>
      <c r="AD2249" s="104">
        <v>1.5131300000000001</v>
      </c>
      <c r="AE2249" s="78">
        <v>22552</v>
      </c>
      <c r="AF2249" s="104">
        <v>-0.21237</v>
      </c>
      <c r="AG2249" s="78">
        <v>-34977</v>
      </c>
      <c r="AH2249" s="104">
        <v>0.14394000000000001</v>
      </c>
      <c r="AI2249" s="78">
        <v>373</v>
      </c>
      <c r="AJ2249" s="104">
        <v>0.55203000000000002</v>
      </c>
      <c r="AK2249" s="78">
        <v>10200</v>
      </c>
      <c r="AL2249" s="78">
        <v>9900</v>
      </c>
      <c r="AM2249" s="8">
        <v>10100</v>
      </c>
      <c r="AN2249" s="78">
        <v>132</v>
      </c>
      <c r="AO2249" s="78">
        <v>13400</v>
      </c>
      <c r="AP2249" s="78">
        <v>9000</v>
      </c>
      <c r="AQ2249" s="78">
        <v>10100</v>
      </c>
      <c r="AR2249" s="78">
        <v>316</v>
      </c>
      <c r="AS2249" s="78">
        <v>10200</v>
      </c>
      <c r="AT2249" s="78">
        <v>9900</v>
      </c>
      <c r="AU2249" s="78">
        <v>10100</v>
      </c>
      <c r="AV2249" s="78">
        <v>132</v>
      </c>
      <c r="AW2249" s="77">
        <v>14.45</v>
      </c>
      <c r="AX2249" s="144">
        <f t="shared" si="239"/>
        <v>0.06</v>
      </c>
      <c r="AY2249" s="144">
        <f t="shared" si="240"/>
        <v>0.04</v>
      </c>
      <c r="AZ2249" s="144">
        <f t="shared" si="241"/>
        <v>0.16</v>
      </c>
      <c r="BA2249" s="54">
        <f t="shared" si="242"/>
        <v>17.629848500118943</v>
      </c>
      <c r="BB2249" s="54">
        <f t="shared" si="243"/>
        <v>13.467151499881059</v>
      </c>
    </row>
    <row r="2250" spans="1:54" x14ac:dyDescent="0.25">
      <c r="A2250" s="3">
        <v>43510</v>
      </c>
      <c r="B2250" s="77">
        <v>10089.01</v>
      </c>
      <c r="C2250" s="77">
        <v>1136.23368</v>
      </c>
      <c r="D2250" s="77">
        <v>-8.5798000000000005</v>
      </c>
      <c r="E2250" s="77">
        <f t="shared" si="238"/>
        <v>821.78280000000007</v>
      </c>
      <c r="F2250" s="77">
        <v>2.1044</v>
      </c>
      <c r="G2250" s="77">
        <v>21.534800000000001</v>
      </c>
      <c r="H2250">
        <v>0</v>
      </c>
      <c r="I2250" s="78">
        <v>10080</v>
      </c>
      <c r="J2250">
        <v>201902</v>
      </c>
      <c r="K2250" s="78">
        <v>10080</v>
      </c>
      <c r="L2250" s="77">
        <f t="shared" si="244"/>
        <v>-9.0100000000002183</v>
      </c>
      <c r="M2250" s="78">
        <v>56449</v>
      </c>
      <c r="N2250" s="78">
        <v>1137.7751000000001</v>
      </c>
      <c r="O2250" s="78">
        <v>5431</v>
      </c>
      <c r="P2250" s="78">
        <v>27.372150000000001</v>
      </c>
      <c r="Q2250" s="144">
        <v>57806.75</v>
      </c>
      <c r="R2250" s="78">
        <v>-26060</v>
      </c>
      <c r="S2250" s="78">
        <v>1486</v>
      </c>
      <c r="T2250" s="78">
        <v>8360</v>
      </c>
      <c r="U2250" s="78">
        <v>52143</v>
      </c>
      <c r="V2250" s="219">
        <v>-0.16032832786759488</v>
      </c>
      <c r="W2250" s="78">
        <v>11200</v>
      </c>
      <c r="X2250" s="78">
        <v>19262</v>
      </c>
      <c r="Y2250" s="78">
        <v>18976</v>
      </c>
      <c r="Z2250" s="78">
        <v>28741</v>
      </c>
      <c r="AA2250" s="78">
        <v>114.4</v>
      </c>
      <c r="AB2250" s="78">
        <v>131.11000000000001</v>
      </c>
      <c r="AC2250" s="78">
        <v>70310</v>
      </c>
      <c r="AD2250" s="104">
        <v>1.41025</v>
      </c>
      <c r="AE2250" s="78">
        <v>29178</v>
      </c>
      <c r="AF2250" s="104">
        <v>-0.24173</v>
      </c>
      <c r="AG2250" s="78">
        <v>-22786</v>
      </c>
      <c r="AH2250" s="104">
        <v>0.16434000000000001</v>
      </c>
      <c r="AI2250" s="78">
        <v>-10957</v>
      </c>
      <c r="AJ2250" s="104">
        <v>0.11788999999999999</v>
      </c>
      <c r="AK2250" s="78">
        <v>10200</v>
      </c>
      <c r="AL2250" s="78">
        <v>9900</v>
      </c>
      <c r="AM2250" s="8">
        <v>10100</v>
      </c>
      <c r="AN2250" s="78">
        <v>125</v>
      </c>
      <c r="AO2250" s="78">
        <v>13400</v>
      </c>
      <c r="AP2250" s="78">
        <v>9000</v>
      </c>
      <c r="AQ2250" s="78">
        <v>10100</v>
      </c>
      <c r="AR2250" s="78">
        <v>308</v>
      </c>
      <c r="AS2250" s="78">
        <v>10200</v>
      </c>
      <c r="AT2250" s="78">
        <v>9900</v>
      </c>
      <c r="AU2250" s="78">
        <v>10100</v>
      </c>
      <c r="AV2250" s="78">
        <v>125</v>
      </c>
      <c r="AW2250" s="77">
        <v>14.24</v>
      </c>
      <c r="AX2250" s="144">
        <f t="shared" si="239"/>
        <v>0.06</v>
      </c>
      <c r="AY2250" s="144">
        <f t="shared" si="240"/>
        <v>0.04</v>
      </c>
      <c r="AZ2250" s="144">
        <f t="shared" si="241"/>
        <v>0.15</v>
      </c>
      <c r="BA2250" s="54">
        <f t="shared" si="242"/>
        <v>17.192244464322307</v>
      </c>
      <c r="BB2250" s="54">
        <f t="shared" si="243"/>
        <v>13.534755535677697</v>
      </c>
    </row>
    <row r="2251" spans="1:54" x14ac:dyDescent="0.25">
      <c r="A2251" s="3">
        <v>43511</v>
      </c>
      <c r="B2251" s="77">
        <v>10064.780000000001</v>
      </c>
      <c r="C2251" s="77">
        <v>1140.2849200000001</v>
      </c>
      <c r="D2251" s="77">
        <v>-52.279499999999999</v>
      </c>
      <c r="E2251" s="77">
        <f t="shared" si="238"/>
        <v>648.51649999999995</v>
      </c>
      <c r="F2251" s="77">
        <v>-1.7756000000000001</v>
      </c>
      <c r="G2251" s="77">
        <v>-7.3651</v>
      </c>
      <c r="H2251">
        <v>0</v>
      </c>
      <c r="I2251" s="78">
        <v>10042</v>
      </c>
      <c r="J2251">
        <v>201902</v>
      </c>
      <c r="K2251" s="78">
        <v>10042</v>
      </c>
      <c r="L2251" s="77">
        <f t="shared" si="244"/>
        <v>-22.780000000000655</v>
      </c>
      <c r="M2251" s="78">
        <v>57066</v>
      </c>
      <c r="N2251" s="78">
        <v>1145.9092700000001</v>
      </c>
      <c r="O2251" s="78">
        <v>7450</v>
      </c>
      <c r="P2251" s="78">
        <v>37.408299999999997</v>
      </c>
      <c r="Q2251" s="144">
        <v>58928.5</v>
      </c>
      <c r="R2251" s="78">
        <v>-26370</v>
      </c>
      <c r="S2251" s="78">
        <v>1026</v>
      </c>
      <c r="T2251" s="78">
        <v>10173</v>
      </c>
      <c r="U2251" s="78">
        <v>51360</v>
      </c>
      <c r="V2251" s="219">
        <v>-0.19807242990654206</v>
      </c>
      <c r="W2251" s="78">
        <v>11310</v>
      </c>
      <c r="X2251" s="78">
        <v>18520</v>
      </c>
      <c r="Y2251" s="78">
        <v>19815</v>
      </c>
      <c r="Z2251" s="78">
        <v>26418</v>
      </c>
      <c r="AA2251" s="78">
        <v>110.48</v>
      </c>
      <c r="AB2251" s="78">
        <v>135.46</v>
      </c>
      <c r="AC2251" s="78">
        <v>72476</v>
      </c>
      <c r="AD2251" s="104">
        <v>1.1497900000000001</v>
      </c>
      <c r="AE2251" s="78">
        <v>37419</v>
      </c>
      <c r="AF2251" s="104">
        <v>-0.35676000000000002</v>
      </c>
      <c r="AG2251" s="78">
        <v>-24053</v>
      </c>
      <c r="AH2251" s="104">
        <v>0.26606999999999997</v>
      </c>
      <c r="AI2251" s="78">
        <v>-9394</v>
      </c>
      <c r="AJ2251" s="104">
        <v>0.18273</v>
      </c>
      <c r="AK2251" s="78">
        <v>10200</v>
      </c>
      <c r="AL2251" s="78">
        <v>9900</v>
      </c>
      <c r="AM2251" s="8">
        <v>10050</v>
      </c>
      <c r="AN2251" s="78">
        <v>113</v>
      </c>
      <c r="AO2251" s="78">
        <v>13400</v>
      </c>
      <c r="AP2251" s="78">
        <v>9000</v>
      </c>
      <c r="AQ2251" s="78">
        <v>10000</v>
      </c>
      <c r="AR2251" s="78">
        <v>324</v>
      </c>
      <c r="AS2251" s="78">
        <v>10200</v>
      </c>
      <c r="AT2251" s="78">
        <v>9900</v>
      </c>
      <c r="AU2251" s="78">
        <v>10050</v>
      </c>
      <c r="AV2251" s="78">
        <v>113</v>
      </c>
      <c r="AW2251" s="77">
        <v>15.3</v>
      </c>
      <c r="AX2251" s="144">
        <f t="shared" si="239"/>
        <v>0.34</v>
      </c>
      <c r="AY2251" s="144">
        <f t="shared" si="240"/>
        <v>0.2</v>
      </c>
      <c r="AZ2251" s="144">
        <f t="shared" si="241"/>
        <v>0.23</v>
      </c>
      <c r="BA2251" s="54">
        <f t="shared" si="242"/>
        <v>17.001597257929781</v>
      </c>
      <c r="BB2251" s="54">
        <f t="shared" si="243"/>
        <v>13.581402742070225</v>
      </c>
    </row>
    <row r="2252" spans="1:54" x14ac:dyDescent="0.25">
      <c r="A2252" s="3">
        <v>43514</v>
      </c>
      <c r="B2252" s="77">
        <v>10145.280000000001</v>
      </c>
      <c r="C2252" s="77">
        <v>1079.17759</v>
      </c>
      <c r="D2252" s="77">
        <v>49.797700000000006</v>
      </c>
      <c r="E2252" s="77">
        <f t="shared" si="238"/>
        <v>705.67930000000001</v>
      </c>
      <c r="F2252" s="77">
        <v>0.64700000000000002</v>
      </c>
      <c r="G2252" s="77">
        <v>14.5732</v>
      </c>
      <c r="H2252">
        <v>0</v>
      </c>
      <c r="I2252" s="78">
        <v>10135</v>
      </c>
      <c r="J2252">
        <v>201902</v>
      </c>
      <c r="K2252" s="78">
        <v>10135</v>
      </c>
      <c r="L2252" s="77">
        <f t="shared" si="244"/>
        <v>-10.280000000000655</v>
      </c>
      <c r="M2252" s="78">
        <v>58788</v>
      </c>
      <c r="N2252" s="78">
        <v>1191.68677</v>
      </c>
      <c r="O2252" s="78">
        <v>7987</v>
      </c>
      <c r="P2252" s="78">
        <v>40.482300000000002</v>
      </c>
      <c r="Q2252" s="144">
        <v>60784.75</v>
      </c>
      <c r="R2252" s="78">
        <v>-25355</v>
      </c>
      <c r="S2252" s="78">
        <v>766</v>
      </c>
      <c r="T2252" s="78">
        <v>11211</v>
      </c>
      <c r="U2252" s="78">
        <v>59069</v>
      </c>
      <c r="V2252" s="219">
        <v>-0.1897949855254025</v>
      </c>
      <c r="W2252" s="78">
        <v>12303</v>
      </c>
      <c r="X2252" s="78">
        <v>25943</v>
      </c>
      <c r="Y2252" s="78">
        <v>22167</v>
      </c>
      <c r="Z2252" s="78">
        <v>31294</v>
      </c>
      <c r="AA2252" s="78">
        <v>136.80000000000001</v>
      </c>
      <c r="AB2252" s="78">
        <v>144.78</v>
      </c>
      <c r="AC2252" s="78">
        <v>81423</v>
      </c>
      <c r="AD2252" s="104">
        <v>1.8467899999999999</v>
      </c>
      <c r="AE2252" s="78">
        <v>35657</v>
      </c>
      <c r="AF2252" s="104">
        <v>-0.48753000000000002</v>
      </c>
      <c r="AG2252" s="78">
        <v>-18812</v>
      </c>
      <c r="AH2252" s="104">
        <v>0.56657000000000002</v>
      </c>
      <c r="AI2252" s="78">
        <v>-24103</v>
      </c>
      <c r="AJ2252" s="104">
        <v>1.7149999999999999E-2</v>
      </c>
      <c r="AK2252" s="78">
        <v>10200</v>
      </c>
      <c r="AL2252" s="78">
        <v>10000</v>
      </c>
      <c r="AM2252" s="8">
        <v>10150</v>
      </c>
      <c r="AN2252" s="78">
        <v>69</v>
      </c>
      <c r="AO2252" s="78">
        <v>10400</v>
      </c>
      <c r="AP2252" s="78">
        <v>9000</v>
      </c>
      <c r="AQ2252" s="78">
        <v>10100</v>
      </c>
      <c r="AR2252" s="78">
        <v>306</v>
      </c>
      <c r="AS2252" s="78">
        <v>10200</v>
      </c>
      <c r="AT2252" s="78">
        <v>10000</v>
      </c>
      <c r="AU2252" s="78">
        <v>10150</v>
      </c>
      <c r="AV2252" s="78">
        <v>69</v>
      </c>
      <c r="AW2252" s="77">
        <v>14.95</v>
      </c>
      <c r="AX2252" s="144">
        <f t="shared" si="239"/>
        <v>0.27</v>
      </c>
      <c r="AY2252" s="144">
        <f t="shared" si="240"/>
        <v>0.16</v>
      </c>
      <c r="AZ2252" s="144">
        <f t="shared" si="241"/>
        <v>0.19</v>
      </c>
      <c r="BA2252" s="54">
        <f t="shared" si="242"/>
        <v>16.787335230976698</v>
      </c>
      <c r="BB2252" s="54">
        <f t="shared" si="243"/>
        <v>13.621664769023305</v>
      </c>
    </row>
    <row r="2253" spans="1:54" x14ac:dyDescent="0.25">
      <c r="A2253" s="3">
        <v>43515</v>
      </c>
      <c r="B2253" s="77">
        <v>10152.26</v>
      </c>
      <c r="C2253" s="77">
        <v>1053.12904</v>
      </c>
      <c r="D2253" s="77">
        <v>14.5185</v>
      </c>
      <c r="E2253" s="77">
        <f t="shared" si="238"/>
        <v>661.4556</v>
      </c>
      <c r="F2253" s="77">
        <v>5.343</v>
      </c>
      <c r="G2253" s="77">
        <v>18.300899999999999</v>
      </c>
      <c r="H2253">
        <v>0</v>
      </c>
      <c r="I2253" s="78">
        <v>10142</v>
      </c>
      <c r="J2253">
        <v>201902</v>
      </c>
      <c r="K2253" s="78">
        <v>10142</v>
      </c>
      <c r="L2253" s="77">
        <f t="shared" si="244"/>
        <v>-10.260000000000218</v>
      </c>
      <c r="M2253" s="78">
        <v>59821</v>
      </c>
      <c r="N2253" s="78">
        <v>1213.7258999999999</v>
      </c>
      <c r="O2253" s="78">
        <v>9331</v>
      </c>
      <c r="P2253" s="78">
        <v>47.327550000000002</v>
      </c>
      <c r="Q2253" s="144">
        <v>62153.75</v>
      </c>
      <c r="R2253" s="78">
        <v>-25352</v>
      </c>
      <c r="S2253" s="78">
        <v>1493</v>
      </c>
      <c r="T2253" s="78">
        <v>18543</v>
      </c>
      <c r="U2253" s="78">
        <v>55574</v>
      </c>
      <c r="V2253" s="219">
        <v>-0.33366322380969521</v>
      </c>
      <c r="W2253" s="78">
        <v>13716</v>
      </c>
      <c r="X2253" s="78">
        <v>25896</v>
      </c>
      <c r="Y2253" s="78">
        <v>25980</v>
      </c>
      <c r="Z2253" s="78">
        <v>32845</v>
      </c>
      <c r="AA2253" s="78">
        <v>131.58000000000001</v>
      </c>
      <c r="AB2253" s="78">
        <v>147.52000000000001</v>
      </c>
      <c r="AC2253" s="78">
        <v>79209</v>
      </c>
      <c r="AD2253" s="104">
        <v>1.7324200000000001</v>
      </c>
      <c r="AE2253" s="78">
        <v>38488</v>
      </c>
      <c r="AF2253" s="104">
        <v>-0.52527999999999997</v>
      </c>
      <c r="AG2253" s="78">
        <v>-33653</v>
      </c>
      <c r="AH2253" s="104">
        <v>0.28092</v>
      </c>
      <c r="AI2253" s="78">
        <v>-15833</v>
      </c>
      <c r="AJ2253" s="104">
        <v>9.9210000000000007E-2</v>
      </c>
      <c r="AK2253" s="78">
        <v>10200</v>
      </c>
      <c r="AL2253" s="78">
        <v>10100</v>
      </c>
      <c r="AM2253" s="8">
        <v>10150</v>
      </c>
      <c r="AN2253" s="78">
        <v>52.5</v>
      </c>
      <c r="AO2253" s="78">
        <v>10400</v>
      </c>
      <c r="AP2253" s="78">
        <v>9000</v>
      </c>
      <c r="AQ2253" s="78">
        <v>10100</v>
      </c>
      <c r="AR2253" s="78">
        <v>303</v>
      </c>
      <c r="AS2253" s="78">
        <v>10200</v>
      </c>
      <c r="AT2253" s="78">
        <v>10100</v>
      </c>
      <c r="AU2253" s="78">
        <v>10150</v>
      </c>
      <c r="AV2253" s="78">
        <v>52.5</v>
      </c>
      <c r="AW2253" s="77">
        <v>14.84</v>
      </c>
      <c r="AX2253" s="144">
        <f t="shared" si="239"/>
        <v>0.24</v>
      </c>
      <c r="AY2253" s="144">
        <f t="shared" si="240"/>
        <v>0.14000000000000001</v>
      </c>
      <c r="AZ2253" s="144">
        <f t="shared" si="241"/>
        <v>0.17</v>
      </c>
      <c r="BA2253" s="54">
        <f t="shared" si="242"/>
        <v>16.56244205314481</v>
      </c>
      <c r="BB2253" s="54">
        <f t="shared" si="243"/>
        <v>13.670557946855189</v>
      </c>
    </row>
    <row r="2254" spans="1:54" x14ac:dyDescent="0.25">
      <c r="A2254" s="3">
        <v>43516</v>
      </c>
      <c r="B2254" s="77">
        <v>10272.459999999999</v>
      </c>
      <c r="C2254" s="77">
        <v>1344.6714300000001</v>
      </c>
      <c r="D2254" s="77">
        <v>108.36920000000001</v>
      </c>
      <c r="E2254" s="77">
        <f t="shared" si="238"/>
        <v>811.84389999999996</v>
      </c>
      <c r="F2254" s="77">
        <v>-0.78170000000000006</v>
      </c>
      <c r="G2254" s="77">
        <v>8.1883999999999997</v>
      </c>
      <c r="H2254" t="s">
        <v>1919</v>
      </c>
      <c r="I2254" s="78">
        <v>10256</v>
      </c>
      <c r="J2254">
        <v>201903</v>
      </c>
      <c r="K2254" s="78">
        <v>10249</v>
      </c>
      <c r="L2254" s="77">
        <f t="shared" si="244"/>
        <v>-23.459999999999127</v>
      </c>
      <c r="M2254" s="78">
        <v>65347</v>
      </c>
      <c r="N2254" s="78">
        <v>1339.2058</v>
      </c>
      <c r="O2254" s="78">
        <v>5275</v>
      </c>
      <c r="P2254" s="78">
        <v>27.026579999999999</v>
      </c>
      <c r="Q2254" s="144">
        <v>66665.75</v>
      </c>
      <c r="R2254" s="78">
        <v>-24925</v>
      </c>
      <c r="S2254" s="78">
        <v>-5874</v>
      </c>
      <c r="T2254" s="78">
        <v>21237</v>
      </c>
      <c r="U2254" s="78">
        <v>43217</v>
      </c>
      <c r="V2254" s="219">
        <v>-0.49140384570886458</v>
      </c>
      <c r="W2254" s="78">
        <v>13394</v>
      </c>
      <c r="X2254" s="78">
        <v>26496</v>
      </c>
      <c r="Y2254" s="78">
        <v>23752</v>
      </c>
      <c r="Z2254" s="78">
        <v>35343</v>
      </c>
      <c r="AA2254" s="78">
        <v>100.23</v>
      </c>
      <c r="AB2254" s="78">
        <v>147.74</v>
      </c>
      <c r="AC2254" s="78">
        <v>50226</v>
      </c>
      <c r="AD2254" s="104">
        <v>1.7198599999999999</v>
      </c>
      <c r="AE2254" s="78">
        <v>-7968</v>
      </c>
      <c r="AF2254" s="104">
        <v>-0.5554</v>
      </c>
      <c r="AG2254" s="78">
        <v>-501</v>
      </c>
      <c r="AH2254" s="104">
        <v>0.42412</v>
      </c>
      <c r="AI2254" s="78">
        <v>-21262</v>
      </c>
      <c r="AJ2254" s="104">
        <v>-0.29688999999999999</v>
      </c>
      <c r="AK2254" s="78">
        <v>10400</v>
      </c>
      <c r="AL2254" s="78">
        <v>10000</v>
      </c>
      <c r="AM2254" s="8">
        <v>10200</v>
      </c>
      <c r="AN2254" s="78">
        <v>282</v>
      </c>
      <c r="AO2254" s="78">
        <v>10800</v>
      </c>
      <c r="AP2254" s="78">
        <v>10200</v>
      </c>
      <c r="AQ2254" s="78">
        <v>10200</v>
      </c>
      <c r="AR2254" s="78">
        <v>407</v>
      </c>
      <c r="AS2254" s="78">
        <v>10400</v>
      </c>
      <c r="AT2254" s="78">
        <v>10200</v>
      </c>
      <c r="AU2254" s="78">
        <v>10250</v>
      </c>
      <c r="AV2254" s="78">
        <v>124</v>
      </c>
      <c r="AW2254" s="77">
        <v>13.96</v>
      </c>
      <c r="AX2254" s="144">
        <f t="shared" si="239"/>
        <v>0</v>
      </c>
      <c r="AY2254" s="144">
        <f t="shared" si="240"/>
        <v>0</v>
      </c>
      <c r="AZ2254" s="144">
        <f t="shared" si="241"/>
        <v>0.09</v>
      </c>
      <c r="BA2254" s="54">
        <f t="shared" si="242"/>
        <v>16.278234841704123</v>
      </c>
      <c r="BB2254" s="54">
        <f t="shared" si="243"/>
        <v>13.671765158295871</v>
      </c>
    </row>
    <row r="2255" spans="1:54" x14ac:dyDescent="0.25">
      <c r="A2255" s="3">
        <v>43517</v>
      </c>
      <c r="B2255" s="77">
        <v>10319.530000000001</v>
      </c>
      <c r="C2255" s="77">
        <v>1249.99488</v>
      </c>
      <c r="D2255" s="77">
        <v>48.538999999999994</v>
      </c>
      <c r="E2255" s="77">
        <f t="shared" si="238"/>
        <v>769.31979999999999</v>
      </c>
      <c r="F2255" s="77">
        <v>-3.4992000000000001</v>
      </c>
      <c r="G2255" s="77">
        <v>7.3770000000000007</v>
      </c>
      <c r="H2255">
        <v>0</v>
      </c>
      <c r="I2255" s="78">
        <v>10324</v>
      </c>
      <c r="J2255">
        <v>201903</v>
      </c>
      <c r="K2255" s="78">
        <v>10324</v>
      </c>
      <c r="L2255" s="77">
        <f t="shared" si="244"/>
        <v>4.4699999999993452</v>
      </c>
      <c r="M2255" s="78">
        <v>65794</v>
      </c>
      <c r="N2255" s="78">
        <v>1358.3645200000001</v>
      </c>
      <c r="O2255" s="78">
        <v>3045</v>
      </c>
      <c r="P2255" s="78">
        <v>15.71672</v>
      </c>
      <c r="Q2255" s="144">
        <v>66555.25</v>
      </c>
      <c r="R2255" s="78">
        <v>-24906</v>
      </c>
      <c r="S2255" s="78">
        <v>-4748</v>
      </c>
      <c r="T2255" s="78">
        <v>20069</v>
      </c>
      <c r="U2255" s="78">
        <v>48005</v>
      </c>
      <c r="V2255" s="219">
        <v>-0.41806061868555361</v>
      </c>
      <c r="W2255" s="78">
        <v>11954</v>
      </c>
      <c r="X2255" s="78">
        <v>20303</v>
      </c>
      <c r="Y2255" s="78">
        <v>22064</v>
      </c>
      <c r="Z2255" s="78">
        <v>34494</v>
      </c>
      <c r="AA2255" s="78">
        <v>120.25</v>
      </c>
      <c r="AB2255" s="78">
        <v>151.63</v>
      </c>
      <c r="AC2255" s="78">
        <v>53556</v>
      </c>
      <c r="AD2255" s="104">
        <v>1.9894000000000001</v>
      </c>
      <c r="AE2255" s="78">
        <v>-91</v>
      </c>
      <c r="AF2255" s="104">
        <v>-0.41205000000000003</v>
      </c>
      <c r="AG2255" s="78">
        <v>-6136</v>
      </c>
      <c r="AH2255" s="104">
        <v>0.75439000000000001</v>
      </c>
      <c r="AI2255" s="78">
        <v>-22037</v>
      </c>
      <c r="AJ2255" s="104">
        <v>-9.0469999999999995E-2</v>
      </c>
      <c r="AK2255" s="78">
        <v>10400</v>
      </c>
      <c r="AL2255" s="78">
        <v>10000</v>
      </c>
      <c r="AM2255" s="8">
        <v>10300</v>
      </c>
      <c r="AN2255" s="78">
        <v>259</v>
      </c>
      <c r="AO2255" s="78">
        <v>10800</v>
      </c>
      <c r="AP2255" s="78">
        <v>10200</v>
      </c>
      <c r="AQ2255" s="78">
        <v>10300</v>
      </c>
      <c r="AR2255" s="78">
        <v>386</v>
      </c>
      <c r="AS2255" s="78">
        <v>10400</v>
      </c>
      <c r="AT2255" s="78">
        <v>10250</v>
      </c>
      <c r="AU2255" s="78">
        <v>10350</v>
      </c>
      <c r="AV2255" s="78">
        <v>108</v>
      </c>
      <c r="AW2255" s="77">
        <v>13.27</v>
      </c>
      <c r="AX2255" s="144">
        <f t="shared" si="239"/>
        <v>0</v>
      </c>
      <c r="AY2255" s="144">
        <f t="shared" si="240"/>
        <v>0</v>
      </c>
      <c r="AZ2255" s="144">
        <f t="shared" si="241"/>
        <v>0.04</v>
      </c>
      <c r="BA2255" s="54">
        <f t="shared" si="242"/>
        <v>16.275834511324351</v>
      </c>
      <c r="BB2255" s="54">
        <f t="shared" si="243"/>
        <v>13.410165488675638</v>
      </c>
    </row>
    <row r="2256" spans="1:54" x14ac:dyDescent="0.25">
      <c r="A2256" s="3">
        <v>43518</v>
      </c>
      <c r="B2256" s="77">
        <v>10322.92</v>
      </c>
      <c r="C2256" s="77">
        <v>1175.7367400000001</v>
      </c>
      <c r="D2256" s="77">
        <v>12.7597</v>
      </c>
      <c r="E2256" s="77">
        <f t="shared" si="238"/>
        <v>795.77269999999987</v>
      </c>
      <c r="F2256" s="77">
        <v>-2.8529</v>
      </c>
      <c r="G2256" s="77">
        <v>-7.1880999999999995</v>
      </c>
      <c r="H2256">
        <v>0</v>
      </c>
      <c r="I2256" s="78">
        <v>10310</v>
      </c>
      <c r="J2256">
        <v>201903</v>
      </c>
      <c r="K2256" s="78">
        <v>10310</v>
      </c>
      <c r="L2256" s="77">
        <f t="shared" si="244"/>
        <v>-12.920000000000073</v>
      </c>
      <c r="M2256" s="78">
        <v>60075</v>
      </c>
      <c r="N2256" s="78">
        <v>1238.49224</v>
      </c>
      <c r="O2256" s="78">
        <v>-328</v>
      </c>
      <c r="P2256" s="78">
        <v>-1.6904399999999999</v>
      </c>
      <c r="Q2256" s="144">
        <v>59993</v>
      </c>
      <c r="R2256" s="78">
        <v>-24871</v>
      </c>
      <c r="S2256" s="78">
        <v>-3136</v>
      </c>
      <c r="T2256" s="78">
        <v>16883</v>
      </c>
      <c r="U2256" s="78">
        <v>47799</v>
      </c>
      <c r="V2256" s="219">
        <v>-0.35320822611351704</v>
      </c>
      <c r="W2256" s="78">
        <v>10995</v>
      </c>
      <c r="X2256" s="78">
        <v>15199</v>
      </c>
      <c r="Y2256" s="78">
        <v>18982</v>
      </c>
      <c r="Z2256" s="78">
        <v>29549</v>
      </c>
      <c r="AA2256" s="78">
        <v>113.54</v>
      </c>
      <c r="AB2256" s="78">
        <v>143.13</v>
      </c>
      <c r="AC2256" s="78">
        <v>58188</v>
      </c>
      <c r="AD2256" s="104">
        <v>1.74787</v>
      </c>
      <c r="AE2256" s="78">
        <v>6662</v>
      </c>
      <c r="AF2256" s="104">
        <v>-0.37980999999999998</v>
      </c>
      <c r="AG2256" s="78">
        <v>-17552</v>
      </c>
      <c r="AH2256" s="104">
        <v>0.43995000000000001</v>
      </c>
      <c r="AI2256" s="78">
        <v>-14077</v>
      </c>
      <c r="AJ2256" s="104">
        <v>8.0649999999999999E-2</v>
      </c>
      <c r="AK2256" s="78">
        <v>10400</v>
      </c>
      <c r="AL2256" s="78">
        <v>10000</v>
      </c>
      <c r="AM2256" s="8">
        <v>10300</v>
      </c>
      <c r="AN2256" s="78">
        <v>248</v>
      </c>
      <c r="AO2256" s="78">
        <v>10800</v>
      </c>
      <c r="AP2256" s="78">
        <v>10200</v>
      </c>
      <c r="AQ2256" s="78">
        <v>10300</v>
      </c>
      <c r="AR2256" s="78">
        <v>382</v>
      </c>
      <c r="AS2256" s="78">
        <v>10400</v>
      </c>
      <c r="AT2256" s="78">
        <v>10250</v>
      </c>
      <c r="AU2256" s="78">
        <v>10300</v>
      </c>
      <c r="AV2256" s="78">
        <v>97</v>
      </c>
      <c r="AW2256" s="77">
        <v>13.05</v>
      </c>
      <c r="AX2256" s="144">
        <f t="shared" si="239"/>
        <v>0</v>
      </c>
      <c r="AY2256" s="144">
        <f t="shared" si="240"/>
        <v>0</v>
      </c>
      <c r="AZ2256" s="144">
        <f t="shared" si="241"/>
        <v>0.02</v>
      </c>
      <c r="BA2256" s="54">
        <f t="shared" si="242"/>
        <v>16.235101894407283</v>
      </c>
      <c r="BB2256" s="54">
        <f t="shared" si="243"/>
        <v>13.157898105592713</v>
      </c>
    </row>
    <row r="2257" spans="1:54" x14ac:dyDescent="0.25">
      <c r="A2257" s="3">
        <v>43521</v>
      </c>
      <c r="B2257" s="77">
        <v>10390.93</v>
      </c>
      <c r="C2257" s="77">
        <v>1354.2739200000001</v>
      </c>
      <c r="D2257" s="77">
        <v>123.92010000000001</v>
      </c>
      <c r="E2257" s="77">
        <f t="shared" si="238"/>
        <v>907.87599999999998</v>
      </c>
      <c r="F2257" s="77">
        <v>5.0644999999999998</v>
      </c>
      <c r="G2257" s="77">
        <v>30.545000000000002</v>
      </c>
      <c r="H2257">
        <v>0</v>
      </c>
      <c r="I2257" s="78">
        <v>10368</v>
      </c>
      <c r="J2257">
        <v>201903</v>
      </c>
      <c r="K2257" s="78">
        <v>10368</v>
      </c>
      <c r="L2257" s="77">
        <f t="shared" si="244"/>
        <v>-22.930000000000291</v>
      </c>
      <c r="M2257" s="78">
        <v>59388</v>
      </c>
      <c r="N2257" s="78">
        <v>1231.2245</v>
      </c>
      <c r="O2257" s="78">
        <v>177</v>
      </c>
      <c r="P2257" s="78">
        <v>0.91666000000000003</v>
      </c>
      <c r="Q2257" s="144">
        <v>59432.25</v>
      </c>
      <c r="R2257" s="78">
        <v>-24652</v>
      </c>
      <c r="S2257" s="78">
        <v>-3485</v>
      </c>
      <c r="T2257" s="78">
        <v>16214</v>
      </c>
      <c r="U2257" s="78">
        <v>48464</v>
      </c>
      <c r="V2257" s="219">
        <v>-0.33455760977220206</v>
      </c>
      <c r="W2257" s="78">
        <v>10493</v>
      </c>
      <c r="X2257" s="78">
        <v>18128</v>
      </c>
      <c r="Y2257" s="78">
        <v>18532</v>
      </c>
      <c r="Z2257" s="78">
        <v>30313</v>
      </c>
      <c r="AA2257" s="78">
        <v>115.52</v>
      </c>
      <c r="AB2257" s="78">
        <v>147.85</v>
      </c>
      <c r="AC2257" s="78">
        <v>66619</v>
      </c>
      <c r="AD2257" s="104">
        <v>2.19095</v>
      </c>
      <c r="AE2257" s="78">
        <v>3945</v>
      </c>
      <c r="AF2257" s="104">
        <v>-0.31596999999999997</v>
      </c>
      <c r="AG2257" s="78">
        <v>-10011</v>
      </c>
      <c r="AH2257" s="104">
        <v>0.91698000000000002</v>
      </c>
      <c r="AI2257" s="78">
        <v>-20219</v>
      </c>
      <c r="AJ2257" s="104">
        <v>7.43E-3</v>
      </c>
      <c r="AK2257" s="78">
        <v>10400</v>
      </c>
      <c r="AL2257" s="78">
        <v>10000</v>
      </c>
      <c r="AM2257" s="8">
        <v>10400</v>
      </c>
      <c r="AN2257" s="78">
        <v>220</v>
      </c>
      <c r="AO2257" s="78">
        <v>10800</v>
      </c>
      <c r="AP2257" s="78">
        <v>10200</v>
      </c>
      <c r="AQ2257" s="78">
        <v>10400</v>
      </c>
      <c r="AR2257" s="78">
        <v>363</v>
      </c>
      <c r="AS2257" s="78">
        <v>10450</v>
      </c>
      <c r="AT2257" s="78">
        <v>10250</v>
      </c>
      <c r="AU2257" s="78">
        <v>10400</v>
      </c>
      <c r="AV2257" s="78">
        <v>66</v>
      </c>
      <c r="AW2257" s="77">
        <v>12.71</v>
      </c>
      <c r="AX2257" s="144">
        <f t="shared" si="239"/>
        <v>0</v>
      </c>
      <c r="AY2257" s="144">
        <f t="shared" si="240"/>
        <v>0</v>
      </c>
      <c r="AZ2257" s="144">
        <f t="shared" si="241"/>
        <v>0</v>
      </c>
      <c r="BA2257" s="54">
        <f t="shared" si="242"/>
        <v>16.227587200510939</v>
      </c>
      <c r="BB2257" s="54">
        <f t="shared" si="243"/>
        <v>12.856412799489055</v>
      </c>
    </row>
    <row r="2258" spans="1:54" x14ac:dyDescent="0.25">
      <c r="A2258" s="3">
        <v>43522</v>
      </c>
      <c r="B2258" s="77">
        <v>10391.549999999999</v>
      </c>
      <c r="C2258" s="77">
        <v>1407.1391599999999</v>
      </c>
      <c r="D2258" s="77">
        <v>48.205799999999996</v>
      </c>
      <c r="E2258" s="77">
        <f t="shared" si="238"/>
        <v>905.93869999999993</v>
      </c>
      <c r="F2258" s="77">
        <v>-3.5255999999999998</v>
      </c>
      <c r="G2258" s="77">
        <v>-4.3357000000000001</v>
      </c>
      <c r="H2258">
        <v>0</v>
      </c>
      <c r="I2258" s="78">
        <v>10355</v>
      </c>
      <c r="J2258">
        <v>201903</v>
      </c>
      <c r="K2258" s="78">
        <v>10355</v>
      </c>
      <c r="L2258" s="77">
        <f t="shared" si="244"/>
        <v>-36.549999999999272</v>
      </c>
      <c r="M2258" s="78">
        <v>60384</v>
      </c>
      <c r="N2258" s="78">
        <v>1250.1860300000001</v>
      </c>
      <c r="O2258" s="78">
        <v>-578</v>
      </c>
      <c r="P2258" s="78">
        <v>-2.9906700000000002</v>
      </c>
      <c r="Q2258" s="144">
        <v>60239.5</v>
      </c>
      <c r="R2258" s="78">
        <v>-25066</v>
      </c>
      <c r="S2258" s="78">
        <v>-3070</v>
      </c>
      <c r="T2258" s="78">
        <v>16577</v>
      </c>
      <c r="U2258" s="78">
        <v>50282</v>
      </c>
      <c r="V2258" s="219">
        <v>-0.32968060140805855</v>
      </c>
      <c r="W2258" s="78">
        <v>12310</v>
      </c>
      <c r="X2258" s="78">
        <v>16321</v>
      </c>
      <c r="Y2258" s="78">
        <v>18918</v>
      </c>
      <c r="Z2258" s="78">
        <v>29418</v>
      </c>
      <c r="AA2258" s="78">
        <v>115.07</v>
      </c>
      <c r="AB2258" s="78">
        <v>147.38</v>
      </c>
      <c r="AC2258" s="78">
        <v>71682</v>
      </c>
      <c r="AD2258" s="104">
        <v>2.1744699999999999</v>
      </c>
      <c r="AE2258" s="78">
        <v>-281</v>
      </c>
      <c r="AF2258" s="104">
        <v>-0.45682</v>
      </c>
      <c r="AG2258" s="78">
        <v>-14881</v>
      </c>
      <c r="AH2258" s="104">
        <v>0.76615</v>
      </c>
      <c r="AI2258" s="78">
        <v>-14352</v>
      </c>
      <c r="AJ2258" s="104">
        <v>7.3899999999999999E-3</v>
      </c>
      <c r="AK2258" s="78">
        <v>10400</v>
      </c>
      <c r="AL2258" s="78">
        <v>10000</v>
      </c>
      <c r="AM2258" s="8">
        <v>10400</v>
      </c>
      <c r="AN2258" s="78">
        <v>225</v>
      </c>
      <c r="AO2258" s="78">
        <v>10800</v>
      </c>
      <c r="AP2258" s="78">
        <v>10200</v>
      </c>
      <c r="AQ2258" s="78">
        <v>10300</v>
      </c>
      <c r="AR2258" s="78">
        <v>370</v>
      </c>
      <c r="AS2258" s="78">
        <v>10400</v>
      </c>
      <c r="AT2258" s="78">
        <v>10300</v>
      </c>
      <c r="AU2258" s="78">
        <v>10350</v>
      </c>
      <c r="AV2258" s="78">
        <v>61.5</v>
      </c>
      <c r="AW2258" s="77">
        <v>13.29</v>
      </c>
      <c r="AX2258" s="144">
        <f t="shared" si="239"/>
        <v>0.1</v>
      </c>
      <c r="AY2258" s="144">
        <f t="shared" si="240"/>
        <v>0.06</v>
      </c>
      <c r="AZ2258" s="144">
        <f t="shared" si="241"/>
        <v>0.05</v>
      </c>
      <c r="BA2258" s="54">
        <f t="shared" si="242"/>
        <v>16.226985172618804</v>
      </c>
      <c r="BB2258" s="54">
        <f t="shared" si="243"/>
        <v>12.696014827381198</v>
      </c>
    </row>
    <row r="2259" spans="1:54" x14ac:dyDescent="0.25">
      <c r="A2259" s="3">
        <v>43523</v>
      </c>
      <c r="B2259" s="77">
        <v>10389.17</v>
      </c>
      <c r="C2259" s="77">
        <v>1375.6078600000001</v>
      </c>
      <c r="D2259" s="77">
        <v>45.346800000000002</v>
      </c>
      <c r="E2259" s="77">
        <f t="shared" si="238"/>
        <v>897.31470000000002</v>
      </c>
      <c r="F2259" s="77">
        <v>-14.116400000000001</v>
      </c>
      <c r="G2259" s="77">
        <v>-13.300799999999999</v>
      </c>
      <c r="H2259" t="s">
        <v>1920</v>
      </c>
      <c r="I2259" s="78">
        <v>10362</v>
      </c>
      <c r="J2259">
        <v>201903</v>
      </c>
      <c r="K2259" s="78">
        <v>10362</v>
      </c>
      <c r="L2259" s="77">
        <f t="shared" si="244"/>
        <v>-27.170000000000073</v>
      </c>
      <c r="M2259" s="78">
        <v>59961</v>
      </c>
      <c r="N2259" s="78">
        <v>1242.5036700000001</v>
      </c>
      <c r="O2259" s="78">
        <v>-1890</v>
      </c>
      <c r="P2259" s="78">
        <v>-9.7909500000000005</v>
      </c>
      <c r="Q2259" s="144">
        <v>59488.5</v>
      </c>
      <c r="R2259" s="78">
        <v>-25376</v>
      </c>
      <c r="S2259" s="78">
        <v>-4184</v>
      </c>
      <c r="T2259" s="78">
        <v>15679</v>
      </c>
      <c r="U2259" s="78">
        <v>49603</v>
      </c>
      <c r="V2259" s="219">
        <v>-0.31608975263592926</v>
      </c>
      <c r="W2259" s="78">
        <v>11138</v>
      </c>
      <c r="X2259" s="78">
        <v>18203</v>
      </c>
      <c r="Y2259" s="78">
        <v>16985</v>
      </c>
      <c r="Z2259" s="78">
        <v>27998</v>
      </c>
      <c r="AA2259" s="78">
        <v>111.93</v>
      </c>
      <c r="AB2259" s="78">
        <v>143.87</v>
      </c>
      <c r="AC2259" s="78">
        <v>67670</v>
      </c>
      <c r="AD2259" s="104">
        <v>2.22689</v>
      </c>
      <c r="AE2259" s="78">
        <v>-10871</v>
      </c>
      <c r="AF2259" s="104">
        <v>-0.56211999999999995</v>
      </c>
      <c r="AG2259" s="78">
        <v>-4764</v>
      </c>
      <c r="AH2259" s="104">
        <v>0.99436999999999998</v>
      </c>
      <c r="AI2259" s="78">
        <v>-17334</v>
      </c>
      <c r="AJ2259" s="104">
        <v>2.5999999999999999E-3</v>
      </c>
      <c r="AK2259" s="78">
        <v>10500</v>
      </c>
      <c r="AL2259" s="78">
        <v>10000</v>
      </c>
      <c r="AM2259" s="8">
        <v>10400</v>
      </c>
      <c r="AN2259" s="78">
        <v>222</v>
      </c>
      <c r="AO2259" s="78">
        <v>10600</v>
      </c>
      <c r="AP2259" s="78">
        <v>9800</v>
      </c>
      <c r="AQ2259" s="78">
        <v>10400</v>
      </c>
      <c r="AR2259" s="78">
        <v>350</v>
      </c>
      <c r="AS2259" s="78">
        <v>10600</v>
      </c>
      <c r="AT2259" s="78">
        <v>10000</v>
      </c>
      <c r="AU2259" s="78">
        <v>10400</v>
      </c>
      <c r="AV2259" s="78">
        <v>118.5</v>
      </c>
      <c r="AW2259" s="77">
        <v>12.77</v>
      </c>
      <c r="AX2259" s="144">
        <f t="shared" si="239"/>
        <v>0.03</v>
      </c>
      <c r="AY2259" s="144">
        <f t="shared" si="240"/>
        <v>0.02</v>
      </c>
      <c r="AZ2259" s="144">
        <f t="shared" si="241"/>
        <v>0.01</v>
      </c>
      <c r="BA2259" s="54">
        <f t="shared" si="242"/>
        <v>16.179896452357202</v>
      </c>
      <c r="BB2259" s="54">
        <f t="shared" si="243"/>
        <v>12.474103547642803</v>
      </c>
    </row>
    <row r="2260" spans="1:54" x14ac:dyDescent="0.25">
      <c r="A2260" s="3">
        <v>43528</v>
      </c>
      <c r="B2260" s="77">
        <v>10349.879999999999</v>
      </c>
      <c r="C2260" s="77">
        <v>1411.3973699999999</v>
      </c>
      <c r="D2260" s="77">
        <v>-4.9083999999999994</v>
      </c>
      <c r="E2260" s="77">
        <f t="shared" si="238"/>
        <v>881.10200000000009</v>
      </c>
      <c r="F2260" s="77">
        <v>-4.6192000000000002</v>
      </c>
      <c r="G2260" s="77">
        <v>21.853099999999998</v>
      </c>
      <c r="H2260">
        <v>0</v>
      </c>
      <c r="I2260" s="78">
        <v>10311</v>
      </c>
      <c r="J2260">
        <v>201903</v>
      </c>
      <c r="K2260" s="78">
        <v>10311</v>
      </c>
      <c r="L2260" s="77">
        <f t="shared" si="244"/>
        <v>-38.8799999999992</v>
      </c>
      <c r="M2260" s="78">
        <v>51587</v>
      </c>
      <c r="N2260" s="78">
        <v>1063.9280000000001</v>
      </c>
      <c r="O2260" s="78">
        <v>-5204</v>
      </c>
      <c r="P2260" s="78">
        <v>-26.82657</v>
      </c>
      <c r="Q2260" s="144">
        <v>50286</v>
      </c>
      <c r="R2260" s="78">
        <v>-25702</v>
      </c>
      <c r="S2260" s="78">
        <v>-900</v>
      </c>
      <c r="T2260" s="78">
        <v>9413</v>
      </c>
      <c r="U2260" s="78">
        <v>49032</v>
      </c>
      <c r="V2260" s="219">
        <v>-0.19197666829825419</v>
      </c>
      <c r="W2260" s="78">
        <v>9092</v>
      </c>
      <c r="X2260" s="78">
        <v>9523</v>
      </c>
      <c r="Y2260" s="78">
        <v>14338</v>
      </c>
      <c r="Z2260" s="78">
        <v>16661</v>
      </c>
      <c r="AA2260" s="78">
        <v>94.59</v>
      </c>
      <c r="AB2260" s="78">
        <v>124.34</v>
      </c>
      <c r="AC2260" s="78">
        <v>59924</v>
      </c>
      <c r="AD2260" s="104">
        <v>1.5205200000000001</v>
      </c>
      <c r="AE2260" s="78">
        <v>3702</v>
      </c>
      <c r="AF2260" s="104">
        <v>-0.47564000000000001</v>
      </c>
      <c r="AG2260" s="78">
        <v>-28219</v>
      </c>
      <c r="AH2260" s="104">
        <v>0.28316999999999998</v>
      </c>
      <c r="AI2260" s="78">
        <v>-2147</v>
      </c>
      <c r="AJ2260" s="104">
        <v>0.30397999999999997</v>
      </c>
      <c r="AK2260" s="78">
        <v>10500</v>
      </c>
      <c r="AL2260" s="78">
        <v>10000</v>
      </c>
      <c r="AM2260" s="8">
        <v>10300</v>
      </c>
      <c r="AN2260" s="78">
        <v>210</v>
      </c>
      <c r="AO2260" s="78">
        <v>10600</v>
      </c>
      <c r="AP2260" s="78">
        <v>9800</v>
      </c>
      <c r="AQ2260" s="78">
        <v>10300</v>
      </c>
      <c r="AR2260" s="78">
        <v>349</v>
      </c>
      <c r="AS2260" s="78">
        <v>10450</v>
      </c>
      <c r="AT2260" s="78">
        <v>10300</v>
      </c>
      <c r="AU2260" s="78">
        <v>10350</v>
      </c>
      <c r="AV2260" s="78">
        <v>82.5</v>
      </c>
      <c r="AW2260" s="77">
        <v>13.51</v>
      </c>
      <c r="AX2260" s="144">
        <f t="shared" si="239"/>
        <v>0.17</v>
      </c>
      <c r="AY2260" s="144">
        <f t="shared" si="240"/>
        <v>0.1</v>
      </c>
      <c r="AZ2260" s="144">
        <f t="shared" si="241"/>
        <v>0.06</v>
      </c>
      <c r="BA2260" s="54">
        <f t="shared" si="242"/>
        <v>15.990163209054078</v>
      </c>
      <c r="BB2260" s="54">
        <f t="shared" si="243"/>
        <v>12.446836790945923</v>
      </c>
    </row>
    <row r="2261" spans="1:54" x14ac:dyDescent="0.25">
      <c r="A2261" s="3">
        <v>43529</v>
      </c>
      <c r="B2261" s="77">
        <v>10305.26</v>
      </c>
      <c r="C2261" s="77">
        <v>1060.4353900000001</v>
      </c>
      <c r="D2261" s="77">
        <v>-70.285600000000002</v>
      </c>
      <c r="E2261" s="77">
        <f t="shared" si="238"/>
        <v>802.46280000000002</v>
      </c>
      <c r="F2261" s="77">
        <v>-3.5120999999999998</v>
      </c>
      <c r="G2261" s="77">
        <v>-14.3467</v>
      </c>
      <c r="H2261">
        <v>0</v>
      </c>
      <c r="I2261" s="78">
        <v>10274</v>
      </c>
      <c r="J2261">
        <v>201903</v>
      </c>
      <c r="K2261" s="78">
        <v>10274</v>
      </c>
      <c r="L2261" s="77">
        <f t="shared" si="244"/>
        <v>-31.260000000000218</v>
      </c>
      <c r="M2261" s="78">
        <v>53212</v>
      </c>
      <c r="N2261" s="78">
        <v>1093.4956199999999</v>
      </c>
      <c r="O2261" s="78">
        <v>374</v>
      </c>
      <c r="P2261" s="78">
        <v>1.9269700000000001</v>
      </c>
      <c r="Q2261" s="144">
        <v>53305.5</v>
      </c>
      <c r="R2261" s="78">
        <v>-26317</v>
      </c>
      <c r="S2261" s="78">
        <v>-1747</v>
      </c>
      <c r="T2261" s="78">
        <v>15890</v>
      </c>
      <c r="U2261" s="78">
        <v>43578</v>
      </c>
      <c r="V2261" s="219">
        <v>-0.36463353068061866</v>
      </c>
      <c r="W2261" s="78">
        <v>10552</v>
      </c>
      <c r="X2261" s="78">
        <v>11351</v>
      </c>
      <c r="Y2261" s="78">
        <v>16864</v>
      </c>
      <c r="Z2261" s="78">
        <v>21475</v>
      </c>
      <c r="AA2261" s="78">
        <v>95.27</v>
      </c>
      <c r="AB2261" s="78">
        <v>124.37</v>
      </c>
      <c r="AC2261" s="78">
        <v>68509</v>
      </c>
      <c r="AD2261" s="104">
        <v>1.3959699999999999</v>
      </c>
      <c r="AE2261" s="78">
        <v>7547</v>
      </c>
      <c r="AF2261" s="104">
        <v>-0.52680000000000005</v>
      </c>
      <c r="AG2261" s="78">
        <v>-28233</v>
      </c>
      <c r="AH2261" s="104">
        <v>0.45123000000000002</v>
      </c>
      <c r="AI2261" s="78">
        <v>-8289</v>
      </c>
      <c r="AJ2261" s="104">
        <v>0.22431999999999999</v>
      </c>
      <c r="AK2261" s="78">
        <v>10500</v>
      </c>
      <c r="AL2261" s="78">
        <v>10000</v>
      </c>
      <c r="AM2261" s="8">
        <v>10300</v>
      </c>
      <c r="AN2261" s="78">
        <v>195</v>
      </c>
      <c r="AO2261" s="78">
        <v>10600</v>
      </c>
      <c r="AP2261" s="78">
        <v>9800</v>
      </c>
      <c r="AQ2261" s="78">
        <v>10300</v>
      </c>
      <c r="AR2261" s="78">
        <v>342</v>
      </c>
      <c r="AS2261" s="78">
        <v>10350</v>
      </c>
      <c r="AT2261" s="78">
        <v>10250</v>
      </c>
      <c r="AU2261" s="78">
        <v>10300</v>
      </c>
      <c r="AV2261" s="78">
        <v>54.5</v>
      </c>
      <c r="AW2261" s="77">
        <v>13.77</v>
      </c>
      <c r="AX2261" s="144">
        <f t="shared" si="239"/>
        <v>0.2</v>
      </c>
      <c r="AY2261" s="144">
        <f t="shared" si="240"/>
        <v>0.12</v>
      </c>
      <c r="AZ2261" s="144">
        <f t="shared" si="241"/>
        <v>7.0000000000000007E-2</v>
      </c>
      <c r="BA2261" s="54">
        <f t="shared" si="242"/>
        <v>15.891835830941645</v>
      </c>
      <c r="BB2261" s="54">
        <f t="shared" si="243"/>
        <v>12.41716416905836</v>
      </c>
    </row>
    <row r="2262" spans="1:54" x14ac:dyDescent="0.25">
      <c r="A2262" s="3">
        <v>43530</v>
      </c>
      <c r="B2262" s="77">
        <v>10357.15</v>
      </c>
      <c r="C2262" s="77">
        <v>1013.91533</v>
      </c>
      <c r="D2262" s="77">
        <v>25.1433</v>
      </c>
      <c r="E2262" s="77">
        <f t="shared" si="238"/>
        <v>806.43799999999999</v>
      </c>
      <c r="F2262" s="77">
        <v>-4.7412999999999998</v>
      </c>
      <c r="G2262" s="77">
        <v>-6.8373999999999997</v>
      </c>
      <c r="H2262" t="s">
        <v>1921</v>
      </c>
      <c r="I2262" s="78">
        <v>10322</v>
      </c>
      <c r="J2262">
        <v>201903</v>
      </c>
      <c r="K2262" s="78">
        <v>10322</v>
      </c>
      <c r="L2262" s="77">
        <f t="shared" si="244"/>
        <v>-35.149999999999636</v>
      </c>
      <c r="M2262" s="78">
        <v>58217</v>
      </c>
      <c r="N2262" s="78">
        <v>1201.8063999999999</v>
      </c>
      <c r="O2262" s="78">
        <v>3113</v>
      </c>
      <c r="P2262" s="78">
        <v>16.07114</v>
      </c>
      <c r="Q2262" s="144">
        <v>58995.25</v>
      </c>
      <c r="R2262" s="78">
        <v>-26281</v>
      </c>
      <c r="S2262" s="78">
        <v>-3584</v>
      </c>
      <c r="T2262" s="78">
        <v>20604</v>
      </c>
      <c r="U2262" s="78">
        <v>48434</v>
      </c>
      <c r="V2262" s="219">
        <v>-0.4254036420696205</v>
      </c>
      <c r="W2262" s="78">
        <v>10120</v>
      </c>
      <c r="X2262" s="78">
        <v>22380</v>
      </c>
      <c r="Y2262" s="78">
        <v>17076</v>
      </c>
      <c r="Z2262" s="78">
        <v>28582</v>
      </c>
      <c r="AA2262" s="78">
        <v>120.03</v>
      </c>
      <c r="AB2262" s="78">
        <v>144.79</v>
      </c>
      <c r="AC2262" s="78">
        <v>71224</v>
      </c>
      <c r="AD2262" s="104">
        <v>1.6998599999999999</v>
      </c>
      <c r="AE2262" s="78">
        <v>2521</v>
      </c>
      <c r="AF2262" s="104">
        <v>-0.38107000000000002</v>
      </c>
      <c r="AG2262" s="78">
        <v>-9614</v>
      </c>
      <c r="AH2262" s="104">
        <v>0.64136000000000004</v>
      </c>
      <c r="AI2262" s="78">
        <v>-27430</v>
      </c>
      <c r="AJ2262" s="104">
        <v>-0.18376000000000001</v>
      </c>
      <c r="AK2262" s="78">
        <v>10500</v>
      </c>
      <c r="AL2262" s="78">
        <v>10000</v>
      </c>
      <c r="AM2262" s="8">
        <v>10300</v>
      </c>
      <c r="AN2262" s="78">
        <v>184</v>
      </c>
      <c r="AO2262" s="78">
        <v>10600</v>
      </c>
      <c r="AP2262" s="78">
        <v>9800</v>
      </c>
      <c r="AQ2262" s="78">
        <v>10300</v>
      </c>
      <c r="AR2262" s="78">
        <v>336</v>
      </c>
      <c r="AS2262" s="78">
        <v>10500</v>
      </c>
      <c r="AT2262" s="78">
        <v>10250</v>
      </c>
      <c r="AU2262" s="78">
        <v>10350</v>
      </c>
      <c r="AV2262" s="78">
        <v>117</v>
      </c>
      <c r="AW2262" s="77">
        <v>13.39</v>
      </c>
      <c r="AX2262" s="144">
        <f t="shared" si="239"/>
        <v>0.17</v>
      </c>
      <c r="AY2262" s="144">
        <f t="shared" si="240"/>
        <v>0.1</v>
      </c>
      <c r="AZ2262" s="144">
        <f t="shared" si="241"/>
        <v>0.05</v>
      </c>
      <c r="BA2262" s="54">
        <f t="shared" si="242"/>
        <v>15.863493566576315</v>
      </c>
      <c r="BB2262" s="54">
        <f t="shared" si="243"/>
        <v>12.337506433423686</v>
      </c>
    </row>
    <row r="2263" spans="1:54" x14ac:dyDescent="0.25">
      <c r="A2263" s="3">
        <v>43531</v>
      </c>
      <c r="B2263" s="77">
        <v>10311.68</v>
      </c>
      <c r="C2263" s="77">
        <v>1088.2438299999999</v>
      </c>
      <c r="D2263" s="77">
        <v>-32.490700000000004</v>
      </c>
      <c r="E2263" s="77">
        <f t="shared" si="238"/>
        <v>615.99959999999987</v>
      </c>
      <c r="F2263" s="77">
        <v>-0.69450000000000001</v>
      </c>
      <c r="G2263" s="77">
        <v>-16.011099999999999</v>
      </c>
      <c r="H2263">
        <v>0</v>
      </c>
      <c r="I2263" s="78">
        <v>10262</v>
      </c>
      <c r="J2263">
        <v>201903</v>
      </c>
      <c r="K2263" s="78">
        <v>10262</v>
      </c>
      <c r="L2263" s="77">
        <f t="shared" si="244"/>
        <v>-49.680000000000291</v>
      </c>
      <c r="M2263" s="78">
        <v>58793</v>
      </c>
      <c r="N2263" s="78">
        <v>1206.53234</v>
      </c>
      <c r="O2263" s="78">
        <v>322</v>
      </c>
      <c r="P2263" s="78">
        <v>1.65713</v>
      </c>
      <c r="Q2263" s="144">
        <v>58873.5</v>
      </c>
      <c r="R2263" s="78">
        <v>-26834</v>
      </c>
      <c r="S2263" s="78">
        <v>-4318</v>
      </c>
      <c r="T2263" s="78">
        <v>17183</v>
      </c>
      <c r="U2263" s="78">
        <v>45918</v>
      </c>
      <c r="V2263" s="219">
        <v>-0.37421054923994945</v>
      </c>
      <c r="W2263" s="78">
        <v>10273</v>
      </c>
      <c r="X2263" s="78">
        <v>16614</v>
      </c>
      <c r="Y2263" s="78">
        <v>18334</v>
      </c>
      <c r="Z2263" s="78">
        <v>28528</v>
      </c>
      <c r="AA2263" s="78">
        <v>110.34</v>
      </c>
      <c r="AB2263" s="78">
        <v>136.44</v>
      </c>
      <c r="AC2263" s="78">
        <v>67006</v>
      </c>
      <c r="AD2263" s="104">
        <v>1.1327199999999999</v>
      </c>
      <c r="AE2263" s="78">
        <v>8599</v>
      </c>
      <c r="AF2263" s="104">
        <v>-0.28672999999999998</v>
      </c>
      <c r="AG2263" s="78">
        <v>-12650</v>
      </c>
      <c r="AH2263" s="104">
        <v>0.19902</v>
      </c>
      <c r="AI2263" s="78">
        <v>-17508</v>
      </c>
      <c r="AJ2263" s="104">
        <v>-0.52698</v>
      </c>
      <c r="AK2263" s="78">
        <v>10500</v>
      </c>
      <c r="AL2263" s="78">
        <v>10000</v>
      </c>
      <c r="AM2263" s="8">
        <v>10300</v>
      </c>
      <c r="AN2263" s="78">
        <v>185</v>
      </c>
      <c r="AO2263" s="78">
        <v>10600</v>
      </c>
      <c r="AP2263" s="78">
        <v>9800</v>
      </c>
      <c r="AQ2263" s="78">
        <v>10300</v>
      </c>
      <c r="AR2263" s="78">
        <v>339</v>
      </c>
      <c r="AS2263" s="78">
        <v>10300</v>
      </c>
      <c r="AT2263" s="78">
        <v>10200</v>
      </c>
      <c r="AU2263" s="78">
        <v>10300</v>
      </c>
      <c r="AV2263" s="78">
        <v>125</v>
      </c>
      <c r="AW2263" s="77">
        <v>14.16</v>
      </c>
      <c r="AX2263" s="144">
        <f t="shared" si="239"/>
        <v>0.37</v>
      </c>
      <c r="AY2263" s="144">
        <f t="shared" si="240"/>
        <v>0.22</v>
      </c>
      <c r="AZ2263" s="144">
        <f t="shared" si="241"/>
        <v>0.11</v>
      </c>
      <c r="BA2263" s="54">
        <f t="shared" si="242"/>
        <v>15.871389526212997</v>
      </c>
      <c r="BB2263" s="54">
        <f t="shared" si="243"/>
        <v>12.34661047378701</v>
      </c>
    </row>
    <row r="2264" spans="1:54" x14ac:dyDescent="0.25">
      <c r="A2264" s="3">
        <v>43532</v>
      </c>
      <c r="B2264" s="77">
        <v>10241.75</v>
      </c>
      <c r="C2264" s="77">
        <v>1057.8267699999999</v>
      </c>
      <c r="D2264" s="77">
        <v>-110.39479999999999</v>
      </c>
      <c r="E2264" s="77">
        <f t="shared" ref="E2264:E2327" si="245">SUM(D2245:D2264)</f>
        <v>444.91449999999992</v>
      </c>
      <c r="F2264" s="77">
        <v>-4.2298</v>
      </c>
      <c r="G2264" s="77">
        <v>-3.9906999999999999</v>
      </c>
      <c r="H2264">
        <v>0</v>
      </c>
      <c r="I2264" s="78">
        <v>10200</v>
      </c>
      <c r="J2264">
        <v>201903</v>
      </c>
      <c r="K2264" s="78">
        <v>10200</v>
      </c>
      <c r="L2264" s="77">
        <f t="shared" si="244"/>
        <v>-41.75</v>
      </c>
      <c r="M2264" s="78">
        <v>56200</v>
      </c>
      <c r="N2264" s="78">
        <v>1146.5830599999999</v>
      </c>
      <c r="O2264" s="78">
        <v>-2260</v>
      </c>
      <c r="P2264" s="78">
        <v>-11.516209999999999</v>
      </c>
      <c r="Q2264" s="144">
        <v>55635</v>
      </c>
      <c r="R2264" s="78">
        <v>-27649</v>
      </c>
      <c r="S2264" s="78">
        <v>-3832</v>
      </c>
      <c r="T2264" s="78">
        <v>11831</v>
      </c>
      <c r="U2264" s="78">
        <v>43106</v>
      </c>
      <c r="V2264" s="219">
        <v>-0.27446295179325386</v>
      </c>
      <c r="W2264" s="78">
        <v>7030</v>
      </c>
      <c r="X2264" s="78">
        <v>12224</v>
      </c>
      <c r="Y2264" s="78">
        <v>14186</v>
      </c>
      <c r="Z2264" s="78">
        <v>25600</v>
      </c>
      <c r="AA2264" s="78">
        <v>99.28</v>
      </c>
      <c r="AB2264" s="78">
        <v>127.11</v>
      </c>
      <c r="AC2264" s="78">
        <v>78333</v>
      </c>
      <c r="AD2264" s="104">
        <v>1.0588200000000001</v>
      </c>
      <c r="AE2264" s="78">
        <v>20576</v>
      </c>
      <c r="AF2264" s="104">
        <v>6.7599999999999993E-2</v>
      </c>
      <c r="AG2264" s="78">
        <v>-34026</v>
      </c>
      <c r="AH2264" s="104">
        <v>6.9309999999999997E-2</v>
      </c>
      <c r="AI2264" s="78">
        <v>-8984</v>
      </c>
      <c r="AJ2264" s="104">
        <v>-0.48002</v>
      </c>
      <c r="AK2264" s="78">
        <v>10500</v>
      </c>
      <c r="AL2264" s="78">
        <v>10000</v>
      </c>
      <c r="AM2264" s="8">
        <v>10200</v>
      </c>
      <c r="AN2264" s="78">
        <v>177</v>
      </c>
      <c r="AO2264" s="78">
        <v>10600</v>
      </c>
      <c r="AP2264" s="78">
        <v>10200</v>
      </c>
      <c r="AQ2264" s="78">
        <v>10200</v>
      </c>
      <c r="AR2264" s="78">
        <v>341</v>
      </c>
      <c r="AS2264" s="78">
        <v>10300</v>
      </c>
      <c r="AT2264" s="78">
        <v>10200</v>
      </c>
      <c r="AU2264" s="78">
        <v>10200</v>
      </c>
      <c r="AV2264" s="78">
        <v>107.5</v>
      </c>
      <c r="AW2264" s="77">
        <v>14.21</v>
      </c>
      <c r="AX2264" s="144">
        <f t="shared" si="239"/>
        <v>0.41</v>
      </c>
      <c r="AY2264" s="144">
        <f t="shared" si="240"/>
        <v>0.24</v>
      </c>
      <c r="AZ2264" s="144">
        <f t="shared" si="241"/>
        <v>0.12</v>
      </c>
      <c r="BA2264" s="54">
        <f t="shared" si="242"/>
        <v>15.833025105730894</v>
      </c>
      <c r="BB2264" s="54">
        <f t="shared" si="243"/>
        <v>12.341974894269111</v>
      </c>
    </row>
    <row r="2265" spans="1:54" x14ac:dyDescent="0.25">
      <c r="A2265" s="3">
        <v>43535</v>
      </c>
      <c r="B2265" s="77">
        <v>10250.280000000001</v>
      </c>
      <c r="C2265" s="77">
        <v>941.74980000000005</v>
      </c>
      <c r="D2265" s="77">
        <v>-103.58200000000001</v>
      </c>
      <c r="E2265" s="77">
        <f t="shared" si="245"/>
        <v>358.83660000000003</v>
      </c>
      <c r="F2265" s="77">
        <v>1.5086000000000002</v>
      </c>
      <c r="G2265" s="77">
        <v>7.2569000000000008</v>
      </c>
      <c r="H2265">
        <v>0</v>
      </c>
      <c r="I2265" s="78">
        <v>10229</v>
      </c>
      <c r="J2265">
        <v>201903</v>
      </c>
      <c r="K2265" s="78">
        <v>10229</v>
      </c>
      <c r="L2265" s="77">
        <f t="shared" si="244"/>
        <v>-21.280000000000655</v>
      </c>
      <c r="M2265" s="78">
        <v>55108</v>
      </c>
      <c r="N2265" s="78">
        <v>1127.15219</v>
      </c>
      <c r="O2265" s="78">
        <v>-3283</v>
      </c>
      <c r="P2265" s="78">
        <v>-16.774920000000002</v>
      </c>
      <c r="Q2265" s="144">
        <v>54287.25</v>
      </c>
      <c r="R2265" s="78">
        <v>-27560</v>
      </c>
      <c r="S2265" s="78">
        <v>-2800</v>
      </c>
      <c r="T2265" s="78">
        <v>10277</v>
      </c>
      <c r="U2265" s="78">
        <v>44362</v>
      </c>
      <c r="V2265" s="219">
        <v>-0.23166223344303682</v>
      </c>
      <c r="W2265" s="78">
        <v>6046</v>
      </c>
      <c r="X2265" s="78">
        <v>11738</v>
      </c>
      <c r="Y2265" s="78">
        <v>12610</v>
      </c>
      <c r="Z2265" s="78">
        <v>24837</v>
      </c>
      <c r="AA2265" s="78">
        <v>124.8</v>
      </c>
      <c r="AB2265" s="78">
        <v>128.72999999999999</v>
      </c>
      <c r="AC2265" s="78">
        <v>83690</v>
      </c>
      <c r="AD2265" s="104">
        <v>1.16536</v>
      </c>
      <c r="AE2265" s="78">
        <v>24183</v>
      </c>
      <c r="AF2265" s="104">
        <v>7.5069999999999998E-2</v>
      </c>
      <c r="AG2265" s="78">
        <v>-41979</v>
      </c>
      <c r="AH2265" s="104">
        <v>3.5389999999999998E-2</v>
      </c>
      <c r="AI2265" s="78">
        <v>-10675</v>
      </c>
      <c r="AJ2265" s="104">
        <v>-0.34581000000000001</v>
      </c>
      <c r="AK2265" s="78">
        <v>10500</v>
      </c>
      <c r="AL2265" s="78">
        <v>10000</v>
      </c>
      <c r="AM2265" s="8">
        <v>10200</v>
      </c>
      <c r="AN2265" s="78">
        <v>161</v>
      </c>
      <c r="AO2265" s="78">
        <v>10600</v>
      </c>
      <c r="AP2265" s="78">
        <v>10200</v>
      </c>
      <c r="AQ2265" s="78">
        <v>10200</v>
      </c>
      <c r="AR2265" s="78">
        <v>328</v>
      </c>
      <c r="AS2265" s="78">
        <v>10300</v>
      </c>
      <c r="AT2265" s="78">
        <v>10200</v>
      </c>
      <c r="AU2265" s="78">
        <v>10250</v>
      </c>
      <c r="AV2265" s="78">
        <v>71</v>
      </c>
      <c r="AW2265" s="77">
        <v>14.13</v>
      </c>
      <c r="AX2265" s="144">
        <f t="shared" si="239"/>
        <v>0.34</v>
      </c>
      <c r="AY2265" s="144">
        <f t="shared" si="240"/>
        <v>0.2</v>
      </c>
      <c r="AZ2265" s="144">
        <f t="shared" si="241"/>
        <v>0.1</v>
      </c>
      <c r="BA2265" s="54">
        <f t="shared" si="242"/>
        <v>15.69170954973263</v>
      </c>
      <c r="BB2265" s="54">
        <f t="shared" si="243"/>
        <v>12.372290450267373</v>
      </c>
    </row>
    <row r="2266" spans="1:54" x14ac:dyDescent="0.25">
      <c r="A2266" s="3">
        <v>43536</v>
      </c>
      <c r="B2266" s="77">
        <v>10343.33</v>
      </c>
      <c r="C2266" s="77">
        <v>1111.36196</v>
      </c>
      <c r="D2266" s="77">
        <v>30.721500000000002</v>
      </c>
      <c r="E2266" s="77">
        <f t="shared" si="245"/>
        <v>381.42019999999985</v>
      </c>
      <c r="F2266" s="77">
        <v>7.7922000000000002</v>
      </c>
      <c r="G2266" s="77">
        <v>8.2516999999999996</v>
      </c>
      <c r="H2266">
        <v>0</v>
      </c>
      <c r="I2266" s="78">
        <v>10348</v>
      </c>
      <c r="J2266">
        <v>201903</v>
      </c>
      <c r="K2266" s="78">
        <v>10348</v>
      </c>
      <c r="L2266" s="77">
        <f t="shared" si="244"/>
        <v>4.6700000000000728</v>
      </c>
      <c r="M2266" s="78">
        <v>56571</v>
      </c>
      <c r="N2266" s="78">
        <v>1170.74686</v>
      </c>
      <c r="O2266" s="78">
        <v>359</v>
      </c>
      <c r="P2266" s="78">
        <v>1.86839</v>
      </c>
      <c r="Q2266" s="144">
        <v>56660.75</v>
      </c>
      <c r="R2266" s="78">
        <v>-26767</v>
      </c>
      <c r="S2266" s="78">
        <v>-2917</v>
      </c>
      <c r="T2266" s="78">
        <v>16041</v>
      </c>
      <c r="U2266" s="78">
        <v>48834</v>
      </c>
      <c r="V2266" s="219">
        <v>-0.32848015726747759</v>
      </c>
      <c r="W2266" s="78">
        <v>5253</v>
      </c>
      <c r="X2266" s="78">
        <v>12474</v>
      </c>
      <c r="Y2266" s="78">
        <v>12186</v>
      </c>
      <c r="Z2266" s="78">
        <v>25676</v>
      </c>
      <c r="AA2266" s="78">
        <v>121.24</v>
      </c>
      <c r="AB2266" s="78">
        <v>143.04</v>
      </c>
      <c r="AC2266" s="78">
        <v>95572</v>
      </c>
      <c r="AD2266" s="104">
        <v>2.3096700000000001</v>
      </c>
      <c r="AE2266" s="78">
        <v>27886</v>
      </c>
      <c r="AF2266" s="104">
        <v>-4.6350000000000002E-2</v>
      </c>
      <c r="AG2266" s="78">
        <v>-17848</v>
      </c>
      <c r="AH2266" s="104">
        <v>0.51990999999999998</v>
      </c>
      <c r="AI2266" s="78">
        <v>-32939</v>
      </c>
      <c r="AJ2266" s="104">
        <v>-0.28645999999999999</v>
      </c>
      <c r="AK2266" s="78">
        <v>10500</v>
      </c>
      <c r="AL2266" s="78">
        <v>10000</v>
      </c>
      <c r="AM2266" s="8">
        <v>10300</v>
      </c>
      <c r="AN2266" s="78">
        <v>142.5</v>
      </c>
      <c r="AO2266" s="78">
        <v>10600</v>
      </c>
      <c r="AP2266" s="78">
        <v>10200</v>
      </c>
      <c r="AQ2266" s="78">
        <v>10300</v>
      </c>
      <c r="AR2266" s="78">
        <v>303</v>
      </c>
      <c r="AS2266" s="78">
        <v>10400</v>
      </c>
      <c r="AT2266" s="78">
        <v>10250</v>
      </c>
      <c r="AU2266" s="78">
        <v>10350</v>
      </c>
      <c r="AV2266" s="78">
        <v>50.5</v>
      </c>
      <c r="AW2266" s="77">
        <v>12.71</v>
      </c>
      <c r="AX2266" s="144">
        <f t="shared" si="239"/>
        <v>0</v>
      </c>
      <c r="AY2266" s="144">
        <f t="shared" si="240"/>
        <v>0</v>
      </c>
      <c r="AZ2266" s="144">
        <f t="shared" si="241"/>
        <v>0</v>
      </c>
      <c r="BA2266" s="54">
        <f t="shared" si="242"/>
        <v>15.427408266015789</v>
      </c>
      <c r="BB2266" s="54">
        <f t="shared" si="243"/>
        <v>12.331591733984215</v>
      </c>
    </row>
    <row r="2267" spans="1:54" x14ac:dyDescent="0.25">
      <c r="A2267" s="3">
        <v>43537</v>
      </c>
      <c r="B2267" s="77">
        <v>10373.32</v>
      </c>
      <c r="C2267" s="77">
        <v>973.59550000000002</v>
      </c>
      <c r="D2267" s="77">
        <v>23.264699999999998</v>
      </c>
      <c r="E2267" s="77">
        <f t="shared" si="245"/>
        <v>274.27340000000004</v>
      </c>
      <c r="F2267" s="77">
        <v>2.3862000000000001</v>
      </c>
      <c r="G2267" s="77">
        <v>2.4582999999999999</v>
      </c>
      <c r="H2267" t="s">
        <v>1922</v>
      </c>
      <c r="I2267" s="78">
        <v>10365</v>
      </c>
      <c r="J2267">
        <v>201903</v>
      </c>
      <c r="K2267" s="78">
        <v>10365</v>
      </c>
      <c r="L2267" s="77">
        <f t="shared" si="244"/>
        <v>-8.319999999999709</v>
      </c>
      <c r="M2267" s="78">
        <v>57376</v>
      </c>
      <c r="N2267" s="78">
        <v>1189.1159</v>
      </c>
      <c r="O2267" s="78">
        <v>-936</v>
      </c>
      <c r="P2267" s="78">
        <v>-4.8379899999999996</v>
      </c>
      <c r="Q2267" s="144">
        <v>57142</v>
      </c>
      <c r="R2267" s="78">
        <v>-26773</v>
      </c>
      <c r="S2267" s="78">
        <v>-1684</v>
      </c>
      <c r="T2267" s="78">
        <v>19397</v>
      </c>
      <c r="U2267" s="78">
        <v>48802</v>
      </c>
      <c r="V2267" s="219">
        <v>-0.39746321872054424</v>
      </c>
      <c r="W2267" s="78">
        <v>8169</v>
      </c>
      <c r="X2267" s="78">
        <v>15909</v>
      </c>
      <c r="Y2267" s="78">
        <v>14683</v>
      </c>
      <c r="Z2267" s="78">
        <v>26110</v>
      </c>
      <c r="AA2267" s="78">
        <v>105.33</v>
      </c>
      <c r="AB2267" s="78">
        <v>131.9</v>
      </c>
      <c r="AC2267" s="78">
        <v>80305</v>
      </c>
      <c r="AD2267" s="104">
        <v>1.9757800000000001</v>
      </c>
      <c r="AE2267" s="78">
        <v>18032</v>
      </c>
      <c r="AF2267" s="104">
        <v>-0.15989999999999999</v>
      </c>
      <c r="AG2267" s="78">
        <v>-32466</v>
      </c>
      <c r="AH2267" s="104">
        <v>-2.282E-2</v>
      </c>
      <c r="AI2267" s="78">
        <v>-15941</v>
      </c>
      <c r="AJ2267" s="104">
        <v>6.5100000000000002E-3</v>
      </c>
      <c r="AK2267" s="78">
        <v>10500</v>
      </c>
      <c r="AL2267" s="78">
        <v>10000</v>
      </c>
      <c r="AM2267" s="8">
        <v>10350</v>
      </c>
      <c r="AN2267" s="78">
        <v>123</v>
      </c>
      <c r="AO2267" s="78">
        <v>10600</v>
      </c>
      <c r="AP2267" s="78">
        <v>10200</v>
      </c>
      <c r="AQ2267" s="78">
        <v>10400</v>
      </c>
      <c r="AR2267" s="78">
        <v>289</v>
      </c>
      <c r="AS2267" s="78">
        <v>10500</v>
      </c>
      <c r="AT2267" s="78">
        <v>10000</v>
      </c>
      <c r="AU2267" s="78">
        <v>10350</v>
      </c>
      <c r="AV2267" s="78">
        <v>123</v>
      </c>
      <c r="AW2267" s="77">
        <v>12.78</v>
      </c>
      <c r="AX2267" s="144">
        <f t="shared" si="239"/>
        <v>0.1</v>
      </c>
      <c r="AY2267" s="144">
        <f t="shared" si="240"/>
        <v>0.06</v>
      </c>
      <c r="AZ2267" s="144">
        <f t="shared" si="241"/>
        <v>0.03</v>
      </c>
      <c r="BA2267" s="54">
        <f t="shared" si="242"/>
        <v>15.346293313693867</v>
      </c>
      <c r="BB2267" s="54">
        <f t="shared" si="243"/>
        <v>12.215706686306127</v>
      </c>
    </row>
    <row r="2268" spans="1:54" x14ac:dyDescent="0.25">
      <c r="A2268" s="3">
        <v>43538</v>
      </c>
      <c r="B2268" s="77">
        <v>10348.65</v>
      </c>
      <c r="C2268" s="77">
        <v>1155.9746299999999</v>
      </c>
      <c r="D2268" s="77">
        <v>-22.271799999999999</v>
      </c>
      <c r="E2268" s="77">
        <f t="shared" si="245"/>
        <v>159.76990000000012</v>
      </c>
      <c r="F2268" s="77">
        <v>2.5358000000000001</v>
      </c>
      <c r="G2268" s="77">
        <v>9.6912000000000003</v>
      </c>
      <c r="H2268">
        <v>0</v>
      </c>
      <c r="I2268" s="78">
        <v>10338</v>
      </c>
      <c r="J2268">
        <v>201903</v>
      </c>
      <c r="K2268" s="78">
        <v>10338</v>
      </c>
      <c r="L2268" s="77">
        <f t="shared" si="244"/>
        <v>-10.649999999999636</v>
      </c>
      <c r="M2268" s="78">
        <v>51366</v>
      </c>
      <c r="N2268" s="78">
        <v>1061.90068</v>
      </c>
      <c r="O2268" s="78">
        <v>-3600</v>
      </c>
      <c r="P2268" s="78">
        <v>-18.59516</v>
      </c>
      <c r="Q2268" s="144">
        <v>50466</v>
      </c>
      <c r="R2268" s="78">
        <v>-26772</v>
      </c>
      <c r="S2268" s="78">
        <v>-164</v>
      </c>
      <c r="T2268" s="78">
        <v>14609</v>
      </c>
      <c r="U2268" s="78">
        <v>47657</v>
      </c>
      <c r="V2268" s="219">
        <v>-0.30654468388694212</v>
      </c>
      <c r="W2268" s="78">
        <v>8797</v>
      </c>
      <c r="X2268" s="78">
        <v>10421</v>
      </c>
      <c r="Y2268" s="78">
        <v>15210</v>
      </c>
      <c r="Z2268" s="78">
        <v>24401</v>
      </c>
      <c r="AA2268" s="78">
        <v>118.35</v>
      </c>
      <c r="AB2268" s="78">
        <v>132.94</v>
      </c>
      <c r="AC2268" s="78">
        <v>80099</v>
      </c>
      <c r="AD2268" s="104">
        <v>1.6581600000000001</v>
      </c>
      <c r="AE2268" s="78">
        <v>22336</v>
      </c>
      <c r="AF2268" s="104">
        <v>-0.21912999999999999</v>
      </c>
      <c r="AG2268" s="78">
        <v>-43062</v>
      </c>
      <c r="AH2268" s="104">
        <v>-0.27442</v>
      </c>
      <c r="AI2268" s="78">
        <v>-8228</v>
      </c>
      <c r="AJ2268" s="104">
        <v>0.16425000000000001</v>
      </c>
      <c r="AK2268" s="78">
        <v>10500</v>
      </c>
      <c r="AL2268" s="78">
        <v>10000</v>
      </c>
      <c r="AM2268" s="8">
        <v>10350</v>
      </c>
      <c r="AN2268" s="78">
        <v>114</v>
      </c>
      <c r="AO2268" s="78">
        <v>10600</v>
      </c>
      <c r="AP2268" s="78">
        <v>10200</v>
      </c>
      <c r="AQ2268" s="78">
        <v>10300</v>
      </c>
      <c r="AR2268" s="78">
        <v>292</v>
      </c>
      <c r="AS2268" s="78">
        <v>10500</v>
      </c>
      <c r="AT2268" s="78">
        <v>10000</v>
      </c>
      <c r="AU2268" s="78">
        <v>10350</v>
      </c>
      <c r="AV2268" s="78">
        <v>114</v>
      </c>
      <c r="AW2268" s="77">
        <v>12.86</v>
      </c>
      <c r="AX2268" s="144">
        <f t="shared" si="239"/>
        <v>0.13</v>
      </c>
      <c r="AY2268" s="144">
        <f t="shared" si="240"/>
        <v>0.08</v>
      </c>
      <c r="AZ2268" s="144">
        <f t="shared" si="241"/>
        <v>0.04</v>
      </c>
      <c r="BA2268" s="54">
        <f t="shared" si="242"/>
        <v>15.325635566424673</v>
      </c>
      <c r="BB2268" s="54">
        <f t="shared" si="243"/>
        <v>12.10936443357533</v>
      </c>
    </row>
    <row r="2269" spans="1:54" x14ac:dyDescent="0.25">
      <c r="A2269" s="3">
        <v>43539</v>
      </c>
      <c r="B2269" s="77">
        <v>10439.24</v>
      </c>
      <c r="C2269" s="77">
        <v>1545.53511</v>
      </c>
      <c r="D2269" s="77">
        <v>55.634300000000003</v>
      </c>
      <c r="E2269" s="77">
        <f t="shared" si="245"/>
        <v>181.42800000000017</v>
      </c>
      <c r="F2269" s="77">
        <v>5.1412000000000004</v>
      </c>
      <c r="G2269" s="77">
        <v>14.187100000000001</v>
      </c>
      <c r="H2269">
        <v>0</v>
      </c>
      <c r="I2269" s="78">
        <v>10414</v>
      </c>
      <c r="J2269">
        <v>201903</v>
      </c>
      <c r="K2269" s="78">
        <v>10414</v>
      </c>
      <c r="L2269" s="77">
        <f t="shared" si="244"/>
        <v>-25.239999999999782</v>
      </c>
      <c r="M2269" s="78">
        <v>55853</v>
      </c>
      <c r="N2269" s="78">
        <v>1163.03656</v>
      </c>
      <c r="O2269" s="78">
        <v>-1779</v>
      </c>
      <c r="P2269" s="78">
        <v>-9.2519600000000004</v>
      </c>
      <c r="Q2269" s="144">
        <v>55408.25</v>
      </c>
      <c r="R2269" s="78">
        <v>-26442</v>
      </c>
      <c r="S2269" s="78">
        <v>-2132</v>
      </c>
      <c r="T2269" s="78">
        <v>18993</v>
      </c>
      <c r="U2269" s="78">
        <v>53259</v>
      </c>
      <c r="V2269" s="219">
        <v>-0.35661578324790177</v>
      </c>
      <c r="W2269" s="78">
        <v>6387</v>
      </c>
      <c r="X2269" s="78">
        <v>12944</v>
      </c>
      <c r="Y2269" s="78">
        <v>11595</v>
      </c>
      <c r="Z2269" s="78">
        <v>20176</v>
      </c>
      <c r="AA2269" s="78">
        <v>128.80000000000001</v>
      </c>
      <c r="AB2269" s="78">
        <v>142.09</v>
      </c>
      <c r="AC2269" s="78">
        <v>87347</v>
      </c>
      <c r="AD2269" s="104">
        <v>2.2866599999999999</v>
      </c>
      <c r="AE2269" s="78">
        <v>25087</v>
      </c>
      <c r="AF2269" s="104">
        <v>-0.28599000000000002</v>
      </c>
      <c r="AG2269" s="78">
        <v>-23546</v>
      </c>
      <c r="AH2269" s="104">
        <v>0.46012999999999998</v>
      </c>
      <c r="AI2269" s="78">
        <v>-28435</v>
      </c>
      <c r="AJ2269" s="104">
        <v>-6.5720000000000001E-2</v>
      </c>
      <c r="AK2269" s="78">
        <v>10500</v>
      </c>
      <c r="AL2269" s="78">
        <v>10000</v>
      </c>
      <c r="AM2269" s="8">
        <v>10400</v>
      </c>
      <c r="AN2269" s="78">
        <v>89.5</v>
      </c>
      <c r="AO2269" s="78">
        <v>10600</v>
      </c>
      <c r="AP2269" s="78">
        <v>10200</v>
      </c>
      <c r="AQ2269" s="78">
        <v>10400</v>
      </c>
      <c r="AR2269" s="78">
        <v>257</v>
      </c>
      <c r="AS2269" s="78">
        <v>10500</v>
      </c>
      <c r="AT2269" s="78">
        <v>10000</v>
      </c>
      <c r="AU2269" s="78">
        <v>10400</v>
      </c>
      <c r="AV2269" s="78">
        <v>89.5</v>
      </c>
      <c r="AW2269" s="77">
        <v>11.66</v>
      </c>
      <c r="AX2269" s="144">
        <f t="shared" si="239"/>
        <v>0</v>
      </c>
      <c r="AY2269" s="144">
        <f t="shared" si="240"/>
        <v>0</v>
      </c>
      <c r="AZ2269" s="144">
        <f t="shared" si="241"/>
        <v>0</v>
      </c>
      <c r="BA2269" s="54">
        <f t="shared" si="242"/>
        <v>15.389746467681917</v>
      </c>
      <c r="BB2269" s="54">
        <f t="shared" si="243"/>
        <v>11.766253532318089</v>
      </c>
    </row>
    <row r="2270" spans="1:54" x14ac:dyDescent="0.25">
      <c r="A2270" s="3">
        <v>43542</v>
      </c>
      <c r="B2270" s="77">
        <v>10512.7</v>
      </c>
      <c r="C2270" s="77">
        <v>1167.98768</v>
      </c>
      <c r="D2270" s="77">
        <v>52.558500000000002</v>
      </c>
      <c r="E2270" s="77">
        <f t="shared" si="245"/>
        <v>242.56630000000015</v>
      </c>
      <c r="F2270" s="77">
        <v>1.3887</v>
      </c>
      <c r="G2270" s="77">
        <v>18.504999999999999</v>
      </c>
      <c r="H2270">
        <v>0</v>
      </c>
      <c r="I2270" s="78">
        <v>10477</v>
      </c>
      <c r="J2270">
        <v>201903</v>
      </c>
      <c r="K2270" s="78">
        <v>10477</v>
      </c>
      <c r="L2270" s="77">
        <f t="shared" si="244"/>
        <v>-35.700000000000728</v>
      </c>
      <c r="M2270" s="78">
        <v>56074</v>
      </c>
      <c r="N2270" s="78">
        <v>1174.80097</v>
      </c>
      <c r="O2270" s="78">
        <v>-1292</v>
      </c>
      <c r="P2270" s="78">
        <v>-6.7643899999999997</v>
      </c>
      <c r="Q2270" s="144">
        <v>55751</v>
      </c>
      <c r="R2270" s="78">
        <v>-26024</v>
      </c>
      <c r="S2270" s="78">
        <v>1328</v>
      </c>
      <c r="T2270" s="78">
        <v>19423</v>
      </c>
      <c r="U2270" s="78">
        <v>56557</v>
      </c>
      <c r="V2270" s="219">
        <v>-0.34342344890994925</v>
      </c>
      <c r="W2270" s="78">
        <v>10187</v>
      </c>
      <c r="X2270" s="78">
        <v>11667</v>
      </c>
      <c r="Y2270" s="78">
        <v>17810</v>
      </c>
      <c r="Z2270" s="78">
        <v>22026</v>
      </c>
      <c r="AA2270" s="78">
        <v>113.02</v>
      </c>
      <c r="AB2270" s="78">
        <v>139.43</v>
      </c>
      <c r="AC2270" s="78">
        <v>89067</v>
      </c>
      <c r="AD2270" s="104">
        <v>2.9584800000000002</v>
      </c>
      <c r="AE2270" s="78">
        <v>23332</v>
      </c>
      <c r="AF2270" s="104">
        <v>-0.20005000000000001</v>
      </c>
      <c r="AG2270" s="78">
        <v>-37256</v>
      </c>
      <c r="AH2270" s="104">
        <v>-3.771E-2</v>
      </c>
      <c r="AI2270" s="78">
        <v>-24976</v>
      </c>
      <c r="AJ2270" s="104">
        <v>-0.23005999999999999</v>
      </c>
      <c r="AK2270" s="78">
        <v>10500</v>
      </c>
      <c r="AL2270" s="78">
        <v>10000</v>
      </c>
      <c r="AM2270" s="8">
        <v>10500</v>
      </c>
      <c r="AN2270" s="78">
        <v>73</v>
      </c>
      <c r="AO2270" s="78">
        <v>10600</v>
      </c>
      <c r="AP2270" s="78">
        <v>10200</v>
      </c>
      <c r="AQ2270" s="78">
        <v>10500</v>
      </c>
      <c r="AR2270" s="78">
        <v>261</v>
      </c>
      <c r="AS2270" s="78">
        <v>10500</v>
      </c>
      <c r="AT2270" s="78">
        <v>10000</v>
      </c>
      <c r="AU2270" s="78">
        <v>10500</v>
      </c>
      <c r="AV2270" s="78">
        <v>73</v>
      </c>
      <c r="AW2270" s="77">
        <v>12.54</v>
      </c>
      <c r="AX2270" s="144">
        <f t="shared" si="239"/>
        <v>0.03</v>
      </c>
      <c r="AY2270" s="144">
        <f t="shared" si="240"/>
        <v>0.02</v>
      </c>
      <c r="AZ2270" s="144">
        <f t="shared" si="241"/>
        <v>0.01</v>
      </c>
      <c r="BA2270" s="54">
        <f t="shared" si="242"/>
        <v>15.333264283079732</v>
      </c>
      <c r="BB2270" s="54">
        <f t="shared" si="243"/>
        <v>11.652735716920276</v>
      </c>
    </row>
    <row r="2271" spans="1:54" x14ac:dyDescent="0.25">
      <c r="A2271" s="3">
        <v>43543</v>
      </c>
      <c r="B2271" s="77">
        <v>10512.32</v>
      </c>
      <c r="C2271" s="77">
        <v>1185.9038399999999</v>
      </c>
      <c r="D2271" s="77">
        <v>-2.2587000000000002</v>
      </c>
      <c r="E2271" s="77">
        <f t="shared" si="245"/>
        <v>292.58710000000013</v>
      </c>
      <c r="F2271" s="77">
        <v>1.4777</v>
      </c>
      <c r="G2271" s="77">
        <v>6.4524999999999997</v>
      </c>
      <c r="H2271">
        <v>0</v>
      </c>
      <c r="I2271" s="78">
        <v>10501</v>
      </c>
      <c r="J2271">
        <v>201903</v>
      </c>
      <c r="K2271" s="78">
        <v>10501</v>
      </c>
      <c r="L2271" s="77">
        <f t="shared" si="244"/>
        <v>-11.319999999999709</v>
      </c>
      <c r="M2271" s="78">
        <v>57383</v>
      </c>
      <c r="N2271" s="78">
        <v>1204.49902</v>
      </c>
      <c r="O2271" s="78">
        <v>-1102</v>
      </c>
      <c r="P2271" s="78">
        <v>-5.7929300000000001</v>
      </c>
      <c r="Q2271" s="144">
        <v>57107.5</v>
      </c>
      <c r="R2271" s="78">
        <v>-26541</v>
      </c>
      <c r="S2271" s="78">
        <v>667</v>
      </c>
      <c r="T2271" s="78">
        <v>22214</v>
      </c>
      <c r="U2271" s="78">
        <v>55461</v>
      </c>
      <c r="V2271" s="219">
        <v>-0.40053370837164853</v>
      </c>
      <c r="W2271" s="78">
        <v>7652</v>
      </c>
      <c r="X2271" s="78">
        <v>7652</v>
      </c>
      <c r="Y2271" s="78">
        <v>17674</v>
      </c>
      <c r="Z2271" s="78">
        <v>22054</v>
      </c>
      <c r="AA2271" s="78">
        <v>126.87</v>
      </c>
      <c r="AB2271" s="78">
        <v>144.28</v>
      </c>
      <c r="AC2271" s="78">
        <v>91649</v>
      </c>
      <c r="AD2271" s="104">
        <v>3.0288400000000002</v>
      </c>
      <c r="AE2271" s="78">
        <v>23184</v>
      </c>
      <c r="AF2271" s="104">
        <v>-0.22685</v>
      </c>
      <c r="AG2271" s="78">
        <v>-36773</v>
      </c>
      <c r="AH2271" s="104">
        <v>0.27671000000000001</v>
      </c>
      <c r="AI2271" s="78">
        <v>-28199</v>
      </c>
      <c r="AJ2271" s="104">
        <v>-0.31889000000000001</v>
      </c>
      <c r="AK2271" s="78">
        <v>10500</v>
      </c>
      <c r="AL2271" s="78">
        <v>10000</v>
      </c>
      <c r="AM2271" s="8">
        <v>10500</v>
      </c>
      <c r="AN2271" s="78">
        <v>47</v>
      </c>
      <c r="AO2271" s="78">
        <v>10600</v>
      </c>
      <c r="AP2271" s="78">
        <v>10200</v>
      </c>
      <c r="AQ2271" s="78">
        <v>10500</v>
      </c>
      <c r="AR2271" s="78">
        <v>252</v>
      </c>
      <c r="AS2271" s="78">
        <v>10500</v>
      </c>
      <c r="AT2271" s="78">
        <v>10000</v>
      </c>
      <c r="AU2271" s="78">
        <v>10500</v>
      </c>
      <c r="AV2271" s="78">
        <v>47</v>
      </c>
      <c r="AW2271" s="77">
        <v>12.46</v>
      </c>
      <c r="AX2271" s="144">
        <f t="shared" si="239"/>
        <v>0.03</v>
      </c>
      <c r="AY2271" s="144">
        <f t="shared" si="240"/>
        <v>0.02</v>
      </c>
      <c r="AZ2271" s="144">
        <f t="shared" si="241"/>
        <v>0.01</v>
      </c>
      <c r="BA2271" s="54">
        <f t="shared" si="242"/>
        <v>15.03590387044234</v>
      </c>
      <c r="BB2271" s="54">
        <f t="shared" si="243"/>
        <v>11.666096129557658</v>
      </c>
    </row>
    <row r="2272" spans="1:54" x14ac:dyDescent="0.25">
      <c r="A2272" s="3">
        <v>43544</v>
      </c>
      <c r="B2272" s="77">
        <v>10551.56</v>
      </c>
      <c r="C2272" s="77">
        <v>1193.0618999999999</v>
      </c>
      <c r="D2272" s="77">
        <v>55.962600000000002</v>
      </c>
      <c r="E2272" s="77">
        <f t="shared" si="245"/>
        <v>298.75200000000018</v>
      </c>
      <c r="F2272" s="77">
        <v>2.7313000000000001</v>
      </c>
      <c r="G2272" s="77">
        <v>-4.5537000000000001</v>
      </c>
      <c r="H2272" t="s">
        <v>1923</v>
      </c>
      <c r="I2272" s="78">
        <v>10545</v>
      </c>
      <c r="J2272">
        <v>201904</v>
      </c>
      <c r="K2272" s="78">
        <v>10514</v>
      </c>
      <c r="L2272" s="77">
        <f t="shared" si="244"/>
        <v>-37.559999999999491</v>
      </c>
      <c r="M2272" s="78">
        <v>56702</v>
      </c>
      <c r="N2272" s="78">
        <v>1192.29881</v>
      </c>
      <c r="O2272" s="78">
        <v>5283</v>
      </c>
      <c r="P2272" s="78">
        <v>27.775490000000001</v>
      </c>
      <c r="Q2272" s="144">
        <v>58022.75</v>
      </c>
      <c r="R2272" s="78">
        <v>-26544</v>
      </c>
      <c r="S2272" s="78">
        <v>-3493</v>
      </c>
      <c r="T2272" s="78">
        <v>20056</v>
      </c>
      <c r="U2272" s="78">
        <v>38069</v>
      </c>
      <c r="V2272" s="219">
        <v>-0.52683285612965935</v>
      </c>
      <c r="W2272" s="78">
        <v>5105</v>
      </c>
      <c r="X2272" s="78">
        <v>10695</v>
      </c>
      <c r="Y2272" s="78">
        <v>14678</v>
      </c>
      <c r="Z2272" s="78">
        <v>24423</v>
      </c>
      <c r="AA2272" s="78">
        <v>92.22</v>
      </c>
      <c r="AB2272" s="78">
        <v>143.29</v>
      </c>
      <c r="AC2272" s="78">
        <v>38646</v>
      </c>
      <c r="AD2272" s="104">
        <v>1.39008</v>
      </c>
      <c r="AE2272" s="78">
        <v>-18519</v>
      </c>
      <c r="AF2272" s="104">
        <v>-0.24711</v>
      </c>
      <c r="AG2272" s="78">
        <v>7087</v>
      </c>
      <c r="AH2272" s="104">
        <v>0.87221000000000004</v>
      </c>
      <c r="AI2272" s="78">
        <v>-8351</v>
      </c>
      <c r="AJ2272" s="104">
        <v>-0.79322999999999999</v>
      </c>
      <c r="AK2272" s="78">
        <v>10700</v>
      </c>
      <c r="AL2272" s="78">
        <v>10200</v>
      </c>
      <c r="AM2272" s="8">
        <v>10500</v>
      </c>
      <c r="AN2272" s="78">
        <v>261</v>
      </c>
      <c r="AO2272" s="78">
        <v>11000</v>
      </c>
      <c r="AP2272" s="78">
        <v>10300</v>
      </c>
      <c r="AQ2272" s="78">
        <v>10500</v>
      </c>
      <c r="AR2272" s="78">
        <v>384</v>
      </c>
      <c r="AS2272" s="78">
        <v>10500</v>
      </c>
      <c r="AT2272" s="78">
        <v>10450</v>
      </c>
      <c r="AU2272" s="78">
        <v>10550</v>
      </c>
      <c r="AV2272" s="78">
        <v>124</v>
      </c>
      <c r="AW2272" s="77">
        <v>12.75</v>
      </c>
      <c r="AX2272" s="144">
        <f t="shared" si="239"/>
        <v>0.17</v>
      </c>
      <c r="AY2272" s="144">
        <f t="shared" si="240"/>
        <v>0.1</v>
      </c>
      <c r="AZ2272" s="144">
        <f t="shared" si="241"/>
        <v>0.05</v>
      </c>
      <c r="BA2272" s="54">
        <f t="shared" si="242"/>
        <v>14.766031837458867</v>
      </c>
      <c r="BB2272" s="54">
        <f t="shared" si="243"/>
        <v>11.71596816254114</v>
      </c>
    </row>
    <row r="2273" spans="1:54" x14ac:dyDescent="0.25">
      <c r="A2273" s="3">
        <v>43545</v>
      </c>
      <c r="B2273" s="77">
        <v>10609.55</v>
      </c>
      <c r="C2273" s="77">
        <v>1128.7219</v>
      </c>
      <c r="D2273" s="77">
        <v>99.043199999999999</v>
      </c>
      <c r="E2273" s="77">
        <f t="shared" si="245"/>
        <v>383.27670000000018</v>
      </c>
      <c r="F2273" s="77">
        <v>-3.8064999999999998</v>
      </c>
      <c r="G2273" s="77">
        <v>3.7925999999999997</v>
      </c>
      <c r="H2273">
        <v>0</v>
      </c>
      <c r="I2273" s="78">
        <v>10590</v>
      </c>
      <c r="J2273">
        <v>201904</v>
      </c>
      <c r="K2273" s="78">
        <v>10590</v>
      </c>
      <c r="L2273" s="77">
        <f t="shared" si="244"/>
        <v>-19.549999999999272</v>
      </c>
      <c r="M2273" s="78">
        <v>63502</v>
      </c>
      <c r="N2273" s="78">
        <v>1344.69399</v>
      </c>
      <c r="O2273" s="78">
        <v>3216</v>
      </c>
      <c r="P2273" s="78">
        <v>17.027740000000001</v>
      </c>
      <c r="Q2273" s="144">
        <v>64306</v>
      </c>
      <c r="R2273" s="78">
        <v>-27444</v>
      </c>
      <c r="S2273" s="78">
        <v>-4119</v>
      </c>
      <c r="T2273" s="78">
        <v>20030</v>
      </c>
      <c r="U2273" s="78">
        <v>47642</v>
      </c>
      <c r="V2273" s="219">
        <v>-0.42042735401536457</v>
      </c>
      <c r="W2273" s="78">
        <v>5049</v>
      </c>
      <c r="X2273" s="78">
        <v>8429</v>
      </c>
      <c r="Y2273" s="78">
        <v>17483</v>
      </c>
      <c r="Z2273" s="78">
        <v>28537</v>
      </c>
      <c r="AA2273" s="78">
        <v>121.14</v>
      </c>
      <c r="AB2273" s="78">
        <v>149.63999999999999</v>
      </c>
      <c r="AC2273" s="78">
        <v>48860</v>
      </c>
      <c r="AD2273" s="104">
        <v>1.8661399999999999</v>
      </c>
      <c r="AE2273" s="78">
        <v>-19886</v>
      </c>
      <c r="AF2273" s="104">
        <v>-0.31852999999999998</v>
      </c>
      <c r="AG2273" s="78">
        <v>13445</v>
      </c>
      <c r="AH2273" s="104">
        <v>1.4114</v>
      </c>
      <c r="AI2273" s="78">
        <v>-19852</v>
      </c>
      <c r="AJ2273" s="104">
        <v>-0.7319</v>
      </c>
      <c r="AK2273" s="78">
        <v>10700</v>
      </c>
      <c r="AL2273" s="78">
        <v>10200</v>
      </c>
      <c r="AM2273" s="8">
        <v>10600</v>
      </c>
      <c r="AN2273" s="78">
        <v>245</v>
      </c>
      <c r="AO2273" s="78">
        <v>11000</v>
      </c>
      <c r="AP2273" s="78">
        <v>10300</v>
      </c>
      <c r="AQ2273" s="78">
        <v>10600</v>
      </c>
      <c r="AR2273" s="78">
        <v>373</v>
      </c>
      <c r="AS2273" s="78">
        <v>10700</v>
      </c>
      <c r="AT2273" s="78">
        <v>10500</v>
      </c>
      <c r="AU2273" s="78">
        <v>10600</v>
      </c>
      <c r="AV2273" s="78">
        <v>103</v>
      </c>
      <c r="AW2273" s="77">
        <v>12.41</v>
      </c>
      <c r="AX2273" s="144">
        <f t="shared" si="239"/>
        <v>0.03</v>
      </c>
      <c r="AY2273" s="144">
        <f t="shared" si="240"/>
        <v>0.02</v>
      </c>
      <c r="AZ2273" s="144">
        <f t="shared" si="241"/>
        <v>0.01</v>
      </c>
      <c r="BA2273" s="54">
        <f t="shared" si="242"/>
        <v>14.487225349468577</v>
      </c>
      <c r="BB2273" s="54">
        <f t="shared" si="243"/>
        <v>11.75177465053142</v>
      </c>
    </row>
    <row r="2274" spans="1:54" x14ac:dyDescent="0.25">
      <c r="A2274" s="3">
        <v>43546</v>
      </c>
      <c r="B2274" s="77">
        <v>10639.07</v>
      </c>
      <c r="C2274" s="77">
        <v>1317.95029</v>
      </c>
      <c r="D2274" s="77">
        <v>28.465</v>
      </c>
      <c r="E2274" s="77">
        <f t="shared" si="245"/>
        <v>303.3725</v>
      </c>
      <c r="F2274" s="77">
        <v>6.7017999999999995</v>
      </c>
      <c r="G2274" s="77">
        <v>-5.6978999999999997</v>
      </c>
      <c r="H2274">
        <v>0</v>
      </c>
      <c r="I2274" s="78">
        <v>10613</v>
      </c>
      <c r="J2274">
        <v>201904</v>
      </c>
      <c r="K2274" s="78">
        <v>10613</v>
      </c>
      <c r="L2274" s="77">
        <f t="shared" si="244"/>
        <v>-26.069999999999709</v>
      </c>
      <c r="M2274" s="78">
        <v>59221</v>
      </c>
      <c r="N2274" s="78">
        <v>1257.0014000000001</v>
      </c>
      <c r="O2274" s="78">
        <v>587</v>
      </c>
      <c r="P2274" s="78">
        <v>3.1185800000000001</v>
      </c>
      <c r="Q2274" s="144">
        <v>59367.75</v>
      </c>
      <c r="R2274" s="78">
        <v>-27403</v>
      </c>
      <c r="S2274" s="78">
        <v>-2498</v>
      </c>
      <c r="T2274" s="78">
        <v>18193</v>
      </c>
      <c r="U2274" s="78">
        <v>45417</v>
      </c>
      <c r="V2274" s="219">
        <v>-0.40057687649998897</v>
      </c>
      <c r="W2274" s="78">
        <v>4439</v>
      </c>
      <c r="X2274" s="78">
        <v>7307</v>
      </c>
      <c r="Y2274" s="78">
        <v>16594</v>
      </c>
      <c r="Z2274" s="78">
        <v>25402</v>
      </c>
      <c r="AA2274" s="78">
        <v>111.76</v>
      </c>
      <c r="AB2274" s="78">
        <v>138.71</v>
      </c>
      <c r="AC2274" s="78">
        <v>56066</v>
      </c>
      <c r="AD2274" s="104">
        <v>2.0330900000000001</v>
      </c>
      <c r="AE2274" s="78">
        <v>-24632</v>
      </c>
      <c r="AF2274" s="104">
        <v>-0.40998000000000001</v>
      </c>
      <c r="AG2274" s="78">
        <v>404</v>
      </c>
      <c r="AH2274" s="104">
        <v>1.1602699999999999</v>
      </c>
      <c r="AI2274" s="78">
        <v>-9281</v>
      </c>
      <c r="AJ2274" s="104">
        <v>-0.29810999999999999</v>
      </c>
      <c r="AK2274" s="78">
        <v>10800</v>
      </c>
      <c r="AL2274" s="78">
        <v>10200</v>
      </c>
      <c r="AM2274" s="8">
        <v>10600</v>
      </c>
      <c r="AN2274" s="78">
        <v>232</v>
      </c>
      <c r="AO2274" s="78">
        <v>11000</v>
      </c>
      <c r="AP2274" s="78">
        <v>10300</v>
      </c>
      <c r="AQ2274" s="78">
        <v>10600</v>
      </c>
      <c r="AR2274" s="78">
        <v>369</v>
      </c>
      <c r="AS2274" s="78">
        <v>10700</v>
      </c>
      <c r="AT2274" s="78">
        <v>10550</v>
      </c>
      <c r="AU2274" s="78">
        <v>10650</v>
      </c>
      <c r="AV2274" s="78">
        <v>89.5</v>
      </c>
      <c r="AW2274" s="77">
        <v>11.99</v>
      </c>
      <c r="AX2274" s="144">
        <f t="shared" si="239"/>
        <v>0.03</v>
      </c>
      <c r="AY2274" s="144">
        <f t="shared" si="240"/>
        <v>0.02</v>
      </c>
      <c r="AZ2274" s="144">
        <f t="shared" si="241"/>
        <v>0.01</v>
      </c>
      <c r="BA2274" s="54">
        <f t="shared" si="242"/>
        <v>14.417309421296011</v>
      </c>
      <c r="BB2274" s="54">
        <f t="shared" si="243"/>
        <v>11.624690578703991</v>
      </c>
    </row>
    <row r="2275" spans="1:54" x14ac:dyDescent="0.25">
      <c r="A2275" s="3">
        <v>43549</v>
      </c>
      <c r="B2275" s="77">
        <v>10479.48</v>
      </c>
      <c r="C2275" s="77">
        <v>1095.22975</v>
      </c>
      <c r="D2275" s="77">
        <v>-51.776400000000002</v>
      </c>
      <c r="E2275" s="77">
        <f t="shared" si="245"/>
        <v>203.05710000000005</v>
      </c>
      <c r="F2275" s="77">
        <v>-4.9719999999999995</v>
      </c>
      <c r="G2275" s="77">
        <v>-16.876300000000001</v>
      </c>
      <c r="H2275">
        <v>0</v>
      </c>
      <c r="I2275" s="78">
        <v>10438</v>
      </c>
      <c r="J2275">
        <v>201904</v>
      </c>
      <c r="K2275" s="78">
        <v>10438</v>
      </c>
      <c r="L2275" s="77">
        <f t="shared" si="244"/>
        <v>-41.479999999999563</v>
      </c>
      <c r="M2275" s="78">
        <v>57418</v>
      </c>
      <c r="N2275" s="78">
        <v>1198.5278900000001</v>
      </c>
      <c r="O2275" s="78">
        <v>-6608</v>
      </c>
      <c r="P2275" s="78">
        <v>-34.47692</v>
      </c>
      <c r="Q2275" s="144">
        <v>55766</v>
      </c>
      <c r="R2275" s="78">
        <v>-28282</v>
      </c>
      <c r="S2275" s="78">
        <v>-5447</v>
      </c>
      <c r="T2275" s="78">
        <v>8801</v>
      </c>
      <c r="U2275" s="78">
        <v>43035</v>
      </c>
      <c r="V2275" s="219">
        <v>-0.20450795863831764</v>
      </c>
      <c r="W2275" s="78">
        <v>3313</v>
      </c>
      <c r="X2275" s="78">
        <v>9878</v>
      </c>
      <c r="Y2275" s="78">
        <v>14639</v>
      </c>
      <c r="Z2275" s="78">
        <v>24850</v>
      </c>
      <c r="AA2275" s="78">
        <v>108.78</v>
      </c>
      <c r="AB2275" s="78">
        <v>111.01</v>
      </c>
      <c r="AC2275" s="78">
        <v>62132</v>
      </c>
      <c r="AD2275" s="104">
        <v>1.2602899999999999</v>
      </c>
      <c r="AE2275" s="78">
        <v>3146</v>
      </c>
      <c r="AF2275" s="104">
        <v>0.59560000000000002</v>
      </c>
      <c r="AG2275" s="78">
        <v>-17476</v>
      </c>
      <c r="AH2275" s="104">
        <v>0.58006999999999997</v>
      </c>
      <c r="AI2275" s="78">
        <v>-6277</v>
      </c>
      <c r="AJ2275" s="104">
        <v>-0.69855999999999996</v>
      </c>
      <c r="AK2275" s="78">
        <v>10800</v>
      </c>
      <c r="AL2275" s="78">
        <v>10200</v>
      </c>
      <c r="AM2275" s="8">
        <v>10400</v>
      </c>
      <c r="AN2275" s="78">
        <v>266</v>
      </c>
      <c r="AO2275" s="78">
        <v>11000</v>
      </c>
      <c r="AP2275" s="78">
        <v>10300</v>
      </c>
      <c r="AQ2275" s="78">
        <v>10400</v>
      </c>
      <c r="AR2275" s="78">
        <v>392</v>
      </c>
      <c r="AS2275" s="78">
        <v>10550</v>
      </c>
      <c r="AT2275" s="78">
        <v>10400</v>
      </c>
      <c r="AU2275" s="78">
        <v>10450</v>
      </c>
      <c r="AV2275" s="78">
        <v>96</v>
      </c>
      <c r="AW2275" s="77">
        <v>14.27</v>
      </c>
      <c r="AX2275" s="144">
        <f t="shared" si="239"/>
        <v>0.79</v>
      </c>
      <c r="AY2275" s="144">
        <f t="shared" si="240"/>
        <v>0.48</v>
      </c>
      <c r="AZ2275" s="144">
        <f t="shared" si="241"/>
        <v>0.24</v>
      </c>
      <c r="BA2275" s="54">
        <f t="shared" si="242"/>
        <v>14.572506611794683</v>
      </c>
      <c r="BB2275" s="54">
        <f t="shared" si="243"/>
        <v>11.569493388205313</v>
      </c>
    </row>
    <row r="2276" spans="1:54" x14ac:dyDescent="0.25">
      <c r="A2276" s="3">
        <v>43550</v>
      </c>
      <c r="B2276" s="77">
        <v>10559.2</v>
      </c>
      <c r="C2276" s="77">
        <v>1053.3600100000001</v>
      </c>
      <c r="D2276" s="77">
        <v>-1.6740999999999999</v>
      </c>
      <c r="E2276" s="77">
        <f t="shared" si="245"/>
        <v>188.62330000000003</v>
      </c>
      <c r="F2276" s="77">
        <v>-1.8843000000000001</v>
      </c>
      <c r="G2276" s="77">
        <v>-16.4438</v>
      </c>
      <c r="H2276">
        <v>0</v>
      </c>
      <c r="I2276" s="78">
        <v>10522</v>
      </c>
      <c r="J2276">
        <v>201904</v>
      </c>
      <c r="K2276" s="78">
        <v>10522</v>
      </c>
      <c r="L2276" s="77">
        <f t="shared" si="244"/>
        <v>-37.200000000000728</v>
      </c>
      <c r="M2276" s="78">
        <v>58799</v>
      </c>
      <c r="N2276" s="78">
        <v>1237.4606699999999</v>
      </c>
      <c r="O2276" s="78">
        <v>-6074</v>
      </c>
      <c r="P2276" s="78">
        <v>-31.952829999999999</v>
      </c>
      <c r="Q2276" s="144">
        <v>57280.5</v>
      </c>
      <c r="R2276" s="78">
        <v>-27949</v>
      </c>
      <c r="S2276" s="78">
        <v>-5057</v>
      </c>
      <c r="T2276" s="78">
        <v>8170</v>
      </c>
      <c r="U2276" s="78">
        <v>45030</v>
      </c>
      <c r="V2276" s="219">
        <v>-0.18143459915611815</v>
      </c>
      <c r="W2276" s="78">
        <v>2908</v>
      </c>
      <c r="X2276" s="78">
        <v>7594</v>
      </c>
      <c r="Y2276" s="78">
        <v>13751</v>
      </c>
      <c r="Z2276" s="78">
        <v>23721</v>
      </c>
      <c r="AA2276" s="78">
        <v>117.92</v>
      </c>
      <c r="AB2276" s="78">
        <v>122.67</v>
      </c>
      <c r="AC2276" s="78">
        <v>69647</v>
      </c>
      <c r="AD2276" s="104">
        <v>1.66286</v>
      </c>
      <c r="AE2276" s="78">
        <v>2954</v>
      </c>
      <c r="AF2276" s="104">
        <v>0.21018999999999999</v>
      </c>
      <c r="AG2276" s="78">
        <v>-16242</v>
      </c>
      <c r="AH2276" s="104">
        <v>0.90759000000000001</v>
      </c>
      <c r="AI2276" s="78">
        <v>-11228</v>
      </c>
      <c r="AJ2276" s="104">
        <v>-0.51012000000000002</v>
      </c>
      <c r="AK2276" s="78">
        <v>10800</v>
      </c>
      <c r="AL2276" s="78">
        <v>10200</v>
      </c>
      <c r="AM2276" s="8">
        <v>10500</v>
      </c>
      <c r="AN2276" s="78">
        <v>241</v>
      </c>
      <c r="AO2276" s="78">
        <v>10900</v>
      </c>
      <c r="AP2276" s="78">
        <v>10300</v>
      </c>
      <c r="AQ2276" s="78">
        <v>10500</v>
      </c>
      <c r="AR2276" s="78">
        <v>374</v>
      </c>
      <c r="AS2276" s="78">
        <v>10600</v>
      </c>
      <c r="AT2276" s="78">
        <v>10500</v>
      </c>
      <c r="AU2276" s="78">
        <v>10550</v>
      </c>
      <c r="AV2276" s="78">
        <v>51</v>
      </c>
      <c r="AW2276" s="77">
        <v>13.42</v>
      </c>
      <c r="AX2276" s="144">
        <f t="shared" si="239"/>
        <v>0.51</v>
      </c>
      <c r="AY2276" s="144">
        <f t="shared" si="240"/>
        <v>0.3</v>
      </c>
      <c r="AZ2276" s="144">
        <f t="shared" si="241"/>
        <v>0.15</v>
      </c>
      <c r="BA2276" s="54">
        <f t="shared" si="242"/>
        <v>14.599013340886987</v>
      </c>
      <c r="BB2276" s="54">
        <f t="shared" si="243"/>
        <v>11.579986659113015</v>
      </c>
    </row>
    <row r="2277" spans="1:54" x14ac:dyDescent="0.25">
      <c r="A2277" s="3">
        <v>43551</v>
      </c>
      <c r="B2277" s="77">
        <v>10542.7</v>
      </c>
      <c r="C2277" s="77">
        <v>1054.8568499999999</v>
      </c>
      <c r="D2277" s="77">
        <v>-20.159100000000002</v>
      </c>
      <c r="E2277" s="77">
        <f t="shared" si="245"/>
        <v>44.544100000000022</v>
      </c>
      <c r="F2277" s="77">
        <v>2.9375</v>
      </c>
      <c r="G2277" s="77">
        <v>5.7271999999999998</v>
      </c>
      <c r="H2277" t="s">
        <v>1924</v>
      </c>
      <c r="I2277" s="78">
        <v>10520</v>
      </c>
      <c r="J2277">
        <v>201904</v>
      </c>
      <c r="K2277" s="78">
        <v>10520</v>
      </c>
      <c r="L2277" s="77">
        <f t="shared" si="244"/>
        <v>-22.700000000000728</v>
      </c>
      <c r="M2277" s="78">
        <v>56391</v>
      </c>
      <c r="N2277" s="78">
        <v>1186.44218</v>
      </c>
      <c r="O2277" s="78">
        <v>-2170</v>
      </c>
      <c r="P2277" s="78">
        <v>-11.40751</v>
      </c>
      <c r="Q2277" s="144">
        <v>55848.5</v>
      </c>
      <c r="R2277" s="78">
        <v>-27956</v>
      </c>
      <c r="S2277" s="78">
        <v>-4174</v>
      </c>
      <c r="T2277" s="78">
        <v>13245</v>
      </c>
      <c r="U2277" s="78">
        <v>40954</v>
      </c>
      <c r="V2277" s="219">
        <v>-0.32341163256336375</v>
      </c>
      <c r="W2277" s="78">
        <v>2891</v>
      </c>
      <c r="X2277" s="78">
        <v>6380</v>
      </c>
      <c r="Y2277" s="78">
        <v>11851</v>
      </c>
      <c r="Z2277" s="78">
        <v>21552</v>
      </c>
      <c r="AA2277" s="78">
        <v>106.69</v>
      </c>
      <c r="AB2277" s="78">
        <v>143.13999999999999</v>
      </c>
      <c r="AC2277" s="78">
        <v>58012</v>
      </c>
      <c r="AD2277" s="104">
        <v>1.6666399999999999</v>
      </c>
      <c r="AE2277" s="78">
        <v>-13433</v>
      </c>
      <c r="AF2277" s="104">
        <v>6.0940000000000001E-2</v>
      </c>
      <c r="AG2277" s="78">
        <v>-3548</v>
      </c>
      <c r="AH2277" s="104">
        <v>0.71370999999999996</v>
      </c>
      <c r="AI2277" s="78">
        <v>-6000</v>
      </c>
      <c r="AJ2277" s="104">
        <v>-0.71979000000000004</v>
      </c>
      <c r="AK2277" s="78">
        <v>10800</v>
      </c>
      <c r="AL2277" s="78">
        <v>10300</v>
      </c>
      <c r="AM2277" s="8">
        <v>10500</v>
      </c>
      <c r="AN2277" s="78">
        <v>233</v>
      </c>
      <c r="AO2277" s="78">
        <v>10900</v>
      </c>
      <c r="AP2277" s="78">
        <v>10300</v>
      </c>
      <c r="AQ2277" s="78">
        <v>10500</v>
      </c>
      <c r="AR2277" s="78">
        <v>371</v>
      </c>
      <c r="AS2277" s="78">
        <v>10550</v>
      </c>
      <c r="AT2277" s="78">
        <v>10300</v>
      </c>
      <c r="AU2277" s="78">
        <v>10550</v>
      </c>
      <c r="AV2277" s="78">
        <v>127</v>
      </c>
      <c r="AW2277" s="77">
        <v>13.35</v>
      </c>
      <c r="AX2277" s="144">
        <f t="shared" si="239"/>
        <v>0.48</v>
      </c>
      <c r="AY2277" s="144">
        <f t="shared" si="240"/>
        <v>0.28000000000000003</v>
      </c>
      <c r="AZ2277" s="144">
        <f t="shared" si="241"/>
        <v>0.14000000000000001</v>
      </c>
      <c r="BA2277" s="54">
        <f t="shared" si="242"/>
        <v>14.624259216627168</v>
      </c>
      <c r="BB2277" s="54">
        <f t="shared" si="243"/>
        <v>11.618740783372834</v>
      </c>
    </row>
    <row r="2278" spans="1:54" x14ac:dyDescent="0.25">
      <c r="A2278" s="3">
        <v>43552</v>
      </c>
      <c r="B2278" s="77">
        <v>10536.26</v>
      </c>
      <c r="C2278" s="77">
        <v>906.28313000000003</v>
      </c>
      <c r="D2278" s="77">
        <v>0.48369999999999996</v>
      </c>
      <c r="E2278" s="77">
        <f t="shared" si="245"/>
        <v>-3.1779999999999999</v>
      </c>
      <c r="F2278" s="77">
        <v>-3.6568999999999998</v>
      </c>
      <c r="G2278" s="77">
        <v>-8.3742999999999999</v>
      </c>
      <c r="H2278">
        <v>0</v>
      </c>
      <c r="I2278" s="78">
        <v>10493</v>
      </c>
      <c r="J2278">
        <v>201904</v>
      </c>
      <c r="K2278" s="78">
        <v>10493</v>
      </c>
      <c r="L2278" s="77">
        <f t="shared" si="244"/>
        <v>-43.260000000000218</v>
      </c>
      <c r="M2278" s="78">
        <v>60901</v>
      </c>
      <c r="N2278" s="78">
        <v>1278.0418400000001</v>
      </c>
      <c r="O2278" s="78">
        <v>-1473</v>
      </c>
      <c r="P2278" s="78">
        <v>-7.7205899999999996</v>
      </c>
      <c r="Q2278" s="144">
        <v>60532.75</v>
      </c>
      <c r="R2278" s="78">
        <v>-27975</v>
      </c>
      <c r="S2278" s="78">
        <v>-5042</v>
      </c>
      <c r="T2278" s="78">
        <v>14855</v>
      </c>
      <c r="U2278" s="78">
        <v>41819</v>
      </c>
      <c r="V2278" s="219">
        <v>-0.35522131088739567</v>
      </c>
      <c r="W2278" s="78">
        <v>2679</v>
      </c>
      <c r="X2278" s="78">
        <v>6680</v>
      </c>
      <c r="Y2278" s="78">
        <v>12716</v>
      </c>
      <c r="Z2278" s="78">
        <v>24870</v>
      </c>
      <c r="AA2278" s="78">
        <v>106.11</v>
      </c>
      <c r="AB2278" s="78">
        <v>131.35</v>
      </c>
      <c r="AC2278" s="78">
        <v>58613</v>
      </c>
      <c r="AD2278" s="104">
        <v>1.4670700000000001</v>
      </c>
      <c r="AE2278" s="78">
        <v>-9922</v>
      </c>
      <c r="AF2278" s="104">
        <v>8.6400000000000001E-3</v>
      </c>
      <c r="AG2278" s="78">
        <v>-2749</v>
      </c>
      <c r="AH2278" s="104">
        <v>0.39805000000000001</v>
      </c>
      <c r="AI2278" s="78">
        <v>-9131</v>
      </c>
      <c r="AJ2278" s="104">
        <v>-0.93510000000000004</v>
      </c>
      <c r="AK2278" s="78">
        <v>10800</v>
      </c>
      <c r="AL2278" s="78">
        <v>10300</v>
      </c>
      <c r="AM2278" s="8">
        <v>10500</v>
      </c>
      <c r="AN2278" s="78">
        <v>233</v>
      </c>
      <c r="AO2278" s="78">
        <v>10900</v>
      </c>
      <c r="AP2278" s="78">
        <v>10300</v>
      </c>
      <c r="AQ2278" s="78">
        <v>10500</v>
      </c>
      <c r="AR2278" s="78">
        <v>379</v>
      </c>
      <c r="AS2278" s="78">
        <v>10650</v>
      </c>
      <c r="AT2278" s="78">
        <v>10500</v>
      </c>
      <c r="AU2278" s="78">
        <v>10500</v>
      </c>
      <c r="AV2278" s="78">
        <v>130</v>
      </c>
      <c r="AW2278" s="77">
        <v>13.6</v>
      </c>
      <c r="AX2278" s="144">
        <f t="shared" si="239"/>
        <v>0.62</v>
      </c>
      <c r="AY2278" s="144">
        <f t="shared" si="240"/>
        <v>0.36</v>
      </c>
      <c r="AZ2278" s="144">
        <f t="shared" si="241"/>
        <v>0.18</v>
      </c>
      <c r="BA2278" s="54">
        <f t="shared" si="242"/>
        <v>14.653409887651891</v>
      </c>
      <c r="BB2278" s="54">
        <f t="shared" si="243"/>
        <v>11.620590112348109</v>
      </c>
    </row>
    <row r="2279" spans="1:54" x14ac:dyDescent="0.25">
      <c r="A2279" s="3">
        <v>43553</v>
      </c>
      <c r="B2279" s="77">
        <v>10641.04</v>
      </c>
      <c r="C2279" s="77">
        <v>1237.9886899999999</v>
      </c>
      <c r="D2279" s="77">
        <v>65.277299999999997</v>
      </c>
      <c r="E2279" s="77">
        <f t="shared" si="245"/>
        <v>16.752500000000033</v>
      </c>
      <c r="F2279" s="77">
        <v>2.0129000000000001</v>
      </c>
      <c r="G2279" s="77">
        <v>42.368400000000001</v>
      </c>
      <c r="H2279">
        <v>0</v>
      </c>
      <c r="I2279" s="78">
        <v>10598</v>
      </c>
      <c r="J2279">
        <v>201904</v>
      </c>
      <c r="K2279" s="78">
        <v>10598</v>
      </c>
      <c r="L2279" s="77">
        <f t="shared" si="244"/>
        <v>-43.040000000000873</v>
      </c>
      <c r="M2279" s="78">
        <v>57846</v>
      </c>
      <c r="N2279" s="78">
        <v>1226.0619799999999</v>
      </c>
      <c r="O2279" s="78">
        <v>-1947</v>
      </c>
      <c r="P2279" s="78">
        <v>-10.309329999999999</v>
      </c>
      <c r="Q2279" s="144">
        <v>57359.25</v>
      </c>
      <c r="R2279" s="78">
        <v>-27402</v>
      </c>
      <c r="S2279" s="78">
        <v>-2690</v>
      </c>
      <c r="T2279" s="78">
        <v>16617</v>
      </c>
      <c r="U2279" s="78">
        <v>45329</v>
      </c>
      <c r="V2279" s="219">
        <v>-0.36658651194599484</v>
      </c>
      <c r="W2279" s="78">
        <v>1582</v>
      </c>
      <c r="X2279" s="78">
        <v>5599</v>
      </c>
      <c r="Y2279" s="78">
        <v>9909</v>
      </c>
      <c r="Z2279" s="78">
        <v>22773</v>
      </c>
      <c r="AA2279" s="78">
        <v>117.94</v>
      </c>
      <c r="AB2279" s="78">
        <v>149.82</v>
      </c>
      <c r="AC2279" s="78">
        <v>60196</v>
      </c>
      <c r="AD2279" s="104">
        <v>1.9571099999999999</v>
      </c>
      <c r="AE2279" s="78">
        <v>-15929</v>
      </c>
      <c r="AF2279" s="104">
        <v>-0.21049000000000001</v>
      </c>
      <c r="AG2279" s="78">
        <v>-5183</v>
      </c>
      <c r="AH2279" s="104">
        <v>0.43779000000000001</v>
      </c>
      <c r="AI2279" s="78">
        <v>-230</v>
      </c>
      <c r="AJ2279" s="104">
        <v>-0.47791</v>
      </c>
      <c r="AK2279" s="78">
        <v>10800</v>
      </c>
      <c r="AL2279" s="78">
        <v>10300</v>
      </c>
      <c r="AM2279" s="8">
        <v>10600</v>
      </c>
      <c r="AN2279" s="78">
        <v>210</v>
      </c>
      <c r="AO2279" s="78">
        <v>10900</v>
      </c>
      <c r="AP2279" s="78">
        <v>10300</v>
      </c>
      <c r="AQ2279" s="78">
        <v>10600</v>
      </c>
      <c r="AR2279" s="78">
        <v>361</v>
      </c>
      <c r="AS2279" s="78">
        <v>10700</v>
      </c>
      <c r="AT2279" s="78">
        <v>10500</v>
      </c>
      <c r="AU2279" s="78">
        <v>10600</v>
      </c>
      <c r="AV2279" s="78">
        <v>102.5</v>
      </c>
      <c r="AW2279" s="77">
        <v>13.39</v>
      </c>
      <c r="AX2279" s="144">
        <f t="shared" ref="AX2279:AX2342" si="246">PERCENTRANK(AW2250:AW2279,AW2279,2)</f>
        <v>0.51</v>
      </c>
      <c r="AY2279" s="144">
        <f t="shared" ref="AY2279:AY2342" si="247">PERCENTRANK(AW2230:AW2279,AW2279,2)</f>
        <v>0.3</v>
      </c>
      <c r="AZ2279" s="144">
        <f t="shared" ref="AZ2279:AZ2342" si="248">PERCENTRANK(AW2180:AW2279,AW2279,2)</f>
        <v>0.15</v>
      </c>
      <c r="BA2279" s="54">
        <f t="shared" ref="BA2279:BA2342" si="249">AVERAGE(AW2260:AW2279)+2*_xlfn.STDEV.S(AW2260:AW2279)</f>
        <v>14.678156492413601</v>
      </c>
      <c r="BB2279" s="54">
        <f t="shared" ref="BB2279:BB2342" si="250">AVERAGE(AW2260:AW2279)-2*_xlfn.STDEV.S(AW2260:AW2279)</f>
        <v>11.657843507586401</v>
      </c>
    </row>
    <row r="2280" spans="1:54" x14ac:dyDescent="0.25">
      <c r="A2280" s="3">
        <v>43556</v>
      </c>
      <c r="B2280" s="77">
        <v>10642.63</v>
      </c>
      <c r="C2280" s="77">
        <v>1544.23252</v>
      </c>
      <c r="D2280" s="77">
        <v>91.381399999999999</v>
      </c>
      <c r="E2280" s="77">
        <f t="shared" si="245"/>
        <v>113.04230000000001</v>
      </c>
      <c r="F2280" s="77">
        <v>9.7676999999999996</v>
      </c>
      <c r="G2280" s="77">
        <v>43.266800000000003</v>
      </c>
      <c r="H2280">
        <v>0</v>
      </c>
      <c r="I2280" s="78">
        <v>10638</v>
      </c>
      <c r="J2280">
        <v>201904</v>
      </c>
      <c r="K2280" s="78">
        <v>10638</v>
      </c>
      <c r="L2280" s="77">
        <f t="shared" si="244"/>
        <v>-4.6299999999991996</v>
      </c>
      <c r="M2280" s="78">
        <v>58766</v>
      </c>
      <c r="N2280" s="78">
        <v>1250.5103099999999</v>
      </c>
      <c r="O2280" s="78">
        <v>-2941</v>
      </c>
      <c r="P2280" s="78">
        <v>-15.643230000000001</v>
      </c>
      <c r="Q2280" s="144">
        <v>58030.75</v>
      </c>
      <c r="R2280" s="78">
        <v>-27238</v>
      </c>
      <c r="S2280" s="78">
        <v>-4142</v>
      </c>
      <c r="T2280" s="78">
        <v>16159</v>
      </c>
      <c r="U2280" s="78">
        <v>45472</v>
      </c>
      <c r="V2280" s="219">
        <v>-0.35536154116819141</v>
      </c>
      <c r="W2280" s="78">
        <v>-131</v>
      </c>
      <c r="X2280" s="78">
        <v>3924</v>
      </c>
      <c r="Y2280" s="78">
        <v>6030</v>
      </c>
      <c r="Z2280" s="78">
        <v>17577</v>
      </c>
      <c r="AA2280" s="78">
        <v>109.31</v>
      </c>
      <c r="AB2280" s="78">
        <v>153.78</v>
      </c>
      <c r="AC2280" s="78">
        <v>71660</v>
      </c>
      <c r="AD2280" s="104">
        <v>2.42211</v>
      </c>
      <c r="AE2280" s="78">
        <v>-25155</v>
      </c>
      <c r="AF2280" s="104">
        <v>-0.43286000000000002</v>
      </c>
      <c r="AG2280" s="78">
        <v>-10924</v>
      </c>
      <c r="AH2280" s="104">
        <v>0.99785000000000001</v>
      </c>
      <c r="AI2280" s="78">
        <v>1078</v>
      </c>
      <c r="AJ2280" s="104">
        <v>-0.29942999999999997</v>
      </c>
      <c r="AK2280" s="78">
        <v>10800</v>
      </c>
      <c r="AL2280" s="78">
        <v>10200</v>
      </c>
      <c r="AM2280" s="8">
        <v>10600</v>
      </c>
      <c r="AN2280" s="78">
        <v>210</v>
      </c>
      <c r="AO2280" s="78">
        <v>11000</v>
      </c>
      <c r="AP2280" s="78">
        <v>10300</v>
      </c>
      <c r="AQ2280" s="78">
        <v>10600</v>
      </c>
      <c r="AR2280" s="78">
        <v>359</v>
      </c>
      <c r="AS2280" s="78">
        <v>10750</v>
      </c>
      <c r="AT2280" s="78">
        <v>10600</v>
      </c>
      <c r="AU2280" s="78">
        <v>10650</v>
      </c>
      <c r="AV2280" s="78">
        <v>73</v>
      </c>
      <c r="AW2280" s="77">
        <v>13.64</v>
      </c>
      <c r="AX2280" s="144">
        <f t="shared" si="246"/>
        <v>0.68</v>
      </c>
      <c r="AY2280" s="144">
        <f t="shared" si="247"/>
        <v>0.4</v>
      </c>
      <c r="AZ2280" s="144">
        <f t="shared" si="248"/>
        <v>0.2</v>
      </c>
      <c r="BA2280" s="54">
        <f t="shared" si="249"/>
        <v>14.691955973522443</v>
      </c>
      <c r="BB2280" s="54">
        <f t="shared" si="250"/>
        <v>11.657044026477557</v>
      </c>
    </row>
    <row r="2281" spans="1:54" x14ac:dyDescent="0.25">
      <c r="A2281" s="3">
        <v>43557</v>
      </c>
      <c r="B2281" s="77">
        <v>10690.3</v>
      </c>
      <c r="C2281" s="77">
        <v>1354.1147100000001</v>
      </c>
      <c r="D2281" s="77">
        <v>80.041300000000007</v>
      </c>
      <c r="E2281" s="77">
        <f t="shared" si="245"/>
        <v>263.36919999999998</v>
      </c>
      <c r="F2281" s="77">
        <v>0.8859999999999999</v>
      </c>
      <c r="G2281" s="77">
        <v>12.654200000000001</v>
      </c>
      <c r="H2281">
        <v>0</v>
      </c>
      <c r="I2281" s="78">
        <v>10676</v>
      </c>
      <c r="J2281">
        <v>201904</v>
      </c>
      <c r="K2281" s="78">
        <v>10676</v>
      </c>
      <c r="L2281" s="77">
        <f t="shared" si="244"/>
        <v>-14.299999999999272</v>
      </c>
      <c r="M2281" s="78">
        <v>60207</v>
      </c>
      <c r="N2281" s="78">
        <v>1285.7348</v>
      </c>
      <c r="O2281" s="78">
        <v>-614</v>
      </c>
      <c r="P2281" s="78">
        <v>-3.2755200000000002</v>
      </c>
      <c r="Q2281" s="144">
        <v>60053.5</v>
      </c>
      <c r="R2281" s="78">
        <v>-27072</v>
      </c>
      <c r="S2281" s="78">
        <v>-4664</v>
      </c>
      <c r="T2281" s="78">
        <v>19158</v>
      </c>
      <c r="U2281" s="78">
        <v>46450</v>
      </c>
      <c r="V2281" s="219">
        <v>-0.41244348762109795</v>
      </c>
      <c r="W2281" s="78">
        <v>731</v>
      </c>
      <c r="X2281" s="78">
        <v>4771</v>
      </c>
      <c r="Y2281" s="78">
        <v>8146</v>
      </c>
      <c r="Z2281" s="78">
        <v>21723</v>
      </c>
      <c r="AA2281" s="78">
        <v>127.81</v>
      </c>
      <c r="AB2281" s="78">
        <v>157.74</v>
      </c>
      <c r="AC2281" s="78">
        <v>71676</v>
      </c>
      <c r="AD2281" s="104">
        <v>2.7052200000000002</v>
      </c>
      <c r="AE2281" s="78">
        <v>-32340</v>
      </c>
      <c r="AF2281" s="104">
        <v>-0.57974000000000003</v>
      </c>
      <c r="AG2281" s="78">
        <v>-6567</v>
      </c>
      <c r="AH2281" s="104">
        <v>1.4932099999999999</v>
      </c>
      <c r="AI2281" s="78">
        <v>-6334</v>
      </c>
      <c r="AJ2281" s="104">
        <v>-0.35787999999999998</v>
      </c>
      <c r="AK2281" s="78">
        <v>10800</v>
      </c>
      <c r="AL2281" s="78">
        <v>10200</v>
      </c>
      <c r="AM2281" s="8">
        <v>10700</v>
      </c>
      <c r="AN2281" s="78">
        <v>187</v>
      </c>
      <c r="AO2281" s="78">
        <v>11000</v>
      </c>
      <c r="AP2281" s="78">
        <v>10300</v>
      </c>
      <c r="AQ2281" s="78">
        <v>10700</v>
      </c>
      <c r="AR2281" s="78">
        <v>343</v>
      </c>
      <c r="AS2281" s="78">
        <v>10700</v>
      </c>
      <c r="AT2281" s="78">
        <v>10650</v>
      </c>
      <c r="AU2281" s="78">
        <v>10700</v>
      </c>
      <c r="AV2281" s="78">
        <v>52</v>
      </c>
      <c r="AW2281" s="77">
        <v>13.32</v>
      </c>
      <c r="AX2281" s="144">
        <f t="shared" si="246"/>
        <v>0.48</v>
      </c>
      <c r="AY2281" s="144">
        <f t="shared" si="247"/>
        <v>0.28000000000000003</v>
      </c>
      <c r="AZ2281" s="144">
        <f t="shared" si="248"/>
        <v>0.14000000000000001</v>
      </c>
      <c r="BA2281" s="54">
        <f t="shared" si="249"/>
        <v>14.645432640808274</v>
      </c>
      <c r="BB2281" s="54">
        <f t="shared" si="250"/>
        <v>11.658567359191721</v>
      </c>
    </row>
    <row r="2282" spans="1:54" x14ac:dyDescent="0.25">
      <c r="A2282" s="3">
        <v>43558</v>
      </c>
      <c r="B2282" s="77">
        <v>10704.38</v>
      </c>
      <c r="C2282" s="77">
        <v>1179.65065</v>
      </c>
      <c r="D2282" s="77">
        <v>28.348699999999997</v>
      </c>
      <c r="E2282" s="77">
        <f t="shared" si="245"/>
        <v>266.57460000000003</v>
      </c>
      <c r="F2282" s="77">
        <v>-3.5162</v>
      </c>
      <c r="G2282" s="77">
        <v>16.160799999999998</v>
      </c>
      <c r="H2282" t="s">
        <v>1925</v>
      </c>
      <c r="I2282" s="78">
        <v>10693</v>
      </c>
      <c r="J2282">
        <v>201904</v>
      </c>
      <c r="K2282" s="78">
        <v>10693</v>
      </c>
      <c r="L2282" s="77">
        <f t="shared" si="244"/>
        <v>-11.3799999999992</v>
      </c>
      <c r="M2282" s="78">
        <v>59733</v>
      </c>
      <c r="N2282" s="78">
        <v>1277.6463100000001</v>
      </c>
      <c r="O2282" s="78">
        <v>-1588</v>
      </c>
      <c r="P2282" s="78">
        <v>-8.4897899999999993</v>
      </c>
      <c r="Q2282" s="144">
        <v>59336</v>
      </c>
      <c r="R2282" s="78">
        <v>-26786</v>
      </c>
      <c r="S2282" s="78">
        <v>-4401</v>
      </c>
      <c r="T2282" s="78">
        <v>18925</v>
      </c>
      <c r="U2282" s="78">
        <v>46169</v>
      </c>
      <c r="V2282" s="219">
        <v>-0.40990708050856633</v>
      </c>
      <c r="W2282" s="78">
        <v>3704</v>
      </c>
      <c r="X2282" s="78">
        <v>7635</v>
      </c>
      <c r="Y2282" s="78">
        <v>11864</v>
      </c>
      <c r="Z2282" s="78">
        <v>23010</v>
      </c>
      <c r="AA2282" s="78">
        <v>104.68</v>
      </c>
      <c r="AB2282" s="78">
        <v>176.86</v>
      </c>
      <c r="AC2282" s="78">
        <v>59775</v>
      </c>
      <c r="AD2282" s="104">
        <v>2.67693</v>
      </c>
      <c r="AE2282" s="78">
        <v>-39878</v>
      </c>
      <c r="AF2282" s="104">
        <v>-0.58913000000000004</v>
      </c>
      <c r="AG2282" s="78">
        <v>-6697</v>
      </c>
      <c r="AH2282" s="104">
        <v>1.2866299999999999</v>
      </c>
      <c r="AI2282" s="78">
        <v>-2058</v>
      </c>
      <c r="AJ2282" s="104">
        <v>4.8599999999999997E-3</v>
      </c>
      <c r="AK2282" s="78">
        <v>10800</v>
      </c>
      <c r="AL2282" s="78">
        <v>10200</v>
      </c>
      <c r="AM2282" s="8">
        <v>10700</v>
      </c>
      <c r="AN2282" s="78">
        <v>182</v>
      </c>
      <c r="AO2282" s="78">
        <v>11000</v>
      </c>
      <c r="AP2282" s="78">
        <v>10300</v>
      </c>
      <c r="AQ2282" s="78">
        <v>10700</v>
      </c>
      <c r="AR2282" s="78">
        <v>340</v>
      </c>
      <c r="AS2282" s="78">
        <v>10800</v>
      </c>
      <c r="AT2282" s="78">
        <v>10700</v>
      </c>
      <c r="AU2282" s="78">
        <v>10700</v>
      </c>
      <c r="AV2282" s="78">
        <v>122</v>
      </c>
      <c r="AW2282" s="77">
        <v>13.06</v>
      </c>
      <c r="AX2282" s="144">
        <f t="shared" si="246"/>
        <v>0.41</v>
      </c>
      <c r="AY2282" s="144">
        <f t="shared" si="247"/>
        <v>0.24</v>
      </c>
      <c r="AZ2282" s="144">
        <f t="shared" si="248"/>
        <v>0.12</v>
      </c>
      <c r="BA2282" s="54">
        <f t="shared" si="249"/>
        <v>14.6251481393092</v>
      </c>
      <c r="BB2282" s="54">
        <f t="shared" si="250"/>
        <v>11.645851860690797</v>
      </c>
    </row>
    <row r="2283" spans="1:54" x14ac:dyDescent="0.25">
      <c r="A2283" s="3">
        <v>43563</v>
      </c>
      <c r="B2283" s="77">
        <v>10800.57</v>
      </c>
      <c r="C2283" s="77">
        <v>1601.5637899999999</v>
      </c>
      <c r="D2283" s="77">
        <v>67.855800000000002</v>
      </c>
      <c r="E2283" s="77">
        <f t="shared" si="245"/>
        <v>366.92109999999997</v>
      </c>
      <c r="F2283" s="77">
        <v>0.4803</v>
      </c>
      <c r="G2283" s="77">
        <v>41.008900000000004</v>
      </c>
      <c r="H2283">
        <v>0</v>
      </c>
      <c r="I2283" s="78">
        <v>10770</v>
      </c>
      <c r="J2283">
        <v>201904</v>
      </c>
      <c r="K2283" s="78">
        <v>10770</v>
      </c>
      <c r="L2283" s="77">
        <f t="shared" si="244"/>
        <v>-30.569999999999709</v>
      </c>
      <c r="M2283" s="78">
        <v>62779</v>
      </c>
      <c r="N2283" s="78">
        <v>1352.1806899999999</v>
      </c>
      <c r="O2283" s="78">
        <v>2843</v>
      </c>
      <c r="P2283" s="78">
        <v>15.31212</v>
      </c>
      <c r="Q2283" s="144">
        <v>63489.75</v>
      </c>
      <c r="R2283" s="78">
        <v>-26305</v>
      </c>
      <c r="S2283" s="78">
        <v>-6198</v>
      </c>
      <c r="T2283" s="78">
        <v>21360</v>
      </c>
      <c r="U2283" s="78">
        <v>48536</v>
      </c>
      <c r="V2283" s="219">
        <v>-0.44008570957639692</v>
      </c>
      <c r="W2283" s="78">
        <v>3068</v>
      </c>
      <c r="X2283" s="78">
        <v>11003</v>
      </c>
      <c r="Y2283" s="78">
        <v>11003</v>
      </c>
      <c r="Z2283" s="78">
        <v>22791</v>
      </c>
      <c r="AA2283" s="78">
        <v>137.74</v>
      </c>
      <c r="AB2283" s="78">
        <v>182.47</v>
      </c>
      <c r="AC2283" s="78">
        <v>67421</v>
      </c>
      <c r="AD2283" s="104">
        <v>3.1967300000000001</v>
      </c>
      <c r="AE2283" s="78">
        <v>-40792</v>
      </c>
      <c r="AF2283" s="104">
        <v>-0.52907000000000004</v>
      </c>
      <c r="AG2283" s="78">
        <v>12473</v>
      </c>
      <c r="AH2283" s="104">
        <v>1.86555</v>
      </c>
      <c r="AI2283" s="78">
        <v>-25487</v>
      </c>
      <c r="AJ2283" s="104">
        <v>-0.76595000000000002</v>
      </c>
      <c r="AK2283" s="78">
        <v>10800</v>
      </c>
      <c r="AL2283" s="78">
        <v>10200</v>
      </c>
      <c r="AM2283" s="8">
        <v>10800</v>
      </c>
      <c r="AN2283" s="78">
        <v>151</v>
      </c>
      <c r="AO2283" s="78">
        <v>11000</v>
      </c>
      <c r="AP2283" s="78">
        <v>10300</v>
      </c>
      <c r="AQ2283" s="78">
        <v>10800</v>
      </c>
      <c r="AR2283" s="78">
        <v>325</v>
      </c>
      <c r="AS2283" s="78">
        <v>10850</v>
      </c>
      <c r="AT2283" s="78">
        <v>10700</v>
      </c>
      <c r="AU2283" s="78">
        <v>10800</v>
      </c>
      <c r="AV2283" s="78">
        <v>81</v>
      </c>
      <c r="AW2283" s="77">
        <v>13.75</v>
      </c>
      <c r="AX2283" s="144">
        <f t="shared" si="246"/>
        <v>0.79</v>
      </c>
      <c r="AY2283" s="144">
        <f t="shared" si="247"/>
        <v>0.46</v>
      </c>
      <c r="AZ2283" s="144">
        <f t="shared" si="248"/>
        <v>0.23</v>
      </c>
      <c r="BA2283" s="54">
        <f t="shared" si="249"/>
        <v>14.55576733941181</v>
      </c>
      <c r="BB2283" s="54">
        <f t="shared" si="250"/>
        <v>11.674232660588187</v>
      </c>
    </row>
    <row r="2284" spans="1:54" x14ac:dyDescent="0.25">
      <c r="A2284" s="3">
        <v>43564</v>
      </c>
      <c r="B2284" s="77">
        <v>10851.6</v>
      </c>
      <c r="C2284" s="77">
        <v>1396.5529799999999</v>
      </c>
      <c r="D2284" s="77">
        <v>51.622100000000003</v>
      </c>
      <c r="E2284" s="77">
        <f t="shared" si="245"/>
        <v>528.93799999999999</v>
      </c>
      <c r="F2284" s="77">
        <v>-1.4343999999999999</v>
      </c>
      <c r="G2284" s="77">
        <v>31.146100000000001</v>
      </c>
      <c r="H2284">
        <v>0</v>
      </c>
      <c r="I2284" s="78">
        <v>10843</v>
      </c>
      <c r="J2284">
        <v>201904</v>
      </c>
      <c r="K2284" s="78">
        <v>10843</v>
      </c>
      <c r="L2284" s="77">
        <f t="shared" si="244"/>
        <v>-8.6000000000003638</v>
      </c>
      <c r="M2284" s="78">
        <v>67126</v>
      </c>
      <c r="N2284" s="78">
        <v>1455.5959700000001</v>
      </c>
      <c r="O2284" s="78">
        <v>5050</v>
      </c>
      <c r="P2284" s="78">
        <v>27.38119</v>
      </c>
      <c r="Q2284" s="144">
        <v>68388.5</v>
      </c>
      <c r="R2284" s="78">
        <v>-26035</v>
      </c>
      <c r="S2284" s="78">
        <v>-5936</v>
      </c>
      <c r="T2284" s="78">
        <v>25239</v>
      </c>
      <c r="U2284" s="78">
        <v>53261</v>
      </c>
      <c r="V2284" s="219">
        <v>-0.47387394153320439</v>
      </c>
      <c r="W2284" s="78">
        <v>1701</v>
      </c>
      <c r="X2284" s="78">
        <v>10280</v>
      </c>
      <c r="Y2284" s="78">
        <v>13817</v>
      </c>
      <c r="Z2284" s="78">
        <v>25583</v>
      </c>
      <c r="AA2284" s="78">
        <v>147.56</v>
      </c>
      <c r="AB2284" s="78">
        <v>192.32</v>
      </c>
      <c r="AC2284" s="78">
        <v>69862</v>
      </c>
      <c r="AD2284" s="104">
        <v>4.0521599999999998</v>
      </c>
      <c r="AE2284" s="78">
        <v>-38793</v>
      </c>
      <c r="AF2284" s="104">
        <v>-0.35272999999999999</v>
      </c>
      <c r="AG2284" s="78">
        <v>14045</v>
      </c>
      <c r="AH2284" s="104">
        <v>2.1405699999999999</v>
      </c>
      <c r="AI2284" s="78">
        <v>-31195</v>
      </c>
      <c r="AJ2284" s="104">
        <v>-0.45262999999999998</v>
      </c>
      <c r="AK2284" s="78">
        <v>10900</v>
      </c>
      <c r="AL2284" s="78">
        <v>10200</v>
      </c>
      <c r="AM2284" s="8">
        <v>10800</v>
      </c>
      <c r="AN2284" s="78">
        <v>145</v>
      </c>
      <c r="AO2284" s="78">
        <v>11000</v>
      </c>
      <c r="AP2284" s="78">
        <v>10300</v>
      </c>
      <c r="AQ2284" s="78">
        <v>10800</v>
      </c>
      <c r="AR2284" s="78">
        <v>320</v>
      </c>
      <c r="AS2284" s="78">
        <v>10850</v>
      </c>
      <c r="AT2284" s="78">
        <v>10800</v>
      </c>
      <c r="AU2284" s="78">
        <v>10850</v>
      </c>
      <c r="AV2284" s="78">
        <v>50</v>
      </c>
      <c r="AW2284" s="77">
        <v>13.13</v>
      </c>
      <c r="AX2284" s="144">
        <f t="shared" si="246"/>
        <v>0.44</v>
      </c>
      <c r="AY2284" s="144">
        <f t="shared" si="247"/>
        <v>0.26</v>
      </c>
      <c r="AZ2284" s="144">
        <f t="shared" si="248"/>
        <v>0.13</v>
      </c>
      <c r="BA2284" s="54">
        <f t="shared" si="249"/>
        <v>14.406791099766425</v>
      </c>
      <c r="BB2284" s="54">
        <f t="shared" si="250"/>
        <v>11.715208900233572</v>
      </c>
    </row>
    <row r="2285" spans="1:54" x14ac:dyDescent="0.25">
      <c r="A2285" s="3">
        <v>43565</v>
      </c>
      <c r="B2285" s="77">
        <v>10868.14</v>
      </c>
      <c r="C2285" s="77">
        <v>1314.6714300000001</v>
      </c>
      <c r="D2285" s="77">
        <v>-2.0268000000000002</v>
      </c>
      <c r="E2285" s="77">
        <f t="shared" si="245"/>
        <v>630.49320000000012</v>
      </c>
      <c r="F2285" s="77">
        <v>-3.1287000000000003</v>
      </c>
      <c r="G2285" s="77">
        <v>38.273000000000003</v>
      </c>
      <c r="H2285" t="s">
        <v>1926</v>
      </c>
      <c r="I2285" s="78">
        <v>10862</v>
      </c>
      <c r="J2285">
        <v>201904</v>
      </c>
      <c r="K2285" s="78">
        <v>10862</v>
      </c>
      <c r="L2285" s="77">
        <f t="shared" si="244"/>
        <v>-6.1399999999994179</v>
      </c>
      <c r="M2285" s="78">
        <v>64114</v>
      </c>
      <c r="N2285" s="78">
        <v>1392.5800899999999</v>
      </c>
      <c r="O2285" s="78">
        <v>2786</v>
      </c>
      <c r="P2285" s="78">
        <v>15.132809999999999</v>
      </c>
      <c r="Q2285" s="144">
        <v>64810.5</v>
      </c>
      <c r="R2285" s="78">
        <v>-26108</v>
      </c>
      <c r="S2285" s="78">
        <v>-5515</v>
      </c>
      <c r="T2285" s="78">
        <v>23321</v>
      </c>
      <c r="U2285" s="78">
        <v>51561</v>
      </c>
      <c r="V2285" s="219">
        <v>-0.452299218401505</v>
      </c>
      <c r="W2285" s="78">
        <v>3624</v>
      </c>
      <c r="X2285" s="78">
        <v>10489</v>
      </c>
      <c r="Y2285" s="78">
        <v>14946</v>
      </c>
      <c r="Z2285" s="78">
        <v>24771</v>
      </c>
      <c r="AA2285" s="78">
        <v>114.1</v>
      </c>
      <c r="AB2285" s="78">
        <v>205.71</v>
      </c>
      <c r="AC2285" s="78">
        <v>59215</v>
      </c>
      <c r="AD2285" s="104">
        <v>4.0883799999999999</v>
      </c>
      <c r="AE2285" s="78">
        <v>-40544</v>
      </c>
      <c r="AF2285" s="104">
        <v>-0.36786999999999997</v>
      </c>
      <c r="AG2285" s="78">
        <v>2097</v>
      </c>
      <c r="AH2285" s="104">
        <v>1.9620599999999999</v>
      </c>
      <c r="AI2285" s="78">
        <v>-17562</v>
      </c>
      <c r="AJ2285" s="104">
        <v>-0.36016999999999999</v>
      </c>
      <c r="AK2285" s="78">
        <v>10900</v>
      </c>
      <c r="AL2285" s="78">
        <v>10200</v>
      </c>
      <c r="AM2285" s="8">
        <v>10850</v>
      </c>
      <c r="AN2285" s="78">
        <v>130</v>
      </c>
      <c r="AO2285" s="78">
        <v>11000</v>
      </c>
      <c r="AP2285" s="78">
        <v>10300</v>
      </c>
      <c r="AQ2285" s="78">
        <v>10900</v>
      </c>
      <c r="AR2285" s="78">
        <v>304</v>
      </c>
      <c r="AS2285" s="78">
        <v>10900</v>
      </c>
      <c r="AT2285" s="78">
        <v>10200</v>
      </c>
      <c r="AU2285" s="78">
        <v>10850</v>
      </c>
      <c r="AV2285" s="78">
        <v>130</v>
      </c>
      <c r="AW2285" s="77">
        <v>13.12</v>
      </c>
      <c r="AX2285" s="144">
        <f t="shared" si="246"/>
        <v>0.44</v>
      </c>
      <c r="AY2285" s="144">
        <f t="shared" si="247"/>
        <v>0.26</v>
      </c>
      <c r="AZ2285" s="144">
        <f t="shared" si="248"/>
        <v>0.13</v>
      </c>
      <c r="BA2285" s="54">
        <f t="shared" si="249"/>
        <v>14.259726708176322</v>
      </c>
      <c r="BB2285" s="54">
        <f t="shared" si="250"/>
        <v>11.761273291823676</v>
      </c>
    </row>
    <row r="2286" spans="1:54" x14ac:dyDescent="0.25">
      <c r="A2286" s="3">
        <v>43566</v>
      </c>
      <c r="B2286" s="77">
        <v>10808.77</v>
      </c>
      <c r="C2286" s="77">
        <v>1403.96633</v>
      </c>
      <c r="D2286" s="77">
        <v>-53.124200000000002</v>
      </c>
      <c r="E2286" s="77">
        <f t="shared" si="245"/>
        <v>546.64750000000004</v>
      </c>
      <c r="F2286" s="77">
        <v>-1.9209000000000001</v>
      </c>
      <c r="G2286" s="77">
        <v>-17.273099999999999</v>
      </c>
      <c r="H2286">
        <v>0</v>
      </c>
      <c r="I2286" s="78">
        <v>10806</v>
      </c>
      <c r="J2286">
        <v>201904</v>
      </c>
      <c r="K2286" s="78">
        <v>10806</v>
      </c>
      <c r="L2286" s="77">
        <f t="shared" si="244"/>
        <v>-2.7700000000004366</v>
      </c>
      <c r="M2286" s="78">
        <v>62890</v>
      </c>
      <c r="N2286" s="78">
        <v>1359.1086</v>
      </c>
      <c r="O2286" s="78">
        <v>1426</v>
      </c>
      <c r="P2286" s="78">
        <v>7.7082600000000001</v>
      </c>
      <c r="Q2286" s="144">
        <v>63246.5</v>
      </c>
      <c r="R2286" s="78">
        <v>-26153</v>
      </c>
      <c r="S2286" s="78">
        <v>-4455</v>
      </c>
      <c r="T2286" s="78">
        <v>21437</v>
      </c>
      <c r="U2286" s="78">
        <v>50183</v>
      </c>
      <c r="V2286" s="219">
        <v>-0.42717653388597732</v>
      </c>
      <c r="W2286" s="78">
        <v>4693</v>
      </c>
      <c r="X2286" s="78">
        <v>10373</v>
      </c>
      <c r="Y2286" s="78">
        <v>16768</v>
      </c>
      <c r="Z2286" s="78">
        <v>24686</v>
      </c>
      <c r="AA2286" s="78">
        <v>118.3</v>
      </c>
      <c r="AB2286" s="78">
        <v>178.98</v>
      </c>
      <c r="AC2286" s="78">
        <v>55735</v>
      </c>
      <c r="AD2286" s="104">
        <v>3.1757900000000001</v>
      </c>
      <c r="AE2286" s="78">
        <v>-36374</v>
      </c>
      <c r="AF2286" s="104">
        <v>-0.45712000000000003</v>
      </c>
      <c r="AG2286" s="78">
        <v>-11312</v>
      </c>
      <c r="AH2286" s="104">
        <v>1.20774</v>
      </c>
      <c r="AI2286" s="78">
        <v>-2101</v>
      </c>
      <c r="AJ2286" s="104">
        <v>-0.32640000000000002</v>
      </c>
      <c r="AK2286" s="78">
        <v>10800</v>
      </c>
      <c r="AL2286" s="78">
        <v>10500</v>
      </c>
      <c r="AM2286" s="8">
        <v>10800</v>
      </c>
      <c r="AN2286" s="78">
        <v>121</v>
      </c>
      <c r="AO2286" s="78">
        <v>11000</v>
      </c>
      <c r="AP2286" s="78">
        <v>10300</v>
      </c>
      <c r="AQ2286" s="78">
        <v>10800</v>
      </c>
      <c r="AR2286" s="78">
        <v>310</v>
      </c>
      <c r="AS2286" s="78">
        <v>10800</v>
      </c>
      <c r="AT2286" s="78">
        <v>10500</v>
      </c>
      <c r="AU2286" s="78">
        <v>10800</v>
      </c>
      <c r="AV2286" s="78">
        <v>121</v>
      </c>
      <c r="AW2286" s="77">
        <v>13.43</v>
      </c>
      <c r="AX2286" s="144">
        <f t="shared" si="246"/>
        <v>0.68</v>
      </c>
      <c r="AY2286" s="144">
        <f t="shared" si="247"/>
        <v>0.44</v>
      </c>
      <c r="AZ2286" s="144">
        <f t="shared" si="248"/>
        <v>0.22</v>
      </c>
      <c r="BA2286" s="54">
        <f t="shared" si="249"/>
        <v>14.300752136156294</v>
      </c>
      <c r="BB2286" s="54">
        <f t="shared" si="250"/>
        <v>11.792247863843702</v>
      </c>
    </row>
    <row r="2287" spans="1:54" x14ac:dyDescent="0.25">
      <c r="A2287" s="3">
        <v>43567</v>
      </c>
      <c r="B2287" s="77">
        <v>10805.3</v>
      </c>
      <c r="C2287" s="77">
        <v>1210.2025599999999</v>
      </c>
      <c r="D2287" s="77">
        <v>15.607100000000001</v>
      </c>
      <c r="E2287" s="77">
        <f t="shared" si="245"/>
        <v>538.98990000000003</v>
      </c>
      <c r="F2287" s="77">
        <v>-3.1282999999999999</v>
      </c>
      <c r="G2287" s="77">
        <v>-12.966099999999999</v>
      </c>
      <c r="H2287">
        <v>0</v>
      </c>
      <c r="I2287" s="78">
        <v>10802</v>
      </c>
      <c r="J2287">
        <v>201904</v>
      </c>
      <c r="K2287" s="78">
        <v>10802</v>
      </c>
      <c r="L2287" s="77">
        <f t="shared" si="244"/>
        <v>-3.2999999999992724</v>
      </c>
      <c r="M2287" s="78">
        <v>63106</v>
      </c>
      <c r="N2287" s="78">
        <v>1363.3584499999999</v>
      </c>
      <c r="O2287" s="78">
        <v>625</v>
      </c>
      <c r="P2287" s="78">
        <v>3.3788900000000002</v>
      </c>
      <c r="Q2287" s="144">
        <v>63262.25</v>
      </c>
      <c r="R2287" s="78">
        <v>-26153</v>
      </c>
      <c r="S2287" s="78">
        <v>-5579</v>
      </c>
      <c r="T2287" s="78">
        <v>20133</v>
      </c>
      <c r="U2287" s="78">
        <v>48882</v>
      </c>
      <c r="V2287" s="219">
        <v>-0.41186939977905979</v>
      </c>
      <c r="W2287" s="78">
        <v>4733</v>
      </c>
      <c r="X2287" s="78">
        <v>10799</v>
      </c>
      <c r="Y2287" s="78">
        <v>16670</v>
      </c>
      <c r="Z2287" s="78">
        <v>27283</v>
      </c>
      <c r="AA2287" s="78">
        <v>121.94</v>
      </c>
      <c r="AB2287" s="78">
        <v>175.81</v>
      </c>
      <c r="AC2287" s="78">
        <v>55686</v>
      </c>
      <c r="AD2287" s="104">
        <v>2.9843799999999998</v>
      </c>
      <c r="AE2287" s="78">
        <v>-40904</v>
      </c>
      <c r="AF2287" s="104">
        <v>-0.47236</v>
      </c>
      <c r="AG2287" s="78">
        <v>-11390</v>
      </c>
      <c r="AH2287" s="104">
        <v>1.2708299999999999</v>
      </c>
      <c r="AI2287" s="78">
        <v>-1123</v>
      </c>
      <c r="AJ2287" s="104">
        <v>-0.41071000000000002</v>
      </c>
      <c r="AK2287" s="78">
        <v>10900</v>
      </c>
      <c r="AL2287" s="78">
        <v>10500</v>
      </c>
      <c r="AM2287" s="8">
        <v>10800</v>
      </c>
      <c r="AN2287" s="78">
        <v>105</v>
      </c>
      <c r="AO2287" s="78">
        <v>11000</v>
      </c>
      <c r="AP2287" s="78">
        <v>10300</v>
      </c>
      <c r="AQ2287" s="78">
        <v>10800</v>
      </c>
      <c r="AR2287" s="78">
        <v>298</v>
      </c>
      <c r="AS2287" s="78">
        <v>10900</v>
      </c>
      <c r="AT2287" s="78">
        <v>10500</v>
      </c>
      <c r="AU2287" s="78">
        <v>10800</v>
      </c>
      <c r="AV2287" s="78">
        <v>105</v>
      </c>
      <c r="AW2287" s="77">
        <v>13.13</v>
      </c>
      <c r="AX2287" s="144">
        <f t="shared" si="246"/>
        <v>0.41</v>
      </c>
      <c r="AY2287" s="144">
        <f t="shared" si="247"/>
        <v>0.28000000000000003</v>
      </c>
      <c r="AZ2287" s="144">
        <f t="shared" si="248"/>
        <v>0.14000000000000001</v>
      </c>
      <c r="BA2287" s="54">
        <f t="shared" si="249"/>
        <v>14.312348804157757</v>
      </c>
      <c r="BB2287" s="54">
        <f t="shared" si="250"/>
        <v>11.815651195842239</v>
      </c>
    </row>
    <row r="2288" spans="1:54" x14ac:dyDescent="0.25">
      <c r="A2288" s="3">
        <v>43570</v>
      </c>
      <c r="B2288" s="77">
        <v>10875.6</v>
      </c>
      <c r="C2288" s="77">
        <v>1202.6052999999999</v>
      </c>
      <c r="D2288" s="77">
        <v>48.854599999999998</v>
      </c>
      <c r="E2288" s="77">
        <f t="shared" si="245"/>
        <v>610.11630000000002</v>
      </c>
      <c r="F2288" s="77">
        <v>3.8731999999999998</v>
      </c>
      <c r="G2288" s="77">
        <v>21.938600000000001</v>
      </c>
      <c r="H2288">
        <v>0</v>
      </c>
      <c r="I2288" s="78">
        <v>10876</v>
      </c>
      <c r="J2288">
        <v>201904</v>
      </c>
      <c r="K2288" s="78">
        <v>10876</v>
      </c>
      <c r="L2288" s="77">
        <f t="shared" si="244"/>
        <v>0.3999999999996362</v>
      </c>
      <c r="M2288" s="78">
        <v>61456</v>
      </c>
      <c r="N2288" s="78">
        <v>1336.9804099999999</v>
      </c>
      <c r="O2288" s="78">
        <v>214</v>
      </c>
      <c r="P2288" s="78">
        <v>1.16066</v>
      </c>
      <c r="Q2288" s="144">
        <v>61509.5</v>
      </c>
      <c r="R2288" s="78">
        <v>-25925</v>
      </c>
      <c r="S2288" s="78">
        <v>-4433</v>
      </c>
      <c r="T2288" s="78">
        <v>20242</v>
      </c>
      <c r="U2288" s="78">
        <v>50607</v>
      </c>
      <c r="V2288" s="219">
        <v>-0.39998419191021006</v>
      </c>
      <c r="W2288" s="78">
        <v>4864</v>
      </c>
      <c r="X2288" s="78">
        <v>8806</v>
      </c>
      <c r="Y2288" s="78">
        <v>18926</v>
      </c>
      <c r="Z2288" s="78">
        <v>28467</v>
      </c>
      <c r="AA2288" s="78">
        <v>129.21</v>
      </c>
      <c r="AB2288" s="78">
        <v>180.09</v>
      </c>
      <c r="AC2288" s="78">
        <v>62506</v>
      </c>
      <c r="AD2288" s="104">
        <v>3.92265</v>
      </c>
      <c r="AE2288" s="78">
        <v>-37422</v>
      </c>
      <c r="AF2288" s="104">
        <v>-0.33640999999999999</v>
      </c>
      <c r="AG2288" s="78">
        <v>513</v>
      </c>
      <c r="AH2288" s="104">
        <v>1.59178</v>
      </c>
      <c r="AI2288" s="78">
        <v>-13878</v>
      </c>
      <c r="AJ2288" s="104">
        <v>-0.27233000000000002</v>
      </c>
      <c r="AK2288" s="78">
        <v>10900</v>
      </c>
      <c r="AL2288" s="78">
        <v>10500</v>
      </c>
      <c r="AM2288" s="8">
        <v>10900</v>
      </c>
      <c r="AN2288" s="78">
        <v>72</v>
      </c>
      <c r="AO2288" s="78">
        <v>11000</v>
      </c>
      <c r="AP2288" s="78">
        <v>10300</v>
      </c>
      <c r="AQ2288" s="78">
        <v>10900</v>
      </c>
      <c r="AR2288" s="78">
        <v>277</v>
      </c>
      <c r="AS2288" s="78">
        <v>10900</v>
      </c>
      <c r="AT2288" s="78">
        <v>10500</v>
      </c>
      <c r="AU2288" s="78">
        <v>10900</v>
      </c>
      <c r="AV2288" s="78">
        <v>72</v>
      </c>
      <c r="AW2288" s="77">
        <v>12.88</v>
      </c>
      <c r="AX2288" s="144">
        <f t="shared" si="246"/>
        <v>0.34</v>
      </c>
      <c r="AY2288" s="144">
        <f t="shared" si="247"/>
        <v>0.22</v>
      </c>
      <c r="AZ2288" s="144">
        <f t="shared" si="248"/>
        <v>0.11</v>
      </c>
      <c r="BA2288" s="54">
        <f t="shared" si="249"/>
        <v>14.312692607217521</v>
      </c>
      <c r="BB2288" s="54">
        <f t="shared" si="250"/>
        <v>11.817307392782475</v>
      </c>
    </row>
    <row r="2289" spans="1:54" x14ac:dyDescent="0.25">
      <c r="A2289" s="3">
        <v>43571</v>
      </c>
      <c r="B2289" s="77">
        <v>10927.85</v>
      </c>
      <c r="C2289" s="77">
        <v>1329.26575</v>
      </c>
      <c r="D2289" s="77">
        <v>56.736800000000002</v>
      </c>
      <c r="E2289" s="77">
        <f t="shared" si="245"/>
        <v>611.21879999999999</v>
      </c>
      <c r="F2289" s="77">
        <v>-2.9031000000000002</v>
      </c>
      <c r="G2289" s="77">
        <v>21.642800000000001</v>
      </c>
      <c r="H2289">
        <v>0</v>
      </c>
      <c r="I2289" s="78">
        <v>10931</v>
      </c>
      <c r="J2289">
        <v>201904</v>
      </c>
      <c r="K2289" s="78">
        <v>10931</v>
      </c>
      <c r="L2289" s="77">
        <f t="shared" si="244"/>
        <v>3.1499999999996362</v>
      </c>
      <c r="M2289" s="78">
        <v>60562</v>
      </c>
      <c r="N2289" s="78">
        <v>1323.1703500000001</v>
      </c>
      <c r="O2289" s="78">
        <v>479</v>
      </c>
      <c r="P2289" s="78">
        <v>2.6122999999999998</v>
      </c>
      <c r="Q2289" s="144">
        <v>60681.75</v>
      </c>
      <c r="R2289" s="78">
        <v>-25945</v>
      </c>
      <c r="S2289" s="78">
        <v>-2429</v>
      </c>
      <c r="T2289" s="78">
        <v>23055</v>
      </c>
      <c r="U2289" s="78">
        <v>53090</v>
      </c>
      <c r="V2289" s="219">
        <v>-0.43426257298926352</v>
      </c>
      <c r="W2289" s="78">
        <v>5922</v>
      </c>
      <c r="X2289" s="78">
        <v>9996</v>
      </c>
      <c r="Y2289" s="78">
        <v>20969</v>
      </c>
      <c r="Z2289" s="78">
        <v>27298</v>
      </c>
      <c r="AA2289" s="78">
        <v>116.1</v>
      </c>
      <c r="AB2289" s="78">
        <v>185.34</v>
      </c>
      <c r="AC2289" s="78">
        <v>62000</v>
      </c>
      <c r="AD2289" s="104">
        <v>4.4670300000000003</v>
      </c>
      <c r="AE2289" s="78">
        <v>-35094</v>
      </c>
      <c r="AF2289" s="104">
        <v>-0.29448999999999997</v>
      </c>
      <c r="AG2289" s="78">
        <v>-8622</v>
      </c>
      <c r="AH2289" s="104">
        <v>1.55026</v>
      </c>
      <c r="AI2289" s="78">
        <v>-11500</v>
      </c>
      <c r="AJ2289" s="104">
        <v>-0.12490999999999999</v>
      </c>
      <c r="AK2289" s="78">
        <v>10900</v>
      </c>
      <c r="AL2289" s="78">
        <v>10500</v>
      </c>
      <c r="AM2289" s="8">
        <v>10950</v>
      </c>
      <c r="AN2289" s="78">
        <v>51</v>
      </c>
      <c r="AO2289" s="78">
        <v>11000</v>
      </c>
      <c r="AP2289" s="78">
        <v>10300</v>
      </c>
      <c r="AQ2289" s="78">
        <v>10900</v>
      </c>
      <c r="AR2289" s="78">
        <v>269</v>
      </c>
      <c r="AS2289" s="78">
        <v>10900</v>
      </c>
      <c r="AT2289" s="78">
        <v>10500</v>
      </c>
      <c r="AU2289" s="78">
        <v>10950</v>
      </c>
      <c r="AV2289" s="78">
        <v>51</v>
      </c>
      <c r="AW2289" s="77">
        <v>12.66</v>
      </c>
      <c r="AX2289" s="144">
        <f t="shared" si="246"/>
        <v>0.17</v>
      </c>
      <c r="AY2289" s="144">
        <f t="shared" si="247"/>
        <v>0.1</v>
      </c>
      <c r="AZ2289" s="144">
        <f t="shared" si="248"/>
        <v>0.05</v>
      </c>
      <c r="BA2289" s="54">
        <f t="shared" si="249"/>
        <v>14.194424798092411</v>
      </c>
      <c r="BB2289" s="54">
        <f t="shared" si="250"/>
        <v>12.035575201907589</v>
      </c>
    </row>
    <row r="2290" spans="1:54" x14ac:dyDescent="0.25">
      <c r="A2290" s="3">
        <v>43572</v>
      </c>
      <c r="B2290" s="77">
        <v>10997.26</v>
      </c>
      <c r="C2290" s="77">
        <v>1692.3051399999999</v>
      </c>
      <c r="D2290" s="77">
        <v>94.234500000000011</v>
      </c>
      <c r="E2290" s="77">
        <f t="shared" si="245"/>
        <v>652.89480000000003</v>
      </c>
      <c r="F2290" s="77">
        <v>0.13600000000000001</v>
      </c>
      <c r="G2290" s="77">
        <v>17.598800000000001</v>
      </c>
      <c r="H2290" t="s">
        <v>1927</v>
      </c>
      <c r="I2290" s="78">
        <v>11004</v>
      </c>
      <c r="J2290">
        <v>201905</v>
      </c>
      <c r="K2290" s="78">
        <v>10994</v>
      </c>
      <c r="L2290" s="77">
        <f t="shared" si="244"/>
        <v>-3.2600000000002183</v>
      </c>
      <c r="M2290" s="78">
        <v>62747</v>
      </c>
      <c r="N2290" s="78">
        <v>1379.3331499999999</v>
      </c>
      <c r="O2290" s="78">
        <v>4877</v>
      </c>
      <c r="P2290" s="78">
        <v>26.804729999999999</v>
      </c>
      <c r="Q2290" s="144">
        <v>63966.25</v>
      </c>
      <c r="R2290" s="78">
        <v>-25345</v>
      </c>
      <c r="S2290" s="78">
        <v>-7219</v>
      </c>
      <c r="T2290" s="78">
        <v>21436</v>
      </c>
      <c r="U2290" s="78">
        <v>36374</v>
      </c>
      <c r="V2290" s="219">
        <v>-0.589322043217683</v>
      </c>
      <c r="W2290" s="78">
        <v>5462</v>
      </c>
      <c r="X2290" s="78">
        <v>12661</v>
      </c>
      <c r="Y2290" s="78">
        <v>16796</v>
      </c>
      <c r="Z2290" s="78">
        <v>26110</v>
      </c>
      <c r="AA2290" s="78">
        <v>93.18</v>
      </c>
      <c r="AB2290" s="78">
        <v>157.78</v>
      </c>
      <c r="AC2290" s="78">
        <v>33676</v>
      </c>
      <c r="AD2290" s="104">
        <v>2.09179</v>
      </c>
      <c r="AE2290" s="78">
        <v>-30467</v>
      </c>
      <c r="AF2290" s="104">
        <v>-0.21879000000000001</v>
      </c>
      <c r="AG2290" s="78">
        <v>7715</v>
      </c>
      <c r="AH2290" s="104">
        <v>1.5144200000000001</v>
      </c>
      <c r="AI2290" s="78">
        <v>-8602</v>
      </c>
      <c r="AJ2290" s="104">
        <v>-0.63514999999999999</v>
      </c>
      <c r="AK2290" s="78">
        <v>11200</v>
      </c>
      <c r="AL2290" s="78">
        <v>10300</v>
      </c>
      <c r="AM2290" s="8">
        <v>11000</v>
      </c>
      <c r="AN2290" s="78">
        <v>264</v>
      </c>
      <c r="AO2290" s="78">
        <v>13400</v>
      </c>
      <c r="AP2290" s="78">
        <v>10900</v>
      </c>
      <c r="AQ2290" s="78">
        <v>11000</v>
      </c>
      <c r="AR2290" s="78">
        <v>419</v>
      </c>
      <c r="AS2290" s="78">
        <v>11000</v>
      </c>
      <c r="AT2290" s="78">
        <v>10950</v>
      </c>
      <c r="AU2290" s="78">
        <v>11000</v>
      </c>
      <c r="AV2290" s="78">
        <v>125</v>
      </c>
      <c r="AW2290" s="77">
        <v>12.96</v>
      </c>
      <c r="AX2290" s="144">
        <f t="shared" si="246"/>
        <v>0.37</v>
      </c>
      <c r="AY2290" s="144">
        <f t="shared" si="247"/>
        <v>0.26</v>
      </c>
      <c r="AZ2290" s="144">
        <f t="shared" si="248"/>
        <v>0.13</v>
      </c>
      <c r="BA2290" s="54">
        <f t="shared" si="249"/>
        <v>14.184214522037605</v>
      </c>
      <c r="BB2290" s="54">
        <f t="shared" si="250"/>
        <v>12.087785477962393</v>
      </c>
    </row>
    <row r="2291" spans="1:54" x14ac:dyDescent="0.25">
      <c r="A2291" s="3">
        <v>43573</v>
      </c>
      <c r="B2291" s="77">
        <v>10962.02</v>
      </c>
      <c r="C2291" s="77">
        <v>1811.9500700000001</v>
      </c>
      <c r="D2291" s="77">
        <v>19.2392</v>
      </c>
      <c r="E2291" s="77">
        <f t="shared" si="245"/>
        <v>674.39269999999999</v>
      </c>
      <c r="F2291" s="77">
        <v>-2.2700999999999998</v>
      </c>
      <c r="G2291" s="77">
        <v>-19.772500000000001</v>
      </c>
      <c r="H2291">
        <v>0</v>
      </c>
      <c r="I2291" s="78">
        <v>10939</v>
      </c>
      <c r="J2291">
        <v>201905</v>
      </c>
      <c r="K2291" s="78">
        <v>10939</v>
      </c>
      <c r="L2291" s="77">
        <f t="shared" si="244"/>
        <v>-23.020000000000437</v>
      </c>
      <c r="M2291" s="78">
        <v>63011</v>
      </c>
      <c r="N2291" s="78">
        <v>1378.34476</v>
      </c>
      <c r="O2291" s="78">
        <v>928</v>
      </c>
      <c r="P2291" s="78">
        <v>5.07965</v>
      </c>
      <c r="Q2291" s="144">
        <v>63243</v>
      </c>
      <c r="R2291" s="78">
        <v>-25762</v>
      </c>
      <c r="S2291" s="78">
        <v>-7389</v>
      </c>
      <c r="T2291" s="78">
        <v>18702</v>
      </c>
      <c r="U2291" s="78">
        <v>40028</v>
      </c>
      <c r="V2291" s="219">
        <v>-0.46722294393924252</v>
      </c>
      <c r="W2291" s="78">
        <v>5703</v>
      </c>
      <c r="X2291" s="78">
        <v>6415</v>
      </c>
      <c r="Y2291" s="78">
        <v>17542</v>
      </c>
      <c r="Z2291" s="78">
        <v>27261</v>
      </c>
      <c r="AA2291" s="78">
        <v>117.76</v>
      </c>
      <c r="AB2291" s="78">
        <v>148.9</v>
      </c>
      <c r="AC2291" s="78">
        <v>35996</v>
      </c>
      <c r="AD2291" s="104">
        <v>1.70539</v>
      </c>
      <c r="AE2291" s="78">
        <v>-26357</v>
      </c>
      <c r="AF2291" s="104">
        <v>-0.14610999999999999</v>
      </c>
      <c r="AG2291" s="78">
        <v>3374</v>
      </c>
      <c r="AH2291" s="104">
        <v>1.2591000000000001</v>
      </c>
      <c r="AI2291" s="78">
        <v>478</v>
      </c>
      <c r="AJ2291" s="104">
        <v>-0.61107</v>
      </c>
      <c r="AK2291" s="78">
        <v>11000</v>
      </c>
      <c r="AL2291" s="78">
        <v>10300</v>
      </c>
      <c r="AM2291" s="8">
        <v>10900</v>
      </c>
      <c r="AN2291" s="78">
        <v>284</v>
      </c>
      <c r="AO2291" s="78">
        <v>13400</v>
      </c>
      <c r="AP2291" s="78">
        <v>10900</v>
      </c>
      <c r="AQ2291" s="78">
        <v>10900</v>
      </c>
      <c r="AR2291" s="78">
        <v>435</v>
      </c>
      <c r="AS2291" s="78">
        <v>11150</v>
      </c>
      <c r="AT2291" s="78">
        <v>10900</v>
      </c>
      <c r="AU2291" s="78">
        <v>10950</v>
      </c>
      <c r="AV2291" s="78">
        <v>119</v>
      </c>
      <c r="AW2291" s="77">
        <v>13.67</v>
      </c>
      <c r="AX2291" s="144">
        <f t="shared" si="246"/>
        <v>0.82</v>
      </c>
      <c r="AY2291" s="144">
        <f t="shared" si="247"/>
        <v>0.61</v>
      </c>
      <c r="AZ2291" s="144">
        <f t="shared" si="248"/>
        <v>0.3</v>
      </c>
      <c r="BA2291" s="54">
        <f t="shared" si="249"/>
        <v>14.21981298911145</v>
      </c>
      <c r="BB2291" s="54">
        <f t="shared" si="250"/>
        <v>12.173187010888551</v>
      </c>
    </row>
    <row r="2292" spans="1:54" x14ac:dyDescent="0.25">
      <c r="A2292" s="3">
        <v>43574</v>
      </c>
      <c r="B2292" s="77">
        <v>10968.5</v>
      </c>
      <c r="C2292" s="77">
        <v>1287.7206699999999</v>
      </c>
      <c r="D2292" s="77">
        <v>93.387700000000009</v>
      </c>
      <c r="E2292" s="77">
        <f t="shared" si="245"/>
        <v>711.81780000000003</v>
      </c>
      <c r="F2292" s="77">
        <v>-7.8966999999999992</v>
      </c>
      <c r="G2292" s="77">
        <v>-0.70469999999999999</v>
      </c>
      <c r="H2292">
        <v>0</v>
      </c>
      <c r="I2292" s="78">
        <v>10972</v>
      </c>
      <c r="J2292">
        <v>201905</v>
      </c>
      <c r="K2292" s="78">
        <v>10972</v>
      </c>
      <c r="L2292" s="77">
        <f t="shared" si="244"/>
        <v>3.5</v>
      </c>
      <c r="M2292" s="78">
        <v>63893</v>
      </c>
      <c r="N2292" s="78">
        <v>1402.1111599999999</v>
      </c>
      <c r="O2292" s="78">
        <v>2793</v>
      </c>
      <c r="P2292" s="78">
        <v>15.333299999999999</v>
      </c>
      <c r="Q2292" s="144">
        <v>64591.25</v>
      </c>
      <c r="R2292" s="78">
        <v>-25965</v>
      </c>
      <c r="S2292" s="78">
        <v>-7679</v>
      </c>
      <c r="T2292" s="78">
        <v>18378</v>
      </c>
      <c r="U2292" s="78">
        <v>41008</v>
      </c>
      <c r="V2292" s="219">
        <v>-0.44815645727662895</v>
      </c>
      <c r="W2292" s="78">
        <v>6396</v>
      </c>
      <c r="X2292" s="78">
        <v>7403</v>
      </c>
      <c r="Y2292" s="78">
        <v>17226</v>
      </c>
      <c r="Z2292" s="78">
        <v>25182</v>
      </c>
      <c r="AA2292" s="78">
        <v>112.71</v>
      </c>
      <c r="AB2292" s="78">
        <v>136.86000000000001</v>
      </c>
      <c r="AC2292" s="78">
        <v>40808</v>
      </c>
      <c r="AD2292" s="104">
        <v>1.7333400000000001</v>
      </c>
      <c r="AE2292" s="78">
        <v>-28902</v>
      </c>
      <c r="AF2292" s="104">
        <v>-0.29087000000000002</v>
      </c>
      <c r="AG2292" s="78">
        <v>-2954</v>
      </c>
      <c r="AH2292" s="104">
        <v>1.3541399999999999</v>
      </c>
      <c r="AI2292" s="78">
        <v>2276</v>
      </c>
      <c r="AJ2292" s="104">
        <v>-0.57308999999999999</v>
      </c>
      <c r="AK2292" s="78">
        <v>11300</v>
      </c>
      <c r="AL2292" s="78">
        <v>10600</v>
      </c>
      <c r="AM2292" s="8">
        <v>11000</v>
      </c>
      <c r="AN2292" s="78">
        <v>254</v>
      </c>
      <c r="AO2292" s="78">
        <v>13400</v>
      </c>
      <c r="AP2292" s="78">
        <v>10900</v>
      </c>
      <c r="AQ2292" s="78">
        <v>11000</v>
      </c>
      <c r="AR2292" s="78">
        <v>409</v>
      </c>
      <c r="AS2292" s="78">
        <v>11100</v>
      </c>
      <c r="AT2292" s="78">
        <v>10900</v>
      </c>
      <c r="AU2292" s="78">
        <v>11000</v>
      </c>
      <c r="AV2292" s="78">
        <v>93</v>
      </c>
      <c r="AW2292" s="77">
        <v>12.91</v>
      </c>
      <c r="AX2292" s="144">
        <f t="shared" si="246"/>
        <v>0.37</v>
      </c>
      <c r="AY2292" s="144">
        <f t="shared" si="247"/>
        <v>0.26</v>
      </c>
      <c r="AZ2292" s="144">
        <f t="shared" si="248"/>
        <v>0.13</v>
      </c>
      <c r="BA2292" s="54">
        <f t="shared" si="249"/>
        <v>14.215543754584443</v>
      </c>
      <c r="BB2292" s="54">
        <f t="shared" si="250"/>
        <v>12.193456245415556</v>
      </c>
    </row>
    <row r="2293" spans="1:54" x14ac:dyDescent="0.25">
      <c r="A2293" s="3">
        <v>43577</v>
      </c>
      <c r="B2293" s="77">
        <v>10987.71</v>
      </c>
      <c r="C2293" s="77">
        <v>1120.7181499999999</v>
      </c>
      <c r="D2293" s="77">
        <v>-9.4562000000000008</v>
      </c>
      <c r="E2293" s="77">
        <f t="shared" si="245"/>
        <v>603.31840000000011</v>
      </c>
      <c r="F2293" s="77">
        <v>-2.9404000000000003</v>
      </c>
      <c r="G2293" s="77">
        <v>-4.7366000000000001</v>
      </c>
      <c r="H2293">
        <v>0</v>
      </c>
      <c r="I2293" s="78">
        <v>10978</v>
      </c>
      <c r="J2293">
        <v>201905</v>
      </c>
      <c r="K2293" s="78">
        <v>10978</v>
      </c>
      <c r="L2293" s="77">
        <f t="shared" si="244"/>
        <v>-9.7099999999991269</v>
      </c>
      <c r="M2293" s="78">
        <v>60734</v>
      </c>
      <c r="N2293" s="78">
        <v>1333.3934999999999</v>
      </c>
      <c r="O2293" s="78">
        <v>1725</v>
      </c>
      <c r="P2293" s="78">
        <v>9.4783899999999992</v>
      </c>
      <c r="Q2293" s="144">
        <v>61165.25</v>
      </c>
      <c r="R2293" s="78">
        <v>-25959</v>
      </c>
      <c r="S2293" s="78">
        <v>-6414</v>
      </c>
      <c r="T2293" s="78">
        <v>17575</v>
      </c>
      <c r="U2293" s="78">
        <v>41679</v>
      </c>
      <c r="V2293" s="219">
        <v>-0.42167518414549293</v>
      </c>
      <c r="W2293" s="78">
        <v>6450</v>
      </c>
      <c r="X2293" s="78">
        <v>4516</v>
      </c>
      <c r="Y2293" s="78">
        <v>17228</v>
      </c>
      <c r="Z2293" s="78">
        <v>24094</v>
      </c>
      <c r="AA2293" s="78">
        <v>112.34</v>
      </c>
      <c r="AB2293" s="78">
        <v>133.61000000000001</v>
      </c>
      <c r="AC2293" s="78">
        <v>42690</v>
      </c>
      <c r="AD2293" s="104">
        <v>1.7893399999999999</v>
      </c>
      <c r="AE2293" s="78">
        <v>-28942</v>
      </c>
      <c r="AF2293" s="104">
        <v>-0.29885</v>
      </c>
      <c r="AG2293" s="78">
        <v>-13654</v>
      </c>
      <c r="AH2293" s="104">
        <v>1.1962699999999999</v>
      </c>
      <c r="AI2293" s="78">
        <v>10372</v>
      </c>
      <c r="AJ2293" s="104">
        <v>-0.35131000000000001</v>
      </c>
      <c r="AK2293" s="78">
        <v>11300</v>
      </c>
      <c r="AL2293" s="78">
        <v>10500</v>
      </c>
      <c r="AM2293" s="8">
        <v>11000</v>
      </c>
      <c r="AN2293" s="78">
        <v>254</v>
      </c>
      <c r="AO2293" s="78">
        <v>13400</v>
      </c>
      <c r="AP2293" s="78">
        <v>10900</v>
      </c>
      <c r="AQ2293" s="78">
        <v>11000</v>
      </c>
      <c r="AR2293" s="78">
        <v>413</v>
      </c>
      <c r="AS2293" s="78">
        <v>11100</v>
      </c>
      <c r="AT2293" s="78">
        <v>10900</v>
      </c>
      <c r="AU2293" s="78">
        <v>11000</v>
      </c>
      <c r="AV2293" s="78">
        <v>75</v>
      </c>
      <c r="AW2293" s="77">
        <v>13.49</v>
      </c>
      <c r="AX2293" s="144">
        <f t="shared" si="246"/>
        <v>0.75</v>
      </c>
      <c r="AY2293" s="144">
        <f t="shared" si="247"/>
        <v>0.56999999999999995</v>
      </c>
      <c r="AZ2293" s="144">
        <f t="shared" si="248"/>
        <v>0.28000000000000003</v>
      </c>
      <c r="BA2293" s="54">
        <f t="shared" si="249"/>
        <v>14.204122045339243</v>
      </c>
      <c r="BB2293" s="54">
        <f t="shared" si="250"/>
        <v>12.312877954660753</v>
      </c>
    </row>
    <row r="2294" spans="1:54" x14ac:dyDescent="0.25">
      <c r="A2294" s="3">
        <v>43578</v>
      </c>
      <c r="B2294" s="77">
        <v>11025.68</v>
      </c>
      <c r="C2294" s="77">
        <v>1119.3432299999999</v>
      </c>
      <c r="D2294" s="77">
        <v>34.211799999999997</v>
      </c>
      <c r="E2294" s="77">
        <f t="shared" si="245"/>
        <v>609.06520000000012</v>
      </c>
      <c r="F2294" s="77">
        <v>-9.6103000000000005</v>
      </c>
      <c r="G2294" s="77">
        <v>-1.4878</v>
      </c>
      <c r="H2294">
        <v>0</v>
      </c>
      <c r="I2294" s="78">
        <v>11024</v>
      </c>
      <c r="J2294">
        <v>201905</v>
      </c>
      <c r="K2294" s="78">
        <v>11024</v>
      </c>
      <c r="L2294" s="77">
        <f t="shared" si="244"/>
        <v>-1.680000000000291</v>
      </c>
      <c r="M2294" s="78">
        <v>62257</v>
      </c>
      <c r="N2294" s="78">
        <v>1372.4310499999999</v>
      </c>
      <c r="O2294" s="78">
        <v>2995</v>
      </c>
      <c r="P2294" s="78">
        <v>16.517119999999998</v>
      </c>
      <c r="Q2294" s="144">
        <v>63005.75</v>
      </c>
      <c r="R2294" s="78">
        <v>-25970</v>
      </c>
      <c r="S2294" s="78">
        <v>-7075</v>
      </c>
      <c r="T2294" s="78">
        <v>19242</v>
      </c>
      <c r="U2294" s="78">
        <v>42574</v>
      </c>
      <c r="V2294" s="219">
        <v>-0.45196598863155918</v>
      </c>
      <c r="W2294" s="78">
        <v>6683</v>
      </c>
      <c r="X2294" s="78">
        <v>7828</v>
      </c>
      <c r="Y2294" s="78">
        <v>17109</v>
      </c>
      <c r="Z2294" s="78">
        <v>22802</v>
      </c>
      <c r="AA2294" s="78">
        <v>116.77</v>
      </c>
      <c r="AB2294" s="78">
        <v>141.55000000000001</v>
      </c>
      <c r="AC2294" s="78">
        <v>43862</v>
      </c>
      <c r="AD2294" s="104">
        <v>1.9209099999999999</v>
      </c>
      <c r="AE2294" s="78">
        <v>-30948</v>
      </c>
      <c r="AF2294" s="104">
        <v>-0.23288</v>
      </c>
      <c r="AG2294" s="78">
        <v>-12202</v>
      </c>
      <c r="AH2294" s="104">
        <v>1.55122</v>
      </c>
      <c r="AI2294" s="78">
        <v>10255</v>
      </c>
      <c r="AJ2294" s="104">
        <v>-0.29596</v>
      </c>
      <c r="AK2294" s="78">
        <v>11300</v>
      </c>
      <c r="AL2294" s="78">
        <v>10500</v>
      </c>
      <c r="AM2294" s="8">
        <v>11000</v>
      </c>
      <c r="AN2294" s="78">
        <v>245</v>
      </c>
      <c r="AO2294" s="78">
        <v>13400</v>
      </c>
      <c r="AP2294" s="78">
        <v>10900</v>
      </c>
      <c r="AQ2294" s="78">
        <v>11000</v>
      </c>
      <c r="AR2294" s="78">
        <v>409</v>
      </c>
      <c r="AS2294" s="78">
        <v>11050</v>
      </c>
      <c r="AT2294" s="78">
        <v>11000</v>
      </c>
      <c r="AU2294" s="78">
        <v>11050</v>
      </c>
      <c r="AV2294" s="78">
        <v>48</v>
      </c>
      <c r="AW2294" s="77">
        <v>13.09</v>
      </c>
      <c r="AX2294" s="144">
        <f t="shared" si="246"/>
        <v>0.48</v>
      </c>
      <c r="AY2294" s="144">
        <f t="shared" si="247"/>
        <v>0.34</v>
      </c>
      <c r="AZ2294" s="144">
        <f t="shared" si="248"/>
        <v>0.17</v>
      </c>
      <c r="BA2294" s="54">
        <f t="shared" si="249"/>
        <v>14.054232922960693</v>
      </c>
      <c r="BB2294" s="54">
        <f t="shared" si="250"/>
        <v>12.572767077039305</v>
      </c>
    </row>
    <row r="2295" spans="1:54" x14ac:dyDescent="0.25">
      <c r="A2295" s="3">
        <v>43579</v>
      </c>
      <c r="B2295" s="77">
        <v>11027.64</v>
      </c>
      <c r="C2295" s="77">
        <v>1262.3952999999999</v>
      </c>
      <c r="D2295" s="77">
        <v>-12.4001</v>
      </c>
      <c r="E2295" s="77">
        <f t="shared" si="245"/>
        <v>648.44150000000013</v>
      </c>
      <c r="F2295" s="77">
        <v>2.8068</v>
      </c>
      <c r="G2295" s="77">
        <v>-12.824200000000001</v>
      </c>
      <c r="H2295" t="s">
        <v>1928</v>
      </c>
      <c r="I2295" s="78">
        <v>11009</v>
      </c>
      <c r="J2295">
        <v>201905</v>
      </c>
      <c r="K2295" s="78">
        <v>11009</v>
      </c>
      <c r="L2295" s="77">
        <f t="shared" si="244"/>
        <v>-18.639999999999418</v>
      </c>
      <c r="M2295" s="78">
        <v>56118</v>
      </c>
      <c r="N2295" s="78">
        <v>1235.5384200000001</v>
      </c>
      <c r="O2295" s="78">
        <v>-107</v>
      </c>
      <c r="P2295" s="78">
        <v>-0.57964000000000004</v>
      </c>
      <c r="Q2295" s="144">
        <v>56091.25</v>
      </c>
      <c r="R2295" s="78">
        <v>-25968</v>
      </c>
      <c r="S2295" s="78">
        <v>-4476</v>
      </c>
      <c r="T2295" s="78">
        <v>15717</v>
      </c>
      <c r="U2295" s="78">
        <v>41272</v>
      </c>
      <c r="V2295" s="219">
        <v>-0.38081508044194612</v>
      </c>
      <c r="W2295" s="78">
        <v>3659</v>
      </c>
      <c r="X2295" s="78">
        <v>1367</v>
      </c>
      <c r="Y2295" s="78">
        <v>13332</v>
      </c>
      <c r="Z2295" s="78">
        <v>17528</v>
      </c>
      <c r="AA2295" s="78">
        <v>99.67</v>
      </c>
      <c r="AB2295" s="78">
        <v>133.94</v>
      </c>
      <c r="AC2295" s="78">
        <v>35937</v>
      </c>
      <c r="AD2295" s="104">
        <v>1.6952700000000001</v>
      </c>
      <c r="AE2295" s="78">
        <v>-30012</v>
      </c>
      <c r="AF2295" s="104">
        <v>-0.17127000000000001</v>
      </c>
      <c r="AG2295" s="78">
        <v>-11583</v>
      </c>
      <c r="AH2295" s="104">
        <v>1.0481199999999999</v>
      </c>
      <c r="AI2295" s="78">
        <v>8349</v>
      </c>
      <c r="AJ2295" s="104">
        <v>-0.19758000000000001</v>
      </c>
      <c r="AK2295" s="78">
        <v>11300</v>
      </c>
      <c r="AL2295" s="78">
        <v>10500</v>
      </c>
      <c r="AM2295" s="8">
        <v>11000</v>
      </c>
      <c r="AN2295" s="78">
        <v>234</v>
      </c>
      <c r="AO2295" s="78">
        <v>13400</v>
      </c>
      <c r="AP2295" s="78">
        <v>10900</v>
      </c>
      <c r="AQ2295" s="78">
        <v>11000</v>
      </c>
      <c r="AR2295" s="78">
        <v>402</v>
      </c>
      <c r="AS2295" s="78">
        <v>11050</v>
      </c>
      <c r="AT2295" s="78">
        <v>11000</v>
      </c>
      <c r="AU2295" s="78">
        <v>11000</v>
      </c>
      <c r="AV2295" s="78">
        <v>130</v>
      </c>
      <c r="AW2295" s="77">
        <v>13.3</v>
      </c>
      <c r="AX2295" s="144">
        <f t="shared" si="246"/>
        <v>0.62</v>
      </c>
      <c r="AY2295" s="144">
        <f t="shared" si="247"/>
        <v>0.46</v>
      </c>
      <c r="AZ2295" s="144">
        <f t="shared" si="248"/>
        <v>0.23</v>
      </c>
      <c r="BA2295" s="54">
        <f t="shared" si="249"/>
        <v>13.853396572318186</v>
      </c>
      <c r="BB2295" s="54">
        <f t="shared" si="250"/>
        <v>12.676603427681815</v>
      </c>
    </row>
    <row r="2296" spans="1:54" x14ac:dyDescent="0.25">
      <c r="A2296" s="3">
        <v>43580</v>
      </c>
      <c r="B2296" s="77">
        <v>11039.86</v>
      </c>
      <c r="C2296" s="77">
        <v>1156.0447899999999</v>
      </c>
      <c r="D2296" s="77">
        <v>7.5810000000000004</v>
      </c>
      <c r="E2296" s="77">
        <f t="shared" si="245"/>
        <v>657.6966000000001</v>
      </c>
      <c r="F2296" s="77">
        <v>-1.9755</v>
      </c>
      <c r="G2296" s="77">
        <v>1.9938</v>
      </c>
      <c r="H2296">
        <v>0</v>
      </c>
      <c r="I2296" s="78">
        <v>11031</v>
      </c>
      <c r="J2296">
        <v>201905</v>
      </c>
      <c r="K2296" s="78">
        <v>11031</v>
      </c>
      <c r="L2296" s="77">
        <f t="shared" si="244"/>
        <v>-8.8600000000005821</v>
      </c>
      <c r="M2296" s="78">
        <v>60853</v>
      </c>
      <c r="N2296" s="78">
        <v>1342.3625</v>
      </c>
      <c r="O2296" s="78">
        <v>4528</v>
      </c>
      <c r="P2296" s="78">
        <v>24.98124</v>
      </c>
      <c r="Q2296" s="144">
        <v>61985</v>
      </c>
      <c r="R2296" s="78">
        <v>-25060</v>
      </c>
      <c r="S2296" s="78">
        <v>-6654</v>
      </c>
      <c r="T2296" s="78">
        <v>19782</v>
      </c>
      <c r="U2296" s="78">
        <v>45887</v>
      </c>
      <c r="V2296" s="219">
        <v>-0.43110249090156255</v>
      </c>
      <c r="W2296" s="78">
        <v>6897</v>
      </c>
      <c r="X2296" s="78">
        <v>13790</v>
      </c>
      <c r="Y2296" s="78">
        <v>16280</v>
      </c>
      <c r="Z2296" s="78">
        <v>22681</v>
      </c>
      <c r="AA2296" s="78">
        <v>121.58</v>
      </c>
      <c r="AB2296" s="78">
        <v>139.49</v>
      </c>
      <c r="AC2296" s="78">
        <v>41867</v>
      </c>
      <c r="AD2296" s="104">
        <v>1.84378</v>
      </c>
      <c r="AE2296" s="78">
        <v>-28061</v>
      </c>
      <c r="AF2296" s="104">
        <v>-0.13042000000000001</v>
      </c>
      <c r="AG2296" s="78">
        <v>-2499</v>
      </c>
      <c r="AH2296" s="104">
        <v>1.5865800000000001</v>
      </c>
      <c r="AI2296" s="78">
        <v>1853</v>
      </c>
      <c r="AJ2296" s="104">
        <v>-0.52039999999999997</v>
      </c>
      <c r="AK2296" s="78">
        <v>11300</v>
      </c>
      <c r="AL2296" s="78">
        <v>10500</v>
      </c>
      <c r="AM2296" s="8">
        <v>11000</v>
      </c>
      <c r="AN2296" s="78">
        <v>220</v>
      </c>
      <c r="AO2296" s="78">
        <v>13400</v>
      </c>
      <c r="AP2296" s="78">
        <v>10900</v>
      </c>
      <c r="AQ2296" s="78">
        <v>11000</v>
      </c>
      <c r="AR2296" s="78">
        <v>396</v>
      </c>
      <c r="AS2296" s="78">
        <v>11150</v>
      </c>
      <c r="AT2296" s="78">
        <v>11000</v>
      </c>
      <c r="AU2296" s="78">
        <v>11050</v>
      </c>
      <c r="AV2296" s="78">
        <v>102</v>
      </c>
      <c r="AW2296" s="77">
        <v>13.03</v>
      </c>
      <c r="AX2296" s="144">
        <f t="shared" si="246"/>
        <v>0.41</v>
      </c>
      <c r="AY2296" s="144">
        <f t="shared" si="247"/>
        <v>0.3</v>
      </c>
      <c r="AZ2296" s="144">
        <f t="shared" si="248"/>
        <v>0.15</v>
      </c>
      <c r="BA2296" s="54">
        <f t="shared" si="249"/>
        <v>13.838102644895248</v>
      </c>
      <c r="BB2296" s="54">
        <f t="shared" si="250"/>
        <v>12.652897355104756</v>
      </c>
    </row>
    <row r="2297" spans="1:54" x14ac:dyDescent="0.25">
      <c r="A2297" s="3">
        <v>43581</v>
      </c>
      <c r="B2297" s="77">
        <v>10952.47</v>
      </c>
      <c r="C2297" s="77">
        <v>1157.5071</v>
      </c>
      <c r="D2297" s="77">
        <v>-64.781300000000002</v>
      </c>
      <c r="E2297" s="77">
        <f t="shared" si="245"/>
        <v>613.07440000000008</v>
      </c>
      <c r="F2297" s="77">
        <v>-6.7840999999999996</v>
      </c>
      <c r="G2297" s="77">
        <v>-6.7269000000000005</v>
      </c>
      <c r="H2297">
        <v>0</v>
      </c>
      <c r="I2297" s="78">
        <v>10933</v>
      </c>
      <c r="J2297">
        <v>201905</v>
      </c>
      <c r="K2297" s="78">
        <v>10933</v>
      </c>
      <c r="L2297" s="77">
        <f t="shared" si="244"/>
        <v>-19.469999999999345</v>
      </c>
      <c r="M2297" s="78">
        <v>54221</v>
      </c>
      <c r="N2297" s="78">
        <v>1185.67265</v>
      </c>
      <c r="O2297" s="78">
        <v>-2539</v>
      </c>
      <c r="P2297" s="78">
        <v>-13.86773</v>
      </c>
      <c r="Q2297" s="144">
        <v>53586.25</v>
      </c>
      <c r="R2297" s="78">
        <v>-25691</v>
      </c>
      <c r="S2297" s="78">
        <v>-6369</v>
      </c>
      <c r="T2297" s="78">
        <v>11538</v>
      </c>
      <c r="U2297" s="78">
        <v>40596</v>
      </c>
      <c r="V2297" s="219">
        <v>-0.28421519361513448</v>
      </c>
      <c r="W2297" s="78">
        <v>5794</v>
      </c>
      <c r="X2297" s="78">
        <v>6559</v>
      </c>
      <c r="Y2297" s="78">
        <v>17546</v>
      </c>
      <c r="Z2297" s="78">
        <v>24046</v>
      </c>
      <c r="AA2297" s="78">
        <v>112.97</v>
      </c>
      <c r="AB2297" s="78">
        <v>120.12</v>
      </c>
      <c r="AC2297" s="78">
        <v>46008</v>
      </c>
      <c r="AD2297" s="104">
        <v>1.4051800000000001</v>
      </c>
      <c r="AE2297" s="78">
        <v>-3039</v>
      </c>
      <c r="AF2297" s="104">
        <v>0.32069999999999999</v>
      </c>
      <c r="AG2297" s="78">
        <v>-23077</v>
      </c>
      <c r="AH2297" s="104">
        <v>0.90449999999999997</v>
      </c>
      <c r="AI2297" s="78">
        <v>14797</v>
      </c>
      <c r="AJ2297" s="104">
        <v>-0.20255999999999999</v>
      </c>
      <c r="AK2297" s="78">
        <v>11300</v>
      </c>
      <c r="AL2297" s="78">
        <v>10500</v>
      </c>
      <c r="AM2297" s="8">
        <v>10900</v>
      </c>
      <c r="AN2297" s="78">
        <v>228</v>
      </c>
      <c r="AO2297" s="78">
        <v>13400</v>
      </c>
      <c r="AP2297" s="78">
        <v>10900</v>
      </c>
      <c r="AQ2297" s="78">
        <v>10900</v>
      </c>
      <c r="AR2297" s="78">
        <v>404</v>
      </c>
      <c r="AS2297" s="78">
        <v>11050</v>
      </c>
      <c r="AT2297" s="78">
        <v>10800</v>
      </c>
      <c r="AU2297" s="78">
        <v>10950</v>
      </c>
      <c r="AV2297" s="78">
        <v>99</v>
      </c>
      <c r="AW2297" s="77">
        <v>13.57</v>
      </c>
      <c r="AX2297" s="144">
        <f t="shared" si="246"/>
        <v>0.82</v>
      </c>
      <c r="AY2297" s="144">
        <f t="shared" si="247"/>
        <v>0.67</v>
      </c>
      <c r="AZ2297" s="144">
        <f t="shared" si="248"/>
        <v>0.33</v>
      </c>
      <c r="BA2297" s="54">
        <f t="shared" si="249"/>
        <v>13.865218239201718</v>
      </c>
      <c r="BB2297" s="54">
        <f t="shared" si="250"/>
        <v>12.64778176079828</v>
      </c>
    </row>
    <row r="2298" spans="1:54" x14ac:dyDescent="0.25">
      <c r="A2298" s="3">
        <v>43584</v>
      </c>
      <c r="B2298" s="77">
        <v>10939.06</v>
      </c>
      <c r="C2298" s="77">
        <v>1211.6484499999999</v>
      </c>
      <c r="D2298" s="77">
        <v>-3.8385000000000002</v>
      </c>
      <c r="E2298" s="77">
        <f t="shared" si="245"/>
        <v>608.75220000000013</v>
      </c>
      <c r="F2298" s="77">
        <v>-13.28</v>
      </c>
      <c r="G2298" s="77">
        <v>-1.8503000000000001</v>
      </c>
      <c r="H2298">
        <v>0</v>
      </c>
      <c r="I2298" s="78">
        <v>10932</v>
      </c>
      <c r="J2298">
        <v>201905</v>
      </c>
      <c r="K2298" s="78">
        <v>10932</v>
      </c>
      <c r="L2298" s="77">
        <f t="shared" si="244"/>
        <v>-7.0599999999994907</v>
      </c>
      <c r="M2298" s="78">
        <v>56448</v>
      </c>
      <c r="N2298" s="78">
        <v>1234.2693899999999</v>
      </c>
      <c r="O2298" s="78">
        <v>299</v>
      </c>
      <c r="P2298" s="78">
        <v>1.64707</v>
      </c>
      <c r="Q2298" s="144">
        <v>56522.75</v>
      </c>
      <c r="R2298" s="78">
        <v>-25726</v>
      </c>
      <c r="S2298" s="78">
        <v>-6834</v>
      </c>
      <c r="T2298" s="78">
        <v>13266</v>
      </c>
      <c r="U2298" s="78">
        <v>39413</v>
      </c>
      <c r="V2298" s="219">
        <v>-0.33658945018141223</v>
      </c>
      <c r="W2298" s="78">
        <v>4472</v>
      </c>
      <c r="X2298" s="78">
        <v>5454</v>
      </c>
      <c r="Y2298" s="78">
        <v>16724</v>
      </c>
      <c r="Z2298" s="78">
        <v>24364</v>
      </c>
      <c r="AA2298" s="78">
        <v>122.63</v>
      </c>
      <c r="AB2298" s="78">
        <v>128.29</v>
      </c>
      <c r="AC2298" s="78">
        <v>48228</v>
      </c>
      <c r="AD2298" s="104">
        <v>1.24966</v>
      </c>
      <c r="AE2298" s="78">
        <v>-9107</v>
      </c>
      <c r="AF2298" s="104">
        <v>8.9819999999999997E-2</v>
      </c>
      <c r="AG2298" s="78">
        <v>-17424</v>
      </c>
      <c r="AH2298" s="104">
        <v>1.1089199999999999</v>
      </c>
      <c r="AI2298" s="78">
        <v>9970</v>
      </c>
      <c r="AJ2298" s="104">
        <v>-0.62251000000000001</v>
      </c>
      <c r="AK2298" s="78">
        <v>11200</v>
      </c>
      <c r="AL2298" s="78">
        <v>10500</v>
      </c>
      <c r="AM2298" s="8">
        <v>10900</v>
      </c>
      <c r="AN2298" s="78">
        <v>218</v>
      </c>
      <c r="AO2298" s="78">
        <v>13400</v>
      </c>
      <c r="AP2298" s="78">
        <v>10900</v>
      </c>
      <c r="AQ2298" s="78">
        <v>10900</v>
      </c>
      <c r="AR2298" s="78">
        <v>391</v>
      </c>
      <c r="AS2298" s="78">
        <v>11050</v>
      </c>
      <c r="AT2298" s="78">
        <v>10950</v>
      </c>
      <c r="AU2298" s="78">
        <v>10950</v>
      </c>
      <c r="AV2298" s="78">
        <v>83</v>
      </c>
      <c r="AW2298" s="77">
        <v>14.4</v>
      </c>
      <c r="AX2298" s="144">
        <f t="shared" si="246"/>
        <v>1</v>
      </c>
      <c r="AY2298" s="144">
        <f t="shared" si="247"/>
        <v>0.91</v>
      </c>
      <c r="AZ2298" s="144">
        <f t="shared" si="248"/>
        <v>0.47</v>
      </c>
      <c r="BA2298" s="54">
        <f t="shared" si="249"/>
        <v>14.080236663615233</v>
      </c>
      <c r="BB2298" s="54">
        <f t="shared" si="250"/>
        <v>12.512763336384767</v>
      </c>
    </row>
    <row r="2299" spans="1:54" x14ac:dyDescent="0.25">
      <c r="A2299" s="3">
        <v>43585</v>
      </c>
      <c r="B2299" s="77">
        <v>10967.73</v>
      </c>
      <c r="C2299" s="77">
        <v>1086.2753499999999</v>
      </c>
      <c r="D2299" s="77">
        <v>1.0168999999999999</v>
      </c>
      <c r="E2299" s="77">
        <f t="shared" si="245"/>
        <v>544.49180000000024</v>
      </c>
      <c r="F2299" s="77">
        <v>0.16579999999999998</v>
      </c>
      <c r="G2299" s="77">
        <v>4.8214999999999995</v>
      </c>
      <c r="H2299">
        <v>0</v>
      </c>
      <c r="I2299" s="78">
        <v>10952</v>
      </c>
      <c r="J2299">
        <v>201905</v>
      </c>
      <c r="K2299" s="78">
        <v>10952</v>
      </c>
      <c r="L2299" s="77">
        <f t="shared" si="244"/>
        <v>-15.729999999999563</v>
      </c>
      <c r="M2299" s="78">
        <v>57754</v>
      </c>
      <c r="N2299" s="78">
        <v>1265.0237500000001</v>
      </c>
      <c r="O2299" s="78">
        <v>1545</v>
      </c>
      <c r="P2299" s="78">
        <v>8.4723199999999999</v>
      </c>
      <c r="Q2299" s="144">
        <v>58140.25</v>
      </c>
      <c r="R2299" s="78">
        <v>-25732</v>
      </c>
      <c r="S2299" s="78">
        <v>-4292</v>
      </c>
      <c r="T2299" s="78">
        <v>16288</v>
      </c>
      <c r="U2299" s="78">
        <v>40760</v>
      </c>
      <c r="V2299" s="219">
        <v>-0.3996074582924436</v>
      </c>
      <c r="W2299" s="78">
        <v>3708</v>
      </c>
      <c r="X2299" s="78">
        <v>4292</v>
      </c>
      <c r="Y2299" s="78">
        <v>17909</v>
      </c>
      <c r="Z2299" s="78">
        <v>24781</v>
      </c>
      <c r="AA2299" s="78">
        <v>109.37</v>
      </c>
      <c r="AB2299" s="78">
        <v>127.41</v>
      </c>
      <c r="AC2299" s="78">
        <v>47219</v>
      </c>
      <c r="AD2299" s="104">
        <v>1.2247699999999999</v>
      </c>
      <c r="AE2299" s="78">
        <v>-9337</v>
      </c>
      <c r="AF2299" s="104">
        <v>3.2550000000000003E-2</v>
      </c>
      <c r="AG2299" s="78">
        <v>-24167</v>
      </c>
      <c r="AH2299" s="104">
        <v>1.03268</v>
      </c>
      <c r="AI2299" s="78">
        <v>18966</v>
      </c>
      <c r="AJ2299" s="104">
        <v>-0.25606000000000001</v>
      </c>
      <c r="AK2299" s="78">
        <v>11200</v>
      </c>
      <c r="AL2299" s="78">
        <v>10600</v>
      </c>
      <c r="AM2299" s="8">
        <v>11000</v>
      </c>
      <c r="AN2299" s="78">
        <v>197</v>
      </c>
      <c r="AO2299" s="78">
        <v>13400</v>
      </c>
      <c r="AP2299" s="78">
        <v>10900</v>
      </c>
      <c r="AQ2299" s="78">
        <v>10900</v>
      </c>
      <c r="AR2299" s="78">
        <v>395</v>
      </c>
      <c r="AS2299" s="78">
        <v>11050</v>
      </c>
      <c r="AT2299" s="78">
        <v>10900</v>
      </c>
      <c r="AU2299" s="78">
        <v>10950</v>
      </c>
      <c r="AV2299" s="78">
        <v>64</v>
      </c>
      <c r="AW2299" s="77">
        <v>13.75</v>
      </c>
      <c r="AX2299" s="144">
        <f t="shared" si="246"/>
        <v>0.89</v>
      </c>
      <c r="AY2299" s="144">
        <f t="shared" si="247"/>
        <v>0.75</v>
      </c>
      <c r="AZ2299" s="144">
        <f t="shared" si="248"/>
        <v>0.37</v>
      </c>
      <c r="BA2299" s="54">
        <f t="shared" si="249"/>
        <v>14.123410248095352</v>
      </c>
      <c r="BB2299" s="54">
        <f t="shared" si="250"/>
        <v>12.505589751904649</v>
      </c>
    </row>
    <row r="2300" spans="1:54" x14ac:dyDescent="0.25">
      <c r="A2300" s="3">
        <v>43587</v>
      </c>
      <c r="B2300" s="77">
        <v>11004.49</v>
      </c>
      <c r="C2300" s="77">
        <v>1042.5965000000001</v>
      </c>
      <c r="D2300" s="77">
        <v>52.957799999999999</v>
      </c>
      <c r="E2300" s="77">
        <f t="shared" si="245"/>
        <v>506.06820000000016</v>
      </c>
      <c r="F2300" s="77">
        <v>-0.42859999999999998</v>
      </c>
      <c r="G2300" s="77">
        <v>2.8647000000000005</v>
      </c>
      <c r="H2300" t="s">
        <v>1929</v>
      </c>
      <c r="I2300" s="78">
        <v>10978</v>
      </c>
      <c r="J2300">
        <v>201905</v>
      </c>
      <c r="K2300" s="78">
        <v>10978</v>
      </c>
      <c r="L2300" s="77">
        <f t="shared" si="244"/>
        <v>-26.489999999999782</v>
      </c>
      <c r="M2300" s="78">
        <v>56707</v>
      </c>
      <c r="N2300" s="78">
        <v>1245.0458599999999</v>
      </c>
      <c r="O2300" s="78">
        <v>937</v>
      </c>
      <c r="P2300" s="78">
        <v>5.1547099999999997</v>
      </c>
      <c r="Q2300" s="144">
        <v>56941.25</v>
      </c>
      <c r="R2300" s="78">
        <v>-25384</v>
      </c>
      <c r="S2300" s="78">
        <v>-4812</v>
      </c>
      <c r="T2300" s="78">
        <v>13613</v>
      </c>
      <c r="U2300" s="78">
        <v>42607</v>
      </c>
      <c r="V2300" s="219">
        <v>-0.31950149036543291</v>
      </c>
      <c r="W2300" s="78">
        <v>4713</v>
      </c>
      <c r="X2300" s="78">
        <v>11333</v>
      </c>
      <c r="Y2300" s="78">
        <v>16217</v>
      </c>
      <c r="Z2300" s="78">
        <v>26887</v>
      </c>
      <c r="AA2300" s="78">
        <v>110.11</v>
      </c>
      <c r="AB2300" s="78">
        <v>145.51</v>
      </c>
      <c r="AC2300" s="78">
        <v>40692</v>
      </c>
      <c r="AD2300" s="104">
        <v>1.2998499999999999</v>
      </c>
      <c r="AE2300" s="78">
        <v>-18038</v>
      </c>
      <c r="AF2300" s="104">
        <v>-4.0099999999999997E-3</v>
      </c>
      <c r="AG2300" s="78">
        <v>-13120</v>
      </c>
      <c r="AH2300" s="104">
        <v>1.1626399999999999</v>
      </c>
      <c r="AI2300" s="78">
        <v>4332</v>
      </c>
      <c r="AJ2300" s="104">
        <v>-0.43432999999999999</v>
      </c>
      <c r="AK2300" s="78">
        <v>11200</v>
      </c>
      <c r="AL2300" s="78">
        <v>10600</v>
      </c>
      <c r="AM2300" s="8">
        <v>11000</v>
      </c>
      <c r="AN2300" s="78">
        <v>178</v>
      </c>
      <c r="AO2300" s="78">
        <v>13400</v>
      </c>
      <c r="AP2300" s="78">
        <v>10900</v>
      </c>
      <c r="AQ2300" s="78">
        <v>11000</v>
      </c>
      <c r="AR2300" s="78">
        <v>361</v>
      </c>
      <c r="AS2300" s="78">
        <v>11050</v>
      </c>
      <c r="AT2300" s="78">
        <v>10900</v>
      </c>
      <c r="AU2300" s="78">
        <v>11000</v>
      </c>
      <c r="AV2300" s="78">
        <v>114</v>
      </c>
      <c r="AW2300" s="77">
        <v>13.03</v>
      </c>
      <c r="AX2300" s="144">
        <f t="shared" si="246"/>
        <v>0.27</v>
      </c>
      <c r="AY2300" s="144">
        <f t="shared" si="247"/>
        <v>0.3</v>
      </c>
      <c r="AZ2300" s="144">
        <f t="shared" si="248"/>
        <v>0.15</v>
      </c>
      <c r="BA2300" s="54">
        <f t="shared" si="249"/>
        <v>14.087214594121974</v>
      </c>
      <c r="BB2300" s="54">
        <f t="shared" si="250"/>
        <v>12.480785405878027</v>
      </c>
    </row>
    <row r="2301" spans="1:54" x14ac:dyDescent="0.25">
      <c r="A2301" s="3">
        <v>43588</v>
      </c>
      <c r="B2301" s="77">
        <v>11096.3</v>
      </c>
      <c r="C2301" s="77">
        <v>1160.7200399999999</v>
      </c>
      <c r="D2301" s="77">
        <v>41.4636</v>
      </c>
      <c r="E2301" s="77">
        <f t="shared" si="245"/>
        <v>467.4905</v>
      </c>
      <c r="F2301" s="77">
        <v>6.7059000000000006</v>
      </c>
      <c r="G2301" s="77">
        <v>19.453199999999999</v>
      </c>
      <c r="H2301">
        <v>0</v>
      </c>
      <c r="I2301" s="78">
        <v>11092</v>
      </c>
      <c r="J2301">
        <v>201905</v>
      </c>
      <c r="K2301" s="78">
        <v>11092</v>
      </c>
      <c r="L2301" s="77">
        <f t="shared" si="244"/>
        <v>-4.2999999999992724</v>
      </c>
      <c r="M2301" s="78">
        <v>60751</v>
      </c>
      <c r="N2301" s="78">
        <v>1347.6773499999999</v>
      </c>
      <c r="O2301" s="78">
        <v>6312</v>
      </c>
      <c r="P2301" s="78">
        <v>35.017240000000001</v>
      </c>
      <c r="Q2301" s="144">
        <v>62329</v>
      </c>
      <c r="R2301" s="78">
        <v>-24829</v>
      </c>
      <c r="S2301" s="78">
        <v>-3749</v>
      </c>
      <c r="T2301" s="78">
        <v>22732</v>
      </c>
      <c r="U2301" s="78">
        <v>51676</v>
      </c>
      <c r="V2301" s="219">
        <v>-0.4398947286941714</v>
      </c>
      <c r="W2301" s="78">
        <v>5332</v>
      </c>
      <c r="X2301" s="78">
        <v>11998</v>
      </c>
      <c r="Y2301" s="78">
        <v>15980</v>
      </c>
      <c r="Z2301" s="78">
        <v>25224</v>
      </c>
      <c r="AA2301" s="78">
        <v>116.2</v>
      </c>
      <c r="AB2301" s="78">
        <v>153.69</v>
      </c>
      <c r="AC2301" s="78">
        <v>52402</v>
      </c>
      <c r="AD2301" s="104">
        <v>1.84335</v>
      </c>
      <c r="AE2301" s="78">
        <v>-10191</v>
      </c>
      <c r="AF2301" s="104">
        <v>4.7649999999999998E-2</v>
      </c>
      <c r="AG2301" s="78">
        <v>-8588</v>
      </c>
      <c r="AH2301" s="104">
        <v>1.7077899999999999</v>
      </c>
      <c r="AI2301" s="78">
        <v>625</v>
      </c>
      <c r="AJ2301" s="104">
        <v>-0.31809999999999999</v>
      </c>
      <c r="AK2301" s="78">
        <v>11200</v>
      </c>
      <c r="AL2301" s="78">
        <v>10600</v>
      </c>
      <c r="AM2301" s="8">
        <v>11100</v>
      </c>
      <c r="AN2301" s="78">
        <v>167</v>
      </c>
      <c r="AO2301" s="78">
        <v>13400</v>
      </c>
      <c r="AP2301" s="78">
        <v>10900</v>
      </c>
      <c r="AQ2301" s="78">
        <v>11100</v>
      </c>
      <c r="AR2301" s="78">
        <v>352</v>
      </c>
      <c r="AS2301" s="78">
        <v>11100</v>
      </c>
      <c r="AT2301" s="78">
        <v>11000</v>
      </c>
      <c r="AU2301" s="78">
        <v>11100</v>
      </c>
      <c r="AV2301" s="78">
        <v>96</v>
      </c>
      <c r="AW2301" s="77">
        <v>12.41</v>
      </c>
      <c r="AX2301" s="144">
        <f t="shared" si="246"/>
        <v>0.03</v>
      </c>
      <c r="AY2301" s="144">
        <f t="shared" si="247"/>
        <v>0.04</v>
      </c>
      <c r="AZ2301" s="144">
        <f t="shared" si="248"/>
        <v>0.02</v>
      </c>
      <c r="BA2301" s="54">
        <f t="shared" si="249"/>
        <v>14.131237363394186</v>
      </c>
      <c r="BB2301" s="54">
        <f t="shared" si="250"/>
        <v>12.345762636605818</v>
      </c>
    </row>
    <row r="2302" spans="1:54" x14ac:dyDescent="0.25">
      <c r="A2302" s="3">
        <v>43591</v>
      </c>
      <c r="B2302" s="77">
        <v>10897.12</v>
      </c>
      <c r="C2302" s="77">
        <v>1388.58511</v>
      </c>
      <c r="D2302" s="77">
        <v>-139.55940000000001</v>
      </c>
      <c r="E2302" s="77">
        <f t="shared" si="245"/>
        <v>299.58240000000001</v>
      </c>
      <c r="F2302" s="77">
        <v>-6.0777000000000001</v>
      </c>
      <c r="G2302" s="77">
        <v>2.0228000000000002</v>
      </c>
      <c r="H2302">
        <v>0</v>
      </c>
      <c r="I2302" s="78">
        <v>10857</v>
      </c>
      <c r="J2302">
        <v>201905</v>
      </c>
      <c r="K2302" s="78">
        <v>10857</v>
      </c>
      <c r="L2302" s="77">
        <f t="shared" si="244"/>
        <v>-40.1200000000008</v>
      </c>
      <c r="M2302" s="78">
        <v>50008</v>
      </c>
      <c r="N2302" s="78">
        <v>1086.1560500000001</v>
      </c>
      <c r="O2302" s="78">
        <v>-2554</v>
      </c>
      <c r="P2302" s="78">
        <v>-13.854699999999999</v>
      </c>
      <c r="Q2302" s="144">
        <v>49369.5</v>
      </c>
      <c r="R2302" s="78">
        <v>-25917</v>
      </c>
      <c r="S2302" s="78">
        <v>-2849</v>
      </c>
      <c r="T2302" s="78">
        <v>10123</v>
      </c>
      <c r="U2302" s="78">
        <v>39839</v>
      </c>
      <c r="V2302" s="219">
        <v>-0.25409774341725444</v>
      </c>
      <c r="W2302" s="78">
        <v>3712</v>
      </c>
      <c r="X2302" s="78">
        <v>1711</v>
      </c>
      <c r="Y2302" s="78">
        <v>11276</v>
      </c>
      <c r="Z2302" s="78">
        <v>16696</v>
      </c>
      <c r="AA2302" s="78">
        <v>122.76</v>
      </c>
      <c r="AB2302" s="78">
        <v>120.46</v>
      </c>
      <c r="AC2302" s="78">
        <v>54296</v>
      </c>
      <c r="AD2302" s="104">
        <v>1.03183</v>
      </c>
      <c r="AE2302" s="78">
        <v>2420</v>
      </c>
      <c r="AF2302" s="104">
        <v>0.99351999999999996</v>
      </c>
      <c r="AG2302" s="78">
        <v>-40566</v>
      </c>
      <c r="AH2302" s="104">
        <v>0.42610999999999999</v>
      </c>
      <c r="AI2302" s="78">
        <v>20651</v>
      </c>
      <c r="AJ2302" s="104">
        <v>3.5990000000000001E-2</v>
      </c>
      <c r="AK2302" s="78">
        <v>11200</v>
      </c>
      <c r="AL2302" s="78">
        <v>10600</v>
      </c>
      <c r="AM2302" s="8">
        <v>10900</v>
      </c>
      <c r="AN2302" s="78">
        <v>211</v>
      </c>
      <c r="AO2302" s="78">
        <v>13400</v>
      </c>
      <c r="AP2302" s="78">
        <v>10900</v>
      </c>
      <c r="AQ2302" s="78">
        <v>10900</v>
      </c>
      <c r="AR2302" s="78">
        <v>395</v>
      </c>
      <c r="AS2302" s="78">
        <v>11000</v>
      </c>
      <c r="AT2302" s="78">
        <v>10800</v>
      </c>
      <c r="AU2302" s="78">
        <v>10900</v>
      </c>
      <c r="AV2302" s="78">
        <v>116.5</v>
      </c>
      <c r="AW2302" s="77">
        <v>16.45</v>
      </c>
      <c r="AX2302" s="144">
        <f t="shared" si="246"/>
        <v>1</v>
      </c>
      <c r="AY2302" s="144">
        <f t="shared" si="247"/>
        <v>1</v>
      </c>
      <c r="AZ2302" s="144">
        <f t="shared" si="248"/>
        <v>0.67</v>
      </c>
      <c r="BA2302" s="54">
        <f t="shared" si="249"/>
        <v>15.093412334368688</v>
      </c>
      <c r="BB2302" s="54">
        <f t="shared" si="250"/>
        <v>11.722587665631314</v>
      </c>
    </row>
    <row r="2303" spans="1:54" x14ac:dyDescent="0.25">
      <c r="A2303" s="3">
        <v>43592</v>
      </c>
      <c r="B2303" s="77">
        <v>10987.14</v>
      </c>
      <c r="C2303" s="77">
        <v>1127.9689900000001</v>
      </c>
      <c r="D2303" s="77">
        <v>1.7353000000000001</v>
      </c>
      <c r="E2303" s="77">
        <f t="shared" si="245"/>
        <v>233.46190000000004</v>
      </c>
      <c r="F2303" s="77">
        <v>4.4234</v>
      </c>
      <c r="G2303" s="77">
        <v>-3.6661000000000001</v>
      </c>
      <c r="H2303">
        <v>0</v>
      </c>
      <c r="I2303" s="78">
        <v>10970</v>
      </c>
      <c r="J2303">
        <v>201905</v>
      </c>
      <c r="K2303" s="78">
        <v>10970</v>
      </c>
      <c r="L2303" s="77">
        <f t="shared" si="244"/>
        <v>-17.139999999999418</v>
      </c>
      <c r="M2303" s="78">
        <v>56949</v>
      </c>
      <c r="N2303" s="78">
        <v>1249.5543600000001</v>
      </c>
      <c r="O2303" s="78">
        <v>1484</v>
      </c>
      <c r="P2303" s="78">
        <v>8.1531000000000002</v>
      </c>
      <c r="Q2303" s="144">
        <v>57320</v>
      </c>
      <c r="R2303" s="78">
        <v>-25365</v>
      </c>
      <c r="S2303" s="78">
        <v>-4970</v>
      </c>
      <c r="T2303" s="78">
        <v>13700</v>
      </c>
      <c r="U2303" s="78">
        <v>43379</v>
      </c>
      <c r="V2303" s="219">
        <v>-0.31582101938726109</v>
      </c>
      <c r="W2303" s="78">
        <v>3151</v>
      </c>
      <c r="X2303" s="78">
        <v>10260</v>
      </c>
      <c r="Y2303" s="78">
        <v>13795</v>
      </c>
      <c r="Z2303" s="78">
        <v>22988</v>
      </c>
      <c r="AA2303" s="78">
        <v>125.69</v>
      </c>
      <c r="AB2303" s="78">
        <v>134.66</v>
      </c>
      <c r="AC2303" s="78">
        <v>70724</v>
      </c>
      <c r="AD2303" s="104">
        <v>1.73593</v>
      </c>
      <c r="AE2303" s="78">
        <v>14509</v>
      </c>
      <c r="AF2303" s="104">
        <v>0.73092999999999997</v>
      </c>
      <c r="AG2303" s="78">
        <v>-18270</v>
      </c>
      <c r="AH2303" s="104">
        <v>1.5891200000000001</v>
      </c>
      <c r="AI2303" s="78">
        <v>9066</v>
      </c>
      <c r="AJ2303" s="104">
        <v>-0.51488999999999996</v>
      </c>
      <c r="AK2303" s="78">
        <v>11200</v>
      </c>
      <c r="AL2303" s="78">
        <v>10800</v>
      </c>
      <c r="AM2303" s="8">
        <v>11000</v>
      </c>
      <c r="AN2303" s="78">
        <v>180</v>
      </c>
      <c r="AO2303" s="78">
        <v>13400</v>
      </c>
      <c r="AP2303" s="78">
        <v>10900</v>
      </c>
      <c r="AQ2303" s="78">
        <v>11000</v>
      </c>
      <c r="AR2303" s="78">
        <v>386</v>
      </c>
      <c r="AS2303" s="78">
        <v>11000</v>
      </c>
      <c r="AT2303" s="78">
        <v>10900</v>
      </c>
      <c r="AU2303" s="78">
        <v>11000</v>
      </c>
      <c r="AV2303" s="78">
        <v>63.5</v>
      </c>
      <c r="AW2303" s="77">
        <v>15.8</v>
      </c>
      <c r="AX2303" s="144">
        <f t="shared" si="246"/>
        <v>0.96</v>
      </c>
      <c r="AY2303" s="144">
        <f t="shared" si="247"/>
        <v>0.97</v>
      </c>
      <c r="AZ2303" s="144">
        <f t="shared" si="248"/>
        <v>0.64</v>
      </c>
      <c r="BA2303" s="54">
        <f t="shared" si="249"/>
        <v>15.504569892667281</v>
      </c>
      <c r="BB2303" s="54">
        <f t="shared" si="250"/>
        <v>11.516430107332717</v>
      </c>
    </row>
    <row r="2304" spans="1:54" x14ac:dyDescent="0.25">
      <c r="A2304" s="3">
        <v>43593</v>
      </c>
      <c r="B2304" s="77">
        <v>10923.71</v>
      </c>
      <c r="C2304" s="77">
        <v>1106.4078099999999</v>
      </c>
      <c r="D2304" s="77">
        <v>-62.313699999999997</v>
      </c>
      <c r="E2304" s="77">
        <f t="shared" si="245"/>
        <v>119.52609999999994</v>
      </c>
      <c r="F2304" s="77">
        <v>-5.1577999999999999</v>
      </c>
      <c r="G2304" s="77">
        <v>19.819100000000002</v>
      </c>
      <c r="H2304" t="s">
        <v>1930</v>
      </c>
      <c r="I2304" s="78">
        <v>10893</v>
      </c>
      <c r="J2304">
        <v>201905</v>
      </c>
      <c r="K2304" s="78">
        <v>10893</v>
      </c>
      <c r="L2304" s="77">
        <f t="shared" si="244"/>
        <v>-30.709999999999127</v>
      </c>
      <c r="M2304" s="78">
        <v>55017</v>
      </c>
      <c r="N2304" s="78">
        <v>1198.5671400000001</v>
      </c>
      <c r="O2304" s="78">
        <v>-5041</v>
      </c>
      <c r="P2304" s="78">
        <v>-27.444410000000001</v>
      </c>
      <c r="Q2304" s="144">
        <v>53756.75</v>
      </c>
      <c r="R2304" s="78">
        <v>-25626</v>
      </c>
      <c r="S2304" s="78">
        <v>-5964</v>
      </c>
      <c r="T2304" s="78">
        <v>7443</v>
      </c>
      <c r="U2304" s="78">
        <v>39892</v>
      </c>
      <c r="V2304" s="219">
        <v>-0.18657876265917978</v>
      </c>
      <c r="W2304" s="78">
        <v>3484</v>
      </c>
      <c r="X2304" s="78">
        <v>10512</v>
      </c>
      <c r="Y2304" s="78">
        <v>13478</v>
      </c>
      <c r="Z2304" s="78">
        <v>22273</v>
      </c>
      <c r="AA2304" s="78">
        <v>120.75</v>
      </c>
      <c r="AB2304" s="78">
        <v>141.51</v>
      </c>
      <c r="AC2304" s="78">
        <v>54803</v>
      </c>
      <c r="AD2304" s="104">
        <v>1.3921300000000001</v>
      </c>
      <c r="AE2304" s="78">
        <v>-1382</v>
      </c>
      <c r="AF2304" s="104">
        <v>0.78481000000000001</v>
      </c>
      <c r="AG2304" s="78">
        <v>-23926</v>
      </c>
      <c r="AH2304" s="104">
        <v>0.84492</v>
      </c>
      <c r="AI2304" s="78">
        <v>14836</v>
      </c>
      <c r="AJ2304" s="104">
        <v>-0.58675999999999995</v>
      </c>
      <c r="AK2304" s="78">
        <v>11200</v>
      </c>
      <c r="AL2304" s="78">
        <v>10800</v>
      </c>
      <c r="AM2304" s="8">
        <v>10900</v>
      </c>
      <c r="AN2304" s="78">
        <v>198</v>
      </c>
      <c r="AO2304" s="78">
        <v>13400</v>
      </c>
      <c r="AP2304" s="78">
        <v>10900</v>
      </c>
      <c r="AQ2304" s="78">
        <v>10900</v>
      </c>
      <c r="AR2304" s="78">
        <v>410</v>
      </c>
      <c r="AS2304" s="78">
        <v>11200</v>
      </c>
      <c r="AT2304" s="78">
        <v>10800</v>
      </c>
      <c r="AU2304" s="78">
        <v>10900</v>
      </c>
      <c r="AV2304" s="78">
        <v>198</v>
      </c>
      <c r="AW2304" s="77">
        <v>16.28</v>
      </c>
      <c r="AX2304" s="144">
        <f t="shared" si="246"/>
        <v>0.96</v>
      </c>
      <c r="AY2304" s="144">
        <f t="shared" si="247"/>
        <v>0.97</v>
      </c>
      <c r="AZ2304" s="144">
        <f t="shared" si="248"/>
        <v>0.68</v>
      </c>
      <c r="BA2304" s="54">
        <f t="shared" si="249"/>
        <v>16.003840657867606</v>
      </c>
      <c r="BB2304" s="54">
        <f t="shared" si="250"/>
        <v>11.332159342132396</v>
      </c>
    </row>
    <row r="2305" spans="1:54" x14ac:dyDescent="0.25">
      <c r="A2305" s="3">
        <v>43594</v>
      </c>
      <c r="B2305" s="77">
        <v>10733.67</v>
      </c>
      <c r="C2305" s="77">
        <v>1418.61986</v>
      </c>
      <c r="D2305" s="77">
        <v>-185.4607</v>
      </c>
      <c r="E2305" s="77">
        <f t="shared" si="245"/>
        <v>-63.907800000000023</v>
      </c>
      <c r="F2305" s="77">
        <v>-2.8656999999999999</v>
      </c>
      <c r="G2305" s="77">
        <v>-14.2201</v>
      </c>
      <c r="H2305">
        <v>0</v>
      </c>
      <c r="I2305" s="78">
        <v>10746</v>
      </c>
      <c r="J2305">
        <v>201905</v>
      </c>
      <c r="K2305" s="78">
        <v>10746</v>
      </c>
      <c r="L2305" s="77">
        <f t="shared" si="244"/>
        <v>12.329999999999927</v>
      </c>
      <c r="M2305" s="78">
        <v>48737</v>
      </c>
      <c r="N2305" s="78">
        <v>1047.66138</v>
      </c>
      <c r="O2305" s="78">
        <v>-10763</v>
      </c>
      <c r="P2305" s="78">
        <v>-57.827179999999998</v>
      </c>
      <c r="Q2305" s="144">
        <v>46046.25</v>
      </c>
      <c r="R2305" s="78">
        <v>-26594</v>
      </c>
      <c r="S2305" s="78">
        <v>-4813</v>
      </c>
      <c r="T2305" s="78">
        <v>1691</v>
      </c>
      <c r="U2305" s="78">
        <v>43128</v>
      </c>
      <c r="V2305" s="219">
        <v>-3.9208866629567796E-2</v>
      </c>
      <c r="W2305" s="78">
        <v>2348</v>
      </c>
      <c r="X2305" s="78">
        <v>851</v>
      </c>
      <c r="Y2305" s="78">
        <v>10254</v>
      </c>
      <c r="Z2305" s="78">
        <v>16482</v>
      </c>
      <c r="AA2305" s="78">
        <v>100.87</v>
      </c>
      <c r="AB2305" s="78">
        <v>119.51</v>
      </c>
      <c r="AC2305" s="78">
        <v>50579</v>
      </c>
      <c r="AD2305" s="104">
        <v>0.77681</v>
      </c>
      <c r="AE2305" s="78">
        <v>21885</v>
      </c>
      <c r="AF2305" s="104">
        <v>2.08101</v>
      </c>
      <c r="AG2305" s="78">
        <v>-54394</v>
      </c>
      <c r="AH2305" s="104">
        <v>8.5569999999999993E-2</v>
      </c>
      <c r="AI2305" s="78">
        <v>30027</v>
      </c>
      <c r="AJ2305" s="104">
        <v>-0.21512000000000001</v>
      </c>
      <c r="AK2305" s="78">
        <v>11000</v>
      </c>
      <c r="AL2305" s="78">
        <v>10700</v>
      </c>
      <c r="AM2305" s="8">
        <v>10750</v>
      </c>
      <c r="AN2305" s="78">
        <v>222</v>
      </c>
      <c r="AO2305" s="78">
        <v>13400</v>
      </c>
      <c r="AP2305" s="78">
        <v>10500</v>
      </c>
      <c r="AQ2305" s="78">
        <v>10700</v>
      </c>
      <c r="AR2305" s="78">
        <v>465</v>
      </c>
      <c r="AS2305" s="78">
        <v>11000</v>
      </c>
      <c r="AT2305" s="78">
        <v>10700</v>
      </c>
      <c r="AU2305" s="78">
        <v>10750</v>
      </c>
      <c r="AV2305" s="78">
        <v>222</v>
      </c>
      <c r="AW2305" s="77">
        <v>18.329999999999998</v>
      </c>
      <c r="AX2305" s="144">
        <f t="shared" si="246"/>
        <v>1</v>
      </c>
      <c r="AY2305" s="144">
        <f t="shared" si="247"/>
        <v>1</v>
      </c>
      <c r="AZ2305" s="144">
        <f t="shared" si="248"/>
        <v>0.76</v>
      </c>
      <c r="BA2305" s="54">
        <f t="shared" si="249"/>
        <v>17.040225025059108</v>
      </c>
      <c r="BB2305" s="54">
        <f t="shared" si="250"/>
        <v>10.816774974940893</v>
      </c>
    </row>
    <row r="2306" spans="1:54" x14ac:dyDescent="0.25">
      <c r="A2306" s="3">
        <v>43595</v>
      </c>
      <c r="B2306" s="77">
        <v>10712.99</v>
      </c>
      <c r="C2306" s="77">
        <v>1254.5972899999999</v>
      </c>
      <c r="D2306" s="77">
        <v>-40.256700000000002</v>
      </c>
      <c r="E2306" s="77">
        <f t="shared" si="245"/>
        <v>-51.040300000000009</v>
      </c>
      <c r="F2306" s="77">
        <v>-11.680399999999999</v>
      </c>
      <c r="G2306" s="77">
        <v>4.7995999999999999</v>
      </c>
      <c r="H2306">
        <v>0</v>
      </c>
      <c r="I2306" s="78">
        <v>10745</v>
      </c>
      <c r="J2306">
        <v>201905</v>
      </c>
      <c r="K2306" s="78">
        <v>10745</v>
      </c>
      <c r="L2306" s="77">
        <f t="shared" si="244"/>
        <v>32.010000000000218</v>
      </c>
      <c r="M2306" s="78">
        <v>57008</v>
      </c>
      <c r="N2306" s="78">
        <v>1225.1862000000001</v>
      </c>
      <c r="O2306" s="78">
        <v>-6641</v>
      </c>
      <c r="P2306" s="78">
        <v>-35.66648</v>
      </c>
      <c r="Q2306" s="144">
        <v>55347.75</v>
      </c>
      <c r="R2306" s="78">
        <v>-26654</v>
      </c>
      <c r="S2306" s="78">
        <v>-7216</v>
      </c>
      <c r="T2306" s="78">
        <v>7013</v>
      </c>
      <c r="U2306" s="78">
        <v>39702</v>
      </c>
      <c r="V2306" s="219">
        <v>-0.17664097526572969</v>
      </c>
      <c r="W2306" s="78">
        <v>6810</v>
      </c>
      <c r="X2306" s="78">
        <v>10323</v>
      </c>
      <c r="Y2306" s="78">
        <v>15226</v>
      </c>
      <c r="Z2306" s="78">
        <v>24244</v>
      </c>
      <c r="AA2306" s="78">
        <v>112.06</v>
      </c>
      <c r="AB2306" s="78">
        <v>121.07</v>
      </c>
      <c r="AC2306" s="78">
        <v>49926</v>
      </c>
      <c r="AD2306" s="104">
        <v>0.58079000000000003</v>
      </c>
      <c r="AE2306" s="78">
        <v>43006</v>
      </c>
      <c r="AF2306" s="104">
        <v>2.0256699999999999</v>
      </c>
      <c r="AG2306" s="78">
        <v>-47381</v>
      </c>
      <c r="AH2306" s="104">
        <v>0.64846999999999999</v>
      </c>
      <c r="AI2306" s="78">
        <v>7242</v>
      </c>
      <c r="AJ2306" s="104">
        <v>-0.55864999999999998</v>
      </c>
      <c r="AK2306" s="78">
        <v>11000</v>
      </c>
      <c r="AL2306" s="78">
        <v>10500</v>
      </c>
      <c r="AM2306" s="8">
        <v>10750</v>
      </c>
      <c r="AN2306" s="78">
        <v>194</v>
      </c>
      <c r="AO2306" s="78">
        <v>13400</v>
      </c>
      <c r="AP2306" s="78">
        <v>10500</v>
      </c>
      <c r="AQ2306" s="78">
        <v>10700</v>
      </c>
      <c r="AR2306" s="78">
        <v>458</v>
      </c>
      <c r="AS2306" s="78">
        <v>11000</v>
      </c>
      <c r="AT2306" s="78">
        <v>10500</v>
      </c>
      <c r="AU2306" s="78">
        <v>10750</v>
      </c>
      <c r="AV2306" s="78">
        <v>194</v>
      </c>
      <c r="AW2306" s="77">
        <v>18.600000000000001</v>
      </c>
      <c r="AX2306" s="144">
        <f t="shared" si="246"/>
        <v>1</v>
      </c>
      <c r="AY2306" s="144">
        <f t="shared" si="247"/>
        <v>1</v>
      </c>
      <c r="AZ2306" s="144">
        <f t="shared" si="248"/>
        <v>0.77</v>
      </c>
      <c r="BA2306" s="54">
        <f t="shared" si="249"/>
        <v>17.921093844844449</v>
      </c>
      <c r="BB2306" s="54">
        <f t="shared" si="250"/>
        <v>10.452906155155555</v>
      </c>
    </row>
    <row r="2307" spans="1:54" x14ac:dyDescent="0.25">
      <c r="A2307" s="3">
        <v>43598</v>
      </c>
      <c r="B2307" s="77">
        <v>10558.29</v>
      </c>
      <c r="C2307" s="77">
        <v>1142.7615699999999</v>
      </c>
      <c r="D2307" s="77">
        <v>-40.703000000000003</v>
      </c>
      <c r="E2307" s="77">
        <f t="shared" si="245"/>
        <v>-107.35040000000001</v>
      </c>
      <c r="F2307" s="77">
        <v>-7.5897000000000006</v>
      </c>
      <c r="G2307" s="77">
        <v>11.7606</v>
      </c>
      <c r="H2307">
        <v>0</v>
      </c>
      <c r="I2307" s="78">
        <v>10576</v>
      </c>
      <c r="J2307">
        <v>201905</v>
      </c>
      <c r="K2307" s="78">
        <v>10576</v>
      </c>
      <c r="L2307" s="77">
        <f t="shared" ref="L2307:L2370" si="251">K2307-B2307</f>
        <v>17.709999999999127</v>
      </c>
      <c r="M2307" s="78">
        <v>49309</v>
      </c>
      <c r="N2307" s="78">
        <v>1042.9417000000001</v>
      </c>
      <c r="O2307" s="78">
        <v>-12985</v>
      </c>
      <c r="P2307" s="78">
        <v>-68.622860000000003</v>
      </c>
      <c r="Q2307" s="144">
        <v>46062.75</v>
      </c>
      <c r="R2307" s="78">
        <v>-27364</v>
      </c>
      <c r="S2307" s="78">
        <v>-8858</v>
      </c>
      <c r="T2307" s="78">
        <v>-3112</v>
      </c>
      <c r="U2307" s="78">
        <v>46177</v>
      </c>
      <c r="V2307" s="219">
        <v>6.7392857916278665E-2</v>
      </c>
      <c r="W2307" s="78">
        <v>967</v>
      </c>
      <c r="X2307" s="78">
        <v>1119</v>
      </c>
      <c r="Y2307" s="78">
        <v>7469</v>
      </c>
      <c r="Z2307" s="78">
        <v>16969</v>
      </c>
      <c r="AA2307" s="78">
        <v>84.22</v>
      </c>
      <c r="AB2307" s="78">
        <v>110.65</v>
      </c>
      <c r="AC2307" s="78">
        <v>47782</v>
      </c>
      <c r="AD2307" s="104">
        <v>0.43029000000000001</v>
      </c>
      <c r="AE2307" s="78">
        <v>58133</v>
      </c>
      <c r="AF2307" s="104">
        <v>3.7466200000000001</v>
      </c>
      <c r="AG2307" s="78">
        <v>-69389</v>
      </c>
      <c r="AH2307" s="104">
        <v>0.2414</v>
      </c>
      <c r="AI2307" s="78">
        <v>4172</v>
      </c>
      <c r="AJ2307" s="104">
        <v>-1.4353</v>
      </c>
      <c r="AK2307" s="78">
        <v>11000</v>
      </c>
      <c r="AL2307" s="78">
        <v>10500</v>
      </c>
      <c r="AM2307" s="8">
        <v>10550</v>
      </c>
      <c r="AN2307" s="78">
        <v>131</v>
      </c>
      <c r="AO2307" s="78">
        <v>13400</v>
      </c>
      <c r="AP2307" s="78">
        <v>10500</v>
      </c>
      <c r="AQ2307" s="78">
        <v>10600</v>
      </c>
      <c r="AR2307" s="78">
        <v>428</v>
      </c>
      <c r="AS2307" s="78">
        <v>11000</v>
      </c>
      <c r="AT2307" s="78">
        <v>10500</v>
      </c>
      <c r="AU2307" s="78">
        <v>10550</v>
      </c>
      <c r="AV2307" s="78">
        <v>131</v>
      </c>
      <c r="AW2307" s="77">
        <v>19.48</v>
      </c>
      <c r="AX2307" s="144">
        <f t="shared" si="246"/>
        <v>1</v>
      </c>
      <c r="AY2307" s="144">
        <f t="shared" si="247"/>
        <v>1</v>
      </c>
      <c r="AZ2307" s="144">
        <f t="shared" si="248"/>
        <v>0.79</v>
      </c>
      <c r="BA2307" s="54">
        <f t="shared" si="249"/>
        <v>18.884211478120296</v>
      </c>
      <c r="BB2307" s="54">
        <f t="shared" si="250"/>
        <v>10.124788521879708</v>
      </c>
    </row>
    <row r="2308" spans="1:54" x14ac:dyDescent="0.25">
      <c r="A2308" s="3">
        <v>43599</v>
      </c>
      <c r="B2308" s="77">
        <v>10519.25</v>
      </c>
      <c r="C2308" s="77">
        <v>1400.9924599999999</v>
      </c>
      <c r="D2308" s="77">
        <v>-93.346299999999985</v>
      </c>
      <c r="E2308" s="77">
        <f t="shared" si="245"/>
        <v>-249.5513</v>
      </c>
      <c r="F2308" s="77">
        <v>-6.3405999999999993</v>
      </c>
      <c r="G2308" s="77">
        <v>58.417700000000004</v>
      </c>
      <c r="H2308">
        <v>0</v>
      </c>
      <c r="I2308" s="78">
        <v>10532</v>
      </c>
      <c r="J2308">
        <v>201905</v>
      </c>
      <c r="K2308" s="78">
        <v>10532</v>
      </c>
      <c r="L2308" s="77">
        <f t="shared" si="251"/>
        <v>12.75</v>
      </c>
      <c r="M2308" s="78">
        <v>50970</v>
      </c>
      <c r="N2308" s="78">
        <v>1072.78917</v>
      </c>
      <c r="O2308" s="78">
        <v>-14240</v>
      </c>
      <c r="P2308" s="78">
        <v>-74.930030000000002</v>
      </c>
      <c r="Q2308" s="144">
        <v>47410</v>
      </c>
      <c r="R2308" s="78">
        <v>-27218</v>
      </c>
      <c r="S2308" s="78">
        <v>-10366</v>
      </c>
      <c r="T2308" s="78">
        <v>-4246</v>
      </c>
      <c r="U2308" s="78">
        <v>44153</v>
      </c>
      <c r="V2308" s="219">
        <v>9.6165605961089848E-2</v>
      </c>
      <c r="W2308" s="78">
        <v>3795</v>
      </c>
      <c r="X2308" s="78">
        <v>8892</v>
      </c>
      <c r="Y2308" s="78">
        <v>4503</v>
      </c>
      <c r="Z2308" s="78">
        <v>13149</v>
      </c>
      <c r="AA2308" s="78">
        <v>101.82</v>
      </c>
      <c r="AB2308" s="78">
        <v>110.11</v>
      </c>
      <c r="AC2308" s="78">
        <v>62366</v>
      </c>
      <c r="AD2308" s="104">
        <v>0.54818999999999996</v>
      </c>
      <c r="AE2308" s="78">
        <v>56025</v>
      </c>
      <c r="AF2308" s="104">
        <v>3.9556300000000002</v>
      </c>
      <c r="AG2308" s="78">
        <v>-83448</v>
      </c>
      <c r="AH2308" s="104">
        <v>9.4380000000000006E-2</v>
      </c>
      <c r="AI2308" s="78">
        <v>-11535</v>
      </c>
      <c r="AJ2308" s="104">
        <v>-1.8136099999999999</v>
      </c>
      <c r="AK2308" s="78">
        <v>11000</v>
      </c>
      <c r="AL2308" s="78">
        <v>10400</v>
      </c>
      <c r="AM2308" s="8">
        <v>10550</v>
      </c>
      <c r="AN2308" s="78">
        <v>88.5</v>
      </c>
      <c r="AO2308" s="78">
        <v>13400</v>
      </c>
      <c r="AP2308" s="78">
        <v>10500</v>
      </c>
      <c r="AQ2308" s="78">
        <v>10500</v>
      </c>
      <c r="AR2308" s="78">
        <v>423</v>
      </c>
      <c r="AS2308" s="78">
        <v>11000</v>
      </c>
      <c r="AT2308" s="78">
        <v>10400</v>
      </c>
      <c r="AU2308" s="78">
        <v>10550</v>
      </c>
      <c r="AV2308" s="78">
        <v>88.5</v>
      </c>
      <c r="AW2308" s="77">
        <v>18.440000000000001</v>
      </c>
      <c r="AX2308" s="144">
        <f t="shared" si="246"/>
        <v>0.93</v>
      </c>
      <c r="AY2308" s="144">
        <f t="shared" si="247"/>
        <v>0.95</v>
      </c>
      <c r="AZ2308" s="144">
        <f t="shared" si="248"/>
        <v>0.76</v>
      </c>
      <c r="BA2308" s="54">
        <f t="shared" si="249"/>
        <v>19.42594189492867</v>
      </c>
      <c r="BB2308" s="54">
        <f t="shared" si="250"/>
        <v>10.139058105071333</v>
      </c>
    </row>
    <row r="2309" spans="1:54" x14ac:dyDescent="0.25">
      <c r="A2309" s="3">
        <v>43600</v>
      </c>
      <c r="B2309" s="77">
        <v>10560.71</v>
      </c>
      <c r="C2309" s="77">
        <v>1156.62192</v>
      </c>
      <c r="D2309" s="77">
        <v>-136.3458</v>
      </c>
      <c r="E2309" s="77">
        <f t="shared" si="245"/>
        <v>-442.63390000000004</v>
      </c>
      <c r="F2309" s="77">
        <v>4.3597999999999999</v>
      </c>
      <c r="G2309" s="77">
        <v>1.3784000000000001</v>
      </c>
      <c r="H2309" t="s">
        <v>1931</v>
      </c>
      <c r="I2309" s="78">
        <v>10579</v>
      </c>
      <c r="J2309">
        <v>201906</v>
      </c>
      <c r="K2309" s="78">
        <v>10583</v>
      </c>
      <c r="L2309" s="77">
        <f t="shared" si="251"/>
        <v>22.290000000000873</v>
      </c>
      <c r="M2309" s="78">
        <v>47150</v>
      </c>
      <c r="N2309" s="78">
        <v>997.40323999999998</v>
      </c>
      <c r="O2309" s="78">
        <v>-633</v>
      </c>
      <c r="P2309" s="78">
        <v>-3.3032699999999999</v>
      </c>
      <c r="Q2309" s="144">
        <v>46991.75</v>
      </c>
      <c r="R2309" s="78">
        <v>-26657</v>
      </c>
      <c r="S2309" s="78">
        <v>-4211</v>
      </c>
      <c r="T2309" s="78">
        <v>3100</v>
      </c>
      <c r="U2309" s="78">
        <v>26271</v>
      </c>
      <c r="V2309" s="219">
        <v>-0.11800083742529786</v>
      </c>
      <c r="W2309" s="78">
        <v>4583</v>
      </c>
      <c r="X2309" s="78">
        <v>8852</v>
      </c>
      <c r="Y2309" s="78">
        <v>8799</v>
      </c>
      <c r="Z2309" s="78">
        <v>16499</v>
      </c>
      <c r="AA2309" s="78">
        <v>99.79</v>
      </c>
      <c r="AB2309" s="78">
        <v>133.9</v>
      </c>
      <c r="AC2309" s="78">
        <v>30115</v>
      </c>
      <c r="AD2309" s="104">
        <v>0.75229000000000001</v>
      </c>
      <c r="AE2309" s="78">
        <v>-21538</v>
      </c>
      <c r="AF2309" s="104">
        <v>-0.62902999999999998</v>
      </c>
      <c r="AG2309" s="78">
        <v>-15473</v>
      </c>
      <c r="AH2309" s="104">
        <v>-0.13847000000000001</v>
      </c>
      <c r="AI2309" s="78">
        <v>30464</v>
      </c>
      <c r="AJ2309" s="104">
        <v>0.67505999999999999</v>
      </c>
      <c r="AK2309" s="78">
        <v>13400</v>
      </c>
      <c r="AL2309" s="78">
        <v>10500</v>
      </c>
      <c r="AM2309" s="8">
        <v>10600</v>
      </c>
      <c r="AN2309" s="78">
        <v>365</v>
      </c>
      <c r="AO2309" s="78">
        <v>11200</v>
      </c>
      <c r="AP2309" s="78">
        <v>9900</v>
      </c>
      <c r="AQ2309" s="78">
        <v>10400</v>
      </c>
      <c r="AR2309" s="78">
        <v>493</v>
      </c>
      <c r="AS2309" s="78">
        <v>10800</v>
      </c>
      <c r="AT2309" s="78">
        <v>10600</v>
      </c>
      <c r="AU2309" s="78">
        <v>10600</v>
      </c>
      <c r="AV2309" s="78">
        <v>160</v>
      </c>
      <c r="AW2309" s="77">
        <v>16.05</v>
      </c>
      <c r="AX2309" s="144">
        <f t="shared" si="246"/>
        <v>0.79</v>
      </c>
      <c r="AY2309" s="144">
        <f t="shared" si="247"/>
        <v>0.87</v>
      </c>
      <c r="AZ2309" s="144">
        <f t="shared" si="248"/>
        <v>0.68</v>
      </c>
      <c r="BA2309" s="54">
        <f t="shared" si="249"/>
        <v>19.516031458907207</v>
      </c>
      <c r="BB2309" s="54">
        <f t="shared" si="250"/>
        <v>10.387968541092794</v>
      </c>
    </row>
    <row r="2310" spans="1:54" x14ac:dyDescent="0.25">
      <c r="A2310" s="3">
        <v>43601</v>
      </c>
      <c r="B2310" s="77">
        <v>10474.61</v>
      </c>
      <c r="C2310" s="77">
        <v>1147.9037900000001</v>
      </c>
      <c r="D2310" s="77">
        <v>-137.5932</v>
      </c>
      <c r="E2310" s="77">
        <f t="shared" si="245"/>
        <v>-674.46160000000009</v>
      </c>
      <c r="F2310" s="77">
        <v>2.4252000000000002</v>
      </c>
      <c r="G2310" s="77">
        <v>-17.503499999999999</v>
      </c>
      <c r="H2310">
        <v>0</v>
      </c>
      <c r="I2310" s="78">
        <v>10488</v>
      </c>
      <c r="J2310">
        <v>201906</v>
      </c>
      <c r="K2310" s="78">
        <v>10488</v>
      </c>
      <c r="L2310" s="77">
        <f t="shared" si="251"/>
        <v>13.389999999999418</v>
      </c>
      <c r="M2310" s="78">
        <v>49172</v>
      </c>
      <c r="N2310" s="78">
        <v>1031.7464399999999</v>
      </c>
      <c r="O2310" s="78">
        <v>-1844</v>
      </c>
      <c r="P2310" s="78">
        <v>-9.6314499999999992</v>
      </c>
      <c r="Q2310" s="144">
        <v>48711</v>
      </c>
      <c r="R2310" s="78">
        <v>-27144</v>
      </c>
      <c r="S2310" s="78">
        <v>-6653</v>
      </c>
      <c r="T2310" s="78">
        <v>770</v>
      </c>
      <c r="U2310" s="78">
        <v>32013</v>
      </c>
      <c r="V2310" s="219">
        <v>-2.4052728579014776E-2</v>
      </c>
      <c r="W2310" s="78">
        <v>6428</v>
      </c>
      <c r="X2310" s="78">
        <v>15922</v>
      </c>
      <c r="Y2310" s="78">
        <v>10946</v>
      </c>
      <c r="Z2310" s="78">
        <v>19192</v>
      </c>
      <c r="AA2310" s="78">
        <v>109.95</v>
      </c>
      <c r="AB2310" s="78">
        <v>126.18</v>
      </c>
      <c r="AC2310" s="78">
        <v>37452</v>
      </c>
      <c r="AD2310" s="104">
        <v>0.62919999999999998</v>
      </c>
      <c r="AE2310" s="78">
        <v>-26232</v>
      </c>
      <c r="AF2310" s="104">
        <v>-0.57277</v>
      </c>
      <c r="AG2310" s="78">
        <v>-13858</v>
      </c>
      <c r="AH2310" s="104">
        <v>0.20577999999999999</v>
      </c>
      <c r="AI2310" s="78">
        <v>34962</v>
      </c>
      <c r="AJ2310" s="104">
        <v>0.36670999999999998</v>
      </c>
      <c r="AK2310" s="78">
        <v>13400</v>
      </c>
      <c r="AL2310" s="78">
        <v>10500</v>
      </c>
      <c r="AM2310" s="8">
        <v>10500</v>
      </c>
      <c r="AN2310" s="78">
        <v>366</v>
      </c>
      <c r="AO2310" s="78">
        <v>10900</v>
      </c>
      <c r="AP2310" s="78">
        <v>9900</v>
      </c>
      <c r="AQ2310" s="78">
        <v>10300</v>
      </c>
      <c r="AR2310" s="78">
        <v>496</v>
      </c>
      <c r="AS2310" s="78">
        <v>10700</v>
      </c>
      <c r="AT2310" s="78">
        <v>10500</v>
      </c>
      <c r="AU2310" s="78">
        <v>10500</v>
      </c>
      <c r="AV2310" s="78">
        <v>143</v>
      </c>
      <c r="AW2310" s="77">
        <v>16.309999999999999</v>
      </c>
      <c r="AX2310" s="144">
        <f t="shared" si="246"/>
        <v>0.82</v>
      </c>
      <c r="AY2310" s="144">
        <f t="shared" si="247"/>
        <v>0.89</v>
      </c>
      <c r="AZ2310" s="144">
        <f t="shared" si="248"/>
        <v>0.7</v>
      </c>
      <c r="BA2310" s="54">
        <f t="shared" si="249"/>
        <v>19.621179101939859</v>
      </c>
      <c r="BB2310" s="54">
        <f t="shared" si="250"/>
        <v>10.617820898060138</v>
      </c>
    </row>
    <row r="2311" spans="1:54" x14ac:dyDescent="0.25">
      <c r="A2311" s="3">
        <v>43602</v>
      </c>
      <c r="B2311" s="77">
        <v>10384.11</v>
      </c>
      <c r="C2311" s="77">
        <v>1321.5199299999999</v>
      </c>
      <c r="D2311" s="77">
        <v>-104.4748</v>
      </c>
      <c r="E2311" s="77">
        <f t="shared" si="245"/>
        <v>-798.17560000000003</v>
      </c>
      <c r="F2311" s="77">
        <v>-5.6108000000000002</v>
      </c>
      <c r="G2311" s="77">
        <v>-20.556699999999999</v>
      </c>
      <c r="H2311">
        <v>0</v>
      </c>
      <c r="I2311" s="78">
        <v>10411</v>
      </c>
      <c r="J2311">
        <v>201906</v>
      </c>
      <c r="K2311" s="78">
        <v>10411</v>
      </c>
      <c r="L2311" s="77">
        <f t="shared" si="251"/>
        <v>26.889999999999418</v>
      </c>
      <c r="M2311" s="78">
        <v>47957</v>
      </c>
      <c r="N2311" s="78">
        <v>999.49525000000006</v>
      </c>
      <c r="O2311" s="78">
        <v>-2644</v>
      </c>
      <c r="P2311" s="78">
        <v>-13.747260000000001</v>
      </c>
      <c r="Q2311" s="144">
        <v>47296</v>
      </c>
      <c r="R2311" s="78">
        <v>-27529</v>
      </c>
      <c r="S2311" s="78">
        <v>-8342</v>
      </c>
      <c r="T2311" s="78">
        <v>-2624</v>
      </c>
      <c r="U2311" s="78">
        <v>35765</v>
      </c>
      <c r="V2311" s="219">
        <v>7.3367817698867605E-2</v>
      </c>
      <c r="W2311" s="78">
        <v>6249</v>
      </c>
      <c r="X2311" s="78">
        <v>16228</v>
      </c>
      <c r="Y2311" s="78">
        <v>8988</v>
      </c>
      <c r="Z2311" s="78">
        <v>18930</v>
      </c>
      <c r="AA2311" s="78">
        <v>94.55</v>
      </c>
      <c r="AB2311" s="78">
        <v>111.6</v>
      </c>
      <c r="AC2311" s="78">
        <v>17152</v>
      </c>
      <c r="AD2311" s="104">
        <v>0.33995999999999998</v>
      </c>
      <c r="AE2311" s="78">
        <v>-19655</v>
      </c>
      <c r="AF2311" s="104">
        <v>-0.43618000000000001</v>
      </c>
      <c r="AG2311" s="78">
        <v>-8226</v>
      </c>
      <c r="AH2311" s="104">
        <v>0.27057999999999999</v>
      </c>
      <c r="AI2311" s="78">
        <v>30152</v>
      </c>
      <c r="AJ2311" s="104">
        <v>4.5679999999999998E-2</v>
      </c>
      <c r="AK2311" s="78">
        <v>10800</v>
      </c>
      <c r="AL2311" s="78">
        <v>10500</v>
      </c>
      <c r="AM2311" s="8">
        <v>10400</v>
      </c>
      <c r="AN2311" s="78">
        <v>363</v>
      </c>
      <c r="AO2311" s="78">
        <v>10700</v>
      </c>
      <c r="AP2311" s="78">
        <v>9900</v>
      </c>
      <c r="AQ2311" s="78">
        <v>10200</v>
      </c>
      <c r="AR2311" s="78">
        <v>486</v>
      </c>
      <c r="AS2311" s="78">
        <v>10600</v>
      </c>
      <c r="AT2311" s="78">
        <v>10200</v>
      </c>
      <c r="AU2311" s="78">
        <v>10400</v>
      </c>
      <c r="AV2311" s="78">
        <v>133</v>
      </c>
      <c r="AW2311" s="77">
        <v>16.649999999999999</v>
      </c>
      <c r="AX2311" s="144">
        <f t="shared" si="246"/>
        <v>0.86</v>
      </c>
      <c r="AY2311" s="144">
        <f t="shared" si="247"/>
        <v>0.91</v>
      </c>
      <c r="AZ2311" s="144">
        <f t="shared" si="248"/>
        <v>0.73</v>
      </c>
      <c r="BA2311" s="54">
        <f t="shared" si="249"/>
        <v>19.765438256659852</v>
      </c>
      <c r="BB2311" s="54">
        <f t="shared" si="250"/>
        <v>10.771561743340143</v>
      </c>
    </row>
    <row r="2312" spans="1:54" x14ac:dyDescent="0.25">
      <c r="A2312" s="3">
        <v>43605</v>
      </c>
      <c r="B2312" s="77">
        <v>10398.41</v>
      </c>
      <c r="C2312" s="77">
        <v>1086.4093600000001</v>
      </c>
      <c r="D2312" s="77">
        <v>-45.051200000000001</v>
      </c>
      <c r="E2312" s="77">
        <f t="shared" si="245"/>
        <v>-936.61450000000002</v>
      </c>
      <c r="F2312" s="77">
        <v>-0.91890000000000005</v>
      </c>
      <c r="G2312" s="77">
        <v>13.1708</v>
      </c>
      <c r="H2312">
        <v>0</v>
      </c>
      <c r="I2312" s="78">
        <v>10433</v>
      </c>
      <c r="J2312">
        <v>201906</v>
      </c>
      <c r="K2312" s="78">
        <v>10433</v>
      </c>
      <c r="L2312" s="77">
        <f t="shared" si="251"/>
        <v>34.590000000000146</v>
      </c>
      <c r="M2312" s="78">
        <v>52743</v>
      </c>
      <c r="N2312" s="78">
        <v>1101.3027300000001</v>
      </c>
      <c r="O2312" s="78">
        <v>-931</v>
      </c>
      <c r="P2312" s="78">
        <v>-4.8477399999999999</v>
      </c>
      <c r="Q2312" s="144">
        <v>52510.25</v>
      </c>
      <c r="R2312" s="78">
        <v>-27516</v>
      </c>
      <c r="S2312" s="78">
        <v>-10478</v>
      </c>
      <c r="T2312" s="78">
        <v>-324</v>
      </c>
      <c r="U2312" s="78">
        <v>36050</v>
      </c>
      <c r="V2312" s="219">
        <v>8.9875173370318993E-3</v>
      </c>
      <c r="W2312" s="78">
        <v>9325</v>
      </c>
      <c r="X2312" s="78">
        <v>24086</v>
      </c>
      <c r="Y2312" s="78">
        <v>11256</v>
      </c>
      <c r="Z2312" s="78">
        <v>22816</v>
      </c>
      <c r="AA2312" s="78">
        <v>112.3</v>
      </c>
      <c r="AB2312" s="78">
        <v>113.16</v>
      </c>
      <c r="AC2312" s="78">
        <v>27536</v>
      </c>
      <c r="AD2312" s="104">
        <v>0.45691999999999999</v>
      </c>
      <c r="AE2312" s="78">
        <v>-27592</v>
      </c>
      <c r="AF2312" s="104">
        <v>-1.21929</v>
      </c>
      <c r="AG2312" s="78">
        <v>-13551</v>
      </c>
      <c r="AH2312" s="104">
        <v>0.26556999999999997</v>
      </c>
      <c r="AI2312" s="78">
        <v>25669</v>
      </c>
      <c r="AJ2312" s="104">
        <v>0.55915999999999999</v>
      </c>
      <c r="AK2312" s="78">
        <v>10800</v>
      </c>
      <c r="AL2312" s="78">
        <v>10500</v>
      </c>
      <c r="AM2312" s="8">
        <v>10400</v>
      </c>
      <c r="AN2312" s="78">
        <v>343</v>
      </c>
      <c r="AO2312" s="78">
        <v>10700</v>
      </c>
      <c r="AP2312" s="78">
        <v>9900</v>
      </c>
      <c r="AQ2312" s="78">
        <v>10200</v>
      </c>
      <c r="AR2312" s="78">
        <v>462</v>
      </c>
      <c r="AS2312" s="78">
        <v>10600</v>
      </c>
      <c r="AT2312" s="78">
        <v>10200</v>
      </c>
      <c r="AU2312" s="78">
        <v>10450</v>
      </c>
      <c r="AV2312" s="78">
        <v>101</v>
      </c>
      <c r="AW2312" s="77">
        <v>16.03</v>
      </c>
      <c r="AX2312" s="144">
        <f t="shared" si="246"/>
        <v>0.68</v>
      </c>
      <c r="AY2312" s="144">
        <f t="shared" si="247"/>
        <v>0.81</v>
      </c>
      <c r="AZ2312" s="144">
        <f t="shared" si="248"/>
        <v>0.68</v>
      </c>
      <c r="BA2312" s="54">
        <f t="shared" si="249"/>
        <v>19.791536692504916</v>
      </c>
      <c r="BB2312" s="54">
        <f t="shared" si="250"/>
        <v>11.057463307495084</v>
      </c>
    </row>
    <row r="2313" spans="1:54" x14ac:dyDescent="0.25">
      <c r="A2313" s="3">
        <v>43606</v>
      </c>
      <c r="B2313" s="77">
        <v>10464.5</v>
      </c>
      <c r="C2313" s="77">
        <v>1298.6021000000001</v>
      </c>
      <c r="D2313" s="77">
        <v>-71.783599999999993</v>
      </c>
      <c r="E2313" s="77">
        <f t="shared" si="245"/>
        <v>-998.94189999999992</v>
      </c>
      <c r="F2313" s="77">
        <v>4.3757999999999999</v>
      </c>
      <c r="G2313" s="77">
        <v>32.189099999999996</v>
      </c>
      <c r="H2313">
        <v>0</v>
      </c>
      <c r="I2313" s="78">
        <v>10487</v>
      </c>
      <c r="J2313">
        <v>201906</v>
      </c>
      <c r="K2313" s="78">
        <v>10487</v>
      </c>
      <c r="L2313" s="77">
        <f t="shared" si="251"/>
        <v>22.5</v>
      </c>
      <c r="M2313" s="78">
        <v>51082</v>
      </c>
      <c r="N2313" s="78">
        <v>1072.16004</v>
      </c>
      <c r="O2313" s="78">
        <v>-1997</v>
      </c>
      <c r="P2313" s="78">
        <v>-10.45814</v>
      </c>
      <c r="Q2313" s="144">
        <v>50582.75</v>
      </c>
      <c r="R2313" s="78">
        <v>-27349</v>
      </c>
      <c r="S2313" s="78">
        <v>-10171</v>
      </c>
      <c r="T2313" s="78">
        <v>1269</v>
      </c>
      <c r="U2313" s="78">
        <v>38724</v>
      </c>
      <c r="V2313" s="219">
        <v>-3.277037496126433E-2</v>
      </c>
      <c r="W2313" s="78">
        <v>10065</v>
      </c>
      <c r="X2313" s="78">
        <v>19678</v>
      </c>
      <c r="Y2313" s="78">
        <v>10627</v>
      </c>
      <c r="Z2313" s="78">
        <v>22192</v>
      </c>
      <c r="AA2313" s="78">
        <v>105.27</v>
      </c>
      <c r="AB2313" s="78">
        <v>118.31</v>
      </c>
      <c r="AC2313" s="78">
        <v>31148</v>
      </c>
      <c r="AD2313" s="104">
        <v>0.44091000000000002</v>
      </c>
      <c r="AE2313" s="78">
        <v>-19667</v>
      </c>
      <c r="AF2313" s="104">
        <v>-1.0729299999999999</v>
      </c>
      <c r="AG2313" s="78">
        <v>-20428</v>
      </c>
      <c r="AH2313" s="104">
        <v>0.53680000000000005</v>
      </c>
      <c r="AI2313" s="78">
        <v>23542</v>
      </c>
      <c r="AJ2313" s="104">
        <v>0.99151999999999996</v>
      </c>
      <c r="AK2313" s="78">
        <v>10800</v>
      </c>
      <c r="AL2313" s="78">
        <v>10500</v>
      </c>
      <c r="AM2313" s="8">
        <v>10500</v>
      </c>
      <c r="AN2313" s="78">
        <v>315</v>
      </c>
      <c r="AO2313" s="78">
        <v>10700</v>
      </c>
      <c r="AP2313" s="78">
        <v>10000</v>
      </c>
      <c r="AQ2313" s="78">
        <v>10300</v>
      </c>
      <c r="AR2313" s="78">
        <v>440</v>
      </c>
      <c r="AS2313" s="78">
        <v>10500</v>
      </c>
      <c r="AT2313" s="78">
        <v>10400</v>
      </c>
      <c r="AU2313" s="78">
        <v>10500</v>
      </c>
      <c r="AV2313" s="78">
        <v>61</v>
      </c>
      <c r="AW2313" s="77">
        <v>15.22</v>
      </c>
      <c r="AX2313" s="144">
        <f t="shared" si="246"/>
        <v>0.62</v>
      </c>
      <c r="AY2313" s="144">
        <f t="shared" si="247"/>
        <v>0.77</v>
      </c>
      <c r="AZ2313" s="144">
        <f t="shared" si="248"/>
        <v>0.59</v>
      </c>
      <c r="BA2313" s="54">
        <f t="shared" si="249"/>
        <v>19.784225824522764</v>
      </c>
      <c r="BB2313" s="54">
        <f t="shared" si="250"/>
        <v>11.237774175477238</v>
      </c>
    </row>
    <row r="2314" spans="1:54" x14ac:dyDescent="0.25">
      <c r="A2314" s="3">
        <v>43607</v>
      </c>
      <c r="B2314" s="77">
        <v>10457.219999999999</v>
      </c>
      <c r="C2314" s="77">
        <v>960.97987999999998</v>
      </c>
      <c r="D2314" s="77">
        <v>-111.22</v>
      </c>
      <c r="E2314" s="77">
        <f t="shared" si="245"/>
        <v>-1144.3737000000001</v>
      </c>
      <c r="F2314" s="77">
        <v>7.9401000000000002</v>
      </c>
      <c r="G2314" s="77">
        <v>-4.3152999999999997</v>
      </c>
      <c r="H2314" t="s">
        <v>1932</v>
      </c>
      <c r="I2314" s="78">
        <v>10480</v>
      </c>
      <c r="J2314">
        <v>201906</v>
      </c>
      <c r="K2314" s="78">
        <v>10480</v>
      </c>
      <c r="L2314" s="77">
        <f t="shared" si="251"/>
        <v>22.780000000000655</v>
      </c>
      <c r="M2314" s="78">
        <v>47497</v>
      </c>
      <c r="N2314" s="78">
        <v>996.09848999999997</v>
      </c>
      <c r="O2314" s="78">
        <v>-3866</v>
      </c>
      <c r="P2314" s="78">
        <v>-20.238109999999999</v>
      </c>
      <c r="Q2314" s="144">
        <v>46530.5</v>
      </c>
      <c r="R2314" s="78">
        <v>-26843</v>
      </c>
      <c r="S2314" s="78">
        <v>-6812</v>
      </c>
      <c r="T2314" s="78">
        <v>-308</v>
      </c>
      <c r="U2314" s="78">
        <v>37699</v>
      </c>
      <c r="V2314" s="219">
        <v>8.1699779835008885E-3</v>
      </c>
      <c r="W2314" s="78">
        <v>9684</v>
      </c>
      <c r="X2314" s="78">
        <v>14631</v>
      </c>
      <c r="Y2314" s="78">
        <v>11359</v>
      </c>
      <c r="Z2314" s="78">
        <v>18274</v>
      </c>
      <c r="AA2314" s="78">
        <v>101.82</v>
      </c>
      <c r="AB2314" s="78">
        <v>115.77</v>
      </c>
      <c r="AC2314" s="78">
        <v>20566</v>
      </c>
      <c r="AD2314" s="104">
        <v>0.51702999999999999</v>
      </c>
      <c r="AE2314" s="78">
        <v>-30441</v>
      </c>
      <c r="AF2314" s="104">
        <v>-1.20496</v>
      </c>
      <c r="AG2314" s="78">
        <v>-24217</v>
      </c>
      <c r="AH2314" s="104">
        <v>-1.6160000000000001E-2</v>
      </c>
      <c r="AI2314" s="78">
        <v>33072</v>
      </c>
      <c r="AJ2314" s="104">
        <v>1.2075899999999999</v>
      </c>
      <c r="AK2314" s="78">
        <v>10800</v>
      </c>
      <c r="AL2314" s="78">
        <v>10500</v>
      </c>
      <c r="AM2314" s="8">
        <v>10500</v>
      </c>
      <c r="AN2314" s="78">
        <v>301</v>
      </c>
      <c r="AO2314" s="78">
        <v>10600</v>
      </c>
      <c r="AP2314" s="78">
        <v>10000</v>
      </c>
      <c r="AQ2314" s="78">
        <v>10300</v>
      </c>
      <c r="AR2314" s="78">
        <v>437</v>
      </c>
      <c r="AS2314" s="78">
        <v>10650</v>
      </c>
      <c r="AT2314" s="78">
        <v>10450</v>
      </c>
      <c r="AU2314" s="78">
        <v>10500</v>
      </c>
      <c r="AV2314" s="78">
        <v>136</v>
      </c>
      <c r="AW2314" s="77">
        <v>14.76</v>
      </c>
      <c r="AX2314" s="144">
        <f t="shared" si="246"/>
        <v>0.57999999999999996</v>
      </c>
      <c r="AY2314" s="144">
        <f t="shared" si="247"/>
        <v>0.75</v>
      </c>
      <c r="AZ2314" s="144">
        <f t="shared" si="248"/>
        <v>0.55000000000000004</v>
      </c>
      <c r="BA2314" s="54">
        <f t="shared" si="249"/>
        <v>19.731635927693311</v>
      </c>
      <c r="BB2314" s="54">
        <f t="shared" si="250"/>
        <v>11.457364072306689</v>
      </c>
    </row>
    <row r="2315" spans="1:54" x14ac:dyDescent="0.25">
      <c r="A2315" s="3">
        <v>43608</v>
      </c>
      <c r="B2315" s="77">
        <v>10308.370000000001</v>
      </c>
      <c r="C2315" s="77">
        <v>1192.2907600000001</v>
      </c>
      <c r="D2315" s="77">
        <v>-110.27860000000001</v>
      </c>
      <c r="E2315" s="77">
        <f t="shared" si="245"/>
        <v>-1242.2522000000001</v>
      </c>
      <c r="F2315" s="77">
        <v>-9.2565999999999988</v>
      </c>
      <c r="G2315" s="77">
        <v>-14.048499999999999</v>
      </c>
      <c r="H2315">
        <v>0</v>
      </c>
      <c r="I2315" s="78">
        <v>10310</v>
      </c>
      <c r="J2315">
        <v>201906</v>
      </c>
      <c r="K2315" s="78">
        <v>10310</v>
      </c>
      <c r="L2315" s="77">
        <f t="shared" si="251"/>
        <v>1.6299999999991996</v>
      </c>
      <c r="M2315" s="78">
        <v>40980</v>
      </c>
      <c r="N2315" s="78">
        <v>845.74256000000003</v>
      </c>
      <c r="O2315" s="78">
        <v>-6332</v>
      </c>
      <c r="P2315" s="78">
        <v>-32.633490000000002</v>
      </c>
      <c r="Q2315" s="144">
        <v>39397</v>
      </c>
      <c r="R2315" s="78">
        <v>-27939</v>
      </c>
      <c r="S2315" s="78">
        <v>-5737</v>
      </c>
      <c r="T2315" s="78">
        <v>-3158</v>
      </c>
      <c r="U2315" s="78">
        <v>43281</v>
      </c>
      <c r="V2315" s="219">
        <v>7.2965042397356808E-2</v>
      </c>
      <c r="W2315" s="78">
        <v>7594</v>
      </c>
      <c r="X2315" s="78">
        <v>11019</v>
      </c>
      <c r="Y2315" s="78">
        <v>8551</v>
      </c>
      <c r="Z2315" s="78">
        <v>14017</v>
      </c>
      <c r="AA2315" s="78">
        <v>105.69</v>
      </c>
      <c r="AB2315" s="78">
        <v>104.38</v>
      </c>
      <c r="AC2315" s="78">
        <v>26729</v>
      </c>
      <c r="AD2315" s="104">
        <v>0.55062999999999995</v>
      </c>
      <c r="AE2315" s="78">
        <v>-19964</v>
      </c>
      <c r="AF2315" s="104">
        <v>-0.96821000000000002</v>
      </c>
      <c r="AG2315" s="78">
        <v>-42786</v>
      </c>
      <c r="AH2315" s="104">
        <v>-0.32061000000000001</v>
      </c>
      <c r="AI2315" s="78">
        <v>43505</v>
      </c>
      <c r="AJ2315" s="104">
        <v>1.70634</v>
      </c>
      <c r="AK2315" s="78">
        <v>10800</v>
      </c>
      <c r="AL2315" s="78">
        <v>10500</v>
      </c>
      <c r="AM2315" s="8">
        <v>10300</v>
      </c>
      <c r="AN2315" s="78">
        <v>326</v>
      </c>
      <c r="AO2315" s="78">
        <v>10600</v>
      </c>
      <c r="AP2315" s="78">
        <v>10000</v>
      </c>
      <c r="AQ2315" s="78">
        <v>10100</v>
      </c>
      <c r="AR2315" s="78">
        <v>455</v>
      </c>
      <c r="AS2315" s="78">
        <v>10500</v>
      </c>
      <c r="AT2315" s="78">
        <v>10200</v>
      </c>
      <c r="AU2315" s="78">
        <v>10300</v>
      </c>
      <c r="AV2315" s="78">
        <v>149</v>
      </c>
      <c r="AW2315" s="77">
        <v>16.32</v>
      </c>
      <c r="AX2315" s="144">
        <f t="shared" si="246"/>
        <v>0.79</v>
      </c>
      <c r="AY2315" s="144">
        <f t="shared" si="247"/>
        <v>0.87</v>
      </c>
      <c r="AZ2315" s="144">
        <f t="shared" si="248"/>
        <v>0.74</v>
      </c>
      <c r="BA2315" s="54">
        <f t="shared" si="249"/>
        <v>19.74829099997411</v>
      </c>
      <c r="BB2315" s="54">
        <f t="shared" si="250"/>
        <v>11.742709000025895</v>
      </c>
    </row>
    <row r="2316" spans="1:54" x14ac:dyDescent="0.25">
      <c r="A2316" s="3">
        <v>43609</v>
      </c>
      <c r="B2316" s="77">
        <v>10328.280000000001</v>
      </c>
      <c r="C2316" s="77">
        <v>1030.58357</v>
      </c>
      <c r="D2316" s="77">
        <v>-85.307700000000011</v>
      </c>
      <c r="E2316" s="77">
        <f t="shared" si="245"/>
        <v>-1335.1409000000003</v>
      </c>
      <c r="F2316" s="77">
        <v>4.0458999999999996</v>
      </c>
      <c r="G2316" s="77">
        <v>-4.3839999999999995</v>
      </c>
      <c r="H2316">
        <v>0</v>
      </c>
      <c r="I2316" s="78">
        <v>10344</v>
      </c>
      <c r="J2316">
        <v>201906</v>
      </c>
      <c r="K2316" s="78">
        <v>10344</v>
      </c>
      <c r="L2316" s="77">
        <f t="shared" si="251"/>
        <v>15.719999999999345</v>
      </c>
      <c r="M2316" s="78">
        <v>45367</v>
      </c>
      <c r="N2316" s="78">
        <v>938.86387000000002</v>
      </c>
      <c r="O2316" s="78">
        <v>-1978</v>
      </c>
      <c r="P2316" s="78">
        <v>-10.20112</v>
      </c>
      <c r="Q2316" s="144">
        <v>44872.5</v>
      </c>
      <c r="R2316" s="78">
        <v>-28049</v>
      </c>
      <c r="S2316" s="78">
        <v>-7387</v>
      </c>
      <c r="T2316" s="78">
        <v>630</v>
      </c>
      <c r="U2316" s="78">
        <v>39254</v>
      </c>
      <c r="V2316" s="219">
        <v>-1.6049319814541194E-2</v>
      </c>
      <c r="W2316" s="78">
        <v>6469</v>
      </c>
      <c r="X2316" s="78">
        <v>10321</v>
      </c>
      <c r="Y2316" s="78">
        <v>6665</v>
      </c>
      <c r="Z2316" s="78">
        <v>14581</v>
      </c>
      <c r="AA2316" s="78">
        <v>126.67</v>
      </c>
      <c r="AB2316" s="78">
        <v>109.89</v>
      </c>
      <c r="AC2316" s="78">
        <v>34164</v>
      </c>
      <c r="AD2316" s="104">
        <v>0.64790999999999999</v>
      </c>
      <c r="AE2316" s="78">
        <v>-19087</v>
      </c>
      <c r="AF2316" s="104">
        <v>-0.94194999999999995</v>
      </c>
      <c r="AG2316" s="78">
        <v>-27479</v>
      </c>
      <c r="AH2316" s="104">
        <v>0.19991</v>
      </c>
      <c r="AI2316" s="78">
        <v>32818</v>
      </c>
      <c r="AJ2316" s="104">
        <v>1.17313</v>
      </c>
      <c r="AK2316" s="78">
        <v>10800</v>
      </c>
      <c r="AL2316" s="78">
        <v>10300</v>
      </c>
      <c r="AM2316" s="8">
        <v>10300</v>
      </c>
      <c r="AN2316" s="78">
        <v>322</v>
      </c>
      <c r="AO2316" s="78">
        <v>10600</v>
      </c>
      <c r="AP2316" s="78">
        <v>9400</v>
      </c>
      <c r="AQ2316" s="78">
        <v>10100</v>
      </c>
      <c r="AR2316" s="78">
        <v>461</v>
      </c>
      <c r="AS2316" s="78">
        <v>10500</v>
      </c>
      <c r="AT2316" s="78">
        <v>10300</v>
      </c>
      <c r="AU2316" s="78">
        <v>10350</v>
      </c>
      <c r="AV2316" s="78">
        <v>123</v>
      </c>
      <c r="AW2316" s="77">
        <v>16.21</v>
      </c>
      <c r="AX2316" s="144">
        <f t="shared" si="246"/>
        <v>0.68</v>
      </c>
      <c r="AY2316" s="144">
        <f t="shared" si="247"/>
        <v>0.81</v>
      </c>
      <c r="AZ2316" s="144">
        <f t="shared" si="248"/>
        <v>0.72</v>
      </c>
      <c r="BA2316" s="54">
        <f t="shared" si="249"/>
        <v>19.70040624364286</v>
      </c>
      <c r="BB2316" s="54">
        <f t="shared" si="250"/>
        <v>12.108593756357138</v>
      </c>
    </row>
    <row r="2317" spans="1:54" x14ac:dyDescent="0.25">
      <c r="A2317" s="3">
        <v>43612</v>
      </c>
      <c r="B2317" s="77">
        <v>10334.129999999999</v>
      </c>
      <c r="C2317" s="77">
        <v>927.44163000000003</v>
      </c>
      <c r="D2317" s="77">
        <v>-46.822800000000001</v>
      </c>
      <c r="E2317" s="77">
        <f t="shared" si="245"/>
        <v>-1317.1823999999999</v>
      </c>
      <c r="F2317" s="77">
        <v>-2.6724999999999999</v>
      </c>
      <c r="G2317" s="77">
        <v>-8.859</v>
      </c>
      <c r="H2317">
        <v>0</v>
      </c>
      <c r="I2317" s="78">
        <v>10333</v>
      </c>
      <c r="J2317">
        <v>201906</v>
      </c>
      <c r="K2317" s="78">
        <v>10333</v>
      </c>
      <c r="L2317" s="77">
        <f t="shared" si="251"/>
        <v>-1.1299999999991996</v>
      </c>
      <c r="M2317" s="78">
        <v>44168</v>
      </c>
      <c r="N2317" s="78">
        <v>913.23893999999996</v>
      </c>
      <c r="O2317" s="78">
        <v>-4043</v>
      </c>
      <c r="P2317" s="78">
        <v>-20.86046</v>
      </c>
      <c r="Q2317" s="144">
        <v>43157.25</v>
      </c>
      <c r="R2317" s="78">
        <v>-28509</v>
      </c>
      <c r="S2317" s="78">
        <v>-4935</v>
      </c>
      <c r="T2317" s="78">
        <v>-244</v>
      </c>
      <c r="U2317" s="78">
        <v>40856</v>
      </c>
      <c r="V2317" s="219">
        <v>5.9721950264343057E-3</v>
      </c>
      <c r="W2317" s="78">
        <v>1935</v>
      </c>
      <c r="X2317" s="78">
        <v>5470</v>
      </c>
      <c r="Y2317" s="78">
        <v>2923</v>
      </c>
      <c r="Z2317" s="78">
        <v>10337</v>
      </c>
      <c r="AA2317" s="78">
        <v>104.24</v>
      </c>
      <c r="AB2317" s="78">
        <v>107.17</v>
      </c>
      <c r="AC2317" s="78">
        <v>36077</v>
      </c>
      <c r="AD2317" s="104">
        <v>0.57823999999999998</v>
      </c>
      <c r="AE2317" s="78">
        <v>-13197</v>
      </c>
      <c r="AF2317" s="104">
        <v>-0.95882999999999996</v>
      </c>
      <c r="AG2317" s="78">
        <v>-38512</v>
      </c>
      <c r="AH2317" s="104">
        <v>2.1170000000000001E-2</v>
      </c>
      <c r="AI2317" s="78">
        <v>40190</v>
      </c>
      <c r="AJ2317" s="104">
        <v>1.58494</v>
      </c>
      <c r="AK2317" s="78">
        <v>10800</v>
      </c>
      <c r="AL2317" s="78">
        <v>10300</v>
      </c>
      <c r="AM2317" s="8">
        <v>10300</v>
      </c>
      <c r="AN2317" s="78">
        <v>300</v>
      </c>
      <c r="AO2317" s="78">
        <v>10600</v>
      </c>
      <c r="AP2317" s="78">
        <v>9400</v>
      </c>
      <c r="AQ2317" s="78">
        <v>10100</v>
      </c>
      <c r="AR2317" s="78">
        <v>441</v>
      </c>
      <c r="AS2317" s="78">
        <v>10450</v>
      </c>
      <c r="AT2317" s="78">
        <v>10300</v>
      </c>
      <c r="AU2317" s="78">
        <v>10350</v>
      </c>
      <c r="AV2317" s="78">
        <v>85.5</v>
      </c>
      <c r="AW2317" s="77">
        <v>16.12</v>
      </c>
      <c r="AX2317" s="144">
        <f t="shared" si="246"/>
        <v>0.65</v>
      </c>
      <c r="AY2317" s="144">
        <f t="shared" si="247"/>
        <v>0.79</v>
      </c>
      <c r="AZ2317" s="144">
        <f t="shared" si="248"/>
        <v>0.72</v>
      </c>
      <c r="BA2317" s="54">
        <f t="shared" si="249"/>
        <v>19.665577909038525</v>
      </c>
      <c r="BB2317" s="54">
        <f t="shared" si="250"/>
        <v>12.398422090961477</v>
      </c>
    </row>
    <row r="2318" spans="1:54" x14ac:dyDescent="0.25">
      <c r="A2318" s="3">
        <v>43613</v>
      </c>
      <c r="B2318" s="77">
        <v>10312.31</v>
      </c>
      <c r="C2318" s="77">
        <v>1548.67598</v>
      </c>
      <c r="D2318" s="77">
        <v>-56.345699999999994</v>
      </c>
      <c r="E2318" s="77">
        <f t="shared" si="245"/>
        <v>-1369.6896000000002</v>
      </c>
      <c r="F2318" s="77">
        <v>1.2702</v>
      </c>
      <c r="G2318" s="77">
        <v>15.4679</v>
      </c>
      <c r="H2318">
        <v>0</v>
      </c>
      <c r="I2318" s="78">
        <v>10340</v>
      </c>
      <c r="J2318">
        <v>201906</v>
      </c>
      <c r="K2318" s="78">
        <v>10340</v>
      </c>
      <c r="L2318" s="77">
        <f t="shared" si="251"/>
        <v>27.690000000000509</v>
      </c>
      <c r="M2318" s="78">
        <v>42744</v>
      </c>
      <c r="N2318" s="78">
        <v>884.54551000000004</v>
      </c>
      <c r="O2318" s="78">
        <v>-3790</v>
      </c>
      <c r="P2318" s="78">
        <v>-19.5688</v>
      </c>
      <c r="Q2318" s="144">
        <v>41796.5</v>
      </c>
      <c r="R2318" s="78">
        <v>-28460</v>
      </c>
      <c r="S2318" s="78">
        <v>-4791</v>
      </c>
      <c r="T2318" s="78">
        <v>-507</v>
      </c>
      <c r="U2318" s="78">
        <v>41789</v>
      </c>
      <c r="V2318" s="219">
        <v>1.213237933427457E-2</v>
      </c>
      <c r="W2318" s="78">
        <v>1372</v>
      </c>
      <c r="X2318" s="78">
        <v>5517</v>
      </c>
      <c r="Y2318" s="78">
        <v>2969</v>
      </c>
      <c r="Z2318" s="78">
        <v>11164</v>
      </c>
      <c r="AA2318" s="78">
        <v>103.81</v>
      </c>
      <c r="AB2318" s="78">
        <v>106.55</v>
      </c>
      <c r="AC2318" s="78">
        <v>35051</v>
      </c>
      <c r="AD2318" s="104">
        <v>0.58191000000000004</v>
      </c>
      <c r="AE2318" s="78">
        <v>-13274</v>
      </c>
      <c r="AF2318" s="104">
        <v>-0.98687999999999998</v>
      </c>
      <c r="AG2318" s="78">
        <v>-44697</v>
      </c>
      <c r="AH2318" s="104">
        <v>6.479E-2</v>
      </c>
      <c r="AI2318" s="78">
        <v>39524</v>
      </c>
      <c r="AJ2318" s="104">
        <v>1.5142800000000001</v>
      </c>
      <c r="AK2318" s="78">
        <v>10700</v>
      </c>
      <c r="AL2318" s="78">
        <v>10300</v>
      </c>
      <c r="AM2318" s="8">
        <v>10300</v>
      </c>
      <c r="AN2318" s="78">
        <v>293</v>
      </c>
      <c r="AO2318" s="78">
        <v>10600</v>
      </c>
      <c r="AP2318" s="78">
        <v>9400</v>
      </c>
      <c r="AQ2318" s="78">
        <v>10100</v>
      </c>
      <c r="AR2318" s="78">
        <v>437</v>
      </c>
      <c r="AS2318" s="78">
        <v>10400</v>
      </c>
      <c r="AT2318" s="78">
        <v>10300</v>
      </c>
      <c r="AU2318" s="78">
        <v>10350</v>
      </c>
      <c r="AV2318" s="78">
        <v>58.5</v>
      </c>
      <c r="AW2318" s="77">
        <v>16.02</v>
      </c>
      <c r="AX2318" s="144">
        <f t="shared" si="246"/>
        <v>0.55000000000000004</v>
      </c>
      <c r="AY2318" s="144">
        <f t="shared" si="247"/>
        <v>0.73</v>
      </c>
      <c r="AZ2318" s="144">
        <f t="shared" si="248"/>
        <v>0.7</v>
      </c>
      <c r="BA2318" s="54">
        <f t="shared" si="249"/>
        <v>19.664699963620084</v>
      </c>
      <c r="BB2318" s="54">
        <f t="shared" si="250"/>
        <v>12.561300036379917</v>
      </c>
    </row>
    <row r="2319" spans="1:54" x14ac:dyDescent="0.25">
      <c r="A2319" s="3">
        <v>43614</v>
      </c>
      <c r="B2319" s="77">
        <v>10301.780000000001</v>
      </c>
      <c r="C2319" s="77">
        <v>954.40592000000004</v>
      </c>
      <c r="D2319" s="77">
        <v>-60.464599999999997</v>
      </c>
      <c r="E2319" s="77">
        <f t="shared" si="245"/>
        <v>-1431.1711</v>
      </c>
      <c r="F2319" s="77">
        <v>-0.86980000000000002</v>
      </c>
      <c r="G2319" s="77">
        <v>3.3927999999999998</v>
      </c>
      <c r="H2319" t="s">
        <v>1933</v>
      </c>
      <c r="I2319" s="78">
        <v>10291</v>
      </c>
      <c r="J2319">
        <v>201906</v>
      </c>
      <c r="K2319" s="78">
        <v>10291</v>
      </c>
      <c r="L2319" s="77">
        <f t="shared" si="251"/>
        <v>-10.780000000000655</v>
      </c>
      <c r="M2319" s="78">
        <v>45224</v>
      </c>
      <c r="N2319" s="78">
        <v>931.39242000000002</v>
      </c>
      <c r="O2319" s="78">
        <v>-4294</v>
      </c>
      <c r="P2319" s="78">
        <v>-22.070399999999999</v>
      </c>
      <c r="Q2319" s="144">
        <v>44150.5</v>
      </c>
      <c r="R2319" s="78">
        <v>-28202</v>
      </c>
      <c r="S2319" s="78">
        <v>-5569</v>
      </c>
      <c r="T2319" s="78">
        <v>-26</v>
      </c>
      <c r="U2319" s="78">
        <v>43159</v>
      </c>
      <c r="V2319" s="219">
        <v>6.0242359646887087E-4</v>
      </c>
      <c r="W2319" s="78">
        <v>1888</v>
      </c>
      <c r="X2319" s="78">
        <v>5330</v>
      </c>
      <c r="Y2319" s="78">
        <v>5089</v>
      </c>
      <c r="Z2319" s="78">
        <v>12677</v>
      </c>
      <c r="AA2319" s="78">
        <v>106.33</v>
      </c>
      <c r="AB2319" s="78">
        <v>105.82</v>
      </c>
      <c r="AC2319" s="78">
        <v>24854</v>
      </c>
      <c r="AD2319" s="104">
        <v>0.43861</v>
      </c>
      <c r="AE2319" s="78">
        <v>-24247</v>
      </c>
      <c r="AF2319" s="104">
        <v>-1.03617</v>
      </c>
      <c r="AG2319" s="78">
        <v>-41150</v>
      </c>
      <c r="AH2319" s="104">
        <v>2.2499999999999999E-2</v>
      </c>
      <c r="AI2319" s="78">
        <v>32431</v>
      </c>
      <c r="AJ2319" s="104">
        <v>0.88578999999999997</v>
      </c>
      <c r="AK2319" s="78">
        <v>10600</v>
      </c>
      <c r="AL2319" s="78">
        <v>10300</v>
      </c>
      <c r="AM2319" s="8">
        <v>10300</v>
      </c>
      <c r="AN2319" s="78">
        <v>278</v>
      </c>
      <c r="AO2319" s="78">
        <v>10600</v>
      </c>
      <c r="AP2319" s="78">
        <v>9400</v>
      </c>
      <c r="AQ2319" s="78">
        <v>10100</v>
      </c>
      <c r="AR2319" s="78">
        <v>433</v>
      </c>
      <c r="AS2319" s="78">
        <v>10450</v>
      </c>
      <c r="AT2319" s="78">
        <v>10200</v>
      </c>
      <c r="AU2319" s="78">
        <v>10300</v>
      </c>
      <c r="AV2319" s="78">
        <v>150</v>
      </c>
      <c r="AW2319" s="77">
        <v>16.11</v>
      </c>
      <c r="AX2319" s="144">
        <f t="shared" si="246"/>
        <v>0.62</v>
      </c>
      <c r="AY2319" s="144">
        <f t="shared" si="247"/>
        <v>0.77</v>
      </c>
      <c r="AZ2319" s="144">
        <f t="shared" si="248"/>
        <v>0.73</v>
      </c>
      <c r="BA2319" s="54">
        <f t="shared" si="249"/>
        <v>19.604487341328753</v>
      </c>
      <c r="BB2319" s="54">
        <f t="shared" si="250"/>
        <v>12.857512658671251</v>
      </c>
    </row>
    <row r="2320" spans="1:54" x14ac:dyDescent="0.25">
      <c r="A2320" s="3">
        <v>43615</v>
      </c>
      <c r="B2320" s="77">
        <v>10382.99</v>
      </c>
      <c r="C2320" s="77">
        <v>992.48431000000005</v>
      </c>
      <c r="D2320" s="77">
        <v>-37.245199999999997</v>
      </c>
      <c r="E2320" s="77">
        <f t="shared" si="245"/>
        <v>-1521.3741000000002</v>
      </c>
      <c r="F2320" s="77">
        <v>3.9772000000000003</v>
      </c>
      <c r="G2320" s="77">
        <v>-4.3475999999999999</v>
      </c>
      <c r="H2320">
        <v>0</v>
      </c>
      <c r="I2320" s="78">
        <v>10367</v>
      </c>
      <c r="J2320">
        <v>201906</v>
      </c>
      <c r="K2320" s="78">
        <v>10367</v>
      </c>
      <c r="L2320" s="77">
        <f t="shared" si="251"/>
        <v>-15.989999999999782</v>
      </c>
      <c r="M2320" s="78">
        <v>44348</v>
      </c>
      <c r="N2320" s="78">
        <v>919.72050999999999</v>
      </c>
      <c r="O2320" s="78">
        <v>-3014</v>
      </c>
      <c r="P2320" s="78">
        <v>-15.59534</v>
      </c>
      <c r="Q2320" s="144">
        <v>43594.5</v>
      </c>
      <c r="R2320" s="78">
        <v>-27172</v>
      </c>
      <c r="S2320" s="78">
        <v>-5957</v>
      </c>
      <c r="T2320" s="78">
        <v>1392</v>
      </c>
      <c r="U2320" s="78">
        <v>43436</v>
      </c>
      <c r="V2320" s="219">
        <v>-3.2047149829634407E-2</v>
      </c>
      <c r="W2320" s="78">
        <v>688</v>
      </c>
      <c r="X2320" s="78">
        <v>4918</v>
      </c>
      <c r="Y2320" s="78">
        <v>3722</v>
      </c>
      <c r="Z2320" s="78">
        <v>14305</v>
      </c>
      <c r="AA2320" s="78">
        <v>110.9</v>
      </c>
      <c r="AB2320" s="78">
        <v>109.41</v>
      </c>
      <c r="AC2320" s="78">
        <v>36772</v>
      </c>
      <c r="AD2320" s="104">
        <v>0.76575000000000004</v>
      </c>
      <c r="AE2320" s="78">
        <v>-15423</v>
      </c>
      <c r="AF2320" s="104">
        <v>-0.98972000000000004</v>
      </c>
      <c r="AG2320" s="78">
        <v>-35988</v>
      </c>
      <c r="AH2320" s="104">
        <v>0.28391</v>
      </c>
      <c r="AI2320" s="78">
        <v>22480</v>
      </c>
      <c r="AJ2320" s="104">
        <v>0.80159000000000002</v>
      </c>
      <c r="AK2320" s="78">
        <v>10700</v>
      </c>
      <c r="AL2320" s="78">
        <v>10200</v>
      </c>
      <c r="AM2320" s="8">
        <v>10400</v>
      </c>
      <c r="AN2320" s="78">
        <v>266</v>
      </c>
      <c r="AO2320" s="78">
        <v>10600</v>
      </c>
      <c r="AP2320" s="78">
        <v>9100</v>
      </c>
      <c r="AQ2320" s="78">
        <v>10100</v>
      </c>
      <c r="AR2320" s="78">
        <v>427</v>
      </c>
      <c r="AS2320" s="78">
        <v>10450</v>
      </c>
      <c r="AT2320" s="78">
        <v>10300</v>
      </c>
      <c r="AU2320" s="78">
        <v>10350</v>
      </c>
      <c r="AV2320" s="78">
        <v>132</v>
      </c>
      <c r="AW2320" s="77">
        <v>15.69</v>
      </c>
      <c r="AX2320" s="144">
        <f t="shared" si="246"/>
        <v>0.44</v>
      </c>
      <c r="AY2320" s="144">
        <f t="shared" si="247"/>
        <v>0.67</v>
      </c>
      <c r="AZ2320" s="144">
        <f t="shared" si="248"/>
        <v>0.65</v>
      </c>
      <c r="BA2320" s="54">
        <f t="shared" si="249"/>
        <v>19.398866857393461</v>
      </c>
      <c r="BB2320" s="54">
        <f t="shared" si="250"/>
        <v>13.32913314260654</v>
      </c>
    </row>
    <row r="2321" spans="1:54" x14ac:dyDescent="0.25">
      <c r="A2321" s="3">
        <v>43616</v>
      </c>
      <c r="B2321" s="77">
        <v>10498.49</v>
      </c>
      <c r="C2321" s="77">
        <v>1263.9638600000001</v>
      </c>
      <c r="D2321" s="77">
        <v>19.374100000000002</v>
      </c>
      <c r="E2321" s="77">
        <f t="shared" si="245"/>
        <v>-1543.4636000000005</v>
      </c>
      <c r="F2321" s="77">
        <v>11.008299999999998</v>
      </c>
      <c r="G2321" s="77">
        <v>1.8506</v>
      </c>
      <c r="H2321">
        <v>0</v>
      </c>
      <c r="I2321" s="78">
        <v>10455</v>
      </c>
      <c r="J2321">
        <v>201906</v>
      </c>
      <c r="K2321" s="78">
        <v>10455</v>
      </c>
      <c r="L2321" s="77">
        <f t="shared" si="251"/>
        <v>-43.489999999999782</v>
      </c>
      <c r="M2321" s="78">
        <v>44170</v>
      </c>
      <c r="N2321" s="78">
        <v>924.01643999999999</v>
      </c>
      <c r="O2321" s="78">
        <v>782</v>
      </c>
      <c r="P2321" s="78">
        <v>4.1311600000000004</v>
      </c>
      <c r="Q2321" s="144">
        <v>44365.5</v>
      </c>
      <c r="R2321" s="78">
        <v>-26673</v>
      </c>
      <c r="S2321" s="78">
        <v>-3525</v>
      </c>
      <c r="T2321" s="78">
        <v>9606</v>
      </c>
      <c r="U2321" s="78">
        <v>47680</v>
      </c>
      <c r="V2321" s="219">
        <v>-0.20146812080536913</v>
      </c>
      <c r="W2321" s="78">
        <v>-405</v>
      </c>
      <c r="X2321" s="78">
        <v>2148</v>
      </c>
      <c r="Y2321" s="78">
        <v>4125</v>
      </c>
      <c r="Z2321" s="78">
        <v>12613</v>
      </c>
      <c r="AA2321" s="78">
        <v>114.09</v>
      </c>
      <c r="AB2321" s="78">
        <v>116.66</v>
      </c>
      <c r="AC2321" s="78">
        <v>42433</v>
      </c>
      <c r="AD2321" s="104">
        <v>1.1939900000000001</v>
      </c>
      <c r="AE2321" s="78">
        <v>-3464</v>
      </c>
      <c r="AF2321" s="104">
        <v>-0.85460999999999998</v>
      </c>
      <c r="AG2321" s="78">
        <v>-37543</v>
      </c>
      <c r="AH2321" s="104">
        <v>-3.798E-2</v>
      </c>
      <c r="AI2321" s="78">
        <v>17904</v>
      </c>
      <c r="AJ2321" s="104">
        <v>0.81567000000000001</v>
      </c>
      <c r="AK2321" s="78">
        <v>10800</v>
      </c>
      <c r="AL2321" s="78">
        <v>10200</v>
      </c>
      <c r="AM2321" s="8">
        <v>10500</v>
      </c>
      <c r="AN2321" s="78">
        <v>265</v>
      </c>
      <c r="AO2321" s="78">
        <v>10600</v>
      </c>
      <c r="AP2321" s="78">
        <v>9400</v>
      </c>
      <c r="AQ2321" s="78">
        <v>10200</v>
      </c>
      <c r="AR2321" s="78">
        <v>422</v>
      </c>
      <c r="AS2321" s="78">
        <v>10500</v>
      </c>
      <c r="AT2321" s="78">
        <v>10300</v>
      </c>
      <c r="AU2321" s="78">
        <v>10450</v>
      </c>
      <c r="AV2321" s="78">
        <v>124</v>
      </c>
      <c r="AW2321" s="77">
        <v>16.010000000000002</v>
      </c>
      <c r="AX2321" s="144">
        <f t="shared" si="246"/>
        <v>0.48</v>
      </c>
      <c r="AY2321" s="144">
        <f t="shared" si="247"/>
        <v>0.69</v>
      </c>
      <c r="AZ2321" s="144">
        <f t="shared" si="248"/>
        <v>0.71</v>
      </c>
      <c r="BA2321" s="54">
        <f t="shared" si="249"/>
        <v>18.954183657557635</v>
      </c>
      <c r="BB2321" s="54">
        <f t="shared" si="250"/>
        <v>14.133816342442366</v>
      </c>
    </row>
    <row r="2322" spans="1:54" x14ac:dyDescent="0.25">
      <c r="A2322" s="3">
        <v>43619</v>
      </c>
      <c r="B2322" s="77">
        <v>10500.07</v>
      </c>
      <c r="C2322" s="77">
        <v>974.23329000000001</v>
      </c>
      <c r="D2322" s="77">
        <v>42.553000000000004</v>
      </c>
      <c r="E2322" s="77">
        <f t="shared" si="245"/>
        <v>-1361.3512000000001</v>
      </c>
      <c r="F2322" s="77">
        <v>-4.7079000000000004</v>
      </c>
      <c r="G2322" s="77">
        <v>-4.0050999999999997</v>
      </c>
      <c r="H2322">
        <v>0</v>
      </c>
      <c r="I2322" s="78">
        <v>10471</v>
      </c>
      <c r="J2322">
        <v>201906</v>
      </c>
      <c r="K2322" s="78">
        <v>10471</v>
      </c>
      <c r="L2322" s="77">
        <f t="shared" si="251"/>
        <v>-29.069999999999709</v>
      </c>
      <c r="M2322" s="78">
        <v>44409</v>
      </c>
      <c r="N2322" s="78">
        <v>930.35362999999995</v>
      </c>
      <c r="O2322" s="78">
        <v>-1093</v>
      </c>
      <c r="P2322" s="78">
        <v>-5.69747</v>
      </c>
      <c r="Q2322" s="144">
        <v>44135.75</v>
      </c>
      <c r="R2322" s="78">
        <v>-28647</v>
      </c>
      <c r="S2322" s="78">
        <v>-3592</v>
      </c>
      <c r="T2322" s="78">
        <v>9712</v>
      </c>
      <c r="U2322" s="78">
        <v>46798</v>
      </c>
      <c r="V2322" s="219">
        <v>-0.2075302363348861</v>
      </c>
      <c r="W2322" s="78">
        <v>-1080</v>
      </c>
      <c r="X2322" s="78">
        <v>2223</v>
      </c>
      <c r="Y2322" s="78">
        <v>2408</v>
      </c>
      <c r="Z2322" s="78">
        <v>8809</v>
      </c>
      <c r="AA2322" s="78">
        <v>109.91</v>
      </c>
      <c r="AB2322" s="78">
        <v>115.22</v>
      </c>
      <c r="AC2322" s="78">
        <v>49197</v>
      </c>
      <c r="AD2322" s="104">
        <v>1.4130400000000001</v>
      </c>
      <c r="AE2322" s="78">
        <v>2637</v>
      </c>
      <c r="AF2322" s="104">
        <v>-1.08935</v>
      </c>
      <c r="AG2322" s="78">
        <v>-33137</v>
      </c>
      <c r="AH2322" s="104">
        <v>0.28397</v>
      </c>
      <c r="AI2322" s="78">
        <v>20226</v>
      </c>
      <c r="AJ2322" s="104">
        <v>1.08406</v>
      </c>
      <c r="AK2322" s="78">
        <v>10800</v>
      </c>
      <c r="AL2322" s="78">
        <v>10200</v>
      </c>
      <c r="AM2322" s="8">
        <v>10500</v>
      </c>
      <c r="AN2322" s="78">
        <v>251</v>
      </c>
      <c r="AO2322" s="78">
        <v>10600</v>
      </c>
      <c r="AP2322" s="78">
        <v>9400</v>
      </c>
      <c r="AQ2322" s="78">
        <v>10200</v>
      </c>
      <c r="AR2322" s="78">
        <v>425</v>
      </c>
      <c r="AS2322" s="78">
        <v>10550</v>
      </c>
      <c r="AT2322" s="78">
        <v>10400</v>
      </c>
      <c r="AU2322" s="78">
        <v>10500</v>
      </c>
      <c r="AV2322" s="78">
        <v>93.5</v>
      </c>
      <c r="AW2322" s="77">
        <v>16.41</v>
      </c>
      <c r="AX2322" s="144">
        <f t="shared" si="246"/>
        <v>0.79</v>
      </c>
      <c r="AY2322" s="144">
        <f t="shared" si="247"/>
        <v>0.87</v>
      </c>
      <c r="AZ2322" s="144">
        <f t="shared" si="248"/>
        <v>0.81</v>
      </c>
      <c r="BA2322" s="54">
        <f t="shared" si="249"/>
        <v>18.952578441173952</v>
      </c>
      <c r="BB2322" s="54">
        <f t="shared" si="250"/>
        <v>14.131421558826052</v>
      </c>
    </row>
    <row r="2323" spans="1:54" x14ac:dyDescent="0.25">
      <c r="A2323" s="3">
        <v>43620</v>
      </c>
      <c r="B2323" s="77">
        <v>10429.120000000001</v>
      </c>
      <c r="C2323" s="77">
        <v>895.44974999999999</v>
      </c>
      <c r="D2323" s="77">
        <v>-58.432200000000002</v>
      </c>
      <c r="E2323" s="77">
        <f t="shared" si="245"/>
        <v>-1421.5187000000001</v>
      </c>
      <c r="F2323" s="77">
        <v>0.75340000000000007</v>
      </c>
      <c r="G2323" s="77">
        <v>-12.945</v>
      </c>
      <c r="H2323">
        <v>0</v>
      </c>
      <c r="I2323" s="78">
        <v>10416</v>
      </c>
      <c r="J2323">
        <v>201906</v>
      </c>
      <c r="K2323" s="78">
        <v>10416</v>
      </c>
      <c r="L2323" s="77">
        <f t="shared" si="251"/>
        <v>-13.1200000000008</v>
      </c>
      <c r="M2323" s="78">
        <v>41820</v>
      </c>
      <c r="N2323" s="78">
        <v>871.28886999999997</v>
      </c>
      <c r="O2323" s="78">
        <v>-7326</v>
      </c>
      <c r="P2323" s="78">
        <v>-38.126939999999998</v>
      </c>
      <c r="Q2323" s="144">
        <v>39988.5</v>
      </c>
      <c r="R2323" s="78">
        <v>-30182</v>
      </c>
      <c r="S2323" s="78">
        <v>-3123</v>
      </c>
      <c r="T2323" s="78">
        <v>1824</v>
      </c>
      <c r="U2323" s="78">
        <v>47544</v>
      </c>
      <c r="V2323" s="219">
        <v>-3.8364462392730947E-2</v>
      </c>
      <c r="W2323" s="78">
        <v>-3775</v>
      </c>
      <c r="X2323" s="78">
        <v>-2368</v>
      </c>
      <c r="Y2323" s="78">
        <v>-426</v>
      </c>
      <c r="Z2323" s="78">
        <v>6165</v>
      </c>
      <c r="AA2323" s="78">
        <v>90.99</v>
      </c>
      <c r="AB2323" s="78">
        <v>109.53</v>
      </c>
      <c r="AC2323" s="78">
        <v>49404</v>
      </c>
      <c r="AD2323" s="104">
        <v>0.80925000000000002</v>
      </c>
      <c r="AE2323" s="78">
        <v>5112</v>
      </c>
      <c r="AF2323" s="104">
        <v>-0.89858000000000005</v>
      </c>
      <c r="AG2323" s="78">
        <v>-49951</v>
      </c>
      <c r="AH2323" s="104">
        <v>0.27123999999999998</v>
      </c>
      <c r="AI2323" s="78">
        <v>31675</v>
      </c>
      <c r="AJ2323" s="104">
        <v>1.2665599999999999</v>
      </c>
      <c r="AK2323" s="78">
        <v>10600</v>
      </c>
      <c r="AL2323" s="78">
        <v>10200</v>
      </c>
      <c r="AM2323" s="8">
        <v>10400</v>
      </c>
      <c r="AN2323" s="78">
        <v>246</v>
      </c>
      <c r="AO2323" s="78">
        <v>10700</v>
      </c>
      <c r="AP2323" s="78">
        <v>9400</v>
      </c>
      <c r="AQ2323" s="78">
        <v>10200</v>
      </c>
      <c r="AR2323" s="78">
        <v>415</v>
      </c>
      <c r="AS2323" s="78">
        <v>10500</v>
      </c>
      <c r="AT2323" s="78">
        <v>10350</v>
      </c>
      <c r="AU2323" s="78">
        <v>10450</v>
      </c>
      <c r="AV2323" s="78">
        <v>65</v>
      </c>
      <c r="AW2323" s="77">
        <v>16.41</v>
      </c>
      <c r="AX2323" s="144">
        <f t="shared" si="246"/>
        <v>0.75</v>
      </c>
      <c r="AY2323" s="144">
        <f t="shared" si="247"/>
        <v>0.85</v>
      </c>
      <c r="AZ2323" s="144">
        <f t="shared" si="248"/>
        <v>0.81</v>
      </c>
      <c r="BA2323" s="54">
        <f t="shared" si="249"/>
        <v>18.95886367281841</v>
      </c>
      <c r="BB2323" s="54">
        <f t="shared" si="250"/>
        <v>14.186136327181591</v>
      </c>
    </row>
    <row r="2324" spans="1:54" x14ac:dyDescent="0.25">
      <c r="A2324" s="3">
        <v>43621</v>
      </c>
      <c r="B2324" s="77">
        <v>10461.620000000001</v>
      </c>
      <c r="C2324" s="77">
        <v>997.78803000000005</v>
      </c>
      <c r="D2324" s="77">
        <v>-5.22</v>
      </c>
      <c r="E2324" s="77">
        <f t="shared" si="245"/>
        <v>-1364.425</v>
      </c>
      <c r="F2324" s="77">
        <v>2.1288999999999998</v>
      </c>
      <c r="G2324" s="77">
        <v>-15.456</v>
      </c>
      <c r="H2324" t="s">
        <v>1934</v>
      </c>
      <c r="I2324" s="78">
        <v>10456</v>
      </c>
      <c r="J2324">
        <v>201906</v>
      </c>
      <c r="K2324" s="78">
        <v>10456</v>
      </c>
      <c r="L2324" s="77">
        <f t="shared" si="251"/>
        <v>-5.6200000000008004</v>
      </c>
      <c r="M2324" s="78">
        <v>41759</v>
      </c>
      <c r="N2324" s="78">
        <v>873.22331999999994</v>
      </c>
      <c r="O2324" s="78">
        <v>-3696</v>
      </c>
      <c r="P2324" s="78">
        <v>-19.315300000000001</v>
      </c>
      <c r="Q2324" s="144">
        <v>40835</v>
      </c>
      <c r="R2324" s="78">
        <v>-32053</v>
      </c>
      <c r="S2324" s="78">
        <v>-2837</v>
      </c>
      <c r="T2324" s="78">
        <v>2221</v>
      </c>
      <c r="U2324" s="78">
        <v>44820</v>
      </c>
      <c r="V2324" s="219">
        <v>-4.9553770638107987E-2</v>
      </c>
      <c r="W2324" s="78">
        <v>-9633</v>
      </c>
      <c r="X2324" s="78">
        <v>-8433</v>
      </c>
      <c r="Y2324" s="78">
        <v>-3289</v>
      </c>
      <c r="Z2324" s="78">
        <v>4770</v>
      </c>
      <c r="AA2324" s="78">
        <v>92.42</v>
      </c>
      <c r="AB2324" s="78">
        <v>108.1</v>
      </c>
      <c r="AC2324" s="78">
        <v>28527</v>
      </c>
      <c r="AD2324" s="104">
        <v>0.47863</v>
      </c>
      <c r="AE2324" s="78">
        <v>-25104</v>
      </c>
      <c r="AF2324" s="104">
        <v>-1.21709</v>
      </c>
      <c r="AG2324" s="78">
        <v>-46314</v>
      </c>
      <c r="AH2324" s="104">
        <v>0.10439</v>
      </c>
      <c r="AI2324" s="78">
        <v>27962</v>
      </c>
      <c r="AJ2324" s="104">
        <v>1.14408</v>
      </c>
      <c r="AK2324" s="78">
        <v>10700</v>
      </c>
      <c r="AL2324" s="78">
        <v>10200</v>
      </c>
      <c r="AM2324" s="8">
        <v>10500</v>
      </c>
      <c r="AN2324" s="78">
        <v>222</v>
      </c>
      <c r="AO2324" s="78">
        <v>10700</v>
      </c>
      <c r="AP2324" s="78">
        <v>9400</v>
      </c>
      <c r="AQ2324" s="78">
        <v>10200</v>
      </c>
      <c r="AR2324" s="78">
        <v>406</v>
      </c>
      <c r="AS2324" s="78">
        <v>10700</v>
      </c>
      <c r="AT2324" s="78">
        <v>10400</v>
      </c>
      <c r="AU2324" s="78">
        <v>10450</v>
      </c>
      <c r="AV2324" s="78">
        <v>142</v>
      </c>
      <c r="AW2324" s="77">
        <v>15.93</v>
      </c>
      <c r="AX2324" s="144">
        <f t="shared" si="246"/>
        <v>0.37</v>
      </c>
      <c r="AY2324" s="144">
        <f t="shared" si="247"/>
        <v>0.63</v>
      </c>
      <c r="AZ2324" s="144">
        <f t="shared" si="248"/>
        <v>0.7</v>
      </c>
      <c r="BA2324" s="54">
        <f t="shared" si="249"/>
        <v>18.955486792737105</v>
      </c>
      <c r="BB2324" s="54">
        <f t="shared" si="250"/>
        <v>14.154513207262896</v>
      </c>
    </row>
    <row r="2325" spans="1:54" x14ac:dyDescent="0.25">
      <c r="A2325" s="3">
        <v>43622</v>
      </c>
      <c r="B2325" s="77">
        <v>10409.200000000001</v>
      </c>
      <c r="C2325" s="77">
        <v>993.33308</v>
      </c>
      <c r="D2325" s="77">
        <v>-23.0533</v>
      </c>
      <c r="E2325" s="77">
        <f t="shared" si="245"/>
        <v>-1202.0175999999999</v>
      </c>
      <c r="F2325" s="77">
        <v>-4.0464000000000002</v>
      </c>
      <c r="G2325" s="77">
        <v>-21.834600000000002</v>
      </c>
      <c r="H2325">
        <v>0</v>
      </c>
      <c r="I2325" s="78">
        <v>10360</v>
      </c>
      <c r="J2325">
        <v>201906</v>
      </c>
      <c r="K2325" s="78">
        <v>10360</v>
      </c>
      <c r="L2325" s="77">
        <f t="shared" si="251"/>
        <v>-49.200000000000728</v>
      </c>
      <c r="M2325" s="78">
        <v>40187</v>
      </c>
      <c r="N2325" s="78">
        <v>833.15646000000004</v>
      </c>
      <c r="O2325" s="78">
        <v>-7081</v>
      </c>
      <c r="P2325" s="78">
        <v>-36.685000000000002</v>
      </c>
      <c r="Q2325" s="144">
        <v>38416.75</v>
      </c>
      <c r="R2325" s="78">
        <v>-33226</v>
      </c>
      <c r="S2325" s="78">
        <v>-1645</v>
      </c>
      <c r="T2325" s="78">
        <v>-1459</v>
      </c>
      <c r="U2325" s="78">
        <v>47706</v>
      </c>
      <c r="V2325" s="219">
        <v>3.058315515868025E-2</v>
      </c>
      <c r="W2325" s="78">
        <v>-10057</v>
      </c>
      <c r="X2325" s="78">
        <v>-9189</v>
      </c>
      <c r="Y2325" s="78">
        <v>-4648</v>
      </c>
      <c r="Z2325" s="78">
        <v>1388</v>
      </c>
      <c r="AA2325" s="78">
        <v>88.35</v>
      </c>
      <c r="AB2325" s="78">
        <v>101.69</v>
      </c>
      <c r="AC2325" s="78">
        <v>24870</v>
      </c>
      <c r="AD2325" s="104">
        <v>0.20896000000000001</v>
      </c>
      <c r="AE2325" s="78">
        <v>-19795</v>
      </c>
      <c r="AF2325" s="104">
        <v>-1.0649299999999999</v>
      </c>
      <c r="AG2325" s="78">
        <v>-51212</v>
      </c>
      <c r="AH2325" s="104">
        <v>-4.5179999999999998E-2</v>
      </c>
      <c r="AI2325" s="78">
        <v>35896</v>
      </c>
      <c r="AJ2325" s="104">
        <v>1.3469899999999999</v>
      </c>
      <c r="AK2325" s="78">
        <v>10600</v>
      </c>
      <c r="AL2325" s="78">
        <v>10200</v>
      </c>
      <c r="AM2325" s="8">
        <v>10400</v>
      </c>
      <c r="AN2325" s="78">
        <v>203</v>
      </c>
      <c r="AO2325" s="78">
        <v>10700</v>
      </c>
      <c r="AP2325" s="78">
        <v>10100</v>
      </c>
      <c r="AQ2325" s="78">
        <v>10100</v>
      </c>
      <c r="AR2325" s="78">
        <v>396</v>
      </c>
      <c r="AS2325" s="78">
        <v>10550</v>
      </c>
      <c r="AT2325" s="78">
        <v>10300</v>
      </c>
      <c r="AU2325" s="78">
        <v>10400</v>
      </c>
      <c r="AV2325" s="78">
        <v>119.5</v>
      </c>
      <c r="AW2325" s="77">
        <v>15.58</v>
      </c>
      <c r="AX2325" s="144">
        <f t="shared" si="246"/>
        <v>0.27</v>
      </c>
      <c r="AY2325" s="144">
        <f t="shared" si="247"/>
        <v>0.56999999999999995</v>
      </c>
      <c r="AZ2325" s="144">
        <f t="shared" si="248"/>
        <v>0.64</v>
      </c>
      <c r="BA2325" s="54">
        <f t="shared" si="249"/>
        <v>18.702138633178237</v>
      </c>
      <c r="BB2325" s="54">
        <f t="shared" si="250"/>
        <v>14.132861366821762</v>
      </c>
    </row>
    <row r="2326" spans="1:54" x14ac:dyDescent="0.25">
      <c r="A2326" s="3">
        <v>43626</v>
      </c>
      <c r="B2326" s="77">
        <v>10566.47</v>
      </c>
      <c r="C2326" s="77">
        <v>1092.8684900000001</v>
      </c>
      <c r="D2326" s="77">
        <v>83.102000000000004</v>
      </c>
      <c r="E2326" s="77">
        <f t="shared" si="245"/>
        <v>-1078.6588999999999</v>
      </c>
      <c r="F2326" s="77">
        <v>6.3550000000000004</v>
      </c>
      <c r="G2326" s="77">
        <v>27.774999999999999</v>
      </c>
      <c r="H2326">
        <v>0</v>
      </c>
      <c r="I2326" s="78">
        <v>10539</v>
      </c>
      <c r="J2326">
        <v>201906</v>
      </c>
      <c r="K2326" s="78">
        <v>10539</v>
      </c>
      <c r="L2326" s="77">
        <f t="shared" si="251"/>
        <v>-27.469999999999345</v>
      </c>
      <c r="M2326" s="78">
        <v>47261</v>
      </c>
      <c r="N2326" s="78">
        <v>996.22375</v>
      </c>
      <c r="O2326" s="78">
        <v>824</v>
      </c>
      <c r="P2326" s="78">
        <v>4.35318</v>
      </c>
      <c r="Q2326" s="144">
        <v>47467</v>
      </c>
      <c r="R2326" s="78">
        <v>-32702</v>
      </c>
      <c r="S2326" s="78">
        <v>-2904</v>
      </c>
      <c r="T2326" s="78">
        <v>8455</v>
      </c>
      <c r="U2326" s="78">
        <v>46966</v>
      </c>
      <c r="V2326" s="219">
        <v>-0.180023847038283</v>
      </c>
      <c r="W2326" s="78">
        <v>-8489</v>
      </c>
      <c r="X2326" s="78">
        <v>-2854</v>
      </c>
      <c r="Y2326" s="78">
        <v>-3722</v>
      </c>
      <c r="Z2326" s="78">
        <v>5730</v>
      </c>
      <c r="AA2326" s="78">
        <v>111.77</v>
      </c>
      <c r="AB2326" s="78">
        <v>110.32</v>
      </c>
      <c r="AC2326" s="78">
        <v>43901</v>
      </c>
      <c r="AD2326" s="104">
        <v>0.66751000000000005</v>
      </c>
      <c r="AE2326" s="78">
        <v>-9361</v>
      </c>
      <c r="AF2326" s="104">
        <v>-1.0726599999999999</v>
      </c>
      <c r="AG2326" s="78">
        <v>-34577</v>
      </c>
      <c r="AH2326" s="104">
        <v>0.88768000000000002</v>
      </c>
      <c r="AI2326" s="78">
        <v>13191</v>
      </c>
      <c r="AJ2326" s="104">
        <v>1.29826</v>
      </c>
      <c r="AK2326" s="78">
        <v>10700</v>
      </c>
      <c r="AL2326" s="78">
        <v>10200</v>
      </c>
      <c r="AM2326" s="8">
        <v>10500</v>
      </c>
      <c r="AN2326" s="78">
        <v>174</v>
      </c>
      <c r="AO2326" s="78">
        <v>10700</v>
      </c>
      <c r="AP2326" s="78">
        <v>10100</v>
      </c>
      <c r="AQ2326" s="78">
        <v>10300</v>
      </c>
      <c r="AR2326" s="78">
        <v>357</v>
      </c>
      <c r="AS2326" s="78">
        <v>10600</v>
      </c>
      <c r="AT2326" s="78">
        <v>10400</v>
      </c>
      <c r="AU2326" s="78">
        <v>10550</v>
      </c>
      <c r="AV2326" s="78">
        <v>75.5</v>
      </c>
      <c r="AW2326" s="77">
        <v>14.67</v>
      </c>
      <c r="AX2326" s="144">
        <f t="shared" si="246"/>
        <v>0.17</v>
      </c>
      <c r="AY2326" s="144">
        <f t="shared" si="247"/>
        <v>0.51</v>
      </c>
      <c r="AZ2326" s="144">
        <f t="shared" si="248"/>
        <v>0.54</v>
      </c>
      <c r="BA2326" s="54">
        <f t="shared" si="249"/>
        <v>18.388277214921018</v>
      </c>
      <c r="BB2326" s="54">
        <f t="shared" si="250"/>
        <v>14.053722785078989</v>
      </c>
    </row>
    <row r="2327" spans="1:54" x14ac:dyDescent="0.25">
      <c r="A2327" s="3">
        <v>43627</v>
      </c>
      <c r="B2327" s="77">
        <v>10607.76</v>
      </c>
      <c r="C2327" s="77">
        <v>1231.63833</v>
      </c>
      <c r="D2327" s="77">
        <v>34.776199999999996</v>
      </c>
      <c r="E2327" s="77">
        <f t="shared" si="245"/>
        <v>-1003.1796999999999</v>
      </c>
      <c r="F2327" s="77">
        <v>10.242699999999999</v>
      </c>
      <c r="G2327" s="77">
        <v>29.1523</v>
      </c>
      <c r="H2327">
        <v>0</v>
      </c>
      <c r="I2327" s="78">
        <v>10592</v>
      </c>
      <c r="J2327">
        <v>201906</v>
      </c>
      <c r="K2327" s="78">
        <v>10592</v>
      </c>
      <c r="L2327" s="77">
        <f t="shared" si="251"/>
        <v>-15.760000000000218</v>
      </c>
      <c r="M2327" s="78">
        <v>47135</v>
      </c>
      <c r="N2327" s="78">
        <v>998.13108999999997</v>
      </c>
      <c r="O2327" s="78">
        <v>232</v>
      </c>
      <c r="P2327" s="78">
        <v>1.2294099999999999</v>
      </c>
      <c r="Q2327" s="144">
        <v>47193</v>
      </c>
      <c r="R2327" s="78">
        <v>-31130</v>
      </c>
      <c r="S2327" s="78">
        <v>-1924</v>
      </c>
      <c r="T2327" s="78">
        <v>8954</v>
      </c>
      <c r="U2327" s="78">
        <v>48287</v>
      </c>
      <c r="V2327" s="219">
        <v>-0.18543293225920021</v>
      </c>
      <c r="W2327" s="78">
        <v>-6339</v>
      </c>
      <c r="X2327" s="78">
        <v>-1552</v>
      </c>
      <c r="Y2327" s="78">
        <v>172</v>
      </c>
      <c r="Z2327" s="78">
        <v>8178</v>
      </c>
      <c r="AA2327" s="78">
        <v>112.83</v>
      </c>
      <c r="AB2327" s="78">
        <v>114.79</v>
      </c>
      <c r="AC2327" s="78">
        <v>51011</v>
      </c>
      <c r="AD2327" s="104">
        <v>0.94486999999999999</v>
      </c>
      <c r="AE2327" s="78">
        <v>-6588</v>
      </c>
      <c r="AF2327" s="104">
        <v>-1.0906400000000001</v>
      </c>
      <c r="AG2327" s="78">
        <v>-32370</v>
      </c>
      <c r="AH2327" s="104">
        <v>0.96716999999999997</v>
      </c>
      <c r="AI2327" s="78">
        <v>3668</v>
      </c>
      <c r="AJ2327" s="104">
        <v>1.3928</v>
      </c>
      <c r="AK2327" s="78">
        <v>10700</v>
      </c>
      <c r="AL2327" s="78">
        <v>10300</v>
      </c>
      <c r="AM2327" s="8">
        <v>10600</v>
      </c>
      <c r="AN2327" s="78">
        <v>146</v>
      </c>
      <c r="AO2327" s="78">
        <v>10800</v>
      </c>
      <c r="AP2327" s="78">
        <v>10100</v>
      </c>
      <c r="AQ2327" s="78">
        <v>10400</v>
      </c>
      <c r="AR2327" s="78">
        <v>334</v>
      </c>
      <c r="AS2327" s="78">
        <v>10650</v>
      </c>
      <c r="AT2327" s="78">
        <v>10500</v>
      </c>
      <c r="AU2327" s="78">
        <v>10600</v>
      </c>
      <c r="AV2327" s="78">
        <v>48</v>
      </c>
      <c r="AW2327" s="77">
        <v>14.19</v>
      </c>
      <c r="AX2327" s="144">
        <f t="shared" si="246"/>
        <v>0.1</v>
      </c>
      <c r="AY2327" s="144">
        <f t="shared" si="247"/>
        <v>0.46</v>
      </c>
      <c r="AZ2327" s="144">
        <f t="shared" si="248"/>
        <v>0.47</v>
      </c>
      <c r="BA2327" s="54">
        <f t="shared" si="249"/>
        <v>17.698601272057761</v>
      </c>
      <c r="BB2327" s="54">
        <f t="shared" si="250"/>
        <v>14.214398727942241</v>
      </c>
    </row>
    <row r="2328" spans="1:54" x14ac:dyDescent="0.25">
      <c r="A2328" s="3">
        <v>43628</v>
      </c>
      <c r="B2328" s="77">
        <v>10615.66</v>
      </c>
      <c r="C2328" s="77">
        <v>1031.54378</v>
      </c>
      <c r="D2328" s="77">
        <v>-1.4637</v>
      </c>
      <c r="E2328" s="77">
        <f t="shared" ref="E2328:E2391" si="252">SUM(D2309:D2328)</f>
        <v>-911.29709999999989</v>
      </c>
      <c r="F2328" s="77">
        <v>3.9939</v>
      </c>
      <c r="G2328" s="77">
        <v>-13.777699999999999</v>
      </c>
      <c r="H2328" t="s">
        <v>1935</v>
      </c>
      <c r="I2328" s="78">
        <v>10592</v>
      </c>
      <c r="J2328">
        <v>201906</v>
      </c>
      <c r="K2328" s="78">
        <v>10592</v>
      </c>
      <c r="L2328" s="77">
        <f t="shared" si="251"/>
        <v>-23.659999999999854</v>
      </c>
      <c r="M2328" s="78">
        <v>47698</v>
      </c>
      <c r="N2328" s="78">
        <v>1010.13884</v>
      </c>
      <c r="O2328" s="78">
        <v>670</v>
      </c>
      <c r="P2328" s="78">
        <v>3.5535700000000001</v>
      </c>
      <c r="Q2328" s="144">
        <v>47865.5</v>
      </c>
      <c r="R2328" s="78">
        <v>-29853</v>
      </c>
      <c r="S2328" s="78">
        <v>-2205</v>
      </c>
      <c r="T2328" s="78">
        <v>11597</v>
      </c>
      <c r="U2328" s="78">
        <v>47932</v>
      </c>
      <c r="V2328" s="219">
        <v>-0.24194692481014771</v>
      </c>
      <c r="W2328" s="78">
        <v>-3378</v>
      </c>
      <c r="X2328" s="78">
        <v>517</v>
      </c>
      <c r="Y2328" s="78">
        <v>3238</v>
      </c>
      <c r="Z2328" s="78">
        <v>10190</v>
      </c>
      <c r="AA2328" s="78">
        <v>86.89</v>
      </c>
      <c r="AB2328" s="78">
        <v>116.27</v>
      </c>
      <c r="AC2328" s="78">
        <v>32917</v>
      </c>
      <c r="AD2328" s="104">
        <v>0.55876000000000003</v>
      </c>
      <c r="AE2328" s="78">
        <v>-13773</v>
      </c>
      <c r="AF2328" s="104">
        <v>-1.15757</v>
      </c>
      <c r="AG2328" s="78">
        <v>-37460</v>
      </c>
      <c r="AH2328" s="104">
        <v>0.33399000000000001</v>
      </c>
      <c r="AI2328" s="78">
        <v>10099</v>
      </c>
      <c r="AJ2328" s="104">
        <v>1.2977300000000001</v>
      </c>
      <c r="AK2328" s="78">
        <v>10700</v>
      </c>
      <c r="AL2328" s="78">
        <v>10500</v>
      </c>
      <c r="AM2328" s="8">
        <v>10600</v>
      </c>
      <c r="AN2328" s="78">
        <v>141</v>
      </c>
      <c r="AO2328" s="78">
        <v>10800</v>
      </c>
      <c r="AP2328" s="78">
        <v>10100</v>
      </c>
      <c r="AQ2328" s="78">
        <v>10400</v>
      </c>
      <c r="AR2328" s="78">
        <v>328</v>
      </c>
      <c r="AS2328" s="78">
        <v>10700</v>
      </c>
      <c r="AT2328" s="78">
        <v>10500</v>
      </c>
      <c r="AU2328" s="78">
        <v>10600</v>
      </c>
      <c r="AV2328" s="78">
        <v>141</v>
      </c>
      <c r="AW2328" s="77">
        <v>14.14</v>
      </c>
      <c r="AX2328" s="144">
        <f t="shared" si="246"/>
        <v>0.1</v>
      </c>
      <c r="AY2328" s="144">
        <f t="shared" si="247"/>
        <v>0.44</v>
      </c>
      <c r="AZ2328" s="144">
        <f t="shared" si="248"/>
        <v>0.46</v>
      </c>
      <c r="BA2328" s="54">
        <f t="shared" si="249"/>
        <v>17.236984783219842</v>
      </c>
      <c r="BB2328" s="54">
        <f t="shared" si="250"/>
        <v>14.246015216780155</v>
      </c>
    </row>
    <row r="2329" spans="1:54" x14ac:dyDescent="0.25">
      <c r="A2329" s="3">
        <v>43629</v>
      </c>
      <c r="B2329" s="77">
        <v>10561.01</v>
      </c>
      <c r="C2329" s="77">
        <v>979.58419000000004</v>
      </c>
      <c r="D2329" s="77">
        <v>-75.806200000000004</v>
      </c>
      <c r="E2329" s="77">
        <f t="shared" si="252"/>
        <v>-850.75750000000005</v>
      </c>
      <c r="F2329" s="77">
        <v>8.0019000000000009</v>
      </c>
      <c r="G2329" s="77">
        <v>-3.9802</v>
      </c>
      <c r="H2329">
        <v>0</v>
      </c>
      <c r="I2329" s="78">
        <v>10529</v>
      </c>
      <c r="J2329">
        <v>201906</v>
      </c>
      <c r="K2329" s="78">
        <v>10529</v>
      </c>
      <c r="L2329" s="77">
        <f t="shared" si="251"/>
        <v>-32.010000000000218</v>
      </c>
      <c r="M2329" s="78">
        <v>41459</v>
      </c>
      <c r="N2329" s="78">
        <v>871.65413000000001</v>
      </c>
      <c r="O2329" s="78">
        <v>-5018</v>
      </c>
      <c r="P2329" s="78">
        <v>-26.404419999999998</v>
      </c>
      <c r="Q2329" s="144">
        <v>40204.5</v>
      </c>
      <c r="R2329" s="78">
        <v>-29184</v>
      </c>
      <c r="S2329" s="78">
        <v>-390</v>
      </c>
      <c r="T2329" s="78">
        <v>4778</v>
      </c>
      <c r="U2329" s="78">
        <v>45601</v>
      </c>
      <c r="V2329" s="219">
        <v>-0.1047784039823688</v>
      </c>
      <c r="W2329" s="78">
        <v>-5493</v>
      </c>
      <c r="X2329" s="78">
        <v>-4386</v>
      </c>
      <c r="Y2329" s="78">
        <v>2496</v>
      </c>
      <c r="Z2329" s="78">
        <v>6108</v>
      </c>
      <c r="AA2329" s="78">
        <v>95.35</v>
      </c>
      <c r="AB2329" s="78">
        <v>108.3</v>
      </c>
      <c r="AC2329" s="78">
        <v>26662</v>
      </c>
      <c r="AD2329" s="104">
        <v>0.15325</v>
      </c>
      <c r="AE2329" s="78">
        <v>-2769</v>
      </c>
      <c r="AF2329" s="104">
        <v>-1.0627</v>
      </c>
      <c r="AG2329" s="78">
        <v>-53646</v>
      </c>
      <c r="AH2329" s="104">
        <v>-0.10535</v>
      </c>
      <c r="AI2329" s="78">
        <v>25662</v>
      </c>
      <c r="AJ2329" s="104">
        <v>1.7358899999999999</v>
      </c>
      <c r="AK2329" s="78">
        <v>10700</v>
      </c>
      <c r="AL2329" s="78">
        <v>10300</v>
      </c>
      <c r="AM2329" s="8">
        <v>10550</v>
      </c>
      <c r="AN2329" s="78">
        <v>131</v>
      </c>
      <c r="AO2329" s="78">
        <v>10800</v>
      </c>
      <c r="AP2329" s="78">
        <v>10100</v>
      </c>
      <c r="AQ2329" s="78">
        <v>10300</v>
      </c>
      <c r="AR2329" s="78">
        <v>335</v>
      </c>
      <c r="AS2329" s="78">
        <v>10700</v>
      </c>
      <c r="AT2329" s="78">
        <v>10300</v>
      </c>
      <c r="AU2329" s="78">
        <v>10550</v>
      </c>
      <c r="AV2329" s="78">
        <v>131</v>
      </c>
      <c r="AW2329" s="77">
        <v>14.45</v>
      </c>
      <c r="AX2329" s="144">
        <f t="shared" si="246"/>
        <v>0.13</v>
      </c>
      <c r="AY2329" s="144">
        <f t="shared" si="247"/>
        <v>0.48</v>
      </c>
      <c r="AZ2329" s="144">
        <f t="shared" si="248"/>
        <v>0.53</v>
      </c>
      <c r="BA2329" s="54">
        <f t="shared" si="249"/>
        <v>17.255439508856824</v>
      </c>
      <c r="BB2329" s="54">
        <f t="shared" si="250"/>
        <v>14.067560491143173</v>
      </c>
    </row>
    <row r="2330" spans="1:54" x14ac:dyDescent="0.25">
      <c r="A2330" s="3">
        <v>43630</v>
      </c>
      <c r="B2330" s="77">
        <v>10524.67</v>
      </c>
      <c r="C2330" s="77">
        <v>855.39324999999997</v>
      </c>
      <c r="D2330" s="77">
        <v>-31.514499999999998</v>
      </c>
      <c r="E2330" s="77">
        <f t="shared" si="252"/>
        <v>-744.67880000000002</v>
      </c>
      <c r="F2330" s="77">
        <v>0.83709999999999996</v>
      </c>
      <c r="G2330" s="77">
        <v>3.7894999999999999</v>
      </c>
      <c r="H2330">
        <v>0</v>
      </c>
      <c r="I2330" s="78">
        <v>10529</v>
      </c>
      <c r="J2330">
        <v>201906</v>
      </c>
      <c r="K2330" s="78">
        <v>10529</v>
      </c>
      <c r="L2330" s="77">
        <f t="shared" si="251"/>
        <v>4.3299999999999272</v>
      </c>
      <c r="M2330" s="78">
        <v>41161</v>
      </c>
      <c r="N2330" s="78">
        <v>861.74296000000004</v>
      </c>
      <c r="O2330" s="78">
        <v>-5186</v>
      </c>
      <c r="P2330" s="78">
        <v>-27.278960000000001</v>
      </c>
      <c r="Q2330" s="144">
        <v>39864.5</v>
      </c>
      <c r="R2330" s="78">
        <v>-28062</v>
      </c>
      <c r="S2330" s="78">
        <v>-1072</v>
      </c>
      <c r="T2330" s="78">
        <v>4425</v>
      </c>
      <c r="U2330" s="78">
        <v>45595</v>
      </c>
      <c r="V2330" s="219">
        <v>-9.7050115144204405E-2</v>
      </c>
      <c r="W2330" s="78">
        <v>-6198</v>
      </c>
      <c r="X2330" s="78">
        <v>-4808</v>
      </c>
      <c r="Y2330" s="78">
        <v>3156</v>
      </c>
      <c r="Z2330" s="78">
        <v>7513</v>
      </c>
      <c r="AA2330" s="78">
        <v>99.92</v>
      </c>
      <c r="AB2330" s="78">
        <v>106.34</v>
      </c>
      <c r="AC2330" s="78">
        <v>21394</v>
      </c>
      <c r="AD2330" s="104">
        <v>7.5900000000000004E-3</v>
      </c>
      <c r="AE2330" s="78">
        <v>-1764</v>
      </c>
      <c r="AF2330" s="104">
        <v>-1.2264299999999999</v>
      </c>
      <c r="AG2330" s="78">
        <v>-51849</v>
      </c>
      <c r="AH2330" s="104">
        <v>-2.623E-2</v>
      </c>
      <c r="AI2330" s="78">
        <v>27970</v>
      </c>
      <c r="AJ2330" s="104">
        <v>1.7424900000000001</v>
      </c>
      <c r="AK2330" s="78">
        <v>10700</v>
      </c>
      <c r="AL2330" s="78">
        <v>10300</v>
      </c>
      <c r="AM2330" s="8">
        <v>10550</v>
      </c>
      <c r="AN2330" s="78">
        <v>109</v>
      </c>
      <c r="AO2330" s="78">
        <v>10800</v>
      </c>
      <c r="AP2330" s="78">
        <v>10000</v>
      </c>
      <c r="AQ2330" s="78">
        <v>10300</v>
      </c>
      <c r="AR2330" s="78">
        <v>328</v>
      </c>
      <c r="AS2330" s="78">
        <v>10700</v>
      </c>
      <c r="AT2330" s="78">
        <v>10300</v>
      </c>
      <c r="AU2330" s="78">
        <v>10550</v>
      </c>
      <c r="AV2330" s="78">
        <v>109</v>
      </c>
      <c r="AW2330" s="77">
        <v>14.52</v>
      </c>
      <c r="AX2330" s="144">
        <f t="shared" si="246"/>
        <v>0.13</v>
      </c>
      <c r="AY2330" s="144">
        <f t="shared" si="247"/>
        <v>0.48</v>
      </c>
      <c r="AZ2330" s="144">
        <f t="shared" si="248"/>
        <v>0.56000000000000005</v>
      </c>
      <c r="BA2330" s="54">
        <f t="shared" si="249"/>
        <v>17.212944529034548</v>
      </c>
      <c r="BB2330" s="54">
        <f t="shared" si="250"/>
        <v>13.931055470965447</v>
      </c>
    </row>
    <row r="2331" spans="1:54" x14ac:dyDescent="0.25">
      <c r="A2331" s="3">
        <v>43633</v>
      </c>
      <c r="B2331" s="77">
        <v>10530.54</v>
      </c>
      <c r="C2331" s="77">
        <v>895.01172999999994</v>
      </c>
      <c r="D2331" s="77">
        <v>-42.781899999999993</v>
      </c>
      <c r="E2331" s="77">
        <f t="shared" si="252"/>
        <v>-682.9858999999999</v>
      </c>
      <c r="F2331" s="77">
        <v>-2.2836000000000003</v>
      </c>
      <c r="G2331" s="77">
        <v>10.9057</v>
      </c>
      <c r="H2331">
        <v>0</v>
      </c>
      <c r="I2331" s="78">
        <v>10545</v>
      </c>
      <c r="J2331">
        <v>201906</v>
      </c>
      <c r="K2331" s="78">
        <v>10545</v>
      </c>
      <c r="L2331" s="77">
        <f t="shared" si="251"/>
        <v>14.459999999999127</v>
      </c>
      <c r="M2331" s="78">
        <v>44014</v>
      </c>
      <c r="N2331" s="78">
        <v>916.00117</v>
      </c>
      <c r="O2331" s="78">
        <v>-2735</v>
      </c>
      <c r="P2331" s="78">
        <v>-14.475910000000001</v>
      </c>
      <c r="Q2331" s="144">
        <v>43330.25</v>
      </c>
      <c r="R2331" s="78">
        <v>-27805</v>
      </c>
      <c r="S2331" s="78">
        <v>-3911</v>
      </c>
      <c r="T2331" s="78">
        <v>7422</v>
      </c>
      <c r="U2331" s="78">
        <v>45980</v>
      </c>
      <c r="V2331" s="219">
        <v>-0.16141800782949109</v>
      </c>
      <c r="W2331" s="78">
        <v>-8288</v>
      </c>
      <c r="X2331" s="78">
        <v>-9030</v>
      </c>
      <c r="Y2331" s="78">
        <v>1061</v>
      </c>
      <c r="Z2331" s="78">
        <v>6956</v>
      </c>
      <c r="AA2331" s="78">
        <v>101.54</v>
      </c>
      <c r="AB2331" s="78">
        <v>108.15</v>
      </c>
      <c r="AC2331" s="78">
        <v>33024</v>
      </c>
      <c r="AD2331" s="104">
        <v>0.19102</v>
      </c>
      <c r="AE2331" s="78">
        <v>7496</v>
      </c>
      <c r="AF2331" s="104">
        <v>-1.43293</v>
      </c>
      <c r="AG2331" s="78">
        <v>-45693</v>
      </c>
      <c r="AH2331" s="104">
        <v>0.29781000000000002</v>
      </c>
      <c r="AI2331" s="78">
        <v>13726</v>
      </c>
      <c r="AJ2331" s="104">
        <v>1.7529300000000001</v>
      </c>
      <c r="AK2331" s="78">
        <v>10700</v>
      </c>
      <c r="AL2331" s="78">
        <v>10500</v>
      </c>
      <c r="AM2331" s="8">
        <v>10550</v>
      </c>
      <c r="AN2331" s="78">
        <v>70.5</v>
      </c>
      <c r="AO2331" s="78">
        <v>10800</v>
      </c>
      <c r="AP2331" s="78">
        <v>10000</v>
      </c>
      <c r="AQ2331" s="78">
        <v>10300</v>
      </c>
      <c r="AR2331" s="78">
        <v>314</v>
      </c>
      <c r="AS2331" s="78">
        <v>10700</v>
      </c>
      <c r="AT2331" s="78">
        <v>10500</v>
      </c>
      <c r="AU2331" s="78">
        <v>10550</v>
      </c>
      <c r="AV2331" s="78">
        <v>70.5</v>
      </c>
      <c r="AW2331" s="77">
        <v>14.47</v>
      </c>
      <c r="AX2331" s="144">
        <f t="shared" si="246"/>
        <v>0.1</v>
      </c>
      <c r="AY2331" s="144">
        <f t="shared" si="247"/>
        <v>0.46</v>
      </c>
      <c r="AZ2331" s="144">
        <f t="shared" si="248"/>
        <v>0.55000000000000004</v>
      </c>
      <c r="BA2331" s="54">
        <f t="shared" si="249"/>
        <v>17.092014555199746</v>
      </c>
      <c r="BB2331" s="54">
        <f t="shared" si="250"/>
        <v>13.833985444800252</v>
      </c>
    </row>
    <row r="2332" spans="1:54" x14ac:dyDescent="0.25">
      <c r="A2332" s="3">
        <v>43634</v>
      </c>
      <c r="B2332" s="77">
        <v>10566.74</v>
      </c>
      <c r="C2332" s="77">
        <v>809.83142999999995</v>
      </c>
      <c r="D2332" s="77">
        <v>15.394300000000001</v>
      </c>
      <c r="E2332" s="77">
        <f t="shared" si="252"/>
        <v>-622.54039999999986</v>
      </c>
      <c r="F2332" s="77">
        <v>-0.67049999999999998</v>
      </c>
      <c r="G2332" s="77">
        <v>-4.5857999999999999</v>
      </c>
      <c r="H2332">
        <v>0</v>
      </c>
      <c r="I2332" s="78">
        <v>10553</v>
      </c>
      <c r="J2332">
        <v>201906</v>
      </c>
      <c r="K2332" s="78">
        <v>10553</v>
      </c>
      <c r="L2332" s="77">
        <f t="shared" si="251"/>
        <v>-13.739999999999782</v>
      </c>
      <c r="M2332" s="78">
        <v>42623</v>
      </c>
      <c r="N2332" s="78">
        <v>883.86369999999999</v>
      </c>
      <c r="O2332" s="78">
        <v>-4167</v>
      </c>
      <c r="P2332" s="78">
        <v>-22.068149999999999</v>
      </c>
      <c r="Q2332" s="144">
        <v>41581.25</v>
      </c>
      <c r="R2332" s="78">
        <v>-28267</v>
      </c>
      <c r="S2332" s="78">
        <v>-4149</v>
      </c>
      <c r="T2332" s="78">
        <v>6685</v>
      </c>
      <c r="U2332" s="78">
        <v>45577</v>
      </c>
      <c r="V2332" s="219">
        <v>-0.14667485793272922</v>
      </c>
      <c r="W2332" s="78">
        <v>-7704</v>
      </c>
      <c r="X2332" s="78">
        <v>-8323</v>
      </c>
      <c r="Y2332" s="78">
        <v>3527</v>
      </c>
      <c r="Z2332" s="78">
        <v>8644</v>
      </c>
      <c r="AA2332" s="78">
        <v>99.01</v>
      </c>
      <c r="AB2332" s="78">
        <v>111.01</v>
      </c>
      <c r="AC2332" s="78">
        <v>33483</v>
      </c>
      <c r="AD2332" s="104">
        <v>0.25696000000000002</v>
      </c>
      <c r="AE2332" s="78">
        <v>14477</v>
      </c>
      <c r="AF2332" s="104">
        <v>-1.4358</v>
      </c>
      <c r="AG2332" s="78">
        <v>-48778</v>
      </c>
      <c r="AH2332" s="104">
        <v>0.28609000000000001</v>
      </c>
      <c r="AI2332" s="78">
        <v>12617</v>
      </c>
      <c r="AJ2332" s="104">
        <v>1.7182299999999999</v>
      </c>
      <c r="AK2332" s="78">
        <v>10600</v>
      </c>
      <c r="AL2332" s="78">
        <v>10500</v>
      </c>
      <c r="AM2332" s="8">
        <v>10550</v>
      </c>
      <c r="AN2332" s="78">
        <v>47</v>
      </c>
      <c r="AO2332" s="78">
        <v>10800</v>
      </c>
      <c r="AP2332" s="78">
        <v>10000</v>
      </c>
      <c r="AQ2332" s="78">
        <v>10300</v>
      </c>
      <c r="AR2332" s="78">
        <v>301</v>
      </c>
      <c r="AS2332" s="78">
        <v>10600</v>
      </c>
      <c r="AT2332" s="78">
        <v>10500</v>
      </c>
      <c r="AU2332" s="78">
        <v>10550</v>
      </c>
      <c r="AV2332" s="78">
        <v>47</v>
      </c>
      <c r="AW2332" s="77">
        <v>14.08</v>
      </c>
      <c r="AX2332" s="144">
        <f t="shared" si="246"/>
        <v>0</v>
      </c>
      <c r="AY2332" s="144">
        <f t="shared" si="247"/>
        <v>0.36</v>
      </c>
      <c r="AZ2332" s="144">
        <f t="shared" si="248"/>
        <v>0.44</v>
      </c>
      <c r="BA2332" s="54">
        <f t="shared" si="249"/>
        <v>17.082663818320011</v>
      </c>
      <c r="BB2332" s="54">
        <f t="shared" si="250"/>
        <v>13.648336181679984</v>
      </c>
    </row>
    <row r="2333" spans="1:54" x14ac:dyDescent="0.25">
      <c r="A2333" s="3">
        <v>43635</v>
      </c>
      <c r="B2333" s="77">
        <v>10775.34</v>
      </c>
      <c r="C2333" s="77">
        <v>1423.0729899999999</v>
      </c>
      <c r="D2333" s="77">
        <v>179.3998</v>
      </c>
      <c r="E2333" s="77">
        <f t="shared" si="252"/>
        <v>-371.35699999999997</v>
      </c>
      <c r="F2333" s="77">
        <v>10.0174</v>
      </c>
      <c r="G2333" s="77">
        <v>86.892800000000008</v>
      </c>
      <c r="H2333" t="s">
        <v>1936</v>
      </c>
      <c r="I2333" s="78">
        <v>10770</v>
      </c>
      <c r="J2333">
        <v>201907</v>
      </c>
      <c r="K2333" s="78">
        <v>10585</v>
      </c>
      <c r="L2333" s="77">
        <f t="shared" si="251"/>
        <v>-190.34000000000015</v>
      </c>
      <c r="M2333" s="78">
        <v>51115</v>
      </c>
      <c r="N2333" s="78">
        <v>1081.6856299999999</v>
      </c>
      <c r="O2333" s="78">
        <v>4628</v>
      </c>
      <c r="P2333" s="78">
        <v>24.494789999999998</v>
      </c>
      <c r="Q2333" s="144">
        <v>52272</v>
      </c>
      <c r="R2333" s="78">
        <v>-28915</v>
      </c>
      <c r="S2333" s="78">
        <v>-6404</v>
      </c>
      <c r="T2333" s="78">
        <v>4469</v>
      </c>
      <c r="U2333" s="78">
        <v>30684</v>
      </c>
      <c r="V2333" s="219">
        <v>-0.14564593925172728</v>
      </c>
      <c r="W2333" s="78">
        <v>-5826</v>
      </c>
      <c r="X2333" s="78">
        <v>804</v>
      </c>
      <c r="Y2333" s="78">
        <v>5577</v>
      </c>
      <c r="Z2333" s="78">
        <v>12554</v>
      </c>
      <c r="AA2333" s="78">
        <v>95.06</v>
      </c>
      <c r="AB2333" s="78">
        <v>126.8</v>
      </c>
      <c r="AC2333" s="78">
        <v>18375</v>
      </c>
      <c r="AD2333" s="104">
        <v>0.75358000000000003</v>
      </c>
      <c r="AE2333" s="78">
        <v>-3648</v>
      </c>
      <c r="AF2333" s="104">
        <v>-7.5490000000000002E-2</v>
      </c>
      <c r="AG2333" s="78">
        <v>-7309</v>
      </c>
      <c r="AH2333" s="104">
        <v>2.8649999999999998E-2</v>
      </c>
      <c r="AI2333" s="78">
        <v>2718</v>
      </c>
      <c r="AJ2333" s="104">
        <v>-0.29471000000000003</v>
      </c>
      <c r="AK2333" s="78">
        <v>10800</v>
      </c>
      <c r="AL2333" s="78">
        <v>10200</v>
      </c>
      <c r="AM2333" s="8">
        <v>10600</v>
      </c>
      <c r="AN2333" s="78">
        <v>287</v>
      </c>
      <c r="AO2333" s="78">
        <v>11000</v>
      </c>
      <c r="AP2333" s="78">
        <v>9600</v>
      </c>
      <c r="AQ2333" s="78">
        <v>10400</v>
      </c>
      <c r="AR2333" s="78">
        <v>447</v>
      </c>
      <c r="AS2333" s="78">
        <v>10900</v>
      </c>
      <c r="AT2333" s="78">
        <v>10650</v>
      </c>
      <c r="AU2333" s="78">
        <v>10700</v>
      </c>
      <c r="AV2333" s="78">
        <v>143</v>
      </c>
      <c r="AW2333" s="77">
        <v>13.87</v>
      </c>
      <c r="AX2333" s="144">
        <f t="shared" si="246"/>
        <v>0</v>
      </c>
      <c r="AY2333" s="144">
        <f t="shared" si="247"/>
        <v>0.34</v>
      </c>
      <c r="AZ2333" s="144">
        <f t="shared" si="248"/>
        <v>0.42</v>
      </c>
      <c r="BA2333" s="54">
        <f t="shared" si="249"/>
        <v>17.140785077567447</v>
      </c>
      <c r="BB2333" s="54">
        <f t="shared" si="250"/>
        <v>13.45521492243255</v>
      </c>
    </row>
    <row r="2334" spans="1:54" x14ac:dyDescent="0.25">
      <c r="A2334" s="3">
        <v>43636</v>
      </c>
      <c r="B2334" s="77">
        <v>10785.01</v>
      </c>
      <c r="C2334" s="77">
        <v>1291.7084400000001</v>
      </c>
      <c r="D2334" s="77">
        <v>69.388999999999996</v>
      </c>
      <c r="E2334" s="77">
        <f t="shared" si="252"/>
        <v>-190.74800000000005</v>
      </c>
      <c r="F2334" s="77">
        <v>5.8253999999999992</v>
      </c>
      <c r="G2334" s="77">
        <v>36.160699999999999</v>
      </c>
      <c r="H2334">
        <v>0</v>
      </c>
      <c r="I2334" s="78">
        <v>10591</v>
      </c>
      <c r="J2334">
        <v>201907</v>
      </c>
      <c r="K2334" s="78">
        <v>10591</v>
      </c>
      <c r="L2334" s="77">
        <f t="shared" si="251"/>
        <v>-194.01000000000022</v>
      </c>
      <c r="M2334" s="78">
        <v>53598</v>
      </c>
      <c r="N2334" s="78">
        <v>1135.39103</v>
      </c>
      <c r="O2334" s="78">
        <v>1791</v>
      </c>
      <c r="P2334" s="78">
        <v>9.5031099999999995</v>
      </c>
      <c r="Q2334" s="144">
        <v>54045.75</v>
      </c>
      <c r="R2334" s="78">
        <v>-31097</v>
      </c>
      <c r="S2334" s="78">
        <v>-6637</v>
      </c>
      <c r="T2334" s="78">
        <v>1529</v>
      </c>
      <c r="U2334" s="78">
        <v>34773</v>
      </c>
      <c r="V2334" s="219">
        <v>-4.3970896960285277E-2</v>
      </c>
      <c r="W2334" s="78">
        <v>-8559</v>
      </c>
      <c r="X2334" s="78">
        <v>-3541</v>
      </c>
      <c r="Y2334" s="78">
        <v>3839</v>
      </c>
      <c r="Z2334" s="78">
        <v>9926</v>
      </c>
      <c r="AA2334" s="78">
        <v>106.01</v>
      </c>
      <c r="AB2334" s="78">
        <v>116.56</v>
      </c>
      <c r="AC2334" s="78">
        <v>13792</v>
      </c>
      <c r="AD2334" s="104">
        <v>0.54676999999999998</v>
      </c>
      <c r="AE2334" s="78">
        <v>3049</v>
      </c>
      <c r="AF2334" s="104">
        <v>5.4699999999999999E-2</v>
      </c>
      <c r="AG2334" s="78">
        <v>-16131</v>
      </c>
      <c r="AH2334" s="104">
        <v>-0.10789</v>
      </c>
      <c r="AI2334" s="78">
        <v>6293</v>
      </c>
      <c r="AJ2334" s="104">
        <v>-0.12130000000000001</v>
      </c>
      <c r="AK2334" s="78">
        <v>11000</v>
      </c>
      <c r="AL2334" s="78">
        <v>10200</v>
      </c>
      <c r="AM2334" s="8">
        <v>10600</v>
      </c>
      <c r="AN2334" s="78">
        <v>275</v>
      </c>
      <c r="AO2334" s="78">
        <v>11200</v>
      </c>
      <c r="AP2334" s="78">
        <v>9600</v>
      </c>
      <c r="AQ2334" s="78">
        <v>10500</v>
      </c>
      <c r="AR2334" s="78">
        <v>423</v>
      </c>
      <c r="AS2334" s="78">
        <v>10900</v>
      </c>
      <c r="AT2334" s="78">
        <v>10650</v>
      </c>
      <c r="AU2334" s="78">
        <v>10750</v>
      </c>
      <c r="AV2334" s="78">
        <v>112.5</v>
      </c>
      <c r="AW2334" s="77">
        <v>13.44</v>
      </c>
      <c r="AX2334" s="144">
        <f t="shared" si="246"/>
        <v>0</v>
      </c>
      <c r="AY2334" s="144">
        <f t="shared" si="247"/>
        <v>0.24</v>
      </c>
      <c r="AZ2334" s="144">
        <f t="shared" si="248"/>
        <v>0.33</v>
      </c>
      <c r="BA2334" s="54">
        <f t="shared" si="249"/>
        <v>17.24280868780383</v>
      </c>
      <c r="BB2334" s="54">
        <f t="shared" si="250"/>
        <v>13.221191312196167</v>
      </c>
    </row>
    <row r="2335" spans="1:54" x14ac:dyDescent="0.25">
      <c r="A2335" s="3">
        <v>43637</v>
      </c>
      <c r="B2335" s="77">
        <v>10803.77</v>
      </c>
      <c r="C2335" s="77">
        <v>1526.19677</v>
      </c>
      <c r="D2335" s="77">
        <v>65.079499999999996</v>
      </c>
      <c r="E2335" s="77">
        <f t="shared" si="252"/>
        <v>-15.389900000000054</v>
      </c>
      <c r="F2335" s="77">
        <v>3.2355</v>
      </c>
      <c r="G2335" s="77">
        <v>-19.569000000000003</v>
      </c>
      <c r="H2335">
        <v>0</v>
      </c>
      <c r="I2335" s="78">
        <v>10585</v>
      </c>
      <c r="J2335">
        <v>201907</v>
      </c>
      <c r="K2335" s="78">
        <v>10585</v>
      </c>
      <c r="L2335" s="77">
        <f t="shared" si="251"/>
        <v>-218.77000000000044</v>
      </c>
      <c r="M2335" s="78">
        <v>53695</v>
      </c>
      <c r="N2335" s="78">
        <v>1136.7904799999999</v>
      </c>
      <c r="O2335" s="78">
        <v>-1459</v>
      </c>
      <c r="P2335" s="78">
        <v>-7.6991399999999999</v>
      </c>
      <c r="Q2335" s="144">
        <v>53330.25</v>
      </c>
      <c r="R2335" s="78">
        <v>-31440</v>
      </c>
      <c r="S2335" s="78">
        <v>-7427</v>
      </c>
      <c r="T2335" s="78">
        <v>-2059</v>
      </c>
      <c r="U2335" s="78">
        <v>36889</v>
      </c>
      <c r="V2335" s="219">
        <v>5.5816096939467048E-2</v>
      </c>
      <c r="W2335" s="78">
        <v>-9508</v>
      </c>
      <c r="X2335" s="78">
        <v>-4156</v>
      </c>
      <c r="Y2335" s="78">
        <v>3444</v>
      </c>
      <c r="Z2335" s="78">
        <v>7810</v>
      </c>
      <c r="AA2335" s="78">
        <v>81.239999999999995</v>
      </c>
      <c r="AB2335" s="78">
        <v>110.56</v>
      </c>
      <c r="AC2335" s="78">
        <v>14102</v>
      </c>
      <c r="AD2335" s="104">
        <v>0.67818000000000001</v>
      </c>
      <c r="AE2335" s="78">
        <v>3969</v>
      </c>
      <c r="AF2335" s="104">
        <v>0.11167000000000001</v>
      </c>
      <c r="AG2335" s="78">
        <v>-21852</v>
      </c>
      <c r="AH2335" s="104">
        <v>-0.21526999999999999</v>
      </c>
      <c r="AI2335" s="78">
        <v>6455</v>
      </c>
      <c r="AJ2335" s="104">
        <v>-0.14158999999999999</v>
      </c>
      <c r="AK2335" s="78">
        <v>11000</v>
      </c>
      <c r="AL2335" s="78">
        <v>10200</v>
      </c>
      <c r="AM2335" s="8">
        <v>10600</v>
      </c>
      <c r="AN2335" s="78">
        <v>282</v>
      </c>
      <c r="AO2335" s="78">
        <v>11200</v>
      </c>
      <c r="AP2335" s="78">
        <v>9600</v>
      </c>
      <c r="AQ2335" s="78">
        <v>10500</v>
      </c>
      <c r="AR2335" s="78">
        <v>430</v>
      </c>
      <c r="AS2335" s="78">
        <v>10800</v>
      </c>
      <c r="AT2335" s="78">
        <v>10650</v>
      </c>
      <c r="AU2335" s="78">
        <v>10700</v>
      </c>
      <c r="AV2335" s="78">
        <v>112.5</v>
      </c>
      <c r="AW2335" s="77">
        <v>14.38</v>
      </c>
      <c r="AX2335" s="144">
        <f t="shared" si="246"/>
        <v>0.17</v>
      </c>
      <c r="AY2335" s="144">
        <f t="shared" si="247"/>
        <v>0.4</v>
      </c>
      <c r="AZ2335" s="144">
        <f t="shared" si="248"/>
        <v>0.55000000000000004</v>
      </c>
      <c r="BA2335" s="54">
        <f t="shared" si="249"/>
        <v>17.111701132802086</v>
      </c>
      <c r="BB2335" s="54">
        <f t="shared" si="250"/>
        <v>13.158298867197914</v>
      </c>
    </row>
    <row r="2336" spans="1:54" x14ac:dyDescent="0.25">
      <c r="A2336" s="3">
        <v>43640</v>
      </c>
      <c r="B2336" s="77">
        <v>10779.45</v>
      </c>
      <c r="C2336" s="77">
        <v>975.39680999999996</v>
      </c>
      <c r="D2336" s="77">
        <v>54.1051</v>
      </c>
      <c r="E2336" s="77">
        <f t="shared" si="252"/>
        <v>124.02290000000002</v>
      </c>
      <c r="F2336" s="77">
        <v>-1.8549</v>
      </c>
      <c r="G2336" s="77">
        <v>-8.2812999999999999</v>
      </c>
      <c r="H2336">
        <v>0</v>
      </c>
      <c r="I2336" s="78">
        <v>10623</v>
      </c>
      <c r="J2336">
        <v>201907</v>
      </c>
      <c r="K2336" s="78">
        <v>10623</v>
      </c>
      <c r="L2336" s="77">
        <f t="shared" si="251"/>
        <v>-156.45000000000073</v>
      </c>
      <c r="M2336" s="78">
        <v>49386</v>
      </c>
      <c r="N2336" s="78">
        <v>1049.1094800000001</v>
      </c>
      <c r="O2336" s="78">
        <v>-2244</v>
      </c>
      <c r="P2336" s="78">
        <v>-11.89446</v>
      </c>
      <c r="Q2336" s="144">
        <v>48825</v>
      </c>
      <c r="R2336" s="78">
        <v>-31143</v>
      </c>
      <c r="S2336" s="78">
        <v>-6550</v>
      </c>
      <c r="T2336" s="78">
        <v>-2125</v>
      </c>
      <c r="U2336" s="78">
        <v>37886</v>
      </c>
      <c r="V2336" s="219">
        <v>5.6089320593359027E-2</v>
      </c>
      <c r="W2336" s="78">
        <v>-12398</v>
      </c>
      <c r="X2336" s="78">
        <v>-6903</v>
      </c>
      <c r="Y2336" s="78">
        <v>-783</v>
      </c>
      <c r="Z2336" s="78">
        <v>5462</v>
      </c>
      <c r="AA2336" s="78">
        <v>106.8</v>
      </c>
      <c r="AB2336" s="78">
        <v>113.54</v>
      </c>
      <c r="AC2336" s="78">
        <v>17592</v>
      </c>
      <c r="AD2336" s="104">
        <v>0.76566000000000001</v>
      </c>
      <c r="AE2336" s="78">
        <v>4635</v>
      </c>
      <c r="AF2336" s="104">
        <v>0.16474</v>
      </c>
      <c r="AG2336" s="78">
        <v>-20581</v>
      </c>
      <c r="AH2336" s="104">
        <v>-0.16328000000000001</v>
      </c>
      <c r="AI2336" s="78">
        <v>7347</v>
      </c>
      <c r="AJ2336" s="104">
        <v>5.5109999999999999E-2</v>
      </c>
      <c r="AK2336" s="78">
        <v>11100</v>
      </c>
      <c r="AL2336" s="78">
        <v>10200</v>
      </c>
      <c r="AM2336" s="8">
        <v>10600</v>
      </c>
      <c r="AN2336" s="78">
        <v>272</v>
      </c>
      <c r="AO2336" s="78">
        <v>11200</v>
      </c>
      <c r="AP2336" s="78">
        <v>9600</v>
      </c>
      <c r="AQ2336" s="78">
        <v>10500</v>
      </c>
      <c r="AR2336" s="78">
        <v>426</v>
      </c>
      <c r="AS2336" s="78">
        <v>10800</v>
      </c>
      <c r="AT2336" s="78">
        <v>10650</v>
      </c>
      <c r="AU2336" s="78">
        <v>10750</v>
      </c>
      <c r="AV2336" s="78">
        <v>73</v>
      </c>
      <c r="AW2336" s="77">
        <v>14.46</v>
      </c>
      <c r="AX2336" s="144">
        <f t="shared" si="246"/>
        <v>0.24</v>
      </c>
      <c r="AY2336" s="144">
        <f t="shared" si="247"/>
        <v>0.44</v>
      </c>
      <c r="AZ2336" s="144">
        <f t="shared" si="248"/>
        <v>0.59</v>
      </c>
      <c r="BA2336" s="54">
        <f t="shared" si="249"/>
        <v>16.978236156304931</v>
      </c>
      <c r="BB2336" s="54">
        <f t="shared" si="250"/>
        <v>13.116763843695059</v>
      </c>
    </row>
    <row r="2337" spans="1:54" x14ac:dyDescent="0.25">
      <c r="A2337" s="3">
        <v>43641</v>
      </c>
      <c r="B2337" s="77">
        <v>10706.72</v>
      </c>
      <c r="C2337" s="77">
        <v>1014.31614</v>
      </c>
      <c r="D2337" s="77">
        <v>-19.959099999999999</v>
      </c>
      <c r="E2337" s="77">
        <f t="shared" si="252"/>
        <v>150.88659999999999</v>
      </c>
      <c r="F2337" s="77">
        <v>2.8791000000000002</v>
      </c>
      <c r="G2337" s="77">
        <v>-4.5920999999999994</v>
      </c>
      <c r="H2337">
        <v>0</v>
      </c>
      <c r="I2337" s="78">
        <v>10540</v>
      </c>
      <c r="J2337">
        <v>201907</v>
      </c>
      <c r="K2337" s="78">
        <v>10540</v>
      </c>
      <c r="L2337" s="77">
        <f t="shared" si="251"/>
        <v>-166.71999999999935</v>
      </c>
      <c r="M2337" s="78">
        <v>49383</v>
      </c>
      <c r="N2337" s="78">
        <v>1040.83071</v>
      </c>
      <c r="O2337" s="78">
        <v>-6469</v>
      </c>
      <c r="P2337" s="78">
        <v>-34.06241</v>
      </c>
      <c r="Q2337" s="144">
        <v>47765.75</v>
      </c>
      <c r="R2337" s="78">
        <v>-31681</v>
      </c>
      <c r="S2337" s="78">
        <v>-7687</v>
      </c>
      <c r="T2337" s="78">
        <v>-8146</v>
      </c>
      <c r="U2337" s="78">
        <v>38691</v>
      </c>
      <c r="V2337" s="219">
        <v>0.21053991884417564</v>
      </c>
      <c r="W2337" s="78">
        <v>-12330</v>
      </c>
      <c r="X2337" s="78">
        <v>-6718</v>
      </c>
      <c r="Y2337" s="78">
        <v>-1074</v>
      </c>
      <c r="Z2337" s="78">
        <v>3144</v>
      </c>
      <c r="AA2337" s="78">
        <v>94.28</v>
      </c>
      <c r="AB2337" s="78">
        <v>100.52</v>
      </c>
      <c r="AC2337" s="78">
        <v>11929</v>
      </c>
      <c r="AD2337" s="104">
        <v>0.74778999999999995</v>
      </c>
      <c r="AE2337" s="78">
        <v>8519</v>
      </c>
      <c r="AF2337" s="104">
        <v>0.41221000000000002</v>
      </c>
      <c r="AG2337" s="78">
        <v>-25926</v>
      </c>
      <c r="AH2337" s="104">
        <v>-0.30351</v>
      </c>
      <c r="AI2337" s="78">
        <v>13350</v>
      </c>
      <c r="AJ2337" s="104">
        <v>2.0279999999999999E-2</v>
      </c>
      <c r="AK2337" s="78">
        <v>11100</v>
      </c>
      <c r="AL2337" s="78">
        <v>10200</v>
      </c>
      <c r="AM2337" s="8">
        <v>10500</v>
      </c>
      <c r="AN2337" s="78">
        <v>280</v>
      </c>
      <c r="AO2337" s="78">
        <v>11200</v>
      </c>
      <c r="AP2337" s="78">
        <v>9600</v>
      </c>
      <c r="AQ2337" s="78">
        <v>10400</v>
      </c>
      <c r="AR2337" s="78">
        <v>444</v>
      </c>
      <c r="AS2337" s="78">
        <v>10800</v>
      </c>
      <c r="AT2337" s="78">
        <v>10650</v>
      </c>
      <c r="AU2337" s="78">
        <v>10700</v>
      </c>
      <c r="AV2337" s="78">
        <v>49</v>
      </c>
      <c r="AW2337" s="77">
        <v>14.66</v>
      </c>
      <c r="AX2337" s="144">
        <f t="shared" si="246"/>
        <v>0.34</v>
      </c>
      <c r="AY2337" s="144">
        <f t="shared" si="247"/>
        <v>0.48</v>
      </c>
      <c r="AZ2337" s="144">
        <f t="shared" si="248"/>
        <v>0.64</v>
      </c>
      <c r="BA2337" s="54">
        <f t="shared" si="249"/>
        <v>16.843926875303033</v>
      </c>
      <c r="BB2337" s="54">
        <f t="shared" si="250"/>
        <v>13.105073124696967</v>
      </c>
    </row>
    <row r="2338" spans="1:54" x14ac:dyDescent="0.25">
      <c r="A2338" s="3">
        <v>43642</v>
      </c>
      <c r="B2338" s="77">
        <v>10652.55</v>
      </c>
      <c r="C2338" s="77">
        <v>875.13869999999997</v>
      </c>
      <c r="D2338" s="77">
        <v>-5.8552999999999997</v>
      </c>
      <c r="E2338" s="77">
        <f t="shared" si="252"/>
        <v>201.37699999999998</v>
      </c>
      <c r="F2338" s="77">
        <v>1.0610999999999999</v>
      </c>
      <c r="G2338" s="77">
        <v>-1.4922</v>
      </c>
      <c r="H2338" t="s">
        <v>1937</v>
      </c>
      <c r="I2338" s="78">
        <v>10503</v>
      </c>
      <c r="J2338">
        <v>201907</v>
      </c>
      <c r="K2338" s="78">
        <v>10503</v>
      </c>
      <c r="L2338" s="77">
        <f t="shared" si="251"/>
        <v>-149.54999999999927</v>
      </c>
      <c r="M2338" s="78">
        <v>44283</v>
      </c>
      <c r="N2338" s="78">
        <v>930.37270999999998</v>
      </c>
      <c r="O2338" s="78">
        <v>-5221</v>
      </c>
      <c r="P2338" s="78">
        <v>-27.398070000000001</v>
      </c>
      <c r="Q2338" s="144">
        <v>42977.75</v>
      </c>
      <c r="R2338" s="78">
        <v>-30466</v>
      </c>
      <c r="S2338" s="78">
        <v>-6039</v>
      </c>
      <c r="T2338" s="78">
        <v>-8439</v>
      </c>
      <c r="U2338" s="78">
        <v>35653</v>
      </c>
      <c r="V2338" s="219">
        <v>0.23669817406669846</v>
      </c>
      <c r="W2338" s="78">
        <v>-10710</v>
      </c>
      <c r="X2338" s="78">
        <v>-5591</v>
      </c>
      <c r="Y2338" s="78">
        <v>-2463</v>
      </c>
      <c r="Z2338" s="78">
        <v>5157</v>
      </c>
      <c r="AA2338" s="78">
        <v>110.77</v>
      </c>
      <c r="AB2338" s="78">
        <v>95.78</v>
      </c>
      <c r="AC2338" s="78">
        <v>7445</v>
      </c>
      <c r="AD2338" s="104">
        <v>0.72043999999999997</v>
      </c>
      <c r="AE2338" s="78">
        <v>-3247</v>
      </c>
      <c r="AF2338" s="104">
        <v>0.2964</v>
      </c>
      <c r="AG2338" s="78">
        <v>-24316</v>
      </c>
      <c r="AH2338" s="104">
        <v>-0.66690000000000005</v>
      </c>
      <c r="AI2338" s="78">
        <v>18743</v>
      </c>
      <c r="AJ2338" s="104">
        <v>0.10993</v>
      </c>
      <c r="AK2338" s="78">
        <v>11000</v>
      </c>
      <c r="AL2338" s="78">
        <v>10200</v>
      </c>
      <c r="AM2338" s="8">
        <v>10500</v>
      </c>
      <c r="AN2338" s="78">
        <v>277</v>
      </c>
      <c r="AO2338" s="78">
        <v>11200</v>
      </c>
      <c r="AP2338" s="78">
        <v>9600</v>
      </c>
      <c r="AQ2338" s="78">
        <v>10400</v>
      </c>
      <c r="AR2338" s="78">
        <v>438</v>
      </c>
      <c r="AS2338" s="78">
        <v>10800</v>
      </c>
      <c r="AT2338" s="78">
        <v>10400</v>
      </c>
      <c r="AU2338" s="78">
        <v>10600</v>
      </c>
      <c r="AV2338" s="78">
        <v>166</v>
      </c>
      <c r="AW2338" s="77">
        <v>15.06</v>
      </c>
      <c r="AX2338" s="144">
        <f t="shared" si="246"/>
        <v>0.44</v>
      </c>
      <c r="AY2338" s="144">
        <f t="shared" si="247"/>
        <v>0.53</v>
      </c>
      <c r="AZ2338" s="144">
        <f t="shared" si="248"/>
        <v>0.71</v>
      </c>
      <c r="BA2338" s="54">
        <f t="shared" si="249"/>
        <v>16.731070513125523</v>
      </c>
      <c r="BB2338" s="54">
        <f t="shared" si="250"/>
        <v>13.12192948687448</v>
      </c>
    </row>
    <row r="2339" spans="1:54" x14ac:dyDescent="0.25">
      <c r="A2339" s="3">
        <v>43643</v>
      </c>
      <c r="B2339" s="77">
        <v>10773.9</v>
      </c>
      <c r="C2339" s="77">
        <v>1267.4237499999999</v>
      </c>
      <c r="D2339" s="77">
        <v>143.95510000000002</v>
      </c>
      <c r="E2339" s="77">
        <f t="shared" si="252"/>
        <v>405.79670000000004</v>
      </c>
      <c r="F2339" s="77">
        <v>8.4089999999999989</v>
      </c>
      <c r="G2339" s="77">
        <v>12.462200000000001</v>
      </c>
      <c r="H2339">
        <v>0</v>
      </c>
      <c r="I2339" s="78">
        <v>10622</v>
      </c>
      <c r="J2339">
        <v>201907</v>
      </c>
      <c r="K2339" s="78">
        <v>10622</v>
      </c>
      <c r="L2339" s="77">
        <f t="shared" si="251"/>
        <v>-151.89999999999964</v>
      </c>
      <c r="M2339" s="78">
        <v>45612</v>
      </c>
      <c r="N2339" s="78">
        <v>968.86334999999997</v>
      </c>
      <c r="O2339" s="78">
        <v>-1463</v>
      </c>
      <c r="P2339" s="78">
        <v>-7.7430099999999999</v>
      </c>
      <c r="Q2339" s="144">
        <v>45246.25</v>
      </c>
      <c r="R2339" s="78">
        <v>-29752</v>
      </c>
      <c r="S2339" s="78">
        <v>-3363</v>
      </c>
      <c r="T2339" s="78">
        <v>-1094</v>
      </c>
      <c r="U2339" s="78">
        <v>35114</v>
      </c>
      <c r="V2339" s="219">
        <v>3.1155664407358889E-2</v>
      </c>
      <c r="W2339" s="78">
        <v>-10574</v>
      </c>
      <c r="X2339" s="78">
        <v>-6666</v>
      </c>
      <c r="Y2339" s="78">
        <v>-2575</v>
      </c>
      <c r="Z2339" s="78">
        <v>4051</v>
      </c>
      <c r="AA2339" s="78">
        <v>110.36</v>
      </c>
      <c r="AB2339" s="78">
        <v>108.71</v>
      </c>
      <c r="AC2339" s="78">
        <v>20677</v>
      </c>
      <c r="AD2339" s="104">
        <v>1.14805</v>
      </c>
      <c r="AE2339" s="78">
        <v>-5257</v>
      </c>
      <c r="AF2339" s="104">
        <v>0.56023999999999996</v>
      </c>
      <c r="AG2339" s="78">
        <v>-20852</v>
      </c>
      <c r="AH2339" s="104">
        <v>-0.68215999999999999</v>
      </c>
      <c r="AI2339" s="78">
        <v>16545</v>
      </c>
      <c r="AJ2339" s="104">
        <v>-0.34415000000000001</v>
      </c>
      <c r="AK2339" s="78">
        <v>11000</v>
      </c>
      <c r="AL2339" s="78">
        <v>10200</v>
      </c>
      <c r="AM2339" s="8">
        <v>10600</v>
      </c>
      <c r="AN2339" s="78">
        <v>267</v>
      </c>
      <c r="AO2339" s="78">
        <v>10900</v>
      </c>
      <c r="AP2339" s="78">
        <v>10200</v>
      </c>
      <c r="AQ2339" s="78">
        <v>10500</v>
      </c>
      <c r="AR2339" s="78">
        <v>437</v>
      </c>
      <c r="AS2339" s="78">
        <v>10800</v>
      </c>
      <c r="AT2339" s="78">
        <v>10500</v>
      </c>
      <c r="AU2339" s="78">
        <v>10750</v>
      </c>
      <c r="AV2339" s="78">
        <v>151</v>
      </c>
      <c r="AW2339" s="77">
        <v>14.62</v>
      </c>
      <c r="AX2339" s="144">
        <f t="shared" si="246"/>
        <v>0.34</v>
      </c>
      <c r="AY2339" s="144">
        <f t="shared" si="247"/>
        <v>0.44</v>
      </c>
      <c r="AZ2339" s="144">
        <f t="shared" si="248"/>
        <v>0.63</v>
      </c>
      <c r="BA2339" s="54">
        <f t="shared" si="249"/>
        <v>16.571884941072025</v>
      </c>
      <c r="BB2339" s="54">
        <f t="shared" si="250"/>
        <v>13.132115058927978</v>
      </c>
    </row>
    <row r="2340" spans="1:54" x14ac:dyDescent="0.25">
      <c r="A2340" s="3">
        <v>43644</v>
      </c>
      <c r="B2340" s="77">
        <v>10730.83</v>
      </c>
      <c r="C2340" s="77">
        <v>914.1825</v>
      </c>
      <c r="D2340" s="77">
        <v>-29.440300000000001</v>
      </c>
      <c r="E2340" s="77">
        <f t="shared" si="252"/>
        <v>413.60160000000008</v>
      </c>
      <c r="F2340" s="77">
        <v>3.6739999999999999</v>
      </c>
      <c r="G2340" s="77">
        <v>4.6294000000000004</v>
      </c>
      <c r="H2340">
        <v>0</v>
      </c>
      <c r="I2340" s="78">
        <v>10580</v>
      </c>
      <c r="J2340">
        <v>201907</v>
      </c>
      <c r="K2340" s="78">
        <v>10580</v>
      </c>
      <c r="L2340" s="77">
        <f t="shared" si="251"/>
        <v>-150.82999999999993</v>
      </c>
      <c r="M2340" s="78">
        <v>47125</v>
      </c>
      <c r="N2340" s="78">
        <v>996.89873999999998</v>
      </c>
      <c r="O2340" s="78">
        <v>-4816</v>
      </c>
      <c r="P2340" s="78">
        <v>-25.4404</v>
      </c>
      <c r="Q2340" s="144">
        <v>45921</v>
      </c>
      <c r="R2340" s="78">
        <v>-31088</v>
      </c>
      <c r="S2340" s="78">
        <v>-3663</v>
      </c>
      <c r="T2340" s="78">
        <v>-5540</v>
      </c>
      <c r="U2340" s="78">
        <v>32521</v>
      </c>
      <c r="V2340" s="219">
        <v>0.17035146520709696</v>
      </c>
      <c r="W2340" s="78">
        <v>-11555</v>
      </c>
      <c r="X2340" s="78">
        <v>-3419</v>
      </c>
      <c r="Y2340" s="78">
        <v>-1880</v>
      </c>
      <c r="Z2340" s="78">
        <v>1970</v>
      </c>
      <c r="AA2340" s="78">
        <v>89.86</v>
      </c>
      <c r="AB2340" s="78">
        <v>99.68</v>
      </c>
      <c r="AC2340" s="78">
        <v>19649</v>
      </c>
      <c r="AD2340" s="104">
        <v>0.87365999999999999</v>
      </c>
      <c r="AE2340" s="78">
        <v>-3397</v>
      </c>
      <c r="AF2340" s="104">
        <v>0.64917000000000002</v>
      </c>
      <c r="AG2340" s="78">
        <v>-32407</v>
      </c>
      <c r="AH2340" s="104">
        <v>-0.92573000000000005</v>
      </c>
      <c r="AI2340" s="78">
        <v>25557</v>
      </c>
      <c r="AJ2340" s="104">
        <v>4.7019999999999999E-2</v>
      </c>
      <c r="AK2340" s="78">
        <v>10800</v>
      </c>
      <c r="AL2340" s="78">
        <v>10200</v>
      </c>
      <c r="AM2340" s="8">
        <v>10600</v>
      </c>
      <c r="AN2340" s="78">
        <v>266</v>
      </c>
      <c r="AO2340" s="78">
        <v>10900</v>
      </c>
      <c r="AP2340" s="78">
        <v>10200</v>
      </c>
      <c r="AQ2340" s="78">
        <v>10400</v>
      </c>
      <c r="AR2340" s="78">
        <v>436</v>
      </c>
      <c r="AS2340" s="78">
        <v>10800</v>
      </c>
      <c r="AT2340" s="78">
        <v>10500</v>
      </c>
      <c r="AU2340" s="78">
        <v>10700</v>
      </c>
      <c r="AV2340" s="78">
        <v>153</v>
      </c>
      <c r="AW2340" s="77">
        <v>14.88</v>
      </c>
      <c r="AX2340" s="144">
        <f t="shared" si="246"/>
        <v>0.48</v>
      </c>
      <c r="AY2340" s="144">
        <f t="shared" si="247"/>
        <v>0.51</v>
      </c>
      <c r="AZ2340" s="144">
        <f t="shared" si="248"/>
        <v>0.7</v>
      </c>
      <c r="BA2340" s="54">
        <f t="shared" si="249"/>
        <v>16.48584229035259</v>
      </c>
      <c r="BB2340" s="54">
        <f t="shared" si="250"/>
        <v>13.137157709647409</v>
      </c>
    </row>
    <row r="2341" spans="1:54" x14ac:dyDescent="0.25">
      <c r="A2341" s="3">
        <v>43647</v>
      </c>
      <c r="B2341" s="77">
        <v>10895.46</v>
      </c>
      <c r="C2341" s="77">
        <v>1456.6409699999999</v>
      </c>
      <c r="D2341" s="77">
        <v>72.241600000000005</v>
      </c>
      <c r="E2341" s="77">
        <f t="shared" si="252"/>
        <v>466.46910000000008</v>
      </c>
      <c r="F2341" s="77">
        <v>20.895100000000003</v>
      </c>
      <c r="G2341" s="77">
        <v>32.500599999999999</v>
      </c>
      <c r="H2341">
        <v>0</v>
      </c>
      <c r="I2341" s="78">
        <v>10767</v>
      </c>
      <c r="J2341">
        <v>201907</v>
      </c>
      <c r="K2341" s="78">
        <v>10767</v>
      </c>
      <c r="L2341" s="77">
        <f t="shared" si="251"/>
        <v>-128.45999999999913</v>
      </c>
      <c r="M2341" s="78">
        <v>46800</v>
      </c>
      <c r="N2341" s="78">
        <v>1007.72209</v>
      </c>
      <c r="O2341" s="78">
        <v>-1988</v>
      </c>
      <c r="P2341" s="78">
        <v>-10.67708</v>
      </c>
      <c r="Q2341" s="144">
        <v>46303</v>
      </c>
      <c r="R2341" s="78">
        <v>-28575</v>
      </c>
      <c r="S2341" s="78">
        <v>-4202</v>
      </c>
      <c r="T2341" s="78">
        <v>-272</v>
      </c>
      <c r="U2341" s="78">
        <v>37037</v>
      </c>
      <c r="V2341" s="219">
        <v>7.3440073440073439E-3</v>
      </c>
      <c r="W2341" s="78">
        <v>-11421</v>
      </c>
      <c r="X2341" s="78">
        <v>-3088</v>
      </c>
      <c r="Y2341" s="78">
        <v>-1227</v>
      </c>
      <c r="Z2341" s="78">
        <v>6257</v>
      </c>
      <c r="AA2341" s="78">
        <v>115.04</v>
      </c>
      <c r="AB2341" s="78">
        <v>119.96</v>
      </c>
      <c r="AC2341" s="78">
        <v>32875</v>
      </c>
      <c r="AD2341" s="104">
        <v>1.7712300000000001</v>
      </c>
      <c r="AE2341" s="78">
        <v>2059</v>
      </c>
      <c r="AF2341" s="104">
        <v>0.31905</v>
      </c>
      <c r="AG2341" s="78">
        <v>-20032</v>
      </c>
      <c r="AH2341" s="104">
        <v>-0.99939</v>
      </c>
      <c r="AI2341" s="78">
        <v>1524</v>
      </c>
      <c r="AJ2341" s="104">
        <v>-0.50712000000000002</v>
      </c>
      <c r="AK2341" s="78">
        <v>11000</v>
      </c>
      <c r="AL2341" s="78">
        <v>10200</v>
      </c>
      <c r="AM2341" s="8">
        <v>10800</v>
      </c>
      <c r="AN2341" s="78">
        <v>212</v>
      </c>
      <c r="AO2341" s="78">
        <v>10900</v>
      </c>
      <c r="AP2341" s="78">
        <v>10200</v>
      </c>
      <c r="AQ2341" s="78">
        <v>10600</v>
      </c>
      <c r="AR2341" s="78">
        <v>385</v>
      </c>
      <c r="AS2341" s="78">
        <v>10900</v>
      </c>
      <c r="AT2341" s="78">
        <v>10800</v>
      </c>
      <c r="AU2341" s="78">
        <v>10850</v>
      </c>
      <c r="AV2341" s="78">
        <v>83</v>
      </c>
      <c r="AW2341" s="77">
        <v>13.34</v>
      </c>
      <c r="AX2341" s="144">
        <f t="shared" si="246"/>
        <v>0</v>
      </c>
      <c r="AY2341" s="144">
        <f t="shared" si="247"/>
        <v>0.12</v>
      </c>
      <c r="AZ2341" s="144">
        <f t="shared" si="248"/>
        <v>0.28000000000000003</v>
      </c>
      <c r="BA2341" s="54">
        <f t="shared" si="249"/>
        <v>16.375597063343857</v>
      </c>
      <c r="BB2341" s="54">
        <f t="shared" si="250"/>
        <v>12.980402936656144</v>
      </c>
    </row>
    <row r="2342" spans="1:54" x14ac:dyDescent="0.25">
      <c r="A2342" s="3">
        <v>43648</v>
      </c>
      <c r="B2342" s="77">
        <v>10865.12</v>
      </c>
      <c r="C2342" s="77">
        <v>1207.16165</v>
      </c>
      <c r="D2342" s="77">
        <v>-49.5762</v>
      </c>
      <c r="E2342" s="77">
        <f t="shared" si="252"/>
        <v>374.33990000000006</v>
      </c>
      <c r="F2342" s="77">
        <v>3.7961</v>
      </c>
      <c r="G2342" s="77">
        <v>13.521500000000001</v>
      </c>
      <c r="H2342">
        <v>0</v>
      </c>
      <c r="I2342" s="78">
        <v>10749</v>
      </c>
      <c r="J2342">
        <v>201907</v>
      </c>
      <c r="K2342" s="78">
        <v>10749</v>
      </c>
      <c r="L2342" s="77">
        <f t="shared" si="251"/>
        <v>-116.1200000000008</v>
      </c>
      <c r="M2342" s="78">
        <v>44663</v>
      </c>
      <c r="N2342" s="78">
        <v>960.19115999999997</v>
      </c>
      <c r="O2342" s="78">
        <v>-3335</v>
      </c>
      <c r="P2342" s="78">
        <v>-17.901589999999999</v>
      </c>
      <c r="Q2342" s="144">
        <v>43829.25</v>
      </c>
      <c r="R2342" s="78">
        <v>-27259</v>
      </c>
      <c r="S2342" s="78">
        <v>-4656</v>
      </c>
      <c r="T2342" s="78">
        <v>-1192</v>
      </c>
      <c r="U2342" s="78">
        <v>36362</v>
      </c>
      <c r="V2342" s="219">
        <v>3.2781475166382489E-2</v>
      </c>
      <c r="W2342" s="78">
        <v>-10238</v>
      </c>
      <c r="X2342" s="78">
        <v>-2789</v>
      </c>
      <c r="Y2342" s="78">
        <v>-548</v>
      </c>
      <c r="Z2342" s="78">
        <v>3051</v>
      </c>
      <c r="AA2342" s="78">
        <v>101.5</v>
      </c>
      <c r="AB2342" s="78">
        <v>119.37</v>
      </c>
      <c r="AC2342" s="78">
        <v>31823</v>
      </c>
      <c r="AD2342" s="104">
        <v>1.5749</v>
      </c>
      <c r="AE2342" s="78">
        <v>5345</v>
      </c>
      <c r="AF2342" s="104">
        <v>0.35704000000000002</v>
      </c>
      <c r="AG2342" s="78">
        <v>-19860</v>
      </c>
      <c r="AH2342" s="104">
        <v>-0.87539999999999996</v>
      </c>
      <c r="AI2342" s="78">
        <v>-1967</v>
      </c>
      <c r="AJ2342" s="104">
        <v>-0.43275000000000002</v>
      </c>
      <c r="AK2342" s="78">
        <v>10800</v>
      </c>
      <c r="AL2342" s="78">
        <v>10200</v>
      </c>
      <c r="AM2342" s="8">
        <v>10700</v>
      </c>
      <c r="AN2342" s="78">
        <v>206</v>
      </c>
      <c r="AO2342" s="78">
        <v>10900</v>
      </c>
      <c r="AP2342" s="78">
        <v>10200</v>
      </c>
      <c r="AQ2342" s="78">
        <v>10600</v>
      </c>
      <c r="AR2342" s="78">
        <v>374</v>
      </c>
      <c r="AS2342" s="78">
        <v>10900</v>
      </c>
      <c r="AT2342" s="78">
        <v>10800</v>
      </c>
      <c r="AU2342" s="78">
        <v>10850</v>
      </c>
      <c r="AV2342" s="78">
        <v>47.5</v>
      </c>
      <c r="AW2342" s="77">
        <v>13.05</v>
      </c>
      <c r="AX2342" s="144">
        <f t="shared" si="246"/>
        <v>0</v>
      </c>
      <c r="AY2342" s="144">
        <f t="shared" si="247"/>
        <v>0.06</v>
      </c>
      <c r="AZ2342" s="144">
        <f t="shared" si="248"/>
        <v>0.18</v>
      </c>
      <c r="BA2342" s="54">
        <f t="shared" si="249"/>
        <v>16.149948651314233</v>
      </c>
      <c r="BB2342" s="54">
        <f t="shared" si="250"/>
        <v>12.87005134868577</v>
      </c>
    </row>
    <row r="2343" spans="1:54" x14ac:dyDescent="0.25">
      <c r="A2343" s="3">
        <v>43649</v>
      </c>
      <c r="B2343" s="77">
        <v>10743.77</v>
      </c>
      <c r="C2343" s="77">
        <v>1127.14237</v>
      </c>
      <c r="D2343" s="77">
        <v>-80.264200000000002</v>
      </c>
      <c r="E2343" s="77">
        <f t="shared" si="252"/>
        <v>352.50790000000001</v>
      </c>
      <c r="F2343" s="77">
        <v>-10.726900000000001</v>
      </c>
      <c r="G2343" s="77">
        <v>-5.6051000000000002</v>
      </c>
      <c r="H2343" t="s">
        <v>1938</v>
      </c>
      <c r="I2343" s="78">
        <v>10641</v>
      </c>
      <c r="J2343">
        <v>201907</v>
      </c>
      <c r="K2343" s="78">
        <v>10641</v>
      </c>
      <c r="L2343" s="77">
        <f t="shared" si="251"/>
        <v>-102.77000000000044</v>
      </c>
      <c r="M2343" s="78">
        <v>42442</v>
      </c>
      <c r="N2343" s="78">
        <v>903.26737000000003</v>
      </c>
      <c r="O2343" s="78">
        <v>-5632</v>
      </c>
      <c r="P2343" s="78">
        <v>-29.941140000000001</v>
      </c>
      <c r="Q2343" s="144">
        <v>41034</v>
      </c>
      <c r="R2343" s="78">
        <v>-24067</v>
      </c>
      <c r="S2343" s="78">
        <v>-5175</v>
      </c>
      <c r="T2343" s="78">
        <v>-3024</v>
      </c>
      <c r="U2343" s="78">
        <v>35188</v>
      </c>
      <c r="V2343" s="219">
        <v>8.5938388086847783E-2</v>
      </c>
      <c r="W2343" s="78">
        <v>-1500</v>
      </c>
      <c r="X2343" s="78">
        <v>4733</v>
      </c>
      <c r="Y2343" s="78">
        <v>7642</v>
      </c>
      <c r="Z2343" s="78">
        <v>10515</v>
      </c>
      <c r="AA2343" s="78">
        <v>126.26</v>
      </c>
      <c r="AB2343" s="78">
        <v>105.28</v>
      </c>
      <c r="AC2343" s="78">
        <v>23066</v>
      </c>
      <c r="AD2343" s="104">
        <v>1.00186</v>
      </c>
      <c r="AE2343" s="78">
        <v>-2877</v>
      </c>
      <c r="AF2343" s="104">
        <v>0.64575000000000005</v>
      </c>
      <c r="AG2343" s="78">
        <v>-26267</v>
      </c>
      <c r="AH2343" s="104">
        <v>-0.47999000000000003</v>
      </c>
      <c r="AI2343" s="78">
        <v>4229</v>
      </c>
      <c r="AJ2343" s="104">
        <v>-0.24010999999999999</v>
      </c>
      <c r="AK2343" s="78">
        <v>10800</v>
      </c>
      <c r="AL2343" s="78">
        <v>10200</v>
      </c>
      <c r="AM2343" s="8">
        <v>10600</v>
      </c>
      <c r="AN2343" s="78">
        <v>203</v>
      </c>
      <c r="AO2343" s="78">
        <v>10900</v>
      </c>
      <c r="AP2343" s="78">
        <v>10200</v>
      </c>
      <c r="AQ2343" s="78">
        <v>10500</v>
      </c>
      <c r="AR2343" s="78">
        <v>391</v>
      </c>
      <c r="AS2343" s="78">
        <v>10800</v>
      </c>
      <c r="AT2343" s="78">
        <v>10600</v>
      </c>
      <c r="AU2343" s="78">
        <v>10700</v>
      </c>
      <c r="AV2343" s="78">
        <v>133</v>
      </c>
      <c r="AW2343" s="77">
        <v>13.63</v>
      </c>
      <c r="AX2343" s="144">
        <f t="shared" ref="AX2343:AX2406" si="253">PERCENTRANK(AW2314:AW2343,AW2343,2)</f>
        <v>0.1</v>
      </c>
      <c r="AY2343" s="144">
        <f t="shared" ref="AY2343:AY2406" si="254">PERCENTRANK(AW2294:AW2343,AW2343,2)</f>
        <v>0.18</v>
      </c>
      <c r="AZ2343" s="144">
        <f t="shared" ref="AZ2343:AZ2406" si="255">PERCENTRANK(AW2244:AW2343,AW2343,2)</f>
        <v>0.4</v>
      </c>
      <c r="BA2343" s="54">
        <f t="shared" ref="BA2343:BA2406" si="256">AVERAGE(AW2324:AW2343)+2*_xlfn.STDEV.S(AW2324:AW2343)</f>
        <v>15.789136657359709</v>
      </c>
      <c r="BB2343" s="54">
        <f t="shared" ref="BB2343:BB2406" si="257">AVERAGE(AW2324:AW2343)-2*_xlfn.STDEV.S(AW2324:AW2343)</f>
        <v>12.952863342640292</v>
      </c>
    </row>
    <row r="2344" spans="1:54" x14ac:dyDescent="0.25">
      <c r="A2344" s="3">
        <v>43650</v>
      </c>
      <c r="B2344" s="77">
        <v>10775.9</v>
      </c>
      <c r="C2344" s="77">
        <v>981.58438000000001</v>
      </c>
      <c r="D2344" s="77">
        <v>1.4</v>
      </c>
      <c r="E2344" s="77">
        <f t="shared" si="252"/>
        <v>359.12790000000001</v>
      </c>
      <c r="F2344" s="77">
        <v>-4.1215999999999999</v>
      </c>
      <c r="G2344" s="77">
        <v>-6.4208000000000007</v>
      </c>
      <c r="H2344">
        <v>0</v>
      </c>
      <c r="I2344" s="78">
        <v>10710</v>
      </c>
      <c r="J2344">
        <v>201907</v>
      </c>
      <c r="K2344" s="78">
        <v>10710</v>
      </c>
      <c r="L2344" s="77">
        <f t="shared" si="251"/>
        <v>-65.899999999999636</v>
      </c>
      <c r="M2344" s="78">
        <v>42847</v>
      </c>
      <c r="N2344" s="78">
        <v>917.52994000000001</v>
      </c>
      <c r="O2344" s="78">
        <v>-1554</v>
      </c>
      <c r="P2344" s="78">
        <v>-8.3020499999999995</v>
      </c>
      <c r="Q2344" s="144">
        <v>42458.5</v>
      </c>
      <c r="R2344" s="78">
        <v>-22585</v>
      </c>
      <c r="S2344" s="78">
        <v>-4842</v>
      </c>
      <c r="T2344" s="78">
        <v>2845</v>
      </c>
      <c r="U2344" s="78">
        <v>36156</v>
      </c>
      <c r="V2344" s="219">
        <v>-7.8686801637349257E-2</v>
      </c>
      <c r="W2344" s="78">
        <v>-1219</v>
      </c>
      <c r="X2344" s="78">
        <v>4583</v>
      </c>
      <c r="Y2344" s="78">
        <v>9537</v>
      </c>
      <c r="Z2344" s="78">
        <v>10804</v>
      </c>
      <c r="AA2344" s="78">
        <v>114.07</v>
      </c>
      <c r="AB2344" s="78">
        <v>113.86</v>
      </c>
      <c r="AC2344" s="78">
        <v>24563</v>
      </c>
      <c r="AD2344" s="104">
        <v>1.1091200000000001</v>
      </c>
      <c r="AE2344" s="78">
        <v>-6411</v>
      </c>
      <c r="AF2344" s="104">
        <v>0.41514000000000001</v>
      </c>
      <c r="AG2344" s="78">
        <v>-18344</v>
      </c>
      <c r="AH2344" s="104">
        <v>-0.39461000000000002</v>
      </c>
      <c r="AI2344" s="78">
        <v>-1524</v>
      </c>
      <c r="AJ2344" s="104">
        <v>-0.36409999999999998</v>
      </c>
      <c r="AK2344" s="78">
        <v>10800</v>
      </c>
      <c r="AL2344" s="78">
        <v>10200</v>
      </c>
      <c r="AM2344" s="8">
        <v>10700</v>
      </c>
      <c r="AN2344" s="78">
        <v>181</v>
      </c>
      <c r="AO2344" s="78">
        <v>10900</v>
      </c>
      <c r="AP2344" s="78">
        <v>10200</v>
      </c>
      <c r="AQ2344" s="78">
        <v>10600</v>
      </c>
      <c r="AR2344" s="78">
        <v>358</v>
      </c>
      <c r="AS2344" s="78">
        <v>10900</v>
      </c>
      <c r="AT2344" s="78">
        <v>10650</v>
      </c>
      <c r="AU2344" s="78">
        <v>10750</v>
      </c>
      <c r="AV2344" s="78">
        <v>101.5</v>
      </c>
      <c r="AW2344" s="77">
        <v>12.86</v>
      </c>
      <c r="AX2344" s="144">
        <f t="shared" si="253"/>
        <v>0</v>
      </c>
      <c r="AY2344" s="144">
        <f t="shared" si="254"/>
        <v>0.02</v>
      </c>
      <c r="AZ2344" s="144">
        <f t="shared" si="255"/>
        <v>0.12</v>
      </c>
      <c r="BA2344" s="54">
        <f t="shared" si="256"/>
        <v>15.588951401752327</v>
      </c>
      <c r="BB2344" s="54">
        <f t="shared" si="257"/>
        <v>12.846048598247675</v>
      </c>
    </row>
    <row r="2345" spans="1:54" x14ac:dyDescent="0.25">
      <c r="A2345" s="3">
        <v>43651</v>
      </c>
      <c r="B2345" s="77">
        <v>10785.73</v>
      </c>
      <c r="C2345" s="77">
        <v>865.11212</v>
      </c>
      <c r="D2345" s="77">
        <v>2.1124000000000001</v>
      </c>
      <c r="E2345" s="77">
        <f t="shared" si="252"/>
        <v>384.29360000000003</v>
      </c>
      <c r="F2345" s="77">
        <v>-3.1837999999999997</v>
      </c>
      <c r="G2345" s="77">
        <v>11.739000000000001</v>
      </c>
      <c r="H2345">
        <v>0</v>
      </c>
      <c r="I2345" s="78">
        <v>10718</v>
      </c>
      <c r="J2345">
        <v>201907</v>
      </c>
      <c r="K2345" s="78">
        <v>10718</v>
      </c>
      <c r="L2345" s="77">
        <f t="shared" si="251"/>
        <v>-67.729999999999563</v>
      </c>
      <c r="M2345" s="78">
        <v>42083</v>
      </c>
      <c r="N2345" s="78">
        <v>902.10717999999997</v>
      </c>
      <c r="O2345" s="78">
        <v>-1306</v>
      </c>
      <c r="P2345" s="78">
        <v>-6.9810999999999996</v>
      </c>
      <c r="Q2345" s="144">
        <v>41756.5</v>
      </c>
      <c r="R2345" s="78">
        <v>-22482</v>
      </c>
      <c r="S2345" s="78">
        <v>-5267</v>
      </c>
      <c r="T2345" s="78">
        <v>2697</v>
      </c>
      <c r="U2345" s="78">
        <v>36269</v>
      </c>
      <c r="V2345" s="219">
        <v>-7.4361024566434147E-2</v>
      </c>
      <c r="W2345" s="78">
        <v>-1267</v>
      </c>
      <c r="X2345" s="78">
        <v>4989</v>
      </c>
      <c r="Y2345" s="78">
        <v>9752</v>
      </c>
      <c r="Z2345" s="78">
        <v>11168</v>
      </c>
      <c r="AA2345" s="78">
        <v>109.54</v>
      </c>
      <c r="AB2345" s="78">
        <v>113.87</v>
      </c>
      <c r="AC2345" s="78">
        <v>21319</v>
      </c>
      <c r="AD2345" s="104">
        <v>0.93323999999999996</v>
      </c>
      <c r="AE2345" s="78">
        <v>-6064</v>
      </c>
      <c r="AF2345" s="104">
        <v>0.40006000000000003</v>
      </c>
      <c r="AG2345" s="78">
        <v>-18386</v>
      </c>
      <c r="AH2345" s="104">
        <v>-0.29704000000000003</v>
      </c>
      <c r="AI2345" s="78">
        <v>1065</v>
      </c>
      <c r="AJ2345" s="104">
        <v>-0.28633999999999998</v>
      </c>
      <c r="AK2345" s="78">
        <v>10800</v>
      </c>
      <c r="AL2345" s="78">
        <v>10200</v>
      </c>
      <c r="AM2345" s="8">
        <v>10700</v>
      </c>
      <c r="AN2345" s="78">
        <v>169</v>
      </c>
      <c r="AO2345" s="78">
        <v>10900</v>
      </c>
      <c r="AP2345" s="78">
        <v>10200</v>
      </c>
      <c r="AQ2345" s="78">
        <v>10600</v>
      </c>
      <c r="AR2345" s="78">
        <v>350</v>
      </c>
      <c r="AS2345" s="78">
        <v>10850</v>
      </c>
      <c r="AT2345" s="78">
        <v>10650</v>
      </c>
      <c r="AU2345" s="78">
        <v>10750</v>
      </c>
      <c r="AV2345" s="78">
        <v>95</v>
      </c>
      <c r="AW2345" s="77">
        <v>12.76</v>
      </c>
      <c r="AX2345" s="144">
        <f t="shared" si="253"/>
        <v>0</v>
      </c>
      <c r="AY2345" s="144">
        <f t="shared" si="254"/>
        <v>0.02</v>
      </c>
      <c r="AZ2345" s="144">
        <f t="shared" si="255"/>
        <v>0.1</v>
      </c>
      <c r="BA2345" s="54">
        <f t="shared" si="256"/>
        <v>15.43795858316888</v>
      </c>
      <c r="BB2345" s="54">
        <f t="shared" si="257"/>
        <v>12.715041416831122</v>
      </c>
    </row>
    <row r="2346" spans="1:54" x14ac:dyDescent="0.25">
      <c r="A2346" s="3">
        <v>43654</v>
      </c>
      <c r="B2346" s="77">
        <v>10751.22</v>
      </c>
      <c r="C2346" s="77">
        <v>970.82028000000003</v>
      </c>
      <c r="D2346" s="77">
        <v>-69.801699999999997</v>
      </c>
      <c r="E2346" s="77">
        <f t="shared" si="252"/>
        <v>231.38989999999995</v>
      </c>
      <c r="F2346" s="77">
        <v>-6.5826000000000002</v>
      </c>
      <c r="G2346" s="77">
        <v>-2.7766999999999999</v>
      </c>
      <c r="H2346">
        <v>0</v>
      </c>
      <c r="I2346" s="78">
        <v>10665</v>
      </c>
      <c r="J2346">
        <v>201907</v>
      </c>
      <c r="K2346" s="78">
        <v>10665</v>
      </c>
      <c r="L2346" s="77">
        <f t="shared" si="251"/>
        <v>-86.219999999999345</v>
      </c>
      <c r="M2346" s="78">
        <v>41035</v>
      </c>
      <c r="N2346" s="78">
        <v>875.30492000000004</v>
      </c>
      <c r="O2346" s="78">
        <v>-3545</v>
      </c>
      <c r="P2346" s="78">
        <v>-18.88636</v>
      </c>
      <c r="Q2346" s="144">
        <v>40148.75</v>
      </c>
      <c r="R2346" s="78">
        <v>-21916</v>
      </c>
      <c r="S2346" s="78">
        <v>-4703</v>
      </c>
      <c r="T2346" s="78">
        <v>-343</v>
      </c>
      <c r="U2346" s="78">
        <v>35923</v>
      </c>
      <c r="V2346" s="219">
        <v>9.5482003173454327E-3</v>
      </c>
      <c r="W2346" s="78">
        <v>56</v>
      </c>
      <c r="X2346" s="78">
        <v>5554</v>
      </c>
      <c r="Y2346" s="78">
        <v>10499</v>
      </c>
      <c r="Z2346" s="78">
        <v>11035</v>
      </c>
      <c r="AA2346" s="78">
        <v>110.6</v>
      </c>
      <c r="AB2346" s="78">
        <v>109.74</v>
      </c>
      <c r="AC2346" s="78">
        <v>19751</v>
      </c>
      <c r="AD2346" s="104">
        <v>0.79845999999999995</v>
      </c>
      <c r="AE2346" s="78">
        <v>-127</v>
      </c>
      <c r="AF2346" s="104">
        <v>0.61814999999999998</v>
      </c>
      <c r="AG2346" s="78">
        <v>-24088</v>
      </c>
      <c r="AH2346" s="104">
        <v>-0.33509</v>
      </c>
      <c r="AI2346" s="78">
        <v>1507</v>
      </c>
      <c r="AJ2346" s="104">
        <v>-0.29376999999999998</v>
      </c>
      <c r="AK2346" s="78">
        <v>10800</v>
      </c>
      <c r="AL2346" s="78">
        <v>10200</v>
      </c>
      <c r="AM2346" s="8">
        <v>10700</v>
      </c>
      <c r="AN2346" s="78">
        <v>159</v>
      </c>
      <c r="AO2346" s="78">
        <v>10900</v>
      </c>
      <c r="AP2346" s="78">
        <v>10200</v>
      </c>
      <c r="AQ2346" s="78">
        <v>10500</v>
      </c>
      <c r="AR2346" s="78">
        <v>354</v>
      </c>
      <c r="AS2346" s="78">
        <v>10800</v>
      </c>
      <c r="AT2346" s="78">
        <v>10650</v>
      </c>
      <c r="AU2346" s="78">
        <v>10700</v>
      </c>
      <c r="AV2346" s="78">
        <v>77</v>
      </c>
      <c r="AW2346" s="77">
        <v>13.35</v>
      </c>
      <c r="AX2346" s="144">
        <f t="shared" si="253"/>
        <v>0.13</v>
      </c>
      <c r="AY2346" s="144">
        <f t="shared" si="254"/>
        <v>0.12</v>
      </c>
      <c r="AZ2346" s="144">
        <f t="shared" si="255"/>
        <v>0.32</v>
      </c>
      <c r="BA2346" s="54">
        <f t="shared" si="256"/>
        <v>15.378779365134415</v>
      </c>
      <c r="BB2346" s="54">
        <f t="shared" si="257"/>
        <v>12.642220634865589</v>
      </c>
    </row>
    <row r="2347" spans="1:54" x14ac:dyDescent="0.25">
      <c r="A2347" s="3">
        <v>43655</v>
      </c>
      <c r="B2347" s="77">
        <v>10702.78</v>
      </c>
      <c r="C2347" s="77">
        <v>942.04035999999996</v>
      </c>
      <c r="D2347" s="77">
        <v>-32.3596</v>
      </c>
      <c r="E2347" s="77">
        <f t="shared" si="252"/>
        <v>164.25409999999994</v>
      </c>
      <c r="F2347" s="77">
        <v>-4.4108000000000001</v>
      </c>
      <c r="G2347" s="77">
        <v>-7.1520000000000001</v>
      </c>
      <c r="H2347">
        <v>0</v>
      </c>
      <c r="I2347" s="78">
        <v>10650</v>
      </c>
      <c r="J2347">
        <v>201907</v>
      </c>
      <c r="K2347" s="78">
        <v>10650</v>
      </c>
      <c r="L2347" s="77">
        <f t="shared" si="251"/>
        <v>-52.780000000000655</v>
      </c>
      <c r="M2347" s="78">
        <v>39225</v>
      </c>
      <c r="N2347" s="78">
        <v>835.45609000000002</v>
      </c>
      <c r="O2347" s="78">
        <v>-5348</v>
      </c>
      <c r="P2347" s="78">
        <v>-28.465489999999999</v>
      </c>
      <c r="Q2347" s="144">
        <v>37888</v>
      </c>
      <c r="R2347" s="78">
        <v>-21915</v>
      </c>
      <c r="S2347" s="78">
        <v>-5316</v>
      </c>
      <c r="T2347" s="78">
        <v>-3106</v>
      </c>
      <c r="U2347" s="78">
        <v>37480</v>
      </c>
      <c r="V2347" s="219">
        <v>8.2870864461045884E-2</v>
      </c>
      <c r="W2347" s="78">
        <v>-433</v>
      </c>
      <c r="X2347" s="78">
        <v>5724</v>
      </c>
      <c r="Y2347" s="78">
        <v>9094</v>
      </c>
      <c r="Z2347" s="78">
        <v>10418</v>
      </c>
      <c r="AA2347" s="78">
        <v>91.78</v>
      </c>
      <c r="AB2347" s="78">
        <v>102.73</v>
      </c>
      <c r="AC2347" s="78">
        <v>19440</v>
      </c>
      <c r="AD2347" s="104">
        <v>0.75968999999999998</v>
      </c>
      <c r="AE2347" s="78">
        <v>-2373</v>
      </c>
      <c r="AF2347" s="104">
        <v>0.59397999999999995</v>
      </c>
      <c r="AG2347" s="78">
        <v>-29131</v>
      </c>
      <c r="AH2347" s="104">
        <v>-0.36005999999999999</v>
      </c>
      <c r="AI2347" s="78">
        <v>11342</v>
      </c>
      <c r="AJ2347" s="104">
        <v>-0.11817999999999999</v>
      </c>
      <c r="AK2347" s="78">
        <v>10900</v>
      </c>
      <c r="AL2347" s="78">
        <v>10200</v>
      </c>
      <c r="AM2347" s="8">
        <v>10600</v>
      </c>
      <c r="AN2347" s="78">
        <v>154</v>
      </c>
      <c r="AO2347" s="78">
        <v>10900</v>
      </c>
      <c r="AP2347" s="78">
        <v>10200</v>
      </c>
      <c r="AQ2347" s="78">
        <v>10500</v>
      </c>
      <c r="AR2347" s="78">
        <v>338</v>
      </c>
      <c r="AS2347" s="78">
        <v>10750</v>
      </c>
      <c r="AT2347" s="78">
        <v>10650</v>
      </c>
      <c r="AU2347" s="78">
        <v>10700</v>
      </c>
      <c r="AV2347" s="78">
        <v>51</v>
      </c>
      <c r="AW2347" s="77">
        <v>12.83</v>
      </c>
      <c r="AX2347" s="144">
        <f t="shared" si="253"/>
        <v>0.03</v>
      </c>
      <c r="AY2347" s="144">
        <f t="shared" si="254"/>
        <v>0.04</v>
      </c>
      <c r="AZ2347" s="144">
        <f t="shared" si="255"/>
        <v>0.13</v>
      </c>
      <c r="BA2347" s="54">
        <f t="shared" si="256"/>
        <v>15.405141805990647</v>
      </c>
      <c r="BB2347" s="54">
        <f t="shared" si="257"/>
        <v>12.479858194009354</v>
      </c>
    </row>
    <row r="2348" spans="1:54" x14ac:dyDescent="0.25">
      <c r="A2348" s="3">
        <v>43656</v>
      </c>
      <c r="B2348" s="77">
        <v>10798.48</v>
      </c>
      <c r="C2348" s="77">
        <v>1041.9747400000001</v>
      </c>
      <c r="D2348" s="77">
        <v>11.490599999999999</v>
      </c>
      <c r="E2348" s="77">
        <f t="shared" si="252"/>
        <v>177.20839999999995</v>
      </c>
      <c r="F2348" s="77">
        <v>1.5390999999999999</v>
      </c>
      <c r="G2348" s="77">
        <v>38.826599999999999</v>
      </c>
      <c r="H2348" t="s">
        <v>1939</v>
      </c>
      <c r="I2348" s="78">
        <v>10731</v>
      </c>
      <c r="J2348">
        <v>201907</v>
      </c>
      <c r="K2348" s="78">
        <v>10731</v>
      </c>
      <c r="L2348" s="77">
        <f t="shared" si="251"/>
        <v>-67.479999999999563</v>
      </c>
      <c r="M2348" s="78">
        <v>42752</v>
      </c>
      <c r="N2348" s="78">
        <v>917.66254000000004</v>
      </c>
      <c r="O2348" s="78">
        <v>2036</v>
      </c>
      <c r="P2348" s="78">
        <v>10.93168</v>
      </c>
      <c r="Q2348" s="144">
        <v>43261</v>
      </c>
      <c r="R2348" s="78">
        <v>-21396</v>
      </c>
      <c r="S2348" s="78">
        <v>-5306</v>
      </c>
      <c r="T2348" s="78">
        <v>7127</v>
      </c>
      <c r="U2348" s="78">
        <v>42394</v>
      </c>
      <c r="V2348" s="219">
        <v>-0.16811341227532198</v>
      </c>
      <c r="W2348" s="78">
        <v>1879</v>
      </c>
      <c r="X2348" s="78">
        <v>5304</v>
      </c>
      <c r="Y2348" s="78">
        <v>11267</v>
      </c>
      <c r="Z2348" s="78">
        <v>12734</v>
      </c>
      <c r="AA2348" s="78">
        <v>108.41</v>
      </c>
      <c r="AB2348" s="78">
        <v>115.29</v>
      </c>
      <c r="AC2348" s="78">
        <v>23250</v>
      </c>
      <c r="AD2348" s="104">
        <v>0.93888000000000005</v>
      </c>
      <c r="AE2348" s="78">
        <v>53</v>
      </c>
      <c r="AF2348" s="104">
        <v>0.32508999999999999</v>
      </c>
      <c r="AG2348" s="78">
        <v>-20337</v>
      </c>
      <c r="AH2348" s="104">
        <v>-0.22503000000000001</v>
      </c>
      <c r="AI2348" s="78">
        <v>-588</v>
      </c>
      <c r="AJ2348" s="104">
        <v>-0.21376000000000001</v>
      </c>
      <c r="AK2348" s="78">
        <v>10900</v>
      </c>
      <c r="AL2348" s="78">
        <v>10200</v>
      </c>
      <c r="AM2348" s="8">
        <v>10750</v>
      </c>
      <c r="AN2348" s="78">
        <v>121</v>
      </c>
      <c r="AO2348" s="78">
        <v>10900</v>
      </c>
      <c r="AP2348" s="78">
        <v>10200</v>
      </c>
      <c r="AQ2348" s="78">
        <v>10600</v>
      </c>
      <c r="AR2348" s="78">
        <v>323</v>
      </c>
      <c r="AS2348" s="78">
        <v>10900</v>
      </c>
      <c r="AT2348" s="78">
        <v>10200</v>
      </c>
      <c r="AU2348" s="78">
        <v>10750</v>
      </c>
      <c r="AV2348" s="78">
        <v>121</v>
      </c>
      <c r="AW2348" s="77">
        <v>12.17</v>
      </c>
      <c r="AX2348" s="144">
        <f t="shared" si="253"/>
        <v>0</v>
      </c>
      <c r="AY2348" s="144">
        <f t="shared" si="254"/>
        <v>0</v>
      </c>
      <c r="AZ2348" s="144">
        <f t="shared" si="255"/>
        <v>0.02</v>
      </c>
      <c r="BA2348" s="54">
        <f t="shared" si="256"/>
        <v>15.502818856897884</v>
      </c>
      <c r="BB2348" s="54">
        <f t="shared" si="257"/>
        <v>12.185181143102115</v>
      </c>
    </row>
    <row r="2349" spans="1:54" x14ac:dyDescent="0.25">
      <c r="A2349" s="3">
        <v>43657</v>
      </c>
      <c r="B2349" s="77">
        <v>10843.42</v>
      </c>
      <c r="C2349" s="77">
        <v>1320.57394</v>
      </c>
      <c r="D2349" s="77">
        <v>48.589599999999997</v>
      </c>
      <c r="E2349" s="77">
        <f t="shared" si="252"/>
        <v>301.60420000000005</v>
      </c>
      <c r="F2349" s="77">
        <v>6.5478999999999994</v>
      </c>
      <c r="G2349" s="77">
        <v>-2.2481999999999998</v>
      </c>
      <c r="H2349">
        <v>0</v>
      </c>
      <c r="I2349" s="78">
        <v>10814</v>
      </c>
      <c r="J2349">
        <v>201907</v>
      </c>
      <c r="K2349" s="78">
        <v>10814</v>
      </c>
      <c r="L2349" s="77">
        <f t="shared" si="251"/>
        <v>-29.420000000000073</v>
      </c>
      <c r="M2349" s="78">
        <v>44241</v>
      </c>
      <c r="N2349" s="78">
        <v>956.57722999999999</v>
      </c>
      <c r="O2349" s="78">
        <v>1922</v>
      </c>
      <c r="P2349" s="78">
        <v>10.392340000000001</v>
      </c>
      <c r="Q2349" s="144">
        <v>44721.5</v>
      </c>
      <c r="R2349" s="78">
        <v>-21902</v>
      </c>
      <c r="S2349" s="78">
        <v>-5194</v>
      </c>
      <c r="T2349" s="78">
        <v>9330</v>
      </c>
      <c r="U2349" s="78">
        <v>43962</v>
      </c>
      <c r="V2349" s="219">
        <v>-0.21222874300532277</v>
      </c>
      <c r="W2349" s="78">
        <v>1453</v>
      </c>
      <c r="X2349" s="78">
        <v>4611</v>
      </c>
      <c r="Y2349" s="78">
        <v>10878</v>
      </c>
      <c r="Z2349" s="78">
        <v>10573</v>
      </c>
      <c r="AA2349" s="78">
        <v>111.67</v>
      </c>
      <c r="AB2349" s="78">
        <v>126.44</v>
      </c>
      <c r="AC2349" s="78">
        <v>27325</v>
      </c>
      <c r="AD2349" s="104">
        <v>1.0907800000000001</v>
      </c>
      <c r="AE2349" s="78">
        <v>3739</v>
      </c>
      <c r="AF2349" s="104">
        <v>0.18365000000000001</v>
      </c>
      <c r="AG2349" s="78">
        <v>-19715</v>
      </c>
      <c r="AH2349" s="104">
        <v>-0.38283</v>
      </c>
      <c r="AI2349" s="78">
        <v>-4849</v>
      </c>
      <c r="AJ2349" s="104">
        <v>-0.11001</v>
      </c>
      <c r="AK2349" s="78">
        <v>10900</v>
      </c>
      <c r="AL2349" s="78">
        <v>10200</v>
      </c>
      <c r="AM2349" s="8">
        <v>10800</v>
      </c>
      <c r="AN2349" s="78">
        <v>107</v>
      </c>
      <c r="AO2349" s="78">
        <v>10900</v>
      </c>
      <c r="AP2349" s="78">
        <v>10200</v>
      </c>
      <c r="AQ2349" s="78">
        <v>10700</v>
      </c>
      <c r="AR2349" s="78">
        <v>314</v>
      </c>
      <c r="AS2349" s="78">
        <v>10900</v>
      </c>
      <c r="AT2349" s="78">
        <v>10200</v>
      </c>
      <c r="AU2349" s="78">
        <v>10800</v>
      </c>
      <c r="AV2349" s="78">
        <v>107</v>
      </c>
      <c r="AW2349" s="77">
        <v>12.14</v>
      </c>
      <c r="AX2349" s="144">
        <f t="shared" si="253"/>
        <v>0</v>
      </c>
      <c r="AY2349" s="144">
        <f t="shared" si="254"/>
        <v>0</v>
      </c>
      <c r="AZ2349" s="144">
        <f t="shared" si="255"/>
        <v>0.02</v>
      </c>
      <c r="BA2349" s="54">
        <f t="shared" si="256"/>
        <v>15.525576866235248</v>
      </c>
      <c r="BB2349" s="54">
        <f t="shared" si="257"/>
        <v>11.931423133764753</v>
      </c>
    </row>
    <row r="2350" spans="1:54" x14ac:dyDescent="0.25">
      <c r="A2350" s="3">
        <v>43658</v>
      </c>
      <c r="B2350" s="77">
        <v>10824.35</v>
      </c>
      <c r="C2350" s="77">
        <v>1222.1727000000001</v>
      </c>
      <c r="D2350" s="77">
        <v>-5.6980999999999993</v>
      </c>
      <c r="E2350" s="77">
        <f t="shared" si="252"/>
        <v>327.42060000000004</v>
      </c>
      <c r="F2350" s="77">
        <v>5.3646000000000003</v>
      </c>
      <c r="G2350" s="77">
        <v>8.7507999999999999</v>
      </c>
      <c r="H2350">
        <v>0</v>
      </c>
      <c r="I2350" s="78">
        <v>10810</v>
      </c>
      <c r="J2350">
        <v>201907</v>
      </c>
      <c r="K2350" s="78">
        <v>10810</v>
      </c>
      <c r="L2350" s="77">
        <f t="shared" si="251"/>
        <v>-14.350000000000364</v>
      </c>
      <c r="M2350" s="78">
        <v>42407</v>
      </c>
      <c r="N2350" s="78">
        <v>914.90511000000004</v>
      </c>
      <c r="O2350" s="78">
        <v>-1860</v>
      </c>
      <c r="P2350" s="78">
        <v>-10.04416</v>
      </c>
      <c r="Q2350" s="144">
        <v>41942</v>
      </c>
      <c r="R2350" s="78">
        <v>-21820</v>
      </c>
      <c r="S2350" s="78">
        <v>-3749</v>
      </c>
      <c r="T2350" s="78">
        <v>4650</v>
      </c>
      <c r="U2350" s="78">
        <v>43273</v>
      </c>
      <c r="V2350" s="219">
        <v>-0.10745730594134911</v>
      </c>
      <c r="W2350" s="78">
        <v>-2886</v>
      </c>
      <c r="X2350" s="78">
        <v>723</v>
      </c>
      <c r="Y2350" s="78">
        <v>6935</v>
      </c>
      <c r="Z2350" s="78">
        <v>5467</v>
      </c>
      <c r="AA2350" s="78">
        <v>113.98</v>
      </c>
      <c r="AB2350" s="78">
        <v>122.94</v>
      </c>
      <c r="AC2350" s="78">
        <v>30054</v>
      </c>
      <c r="AD2350" s="104">
        <v>1.0700700000000001</v>
      </c>
      <c r="AE2350" s="78">
        <v>2524</v>
      </c>
      <c r="AF2350" s="104">
        <v>0.10818999999999999</v>
      </c>
      <c r="AG2350" s="78">
        <v>-29115</v>
      </c>
      <c r="AH2350" s="104">
        <v>-0.51422999999999996</v>
      </c>
      <c r="AI2350" s="78">
        <v>10848</v>
      </c>
      <c r="AJ2350" s="104">
        <v>0.16944000000000001</v>
      </c>
      <c r="AK2350" s="78">
        <v>10900</v>
      </c>
      <c r="AL2350" s="78">
        <v>10200</v>
      </c>
      <c r="AM2350" s="8">
        <v>10800</v>
      </c>
      <c r="AN2350" s="78">
        <v>95</v>
      </c>
      <c r="AO2350" s="78">
        <v>10900</v>
      </c>
      <c r="AP2350" s="78">
        <v>10200</v>
      </c>
      <c r="AQ2350" s="78">
        <v>10700</v>
      </c>
      <c r="AR2350" s="78">
        <v>311</v>
      </c>
      <c r="AS2350" s="78">
        <v>10900</v>
      </c>
      <c r="AT2350" s="78">
        <v>10200</v>
      </c>
      <c r="AU2350" s="78">
        <v>10800</v>
      </c>
      <c r="AV2350" s="78">
        <v>95</v>
      </c>
      <c r="AW2350" s="77">
        <v>12.01</v>
      </c>
      <c r="AX2350" s="144">
        <f t="shared" si="253"/>
        <v>0</v>
      </c>
      <c r="AY2350" s="144">
        <f t="shared" si="254"/>
        <v>0</v>
      </c>
      <c r="AZ2350" s="144">
        <f t="shared" si="255"/>
        <v>0.02</v>
      </c>
      <c r="BA2350" s="54">
        <f t="shared" si="256"/>
        <v>15.514286147295088</v>
      </c>
      <c r="BB2350" s="54">
        <f t="shared" si="257"/>
        <v>11.691713852704911</v>
      </c>
    </row>
    <row r="2351" spans="1:54" x14ac:dyDescent="0.25">
      <c r="A2351" s="3">
        <v>43661</v>
      </c>
      <c r="B2351" s="77">
        <v>10876.43</v>
      </c>
      <c r="C2351" s="77">
        <v>1205.4152999999999</v>
      </c>
      <c r="D2351" s="77">
        <v>7.6319000000000008</v>
      </c>
      <c r="E2351" s="77">
        <f t="shared" si="252"/>
        <v>377.83439999999996</v>
      </c>
      <c r="F2351" s="77">
        <v>8.3099000000000007</v>
      </c>
      <c r="G2351" s="77">
        <v>4.3399000000000001</v>
      </c>
      <c r="H2351">
        <v>0</v>
      </c>
      <c r="I2351" s="78">
        <v>10849</v>
      </c>
      <c r="J2351">
        <v>201907</v>
      </c>
      <c r="K2351" s="78">
        <v>10849</v>
      </c>
      <c r="L2351" s="77">
        <f t="shared" si="251"/>
        <v>-27.430000000000291</v>
      </c>
      <c r="M2351" s="78">
        <v>41203</v>
      </c>
      <c r="N2351" s="78">
        <v>887.67637000000002</v>
      </c>
      <c r="O2351" s="78">
        <v>-1740</v>
      </c>
      <c r="P2351" s="78">
        <v>-9.4785400000000006</v>
      </c>
      <c r="Q2351" s="144">
        <v>40768</v>
      </c>
      <c r="R2351" s="78">
        <v>-21756</v>
      </c>
      <c r="S2351" s="78">
        <v>-2901</v>
      </c>
      <c r="T2351" s="78">
        <v>6259</v>
      </c>
      <c r="U2351" s="78">
        <v>45138</v>
      </c>
      <c r="V2351" s="219">
        <v>-0.13866365368425718</v>
      </c>
      <c r="W2351" s="78">
        <v>-2859</v>
      </c>
      <c r="X2351" s="78">
        <v>1469</v>
      </c>
      <c r="Y2351" s="78">
        <v>8048</v>
      </c>
      <c r="Z2351" s="78">
        <v>8545</v>
      </c>
      <c r="AA2351" s="78">
        <v>100.33</v>
      </c>
      <c r="AB2351" s="78">
        <v>129.29</v>
      </c>
      <c r="AC2351" s="78">
        <v>30704</v>
      </c>
      <c r="AD2351" s="104">
        <v>1.1410100000000001</v>
      </c>
      <c r="AE2351" s="78">
        <v>10626</v>
      </c>
      <c r="AF2351" s="104">
        <v>6.948E-2</v>
      </c>
      <c r="AG2351" s="78">
        <v>-32736</v>
      </c>
      <c r="AH2351" s="104">
        <v>-0.47012999999999999</v>
      </c>
      <c r="AI2351" s="78">
        <v>14308</v>
      </c>
      <c r="AJ2351" s="104">
        <v>0.32562999999999998</v>
      </c>
      <c r="AK2351" s="78">
        <v>10900</v>
      </c>
      <c r="AL2351" s="78">
        <v>10200</v>
      </c>
      <c r="AM2351" s="8">
        <v>10850</v>
      </c>
      <c r="AN2351" s="78">
        <v>68.5</v>
      </c>
      <c r="AO2351" s="78">
        <v>10900</v>
      </c>
      <c r="AP2351" s="78">
        <v>10200</v>
      </c>
      <c r="AQ2351" s="78">
        <v>10700</v>
      </c>
      <c r="AR2351" s="78">
        <v>303</v>
      </c>
      <c r="AS2351" s="78">
        <v>10900</v>
      </c>
      <c r="AT2351" s="78">
        <v>10200</v>
      </c>
      <c r="AU2351" s="78">
        <v>10850</v>
      </c>
      <c r="AV2351" s="78">
        <v>68.5</v>
      </c>
      <c r="AW2351" s="77">
        <v>11.73</v>
      </c>
      <c r="AX2351" s="144">
        <f t="shared" si="253"/>
        <v>0</v>
      </c>
      <c r="AY2351" s="144">
        <f t="shared" si="254"/>
        <v>0</v>
      </c>
      <c r="AZ2351" s="144">
        <f t="shared" si="255"/>
        <v>0.01</v>
      </c>
      <c r="BA2351" s="54">
        <f t="shared" si="256"/>
        <v>15.504207674972253</v>
      </c>
      <c r="BB2351" s="54">
        <f t="shared" si="257"/>
        <v>11.427792325027752</v>
      </c>
    </row>
    <row r="2352" spans="1:54" x14ac:dyDescent="0.25">
      <c r="A2352" s="3">
        <v>43662</v>
      </c>
      <c r="B2352" s="77">
        <v>10886.05</v>
      </c>
      <c r="C2352" s="77">
        <v>1196.95164</v>
      </c>
      <c r="D2352" s="77">
        <v>-4.6638999999999999</v>
      </c>
      <c r="E2352" s="77">
        <f t="shared" si="252"/>
        <v>357.77620000000002</v>
      </c>
      <c r="F2352" s="77">
        <v>-0.91749999999999998</v>
      </c>
      <c r="G2352" s="77">
        <v>-6.0995000000000008</v>
      </c>
      <c r="H2352">
        <v>0</v>
      </c>
      <c r="I2352" s="78">
        <v>10876</v>
      </c>
      <c r="J2352">
        <v>201907</v>
      </c>
      <c r="K2352" s="78">
        <v>10876</v>
      </c>
      <c r="L2352" s="77">
        <f t="shared" si="251"/>
        <v>-10.049999999999272</v>
      </c>
      <c r="M2352" s="78">
        <v>35861</v>
      </c>
      <c r="N2352" s="78">
        <v>771.84061999999994</v>
      </c>
      <c r="O2352" s="78">
        <v>-2447</v>
      </c>
      <c r="P2352" s="78">
        <v>-13.42362</v>
      </c>
      <c r="Q2352" s="144">
        <v>35249.25</v>
      </c>
      <c r="R2352" s="78">
        <v>-19955</v>
      </c>
      <c r="S2352" s="78">
        <v>-2622</v>
      </c>
      <c r="T2352" s="78">
        <v>7289</v>
      </c>
      <c r="U2352" s="78">
        <v>44498</v>
      </c>
      <c r="V2352" s="219">
        <v>-0.16380511483662186</v>
      </c>
      <c r="W2352" s="78">
        <v>-830</v>
      </c>
      <c r="X2352" s="78">
        <v>-830</v>
      </c>
      <c r="Y2352" s="78">
        <v>6352</v>
      </c>
      <c r="Z2352" s="78">
        <v>5462</v>
      </c>
      <c r="AA2352" s="78">
        <v>104.79</v>
      </c>
      <c r="AB2352" s="78">
        <v>134.81</v>
      </c>
      <c r="AC2352" s="78">
        <v>32176</v>
      </c>
      <c r="AD2352" s="104">
        <v>1.1104700000000001</v>
      </c>
      <c r="AE2352" s="78">
        <v>16624</v>
      </c>
      <c r="AF2352" s="104">
        <v>0.16292000000000001</v>
      </c>
      <c r="AG2352" s="78">
        <v>-29477</v>
      </c>
      <c r="AH2352" s="104">
        <v>-0.47165000000000001</v>
      </c>
      <c r="AI2352" s="78">
        <v>6443</v>
      </c>
      <c r="AJ2352" s="104">
        <v>-7.0879999999999999E-2</v>
      </c>
      <c r="AK2352" s="78">
        <v>10900</v>
      </c>
      <c r="AL2352" s="78">
        <v>10800</v>
      </c>
      <c r="AM2352" s="8">
        <v>10900</v>
      </c>
      <c r="AN2352" s="78">
        <v>53</v>
      </c>
      <c r="AO2352" s="78">
        <v>10900</v>
      </c>
      <c r="AP2352" s="78">
        <v>10200</v>
      </c>
      <c r="AQ2352" s="78">
        <v>10700</v>
      </c>
      <c r="AR2352" s="78">
        <v>296</v>
      </c>
      <c r="AS2352" s="78">
        <v>10900</v>
      </c>
      <c r="AT2352" s="78">
        <v>10800</v>
      </c>
      <c r="AU2352" s="78">
        <v>10900</v>
      </c>
      <c r="AV2352" s="78">
        <v>53</v>
      </c>
      <c r="AW2352" s="77">
        <v>11.76</v>
      </c>
      <c r="AX2352" s="144">
        <f t="shared" si="253"/>
        <v>0.03</v>
      </c>
      <c r="AY2352" s="144">
        <f t="shared" si="254"/>
        <v>0.02</v>
      </c>
      <c r="AZ2352" s="144">
        <f t="shared" si="255"/>
        <v>0.02</v>
      </c>
      <c r="BA2352" s="54">
        <f t="shared" si="256"/>
        <v>15.501973390561373</v>
      </c>
      <c r="BB2352" s="54">
        <f t="shared" si="257"/>
        <v>11.198026609438626</v>
      </c>
    </row>
    <row r="2353" spans="1:54" x14ac:dyDescent="0.25">
      <c r="A2353" s="3">
        <v>43663</v>
      </c>
      <c r="B2353" s="77">
        <v>10828.48</v>
      </c>
      <c r="C2353" s="77">
        <v>1163.4116799999999</v>
      </c>
      <c r="D2353" s="77">
        <v>-29.6204</v>
      </c>
      <c r="E2353" s="77">
        <f t="shared" si="252"/>
        <v>148.75599999999997</v>
      </c>
      <c r="F2353" s="77">
        <v>-2.1088</v>
      </c>
      <c r="G2353" s="77">
        <v>-20.008399999999998</v>
      </c>
      <c r="H2353" t="s">
        <v>1940</v>
      </c>
      <c r="I2353" s="78">
        <v>10831</v>
      </c>
      <c r="J2353">
        <v>201908</v>
      </c>
      <c r="K2353" s="78">
        <v>10666</v>
      </c>
      <c r="L2353" s="77">
        <f t="shared" si="251"/>
        <v>-162.47999999999956</v>
      </c>
      <c r="M2353" s="78">
        <v>32681</v>
      </c>
      <c r="N2353" s="78">
        <v>697.06867</v>
      </c>
      <c r="O2353" s="78">
        <v>-1209</v>
      </c>
      <c r="P2353" s="78">
        <v>-6.4408099999999999</v>
      </c>
      <c r="Q2353" s="144">
        <v>32378.75</v>
      </c>
      <c r="R2353" s="78">
        <v>-19962</v>
      </c>
      <c r="S2353" s="78">
        <v>-5793</v>
      </c>
      <c r="T2353" s="78">
        <v>-1373</v>
      </c>
      <c r="U2353" s="78">
        <v>24754</v>
      </c>
      <c r="V2353" s="219">
        <v>5.5465783307748241E-2</v>
      </c>
      <c r="W2353" s="78">
        <v>946</v>
      </c>
      <c r="X2353" s="78">
        <v>4377</v>
      </c>
      <c r="Y2353" s="78">
        <v>5209</v>
      </c>
      <c r="Z2353" s="78">
        <v>8916</v>
      </c>
      <c r="AA2353" s="78">
        <v>87.07</v>
      </c>
      <c r="AB2353" s="78">
        <v>105.69</v>
      </c>
      <c r="AC2353" s="78">
        <v>28854</v>
      </c>
      <c r="AD2353" s="104">
        <v>0.91117999999999999</v>
      </c>
      <c r="AE2353" s="78">
        <v>-3692</v>
      </c>
      <c r="AF2353" s="104">
        <v>0.18531</v>
      </c>
      <c r="AG2353" s="78">
        <v>-1459</v>
      </c>
      <c r="AH2353" s="104">
        <v>3.0640000000000001E-2</v>
      </c>
      <c r="AI2353" s="78">
        <v>11933</v>
      </c>
      <c r="AJ2353" s="104">
        <v>-0.18711</v>
      </c>
      <c r="AK2353" s="78">
        <v>10900</v>
      </c>
      <c r="AL2353" s="78">
        <v>10200</v>
      </c>
      <c r="AM2353" s="8">
        <v>10700</v>
      </c>
      <c r="AN2353" s="78">
        <v>296</v>
      </c>
      <c r="AO2353" s="78">
        <v>13400</v>
      </c>
      <c r="AP2353" s="78">
        <v>7400</v>
      </c>
      <c r="AQ2353" s="78">
        <v>10600</v>
      </c>
      <c r="AR2353" s="78">
        <v>426</v>
      </c>
      <c r="AS2353" s="78">
        <v>10850</v>
      </c>
      <c r="AT2353" s="78">
        <v>10600</v>
      </c>
      <c r="AU2353" s="78">
        <v>10800</v>
      </c>
      <c r="AV2353" s="78">
        <v>122</v>
      </c>
      <c r="AW2353" s="77">
        <v>12.32</v>
      </c>
      <c r="AX2353" s="144">
        <f t="shared" si="253"/>
        <v>0.17</v>
      </c>
      <c r="AY2353" s="144">
        <f t="shared" si="254"/>
        <v>0.1</v>
      </c>
      <c r="AZ2353" s="144">
        <f t="shared" si="255"/>
        <v>7.0000000000000007E-2</v>
      </c>
      <c r="BA2353" s="54">
        <f t="shared" si="256"/>
        <v>15.457018494458579</v>
      </c>
      <c r="BB2353" s="54">
        <f t="shared" si="257"/>
        <v>11.087981505541419</v>
      </c>
    </row>
    <row r="2354" spans="1:54" x14ac:dyDescent="0.25">
      <c r="A2354" s="3">
        <v>43664</v>
      </c>
      <c r="B2354" s="77">
        <v>10799.28</v>
      </c>
      <c r="C2354" s="77">
        <v>1062.0576599999999</v>
      </c>
      <c r="D2354" s="77">
        <v>-42.313299999999998</v>
      </c>
      <c r="E2354" s="77">
        <f t="shared" si="252"/>
        <v>37.053700000000035</v>
      </c>
      <c r="F2354" s="77">
        <v>-0.73640000000000005</v>
      </c>
      <c r="G2354" s="77">
        <v>-8.7726000000000006</v>
      </c>
      <c r="H2354">
        <v>0</v>
      </c>
      <c r="I2354" s="78">
        <v>10651</v>
      </c>
      <c r="J2354">
        <v>201908</v>
      </c>
      <c r="K2354" s="78">
        <v>10651</v>
      </c>
      <c r="L2354" s="77">
        <f t="shared" si="251"/>
        <v>-148.28000000000065</v>
      </c>
      <c r="M2354" s="78">
        <v>38694</v>
      </c>
      <c r="N2354" s="78">
        <v>824.24207999999999</v>
      </c>
      <c r="O2354" s="78">
        <v>2027</v>
      </c>
      <c r="P2354" s="78">
        <v>10.799910000000001</v>
      </c>
      <c r="Q2354" s="144">
        <v>39200.75</v>
      </c>
      <c r="R2354" s="78">
        <v>-20644</v>
      </c>
      <c r="S2354" s="78">
        <v>-6653</v>
      </c>
      <c r="T2354" s="78">
        <v>2534</v>
      </c>
      <c r="U2354" s="78">
        <v>30448</v>
      </c>
      <c r="V2354" s="219">
        <v>-8.3223857067787704E-2</v>
      </c>
      <c r="W2354" s="78">
        <v>1014</v>
      </c>
      <c r="X2354" s="78">
        <v>4595</v>
      </c>
      <c r="Y2354" s="78">
        <v>6482</v>
      </c>
      <c r="Z2354" s="78">
        <v>10264</v>
      </c>
      <c r="AA2354" s="78">
        <v>102.88</v>
      </c>
      <c r="AB2354" s="78">
        <v>99.94</v>
      </c>
      <c r="AC2354" s="78">
        <v>43622</v>
      </c>
      <c r="AD2354" s="104">
        <v>0.94857000000000002</v>
      </c>
      <c r="AE2354" s="78">
        <v>-1708</v>
      </c>
      <c r="AF2354" s="104">
        <v>0.15684000000000001</v>
      </c>
      <c r="AG2354" s="78">
        <v>-5801</v>
      </c>
      <c r="AH2354" s="104">
        <v>-0.15798000000000001</v>
      </c>
      <c r="AI2354" s="78">
        <v>11198</v>
      </c>
      <c r="AJ2354" s="104">
        <v>-0.36108000000000001</v>
      </c>
      <c r="AK2354" s="78">
        <v>10900</v>
      </c>
      <c r="AL2354" s="78">
        <v>10200</v>
      </c>
      <c r="AM2354" s="8">
        <v>10700</v>
      </c>
      <c r="AN2354" s="78">
        <v>296</v>
      </c>
      <c r="AO2354" s="78">
        <v>13400</v>
      </c>
      <c r="AP2354" s="78">
        <v>7400</v>
      </c>
      <c r="AQ2354" s="78">
        <v>10600</v>
      </c>
      <c r="AR2354" s="78">
        <v>425</v>
      </c>
      <c r="AS2354" s="78">
        <v>10900</v>
      </c>
      <c r="AT2354" s="78">
        <v>10700</v>
      </c>
      <c r="AU2354" s="78">
        <v>10800</v>
      </c>
      <c r="AV2354" s="78">
        <v>114</v>
      </c>
      <c r="AW2354" s="77">
        <v>12.33</v>
      </c>
      <c r="AX2354" s="144">
        <f t="shared" si="253"/>
        <v>0.2</v>
      </c>
      <c r="AY2354" s="144">
        <f t="shared" si="254"/>
        <v>0.12</v>
      </c>
      <c r="AZ2354" s="144">
        <f t="shared" si="255"/>
        <v>0.08</v>
      </c>
      <c r="BA2354" s="54">
        <f t="shared" si="256"/>
        <v>15.439668855701465</v>
      </c>
      <c r="BB2354" s="54">
        <f t="shared" si="257"/>
        <v>10.994331144298533</v>
      </c>
    </row>
    <row r="2355" spans="1:54" x14ac:dyDescent="0.25">
      <c r="A2355" s="3">
        <v>43665</v>
      </c>
      <c r="B2355" s="77">
        <v>10873.19</v>
      </c>
      <c r="C2355" s="77">
        <v>1235.6668500000001</v>
      </c>
      <c r="D2355" s="77">
        <v>81.687799999999996</v>
      </c>
      <c r="E2355" s="77">
        <f t="shared" si="252"/>
        <v>53.662000000000035</v>
      </c>
      <c r="F2355" s="77">
        <v>7.9066999999999998</v>
      </c>
      <c r="G2355" s="77">
        <v>-2.2602000000000002</v>
      </c>
      <c r="H2355">
        <v>0</v>
      </c>
      <c r="I2355" s="78">
        <v>10744</v>
      </c>
      <c r="J2355">
        <v>201908</v>
      </c>
      <c r="K2355" s="78">
        <v>10744</v>
      </c>
      <c r="L2355" s="77">
        <f t="shared" si="251"/>
        <v>-129.19000000000051</v>
      </c>
      <c r="M2355" s="78">
        <v>41117</v>
      </c>
      <c r="N2355" s="78">
        <v>883.17524000000003</v>
      </c>
      <c r="O2355" s="78">
        <v>3406</v>
      </c>
      <c r="P2355" s="78">
        <v>18.290099999999999</v>
      </c>
      <c r="Q2355" s="144">
        <v>41968.5</v>
      </c>
      <c r="R2355" s="78">
        <v>-22665</v>
      </c>
      <c r="S2355" s="78">
        <v>-6614</v>
      </c>
      <c r="T2355" s="78">
        <v>1853</v>
      </c>
      <c r="U2355" s="78">
        <v>32162</v>
      </c>
      <c r="V2355" s="219">
        <v>-5.7614576207947264E-2</v>
      </c>
      <c r="W2355" s="78">
        <v>521</v>
      </c>
      <c r="X2355" s="78">
        <v>4839</v>
      </c>
      <c r="Y2355" s="78">
        <v>4655</v>
      </c>
      <c r="Z2355" s="78">
        <v>9010</v>
      </c>
      <c r="AA2355" s="78">
        <v>116.14</v>
      </c>
      <c r="AB2355" s="78">
        <v>112.93</v>
      </c>
      <c r="AC2355" s="78">
        <v>51300</v>
      </c>
      <c r="AD2355" s="104">
        <v>1.3074399999999999</v>
      </c>
      <c r="AE2355" s="78">
        <v>1661</v>
      </c>
      <c r="AF2355" s="104">
        <v>0.18676000000000001</v>
      </c>
      <c r="AG2355" s="78">
        <v>7260</v>
      </c>
      <c r="AH2355" s="104">
        <v>0.18232000000000001</v>
      </c>
      <c r="AI2355" s="78">
        <v>1514</v>
      </c>
      <c r="AJ2355" s="104">
        <v>-0.44714999999999999</v>
      </c>
      <c r="AK2355" s="78">
        <v>10900</v>
      </c>
      <c r="AL2355" s="78">
        <v>10400</v>
      </c>
      <c r="AM2355" s="8">
        <v>10700</v>
      </c>
      <c r="AN2355" s="78">
        <v>283</v>
      </c>
      <c r="AO2355" s="78">
        <v>13400</v>
      </c>
      <c r="AP2355" s="78">
        <v>7400</v>
      </c>
      <c r="AQ2355" s="78">
        <v>10700</v>
      </c>
      <c r="AR2355" s="78">
        <v>409</v>
      </c>
      <c r="AS2355" s="78">
        <v>10900</v>
      </c>
      <c r="AT2355" s="78">
        <v>10800</v>
      </c>
      <c r="AU2355" s="78">
        <v>10850</v>
      </c>
      <c r="AV2355" s="78">
        <v>85</v>
      </c>
      <c r="AW2355" s="77">
        <v>11.58</v>
      </c>
      <c r="AX2355" s="144">
        <f t="shared" si="253"/>
        <v>0</v>
      </c>
      <c r="AY2355" s="144">
        <f t="shared" si="254"/>
        <v>0</v>
      </c>
      <c r="AZ2355" s="144">
        <f t="shared" si="255"/>
        <v>0</v>
      </c>
      <c r="BA2355" s="54">
        <f t="shared" si="256"/>
        <v>15.343526208238407</v>
      </c>
      <c r="BB2355" s="54">
        <f t="shared" si="257"/>
        <v>10.81047379176159</v>
      </c>
    </row>
    <row r="2356" spans="1:54" x14ac:dyDescent="0.25">
      <c r="A2356" s="3">
        <v>43668</v>
      </c>
      <c r="B2356" s="77">
        <v>10944.53</v>
      </c>
      <c r="C2356" s="77">
        <v>1186.54133</v>
      </c>
      <c r="D2356" s="77">
        <v>47.282499999999999</v>
      </c>
      <c r="E2356" s="77">
        <f t="shared" si="252"/>
        <v>46.839399999999998</v>
      </c>
      <c r="F2356" s="77">
        <v>7.9914999999999994</v>
      </c>
      <c r="G2356" s="77">
        <v>1.4097</v>
      </c>
      <c r="H2356">
        <v>0</v>
      </c>
      <c r="I2356" s="78">
        <v>10794</v>
      </c>
      <c r="J2356">
        <v>201908</v>
      </c>
      <c r="K2356" s="78">
        <v>10794</v>
      </c>
      <c r="L2356" s="77">
        <f t="shared" si="251"/>
        <v>-150.53000000000065</v>
      </c>
      <c r="M2356" s="78">
        <v>45404</v>
      </c>
      <c r="N2356" s="78">
        <v>980.25352999999996</v>
      </c>
      <c r="O2356" s="78">
        <v>6140</v>
      </c>
      <c r="P2356" s="78">
        <v>33.141150000000003</v>
      </c>
      <c r="Q2356" s="144">
        <v>46939</v>
      </c>
      <c r="R2356" s="78">
        <v>-23577</v>
      </c>
      <c r="S2356" s="78">
        <v>-4979</v>
      </c>
      <c r="T2356" s="78">
        <v>8558</v>
      </c>
      <c r="U2356" s="78">
        <v>36022</v>
      </c>
      <c r="V2356" s="219">
        <v>-0.23757703625562157</v>
      </c>
      <c r="W2356" s="78">
        <v>-510</v>
      </c>
      <c r="X2356" s="78">
        <v>3880</v>
      </c>
      <c r="Y2356" s="78">
        <v>5418</v>
      </c>
      <c r="Z2356" s="78">
        <v>9505</v>
      </c>
      <c r="AA2356" s="78">
        <v>121.98</v>
      </c>
      <c r="AB2356" s="78">
        <v>125.18</v>
      </c>
      <c r="AC2356" s="78">
        <v>53919</v>
      </c>
      <c r="AD2356" s="104">
        <v>1.58832</v>
      </c>
      <c r="AE2356" s="78">
        <v>7430</v>
      </c>
      <c r="AF2356" s="104">
        <v>0.24201</v>
      </c>
      <c r="AG2356" s="78">
        <v>846</v>
      </c>
      <c r="AH2356" s="104">
        <v>2.707E-2</v>
      </c>
      <c r="AI2356" s="78">
        <v>-3294</v>
      </c>
      <c r="AJ2356" s="104">
        <v>-0.37751000000000001</v>
      </c>
      <c r="AK2356" s="78">
        <v>10900</v>
      </c>
      <c r="AL2356" s="78">
        <v>10400</v>
      </c>
      <c r="AM2356" s="8">
        <v>10800</v>
      </c>
      <c r="AN2356" s="78">
        <v>270</v>
      </c>
      <c r="AO2356" s="78">
        <v>13400</v>
      </c>
      <c r="AP2356" s="78">
        <v>7400</v>
      </c>
      <c r="AQ2356" s="78">
        <v>10800</v>
      </c>
      <c r="AR2356" s="78">
        <v>397</v>
      </c>
      <c r="AS2356" s="78">
        <v>11000</v>
      </c>
      <c r="AT2356" s="78">
        <v>10800</v>
      </c>
      <c r="AU2356" s="78">
        <v>10950</v>
      </c>
      <c r="AV2356" s="78">
        <v>66.5</v>
      </c>
      <c r="AW2356" s="77">
        <v>12.26</v>
      </c>
      <c r="AX2356" s="144">
        <f t="shared" si="253"/>
        <v>0.2</v>
      </c>
      <c r="AY2356" s="144">
        <f t="shared" si="254"/>
        <v>0.12</v>
      </c>
      <c r="AZ2356" s="144">
        <f t="shared" si="255"/>
        <v>0.08</v>
      </c>
      <c r="BA2356" s="54">
        <f t="shared" si="256"/>
        <v>15.163371169859385</v>
      </c>
      <c r="BB2356" s="54">
        <f t="shared" si="257"/>
        <v>10.77062883014062</v>
      </c>
    </row>
    <row r="2357" spans="1:54" x14ac:dyDescent="0.25">
      <c r="A2357" s="3">
        <v>43669</v>
      </c>
      <c r="B2357" s="77">
        <v>10947.26</v>
      </c>
      <c r="C2357" s="77">
        <v>1278.7915</v>
      </c>
      <c r="D2357" s="77">
        <v>-0.52090000000000003</v>
      </c>
      <c r="E2357" s="77">
        <f t="shared" si="252"/>
        <v>66.277600000000021</v>
      </c>
      <c r="F2357" s="77">
        <v>2.8727999999999998</v>
      </c>
      <c r="G2357" s="77">
        <v>-13.6996</v>
      </c>
      <c r="H2357">
        <v>0</v>
      </c>
      <c r="I2357" s="78">
        <v>10803</v>
      </c>
      <c r="J2357">
        <v>201908</v>
      </c>
      <c r="K2357" s="78">
        <v>10803</v>
      </c>
      <c r="L2357" s="77">
        <f t="shared" si="251"/>
        <v>-144.26000000000022</v>
      </c>
      <c r="M2357" s="78">
        <v>44434</v>
      </c>
      <c r="N2357" s="78">
        <v>960.02242999999999</v>
      </c>
      <c r="O2357" s="78">
        <v>2860</v>
      </c>
      <c r="P2357" s="78">
        <v>15.44857</v>
      </c>
      <c r="Q2357" s="144">
        <v>45149</v>
      </c>
      <c r="R2357" s="78">
        <v>-23594</v>
      </c>
      <c r="S2357" s="78">
        <v>-4871</v>
      </c>
      <c r="T2357" s="78">
        <v>5373</v>
      </c>
      <c r="U2357" s="78">
        <v>35321</v>
      </c>
      <c r="V2357" s="219">
        <v>-0.15211913592480394</v>
      </c>
      <c r="W2357" s="78">
        <v>-410</v>
      </c>
      <c r="X2357" s="78">
        <v>4075</v>
      </c>
      <c r="Y2357" s="78">
        <v>5021</v>
      </c>
      <c r="Z2357" s="78">
        <v>7284</v>
      </c>
      <c r="AA2357" s="78">
        <v>108.74</v>
      </c>
      <c r="AB2357" s="78">
        <v>127.89</v>
      </c>
      <c r="AC2357" s="78">
        <v>56359</v>
      </c>
      <c r="AD2357" s="104">
        <v>1.5822700000000001</v>
      </c>
      <c r="AE2357" s="78">
        <v>7766</v>
      </c>
      <c r="AF2357" s="104">
        <v>0.21648000000000001</v>
      </c>
      <c r="AG2357" s="78">
        <v>-1575</v>
      </c>
      <c r="AH2357" s="104">
        <v>0.20352999999999999</v>
      </c>
      <c r="AI2357" s="78">
        <v>-347</v>
      </c>
      <c r="AJ2357" s="104">
        <v>-0.37612000000000001</v>
      </c>
      <c r="AK2357" s="78">
        <v>10900</v>
      </c>
      <c r="AL2357" s="78">
        <v>10400</v>
      </c>
      <c r="AM2357" s="8">
        <v>10800</v>
      </c>
      <c r="AN2357" s="78">
        <v>260</v>
      </c>
      <c r="AO2357" s="78">
        <v>13400</v>
      </c>
      <c r="AP2357" s="78">
        <v>7400</v>
      </c>
      <c r="AQ2357" s="78">
        <v>10800</v>
      </c>
      <c r="AR2357" s="78">
        <v>390</v>
      </c>
      <c r="AS2357" s="78">
        <v>11000</v>
      </c>
      <c r="AT2357" s="78">
        <v>10900</v>
      </c>
      <c r="AU2357" s="78">
        <v>10950</v>
      </c>
      <c r="AV2357" s="78">
        <v>45.5</v>
      </c>
      <c r="AW2357" s="77">
        <v>12.06</v>
      </c>
      <c r="AX2357" s="144">
        <f t="shared" si="253"/>
        <v>0.13</v>
      </c>
      <c r="AY2357" s="144">
        <f t="shared" si="254"/>
        <v>0.08</v>
      </c>
      <c r="AZ2357" s="144">
        <f t="shared" si="255"/>
        <v>0.06</v>
      </c>
      <c r="BA2357" s="54">
        <f t="shared" si="256"/>
        <v>14.916100007720949</v>
      </c>
      <c r="BB2357" s="54">
        <f t="shared" si="257"/>
        <v>10.757899992279047</v>
      </c>
    </row>
    <row r="2358" spans="1:54" x14ac:dyDescent="0.25">
      <c r="A2358" s="3">
        <v>43670</v>
      </c>
      <c r="B2358" s="77">
        <v>10935.76</v>
      </c>
      <c r="C2358" s="77">
        <v>1331.29096</v>
      </c>
      <c r="D2358" s="77">
        <v>12.007200000000001</v>
      </c>
      <c r="E2358" s="77">
        <f t="shared" si="252"/>
        <v>84.140100000000018</v>
      </c>
      <c r="F2358" s="77">
        <v>2.4228999999999998</v>
      </c>
      <c r="G2358" s="77">
        <v>-14.637499999999999</v>
      </c>
      <c r="H2358" t="s">
        <v>1941</v>
      </c>
      <c r="I2358" s="78">
        <v>10804</v>
      </c>
      <c r="J2358">
        <v>201908</v>
      </c>
      <c r="K2358" s="78">
        <v>10804</v>
      </c>
      <c r="L2358" s="77">
        <f t="shared" si="251"/>
        <v>-131.76000000000022</v>
      </c>
      <c r="M2358" s="78">
        <v>44154</v>
      </c>
      <c r="N2358" s="78">
        <v>954.05985999999996</v>
      </c>
      <c r="O2358" s="78">
        <v>1211</v>
      </c>
      <c r="P2358" s="78">
        <v>6.5441399999999996</v>
      </c>
      <c r="Q2358" s="144">
        <v>44456.75</v>
      </c>
      <c r="R2358" s="78">
        <v>-23317</v>
      </c>
      <c r="S2358" s="78">
        <v>-5280</v>
      </c>
      <c r="T2358" s="78">
        <v>3243</v>
      </c>
      <c r="U2358" s="78">
        <v>35608</v>
      </c>
      <c r="V2358" s="219">
        <v>-9.1075039317007417E-2</v>
      </c>
      <c r="W2358" s="78">
        <v>1651</v>
      </c>
      <c r="X2358" s="78">
        <v>8556</v>
      </c>
      <c r="Y2358" s="78">
        <v>6183</v>
      </c>
      <c r="Z2358" s="78">
        <v>8951</v>
      </c>
      <c r="AA2358" s="78">
        <v>100.7</v>
      </c>
      <c r="AB2358" s="78">
        <v>116.36</v>
      </c>
      <c r="AC2358" s="78">
        <v>45411</v>
      </c>
      <c r="AD2358" s="104">
        <v>1.4081600000000001</v>
      </c>
      <c r="AE2358" s="78">
        <v>6096</v>
      </c>
      <c r="AF2358" s="104">
        <v>0.35814000000000001</v>
      </c>
      <c r="AG2358" s="78">
        <v>-3400</v>
      </c>
      <c r="AH2358" s="104">
        <v>0.12286</v>
      </c>
      <c r="AI2358" s="78">
        <v>8882</v>
      </c>
      <c r="AJ2358" s="104">
        <v>-0.38861000000000001</v>
      </c>
      <c r="AK2358" s="78">
        <v>10900</v>
      </c>
      <c r="AL2358" s="78">
        <v>10400</v>
      </c>
      <c r="AM2358" s="8">
        <v>10800</v>
      </c>
      <c r="AN2358" s="78">
        <v>256</v>
      </c>
      <c r="AO2358" s="78">
        <v>13400</v>
      </c>
      <c r="AP2358" s="78">
        <v>7400</v>
      </c>
      <c r="AQ2358" s="78">
        <v>10800</v>
      </c>
      <c r="AR2358" s="78">
        <v>385</v>
      </c>
      <c r="AS2358" s="78">
        <v>10950</v>
      </c>
      <c r="AT2358" s="78">
        <v>10800</v>
      </c>
      <c r="AU2358" s="78">
        <v>10900</v>
      </c>
      <c r="AV2358" s="78">
        <v>117</v>
      </c>
      <c r="AW2358" s="77">
        <v>12.17</v>
      </c>
      <c r="AX2358" s="144">
        <f t="shared" si="253"/>
        <v>0.2</v>
      </c>
      <c r="AY2358" s="144">
        <f t="shared" si="254"/>
        <v>0.12</v>
      </c>
      <c r="AZ2358" s="144">
        <f t="shared" si="255"/>
        <v>0.08</v>
      </c>
      <c r="BA2358" s="54">
        <f t="shared" si="256"/>
        <v>14.505794471977802</v>
      </c>
      <c r="BB2358" s="54">
        <f t="shared" si="257"/>
        <v>10.879205528022196</v>
      </c>
    </row>
    <row r="2359" spans="1:54" x14ac:dyDescent="0.25">
      <c r="A2359" s="3">
        <v>43671</v>
      </c>
      <c r="B2359" s="77">
        <v>10941.41</v>
      </c>
      <c r="C2359" s="77">
        <v>1338.8570299999999</v>
      </c>
      <c r="D2359" s="77">
        <v>22.1737</v>
      </c>
      <c r="E2359" s="77">
        <f t="shared" si="252"/>
        <v>-37.641300000000015</v>
      </c>
      <c r="F2359" s="77">
        <v>-2.0916000000000001</v>
      </c>
      <c r="G2359" s="77">
        <v>-14.5555</v>
      </c>
      <c r="H2359">
        <v>0</v>
      </c>
      <c r="I2359" s="78">
        <v>10822</v>
      </c>
      <c r="J2359">
        <v>201908</v>
      </c>
      <c r="K2359" s="78">
        <v>10822</v>
      </c>
      <c r="L2359" s="77">
        <f t="shared" si="251"/>
        <v>-119.40999999999985</v>
      </c>
      <c r="M2359" s="78">
        <v>43124</v>
      </c>
      <c r="N2359" s="78">
        <v>933.35878000000002</v>
      </c>
      <c r="O2359" s="78">
        <v>2013</v>
      </c>
      <c r="P2359" s="78">
        <v>10.895110000000001</v>
      </c>
      <c r="Q2359" s="144">
        <v>43627.25</v>
      </c>
      <c r="R2359" s="78">
        <v>-23515</v>
      </c>
      <c r="S2359" s="78">
        <v>-2784</v>
      </c>
      <c r="T2359" s="78">
        <v>5128</v>
      </c>
      <c r="U2359" s="78">
        <v>35256</v>
      </c>
      <c r="V2359" s="219">
        <v>-0.14545041978670298</v>
      </c>
      <c r="W2359" s="78">
        <v>1987</v>
      </c>
      <c r="X2359" s="78">
        <v>5711</v>
      </c>
      <c r="Y2359" s="78">
        <v>5987</v>
      </c>
      <c r="Z2359" s="78">
        <v>6384</v>
      </c>
      <c r="AA2359" s="78">
        <v>107.25</v>
      </c>
      <c r="AB2359" s="78">
        <v>117.61</v>
      </c>
      <c r="AC2359" s="78">
        <v>44907</v>
      </c>
      <c r="AD2359" s="104">
        <v>1.4051800000000001</v>
      </c>
      <c r="AE2359" s="78">
        <v>12601</v>
      </c>
      <c r="AF2359" s="104">
        <v>0.31823000000000001</v>
      </c>
      <c r="AG2359" s="78">
        <v>-12306</v>
      </c>
      <c r="AH2359" s="104">
        <v>-0.12332</v>
      </c>
      <c r="AI2359" s="78">
        <v>14497</v>
      </c>
      <c r="AJ2359" s="104">
        <v>-0.22334000000000001</v>
      </c>
      <c r="AK2359" s="78">
        <v>10900</v>
      </c>
      <c r="AL2359" s="78">
        <v>10400</v>
      </c>
      <c r="AM2359" s="8">
        <v>10800</v>
      </c>
      <c r="AN2359" s="78">
        <v>253</v>
      </c>
      <c r="AO2359" s="78">
        <v>13400</v>
      </c>
      <c r="AP2359" s="78">
        <v>7400</v>
      </c>
      <c r="AQ2359" s="78">
        <v>10800</v>
      </c>
      <c r="AR2359" s="78">
        <v>384</v>
      </c>
      <c r="AS2359" s="78">
        <v>10900</v>
      </c>
      <c r="AT2359" s="78">
        <v>10750</v>
      </c>
      <c r="AU2359" s="78">
        <v>10900</v>
      </c>
      <c r="AV2359" s="78">
        <v>103</v>
      </c>
      <c r="AW2359" s="77">
        <v>12.2</v>
      </c>
      <c r="AX2359" s="144">
        <f t="shared" si="253"/>
        <v>0.27</v>
      </c>
      <c r="AY2359" s="144">
        <f t="shared" si="254"/>
        <v>0.16</v>
      </c>
      <c r="AZ2359" s="144">
        <f t="shared" si="255"/>
        <v>0.1</v>
      </c>
      <c r="BA2359" s="54">
        <f t="shared" si="256"/>
        <v>14.151150527640109</v>
      </c>
      <c r="BB2359" s="54">
        <f t="shared" si="257"/>
        <v>10.991849472359885</v>
      </c>
    </row>
    <row r="2360" spans="1:54" x14ac:dyDescent="0.25">
      <c r="A2360" s="3">
        <v>43672</v>
      </c>
      <c r="B2360" s="77">
        <v>10891.98</v>
      </c>
      <c r="C2360" s="77">
        <v>1117.9483700000001</v>
      </c>
      <c r="D2360" s="77">
        <v>-51.2346</v>
      </c>
      <c r="E2360" s="77">
        <f t="shared" si="252"/>
        <v>-59.435600000000001</v>
      </c>
      <c r="F2360" s="77">
        <v>3.532</v>
      </c>
      <c r="G2360" s="77">
        <v>-6.1301999999999994</v>
      </c>
      <c r="H2360">
        <v>0</v>
      </c>
      <c r="I2360" s="78">
        <v>10787</v>
      </c>
      <c r="J2360">
        <v>201908</v>
      </c>
      <c r="K2360" s="78">
        <v>10787</v>
      </c>
      <c r="L2360" s="77">
        <f t="shared" si="251"/>
        <v>-104.97999999999956</v>
      </c>
      <c r="M2360" s="78">
        <v>40552</v>
      </c>
      <c r="N2360" s="78">
        <v>874.93078000000003</v>
      </c>
      <c r="O2360" s="78">
        <v>-3766</v>
      </c>
      <c r="P2360" s="78">
        <v>-20.310490000000001</v>
      </c>
      <c r="Q2360" s="144">
        <v>39610.5</v>
      </c>
      <c r="R2360" s="78">
        <v>-23708</v>
      </c>
      <c r="S2360" s="78">
        <v>-3074</v>
      </c>
      <c r="T2360" s="78">
        <v>-1681</v>
      </c>
      <c r="U2360" s="78">
        <v>36655</v>
      </c>
      <c r="V2360" s="219">
        <v>4.5860046378393124E-2</v>
      </c>
      <c r="W2360" s="78">
        <v>-1053</v>
      </c>
      <c r="X2360" s="78">
        <v>3734</v>
      </c>
      <c r="Y2360" s="78">
        <v>4923</v>
      </c>
      <c r="Z2360" s="78">
        <v>5649</v>
      </c>
      <c r="AA2360" s="78">
        <v>107.91</v>
      </c>
      <c r="AB2360" s="78">
        <v>116.69</v>
      </c>
      <c r="AC2360" s="78">
        <v>43153</v>
      </c>
      <c r="AD2360" s="104">
        <v>1.21377</v>
      </c>
      <c r="AE2360" s="78">
        <v>15445</v>
      </c>
      <c r="AF2360" s="104">
        <v>0.43253999999999998</v>
      </c>
      <c r="AG2360" s="78">
        <v>-21384</v>
      </c>
      <c r="AH2360" s="104">
        <v>-0.2727</v>
      </c>
      <c r="AI2360" s="78">
        <v>21969</v>
      </c>
      <c r="AJ2360" s="104">
        <v>-9.2350000000000002E-2</v>
      </c>
      <c r="AK2360" s="78">
        <v>10900</v>
      </c>
      <c r="AL2360" s="78">
        <v>10600</v>
      </c>
      <c r="AM2360" s="8">
        <v>10800</v>
      </c>
      <c r="AN2360" s="78">
        <v>254</v>
      </c>
      <c r="AO2360" s="78">
        <v>13400</v>
      </c>
      <c r="AP2360" s="78">
        <v>7400</v>
      </c>
      <c r="AQ2360" s="78">
        <v>10800</v>
      </c>
      <c r="AR2360" s="78">
        <v>385</v>
      </c>
      <c r="AS2360" s="78">
        <v>10900</v>
      </c>
      <c r="AT2360" s="78">
        <v>10750</v>
      </c>
      <c r="AU2360" s="78">
        <v>10900</v>
      </c>
      <c r="AV2360" s="78">
        <v>91.5</v>
      </c>
      <c r="AW2360" s="77">
        <v>12.62</v>
      </c>
      <c r="AX2360" s="144">
        <f t="shared" si="253"/>
        <v>0.41</v>
      </c>
      <c r="AY2360" s="144">
        <f t="shared" si="254"/>
        <v>0.24</v>
      </c>
      <c r="AZ2360" s="144">
        <f t="shared" si="255"/>
        <v>0.18</v>
      </c>
      <c r="BA2360" s="54">
        <f t="shared" si="256"/>
        <v>13.607454215568957</v>
      </c>
      <c r="BB2360" s="54">
        <f t="shared" si="257"/>
        <v>11.309545784431037</v>
      </c>
    </row>
    <row r="2361" spans="1:54" x14ac:dyDescent="0.25">
      <c r="A2361" s="3">
        <v>43675</v>
      </c>
      <c r="B2361" s="77">
        <v>10885.73</v>
      </c>
      <c r="C2361" s="77">
        <v>1055.24747</v>
      </c>
      <c r="D2361" s="77">
        <v>-43.971199999999996</v>
      </c>
      <c r="E2361" s="77">
        <f t="shared" si="252"/>
        <v>-175.64840000000004</v>
      </c>
      <c r="F2361" s="77">
        <v>4.0352999999999994</v>
      </c>
      <c r="G2361" s="77">
        <v>-8.9069000000000003</v>
      </c>
      <c r="H2361">
        <v>0</v>
      </c>
      <c r="I2361" s="78">
        <v>10782</v>
      </c>
      <c r="J2361">
        <v>201908</v>
      </c>
      <c r="K2361" s="78">
        <v>10782</v>
      </c>
      <c r="L2361" s="77">
        <f t="shared" si="251"/>
        <v>-103.72999999999956</v>
      </c>
      <c r="M2361" s="78">
        <v>40511</v>
      </c>
      <c r="N2361" s="78">
        <v>873.56056999999998</v>
      </c>
      <c r="O2361" s="78">
        <v>-3856</v>
      </c>
      <c r="P2361" s="78">
        <v>-20.783619999999999</v>
      </c>
      <c r="Q2361" s="144">
        <v>39547</v>
      </c>
      <c r="R2361" s="78">
        <v>-23717</v>
      </c>
      <c r="S2361" s="78">
        <v>-3131</v>
      </c>
      <c r="T2361" s="78">
        <v>-816</v>
      </c>
      <c r="U2361" s="78">
        <v>35954</v>
      </c>
      <c r="V2361" s="219">
        <v>2.2695666685208879E-2</v>
      </c>
      <c r="W2361" s="78">
        <v>308</v>
      </c>
      <c r="X2361" s="78">
        <v>5188</v>
      </c>
      <c r="Y2361" s="78">
        <v>5732</v>
      </c>
      <c r="Z2361" s="78">
        <v>5925</v>
      </c>
      <c r="AA2361" s="78">
        <v>102.99</v>
      </c>
      <c r="AB2361" s="78">
        <v>119.93</v>
      </c>
      <c r="AC2361" s="78">
        <v>43016</v>
      </c>
      <c r="AD2361" s="104">
        <v>1.1360699999999999</v>
      </c>
      <c r="AE2361" s="78">
        <v>18095</v>
      </c>
      <c r="AF2361" s="104">
        <v>0.44311</v>
      </c>
      <c r="AG2361" s="78">
        <v>-23238</v>
      </c>
      <c r="AH2361" s="104">
        <v>-0.25731999999999999</v>
      </c>
      <c r="AI2361" s="78">
        <v>20540</v>
      </c>
      <c r="AJ2361" s="104">
        <v>-0.20201</v>
      </c>
      <c r="AK2361" s="78">
        <v>10900</v>
      </c>
      <c r="AL2361" s="78">
        <v>10600</v>
      </c>
      <c r="AM2361" s="8">
        <v>10800</v>
      </c>
      <c r="AN2361" s="78">
        <v>247</v>
      </c>
      <c r="AO2361" s="78">
        <v>13400</v>
      </c>
      <c r="AP2361" s="78">
        <v>7400</v>
      </c>
      <c r="AQ2361" s="78">
        <v>10800</v>
      </c>
      <c r="AR2361" s="78">
        <v>384</v>
      </c>
      <c r="AS2361" s="78">
        <v>10950</v>
      </c>
      <c r="AT2361" s="78">
        <v>10800</v>
      </c>
      <c r="AU2361" s="78">
        <v>10850</v>
      </c>
      <c r="AV2361" s="78">
        <v>72.5</v>
      </c>
      <c r="AW2361" s="77">
        <v>13.41</v>
      </c>
      <c r="AX2361" s="144">
        <f t="shared" si="253"/>
        <v>0.65</v>
      </c>
      <c r="AY2361" s="144">
        <f t="shared" si="254"/>
        <v>0.38</v>
      </c>
      <c r="AZ2361" s="144">
        <f t="shared" si="255"/>
        <v>0.45</v>
      </c>
      <c r="BA2361" s="54">
        <f t="shared" si="256"/>
        <v>13.622627779309656</v>
      </c>
      <c r="BB2361" s="54">
        <f t="shared" si="257"/>
        <v>11.301372220690343</v>
      </c>
    </row>
    <row r="2362" spans="1:54" x14ac:dyDescent="0.25">
      <c r="A2362" s="3">
        <v>43676</v>
      </c>
      <c r="B2362" s="77">
        <v>10830.9</v>
      </c>
      <c r="C2362" s="77">
        <v>1314.0961400000001</v>
      </c>
      <c r="D2362" s="77">
        <v>26.141399999999997</v>
      </c>
      <c r="E2362" s="77">
        <f t="shared" si="252"/>
        <v>-99.930799999999977</v>
      </c>
      <c r="F2362" s="77">
        <v>-5.9042999999999992</v>
      </c>
      <c r="G2362" s="77">
        <v>1.9372999999999998</v>
      </c>
      <c r="H2362">
        <v>0</v>
      </c>
      <c r="I2362" s="78">
        <v>10752</v>
      </c>
      <c r="J2362">
        <v>201908</v>
      </c>
      <c r="K2362" s="78">
        <v>10752</v>
      </c>
      <c r="L2362" s="77">
        <f t="shared" si="251"/>
        <v>-78.899999999999636</v>
      </c>
      <c r="M2362" s="78">
        <v>36479</v>
      </c>
      <c r="N2362" s="78">
        <v>784.42376999999999</v>
      </c>
      <c r="O2362" s="78">
        <v>-6484</v>
      </c>
      <c r="P2362" s="78">
        <v>-34.853749999999998</v>
      </c>
      <c r="Q2362" s="144">
        <v>34858</v>
      </c>
      <c r="R2362" s="78">
        <v>-23716</v>
      </c>
      <c r="S2362" s="78">
        <v>-4953</v>
      </c>
      <c r="T2362" s="78">
        <v>-6468</v>
      </c>
      <c r="U2362" s="78">
        <v>38481</v>
      </c>
      <c r="V2362" s="219">
        <v>0.16808295002728618</v>
      </c>
      <c r="W2362" s="78">
        <v>-815</v>
      </c>
      <c r="X2362" s="78">
        <v>3533</v>
      </c>
      <c r="Y2362" s="78">
        <v>2538</v>
      </c>
      <c r="Z2362" s="78">
        <v>3305</v>
      </c>
      <c r="AA2362" s="78">
        <v>95.8</v>
      </c>
      <c r="AB2362" s="78">
        <v>113.89</v>
      </c>
      <c r="AC2362" s="78">
        <v>41973</v>
      </c>
      <c r="AD2362" s="104">
        <v>0.98823000000000005</v>
      </c>
      <c r="AE2362" s="78">
        <v>18637</v>
      </c>
      <c r="AF2362" s="104">
        <v>0.57442000000000004</v>
      </c>
      <c r="AG2362" s="78">
        <v>-21647</v>
      </c>
      <c r="AH2362" s="104">
        <v>-3.4419999999999999E-2</v>
      </c>
      <c r="AI2362" s="78">
        <v>15257</v>
      </c>
      <c r="AJ2362" s="104">
        <v>-0.5333</v>
      </c>
      <c r="AK2362" s="78">
        <v>10900</v>
      </c>
      <c r="AL2362" s="78">
        <v>10400</v>
      </c>
      <c r="AM2362" s="8">
        <v>10800</v>
      </c>
      <c r="AN2362" s="78">
        <v>243</v>
      </c>
      <c r="AO2362" s="78">
        <v>13400</v>
      </c>
      <c r="AP2362" s="78">
        <v>7400</v>
      </c>
      <c r="AQ2362" s="78">
        <v>10700</v>
      </c>
      <c r="AR2362" s="78">
        <v>381</v>
      </c>
      <c r="AS2362" s="78">
        <v>10950</v>
      </c>
      <c r="AT2362" s="78">
        <v>10800</v>
      </c>
      <c r="AU2362" s="78">
        <v>10850</v>
      </c>
      <c r="AV2362" s="78">
        <v>52.5</v>
      </c>
      <c r="AW2362" s="77">
        <v>13.49</v>
      </c>
      <c r="AX2362" s="144">
        <f t="shared" si="253"/>
        <v>0.72</v>
      </c>
      <c r="AY2362" s="144">
        <f t="shared" si="254"/>
        <v>0.42</v>
      </c>
      <c r="AZ2362" s="144">
        <f t="shared" si="255"/>
        <v>0.48</v>
      </c>
      <c r="BA2362" s="54">
        <f t="shared" si="256"/>
        <v>13.706583976235322</v>
      </c>
      <c r="BB2362" s="54">
        <f t="shared" si="257"/>
        <v>11.261416023764681</v>
      </c>
    </row>
    <row r="2363" spans="1:54" x14ac:dyDescent="0.25">
      <c r="A2363" s="3">
        <v>43677</v>
      </c>
      <c r="B2363" s="77">
        <v>10823.81</v>
      </c>
      <c r="C2363" s="77">
        <v>1316.43019</v>
      </c>
      <c r="D2363" s="77">
        <v>-49.983199999999997</v>
      </c>
      <c r="E2363" s="77">
        <f t="shared" si="252"/>
        <v>-69.649799999999999</v>
      </c>
      <c r="F2363" s="77">
        <v>3.5202999999999998</v>
      </c>
      <c r="G2363" s="77">
        <v>-25.892399999999999</v>
      </c>
      <c r="H2363" t="s">
        <v>1942</v>
      </c>
      <c r="I2363" s="78">
        <v>10737</v>
      </c>
      <c r="J2363">
        <v>201908</v>
      </c>
      <c r="K2363" s="78">
        <v>10737</v>
      </c>
      <c r="L2363" s="77">
        <f t="shared" si="251"/>
        <v>-86.809999999999491</v>
      </c>
      <c r="M2363" s="78">
        <v>37407</v>
      </c>
      <c r="N2363" s="78">
        <v>803.18083999999999</v>
      </c>
      <c r="O2363" s="78">
        <v>-6686</v>
      </c>
      <c r="P2363" s="78">
        <v>-35.886069999999997</v>
      </c>
      <c r="Q2363" s="144">
        <v>35735.5</v>
      </c>
      <c r="R2363" s="78">
        <v>-23694</v>
      </c>
      <c r="S2363" s="78">
        <v>-3686</v>
      </c>
      <c r="T2363" s="78">
        <v>-6097</v>
      </c>
      <c r="U2363" s="78">
        <v>38790</v>
      </c>
      <c r="V2363" s="219">
        <v>0.15717968548594999</v>
      </c>
      <c r="W2363" s="78">
        <v>-2089</v>
      </c>
      <c r="X2363" s="78">
        <v>1974</v>
      </c>
      <c r="Y2363" s="78">
        <v>3071</v>
      </c>
      <c r="Z2363" s="78">
        <v>5539</v>
      </c>
      <c r="AA2363" s="78">
        <v>104.39</v>
      </c>
      <c r="AB2363" s="78">
        <v>113.27</v>
      </c>
      <c r="AC2363" s="78">
        <v>48215</v>
      </c>
      <c r="AD2363" s="104">
        <v>1.1476599999999999</v>
      </c>
      <c r="AE2363" s="78">
        <v>14899</v>
      </c>
      <c r="AF2363" s="104">
        <v>0.62712999999999997</v>
      </c>
      <c r="AG2363" s="78">
        <v>-11916</v>
      </c>
      <c r="AH2363" s="104">
        <v>-0.22617999999999999</v>
      </c>
      <c r="AI2363" s="78">
        <v>8809</v>
      </c>
      <c r="AJ2363" s="104">
        <v>-0.21904000000000001</v>
      </c>
      <c r="AK2363" s="78">
        <v>10900</v>
      </c>
      <c r="AL2363" s="78">
        <v>10400</v>
      </c>
      <c r="AM2363" s="8">
        <v>10700</v>
      </c>
      <c r="AN2363" s="78">
        <v>243</v>
      </c>
      <c r="AO2363" s="78">
        <v>13400</v>
      </c>
      <c r="AP2363" s="78">
        <v>7400</v>
      </c>
      <c r="AQ2363" s="78">
        <v>10700</v>
      </c>
      <c r="AR2363" s="78">
        <v>378</v>
      </c>
      <c r="AS2363" s="78">
        <v>10900</v>
      </c>
      <c r="AT2363" s="78">
        <v>10200</v>
      </c>
      <c r="AU2363" s="78">
        <v>10800</v>
      </c>
      <c r="AV2363" s="78">
        <v>134</v>
      </c>
      <c r="AW2363" s="77">
        <v>13.52</v>
      </c>
      <c r="AX2363" s="144">
        <f t="shared" si="253"/>
        <v>0.75</v>
      </c>
      <c r="AY2363" s="144">
        <f t="shared" si="254"/>
        <v>0.44</v>
      </c>
      <c r="AZ2363" s="144">
        <f t="shared" si="255"/>
        <v>0.5</v>
      </c>
      <c r="BA2363" s="54">
        <f t="shared" si="256"/>
        <v>13.680187848074752</v>
      </c>
      <c r="BB2363" s="54">
        <f t="shared" si="257"/>
        <v>11.276812151925249</v>
      </c>
    </row>
    <row r="2364" spans="1:54" x14ac:dyDescent="0.25">
      <c r="A2364" s="3">
        <v>43678</v>
      </c>
      <c r="B2364" s="77">
        <v>10731.75</v>
      </c>
      <c r="C2364" s="77">
        <v>1310.5898500000001</v>
      </c>
      <c r="D2364" s="77">
        <v>-158.9127</v>
      </c>
      <c r="E2364" s="77">
        <f t="shared" si="252"/>
        <v>-229.96250000000001</v>
      </c>
      <c r="F2364" s="77">
        <v>6.02</v>
      </c>
      <c r="G2364" s="77">
        <v>-0.95730000000000004</v>
      </c>
      <c r="H2364">
        <v>0</v>
      </c>
      <c r="I2364" s="78">
        <v>10644</v>
      </c>
      <c r="J2364">
        <v>201908</v>
      </c>
      <c r="K2364" s="78">
        <v>10644</v>
      </c>
      <c r="L2364" s="77">
        <f t="shared" si="251"/>
        <v>-87.75</v>
      </c>
      <c r="M2364" s="78">
        <v>32563</v>
      </c>
      <c r="N2364" s="78">
        <v>693.17592000000002</v>
      </c>
      <c r="O2364" s="78">
        <v>-10805</v>
      </c>
      <c r="P2364" s="78">
        <v>-57.498420000000003</v>
      </c>
      <c r="Q2364" s="144">
        <v>29861.75</v>
      </c>
      <c r="R2364" s="78">
        <v>-23472</v>
      </c>
      <c r="S2364" s="78">
        <v>-2835</v>
      </c>
      <c r="T2364" s="78">
        <v>-10425</v>
      </c>
      <c r="U2364" s="78">
        <v>41002</v>
      </c>
      <c r="V2364" s="219">
        <v>0.25425588995658749</v>
      </c>
      <c r="W2364" s="78">
        <v>-3413</v>
      </c>
      <c r="X2364" s="78">
        <v>460</v>
      </c>
      <c r="Y2364" s="78">
        <v>2837</v>
      </c>
      <c r="Z2364" s="78">
        <v>4760</v>
      </c>
      <c r="AA2364" s="78">
        <v>106.5</v>
      </c>
      <c r="AB2364" s="78">
        <v>108.87</v>
      </c>
      <c r="AC2364" s="78">
        <v>46074</v>
      </c>
      <c r="AD2364" s="104">
        <v>0.79954999999999998</v>
      </c>
      <c r="AE2364" s="78">
        <v>22493</v>
      </c>
      <c r="AF2364" s="104">
        <v>0.99428000000000005</v>
      </c>
      <c r="AG2364" s="78">
        <v>-19450</v>
      </c>
      <c r="AH2364" s="104">
        <v>-0.36042000000000002</v>
      </c>
      <c r="AI2364" s="78">
        <v>14751</v>
      </c>
      <c r="AJ2364" s="104">
        <v>-0.13652</v>
      </c>
      <c r="AK2364" s="78">
        <v>10900</v>
      </c>
      <c r="AL2364" s="78">
        <v>10400</v>
      </c>
      <c r="AM2364" s="8">
        <v>10600</v>
      </c>
      <c r="AN2364" s="78">
        <v>242</v>
      </c>
      <c r="AO2364" s="78">
        <v>13400</v>
      </c>
      <c r="AP2364" s="78">
        <v>7400</v>
      </c>
      <c r="AQ2364" s="78">
        <v>10600</v>
      </c>
      <c r="AR2364" s="78">
        <v>376</v>
      </c>
      <c r="AS2364" s="78">
        <v>10850</v>
      </c>
      <c r="AT2364" s="78">
        <v>10700</v>
      </c>
      <c r="AU2364" s="78">
        <v>10700</v>
      </c>
      <c r="AV2364" s="78">
        <v>115</v>
      </c>
      <c r="AW2364" s="77">
        <v>13.71</v>
      </c>
      <c r="AX2364" s="144">
        <f t="shared" si="253"/>
        <v>0.79</v>
      </c>
      <c r="AY2364" s="144">
        <f t="shared" si="254"/>
        <v>0.48</v>
      </c>
      <c r="AZ2364" s="144">
        <f t="shared" si="255"/>
        <v>0.56000000000000005</v>
      </c>
      <c r="BA2364" s="54">
        <f t="shared" si="256"/>
        <v>13.834427015983678</v>
      </c>
      <c r="BB2364" s="54">
        <f t="shared" si="257"/>
        <v>11.207572984016323</v>
      </c>
    </row>
    <row r="2365" spans="1:54" x14ac:dyDescent="0.25">
      <c r="A2365" s="3">
        <v>43679</v>
      </c>
      <c r="B2365" s="77">
        <v>10549.04</v>
      </c>
      <c r="C2365" s="77">
        <v>1599.3913600000001</v>
      </c>
      <c r="D2365" s="77">
        <v>-195.9264</v>
      </c>
      <c r="E2365" s="77">
        <f t="shared" si="252"/>
        <v>-428.00130000000001</v>
      </c>
      <c r="F2365" s="77">
        <v>-12.2254</v>
      </c>
      <c r="G2365" s="77">
        <v>-20.973099999999999</v>
      </c>
      <c r="H2365">
        <v>0</v>
      </c>
      <c r="I2365" s="78">
        <v>10469</v>
      </c>
      <c r="J2365">
        <v>201908</v>
      </c>
      <c r="K2365" s="78">
        <v>10469</v>
      </c>
      <c r="L2365" s="77">
        <f t="shared" si="251"/>
        <v>-80.040000000000873</v>
      </c>
      <c r="M2365" s="78">
        <v>29179</v>
      </c>
      <c r="N2365" s="78">
        <v>610.92061000000001</v>
      </c>
      <c r="O2365" s="78">
        <v>-16794</v>
      </c>
      <c r="P2365" s="78">
        <v>-87.902590000000004</v>
      </c>
      <c r="Q2365" s="144">
        <v>24980.5</v>
      </c>
      <c r="R2365" s="78">
        <v>-23941</v>
      </c>
      <c r="S2365" s="78">
        <v>-2046</v>
      </c>
      <c r="T2365" s="78">
        <v>-16738</v>
      </c>
      <c r="U2365" s="78">
        <v>47889</v>
      </c>
      <c r="V2365" s="219">
        <v>0.34951659044874606</v>
      </c>
      <c r="W2365" s="78">
        <v>-8420</v>
      </c>
      <c r="X2365" s="78">
        <v>-10041</v>
      </c>
      <c r="Y2365" s="78">
        <v>-1625</v>
      </c>
      <c r="Z2365" s="78">
        <v>2016</v>
      </c>
      <c r="AA2365" s="78">
        <v>107.14</v>
      </c>
      <c r="AB2365" s="78">
        <v>95.54</v>
      </c>
      <c r="AC2365" s="78">
        <v>53161</v>
      </c>
      <c r="AD2365" s="104">
        <v>0.68086999999999998</v>
      </c>
      <c r="AE2365" s="78">
        <v>45056</v>
      </c>
      <c r="AF2365" s="104">
        <v>2.3363800000000001</v>
      </c>
      <c r="AG2365" s="78">
        <v>-50171</v>
      </c>
      <c r="AH2365" s="104">
        <v>-0.39062999999999998</v>
      </c>
      <c r="AI2365" s="78">
        <v>4680</v>
      </c>
      <c r="AJ2365" s="104">
        <v>-7.8009999999999996E-2</v>
      </c>
      <c r="AK2365" s="78">
        <v>10900</v>
      </c>
      <c r="AL2365" s="78">
        <v>10200</v>
      </c>
      <c r="AM2365" s="8">
        <v>10500</v>
      </c>
      <c r="AN2365" s="78">
        <v>261</v>
      </c>
      <c r="AO2365" s="78">
        <v>13400</v>
      </c>
      <c r="AP2365" s="78">
        <v>7400</v>
      </c>
      <c r="AQ2365" s="78">
        <v>10400</v>
      </c>
      <c r="AR2365" s="78">
        <v>419</v>
      </c>
      <c r="AS2365" s="78">
        <v>10700</v>
      </c>
      <c r="AT2365" s="78">
        <v>10500</v>
      </c>
      <c r="AU2365" s="78">
        <v>10550</v>
      </c>
      <c r="AV2365" s="78">
        <v>126</v>
      </c>
      <c r="AW2365" s="77">
        <v>16.18</v>
      </c>
      <c r="AX2365" s="144">
        <f t="shared" si="253"/>
        <v>1</v>
      </c>
      <c r="AY2365" s="144">
        <f t="shared" si="254"/>
        <v>0.93</v>
      </c>
      <c r="AZ2365" s="144">
        <f t="shared" si="255"/>
        <v>0.87</v>
      </c>
      <c r="BA2365" s="54">
        <f t="shared" si="256"/>
        <v>14.791650096162641</v>
      </c>
      <c r="BB2365" s="54">
        <f t="shared" si="257"/>
        <v>10.592349903837359</v>
      </c>
    </row>
    <row r="2366" spans="1:54" x14ac:dyDescent="0.25">
      <c r="A2366" s="3">
        <v>43682</v>
      </c>
      <c r="B2366" s="77">
        <v>10423.41</v>
      </c>
      <c r="C2366" s="77">
        <v>1293.9081699999999</v>
      </c>
      <c r="D2366" s="77">
        <v>-155.1498</v>
      </c>
      <c r="E2366" s="77">
        <f t="shared" si="252"/>
        <v>-513.34940000000006</v>
      </c>
      <c r="F2366" s="77">
        <v>-5.2572999999999999</v>
      </c>
      <c r="G2366" s="77">
        <v>4.4892000000000003</v>
      </c>
      <c r="H2366">
        <v>0</v>
      </c>
      <c r="I2366" s="78">
        <v>10379</v>
      </c>
      <c r="J2366">
        <v>201908</v>
      </c>
      <c r="K2366" s="78">
        <v>10379</v>
      </c>
      <c r="L2366" s="77">
        <f t="shared" si="251"/>
        <v>-44.409999999999854</v>
      </c>
      <c r="M2366" s="78">
        <v>29154</v>
      </c>
      <c r="N2366" s="78">
        <v>604.97533999999996</v>
      </c>
      <c r="O2366" s="78">
        <v>-10651</v>
      </c>
      <c r="P2366" s="78">
        <v>-55.250430000000001</v>
      </c>
      <c r="Q2366" s="144">
        <v>26491.25</v>
      </c>
      <c r="R2366" s="78">
        <v>-22077</v>
      </c>
      <c r="S2366" s="78">
        <v>-3433</v>
      </c>
      <c r="T2366" s="78">
        <v>-12235</v>
      </c>
      <c r="U2366" s="78">
        <v>45667</v>
      </c>
      <c r="V2366" s="219">
        <v>0.2679177524251648</v>
      </c>
      <c r="W2366" s="78">
        <v>-7592</v>
      </c>
      <c r="X2366" s="78">
        <v>1479</v>
      </c>
      <c r="Y2366" s="78">
        <v>-295</v>
      </c>
      <c r="Z2366" s="78">
        <v>3188</v>
      </c>
      <c r="AA2366" s="78">
        <v>105.1</v>
      </c>
      <c r="AB2366" s="78">
        <v>91.8</v>
      </c>
      <c r="AC2366" s="78">
        <v>59383</v>
      </c>
      <c r="AD2366" s="104">
        <v>0.74356</v>
      </c>
      <c r="AE2366" s="78">
        <v>51128</v>
      </c>
      <c r="AF2366" s="104">
        <v>3.55471</v>
      </c>
      <c r="AG2366" s="78">
        <v>-63104</v>
      </c>
      <c r="AH2366" s="104">
        <v>-0.34594000000000003</v>
      </c>
      <c r="AI2366" s="78">
        <v>1283</v>
      </c>
      <c r="AJ2366" s="104">
        <v>-0.51876999999999995</v>
      </c>
      <c r="AK2366" s="78">
        <v>10900</v>
      </c>
      <c r="AL2366" s="78">
        <v>10200</v>
      </c>
      <c r="AM2366" s="8">
        <v>10400</v>
      </c>
      <c r="AN2366" s="78">
        <v>273</v>
      </c>
      <c r="AO2366" s="78">
        <v>13400</v>
      </c>
      <c r="AP2366" s="78">
        <v>10000</v>
      </c>
      <c r="AQ2366" s="78">
        <v>10400</v>
      </c>
      <c r="AR2366" s="78">
        <v>430</v>
      </c>
      <c r="AS2366" s="78">
        <v>10600</v>
      </c>
      <c r="AT2366" s="78">
        <v>10400</v>
      </c>
      <c r="AU2366" s="78">
        <v>10450</v>
      </c>
      <c r="AV2366" s="78">
        <v>106.5</v>
      </c>
      <c r="AW2366" s="77">
        <v>18.149999999999999</v>
      </c>
      <c r="AX2366" s="144">
        <f t="shared" si="253"/>
        <v>1</v>
      </c>
      <c r="AY2366" s="144">
        <f t="shared" si="254"/>
        <v>1</v>
      </c>
      <c r="AZ2366" s="144">
        <f t="shared" si="255"/>
        <v>0.95</v>
      </c>
      <c r="BA2366" s="54">
        <f t="shared" si="256"/>
        <v>16.148579418869499</v>
      </c>
      <c r="BB2366" s="54">
        <f t="shared" si="257"/>
        <v>9.7154205811304983</v>
      </c>
    </row>
    <row r="2367" spans="1:54" x14ac:dyDescent="0.25">
      <c r="A2367" s="3">
        <v>43683</v>
      </c>
      <c r="B2367" s="77">
        <v>10394.75</v>
      </c>
      <c r="C2367" s="77">
        <v>1460.3803</v>
      </c>
      <c r="D2367" s="77">
        <v>-57.989100000000001</v>
      </c>
      <c r="E2367" s="77">
        <f t="shared" si="252"/>
        <v>-538.97889999999995</v>
      </c>
      <c r="F2367" s="77">
        <v>-7.4813000000000001</v>
      </c>
      <c r="G2367" s="77">
        <v>34.269300000000001</v>
      </c>
      <c r="H2367">
        <v>0</v>
      </c>
      <c r="I2367" s="78">
        <v>10331</v>
      </c>
      <c r="J2367">
        <v>201908</v>
      </c>
      <c r="K2367" s="78">
        <v>10331</v>
      </c>
      <c r="L2367" s="77">
        <f t="shared" si="251"/>
        <v>-63.75</v>
      </c>
      <c r="M2367" s="78">
        <v>28984</v>
      </c>
      <c r="N2367" s="78">
        <v>598.73040000000003</v>
      </c>
      <c r="O2367" s="78">
        <v>-9141</v>
      </c>
      <c r="P2367" s="78">
        <v>-47.202129999999997</v>
      </c>
      <c r="Q2367" s="144">
        <v>26698.75</v>
      </c>
      <c r="R2367" s="78">
        <v>-21754</v>
      </c>
      <c r="S2367" s="78">
        <v>-2053</v>
      </c>
      <c r="T2367" s="78">
        <v>-8927</v>
      </c>
      <c r="U2367" s="78">
        <v>41585</v>
      </c>
      <c r="V2367" s="219">
        <v>0.21466875075147288</v>
      </c>
      <c r="W2367" s="78">
        <v>-5249</v>
      </c>
      <c r="X2367" s="78">
        <v>4201</v>
      </c>
      <c r="Y2367" s="78">
        <v>259</v>
      </c>
      <c r="Z2367" s="78">
        <v>4293</v>
      </c>
      <c r="AA2367" s="78">
        <v>120.5</v>
      </c>
      <c r="AB2367" s="78">
        <v>93.3</v>
      </c>
      <c r="AC2367" s="78">
        <v>63404</v>
      </c>
      <c r="AD2367" s="104">
        <v>0.82357000000000002</v>
      </c>
      <c r="AE2367" s="78">
        <v>52235</v>
      </c>
      <c r="AF2367" s="104">
        <v>4.1493099999999998</v>
      </c>
      <c r="AG2367" s="78">
        <v>-81359</v>
      </c>
      <c r="AH2367" s="104">
        <v>-0.22503000000000001</v>
      </c>
      <c r="AI2367" s="78">
        <v>-1318</v>
      </c>
      <c r="AJ2367" s="104">
        <v>-0.19569</v>
      </c>
      <c r="AK2367" s="78">
        <v>10900</v>
      </c>
      <c r="AL2367" s="78">
        <v>10200</v>
      </c>
      <c r="AM2367" s="8">
        <v>10300</v>
      </c>
      <c r="AN2367" s="78">
        <v>285</v>
      </c>
      <c r="AO2367" s="78">
        <v>13400</v>
      </c>
      <c r="AP2367" s="78">
        <v>10000</v>
      </c>
      <c r="AQ2367" s="78">
        <v>10300</v>
      </c>
      <c r="AR2367" s="78">
        <v>448</v>
      </c>
      <c r="AS2367" s="78">
        <v>10500</v>
      </c>
      <c r="AT2367" s="78">
        <v>10300</v>
      </c>
      <c r="AU2367" s="78">
        <v>10400</v>
      </c>
      <c r="AV2367" s="78">
        <v>82</v>
      </c>
      <c r="AW2367" s="77">
        <v>18.170000000000002</v>
      </c>
      <c r="AX2367" s="144">
        <f t="shared" si="253"/>
        <v>1</v>
      </c>
      <c r="AY2367" s="144">
        <f t="shared" si="254"/>
        <v>1</v>
      </c>
      <c r="AZ2367" s="144">
        <f t="shared" si="255"/>
        <v>0.95</v>
      </c>
      <c r="BA2367" s="54">
        <f t="shared" si="256"/>
        <v>17.176457002976434</v>
      </c>
      <c r="BB2367" s="54">
        <f t="shared" si="257"/>
        <v>9.2215429970235672</v>
      </c>
    </row>
    <row r="2368" spans="1:54" x14ac:dyDescent="0.25">
      <c r="A2368" s="3">
        <v>43684</v>
      </c>
      <c r="B2368" s="77">
        <v>10386.18</v>
      </c>
      <c r="C2368" s="77">
        <v>1217.6561400000001</v>
      </c>
      <c r="D2368" s="77">
        <v>-143.26390000000001</v>
      </c>
      <c r="E2368" s="77">
        <f t="shared" si="252"/>
        <v>-693.73340000000007</v>
      </c>
      <c r="F2368" s="77">
        <v>4.9462000000000002</v>
      </c>
      <c r="G2368" s="77">
        <v>-44.703699999999998</v>
      </c>
      <c r="H2368" t="s">
        <v>1943</v>
      </c>
      <c r="I2368" s="78">
        <v>10347</v>
      </c>
      <c r="J2368">
        <v>201908</v>
      </c>
      <c r="K2368" s="78">
        <v>10347</v>
      </c>
      <c r="L2368" s="77">
        <f t="shared" si="251"/>
        <v>-39.180000000000291</v>
      </c>
      <c r="M2368" s="78">
        <v>33056</v>
      </c>
      <c r="N2368" s="78">
        <v>683.96621000000005</v>
      </c>
      <c r="O2368" s="78">
        <v>-7666</v>
      </c>
      <c r="P2368" s="78">
        <v>-39.648000000000003</v>
      </c>
      <c r="Q2368" s="144">
        <v>31139.5</v>
      </c>
      <c r="R2368" s="78">
        <v>-21309</v>
      </c>
      <c r="S2368" s="78">
        <v>-2001</v>
      </c>
      <c r="T2368" s="78">
        <v>-5851</v>
      </c>
      <c r="U2368" s="78">
        <v>41845</v>
      </c>
      <c r="V2368" s="219">
        <v>0.13982554666029395</v>
      </c>
      <c r="W2368" s="78">
        <v>-2578</v>
      </c>
      <c r="X2368" s="78">
        <v>6357</v>
      </c>
      <c r="Y2368" s="78">
        <v>3676</v>
      </c>
      <c r="Z2368" s="78">
        <v>5450</v>
      </c>
      <c r="AA2368" s="78">
        <v>100.68</v>
      </c>
      <c r="AB2368" s="78">
        <v>102.69</v>
      </c>
      <c r="AC2368" s="78">
        <v>47843</v>
      </c>
      <c r="AD2368" s="104">
        <v>0.79127999999999998</v>
      </c>
      <c r="AE2368" s="78">
        <v>32395</v>
      </c>
      <c r="AF2368" s="104">
        <v>2.76471</v>
      </c>
      <c r="AG2368" s="78">
        <v>-47610</v>
      </c>
      <c r="AH2368" s="104">
        <v>-0.37657000000000002</v>
      </c>
      <c r="AI2368" s="78">
        <v>3983</v>
      </c>
      <c r="AJ2368" s="104">
        <v>-0.61431000000000002</v>
      </c>
      <c r="AK2368" s="78">
        <v>10900</v>
      </c>
      <c r="AL2368" s="78">
        <v>10200</v>
      </c>
      <c r="AM2368" s="8">
        <v>10300</v>
      </c>
      <c r="AN2368" s="78">
        <v>267</v>
      </c>
      <c r="AO2368" s="78">
        <v>13400</v>
      </c>
      <c r="AP2368" s="78">
        <v>10000</v>
      </c>
      <c r="AQ2368" s="78">
        <v>10300</v>
      </c>
      <c r="AR2368" s="78">
        <v>429</v>
      </c>
      <c r="AS2368" s="78">
        <v>10500</v>
      </c>
      <c r="AT2368" s="78">
        <v>10000</v>
      </c>
      <c r="AU2368" s="78">
        <v>10350</v>
      </c>
      <c r="AV2368" s="78">
        <v>174</v>
      </c>
      <c r="AW2368" s="77">
        <v>17.59</v>
      </c>
      <c r="AX2368" s="144">
        <f t="shared" si="253"/>
        <v>0.93</v>
      </c>
      <c r="AY2368" s="144">
        <f t="shared" si="254"/>
        <v>0.95</v>
      </c>
      <c r="AZ2368" s="144">
        <f t="shared" si="255"/>
        <v>0.93</v>
      </c>
      <c r="BA2368" s="54">
        <f t="shared" si="256"/>
        <v>17.868540427771098</v>
      </c>
      <c r="BB2368" s="54">
        <f t="shared" si="257"/>
        <v>9.0714595722289069</v>
      </c>
    </row>
    <row r="2369" spans="1:54" x14ac:dyDescent="0.25">
      <c r="A2369" s="3">
        <v>43685</v>
      </c>
      <c r="B2369" s="77">
        <v>10494.49</v>
      </c>
      <c r="C2369" s="77">
        <v>1240.8182300000001</v>
      </c>
      <c r="D2369" s="77">
        <v>17.912600000000001</v>
      </c>
      <c r="E2369" s="77">
        <f t="shared" si="252"/>
        <v>-724.4104000000001</v>
      </c>
      <c r="F2369" s="77">
        <v>9.7605000000000004</v>
      </c>
      <c r="G2369" s="77">
        <v>4.8520000000000003</v>
      </c>
      <c r="H2369">
        <v>0</v>
      </c>
      <c r="I2369" s="78">
        <v>10439</v>
      </c>
      <c r="J2369">
        <v>201908</v>
      </c>
      <c r="K2369" s="78">
        <v>10439</v>
      </c>
      <c r="L2369" s="77">
        <f t="shared" si="251"/>
        <v>-55.489999999999782</v>
      </c>
      <c r="M2369" s="78">
        <v>34363</v>
      </c>
      <c r="N2369" s="78">
        <v>717.21837000000005</v>
      </c>
      <c r="O2369" s="78">
        <v>-4846</v>
      </c>
      <c r="P2369" s="78">
        <v>-25.28002</v>
      </c>
      <c r="Q2369" s="144">
        <v>33151.5</v>
      </c>
      <c r="R2369" s="78">
        <v>-21130</v>
      </c>
      <c r="S2369" s="78">
        <v>-1628</v>
      </c>
      <c r="T2369" s="78">
        <v>-2102</v>
      </c>
      <c r="U2369" s="78">
        <v>44510</v>
      </c>
      <c r="V2369" s="219">
        <v>4.7225342619636033E-2</v>
      </c>
      <c r="W2369" s="78">
        <v>935</v>
      </c>
      <c r="X2369" s="78">
        <v>9560</v>
      </c>
      <c r="Y2369" s="78">
        <v>4748</v>
      </c>
      <c r="Z2369" s="78">
        <v>11063</v>
      </c>
      <c r="AA2369" s="78">
        <v>111.55</v>
      </c>
      <c r="AB2369" s="78">
        <v>108.55</v>
      </c>
      <c r="AC2369" s="78">
        <v>62709</v>
      </c>
      <c r="AD2369" s="104">
        <v>1.00278</v>
      </c>
      <c r="AE2369" s="78">
        <v>35934</v>
      </c>
      <c r="AF2369" s="104">
        <v>1.94459</v>
      </c>
      <c r="AG2369" s="78">
        <v>-42247</v>
      </c>
      <c r="AH2369" s="104">
        <v>3.3029999999999997E-2</v>
      </c>
      <c r="AI2369" s="78">
        <v>4601</v>
      </c>
      <c r="AJ2369" s="104">
        <v>-4.8030000000000003E-2</v>
      </c>
      <c r="AK2369" s="78">
        <v>10900</v>
      </c>
      <c r="AL2369" s="78">
        <v>10200</v>
      </c>
      <c r="AM2369" s="8">
        <v>10400</v>
      </c>
      <c r="AN2369" s="78">
        <v>221</v>
      </c>
      <c r="AO2369" s="78">
        <v>13400</v>
      </c>
      <c r="AP2369" s="78">
        <v>9800</v>
      </c>
      <c r="AQ2369" s="78">
        <v>10400</v>
      </c>
      <c r="AR2369" s="78">
        <v>381</v>
      </c>
      <c r="AS2369" s="78">
        <v>10550</v>
      </c>
      <c r="AT2369" s="78">
        <v>10000</v>
      </c>
      <c r="AU2369" s="78">
        <v>10450</v>
      </c>
      <c r="AV2369" s="78">
        <v>135</v>
      </c>
      <c r="AW2369" s="77">
        <v>16.28</v>
      </c>
      <c r="AX2369" s="144">
        <f t="shared" si="253"/>
        <v>0.89</v>
      </c>
      <c r="AY2369" s="144">
        <f t="shared" si="254"/>
        <v>0.89</v>
      </c>
      <c r="AZ2369" s="144">
        <f t="shared" si="255"/>
        <v>0.85</v>
      </c>
      <c r="BA2369" s="54">
        <f t="shared" si="256"/>
        <v>18.199905912655773</v>
      </c>
      <c r="BB2369" s="54">
        <f t="shared" si="257"/>
        <v>9.1540940873442356</v>
      </c>
    </row>
    <row r="2370" spans="1:54" x14ac:dyDescent="0.25">
      <c r="A2370" s="3">
        <v>43689</v>
      </c>
      <c r="B2370" s="77">
        <v>10472.36</v>
      </c>
      <c r="C2370" s="77">
        <v>1266.8573799999999</v>
      </c>
      <c r="D2370" s="77">
        <v>-36.651199999999996</v>
      </c>
      <c r="E2370" s="77">
        <f t="shared" si="252"/>
        <v>-755.36350000000004</v>
      </c>
      <c r="F2370" s="77">
        <v>4.1483999999999996</v>
      </c>
      <c r="G2370" s="77">
        <v>1.2207999999999999</v>
      </c>
      <c r="H2370">
        <v>0</v>
      </c>
      <c r="I2370" s="78">
        <v>10441</v>
      </c>
      <c r="J2370">
        <v>201908</v>
      </c>
      <c r="K2370" s="78">
        <v>10441</v>
      </c>
      <c r="L2370" s="77">
        <f t="shared" si="251"/>
        <v>-31.360000000000582</v>
      </c>
      <c r="M2370" s="78">
        <v>33931</v>
      </c>
      <c r="N2370" s="78">
        <v>708.42458999999997</v>
      </c>
      <c r="O2370" s="78">
        <v>-3701</v>
      </c>
      <c r="P2370" s="78">
        <v>-19.312650000000001</v>
      </c>
      <c r="Q2370" s="144">
        <v>33005.75</v>
      </c>
      <c r="R2370" s="78">
        <v>-21044</v>
      </c>
      <c r="S2370" s="78">
        <v>-1825</v>
      </c>
      <c r="T2370" s="78">
        <v>-2364</v>
      </c>
      <c r="U2370" s="78">
        <v>45677</v>
      </c>
      <c r="V2370" s="219">
        <v>5.17547124373317E-2</v>
      </c>
      <c r="W2370" s="78">
        <v>2138</v>
      </c>
      <c r="X2370" s="78">
        <v>10247</v>
      </c>
      <c r="Y2370" s="78">
        <v>7126</v>
      </c>
      <c r="Z2370" s="78">
        <v>12286</v>
      </c>
      <c r="AA2370" s="78">
        <v>123.64</v>
      </c>
      <c r="AB2370" s="78">
        <v>111.76</v>
      </c>
      <c r="AC2370" s="78">
        <v>61986</v>
      </c>
      <c r="AD2370" s="104">
        <v>0.77615999999999996</v>
      </c>
      <c r="AE2370" s="78">
        <v>48485</v>
      </c>
      <c r="AF2370" s="104">
        <v>1.8688800000000001</v>
      </c>
      <c r="AG2370" s="78">
        <v>-44054</v>
      </c>
      <c r="AH2370" s="104">
        <v>0.20946000000000001</v>
      </c>
      <c r="AI2370" s="78">
        <v>-137</v>
      </c>
      <c r="AJ2370" s="104">
        <v>-0.10831</v>
      </c>
      <c r="AK2370" s="78">
        <v>10900</v>
      </c>
      <c r="AL2370" s="78">
        <v>10200</v>
      </c>
      <c r="AM2370" s="8">
        <v>10400</v>
      </c>
      <c r="AN2370" s="78">
        <v>182</v>
      </c>
      <c r="AO2370" s="78">
        <v>13400</v>
      </c>
      <c r="AP2370" s="78">
        <v>9800</v>
      </c>
      <c r="AQ2370" s="78">
        <v>10400</v>
      </c>
      <c r="AR2370" s="78">
        <v>360</v>
      </c>
      <c r="AS2370" s="78">
        <v>10600</v>
      </c>
      <c r="AT2370" s="78">
        <v>10200</v>
      </c>
      <c r="AU2370" s="78">
        <v>10450</v>
      </c>
      <c r="AV2370" s="78">
        <v>81.5</v>
      </c>
      <c r="AW2370" s="77">
        <v>15.75</v>
      </c>
      <c r="AX2370" s="144">
        <f t="shared" si="253"/>
        <v>0.82</v>
      </c>
      <c r="AY2370" s="144">
        <f t="shared" si="254"/>
        <v>0.81</v>
      </c>
      <c r="AZ2370" s="144">
        <f t="shared" si="255"/>
        <v>0.74</v>
      </c>
      <c r="BA2370" s="54">
        <f t="shared" si="256"/>
        <v>18.40592817853242</v>
      </c>
      <c r="BB2370" s="54">
        <f t="shared" si="257"/>
        <v>9.3220718214675884</v>
      </c>
    </row>
    <row r="2371" spans="1:54" x14ac:dyDescent="0.25">
      <c r="A2371" s="3">
        <v>43690</v>
      </c>
      <c r="B2371" s="77">
        <v>10362.66</v>
      </c>
      <c r="C2371" s="77">
        <v>1193.57519</v>
      </c>
      <c r="D2371" s="77">
        <v>-75.829899999999995</v>
      </c>
      <c r="E2371" s="77">
        <f t="shared" si="252"/>
        <v>-838.82530000000008</v>
      </c>
      <c r="F2371" s="77">
        <v>2.3508</v>
      </c>
      <c r="G2371" s="77">
        <v>-6.7249999999999996</v>
      </c>
      <c r="H2371">
        <v>0</v>
      </c>
      <c r="I2371" s="78">
        <v>10342</v>
      </c>
      <c r="J2371">
        <v>201908</v>
      </c>
      <c r="K2371" s="78">
        <v>10342</v>
      </c>
      <c r="L2371" s="77">
        <f t="shared" ref="L2371:L2434" si="258">K2371-B2371</f>
        <v>-20.659999999999854</v>
      </c>
      <c r="M2371" s="78">
        <v>36062</v>
      </c>
      <c r="N2371" s="78">
        <v>746.00166000000002</v>
      </c>
      <c r="O2371" s="78">
        <v>-5668</v>
      </c>
      <c r="P2371" s="78">
        <v>-29.303519999999999</v>
      </c>
      <c r="Q2371" s="144">
        <v>34645</v>
      </c>
      <c r="R2371" s="78">
        <v>-21113</v>
      </c>
      <c r="S2371" s="78">
        <v>-4120</v>
      </c>
      <c r="T2371" s="78">
        <v>-5604</v>
      </c>
      <c r="U2371" s="78">
        <v>45919</v>
      </c>
      <c r="V2371" s="219">
        <v>0.12204098521309262</v>
      </c>
      <c r="W2371" s="78">
        <v>3666</v>
      </c>
      <c r="X2371" s="78">
        <v>15613</v>
      </c>
      <c r="Y2371" s="78">
        <v>10344</v>
      </c>
      <c r="Z2371" s="78">
        <v>15798</v>
      </c>
      <c r="AA2371" s="78">
        <v>108.13</v>
      </c>
      <c r="AB2371" s="78">
        <v>103.72</v>
      </c>
      <c r="AC2371" s="78">
        <v>67560</v>
      </c>
      <c r="AD2371" s="104">
        <v>0.50856999999999997</v>
      </c>
      <c r="AE2371" s="78">
        <v>47358</v>
      </c>
      <c r="AF2371" s="104">
        <v>2.6062699999999999</v>
      </c>
      <c r="AG2371" s="78">
        <v>-50931</v>
      </c>
      <c r="AH2371" s="104">
        <v>0.17238000000000001</v>
      </c>
      <c r="AI2371" s="78">
        <v>731</v>
      </c>
      <c r="AJ2371" s="104">
        <v>-0.3357</v>
      </c>
      <c r="AK2371" s="78">
        <v>10600</v>
      </c>
      <c r="AL2371" s="78">
        <v>10200</v>
      </c>
      <c r="AM2371" s="8">
        <v>10300</v>
      </c>
      <c r="AN2371" s="78">
        <v>190</v>
      </c>
      <c r="AO2371" s="78">
        <v>13400</v>
      </c>
      <c r="AP2371" s="78">
        <v>9800</v>
      </c>
      <c r="AQ2371" s="78">
        <v>10300</v>
      </c>
      <c r="AR2371" s="78">
        <v>372</v>
      </c>
      <c r="AS2371" s="78">
        <v>10500</v>
      </c>
      <c r="AT2371" s="78">
        <v>10250</v>
      </c>
      <c r="AU2371" s="78">
        <v>10350</v>
      </c>
      <c r="AV2371" s="78">
        <v>70.5</v>
      </c>
      <c r="AW2371" s="77">
        <v>16.57</v>
      </c>
      <c r="AX2371" s="144">
        <f t="shared" si="253"/>
        <v>0.89</v>
      </c>
      <c r="AY2371" s="144">
        <f t="shared" si="254"/>
        <v>0.93</v>
      </c>
      <c r="AZ2371" s="144">
        <f t="shared" si="255"/>
        <v>0.91</v>
      </c>
      <c r="BA2371" s="54">
        <f t="shared" si="256"/>
        <v>18.684795060987799</v>
      </c>
      <c r="BB2371" s="54">
        <f t="shared" si="257"/>
        <v>9.5272049390122007</v>
      </c>
    </row>
    <row r="2372" spans="1:54" x14ac:dyDescent="0.25">
      <c r="A2372" s="3">
        <v>43691</v>
      </c>
      <c r="B2372" s="77">
        <v>10427.73</v>
      </c>
      <c r="C2372" s="77">
        <v>1461.5294899999999</v>
      </c>
      <c r="D2372" s="77">
        <v>-26.291499999999999</v>
      </c>
      <c r="E2372" s="77">
        <f t="shared" si="252"/>
        <v>-860.45290000000011</v>
      </c>
      <c r="F2372" s="77">
        <v>12.318599999999998</v>
      </c>
      <c r="G2372" s="77">
        <v>3.2892999999999999</v>
      </c>
      <c r="H2372" t="s">
        <v>1944</v>
      </c>
      <c r="I2372" s="78">
        <v>10429</v>
      </c>
      <c r="J2372">
        <v>201908</v>
      </c>
      <c r="K2372" s="78">
        <v>10429</v>
      </c>
      <c r="L2372" s="77">
        <f t="shared" si="258"/>
        <v>1.2700000000004366</v>
      </c>
      <c r="M2372" s="78">
        <v>37442</v>
      </c>
      <c r="N2372" s="78">
        <v>780.97257000000002</v>
      </c>
      <c r="O2372" s="78">
        <v>-3644</v>
      </c>
      <c r="P2372" s="78">
        <v>-18.996479999999998</v>
      </c>
      <c r="Q2372" s="144">
        <v>36531</v>
      </c>
      <c r="R2372" s="78">
        <v>-22510</v>
      </c>
      <c r="S2372" s="78">
        <v>-4474</v>
      </c>
      <c r="T2372" s="78">
        <v>-3816</v>
      </c>
      <c r="U2372" s="78">
        <v>44453</v>
      </c>
      <c r="V2372" s="219">
        <v>8.5843475131037281E-2</v>
      </c>
      <c r="W2372" s="78">
        <v>-3489</v>
      </c>
      <c r="X2372" s="78">
        <v>9254</v>
      </c>
      <c r="Y2372" s="78">
        <v>4571</v>
      </c>
      <c r="Z2372" s="78">
        <v>12266</v>
      </c>
      <c r="AA2372" s="78">
        <v>106.35</v>
      </c>
      <c r="AB2372" s="78">
        <v>111.97</v>
      </c>
      <c r="AC2372" s="78">
        <v>49431</v>
      </c>
      <c r="AD2372" s="104">
        <v>0.58826000000000001</v>
      </c>
      <c r="AE2372" s="78">
        <v>45084</v>
      </c>
      <c r="AF2372" s="104">
        <v>2.16405</v>
      </c>
      <c r="AG2372" s="78">
        <v>-37620</v>
      </c>
      <c r="AH2372" s="104">
        <v>0.24828</v>
      </c>
      <c r="AI2372" s="78">
        <v>-8621</v>
      </c>
      <c r="AJ2372" s="104">
        <v>-0.81130000000000002</v>
      </c>
      <c r="AK2372" s="78">
        <v>10600</v>
      </c>
      <c r="AL2372" s="78">
        <v>10200</v>
      </c>
      <c r="AM2372" s="8">
        <v>10450</v>
      </c>
      <c r="AN2372" s="78">
        <v>147</v>
      </c>
      <c r="AO2372" s="78">
        <v>13400</v>
      </c>
      <c r="AP2372" s="78">
        <v>10000</v>
      </c>
      <c r="AQ2372" s="78">
        <v>10400</v>
      </c>
      <c r="AR2372" s="78">
        <v>351</v>
      </c>
      <c r="AS2372" s="78">
        <v>10600</v>
      </c>
      <c r="AT2372" s="78">
        <v>10200</v>
      </c>
      <c r="AU2372" s="78">
        <v>10450</v>
      </c>
      <c r="AV2372" s="78">
        <v>147</v>
      </c>
      <c r="AW2372" s="77">
        <v>15.99</v>
      </c>
      <c r="AX2372" s="144">
        <f t="shared" si="253"/>
        <v>0.79</v>
      </c>
      <c r="AY2372" s="144">
        <f t="shared" si="254"/>
        <v>0.85</v>
      </c>
      <c r="AZ2372" s="144">
        <f t="shared" si="255"/>
        <v>0.75</v>
      </c>
      <c r="BA2372" s="54">
        <f t="shared" si="256"/>
        <v>18.830325582364324</v>
      </c>
      <c r="BB2372" s="54">
        <f t="shared" si="257"/>
        <v>9.8046744176356775</v>
      </c>
    </row>
    <row r="2373" spans="1:54" x14ac:dyDescent="0.25">
      <c r="A2373" s="3">
        <v>43692</v>
      </c>
      <c r="B2373" s="77">
        <v>10327.129999999999</v>
      </c>
      <c r="C2373" s="77">
        <v>1231.3299500000001</v>
      </c>
      <c r="D2373" s="77">
        <v>-61.450800000000001</v>
      </c>
      <c r="E2373" s="77">
        <f t="shared" si="252"/>
        <v>-892.28330000000005</v>
      </c>
      <c r="F2373" s="77">
        <v>3.0345999999999997</v>
      </c>
      <c r="G2373" s="77">
        <v>-1.157</v>
      </c>
      <c r="H2373">
        <v>0</v>
      </c>
      <c r="I2373" s="78">
        <v>10301</v>
      </c>
      <c r="J2373">
        <v>201908</v>
      </c>
      <c r="K2373" s="78">
        <v>10301</v>
      </c>
      <c r="L2373" s="77">
        <f t="shared" si="258"/>
        <v>-26.1299999999992</v>
      </c>
      <c r="M2373" s="78">
        <v>39292</v>
      </c>
      <c r="N2373" s="78">
        <v>809.36415999999997</v>
      </c>
      <c r="O2373" s="78">
        <v>-8556</v>
      </c>
      <c r="P2373" s="78">
        <v>-44.059600000000003</v>
      </c>
      <c r="Q2373" s="144">
        <v>37153</v>
      </c>
      <c r="R2373" s="78">
        <v>-23552</v>
      </c>
      <c r="S2373" s="78">
        <v>-6491</v>
      </c>
      <c r="T2373" s="78">
        <v>-10992</v>
      </c>
      <c r="U2373" s="78">
        <v>43591</v>
      </c>
      <c r="V2373" s="219">
        <v>0.25216214356174438</v>
      </c>
      <c r="W2373" s="78">
        <v>-132</v>
      </c>
      <c r="X2373" s="78">
        <v>8795</v>
      </c>
      <c r="Y2373" s="78">
        <v>5894</v>
      </c>
      <c r="Z2373" s="78">
        <v>12603</v>
      </c>
      <c r="AA2373" s="78">
        <v>120.01</v>
      </c>
      <c r="AB2373" s="78">
        <v>104.91</v>
      </c>
      <c r="AC2373" s="78">
        <v>41518</v>
      </c>
      <c r="AD2373" s="104">
        <v>0.12655</v>
      </c>
      <c r="AE2373" s="78">
        <v>49563</v>
      </c>
      <c r="AF2373" s="104">
        <v>3.5026099999999998</v>
      </c>
      <c r="AG2373" s="78">
        <v>-43645</v>
      </c>
      <c r="AH2373" s="104">
        <v>0.42792000000000002</v>
      </c>
      <c r="AI2373" s="78">
        <v>-10403</v>
      </c>
      <c r="AJ2373" s="104">
        <v>-1.4393100000000001</v>
      </c>
      <c r="AK2373" s="78">
        <v>10500</v>
      </c>
      <c r="AL2373" s="78">
        <v>10200</v>
      </c>
      <c r="AM2373" s="8">
        <v>10300</v>
      </c>
      <c r="AN2373" s="78">
        <v>163</v>
      </c>
      <c r="AO2373" s="78">
        <v>13400</v>
      </c>
      <c r="AP2373" s="78">
        <v>10000</v>
      </c>
      <c r="AQ2373" s="78">
        <v>10300</v>
      </c>
      <c r="AR2373" s="78">
        <v>381</v>
      </c>
      <c r="AS2373" s="78">
        <v>10500</v>
      </c>
      <c r="AT2373" s="78">
        <v>10200</v>
      </c>
      <c r="AU2373" s="78">
        <v>10300</v>
      </c>
      <c r="AV2373" s="78">
        <v>163</v>
      </c>
      <c r="AW2373" s="77">
        <v>17.55</v>
      </c>
      <c r="AX2373" s="144">
        <f t="shared" si="253"/>
        <v>0.89</v>
      </c>
      <c r="AY2373" s="144">
        <f t="shared" si="254"/>
        <v>0.93</v>
      </c>
      <c r="AZ2373" s="144">
        <f t="shared" si="255"/>
        <v>0.92</v>
      </c>
      <c r="BA2373" s="54">
        <f t="shared" si="256"/>
        <v>19.209061497829577</v>
      </c>
      <c r="BB2373" s="54">
        <f t="shared" si="257"/>
        <v>9.948938502170428</v>
      </c>
    </row>
    <row r="2374" spans="1:54" x14ac:dyDescent="0.25">
      <c r="A2374" s="3">
        <v>43693</v>
      </c>
      <c r="B2374" s="77">
        <v>10420.89</v>
      </c>
      <c r="C2374" s="77">
        <v>1200.48343</v>
      </c>
      <c r="D2374" s="77">
        <v>-103.3335</v>
      </c>
      <c r="E2374" s="77">
        <f t="shared" si="252"/>
        <v>-953.30349999999999</v>
      </c>
      <c r="F2374" s="77">
        <v>-1.1314</v>
      </c>
      <c r="G2374" s="77">
        <v>2.7760000000000002</v>
      </c>
      <c r="H2374">
        <v>0</v>
      </c>
      <c r="I2374" s="78">
        <v>10414</v>
      </c>
      <c r="J2374">
        <v>201908</v>
      </c>
      <c r="K2374" s="78">
        <v>10414</v>
      </c>
      <c r="L2374" s="77">
        <f t="shared" si="258"/>
        <v>-6.8899999999994179</v>
      </c>
      <c r="M2374" s="78">
        <v>38642</v>
      </c>
      <c r="N2374" s="78">
        <v>804.07851000000005</v>
      </c>
      <c r="O2374" s="78">
        <v>1731</v>
      </c>
      <c r="P2374" s="78">
        <v>8.9906900000000007</v>
      </c>
      <c r="Q2374" s="144">
        <v>39074.75</v>
      </c>
      <c r="R2374" s="78">
        <v>-22758</v>
      </c>
      <c r="S2374" s="78">
        <v>-5721</v>
      </c>
      <c r="T2374" s="78">
        <v>2428</v>
      </c>
      <c r="U2374" s="78">
        <v>44867</v>
      </c>
      <c r="V2374" s="219">
        <v>-5.4115496913098714E-2</v>
      </c>
      <c r="W2374" s="78">
        <v>-3215</v>
      </c>
      <c r="X2374" s="78">
        <v>5054</v>
      </c>
      <c r="Y2374" s="78">
        <v>4229</v>
      </c>
      <c r="Z2374" s="78">
        <v>12531</v>
      </c>
      <c r="AA2374" s="78">
        <v>101.26</v>
      </c>
      <c r="AB2374" s="78">
        <v>111.62</v>
      </c>
      <c r="AC2374" s="78">
        <v>49340</v>
      </c>
      <c r="AD2374" s="104">
        <v>-3.0030000000000001E-2</v>
      </c>
      <c r="AE2374" s="78">
        <v>59723</v>
      </c>
      <c r="AF2374" s="104">
        <v>3.7067000000000001</v>
      </c>
      <c r="AG2374" s="78">
        <v>-44239</v>
      </c>
      <c r="AH2374" s="104">
        <v>0.67534000000000005</v>
      </c>
      <c r="AI2374" s="78">
        <v>-19446</v>
      </c>
      <c r="AJ2374" s="104">
        <v>-2.0658300000000001</v>
      </c>
      <c r="AK2374" s="78">
        <v>10500</v>
      </c>
      <c r="AL2374" s="78">
        <v>10200</v>
      </c>
      <c r="AM2374" s="8">
        <v>10400</v>
      </c>
      <c r="AN2374" s="78">
        <v>134</v>
      </c>
      <c r="AO2374" s="78">
        <v>13400</v>
      </c>
      <c r="AP2374" s="78">
        <v>10000</v>
      </c>
      <c r="AQ2374" s="78">
        <v>10400</v>
      </c>
      <c r="AR2374" s="78">
        <v>359</v>
      </c>
      <c r="AS2374" s="78">
        <v>10500</v>
      </c>
      <c r="AT2374" s="78">
        <v>10200</v>
      </c>
      <c r="AU2374" s="78">
        <v>10400</v>
      </c>
      <c r="AV2374" s="78">
        <v>134</v>
      </c>
      <c r="AW2374" s="77">
        <v>16.989999999999998</v>
      </c>
      <c r="AX2374" s="144">
        <f t="shared" si="253"/>
        <v>0.86</v>
      </c>
      <c r="AY2374" s="144">
        <f t="shared" si="254"/>
        <v>0.91</v>
      </c>
      <c r="AZ2374" s="144">
        <f t="shared" si="255"/>
        <v>0.91</v>
      </c>
      <c r="BA2374" s="54">
        <f t="shared" si="256"/>
        <v>19.434533367845162</v>
      </c>
      <c r="BB2374" s="54">
        <f t="shared" si="257"/>
        <v>10.189466632154842</v>
      </c>
    </row>
    <row r="2375" spans="1:54" x14ac:dyDescent="0.25">
      <c r="A2375" s="3">
        <v>43696</v>
      </c>
      <c r="B2375" s="77">
        <v>10488.75</v>
      </c>
      <c r="C2375" s="77">
        <v>1204.7692400000001</v>
      </c>
      <c r="D2375" s="77">
        <v>-37.026399999999995</v>
      </c>
      <c r="E2375" s="77">
        <f t="shared" si="252"/>
        <v>-1072.0177000000001</v>
      </c>
      <c r="F2375" s="77">
        <v>6.9323000000000006</v>
      </c>
      <c r="G2375" s="77">
        <v>3.464</v>
      </c>
      <c r="H2375">
        <v>0</v>
      </c>
      <c r="I2375" s="78">
        <v>10484</v>
      </c>
      <c r="J2375">
        <v>201908</v>
      </c>
      <c r="K2375" s="78">
        <v>10484</v>
      </c>
      <c r="L2375" s="77">
        <f t="shared" si="258"/>
        <v>-4.75</v>
      </c>
      <c r="M2375" s="78">
        <v>38642</v>
      </c>
      <c r="N2375" s="78">
        <v>808.11675000000002</v>
      </c>
      <c r="O2375" s="78">
        <v>1573</v>
      </c>
      <c r="P2375" s="78">
        <v>8.2077500000000008</v>
      </c>
      <c r="Q2375" s="144">
        <v>39035.25</v>
      </c>
      <c r="R2375" s="78">
        <v>-22690</v>
      </c>
      <c r="S2375" s="78">
        <v>-5225</v>
      </c>
      <c r="T2375" s="78">
        <v>4039</v>
      </c>
      <c r="U2375" s="78">
        <v>46848</v>
      </c>
      <c r="V2375" s="219">
        <v>-8.6214993169398901E-2</v>
      </c>
      <c r="W2375" s="78">
        <v>-4328</v>
      </c>
      <c r="X2375" s="78">
        <v>3887</v>
      </c>
      <c r="Y2375" s="78">
        <v>4923</v>
      </c>
      <c r="Z2375" s="78">
        <v>14509</v>
      </c>
      <c r="AA2375" s="78">
        <v>119.91</v>
      </c>
      <c r="AB2375" s="78">
        <v>118.15</v>
      </c>
      <c r="AC2375" s="78">
        <v>60169</v>
      </c>
      <c r="AD2375" s="104">
        <v>0.21889</v>
      </c>
      <c r="AE2375" s="78">
        <v>57090</v>
      </c>
      <c r="AF2375" s="104">
        <v>2.6966600000000001</v>
      </c>
      <c r="AG2375" s="78">
        <v>-46923</v>
      </c>
      <c r="AH2375" s="104">
        <v>0.92696999999999996</v>
      </c>
      <c r="AI2375" s="78">
        <v>-18360</v>
      </c>
      <c r="AJ2375" s="104">
        <v>-1.54613</v>
      </c>
      <c r="AK2375" s="78">
        <v>10500</v>
      </c>
      <c r="AL2375" s="78">
        <v>10200</v>
      </c>
      <c r="AM2375" s="8">
        <v>10500</v>
      </c>
      <c r="AN2375" s="78">
        <v>87.5</v>
      </c>
      <c r="AO2375" s="78">
        <v>10600</v>
      </c>
      <c r="AP2375" s="78">
        <v>10000</v>
      </c>
      <c r="AQ2375" s="78">
        <v>10400</v>
      </c>
      <c r="AR2375" s="78">
        <v>337</v>
      </c>
      <c r="AS2375" s="78">
        <v>10500</v>
      </c>
      <c r="AT2375" s="78">
        <v>10200</v>
      </c>
      <c r="AU2375" s="78">
        <v>10500</v>
      </c>
      <c r="AV2375" s="78">
        <v>87.5</v>
      </c>
      <c r="AW2375" s="77">
        <v>16.04</v>
      </c>
      <c r="AX2375" s="144">
        <f t="shared" si="253"/>
        <v>0.72</v>
      </c>
      <c r="AY2375" s="144">
        <f t="shared" si="254"/>
        <v>0.83</v>
      </c>
      <c r="AZ2375" s="144">
        <f t="shared" si="255"/>
        <v>0.76</v>
      </c>
      <c r="BA2375" s="54">
        <f t="shared" si="256"/>
        <v>19.425532877381542</v>
      </c>
      <c r="BB2375" s="54">
        <f t="shared" si="257"/>
        <v>10.644467122618464</v>
      </c>
    </row>
    <row r="2376" spans="1:54" x14ac:dyDescent="0.25">
      <c r="A2376" s="3">
        <v>43697</v>
      </c>
      <c r="B2376" s="77">
        <v>10522.5</v>
      </c>
      <c r="C2376" s="77">
        <v>1214.9179200000001</v>
      </c>
      <c r="D2376" s="77">
        <v>-33.373600000000003</v>
      </c>
      <c r="E2376" s="77">
        <f t="shared" si="252"/>
        <v>-1152.6737999999998</v>
      </c>
      <c r="F2376" s="77">
        <v>1.0530999999999999</v>
      </c>
      <c r="G2376" s="77">
        <v>4.258</v>
      </c>
      <c r="H2376">
        <v>0</v>
      </c>
      <c r="I2376" s="78">
        <v>10527</v>
      </c>
      <c r="J2376">
        <v>201908</v>
      </c>
      <c r="K2376" s="78">
        <v>10527</v>
      </c>
      <c r="L2376" s="77">
        <f t="shared" si="258"/>
        <v>4.5</v>
      </c>
      <c r="M2376" s="78">
        <v>41783</v>
      </c>
      <c r="N2376" s="78">
        <v>877.07059000000004</v>
      </c>
      <c r="O2376" s="78">
        <v>2755</v>
      </c>
      <c r="P2376" s="78">
        <v>14.42783</v>
      </c>
      <c r="Q2376" s="144">
        <v>42471.75</v>
      </c>
      <c r="R2376" s="78">
        <v>-22437</v>
      </c>
      <c r="S2376" s="78">
        <v>-7789</v>
      </c>
      <c r="T2376" s="78">
        <v>6556</v>
      </c>
      <c r="U2376" s="78">
        <v>47855</v>
      </c>
      <c r="V2376" s="219">
        <v>-0.13699717897816321</v>
      </c>
      <c r="W2376" s="78">
        <v>-3993</v>
      </c>
      <c r="X2376" s="78">
        <v>4665</v>
      </c>
      <c r="Y2376" s="78">
        <v>2267</v>
      </c>
      <c r="Z2376" s="78">
        <v>13334</v>
      </c>
      <c r="AA2376" s="78">
        <v>104.55</v>
      </c>
      <c r="AB2376" s="78">
        <v>119.11</v>
      </c>
      <c r="AC2376" s="78">
        <v>59573</v>
      </c>
      <c r="AD2376" s="104">
        <v>0.32307999999999998</v>
      </c>
      <c r="AE2376" s="78">
        <v>58299</v>
      </c>
      <c r="AF2376" s="104">
        <v>2.2732800000000002</v>
      </c>
      <c r="AG2376" s="78">
        <v>-37396</v>
      </c>
      <c r="AH2376" s="104">
        <v>1.81894</v>
      </c>
      <c r="AI2376" s="78">
        <v>-33556</v>
      </c>
      <c r="AJ2376" s="104">
        <v>-1.4644200000000001</v>
      </c>
      <c r="AK2376" s="78">
        <v>10600</v>
      </c>
      <c r="AL2376" s="78">
        <v>10200</v>
      </c>
      <c r="AM2376" s="8">
        <v>10550</v>
      </c>
      <c r="AN2376" s="78">
        <v>58.5</v>
      </c>
      <c r="AO2376" s="78">
        <v>10700</v>
      </c>
      <c r="AP2376" s="78">
        <v>10000</v>
      </c>
      <c r="AQ2376" s="78">
        <v>10500</v>
      </c>
      <c r="AR2376" s="78">
        <v>303</v>
      </c>
      <c r="AS2376" s="78">
        <v>10600</v>
      </c>
      <c r="AT2376" s="78">
        <v>10200</v>
      </c>
      <c r="AU2376" s="78">
        <v>10550</v>
      </c>
      <c r="AV2376" s="78">
        <v>58.5</v>
      </c>
      <c r="AW2376" s="77">
        <v>15.01</v>
      </c>
      <c r="AX2376" s="144">
        <f t="shared" si="253"/>
        <v>0.62</v>
      </c>
      <c r="AY2376" s="144">
        <f t="shared" si="254"/>
        <v>0.75</v>
      </c>
      <c r="AZ2376" s="144">
        <f t="shared" si="255"/>
        <v>0.64</v>
      </c>
      <c r="BA2376" s="54">
        <f t="shared" si="256"/>
        <v>19.364888466331738</v>
      </c>
      <c r="BB2376" s="54">
        <f t="shared" si="257"/>
        <v>10.980111533668268</v>
      </c>
    </row>
    <row r="2377" spans="1:54" x14ac:dyDescent="0.25">
      <c r="A2377" s="3">
        <v>43698</v>
      </c>
      <c r="B2377" s="77">
        <v>10525.8</v>
      </c>
      <c r="C2377" s="77">
        <v>1110.8042499999999</v>
      </c>
      <c r="D2377" s="77">
        <v>-21.6265</v>
      </c>
      <c r="E2377" s="77">
        <f t="shared" si="252"/>
        <v>-1173.7793999999999</v>
      </c>
      <c r="F2377" s="77">
        <v>0.77239999999999998</v>
      </c>
      <c r="G2377" s="77">
        <v>-17.780799999999999</v>
      </c>
      <c r="H2377" t="s">
        <v>1945</v>
      </c>
      <c r="I2377" s="78">
        <v>10528</v>
      </c>
      <c r="J2377">
        <v>201909</v>
      </c>
      <c r="K2377" s="78">
        <v>10492</v>
      </c>
      <c r="L2377" s="77">
        <f t="shared" si="258"/>
        <v>-33.799999999999272</v>
      </c>
      <c r="M2377" s="78">
        <v>42222</v>
      </c>
      <c r="N2377" s="78">
        <v>885.85317999999995</v>
      </c>
      <c r="O2377" s="78">
        <v>5144</v>
      </c>
      <c r="P2377" s="78">
        <v>26.97888</v>
      </c>
      <c r="Q2377" s="144">
        <v>43508</v>
      </c>
      <c r="R2377" s="78">
        <v>-22714</v>
      </c>
      <c r="S2377" s="78">
        <v>-5174</v>
      </c>
      <c r="T2377" s="78">
        <v>3184</v>
      </c>
      <c r="U2377" s="78">
        <v>28913</v>
      </c>
      <c r="V2377" s="219">
        <v>-0.11012347386988552</v>
      </c>
      <c r="W2377" s="78">
        <v>-1037</v>
      </c>
      <c r="X2377" s="78">
        <v>9466</v>
      </c>
      <c r="Y2377" s="78">
        <v>4594</v>
      </c>
      <c r="Z2377" s="78">
        <v>13190</v>
      </c>
      <c r="AA2377" s="78">
        <v>107.59</v>
      </c>
      <c r="AB2377" s="78">
        <v>120.31</v>
      </c>
      <c r="AC2377" s="78">
        <v>30700</v>
      </c>
      <c r="AD2377" s="104">
        <v>0.13381999999999999</v>
      </c>
      <c r="AE2377" s="78">
        <v>16276</v>
      </c>
      <c r="AF2377" s="104">
        <v>1.6238300000000001</v>
      </c>
      <c r="AG2377" s="78">
        <v>-6554</v>
      </c>
      <c r="AH2377" s="104">
        <v>0.96660000000000001</v>
      </c>
      <c r="AI2377" s="78">
        <v>-14076</v>
      </c>
      <c r="AJ2377" s="104">
        <v>-1.6245099999999999</v>
      </c>
      <c r="AK2377" s="78">
        <v>10700</v>
      </c>
      <c r="AL2377" s="78">
        <v>10000</v>
      </c>
      <c r="AM2377" s="8">
        <v>10500</v>
      </c>
      <c r="AN2377" s="78">
        <v>296</v>
      </c>
      <c r="AO2377" s="78">
        <v>10900</v>
      </c>
      <c r="AP2377" s="78">
        <v>10400</v>
      </c>
      <c r="AQ2377" s="78">
        <v>10500</v>
      </c>
      <c r="AR2377" s="78">
        <v>419</v>
      </c>
      <c r="AS2377" s="78">
        <v>10700</v>
      </c>
      <c r="AT2377" s="78">
        <v>10500</v>
      </c>
      <c r="AU2377" s="78">
        <v>10500</v>
      </c>
      <c r="AV2377" s="78">
        <v>140</v>
      </c>
      <c r="AW2377" s="77">
        <v>14.99</v>
      </c>
      <c r="AX2377" s="144">
        <f t="shared" si="253"/>
        <v>0.57999999999999996</v>
      </c>
      <c r="AY2377" s="144">
        <f t="shared" si="254"/>
        <v>0.73</v>
      </c>
      <c r="AZ2377" s="144">
        <f t="shared" si="255"/>
        <v>0.63</v>
      </c>
      <c r="BA2377" s="54">
        <f t="shared" si="256"/>
        <v>19.250063335456225</v>
      </c>
      <c r="BB2377" s="54">
        <f t="shared" si="257"/>
        <v>11.38793666454378</v>
      </c>
    </row>
    <row r="2378" spans="1:54" x14ac:dyDescent="0.25">
      <c r="A2378" s="3">
        <v>43699</v>
      </c>
      <c r="B2378" s="77">
        <v>10529.78</v>
      </c>
      <c r="C2378" s="77">
        <v>1232.7136700000001</v>
      </c>
      <c r="D2378" s="77">
        <v>-31.897199999999998</v>
      </c>
      <c r="E2378" s="77">
        <f t="shared" si="252"/>
        <v>-1217.6837999999998</v>
      </c>
      <c r="F2378" s="77">
        <v>18.462900000000001</v>
      </c>
      <c r="G2378" s="77">
        <v>-4.8475999999999999</v>
      </c>
      <c r="H2378">
        <v>0</v>
      </c>
      <c r="I2378" s="78">
        <v>10477</v>
      </c>
      <c r="J2378">
        <v>201909</v>
      </c>
      <c r="K2378" s="78">
        <v>10477</v>
      </c>
      <c r="L2378" s="77">
        <f t="shared" si="258"/>
        <v>-52.780000000000655</v>
      </c>
      <c r="M2378" s="78">
        <v>37933</v>
      </c>
      <c r="N2378" s="78">
        <v>794.80466999999999</v>
      </c>
      <c r="O2378" s="78">
        <v>1145</v>
      </c>
      <c r="P2378" s="78">
        <v>5.9957700000000003</v>
      </c>
      <c r="Q2378" s="144">
        <v>38219.25</v>
      </c>
      <c r="R2378" s="78">
        <v>-21513</v>
      </c>
      <c r="S2378" s="78">
        <v>-4307</v>
      </c>
      <c r="T2378" s="78">
        <v>-1303</v>
      </c>
      <c r="U2378" s="78">
        <v>33131</v>
      </c>
      <c r="V2378" s="219">
        <v>3.9328725362953128E-2</v>
      </c>
      <c r="W2378" s="78">
        <v>-1088</v>
      </c>
      <c r="X2378" s="78">
        <v>6173</v>
      </c>
      <c r="Y2378" s="78">
        <v>5110</v>
      </c>
      <c r="Z2378" s="78">
        <v>10812</v>
      </c>
      <c r="AA2378" s="78">
        <v>104.1</v>
      </c>
      <c r="AB2378" s="78">
        <v>115.05</v>
      </c>
      <c r="AC2378" s="78">
        <v>39612</v>
      </c>
      <c r="AD2378" s="104">
        <v>0.17702000000000001</v>
      </c>
      <c r="AE2378" s="78">
        <v>15751</v>
      </c>
      <c r="AF2378" s="104">
        <v>1.3121400000000001</v>
      </c>
      <c r="AG2378" s="78">
        <v>-17387</v>
      </c>
      <c r="AH2378" s="104">
        <v>0.63016000000000005</v>
      </c>
      <c r="AI2378" s="78">
        <v>-2369</v>
      </c>
      <c r="AJ2378" s="104">
        <v>-1.2816099999999999</v>
      </c>
      <c r="AK2378" s="78">
        <v>10700</v>
      </c>
      <c r="AL2378" s="78">
        <v>10000</v>
      </c>
      <c r="AM2378" s="8">
        <v>10500</v>
      </c>
      <c r="AN2378" s="78">
        <v>290</v>
      </c>
      <c r="AO2378" s="78">
        <v>10900</v>
      </c>
      <c r="AP2378" s="78">
        <v>10400</v>
      </c>
      <c r="AQ2378" s="78">
        <v>10400</v>
      </c>
      <c r="AR2378" s="78">
        <v>423</v>
      </c>
      <c r="AS2378" s="78">
        <v>10650</v>
      </c>
      <c r="AT2378" s="78">
        <v>10450</v>
      </c>
      <c r="AU2378" s="78">
        <v>10500</v>
      </c>
      <c r="AV2378" s="78">
        <v>127</v>
      </c>
      <c r="AW2378" s="77">
        <v>15.01</v>
      </c>
      <c r="AX2378" s="144">
        <f t="shared" si="253"/>
        <v>0.57999999999999996</v>
      </c>
      <c r="AY2378" s="144">
        <f t="shared" si="254"/>
        <v>0.73</v>
      </c>
      <c r="AZ2378" s="144">
        <f t="shared" si="255"/>
        <v>0.63</v>
      </c>
      <c r="BA2378" s="54">
        <f t="shared" si="256"/>
        <v>19.108031381101132</v>
      </c>
      <c r="BB2378" s="54">
        <f t="shared" si="257"/>
        <v>11.813968618898876</v>
      </c>
    </row>
    <row r="2379" spans="1:54" x14ac:dyDescent="0.25">
      <c r="A2379" s="3">
        <v>43700</v>
      </c>
      <c r="B2379" s="77">
        <v>10538.11</v>
      </c>
      <c r="C2379" s="77">
        <v>1100.07554</v>
      </c>
      <c r="D2379" s="77">
        <v>-8.0266000000000002</v>
      </c>
      <c r="E2379" s="77">
        <f t="shared" si="252"/>
        <v>-1247.8841</v>
      </c>
      <c r="F2379" s="77">
        <v>-2.0430000000000001</v>
      </c>
      <c r="G2379" s="77">
        <v>29.406100000000002</v>
      </c>
      <c r="H2379">
        <v>0</v>
      </c>
      <c r="I2379" s="78">
        <v>10499</v>
      </c>
      <c r="J2379">
        <v>201909</v>
      </c>
      <c r="K2379" s="78">
        <v>10499</v>
      </c>
      <c r="L2379" s="77">
        <f t="shared" si="258"/>
        <v>-39.110000000000582</v>
      </c>
      <c r="M2379" s="78">
        <v>40154</v>
      </c>
      <c r="N2379" s="78">
        <v>843.02597000000003</v>
      </c>
      <c r="O2379" s="78">
        <v>397</v>
      </c>
      <c r="P2379" s="78">
        <v>2.0815899999999998</v>
      </c>
      <c r="Q2379" s="144">
        <v>40253.25</v>
      </c>
      <c r="R2379" s="78">
        <v>-21395</v>
      </c>
      <c r="S2379" s="78">
        <v>-4470</v>
      </c>
      <c r="T2379" s="78">
        <v>-1698</v>
      </c>
      <c r="U2379" s="78">
        <v>35026</v>
      </c>
      <c r="V2379" s="219">
        <v>4.8478273282704279E-2</v>
      </c>
      <c r="W2379" s="78">
        <v>-923</v>
      </c>
      <c r="X2379" s="78">
        <v>6999</v>
      </c>
      <c r="Y2379" s="78">
        <v>4997</v>
      </c>
      <c r="Z2379" s="78">
        <v>13343</v>
      </c>
      <c r="AA2379" s="78">
        <v>108.2</v>
      </c>
      <c r="AB2379" s="78">
        <v>116.61</v>
      </c>
      <c r="AC2379" s="78">
        <v>40593</v>
      </c>
      <c r="AD2379" s="104">
        <v>6.1530000000000001E-2</v>
      </c>
      <c r="AE2379" s="78">
        <v>19461</v>
      </c>
      <c r="AF2379" s="104">
        <v>1.2638199999999999</v>
      </c>
      <c r="AG2379" s="78">
        <v>-16930</v>
      </c>
      <c r="AH2379" s="104">
        <v>0.80889</v>
      </c>
      <c r="AI2379" s="78">
        <v>412</v>
      </c>
      <c r="AJ2379" s="104">
        <v>-1.13357</v>
      </c>
      <c r="AK2379" s="78">
        <v>10700</v>
      </c>
      <c r="AL2379" s="78">
        <v>10000</v>
      </c>
      <c r="AM2379" s="8">
        <v>10500</v>
      </c>
      <c r="AN2379" s="78">
        <v>278</v>
      </c>
      <c r="AO2379" s="78">
        <v>10900</v>
      </c>
      <c r="AP2379" s="78">
        <v>10400</v>
      </c>
      <c r="AQ2379" s="78">
        <v>10500</v>
      </c>
      <c r="AR2379" s="78">
        <v>406</v>
      </c>
      <c r="AS2379" s="78">
        <v>10600</v>
      </c>
      <c r="AT2379" s="78">
        <v>10450</v>
      </c>
      <c r="AU2379" s="78">
        <v>10500</v>
      </c>
      <c r="AV2379" s="78">
        <v>110.5</v>
      </c>
      <c r="AW2379" s="77">
        <v>14.42</v>
      </c>
      <c r="AX2379" s="144">
        <f t="shared" si="253"/>
        <v>0.51</v>
      </c>
      <c r="AY2379" s="144">
        <f t="shared" si="254"/>
        <v>0.56999999999999995</v>
      </c>
      <c r="AZ2379" s="144">
        <f t="shared" si="255"/>
        <v>0.52</v>
      </c>
      <c r="BA2379" s="54">
        <f t="shared" si="256"/>
        <v>18.924363502460803</v>
      </c>
      <c r="BB2379" s="54">
        <f t="shared" si="257"/>
        <v>12.219636497539202</v>
      </c>
    </row>
    <row r="2380" spans="1:54" x14ac:dyDescent="0.25">
      <c r="A2380" s="3">
        <v>43703</v>
      </c>
      <c r="B2380" s="77">
        <v>10354.57</v>
      </c>
      <c r="C2380" s="77">
        <v>1170.49586</v>
      </c>
      <c r="D2380" s="77">
        <v>-143.99969999999999</v>
      </c>
      <c r="E2380" s="77">
        <f t="shared" si="252"/>
        <v>-1340.6491999999998</v>
      </c>
      <c r="F2380" s="77">
        <v>-5.4622999999999999</v>
      </c>
      <c r="G2380" s="77">
        <v>-13.1515</v>
      </c>
      <c r="H2380">
        <v>0</v>
      </c>
      <c r="I2380" s="78">
        <v>10307</v>
      </c>
      <c r="J2380">
        <v>201909</v>
      </c>
      <c r="K2380" s="78">
        <v>10307</v>
      </c>
      <c r="L2380" s="77">
        <f t="shared" si="258"/>
        <v>-47.569999999999709</v>
      </c>
      <c r="M2380" s="78">
        <v>37624</v>
      </c>
      <c r="N2380" s="78">
        <v>775.60041000000001</v>
      </c>
      <c r="O2380" s="78">
        <v>-9632</v>
      </c>
      <c r="P2380" s="78">
        <v>-49.636539999999997</v>
      </c>
      <c r="Q2380" s="144">
        <v>35216</v>
      </c>
      <c r="R2380" s="78">
        <v>-21419</v>
      </c>
      <c r="S2380" s="78">
        <v>-6282</v>
      </c>
      <c r="T2380" s="78">
        <v>-11509</v>
      </c>
      <c r="U2380" s="78">
        <v>40315</v>
      </c>
      <c r="V2380" s="219">
        <v>0.28547686965149449</v>
      </c>
      <c r="W2380" s="78">
        <v>-2516</v>
      </c>
      <c r="X2380" s="78">
        <v>5897</v>
      </c>
      <c r="Y2380" s="78">
        <v>2157</v>
      </c>
      <c r="Z2380" s="78">
        <v>11150</v>
      </c>
      <c r="AA2380" s="78">
        <v>112.88</v>
      </c>
      <c r="AB2380" s="78">
        <v>98.28</v>
      </c>
      <c r="AC2380" s="78">
        <v>40868</v>
      </c>
      <c r="AD2380" s="104">
        <v>0.36013000000000001</v>
      </c>
      <c r="AE2380" s="78">
        <v>24438</v>
      </c>
      <c r="AF2380" s="104">
        <v>2.59205</v>
      </c>
      <c r="AG2380" s="78">
        <v>-28016</v>
      </c>
      <c r="AH2380" s="104">
        <v>0.31844</v>
      </c>
      <c r="AI2380" s="78">
        <v>-28</v>
      </c>
      <c r="AJ2380" s="104">
        <v>-1.4797</v>
      </c>
      <c r="AK2380" s="78">
        <v>10700</v>
      </c>
      <c r="AL2380" s="78">
        <v>10000</v>
      </c>
      <c r="AM2380" s="8">
        <v>10300</v>
      </c>
      <c r="AN2380" s="78">
        <v>335</v>
      </c>
      <c r="AO2380" s="78">
        <v>10800</v>
      </c>
      <c r="AP2380" s="78">
        <v>10400</v>
      </c>
      <c r="AQ2380" s="78">
        <v>10300</v>
      </c>
      <c r="AR2380" s="78">
        <v>461</v>
      </c>
      <c r="AS2380" s="78">
        <v>10500</v>
      </c>
      <c r="AT2380" s="78">
        <v>10300</v>
      </c>
      <c r="AU2380" s="78">
        <v>10350</v>
      </c>
      <c r="AV2380" s="78">
        <v>118.5</v>
      </c>
      <c r="AW2380" s="77">
        <v>17.920000000000002</v>
      </c>
      <c r="AX2380" s="144">
        <f t="shared" si="253"/>
        <v>0.93</v>
      </c>
      <c r="AY2380" s="144">
        <f t="shared" si="254"/>
        <v>0.95</v>
      </c>
      <c r="AZ2380" s="144">
        <f t="shared" si="255"/>
        <v>0.93</v>
      </c>
      <c r="BA2380" s="54">
        <f t="shared" si="256"/>
        <v>19.041484357895978</v>
      </c>
      <c r="BB2380" s="54">
        <f t="shared" si="257"/>
        <v>12.632515642104021</v>
      </c>
    </row>
    <row r="2381" spans="1:54" x14ac:dyDescent="0.25">
      <c r="A2381" s="3">
        <v>43704</v>
      </c>
      <c r="B2381" s="77">
        <v>10387.23</v>
      </c>
      <c r="C2381" s="77">
        <v>1236.9114999999999</v>
      </c>
      <c r="D2381" s="77">
        <v>-84.822500000000005</v>
      </c>
      <c r="E2381" s="77">
        <f t="shared" si="252"/>
        <v>-1381.5004999999999</v>
      </c>
      <c r="F2381" s="77">
        <v>7.1836000000000002</v>
      </c>
      <c r="G2381" s="77">
        <v>0.63249999999999995</v>
      </c>
      <c r="H2381">
        <v>0</v>
      </c>
      <c r="I2381" s="78">
        <v>10364</v>
      </c>
      <c r="J2381">
        <v>201909</v>
      </c>
      <c r="K2381" s="78">
        <v>10364</v>
      </c>
      <c r="L2381" s="77">
        <f t="shared" si="258"/>
        <v>-23.229999999999563</v>
      </c>
      <c r="M2381" s="78">
        <v>41387</v>
      </c>
      <c r="N2381" s="78">
        <v>857.81296999999995</v>
      </c>
      <c r="O2381" s="78">
        <v>-6681</v>
      </c>
      <c r="P2381" s="78">
        <v>-34.616680000000002</v>
      </c>
      <c r="Q2381" s="144">
        <v>39716.75</v>
      </c>
      <c r="R2381" s="78">
        <v>-21393</v>
      </c>
      <c r="S2381" s="78">
        <v>-6177</v>
      </c>
      <c r="T2381" s="78">
        <v>-6751</v>
      </c>
      <c r="U2381" s="78">
        <v>39073</v>
      </c>
      <c r="V2381" s="219">
        <v>0.17277915696260845</v>
      </c>
      <c r="W2381" s="78">
        <v>-2741</v>
      </c>
      <c r="X2381" s="78">
        <v>6865</v>
      </c>
      <c r="Y2381" s="78">
        <v>2817</v>
      </c>
      <c r="Z2381" s="78">
        <v>13126</v>
      </c>
      <c r="AA2381" s="78">
        <v>116.23</v>
      </c>
      <c r="AB2381" s="78">
        <v>105.25</v>
      </c>
      <c r="AC2381" s="78">
        <v>42971</v>
      </c>
      <c r="AD2381" s="104">
        <v>0.39052999999999999</v>
      </c>
      <c r="AE2381" s="78">
        <v>17836</v>
      </c>
      <c r="AF2381" s="104">
        <v>2.1055899999999999</v>
      </c>
      <c r="AG2381" s="78">
        <v>-34493</v>
      </c>
      <c r="AH2381" s="104">
        <v>0.16295999999999999</v>
      </c>
      <c r="AI2381" s="78">
        <v>3903</v>
      </c>
      <c r="AJ2381" s="104">
        <v>-1.51749</v>
      </c>
      <c r="AK2381" s="78">
        <v>10700</v>
      </c>
      <c r="AL2381" s="78">
        <v>10000</v>
      </c>
      <c r="AM2381" s="8">
        <v>10400</v>
      </c>
      <c r="AN2381" s="78">
        <v>286</v>
      </c>
      <c r="AO2381" s="78">
        <v>10800</v>
      </c>
      <c r="AP2381" s="78">
        <v>10400</v>
      </c>
      <c r="AQ2381" s="78">
        <v>10300</v>
      </c>
      <c r="AR2381" s="78">
        <v>449</v>
      </c>
      <c r="AS2381" s="78">
        <v>10500</v>
      </c>
      <c r="AT2381" s="78">
        <v>10300</v>
      </c>
      <c r="AU2381" s="78">
        <v>10400</v>
      </c>
      <c r="AV2381" s="78">
        <v>60.5</v>
      </c>
      <c r="AW2381" s="77">
        <v>16.32</v>
      </c>
      <c r="AX2381" s="144">
        <f t="shared" si="253"/>
        <v>0.75</v>
      </c>
      <c r="AY2381" s="144">
        <f t="shared" si="254"/>
        <v>0.85</v>
      </c>
      <c r="AZ2381" s="144">
        <f t="shared" si="255"/>
        <v>0.83</v>
      </c>
      <c r="BA2381" s="54">
        <f t="shared" si="256"/>
        <v>18.980603786694097</v>
      </c>
      <c r="BB2381" s="54">
        <f t="shared" si="257"/>
        <v>12.984396213305907</v>
      </c>
    </row>
    <row r="2382" spans="1:54" x14ac:dyDescent="0.25">
      <c r="A2382" s="3">
        <v>43705</v>
      </c>
      <c r="B2382" s="77">
        <v>10434.290000000001</v>
      </c>
      <c r="C2382" s="77">
        <v>1020.9271</v>
      </c>
      <c r="D2382" s="77">
        <v>12.783099999999999</v>
      </c>
      <c r="E2382" s="77">
        <f t="shared" si="252"/>
        <v>-1394.8587999999997</v>
      </c>
      <c r="F2382" s="77">
        <v>3.7588999999999997</v>
      </c>
      <c r="G2382" s="77">
        <v>-7.7638999999999996</v>
      </c>
      <c r="H2382" t="s">
        <v>1946</v>
      </c>
      <c r="I2382" s="78">
        <v>10413</v>
      </c>
      <c r="J2382">
        <v>201909</v>
      </c>
      <c r="K2382" s="78">
        <v>10413</v>
      </c>
      <c r="L2382" s="77">
        <f t="shared" si="258"/>
        <v>-21.290000000000873</v>
      </c>
      <c r="M2382" s="78">
        <v>40873</v>
      </c>
      <c r="N2382" s="78">
        <v>851.16515000000004</v>
      </c>
      <c r="O2382" s="78">
        <v>-3691</v>
      </c>
      <c r="P2382" s="78">
        <v>-19.21443</v>
      </c>
      <c r="Q2382" s="144">
        <v>39950.25</v>
      </c>
      <c r="R2382" s="78">
        <v>-21088</v>
      </c>
      <c r="S2382" s="78">
        <v>-5863</v>
      </c>
      <c r="T2382" s="78">
        <v>-3890</v>
      </c>
      <c r="U2382" s="78">
        <v>39436</v>
      </c>
      <c r="V2382" s="219">
        <v>9.8640835784562328E-2</v>
      </c>
      <c r="W2382" s="78">
        <v>317</v>
      </c>
      <c r="X2382" s="78">
        <v>8779</v>
      </c>
      <c r="Y2382" s="78">
        <v>4545</v>
      </c>
      <c r="Z2382" s="78">
        <v>14523</v>
      </c>
      <c r="AA2382" s="78">
        <v>124.05</v>
      </c>
      <c r="AB2382" s="78">
        <v>118.75</v>
      </c>
      <c r="AC2382" s="78">
        <v>46617</v>
      </c>
      <c r="AD2382" s="104">
        <v>0.45039000000000001</v>
      </c>
      <c r="AE2382" s="78">
        <v>12525</v>
      </c>
      <c r="AF2382" s="104">
        <v>2.13931</v>
      </c>
      <c r="AG2382" s="78">
        <v>-22189</v>
      </c>
      <c r="AH2382" s="104">
        <v>0.21940000000000001</v>
      </c>
      <c r="AI2382" s="78">
        <v>-7398</v>
      </c>
      <c r="AJ2382" s="104">
        <v>-2.1385700000000001</v>
      </c>
      <c r="AK2382" s="78">
        <v>10700</v>
      </c>
      <c r="AL2382" s="78">
        <v>10000</v>
      </c>
      <c r="AM2382" s="8">
        <v>10400</v>
      </c>
      <c r="AN2382" s="78">
        <v>273</v>
      </c>
      <c r="AO2382" s="78">
        <v>10800</v>
      </c>
      <c r="AP2382" s="78">
        <v>10400</v>
      </c>
      <c r="AQ2382" s="78">
        <v>10400</v>
      </c>
      <c r="AR2382" s="78">
        <v>421</v>
      </c>
      <c r="AS2382" s="78">
        <v>10600</v>
      </c>
      <c r="AT2382" s="78">
        <v>10150</v>
      </c>
      <c r="AU2382" s="78">
        <v>10450</v>
      </c>
      <c r="AV2382" s="78">
        <v>135</v>
      </c>
      <c r="AW2382" s="77">
        <v>16.010000000000002</v>
      </c>
      <c r="AX2382" s="144">
        <f t="shared" si="253"/>
        <v>0.62</v>
      </c>
      <c r="AY2382" s="144">
        <f t="shared" si="254"/>
        <v>0.77</v>
      </c>
      <c r="AZ2382" s="144">
        <f t="shared" si="255"/>
        <v>0.7</v>
      </c>
      <c r="BA2382" s="54">
        <f t="shared" si="256"/>
        <v>18.867853661925007</v>
      </c>
      <c r="BB2382" s="54">
        <f t="shared" si="257"/>
        <v>13.349146338074991</v>
      </c>
    </row>
    <row r="2383" spans="1:54" x14ac:dyDescent="0.25">
      <c r="A2383" s="3">
        <v>43706</v>
      </c>
      <c r="B2383" s="77">
        <v>10462.43</v>
      </c>
      <c r="C2383" s="77">
        <v>1042.4870100000001</v>
      </c>
      <c r="D2383" s="77">
        <v>-18.807000000000002</v>
      </c>
      <c r="E2383" s="77">
        <f t="shared" si="252"/>
        <v>-1363.6826000000001</v>
      </c>
      <c r="F2383" s="77">
        <v>3.4635000000000002</v>
      </c>
      <c r="G2383" s="77">
        <v>4.1616999999999997</v>
      </c>
      <c r="H2383">
        <v>0</v>
      </c>
      <c r="I2383" s="78">
        <v>10430</v>
      </c>
      <c r="J2383">
        <v>201909</v>
      </c>
      <c r="K2383" s="78">
        <v>10430</v>
      </c>
      <c r="L2383" s="77">
        <f t="shared" si="258"/>
        <v>-32.430000000000291</v>
      </c>
      <c r="M2383" s="78">
        <v>45008</v>
      </c>
      <c r="N2383" s="78">
        <v>938.90143999999998</v>
      </c>
      <c r="O2383" s="78">
        <v>-2050</v>
      </c>
      <c r="P2383" s="78">
        <v>-10.69204</v>
      </c>
      <c r="Q2383" s="144">
        <v>44495.5</v>
      </c>
      <c r="R2383" s="78">
        <v>-21090</v>
      </c>
      <c r="S2383" s="78">
        <v>-6394</v>
      </c>
      <c r="T2383" s="78">
        <v>-1028</v>
      </c>
      <c r="U2383" s="78">
        <v>41740</v>
      </c>
      <c r="V2383" s="219">
        <v>2.4628653569717298E-2</v>
      </c>
      <c r="W2383" s="78">
        <v>2012</v>
      </c>
      <c r="X2383" s="78">
        <v>11161</v>
      </c>
      <c r="Y2383" s="78">
        <v>6890</v>
      </c>
      <c r="Z2383" s="78">
        <v>17688</v>
      </c>
      <c r="AA2383" s="78">
        <v>117.29</v>
      </c>
      <c r="AB2383" s="78">
        <v>122.06</v>
      </c>
      <c r="AC2383" s="78">
        <v>47880</v>
      </c>
      <c r="AD2383" s="104">
        <v>0.45327000000000001</v>
      </c>
      <c r="AE2383" s="78">
        <v>15807</v>
      </c>
      <c r="AF2383" s="104">
        <v>1.9575100000000001</v>
      </c>
      <c r="AG2383" s="78">
        <v>-16121</v>
      </c>
      <c r="AH2383" s="104">
        <v>0.28177000000000002</v>
      </c>
      <c r="AI2383" s="78">
        <v>-6952</v>
      </c>
      <c r="AJ2383" s="104">
        <v>-2.0472700000000001</v>
      </c>
      <c r="AK2383" s="78">
        <v>10700</v>
      </c>
      <c r="AL2383" s="78">
        <v>10000</v>
      </c>
      <c r="AM2383" s="8">
        <v>10400</v>
      </c>
      <c r="AN2383" s="78">
        <v>269</v>
      </c>
      <c r="AO2383" s="78">
        <v>10800</v>
      </c>
      <c r="AP2383" s="78">
        <v>10400</v>
      </c>
      <c r="AQ2383" s="78">
        <v>10400</v>
      </c>
      <c r="AR2383" s="78">
        <v>425</v>
      </c>
      <c r="AS2383" s="78">
        <v>10550</v>
      </c>
      <c r="AT2383" s="78">
        <v>10400</v>
      </c>
      <c r="AU2383" s="78">
        <v>10450</v>
      </c>
      <c r="AV2383" s="78">
        <v>118</v>
      </c>
      <c r="AW2383" s="77">
        <v>15.63</v>
      </c>
      <c r="AX2383" s="144">
        <f t="shared" si="253"/>
        <v>0.51</v>
      </c>
      <c r="AY2383" s="144">
        <f t="shared" si="254"/>
        <v>0.71</v>
      </c>
      <c r="AZ2383" s="144">
        <f t="shared" si="255"/>
        <v>0.64</v>
      </c>
      <c r="BA2383" s="54">
        <f t="shared" si="256"/>
        <v>18.704938525303689</v>
      </c>
      <c r="BB2383" s="54">
        <f t="shared" si="257"/>
        <v>13.723061474696316</v>
      </c>
    </row>
    <row r="2384" spans="1:54" x14ac:dyDescent="0.25">
      <c r="A2384" s="3">
        <v>43707</v>
      </c>
      <c r="B2384" s="77">
        <v>10618.05</v>
      </c>
      <c r="C2384" s="77">
        <v>1482.1731299999999</v>
      </c>
      <c r="D2384" s="77">
        <v>151.1054</v>
      </c>
      <c r="E2384" s="77">
        <f t="shared" si="252"/>
        <v>-1053.6644999999999</v>
      </c>
      <c r="F2384" s="77">
        <v>2.3736000000000002</v>
      </c>
      <c r="G2384" s="77">
        <v>19.086500000000001</v>
      </c>
      <c r="H2384">
        <v>0</v>
      </c>
      <c r="I2384" s="78">
        <v>10576</v>
      </c>
      <c r="J2384">
        <v>201909</v>
      </c>
      <c r="K2384" s="78">
        <v>10576</v>
      </c>
      <c r="L2384" s="77">
        <f t="shared" si="258"/>
        <v>-42.049999999999272</v>
      </c>
      <c r="M2384" s="78">
        <v>47684</v>
      </c>
      <c r="N2384" s="78">
        <v>1008.74889</v>
      </c>
      <c r="O2384" s="78">
        <v>1139</v>
      </c>
      <c r="P2384" s="78">
        <v>6.0165699999999998</v>
      </c>
      <c r="Q2384" s="144">
        <v>47968.75</v>
      </c>
      <c r="R2384" s="78">
        <v>-20176</v>
      </c>
      <c r="S2384" s="78">
        <v>-6347</v>
      </c>
      <c r="T2384" s="78">
        <v>2055</v>
      </c>
      <c r="U2384" s="78">
        <v>49471</v>
      </c>
      <c r="V2384" s="219">
        <v>-4.1539487780720016E-2</v>
      </c>
      <c r="W2384" s="78">
        <v>3342</v>
      </c>
      <c r="X2384" s="78">
        <v>15412</v>
      </c>
      <c r="Y2384" s="78">
        <v>8814</v>
      </c>
      <c r="Z2384" s="78">
        <v>21644</v>
      </c>
      <c r="AA2384" s="78">
        <v>118.17</v>
      </c>
      <c r="AB2384" s="78">
        <v>129.19999999999999</v>
      </c>
      <c r="AC2384" s="78">
        <v>55217</v>
      </c>
      <c r="AD2384" s="104">
        <v>0.50988</v>
      </c>
      <c r="AE2384" s="78">
        <v>9871</v>
      </c>
      <c r="AF2384" s="104">
        <v>1.08816</v>
      </c>
      <c r="AG2384" s="78">
        <v>-2414</v>
      </c>
      <c r="AH2384" s="104">
        <v>1.3071299999999999</v>
      </c>
      <c r="AI2384" s="78">
        <v>-23222</v>
      </c>
      <c r="AJ2384" s="104">
        <v>-1.43015</v>
      </c>
      <c r="AK2384" s="78">
        <v>10700</v>
      </c>
      <c r="AL2384" s="78">
        <v>10000</v>
      </c>
      <c r="AM2384" s="8">
        <v>10600</v>
      </c>
      <c r="AN2384" s="78">
        <v>221</v>
      </c>
      <c r="AO2384" s="78">
        <v>10800</v>
      </c>
      <c r="AP2384" s="78">
        <v>10400</v>
      </c>
      <c r="AQ2384" s="78">
        <v>10500</v>
      </c>
      <c r="AR2384" s="78">
        <v>386</v>
      </c>
      <c r="AS2384" s="78">
        <v>10650</v>
      </c>
      <c r="AT2384" s="78">
        <v>10450</v>
      </c>
      <c r="AU2384" s="78">
        <v>10600</v>
      </c>
      <c r="AV2384" s="78">
        <v>90</v>
      </c>
      <c r="AW2384" s="77">
        <v>14.41</v>
      </c>
      <c r="AX2384" s="144">
        <f t="shared" si="253"/>
        <v>0.34</v>
      </c>
      <c r="AY2384" s="144">
        <f t="shared" si="254"/>
        <v>0.51</v>
      </c>
      <c r="AZ2384" s="144">
        <f t="shared" si="255"/>
        <v>0.47</v>
      </c>
      <c r="BA2384" s="54">
        <f t="shared" si="256"/>
        <v>18.607973014727072</v>
      </c>
      <c r="BB2384" s="54">
        <f t="shared" si="257"/>
        <v>13.890026985272931</v>
      </c>
    </row>
    <row r="2385" spans="1:54" x14ac:dyDescent="0.25">
      <c r="A2385" s="3">
        <v>43710</v>
      </c>
      <c r="B2385" s="77">
        <v>10634.85</v>
      </c>
      <c r="C2385" s="77">
        <v>1058.48766</v>
      </c>
      <c r="D2385" s="77">
        <v>38.8187</v>
      </c>
      <c r="E2385" s="77">
        <f t="shared" si="252"/>
        <v>-818.91939999999988</v>
      </c>
      <c r="F2385" s="77">
        <v>2.6264999999999996</v>
      </c>
      <c r="G2385" s="77">
        <v>16.592400000000001</v>
      </c>
      <c r="H2385">
        <v>0</v>
      </c>
      <c r="I2385" s="78">
        <v>10605</v>
      </c>
      <c r="J2385">
        <v>201909</v>
      </c>
      <c r="K2385" s="78">
        <v>10605</v>
      </c>
      <c r="L2385" s="77">
        <f t="shared" si="258"/>
        <v>-29.850000000000364</v>
      </c>
      <c r="M2385" s="78">
        <v>49735</v>
      </c>
      <c r="N2385" s="78">
        <v>1054.72064</v>
      </c>
      <c r="O2385" s="78">
        <v>-168</v>
      </c>
      <c r="P2385" s="78">
        <v>-0.89815999999999996</v>
      </c>
      <c r="Q2385" s="144">
        <v>49693</v>
      </c>
      <c r="R2385" s="78">
        <v>-20852</v>
      </c>
      <c r="S2385" s="78">
        <v>-5662</v>
      </c>
      <c r="T2385" s="78">
        <v>1852</v>
      </c>
      <c r="U2385" s="78">
        <v>49665</v>
      </c>
      <c r="V2385" s="219">
        <v>-3.728984194100473E-2</v>
      </c>
      <c r="W2385" s="78">
        <v>3285</v>
      </c>
      <c r="X2385" s="78">
        <v>12016</v>
      </c>
      <c r="Y2385" s="78">
        <v>8821</v>
      </c>
      <c r="Z2385" s="78">
        <v>19055</v>
      </c>
      <c r="AA2385" s="78">
        <v>127.05</v>
      </c>
      <c r="AB2385" s="78">
        <v>134.55000000000001</v>
      </c>
      <c r="AC2385" s="78">
        <v>54607</v>
      </c>
      <c r="AD2385" s="104">
        <v>0.49208000000000002</v>
      </c>
      <c r="AE2385" s="78">
        <v>13344</v>
      </c>
      <c r="AF2385" s="104">
        <v>1.00248</v>
      </c>
      <c r="AG2385" s="78">
        <v>-9891</v>
      </c>
      <c r="AH2385" s="104">
        <v>1.13114</v>
      </c>
      <c r="AI2385" s="78">
        <v>-18936</v>
      </c>
      <c r="AJ2385" s="104">
        <v>-1.0740099999999999</v>
      </c>
      <c r="AK2385" s="78">
        <v>10700</v>
      </c>
      <c r="AL2385" s="78">
        <v>10000</v>
      </c>
      <c r="AM2385" s="8">
        <v>10600</v>
      </c>
      <c r="AN2385" s="78">
        <v>195</v>
      </c>
      <c r="AO2385" s="78">
        <v>10800</v>
      </c>
      <c r="AP2385" s="78">
        <v>10400</v>
      </c>
      <c r="AQ2385" s="78">
        <v>10600</v>
      </c>
      <c r="AR2385" s="78">
        <v>351</v>
      </c>
      <c r="AS2385" s="78">
        <v>10650</v>
      </c>
      <c r="AT2385" s="78">
        <v>10600</v>
      </c>
      <c r="AU2385" s="78">
        <v>10600</v>
      </c>
      <c r="AV2385" s="78">
        <v>68.5</v>
      </c>
      <c r="AW2385" s="77">
        <v>13.78</v>
      </c>
      <c r="AX2385" s="144">
        <f t="shared" si="253"/>
        <v>0.31</v>
      </c>
      <c r="AY2385" s="144">
        <f t="shared" si="254"/>
        <v>0.48</v>
      </c>
      <c r="AZ2385" s="144">
        <f t="shared" si="255"/>
        <v>0.4</v>
      </c>
      <c r="BA2385" s="54">
        <f t="shared" si="256"/>
        <v>18.734087330589897</v>
      </c>
      <c r="BB2385" s="54">
        <f t="shared" si="257"/>
        <v>13.5239126694101</v>
      </c>
    </row>
    <row r="2386" spans="1:54" x14ac:dyDescent="0.25">
      <c r="A2386" s="3">
        <v>43711</v>
      </c>
      <c r="B2386" s="77">
        <v>10558.21</v>
      </c>
      <c r="C2386" s="77">
        <v>1055.7663</v>
      </c>
      <c r="D2386" s="77">
        <v>-71.918199999999999</v>
      </c>
      <c r="E2386" s="77">
        <f t="shared" si="252"/>
        <v>-735.68779999999992</v>
      </c>
      <c r="F2386" s="77">
        <v>-3.0583999999999998</v>
      </c>
      <c r="G2386" s="77">
        <v>4.4449000000000005</v>
      </c>
      <c r="H2386">
        <v>0</v>
      </c>
      <c r="I2386" s="78">
        <v>10543</v>
      </c>
      <c r="J2386">
        <v>201909</v>
      </c>
      <c r="K2386" s="78">
        <v>10543</v>
      </c>
      <c r="L2386" s="77">
        <f t="shared" si="258"/>
        <v>-15.209999999999127</v>
      </c>
      <c r="M2386" s="78">
        <v>46684</v>
      </c>
      <c r="N2386" s="78">
        <v>984.41912000000002</v>
      </c>
      <c r="O2386" s="78">
        <v>-4116</v>
      </c>
      <c r="P2386" s="78">
        <v>-21.702459999999999</v>
      </c>
      <c r="Q2386" s="144">
        <v>45655</v>
      </c>
      <c r="R2386" s="78">
        <v>-21064</v>
      </c>
      <c r="S2386" s="78">
        <v>-6052</v>
      </c>
      <c r="T2386" s="78">
        <v>-2505</v>
      </c>
      <c r="U2386" s="78">
        <v>47613</v>
      </c>
      <c r="V2386" s="219">
        <v>5.2611681683573816E-2</v>
      </c>
      <c r="W2386" s="78">
        <v>3217</v>
      </c>
      <c r="X2386" s="78">
        <v>4096</v>
      </c>
      <c r="Y2386" s="78">
        <v>9029</v>
      </c>
      <c r="Z2386" s="78">
        <v>18456</v>
      </c>
      <c r="AA2386" s="78">
        <v>120.97</v>
      </c>
      <c r="AB2386" s="78">
        <v>127.4</v>
      </c>
      <c r="AC2386" s="78">
        <v>62095</v>
      </c>
      <c r="AD2386" s="104">
        <v>0.69133</v>
      </c>
      <c r="AE2386" s="78">
        <v>23752</v>
      </c>
      <c r="AF2386" s="104">
        <v>1.46034</v>
      </c>
      <c r="AG2386" s="78">
        <v>-21739</v>
      </c>
      <c r="AH2386" s="104">
        <v>0.46111999999999997</v>
      </c>
      <c r="AI2386" s="78">
        <v>-14797</v>
      </c>
      <c r="AJ2386" s="104">
        <v>-1.3121700000000001</v>
      </c>
      <c r="AK2386" s="78">
        <v>10700</v>
      </c>
      <c r="AL2386" s="78">
        <v>10000</v>
      </c>
      <c r="AM2386" s="8">
        <v>10500</v>
      </c>
      <c r="AN2386" s="78">
        <v>219</v>
      </c>
      <c r="AO2386" s="78">
        <v>10800</v>
      </c>
      <c r="AP2386" s="78">
        <v>10400</v>
      </c>
      <c r="AQ2386" s="78">
        <v>10500</v>
      </c>
      <c r="AR2386" s="78">
        <v>362</v>
      </c>
      <c r="AS2386" s="78">
        <v>10600</v>
      </c>
      <c r="AT2386" s="78">
        <v>10550</v>
      </c>
      <c r="AU2386" s="78">
        <v>10550</v>
      </c>
      <c r="AV2386" s="78">
        <v>49</v>
      </c>
      <c r="AW2386" s="77">
        <v>14.5</v>
      </c>
      <c r="AX2386" s="144">
        <f t="shared" si="253"/>
        <v>0.37</v>
      </c>
      <c r="AY2386" s="144">
        <f t="shared" si="254"/>
        <v>0.55000000000000004</v>
      </c>
      <c r="AZ2386" s="144">
        <f t="shared" si="255"/>
        <v>0.51</v>
      </c>
      <c r="BA2386" s="54">
        <f t="shared" si="256"/>
        <v>18.465432731389058</v>
      </c>
      <c r="BB2386" s="54">
        <f t="shared" si="257"/>
        <v>13.427567268610934</v>
      </c>
    </row>
    <row r="2387" spans="1:54" x14ac:dyDescent="0.25">
      <c r="A2387" s="3">
        <v>43712</v>
      </c>
      <c r="B2387" s="77">
        <v>10657.31</v>
      </c>
      <c r="C2387" s="77">
        <v>1070.9349500000001</v>
      </c>
      <c r="D2387" s="77">
        <v>53.753500000000003</v>
      </c>
      <c r="E2387" s="77">
        <f t="shared" si="252"/>
        <v>-623.94519999999989</v>
      </c>
      <c r="F2387" s="77">
        <v>-1.8915</v>
      </c>
      <c r="G2387" s="77">
        <v>28.487199999999998</v>
      </c>
      <c r="H2387" t="s">
        <v>1947</v>
      </c>
      <c r="I2387" s="78">
        <v>10644</v>
      </c>
      <c r="J2387">
        <v>201909</v>
      </c>
      <c r="K2387" s="78">
        <v>10644</v>
      </c>
      <c r="L2387" s="77">
        <f t="shared" si="258"/>
        <v>-13.309999999999491</v>
      </c>
      <c r="M2387" s="78">
        <v>51087</v>
      </c>
      <c r="N2387" s="78">
        <v>1087.5744400000001</v>
      </c>
      <c r="O2387" s="78">
        <v>3819</v>
      </c>
      <c r="P2387" s="78">
        <v>20.317519999999998</v>
      </c>
      <c r="Q2387" s="144">
        <v>52041.75</v>
      </c>
      <c r="R2387" s="78">
        <v>-20643</v>
      </c>
      <c r="S2387" s="78">
        <v>-7035</v>
      </c>
      <c r="T2387" s="78">
        <v>6714</v>
      </c>
      <c r="U2387" s="78">
        <v>55416</v>
      </c>
      <c r="V2387" s="219">
        <v>-0.12115634473798181</v>
      </c>
      <c r="W2387" s="78">
        <v>4690</v>
      </c>
      <c r="X2387" s="78">
        <v>6183</v>
      </c>
      <c r="Y2387" s="78">
        <v>10326</v>
      </c>
      <c r="Z2387" s="78">
        <v>20509</v>
      </c>
      <c r="AA2387" s="78">
        <v>104.74</v>
      </c>
      <c r="AB2387" s="78">
        <v>132.78</v>
      </c>
      <c r="AC2387" s="78">
        <v>59434</v>
      </c>
      <c r="AD2387" s="104">
        <v>0.97080999999999995</v>
      </c>
      <c r="AE2387" s="78">
        <v>18645</v>
      </c>
      <c r="AF2387" s="104">
        <v>0.91984999999999995</v>
      </c>
      <c r="AG2387" s="78">
        <v>-15307</v>
      </c>
      <c r="AH2387" s="104">
        <v>0.67249000000000003</v>
      </c>
      <c r="AI2387" s="78">
        <v>-21080</v>
      </c>
      <c r="AJ2387" s="104">
        <v>-1.26623</v>
      </c>
      <c r="AK2387" s="78">
        <v>10700</v>
      </c>
      <c r="AL2387" s="78">
        <v>10000</v>
      </c>
      <c r="AM2387" s="8">
        <v>10600</v>
      </c>
      <c r="AN2387" s="78">
        <v>196</v>
      </c>
      <c r="AO2387" s="78">
        <v>10800</v>
      </c>
      <c r="AP2387" s="78">
        <v>10400</v>
      </c>
      <c r="AQ2387" s="78">
        <v>10600</v>
      </c>
      <c r="AR2387" s="78">
        <v>338</v>
      </c>
      <c r="AS2387" s="78">
        <v>10800</v>
      </c>
      <c r="AT2387" s="78">
        <v>10650</v>
      </c>
      <c r="AU2387" s="78">
        <v>10650</v>
      </c>
      <c r="AV2387" s="78">
        <v>131</v>
      </c>
      <c r="AW2387" s="77">
        <v>13.52</v>
      </c>
      <c r="AX2387" s="144">
        <f t="shared" si="253"/>
        <v>0.17</v>
      </c>
      <c r="AY2387" s="144">
        <f t="shared" si="254"/>
        <v>0.42</v>
      </c>
      <c r="AZ2387" s="144">
        <f t="shared" si="255"/>
        <v>0.32</v>
      </c>
      <c r="BA2387" s="54">
        <f t="shared" si="256"/>
        <v>18.227193816221646</v>
      </c>
      <c r="BB2387" s="54">
        <f t="shared" si="257"/>
        <v>13.200806183778345</v>
      </c>
    </row>
    <row r="2388" spans="1:54" x14ac:dyDescent="0.25">
      <c r="A2388" s="3">
        <v>43713</v>
      </c>
      <c r="B2388" s="77">
        <v>10756.93</v>
      </c>
      <c r="C2388" s="77">
        <v>1546.62076</v>
      </c>
      <c r="D2388" s="77">
        <v>188.05029999999999</v>
      </c>
      <c r="E2388" s="77">
        <f t="shared" si="252"/>
        <v>-292.63099999999997</v>
      </c>
      <c r="F2388" s="77">
        <v>13.758599999999999</v>
      </c>
      <c r="G2388" s="77">
        <v>31.645199999999999</v>
      </c>
      <c r="H2388">
        <v>0</v>
      </c>
      <c r="I2388" s="78">
        <v>10735</v>
      </c>
      <c r="J2388">
        <v>201909</v>
      </c>
      <c r="K2388" s="78">
        <v>10735</v>
      </c>
      <c r="L2388" s="77">
        <f t="shared" si="258"/>
        <v>-21.930000000000291</v>
      </c>
      <c r="M2388" s="78">
        <v>49994</v>
      </c>
      <c r="N2388" s="78">
        <v>1073.2895599999999</v>
      </c>
      <c r="O2388" s="78">
        <v>2905</v>
      </c>
      <c r="P2388" s="78">
        <v>15.583130000000001</v>
      </c>
      <c r="Q2388" s="144">
        <v>50720.25</v>
      </c>
      <c r="R2388" s="78">
        <v>-21391</v>
      </c>
      <c r="S2388" s="78">
        <v>-5118</v>
      </c>
      <c r="T2388" s="78">
        <v>6358</v>
      </c>
      <c r="U2388" s="78">
        <v>55856</v>
      </c>
      <c r="V2388" s="219">
        <v>-0.11382841592666858</v>
      </c>
      <c r="W2388" s="78">
        <v>4499</v>
      </c>
      <c r="X2388" s="78">
        <v>5245</v>
      </c>
      <c r="Y2388" s="78">
        <v>9406</v>
      </c>
      <c r="Z2388" s="78">
        <v>18197</v>
      </c>
      <c r="AA2388" s="78">
        <v>105.8</v>
      </c>
      <c r="AB2388" s="78">
        <v>137.93</v>
      </c>
      <c r="AC2388" s="78">
        <v>67348</v>
      </c>
      <c r="AD2388" s="104">
        <v>1.60826</v>
      </c>
      <c r="AE2388" s="78">
        <v>25643</v>
      </c>
      <c r="AF2388" s="104">
        <v>0.87205999999999995</v>
      </c>
      <c r="AG2388" s="78">
        <v>-21028</v>
      </c>
      <c r="AH2388" s="104">
        <v>0.53083000000000002</v>
      </c>
      <c r="AI2388" s="78">
        <v>-15475</v>
      </c>
      <c r="AJ2388" s="104">
        <v>-0.9163</v>
      </c>
      <c r="AK2388" s="78">
        <v>10800</v>
      </c>
      <c r="AL2388" s="78">
        <v>10000</v>
      </c>
      <c r="AM2388" s="8">
        <v>10700</v>
      </c>
      <c r="AN2388" s="78">
        <v>177</v>
      </c>
      <c r="AO2388" s="78">
        <v>10900</v>
      </c>
      <c r="AP2388" s="78">
        <v>10400</v>
      </c>
      <c r="AQ2388" s="78">
        <v>10700</v>
      </c>
      <c r="AR2388" s="78">
        <v>332</v>
      </c>
      <c r="AS2388" s="78">
        <v>10850</v>
      </c>
      <c r="AT2388" s="78">
        <v>10650</v>
      </c>
      <c r="AU2388" s="78">
        <v>10750</v>
      </c>
      <c r="AV2388" s="78">
        <v>103</v>
      </c>
      <c r="AW2388" s="77">
        <v>13.65</v>
      </c>
      <c r="AX2388" s="144">
        <f t="shared" si="253"/>
        <v>0.2</v>
      </c>
      <c r="AY2388" s="144">
        <f t="shared" si="254"/>
        <v>0.48</v>
      </c>
      <c r="AZ2388" s="144">
        <f t="shared" si="255"/>
        <v>0.35</v>
      </c>
      <c r="BA2388" s="54">
        <f t="shared" si="256"/>
        <v>18.02870816273245</v>
      </c>
      <c r="BB2388" s="54">
        <f t="shared" si="257"/>
        <v>13.00529183726754</v>
      </c>
    </row>
    <row r="2389" spans="1:54" x14ac:dyDescent="0.25">
      <c r="A2389" s="3">
        <v>43714</v>
      </c>
      <c r="B2389" s="77">
        <v>10780.64</v>
      </c>
      <c r="C2389" s="77">
        <v>1313.0711200000001</v>
      </c>
      <c r="D2389" s="77">
        <v>92.637800000000013</v>
      </c>
      <c r="E2389" s="77">
        <f t="shared" si="252"/>
        <v>-217.90579999999994</v>
      </c>
      <c r="F2389" s="77">
        <v>0.77650000000000008</v>
      </c>
      <c r="G2389" s="77">
        <v>-12.567299999999999</v>
      </c>
      <c r="H2389">
        <v>0</v>
      </c>
      <c r="I2389" s="78">
        <v>10768</v>
      </c>
      <c r="J2389">
        <v>201909</v>
      </c>
      <c r="K2389" s="78">
        <v>10768</v>
      </c>
      <c r="L2389" s="77">
        <f t="shared" si="258"/>
        <v>-12.639999999999418</v>
      </c>
      <c r="M2389" s="78">
        <v>52750</v>
      </c>
      <c r="N2389" s="78">
        <v>1135.9320299999999</v>
      </c>
      <c r="O2389" s="78">
        <v>2898</v>
      </c>
      <c r="P2389" s="78">
        <v>15.59474</v>
      </c>
      <c r="Q2389" s="144">
        <v>53474.5</v>
      </c>
      <c r="R2389" s="78">
        <v>-21113</v>
      </c>
      <c r="S2389" s="78">
        <v>-4534</v>
      </c>
      <c r="T2389" s="78">
        <v>7651</v>
      </c>
      <c r="U2389" s="78">
        <v>56404</v>
      </c>
      <c r="V2389" s="219">
        <v>-0.13564640805616623</v>
      </c>
      <c r="W2389" s="78">
        <v>6246</v>
      </c>
      <c r="X2389" s="78">
        <v>5383</v>
      </c>
      <c r="Y2389" s="78">
        <v>10905</v>
      </c>
      <c r="Z2389" s="78">
        <v>18481</v>
      </c>
      <c r="AA2389" s="78">
        <v>124.09</v>
      </c>
      <c r="AB2389" s="78">
        <v>145.88999999999999</v>
      </c>
      <c r="AC2389" s="78">
        <v>78309</v>
      </c>
      <c r="AD2389" s="104">
        <v>2.07151</v>
      </c>
      <c r="AE2389" s="78">
        <v>17799</v>
      </c>
      <c r="AF2389" s="104">
        <v>0.65939999999999999</v>
      </c>
      <c r="AG2389" s="78">
        <v>-18745</v>
      </c>
      <c r="AH2389" s="104">
        <v>0.76531000000000005</v>
      </c>
      <c r="AI2389" s="78">
        <v>-13068</v>
      </c>
      <c r="AJ2389" s="104">
        <v>-0.79044999999999999</v>
      </c>
      <c r="AK2389" s="78">
        <v>10800</v>
      </c>
      <c r="AL2389" s="78">
        <v>10000</v>
      </c>
      <c r="AM2389" s="8">
        <v>10800</v>
      </c>
      <c r="AN2389" s="78">
        <v>158</v>
      </c>
      <c r="AO2389" s="78">
        <v>10900</v>
      </c>
      <c r="AP2389" s="78">
        <v>10400</v>
      </c>
      <c r="AQ2389" s="78">
        <v>10700</v>
      </c>
      <c r="AR2389" s="78">
        <v>331</v>
      </c>
      <c r="AS2389" s="78">
        <v>10850</v>
      </c>
      <c r="AT2389" s="78">
        <v>10650</v>
      </c>
      <c r="AU2389" s="78">
        <v>10750</v>
      </c>
      <c r="AV2389" s="78">
        <v>92.5</v>
      </c>
      <c r="AW2389" s="77">
        <v>13.24</v>
      </c>
      <c r="AX2389" s="144">
        <f t="shared" si="253"/>
        <v>0.03</v>
      </c>
      <c r="AY2389" s="144">
        <f t="shared" si="254"/>
        <v>0.34</v>
      </c>
      <c r="AZ2389" s="144">
        <f t="shared" si="255"/>
        <v>0.23</v>
      </c>
      <c r="BA2389" s="54">
        <f t="shared" si="256"/>
        <v>18.044618983127418</v>
      </c>
      <c r="BB2389" s="54">
        <f t="shared" si="257"/>
        <v>12.685381016872572</v>
      </c>
    </row>
    <row r="2390" spans="1:54" x14ac:dyDescent="0.25">
      <c r="A2390" s="3">
        <v>43717</v>
      </c>
      <c r="B2390" s="77">
        <v>10801.14</v>
      </c>
      <c r="C2390" s="77">
        <v>1167.33239</v>
      </c>
      <c r="D2390" s="77">
        <v>42.8063</v>
      </c>
      <c r="E2390" s="77">
        <f t="shared" si="252"/>
        <v>-138.44829999999993</v>
      </c>
      <c r="F2390" s="77">
        <v>-2.5655000000000001</v>
      </c>
      <c r="G2390" s="77">
        <v>-16.2774</v>
      </c>
      <c r="H2390">
        <v>0</v>
      </c>
      <c r="I2390" s="78">
        <v>10792</v>
      </c>
      <c r="J2390">
        <v>201909</v>
      </c>
      <c r="K2390" s="78">
        <v>10792</v>
      </c>
      <c r="L2390" s="77">
        <f t="shared" si="258"/>
        <v>-9.1399999999994179</v>
      </c>
      <c r="M2390" s="78">
        <v>54185</v>
      </c>
      <c r="N2390" s="78">
        <v>1169.61807</v>
      </c>
      <c r="O2390" s="78">
        <v>2290</v>
      </c>
      <c r="P2390" s="78">
        <v>12.35383</v>
      </c>
      <c r="Q2390" s="144">
        <v>54757.5</v>
      </c>
      <c r="R2390" s="78">
        <v>-21847</v>
      </c>
      <c r="S2390" s="78">
        <v>-4603</v>
      </c>
      <c r="T2390" s="78">
        <v>7180</v>
      </c>
      <c r="U2390" s="78">
        <v>57110</v>
      </c>
      <c r="V2390" s="219">
        <v>-0.12572229031693224</v>
      </c>
      <c r="W2390" s="78">
        <v>6649</v>
      </c>
      <c r="X2390" s="78">
        <v>5450</v>
      </c>
      <c r="Y2390" s="78">
        <v>10865</v>
      </c>
      <c r="Z2390" s="78">
        <v>17976</v>
      </c>
      <c r="AA2390" s="78">
        <v>112.98</v>
      </c>
      <c r="AB2390" s="78">
        <v>142.5</v>
      </c>
      <c r="AC2390" s="78">
        <v>74393</v>
      </c>
      <c r="AD2390" s="104">
        <v>2.0927600000000002</v>
      </c>
      <c r="AE2390" s="78">
        <v>24811</v>
      </c>
      <c r="AF2390" s="104">
        <v>0.68064000000000002</v>
      </c>
      <c r="AG2390" s="78">
        <v>-17218</v>
      </c>
      <c r="AH2390" s="104">
        <v>0.84401000000000004</v>
      </c>
      <c r="AI2390" s="78">
        <v>-14390</v>
      </c>
      <c r="AJ2390" s="104">
        <v>-0.68405000000000005</v>
      </c>
      <c r="AK2390" s="78">
        <v>10800</v>
      </c>
      <c r="AL2390" s="78">
        <v>10000</v>
      </c>
      <c r="AM2390" s="8">
        <v>10800</v>
      </c>
      <c r="AN2390" s="78">
        <v>138</v>
      </c>
      <c r="AO2390" s="78">
        <v>10900</v>
      </c>
      <c r="AP2390" s="78">
        <v>10400</v>
      </c>
      <c r="AQ2390" s="78">
        <v>10800</v>
      </c>
      <c r="AR2390" s="78">
        <v>307</v>
      </c>
      <c r="AS2390" s="78">
        <v>10850</v>
      </c>
      <c r="AT2390" s="78">
        <v>10750</v>
      </c>
      <c r="AU2390" s="78">
        <v>10800</v>
      </c>
      <c r="AV2390" s="78">
        <v>62.5</v>
      </c>
      <c r="AW2390" s="77">
        <v>13.25</v>
      </c>
      <c r="AX2390" s="144">
        <f t="shared" si="253"/>
        <v>0.03</v>
      </c>
      <c r="AY2390" s="144">
        <f t="shared" si="254"/>
        <v>0.36</v>
      </c>
      <c r="AZ2390" s="144">
        <f t="shared" si="255"/>
        <v>0.23</v>
      </c>
      <c r="BA2390" s="54">
        <f t="shared" si="256"/>
        <v>18.072859815953144</v>
      </c>
      <c r="BB2390" s="54">
        <f t="shared" si="257"/>
        <v>12.407140184046845</v>
      </c>
    </row>
    <row r="2391" spans="1:54" x14ac:dyDescent="0.25">
      <c r="A2391" s="3">
        <v>43718</v>
      </c>
      <c r="B2391" s="77">
        <v>10753.58</v>
      </c>
      <c r="C2391" s="77">
        <v>1213.38149</v>
      </c>
      <c r="D2391" s="77">
        <v>22.744499999999999</v>
      </c>
      <c r="E2391" s="77">
        <f t="shared" si="252"/>
        <v>-39.873899999999992</v>
      </c>
      <c r="F2391" s="77">
        <v>-6.2979999999999992</v>
      </c>
      <c r="G2391" s="77">
        <v>-5.5329999999999995</v>
      </c>
      <c r="H2391">
        <v>0</v>
      </c>
      <c r="I2391" s="78">
        <v>10743</v>
      </c>
      <c r="J2391">
        <v>201909</v>
      </c>
      <c r="K2391" s="78">
        <v>10743</v>
      </c>
      <c r="L2391" s="77">
        <f t="shared" si="258"/>
        <v>-10.579999999999927</v>
      </c>
      <c r="M2391" s="78">
        <v>51907</v>
      </c>
      <c r="N2391" s="78">
        <v>1115.13356</v>
      </c>
      <c r="O2391" s="78">
        <v>-616</v>
      </c>
      <c r="P2391" s="78">
        <v>-3.30965</v>
      </c>
      <c r="Q2391" s="144">
        <v>51753</v>
      </c>
      <c r="R2391" s="78">
        <v>-22859</v>
      </c>
      <c r="S2391" s="78">
        <v>-4493</v>
      </c>
      <c r="T2391" s="78">
        <v>5092</v>
      </c>
      <c r="U2391" s="78">
        <v>54252</v>
      </c>
      <c r="V2391" s="219">
        <v>-9.3858290938582903E-2</v>
      </c>
      <c r="W2391" s="78">
        <v>5542</v>
      </c>
      <c r="X2391" s="78">
        <v>7693</v>
      </c>
      <c r="Y2391" s="78">
        <v>10473</v>
      </c>
      <c r="Z2391" s="78">
        <v>17233</v>
      </c>
      <c r="AA2391" s="78">
        <v>104.08</v>
      </c>
      <c r="AB2391" s="78">
        <v>140.04</v>
      </c>
      <c r="AC2391" s="78">
        <v>68232</v>
      </c>
      <c r="AD2391" s="104">
        <v>1.40469</v>
      </c>
      <c r="AE2391" s="78">
        <v>30863</v>
      </c>
      <c r="AF2391" s="104">
        <v>0.88436000000000003</v>
      </c>
      <c r="AG2391" s="78">
        <v>-24212</v>
      </c>
      <c r="AH2391" s="104">
        <v>0.64736000000000005</v>
      </c>
      <c r="AI2391" s="78">
        <v>-7568</v>
      </c>
      <c r="AJ2391" s="104">
        <v>-0.68996999999999997</v>
      </c>
      <c r="AK2391" s="78">
        <v>10800</v>
      </c>
      <c r="AL2391" s="78">
        <v>10000</v>
      </c>
      <c r="AM2391" s="8">
        <v>10700</v>
      </c>
      <c r="AN2391" s="78">
        <v>146</v>
      </c>
      <c r="AO2391" s="78">
        <v>11100</v>
      </c>
      <c r="AP2391" s="78">
        <v>10400</v>
      </c>
      <c r="AQ2391" s="78">
        <v>10700</v>
      </c>
      <c r="AR2391" s="78">
        <v>314</v>
      </c>
      <c r="AS2391" s="78">
        <v>10800</v>
      </c>
      <c r="AT2391" s="78">
        <v>10700</v>
      </c>
      <c r="AU2391" s="78">
        <v>10750</v>
      </c>
      <c r="AV2391" s="78">
        <v>42</v>
      </c>
      <c r="AW2391" s="77">
        <v>13.45</v>
      </c>
      <c r="AX2391" s="144">
        <f t="shared" si="253"/>
        <v>0.06</v>
      </c>
      <c r="AY2391" s="144">
        <f t="shared" si="254"/>
        <v>0.42</v>
      </c>
      <c r="AZ2391" s="144">
        <f t="shared" si="255"/>
        <v>0.28999999999999998</v>
      </c>
      <c r="BA2391" s="54">
        <f t="shared" si="256"/>
        <v>17.951886806839159</v>
      </c>
      <c r="BB2391" s="54">
        <f t="shared" si="257"/>
        <v>12.21611319316084</v>
      </c>
    </row>
    <row r="2392" spans="1:54" x14ac:dyDescent="0.25">
      <c r="A2392" s="3">
        <v>43719</v>
      </c>
      <c r="B2392" s="77">
        <v>10790.35</v>
      </c>
      <c r="C2392" s="77">
        <v>1199.3791799999999</v>
      </c>
      <c r="D2392" s="77">
        <v>64.139499999999998</v>
      </c>
      <c r="E2392" s="77">
        <f t="shared" ref="E2392:E2455" si="259">SUM(D2373:D2392)</f>
        <v>50.557100000000048</v>
      </c>
      <c r="F2392" s="77">
        <v>5.2172999999999998</v>
      </c>
      <c r="G2392" s="77">
        <v>-25.581999999999997</v>
      </c>
      <c r="H2392" t="s">
        <v>1948</v>
      </c>
      <c r="I2392" s="78">
        <v>10773</v>
      </c>
      <c r="J2392">
        <v>201909</v>
      </c>
      <c r="K2392" s="78">
        <v>10773</v>
      </c>
      <c r="L2392" s="77">
        <f t="shared" si="258"/>
        <v>-17.350000000000364</v>
      </c>
      <c r="M2392" s="78">
        <v>51053</v>
      </c>
      <c r="N2392" s="78">
        <v>1100.0237199999999</v>
      </c>
      <c r="O2392" s="78">
        <v>-155</v>
      </c>
      <c r="P2392" s="78">
        <v>-0.83589999999999998</v>
      </c>
      <c r="Q2392" s="144">
        <v>51014.25</v>
      </c>
      <c r="R2392" s="78">
        <v>-22904</v>
      </c>
      <c r="S2392" s="78">
        <v>-2647</v>
      </c>
      <c r="T2392" s="78">
        <v>5835</v>
      </c>
      <c r="U2392" s="78">
        <v>53607</v>
      </c>
      <c r="V2392" s="219">
        <v>-0.10884772511052661</v>
      </c>
      <c r="W2392" s="78">
        <v>6390</v>
      </c>
      <c r="X2392" s="78">
        <v>8177</v>
      </c>
      <c r="Y2392" s="78">
        <v>11599</v>
      </c>
      <c r="Z2392" s="78">
        <v>17678</v>
      </c>
      <c r="AA2392" s="78">
        <v>100.82</v>
      </c>
      <c r="AB2392" s="78">
        <v>151.19999999999999</v>
      </c>
      <c r="AC2392" s="78">
        <v>60712</v>
      </c>
      <c r="AD2392" s="104">
        <v>1.75007</v>
      </c>
      <c r="AE2392" s="78">
        <v>25844</v>
      </c>
      <c r="AF2392" s="104">
        <v>0.75056</v>
      </c>
      <c r="AG2392" s="78">
        <v>-22798</v>
      </c>
      <c r="AH2392" s="104">
        <v>0.46194000000000002</v>
      </c>
      <c r="AI2392" s="78">
        <v>-11514</v>
      </c>
      <c r="AJ2392" s="104">
        <v>-0.63936999999999999</v>
      </c>
      <c r="AK2392" s="78">
        <v>10800</v>
      </c>
      <c r="AL2392" s="78">
        <v>10000</v>
      </c>
      <c r="AM2392" s="8">
        <v>10800</v>
      </c>
      <c r="AN2392" s="78">
        <v>117</v>
      </c>
      <c r="AO2392" s="78">
        <v>11100</v>
      </c>
      <c r="AP2392" s="78">
        <v>10300</v>
      </c>
      <c r="AQ2392" s="78">
        <v>10700</v>
      </c>
      <c r="AR2392" s="78">
        <v>318</v>
      </c>
      <c r="AS2392" s="78">
        <v>10800</v>
      </c>
      <c r="AT2392" s="78">
        <v>10000</v>
      </c>
      <c r="AU2392" s="78">
        <v>10800</v>
      </c>
      <c r="AV2392" s="78">
        <v>117</v>
      </c>
      <c r="AW2392" s="77">
        <v>13.38</v>
      </c>
      <c r="AX2392" s="144">
        <f t="shared" si="253"/>
        <v>0.06</v>
      </c>
      <c r="AY2392" s="144">
        <f t="shared" si="254"/>
        <v>0.38</v>
      </c>
      <c r="AZ2392" s="144">
        <f t="shared" si="255"/>
        <v>0.26</v>
      </c>
      <c r="BA2392" s="54">
        <f t="shared" si="256"/>
        <v>17.884634323270198</v>
      </c>
      <c r="BB2392" s="54">
        <f t="shared" si="257"/>
        <v>12.022365676729803</v>
      </c>
    </row>
    <row r="2393" spans="1:54" x14ac:dyDescent="0.25">
      <c r="A2393" s="3">
        <v>43720</v>
      </c>
      <c r="B2393" s="77">
        <v>10827.55</v>
      </c>
      <c r="C2393" s="77">
        <v>1208.7261000000001</v>
      </c>
      <c r="D2393" s="77">
        <v>64.196799999999996</v>
      </c>
      <c r="E2393" s="77">
        <f t="shared" si="259"/>
        <v>176.2047</v>
      </c>
      <c r="F2393" s="77">
        <v>4.9336000000000002</v>
      </c>
      <c r="G2393" s="77">
        <v>-7.1602999999999994</v>
      </c>
      <c r="H2393">
        <v>0</v>
      </c>
      <c r="I2393" s="78">
        <v>10824</v>
      </c>
      <c r="J2393">
        <v>201909</v>
      </c>
      <c r="K2393" s="78">
        <v>10824</v>
      </c>
      <c r="L2393" s="77">
        <f t="shared" si="258"/>
        <v>-3.5499999999992724</v>
      </c>
      <c r="M2393" s="78">
        <v>50883</v>
      </c>
      <c r="N2393" s="78">
        <v>1101.2636</v>
      </c>
      <c r="O2393" s="78">
        <v>-879</v>
      </c>
      <c r="P2393" s="78">
        <v>-4.7584200000000001</v>
      </c>
      <c r="Q2393" s="144">
        <v>50663.25</v>
      </c>
      <c r="R2393" s="78">
        <v>-25317</v>
      </c>
      <c r="S2393" s="78">
        <v>-1317</v>
      </c>
      <c r="T2393" s="78">
        <v>5421</v>
      </c>
      <c r="U2393" s="78">
        <v>54335</v>
      </c>
      <c r="V2393" s="219">
        <v>-9.9769945707186891E-2</v>
      </c>
      <c r="W2393" s="78">
        <v>561</v>
      </c>
      <c r="X2393" s="78">
        <v>5001</v>
      </c>
      <c r="Y2393" s="78">
        <v>8764</v>
      </c>
      <c r="Z2393" s="78">
        <v>13899</v>
      </c>
      <c r="AA2393" s="78">
        <v>101.09</v>
      </c>
      <c r="AB2393" s="78">
        <v>138.30000000000001</v>
      </c>
      <c r="AC2393" s="78">
        <v>65199</v>
      </c>
      <c r="AD2393" s="104">
        <v>2.7275900000000002</v>
      </c>
      <c r="AE2393" s="78">
        <v>23778</v>
      </c>
      <c r="AF2393" s="104">
        <v>0.48743999999999998</v>
      </c>
      <c r="AG2393" s="78">
        <v>-29879</v>
      </c>
      <c r="AH2393" s="104">
        <v>-0.27886</v>
      </c>
      <c r="AI2393" s="78">
        <v>871</v>
      </c>
      <c r="AJ2393" s="104">
        <v>-0.32445000000000002</v>
      </c>
      <c r="AK2393" s="78">
        <v>11000</v>
      </c>
      <c r="AL2393" s="78">
        <v>10000</v>
      </c>
      <c r="AM2393" s="8">
        <v>10850</v>
      </c>
      <c r="AN2393" s="78">
        <v>106.5</v>
      </c>
      <c r="AO2393" s="78">
        <v>11100</v>
      </c>
      <c r="AP2393" s="78">
        <v>10300</v>
      </c>
      <c r="AQ2393" s="78">
        <v>10800</v>
      </c>
      <c r="AR2393" s="78">
        <v>302</v>
      </c>
      <c r="AS2393" s="78">
        <v>11000</v>
      </c>
      <c r="AT2393" s="78">
        <v>10000</v>
      </c>
      <c r="AU2393" s="78">
        <v>10850</v>
      </c>
      <c r="AV2393" s="78">
        <v>106.5</v>
      </c>
      <c r="AW2393" s="77">
        <v>13.35</v>
      </c>
      <c r="AX2393" s="144">
        <f t="shared" si="253"/>
        <v>0.06</v>
      </c>
      <c r="AY2393" s="144">
        <f t="shared" si="254"/>
        <v>0.36</v>
      </c>
      <c r="AZ2393" s="144">
        <f t="shared" si="255"/>
        <v>0.25</v>
      </c>
      <c r="BA2393" s="54">
        <f t="shared" si="256"/>
        <v>17.487191520177653</v>
      </c>
      <c r="BB2393" s="54">
        <f t="shared" si="257"/>
        <v>11.999808479822354</v>
      </c>
    </row>
    <row r="2394" spans="1:54" x14ac:dyDescent="0.25">
      <c r="A2394" s="3">
        <v>43724</v>
      </c>
      <c r="B2394" s="77">
        <v>10898.13</v>
      </c>
      <c r="C2394" s="77">
        <v>1195.76476</v>
      </c>
      <c r="D2394" s="77">
        <v>92.79440000000001</v>
      </c>
      <c r="E2394" s="77">
        <f t="shared" si="259"/>
        <v>372.33259999999996</v>
      </c>
      <c r="F2394" s="77">
        <v>5.9871000000000008</v>
      </c>
      <c r="G2394" s="77">
        <v>-19.5352</v>
      </c>
      <c r="H2394">
        <v>0</v>
      </c>
      <c r="I2394" s="78">
        <v>10881</v>
      </c>
      <c r="J2394">
        <v>201909</v>
      </c>
      <c r="K2394" s="78">
        <v>10881</v>
      </c>
      <c r="L2394" s="77">
        <f t="shared" si="258"/>
        <v>-17.1299999999992</v>
      </c>
      <c r="M2394" s="78">
        <v>59609</v>
      </c>
      <c r="N2394" s="78">
        <v>1295.2331200000001</v>
      </c>
      <c r="O2394" s="78">
        <v>3375</v>
      </c>
      <c r="P2394" s="78">
        <v>18.329370000000001</v>
      </c>
      <c r="Q2394" s="144">
        <v>60452.75</v>
      </c>
      <c r="R2394" s="78">
        <v>-26710</v>
      </c>
      <c r="S2394" s="78">
        <v>-1864</v>
      </c>
      <c r="T2394" s="78">
        <v>11289</v>
      </c>
      <c r="U2394" s="78">
        <v>57078</v>
      </c>
      <c r="V2394" s="219">
        <v>-0.19778198255019447</v>
      </c>
      <c r="W2394" s="78">
        <v>-139</v>
      </c>
      <c r="X2394" s="78">
        <v>7885</v>
      </c>
      <c r="Y2394" s="78">
        <v>7788</v>
      </c>
      <c r="Z2394" s="78">
        <v>13234</v>
      </c>
      <c r="AA2394" s="78">
        <v>118.64</v>
      </c>
      <c r="AB2394" s="78">
        <v>146.84</v>
      </c>
      <c r="AC2394" s="78">
        <v>60184</v>
      </c>
      <c r="AD2394" s="104">
        <v>3.3321700000000001</v>
      </c>
      <c r="AE2394" s="78">
        <v>27716</v>
      </c>
      <c r="AF2394" s="104">
        <v>0.31551000000000001</v>
      </c>
      <c r="AG2394" s="78">
        <v>-19003</v>
      </c>
      <c r="AH2394" s="104">
        <v>-0.49259999999999998</v>
      </c>
      <c r="AI2394" s="78">
        <v>-13177</v>
      </c>
      <c r="AJ2394" s="104">
        <v>-0.56623000000000001</v>
      </c>
      <c r="AK2394" s="78">
        <v>11000</v>
      </c>
      <c r="AL2394" s="78">
        <v>10800</v>
      </c>
      <c r="AM2394" s="8">
        <v>10900</v>
      </c>
      <c r="AN2394" s="78">
        <v>75</v>
      </c>
      <c r="AO2394" s="78">
        <v>11100</v>
      </c>
      <c r="AP2394" s="78">
        <v>10400</v>
      </c>
      <c r="AQ2394" s="78">
        <v>10800</v>
      </c>
      <c r="AR2394" s="78">
        <v>301</v>
      </c>
      <c r="AS2394" s="78">
        <v>11000</v>
      </c>
      <c r="AT2394" s="78">
        <v>10800</v>
      </c>
      <c r="AU2394" s="78">
        <v>10900</v>
      </c>
      <c r="AV2394" s="78">
        <v>75</v>
      </c>
      <c r="AW2394" s="77">
        <v>13.88</v>
      </c>
      <c r="AX2394" s="144">
        <f t="shared" si="253"/>
        <v>0.27</v>
      </c>
      <c r="AY2394" s="144">
        <f t="shared" si="254"/>
        <v>0.56999999999999995</v>
      </c>
      <c r="AZ2394" s="144">
        <f t="shared" si="255"/>
        <v>0.4</v>
      </c>
      <c r="BA2394" s="54">
        <f t="shared" si="256"/>
        <v>17.141532949917782</v>
      </c>
      <c r="BB2394" s="54">
        <f t="shared" si="257"/>
        <v>12.034467050082224</v>
      </c>
    </row>
    <row r="2395" spans="1:54" x14ac:dyDescent="0.25">
      <c r="A2395" s="3">
        <v>43725</v>
      </c>
      <c r="B2395" s="77">
        <v>10874.5</v>
      </c>
      <c r="C2395" s="77">
        <v>1175.46612</v>
      </c>
      <c r="D2395" s="77">
        <v>53.338500000000003</v>
      </c>
      <c r="E2395" s="77">
        <f t="shared" si="259"/>
        <v>462.69749999999993</v>
      </c>
      <c r="F2395" s="77">
        <v>1.2881</v>
      </c>
      <c r="G2395" s="77">
        <v>-15.780099999999999</v>
      </c>
      <c r="H2395">
        <v>0</v>
      </c>
      <c r="I2395" s="78">
        <v>10863</v>
      </c>
      <c r="J2395">
        <v>201909</v>
      </c>
      <c r="K2395" s="78">
        <v>10863</v>
      </c>
      <c r="L2395" s="77">
        <f t="shared" si="258"/>
        <v>-11.5</v>
      </c>
      <c r="M2395" s="78">
        <v>54569</v>
      </c>
      <c r="N2395" s="78">
        <v>1183.82743</v>
      </c>
      <c r="O2395" s="78">
        <v>783</v>
      </c>
      <c r="P2395" s="78">
        <v>4.2226999999999997</v>
      </c>
      <c r="Q2395" s="144">
        <v>54764.75</v>
      </c>
      <c r="R2395" s="78">
        <v>-26712</v>
      </c>
      <c r="S2395" s="78">
        <v>-2074</v>
      </c>
      <c r="T2395" s="78">
        <v>10681</v>
      </c>
      <c r="U2395" s="78">
        <v>52797</v>
      </c>
      <c r="V2395" s="219">
        <v>-0.20230316116446009</v>
      </c>
      <c r="W2395" s="78">
        <v>-4255</v>
      </c>
      <c r="X2395" s="78">
        <v>2304</v>
      </c>
      <c r="Y2395" s="78">
        <v>5422</v>
      </c>
      <c r="Z2395" s="78">
        <v>11716</v>
      </c>
      <c r="AA2395" s="78">
        <v>124.72</v>
      </c>
      <c r="AB2395" s="78">
        <v>145.79</v>
      </c>
      <c r="AC2395" s="78">
        <v>63866</v>
      </c>
      <c r="AD2395" s="104">
        <v>3.15802</v>
      </c>
      <c r="AE2395" s="78">
        <v>25572</v>
      </c>
      <c r="AF2395" s="104">
        <v>0.38700000000000001</v>
      </c>
      <c r="AG2395" s="78">
        <v>-29933</v>
      </c>
      <c r="AH2395" s="104">
        <v>-0.55337000000000003</v>
      </c>
      <c r="AI2395" s="78">
        <v>-2497</v>
      </c>
      <c r="AJ2395" s="104">
        <v>-0.56367999999999996</v>
      </c>
      <c r="AK2395" s="78">
        <v>11000</v>
      </c>
      <c r="AL2395" s="78">
        <v>10800</v>
      </c>
      <c r="AM2395" s="8">
        <v>10850</v>
      </c>
      <c r="AN2395" s="78">
        <v>59</v>
      </c>
      <c r="AO2395" s="78">
        <v>11100</v>
      </c>
      <c r="AP2395" s="78">
        <v>10400</v>
      </c>
      <c r="AQ2395" s="78">
        <v>10800</v>
      </c>
      <c r="AR2395" s="78">
        <v>291</v>
      </c>
      <c r="AS2395" s="78">
        <v>11000</v>
      </c>
      <c r="AT2395" s="78">
        <v>10800</v>
      </c>
      <c r="AU2395" s="78">
        <v>10850</v>
      </c>
      <c r="AV2395" s="78">
        <v>59</v>
      </c>
      <c r="AW2395" s="77">
        <v>13.61</v>
      </c>
      <c r="AX2395" s="144">
        <f t="shared" si="253"/>
        <v>0.2</v>
      </c>
      <c r="AY2395" s="144">
        <f t="shared" si="254"/>
        <v>0.48</v>
      </c>
      <c r="AZ2395" s="144">
        <f t="shared" si="255"/>
        <v>0.33</v>
      </c>
      <c r="BA2395" s="54">
        <f t="shared" si="256"/>
        <v>16.959667716612323</v>
      </c>
      <c r="BB2395" s="54">
        <f t="shared" si="257"/>
        <v>11.973332283387681</v>
      </c>
    </row>
    <row r="2396" spans="1:54" x14ac:dyDescent="0.25">
      <c r="A2396" s="3">
        <v>43726</v>
      </c>
      <c r="B2396" s="77">
        <v>10929.45</v>
      </c>
      <c r="C2396" s="77">
        <v>1304.65246</v>
      </c>
      <c r="D2396" s="77">
        <v>178.8021</v>
      </c>
      <c r="E2396" s="77">
        <f t="shared" si="259"/>
        <v>674.8732</v>
      </c>
      <c r="F2396" s="77">
        <v>-0.66650000000000009</v>
      </c>
      <c r="G2396" s="77">
        <v>-45.4788</v>
      </c>
      <c r="H2396" t="s">
        <v>1949</v>
      </c>
      <c r="I2396" s="78">
        <v>10959</v>
      </c>
      <c r="J2396">
        <v>201910</v>
      </c>
      <c r="K2396" s="78">
        <v>10895</v>
      </c>
      <c r="L2396" s="77">
        <f t="shared" si="258"/>
        <v>-34.450000000000728</v>
      </c>
      <c r="M2396" s="78">
        <v>51961</v>
      </c>
      <c r="N2396" s="78">
        <v>1132.0887</v>
      </c>
      <c r="O2396" s="78">
        <v>2945</v>
      </c>
      <c r="P2396" s="78">
        <v>16.041160000000001</v>
      </c>
      <c r="Q2396" s="144">
        <v>52697.25</v>
      </c>
      <c r="R2396" s="78">
        <v>-26670</v>
      </c>
      <c r="S2396" s="78">
        <v>-5828</v>
      </c>
      <c r="T2396" s="78">
        <v>12010</v>
      </c>
      <c r="U2396" s="78">
        <v>31555</v>
      </c>
      <c r="V2396" s="219">
        <v>-0.38060529234669627</v>
      </c>
      <c r="W2396" s="78">
        <v>4575</v>
      </c>
      <c r="X2396" s="78">
        <v>7946</v>
      </c>
      <c r="Y2396" s="78">
        <v>10872</v>
      </c>
      <c r="Z2396" s="78">
        <v>17795</v>
      </c>
      <c r="AA2396" s="78">
        <v>82.99</v>
      </c>
      <c r="AB2396" s="78">
        <v>139.49</v>
      </c>
      <c r="AC2396" s="78">
        <v>27221</v>
      </c>
      <c r="AD2396" s="104">
        <v>2.3090700000000002</v>
      </c>
      <c r="AE2396" s="78">
        <v>-375</v>
      </c>
      <c r="AF2396" s="104">
        <v>0.19922999999999999</v>
      </c>
      <c r="AG2396" s="78">
        <v>12723</v>
      </c>
      <c r="AH2396" s="104">
        <v>-0.60468</v>
      </c>
      <c r="AI2396" s="78">
        <v>-21142</v>
      </c>
      <c r="AJ2396" s="104">
        <v>-1.1784300000000001</v>
      </c>
      <c r="AK2396" s="78">
        <v>11100</v>
      </c>
      <c r="AL2396" s="78">
        <v>10400</v>
      </c>
      <c r="AM2396" s="8">
        <v>10900</v>
      </c>
      <c r="AN2396" s="78">
        <v>278</v>
      </c>
      <c r="AO2396" s="78">
        <v>11400</v>
      </c>
      <c r="AP2396" s="78">
        <v>10800</v>
      </c>
      <c r="AQ2396" s="78">
        <v>10900</v>
      </c>
      <c r="AR2396" s="78">
        <v>434</v>
      </c>
      <c r="AS2396" s="78">
        <v>11050</v>
      </c>
      <c r="AT2396" s="78">
        <v>10900</v>
      </c>
      <c r="AU2396" s="78">
        <v>10900</v>
      </c>
      <c r="AV2396" s="78">
        <v>134</v>
      </c>
      <c r="AW2396" s="77">
        <v>13.64</v>
      </c>
      <c r="AX2396" s="144">
        <f t="shared" si="253"/>
        <v>0.24</v>
      </c>
      <c r="AY2396" s="144">
        <f t="shared" si="254"/>
        <v>0.48</v>
      </c>
      <c r="AZ2396" s="144">
        <f t="shared" si="255"/>
        <v>0.34</v>
      </c>
      <c r="BA2396" s="54">
        <f t="shared" si="256"/>
        <v>16.903544168229203</v>
      </c>
      <c r="BB2396" s="54">
        <f t="shared" si="257"/>
        <v>11.892455831770796</v>
      </c>
    </row>
    <row r="2397" spans="1:54" x14ac:dyDescent="0.25">
      <c r="A2397" s="3">
        <v>43727</v>
      </c>
      <c r="B2397" s="77">
        <v>10894.7</v>
      </c>
      <c r="C2397" s="77">
        <v>1146.71101</v>
      </c>
      <c r="D2397" s="77">
        <v>10.6549</v>
      </c>
      <c r="E2397" s="77">
        <f t="shared" si="259"/>
        <v>707.15459999999996</v>
      </c>
      <c r="F2397" s="77">
        <v>2.3169</v>
      </c>
      <c r="G2397" s="77">
        <v>-13.545399999999999</v>
      </c>
      <c r="H2397">
        <v>0</v>
      </c>
      <c r="I2397" s="78">
        <v>10870</v>
      </c>
      <c r="J2397">
        <v>201910</v>
      </c>
      <c r="K2397" s="78">
        <v>10870</v>
      </c>
      <c r="L2397" s="77">
        <f t="shared" si="258"/>
        <v>-24.700000000000728</v>
      </c>
      <c r="M2397" s="78">
        <v>47683</v>
      </c>
      <c r="N2397" s="78">
        <v>1036.3097499999999</v>
      </c>
      <c r="O2397" s="78">
        <v>-732</v>
      </c>
      <c r="P2397" s="78">
        <v>-3.97776</v>
      </c>
      <c r="Q2397" s="144">
        <v>47500</v>
      </c>
      <c r="R2397" s="78">
        <v>-26343</v>
      </c>
      <c r="S2397" s="78">
        <v>-4929</v>
      </c>
      <c r="T2397" s="78">
        <v>9006</v>
      </c>
      <c r="U2397" s="78">
        <v>34686</v>
      </c>
      <c r="V2397" s="219">
        <v>-0.25964366026638991</v>
      </c>
      <c r="W2397" s="78">
        <v>5434</v>
      </c>
      <c r="X2397" s="78">
        <v>8466</v>
      </c>
      <c r="Y2397" s="78">
        <v>10640</v>
      </c>
      <c r="Z2397" s="78">
        <v>13586</v>
      </c>
      <c r="AA2397" s="78">
        <v>121.59</v>
      </c>
      <c r="AB2397" s="78">
        <v>129.27000000000001</v>
      </c>
      <c r="AC2397" s="78">
        <v>28013</v>
      </c>
      <c r="AD2397" s="104">
        <v>2.1885599999999998</v>
      </c>
      <c r="AE2397" s="78">
        <v>12108</v>
      </c>
      <c r="AF2397" s="104">
        <v>0.33395999999999998</v>
      </c>
      <c r="AG2397" s="78">
        <v>11529</v>
      </c>
      <c r="AH2397" s="104">
        <v>-0.84053</v>
      </c>
      <c r="AI2397" s="78">
        <v>-17122</v>
      </c>
      <c r="AJ2397" s="104">
        <v>-1.11266</v>
      </c>
      <c r="AK2397" s="78">
        <v>11100</v>
      </c>
      <c r="AL2397" s="78">
        <v>10400</v>
      </c>
      <c r="AM2397" s="8">
        <v>10900</v>
      </c>
      <c r="AN2397" s="78">
        <v>270</v>
      </c>
      <c r="AO2397" s="78">
        <v>11300</v>
      </c>
      <c r="AP2397" s="78">
        <v>10800</v>
      </c>
      <c r="AQ2397" s="78">
        <v>10900</v>
      </c>
      <c r="AR2397" s="78">
        <v>431</v>
      </c>
      <c r="AS2397" s="78">
        <v>11000</v>
      </c>
      <c r="AT2397" s="78">
        <v>10800</v>
      </c>
      <c r="AU2397" s="78">
        <v>10900</v>
      </c>
      <c r="AV2397" s="78">
        <v>110.5</v>
      </c>
      <c r="AW2397" s="77">
        <v>13.7</v>
      </c>
      <c r="AX2397" s="144">
        <f t="shared" si="253"/>
        <v>0.31</v>
      </c>
      <c r="AY2397" s="144">
        <f t="shared" si="254"/>
        <v>0.51</v>
      </c>
      <c r="AZ2397" s="144">
        <f t="shared" si="255"/>
        <v>0.35</v>
      </c>
      <c r="BA2397" s="54">
        <f t="shared" si="256"/>
        <v>16.841292277136038</v>
      </c>
      <c r="BB2397" s="54">
        <f t="shared" si="257"/>
        <v>11.825707722863957</v>
      </c>
    </row>
    <row r="2398" spans="1:54" x14ac:dyDescent="0.25">
      <c r="A2398" s="3">
        <v>43728</v>
      </c>
      <c r="B2398" s="77">
        <v>10929.69</v>
      </c>
      <c r="C2398" s="77">
        <v>1479.7956999999999</v>
      </c>
      <c r="D2398" s="77">
        <v>48.683999999999997</v>
      </c>
      <c r="E2398" s="77">
        <f t="shared" si="259"/>
        <v>787.73579999999993</v>
      </c>
      <c r="F2398" s="77">
        <v>7.9377999999999993</v>
      </c>
      <c r="G2398" s="77">
        <v>-2.2499000000000002</v>
      </c>
      <c r="H2398">
        <v>0</v>
      </c>
      <c r="I2398" s="78">
        <v>10901</v>
      </c>
      <c r="J2398">
        <v>201910</v>
      </c>
      <c r="K2398" s="78">
        <v>10901</v>
      </c>
      <c r="L2398" s="77">
        <f t="shared" si="258"/>
        <v>-28.690000000000509</v>
      </c>
      <c r="M2398" s="78">
        <v>50804</v>
      </c>
      <c r="N2398" s="78">
        <v>1107.3937900000001</v>
      </c>
      <c r="O2398" s="78">
        <v>1478</v>
      </c>
      <c r="P2398" s="78">
        <v>8.0540500000000002</v>
      </c>
      <c r="Q2398" s="144">
        <v>51173.5</v>
      </c>
      <c r="R2398" s="78">
        <v>-26338</v>
      </c>
      <c r="S2398" s="78">
        <v>-4612</v>
      </c>
      <c r="T2398" s="78">
        <v>11575</v>
      </c>
      <c r="U2398" s="78">
        <v>36346</v>
      </c>
      <c r="V2398" s="219">
        <v>-0.31846695647388984</v>
      </c>
      <c r="W2398" s="78">
        <v>5106</v>
      </c>
      <c r="X2398" s="78">
        <v>8348</v>
      </c>
      <c r="Y2398" s="78">
        <v>12397</v>
      </c>
      <c r="Z2398" s="78">
        <v>15134</v>
      </c>
      <c r="AA2398" s="78">
        <v>123.77</v>
      </c>
      <c r="AB2398" s="78">
        <v>136.94</v>
      </c>
      <c r="AC2398" s="78">
        <v>30310</v>
      </c>
      <c r="AD2398" s="104">
        <v>2.3463799999999999</v>
      </c>
      <c r="AE2398" s="78">
        <v>14233</v>
      </c>
      <c r="AF2398" s="104">
        <v>0.13929</v>
      </c>
      <c r="AG2398" s="78">
        <v>15564</v>
      </c>
      <c r="AH2398" s="104">
        <v>-0.78495000000000004</v>
      </c>
      <c r="AI2398" s="78">
        <v>-19465</v>
      </c>
      <c r="AJ2398" s="104">
        <v>-1.00082</v>
      </c>
      <c r="AK2398" s="78">
        <v>11100</v>
      </c>
      <c r="AL2398" s="78">
        <v>10400</v>
      </c>
      <c r="AM2398" s="8">
        <v>10900</v>
      </c>
      <c r="AN2398" s="78">
        <v>265</v>
      </c>
      <c r="AO2398" s="78">
        <v>11300</v>
      </c>
      <c r="AP2398" s="78">
        <v>10800</v>
      </c>
      <c r="AQ2398" s="78">
        <v>10900</v>
      </c>
      <c r="AR2398" s="78">
        <v>435</v>
      </c>
      <c r="AS2398" s="78">
        <v>11000</v>
      </c>
      <c r="AT2398" s="78">
        <v>10800</v>
      </c>
      <c r="AU2398" s="78">
        <v>10900</v>
      </c>
      <c r="AV2398" s="78">
        <v>95.5</v>
      </c>
      <c r="AW2398" s="77">
        <v>13.7</v>
      </c>
      <c r="AX2398" s="144">
        <f t="shared" si="253"/>
        <v>0.31</v>
      </c>
      <c r="AY2398" s="144">
        <f t="shared" si="254"/>
        <v>0.48</v>
      </c>
      <c r="AZ2398" s="144">
        <f t="shared" si="255"/>
        <v>0.35</v>
      </c>
      <c r="BA2398" s="54">
        <f t="shared" si="256"/>
        <v>16.769819127628615</v>
      </c>
      <c r="BB2398" s="54">
        <f t="shared" si="257"/>
        <v>11.766180872371377</v>
      </c>
    </row>
    <row r="2399" spans="1:54" x14ac:dyDescent="0.25">
      <c r="A2399" s="3">
        <v>43731</v>
      </c>
      <c r="B2399" s="77">
        <v>10919.02</v>
      </c>
      <c r="C2399" s="77">
        <v>1068.4112399999999</v>
      </c>
      <c r="D2399" s="77">
        <v>15.5418</v>
      </c>
      <c r="E2399" s="77">
        <f t="shared" si="259"/>
        <v>811.30419999999992</v>
      </c>
      <c r="F2399" s="77">
        <v>-2.3654999999999999</v>
      </c>
      <c r="G2399" s="77">
        <v>-18.9056</v>
      </c>
      <c r="H2399">
        <v>0</v>
      </c>
      <c r="I2399" s="78">
        <v>10894</v>
      </c>
      <c r="J2399">
        <v>201910</v>
      </c>
      <c r="K2399" s="78">
        <v>10894</v>
      </c>
      <c r="L2399" s="77">
        <f t="shared" si="258"/>
        <v>-25.020000000000437</v>
      </c>
      <c r="M2399" s="78">
        <v>49839</v>
      </c>
      <c r="N2399" s="78">
        <v>1085.6699000000001</v>
      </c>
      <c r="O2399" s="78">
        <v>-1104</v>
      </c>
      <c r="P2399" s="78">
        <v>-6.0118900000000002</v>
      </c>
      <c r="Q2399" s="144">
        <v>49563</v>
      </c>
      <c r="R2399" s="78">
        <v>-27055</v>
      </c>
      <c r="S2399" s="78">
        <v>-3568</v>
      </c>
      <c r="T2399" s="78">
        <v>9160</v>
      </c>
      <c r="U2399" s="78">
        <v>38186</v>
      </c>
      <c r="V2399" s="219">
        <v>-0.23987848949876919</v>
      </c>
      <c r="W2399" s="78">
        <v>5264</v>
      </c>
      <c r="X2399" s="78">
        <v>9126</v>
      </c>
      <c r="Y2399" s="78">
        <v>12806</v>
      </c>
      <c r="Z2399" s="78">
        <v>17230</v>
      </c>
      <c r="AA2399" s="78">
        <v>120.42</v>
      </c>
      <c r="AB2399" s="78">
        <v>137.69999999999999</v>
      </c>
      <c r="AC2399" s="78">
        <v>30188</v>
      </c>
      <c r="AD2399" s="104">
        <v>2.2736299999999998</v>
      </c>
      <c r="AE2399" s="78">
        <v>18453</v>
      </c>
      <c r="AF2399" s="104">
        <v>0.12169000000000001</v>
      </c>
      <c r="AG2399" s="78">
        <v>12312</v>
      </c>
      <c r="AH2399" s="104">
        <v>-1.0138799999999999</v>
      </c>
      <c r="AI2399" s="78">
        <v>-9959</v>
      </c>
      <c r="AJ2399" s="104">
        <v>-0.86929999999999996</v>
      </c>
      <c r="AK2399" s="78">
        <v>11100</v>
      </c>
      <c r="AL2399" s="78">
        <v>10400</v>
      </c>
      <c r="AM2399" s="8">
        <v>10900</v>
      </c>
      <c r="AN2399" s="78">
        <v>257</v>
      </c>
      <c r="AO2399" s="78">
        <v>11400</v>
      </c>
      <c r="AP2399" s="78">
        <v>10800</v>
      </c>
      <c r="AQ2399" s="78">
        <v>10900</v>
      </c>
      <c r="AR2399" s="78">
        <v>435</v>
      </c>
      <c r="AS2399" s="78">
        <v>11000</v>
      </c>
      <c r="AT2399" s="78">
        <v>10850</v>
      </c>
      <c r="AU2399" s="78">
        <v>10900</v>
      </c>
      <c r="AV2399" s="78">
        <v>71</v>
      </c>
      <c r="AW2399" s="77">
        <v>14.74</v>
      </c>
      <c r="AX2399" s="144">
        <f t="shared" si="253"/>
        <v>0.55000000000000004</v>
      </c>
      <c r="AY2399" s="144">
        <f t="shared" si="254"/>
        <v>0.63</v>
      </c>
      <c r="AZ2399" s="144">
        <f t="shared" si="255"/>
        <v>0.55000000000000004</v>
      </c>
      <c r="BA2399" s="54">
        <f t="shared" si="256"/>
        <v>16.79399182217162</v>
      </c>
      <c r="BB2399" s="54">
        <f t="shared" si="257"/>
        <v>11.774008177828374</v>
      </c>
    </row>
    <row r="2400" spans="1:54" x14ac:dyDescent="0.25">
      <c r="A2400" s="3">
        <v>43732</v>
      </c>
      <c r="B2400" s="77">
        <v>10918.01</v>
      </c>
      <c r="C2400" s="77">
        <v>1097.0778399999999</v>
      </c>
      <c r="D2400" s="77">
        <v>21.644000000000002</v>
      </c>
      <c r="E2400" s="77">
        <f t="shared" si="259"/>
        <v>976.94789999999989</v>
      </c>
      <c r="F2400" s="77">
        <v>-9.0808</v>
      </c>
      <c r="G2400" s="77">
        <v>2.0355000000000003</v>
      </c>
      <c r="H2400">
        <v>0</v>
      </c>
      <c r="I2400" s="78">
        <v>10908</v>
      </c>
      <c r="J2400">
        <v>201910</v>
      </c>
      <c r="K2400" s="78">
        <v>10908</v>
      </c>
      <c r="L2400" s="77">
        <f t="shared" si="258"/>
        <v>-10.010000000000218</v>
      </c>
      <c r="M2400" s="78">
        <v>50337</v>
      </c>
      <c r="N2400" s="78">
        <v>1097.9067500000001</v>
      </c>
      <c r="O2400" s="78">
        <v>-1778</v>
      </c>
      <c r="P2400" s="78">
        <v>-9.6919799999999992</v>
      </c>
      <c r="Q2400" s="144">
        <v>49892.5</v>
      </c>
      <c r="R2400" s="78">
        <v>-27867</v>
      </c>
      <c r="S2400" s="78">
        <v>-3570</v>
      </c>
      <c r="T2400" s="78">
        <v>7816</v>
      </c>
      <c r="U2400" s="78">
        <v>40262</v>
      </c>
      <c r="V2400" s="219">
        <v>-0.19412845859619493</v>
      </c>
      <c r="W2400" s="78">
        <v>2128</v>
      </c>
      <c r="X2400" s="78">
        <v>5668</v>
      </c>
      <c r="Y2400" s="78">
        <v>9322</v>
      </c>
      <c r="Z2400" s="78">
        <v>14224</v>
      </c>
      <c r="AA2400" s="78">
        <v>115.96</v>
      </c>
      <c r="AB2400" s="78">
        <v>138.69999999999999</v>
      </c>
      <c r="AC2400" s="78">
        <v>33801</v>
      </c>
      <c r="AD2400" s="104">
        <v>2.4170600000000002</v>
      </c>
      <c r="AE2400" s="78">
        <v>17567</v>
      </c>
      <c r="AF2400" s="104">
        <v>0.11217000000000001</v>
      </c>
      <c r="AG2400" s="78">
        <v>14071</v>
      </c>
      <c r="AH2400" s="104">
        <v>-0.75229999999999997</v>
      </c>
      <c r="AI2400" s="78">
        <v>-10007</v>
      </c>
      <c r="AJ2400" s="104">
        <v>-0.73863999999999996</v>
      </c>
      <c r="AK2400" s="78">
        <v>11100</v>
      </c>
      <c r="AL2400" s="78">
        <v>10400</v>
      </c>
      <c r="AM2400" s="8">
        <v>10900</v>
      </c>
      <c r="AN2400" s="78">
        <v>253</v>
      </c>
      <c r="AO2400" s="78">
        <v>11600</v>
      </c>
      <c r="AP2400" s="78">
        <v>10800</v>
      </c>
      <c r="AQ2400" s="78">
        <v>10900</v>
      </c>
      <c r="AR2400" s="78">
        <v>430</v>
      </c>
      <c r="AS2400" s="78">
        <v>10950</v>
      </c>
      <c r="AT2400" s="78">
        <v>10850</v>
      </c>
      <c r="AU2400" s="78">
        <v>10900</v>
      </c>
      <c r="AV2400" s="78">
        <v>48.5</v>
      </c>
      <c r="AW2400" s="77">
        <v>14.65</v>
      </c>
      <c r="AX2400" s="144">
        <f t="shared" si="253"/>
        <v>0.55000000000000004</v>
      </c>
      <c r="AY2400" s="144">
        <f t="shared" si="254"/>
        <v>0.61</v>
      </c>
      <c r="AZ2400" s="144">
        <f t="shared" si="255"/>
        <v>0.52</v>
      </c>
      <c r="BA2400" s="54">
        <f t="shared" si="256"/>
        <v>15.973184822799487</v>
      </c>
      <c r="BB2400" s="54">
        <f t="shared" si="257"/>
        <v>12.267815177200506</v>
      </c>
    </row>
    <row r="2401" spans="1:54" x14ac:dyDescent="0.25">
      <c r="A2401" s="3">
        <v>43733</v>
      </c>
      <c r="B2401" s="77">
        <v>10873.69</v>
      </c>
      <c r="C2401" s="77">
        <v>1062.59302</v>
      </c>
      <c r="D2401" s="77">
        <v>-31.1981</v>
      </c>
      <c r="E2401" s="77">
        <f t="shared" si="259"/>
        <v>1030.5722999999998</v>
      </c>
      <c r="F2401" s="77">
        <v>-0.41649999999999998</v>
      </c>
      <c r="G2401" s="77">
        <v>-22.7317</v>
      </c>
      <c r="H2401" t="s">
        <v>1950</v>
      </c>
      <c r="I2401" s="78">
        <v>10841</v>
      </c>
      <c r="J2401">
        <v>201910</v>
      </c>
      <c r="K2401" s="78">
        <v>10841</v>
      </c>
      <c r="L2401" s="77">
        <f t="shared" si="258"/>
        <v>-32.690000000000509</v>
      </c>
      <c r="M2401" s="78">
        <v>48321</v>
      </c>
      <c r="N2401" s="78">
        <v>1047.7697499999999</v>
      </c>
      <c r="O2401" s="78">
        <v>-6341</v>
      </c>
      <c r="P2401" s="78">
        <v>-34.368020000000001</v>
      </c>
      <c r="Q2401" s="144">
        <v>46735.75</v>
      </c>
      <c r="R2401" s="78">
        <v>-28669</v>
      </c>
      <c r="S2401" s="78">
        <v>-4136</v>
      </c>
      <c r="T2401" s="78">
        <v>1081</v>
      </c>
      <c r="U2401" s="78">
        <v>41541</v>
      </c>
      <c r="V2401" s="219">
        <v>-2.6022483811174502E-2</v>
      </c>
      <c r="W2401" s="78">
        <v>1032</v>
      </c>
      <c r="X2401" s="78">
        <v>4105</v>
      </c>
      <c r="Y2401" s="78">
        <v>7000</v>
      </c>
      <c r="Z2401" s="78">
        <v>11870</v>
      </c>
      <c r="AA2401" s="78">
        <v>114.34</v>
      </c>
      <c r="AB2401" s="78">
        <v>146.38</v>
      </c>
      <c r="AC2401" s="78">
        <v>31014</v>
      </c>
      <c r="AD2401" s="104">
        <v>2.1709900000000002</v>
      </c>
      <c r="AE2401" s="78">
        <v>6782</v>
      </c>
      <c r="AF2401" s="104">
        <v>0.13888</v>
      </c>
      <c r="AG2401" s="78">
        <v>13570</v>
      </c>
      <c r="AH2401" s="104">
        <v>-0.84452000000000005</v>
      </c>
      <c r="AI2401" s="78">
        <v>-23440</v>
      </c>
      <c r="AJ2401" s="104">
        <v>-0.91547999999999996</v>
      </c>
      <c r="AK2401" s="78">
        <v>11100</v>
      </c>
      <c r="AL2401" s="78">
        <v>10400</v>
      </c>
      <c r="AM2401" s="8">
        <v>10800</v>
      </c>
      <c r="AN2401" s="78">
        <v>262</v>
      </c>
      <c r="AO2401" s="78">
        <v>11600</v>
      </c>
      <c r="AP2401" s="78">
        <v>10800</v>
      </c>
      <c r="AQ2401" s="78">
        <v>10800</v>
      </c>
      <c r="AR2401" s="78">
        <v>443</v>
      </c>
      <c r="AS2401" s="78">
        <v>11000</v>
      </c>
      <c r="AT2401" s="78">
        <v>10800</v>
      </c>
      <c r="AU2401" s="78">
        <v>10850</v>
      </c>
      <c r="AV2401" s="78">
        <v>120</v>
      </c>
      <c r="AW2401" s="77">
        <v>14.61</v>
      </c>
      <c r="AX2401" s="144">
        <f t="shared" si="253"/>
        <v>0.55000000000000004</v>
      </c>
      <c r="AY2401" s="144">
        <f t="shared" si="254"/>
        <v>0.59</v>
      </c>
      <c r="AZ2401" s="144">
        <f t="shared" si="255"/>
        <v>0.5</v>
      </c>
      <c r="BA2401" s="54">
        <f t="shared" si="256"/>
        <v>15.595006747623732</v>
      </c>
      <c r="BB2401" s="54">
        <f t="shared" si="257"/>
        <v>12.474993252376262</v>
      </c>
    </row>
    <row r="2402" spans="1:54" x14ac:dyDescent="0.25">
      <c r="A2402" s="3">
        <v>43734</v>
      </c>
      <c r="B2402" s="77">
        <v>10871.99</v>
      </c>
      <c r="C2402" s="77">
        <v>1160.1895999999999</v>
      </c>
      <c r="D2402" s="77">
        <v>-10.338900000000001</v>
      </c>
      <c r="E2402" s="77">
        <f t="shared" si="259"/>
        <v>1007.4503000000001</v>
      </c>
      <c r="F2402" s="77">
        <v>3.6347000000000005</v>
      </c>
      <c r="G2402" s="77">
        <v>-13.7707</v>
      </c>
      <c r="H2402">
        <v>0</v>
      </c>
      <c r="I2402" s="78">
        <v>10843</v>
      </c>
      <c r="J2402">
        <v>201910</v>
      </c>
      <c r="K2402" s="78">
        <v>10843</v>
      </c>
      <c r="L2402" s="77">
        <f t="shared" si="258"/>
        <v>-28.989999999999782</v>
      </c>
      <c r="M2402" s="78">
        <v>49848</v>
      </c>
      <c r="N2402" s="78">
        <v>1081.0693000000001</v>
      </c>
      <c r="O2402" s="78">
        <v>-7226</v>
      </c>
      <c r="P2402" s="78">
        <v>-39.173639999999999</v>
      </c>
      <c r="Q2402" s="144">
        <v>48041.5</v>
      </c>
      <c r="R2402" s="78">
        <v>-28903</v>
      </c>
      <c r="S2402" s="78">
        <v>-3375</v>
      </c>
      <c r="T2402" s="78">
        <v>1014</v>
      </c>
      <c r="U2402" s="78">
        <v>42075</v>
      </c>
      <c r="V2402" s="219">
        <v>-2.4099821746880572E-2</v>
      </c>
      <c r="W2402" s="78">
        <v>2375</v>
      </c>
      <c r="X2402" s="78">
        <v>5653</v>
      </c>
      <c r="Y2402" s="78">
        <v>9923</v>
      </c>
      <c r="Z2402" s="78">
        <v>12564</v>
      </c>
      <c r="AA2402" s="78">
        <v>116.15</v>
      </c>
      <c r="AB2402" s="78">
        <v>136.78</v>
      </c>
      <c r="AC2402" s="78">
        <v>35356</v>
      </c>
      <c r="AD2402" s="104">
        <v>2.1617299999999999</v>
      </c>
      <c r="AE2402" s="78">
        <v>6474</v>
      </c>
      <c r="AF2402" s="104">
        <v>6.9040000000000004E-2</v>
      </c>
      <c r="AG2402" s="78">
        <v>7933</v>
      </c>
      <c r="AH2402" s="104">
        <v>-1.1245499999999999</v>
      </c>
      <c r="AI2402" s="78">
        <v>-17962</v>
      </c>
      <c r="AJ2402" s="104">
        <v>-0.76178000000000001</v>
      </c>
      <c r="AK2402" s="78">
        <v>11100</v>
      </c>
      <c r="AL2402" s="78">
        <v>10300</v>
      </c>
      <c r="AM2402" s="8">
        <v>10800</v>
      </c>
      <c r="AN2402" s="78">
        <v>252</v>
      </c>
      <c r="AO2402" s="78">
        <v>11600</v>
      </c>
      <c r="AP2402" s="78">
        <v>10800</v>
      </c>
      <c r="AQ2402" s="78">
        <v>10800</v>
      </c>
      <c r="AR2402" s="78">
        <v>431</v>
      </c>
      <c r="AS2402" s="78">
        <v>10850</v>
      </c>
      <c r="AT2402" s="78">
        <v>10800</v>
      </c>
      <c r="AU2402" s="78">
        <v>10850</v>
      </c>
      <c r="AV2402" s="78">
        <v>111.5</v>
      </c>
      <c r="AW2402" s="77">
        <v>14.55</v>
      </c>
      <c r="AX2402" s="144">
        <f t="shared" si="253"/>
        <v>0.55000000000000004</v>
      </c>
      <c r="AY2402" s="144">
        <f t="shared" si="254"/>
        <v>0.56999999999999995</v>
      </c>
      <c r="AZ2402" s="144">
        <f t="shared" si="255"/>
        <v>0.5</v>
      </c>
      <c r="BA2402" s="54">
        <f t="shared" si="256"/>
        <v>15.244901317122125</v>
      </c>
      <c r="BB2402" s="54">
        <f t="shared" si="257"/>
        <v>12.679098682877871</v>
      </c>
    </row>
    <row r="2403" spans="1:54" x14ac:dyDescent="0.25">
      <c r="A2403" s="3">
        <v>43735</v>
      </c>
      <c r="B2403" s="77">
        <v>10829.68</v>
      </c>
      <c r="C2403" s="77">
        <v>1247.7159799999999</v>
      </c>
      <c r="D2403" s="77">
        <v>22.345399999999998</v>
      </c>
      <c r="E2403" s="77">
        <f t="shared" si="259"/>
        <v>1048.6026999999999</v>
      </c>
      <c r="F2403" s="77">
        <v>-6.4275000000000002</v>
      </c>
      <c r="G2403" s="77">
        <v>-29.5763</v>
      </c>
      <c r="H2403">
        <v>0</v>
      </c>
      <c r="I2403" s="78">
        <v>10824</v>
      </c>
      <c r="J2403">
        <v>201910</v>
      </c>
      <c r="K2403" s="78">
        <v>10824</v>
      </c>
      <c r="L2403" s="77">
        <f t="shared" si="258"/>
        <v>-5.680000000000291</v>
      </c>
      <c r="M2403" s="78">
        <v>52571</v>
      </c>
      <c r="N2403" s="78">
        <v>1138.0367000000001</v>
      </c>
      <c r="O2403" s="78">
        <v>-5090</v>
      </c>
      <c r="P2403" s="78">
        <v>-27.542120000000001</v>
      </c>
      <c r="Q2403" s="144">
        <v>51298.5</v>
      </c>
      <c r="R2403" s="78">
        <v>-28137</v>
      </c>
      <c r="S2403" s="78">
        <v>-3613</v>
      </c>
      <c r="T2403" s="78">
        <v>2137</v>
      </c>
      <c r="U2403" s="78">
        <v>41126</v>
      </c>
      <c r="V2403" s="219">
        <v>-5.196226231580995E-2</v>
      </c>
      <c r="W2403" s="78">
        <v>4305</v>
      </c>
      <c r="X2403" s="78">
        <v>7644</v>
      </c>
      <c r="Y2403" s="78">
        <v>10630</v>
      </c>
      <c r="Z2403" s="78">
        <v>15893</v>
      </c>
      <c r="AA2403" s="78">
        <v>118.64</v>
      </c>
      <c r="AB2403" s="78">
        <v>132.19</v>
      </c>
      <c r="AC2403" s="78">
        <v>39094</v>
      </c>
      <c r="AD2403" s="104">
        <v>2.1066699999999998</v>
      </c>
      <c r="AE2403" s="78">
        <v>7830</v>
      </c>
      <c r="AF2403" s="104">
        <v>0.11138000000000001</v>
      </c>
      <c r="AG2403" s="78">
        <v>9465</v>
      </c>
      <c r="AH2403" s="104">
        <v>-0.98821999999999999</v>
      </c>
      <c r="AI2403" s="78">
        <v>-13508</v>
      </c>
      <c r="AJ2403" s="104">
        <v>-0.92856000000000005</v>
      </c>
      <c r="AK2403" s="78">
        <v>11100</v>
      </c>
      <c r="AL2403" s="78">
        <v>10400</v>
      </c>
      <c r="AM2403" s="8">
        <v>10800</v>
      </c>
      <c r="AN2403" s="78">
        <v>246</v>
      </c>
      <c r="AO2403" s="78">
        <v>11600</v>
      </c>
      <c r="AP2403" s="78">
        <v>10800</v>
      </c>
      <c r="AQ2403" s="78">
        <v>10800</v>
      </c>
      <c r="AR2403" s="78">
        <v>431</v>
      </c>
      <c r="AS2403" s="78">
        <v>10950</v>
      </c>
      <c r="AT2403" s="78">
        <v>10600</v>
      </c>
      <c r="AU2403" s="78">
        <v>10850</v>
      </c>
      <c r="AV2403" s="78">
        <v>92</v>
      </c>
      <c r="AW2403" s="77">
        <v>14.5</v>
      </c>
      <c r="AX2403" s="144">
        <f t="shared" si="253"/>
        <v>0.51</v>
      </c>
      <c r="AY2403" s="144">
        <f t="shared" si="254"/>
        <v>0.53</v>
      </c>
      <c r="AZ2403" s="144">
        <f t="shared" si="255"/>
        <v>0.48</v>
      </c>
      <c r="BA2403" s="54">
        <f t="shared" si="256"/>
        <v>14.957925269255931</v>
      </c>
      <c r="BB2403" s="54">
        <f t="shared" si="257"/>
        <v>12.853074730744066</v>
      </c>
    </row>
    <row r="2404" spans="1:54" x14ac:dyDescent="0.25">
      <c r="A2404" s="3">
        <v>43739</v>
      </c>
      <c r="B2404" s="77">
        <v>10967.65</v>
      </c>
      <c r="C2404" s="77">
        <v>1498.4884500000001</v>
      </c>
      <c r="D2404" s="77">
        <v>139.55190000000002</v>
      </c>
      <c r="E2404" s="77">
        <f t="shared" si="259"/>
        <v>1037.0492000000002</v>
      </c>
      <c r="F2404" s="77">
        <v>1.1878</v>
      </c>
      <c r="G2404" s="77">
        <v>-14.907</v>
      </c>
      <c r="H2404">
        <v>0</v>
      </c>
      <c r="I2404" s="78">
        <v>10954</v>
      </c>
      <c r="J2404">
        <v>201910</v>
      </c>
      <c r="K2404" s="78">
        <v>10954</v>
      </c>
      <c r="L2404" s="77">
        <f t="shared" si="258"/>
        <v>-13.649999999999636</v>
      </c>
      <c r="M2404" s="78">
        <v>57182</v>
      </c>
      <c r="N2404" s="78">
        <v>1252.71351</v>
      </c>
      <c r="O2404" s="78">
        <v>460</v>
      </c>
      <c r="P2404" s="78">
        <v>2.5206200000000001</v>
      </c>
      <c r="Q2404" s="144">
        <v>57297</v>
      </c>
      <c r="R2404" s="78">
        <v>-27450</v>
      </c>
      <c r="S2404" s="78">
        <v>-4752</v>
      </c>
      <c r="T2404" s="78">
        <v>9110</v>
      </c>
      <c r="U2404" s="78">
        <v>48105</v>
      </c>
      <c r="V2404" s="219">
        <v>-0.18937740359629976</v>
      </c>
      <c r="W2404" s="78">
        <v>5226</v>
      </c>
      <c r="X2404" s="78">
        <v>9620</v>
      </c>
      <c r="Y2404" s="78">
        <v>10368</v>
      </c>
      <c r="Z2404" s="78">
        <v>16013</v>
      </c>
      <c r="AA2404" s="78">
        <v>121.41</v>
      </c>
      <c r="AB2404" s="78">
        <v>155.32</v>
      </c>
      <c r="AC2404" s="78">
        <v>42477</v>
      </c>
      <c r="AD2404" s="104">
        <v>2.5226700000000002</v>
      </c>
      <c r="AE2404" s="78">
        <v>12257</v>
      </c>
      <c r="AF2404" s="104">
        <v>0.115</v>
      </c>
      <c r="AG2404" s="78">
        <v>13729</v>
      </c>
      <c r="AH2404" s="104">
        <v>-0.32878000000000002</v>
      </c>
      <c r="AI2404" s="78">
        <v>-30064</v>
      </c>
      <c r="AJ2404" s="104">
        <v>-0.69418999999999997</v>
      </c>
      <c r="AK2404" s="78">
        <v>11100</v>
      </c>
      <c r="AL2404" s="78">
        <v>10400</v>
      </c>
      <c r="AM2404" s="8">
        <v>11000</v>
      </c>
      <c r="AN2404" s="78">
        <v>197</v>
      </c>
      <c r="AO2404" s="78">
        <v>11500</v>
      </c>
      <c r="AP2404" s="78">
        <v>10800</v>
      </c>
      <c r="AQ2404" s="78">
        <v>10900</v>
      </c>
      <c r="AR2404" s="78">
        <v>399</v>
      </c>
      <c r="AS2404" s="78">
        <v>10950</v>
      </c>
      <c r="AT2404" s="78">
        <v>10900</v>
      </c>
      <c r="AU2404" s="78">
        <v>10950</v>
      </c>
      <c r="AV2404" s="78">
        <v>47.5</v>
      </c>
      <c r="AW2404" s="77">
        <v>13.62</v>
      </c>
      <c r="AX2404" s="144">
        <f t="shared" si="253"/>
        <v>0.24</v>
      </c>
      <c r="AY2404" s="144">
        <f t="shared" si="254"/>
        <v>0.32</v>
      </c>
      <c r="AZ2404" s="144">
        <f t="shared" si="255"/>
        <v>0.3</v>
      </c>
      <c r="BA2404" s="54">
        <f t="shared" si="256"/>
        <v>14.89779761377388</v>
      </c>
      <c r="BB2404" s="54">
        <f t="shared" si="257"/>
        <v>12.834202386226119</v>
      </c>
    </row>
    <row r="2405" spans="1:54" x14ac:dyDescent="0.25">
      <c r="A2405" s="3">
        <v>43740</v>
      </c>
      <c r="B2405" s="77">
        <v>10947.88</v>
      </c>
      <c r="C2405" s="77">
        <v>1169.5088699999999</v>
      </c>
      <c r="D2405" s="77">
        <v>13.4663</v>
      </c>
      <c r="E2405" s="77">
        <f t="shared" si="259"/>
        <v>1011.6968000000002</v>
      </c>
      <c r="F2405" s="77">
        <v>7.391</v>
      </c>
      <c r="G2405" s="77">
        <v>-17.052099999999999</v>
      </c>
      <c r="H2405" t="s">
        <v>1951</v>
      </c>
      <c r="I2405" s="78">
        <v>10922</v>
      </c>
      <c r="J2405">
        <v>201910</v>
      </c>
      <c r="K2405" s="78">
        <v>10922</v>
      </c>
      <c r="L2405" s="77">
        <f t="shared" si="258"/>
        <v>-25.8799999999992</v>
      </c>
      <c r="M2405" s="78">
        <v>54169</v>
      </c>
      <c r="N2405" s="78">
        <v>1183.4595200000001</v>
      </c>
      <c r="O2405" s="78">
        <v>-3459</v>
      </c>
      <c r="P2405" s="78">
        <v>-18.892410000000002</v>
      </c>
      <c r="Q2405" s="144">
        <v>53304.25</v>
      </c>
      <c r="R2405" s="78">
        <v>-25928</v>
      </c>
      <c r="S2405" s="78">
        <v>-4490</v>
      </c>
      <c r="T2405" s="78">
        <v>4487</v>
      </c>
      <c r="U2405" s="78">
        <v>45971</v>
      </c>
      <c r="V2405" s="219">
        <v>-9.7605011855300086E-2</v>
      </c>
      <c r="W2405" s="78">
        <v>7961</v>
      </c>
      <c r="X2405" s="78">
        <v>15179</v>
      </c>
      <c r="Y2405" s="78">
        <v>13634</v>
      </c>
      <c r="Z2405" s="78">
        <v>18730</v>
      </c>
      <c r="AA2405" s="78">
        <v>115.26</v>
      </c>
      <c r="AB2405" s="78">
        <v>145.41</v>
      </c>
      <c r="AC2405" s="78">
        <v>29407</v>
      </c>
      <c r="AD2405" s="104">
        <v>2.2547100000000002</v>
      </c>
      <c r="AE2405" s="78">
        <v>12435</v>
      </c>
      <c r="AF2405" s="104">
        <v>0.26612999999999998</v>
      </c>
      <c r="AG2405" s="78">
        <v>7911</v>
      </c>
      <c r="AH2405" s="104">
        <v>-0.75280000000000002</v>
      </c>
      <c r="AI2405" s="78">
        <v>-30068</v>
      </c>
      <c r="AJ2405" s="104">
        <v>-0.96153999999999995</v>
      </c>
      <c r="AK2405" s="78">
        <v>11100</v>
      </c>
      <c r="AL2405" s="78">
        <v>10400</v>
      </c>
      <c r="AM2405" s="8">
        <v>10900</v>
      </c>
      <c r="AN2405" s="78">
        <v>206</v>
      </c>
      <c r="AO2405" s="78">
        <v>11300</v>
      </c>
      <c r="AP2405" s="78">
        <v>10800</v>
      </c>
      <c r="AQ2405" s="78">
        <v>10900</v>
      </c>
      <c r="AR2405" s="78">
        <v>404</v>
      </c>
      <c r="AS2405" s="78">
        <v>11000</v>
      </c>
      <c r="AT2405" s="78">
        <v>10900</v>
      </c>
      <c r="AU2405" s="78">
        <v>10950</v>
      </c>
      <c r="AV2405" s="78">
        <v>126</v>
      </c>
      <c r="AW2405" s="77">
        <v>14.69</v>
      </c>
      <c r="AX2405" s="144">
        <f t="shared" si="253"/>
        <v>0.72</v>
      </c>
      <c r="AY2405" s="144">
        <f t="shared" si="254"/>
        <v>0.61</v>
      </c>
      <c r="AZ2405" s="144">
        <f t="shared" si="255"/>
        <v>0.57999999999999996</v>
      </c>
      <c r="BA2405" s="54">
        <f t="shared" si="256"/>
        <v>15.005700501207206</v>
      </c>
      <c r="BB2405" s="54">
        <f t="shared" si="257"/>
        <v>12.81729949879279</v>
      </c>
    </row>
    <row r="2406" spans="1:54" x14ac:dyDescent="0.25">
      <c r="A2406" s="3">
        <v>43741</v>
      </c>
      <c r="B2406" s="77">
        <v>10875.91</v>
      </c>
      <c r="C2406" s="77">
        <v>1217.1604299999999</v>
      </c>
      <c r="D2406" s="77">
        <v>-87.351399999999998</v>
      </c>
      <c r="E2406" s="77">
        <f t="shared" si="259"/>
        <v>996.2636</v>
      </c>
      <c r="F2406" s="77">
        <v>0.43590000000000001</v>
      </c>
      <c r="G2406" s="77">
        <v>-24.164999999999999</v>
      </c>
      <c r="H2406">
        <v>0</v>
      </c>
      <c r="I2406" s="78">
        <v>10851</v>
      </c>
      <c r="J2406">
        <v>201910</v>
      </c>
      <c r="K2406" s="78">
        <v>10851</v>
      </c>
      <c r="L2406" s="77">
        <f t="shared" si="258"/>
        <v>-24.909999999999854</v>
      </c>
      <c r="M2406" s="78">
        <v>54447</v>
      </c>
      <c r="N2406" s="78">
        <v>1181.4726000000001</v>
      </c>
      <c r="O2406" s="78">
        <v>-5760</v>
      </c>
      <c r="P2406" s="78">
        <v>-31.24203</v>
      </c>
      <c r="Q2406" s="144">
        <v>53007</v>
      </c>
      <c r="R2406" s="78">
        <v>-24570</v>
      </c>
      <c r="S2406" s="78">
        <v>-5079</v>
      </c>
      <c r="T2406" s="78">
        <v>1062</v>
      </c>
      <c r="U2406" s="78">
        <v>46950</v>
      </c>
      <c r="V2406" s="219">
        <v>-2.2619808306709264E-2</v>
      </c>
      <c r="W2406" s="78">
        <v>9374</v>
      </c>
      <c r="X2406" s="78">
        <v>17096</v>
      </c>
      <c r="Y2406" s="78">
        <v>14259</v>
      </c>
      <c r="Z2406" s="78">
        <v>20741</v>
      </c>
      <c r="AA2406" s="78">
        <v>127.79</v>
      </c>
      <c r="AB2406" s="78">
        <v>131.59</v>
      </c>
      <c r="AC2406" s="78">
        <v>42832</v>
      </c>
      <c r="AD2406" s="104">
        <v>2.5992700000000002</v>
      </c>
      <c r="AE2406" s="78">
        <v>12235</v>
      </c>
      <c r="AF2406" s="104">
        <v>0.75871999999999995</v>
      </c>
      <c r="AG2406" s="78">
        <v>3822</v>
      </c>
      <c r="AH2406" s="104">
        <v>-1.2649900000000001</v>
      </c>
      <c r="AI2406" s="78">
        <v>-17752</v>
      </c>
      <c r="AJ2406" s="104">
        <v>-1.5327299999999999</v>
      </c>
      <c r="AK2406" s="78">
        <v>11100</v>
      </c>
      <c r="AL2406" s="78">
        <v>10500</v>
      </c>
      <c r="AM2406" s="8">
        <v>10900</v>
      </c>
      <c r="AN2406" s="78">
        <v>214</v>
      </c>
      <c r="AO2406" s="78">
        <v>11400</v>
      </c>
      <c r="AP2406" s="78">
        <v>10800</v>
      </c>
      <c r="AQ2406" s="78">
        <v>10800</v>
      </c>
      <c r="AR2406" s="78">
        <v>437</v>
      </c>
      <c r="AS2406" s="78">
        <v>11000</v>
      </c>
      <c r="AT2406" s="78">
        <v>10800</v>
      </c>
      <c r="AU2406" s="78">
        <v>10850</v>
      </c>
      <c r="AV2406" s="78">
        <v>134</v>
      </c>
      <c r="AW2406" s="77">
        <v>15.54</v>
      </c>
      <c r="AX2406" s="144">
        <f t="shared" si="253"/>
        <v>0.86</v>
      </c>
      <c r="AY2406" s="144">
        <f t="shared" si="254"/>
        <v>0.69</v>
      </c>
      <c r="AZ2406" s="144">
        <f t="shared" si="255"/>
        <v>0.67</v>
      </c>
      <c r="BA2406" s="54">
        <f t="shared" si="256"/>
        <v>15.256286057116057</v>
      </c>
      <c r="BB2406" s="54">
        <f t="shared" si="257"/>
        <v>12.670713942883943</v>
      </c>
    </row>
    <row r="2407" spans="1:54" x14ac:dyDescent="0.25">
      <c r="A2407" s="3">
        <v>43742</v>
      </c>
      <c r="B2407" s="77">
        <v>10894.48</v>
      </c>
      <c r="C2407" s="77">
        <v>1235.6512</v>
      </c>
      <c r="D2407" s="77">
        <v>-9.2821999999999996</v>
      </c>
      <c r="E2407" s="77">
        <f t="shared" si="259"/>
        <v>933.2279000000002</v>
      </c>
      <c r="F2407" s="77">
        <v>3.7873999999999999</v>
      </c>
      <c r="G2407" s="77">
        <v>-23.023099999999999</v>
      </c>
      <c r="H2407">
        <v>0</v>
      </c>
      <c r="I2407" s="78">
        <v>10880</v>
      </c>
      <c r="J2407">
        <v>201910</v>
      </c>
      <c r="K2407" s="78">
        <v>10880</v>
      </c>
      <c r="L2407" s="77">
        <f t="shared" si="258"/>
        <v>-14.479999999999563</v>
      </c>
      <c r="M2407" s="78">
        <v>55126</v>
      </c>
      <c r="N2407" s="78">
        <v>1199.32212</v>
      </c>
      <c r="O2407" s="78">
        <v>-6213</v>
      </c>
      <c r="P2407" s="78">
        <v>-33.78622</v>
      </c>
      <c r="Q2407" s="144">
        <v>53572.75</v>
      </c>
      <c r="R2407" s="78">
        <v>-25257</v>
      </c>
      <c r="S2407" s="78">
        <v>-3905</v>
      </c>
      <c r="T2407" s="78">
        <v>2071</v>
      </c>
      <c r="U2407" s="78">
        <v>46214</v>
      </c>
      <c r="V2407" s="219">
        <v>-4.4813260051066776E-2</v>
      </c>
      <c r="W2407" s="78">
        <v>9613</v>
      </c>
      <c r="X2407" s="78">
        <v>17879</v>
      </c>
      <c r="Y2407" s="78">
        <v>15810</v>
      </c>
      <c r="Z2407" s="78">
        <v>22009</v>
      </c>
      <c r="AA2407" s="78">
        <v>118.25</v>
      </c>
      <c r="AB2407" s="78">
        <v>133.47</v>
      </c>
      <c r="AC2407" s="78">
        <v>44141</v>
      </c>
      <c r="AD2407" s="104">
        <v>2.5973700000000002</v>
      </c>
      <c r="AE2407" s="78">
        <v>15545</v>
      </c>
      <c r="AF2407" s="104">
        <v>0.84223000000000003</v>
      </c>
      <c r="AG2407" s="78">
        <v>821</v>
      </c>
      <c r="AH2407" s="104">
        <v>-1.4187799999999999</v>
      </c>
      <c r="AI2407" s="78">
        <v>-9421</v>
      </c>
      <c r="AJ2407" s="104">
        <v>-1.1398900000000001</v>
      </c>
      <c r="AK2407" s="78">
        <v>11100</v>
      </c>
      <c r="AL2407" s="78">
        <v>10500</v>
      </c>
      <c r="AM2407" s="8">
        <v>10900</v>
      </c>
      <c r="AN2407" s="78">
        <v>185</v>
      </c>
      <c r="AO2407" s="78">
        <v>11200</v>
      </c>
      <c r="AP2407" s="78">
        <v>10800</v>
      </c>
      <c r="AQ2407" s="78">
        <v>10900</v>
      </c>
      <c r="AR2407" s="78">
        <v>403</v>
      </c>
      <c r="AS2407" s="78">
        <v>11000</v>
      </c>
      <c r="AT2407" s="78">
        <v>10600</v>
      </c>
      <c r="AU2407" s="78">
        <v>10900</v>
      </c>
      <c r="AV2407" s="78">
        <v>98</v>
      </c>
      <c r="AW2407" s="77">
        <v>14.46</v>
      </c>
      <c r="AX2407" s="144">
        <f t="shared" ref="AX2407:AX2470" si="260">PERCENTRANK(AW2378:AW2407,AW2407,2)</f>
        <v>0.55000000000000004</v>
      </c>
      <c r="AY2407" s="144">
        <f t="shared" ref="AY2407:AY2470" si="261">PERCENTRANK(AW2358:AW2407,AW2407,2)</f>
        <v>0.46</v>
      </c>
      <c r="AZ2407" s="144">
        <f t="shared" ref="AZ2407:AZ2470" si="262">PERCENTRANK(AW2308:AW2407,AW2407,2)</f>
        <v>0.47</v>
      </c>
      <c r="BA2407" s="54">
        <f t="shared" ref="BA2407:BA2470" si="263">AVERAGE(AW2388:AW2407)+2*_xlfn.STDEV.S(AW2388:AW2407)</f>
        <v>15.303745204087273</v>
      </c>
      <c r="BB2407" s="54">
        <f t="shared" ref="BB2407:BB2470" si="264">AVERAGE(AW2388:AW2407)-2*_xlfn.STDEV.S(AW2388:AW2407)</f>
        <v>12.717254795912725</v>
      </c>
    </row>
    <row r="2408" spans="1:54" x14ac:dyDescent="0.25">
      <c r="A2408" s="3">
        <v>43745</v>
      </c>
      <c r="B2408" s="77">
        <v>10935.06</v>
      </c>
      <c r="C2408" s="77">
        <v>1143.8543299999999</v>
      </c>
      <c r="D2408" s="77">
        <v>25.470399999999998</v>
      </c>
      <c r="E2408" s="77">
        <f t="shared" si="259"/>
        <v>770.64800000000025</v>
      </c>
      <c r="F2408" s="77">
        <v>6.8621000000000008</v>
      </c>
      <c r="G2408" s="77">
        <v>-9.8830999999999989</v>
      </c>
      <c r="H2408">
        <v>0</v>
      </c>
      <c r="I2408" s="78">
        <v>10915</v>
      </c>
      <c r="J2408">
        <v>201910</v>
      </c>
      <c r="K2408" s="78">
        <v>10915</v>
      </c>
      <c r="L2408" s="77">
        <f t="shared" si="258"/>
        <v>-20.059999999999491</v>
      </c>
      <c r="M2408" s="78">
        <v>53865</v>
      </c>
      <c r="N2408" s="78">
        <v>1175.9044899999999</v>
      </c>
      <c r="O2408" s="78">
        <v>-3652</v>
      </c>
      <c r="P2408" s="78">
        <v>-19.927160000000001</v>
      </c>
      <c r="Q2408" s="144">
        <v>52952</v>
      </c>
      <c r="R2408" s="78">
        <v>-25223</v>
      </c>
      <c r="S2408" s="78">
        <v>-2427</v>
      </c>
      <c r="T2408" s="78">
        <v>4779</v>
      </c>
      <c r="U2408" s="78">
        <v>49962</v>
      </c>
      <c r="V2408" s="219">
        <v>-9.5652696048997232E-2</v>
      </c>
      <c r="W2408" s="78">
        <v>7320</v>
      </c>
      <c r="X2408" s="78">
        <v>16744</v>
      </c>
      <c r="Y2408" s="78">
        <v>15718</v>
      </c>
      <c r="Z2408" s="78">
        <v>21549</v>
      </c>
      <c r="AA2408" s="78">
        <v>139.72</v>
      </c>
      <c r="AB2408" s="78">
        <v>141.52000000000001</v>
      </c>
      <c r="AC2408" s="78">
        <v>42109</v>
      </c>
      <c r="AD2408" s="104">
        <v>2.47654</v>
      </c>
      <c r="AE2408" s="78">
        <v>13019</v>
      </c>
      <c r="AF2408" s="104">
        <v>0.61958000000000002</v>
      </c>
      <c r="AG2408" s="78">
        <v>-3698</v>
      </c>
      <c r="AH2408" s="104">
        <v>-1.43713</v>
      </c>
      <c r="AI2408" s="78">
        <v>-11212</v>
      </c>
      <c r="AJ2408" s="104">
        <v>-1.01115</v>
      </c>
      <c r="AK2408" s="78">
        <v>11100</v>
      </c>
      <c r="AL2408" s="78">
        <v>10400</v>
      </c>
      <c r="AM2408" s="8">
        <v>10900</v>
      </c>
      <c r="AN2408" s="78">
        <v>162</v>
      </c>
      <c r="AO2408" s="78">
        <v>11300</v>
      </c>
      <c r="AP2408" s="78">
        <v>10800</v>
      </c>
      <c r="AQ2408" s="78">
        <v>10900</v>
      </c>
      <c r="AR2408" s="78">
        <v>392</v>
      </c>
      <c r="AS2408" s="78">
        <v>11000</v>
      </c>
      <c r="AT2408" s="78">
        <v>10800</v>
      </c>
      <c r="AU2408" s="78">
        <v>10950</v>
      </c>
      <c r="AV2408" s="78">
        <v>66.5</v>
      </c>
      <c r="AW2408" s="77">
        <v>14.43</v>
      </c>
      <c r="AX2408" s="144">
        <f t="shared" si="260"/>
        <v>0.55000000000000004</v>
      </c>
      <c r="AY2408" s="144">
        <f t="shared" si="261"/>
        <v>0.44</v>
      </c>
      <c r="AZ2408" s="144">
        <f t="shared" si="262"/>
        <v>0.46</v>
      </c>
      <c r="BA2408" s="54">
        <f t="shared" si="263"/>
        <v>15.344014336892819</v>
      </c>
      <c r="BB2408" s="54">
        <f t="shared" si="264"/>
        <v>12.754985663107181</v>
      </c>
    </row>
    <row r="2409" spans="1:54" x14ac:dyDescent="0.25">
      <c r="A2409" s="3">
        <v>43746</v>
      </c>
      <c r="B2409" s="77">
        <v>11017.31</v>
      </c>
      <c r="C2409" s="77">
        <v>1310.19533</v>
      </c>
      <c r="D2409" s="77">
        <v>101.46870000000001</v>
      </c>
      <c r="E2409" s="77">
        <f t="shared" si="259"/>
        <v>779.47890000000018</v>
      </c>
      <c r="F2409" s="77">
        <v>-2.1286</v>
      </c>
      <c r="G2409" s="77">
        <v>-4.7831000000000001</v>
      </c>
      <c r="H2409">
        <v>0</v>
      </c>
      <c r="I2409" s="78">
        <v>11001</v>
      </c>
      <c r="J2409">
        <v>201910</v>
      </c>
      <c r="K2409" s="78">
        <v>11001</v>
      </c>
      <c r="L2409" s="77">
        <f t="shared" si="258"/>
        <v>-16.309999999999491</v>
      </c>
      <c r="M2409" s="78">
        <v>59765</v>
      </c>
      <c r="N2409" s="78">
        <v>1314.80458</v>
      </c>
      <c r="O2409" s="78">
        <v>930</v>
      </c>
      <c r="P2409" s="78">
        <v>5.1097999999999999</v>
      </c>
      <c r="Q2409" s="144">
        <v>59997.5</v>
      </c>
      <c r="R2409" s="78">
        <v>-25171</v>
      </c>
      <c r="S2409" s="78">
        <v>-4876</v>
      </c>
      <c r="T2409" s="78">
        <v>10577</v>
      </c>
      <c r="U2409" s="78">
        <v>57181</v>
      </c>
      <c r="V2409" s="219">
        <v>-0.18497402983508507</v>
      </c>
      <c r="W2409" s="78">
        <v>9960</v>
      </c>
      <c r="X2409" s="78">
        <v>18718</v>
      </c>
      <c r="Y2409" s="78">
        <v>15766</v>
      </c>
      <c r="Z2409" s="78">
        <v>22129</v>
      </c>
      <c r="AA2409" s="78">
        <v>120.65</v>
      </c>
      <c r="AB2409" s="78">
        <v>166.26</v>
      </c>
      <c r="AC2409" s="78">
        <v>46089</v>
      </c>
      <c r="AD2409" s="104">
        <v>2.9962399999999998</v>
      </c>
      <c r="AE2409" s="78">
        <v>18656</v>
      </c>
      <c r="AF2409" s="104">
        <v>0.94910000000000005</v>
      </c>
      <c r="AG2409" s="78">
        <v>3666</v>
      </c>
      <c r="AH2409" s="104">
        <v>-0.95420000000000005</v>
      </c>
      <c r="AI2409" s="78">
        <v>-25228</v>
      </c>
      <c r="AJ2409" s="104">
        <v>-1.5490200000000001</v>
      </c>
      <c r="AK2409" s="78">
        <v>11100</v>
      </c>
      <c r="AL2409" s="78">
        <v>10500</v>
      </c>
      <c r="AM2409" s="8">
        <v>11000</v>
      </c>
      <c r="AN2409" s="78">
        <v>145</v>
      </c>
      <c r="AO2409" s="78">
        <v>11300</v>
      </c>
      <c r="AP2409" s="78">
        <v>10800</v>
      </c>
      <c r="AQ2409" s="78">
        <v>11000</v>
      </c>
      <c r="AR2409" s="78">
        <v>374</v>
      </c>
      <c r="AS2409" s="78">
        <v>11000</v>
      </c>
      <c r="AT2409" s="78">
        <v>10950</v>
      </c>
      <c r="AU2409" s="78">
        <v>11000</v>
      </c>
      <c r="AV2409" s="78">
        <v>41</v>
      </c>
      <c r="AW2409" s="77">
        <v>14.07</v>
      </c>
      <c r="AX2409" s="144">
        <f t="shared" si="260"/>
        <v>0.48</v>
      </c>
      <c r="AY2409" s="144">
        <f t="shared" si="261"/>
        <v>0.38</v>
      </c>
      <c r="AZ2409" s="144">
        <f t="shared" si="262"/>
        <v>0.4</v>
      </c>
      <c r="BA2409" s="54">
        <f t="shared" si="263"/>
        <v>15.328193768595945</v>
      </c>
      <c r="BB2409" s="54">
        <f t="shared" si="264"/>
        <v>12.853806231404061</v>
      </c>
    </row>
    <row r="2410" spans="1:54" x14ac:dyDescent="0.25">
      <c r="A2410" s="3">
        <v>43747</v>
      </c>
      <c r="B2410" s="77">
        <v>10889.96</v>
      </c>
      <c r="C2410" s="77">
        <v>1304.6489999999999</v>
      </c>
      <c r="D2410" s="77">
        <v>-71.966099999999997</v>
      </c>
      <c r="E2410" s="77">
        <f t="shared" si="259"/>
        <v>664.70650000000023</v>
      </c>
      <c r="F2410" s="77">
        <v>-9.9439999999999991</v>
      </c>
      <c r="G2410" s="77">
        <v>-40.816400000000002</v>
      </c>
      <c r="H2410" t="s">
        <v>1952</v>
      </c>
      <c r="I2410" s="78">
        <v>10880</v>
      </c>
      <c r="J2410">
        <v>201910</v>
      </c>
      <c r="K2410" s="78">
        <v>10880</v>
      </c>
      <c r="L2410" s="77">
        <f t="shared" si="258"/>
        <v>-9.9599999999991269</v>
      </c>
      <c r="M2410" s="78">
        <v>52575</v>
      </c>
      <c r="N2410" s="78">
        <v>1144.13085</v>
      </c>
      <c r="O2410" s="78">
        <v>-11146</v>
      </c>
      <c r="P2410" s="78">
        <v>-60.652070000000002</v>
      </c>
      <c r="Q2410" s="144">
        <v>49788.5</v>
      </c>
      <c r="R2410" s="78">
        <v>-26448</v>
      </c>
      <c r="S2410" s="78">
        <v>-3472</v>
      </c>
      <c r="T2410" s="78">
        <v>1051</v>
      </c>
      <c r="U2410" s="78">
        <v>50108</v>
      </c>
      <c r="V2410" s="219">
        <v>-2.0974694659535404E-2</v>
      </c>
      <c r="W2410" s="78">
        <v>5739</v>
      </c>
      <c r="X2410" s="78">
        <v>13532</v>
      </c>
      <c r="Y2410" s="78">
        <v>12322</v>
      </c>
      <c r="Z2410" s="78">
        <v>20368</v>
      </c>
      <c r="AA2410" s="78">
        <v>114.83</v>
      </c>
      <c r="AB2410" s="78">
        <v>144.63</v>
      </c>
      <c r="AC2410" s="78">
        <v>44321</v>
      </c>
      <c r="AD2410" s="104">
        <v>2.4876</v>
      </c>
      <c r="AE2410" s="78">
        <v>18775</v>
      </c>
      <c r="AF2410" s="104">
        <v>1.2968200000000001</v>
      </c>
      <c r="AG2410" s="78">
        <v>-13101</v>
      </c>
      <c r="AH2410" s="104">
        <v>-1.38645</v>
      </c>
      <c r="AI2410" s="78">
        <v>-15692</v>
      </c>
      <c r="AJ2410" s="104">
        <v>-1.47881</v>
      </c>
      <c r="AK2410" s="78">
        <v>11100</v>
      </c>
      <c r="AL2410" s="78">
        <v>10400</v>
      </c>
      <c r="AM2410" s="8">
        <v>10900</v>
      </c>
      <c r="AN2410" s="78">
        <v>154</v>
      </c>
      <c r="AO2410" s="78">
        <v>11300</v>
      </c>
      <c r="AP2410" s="78">
        <v>10800</v>
      </c>
      <c r="AQ2410" s="78">
        <v>10900</v>
      </c>
      <c r="AR2410" s="78">
        <v>394</v>
      </c>
      <c r="AS2410" s="78">
        <v>11100</v>
      </c>
      <c r="AT2410" s="78">
        <v>10400</v>
      </c>
      <c r="AU2410" s="78">
        <v>10900</v>
      </c>
      <c r="AV2410" s="78">
        <v>154</v>
      </c>
      <c r="AW2410" s="77">
        <v>15.15</v>
      </c>
      <c r="AX2410" s="144">
        <f t="shared" si="260"/>
        <v>0.86</v>
      </c>
      <c r="AY2410" s="144">
        <f t="shared" si="261"/>
        <v>0.67</v>
      </c>
      <c r="AZ2410" s="144">
        <f t="shared" si="262"/>
        <v>0.69</v>
      </c>
      <c r="BA2410" s="54">
        <f t="shared" si="263"/>
        <v>15.442920212683617</v>
      </c>
      <c r="BB2410" s="54">
        <f t="shared" si="264"/>
        <v>12.929079787316379</v>
      </c>
    </row>
    <row r="2411" spans="1:54" x14ac:dyDescent="0.25">
      <c r="A2411" s="3">
        <v>43752</v>
      </c>
      <c r="B2411" s="77">
        <v>11066.95</v>
      </c>
      <c r="C2411" s="77">
        <v>1627.0015900000001</v>
      </c>
      <c r="D2411" s="77">
        <v>152.04249999999999</v>
      </c>
      <c r="E2411" s="77">
        <f t="shared" si="259"/>
        <v>794.00450000000012</v>
      </c>
      <c r="F2411" s="77">
        <v>5.8283000000000005</v>
      </c>
      <c r="G2411" s="77">
        <v>40.936199999999999</v>
      </c>
      <c r="H2411">
        <v>0</v>
      </c>
      <c r="I2411" s="78">
        <v>11076</v>
      </c>
      <c r="J2411">
        <v>201910</v>
      </c>
      <c r="K2411" s="78">
        <v>11076</v>
      </c>
      <c r="L2411" s="77">
        <f t="shared" si="258"/>
        <v>9.0499999999992724</v>
      </c>
      <c r="M2411" s="78">
        <v>57981</v>
      </c>
      <c r="N2411" s="78">
        <v>1283.1683599999999</v>
      </c>
      <c r="O2411" s="78">
        <v>-4547</v>
      </c>
      <c r="P2411" s="78">
        <v>-25.193960000000001</v>
      </c>
      <c r="Q2411" s="144">
        <v>56844.25</v>
      </c>
      <c r="R2411" s="78">
        <v>-26138</v>
      </c>
      <c r="S2411" s="78">
        <v>-4961</v>
      </c>
      <c r="T2411" s="78">
        <v>8310</v>
      </c>
      <c r="U2411" s="78">
        <v>52747</v>
      </c>
      <c r="V2411" s="219">
        <v>-0.15754450490075264</v>
      </c>
      <c r="W2411" s="78">
        <v>8490</v>
      </c>
      <c r="X2411" s="78">
        <v>12241</v>
      </c>
      <c r="Y2411" s="78">
        <v>12909</v>
      </c>
      <c r="Z2411" s="78">
        <v>22369</v>
      </c>
      <c r="AA2411" s="78">
        <v>136.80000000000001</v>
      </c>
      <c r="AB2411" s="78">
        <v>170.97</v>
      </c>
      <c r="AC2411" s="78">
        <v>43095</v>
      </c>
      <c r="AD2411" s="104">
        <v>2.93031</v>
      </c>
      <c r="AE2411" s="78">
        <v>34670</v>
      </c>
      <c r="AF2411" s="104">
        <v>1.2616400000000001</v>
      </c>
      <c r="AG2411" s="78">
        <v>2638</v>
      </c>
      <c r="AH2411" s="104">
        <v>-0.88998999999999995</v>
      </c>
      <c r="AI2411" s="78">
        <v>-34762</v>
      </c>
      <c r="AJ2411" s="104">
        <v>-1.72184</v>
      </c>
      <c r="AK2411" s="78">
        <v>11100</v>
      </c>
      <c r="AL2411" s="78">
        <v>10400</v>
      </c>
      <c r="AM2411" s="8">
        <v>11050</v>
      </c>
      <c r="AN2411" s="78">
        <v>71</v>
      </c>
      <c r="AO2411" s="78">
        <v>11300</v>
      </c>
      <c r="AP2411" s="78">
        <v>10800</v>
      </c>
      <c r="AQ2411" s="78">
        <v>11100</v>
      </c>
      <c r="AR2411" s="78">
        <v>332</v>
      </c>
      <c r="AS2411" s="78">
        <v>11100</v>
      </c>
      <c r="AT2411" s="78">
        <v>10400</v>
      </c>
      <c r="AU2411" s="78">
        <v>11050</v>
      </c>
      <c r="AV2411" s="78">
        <v>71</v>
      </c>
      <c r="AW2411" s="77">
        <v>13.27</v>
      </c>
      <c r="AX2411" s="144">
        <f t="shared" si="260"/>
        <v>0.06</v>
      </c>
      <c r="AY2411" s="144">
        <f t="shared" si="261"/>
        <v>0.04</v>
      </c>
      <c r="AZ2411" s="144">
        <f t="shared" si="262"/>
        <v>0.19</v>
      </c>
      <c r="BA2411" s="54">
        <f t="shared" si="263"/>
        <v>15.458448193913513</v>
      </c>
      <c r="BB2411" s="54">
        <f t="shared" si="264"/>
        <v>12.895551806086482</v>
      </c>
    </row>
    <row r="2412" spans="1:54" x14ac:dyDescent="0.25">
      <c r="A2412" s="3">
        <v>43753</v>
      </c>
      <c r="B2412" s="77">
        <v>11111.8</v>
      </c>
      <c r="C2412" s="77">
        <v>1376.0434499999999</v>
      </c>
      <c r="D2412" s="77">
        <v>49.375500000000002</v>
      </c>
      <c r="E2412" s="77">
        <f t="shared" si="259"/>
        <v>779.24050000000011</v>
      </c>
      <c r="F2412" s="77">
        <v>2.8412999999999999</v>
      </c>
      <c r="G2412" s="77">
        <v>-11.843299999999999</v>
      </c>
      <c r="H2412">
        <v>0</v>
      </c>
      <c r="I2412" s="78">
        <v>11108</v>
      </c>
      <c r="J2412">
        <v>201910</v>
      </c>
      <c r="K2412" s="78">
        <v>11108</v>
      </c>
      <c r="L2412" s="77">
        <f t="shared" si="258"/>
        <v>-3.7999999999992724</v>
      </c>
      <c r="M2412" s="78">
        <v>57537</v>
      </c>
      <c r="N2412" s="78">
        <v>1276.3449499999999</v>
      </c>
      <c r="O2412" s="78">
        <v>-4665</v>
      </c>
      <c r="P2412" s="78">
        <v>-25.937049999999999</v>
      </c>
      <c r="Q2412" s="144">
        <v>56370.75</v>
      </c>
      <c r="R2412" s="78">
        <v>-26553</v>
      </c>
      <c r="S2412" s="78">
        <v>-3931</v>
      </c>
      <c r="T2412" s="78">
        <v>12215</v>
      </c>
      <c r="U2412" s="78">
        <v>51731</v>
      </c>
      <c r="V2412" s="219">
        <v>-0.23612534070479982</v>
      </c>
      <c r="W2412" s="78">
        <v>7751</v>
      </c>
      <c r="X2412" s="78">
        <v>11685</v>
      </c>
      <c r="Y2412" s="78">
        <v>13699</v>
      </c>
      <c r="Z2412" s="78">
        <v>20209</v>
      </c>
      <c r="AA2412" s="78">
        <v>136.91999999999999</v>
      </c>
      <c r="AB2412" s="78">
        <v>183.61</v>
      </c>
      <c r="AC2412" s="78">
        <v>46298</v>
      </c>
      <c r="AD2412" s="104">
        <v>3.1303700000000001</v>
      </c>
      <c r="AE2412" s="78">
        <v>35594</v>
      </c>
      <c r="AF2412" s="104">
        <v>1.0382800000000001</v>
      </c>
      <c r="AG2412" s="78">
        <v>-42</v>
      </c>
      <c r="AH2412" s="104">
        <v>-0.88239000000000001</v>
      </c>
      <c r="AI2412" s="78">
        <v>-37014</v>
      </c>
      <c r="AJ2412" s="104">
        <v>-1.50451</v>
      </c>
      <c r="AK2412" s="78">
        <v>11100</v>
      </c>
      <c r="AL2412" s="78">
        <v>10400</v>
      </c>
      <c r="AM2412" s="8">
        <v>11100</v>
      </c>
      <c r="AN2412" s="78">
        <v>48</v>
      </c>
      <c r="AO2412" s="78">
        <v>11300</v>
      </c>
      <c r="AP2412" s="78">
        <v>10800</v>
      </c>
      <c r="AQ2412" s="78">
        <v>11100</v>
      </c>
      <c r="AR2412" s="78">
        <v>317</v>
      </c>
      <c r="AS2412" s="78">
        <v>11100</v>
      </c>
      <c r="AT2412" s="78">
        <v>10400</v>
      </c>
      <c r="AU2412" s="78">
        <v>11100</v>
      </c>
      <c r="AV2412" s="78">
        <v>48</v>
      </c>
      <c r="AW2412" s="77">
        <v>12.7</v>
      </c>
      <c r="AX2412" s="144">
        <f t="shared" si="260"/>
        <v>0</v>
      </c>
      <c r="AY2412" s="144">
        <f t="shared" si="261"/>
        <v>0</v>
      </c>
      <c r="AZ2412" s="144">
        <f t="shared" si="262"/>
        <v>0.13</v>
      </c>
      <c r="BA2412" s="54">
        <f t="shared" si="263"/>
        <v>15.543993632353384</v>
      </c>
      <c r="BB2412" s="54">
        <f t="shared" si="264"/>
        <v>12.74200636764661</v>
      </c>
    </row>
    <row r="2413" spans="1:54" x14ac:dyDescent="0.25">
      <c r="A2413" s="3">
        <v>43754</v>
      </c>
      <c r="B2413" s="77">
        <v>11162.83</v>
      </c>
      <c r="C2413" s="77">
        <v>1480.4748300000001</v>
      </c>
      <c r="D2413" s="77">
        <v>92.563099999999991</v>
      </c>
      <c r="E2413" s="77">
        <f t="shared" si="259"/>
        <v>807.60680000000013</v>
      </c>
      <c r="F2413" s="77">
        <v>1.1371</v>
      </c>
      <c r="G2413" s="77">
        <v>-33.517099999999999</v>
      </c>
      <c r="H2413" t="s">
        <v>1953</v>
      </c>
      <c r="I2413" s="78">
        <v>11145</v>
      </c>
      <c r="J2413">
        <v>201911</v>
      </c>
      <c r="K2413" s="78">
        <v>11131</v>
      </c>
      <c r="L2413" s="77">
        <f t="shared" si="258"/>
        <v>-31.829999999999927</v>
      </c>
      <c r="M2413" s="78">
        <v>55079</v>
      </c>
      <c r="N2413" s="78">
        <v>1226.1233299999999</v>
      </c>
      <c r="O2413" s="78">
        <v>3369</v>
      </c>
      <c r="P2413" s="78">
        <v>18.749389999999998</v>
      </c>
      <c r="Q2413" s="144">
        <v>55921.25</v>
      </c>
      <c r="R2413" s="78">
        <v>-26528</v>
      </c>
      <c r="S2413" s="78">
        <v>-2291</v>
      </c>
      <c r="T2413" s="78">
        <v>14159</v>
      </c>
      <c r="U2413" s="78">
        <v>33966</v>
      </c>
      <c r="V2413" s="219">
        <v>-0.41685803450509334</v>
      </c>
      <c r="W2413" s="78">
        <v>8976</v>
      </c>
      <c r="X2413" s="78">
        <v>16358</v>
      </c>
      <c r="Y2413" s="78">
        <v>15364</v>
      </c>
      <c r="Z2413" s="78">
        <v>20537</v>
      </c>
      <c r="AA2413" s="78">
        <v>114.26</v>
      </c>
      <c r="AB2413" s="78">
        <v>150.86000000000001</v>
      </c>
      <c r="AC2413" s="78">
        <v>31679</v>
      </c>
      <c r="AD2413" s="104">
        <v>3.2852800000000002</v>
      </c>
      <c r="AE2413" s="78">
        <v>33268</v>
      </c>
      <c r="AF2413" s="104">
        <v>0.84226000000000001</v>
      </c>
      <c r="AG2413" s="78">
        <v>6141</v>
      </c>
      <c r="AH2413" s="104">
        <v>-1.4093199999999999</v>
      </c>
      <c r="AI2413" s="78">
        <v>-36339</v>
      </c>
      <c r="AJ2413" s="104">
        <v>-1.60924</v>
      </c>
      <c r="AK2413" s="78">
        <v>11300</v>
      </c>
      <c r="AL2413" s="78">
        <v>10800</v>
      </c>
      <c r="AM2413" s="8">
        <v>11100</v>
      </c>
      <c r="AN2413" s="78">
        <v>324</v>
      </c>
      <c r="AO2413" s="78">
        <v>13400</v>
      </c>
      <c r="AP2413" s="78">
        <v>9600</v>
      </c>
      <c r="AQ2413" s="78">
        <v>11100</v>
      </c>
      <c r="AR2413" s="78">
        <v>445</v>
      </c>
      <c r="AS2413" s="78">
        <v>11300</v>
      </c>
      <c r="AT2413" s="78">
        <v>11100</v>
      </c>
      <c r="AU2413" s="78">
        <v>11150</v>
      </c>
      <c r="AV2413" s="78">
        <v>129</v>
      </c>
      <c r="AW2413" s="77">
        <v>12.92</v>
      </c>
      <c r="AX2413" s="144">
        <f t="shared" si="260"/>
        <v>0.03</v>
      </c>
      <c r="AY2413" s="144">
        <f t="shared" si="261"/>
        <v>0.02</v>
      </c>
      <c r="AZ2413" s="144">
        <f t="shared" si="262"/>
        <v>0.17</v>
      </c>
      <c r="BA2413" s="54">
        <f t="shared" si="263"/>
        <v>15.585514308241844</v>
      </c>
      <c r="BB2413" s="54">
        <f t="shared" si="264"/>
        <v>12.657485691758158</v>
      </c>
    </row>
    <row r="2414" spans="1:54" x14ac:dyDescent="0.25">
      <c r="A2414" s="3">
        <v>43755</v>
      </c>
      <c r="B2414" s="77">
        <v>11186.88</v>
      </c>
      <c r="C2414" s="77">
        <v>1236.96605</v>
      </c>
      <c r="D2414" s="77">
        <v>92.143600000000006</v>
      </c>
      <c r="E2414" s="77">
        <f t="shared" si="259"/>
        <v>806.95600000000002</v>
      </c>
      <c r="F2414" s="77">
        <v>1.5182</v>
      </c>
      <c r="G2414" s="77">
        <v>6.6863000000000001</v>
      </c>
      <c r="H2414">
        <v>0</v>
      </c>
      <c r="I2414" s="78">
        <v>11157</v>
      </c>
      <c r="J2414">
        <v>201911</v>
      </c>
      <c r="K2414" s="78">
        <v>11157</v>
      </c>
      <c r="L2414" s="77">
        <f t="shared" si="258"/>
        <v>-29.8799999999992</v>
      </c>
      <c r="M2414" s="78">
        <v>57752</v>
      </c>
      <c r="N2414" s="78">
        <v>1288.7473600000001</v>
      </c>
      <c r="O2414" s="78">
        <v>5781</v>
      </c>
      <c r="P2414" s="78">
        <v>32.248809999999999</v>
      </c>
      <c r="Q2414" s="144">
        <v>59197.25</v>
      </c>
      <c r="R2414" s="78">
        <v>-26643</v>
      </c>
      <c r="S2414" s="78">
        <v>-1639</v>
      </c>
      <c r="T2414" s="78">
        <v>17753</v>
      </c>
      <c r="U2414" s="78">
        <v>41260</v>
      </c>
      <c r="V2414" s="219">
        <v>-0.43027144934561318</v>
      </c>
      <c r="W2414" s="78">
        <v>10930</v>
      </c>
      <c r="X2414" s="78">
        <v>14987</v>
      </c>
      <c r="Y2414" s="78">
        <v>16399</v>
      </c>
      <c r="Z2414" s="78">
        <v>23143</v>
      </c>
      <c r="AA2414" s="78">
        <v>143.44</v>
      </c>
      <c r="AB2414" s="78">
        <v>155.63999999999999</v>
      </c>
      <c r="AC2414" s="78">
        <v>35770</v>
      </c>
      <c r="AD2414" s="104">
        <v>3.5966300000000002</v>
      </c>
      <c r="AE2414" s="78">
        <v>34277</v>
      </c>
      <c r="AF2414" s="104">
        <v>0.87056999999999995</v>
      </c>
      <c r="AG2414" s="78">
        <v>7087</v>
      </c>
      <c r="AH2414" s="104">
        <v>-1.5995600000000001</v>
      </c>
      <c r="AI2414" s="78">
        <v>-33104</v>
      </c>
      <c r="AJ2414" s="104">
        <v>-1.7400599999999999</v>
      </c>
      <c r="AK2414" s="78">
        <v>11300</v>
      </c>
      <c r="AL2414" s="78">
        <v>10800</v>
      </c>
      <c r="AM2414" s="8">
        <v>11200</v>
      </c>
      <c r="AN2414" s="78">
        <v>292</v>
      </c>
      <c r="AO2414" s="78">
        <v>13400</v>
      </c>
      <c r="AP2414" s="78">
        <v>9600</v>
      </c>
      <c r="AQ2414" s="78">
        <v>11100</v>
      </c>
      <c r="AR2414" s="78">
        <v>438</v>
      </c>
      <c r="AS2414" s="78">
        <v>11300</v>
      </c>
      <c r="AT2414" s="78">
        <v>11100</v>
      </c>
      <c r="AU2414" s="78">
        <v>11150</v>
      </c>
      <c r="AV2414" s="78">
        <v>110.5</v>
      </c>
      <c r="AW2414" s="77">
        <v>12.54</v>
      </c>
      <c r="AX2414" s="144">
        <f t="shared" si="260"/>
        <v>0</v>
      </c>
      <c r="AY2414" s="144">
        <f t="shared" si="261"/>
        <v>0</v>
      </c>
      <c r="AZ2414" s="144">
        <f t="shared" si="262"/>
        <v>0.12</v>
      </c>
      <c r="BA2414" s="54">
        <f t="shared" si="263"/>
        <v>15.678912120381435</v>
      </c>
      <c r="BB2414" s="54">
        <f t="shared" si="264"/>
        <v>12.430087879618567</v>
      </c>
    </row>
    <row r="2415" spans="1:54" x14ac:dyDescent="0.25">
      <c r="A2415" s="3">
        <v>43756</v>
      </c>
      <c r="B2415" s="77">
        <v>11180.22</v>
      </c>
      <c r="C2415" s="77">
        <v>1463.7263600000001</v>
      </c>
      <c r="D2415" s="77">
        <v>61.224600000000002</v>
      </c>
      <c r="E2415" s="77">
        <f t="shared" si="259"/>
        <v>814.84209999999996</v>
      </c>
      <c r="F2415" s="77">
        <v>1.1795</v>
      </c>
      <c r="G2415" s="77">
        <v>1.4155000000000002</v>
      </c>
      <c r="H2415">
        <v>0</v>
      </c>
      <c r="I2415" s="78">
        <v>11150</v>
      </c>
      <c r="J2415">
        <v>201911</v>
      </c>
      <c r="K2415" s="78">
        <v>11150</v>
      </c>
      <c r="L2415" s="77">
        <f t="shared" si="258"/>
        <v>-30.219999999999345</v>
      </c>
      <c r="M2415" s="78">
        <v>54203</v>
      </c>
      <c r="N2415" s="78">
        <v>1208.5716299999999</v>
      </c>
      <c r="O2415" s="78">
        <v>-222</v>
      </c>
      <c r="P2415" s="78">
        <v>-1.24692</v>
      </c>
      <c r="Q2415" s="144">
        <v>54147.5</v>
      </c>
      <c r="R2415" s="78">
        <v>-26637</v>
      </c>
      <c r="S2415" s="78">
        <v>-2125</v>
      </c>
      <c r="T2415" s="78">
        <v>11843</v>
      </c>
      <c r="U2415" s="78">
        <v>39749</v>
      </c>
      <c r="V2415" s="219">
        <v>-0.29794460237993409</v>
      </c>
      <c r="W2415" s="78">
        <v>8253</v>
      </c>
      <c r="X2415" s="78">
        <v>11353</v>
      </c>
      <c r="Y2415" s="78">
        <v>14193</v>
      </c>
      <c r="Z2415" s="78">
        <v>19236</v>
      </c>
      <c r="AA2415" s="78">
        <v>108.09</v>
      </c>
      <c r="AB2415" s="78">
        <v>143.77000000000001</v>
      </c>
      <c r="AC2415" s="78">
        <v>36295</v>
      </c>
      <c r="AD2415" s="104">
        <v>3.7838699999999998</v>
      </c>
      <c r="AE2415" s="78">
        <v>32881</v>
      </c>
      <c r="AF2415" s="104">
        <v>1.2116899999999999</v>
      </c>
      <c r="AG2415" s="78">
        <v>-156</v>
      </c>
      <c r="AH2415" s="104">
        <v>-1.9823</v>
      </c>
      <c r="AI2415" s="78">
        <v>-20963</v>
      </c>
      <c r="AJ2415" s="104">
        <v>-2.0662600000000002</v>
      </c>
      <c r="AK2415" s="78">
        <v>11300</v>
      </c>
      <c r="AL2415" s="78">
        <v>10800</v>
      </c>
      <c r="AM2415" s="8">
        <v>11100</v>
      </c>
      <c r="AN2415" s="78">
        <v>303</v>
      </c>
      <c r="AO2415" s="78">
        <v>13400</v>
      </c>
      <c r="AP2415" s="78">
        <v>9600</v>
      </c>
      <c r="AQ2415" s="78">
        <v>11100</v>
      </c>
      <c r="AR2415" s="78">
        <v>433</v>
      </c>
      <c r="AS2415" s="78">
        <v>11250</v>
      </c>
      <c r="AT2415" s="78">
        <v>11100</v>
      </c>
      <c r="AU2415" s="78">
        <v>11150</v>
      </c>
      <c r="AV2415" s="78">
        <v>94</v>
      </c>
      <c r="AW2415" s="77">
        <v>12.49</v>
      </c>
      <c r="AX2415" s="144">
        <f t="shared" si="260"/>
        <v>0</v>
      </c>
      <c r="AY2415" s="144">
        <f t="shared" si="261"/>
        <v>0</v>
      </c>
      <c r="AZ2415" s="144">
        <f t="shared" si="262"/>
        <v>0.12</v>
      </c>
      <c r="BA2415" s="54">
        <f t="shared" si="263"/>
        <v>15.75895777539462</v>
      </c>
      <c r="BB2415" s="54">
        <f t="shared" si="264"/>
        <v>12.238042224605383</v>
      </c>
    </row>
    <row r="2416" spans="1:54" x14ac:dyDescent="0.25">
      <c r="A2416" s="3">
        <v>43759</v>
      </c>
      <c r="B2416" s="77">
        <v>11184.15</v>
      </c>
      <c r="C2416" s="77">
        <v>1032.08483</v>
      </c>
      <c r="D2416" s="77">
        <v>47.232100000000003</v>
      </c>
      <c r="E2416" s="77">
        <f t="shared" si="259"/>
        <v>683.27209999999991</v>
      </c>
      <c r="F2416" s="77">
        <v>0.39850000000000002</v>
      </c>
      <c r="G2416" s="77">
        <v>3.2206000000000001</v>
      </c>
      <c r="H2416">
        <v>0</v>
      </c>
      <c r="I2416" s="78">
        <v>11155</v>
      </c>
      <c r="J2416">
        <v>201911</v>
      </c>
      <c r="K2416" s="78">
        <v>11155</v>
      </c>
      <c r="L2416" s="77">
        <f t="shared" si="258"/>
        <v>-29.149999999999636</v>
      </c>
      <c r="M2416" s="78">
        <v>51796</v>
      </c>
      <c r="N2416" s="78">
        <v>1155.73047</v>
      </c>
      <c r="O2416" s="78">
        <v>-1706</v>
      </c>
      <c r="P2416" s="78">
        <v>-9.5283499999999997</v>
      </c>
      <c r="Q2416" s="144">
        <v>51369.5</v>
      </c>
      <c r="R2416" s="78">
        <v>-25964</v>
      </c>
      <c r="S2416" s="78">
        <v>-1063</v>
      </c>
      <c r="T2416" s="78">
        <v>10517</v>
      </c>
      <c r="U2416" s="78">
        <v>41925</v>
      </c>
      <c r="V2416" s="219">
        <v>-0.25085271317829455</v>
      </c>
      <c r="W2416" s="78">
        <v>7790</v>
      </c>
      <c r="X2416" s="78">
        <v>10446</v>
      </c>
      <c r="Y2416" s="78">
        <v>13297</v>
      </c>
      <c r="Z2416" s="78">
        <v>17896</v>
      </c>
      <c r="AA2416" s="78">
        <v>128.1</v>
      </c>
      <c r="AB2416" s="78">
        <v>144.69999999999999</v>
      </c>
      <c r="AC2416" s="78">
        <v>38755</v>
      </c>
      <c r="AD2416" s="104">
        <v>3.9067599999999998</v>
      </c>
      <c r="AE2416" s="78">
        <v>34096</v>
      </c>
      <c r="AF2416" s="104">
        <v>1.3278700000000001</v>
      </c>
      <c r="AG2416" s="78">
        <v>-1767</v>
      </c>
      <c r="AH2416" s="104">
        <v>-2.16181</v>
      </c>
      <c r="AI2416" s="78">
        <v>-17221</v>
      </c>
      <c r="AJ2416" s="104">
        <v>-2.1348199999999999</v>
      </c>
      <c r="AK2416" s="78">
        <v>11300</v>
      </c>
      <c r="AL2416" s="78">
        <v>10800</v>
      </c>
      <c r="AM2416" s="8">
        <v>11200</v>
      </c>
      <c r="AN2416" s="78">
        <v>277</v>
      </c>
      <c r="AO2416" s="78">
        <v>13400</v>
      </c>
      <c r="AP2416" s="78">
        <v>9600</v>
      </c>
      <c r="AQ2416" s="78">
        <v>11100</v>
      </c>
      <c r="AR2416" s="78">
        <v>429</v>
      </c>
      <c r="AS2416" s="78">
        <v>11250</v>
      </c>
      <c r="AT2416" s="78">
        <v>11100</v>
      </c>
      <c r="AU2416" s="78">
        <v>11150</v>
      </c>
      <c r="AV2416" s="78">
        <v>74</v>
      </c>
      <c r="AW2416" s="77">
        <v>13.02</v>
      </c>
      <c r="AX2416" s="144">
        <f t="shared" si="260"/>
        <v>0.13</v>
      </c>
      <c r="AY2416" s="144">
        <f t="shared" si="261"/>
        <v>0.08</v>
      </c>
      <c r="AZ2416" s="144">
        <f t="shared" si="262"/>
        <v>0.2</v>
      </c>
      <c r="BA2416" s="54">
        <f t="shared" si="263"/>
        <v>15.775725358568012</v>
      </c>
      <c r="BB2416" s="54">
        <f t="shared" si="264"/>
        <v>12.159274641431983</v>
      </c>
    </row>
    <row r="2417" spans="1:54" x14ac:dyDescent="0.25">
      <c r="A2417" s="3">
        <v>43760</v>
      </c>
      <c r="B2417" s="77">
        <v>11271.25</v>
      </c>
      <c r="C2417" s="77">
        <v>1274.4219800000001</v>
      </c>
      <c r="D2417" s="77">
        <v>138.20420000000001</v>
      </c>
      <c r="E2417" s="77">
        <f t="shared" si="259"/>
        <v>810.82139999999993</v>
      </c>
      <c r="F2417" s="77">
        <v>-4.2130000000000001</v>
      </c>
      <c r="G2417" s="77">
        <v>-3.5488</v>
      </c>
      <c r="H2417">
        <v>0</v>
      </c>
      <c r="I2417" s="78">
        <v>11242</v>
      </c>
      <c r="J2417">
        <v>201911</v>
      </c>
      <c r="K2417" s="78">
        <v>11242</v>
      </c>
      <c r="L2417" s="77">
        <f t="shared" si="258"/>
        <v>-29.25</v>
      </c>
      <c r="M2417" s="78">
        <v>53460</v>
      </c>
      <c r="N2417" s="78">
        <v>1201.7325800000001</v>
      </c>
      <c r="O2417" s="78">
        <v>1635</v>
      </c>
      <c r="P2417" s="78">
        <v>9.1739099999999993</v>
      </c>
      <c r="Q2417" s="144">
        <v>53868.75</v>
      </c>
      <c r="R2417" s="78">
        <v>-26321</v>
      </c>
      <c r="S2417" s="78">
        <v>255</v>
      </c>
      <c r="T2417" s="78">
        <v>15650</v>
      </c>
      <c r="U2417" s="78">
        <v>45425</v>
      </c>
      <c r="V2417" s="219">
        <v>-0.34452394056136487</v>
      </c>
      <c r="W2417" s="78">
        <v>10312</v>
      </c>
      <c r="X2417" s="78">
        <v>12257</v>
      </c>
      <c r="Y2417" s="78">
        <v>16396</v>
      </c>
      <c r="Z2417" s="78">
        <v>20284</v>
      </c>
      <c r="AA2417" s="78">
        <v>125.62</v>
      </c>
      <c r="AB2417" s="78">
        <v>163.99</v>
      </c>
      <c r="AC2417" s="78">
        <v>44815</v>
      </c>
      <c r="AD2417" s="104">
        <v>4.3650099999999998</v>
      </c>
      <c r="AE2417" s="78">
        <v>35966</v>
      </c>
      <c r="AF2417" s="104">
        <v>1.4010400000000001</v>
      </c>
      <c r="AG2417" s="78">
        <v>656</v>
      </c>
      <c r="AH2417" s="104">
        <v>-1.68249</v>
      </c>
      <c r="AI2417" s="78">
        <v>-15994</v>
      </c>
      <c r="AJ2417" s="104">
        <v>-1.74275</v>
      </c>
      <c r="AK2417" s="78">
        <v>11300</v>
      </c>
      <c r="AL2417" s="78">
        <v>10800</v>
      </c>
      <c r="AM2417" s="8">
        <v>11200</v>
      </c>
      <c r="AN2417" s="78">
        <v>270</v>
      </c>
      <c r="AO2417" s="78">
        <v>13400</v>
      </c>
      <c r="AP2417" s="78">
        <v>8200</v>
      </c>
      <c r="AQ2417" s="78">
        <v>11200</v>
      </c>
      <c r="AR2417" s="78">
        <v>401</v>
      </c>
      <c r="AS2417" s="78">
        <v>11300</v>
      </c>
      <c r="AT2417" s="78">
        <v>11150</v>
      </c>
      <c r="AU2417" s="78">
        <v>11250</v>
      </c>
      <c r="AV2417" s="78">
        <v>43</v>
      </c>
      <c r="AW2417" s="77">
        <v>12.06</v>
      </c>
      <c r="AX2417" s="144">
        <f t="shared" si="260"/>
        <v>0</v>
      </c>
      <c r="AY2417" s="144">
        <f t="shared" si="261"/>
        <v>0</v>
      </c>
      <c r="AZ2417" s="144">
        <f t="shared" si="262"/>
        <v>0.04</v>
      </c>
      <c r="BA2417" s="54">
        <f t="shared" si="263"/>
        <v>15.883577760459312</v>
      </c>
      <c r="BB2417" s="54">
        <f t="shared" si="264"/>
        <v>11.887422239540685</v>
      </c>
    </row>
    <row r="2418" spans="1:54" x14ac:dyDescent="0.25">
      <c r="A2418" s="3">
        <v>43761</v>
      </c>
      <c r="B2418" s="77">
        <v>11239.67</v>
      </c>
      <c r="C2418" s="77">
        <v>1408.27622</v>
      </c>
      <c r="D2418" s="77">
        <v>49.501899999999999</v>
      </c>
      <c r="E2418" s="77">
        <f t="shared" si="259"/>
        <v>811.63929999999993</v>
      </c>
      <c r="F2418" s="77">
        <v>2.9430999999999998</v>
      </c>
      <c r="G2418" s="77">
        <v>-19.625299999999999</v>
      </c>
      <c r="H2418" t="s">
        <v>1954</v>
      </c>
      <c r="I2418" s="78">
        <v>11201</v>
      </c>
      <c r="J2418">
        <v>201911</v>
      </c>
      <c r="K2418" s="78">
        <v>11201</v>
      </c>
      <c r="L2418" s="77">
        <f t="shared" si="258"/>
        <v>-38.670000000000073</v>
      </c>
      <c r="M2418" s="78">
        <v>53471</v>
      </c>
      <c r="N2418" s="78">
        <v>1197.7034799999999</v>
      </c>
      <c r="O2418" s="78">
        <v>1043</v>
      </c>
      <c r="P2418" s="78">
        <v>5.8250200000000003</v>
      </c>
      <c r="Q2418" s="144">
        <v>53731.75</v>
      </c>
      <c r="R2418" s="78">
        <v>-26802</v>
      </c>
      <c r="S2418" s="78">
        <v>-304</v>
      </c>
      <c r="T2418" s="78">
        <v>12162</v>
      </c>
      <c r="U2418" s="78">
        <v>43549</v>
      </c>
      <c r="V2418" s="219">
        <v>-0.2792716250660176</v>
      </c>
      <c r="W2418" s="78">
        <v>9030</v>
      </c>
      <c r="X2418" s="78">
        <v>15525</v>
      </c>
      <c r="Y2418" s="78">
        <v>16735</v>
      </c>
      <c r="Z2418" s="78">
        <v>22947</v>
      </c>
      <c r="AA2418" s="78">
        <v>112.57</v>
      </c>
      <c r="AB2418" s="78">
        <v>155.79</v>
      </c>
      <c r="AC2418" s="78">
        <v>43128</v>
      </c>
      <c r="AD2418" s="104">
        <v>4.1388699999999998</v>
      </c>
      <c r="AE2418" s="78">
        <v>32660</v>
      </c>
      <c r="AF2418" s="104">
        <v>1.5801099999999999</v>
      </c>
      <c r="AG2418" s="78">
        <v>5690</v>
      </c>
      <c r="AH2418" s="104">
        <v>-1.8126500000000001</v>
      </c>
      <c r="AI2418" s="78">
        <v>-31399</v>
      </c>
      <c r="AJ2418" s="104">
        <v>-2.1151900000000001</v>
      </c>
      <c r="AK2418" s="78">
        <v>11300</v>
      </c>
      <c r="AL2418" s="78">
        <v>10800</v>
      </c>
      <c r="AM2418" s="8">
        <v>11200</v>
      </c>
      <c r="AN2418" s="78">
        <v>260</v>
      </c>
      <c r="AO2418" s="78">
        <v>13400</v>
      </c>
      <c r="AP2418" s="78">
        <v>8200</v>
      </c>
      <c r="AQ2418" s="78">
        <v>11200</v>
      </c>
      <c r="AR2418" s="78">
        <v>400</v>
      </c>
      <c r="AS2418" s="78">
        <v>11350</v>
      </c>
      <c r="AT2418" s="78">
        <v>11000</v>
      </c>
      <c r="AU2418" s="78">
        <v>11200</v>
      </c>
      <c r="AV2418" s="78">
        <v>116</v>
      </c>
      <c r="AW2418" s="77">
        <v>12.16</v>
      </c>
      <c r="AX2418" s="144">
        <f t="shared" si="260"/>
        <v>0.03</v>
      </c>
      <c r="AY2418" s="144">
        <f t="shared" si="261"/>
        <v>0.02</v>
      </c>
      <c r="AZ2418" s="144">
        <f t="shared" si="262"/>
        <v>7.0000000000000007E-2</v>
      </c>
      <c r="BA2418" s="54">
        <f t="shared" si="263"/>
        <v>15.950208860257451</v>
      </c>
      <c r="BB2418" s="54">
        <f t="shared" si="264"/>
        <v>11.66679113974255</v>
      </c>
    </row>
    <row r="2419" spans="1:54" x14ac:dyDescent="0.25">
      <c r="A2419" s="3">
        <v>43762</v>
      </c>
      <c r="B2419" s="77">
        <v>11320.14</v>
      </c>
      <c r="C2419" s="77">
        <v>1433.41067</v>
      </c>
      <c r="D2419" s="77">
        <v>147.71620000000001</v>
      </c>
      <c r="E2419" s="77">
        <f t="shared" si="259"/>
        <v>943.81369999999993</v>
      </c>
      <c r="F2419" s="77">
        <v>1.8199000000000001</v>
      </c>
      <c r="G2419" s="77">
        <v>13.981400000000001</v>
      </c>
      <c r="H2419">
        <v>0</v>
      </c>
      <c r="I2419" s="78">
        <v>11290</v>
      </c>
      <c r="J2419">
        <v>201911</v>
      </c>
      <c r="K2419" s="78">
        <v>11290</v>
      </c>
      <c r="L2419" s="77">
        <f t="shared" si="258"/>
        <v>-30.139999999999418</v>
      </c>
      <c r="M2419" s="78">
        <v>57600</v>
      </c>
      <c r="N2419" s="78">
        <v>1300.32934</v>
      </c>
      <c r="O2419" s="78">
        <v>2734</v>
      </c>
      <c r="P2419" s="78">
        <v>15.412319999999999</v>
      </c>
      <c r="Q2419" s="144">
        <v>58283.5</v>
      </c>
      <c r="R2419" s="78">
        <v>-26571</v>
      </c>
      <c r="S2419" s="78">
        <v>689</v>
      </c>
      <c r="T2419" s="78">
        <v>14945</v>
      </c>
      <c r="U2419" s="78">
        <v>50527</v>
      </c>
      <c r="V2419" s="219">
        <v>-0.29578245294594968</v>
      </c>
      <c r="W2419" s="78">
        <v>9941</v>
      </c>
      <c r="X2419" s="78">
        <v>16428</v>
      </c>
      <c r="Y2419" s="78">
        <v>17858</v>
      </c>
      <c r="Z2419" s="78">
        <v>24029</v>
      </c>
      <c r="AA2419" s="78">
        <v>137.13</v>
      </c>
      <c r="AB2419" s="78">
        <v>161.07</v>
      </c>
      <c r="AC2419" s="78">
        <v>42380</v>
      </c>
      <c r="AD2419" s="104">
        <v>4.5265899999999997</v>
      </c>
      <c r="AE2419" s="78">
        <v>35158</v>
      </c>
      <c r="AF2419" s="104">
        <v>1.4046799999999999</v>
      </c>
      <c r="AG2419" s="78">
        <v>6365</v>
      </c>
      <c r="AH2419" s="104">
        <v>-1.8131299999999999</v>
      </c>
      <c r="AI2419" s="78">
        <v>-30450</v>
      </c>
      <c r="AJ2419" s="104">
        <v>-1.8301499999999999</v>
      </c>
      <c r="AK2419" s="78">
        <v>11300</v>
      </c>
      <c r="AL2419" s="78">
        <v>10800</v>
      </c>
      <c r="AM2419" s="8">
        <v>11300</v>
      </c>
      <c r="AN2419" s="78">
        <v>238</v>
      </c>
      <c r="AO2419" s="78">
        <v>13400</v>
      </c>
      <c r="AP2419" s="78">
        <v>8200</v>
      </c>
      <c r="AQ2419" s="78">
        <v>11300</v>
      </c>
      <c r="AR2419" s="78">
        <v>381</v>
      </c>
      <c r="AS2419" s="78">
        <v>11350</v>
      </c>
      <c r="AT2419" s="78">
        <v>11200</v>
      </c>
      <c r="AU2419" s="78">
        <v>11300</v>
      </c>
      <c r="AV2419" s="78">
        <v>93.5</v>
      </c>
      <c r="AW2419" s="77">
        <v>11.56</v>
      </c>
      <c r="AX2419" s="144">
        <f t="shared" si="260"/>
        <v>0</v>
      </c>
      <c r="AY2419" s="144">
        <f t="shared" si="261"/>
        <v>0</v>
      </c>
      <c r="AZ2419" s="144">
        <f t="shared" si="262"/>
        <v>0</v>
      </c>
      <c r="BA2419" s="54">
        <f t="shared" si="263"/>
        <v>15.965135413535787</v>
      </c>
      <c r="BB2419" s="54">
        <f t="shared" si="264"/>
        <v>11.333864586464212</v>
      </c>
    </row>
    <row r="2420" spans="1:54" x14ac:dyDescent="0.25">
      <c r="A2420" s="3">
        <v>43763</v>
      </c>
      <c r="B2420" s="77">
        <v>11296.12</v>
      </c>
      <c r="C2420" s="77">
        <v>1304.42292</v>
      </c>
      <c r="D2420" s="77">
        <v>33.010100000000001</v>
      </c>
      <c r="E2420" s="77">
        <f t="shared" si="259"/>
        <v>955.17979999999989</v>
      </c>
      <c r="F2420" s="77">
        <v>-0.95379999999999998</v>
      </c>
      <c r="G2420" s="77">
        <v>2.6423000000000001</v>
      </c>
      <c r="H2420">
        <v>0</v>
      </c>
      <c r="I2420" s="78">
        <v>11284</v>
      </c>
      <c r="J2420">
        <v>201911</v>
      </c>
      <c r="K2420" s="78">
        <v>11284</v>
      </c>
      <c r="L2420" s="77">
        <f t="shared" si="258"/>
        <v>-12.1200000000008</v>
      </c>
      <c r="M2420" s="78">
        <v>55301</v>
      </c>
      <c r="N2420" s="78">
        <v>1247.87607</v>
      </c>
      <c r="O2420" s="78">
        <v>-1071</v>
      </c>
      <c r="P2420" s="78">
        <v>-6.0603300000000004</v>
      </c>
      <c r="Q2420" s="144">
        <v>55033.25</v>
      </c>
      <c r="R2420" s="78">
        <v>-26500</v>
      </c>
      <c r="S2420" s="78">
        <v>705</v>
      </c>
      <c r="T2420" s="78">
        <v>9752</v>
      </c>
      <c r="U2420" s="78">
        <v>48904</v>
      </c>
      <c r="V2420" s="219">
        <v>-0.19941109111729102</v>
      </c>
      <c r="W2420" s="78">
        <v>8246</v>
      </c>
      <c r="X2420" s="78">
        <v>14817</v>
      </c>
      <c r="Y2420" s="78">
        <v>16518</v>
      </c>
      <c r="Z2420" s="78">
        <v>22816</v>
      </c>
      <c r="AA2420" s="78">
        <v>102.77</v>
      </c>
      <c r="AB2420" s="78">
        <v>161.76</v>
      </c>
      <c r="AC2420" s="78">
        <v>44050</v>
      </c>
      <c r="AD2420" s="104">
        <v>4.5949799999999996</v>
      </c>
      <c r="AE2420" s="78">
        <v>37600</v>
      </c>
      <c r="AF2420" s="104">
        <v>1.4014599999999999</v>
      </c>
      <c r="AG2420" s="78">
        <v>26</v>
      </c>
      <c r="AH2420" s="104">
        <v>-1.53115</v>
      </c>
      <c r="AI2420" s="78">
        <v>-27624</v>
      </c>
      <c r="AJ2420" s="104">
        <v>-1.6264799999999999</v>
      </c>
      <c r="AK2420" s="78">
        <v>11300</v>
      </c>
      <c r="AL2420" s="78">
        <v>10800</v>
      </c>
      <c r="AM2420" s="8">
        <v>11300</v>
      </c>
      <c r="AN2420" s="78">
        <v>241</v>
      </c>
      <c r="AO2420" s="78">
        <v>13400</v>
      </c>
      <c r="AP2420" s="78">
        <v>8200</v>
      </c>
      <c r="AQ2420" s="78">
        <v>11300</v>
      </c>
      <c r="AR2420" s="78">
        <v>375</v>
      </c>
      <c r="AS2420" s="78">
        <v>11350</v>
      </c>
      <c r="AT2420" s="78">
        <v>11200</v>
      </c>
      <c r="AU2420" s="78">
        <v>11300</v>
      </c>
      <c r="AV2420" s="78">
        <v>77</v>
      </c>
      <c r="AW2420" s="77">
        <v>11.84</v>
      </c>
      <c r="AX2420" s="144">
        <f t="shared" si="260"/>
        <v>0.03</v>
      </c>
      <c r="AY2420" s="144">
        <f t="shared" si="261"/>
        <v>0.02</v>
      </c>
      <c r="AZ2420" s="144">
        <f t="shared" si="262"/>
        <v>0.04</v>
      </c>
      <c r="BA2420" s="54">
        <f t="shared" si="263"/>
        <v>15.90850784427491</v>
      </c>
      <c r="BB2420" s="54">
        <f t="shared" si="264"/>
        <v>11.109492155725084</v>
      </c>
    </row>
    <row r="2421" spans="1:54" x14ac:dyDescent="0.25">
      <c r="A2421" s="3">
        <v>43766</v>
      </c>
      <c r="B2421" s="77">
        <v>11315.02</v>
      </c>
      <c r="C2421" s="77">
        <v>1175.62129</v>
      </c>
      <c r="D2421" s="77">
        <v>69.384100000000004</v>
      </c>
      <c r="E2421" s="77">
        <f t="shared" si="259"/>
        <v>1055.7619999999999</v>
      </c>
      <c r="F2421" s="77">
        <v>-3.7092000000000001</v>
      </c>
      <c r="G2421" s="77">
        <v>15.0722</v>
      </c>
      <c r="H2421">
        <v>0</v>
      </c>
      <c r="I2421" s="78">
        <v>11311</v>
      </c>
      <c r="J2421">
        <v>201911</v>
      </c>
      <c r="K2421" s="78">
        <v>11311</v>
      </c>
      <c r="L2421" s="77">
        <f t="shared" si="258"/>
        <v>-4.0200000000004366</v>
      </c>
      <c r="M2421" s="78">
        <v>57905</v>
      </c>
      <c r="N2421" s="78">
        <v>1309.8817100000001</v>
      </c>
      <c r="O2421" s="78">
        <v>156</v>
      </c>
      <c r="P2421" s="78">
        <v>0.86487000000000003</v>
      </c>
      <c r="Q2421" s="144">
        <v>57944</v>
      </c>
      <c r="R2421" s="78">
        <v>-26234</v>
      </c>
      <c r="S2421" s="78">
        <v>-104</v>
      </c>
      <c r="T2421" s="78">
        <v>10239</v>
      </c>
      <c r="U2421" s="78">
        <v>48397</v>
      </c>
      <c r="V2421" s="219">
        <v>-0.21156270016736575</v>
      </c>
      <c r="W2421" s="78">
        <v>10023</v>
      </c>
      <c r="X2421" s="78">
        <v>17011</v>
      </c>
      <c r="Y2421" s="78">
        <v>17565</v>
      </c>
      <c r="Z2421" s="78">
        <v>25050</v>
      </c>
      <c r="AA2421" s="78">
        <v>126.77</v>
      </c>
      <c r="AB2421" s="78">
        <v>159.72</v>
      </c>
      <c r="AC2421" s="78">
        <v>45445</v>
      </c>
      <c r="AD2421" s="104">
        <v>4.71197</v>
      </c>
      <c r="AE2421" s="78">
        <v>41627</v>
      </c>
      <c r="AF2421" s="104">
        <v>1.3782099999999999</v>
      </c>
      <c r="AG2421" s="78">
        <v>1018</v>
      </c>
      <c r="AH2421" s="104">
        <v>-1.5428999999999999</v>
      </c>
      <c r="AI2421" s="78">
        <v>-32948</v>
      </c>
      <c r="AJ2421" s="104">
        <v>-1.6609</v>
      </c>
      <c r="AK2421" s="78">
        <v>11300</v>
      </c>
      <c r="AL2421" s="78">
        <v>10800</v>
      </c>
      <c r="AM2421" s="8">
        <v>11300</v>
      </c>
      <c r="AN2421" s="78">
        <v>229</v>
      </c>
      <c r="AO2421" s="78">
        <v>13400</v>
      </c>
      <c r="AP2421" s="78">
        <v>8200</v>
      </c>
      <c r="AQ2421" s="78">
        <v>11300</v>
      </c>
      <c r="AR2421" s="78">
        <v>366</v>
      </c>
      <c r="AS2421" s="78">
        <v>11350</v>
      </c>
      <c r="AT2421" s="78">
        <v>11200</v>
      </c>
      <c r="AU2421" s="78">
        <v>11300</v>
      </c>
      <c r="AV2421" s="78">
        <v>64.5</v>
      </c>
      <c r="AW2421" s="77">
        <v>11.99</v>
      </c>
      <c r="AX2421" s="144">
        <f t="shared" si="260"/>
        <v>0.06</v>
      </c>
      <c r="AY2421" s="144">
        <f t="shared" si="261"/>
        <v>0.04</v>
      </c>
      <c r="AZ2421" s="144">
        <f t="shared" si="262"/>
        <v>0.05</v>
      </c>
      <c r="BA2421" s="54">
        <f t="shared" si="263"/>
        <v>15.810270760551049</v>
      </c>
      <c r="BB2421" s="54">
        <f t="shared" si="264"/>
        <v>10.945729239448951</v>
      </c>
    </row>
    <row r="2422" spans="1:54" x14ac:dyDescent="0.25">
      <c r="A2422" s="3">
        <v>43767</v>
      </c>
      <c r="B2422" s="77">
        <v>11333.87</v>
      </c>
      <c r="C2422" s="77">
        <v>1467.4384</v>
      </c>
      <c r="D2422" s="77">
        <v>64.098199999999991</v>
      </c>
      <c r="E2422" s="77">
        <f t="shared" si="259"/>
        <v>1130.1990999999998</v>
      </c>
      <c r="F2422" s="77">
        <v>-5.0982000000000003</v>
      </c>
      <c r="G2422" s="77">
        <v>-17.1572</v>
      </c>
      <c r="H2422">
        <v>0</v>
      </c>
      <c r="I2422" s="78">
        <v>11326</v>
      </c>
      <c r="J2422">
        <v>201911</v>
      </c>
      <c r="K2422" s="78">
        <v>11326</v>
      </c>
      <c r="L2422" s="77">
        <f t="shared" si="258"/>
        <v>-7.8700000000008004</v>
      </c>
      <c r="M2422" s="78">
        <v>57775</v>
      </c>
      <c r="N2422" s="78">
        <v>1308.57384</v>
      </c>
      <c r="O2422" s="78">
        <v>1427</v>
      </c>
      <c r="P2422" s="78">
        <v>8.0643799999999999</v>
      </c>
      <c r="Q2422" s="144">
        <v>58131.75</v>
      </c>
      <c r="R2422" s="78">
        <v>-26240</v>
      </c>
      <c r="S2422" s="78">
        <v>-1458</v>
      </c>
      <c r="T2422" s="78">
        <v>11246</v>
      </c>
      <c r="U2422" s="78">
        <v>48805</v>
      </c>
      <c r="V2422" s="219">
        <v>-0.23042721032681077</v>
      </c>
      <c r="W2422" s="78">
        <v>9940</v>
      </c>
      <c r="X2422" s="78">
        <v>21057</v>
      </c>
      <c r="Y2422" s="78">
        <v>17351</v>
      </c>
      <c r="Z2422" s="78">
        <v>26083</v>
      </c>
      <c r="AA2422" s="78">
        <v>113.5</v>
      </c>
      <c r="AB2422" s="78">
        <v>156.52000000000001</v>
      </c>
      <c r="AC2422" s="78">
        <v>46259</v>
      </c>
      <c r="AD2422" s="104">
        <v>4.7925399999999998</v>
      </c>
      <c r="AE2422" s="78">
        <v>45747</v>
      </c>
      <c r="AF2422" s="104">
        <v>1.4488300000000001</v>
      </c>
      <c r="AG2422" s="78">
        <v>3946</v>
      </c>
      <c r="AH2422" s="104">
        <v>-1.4106700000000001</v>
      </c>
      <c r="AI2422" s="78">
        <v>-44945</v>
      </c>
      <c r="AJ2422" s="104">
        <v>-1.61798</v>
      </c>
      <c r="AK2422" s="78">
        <v>11300</v>
      </c>
      <c r="AL2422" s="78">
        <v>10800</v>
      </c>
      <c r="AM2422" s="8">
        <v>11300</v>
      </c>
      <c r="AN2422" s="78">
        <v>224</v>
      </c>
      <c r="AO2422" s="78">
        <v>13400</v>
      </c>
      <c r="AP2422" s="78">
        <v>8200</v>
      </c>
      <c r="AQ2422" s="78">
        <v>11300</v>
      </c>
      <c r="AR2422" s="78">
        <v>370</v>
      </c>
      <c r="AS2422" s="78">
        <v>11350</v>
      </c>
      <c r="AT2422" s="78">
        <v>11300</v>
      </c>
      <c r="AU2422" s="78">
        <v>11350</v>
      </c>
      <c r="AV2422" s="78">
        <v>43</v>
      </c>
      <c r="AW2422" s="77">
        <v>12.14</v>
      </c>
      <c r="AX2422" s="144">
        <f t="shared" si="260"/>
        <v>0.13</v>
      </c>
      <c r="AY2422" s="144">
        <f t="shared" si="261"/>
        <v>0.08</v>
      </c>
      <c r="AZ2422" s="144">
        <f t="shared" si="262"/>
        <v>0.09</v>
      </c>
      <c r="BA2422" s="54">
        <f t="shared" si="263"/>
        <v>15.684079789268059</v>
      </c>
      <c r="BB2422" s="54">
        <f t="shared" si="264"/>
        <v>10.830920210731945</v>
      </c>
    </row>
    <row r="2423" spans="1:54" x14ac:dyDescent="0.25">
      <c r="A2423" s="3">
        <v>43768</v>
      </c>
      <c r="B2423" s="77">
        <v>11380.28</v>
      </c>
      <c r="C2423" s="77">
        <v>1251.56944</v>
      </c>
      <c r="D2423" s="77">
        <v>70.089200000000005</v>
      </c>
      <c r="E2423" s="77">
        <f t="shared" si="259"/>
        <v>1177.9429</v>
      </c>
      <c r="F2423" s="77">
        <v>1.9236000000000002</v>
      </c>
      <c r="G2423" s="77">
        <v>-15.498699999999999</v>
      </c>
      <c r="H2423" t="s">
        <v>1955</v>
      </c>
      <c r="I2423" s="78">
        <v>11338</v>
      </c>
      <c r="J2423">
        <v>201911</v>
      </c>
      <c r="K2423" s="78">
        <v>11338</v>
      </c>
      <c r="L2423" s="77">
        <f t="shared" si="258"/>
        <v>-42.280000000000655</v>
      </c>
      <c r="M2423" s="78">
        <v>58493</v>
      </c>
      <c r="N2423" s="78">
        <v>1326.3559399999999</v>
      </c>
      <c r="O2423" s="78">
        <v>2213</v>
      </c>
      <c r="P2423" s="78">
        <v>12.5297</v>
      </c>
      <c r="Q2423" s="144">
        <v>59046.25</v>
      </c>
      <c r="R2423" s="78">
        <v>-26235</v>
      </c>
      <c r="S2423" s="78">
        <v>-1079</v>
      </c>
      <c r="T2423" s="78">
        <v>12151</v>
      </c>
      <c r="U2423" s="78">
        <v>49159</v>
      </c>
      <c r="V2423" s="219">
        <v>-0.24717752598710307</v>
      </c>
      <c r="W2423" s="78">
        <v>10085</v>
      </c>
      <c r="X2423" s="78">
        <v>21009</v>
      </c>
      <c r="Y2423" s="78">
        <v>17367</v>
      </c>
      <c r="Z2423" s="78">
        <v>26114</v>
      </c>
      <c r="AA2423" s="78">
        <v>94.29</v>
      </c>
      <c r="AB2423" s="78">
        <v>157.55000000000001</v>
      </c>
      <c r="AC2423" s="78">
        <v>46379</v>
      </c>
      <c r="AD2423" s="104">
        <v>5.5423600000000004</v>
      </c>
      <c r="AE2423" s="78">
        <v>48544</v>
      </c>
      <c r="AF2423" s="104">
        <v>1.9654700000000001</v>
      </c>
      <c r="AG2423" s="78">
        <v>2231</v>
      </c>
      <c r="AH2423" s="104">
        <v>-2.3265099999999999</v>
      </c>
      <c r="AI2423" s="78">
        <v>-48371</v>
      </c>
      <c r="AJ2423" s="104">
        <v>-2.3668</v>
      </c>
      <c r="AK2423" s="78">
        <v>11300</v>
      </c>
      <c r="AL2423" s="78">
        <v>10800</v>
      </c>
      <c r="AM2423" s="8">
        <v>11300</v>
      </c>
      <c r="AN2423" s="78">
        <v>225</v>
      </c>
      <c r="AO2423" s="78">
        <v>13400</v>
      </c>
      <c r="AP2423" s="78">
        <v>8200</v>
      </c>
      <c r="AQ2423" s="78">
        <v>11300</v>
      </c>
      <c r="AR2423" s="78">
        <v>368</v>
      </c>
      <c r="AS2423" s="78">
        <v>11450</v>
      </c>
      <c r="AT2423" s="78">
        <v>11300</v>
      </c>
      <c r="AU2423" s="78">
        <v>11350</v>
      </c>
      <c r="AV2423" s="78">
        <v>120</v>
      </c>
      <c r="AW2423" s="77">
        <v>12.19</v>
      </c>
      <c r="AX2423" s="144">
        <f t="shared" si="260"/>
        <v>0.2</v>
      </c>
      <c r="AY2423" s="144">
        <f t="shared" si="261"/>
        <v>0.12</v>
      </c>
      <c r="AZ2423" s="144">
        <f t="shared" si="262"/>
        <v>0.14000000000000001</v>
      </c>
      <c r="BA2423" s="54">
        <f t="shared" si="263"/>
        <v>15.539293210444253</v>
      </c>
      <c r="BB2423" s="54">
        <f t="shared" si="264"/>
        <v>10.74470678955575</v>
      </c>
    </row>
    <row r="2424" spans="1:54" x14ac:dyDescent="0.25">
      <c r="A2424" s="3">
        <v>43769</v>
      </c>
      <c r="B2424" s="77">
        <v>11358.71</v>
      </c>
      <c r="C2424" s="77">
        <v>1560.7943700000001</v>
      </c>
      <c r="D2424" s="77">
        <v>69.855000000000004</v>
      </c>
      <c r="E2424" s="77">
        <f t="shared" si="259"/>
        <v>1108.2460000000001</v>
      </c>
      <c r="F2424" s="77">
        <v>7.2000000000000008E-2</v>
      </c>
      <c r="G2424" s="77">
        <v>-16.2744</v>
      </c>
      <c r="H2424">
        <v>0</v>
      </c>
      <c r="I2424" s="78">
        <v>11346</v>
      </c>
      <c r="J2424">
        <v>201911</v>
      </c>
      <c r="K2424" s="78">
        <v>11346</v>
      </c>
      <c r="L2424" s="77">
        <f t="shared" si="258"/>
        <v>-12.709999999999127</v>
      </c>
      <c r="M2424" s="78">
        <v>58950</v>
      </c>
      <c r="N2424" s="78">
        <v>1337.4350300000001</v>
      </c>
      <c r="O2424" s="78">
        <v>1683</v>
      </c>
      <c r="P2424" s="78">
        <v>9.5307099999999991</v>
      </c>
      <c r="Q2424" s="144">
        <v>59370.75</v>
      </c>
      <c r="R2424" s="78">
        <v>-26071</v>
      </c>
      <c r="S2424" s="78">
        <v>-179</v>
      </c>
      <c r="T2424" s="78">
        <v>11322</v>
      </c>
      <c r="U2424" s="78">
        <v>49988</v>
      </c>
      <c r="V2424" s="219">
        <v>-0.22649435864607506</v>
      </c>
      <c r="W2424" s="78">
        <v>10367</v>
      </c>
      <c r="X2424" s="78">
        <v>17979</v>
      </c>
      <c r="Y2424" s="78">
        <v>18384</v>
      </c>
      <c r="Z2424" s="78">
        <v>26382</v>
      </c>
      <c r="AA2424" s="78">
        <v>123.32</v>
      </c>
      <c r="AB2424" s="78">
        <v>147.22</v>
      </c>
      <c r="AC2424" s="78">
        <v>45960</v>
      </c>
      <c r="AD2424" s="104">
        <v>5.4851599999999996</v>
      </c>
      <c r="AE2424" s="78">
        <v>50338</v>
      </c>
      <c r="AF2424" s="104">
        <v>1.9170199999999999</v>
      </c>
      <c r="AG2424" s="78">
        <v>-3714</v>
      </c>
      <c r="AH2424" s="104">
        <v>-2.48739</v>
      </c>
      <c r="AI2424" s="78">
        <v>-44098</v>
      </c>
      <c r="AJ2424" s="104">
        <v>-2.3897400000000002</v>
      </c>
      <c r="AK2424" s="78">
        <v>11300</v>
      </c>
      <c r="AL2424" s="78">
        <v>10800</v>
      </c>
      <c r="AM2424" s="8">
        <v>11300</v>
      </c>
      <c r="AN2424" s="78">
        <v>219</v>
      </c>
      <c r="AO2424" s="78">
        <v>13400</v>
      </c>
      <c r="AP2424" s="78">
        <v>8200</v>
      </c>
      <c r="AQ2424" s="78">
        <v>11300</v>
      </c>
      <c r="AR2424" s="78">
        <v>359</v>
      </c>
      <c r="AS2424" s="78">
        <v>11450</v>
      </c>
      <c r="AT2424" s="78">
        <v>11300</v>
      </c>
      <c r="AU2424" s="78">
        <v>11350</v>
      </c>
      <c r="AV2424" s="78">
        <v>100.5</v>
      </c>
      <c r="AW2424" s="77">
        <v>12.25</v>
      </c>
      <c r="AX2424" s="144">
        <f t="shared" si="260"/>
        <v>0.24</v>
      </c>
      <c r="AY2424" s="144">
        <f t="shared" si="261"/>
        <v>0.14000000000000001</v>
      </c>
      <c r="AZ2424" s="144">
        <f t="shared" si="262"/>
        <v>0.16</v>
      </c>
      <c r="BA2424" s="54">
        <f t="shared" si="263"/>
        <v>15.491487636553654</v>
      </c>
      <c r="BB2424" s="54">
        <f t="shared" si="264"/>
        <v>10.655512363446348</v>
      </c>
    </row>
    <row r="2425" spans="1:54" x14ac:dyDescent="0.25">
      <c r="A2425" s="3">
        <v>43770</v>
      </c>
      <c r="B2425" s="77">
        <v>11399.53</v>
      </c>
      <c r="C2425" s="77">
        <v>1374.56384</v>
      </c>
      <c r="D2425" s="77">
        <v>82.797800000000009</v>
      </c>
      <c r="E2425" s="77">
        <f t="shared" si="259"/>
        <v>1177.5775000000001</v>
      </c>
      <c r="F2425" s="77">
        <v>-3.3919000000000001</v>
      </c>
      <c r="G2425" s="77">
        <v>14.2302</v>
      </c>
      <c r="H2425">
        <v>0</v>
      </c>
      <c r="I2425" s="78">
        <v>11371</v>
      </c>
      <c r="J2425">
        <v>201911</v>
      </c>
      <c r="K2425" s="78">
        <v>11371</v>
      </c>
      <c r="L2425" s="77">
        <f t="shared" si="258"/>
        <v>-28.530000000000655</v>
      </c>
      <c r="M2425" s="78">
        <v>59182</v>
      </c>
      <c r="N2425" s="78">
        <v>1345.89726</v>
      </c>
      <c r="O2425" s="78">
        <v>2534</v>
      </c>
      <c r="P2425" s="78">
        <v>14.393409999999999</v>
      </c>
      <c r="Q2425" s="144">
        <v>59815.5</v>
      </c>
      <c r="R2425" s="78">
        <v>-26007</v>
      </c>
      <c r="S2425" s="78">
        <v>319</v>
      </c>
      <c r="T2425" s="78">
        <v>12807</v>
      </c>
      <c r="U2425" s="78">
        <v>51417</v>
      </c>
      <c r="V2425" s="219">
        <v>-0.24908104323472782</v>
      </c>
      <c r="W2425" s="78">
        <v>10675</v>
      </c>
      <c r="X2425" s="78">
        <v>18332</v>
      </c>
      <c r="Y2425" s="78">
        <v>18735</v>
      </c>
      <c r="Z2425" s="78">
        <v>27025</v>
      </c>
      <c r="AA2425" s="78">
        <v>138.06</v>
      </c>
      <c r="AB2425" s="78">
        <v>153.88</v>
      </c>
      <c r="AC2425" s="78">
        <v>44204</v>
      </c>
      <c r="AD2425" s="104">
        <v>5.60846</v>
      </c>
      <c r="AE2425" s="78">
        <v>49601</v>
      </c>
      <c r="AF2425" s="104">
        <v>1.8547199999999999</v>
      </c>
      <c r="AG2425" s="78">
        <v>-1762</v>
      </c>
      <c r="AH2425" s="104">
        <v>-2.3606500000000001</v>
      </c>
      <c r="AI2425" s="78">
        <v>-43404</v>
      </c>
      <c r="AJ2425" s="104">
        <v>-2.1781199999999998</v>
      </c>
      <c r="AK2425" s="78">
        <v>11300</v>
      </c>
      <c r="AL2425" s="78">
        <v>10800</v>
      </c>
      <c r="AM2425" s="8">
        <v>11400</v>
      </c>
      <c r="AN2425" s="78">
        <v>191</v>
      </c>
      <c r="AO2425" s="78">
        <v>13400</v>
      </c>
      <c r="AP2425" s="78">
        <v>10500</v>
      </c>
      <c r="AQ2425" s="78">
        <v>11300</v>
      </c>
      <c r="AR2425" s="78">
        <v>352</v>
      </c>
      <c r="AS2425" s="78">
        <v>11450</v>
      </c>
      <c r="AT2425" s="78">
        <v>11300</v>
      </c>
      <c r="AU2425" s="78">
        <v>11400</v>
      </c>
      <c r="AV2425" s="78">
        <v>72.5</v>
      </c>
      <c r="AW2425" s="77">
        <v>11.93</v>
      </c>
      <c r="AX2425" s="144">
        <f t="shared" si="260"/>
        <v>0.06</v>
      </c>
      <c r="AY2425" s="144">
        <f t="shared" si="261"/>
        <v>0.04</v>
      </c>
      <c r="AZ2425" s="144">
        <f t="shared" si="262"/>
        <v>0.05</v>
      </c>
      <c r="BA2425" s="54">
        <f t="shared" si="263"/>
        <v>15.278925068704265</v>
      </c>
      <c r="BB2425" s="54">
        <f t="shared" si="264"/>
        <v>10.592074931295738</v>
      </c>
    </row>
    <row r="2426" spans="1:54" x14ac:dyDescent="0.25">
      <c r="A2426" s="3">
        <v>43773</v>
      </c>
      <c r="B2426" s="77">
        <v>11556.85</v>
      </c>
      <c r="C2426" s="77">
        <v>1584.9507100000001</v>
      </c>
      <c r="D2426" s="77">
        <v>144.398</v>
      </c>
      <c r="E2426" s="77">
        <f t="shared" si="259"/>
        <v>1409.3268999999996</v>
      </c>
      <c r="F2426" s="77">
        <v>7.8510999999999997</v>
      </c>
      <c r="G2426" s="77">
        <v>35.112899999999996</v>
      </c>
      <c r="H2426">
        <v>0</v>
      </c>
      <c r="I2426" s="78">
        <v>11544</v>
      </c>
      <c r="J2426">
        <v>201911</v>
      </c>
      <c r="K2426" s="78">
        <v>11544</v>
      </c>
      <c r="L2426" s="77">
        <f t="shared" si="258"/>
        <v>-12.850000000000364</v>
      </c>
      <c r="M2426" s="78">
        <v>61916</v>
      </c>
      <c r="N2426" s="78">
        <v>1429.25137</v>
      </c>
      <c r="O2426" s="78">
        <v>7186</v>
      </c>
      <c r="P2426" s="78">
        <v>41.457160000000002</v>
      </c>
      <c r="Q2426" s="144">
        <v>63712.5</v>
      </c>
      <c r="R2426" s="78">
        <v>-24876</v>
      </c>
      <c r="S2426" s="78">
        <v>-1190</v>
      </c>
      <c r="T2426" s="78">
        <v>17106</v>
      </c>
      <c r="U2426" s="78">
        <v>57215</v>
      </c>
      <c r="V2426" s="219">
        <v>-0.29897754085467099</v>
      </c>
      <c r="W2426" s="78">
        <v>12965</v>
      </c>
      <c r="X2426" s="78">
        <v>24045</v>
      </c>
      <c r="Y2426" s="78">
        <v>20494</v>
      </c>
      <c r="Z2426" s="78">
        <v>29251</v>
      </c>
      <c r="AA2426" s="78">
        <v>109.4</v>
      </c>
      <c r="AB2426" s="78">
        <v>181.53</v>
      </c>
      <c r="AC2426" s="78">
        <v>48451</v>
      </c>
      <c r="AD2426" s="104">
        <v>7.4888000000000003</v>
      </c>
      <c r="AE2426" s="78">
        <v>44569</v>
      </c>
      <c r="AF2426" s="104">
        <v>1.92787</v>
      </c>
      <c r="AG2426" s="78">
        <v>495</v>
      </c>
      <c r="AH2426" s="104">
        <v>-1.55704</v>
      </c>
      <c r="AI2426" s="78">
        <v>-63861</v>
      </c>
      <c r="AJ2426" s="104">
        <v>-2.3880300000000001</v>
      </c>
      <c r="AK2426" s="78">
        <v>11600</v>
      </c>
      <c r="AL2426" s="78">
        <v>10800</v>
      </c>
      <c r="AM2426" s="8">
        <v>11500</v>
      </c>
      <c r="AN2426" s="78">
        <v>213</v>
      </c>
      <c r="AO2426" s="78">
        <v>13400</v>
      </c>
      <c r="AP2426" s="78">
        <v>11000</v>
      </c>
      <c r="AQ2426" s="78">
        <v>11500</v>
      </c>
      <c r="AR2426" s="78">
        <v>364</v>
      </c>
      <c r="AS2426" s="78">
        <v>11550</v>
      </c>
      <c r="AT2426" s="78">
        <v>11400</v>
      </c>
      <c r="AU2426" s="78">
        <v>11550</v>
      </c>
      <c r="AV2426" s="78">
        <v>73.5</v>
      </c>
      <c r="AW2426" s="77">
        <v>13.05</v>
      </c>
      <c r="AX2426" s="144">
        <f t="shared" si="260"/>
        <v>0.48</v>
      </c>
      <c r="AY2426" s="144">
        <f t="shared" si="261"/>
        <v>0.28000000000000003</v>
      </c>
      <c r="AZ2426" s="144">
        <f t="shared" si="262"/>
        <v>0.3</v>
      </c>
      <c r="BA2426" s="54">
        <f t="shared" si="263"/>
        <v>14.811262088090619</v>
      </c>
      <c r="BB2426" s="54">
        <f t="shared" si="264"/>
        <v>10.810737911909385</v>
      </c>
    </row>
    <row r="2427" spans="1:54" x14ac:dyDescent="0.25">
      <c r="A2427" s="3">
        <v>43774</v>
      </c>
      <c r="B2427" s="77">
        <v>11644.03</v>
      </c>
      <c r="C2427" s="77">
        <v>1562.1927800000001</v>
      </c>
      <c r="D2427" s="77">
        <v>131.6506</v>
      </c>
      <c r="E2427" s="77">
        <f t="shared" si="259"/>
        <v>1550.2596999999996</v>
      </c>
      <c r="F2427" s="77">
        <v>0.8073999999999999</v>
      </c>
      <c r="G2427" s="77">
        <v>37.623600000000003</v>
      </c>
      <c r="H2427">
        <v>0</v>
      </c>
      <c r="I2427" s="78">
        <v>11645</v>
      </c>
      <c r="J2427">
        <v>201911</v>
      </c>
      <c r="K2427" s="78">
        <v>11645</v>
      </c>
      <c r="L2427" s="77">
        <f t="shared" si="258"/>
        <v>0.96999999999934516</v>
      </c>
      <c r="M2427" s="78">
        <v>57204</v>
      </c>
      <c r="N2427" s="78">
        <v>1332.26125</v>
      </c>
      <c r="O2427" s="78">
        <v>4545</v>
      </c>
      <c r="P2427" s="78">
        <v>26.45187</v>
      </c>
      <c r="Q2427" s="144">
        <v>58340.25</v>
      </c>
      <c r="R2427" s="78">
        <v>-23147</v>
      </c>
      <c r="S2427" s="78">
        <v>-850</v>
      </c>
      <c r="T2427" s="78">
        <v>14082</v>
      </c>
      <c r="U2427" s="78">
        <v>54383</v>
      </c>
      <c r="V2427" s="219">
        <v>-0.25894121324678671</v>
      </c>
      <c r="W2427" s="78">
        <v>13393</v>
      </c>
      <c r="X2427" s="78">
        <v>17939</v>
      </c>
      <c r="Y2427" s="78">
        <v>19363</v>
      </c>
      <c r="Z2427" s="78">
        <v>29173</v>
      </c>
      <c r="AA2427" s="78">
        <v>103.76</v>
      </c>
      <c r="AB2427" s="78">
        <v>176.41</v>
      </c>
      <c r="AC2427" s="78">
        <v>50433</v>
      </c>
      <c r="AD2427" s="104">
        <v>8.94285</v>
      </c>
      <c r="AE2427" s="78">
        <v>47394</v>
      </c>
      <c r="AF2427" s="104">
        <v>1.86571</v>
      </c>
      <c r="AG2427" s="78">
        <v>-4779</v>
      </c>
      <c r="AH2427" s="104">
        <v>-1.46645</v>
      </c>
      <c r="AI2427" s="78">
        <v>-69805</v>
      </c>
      <c r="AJ2427" s="104">
        <v>-2.1498699999999999</v>
      </c>
      <c r="AK2427" s="78">
        <v>11800</v>
      </c>
      <c r="AL2427" s="78">
        <v>10800</v>
      </c>
      <c r="AM2427" s="8">
        <v>11600</v>
      </c>
      <c r="AN2427" s="78">
        <v>224</v>
      </c>
      <c r="AO2427" s="78">
        <v>13400</v>
      </c>
      <c r="AP2427" s="78">
        <v>11000</v>
      </c>
      <c r="AQ2427" s="78">
        <v>11600</v>
      </c>
      <c r="AR2427" s="78">
        <v>388</v>
      </c>
      <c r="AS2427" s="78">
        <v>11650</v>
      </c>
      <c r="AT2427" s="78">
        <v>11600</v>
      </c>
      <c r="AU2427" s="78">
        <v>11650</v>
      </c>
      <c r="AV2427" s="78">
        <v>55.5</v>
      </c>
      <c r="AW2427" s="77">
        <v>14.1</v>
      </c>
      <c r="AX2427" s="144">
        <f t="shared" si="260"/>
        <v>0.65</v>
      </c>
      <c r="AY2427" s="144">
        <f t="shared" si="261"/>
        <v>0.63</v>
      </c>
      <c r="AZ2427" s="144">
        <f t="shared" si="262"/>
        <v>0.57999999999999996</v>
      </c>
      <c r="BA2427" s="54">
        <f t="shared" si="263"/>
        <v>14.736454331041024</v>
      </c>
      <c r="BB2427" s="54">
        <f t="shared" si="264"/>
        <v>10.849545668958982</v>
      </c>
    </row>
    <row r="2428" spans="1:54" x14ac:dyDescent="0.25">
      <c r="A2428" s="3">
        <v>43775</v>
      </c>
      <c r="B2428" s="77">
        <v>11653.07</v>
      </c>
      <c r="C2428" s="77">
        <v>1611.5902599999999</v>
      </c>
      <c r="D2428" s="77">
        <v>65.288499999999999</v>
      </c>
      <c r="E2428" s="77">
        <f t="shared" si="259"/>
        <v>1590.0778</v>
      </c>
      <c r="F2428" s="77">
        <v>-6.2600999999999996</v>
      </c>
      <c r="G2428" s="77">
        <v>-3.8223000000000003</v>
      </c>
      <c r="H2428" t="s">
        <v>1956</v>
      </c>
      <c r="I2428" s="78">
        <v>11653</v>
      </c>
      <c r="J2428">
        <v>201911</v>
      </c>
      <c r="K2428" s="78">
        <v>11653</v>
      </c>
      <c r="L2428" s="77">
        <f t="shared" si="258"/>
        <v>-6.9999999999708962E-2</v>
      </c>
      <c r="M2428" s="78">
        <v>55694</v>
      </c>
      <c r="N2428" s="78">
        <v>1297.6323</v>
      </c>
      <c r="O2428" s="78">
        <v>2783</v>
      </c>
      <c r="P2428" s="78">
        <v>16.201689999999999</v>
      </c>
      <c r="Q2428" s="144">
        <v>56389.75</v>
      </c>
      <c r="R2428" s="78">
        <v>-22334</v>
      </c>
      <c r="S2428" s="78">
        <v>-470</v>
      </c>
      <c r="T2428" s="78">
        <v>13291</v>
      </c>
      <c r="U2428" s="78">
        <v>52267</v>
      </c>
      <c r="V2428" s="219">
        <v>-0.25429047008628769</v>
      </c>
      <c r="W2428" s="78">
        <v>13210</v>
      </c>
      <c r="X2428" s="78">
        <v>16735</v>
      </c>
      <c r="Y2428" s="78">
        <v>20447</v>
      </c>
      <c r="Z2428" s="78">
        <v>28467</v>
      </c>
      <c r="AA2428" s="78">
        <v>88.54</v>
      </c>
      <c r="AB2428" s="78">
        <v>174.47</v>
      </c>
      <c r="AC2428" s="78">
        <v>50390</v>
      </c>
      <c r="AD2428" s="104">
        <v>8.9326699999999999</v>
      </c>
      <c r="AE2428" s="78">
        <v>42938</v>
      </c>
      <c r="AF2428" s="104">
        <v>1.8238300000000001</v>
      </c>
      <c r="AG2428" s="78">
        <v>-5661</v>
      </c>
      <c r="AH2428" s="104">
        <v>-1.9215199999999999</v>
      </c>
      <c r="AI2428" s="78">
        <v>-71739</v>
      </c>
      <c r="AJ2428" s="104">
        <v>-2.40489</v>
      </c>
      <c r="AK2428" s="78">
        <v>11800</v>
      </c>
      <c r="AL2428" s="78">
        <v>10800</v>
      </c>
      <c r="AM2428" s="8">
        <v>11600</v>
      </c>
      <c r="AN2428" s="78">
        <v>217</v>
      </c>
      <c r="AO2428" s="78">
        <v>13400</v>
      </c>
      <c r="AP2428" s="78">
        <v>11000</v>
      </c>
      <c r="AQ2428" s="78">
        <v>11600</v>
      </c>
      <c r="AR2428" s="78">
        <v>401</v>
      </c>
      <c r="AS2428" s="78">
        <v>11800</v>
      </c>
      <c r="AT2428" s="78">
        <v>11500</v>
      </c>
      <c r="AU2428" s="78">
        <v>11650</v>
      </c>
      <c r="AV2428" s="78">
        <v>133</v>
      </c>
      <c r="AW2428" s="77">
        <v>14.35</v>
      </c>
      <c r="AX2428" s="144">
        <f t="shared" si="260"/>
        <v>0.65</v>
      </c>
      <c r="AY2428" s="144">
        <f t="shared" si="261"/>
        <v>0.65</v>
      </c>
      <c r="AZ2428" s="144">
        <f t="shared" si="262"/>
        <v>0.59</v>
      </c>
      <c r="BA2428" s="54">
        <f t="shared" si="263"/>
        <v>14.718547533545243</v>
      </c>
      <c r="BB2428" s="54">
        <f t="shared" si="264"/>
        <v>10.85945246645476</v>
      </c>
    </row>
    <row r="2429" spans="1:54" x14ac:dyDescent="0.25">
      <c r="A2429" s="3">
        <v>43776</v>
      </c>
      <c r="B2429" s="77">
        <v>11606.56</v>
      </c>
      <c r="C2429" s="77">
        <v>1416.48262</v>
      </c>
      <c r="D2429" s="77">
        <v>49.825900000000004</v>
      </c>
      <c r="E2429" s="77">
        <f t="shared" si="259"/>
        <v>1538.4350000000002</v>
      </c>
      <c r="F2429" s="77">
        <v>-1.7593000000000001</v>
      </c>
      <c r="G2429" s="77">
        <v>-8.0184999999999995</v>
      </c>
      <c r="H2429">
        <v>0</v>
      </c>
      <c r="I2429" s="78">
        <v>11596</v>
      </c>
      <c r="J2429">
        <v>201911</v>
      </c>
      <c r="K2429" s="78">
        <v>11596</v>
      </c>
      <c r="L2429" s="77">
        <f t="shared" si="258"/>
        <v>-10.559999999999491</v>
      </c>
      <c r="M2429" s="78">
        <v>53227</v>
      </c>
      <c r="N2429" s="78">
        <v>1234.4024300000001</v>
      </c>
      <c r="O2429" s="78">
        <v>292</v>
      </c>
      <c r="P2429" s="78">
        <v>1.68397</v>
      </c>
      <c r="Q2429" s="144">
        <v>53300</v>
      </c>
      <c r="R2429" s="78">
        <v>-22026</v>
      </c>
      <c r="S2429" s="78">
        <v>-1354</v>
      </c>
      <c r="T2429" s="78">
        <v>9884</v>
      </c>
      <c r="U2429" s="78">
        <v>49731</v>
      </c>
      <c r="V2429" s="219">
        <v>-0.19874927107840179</v>
      </c>
      <c r="W2429" s="78">
        <v>12812</v>
      </c>
      <c r="X2429" s="78">
        <v>16751</v>
      </c>
      <c r="Y2429" s="78">
        <v>20123</v>
      </c>
      <c r="Z2429" s="78">
        <v>27940</v>
      </c>
      <c r="AA2429" s="78">
        <v>117.76</v>
      </c>
      <c r="AB2429" s="78">
        <v>157.69</v>
      </c>
      <c r="AC2429" s="78">
        <v>42611</v>
      </c>
      <c r="AD2429" s="104">
        <v>7.5882100000000001</v>
      </c>
      <c r="AE2429" s="78">
        <v>42573</v>
      </c>
      <c r="AF2429" s="104">
        <v>1.70906</v>
      </c>
      <c r="AG2429" s="78">
        <v>-13007</v>
      </c>
      <c r="AH2429" s="104">
        <v>-2.14235</v>
      </c>
      <c r="AI2429" s="78">
        <v>-61351</v>
      </c>
      <c r="AJ2429" s="104">
        <v>-2.3344</v>
      </c>
      <c r="AK2429" s="78">
        <v>11800</v>
      </c>
      <c r="AL2429" s="78">
        <v>10800</v>
      </c>
      <c r="AM2429" s="8">
        <v>11600</v>
      </c>
      <c r="AN2429" s="78">
        <v>183</v>
      </c>
      <c r="AO2429" s="78">
        <v>13400</v>
      </c>
      <c r="AP2429" s="78">
        <v>11000</v>
      </c>
      <c r="AQ2429" s="78">
        <v>11600</v>
      </c>
      <c r="AR2429" s="78">
        <v>350</v>
      </c>
      <c r="AS2429" s="78">
        <v>11700</v>
      </c>
      <c r="AT2429" s="78">
        <v>11500</v>
      </c>
      <c r="AU2429" s="78">
        <v>11600</v>
      </c>
      <c r="AV2429" s="78">
        <v>117</v>
      </c>
      <c r="AW2429" s="77">
        <v>13.3</v>
      </c>
      <c r="AX2429" s="144">
        <f t="shared" si="260"/>
        <v>0.55000000000000004</v>
      </c>
      <c r="AY2429" s="144">
        <f t="shared" si="261"/>
        <v>0.36</v>
      </c>
      <c r="AZ2429" s="144">
        <f t="shared" si="262"/>
        <v>0.35</v>
      </c>
      <c r="BA2429" s="54">
        <f t="shared" si="263"/>
        <v>14.601559156267029</v>
      </c>
      <c r="BB2429" s="54">
        <f t="shared" si="264"/>
        <v>10.899440843732975</v>
      </c>
    </row>
    <row r="2430" spans="1:54" x14ac:dyDescent="0.25">
      <c r="A2430" s="3">
        <v>43777</v>
      </c>
      <c r="B2430" s="77">
        <v>11579.54</v>
      </c>
      <c r="C2430" s="77">
        <v>1415.9337700000001</v>
      </c>
      <c r="D2430" s="77">
        <v>15.1671</v>
      </c>
      <c r="E2430" s="77">
        <f t="shared" si="259"/>
        <v>1625.5681999999997</v>
      </c>
      <c r="F2430" s="77">
        <v>4.3902999999999999</v>
      </c>
      <c r="G2430" s="77">
        <v>4.3482000000000003</v>
      </c>
      <c r="H2430">
        <v>0</v>
      </c>
      <c r="I2430" s="78">
        <v>11573</v>
      </c>
      <c r="J2430">
        <v>201911</v>
      </c>
      <c r="K2430" s="78">
        <v>11573</v>
      </c>
      <c r="L2430" s="77">
        <f t="shared" si="258"/>
        <v>-6.5400000000008731</v>
      </c>
      <c r="M2430" s="78">
        <v>52106</v>
      </c>
      <c r="N2430" s="78">
        <v>1205.8993599999999</v>
      </c>
      <c r="O2430" s="78">
        <v>-1119</v>
      </c>
      <c r="P2430" s="78">
        <v>-6.4856699999999998</v>
      </c>
      <c r="Q2430" s="144">
        <v>51826.25</v>
      </c>
      <c r="R2430" s="78">
        <v>-22300</v>
      </c>
      <c r="S2430" s="78">
        <v>-557</v>
      </c>
      <c r="T2430" s="78">
        <v>7907</v>
      </c>
      <c r="U2430" s="78">
        <v>49373</v>
      </c>
      <c r="V2430" s="219">
        <v>-0.1601482591699917</v>
      </c>
      <c r="W2430" s="78">
        <v>12408</v>
      </c>
      <c r="X2430" s="78">
        <v>11255</v>
      </c>
      <c r="Y2430" s="78">
        <v>19370</v>
      </c>
      <c r="Z2430" s="78">
        <v>26218</v>
      </c>
      <c r="AA2430" s="78">
        <v>100.56</v>
      </c>
      <c r="AB2430" s="78">
        <v>147.66999999999999</v>
      </c>
      <c r="AC2430" s="78">
        <v>43172</v>
      </c>
      <c r="AD2430" s="104">
        <v>7.2167300000000001</v>
      </c>
      <c r="AE2430" s="78">
        <v>49397</v>
      </c>
      <c r="AF2430" s="104">
        <v>1.8482700000000001</v>
      </c>
      <c r="AG2430" s="78">
        <v>-19178</v>
      </c>
      <c r="AH2430" s="104">
        <v>-2.2534700000000001</v>
      </c>
      <c r="AI2430" s="78">
        <v>-54909</v>
      </c>
      <c r="AJ2430" s="104">
        <v>-2.2065800000000002</v>
      </c>
      <c r="AK2430" s="78">
        <v>11800</v>
      </c>
      <c r="AL2430" s="78">
        <v>10800</v>
      </c>
      <c r="AM2430" s="8">
        <v>11600</v>
      </c>
      <c r="AN2430" s="78">
        <v>167</v>
      </c>
      <c r="AO2430" s="78">
        <v>13400</v>
      </c>
      <c r="AP2430" s="78">
        <v>11000</v>
      </c>
      <c r="AQ2430" s="78">
        <v>11600</v>
      </c>
      <c r="AR2430" s="78">
        <v>347</v>
      </c>
      <c r="AS2430" s="78">
        <v>11700</v>
      </c>
      <c r="AT2430" s="78">
        <v>11500</v>
      </c>
      <c r="AU2430" s="78">
        <v>11600</v>
      </c>
      <c r="AV2430" s="78">
        <v>97.5</v>
      </c>
      <c r="AW2430" s="77">
        <v>13.36</v>
      </c>
      <c r="AX2430" s="144">
        <f t="shared" si="260"/>
        <v>0.57999999999999996</v>
      </c>
      <c r="AY2430" s="144">
        <f t="shared" si="261"/>
        <v>0.4</v>
      </c>
      <c r="AZ2430" s="144">
        <f t="shared" si="262"/>
        <v>0.39</v>
      </c>
      <c r="BA2430" s="54">
        <f t="shared" si="263"/>
        <v>14.163922066123892</v>
      </c>
      <c r="BB2430" s="54">
        <f t="shared" si="264"/>
        <v>11.158077933876111</v>
      </c>
    </row>
    <row r="2431" spans="1:54" x14ac:dyDescent="0.25">
      <c r="A2431" s="3">
        <v>43780</v>
      </c>
      <c r="B2431" s="77">
        <v>11427.28</v>
      </c>
      <c r="C2431" s="77">
        <v>1539.09682</v>
      </c>
      <c r="D2431" s="77">
        <v>38.479700000000001</v>
      </c>
      <c r="E2431" s="77">
        <f t="shared" si="259"/>
        <v>1512.0053999999998</v>
      </c>
      <c r="F2431" s="77">
        <v>-4.2317999999999998</v>
      </c>
      <c r="G2431" s="77">
        <v>-20.898299999999999</v>
      </c>
      <c r="H2431">
        <v>0</v>
      </c>
      <c r="I2431" s="78">
        <v>11437</v>
      </c>
      <c r="J2431">
        <v>201911</v>
      </c>
      <c r="K2431" s="78">
        <v>11437</v>
      </c>
      <c r="L2431" s="77">
        <f t="shared" si="258"/>
        <v>9.7199999999993452</v>
      </c>
      <c r="M2431" s="78">
        <v>52263</v>
      </c>
      <c r="N2431" s="78">
        <v>1195.4090100000001</v>
      </c>
      <c r="O2431" s="78">
        <v>-1483</v>
      </c>
      <c r="P2431" s="78">
        <v>-8.4864899999999999</v>
      </c>
      <c r="Q2431" s="144">
        <v>51892.25</v>
      </c>
      <c r="R2431" s="78">
        <v>-22956</v>
      </c>
      <c r="S2431" s="78">
        <v>-3196</v>
      </c>
      <c r="T2431" s="78">
        <v>3528</v>
      </c>
      <c r="U2431" s="78">
        <v>48995</v>
      </c>
      <c r="V2431" s="219">
        <v>-7.2007347688539641E-2</v>
      </c>
      <c r="W2431" s="78">
        <v>10967</v>
      </c>
      <c r="X2431" s="78">
        <v>15465</v>
      </c>
      <c r="Y2431" s="78">
        <v>17708</v>
      </c>
      <c r="Z2431" s="78">
        <v>25894</v>
      </c>
      <c r="AA2431" s="78">
        <v>107.98</v>
      </c>
      <c r="AB2431" s="78">
        <v>120.95</v>
      </c>
      <c r="AC2431" s="78">
        <v>50191</v>
      </c>
      <c r="AD2431" s="104">
        <v>5.9776100000000003</v>
      </c>
      <c r="AE2431" s="78">
        <v>54450</v>
      </c>
      <c r="AF2431" s="104">
        <v>2.1886199999999998</v>
      </c>
      <c r="AG2431" s="78">
        <v>-25435</v>
      </c>
      <c r="AH2431" s="104">
        <v>-2.57538</v>
      </c>
      <c r="AI2431" s="78">
        <v>-63607</v>
      </c>
      <c r="AJ2431" s="104">
        <v>-2.9721299999999999</v>
      </c>
      <c r="AK2431" s="78">
        <v>11800</v>
      </c>
      <c r="AL2431" s="78">
        <v>10800</v>
      </c>
      <c r="AM2431" s="8">
        <v>11400</v>
      </c>
      <c r="AN2431" s="78">
        <v>180</v>
      </c>
      <c r="AO2431" s="78">
        <v>13400</v>
      </c>
      <c r="AP2431" s="78">
        <v>11000</v>
      </c>
      <c r="AQ2431" s="78">
        <v>11400</v>
      </c>
      <c r="AR2431" s="78">
        <v>361</v>
      </c>
      <c r="AS2431" s="78">
        <v>11700</v>
      </c>
      <c r="AT2431" s="78">
        <v>11400</v>
      </c>
      <c r="AU2431" s="78">
        <v>11450</v>
      </c>
      <c r="AV2431" s="78">
        <v>84.5</v>
      </c>
      <c r="AW2431" s="77">
        <v>14.49</v>
      </c>
      <c r="AX2431" s="144">
        <f t="shared" si="260"/>
        <v>0.82</v>
      </c>
      <c r="AY2431" s="144">
        <f t="shared" si="261"/>
        <v>0.77</v>
      </c>
      <c r="AZ2431" s="144">
        <f t="shared" si="262"/>
        <v>0.68</v>
      </c>
      <c r="BA2431" s="54">
        <f t="shared" si="263"/>
        <v>14.415897405704561</v>
      </c>
      <c r="BB2431" s="54">
        <f t="shared" si="264"/>
        <v>11.028102594295445</v>
      </c>
    </row>
    <row r="2432" spans="1:54" x14ac:dyDescent="0.25">
      <c r="A2432" s="3">
        <v>43781</v>
      </c>
      <c r="B2432" s="77">
        <v>11520.37</v>
      </c>
      <c r="C2432" s="77">
        <v>1195.6260299999999</v>
      </c>
      <c r="D2432" s="77">
        <v>46.813100000000006</v>
      </c>
      <c r="E2432" s="77">
        <f t="shared" si="259"/>
        <v>1509.4430000000002</v>
      </c>
      <c r="F2432" s="77">
        <v>-1.4969999999999999</v>
      </c>
      <c r="G2432" s="77">
        <v>3.2579000000000002</v>
      </c>
      <c r="H2432">
        <v>0</v>
      </c>
      <c r="I2432" s="78">
        <v>11523</v>
      </c>
      <c r="J2432">
        <v>201911</v>
      </c>
      <c r="K2432" s="78">
        <v>11523</v>
      </c>
      <c r="L2432" s="77">
        <f t="shared" si="258"/>
        <v>2.6299999999991996</v>
      </c>
      <c r="M2432" s="78">
        <v>50161</v>
      </c>
      <c r="N2432" s="78">
        <v>1156.0479</v>
      </c>
      <c r="O2432" s="78">
        <v>1002</v>
      </c>
      <c r="P2432" s="78">
        <v>5.7673800000000002</v>
      </c>
      <c r="Q2432" s="144">
        <v>50411.5</v>
      </c>
      <c r="R2432" s="78">
        <v>-21335</v>
      </c>
      <c r="S2432" s="78">
        <v>-909</v>
      </c>
      <c r="T2432" s="78">
        <v>6832</v>
      </c>
      <c r="U2432" s="78">
        <v>50944</v>
      </c>
      <c r="V2432" s="219">
        <v>-0.13410804020100503</v>
      </c>
      <c r="W2432" s="78">
        <v>12157</v>
      </c>
      <c r="X2432" s="78">
        <v>11675</v>
      </c>
      <c r="Y2432" s="78">
        <v>16802</v>
      </c>
      <c r="Z2432" s="78">
        <v>25605</v>
      </c>
      <c r="AA2432" s="78">
        <v>127.46</v>
      </c>
      <c r="AB2432" s="78">
        <v>134.03</v>
      </c>
      <c r="AC2432" s="78">
        <v>50829</v>
      </c>
      <c r="AD2432" s="104">
        <v>6.5805400000000001</v>
      </c>
      <c r="AE2432" s="78">
        <v>52708</v>
      </c>
      <c r="AF2432" s="104">
        <v>1.98526</v>
      </c>
      <c r="AG2432" s="78">
        <v>-21867</v>
      </c>
      <c r="AH2432" s="104">
        <v>-2.1154299999999999</v>
      </c>
      <c r="AI2432" s="78">
        <v>-53327</v>
      </c>
      <c r="AJ2432" s="104">
        <v>-1.91652</v>
      </c>
      <c r="AK2432" s="78">
        <v>11800</v>
      </c>
      <c r="AL2432" s="78">
        <v>11200</v>
      </c>
      <c r="AM2432" s="8">
        <v>11500</v>
      </c>
      <c r="AN2432" s="78">
        <v>149</v>
      </c>
      <c r="AO2432" s="78">
        <v>13400</v>
      </c>
      <c r="AP2432" s="78">
        <v>11000</v>
      </c>
      <c r="AQ2432" s="78">
        <v>11500</v>
      </c>
      <c r="AR2432" s="78">
        <v>333</v>
      </c>
      <c r="AS2432" s="78">
        <v>11550</v>
      </c>
      <c r="AT2432" s="78">
        <v>11400</v>
      </c>
      <c r="AU2432" s="78">
        <v>11550</v>
      </c>
      <c r="AV2432" s="78">
        <v>53.5</v>
      </c>
      <c r="AW2432" s="77">
        <v>13.68</v>
      </c>
      <c r="AX2432" s="144">
        <f t="shared" si="260"/>
        <v>0.65</v>
      </c>
      <c r="AY2432" s="144">
        <f t="shared" si="261"/>
        <v>0.56999999999999995</v>
      </c>
      <c r="AZ2432" s="144">
        <f t="shared" si="262"/>
        <v>0.52</v>
      </c>
      <c r="BA2432" s="54">
        <f t="shared" si="263"/>
        <v>14.518080572359441</v>
      </c>
      <c r="BB2432" s="54">
        <f t="shared" si="264"/>
        <v>11.023919427640561</v>
      </c>
    </row>
    <row r="2433" spans="1:54" x14ac:dyDescent="0.25">
      <c r="A2433" s="3">
        <v>43782</v>
      </c>
      <c r="B2433" s="77">
        <v>11467.83</v>
      </c>
      <c r="C2433" s="77">
        <v>1166.7743499999999</v>
      </c>
      <c r="D2433" s="77">
        <v>-62.628799999999998</v>
      </c>
      <c r="E2433" s="77">
        <f t="shared" si="259"/>
        <v>1354.2511</v>
      </c>
      <c r="F2433" s="77">
        <v>-3.2927999999999997</v>
      </c>
      <c r="G2433" s="77">
        <v>12.628499999999999</v>
      </c>
      <c r="H2433" t="s">
        <v>1957</v>
      </c>
      <c r="I2433" s="78">
        <v>11466</v>
      </c>
      <c r="J2433">
        <v>201911</v>
      </c>
      <c r="K2433" s="78">
        <v>11466</v>
      </c>
      <c r="L2433" s="77">
        <f t="shared" si="258"/>
        <v>-1.8299999999999272</v>
      </c>
      <c r="M2433" s="78">
        <v>49928</v>
      </c>
      <c r="N2433" s="78">
        <v>1144.9057299999999</v>
      </c>
      <c r="O2433" s="78">
        <v>-2276</v>
      </c>
      <c r="P2433" s="78">
        <v>-13.05265</v>
      </c>
      <c r="Q2433" s="144">
        <v>49359</v>
      </c>
      <c r="R2433" s="78">
        <v>-21353</v>
      </c>
      <c r="S2433" s="78">
        <v>-838</v>
      </c>
      <c r="T2433" s="78">
        <v>4141</v>
      </c>
      <c r="U2433" s="78">
        <v>49364</v>
      </c>
      <c r="V2433" s="219">
        <v>-8.3887043189368765E-2</v>
      </c>
      <c r="W2433" s="78">
        <v>13814</v>
      </c>
      <c r="X2433" s="78">
        <v>17097</v>
      </c>
      <c r="Y2433" s="78">
        <v>19583</v>
      </c>
      <c r="Z2433" s="78">
        <v>26992</v>
      </c>
      <c r="AA2433" s="78">
        <v>104.86</v>
      </c>
      <c r="AB2433" s="78">
        <v>138.71</v>
      </c>
      <c r="AC2433" s="78">
        <v>45135</v>
      </c>
      <c r="AD2433" s="104">
        <v>6.0838099999999997</v>
      </c>
      <c r="AE2433" s="78">
        <v>51323</v>
      </c>
      <c r="AF2433" s="104">
        <v>2.1395499999999998</v>
      </c>
      <c r="AG2433" s="78">
        <v>-16931</v>
      </c>
      <c r="AH2433" s="104">
        <v>-2.6112899999999999</v>
      </c>
      <c r="AI2433" s="78">
        <v>-59805</v>
      </c>
      <c r="AJ2433" s="104">
        <v>-2.5990799999999998</v>
      </c>
      <c r="AK2433" s="78">
        <v>11700</v>
      </c>
      <c r="AL2433" s="78">
        <v>11200</v>
      </c>
      <c r="AM2433" s="8">
        <v>11450</v>
      </c>
      <c r="AN2433" s="78">
        <v>146</v>
      </c>
      <c r="AO2433" s="78">
        <v>13400</v>
      </c>
      <c r="AP2433" s="78">
        <v>11000</v>
      </c>
      <c r="AQ2433" s="78">
        <v>11400</v>
      </c>
      <c r="AR2433" s="78">
        <v>353</v>
      </c>
      <c r="AS2433" s="78">
        <v>11700</v>
      </c>
      <c r="AT2433" s="78">
        <v>11200</v>
      </c>
      <c r="AU2433" s="78">
        <v>11450</v>
      </c>
      <c r="AV2433" s="78">
        <v>146</v>
      </c>
      <c r="AW2433" s="77">
        <v>14.07</v>
      </c>
      <c r="AX2433" s="144">
        <f t="shared" si="260"/>
        <v>0.68</v>
      </c>
      <c r="AY2433" s="144">
        <f t="shared" si="261"/>
        <v>0.67</v>
      </c>
      <c r="AZ2433" s="144">
        <f t="shared" si="262"/>
        <v>0.57999999999999996</v>
      </c>
      <c r="BA2433" s="54">
        <f t="shared" si="263"/>
        <v>14.669406813159441</v>
      </c>
      <c r="BB2433" s="54">
        <f t="shared" si="264"/>
        <v>10.987593186840563</v>
      </c>
    </row>
    <row r="2434" spans="1:54" x14ac:dyDescent="0.25">
      <c r="A2434" s="3">
        <v>43783</v>
      </c>
      <c r="B2434" s="77">
        <v>11450.42</v>
      </c>
      <c r="C2434" s="77">
        <v>1322.13499</v>
      </c>
      <c r="D2434" s="77">
        <v>42.407899999999998</v>
      </c>
      <c r="E2434" s="77">
        <f t="shared" si="259"/>
        <v>1304.5154000000005</v>
      </c>
      <c r="F2434" s="77">
        <v>3.4945999999999997</v>
      </c>
      <c r="G2434" s="77">
        <v>-7.4994000000000005</v>
      </c>
      <c r="H2434">
        <v>0</v>
      </c>
      <c r="I2434" s="78">
        <v>11456</v>
      </c>
      <c r="J2434">
        <v>201911</v>
      </c>
      <c r="K2434" s="78">
        <v>11456</v>
      </c>
      <c r="L2434" s="77">
        <f t="shared" si="258"/>
        <v>5.5799999999999272</v>
      </c>
      <c r="M2434" s="78">
        <v>48476</v>
      </c>
      <c r="N2434" s="78">
        <v>1110.59743</v>
      </c>
      <c r="O2434" s="78">
        <v>-2582</v>
      </c>
      <c r="P2434" s="78">
        <v>-14.79669</v>
      </c>
      <c r="Q2434" s="144">
        <v>47830.5</v>
      </c>
      <c r="R2434" s="78">
        <v>-20459</v>
      </c>
      <c r="S2434" s="78">
        <v>-1142</v>
      </c>
      <c r="T2434" s="78">
        <v>3518</v>
      </c>
      <c r="U2434" s="78">
        <v>50249</v>
      </c>
      <c r="V2434" s="219">
        <v>-7.0011343509323573E-2</v>
      </c>
      <c r="W2434" s="78">
        <v>8983</v>
      </c>
      <c r="X2434" s="78">
        <v>12723</v>
      </c>
      <c r="Y2434" s="78">
        <v>15579</v>
      </c>
      <c r="Z2434" s="78">
        <v>20817</v>
      </c>
      <c r="AA2434" s="78">
        <v>119.91</v>
      </c>
      <c r="AB2434" s="78">
        <v>137.77000000000001</v>
      </c>
      <c r="AC2434" s="78">
        <v>46716</v>
      </c>
      <c r="AD2434" s="104">
        <v>5.7963399999999998</v>
      </c>
      <c r="AE2434" s="78">
        <v>47651</v>
      </c>
      <c r="AF2434" s="104">
        <v>1.89771</v>
      </c>
      <c r="AG2434" s="78">
        <v>-16197</v>
      </c>
      <c r="AH2434" s="104">
        <v>-2.4580799999999998</v>
      </c>
      <c r="AI2434" s="78">
        <v>-60295</v>
      </c>
      <c r="AJ2434" s="104">
        <v>-2.4875799999999999</v>
      </c>
      <c r="AK2434" s="78">
        <v>11600</v>
      </c>
      <c r="AL2434" s="78">
        <v>11200</v>
      </c>
      <c r="AM2434" s="8">
        <v>11450</v>
      </c>
      <c r="AN2434" s="78">
        <v>120</v>
      </c>
      <c r="AO2434" s="78">
        <v>13400</v>
      </c>
      <c r="AP2434" s="78">
        <v>11100</v>
      </c>
      <c r="AQ2434" s="78">
        <v>11400</v>
      </c>
      <c r="AR2434" s="78">
        <v>333</v>
      </c>
      <c r="AS2434" s="78">
        <v>11600</v>
      </c>
      <c r="AT2434" s="78">
        <v>11200</v>
      </c>
      <c r="AU2434" s="78">
        <v>11450</v>
      </c>
      <c r="AV2434" s="78">
        <v>120</v>
      </c>
      <c r="AW2434" s="77">
        <v>13.82</v>
      </c>
      <c r="AX2434" s="144">
        <f t="shared" si="260"/>
        <v>0.65</v>
      </c>
      <c r="AY2434" s="144">
        <f t="shared" si="261"/>
        <v>0.65</v>
      </c>
      <c r="AZ2434" s="144">
        <f t="shared" si="262"/>
        <v>0.56000000000000005</v>
      </c>
      <c r="BA2434" s="54">
        <f t="shared" si="263"/>
        <v>14.779596070407486</v>
      </c>
      <c r="BB2434" s="54">
        <f t="shared" si="264"/>
        <v>11.005403929592518</v>
      </c>
    </row>
    <row r="2435" spans="1:54" x14ac:dyDescent="0.25">
      <c r="A2435" s="3">
        <v>43784</v>
      </c>
      <c r="B2435" s="77">
        <v>11525.6</v>
      </c>
      <c r="C2435" s="77">
        <v>1319.4467099999999</v>
      </c>
      <c r="D2435" s="77">
        <v>42.553699999999999</v>
      </c>
      <c r="E2435" s="77">
        <f t="shared" si="259"/>
        <v>1285.8444999999999</v>
      </c>
      <c r="F2435" s="77">
        <v>2.9270999999999998</v>
      </c>
      <c r="G2435" s="77">
        <v>4.2849000000000004</v>
      </c>
      <c r="H2435">
        <v>0</v>
      </c>
      <c r="I2435" s="78">
        <v>11532</v>
      </c>
      <c r="J2435">
        <v>201911</v>
      </c>
      <c r="K2435" s="78">
        <v>11532</v>
      </c>
      <c r="L2435" s="77">
        <f t="shared" ref="L2435:L2498" si="265">K2435-B2435</f>
        <v>6.3999999999996362</v>
      </c>
      <c r="M2435" s="78">
        <v>45324</v>
      </c>
      <c r="N2435" s="78">
        <v>1045.0679500000001</v>
      </c>
      <c r="O2435" s="78">
        <v>-3902</v>
      </c>
      <c r="P2435" s="78">
        <v>-22.509070000000001</v>
      </c>
      <c r="Q2435" s="144">
        <v>44348.5</v>
      </c>
      <c r="R2435" s="78">
        <v>-20019</v>
      </c>
      <c r="S2435" s="78">
        <v>-611</v>
      </c>
      <c r="T2435" s="78">
        <v>3955</v>
      </c>
      <c r="U2435" s="78">
        <v>49782</v>
      </c>
      <c r="V2435" s="219">
        <v>-7.9446386244023948E-2</v>
      </c>
      <c r="W2435" s="78">
        <v>9073</v>
      </c>
      <c r="X2435" s="78">
        <v>13374</v>
      </c>
      <c r="Y2435" s="78">
        <v>15293</v>
      </c>
      <c r="Z2435" s="78">
        <v>21132</v>
      </c>
      <c r="AA2435" s="78">
        <v>108.78</v>
      </c>
      <c r="AB2435" s="78">
        <v>146.77000000000001</v>
      </c>
      <c r="AC2435" s="78">
        <v>48932</v>
      </c>
      <c r="AD2435" s="104">
        <v>6.3909599999999998</v>
      </c>
      <c r="AE2435" s="78">
        <v>55283</v>
      </c>
      <c r="AF2435" s="104">
        <v>1.8269500000000001</v>
      </c>
      <c r="AG2435" s="78">
        <v>-18085</v>
      </c>
      <c r="AH2435" s="104">
        <v>-2.2970199999999998</v>
      </c>
      <c r="AI2435" s="78">
        <v>-65981</v>
      </c>
      <c r="AJ2435" s="104">
        <v>-2.3512599999999999</v>
      </c>
      <c r="AK2435" s="78">
        <v>11600</v>
      </c>
      <c r="AL2435" s="78">
        <v>11400</v>
      </c>
      <c r="AM2435" s="8">
        <v>11550</v>
      </c>
      <c r="AN2435" s="78">
        <v>101.5</v>
      </c>
      <c r="AO2435" s="78">
        <v>13400</v>
      </c>
      <c r="AP2435" s="78">
        <v>10900</v>
      </c>
      <c r="AQ2435" s="78">
        <v>11500</v>
      </c>
      <c r="AR2435" s="78">
        <v>328</v>
      </c>
      <c r="AS2435" s="78">
        <v>11600</v>
      </c>
      <c r="AT2435" s="78">
        <v>11400</v>
      </c>
      <c r="AU2435" s="78">
        <v>11550</v>
      </c>
      <c r="AV2435" s="78">
        <v>101.5</v>
      </c>
      <c r="AW2435" s="77">
        <v>13.15</v>
      </c>
      <c r="AX2435" s="144">
        <f t="shared" si="260"/>
        <v>0.51</v>
      </c>
      <c r="AY2435" s="144">
        <f t="shared" si="261"/>
        <v>0.3</v>
      </c>
      <c r="AZ2435" s="144">
        <f t="shared" si="262"/>
        <v>0.32</v>
      </c>
      <c r="BA2435" s="54">
        <f t="shared" si="263"/>
        <v>14.806031559790588</v>
      </c>
      <c r="BB2435" s="54">
        <f t="shared" si="264"/>
        <v>11.044968440209411</v>
      </c>
    </row>
    <row r="2436" spans="1:54" x14ac:dyDescent="0.25">
      <c r="A2436" s="3">
        <v>43787</v>
      </c>
      <c r="B2436" s="77">
        <v>11599.78</v>
      </c>
      <c r="C2436" s="77">
        <v>1098.6616799999999</v>
      </c>
      <c r="D2436" s="77">
        <v>29.4678</v>
      </c>
      <c r="E2436" s="77">
        <f t="shared" si="259"/>
        <v>1268.0802000000001</v>
      </c>
      <c r="F2436" s="77">
        <v>11.963299999999998</v>
      </c>
      <c r="G2436" s="77">
        <v>-1.0991</v>
      </c>
      <c r="H2436">
        <v>0</v>
      </c>
      <c r="I2436" s="78">
        <v>11593</v>
      </c>
      <c r="J2436">
        <v>201911</v>
      </c>
      <c r="K2436" s="78">
        <v>11593</v>
      </c>
      <c r="L2436" s="77">
        <f t="shared" si="265"/>
        <v>-6.7800000000006548</v>
      </c>
      <c r="M2436" s="78">
        <v>45798</v>
      </c>
      <c r="N2436" s="78">
        <v>1061.3728699999999</v>
      </c>
      <c r="O2436" s="78">
        <v>-2129</v>
      </c>
      <c r="P2436" s="78">
        <v>-12.354939999999999</v>
      </c>
      <c r="Q2436" s="144">
        <v>45265.75</v>
      </c>
      <c r="R2436" s="78">
        <v>-20196</v>
      </c>
      <c r="S2436" s="78">
        <v>587</v>
      </c>
      <c r="T2436" s="78">
        <v>4622</v>
      </c>
      <c r="U2436" s="78">
        <v>50415</v>
      </c>
      <c r="V2436" s="219">
        <v>-9.1679063770703159E-2</v>
      </c>
      <c r="W2436" s="78">
        <v>9921</v>
      </c>
      <c r="X2436" s="78">
        <v>14088</v>
      </c>
      <c r="Y2436" s="78">
        <v>17154</v>
      </c>
      <c r="Z2436" s="78">
        <v>22958</v>
      </c>
      <c r="AA2436" s="78">
        <v>137.79</v>
      </c>
      <c r="AB2436" s="78">
        <v>155.11000000000001</v>
      </c>
      <c r="AC2436" s="78">
        <v>51274</v>
      </c>
      <c r="AD2436" s="104">
        <v>7.1003699999999998</v>
      </c>
      <c r="AE2436" s="78">
        <v>58470</v>
      </c>
      <c r="AF2436" s="104">
        <v>1.81647</v>
      </c>
      <c r="AG2436" s="78">
        <v>-14215</v>
      </c>
      <c r="AH2436" s="104">
        <v>-2.0875499999999998</v>
      </c>
      <c r="AI2436" s="78">
        <v>-66516</v>
      </c>
      <c r="AJ2436" s="104">
        <v>-2.0712700000000002</v>
      </c>
      <c r="AK2436" s="78">
        <v>11600</v>
      </c>
      <c r="AL2436" s="78">
        <v>11400</v>
      </c>
      <c r="AM2436" s="8">
        <v>11600</v>
      </c>
      <c r="AN2436" s="78">
        <v>71.5</v>
      </c>
      <c r="AO2436" s="78">
        <v>13400</v>
      </c>
      <c r="AP2436" s="78">
        <v>10900</v>
      </c>
      <c r="AQ2436" s="78">
        <v>11600</v>
      </c>
      <c r="AR2436" s="78">
        <v>304</v>
      </c>
      <c r="AS2436" s="78">
        <v>11600</v>
      </c>
      <c r="AT2436" s="78">
        <v>11400</v>
      </c>
      <c r="AU2436" s="78">
        <v>11600</v>
      </c>
      <c r="AV2436" s="78">
        <v>71.5</v>
      </c>
      <c r="AW2436" s="77">
        <v>13.57</v>
      </c>
      <c r="AX2436" s="144">
        <f t="shared" si="260"/>
        <v>0.65</v>
      </c>
      <c r="AY2436" s="144">
        <f t="shared" si="261"/>
        <v>0.51</v>
      </c>
      <c r="AZ2436" s="144">
        <f t="shared" si="262"/>
        <v>0.47</v>
      </c>
      <c r="BA2436" s="54">
        <f t="shared" si="263"/>
        <v>14.855309953160827</v>
      </c>
      <c r="BB2436" s="54">
        <f t="shared" si="264"/>
        <v>11.050690046839179</v>
      </c>
    </row>
    <row r="2437" spans="1:54" x14ac:dyDescent="0.25">
      <c r="A2437" s="3">
        <v>43788</v>
      </c>
      <c r="B2437" s="77">
        <v>11656.4</v>
      </c>
      <c r="C2437" s="77">
        <v>1236.2100700000001</v>
      </c>
      <c r="D2437" s="77">
        <v>110.1619</v>
      </c>
      <c r="E2437" s="77">
        <f t="shared" si="259"/>
        <v>1240.0379000000003</v>
      </c>
      <c r="F2437" s="77">
        <v>3.6206999999999998</v>
      </c>
      <c r="G2437" s="77">
        <v>9.1424000000000003</v>
      </c>
      <c r="H2437">
        <v>0</v>
      </c>
      <c r="I2437" s="78">
        <v>11644</v>
      </c>
      <c r="J2437">
        <v>201911</v>
      </c>
      <c r="K2437" s="78">
        <v>11644</v>
      </c>
      <c r="L2437" s="77">
        <f t="shared" si="265"/>
        <v>-12.399999999999636</v>
      </c>
      <c r="M2437" s="78">
        <v>44634</v>
      </c>
      <c r="N2437" s="78">
        <v>1039.1846</v>
      </c>
      <c r="O2437" s="78">
        <v>-3644</v>
      </c>
      <c r="P2437" s="78">
        <v>-21.230689999999999</v>
      </c>
      <c r="Q2437" s="144">
        <v>43723</v>
      </c>
      <c r="R2437" s="78">
        <v>-19855</v>
      </c>
      <c r="S2437" s="78">
        <v>1378</v>
      </c>
      <c r="T2437" s="78">
        <v>3243</v>
      </c>
      <c r="U2437" s="78">
        <v>51205</v>
      </c>
      <c r="V2437" s="219">
        <v>-6.3333658822380623E-2</v>
      </c>
      <c r="W2437" s="78">
        <v>10902</v>
      </c>
      <c r="X2437" s="78">
        <v>14256</v>
      </c>
      <c r="Y2437" s="78">
        <v>18829</v>
      </c>
      <c r="Z2437" s="78">
        <v>23858</v>
      </c>
      <c r="AA2437" s="78">
        <v>122.86</v>
      </c>
      <c r="AB2437" s="78">
        <v>163.43</v>
      </c>
      <c r="AC2437" s="78">
        <v>49297</v>
      </c>
      <c r="AD2437" s="104">
        <v>7.6672500000000001</v>
      </c>
      <c r="AE2437" s="78">
        <v>59430</v>
      </c>
      <c r="AF2437" s="104">
        <v>1.6416599999999999</v>
      </c>
      <c r="AG2437" s="78">
        <v>-20859</v>
      </c>
      <c r="AH2437" s="104">
        <v>-2.1395900000000001</v>
      </c>
      <c r="AI2437" s="78">
        <v>-77228</v>
      </c>
      <c r="AJ2437" s="104">
        <v>-2.2110799999999999</v>
      </c>
      <c r="AK2437" s="78">
        <v>11700</v>
      </c>
      <c r="AL2437" s="78">
        <v>11600</v>
      </c>
      <c r="AM2437" s="8">
        <v>11650</v>
      </c>
      <c r="AN2437" s="78">
        <v>58.5</v>
      </c>
      <c r="AO2437" s="78">
        <v>13400</v>
      </c>
      <c r="AP2437" s="78">
        <v>10900</v>
      </c>
      <c r="AQ2437" s="78">
        <v>11600</v>
      </c>
      <c r="AR2437" s="78">
        <v>307</v>
      </c>
      <c r="AS2437" s="78">
        <v>11700</v>
      </c>
      <c r="AT2437" s="78">
        <v>11600</v>
      </c>
      <c r="AU2437" s="78">
        <v>11650</v>
      </c>
      <c r="AV2437" s="78">
        <v>58.5</v>
      </c>
      <c r="AW2437" s="77">
        <v>13.56</v>
      </c>
      <c r="AX2437" s="144">
        <f t="shared" si="260"/>
        <v>0.65</v>
      </c>
      <c r="AY2437" s="144">
        <f t="shared" si="261"/>
        <v>0.48</v>
      </c>
      <c r="AZ2437" s="144">
        <f t="shared" si="262"/>
        <v>0.47</v>
      </c>
      <c r="BA2437" s="54">
        <f t="shared" si="263"/>
        <v>14.900106609649871</v>
      </c>
      <c r="BB2437" s="54">
        <f t="shared" si="264"/>
        <v>11.15589339035013</v>
      </c>
    </row>
    <row r="2438" spans="1:54" x14ac:dyDescent="0.25">
      <c r="A2438" s="3">
        <v>43789</v>
      </c>
      <c r="B2438" s="77">
        <v>11631.2</v>
      </c>
      <c r="C2438" s="77">
        <v>1182.7353000000001</v>
      </c>
      <c r="D2438" s="77">
        <v>10.124700000000001</v>
      </c>
      <c r="E2438" s="77">
        <f t="shared" si="259"/>
        <v>1200.6607000000004</v>
      </c>
      <c r="F2438" s="77">
        <v>0.81040000000000001</v>
      </c>
      <c r="G2438" s="77">
        <v>-36.979799999999997</v>
      </c>
      <c r="H2438" t="s">
        <v>1958</v>
      </c>
      <c r="I2438" s="78">
        <v>11607</v>
      </c>
      <c r="J2438">
        <v>201912</v>
      </c>
      <c r="K2438" s="78">
        <v>11601</v>
      </c>
      <c r="L2438" s="77">
        <f t="shared" si="265"/>
        <v>-30.200000000000728</v>
      </c>
      <c r="M2438" s="78">
        <v>40968</v>
      </c>
      <c r="N2438" s="78">
        <v>950.32875999999999</v>
      </c>
      <c r="O2438" s="78">
        <v>77</v>
      </c>
      <c r="P2438" s="78">
        <v>0.43847999999999998</v>
      </c>
      <c r="Q2438" s="144">
        <v>40987.25</v>
      </c>
      <c r="R2438" s="78">
        <v>-19856</v>
      </c>
      <c r="S2438" s="78">
        <v>1787</v>
      </c>
      <c r="T2438" s="78">
        <v>5530</v>
      </c>
      <c r="U2438" s="78">
        <v>30252</v>
      </c>
      <c r="V2438" s="219">
        <v>-0.18279783154832738</v>
      </c>
      <c r="W2438" s="78">
        <v>4179</v>
      </c>
      <c r="X2438" s="78">
        <v>10689</v>
      </c>
      <c r="Y2438" s="78">
        <v>12627</v>
      </c>
      <c r="Z2438" s="78">
        <v>17889</v>
      </c>
      <c r="AA2438" s="78">
        <v>93.59</v>
      </c>
      <c r="AB2438" s="78">
        <v>133.72</v>
      </c>
      <c r="AC2438" s="78">
        <v>13869</v>
      </c>
      <c r="AD2438" s="104">
        <v>5.07667</v>
      </c>
      <c r="AE2438" s="78">
        <v>25592</v>
      </c>
      <c r="AF2438" s="104">
        <v>1.7045300000000001</v>
      </c>
      <c r="AG2438" s="78">
        <v>-5634</v>
      </c>
      <c r="AH2438" s="104">
        <v>-3.46875</v>
      </c>
      <c r="AI2438" s="78">
        <v>-41219</v>
      </c>
      <c r="AJ2438" s="104">
        <v>-2.38165</v>
      </c>
      <c r="AK2438" s="78">
        <v>13400</v>
      </c>
      <c r="AL2438" s="78">
        <v>11300</v>
      </c>
      <c r="AM2438" s="8">
        <v>11600</v>
      </c>
      <c r="AN2438" s="78">
        <v>298</v>
      </c>
      <c r="AO2438" s="78">
        <v>12100</v>
      </c>
      <c r="AP2438" s="78">
        <v>11200</v>
      </c>
      <c r="AQ2438" s="78">
        <v>11600</v>
      </c>
      <c r="AR2438" s="78">
        <v>505</v>
      </c>
      <c r="AS2438" s="78">
        <v>11800</v>
      </c>
      <c r="AT2438" s="78">
        <v>11500</v>
      </c>
      <c r="AU2438" s="78">
        <v>11600</v>
      </c>
      <c r="AV2438" s="78">
        <v>138</v>
      </c>
      <c r="AW2438" s="77">
        <v>13.69</v>
      </c>
      <c r="AX2438" s="144">
        <f t="shared" si="260"/>
        <v>0.75</v>
      </c>
      <c r="AY2438" s="144">
        <f t="shared" si="261"/>
        <v>0.61</v>
      </c>
      <c r="AZ2438" s="144">
        <f t="shared" si="262"/>
        <v>0.55000000000000004</v>
      </c>
      <c r="BA2438" s="54">
        <f t="shared" si="263"/>
        <v>14.952144019028729</v>
      </c>
      <c r="BB2438" s="54">
        <f t="shared" si="264"/>
        <v>11.256855980971274</v>
      </c>
    </row>
    <row r="2439" spans="1:54" x14ac:dyDescent="0.25">
      <c r="A2439" s="3">
        <v>43790</v>
      </c>
      <c r="B2439" s="77">
        <v>11558.27</v>
      </c>
      <c r="C2439" s="77">
        <v>1218.73242</v>
      </c>
      <c r="D2439" s="77">
        <v>-98.352099999999993</v>
      </c>
      <c r="E2439" s="77">
        <f t="shared" si="259"/>
        <v>954.59240000000011</v>
      </c>
      <c r="F2439" s="77">
        <v>4.9844999999999997</v>
      </c>
      <c r="G2439" s="77">
        <v>-16.114799999999999</v>
      </c>
      <c r="H2439">
        <v>0</v>
      </c>
      <c r="I2439" s="78">
        <v>11544</v>
      </c>
      <c r="J2439">
        <v>201912</v>
      </c>
      <c r="K2439" s="78">
        <v>11544</v>
      </c>
      <c r="L2439" s="77">
        <f t="shared" si="265"/>
        <v>-14.270000000000437</v>
      </c>
      <c r="M2439" s="78">
        <v>42761</v>
      </c>
      <c r="N2439" s="78">
        <v>987.30096000000003</v>
      </c>
      <c r="O2439" s="78">
        <v>1332</v>
      </c>
      <c r="P2439" s="78">
        <v>7.6835399999999998</v>
      </c>
      <c r="Q2439" s="144">
        <v>43094</v>
      </c>
      <c r="R2439" s="78">
        <v>-19649</v>
      </c>
      <c r="S2439" s="78">
        <v>421</v>
      </c>
      <c r="T2439" s="78">
        <v>6015</v>
      </c>
      <c r="U2439" s="78">
        <v>35437</v>
      </c>
      <c r="V2439" s="219">
        <v>-0.16973784462567373</v>
      </c>
      <c r="W2439" s="78">
        <v>4103</v>
      </c>
      <c r="X2439" s="78">
        <v>8118</v>
      </c>
      <c r="Y2439" s="78">
        <v>12999</v>
      </c>
      <c r="Z2439" s="78">
        <v>18804</v>
      </c>
      <c r="AA2439" s="78">
        <v>115.98</v>
      </c>
      <c r="AB2439" s="78">
        <v>130.36000000000001</v>
      </c>
      <c r="AC2439" s="78">
        <v>18491</v>
      </c>
      <c r="AD2439" s="104">
        <v>5.04617</v>
      </c>
      <c r="AE2439" s="78">
        <v>38911</v>
      </c>
      <c r="AF2439" s="104">
        <v>2.0729199999999999</v>
      </c>
      <c r="AG2439" s="78">
        <v>-2355</v>
      </c>
      <c r="AH2439" s="104">
        <v>-3.2985500000000001</v>
      </c>
      <c r="AI2439" s="78">
        <v>-38280</v>
      </c>
      <c r="AJ2439" s="104">
        <v>-2.7469700000000001</v>
      </c>
      <c r="AK2439" s="78">
        <v>13400</v>
      </c>
      <c r="AL2439" s="78">
        <v>11100</v>
      </c>
      <c r="AM2439" s="8">
        <v>11500</v>
      </c>
      <c r="AN2439" s="78">
        <v>312</v>
      </c>
      <c r="AO2439" s="78">
        <v>12000</v>
      </c>
      <c r="AP2439" s="78">
        <v>11200</v>
      </c>
      <c r="AQ2439" s="78">
        <v>11500</v>
      </c>
      <c r="AR2439" s="78">
        <v>492</v>
      </c>
      <c r="AS2439" s="78">
        <v>11650</v>
      </c>
      <c r="AT2439" s="78">
        <v>11300</v>
      </c>
      <c r="AU2439" s="78">
        <v>11550</v>
      </c>
      <c r="AV2439" s="78">
        <v>120</v>
      </c>
      <c r="AW2439" s="77">
        <v>14.28</v>
      </c>
      <c r="AX2439" s="144">
        <f t="shared" si="260"/>
        <v>0.89</v>
      </c>
      <c r="AY2439" s="144">
        <f t="shared" si="261"/>
        <v>0.75</v>
      </c>
      <c r="AZ2439" s="144">
        <f t="shared" si="262"/>
        <v>0.65</v>
      </c>
      <c r="BA2439" s="54">
        <f t="shared" si="263"/>
        <v>15.008156491992779</v>
      </c>
      <c r="BB2439" s="54">
        <f t="shared" si="264"/>
        <v>11.472843508007223</v>
      </c>
    </row>
    <row r="2440" spans="1:54" x14ac:dyDescent="0.25">
      <c r="A2440" s="3">
        <v>43791</v>
      </c>
      <c r="B2440" s="77">
        <v>11566.8</v>
      </c>
      <c r="C2440" s="77">
        <v>1094.5715600000001</v>
      </c>
      <c r="D2440" s="77">
        <v>-1.4931999999999999</v>
      </c>
      <c r="E2440" s="77">
        <f t="shared" si="259"/>
        <v>920.08910000000003</v>
      </c>
      <c r="F2440" s="77">
        <v>-4.4907000000000004</v>
      </c>
      <c r="G2440" s="77">
        <v>-4.4092000000000002</v>
      </c>
      <c r="H2440">
        <v>0</v>
      </c>
      <c r="I2440" s="78">
        <v>11556</v>
      </c>
      <c r="J2440">
        <v>201912</v>
      </c>
      <c r="K2440" s="78">
        <v>11556</v>
      </c>
      <c r="L2440" s="77">
        <f t="shared" si="265"/>
        <v>-10.799999999999272</v>
      </c>
      <c r="M2440" s="78">
        <v>41154</v>
      </c>
      <c r="N2440" s="78">
        <v>950.93535999999995</v>
      </c>
      <c r="O2440" s="78">
        <v>-1071</v>
      </c>
      <c r="P2440" s="78">
        <v>-6.1906299999999996</v>
      </c>
      <c r="Q2440" s="144">
        <v>40886.25</v>
      </c>
      <c r="R2440" s="78">
        <v>-19631</v>
      </c>
      <c r="S2440" s="78">
        <v>-99</v>
      </c>
      <c r="T2440" s="78">
        <v>3488</v>
      </c>
      <c r="U2440" s="78">
        <v>37100</v>
      </c>
      <c r="V2440" s="219">
        <v>-9.4016172506738549E-2</v>
      </c>
      <c r="W2440" s="78">
        <v>3606</v>
      </c>
      <c r="X2440" s="78">
        <v>11666</v>
      </c>
      <c r="Y2440" s="78">
        <v>12327</v>
      </c>
      <c r="Z2440" s="78">
        <v>19086</v>
      </c>
      <c r="AA2440" s="78">
        <v>126.94</v>
      </c>
      <c r="AB2440" s="78">
        <v>129.4</v>
      </c>
      <c r="AC2440" s="78">
        <v>16851</v>
      </c>
      <c r="AD2440" s="104">
        <v>4.9818899999999999</v>
      </c>
      <c r="AE2440" s="78">
        <v>36445</v>
      </c>
      <c r="AF2440" s="104">
        <v>1.8983099999999999</v>
      </c>
      <c r="AG2440" s="78">
        <v>-5616</v>
      </c>
      <c r="AH2440" s="104">
        <v>-3.3782299999999998</v>
      </c>
      <c r="AI2440" s="78">
        <v>-28099</v>
      </c>
      <c r="AJ2440" s="104">
        <v>-2.49607</v>
      </c>
      <c r="AK2440" s="78">
        <v>11800</v>
      </c>
      <c r="AL2440" s="78">
        <v>11100</v>
      </c>
      <c r="AM2440" s="8">
        <v>11600</v>
      </c>
      <c r="AN2440" s="78">
        <v>276</v>
      </c>
      <c r="AO2440" s="78">
        <v>12000</v>
      </c>
      <c r="AP2440" s="78">
        <v>11200</v>
      </c>
      <c r="AQ2440" s="78">
        <v>11500</v>
      </c>
      <c r="AR2440" s="78">
        <v>475</v>
      </c>
      <c r="AS2440" s="78">
        <v>11650</v>
      </c>
      <c r="AT2440" s="78">
        <v>11300</v>
      </c>
      <c r="AU2440" s="78">
        <v>11550</v>
      </c>
      <c r="AV2440" s="78">
        <v>100.5</v>
      </c>
      <c r="AW2440" s="77">
        <v>13.46</v>
      </c>
      <c r="AX2440" s="144">
        <f t="shared" si="260"/>
        <v>0.65</v>
      </c>
      <c r="AY2440" s="144">
        <f t="shared" si="261"/>
        <v>0.44</v>
      </c>
      <c r="AZ2440" s="144">
        <f t="shared" si="262"/>
        <v>0.44</v>
      </c>
      <c r="BA2440" s="54">
        <f t="shared" si="263"/>
        <v>14.962902160541885</v>
      </c>
      <c r="BB2440" s="54">
        <f t="shared" si="264"/>
        <v>11.680097839458108</v>
      </c>
    </row>
    <row r="2441" spans="1:54" x14ac:dyDescent="0.25">
      <c r="A2441" s="3">
        <v>43794</v>
      </c>
      <c r="B2441" s="77">
        <v>11561.58</v>
      </c>
      <c r="C2441" s="77">
        <v>1135.3259700000001</v>
      </c>
      <c r="D2441" s="77">
        <v>14.697799999999999</v>
      </c>
      <c r="E2441" s="77">
        <f t="shared" si="259"/>
        <v>865.40280000000007</v>
      </c>
      <c r="F2441" s="77">
        <v>-2.1531000000000002</v>
      </c>
      <c r="G2441" s="77">
        <v>-2.0554000000000001</v>
      </c>
      <c r="H2441">
        <v>0</v>
      </c>
      <c r="I2441" s="78">
        <v>11565</v>
      </c>
      <c r="J2441">
        <v>201912</v>
      </c>
      <c r="K2441" s="78">
        <v>11565</v>
      </c>
      <c r="L2441" s="77">
        <f t="shared" si="265"/>
        <v>3.4200000000000728</v>
      </c>
      <c r="M2441" s="78">
        <v>41432</v>
      </c>
      <c r="N2441" s="78">
        <v>958.34652000000006</v>
      </c>
      <c r="O2441" s="78">
        <v>-862</v>
      </c>
      <c r="P2441" s="78">
        <v>-4.9884399999999998</v>
      </c>
      <c r="Q2441" s="144">
        <v>41216.5</v>
      </c>
      <c r="R2441" s="78">
        <v>-18912</v>
      </c>
      <c r="S2441" s="78">
        <v>-627</v>
      </c>
      <c r="T2441" s="78">
        <v>2989</v>
      </c>
      <c r="U2441" s="78">
        <v>38171</v>
      </c>
      <c r="V2441" s="219">
        <v>-7.8305519897304235E-2</v>
      </c>
      <c r="W2441" s="78">
        <v>3377</v>
      </c>
      <c r="X2441" s="78">
        <v>8405</v>
      </c>
      <c r="Y2441" s="78">
        <v>11750</v>
      </c>
      <c r="Z2441" s="78">
        <v>20524</v>
      </c>
      <c r="AA2441" s="78">
        <v>114.95</v>
      </c>
      <c r="AB2441" s="78">
        <v>130.72999999999999</v>
      </c>
      <c r="AC2441" s="78">
        <v>19224</v>
      </c>
      <c r="AD2441" s="104">
        <v>5.0288399999999998</v>
      </c>
      <c r="AE2441" s="78">
        <v>31879</v>
      </c>
      <c r="AF2441" s="104">
        <v>1.7581500000000001</v>
      </c>
      <c r="AG2441" s="78">
        <v>-3054</v>
      </c>
      <c r="AH2441" s="104">
        <v>-3.4274100000000001</v>
      </c>
      <c r="AI2441" s="78">
        <v>-27355</v>
      </c>
      <c r="AJ2441" s="104">
        <v>-2.7003599999999999</v>
      </c>
      <c r="AK2441" s="78">
        <v>11800</v>
      </c>
      <c r="AL2441" s="78">
        <v>11100</v>
      </c>
      <c r="AM2441" s="8">
        <v>11600</v>
      </c>
      <c r="AN2441" s="78">
        <v>271</v>
      </c>
      <c r="AO2441" s="78">
        <v>11900</v>
      </c>
      <c r="AP2441" s="78">
        <v>11200</v>
      </c>
      <c r="AQ2441" s="78">
        <v>11500</v>
      </c>
      <c r="AR2441" s="78">
        <v>469</v>
      </c>
      <c r="AS2441" s="78">
        <v>11650</v>
      </c>
      <c r="AT2441" s="78">
        <v>11500</v>
      </c>
      <c r="AU2441" s="78">
        <v>11550</v>
      </c>
      <c r="AV2441" s="78">
        <v>77</v>
      </c>
      <c r="AW2441" s="77">
        <v>13.93</v>
      </c>
      <c r="AX2441" s="144">
        <f t="shared" si="260"/>
        <v>0.82</v>
      </c>
      <c r="AY2441" s="144">
        <f t="shared" si="261"/>
        <v>0.67</v>
      </c>
      <c r="AZ2441" s="144">
        <f t="shared" si="262"/>
        <v>0.62</v>
      </c>
      <c r="BA2441" s="54">
        <f t="shared" si="263"/>
        <v>14.954499931469297</v>
      </c>
      <c r="BB2441" s="54">
        <f t="shared" si="264"/>
        <v>11.882500068530703</v>
      </c>
    </row>
    <row r="2442" spans="1:54" x14ac:dyDescent="0.25">
      <c r="A2442" s="3">
        <v>43795</v>
      </c>
      <c r="B2442" s="77">
        <v>11576.82</v>
      </c>
      <c r="C2442" s="77">
        <v>2019.6755000000001</v>
      </c>
      <c r="D2442" s="77">
        <v>3.8557000000000001</v>
      </c>
      <c r="E2442" s="77">
        <f t="shared" si="259"/>
        <v>805.16030000000012</v>
      </c>
      <c r="F2442" s="77">
        <v>1.5281</v>
      </c>
      <c r="G2442" s="77">
        <v>3.4596</v>
      </c>
      <c r="H2442">
        <v>0</v>
      </c>
      <c r="I2442" s="78">
        <v>11618</v>
      </c>
      <c r="J2442">
        <v>201912</v>
      </c>
      <c r="K2442" s="78">
        <v>11618</v>
      </c>
      <c r="L2442" s="77">
        <f t="shared" si="265"/>
        <v>41.180000000000291</v>
      </c>
      <c r="M2442" s="78">
        <v>45694</v>
      </c>
      <c r="N2442" s="78">
        <v>1061.6732300000001</v>
      </c>
      <c r="O2442" s="78">
        <v>1254</v>
      </c>
      <c r="P2442" s="78">
        <v>7.2779199999999999</v>
      </c>
      <c r="Q2442" s="144">
        <v>46007.5</v>
      </c>
      <c r="R2442" s="78">
        <v>-18740</v>
      </c>
      <c r="S2442" s="78">
        <v>-1754</v>
      </c>
      <c r="T2442" s="78">
        <v>5931</v>
      </c>
      <c r="U2442" s="78">
        <v>40500</v>
      </c>
      <c r="V2442" s="219">
        <v>-0.14644444444444443</v>
      </c>
      <c r="W2442" s="78">
        <v>5588</v>
      </c>
      <c r="X2442" s="78">
        <v>13482</v>
      </c>
      <c r="Y2442" s="78">
        <v>14748</v>
      </c>
      <c r="Z2442" s="78">
        <v>22227</v>
      </c>
      <c r="AA2442" s="78">
        <v>116.61</v>
      </c>
      <c r="AB2442" s="78">
        <v>140.85</v>
      </c>
      <c r="AC2442" s="78">
        <v>18106</v>
      </c>
      <c r="AD2442" s="104">
        <v>4.8763100000000001</v>
      </c>
      <c r="AE2442" s="78">
        <v>28815</v>
      </c>
      <c r="AF2442" s="104">
        <v>1.55</v>
      </c>
      <c r="AG2442" s="78">
        <v>5659</v>
      </c>
      <c r="AH2442" s="104">
        <v>-2.9915699999999998</v>
      </c>
      <c r="AI2442" s="78">
        <v>-34430</v>
      </c>
      <c r="AJ2442" s="104">
        <v>-2.3207300000000002</v>
      </c>
      <c r="AK2442" s="78">
        <v>11800</v>
      </c>
      <c r="AL2442" s="78">
        <v>11100</v>
      </c>
      <c r="AM2442" s="8">
        <v>11600</v>
      </c>
      <c r="AN2442" s="78">
        <v>257</v>
      </c>
      <c r="AO2442" s="78">
        <v>12000</v>
      </c>
      <c r="AP2442" s="78">
        <v>11200</v>
      </c>
      <c r="AQ2442" s="78">
        <v>11600</v>
      </c>
      <c r="AR2442" s="78">
        <v>459</v>
      </c>
      <c r="AS2442" s="78">
        <v>11650</v>
      </c>
      <c r="AT2442" s="78">
        <v>11500</v>
      </c>
      <c r="AU2442" s="78">
        <v>11600</v>
      </c>
      <c r="AV2442" s="78">
        <v>49</v>
      </c>
      <c r="AW2442" s="77">
        <v>13.42</v>
      </c>
      <c r="AX2442" s="144">
        <f t="shared" si="260"/>
        <v>0.57999999999999996</v>
      </c>
      <c r="AY2442" s="144">
        <f t="shared" si="261"/>
        <v>0.4</v>
      </c>
      <c r="AZ2442" s="144">
        <f t="shared" si="262"/>
        <v>0.41</v>
      </c>
      <c r="BA2442" s="54">
        <f t="shared" si="263"/>
        <v>14.895982075920088</v>
      </c>
      <c r="BB2442" s="54">
        <f t="shared" si="264"/>
        <v>12.069017924079908</v>
      </c>
    </row>
    <row r="2443" spans="1:54" x14ac:dyDescent="0.25">
      <c r="A2443" s="3">
        <v>43796</v>
      </c>
      <c r="B2443" s="77">
        <v>11647.46</v>
      </c>
      <c r="C2443" s="77">
        <v>1099.2747400000001</v>
      </c>
      <c r="D2443" s="77">
        <v>25.185600000000001</v>
      </c>
      <c r="E2443" s="77">
        <f t="shared" si="259"/>
        <v>760.25670000000002</v>
      </c>
      <c r="F2443" s="77">
        <v>7.0465</v>
      </c>
      <c r="G2443" s="77">
        <v>15.166300000000001</v>
      </c>
      <c r="H2443" t="s">
        <v>1959</v>
      </c>
      <c r="I2443" s="78">
        <v>11647</v>
      </c>
      <c r="J2443">
        <v>201912</v>
      </c>
      <c r="K2443" s="78">
        <v>11647</v>
      </c>
      <c r="L2443" s="77">
        <f t="shared" si="265"/>
        <v>-0.45999999999912689</v>
      </c>
      <c r="M2443" s="78">
        <v>47197</v>
      </c>
      <c r="N2443" s="78">
        <v>1099.33332</v>
      </c>
      <c r="O2443" s="78">
        <v>1262</v>
      </c>
      <c r="P2443" s="78">
        <v>7.34335</v>
      </c>
      <c r="Q2443" s="144">
        <v>47512.5</v>
      </c>
      <c r="R2443" s="78">
        <v>-18736</v>
      </c>
      <c r="S2443" s="78">
        <v>-320</v>
      </c>
      <c r="T2443" s="78">
        <v>9603</v>
      </c>
      <c r="U2443" s="78">
        <v>41733</v>
      </c>
      <c r="V2443" s="219">
        <v>-0.23010567177054131</v>
      </c>
      <c r="W2443" s="78">
        <v>6496</v>
      </c>
      <c r="X2443" s="78">
        <v>14522</v>
      </c>
      <c r="Y2443" s="78">
        <v>16938</v>
      </c>
      <c r="Z2443" s="78">
        <v>25351</v>
      </c>
      <c r="AA2443" s="78">
        <v>101.43</v>
      </c>
      <c r="AB2443" s="78">
        <v>136.78</v>
      </c>
      <c r="AC2443" s="78">
        <v>14977</v>
      </c>
      <c r="AD2443" s="104">
        <v>4.99254</v>
      </c>
      <c r="AE2443" s="78">
        <v>27008</v>
      </c>
      <c r="AF2443" s="104">
        <v>1.51033</v>
      </c>
      <c r="AG2443" s="78">
        <v>-9447</v>
      </c>
      <c r="AH2443" s="104">
        <v>-3.2656100000000001</v>
      </c>
      <c r="AI2443" s="78">
        <v>-35172</v>
      </c>
      <c r="AJ2443" s="104">
        <v>-1.90733</v>
      </c>
      <c r="AK2443" s="78">
        <v>11800</v>
      </c>
      <c r="AL2443" s="78">
        <v>11100</v>
      </c>
      <c r="AM2443" s="8">
        <v>11600</v>
      </c>
      <c r="AN2443" s="78">
        <v>241</v>
      </c>
      <c r="AO2443" s="78">
        <v>11900</v>
      </c>
      <c r="AP2443" s="78">
        <v>11200</v>
      </c>
      <c r="AQ2443" s="78">
        <v>11600</v>
      </c>
      <c r="AR2443" s="78">
        <v>445</v>
      </c>
      <c r="AS2443" s="78">
        <v>11800</v>
      </c>
      <c r="AT2443" s="78">
        <v>11550</v>
      </c>
      <c r="AU2443" s="78">
        <v>11650</v>
      </c>
      <c r="AV2443" s="78">
        <v>112</v>
      </c>
      <c r="AW2443" s="77">
        <v>13.22</v>
      </c>
      <c r="AX2443" s="144">
        <f t="shared" si="260"/>
        <v>0.48</v>
      </c>
      <c r="AY2443" s="144">
        <f t="shared" si="261"/>
        <v>0.32</v>
      </c>
      <c r="AZ2443" s="144">
        <f t="shared" si="262"/>
        <v>0.32</v>
      </c>
      <c r="BA2443" s="54">
        <f t="shared" si="263"/>
        <v>14.818357713739481</v>
      </c>
      <c r="BB2443" s="54">
        <f t="shared" si="264"/>
        <v>12.249642286260521</v>
      </c>
    </row>
    <row r="2444" spans="1:54" x14ac:dyDescent="0.25">
      <c r="A2444" s="3">
        <v>43797</v>
      </c>
      <c r="B2444" s="77">
        <v>11617.08</v>
      </c>
      <c r="C2444" s="77">
        <v>1062.7134100000001</v>
      </c>
      <c r="D2444" s="77">
        <v>14.425000000000001</v>
      </c>
      <c r="E2444" s="77">
        <f t="shared" si="259"/>
        <v>704.82669999999996</v>
      </c>
      <c r="F2444" s="77">
        <v>-2.6473</v>
      </c>
      <c r="G2444" s="77">
        <v>-12.9757</v>
      </c>
      <c r="H2444">
        <v>0</v>
      </c>
      <c r="I2444" s="78">
        <v>11614</v>
      </c>
      <c r="J2444">
        <v>201912</v>
      </c>
      <c r="K2444" s="78">
        <v>11614</v>
      </c>
      <c r="L2444" s="77">
        <f t="shared" si="265"/>
        <v>-3.0799999999999272</v>
      </c>
      <c r="M2444" s="78">
        <v>41713</v>
      </c>
      <c r="N2444" s="78">
        <v>968.74603999999999</v>
      </c>
      <c r="O2444" s="78">
        <v>-4520</v>
      </c>
      <c r="P2444" s="78">
        <v>-26.249490000000002</v>
      </c>
      <c r="Q2444" s="144">
        <v>40583</v>
      </c>
      <c r="R2444" s="78">
        <v>-18950</v>
      </c>
      <c r="S2444" s="78">
        <v>435</v>
      </c>
      <c r="T2444" s="78">
        <v>2165</v>
      </c>
      <c r="U2444" s="78">
        <v>43264</v>
      </c>
      <c r="V2444" s="219">
        <v>-5.0041605029585802E-2</v>
      </c>
      <c r="W2444" s="78">
        <v>5903</v>
      </c>
      <c r="X2444" s="78">
        <v>10441</v>
      </c>
      <c r="Y2444" s="78">
        <v>14439</v>
      </c>
      <c r="Z2444" s="78">
        <v>20928</v>
      </c>
      <c r="AA2444" s="78">
        <v>116.05</v>
      </c>
      <c r="AB2444" s="78">
        <v>128.66999999999999</v>
      </c>
      <c r="AC2444" s="78">
        <v>14459</v>
      </c>
      <c r="AD2444" s="104">
        <v>4.9793500000000002</v>
      </c>
      <c r="AE2444" s="78">
        <v>31183</v>
      </c>
      <c r="AF2444" s="104">
        <v>1.61361</v>
      </c>
      <c r="AG2444" s="78">
        <v>-11545</v>
      </c>
      <c r="AH2444" s="104">
        <v>-3.5791400000000002</v>
      </c>
      <c r="AI2444" s="78">
        <v>-32622</v>
      </c>
      <c r="AJ2444" s="104">
        <v>-2.1960299999999999</v>
      </c>
      <c r="AK2444" s="78">
        <v>11800</v>
      </c>
      <c r="AL2444" s="78">
        <v>11100</v>
      </c>
      <c r="AM2444" s="8">
        <v>11600</v>
      </c>
      <c r="AN2444" s="78">
        <v>238</v>
      </c>
      <c r="AO2444" s="78">
        <v>12000</v>
      </c>
      <c r="AP2444" s="78">
        <v>11200</v>
      </c>
      <c r="AQ2444" s="78">
        <v>11600</v>
      </c>
      <c r="AR2444" s="78">
        <v>443</v>
      </c>
      <c r="AS2444" s="78">
        <v>11750</v>
      </c>
      <c r="AT2444" s="78">
        <v>11550</v>
      </c>
      <c r="AU2444" s="78">
        <v>11600</v>
      </c>
      <c r="AV2444" s="78">
        <v>114.5</v>
      </c>
      <c r="AW2444" s="77">
        <v>13.4</v>
      </c>
      <c r="AX2444" s="144">
        <f t="shared" si="260"/>
        <v>0.55000000000000004</v>
      </c>
      <c r="AY2444" s="144">
        <f t="shared" si="261"/>
        <v>0.4</v>
      </c>
      <c r="AZ2444" s="144">
        <f t="shared" si="262"/>
        <v>0.4</v>
      </c>
      <c r="BA2444" s="54">
        <f t="shared" si="263"/>
        <v>14.728315033790736</v>
      </c>
      <c r="BB2444" s="54">
        <f t="shared" si="264"/>
        <v>12.454684966209264</v>
      </c>
    </row>
    <row r="2445" spans="1:54" x14ac:dyDescent="0.25">
      <c r="A2445" s="3">
        <v>43798</v>
      </c>
      <c r="B2445" s="77">
        <v>11489.57</v>
      </c>
      <c r="C2445" s="77">
        <v>1214.32338</v>
      </c>
      <c r="D2445" s="77">
        <v>-125.929</v>
      </c>
      <c r="E2445" s="77">
        <f t="shared" si="259"/>
        <v>496.09989999999993</v>
      </c>
      <c r="F2445" s="77">
        <v>-3.2488000000000001</v>
      </c>
      <c r="G2445" s="77">
        <v>-33.306399999999996</v>
      </c>
      <c r="H2445">
        <v>0</v>
      </c>
      <c r="I2445" s="78">
        <v>11465</v>
      </c>
      <c r="J2445">
        <v>201912</v>
      </c>
      <c r="K2445" s="78">
        <v>11465</v>
      </c>
      <c r="L2445" s="77">
        <f t="shared" si="265"/>
        <v>-24.569999999999709</v>
      </c>
      <c r="M2445" s="78">
        <v>35843</v>
      </c>
      <c r="N2445" s="78">
        <v>821.72306000000003</v>
      </c>
      <c r="O2445" s="78">
        <v>-9956</v>
      </c>
      <c r="P2445" s="78">
        <v>-57.066389999999998</v>
      </c>
      <c r="Q2445" s="144">
        <v>33354</v>
      </c>
      <c r="R2445" s="78">
        <v>-19590</v>
      </c>
      <c r="S2445" s="78">
        <v>-784</v>
      </c>
      <c r="T2445" s="78">
        <v>-5923</v>
      </c>
      <c r="U2445" s="78">
        <v>46540</v>
      </c>
      <c r="V2445" s="219">
        <v>0.12726686721100128</v>
      </c>
      <c r="W2445" s="78">
        <v>3569</v>
      </c>
      <c r="X2445" s="78">
        <v>8662</v>
      </c>
      <c r="Y2445" s="78">
        <v>10429</v>
      </c>
      <c r="Z2445" s="78">
        <v>17643</v>
      </c>
      <c r="AA2445" s="78">
        <v>103.52</v>
      </c>
      <c r="AB2445" s="78">
        <v>114.3</v>
      </c>
      <c r="AC2445" s="78">
        <v>18423</v>
      </c>
      <c r="AD2445" s="104">
        <v>4.7074499999999997</v>
      </c>
      <c r="AE2445" s="78">
        <v>40562</v>
      </c>
      <c r="AF2445" s="104">
        <v>2.1846399999999999</v>
      </c>
      <c r="AG2445" s="78">
        <v>-24092</v>
      </c>
      <c r="AH2445" s="104">
        <v>-3.5653999999999999</v>
      </c>
      <c r="AI2445" s="78">
        <v>-31262</v>
      </c>
      <c r="AJ2445" s="104">
        <v>-2.4574699999999998</v>
      </c>
      <c r="AK2445" s="78">
        <v>11800</v>
      </c>
      <c r="AL2445" s="78">
        <v>11100</v>
      </c>
      <c r="AM2445" s="8">
        <v>11500</v>
      </c>
      <c r="AN2445" s="78">
        <v>248</v>
      </c>
      <c r="AO2445" s="78">
        <v>11900</v>
      </c>
      <c r="AP2445" s="78">
        <v>11100</v>
      </c>
      <c r="AQ2445" s="78">
        <v>11400</v>
      </c>
      <c r="AR2445" s="78">
        <v>455</v>
      </c>
      <c r="AS2445" s="78">
        <v>11700</v>
      </c>
      <c r="AT2445" s="78">
        <v>11400</v>
      </c>
      <c r="AU2445" s="78">
        <v>11450</v>
      </c>
      <c r="AV2445" s="78">
        <v>117.5</v>
      </c>
      <c r="AW2445" s="77">
        <v>14.84</v>
      </c>
      <c r="AX2445" s="144">
        <f t="shared" si="260"/>
        <v>1</v>
      </c>
      <c r="AY2445" s="144">
        <f t="shared" si="261"/>
        <v>0.95</v>
      </c>
      <c r="AZ2445" s="144">
        <f t="shared" si="262"/>
        <v>0.79</v>
      </c>
      <c r="BA2445" s="54">
        <f t="shared" si="263"/>
        <v>14.711778787320755</v>
      </c>
      <c r="BB2445" s="54">
        <f t="shared" si="264"/>
        <v>12.762221212679242</v>
      </c>
    </row>
    <row r="2446" spans="1:54" x14ac:dyDescent="0.25">
      <c r="A2446" s="3">
        <v>43801</v>
      </c>
      <c r="B2446" s="77">
        <v>11502.83</v>
      </c>
      <c r="C2446" s="77">
        <v>1148.81791</v>
      </c>
      <c r="D2446" s="77">
        <v>34.556899999999999</v>
      </c>
      <c r="E2446" s="77">
        <f t="shared" si="259"/>
        <v>386.25880000000001</v>
      </c>
      <c r="F2446" s="77">
        <v>-3.2152999999999996</v>
      </c>
      <c r="G2446" s="77">
        <v>-21.0242</v>
      </c>
      <c r="H2446">
        <v>0</v>
      </c>
      <c r="I2446" s="78">
        <v>11502</v>
      </c>
      <c r="J2446">
        <v>201912</v>
      </c>
      <c r="K2446" s="78">
        <v>11502</v>
      </c>
      <c r="L2446" s="77">
        <f t="shared" si="265"/>
        <v>-0.82999999999992724</v>
      </c>
      <c r="M2446" s="78">
        <v>41888</v>
      </c>
      <c r="N2446" s="78">
        <v>963.49734999999998</v>
      </c>
      <c r="O2446" s="78">
        <v>-1183</v>
      </c>
      <c r="P2446" s="78">
        <v>-6.8009700000000004</v>
      </c>
      <c r="Q2446" s="144">
        <v>41592.25</v>
      </c>
      <c r="R2446" s="78">
        <v>-19788</v>
      </c>
      <c r="S2446" s="78">
        <v>-1645</v>
      </c>
      <c r="T2446" s="78">
        <v>3155</v>
      </c>
      <c r="U2446" s="78">
        <v>41444</v>
      </c>
      <c r="V2446" s="219">
        <v>-7.6126821735353734E-2</v>
      </c>
      <c r="W2446" s="78">
        <v>6895</v>
      </c>
      <c r="X2446" s="78">
        <v>14842</v>
      </c>
      <c r="Y2446" s="78">
        <v>13942</v>
      </c>
      <c r="Z2446" s="78">
        <v>20655</v>
      </c>
      <c r="AA2446" s="78">
        <v>126.41</v>
      </c>
      <c r="AB2446" s="78">
        <v>115.24</v>
      </c>
      <c r="AC2446" s="78">
        <v>20432</v>
      </c>
      <c r="AD2446" s="104">
        <v>4.7187799999999998</v>
      </c>
      <c r="AE2446" s="78">
        <v>35470</v>
      </c>
      <c r="AF2446" s="104">
        <v>1.93927</v>
      </c>
      <c r="AG2446" s="78">
        <v>-15166</v>
      </c>
      <c r="AH2446" s="104">
        <v>-3.3235399999999999</v>
      </c>
      <c r="AI2446" s="78">
        <v>-32153</v>
      </c>
      <c r="AJ2446" s="104">
        <v>-2.4556100000000001</v>
      </c>
      <c r="AK2446" s="78">
        <v>11800</v>
      </c>
      <c r="AL2446" s="78">
        <v>11100</v>
      </c>
      <c r="AM2446" s="8">
        <v>11500</v>
      </c>
      <c r="AN2446" s="78">
        <v>231</v>
      </c>
      <c r="AO2446" s="78">
        <v>11900</v>
      </c>
      <c r="AP2446" s="78">
        <v>11100</v>
      </c>
      <c r="AQ2446" s="78">
        <v>11500</v>
      </c>
      <c r="AR2446" s="78">
        <v>430</v>
      </c>
      <c r="AS2446" s="78">
        <v>11600</v>
      </c>
      <c r="AT2446" s="78">
        <v>11400</v>
      </c>
      <c r="AU2446" s="78">
        <v>11500</v>
      </c>
      <c r="AV2446" s="78">
        <v>73.5</v>
      </c>
      <c r="AW2446" s="77">
        <v>14.44</v>
      </c>
      <c r="AX2446" s="144">
        <f t="shared" si="260"/>
        <v>0.93</v>
      </c>
      <c r="AY2446" s="144">
        <f t="shared" si="261"/>
        <v>0.77</v>
      </c>
      <c r="AZ2446" s="144">
        <f t="shared" si="262"/>
        <v>0.69</v>
      </c>
      <c r="BA2446" s="54">
        <f t="shared" si="263"/>
        <v>14.773215001816379</v>
      </c>
      <c r="BB2446" s="54">
        <f t="shared" si="264"/>
        <v>12.839784998183621</v>
      </c>
    </row>
    <row r="2447" spans="1:54" x14ac:dyDescent="0.25">
      <c r="A2447" s="3">
        <v>43802</v>
      </c>
      <c r="B2447" s="77">
        <v>11531.58</v>
      </c>
      <c r="C2447" s="77">
        <v>1097.7976699999999</v>
      </c>
      <c r="D2447" s="77">
        <v>45.733500000000006</v>
      </c>
      <c r="E2447" s="77">
        <f t="shared" si="259"/>
        <v>300.3417</v>
      </c>
      <c r="F2447" s="77">
        <v>1.4690000000000001</v>
      </c>
      <c r="G2447" s="77">
        <v>18.5213</v>
      </c>
      <c r="H2447">
        <v>0</v>
      </c>
      <c r="I2447" s="78">
        <v>11524</v>
      </c>
      <c r="J2447">
        <v>201912</v>
      </c>
      <c r="K2447" s="78">
        <v>11524</v>
      </c>
      <c r="L2447" s="77">
        <f t="shared" si="265"/>
        <v>-7.5799999999999272</v>
      </c>
      <c r="M2447" s="78">
        <v>46644</v>
      </c>
      <c r="N2447" s="78">
        <v>1074.86157</v>
      </c>
      <c r="O2447" s="78">
        <v>1312</v>
      </c>
      <c r="P2447" s="78">
        <v>7.5604199999999997</v>
      </c>
      <c r="Q2447" s="144">
        <v>46972</v>
      </c>
      <c r="R2447" s="78">
        <v>-19788</v>
      </c>
      <c r="S2447" s="78">
        <v>-2217</v>
      </c>
      <c r="T2447" s="78">
        <v>7542</v>
      </c>
      <c r="U2447" s="78">
        <v>43645</v>
      </c>
      <c r="V2447" s="219">
        <v>-0.17280329934700425</v>
      </c>
      <c r="W2447" s="78">
        <v>7208</v>
      </c>
      <c r="X2447" s="78">
        <v>15491</v>
      </c>
      <c r="Y2447" s="78">
        <v>14986</v>
      </c>
      <c r="Z2447" s="78">
        <v>22389</v>
      </c>
      <c r="AA2447" s="78">
        <v>131.77000000000001</v>
      </c>
      <c r="AB2447" s="78">
        <v>117.56</v>
      </c>
      <c r="AC2447" s="78">
        <v>20806</v>
      </c>
      <c r="AD2447" s="104">
        <v>4.83317</v>
      </c>
      <c r="AE2447" s="78">
        <v>32794</v>
      </c>
      <c r="AF2447" s="104">
        <v>1.7765</v>
      </c>
      <c r="AG2447" s="78">
        <v>-14111</v>
      </c>
      <c r="AH2447" s="104">
        <v>-3.2613099999999999</v>
      </c>
      <c r="AI2447" s="78">
        <v>-34144</v>
      </c>
      <c r="AJ2447" s="104">
        <v>-2.2073299999999998</v>
      </c>
      <c r="AK2447" s="78">
        <v>11800</v>
      </c>
      <c r="AL2447" s="78">
        <v>11100</v>
      </c>
      <c r="AM2447" s="8">
        <v>11500</v>
      </c>
      <c r="AN2447" s="78">
        <v>219</v>
      </c>
      <c r="AO2447" s="78">
        <v>11900</v>
      </c>
      <c r="AP2447" s="78">
        <v>11100</v>
      </c>
      <c r="AQ2447" s="78">
        <v>11500</v>
      </c>
      <c r="AR2447" s="78">
        <v>414</v>
      </c>
      <c r="AS2447" s="78">
        <v>11550</v>
      </c>
      <c r="AT2447" s="78">
        <v>11400</v>
      </c>
      <c r="AU2447" s="78">
        <v>11550</v>
      </c>
      <c r="AV2447" s="78">
        <v>49.5</v>
      </c>
      <c r="AW2447" s="77">
        <v>14.08</v>
      </c>
      <c r="AX2447" s="144">
        <f t="shared" si="260"/>
        <v>0.79</v>
      </c>
      <c r="AY2447" s="144">
        <f t="shared" si="261"/>
        <v>0.67</v>
      </c>
      <c r="AZ2447" s="144">
        <f t="shared" si="262"/>
        <v>0.62</v>
      </c>
      <c r="BA2447" s="54">
        <f t="shared" si="263"/>
        <v>14.770977247680893</v>
      </c>
      <c r="BB2447" s="54">
        <f t="shared" si="264"/>
        <v>12.840022752319108</v>
      </c>
    </row>
    <row r="2448" spans="1:54" x14ac:dyDescent="0.25">
      <c r="A2448" s="3">
        <v>43803</v>
      </c>
      <c r="B2448" s="77">
        <v>11510.47</v>
      </c>
      <c r="C2448" s="77">
        <v>1094.934</v>
      </c>
      <c r="D2448" s="77">
        <v>-26.678699999999999</v>
      </c>
      <c r="E2448" s="77">
        <f t="shared" si="259"/>
        <v>208.37450000000001</v>
      </c>
      <c r="F2448" s="77">
        <v>3.9483999999999999</v>
      </c>
      <c r="G2448" s="77">
        <v>-1.7231000000000001</v>
      </c>
      <c r="H2448" t="s">
        <v>1960</v>
      </c>
      <c r="I2448" s="78">
        <v>11503</v>
      </c>
      <c r="J2448">
        <v>201912</v>
      </c>
      <c r="K2448" s="78">
        <v>11503</v>
      </c>
      <c r="L2448" s="77">
        <f t="shared" si="265"/>
        <v>-7.4699999999993452</v>
      </c>
      <c r="M2448" s="78">
        <v>44952</v>
      </c>
      <c r="N2448" s="78">
        <v>1033.9895799999999</v>
      </c>
      <c r="O2448" s="78">
        <v>-3067</v>
      </c>
      <c r="P2448" s="78">
        <v>-17.634989999999998</v>
      </c>
      <c r="Q2448" s="144">
        <v>44185.25</v>
      </c>
      <c r="R2448" s="78">
        <v>-19876</v>
      </c>
      <c r="S2448" s="78">
        <v>-2088</v>
      </c>
      <c r="T2448" s="78">
        <v>4826</v>
      </c>
      <c r="U2448" s="78">
        <v>43735</v>
      </c>
      <c r="V2448" s="219">
        <v>-0.11034640448153653</v>
      </c>
      <c r="W2448" s="78">
        <v>8322</v>
      </c>
      <c r="X2448" s="78">
        <v>16109</v>
      </c>
      <c r="Y2448" s="78">
        <v>16230</v>
      </c>
      <c r="Z2448" s="78">
        <v>23279</v>
      </c>
      <c r="AA2448" s="78">
        <v>122.9</v>
      </c>
      <c r="AB2448" s="78">
        <v>124.89</v>
      </c>
      <c r="AC2448" s="78">
        <v>10170</v>
      </c>
      <c r="AD2448" s="104">
        <v>4.7370900000000002</v>
      </c>
      <c r="AE2448" s="78">
        <v>34165</v>
      </c>
      <c r="AF2448" s="104">
        <v>1.86456</v>
      </c>
      <c r="AG2448" s="78">
        <v>-10327</v>
      </c>
      <c r="AH2448" s="104">
        <v>-3.3766400000000001</v>
      </c>
      <c r="AI2448" s="78">
        <v>-40388</v>
      </c>
      <c r="AJ2448" s="104">
        <v>-2.3574000000000002</v>
      </c>
      <c r="AK2448" s="78">
        <v>11800</v>
      </c>
      <c r="AL2448" s="78">
        <v>11100</v>
      </c>
      <c r="AM2448" s="8">
        <v>11500</v>
      </c>
      <c r="AN2448" s="78">
        <v>211</v>
      </c>
      <c r="AO2448" s="78">
        <v>11900</v>
      </c>
      <c r="AP2448" s="78">
        <v>11200</v>
      </c>
      <c r="AQ2448" s="78">
        <v>11500</v>
      </c>
      <c r="AR2448" s="78">
        <v>412</v>
      </c>
      <c r="AS2448" s="78">
        <v>11650</v>
      </c>
      <c r="AT2448" s="78">
        <v>10800</v>
      </c>
      <c r="AU2448" s="78">
        <v>11500</v>
      </c>
      <c r="AV2448" s="78">
        <v>133</v>
      </c>
      <c r="AW2448" s="77">
        <v>14.32</v>
      </c>
      <c r="AX2448" s="144">
        <f t="shared" si="260"/>
        <v>0.86</v>
      </c>
      <c r="AY2448" s="144">
        <f t="shared" si="261"/>
        <v>0.71</v>
      </c>
      <c r="AZ2448" s="144">
        <f t="shared" si="262"/>
        <v>0.64</v>
      </c>
      <c r="BA2448" s="54">
        <f t="shared" si="263"/>
        <v>14.766002297841657</v>
      </c>
      <c r="BB2448" s="54">
        <f t="shared" si="264"/>
        <v>12.84199770215834</v>
      </c>
    </row>
    <row r="2449" spans="1:54" x14ac:dyDescent="0.25">
      <c r="A2449" s="3">
        <v>43804</v>
      </c>
      <c r="B2449" s="77">
        <v>11594.65</v>
      </c>
      <c r="C2449" s="77">
        <v>1251.31393</v>
      </c>
      <c r="D2449" s="77">
        <v>61.741199999999999</v>
      </c>
      <c r="E2449" s="77">
        <f t="shared" si="259"/>
        <v>220.28980000000007</v>
      </c>
      <c r="F2449" s="77">
        <v>5.6284999999999998</v>
      </c>
      <c r="G2449" s="77">
        <v>19.849299999999999</v>
      </c>
      <c r="H2449">
        <v>0</v>
      </c>
      <c r="I2449" s="78">
        <v>11598</v>
      </c>
      <c r="J2449">
        <v>201912</v>
      </c>
      <c r="K2449" s="78">
        <v>11598</v>
      </c>
      <c r="L2449" s="77">
        <f t="shared" si="265"/>
        <v>3.3500000000003638</v>
      </c>
      <c r="M2449" s="78">
        <v>48740</v>
      </c>
      <c r="N2449" s="78">
        <v>1130.48333</v>
      </c>
      <c r="O2449" s="78">
        <v>1384</v>
      </c>
      <c r="P2449" s="78">
        <v>8.0254499999999993</v>
      </c>
      <c r="Q2449" s="144">
        <v>49086</v>
      </c>
      <c r="R2449" s="78">
        <v>-19511</v>
      </c>
      <c r="S2449" s="78">
        <v>-2281</v>
      </c>
      <c r="T2449" s="78">
        <v>8052</v>
      </c>
      <c r="U2449" s="78">
        <v>46752</v>
      </c>
      <c r="V2449" s="219">
        <v>-0.17222792607802875</v>
      </c>
      <c r="W2449" s="78">
        <v>9609</v>
      </c>
      <c r="X2449" s="78">
        <v>17439</v>
      </c>
      <c r="Y2449" s="78">
        <v>16506</v>
      </c>
      <c r="Z2449" s="78">
        <v>24550</v>
      </c>
      <c r="AA2449" s="78">
        <v>123.05</v>
      </c>
      <c r="AB2449" s="78">
        <v>134.88999999999999</v>
      </c>
      <c r="AC2449" s="78">
        <v>16753</v>
      </c>
      <c r="AD2449" s="104">
        <v>5.1322599999999996</v>
      </c>
      <c r="AE2449" s="78">
        <v>36307</v>
      </c>
      <c r="AF2449" s="104">
        <v>1.5840799999999999</v>
      </c>
      <c r="AG2449" s="78">
        <v>1580</v>
      </c>
      <c r="AH2449" s="104">
        <v>-3.2235999999999998</v>
      </c>
      <c r="AI2449" s="78">
        <v>-50581</v>
      </c>
      <c r="AJ2449" s="104">
        <v>-2.4171999999999998</v>
      </c>
      <c r="AK2449" s="78">
        <v>11800</v>
      </c>
      <c r="AL2449" s="78">
        <v>11100</v>
      </c>
      <c r="AM2449" s="8">
        <v>11600</v>
      </c>
      <c r="AN2449" s="78">
        <v>185</v>
      </c>
      <c r="AO2449" s="78">
        <v>11900</v>
      </c>
      <c r="AP2449" s="78">
        <v>11200</v>
      </c>
      <c r="AQ2449" s="78">
        <v>11600</v>
      </c>
      <c r="AR2449" s="78">
        <v>394</v>
      </c>
      <c r="AS2449" s="78">
        <v>11650</v>
      </c>
      <c r="AT2449" s="78">
        <v>11500</v>
      </c>
      <c r="AU2449" s="78">
        <v>11600</v>
      </c>
      <c r="AV2449" s="78">
        <v>113</v>
      </c>
      <c r="AW2449" s="77">
        <v>13.49</v>
      </c>
      <c r="AX2449" s="144">
        <f t="shared" si="260"/>
        <v>0.48</v>
      </c>
      <c r="AY2449" s="144">
        <f t="shared" si="261"/>
        <v>0.46</v>
      </c>
      <c r="AZ2449" s="144">
        <f t="shared" si="262"/>
        <v>0.4</v>
      </c>
      <c r="BA2449" s="54">
        <f t="shared" si="263"/>
        <v>14.758141953891862</v>
      </c>
      <c r="BB2449" s="54">
        <f t="shared" si="264"/>
        <v>12.868858046108141</v>
      </c>
    </row>
    <row r="2450" spans="1:54" x14ac:dyDescent="0.25">
      <c r="A2450" s="3">
        <v>43805</v>
      </c>
      <c r="B2450" s="77">
        <v>11609.64</v>
      </c>
      <c r="C2450" s="77">
        <v>1125.7417</v>
      </c>
      <c r="D2450" s="77">
        <v>38.9407</v>
      </c>
      <c r="E2450" s="77">
        <f t="shared" si="259"/>
        <v>244.0634</v>
      </c>
      <c r="F2450" s="77">
        <v>-0.56479999999999997</v>
      </c>
      <c r="G2450" s="77">
        <v>6.3197000000000001</v>
      </c>
      <c r="H2450">
        <v>0</v>
      </c>
      <c r="I2450" s="78">
        <v>11612</v>
      </c>
      <c r="J2450">
        <v>201912</v>
      </c>
      <c r="K2450" s="78">
        <v>11612</v>
      </c>
      <c r="L2450" s="77">
        <f t="shared" si="265"/>
        <v>2.3600000000005821</v>
      </c>
      <c r="M2450" s="78">
        <v>50054</v>
      </c>
      <c r="N2450" s="78">
        <v>1162.26208</v>
      </c>
      <c r="O2450" s="78">
        <v>2601</v>
      </c>
      <c r="P2450" s="78">
        <v>15.09876</v>
      </c>
      <c r="Q2450" s="144">
        <v>50704.25</v>
      </c>
      <c r="R2450" s="78">
        <v>-19500</v>
      </c>
      <c r="S2450" s="78">
        <v>-2842</v>
      </c>
      <c r="T2450" s="78">
        <v>9441</v>
      </c>
      <c r="U2450" s="78">
        <v>47160</v>
      </c>
      <c r="V2450" s="219">
        <v>-0.20019083969465648</v>
      </c>
      <c r="W2450" s="78">
        <v>12607</v>
      </c>
      <c r="X2450" s="78">
        <v>20501</v>
      </c>
      <c r="Y2450" s="78">
        <v>19262</v>
      </c>
      <c r="Z2450" s="78">
        <v>29707</v>
      </c>
      <c r="AA2450" s="78">
        <v>108.47</v>
      </c>
      <c r="AB2450" s="78">
        <v>136.47</v>
      </c>
      <c r="AC2450" s="78">
        <v>18519</v>
      </c>
      <c r="AD2450" s="104">
        <v>5.1644600000000001</v>
      </c>
      <c r="AE2450" s="78">
        <v>43537</v>
      </c>
      <c r="AF2450" s="104">
        <v>1.6610400000000001</v>
      </c>
      <c r="AG2450" s="78">
        <v>4388</v>
      </c>
      <c r="AH2450" s="104">
        <v>-3.1149200000000001</v>
      </c>
      <c r="AI2450" s="78">
        <v>-55348</v>
      </c>
      <c r="AJ2450" s="104">
        <v>-2.2407599999999999</v>
      </c>
      <c r="AK2450" s="78">
        <v>11800</v>
      </c>
      <c r="AL2450" s="78">
        <v>11400</v>
      </c>
      <c r="AM2450" s="8">
        <v>11600</v>
      </c>
      <c r="AN2450" s="78">
        <v>173</v>
      </c>
      <c r="AO2450" s="78">
        <v>11900</v>
      </c>
      <c r="AP2450" s="78">
        <v>11200</v>
      </c>
      <c r="AQ2450" s="78">
        <v>11600</v>
      </c>
      <c r="AR2450" s="78">
        <v>375</v>
      </c>
      <c r="AS2450" s="78">
        <v>11700</v>
      </c>
      <c r="AT2450" s="78">
        <v>11500</v>
      </c>
      <c r="AU2450" s="78">
        <v>11600</v>
      </c>
      <c r="AV2450" s="78">
        <v>91.5</v>
      </c>
      <c r="AW2450" s="77">
        <v>13.03</v>
      </c>
      <c r="AX2450" s="144">
        <f t="shared" si="260"/>
        <v>0.17</v>
      </c>
      <c r="AY2450" s="144">
        <f t="shared" si="261"/>
        <v>0.28000000000000003</v>
      </c>
      <c r="AZ2450" s="144">
        <f t="shared" si="262"/>
        <v>0.24</v>
      </c>
      <c r="BA2450" s="54">
        <f t="shared" si="263"/>
        <v>14.785504452509739</v>
      </c>
      <c r="BB2450" s="54">
        <f t="shared" si="264"/>
        <v>12.808495547490262</v>
      </c>
    </row>
    <row r="2451" spans="1:54" x14ac:dyDescent="0.25">
      <c r="A2451" s="3">
        <v>43808</v>
      </c>
      <c r="B2451" s="77">
        <v>11660.77</v>
      </c>
      <c r="C2451" s="77">
        <v>1237.8736899999999</v>
      </c>
      <c r="D2451" s="77">
        <v>41.965000000000003</v>
      </c>
      <c r="E2451" s="77">
        <f t="shared" si="259"/>
        <v>247.5487</v>
      </c>
      <c r="F2451" s="77">
        <v>-2.0386000000000002</v>
      </c>
      <c r="G2451" s="77">
        <v>21.734200000000001</v>
      </c>
      <c r="H2451">
        <v>0</v>
      </c>
      <c r="I2451" s="78">
        <v>11671</v>
      </c>
      <c r="J2451">
        <v>201912</v>
      </c>
      <c r="K2451" s="78">
        <v>11671</v>
      </c>
      <c r="L2451" s="77">
        <f t="shared" si="265"/>
        <v>10.229999999999563</v>
      </c>
      <c r="M2451" s="78">
        <v>51767</v>
      </c>
      <c r="N2451" s="78">
        <v>1208.24305</v>
      </c>
      <c r="O2451" s="78">
        <v>107</v>
      </c>
      <c r="P2451" s="78">
        <v>0.62339999999999995</v>
      </c>
      <c r="Q2451" s="144">
        <v>51793.75</v>
      </c>
      <c r="R2451" s="78">
        <v>-19174</v>
      </c>
      <c r="S2451" s="78">
        <v>-2861</v>
      </c>
      <c r="T2451" s="78">
        <v>7311</v>
      </c>
      <c r="U2451" s="78">
        <v>49765</v>
      </c>
      <c r="V2451" s="219">
        <v>-0.14691047925248668</v>
      </c>
      <c r="W2451" s="78">
        <v>13845</v>
      </c>
      <c r="X2451" s="78">
        <v>21710</v>
      </c>
      <c r="Y2451" s="78">
        <v>19014</v>
      </c>
      <c r="Z2451" s="78">
        <v>29751</v>
      </c>
      <c r="AA2451" s="78">
        <v>129.19</v>
      </c>
      <c r="AB2451" s="78">
        <v>144.97999999999999</v>
      </c>
      <c r="AC2451" s="78">
        <v>19869</v>
      </c>
      <c r="AD2451" s="104">
        <v>5.4940899999999999</v>
      </c>
      <c r="AE2451" s="78">
        <v>46081</v>
      </c>
      <c r="AF2451" s="104">
        <v>1.5651999999999999</v>
      </c>
      <c r="AG2451" s="78">
        <v>9871</v>
      </c>
      <c r="AH2451" s="104">
        <v>-3.08365</v>
      </c>
      <c r="AI2451" s="78">
        <v>-61156</v>
      </c>
      <c r="AJ2451" s="104">
        <v>-2.0423100000000001</v>
      </c>
      <c r="AK2451" s="78">
        <v>11800</v>
      </c>
      <c r="AL2451" s="78">
        <v>11400</v>
      </c>
      <c r="AM2451" s="8">
        <v>11700</v>
      </c>
      <c r="AN2451" s="78">
        <v>156</v>
      </c>
      <c r="AO2451" s="78">
        <v>11900</v>
      </c>
      <c r="AP2451" s="78">
        <v>11000</v>
      </c>
      <c r="AQ2451" s="78">
        <v>11600</v>
      </c>
      <c r="AR2451" s="78">
        <v>376</v>
      </c>
      <c r="AS2451" s="78">
        <v>11700</v>
      </c>
      <c r="AT2451" s="78">
        <v>11650</v>
      </c>
      <c r="AU2451" s="78">
        <v>11650</v>
      </c>
      <c r="AV2451" s="78">
        <v>67.5</v>
      </c>
      <c r="AW2451" s="77">
        <v>13.57</v>
      </c>
      <c r="AX2451" s="144">
        <f t="shared" si="260"/>
        <v>0.51</v>
      </c>
      <c r="AY2451" s="144">
        <f t="shared" si="261"/>
        <v>0.53</v>
      </c>
      <c r="AZ2451" s="144">
        <f t="shared" si="262"/>
        <v>0.44</v>
      </c>
      <c r="BA2451" s="54">
        <f t="shared" si="263"/>
        <v>14.688003061276804</v>
      </c>
      <c r="BB2451" s="54">
        <f t="shared" si="264"/>
        <v>12.813996938723195</v>
      </c>
    </row>
    <row r="2452" spans="1:54" x14ac:dyDescent="0.25">
      <c r="A2452" s="3">
        <v>43809</v>
      </c>
      <c r="B2452" s="77">
        <v>11627.84</v>
      </c>
      <c r="C2452" s="77">
        <v>1054.8752999999999</v>
      </c>
      <c r="D2452" s="77">
        <v>-27.316500000000001</v>
      </c>
      <c r="E2452" s="77">
        <f t="shared" si="259"/>
        <v>173.41910000000001</v>
      </c>
      <c r="F2452" s="77">
        <v>-1.5111000000000001</v>
      </c>
      <c r="G2452" s="77">
        <v>3.1545000000000001</v>
      </c>
      <c r="H2452">
        <v>0</v>
      </c>
      <c r="I2452" s="78">
        <v>11625</v>
      </c>
      <c r="J2452">
        <v>201912</v>
      </c>
      <c r="K2452" s="78">
        <v>11625</v>
      </c>
      <c r="L2452" s="77">
        <f t="shared" si="265"/>
        <v>-2.8400000000001455</v>
      </c>
      <c r="M2452" s="78">
        <v>43270</v>
      </c>
      <c r="N2452" s="78">
        <v>1005.88372</v>
      </c>
      <c r="O2452" s="78">
        <v>-7470</v>
      </c>
      <c r="P2452" s="78">
        <v>-43.410800000000002</v>
      </c>
      <c r="Q2452" s="144">
        <v>41402.5</v>
      </c>
      <c r="R2452" s="78">
        <v>-19385</v>
      </c>
      <c r="S2452" s="78">
        <v>-96</v>
      </c>
      <c r="T2452" s="78">
        <v>93</v>
      </c>
      <c r="U2452" s="78">
        <v>50385</v>
      </c>
      <c r="V2452" s="219">
        <v>-1.8457874367371241E-3</v>
      </c>
      <c r="W2452" s="78">
        <v>8098</v>
      </c>
      <c r="X2452" s="78">
        <v>11577</v>
      </c>
      <c r="Y2452" s="78">
        <v>14662</v>
      </c>
      <c r="Z2452" s="78">
        <v>22921</v>
      </c>
      <c r="AA2452" s="78">
        <v>105.36</v>
      </c>
      <c r="AB2452" s="78">
        <v>133.38</v>
      </c>
      <c r="AC2452" s="78">
        <v>19474</v>
      </c>
      <c r="AD2452" s="104">
        <v>5.2321600000000004</v>
      </c>
      <c r="AE2452" s="78">
        <v>52023</v>
      </c>
      <c r="AF2452" s="104">
        <v>1.7410600000000001</v>
      </c>
      <c r="AG2452" s="78">
        <v>-11231</v>
      </c>
      <c r="AH2452" s="104">
        <v>-3.6215799999999998</v>
      </c>
      <c r="AI2452" s="78">
        <v>-38948</v>
      </c>
      <c r="AJ2452" s="104">
        <v>-1.72804</v>
      </c>
      <c r="AK2452" s="78">
        <v>11800</v>
      </c>
      <c r="AL2452" s="78">
        <v>11400</v>
      </c>
      <c r="AM2452" s="8">
        <v>11600</v>
      </c>
      <c r="AN2452" s="78">
        <v>159</v>
      </c>
      <c r="AO2452" s="78">
        <v>12000</v>
      </c>
      <c r="AP2452" s="78">
        <v>11000</v>
      </c>
      <c r="AQ2452" s="78">
        <v>11600</v>
      </c>
      <c r="AR2452" s="78">
        <v>384</v>
      </c>
      <c r="AS2452" s="78">
        <v>11700</v>
      </c>
      <c r="AT2452" s="78">
        <v>11600</v>
      </c>
      <c r="AU2452" s="78">
        <v>11600</v>
      </c>
      <c r="AV2452" s="78">
        <v>49.5</v>
      </c>
      <c r="AW2452" s="77">
        <v>14.11</v>
      </c>
      <c r="AX2452" s="144">
        <f t="shared" si="260"/>
        <v>0.79</v>
      </c>
      <c r="AY2452" s="144">
        <f t="shared" si="261"/>
        <v>0.75</v>
      </c>
      <c r="AZ2452" s="144">
        <f t="shared" si="262"/>
        <v>0.62</v>
      </c>
      <c r="BA2452" s="54">
        <f t="shared" si="263"/>
        <v>14.722289450352026</v>
      </c>
      <c r="BB2452" s="54">
        <f t="shared" si="264"/>
        <v>12.822710549647979</v>
      </c>
    </row>
    <row r="2453" spans="1:54" x14ac:dyDescent="0.25">
      <c r="A2453" s="3">
        <v>43810</v>
      </c>
      <c r="B2453" s="77">
        <v>11700.77</v>
      </c>
      <c r="C2453" s="77">
        <v>1289.94346</v>
      </c>
      <c r="D2453" s="77">
        <v>40.5473</v>
      </c>
      <c r="E2453" s="77">
        <f t="shared" si="259"/>
        <v>276.59520000000003</v>
      </c>
      <c r="F2453" s="77">
        <v>4.9374000000000002</v>
      </c>
      <c r="G2453" s="77">
        <v>3.4226000000000001</v>
      </c>
      <c r="H2453" t="s">
        <v>1961</v>
      </c>
      <c r="I2453" s="78">
        <v>11706</v>
      </c>
      <c r="J2453">
        <v>201912</v>
      </c>
      <c r="K2453" s="78">
        <v>11706</v>
      </c>
      <c r="L2453" s="77">
        <f t="shared" si="265"/>
        <v>5.2299999999995634</v>
      </c>
      <c r="M2453" s="78">
        <v>49361</v>
      </c>
      <c r="N2453" s="78">
        <v>1155.3999899999999</v>
      </c>
      <c r="O2453" s="78">
        <v>-77</v>
      </c>
      <c r="P2453" s="78">
        <v>-0.44677</v>
      </c>
      <c r="Q2453" s="144">
        <v>49341.75</v>
      </c>
      <c r="R2453" s="78">
        <v>-19180</v>
      </c>
      <c r="S2453" s="78">
        <v>-120</v>
      </c>
      <c r="T2453" s="78">
        <v>10110</v>
      </c>
      <c r="U2453" s="78">
        <v>52785</v>
      </c>
      <c r="V2453" s="219">
        <v>-0.19153168513782323</v>
      </c>
      <c r="W2453" s="78">
        <v>11532</v>
      </c>
      <c r="X2453" s="78">
        <v>19258</v>
      </c>
      <c r="Y2453" s="78">
        <v>17277</v>
      </c>
      <c r="Z2453" s="78">
        <v>22981</v>
      </c>
      <c r="AA2453" s="78">
        <v>108.95</v>
      </c>
      <c r="AB2453" s="78">
        <v>143.13</v>
      </c>
      <c r="AC2453" s="78">
        <v>16468</v>
      </c>
      <c r="AD2453" s="104">
        <v>5.6256700000000004</v>
      </c>
      <c r="AE2453" s="78">
        <v>54783</v>
      </c>
      <c r="AF2453" s="104">
        <v>1.5238799999999999</v>
      </c>
      <c r="AG2453" s="78">
        <v>-9856</v>
      </c>
      <c r="AH2453" s="104">
        <v>-3.4803299999999999</v>
      </c>
      <c r="AI2453" s="78">
        <v>-50198</v>
      </c>
      <c r="AJ2453" s="104">
        <v>-1.6059099999999999</v>
      </c>
      <c r="AK2453" s="78">
        <v>11800</v>
      </c>
      <c r="AL2453" s="78">
        <v>11400</v>
      </c>
      <c r="AM2453" s="8">
        <v>11700</v>
      </c>
      <c r="AN2453" s="78">
        <v>137</v>
      </c>
      <c r="AO2453" s="78">
        <v>12000</v>
      </c>
      <c r="AP2453" s="78">
        <v>11000</v>
      </c>
      <c r="AQ2453" s="78">
        <v>11700</v>
      </c>
      <c r="AR2453" s="78">
        <v>357</v>
      </c>
      <c r="AS2453" s="78">
        <v>11800</v>
      </c>
      <c r="AT2453" s="78">
        <v>11400</v>
      </c>
      <c r="AU2453" s="78">
        <v>11700</v>
      </c>
      <c r="AV2453" s="78">
        <v>137</v>
      </c>
      <c r="AW2453" s="77">
        <v>13.43</v>
      </c>
      <c r="AX2453" s="144">
        <f t="shared" si="260"/>
        <v>0.34</v>
      </c>
      <c r="AY2453" s="144">
        <f t="shared" si="261"/>
        <v>0.46</v>
      </c>
      <c r="AZ2453" s="144">
        <f t="shared" si="262"/>
        <v>0.35</v>
      </c>
      <c r="BA2453" s="54">
        <f t="shared" si="263"/>
        <v>14.691211091208771</v>
      </c>
      <c r="BB2453" s="54">
        <f t="shared" si="264"/>
        <v>12.789788908791234</v>
      </c>
    </row>
    <row r="2454" spans="1:54" x14ac:dyDescent="0.25">
      <c r="A2454" s="3">
        <v>43811</v>
      </c>
      <c r="B2454" s="77">
        <v>11836.42</v>
      </c>
      <c r="C2454" s="77">
        <v>1544.07169</v>
      </c>
      <c r="D2454" s="77">
        <v>94.303700000000006</v>
      </c>
      <c r="E2454" s="77">
        <f t="shared" si="259"/>
        <v>328.49100000000004</v>
      </c>
      <c r="F2454" s="77">
        <v>-2.8092999999999999</v>
      </c>
      <c r="G2454" s="77">
        <v>2.2982</v>
      </c>
      <c r="H2454">
        <v>0</v>
      </c>
      <c r="I2454" s="78">
        <v>11853</v>
      </c>
      <c r="J2454">
        <v>201912</v>
      </c>
      <c r="K2454" s="78">
        <v>11853</v>
      </c>
      <c r="L2454" s="77">
        <f t="shared" si="265"/>
        <v>16.579999999999927</v>
      </c>
      <c r="M2454" s="78">
        <v>51462</v>
      </c>
      <c r="N2454" s="78">
        <v>1219.66392</v>
      </c>
      <c r="O2454" s="78">
        <v>2944</v>
      </c>
      <c r="P2454" s="78">
        <v>17.44736</v>
      </c>
      <c r="Q2454" s="144">
        <v>52198</v>
      </c>
      <c r="R2454" s="78">
        <v>-19153</v>
      </c>
      <c r="S2454" s="78">
        <v>-694</v>
      </c>
      <c r="T2454" s="78">
        <v>13314</v>
      </c>
      <c r="U2454" s="78">
        <v>56865</v>
      </c>
      <c r="V2454" s="219">
        <v>-0.23413347401740967</v>
      </c>
      <c r="W2454" s="78">
        <v>12997</v>
      </c>
      <c r="X2454" s="78">
        <v>16877</v>
      </c>
      <c r="Y2454" s="78">
        <v>18928</v>
      </c>
      <c r="Z2454" s="78">
        <v>25912</v>
      </c>
      <c r="AA2454" s="78">
        <v>93.61</v>
      </c>
      <c r="AB2454" s="78">
        <v>166.26</v>
      </c>
      <c r="AC2454" s="78">
        <v>33437</v>
      </c>
      <c r="AD2454" s="104">
        <v>6.8447699999999996</v>
      </c>
      <c r="AE2454" s="78">
        <v>60362</v>
      </c>
      <c r="AF2454" s="104">
        <v>1.38493</v>
      </c>
      <c r="AG2454" s="78">
        <v>-8417</v>
      </c>
      <c r="AH2454" s="104">
        <v>-3.8722500000000002</v>
      </c>
      <c r="AI2454" s="78">
        <v>-61363</v>
      </c>
      <c r="AJ2454" s="104">
        <v>-1.9794099999999999</v>
      </c>
      <c r="AK2454" s="78">
        <v>11900</v>
      </c>
      <c r="AL2454" s="78">
        <v>11400</v>
      </c>
      <c r="AM2454" s="8">
        <v>11850</v>
      </c>
      <c r="AN2454" s="78">
        <v>142</v>
      </c>
      <c r="AO2454" s="78">
        <v>12000</v>
      </c>
      <c r="AP2454" s="78">
        <v>11000</v>
      </c>
      <c r="AQ2454" s="78">
        <v>11800</v>
      </c>
      <c r="AR2454" s="78">
        <v>373</v>
      </c>
      <c r="AS2454" s="78">
        <v>11900</v>
      </c>
      <c r="AT2454" s="78">
        <v>11400</v>
      </c>
      <c r="AU2454" s="78">
        <v>11850</v>
      </c>
      <c r="AV2454" s="78">
        <v>142</v>
      </c>
      <c r="AW2454" s="77">
        <v>13.9</v>
      </c>
      <c r="AX2454" s="144">
        <f t="shared" si="260"/>
        <v>0.62</v>
      </c>
      <c r="AY2454" s="144">
        <f t="shared" si="261"/>
        <v>0.65</v>
      </c>
      <c r="AZ2454" s="144">
        <f t="shared" si="262"/>
        <v>0.56000000000000005</v>
      </c>
      <c r="BA2454" s="54">
        <f t="shared" si="263"/>
        <v>14.697290361876215</v>
      </c>
      <c r="BB2454" s="54">
        <f t="shared" si="264"/>
        <v>12.791709638123782</v>
      </c>
    </row>
    <row r="2455" spans="1:54" x14ac:dyDescent="0.25">
      <c r="A2455" s="3">
        <v>43812</v>
      </c>
      <c r="B2455" s="77">
        <v>11927.73</v>
      </c>
      <c r="C2455" s="77">
        <v>1731.8630700000001</v>
      </c>
      <c r="D2455" s="77">
        <v>159.4675</v>
      </c>
      <c r="E2455" s="77">
        <f t="shared" si="259"/>
        <v>445.40480000000002</v>
      </c>
      <c r="F2455" s="77">
        <v>-0.75819999999999999</v>
      </c>
      <c r="G2455" s="77">
        <v>-1.5565</v>
      </c>
      <c r="H2455">
        <v>0</v>
      </c>
      <c r="I2455" s="78">
        <v>11965</v>
      </c>
      <c r="J2455">
        <v>201912</v>
      </c>
      <c r="K2455" s="78">
        <v>11965</v>
      </c>
      <c r="L2455" s="77">
        <f t="shared" si="265"/>
        <v>37.270000000000437</v>
      </c>
      <c r="M2455" s="78">
        <v>48903</v>
      </c>
      <c r="N2455" s="78">
        <v>1169.7501600000001</v>
      </c>
      <c r="O2455" s="78">
        <v>297</v>
      </c>
      <c r="P2455" s="78">
        <v>1.7806500000000001</v>
      </c>
      <c r="Q2455" s="144">
        <v>48977.25</v>
      </c>
      <c r="R2455" s="78">
        <v>-19840</v>
      </c>
      <c r="S2455" s="78">
        <v>516</v>
      </c>
      <c r="T2455" s="78">
        <v>10514</v>
      </c>
      <c r="U2455" s="78">
        <v>54603</v>
      </c>
      <c r="V2455" s="219">
        <v>-0.19255352270021794</v>
      </c>
      <c r="W2455" s="78">
        <v>7526</v>
      </c>
      <c r="X2455" s="78">
        <v>7526</v>
      </c>
      <c r="Y2455" s="78">
        <v>14181</v>
      </c>
      <c r="Z2455" s="78">
        <v>19578</v>
      </c>
      <c r="AA2455" s="78">
        <v>93.59</v>
      </c>
      <c r="AB2455" s="78">
        <v>166.48</v>
      </c>
      <c r="AC2455" s="78">
        <v>32350</v>
      </c>
      <c r="AD2455" s="104">
        <v>7.7801600000000004</v>
      </c>
      <c r="AE2455" s="78">
        <v>54778</v>
      </c>
      <c r="AF2455" s="104">
        <v>1.16964</v>
      </c>
      <c r="AG2455" s="78">
        <v>-11515</v>
      </c>
      <c r="AH2455" s="104">
        <v>-4.3797800000000002</v>
      </c>
      <c r="AI2455" s="78">
        <v>-54107</v>
      </c>
      <c r="AJ2455" s="104">
        <v>-1.64412</v>
      </c>
      <c r="AK2455" s="78">
        <v>11900</v>
      </c>
      <c r="AL2455" s="78">
        <v>11600</v>
      </c>
      <c r="AM2455" s="8">
        <v>11950</v>
      </c>
      <c r="AN2455" s="78">
        <v>127</v>
      </c>
      <c r="AO2455" s="78">
        <v>12000</v>
      </c>
      <c r="AP2455" s="78">
        <v>11000</v>
      </c>
      <c r="AQ2455" s="78">
        <v>11900</v>
      </c>
      <c r="AR2455" s="78">
        <v>375</v>
      </c>
      <c r="AS2455" s="78">
        <v>11900</v>
      </c>
      <c r="AT2455" s="78">
        <v>11600</v>
      </c>
      <c r="AU2455" s="78">
        <v>11950</v>
      </c>
      <c r="AV2455" s="78">
        <v>127</v>
      </c>
      <c r="AW2455" s="77">
        <v>14.35</v>
      </c>
      <c r="AX2455" s="144">
        <f t="shared" si="260"/>
        <v>0.86</v>
      </c>
      <c r="AY2455" s="144">
        <f t="shared" si="261"/>
        <v>0.83</v>
      </c>
      <c r="AZ2455" s="144">
        <f t="shared" si="262"/>
        <v>0.64</v>
      </c>
      <c r="BA2455" s="54">
        <f t="shared" si="263"/>
        <v>14.75077190929235</v>
      </c>
      <c r="BB2455" s="54">
        <f t="shared" si="264"/>
        <v>12.858228090707652</v>
      </c>
    </row>
    <row r="2456" spans="1:54" x14ac:dyDescent="0.25">
      <c r="A2456" s="3">
        <v>43815</v>
      </c>
      <c r="B2456" s="77">
        <v>11939.77</v>
      </c>
      <c r="C2456" s="77">
        <v>1448.48981</v>
      </c>
      <c r="D2456" s="77">
        <v>20.991</v>
      </c>
      <c r="E2456" s="77">
        <f t="shared" ref="E2456:E2519" si="266">SUM(D2437:D2456)</f>
        <v>436.928</v>
      </c>
      <c r="F2456" s="77">
        <v>1.0501</v>
      </c>
      <c r="G2456" s="77">
        <v>25.642099999999999</v>
      </c>
      <c r="H2456">
        <v>0</v>
      </c>
      <c r="I2456" s="78">
        <v>11961</v>
      </c>
      <c r="J2456">
        <v>201912</v>
      </c>
      <c r="K2456" s="78">
        <v>11961</v>
      </c>
      <c r="L2456" s="77">
        <f t="shared" si="265"/>
        <v>21.229999999999563</v>
      </c>
      <c r="M2456" s="78">
        <v>49668</v>
      </c>
      <c r="N2456" s="78">
        <v>1187.2813100000001</v>
      </c>
      <c r="O2456" s="78">
        <v>-2206</v>
      </c>
      <c r="P2456" s="78">
        <v>-13.19506</v>
      </c>
      <c r="Q2456" s="144">
        <v>49116.5</v>
      </c>
      <c r="R2456" s="78">
        <v>-21521</v>
      </c>
      <c r="S2456" s="78">
        <v>2061</v>
      </c>
      <c r="T2456" s="78">
        <v>10003</v>
      </c>
      <c r="U2456" s="78">
        <v>52062</v>
      </c>
      <c r="V2456" s="219">
        <v>-0.19213629902808191</v>
      </c>
      <c r="W2456" s="78">
        <v>4530</v>
      </c>
      <c r="X2456" s="78">
        <v>9344</v>
      </c>
      <c r="Y2456" s="78">
        <v>11582</v>
      </c>
      <c r="Z2456" s="78">
        <v>17428</v>
      </c>
      <c r="AA2456" s="78">
        <v>123.88</v>
      </c>
      <c r="AB2456" s="78">
        <v>165.68</v>
      </c>
      <c r="AC2456" s="78">
        <v>33079</v>
      </c>
      <c r="AD2456" s="104">
        <v>7.6741200000000003</v>
      </c>
      <c r="AE2456" s="78">
        <v>52473</v>
      </c>
      <c r="AF2456" s="104">
        <v>0.91083000000000003</v>
      </c>
      <c r="AG2456" s="78">
        <v>-19472</v>
      </c>
      <c r="AH2456" s="104">
        <v>-4.6261900000000002</v>
      </c>
      <c r="AI2456" s="78">
        <v>-47518</v>
      </c>
      <c r="AJ2456" s="104">
        <v>-1.19184</v>
      </c>
      <c r="AK2456" s="78">
        <v>12000</v>
      </c>
      <c r="AL2456" s="78">
        <v>11900</v>
      </c>
      <c r="AM2456" s="8">
        <v>11950</v>
      </c>
      <c r="AN2456" s="78">
        <v>75</v>
      </c>
      <c r="AO2456" s="78">
        <v>12000</v>
      </c>
      <c r="AP2456" s="78">
        <v>11000</v>
      </c>
      <c r="AQ2456" s="78">
        <v>11900</v>
      </c>
      <c r="AR2456" s="78">
        <v>360</v>
      </c>
      <c r="AS2456" s="78">
        <v>12000</v>
      </c>
      <c r="AT2456" s="78">
        <v>11900</v>
      </c>
      <c r="AU2456" s="78">
        <v>11950</v>
      </c>
      <c r="AV2456" s="78">
        <v>75</v>
      </c>
      <c r="AW2456" s="77">
        <v>14.21</v>
      </c>
      <c r="AX2456" s="144">
        <f t="shared" si="260"/>
        <v>0.75</v>
      </c>
      <c r="AY2456" s="144">
        <f t="shared" si="261"/>
        <v>0.79</v>
      </c>
      <c r="AZ2456" s="144">
        <f t="shared" si="262"/>
        <v>0.61</v>
      </c>
      <c r="BA2456" s="54">
        <f t="shared" si="263"/>
        <v>14.792616597161885</v>
      </c>
      <c r="BB2456" s="54">
        <f t="shared" si="264"/>
        <v>12.880383402838117</v>
      </c>
    </row>
    <row r="2457" spans="1:54" x14ac:dyDescent="0.25">
      <c r="A2457" s="3">
        <v>43816</v>
      </c>
      <c r="B2457" s="77">
        <v>12097.01</v>
      </c>
      <c r="C2457" s="77">
        <v>1565.72874</v>
      </c>
      <c r="D2457" s="77">
        <v>108.8417</v>
      </c>
      <c r="E2457" s="77">
        <f t="shared" si="266"/>
        <v>435.60780000000005</v>
      </c>
      <c r="F2457" s="77">
        <v>1.8013999999999999</v>
      </c>
      <c r="G2457" s="77">
        <v>24.760900000000003</v>
      </c>
      <c r="H2457">
        <v>0</v>
      </c>
      <c r="I2457" s="78">
        <v>12100</v>
      </c>
      <c r="J2457">
        <v>201912</v>
      </c>
      <c r="K2457" s="78">
        <v>12100</v>
      </c>
      <c r="L2457" s="77">
        <f t="shared" si="265"/>
        <v>2.9899999999997817</v>
      </c>
      <c r="M2457" s="78">
        <v>45044</v>
      </c>
      <c r="N2457" s="78">
        <v>1089.3443299999999</v>
      </c>
      <c r="O2457" s="78">
        <v>-2480</v>
      </c>
      <c r="P2457" s="78">
        <v>-15.02088</v>
      </c>
      <c r="Q2457" s="144">
        <v>44424</v>
      </c>
      <c r="R2457" s="78">
        <v>-22579</v>
      </c>
      <c r="S2457" s="78">
        <v>4581</v>
      </c>
      <c r="T2457" s="78">
        <v>7965</v>
      </c>
      <c r="U2457" s="78">
        <v>51992</v>
      </c>
      <c r="V2457" s="219">
        <v>-0.15319664563779042</v>
      </c>
      <c r="W2457" s="78">
        <v>-262</v>
      </c>
      <c r="X2457" s="78">
        <v>5993</v>
      </c>
      <c r="Y2457" s="78">
        <v>7187</v>
      </c>
      <c r="Z2457" s="78">
        <v>10515</v>
      </c>
      <c r="AA2457" s="78">
        <v>119.42</v>
      </c>
      <c r="AB2457" s="78">
        <v>191.54</v>
      </c>
      <c r="AC2457" s="78">
        <v>36542</v>
      </c>
      <c r="AD2457" s="104">
        <v>9.4703499999999998</v>
      </c>
      <c r="AE2457" s="78">
        <v>53872</v>
      </c>
      <c r="AF2457" s="104">
        <v>0.91774999999999995</v>
      </c>
      <c r="AG2457" s="78">
        <v>-28829</v>
      </c>
      <c r="AH2457" s="104">
        <v>-6.0213000000000001</v>
      </c>
      <c r="AI2457" s="78">
        <v>-52415</v>
      </c>
      <c r="AJ2457" s="104">
        <v>-1.13127</v>
      </c>
      <c r="AK2457" s="78">
        <v>12100</v>
      </c>
      <c r="AL2457" s="78">
        <v>12000</v>
      </c>
      <c r="AM2457" s="8">
        <v>12100</v>
      </c>
      <c r="AN2457" s="78">
        <v>54</v>
      </c>
      <c r="AO2457" s="78">
        <v>12300</v>
      </c>
      <c r="AP2457" s="78">
        <v>11000</v>
      </c>
      <c r="AQ2457" s="78">
        <v>12100</v>
      </c>
      <c r="AR2457" s="78">
        <v>341</v>
      </c>
      <c r="AS2457" s="78">
        <v>12100</v>
      </c>
      <c r="AT2457" s="78">
        <v>12000</v>
      </c>
      <c r="AU2457" s="78">
        <v>12100</v>
      </c>
      <c r="AV2457" s="78">
        <v>54</v>
      </c>
      <c r="AW2457" s="77">
        <v>14.22</v>
      </c>
      <c r="AX2457" s="144">
        <f t="shared" si="260"/>
        <v>0.75</v>
      </c>
      <c r="AY2457" s="144">
        <f t="shared" si="261"/>
        <v>0.81</v>
      </c>
      <c r="AZ2457" s="144">
        <f t="shared" si="262"/>
        <v>0.61</v>
      </c>
      <c r="BA2457" s="54">
        <f t="shared" si="263"/>
        <v>14.830978576272807</v>
      </c>
      <c r="BB2457" s="54">
        <f t="shared" si="264"/>
        <v>12.908021423727197</v>
      </c>
    </row>
    <row r="2458" spans="1:54" x14ac:dyDescent="0.25">
      <c r="A2458" s="3">
        <v>43817</v>
      </c>
      <c r="B2458" s="77">
        <v>12122.45</v>
      </c>
      <c r="C2458" s="77">
        <v>1506.3012100000001</v>
      </c>
      <c r="D2458" s="77">
        <v>52.993900000000004</v>
      </c>
      <c r="E2458" s="77">
        <f t="shared" si="266"/>
        <v>478.47699999999998</v>
      </c>
      <c r="F2458" s="77">
        <v>-9.7568999999999999</v>
      </c>
      <c r="G2458" s="77">
        <v>2.8874</v>
      </c>
      <c r="H2458" t="s">
        <v>1962</v>
      </c>
      <c r="I2458" s="78">
        <v>12118</v>
      </c>
      <c r="J2458">
        <v>202001</v>
      </c>
      <c r="K2458" s="78">
        <v>12094</v>
      </c>
      <c r="L2458" s="77">
        <f t="shared" si="265"/>
        <v>-28.450000000000728</v>
      </c>
      <c r="M2458" s="78">
        <v>43908</v>
      </c>
      <c r="N2458" s="78">
        <v>1062.24928</v>
      </c>
      <c r="O2458" s="78">
        <v>4055</v>
      </c>
      <c r="P2458" s="78">
        <v>24.528479999999998</v>
      </c>
      <c r="Q2458" s="144">
        <v>44921.75</v>
      </c>
      <c r="R2458" s="78">
        <v>-22899</v>
      </c>
      <c r="S2458" s="78">
        <v>1767</v>
      </c>
      <c r="T2458" s="78">
        <v>8314</v>
      </c>
      <c r="U2458" s="78">
        <v>31967</v>
      </c>
      <c r="V2458" s="219">
        <v>-0.26008070823036256</v>
      </c>
      <c r="W2458" s="78">
        <v>8421</v>
      </c>
      <c r="X2458" s="78">
        <v>14813</v>
      </c>
      <c r="Y2458" s="78">
        <v>12347</v>
      </c>
      <c r="Z2458" s="78">
        <v>19580</v>
      </c>
      <c r="AA2458" s="78">
        <v>86.47</v>
      </c>
      <c r="AB2458" s="78">
        <v>134.28</v>
      </c>
      <c r="AC2458" s="78">
        <v>11262</v>
      </c>
      <c r="AD2458" s="104">
        <v>5.4023199999999996</v>
      </c>
      <c r="AE2458" s="78">
        <v>8391</v>
      </c>
      <c r="AF2458" s="104">
        <v>0.88622999999999996</v>
      </c>
      <c r="AG2458" s="78">
        <v>-7770</v>
      </c>
      <c r="AH2458" s="104">
        <v>-3.7947899999999999</v>
      </c>
      <c r="AI2458" s="78">
        <v>-21331</v>
      </c>
      <c r="AJ2458" s="104">
        <v>-1.21119</v>
      </c>
      <c r="AK2458" s="78">
        <v>12300</v>
      </c>
      <c r="AL2458" s="78">
        <v>11000</v>
      </c>
      <c r="AM2458" s="8">
        <v>12100</v>
      </c>
      <c r="AN2458" s="78">
        <v>347</v>
      </c>
      <c r="AO2458" s="78">
        <v>12100</v>
      </c>
      <c r="AP2458" s="78">
        <v>11000</v>
      </c>
      <c r="AQ2458" s="78">
        <v>12100</v>
      </c>
      <c r="AR2458" s="78">
        <v>476</v>
      </c>
      <c r="AS2458" s="78">
        <v>12100</v>
      </c>
      <c r="AT2458" s="78">
        <v>11900</v>
      </c>
      <c r="AU2458" s="78">
        <v>12100</v>
      </c>
      <c r="AV2458" s="78">
        <v>130</v>
      </c>
      <c r="AW2458" s="77">
        <v>14.6</v>
      </c>
      <c r="AX2458" s="144">
        <f t="shared" si="260"/>
        <v>0.96</v>
      </c>
      <c r="AY2458" s="144">
        <f t="shared" si="261"/>
        <v>0.95</v>
      </c>
      <c r="AZ2458" s="144">
        <f t="shared" si="262"/>
        <v>0.74</v>
      </c>
      <c r="BA2458" s="54">
        <f t="shared" si="263"/>
        <v>14.925586072794555</v>
      </c>
      <c r="BB2458" s="54">
        <f t="shared" si="264"/>
        <v>12.90441392720545</v>
      </c>
    </row>
    <row r="2459" spans="1:54" x14ac:dyDescent="0.25">
      <c r="A2459" s="3">
        <v>43818</v>
      </c>
      <c r="B2459" s="77">
        <v>12018.9</v>
      </c>
      <c r="C2459" s="77">
        <v>1377.5949700000001</v>
      </c>
      <c r="D2459" s="77">
        <v>-70.4649</v>
      </c>
      <c r="E2459" s="77">
        <f t="shared" si="266"/>
        <v>506.36420000000004</v>
      </c>
      <c r="F2459" s="77">
        <v>-9.5664999999999996</v>
      </c>
      <c r="G2459" s="77">
        <v>6.6252999999999993</v>
      </c>
      <c r="H2459">
        <v>0</v>
      </c>
      <c r="I2459" s="78">
        <v>12030</v>
      </c>
      <c r="J2459">
        <v>202001</v>
      </c>
      <c r="K2459" s="78">
        <v>12030</v>
      </c>
      <c r="L2459" s="77">
        <f t="shared" si="265"/>
        <v>11.100000000000364</v>
      </c>
      <c r="M2459" s="78">
        <v>42487</v>
      </c>
      <c r="N2459" s="78">
        <v>1022.34198</v>
      </c>
      <c r="O2459" s="78">
        <v>1545</v>
      </c>
      <c r="P2459" s="78">
        <v>9.3028899999999997</v>
      </c>
      <c r="Q2459" s="144">
        <v>42873.25</v>
      </c>
      <c r="R2459" s="78">
        <v>-23495</v>
      </c>
      <c r="S2459" s="78">
        <v>1669</v>
      </c>
      <c r="T2459" s="78">
        <v>4507</v>
      </c>
      <c r="U2459" s="78">
        <v>35489</v>
      </c>
      <c r="V2459" s="219">
        <v>-0.12699709769224266</v>
      </c>
      <c r="W2459" s="78">
        <v>5988</v>
      </c>
      <c r="X2459" s="78">
        <v>12644</v>
      </c>
      <c r="Y2459" s="78">
        <v>10274</v>
      </c>
      <c r="Z2459" s="78">
        <v>19109</v>
      </c>
      <c r="AA2459" s="78">
        <v>94.77</v>
      </c>
      <c r="AB2459" s="78">
        <v>112.46</v>
      </c>
      <c r="AC2459" s="78">
        <v>8900</v>
      </c>
      <c r="AD2459" s="104">
        <v>5.0967000000000002</v>
      </c>
      <c r="AE2459" s="78">
        <v>12171</v>
      </c>
      <c r="AF2459" s="104">
        <v>1.0781700000000001</v>
      </c>
      <c r="AG2459" s="78">
        <v>-16147</v>
      </c>
      <c r="AH2459" s="104">
        <v>-3.8289900000000001</v>
      </c>
      <c r="AI2459" s="78">
        <v>-16691</v>
      </c>
      <c r="AJ2459" s="104">
        <v>-1.4361200000000001</v>
      </c>
      <c r="AK2459" s="78">
        <v>12300</v>
      </c>
      <c r="AL2459" s="78">
        <v>11000</v>
      </c>
      <c r="AM2459" s="8">
        <v>12000</v>
      </c>
      <c r="AN2459" s="78">
        <v>356</v>
      </c>
      <c r="AO2459" s="78">
        <v>12900</v>
      </c>
      <c r="AP2459" s="78">
        <v>11000</v>
      </c>
      <c r="AQ2459" s="78">
        <v>12000</v>
      </c>
      <c r="AR2459" s="78">
        <v>497</v>
      </c>
      <c r="AS2459" s="78">
        <v>12250</v>
      </c>
      <c r="AT2459" s="78">
        <v>11900</v>
      </c>
      <c r="AU2459" s="78">
        <v>12050</v>
      </c>
      <c r="AV2459" s="78">
        <v>112.5</v>
      </c>
      <c r="AW2459" s="77">
        <v>14.51</v>
      </c>
      <c r="AX2459" s="144">
        <f t="shared" si="260"/>
        <v>0.93</v>
      </c>
      <c r="AY2459" s="144">
        <f t="shared" si="261"/>
        <v>0.93</v>
      </c>
      <c r="AZ2459" s="144">
        <f t="shared" si="262"/>
        <v>0.72</v>
      </c>
      <c r="BA2459" s="54">
        <f t="shared" si="263"/>
        <v>14.959559329829304</v>
      </c>
      <c r="BB2459" s="54">
        <f t="shared" si="264"/>
        <v>12.893440670170698</v>
      </c>
    </row>
    <row r="2460" spans="1:54" x14ac:dyDescent="0.25">
      <c r="A2460" s="3">
        <v>43819</v>
      </c>
      <c r="B2460" s="77">
        <v>11959.08</v>
      </c>
      <c r="C2460" s="77">
        <v>1705.95065</v>
      </c>
      <c r="D2460" s="77">
        <v>-45.089500000000001</v>
      </c>
      <c r="E2460" s="77">
        <f t="shared" si="266"/>
        <v>462.76790000000017</v>
      </c>
      <c r="F2460" s="77">
        <v>-5.4552999999999994</v>
      </c>
      <c r="G2460" s="77">
        <v>18.194300000000002</v>
      </c>
      <c r="H2460">
        <v>0</v>
      </c>
      <c r="I2460" s="78">
        <v>11979</v>
      </c>
      <c r="J2460">
        <v>202001</v>
      </c>
      <c r="K2460" s="78">
        <v>11979</v>
      </c>
      <c r="L2460" s="77">
        <f t="shared" si="265"/>
        <v>19.920000000000073</v>
      </c>
      <c r="M2460" s="78">
        <v>41003</v>
      </c>
      <c r="N2460" s="78">
        <v>982.38160000000005</v>
      </c>
      <c r="O2460" s="78">
        <v>177</v>
      </c>
      <c r="P2460" s="78">
        <v>1.0698700000000001</v>
      </c>
      <c r="Q2460" s="144">
        <v>41047.25</v>
      </c>
      <c r="R2460" s="78">
        <v>-23379</v>
      </c>
      <c r="S2460" s="78">
        <v>579</v>
      </c>
      <c r="T2460" s="78">
        <v>2528</v>
      </c>
      <c r="U2460" s="78">
        <v>35511</v>
      </c>
      <c r="V2460" s="219">
        <v>-7.1189208977499932E-2</v>
      </c>
      <c r="W2460" s="78">
        <v>5019</v>
      </c>
      <c r="X2460" s="78">
        <v>11843</v>
      </c>
      <c r="Y2460" s="78">
        <v>9673</v>
      </c>
      <c r="Z2460" s="78">
        <v>18579</v>
      </c>
      <c r="AA2460" s="78">
        <v>100.73</v>
      </c>
      <c r="AB2460" s="78">
        <v>106.42</v>
      </c>
      <c r="AC2460" s="78">
        <v>7634</v>
      </c>
      <c r="AD2460" s="104">
        <v>4.8962700000000003</v>
      </c>
      <c r="AE2460" s="78">
        <v>9134</v>
      </c>
      <c r="AF2460" s="104">
        <v>1.0255799999999999</v>
      </c>
      <c r="AG2460" s="78">
        <v>-16264</v>
      </c>
      <c r="AH2460" s="104">
        <v>-3.80009</v>
      </c>
      <c r="AI2460" s="78">
        <v>-19708</v>
      </c>
      <c r="AJ2460" s="104">
        <v>-1.7925199999999999</v>
      </c>
      <c r="AK2460" s="78">
        <v>12300</v>
      </c>
      <c r="AL2460" s="78">
        <v>11000</v>
      </c>
      <c r="AM2460" s="8">
        <v>12000</v>
      </c>
      <c r="AN2460" s="78">
        <v>343</v>
      </c>
      <c r="AO2460" s="78">
        <v>12900</v>
      </c>
      <c r="AP2460" s="78">
        <v>11500</v>
      </c>
      <c r="AQ2460" s="78">
        <v>12000</v>
      </c>
      <c r="AR2460" s="78">
        <v>484</v>
      </c>
      <c r="AS2460" s="78">
        <v>12150</v>
      </c>
      <c r="AT2460" s="78">
        <v>11900</v>
      </c>
      <c r="AU2460" s="78">
        <v>12000</v>
      </c>
      <c r="AV2460" s="78">
        <v>106</v>
      </c>
      <c r="AW2460" s="77">
        <v>14.19</v>
      </c>
      <c r="AX2460" s="144">
        <f t="shared" si="260"/>
        <v>0.65</v>
      </c>
      <c r="AY2460" s="144">
        <f t="shared" si="261"/>
        <v>0.77</v>
      </c>
      <c r="AZ2460" s="144">
        <f t="shared" si="262"/>
        <v>0.56999999999999995</v>
      </c>
      <c r="BA2460" s="54">
        <f t="shared" si="263"/>
        <v>14.978088277208595</v>
      </c>
      <c r="BB2460" s="54">
        <f t="shared" si="264"/>
        <v>12.947911722791403</v>
      </c>
    </row>
    <row r="2461" spans="1:54" x14ac:dyDescent="0.25">
      <c r="A2461" s="3">
        <v>43822</v>
      </c>
      <c r="B2461" s="77">
        <v>12022.23</v>
      </c>
      <c r="C2461" s="77">
        <v>1143.1088099999999</v>
      </c>
      <c r="D2461" s="77">
        <v>18.120799999999999</v>
      </c>
      <c r="E2461" s="77">
        <f t="shared" si="266"/>
        <v>466.1909</v>
      </c>
      <c r="F2461" s="77">
        <v>0.46450000000000002</v>
      </c>
      <c r="G2461" s="77">
        <v>-3.6114999999999999</v>
      </c>
      <c r="H2461">
        <v>0</v>
      </c>
      <c r="I2461" s="78">
        <v>12020</v>
      </c>
      <c r="J2461">
        <v>202001</v>
      </c>
      <c r="K2461" s="78">
        <v>12020</v>
      </c>
      <c r="L2461" s="77">
        <f t="shared" si="265"/>
        <v>-2.2299999999995634</v>
      </c>
      <c r="M2461" s="78">
        <v>40668</v>
      </c>
      <c r="N2461" s="78">
        <v>977.69057999999995</v>
      </c>
      <c r="O2461" s="78">
        <v>828</v>
      </c>
      <c r="P2461" s="78">
        <v>4.9848400000000002</v>
      </c>
      <c r="Q2461" s="144">
        <v>40875</v>
      </c>
      <c r="R2461" s="78">
        <v>-23388</v>
      </c>
      <c r="S2461" s="78">
        <v>611</v>
      </c>
      <c r="T2461" s="78">
        <v>2906</v>
      </c>
      <c r="U2461" s="78">
        <v>36260</v>
      </c>
      <c r="V2461" s="219">
        <v>-8.0143408714837286E-2</v>
      </c>
      <c r="W2461" s="78">
        <v>3948</v>
      </c>
      <c r="X2461" s="78">
        <v>11071</v>
      </c>
      <c r="Y2461" s="78">
        <v>8837</v>
      </c>
      <c r="Z2461" s="78">
        <v>17718</v>
      </c>
      <c r="AA2461" s="78">
        <v>93.16</v>
      </c>
      <c r="AB2461" s="78">
        <v>108.72</v>
      </c>
      <c r="AC2461" s="78">
        <v>9654</v>
      </c>
      <c r="AD2461" s="104">
        <v>5.0057700000000001</v>
      </c>
      <c r="AE2461" s="78">
        <v>12597</v>
      </c>
      <c r="AF2461" s="104">
        <v>1.09717</v>
      </c>
      <c r="AG2461" s="78">
        <v>-20565</v>
      </c>
      <c r="AH2461" s="104">
        <v>-3.9315099999999998</v>
      </c>
      <c r="AI2461" s="78">
        <v>-15663</v>
      </c>
      <c r="AJ2461" s="104">
        <v>-1.3509100000000001</v>
      </c>
      <c r="AK2461" s="78">
        <v>12300</v>
      </c>
      <c r="AL2461" s="78">
        <v>11000</v>
      </c>
      <c r="AM2461" s="8">
        <v>12000</v>
      </c>
      <c r="AN2461" s="78">
        <v>340</v>
      </c>
      <c r="AO2461" s="78">
        <v>12900</v>
      </c>
      <c r="AP2461" s="78">
        <v>11500</v>
      </c>
      <c r="AQ2461" s="78">
        <v>12000</v>
      </c>
      <c r="AR2461" s="78">
        <v>480</v>
      </c>
      <c r="AS2461" s="78">
        <v>12100</v>
      </c>
      <c r="AT2461" s="78">
        <v>11950</v>
      </c>
      <c r="AU2461" s="78">
        <v>12000</v>
      </c>
      <c r="AV2461" s="78">
        <v>74</v>
      </c>
      <c r="AW2461" s="77">
        <v>14.47</v>
      </c>
      <c r="AX2461" s="144">
        <f t="shared" si="260"/>
        <v>0.89</v>
      </c>
      <c r="AY2461" s="144">
        <f t="shared" si="261"/>
        <v>0.91</v>
      </c>
      <c r="AZ2461" s="144">
        <f t="shared" si="262"/>
        <v>0.68</v>
      </c>
      <c r="BA2461" s="54">
        <f t="shared" si="263"/>
        <v>15.029817797804782</v>
      </c>
      <c r="BB2461" s="54">
        <f t="shared" si="264"/>
        <v>12.950182202195226</v>
      </c>
    </row>
    <row r="2462" spans="1:54" x14ac:dyDescent="0.25">
      <c r="A2462" s="3">
        <v>43823</v>
      </c>
      <c r="B2462" s="77">
        <v>11976.38</v>
      </c>
      <c r="C2462" s="77">
        <v>1041.32655</v>
      </c>
      <c r="D2462" s="77">
        <v>7.0488999999999997</v>
      </c>
      <c r="E2462" s="77">
        <f t="shared" si="266"/>
        <v>469.38409999999993</v>
      </c>
      <c r="F2462" s="77">
        <v>-7.4053999999999993</v>
      </c>
      <c r="G2462" s="77">
        <v>-0.67430000000000012</v>
      </c>
      <c r="H2462">
        <v>0</v>
      </c>
      <c r="I2462" s="78">
        <v>11983</v>
      </c>
      <c r="J2462">
        <v>202001</v>
      </c>
      <c r="K2462" s="78">
        <v>11983</v>
      </c>
      <c r="L2462" s="77">
        <f t="shared" si="265"/>
        <v>6.6200000000008004</v>
      </c>
      <c r="M2462" s="78">
        <v>37093</v>
      </c>
      <c r="N2462" s="78">
        <v>889.00091999999995</v>
      </c>
      <c r="O2462" s="78">
        <v>-2060</v>
      </c>
      <c r="P2462" s="78">
        <v>-12.334440000000001</v>
      </c>
      <c r="Q2462" s="144">
        <v>36578</v>
      </c>
      <c r="R2462" s="78">
        <v>-23499</v>
      </c>
      <c r="S2462" s="78">
        <v>634</v>
      </c>
      <c r="T2462" s="78">
        <v>-1746</v>
      </c>
      <c r="U2462" s="78">
        <v>37924</v>
      </c>
      <c r="V2462" s="219">
        <v>4.6039447315683997E-2</v>
      </c>
      <c r="W2462" s="78">
        <v>1578</v>
      </c>
      <c r="X2462" s="78">
        <v>8958</v>
      </c>
      <c r="Y2462" s="78">
        <v>5637</v>
      </c>
      <c r="Z2462" s="78">
        <v>12947</v>
      </c>
      <c r="AA2462" s="78">
        <v>87.99</v>
      </c>
      <c r="AB2462" s="78">
        <v>105.19</v>
      </c>
      <c r="AC2462" s="78">
        <v>10512</v>
      </c>
      <c r="AD2462" s="104">
        <v>5.0929599999999997</v>
      </c>
      <c r="AE2462" s="78">
        <v>13598</v>
      </c>
      <c r="AF2462" s="104">
        <v>1.1517599999999999</v>
      </c>
      <c r="AG2462" s="78">
        <v>-18068</v>
      </c>
      <c r="AH2462" s="104">
        <v>-4.1970599999999996</v>
      </c>
      <c r="AI2462" s="78">
        <v>-19174</v>
      </c>
      <c r="AJ2462" s="104">
        <v>-1.5105999999999999</v>
      </c>
      <c r="AK2462" s="78">
        <v>12300</v>
      </c>
      <c r="AL2462" s="78">
        <v>11000</v>
      </c>
      <c r="AM2462" s="8">
        <v>12000</v>
      </c>
      <c r="AN2462" s="78">
        <v>333</v>
      </c>
      <c r="AO2462" s="78">
        <v>12900</v>
      </c>
      <c r="AP2462" s="78">
        <v>11500</v>
      </c>
      <c r="AQ2462" s="78">
        <v>12000</v>
      </c>
      <c r="AR2462" s="78">
        <v>487</v>
      </c>
      <c r="AS2462" s="78">
        <v>12100</v>
      </c>
      <c r="AT2462" s="78">
        <v>11950</v>
      </c>
      <c r="AU2462" s="78">
        <v>12000</v>
      </c>
      <c r="AV2462" s="78">
        <v>42.6</v>
      </c>
      <c r="AW2462" s="77">
        <v>14.41</v>
      </c>
      <c r="AX2462" s="144">
        <f t="shared" si="260"/>
        <v>0.82</v>
      </c>
      <c r="AY2462" s="144">
        <f t="shared" si="261"/>
        <v>0.87</v>
      </c>
      <c r="AZ2462" s="144">
        <f t="shared" si="262"/>
        <v>0.62</v>
      </c>
      <c r="BA2462" s="54">
        <f t="shared" si="263"/>
        <v>15.059127899104169</v>
      </c>
      <c r="BB2462" s="54">
        <f t="shared" si="264"/>
        <v>13.019872100895832</v>
      </c>
    </row>
    <row r="2463" spans="1:54" x14ac:dyDescent="0.25">
      <c r="A2463" s="3">
        <v>43824</v>
      </c>
      <c r="B2463" s="77">
        <v>12008.13</v>
      </c>
      <c r="C2463" s="77">
        <v>912.22874000000002</v>
      </c>
      <c r="D2463" s="77">
        <v>6.2540999999999993</v>
      </c>
      <c r="E2463" s="77">
        <f t="shared" si="266"/>
        <v>450.45260000000002</v>
      </c>
      <c r="F2463" s="77">
        <v>3.6313999999999997</v>
      </c>
      <c r="G2463" s="77">
        <v>21.671300000000002</v>
      </c>
      <c r="H2463" t="s">
        <v>1963</v>
      </c>
      <c r="I2463" s="78">
        <v>12020</v>
      </c>
      <c r="J2463">
        <v>202001</v>
      </c>
      <c r="K2463" s="78">
        <v>12020</v>
      </c>
      <c r="L2463" s="77">
        <f t="shared" si="265"/>
        <v>11.8700000000008</v>
      </c>
      <c r="M2463" s="78">
        <v>37184</v>
      </c>
      <c r="N2463" s="78">
        <v>893.8569</v>
      </c>
      <c r="O2463" s="78">
        <v>-2037</v>
      </c>
      <c r="P2463" s="78">
        <v>-12.230600000000001</v>
      </c>
      <c r="Q2463" s="144">
        <v>36674.75</v>
      </c>
      <c r="R2463" s="78">
        <v>-23534</v>
      </c>
      <c r="S2463" s="78">
        <v>1962</v>
      </c>
      <c r="T2463" s="78">
        <v>191</v>
      </c>
      <c r="U2463" s="78">
        <v>36381</v>
      </c>
      <c r="V2463" s="219">
        <v>-5.2499931282812455E-3</v>
      </c>
      <c r="W2463" s="78">
        <v>1050</v>
      </c>
      <c r="X2463" s="78">
        <v>8096</v>
      </c>
      <c r="Y2463" s="78">
        <v>5433</v>
      </c>
      <c r="Z2463" s="78">
        <v>12534</v>
      </c>
      <c r="AA2463" s="78">
        <v>89.31</v>
      </c>
      <c r="AB2463" s="78">
        <v>122.63</v>
      </c>
      <c r="AC2463" s="78">
        <v>8671</v>
      </c>
      <c r="AD2463" s="104">
        <v>5.1848999999999998</v>
      </c>
      <c r="AE2463" s="78">
        <v>14725</v>
      </c>
      <c r="AF2463" s="104">
        <v>1.1777299999999999</v>
      </c>
      <c r="AG2463" s="78">
        <v>-15165</v>
      </c>
      <c r="AH2463" s="104">
        <v>-4.34964</v>
      </c>
      <c r="AI2463" s="78">
        <v>-13127</v>
      </c>
      <c r="AJ2463" s="104">
        <v>-1.20136</v>
      </c>
      <c r="AK2463" s="78">
        <v>12300</v>
      </c>
      <c r="AL2463" s="78">
        <v>11000</v>
      </c>
      <c r="AM2463" s="8">
        <v>12000</v>
      </c>
      <c r="AN2463" s="78">
        <v>324</v>
      </c>
      <c r="AO2463" s="78">
        <v>12300</v>
      </c>
      <c r="AP2463" s="78">
        <v>11500</v>
      </c>
      <c r="AQ2463" s="78">
        <v>12000</v>
      </c>
      <c r="AR2463" s="78">
        <v>481</v>
      </c>
      <c r="AS2463" s="78">
        <v>12200</v>
      </c>
      <c r="AT2463" s="78">
        <v>11900</v>
      </c>
      <c r="AU2463" s="78">
        <v>12050</v>
      </c>
      <c r="AV2463" s="78">
        <v>117.5</v>
      </c>
      <c r="AW2463" s="77">
        <v>14.14</v>
      </c>
      <c r="AX2463" s="144">
        <f t="shared" si="260"/>
        <v>0.57999999999999996</v>
      </c>
      <c r="AY2463" s="144">
        <f t="shared" si="261"/>
        <v>0.71</v>
      </c>
      <c r="AZ2463" s="144">
        <f t="shared" si="262"/>
        <v>0.54</v>
      </c>
      <c r="BA2463" s="54">
        <f t="shared" si="263"/>
        <v>15.029678283789108</v>
      </c>
      <c r="BB2463" s="54">
        <f t="shared" si="264"/>
        <v>13.141321716210891</v>
      </c>
    </row>
    <row r="2464" spans="1:54" x14ac:dyDescent="0.25">
      <c r="A2464" s="3">
        <v>43825</v>
      </c>
      <c r="B2464" s="77">
        <v>12001.01</v>
      </c>
      <c r="C2464" s="77">
        <v>1007.93909</v>
      </c>
      <c r="D2464" s="77">
        <v>0.84010000000000007</v>
      </c>
      <c r="E2464" s="77">
        <f t="shared" si="266"/>
        <v>436.86769999999996</v>
      </c>
      <c r="F2464" s="77">
        <v>-9.2124000000000006</v>
      </c>
      <c r="G2464" s="77">
        <v>-6.2076000000000002</v>
      </c>
      <c r="H2464">
        <v>0</v>
      </c>
      <c r="I2464" s="78">
        <v>12009</v>
      </c>
      <c r="J2464">
        <v>202001</v>
      </c>
      <c r="K2464" s="78">
        <v>12009</v>
      </c>
      <c r="L2464" s="77">
        <f t="shared" si="265"/>
        <v>7.9899999999997817</v>
      </c>
      <c r="M2464" s="78">
        <v>34859</v>
      </c>
      <c r="N2464" s="78">
        <v>837.13271999999995</v>
      </c>
      <c r="O2464" s="78">
        <v>-4556</v>
      </c>
      <c r="P2464" s="78">
        <v>-27.341239999999999</v>
      </c>
      <c r="Q2464" s="144">
        <v>33720</v>
      </c>
      <c r="R2464" s="78">
        <v>-24041</v>
      </c>
      <c r="S2464" s="78">
        <v>2794</v>
      </c>
      <c r="T2464" s="78">
        <v>-2195</v>
      </c>
      <c r="U2464" s="78">
        <v>38130</v>
      </c>
      <c r="V2464" s="219">
        <v>5.7566220823498555E-2</v>
      </c>
      <c r="W2464" s="78">
        <v>565</v>
      </c>
      <c r="X2464" s="78">
        <v>7611</v>
      </c>
      <c r="Y2464" s="78">
        <v>4691</v>
      </c>
      <c r="Z2464" s="78">
        <v>11838</v>
      </c>
      <c r="AA2464" s="78">
        <v>107.88</v>
      </c>
      <c r="AB2464" s="78">
        <v>123.62</v>
      </c>
      <c r="AC2464" s="78">
        <v>10779</v>
      </c>
      <c r="AD2464" s="104">
        <v>5.149</v>
      </c>
      <c r="AE2464" s="78">
        <v>20349</v>
      </c>
      <c r="AF2464" s="104">
        <v>1.2579400000000001</v>
      </c>
      <c r="AG2464" s="78">
        <v>-24956</v>
      </c>
      <c r="AH2464" s="104">
        <v>-4.5956299999999999</v>
      </c>
      <c r="AI2464" s="78">
        <v>-11308</v>
      </c>
      <c r="AJ2464" s="104">
        <v>-1.31193</v>
      </c>
      <c r="AK2464" s="78">
        <v>12300</v>
      </c>
      <c r="AL2464" s="78">
        <v>11000</v>
      </c>
      <c r="AM2464" s="8">
        <v>12000</v>
      </c>
      <c r="AN2464" s="78">
        <v>315</v>
      </c>
      <c r="AO2464" s="78">
        <v>12300</v>
      </c>
      <c r="AP2464" s="78">
        <v>11400</v>
      </c>
      <c r="AQ2464" s="78">
        <v>12000</v>
      </c>
      <c r="AR2464" s="78">
        <v>482</v>
      </c>
      <c r="AS2464" s="78">
        <v>12150</v>
      </c>
      <c r="AT2464" s="78">
        <v>11900</v>
      </c>
      <c r="AU2464" s="78">
        <v>12000</v>
      </c>
      <c r="AV2464" s="78">
        <v>105</v>
      </c>
      <c r="AW2464" s="77">
        <v>14.25</v>
      </c>
      <c r="AX2464" s="144">
        <f t="shared" si="260"/>
        <v>0.68</v>
      </c>
      <c r="AY2464" s="144">
        <f t="shared" si="261"/>
        <v>0.77</v>
      </c>
      <c r="AZ2464" s="144">
        <f t="shared" si="262"/>
        <v>0.56999999999999995</v>
      </c>
      <c r="BA2464" s="54">
        <f t="shared" si="263"/>
        <v>15.01717702932188</v>
      </c>
      <c r="BB2464" s="54">
        <f t="shared" si="264"/>
        <v>13.23882297067812</v>
      </c>
    </row>
    <row r="2465" spans="1:54" x14ac:dyDescent="0.25">
      <c r="A2465" s="3">
        <v>43826</v>
      </c>
      <c r="B2465" s="77">
        <v>12091.59</v>
      </c>
      <c r="C2465" s="77">
        <v>1090.5959800000001</v>
      </c>
      <c r="D2465" s="77">
        <v>80.000299999999996</v>
      </c>
      <c r="E2465" s="77">
        <f t="shared" si="266"/>
        <v>642.79700000000003</v>
      </c>
      <c r="F2465" s="77">
        <v>-3.3574999999999999</v>
      </c>
      <c r="G2465" s="77">
        <v>19.964200000000002</v>
      </c>
      <c r="H2465">
        <v>0</v>
      </c>
      <c r="I2465" s="78">
        <v>12097</v>
      </c>
      <c r="J2465">
        <v>202001</v>
      </c>
      <c r="K2465" s="78">
        <v>12097</v>
      </c>
      <c r="L2465" s="77">
        <f t="shared" si="265"/>
        <v>5.4099999999998545</v>
      </c>
      <c r="M2465" s="78">
        <v>38443</v>
      </c>
      <c r="N2465" s="78">
        <v>930.11737000000005</v>
      </c>
      <c r="O2465" s="78">
        <v>-1190</v>
      </c>
      <c r="P2465" s="78">
        <v>-7.1898</v>
      </c>
      <c r="Q2465" s="144">
        <v>38145.5</v>
      </c>
      <c r="R2465" s="78">
        <v>-24008</v>
      </c>
      <c r="S2465" s="78">
        <v>1782</v>
      </c>
      <c r="T2465" s="78">
        <v>919</v>
      </c>
      <c r="U2465" s="78">
        <v>39030</v>
      </c>
      <c r="V2465" s="219">
        <v>-2.3545990263899565E-2</v>
      </c>
      <c r="W2465" s="78">
        <v>726</v>
      </c>
      <c r="X2465" s="78">
        <v>8202</v>
      </c>
      <c r="Y2465" s="78">
        <v>5572</v>
      </c>
      <c r="Z2465" s="78">
        <v>13070</v>
      </c>
      <c r="AA2465" s="78">
        <v>103.07</v>
      </c>
      <c r="AB2465" s="78">
        <v>138.47</v>
      </c>
      <c r="AC2465" s="78">
        <v>13467</v>
      </c>
      <c r="AD2465" s="104">
        <v>5.3394199999999996</v>
      </c>
      <c r="AE2465" s="78">
        <v>19412</v>
      </c>
      <c r="AF2465" s="104">
        <v>1.0763400000000001</v>
      </c>
      <c r="AG2465" s="78">
        <v>-16946</v>
      </c>
      <c r="AH2465" s="104">
        <v>-4.7936399999999999</v>
      </c>
      <c r="AI2465" s="78">
        <v>-18639</v>
      </c>
      <c r="AJ2465" s="104">
        <v>-1.5051000000000001</v>
      </c>
      <c r="AK2465" s="78">
        <v>12300</v>
      </c>
      <c r="AL2465" s="78">
        <v>11000</v>
      </c>
      <c r="AM2465" s="8">
        <v>12100</v>
      </c>
      <c r="AN2465" s="78">
        <v>301</v>
      </c>
      <c r="AO2465" s="78">
        <v>12400</v>
      </c>
      <c r="AP2465" s="78">
        <v>11400</v>
      </c>
      <c r="AQ2465" s="78">
        <v>12100</v>
      </c>
      <c r="AR2465" s="78">
        <v>471</v>
      </c>
      <c r="AS2465" s="78">
        <v>12150</v>
      </c>
      <c r="AT2465" s="78">
        <v>12000</v>
      </c>
      <c r="AU2465" s="78">
        <v>12100</v>
      </c>
      <c r="AV2465" s="78">
        <v>100</v>
      </c>
      <c r="AW2465" s="77">
        <v>14.04</v>
      </c>
      <c r="AX2465" s="144">
        <f t="shared" si="260"/>
        <v>0.44</v>
      </c>
      <c r="AY2465" s="144">
        <f t="shared" si="261"/>
        <v>0.59</v>
      </c>
      <c r="AZ2465" s="144">
        <f t="shared" si="262"/>
        <v>0.48</v>
      </c>
      <c r="BA2465" s="54">
        <f t="shared" si="263"/>
        <v>14.911895752220094</v>
      </c>
      <c r="BB2465" s="54">
        <f t="shared" si="264"/>
        <v>13.264104247779905</v>
      </c>
    </row>
    <row r="2466" spans="1:54" x14ac:dyDescent="0.25">
      <c r="A2466" s="3">
        <v>43829</v>
      </c>
      <c r="B2466" s="77">
        <v>12053.37</v>
      </c>
      <c r="C2466" s="77">
        <v>1255.4390599999999</v>
      </c>
      <c r="D2466" s="77">
        <v>-14.561400000000001</v>
      </c>
      <c r="E2466" s="77">
        <f t="shared" si="266"/>
        <v>593.67869999999994</v>
      </c>
      <c r="F2466" s="77">
        <v>-3.2577999999999996</v>
      </c>
      <c r="G2466" s="77">
        <v>4.4162999999999997</v>
      </c>
      <c r="H2466">
        <v>0</v>
      </c>
      <c r="I2466" s="78">
        <v>12069</v>
      </c>
      <c r="J2466">
        <v>202001</v>
      </c>
      <c r="K2466" s="78">
        <v>12069</v>
      </c>
      <c r="L2466" s="77">
        <f t="shared" si="265"/>
        <v>15.6299999999992</v>
      </c>
      <c r="M2466" s="78">
        <v>38158</v>
      </c>
      <c r="N2466" s="78">
        <v>921.08408999999995</v>
      </c>
      <c r="O2466" s="78">
        <v>-2439</v>
      </c>
      <c r="P2466" s="78">
        <v>-14.707599999999999</v>
      </c>
      <c r="Q2466" s="144">
        <v>37548.25</v>
      </c>
      <c r="R2466" s="78">
        <v>-24199</v>
      </c>
      <c r="S2466" s="78">
        <v>1163</v>
      </c>
      <c r="T2466" s="78">
        <v>-949</v>
      </c>
      <c r="U2466" s="78">
        <v>38887</v>
      </c>
      <c r="V2466" s="219">
        <v>2.4404042482063414E-2</v>
      </c>
      <c r="W2466" s="78">
        <v>13</v>
      </c>
      <c r="X2466" s="78">
        <v>7830</v>
      </c>
      <c r="Y2466" s="78">
        <v>4931</v>
      </c>
      <c r="Z2466" s="78">
        <v>12683</v>
      </c>
      <c r="AA2466" s="78">
        <v>110.03</v>
      </c>
      <c r="AB2466" s="78">
        <v>129.88</v>
      </c>
      <c r="AC2466" s="78">
        <v>11868</v>
      </c>
      <c r="AD2466" s="104">
        <v>5.3281900000000002</v>
      </c>
      <c r="AE2466" s="78">
        <v>22315</v>
      </c>
      <c r="AF2466" s="104">
        <v>1.1789400000000001</v>
      </c>
      <c r="AG2466" s="78">
        <v>-15123</v>
      </c>
      <c r="AH2466" s="104">
        <v>-4.6608599999999996</v>
      </c>
      <c r="AI2466" s="78">
        <v>-15952</v>
      </c>
      <c r="AJ2466" s="104">
        <v>-1.4600200000000001</v>
      </c>
      <c r="AK2466" s="78">
        <v>12400</v>
      </c>
      <c r="AL2466" s="78">
        <v>11000</v>
      </c>
      <c r="AM2466" s="8">
        <v>12100</v>
      </c>
      <c r="AN2466" s="78">
        <v>291</v>
      </c>
      <c r="AO2466" s="78">
        <v>12400</v>
      </c>
      <c r="AP2466" s="78">
        <v>11500</v>
      </c>
      <c r="AQ2466" s="78">
        <v>12100</v>
      </c>
      <c r="AR2466" s="78">
        <v>470</v>
      </c>
      <c r="AS2466" s="78">
        <v>12150</v>
      </c>
      <c r="AT2466" s="78">
        <v>12050</v>
      </c>
      <c r="AU2466" s="78">
        <v>12050</v>
      </c>
      <c r="AV2466" s="78">
        <v>80</v>
      </c>
      <c r="AW2466" s="77">
        <v>14.43</v>
      </c>
      <c r="AX2466" s="144">
        <f t="shared" si="260"/>
        <v>0.82</v>
      </c>
      <c r="AY2466" s="144">
        <f t="shared" si="261"/>
        <v>0.87</v>
      </c>
      <c r="AZ2466" s="144">
        <f t="shared" si="262"/>
        <v>0.66</v>
      </c>
      <c r="BA2466" s="54">
        <f t="shared" si="263"/>
        <v>14.910507961846761</v>
      </c>
      <c r="BB2466" s="54">
        <f t="shared" si="264"/>
        <v>13.264492038153239</v>
      </c>
    </row>
    <row r="2467" spans="1:54" x14ac:dyDescent="0.25">
      <c r="A2467" s="3">
        <v>43830</v>
      </c>
      <c r="B2467" s="77">
        <v>11997.14</v>
      </c>
      <c r="C2467" s="77">
        <v>1180.37041</v>
      </c>
      <c r="D2467" s="77">
        <v>-94.290400000000005</v>
      </c>
      <c r="E2467" s="77">
        <f t="shared" si="266"/>
        <v>453.65479999999991</v>
      </c>
      <c r="F2467" s="77">
        <v>0.91579999999999995</v>
      </c>
      <c r="G2467" s="77">
        <v>-2.6050999999999997</v>
      </c>
      <c r="H2467">
        <v>0</v>
      </c>
      <c r="I2467" s="78">
        <v>11995</v>
      </c>
      <c r="J2467">
        <v>202001</v>
      </c>
      <c r="K2467" s="78">
        <v>11995</v>
      </c>
      <c r="L2467" s="77">
        <f t="shared" si="265"/>
        <v>-2.1399999999994179</v>
      </c>
      <c r="M2467" s="78">
        <v>36910</v>
      </c>
      <c r="N2467" s="78">
        <v>885.42206999999996</v>
      </c>
      <c r="O2467" s="78">
        <v>-6162</v>
      </c>
      <c r="P2467" s="78">
        <v>-36.941220000000001</v>
      </c>
      <c r="Q2467" s="144">
        <v>35369.5</v>
      </c>
      <c r="R2467" s="78">
        <v>-24645</v>
      </c>
      <c r="S2467" s="78">
        <v>472</v>
      </c>
      <c r="T2467" s="78">
        <v>-6060</v>
      </c>
      <c r="U2467" s="78">
        <v>40678</v>
      </c>
      <c r="V2467" s="219">
        <v>0.14897487585427013</v>
      </c>
      <c r="W2467" s="78">
        <v>-1698</v>
      </c>
      <c r="X2467" s="78">
        <v>3011</v>
      </c>
      <c r="Y2467" s="78">
        <v>1911</v>
      </c>
      <c r="Z2467" s="78">
        <v>10085</v>
      </c>
      <c r="AA2467" s="78">
        <v>101.96</v>
      </c>
      <c r="AB2467" s="78">
        <v>113.18</v>
      </c>
      <c r="AC2467" s="78">
        <v>11988</v>
      </c>
      <c r="AD2467" s="104">
        <v>5.1660700000000004</v>
      </c>
      <c r="AE2467" s="78">
        <v>25521</v>
      </c>
      <c r="AF2467" s="104">
        <v>1.43102</v>
      </c>
      <c r="AG2467" s="78">
        <v>-14759</v>
      </c>
      <c r="AH2467" s="104">
        <v>-4.3736699999999997</v>
      </c>
      <c r="AI2467" s="78">
        <v>-13838</v>
      </c>
      <c r="AJ2467" s="104">
        <v>-1.2415799999999999</v>
      </c>
      <c r="AK2467" s="78">
        <v>12400</v>
      </c>
      <c r="AL2467" s="78">
        <v>11000</v>
      </c>
      <c r="AM2467" s="8">
        <v>12000</v>
      </c>
      <c r="AN2467" s="78">
        <v>285</v>
      </c>
      <c r="AO2467" s="78">
        <v>12400</v>
      </c>
      <c r="AP2467" s="78">
        <v>11400</v>
      </c>
      <c r="AQ2467" s="78">
        <v>12000</v>
      </c>
      <c r="AR2467" s="78">
        <v>474</v>
      </c>
      <c r="AS2467" s="78">
        <v>12150</v>
      </c>
      <c r="AT2467" s="78">
        <v>12000</v>
      </c>
      <c r="AU2467" s="78">
        <v>12000</v>
      </c>
      <c r="AV2467" s="78">
        <v>53</v>
      </c>
      <c r="AW2467" s="77">
        <v>14.71</v>
      </c>
      <c r="AX2467" s="144">
        <f t="shared" si="260"/>
        <v>0.96</v>
      </c>
      <c r="AY2467" s="144">
        <f t="shared" si="261"/>
        <v>0.97</v>
      </c>
      <c r="AZ2467" s="144">
        <f t="shared" si="262"/>
        <v>0.8</v>
      </c>
      <c r="BA2467" s="54">
        <f t="shared" si="263"/>
        <v>14.987753492988052</v>
      </c>
      <c r="BB2467" s="54">
        <f t="shared" si="264"/>
        <v>13.250246507011941</v>
      </c>
    </row>
    <row r="2468" spans="1:54" x14ac:dyDescent="0.25">
      <c r="A2468" s="3">
        <v>43832</v>
      </c>
      <c r="B2468" s="77">
        <v>12100.48</v>
      </c>
      <c r="C2468" s="77">
        <v>1427.1455599999999</v>
      </c>
      <c r="D2468" s="77">
        <v>-34.3262</v>
      </c>
      <c r="E2468" s="77">
        <f t="shared" si="266"/>
        <v>446.0073000000001</v>
      </c>
      <c r="F2468" s="77">
        <v>-0.77610000000000001</v>
      </c>
      <c r="G2468" s="77">
        <v>37.718800000000002</v>
      </c>
      <c r="H2468" t="s">
        <v>1964</v>
      </c>
      <c r="I2468" s="78">
        <v>12102</v>
      </c>
      <c r="J2468">
        <v>202001</v>
      </c>
      <c r="K2468" s="78">
        <v>12102</v>
      </c>
      <c r="L2468" s="77">
        <f t="shared" si="265"/>
        <v>1.5200000000004366</v>
      </c>
      <c r="M2468" s="78">
        <v>35457</v>
      </c>
      <c r="N2468" s="78">
        <v>858.15660000000003</v>
      </c>
      <c r="O2468" s="78">
        <v>-2503</v>
      </c>
      <c r="P2468" s="78">
        <v>-15.131830000000001</v>
      </c>
      <c r="Q2468" s="144">
        <v>34831.25</v>
      </c>
      <c r="R2468" s="78">
        <v>-22998</v>
      </c>
      <c r="S2468" s="78">
        <v>1984</v>
      </c>
      <c r="T2468" s="78">
        <v>137</v>
      </c>
      <c r="U2468" s="78">
        <v>39556</v>
      </c>
      <c r="V2468" s="219">
        <v>-3.4634442309636969E-3</v>
      </c>
      <c r="W2468" s="78">
        <v>-453</v>
      </c>
      <c r="X2468" s="78">
        <v>4039</v>
      </c>
      <c r="Y2468" s="78">
        <v>3059</v>
      </c>
      <c r="Z2468" s="78">
        <v>9286</v>
      </c>
      <c r="AA2468" s="78">
        <v>108.07</v>
      </c>
      <c r="AB2468" s="78">
        <v>127.11</v>
      </c>
      <c r="AC2468" s="78">
        <v>8645</v>
      </c>
      <c r="AD2468" s="104">
        <v>5.5419299999999998</v>
      </c>
      <c r="AE2468" s="78">
        <v>13293</v>
      </c>
      <c r="AF2468" s="104">
        <v>1.1996500000000001</v>
      </c>
      <c r="AG2468" s="78">
        <v>-22218</v>
      </c>
      <c r="AH2468" s="104">
        <v>-4.8455300000000001</v>
      </c>
      <c r="AI2468" s="78">
        <v>-14722</v>
      </c>
      <c r="AJ2468" s="104">
        <v>-1.06934</v>
      </c>
      <c r="AK2468" s="78">
        <v>12400</v>
      </c>
      <c r="AL2468" s="78">
        <v>11700</v>
      </c>
      <c r="AM2468" s="8">
        <v>12100</v>
      </c>
      <c r="AN2468" s="78">
        <v>269</v>
      </c>
      <c r="AO2468" s="78">
        <v>12400</v>
      </c>
      <c r="AP2468" s="78">
        <v>11400</v>
      </c>
      <c r="AQ2468" s="78">
        <v>12100</v>
      </c>
      <c r="AR2468" s="78">
        <v>458</v>
      </c>
      <c r="AS2468" s="78">
        <v>12150</v>
      </c>
      <c r="AT2468" s="78">
        <v>11950</v>
      </c>
      <c r="AU2468" s="78">
        <v>12100</v>
      </c>
      <c r="AV2468" s="78">
        <v>124</v>
      </c>
      <c r="AW2468" s="77">
        <v>14.32</v>
      </c>
      <c r="AX2468" s="144">
        <f t="shared" si="260"/>
        <v>0.65</v>
      </c>
      <c r="AY2468" s="144">
        <f t="shared" si="261"/>
        <v>0.75</v>
      </c>
      <c r="AZ2468" s="144">
        <f t="shared" si="262"/>
        <v>0.6</v>
      </c>
      <c r="BA2468" s="54">
        <f t="shared" si="263"/>
        <v>14.987753492988055</v>
      </c>
      <c r="BB2468" s="54">
        <f t="shared" si="264"/>
        <v>13.250246507011944</v>
      </c>
    </row>
    <row r="2469" spans="1:54" x14ac:dyDescent="0.25">
      <c r="A2469" s="3">
        <v>43833</v>
      </c>
      <c r="B2469" s="77">
        <v>12110.43</v>
      </c>
      <c r="C2469" s="77">
        <v>1937.59681</v>
      </c>
      <c r="D2469" s="77">
        <v>-1.3197999999999999</v>
      </c>
      <c r="E2469" s="77">
        <f t="shared" si="266"/>
        <v>382.94629999999995</v>
      </c>
      <c r="F2469" s="77">
        <v>1.8221000000000001</v>
      </c>
      <c r="G2469" s="77">
        <v>-10.049199999999999</v>
      </c>
      <c r="H2469">
        <v>0</v>
      </c>
      <c r="I2469" s="78">
        <v>12086</v>
      </c>
      <c r="J2469">
        <v>202001</v>
      </c>
      <c r="K2469" s="78">
        <v>12086</v>
      </c>
      <c r="L2469" s="77">
        <f t="shared" si="265"/>
        <v>-24.430000000000291</v>
      </c>
      <c r="M2469" s="78">
        <v>34623</v>
      </c>
      <c r="N2469" s="78">
        <v>836.99716999999998</v>
      </c>
      <c r="O2469" s="78">
        <v>-3507</v>
      </c>
      <c r="P2469" s="78">
        <v>-21.182169999999999</v>
      </c>
      <c r="Q2469" s="144">
        <v>33746.25</v>
      </c>
      <c r="R2469" s="78">
        <v>-23018</v>
      </c>
      <c r="S2469" s="78">
        <v>3025</v>
      </c>
      <c r="T2469" s="78">
        <v>219</v>
      </c>
      <c r="U2469" s="78">
        <v>37402</v>
      </c>
      <c r="V2469" s="219">
        <v>-5.8553018555157479E-3</v>
      </c>
      <c r="W2469" s="78">
        <v>1417</v>
      </c>
      <c r="X2469" s="78">
        <v>4680</v>
      </c>
      <c r="Y2469" s="78">
        <v>4368</v>
      </c>
      <c r="Z2469" s="78">
        <v>9052</v>
      </c>
      <c r="AA2469" s="78">
        <v>107.91</v>
      </c>
      <c r="AB2469" s="78">
        <v>121.91</v>
      </c>
      <c r="AC2469" s="78">
        <v>12405</v>
      </c>
      <c r="AD2469" s="104">
        <v>5.3799000000000001</v>
      </c>
      <c r="AE2469" s="78">
        <v>22155</v>
      </c>
      <c r="AF2469" s="104">
        <v>1.1590499999999999</v>
      </c>
      <c r="AG2469" s="78">
        <v>-17137</v>
      </c>
      <c r="AH2469" s="104">
        <v>-4.4261900000000001</v>
      </c>
      <c r="AI2469" s="78">
        <v>-19515</v>
      </c>
      <c r="AJ2469" s="104">
        <v>-0.87327999999999995</v>
      </c>
      <c r="AK2469" s="78">
        <v>12400</v>
      </c>
      <c r="AL2469" s="78">
        <v>11700</v>
      </c>
      <c r="AM2469" s="8">
        <v>12100</v>
      </c>
      <c r="AN2469" s="78">
        <v>260</v>
      </c>
      <c r="AO2469" s="78">
        <v>12400</v>
      </c>
      <c r="AP2469" s="78">
        <v>11400</v>
      </c>
      <c r="AQ2469" s="78">
        <v>12100</v>
      </c>
      <c r="AR2469" s="78">
        <v>459</v>
      </c>
      <c r="AS2469" s="78">
        <v>12200</v>
      </c>
      <c r="AT2469" s="78">
        <v>11950</v>
      </c>
      <c r="AU2469" s="78">
        <v>12100</v>
      </c>
      <c r="AV2469" s="78">
        <v>108</v>
      </c>
      <c r="AW2469" s="77">
        <v>14.81</v>
      </c>
      <c r="AX2469" s="144">
        <f t="shared" si="260"/>
        <v>0.96</v>
      </c>
      <c r="AY2469" s="144">
        <f t="shared" si="261"/>
        <v>0.97</v>
      </c>
      <c r="AZ2469" s="144">
        <f t="shared" si="262"/>
        <v>0.83</v>
      </c>
      <c r="BA2469" s="54">
        <f t="shared" si="263"/>
        <v>15.053113502159469</v>
      </c>
      <c r="BB2469" s="54">
        <f t="shared" si="264"/>
        <v>13.316886497840528</v>
      </c>
    </row>
    <row r="2470" spans="1:54" x14ac:dyDescent="0.25">
      <c r="A2470" s="3">
        <v>43836</v>
      </c>
      <c r="B2470" s="77">
        <v>11953.36</v>
      </c>
      <c r="C2470" s="77">
        <v>1443.0404599999999</v>
      </c>
      <c r="D2470" s="77">
        <v>-97.500400000000013</v>
      </c>
      <c r="E2470" s="77">
        <f t="shared" si="266"/>
        <v>246.50519999999995</v>
      </c>
      <c r="F2470" s="77">
        <v>-17.853099999999998</v>
      </c>
      <c r="G2470" s="77">
        <v>-3.0055999999999998</v>
      </c>
      <c r="H2470">
        <v>0</v>
      </c>
      <c r="I2470" s="78">
        <v>11950</v>
      </c>
      <c r="J2470">
        <v>202001</v>
      </c>
      <c r="K2470" s="78">
        <v>11950</v>
      </c>
      <c r="L2470" s="77">
        <f t="shared" si="265"/>
        <v>-3.3600000000005821</v>
      </c>
      <c r="M2470" s="78">
        <v>32176</v>
      </c>
      <c r="N2470" s="78">
        <v>768.96285</v>
      </c>
      <c r="O2470" s="78">
        <v>-8060</v>
      </c>
      <c r="P2470" s="78">
        <v>-48.142569999999999</v>
      </c>
      <c r="Q2470" s="144">
        <v>30161</v>
      </c>
      <c r="R2470" s="78">
        <v>-23249</v>
      </c>
      <c r="S2470" s="78">
        <v>749</v>
      </c>
      <c r="T2470" s="78">
        <v>-7061</v>
      </c>
      <c r="U2470" s="78">
        <v>40882</v>
      </c>
      <c r="V2470" s="219">
        <v>0.17271659899222153</v>
      </c>
      <c r="W2470" s="78">
        <v>1327</v>
      </c>
      <c r="X2470" s="78">
        <v>1327</v>
      </c>
      <c r="Y2470" s="78">
        <v>2633</v>
      </c>
      <c r="Z2470" s="78">
        <v>7054</v>
      </c>
      <c r="AA2470" s="78">
        <v>95.48</v>
      </c>
      <c r="AB2470" s="78">
        <v>99.09</v>
      </c>
      <c r="AC2470" s="78">
        <v>10922</v>
      </c>
      <c r="AD2470" s="104">
        <v>4.62615</v>
      </c>
      <c r="AE2470" s="78">
        <v>25201</v>
      </c>
      <c r="AF2470" s="104">
        <v>1.5752600000000001</v>
      </c>
      <c r="AG2470" s="78">
        <v>-26846</v>
      </c>
      <c r="AH2470" s="104">
        <v>-3.6922199999999998</v>
      </c>
      <c r="AI2470" s="78">
        <v>-22372</v>
      </c>
      <c r="AJ2470" s="104">
        <v>-1.0009699999999999</v>
      </c>
      <c r="AK2470" s="78">
        <v>12400</v>
      </c>
      <c r="AL2470" s="78">
        <v>11700</v>
      </c>
      <c r="AM2470" s="8">
        <v>12000</v>
      </c>
      <c r="AN2470" s="78">
        <v>246</v>
      </c>
      <c r="AO2470" s="78">
        <v>12400</v>
      </c>
      <c r="AP2470" s="78">
        <v>11400</v>
      </c>
      <c r="AQ2470" s="78">
        <v>11900</v>
      </c>
      <c r="AR2470" s="78">
        <v>450</v>
      </c>
      <c r="AS2470" s="78">
        <v>12100</v>
      </c>
      <c r="AT2470" s="78">
        <v>11950</v>
      </c>
      <c r="AU2470" s="78">
        <v>11950</v>
      </c>
      <c r="AV2470" s="78">
        <v>89</v>
      </c>
      <c r="AW2470" s="77">
        <v>15.04</v>
      </c>
      <c r="AX2470" s="144">
        <f t="shared" si="260"/>
        <v>1</v>
      </c>
      <c r="AY2470" s="144">
        <f t="shared" si="261"/>
        <v>1</v>
      </c>
      <c r="AZ2470" s="144">
        <f t="shared" si="262"/>
        <v>0.88</v>
      </c>
      <c r="BA2470" s="54">
        <f t="shared" si="263"/>
        <v>15.049794652466886</v>
      </c>
      <c r="BB2470" s="54">
        <f t="shared" si="264"/>
        <v>13.521205347533119</v>
      </c>
    </row>
    <row r="2471" spans="1:54" x14ac:dyDescent="0.25">
      <c r="A2471" s="3">
        <v>43837</v>
      </c>
      <c r="B2471" s="77">
        <v>11880.32</v>
      </c>
      <c r="C2471" s="77">
        <v>1664.20714</v>
      </c>
      <c r="D2471" s="77">
        <v>-98.206699999999998</v>
      </c>
      <c r="E2471" s="77">
        <f t="shared" si="266"/>
        <v>106.33350000000003</v>
      </c>
      <c r="F2471" s="77">
        <v>-12.1942</v>
      </c>
      <c r="G2471" s="77">
        <v>-19.400700000000001</v>
      </c>
      <c r="H2471">
        <v>0</v>
      </c>
      <c r="I2471" s="78">
        <v>11871</v>
      </c>
      <c r="J2471">
        <v>202001</v>
      </c>
      <c r="K2471" s="78">
        <v>11871</v>
      </c>
      <c r="L2471" s="77">
        <f t="shared" si="265"/>
        <v>-9.319999999999709</v>
      </c>
      <c r="M2471" s="78">
        <v>29263</v>
      </c>
      <c r="N2471" s="78">
        <v>694.78279999999995</v>
      </c>
      <c r="O2471" s="78">
        <v>-9462</v>
      </c>
      <c r="P2471" s="78">
        <v>-56.148539999999997</v>
      </c>
      <c r="Q2471" s="144">
        <v>26897.5</v>
      </c>
      <c r="R2471" s="78">
        <v>-23078</v>
      </c>
      <c r="S2471" s="78">
        <v>544</v>
      </c>
      <c r="T2471" s="78">
        <v>-9186</v>
      </c>
      <c r="U2471" s="78">
        <v>41929</v>
      </c>
      <c r="V2471" s="219">
        <v>0.21908464308712347</v>
      </c>
      <c r="W2471" s="78">
        <v>-2010</v>
      </c>
      <c r="X2471" s="78">
        <v>-2010</v>
      </c>
      <c r="Y2471" s="78">
        <v>-1582</v>
      </c>
      <c r="Z2471" s="78">
        <v>3305</v>
      </c>
      <c r="AA2471" s="78">
        <v>93.49</v>
      </c>
      <c r="AB2471" s="78">
        <v>89.28</v>
      </c>
      <c r="AC2471" s="78">
        <v>6612</v>
      </c>
      <c r="AD2471" s="104">
        <v>4.3862100000000002</v>
      </c>
      <c r="AE2471" s="78">
        <v>24061</v>
      </c>
      <c r="AF2471" s="104">
        <v>1.6263000000000001</v>
      </c>
      <c r="AG2471" s="78">
        <v>-40543</v>
      </c>
      <c r="AH2471" s="104">
        <v>-3.6353200000000001</v>
      </c>
      <c r="AI2471" s="78">
        <v>-15007</v>
      </c>
      <c r="AJ2471" s="104">
        <v>-0.95789999999999997</v>
      </c>
      <c r="AK2471" s="78">
        <v>12300</v>
      </c>
      <c r="AL2471" s="78">
        <v>11700</v>
      </c>
      <c r="AM2471" s="8">
        <v>11900</v>
      </c>
      <c r="AN2471" s="78">
        <v>224</v>
      </c>
      <c r="AO2471" s="78">
        <v>12300</v>
      </c>
      <c r="AP2471" s="78">
        <v>11400</v>
      </c>
      <c r="AQ2471" s="78">
        <v>11900</v>
      </c>
      <c r="AR2471" s="78">
        <v>425</v>
      </c>
      <c r="AS2471" s="78">
        <v>12050</v>
      </c>
      <c r="AT2471" s="78">
        <v>11850</v>
      </c>
      <c r="AU2471" s="78">
        <v>11900</v>
      </c>
      <c r="AV2471" s="78">
        <v>61</v>
      </c>
      <c r="AW2471" s="77">
        <v>14.34</v>
      </c>
      <c r="AX2471" s="144">
        <f t="shared" ref="AX2471:AX2534" si="267">PERCENTRANK(AW2442:AW2471,AW2471,2)</f>
        <v>0.62</v>
      </c>
      <c r="AY2471" s="144">
        <f t="shared" ref="AY2471:AY2534" si="268">PERCENTRANK(AW2422:AW2471,AW2471,2)</f>
        <v>0.73</v>
      </c>
      <c r="AZ2471" s="144">
        <f t="shared" ref="AZ2471:AZ2534" si="269">PERCENTRANK(AW2372:AW2471,AW2471,2)</f>
        <v>0.62</v>
      </c>
      <c r="BA2471" s="54">
        <f t="shared" ref="BA2471:BA2534" si="270">AVERAGE(AW2452:AW2471)+2*_xlfn.STDEV.S(AW2452:AW2471)</f>
        <v>15.010114920556701</v>
      </c>
      <c r="BB2471" s="54">
        <f t="shared" ref="BB2471:BB2534" si="271">AVERAGE(AW2452:AW2471)-2*_xlfn.STDEV.S(AW2452:AW2471)</f>
        <v>13.637885079443302</v>
      </c>
    </row>
    <row r="2472" spans="1:54" x14ac:dyDescent="0.25">
      <c r="A2472" s="3">
        <v>43838</v>
      </c>
      <c r="B2472" s="77">
        <v>11817.1</v>
      </c>
      <c r="C2472" s="77">
        <v>1506.7944500000001</v>
      </c>
      <c r="D2472" s="77">
        <v>-12.3134</v>
      </c>
      <c r="E2472" s="77">
        <f t="shared" si="266"/>
        <v>121.33659999999992</v>
      </c>
      <c r="F2472" s="77">
        <v>3.9937</v>
      </c>
      <c r="G2472" s="77">
        <v>-8.2378</v>
      </c>
      <c r="H2472" t="s">
        <v>1965</v>
      </c>
      <c r="I2472" s="78">
        <v>11788</v>
      </c>
      <c r="J2472">
        <v>202001</v>
      </c>
      <c r="K2472" s="78">
        <v>11788</v>
      </c>
      <c r="L2472" s="77">
        <f t="shared" si="265"/>
        <v>-29.100000000000364</v>
      </c>
      <c r="M2472" s="78">
        <v>35546</v>
      </c>
      <c r="N2472" s="78">
        <v>838.08749999999998</v>
      </c>
      <c r="O2472" s="78">
        <v>-3903</v>
      </c>
      <c r="P2472" s="78">
        <v>-22.992989999999999</v>
      </c>
      <c r="Q2472" s="144">
        <v>34570.25</v>
      </c>
      <c r="R2472" s="78">
        <v>-23403</v>
      </c>
      <c r="S2472" s="78">
        <v>-924</v>
      </c>
      <c r="T2472" s="78">
        <v>-3818</v>
      </c>
      <c r="U2472" s="78">
        <v>38852</v>
      </c>
      <c r="V2472" s="219">
        <v>9.8270359312261912E-2</v>
      </c>
      <c r="W2472" s="78">
        <v>2660</v>
      </c>
      <c r="X2472" s="78">
        <v>2660</v>
      </c>
      <c r="Y2472" s="78">
        <v>5152</v>
      </c>
      <c r="Z2472" s="78">
        <v>9537</v>
      </c>
      <c r="AA2472" s="78">
        <v>115.43</v>
      </c>
      <c r="AB2472" s="78">
        <v>105.88</v>
      </c>
      <c r="AC2472" s="78">
        <v>-1919</v>
      </c>
      <c r="AD2472" s="104">
        <v>4.26302</v>
      </c>
      <c r="AE2472" s="78">
        <v>19322</v>
      </c>
      <c r="AF2472" s="104">
        <v>1.49485</v>
      </c>
      <c r="AG2472" s="78">
        <v>-19464</v>
      </c>
      <c r="AH2472" s="104">
        <v>-3.5026700000000002</v>
      </c>
      <c r="AI2472" s="78">
        <v>-39441</v>
      </c>
      <c r="AJ2472" s="104">
        <v>-1.9755799999999999</v>
      </c>
      <c r="AK2472" s="78">
        <v>12100</v>
      </c>
      <c r="AL2472" s="78">
        <v>11700</v>
      </c>
      <c r="AM2472" s="8">
        <v>11800</v>
      </c>
      <c r="AN2472" s="78">
        <v>225</v>
      </c>
      <c r="AO2472" s="78">
        <v>12300</v>
      </c>
      <c r="AP2472" s="78">
        <v>11400</v>
      </c>
      <c r="AQ2472" s="78">
        <v>11800</v>
      </c>
      <c r="AR2472" s="78">
        <v>438</v>
      </c>
      <c r="AS2472" s="78">
        <v>12100</v>
      </c>
      <c r="AT2472" s="78">
        <v>11700</v>
      </c>
      <c r="AU2472" s="78">
        <v>11800</v>
      </c>
      <c r="AV2472" s="78">
        <v>225</v>
      </c>
      <c r="AW2472" s="77">
        <v>15.24</v>
      </c>
      <c r="AX2472" s="144">
        <f t="shared" si="267"/>
        <v>1</v>
      </c>
      <c r="AY2472" s="144">
        <f t="shared" si="268"/>
        <v>1</v>
      </c>
      <c r="AZ2472" s="144">
        <f t="shared" si="269"/>
        <v>0.91</v>
      </c>
      <c r="BA2472" s="54">
        <f t="shared" si="270"/>
        <v>15.170635897705013</v>
      </c>
      <c r="BB2472" s="54">
        <f t="shared" si="271"/>
        <v>13.590364102294989</v>
      </c>
    </row>
    <row r="2473" spans="1:54" x14ac:dyDescent="0.25">
      <c r="A2473" s="3">
        <v>43839</v>
      </c>
      <c r="B2473" s="77">
        <v>11970.63</v>
      </c>
      <c r="C2473" s="77">
        <v>1342.59818</v>
      </c>
      <c r="D2473" s="77">
        <v>54.221400000000003</v>
      </c>
      <c r="E2473" s="77">
        <f t="shared" si="266"/>
        <v>135.01069999999999</v>
      </c>
      <c r="F2473" s="77">
        <v>14.704700000000001</v>
      </c>
      <c r="G2473" s="77">
        <v>0.42380000000000001</v>
      </c>
      <c r="H2473">
        <v>0</v>
      </c>
      <c r="I2473" s="78">
        <v>11968</v>
      </c>
      <c r="J2473">
        <v>202001</v>
      </c>
      <c r="K2473" s="78">
        <v>11968</v>
      </c>
      <c r="L2473" s="77">
        <f t="shared" si="265"/>
        <v>-2.6299999999991996</v>
      </c>
      <c r="M2473" s="78">
        <v>37426</v>
      </c>
      <c r="N2473" s="78">
        <v>895.94749000000002</v>
      </c>
      <c r="O2473" s="78">
        <v>-338</v>
      </c>
      <c r="P2473" s="78">
        <v>-2.0143900000000001</v>
      </c>
      <c r="Q2473" s="144">
        <v>37341.5</v>
      </c>
      <c r="R2473" s="78">
        <v>-22881</v>
      </c>
      <c r="S2473" s="78">
        <v>-26</v>
      </c>
      <c r="T2473" s="78">
        <v>316</v>
      </c>
      <c r="U2473" s="78">
        <v>43087</v>
      </c>
      <c r="V2473" s="219">
        <v>-7.3339986538863231E-3</v>
      </c>
      <c r="W2473" s="78">
        <v>3691</v>
      </c>
      <c r="X2473" s="78">
        <v>3691</v>
      </c>
      <c r="Y2473" s="78">
        <v>5713</v>
      </c>
      <c r="Z2473" s="78">
        <v>10780</v>
      </c>
      <c r="AA2473" s="78">
        <v>100.03</v>
      </c>
      <c r="AB2473" s="78">
        <v>112.63</v>
      </c>
      <c r="AC2473" s="78">
        <v>-4834</v>
      </c>
      <c r="AD2473" s="104">
        <v>4.2454099999999997</v>
      </c>
      <c r="AE2473" s="78">
        <v>13997</v>
      </c>
      <c r="AF2473" s="104">
        <v>0.91391999999999995</v>
      </c>
      <c r="AG2473" s="78">
        <v>-12787</v>
      </c>
      <c r="AH2473" s="104">
        <v>-3.2203200000000001</v>
      </c>
      <c r="AI2473" s="78">
        <v>-41289</v>
      </c>
      <c r="AJ2473" s="104">
        <v>-1.4000699999999999</v>
      </c>
      <c r="AK2473" s="78">
        <v>12100</v>
      </c>
      <c r="AL2473" s="78">
        <v>11700</v>
      </c>
      <c r="AM2473" s="8">
        <v>11950</v>
      </c>
      <c r="AN2473" s="78">
        <v>182</v>
      </c>
      <c r="AO2473" s="78">
        <v>12300</v>
      </c>
      <c r="AP2473" s="78">
        <v>11400</v>
      </c>
      <c r="AQ2473" s="78">
        <v>12000</v>
      </c>
      <c r="AR2473" s="78">
        <v>375</v>
      </c>
      <c r="AS2473" s="78">
        <v>12100</v>
      </c>
      <c r="AT2473" s="78">
        <v>11700</v>
      </c>
      <c r="AU2473" s="78">
        <v>11950</v>
      </c>
      <c r="AV2473" s="78">
        <v>182</v>
      </c>
      <c r="AW2473" s="77">
        <v>13.02</v>
      </c>
      <c r="AX2473" s="144">
        <f t="shared" si="267"/>
        <v>0</v>
      </c>
      <c r="AY2473" s="144">
        <f t="shared" si="268"/>
        <v>0.04</v>
      </c>
      <c r="AZ2473" s="144">
        <f t="shared" si="269"/>
        <v>0.13</v>
      </c>
      <c r="BA2473" s="54">
        <f t="shared" si="270"/>
        <v>15.266653766678095</v>
      </c>
      <c r="BB2473" s="54">
        <f t="shared" si="271"/>
        <v>13.453346233321904</v>
      </c>
    </row>
    <row r="2474" spans="1:54" x14ac:dyDescent="0.25">
      <c r="A2474" s="3">
        <v>43840</v>
      </c>
      <c r="B2474" s="77">
        <v>12024.65</v>
      </c>
      <c r="C2474" s="77">
        <v>1289.3600899999999</v>
      </c>
      <c r="D2474" s="77">
        <v>68.995699999999999</v>
      </c>
      <c r="E2474" s="77">
        <f t="shared" si="266"/>
        <v>109.70270000000005</v>
      </c>
      <c r="F2474" s="77">
        <v>1.0676000000000001</v>
      </c>
      <c r="G2474" s="77">
        <v>-20.1859</v>
      </c>
      <c r="H2474">
        <v>0</v>
      </c>
      <c r="I2474" s="78">
        <v>12010</v>
      </c>
      <c r="J2474">
        <v>202001</v>
      </c>
      <c r="K2474" s="78">
        <v>12010</v>
      </c>
      <c r="L2474" s="77">
        <f t="shared" si="265"/>
        <v>-14.649999999999636</v>
      </c>
      <c r="M2474" s="78">
        <v>39362</v>
      </c>
      <c r="N2474" s="78">
        <v>945.46217999999999</v>
      </c>
      <c r="O2474" s="78">
        <v>-1970</v>
      </c>
      <c r="P2474" s="78">
        <v>-11.821999999999999</v>
      </c>
      <c r="Q2474" s="144">
        <v>38869.5</v>
      </c>
      <c r="R2474" s="78">
        <v>-24856</v>
      </c>
      <c r="S2474" s="78">
        <v>518</v>
      </c>
      <c r="T2474" s="78">
        <v>-713</v>
      </c>
      <c r="U2474" s="78">
        <v>41237</v>
      </c>
      <c r="V2474" s="219">
        <v>1.7290297548318258E-2</v>
      </c>
      <c r="W2474" s="78">
        <v>6145</v>
      </c>
      <c r="X2474" s="78">
        <v>6145</v>
      </c>
      <c r="Y2474" s="78">
        <v>6850</v>
      </c>
      <c r="Z2474" s="78">
        <v>10079</v>
      </c>
      <c r="AA2474" s="78">
        <v>105.62</v>
      </c>
      <c r="AB2474" s="78">
        <v>121.25</v>
      </c>
      <c r="AC2474" s="78">
        <v>-7344</v>
      </c>
      <c r="AD2474" s="104">
        <v>3.9500799999999998</v>
      </c>
      <c r="AE2474" s="78">
        <v>13372</v>
      </c>
      <c r="AF2474" s="104">
        <v>0.87983999999999996</v>
      </c>
      <c r="AG2474" s="78">
        <v>-25588</v>
      </c>
      <c r="AH2474" s="104">
        <v>-3.4728400000000001</v>
      </c>
      <c r="AI2474" s="78">
        <v>-43765</v>
      </c>
      <c r="AJ2474" s="104">
        <v>-1.41564</v>
      </c>
      <c r="AK2474" s="78">
        <v>12300</v>
      </c>
      <c r="AL2474" s="78">
        <v>11700</v>
      </c>
      <c r="AM2474" s="8">
        <v>12000</v>
      </c>
      <c r="AN2474" s="78">
        <v>171</v>
      </c>
      <c r="AO2474" s="78">
        <v>12300</v>
      </c>
      <c r="AP2474" s="78">
        <v>11400</v>
      </c>
      <c r="AQ2474" s="78">
        <v>12000</v>
      </c>
      <c r="AR2474" s="78">
        <v>372</v>
      </c>
      <c r="AS2474" s="78">
        <v>12300</v>
      </c>
      <c r="AT2474" s="78">
        <v>11700</v>
      </c>
      <c r="AU2474" s="78">
        <v>12000</v>
      </c>
      <c r="AV2474" s="78">
        <v>171</v>
      </c>
      <c r="AW2474" s="77">
        <v>12.98</v>
      </c>
      <c r="AX2474" s="144">
        <f t="shared" si="267"/>
        <v>0</v>
      </c>
      <c r="AY2474" s="144">
        <f t="shared" si="268"/>
        <v>0.02</v>
      </c>
      <c r="AZ2474" s="144">
        <f t="shared" si="269"/>
        <v>0.13</v>
      </c>
      <c r="BA2474" s="54">
        <f t="shared" si="270"/>
        <v>15.395429852702332</v>
      </c>
      <c r="BB2474" s="54">
        <f t="shared" si="271"/>
        <v>13.232570147297665</v>
      </c>
    </row>
    <row r="2475" spans="1:54" x14ac:dyDescent="0.25">
      <c r="A2475" s="3">
        <v>43843</v>
      </c>
      <c r="B2475" s="77">
        <v>12113.42</v>
      </c>
      <c r="C2475" s="77">
        <v>1434.88573</v>
      </c>
      <c r="D2475" s="77">
        <v>107.2526</v>
      </c>
      <c r="E2475" s="77">
        <f t="shared" si="266"/>
        <v>57.487799999999979</v>
      </c>
      <c r="F2475" s="77">
        <v>9.6352999999999991</v>
      </c>
      <c r="G2475" s="77">
        <v>6.7827999999999999</v>
      </c>
      <c r="H2475">
        <v>0</v>
      </c>
      <c r="I2475" s="78">
        <v>12117</v>
      </c>
      <c r="J2475">
        <v>202001</v>
      </c>
      <c r="K2475" s="78">
        <v>12117</v>
      </c>
      <c r="L2475" s="77">
        <f t="shared" si="265"/>
        <v>3.5799999999999272</v>
      </c>
      <c r="M2475" s="78">
        <v>42393</v>
      </c>
      <c r="N2475" s="78">
        <v>1026.5066099999999</v>
      </c>
      <c r="O2475" s="78">
        <v>655</v>
      </c>
      <c r="P2475" s="78">
        <v>3.9668999999999999</v>
      </c>
      <c r="Q2475" s="144">
        <v>42556.75</v>
      </c>
      <c r="R2475" s="78">
        <v>-25380</v>
      </c>
      <c r="S2475" s="78">
        <v>414</v>
      </c>
      <c r="T2475" s="78">
        <v>2505</v>
      </c>
      <c r="U2475" s="78">
        <v>43393</v>
      </c>
      <c r="V2475" s="219">
        <v>-5.7728205010024659E-2</v>
      </c>
      <c r="W2475" s="78">
        <v>9018</v>
      </c>
      <c r="X2475" s="78">
        <v>9018</v>
      </c>
      <c r="Y2475" s="78">
        <v>9289</v>
      </c>
      <c r="Z2475" s="78">
        <v>12447</v>
      </c>
      <c r="AA2475" s="78">
        <v>128.13999999999999</v>
      </c>
      <c r="AB2475" s="78">
        <v>140.1</v>
      </c>
      <c r="AC2475" s="78">
        <v>-3307</v>
      </c>
      <c r="AD2475" s="104">
        <v>4.1908700000000003</v>
      </c>
      <c r="AE2475" s="78">
        <v>17579</v>
      </c>
      <c r="AF2475" s="104">
        <v>0.89314000000000004</v>
      </c>
      <c r="AG2475" s="78">
        <v>-19815</v>
      </c>
      <c r="AH2475" s="104">
        <v>-3.5678100000000001</v>
      </c>
      <c r="AI2475" s="78">
        <v>-59190</v>
      </c>
      <c r="AJ2475" s="104">
        <v>-1.45069</v>
      </c>
      <c r="AK2475" s="78">
        <v>12200</v>
      </c>
      <c r="AL2475" s="78">
        <v>11900</v>
      </c>
      <c r="AM2475" s="8">
        <v>12100</v>
      </c>
      <c r="AN2475" s="78">
        <v>81</v>
      </c>
      <c r="AO2475" s="78">
        <v>12300</v>
      </c>
      <c r="AP2475" s="78">
        <v>11400</v>
      </c>
      <c r="AQ2475" s="78">
        <v>12100</v>
      </c>
      <c r="AR2475" s="78">
        <v>329</v>
      </c>
      <c r="AS2475" s="78">
        <v>12200</v>
      </c>
      <c r="AT2475" s="78">
        <v>11900</v>
      </c>
      <c r="AU2475" s="78">
        <v>12100</v>
      </c>
      <c r="AV2475" s="78">
        <v>81</v>
      </c>
      <c r="AW2475" s="77">
        <v>11.26</v>
      </c>
      <c r="AX2475" s="144">
        <f t="shared" si="267"/>
        <v>0</v>
      </c>
      <c r="AY2475" s="144">
        <f t="shared" si="268"/>
        <v>0</v>
      </c>
      <c r="AZ2475" s="144">
        <f t="shared" si="269"/>
        <v>0</v>
      </c>
      <c r="BA2475" s="54">
        <f t="shared" si="270"/>
        <v>15.900842192556922</v>
      </c>
      <c r="BB2475" s="54">
        <f t="shared" si="271"/>
        <v>12.418157807443077</v>
      </c>
    </row>
    <row r="2476" spans="1:54" x14ac:dyDescent="0.25">
      <c r="A2476" s="3">
        <v>43844</v>
      </c>
      <c r="B2476" s="77">
        <v>12179.81</v>
      </c>
      <c r="C2476" s="77">
        <v>1541.6438800000001</v>
      </c>
      <c r="D2476" s="77">
        <v>41.010300000000001</v>
      </c>
      <c r="E2476" s="77">
        <f t="shared" si="266"/>
        <v>77.50709999999998</v>
      </c>
      <c r="F2476" s="77">
        <v>6.6290999999999993</v>
      </c>
      <c r="G2476" s="77">
        <v>5.8438999999999997</v>
      </c>
      <c r="H2476">
        <v>0</v>
      </c>
      <c r="I2476" s="78">
        <v>12181</v>
      </c>
      <c r="J2476">
        <v>202001</v>
      </c>
      <c r="K2476" s="78">
        <v>12181</v>
      </c>
      <c r="L2476" s="77">
        <f t="shared" si="265"/>
        <v>1.1900000000005093</v>
      </c>
      <c r="M2476" s="78">
        <v>39879</v>
      </c>
      <c r="N2476" s="78">
        <v>969.93140000000005</v>
      </c>
      <c r="O2476" s="78">
        <v>33</v>
      </c>
      <c r="P2476" s="78">
        <v>0.19925999999999999</v>
      </c>
      <c r="Q2476" s="144">
        <v>39887.25</v>
      </c>
      <c r="R2476" s="78">
        <v>-25100</v>
      </c>
      <c r="S2476" s="78">
        <v>-828</v>
      </c>
      <c r="T2476" s="78">
        <v>4621</v>
      </c>
      <c r="U2476" s="78">
        <v>41571</v>
      </c>
      <c r="V2476" s="219">
        <v>-0.11115922157273099</v>
      </c>
      <c r="W2476" s="78">
        <v>7580</v>
      </c>
      <c r="X2476" s="78">
        <v>7580</v>
      </c>
      <c r="Y2476" s="78">
        <v>8299</v>
      </c>
      <c r="Z2476" s="78">
        <v>11342</v>
      </c>
      <c r="AA2476" s="78">
        <v>112.21</v>
      </c>
      <c r="AB2476" s="78">
        <v>151.26</v>
      </c>
      <c r="AC2476" s="78">
        <v>-2191</v>
      </c>
      <c r="AD2476" s="104">
        <v>4.3758999999999997</v>
      </c>
      <c r="AE2476" s="78">
        <v>25012</v>
      </c>
      <c r="AF2476" s="104">
        <v>0.94477999999999995</v>
      </c>
      <c r="AG2476" s="78">
        <v>-20162</v>
      </c>
      <c r="AH2476" s="104">
        <v>-4.0655599999999996</v>
      </c>
      <c r="AI2476" s="78">
        <v>-73230</v>
      </c>
      <c r="AJ2476" s="104">
        <v>-1.7318</v>
      </c>
      <c r="AK2476" s="78">
        <v>12300</v>
      </c>
      <c r="AL2476" s="78">
        <v>11700</v>
      </c>
      <c r="AM2476" s="8">
        <v>12200</v>
      </c>
      <c r="AN2476" s="78">
        <v>55</v>
      </c>
      <c r="AO2476" s="78">
        <v>12300</v>
      </c>
      <c r="AP2476" s="78">
        <v>11400</v>
      </c>
      <c r="AQ2476" s="78">
        <v>12200</v>
      </c>
      <c r="AR2476" s="78">
        <v>327</v>
      </c>
      <c r="AS2476" s="78">
        <v>12300</v>
      </c>
      <c r="AT2476" s="78">
        <v>11700</v>
      </c>
      <c r="AU2476" s="78">
        <v>12200</v>
      </c>
      <c r="AV2476" s="78">
        <v>55</v>
      </c>
      <c r="AW2476" s="77">
        <v>11.64</v>
      </c>
      <c r="AX2476" s="144">
        <f t="shared" si="267"/>
        <v>0.03</v>
      </c>
      <c r="AY2476" s="144">
        <f t="shared" si="268"/>
        <v>0.02</v>
      </c>
      <c r="AZ2476" s="144">
        <f t="shared" si="269"/>
        <v>0.02</v>
      </c>
      <c r="BA2476" s="54">
        <f t="shared" si="270"/>
        <v>16.104308060995635</v>
      </c>
      <c r="BB2476" s="54">
        <f t="shared" si="271"/>
        <v>11.957691939004366</v>
      </c>
    </row>
    <row r="2477" spans="1:54" x14ac:dyDescent="0.25">
      <c r="A2477" s="3">
        <v>43845</v>
      </c>
      <c r="B2477" s="77">
        <v>12091.88</v>
      </c>
      <c r="C2477" s="77">
        <v>1525.59256</v>
      </c>
      <c r="D2477" s="77">
        <v>-88.951900000000009</v>
      </c>
      <c r="E2477" s="77">
        <f t="shared" si="266"/>
        <v>-120.28650000000003</v>
      </c>
      <c r="F2477" s="77">
        <v>-1.1747000000000001</v>
      </c>
      <c r="G2477" s="77">
        <v>-32.294200000000004</v>
      </c>
      <c r="H2477" t="s">
        <v>1966</v>
      </c>
      <c r="I2477" s="78">
        <v>12063</v>
      </c>
      <c r="J2477">
        <v>202002</v>
      </c>
      <c r="K2477" s="78">
        <v>12056</v>
      </c>
      <c r="L2477" s="77">
        <f t="shared" si="265"/>
        <v>-35.8799999999992</v>
      </c>
      <c r="M2477" s="78">
        <v>36749</v>
      </c>
      <c r="N2477" s="78">
        <v>885.99796000000003</v>
      </c>
      <c r="O2477" s="78">
        <v>-2408</v>
      </c>
      <c r="P2477" s="78">
        <v>-14.50811</v>
      </c>
      <c r="Q2477" s="144">
        <v>36147</v>
      </c>
      <c r="R2477" s="78">
        <v>-23969</v>
      </c>
      <c r="S2477" s="78">
        <v>267</v>
      </c>
      <c r="T2477" s="78">
        <v>1374</v>
      </c>
      <c r="U2477" s="78">
        <v>27678</v>
      </c>
      <c r="V2477" s="219">
        <v>-4.9642315196184693E-2</v>
      </c>
      <c r="W2477" s="78">
        <v>-479</v>
      </c>
      <c r="X2477" s="78">
        <v>2804</v>
      </c>
      <c r="Y2477" s="78">
        <v>5347</v>
      </c>
      <c r="Z2477" s="78">
        <v>11524</v>
      </c>
      <c r="AA2477" s="78">
        <v>105.88</v>
      </c>
      <c r="AB2477" s="78">
        <v>157.52000000000001</v>
      </c>
      <c r="AC2477" s="78">
        <v>4090</v>
      </c>
      <c r="AD2477" s="104">
        <v>4.57714</v>
      </c>
      <c r="AE2477" s="78">
        <v>17202</v>
      </c>
      <c r="AF2477" s="104">
        <v>1.2274499999999999</v>
      </c>
      <c r="AG2477" s="78">
        <v>-3174</v>
      </c>
      <c r="AH2477" s="104">
        <v>-3.7549399999999999</v>
      </c>
      <c r="AI2477" s="78">
        <v>-38601</v>
      </c>
      <c r="AJ2477" s="104">
        <v>-1.6154299999999999</v>
      </c>
      <c r="AK2477" s="78">
        <v>12300</v>
      </c>
      <c r="AL2477" s="78">
        <v>11600</v>
      </c>
      <c r="AM2477" s="8">
        <v>12100</v>
      </c>
      <c r="AN2477" s="78">
        <v>339</v>
      </c>
      <c r="AO2477" s="78">
        <v>14400</v>
      </c>
      <c r="AP2477" s="78">
        <v>9400</v>
      </c>
      <c r="AQ2477" s="78">
        <v>12000</v>
      </c>
      <c r="AR2477" s="78">
        <v>475</v>
      </c>
      <c r="AS2477" s="78">
        <v>12100</v>
      </c>
      <c r="AT2477" s="78">
        <v>11700</v>
      </c>
      <c r="AU2477" s="78">
        <v>12050</v>
      </c>
      <c r="AV2477" s="78">
        <v>187</v>
      </c>
      <c r="AW2477" s="77">
        <v>11.86</v>
      </c>
      <c r="AX2477" s="144">
        <f t="shared" si="267"/>
        <v>0.06</v>
      </c>
      <c r="AY2477" s="144">
        <f t="shared" si="268"/>
        <v>0.04</v>
      </c>
      <c r="AZ2477" s="144">
        <f t="shared" si="269"/>
        <v>0.04</v>
      </c>
      <c r="BA2477" s="54">
        <f t="shared" si="270"/>
        <v>16.198764642302439</v>
      </c>
      <c r="BB2477" s="54">
        <f t="shared" si="271"/>
        <v>11.627235357697561</v>
      </c>
    </row>
    <row r="2478" spans="1:54" x14ac:dyDescent="0.25">
      <c r="A2478" s="3">
        <v>43846</v>
      </c>
      <c r="B2478" s="77">
        <v>12066.93</v>
      </c>
      <c r="C2478" s="77">
        <v>1412.0344600000001</v>
      </c>
      <c r="D2478" s="77">
        <v>-46.210900000000002</v>
      </c>
      <c r="E2478" s="77">
        <f t="shared" si="266"/>
        <v>-219.4913</v>
      </c>
      <c r="F2478" s="77">
        <v>2.9441000000000002</v>
      </c>
      <c r="G2478" s="77">
        <v>7.0171999999999999</v>
      </c>
      <c r="H2478">
        <v>0</v>
      </c>
      <c r="I2478" s="78">
        <v>12056</v>
      </c>
      <c r="J2478">
        <v>202002</v>
      </c>
      <c r="K2478" s="78">
        <v>12056</v>
      </c>
      <c r="L2478" s="77">
        <f t="shared" si="265"/>
        <v>-10.930000000000291</v>
      </c>
      <c r="M2478" s="78">
        <v>31449</v>
      </c>
      <c r="N2478" s="78">
        <v>758.09860000000003</v>
      </c>
      <c r="O2478" s="78">
        <v>-3540</v>
      </c>
      <c r="P2478" s="78">
        <v>-21.329270000000001</v>
      </c>
      <c r="Q2478" s="144">
        <v>30564</v>
      </c>
      <c r="R2478" s="78">
        <v>-23161</v>
      </c>
      <c r="S2478" s="78">
        <v>1357</v>
      </c>
      <c r="T2478" s="78">
        <v>-85</v>
      </c>
      <c r="U2478" s="78">
        <v>33404</v>
      </c>
      <c r="V2478" s="219">
        <v>2.5446054364746738E-3</v>
      </c>
      <c r="W2478" s="78">
        <v>-4602</v>
      </c>
      <c r="X2478" s="78">
        <v>-4602</v>
      </c>
      <c r="Y2478" s="78">
        <v>920</v>
      </c>
      <c r="Z2478" s="78">
        <v>7239</v>
      </c>
      <c r="AA2478" s="78">
        <v>120.24</v>
      </c>
      <c r="AB2478" s="78">
        <v>152.05000000000001</v>
      </c>
      <c r="AC2478" s="78">
        <v>4833</v>
      </c>
      <c r="AD2478" s="104">
        <v>4.6331899999999999</v>
      </c>
      <c r="AE2478" s="78">
        <v>23364</v>
      </c>
      <c r="AF2478" s="104">
        <v>1.5404599999999999</v>
      </c>
      <c r="AG2478" s="78">
        <v>1230</v>
      </c>
      <c r="AH2478" s="104">
        <v>-3.96868</v>
      </c>
      <c r="AI2478" s="78">
        <v>-34881</v>
      </c>
      <c r="AJ2478" s="104">
        <v>-1.84426</v>
      </c>
      <c r="AK2478" s="78">
        <v>12300</v>
      </c>
      <c r="AL2478" s="78">
        <v>11600</v>
      </c>
      <c r="AM2478" s="8">
        <v>12100</v>
      </c>
      <c r="AN2478" s="78">
        <v>329</v>
      </c>
      <c r="AO2478" s="78">
        <v>14400</v>
      </c>
      <c r="AP2478" s="78">
        <v>9400</v>
      </c>
      <c r="AQ2478" s="78">
        <v>12000</v>
      </c>
      <c r="AR2478" s="78">
        <v>478</v>
      </c>
      <c r="AS2478" s="78">
        <v>12300</v>
      </c>
      <c r="AT2478" s="78">
        <v>11700</v>
      </c>
      <c r="AU2478" s="78">
        <v>12050</v>
      </c>
      <c r="AV2478" s="78">
        <v>183</v>
      </c>
      <c r="AW2478" s="77">
        <v>11.94</v>
      </c>
      <c r="AX2478" s="144">
        <f t="shared" si="267"/>
        <v>0.1</v>
      </c>
      <c r="AY2478" s="144">
        <f t="shared" si="268"/>
        <v>0.06</v>
      </c>
      <c r="AZ2478" s="144">
        <f t="shared" si="269"/>
        <v>0.06</v>
      </c>
      <c r="BA2478" s="54">
        <f t="shared" si="270"/>
        <v>16.202890835345251</v>
      </c>
      <c r="BB2478" s="54">
        <f t="shared" si="271"/>
        <v>11.357109164654752</v>
      </c>
    </row>
    <row r="2479" spans="1:54" x14ac:dyDescent="0.25">
      <c r="A2479" s="3">
        <v>43847</v>
      </c>
      <c r="B2479" s="77">
        <v>12090.29</v>
      </c>
      <c r="C2479" s="77">
        <v>1341.95436</v>
      </c>
      <c r="D2479" s="77">
        <v>-20.721299999999999</v>
      </c>
      <c r="E2479" s="77">
        <f t="shared" si="266"/>
        <v>-169.74770000000001</v>
      </c>
      <c r="F2479" s="77">
        <v>-3.1061999999999999</v>
      </c>
      <c r="G2479" s="77">
        <v>-1.5268999999999999</v>
      </c>
      <c r="H2479">
        <v>0</v>
      </c>
      <c r="I2479" s="78">
        <v>12072</v>
      </c>
      <c r="J2479">
        <v>202002</v>
      </c>
      <c r="K2479" s="78">
        <v>12072</v>
      </c>
      <c r="L2479" s="77">
        <f t="shared" si="265"/>
        <v>-18.290000000000873</v>
      </c>
      <c r="M2479" s="78">
        <v>32382</v>
      </c>
      <c r="N2479" s="78">
        <v>781.82449999999994</v>
      </c>
      <c r="O2479" s="78">
        <v>-2993</v>
      </c>
      <c r="P2479" s="78">
        <v>-18.065519999999999</v>
      </c>
      <c r="Q2479" s="144">
        <v>31633.75</v>
      </c>
      <c r="R2479" s="78">
        <v>-23160</v>
      </c>
      <c r="S2479" s="78">
        <v>1237</v>
      </c>
      <c r="T2479" s="78">
        <v>442</v>
      </c>
      <c r="U2479" s="78">
        <v>34593</v>
      </c>
      <c r="V2479" s="219">
        <v>-1.2777151446824501E-2</v>
      </c>
      <c r="W2479" s="78">
        <v>-3529</v>
      </c>
      <c r="X2479" s="78">
        <v>-3529</v>
      </c>
      <c r="Y2479" s="78">
        <v>1783</v>
      </c>
      <c r="Z2479" s="78">
        <v>6379</v>
      </c>
      <c r="AA2479" s="78">
        <v>110.9</v>
      </c>
      <c r="AB2479" s="78">
        <v>149.04</v>
      </c>
      <c r="AC2479" s="78">
        <v>7076</v>
      </c>
      <c r="AD2479" s="104">
        <v>4.7</v>
      </c>
      <c r="AE2479" s="78">
        <v>30455</v>
      </c>
      <c r="AF2479" s="104">
        <v>1.6252800000000001</v>
      </c>
      <c r="AG2479" s="78">
        <v>7616</v>
      </c>
      <c r="AH2479" s="104">
        <v>-4.00908</v>
      </c>
      <c r="AI2479" s="78">
        <v>-28843</v>
      </c>
      <c r="AJ2479" s="104">
        <v>-1.70746</v>
      </c>
      <c r="AK2479" s="78">
        <v>12300</v>
      </c>
      <c r="AL2479" s="78">
        <v>11600</v>
      </c>
      <c r="AM2479" s="8">
        <v>12100</v>
      </c>
      <c r="AN2479" s="78">
        <v>319</v>
      </c>
      <c r="AO2479" s="78">
        <v>14400</v>
      </c>
      <c r="AP2479" s="78">
        <v>9400</v>
      </c>
      <c r="AQ2479" s="78">
        <v>12100</v>
      </c>
      <c r="AR2479" s="78">
        <v>466</v>
      </c>
      <c r="AS2479" s="78">
        <v>12300</v>
      </c>
      <c r="AT2479" s="78">
        <v>12000</v>
      </c>
      <c r="AU2479" s="78">
        <v>12100</v>
      </c>
      <c r="AV2479" s="78">
        <v>160</v>
      </c>
      <c r="AW2479" s="77">
        <v>11.92</v>
      </c>
      <c r="AX2479" s="144">
        <f t="shared" si="267"/>
        <v>0.1</v>
      </c>
      <c r="AY2479" s="144">
        <f t="shared" si="268"/>
        <v>0.06</v>
      </c>
      <c r="AZ2479" s="144">
        <f t="shared" si="269"/>
        <v>0.05</v>
      </c>
      <c r="BA2479" s="54">
        <f t="shared" si="270"/>
        <v>16.183469756920459</v>
      </c>
      <c r="BB2479" s="54">
        <f t="shared" si="271"/>
        <v>11.117530243079544</v>
      </c>
    </row>
    <row r="2480" spans="1:54" x14ac:dyDescent="0.25">
      <c r="A2480" s="3">
        <v>43850</v>
      </c>
      <c r="B2480" s="77">
        <v>12118.71</v>
      </c>
      <c r="C2480" s="77">
        <v>1161.9893099999999</v>
      </c>
      <c r="D2480" s="77">
        <v>54.814399999999999</v>
      </c>
      <c r="E2480" s="77">
        <f t="shared" si="266"/>
        <v>-69.843800000000044</v>
      </c>
      <c r="F2480" s="77">
        <v>-2.4914000000000001</v>
      </c>
      <c r="G2480" s="77">
        <v>12.0535</v>
      </c>
      <c r="H2480">
        <v>0</v>
      </c>
      <c r="I2480" s="78">
        <v>12111</v>
      </c>
      <c r="J2480">
        <v>202002</v>
      </c>
      <c r="K2480" s="78">
        <v>12111</v>
      </c>
      <c r="L2480" s="77">
        <f t="shared" si="265"/>
        <v>-7.7099999999991269</v>
      </c>
      <c r="M2480" s="78">
        <v>31789</v>
      </c>
      <c r="N2480" s="78">
        <v>770.05005000000006</v>
      </c>
      <c r="O2480" s="78">
        <v>-1271</v>
      </c>
      <c r="P2480" s="78">
        <v>-7.7059499999999996</v>
      </c>
      <c r="Q2480" s="144">
        <v>31471.25</v>
      </c>
      <c r="R2480" s="78">
        <v>-22642</v>
      </c>
      <c r="S2480" s="78">
        <v>2162</v>
      </c>
      <c r="T2480" s="78">
        <v>1011</v>
      </c>
      <c r="U2480" s="78">
        <v>31836</v>
      </c>
      <c r="V2480" s="219">
        <v>-3.1756502073124762E-2</v>
      </c>
      <c r="W2480" s="78">
        <v>-3269</v>
      </c>
      <c r="X2480" s="78">
        <v>-3269</v>
      </c>
      <c r="Y2480" s="78">
        <v>2102</v>
      </c>
      <c r="Z2480" s="78">
        <v>7389</v>
      </c>
      <c r="AA2480" s="78">
        <v>129.28</v>
      </c>
      <c r="AB2480" s="78">
        <v>151.09</v>
      </c>
      <c r="AC2480" s="78">
        <v>9315</v>
      </c>
      <c r="AD2480" s="104">
        <v>4.85304</v>
      </c>
      <c r="AE2480" s="78">
        <v>35441</v>
      </c>
      <c r="AF2480" s="104">
        <v>1.78756</v>
      </c>
      <c r="AG2480" s="78">
        <v>15092</v>
      </c>
      <c r="AH2480" s="104">
        <v>-4.0415599999999996</v>
      </c>
      <c r="AI2480" s="78">
        <v>-24107</v>
      </c>
      <c r="AJ2480" s="104">
        <v>-1.7656700000000001</v>
      </c>
      <c r="AK2480" s="78">
        <v>12300</v>
      </c>
      <c r="AL2480" s="78">
        <v>11800</v>
      </c>
      <c r="AM2480" s="8">
        <v>12100</v>
      </c>
      <c r="AN2480" s="78">
        <v>321</v>
      </c>
      <c r="AO2480" s="78">
        <v>14400</v>
      </c>
      <c r="AP2480" s="78">
        <v>9400</v>
      </c>
      <c r="AQ2480" s="78">
        <v>12100</v>
      </c>
      <c r="AR2480" s="78">
        <v>457</v>
      </c>
      <c r="AS2480" s="78">
        <v>12300</v>
      </c>
      <c r="AT2480" s="78">
        <v>12000</v>
      </c>
      <c r="AU2480" s="78">
        <v>12100</v>
      </c>
      <c r="AV2480" s="78">
        <v>151</v>
      </c>
      <c r="AW2480" s="77">
        <v>12.57</v>
      </c>
      <c r="AX2480" s="144">
        <f t="shared" si="267"/>
        <v>0.17</v>
      </c>
      <c r="AY2480" s="144">
        <f t="shared" si="268"/>
        <v>0.1</v>
      </c>
      <c r="AZ2480" s="144">
        <f t="shared" si="269"/>
        <v>0.16</v>
      </c>
      <c r="BA2480" s="54">
        <f t="shared" si="270"/>
        <v>16.133251157971461</v>
      </c>
      <c r="BB2480" s="54">
        <f t="shared" si="271"/>
        <v>11.005748842028542</v>
      </c>
    </row>
    <row r="2481" spans="1:54" x14ac:dyDescent="0.25">
      <c r="A2481" s="3">
        <v>43860</v>
      </c>
      <c r="B2481" s="77">
        <v>11421.74</v>
      </c>
      <c r="C2481" s="77">
        <v>2776.3129100000001</v>
      </c>
      <c r="D2481" s="77">
        <v>-181.023</v>
      </c>
      <c r="E2481" s="77">
        <f t="shared" si="266"/>
        <v>-268.98759999999999</v>
      </c>
      <c r="F2481" s="77">
        <v>-28.408799999999999</v>
      </c>
      <c r="G2481" s="77">
        <v>-58.128599999999999</v>
      </c>
      <c r="H2481" t="s">
        <v>1967</v>
      </c>
      <c r="I2481" s="78">
        <v>11370</v>
      </c>
      <c r="J2481">
        <v>202002</v>
      </c>
      <c r="K2481" s="78">
        <v>11370</v>
      </c>
      <c r="L2481" s="77">
        <f t="shared" si="265"/>
        <v>-51.739999999999782</v>
      </c>
      <c r="M2481" s="78">
        <v>18239</v>
      </c>
      <c r="N2481" s="78">
        <v>414.88272999999998</v>
      </c>
      <c r="O2481" s="78">
        <v>-7108</v>
      </c>
      <c r="P2481" s="78">
        <v>-40.420940000000002</v>
      </c>
      <c r="Q2481" s="144">
        <v>16462</v>
      </c>
      <c r="R2481" s="78">
        <v>-25171</v>
      </c>
      <c r="S2481" s="78">
        <v>441</v>
      </c>
      <c r="T2481" s="78">
        <v>-7055</v>
      </c>
      <c r="U2481" s="78">
        <v>42775</v>
      </c>
      <c r="V2481" s="219">
        <v>0.16493278784336646</v>
      </c>
      <c r="W2481" s="78">
        <v>-8229</v>
      </c>
      <c r="X2481" s="78">
        <v>-8229</v>
      </c>
      <c r="Y2481" s="78">
        <v>-6720</v>
      </c>
      <c r="Z2481" s="78">
        <v>-4534</v>
      </c>
      <c r="AA2481" s="78">
        <v>94.54</v>
      </c>
      <c r="AB2481" s="78">
        <v>106.12</v>
      </c>
      <c r="AC2481" s="78">
        <v>-2658</v>
      </c>
      <c r="AD2481" s="104">
        <v>3.4420500000000001</v>
      </c>
      <c r="AE2481" s="78">
        <v>32953</v>
      </c>
      <c r="AF2481" s="104">
        <v>4.3306199999999997</v>
      </c>
      <c r="AG2481" s="78">
        <v>-41169</v>
      </c>
      <c r="AH2481" s="104">
        <v>-3.4473600000000002</v>
      </c>
      <c r="AI2481" s="78">
        <v>-44585</v>
      </c>
      <c r="AJ2481" s="104">
        <v>-4.0488</v>
      </c>
      <c r="AK2481" s="78">
        <v>12600</v>
      </c>
      <c r="AL2481" s="78">
        <v>11400</v>
      </c>
      <c r="AM2481" s="8">
        <v>11400</v>
      </c>
      <c r="AN2481" s="78">
        <v>402</v>
      </c>
      <c r="AO2481" s="78">
        <v>14400</v>
      </c>
      <c r="AP2481" s="78">
        <v>9400</v>
      </c>
      <c r="AQ2481" s="78">
        <v>11400</v>
      </c>
      <c r="AR2481" s="78">
        <v>542</v>
      </c>
      <c r="AS2481" s="78">
        <v>11800</v>
      </c>
      <c r="AT2481" s="78">
        <v>11200</v>
      </c>
      <c r="AU2481" s="78">
        <v>11400</v>
      </c>
      <c r="AV2481" s="78">
        <v>257</v>
      </c>
      <c r="AW2481" s="77">
        <v>19.809999999999999</v>
      </c>
      <c r="AX2481" s="144">
        <f t="shared" si="267"/>
        <v>1</v>
      </c>
      <c r="AY2481" s="144">
        <f t="shared" si="268"/>
        <v>1</v>
      </c>
      <c r="AZ2481" s="144">
        <f t="shared" si="269"/>
        <v>1</v>
      </c>
      <c r="BA2481" s="54">
        <f t="shared" si="270"/>
        <v>17.61811911856476</v>
      </c>
      <c r="BB2481" s="54">
        <f t="shared" si="271"/>
        <v>10.05488088143524</v>
      </c>
    </row>
    <row r="2482" spans="1:54" x14ac:dyDescent="0.25">
      <c r="A2482" s="3">
        <v>43861</v>
      </c>
      <c r="B2482" s="77">
        <v>11495.1</v>
      </c>
      <c r="C2482" s="77">
        <v>1766.9448600000001</v>
      </c>
      <c r="D2482" s="77">
        <v>-171.98519999999999</v>
      </c>
      <c r="E2482" s="77">
        <f t="shared" si="266"/>
        <v>-448.02170000000001</v>
      </c>
      <c r="F2482" s="77">
        <v>-11.031300000000002</v>
      </c>
      <c r="G2482" s="77">
        <v>-52.583300000000001</v>
      </c>
      <c r="H2482">
        <v>0</v>
      </c>
      <c r="I2482" s="78">
        <v>11468</v>
      </c>
      <c r="J2482">
        <v>202002</v>
      </c>
      <c r="K2482" s="78">
        <v>11468</v>
      </c>
      <c r="L2482" s="77">
        <f t="shared" si="265"/>
        <v>-27.100000000000364</v>
      </c>
      <c r="M2482" s="78">
        <v>29779</v>
      </c>
      <c r="N2482" s="78">
        <v>683.17972999999995</v>
      </c>
      <c r="O2482" s="78">
        <v>2156</v>
      </c>
      <c r="P2482" s="78">
        <v>12.355219999999999</v>
      </c>
      <c r="Q2482" s="144">
        <v>30318</v>
      </c>
      <c r="R2482" s="78">
        <v>-24171</v>
      </c>
      <c r="S2482" s="78">
        <v>468</v>
      </c>
      <c r="T2482" s="78">
        <v>1521</v>
      </c>
      <c r="U2482" s="78">
        <v>40484</v>
      </c>
      <c r="V2482" s="219">
        <v>-3.7570398181997824E-2</v>
      </c>
      <c r="W2482" s="78">
        <v>-2779</v>
      </c>
      <c r="X2482" s="78">
        <v>205</v>
      </c>
      <c r="Y2482" s="78">
        <v>-537</v>
      </c>
      <c r="Z2482" s="78">
        <v>3864</v>
      </c>
      <c r="AA2482" s="78">
        <v>84.88</v>
      </c>
      <c r="AB2482" s="78">
        <v>109.66</v>
      </c>
      <c r="AC2482" s="78">
        <v>14400</v>
      </c>
      <c r="AD2482" s="104">
        <v>3.8683800000000002</v>
      </c>
      <c r="AE2482" s="78">
        <v>26757</v>
      </c>
      <c r="AF2482" s="104">
        <v>3.5662500000000001</v>
      </c>
      <c r="AG2482" s="78">
        <v>-32343</v>
      </c>
      <c r="AH2482" s="104">
        <v>-3.3312400000000002</v>
      </c>
      <c r="AI2482" s="78">
        <v>-52266</v>
      </c>
      <c r="AJ2482" s="104">
        <v>-3.6861700000000002</v>
      </c>
      <c r="AK2482" s="78">
        <v>12600</v>
      </c>
      <c r="AL2482" s="78">
        <v>11400</v>
      </c>
      <c r="AM2482" s="8">
        <v>11500</v>
      </c>
      <c r="AN2482" s="78">
        <v>351</v>
      </c>
      <c r="AO2482" s="78">
        <v>14400</v>
      </c>
      <c r="AP2482" s="78">
        <v>9400</v>
      </c>
      <c r="AQ2482" s="78">
        <v>11500</v>
      </c>
      <c r="AR2482" s="78">
        <v>513</v>
      </c>
      <c r="AS2482" s="78">
        <v>11700</v>
      </c>
      <c r="AT2482" s="78">
        <v>11200</v>
      </c>
      <c r="AU2482" s="78">
        <v>11500</v>
      </c>
      <c r="AV2482" s="78">
        <v>185</v>
      </c>
      <c r="AW2482" s="77">
        <v>19.149999999999999</v>
      </c>
      <c r="AX2482" s="144">
        <f t="shared" si="267"/>
        <v>0.96</v>
      </c>
      <c r="AY2482" s="144">
        <f t="shared" si="268"/>
        <v>0.97</v>
      </c>
      <c r="AZ2482" s="144">
        <f t="shared" si="269"/>
        <v>0.98</v>
      </c>
      <c r="BA2482" s="54">
        <f t="shared" si="270"/>
        <v>18.538782569004219</v>
      </c>
      <c r="BB2482" s="54">
        <f t="shared" si="271"/>
        <v>9.6082174309957704</v>
      </c>
    </row>
    <row r="2483" spans="1:54" x14ac:dyDescent="0.25">
      <c r="A2483" s="3">
        <v>43864</v>
      </c>
      <c r="B2483" s="77">
        <v>11354.92</v>
      </c>
      <c r="C2483" s="77">
        <v>1844.9219599999999</v>
      </c>
      <c r="D2483" s="77">
        <v>12.107699999999999</v>
      </c>
      <c r="E2483" s="77">
        <f t="shared" si="266"/>
        <v>-442.16809999999998</v>
      </c>
      <c r="F2483" s="77">
        <v>5.2549999999999999</v>
      </c>
      <c r="G2483" s="77">
        <v>-14.103499999999999</v>
      </c>
      <c r="H2483">
        <v>0</v>
      </c>
      <c r="I2483" s="78">
        <v>11325</v>
      </c>
      <c r="J2483">
        <v>202002</v>
      </c>
      <c r="K2483" s="78">
        <v>11325</v>
      </c>
      <c r="L2483" s="77">
        <f t="shared" si="265"/>
        <v>-29.920000000000073</v>
      </c>
      <c r="M2483" s="78">
        <v>32348</v>
      </c>
      <c r="N2483" s="78">
        <v>732.71505999999999</v>
      </c>
      <c r="O2483" s="78">
        <v>-4237</v>
      </c>
      <c r="P2483" s="78">
        <v>-23.992159999999998</v>
      </c>
      <c r="Q2483" s="144">
        <v>31288.75</v>
      </c>
      <c r="R2483" s="78">
        <v>-23960</v>
      </c>
      <c r="S2483" s="78">
        <v>1165</v>
      </c>
      <c r="T2483" s="78">
        <v>-4237</v>
      </c>
      <c r="U2483" s="78">
        <v>39848</v>
      </c>
      <c r="V2483" s="219">
        <v>0.10632905039148766</v>
      </c>
      <c r="W2483" s="78">
        <v>-2289</v>
      </c>
      <c r="X2483" s="78">
        <v>-2289</v>
      </c>
      <c r="Y2483" s="78">
        <v>-1316</v>
      </c>
      <c r="Z2483" s="78">
        <v>301</v>
      </c>
      <c r="AA2483" s="78">
        <v>106.81</v>
      </c>
      <c r="AB2483" s="78">
        <v>97.38</v>
      </c>
      <c r="AC2483" s="78">
        <v>15810</v>
      </c>
      <c r="AD2483" s="104">
        <v>3.53911</v>
      </c>
      <c r="AE2483" s="78">
        <v>27636</v>
      </c>
      <c r="AF2483" s="104">
        <v>4.2956000000000003</v>
      </c>
      <c r="AG2483" s="78">
        <v>-60230</v>
      </c>
      <c r="AH2483" s="104">
        <v>-3.56216</v>
      </c>
      <c r="AI2483" s="78">
        <v>-48637</v>
      </c>
      <c r="AJ2483" s="104">
        <v>-4.2000400000000004</v>
      </c>
      <c r="AK2483" s="78">
        <v>11900</v>
      </c>
      <c r="AL2483" s="78">
        <v>11400</v>
      </c>
      <c r="AM2483" s="8">
        <v>11300</v>
      </c>
      <c r="AN2483" s="78">
        <v>375</v>
      </c>
      <c r="AO2483" s="78">
        <v>14400</v>
      </c>
      <c r="AP2483" s="78">
        <v>9400</v>
      </c>
      <c r="AQ2483" s="78">
        <v>11300</v>
      </c>
      <c r="AR2483" s="78">
        <v>545</v>
      </c>
      <c r="AS2483" s="78">
        <v>11600</v>
      </c>
      <c r="AT2483" s="78">
        <v>11000</v>
      </c>
      <c r="AU2483" s="78">
        <v>11350</v>
      </c>
      <c r="AV2483" s="78">
        <v>182</v>
      </c>
      <c r="AW2483" s="77">
        <v>20.260000000000002</v>
      </c>
      <c r="AX2483" s="144">
        <f t="shared" si="267"/>
        <v>1</v>
      </c>
      <c r="AY2483" s="144">
        <f t="shared" si="268"/>
        <v>1</v>
      </c>
      <c r="AZ2483" s="144">
        <f t="shared" si="269"/>
        <v>1</v>
      </c>
      <c r="BA2483" s="54">
        <f t="shared" si="270"/>
        <v>19.633164285149235</v>
      </c>
      <c r="BB2483" s="54">
        <f t="shared" si="271"/>
        <v>9.1258357148507621</v>
      </c>
    </row>
    <row r="2484" spans="1:54" x14ac:dyDescent="0.25">
      <c r="A2484" s="3">
        <v>43865</v>
      </c>
      <c r="B2484" s="77">
        <v>11555.92</v>
      </c>
      <c r="C2484" s="77">
        <v>1617.2767200000001</v>
      </c>
      <c r="D2484" s="77">
        <v>-40.344499999999996</v>
      </c>
      <c r="E2484" s="77">
        <f t="shared" si="266"/>
        <v>-483.35269999999997</v>
      </c>
      <c r="F2484" s="77">
        <v>1.1647000000000001</v>
      </c>
      <c r="G2484" s="77">
        <v>-28.307199999999998</v>
      </c>
      <c r="H2484">
        <v>0</v>
      </c>
      <c r="I2484" s="78">
        <v>11534</v>
      </c>
      <c r="J2484">
        <v>202002</v>
      </c>
      <c r="K2484" s="78">
        <v>11534</v>
      </c>
      <c r="L2484" s="77">
        <f t="shared" si="265"/>
        <v>-21.920000000000073</v>
      </c>
      <c r="M2484" s="78">
        <v>33910</v>
      </c>
      <c r="N2484" s="78">
        <v>782.33010000000002</v>
      </c>
      <c r="O2484" s="78">
        <v>549</v>
      </c>
      <c r="P2484" s="78">
        <v>3.16296</v>
      </c>
      <c r="Q2484" s="144">
        <v>34047.25</v>
      </c>
      <c r="R2484" s="78">
        <v>-21480</v>
      </c>
      <c r="S2484" s="78">
        <v>2626</v>
      </c>
      <c r="T2484" s="78">
        <v>4696</v>
      </c>
      <c r="U2484" s="78">
        <v>40805</v>
      </c>
      <c r="V2484" s="219">
        <v>-0.11508393579218233</v>
      </c>
      <c r="W2484" s="78">
        <v>425</v>
      </c>
      <c r="X2484" s="78">
        <v>425</v>
      </c>
      <c r="Y2484" s="78">
        <v>3272</v>
      </c>
      <c r="Z2484" s="78">
        <v>5169</v>
      </c>
      <c r="AA2484" s="78">
        <v>105.47</v>
      </c>
      <c r="AB2484" s="78">
        <v>118.12</v>
      </c>
      <c r="AC2484" s="78">
        <v>32670</v>
      </c>
      <c r="AD2484" s="104">
        <v>4.6947299999999998</v>
      </c>
      <c r="AE2484" s="78">
        <v>40476</v>
      </c>
      <c r="AF2484" s="104">
        <v>3.6823600000000001</v>
      </c>
      <c r="AG2484" s="78">
        <v>-49018</v>
      </c>
      <c r="AH2484" s="104">
        <v>-3.9020299999999999</v>
      </c>
      <c r="AI2484" s="78">
        <v>-62829</v>
      </c>
      <c r="AJ2484" s="104">
        <v>-3.68167</v>
      </c>
      <c r="AK2484" s="78">
        <v>12000</v>
      </c>
      <c r="AL2484" s="78">
        <v>11400</v>
      </c>
      <c r="AM2484" s="8">
        <v>11500</v>
      </c>
      <c r="AN2484" s="78">
        <v>329</v>
      </c>
      <c r="AO2484" s="78">
        <v>14400</v>
      </c>
      <c r="AP2484" s="78">
        <v>9400</v>
      </c>
      <c r="AQ2484" s="78">
        <v>11500</v>
      </c>
      <c r="AR2484" s="78">
        <v>511</v>
      </c>
      <c r="AS2484" s="78">
        <v>11600</v>
      </c>
      <c r="AT2484" s="78">
        <v>11500</v>
      </c>
      <c r="AU2484" s="78">
        <v>11550</v>
      </c>
      <c r="AV2484" s="78">
        <v>105</v>
      </c>
      <c r="AW2484" s="77">
        <v>18.760000000000002</v>
      </c>
      <c r="AX2484" s="144">
        <f t="shared" si="267"/>
        <v>0.89</v>
      </c>
      <c r="AY2484" s="144">
        <f t="shared" si="268"/>
        <v>0.93</v>
      </c>
      <c r="AZ2484" s="144">
        <f t="shared" si="269"/>
        <v>0.96</v>
      </c>
      <c r="BA2484" s="54">
        <f t="shared" si="270"/>
        <v>20.210630627934933</v>
      </c>
      <c r="BB2484" s="54">
        <f t="shared" si="271"/>
        <v>8.9993693720650647</v>
      </c>
    </row>
    <row r="2485" spans="1:54" x14ac:dyDescent="0.25">
      <c r="A2485" s="3">
        <v>43866</v>
      </c>
      <c r="B2485" s="77">
        <v>11573.62</v>
      </c>
      <c r="C2485" s="77">
        <v>1581.5623700000001</v>
      </c>
      <c r="D2485" s="77">
        <v>-5.3426</v>
      </c>
      <c r="E2485" s="77">
        <f t="shared" si="266"/>
        <v>-568.69560000000001</v>
      </c>
      <c r="F2485" s="77">
        <v>-0.79980000000000007</v>
      </c>
      <c r="G2485" s="77">
        <v>-42.6434</v>
      </c>
      <c r="H2485" t="s">
        <v>1968</v>
      </c>
      <c r="I2485" s="78">
        <v>11542</v>
      </c>
      <c r="J2485">
        <v>202002</v>
      </c>
      <c r="K2485" s="78">
        <v>11542</v>
      </c>
      <c r="L2485" s="77">
        <f t="shared" si="265"/>
        <v>-31.6200000000008</v>
      </c>
      <c r="M2485" s="78">
        <v>34680</v>
      </c>
      <c r="N2485" s="78">
        <v>800.65553</v>
      </c>
      <c r="O2485" s="78">
        <v>2384</v>
      </c>
      <c r="P2485" s="78">
        <v>13.753550000000001</v>
      </c>
      <c r="Q2485" s="144">
        <v>35276</v>
      </c>
      <c r="R2485" s="78">
        <v>-21788</v>
      </c>
      <c r="S2485" s="78">
        <v>990</v>
      </c>
      <c r="T2485" s="78">
        <v>5870</v>
      </c>
      <c r="U2485" s="78">
        <v>40810</v>
      </c>
      <c r="V2485" s="219">
        <v>-0.14383729478069102</v>
      </c>
      <c r="W2485" s="78">
        <v>1144</v>
      </c>
      <c r="X2485" s="78">
        <v>1144</v>
      </c>
      <c r="Y2485" s="78">
        <v>4123</v>
      </c>
      <c r="Z2485" s="78">
        <v>6077</v>
      </c>
      <c r="AA2485" s="78">
        <v>101.11</v>
      </c>
      <c r="AB2485" s="78">
        <v>128.4</v>
      </c>
      <c r="AC2485" s="78">
        <v>24730</v>
      </c>
      <c r="AD2485" s="104">
        <v>4.5148200000000003</v>
      </c>
      <c r="AE2485" s="78">
        <v>33835</v>
      </c>
      <c r="AF2485" s="104">
        <v>3.4490400000000001</v>
      </c>
      <c r="AG2485" s="78">
        <v>-31843</v>
      </c>
      <c r="AH2485" s="104">
        <v>-3.7510400000000002</v>
      </c>
      <c r="AI2485" s="78">
        <v>-63379</v>
      </c>
      <c r="AJ2485" s="104">
        <v>-3.9973100000000001</v>
      </c>
      <c r="AK2485" s="78">
        <v>12000</v>
      </c>
      <c r="AL2485" s="78">
        <v>11400</v>
      </c>
      <c r="AM2485" s="8">
        <v>11500</v>
      </c>
      <c r="AN2485" s="78">
        <v>316</v>
      </c>
      <c r="AO2485" s="78">
        <v>14400</v>
      </c>
      <c r="AP2485" s="78">
        <v>9400</v>
      </c>
      <c r="AQ2485" s="78">
        <v>11500</v>
      </c>
      <c r="AR2485" s="78">
        <v>510</v>
      </c>
      <c r="AS2485" s="78">
        <v>11900</v>
      </c>
      <c r="AT2485" s="78">
        <v>10700</v>
      </c>
      <c r="AU2485" s="78">
        <v>11550</v>
      </c>
      <c r="AV2485" s="78">
        <v>230</v>
      </c>
      <c r="AW2485" s="77">
        <v>18.649999999999999</v>
      </c>
      <c r="AX2485" s="144">
        <f t="shared" si="267"/>
        <v>0.86</v>
      </c>
      <c r="AY2485" s="144">
        <f t="shared" si="268"/>
        <v>0.91</v>
      </c>
      <c r="AZ2485" s="144">
        <f t="shared" si="269"/>
        <v>0.95</v>
      </c>
      <c r="BA2485" s="54">
        <f t="shared" si="270"/>
        <v>20.715705778712191</v>
      </c>
      <c r="BB2485" s="54">
        <f t="shared" si="271"/>
        <v>8.9552942212877991</v>
      </c>
    </row>
    <row r="2486" spans="1:54" x14ac:dyDescent="0.25">
      <c r="A2486" s="3">
        <v>43867</v>
      </c>
      <c r="B2486" s="77">
        <v>11749.68</v>
      </c>
      <c r="C2486" s="77">
        <v>1446.7856999999999</v>
      </c>
      <c r="D2486" s="77">
        <v>52.105800000000002</v>
      </c>
      <c r="E2486" s="77">
        <f t="shared" si="266"/>
        <v>-502.02839999999998</v>
      </c>
      <c r="F2486" s="77">
        <v>-7.5258000000000003</v>
      </c>
      <c r="G2486" s="77">
        <v>9.2300000000000007E-2</v>
      </c>
      <c r="H2486">
        <v>0</v>
      </c>
      <c r="I2486" s="78">
        <v>11741</v>
      </c>
      <c r="J2486">
        <v>202002</v>
      </c>
      <c r="K2486" s="78">
        <v>11741</v>
      </c>
      <c r="L2486" s="77">
        <f t="shared" si="265"/>
        <v>-8.680000000000291</v>
      </c>
      <c r="M2486" s="78">
        <v>37012</v>
      </c>
      <c r="N2486" s="78">
        <v>869.06985999999995</v>
      </c>
      <c r="O2486" s="78">
        <v>4143</v>
      </c>
      <c r="P2486" s="78">
        <v>24.313510000000001</v>
      </c>
      <c r="Q2486" s="144">
        <v>38047.75</v>
      </c>
      <c r="R2486" s="78">
        <v>-21230</v>
      </c>
      <c r="S2486" s="78">
        <v>2789</v>
      </c>
      <c r="T2486" s="78">
        <v>9901</v>
      </c>
      <c r="U2486" s="78">
        <v>41829</v>
      </c>
      <c r="V2486" s="219">
        <v>-0.23670180974921706</v>
      </c>
      <c r="W2486" s="78">
        <v>1633</v>
      </c>
      <c r="X2486" s="78">
        <v>1633</v>
      </c>
      <c r="Y2486" s="78">
        <v>6089</v>
      </c>
      <c r="Z2486" s="78">
        <v>9454</v>
      </c>
      <c r="AA2486" s="78">
        <v>109.54</v>
      </c>
      <c r="AB2486" s="78">
        <v>143.37</v>
      </c>
      <c r="AC2486" s="78">
        <v>29655</v>
      </c>
      <c r="AD2486" s="104">
        <v>5.4387999999999996</v>
      </c>
      <c r="AE2486" s="78">
        <v>35292</v>
      </c>
      <c r="AF2486" s="104">
        <v>2.5005899999999999</v>
      </c>
      <c r="AG2486" s="78">
        <v>-27794</v>
      </c>
      <c r="AH2486" s="104">
        <v>-4.1117900000000001</v>
      </c>
      <c r="AI2486" s="78">
        <v>-68677</v>
      </c>
      <c r="AJ2486" s="104">
        <v>-3.08168</v>
      </c>
      <c r="AK2486" s="78">
        <v>12000</v>
      </c>
      <c r="AL2486" s="78">
        <v>11400</v>
      </c>
      <c r="AM2486" s="8">
        <v>11700</v>
      </c>
      <c r="AN2486" s="78">
        <v>286</v>
      </c>
      <c r="AO2486" s="78">
        <v>14400</v>
      </c>
      <c r="AP2486" s="78">
        <v>9400</v>
      </c>
      <c r="AQ2486" s="78">
        <v>11700</v>
      </c>
      <c r="AR2486" s="78">
        <v>500</v>
      </c>
      <c r="AS2486" s="78">
        <v>11900</v>
      </c>
      <c r="AT2486" s="78">
        <v>11500</v>
      </c>
      <c r="AU2486" s="78">
        <v>11750</v>
      </c>
      <c r="AV2486" s="78">
        <v>185</v>
      </c>
      <c r="AW2486" s="77">
        <v>17.96</v>
      </c>
      <c r="AX2486" s="144">
        <f t="shared" si="267"/>
        <v>0.82</v>
      </c>
      <c r="AY2486" s="144">
        <f t="shared" si="268"/>
        <v>0.89</v>
      </c>
      <c r="AZ2486" s="144">
        <f t="shared" si="269"/>
        <v>0.94</v>
      </c>
      <c r="BA2486" s="54">
        <f t="shared" si="270"/>
        <v>21.050733223729019</v>
      </c>
      <c r="BB2486" s="54">
        <f t="shared" si="271"/>
        <v>8.973266776270977</v>
      </c>
    </row>
    <row r="2487" spans="1:54" x14ac:dyDescent="0.25">
      <c r="A2487" s="3">
        <v>43868</v>
      </c>
      <c r="B2487" s="77">
        <v>11612.81</v>
      </c>
      <c r="C2487" s="77">
        <v>1298.8368499999999</v>
      </c>
      <c r="D2487" s="77">
        <v>-87.891499999999994</v>
      </c>
      <c r="E2487" s="77">
        <f t="shared" si="266"/>
        <v>-495.62950000000001</v>
      </c>
      <c r="F2487" s="77">
        <v>-19.895299999999999</v>
      </c>
      <c r="G2487" s="77">
        <v>-27.118499999999997</v>
      </c>
      <c r="H2487">
        <v>0</v>
      </c>
      <c r="I2487" s="78">
        <v>11592</v>
      </c>
      <c r="J2487">
        <v>202002</v>
      </c>
      <c r="K2487" s="78">
        <v>11592</v>
      </c>
      <c r="L2487" s="77">
        <f t="shared" si="265"/>
        <v>-20.809999999999491</v>
      </c>
      <c r="M2487" s="78">
        <v>36062</v>
      </c>
      <c r="N2487" s="78">
        <v>835.94799999999998</v>
      </c>
      <c r="O2487" s="78">
        <v>-1019</v>
      </c>
      <c r="P2487" s="78">
        <v>-5.9047099999999997</v>
      </c>
      <c r="Q2487" s="144">
        <v>35807.25</v>
      </c>
      <c r="R2487" s="78">
        <v>-21152</v>
      </c>
      <c r="S2487" s="78">
        <v>1272</v>
      </c>
      <c r="T2487" s="78">
        <v>3564</v>
      </c>
      <c r="U2487" s="78">
        <v>39526</v>
      </c>
      <c r="V2487" s="219">
        <v>-9.0168496685725852E-2</v>
      </c>
      <c r="W2487" s="78">
        <v>1157</v>
      </c>
      <c r="X2487" s="78">
        <v>4544</v>
      </c>
      <c r="Y2487" s="78">
        <v>7205</v>
      </c>
      <c r="Z2487" s="78">
        <v>8966</v>
      </c>
      <c r="AA2487" s="78">
        <v>111.3</v>
      </c>
      <c r="AB2487" s="78">
        <v>132.35</v>
      </c>
      <c r="AC2487" s="78">
        <v>30130</v>
      </c>
      <c r="AD2487" s="104">
        <v>4.6548699999999998</v>
      </c>
      <c r="AE2487" s="78">
        <v>29032</v>
      </c>
      <c r="AF2487" s="104">
        <v>2.6470199999999999</v>
      </c>
      <c r="AG2487" s="78">
        <v>-34149</v>
      </c>
      <c r="AH2487" s="104">
        <v>-3.91981</v>
      </c>
      <c r="AI2487" s="78">
        <v>-62998</v>
      </c>
      <c r="AJ2487" s="104">
        <v>-3.6226099999999999</v>
      </c>
      <c r="AK2487" s="78">
        <v>12000</v>
      </c>
      <c r="AL2487" s="78">
        <v>11400</v>
      </c>
      <c r="AM2487" s="8">
        <v>11600</v>
      </c>
      <c r="AN2487" s="78">
        <v>286</v>
      </c>
      <c r="AO2487" s="78">
        <v>14400</v>
      </c>
      <c r="AP2487" s="78">
        <v>9400</v>
      </c>
      <c r="AQ2487" s="78">
        <v>11600</v>
      </c>
      <c r="AR2487" s="78">
        <v>511</v>
      </c>
      <c r="AS2487" s="78">
        <v>11800</v>
      </c>
      <c r="AT2487" s="78">
        <v>11300</v>
      </c>
      <c r="AU2487" s="78">
        <v>11600</v>
      </c>
      <c r="AV2487" s="78">
        <v>184</v>
      </c>
      <c r="AW2487" s="77">
        <v>18.78</v>
      </c>
      <c r="AX2487" s="144">
        <f t="shared" si="267"/>
        <v>0.89</v>
      </c>
      <c r="AY2487" s="144">
        <f t="shared" si="268"/>
        <v>0.93</v>
      </c>
      <c r="AZ2487" s="144">
        <f t="shared" si="269"/>
        <v>0.96</v>
      </c>
      <c r="BA2487" s="54">
        <f t="shared" si="270"/>
        <v>21.481419431000518</v>
      </c>
      <c r="BB2487" s="54">
        <f t="shared" si="271"/>
        <v>8.9495805689994761</v>
      </c>
    </row>
    <row r="2488" spans="1:54" x14ac:dyDescent="0.25">
      <c r="A2488" s="3">
        <v>43871</v>
      </c>
      <c r="B2488" s="77">
        <v>11574.07</v>
      </c>
      <c r="C2488" s="77">
        <v>1320.02863</v>
      </c>
      <c r="D2488" s="77">
        <v>-45.469799999999992</v>
      </c>
      <c r="E2488" s="77">
        <f t="shared" si="266"/>
        <v>-506.7731</v>
      </c>
      <c r="F2488" s="77">
        <v>-12.706800000000001</v>
      </c>
      <c r="G2488" s="77">
        <v>9.684800000000001</v>
      </c>
      <c r="H2488">
        <v>0</v>
      </c>
      <c r="I2488" s="78">
        <v>11564</v>
      </c>
      <c r="J2488">
        <v>202002</v>
      </c>
      <c r="K2488" s="78">
        <v>11564</v>
      </c>
      <c r="L2488" s="77">
        <f t="shared" si="265"/>
        <v>-10.069999999999709</v>
      </c>
      <c r="M2488" s="78">
        <v>35908</v>
      </c>
      <c r="N2488" s="78">
        <v>830.67287999999996</v>
      </c>
      <c r="O2488" s="78">
        <v>-3323</v>
      </c>
      <c r="P2488" s="78">
        <v>-19.212009999999999</v>
      </c>
      <c r="Q2488" s="144">
        <v>35077.25</v>
      </c>
      <c r="R2488" s="78">
        <v>-20471</v>
      </c>
      <c r="S2488" s="78">
        <v>1303</v>
      </c>
      <c r="T2488" s="78">
        <v>2426</v>
      </c>
      <c r="U2488" s="78">
        <v>41607</v>
      </c>
      <c r="V2488" s="219">
        <v>-5.8307496334751366E-2</v>
      </c>
      <c r="W2488" s="78">
        <v>1745</v>
      </c>
      <c r="X2488" s="78">
        <v>446</v>
      </c>
      <c r="Y2488" s="78">
        <v>7089</v>
      </c>
      <c r="Z2488" s="78">
        <v>6966</v>
      </c>
      <c r="AA2488" s="78">
        <v>110.94</v>
      </c>
      <c r="AB2488" s="78">
        <v>129.72999999999999</v>
      </c>
      <c r="AC2488" s="78">
        <v>32718</v>
      </c>
      <c r="AD2488" s="104">
        <v>4.5127499999999996</v>
      </c>
      <c r="AE2488" s="78">
        <v>29763</v>
      </c>
      <c r="AF2488" s="104">
        <v>2.6253500000000001</v>
      </c>
      <c r="AG2488" s="78">
        <v>-47059</v>
      </c>
      <c r="AH2488" s="104">
        <v>-4.0188800000000002</v>
      </c>
      <c r="AI2488" s="78">
        <v>-62267</v>
      </c>
      <c r="AJ2488" s="104">
        <v>-3.3990200000000002</v>
      </c>
      <c r="AK2488" s="78">
        <v>11800</v>
      </c>
      <c r="AL2488" s="78">
        <v>11200</v>
      </c>
      <c r="AM2488" s="8">
        <v>11600</v>
      </c>
      <c r="AN2488" s="78">
        <v>259</v>
      </c>
      <c r="AO2488" s="78">
        <v>14400</v>
      </c>
      <c r="AP2488" s="78">
        <v>9400</v>
      </c>
      <c r="AQ2488" s="78">
        <v>11500</v>
      </c>
      <c r="AR2488" s="78">
        <v>505</v>
      </c>
      <c r="AS2488" s="78">
        <v>11800</v>
      </c>
      <c r="AT2488" s="78">
        <v>11300</v>
      </c>
      <c r="AU2488" s="78">
        <v>11600</v>
      </c>
      <c r="AV2488" s="78">
        <v>143</v>
      </c>
      <c r="AW2488" s="77">
        <v>19.329999999999998</v>
      </c>
      <c r="AX2488" s="144">
        <f t="shared" si="267"/>
        <v>0.93</v>
      </c>
      <c r="AY2488" s="144">
        <f t="shared" si="268"/>
        <v>0.95</v>
      </c>
      <c r="AZ2488" s="144">
        <f t="shared" si="269"/>
        <v>0.97</v>
      </c>
      <c r="BA2488" s="54">
        <f t="shared" si="270"/>
        <v>21.97697017590918</v>
      </c>
      <c r="BB2488" s="54">
        <f t="shared" si="271"/>
        <v>8.9550298240908184</v>
      </c>
    </row>
    <row r="2489" spans="1:54" x14ac:dyDescent="0.25">
      <c r="A2489" s="3">
        <v>43872</v>
      </c>
      <c r="B2489" s="77">
        <v>11664.04</v>
      </c>
      <c r="C2489" s="77">
        <v>1231.9547299999999</v>
      </c>
      <c r="D2489" s="77">
        <v>-6.8482000000000003</v>
      </c>
      <c r="E2489" s="77">
        <f t="shared" si="266"/>
        <v>-512.30150000000003</v>
      </c>
      <c r="F2489" s="77">
        <v>7.2476000000000003</v>
      </c>
      <c r="G2489" s="77">
        <v>12.9421</v>
      </c>
      <c r="H2489">
        <v>0</v>
      </c>
      <c r="I2489" s="78">
        <v>11666</v>
      </c>
      <c r="J2489">
        <v>202002</v>
      </c>
      <c r="K2489" s="78">
        <v>11666</v>
      </c>
      <c r="L2489" s="77">
        <f t="shared" si="265"/>
        <v>1.9599999999991269</v>
      </c>
      <c r="M2489" s="78">
        <v>34889</v>
      </c>
      <c r="N2489" s="78">
        <v>814.06916999999999</v>
      </c>
      <c r="O2489" s="78">
        <v>-2474</v>
      </c>
      <c r="P2489" s="78">
        <v>-14.426819999999999</v>
      </c>
      <c r="Q2489" s="144">
        <v>34270.5</v>
      </c>
      <c r="R2489" s="78">
        <v>-19840</v>
      </c>
      <c r="S2489" s="78">
        <v>1104</v>
      </c>
      <c r="T2489" s="78">
        <v>2493</v>
      </c>
      <c r="U2489" s="78">
        <v>39251</v>
      </c>
      <c r="V2489" s="219">
        <v>-6.3514305368016097E-2</v>
      </c>
      <c r="W2489" s="78">
        <v>1548</v>
      </c>
      <c r="X2489" s="78">
        <v>5872</v>
      </c>
      <c r="Y2489" s="78">
        <v>7357</v>
      </c>
      <c r="Z2489" s="78">
        <v>9360</v>
      </c>
      <c r="AA2489" s="78">
        <v>123.26</v>
      </c>
      <c r="AB2489" s="78">
        <v>133.18</v>
      </c>
      <c r="AC2489" s="78">
        <v>40095</v>
      </c>
      <c r="AD2489" s="104">
        <v>4.75631</v>
      </c>
      <c r="AE2489" s="78">
        <v>39395</v>
      </c>
      <c r="AF2489" s="104">
        <v>2.4714499999999999</v>
      </c>
      <c r="AG2489" s="78">
        <v>-44266</v>
      </c>
      <c r="AH2489" s="104">
        <v>-3.9914000000000001</v>
      </c>
      <c r="AI2489" s="78">
        <v>-77899</v>
      </c>
      <c r="AJ2489" s="104">
        <v>-3.1516199999999999</v>
      </c>
      <c r="AK2489" s="78">
        <v>11800</v>
      </c>
      <c r="AL2489" s="78">
        <v>11200</v>
      </c>
      <c r="AM2489" s="8">
        <v>11700</v>
      </c>
      <c r="AN2489" s="78">
        <v>217</v>
      </c>
      <c r="AO2489" s="78">
        <v>12100</v>
      </c>
      <c r="AP2489" s="78">
        <v>9400</v>
      </c>
      <c r="AQ2489" s="78">
        <v>11600</v>
      </c>
      <c r="AR2489" s="78">
        <v>453</v>
      </c>
      <c r="AS2489" s="78">
        <v>11750</v>
      </c>
      <c r="AT2489" s="78">
        <v>11550</v>
      </c>
      <c r="AU2489" s="78">
        <v>11650</v>
      </c>
      <c r="AV2489" s="78">
        <v>95</v>
      </c>
      <c r="AW2489" s="77">
        <v>17.53</v>
      </c>
      <c r="AX2489" s="144">
        <f t="shared" si="267"/>
        <v>0.72</v>
      </c>
      <c r="AY2489" s="144">
        <f t="shared" si="268"/>
        <v>0.83</v>
      </c>
      <c r="AZ2489" s="144">
        <f t="shared" si="269"/>
        <v>0.91</v>
      </c>
      <c r="BA2489" s="54">
        <f t="shared" si="270"/>
        <v>22.168667343485595</v>
      </c>
      <c r="BB2489" s="54">
        <f t="shared" si="271"/>
        <v>9.0353326565144023</v>
      </c>
    </row>
    <row r="2490" spans="1:54" x14ac:dyDescent="0.25">
      <c r="A2490" s="3">
        <v>43873</v>
      </c>
      <c r="B2490" s="77">
        <v>11774.19</v>
      </c>
      <c r="C2490" s="77">
        <v>1504.42446</v>
      </c>
      <c r="D2490" s="77">
        <v>62.418900000000001</v>
      </c>
      <c r="E2490" s="77">
        <f t="shared" si="266"/>
        <v>-352.38220000000001</v>
      </c>
      <c r="F2490" s="77">
        <v>4.7263999999999999</v>
      </c>
      <c r="G2490" s="77">
        <v>-1.5183000000000002</v>
      </c>
      <c r="H2490" t="s">
        <v>1969</v>
      </c>
      <c r="I2490" s="78">
        <v>11771</v>
      </c>
      <c r="J2490">
        <v>202002</v>
      </c>
      <c r="K2490" s="78">
        <v>11771</v>
      </c>
      <c r="L2490" s="77">
        <f t="shared" si="265"/>
        <v>-3.1900000000005093</v>
      </c>
      <c r="M2490" s="78">
        <v>39174</v>
      </c>
      <c r="N2490" s="78">
        <v>922.39580999999998</v>
      </c>
      <c r="O2490" s="78">
        <v>2527</v>
      </c>
      <c r="P2490" s="78">
        <v>14.868690000000001</v>
      </c>
      <c r="Q2490" s="144">
        <v>39805.75</v>
      </c>
      <c r="R2490" s="78">
        <v>-19381</v>
      </c>
      <c r="S2490" s="78">
        <v>2365</v>
      </c>
      <c r="T2490" s="78">
        <v>9906</v>
      </c>
      <c r="U2490" s="78">
        <v>41721</v>
      </c>
      <c r="V2490" s="219">
        <v>-0.23743438556122815</v>
      </c>
      <c r="W2490" s="78">
        <v>3897</v>
      </c>
      <c r="X2490" s="78">
        <v>7159</v>
      </c>
      <c r="Y2490" s="78">
        <v>9388</v>
      </c>
      <c r="Z2490" s="78">
        <v>10819</v>
      </c>
      <c r="AA2490" s="78">
        <v>115.34</v>
      </c>
      <c r="AB2490" s="78">
        <v>154.87</v>
      </c>
      <c r="AC2490" s="78">
        <v>29873</v>
      </c>
      <c r="AD2490" s="104">
        <v>4.9888700000000004</v>
      </c>
      <c r="AE2490" s="78">
        <v>41544</v>
      </c>
      <c r="AF2490" s="104">
        <v>2.0503399999999998</v>
      </c>
      <c r="AG2490" s="78">
        <v>-35865</v>
      </c>
      <c r="AH2490" s="104">
        <v>-3.92808</v>
      </c>
      <c r="AI2490" s="78">
        <v>-81640</v>
      </c>
      <c r="AJ2490" s="104">
        <v>-2.6884899999999998</v>
      </c>
      <c r="AK2490" s="78">
        <v>11900</v>
      </c>
      <c r="AL2490" s="78">
        <v>11500</v>
      </c>
      <c r="AM2490" s="8">
        <v>11750</v>
      </c>
      <c r="AN2490" s="78">
        <v>200</v>
      </c>
      <c r="AO2490" s="78">
        <v>12000</v>
      </c>
      <c r="AP2490" s="78">
        <v>9400</v>
      </c>
      <c r="AQ2490" s="78">
        <v>11700</v>
      </c>
      <c r="AR2490" s="78">
        <v>425</v>
      </c>
      <c r="AS2490" s="78">
        <v>11900</v>
      </c>
      <c r="AT2490" s="78">
        <v>11500</v>
      </c>
      <c r="AU2490" s="78">
        <v>11750</v>
      </c>
      <c r="AV2490" s="78">
        <v>200</v>
      </c>
      <c r="AW2490" s="77">
        <v>16.43</v>
      </c>
      <c r="AX2490" s="144">
        <f t="shared" si="267"/>
        <v>0.68</v>
      </c>
      <c r="AY2490" s="144">
        <f t="shared" si="268"/>
        <v>0.81</v>
      </c>
      <c r="AZ2490" s="144">
        <f t="shared" si="269"/>
        <v>0.9</v>
      </c>
      <c r="BA2490" s="54">
        <f t="shared" si="270"/>
        <v>22.24254421726587</v>
      </c>
      <c r="BB2490" s="54">
        <f t="shared" si="271"/>
        <v>9.1004557827341301</v>
      </c>
    </row>
    <row r="2491" spans="1:54" x14ac:dyDescent="0.25">
      <c r="A2491" s="3">
        <v>43874</v>
      </c>
      <c r="B2491" s="77">
        <v>11791.78</v>
      </c>
      <c r="C2491" s="77">
        <v>1410.6631199999999</v>
      </c>
      <c r="D2491" s="77">
        <v>19.680199999999999</v>
      </c>
      <c r="E2491" s="77">
        <f t="shared" si="266"/>
        <v>-234.49530000000004</v>
      </c>
      <c r="F2491" s="77">
        <v>-4.1492000000000004</v>
      </c>
      <c r="G2491" s="77">
        <v>-24.444699999999997</v>
      </c>
      <c r="H2491">
        <v>0</v>
      </c>
      <c r="I2491" s="78">
        <v>11774</v>
      </c>
      <c r="J2491">
        <v>202002</v>
      </c>
      <c r="K2491" s="78">
        <v>11774</v>
      </c>
      <c r="L2491" s="77">
        <f t="shared" si="265"/>
        <v>-17.780000000000655</v>
      </c>
      <c r="M2491" s="78">
        <v>41598</v>
      </c>
      <c r="N2491" s="78">
        <v>979.76538000000005</v>
      </c>
      <c r="O2491" s="78">
        <v>2296</v>
      </c>
      <c r="P2491" s="78">
        <v>13.50902</v>
      </c>
      <c r="Q2491" s="144">
        <v>42172</v>
      </c>
      <c r="R2491" s="78">
        <v>-19414</v>
      </c>
      <c r="S2491" s="78">
        <v>831</v>
      </c>
      <c r="T2491" s="78">
        <v>9892</v>
      </c>
      <c r="U2491" s="78">
        <v>42546</v>
      </c>
      <c r="V2491" s="219">
        <v>-0.23250129271846942</v>
      </c>
      <c r="W2491" s="78">
        <v>5915</v>
      </c>
      <c r="X2491" s="78">
        <v>9257</v>
      </c>
      <c r="Y2491" s="78">
        <v>12398</v>
      </c>
      <c r="Z2491" s="78">
        <v>14149</v>
      </c>
      <c r="AA2491" s="78">
        <v>111.54</v>
      </c>
      <c r="AB2491" s="78">
        <v>161.83000000000001</v>
      </c>
      <c r="AC2491" s="78">
        <v>30178</v>
      </c>
      <c r="AD2491" s="104">
        <v>4.8611899999999997</v>
      </c>
      <c r="AE2491" s="78">
        <v>44139</v>
      </c>
      <c r="AF2491" s="104">
        <v>1.83246</v>
      </c>
      <c r="AG2491" s="78">
        <v>-29280</v>
      </c>
      <c r="AH2491" s="104">
        <v>-3.9200599999999999</v>
      </c>
      <c r="AI2491" s="78">
        <v>-84965</v>
      </c>
      <c r="AJ2491" s="104">
        <v>-2.7488700000000001</v>
      </c>
      <c r="AK2491" s="78">
        <v>12000</v>
      </c>
      <c r="AL2491" s="78">
        <v>11500</v>
      </c>
      <c r="AM2491" s="8">
        <v>11800</v>
      </c>
      <c r="AN2491" s="78">
        <v>177</v>
      </c>
      <c r="AO2491" s="78">
        <v>12000</v>
      </c>
      <c r="AP2491" s="78">
        <v>9400</v>
      </c>
      <c r="AQ2491" s="78">
        <v>11800</v>
      </c>
      <c r="AR2491" s="78">
        <v>406</v>
      </c>
      <c r="AS2491" s="78">
        <v>12000</v>
      </c>
      <c r="AT2491" s="78">
        <v>11500</v>
      </c>
      <c r="AU2491" s="78">
        <v>11800</v>
      </c>
      <c r="AV2491" s="78">
        <v>177</v>
      </c>
      <c r="AW2491" s="77">
        <v>16.52</v>
      </c>
      <c r="AX2491" s="144">
        <f t="shared" si="267"/>
        <v>0.68</v>
      </c>
      <c r="AY2491" s="144">
        <f t="shared" si="268"/>
        <v>0.81</v>
      </c>
      <c r="AZ2491" s="144">
        <f t="shared" si="269"/>
        <v>0.9</v>
      </c>
      <c r="BA2491" s="54">
        <f t="shared" si="270"/>
        <v>22.330837797637479</v>
      </c>
      <c r="BB2491" s="54">
        <f t="shared" si="271"/>
        <v>9.2301622023625161</v>
      </c>
    </row>
    <row r="2492" spans="1:54" x14ac:dyDescent="0.25">
      <c r="A2492" s="3">
        <v>43875</v>
      </c>
      <c r="B2492" s="77">
        <v>11815.7</v>
      </c>
      <c r="C2492" s="77">
        <v>1130.9728600000001</v>
      </c>
      <c r="D2492" s="77">
        <v>16.941700000000001</v>
      </c>
      <c r="E2492" s="77">
        <f t="shared" si="266"/>
        <v>-205.24020000000004</v>
      </c>
      <c r="F2492" s="77">
        <v>-3.5087000000000002</v>
      </c>
      <c r="G2492" s="77">
        <v>11.8278</v>
      </c>
      <c r="H2492">
        <v>0</v>
      </c>
      <c r="I2492" s="78">
        <v>11812</v>
      </c>
      <c r="J2492">
        <v>202002</v>
      </c>
      <c r="K2492" s="78">
        <v>11812</v>
      </c>
      <c r="L2492" s="77">
        <f t="shared" si="265"/>
        <v>-3.7000000000007276</v>
      </c>
      <c r="M2492" s="78">
        <v>38351</v>
      </c>
      <c r="N2492" s="78">
        <v>905.80245000000002</v>
      </c>
      <c r="O2492" s="78">
        <v>-697</v>
      </c>
      <c r="P2492" s="78">
        <v>-4.1298500000000002</v>
      </c>
      <c r="Q2492" s="144">
        <v>38176.75</v>
      </c>
      <c r="R2492" s="78">
        <v>-19412</v>
      </c>
      <c r="S2492" s="78">
        <v>915</v>
      </c>
      <c r="T2492" s="78">
        <v>6997</v>
      </c>
      <c r="U2492" s="78">
        <v>43332</v>
      </c>
      <c r="V2492" s="219">
        <v>-0.16147419920612943</v>
      </c>
      <c r="W2492" s="78">
        <v>4524</v>
      </c>
      <c r="X2492" s="78">
        <v>8738</v>
      </c>
      <c r="Y2492" s="78">
        <v>9258</v>
      </c>
      <c r="Z2492" s="78">
        <v>12547</v>
      </c>
      <c r="AA2492" s="78">
        <v>123.09</v>
      </c>
      <c r="AB2492" s="78">
        <v>156.08000000000001</v>
      </c>
      <c r="AC2492" s="78">
        <v>29653</v>
      </c>
      <c r="AD2492" s="104">
        <v>4.8080499999999997</v>
      </c>
      <c r="AE2492" s="78">
        <v>46572</v>
      </c>
      <c r="AF2492" s="104">
        <v>1.7323500000000001</v>
      </c>
      <c r="AG2492" s="78">
        <v>-28073</v>
      </c>
      <c r="AH2492" s="104">
        <v>-3.9428299999999998</v>
      </c>
      <c r="AI2492" s="78">
        <v>-86872</v>
      </c>
      <c r="AJ2492" s="104">
        <v>-2.5091800000000002</v>
      </c>
      <c r="AK2492" s="78">
        <v>12000</v>
      </c>
      <c r="AL2492" s="78">
        <v>11500</v>
      </c>
      <c r="AM2492" s="8">
        <v>11800</v>
      </c>
      <c r="AN2492" s="78">
        <v>142</v>
      </c>
      <c r="AO2492" s="78">
        <v>12100</v>
      </c>
      <c r="AP2492" s="78">
        <v>9400</v>
      </c>
      <c r="AQ2492" s="78">
        <v>11800</v>
      </c>
      <c r="AR2492" s="78">
        <v>393</v>
      </c>
      <c r="AS2492" s="78">
        <v>12000</v>
      </c>
      <c r="AT2492" s="78">
        <v>11500</v>
      </c>
      <c r="AU2492" s="78">
        <v>11800</v>
      </c>
      <c r="AV2492" s="78">
        <v>142</v>
      </c>
      <c r="AW2492" s="77">
        <v>15.75</v>
      </c>
      <c r="AX2492" s="144">
        <f t="shared" si="267"/>
        <v>0.62</v>
      </c>
      <c r="AY2492" s="144">
        <f t="shared" si="268"/>
        <v>0.77</v>
      </c>
      <c r="AZ2492" s="144">
        <f t="shared" si="269"/>
        <v>0.88</v>
      </c>
      <c r="BA2492" s="54">
        <f t="shared" si="270"/>
        <v>22.351447272723242</v>
      </c>
      <c r="BB2492" s="54">
        <f t="shared" si="271"/>
        <v>9.2605527272767532</v>
      </c>
    </row>
    <row r="2493" spans="1:54" x14ac:dyDescent="0.25">
      <c r="A2493" s="3">
        <v>43878</v>
      </c>
      <c r="B2493" s="77">
        <v>11763.51</v>
      </c>
      <c r="C2493" s="77">
        <v>1160.30224</v>
      </c>
      <c r="D2493" s="77">
        <v>-42.093199999999996</v>
      </c>
      <c r="E2493" s="77">
        <f t="shared" si="266"/>
        <v>-301.5548</v>
      </c>
      <c r="F2493" s="77">
        <v>-14.2105</v>
      </c>
      <c r="G2493" s="77">
        <v>7.8632000000000009</v>
      </c>
      <c r="H2493">
        <v>0</v>
      </c>
      <c r="I2493" s="78">
        <v>11770</v>
      </c>
      <c r="J2493">
        <v>202002</v>
      </c>
      <c r="K2493" s="78">
        <v>11770</v>
      </c>
      <c r="L2493" s="77">
        <f t="shared" si="265"/>
        <v>6.4899999999997817</v>
      </c>
      <c r="M2493" s="78">
        <v>36853</v>
      </c>
      <c r="N2493" s="78">
        <v>866.92409999999995</v>
      </c>
      <c r="O2493" s="78">
        <v>-5403</v>
      </c>
      <c r="P2493" s="78">
        <v>-31.80104</v>
      </c>
      <c r="Q2493" s="144">
        <v>35502.25</v>
      </c>
      <c r="R2493" s="78">
        <v>-19817</v>
      </c>
      <c r="S2493" s="78">
        <v>1816</v>
      </c>
      <c r="T2493" s="78">
        <v>2369</v>
      </c>
      <c r="U2493" s="78">
        <v>43210</v>
      </c>
      <c r="V2493" s="219">
        <v>-5.4825271927794489E-2</v>
      </c>
      <c r="W2493" s="78">
        <v>3948</v>
      </c>
      <c r="X2493" s="78">
        <v>3948</v>
      </c>
      <c r="Y2493" s="78">
        <v>8028</v>
      </c>
      <c r="Z2493" s="78">
        <v>9319</v>
      </c>
      <c r="AA2493" s="78">
        <v>107.61</v>
      </c>
      <c r="AB2493" s="78">
        <v>144.58000000000001</v>
      </c>
      <c r="AC2493" s="78">
        <v>32696</v>
      </c>
      <c r="AD2493" s="104">
        <v>4.6086999999999998</v>
      </c>
      <c r="AE2493" s="78">
        <v>56433</v>
      </c>
      <c r="AF2493" s="104">
        <v>2.0149400000000002</v>
      </c>
      <c r="AG2493" s="78">
        <v>-51978</v>
      </c>
      <c r="AH2493" s="104">
        <v>-4.2298</v>
      </c>
      <c r="AI2493" s="78">
        <v>-81291</v>
      </c>
      <c r="AJ2493" s="104">
        <v>-2.7030599999999998</v>
      </c>
      <c r="AK2493" s="78">
        <v>11900</v>
      </c>
      <c r="AL2493" s="78">
        <v>11500</v>
      </c>
      <c r="AM2493" s="8">
        <v>11750</v>
      </c>
      <c r="AN2493" s="78">
        <v>101.5</v>
      </c>
      <c r="AO2493" s="78">
        <v>12100</v>
      </c>
      <c r="AP2493" s="78">
        <v>9400</v>
      </c>
      <c r="AQ2493" s="78">
        <v>11700</v>
      </c>
      <c r="AR2493" s="78">
        <v>396</v>
      </c>
      <c r="AS2493" s="78">
        <v>11900</v>
      </c>
      <c r="AT2493" s="78">
        <v>11500</v>
      </c>
      <c r="AU2493" s="78">
        <v>11750</v>
      </c>
      <c r="AV2493" s="78">
        <v>101.5</v>
      </c>
      <c r="AW2493" s="77">
        <v>16.2</v>
      </c>
      <c r="AX2493" s="144">
        <f t="shared" si="267"/>
        <v>0.62</v>
      </c>
      <c r="AY2493" s="144">
        <f t="shared" si="268"/>
        <v>0.77</v>
      </c>
      <c r="AZ2493" s="144">
        <f t="shared" si="269"/>
        <v>0.88</v>
      </c>
      <c r="BA2493" s="54">
        <f t="shared" si="270"/>
        <v>22.378661406059649</v>
      </c>
      <c r="BB2493" s="54">
        <f t="shared" si="271"/>
        <v>9.5513385939403452</v>
      </c>
    </row>
    <row r="2494" spans="1:54" x14ac:dyDescent="0.25">
      <c r="A2494" s="3">
        <v>43879</v>
      </c>
      <c r="B2494" s="77">
        <v>11648.98</v>
      </c>
      <c r="C2494" s="77">
        <v>1413.0667599999999</v>
      </c>
      <c r="D2494" s="77">
        <v>-212.1327</v>
      </c>
      <c r="E2494" s="77">
        <f t="shared" si="266"/>
        <v>-582.68319999999994</v>
      </c>
      <c r="F2494" s="77">
        <v>-3.915</v>
      </c>
      <c r="G2494" s="77">
        <v>-10.976600000000001</v>
      </c>
      <c r="H2494">
        <v>0</v>
      </c>
      <c r="I2494" s="78">
        <v>11640</v>
      </c>
      <c r="J2494">
        <v>202002</v>
      </c>
      <c r="K2494" s="78">
        <v>11640</v>
      </c>
      <c r="L2494" s="77">
        <f t="shared" si="265"/>
        <v>-8.9799999999995634</v>
      </c>
      <c r="M2494" s="78">
        <v>31665</v>
      </c>
      <c r="N2494" s="78">
        <v>736.63842</v>
      </c>
      <c r="O2494" s="78">
        <v>-9927</v>
      </c>
      <c r="P2494" s="78">
        <v>-57.77572</v>
      </c>
      <c r="Q2494" s="144">
        <v>29183.25</v>
      </c>
      <c r="R2494" s="78">
        <v>-18989</v>
      </c>
      <c r="S2494" s="78">
        <v>2768</v>
      </c>
      <c r="T2494" s="78">
        <v>-3656</v>
      </c>
      <c r="U2494" s="78">
        <v>46343</v>
      </c>
      <c r="V2494" s="219">
        <v>7.8890015752109272E-2</v>
      </c>
      <c r="W2494" s="78">
        <v>4558</v>
      </c>
      <c r="X2494" s="78">
        <v>4558</v>
      </c>
      <c r="Y2494" s="78">
        <v>5095</v>
      </c>
      <c r="Z2494" s="78">
        <v>239</v>
      </c>
      <c r="AA2494" s="78">
        <v>103.66</v>
      </c>
      <c r="AB2494" s="78">
        <v>124.7</v>
      </c>
      <c r="AC2494" s="78">
        <v>31058</v>
      </c>
      <c r="AD2494" s="104">
        <v>4.2636399999999997</v>
      </c>
      <c r="AE2494" s="78">
        <v>55886</v>
      </c>
      <c r="AF2494" s="104">
        <v>2.2721200000000001</v>
      </c>
      <c r="AG2494" s="78">
        <v>-75644</v>
      </c>
      <c r="AH2494" s="104">
        <v>-4.4101999999999997</v>
      </c>
      <c r="AI2494" s="78">
        <v>-73904</v>
      </c>
      <c r="AJ2494" s="104">
        <v>-2.8498700000000001</v>
      </c>
      <c r="AK2494" s="78">
        <v>11800</v>
      </c>
      <c r="AL2494" s="78">
        <v>11500</v>
      </c>
      <c r="AM2494" s="8">
        <v>11650</v>
      </c>
      <c r="AN2494" s="78">
        <v>94.5</v>
      </c>
      <c r="AO2494" s="78">
        <v>12000</v>
      </c>
      <c r="AP2494" s="78">
        <v>9400</v>
      </c>
      <c r="AQ2494" s="78">
        <v>11600</v>
      </c>
      <c r="AR2494" s="78">
        <v>415</v>
      </c>
      <c r="AS2494" s="78">
        <v>11800</v>
      </c>
      <c r="AT2494" s="78">
        <v>11500</v>
      </c>
      <c r="AU2494" s="78">
        <v>11650</v>
      </c>
      <c r="AV2494" s="78">
        <v>94.5</v>
      </c>
      <c r="AW2494" s="77">
        <v>17.14</v>
      </c>
      <c r="AX2494" s="144">
        <f t="shared" si="267"/>
        <v>0.68</v>
      </c>
      <c r="AY2494" s="144">
        <f t="shared" si="268"/>
        <v>0.81</v>
      </c>
      <c r="AZ2494" s="144">
        <f t="shared" si="269"/>
        <v>0.9</v>
      </c>
      <c r="BA2494" s="54">
        <f t="shared" si="270"/>
        <v>22.447369249070739</v>
      </c>
      <c r="BB2494" s="54">
        <f t="shared" si="271"/>
        <v>9.8986307509292502</v>
      </c>
    </row>
    <row r="2495" spans="1:54" x14ac:dyDescent="0.25">
      <c r="A2495" s="3">
        <v>43880</v>
      </c>
      <c r="B2495" s="77">
        <v>11758.84</v>
      </c>
      <c r="C2495" s="77">
        <v>1417.4997800000001</v>
      </c>
      <c r="D2495" s="77">
        <v>37.997500000000002</v>
      </c>
      <c r="E2495" s="77">
        <f t="shared" si="266"/>
        <v>-651.9382999999998</v>
      </c>
      <c r="F2495" s="77">
        <v>-8.4737000000000009</v>
      </c>
      <c r="G2495" s="77">
        <v>25.855999999999998</v>
      </c>
      <c r="H2495" t="s">
        <v>1970</v>
      </c>
      <c r="I2495" s="78">
        <v>11760</v>
      </c>
      <c r="J2495">
        <v>202003</v>
      </c>
      <c r="K2495" s="78">
        <v>11762</v>
      </c>
      <c r="L2495" s="77">
        <f t="shared" si="265"/>
        <v>3.1599999999998545</v>
      </c>
      <c r="M2495" s="78">
        <v>31328</v>
      </c>
      <c r="N2495" s="78">
        <v>737.09348</v>
      </c>
      <c r="O2495" s="78">
        <v>5890</v>
      </c>
      <c r="P2495" s="78">
        <v>34.642159999999997</v>
      </c>
      <c r="Q2495" s="144">
        <v>32800.5</v>
      </c>
      <c r="R2495" s="78">
        <v>-18559</v>
      </c>
      <c r="S2495" s="78">
        <v>1774</v>
      </c>
      <c r="T2495" s="78">
        <v>7386</v>
      </c>
      <c r="U2495" s="78">
        <v>30088</v>
      </c>
      <c r="V2495" s="219">
        <v>-0.24547992555171497</v>
      </c>
      <c r="W2495" s="78">
        <v>5390</v>
      </c>
      <c r="X2495" s="78">
        <v>5299</v>
      </c>
      <c r="Y2495" s="78">
        <v>12204</v>
      </c>
      <c r="Z2495" s="78">
        <v>16154</v>
      </c>
      <c r="AA2495" s="78">
        <v>103.73</v>
      </c>
      <c r="AB2495" s="78">
        <v>184.1</v>
      </c>
      <c r="AC2495" s="78">
        <v>15846</v>
      </c>
      <c r="AD2495" s="104">
        <v>4.5921200000000004</v>
      </c>
      <c r="AE2495" s="78">
        <v>44992</v>
      </c>
      <c r="AF2495" s="104">
        <v>1.9549300000000001</v>
      </c>
      <c r="AG2495" s="78">
        <v>-13981</v>
      </c>
      <c r="AH2495" s="104">
        <v>-4.1780299999999997</v>
      </c>
      <c r="AI2495" s="78">
        <v>-82308</v>
      </c>
      <c r="AJ2495" s="104">
        <v>-2.8980399999999999</v>
      </c>
      <c r="AK2495" s="78">
        <v>12100</v>
      </c>
      <c r="AL2495" s="78">
        <v>9400</v>
      </c>
      <c r="AM2495" s="8">
        <v>11800</v>
      </c>
      <c r="AN2495" s="78">
        <v>368</v>
      </c>
      <c r="AO2495" s="78">
        <v>11400</v>
      </c>
      <c r="AP2495" s="78">
        <v>10600</v>
      </c>
      <c r="AQ2495" s="78">
        <v>11700</v>
      </c>
      <c r="AR2495" s="78">
        <v>519</v>
      </c>
      <c r="AS2495" s="78">
        <v>11850</v>
      </c>
      <c r="AT2495" s="78">
        <v>11700</v>
      </c>
      <c r="AU2495" s="78">
        <v>11800</v>
      </c>
      <c r="AV2495" s="78">
        <v>180</v>
      </c>
      <c r="AW2495" s="77">
        <v>15.85</v>
      </c>
      <c r="AX2495" s="144">
        <f t="shared" si="267"/>
        <v>0.55000000000000004</v>
      </c>
      <c r="AY2495" s="144">
        <f t="shared" si="268"/>
        <v>0.73</v>
      </c>
      <c r="AZ2495" s="144">
        <f t="shared" si="269"/>
        <v>0.86</v>
      </c>
      <c r="BA2495" s="54">
        <f t="shared" si="270"/>
        <v>22.240848270385683</v>
      </c>
      <c r="BB2495" s="54">
        <f t="shared" si="271"/>
        <v>10.564151729614316</v>
      </c>
    </row>
    <row r="2496" spans="1:54" x14ac:dyDescent="0.25">
      <c r="A2496" s="3">
        <v>43881</v>
      </c>
      <c r="B2496" s="77">
        <v>11725.09</v>
      </c>
      <c r="C2496" s="77">
        <v>1353.14329</v>
      </c>
      <c r="D2496" s="77">
        <v>-82.701399999999992</v>
      </c>
      <c r="E2496" s="77">
        <f t="shared" si="266"/>
        <v>-775.65</v>
      </c>
      <c r="F2496" s="77">
        <v>-2.0721000000000003</v>
      </c>
      <c r="G2496" s="77">
        <v>13.826500000000001</v>
      </c>
      <c r="H2496">
        <v>0</v>
      </c>
      <c r="I2496" s="78">
        <v>11715</v>
      </c>
      <c r="J2496">
        <v>202003</v>
      </c>
      <c r="K2496" s="78">
        <v>11715</v>
      </c>
      <c r="L2496" s="77">
        <f t="shared" si="265"/>
        <v>-10.090000000000146</v>
      </c>
      <c r="M2496" s="78">
        <v>25807</v>
      </c>
      <c r="N2496" s="78">
        <v>604.62474999999995</v>
      </c>
      <c r="O2496" s="78">
        <v>-3104</v>
      </c>
      <c r="P2496" s="78">
        <v>-18.17793</v>
      </c>
      <c r="Q2496" s="144">
        <v>25031</v>
      </c>
      <c r="R2496" s="78">
        <v>-18546</v>
      </c>
      <c r="S2496" s="78">
        <v>2832</v>
      </c>
      <c r="T2496" s="78">
        <v>-2109</v>
      </c>
      <c r="U2496" s="78">
        <v>32738</v>
      </c>
      <c r="V2496" s="219">
        <v>6.4420551041603033E-2</v>
      </c>
      <c r="W2496" s="78">
        <v>4523</v>
      </c>
      <c r="X2496" s="78">
        <v>4010</v>
      </c>
      <c r="Y2496" s="78">
        <v>8657</v>
      </c>
      <c r="Z2496" s="78">
        <v>9500</v>
      </c>
      <c r="AA2496" s="78">
        <v>102.81</v>
      </c>
      <c r="AB2496" s="78">
        <v>163.11000000000001</v>
      </c>
      <c r="AC2496" s="78">
        <v>17067</v>
      </c>
      <c r="AD2496" s="104">
        <v>4.6166400000000003</v>
      </c>
      <c r="AE2496" s="78">
        <v>48062</v>
      </c>
      <c r="AF2496" s="104">
        <v>1.9621500000000001</v>
      </c>
      <c r="AG2496" s="78">
        <v>-21393</v>
      </c>
      <c r="AH2496" s="104">
        <v>-4.5750700000000002</v>
      </c>
      <c r="AI2496" s="78">
        <v>-68319</v>
      </c>
      <c r="AJ2496" s="104">
        <v>-2.4994399999999999</v>
      </c>
      <c r="AK2496" s="78">
        <v>12000</v>
      </c>
      <c r="AL2496" s="78">
        <v>9400</v>
      </c>
      <c r="AM2496" s="8">
        <v>11700</v>
      </c>
      <c r="AN2496" s="78">
        <v>367</v>
      </c>
      <c r="AO2496" s="78">
        <v>11400</v>
      </c>
      <c r="AP2496" s="78">
        <v>11000</v>
      </c>
      <c r="AQ2496" s="78">
        <v>11700</v>
      </c>
      <c r="AR2496" s="78">
        <v>504</v>
      </c>
      <c r="AS2496" s="78">
        <v>11900</v>
      </c>
      <c r="AT2496" s="78">
        <v>11400</v>
      </c>
      <c r="AU2496" s="78">
        <v>11750</v>
      </c>
      <c r="AV2496" s="78">
        <v>161</v>
      </c>
      <c r="AW2496" s="77">
        <v>15.7</v>
      </c>
      <c r="AX2496" s="144">
        <f t="shared" si="267"/>
        <v>0.48</v>
      </c>
      <c r="AY2496" s="144">
        <f t="shared" si="268"/>
        <v>0.69</v>
      </c>
      <c r="AZ2496" s="144">
        <f t="shared" si="269"/>
        <v>0.84</v>
      </c>
      <c r="BA2496" s="54">
        <f t="shared" si="270"/>
        <v>22.013056019613924</v>
      </c>
      <c r="BB2496" s="54">
        <f t="shared" si="271"/>
        <v>11.197943980386075</v>
      </c>
    </row>
    <row r="2497" spans="1:54" x14ac:dyDescent="0.25">
      <c r="A2497" s="3">
        <v>43882</v>
      </c>
      <c r="B2497" s="77">
        <v>11686.35</v>
      </c>
      <c r="C2497" s="77">
        <v>1249.4530199999999</v>
      </c>
      <c r="D2497" s="77">
        <v>-34.451500000000003</v>
      </c>
      <c r="E2497" s="77">
        <f t="shared" si="266"/>
        <v>-721.14959999999996</v>
      </c>
      <c r="F2497" s="77">
        <v>-1.2488999999999999</v>
      </c>
      <c r="G2497" s="77">
        <v>-8.2180999999999997</v>
      </c>
      <c r="H2497">
        <v>0</v>
      </c>
      <c r="I2497" s="78">
        <v>11664</v>
      </c>
      <c r="J2497">
        <v>202003</v>
      </c>
      <c r="K2497" s="78">
        <v>11664</v>
      </c>
      <c r="L2497" s="77">
        <f t="shared" si="265"/>
        <v>-22.350000000000364</v>
      </c>
      <c r="M2497" s="78">
        <v>26662</v>
      </c>
      <c r="N2497" s="78">
        <v>621.99032</v>
      </c>
      <c r="O2497" s="78">
        <v>-3461</v>
      </c>
      <c r="P2497" s="78">
        <v>-20.179760000000002</v>
      </c>
      <c r="Q2497" s="144">
        <v>25796.75</v>
      </c>
      <c r="R2497" s="78">
        <v>-18867</v>
      </c>
      <c r="S2497" s="78">
        <v>1288</v>
      </c>
      <c r="T2497" s="78">
        <v>-2683</v>
      </c>
      <c r="U2497" s="78">
        <v>33653</v>
      </c>
      <c r="V2497" s="219">
        <v>7.9725433096603571E-2</v>
      </c>
      <c r="W2497" s="78">
        <v>3514</v>
      </c>
      <c r="X2497" s="78">
        <v>3083</v>
      </c>
      <c r="Y2497" s="78">
        <v>7256</v>
      </c>
      <c r="Z2497" s="78">
        <v>10800</v>
      </c>
      <c r="AA2497" s="78">
        <v>110.87</v>
      </c>
      <c r="AB2497" s="78">
        <v>159.91</v>
      </c>
      <c r="AC2497" s="78">
        <v>19504</v>
      </c>
      <c r="AD2497" s="104">
        <v>4.4891399999999999</v>
      </c>
      <c r="AE2497" s="78">
        <v>54313</v>
      </c>
      <c r="AF2497" s="104">
        <v>1.88985</v>
      </c>
      <c r="AG2497" s="78">
        <v>-12815</v>
      </c>
      <c r="AH2497" s="104">
        <v>-4.4083899999999998</v>
      </c>
      <c r="AI2497" s="78">
        <v>-77036</v>
      </c>
      <c r="AJ2497" s="104">
        <v>-2.7521499999999999</v>
      </c>
      <c r="AK2497" s="78">
        <v>12000</v>
      </c>
      <c r="AL2497" s="78">
        <v>9400</v>
      </c>
      <c r="AM2497" s="8">
        <v>11700</v>
      </c>
      <c r="AN2497" s="78">
        <v>377</v>
      </c>
      <c r="AO2497" s="78">
        <v>12100</v>
      </c>
      <c r="AP2497" s="78">
        <v>11000</v>
      </c>
      <c r="AQ2497" s="78">
        <v>11600</v>
      </c>
      <c r="AR2497" s="78">
        <v>531</v>
      </c>
      <c r="AS2497" s="78">
        <v>11900</v>
      </c>
      <c r="AT2497" s="78">
        <v>11400</v>
      </c>
      <c r="AU2497" s="78">
        <v>11700</v>
      </c>
      <c r="AV2497" s="78">
        <v>153</v>
      </c>
      <c r="AW2497" s="77">
        <v>16.72</v>
      </c>
      <c r="AX2497" s="144">
        <f t="shared" si="267"/>
        <v>0.65</v>
      </c>
      <c r="AY2497" s="144">
        <f t="shared" si="268"/>
        <v>0.79</v>
      </c>
      <c r="AZ2497" s="144">
        <f t="shared" si="269"/>
        <v>0.89</v>
      </c>
      <c r="BA2497" s="54">
        <f t="shared" si="270"/>
        <v>21.773415281130774</v>
      </c>
      <c r="BB2497" s="54">
        <f t="shared" si="271"/>
        <v>11.923584718869229</v>
      </c>
    </row>
    <row r="2498" spans="1:54" x14ac:dyDescent="0.25">
      <c r="A2498" s="3">
        <v>43885</v>
      </c>
      <c r="B2498" s="77">
        <v>11534.87</v>
      </c>
      <c r="C2498" s="77">
        <v>1402.9722300000001</v>
      </c>
      <c r="D2498" s="77">
        <v>-263.4325</v>
      </c>
      <c r="E2498" s="77">
        <f t="shared" si="266"/>
        <v>-938.37119999999993</v>
      </c>
      <c r="F2498" s="77">
        <v>2.7913000000000001</v>
      </c>
      <c r="G2498" s="77">
        <v>-14.828099999999999</v>
      </c>
      <c r="H2498">
        <v>0</v>
      </c>
      <c r="I2498" s="78">
        <v>11508</v>
      </c>
      <c r="J2498">
        <v>202003</v>
      </c>
      <c r="K2498" s="78">
        <v>11508</v>
      </c>
      <c r="L2498" s="77">
        <f t="shared" si="265"/>
        <v>-26.8700000000008</v>
      </c>
      <c r="M2498" s="78">
        <v>26756</v>
      </c>
      <c r="N2498" s="78">
        <v>616.06011000000001</v>
      </c>
      <c r="O2498" s="78">
        <v>-6859</v>
      </c>
      <c r="P2498" s="78">
        <v>-39.473320000000001</v>
      </c>
      <c r="Q2498" s="144">
        <v>25041.25</v>
      </c>
      <c r="R2498" s="78">
        <v>-18887</v>
      </c>
      <c r="S2498" s="78">
        <v>651</v>
      </c>
      <c r="T2498" s="78">
        <v>-7316</v>
      </c>
      <c r="U2498" s="78">
        <v>36378</v>
      </c>
      <c r="V2498" s="219">
        <v>0.20111056132827534</v>
      </c>
      <c r="W2498" s="78">
        <v>3441</v>
      </c>
      <c r="X2498" s="78">
        <v>2568</v>
      </c>
      <c r="Y2498" s="78">
        <v>7174</v>
      </c>
      <c r="Z2498" s="78">
        <v>9074</v>
      </c>
      <c r="AA2498" s="78">
        <v>112.49</v>
      </c>
      <c r="AB2498" s="78">
        <v>137.88999999999999</v>
      </c>
      <c r="AC2498" s="78">
        <v>21260</v>
      </c>
      <c r="AD2498" s="104">
        <v>4.1994199999999999</v>
      </c>
      <c r="AE2498" s="78">
        <v>64877</v>
      </c>
      <c r="AF2498" s="104">
        <v>3.1670199999999999</v>
      </c>
      <c r="AG2498" s="78">
        <v>-32268</v>
      </c>
      <c r="AH2498" s="104">
        <v>-4.0438599999999996</v>
      </c>
      <c r="AI2498" s="78">
        <v>-83261</v>
      </c>
      <c r="AJ2498" s="104">
        <v>-4.0106599999999997</v>
      </c>
      <c r="AK2498" s="78">
        <v>12000</v>
      </c>
      <c r="AL2498" s="78">
        <v>9400</v>
      </c>
      <c r="AM2498" s="8">
        <v>11500</v>
      </c>
      <c r="AN2498" s="78">
        <v>408</v>
      </c>
      <c r="AO2498" s="78">
        <v>12100</v>
      </c>
      <c r="AP2498" s="78">
        <v>11000</v>
      </c>
      <c r="AQ2498" s="78">
        <v>11500</v>
      </c>
      <c r="AR2498" s="78">
        <v>555</v>
      </c>
      <c r="AS2498" s="78">
        <v>11850</v>
      </c>
      <c r="AT2498" s="78">
        <v>11400</v>
      </c>
      <c r="AU2498" s="78">
        <v>11500</v>
      </c>
      <c r="AV2498" s="78">
        <v>154</v>
      </c>
      <c r="AW2498" s="77">
        <v>18.43</v>
      </c>
      <c r="AX2498" s="144">
        <f t="shared" si="267"/>
        <v>0.75</v>
      </c>
      <c r="AY2498" s="144">
        <f t="shared" si="268"/>
        <v>0.85</v>
      </c>
      <c r="AZ2498" s="144">
        <f t="shared" si="269"/>
        <v>0.92</v>
      </c>
      <c r="BA2498" s="54">
        <f t="shared" si="270"/>
        <v>21.562269691082157</v>
      </c>
      <c r="BB2498" s="54">
        <f t="shared" si="271"/>
        <v>12.783730308917839</v>
      </c>
    </row>
    <row r="2499" spans="1:54" x14ac:dyDescent="0.25">
      <c r="A2499" s="3">
        <v>43886</v>
      </c>
      <c r="B2499" s="77">
        <v>11540.23</v>
      </c>
      <c r="C2499" s="77">
        <v>1554.87338</v>
      </c>
      <c r="D2499" s="77">
        <v>-116.66</v>
      </c>
      <c r="E2499" s="77">
        <f t="shared" si="266"/>
        <v>-1034.3099</v>
      </c>
      <c r="F2499" s="77">
        <v>-4.5598999999999998</v>
      </c>
      <c r="G2499" s="77">
        <v>6.0308000000000002</v>
      </c>
      <c r="H2499">
        <v>0</v>
      </c>
      <c r="I2499" s="78">
        <v>11542</v>
      </c>
      <c r="J2499">
        <v>202003</v>
      </c>
      <c r="K2499" s="78">
        <v>11542</v>
      </c>
      <c r="L2499" s="77">
        <f t="shared" ref="L2499:L2562" si="272">K2499-B2499</f>
        <v>1.7700000000004366</v>
      </c>
      <c r="M2499" s="78">
        <v>27454</v>
      </c>
      <c r="N2499" s="78">
        <v>633.77837999999997</v>
      </c>
      <c r="O2499" s="78">
        <v>-3743</v>
      </c>
      <c r="P2499" s="78">
        <v>-21.594650000000001</v>
      </c>
      <c r="Q2499" s="144">
        <v>26518.25</v>
      </c>
      <c r="R2499" s="78">
        <v>-18731</v>
      </c>
      <c r="S2499" s="78">
        <v>1499</v>
      </c>
      <c r="T2499" s="78">
        <v>-3665</v>
      </c>
      <c r="U2499" s="78">
        <v>38736</v>
      </c>
      <c r="V2499" s="219">
        <v>9.4614828583230073E-2</v>
      </c>
      <c r="W2499" s="78">
        <v>2637</v>
      </c>
      <c r="X2499" s="78">
        <v>2653</v>
      </c>
      <c r="Y2499" s="78">
        <v>7100</v>
      </c>
      <c r="Z2499" s="78">
        <v>10526</v>
      </c>
      <c r="AA2499" s="78">
        <v>122.36</v>
      </c>
      <c r="AB2499" s="78">
        <v>140.33000000000001</v>
      </c>
      <c r="AC2499" s="78">
        <v>25198</v>
      </c>
      <c r="AD2499" s="104">
        <v>4.4015899999999997</v>
      </c>
      <c r="AE2499" s="78">
        <v>67846</v>
      </c>
      <c r="AF2499" s="104">
        <v>2.9356800000000001</v>
      </c>
      <c r="AG2499" s="78">
        <v>-43730</v>
      </c>
      <c r="AH2499" s="104">
        <v>-4.0883599999999998</v>
      </c>
      <c r="AI2499" s="78">
        <v>-86113</v>
      </c>
      <c r="AJ2499" s="104">
        <v>-3.6685300000000001</v>
      </c>
      <c r="AK2499" s="78">
        <v>12000</v>
      </c>
      <c r="AL2499" s="78">
        <v>9400</v>
      </c>
      <c r="AM2499" s="8">
        <v>11500</v>
      </c>
      <c r="AN2499" s="78">
        <v>400</v>
      </c>
      <c r="AO2499" s="78">
        <v>12100</v>
      </c>
      <c r="AP2499" s="78">
        <v>10000</v>
      </c>
      <c r="AQ2499" s="78">
        <v>11500</v>
      </c>
      <c r="AR2499" s="78">
        <v>547</v>
      </c>
      <c r="AS2499" s="78">
        <v>11650</v>
      </c>
      <c r="AT2499" s="78">
        <v>11400</v>
      </c>
      <c r="AU2499" s="78">
        <v>11550</v>
      </c>
      <c r="AV2499" s="78">
        <v>94.5</v>
      </c>
      <c r="AW2499" s="77">
        <v>18.52</v>
      </c>
      <c r="AX2499" s="144">
        <f t="shared" si="267"/>
        <v>0.75</v>
      </c>
      <c r="AY2499" s="144">
        <f t="shared" si="268"/>
        <v>0.85</v>
      </c>
      <c r="AZ2499" s="144">
        <f t="shared" si="269"/>
        <v>0.92</v>
      </c>
      <c r="BA2499" s="54">
        <f t="shared" si="270"/>
        <v>21.160851540827856</v>
      </c>
      <c r="BB2499" s="54">
        <f t="shared" si="271"/>
        <v>13.845148459172142</v>
      </c>
    </row>
    <row r="2500" spans="1:54" x14ac:dyDescent="0.25">
      <c r="A2500" s="3">
        <v>43887</v>
      </c>
      <c r="B2500" s="77">
        <v>11433.62</v>
      </c>
      <c r="C2500" s="77">
        <v>1770.7702200000001</v>
      </c>
      <c r="D2500" s="77">
        <v>-332.0351</v>
      </c>
      <c r="E2500" s="77">
        <f t="shared" si="266"/>
        <v>-1421.1594</v>
      </c>
      <c r="F2500" s="77">
        <v>7.2011000000000003</v>
      </c>
      <c r="G2500" s="77">
        <v>-16.563299999999998</v>
      </c>
      <c r="H2500" t="s">
        <v>1971</v>
      </c>
      <c r="I2500" s="78">
        <v>11421</v>
      </c>
      <c r="J2500">
        <v>202003</v>
      </c>
      <c r="K2500" s="78">
        <v>11421</v>
      </c>
      <c r="L2500" s="77">
        <f t="shared" si="272"/>
        <v>-12.6200000000008</v>
      </c>
      <c r="M2500" s="78">
        <v>21461</v>
      </c>
      <c r="N2500" s="78">
        <v>490.32481000000001</v>
      </c>
      <c r="O2500" s="78">
        <v>-3621</v>
      </c>
      <c r="P2500" s="78">
        <v>-20.673290000000001</v>
      </c>
      <c r="Q2500" s="144">
        <v>20555.75</v>
      </c>
      <c r="R2500" s="78">
        <v>-18536</v>
      </c>
      <c r="S2500" s="78">
        <v>1775</v>
      </c>
      <c r="T2500" s="78">
        <v>-3694</v>
      </c>
      <c r="U2500" s="78">
        <v>38184</v>
      </c>
      <c r="V2500" s="219">
        <v>9.6742090928137445E-2</v>
      </c>
      <c r="W2500" s="78">
        <v>1277</v>
      </c>
      <c r="X2500" s="78">
        <v>1046</v>
      </c>
      <c r="Y2500" s="78">
        <v>3802</v>
      </c>
      <c r="Z2500" s="78">
        <v>3531</v>
      </c>
      <c r="AA2500" s="78">
        <v>119.06</v>
      </c>
      <c r="AB2500" s="78">
        <v>172.19</v>
      </c>
      <c r="AC2500" s="78">
        <v>16255</v>
      </c>
      <c r="AD2500" s="104">
        <v>4.0749599999999999</v>
      </c>
      <c r="AE2500" s="78">
        <v>75082</v>
      </c>
      <c r="AF2500" s="104">
        <v>4.9517899999999999</v>
      </c>
      <c r="AG2500" s="78">
        <v>-31694</v>
      </c>
      <c r="AH2500" s="104">
        <v>-4.2663500000000001</v>
      </c>
      <c r="AI2500" s="78">
        <v>-93975</v>
      </c>
      <c r="AJ2500" s="104">
        <v>-5.70336</v>
      </c>
      <c r="AK2500" s="78">
        <v>12000</v>
      </c>
      <c r="AL2500" s="78">
        <v>9400</v>
      </c>
      <c r="AM2500" s="8">
        <v>11400</v>
      </c>
      <c r="AN2500" s="78">
        <v>426</v>
      </c>
      <c r="AO2500" s="78">
        <v>12100</v>
      </c>
      <c r="AP2500" s="78">
        <v>11000</v>
      </c>
      <c r="AQ2500" s="78">
        <v>11400</v>
      </c>
      <c r="AR2500" s="78">
        <v>593</v>
      </c>
      <c r="AS2500" s="78">
        <v>11650</v>
      </c>
      <c r="AT2500" s="78">
        <v>10700</v>
      </c>
      <c r="AU2500" s="78">
        <v>11450</v>
      </c>
      <c r="AV2500" s="78">
        <v>246</v>
      </c>
      <c r="AW2500" s="77">
        <v>20</v>
      </c>
      <c r="AX2500" s="144">
        <f t="shared" si="267"/>
        <v>0.96</v>
      </c>
      <c r="AY2500" s="144">
        <f t="shared" si="268"/>
        <v>0.97</v>
      </c>
      <c r="AZ2500" s="144">
        <f t="shared" si="269"/>
        <v>0.98</v>
      </c>
      <c r="BA2500" s="54">
        <f t="shared" si="270"/>
        <v>20.872558845670852</v>
      </c>
      <c r="BB2500" s="54">
        <f t="shared" si="271"/>
        <v>14.876441154329141</v>
      </c>
    </row>
    <row r="2501" spans="1:54" x14ac:dyDescent="0.25">
      <c r="A2501" s="3">
        <v>43888</v>
      </c>
      <c r="B2501" s="77">
        <v>11292.17</v>
      </c>
      <c r="C2501" s="77">
        <v>2034.5978600000001</v>
      </c>
      <c r="D2501" s="77">
        <v>-232.227</v>
      </c>
      <c r="E2501" s="77">
        <f t="shared" si="266"/>
        <v>-1472.3634</v>
      </c>
      <c r="F2501" s="77">
        <v>-9.9970999999999997</v>
      </c>
      <c r="G2501" s="77">
        <v>-59.354599999999998</v>
      </c>
      <c r="H2501">
        <v>0</v>
      </c>
      <c r="I2501" s="78">
        <v>11273</v>
      </c>
      <c r="J2501">
        <v>202003</v>
      </c>
      <c r="K2501" s="78">
        <v>11273</v>
      </c>
      <c r="L2501" s="77">
        <f t="shared" si="272"/>
        <v>-19.170000000000073</v>
      </c>
      <c r="M2501" s="78">
        <v>20581</v>
      </c>
      <c r="N2501" s="78">
        <v>464.28586000000001</v>
      </c>
      <c r="O2501" s="78">
        <v>-5084</v>
      </c>
      <c r="P2501" s="78">
        <v>-28.660740000000001</v>
      </c>
      <c r="Q2501" s="144">
        <v>19310</v>
      </c>
      <c r="R2501" s="78">
        <v>-18942</v>
      </c>
      <c r="S2501" s="78">
        <v>-157</v>
      </c>
      <c r="T2501" s="78">
        <v>-6289</v>
      </c>
      <c r="U2501" s="78">
        <v>42384</v>
      </c>
      <c r="V2501" s="219">
        <v>0.14838146470366176</v>
      </c>
      <c r="W2501" s="78">
        <v>431</v>
      </c>
      <c r="X2501" s="78">
        <v>325</v>
      </c>
      <c r="Y2501" s="78">
        <v>4107</v>
      </c>
      <c r="Z2501" s="78">
        <v>3831</v>
      </c>
      <c r="AA2501" s="78">
        <v>110.79</v>
      </c>
      <c r="AB2501" s="78">
        <v>143.1</v>
      </c>
      <c r="AC2501" s="78">
        <v>25716</v>
      </c>
      <c r="AD2501" s="104">
        <v>3.97126</v>
      </c>
      <c r="AE2501" s="78">
        <v>90072</v>
      </c>
      <c r="AF2501" s="104">
        <v>7.2501199999999999</v>
      </c>
      <c r="AG2501" s="78">
        <v>-26625</v>
      </c>
      <c r="AH2501" s="104">
        <v>-3.7994500000000002</v>
      </c>
      <c r="AI2501" s="78">
        <v>-96690</v>
      </c>
      <c r="AJ2501" s="104">
        <v>-7.8820100000000002</v>
      </c>
      <c r="AK2501" s="78">
        <v>12000</v>
      </c>
      <c r="AL2501" s="78">
        <v>9400</v>
      </c>
      <c r="AM2501" s="8">
        <v>11300</v>
      </c>
      <c r="AN2501" s="78">
        <v>474</v>
      </c>
      <c r="AO2501" s="78">
        <v>12100</v>
      </c>
      <c r="AP2501" s="78">
        <v>10000</v>
      </c>
      <c r="AQ2501" s="78">
        <v>11200</v>
      </c>
      <c r="AR2501" s="78">
        <v>642</v>
      </c>
      <c r="AS2501" s="78">
        <v>11650</v>
      </c>
      <c r="AT2501" s="78">
        <v>11000</v>
      </c>
      <c r="AU2501" s="78">
        <v>11300</v>
      </c>
      <c r="AV2501" s="78">
        <v>266</v>
      </c>
      <c r="AW2501" s="77">
        <v>22.92</v>
      </c>
      <c r="AX2501" s="144">
        <f t="shared" si="267"/>
        <v>1</v>
      </c>
      <c r="AY2501" s="144">
        <f t="shared" si="268"/>
        <v>1</v>
      </c>
      <c r="AZ2501" s="144">
        <f t="shared" si="269"/>
        <v>1</v>
      </c>
      <c r="BA2501" s="54">
        <f t="shared" si="270"/>
        <v>21.698414256582094</v>
      </c>
      <c r="BB2501" s="54">
        <f t="shared" si="271"/>
        <v>14.361585743417908</v>
      </c>
    </row>
    <row r="2502" spans="1:54" x14ac:dyDescent="0.25">
      <c r="A2502" s="3">
        <v>43892</v>
      </c>
      <c r="B2502" s="77">
        <v>11170.46</v>
      </c>
      <c r="C2502" s="77">
        <v>2032.0689400000001</v>
      </c>
      <c r="D2502" s="77">
        <v>-197.04159999999999</v>
      </c>
      <c r="E2502" s="77">
        <f t="shared" si="266"/>
        <v>-1497.4198000000001</v>
      </c>
      <c r="F2502" s="77">
        <v>1.7065999999999999</v>
      </c>
      <c r="G2502" s="77">
        <v>11.6539</v>
      </c>
      <c r="H2502">
        <v>0</v>
      </c>
      <c r="I2502" s="78">
        <v>11174</v>
      </c>
      <c r="J2502">
        <v>202003</v>
      </c>
      <c r="K2502" s="78">
        <v>11174</v>
      </c>
      <c r="L2502" s="77">
        <f t="shared" si="272"/>
        <v>3.5400000000008731</v>
      </c>
      <c r="M2502" s="78">
        <v>19009</v>
      </c>
      <c r="N2502" s="78">
        <v>425.01611000000003</v>
      </c>
      <c r="O2502" s="78">
        <v>-9853</v>
      </c>
      <c r="P2502" s="78">
        <v>-55.048299999999998</v>
      </c>
      <c r="Q2502" s="144">
        <v>16545.75</v>
      </c>
      <c r="R2502" s="78">
        <v>-18795</v>
      </c>
      <c r="S2502" s="78">
        <v>203</v>
      </c>
      <c r="T2502" s="78">
        <v>-11087</v>
      </c>
      <c r="U2502" s="78">
        <v>44285</v>
      </c>
      <c r="V2502" s="219">
        <v>0.25035565089759515</v>
      </c>
      <c r="W2502" s="78">
        <v>332</v>
      </c>
      <c r="X2502" s="78">
        <v>1434</v>
      </c>
      <c r="Y2502" s="78">
        <v>170</v>
      </c>
      <c r="Z2502" s="78">
        <v>-571</v>
      </c>
      <c r="AA2502" s="78">
        <v>105.58</v>
      </c>
      <c r="AB2502" s="78">
        <v>128.56</v>
      </c>
      <c r="AC2502" s="78">
        <v>34831</v>
      </c>
      <c r="AD2502" s="104">
        <v>4.11226</v>
      </c>
      <c r="AE2502" s="78">
        <v>117551</v>
      </c>
      <c r="AF2502" s="104">
        <v>9.4627300000000005</v>
      </c>
      <c r="AG2502" s="78">
        <v>-58236</v>
      </c>
      <c r="AH2502" s="104">
        <v>-4.2472000000000003</v>
      </c>
      <c r="AI2502" s="78">
        <v>-93554</v>
      </c>
      <c r="AJ2502" s="104">
        <v>-9.0710800000000003</v>
      </c>
      <c r="AK2502" s="78">
        <v>12000</v>
      </c>
      <c r="AL2502" s="78">
        <v>9400</v>
      </c>
      <c r="AM2502" s="8">
        <v>11200</v>
      </c>
      <c r="AN2502" s="78">
        <v>495</v>
      </c>
      <c r="AO2502" s="78">
        <v>11700</v>
      </c>
      <c r="AP2502" s="78">
        <v>11000</v>
      </c>
      <c r="AQ2502" s="78">
        <v>11200</v>
      </c>
      <c r="AR2502" s="78">
        <v>696</v>
      </c>
      <c r="AS2502" s="78">
        <v>11500</v>
      </c>
      <c r="AT2502" s="78">
        <v>10600</v>
      </c>
      <c r="AU2502" s="78">
        <v>11200</v>
      </c>
      <c r="AV2502" s="78">
        <v>194</v>
      </c>
      <c r="AW2502" s="77">
        <v>25.25</v>
      </c>
      <c r="AX2502" s="144">
        <f t="shared" si="267"/>
        <v>1</v>
      </c>
      <c r="AY2502" s="144">
        <f t="shared" si="268"/>
        <v>1</v>
      </c>
      <c r="AZ2502" s="144">
        <f t="shared" si="269"/>
        <v>1</v>
      </c>
      <c r="BA2502" s="54">
        <f t="shared" si="270"/>
        <v>23.211053192577172</v>
      </c>
      <c r="BB2502" s="54">
        <f t="shared" si="271"/>
        <v>13.45894680742283</v>
      </c>
    </row>
    <row r="2503" spans="1:54" x14ac:dyDescent="0.25">
      <c r="A2503" s="3">
        <v>43893</v>
      </c>
      <c r="B2503" s="77">
        <v>11327.72</v>
      </c>
      <c r="C2503" s="77">
        <v>1650.18977</v>
      </c>
      <c r="D2503" s="77">
        <v>-135.32579999999999</v>
      </c>
      <c r="E2503" s="77">
        <f t="shared" si="266"/>
        <v>-1644.8533</v>
      </c>
      <c r="F2503" s="77">
        <v>8.4321999999999999</v>
      </c>
      <c r="G2503" s="77">
        <v>-21.156300000000002</v>
      </c>
      <c r="H2503">
        <v>0</v>
      </c>
      <c r="I2503" s="78">
        <v>11324</v>
      </c>
      <c r="J2503">
        <v>202003</v>
      </c>
      <c r="K2503" s="78">
        <v>11324</v>
      </c>
      <c r="L2503" s="77">
        <f t="shared" si="272"/>
        <v>-3.7199999999993452</v>
      </c>
      <c r="M2503" s="78">
        <v>23349</v>
      </c>
      <c r="N2503" s="78">
        <v>528.81416000000002</v>
      </c>
      <c r="O2503" s="78">
        <v>-3430</v>
      </c>
      <c r="P2503" s="78">
        <v>-19.40268</v>
      </c>
      <c r="Q2503" s="144">
        <v>22491.5</v>
      </c>
      <c r="R2503" s="78">
        <v>-18952</v>
      </c>
      <c r="S2503" s="78">
        <v>-1097</v>
      </c>
      <c r="T2503" s="78">
        <v>-5252</v>
      </c>
      <c r="U2503" s="78">
        <v>42736</v>
      </c>
      <c r="V2503" s="219">
        <v>0.12289404717334332</v>
      </c>
      <c r="W2503" s="78">
        <v>290</v>
      </c>
      <c r="X2503" s="78">
        <v>1654</v>
      </c>
      <c r="Y2503" s="78">
        <v>1668</v>
      </c>
      <c r="Z2503" s="78">
        <v>3032</v>
      </c>
      <c r="AA2503" s="78">
        <v>98.03</v>
      </c>
      <c r="AB2503" s="78">
        <v>135.71</v>
      </c>
      <c r="AC2503" s="78">
        <v>46711</v>
      </c>
      <c r="AD2503" s="104">
        <v>5.3215300000000001</v>
      </c>
      <c r="AE2503" s="78">
        <v>131879</v>
      </c>
      <c r="AF2503" s="104">
        <v>8.9930400000000006</v>
      </c>
      <c r="AG2503" s="78">
        <v>-45180</v>
      </c>
      <c r="AH2503" s="104">
        <v>-4.6740000000000004</v>
      </c>
      <c r="AI2503" s="78">
        <v>-121649</v>
      </c>
      <c r="AJ2503" s="104">
        <v>-9.0912199999999999</v>
      </c>
      <c r="AK2503" s="78">
        <v>12000</v>
      </c>
      <c r="AL2503" s="78">
        <v>9400</v>
      </c>
      <c r="AM2503" s="8">
        <v>11300</v>
      </c>
      <c r="AN2503" s="78">
        <v>413</v>
      </c>
      <c r="AO2503" s="78">
        <v>11700</v>
      </c>
      <c r="AP2503" s="78">
        <v>10800</v>
      </c>
      <c r="AQ2503" s="78">
        <v>11300</v>
      </c>
      <c r="AR2503" s="78">
        <v>629</v>
      </c>
      <c r="AS2503" s="78">
        <v>11450</v>
      </c>
      <c r="AT2503" s="78">
        <v>11300</v>
      </c>
      <c r="AU2503" s="78">
        <v>11350</v>
      </c>
      <c r="AV2503" s="78">
        <v>106</v>
      </c>
      <c r="AW2503" s="77">
        <v>22.91</v>
      </c>
      <c r="AX2503" s="144">
        <f t="shared" si="267"/>
        <v>0.93</v>
      </c>
      <c r="AY2503" s="144">
        <f t="shared" si="268"/>
        <v>0.95</v>
      </c>
      <c r="AZ2503" s="144">
        <f t="shared" si="269"/>
        <v>0.97</v>
      </c>
      <c r="BA2503" s="54">
        <f t="shared" si="270"/>
        <v>23.695146647745407</v>
      </c>
      <c r="BB2503" s="54">
        <f t="shared" si="271"/>
        <v>13.239853352254595</v>
      </c>
    </row>
    <row r="2504" spans="1:54" x14ac:dyDescent="0.25">
      <c r="A2504" s="3">
        <v>43894</v>
      </c>
      <c r="B2504" s="77">
        <v>11392.35</v>
      </c>
      <c r="C2504" s="77">
        <v>1407.35268</v>
      </c>
      <c r="D2504" s="77">
        <v>62.766199999999998</v>
      </c>
      <c r="E2504" s="77">
        <f t="shared" si="266"/>
        <v>-1541.7426</v>
      </c>
      <c r="F2504" s="77">
        <v>1.2609000000000001</v>
      </c>
      <c r="G2504" s="77">
        <v>-35.662300000000002</v>
      </c>
      <c r="H2504" t="s">
        <v>1972</v>
      </c>
      <c r="I2504" s="78">
        <v>11364</v>
      </c>
      <c r="J2504">
        <v>202003</v>
      </c>
      <c r="K2504" s="78">
        <v>11364</v>
      </c>
      <c r="L2504" s="77">
        <f t="shared" si="272"/>
        <v>-28.350000000000364</v>
      </c>
      <c r="M2504" s="78">
        <v>26997</v>
      </c>
      <c r="N2504" s="78">
        <v>613.41332</v>
      </c>
      <c r="O2504" s="78">
        <v>1234</v>
      </c>
      <c r="P2504" s="78">
        <v>7.0184199999999999</v>
      </c>
      <c r="Q2504" s="144">
        <v>27305.5</v>
      </c>
      <c r="R2504" s="78">
        <v>-21631</v>
      </c>
      <c r="S2504" s="78">
        <v>380</v>
      </c>
      <c r="T2504" s="78">
        <v>3580</v>
      </c>
      <c r="U2504" s="78">
        <v>42912</v>
      </c>
      <c r="V2504" s="219">
        <v>-8.3426547352721855E-2</v>
      </c>
      <c r="W2504" s="78">
        <v>927</v>
      </c>
      <c r="X2504" s="78">
        <v>796</v>
      </c>
      <c r="Y2504" s="78">
        <v>4065</v>
      </c>
      <c r="Z2504" s="78">
        <v>3934</v>
      </c>
      <c r="AA2504" s="78">
        <v>104.65</v>
      </c>
      <c r="AB2504" s="78">
        <v>173.5</v>
      </c>
      <c r="AC2504" s="78">
        <v>29684</v>
      </c>
      <c r="AD2504" s="104">
        <v>5.4065899999999996</v>
      </c>
      <c r="AE2504" s="78">
        <v>123802</v>
      </c>
      <c r="AF2504" s="104">
        <v>8.91615</v>
      </c>
      <c r="AG2504" s="78">
        <v>-38460</v>
      </c>
      <c r="AH2504" s="104">
        <v>-5.0546499999999996</v>
      </c>
      <c r="AI2504" s="78">
        <v>-124082</v>
      </c>
      <c r="AJ2504" s="104">
        <v>-9.0572499999999998</v>
      </c>
      <c r="AK2504" s="78">
        <v>12000</v>
      </c>
      <c r="AL2504" s="78">
        <v>9400</v>
      </c>
      <c r="AM2504" s="8">
        <v>11400</v>
      </c>
      <c r="AN2504" s="78">
        <v>375</v>
      </c>
      <c r="AO2504" s="78">
        <v>11700</v>
      </c>
      <c r="AP2504" s="78">
        <v>10800</v>
      </c>
      <c r="AQ2504" s="78">
        <v>11300</v>
      </c>
      <c r="AR2504" s="78">
        <v>606</v>
      </c>
      <c r="AS2504" s="78">
        <v>11650</v>
      </c>
      <c r="AT2504" s="78">
        <v>10600</v>
      </c>
      <c r="AU2504" s="78">
        <v>11400</v>
      </c>
      <c r="AV2504" s="78">
        <v>235</v>
      </c>
      <c r="AW2504" s="77">
        <v>22.55</v>
      </c>
      <c r="AX2504" s="144">
        <f t="shared" si="267"/>
        <v>0.89</v>
      </c>
      <c r="AY2504" s="144">
        <f t="shared" si="268"/>
        <v>0.93</v>
      </c>
      <c r="AZ2504" s="144">
        <f t="shared" si="269"/>
        <v>0.96</v>
      </c>
      <c r="BA2504" s="54">
        <f t="shared" si="270"/>
        <v>24.194858601908905</v>
      </c>
      <c r="BB2504" s="54">
        <f t="shared" si="271"/>
        <v>13.119141398091097</v>
      </c>
    </row>
    <row r="2505" spans="1:54" x14ac:dyDescent="0.25">
      <c r="A2505" s="3">
        <v>43895</v>
      </c>
      <c r="B2505" s="77">
        <v>11514.82</v>
      </c>
      <c r="C2505" s="77">
        <v>1459.5794100000001</v>
      </c>
      <c r="D2505" s="77">
        <v>9.6564999999999994</v>
      </c>
      <c r="E2505" s="77">
        <f t="shared" si="266"/>
        <v>-1526.7435</v>
      </c>
      <c r="F2505" s="77">
        <v>13.9528</v>
      </c>
      <c r="G2505" s="77">
        <v>7.7215999999999996</v>
      </c>
      <c r="H2505">
        <v>0</v>
      </c>
      <c r="I2505" s="78">
        <v>11492</v>
      </c>
      <c r="J2505">
        <v>202003</v>
      </c>
      <c r="K2505" s="78">
        <v>11492</v>
      </c>
      <c r="L2505" s="77">
        <f t="shared" si="272"/>
        <v>-22.819999999999709</v>
      </c>
      <c r="M2505" s="78">
        <v>29764</v>
      </c>
      <c r="N2505" s="78">
        <v>684.24433999999997</v>
      </c>
      <c r="O2505" s="78">
        <v>4378</v>
      </c>
      <c r="P2505" s="78">
        <v>25.16254</v>
      </c>
      <c r="Q2505" s="144">
        <v>30858.5</v>
      </c>
      <c r="R2505" s="78">
        <v>-23030</v>
      </c>
      <c r="S2505" s="78">
        <v>1437</v>
      </c>
      <c r="T2505" s="78">
        <v>6789</v>
      </c>
      <c r="U2505" s="78">
        <v>48691</v>
      </c>
      <c r="V2505" s="219">
        <v>-0.13943028485757122</v>
      </c>
      <c r="W2505" s="78">
        <v>232</v>
      </c>
      <c r="X2505" s="78">
        <v>365</v>
      </c>
      <c r="Y2505" s="78">
        <v>5039</v>
      </c>
      <c r="Z2505" s="78">
        <v>6797</v>
      </c>
      <c r="AA2505" s="78">
        <v>112.02</v>
      </c>
      <c r="AB2505" s="78">
        <v>175.04</v>
      </c>
      <c r="AC2505" s="78">
        <v>36283</v>
      </c>
      <c r="AD2505" s="104">
        <v>6.10703</v>
      </c>
      <c r="AE2505" s="78">
        <v>133103</v>
      </c>
      <c r="AF2505" s="104">
        <v>7.48407</v>
      </c>
      <c r="AG2505" s="78">
        <v>-30574</v>
      </c>
      <c r="AH2505" s="104">
        <v>-5.3135500000000002</v>
      </c>
      <c r="AI2505" s="78">
        <v>-131889</v>
      </c>
      <c r="AJ2505" s="104">
        <v>-7.8324600000000002</v>
      </c>
      <c r="AK2505" s="78">
        <v>12000</v>
      </c>
      <c r="AL2505" s="78">
        <v>9400</v>
      </c>
      <c r="AM2505" s="8">
        <v>11500</v>
      </c>
      <c r="AN2505" s="78">
        <v>295</v>
      </c>
      <c r="AO2505" s="78">
        <v>11900</v>
      </c>
      <c r="AP2505" s="78">
        <v>10800</v>
      </c>
      <c r="AQ2505" s="78">
        <v>11500</v>
      </c>
      <c r="AR2505" s="78">
        <v>511</v>
      </c>
      <c r="AS2505" s="78">
        <v>11700</v>
      </c>
      <c r="AT2505" s="78">
        <v>11100</v>
      </c>
      <c r="AU2505" s="78">
        <v>11500</v>
      </c>
      <c r="AV2505" s="78">
        <v>179</v>
      </c>
      <c r="AW2505" s="77">
        <v>19.37</v>
      </c>
      <c r="AX2505" s="144">
        <f t="shared" si="267"/>
        <v>0.75</v>
      </c>
      <c r="AY2505" s="144">
        <f t="shared" si="268"/>
        <v>0.85</v>
      </c>
      <c r="AZ2505" s="144">
        <f t="shared" si="269"/>
        <v>0.92</v>
      </c>
      <c r="BA2505" s="54">
        <f t="shared" si="270"/>
        <v>24.24002044249638</v>
      </c>
      <c r="BB2505" s="54">
        <f t="shared" si="271"/>
        <v>13.14597955750363</v>
      </c>
    </row>
    <row r="2506" spans="1:54" x14ac:dyDescent="0.25">
      <c r="A2506" s="3">
        <v>43896</v>
      </c>
      <c r="B2506" s="77">
        <v>11321.81</v>
      </c>
      <c r="C2506" s="77">
        <v>1514.7831200000001</v>
      </c>
      <c r="D2506" s="77">
        <v>-288.24270000000001</v>
      </c>
      <c r="E2506" s="77">
        <f t="shared" si="266"/>
        <v>-1867.0920000000001</v>
      </c>
      <c r="F2506" s="77">
        <v>7.8348000000000004</v>
      </c>
      <c r="G2506" s="77">
        <v>-42.285299999999999</v>
      </c>
      <c r="H2506">
        <v>0</v>
      </c>
      <c r="I2506" s="78">
        <v>11269</v>
      </c>
      <c r="J2506">
        <v>202003</v>
      </c>
      <c r="K2506" s="78">
        <v>11269</v>
      </c>
      <c r="L2506" s="77">
        <f t="shared" si="272"/>
        <v>-52.809999999999491</v>
      </c>
      <c r="M2506" s="78">
        <v>22285</v>
      </c>
      <c r="N2506" s="78">
        <v>502.60097999999999</v>
      </c>
      <c r="O2506" s="78">
        <v>-3841</v>
      </c>
      <c r="P2506" s="78">
        <v>-21.621770000000001</v>
      </c>
      <c r="Q2506" s="144">
        <v>21324.75</v>
      </c>
      <c r="R2506" s="78">
        <v>-24014</v>
      </c>
      <c r="S2506" s="78">
        <v>1285</v>
      </c>
      <c r="T2506" s="78">
        <v>-4275</v>
      </c>
      <c r="U2506" s="78">
        <v>51494</v>
      </c>
      <c r="V2506" s="219">
        <v>8.3019380898745485E-2</v>
      </c>
      <c r="W2506" s="78">
        <v>-8013</v>
      </c>
      <c r="X2506" s="78">
        <v>-8835</v>
      </c>
      <c r="Y2506" s="78">
        <v>-2246</v>
      </c>
      <c r="Z2506" s="78">
        <v>-4938</v>
      </c>
      <c r="AA2506" s="78">
        <v>105.84</v>
      </c>
      <c r="AB2506" s="78">
        <v>149.07</v>
      </c>
      <c r="AC2506" s="78">
        <v>43474</v>
      </c>
      <c r="AD2506" s="104">
        <v>5.0411700000000002</v>
      </c>
      <c r="AE2506" s="78">
        <v>153737</v>
      </c>
      <c r="AF2506" s="104">
        <v>11.73621</v>
      </c>
      <c r="AG2506" s="78">
        <v>-47254</v>
      </c>
      <c r="AH2506" s="104">
        <v>-4.8329700000000004</v>
      </c>
      <c r="AI2506" s="78">
        <v>-125979</v>
      </c>
      <c r="AJ2506" s="104">
        <v>-11.013260000000001</v>
      </c>
      <c r="AK2506" s="78">
        <v>11700</v>
      </c>
      <c r="AL2506" s="78">
        <v>9400</v>
      </c>
      <c r="AM2506" s="8">
        <v>11300</v>
      </c>
      <c r="AN2506" s="78">
        <v>365</v>
      </c>
      <c r="AO2506" s="78">
        <v>11700</v>
      </c>
      <c r="AP2506" s="78">
        <v>10800</v>
      </c>
      <c r="AQ2506" s="78">
        <v>11200</v>
      </c>
      <c r="AR2506" s="78">
        <v>626</v>
      </c>
      <c r="AS2506" s="78">
        <v>11600</v>
      </c>
      <c r="AT2506" s="78">
        <v>11000</v>
      </c>
      <c r="AU2506" s="78">
        <v>11300</v>
      </c>
      <c r="AV2506" s="78">
        <v>234</v>
      </c>
      <c r="AW2506" s="77">
        <v>22.93</v>
      </c>
      <c r="AX2506" s="144">
        <f t="shared" si="267"/>
        <v>0.96</v>
      </c>
      <c r="AY2506" s="144">
        <f t="shared" si="268"/>
        <v>0.97</v>
      </c>
      <c r="AZ2506" s="144">
        <f t="shared" si="269"/>
        <v>0.98</v>
      </c>
      <c r="BA2506" s="54">
        <f t="shared" si="270"/>
        <v>24.787500072024017</v>
      </c>
      <c r="BB2506" s="54">
        <f t="shared" si="271"/>
        <v>13.095499927975986</v>
      </c>
    </row>
    <row r="2507" spans="1:54" x14ac:dyDescent="0.25">
      <c r="A2507" s="3">
        <v>43899</v>
      </c>
      <c r="B2507" s="77">
        <v>10977.64</v>
      </c>
      <c r="C2507" s="77">
        <v>2326.7077599999998</v>
      </c>
      <c r="D2507" s="77">
        <v>-545.58879999999999</v>
      </c>
      <c r="E2507" s="77">
        <f t="shared" si="266"/>
        <v>-2324.7893000000004</v>
      </c>
      <c r="F2507" s="77">
        <v>8.299199999999999</v>
      </c>
      <c r="G2507" s="77">
        <v>-63.990900000000003</v>
      </c>
      <c r="H2507">
        <v>0</v>
      </c>
      <c r="I2507" s="78">
        <v>10950</v>
      </c>
      <c r="J2507">
        <v>202003</v>
      </c>
      <c r="K2507" s="78">
        <v>10950</v>
      </c>
      <c r="L2507" s="77">
        <f t="shared" si="272"/>
        <v>-27.639999999999418</v>
      </c>
      <c r="M2507" s="78">
        <v>31376</v>
      </c>
      <c r="N2507" s="78">
        <v>687.73437000000001</v>
      </c>
      <c r="O2507" s="78">
        <v>-2762</v>
      </c>
      <c r="P2507" s="78">
        <v>-15.10248</v>
      </c>
      <c r="Q2507" s="144">
        <v>30685.5</v>
      </c>
      <c r="R2507" s="78">
        <v>-26287</v>
      </c>
      <c r="S2507" s="78">
        <v>-1993</v>
      </c>
      <c r="T2507" s="78">
        <v>-3648</v>
      </c>
      <c r="U2507" s="78">
        <v>50734</v>
      </c>
      <c r="V2507" s="219">
        <v>7.1904442779989752E-2</v>
      </c>
      <c r="W2507" s="78">
        <v>-9103</v>
      </c>
      <c r="X2507" s="78">
        <v>-9606</v>
      </c>
      <c r="Y2507" s="78">
        <v>-2417</v>
      </c>
      <c r="Z2507" s="78">
        <v>1479</v>
      </c>
      <c r="AA2507" s="78">
        <v>103.97</v>
      </c>
      <c r="AB2507" s="78">
        <v>121.63</v>
      </c>
      <c r="AC2507" s="78">
        <v>50264</v>
      </c>
      <c r="AD2507" s="104">
        <v>4.0990200000000003</v>
      </c>
      <c r="AE2507" s="78">
        <v>150561</v>
      </c>
      <c r="AF2507" s="104">
        <v>19.35444</v>
      </c>
      <c r="AG2507" s="78">
        <v>-63686</v>
      </c>
      <c r="AH2507" s="104">
        <v>-3.4876800000000001</v>
      </c>
      <c r="AI2507" s="78">
        <v>-133945</v>
      </c>
      <c r="AJ2507" s="104">
        <v>-17.53622</v>
      </c>
      <c r="AK2507" s="78">
        <v>11700</v>
      </c>
      <c r="AL2507" s="78">
        <v>9400</v>
      </c>
      <c r="AM2507" s="8">
        <v>10900</v>
      </c>
      <c r="AN2507" s="78">
        <v>494</v>
      </c>
      <c r="AO2507" s="78">
        <v>11700</v>
      </c>
      <c r="AP2507" s="78">
        <v>10800</v>
      </c>
      <c r="AQ2507" s="78">
        <v>10900</v>
      </c>
      <c r="AR2507" s="78">
        <v>770</v>
      </c>
      <c r="AS2507" s="78">
        <v>11300</v>
      </c>
      <c r="AT2507" s="78">
        <v>10500</v>
      </c>
      <c r="AU2507" s="78">
        <v>11000</v>
      </c>
      <c r="AV2507" s="78">
        <v>260</v>
      </c>
      <c r="AW2507" s="77">
        <v>28.36</v>
      </c>
      <c r="AX2507" s="144">
        <f t="shared" si="267"/>
        <v>1</v>
      </c>
      <c r="AY2507" s="144">
        <f t="shared" si="268"/>
        <v>1</v>
      </c>
      <c r="AZ2507" s="144">
        <f t="shared" si="269"/>
        <v>1</v>
      </c>
      <c r="BA2507" s="54">
        <f t="shared" si="270"/>
        <v>26.623246479094242</v>
      </c>
      <c r="BB2507" s="54">
        <f t="shared" si="271"/>
        <v>12.217753520905765</v>
      </c>
    </row>
    <row r="2508" spans="1:54" x14ac:dyDescent="0.25">
      <c r="A2508" s="3">
        <v>43900</v>
      </c>
      <c r="B2508" s="77">
        <v>11003.54</v>
      </c>
      <c r="C2508" s="77">
        <v>2077.53829</v>
      </c>
      <c r="D2508" s="77">
        <v>-86.265900000000002</v>
      </c>
      <c r="E2508" s="77">
        <f t="shared" si="266"/>
        <v>-2365.5853999999999</v>
      </c>
      <c r="F2508" s="77">
        <v>-2.0139</v>
      </c>
      <c r="G2508" s="77">
        <v>7.4787999999999997</v>
      </c>
      <c r="H2508">
        <v>0</v>
      </c>
      <c r="I2508" s="78">
        <v>10984</v>
      </c>
      <c r="J2508">
        <v>202003</v>
      </c>
      <c r="K2508" s="78">
        <v>10984</v>
      </c>
      <c r="L2508" s="77">
        <f t="shared" si="272"/>
        <v>-19.540000000000873</v>
      </c>
      <c r="M2508" s="78">
        <v>21519</v>
      </c>
      <c r="N2508" s="78">
        <v>473.55403999999999</v>
      </c>
      <c r="O2508" s="78">
        <v>-3427</v>
      </c>
      <c r="P2508" s="78">
        <v>-18.784770000000002</v>
      </c>
      <c r="Q2508" s="144">
        <v>20662.25</v>
      </c>
      <c r="R2508" s="78">
        <v>-26630</v>
      </c>
      <c r="S2508" s="78">
        <v>1789</v>
      </c>
      <c r="T2508" s="78">
        <v>-3729</v>
      </c>
      <c r="U2508" s="78">
        <v>52234</v>
      </c>
      <c r="V2508" s="219">
        <v>7.1390282191675924E-2</v>
      </c>
      <c r="W2508" s="78">
        <v>-12720</v>
      </c>
      <c r="X2508" s="78">
        <v>-12763</v>
      </c>
      <c r="Y2508" s="78">
        <v>-8348</v>
      </c>
      <c r="Z2508" s="78">
        <v>-11316</v>
      </c>
      <c r="AA2508" s="78">
        <v>104.84</v>
      </c>
      <c r="AB2508" s="78">
        <v>124.33</v>
      </c>
      <c r="AC2508" s="78">
        <v>61315</v>
      </c>
      <c r="AD2508" s="104">
        <v>6.26166</v>
      </c>
      <c r="AE2508" s="78">
        <v>156304</v>
      </c>
      <c r="AF2508" s="104">
        <v>17.588049999999999</v>
      </c>
      <c r="AG2508" s="78">
        <v>-107900</v>
      </c>
      <c r="AH2508" s="104">
        <v>-6.1930800000000001</v>
      </c>
      <c r="AI2508" s="78">
        <v>-111925</v>
      </c>
      <c r="AJ2508" s="104">
        <v>-15.956619999999999</v>
      </c>
      <c r="AK2508" s="78">
        <v>12000</v>
      </c>
      <c r="AL2508" s="78">
        <v>9400</v>
      </c>
      <c r="AM2508" s="8">
        <v>11000</v>
      </c>
      <c r="AN2508" s="78">
        <v>366</v>
      </c>
      <c r="AO2508" s="78">
        <v>11700</v>
      </c>
      <c r="AP2508" s="78">
        <v>10800</v>
      </c>
      <c r="AQ2508" s="78">
        <v>10900</v>
      </c>
      <c r="AR2508" s="78">
        <v>702</v>
      </c>
      <c r="AS2508" s="78">
        <v>11200</v>
      </c>
      <c r="AT2508" s="78">
        <v>10500</v>
      </c>
      <c r="AU2508" s="78">
        <v>11000</v>
      </c>
      <c r="AV2508" s="78">
        <v>138</v>
      </c>
      <c r="AW2508" s="77">
        <v>26.75</v>
      </c>
      <c r="AX2508" s="144">
        <f t="shared" si="267"/>
        <v>0.96</v>
      </c>
      <c r="AY2508" s="144">
        <f t="shared" si="268"/>
        <v>0.97</v>
      </c>
      <c r="AZ2508" s="144">
        <f t="shared" si="269"/>
        <v>0.98</v>
      </c>
      <c r="BA2508" s="54">
        <f t="shared" si="270"/>
        <v>27.704027774957435</v>
      </c>
      <c r="BB2508" s="54">
        <f t="shared" si="271"/>
        <v>11.878972225042578</v>
      </c>
    </row>
    <row r="2509" spans="1:54" x14ac:dyDescent="0.25">
      <c r="A2509" s="3">
        <v>43901</v>
      </c>
      <c r="B2509" s="77">
        <v>10893.75</v>
      </c>
      <c r="C2509" s="77">
        <v>1776.5818999999999</v>
      </c>
      <c r="D2509" s="77">
        <v>-211.5367</v>
      </c>
      <c r="E2509" s="77">
        <f t="shared" si="266"/>
        <v>-2570.2739000000001</v>
      </c>
      <c r="F2509" s="77">
        <v>8.738999999999999</v>
      </c>
      <c r="G2509" s="77">
        <v>-84.645300000000006</v>
      </c>
      <c r="H2509" t="s">
        <v>1973</v>
      </c>
      <c r="I2509" s="78">
        <v>10821</v>
      </c>
      <c r="J2509">
        <v>202003</v>
      </c>
      <c r="K2509" s="78">
        <v>10821</v>
      </c>
      <c r="L2509" s="77">
        <f t="shared" si="272"/>
        <v>-72.75</v>
      </c>
      <c r="M2509" s="78">
        <v>25763</v>
      </c>
      <c r="N2509" s="78">
        <v>558.91687999999999</v>
      </c>
      <c r="O2509" s="78">
        <v>-3137</v>
      </c>
      <c r="P2509" s="78">
        <v>-16.95036</v>
      </c>
      <c r="Q2509" s="144">
        <v>24978.75</v>
      </c>
      <c r="R2509" s="78">
        <v>-27666</v>
      </c>
      <c r="S2509" s="78">
        <v>228</v>
      </c>
      <c r="T2509" s="78">
        <v>-3662</v>
      </c>
      <c r="U2509" s="78">
        <v>54489</v>
      </c>
      <c r="V2509" s="219">
        <v>6.7206225109655154E-2</v>
      </c>
      <c r="W2509" s="78">
        <v>-11598</v>
      </c>
      <c r="X2509" s="78">
        <v>-12655</v>
      </c>
      <c r="Y2509" s="78">
        <v>-6177</v>
      </c>
      <c r="Z2509" s="78">
        <v>-8084</v>
      </c>
      <c r="AA2509" s="78">
        <v>99.55</v>
      </c>
      <c r="AB2509" s="78">
        <v>149.15</v>
      </c>
      <c r="AC2509" s="78">
        <v>49530</v>
      </c>
      <c r="AD2509" s="104">
        <v>6.06351</v>
      </c>
      <c r="AE2509" s="78">
        <v>142171</v>
      </c>
      <c r="AF2509" s="104">
        <v>20.0337</v>
      </c>
      <c r="AG2509" s="78">
        <v>-74852</v>
      </c>
      <c r="AH2509" s="104">
        <v>-6.1535799999999998</v>
      </c>
      <c r="AI2509" s="78">
        <v>-135703</v>
      </c>
      <c r="AJ2509" s="104">
        <v>-19.94519</v>
      </c>
      <c r="AK2509" s="78">
        <v>11500</v>
      </c>
      <c r="AL2509" s="78">
        <v>9400</v>
      </c>
      <c r="AM2509" s="8">
        <v>10800</v>
      </c>
      <c r="AN2509" s="78">
        <v>378</v>
      </c>
      <c r="AO2509" s="78">
        <v>11700</v>
      </c>
      <c r="AP2509" s="78">
        <v>10800</v>
      </c>
      <c r="AQ2509" s="78">
        <v>10800</v>
      </c>
      <c r="AR2509" s="78">
        <v>739</v>
      </c>
      <c r="AS2509" s="78">
        <v>11500</v>
      </c>
      <c r="AT2509" s="78">
        <v>9400</v>
      </c>
      <c r="AU2509" s="78">
        <v>10800</v>
      </c>
      <c r="AV2509" s="78">
        <v>378</v>
      </c>
      <c r="AW2509" s="77">
        <v>29.49</v>
      </c>
      <c r="AX2509" s="144">
        <f t="shared" si="267"/>
        <v>1</v>
      </c>
      <c r="AY2509" s="144">
        <f t="shared" si="268"/>
        <v>1</v>
      </c>
      <c r="AZ2509" s="144">
        <f t="shared" si="269"/>
        <v>1</v>
      </c>
      <c r="BA2509" s="54">
        <f t="shared" si="270"/>
        <v>29.32415040696813</v>
      </c>
      <c r="BB2509" s="54">
        <f t="shared" si="271"/>
        <v>11.454849593031881</v>
      </c>
    </row>
    <row r="2510" spans="1:54" x14ac:dyDescent="0.25">
      <c r="A2510" s="3">
        <v>43902</v>
      </c>
      <c r="B2510" s="77">
        <v>10422.32</v>
      </c>
      <c r="C2510" s="77">
        <v>2711.7054600000001</v>
      </c>
      <c r="D2510" s="77">
        <v>-368.24419999999998</v>
      </c>
      <c r="E2510" s="77">
        <f t="shared" si="266"/>
        <v>-3000.9369999999999</v>
      </c>
      <c r="F2510" s="77">
        <v>-20.187000000000001</v>
      </c>
      <c r="G2510" s="77">
        <v>-63.163100000000007</v>
      </c>
      <c r="H2510">
        <v>0</v>
      </c>
      <c r="I2510" s="78">
        <v>10367</v>
      </c>
      <c r="J2510">
        <v>202003</v>
      </c>
      <c r="K2510" s="78">
        <v>10367</v>
      </c>
      <c r="L2510" s="77">
        <f t="shared" si="272"/>
        <v>-55.319999999999709</v>
      </c>
      <c r="M2510" s="78">
        <v>31854</v>
      </c>
      <c r="N2510" s="78">
        <v>661.69884000000002</v>
      </c>
      <c r="O2510" s="78">
        <v>-1479</v>
      </c>
      <c r="P2510" s="78">
        <v>-7.6345700000000001</v>
      </c>
      <c r="Q2510" s="144">
        <v>31484.25</v>
      </c>
      <c r="R2510" s="78">
        <v>-30981</v>
      </c>
      <c r="S2510" s="78">
        <v>-3411</v>
      </c>
      <c r="T2510" s="78">
        <v>-260</v>
      </c>
      <c r="U2510" s="78">
        <v>52366</v>
      </c>
      <c r="V2510" s="219">
        <v>4.9650536607722569E-3</v>
      </c>
      <c r="W2510" s="78">
        <v>-17990</v>
      </c>
      <c r="X2510" s="78">
        <v>-19628</v>
      </c>
      <c r="Y2510" s="78">
        <v>-9606</v>
      </c>
      <c r="Z2510" s="78">
        <v>-12183</v>
      </c>
      <c r="AA2510" s="78">
        <v>95.64</v>
      </c>
      <c r="AB2510" s="78">
        <v>120.4</v>
      </c>
      <c r="AC2510" s="78">
        <v>58941</v>
      </c>
      <c r="AD2510" s="104">
        <v>4.8623599999999998</v>
      </c>
      <c r="AE2510" s="78">
        <v>161332</v>
      </c>
      <c r="AF2510" s="104">
        <v>32.989260000000002</v>
      </c>
      <c r="AG2510" s="78">
        <v>-96487</v>
      </c>
      <c r="AH2510" s="104">
        <v>-4.3758299999999997</v>
      </c>
      <c r="AI2510" s="78">
        <v>-134770</v>
      </c>
      <c r="AJ2510" s="104">
        <v>-31.804210000000001</v>
      </c>
      <c r="AK2510" s="78">
        <v>11000</v>
      </c>
      <c r="AL2510" s="78">
        <v>9400</v>
      </c>
      <c r="AM2510" s="8">
        <v>10400</v>
      </c>
      <c r="AN2510" s="78">
        <v>404</v>
      </c>
      <c r="AO2510" s="78">
        <v>11700</v>
      </c>
      <c r="AP2510" s="78">
        <v>10000</v>
      </c>
      <c r="AQ2510" s="78">
        <v>10300</v>
      </c>
      <c r="AR2510" s="78">
        <v>876</v>
      </c>
      <c r="AS2510" s="78">
        <v>11000</v>
      </c>
      <c r="AT2510" s="78">
        <v>9400</v>
      </c>
      <c r="AU2510" s="78">
        <v>10400</v>
      </c>
      <c r="AV2510" s="78">
        <v>404</v>
      </c>
      <c r="AW2510" s="77">
        <v>33.270000000000003</v>
      </c>
      <c r="AX2510" s="144">
        <f t="shared" si="267"/>
        <v>1</v>
      </c>
      <c r="AY2510" s="144">
        <f t="shared" si="268"/>
        <v>1</v>
      </c>
      <c r="AZ2510" s="144">
        <f t="shared" si="269"/>
        <v>1</v>
      </c>
      <c r="BA2510" s="54">
        <f t="shared" si="270"/>
        <v>31.646400813131571</v>
      </c>
      <c r="BB2510" s="54">
        <f t="shared" si="271"/>
        <v>10.81659918686843</v>
      </c>
    </row>
    <row r="2511" spans="1:54" x14ac:dyDescent="0.25">
      <c r="A2511" s="3">
        <v>43903</v>
      </c>
      <c r="B2511" s="77">
        <v>10128.870000000001</v>
      </c>
      <c r="C2511" s="77">
        <v>3036.51584</v>
      </c>
      <c r="D2511" s="77">
        <v>-302.46299999999997</v>
      </c>
      <c r="E2511" s="77">
        <f t="shared" si="266"/>
        <v>-3323.0802000000003</v>
      </c>
      <c r="F2511" s="77">
        <v>-14.3681</v>
      </c>
      <c r="G2511" s="77">
        <v>23.657600000000002</v>
      </c>
      <c r="H2511">
        <v>0</v>
      </c>
      <c r="I2511" s="78">
        <v>10021</v>
      </c>
      <c r="J2511">
        <v>202003</v>
      </c>
      <c r="K2511" s="78">
        <v>10021</v>
      </c>
      <c r="L2511" s="77">
        <f t="shared" si="272"/>
        <v>-107.8700000000008</v>
      </c>
      <c r="M2511" s="78">
        <v>35948</v>
      </c>
      <c r="N2511" s="78">
        <v>722.06394999999998</v>
      </c>
      <c r="O2511" s="78">
        <v>-667</v>
      </c>
      <c r="P2511" s="78">
        <v>-3.32152</v>
      </c>
      <c r="Q2511" s="144">
        <v>35781.25</v>
      </c>
      <c r="R2511" s="78">
        <v>-33377</v>
      </c>
      <c r="S2511" s="78">
        <v>-4318</v>
      </c>
      <c r="T2511" s="78">
        <v>4053</v>
      </c>
      <c r="U2511" s="78">
        <v>50346</v>
      </c>
      <c r="V2511" s="219">
        <v>-8.0502919795018474E-2</v>
      </c>
      <c r="W2511" s="78">
        <v>-23741</v>
      </c>
      <c r="X2511" s="78">
        <v>-23741</v>
      </c>
      <c r="Y2511" s="78">
        <v>-13869</v>
      </c>
      <c r="Z2511" s="78">
        <v>-14010</v>
      </c>
      <c r="AA2511" s="78">
        <v>104.3</v>
      </c>
      <c r="AB2511" s="78">
        <v>109.93</v>
      </c>
      <c r="AC2511" s="78">
        <v>64391</v>
      </c>
      <c r="AD2511" s="104">
        <v>4.1364099999999997</v>
      </c>
      <c r="AE2511" s="78">
        <v>167077</v>
      </c>
      <c r="AF2511" s="104">
        <v>48.206899999999997</v>
      </c>
      <c r="AG2511" s="78">
        <v>-138414</v>
      </c>
      <c r="AH2511" s="104">
        <v>-5.0015099999999997</v>
      </c>
      <c r="AI2511" s="78">
        <v>-125470</v>
      </c>
      <c r="AJ2511" s="104">
        <v>-45.560180000000003</v>
      </c>
      <c r="AK2511" s="78">
        <v>11000</v>
      </c>
      <c r="AL2511" s="78">
        <v>9400</v>
      </c>
      <c r="AM2511" s="8">
        <v>10000</v>
      </c>
      <c r="AN2511" s="78">
        <v>489</v>
      </c>
      <c r="AO2511" s="78">
        <v>11700</v>
      </c>
      <c r="AP2511" s="78">
        <v>10000</v>
      </c>
      <c r="AQ2511" s="78">
        <v>9900</v>
      </c>
      <c r="AR2511" s="78">
        <v>988</v>
      </c>
      <c r="AS2511" s="78">
        <v>11000</v>
      </c>
      <c r="AT2511" s="78">
        <v>9400</v>
      </c>
      <c r="AU2511" s="78">
        <v>10000</v>
      </c>
      <c r="AV2511" s="78">
        <v>489</v>
      </c>
      <c r="AW2511" s="77">
        <v>39.76</v>
      </c>
      <c r="AX2511" s="144">
        <f t="shared" si="267"/>
        <v>1</v>
      </c>
      <c r="AY2511" s="144">
        <f t="shared" si="268"/>
        <v>1</v>
      </c>
      <c r="AZ2511" s="144">
        <f t="shared" si="269"/>
        <v>1</v>
      </c>
      <c r="BA2511" s="54">
        <f t="shared" si="270"/>
        <v>35.446714607097633</v>
      </c>
      <c r="BB2511" s="54">
        <f t="shared" si="271"/>
        <v>9.3402853929023646</v>
      </c>
    </row>
    <row r="2512" spans="1:54" x14ac:dyDescent="0.25">
      <c r="A2512" s="3">
        <v>43906</v>
      </c>
      <c r="B2512" s="77">
        <v>9717.77</v>
      </c>
      <c r="C2512" s="77">
        <v>2111.6070599999998</v>
      </c>
      <c r="D2512" s="77">
        <v>-333.5564</v>
      </c>
      <c r="E2512" s="77">
        <f t="shared" si="266"/>
        <v>-3673.5782999999997</v>
      </c>
      <c r="F2512" s="77">
        <v>-0.62950000000000006</v>
      </c>
      <c r="G2512" s="77">
        <v>-39.997500000000002</v>
      </c>
      <c r="H2512">
        <v>0</v>
      </c>
      <c r="I2512" s="78">
        <v>9668</v>
      </c>
      <c r="J2512">
        <v>202003</v>
      </c>
      <c r="K2512" s="78">
        <v>9668</v>
      </c>
      <c r="L2512" s="77">
        <f t="shared" si="272"/>
        <v>-49.770000000000437</v>
      </c>
      <c r="M2512" s="78">
        <v>37976</v>
      </c>
      <c r="N2512" s="78">
        <v>732.48420999999996</v>
      </c>
      <c r="O2512" s="78">
        <v>4922</v>
      </c>
      <c r="P2512" s="78">
        <v>23.847580000000001</v>
      </c>
      <c r="Q2512" s="144">
        <v>39206.5</v>
      </c>
      <c r="R2512" s="78">
        <v>-34976</v>
      </c>
      <c r="S2512" s="78">
        <v>-4388</v>
      </c>
      <c r="T2512" s="78">
        <v>10195</v>
      </c>
      <c r="U2512" s="78">
        <v>53451</v>
      </c>
      <c r="V2512" s="219">
        <v>-0.19073543993564199</v>
      </c>
      <c r="W2512" s="78">
        <v>-23898</v>
      </c>
      <c r="X2512" s="78">
        <v>-18829</v>
      </c>
      <c r="Y2512" s="78">
        <v>-11882</v>
      </c>
      <c r="Z2512" s="78">
        <v>-4466</v>
      </c>
      <c r="AA2512" s="78">
        <v>78.75</v>
      </c>
      <c r="AB2512" s="78">
        <v>104.65</v>
      </c>
      <c r="AC2512" s="78">
        <v>73131</v>
      </c>
      <c r="AD2512" s="104">
        <v>3.0505300000000002</v>
      </c>
      <c r="AE2512" s="78">
        <v>164039</v>
      </c>
      <c r="AF2512" s="104">
        <v>66.058459999999997</v>
      </c>
      <c r="AG2512" s="78">
        <v>-159118</v>
      </c>
      <c r="AH2512" s="104">
        <v>-3.1110699999999998</v>
      </c>
      <c r="AI2512" s="78">
        <v>-132032</v>
      </c>
      <c r="AJ2512" s="104">
        <v>-62.418460000000003</v>
      </c>
      <c r="AK2512" s="78">
        <v>10500</v>
      </c>
      <c r="AL2512" s="78">
        <v>9400</v>
      </c>
      <c r="AM2512" s="8">
        <v>9700</v>
      </c>
      <c r="AN2512" s="78">
        <v>406</v>
      </c>
      <c r="AO2512" s="78">
        <v>11700</v>
      </c>
      <c r="AP2512" s="78">
        <v>9000</v>
      </c>
      <c r="AQ2512" s="78">
        <v>9600</v>
      </c>
      <c r="AR2512" s="78">
        <v>1060</v>
      </c>
      <c r="AS2512" s="78">
        <v>10500</v>
      </c>
      <c r="AT2512" s="78">
        <v>9400</v>
      </c>
      <c r="AU2512" s="78">
        <v>9700</v>
      </c>
      <c r="AV2512" s="78">
        <v>406</v>
      </c>
      <c r="AW2512" s="77">
        <v>44.65</v>
      </c>
      <c r="AX2512" s="144">
        <f t="shared" si="267"/>
        <v>1</v>
      </c>
      <c r="AY2512" s="144">
        <f t="shared" si="268"/>
        <v>1</v>
      </c>
      <c r="AZ2512" s="144">
        <f t="shared" si="269"/>
        <v>1</v>
      </c>
      <c r="BA2512" s="54">
        <f t="shared" si="270"/>
        <v>39.856849050878786</v>
      </c>
      <c r="BB2512" s="54">
        <f t="shared" si="271"/>
        <v>7.8201509491212136</v>
      </c>
    </row>
    <row r="2513" spans="1:54" x14ac:dyDescent="0.25">
      <c r="A2513" s="3">
        <v>43907</v>
      </c>
      <c r="B2513" s="77">
        <v>9439.6299999999992</v>
      </c>
      <c r="C2513" s="77">
        <v>2379.69022</v>
      </c>
      <c r="D2513" s="77">
        <v>-230.44049999999999</v>
      </c>
      <c r="E2513" s="77">
        <f t="shared" si="266"/>
        <v>-3861.9256000000005</v>
      </c>
      <c r="F2513" s="77">
        <v>-6.1530999999999993</v>
      </c>
      <c r="G2513" s="77">
        <v>16.4099</v>
      </c>
      <c r="H2513">
        <v>0</v>
      </c>
      <c r="I2513" s="78">
        <v>9363</v>
      </c>
      <c r="J2513">
        <v>202003</v>
      </c>
      <c r="K2513" s="78">
        <v>9363</v>
      </c>
      <c r="L2513" s="77">
        <f t="shared" si="272"/>
        <v>-76.6299999999992</v>
      </c>
      <c r="M2513" s="78">
        <v>41953</v>
      </c>
      <c r="N2513" s="78">
        <v>776.42429000000004</v>
      </c>
      <c r="O2513" s="78">
        <v>5917</v>
      </c>
      <c r="P2513" s="78">
        <v>27.839410000000001</v>
      </c>
      <c r="Q2513" s="144">
        <v>43432.25</v>
      </c>
      <c r="R2513" s="78">
        <v>-36133</v>
      </c>
      <c r="S2513" s="78">
        <v>-6700</v>
      </c>
      <c r="T2513" s="78">
        <v>8395</v>
      </c>
      <c r="U2513" s="78">
        <v>55640</v>
      </c>
      <c r="V2513" s="219">
        <v>-0.15088066139468009</v>
      </c>
      <c r="W2513" s="78">
        <v>-26413</v>
      </c>
      <c r="X2513" s="78">
        <v>-20254</v>
      </c>
      <c r="Y2513" s="78">
        <v>-14922</v>
      </c>
      <c r="Z2513" s="78">
        <v>-4864</v>
      </c>
      <c r="AA2513" s="78">
        <v>119.13</v>
      </c>
      <c r="AB2513" s="78">
        <v>107.34</v>
      </c>
      <c r="AC2513" s="78">
        <v>71889</v>
      </c>
      <c r="AD2513" s="104">
        <v>1.92977</v>
      </c>
      <c r="AE2513" s="78">
        <v>154009</v>
      </c>
      <c r="AF2513" s="104">
        <v>77.524079999999998</v>
      </c>
      <c r="AG2513" s="78">
        <v>-183591</v>
      </c>
      <c r="AH2513" s="104">
        <v>-2.29745</v>
      </c>
      <c r="AI2513" s="78">
        <v>-121315</v>
      </c>
      <c r="AJ2513" s="104">
        <v>-71.710089999999994</v>
      </c>
      <c r="AK2513" s="78">
        <v>12000</v>
      </c>
      <c r="AL2513" s="78">
        <v>9400</v>
      </c>
      <c r="AM2513" s="8">
        <v>9400</v>
      </c>
      <c r="AN2513" s="78">
        <v>283</v>
      </c>
      <c r="AO2513" s="78">
        <v>11700</v>
      </c>
      <c r="AP2513" s="78">
        <v>8800</v>
      </c>
      <c r="AQ2513" s="78">
        <v>9200</v>
      </c>
      <c r="AR2513" s="78">
        <v>1125</v>
      </c>
      <c r="AS2513" s="78">
        <v>12000</v>
      </c>
      <c r="AT2513" s="78">
        <v>9400</v>
      </c>
      <c r="AU2513" s="78">
        <v>9400</v>
      </c>
      <c r="AV2513" s="78">
        <v>283</v>
      </c>
      <c r="AW2513" s="77">
        <v>48.54</v>
      </c>
      <c r="AX2513" s="144">
        <f t="shared" si="267"/>
        <v>1</v>
      </c>
      <c r="AY2513" s="144">
        <f t="shared" si="268"/>
        <v>1</v>
      </c>
      <c r="AZ2513" s="144">
        <f t="shared" si="269"/>
        <v>1</v>
      </c>
      <c r="BA2513" s="54">
        <f t="shared" si="270"/>
        <v>44.475236535891774</v>
      </c>
      <c r="BB2513" s="54">
        <f t="shared" si="271"/>
        <v>6.4357634641082271</v>
      </c>
    </row>
    <row r="2514" spans="1:54" x14ac:dyDescent="0.25">
      <c r="A2514" s="3">
        <v>43908</v>
      </c>
      <c r="B2514" s="77">
        <v>9218.67</v>
      </c>
      <c r="C2514" s="77">
        <v>2123.0469600000001</v>
      </c>
      <c r="D2514" s="77">
        <v>-287.14709999999997</v>
      </c>
      <c r="E2514" s="77">
        <f t="shared" si="266"/>
        <v>-3936.9399999999996</v>
      </c>
      <c r="F2514" s="77">
        <v>4.6856999999999998</v>
      </c>
      <c r="G2514" s="77">
        <v>-36.2286</v>
      </c>
      <c r="H2514" t="s">
        <v>1974</v>
      </c>
      <c r="I2514" s="78">
        <v>9263</v>
      </c>
      <c r="J2514">
        <v>202004</v>
      </c>
      <c r="K2514" s="78">
        <v>8919</v>
      </c>
      <c r="L2514" s="77">
        <f t="shared" si="272"/>
        <v>-299.67000000000007</v>
      </c>
      <c r="M2514" s="78">
        <v>43800</v>
      </c>
      <c r="N2514" s="78">
        <v>781.28229999999996</v>
      </c>
      <c r="O2514" s="78">
        <v>-1496</v>
      </c>
      <c r="P2514" s="78">
        <v>-6.69733</v>
      </c>
      <c r="Q2514" s="144">
        <v>43426</v>
      </c>
      <c r="R2514" s="78">
        <v>-34055</v>
      </c>
      <c r="S2514" s="78">
        <v>-739</v>
      </c>
      <c r="T2514" s="78">
        <v>-8605</v>
      </c>
      <c r="U2514" s="78">
        <v>29634</v>
      </c>
      <c r="V2514" s="219">
        <v>0.29037591955186609</v>
      </c>
      <c r="W2514" s="78">
        <v>-27413</v>
      </c>
      <c r="X2514" s="78">
        <v>-24446</v>
      </c>
      <c r="Y2514" s="78">
        <v>-18593</v>
      </c>
      <c r="Z2514" s="78">
        <v>-9005</v>
      </c>
      <c r="AA2514" s="78">
        <v>105.64</v>
      </c>
      <c r="AB2514" s="78">
        <v>206.72</v>
      </c>
      <c r="AC2514" s="78">
        <v>16004</v>
      </c>
      <c r="AD2514" s="104">
        <v>1.1381399999999999</v>
      </c>
      <c r="AE2514" s="78">
        <v>58798</v>
      </c>
      <c r="AF2514" s="104">
        <v>54.759639999999997</v>
      </c>
      <c r="AG2514" s="78">
        <v>-29285</v>
      </c>
      <c r="AH2514" s="104">
        <v>-1.33586</v>
      </c>
      <c r="AI2514" s="78">
        <v>-64240</v>
      </c>
      <c r="AJ2514" s="104">
        <v>-57.2012</v>
      </c>
      <c r="AK2514" s="78">
        <v>11700</v>
      </c>
      <c r="AL2514" s="78">
        <v>8800</v>
      </c>
      <c r="AM2514" s="8">
        <v>8900</v>
      </c>
      <c r="AN2514" s="78">
        <v>1070</v>
      </c>
      <c r="AO2514" s="78">
        <v>10000</v>
      </c>
      <c r="AP2514" s="78">
        <v>10000</v>
      </c>
      <c r="AQ2514" s="78">
        <v>8900</v>
      </c>
      <c r="AR2514" s="78">
        <v>1335</v>
      </c>
      <c r="AS2514" s="78">
        <v>10200</v>
      </c>
      <c r="AT2514" s="78">
        <v>8700</v>
      </c>
      <c r="AU2514" s="78">
        <v>9000</v>
      </c>
      <c r="AV2514" s="78">
        <v>672</v>
      </c>
      <c r="AW2514" s="77">
        <v>47.85</v>
      </c>
      <c r="AX2514" s="144">
        <f t="shared" si="267"/>
        <v>0.96</v>
      </c>
      <c r="AY2514" s="144">
        <f t="shared" si="268"/>
        <v>0.97</v>
      </c>
      <c r="AZ2514" s="144">
        <f t="shared" si="269"/>
        <v>0.98</v>
      </c>
      <c r="BA2514" s="54">
        <f t="shared" si="270"/>
        <v>48.034939895271265</v>
      </c>
      <c r="BB2514" s="54">
        <f t="shared" si="271"/>
        <v>5.947060104728731</v>
      </c>
    </row>
    <row r="2515" spans="1:54" x14ac:dyDescent="0.25">
      <c r="A2515" s="3">
        <v>43909</v>
      </c>
      <c r="B2515" s="77">
        <v>8681.34</v>
      </c>
      <c r="C2515" s="77">
        <v>2711.7921799999999</v>
      </c>
      <c r="D2515" s="77">
        <v>-212.22139999999999</v>
      </c>
      <c r="E2515" s="77">
        <f t="shared" si="266"/>
        <v>-4187.1589000000004</v>
      </c>
      <c r="F2515" s="77">
        <v>-7.0034000000000001</v>
      </c>
      <c r="G2515" s="77">
        <v>-17.885400000000001</v>
      </c>
      <c r="H2515">
        <v>0</v>
      </c>
      <c r="I2515" s="78">
        <v>8353</v>
      </c>
      <c r="J2515">
        <v>202004</v>
      </c>
      <c r="K2515" s="78">
        <v>8353</v>
      </c>
      <c r="L2515" s="77">
        <f t="shared" si="272"/>
        <v>-328.34000000000015</v>
      </c>
      <c r="M2515" s="78">
        <v>52635</v>
      </c>
      <c r="N2515" s="78">
        <v>879.47906</v>
      </c>
      <c r="O2515" s="78">
        <v>2</v>
      </c>
      <c r="P2515" s="78">
        <v>-8.9999999999999998E-4</v>
      </c>
      <c r="Q2515" s="144">
        <v>52635.5</v>
      </c>
      <c r="R2515" s="78">
        <v>-38760</v>
      </c>
      <c r="S2515" s="78">
        <v>-3781</v>
      </c>
      <c r="T2515" s="78">
        <v>-6605</v>
      </c>
      <c r="U2515" s="78">
        <v>32895</v>
      </c>
      <c r="V2515" s="219">
        <v>0.20079039367685059</v>
      </c>
      <c r="W2515" s="78">
        <v>-30673</v>
      </c>
      <c r="X2515" s="78">
        <v>-26848</v>
      </c>
      <c r="Y2515" s="78">
        <v>-21976</v>
      </c>
      <c r="Z2515" s="78">
        <v>-9585</v>
      </c>
      <c r="AA2515" s="78">
        <v>53.32</v>
      </c>
      <c r="AB2515" s="78">
        <v>138.09</v>
      </c>
      <c r="AC2515" s="78">
        <v>23643</v>
      </c>
      <c r="AD2515" s="104">
        <v>1.17171</v>
      </c>
      <c r="AE2515" s="78">
        <v>62457</v>
      </c>
      <c r="AF2515" s="104">
        <v>68.781559999999999</v>
      </c>
      <c r="AG2515" s="78">
        <v>-37203</v>
      </c>
      <c r="AH2515" s="104">
        <v>-1.19936</v>
      </c>
      <c r="AI2515" s="78">
        <v>-60877</v>
      </c>
      <c r="AJ2515" s="104">
        <v>-70.759630000000001</v>
      </c>
      <c r="AK2515" s="78">
        <v>11700</v>
      </c>
      <c r="AL2515" s="78">
        <v>8800</v>
      </c>
      <c r="AM2515" s="8">
        <v>8400</v>
      </c>
      <c r="AN2515" s="78">
        <v>1210</v>
      </c>
      <c r="AO2515" s="78">
        <v>9500</v>
      </c>
      <c r="AP2515" s="78">
        <v>10000</v>
      </c>
      <c r="AQ2515" s="78">
        <v>8300</v>
      </c>
      <c r="AR2515" s="78">
        <v>1525</v>
      </c>
      <c r="AS2515" s="78">
        <v>9300</v>
      </c>
      <c r="AT2515" s="78">
        <v>8500</v>
      </c>
      <c r="AU2515" s="78">
        <v>8500</v>
      </c>
      <c r="AV2515" s="78">
        <v>690</v>
      </c>
      <c r="AW2515" s="77">
        <v>51.14</v>
      </c>
      <c r="AX2515" s="144">
        <f t="shared" si="267"/>
        <v>1</v>
      </c>
      <c r="AY2515" s="144">
        <f t="shared" si="268"/>
        <v>1</v>
      </c>
      <c r="AZ2515" s="144">
        <f t="shared" si="269"/>
        <v>1</v>
      </c>
      <c r="BA2515" s="54">
        <f t="shared" si="270"/>
        <v>51.698487897922348</v>
      </c>
      <c r="BB2515" s="54">
        <f t="shared" si="271"/>
        <v>5.8125121020776582</v>
      </c>
    </row>
    <row r="2516" spans="1:54" x14ac:dyDescent="0.25">
      <c r="A2516" s="3">
        <v>43910</v>
      </c>
      <c r="B2516" s="77">
        <v>9234.09</v>
      </c>
      <c r="C2516" s="77">
        <v>2370.7388900000001</v>
      </c>
      <c r="D2516" s="77">
        <v>-219.05779999999999</v>
      </c>
      <c r="E2516" s="77">
        <f t="shared" si="266"/>
        <v>-4323.5153</v>
      </c>
      <c r="F2516" s="77">
        <v>6.6324000000000005</v>
      </c>
      <c r="G2516" s="77">
        <v>-26.935100000000002</v>
      </c>
      <c r="H2516">
        <v>0</v>
      </c>
      <c r="I2516" s="78">
        <v>9013</v>
      </c>
      <c r="J2516">
        <v>202004</v>
      </c>
      <c r="K2516" s="78">
        <v>9013</v>
      </c>
      <c r="L2516" s="77">
        <f t="shared" si="272"/>
        <v>-221.09000000000015</v>
      </c>
      <c r="M2516" s="78">
        <v>50969</v>
      </c>
      <c r="N2516" s="78">
        <v>921.42240000000004</v>
      </c>
      <c r="O2516" s="78">
        <v>6986</v>
      </c>
      <c r="P2516" s="78">
        <v>31.571529999999999</v>
      </c>
      <c r="Q2516" s="144">
        <v>52715.5</v>
      </c>
      <c r="R2516" s="78">
        <v>-32236</v>
      </c>
      <c r="S2516" s="78">
        <v>-5155</v>
      </c>
      <c r="T2516" s="78">
        <v>2151</v>
      </c>
      <c r="U2516" s="78">
        <v>35559</v>
      </c>
      <c r="V2516" s="219">
        <v>-6.0491014932928369E-2</v>
      </c>
      <c r="W2516" s="78">
        <v>-23378</v>
      </c>
      <c r="X2516" s="78">
        <v>-19481</v>
      </c>
      <c r="Y2516" s="78">
        <v>-11426</v>
      </c>
      <c r="Z2516" s="78">
        <v>-1442</v>
      </c>
      <c r="AA2516" s="78">
        <v>79.739999999999995</v>
      </c>
      <c r="AB2516" s="78">
        <v>153.07</v>
      </c>
      <c r="AC2516" s="78">
        <v>36358</v>
      </c>
      <c r="AD2516" s="104">
        <v>2.2831100000000002</v>
      </c>
      <c r="AE2516" s="78">
        <v>66543</v>
      </c>
      <c r="AF2516" s="104">
        <v>50.19276</v>
      </c>
      <c r="AG2516" s="78">
        <v>-37037</v>
      </c>
      <c r="AH2516" s="104">
        <v>-0.79705000000000004</v>
      </c>
      <c r="AI2516" s="78">
        <v>-58672</v>
      </c>
      <c r="AJ2516" s="104">
        <v>-51.65034</v>
      </c>
      <c r="AK2516" s="78">
        <v>11700</v>
      </c>
      <c r="AL2516" s="78">
        <v>8800</v>
      </c>
      <c r="AM2516" s="8">
        <v>9000</v>
      </c>
      <c r="AN2516" s="78">
        <v>1022</v>
      </c>
      <c r="AO2516" s="78">
        <v>10000</v>
      </c>
      <c r="AP2516" s="78">
        <v>10000</v>
      </c>
      <c r="AQ2516" s="78">
        <v>9000</v>
      </c>
      <c r="AR2516" s="78">
        <v>1420</v>
      </c>
      <c r="AS2516" s="78">
        <v>10200</v>
      </c>
      <c r="AT2516" s="78">
        <v>8500</v>
      </c>
      <c r="AU2516" s="78">
        <v>9100</v>
      </c>
      <c r="AV2516" s="78">
        <v>469</v>
      </c>
      <c r="AW2516" s="77">
        <v>51.66</v>
      </c>
      <c r="AX2516" s="144">
        <f t="shared" si="267"/>
        <v>1</v>
      </c>
      <c r="AY2516" s="144">
        <f t="shared" si="268"/>
        <v>1</v>
      </c>
      <c r="AZ2516" s="144">
        <f t="shared" si="269"/>
        <v>1</v>
      </c>
      <c r="BA2516" s="54">
        <f t="shared" si="270"/>
        <v>54.788412854240505</v>
      </c>
      <c r="BB2516" s="54">
        <f t="shared" si="271"/>
        <v>6.3185871457595013</v>
      </c>
    </row>
    <row r="2517" spans="1:54" x14ac:dyDescent="0.25">
      <c r="A2517" s="3">
        <v>43913</v>
      </c>
      <c r="B2517" s="77">
        <v>8890.0300000000007</v>
      </c>
      <c r="C2517" s="77">
        <v>1540.5171399999999</v>
      </c>
      <c r="D2517" s="77">
        <v>-158.41669999999999</v>
      </c>
      <c r="E2517" s="77">
        <f t="shared" si="266"/>
        <v>-4447.4804999999997</v>
      </c>
      <c r="F2517" s="77">
        <v>-1.0212000000000001</v>
      </c>
      <c r="G2517" s="77">
        <v>-50.386200000000002</v>
      </c>
      <c r="H2517">
        <v>0</v>
      </c>
      <c r="I2517" s="78">
        <v>8688</v>
      </c>
      <c r="J2517">
        <v>202004</v>
      </c>
      <c r="K2517" s="78">
        <v>8688</v>
      </c>
      <c r="L2517" s="77">
        <f t="shared" si="272"/>
        <v>-202.03000000000065</v>
      </c>
      <c r="M2517" s="78">
        <v>55376</v>
      </c>
      <c r="N2517" s="78">
        <v>959.48553000000004</v>
      </c>
      <c r="O2517" s="78">
        <v>8703</v>
      </c>
      <c r="P2517" s="78">
        <v>37.710389999999997</v>
      </c>
      <c r="Q2517" s="144">
        <v>57551.75</v>
      </c>
      <c r="R2517" s="78">
        <v>-36916</v>
      </c>
      <c r="S2517" s="78">
        <v>-4844</v>
      </c>
      <c r="T2517" s="78">
        <v>4610</v>
      </c>
      <c r="U2517" s="78">
        <v>37069</v>
      </c>
      <c r="V2517" s="219">
        <v>-0.12436267501146511</v>
      </c>
      <c r="W2517" s="78">
        <v>-25820</v>
      </c>
      <c r="X2517" s="78">
        <v>-22528</v>
      </c>
      <c r="Y2517" s="78">
        <v>-12650</v>
      </c>
      <c r="Z2517" s="78">
        <v>-3442</v>
      </c>
      <c r="AA2517" s="78">
        <v>94.28</v>
      </c>
      <c r="AB2517" s="78">
        <v>139.88999999999999</v>
      </c>
      <c r="AC2517" s="78">
        <v>33673</v>
      </c>
      <c r="AD2517" s="104">
        <v>0.92652000000000001</v>
      </c>
      <c r="AE2517" s="78">
        <v>62420</v>
      </c>
      <c r="AF2517" s="104">
        <v>59.039520000000003</v>
      </c>
      <c r="AG2517" s="78">
        <v>-47305</v>
      </c>
      <c r="AH2517" s="104">
        <v>-0.55962000000000001</v>
      </c>
      <c r="AI2517" s="78">
        <v>-58179</v>
      </c>
      <c r="AJ2517" s="104">
        <v>-60.898220000000002</v>
      </c>
      <c r="AK2517" s="78">
        <v>11700</v>
      </c>
      <c r="AL2517" s="78">
        <v>8800</v>
      </c>
      <c r="AM2517" s="8">
        <v>8700</v>
      </c>
      <c r="AN2517" s="78">
        <v>967</v>
      </c>
      <c r="AO2517" s="78">
        <v>10000</v>
      </c>
      <c r="AP2517" s="78">
        <v>10000</v>
      </c>
      <c r="AQ2517" s="78">
        <v>8600</v>
      </c>
      <c r="AR2517" s="78">
        <v>1510</v>
      </c>
      <c r="AS2517" s="78">
        <v>9300</v>
      </c>
      <c r="AT2517" s="78">
        <v>7800</v>
      </c>
      <c r="AU2517" s="78">
        <v>8800</v>
      </c>
      <c r="AV2517" s="78">
        <v>390</v>
      </c>
      <c r="AW2517" s="77">
        <v>53.84</v>
      </c>
      <c r="AX2517" s="144">
        <f t="shared" si="267"/>
        <v>1</v>
      </c>
      <c r="AY2517" s="144">
        <f t="shared" si="268"/>
        <v>1</v>
      </c>
      <c r="AZ2517" s="144">
        <f t="shared" si="269"/>
        <v>1</v>
      </c>
      <c r="BA2517" s="54">
        <f t="shared" si="270"/>
        <v>57.839788178510773</v>
      </c>
      <c r="BB2517" s="54">
        <f t="shared" si="271"/>
        <v>6.9792118214892298</v>
      </c>
    </row>
    <row r="2518" spans="1:54" x14ac:dyDescent="0.25">
      <c r="A2518" s="3">
        <v>43914</v>
      </c>
      <c r="B2518" s="77">
        <v>9285.6200000000008</v>
      </c>
      <c r="C2518" s="77">
        <v>1548.9263100000001</v>
      </c>
      <c r="D2518" s="77">
        <v>52.579599999999999</v>
      </c>
      <c r="E2518" s="77">
        <f t="shared" si="266"/>
        <v>-4131.4683999999997</v>
      </c>
      <c r="F2518" s="77">
        <v>0.2903</v>
      </c>
      <c r="G2518" s="77">
        <v>-21.396100000000001</v>
      </c>
      <c r="H2518">
        <v>0</v>
      </c>
      <c r="I2518" s="78">
        <v>9193</v>
      </c>
      <c r="J2518">
        <v>202004</v>
      </c>
      <c r="K2518" s="78">
        <v>9193</v>
      </c>
      <c r="L2518" s="77">
        <f t="shared" si="272"/>
        <v>-92.6200000000008</v>
      </c>
      <c r="M2518" s="78">
        <v>51075</v>
      </c>
      <c r="N2518" s="78">
        <v>938.85946000000001</v>
      </c>
      <c r="O2518" s="78">
        <v>10270</v>
      </c>
      <c r="P2518" s="78">
        <v>47.210090000000001</v>
      </c>
      <c r="Q2518" s="144">
        <v>53642.5</v>
      </c>
      <c r="R2518" s="78">
        <v>-33609</v>
      </c>
      <c r="S2518" s="78">
        <v>-4808</v>
      </c>
      <c r="T2518" s="78">
        <v>7186</v>
      </c>
      <c r="U2518" s="78">
        <v>38880</v>
      </c>
      <c r="V2518" s="219">
        <v>-0.18482510288065843</v>
      </c>
      <c r="W2518" s="78">
        <v>-25846</v>
      </c>
      <c r="X2518" s="78">
        <v>-15390</v>
      </c>
      <c r="Y2518" s="78">
        <v>-13065</v>
      </c>
      <c r="Z2518" s="78">
        <v>-2667</v>
      </c>
      <c r="AA2518" s="78">
        <v>116.21</v>
      </c>
      <c r="AB2518" s="78">
        <v>164.88</v>
      </c>
      <c r="AC2518" s="78">
        <v>31873</v>
      </c>
      <c r="AD2518" s="104">
        <v>0.82443</v>
      </c>
      <c r="AE2518" s="78">
        <v>55577</v>
      </c>
      <c r="AF2518" s="104">
        <v>44.280389999999997</v>
      </c>
      <c r="AG2518" s="78">
        <v>-49940</v>
      </c>
      <c r="AH2518" s="104">
        <v>7.1199999999999999E-2</v>
      </c>
      <c r="AI2518" s="78">
        <v>-79812</v>
      </c>
      <c r="AJ2518" s="104">
        <v>-46.281590000000001</v>
      </c>
      <c r="AK2518" s="78">
        <v>10000</v>
      </c>
      <c r="AL2518" s="78">
        <v>8800</v>
      </c>
      <c r="AM2518" s="8">
        <v>9200</v>
      </c>
      <c r="AN2518" s="78">
        <v>786</v>
      </c>
      <c r="AO2518" s="78">
        <v>10000</v>
      </c>
      <c r="AP2518" s="78">
        <v>10000</v>
      </c>
      <c r="AQ2518" s="78">
        <v>9100</v>
      </c>
      <c r="AR2518" s="78">
        <v>1190</v>
      </c>
      <c r="AS2518" s="78">
        <v>9600</v>
      </c>
      <c r="AT2518" s="78">
        <v>7800</v>
      </c>
      <c r="AU2518" s="78">
        <v>9300</v>
      </c>
      <c r="AV2518" s="78">
        <v>203</v>
      </c>
      <c r="AW2518" s="77">
        <v>44.78</v>
      </c>
      <c r="AX2518" s="144">
        <f t="shared" si="267"/>
        <v>0.82</v>
      </c>
      <c r="AY2518" s="144">
        <f t="shared" si="268"/>
        <v>0.89</v>
      </c>
      <c r="AZ2518" s="144">
        <f t="shared" si="269"/>
        <v>0.94</v>
      </c>
      <c r="BA2518" s="54">
        <f t="shared" si="270"/>
        <v>58.836065756373628</v>
      </c>
      <c r="BB2518" s="54">
        <f t="shared" si="271"/>
        <v>8.6179342436263653</v>
      </c>
    </row>
    <row r="2519" spans="1:54" x14ac:dyDescent="0.25">
      <c r="A2519" s="3">
        <v>43915</v>
      </c>
      <c r="B2519" s="77">
        <v>9644.75</v>
      </c>
      <c r="C2519" s="77">
        <v>1845.8585399999999</v>
      </c>
      <c r="D2519" s="77">
        <v>-23.127600000000001</v>
      </c>
      <c r="E2519" s="77">
        <f t="shared" si="266"/>
        <v>-4037.9359999999997</v>
      </c>
      <c r="F2519" s="77">
        <v>13.377699999999999</v>
      </c>
      <c r="G2519" s="77">
        <v>-21.403000000000002</v>
      </c>
      <c r="H2519" t="s">
        <v>1975</v>
      </c>
      <c r="I2519" s="78">
        <v>9583</v>
      </c>
      <c r="J2519">
        <v>202004</v>
      </c>
      <c r="K2519" s="78">
        <v>9583</v>
      </c>
      <c r="L2519" s="77">
        <f t="shared" si="272"/>
        <v>-61.75</v>
      </c>
      <c r="M2519" s="78">
        <v>46822</v>
      </c>
      <c r="N2519" s="78">
        <v>897.39538000000005</v>
      </c>
      <c r="O2519" s="78">
        <v>8491</v>
      </c>
      <c r="P2519" s="78">
        <v>40.688659999999999</v>
      </c>
      <c r="Q2519" s="144">
        <v>48944.75</v>
      </c>
      <c r="R2519" s="78">
        <v>-31926</v>
      </c>
      <c r="S2519" s="78">
        <v>2038</v>
      </c>
      <c r="T2519" s="78">
        <v>4994</v>
      </c>
      <c r="U2519" s="78">
        <v>35539</v>
      </c>
      <c r="V2519" s="219">
        <v>-0.1405216804074397</v>
      </c>
      <c r="W2519" s="78">
        <v>-16608</v>
      </c>
      <c r="X2519" s="78">
        <v>-13196</v>
      </c>
      <c r="Y2519" s="78">
        <v>-3315</v>
      </c>
      <c r="Z2519" s="78">
        <v>6947</v>
      </c>
      <c r="AA2519" s="78">
        <v>118.03</v>
      </c>
      <c r="AB2519" s="78">
        <v>198.07</v>
      </c>
      <c r="AC2519" s="78">
        <v>21738</v>
      </c>
      <c r="AD2519" s="104">
        <v>1.1776800000000001</v>
      </c>
      <c r="AE2519" s="78">
        <v>25569</v>
      </c>
      <c r="AF2519" s="104">
        <v>30.51802</v>
      </c>
      <c r="AG2519" s="78">
        <v>-32389</v>
      </c>
      <c r="AH2519" s="104">
        <v>-0.55447000000000002</v>
      </c>
      <c r="AI2519" s="78">
        <v>-52807</v>
      </c>
      <c r="AJ2519" s="104">
        <v>-32.853679999999997</v>
      </c>
      <c r="AK2519" s="78">
        <v>10000</v>
      </c>
      <c r="AL2519" s="78">
        <v>9000</v>
      </c>
      <c r="AM2519" s="8">
        <v>9600</v>
      </c>
      <c r="AN2519" s="78">
        <v>724</v>
      </c>
      <c r="AO2519" s="78">
        <v>10000</v>
      </c>
      <c r="AP2519" s="78">
        <v>10000</v>
      </c>
      <c r="AQ2519" s="78">
        <v>9500</v>
      </c>
      <c r="AR2519" s="78">
        <v>1130</v>
      </c>
      <c r="AS2519" s="78">
        <v>10300</v>
      </c>
      <c r="AT2519" s="78">
        <v>8800</v>
      </c>
      <c r="AU2519" s="78">
        <v>9700</v>
      </c>
      <c r="AV2519" s="78">
        <v>469</v>
      </c>
      <c r="AW2519" s="77">
        <v>42.43</v>
      </c>
      <c r="AX2519" s="144">
        <f t="shared" si="267"/>
        <v>0.75</v>
      </c>
      <c r="AY2519" s="144">
        <f t="shared" si="268"/>
        <v>0.85</v>
      </c>
      <c r="AZ2519" s="144">
        <f t="shared" si="269"/>
        <v>0.92</v>
      </c>
      <c r="BA2519" s="54">
        <f t="shared" si="270"/>
        <v>59.247555633624948</v>
      </c>
      <c r="BB2519" s="54">
        <f t="shared" si="271"/>
        <v>10.597444366375051</v>
      </c>
    </row>
    <row r="2520" spans="1:54" x14ac:dyDescent="0.25">
      <c r="A2520" s="3">
        <v>43916</v>
      </c>
      <c r="B2520" s="77">
        <v>9736.36</v>
      </c>
      <c r="C2520" s="77">
        <v>1542.3450700000001</v>
      </c>
      <c r="D2520" s="77">
        <v>86.01639999999999</v>
      </c>
      <c r="E2520" s="77">
        <f t="shared" ref="E2520:E2583" si="273">SUM(D2501:D2520)</f>
        <v>-3619.8844999999997</v>
      </c>
      <c r="F2520" s="77">
        <v>5.0735999999999999</v>
      </c>
      <c r="G2520" s="77">
        <v>-13.148399999999999</v>
      </c>
      <c r="H2520">
        <v>0</v>
      </c>
      <c r="I2520" s="78">
        <v>9638</v>
      </c>
      <c r="J2520">
        <v>202004</v>
      </c>
      <c r="K2520" s="78">
        <v>9638</v>
      </c>
      <c r="L2520" s="77">
        <f t="shared" si="272"/>
        <v>-98.360000000000582</v>
      </c>
      <c r="M2520" s="78">
        <v>45846</v>
      </c>
      <c r="N2520" s="78">
        <v>883.0856</v>
      </c>
      <c r="O2520" s="78">
        <v>1877</v>
      </c>
      <c r="P2520" s="78">
        <v>9.0385000000000009</v>
      </c>
      <c r="Q2520" s="144">
        <v>46315.25</v>
      </c>
      <c r="R2520" s="78">
        <v>-32015</v>
      </c>
      <c r="S2520" s="78">
        <v>3589</v>
      </c>
      <c r="T2520" s="78">
        <v>-1089</v>
      </c>
      <c r="U2520" s="78">
        <v>38923</v>
      </c>
      <c r="V2520" s="219">
        <v>2.7978316162680164E-2</v>
      </c>
      <c r="W2520" s="78">
        <v>-15822</v>
      </c>
      <c r="X2520" s="78">
        <v>-10058</v>
      </c>
      <c r="Y2520" s="78">
        <v>-548</v>
      </c>
      <c r="Z2520" s="78">
        <v>11265</v>
      </c>
      <c r="AA2520" s="78">
        <v>97.63</v>
      </c>
      <c r="AB2520" s="78">
        <v>182.99</v>
      </c>
      <c r="AC2520" s="78">
        <v>15173</v>
      </c>
      <c r="AD2520" s="104">
        <v>0.71450000000000002</v>
      </c>
      <c r="AE2520" s="78">
        <v>7629</v>
      </c>
      <c r="AF2520" s="104">
        <v>22.067139999999998</v>
      </c>
      <c r="AG2520" s="78">
        <v>-25437</v>
      </c>
      <c r="AH2520" s="104">
        <v>-0.11425</v>
      </c>
      <c r="AI2520" s="78">
        <v>-34443</v>
      </c>
      <c r="AJ2520" s="104">
        <v>-24.481380000000001</v>
      </c>
      <c r="AK2520" s="78">
        <v>10000</v>
      </c>
      <c r="AL2520" s="78">
        <v>9000</v>
      </c>
      <c r="AM2520" s="8">
        <v>9600</v>
      </c>
      <c r="AN2520" s="78">
        <v>745</v>
      </c>
      <c r="AO2520" s="78">
        <v>10000</v>
      </c>
      <c r="AP2520" s="78">
        <v>10000</v>
      </c>
      <c r="AQ2520" s="78">
        <v>9600</v>
      </c>
      <c r="AR2520" s="78">
        <v>1175</v>
      </c>
      <c r="AS2520" s="78">
        <v>10300</v>
      </c>
      <c r="AT2520" s="78">
        <v>8300</v>
      </c>
      <c r="AU2520" s="78">
        <v>9700</v>
      </c>
      <c r="AV2520" s="78">
        <v>440</v>
      </c>
      <c r="AW2520" s="77">
        <v>44</v>
      </c>
      <c r="AX2520" s="144">
        <f t="shared" si="267"/>
        <v>0.75</v>
      </c>
      <c r="AY2520" s="144">
        <f t="shared" si="268"/>
        <v>0.85</v>
      </c>
      <c r="AZ2520" s="144">
        <f t="shared" si="269"/>
        <v>0.92</v>
      </c>
      <c r="BA2520" s="54">
        <f t="shared" si="270"/>
        <v>59.704538548549252</v>
      </c>
      <c r="BB2520" s="54">
        <f t="shared" si="271"/>
        <v>12.540461451450753</v>
      </c>
    </row>
    <row r="2521" spans="1:54" x14ac:dyDescent="0.25">
      <c r="A2521" s="3">
        <v>43917</v>
      </c>
      <c r="B2521" s="77">
        <v>9698.92</v>
      </c>
      <c r="C2521" s="77">
        <v>1816.93588</v>
      </c>
      <c r="D2521" s="77">
        <v>-97.171700000000001</v>
      </c>
      <c r="E2521" s="77">
        <f t="shared" si="273"/>
        <v>-3484.8291999999997</v>
      </c>
      <c r="F2521" s="77">
        <v>9.0012000000000008</v>
      </c>
      <c r="G2521" s="77">
        <v>-40.486199999999997</v>
      </c>
      <c r="H2521">
        <v>0</v>
      </c>
      <c r="I2521" s="78">
        <v>9583</v>
      </c>
      <c r="J2521">
        <v>202004</v>
      </c>
      <c r="K2521" s="78">
        <v>9583</v>
      </c>
      <c r="L2521" s="77">
        <f t="shared" si="272"/>
        <v>-115.92000000000007</v>
      </c>
      <c r="M2521" s="78">
        <v>46724</v>
      </c>
      <c r="N2521" s="78">
        <v>895.16402000000005</v>
      </c>
      <c r="O2521" s="78">
        <v>1612</v>
      </c>
      <c r="P2521" s="78">
        <v>7.7184999999999997</v>
      </c>
      <c r="Q2521" s="144">
        <v>47127</v>
      </c>
      <c r="R2521" s="78">
        <v>-31369</v>
      </c>
      <c r="S2521" s="78">
        <v>3288</v>
      </c>
      <c r="T2521" s="78">
        <v>-2108</v>
      </c>
      <c r="U2521" s="78">
        <v>41584</v>
      </c>
      <c r="V2521" s="219">
        <v>5.0692574066948826E-2</v>
      </c>
      <c r="W2521" s="78">
        <v>-13608</v>
      </c>
      <c r="X2521" s="78">
        <v>-8485</v>
      </c>
      <c r="Y2521" s="78">
        <v>2812</v>
      </c>
      <c r="Z2521" s="78">
        <v>12140</v>
      </c>
      <c r="AA2521" s="78">
        <v>109.49</v>
      </c>
      <c r="AB2521" s="78">
        <v>173.83</v>
      </c>
      <c r="AC2521" s="78">
        <v>13075</v>
      </c>
      <c r="AD2521" s="104">
        <v>0.63363999999999998</v>
      </c>
      <c r="AE2521" s="78">
        <v>10495</v>
      </c>
      <c r="AF2521" s="104">
        <v>22.577439999999999</v>
      </c>
      <c r="AG2521" s="78">
        <v>-15097</v>
      </c>
      <c r="AH2521" s="104">
        <v>0.13643</v>
      </c>
      <c r="AI2521" s="78">
        <v>-37626</v>
      </c>
      <c r="AJ2521" s="104">
        <v>-25.585280000000001</v>
      </c>
      <c r="AK2521" s="78">
        <v>10000</v>
      </c>
      <c r="AL2521" s="78">
        <v>9000</v>
      </c>
      <c r="AM2521" s="8">
        <v>9600</v>
      </c>
      <c r="AN2521" s="78">
        <v>763</v>
      </c>
      <c r="AO2521" s="78">
        <v>10000</v>
      </c>
      <c r="AP2521" s="78">
        <v>10000</v>
      </c>
      <c r="AQ2521" s="78">
        <v>9500</v>
      </c>
      <c r="AR2521" s="78">
        <v>1190</v>
      </c>
      <c r="AS2521" s="78">
        <v>10300</v>
      </c>
      <c r="AT2521" s="78">
        <v>8300</v>
      </c>
      <c r="AU2521" s="78">
        <v>9650</v>
      </c>
      <c r="AV2521" s="78">
        <v>393</v>
      </c>
      <c r="AW2521" s="77">
        <v>45.12</v>
      </c>
      <c r="AX2521" s="144">
        <f t="shared" si="267"/>
        <v>0.82</v>
      </c>
      <c r="AY2521" s="144">
        <f t="shared" si="268"/>
        <v>0.89</v>
      </c>
      <c r="AZ2521" s="144">
        <f t="shared" si="269"/>
        <v>0.94</v>
      </c>
      <c r="BA2521" s="54">
        <f t="shared" si="270"/>
        <v>60.281836444381987</v>
      </c>
      <c r="BB2521" s="54">
        <f t="shared" si="271"/>
        <v>14.183163555618016</v>
      </c>
    </row>
    <row r="2522" spans="1:54" x14ac:dyDescent="0.25">
      <c r="A2522" s="3">
        <v>43920</v>
      </c>
      <c r="B2522" s="77">
        <v>9629.43</v>
      </c>
      <c r="C2522" s="77">
        <v>1285.1484700000001</v>
      </c>
      <c r="D2522" s="77">
        <v>-48.503399999999999</v>
      </c>
      <c r="E2522" s="77">
        <f t="shared" si="273"/>
        <v>-3336.2910000000002</v>
      </c>
      <c r="F2522" s="77">
        <v>-2.2711999999999999</v>
      </c>
      <c r="G2522" s="77">
        <v>-26.344099999999997</v>
      </c>
      <c r="H2522">
        <v>0</v>
      </c>
      <c r="I2522" s="78">
        <v>9576</v>
      </c>
      <c r="J2522">
        <v>202004</v>
      </c>
      <c r="K2522" s="78">
        <v>9576</v>
      </c>
      <c r="L2522" s="77">
        <f t="shared" si="272"/>
        <v>-53.430000000000291</v>
      </c>
      <c r="M2522" s="78">
        <v>47134</v>
      </c>
      <c r="N2522" s="78">
        <v>901.8433</v>
      </c>
      <c r="O2522" s="78">
        <v>255</v>
      </c>
      <c r="P2522" s="78">
        <v>1.2180899999999999</v>
      </c>
      <c r="Q2522" s="144">
        <v>47197.75</v>
      </c>
      <c r="R2522" s="78">
        <v>-32274</v>
      </c>
      <c r="S2522" s="78">
        <v>4103</v>
      </c>
      <c r="T2522" s="78">
        <v>-2482</v>
      </c>
      <c r="U2522" s="78">
        <v>44559</v>
      </c>
      <c r="V2522" s="219">
        <v>5.5701429565295453E-2</v>
      </c>
      <c r="W2522" s="78">
        <v>-13587</v>
      </c>
      <c r="X2522" s="78">
        <v>-8410</v>
      </c>
      <c r="Y2522" s="78">
        <v>867</v>
      </c>
      <c r="Z2522" s="78">
        <v>12110</v>
      </c>
      <c r="AA2522" s="78">
        <v>126.56</v>
      </c>
      <c r="AB2522" s="78">
        <v>165.9</v>
      </c>
      <c r="AC2522" s="78">
        <v>16160</v>
      </c>
      <c r="AD2522" s="104">
        <v>0.83967999999999998</v>
      </c>
      <c r="AE2522" s="78">
        <v>12214</v>
      </c>
      <c r="AF2522" s="104">
        <v>23.218969999999999</v>
      </c>
      <c r="AG2522" s="78">
        <v>-24822</v>
      </c>
      <c r="AH2522" s="104">
        <v>-0.30230000000000001</v>
      </c>
      <c r="AI2522" s="78">
        <v>-34424</v>
      </c>
      <c r="AJ2522" s="104">
        <v>-25.626660000000001</v>
      </c>
      <c r="AK2522" s="78">
        <v>10000</v>
      </c>
      <c r="AL2522" s="78">
        <v>9000</v>
      </c>
      <c r="AM2522" s="8">
        <v>9600</v>
      </c>
      <c r="AN2522" s="78">
        <v>680</v>
      </c>
      <c r="AO2522" s="78">
        <v>11000</v>
      </c>
      <c r="AP2522" s="78">
        <v>10000</v>
      </c>
      <c r="AQ2522" s="78">
        <v>9500</v>
      </c>
      <c r="AR2522" s="78">
        <v>1130</v>
      </c>
      <c r="AS2522" s="78">
        <v>10000</v>
      </c>
      <c r="AT2522" s="78">
        <v>9000</v>
      </c>
      <c r="AU2522" s="78">
        <v>9650</v>
      </c>
      <c r="AV2522" s="78">
        <v>268</v>
      </c>
      <c r="AW2522" s="77">
        <v>44.59</v>
      </c>
      <c r="AX2522" s="144">
        <f t="shared" si="267"/>
        <v>0.72</v>
      </c>
      <c r="AY2522" s="144">
        <f t="shared" si="268"/>
        <v>0.83</v>
      </c>
      <c r="AZ2522" s="144">
        <f t="shared" si="269"/>
        <v>0.91</v>
      </c>
      <c r="BA2522" s="54">
        <f t="shared" si="270"/>
        <v>60.749525300487591</v>
      </c>
      <c r="BB2522" s="54">
        <f t="shared" si="271"/>
        <v>15.64947469951241</v>
      </c>
    </row>
    <row r="2523" spans="1:54" x14ac:dyDescent="0.25">
      <c r="A2523" s="3">
        <v>43921</v>
      </c>
      <c r="B2523" s="77">
        <v>9708.06</v>
      </c>
      <c r="C2523" s="77">
        <v>1471.6829399999999</v>
      </c>
      <c r="D2523" s="77">
        <v>-58.120699999999999</v>
      </c>
      <c r="E2523" s="77">
        <f t="shared" si="273"/>
        <v>-3259.0859000000005</v>
      </c>
      <c r="F2523" s="77">
        <v>16.615500000000001</v>
      </c>
      <c r="G2523" s="77">
        <v>-24.805799999999998</v>
      </c>
      <c r="H2523">
        <v>0</v>
      </c>
      <c r="I2523" s="78">
        <v>9596</v>
      </c>
      <c r="J2523">
        <v>202004</v>
      </c>
      <c r="K2523" s="78">
        <v>9596</v>
      </c>
      <c r="L2523" s="77">
        <f t="shared" si="272"/>
        <v>-112.05999999999949</v>
      </c>
      <c r="M2523" s="78">
        <v>48075</v>
      </c>
      <c r="N2523" s="78">
        <v>922.65053999999998</v>
      </c>
      <c r="O2523" s="78">
        <v>1400</v>
      </c>
      <c r="P2523" s="78">
        <v>6.7135899999999999</v>
      </c>
      <c r="Q2523" s="144">
        <v>48425</v>
      </c>
      <c r="R2523" s="78">
        <v>-32292</v>
      </c>
      <c r="S2523" s="78">
        <v>3335</v>
      </c>
      <c r="T2523" s="78">
        <v>368</v>
      </c>
      <c r="U2523" s="78">
        <v>44655</v>
      </c>
      <c r="V2523" s="219">
        <v>-8.2409584592990706E-3</v>
      </c>
      <c r="W2523" s="78">
        <v>-11491</v>
      </c>
      <c r="X2523" s="78">
        <v>-6771</v>
      </c>
      <c r="Y2523" s="78">
        <v>3692</v>
      </c>
      <c r="Z2523" s="78">
        <v>14855</v>
      </c>
      <c r="AA2523" s="78">
        <v>111.96</v>
      </c>
      <c r="AB2523" s="78">
        <v>165.01</v>
      </c>
      <c r="AC2523" s="78">
        <v>18998</v>
      </c>
      <c r="AD2523" s="104">
        <v>0.72738999999999998</v>
      </c>
      <c r="AE2523" s="78">
        <v>13688</v>
      </c>
      <c r="AF2523" s="104">
        <v>22.758420000000001</v>
      </c>
      <c r="AG2523" s="78">
        <v>-23061</v>
      </c>
      <c r="AH2523" s="104">
        <v>-0.15543000000000001</v>
      </c>
      <c r="AI2523" s="78">
        <v>-38861</v>
      </c>
      <c r="AJ2523" s="104">
        <v>-25.525189999999998</v>
      </c>
      <c r="AK2523" s="78">
        <v>10000</v>
      </c>
      <c r="AL2523" s="78">
        <v>9000</v>
      </c>
      <c r="AM2523" s="8">
        <v>9600</v>
      </c>
      <c r="AN2523" s="78">
        <v>666</v>
      </c>
      <c r="AO2523" s="78">
        <v>11000</v>
      </c>
      <c r="AP2523" s="78">
        <v>10000</v>
      </c>
      <c r="AQ2523" s="78">
        <v>9500</v>
      </c>
      <c r="AR2523" s="78">
        <v>1170</v>
      </c>
      <c r="AS2523" s="78">
        <v>9800</v>
      </c>
      <c r="AT2523" s="78">
        <v>9400</v>
      </c>
      <c r="AU2523" s="78">
        <v>9700</v>
      </c>
      <c r="AV2523" s="78">
        <v>146</v>
      </c>
      <c r="AW2523" s="77">
        <v>44.65</v>
      </c>
      <c r="AX2523" s="144">
        <f t="shared" si="267"/>
        <v>0.72</v>
      </c>
      <c r="AY2523" s="144">
        <f t="shared" si="268"/>
        <v>0.83</v>
      </c>
      <c r="AZ2523" s="144">
        <f t="shared" si="269"/>
        <v>0.91</v>
      </c>
      <c r="BA2523" s="54">
        <f t="shared" si="270"/>
        <v>60.805652081710562</v>
      </c>
      <c r="BB2523" s="54">
        <f t="shared" si="271"/>
        <v>17.767347918289449</v>
      </c>
    </row>
    <row r="2524" spans="1:54" x14ac:dyDescent="0.25">
      <c r="A2524" s="3">
        <v>43922</v>
      </c>
      <c r="B2524" s="77">
        <v>9663.6299999999992</v>
      </c>
      <c r="C2524" s="77">
        <v>1205.4251899999999</v>
      </c>
      <c r="D2524" s="77">
        <v>-47.0762</v>
      </c>
      <c r="E2524" s="77">
        <f t="shared" si="273"/>
        <v>-3368.9282999999996</v>
      </c>
      <c r="F2524" s="77">
        <v>21.859699999999997</v>
      </c>
      <c r="G2524" s="77">
        <v>-19.808800000000002</v>
      </c>
      <c r="H2524" t="s">
        <v>1976</v>
      </c>
      <c r="I2524" s="78">
        <v>9552</v>
      </c>
      <c r="J2524">
        <v>202004</v>
      </c>
      <c r="K2524" s="78">
        <v>9552</v>
      </c>
      <c r="L2524" s="77">
        <f t="shared" si="272"/>
        <v>-111.6299999999992</v>
      </c>
      <c r="M2524" s="78">
        <v>51117</v>
      </c>
      <c r="N2524" s="78">
        <v>976.97438</v>
      </c>
      <c r="O2524" s="78">
        <v>1265</v>
      </c>
      <c r="P2524" s="78">
        <v>6.0401400000000001</v>
      </c>
      <c r="Q2524" s="144">
        <v>51433.25</v>
      </c>
      <c r="R2524" s="78">
        <v>-33575</v>
      </c>
      <c r="S2524" s="78">
        <v>3060</v>
      </c>
      <c r="T2524" s="78">
        <v>1406</v>
      </c>
      <c r="U2524" s="78">
        <v>41653</v>
      </c>
      <c r="V2524" s="219">
        <v>-3.375507166350563E-2</v>
      </c>
      <c r="W2524" s="78">
        <v>-10530</v>
      </c>
      <c r="X2524" s="78">
        <v>-454</v>
      </c>
      <c r="Y2524" s="78">
        <v>5535</v>
      </c>
      <c r="Z2524" s="78">
        <v>16830</v>
      </c>
      <c r="AA2524" s="78">
        <v>115.18</v>
      </c>
      <c r="AB2524" s="78">
        <v>180.53</v>
      </c>
      <c r="AC2524" s="78">
        <v>20308</v>
      </c>
      <c r="AD2524" s="104">
        <v>0.43714999999999998</v>
      </c>
      <c r="AE2524" s="78">
        <v>2325</v>
      </c>
      <c r="AF2524" s="104">
        <v>22.796150000000001</v>
      </c>
      <c r="AG2524" s="78">
        <v>-23462</v>
      </c>
      <c r="AH2524" s="104">
        <v>-0.12496</v>
      </c>
      <c r="AI2524" s="78">
        <v>-39453</v>
      </c>
      <c r="AJ2524" s="104">
        <v>-26.101459999999999</v>
      </c>
      <c r="AK2524" s="78">
        <v>10000</v>
      </c>
      <c r="AL2524" s="78">
        <v>9000</v>
      </c>
      <c r="AM2524" s="8">
        <v>9600</v>
      </c>
      <c r="AN2524" s="78">
        <v>574</v>
      </c>
      <c r="AO2524" s="78">
        <v>11000</v>
      </c>
      <c r="AP2524" s="78">
        <v>10000</v>
      </c>
      <c r="AQ2524" s="78">
        <v>9500</v>
      </c>
      <c r="AR2524" s="78">
        <v>1095</v>
      </c>
      <c r="AS2524" s="78">
        <v>10200</v>
      </c>
      <c r="AT2524" s="78">
        <v>8700</v>
      </c>
      <c r="AU2524" s="78">
        <v>9650</v>
      </c>
      <c r="AV2524" s="78">
        <v>422</v>
      </c>
      <c r="AW2524" s="77">
        <v>42.41</v>
      </c>
      <c r="AX2524" s="144">
        <f t="shared" si="267"/>
        <v>0.57999999999999996</v>
      </c>
      <c r="AY2524" s="144">
        <f t="shared" si="268"/>
        <v>0.75</v>
      </c>
      <c r="AZ2524" s="144">
        <f t="shared" si="269"/>
        <v>0.87</v>
      </c>
      <c r="BA2524" s="54">
        <f t="shared" si="270"/>
        <v>60.32957360532496</v>
      </c>
      <c r="BB2524" s="54">
        <f t="shared" si="271"/>
        <v>20.229426394675038</v>
      </c>
    </row>
    <row r="2525" spans="1:54" x14ac:dyDescent="0.25">
      <c r="A2525" s="3">
        <v>43927</v>
      </c>
      <c r="B2525" s="77">
        <v>9818.74</v>
      </c>
      <c r="C2525" s="77">
        <v>1531.93812</v>
      </c>
      <c r="D2525" s="77">
        <v>21.415399999999998</v>
      </c>
      <c r="E2525" s="77">
        <f t="shared" si="273"/>
        <v>-3357.1693999999998</v>
      </c>
      <c r="F2525" s="77">
        <v>5.9539</v>
      </c>
      <c r="G2525" s="77">
        <v>9.9454999999999991</v>
      </c>
      <c r="H2525">
        <v>0</v>
      </c>
      <c r="I2525" s="78">
        <v>9826</v>
      </c>
      <c r="J2525">
        <v>202004</v>
      </c>
      <c r="K2525" s="78">
        <v>9826</v>
      </c>
      <c r="L2525" s="77">
        <f t="shared" si="272"/>
        <v>7.2600000000002183</v>
      </c>
      <c r="M2525" s="78">
        <v>46152</v>
      </c>
      <c r="N2525" s="78">
        <v>906.81173999999999</v>
      </c>
      <c r="O2525" s="78">
        <v>1636</v>
      </c>
      <c r="P2525" s="78">
        <v>8.0333199999999998</v>
      </c>
      <c r="Q2525" s="144">
        <v>46561</v>
      </c>
      <c r="R2525" s="78">
        <v>-32493</v>
      </c>
      <c r="S2525" s="78">
        <v>3900</v>
      </c>
      <c r="T2525" s="78">
        <v>1487</v>
      </c>
      <c r="U2525" s="78">
        <v>43304</v>
      </c>
      <c r="V2525" s="219">
        <v>-3.4338629225937556E-2</v>
      </c>
      <c r="W2525" s="78">
        <v>-10996</v>
      </c>
      <c r="X2525" s="78">
        <v>-2911</v>
      </c>
      <c r="Y2525" s="78">
        <v>3624</v>
      </c>
      <c r="Z2525" s="78">
        <v>15127</v>
      </c>
      <c r="AA2525" s="78">
        <v>122.36</v>
      </c>
      <c r="AB2525" s="78">
        <v>171.57</v>
      </c>
      <c r="AC2525" s="78">
        <v>26580</v>
      </c>
      <c r="AD2525" s="104">
        <v>0.49515999999999999</v>
      </c>
      <c r="AE2525" s="78">
        <v>15727</v>
      </c>
      <c r="AF2525" s="104">
        <v>20.35511</v>
      </c>
      <c r="AG2525" s="78">
        <v>-31509</v>
      </c>
      <c r="AH2525" s="104">
        <v>-0.25800000000000001</v>
      </c>
      <c r="AI2525" s="78">
        <v>-41948</v>
      </c>
      <c r="AJ2525" s="104">
        <v>-21.886009999999999</v>
      </c>
      <c r="AK2525" s="78">
        <v>10000</v>
      </c>
      <c r="AL2525" s="78">
        <v>9000</v>
      </c>
      <c r="AM2525" s="8">
        <v>9800</v>
      </c>
      <c r="AN2525" s="78">
        <v>408</v>
      </c>
      <c r="AO2525" s="78">
        <v>11000</v>
      </c>
      <c r="AP2525" s="78">
        <v>10000</v>
      </c>
      <c r="AQ2525" s="78">
        <v>9800</v>
      </c>
      <c r="AR2525" s="78">
        <v>836</v>
      </c>
      <c r="AS2525" s="78">
        <v>10100</v>
      </c>
      <c r="AT2525" s="78">
        <v>9400</v>
      </c>
      <c r="AU2525" s="78">
        <v>9850</v>
      </c>
      <c r="AV2525" s="78">
        <v>182</v>
      </c>
      <c r="AW2525" s="77">
        <v>35.81</v>
      </c>
      <c r="AX2525" s="144">
        <f t="shared" si="267"/>
        <v>0.51</v>
      </c>
      <c r="AY2525" s="144">
        <f t="shared" si="268"/>
        <v>0.71</v>
      </c>
      <c r="AZ2525" s="144">
        <f t="shared" si="269"/>
        <v>0.85</v>
      </c>
      <c r="BA2525" s="54">
        <f t="shared" si="270"/>
        <v>58.74583086231798</v>
      </c>
      <c r="BB2525" s="54">
        <f t="shared" si="271"/>
        <v>23.457169137682023</v>
      </c>
    </row>
    <row r="2526" spans="1:54" x14ac:dyDescent="0.25">
      <c r="A2526" s="3">
        <v>43928</v>
      </c>
      <c r="B2526" s="77">
        <v>9996.39</v>
      </c>
      <c r="C2526" s="77">
        <v>1741.5636400000001</v>
      </c>
      <c r="D2526" s="77">
        <v>33.864000000000004</v>
      </c>
      <c r="E2526" s="77">
        <f t="shared" si="273"/>
        <v>-3035.0626999999999</v>
      </c>
      <c r="F2526" s="77">
        <v>19.831099999999999</v>
      </c>
      <c r="G2526" s="77">
        <v>9.8184000000000005</v>
      </c>
      <c r="H2526">
        <v>0</v>
      </c>
      <c r="I2526" s="78">
        <v>9997</v>
      </c>
      <c r="J2526">
        <v>202004</v>
      </c>
      <c r="K2526" s="78">
        <v>9997</v>
      </c>
      <c r="L2526" s="77">
        <f t="shared" si="272"/>
        <v>0.61000000000058208</v>
      </c>
      <c r="M2526" s="78">
        <v>45860</v>
      </c>
      <c r="N2526" s="78">
        <v>917.15410999999995</v>
      </c>
      <c r="O2526" s="78">
        <v>4698</v>
      </c>
      <c r="P2526" s="78">
        <v>23.481069999999999</v>
      </c>
      <c r="Q2526" s="144">
        <v>47034.5</v>
      </c>
      <c r="R2526" s="78">
        <v>-30479</v>
      </c>
      <c r="S2526" s="78">
        <v>3329</v>
      </c>
      <c r="T2526" s="78">
        <v>3407</v>
      </c>
      <c r="U2526" s="78">
        <v>48152</v>
      </c>
      <c r="V2526" s="219">
        <v>-7.075510882206347E-2</v>
      </c>
      <c r="W2526" s="78">
        <v>-10052</v>
      </c>
      <c r="X2526" s="78">
        <v>1848</v>
      </c>
      <c r="Y2526" s="78">
        <v>5754</v>
      </c>
      <c r="Z2526" s="78">
        <v>16507</v>
      </c>
      <c r="AA2526" s="78">
        <v>126.4</v>
      </c>
      <c r="AB2526" s="78">
        <v>173.2</v>
      </c>
      <c r="AC2526" s="78">
        <v>32236</v>
      </c>
      <c r="AD2526" s="104">
        <v>0.92227000000000003</v>
      </c>
      <c r="AE2526" s="78">
        <v>22208</v>
      </c>
      <c r="AF2526" s="104">
        <v>18.25179</v>
      </c>
      <c r="AG2526" s="78">
        <v>-28012</v>
      </c>
      <c r="AH2526" s="104">
        <v>0.39746999999999999</v>
      </c>
      <c r="AI2526" s="78">
        <v>-54664</v>
      </c>
      <c r="AJ2526" s="104">
        <v>-19.55301</v>
      </c>
      <c r="AK2526" s="78">
        <v>10000</v>
      </c>
      <c r="AL2526" s="78">
        <v>9000</v>
      </c>
      <c r="AM2526" s="8">
        <v>10000</v>
      </c>
      <c r="AN2526" s="78">
        <v>349</v>
      </c>
      <c r="AO2526" s="78">
        <v>11000</v>
      </c>
      <c r="AP2526" s="78">
        <v>10000</v>
      </c>
      <c r="AQ2526" s="78">
        <v>9900</v>
      </c>
      <c r="AR2526" s="78">
        <v>793</v>
      </c>
      <c r="AS2526" s="78">
        <v>10100</v>
      </c>
      <c r="AT2526" s="78">
        <v>9800</v>
      </c>
      <c r="AU2526" s="78">
        <v>10000</v>
      </c>
      <c r="AV2526" s="78">
        <v>108</v>
      </c>
      <c r="AW2526" s="77">
        <v>33.25</v>
      </c>
      <c r="AX2526" s="144">
        <f t="shared" si="267"/>
        <v>0.44</v>
      </c>
      <c r="AY2526" s="144">
        <f t="shared" si="268"/>
        <v>0.67</v>
      </c>
      <c r="AZ2526" s="144">
        <f t="shared" si="269"/>
        <v>0.83</v>
      </c>
      <c r="BA2526" s="54">
        <f t="shared" si="270"/>
        <v>57.544299493472117</v>
      </c>
      <c r="BB2526" s="54">
        <f t="shared" si="271"/>
        <v>25.690700506527868</v>
      </c>
    </row>
    <row r="2527" spans="1:54" x14ac:dyDescent="0.25">
      <c r="A2527" s="3">
        <v>43929</v>
      </c>
      <c r="B2527" s="77">
        <v>10137.469999999999</v>
      </c>
      <c r="C2527" s="77">
        <v>1706.85529</v>
      </c>
      <c r="D2527" s="77">
        <v>2.2995999999999999</v>
      </c>
      <c r="E2527" s="77">
        <f t="shared" si="273"/>
        <v>-2487.1742999999997</v>
      </c>
      <c r="F2527" s="77">
        <v>17.9209</v>
      </c>
      <c r="G2527" s="77">
        <v>-6.9272</v>
      </c>
      <c r="H2527" t="s">
        <v>1977</v>
      </c>
      <c r="I2527" s="78">
        <v>10127</v>
      </c>
      <c r="J2527">
        <v>202004</v>
      </c>
      <c r="K2527" s="78">
        <v>10127</v>
      </c>
      <c r="L2527" s="77">
        <f t="shared" si="272"/>
        <v>-10.469999999999345</v>
      </c>
      <c r="M2527" s="78">
        <v>41765</v>
      </c>
      <c r="N2527" s="78">
        <v>845.85937000000001</v>
      </c>
      <c r="O2527" s="78">
        <v>-1431</v>
      </c>
      <c r="P2527" s="78">
        <v>-7.2436100000000003</v>
      </c>
      <c r="Q2527" s="144">
        <v>41407.25</v>
      </c>
      <c r="R2527" s="78">
        <v>-29883</v>
      </c>
      <c r="S2527" s="78">
        <v>4502</v>
      </c>
      <c r="T2527" s="78">
        <v>884</v>
      </c>
      <c r="U2527" s="78">
        <v>47178</v>
      </c>
      <c r="V2527" s="219">
        <v>-1.8737547161812709E-2</v>
      </c>
      <c r="W2527" s="78">
        <v>-7649</v>
      </c>
      <c r="X2527" s="78">
        <v>761</v>
      </c>
      <c r="Y2527" s="78">
        <v>5690</v>
      </c>
      <c r="Z2527" s="78">
        <v>13758</v>
      </c>
      <c r="AA2527" s="78">
        <v>103.31</v>
      </c>
      <c r="AB2527" s="78">
        <v>184.91</v>
      </c>
      <c r="AC2527" s="78">
        <v>20220</v>
      </c>
      <c r="AD2527" s="104">
        <v>0.33545000000000003</v>
      </c>
      <c r="AE2527" s="78">
        <v>28069</v>
      </c>
      <c r="AF2527" s="104">
        <v>16.88392</v>
      </c>
      <c r="AG2527" s="78">
        <v>-27361</v>
      </c>
      <c r="AH2527" s="104">
        <v>0.14538000000000001</v>
      </c>
      <c r="AI2527" s="78">
        <v>-50337</v>
      </c>
      <c r="AJ2527" s="104">
        <v>-17.984300000000001</v>
      </c>
      <c r="AK2527" s="78">
        <v>10500</v>
      </c>
      <c r="AL2527" s="78">
        <v>9000</v>
      </c>
      <c r="AM2527" s="8">
        <v>10150</v>
      </c>
      <c r="AN2527" s="78">
        <v>327</v>
      </c>
      <c r="AO2527" s="78">
        <v>11000</v>
      </c>
      <c r="AP2527" s="78">
        <v>10000</v>
      </c>
      <c r="AQ2527" s="78">
        <v>10100</v>
      </c>
      <c r="AR2527" s="78">
        <v>753</v>
      </c>
      <c r="AS2527" s="78">
        <v>10500</v>
      </c>
      <c r="AT2527" s="78">
        <v>9000</v>
      </c>
      <c r="AU2527" s="78">
        <v>10150</v>
      </c>
      <c r="AV2527" s="78">
        <v>327</v>
      </c>
      <c r="AW2527" s="77">
        <v>33.729999999999997</v>
      </c>
      <c r="AX2527" s="144">
        <f t="shared" si="267"/>
        <v>0.48</v>
      </c>
      <c r="AY2527" s="144">
        <f t="shared" si="268"/>
        <v>0.69</v>
      </c>
      <c r="AZ2527" s="144">
        <f t="shared" si="269"/>
        <v>0.84</v>
      </c>
      <c r="BA2527" s="54">
        <f t="shared" si="270"/>
        <v>57.033752864438505</v>
      </c>
      <c r="BB2527" s="54">
        <f t="shared" si="271"/>
        <v>26.738247135561501</v>
      </c>
    </row>
    <row r="2528" spans="1:54" x14ac:dyDescent="0.25">
      <c r="A2528" s="3">
        <v>43930</v>
      </c>
      <c r="B2528" s="77">
        <v>10119.43</v>
      </c>
      <c r="C2528" s="77">
        <v>1653.38167</v>
      </c>
      <c r="D2528" s="77">
        <v>-71.913700000000006</v>
      </c>
      <c r="E2528" s="77">
        <f t="shared" si="273"/>
        <v>-2472.8220999999994</v>
      </c>
      <c r="F2528" s="77">
        <v>3.7606999999999999</v>
      </c>
      <c r="G2528" s="77">
        <v>-24.700700000000001</v>
      </c>
      <c r="H2528">
        <v>0</v>
      </c>
      <c r="I2528" s="78">
        <v>10101</v>
      </c>
      <c r="J2528">
        <v>202004</v>
      </c>
      <c r="K2528" s="78">
        <v>10101</v>
      </c>
      <c r="L2528" s="77">
        <f t="shared" si="272"/>
        <v>-18.430000000000291</v>
      </c>
      <c r="M2528" s="78">
        <v>43529</v>
      </c>
      <c r="N2528" s="78">
        <v>880.30907000000002</v>
      </c>
      <c r="O2528" s="78">
        <v>-2840</v>
      </c>
      <c r="P2528" s="78">
        <v>-14.33461</v>
      </c>
      <c r="Q2528" s="144">
        <v>42819</v>
      </c>
      <c r="R2528" s="78">
        <v>-30585</v>
      </c>
      <c r="S2528" s="78">
        <v>4401</v>
      </c>
      <c r="T2528" s="78">
        <v>434</v>
      </c>
      <c r="U2528" s="78">
        <v>46209</v>
      </c>
      <c r="V2528" s="219">
        <v>-9.3921097621675435E-3</v>
      </c>
      <c r="W2528" s="78">
        <v>-4636</v>
      </c>
      <c r="X2528" s="78">
        <v>6891</v>
      </c>
      <c r="Y2528" s="78">
        <v>7248</v>
      </c>
      <c r="Z2528" s="78">
        <v>12905</v>
      </c>
      <c r="AA2528" s="78">
        <v>110.44</v>
      </c>
      <c r="AB2528" s="78">
        <v>177.12</v>
      </c>
      <c r="AC2528" s="78">
        <v>23584</v>
      </c>
      <c r="AD2528" s="104">
        <v>0.30747999999999998</v>
      </c>
      <c r="AE2528" s="78">
        <v>35915</v>
      </c>
      <c r="AF2528" s="104">
        <v>17.521000000000001</v>
      </c>
      <c r="AG2528" s="78">
        <v>-30885</v>
      </c>
      <c r="AH2528" s="104">
        <v>0.25303999999999999</v>
      </c>
      <c r="AI2528" s="78">
        <v>-55502</v>
      </c>
      <c r="AJ2528" s="104">
        <v>-18.524319999999999</v>
      </c>
      <c r="AK2528" s="78">
        <v>10500</v>
      </c>
      <c r="AL2528" s="78">
        <v>10000</v>
      </c>
      <c r="AM2528" s="8">
        <v>10100</v>
      </c>
      <c r="AN2528" s="78">
        <v>284</v>
      </c>
      <c r="AO2528" s="78">
        <v>11000</v>
      </c>
      <c r="AP2528" s="78">
        <v>10000</v>
      </c>
      <c r="AQ2528" s="78">
        <v>10000</v>
      </c>
      <c r="AR2528" s="78">
        <v>803</v>
      </c>
      <c r="AS2528" s="78">
        <v>10500</v>
      </c>
      <c r="AT2528" s="78">
        <v>10000</v>
      </c>
      <c r="AU2528" s="78">
        <v>10100</v>
      </c>
      <c r="AV2528" s="78">
        <v>284</v>
      </c>
      <c r="AW2528" s="77">
        <v>32.909999999999997</v>
      </c>
      <c r="AX2528" s="144">
        <f t="shared" si="267"/>
        <v>0.37</v>
      </c>
      <c r="AY2528" s="144">
        <f t="shared" si="268"/>
        <v>0.63</v>
      </c>
      <c r="AZ2528" s="144">
        <f t="shared" si="269"/>
        <v>0.81</v>
      </c>
      <c r="BA2528" s="54">
        <f t="shared" si="270"/>
        <v>56.257624448611352</v>
      </c>
      <c r="BB2528" s="54">
        <f t="shared" si="271"/>
        <v>28.130375551388653</v>
      </c>
    </row>
    <row r="2529" spans="1:54" x14ac:dyDescent="0.25">
      <c r="A2529" s="3">
        <v>43931</v>
      </c>
      <c r="B2529" s="77">
        <v>10157.61</v>
      </c>
      <c r="C2529" s="77">
        <v>1223.3710599999999</v>
      </c>
      <c r="D2529" s="77">
        <v>-0.33960000000000001</v>
      </c>
      <c r="E2529" s="77">
        <f t="shared" si="273"/>
        <v>-2261.6249999999995</v>
      </c>
      <c r="F2529" s="77">
        <v>3.1118999999999999</v>
      </c>
      <c r="G2529" s="77">
        <v>-9.6523000000000003</v>
      </c>
      <c r="H2529">
        <v>0</v>
      </c>
      <c r="I2529" s="78">
        <v>10133</v>
      </c>
      <c r="J2529">
        <v>202004</v>
      </c>
      <c r="K2529" s="78">
        <v>10133</v>
      </c>
      <c r="L2529" s="77">
        <f t="shared" si="272"/>
        <v>-24.610000000000582</v>
      </c>
      <c r="M2529" s="78">
        <v>45637</v>
      </c>
      <c r="N2529" s="78">
        <v>925.72412999999995</v>
      </c>
      <c r="O2529" s="78">
        <v>-3067</v>
      </c>
      <c r="P2529" s="78">
        <v>-15.524559999999999</v>
      </c>
      <c r="Q2529" s="144">
        <v>44870.25</v>
      </c>
      <c r="R2529" s="78">
        <v>-30766</v>
      </c>
      <c r="S2529" s="78">
        <v>3280</v>
      </c>
      <c r="T2529" s="78">
        <v>2446</v>
      </c>
      <c r="U2529" s="78">
        <v>48171</v>
      </c>
      <c r="V2529" s="219">
        <v>-5.0777438707936308E-2</v>
      </c>
      <c r="W2529" s="78">
        <v>-5379</v>
      </c>
      <c r="X2529" s="78">
        <v>1697</v>
      </c>
      <c r="Y2529" s="78">
        <v>5653</v>
      </c>
      <c r="Z2529" s="78">
        <v>15261</v>
      </c>
      <c r="AA2529" s="78">
        <v>120.01</v>
      </c>
      <c r="AB2529" s="78">
        <v>173.63</v>
      </c>
      <c r="AC2529" s="78">
        <v>22590</v>
      </c>
      <c r="AD2529" s="104">
        <v>0.18290000000000001</v>
      </c>
      <c r="AE2529" s="78">
        <v>31445</v>
      </c>
      <c r="AF2529" s="104">
        <v>16.35812</v>
      </c>
      <c r="AG2529" s="78">
        <v>-28098</v>
      </c>
      <c r="AH2529" s="104">
        <v>0.15554999999999999</v>
      </c>
      <c r="AI2529" s="78">
        <v>-50073</v>
      </c>
      <c r="AJ2529" s="104">
        <v>-17.41084</v>
      </c>
      <c r="AK2529" s="78">
        <v>10500</v>
      </c>
      <c r="AL2529" s="78">
        <v>10000</v>
      </c>
      <c r="AM2529" s="8">
        <v>10150</v>
      </c>
      <c r="AN2529" s="78">
        <v>227</v>
      </c>
      <c r="AO2529" s="78">
        <v>10600</v>
      </c>
      <c r="AP2529" s="78">
        <v>10000</v>
      </c>
      <c r="AQ2529" s="78">
        <v>10000</v>
      </c>
      <c r="AR2529" s="78">
        <v>741</v>
      </c>
      <c r="AS2529" s="78">
        <v>10500</v>
      </c>
      <c r="AT2529" s="78">
        <v>10000</v>
      </c>
      <c r="AU2529" s="78">
        <v>10150</v>
      </c>
      <c r="AV2529" s="78">
        <v>227</v>
      </c>
      <c r="AW2529" s="77">
        <v>30.9</v>
      </c>
      <c r="AX2529" s="144">
        <f t="shared" si="267"/>
        <v>0.34</v>
      </c>
      <c r="AY2529" s="144">
        <f t="shared" si="268"/>
        <v>0.61</v>
      </c>
      <c r="AZ2529" s="144">
        <f t="shared" si="269"/>
        <v>0.8</v>
      </c>
      <c r="BA2529" s="54">
        <f t="shared" si="270"/>
        <v>56.071780268794917</v>
      </c>
      <c r="BB2529" s="54">
        <f t="shared" si="271"/>
        <v>28.457219731205079</v>
      </c>
    </row>
    <row r="2530" spans="1:54" x14ac:dyDescent="0.25">
      <c r="A2530" s="3">
        <v>43934</v>
      </c>
      <c r="B2530" s="77">
        <v>10099.219999999999</v>
      </c>
      <c r="C2530" s="77">
        <v>1189.2433799999999</v>
      </c>
      <c r="D2530" s="77">
        <v>-75.882300000000001</v>
      </c>
      <c r="E2530" s="77">
        <f t="shared" si="273"/>
        <v>-1969.2630999999997</v>
      </c>
      <c r="F2530" s="77">
        <v>12.371500000000001</v>
      </c>
      <c r="G2530" s="77">
        <v>-32.0961</v>
      </c>
      <c r="H2530">
        <v>0</v>
      </c>
      <c r="I2530" s="78">
        <v>10073</v>
      </c>
      <c r="J2530">
        <v>202004</v>
      </c>
      <c r="K2530" s="78">
        <v>10073</v>
      </c>
      <c r="L2530" s="77">
        <f t="shared" si="272"/>
        <v>-26.219999999999345</v>
      </c>
      <c r="M2530" s="78">
        <v>46577</v>
      </c>
      <c r="N2530" s="78">
        <v>934.87964999999997</v>
      </c>
      <c r="O2530" s="78">
        <v>-2847</v>
      </c>
      <c r="P2530" s="78">
        <v>-14.292199999999999</v>
      </c>
      <c r="Q2530" s="144">
        <v>45865.25</v>
      </c>
      <c r="R2530" s="78">
        <v>-33568</v>
      </c>
      <c r="S2530" s="78">
        <v>4021</v>
      </c>
      <c r="T2530" s="78">
        <v>2339</v>
      </c>
      <c r="U2530" s="78">
        <v>42603</v>
      </c>
      <c r="V2530" s="219">
        <v>-5.4902236931671476E-2</v>
      </c>
      <c r="W2530" s="78">
        <v>-7169</v>
      </c>
      <c r="X2530" s="78">
        <v>-860</v>
      </c>
      <c r="Y2530" s="78">
        <v>3735</v>
      </c>
      <c r="Z2530" s="78">
        <v>9505</v>
      </c>
      <c r="AA2530" s="78">
        <v>107.98</v>
      </c>
      <c r="AB2530" s="78">
        <v>166.97</v>
      </c>
      <c r="AC2530" s="78">
        <v>24595</v>
      </c>
      <c r="AD2530" s="104">
        <v>4.8030000000000003E-2</v>
      </c>
      <c r="AE2530" s="78">
        <v>37917</v>
      </c>
      <c r="AF2530" s="104">
        <v>16.955760000000001</v>
      </c>
      <c r="AG2530" s="78">
        <v>-26312</v>
      </c>
      <c r="AH2530" s="104">
        <v>0.13067000000000001</v>
      </c>
      <c r="AI2530" s="78">
        <v>-51296</v>
      </c>
      <c r="AJ2530" s="104">
        <v>-18.277760000000001</v>
      </c>
      <c r="AK2530" s="78">
        <v>10500</v>
      </c>
      <c r="AL2530" s="78">
        <v>10000</v>
      </c>
      <c r="AM2530" s="8">
        <v>10100</v>
      </c>
      <c r="AN2530" s="78">
        <v>188</v>
      </c>
      <c r="AO2530" s="78">
        <v>10600</v>
      </c>
      <c r="AP2530" s="78">
        <v>10000</v>
      </c>
      <c r="AQ2530" s="78">
        <v>10000</v>
      </c>
      <c r="AR2530" s="78">
        <v>716</v>
      </c>
      <c r="AS2530" s="78">
        <v>10500</v>
      </c>
      <c r="AT2530" s="78">
        <v>10000</v>
      </c>
      <c r="AU2530" s="78">
        <v>10100</v>
      </c>
      <c r="AV2530" s="78">
        <v>188</v>
      </c>
      <c r="AW2530" s="77">
        <v>32.54</v>
      </c>
      <c r="AX2530" s="144">
        <f t="shared" si="267"/>
        <v>0.34</v>
      </c>
      <c r="AY2530" s="144">
        <f t="shared" si="268"/>
        <v>0.61</v>
      </c>
      <c r="AZ2530" s="144">
        <f t="shared" si="269"/>
        <v>0.8</v>
      </c>
      <c r="BA2530" s="54">
        <f t="shared" si="270"/>
        <v>56.138866029266843</v>
      </c>
      <c r="BB2530" s="54">
        <f t="shared" si="271"/>
        <v>28.317133970733146</v>
      </c>
    </row>
    <row r="2531" spans="1:54" x14ac:dyDescent="0.25">
      <c r="A2531" s="3">
        <v>43935</v>
      </c>
      <c r="B2531" s="77">
        <v>10332.94</v>
      </c>
      <c r="C2531" s="77">
        <v>1580.14679</v>
      </c>
      <c r="D2531" s="77">
        <v>151.21969999999999</v>
      </c>
      <c r="E2531" s="77">
        <f t="shared" si="273"/>
        <v>-1515.5803999999998</v>
      </c>
      <c r="F2531" s="77">
        <v>19.1007</v>
      </c>
      <c r="G2531" s="77">
        <v>15.232699999999999</v>
      </c>
      <c r="H2531">
        <v>0</v>
      </c>
      <c r="I2531" s="78">
        <v>10346</v>
      </c>
      <c r="J2531">
        <v>202004</v>
      </c>
      <c r="K2531" s="78">
        <v>10346</v>
      </c>
      <c r="L2531" s="77">
        <f t="shared" si="272"/>
        <v>13.059999999999491</v>
      </c>
      <c r="M2531" s="78">
        <v>42521</v>
      </c>
      <c r="N2531" s="78">
        <v>873.82830999999999</v>
      </c>
      <c r="O2531" s="78">
        <v>1032</v>
      </c>
      <c r="P2531" s="78">
        <v>5.2474299999999996</v>
      </c>
      <c r="Q2531" s="144">
        <v>42779</v>
      </c>
      <c r="R2531" s="78">
        <v>-33038</v>
      </c>
      <c r="S2531" s="78">
        <v>6099</v>
      </c>
      <c r="T2531" s="78">
        <v>4196</v>
      </c>
      <c r="U2531" s="78">
        <v>47675</v>
      </c>
      <c r="V2531" s="219">
        <v>-8.8012585212375455E-2</v>
      </c>
      <c r="W2531" s="78">
        <v>-9281</v>
      </c>
      <c r="X2531" s="78">
        <v>-5419</v>
      </c>
      <c r="Y2531" s="78">
        <v>264</v>
      </c>
      <c r="Z2531" s="78">
        <v>6690</v>
      </c>
      <c r="AA2531" s="78">
        <v>125.96</v>
      </c>
      <c r="AB2531" s="78">
        <v>191.24</v>
      </c>
      <c r="AC2531" s="78">
        <v>27931</v>
      </c>
      <c r="AD2531" s="104">
        <v>-0.11981</v>
      </c>
      <c r="AE2531" s="78">
        <v>43737</v>
      </c>
      <c r="AF2531" s="104">
        <v>13.79993</v>
      </c>
      <c r="AG2531" s="78">
        <v>-33264</v>
      </c>
      <c r="AH2531" s="104">
        <v>1.4728600000000001</v>
      </c>
      <c r="AI2531" s="78">
        <v>-76742</v>
      </c>
      <c r="AJ2531" s="104">
        <v>-14.83479</v>
      </c>
      <c r="AK2531" s="78">
        <v>10500</v>
      </c>
      <c r="AL2531" s="78">
        <v>10000</v>
      </c>
      <c r="AM2531" s="8">
        <v>10350</v>
      </c>
      <c r="AN2531" s="78">
        <v>99</v>
      </c>
      <c r="AO2531" s="78">
        <v>11000</v>
      </c>
      <c r="AP2531" s="78">
        <v>10000</v>
      </c>
      <c r="AQ2531" s="78">
        <v>10300</v>
      </c>
      <c r="AR2531" s="78">
        <v>611</v>
      </c>
      <c r="AS2531" s="78">
        <v>10500</v>
      </c>
      <c r="AT2531" s="78">
        <v>10000</v>
      </c>
      <c r="AU2531" s="78">
        <v>10350</v>
      </c>
      <c r="AV2531" s="78">
        <v>99</v>
      </c>
      <c r="AW2531" s="77">
        <v>29.38</v>
      </c>
      <c r="AX2531" s="144">
        <f t="shared" si="267"/>
        <v>0.24</v>
      </c>
      <c r="AY2531" s="144">
        <f t="shared" si="268"/>
        <v>0.55000000000000004</v>
      </c>
      <c r="AZ2531" s="144">
        <f t="shared" si="269"/>
        <v>0.77</v>
      </c>
      <c r="BA2531" s="54">
        <f t="shared" si="270"/>
        <v>56.737224533576132</v>
      </c>
      <c r="BB2531" s="54">
        <f t="shared" si="271"/>
        <v>26.68077546642386</v>
      </c>
    </row>
    <row r="2532" spans="1:54" x14ac:dyDescent="0.25">
      <c r="A2532" s="3">
        <v>43936</v>
      </c>
      <c r="B2532" s="77">
        <v>10447.209999999999</v>
      </c>
      <c r="C2532" s="77">
        <v>1949.1455699999999</v>
      </c>
      <c r="D2532" s="77">
        <v>-36.852499999999999</v>
      </c>
      <c r="E2532" s="77">
        <f t="shared" si="273"/>
        <v>-1218.8764999999999</v>
      </c>
      <c r="F2532" s="77">
        <v>26.355100000000004</v>
      </c>
      <c r="G2532" s="77">
        <v>-18.5855</v>
      </c>
      <c r="H2532" t="s">
        <v>1978</v>
      </c>
      <c r="I2532" s="78">
        <v>10450</v>
      </c>
      <c r="J2532">
        <v>202005</v>
      </c>
      <c r="K2532" s="78">
        <v>10322</v>
      </c>
      <c r="L2532" s="77">
        <f t="shared" si="272"/>
        <v>-125.20999999999913</v>
      </c>
      <c r="M2532" s="78">
        <v>35256</v>
      </c>
      <c r="N2532" s="78">
        <v>727.44142999999997</v>
      </c>
      <c r="O2532" s="78">
        <v>3378</v>
      </c>
      <c r="P2532" s="78">
        <v>17.432749999999999</v>
      </c>
      <c r="Q2532" s="144">
        <v>36100.5</v>
      </c>
      <c r="R2532" s="78">
        <v>-32263</v>
      </c>
      <c r="S2532" s="78">
        <v>9012</v>
      </c>
      <c r="T2532" s="78">
        <v>5953</v>
      </c>
      <c r="U2532" s="78">
        <v>27692</v>
      </c>
      <c r="V2532" s="219">
        <v>-0.2149718330203669</v>
      </c>
      <c r="W2532" s="78">
        <v>-9480</v>
      </c>
      <c r="X2532" s="78">
        <v>-7808</v>
      </c>
      <c r="Y2532" s="78">
        <v>-2273</v>
      </c>
      <c r="Z2532" s="78">
        <v>-629</v>
      </c>
      <c r="AA2532" s="78">
        <v>97.37</v>
      </c>
      <c r="AB2532" s="78">
        <v>207.67</v>
      </c>
      <c r="AC2532" s="78">
        <v>25247</v>
      </c>
      <c r="AD2532" s="104">
        <v>2.4830299999999998</v>
      </c>
      <c r="AE2532" s="78">
        <v>4557</v>
      </c>
      <c r="AF2532" s="104">
        <v>10.447760000000001</v>
      </c>
      <c r="AG2532" s="78">
        <v>-21616</v>
      </c>
      <c r="AH2532" s="104">
        <v>-1.93659</v>
      </c>
      <c r="AI2532" s="78">
        <v>-21837</v>
      </c>
      <c r="AJ2532" s="104">
        <v>-11.740320000000001</v>
      </c>
      <c r="AK2532" s="78">
        <v>11000</v>
      </c>
      <c r="AL2532" s="78">
        <v>10000</v>
      </c>
      <c r="AM2532" s="8">
        <v>10300</v>
      </c>
      <c r="AN2532" s="78">
        <v>618</v>
      </c>
      <c r="AO2532" s="78">
        <v>14800</v>
      </c>
      <c r="AP2532" s="78">
        <v>10200</v>
      </c>
      <c r="AQ2532" s="78">
        <v>10300</v>
      </c>
      <c r="AR2532" s="78">
        <v>810</v>
      </c>
      <c r="AS2532" s="78">
        <v>10400</v>
      </c>
      <c r="AT2532" s="78">
        <v>9900</v>
      </c>
      <c r="AU2532" s="78">
        <v>10400</v>
      </c>
      <c r="AV2532" s="78">
        <v>285</v>
      </c>
      <c r="AW2532" s="77">
        <v>26.84</v>
      </c>
      <c r="AX2532" s="144">
        <f t="shared" si="267"/>
        <v>0.17</v>
      </c>
      <c r="AY2532" s="144">
        <f t="shared" si="268"/>
        <v>0.51</v>
      </c>
      <c r="AZ2532" s="144">
        <f t="shared" si="269"/>
        <v>0.75</v>
      </c>
      <c r="BA2532" s="54">
        <f t="shared" si="270"/>
        <v>57.165742838505111</v>
      </c>
      <c r="BB2532" s="54">
        <f t="shared" si="271"/>
        <v>24.471257161494872</v>
      </c>
    </row>
    <row r="2533" spans="1:54" x14ac:dyDescent="0.25">
      <c r="A2533" s="3">
        <v>43937</v>
      </c>
      <c r="B2533" s="77">
        <v>10375.48</v>
      </c>
      <c r="C2533" s="77">
        <v>1576.65481</v>
      </c>
      <c r="D2533" s="77">
        <v>-124.5502</v>
      </c>
      <c r="E2533" s="77">
        <f t="shared" si="273"/>
        <v>-1112.9861999999996</v>
      </c>
      <c r="F2533" s="77">
        <v>9.3890999999999991</v>
      </c>
      <c r="G2533" s="77">
        <v>-11.935599999999999</v>
      </c>
      <c r="H2533">
        <v>0</v>
      </c>
      <c r="I2533" s="78">
        <v>10302</v>
      </c>
      <c r="J2533">
        <v>202005</v>
      </c>
      <c r="K2533" s="78">
        <v>10302</v>
      </c>
      <c r="L2533" s="77">
        <f t="shared" si="272"/>
        <v>-73.479999999999563</v>
      </c>
      <c r="M2533" s="78">
        <v>35385</v>
      </c>
      <c r="N2533" s="78">
        <v>728.42717000000005</v>
      </c>
      <c r="O2533" s="78">
        <v>3059</v>
      </c>
      <c r="P2533" s="78">
        <v>15.752090000000001</v>
      </c>
      <c r="Q2533" s="144">
        <v>36149.75</v>
      </c>
      <c r="R2533" s="78">
        <v>-32719</v>
      </c>
      <c r="S2533" s="78">
        <v>8560</v>
      </c>
      <c r="T2533" s="78">
        <v>5815</v>
      </c>
      <c r="U2533" s="78">
        <v>33818</v>
      </c>
      <c r="V2533" s="219">
        <v>-0.17194984919273759</v>
      </c>
      <c r="W2533" s="78">
        <v>-10076</v>
      </c>
      <c r="X2533" s="78">
        <v>-8022</v>
      </c>
      <c r="Y2533" s="78">
        <v>-3449</v>
      </c>
      <c r="Z2533" s="78">
        <v>-2753</v>
      </c>
      <c r="AA2533" s="78">
        <v>108.4</v>
      </c>
      <c r="AB2533" s="78">
        <v>182.64</v>
      </c>
      <c r="AC2533" s="78">
        <v>27608</v>
      </c>
      <c r="AD2533" s="104">
        <v>2.3852099999999998</v>
      </c>
      <c r="AE2533" s="78">
        <v>9817</v>
      </c>
      <c r="AF2533" s="104">
        <v>10.84329</v>
      </c>
      <c r="AG2533" s="78">
        <v>-21732</v>
      </c>
      <c r="AH2533" s="104">
        <v>-1.74881</v>
      </c>
      <c r="AI2533" s="78">
        <v>-22099</v>
      </c>
      <c r="AJ2533" s="104">
        <v>-12.0989</v>
      </c>
      <c r="AK2533" s="78">
        <v>11000</v>
      </c>
      <c r="AL2533" s="78">
        <v>10000</v>
      </c>
      <c r="AM2533" s="8">
        <v>10300</v>
      </c>
      <c r="AN2533" s="78">
        <v>600</v>
      </c>
      <c r="AO2533" s="78">
        <v>14800</v>
      </c>
      <c r="AP2533" s="78">
        <v>10200</v>
      </c>
      <c r="AQ2533" s="78">
        <v>10200</v>
      </c>
      <c r="AR2533" s="78">
        <v>813</v>
      </c>
      <c r="AS2533" s="78">
        <v>10400</v>
      </c>
      <c r="AT2533" s="78">
        <v>9900</v>
      </c>
      <c r="AU2533" s="78">
        <v>10350</v>
      </c>
      <c r="AV2533" s="78">
        <v>256</v>
      </c>
      <c r="AW2533" s="77">
        <v>28.22</v>
      </c>
      <c r="AX2533" s="144">
        <f t="shared" si="267"/>
        <v>0.17</v>
      </c>
      <c r="AY2533" s="144">
        <f t="shared" si="268"/>
        <v>0.51</v>
      </c>
      <c r="AZ2533" s="144">
        <f t="shared" si="269"/>
        <v>0.75</v>
      </c>
      <c r="BA2533" s="54">
        <f t="shared" si="270"/>
        <v>56.647359750084007</v>
      </c>
      <c r="BB2533" s="54">
        <f t="shared" si="271"/>
        <v>22.957640249915983</v>
      </c>
    </row>
    <row r="2534" spans="1:54" x14ac:dyDescent="0.25">
      <c r="A2534" s="3">
        <v>43938</v>
      </c>
      <c r="B2534" s="77">
        <v>10597.04</v>
      </c>
      <c r="C2534" s="77">
        <v>2332.2493199999999</v>
      </c>
      <c r="D2534" s="77">
        <v>203.9564</v>
      </c>
      <c r="E2534" s="77">
        <f t="shared" si="273"/>
        <v>-621.88269999999966</v>
      </c>
      <c r="F2534" s="77">
        <v>24.8566</v>
      </c>
      <c r="G2534" s="77">
        <v>7.0225999999999997</v>
      </c>
      <c r="H2534">
        <v>0</v>
      </c>
      <c r="I2534" s="78">
        <v>10561</v>
      </c>
      <c r="J2534">
        <v>202005</v>
      </c>
      <c r="K2534" s="78">
        <v>10561</v>
      </c>
      <c r="L2534" s="77">
        <f t="shared" si="272"/>
        <v>-36.040000000000873</v>
      </c>
      <c r="M2534" s="78">
        <v>32864</v>
      </c>
      <c r="N2534" s="78">
        <v>693.72823000000005</v>
      </c>
      <c r="O2534" s="78">
        <v>-696</v>
      </c>
      <c r="P2534" s="78">
        <v>-3.67902</v>
      </c>
      <c r="Q2534" s="144">
        <v>32690</v>
      </c>
      <c r="R2534" s="78">
        <v>-31341</v>
      </c>
      <c r="S2534" s="78">
        <v>8964</v>
      </c>
      <c r="T2534" s="78">
        <v>3572</v>
      </c>
      <c r="U2534" s="78">
        <v>34113</v>
      </c>
      <c r="V2534" s="219">
        <v>-0.10471081405915633</v>
      </c>
      <c r="W2534" s="78">
        <v>-7723</v>
      </c>
      <c r="X2534" s="78">
        <v>-6958</v>
      </c>
      <c r="Y2534" s="78">
        <v>-2430</v>
      </c>
      <c r="Z2534" s="78">
        <v>-1021</v>
      </c>
      <c r="AA2534" s="78">
        <v>99.01</v>
      </c>
      <c r="AB2534" s="78">
        <v>180.06</v>
      </c>
      <c r="AC2534" s="78">
        <v>26911</v>
      </c>
      <c r="AD2534" s="104">
        <v>2.8925399999999999</v>
      </c>
      <c r="AE2534" s="78">
        <v>13911</v>
      </c>
      <c r="AF2534" s="104">
        <v>9.5527999999999995</v>
      </c>
      <c r="AG2534" s="78">
        <v>-13067</v>
      </c>
      <c r="AH2534" s="104">
        <v>-1.30444</v>
      </c>
      <c r="AI2534" s="78">
        <v>-23736</v>
      </c>
      <c r="AJ2534" s="104">
        <v>-10.36106</v>
      </c>
      <c r="AK2534" s="78">
        <v>11000</v>
      </c>
      <c r="AL2534" s="78">
        <v>10000</v>
      </c>
      <c r="AM2534" s="8">
        <v>10600</v>
      </c>
      <c r="AN2534" s="78">
        <v>580</v>
      </c>
      <c r="AO2534" s="78">
        <v>14800</v>
      </c>
      <c r="AP2534" s="78">
        <v>10200</v>
      </c>
      <c r="AQ2534" s="78">
        <v>10500</v>
      </c>
      <c r="AR2534" s="78">
        <v>785</v>
      </c>
      <c r="AS2534" s="78">
        <v>10900</v>
      </c>
      <c r="AT2534" s="78">
        <v>10000</v>
      </c>
      <c r="AU2534" s="78">
        <v>10600</v>
      </c>
      <c r="AV2534" s="78">
        <v>210</v>
      </c>
      <c r="AW2534" s="77">
        <v>27.04</v>
      </c>
      <c r="AX2534" s="144">
        <f t="shared" si="267"/>
        <v>0.13</v>
      </c>
      <c r="AY2534" s="144">
        <f t="shared" si="268"/>
        <v>0.48</v>
      </c>
      <c r="AZ2534" s="144">
        <f t="shared" si="269"/>
        <v>0.74</v>
      </c>
      <c r="BA2534" s="54">
        <f t="shared" si="270"/>
        <v>56.078104581999284</v>
      </c>
      <c r="BB2534" s="54">
        <f t="shared" si="271"/>
        <v>21.445895418000713</v>
      </c>
    </row>
    <row r="2535" spans="1:54" x14ac:dyDescent="0.25">
      <c r="A2535" s="3">
        <v>43941</v>
      </c>
      <c r="B2535" s="77">
        <v>10586.71</v>
      </c>
      <c r="C2535" s="77">
        <v>1365.3662400000001</v>
      </c>
      <c r="D2535" s="77">
        <v>5.1427999999999994</v>
      </c>
      <c r="E2535" s="77">
        <f t="shared" si="273"/>
        <v>-404.51849999999996</v>
      </c>
      <c r="F2535" s="77">
        <v>-0.54510000000000003</v>
      </c>
      <c r="G2535" s="77">
        <v>-6.6654</v>
      </c>
      <c r="H2535">
        <v>0</v>
      </c>
      <c r="I2535" s="78">
        <v>10476</v>
      </c>
      <c r="J2535">
        <v>202005</v>
      </c>
      <c r="K2535" s="78">
        <v>10476</v>
      </c>
      <c r="L2535" s="77">
        <f t="shared" si="272"/>
        <v>-110.70999999999913</v>
      </c>
      <c r="M2535" s="78">
        <v>30153</v>
      </c>
      <c r="N2535" s="78">
        <v>631.17366000000004</v>
      </c>
      <c r="O2535" s="78">
        <v>-4633</v>
      </c>
      <c r="P2535" s="78">
        <v>-24.259119999999999</v>
      </c>
      <c r="Q2535" s="144">
        <v>28994.75</v>
      </c>
      <c r="R2535" s="78">
        <v>-31846</v>
      </c>
      <c r="S2535" s="78">
        <v>10460</v>
      </c>
      <c r="T2535" s="78">
        <v>-1283</v>
      </c>
      <c r="U2535" s="78">
        <v>34307</v>
      </c>
      <c r="V2535" s="219">
        <v>3.7397615646952515E-2</v>
      </c>
      <c r="W2535" s="78">
        <v>-9312</v>
      </c>
      <c r="X2535" s="78">
        <v>-8872</v>
      </c>
      <c r="Y2535" s="78">
        <v>-4776</v>
      </c>
      <c r="Z2535" s="78">
        <v>-5183</v>
      </c>
      <c r="AA2535" s="78">
        <v>92.08</v>
      </c>
      <c r="AB2535" s="78">
        <v>160.26</v>
      </c>
      <c r="AC2535" s="78">
        <v>23480</v>
      </c>
      <c r="AD2535" s="104">
        <v>2.43275</v>
      </c>
      <c r="AE2535" s="78">
        <v>14816</v>
      </c>
      <c r="AF2535" s="104">
        <v>10.06138</v>
      </c>
      <c r="AG2535" s="78">
        <v>-19059</v>
      </c>
      <c r="AH2535" s="104">
        <v>-1.7071099999999999</v>
      </c>
      <c r="AI2535" s="78">
        <v>-18524</v>
      </c>
      <c r="AJ2535" s="104">
        <v>-10.909940000000001</v>
      </c>
      <c r="AK2535" s="78">
        <v>11000</v>
      </c>
      <c r="AL2535" s="78">
        <v>10000</v>
      </c>
      <c r="AM2535" s="8">
        <v>10500</v>
      </c>
      <c r="AN2535" s="78">
        <v>574</v>
      </c>
      <c r="AO2535" s="78">
        <v>14800</v>
      </c>
      <c r="AP2535" s="78">
        <v>10200</v>
      </c>
      <c r="AQ2535" s="78">
        <v>10400</v>
      </c>
      <c r="AR2535" s="78">
        <v>810</v>
      </c>
      <c r="AS2535" s="78">
        <v>10800</v>
      </c>
      <c r="AT2535" s="78">
        <v>10000</v>
      </c>
      <c r="AU2535" s="78">
        <v>10550</v>
      </c>
      <c r="AV2535" s="78">
        <v>175</v>
      </c>
      <c r="AW2535" s="77">
        <v>28.65</v>
      </c>
      <c r="AX2535" s="144">
        <f t="shared" ref="AX2535:AX2598" si="274">PERCENTRANK(AW2506:AW2535,AW2535,2)</f>
        <v>0.2</v>
      </c>
      <c r="AY2535" s="144">
        <f t="shared" ref="AY2535:AY2598" si="275">PERCENTRANK(AW2486:AW2535,AW2535,2)</f>
        <v>0.53</v>
      </c>
      <c r="AZ2535" s="144">
        <f t="shared" ref="AZ2535:AZ2598" si="276">PERCENTRANK(AW2436:AW2535,AW2535,2)</f>
        <v>0.76</v>
      </c>
      <c r="BA2535" s="54">
        <f t="shared" ref="BA2535:BA2598" si="277">AVERAGE(AW2516:AW2535)+2*_xlfn.STDEV.S(AW2516:AW2535)</f>
        <v>54.48369697829699</v>
      </c>
      <c r="BB2535" s="54">
        <f t="shared" ref="BB2535:BB2598" si="278">AVERAGE(AW2516:AW2535)-2*_xlfn.STDEV.S(AW2516:AW2535)</f>
        <v>20.791303021702984</v>
      </c>
    </row>
    <row r="2536" spans="1:54" x14ac:dyDescent="0.25">
      <c r="A2536" s="3">
        <v>43942</v>
      </c>
      <c r="B2536" s="77">
        <v>10288.42</v>
      </c>
      <c r="C2536" s="77">
        <v>1848.01965</v>
      </c>
      <c r="D2536" s="77">
        <v>-242.45849999999999</v>
      </c>
      <c r="E2536" s="77">
        <f t="shared" si="273"/>
        <v>-427.91920000000005</v>
      </c>
      <c r="F2536" s="77">
        <v>-8.9703999999999997</v>
      </c>
      <c r="G2536" s="77">
        <v>-40.638600000000004</v>
      </c>
      <c r="H2536">
        <v>0</v>
      </c>
      <c r="I2536" s="78">
        <v>10198</v>
      </c>
      <c r="J2536">
        <v>202005</v>
      </c>
      <c r="K2536" s="78">
        <v>10198</v>
      </c>
      <c r="L2536" s="77">
        <f t="shared" si="272"/>
        <v>-90.420000000000073</v>
      </c>
      <c r="M2536" s="78">
        <v>38790</v>
      </c>
      <c r="N2536" s="78">
        <v>790.50962000000004</v>
      </c>
      <c r="O2536" s="78">
        <v>-3982</v>
      </c>
      <c r="P2536" s="78">
        <v>-20.294979999999999</v>
      </c>
      <c r="Q2536" s="144">
        <v>37794.5</v>
      </c>
      <c r="R2536" s="78">
        <v>-34664</v>
      </c>
      <c r="S2536" s="78">
        <v>9722</v>
      </c>
      <c r="T2536" s="78">
        <v>-983</v>
      </c>
      <c r="U2536" s="78">
        <v>38031</v>
      </c>
      <c r="V2536" s="219">
        <v>2.5847335068759695E-2</v>
      </c>
      <c r="W2536" s="78">
        <v>-9858</v>
      </c>
      <c r="X2536" s="78">
        <v>-10505</v>
      </c>
      <c r="Y2536" s="78">
        <v>1063</v>
      </c>
      <c r="Z2536" s="78">
        <v>1134</v>
      </c>
      <c r="AA2536" s="78">
        <v>100.22</v>
      </c>
      <c r="AB2536" s="78">
        <v>136.66</v>
      </c>
      <c r="AC2536" s="78">
        <v>22693</v>
      </c>
      <c r="AD2536" s="104">
        <v>2.0460799999999999</v>
      </c>
      <c r="AE2536" s="78">
        <v>18634</v>
      </c>
      <c r="AF2536" s="104">
        <v>12.37275</v>
      </c>
      <c r="AG2536" s="78">
        <v>-33272</v>
      </c>
      <c r="AH2536" s="104">
        <v>-1.4936100000000001</v>
      </c>
      <c r="AI2536" s="78">
        <v>-23113</v>
      </c>
      <c r="AJ2536" s="104">
        <v>-13.2234</v>
      </c>
      <c r="AK2536" s="78">
        <v>11000</v>
      </c>
      <c r="AL2536" s="78">
        <v>10000</v>
      </c>
      <c r="AM2536" s="8">
        <v>10200</v>
      </c>
      <c r="AN2536" s="78">
        <v>669</v>
      </c>
      <c r="AO2536" s="78">
        <v>14800</v>
      </c>
      <c r="AP2536" s="78">
        <v>10200</v>
      </c>
      <c r="AQ2536" s="78">
        <v>10100</v>
      </c>
      <c r="AR2536" s="78">
        <v>910</v>
      </c>
      <c r="AS2536" s="78">
        <v>10600</v>
      </c>
      <c r="AT2536" s="78">
        <v>10200</v>
      </c>
      <c r="AU2536" s="78">
        <v>10300</v>
      </c>
      <c r="AV2536" s="78">
        <v>147</v>
      </c>
      <c r="AW2536" s="77">
        <v>33.96</v>
      </c>
      <c r="AX2536" s="144">
        <f t="shared" si="274"/>
        <v>0.48</v>
      </c>
      <c r="AY2536" s="144">
        <f t="shared" si="275"/>
        <v>0.69</v>
      </c>
      <c r="AZ2536" s="144">
        <f t="shared" si="276"/>
        <v>0.84</v>
      </c>
      <c r="BA2536" s="54">
        <f t="shared" si="277"/>
        <v>52.307172169987666</v>
      </c>
      <c r="BB2536" s="54">
        <f t="shared" si="278"/>
        <v>21.197827830012326</v>
      </c>
    </row>
    <row r="2537" spans="1:54" x14ac:dyDescent="0.25">
      <c r="A2537" s="3">
        <v>43943</v>
      </c>
      <c r="B2537" s="77">
        <v>10307.74</v>
      </c>
      <c r="C2537" s="77">
        <v>1534.03171</v>
      </c>
      <c r="D2537" s="77">
        <v>-34.503900000000002</v>
      </c>
      <c r="E2537" s="77">
        <f t="shared" si="273"/>
        <v>-304.00639999999993</v>
      </c>
      <c r="F2537" s="77">
        <v>-0.55149999999999999</v>
      </c>
      <c r="G2537" s="77">
        <v>-8.3947000000000003</v>
      </c>
      <c r="H2537" t="s">
        <v>1979</v>
      </c>
      <c r="I2537" s="78">
        <v>10225</v>
      </c>
      <c r="J2537">
        <v>202005</v>
      </c>
      <c r="K2537" s="78">
        <v>10225</v>
      </c>
      <c r="L2537" s="77">
        <f t="shared" si="272"/>
        <v>-82.739999999999782</v>
      </c>
      <c r="M2537" s="78">
        <v>34960</v>
      </c>
      <c r="N2537" s="78">
        <v>714.24792000000002</v>
      </c>
      <c r="O2537" s="78">
        <v>-3958</v>
      </c>
      <c r="P2537" s="78">
        <v>-20.224499999999999</v>
      </c>
      <c r="Q2537" s="144">
        <v>33970.5</v>
      </c>
      <c r="R2537" s="78">
        <v>-34764</v>
      </c>
      <c r="S2537" s="78">
        <v>9010</v>
      </c>
      <c r="T2537" s="78">
        <v>-2200</v>
      </c>
      <c r="U2537" s="78">
        <v>37823</v>
      </c>
      <c r="V2537" s="219">
        <v>5.8165666393464294E-2</v>
      </c>
      <c r="W2537" s="78">
        <v>-10867</v>
      </c>
      <c r="X2537" s="78">
        <v>-10418</v>
      </c>
      <c r="Y2537" s="78">
        <v>-2099</v>
      </c>
      <c r="Z2537" s="78">
        <v>-2729</v>
      </c>
      <c r="AA2537" s="78">
        <v>107.06</v>
      </c>
      <c r="AB2537" s="78">
        <v>180.09</v>
      </c>
      <c r="AC2537" s="78">
        <v>22002</v>
      </c>
      <c r="AD2537" s="104">
        <v>1.8620699999999999</v>
      </c>
      <c r="AE2537" s="78">
        <v>15734</v>
      </c>
      <c r="AF2537" s="104">
        <v>12.03523</v>
      </c>
      <c r="AG2537" s="78">
        <v>-14179</v>
      </c>
      <c r="AH2537" s="104">
        <v>-1.41923</v>
      </c>
      <c r="AI2537" s="78">
        <v>-24313</v>
      </c>
      <c r="AJ2537" s="104">
        <v>-12.99816</v>
      </c>
      <c r="AK2537" s="78">
        <v>11000</v>
      </c>
      <c r="AL2537" s="78">
        <v>10000</v>
      </c>
      <c r="AM2537" s="8">
        <v>10200</v>
      </c>
      <c r="AN2537" s="78">
        <v>655</v>
      </c>
      <c r="AO2537" s="78">
        <v>14800</v>
      </c>
      <c r="AP2537" s="78">
        <v>10200</v>
      </c>
      <c r="AQ2537" s="78">
        <v>10200</v>
      </c>
      <c r="AR2537" s="78">
        <v>877</v>
      </c>
      <c r="AS2537" s="78">
        <v>10700</v>
      </c>
      <c r="AT2537" s="78">
        <v>9200</v>
      </c>
      <c r="AU2537" s="78">
        <v>10300</v>
      </c>
      <c r="AV2537" s="78">
        <v>315</v>
      </c>
      <c r="AW2537" s="77">
        <v>33.46</v>
      </c>
      <c r="AX2537" s="144">
        <f t="shared" si="274"/>
        <v>0.41</v>
      </c>
      <c r="AY2537" s="144">
        <f t="shared" si="275"/>
        <v>0.65</v>
      </c>
      <c r="AZ2537" s="144">
        <f t="shared" si="276"/>
        <v>0.82</v>
      </c>
      <c r="BA2537" s="54">
        <f t="shared" si="277"/>
        <v>49.089695920758288</v>
      </c>
      <c r="BB2537" s="54">
        <f t="shared" si="278"/>
        <v>22.377304079241725</v>
      </c>
    </row>
    <row r="2538" spans="1:54" x14ac:dyDescent="0.25">
      <c r="A2538" s="3">
        <v>43944</v>
      </c>
      <c r="B2538" s="77">
        <v>10366.51</v>
      </c>
      <c r="C2538" s="77">
        <v>1559.89401</v>
      </c>
      <c r="D2538" s="77">
        <v>-38.110100000000003</v>
      </c>
      <c r="E2538" s="77">
        <f t="shared" si="273"/>
        <v>-394.69609999999994</v>
      </c>
      <c r="F2538" s="77">
        <v>14.038</v>
      </c>
      <c r="G2538" s="77">
        <v>-7.6546000000000003</v>
      </c>
      <c r="H2538">
        <v>0</v>
      </c>
      <c r="I2538" s="78">
        <v>10292</v>
      </c>
      <c r="J2538">
        <v>202005</v>
      </c>
      <c r="K2538" s="78">
        <v>10292</v>
      </c>
      <c r="L2538" s="77">
        <f t="shared" si="272"/>
        <v>-74.510000000000218</v>
      </c>
      <c r="M2538" s="78">
        <v>36637</v>
      </c>
      <c r="N2538" s="78">
        <v>753.70736999999997</v>
      </c>
      <c r="O2538" s="78">
        <v>-2061</v>
      </c>
      <c r="P2538" s="78">
        <v>-10.5999</v>
      </c>
      <c r="Q2538" s="144">
        <v>36121.75</v>
      </c>
      <c r="R2538" s="78">
        <v>-34022</v>
      </c>
      <c r="S2538" s="78">
        <v>9961</v>
      </c>
      <c r="T2538" s="78">
        <v>323</v>
      </c>
      <c r="U2538" s="78">
        <v>37943</v>
      </c>
      <c r="V2538" s="219">
        <v>-8.5127691537305959E-3</v>
      </c>
      <c r="W2538" s="78">
        <v>-9056</v>
      </c>
      <c r="X2538" s="78">
        <v>-3171</v>
      </c>
      <c r="Y2538" s="78">
        <v>1505</v>
      </c>
      <c r="Z2538" s="78">
        <v>684</v>
      </c>
      <c r="AA2538" s="78">
        <v>96.35</v>
      </c>
      <c r="AB2538" s="78">
        <v>168.17</v>
      </c>
      <c r="AC2538" s="78">
        <v>21712</v>
      </c>
      <c r="AD2538" s="104">
        <v>1.8919699999999999</v>
      </c>
      <c r="AE2538" s="78">
        <v>13902</v>
      </c>
      <c r="AF2538" s="104">
        <v>11.46415</v>
      </c>
      <c r="AG2538" s="78">
        <v>-13710</v>
      </c>
      <c r="AH2538" s="104">
        <v>-1.5337499999999999</v>
      </c>
      <c r="AI2538" s="78">
        <v>-16827</v>
      </c>
      <c r="AJ2538" s="104">
        <v>-12.316879999999999</v>
      </c>
      <c r="AK2538" s="78">
        <v>11000</v>
      </c>
      <c r="AL2538" s="78">
        <v>10000</v>
      </c>
      <c r="AM2538" s="8">
        <v>10300</v>
      </c>
      <c r="AN2538" s="78">
        <v>592</v>
      </c>
      <c r="AO2538" s="78">
        <v>14800</v>
      </c>
      <c r="AP2538" s="78">
        <v>10200</v>
      </c>
      <c r="AQ2538" s="78">
        <v>10200</v>
      </c>
      <c r="AR2538" s="78">
        <v>852</v>
      </c>
      <c r="AS2538" s="78">
        <v>10700</v>
      </c>
      <c r="AT2538" s="78">
        <v>9800</v>
      </c>
      <c r="AU2538" s="78">
        <v>10350</v>
      </c>
      <c r="AV2538" s="78">
        <v>248</v>
      </c>
      <c r="AW2538" s="77">
        <v>31.45</v>
      </c>
      <c r="AX2538" s="144">
        <f t="shared" si="274"/>
        <v>0.24</v>
      </c>
      <c r="AY2538" s="144">
        <f t="shared" si="275"/>
        <v>0.55000000000000004</v>
      </c>
      <c r="AZ2538" s="144">
        <f t="shared" si="276"/>
        <v>0.77</v>
      </c>
      <c r="BA2538" s="54">
        <f t="shared" si="277"/>
        <v>47.840060631451436</v>
      </c>
      <c r="BB2538" s="54">
        <f t="shared" si="278"/>
        <v>22.293939368548578</v>
      </c>
    </row>
    <row r="2539" spans="1:54" x14ac:dyDescent="0.25">
      <c r="A2539" s="3">
        <v>43945</v>
      </c>
      <c r="B2539" s="77">
        <v>10347.36</v>
      </c>
      <c r="C2539" s="77">
        <v>1263.59986</v>
      </c>
      <c r="D2539" s="77">
        <v>-56.800800000000002</v>
      </c>
      <c r="E2539" s="77">
        <f t="shared" si="273"/>
        <v>-428.3692999999999</v>
      </c>
      <c r="F2539" s="77">
        <v>6.4511000000000003</v>
      </c>
      <c r="G2539" s="77">
        <v>-4.0609999999999999</v>
      </c>
      <c r="H2539">
        <v>0</v>
      </c>
      <c r="I2539" s="78">
        <v>10270</v>
      </c>
      <c r="J2539">
        <v>202005</v>
      </c>
      <c r="K2539" s="78">
        <v>10270</v>
      </c>
      <c r="L2539" s="77">
        <f t="shared" si="272"/>
        <v>-77.360000000000582</v>
      </c>
      <c r="M2539" s="78">
        <v>37274</v>
      </c>
      <c r="N2539" s="78">
        <v>765.05349999999999</v>
      </c>
      <c r="O2539" s="78">
        <v>-711</v>
      </c>
      <c r="P2539" s="78">
        <v>-3.6479300000000001</v>
      </c>
      <c r="Q2539" s="144">
        <v>37096.25</v>
      </c>
      <c r="R2539" s="78">
        <v>-33625</v>
      </c>
      <c r="S2539" s="78">
        <v>9025</v>
      </c>
      <c r="T2539" s="78">
        <v>1111</v>
      </c>
      <c r="U2539" s="78">
        <v>38383</v>
      </c>
      <c r="V2539" s="219">
        <v>-2.8945105906260583E-2</v>
      </c>
      <c r="W2539" s="78">
        <v>-8087</v>
      </c>
      <c r="X2539" s="78">
        <v>-2048</v>
      </c>
      <c r="Y2539" s="78">
        <v>1523</v>
      </c>
      <c r="Z2539" s="78">
        <v>-550</v>
      </c>
      <c r="AA2539" s="78">
        <v>112.19</v>
      </c>
      <c r="AB2539" s="78">
        <v>166.52</v>
      </c>
      <c r="AC2539" s="78">
        <v>23189</v>
      </c>
      <c r="AD2539" s="104">
        <v>1.7439</v>
      </c>
      <c r="AE2539" s="78">
        <v>13162</v>
      </c>
      <c r="AF2539" s="104">
        <v>11.50691</v>
      </c>
      <c r="AG2539" s="78">
        <v>-11529</v>
      </c>
      <c r="AH2539" s="104">
        <v>-1.3544400000000001</v>
      </c>
      <c r="AI2539" s="78">
        <v>-23876</v>
      </c>
      <c r="AJ2539" s="104">
        <v>-12.7194</v>
      </c>
      <c r="AK2539" s="78">
        <v>11000</v>
      </c>
      <c r="AL2539" s="78">
        <v>10000</v>
      </c>
      <c r="AM2539" s="8">
        <v>10300</v>
      </c>
      <c r="AN2539" s="78">
        <v>562</v>
      </c>
      <c r="AO2539" s="78">
        <v>14800</v>
      </c>
      <c r="AP2539" s="78">
        <v>10200</v>
      </c>
      <c r="AQ2539" s="78">
        <v>10200</v>
      </c>
      <c r="AR2539" s="78">
        <v>828</v>
      </c>
      <c r="AS2539" s="78">
        <v>10700</v>
      </c>
      <c r="AT2539" s="78">
        <v>9800</v>
      </c>
      <c r="AU2539" s="78">
        <v>10350</v>
      </c>
      <c r="AV2539" s="78">
        <v>211</v>
      </c>
      <c r="AW2539" s="77">
        <v>30.97</v>
      </c>
      <c r="AX2539" s="144">
        <f t="shared" si="274"/>
        <v>0.2</v>
      </c>
      <c r="AY2539" s="144">
        <f t="shared" si="275"/>
        <v>0.53</v>
      </c>
      <c r="AZ2539" s="144">
        <f t="shared" si="276"/>
        <v>0.76</v>
      </c>
      <c r="BA2539" s="54">
        <f t="shared" si="277"/>
        <v>46.899199928383112</v>
      </c>
      <c r="BB2539" s="54">
        <f t="shared" si="278"/>
        <v>22.088800071616902</v>
      </c>
    </row>
    <row r="2540" spans="1:54" x14ac:dyDescent="0.25">
      <c r="A2540" s="3">
        <v>43948</v>
      </c>
      <c r="B2540" s="77">
        <v>10567.27</v>
      </c>
      <c r="C2540" s="77">
        <v>1787.9833799999999</v>
      </c>
      <c r="D2540" s="77">
        <v>168.81330000000003</v>
      </c>
      <c r="E2540" s="77">
        <f t="shared" si="273"/>
        <v>-345.5723999999999</v>
      </c>
      <c r="F2540" s="77">
        <v>8.8231000000000002</v>
      </c>
      <c r="G2540" s="77">
        <v>35.077500000000001</v>
      </c>
      <c r="H2540">
        <v>0</v>
      </c>
      <c r="I2540" s="78">
        <v>10547</v>
      </c>
      <c r="J2540">
        <v>202005</v>
      </c>
      <c r="K2540" s="78">
        <v>10547</v>
      </c>
      <c r="L2540" s="77">
        <f t="shared" si="272"/>
        <v>-20.270000000000437</v>
      </c>
      <c r="M2540" s="78">
        <v>35289</v>
      </c>
      <c r="N2540" s="78">
        <v>743.83243000000004</v>
      </c>
      <c r="O2540" s="78">
        <v>3497</v>
      </c>
      <c r="P2540" s="78">
        <v>18.44163</v>
      </c>
      <c r="Q2540" s="144">
        <v>36163.25</v>
      </c>
      <c r="R2540" s="78">
        <v>-31764</v>
      </c>
      <c r="S2540" s="78">
        <v>8811</v>
      </c>
      <c r="T2540" s="78">
        <v>2539</v>
      </c>
      <c r="U2540" s="78">
        <v>44190</v>
      </c>
      <c r="V2540" s="219">
        <v>-5.7456438108169271E-2</v>
      </c>
      <c r="W2540" s="78">
        <v>-7357</v>
      </c>
      <c r="X2540" s="78">
        <v>-3935</v>
      </c>
      <c r="Y2540" s="78">
        <v>259</v>
      </c>
      <c r="Z2540" s="78">
        <v>4442</v>
      </c>
      <c r="AA2540" s="78">
        <v>153.56</v>
      </c>
      <c r="AB2540" s="78">
        <v>187.93</v>
      </c>
      <c r="AC2540" s="78">
        <v>26645</v>
      </c>
      <c r="AD2540" s="104">
        <v>2.0865399999999998</v>
      </c>
      <c r="AE2540" s="78">
        <v>11471</v>
      </c>
      <c r="AF2540" s="104">
        <v>9.6294299999999993</v>
      </c>
      <c r="AG2540" s="78">
        <v>-12660</v>
      </c>
      <c r="AH2540" s="104">
        <v>-1.0208900000000001</v>
      </c>
      <c r="AI2540" s="78">
        <v>-34986</v>
      </c>
      <c r="AJ2540" s="104">
        <v>-10.5901</v>
      </c>
      <c r="AK2540" s="78">
        <v>11000</v>
      </c>
      <c r="AL2540" s="78">
        <v>10000</v>
      </c>
      <c r="AM2540" s="8">
        <v>10500</v>
      </c>
      <c r="AN2540" s="78">
        <v>516</v>
      </c>
      <c r="AO2540" s="78">
        <v>14800</v>
      </c>
      <c r="AP2540" s="78">
        <v>10200</v>
      </c>
      <c r="AQ2540" s="78">
        <v>10500</v>
      </c>
      <c r="AR2540" s="78">
        <v>740</v>
      </c>
      <c r="AS2540" s="78">
        <v>10700</v>
      </c>
      <c r="AT2540" s="78">
        <v>10350</v>
      </c>
      <c r="AU2540" s="78">
        <v>10600</v>
      </c>
      <c r="AV2540" s="78">
        <v>149</v>
      </c>
      <c r="AW2540" s="77">
        <v>28.77</v>
      </c>
      <c r="AX2540" s="144">
        <f t="shared" si="274"/>
        <v>0.13</v>
      </c>
      <c r="AY2540" s="144">
        <f t="shared" si="275"/>
        <v>0.44</v>
      </c>
      <c r="AZ2540" s="144">
        <f t="shared" si="276"/>
        <v>0.72</v>
      </c>
      <c r="BA2540" s="54">
        <f t="shared" si="277"/>
        <v>45.535935494536339</v>
      </c>
      <c r="BB2540" s="54">
        <f t="shared" si="278"/>
        <v>21.929064505463678</v>
      </c>
    </row>
    <row r="2541" spans="1:54" x14ac:dyDescent="0.25">
      <c r="A2541" s="3">
        <v>43949</v>
      </c>
      <c r="B2541" s="77">
        <v>10616.06</v>
      </c>
      <c r="C2541" s="77">
        <v>1834.87726</v>
      </c>
      <c r="D2541" s="77">
        <v>-16.563199999999998</v>
      </c>
      <c r="E2541" s="77">
        <f t="shared" si="273"/>
        <v>-264.96389999999985</v>
      </c>
      <c r="F2541" s="77">
        <v>20.845700000000001</v>
      </c>
      <c r="G2541" s="77">
        <v>19.778399999999998</v>
      </c>
      <c r="H2541">
        <v>0</v>
      </c>
      <c r="I2541" s="78">
        <v>10582</v>
      </c>
      <c r="J2541">
        <v>202005</v>
      </c>
      <c r="K2541" s="78">
        <v>10582</v>
      </c>
      <c r="L2541" s="77">
        <f t="shared" si="272"/>
        <v>-34.059999999999491</v>
      </c>
      <c r="M2541" s="78">
        <v>36558</v>
      </c>
      <c r="N2541" s="78">
        <v>773.42926</v>
      </c>
      <c r="O2541" s="78">
        <v>-447</v>
      </c>
      <c r="P2541" s="78">
        <v>-2.3585400000000001</v>
      </c>
      <c r="Q2541" s="144">
        <v>36446.25</v>
      </c>
      <c r="R2541" s="78">
        <v>-31836</v>
      </c>
      <c r="S2541" s="78">
        <v>8606</v>
      </c>
      <c r="T2541" s="78">
        <v>-1439</v>
      </c>
      <c r="U2541" s="78">
        <v>41785</v>
      </c>
      <c r="V2541" s="219">
        <v>3.4438195524709822E-2</v>
      </c>
      <c r="W2541" s="78">
        <v>-6775</v>
      </c>
      <c r="X2541" s="78">
        <v>-473</v>
      </c>
      <c r="Y2541" s="78">
        <v>1419</v>
      </c>
      <c r="Z2541" s="78">
        <v>4027</v>
      </c>
      <c r="AA2541" s="78">
        <v>120.1</v>
      </c>
      <c r="AB2541" s="78">
        <v>178.83</v>
      </c>
      <c r="AC2541" s="78">
        <v>27531</v>
      </c>
      <c r="AD2541" s="104">
        <v>2.0585</v>
      </c>
      <c r="AE2541" s="78">
        <v>14943</v>
      </c>
      <c r="AF2541" s="104">
        <v>9.4365600000000001</v>
      </c>
      <c r="AG2541" s="78">
        <v>-13373</v>
      </c>
      <c r="AH2541" s="104">
        <v>-1.06091</v>
      </c>
      <c r="AI2541" s="78">
        <v>-42026</v>
      </c>
      <c r="AJ2541" s="104">
        <v>-10.332610000000001</v>
      </c>
      <c r="AK2541" s="78">
        <v>11000</v>
      </c>
      <c r="AL2541" s="78">
        <v>10000</v>
      </c>
      <c r="AM2541" s="8">
        <v>10600</v>
      </c>
      <c r="AN2541" s="78">
        <v>473</v>
      </c>
      <c r="AO2541" s="78">
        <v>14800</v>
      </c>
      <c r="AP2541" s="78">
        <v>10200</v>
      </c>
      <c r="AQ2541" s="78">
        <v>10500</v>
      </c>
      <c r="AR2541" s="78">
        <v>737</v>
      </c>
      <c r="AS2541" s="78">
        <v>10700</v>
      </c>
      <c r="AT2541" s="78">
        <v>10550</v>
      </c>
      <c r="AU2541" s="78">
        <v>10600</v>
      </c>
      <c r="AV2541" s="78">
        <v>93</v>
      </c>
      <c r="AW2541" s="77">
        <v>27.9</v>
      </c>
      <c r="AX2541" s="144">
        <f t="shared" si="274"/>
        <v>0.06</v>
      </c>
      <c r="AY2541" s="144">
        <f t="shared" si="275"/>
        <v>0.36</v>
      </c>
      <c r="AZ2541" s="144">
        <f t="shared" si="276"/>
        <v>0.68</v>
      </c>
      <c r="BA2541" s="54">
        <f t="shared" si="277"/>
        <v>43.644679709474374</v>
      </c>
      <c r="BB2541" s="54">
        <f t="shared" si="278"/>
        <v>22.098320290525635</v>
      </c>
    </row>
    <row r="2542" spans="1:54" x14ac:dyDescent="0.25">
      <c r="A2542" s="3">
        <v>43950</v>
      </c>
      <c r="B2542" s="77">
        <v>10772.22</v>
      </c>
      <c r="C2542" s="77">
        <v>1944.2460100000001</v>
      </c>
      <c r="D2542" s="77">
        <v>180.27290000000002</v>
      </c>
      <c r="E2542" s="77">
        <f t="shared" si="273"/>
        <v>-36.187599999999946</v>
      </c>
      <c r="F2542" s="77">
        <v>11.003</v>
      </c>
      <c r="G2542" s="77">
        <v>-17.8005</v>
      </c>
      <c r="H2542" t="s">
        <v>1980</v>
      </c>
      <c r="I2542" s="78">
        <v>10707</v>
      </c>
      <c r="J2542">
        <v>202005</v>
      </c>
      <c r="K2542" s="78">
        <v>10707</v>
      </c>
      <c r="L2542" s="77">
        <f t="shared" si="272"/>
        <v>-65.219999999999345</v>
      </c>
      <c r="M2542" s="78">
        <v>38439</v>
      </c>
      <c r="N2542" s="78">
        <v>823.05556999999999</v>
      </c>
      <c r="O2542" s="78">
        <v>1218</v>
      </c>
      <c r="P2542" s="78">
        <v>6.5328499999999998</v>
      </c>
      <c r="Q2542" s="144">
        <v>38743.5</v>
      </c>
      <c r="R2542" s="78">
        <v>-30903</v>
      </c>
      <c r="S2542" s="78">
        <v>7833</v>
      </c>
      <c r="T2542" s="78">
        <v>57</v>
      </c>
      <c r="U2542" s="78">
        <v>45036</v>
      </c>
      <c r="V2542" s="219">
        <v>-1.2656541433519852E-3</v>
      </c>
      <c r="W2542" s="78">
        <v>-6296</v>
      </c>
      <c r="X2542" s="78">
        <v>-2594</v>
      </c>
      <c r="Y2542" s="78">
        <v>2302</v>
      </c>
      <c r="Z2542" s="78">
        <v>6852</v>
      </c>
      <c r="AA2542" s="78">
        <v>115.34</v>
      </c>
      <c r="AB2542" s="78">
        <v>186.37</v>
      </c>
      <c r="AC2542" s="78">
        <v>25289</v>
      </c>
      <c r="AD2542" s="104">
        <v>2.0857700000000001</v>
      </c>
      <c r="AE2542" s="78">
        <v>14433</v>
      </c>
      <c r="AF2542" s="104">
        <v>8.6147100000000005</v>
      </c>
      <c r="AG2542" s="78">
        <v>-7756</v>
      </c>
      <c r="AH2542" s="104">
        <v>-0.36686000000000002</v>
      </c>
      <c r="AI2542" s="78">
        <v>-36616</v>
      </c>
      <c r="AJ2542" s="104">
        <v>-9.7258600000000008</v>
      </c>
      <c r="AK2542" s="78">
        <v>11000</v>
      </c>
      <c r="AL2542" s="78">
        <v>10000</v>
      </c>
      <c r="AM2542" s="8">
        <v>10700</v>
      </c>
      <c r="AN2542" s="78">
        <v>464</v>
      </c>
      <c r="AO2542" s="78">
        <v>14800</v>
      </c>
      <c r="AP2542" s="78">
        <v>10200</v>
      </c>
      <c r="AQ2542" s="78">
        <v>10600</v>
      </c>
      <c r="AR2542" s="78">
        <v>716</v>
      </c>
      <c r="AS2542" s="78">
        <v>11000</v>
      </c>
      <c r="AT2542" s="78">
        <v>10600</v>
      </c>
      <c r="AU2542" s="78">
        <v>10750</v>
      </c>
      <c r="AV2542" s="78">
        <v>242</v>
      </c>
      <c r="AW2542" s="77">
        <v>27.32</v>
      </c>
      <c r="AX2542" s="144">
        <f t="shared" si="274"/>
        <v>0.06</v>
      </c>
      <c r="AY2542" s="144">
        <f t="shared" si="275"/>
        <v>0.34</v>
      </c>
      <c r="AZ2542" s="144">
        <f t="shared" si="276"/>
        <v>0.67</v>
      </c>
      <c r="BA2542" s="54">
        <f t="shared" si="277"/>
        <v>41.521147910018719</v>
      </c>
      <c r="BB2542" s="54">
        <f t="shared" si="278"/>
        <v>22.494852089981272</v>
      </c>
    </row>
    <row r="2543" spans="1:54" x14ac:dyDescent="0.25">
      <c r="A2543" s="3">
        <v>43951</v>
      </c>
      <c r="B2543" s="77">
        <v>10992.14</v>
      </c>
      <c r="C2543" s="77">
        <v>2317.71128</v>
      </c>
      <c r="D2543" s="77">
        <v>185.9034</v>
      </c>
      <c r="E2543" s="77">
        <f t="shared" si="273"/>
        <v>207.83650000000006</v>
      </c>
      <c r="F2543" s="77">
        <v>26.780500000000004</v>
      </c>
      <c r="G2543" s="77">
        <v>25.888000000000002</v>
      </c>
      <c r="H2543">
        <v>0</v>
      </c>
      <c r="I2543" s="78">
        <v>10944</v>
      </c>
      <c r="J2543">
        <v>202005</v>
      </c>
      <c r="K2543" s="78">
        <v>10944</v>
      </c>
      <c r="L2543" s="77">
        <f t="shared" si="272"/>
        <v>-48.139999999999418</v>
      </c>
      <c r="M2543" s="78">
        <v>36589</v>
      </c>
      <c r="N2543" s="78">
        <v>800.88949000000002</v>
      </c>
      <c r="O2543" s="78">
        <v>4644</v>
      </c>
      <c r="P2543" s="78">
        <v>25.43018</v>
      </c>
      <c r="Q2543" s="144">
        <v>37750</v>
      </c>
      <c r="R2543" s="78">
        <v>-30024</v>
      </c>
      <c r="S2543" s="78">
        <v>8773</v>
      </c>
      <c r="T2543" s="78">
        <v>2061</v>
      </c>
      <c r="U2543" s="78">
        <v>48577</v>
      </c>
      <c r="V2543" s="219">
        <v>-4.2427486258929122E-2</v>
      </c>
      <c r="W2543" s="78">
        <v>-5017</v>
      </c>
      <c r="X2543" s="78">
        <v>-895</v>
      </c>
      <c r="Y2543" s="78">
        <v>4354</v>
      </c>
      <c r="Z2543" s="78">
        <v>9261</v>
      </c>
      <c r="AA2543" s="78">
        <v>107.08</v>
      </c>
      <c r="AB2543" s="78">
        <v>185.92</v>
      </c>
      <c r="AC2543" s="78">
        <v>18116</v>
      </c>
      <c r="AD2543" s="104">
        <v>1.64114</v>
      </c>
      <c r="AE2543" s="78">
        <v>17201</v>
      </c>
      <c r="AF2543" s="104">
        <v>7.1462899999999996</v>
      </c>
      <c r="AG2543" s="78">
        <v>-2397</v>
      </c>
      <c r="AH2543" s="104">
        <v>0.43841000000000002</v>
      </c>
      <c r="AI2543" s="78">
        <v>-37891</v>
      </c>
      <c r="AJ2543" s="104">
        <v>-8.0450499999999998</v>
      </c>
      <c r="AK2543" s="78">
        <v>11100</v>
      </c>
      <c r="AL2543" s="78">
        <v>10000</v>
      </c>
      <c r="AM2543" s="8">
        <v>10900</v>
      </c>
      <c r="AN2543" s="78">
        <v>466</v>
      </c>
      <c r="AO2543" s="78">
        <v>14800</v>
      </c>
      <c r="AP2543" s="78">
        <v>10200</v>
      </c>
      <c r="AQ2543" s="78">
        <v>10900</v>
      </c>
      <c r="AR2543" s="78">
        <v>725</v>
      </c>
      <c r="AS2543" s="78">
        <v>11200</v>
      </c>
      <c r="AT2543" s="78">
        <v>10500</v>
      </c>
      <c r="AU2543" s="78">
        <v>11000</v>
      </c>
      <c r="AV2543" s="78">
        <v>199</v>
      </c>
      <c r="AW2543" s="77">
        <v>29.06</v>
      </c>
      <c r="AX2543" s="144">
        <f t="shared" si="274"/>
        <v>0.24</v>
      </c>
      <c r="AY2543" s="144">
        <f t="shared" si="275"/>
        <v>0.44</v>
      </c>
      <c r="AZ2543" s="144">
        <f t="shared" si="276"/>
        <v>0.72</v>
      </c>
      <c r="BA2543" s="54">
        <f t="shared" si="277"/>
        <v>38.720152266637129</v>
      </c>
      <c r="BB2543" s="54">
        <f t="shared" si="278"/>
        <v>23.736847733362868</v>
      </c>
    </row>
    <row r="2544" spans="1:54" x14ac:dyDescent="0.25">
      <c r="A2544" s="3">
        <v>43955</v>
      </c>
      <c r="B2544" s="77">
        <v>10720.48</v>
      </c>
      <c r="C2544" s="77">
        <v>1910.9073900000001</v>
      </c>
      <c r="D2544" s="77">
        <v>-369.6361</v>
      </c>
      <c r="E2544" s="77">
        <f t="shared" si="273"/>
        <v>-114.72339999999991</v>
      </c>
      <c r="F2544" s="77">
        <v>0.53560000000000008</v>
      </c>
      <c r="G2544" s="77">
        <v>-57.504300000000001</v>
      </c>
      <c r="H2544">
        <v>0</v>
      </c>
      <c r="I2544" s="78">
        <v>10615</v>
      </c>
      <c r="J2544">
        <v>202005</v>
      </c>
      <c r="K2544" s="78">
        <v>10615</v>
      </c>
      <c r="L2544" s="77">
        <f t="shared" si="272"/>
        <v>-105.47999999999956</v>
      </c>
      <c r="M2544" s="78">
        <v>36610</v>
      </c>
      <c r="N2544" s="78">
        <v>776.86846000000003</v>
      </c>
      <c r="O2544" s="78">
        <v>-5112</v>
      </c>
      <c r="P2544" s="78">
        <v>-27.102959999999999</v>
      </c>
      <c r="Q2544" s="144">
        <v>35332</v>
      </c>
      <c r="R2544" s="78">
        <v>-32688</v>
      </c>
      <c r="S2544" s="78">
        <v>7350</v>
      </c>
      <c r="T2544" s="78">
        <v>-5763</v>
      </c>
      <c r="U2544" s="78">
        <v>41482</v>
      </c>
      <c r="V2544" s="219">
        <v>0.13892772768911818</v>
      </c>
      <c r="W2544" s="78">
        <v>-7914</v>
      </c>
      <c r="X2544" s="78">
        <v>-1229</v>
      </c>
      <c r="Y2544" s="78">
        <v>801</v>
      </c>
      <c r="Z2544" s="78">
        <v>2124</v>
      </c>
      <c r="AA2544" s="78">
        <v>106.05</v>
      </c>
      <c r="AB2544" s="78">
        <v>153.78</v>
      </c>
      <c r="AC2544" s="78">
        <v>17548</v>
      </c>
      <c r="AD2544" s="104">
        <v>1.61666</v>
      </c>
      <c r="AE2544" s="78">
        <v>23247</v>
      </c>
      <c r="AF2544" s="104">
        <v>9.96143</v>
      </c>
      <c r="AG2544" s="78">
        <v>-11055</v>
      </c>
      <c r="AH2544" s="104">
        <v>-0.64627999999999997</v>
      </c>
      <c r="AI2544" s="78">
        <v>-28828</v>
      </c>
      <c r="AJ2544" s="104">
        <v>-10.55749</v>
      </c>
      <c r="AK2544" s="78">
        <v>11100</v>
      </c>
      <c r="AL2544" s="78">
        <v>10000</v>
      </c>
      <c r="AM2544" s="8">
        <v>10600</v>
      </c>
      <c r="AN2544" s="78">
        <v>528</v>
      </c>
      <c r="AO2544" s="78">
        <v>14800</v>
      </c>
      <c r="AP2544" s="78">
        <v>10200</v>
      </c>
      <c r="AQ2544" s="78">
        <v>10500</v>
      </c>
      <c r="AR2544" s="78">
        <v>859</v>
      </c>
      <c r="AS2544" s="78">
        <v>11000</v>
      </c>
      <c r="AT2544" s="78">
        <v>10300</v>
      </c>
      <c r="AU2544" s="78">
        <v>10650</v>
      </c>
      <c r="AV2544" s="78">
        <v>204</v>
      </c>
      <c r="AW2544" s="77">
        <v>34.29</v>
      </c>
      <c r="AX2544" s="144">
        <f t="shared" si="274"/>
        <v>0.62</v>
      </c>
      <c r="AY2544" s="144">
        <f t="shared" si="275"/>
        <v>0.69</v>
      </c>
      <c r="AZ2544" s="144">
        <f t="shared" si="276"/>
        <v>0.84</v>
      </c>
      <c r="BA2544" s="54">
        <f t="shared" si="277"/>
        <v>36.3976927037736</v>
      </c>
      <c r="BB2544" s="54">
        <f t="shared" si="278"/>
        <v>25.247307296226378</v>
      </c>
    </row>
    <row r="2545" spans="1:54" x14ac:dyDescent="0.25">
      <c r="A2545" s="3">
        <v>43956</v>
      </c>
      <c r="B2545" s="77">
        <v>10774.61</v>
      </c>
      <c r="C2545" s="77">
        <v>1793.0276699999999</v>
      </c>
      <c r="D2545" s="77">
        <v>-123.91239999999999</v>
      </c>
      <c r="E2545" s="77">
        <f t="shared" si="273"/>
        <v>-260.05119999999994</v>
      </c>
      <c r="F2545" s="77">
        <v>-0.4849</v>
      </c>
      <c r="G2545" s="77">
        <v>-18.538499999999999</v>
      </c>
      <c r="H2545">
        <v>0</v>
      </c>
      <c r="I2545" s="78">
        <v>10725</v>
      </c>
      <c r="J2545">
        <v>202005</v>
      </c>
      <c r="K2545" s="78">
        <v>10725</v>
      </c>
      <c r="L2545" s="77">
        <f t="shared" si="272"/>
        <v>-49.610000000000582</v>
      </c>
      <c r="M2545" s="78">
        <v>36085</v>
      </c>
      <c r="N2545" s="78">
        <v>773.87576000000001</v>
      </c>
      <c r="O2545" s="78">
        <v>-2572</v>
      </c>
      <c r="P2545" s="78">
        <v>-13.76464</v>
      </c>
      <c r="Q2545" s="144">
        <v>35442</v>
      </c>
      <c r="R2545" s="78">
        <v>-33904</v>
      </c>
      <c r="S2545" s="78">
        <v>7569</v>
      </c>
      <c r="T2545" s="78">
        <v>-3146</v>
      </c>
      <c r="U2545" s="78">
        <v>38143</v>
      </c>
      <c r="V2545" s="219">
        <v>8.2479091838607341E-2</v>
      </c>
      <c r="W2545" s="78">
        <v>-7256</v>
      </c>
      <c r="X2545" s="78">
        <v>-709</v>
      </c>
      <c r="Y2545" s="78">
        <v>50</v>
      </c>
      <c r="Z2545" s="78">
        <v>1444</v>
      </c>
      <c r="AA2545" s="78">
        <v>112.96</v>
      </c>
      <c r="AB2545" s="78">
        <v>157.47999999999999</v>
      </c>
      <c r="AC2545" s="78">
        <v>17968</v>
      </c>
      <c r="AD2545" s="104">
        <v>1.59101</v>
      </c>
      <c r="AE2545" s="78">
        <v>21501</v>
      </c>
      <c r="AF2545" s="104">
        <v>8.7792100000000008</v>
      </c>
      <c r="AG2545" s="78">
        <v>-12435</v>
      </c>
      <c r="AH2545" s="104">
        <v>-0.42394999999999999</v>
      </c>
      <c r="AI2545" s="78">
        <v>-24730</v>
      </c>
      <c r="AJ2545" s="104">
        <v>-9.46861</v>
      </c>
      <c r="AK2545" s="78">
        <v>11100</v>
      </c>
      <c r="AL2545" s="78">
        <v>10000</v>
      </c>
      <c r="AM2545" s="8">
        <v>10700</v>
      </c>
      <c r="AN2545" s="78">
        <v>468</v>
      </c>
      <c r="AO2545" s="78">
        <v>14800</v>
      </c>
      <c r="AP2545" s="78">
        <v>10200</v>
      </c>
      <c r="AQ2545" s="78">
        <v>10600</v>
      </c>
      <c r="AR2545" s="78">
        <v>789</v>
      </c>
      <c r="AS2545" s="78">
        <v>10900</v>
      </c>
      <c r="AT2545" s="78">
        <v>10600</v>
      </c>
      <c r="AU2545" s="78">
        <v>10800</v>
      </c>
      <c r="AV2545" s="78">
        <v>103.5</v>
      </c>
      <c r="AW2545" s="77">
        <v>32.53</v>
      </c>
      <c r="AX2545" s="144">
        <f t="shared" si="274"/>
        <v>0.41</v>
      </c>
      <c r="AY2545" s="144">
        <f t="shared" si="275"/>
        <v>0.53</v>
      </c>
      <c r="AZ2545" s="144">
        <f t="shared" si="276"/>
        <v>0.76</v>
      </c>
      <c r="BA2545" s="54">
        <f t="shared" si="277"/>
        <v>35.791379667809331</v>
      </c>
      <c r="BB2545" s="54">
        <f t="shared" si="278"/>
        <v>25.525620332190652</v>
      </c>
    </row>
    <row r="2546" spans="1:54" x14ac:dyDescent="0.25">
      <c r="A2546" s="3">
        <v>43957</v>
      </c>
      <c r="B2546" s="77">
        <v>10774.98</v>
      </c>
      <c r="C2546" s="77">
        <v>1826.6885600000001</v>
      </c>
      <c r="D2546" s="77">
        <v>-52.825699999999998</v>
      </c>
      <c r="E2546" s="77">
        <f t="shared" si="273"/>
        <v>-346.7408999999999</v>
      </c>
      <c r="F2546" s="77">
        <v>5.2953000000000001</v>
      </c>
      <c r="G2546" s="77">
        <v>-36.328499999999998</v>
      </c>
      <c r="H2546" t="s">
        <v>1981</v>
      </c>
      <c r="I2546" s="78">
        <v>10750</v>
      </c>
      <c r="J2546">
        <v>202005</v>
      </c>
      <c r="K2546" s="78">
        <v>10750</v>
      </c>
      <c r="L2546" s="77">
        <f t="shared" si="272"/>
        <v>-24.979999999999563</v>
      </c>
      <c r="M2546" s="78">
        <v>39969</v>
      </c>
      <c r="N2546" s="78">
        <v>859.66971999999998</v>
      </c>
      <c r="O2546" s="78">
        <v>-347</v>
      </c>
      <c r="P2546" s="78">
        <v>-1.84694</v>
      </c>
      <c r="Q2546" s="144">
        <v>39882.25</v>
      </c>
      <c r="R2546" s="78">
        <v>-35714</v>
      </c>
      <c r="S2546" s="78">
        <v>7588</v>
      </c>
      <c r="T2546" s="78">
        <v>-305</v>
      </c>
      <c r="U2546" s="78">
        <v>37703</v>
      </c>
      <c r="V2546" s="219">
        <v>8.0895419462642237E-3</v>
      </c>
      <c r="W2546" s="78">
        <v>-8234</v>
      </c>
      <c r="X2546" s="78">
        <v>-1788</v>
      </c>
      <c r="Y2546" s="78">
        <v>107</v>
      </c>
      <c r="Z2546" s="78">
        <v>1877</v>
      </c>
      <c r="AA2546" s="78">
        <v>112.47</v>
      </c>
      <c r="AB2546" s="78">
        <v>170.27</v>
      </c>
      <c r="AC2546" s="78">
        <v>18378</v>
      </c>
      <c r="AD2546" s="104">
        <v>1.4927900000000001</v>
      </c>
      <c r="AE2546" s="78">
        <v>16031</v>
      </c>
      <c r="AF2546" s="104">
        <v>8.4226399999999995</v>
      </c>
      <c r="AG2546" s="78">
        <v>-12381</v>
      </c>
      <c r="AH2546" s="104">
        <v>-0.65785000000000005</v>
      </c>
      <c r="AI2546" s="78">
        <v>-29788</v>
      </c>
      <c r="AJ2546" s="104">
        <v>-9.3520900000000005</v>
      </c>
      <c r="AK2546" s="78">
        <v>11100</v>
      </c>
      <c r="AL2546" s="78">
        <v>10000</v>
      </c>
      <c r="AM2546" s="8">
        <v>10700</v>
      </c>
      <c r="AN2546" s="78">
        <v>454</v>
      </c>
      <c r="AO2546" s="78">
        <v>14800</v>
      </c>
      <c r="AP2546" s="78">
        <v>10200</v>
      </c>
      <c r="AQ2546" s="78">
        <v>10700</v>
      </c>
      <c r="AR2546" s="78">
        <v>761</v>
      </c>
      <c r="AS2546" s="78">
        <v>11000</v>
      </c>
      <c r="AT2546" s="78">
        <v>10500</v>
      </c>
      <c r="AU2546" s="78">
        <v>10800</v>
      </c>
      <c r="AV2546" s="78">
        <v>266</v>
      </c>
      <c r="AW2546" s="77">
        <v>31.74</v>
      </c>
      <c r="AX2546" s="144">
        <f t="shared" si="274"/>
        <v>0.41</v>
      </c>
      <c r="AY2546" s="144">
        <f t="shared" si="275"/>
        <v>0.51</v>
      </c>
      <c r="AZ2546" s="144">
        <f t="shared" si="276"/>
        <v>0.75</v>
      </c>
      <c r="BA2546" s="54">
        <f t="shared" si="277"/>
        <v>35.598458629393505</v>
      </c>
      <c r="BB2546" s="54">
        <f t="shared" si="278"/>
        <v>25.567541370606474</v>
      </c>
    </row>
    <row r="2547" spans="1:54" x14ac:dyDescent="0.25">
      <c r="A2547" s="3">
        <v>43958</v>
      </c>
      <c r="B2547" s="77">
        <v>10842.92</v>
      </c>
      <c r="C2547" s="77">
        <v>1686.77763</v>
      </c>
      <c r="D2547" s="77">
        <v>-18.136800000000001</v>
      </c>
      <c r="E2547" s="77">
        <f t="shared" si="273"/>
        <v>-367.17729999999989</v>
      </c>
      <c r="F2547" s="77">
        <v>9.4131</v>
      </c>
      <c r="G2547" s="77">
        <v>1.4074</v>
      </c>
      <c r="H2547">
        <v>0</v>
      </c>
      <c r="I2547" s="78">
        <v>10833</v>
      </c>
      <c r="J2547">
        <v>202005</v>
      </c>
      <c r="K2547" s="78">
        <v>10833</v>
      </c>
      <c r="L2547" s="77">
        <f t="shared" si="272"/>
        <v>-9.9200000000000728</v>
      </c>
      <c r="M2547" s="78">
        <v>37864</v>
      </c>
      <c r="N2547" s="78">
        <v>820.94014000000004</v>
      </c>
      <c r="O2547" s="78">
        <v>-719</v>
      </c>
      <c r="P2547" s="78">
        <v>-3.8688899999999999</v>
      </c>
      <c r="Q2547" s="144">
        <v>37684.25</v>
      </c>
      <c r="R2547" s="78">
        <v>-35921</v>
      </c>
      <c r="S2547" s="78">
        <v>8837</v>
      </c>
      <c r="T2547" s="78">
        <v>-1811</v>
      </c>
      <c r="U2547" s="78">
        <v>41649</v>
      </c>
      <c r="V2547" s="219">
        <v>4.3482436553098511E-2</v>
      </c>
      <c r="W2547" s="78">
        <v>-9499</v>
      </c>
      <c r="X2547" s="78">
        <v>-5419</v>
      </c>
      <c r="Y2547" s="78">
        <v>320</v>
      </c>
      <c r="Z2547" s="78">
        <v>4681</v>
      </c>
      <c r="AA2547" s="78">
        <v>108.43</v>
      </c>
      <c r="AB2547" s="78">
        <v>162.47</v>
      </c>
      <c r="AC2547" s="78">
        <v>16687</v>
      </c>
      <c r="AD2547" s="104">
        <v>1.1692199999999999</v>
      </c>
      <c r="AE2547" s="78">
        <v>21198</v>
      </c>
      <c r="AF2547" s="104">
        <v>7.9743599999999999</v>
      </c>
      <c r="AG2547" s="78">
        <v>-8705</v>
      </c>
      <c r="AH2547" s="104">
        <v>-0.40053</v>
      </c>
      <c r="AI2547" s="78">
        <v>-32586</v>
      </c>
      <c r="AJ2547" s="104">
        <v>-8.7064599999999999</v>
      </c>
      <c r="AK2547" s="78">
        <v>11100</v>
      </c>
      <c r="AL2547" s="78">
        <v>10000</v>
      </c>
      <c r="AM2547" s="8">
        <v>10800</v>
      </c>
      <c r="AN2547" s="78">
        <v>389</v>
      </c>
      <c r="AO2547" s="78">
        <v>14800</v>
      </c>
      <c r="AP2547" s="78">
        <v>10200</v>
      </c>
      <c r="AQ2547" s="78">
        <v>10700</v>
      </c>
      <c r="AR2547" s="78">
        <v>730</v>
      </c>
      <c r="AS2547" s="78">
        <v>11200</v>
      </c>
      <c r="AT2547" s="78">
        <v>10400</v>
      </c>
      <c r="AU2547" s="78">
        <v>10900</v>
      </c>
      <c r="AV2547" s="78">
        <v>209</v>
      </c>
      <c r="AW2547" s="77">
        <v>29.62</v>
      </c>
      <c r="AX2547" s="144">
        <f t="shared" si="274"/>
        <v>0.31</v>
      </c>
      <c r="AY2547" s="144">
        <f t="shared" si="275"/>
        <v>0.42</v>
      </c>
      <c r="AZ2547" s="144">
        <f t="shared" si="276"/>
        <v>0.71</v>
      </c>
      <c r="BA2547" s="54">
        <f t="shared" si="277"/>
        <v>35.182422366424703</v>
      </c>
      <c r="BB2547" s="54">
        <f t="shared" si="278"/>
        <v>25.572577633575282</v>
      </c>
    </row>
    <row r="2548" spans="1:54" x14ac:dyDescent="0.25">
      <c r="A2548" s="3">
        <v>43959</v>
      </c>
      <c r="B2548" s="77">
        <v>10901.42</v>
      </c>
      <c r="C2548" s="77">
        <v>1878.3044</v>
      </c>
      <c r="D2548" s="77">
        <v>-41.065899999999999</v>
      </c>
      <c r="E2548" s="77">
        <f t="shared" si="273"/>
        <v>-336.32949999999988</v>
      </c>
      <c r="F2548" s="77">
        <v>5.0460000000000003</v>
      </c>
      <c r="G2548" s="77">
        <v>11.440799999999999</v>
      </c>
      <c r="H2548">
        <v>0</v>
      </c>
      <c r="I2548" s="78">
        <v>10896</v>
      </c>
      <c r="J2548">
        <v>202005</v>
      </c>
      <c r="K2548" s="78">
        <v>10896</v>
      </c>
      <c r="L2548" s="77">
        <f t="shared" si="272"/>
        <v>-5.4200000000000728</v>
      </c>
      <c r="M2548" s="78">
        <v>37088</v>
      </c>
      <c r="N2548" s="78">
        <v>808.71896000000004</v>
      </c>
      <c r="O2548" s="78">
        <v>-1325</v>
      </c>
      <c r="P2548" s="78">
        <v>-7.1938800000000001</v>
      </c>
      <c r="Q2548" s="144">
        <v>36756.75</v>
      </c>
      <c r="R2548" s="78">
        <v>-35992</v>
      </c>
      <c r="S2548" s="78">
        <v>8553</v>
      </c>
      <c r="T2548" s="78">
        <v>-2619</v>
      </c>
      <c r="U2548" s="78">
        <v>42732</v>
      </c>
      <c r="V2548" s="219">
        <v>6.1288963774220724E-2</v>
      </c>
      <c r="W2548" s="78">
        <v>-7969</v>
      </c>
      <c r="X2548" s="78">
        <v>-4011</v>
      </c>
      <c r="Y2548" s="78">
        <v>1875</v>
      </c>
      <c r="Z2548" s="78">
        <v>6481</v>
      </c>
      <c r="AA2548" s="78">
        <v>106.74</v>
      </c>
      <c r="AB2548" s="78">
        <v>161.82</v>
      </c>
      <c r="AC2548" s="78">
        <v>16277</v>
      </c>
      <c r="AD2548" s="104">
        <v>1.04559</v>
      </c>
      <c r="AE2548" s="78">
        <v>22819</v>
      </c>
      <c r="AF2548" s="104">
        <v>7.5428499999999996</v>
      </c>
      <c r="AG2548" s="78">
        <v>-8788</v>
      </c>
      <c r="AH2548" s="104">
        <v>-0.27589999999999998</v>
      </c>
      <c r="AI2548" s="78">
        <v>-36138</v>
      </c>
      <c r="AJ2548" s="104">
        <v>-8.2190499999999993</v>
      </c>
      <c r="AK2548" s="78">
        <v>11100</v>
      </c>
      <c r="AL2548" s="78">
        <v>10000</v>
      </c>
      <c r="AM2548" s="8">
        <v>10900</v>
      </c>
      <c r="AN2548" s="78">
        <v>346</v>
      </c>
      <c r="AO2548" s="78">
        <v>14800</v>
      </c>
      <c r="AP2548" s="78">
        <v>10200</v>
      </c>
      <c r="AQ2548" s="78">
        <v>10800</v>
      </c>
      <c r="AR2548" s="78">
        <v>687</v>
      </c>
      <c r="AS2548" s="78">
        <v>11200</v>
      </c>
      <c r="AT2548" s="78">
        <v>10750</v>
      </c>
      <c r="AU2548" s="78">
        <v>10950</v>
      </c>
      <c r="AV2548" s="78">
        <v>186</v>
      </c>
      <c r="AW2548" s="77">
        <v>28.33</v>
      </c>
      <c r="AX2548" s="144">
        <f t="shared" si="274"/>
        <v>0.17</v>
      </c>
      <c r="AY2548" s="144">
        <f t="shared" si="275"/>
        <v>0.28000000000000003</v>
      </c>
      <c r="AZ2548" s="144">
        <f t="shared" si="276"/>
        <v>0.64</v>
      </c>
      <c r="BA2548" s="54">
        <f t="shared" si="277"/>
        <v>34.881240499074394</v>
      </c>
      <c r="BB2548" s="54">
        <f t="shared" si="278"/>
        <v>25.415759500925606</v>
      </c>
    </row>
    <row r="2549" spans="1:54" x14ac:dyDescent="0.25">
      <c r="A2549" s="3">
        <v>43962</v>
      </c>
      <c r="B2549" s="77">
        <v>11013.26</v>
      </c>
      <c r="C2549" s="77">
        <v>1698.3128099999999</v>
      </c>
      <c r="D2549" s="77">
        <v>28.131799999999998</v>
      </c>
      <c r="E2549" s="77">
        <f t="shared" si="273"/>
        <v>-307.85809999999987</v>
      </c>
      <c r="F2549" s="77">
        <v>7.7088999999999999</v>
      </c>
      <c r="G2549" s="77">
        <v>-2.8795999999999999</v>
      </c>
      <c r="H2549">
        <v>0</v>
      </c>
      <c r="I2549" s="78">
        <v>10983</v>
      </c>
      <c r="J2549">
        <v>202005</v>
      </c>
      <c r="K2549" s="78">
        <v>10983</v>
      </c>
      <c r="L2549" s="77">
        <f t="shared" si="272"/>
        <v>-30.260000000000218</v>
      </c>
      <c r="M2549" s="78">
        <v>36882</v>
      </c>
      <c r="N2549" s="78">
        <v>810.56803000000002</v>
      </c>
      <c r="O2549" s="78">
        <v>-1713</v>
      </c>
      <c r="P2549" s="78">
        <v>-9.3849999999999998</v>
      </c>
      <c r="Q2549" s="144">
        <v>36453.75</v>
      </c>
      <c r="R2549" s="78">
        <v>-35342</v>
      </c>
      <c r="S2549" s="78">
        <v>7984</v>
      </c>
      <c r="T2549" s="78">
        <v>-3108</v>
      </c>
      <c r="U2549" s="78">
        <v>44857</v>
      </c>
      <c r="V2549" s="219">
        <v>6.9286844862563257E-2</v>
      </c>
      <c r="W2549" s="78">
        <v>-8725</v>
      </c>
      <c r="X2549" s="78">
        <v>-4388</v>
      </c>
      <c r="Y2549" s="78">
        <v>371</v>
      </c>
      <c r="Z2549" s="78">
        <v>5554</v>
      </c>
      <c r="AA2549" s="78">
        <v>122.31</v>
      </c>
      <c r="AB2549" s="78">
        <v>158.91</v>
      </c>
      <c r="AC2549" s="78">
        <v>18105</v>
      </c>
      <c r="AD2549" s="104">
        <v>0.98724000000000001</v>
      </c>
      <c r="AE2549" s="78">
        <v>20975</v>
      </c>
      <c r="AF2549" s="104">
        <v>6.9941599999999999</v>
      </c>
      <c r="AG2549" s="78">
        <v>-4612</v>
      </c>
      <c r="AH2549" s="104">
        <v>-7.1459999999999996E-2</v>
      </c>
      <c r="AI2549" s="78">
        <v>-40378</v>
      </c>
      <c r="AJ2549" s="104">
        <v>-7.5297299999999998</v>
      </c>
      <c r="AK2549" s="78">
        <v>11100</v>
      </c>
      <c r="AL2549" s="78">
        <v>10000</v>
      </c>
      <c r="AM2549" s="8">
        <v>11000</v>
      </c>
      <c r="AN2549" s="78">
        <v>290</v>
      </c>
      <c r="AO2549" s="78">
        <v>14800</v>
      </c>
      <c r="AP2549" s="78">
        <v>10200</v>
      </c>
      <c r="AQ2549" s="78">
        <v>10900</v>
      </c>
      <c r="AR2549" s="78">
        <v>637</v>
      </c>
      <c r="AS2549" s="78">
        <v>11200</v>
      </c>
      <c r="AT2549" s="78">
        <v>10800</v>
      </c>
      <c r="AU2549" s="78">
        <v>11000</v>
      </c>
      <c r="AV2549" s="78">
        <v>128</v>
      </c>
      <c r="AW2549" s="77">
        <v>27.88</v>
      </c>
      <c r="AX2549" s="144">
        <f t="shared" si="274"/>
        <v>0.1</v>
      </c>
      <c r="AY2549" s="144">
        <f t="shared" si="275"/>
        <v>0.22</v>
      </c>
      <c r="AZ2549" s="144">
        <f t="shared" si="276"/>
        <v>0.61</v>
      </c>
      <c r="BA2549" s="54">
        <f t="shared" si="277"/>
        <v>34.821121155587534</v>
      </c>
      <c r="BB2549" s="54">
        <f t="shared" si="278"/>
        <v>25.173878844412471</v>
      </c>
    </row>
    <row r="2550" spans="1:54" x14ac:dyDescent="0.25">
      <c r="A2550" s="3">
        <v>43963</v>
      </c>
      <c r="B2550" s="77">
        <v>10879.47</v>
      </c>
      <c r="C2550" s="77">
        <v>1744.3756599999999</v>
      </c>
      <c r="D2550" s="77">
        <v>-250.9186</v>
      </c>
      <c r="E2550" s="77">
        <f t="shared" si="273"/>
        <v>-482.89439999999991</v>
      </c>
      <c r="F2550" s="77">
        <v>4.0176999999999996</v>
      </c>
      <c r="G2550" s="77">
        <v>-10.4801</v>
      </c>
      <c r="H2550">
        <v>0</v>
      </c>
      <c r="I2550" s="78">
        <v>10865</v>
      </c>
      <c r="J2550">
        <v>202005</v>
      </c>
      <c r="K2550" s="78">
        <v>10865</v>
      </c>
      <c r="L2550" s="77">
        <f t="shared" si="272"/>
        <v>-14.469999999999345</v>
      </c>
      <c r="M2550" s="78">
        <v>38547</v>
      </c>
      <c r="N2550" s="78">
        <v>837.99851999999998</v>
      </c>
      <c r="O2550" s="78">
        <v>-5118</v>
      </c>
      <c r="P2550" s="78">
        <v>-27.777370000000001</v>
      </c>
      <c r="Q2550" s="144">
        <v>37267.5</v>
      </c>
      <c r="R2550" s="78">
        <v>-36460</v>
      </c>
      <c r="S2550" s="78">
        <v>8032</v>
      </c>
      <c r="T2550" s="78">
        <v>-4065</v>
      </c>
      <c r="U2550" s="78">
        <v>43870</v>
      </c>
      <c r="V2550" s="219">
        <v>9.2660132208798721E-2</v>
      </c>
      <c r="W2550" s="78">
        <v>-8017</v>
      </c>
      <c r="X2550" s="78">
        <v>-1315</v>
      </c>
      <c r="Y2550" s="78">
        <v>969</v>
      </c>
      <c r="Z2550" s="78">
        <v>2627</v>
      </c>
      <c r="AA2550" s="78">
        <v>99.93</v>
      </c>
      <c r="AB2550" s="78">
        <v>146.66</v>
      </c>
      <c r="AC2550" s="78">
        <v>18418</v>
      </c>
      <c r="AD2550" s="104">
        <v>1.2714099999999999</v>
      </c>
      <c r="AE2550" s="78">
        <v>23450</v>
      </c>
      <c r="AF2550" s="104">
        <v>7.6885599999999998</v>
      </c>
      <c r="AG2550" s="78">
        <v>-16562</v>
      </c>
      <c r="AH2550" s="104">
        <v>-0.73628000000000005</v>
      </c>
      <c r="AI2550" s="78">
        <v>-36176</v>
      </c>
      <c r="AJ2550" s="104">
        <v>-8.0138700000000007</v>
      </c>
      <c r="AK2550" s="78">
        <v>11100</v>
      </c>
      <c r="AL2550" s="78">
        <v>10000</v>
      </c>
      <c r="AM2550" s="8">
        <v>10900</v>
      </c>
      <c r="AN2550" s="78">
        <v>275</v>
      </c>
      <c r="AO2550" s="78">
        <v>14800</v>
      </c>
      <c r="AP2550" s="78">
        <v>10200</v>
      </c>
      <c r="AQ2550" s="78">
        <v>10800</v>
      </c>
      <c r="AR2550" s="78">
        <v>629</v>
      </c>
      <c r="AS2550" s="78">
        <v>11000</v>
      </c>
      <c r="AT2550" s="78">
        <v>10800</v>
      </c>
      <c r="AU2550" s="78">
        <v>10900</v>
      </c>
      <c r="AV2550" s="78">
        <v>83</v>
      </c>
      <c r="AW2550" s="77">
        <v>27.4</v>
      </c>
      <c r="AX2550" s="144">
        <f t="shared" si="274"/>
        <v>0.1</v>
      </c>
      <c r="AY2550" s="144">
        <f t="shared" si="275"/>
        <v>0.2</v>
      </c>
      <c r="AZ2550" s="144">
        <f t="shared" si="276"/>
        <v>0.6</v>
      </c>
      <c r="BA2550" s="54">
        <f t="shared" si="277"/>
        <v>34.54140989183027</v>
      </c>
      <c r="BB2550" s="54">
        <f t="shared" si="278"/>
        <v>24.939590108169739</v>
      </c>
    </row>
    <row r="2551" spans="1:54" x14ac:dyDescent="0.25">
      <c r="A2551" s="3">
        <v>43964</v>
      </c>
      <c r="B2551" s="77">
        <v>10938.27</v>
      </c>
      <c r="C2551" s="77">
        <v>1682.04611</v>
      </c>
      <c r="D2551" s="77">
        <v>-47.602700000000006</v>
      </c>
      <c r="E2551" s="77">
        <f t="shared" si="273"/>
        <v>-681.71679999999992</v>
      </c>
      <c r="F2551" s="77">
        <v>8.5587</v>
      </c>
      <c r="G2551" s="77">
        <v>4.7965</v>
      </c>
      <c r="H2551" t="s">
        <v>1982</v>
      </c>
      <c r="I2551" s="78">
        <v>10915</v>
      </c>
      <c r="J2551">
        <v>202005</v>
      </c>
      <c r="K2551" s="78">
        <v>10915</v>
      </c>
      <c r="L2551" s="77">
        <f t="shared" si="272"/>
        <v>-23.270000000000437</v>
      </c>
      <c r="M2551" s="78">
        <v>41695</v>
      </c>
      <c r="N2551" s="78">
        <v>910.31970000000001</v>
      </c>
      <c r="O2551" s="78">
        <v>-1445</v>
      </c>
      <c r="P2551" s="78">
        <v>-7.8746</v>
      </c>
      <c r="Q2551" s="144">
        <v>41333.75</v>
      </c>
      <c r="R2551" s="78">
        <v>-36478</v>
      </c>
      <c r="S2551" s="78">
        <v>7657</v>
      </c>
      <c r="T2551" s="78">
        <v>894</v>
      </c>
      <c r="U2551" s="78">
        <v>45384</v>
      </c>
      <c r="V2551" s="219">
        <v>-1.9698572184029615E-2</v>
      </c>
      <c r="W2551" s="78">
        <v>-5992</v>
      </c>
      <c r="X2551" s="78">
        <v>-2861</v>
      </c>
      <c r="Y2551" s="78">
        <v>2883</v>
      </c>
      <c r="Z2551" s="78">
        <v>9246</v>
      </c>
      <c r="AA2551" s="78">
        <v>119.59</v>
      </c>
      <c r="AB2551" s="78">
        <v>166.48</v>
      </c>
      <c r="AC2551" s="78">
        <v>14789</v>
      </c>
      <c r="AD2551" s="104">
        <v>1.0135099999999999</v>
      </c>
      <c r="AE2551" s="78">
        <v>25232</v>
      </c>
      <c r="AF2551" s="104">
        <v>7.3928599999999998</v>
      </c>
      <c r="AG2551" s="78">
        <v>-8887</v>
      </c>
      <c r="AH2551" s="104">
        <v>-0.26040000000000002</v>
      </c>
      <c r="AI2551" s="78">
        <v>-39121</v>
      </c>
      <c r="AJ2551" s="104">
        <v>-7.8085899999999997</v>
      </c>
      <c r="AK2551" s="78">
        <v>11100</v>
      </c>
      <c r="AL2551" s="78">
        <v>10000</v>
      </c>
      <c r="AM2551" s="8">
        <v>10900</v>
      </c>
      <c r="AN2551" s="78">
        <v>248</v>
      </c>
      <c r="AO2551" s="78">
        <v>14800</v>
      </c>
      <c r="AP2551" s="78">
        <v>10200</v>
      </c>
      <c r="AQ2551" s="78">
        <v>10800</v>
      </c>
      <c r="AR2551" s="78">
        <v>628</v>
      </c>
      <c r="AS2551" s="78">
        <v>11100</v>
      </c>
      <c r="AT2551" s="78">
        <v>10000</v>
      </c>
      <c r="AU2551" s="78">
        <v>10900</v>
      </c>
      <c r="AV2551" s="78">
        <v>248</v>
      </c>
      <c r="AW2551" s="77">
        <v>27</v>
      </c>
      <c r="AX2551" s="144">
        <f t="shared" si="274"/>
        <v>0.03</v>
      </c>
      <c r="AY2551" s="144">
        <f t="shared" si="275"/>
        <v>0.14000000000000001</v>
      </c>
      <c r="AZ2551" s="144">
        <f t="shared" si="276"/>
        <v>0.56999999999999995</v>
      </c>
      <c r="BA2551" s="54">
        <f t="shared" si="277"/>
        <v>34.575576577611834</v>
      </c>
      <c r="BB2551" s="54">
        <f t="shared" si="278"/>
        <v>24.667423422388179</v>
      </c>
    </row>
    <row r="2552" spans="1:54" x14ac:dyDescent="0.25">
      <c r="A2552" s="3">
        <v>43965</v>
      </c>
      <c r="B2552" s="77">
        <v>10780.88</v>
      </c>
      <c r="C2552" s="77">
        <v>1881.0384300000001</v>
      </c>
      <c r="D2552" s="77">
        <v>-188.66679999999999</v>
      </c>
      <c r="E2552" s="77">
        <f t="shared" si="273"/>
        <v>-833.53109999999981</v>
      </c>
      <c r="F2552" s="77">
        <v>2.8851</v>
      </c>
      <c r="G2552" s="77">
        <v>-35.194800000000001</v>
      </c>
      <c r="H2552">
        <v>0</v>
      </c>
      <c r="I2552" s="78">
        <v>10750</v>
      </c>
      <c r="J2552">
        <v>202005</v>
      </c>
      <c r="K2552" s="78">
        <v>10750</v>
      </c>
      <c r="L2552" s="77">
        <f t="shared" si="272"/>
        <v>-30.8799999999992</v>
      </c>
      <c r="M2552" s="78">
        <v>38753</v>
      </c>
      <c r="N2552" s="78">
        <v>833.02904000000001</v>
      </c>
      <c r="O2552" s="78">
        <v>-4813</v>
      </c>
      <c r="P2552" s="78">
        <v>-25.829419999999999</v>
      </c>
      <c r="Q2552" s="144">
        <v>37549.75</v>
      </c>
      <c r="R2552" s="78">
        <v>-38685</v>
      </c>
      <c r="S2552" s="78">
        <v>7045</v>
      </c>
      <c r="T2552" s="78">
        <v>-2692</v>
      </c>
      <c r="U2552" s="78">
        <v>43272</v>
      </c>
      <c r="V2552" s="219">
        <v>6.2211129598816785E-2</v>
      </c>
      <c r="W2552" s="78">
        <v>-11494</v>
      </c>
      <c r="X2552" s="78">
        <v>-8089</v>
      </c>
      <c r="Y2552" s="78">
        <v>353</v>
      </c>
      <c r="Z2552" s="78">
        <v>3000</v>
      </c>
      <c r="AA2552" s="78">
        <v>102.99</v>
      </c>
      <c r="AB2552" s="78">
        <v>146.96</v>
      </c>
      <c r="AC2552" s="78">
        <v>17346</v>
      </c>
      <c r="AD2552" s="104">
        <v>1.34683</v>
      </c>
      <c r="AE2552" s="78">
        <v>31287</v>
      </c>
      <c r="AF2552" s="104">
        <v>8.8122299999999996</v>
      </c>
      <c r="AG2552" s="78">
        <v>-12601</v>
      </c>
      <c r="AH2552" s="104">
        <v>-1.0434600000000001</v>
      </c>
      <c r="AI2552" s="78">
        <v>-36486</v>
      </c>
      <c r="AJ2552" s="104">
        <v>-9.1945399999999999</v>
      </c>
      <c r="AK2552" s="78">
        <v>11100</v>
      </c>
      <c r="AL2552" s="78">
        <v>10500</v>
      </c>
      <c r="AM2552" s="8">
        <v>10750</v>
      </c>
      <c r="AN2552" s="78">
        <v>254</v>
      </c>
      <c r="AO2552" s="78">
        <v>14800</v>
      </c>
      <c r="AP2552" s="78">
        <v>10200</v>
      </c>
      <c r="AQ2552" s="78">
        <v>10700</v>
      </c>
      <c r="AR2552" s="78">
        <v>642</v>
      </c>
      <c r="AS2552" s="78">
        <v>11100</v>
      </c>
      <c r="AT2552" s="78">
        <v>10500</v>
      </c>
      <c r="AU2552" s="78">
        <v>10750</v>
      </c>
      <c r="AV2552" s="78">
        <v>254</v>
      </c>
      <c r="AW2552" s="77">
        <v>29.75</v>
      </c>
      <c r="AX2552" s="144">
        <f t="shared" si="274"/>
        <v>0.48</v>
      </c>
      <c r="AY2552" s="144">
        <f t="shared" si="275"/>
        <v>0.42</v>
      </c>
      <c r="AZ2552" s="144">
        <f t="shared" si="276"/>
        <v>0.71</v>
      </c>
      <c r="BA2552" s="54">
        <f t="shared" si="277"/>
        <v>34.544910135525569</v>
      </c>
      <c r="BB2552" s="54">
        <f t="shared" si="278"/>
        <v>24.98908986447444</v>
      </c>
    </row>
    <row r="2553" spans="1:54" x14ac:dyDescent="0.25">
      <c r="A2553" s="3">
        <v>43966</v>
      </c>
      <c r="B2553" s="77">
        <v>10814.92</v>
      </c>
      <c r="C2553" s="77">
        <v>1764.2939200000001</v>
      </c>
      <c r="D2553" s="77">
        <v>-19.206800000000001</v>
      </c>
      <c r="E2553" s="77">
        <f t="shared" si="273"/>
        <v>-728.18769999999995</v>
      </c>
      <c r="F2553" s="77">
        <v>-2.1944999999999997</v>
      </c>
      <c r="G2553" s="77">
        <v>-11.008599999999999</v>
      </c>
      <c r="H2553">
        <v>0</v>
      </c>
      <c r="I2553" s="78">
        <v>10818</v>
      </c>
      <c r="J2553">
        <v>202005</v>
      </c>
      <c r="K2553" s="78">
        <v>10818</v>
      </c>
      <c r="L2553" s="77">
        <f t="shared" si="272"/>
        <v>3.0799999999999272</v>
      </c>
      <c r="M2553" s="78">
        <v>41266</v>
      </c>
      <c r="N2553" s="78">
        <v>891.50570000000005</v>
      </c>
      <c r="O2553" s="78">
        <v>2147</v>
      </c>
      <c r="P2553" s="78">
        <v>11.62759</v>
      </c>
      <c r="Q2553" s="144">
        <v>41802.75</v>
      </c>
      <c r="R2553" s="78">
        <v>-38158</v>
      </c>
      <c r="S2553" s="78">
        <v>7072</v>
      </c>
      <c r="T2553" s="78">
        <v>4184</v>
      </c>
      <c r="U2553" s="78">
        <v>41504</v>
      </c>
      <c r="V2553" s="219">
        <v>-0.10080956052428681</v>
      </c>
      <c r="W2553" s="78">
        <v>-9132</v>
      </c>
      <c r="X2553" s="78">
        <v>-5721</v>
      </c>
      <c r="Y2553" s="78">
        <v>2387</v>
      </c>
      <c r="Z2553" s="78">
        <v>5305</v>
      </c>
      <c r="AA2553" s="78">
        <v>96.06</v>
      </c>
      <c r="AB2553" s="78">
        <v>143.66</v>
      </c>
      <c r="AC2553" s="78">
        <v>19545</v>
      </c>
      <c r="AD2553" s="104">
        <v>1.2863599999999999</v>
      </c>
      <c r="AE2553" s="78">
        <v>30817</v>
      </c>
      <c r="AF2553" s="104">
        <v>8.0171799999999998</v>
      </c>
      <c r="AG2553" s="78">
        <v>-13670</v>
      </c>
      <c r="AH2553" s="104">
        <v>-0.81611</v>
      </c>
      <c r="AI2553" s="78">
        <v>-39248</v>
      </c>
      <c r="AJ2553" s="104">
        <v>-8.6421899999999994</v>
      </c>
      <c r="AK2553" s="78">
        <v>11100</v>
      </c>
      <c r="AL2553" s="78">
        <v>10500</v>
      </c>
      <c r="AM2553" s="8">
        <v>10800</v>
      </c>
      <c r="AN2553" s="78">
        <v>208</v>
      </c>
      <c r="AO2553" s="78">
        <v>14800</v>
      </c>
      <c r="AP2553" s="78">
        <v>10200</v>
      </c>
      <c r="AQ2553" s="78">
        <v>10800</v>
      </c>
      <c r="AR2553" s="78">
        <v>613</v>
      </c>
      <c r="AS2553" s="78">
        <v>11100</v>
      </c>
      <c r="AT2553" s="78">
        <v>10500</v>
      </c>
      <c r="AU2553" s="78">
        <v>10800</v>
      </c>
      <c r="AV2553" s="78">
        <v>208</v>
      </c>
      <c r="AW2553" s="77">
        <v>28.9</v>
      </c>
      <c r="AX2553" s="144">
        <f t="shared" si="274"/>
        <v>0.37</v>
      </c>
      <c r="AY2553" s="144">
        <f t="shared" si="275"/>
        <v>0.32</v>
      </c>
      <c r="AZ2553" s="144">
        <f t="shared" si="276"/>
        <v>0.66</v>
      </c>
      <c r="BA2553" s="54">
        <f t="shared" si="277"/>
        <v>34.542094255216</v>
      </c>
      <c r="BB2553" s="54">
        <f t="shared" si="278"/>
        <v>25.059905744784011</v>
      </c>
    </row>
    <row r="2554" spans="1:54" x14ac:dyDescent="0.25">
      <c r="A2554" s="3">
        <v>43969</v>
      </c>
      <c r="B2554" s="77">
        <v>10740.55</v>
      </c>
      <c r="C2554" s="77">
        <v>1951.7062599999999</v>
      </c>
      <c r="D2554" s="77">
        <v>-159.0377</v>
      </c>
      <c r="E2554" s="77">
        <f t="shared" si="273"/>
        <v>-1091.1817999999998</v>
      </c>
      <c r="F2554" s="77">
        <v>-8.1241000000000003</v>
      </c>
      <c r="G2554" s="77">
        <v>-2.3170999999999999</v>
      </c>
      <c r="H2554">
        <v>0</v>
      </c>
      <c r="I2554" s="78">
        <v>10763</v>
      </c>
      <c r="J2554">
        <v>202005</v>
      </c>
      <c r="K2554" s="78">
        <v>10763</v>
      </c>
      <c r="L2554" s="77">
        <f t="shared" si="272"/>
        <v>22.450000000000728</v>
      </c>
      <c r="M2554" s="78">
        <v>35957</v>
      </c>
      <c r="N2554" s="78">
        <v>770.87365</v>
      </c>
      <c r="O2554" s="78">
        <v>-5086</v>
      </c>
      <c r="P2554" s="78">
        <v>-27.299980000000001</v>
      </c>
      <c r="Q2554" s="144">
        <v>34685.5</v>
      </c>
      <c r="R2554" s="78">
        <v>-38796</v>
      </c>
      <c r="S2554" s="78">
        <v>7642</v>
      </c>
      <c r="T2554" s="78">
        <v>-2295</v>
      </c>
      <c r="U2554" s="78">
        <v>43825</v>
      </c>
      <c r="V2554" s="219">
        <v>5.2367370222475756E-2</v>
      </c>
      <c r="W2554" s="78">
        <v>-11382</v>
      </c>
      <c r="X2554" s="78">
        <v>-7791</v>
      </c>
      <c r="Y2554" s="78">
        <v>-800</v>
      </c>
      <c r="Z2554" s="78">
        <v>801</v>
      </c>
      <c r="AA2554" s="78">
        <v>106.17</v>
      </c>
      <c r="AB2554" s="78">
        <v>137.55000000000001</v>
      </c>
      <c r="AC2554" s="78">
        <v>17657</v>
      </c>
      <c r="AD2554" s="104">
        <v>1.1554199999999999</v>
      </c>
      <c r="AE2554" s="78">
        <v>37118</v>
      </c>
      <c r="AF2554" s="104">
        <v>8.5298999999999996</v>
      </c>
      <c r="AG2554" s="78">
        <v>-24220</v>
      </c>
      <c r="AH2554" s="104">
        <v>-1.1248800000000001</v>
      </c>
      <c r="AI2554" s="78">
        <v>-32334</v>
      </c>
      <c r="AJ2554" s="104">
        <v>-8.7124400000000009</v>
      </c>
      <c r="AK2554" s="78">
        <v>11000</v>
      </c>
      <c r="AL2554" s="78">
        <v>10400</v>
      </c>
      <c r="AM2554" s="8">
        <v>10750</v>
      </c>
      <c r="AN2554" s="78">
        <v>166</v>
      </c>
      <c r="AO2554" s="78">
        <v>14800</v>
      </c>
      <c r="AP2554" s="78">
        <v>10200</v>
      </c>
      <c r="AQ2554" s="78">
        <v>10700</v>
      </c>
      <c r="AR2554" s="78">
        <v>613</v>
      </c>
      <c r="AS2554" s="78">
        <v>11000</v>
      </c>
      <c r="AT2554" s="78">
        <v>10400</v>
      </c>
      <c r="AU2554" s="78">
        <v>10750</v>
      </c>
      <c r="AV2554" s="78">
        <v>166</v>
      </c>
      <c r="AW2554" s="77">
        <v>29.65</v>
      </c>
      <c r="AX2554" s="144">
        <f t="shared" si="274"/>
        <v>0.51</v>
      </c>
      <c r="AY2554" s="144">
        <f t="shared" si="275"/>
        <v>0.4</v>
      </c>
      <c r="AZ2554" s="144">
        <f t="shared" si="276"/>
        <v>0.7</v>
      </c>
      <c r="BA2554" s="54">
        <f t="shared" si="277"/>
        <v>34.492881485102018</v>
      </c>
      <c r="BB2554" s="54">
        <f t="shared" si="278"/>
        <v>25.370118514897964</v>
      </c>
    </row>
    <row r="2555" spans="1:54" x14ac:dyDescent="0.25">
      <c r="A2555" s="3">
        <v>43970</v>
      </c>
      <c r="B2555" s="77">
        <v>10860.44</v>
      </c>
      <c r="C2555" s="77">
        <v>1892.8276699999999</v>
      </c>
      <c r="D2555" s="77">
        <v>46.517499999999998</v>
      </c>
      <c r="E2555" s="77">
        <f t="shared" si="273"/>
        <v>-1049.8071</v>
      </c>
      <c r="F2555" s="77">
        <v>10.063700000000001</v>
      </c>
      <c r="G2555" s="77">
        <v>12.5524</v>
      </c>
      <c r="H2555">
        <v>0</v>
      </c>
      <c r="I2555" s="78">
        <v>10872</v>
      </c>
      <c r="J2555">
        <v>202005</v>
      </c>
      <c r="K2555" s="78">
        <v>10872</v>
      </c>
      <c r="L2555" s="77">
        <f t="shared" si="272"/>
        <v>11.559999999999491</v>
      </c>
      <c r="M2555" s="78">
        <v>37430</v>
      </c>
      <c r="N2555" s="78">
        <v>809.71921999999995</v>
      </c>
      <c r="O2555" s="78">
        <v>-455</v>
      </c>
      <c r="P2555" s="78">
        <v>-2.4515199999999999</v>
      </c>
      <c r="Q2555" s="144">
        <v>37316.25</v>
      </c>
      <c r="R2555" s="78">
        <v>-36959</v>
      </c>
      <c r="S2555" s="78">
        <v>6499</v>
      </c>
      <c r="T2555" s="78">
        <v>2315</v>
      </c>
      <c r="U2555" s="78">
        <v>43072</v>
      </c>
      <c r="V2555" s="219">
        <v>-5.3747213967310553E-2</v>
      </c>
      <c r="W2555" s="78">
        <v>-4344</v>
      </c>
      <c r="X2555" s="78">
        <v>-580</v>
      </c>
      <c r="Y2555" s="78">
        <v>5427</v>
      </c>
      <c r="Z2555" s="78">
        <v>7454</v>
      </c>
      <c r="AA2555" s="78">
        <v>92.53</v>
      </c>
      <c r="AB2555" s="78">
        <v>147.38</v>
      </c>
      <c r="AC2555" s="78">
        <v>19156</v>
      </c>
      <c r="AD2555" s="104">
        <v>0.85479000000000005</v>
      </c>
      <c r="AE2555" s="78">
        <v>37160</v>
      </c>
      <c r="AF2555" s="104">
        <v>7.6166099999999997</v>
      </c>
      <c r="AG2555" s="78">
        <v>-20348</v>
      </c>
      <c r="AH2555" s="104">
        <v>-0.39351999999999998</v>
      </c>
      <c r="AI2555" s="78">
        <v>-48666</v>
      </c>
      <c r="AJ2555" s="104">
        <v>-8.1567600000000002</v>
      </c>
      <c r="AK2555" s="78">
        <v>11000</v>
      </c>
      <c r="AL2555" s="78">
        <v>10500</v>
      </c>
      <c r="AM2555" s="8">
        <v>10850</v>
      </c>
      <c r="AN2555" s="78">
        <v>97.5</v>
      </c>
      <c r="AO2555" s="78">
        <v>14800</v>
      </c>
      <c r="AP2555" s="78">
        <v>10200</v>
      </c>
      <c r="AQ2555" s="78">
        <v>10800</v>
      </c>
      <c r="AR2555" s="78">
        <v>562</v>
      </c>
      <c r="AS2555" s="78">
        <v>11000</v>
      </c>
      <c r="AT2555" s="78">
        <v>10500</v>
      </c>
      <c r="AU2555" s="78">
        <v>10850</v>
      </c>
      <c r="AV2555" s="78">
        <v>97.5</v>
      </c>
      <c r="AW2555" s="77">
        <v>26.95</v>
      </c>
      <c r="AX2555" s="144">
        <f t="shared" si="274"/>
        <v>0.03</v>
      </c>
      <c r="AY2555" s="144">
        <f t="shared" si="275"/>
        <v>0.06</v>
      </c>
      <c r="AZ2555" s="144">
        <f t="shared" si="276"/>
        <v>0.53</v>
      </c>
      <c r="BA2555" s="54">
        <f t="shared" si="277"/>
        <v>34.56894483960987</v>
      </c>
      <c r="BB2555" s="54">
        <f t="shared" si="278"/>
        <v>25.124055160390132</v>
      </c>
    </row>
    <row r="2556" spans="1:54" x14ac:dyDescent="0.25">
      <c r="A2556" s="3">
        <v>43971</v>
      </c>
      <c r="B2556" s="77">
        <v>10907.8</v>
      </c>
      <c r="C2556" s="77">
        <v>1725.37826</v>
      </c>
      <c r="D2556" s="77">
        <v>43.900299999999994</v>
      </c>
      <c r="E2556" s="77">
        <f t="shared" si="273"/>
        <v>-763.4482999999999</v>
      </c>
      <c r="F2556" s="77">
        <v>10.607699999999999</v>
      </c>
      <c r="G2556" s="77">
        <v>9.8459000000000003</v>
      </c>
      <c r="H2556" t="s">
        <v>1983</v>
      </c>
      <c r="I2556" s="78">
        <v>10887</v>
      </c>
      <c r="J2556">
        <v>202006</v>
      </c>
      <c r="K2556" s="78">
        <v>10853</v>
      </c>
      <c r="L2556" s="77">
        <f t="shared" si="272"/>
        <v>-54.799999999999272</v>
      </c>
      <c r="M2556" s="78">
        <v>36013</v>
      </c>
      <c r="N2556" s="78">
        <v>781.86590999999999</v>
      </c>
      <c r="O2556" s="78">
        <v>1998</v>
      </c>
      <c r="P2556" s="78">
        <v>10.86666</v>
      </c>
      <c r="Q2556" s="144">
        <v>36512.5</v>
      </c>
      <c r="R2556" s="78">
        <v>-36242</v>
      </c>
      <c r="S2556" s="78">
        <v>8886</v>
      </c>
      <c r="T2556" s="78">
        <v>826</v>
      </c>
      <c r="U2556" s="78">
        <v>25310</v>
      </c>
      <c r="V2556" s="219">
        <v>-3.2635322007111812E-2</v>
      </c>
      <c r="W2556" s="78">
        <v>-9636</v>
      </c>
      <c r="X2556" s="78">
        <v>-6396</v>
      </c>
      <c r="Y2556" s="78">
        <v>-3421</v>
      </c>
      <c r="Z2556" s="78">
        <v>-1386</v>
      </c>
      <c r="AA2556" s="78">
        <v>93.13</v>
      </c>
      <c r="AB2556" s="78">
        <v>216.45</v>
      </c>
      <c r="AC2556" s="78">
        <v>9091</v>
      </c>
      <c r="AD2556" s="104">
        <v>1.7424999999999999</v>
      </c>
      <c r="AE2556" s="78">
        <v>12353</v>
      </c>
      <c r="AF2556" s="104">
        <v>6.7345800000000002</v>
      </c>
      <c r="AG2556" s="78">
        <v>-13783</v>
      </c>
      <c r="AH2556" s="104">
        <v>-1.2470000000000001</v>
      </c>
      <c r="AI2556" s="78">
        <v>-19686</v>
      </c>
      <c r="AJ2556" s="104">
        <v>-7.5610999999999997</v>
      </c>
      <c r="AK2556" s="78">
        <v>14800</v>
      </c>
      <c r="AL2556" s="78">
        <v>10200</v>
      </c>
      <c r="AM2556" s="8">
        <v>10800</v>
      </c>
      <c r="AN2556" s="78">
        <v>525</v>
      </c>
      <c r="AO2556" s="78">
        <v>10800</v>
      </c>
      <c r="AP2556" s="78">
        <v>10200</v>
      </c>
      <c r="AQ2556" s="78">
        <v>10700</v>
      </c>
      <c r="AR2556" s="78">
        <v>719</v>
      </c>
      <c r="AS2556" s="78">
        <v>11150</v>
      </c>
      <c r="AT2556" s="78">
        <v>10500</v>
      </c>
      <c r="AU2556" s="78">
        <v>10900</v>
      </c>
      <c r="AV2556" s="78">
        <v>218</v>
      </c>
      <c r="AW2556" s="77">
        <v>24.99</v>
      </c>
      <c r="AX2556" s="144">
        <f t="shared" si="274"/>
        <v>0</v>
      </c>
      <c r="AY2556" s="144">
        <f t="shared" si="275"/>
        <v>0</v>
      </c>
      <c r="AZ2556" s="144">
        <f t="shared" si="276"/>
        <v>0.49</v>
      </c>
      <c r="BA2556" s="54">
        <f t="shared" si="277"/>
        <v>34.178964888300051</v>
      </c>
      <c r="BB2556" s="54">
        <f t="shared" si="278"/>
        <v>24.617035111699956</v>
      </c>
    </row>
    <row r="2557" spans="1:54" x14ac:dyDescent="0.25">
      <c r="A2557" s="3">
        <v>43972</v>
      </c>
      <c r="B2557" s="77">
        <v>11008.31</v>
      </c>
      <c r="C2557" s="77">
        <v>1722.1805400000001</v>
      </c>
      <c r="D2557" s="77">
        <v>9.7956000000000003</v>
      </c>
      <c r="E2557" s="77">
        <f t="shared" si="273"/>
        <v>-719.14879999999982</v>
      </c>
      <c r="F2557" s="77">
        <v>13.4559</v>
      </c>
      <c r="G2557" s="77">
        <v>16.261700000000001</v>
      </c>
      <c r="H2557">
        <v>0</v>
      </c>
      <c r="I2557" s="78">
        <v>10952</v>
      </c>
      <c r="J2557">
        <v>202006</v>
      </c>
      <c r="K2557" s="78">
        <v>10952</v>
      </c>
      <c r="L2557" s="77">
        <f t="shared" si="272"/>
        <v>-56.309999999999491</v>
      </c>
      <c r="M2557" s="78">
        <v>34127</v>
      </c>
      <c r="N2557" s="78">
        <v>748.29497000000003</v>
      </c>
      <c r="O2557" s="78">
        <v>6433</v>
      </c>
      <c r="P2557" s="78">
        <v>35.253360000000001</v>
      </c>
      <c r="Q2557" s="144">
        <v>35735.25</v>
      </c>
      <c r="R2557" s="78">
        <v>-34855</v>
      </c>
      <c r="S2557" s="78">
        <v>10201</v>
      </c>
      <c r="T2557" s="78">
        <v>4979</v>
      </c>
      <c r="U2557" s="78">
        <v>35645</v>
      </c>
      <c r="V2557" s="219">
        <v>-0.1396829849908823</v>
      </c>
      <c r="W2557" s="78">
        <v>-10446</v>
      </c>
      <c r="X2557" s="78">
        <v>-7009</v>
      </c>
      <c r="Y2557" s="78">
        <v>-2635</v>
      </c>
      <c r="Z2557" s="78">
        <v>-1583</v>
      </c>
      <c r="AA2557" s="78">
        <v>102.36</v>
      </c>
      <c r="AB2557" s="78">
        <v>188.43</v>
      </c>
      <c r="AC2557" s="78">
        <v>17866</v>
      </c>
      <c r="AD2557" s="104">
        <v>2.00115</v>
      </c>
      <c r="AE2557" s="78">
        <v>9811</v>
      </c>
      <c r="AF2557" s="104">
        <v>5.7923200000000001</v>
      </c>
      <c r="AG2557" s="78">
        <v>-12707</v>
      </c>
      <c r="AH2557" s="104">
        <v>-1.2124600000000001</v>
      </c>
      <c r="AI2557" s="78">
        <v>-23540</v>
      </c>
      <c r="AJ2557" s="104">
        <v>-6.7965799999999996</v>
      </c>
      <c r="AK2557" s="78">
        <v>14800</v>
      </c>
      <c r="AL2557" s="78">
        <v>10200</v>
      </c>
      <c r="AM2557" s="8">
        <v>11000</v>
      </c>
      <c r="AN2557" s="78">
        <v>443</v>
      </c>
      <c r="AO2557" s="78">
        <v>10800</v>
      </c>
      <c r="AP2557" s="78">
        <v>10200</v>
      </c>
      <c r="AQ2557" s="78">
        <v>10800</v>
      </c>
      <c r="AR2557" s="78">
        <v>671</v>
      </c>
      <c r="AS2557" s="78">
        <v>11200</v>
      </c>
      <c r="AT2557" s="78">
        <v>10800</v>
      </c>
      <c r="AU2557" s="78">
        <v>11000</v>
      </c>
      <c r="AV2557" s="78">
        <v>178</v>
      </c>
      <c r="AW2557" s="77">
        <v>22.44</v>
      </c>
      <c r="AX2557" s="144">
        <f t="shared" si="274"/>
        <v>0</v>
      </c>
      <c r="AY2557" s="144">
        <f t="shared" si="275"/>
        <v>0</v>
      </c>
      <c r="AZ2557" s="144">
        <f t="shared" si="276"/>
        <v>0.44</v>
      </c>
      <c r="BA2557" s="54">
        <f t="shared" si="277"/>
        <v>34.166588824632768</v>
      </c>
      <c r="BB2557" s="54">
        <f t="shared" si="278"/>
        <v>23.527411175367224</v>
      </c>
    </row>
    <row r="2558" spans="1:54" x14ac:dyDescent="0.25">
      <c r="A2558" s="3">
        <v>43973</v>
      </c>
      <c r="B2558" s="77">
        <v>10811.15</v>
      </c>
      <c r="C2558" s="77">
        <v>1783.99371</v>
      </c>
      <c r="D2558" s="77">
        <v>-290.85419999999999</v>
      </c>
      <c r="E2558" s="77">
        <f t="shared" si="273"/>
        <v>-971.89289999999983</v>
      </c>
      <c r="F2558" s="77">
        <v>-3.2751999999999999</v>
      </c>
      <c r="G2558" s="77">
        <v>-21.759599999999999</v>
      </c>
      <c r="H2558">
        <v>0</v>
      </c>
      <c r="I2558" s="78">
        <v>10743</v>
      </c>
      <c r="J2558">
        <v>202006</v>
      </c>
      <c r="K2558" s="78">
        <v>10743</v>
      </c>
      <c r="L2558" s="77">
        <f t="shared" si="272"/>
        <v>-68.149999999999636</v>
      </c>
      <c r="M2558" s="78">
        <v>33253</v>
      </c>
      <c r="N2558" s="78">
        <v>715.62612999999999</v>
      </c>
      <c r="O2558" s="78">
        <v>-6645</v>
      </c>
      <c r="P2558" s="78">
        <v>-35.650579999999998</v>
      </c>
      <c r="Q2558" s="144">
        <v>31591.75</v>
      </c>
      <c r="R2558" s="78">
        <v>-36444</v>
      </c>
      <c r="S2558" s="78">
        <v>10109</v>
      </c>
      <c r="T2558" s="78">
        <v>-5302</v>
      </c>
      <c r="U2558" s="78">
        <v>38713</v>
      </c>
      <c r="V2558" s="219">
        <v>0.13695657789373078</v>
      </c>
      <c r="W2558" s="78">
        <v>-11740</v>
      </c>
      <c r="X2558" s="78">
        <v>-14284</v>
      </c>
      <c r="Y2558" s="78">
        <v>-4294</v>
      </c>
      <c r="Z2558" s="78">
        <v>-4846</v>
      </c>
      <c r="AA2558" s="78">
        <v>93.33</v>
      </c>
      <c r="AB2558" s="78">
        <v>154.03</v>
      </c>
      <c r="AC2558" s="78">
        <v>16084</v>
      </c>
      <c r="AD2558" s="104">
        <v>1.8663099999999999</v>
      </c>
      <c r="AE2558" s="78">
        <v>25542</v>
      </c>
      <c r="AF2558" s="104">
        <v>7.6027899999999997</v>
      </c>
      <c r="AG2558" s="78">
        <v>-23660</v>
      </c>
      <c r="AH2558" s="104">
        <v>-1.6285000000000001</v>
      </c>
      <c r="AI2558" s="78">
        <v>-16606</v>
      </c>
      <c r="AJ2558" s="104">
        <v>-7.8025000000000002</v>
      </c>
      <c r="AK2558" s="78">
        <v>14800</v>
      </c>
      <c r="AL2558" s="78">
        <v>10200</v>
      </c>
      <c r="AM2558" s="8">
        <v>10700</v>
      </c>
      <c r="AN2558" s="78">
        <v>526</v>
      </c>
      <c r="AO2558" s="78">
        <v>10800</v>
      </c>
      <c r="AP2558" s="78">
        <v>10000</v>
      </c>
      <c r="AQ2558" s="78">
        <v>10600</v>
      </c>
      <c r="AR2558" s="78">
        <v>718</v>
      </c>
      <c r="AS2558" s="78">
        <v>11000</v>
      </c>
      <c r="AT2558" s="78">
        <v>10500</v>
      </c>
      <c r="AU2558" s="78">
        <v>10800</v>
      </c>
      <c r="AV2558" s="78">
        <v>194</v>
      </c>
      <c r="AW2558" s="77">
        <v>26.78</v>
      </c>
      <c r="AX2558" s="144">
        <f t="shared" si="274"/>
        <v>0.06</v>
      </c>
      <c r="AY2558" s="144">
        <f t="shared" si="275"/>
        <v>0.04</v>
      </c>
      <c r="AZ2558" s="144">
        <f t="shared" si="276"/>
        <v>0.51</v>
      </c>
      <c r="BA2558" s="54">
        <f t="shared" si="277"/>
        <v>33.861498214858486</v>
      </c>
      <c r="BB2558" s="54">
        <f t="shared" si="278"/>
        <v>23.365501785141504</v>
      </c>
    </row>
    <row r="2559" spans="1:54" x14ac:dyDescent="0.25">
      <c r="A2559" s="3">
        <v>43976</v>
      </c>
      <c r="B2559" s="77">
        <v>10871.18</v>
      </c>
      <c r="C2559" s="77">
        <v>1487.9299799999999</v>
      </c>
      <c r="D2559" s="77">
        <v>-45.692900000000002</v>
      </c>
      <c r="E2559" s="77">
        <f t="shared" si="273"/>
        <v>-960.78499999999985</v>
      </c>
      <c r="F2559" s="77">
        <v>-2.4237000000000002</v>
      </c>
      <c r="G2559" s="77">
        <v>18.665099999999999</v>
      </c>
      <c r="H2559">
        <v>0</v>
      </c>
      <c r="I2559" s="78">
        <v>10817</v>
      </c>
      <c r="J2559">
        <v>202006</v>
      </c>
      <c r="K2559" s="78">
        <v>10817</v>
      </c>
      <c r="L2559" s="77">
        <f t="shared" si="272"/>
        <v>-54.180000000000291</v>
      </c>
      <c r="M2559" s="78">
        <v>32721</v>
      </c>
      <c r="N2559" s="78">
        <v>709.23059999999998</v>
      </c>
      <c r="O2559" s="78">
        <v>-1010</v>
      </c>
      <c r="P2559" s="78">
        <v>-5.4234999999999998</v>
      </c>
      <c r="Q2559" s="144">
        <v>32468.5</v>
      </c>
      <c r="R2559" s="78">
        <v>-33941</v>
      </c>
      <c r="S2559" s="78">
        <v>9406</v>
      </c>
      <c r="T2559" s="78">
        <v>-1078</v>
      </c>
      <c r="U2559" s="78">
        <v>35232</v>
      </c>
      <c r="V2559" s="219">
        <v>3.059718437783833E-2</v>
      </c>
      <c r="W2559" s="78">
        <v>-10648</v>
      </c>
      <c r="X2559" s="78">
        <v>-11884</v>
      </c>
      <c r="Y2559" s="78">
        <v>-3835</v>
      </c>
      <c r="Z2559" s="78">
        <v>-3499</v>
      </c>
      <c r="AA2559" s="78">
        <v>110.25</v>
      </c>
      <c r="AB2559" s="78">
        <v>155.19999999999999</v>
      </c>
      <c r="AC2559" s="78">
        <v>17770</v>
      </c>
      <c r="AD2559" s="104">
        <v>1.94943</v>
      </c>
      <c r="AE2559" s="78">
        <v>31574</v>
      </c>
      <c r="AF2559" s="104">
        <v>7.1274100000000002</v>
      </c>
      <c r="AG2559" s="78">
        <v>-22126</v>
      </c>
      <c r="AH2559" s="104">
        <v>-1.4775700000000001</v>
      </c>
      <c r="AI2559" s="78">
        <v>-23260</v>
      </c>
      <c r="AJ2559" s="104">
        <v>-7.6036700000000002</v>
      </c>
      <c r="AK2559" s="78">
        <v>14800</v>
      </c>
      <c r="AL2559" s="78">
        <v>10200</v>
      </c>
      <c r="AM2559" s="8">
        <v>10800</v>
      </c>
      <c r="AN2559" s="78">
        <v>463</v>
      </c>
      <c r="AO2559" s="78">
        <v>10800</v>
      </c>
      <c r="AP2559" s="78">
        <v>10000</v>
      </c>
      <c r="AQ2559" s="78">
        <v>10700</v>
      </c>
      <c r="AR2559" s="78">
        <v>683</v>
      </c>
      <c r="AS2559" s="78">
        <v>11000</v>
      </c>
      <c r="AT2559" s="78">
        <v>10750</v>
      </c>
      <c r="AU2559" s="78">
        <v>10850</v>
      </c>
      <c r="AV2559" s="78">
        <v>113</v>
      </c>
      <c r="AW2559" s="77">
        <v>25.01</v>
      </c>
      <c r="AX2559" s="144">
        <f t="shared" si="274"/>
        <v>0.06</v>
      </c>
      <c r="AY2559" s="144">
        <f t="shared" si="275"/>
        <v>0.04</v>
      </c>
      <c r="AZ2559" s="144">
        <f t="shared" si="276"/>
        <v>0.48</v>
      </c>
      <c r="BA2559" s="54">
        <f t="shared" si="277"/>
        <v>33.675745379300814</v>
      </c>
      <c r="BB2559" s="54">
        <f t="shared" si="278"/>
        <v>22.955254620699179</v>
      </c>
    </row>
    <row r="2560" spans="1:54" x14ac:dyDescent="0.25">
      <c r="A2560" s="3">
        <v>43977</v>
      </c>
      <c r="B2560" s="77">
        <v>10997.21</v>
      </c>
      <c r="C2560" s="77">
        <v>1824.16463</v>
      </c>
      <c r="D2560" s="77">
        <v>141.71170000000001</v>
      </c>
      <c r="E2560" s="77">
        <f t="shared" si="273"/>
        <v>-987.88659999999982</v>
      </c>
      <c r="F2560" s="77">
        <v>12.6303</v>
      </c>
      <c r="G2560" s="77">
        <v>15.1149</v>
      </c>
      <c r="H2560">
        <v>0</v>
      </c>
      <c r="I2560" s="78">
        <v>10984</v>
      </c>
      <c r="J2560">
        <v>202006</v>
      </c>
      <c r="K2560" s="78">
        <v>10984</v>
      </c>
      <c r="L2560" s="77">
        <f t="shared" si="272"/>
        <v>-13.209999999999127</v>
      </c>
      <c r="M2560" s="78">
        <v>34198</v>
      </c>
      <c r="N2560" s="78">
        <v>752.37789999999995</v>
      </c>
      <c r="O2560" s="78">
        <v>5348</v>
      </c>
      <c r="P2560" s="78">
        <v>29.41094</v>
      </c>
      <c r="Q2560" s="144">
        <v>35535</v>
      </c>
      <c r="R2560" s="78">
        <v>-32864</v>
      </c>
      <c r="S2560" s="78">
        <v>9196</v>
      </c>
      <c r="T2560" s="78">
        <v>3105</v>
      </c>
      <c r="U2560" s="78">
        <v>42672</v>
      </c>
      <c r="V2560" s="219">
        <v>-7.2764341957255341E-2</v>
      </c>
      <c r="W2560" s="78">
        <v>-9548</v>
      </c>
      <c r="X2560" s="78">
        <v>-5677</v>
      </c>
      <c r="Y2560" s="78">
        <v>-1592</v>
      </c>
      <c r="Z2560" s="78">
        <v>1509</v>
      </c>
      <c r="AA2560" s="78">
        <v>102.33</v>
      </c>
      <c r="AB2560" s="78">
        <v>177.59</v>
      </c>
      <c r="AC2560" s="78">
        <v>21581</v>
      </c>
      <c r="AD2560" s="104">
        <v>2.14812</v>
      </c>
      <c r="AE2560" s="78">
        <v>27037</v>
      </c>
      <c r="AF2560" s="104">
        <v>6.0651200000000003</v>
      </c>
      <c r="AG2560" s="78">
        <v>-18146</v>
      </c>
      <c r="AH2560" s="104">
        <v>-0.96872999999999998</v>
      </c>
      <c r="AI2560" s="78">
        <v>-40085</v>
      </c>
      <c r="AJ2560" s="104">
        <v>-6.8482599999999998</v>
      </c>
      <c r="AK2560" s="78">
        <v>14800</v>
      </c>
      <c r="AL2560" s="78">
        <v>10200</v>
      </c>
      <c r="AM2560" s="8">
        <v>11000</v>
      </c>
      <c r="AN2560" s="78">
        <v>415</v>
      </c>
      <c r="AO2560" s="78">
        <v>10800</v>
      </c>
      <c r="AP2560" s="78">
        <v>10000</v>
      </c>
      <c r="AQ2560" s="78">
        <v>10800</v>
      </c>
      <c r="AR2560" s="78">
        <v>651</v>
      </c>
      <c r="AS2560" s="78">
        <v>11050</v>
      </c>
      <c r="AT2560" s="78">
        <v>10850</v>
      </c>
      <c r="AU2560" s="78">
        <v>11000</v>
      </c>
      <c r="AV2560" s="78">
        <v>84</v>
      </c>
      <c r="AW2560" s="77">
        <v>23.78</v>
      </c>
      <c r="AX2560" s="144">
        <f t="shared" si="274"/>
        <v>0.03</v>
      </c>
      <c r="AY2560" s="144">
        <f t="shared" si="275"/>
        <v>0.02</v>
      </c>
      <c r="AZ2560" s="144">
        <f t="shared" si="276"/>
        <v>0.46</v>
      </c>
      <c r="BA2560" s="54">
        <f t="shared" si="277"/>
        <v>33.789401270683641</v>
      </c>
      <c r="BB2560" s="54">
        <f t="shared" si="278"/>
        <v>22.34259872931635</v>
      </c>
    </row>
    <row r="2561" spans="1:54" x14ac:dyDescent="0.25">
      <c r="A2561" s="3">
        <v>43978</v>
      </c>
      <c r="B2561" s="77">
        <v>11014.66</v>
      </c>
      <c r="C2561" s="77">
        <v>1579.44246</v>
      </c>
      <c r="D2561" s="77">
        <v>3.3631000000000002</v>
      </c>
      <c r="E2561" s="77">
        <f t="shared" si="273"/>
        <v>-967.96029999999973</v>
      </c>
      <c r="F2561" s="77">
        <v>9.2058999999999997</v>
      </c>
      <c r="G2561" s="77">
        <v>-0.10189999999999999</v>
      </c>
      <c r="H2561" t="s">
        <v>1984</v>
      </c>
      <c r="I2561" s="78">
        <v>10972</v>
      </c>
      <c r="J2561">
        <v>202006</v>
      </c>
      <c r="K2561" s="78">
        <v>10972</v>
      </c>
      <c r="L2561" s="77">
        <f t="shared" si="272"/>
        <v>-42.659999999999854</v>
      </c>
      <c r="M2561" s="78">
        <v>34183</v>
      </c>
      <c r="N2561" s="78">
        <v>751.25382000000002</v>
      </c>
      <c r="O2561" s="78">
        <v>4018</v>
      </c>
      <c r="P2561" s="78">
        <v>22.068960000000001</v>
      </c>
      <c r="Q2561" s="144">
        <v>35187.5</v>
      </c>
      <c r="R2561" s="78">
        <v>-33056</v>
      </c>
      <c r="S2561" s="78">
        <v>9165</v>
      </c>
      <c r="T2561" s="78">
        <v>2368</v>
      </c>
      <c r="U2561" s="78">
        <v>40071</v>
      </c>
      <c r="V2561" s="219">
        <v>-5.9095106186518927E-2</v>
      </c>
      <c r="W2561" s="78">
        <v>-8594</v>
      </c>
      <c r="X2561" s="78">
        <v>-9257</v>
      </c>
      <c r="Y2561" s="78">
        <v>227</v>
      </c>
      <c r="Z2561" s="78">
        <v>1028</v>
      </c>
      <c r="AA2561" s="78">
        <v>106.83</v>
      </c>
      <c r="AB2561" s="78">
        <v>191.08</v>
      </c>
      <c r="AC2561" s="78">
        <v>15916</v>
      </c>
      <c r="AD2561" s="104">
        <v>2.0122499999999999</v>
      </c>
      <c r="AE2561" s="78">
        <v>20018</v>
      </c>
      <c r="AF2561" s="104">
        <v>6.1816000000000004</v>
      </c>
      <c r="AG2561" s="78">
        <v>-14682</v>
      </c>
      <c r="AH2561" s="104">
        <v>-1.2561800000000001</v>
      </c>
      <c r="AI2561" s="78">
        <v>-27663</v>
      </c>
      <c r="AJ2561" s="104">
        <v>-6.87486</v>
      </c>
      <c r="AK2561" s="78">
        <v>14800</v>
      </c>
      <c r="AL2561" s="78">
        <v>10200</v>
      </c>
      <c r="AM2561" s="8">
        <v>11000</v>
      </c>
      <c r="AN2561" s="78">
        <v>414</v>
      </c>
      <c r="AO2561" s="78">
        <v>10800</v>
      </c>
      <c r="AP2561" s="78">
        <v>10000</v>
      </c>
      <c r="AQ2561" s="78">
        <v>10800</v>
      </c>
      <c r="AR2561" s="78">
        <v>645</v>
      </c>
      <c r="AS2561" s="78">
        <v>11300</v>
      </c>
      <c r="AT2561" s="78">
        <v>10700</v>
      </c>
      <c r="AU2561" s="78">
        <v>11000</v>
      </c>
      <c r="AV2561" s="78">
        <v>212</v>
      </c>
      <c r="AW2561" s="77">
        <v>23.79</v>
      </c>
      <c r="AX2561" s="144">
        <f t="shared" si="274"/>
        <v>0.06</v>
      </c>
      <c r="AY2561" s="144">
        <f t="shared" si="275"/>
        <v>0.04</v>
      </c>
      <c r="AZ2561" s="144">
        <f t="shared" si="276"/>
        <v>0.46</v>
      </c>
      <c r="BA2561" s="54">
        <f t="shared" si="277"/>
        <v>33.895647841907902</v>
      </c>
      <c r="BB2561" s="54">
        <f t="shared" si="278"/>
        <v>21.82535215809208</v>
      </c>
    </row>
    <row r="2562" spans="1:54" x14ac:dyDescent="0.25">
      <c r="A2562" s="3">
        <v>43979</v>
      </c>
      <c r="B2562" s="77">
        <v>10944.19</v>
      </c>
      <c r="C2562" s="77">
        <v>1730.84682</v>
      </c>
      <c r="D2562" s="77">
        <v>-72.566599999999994</v>
      </c>
      <c r="E2562" s="77">
        <f t="shared" si="273"/>
        <v>-1220.7997999999998</v>
      </c>
      <c r="F2562" s="77">
        <v>6.4558</v>
      </c>
      <c r="G2562" s="77">
        <v>9.7026000000000003</v>
      </c>
      <c r="H2562">
        <v>0</v>
      </c>
      <c r="I2562" s="78">
        <v>10907</v>
      </c>
      <c r="J2562">
        <v>202006</v>
      </c>
      <c r="K2562" s="78">
        <v>10907</v>
      </c>
      <c r="L2562" s="77">
        <f t="shared" si="272"/>
        <v>-37.190000000000509</v>
      </c>
      <c r="M2562" s="78">
        <v>35015</v>
      </c>
      <c r="N2562" s="78">
        <v>765.28043000000002</v>
      </c>
      <c r="O2562" s="78">
        <v>538</v>
      </c>
      <c r="P2562" s="78">
        <v>2.9771899999999998</v>
      </c>
      <c r="Q2562" s="144">
        <v>35149.5</v>
      </c>
      <c r="R2562" s="78">
        <v>-33449</v>
      </c>
      <c r="S2562" s="78">
        <v>8933</v>
      </c>
      <c r="T2562" s="78">
        <v>-211</v>
      </c>
      <c r="U2562" s="78">
        <v>39923</v>
      </c>
      <c r="V2562" s="219">
        <v>5.2851739598727548E-3</v>
      </c>
      <c r="W2562" s="78">
        <v>-8296</v>
      </c>
      <c r="X2562" s="78">
        <v>-9410</v>
      </c>
      <c r="Y2562" s="78">
        <v>1089</v>
      </c>
      <c r="Z2562" s="78">
        <v>1425</v>
      </c>
      <c r="AA2562" s="78">
        <v>100.42</v>
      </c>
      <c r="AB2562" s="78">
        <v>166.6</v>
      </c>
      <c r="AC2562" s="78">
        <v>17446</v>
      </c>
      <c r="AD2562" s="104">
        <v>2.0421100000000001</v>
      </c>
      <c r="AE2562" s="78">
        <v>22404</v>
      </c>
      <c r="AF2562" s="104">
        <v>6.59293</v>
      </c>
      <c r="AG2562" s="78">
        <v>-18011</v>
      </c>
      <c r="AH2562" s="104">
        <v>-1.41767</v>
      </c>
      <c r="AI2562" s="78">
        <v>-31174</v>
      </c>
      <c r="AJ2562" s="104">
        <v>-7.3112199999999996</v>
      </c>
      <c r="AK2562" s="78">
        <v>14800</v>
      </c>
      <c r="AL2562" s="78">
        <v>10200</v>
      </c>
      <c r="AM2562" s="8">
        <v>10900</v>
      </c>
      <c r="AN2562" s="78">
        <v>438</v>
      </c>
      <c r="AO2562" s="78">
        <v>10800</v>
      </c>
      <c r="AP2562" s="78">
        <v>10000</v>
      </c>
      <c r="AQ2562" s="78">
        <v>10800</v>
      </c>
      <c r="AR2562" s="78">
        <v>663</v>
      </c>
      <c r="AS2562" s="78">
        <v>11200</v>
      </c>
      <c r="AT2562" s="78">
        <v>10700</v>
      </c>
      <c r="AU2562" s="78">
        <v>10950</v>
      </c>
      <c r="AV2562" s="78">
        <v>209</v>
      </c>
      <c r="AW2562" s="77">
        <v>24.7</v>
      </c>
      <c r="AX2562" s="144">
        <f t="shared" si="274"/>
        <v>0.1</v>
      </c>
      <c r="AY2562" s="144">
        <f t="shared" si="275"/>
        <v>0.06</v>
      </c>
      <c r="AZ2562" s="144">
        <f t="shared" si="276"/>
        <v>0.46</v>
      </c>
      <c r="BA2562" s="54">
        <f t="shared" si="277"/>
        <v>33.925639630107554</v>
      </c>
      <c r="BB2562" s="54">
        <f t="shared" si="278"/>
        <v>21.533360369892435</v>
      </c>
    </row>
    <row r="2563" spans="1:54" x14ac:dyDescent="0.25">
      <c r="A2563" s="3">
        <v>43980</v>
      </c>
      <c r="B2563" s="77">
        <v>10942.16</v>
      </c>
      <c r="C2563" s="77">
        <v>2156.0391300000001</v>
      </c>
      <c r="D2563" s="77">
        <v>-110.43700000000001</v>
      </c>
      <c r="E2563" s="77">
        <f t="shared" si="273"/>
        <v>-1517.1401999999998</v>
      </c>
      <c r="F2563" s="77">
        <v>2.0063</v>
      </c>
      <c r="G2563" s="77">
        <v>15.668399999999998</v>
      </c>
      <c r="H2563">
        <v>0</v>
      </c>
      <c r="I2563" s="78">
        <v>10922</v>
      </c>
      <c r="J2563">
        <v>202006</v>
      </c>
      <c r="K2563" s="78">
        <v>10922</v>
      </c>
      <c r="L2563" s="77">
        <f t="shared" ref="L2563:L2626" si="279">K2563-B2563</f>
        <v>-20.159999999999854</v>
      </c>
      <c r="M2563" s="78">
        <v>36612</v>
      </c>
      <c r="N2563" s="78">
        <v>800.74771999999996</v>
      </c>
      <c r="O2563" s="78">
        <v>4528</v>
      </c>
      <c r="P2563" s="78">
        <v>24.76099</v>
      </c>
      <c r="Q2563" s="144">
        <v>37744</v>
      </c>
      <c r="R2563" s="78">
        <v>-33459</v>
      </c>
      <c r="S2563" s="78">
        <v>9318</v>
      </c>
      <c r="T2563" s="78">
        <v>4016</v>
      </c>
      <c r="U2563" s="78">
        <v>41447</v>
      </c>
      <c r="V2563" s="219">
        <v>-9.6894829541341959E-2</v>
      </c>
      <c r="W2563" s="78">
        <v>-7509</v>
      </c>
      <c r="X2563" s="78">
        <v>-8969</v>
      </c>
      <c r="Y2563" s="78">
        <v>768</v>
      </c>
      <c r="Z2563" s="78">
        <v>962</v>
      </c>
      <c r="AA2563" s="78">
        <v>104.86</v>
      </c>
      <c r="AB2563" s="78">
        <v>160.72999999999999</v>
      </c>
      <c r="AC2563" s="78">
        <v>22805</v>
      </c>
      <c r="AD2563" s="104">
        <v>2.12805</v>
      </c>
      <c r="AE2563" s="78">
        <v>20899</v>
      </c>
      <c r="AF2563" s="104">
        <v>6.3524399999999996</v>
      </c>
      <c r="AG2563" s="78">
        <v>-18869</v>
      </c>
      <c r="AH2563" s="104">
        <v>-1.2808299999999999</v>
      </c>
      <c r="AI2563" s="78">
        <v>-29007</v>
      </c>
      <c r="AJ2563" s="104">
        <v>-7.0998200000000002</v>
      </c>
      <c r="AK2563" s="78">
        <v>14800</v>
      </c>
      <c r="AL2563" s="78">
        <v>10200</v>
      </c>
      <c r="AM2563" s="8">
        <v>10900</v>
      </c>
      <c r="AN2563" s="78">
        <v>421</v>
      </c>
      <c r="AO2563" s="78">
        <v>10800</v>
      </c>
      <c r="AP2563" s="78">
        <v>10000</v>
      </c>
      <c r="AQ2563" s="78">
        <v>10800</v>
      </c>
      <c r="AR2563" s="78">
        <v>653</v>
      </c>
      <c r="AS2563" s="78">
        <v>11100</v>
      </c>
      <c r="AT2563" s="78">
        <v>10700</v>
      </c>
      <c r="AU2563" s="78">
        <v>10950</v>
      </c>
      <c r="AV2563" s="78">
        <v>177</v>
      </c>
      <c r="AW2563" s="77">
        <v>24.01</v>
      </c>
      <c r="AX2563" s="144">
        <f t="shared" si="274"/>
        <v>0.1</v>
      </c>
      <c r="AY2563" s="144">
        <f t="shared" si="275"/>
        <v>0.06</v>
      </c>
      <c r="AZ2563" s="144">
        <f t="shared" si="276"/>
        <v>0.45</v>
      </c>
      <c r="BA2563" s="54">
        <f t="shared" si="277"/>
        <v>33.853800385608388</v>
      </c>
      <c r="BB2563" s="54">
        <f t="shared" si="278"/>
        <v>21.100199614391595</v>
      </c>
    </row>
    <row r="2564" spans="1:54" x14ac:dyDescent="0.25">
      <c r="A2564" s="3">
        <v>43983</v>
      </c>
      <c r="B2564" s="77">
        <v>11079.02</v>
      </c>
      <c r="C2564" s="77">
        <v>1695.6374699999999</v>
      </c>
      <c r="D2564" s="77">
        <v>154.27450000000002</v>
      </c>
      <c r="E2564" s="77">
        <f t="shared" si="273"/>
        <v>-993.22959999999966</v>
      </c>
      <c r="F2564" s="77">
        <v>10.724600000000001</v>
      </c>
      <c r="G2564" s="77">
        <v>44.242600000000003</v>
      </c>
      <c r="H2564">
        <v>0</v>
      </c>
      <c r="I2564" s="78">
        <v>11057</v>
      </c>
      <c r="J2564">
        <v>202006</v>
      </c>
      <c r="K2564" s="78">
        <v>11057</v>
      </c>
      <c r="L2564" s="77">
        <f t="shared" si="279"/>
        <v>-22.020000000000437</v>
      </c>
      <c r="M2564" s="78">
        <v>38695</v>
      </c>
      <c r="N2564" s="78">
        <v>857.55505000000005</v>
      </c>
      <c r="O2564" s="78">
        <v>687</v>
      </c>
      <c r="P2564" s="78">
        <v>3.8350599999999999</v>
      </c>
      <c r="Q2564" s="144">
        <v>38866.75</v>
      </c>
      <c r="R2564" s="78">
        <v>-32479</v>
      </c>
      <c r="S2564" s="78">
        <v>8114</v>
      </c>
      <c r="T2564" s="78">
        <v>-986</v>
      </c>
      <c r="U2564" s="78">
        <v>47338</v>
      </c>
      <c r="V2564" s="219">
        <v>2.082893235878153E-2</v>
      </c>
      <c r="W2564" s="78">
        <v>-7968</v>
      </c>
      <c r="X2564" s="78">
        <v>-4782</v>
      </c>
      <c r="Y2564" s="78">
        <v>-876</v>
      </c>
      <c r="Z2564" s="78">
        <v>2310</v>
      </c>
      <c r="AA2564" s="78">
        <v>114.58</v>
      </c>
      <c r="AB2564" s="78">
        <v>175.36</v>
      </c>
      <c r="AC2564" s="78">
        <v>25120</v>
      </c>
      <c r="AD2564" s="104">
        <v>2.2115800000000001</v>
      </c>
      <c r="AE2564" s="78">
        <v>23910</v>
      </c>
      <c r="AF2564" s="104">
        <v>5.6259600000000001</v>
      </c>
      <c r="AG2564" s="78">
        <v>-15063</v>
      </c>
      <c r="AH2564" s="104">
        <v>-0.93796000000000002</v>
      </c>
      <c r="AI2564" s="78">
        <v>-40740</v>
      </c>
      <c r="AJ2564" s="104">
        <v>-6.3382399999999999</v>
      </c>
      <c r="AK2564" s="78">
        <v>14800</v>
      </c>
      <c r="AL2564" s="78">
        <v>10200</v>
      </c>
      <c r="AM2564" s="8">
        <v>11100</v>
      </c>
      <c r="AN2564" s="78">
        <v>366</v>
      </c>
      <c r="AO2564" s="78">
        <v>12000</v>
      </c>
      <c r="AP2564" s="78">
        <v>10000</v>
      </c>
      <c r="AQ2564" s="78">
        <v>10900</v>
      </c>
      <c r="AR2564" s="78">
        <v>632</v>
      </c>
      <c r="AS2564" s="78">
        <v>11200</v>
      </c>
      <c r="AT2564" s="78">
        <v>10850</v>
      </c>
      <c r="AU2564" s="78">
        <v>11100</v>
      </c>
      <c r="AV2564" s="78">
        <v>119</v>
      </c>
      <c r="AW2564" s="77">
        <v>23.46</v>
      </c>
      <c r="AX2564" s="144">
        <f t="shared" si="274"/>
        <v>0.03</v>
      </c>
      <c r="AY2564" s="144">
        <f t="shared" si="275"/>
        <v>0.02</v>
      </c>
      <c r="AZ2564" s="144">
        <f t="shared" si="276"/>
        <v>0.42</v>
      </c>
      <c r="BA2564" s="54">
        <f t="shared" si="277"/>
        <v>32.684768054100033</v>
      </c>
      <c r="BB2564" s="54">
        <f t="shared" si="278"/>
        <v>21.186231945899962</v>
      </c>
    </row>
    <row r="2565" spans="1:54" x14ac:dyDescent="0.25">
      <c r="A2565" s="3">
        <v>43984</v>
      </c>
      <c r="B2565" s="77">
        <v>11127.93</v>
      </c>
      <c r="C2565" s="77">
        <v>1824.0927899999999</v>
      </c>
      <c r="D2565" s="77">
        <v>17.259699999999999</v>
      </c>
      <c r="E2565" s="77">
        <f t="shared" si="273"/>
        <v>-852.0575</v>
      </c>
      <c r="F2565" s="77">
        <v>15.4087</v>
      </c>
      <c r="G2565" s="77">
        <v>13.795499999999999</v>
      </c>
      <c r="H2565">
        <v>0</v>
      </c>
      <c r="I2565" s="78">
        <v>11106</v>
      </c>
      <c r="J2565">
        <v>202006</v>
      </c>
      <c r="K2565" s="78">
        <v>11106</v>
      </c>
      <c r="L2565" s="77">
        <f t="shared" si="279"/>
        <v>-21.930000000000291</v>
      </c>
      <c r="M2565" s="78">
        <v>39394</v>
      </c>
      <c r="N2565" s="78">
        <v>877.20275000000004</v>
      </c>
      <c r="O2565" s="78">
        <v>-8</v>
      </c>
      <c r="P2565" s="78">
        <v>-7.2899999999999996E-3</v>
      </c>
      <c r="Q2565" s="144">
        <v>39392</v>
      </c>
      <c r="R2565" s="78">
        <v>-32265</v>
      </c>
      <c r="S2565" s="78">
        <v>8501</v>
      </c>
      <c r="T2565" s="78">
        <v>-1607</v>
      </c>
      <c r="U2565" s="78">
        <v>47795</v>
      </c>
      <c r="V2565" s="219">
        <v>3.3622763887435923E-2</v>
      </c>
      <c r="W2565" s="78">
        <v>-5640</v>
      </c>
      <c r="X2565" s="78">
        <v>-6053</v>
      </c>
      <c r="Y2565" s="78">
        <v>2047</v>
      </c>
      <c r="Z2565" s="78">
        <v>4659</v>
      </c>
      <c r="AA2565" s="78">
        <v>117.57</v>
      </c>
      <c r="AB2565" s="78">
        <v>170.8</v>
      </c>
      <c r="AC2565" s="78">
        <v>27066</v>
      </c>
      <c r="AD2565" s="104">
        <v>2.3240400000000001</v>
      </c>
      <c r="AE2565" s="78">
        <v>27449</v>
      </c>
      <c r="AF2565" s="104">
        <v>5.3578299999999999</v>
      </c>
      <c r="AG2565" s="78">
        <v>-16721</v>
      </c>
      <c r="AH2565" s="104">
        <v>-1.12317</v>
      </c>
      <c r="AI2565" s="78">
        <v>-45566</v>
      </c>
      <c r="AJ2565" s="104">
        <v>-6.0692599999999999</v>
      </c>
      <c r="AK2565" s="78">
        <v>14800</v>
      </c>
      <c r="AL2565" s="78">
        <v>10200</v>
      </c>
      <c r="AM2565" s="8">
        <v>11100</v>
      </c>
      <c r="AN2565" s="78">
        <v>347</v>
      </c>
      <c r="AO2565" s="78">
        <v>12000</v>
      </c>
      <c r="AP2565" s="78">
        <v>10000</v>
      </c>
      <c r="AQ2565" s="78">
        <v>11000</v>
      </c>
      <c r="AR2565" s="78">
        <v>592</v>
      </c>
      <c r="AS2565" s="78">
        <v>11200</v>
      </c>
      <c r="AT2565" s="78">
        <v>11000</v>
      </c>
      <c r="AU2565" s="78">
        <v>11150</v>
      </c>
      <c r="AV2565" s="78">
        <v>86.5</v>
      </c>
      <c r="AW2565" s="77">
        <v>22.7</v>
      </c>
      <c r="AX2565" s="144">
        <f t="shared" si="274"/>
        <v>0.03</v>
      </c>
      <c r="AY2565" s="144">
        <f t="shared" si="275"/>
        <v>0.02</v>
      </c>
      <c r="AZ2565" s="144">
        <f t="shared" si="276"/>
        <v>0.38</v>
      </c>
      <c r="BA2565" s="54">
        <f t="shared" si="277"/>
        <v>31.849970967852407</v>
      </c>
      <c r="BB2565" s="54">
        <f t="shared" si="278"/>
        <v>21.038029032147584</v>
      </c>
    </row>
    <row r="2566" spans="1:54" x14ac:dyDescent="0.25">
      <c r="A2566" s="3">
        <v>43985</v>
      </c>
      <c r="B2566" s="77">
        <v>11320.16</v>
      </c>
      <c r="C2566" s="77">
        <v>2145.9499500000002</v>
      </c>
      <c r="D2566" s="77">
        <v>176.43270000000001</v>
      </c>
      <c r="E2566" s="77">
        <f t="shared" si="273"/>
        <v>-622.79909999999995</v>
      </c>
      <c r="F2566" s="77">
        <v>15.369100000000001</v>
      </c>
      <c r="G2566" s="77">
        <v>64.626400000000004</v>
      </c>
      <c r="H2566" t="s">
        <v>1985</v>
      </c>
      <c r="I2566" s="78">
        <v>11283</v>
      </c>
      <c r="J2566">
        <v>202006</v>
      </c>
      <c r="K2566" s="78">
        <v>11283</v>
      </c>
      <c r="L2566" s="77">
        <f t="shared" si="279"/>
        <v>-37.159999999999854</v>
      </c>
      <c r="M2566" s="78">
        <v>40894</v>
      </c>
      <c r="N2566" s="78">
        <v>925.04972999999995</v>
      </c>
      <c r="O2566" s="78">
        <v>6752</v>
      </c>
      <c r="P2566" s="78">
        <v>38.115360000000003</v>
      </c>
      <c r="Q2566" s="144">
        <v>42582</v>
      </c>
      <c r="R2566" s="78">
        <v>-31646</v>
      </c>
      <c r="S2566" s="78">
        <v>8197</v>
      </c>
      <c r="T2566" s="78">
        <v>3646</v>
      </c>
      <c r="U2566" s="78">
        <v>55343</v>
      </c>
      <c r="V2566" s="219">
        <v>-6.5880057098458705E-2</v>
      </c>
      <c r="W2566" s="78">
        <v>-6564</v>
      </c>
      <c r="X2566" s="78">
        <v>-2034</v>
      </c>
      <c r="Y2566" s="78">
        <v>2309</v>
      </c>
      <c r="Z2566" s="78">
        <v>6839</v>
      </c>
      <c r="AA2566" s="78">
        <v>102.25</v>
      </c>
      <c r="AB2566" s="78">
        <v>192.67</v>
      </c>
      <c r="AC2566" s="78">
        <v>24018</v>
      </c>
      <c r="AD2566" s="104">
        <v>2.5898599999999998</v>
      </c>
      <c r="AE2566" s="78">
        <v>14897</v>
      </c>
      <c r="AF2566" s="104">
        <v>4.4730299999999996</v>
      </c>
      <c r="AG2566" s="78">
        <v>-15486</v>
      </c>
      <c r="AH2566" s="104">
        <v>-1.2240599999999999</v>
      </c>
      <c r="AI2566" s="78">
        <v>-35333</v>
      </c>
      <c r="AJ2566" s="104">
        <v>-5.0432100000000002</v>
      </c>
      <c r="AK2566" s="78">
        <v>14800</v>
      </c>
      <c r="AL2566" s="78">
        <v>10200</v>
      </c>
      <c r="AM2566" s="8">
        <v>11300</v>
      </c>
      <c r="AN2566" s="78">
        <v>331</v>
      </c>
      <c r="AO2566" s="78">
        <v>12000</v>
      </c>
      <c r="AP2566" s="78">
        <v>10000</v>
      </c>
      <c r="AQ2566" s="78">
        <v>11100</v>
      </c>
      <c r="AR2566" s="78">
        <v>602</v>
      </c>
      <c r="AS2566" s="78">
        <v>11500</v>
      </c>
      <c r="AT2566" s="78">
        <v>11200</v>
      </c>
      <c r="AU2566" s="78">
        <v>11300</v>
      </c>
      <c r="AV2566" s="78">
        <v>224</v>
      </c>
      <c r="AW2566" s="77">
        <v>22.4</v>
      </c>
      <c r="AX2566" s="144">
        <f t="shared" si="274"/>
        <v>0</v>
      </c>
      <c r="AY2566" s="144">
        <f t="shared" si="275"/>
        <v>0</v>
      </c>
      <c r="AZ2566" s="144">
        <f t="shared" si="276"/>
        <v>0.35</v>
      </c>
      <c r="BA2566" s="54">
        <f t="shared" si="277"/>
        <v>31.060741266346845</v>
      </c>
      <c r="BB2566" s="54">
        <f t="shared" si="278"/>
        <v>20.893258733653141</v>
      </c>
    </row>
    <row r="2567" spans="1:54" x14ac:dyDescent="0.25">
      <c r="A2567" s="3">
        <v>43986</v>
      </c>
      <c r="B2567" s="77">
        <v>11393.23</v>
      </c>
      <c r="C2567" s="77">
        <v>2036.5576599999999</v>
      </c>
      <c r="D2567" s="77">
        <v>44.820900000000002</v>
      </c>
      <c r="E2567" s="77">
        <f t="shared" si="273"/>
        <v>-559.84139999999991</v>
      </c>
      <c r="F2567" s="77">
        <v>17.764800000000001</v>
      </c>
      <c r="G2567" s="77">
        <v>7.0623000000000005</v>
      </c>
      <c r="H2567">
        <v>0</v>
      </c>
      <c r="I2567" s="78">
        <v>11357</v>
      </c>
      <c r="J2567">
        <v>202006</v>
      </c>
      <c r="K2567" s="78">
        <v>11357</v>
      </c>
      <c r="L2567" s="77">
        <f t="shared" si="279"/>
        <v>-36.229999999999563</v>
      </c>
      <c r="M2567" s="78">
        <v>39426</v>
      </c>
      <c r="N2567" s="78">
        <v>898.02080999999998</v>
      </c>
      <c r="O2567" s="78">
        <v>2361</v>
      </c>
      <c r="P2567" s="78">
        <v>13.43188</v>
      </c>
      <c r="Q2567" s="144">
        <v>40016.25</v>
      </c>
      <c r="R2567" s="78">
        <v>-31254</v>
      </c>
      <c r="S2567" s="78">
        <v>7956</v>
      </c>
      <c r="T2567" s="78">
        <v>-1060</v>
      </c>
      <c r="U2567" s="78">
        <v>50067</v>
      </c>
      <c r="V2567" s="219">
        <v>2.1171630015778858E-2</v>
      </c>
      <c r="W2567" s="78">
        <v>-5877</v>
      </c>
      <c r="X2567" s="78">
        <v>-2159</v>
      </c>
      <c r="Y2567" s="78">
        <v>1984</v>
      </c>
      <c r="Z2567" s="78">
        <v>7183</v>
      </c>
      <c r="AA2567" s="78">
        <v>95.31</v>
      </c>
      <c r="AB2567" s="78">
        <v>175.06</v>
      </c>
      <c r="AC2567" s="78">
        <v>24258</v>
      </c>
      <c r="AD2567" s="104">
        <v>2.4469699999999999</v>
      </c>
      <c r="AE2567" s="78">
        <v>11311</v>
      </c>
      <c r="AF2567" s="104">
        <v>3.9032900000000001</v>
      </c>
      <c r="AG2567" s="78">
        <v>-15817</v>
      </c>
      <c r="AH2567" s="104">
        <v>-1.1206199999999999</v>
      </c>
      <c r="AI2567" s="78">
        <v>-31869</v>
      </c>
      <c r="AJ2567" s="104">
        <v>-4.4342899999999998</v>
      </c>
      <c r="AK2567" s="78">
        <v>14800</v>
      </c>
      <c r="AL2567" s="78">
        <v>10200</v>
      </c>
      <c r="AM2567" s="8">
        <v>11400</v>
      </c>
      <c r="AN2567" s="78">
        <v>310</v>
      </c>
      <c r="AO2567" s="78">
        <v>12000</v>
      </c>
      <c r="AP2567" s="78">
        <v>10000</v>
      </c>
      <c r="AQ2567" s="78">
        <v>11200</v>
      </c>
      <c r="AR2567" s="78">
        <v>563</v>
      </c>
      <c r="AS2567" s="78">
        <v>11800</v>
      </c>
      <c r="AT2567" s="78">
        <v>11200</v>
      </c>
      <c r="AU2567" s="78">
        <v>11350</v>
      </c>
      <c r="AV2567" s="78">
        <v>209</v>
      </c>
      <c r="AW2567" s="77">
        <v>21.55</v>
      </c>
      <c r="AX2567" s="144">
        <f t="shared" si="274"/>
        <v>0</v>
      </c>
      <c r="AY2567" s="144">
        <f t="shared" si="275"/>
        <v>0</v>
      </c>
      <c r="AZ2567" s="144">
        <f t="shared" si="276"/>
        <v>0.34</v>
      </c>
      <c r="BA2567" s="54">
        <f t="shared" si="277"/>
        <v>30.720428670269492</v>
      </c>
      <c r="BB2567" s="54">
        <f t="shared" si="278"/>
        <v>20.426571329730507</v>
      </c>
    </row>
    <row r="2568" spans="1:54" x14ac:dyDescent="0.25">
      <c r="A2568" s="3">
        <v>43987</v>
      </c>
      <c r="B2568" s="77">
        <v>11479.4</v>
      </c>
      <c r="C2568" s="77">
        <v>1811.5637300000001</v>
      </c>
      <c r="D2568" s="77">
        <v>70.572900000000004</v>
      </c>
      <c r="E2568" s="77">
        <f t="shared" si="273"/>
        <v>-448.20259999999985</v>
      </c>
      <c r="F2568" s="77">
        <v>8.0950000000000006</v>
      </c>
      <c r="G2568" s="77">
        <v>9.8305999999999987</v>
      </c>
      <c r="H2568">
        <v>0</v>
      </c>
      <c r="I2568" s="78">
        <v>11457</v>
      </c>
      <c r="J2568">
        <v>202006</v>
      </c>
      <c r="K2568" s="78">
        <v>11457</v>
      </c>
      <c r="L2568" s="77">
        <f t="shared" si="279"/>
        <v>-22.399999999999636</v>
      </c>
      <c r="M2568" s="78">
        <v>40035</v>
      </c>
      <c r="N2568" s="78">
        <v>919.91783999999996</v>
      </c>
      <c r="O2568" s="78">
        <v>3018</v>
      </c>
      <c r="P2568" s="78">
        <v>17.305</v>
      </c>
      <c r="Q2568" s="144">
        <v>40789.5</v>
      </c>
      <c r="R2568" s="78">
        <v>-29950</v>
      </c>
      <c r="S2568" s="78">
        <v>8397</v>
      </c>
      <c r="T2568" s="78">
        <v>-218</v>
      </c>
      <c r="U2568" s="78">
        <v>54038</v>
      </c>
      <c r="V2568" s="219">
        <v>4.0341981568525849E-3</v>
      </c>
      <c r="W2568" s="78">
        <v>-5125</v>
      </c>
      <c r="X2568" s="78">
        <v>-264</v>
      </c>
      <c r="Y2568" s="78">
        <v>2109</v>
      </c>
      <c r="Z2568" s="78">
        <v>6178</v>
      </c>
      <c r="AA2568" s="78">
        <v>117.67</v>
      </c>
      <c r="AB2568" s="78">
        <v>173.34</v>
      </c>
      <c r="AC2568" s="78">
        <v>25215</v>
      </c>
      <c r="AD2568" s="104">
        <v>2.3467199999999999</v>
      </c>
      <c r="AE2568" s="78">
        <v>10217</v>
      </c>
      <c r="AF2568" s="104">
        <v>3.1635800000000001</v>
      </c>
      <c r="AG2568" s="78">
        <v>-14751</v>
      </c>
      <c r="AH2568" s="104">
        <v>-0.82718000000000003</v>
      </c>
      <c r="AI2568" s="78">
        <v>-37671</v>
      </c>
      <c r="AJ2568" s="104">
        <v>-3.5890399999999998</v>
      </c>
      <c r="AK2568" s="78">
        <v>11600</v>
      </c>
      <c r="AL2568" s="78">
        <v>10200</v>
      </c>
      <c r="AM2568" s="8">
        <v>11500</v>
      </c>
      <c r="AN2568" s="78">
        <v>281</v>
      </c>
      <c r="AO2568" s="78">
        <v>12000</v>
      </c>
      <c r="AP2568" s="78">
        <v>10000</v>
      </c>
      <c r="AQ2568" s="78">
        <v>11300</v>
      </c>
      <c r="AR2568" s="78">
        <v>519</v>
      </c>
      <c r="AS2568" s="78">
        <v>11800</v>
      </c>
      <c r="AT2568" s="78">
        <v>11200</v>
      </c>
      <c r="AU2568" s="78">
        <v>11450</v>
      </c>
      <c r="AV2568" s="78">
        <v>166</v>
      </c>
      <c r="AW2568" s="77">
        <v>20.46</v>
      </c>
      <c r="AX2568" s="144">
        <f t="shared" si="274"/>
        <v>0</v>
      </c>
      <c r="AY2568" s="144">
        <f t="shared" si="275"/>
        <v>0</v>
      </c>
      <c r="AZ2568" s="144">
        <f t="shared" si="276"/>
        <v>0.33</v>
      </c>
      <c r="BA2568" s="54">
        <f t="shared" si="277"/>
        <v>30.633813730824251</v>
      </c>
      <c r="BB2568" s="54">
        <f t="shared" si="278"/>
        <v>19.726186269175741</v>
      </c>
    </row>
    <row r="2569" spans="1:54" x14ac:dyDescent="0.25">
      <c r="A2569" s="3">
        <v>43990</v>
      </c>
      <c r="B2569" s="77">
        <v>11610.32</v>
      </c>
      <c r="C2569" s="77">
        <v>2044.8348000000001</v>
      </c>
      <c r="D2569" s="77">
        <v>96.523700000000005</v>
      </c>
      <c r="E2569" s="77">
        <f t="shared" si="273"/>
        <v>-379.81069999999994</v>
      </c>
      <c r="F2569" s="77">
        <v>16.632000000000001</v>
      </c>
      <c r="G2569" s="77">
        <v>-3.9101999999999997</v>
      </c>
      <c r="H2569">
        <v>0</v>
      </c>
      <c r="I2569" s="78">
        <v>11570</v>
      </c>
      <c r="J2569">
        <v>202006</v>
      </c>
      <c r="K2569" s="78">
        <v>11570</v>
      </c>
      <c r="L2569" s="77">
        <f t="shared" si="279"/>
        <v>-40.319999999999709</v>
      </c>
      <c r="M2569" s="78">
        <v>37129</v>
      </c>
      <c r="N2569" s="78">
        <v>861.99936000000002</v>
      </c>
      <c r="O2569" s="78">
        <v>1082</v>
      </c>
      <c r="P2569" s="78">
        <v>6.2756400000000001</v>
      </c>
      <c r="Q2569" s="144">
        <v>37399.5</v>
      </c>
      <c r="R2569" s="78">
        <v>-29344</v>
      </c>
      <c r="S2569" s="78">
        <v>7357</v>
      </c>
      <c r="T2569" s="78">
        <v>-2424</v>
      </c>
      <c r="U2569" s="78">
        <v>51901</v>
      </c>
      <c r="V2569" s="219">
        <v>4.6704302421918656E-2</v>
      </c>
      <c r="W2569" s="78">
        <v>-9805</v>
      </c>
      <c r="X2569" s="78">
        <v>-4515</v>
      </c>
      <c r="Y2569" s="78">
        <v>-3267</v>
      </c>
      <c r="Z2569" s="78">
        <v>3038</v>
      </c>
      <c r="AA2569" s="78">
        <v>101.05</v>
      </c>
      <c r="AB2569" s="78">
        <v>173.94</v>
      </c>
      <c r="AC2569" s="78">
        <v>28102</v>
      </c>
      <c r="AD2569" s="104">
        <v>2.5911400000000002</v>
      </c>
      <c r="AE2569" s="78">
        <v>3076</v>
      </c>
      <c r="AF2569" s="104">
        <v>2.5064600000000001</v>
      </c>
      <c r="AG2569" s="78">
        <v>-17062</v>
      </c>
      <c r="AH2569" s="104">
        <v>-0.87661</v>
      </c>
      <c r="AI2569" s="78">
        <v>-39821</v>
      </c>
      <c r="AJ2569" s="104">
        <v>-2.8852500000000001</v>
      </c>
      <c r="AK2569" s="78">
        <v>11700</v>
      </c>
      <c r="AL2569" s="78">
        <v>10200</v>
      </c>
      <c r="AM2569" s="8">
        <v>11600</v>
      </c>
      <c r="AN2569" s="78">
        <v>269</v>
      </c>
      <c r="AO2569" s="78">
        <v>12000</v>
      </c>
      <c r="AP2569" s="78">
        <v>10000</v>
      </c>
      <c r="AQ2569" s="78">
        <v>11400</v>
      </c>
      <c r="AR2569" s="78">
        <v>523</v>
      </c>
      <c r="AS2569" s="78">
        <v>11800</v>
      </c>
      <c r="AT2569" s="78">
        <v>11350</v>
      </c>
      <c r="AU2569" s="78">
        <v>11600</v>
      </c>
      <c r="AV2569" s="78">
        <v>133</v>
      </c>
      <c r="AW2569" s="77">
        <v>20.46</v>
      </c>
      <c r="AX2569" s="144">
        <f t="shared" si="274"/>
        <v>0</v>
      </c>
      <c r="AY2569" s="144">
        <f t="shared" si="275"/>
        <v>0</v>
      </c>
      <c r="AZ2569" s="144">
        <f t="shared" si="276"/>
        <v>0.32</v>
      </c>
      <c r="BA2569" s="54">
        <f t="shared" si="277"/>
        <v>30.49406779110636</v>
      </c>
      <c r="BB2569" s="54">
        <f t="shared" si="278"/>
        <v>19.123932208893628</v>
      </c>
    </row>
    <row r="2570" spans="1:54" x14ac:dyDescent="0.25">
      <c r="A2570" s="3">
        <v>43991</v>
      </c>
      <c r="B2570" s="77">
        <v>11637.11</v>
      </c>
      <c r="C2570" s="77">
        <v>1755.51999</v>
      </c>
      <c r="D2570" s="77">
        <v>68.292600000000007</v>
      </c>
      <c r="E2570" s="77">
        <f t="shared" si="273"/>
        <v>-60.599500000000077</v>
      </c>
      <c r="F2570" s="77">
        <v>2.6238999999999999</v>
      </c>
      <c r="G2570" s="77">
        <v>1.0842000000000001</v>
      </c>
      <c r="H2570">
        <v>0</v>
      </c>
      <c r="I2570" s="78">
        <v>11609</v>
      </c>
      <c r="J2570">
        <v>202006</v>
      </c>
      <c r="K2570" s="78">
        <v>11609</v>
      </c>
      <c r="L2570" s="77">
        <f t="shared" si="279"/>
        <v>-28.110000000000582</v>
      </c>
      <c r="M2570" s="78">
        <v>39043</v>
      </c>
      <c r="N2570" s="78">
        <v>909.50972999999999</v>
      </c>
      <c r="O2570" s="78">
        <v>2574</v>
      </c>
      <c r="P2570" s="78">
        <v>14.94354</v>
      </c>
      <c r="Q2570" s="144">
        <v>39686.5</v>
      </c>
      <c r="R2570" s="78">
        <v>-30377</v>
      </c>
      <c r="S2570" s="78">
        <v>7789</v>
      </c>
      <c r="T2570" s="78">
        <v>-381</v>
      </c>
      <c r="U2570" s="78">
        <v>51344</v>
      </c>
      <c r="V2570" s="219">
        <v>7.4205359925210348E-3</v>
      </c>
      <c r="W2570" s="78">
        <v>-11014</v>
      </c>
      <c r="X2570" s="78">
        <v>-5596</v>
      </c>
      <c r="Y2570" s="78">
        <v>-4415</v>
      </c>
      <c r="Z2570" s="78">
        <v>1791</v>
      </c>
      <c r="AA2570" s="78">
        <v>108.77</v>
      </c>
      <c r="AB2570" s="78">
        <v>169.74</v>
      </c>
      <c r="AC2570" s="78">
        <v>28394</v>
      </c>
      <c r="AD2570" s="104">
        <v>3.2432400000000001</v>
      </c>
      <c r="AE2570" s="78">
        <v>931</v>
      </c>
      <c r="AF2570" s="104">
        <v>2.2324299999999999</v>
      </c>
      <c r="AG2570" s="78">
        <v>-20068</v>
      </c>
      <c r="AH2570" s="104">
        <v>-1.4483600000000001</v>
      </c>
      <c r="AI2570" s="78">
        <v>-39133</v>
      </c>
      <c r="AJ2570" s="104">
        <v>-2.5588799999999998</v>
      </c>
      <c r="AK2570" s="78">
        <v>11700</v>
      </c>
      <c r="AL2570" s="78">
        <v>10200</v>
      </c>
      <c r="AM2570" s="8">
        <v>11600</v>
      </c>
      <c r="AN2570" s="78">
        <v>265</v>
      </c>
      <c r="AO2570" s="78">
        <v>12000</v>
      </c>
      <c r="AP2570" s="78">
        <v>10000</v>
      </c>
      <c r="AQ2570" s="78">
        <v>11400</v>
      </c>
      <c r="AR2570" s="78">
        <v>522</v>
      </c>
      <c r="AS2570" s="78">
        <v>11800</v>
      </c>
      <c r="AT2570" s="78">
        <v>11550</v>
      </c>
      <c r="AU2570" s="78">
        <v>11650</v>
      </c>
      <c r="AV2570" s="78">
        <v>100</v>
      </c>
      <c r="AW2570" s="77">
        <v>20.5</v>
      </c>
      <c r="AX2570" s="144">
        <f t="shared" si="274"/>
        <v>0.06</v>
      </c>
      <c r="AY2570" s="144">
        <f t="shared" si="275"/>
        <v>0.04</v>
      </c>
      <c r="AZ2570" s="144">
        <f t="shared" si="276"/>
        <v>0.33</v>
      </c>
      <c r="BA2570" s="54">
        <f t="shared" si="277"/>
        <v>30.321854466216262</v>
      </c>
      <c r="BB2570" s="54">
        <f t="shared" si="278"/>
        <v>18.606145533783728</v>
      </c>
    </row>
    <row r="2571" spans="1:54" x14ac:dyDescent="0.25">
      <c r="A2571" s="3">
        <v>43992</v>
      </c>
      <c r="B2571" s="77">
        <v>11720.16</v>
      </c>
      <c r="C2571" s="77">
        <v>1919.5693000000001</v>
      </c>
      <c r="D2571" s="77">
        <v>102.31040000000002</v>
      </c>
      <c r="E2571" s="77">
        <f t="shared" si="273"/>
        <v>89.313600000000008</v>
      </c>
      <c r="F2571" s="77">
        <v>3.2545999999999999</v>
      </c>
      <c r="G2571" s="77">
        <v>2.2789999999999999</v>
      </c>
      <c r="H2571" t="s">
        <v>1986</v>
      </c>
      <c r="I2571" s="78">
        <v>11706</v>
      </c>
      <c r="J2571">
        <v>202006</v>
      </c>
      <c r="K2571" s="78">
        <v>11706</v>
      </c>
      <c r="L2571" s="77">
        <f t="shared" si="279"/>
        <v>-14.159999999999854</v>
      </c>
      <c r="M2571" s="78">
        <v>37201</v>
      </c>
      <c r="N2571" s="78">
        <v>874.13589999999999</v>
      </c>
      <c r="O2571" s="78">
        <v>1480</v>
      </c>
      <c r="P2571" s="78">
        <v>8.6670300000000005</v>
      </c>
      <c r="Q2571" s="144">
        <v>37571</v>
      </c>
      <c r="R2571" s="78">
        <v>-30843</v>
      </c>
      <c r="S2571" s="78">
        <v>8631</v>
      </c>
      <c r="T2571" s="78">
        <v>-560</v>
      </c>
      <c r="U2571" s="78">
        <v>53398</v>
      </c>
      <c r="V2571" s="219">
        <v>1.0487284167946365E-2</v>
      </c>
      <c r="W2571" s="78">
        <v>-13317</v>
      </c>
      <c r="X2571" s="78">
        <v>-8440</v>
      </c>
      <c r="Y2571" s="78">
        <v>-5501</v>
      </c>
      <c r="Z2571" s="78">
        <v>635</v>
      </c>
      <c r="AA2571" s="78">
        <v>104.45</v>
      </c>
      <c r="AB2571" s="78">
        <v>191.87</v>
      </c>
      <c r="AC2571" s="78">
        <v>24573</v>
      </c>
      <c r="AD2571" s="104">
        <v>3.3294000000000001</v>
      </c>
      <c r="AE2571" s="78">
        <v>2494</v>
      </c>
      <c r="AF2571" s="104">
        <v>2.0398800000000001</v>
      </c>
      <c r="AG2571" s="78">
        <v>-19902</v>
      </c>
      <c r="AH2571" s="104">
        <v>-1.57847</v>
      </c>
      <c r="AI2571" s="78">
        <v>-36528</v>
      </c>
      <c r="AJ2571" s="104">
        <v>-2.2293400000000001</v>
      </c>
      <c r="AK2571" s="78">
        <v>11800</v>
      </c>
      <c r="AL2571" s="78">
        <v>10200</v>
      </c>
      <c r="AM2571" s="8">
        <v>11700</v>
      </c>
      <c r="AN2571" s="78">
        <v>250</v>
      </c>
      <c r="AO2571" s="78">
        <v>12000</v>
      </c>
      <c r="AP2571" s="78">
        <v>10000</v>
      </c>
      <c r="AQ2571" s="78">
        <v>11500</v>
      </c>
      <c r="AR2571" s="78">
        <v>521</v>
      </c>
      <c r="AS2571" s="78">
        <v>11800</v>
      </c>
      <c r="AT2571" s="78">
        <v>10200</v>
      </c>
      <c r="AU2571" s="78">
        <v>11700</v>
      </c>
      <c r="AV2571" s="78">
        <v>250</v>
      </c>
      <c r="AW2571" s="77">
        <v>20.63</v>
      </c>
      <c r="AX2571" s="144">
        <f t="shared" si="274"/>
        <v>0.1</v>
      </c>
      <c r="AY2571" s="144">
        <f t="shared" si="275"/>
        <v>0.06</v>
      </c>
      <c r="AZ2571" s="144">
        <f t="shared" si="276"/>
        <v>0.33</v>
      </c>
      <c r="BA2571" s="54">
        <f t="shared" si="277"/>
        <v>30.114421175556046</v>
      </c>
      <c r="BB2571" s="54">
        <f t="shared" si="278"/>
        <v>18.176578824443943</v>
      </c>
    </row>
    <row r="2572" spans="1:54" x14ac:dyDescent="0.25">
      <c r="A2572" s="3">
        <v>43993</v>
      </c>
      <c r="B2572" s="77">
        <v>11535.77</v>
      </c>
      <c r="C2572" s="77">
        <v>2410.9573500000001</v>
      </c>
      <c r="D2572" s="77">
        <v>2.2718000000000003</v>
      </c>
      <c r="E2572" s="77">
        <f t="shared" si="273"/>
        <v>280.25219999999996</v>
      </c>
      <c r="F2572" s="77">
        <v>1.415</v>
      </c>
      <c r="G2572" s="77">
        <v>-31.079799999999999</v>
      </c>
      <c r="H2572">
        <v>0</v>
      </c>
      <c r="I2572" s="78">
        <v>11491</v>
      </c>
      <c r="J2572">
        <v>202006</v>
      </c>
      <c r="K2572" s="78">
        <v>11491</v>
      </c>
      <c r="L2572" s="77">
        <f t="shared" si="279"/>
        <v>-44.770000000000437</v>
      </c>
      <c r="M2572" s="78">
        <v>40776</v>
      </c>
      <c r="N2572" s="78">
        <v>940.85323000000005</v>
      </c>
      <c r="O2572" s="78">
        <v>-3709</v>
      </c>
      <c r="P2572" s="78">
        <v>-21.264060000000001</v>
      </c>
      <c r="Q2572" s="144">
        <v>39848.75</v>
      </c>
      <c r="R2572" s="78">
        <v>-34217</v>
      </c>
      <c r="S2572" s="78">
        <v>8324</v>
      </c>
      <c r="T2572" s="78">
        <v>-5819</v>
      </c>
      <c r="U2572" s="78">
        <v>47040</v>
      </c>
      <c r="V2572" s="219">
        <v>0.12370323129251701</v>
      </c>
      <c r="W2572" s="78">
        <v>-15761</v>
      </c>
      <c r="X2572" s="78">
        <v>-10903</v>
      </c>
      <c r="Y2572" s="78">
        <v>-3157</v>
      </c>
      <c r="Z2572" s="78">
        <v>-1184</v>
      </c>
      <c r="AA2572" s="78">
        <v>101.01</v>
      </c>
      <c r="AB2572" s="78">
        <v>164.18</v>
      </c>
      <c r="AC2572" s="78">
        <v>25001</v>
      </c>
      <c r="AD2572" s="104">
        <v>2.5514199999999998</v>
      </c>
      <c r="AE2572" s="78">
        <v>13518</v>
      </c>
      <c r="AF2572" s="104">
        <v>2.3746700000000001</v>
      </c>
      <c r="AG2572" s="78">
        <v>-29386</v>
      </c>
      <c r="AH2572" s="104">
        <v>-2.0185499999999998</v>
      </c>
      <c r="AI2572" s="78">
        <v>-40694</v>
      </c>
      <c r="AJ2572" s="104">
        <v>-2.2878099999999999</v>
      </c>
      <c r="AK2572" s="78">
        <v>11800</v>
      </c>
      <c r="AL2572" s="78">
        <v>10200</v>
      </c>
      <c r="AM2572" s="8">
        <v>11500</v>
      </c>
      <c r="AN2572" s="78">
        <v>240</v>
      </c>
      <c r="AO2572" s="78">
        <v>12000</v>
      </c>
      <c r="AP2572" s="78">
        <v>10000</v>
      </c>
      <c r="AQ2572" s="78">
        <v>11300</v>
      </c>
      <c r="AR2572" s="78">
        <v>546</v>
      </c>
      <c r="AS2572" s="78">
        <v>11800</v>
      </c>
      <c r="AT2572" s="78">
        <v>10200</v>
      </c>
      <c r="AU2572" s="78">
        <v>11500</v>
      </c>
      <c r="AV2572" s="78">
        <v>240</v>
      </c>
      <c r="AW2572" s="77">
        <v>23.03</v>
      </c>
      <c r="AX2572" s="144">
        <f t="shared" si="274"/>
        <v>0.27</v>
      </c>
      <c r="AY2572" s="144">
        <f t="shared" si="275"/>
        <v>0.16</v>
      </c>
      <c r="AZ2572" s="144">
        <f t="shared" si="276"/>
        <v>0.41</v>
      </c>
      <c r="BA2572" s="54">
        <f t="shared" si="277"/>
        <v>29.176241538107021</v>
      </c>
      <c r="BB2572" s="54">
        <f t="shared" si="278"/>
        <v>18.442758461892971</v>
      </c>
    </row>
    <row r="2573" spans="1:54" x14ac:dyDescent="0.25">
      <c r="A2573" s="3">
        <v>43994</v>
      </c>
      <c r="B2573" s="77">
        <v>11429.94</v>
      </c>
      <c r="C2573" s="77">
        <v>1984.90678</v>
      </c>
      <c r="D2573" s="77">
        <v>29.487500000000001</v>
      </c>
      <c r="E2573" s="77">
        <f t="shared" si="273"/>
        <v>328.94650000000001</v>
      </c>
      <c r="F2573" s="77">
        <v>-5.9071000000000007</v>
      </c>
      <c r="G2573" s="77">
        <v>22.3292</v>
      </c>
      <c r="H2573">
        <v>0</v>
      </c>
      <c r="I2573" s="78">
        <v>11395</v>
      </c>
      <c r="J2573">
        <v>202006</v>
      </c>
      <c r="K2573" s="78">
        <v>11395</v>
      </c>
      <c r="L2573" s="77">
        <f t="shared" si="279"/>
        <v>-34.940000000000509</v>
      </c>
      <c r="M2573" s="78">
        <v>35137</v>
      </c>
      <c r="N2573" s="78">
        <v>801.28931</v>
      </c>
      <c r="O2573" s="78">
        <v>-8727</v>
      </c>
      <c r="P2573" s="78">
        <v>-49.635539999999999</v>
      </c>
      <c r="Q2573" s="144">
        <v>32955.25</v>
      </c>
      <c r="R2573" s="78">
        <v>-35711</v>
      </c>
      <c r="S2573" s="78">
        <v>9445</v>
      </c>
      <c r="T2573" s="78">
        <v>-12031</v>
      </c>
      <c r="U2573" s="78">
        <v>45368</v>
      </c>
      <c r="V2573" s="219">
        <v>0.26518691588785048</v>
      </c>
      <c r="W2573" s="78">
        <v>-18277</v>
      </c>
      <c r="X2573" s="78">
        <v>-13224</v>
      </c>
      <c r="Y2573" s="78">
        <v>-9137</v>
      </c>
      <c r="Z2573" s="78">
        <v>-6794</v>
      </c>
      <c r="AA2573" s="78">
        <v>115.99</v>
      </c>
      <c r="AB2573" s="78">
        <v>155.57</v>
      </c>
      <c r="AC2573" s="78">
        <v>29157</v>
      </c>
      <c r="AD2573" s="104">
        <v>2.4453200000000002</v>
      </c>
      <c r="AE2573" s="78">
        <v>21421</v>
      </c>
      <c r="AF2573" s="104">
        <v>2.92517</v>
      </c>
      <c r="AG2573" s="78">
        <v>-39906</v>
      </c>
      <c r="AH2573" s="104">
        <v>-2.17022</v>
      </c>
      <c r="AI2573" s="78">
        <v>-36209</v>
      </c>
      <c r="AJ2573" s="104">
        <v>-2.3043800000000001</v>
      </c>
      <c r="AK2573" s="78">
        <v>11700</v>
      </c>
      <c r="AL2573" s="78">
        <v>10200</v>
      </c>
      <c r="AM2573" s="8">
        <v>11400</v>
      </c>
      <c r="AN2573" s="78">
        <v>242</v>
      </c>
      <c r="AO2573" s="78">
        <v>12000</v>
      </c>
      <c r="AP2573" s="78">
        <v>10000</v>
      </c>
      <c r="AQ2573" s="78">
        <v>11200</v>
      </c>
      <c r="AR2573" s="78">
        <v>603</v>
      </c>
      <c r="AS2573" s="78">
        <v>11700</v>
      </c>
      <c r="AT2573" s="78">
        <v>10200</v>
      </c>
      <c r="AU2573" s="78">
        <v>11400</v>
      </c>
      <c r="AV2573" s="78">
        <v>242</v>
      </c>
      <c r="AW2573" s="77">
        <v>26.06</v>
      </c>
      <c r="AX2573" s="144">
        <f t="shared" si="274"/>
        <v>0.55000000000000004</v>
      </c>
      <c r="AY2573" s="144">
        <f t="shared" si="275"/>
        <v>0.32</v>
      </c>
      <c r="AZ2573" s="144">
        <f t="shared" si="276"/>
        <v>0.49</v>
      </c>
      <c r="BA2573" s="54">
        <f t="shared" si="277"/>
        <v>28.599828904387273</v>
      </c>
      <c r="BB2573" s="54">
        <f t="shared" si="278"/>
        <v>18.735171095612714</v>
      </c>
    </row>
    <row r="2574" spans="1:54" x14ac:dyDescent="0.25">
      <c r="A2574" s="3">
        <v>43997</v>
      </c>
      <c r="B2574" s="77">
        <v>11306.26</v>
      </c>
      <c r="C2574" s="77">
        <v>1784.03622</v>
      </c>
      <c r="D2574" s="77">
        <v>-156.50569999999999</v>
      </c>
      <c r="E2574" s="77">
        <f t="shared" si="273"/>
        <v>331.47850000000005</v>
      </c>
      <c r="F2574" s="77">
        <v>12.383599999999999</v>
      </c>
      <c r="G2574" s="77">
        <v>-24.989899999999999</v>
      </c>
      <c r="H2574">
        <v>0</v>
      </c>
      <c r="I2574" s="78">
        <v>11229</v>
      </c>
      <c r="J2574">
        <v>202006</v>
      </c>
      <c r="K2574" s="78">
        <v>11229</v>
      </c>
      <c r="L2574" s="77">
        <f t="shared" si="279"/>
        <v>-77.260000000000218</v>
      </c>
      <c r="M2574" s="78">
        <v>36970</v>
      </c>
      <c r="N2574" s="78">
        <v>824.10717</v>
      </c>
      <c r="O2574" s="78">
        <v>-3593</v>
      </c>
      <c r="P2574" s="78">
        <v>-20.19218</v>
      </c>
      <c r="Q2574" s="144">
        <v>36071.75</v>
      </c>
      <c r="R2574" s="78">
        <v>-37493</v>
      </c>
      <c r="S2574" s="78">
        <v>8950</v>
      </c>
      <c r="T2574" s="78">
        <v>-6252</v>
      </c>
      <c r="U2574" s="78">
        <v>45151</v>
      </c>
      <c r="V2574" s="219">
        <v>0.13846869393811875</v>
      </c>
      <c r="W2574" s="78">
        <v>-20364</v>
      </c>
      <c r="X2574" s="78">
        <v>-15426</v>
      </c>
      <c r="Y2574" s="78">
        <v>-7969</v>
      </c>
      <c r="Z2574" s="78">
        <v>-6455</v>
      </c>
      <c r="AA2574" s="78">
        <v>97.13</v>
      </c>
      <c r="AB2574" s="78">
        <v>146.91999999999999</v>
      </c>
      <c r="AC2574" s="78">
        <v>32497</v>
      </c>
      <c r="AD2574" s="104">
        <v>2.6724199999999998</v>
      </c>
      <c r="AE2574" s="78">
        <v>24488</v>
      </c>
      <c r="AF2574" s="104">
        <v>3.3169200000000001</v>
      </c>
      <c r="AG2574" s="78">
        <v>-44207</v>
      </c>
      <c r="AH2574" s="104">
        <v>-2.3605</v>
      </c>
      <c r="AI2574" s="78">
        <v>-45433</v>
      </c>
      <c r="AJ2574" s="104">
        <v>-2.83562</v>
      </c>
      <c r="AK2574" s="78">
        <v>11700</v>
      </c>
      <c r="AL2574" s="78">
        <v>10200</v>
      </c>
      <c r="AM2574" s="8">
        <v>11250</v>
      </c>
      <c r="AN2574" s="78">
        <v>196</v>
      </c>
      <c r="AO2574" s="78">
        <v>12000</v>
      </c>
      <c r="AP2574" s="78">
        <v>10000</v>
      </c>
      <c r="AQ2574" s="78">
        <v>11000</v>
      </c>
      <c r="AR2574" s="78">
        <v>643</v>
      </c>
      <c r="AS2574" s="78">
        <v>11700</v>
      </c>
      <c r="AT2574" s="78">
        <v>10200</v>
      </c>
      <c r="AU2574" s="78">
        <v>11250</v>
      </c>
      <c r="AV2574" s="78">
        <v>196</v>
      </c>
      <c r="AW2574" s="77">
        <v>29.37</v>
      </c>
      <c r="AX2574" s="144">
        <f t="shared" si="274"/>
        <v>0.82</v>
      </c>
      <c r="AY2574" s="144">
        <f t="shared" si="275"/>
        <v>0.65</v>
      </c>
      <c r="AZ2574" s="144">
        <f t="shared" si="276"/>
        <v>0.66</v>
      </c>
      <c r="BA2574" s="54">
        <f t="shared" si="277"/>
        <v>28.515417642031245</v>
      </c>
      <c r="BB2574" s="54">
        <f t="shared" si="278"/>
        <v>18.791582357968743</v>
      </c>
    </row>
    <row r="2575" spans="1:54" x14ac:dyDescent="0.25">
      <c r="A2575" s="3">
        <v>43998</v>
      </c>
      <c r="B2575" s="77">
        <v>11511.64</v>
      </c>
      <c r="C2575" s="77">
        <v>1831.11897</v>
      </c>
      <c r="D2575" s="77">
        <v>183.435</v>
      </c>
      <c r="E2575" s="77">
        <f t="shared" si="273"/>
        <v>468.39600000000007</v>
      </c>
      <c r="F2575" s="77">
        <v>7.1873000000000005</v>
      </c>
      <c r="G2575" s="77">
        <v>8.047699999999999</v>
      </c>
      <c r="H2575">
        <v>0</v>
      </c>
      <c r="I2575" s="78">
        <v>11526</v>
      </c>
      <c r="J2575">
        <v>202006</v>
      </c>
      <c r="K2575" s="78">
        <v>11526</v>
      </c>
      <c r="L2575" s="77">
        <f t="shared" si="279"/>
        <v>14.360000000000582</v>
      </c>
      <c r="M2575" s="78">
        <v>35579</v>
      </c>
      <c r="N2575" s="78">
        <v>809.52322000000004</v>
      </c>
      <c r="O2575" s="78">
        <v>-492</v>
      </c>
      <c r="P2575" s="78">
        <v>-3.1781899999999998</v>
      </c>
      <c r="Q2575" s="144">
        <v>35456</v>
      </c>
      <c r="R2575" s="78">
        <v>-36309</v>
      </c>
      <c r="S2575" s="78">
        <v>7987</v>
      </c>
      <c r="T2575" s="78">
        <v>-4717</v>
      </c>
      <c r="U2575" s="78">
        <v>46077</v>
      </c>
      <c r="V2575" s="219">
        <v>0.10237211624020662</v>
      </c>
      <c r="W2575" s="78">
        <v>-18592</v>
      </c>
      <c r="X2575" s="78">
        <v>-13362</v>
      </c>
      <c r="Y2575" s="78">
        <v>-8332</v>
      </c>
      <c r="Z2575" s="78">
        <v>-4185</v>
      </c>
      <c r="AA2575" s="78">
        <v>114.63</v>
      </c>
      <c r="AB2575" s="78">
        <v>166.62</v>
      </c>
      <c r="AC2575" s="78">
        <v>32973</v>
      </c>
      <c r="AD2575" s="104">
        <v>2.9440599999999999</v>
      </c>
      <c r="AE2575" s="78">
        <v>29899</v>
      </c>
      <c r="AF2575" s="104">
        <v>2.7075100000000001</v>
      </c>
      <c r="AG2575" s="78">
        <v>-36824</v>
      </c>
      <c r="AH2575" s="104">
        <v>-2.05566</v>
      </c>
      <c r="AI2575" s="78">
        <v>-68627</v>
      </c>
      <c r="AJ2575" s="104">
        <v>-3.2680799999999999</v>
      </c>
      <c r="AK2575" s="78">
        <v>11600</v>
      </c>
      <c r="AL2575" s="78">
        <v>10200</v>
      </c>
      <c r="AM2575" s="8">
        <v>11550</v>
      </c>
      <c r="AN2575" s="78">
        <v>114</v>
      </c>
      <c r="AO2575" s="78">
        <v>12000</v>
      </c>
      <c r="AP2575" s="78">
        <v>10000</v>
      </c>
      <c r="AQ2575" s="78">
        <v>11300</v>
      </c>
      <c r="AR2575" s="78">
        <v>540</v>
      </c>
      <c r="AS2575" s="78">
        <v>11600</v>
      </c>
      <c r="AT2575" s="78">
        <v>10200</v>
      </c>
      <c r="AU2575" s="78">
        <v>11550</v>
      </c>
      <c r="AV2575" s="78">
        <v>114</v>
      </c>
      <c r="AW2575" s="77">
        <v>24.82</v>
      </c>
      <c r="AX2575" s="144">
        <f t="shared" si="274"/>
        <v>0.48</v>
      </c>
      <c r="AY2575" s="144">
        <f t="shared" si="275"/>
        <v>0.28000000000000003</v>
      </c>
      <c r="AZ2575" s="144">
        <f t="shared" si="276"/>
        <v>0.44</v>
      </c>
      <c r="BA2575" s="54">
        <f t="shared" si="277"/>
        <v>28.193416162796304</v>
      </c>
      <c r="BB2575" s="54">
        <f t="shared" si="278"/>
        <v>18.900583837203691</v>
      </c>
    </row>
    <row r="2576" spans="1:54" x14ac:dyDescent="0.25">
      <c r="A2576" s="3">
        <v>43999</v>
      </c>
      <c r="B2576" s="77">
        <v>11534.59</v>
      </c>
      <c r="C2576" s="77">
        <v>1756.89968</v>
      </c>
      <c r="D2576" s="77">
        <v>37.892199999999995</v>
      </c>
      <c r="E2576" s="77">
        <f t="shared" si="273"/>
        <v>462.38790000000006</v>
      </c>
      <c r="F2576" s="77">
        <v>6.7830999999999992</v>
      </c>
      <c r="G2576" s="77">
        <v>-25.041700000000002</v>
      </c>
      <c r="H2576" t="s">
        <v>1987</v>
      </c>
      <c r="I2576" s="78">
        <v>11521</v>
      </c>
      <c r="J2576">
        <v>202007</v>
      </c>
      <c r="K2576" s="78">
        <v>11358</v>
      </c>
      <c r="L2576" s="77">
        <f t="shared" si="279"/>
        <v>-176.59000000000015</v>
      </c>
      <c r="M2576" s="78">
        <v>31514</v>
      </c>
      <c r="N2576" s="78">
        <v>716.59137999999996</v>
      </c>
      <c r="O2576" s="78">
        <v>4691</v>
      </c>
      <c r="P2576" s="78">
        <v>26.667729999999999</v>
      </c>
      <c r="Q2576" s="144">
        <v>32686.75</v>
      </c>
      <c r="R2576" s="78">
        <v>-36045</v>
      </c>
      <c r="S2576" s="78">
        <v>7594</v>
      </c>
      <c r="T2576" s="78">
        <v>3749</v>
      </c>
      <c r="U2576" s="78">
        <v>25046</v>
      </c>
      <c r="V2576" s="219">
        <v>-0.14968458037211529</v>
      </c>
      <c r="W2576" s="78">
        <v>-20996</v>
      </c>
      <c r="X2576" s="78">
        <v>-16997</v>
      </c>
      <c r="Y2576" s="78">
        <v>-11472</v>
      </c>
      <c r="Z2576" s="78">
        <v>-5932</v>
      </c>
      <c r="AA2576" s="78">
        <v>97.95</v>
      </c>
      <c r="AB2576" s="78">
        <v>105.19</v>
      </c>
      <c r="AC2576" s="78">
        <v>11137</v>
      </c>
      <c r="AD2576" s="104">
        <v>0.17599999999999999</v>
      </c>
      <c r="AE2576" s="78">
        <v>5675</v>
      </c>
      <c r="AF2576" s="104">
        <v>0.79303999999999997</v>
      </c>
      <c r="AG2576" s="78">
        <v>-8847</v>
      </c>
      <c r="AH2576" s="104">
        <v>0.40340999999999999</v>
      </c>
      <c r="AI2576" s="78">
        <v>-16537</v>
      </c>
      <c r="AJ2576" s="104">
        <v>-1.4552499999999999</v>
      </c>
      <c r="AK2576" s="78">
        <v>12000</v>
      </c>
      <c r="AL2576" s="78">
        <v>10000</v>
      </c>
      <c r="AM2576" s="8">
        <v>11400</v>
      </c>
      <c r="AN2576" s="78">
        <v>499</v>
      </c>
      <c r="AO2576" s="78">
        <v>11000</v>
      </c>
      <c r="AP2576" s="78">
        <v>10000</v>
      </c>
      <c r="AQ2576" s="78">
        <v>11200</v>
      </c>
      <c r="AR2576" s="78">
        <v>756</v>
      </c>
      <c r="AS2576" s="78">
        <v>11800</v>
      </c>
      <c r="AT2576" s="78">
        <v>11100</v>
      </c>
      <c r="AU2576" s="78">
        <v>11500</v>
      </c>
      <c r="AV2576" s="78">
        <v>237</v>
      </c>
      <c r="AW2576" s="77">
        <v>24.03</v>
      </c>
      <c r="AX2576" s="144">
        <f t="shared" si="274"/>
        <v>0.44</v>
      </c>
      <c r="AY2576" s="144">
        <f t="shared" si="275"/>
        <v>0.26</v>
      </c>
      <c r="AZ2576" s="144">
        <f t="shared" si="276"/>
        <v>0.42</v>
      </c>
      <c r="BA2576" s="54">
        <f t="shared" si="277"/>
        <v>28.10228441098538</v>
      </c>
      <c r="BB2576" s="54">
        <f t="shared" si="278"/>
        <v>18.89571558901461</v>
      </c>
    </row>
    <row r="2577" spans="1:54" x14ac:dyDescent="0.25">
      <c r="A2577" s="3">
        <v>44000</v>
      </c>
      <c r="B2577" s="77">
        <v>11548.33</v>
      </c>
      <c r="C2577" s="77">
        <v>1859.0644299999999</v>
      </c>
      <c r="D2577" s="77">
        <v>22.529199999999999</v>
      </c>
      <c r="E2577" s="77">
        <f t="shared" si="273"/>
        <v>475.12150000000003</v>
      </c>
      <c r="F2577" s="77">
        <v>7.4503999999999992</v>
      </c>
      <c r="G2577" s="77">
        <v>1.2556</v>
      </c>
      <c r="H2577">
        <v>0</v>
      </c>
      <c r="I2577" s="78">
        <v>11394</v>
      </c>
      <c r="J2577">
        <v>202007</v>
      </c>
      <c r="K2577" s="78">
        <v>11394</v>
      </c>
      <c r="L2577" s="77">
        <f t="shared" si="279"/>
        <v>-154.32999999999993</v>
      </c>
      <c r="M2577" s="78">
        <v>32915</v>
      </c>
      <c r="N2577" s="78">
        <v>750.84432000000004</v>
      </c>
      <c r="O2577" s="78">
        <v>5224</v>
      </c>
      <c r="P2577" s="78">
        <v>29.797529999999998</v>
      </c>
      <c r="Q2577" s="144">
        <v>34221</v>
      </c>
      <c r="R2577" s="78">
        <v>-36048</v>
      </c>
      <c r="S2577" s="78">
        <v>7946</v>
      </c>
      <c r="T2577" s="78">
        <v>4442</v>
      </c>
      <c r="U2577" s="78">
        <v>30935</v>
      </c>
      <c r="V2577" s="219">
        <v>-0.14359140132535964</v>
      </c>
      <c r="W2577" s="78">
        <v>-20266</v>
      </c>
      <c r="X2577" s="78">
        <v>-15597</v>
      </c>
      <c r="Y2577" s="78">
        <v>-10363</v>
      </c>
      <c r="Z2577" s="78">
        <v>-4233</v>
      </c>
      <c r="AA2577" s="78">
        <v>108.4</v>
      </c>
      <c r="AB2577" s="78">
        <v>112.22</v>
      </c>
      <c r="AC2577" s="78">
        <v>10210</v>
      </c>
      <c r="AD2577" s="104">
        <v>8.0000000000000004E-4</v>
      </c>
      <c r="AE2577" s="78">
        <v>11598</v>
      </c>
      <c r="AF2577" s="104">
        <v>1.0001800000000001</v>
      </c>
      <c r="AG2577" s="78">
        <v>-7426</v>
      </c>
      <c r="AH2577" s="104">
        <v>0.39990999999999999</v>
      </c>
      <c r="AI2577" s="78">
        <v>-18038</v>
      </c>
      <c r="AJ2577" s="104">
        <v>-1.48312</v>
      </c>
      <c r="AK2577" s="78">
        <v>12000</v>
      </c>
      <c r="AL2577" s="78">
        <v>10000</v>
      </c>
      <c r="AM2577" s="8">
        <v>11400</v>
      </c>
      <c r="AN2577" s="78">
        <v>474</v>
      </c>
      <c r="AO2577" s="78">
        <v>11000</v>
      </c>
      <c r="AP2577" s="78">
        <v>10000</v>
      </c>
      <c r="AQ2577" s="78">
        <v>11200</v>
      </c>
      <c r="AR2577" s="78">
        <v>755</v>
      </c>
      <c r="AS2577" s="78">
        <v>11800</v>
      </c>
      <c r="AT2577" s="78">
        <v>11400</v>
      </c>
      <c r="AU2577" s="78">
        <v>11550</v>
      </c>
      <c r="AV2577" s="78">
        <v>199</v>
      </c>
      <c r="AW2577" s="77">
        <v>23.16</v>
      </c>
      <c r="AX2577" s="144">
        <f t="shared" si="274"/>
        <v>0.31</v>
      </c>
      <c r="AY2577" s="144">
        <f t="shared" si="275"/>
        <v>0.18</v>
      </c>
      <c r="AZ2577" s="144">
        <f t="shared" si="276"/>
        <v>0.37</v>
      </c>
      <c r="BA2577" s="54">
        <f t="shared" si="277"/>
        <v>28.114613865588968</v>
      </c>
      <c r="BB2577" s="54">
        <f t="shared" si="278"/>
        <v>18.955386134411032</v>
      </c>
    </row>
    <row r="2578" spans="1:54" x14ac:dyDescent="0.25">
      <c r="A2578" s="3">
        <v>44001</v>
      </c>
      <c r="B2578" s="77">
        <v>11549.86</v>
      </c>
      <c r="C2578" s="77">
        <v>2523.8161700000001</v>
      </c>
      <c r="D2578" s="77">
        <v>-102.199</v>
      </c>
      <c r="E2578" s="77">
        <f t="shared" si="273"/>
        <v>663.77670000000001</v>
      </c>
      <c r="F2578" s="77">
        <v>4.7999000000000001</v>
      </c>
      <c r="G2578" s="77">
        <v>13.929</v>
      </c>
      <c r="H2578">
        <v>0</v>
      </c>
      <c r="I2578" s="78">
        <v>11410</v>
      </c>
      <c r="J2578">
        <v>202007</v>
      </c>
      <c r="K2578" s="78">
        <v>11410</v>
      </c>
      <c r="L2578" s="77">
        <f t="shared" si="279"/>
        <v>-139.86000000000058</v>
      </c>
      <c r="M2578" s="78">
        <v>31955</v>
      </c>
      <c r="N2578" s="78">
        <v>729.93555000000003</v>
      </c>
      <c r="O2578" s="78">
        <v>1620</v>
      </c>
      <c r="P2578" s="78">
        <v>9.2755600000000005</v>
      </c>
      <c r="Q2578" s="144">
        <v>32360</v>
      </c>
      <c r="R2578" s="78">
        <v>-36026</v>
      </c>
      <c r="S2578" s="78">
        <v>7772</v>
      </c>
      <c r="T2578" s="78">
        <v>1002</v>
      </c>
      <c r="U2578" s="78">
        <v>31443</v>
      </c>
      <c r="V2578" s="219">
        <v>-3.186718824539643E-2</v>
      </c>
      <c r="W2578" s="78">
        <v>-20430</v>
      </c>
      <c r="X2578" s="78">
        <v>-15138</v>
      </c>
      <c r="Y2578" s="78">
        <v>-10431</v>
      </c>
      <c r="Z2578" s="78">
        <v>-6992</v>
      </c>
      <c r="AA2578" s="78">
        <v>98.53</v>
      </c>
      <c r="AB2578" s="78">
        <v>116.34</v>
      </c>
      <c r="AC2578" s="78">
        <v>9406</v>
      </c>
      <c r="AD2578" s="104">
        <v>-0.10505</v>
      </c>
      <c r="AE2578" s="78">
        <v>12983</v>
      </c>
      <c r="AF2578" s="104">
        <v>0.87151999999999996</v>
      </c>
      <c r="AG2578" s="78">
        <v>-9105</v>
      </c>
      <c r="AH2578" s="104">
        <v>0.31186999999999998</v>
      </c>
      <c r="AI2578" s="78">
        <v>-16860</v>
      </c>
      <c r="AJ2578" s="104">
        <v>-1.2739100000000001</v>
      </c>
      <c r="AK2578" s="78">
        <v>12000</v>
      </c>
      <c r="AL2578" s="78">
        <v>10000</v>
      </c>
      <c r="AM2578" s="8">
        <v>11400</v>
      </c>
      <c r="AN2578" s="78">
        <v>446</v>
      </c>
      <c r="AO2578" s="78">
        <v>11000</v>
      </c>
      <c r="AP2578" s="78">
        <v>10000</v>
      </c>
      <c r="AQ2578" s="78">
        <v>11200</v>
      </c>
      <c r="AR2578" s="78">
        <v>735</v>
      </c>
      <c r="AS2578" s="78">
        <v>11800</v>
      </c>
      <c r="AT2578" s="78">
        <v>11400</v>
      </c>
      <c r="AU2578" s="78">
        <v>11550</v>
      </c>
      <c r="AV2578" s="78">
        <v>164</v>
      </c>
      <c r="AW2578" s="77">
        <v>22.69</v>
      </c>
      <c r="AX2578" s="144">
        <f t="shared" si="274"/>
        <v>0.24</v>
      </c>
      <c r="AY2578" s="144">
        <f t="shared" si="275"/>
        <v>0.14000000000000001</v>
      </c>
      <c r="AZ2578" s="144">
        <f t="shared" si="276"/>
        <v>0.31</v>
      </c>
      <c r="BA2578" s="54">
        <f t="shared" si="277"/>
        <v>27.65834606691913</v>
      </c>
      <c r="BB2578" s="54">
        <f t="shared" si="278"/>
        <v>19.002653933080872</v>
      </c>
    </row>
    <row r="2579" spans="1:54" x14ac:dyDescent="0.25">
      <c r="A2579" s="3">
        <v>44004</v>
      </c>
      <c r="B2579" s="77">
        <v>11572.93</v>
      </c>
      <c r="C2579" s="77">
        <v>1834.81628</v>
      </c>
      <c r="D2579" s="77">
        <v>23.590799999999998</v>
      </c>
      <c r="E2579" s="77">
        <f t="shared" si="273"/>
        <v>733.06039999999996</v>
      </c>
      <c r="F2579" s="77">
        <v>3.8845000000000001</v>
      </c>
      <c r="G2579" s="77">
        <v>4.4767999999999999</v>
      </c>
      <c r="H2579">
        <v>0</v>
      </c>
      <c r="I2579" s="78">
        <v>11423</v>
      </c>
      <c r="J2579">
        <v>202007</v>
      </c>
      <c r="K2579" s="78">
        <v>11423</v>
      </c>
      <c r="L2579" s="77">
        <f t="shared" si="279"/>
        <v>-149.93000000000029</v>
      </c>
      <c r="M2579" s="78">
        <v>32521</v>
      </c>
      <c r="N2579" s="78">
        <v>743.96627000000001</v>
      </c>
      <c r="O2579" s="78">
        <v>-1343</v>
      </c>
      <c r="P2579" s="78">
        <v>-7.6312699999999998</v>
      </c>
      <c r="Q2579" s="144">
        <v>32185.25</v>
      </c>
      <c r="R2579" s="78">
        <v>-35998</v>
      </c>
      <c r="S2579" s="78">
        <v>8039</v>
      </c>
      <c r="T2579" s="78">
        <v>-1055</v>
      </c>
      <c r="U2579" s="78">
        <v>33838</v>
      </c>
      <c r="V2579" s="219">
        <v>3.1177965600803829E-2</v>
      </c>
      <c r="W2579" s="78">
        <v>-21300</v>
      </c>
      <c r="X2579" s="78">
        <v>-15872</v>
      </c>
      <c r="Y2579" s="78">
        <v>-10530</v>
      </c>
      <c r="Z2579" s="78">
        <v>-7060</v>
      </c>
      <c r="AA2579" s="78">
        <v>119.89</v>
      </c>
      <c r="AB2579" s="78">
        <v>124.1</v>
      </c>
      <c r="AC2579" s="78">
        <v>9015</v>
      </c>
      <c r="AD2579" s="104">
        <v>-0.20821000000000001</v>
      </c>
      <c r="AE2579" s="78">
        <v>20966</v>
      </c>
      <c r="AF2579" s="104">
        <v>1.08847</v>
      </c>
      <c r="AG2579" s="78">
        <v>-4897</v>
      </c>
      <c r="AH2579" s="104">
        <v>0.48094999999999999</v>
      </c>
      <c r="AI2579" s="78">
        <v>-24865</v>
      </c>
      <c r="AJ2579" s="104">
        <v>-1.5338799999999999</v>
      </c>
      <c r="AK2579" s="78">
        <v>12000</v>
      </c>
      <c r="AL2579" s="78">
        <v>11000</v>
      </c>
      <c r="AM2579" s="8">
        <v>11400</v>
      </c>
      <c r="AN2579" s="78">
        <v>430</v>
      </c>
      <c r="AO2579" s="78">
        <v>11800</v>
      </c>
      <c r="AP2579" s="78">
        <v>10000</v>
      </c>
      <c r="AQ2579" s="78">
        <v>11200</v>
      </c>
      <c r="AR2579" s="78">
        <v>728</v>
      </c>
      <c r="AS2579" s="78">
        <v>11700</v>
      </c>
      <c r="AT2579" s="78">
        <v>11400</v>
      </c>
      <c r="AU2579" s="78">
        <v>11550</v>
      </c>
      <c r="AV2579" s="78">
        <v>128</v>
      </c>
      <c r="AW2579" s="77">
        <v>22.91</v>
      </c>
      <c r="AX2579" s="144">
        <f t="shared" si="274"/>
        <v>0.31</v>
      </c>
      <c r="AY2579" s="144">
        <f t="shared" si="275"/>
        <v>0.18</v>
      </c>
      <c r="AZ2579" s="144">
        <f t="shared" si="276"/>
        <v>0.32</v>
      </c>
      <c r="BA2579" s="54">
        <f t="shared" si="277"/>
        <v>27.483107309275955</v>
      </c>
      <c r="BB2579" s="54">
        <f t="shared" si="278"/>
        <v>18.967892690724053</v>
      </c>
    </row>
    <row r="2580" spans="1:54" x14ac:dyDescent="0.25">
      <c r="A2580" s="3">
        <v>44005</v>
      </c>
      <c r="B2580" s="77">
        <v>11612.36</v>
      </c>
      <c r="C2580" s="77">
        <v>2065.0697500000001</v>
      </c>
      <c r="D2580" s="77">
        <v>38.0565</v>
      </c>
      <c r="E2580" s="77">
        <f t="shared" si="273"/>
        <v>629.40519999999992</v>
      </c>
      <c r="F2580" s="77">
        <v>-2.2347999999999999</v>
      </c>
      <c r="G2580" s="77">
        <v>-1.9830000000000001</v>
      </c>
      <c r="H2580">
        <v>0</v>
      </c>
      <c r="I2580" s="78">
        <v>11455</v>
      </c>
      <c r="J2580">
        <v>202007</v>
      </c>
      <c r="K2580" s="78">
        <v>11455</v>
      </c>
      <c r="L2580" s="77">
        <f t="shared" si="279"/>
        <v>-157.36000000000058</v>
      </c>
      <c r="M2580" s="78">
        <v>33109</v>
      </c>
      <c r="N2580" s="78">
        <v>759.99337000000003</v>
      </c>
      <c r="O2580" s="78">
        <v>2322</v>
      </c>
      <c r="P2580" s="78">
        <v>13.34721</v>
      </c>
      <c r="Q2580" s="144">
        <v>33689.5</v>
      </c>
      <c r="R2580" s="78">
        <v>-35840</v>
      </c>
      <c r="S2580" s="78">
        <v>7979</v>
      </c>
      <c r="T2580" s="78">
        <v>3464</v>
      </c>
      <c r="U2580" s="78">
        <v>33686</v>
      </c>
      <c r="V2580" s="219">
        <v>-0.10283203704803183</v>
      </c>
      <c r="W2580" s="78">
        <v>-22104</v>
      </c>
      <c r="X2580" s="78">
        <v>-16100</v>
      </c>
      <c r="Y2580" s="78">
        <v>-10176</v>
      </c>
      <c r="Z2580" s="78">
        <v>-7144</v>
      </c>
      <c r="AA2580" s="78">
        <v>116.44</v>
      </c>
      <c r="AB2580" s="78">
        <v>119.05</v>
      </c>
      <c r="AC2580" s="78">
        <v>11401</v>
      </c>
      <c r="AD2580" s="104">
        <v>-0.20613999999999999</v>
      </c>
      <c r="AE2580" s="78">
        <v>22250</v>
      </c>
      <c r="AF2580" s="104">
        <v>1.0223500000000001</v>
      </c>
      <c r="AG2580" s="78">
        <v>-6723</v>
      </c>
      <c r="AH2580" s="104">
        <v>0.52061999999999997</v>
      </c>
      <c r="AI2580" s="78">
        <v>-24816</v>
      </c>
      <c r="AJ2580" s="104">
        <v>-1.4051400000000001</v>
      </c>
      <c r="AK2580" s="78">
        <v>12000</v>
      </c>
      <c r="AL2580" s="78">
        <v>11000</v>
      </c>
      <c r="AM2580" s="8">
        <v>11500</v>
      </c>
      <c r="AN2580" s="78">
        <v>406</v>
      </c>
      <c r="AO2580" s="78">
        <v>11800</v>
      </c>
      <c r="AP2580" s="78">
        <v>10000</v>
      </c>
      <c r="AQ2580" s="78">
        <v>11300</v>
      </c>
      <c r="AR2580" s="78">
        <v>713</v>
      </c>
      <c r="AS2580" s="78">
        <v>11700</v>
      </c>
      <c r="AT2580" s="78">
        <v>11500</v>
      </c>
      <c r="AU2580" s="78">
        <v>11600</v>
      </c>
      <c r="AV2580" s="78">
        <v>88.5</v>
      </c>
      <c r="AW2580" s="77">
        <v>22.71</v>
      </c>
      <c r="AX2580" s="144">
        <f t="shared" si="274"/>
        <v>0.31</v>
      </c>
      <c r="AY2580" s="144">
        <f t="shared" si="275"/>
        <v>0.18</v>
      </c>
      <c r="AZ2580" s="144">
        <f t="shared" si="276"/>
        <v>0.31</v>
      </c>
      <c r="BA2580" s="54">
        <f t="shared" si="277"/>
        <v>27.427159592529378</v>
      </c>
      <c r="BB2580" s="54">
        <f t="shared" si="278"/>
        <v>18.91684040747063</v>
      </c>
    </row>
    <row r="2581" spans="1:54" x14ac:dyDescent="0.25">
      <c r="A2581" s="3">
        <v>44006</v>
      </c>
      <c r="B2581" s="77">
        <v>11660.67</v>
      </c>
      <c r="C2581" s="77">
        <v>2032.93938</v>
      </c>
      <c r="D2581" s="77">
        <v>93.407099999999986</v>
      </c>
      <c r="E2581" s="77">
        <f t="shared" si="273"/>
        <v>719.44920000000002</v>
      </c>
      <c r="F2581" s="77">
        <v>-4.6123000000000003</v>
      </c>
      <c r="G2581" s="77">
        <v>0.97450000000000003</v>
      </c>
      <c r="H2581" t="s">
        <v>1988</v>
      </c>
      <c r="I2581" s="78">
        <v>11523</v>
      </c>
      <c r="J2581">
        <v>202007</v>
      </c>
      <c r="K2581" s="78">
        <v>11523</v>
      </c>
      <c r="L2581" s="77">
        <f t="shared" si="279"/>
        <v>-137.67000000000007</v>
      </c>
      <c r="M2581" s="78">
        <v>33634</v>
      </c>
      <c r="N2581" s="78">
        <v>776.60884999999996</v>
      </c>
      <c r="O2581" s="78">
        <v>2060</v>
      </c>
      <c r="P2581" s="78">
        <v>11.91658</v>
      </c>
      <c r="Q2581" s="144">
        <v>34149</v>
      </c>
      <c r="R2581" s="78">
        <v>-35589</v>
      </c>
      <c r="S2581" s="78">
        <v>7228</v>
      </c>
      <c r="T2581" s="78">
        <v>2690</v>
      </c>
      <c r="U2581" s="78">
        <v>34768</v>
      </c>
      <c r="V2581" s="219">
        <v>-7.7369995398067187E-2</v>
      </c>
      <c r="W2581" s="78">
        <v>-19830</v>
      </c>
      <c r="X2581" s="78">
        <v>-15901</v>
      </c>
      <c r="Y2581" s="78">
        <v>-9026</v>
      </c>
      <c r="Z2581" s="78">
        <v>-3236</v>
      </c>
      <c r="AA2581" s="78">
        <v>111.67</v>
      </c>
      <c r="AB2581" s="78">
        <v>121.44</v>
      </c>
      <c r="AC2581" s="78">
        <v>6357</v>
      </c>
      <c r="AD2581" s="104">
        <v>-0.44639000000000001</v>
      </c>
      <c r="AE2581" s="78">
        <v>17185</v>
      </c>
      <c r="AF2581" s="104">
        <v>0.96777999999999997</v>
      </c>
      <c r="AG2581" s="78">
        <v>-6380</v>
      </c>
      <c r="AH2581" s="104">
        <v>0.96240000000000003</v>
      </c>
      <c r="AI2581" s="78">
        <v>-23569</v>
      </c>
      <c r="AJ2581" s="104">
        <v>-1.27512</v>
      </c>
      <c r="AK2581" s="78">
        <v>12000</v>
      </c>
      <c r="AL2581" s="78">
        <v>11000</v>
      </c>
      <c r="AM2581" s="8">
        <v>11500</v>
      </c>
      <c r="AN2581" s="78">
        <v>406</v>
      </c>
      <c r="AO2581" s="78">
        <v>11800</v>
      </c>
      <c r="AP2581" s="78">
        <v>10000</v>
      </c>
      <c r="AQ2581" s="78">
        <v>11300</v>
      </c>
      <c r="AR2581" s="78">
        <v>699</v>
      </c>
      <c r="AS2581" s="78">
        <v>11900</v>
      </c>
      <c r="AT2581" s="78">
        <v>10900</v>
      </c>
      <c r="AU2581" s="78">
        <v>11650</v>
      </c>
      <c r="AV2581" s="78">
        <v>202</v>
      </c>
      <c r="AW2581" s="77">
        <v>22.32</v>
      </c>
      <c r="AX2581" s="144">
        <f t="shared" si="274"/>
        <v>0.17</v>
      </c>
      <c r="AY2581" s="144">
        <f t="shared" si="275"/>
        <v>0.1</v>
      </c>
      <c r="AZ2581" s="144">
        <f t="shared" si="276"/>
        <v>0.25</v>
      </c>
      <c r="BA2581" s="54">
        <f t="shared" si="277"/>
        <v>27.359492100932663</v>
      </c>
      <c r="BB2581" s="54">
        <f t="shared" si="278"/>
        <v>18.837507899067347</v>
      </c>
    </row>
    <row r="2582" spans="1:54" x14ac:dyDescent="0.25">
      <c r="A2582" s="3">
        <v>44011</v>
      </c>
      <c r="B2582" s="77">
        <v>11542.62</v>
      </c>
      <c r="C2582" s="77">
        <v>2093.2536</v>
      </c>
      <c r="D2582" s="77">
        <v>-129.38239999999999</v>
      </c>
      <c r="E2582" s="77">
        <f t="shared" si="273"/>
        <v>662.63340000000005</v>
      </c>
      <c r="F2582" s="77">
        <v>-7.7145000000000001</v>
      </c>
      <c r="G2582" s="77">
        <v>-19.3901</v>
      </c>
      <c r="H2582">
        <v>0</v>
      </c>
      <c r="I2582" s="78">
        <v>11361</v>
      </c>
      <c r="J2582">
        <v>202007</v>
      </c>
      <c r="K2582" s="78">
        <v>11361</v>
      </c>
      <c r="L2582" s="77">
        <f t="shared" si="279"/>
        <v>-181.6200000000008</v>
      </c>
      <c r="M2582" s="78">
        <v>31682</v>
      </c>
      <c r="N2582" s="78">
        <v>721.61729000000003</v>
      </c>
      <c r="O2582" s="78">
        <v>-3197</v>
      </c>
      <c r="P2582" s="78">
        <v>-18.091619999999999</v>
      </c>
      <c r="Q2582" s="144">
        <v>30882.75</v>
      </c>
      <c r="R2582" s="78">
        <v>-36848</v>
      </c>
      <c r="S2582" s="78">
        <v>8698</v>
      </c>
      <c r="T2582" s="78">
        <v>-458</v>
      </c>
      <c r="U2582" s="78">
        <v>36754</v>
      </c>
      <c r="V2582" s="219">
        <v>1.2461228709800294E-2</v>
      </c>
      <c r="W2582" s="78">
        <v>-20862</v>
      </c>
      <c r="X2582" s="78">
        <v>-17792</v>
      </c>
      <c r="Y2582" s="78">
        <v>-11693</v>
      </c>
      <c r="Z2582" s="78">
        <v>-6827</v>
      </c>
      <c r="AA2582" s="78">
        <v>103.08</v>
      </c>
      <c r="AB2582" s="78">
        <v>104.73</v>
      </c>
      <c r="AC2582" s="78">
        <v>2618</v>
      </c>
      <c r="AD2582" s="104">
        <v>-0.23194999999999999</v>
      </c>
      <c r="AE2582" s="78">
        <v>18623</v>
      </c>
      <c r="AF2582" s="104">
        <v>1.2507999999999999</v>
      </c>
      <c r="AG2582" s="78">
        <v>-12646</v>
      </c>
      <c r="AH2582" s="104">
        <v>2.8729999999999999E-2</v>
      </c>
      <c r="AI2582" s="78">
        <v>-12449</v>
      </c>
      <c r="AJ2582" s="104">
        <v>-1.46919</v>
      </c>
      <c r="AK2582" s="78">
        <v>12000</v>
      </c>
      <c r="AL2582" s="78">
        <v>11000</v>
      </c>
      <c r="AM2582" s="8">
        <v>11400</v>
      </c>
      <c r="AN2582" s="78">
        <v>392</v>
      </c>
      <c r="AO2582" s="78">
        <v>11800</v>
      </c>
      <c r="AP2582" s="78">
        <v>10000</v>
      </c>
      <c r="AQ2582" s="78">
        <v>11200</v>
      </c>
      <c r="AR2582" s="78">
        <v>695</v>
      </c>
      <c r="AS2582" s="78">
        <v>11700</v>
      </c>
      <c r="AT2582" s="78">
        <v>11200</v>
      </c>
      <c r="AU2582" s="78">
        <v>11500</v>
      </c>
      <c r="AV2582" s="78">
        <v>150</v>
      </c>
      <c r="AW2582" s="77">
        <v>24.82</v>
      </c>
      <c r="AX2582" s="144">
        <f t="shared" si="274"/>
        <v>0.68</v>
      </c>
      <c r="AY2582" s="144">
        <f t="shared" si="275"/>
        <v>0.4</v>
      </c>
      <c r="AZ2582" s="144">
        <f t="shared" si="276"/>
        <v>0.43</v>
      </c>
      <c r="BA2582" s="54">
        <f t="shared" si="277"/>
        <v>27.375313924645674</v>
      </c>
      <c r="BB2582" s="54">
        <f t="shared" si="278"/>
        <v>18.833686075354329</v>
      </c>
    </row>
    <row r="2583" spans="1:54" x14ac:dyDescent="0.25">
      <c r="A2583" s="3">
        <v>44012</v>
      </c>
      <c r="B2583" s="77">
        <v>11621.24</v>
      </c>
      <c r="C2583" s="77">
        <v>1965.60077</v>
      </c>
      <c r="D2583" s="77">
        <v>68.331299999999999</v>
      </c>
      <c r="E2583" s="77">
        <f t="shared" si="273"/>
        <v>841.40169999999989</v>
      </c>
      <c r="F2583" s="77">
        <v>-9.3391000000000002</v>
      </c>
      <c r="G2583" s="77">
        <v>16.090599999999998</v>
      </c>
      <c r="H2583">
        <v>0</v>
      </c>
      <c r="I2583" s="78">
        <v>11469</v>
      </c>
      <c r="J2583">
        <v>202007</v>
      </c>
      <c r="K2583" s="78">
        <v>11469</v>
      </c>
      <c r="L2583" s="77">
        <f t="shared" si="279"/>
        <v>-152.23999999999978</v>
      </c>
      <c r="M2583" s="78">
        <v>30838</v>
      </c>
      <c r="N2583" s="78">
        <v>709.36138000000005</v>
      </c>
      <c r="O2583" s="78">
        <v>2075</v>
      </c>
      <c r="P2583" s="78">
        <v>11.974130000000001</v>
      </c>
      <c r="Q2583" s="144">
        <v>31356.75</v>
      </c>
      <c r="R2583" s="78">
        <v>-35839</v>
      </c>
      <c r="S2583" s="78">
        <v>8905</v>
      </c>
      <c r="T2583" s="78">
        <v>4831</v>
      </c>
      <c r="U2583" s="78">
        <v>39144</v>
      </c>
      <c r="V2583" s="219">
        <v>-0.1234161046392806</v>
      </c>
      <c r="W2583" s="78">
        <v>-21239</v>
      </c>
      <c r="X2583" s="78">
        <v>-16999</v>
      </c>
      <c r="Y2583" s="78">
        <v>-12571</v>
      </c>
      <c r="Z2583" s="78">
        <v>-6686</v>
      </c>
      <c r="AA2583" s="78">
        <v>118.44</v>
      </c>
      <c r="AB2583" s="78">
        <v>120.64</v>
      </c>
      <c r="AC2583" s="78">
        <v>9142</v>
      </c>
      <c r="AD2583" s="104">
        <v>-0.16034999999999999</v>
      </c>
      <c r="AE2583" s="78">
        <v>18845</v>
      </c>
      <c r="AF2583" s="104">
        <v>0.76973999999999998</v>
      </c>
      <c r="AG2583" s="78">
        <v>-13514</v>
      </c>
      <c r="AH2583" s="104">
        <v>0.38508999999999999</v>
      </c>
      <c r="AI2583" s="78">
        <v>-15387</v>
      </c>
      <c r="AJ2583" s="104">
        <v>-0.92351000000000005</v>
      </c>
      <c r="AK2583" s="78">
        <v>12000</v>
      </c>
      <c r="AL2583" s="78">
        <v>11000</v>
      </c>
      <c r="AM2583" s="8">
        <v>11500</v>
      </c>
      <c r="AN2583" s="78">
        <v>332</v>
      </c>
      <c r="AO2583" s="78">
        <v>11800</v>
      </c>
      <c r="AP2583" s="78">
        <v>10000</v>
      </c>
      <c r="AQ2583" s="78">
        <v>11300</v>
      </c>
      <c r="AR2583" s="78">
        <v>661</v>
      </c>
      <c r="AS2583" s="78">
        <v>11650</v>
      </c>
      <c r="AT2583" s="78">
        <v>11400</v>
      </c>
      <c r="AU2583" s="78">
        <v>11600</v>
      </c>
      <c r="AV2583" s="78">
        <v>76.5</v>
      </c>
      <c r="AW2583" s="77">
        <v>22.3</v>
      </c>
      <c r="AX2583" s="144">
        <f t="shared" si="274"/>
        <v>0.17</v>
      </c>
      <c r="AY2583" s="144">
        <f t="shared" si="275"/>
        <v>0.1</v>
      </c>
      <c r="AZ2583" s="144">
        <f t="shared" si="276"/>
        <v>0.23</v>
      </c>
      <c r="BA2583" s="54">
        <f t="shared" si="277"/>
        <v>27.281946349527214</v>
      </c>
      <c r="BB2583" s="54">
        <f t="shared" si="278"/>
        <v>18.75605365047279</v>
      </c>
    </row>
    <row r="2584" spans="1:54" x14ac:dyDescent="0.25">
      <c r="A2584" s="3">
        <v>44013</v>
      </c>
      <c r="B2584" s="77">
        <v>11703.42</v>
      </c>
      <c r="C2584" s="77">
        <v>1930.5626</v>
      </c>
      <c r="D2584" s="77">
        <v>36.469099999999997</v>
      </c>
      <c r="E2584" s="77">
        <f t="shared" ref="E2584:E2647" si="280">SUM(D2565:D2584)</f>
        <v>723.59629999999993</v>
      </c>
      <c r="F2584" s="77">
        <v>1.4621000000000002</v>
      </c>
      <c r="G2584" s="77">
        <v>9.5940999999999992</v>
      </c>
      <c r="H2584" t="s">
        <v>1989</v>
      </c>
      <c r="I2584" s="78">
        <v>11546</v>
      </c>
      <c r="J2584">
        <v>202007</v>
      </c>
      <c r="K2584" s="78">
        <v>11546</v>
      </c>
      <c r="L2584" s="77">
        <f t="shared" si="279"/>
        <v>-157.42000000000007</v>
      </c>
      <c r="M2584" s="78">
        <v>33495</v>
      </c>
      <c r="N2584" s="78">
        <v>775.25229999999999</v>
      </c>
      <c r="O2584" s="78">
        <v>6174</v>
      </c>
      <c r="P2584" s="78">
        <v>35.701599999999999</v>
      </c>
      <c r="Q2584" s="144">
        <v>35038.5</v>
      </c>
      <c r="R2584" s="78">
        <v>-35718</v>
      </c>
      <c r="S2584" s="78">
        <v>7864</v>
      </c>
      <c r="T2584" s="78">
        <v>7951</v>
      </c>
      <c r="U2584" s="78">
        <v>41709</v>
      </c>
      <c r="V2584" s="219">
        <v>-0.1906303195952912</v>
      </c>
      <c r="W2584" s="78">
        <v>-18459</v>
      </c>
      <c r="X2584" s="78">
        <v>-18459</v>
      </c>
      <c r="Y2584" s="78">
        <v>-11377</v>
      </c>
      <c r="Z2584" s="78">
        <v>-5577</v>
      </c>
      <c r="AA2584" s="78">
        <v>113.29</v>
      </c>
      <c r="AB2584" s="78">
        <v>121.3</v>
      </c>
      <c r="AC2584" s="78">
        <v>12026</v>
      </c>
      <c r="AD2584" s="104">
        <v>-0.21717</v>
      </c>
      <c r="AE2584" s="78">
        <v>18259</v>
      </c>
      <c r="AF2584" s="104">
        <v>0.87014000000000002</v>
      </c>
      <c r="AG2584" s="78">
        <v>-7496</v>
      </c>
      <c r="AH2584" s="104">
        <v>0.77876000000000001</v>
      </c>
      <c r="AI2584" s="78">
        <v>-29032</v>
      </c>
      <c r="AJ2584" s="104">
        <v>-1.17425</v>
      </c>
      <c r="AK2584" s="78">
        <v>12000</v>
      </c>
      <c r="AL2584" s="78">
        <v>11000</v>
      </c>
      <c r="AM2584" s="8">
        <v>11500</v>
      </c>
      <c r="AN2584" s="78">
        <v>318</v>
      </c>
      <c r="AO2584" s="78">
        <v>11800</v>
      </c>
      <c r="AP2584" s="78">
        <v>10000</v>
      </c>
      <c r="AQ2584" s="78">
        <v>11400</v>
      </c>
      <c r="AR2584" s="78">
        <v>636</v>
      </c>
      <c r="AS2584" s="78">
        <v>11900</v>
      </c>
      <c r="AT2584" s="78">
        <v>11500</v>
      </c>
      <c r="AU2584" s="78">
        <v>11600</v>
      </c>
      <c r="AV2584" s="78">
        <v>195</v>
      </c>
      <c r="AW2584" s="77">
        <v>21.69</v>
      </c>
      <c r="AX2584" s="144">
        <f t="shared" si="274"/>
        <v>0.17</v>
      </c>
      <c r="AY2584" s="144">
        <f t="shared" si="275"/>
        <v>0.1</v>
      </c>
      <c r="AZ2584" s="144">
        <f t="shared" si="276"/>
        <v>0.22</v>
      </c>
      <c r="BA2584" s="54">
        <f t="shared" si="277"/>
        <v>27.228247145460724</v>
      </c>
      <c r="BB2584" s="54">
        <f t="shared" si="278"/>
        <v>18.63275285453928</v>
      </c>
    </row>
    <row r="2585" spans="1:54" x14ac:dyDescent="0.25">
      <c r="A2585" s="3">
        <v>44014</v>
      </c>
      <c r="B2585" s="77">
        <v>11805.14</v>
      </c>
      <c r="C2585" s="77">
        <v>1913.09888</v>
      </c>
      <c r="D2585" s="77">
        <v>28.561500000000002</v>
      </c>
      <c r="E2585" s="77">
        <f t="shared" si="280"/>
        <v>734.89810000000011</v>
      </c>
      <c r="F2585" s="77">
        <v>-4.6656000000000004</v>
      </c>
      <c r="G2585" s="77">
        <v>5.9314</v>
      </c>
      <c r="H2585">
        <v>0</v>
      </c>
      <c r="I2585" s="78">
        <v>11695</v>
      </c>
      <c r="J2585">
        <v>202007</v>
      </c>
      <c r="K2585" s="78">
        <v>11695</v>
      </c>
      <c r="L2585" s="77">
        <f t="shared" si="279"/>
        <v>-110.13999999999942</v>
      </c>
      <c r="M2585" s="78">
        <v>36460</v>
      </c>
      <c r="N2585" s="78">
        <v>854.88355000000001</v>
      </c>
      <c r="O2585" s="78">
        <v>12003</v>
      </c>
      <c r="P2585" s="78">
        <v>70.263689999999997</v>
      </c>
      <c r="Q2585" s="144">
        <v>39460.75</v>
      </c>
      <c r="R2585" s="78">
        <v>-34842</v>
      </c>
      <c r="S2585" s="78">
        <v>8357</v>
      </c>
      <c r="T2585" s="78">
        <v>15014</v>
      </c>
      <c r="U2585" s="78">
        <v>48628</v>
      </c>
      <c r="V2585" s="219">
        <v>-0.30875215924981492</v>
      </c>
      <c r="W2585" s="78">
        <v>-16494</v>
      </c>
      <c r="X2585" s="78">
        <v>-12058</v>
      </c>
      <c r="Y2585" s="78">
        <v>-7625</v>
      </c>
      <c r="Z2585" s="78">
        <v>-1251</v>
      </c>
      <c r="AA2585" s="78">
        <v>107.08</v>
      </c>
      <c r="AB2585" s="78">
        <v>126.1</v>
      </c>
      <c r="AC2585" s="78">
        <v>11367</v>
      </c>
      <c r="AD2585" s="104">
        <v>-0.52688000000000001</v>
      </c>
      <c r="AE2585" s="78">
        <v>21401</v>
      </c>
      <c r="AF2585" s="104">
        <v>0.70955000000000001</v>
      </c>
      <c r="AG2585" s="78">
        <v>-5444</v>
      </c>
      <c r="AH2585" s="104">
        <v>1.0083299999999999</v>
      </c>
      <c r="AI2585" s="78">
        <v>-32129</v>
      </c>
      <c r="AJ2585" s="104">
        <v>-1.02572</v>
      </c>
      <c r="AK2585" s="78">
        <v>12000</v>
      </c>
      <c r="AL2585" s="78">
        <v>11000</v>
      </c>
      <c r="AM2585" s="8">
        <v>11700</v>
      </c>
      <c r="AN2585" s="78">
        <v>287</v>
      </c>
      <c r="AO2585" s="78">
        <v>11800</v>
      </c>
      <c r="AP2585" s="78">
        <v>10000</v>
      </c>
      <c r="AQ2585" s="78">
        <v>11500</v>
      </c>
      <c r="AR2585" s="78">
        <v>597</v>
      </c>
      <c r="AS2585" s="78">
        <v>11850</v>
      </c>
      <c r="AT2585" s="78">
        <v>11400</v>
      </c>
      <c r="AU2585" s="78">
        <v>11750</v>
      </c>
      <c r="AV2585" s="78">
        <v>182</v>
      </c>
      <c r="AW2585" s="77">
        <v>20.3</v>
      </c>
      <c r="AX2585" s="144">
        <f t="shared" si="274"/>
        <v>0</v>
      </c>
      <c r="AY2585" s="144">
        <f t="shared" si="275"/>
        <v>0</v>
      </c>
      <c r="AZ2585" s="144">
        <f t="shared" si="276"/>
        <v>0.16</v>
      </c>
      <c r="BA2585" s="54">
        <f t="shared" si="277"/>
        <v>27.266457455149819</v>
      </c>
      <c r="BB2585" s="54">
        <f t="shared" si="278"/>
        <v>18.354542544850183</v>
      </c>
    </row>
    <row r="2586" spans="1:54" x14ac:dyDescent="0.25">
      <c r="A2586" s="3">
        <v>44015</v>
      </c>
      <c r="B2586" s="77">
        <v>11909.16</v>
      </c>
      <c r="C2586" s="77">
        <v>2188.7974399999998</v>
      </c>
      <c r="D2586" s="77">
        <v>106.6999</v>
      </c>
      <c r="E2586" s="77">
        <f t="shared" si="280"/>
        <v>665.1653</v>
      </c>
      <c r="F2586" s="77">
        <v>33.371700000000004</v>
      </c>
      <c r="G2586" s="77">
        <v>24.7073</v>
      </c>
      <c r="H2586">
        <v>0</v>
      </c>
      <c r="I2586" s="78">
        <v>11838</v>
      </c>
      <c r="J2586">
        <v>202007</v>
      </c>
      <c r="K2586" s="78">
        <v>11838</v>
      </c>
      <c r="L2586" s="77">
        <f t="shared" si="279"/>
        <v>-71.159999999999854</v>
      </c>
      <c r="M2586" s="78">
        <v>41646</v>
      </c>
      <c r="N2586" s="78">
        <v>987.88526000000002</v>
      </c>
      <c r="O2586" s="78">
        <v>7039</v>
      </c>
      <c r="P2586" s="78">
        <v>41.722259999999999</v>
      </c>
      <c r="Q2586" s="144">
        <v>43405.75</v>
      </c>
      <c r="R2586" s="78">
        <v>-34334</v>
      </c>
      <c r="S2586" s="78">
        <v>7253</v>
      </c>
      <c r="T2586" s="78">
        <v>10557</v>
      </c>
      <c r="U2586" s="78">
        <v>44425</v>
      </c>
      <c r="V2586" s="219">
        <v>-0.23763646595385482</v>
      </c>
      <c r="W2586" s="78">
        <v>-13509</v>
      </c>
      <c r="X2586" s="78">
        <v>-9102</v>
      </c>
      <c r="Y2586" s="78">
        <v>-4038</v>
      </c>
      <c r="Z2586" s="78">
        <v>2355</v>
      </c>
      <c r="AA2586" s="78">
        <v>99.66</v>
      </c>
      <c r="AB2586" s="78">
        <v>132.57</v>
      </c>
      <c r="AC2586" s="78">
        <v>10523</v>
      </c>
      <c r="AD2586" s="104">
        <v>-0.76846999999999999</v>
      </c>
      <c r="AE2586" s="78">
        <v>21017</v>
      </c>
      <c r="AF2586" s="104">
        <v>0.61646000000000001</v>
      </c>
      <c r="AG2586" s="78">
        <v>674</v>
      </c>
      <c r="AH2586" s="104">
        <v>1.83382</v>
      </c>
      <c r="AI2586" s="78">
        <v>-39339</v>
      </c>
      <c r="AJ2586" s="104">
        <v>-0.98758999999999997</v>
      </c>
      <c r="AK2586" s="78">
        <v>12100</v>
      </c>
      <c r="AL2586" s="78">
        <v>11200</v>
      </c>
      <c r="AM2586" s="8">
        <v>11800</v>
      </c>
      <c r="AN2586" s="78">
        <v>285</v>
      </c>
      <c r="AO2586" s="78">
        <v>12400</v>
      </c>
      <c r="AP2586" s="78">
        <v>10000</v>
      </c>
      <c r="AQ2586" s="78">
        <v>11700</v>
      </c>
      <c r="AR2586" s="78">
        <v>584</v>
      </c>
      <c r="AS2586" s="78">
        <v>12100</v>
      </c>
      <c r="AT2586" s="78">
        <v>11700</v>
      </c>
      <c r="AU2586" s="78">
        <v>11900</v>
      </c>
      <c r="AV2586" s="78">
        <v>161</v>
      </c>
      <c r="AW2586" s="77">
        <v>20.420000000000002</v>
      </c>
      <c r="AX2586" s="144">
        <f t="shared" si="274"/>
        <v>0.03</v>
      </c>
      <c r="AY2586" s="144">
        <f t="shared" si="275"/>
        <v>0.02</v>
      </c>
      <c r="AZ2586" s="144">
        <f t="shared" si="276"/>
        <v>0.16</v>
      </c>
      <c r="BA2586" s="54">
        <f t="shared" si="277"/>
        <v>27.292096490690522</v>
      </c>
      <c r="BB2586" s="54">
        <f t="shared" si="278"/>
        <v>18.13090350930948</v>
      </c>
    </row>
    <row r="2587" spans="1:54" x14ac:dyDescent="0.25">
      <c r="A2587" s="3">
        <v>44018</v>
      </c>
      <c r="B2587" s="77">
        <v>12116.7</v>
      </c>
      <c r="C2587" s="77">
        <v>2520.7946700000002</v>
      </c>
      <c r="D2587" s="77">
        <v>201.54419999999999</v>
      </c>
      <c r="E2587" s="77">
        <f t="shared" si="280"/>
        <v>821.8886</v>
      </c>
      <c r="F2587" s="77">
        <v>3.2231000000000001</v>
      </c>
      <c r="G2587" s="77">
        <v>64.095299999999995</v>
      </c>
      <c r="H2587">
        <v>0</v>
      </c>
      <c r="I2587" s="78">
        <v>12065</v>
      </c>
      <c r="J2587">
        <v>202007</v>
      </c>
      <c r="K2587" s="78">
        <v>12065</v>
      </c>
      <c r="L2587" s="77">
        <f t="shared" si="279"/>
        <v>-51.700000000000728</v>
      </c>
      <c r="M2587" s="78">
        <v>36204</v>
      </c>
      <c r="N2587" s="78">
        <v>875.81574000000001</v>
      </c>
      <c r="O2587" s="78">
        <v>4474</v>
      </c>
      <c r="P2587" s="78">
        <v>27.065300000000001</v>
      </c>
      <c r="Q2587" s="144">
        <v>37322.5</v>
      </c>
      <c r="R2587" s="78">
        <v>-32837</v>
      </c>
      <c r="S2587" s="78">
        <v>7303</v>
      </c>
      <c r="T2587" s="78">
        <v>5318</v>
      </c>
      <c r="U2587" s="78">
        <v>47618</v>
      </c>
      <c r="V2587" s="219">
        <v>-0.11168045697005334</v>
      </c>
      <c r="W2587" s="78">
        <v>-16501</v>
      </c>
      <c r="X2587" s="78">
        <v>-10409</v>
      </c>
      <c r="Y2587" s="78">
        <v>-9487</v>
      </c>
      <c r="Z2587" s="78">
        <v>-2026</v>
      </c>
      <c r="AA2587" s="78">
        <v>108.85</v>
      </c>
      <c r="AB2587" s="78">
        <v>140.57</v>
      </c>
      <c r="AC2587" s="78">
        <v>11930</v>
      </c>
      <c r="AD2587" s="104">
        <v>-0.70860999999999996</v>
      </c>
      <c r="AE2587" s="78">
        <v>21708</v>
      </c>
      <c r="AF2587" s="104">
        <v>0.50258999999999998</v>
      </c>
      <c r="AG2587" s="78">
        <v>-6014</v>
      </c>
      <c r="AH2587" s="104">
        <v>1.9075599999999999</v>
      </c>
      <c r="AI2587" s="78">
        <v>-48320</v>
      </c>
      <c r="AJ2587" s="104">
        <v>-1.0276700000000001</v>
      </c>
      <c r="AK2587" s="78">
        <v>12100</v>
      </c>
      <c r="AL2587" s="78">
        <v>11500</v>
      </c>
      <c r="AM2587" s="8">
        <v>12100</v>
      </c>
      <c r="AN2587" s="78">
        <v>296</v>
      </c>
      <c r="AO2587" s="78">
        <v>12500</v>
      </c>
      <c r="AP2587" s="78">
        <v>10000</v>
      </c>
      <c r="AQ2587" s="78">
        <v>11900</v>
      </c>
      <c r="AR2587" s="78">
        <v>605</v>
      </c>
      <c r="AS2587" s="78">
        <v>12100</v>
      </c>
      <c r="AT2587" s="78">
        <v>11750</v>
      </c>
      <c r="AU2587" s="78">
        <v>12100</v>
      </c>
      <c r="AV2587" s="78">
        <v>160</v>
      </c>
      <c r="AW2587" s="77">
        <v>22.11</v>
      </c>
      <c r="AX2587" s="144">
        <f t="shared" si="274"/>
        <v>0.27</v>
      </c>
      <c r="AY2587" s="144">
        <f t="shared" si="275"/>
        <v>0.16</v>
      </c>
      <c r="AZ2587" s="144">
        <f t="shared" si="276"/>
        <v>0.22</v>
      </c>
      <c r="BA2587" s="54">
        <f t="shared" si="277"/>
        <v>27.296989960147155</v>
      </c>
      <c r="BB2587" s="54">
        <f t="shared" si="278"/>
        <v>18.182010039852845</v>
      </c>
    </row>
    <row r="2588" spans="1:54" x14ac:dyDescent="0.25">
      <c r="A2588" s="3">
        <v>44019</v>
      </c>
      <c r="B2588" s="77">
        <v>12092.97</v>
      </c>
      <c r="C2588" s="77">
        <v>2775.0654399999999</v>
      </c>
      <c r="D2588" s="77">
        <v>45.673599999999993</v>
      </c>
      <c r="E2588" s="77">
        <f t="shared" si="280"/>
        <v>796.98930000000007</v>
      </c>
      <c r="F2588" s="77">
        <v>-7.8664999999999994</v>
      </c>
      <c r="G2588" s="77">
        <v>12.086099999999998</v>
      </c>
      <c r="H2588">
        <v>0</v>
      </c>
      <c r="I2588" s="78">
        <v>12027</v>
      </c>
      <c r="J2588">
        <v>202007</v>
      </c>
      <c r="K2588" s="78">
        <v>12027</v>
      </c>
      <c r="L2588" s="77">
        <f t="shared" si="279"/>
        <v>-65.969999999999345</v>
      </c>
      <c r="M2588" s="78">
        <v>36257</v>
      </c>
      <c r="N2588" s="78">
        <v>874.34892000000002</v>
      </c>
      <c r="O2588" s="78">
        <v>3523</v>
      </c>
      <c r="P2588" s="78">
        <v>21.279140000000002</v>
      </c>
      <c r="Q2588" s="144">
        <v>37137.75</v>
      </c>
      <c r="R2588" s="78">
        <v>-32828</v>
      </c>
      <c r="S2588" s="78">
        <v>7784</v>
      </c>
      <c r="T2588" s="78">
        <v>6099</v>
      </c>
      <c r="U2588" s="78">
        <v>43667</v>
      </c>
      <c r="V2588" s="219">
        <v>-0.1396706895367211</v>
      </c>
      <c r="W2588" s="78">
        <v>-18063</v>
      </c>
      <c r="X2588" s="78">
        <v>-13196</v>
      </c>
      <c r="Y2588" s="78">
        <v>-8960</v>
      </c>
      <c r="Z2588" s="78">
        <v>-2764</v>
      </c>
      <c r="AA2588" s="78">
        <v>98.03</v>
      </c>
      <c r="AB2588" s="78">
        <v>139.94999999999999</v>
      </c>
      <c r="AC2588" s="78">
        <v>6862</v>
      </c>
      <c r="AD2588" s="104">
        <v>-1.1191800000000001</v>
      </c>
      <c r="AE2588" s="78">
        <v>21385</v>
      </c>
      <c r="AF2588" s="104">
        <v>0.47181000000000001</v>
      </c>
      <c r="AG2588" s="78">
        <v>-2068</v>
      </c>
      <c r="AH2588" s="104">
        <v>2.0234800000000002</v>
      </c>
      <c r="AI2588" s="78">
        <v>-50875</v>
      </c>
      <c r="AJ2588" s="104">
        <v>-1.0615000000000001</v>
      </c>
      <c r="AK2588" s="78">
        <v>12100</v>
      </c>
      <c r="AL2588" s="78">
        <v>11500</v>
      </c>
      <c r="AM2588" s="8">
        <v>12000</v>
      </c>
      <c r="AN2588" s="78">
        <v>266</v>
      </c>
      <c r="AO2588" s="78">
        <v>12500</v>
      </c>
      <c r="AP2588" s="78">
        <v>10000</v>
      </c>
      <c r="AQ2588" s="78">
        <v>11900</v>
      </c>
      <c r="AR2588" s="78">
        <v>610</v>
      </c>
      <c r="AS2588" s="78">
        <v>12200</v>
      </c>
      <c r="AT2588" s="78">
        <v>11900</v>
      </c>
      <c r="AU2588" s="78">
        <v>12050</v>
      </c>
      <c r="AV2588" s="78">
        <v>95</v>
      </c>
      <c r="AW2588" s="77">
        <v>21.8</v>
      </c>
      <c r="AX2588" s="144">
        <f t="shared" si="274"/>
        <v>0.27</v>
      </c>
      <c r="AY2588" s="144">
        <f t="shared" si="275"/>
        <v>0.16</v>
      </c>
      <c r="AZ2588" s="144">
        <f t="shared" si="276"/>
        <v>0.21</v>
      </c>
      <c r="BA2588" s="54">
        <f t="shared" si="277"/>
        <v>27.261128698567962</v>
      </c>
      <c r="BB2588" s="54">
        <f t="shared" si="278"/>
        <v>18.351871301432045</v>
      </c>
    </row>
    <row r="2589" spans="1:54" x14ac:dyDescent="0.25">
      <c r="A2589" s="3">
        <v>44020</v>
      </c>
      <c r="B2589" s="77">
        <v>12170.19</v>
      </c>
      <c r="C2589" s="77">
        <v>2426.76395</v>
      </c>
      <c r="D2589" s="77">
        <v>-54.828199999999995</v>
      </c>
      <c r="E2589" s="77">
        <f t="shared" si="280"/>
        <v>645.63739999999996</v>
      </c>
      <c r="F2589" s="77">
        <v>-10.779000000000002</v>
      </c>
      <c r="G2589" s="77">
        <v>31.4512</v>
      </c>
      <c r="H2589" t="s">
        <v>1990</v>
      </c>
      <c r="I2589" s="78">
        <v>12125</v>
      </c>
      <c r="J2589">
        <v>202007</v>
      </c>
      <c r="K2589" s="78">
        <v>12125</v>
      </c>
      <c r="L2589" s="77">
        <f t="shared" si="279"/>
        <v>-45.190000000000509</v>
      </c>
      <c r="M2589" s="78">
        <v>34330</v>
      </c>
      <c r="N2589" s="78">
        <v>834.80715999999995</v>
      </c>
      <c r="O2589" s="78">
        <v>3618</v>
      </c>
      <c r="P2589" s="78">
        <v>22.034960000000002</v>
      </c>
      <c r="Q2589" s="144">
        <v>35234.5</v>
      </c>
      <c r="R2589" s="78">
        <v>-31132</v>
      </c>
      <c r="S2589" s="78">
        <v>8405</v>
      </c>
      <c r="T2589" s="78">
        <v>7512</v>
      </c>
      <c r="U2589" s="78">
        <v>45073</v>
      </c>
      <c r="V2589" s="219">
        <v>-0.16666296896146252</v>
      </c>
      <c r="W2589" s="78">
        <v>-18289</v>
      </c>
      <c r="X2589" s="78">
        <v>-18289</v>
      </c>
      <c r="Y2589" s="78">
        <v>-7863</v>
      </c>
      <c r="Z2589" s="78">
        <v>-1458</v>
      </c>
      <c r="AA2589" s="78">
        <v>110.26</v>
      </c>
      <c r="AB2589" s="78">
        <v>138.69999999999999</v>
      </c>
      <c r="AC2589" s="78">
        <v>3824</v>
      </c>
      <c r="AD2589" s="104">
        <v>-1.19424</v>
      </c>
      <c r="AE2589" s="78">
        <v>18476</v>
      </c>
      <c r="AF2589" s="104">
        <v>0.45282</v>
      </c>
      <c r="AG2589" s="78">
        <v>-4469</v>
      </c>
      <c r="AH2589" s="104">
        <v>2.0811600000000001</v>
      </c>
      <c r="AI2589" s="78">
        <v>-39923</v>
      </c>
      <c r="AJ2589" s="104">
        <v>-0.84977000000000003</v>
      </c>
      <c r="AK2589" s="78">
        <v>12100</v>
      </c>
      <c r="AL2589" s="78">
        <v>11500</v>
      </c>
      <c r="AM2589" s="8">
        <v>12150</v>
      </c>
      <c r="AN2589" s="78">
        <v>243</v>
      </c>
      <c r="AO2589" s="78">
        <v>12500</v>
      </c>
      <c r="AP2589" s="78">
        <v>10000</v>
      </c>
      <c r="AQ2589" s="78">
        <v>12000</v>
      </c>
      <c r="AR2589" s="78">
        <v>605</v>
      </c>
      <c r="AS2589" s="78">
        <v>12100</v>
      </c>
      <c r="AT2589" s="78">
        <v>11500</v>
      </c>
      <c r="AU2589" s="78">
        <v>12150</v>
      </c>
      <c r="AV2589" s="78">
        <v>243</v>
      </c>
      <c r="AW2589" s="77">
        <v>21.66</v>
      </c>
      <c r="AX2589" s="144">
        <f t="shared" si="274"/>
        <v>0.24</v>
      </c>
      <c r="AY2589" s="144">
        <f t="shared" si="275"/>
        <v>0.14000000000000001</v>
      </c>
      <c r="AZ2589" s="144">
        <f t="shared" si="276"/>
        <v>0.19</v>
      </c>
      <c r="BA2589" s="54">
        <f t="shared" si="277"/>
        <v>27.219213733075641</v>
      </c>
      <c r="BB2589" s="54">
        <f t="shared" si="278"/>
        <v>18.513786266924363</v>
      </c>
    </row>
    <row r="2590" spans="1:54" x14ac:dyDescent="0.25">
      <c r="A2590" s="3">
        <v>44021</v>
      </c>
      <c r="B2590" s="77">
        <v>12192.69</v>
      </c>
      <c r="C2590" s="77">
        <v>2527.2757299999998</v>
      </c>
      <c r="D2590" s="77">
        <v>-66.738</v>
      </c>
      <c r="E2590" s="77">
        <f t="shared" si="280"/>
        <v>510.60679999999996</v>
      </c>
      <c r="F2590" s="77">
        <v>-3.1729000000000003</v>
      </c>
      <c r="G2590" s="77">
        <v>8.4419000000000004</v>
      </c>
      <c r="H2590">
        <v>0</v>
      </c>
      <c r="I2590" s="78">
        <v>12147</v>
      </c>
      <c r="J2590">
        <v>202007</v>
      </c>
      <c r="K2590" s="78">
        <v>12147</v>
      </c>
      <c r="L2590" s="77">
        <f t="shared" si="279"/>
        <v>-45.690000000000509</v>
      </c>
      <c r="M2590" s="78">
        <v>34478</v>
      </c>
      <c r="N2590" s="78">
        <v>840.21298000000002</v>
      </c>
      <c r="O2590" s="78">
        <v>872</v>
      </c>
      <c r="P2590" s="78">
        <v>5.4232899999999997</v>
      </c>
      <c r="Q2590" s="144">
        <v>34696</v>
      </c>
      <c r="R2590" s="78">
        <v>-30359</v>
      </c>
      <c r="S2590" s="78">
        <v>9995</v>
      </c>
      <c r="T2590" s="78">
        <v>5747</v>
      </c>
      <c r="U2590" s="78">
        <v>45011</v>
      </c>
      <c r="V2590" s="219">
        <v>-0.12767990046877431</v>
      </c>
      <c r="W2590" s="78">
        <v>-18310</v>
      </c>
      <c r="X2590" s="78">
        <v>-18310</v>
      </c>
      <c r="Y2590" s="78">
        <v>-6631</v>
      </c>
      <c r="Z2590" s="78">
        <v>-2328</v>
      </c>
      <c r="AA2590" s="78">
        <v>94.16</v>
      </c>
      <c r="AB2590" s="78">
        <v>135.91999999999999</v>
      </c>
      <c r="AC2590" s="78">
        <v>4734</v>
      </c>
      <c r="AD2590" s="104">
        <v>-1.3290900000000001</v>
      </c>
      <c r="AE2590" s="78">
        <v>15703</v>
      </c>
      <c r="AF2590" s="104">
        <v>0.24351</v>
      </c>
      <c r="AG2590" s="78">
        <v>-11984</v>
      </c>
      <c r="AH2590" s="104">
        <v>1.65283</v>
      </c>
      <c r="AI2590" s="78">
        <v>-33565</v>
      </c>
      <c r="AJ2590" s="104">
        <v>-0.51341000000000003</v>
      </c>
      <c r="AK2590" s="78">
        <v>12200</v>
      </c>
      <c r="AL2590" s="78">
        <v>11500</v>
      </c>
      <c r="AM2590" s="8">
        <v>12150</v>
      </c>
      <c r="AN2590" s="78">
        <v>215</v>
      </c>
      <c r="AO2590" s="78">
        <v>12500</v>
      </c>
      <c r="AP2590" s="78">
        <v>10000</v>
      </c>
      <c r="AQ2590" s="78">
        <v>12000</v>
      </c>
      <c r="AR2590" s="78">
        <v>594</v>
      </c>
      <c r="AS2590" s="78">
        <v>12200</v>
      </c>
      <c r="AT2590" s="78">
        <v>11500</v>
      </c>
      <c r="AU2590" s="78">
        <v>12150</v>
      </c>
      <c r="AV2590" s="78">
        <v>215</v>
      </c>
      <c r="AW2590" s="77">
        <v>21.41</v>
      </c>
      <c r="AX2590" s="144">
        <f t="shared" si="274"/>
        <v>0.2</v>
      </c>
      <c r="AY2590" s="144">
        <f t="shared" si="275"/>
        <v>0.12</v>
      </c>
      <c r="AZ2590" s="144">
        <f t="shared" si="276"/>
        <v>0.17</v>
      </c>
      <c r="BA2590" s="54">
        <f t="shared" si="277"/>
        <v>27.178731030216291</v>
      </c>
      <c r="BB2590" s="54">
        <f t="shared" si="278"/>
        <v>18.645268969783722</v>
      </c>
    </row>
    <row r="2591" spans="1:54" x14ac:dyDescent="0.25">
      <c r="A2591" s="3">
        <v>44022</v>
      </c>
      <c r="B2591" s="77">
        <v>12073.68</v>
      </c>
      <c r="C2591" s="77">
        <v>2610.20496</v>
      </c>
      <c r="D2591" s="77">
        <v>2.5772000000000004</v>
      </c>
      <c r="E2591" s="77">
        <f t="shared" si="280"/>
        <v>410.87359999999995</v>
      </c>
      <c r="F2591" s="77">
        <v>-12.8675</v>
      </c>
      <c r="G2591" s="77">
        <v>-17.9191</v>
      </c>
      <c r="H2591">
        <v>0</v>
      </c>
      <c r="I2591" s="78">
        <v>11999</v>
      </c>
      <c r="J2591">
        <v>202007</v>
      </c>
      <c r="K2591" s="78">
        <v>11999</v>
      </c>
      <c r="L2591" s="77">
        <f t="shared" si="279"/>
        <v>-74.680000000000291</v>
      </c>
      <c r="M2591" s="78">
        <v>39271</v>
      </c>
      <c r="N2591" s="78">
        <v>943.33282999999994</v>
      </c>
      <c r="O2591" s="78">
        <v>1354</v>
      </c>
      <c r="P2591" s="78">
        <v>8.2495600000000007</v>
      </c>
      <c r="Q2591" s="144">
        <v>39609.5</v>
      </c>
      <c r="R2591" s="78">
        <v>-31395</v>
      </c>
      <c r="S2591" s="78">
        <v>8214</v>
      </c>
      <c r="T2591" s="78">
        <v>6750</v>
      </c>
      <c r="U2591" s="78">
        <v>46312</v>
      </c>
      <c r="V2591" s="219">
        <v>-0.14575056140956988</v>
      </c>
      <c r="W2591" s="78">
        <v>-15203</v>
      </c>
      <c r="X2591" s="78">
        <v>-15203</v>
      </c>
      <c r="Y2591" s="78">
        <v>-3648</v>
      </c>
      <c r="Z2591" s="78">
        <v>2407</v>
      </c>
      <c r="AA2591" s="78">
        <v>97.42</v>
      </c>
      <c r="AB2591" s="78">
        <v>128.5</v>
      </c>
      <c r="AC2591" s="78">
        <v>1552</v>
      </c>
      <c r="AD2591" s="104">
        <v>-1.3885400000000001</v>
      </c>
      <c r="AE2591" s="78">
        <v>13136</v>
      </c>
      <c r="AF2591" s="104">
        <v>4.2529999999999998E-2</v>
      </c>
      <c r="AG2591" s="78">
        <v>-11461</v>
      </c>
      <c r="AH2591" s="104">
        <v>1.7940799999999999</v>
      </c>
      <c r="AI2591" s="78">
        <v>-32493</v>
      </c>
      <c r="AJ2591" s="104">
        <v>-0.30005999999999999</v>
      </c>
      <c r="AK2591" s="78">
        <v>12200</v>
      </c>
      <c r="AL2591" s="78">
        <v>11700</v>
      </c>
      <c r="AM2591" s="8">
        <v>12000</v>
      </c>
      <c r="AN2591" s="78">
        <v>205</v>
      </c>
      <c r="AO2591" s="78">
        <v>12500</v>
      </c>
      <c r="AP2591" s="78">
        <v>10000</v>
      </c>
      <c r="AQ2591" s="78">
        <v>11800</v>
      </c>
      <c r="AR2591" s="78">
        <v>612</v>
      </c>
      <c r="AS2591" s="78">
        <v>12200</v>
      </c>
      <c r="AT2591" s="78">
        <v>11700</v>
      </c>
      <c r="AU2591" s="78">
        <v>12000</v>
      </c>
      <c r="AV2591" s="78">
        <v>205</v>
      </c>
      <c r="AW2591" s="77">
        <v>23.25</v>
      </c>
      <c r="AX2591" s="144">
        <f t="shared" si="274"/>
        <v>0.72</v>
      </c>
      <c r="AY2591" s="144">
        <f t="shared" si="275"/>
        <v>0.44</v>
      </c>
      <c r="AZ2591" s="144">
        <f t="shared" si="276"/>
        <v>0.36</v>
      </c>
      <c r="BA2591" s="54">
        <f t="shared" si="277"/>
        <v>27.173431862217448</v>
      </c>
      <c r="BB2591" s="54">
        <f t="shared" si="278"/>
        <v>18.912568137782564</v>
      </c>
    </row>
    <row r="2592" spans="1:54" x14ac:dyDescent="0.25">
      <c r="A2592" s="3">
        <v>44025</v>
      </c>
      <c r="B2592" s="77">
        <v>12211.56</v>
      </c>
      <c r="C2592" s="77">
        <v>2111.3205600000001</v>
      </c>
      <c r="D2592" s="77">
        <v>43.695399999999999</v>
      </c>
      <c r="E2592" s="77">
        <f t="shared" si="280"/>
        <v>452.29719999999998</v>
      </c>
      <c r="F2592" s="77">
        <v>5.2488999999999999</v>
      </c>
      <c r="G2592" s="77">
        <v>20.502800000000001</v>
      </c>
      <c r="H2592">
        <v>0</v>
      </c>
      <c r="I2592" s="78">
        <v>12205</v>
      </c>
      <c r="J2592">
        <v>202007</v>
      </c>
      <c r="K2592" s="78">
        <v>12205</v>
      </c>
      <c r="L2592" s="77">
        <f t="shared" si="279"/>
        <v>-6.5599999999994907</v>
      </c>
      <c r="M2592" s="78">
        <v>33999</v>
      </c>
      <c r="N2592" s="78">
        <v>826.12066000000004</v>
      </c>
      <c r="O2592" s="78">
        <v>915</v>
      </c>
      <c r="P2592" s="78">
        <v>5.6576399999999998</v>
      </c>
      <c r="Q2592" s="144">
        <v>34227.75</v>
      </c>
      <c r="R2592" s="78">
        <v>-30672</v>
      </c>
      <c r="S2592" s="78">
        <v>10161</v>
      </c>
      <c r="T2592" s="78">
        <v>6472</v>
      </c>
      <c r="U2592" s="78">
        <v>49812</v>
      </c>
      <c r="V2592" s="219">
        <v>-0.12992853127760379</v>
      </c>
      <c r="W2592" s="78">
        <v>-16218</v>
      </c>
      <c r="X2592" s="78">
        <v>-12592</v>
      </c>
      <c r="Y2592" s="78">
        <v>-7542</v>
      </c>
      <c r="Z2592" s="78">
        <v>-5490</v>
      </c>
      <c r="AA2592" s="78">
        <v>120.57</v>
      </c>
      <c r="AB2592" s="78">
        <v>146.02000000000001</v>
      </c>
      <c r="AC2592" s="78">
        <v>2798</v>
      </c>
      <c r="AD2592" s="104">
        <v>-2.0104000000000002</v>
      </c>
      <c r="AE2592" s="78">
        <v>20332</v>
      </c>
      <c r="AF2592" s="104">
        <v>0.46009</v>
      </c>
      <c r="AG2592" s="78">
        <v>-8039</v>
      </c>
      <c r="AH2592" s="104">
        <v>2.2533699999999999</v>
      </c>
      <c r="AI2592" s="78">
        <v>-37170</v>
      </c>
      <c r="AJ2592" s="104">
        <v>-0.64307999999999998</v>
      </c>
      <c r="AK2592" s="78">
        <v>12300</v>
      </c>
      <c r="AL2592" s="78">
        <v>12000</v>
      </c>
      <c r="AM2592" s="8">
        <v>12200</v>
      </c>
      <c r="AN2592" s="78">
        <v>133</v>
      </c>
      <c r="AO2592" s="78">
        <v>12500</v>
      </c>
      <c r="AP2592" s="78">
        <v>11500</v>
      </c>
      <c r="AQ2592" s="78">
        <v>12000</v>
      </c>
      <c r="AR2592" s="78">
        <v>568</v>
      </c>
      <c r="AS2592" s="78">
        <v>12300</v>
      </c>
      <c r="AT2592" s="78">
        <v>12000</v>
      </c>
      <c r="AU2592" s="78">
        <v>12200</v>
      </c>
      <c r="AV2592" s="78">
        <v>133</v>
      </c>
      <c r="AW2592" s="77">
        <v>20.6</v>
      </c>
      <c r="AX2592" s="144">
        <f t="shared" si="274"/>
        <v>0.17</v>
      </c>
      <c r="AY2592" s="144">
        <f t="shared" si="275"/>
        <v>0.1</v>
      </c>
      <c r="AZ2592" s="144">
        <f t="shared" si="276"/>
        <v>0.14000000000000001</v>
      </c>
      <c r="BA2592" s="54">
        <f t="shared" si="277"/>
        <v>27.194057597160356</v>
      </c>
      <c r="BB2592" s="54">
        <f t="shared" si="278"/>
        <v>18.648942402839655</v>
      </c>
    </row>
    <row r="2593" spans="1:54" x14ac:dyDescent="0.25">
      <c r="A2593" s="3">
        <v>44026</v>
      </c>
      <c r="B2593" s="77">
        <v>12209.01</v>
      </c>
      <c r="C2593" s="77">
        <v>2053.6988799999999</v>
      </c>
      <c r="D2593" s="77">
        <v>-47.312200000000004</v>
      </c>
      <c r="E2593" s="77">
        <f t="shared" si="280"/>
        <v>375.4975</v>
      </c>
      <c r="F2593" s="77">
        <v>6.9298000000000002</v>
      </c>
      <c r="G2593" s="77">
        <v>5.1021000000000001</v>
      </c>
      <c r="H2593">
        <v>0</v>
      </c>
      <c r="I2593" s="78">
        <v>12188</v>
      </c>
      <c r="J2593">
        <v>202007</v>
      </c>
      <c r="K2593" s="78">
        <v>12188</v>
      </c>
      <c r="L2593" s="77">
        <f t="shared" si="279"/>
        <v>-21.010000000000218</v>
      </c>
      <c r="M2593" s="78">
        <v>31606</v>
      </c>
      <c r="N2593" s="78">
        <v>762.15742</v>
      </c>
      <c r="O2593" s="78">
        <v>705</v>
      </c>
      <c r="P2593" s="78">
        <v>4.3533400000000002</v>
      </c>
      <c r="Q2593" s="144">
        <v>31782.25</v>
      </c>
      <c r="R2593" s="78">
        <v>-30719</v>
      </c>
      <c r="S2593" s="78">
        <v>10819</v>
      </c>
      <c r="T2593" s="78">
        <v>8420</v>
      </c>
      <c r="U2593" s="78">
        <v>41459</v>
      </c>
      <c r="V2593" s="219">
        <v>-0.20309221158252733</v>
      </c>
      <c r="W2593" s="78">
        <v>-18229</v>
      </c>
      <c r="X2593" s="78">
        <v>-14137</v>
      </c>
      <c r="Y2593" s="78">
        <v>-8160</v>
      </c>
      <c r="Z2593" s="78">
        <v>-8143</v>
      </c>
      <c r="AA2593" s="78">
        <v>108.6</v>
      </c>
      <c r="AB2593" s="78">
        <v>143.76</v>
      </c>
      <c r="AC2593" s="78">
        <v>3729</v>
      </c>
      <c r="AD2593" s="104">
        <v>-1.6132500000000001</v>
      </c>
      <c r="AE2593" s="78">
        <v>27322</v>
      </c>
      <c r="AF2593" s="104">
        <v>1.1245000000000001</v>
      </c>
      <c r="AG2593" s="78">
        <v>-19260</v>
      </c>
      <c r="AH2593" s="104">
        <v>1.6366499999999999</v>
      </c>
      <c r="AI2593" s="78">
        <v>-38361</v>
      </c>
      <c r="AJ2593" s="104">
        <v>-1.0275000000000001</v>
      </c>
      <c r="AK2593" s="78">
        <v>12200</v>
      </c>
      <c r="AL2593" s="78">
        <v>12000</v>
      </c>
      <c r="AM2593" s="8">
        <v>12200</v>
      </c>
      <c r="AN2593" s="78">
        <v>97</v>
      </c>
      <c r="AO2593" s="78">
        <v>12500</v>
      </c>
      <c r="AP2593" s="78">
        <v>11500</v>
      </c>
      <c r="AQ2593" s="78">
        <v>12000</v>
      </c>
      <c r="AR2593" s="78">
        <v>602</v>
      </c>
      <c r="AS2593" s="78">
        <v>12200</v>
      </c>
      <c r="AT2593" s="78">
        <v>12000</v>
      </c>
      <c r="AU2593" s="78">
        <v>12200</v>
      </c>
      <c r="AV2593" s="78">
        <v>97</v>
      </c>
      <c r="AW2593" s="77">
        <v>21.19</v>
      </c>
      <c r="AX2593" s="144">
        <f t="shared" si="274"/>
        <v>0.24</v>
      </c>
      <c r="AY2593" s="144">
        <f t="shared" si="275"/>
        <v>0.14000000000000001</v>
      </c>
      <c r="AZ2593" s="144">
        <f t="shared" si="276"/>
        <v>0.15</v>
      </c>
      <c r="BA2593" s="54">
        <f t="shared" si="277"/>
        <v>26.747711485959098</v>
      </c>
      <c r="BB2593" s="54">
        <f t="shared" si="278"/>
        <v>18.608288514040911</v>
      </c>
    </row>
    <row r="2594" spans="1:54" x14ac:dyDescent="0.25">
      <c r="A2594" s="3">
        <v>44027</v>
      </c>
      <c r="B2594" s="77">
        <v>12202.85</v>
      </c>
      <c r="C2594" s="77">
        <v>2404.2729199999999</v>
      </c>
      <c r="D2594" s="77">
        <v>39.64</v>
      </c>
      <c r="E2594" s="77">
        <f t="shared" si="280"/>
        <v>571.64319999999987</v>
      </c>
      <c r="F2594" s="77">
        <v>8.8830999999999989</v>
      </c>
      <c r="G2594" s="77">
        <v>-19.938800000000001</v>
      </c>
      <c r="H2594" t="s">
        <v>1991</v>
      </c>
      <c r="I2594" s="78">
        <v>12220</v>
      </c>
      <c r="J2594">
        <v>202008</v>
      </c>
      <c r="K2594" s="78">
        <v>12081</v>
      </c>
      <c r="L2594" s="77">
        <f t="shared" si="279"/>
        <v>-121.85000000000036</v>
      </c>
      <c r="M2594" s="78">
        <v>27506</v>
      </c>
      <c r="N2594" s="78">
        <v>664.97128999999995</v>
      </c>
      <c r="O2594" s="78">
        <v>-626</v>
      </c>
      <c r="P2594" s="78">
        <v>-3.76769</v>
      </c>
      <c r="Q2594" s="144">
        <v>27349.5</v>
      </c>
      <c r="R2594" s="78">
        <v>-30582</v>
      </c>
      <c r="S2594" s="78">
        <v>7663</v>
      </c>
      <c r="T2594" s="78">
        <v>3465</v>
      </c>
      <c r="U2594" s="78">
        <v>25527</v>
      </c>
      <c r="V2594" s="219">
        <v>-0.13573862968621458</v>
      </c>
      <c r="W2594" s="78">
        <v>-17497</v>
      </c>
      <c r="X2594" s="78">
        <v>-14451</v>
      </c>
      <c r="Y2594" s="78">
        <v>-9135</v>
      </c>
      <c r="Z2594" s="78">
        <v>-4486</v>
      </c>
      <c r="AA2594" s="78">
        <v>99.01</v>
      </c>
      <c r="AB2594" s="78">
        <v>126.72</v>
      </c>
      <c r="AC2594" s="78">
        <v>2201</v>
      </c>
      <c r="AD2594" s="104">
        <v>1.08308</v>
      </c>
      <c r="AE2594" s="78">
        <v>14694</v>
      </c>
      <c r="AF2594" s="104">
        <v>1.14368</v>
      </c>
      <c r="AG2594" s="78">
        <v>-3420</v>
      </c>
      <c r="AH2594" s="104">
        <v>-0.65183000000000002</v>
      </c>
      <c r="AI2594" s="78">
        <v>-21676</v>
      </c>
      <c r="AJ2594" s="104">
        <v>-1.53511</v>
      </c>
      <c r="AK2594" s="78">
        <v>12300</v>
      </c>
      <c r="AL2594" s="78">
        <v>10500</v>
      </c>
      <c r="AM2594" s="8">
        <v>12100</v>
      </c>
      <c r="AN2594" s="78">
        <v>588</v>
      </c>
      <c r="AO2594" s="78">
        <v>14800</v>
      </c>
      <c r="AP2594" s="78">
        <v>6800</v>
      </c>
      <c r="AQ2594" s="78">
        <v>12000</v>
      </c>
      <c r="AR2594" s="78">
        <v>841</v>
      </c>
      <c r="AS2594" s="78">
        <v>12350</v>
      </c>
      <c r="AT2594" s="78">
        <v>12000</v>
      </c>
      <c r="AU2594" s="78">
        <v>12200</v>
      </c>
      <c r="AV2594" s="78">
        <v>248</v>
      </c>
      <c r="AW2594" s="77">
        <v>21.88</v>
      </c>
      <c r="AX2594" s="144">
        <f t="shared" si="274"/>
        <v>0.44</v>
      </c>
      <c r="AY2594" s="144">
        <f t="shared" si="275"/>
        <v>0.26</v>
      </c>
      <c r="AZ2594" s="144">
        <f t="shared" si="276"/>
        <v>0.2</v>
      </c>
      <c r="BA2594" s="54">
        <f t="shared" si="277"/>
        <v>24.88770526315254</v>
      </c>
      <c r="BB2594" s="54">
        <f t="shared" si="278"/>
        <v>19.719294736847473</v>
      </c>
    </row>
    <row r="2595" spans="1:54" x14ac:dyDescent="0.25">
      <c r="A2595" s="3">
        <v>44028</v>
      </c>
      <c r="B2595" s="77">
        <v>12157.74</v>
      </c>
      <c r="C2595" s="77">
        <v>1996.19271</v>
      </c>
      <c r="D2595" s="77">
        <v>-70.572100000000006</v>
      </c>
      <c r="E2595" s="77">
        <f t="shared" si="280"/>
        <v>317.63609999999994</v>
      </c>
      <c r="F2595" s="77">
        <v>14.9389</v>
      </c>
      <c r="G2595" s="77">
        <v>-22.419899999999998</v>
      </c>
      <c r="H2595">
        <v>0</v>
      </c>
      <c r="I2595" s="78">
        <v>12032</v>
      </c>
      <c r="J2595">
        <v>202008</v>
      </c>
      <c r="K2595" s="78">
        <v>12032</v>
      </c>
      <c r="L2595" s="77">
        <f t="shared" si="279"/>
        <v>-125.73999999999978</v>
      </c>
      <c r="M2595" s="78">
        <v>26258</v>
      </c>
      <c r="N2595" s="78">
        <v>631.92577000000006</v>
      </c>
      <c r="O2595" s="78">
        <v>-4188</v>
      </c>
      <c r="P2595" s="78">
        <v>-25.172499999999999</v>
      </c>
      <c r="Q2595" s="144">
        <v>25211</v>
      </c>
      <c r="R2595" s="78">
        <v>-31648</v>
      </c>
      <c r="S2595" s="78">
        <v>9082</v>
      </c>
      <c r="T2595" s="78">
        <v>1428</v>
      </c>
      <c r="U2595" s="78">
        <v>33428</v>
      </c>
      <c r="V2595" s="219">
        <v>-4.2718678951776952E-2</v>
      </c>
      <c r="W2595" s="78">
        <v>-20802</v>
      </c>
      <c r="X2595" s="78">
        <v>-17685</v>
      </c>
      <c r="Y2595" s="78">
        <v>-13496</v>
      </c>
      <c r="Z2595" s="78">
        <v>-11492</v>
      </c>
      <c r="AA2595" s="78">
        <v>90.46</v>
      </c>
      <c r="AB2595" s="78">
        <v>108.62</v>
      </c>
      <c r="AC2595" s="78">
        <v>624</v>
      </c>
      <c r="AD2595" s="104">
        <v>0.84384999999999999</v>
      </c>
      <c r="AE2595" s="78">
        <v>11765</v>
      </c>
      <c r="AF2595" s="104">
        <v>0.83674000000000004</v>
      </c>
      <c r="AG2595" s="78">
        <v>-10138</v>
      </c>
      <c r="AH2595" s="104">
        <v>-1.28227</v>
      </c>
      <c r="AI2595" s="78">
        <v>-7710</v>
      </c>
      <c r="AJ2595" s="104">
        <v>-1.06196</v>
      </c>
      <c r="AK2595" s="78">
        <v>12300</v>
      </c>
      <c r="AL2595" s="78">
        <v>10500</v>
      </c>
      <c r="AM2595" s="8">
        <v>12000</v>
      </c>
      <c r="AN2595" s="78">
        <v>559</v>
      </c>
      <c r="AO2595" s="78">
        <v>14800</v>
      </c>
      <c r="AP2595" s="78">
        <v>6800</v>
      </c>
      <c r="AQ2595" s="78">
        <v>12000</v>
      </c>
      <c r="AR2595" s="78">
        <v>823</v>
      </c>
      <c r="AS2595" s="78">
        <v>12400</v>
      </c>
      <c r="AT2595" s="78">
        <v>11800</v>
      </c>
      <c r="AU2595" s="78">
        <v>12150</v>
      </c>
      <c r="AV2595" s="78">
        <v>216</v>
      </c>
      <c r="AW2595" s="77">
        <v>20.399999999999999</v>
      </c>
      <c r="AX2595" s="144">
        <f t="shared" si="274"/>
        <v>0.03</v>
      </c>
      <c r="AY2595" s="144">
        <f t="shared" si="275"/>
        <v>0.02</v>
      </c>
      <c r="AZ2595" s="144">
        <f t="shared" si="276"/>
        <v>7.0000000000000007E-2</v>
      </c>
      <c r="BA2595" s="54">
        <f t="shared" si="277"/>
        <v>24.511915134294025</v>
      </c>
      <c r="BB2595" s="54">
        <f t="shared" si="278"/>
        <v>19.653084865705981</v>
      </c>
    </row>
    <row r="2596" spans="1:54" x14ac:dyDescent="0.25">
      <c r="A2596" s="3">
        <v>44029</v>
      </c>
      <c r="B2596" s="77">
        <v>12181.56</v>
      </c>
      <c r="C2596" s="77">
        <v>2002.71063</v>
      </c>
      <c r="D2596" s="77">
        <v>17.761500000000002</v>
      </c>
      <c r="E2596" s="77">
        <f t="shared" si="280"/>
        <v>297.50539999999995</v>
      </c>
      <c r="F2596" s="77">
        <v>18.947800000000001</v>
      </c>
      <c r="G2596" s="77">
        <v>-27.434299999999997</v>
      </c>
      <c r="H2596">
        <v>0</v>
      </c>
      <c r="I2596" s="78">
        <v>12039</v>
      </c>
      <c r="J2596">
        <v>202008</v>
      </c>
      <c r="K2596" s="78">
        <v>12039</v>
      </c>
      <c r="L2596" s="77">
        <f t="shared" si="279"/>
        <v>-142.55999999999949</v>
      </c>
      <c r="M2596" s="78">
        <v>28921</v>
      </c>
      <c r="N2596" s="78">
        <v>696.64697999999999</v>
      </c>
      <c r="O2596" s="78">
        <v>-3570</v>
      </c>
      <c r="P2596" s="78">
        <v>-21.467949999999998</v>
      </c>
      <c r="Q2596" s="144">
        <v>28028.5</v>
      </c>
      <c r="R2596" s="78">
        <v>-31373</v>
      </c>
      <c r="S2596" s="78">
        <v>8593</v>
      </c>
      <c r="T2596" s="78">
        <v>-40</v>
      </c>
      <c r="U2596" s="78">
        <v>34246</v>
      </c>
      <c r="V2596" s="219">
        <v>1.1680196227296618E-3</v>
      </c>
      <c r="W2596" s="78">
        <v>-21713</v>
      </c>
      <c r="X2596" s="78">
        <v>-17148</v>
      </c>
      <c r="Y2596" s="78">
        <v>-13824</v>
      </c>
      <c r="Z2596" s="78">
        <v>-10616</v>
      </c>
      <c r="AA2596" s="78">
        <v>109.29</v>
      </c>
      <c r="AB2596" s="78">
        <v>110.89</v>
      </c>
      <c r="AC2596" s="78">
        <v>791</v>
      </c>
      <c r="AD2596" s="104">
        <v>0.69708999999999999</v>
      </c>
      <c r="AE2596" s="78">
        <v>10017</v>
      </c>
      <c r="AF2596" s="104">
        <v>0.52503</v>
      </c>
      <c r="AG2596" s="78">
        <v>1267</v>
      </c>
      <c r="AH2596" s="104">
        <v>-0.67720999999999998</v>
      </c>
      <c r="AI2596" s="78">
        <v>-14775</v>
      </c>
      <c r="AJ2596" s="104">
        <v>-1.0201499999999999</v>
      </c>
      <c r="AK2596" s="78">
        <v>12200</v>
      </c>
      <c r="AL2596" s="78">
        <v>10500</v>
      </c>
      <c r="AM2596" s="8">
        <v>12000</v>
      </c>
      <c r="AN2596" s="78">
        <v>530</v>
      </c>
      <c r="AO2596" s="78">
        <v>14800</v>
      </c>
      <c r="AP2596" s="78">
        <v>6800</v>
      </c>
      <c r="AQ2596" s="78">
        <v>12000</v>
      </c>
      <c r="AR2596" s="78">
        <v>749</v>
      </c>
      <c r="AS2596" s="78">
        <v>12400</v>
      </c>
      <c r="AT2596" s="78">
        <v>12000</v>
      </c>
      <c r="AU2596" s="78">
        <v>12150</v>
      </c>
      <c r="AV2596" s="78">
        <v>172</v>
      </c>
      <c r="AW2596" s="77">
        <v>20.16</v>
      </c>
      <c r="AX2596" s="144">
        <f t="shared" si="274"/>
        <v>0</v>
      </c>
      <c r="AY2596" s="144">
        <f t="shared" si="275"/>
        <v>0</v>
      </c>
      <c r="AZ2596" s="144">
        <f t="shared" si="276"/>
        <v>0.05</v>
      </c>
      <c r="BA2596" s="54">
        <f t="shared" si="277"/>
        <v>24.281496163996266</v>
      </c>
      <c r="BB2596" s="54">
        <f t="shared" si="278"/>
        <v>19.49650383600374</v>
      </c>
    </row>
    <row r="2597" spans="1:54" x14ac:dyDescent="0.25">
      <c r="A2597" s="3">
        <v>44032</v>
      </c>
      <c r="B2597" s="77">
        <v>12174.54</v>
      </c>
      <c r="C2597" s="77">
        <v>1764.3935100000001</v>
      </c>
      <c r="D2597" s="77">
        <v>43.6053</v>
      </c>
      <c r="E2597" s="77">
        <f t="shared" si="280"/>
        <v>318.58149999999989</v>
      </c>
      <c r="F2597" s="77">
        <v>6.4446000000000003</v>
      </c>
      <c r="G2597" s="77">
        <v>8.6500000000000007E-2</v>
      </c>
      <c r="H2597">
        <v>0</v>
      </c>
      <c r="I2597" s="78">
        <v>12031</v>
      </c>
      <c r="J2597">
        <v>202008</v>
      </c>
      <c r="K2597" s="78">
        <v>12031</v>
      </c>
      <c r="L2597" s="77">
        <f t="shared" si="279"/>
        <v>-143.54000000000087</v>
      </c>
      <c r="M2597" s="78">
        <v>29158</v>
      </c>
      <c r="N2597" s="78">
        <v>702.03033000000005</v>
      </c>
      <c r="O2597" s="78">
        <v>-1554</v>
      </c>
      <c r="P2597" s="78">
        <v>-9.3272600000000008</v>
      </c>
      <c r="Q2597" s="144">
        <v>28769.5</v>
      </c>
      <c r="R2597" s="78">
        <v>-31699</v>
      </c>
      <c r="S2597" s="78">
        <v>9808</v>
      </c>
      <c r="T2597" s="78">
        <v>3984</v>
      </c>
      <c r="U2597" s="78">
        <v>35733</v>
      </c>
      <c r="V2597" s="219">
        <v>-0.11149357736546051</v>
      </c>
      <c r="W2597" s="78">
        <v>-21402</v>
      </c>
      <c r="X2597" s="78">
        <v>-20754</v>
      </c>
      <c r="Y2597" s="78">
        <v>-13590</v>
      </c>
      <c r="Z2597" s="78">
        <v>-11161</v>
      </c>
      <c r="AA2597" s="78">
        <v>107.54</v>
      </c>
      <c r="AB2597" s="78">
        <v>113.41</v>
      </c>
      <c r="AC2597" s="78">
        <v>-488</v>
      </c>
      <c r="AD2597" s="104">
        <v>0.55567999999999995</v>
      </c>
      <c r="AE2597" s="78">
        <v>11164</v>
      </c>
      <c r="AF2597" s="104">
        <v>0.39426</v>
      </c>
      <c r="AG2597" s="78">
        <v>-5445</v>
      </c>
      <c r="AH2597" s="104">
        <v>-0.86187000000000002</v>
      </c>
      <c r="AI2597" s="78">
        <v>-10606</v>
      </c>
      <c r="AJ2597" s="104">
        <v>-0.74450000000000005</v>
      </c>
      <c r="AK2597" s="78">
        <v>12300</v>
      </c>
      <c r="AL2597" s="78">
        <v>10500</v>
      </c>
      <c r="AM2597" s="8">
        <v>12000</v>
      </c>
      <c r="AN2597" s="78">
        <v>483</v>
      </c>
      <c r="AO2597" s="78">
        <v>14800</v>
      </c>
      <c r="AP2597" s="78">
        <v>6800</v>
      </c>
      <c r="AQ2597" s="78">
        <v>12000</v>
      </c>
      <c r="AR2597" s="78">
        <v>693</v>
      </c>
      <c r="AS2597" s="78">
        <v>12400</v>
      </c>
      <c r="AT2597" s="78">
        <v>12000</v>
      </c>
      <c r="AU2597" s="78">
        <v>12150</v>
      </c>
      <c r="AV2597" s="78">
        <v>132</v>
      </c>
      <c r="AW2597" s="77">
        <v>20.36</v>
      </c>
      <c r="AX2597" s="144">
        <f t="shared" si="274"/>
        <v>0.06</v>
      </c>
      <c r="AY2597" s="144">
        <f t="shared" si="275"/>
        <v>0.04</v>
      </c>
      <c r="AZ2597" s="144">
        <f t="shared" si="276"/>
        <v>0.06</v>
      </c>
      <c r="BA2597" s="54">
        <f t="shared" si="277"/>
        <v>24.155988946687067</v>
      </c>
      <c r="BB2597" s="54">
        <f t="shared" si="278"/>
        <v>19.342011053312945</v>
      </c>
    </row>
    <row r="2598" spans="1:54" x14ac:dyDescent="0.25">
      <c r="A2598" s="3">
        <v>44033</v>
      </c>
      <c r="B2598" s="77">
        <v>12397.55</v>
      </c>
      <c r="C2598" s="77">
        <v>2256.2341500000002</v>
      </c>
      <c r="D2598" s="77">
        <v>126.3672</v>
      </c>
      <c r="E2598" s="77">
        <f t="shared" si="280"/>
        <v>547.14769999999999</v>
      </c>
      <c r="F2598" s="77">
        <v>21.388300000000001</v>
      </c>
      <c r="G2598" s="77">
        <v>12.332000000000001</v>
      </c>
      <c r="H2598">
        <v>0</v>
      </c>
      <c r="I2598" s="78">
        <v>12289</v>
      </c>
      <c r="J2598">
        <v>202008</v>
      </c>
      <c r="K2598" s="78">
        <v>12289</v>
      </c>
      <c r="L2598" s="77">
        <f t="shared" si="279"/>
        <v>-108.54999999999927</v>
      </c>
      <c r="M2598" s="78">
        <v>28776</v>
      </c>
      <c r="N2598" s="78">
        <v>707.59303999999997</v>
      </c>
      <c r="O2598" s="78">
        <v>1050</v>
      </c>
      <c r="P2598" s="78">
        <v>6.4707699999999999</v>
      </c>
      <c r="Q2598" s="144">
        <v>29038.5</v>
      </c>
      <c r="R2598" s="78">
        <v>-30820</v>
      </c>
      <c r="S2598" s="78">
        <v>9816</v>
      </c>
      <c r="T2598" s="78">
        <v>4290</v>
      </c>
      <c r="U2598" s="78">
        <v>41459</v>
      </c>
      <c r="V2598" s="219">
        <v>-0.10347572300344919</v>
      </c>
      <c r="W2598" s="78">
        <v>-22337</v>
      </c>
      <c r="X2598" s="78">
        <v>-16186</v>
      </c>
      <c r="Y2598" s="78">
        <v>-12229</v>
      </c>
      <c r="Z2598" s="78">
        <v>-8891</v>
      </c>
      <c r="AA2598" s="78">
        <v>117.12</v>
      </c>
      <c r="AB2598" s="78">
        <v>148.09</v>
      </c>
      <c r="AC2598" s="78">
        <v>3545</v>
      </c>
      <c r="AD2598" s="104">
        <v>0.23898</v>
      </c>
      <c r="AE2598" s="78">
        <v>10377</v>
      </c>
      <c r="AF2598" s="104">
        <v>0.23746999999999999</v>
      </c>
      <c r="AG2598" s="78">
        <v>-7369</v>
      </c>
      <c r="AH2598" s="104">
        <v>-6.0099999999999997E-3</v>
      </c>
      <c r="AI2598" s="78">
        <v>-34183</v>
      </c>
      <c r="AJ2598" s="104">
        <v>-0.61680999999999997</v>
      </c>
      <c r="AK2598" s="78">
        <v>12300</v>
      </c>
      <c r="AL2598" s="78">
        <v>11500</v>
      </c>
      <c r="AM2598" s="8">
        <v>12300</v>
      </c>
      <c r="AN2598" s="78">
        <v>478</v>
      </c>
      <c r="AO2598" s="78">
        <v>14800</v>
      </c>
      <c r="AP2598" s="78">
        <v>6800</v>
      </c>
      <c r="AQ2598" s="78">
        <v>12200</v>
      </c>
      <c r="AR2598" s="78">
        <v>720</v>
      </c>
      <c r="AS2598" s="78">
        <v>12500</v>
      </c>
      <c r="AT2598" s="78">
        <v>12250</v>
      </c>
      <c r="AU2598" s="78">
        <v>12400</v>
      </c>
      <c r="AV2598" s="78">
        <v>87</v>
      </c>
      <c r="AW2598" s="77">
        <v>20.47</v>
      </c>
      <c r="AX2598" s="144">
        <f t="shared" si="274"/>
        <v>0.2</v>
      </c>
      <c r="AY2598" s="144">
        <f t="shared" si="275"/>
        <v>0.14000000000000001</v>
      </c>
      <c r="AZ2598" s="144">
        <f t="shared" si="276"/>
        <v>0.1</v>
      </c>
      <c r="BA2598" s="54">
        <f t="shared" si="277"/>
        <v>24.066927421940115</v>
      </c>
      <c r="BB2598" s="54">
        <f t="shared" si="278"/>
        <v>19.209072578059896</v>
      </c>
    </row>
    <row r="2599" spans="1:54" x14ac:dyDescent="0.25">
      <c r="A2599" s="3">
        <v>44034</v>
      </c>
      <c r="B2599" s="77">
        <v>12473.27</v>
      </c>
      <c r="C2599" s="77">
        <v>2262.5657299999998</v>
      </c>
      <c r="D2599" s="77">
        <v>-23.768600000000003</v>
      </c>
      <c r="E2599" s="77">
        <f t="shared" si="280"/>
        <v>499.78829999999994</v>
      </c>
      <c r="F2599" s="77">
        <v>18.040599999999998</v>
      </c>
      <c r="G2599" s="77">
        <v>12.459100000000001</v>
      </c>
      <c r="H2599" t="s">
        <v>1992</v>
      </c>
      <c r="I2599" s="78">
        <v>12331</v>
      </c>
      <c r="J2599">
        <v>202008</v>
      </c>
      <c r="K2599" s="78">
        <v>12331</v>
      </c>
      <c r="L2599" s="77">
        <f t="shared" si="279"/>
        <v>-142.27000000000044</v>
      </c>
      <c r="M2599" s="78">
        <v>27738</v>
      </c>
      <c r="N2599" s="78">
        <v>684.64301</v>
      </c>
      <c r="O2599" s="78">
        <v>-4385</v>
      </c>
      <c r="P2599" s="78">
        <v>-27.00948</v>
      </c>
      <c r="Q2599" s="144">
        <v>26641.75</v>
      </c>
      <c r="R2599" s="78">
        <v>-30984</v>
      </c>
      <c r="S2599" s="78">
        <v>8156</v>
      </c>
      <c r="T2599" s="78">
        <v>-57</v>
      </c>
      <c r="U2599" s="78">
        <v>41199</v>
      </c>
      <c r="V2599" s="219">
        <v>1.3835287264253988E-3</v>
      </c>
      <c r="W2599" s="78">
        <v>-21086</v>
      </c>
      <c r="X2599" s="78">
        <v>-16883</v>
      </c>
      <c r="Y2599" s="78">
        <v>-13108</v>
      </c>
      <c r="Z2599" s="78">
        <v>-8905</v>
      </c>
      <c r="AA2599" s="78">
        <v>96.74</v>
      </c>
      <c r="AB2599" s="78">
        <v>118.17</v>
      </c>
      <c r="AC2599" s="78">
        <v>-2255</v>
      </c>
      <c r="AD2599" s="104">
        <v>-0.10864</v>
      </c>
      <c r="AE2599" s="78">
        <v>15315</v>
      </c>
      <c r="AF2599" s="104">
        <v>0.39033000000000001</v>
      </c>
      <c r="AG2599" s="78">
        <v>-3738</v>
      </c>
      <c r="AH2599" s="104">
        <v>-2.945E-2</v>
      </c>
      <c r="AI2599" s="78">
        <v>-21371</v>
      </c>
      <c r="AJ2599" s="104">
        <v>-0.54681000000000002</v>
      </c>
      <c r="AK2599" s="78">
        <v>12300</v>
      </c>
      <c r="AL2599" s="78">
        <v>11400</v>
      </c>
      <c r="AM2599" s="8">
        <v>12300</v>
      </c>
      <c r="AN2599" s="78">
        <v>465</v>
      </c>
      <c r="AO2599" s="78">
        <v>14800</v>
      </c>
      <c r="AP2599" s="78">
        <v>6800</v>
      </c>
      <c r="AQ2599" s="78">
        <v>12300</v>
      </c>
      <c r="AR2599" s="78">
        <v>702</v>
      </c>
      <c r="AS2599" s="78">
        <v>12600</v>
      </c>
      <c r="AT2599" s="78">
        <v>12200</v>
      </c>
      <c r="AU2599" s="78">
        <v>12400</v>
      </c>
      <c r="AV2599" s="78">
        <v>221</v>
      </c>
      <c r="AW2599" s="77">
        <v>20.51</v>
      </c>
      <c r="AX2599" s="144">
        <f t="shared" ref="AX2599:AX2662" si="281">PERCENTRANK(AW2570:AW2599,AW2599,2)</f>
        <v>0.24</v>
      </c>
      <c r="AY2599" s="144">
        <f t="shared" ref="AY2599:AY2662" si="282">PERCENTRANK(AW2550:AW2599,AW2599,2)</f>
        <v>0.18</v>
      </c>
      <c r="AZ2599" s="144">
        <f t="shared" ref="AZ2599:AZ2662" si="283">PERCENTRANK(AW2500:AW2599,AW2599,2)</f>
        <v>0.11</v>
      </c>
      <c r="BA2599" s="54">
        <f t="shared" ref="BA2599:BA2662" si="284">AVERAGE(AW2580:AW2599)+2*_xlfn.STDEV.S(AW2580:AW2599)</f>
        <v>23.919311922130987</v>
      </c>
      <c r="BB2599" s="54">
        <f t="shared" ref="BB2599:BB2662" si="285">AVERAGE(AW2580:AW2599)-2*_xlfn.STDEV.S(AW2580:AW2599)</f>
        <v>19.116688077869014</v>
      </c>
    </row>
    <row r="2600" spans="1:54" x14ac:dyDescent="0.25">
      <c r="A2600" s="3">
        <v>44035</v>
      </c>
      <c r="B2600" s="77">
        <v>12413.04</v>
      </c>
      <c r="C2600" s="77">
        <v>2281.502</v>
      </c>
      <c r="D2600" s="77">
        <v>-88.618700000000004</v>
      </c>
      <c r="E2600" s="77">
        <f t="shared" si="280"/>
        <v>373.11310000000003</v>
      </c>
      <c r="F2600" s="77">
        <v>5.9884000000000004</v>
      </c>
      <c r="G2600" s="77">
        <v>-50.005699999999997</v>
      </c>
      <c r="H2600">
        <v>0</v>
      </c>
      <c r="I2600" s="78">
        <v>12288</v>
      </c>
      <c r="J2600">
        <v>202008</v>
      </c>
      <c r="K2600" s="78">
        <v>12288</v>
      </c>
      <c r="L2600" s="77">
        <f t="shared" si="279"/>
        <v>-125.04000000000087</v>
      </c>
      <c r="M2600" s="78">
        <v>24073</v>
      </c>
      <c r="N2600" s="78">
        <v>592.10676999999998</v>
      </c>
      <c r="O2600" s="78">
        <v>-3816</v>
      </c>
      <c r="P2600" s="78">
        <v>-23.417149999999999</v>
      </c>
      <c r="Q2600" s="144">
        <v>23119</v>
      </c>
      <c r="R2600" s="78">
        <v>-32243</v>
      </c>
      <c r="S2600" s="78">
        <v>10910</v>
      </c>
      <c r="T2600" s="78">
        <v>1978</v>
      </c>
      <c r="U2600" s="78">
        <v>41685</v>
      </c>
      <c r="V2600" s="219">
        <v>-4.7451121506537124E-2</v>
      </c>
      <c r="W2600" s="78">
        <v>-23397</v>
      </c>
      <c r="X2600" s="78">
        <v>-19646</v>
      </c>
      <c r="Y2600" s="78">
        <v>-17062</v>
      </c>
      <c r="Z2600" s="78">
        <v>-11224</v>
      </c>
      <c r="AA2600" s="78">
        <v>100.15</v>
      </c>
      <c r="AB2600" s="78">
        <v>109.63</v>
      </c>
      <c r="AC2600" s="78">
        <v>-5219</v>
      </c>
      <c r="AD2600" s="104">
        <v>-0.31820999999999999</v>
      </c>
      <c r="AE2600" s="78">
        <v>17549</v>
      </c>
      <c r="AF2600" s="104">
        <v>0.52798999999999996</v>
      </c>
      <c r="AG2600" s="78">
        <v>-18262</v>
      </c>
      <c r="AH2600" s="104">
        <v>-0.89839000000000002</v>
      </c>
      <c r="AI2600" s="78">
        <v>-8387</v>
      </c>
      <c r="AJ2600" s="104">
        <v>-0.33746999999999999</v>
      </c>
      <c r="AK2600" s="78">
        <v>12300</v>
      </c>
      <c r="AL2600" s="78">
        <v>11400</v>
      </c>
      <c r="AM2600" s="8">
        <v>12300</v>
      </c>
      <c r="AN2600" s="78">
        <v>476</v>
      </c>
      <c r="AO2600" s="78">
        <v>14800</v>
      </c>
      <c r="AP2600" s="78">
        <v>6800</v>
      </c>
      <c r="AQ2600" s="78">
        <v>12200</v>
      </c>
      <c r="AR2600" s="78">
        <v>700</v>
      </c>
      <c r="AS2600" s="78">
        <v>12600</v>
      </c>
      <c r="AT2600" s="78">
        <v>12200</v>
      </c>
      <c r="AU2600" s="78">
        <v>12400</v>
      </c>
      <c r="AV2600" s="78">
        <v>209</v>
      </c>
      <c r="AW2600" s="77">
        <v>21.48</v>
      </c>
      <c r="AX2600" s="144">
        <f t="shared" si="281"/>
        <v>0.37</v>
      </c>
      <c r="AY2600" s="144">
        <f t="shared" si="282"/>
        <v>0.28000000000000003</v>
      </c>
      <c r="AZ2600" s="144">
        <f t="shared" si="283"/>
        <v>0.15</v>
      </c>
      <c r="BA2600" s="54">
        <f t="shared" si="284"/>
        <v>23.791355117786246</v>
      </c>
      <c r="BB2600" s="54">
        <f t="shared" si="285"/>
        <v>19.121644882213751</v>
      </c>
    </row>
    <row r="2601" spans="1:54" x14ac:dyDescent="0.25">
      <c r="A2601" s="3">
        <v>44036</v>
      </c>
      <c r="B2601" s="77">
        <v>12304.04</v>
      </c>
      <c r="C2601" s="77">
        <v>2684.2348499999998</v>
      </c>
      <c r="D2601" s="77">
        <v>-107.6504</v>
      </c>
      <c r="E2601" s="77">
        <f t="shared" si="280"/>
        <v>172.05560000000003</v>
      </c>
      <c r="F2601" s="77">
        <v>7.6257000000000001</v>
      </c>
      <c r="G2601" s="77">
        <v>-59.258199999999995</v>
      </c>
      <c r="H2601">
        <v>0</v>
      </c>
      <c r="I2601" s="78">
        <v>12150</v>
      </c>
      <c r="J2601">
        <v>202008</v>
      </c>
      <c r="K2601" s="78">
        <v>12150</v>
      </c>
      <c r="L2601" s="77">
        <f t="shared" si="279"/>
        <v>-154.04000000000087</v>
      </c>
      <c r="M2601" s="78">
        <v>28455</v>
      </c>
      <c r="N2601" s="78">
        <v>692.08389999999997</v>
      </c>
      <c r="O2601" s="78">
        <v>-5587</v>
      </c>
      <c r="P2601" s="78">
        <v>-33.917140000000003</v>
      </c>
      <c r="Q2601" s="144">
        <v>27058.25</v>
      </c>
      <c r="R2601" s="78">
        <v>-33619</v>
      </c>
      <c r="S2601" s="78">
        <v>9525</v>
      </c>
      <c r="T2601" s="78">
        <v>959</v>
      </c>
      <c r="U2601" s="78">
        <v>41558</v>
      </c>
      <c r="V2601" s="219">
        <v>-2.3076182684441022E-2</v>
      </c>
      <c r="W2601" s="78">
        <v>-22001</v>
      </c>
      <c r="X2601" s="78">
        <v>-18650</v>
      </c>
      <c r="Y2601" s="78">
        <v>-15711</v>
      </c>
      <c r="Z2601" s="78">
        <v>-13323</v>
      </c>
      <c r="AA2601" s="78">
        <v>95.55</v>
      </c>
      <c r="AB2601" s="78">
        <v>106.31</v>
      </c>
      <c r="AC2601" s="78">
        <v>-8908</v>
      </c>
      <c r="AD2601" s="104">
        <v>-0.31828000000000001</v>
      </c>
      <c r="AE2601" s="78">
        <v>18728</v>
      </c>
      <c r="AF2601" s="104">
        <v>0.82674000000000003</v>
      </c>
      <c r="AG2601" s="78">
        <v>-16283</v>
      </c>
      <c r="AH2601" s="104">
        <v>-0.32196999999999998</v>
      </c>
      <c r="AI2601" s="78">
        <v>-10626</v>
      </c>
      <c r="AJ2601" s="104">
        <v>-0.47957</v>
      </c>
      <c r="AK2601" s="78">
        <v>12300</v>
      </c>
      <c r="AL2601" s="78">
        <v>11500</v>
      </c>
      <c r="AM2601" s="8">
        <v>12100</v>
      </c>
      <c r="AN2601" s="78">
        <v>522</v>
      </c>
      <c r="AO2601" s="78">
        <v>14800</v>
      </c>
      <c r="AP2601" s="78">
        <v>6800</v>
      </c>
      <c r="AQ2601" s="78">
        <v>12100</v>
      </c>
      <c r="AR2601" s="78">
        <v>723</v>
      </c>
      <c r="AS2601" s="78">
        <v>12400</v>
      </c>
      <c r="AT2601" s="78">
        <v>12200</v>
      </c>
      <c r="AU2601" s="78">
        <v>12250</v>
      </c>
      <c r="AV2601" s="78">
        <v>226</v>
      </c>
      <c r="AW2601" s="77">
        <v>24.95</v>
      </c>
      <c r="AX2601" s="144">
        <f t="shared" si="281"/>
        <v>0.93</v>
      </c>
      <c r="AY2601" s="144">
        <f t="shared" si="282"/>
        <v>0.81</v>
      </c>
      <c r="AZ2601" s="144">
        <f t="shared" si="283"/>
        <v>0.44</v>
      </c>
      <c r="BA2601" s="54">
        <f t="shared" si="284"/>
        <v>24.379261552171631</v>
      </c>
      <c r="BB2601" s="54">
        <f t="shared" si="285"/>
        <v>18.796738447828371</v>
      </c>
    </row>
    <row r="2602" spans="1:54" x14ac:dyDescent="0.25">
      <c r="A2602" s="3">
        <v>44039</v>
      </c>
      <c r="B2602" s="77">
        <v>12588.3</v>
      </c>
      <c r="C2602" s="77">
        <v>2566.1220800000001</v>
      </c>
      <c r="D2602" s="77">
        <v>75.472700000000003</v>
      </c>
      <c r="E2602" s="77">
        <f t="shared" si="280"/>
        <v>376.91070000000002</v>
      </c>
      <c r="F2602" s="77">
        <v>-1.3852000000000002</v>
      </c>
      <c r="G2602" s="77">
        <v>-6.3822999999999999</v>
      </c>
      <c r="H2602">
        <v>0</v>
      </c>
      <c r="I2602" s="78">
        <v>12503</v>
      </c>
      <c r="J2602">
        <v>202008</v>
      </c>
      <c r="K2602" s="78">
        <v>12503</v>
      </c>
      <c r="L2602" s="77">
        <f t="shared" si="279"/>
        <v>-85.299999999999272</v>
      </c>
      <c r="M2602" s="78">
        <v>32456</v>
      </c>
      <c r="N2602" s="78">
        <v>811.93544999999995</v>
      </c>
      <c r="O2602" s="78">
        <v>1267</v>
      </c>
      <c r="P2602" s="78">
        <v>7.9212300000000004</v>
      </c>
      <c r="Q2602" s="144">
        <v>32772.75</v>
      </c>
      <c r="R2602" s="78">
        <v>-32641</v>
      </c>
      <c r="S2602" s="78">
        <v>9187</v>
      </c>
      <c r="T2602" s="78">
        <v>8370</v>
      </c>
      <c r="U2602" s="78">
        <v>39552</v>
      </c>
      <c r="V2602" s="219">
        <v>-0.21162014563106796</v>
      </c>
      <c r="W2602" s="78">
        <v>-20477</v>
      </c>
      <c r="X2602" s="78">
        <v>-16292</v>
      </c>
      <c r="Y2602" s="78">
        <v>-11075</v>
      </c>
      <c r="Z2602" s="78">
        <v>-7344</v>
      </c>
      <c r="AA2602" s="78">
        <v>106.62</v>
      </c>
      <c r="AB2602" s="78">
        <v>145.18</v>
      </c>
      <c r="AC2602" s="78">
        <v>-4219</v>
      </c>
      <c r="AD2602" s="104">
        <v>-1.32497</v>
      </c>
      <c r="AE2602" s="78">
        <v>25468</v>
      </c>
      <c r="AF2602" s="104">
        <v>0.88685999999999998</v>
      </c>
      <c r="AG2602" s="78">
        <v>-1436</v>
      </c>
      <c r="AH2602" s="104">
        <v>0.36698999999999998</v>
      </c>
      <c r="AI2602" s="78">
        <v>-23362</v>
      </c>
      <c r="AJ2602" s="104">
        <v>-1.28118</v>
      </c>
      <c r="AK2602" s="78">
        <v>12300</v>
      </c>
      <c r="AL2602" s="78">
        <v>11500</v>
      </c>
      <c r="AM2602" s="8">
        <v>12500</v>
      </c>
      <c r="AN2602" s="78">
        <v>509</v>
      </c>
      <c r="AO2602" s="78">
        <v>14800</v>
      </c>
      <c r="AP2602" s="78">
        <v>6800</v>
      </c>
      <c r="AQ2602" s="78">
        <v>12400</v>
      </c>
      <c r="AR2602" s="78">
        <v>752</v>
      </c>
      <c r="AS2602" s="78">
        <v>12600</v>
      </c>
      <c r="AT2602" s="78">
        <v>12400</v>
      </c>
      <c r="AU2602" s="78">
        <v>12600</v>
      </c>
      <c r="AV2602" s="78">
        <v>172</v>
      </c>
      <c r="AW2602" s="77">
        <v>24.83</v>
      </c>
      <c r="AX2602" s="144">
        <f t="shared" si="281"/>
        <v>0.89</v>
      </c>
      <c r="AY2602" s="144">
        <f t="shared" si="282"/>
        <v>0.81</v>
      </c>
      <c r="AZ2602" s="144">
        <f t="shared" si="283"/>
        <v>0.44</v>
      </c>
      <c r="BA2602" s="54">
        <f t="shared" si="284"/>
        <v>24.382201751025725</v>
      </c>
      <c r="BB2602" s="54">
        <f t="shared" si="285"/>
        <v>18.794798248974274</v>
      </c>
    </row>
    <row r="2603" spans="1:54" x14ac:dyDescent="0.25">
      <c r="A2603" s="3">
        <v>44040</v>
      </c>
      <c r="B2603" s="77">
        <v>12586.73</v>
      </c>
      <c r="C2603" s="77">
        <v>3489.2281800000001</v>
      </c>
      <c r="D2603" s="77">
        <v>-72.933400000000006</v>
      </c>
      <c r="E2603" s="77">
        <f t="shared" si="280"/>
        <v>235.64600000000007</v>
      </c>
      <c r="F2603" s="77">
        <v>-5.5861999999999998</v>
      </c>
      <c r="G2603" s="77">
        <v>-36.134799999999998</v>
      </c>
      <c r="H2603">
        <v>0</v>
      </c>
      <c r="I2603" s="78">
        <v>12457</v>
      </c>
      <c r="J2603">
        <v>202008</v>
      </c>
      <c r="K2603" s="78">
        <v>12457</v>
      </c>
      <c r="L2603" s="77">
        <f t="shared" si="279"/>
        <v>-129.72999999999956</v>
      </c>
      <c r="M2603" s="78">
        <v>29267</v>
      </c>
      <c r="N2603" s="78">
        <v>729.70222000000001</v>
      </c>
      <c r="O2603" s="78">
        <v>-1930</v>
      </c>
      <c r="P2603" s="78">
        <v>-12.01126</v>
      </c>
      <c r="Q2603" s="144">
        <v>28784.5</v>
      </c>
      <c r="R2603" s="78">
        <v>-33451</v>
      </c>
      <c r="S2603" s="78">
        <v>8482</v>
      </c>
      <c r="T2603" s="78">
        <v>4005</v>
      </c>
      <c r="U2603" s="78">
        <v>37845</v>
      </c>
      <c r="V2603" s="219">
        <v>-0.10582639714625446</v>
      </c>
      <c r="W2603" s="78">
        <v>-22808</v>
      </c>
      <c r="X2603" s="78">
        <v>-18207</v>
      </c>
      <c r="Y2603" s="78">
        <v>-16076</v>
      </c>
      <c r="Z2603" s="78">
        <v>-13220</v>
      </c>
      <c r="AA2603" s="78">
        <v>97.02</v>
      </c>
      <c r="AB2603" s="78">
        <v>128.35</v>
      </c>
      <c r="AC2603" s="78">
        <v>-8450</v>
      </c>
      <c r="AD2603" s="104">
        <v>-1.3492999999999999</v>
      </c>
      <c r="AE2603" s="78">
        <v>17130</v>
      </c>
      <c r="AF2603" s="104">
        <v>0.36414000000000002</v>
      </c>
      <c r="AG2603" s="78">
        <v>-10661</v>
      </c>
      <c r="AH2603" s="104">
        <v>1.9166700000000001</v>
      </c>
      <c r="AI2603" s="78">
        <v>-26654</v>
      </c>
      <c r="AJ2603" s="104">
        <v>-0.28240999999999999</v>
      </c>
      <c r="AK2603" s="78">
        <v>12300</v>
      </c>
      <c r="AL2603" s="78">
        <v>12000</v>
      </c>
      <c r="AM2603" s="8">
        <v>12500</v>
      </c>
      <c r="AN2603" s="78">
        <v>572</v>
      </c>
      <c r="AO2603" s="78">
        <v>14800</v>
      </c>
      <c r="AP2603" s="78">
        <v>6800</v>
      </c>
      <c r="AQ2603" s="78">
        <v>12400</v>
      </c>
      <c r="AR2603" s="78">
        <v>803</v>
      </c>
      <c r="AS2603" s="78">
        <v>12800</v>
      </c>
      <c r="AT2603" s="78">
        <v>12400</v>
      </c>
      <c r="AU2603" s="78">
        <v>12550</v>
      </c>
      <c r="AV2603" s="78">
        <v>152</v>
      </c>
      <c r="AW2603" s="77">
        <v>27.82</v>
      </c>
      <c r="AX2603" s="144">
        <f t="shared" si="281"/>
        <v>0.96</v>
      </c>
      <c r="AY2603" s="144">
        <f t="shared" si="282"/>
        <v>0.95</v>
      </c>
      <c r="AZ2603" s="144">
        <f t="shared" si="283"/>
        <v>0.56000000000000005</v>
      </c>
      <c r="BA2603" s="54">
        <f t="shared" si="284"/>
        <v>25.808169010345303</v>
      </c>
      <c r="BB2603" s="54">
        <f t="shared" si="285"/>
        <v>17.920830989654696</v>
      </c>
    </row>
    <row r="2604" spans="1:54" x14ac:dyDescent="0.25">
      <c r="A2604" s="3">
        <v>44041</v>
      </c>
      <c r="B2604" s="77">
        <v>12540.97</v>
      </c>
      <c r="C2604" s="77">
        <v>2212.2051900000001</v>
      </c>
      <c r="D2604" s="77">
        <v>-61.313800000000001</v>
      </c>
      <c r="E2604" s="77">
        <f t="shared" si="280"/>
        <v>137.86310000000003</v>
      </c>
      <c r="F2604" s="77">
        <v>-11.095799999999999</v>
      </c>
      <c r="G2604" s="77">
        <v>-48.963699999999996</v>
      </c>
      <c r="H2604" t="s">
        <v>1993</v>
      </c>
      <c r="I2604" s="78">
        <v>12423</v>
      </c>
      <c r="J2604">
        <v>202008</v>
      </c>
      <c r="K2604" s="78">
        <v>12423</v>
      </c>
      <c r="L2604" s="77">
        <f t="shared" si="279"/>
        <v>-117.96999999999935</v>
      </c>
      <c r="M2604" s="78">
        <v>29130</v>
      </c>
      <c r="N2604" s="78">
        <v>724.48816999999997</v>
      </c>
      <c r="O2604" s="78">
        <v>-2943</v>
      </c>
      <c r="P2604" s="78">
        <v>-18.254190000000001</v>
      </c>
      <c r="Q2604" s="144">
        <v>28394.25</v>
      </c>
      <c r="R2604" s="78">
        <v>-34695</v>
      </c>
      <c r="S2604" s="78">
        <v>8002</v>
      </c>
      <c r="T2604" s="78">
        <v>1390</v>
      </c>
      <c r="U2604" s="78">
        <v>39893</v>
      </c>
      <c r="V2604" s="219">
        <v>-3.484320557491289E-2</v>
      </c>
      <c r="W2604" s="78">
        <v>-20962</v>
      </c>
      <c r="X2604" s="78">
        <v>-20962</v>
      </c>
      <c r="Y2604" s="78">
        <v>-17739</v>
      </c>
      <c r="Z2604" s="78">
        <v>-14675</v>
      </c>
      <c r="AA2604" s="78">
        <v>106.68</v>
      </c>
      <c r="AB2604" s="78">
        <v>127.96</v>
      </c>
      <c r="AC2604" s="78">
        <v>-9123</v>
      </c>
      <c r="AD2604" s="104">
        <v>-1.14232</v>
      </c>
      <c r="AE2604" s="78">
        <v>16074</v>
      </c>
      <c r="AF2604" s="104">
        <v>0.57528999999999997</v>
      </c>
      <c r="AG2604" s="78">
        <v>5120</v>
      </c>
      <c r="AH2604" s="104">
        <v>1.5534399999999999</v>
      </c>
      <c r="AI2604" s="78">
        <v>-25830</v>
      </c>
      <c r="AJ2604" s="104">
        <v>-0.95909</v>
      </c>
      <c r="AK2604" s="78">
        <v>12800</v>
      </c>
      <c r="AL2604" s="78">
        <v>12000</v>
      </c>
      <c r="AM2604" s="8">
        <v>12400</v>
      </c>
      <c r="AN2604" s="78">
        <v>522</v>
      </c>
      <c r="AO2604" s="78">
        <v>14800</v>
      </c>
      <c r="AP2604" s="78">
        <v>6800</v>
      </c>
      <c r="AQ2604" s="78">
        <v>12400</v>
      </c>
      <c r="AR2604" s="78">
        <v>780</v>
      </c>
      <c r="AS2604" s="78">
        <v>12650</v>
      </c>
      <c r="AT2604" s="78">
        <v>12000</v>
      </c>
      <c r="AU2604" s="78">
        <v>12500</v>
      </c>
      <c r="AV2604" s="78">
        <v>266</v>
      </c>
      <c r="AW2604" s="77">
        <v>27.51</v>
      </c>
      <c r="AX2604" s="144">
        <f t="shared" si="281"/>
        <v>0.96</v>
      </c>
      <c r="AY2604" s="144">
        <f t="shared" si="282"/>
        <v>0.95</v>
      </c>
      <c r="AZ2604" s="144">
        <f t="shared" si="283"/>
        <v>0.55000000000000004</v>
      </c>
      <c r="BA2604" s="54">
        <f t="shared" si="284"/>
        <v>26.835178239051594</v>
      </c>
      <c r="BB2604" s="54">
        <f t="shared" si="285"/>
        <v>17.475821760948399</v>
      </c>
    </row>
    <row r="2605" spans="1:54" x14ac:dyDescent="0.25">
      <c r="A2605" s="3">
        <v>44042</v>
      </c>
      <c r="B2605" s="77">
        <v>12722.92</v>
      </c>
      <c r="C2605" s="77">
        <v>2157.0748199999998</v>
      </c>
      <c r="D2605" s="77">
        <v>-28.4117</v>
      </c>
      <c r="E2605" s="77">
        <f t="shared" si="280"/>
        <v>80.889899999999997</v>
      </c>
      <c r="F2605" s="77">
        <v>10.1182</v>
      </c>
      <c r="G2605" s="77">
        <v>-6.6776999999999997</v>
      </c>
      <c r="H2605">
        <v>0</v>
      </c>
      <c r="I2605" s="78">
        <v>12596</v>
      </c>
      <c r="J2605">
        <v>202008</v>
      </c>
      <c r="K2605" s="78">
        <v>12596</v>
      </c>
      <c r="L2605" s="77">
        <f t="shared" si="279"/>
        <v>-126.92000000000007</v>
      </c>
      <c r="M2605" s="78">
        <v>31873</v>
      </c>
      <c r="N2605" s="78">
        <v>803.73864000000003</v>
      </c>
      <c r="O2605" s="78">
        <v>2615</v>
      </c>
      <c r="P2605" s="78">
        <v>16.477080000000001</v>
      </c>
      <c r="Q2605" s="144">
        <v>32526.75</v>
      </c>
      <c r="R2605" s="78">
        <v>-34645</v>
      </c>
      <c r="S2605" s="78">
        <v>8959</v>
      </c>
      <c r="T2605" s="78">
        <v>6956</v>
      </c>
      <c r="U2605" s="78">
        <v>41226</v>
      </c>
      <c r="V2605" s="219">
        <v>-0.16872847232329113</v>
      </c>
      <c r="W2605" s="78">
        <v>-20038</v>
      </c>
      <c r="X2605" s="78">
        <v>-15957</v>
      </c>
      <c r="Y2605" s="78">
        <v>-15033</v>
      </c>
      <c r="Z2605" s="78">
        <v>-11631</v>
      </c>
      <c r="AA2605" s="78">
        <v>90.02</v>
      </c>
      <c r="AB2605" s="78">
        <v>128.65</v>
      </c>
      <c r="AC2605" s="78">
        <v>-11047</v>
      </c>
      <c r="AD2605" s="104">
        <v>-1.8738600000000001</v>
      </c>
      <c r="AE2605" s="78">
        <v>10934</v>
      </c>
      <c r="AF2605" s="104">
        <v>-3.4450000000000001E-2</v>
      </c>
      <c r="AG2605" s="78">
        <v>362</v>
      </c>
      <c r="AH2605" s="104">
        <v>1.9238999999999999</v>
      </c>
      <c r="AI2605" s="78">
        <v>-22774</v>
      </c>
      <c r="AJ2605" s="104">
        <v>-0.57511000000000001</v>
      </c>
      <c r="AK2605" s="78">
        <v>13000</v>
      </c>
      <c r="AL2605" s="78">
        <v>11500</v>
      </c>
      <c r="AM2605" s="8">
        <v>12600</v>
      </c>
      <c r="AN2605" s="78">
        <v>507</v>
      </c>
      <c r="AO2605" s="78">
        <v>14800</v>
      </c>
      <c r="AP2605" s="78">
        <v>6800</v>
      </c>
      <c r="AQ2605" s="78">
        <v>12500</v>
      </c>
      <c r="AR2605" s="78">
        <v>760</v>
      </c>
      <c r="AS2605" s="78">
        <v>13000</v>
      </c>
      <c r="AT2605" s="78">
        <v>12200</v>
      </c>
      <c r="AU2605" s="78">
        <v>12700</v>
      </c>
      <c r="AV2605" s="78">
        <v>275</v>
      </c>
      <c r="AW2605" s="77">
        <v>26.3</v>
      </c>
      <c r="AX2605" s="144">
        <f t="shared" si="281"/>
        <v>0.93</v>
      </c>
      <c r="AY2605" s="144">
        <f t="shared" si="282"/>
        <v>0.91</v>
      </c>
      <c r="AZ2605" s="144">
        <f t="shared" si="283"/>
        <v>0.46</v>
      </c>
      <c r="BA2605" s="54">
        <f t="shared" si="284"/>
        <v>27.396330848519831</v>
      </c>
      <c r="BB2605" s="54">
        <f t="shared" si="285"/>
        <v>17.514669151480156</v>
      </c>
    </row>
    <row r="2606" spans="1:54" x14ac:dyDescent="0.25">
      <c r="A2606" s="3">
        <v>44043</v>
      </c>
      <c r="B2606" s="77">
        <v>12664.8</v>
      </c>
      <c r="C2606" s="77">
        <v>2104.36132</v>
      </c>
      <c r="D2606" s="77">
        <v>-89.118799999999993</v>
      </c>
      <c r="E2606" s="77">
        <f t="shared" si="280"/>
        <v>-114.92879999999998</v>
      </c>
      <c r="F2606" s="77">
        <v>2.5764</v>
      </c>
      <c r="G2606" s="77">
        <v>-1.3072999999999999</v>
      </c>
      <c r="H2606">
        <v>0</v>
      </c>
      <c r="I2606" s="78">
        <v>12577</v>
      </c>
      <c r="J2606">
        <v>202008</v>
      </c>
      <c r="K2606" s="78">
        <v>12577</v>
      </c>
      <c r="L2606" s="77">
        <f t="shared" si="279"/>
        <v>-87.799999999999272</v>
      </c>
      <c r="M2606" s="78">
        <v>29242</v>
      </c>
      <c r="N2606" s="78">
        <v>736.43931999999995</v>
      </c>
      <c r="O2606" s="78">
        <v>-884</v>
      </c>
      <c r="P2606" s="78">
        <v>-5.5433500000000002</v>
      </c>
      <c r="Q2606" s="144">
        <v>29021</v>
      </c>
      <c r="R2606" s="78">
        <v>-34281</v>
      </c>
      <c r="S2606" s="78">
        <v>8853</v>
      </c>
      <c r="T2606" s="78">
        <v>3291</v>
      </c>
      <c r="U2606" s="78">
        <v>42171</v>
      </c>
      <c r="V2606" s="219">
        <v>-7.8039410969623677E-2</v>
      </c>
      <c r="W2606" s="78">
        <v>-20211</v>
      </c>
      <c r="X2606" s="78">
        <v>-15689</v>
      </c>
      <c r="Y2606" s="78">
        <v>-17706</v>
      </c>
      <c r="Z2606" s="78">
        <v>-10845</v>
      </c>
      <c r="AA2606" s="78">
        <v>113.03</v>
      </c>
      <c r="AB2606" s="78">
        <v>125.83</v>
      </c>
      <c r="AC2606" s="78">
        <v>-13702</v>
      </c>
      <c r="AD2606" s="104">
        <v>-2.03687</v>
      </c>
      <c r="AE2606" s="78">
        <v>12850</v>
      </c>
      <c r="AF2606" s="104">
        <v>4.5159999999999999E-2</v>
      </c>
      <c r="AG2606" s="78">
        <v>-2499</v>
      </c>
      <c r="AH2606" s="104">
        <v>1.8742099999999999</v>
      </c>
      <c r="AI2606" s="78">
        <v>-23239</v>
      </c>
      <c r="AJ2606" s="104">
        <v>-0.64729999999999999</v>
      </c>
      <c r="AK2606" s="78">
        <v>13000</v>
      </c>
      <c r="AL2606" s="78">
        <v>12000</v>
      </c>
      <c r="AM2606" s="8">
        <v>12600</v>
      </c>
      <c r="AN2606" s="78">
        <v>497</v>
      </c>
      <c r="AO2606" s="78">
        <v>14800</v>
      </c>
      <c r="AP2606" s="78">
        <v>6800</v>
      </c>
      <c r="AQ2606" s="78">
        <v>12500</v>
      </c>
      <c r="AR2606" s="78">
        <v>784</v>
      </c>
      <c r="AS2606" s="78">
        <v>13000</v>
      </c>
      <c r="AT2606" s="78">
        <v>12200</v>
      </c>
      <c r="AU2606" s="78">
        <v>12650</v>
      </c>
      <c r="AV2606" s="78">
        <v>251</v>
      </c>
      <c r="AW2606" s="77">
        <v>26.2</v>
      </c>
      <c r="AX2606" s="144">
        <f t="shared" si="281"/>
        <v>0.89</v>
      </c>
      <c r="AY2606" s="144">
        <f t="shared" si="282"/>
        <v>0.89</v>
      </c>
      <c r="AZ2606" s="144">
        <f t="shared" si="283"/>
        <v>0.45</v>
      </c>
      <c r="BA2606" s="54">
        <f t="shared" si="284"/>
        <v>27.857202344470888</v>
      </c>
      <c r="BB2606" s="54">
        <f t="shared" si="285"/>
        <v>17.631797655529109</v>
      </c>
    </row>
    <row r="2607" spans="1:54" x14ac:dyDescent="0.25">
      <c r="A2607" s="3">
        <v>44046</v>
      </c>
      <c r="B2607" s="77">
        <v>12513.03</v>
      </c>
      <c r="C2607" s="77">
        <v>2333.0500900000002</v>
      </c>
      <c r="D2607" s="77">
        <v>-302.4058</v>
      </c>
      <c r="E2607" s="77">
        <f t="shared" si="280"/>
        <v>-618.87879999999996</v>
      </c>
      <c r="F2607" s="77">
        <v>2.6219999999999999</v>
      </c>
      <c r="G2607" s="77">
        <v>-6.6837</v>
      </c>
      <c r="H2607">
        <v>0</v>
      </c>
      <c r="I2607" s="78">
        <v>12443</v>
      </c>
      <c r="J2607">
        <v>202008</v>
      </c>
      <c r="K2607" s="78">
        <v>12443</v>
      </c>
      <c r="L2607" s="77">
        <f t="shared" si="279"/>
        <v>-70.030000000000655</v>
      </c>
      <c r="M2607" s="78">
        <v>24623</v>
      </c>
      <c r="N2607" s="78">
        <v>613.56074000000001</v>
      </c>
      <c r="O2607" s="78">
        <v>-5951</v>
      </c>
      <c r="P2607" s="78">
        <v>-36.992130000000003</v>
      </c>
      <c r="Q2607" s="144">
        <v>23135.25</v>
      </c>
      <c r="R2607" s="78">
        <v>-35617</v>
      </c>
      <c r="S2607" s="78">
        <v>10909</v>
      </c>
      <c r="T2607" s="78">
        <v>611</v>
      </c>
      <c r="U2607" s="78">
        <v>50212</v>
      </c>
      <c r="V2607" s="219">
        <v>-1.2168405958734963E-2</v>
      </c>
      <c r="W2607" s="78">
        <v>-20833</v>
      </c>
      <c r="X2607" s="78">
        <v>-20833</v>
      </c>
      <c r="Y2607" s="78">
        <v>-18896</v>
      </c>
      <c r="Z2607" s="78">
        <v>-16296</v>
      </c>
      <c r="AA2607" s="78">
        <v>90.97</v>
      </c>
      <c r="AB2607" s="78">
        <v>113.61</v>
      </c>
      <c r="AC2607" s="78">
        <v>-17228</v>
      </c>
      <c r="AD2607" s="104">
        <v>-1.6195999999999999</v>
      </c>
      <c r="AE2607" s="78">
        <v>12562</v>
      </c>
      <c r="AF2607" s="104">
        <v>-5.5829999999999998E-2</v>
      </c>
      <c r="AG2607" s="78">
        <v>-20841</v>
      </c>
      <c r="AH2607" s="104">
        <v>1.1018399999999999</v>
      </c>
      <c r="AI2607" s="78">
        <v>-8945</v>
      </c>
      <c r="AJ2607" s="104">
        <v>-1.3979999999999999E-2</v>
      </c>
      <c r="AK2607" s="78">
        <v>13000</v>
      </c>
      <c r="AL2607" s="78">
        <v>12000</v>
      </c>
      <c r="AM2607" s="8">
        <v>12400</v>
      </c>
      <c r="AN2607" s="78">
        <v>457</v>
      </c>
      <c r="AO2607" s="78">
        <v>14800</v>
      </c>
      <c r="AP2607" s="78">
        <v>6800</v>
      </c>
      <c r="AQ2607" s="78">
        <v>12400</v>
      </c>
      <c r="AR2607" s="78">
        <v>739</v>
      </c>
      <c r="AS2607" s="78">
        <v>12700</v>
      </c>
      <c r="AT2607" s="78">
        <v>12200</v>
      </c>
      <c r="AU2607" s="78">
        <v>12550</v>
      </c>
      <c r="AV2607" s="78">
        <v>176</v>
      </c>
      <c r="AW2607" s="77">
        <v>27.21</v>
      </c>
      <c r="AX2607" s="144">
        <f t="shared" si="281"/>
        <v>0.93</v>
      </c>
      <c r="AY2607" s="144">
        <f t="shared" si="282"/>
        <v>0.93</v>
      </c>
      <c r="AZ2607" s="144">
        <f t="shared" si="283"/>
        <v>0.53</v>
      </c>
      <c r="BA2607" s="54">
        <f t="shared" si="284"/>
        <v>28.474828300659333</v>
      </c>
      <c r="BB2607" s="54">
        <f t="shared" si="285"/>
        <v>17.524171699340656</v>
      </c>
    </row>
    <row r="2608" spans="1:54" x14ac:dyDescent="0.25">
      <c r="A2608" s="3">
        <v>44047</v>
      </c>
      <c r="B2608" s="77">
        <v>12709.92</v>
      </c>
      <c r="C2608" s="77">
        <v>2135.6321699999999</v>
      </c>
      <c r="D2608" s="77">
        <v>56.060500000000005</v>
      </c>
      <c r="E2608" s="77">
        <f t="shared" si="280"/>
        <v>-608.49189999999999</v>
      </c>
      <c r="F2608" s="77">
        <v>8.0204000000000004</v>
      </c>
      <c r="G2608" s="77">
        <v>12.641300000000001</v>
      </c>
      <c r="H2608">
        <v>0</v>
      </c>
      <c r="I2608" s="78">
        <v>12629</v>
      </c>
      <c r="J2608">
        <v>202008</v>
      </c>
      <c r="K2608" s="78">
        <v>12629</v>
      </c>
      <c r="L2608" s="77">
        <f t="shared" si="279"/>
        <v>-80.920000000000073</v>
      </c>
      <c r="M2608" s="78">
        <v>30826</v>
      </c>
      <c r="N2608" s="78">
        <v>779.57902000000001</v>
      </c>
      <c r="O2608" s="78">
        <v>3776</v>
      </c>
      <c r="P2608" s="78">
        <v>23.86063</v>
      </c>
      <c r="Q2608" s="144">
        <v>31770</v>
      </c>
      <c r="R2608" s="78">
        <v>-34547</v>
      </c>
      <c r="S2608" s="78">
        <v>10621</v>
      </c>
      <c r="T2608" s="78">
        <v>9694</v>
      </c>
      <c r="U2608" s="78">
        <v>49651</v>
      </c>
      <c r="V2608" s="219">
        <v>-0.19524279470705524</v>
      </c>
      <c r="W2608" s="78">
        <v>-17628</v>
      </c>
      <c r="X2608" s="78">
        <v>-17628</v>
      </c>
      <c r="Y2608" s="78">
        <v>-14004</v>
      </c>
      <c r="Z2608" s="78">
        <v>-11145</v>
      </c>
      <c r="AA2608" s="78">
        <v>115.73</v>
      </c>
      <c r="AB2608" s="78">
        <v>126.45</v>
      </c>
      <c r="AC2608" s="78">
        <v>-12597</v>
      </c>
      <c r="AD2608" s="104">
        <v>-2.1692100000000001</v>
      </c>
      <c r="AE2608" s="78">
        <v>11598</v>
      </c>
      <c r="AF2608" s="104">
        <v>-8.1899999999999994E-3</v>
      </c>
      <c r="AG2608" s="78">
        <v>-10167</v>
      </c>
      <c r="AH2608" s="104">
        <v>1.56155</v>
      </c>
      <c r="AI2608" s="78">
        <v>-24376</v>
      </c>
      <c r="AJ2608" s="104">
        <v>-0.60655000000000003</v>
      </c>
      <c r="AK2608" s="78">
        <v>12800</v>
      </c>
      <c r="AL2608" s="78">
        <v>12000</v>
      </c>
      <c r="AM2608" s="8">
        <v>12600</v>
      </c>
      <c r="AN2608" s="78">
        <v>401</v>
      </c>
      <c r="AO2608" s="78">
        <v>14800</v>
      </c>
      <c r="AP2608" s="78">
        <v>6800</v>
      </c>
      <c r="AQ2608" s="78">
        <v>12600</v>
      </c>
      <c r="AR2608" s="78">
        <v>682</v>
      </c>
      <c r="AS2608" s="78">
        <v>12750</v>
      </c>
      <c r="AT2608" s="78">
        <v>12500</v>
      </c>
      <c r="AU2608" s="78">
        <v>12700</v>
      </c>
      <c r="AV2608" s="78">
        <v>102.5</v>
      </c>
      <c r="AW2608" s="77">
        <v>24.5</v>
      </c>
      <c r="AX2608" s="144">
        <f t="shared" si="281"/>
        <v>0.72</v>
      </c>
      <c r="AY2608" s="144">
        <f t="shared" si="282"/>
        <v>0.73</v>
      </c>
      <c r="AZ2608" s="144">
        <f t="shared" si="283"/>
        <v>0.37</v>
      </c>
      <c r="BA2608" s="54">
        <f t="shared" si="284"/>
        <v>28.61843817386174</v>
      </c>
      <c r="BB2608" s="54">
        <f t="shared" si="285"/>
        <v>17.650561826138251</v>
      </c>
    </row>
    <row r="2609" spans="1:54" x14ac:dyDescent="0.25">
      <c r="A2609" s="3">
        <v>44048</v>
      </c>
      <c r="B2609" s="77">
        <v>12802.3</v>
      </c>
      <c r="C2609" s="77">
        <v>2408.2438099999999</v>
      </c>
      <c r="D2609" s="77">
        <v>-3.0227999999999997</v>
      </c>
      <c r="E2609" s="77">
        <f t="shared" si="280"/>
        <v>-556.68649999999991</v>
      </c>
      <c r="F2609" s="77">
        <v>16.6358</v>
      </c>
      <c r="G2609" s="77">
        <v>-1.8612</v>
      </c>
      <c r="H2609" t="s">
        <v>1994</v>
      </c>
      <c r="I2609" s="78">
        <v>12744</v>
      </c>
      <c r="J2609">
        <v>202008</v>
      </c>
      <c r="K2609" s="78">
        <v>12744</v>
      </c>
      <c r="L2609" s="77">
        <f t="shared" si="279"/>
        <v>-58.299999999999272</v>
      </c>
      <c r="M2609" s="78">
        <v>31663</v>
      </c>
      <c r="N2609" s="78">
        <v>807.92278999999996</v>
      </c>
      <c r="O2609" s="78">
        <v>4649</v>
      </c>
      <c r="P2609" s="78">
        <v>29.63307</v>
      </c>
      <c r="Q2609" s="144">
        <v>32825.25</v>
      </c>
      <c r="R2609" s="78">
        <v>-34207</v>
      </c>
      <c r="S2609" s="78">
        <v>9489</v>
      </c>
      <c r="T2609" s="78">
        <v>10232</v>
      </c>
      <c r="U2609" s="78">
        <v>50659</v>
      </c>
      <c r="V2609" s="219">
        <v>-0.20197793087111865</v>
      </c>
      <c r="W2609" s="78">
        <v>-16222</v>
      </c>
      <c r="X2609" s="78">
        <v>-16222</v>
      </c>
      <c r="Y2609" s="78">
        <v>-11912</v>
      </c>
      <c r="Z2609" s="78">
        <v>-9620</v>
      </c>
      <c r="AA2609" s="78">
        <v>102</v>
      </c>
      <c r="AB2609" s="78">
        <v>126.5</v>
      </c>
      <c r="AC2609" s="78">
        <v>-9619</v>
      </c>
      <c r="AD2609" s="104">
        <v>-2.7290399999999999</v>
      </c>
      <c r="AE2609" s="78">
        <v>10703</v>
      </c>
      <c r="AF2609" s="104">
        <v>0.11264</v>
      </c>
      <c r="AG2609" s="78">
        <v>2601</v>
      </c>
      <c r="AH2609" s="104">
        <v>2.5924200000000002</v>
      </c>
      <c r="AI2609" s="78">
        <v>-25876</v>
      </c>
      <c r="AJ2609" s="104">
        <v>-0.71797</v>
      </c>
      <c r="AK2609" s="78">
        <v>13000</v>
      </c>
      <c r="AL2609" s="78">
        <v>12000</v>
      </c>
      <c r="AM2609" s="8">
        <v>12700</v>
      </c>
      <c r="AN2609" s="78">
        <v>389</v>
      </c>
      <c r="AO2609" s="78">
        <v>14800</v>
      </c>
      <c r="AP2609" s="78">
        <v>6800</v>
      </c>
      <c r="AQ2609" s="78">
        <v>12700</v>
      </c>
      <c r="AR2609" s="78">
        <v>672</v>
      </c>
      <c r="AS2609" s="78">
        <v>13200</v>
      </c>
      <c r="AT2609" s="78">
        <v>12300</v>
      </c>
      <c r="AU2609" s="78">
        <v>12800</v>
      </c>
      <c r="AV2609" s="78">
        <v>243</v>
      </c>
      <c r="AW2609" s="77">
        <v>23.96</v>
      </c>
      <c r="AX2609" s="144">
        <f t="shared" si="281"/>
        <v>0.68</v>
      </c>
      <c r="AY2609" s="144">
        <f t="shared" si="282"/>
        <v>0.69</v>
      </c>
      <c r="AZ2609" s="144">
        <f t="shared" si="283"/>
        <v>0.35</v>
      </c>
      <c r="BA2609" s="54">
        <f t="shared" si="284"/>
        <v>28.699604682722409</v>
      </c>
      <c r="BB2609" s="54">
        <f t="shared" si="285"/>
        <v>17.799395317277579</v>
      </c>
    </row>
    <row r="2610" spans="1:54" x14ac:dyDescent="0.25">
      <c r="A2610" s="3">
        <v>44049</v>
      </c>
      <c r="B2610" s="77">
        <v>12913.5</v>
      </c>
      <c r="C2610" s="77">
        <v>2620.9261299999998</v>
      </c>
      <c r="D2610" s="77">
        <v>39.247399999999999</v>
      </c>
      <c r="E2610" s="77">
        <f t="shared" si="280"/>
        <v>-450.70110000000011</v>
      </c>
      <c r="F2610" s="77">
        <v>4.5636000000000001</v>
      </c>
      <c r="G2610" s="77">
        <v>-11.5451</v>
      </c>
      <c r="H2610">
        <v>0</v>
      </c>
      <c r="I2610" s="78">
        <v>12835</v>
      </c>
      <c r="J2610">
        <v>202008</v>
      </c>
      <c r="K2610" s="78">
        <v>12835</v>
      </c>
      <c r="L2610" s="77">
        <f t="shared" si="279"/>
        <v>-78.5</v>
      </c>
      <c r="M2610" s="78">
        <v>31478</v>
      </c>
      <c r="N2610" s="78">
        <v>809.24676999999997</v>
      </c>
      <c r="O2610" s="78">
        <v>4799</v>
      </c>
      <c r="P2610" s="78">
        <v>30.82057</v>
      </c>
      <c r="Q2610" s="144">
        <v>32677.75</v>
      </c>
      <c r="R2610" s="78">
        <v>-34197</v>
      </c>
      <c r="S2610" s="78">
        <v>9657</v>
      </c>
      <c r="T2610" s="78">
        <v>12315</v>
      </c>
      <c r="U2610" s="78">
        <v>49540</v>
      </c>
      <c r="V2610" s="219">
        <v>-0.24858700040371418</v>
      </c>
      <c r="W2610" s="78">
        <v>-16747</v>
      </c>
      <c r="X2610" s="78">
        <v>-16747</v>
      </c>
      <c r="Y2610" s="78">
        <v>-13985</v>
      </c>
      <c r="Z2610" s="78">
        <v>-11113</v>
      </c>
      <c r="AA2610" s="78">
        <v>101.63</v>
      </c>
      <c r="AB2610" s="78">
        <v>130.44</v>
      </c>
      <c r="AC2610" s="78">
        <v>-9623</v>
      </c>
      <c r="AD2610" s="104">
        <v>-3.3078799999999999</v>
      </c>
      <c r="AE2610" s="78">
        <v>14642</v>
      </c>
      <c r="AF2610" s="104">
        <v>-2.5159999999999998E-2</v>
      </c>
      <c r="AG2610" s="78">
        <v>-1342</v>
      </c>
      <c r="AH2610" s="104">
        <v>2.7550699999999999</v>
      </c>
      <c r="AI2610" s="78">
        <v>-26380</v>
      </c>
      <c r="AJ2610" s="104">
        <v>-0.5554</v>
      </c>
      <c r="AK2610" s="78">
        <v>12800</v>
      </c>
      <c r="AL2610" s="78">
        <v>12000</v>
      </c>
      <c r="AM2610" s="8">
        <v>12800</v>
      </c>
      <c r="AN2610" s="78">
        <v>381</v>
      </c>
      <c r="AO2610" s="78">
        <v>14800</v>
      </c>
      <c r="AP2610" s="78">
        <v>6800</v>
      </c>
      <c r="AQ2610" s="78">
        <v>12800</v>
      </c>
      <c r="AR2610" s="78">
        <v>675</v>
      </c>
      <c r="AS2610" s="78">
        <v>13100</v>
      </c>
      <c r="AT2610" s="78">
        <v>12700</v>
      </c>
      <c r="AU2610" s="78">
        <v>12900</v>
      </c>
      <c r="AV2610" s="78">
        <v>241</v>
      </c>
      <c r="AW2610" s="77">
        <v>25.11</v>
      </c>
      <c r="AX2610" s="144">
        <f t="shared" si="281"/>
        <v>0.82</v>
      </c>
      <c r="AY2610" s="144">
        <f t="shared" si="282"/>
        <v>0.85</v>
      </c>
      <c r="AZ2610" s="144">
        <f t="shared" si="283"/>
        <v>0.46</v>
      </c>
      <c r="BA2610" s="54">
        <f t="shared" si="284"/>
        <v>28.872872337769067</v>
      </c>
      <c r="BB2610" s="54">
        <f t="shared" si="285"/>
        <v>17.996127662230919</v>
      </c>
    </row>
    <row r="2611" spans="1:54" x14ac:dyDescent="0.25">
      <c r="A2611" s="3">
        <v>44050</v>
      </c>
      <c r="B2611" s="77">
        <v>12828.87</v>
      </c>
      <c r="C2611" s="77">
        <v>2401.9654999999998</v>
      </c>
      <c r="D2611" s="77">
        <v>-121.85860000000001</v>
      </c>
      <c r="E2611" s="77">
        <f t="shared" si="280"/>
        <v>-575.13690000000008</v>
      </c>
      <c r="F2611" s="77">
        <v>-3.6989999999999998</v>
      </c>
      <c r="G2611" s="77">
        <v>-22.2317</v>
      </c>
      <c r="H2611">
        <v>0</v>
      </c>
      <c r="I2611" s="78">
        <v>12763</v>
      </c>
      <c r="J2611">
        <v>202008</v>
      </c>
      <c r="K2611" s="78">
        <v>12763</v>
      </c>
      <c r="L2611" s="77">
        <f t="shared" si="279"/>
        <v>-65.8700000000008</v>
      </c>
      <c r="M2611" s="78">
        <v>31855</v>
      </c>
      <c r="N2611" s="78">
        <v>814.01157999999998</v>
      </c>
      <c r="O2611" s="78">
        <v>-495</v>
      </c>
      <c r="P2611" s="78">
        <v>-3.1347100000000001</v>
      </c>
      <c r="Q2611" s="144">
        <v>31731.25</v>
      </c>
      <c r="R2611" s="78">
        <v>-34563</v>
      </c>
      <c r="S2611" s="78">
        <v>9749</v>
      </c>
      <c r="T2611" s="78">
        <v>8836</v>
      </c>
      <c r="U2611" s="78">
        <v>51373</v>
      </c>
      <c r="V2611" s="219">
        <v>-0.17199696338543594</v>
      </c>
      <c r="W2611" s="78">
        <v>-14759</v>
      </c>
      <c r="X2611" s="78">
        <v>-19364</v>
      </c>
      <c r="Y2611" s="78">
        <v>-11752</v>
      </c>
      <c r="Z2611" s="78">
        <v>-9031</v>
      </c>
      <c r="AA2611" s="78">
        <v>100.3</v>
      </c>
      <c r="AB2611" s="78">
        <v>123.95</v>
      </c>
      <c r="AC2611" s="78">
        <v>-11745</v>
      </c>
      <c r="AD2611" s="104">
        <v>-2.9874700000000001</v>
      </c>
      <c r="AE2611" s="78">
        <v>18723</v>
      </c>
      <c r="AF2611" s="104">
        <v>-1.8839999999999999E-2</v>
      </c>
      <c r="AG2611" s="78">
        <v>-9691</v>
      </c>
      <c r="AH2611" s="104">
        <v>2.2710400000000002</v>
      </c>
      <c r="AI2611" s="78">
        <v>-21459</v>
      </c>
      <c r="AJ2611" s="104">
        <v>-0.28516999999999998</v>
      </c>
      <c r="AK2611" s="78">
        <v>12900</v>
      </c>
      <c r="AL2611" s="78">
        <v>12000</v>
      </c>
      <c r="AM2611" s="8">
        <v>12800</v>
      </c>
      <c r="AN2611" s="78">
        <v>355</v>
      </c>
      <c r="AO2611" s="78">
        <v>14800</v>
      </c>
      <c r="AP2611" s="78">
        <v>6800</v>
      </c>
      <c r="AQ2611" s="78">
        <v>12700</v>
      </c>
      <c r="AR2611" s="78">
        <v>677</v>
      </c>
      <c r="AS2611" s="78">
        <v>13100</v>
      </c>
      <c r="AT2611" s="78">
        <v>12700</v>
      </c>
      <c r="AU2611" s="78">
        <v>12800</v>
      </c>
      <c r="AV2611" s="78">
        <v>209</v>
      </c>
      <c r="AW2611" s="77">
        <v>24.25</v>
      </c>
      <c r="AX2611" s="144">
        <f t="shared" si="281"/>
        <v>0.65</v>
      </c>
      <c r="AY2611" s="144">
        <f t="shared" si="282"/>
        <v>0.71</v>
      </c>
      <c r="AZ2611" s="144">
        <f t="shared" si="283"/>
        <v>0.38</v>
      </c>
      <c r="BA2611" s="54">
        <f t="shared" si="284"/>
        <v>28.93410635951669</v>
      </c>
      <c r="BB2611" s="54">
        <f t="shared" si="285"/>
        <v>18.034893640483304</v>
      </c>
    </row>
    <row r="2612" spans="1:54" x14ac:dyDescent="0.25">
      <c r="A2612" s="3">
        <v>44053</v>
      </c>
      <c r="B2612" s="77">
        <v>12894</v>
      </c>
      <c r="C2612" s="77">
        <v>2163.2215200000001</v>
      </c>
      <c r="D2612" s="77">
        <v>27.529499999999999</v>
      </c>
      <c r="E2612" s="77">
        <f t="shared" si="280"/>
        <v>-591.30280000000005</v>
      </c>
      <c r="F2612" s="77">
        <v>-13.081300000000001</v>
      </c>
      <c r="G2612" s="77">
        <v>12.9678</v>
      </c>
      <c r="H2612">
        <v>0</v>
      </c>
      <c r="I2612" s="78">
        <v>12855</v>
      </c>
      <c r="J2612">
        <v>202008</v>
      </c>
      <c r="K2612" s="78">
        <v>12855</v>
      </c>
      <c r="L2612" s="77">
        <f t="shared" si="279"/>
        <v>-39</v>
      </c>
      <c r="M2612" s="78">
        <v>29149</v>
      </c>
      <c r="N2612" s="78">
        <v>750.51252999999997</v>
      </c>
      <c r="O2612" s="78">
        <v>288</v>
      </c>
      <c r="P2612" s="78">
        <v>1.8736200000000001</v>
      </c>
      <c r="Q2612" s="144">
        <v>29221</v>
      </c>
      <c r="R2612" s="78">
        <v>-34065</v>
      </c>
      <c r="S2612" s="78">
        <v>9552</v>
      </c>
      <c r="T2612" s="78">
        <v>7213</v>
      </c>
      <c r="U2612" s="78">
        <v>52073</v>
      </c>
      <c r="V2612" s="219">
        <v>-0.13851708178902694</v>
      </c>
      <c r="W2612" s="78">
        <v>-17167</v>
      </c>
      <c r="X2612" s="78">
        <v>-17167</v>
      </c>
      <c r="Y2612" s="78">
        <v>-15488</v>
      </c>
      <c r="Z2612" s="78">
        <v>-14636</v>
      </c>
      <c r="AA2612" s="78">
        <v>112.9</v>
      </c>
      <c r="AB2612" s="78">
        <v>130.81</v>
      </c>
      <c r="AC2612" s="78">
        <v>-13020</v>
      </c>
      <c r="AD2612" s="104">
        <v>-3.6062799999999999</v>
      </c>
      <c r="AE2612" s="78">
        <v>21540</v>
      </c>
      <c r="AF2612" s="104">
        <v>0.12858</v>
      </c>
      <c r="AG2612" s="78">
        <v>-2715</v>
      </c>
      <c r="AH2612" s="104">
        <v>2.6431100000000001</v>
      </c>
      <c r="AI2612" s="78">
        <v>-29047</v>
      </c>
      <c r="AJ2612" s="104">
        <v>-0.91476000000000002</v>
      </c>
      <c r="AK2612" s="78">
        <v>13000</v>
      </c>
      <c r="AL2612" s="78">
        <v>12100</v>
      </c>
      <c r="AM2612" s="8">
        <v>12900</v>
      </c>
      <c r="AN2612" s="78">
        <v>317</v>
      </c>
      <c r="AO2612" s="78">
        <v>14800</v>
      </c>
      <c r="AP2612" s="78">
        <v>6800</v>
      </c>
      <c r="AQ2612" s="78">
        <v>12800</v>
      </c>
      <c r="AR2612" s="78">
        <v>648</v>
      </c>
      <c r="AS2612" s="78">
        <v>13100</v>
      </c>
      <c r="AT2612" s="78">
        <v>12700</v>
      </c>
      <c r="AU2612" s="78">
        <v>12900</v>
      </c>
      <c r="AV2612" s="78">
        <v>163</v>
      </c>
      <c r="AW2612" s="77">
        <v>24.43</v>
      </c>
      <c r="AX2612" s="144">
        <f t="shared" si="281"/>
        <v>0.68</v>
      </c>
      <c r="AY2612" s="144">
        <f t="shared" si="282"/>
        <v>0.73</v>
      </c>
      <c r="AZ2612" s="144">
        <f t="shared" si="283"/>
        <v>0.39</v>
      </c>
      <c r="BA2612" s="54">
        <f t="shared" si="284"/>
        <v>28.965645894028338</v>
      </c>
      <c r="BB2612" s="54">
        <f t="shared" si="285"/>
        <v>18.386354105971652</v>
      </c>
    </row>
    <row r="2613" spans="1:54" x14ac:dyDescent="0.25">
      <c r="A2613" s="3">
        <v>44054</v>
      </c>
      <c r="B2613" s="77">
        <v>12780.19</v>
      </c>
      <c r="C2613" s="77">
        <v>2066.6780899999999</v>
      </c>
      <c r="D2613" s="77">
        <v>-49.739899999999999</v>
      </c>
      <c r="E2613" s="77">
        <f t="shared" si="280"/>
        <v>-593.73050000000012</v>
      </c>
      <c r="F2613" s="77">
        <v>-6.2283000000000008</v>
      </c>
      <c r="G2613" s="77">
        <v>-0.38369999999999999</v>
      </c>
      <c r="H2613">
        <v>0</v>
      </c>
      <c r="I2613" s="78">
        <v>12737</v>
      </c>
      <c r="J2613">
        <v>202008</v>
      </c>
      <c r="K2613" s="78">
        <v>12737</v>
      </c>
      <c r="L2613" s="77">
        <f t="shared" si="279"/>
        <v>-43.190000000000509</v>
      </c>
      <c r="M2613" s="78">
        <v>27953</v>
      </c>
      <c r="N2613" s="78">
        <v>713.07813999999996</v>
      </c>
      <c r="O2613" s="78">
        <v>-5944</v>
      </c>
      <c r="P2613" s="78">
        <v>-37.825319999999998</v>
      </c>
      <c r="Q2613" s="144">
        <v>26467</v>
      </c>
      <c r="R2613" s="78">
        <v>-34644</v>
      </c>
      <c r="S2613" s="78">
        <v>8686</v>
      </c>
      <c r="T2613" s="78">
        <v>1660</v>
      </c>
      <c r="U2613" s="78">
        <v>53119</v>
      </c>
      <c r="V2613" s="219">
        <v>-3.125058830173761E-2</v>
      </c>
      <c r="W2613" s="78">
        <v>-16409</v>
      </c>
      <c r="X2613" s="78">
        <v>-16492</v>
      </c>
      <c r="Y2613" s="78">
        <v>-14876</v>
      </c>
      <c r="Z2613" s="78">
        <v>-12552</v>
      </c>
      <c r="AA2613" s="78">
        <v>100.85</v>
      </c>
      <c r="AB2613" s="78">
        <v>122.95</v>
      </c>
      <c r="AC2613" s="78">
        <v>-16062</v>
      </c>
      <c r="AD2613" s="104">
        <v>-2.8603100000000001</v>
      </c>
      <c r="AE2613" s="78">
        <v>25031</v>
      </c>
      <c r="AF2613" s="104">
        <v>8.4080000000000002E-2</v>
      </c>
      <c r="AG2613" s="78">
        <v>-9572</v>
      </c>
      <c r="AH2613" s="104">
        <v>2.4878</v>
      </c>
      <c r="AI2613" s="78">
        <v>-30759</v>
      </c>
      <c r="AJ2613" s="104">
        <v>-0.96662999999999999</v>
      </c>
      <c r="AK2613" s="78">
        <v>13000</v>
      </c>
      <c r="AL2613" s="78">
        <v>12300</v>
      </c>
      <c r="AM2613" s="8">
        <v>12700</v>
      </c>
      <c r="AN2613" s="78">
        <v>297</v>
      </c>
      <c r="AO2613" s="78">
        <v>14800</v>
      </c>
      <c r="AP2613" s="78">
        <v>12000</v>
      </c>
      <c r="AQ2613" s="78">
        <v>12700</v>
      </c>
      <c r="AR2613" s="78">
        <v>624</v>
      </c>
      <c r="AS2613" s="78">
        <v>13000</v>
      </c>
      <c r="AT2613" s="78">
        <v>12700</v>
      </c>
      <c r="AU2613" s="78">
        <v>12750</v>
      </c>
      <c r="AV2613" s="78">
        <v>107</v>
      </c>
      <c r="AW2613" s="77">
        <v>24.16</v>
      </c>
      <c r="AX2613" s="144">
        <f t="shared" si="281"/>
        <v>0.62</v>
      </c>
      <c r="AY2613" s="144">
        <f t="shared" si="282"/>
        <v>0.69</v>
      </c>
      <c r="AZ2613" s="144">
        <f t="shared" si="283"/>
        <v>0.38</v>
      </c>
      <c r="BA2613" s="54">
        <f t="shared" si="284"/>
        <v>28.985481036891962</v>
      </c>
      <c r="BB2613" s="54">
        <f t="shared" si="285"/>
        <v>18.663518963108032</v>
      </c>
    </row>
    <row r="2614" spans="1:54" x14ac:dyDescent="0.25">
      <c r="A2614" s="3">
        <v>44055</v>
      </c>
      <c r="B2614" s="77">
        <v>12670.35</v>
      </c>
      <c r="C2614" s="77">
        <v>2189.4901300000001</v>
      </c>
      <c r="D2614" s="77">
        <v>-104.18</v>
      </c>
      <c r="E2614" s="77">
        <f t="shared" si="280"/>
        <v>-737.55050000000006</v>
      </c>
      <c r="F2614" s="77">
        <v>-7.1372999999999998</v>
      </c>
      <c r="G2614" s="77">
        <v>-39.189599999999999</v>
      </c>
      <c r="H2614" t="s">
        <v>1995</v>
      </c>
      <c r="I2614" s="78">
        <v>12655</v>
      </c>
      <c r="J2614">
        <v>202008</v>
      </c>
      <c r="K2614" s="78">
        <v>12655</v>
      </c>
      <c r="L2614" s="77">
        <f t="shared" si="279"/>
        <v>-15.350000000000364</v>
      </c>
      <c r="M2614" s="78">
        <v>28532</v>
      </c>
      <c r="N2614" s="78">
        <v>723.36576000000002</v>
      </c>
      <c r="O2614" s="78">
        <v>-3291</v>
      </c>
      <c r="P2614" s="78">
        <v>-20.787330000000001</v>
      </c>
      <c r="Q2614" s="144">
        <v>27709.25</v>
      </c>
      <c r="R2614" s="78">
        <v>-35117</v>
      </c>
      <c r="S2614" s="78">
        <v>9255</v>
      </c>
      <c r="T2614" s="78">
        <v>6165</v>
      </c>
      <c r="U2614" s="78">
        <v>56233</v>
      </c>
      <c r="V2614" s="219">
        <v>-0.10963313356925648</v>
      </c>
      <c r="W2614" s="78">
        <v>-18592</v>
      </c>
      <c r="X2614" s="78">
        <v>-18592</v>
      </c>
      <c r="Y2614" s="78">
        <v>-16146</v>
      </c>
      <c r="Z2614" s="78">
        <v>-14131</v>
      </c>
      <c r="AA2614" s="78">
        <v>94.62</v>
      </c>
      <c r="AB2614" s="78">
        <v>121.36</v>
      </c>
      <c r="AC2614" s="78">
        <v>-12197</v>
      </c>
      <c r="AD2614" s="104">
        <v>-2.38246</v>
      </c>
      <c r="AE2614" s="78">
        <v>19199</v>
      </c>
      <c r="AF2614" s="104">
        <v>-7.1650000000000005E-2</v>
      </c>
      <c r="AG2614" s="78">
        <v>-6890</v>
      </c>
      <c r="AH2614" s="104">
        <v>1.9146799999999999</v>
      </c>
      <c r="AI2614" s="78">
        <v>-27049</v>
      </c>
      <c r="AJ2614" s="104">
        <v>-0.30426999999999998</v>
      </c>
      <c r="AK2614" s="78">
        <v>12900</v>
      </c>
      <c r="AL2614" s="78">
        <v>12300</v>
      </c>
      <c r="AM2614" s="8">
        <v>12650</v>
      </c>
      <c r="AN2614" s="78">
        <v>251</v>
      </c>
      <c r="AO2614" s="78">
        <v>14800</v>
      </c>
      <c r="AP2614" s="78">
        <v>12000</v>
      </c>
      <c r="AQ2614" s="78">
        <v>12600</v>
      </c>
      <c r="AR2614" s="78">
        <v>606</v>
      </c>
      <c r="AS2614" s="78">
        <v>12900</v>
      </c>
      <c r="AT2614" s="78">
        <v>12300</v>
      </c>
      <c r="AU2614" s="78">
        <v>12650</v>
      </c>
      <c r="AV2614" s="78">
        <v>251</v>
      </c>
      <c r="AW2614" s="77">
        <v>23.25</v>
      </c>
      <c r="AX2614" s="144">
        <f t="shared" si="281"/>
        <v>0.51</v>
      </c>
      <c r="AY2614" s="144">
        <f t="shared" si="282"/>
        <v>0.61</v>
      </c>
      <c r="AZ2614" s="144">
        <f t="shared" si="283"/>
        <v>0.31</v>
      </c>
      <c r="BA2614" s="54">
        <f t="shared" si="284"/>
        <v>28.981166250180234</v>
      </c>
      <c r="BB2614" s="54">
        <f t="shared" si="285"/>
        <v>18.804833749819768</v>
      </c>
    </row>
    <row r="2615" spans="1:54" x14ac:dyDescent="0.25">
      <c r="A2615" s="3">
        <v>44056</v>
      </c>
      <c r="B2615" s="77">
        <v>12763.13</v>
      </c>
      <c r="C2615" s="77">
        <v>2394.9317700000001</v>
      </c>
      <c r="D2615" s="77">
        <v>72.366699999999994</v>
      </c>
      <c r="E2615" s="77">
        <f t="shared" si="280"/>
        <v>-594.61170000000016</v>
      </c>
      <c r="F2615" s="77">
        <v>-0.1192</v>
      </c>
      <c r="G2615" s="77">
        <v>-6.7167999999999992</v>
      </c>
      <c r="H2615">
        <v>0</v>
      </c>
      <c r="I2615" s="78">
        <v>12723</v>
      </c>
      <c r="J2615">
        <v>202008</v>
      </c>
      <c r="K2615" s="78">
        <v>12723</v>
      </c>
      <c r="L2615" s="77">
        <f t="shared" si="279"/>
        <v>-40.1299999999992</v>
      </c>
      <c r="M2615" s="78">
        <v>28571</v>
      </c>
      <c r="N2615" s="78">
        <v>728.29229999999995</v>
      </c>
      <c r="O2615" s="78">
        <v>-3411</v>
      </c>
      <c r="P2615" s="78">
        <v>-21.656400000000001</v>
      </c>
      <c r="Q2615" s="144">
        <v>27718.25</v>
      </c>
      <c r="R2615" s="78">
        <v>-34279</v>
      </c>
      <c r="S2615" s="78">
        <v>8457</v>
      </c>
      <c r="T2615" s="78">
        <v>9559</v>
      </c>
      <c r="U2615" s="78">
        <v>56371</v>
      </c>
      <c r="V2615" s="219">
        <v>-0.16957300739742065</v>
      </c>
      <c r="W2615" s="78">
        <v>-16285</v>
      </c>
      <c r="X2615" s="78">
        <v>-16285</v>
      </c>
      <c r="Y2615" s="78">
        <v>-12881</v>
      </c>
      <c r="Z2615" s="78">
        <v>-13441</v>
      </c>
      <c r="AA2615" s="78">
        <v>93.99</v>
      </c>
      <c r="AB2615" s="78">
        <v>117.16</v>
      </c>
      <c r="AC2615" s="78">
        <v>-7966</v>
      </c>
      <c r="AD2615" s="104">
        <v>-2.78267</v>
      </c>
      <c r="AE2615" s="78">
        <v>22222</v>
      </c>
      <c r="AF2615" s="104">
        <v>-8.1159999999999996E-2</v>
      </c>
      <c r="AG2615" s="78">
        <v>-3985</v>
      </c>
      <c r="AH2615" s="104">
        <v>2.3180900000000002</v>
      </c>
      <c r="AI2615" s="78">
        <v>-28761</v>
      </c>
      <c r="AJ2615" s="104">
        <v>-0.10589</v>
      </c>
      <c r="AK2615" s="78">
        <v>13000</v>
      </c>
      <c r="AL2615" s="78">
        <v>12300</v>
      </c>
      <c r="AM2615" s="8">
        <v>12700</v>
      </c>
      <c r="AN2615" s="78">
        <v>220</v>
      </c>
      <c r="AO2615" s="78">
        <v>14800</v>
      </c>
      <c r="AP2615" s="78">
        <v>12000</v>
      </c>
      <c r="AQ2615" s="78">
        <v>12700</v>
      </c>
      <c r="AR2615" s="78">
        <v>571</v>
      </c>
      <c r="AS2615" s="78">
        <v>13000</v>
      </c>
      <c r="AT2615" s="78">
        <v>12300</v>
      </c>
      <c r="AU2615" s="78">
        <v>12700</v>
      </c>
      <c r="AV2615" s="78">
        <v>220</v>
      </c>
      <c r="AW2615" s="77">
        <v>22.2</v>
      </c>
      <c r="AX2615" s="144">
        <f t="shared" si="281"/>
        <v>0.48</v>
      </c>
      <c r="AY2615" s="144">
        <f t="shared" si="282"/>
        <v>0.42</v>
      </c>
      <c r="AZ2615" s="144">
        <f t="shared" si="283"/>
        <v>0.21</v>
      </c>
      <c r="BA2615" s="54">
        <f t="shared" si="284"/>
        <v>28.870750962731652</v>
      </c>
      <c r="BB2615" s="54">
        <f t="shared" si="285"/>
        <v>19.095249037268342</v>
      </c>
    </row>
    <row r="2616" spans="1:54" x14ac:dyDescent="0.25">
      <c r="A2616" s="3">
        <v>44057</v>
      </c>
      <c r="B2616" s="77">
        <v>12795.46</v>
      </c>
      <c r="C2616" s="77">
        <v>2145.85977</v>
      </c>
      <c r="D2616" s="77">
        <v>39.500300000000003</v>
      </c>
      <c r="E2616" s="77">
        <f t="shared" si="280"/>
        <v>-572.87290000000019</v>
      </c>
      <c r="F2616" s="77">
        <v>6.8882000000000003</v>
      </c>
      <c r="G2616" s="77">
        <v>12.589700000000001</v>
      </c>
      <c r="H2616">
        <v>0</v>
      </c>
      <c r="I2616" s="78">
        <v>12788</v>
      </c>
      <c r="J2616">
        <v>202008</v>
      </c>
      <c r="K2616" s="78">
        <v>12788</v>
      </c>
      <c r="L2616" s="77">
        <f t="shared" si="279"/>
        <v>-7.4599999999991269</v>
      </c>
      <c r="M2616" s="78">
        <v>28744</v>
      </c>
      <c r="N2616" s="78">
        <v>735.84793999999999</v>
      </c>
      <c r="O2616" s="78">
        <v>-193</v>
      </c>
      <c r="P2616" s="78">
        <v>-1.19</v>
      </c>
      <c r="Q2616" s="144">
        <v>28695.75</v>
      </c>
      <c r="R2616" s="78">
        <v>-33264</v>
      </c>
      <c r="S2616" s="78">
        <v>10489</v>
      </c>
      <c r="T2616" s="78">
        <v>10980</v>
      </c>
      <c r="U2616" s="78">
        <v>55624</v>
      </c>
      <c r="V2616" s="219">
        <v>-0.19739680713361138</v>
      </c>
      <c r="W2616" s="78">
        <v>-15093</v>
      </c>
      <c r="X2616" s="78">
        <v>-15093</v>
      </c>
      <c r="Y2616" s="78">
        <v>-11951</v>
      </c>
      <c r="Z2616" s="78">
        <v>-12496</v>
      </c>
      <c r="AA2616" s="78">
        <v>101.62</v>
      </c>
      <c r="AB2616" s="78">
        <v>122.23</v>
      </c>
      <c r="AC2616" s="78">
        <v>-4736</v>
      </c>
      <c r="AD2616" s="104">
        <v>-3.0465100000000001</v>
      </c>
      <c r="AE2616" s="78">
        <v>24275</v>
      </c>
      <c r="AF2616" s="104">
        <v>-0.10473</v>
      </c>
      <c r="AG2616" s="78">
        <v>-6333</v>
      </c>
      <c r="AH2616" s="104">
        <v>2.2447599999999999</v>
      </c>
      <c r="AI2616" s="78">
        <v>-31447</v>
      </c>
      <c r="AJ2616" s="104">
        <v>-0.16342000000000001</v>
      </c>
      <c r="AK2616" s="78">
        <v>13000</v>
      </c>
      <c r="AL2616" s="78">
        <v>12300</v>
      </c>
      <c r="AM2616" s="8">
        <v>12800</v>
      </c>
      <c r="AN2616" s="78">
        <v>186</v>
      </c>
      <c r="AO2616" s="78">
        <v>14800</v>
      </c>
      <c r="AP2616" s="78">
        <v>12000</v>
      </c>
      <c r="AQ2616" s="78">
        <v>12700</v>
      </c>
      <c r="AR2616" s="78">
        <v>562</v>
      </c>
      <c r="AS2616" s="78">
        <v>13000</v>
      </c>
      <c r="AT2616" s="78">
        <v>12300</v>
      </c>
      <c r="AU2616" s="78">
        <v>12800</v>
      </c>
      <c r="AV2616" s="78">
        <v>186</v>
      </c>
      <c r="AW2616" s="77">
        <v>22.23</v>
      </c>
      <c r="AX2616" s="144">
        <f t="shared" si="281"/>
        <v>0.48</v>
      </c>
      <c r="AY2616" s="144">
        <f t="shared" si="282"/>
        <v>0.44</v>
      </c>
      <c r="AZ2616" s="144">
        <f t="shared" si="283"/>
        <v>0.22</v>
      </c>
      <c r="BA2616" s="54">
        <f t="shared" si="284"/>
        <v>28.714139047926572</v>
      </c>
      <c r="BB2616" s="54">
        <f t="shared" si="285"/>
        <v>19.458860952073429</v>
      </c>
    </row>
    <row r="2617" spans="1:54" x14ac:dyDescent="0.25">
      <c r="A2617" s="3">
        <v>44060</v>
      </c>
      <c r="B2617" s="77">
        <v>12956.11</v>
      </c>
      <c r="C2617" s="77">
        <v>2228.58664</v>
      </c>
      <c r="D2617" s="77">
        <v>96.39370000000001</v>
      </c>
      <c r="E2617" s="77">
        <f t="shared" si="280"/>
        <v>-520.08449999999993</v>
      </c>
      <c r="F2617" s="77">
        <v>7.2801</v>
      </c>
      <c r="G2617" s="77">
        <v>39.805700000000002</v>
      </c>
      <c r="H2617">
        <v>0</v>
      </c>
      <c r="I2617" s="78">
        <v>12955</v>
      </c>
      <c r="J2617">
        <v>202008</v>
      </c>
      <c r="K2617" s="78">
        <v>12955</v>
      </c>
      <c r="L2617" s="77">
        <f t="shared" si="279"/>
        <v>-1.1100000000005821</v>
      </c>
      <c r="M2617" s="78">
        <v>30268</v>
      </c>
      <c r="N2617" s="78">
        <v>783.09028999999998</v>
      </c>
      <c r="O2617" s="78">
        <v>2303</v>
      </c>
      <c r="P2617" s="78">
        <v>14.950609999999999</v>
      </c>
      <c r="Q2617" s="144">
        <v>30843.75</v>
      </c>
      <c r="R2617" s="78">
        <v>-32429</v>
      </c>
      <c r="S2617" s="78">
        <v>9700</v>
      </c>
      <c r="T2617" s="78">
        <v>12943</v>
      </c>
      <c r="U2617" s="78">
        <v>56681</v>
      </c>
      <c r="V2617" s="219">
        <v>-0.22834812370988514</v>
      </c>
      <c r="W2617" s="78">
        <v>-15627</v>
      </c>
      <c r="X2617" s="78">
        <v>-15627</v>
      </c>
      <c r="Y2617" s="78">
        <v>-11258</v>
      </c>
      <c r="Z2617" s="78">
        <v>-11817</v>
      </c>
      <c r="AA2617" s="78">
        <v>121.6</v>
      </c>
      <c r="AB2617" s="78">
        <v>140.11000000000001</v>
      </c>
      <c r="AC2617" s="78">
        <v>-4399</v>
      </c>
      <c r="AD2617" s="104">
        <v>-4.0010300000000001</v>
      </c>
      <c r="AE2617" s="78">
        <v>29885</v>
      </c>
      <c r="AF2617" s="104">
        <v>9.6390000000000003E-2</v>
      </c>
      <c r="AG2617" s="78">
        <v>677</v>
      </c>
      <c r="AH2617" s="104">
        <v>3.83541</v>
      </c>
      <c r="AI2617" s="78">
        <v>-50406</v>
      </c>
      <c r="AJ2617" s="104">
        <v>-0.56833999999999996</v>
      </c>
      <c r="AK2617" s="78">
        <v>13000</v>
      </c>
      <c r="AL2617" s="78">
        <v>12500</v>
      </c>
      <c r="AM2617" s="8">
        <v>12950</v>
      </c>
      <c r="AN2617" s="78">
        <v>134</v>
      </c>
      <c r="AO2617" s="78">
        <v>14800</v>
      </c>
      <c r="AP2617" s="78">
        <v>12000</v>
      </c>
      <c r="AQ2617" s="78">
        <v>12900</v>
      </c>
      <c r="AR2617" s="78">
        <v>522</v>
      </c>
      <c r="AS2617" s="78">
        <v>13000</v>
      </c>
      <c r="AT2617" s="78">
        <v>12500</v>
      </c>
      <c r="AU2617" s="78">
        <v>12950</v>
      </c>
      <c r="AV2617" s="78">
        <v>134</v>
      </c>
      <c r="AW2617" s="77">
        <v>21.47</v>
      </c>
      <c r="AX2617" s="144">
        <f t="shared" si="281"/>
        <v>0.27</v>
      </c>
      <c r="AY2617" s="144">
        <f t="shared" si="282"/>
        <v>0.28000000000000003</v>
      </c>
      <c r="AZ2617" s="144">
        <f t="shared" si="283"/>
        <v>0.14000000000000001</v>
      </c>
      <c r="BA2617" s="54">
        <f t="shared" si="284"/>
        <v>28.60516196623449</v>
      </c>
      <c r="BB2617" s="54">
        <f t="shared" si="285"/>
        <v>19.678838033765516</v>
      </c>
    </row>
    <row r="2618" spans="1:54" x14ac:dyDescent="0.25">
      <c r="A2618" s="3">
        <v>44061</v>
      </c>
      <c r="B2618" s="77">
        <v>12872.14</v>
      </c>
      <c r="C2618" s="77">
        <v>2504.5142000000001</v>
      </c>
      <c r="D2618" s="77">
        <v>-29.939399999999999</v>
      </c>
      <c r="E2618" s="77">
        <f t="shared" si="280"/>
        <v>-676.39110000000005</v>
      </c>
      <c r="F2618" s="77">
        <v>-0.13250000000000001</v>
      </c>
      <c r="G2618" s="77">
        <v>-20.960900000000002</v>
      </c>
      <c r="H2618">
        <v>0</v>
      </c>
      <c r="I2618" s="78">
        <v>12875</v>
      </c>
      <c r="J2618">
        <v>202008</v>
      </c>
      <c r="K2618" s="78">
        <v>12875</v>
      </c>
      <c r="L2618" s="77">
        <f t="shared" si="279"/>
        <v>2.8600000000005821</v>
      </c>
      <c r="M2618" s="78">
        <v>26921</v>
      </c>
      <c r="N2618" s="78">
        <v>691.35419000000002</v>
      </c>
      <c r="O2618" s="78">
        <v>-3673</v>
      </c>
      <c r="P2618" s="78">
        <v>-23.58643</v>
      </c>
      <c r="Q2618" s="144">
        <v>26002.75</v>
      </c>
      <c r="R2618" s="78">
        <v>-32683</v>
      </c>
      <c r="S2618" s="78">
        <v>10578</v>
      </c>
      <c r="T2618" s="78">
        <v>9038</v>
      </c>
      <c r="U2618" s="78">
        <v>55738</v>
      </c>
      <c r="V2618" s="219">
        <v>-0.16215149449208799</v>
      </c>
      <c r="W2618" s="78">
        <v>-14046</v>
      </c>
      <c r="X2618" s="78">
        <v>-14046</v>
      </c>
      <c r="Y2618" s="78">
        <v>-10053</v>
      </c>
      <c r="Z2618" s="78">
        <v>-10690</v>
      </c>
      <c r="AA2618" s="78">
        <v>94.81</v>
      </c>
      <c r="AB2618" s="78">
        <v>134.52000000000001</v>
      </c>
      <c r="AC2618" s="78">
        <v>-4578</v>
      </c>
      <c r="AD2618" s="104">
        <v>-3.5589400000000002</v>
      </c>
      <c r="AE2618" s="78">
        <v>33732</v>
      </c>
      <c r="AF2618" s="104">
        <v>0.15509000000000001</v>
      </c>
      <c r="AG2618" s="78">
        <v>-11956</v>
      </c>
      <c r="AH2618" s="104">
        <v>3.2913800000000002</v>
      </c>
      <c r="AI2618" s="78">
        <v>-41853</v>
      </c>
      <c r="AJ2618" s="104">
        <v>-0.1757</v>
      </c>
      <c r="AK2618" s="78">
        <v>13000</v>
      </c>
      <c r="AL2618" s="78">
        <v>12750</v>
      </c>
      <c r="AM2618" s="8">
        <v>12900</v>
      </c>
      <c r="AN2618" s="78">
        <v>90</v>
      </c>
      <c r="AO2618" s="78">
        <v>14800</v>
      </c>
      <c r="AP2618" s="78">
        <v>12000</v>
      </c>
      <c r="AQ2618" s="78">
        <v>12800</v>
      </c>
      <c r="AR2618" s="78">
        <v>534</v>
      </c>
      <c r="AS2618" s="78">
        <v>13000</v>
      </c>
      <c r="AT2618" s="78">
        <v>12750</v>
      </c>
      <c r="AU2618" s="78">
        <v>12900</v>
      </c>
      <c r="AV2618" s="78">
        <v>90</v>
      </c>
      <c r="AW2618" s="77">
        <v>21.88</v>
      </c>
      <c r="AX2618" s="144">
        <f t="shared" si="281"/>
        <v>0.37</v>
      </c>
      <c r="AY2618" s="144">
        <f t="shared" si="282"/>
        <v>0.36</v>
      </c>
      <c r="AZ2618" s="144">
        <f t="shared" si="283"/>
        <v>0.2</v>
      </c>
      <c r="BA2618" s="54">
        <f t="shared" si="284"/>
        <v>28.471305738207541</v>
      </c>
      <c r="BB2618" s="54">
        <f t="shared" si="285"/>
        <v>19.953694261792457</v>
      </c>
    </row>
    <row r="2619" spans="1:54" x14ac:dyDescent="0.25">
      <c r="A2619" s="3">
        <v>44062</v>
      </c>
      <c r="B2619" s="77">
        <v>12778.64</v>
      </c>
      <c r="C2619" s="77">
        <v>2555.84456</v>
      </c>
      <c r="D2619" s="77">
        <v>-5.1875999999999998</v>
      </c>
      <c r="E2619" s="77">
        <f t="shared" si="280"/>
        <v>-657.81009999999992</v>
      </c>
      <c r="F2619" s="77">
        <v>-1.413</v>
      </c>
      <c r="G2619" s="77">
        <v>-38.411799999999999</v>
      </c>
      <c r="H2619" t="s">
        <v>1996</v>
      </c>
      <c r="I2619" s="78">
        <v>12806</v>
      </c>
      <c r="J2619">
        <v>202009</v>
      </c>
      <c r="K2619" s="78">
        <v>12750</v>
      </c>
      <c r="L2619" s="77">
        <f t="shared" si="279"/>
        <v>-28.639999999999418</v>
      </c>
      <c r="M2619" s="78">
        <v>23249</v>
      </c>
      <c r="N2619" s="78">
        <v>592.97595000000001</v>
      </c>
      <c r="O2619" s="78">
        <v>-7634</v>
      </c>
      <c r="P2619" s="78">
        <v>-48.667059999999999</v>
      </c>
      <c r="Q2619" s="144">
        <v>21340.5</v>
      </c>
      <c r="R2619" s="78">
        <v>-33034</v>
      </c>
      <c r="S2619" s="78">
        <v>11112</v>
      </c>
      <c r="T2619" s="78">
        <v>-2939</v>
      </c>
      <c r="U2619" s="78">
        <v>34956</v>
      </c>
      <c r="V2619" s="219">
        <v>8.4077125529236754E-2</v>
      </c>
      <c r="W2619" s="78">
        <v>-14571</v>
      </c>
      <c r="X2619" s="78">
        <v>-14571</v>
      </c>
      <c r="Y2619" s="78">
        <v>-12373</v>
      </c>
      <c r="Z2619" s="78">
        <v>-13051</v>
      </c>
      <c r="AA2619" s="78">
        <v>93.24</v>
      </c>
      <c r="AB2619" s="78">
        <v>125.76</v>
      </c>
      <c r="AC2619" s="78">
        <v>-1525</v>
      </c>
      <c r="AD2619" s="104">
        <v>1.07633</v>
      </c>
      <c r="AE2619" s="78">
        <v>8698</v>
      </c>
      <c r="AF2619" s="104">
        <v>0.32994000000000001</v>
      </c>
      <c r="AG2619" s="78">
        <v>-3034</v>
      </c>
      <c r="AH2619" s="104">
        <v>-0.45445000000000002</v>
      </c>
      <c r="AI2619" s="78">
        <v>-21050</v>
      </c>
      <c r="AJ2619" s="104">
        <v>-0.83492999999999995</v>
      </c>
      <c r="AK2619" s="78">
        <v>14800</v>
      </c>
      <c r="AL2619" s="78">
        <v>12000</v>
      </c>
      <c r="AM2619" s="8">
        <v>12800</v>
      </c>
      <c r="AN2619" s="78">
        <v>526</v>
      </c>
      <c r="AO2619" s="78">
        <v>13400</v>
      </c>
      <c r="AP2619" s="78">
        <v>11900</v>
      </c>
      <c r="AQ2619" s="78">
        <v>12700</v>
      </c>
      <c r="AR2619" s="78">
        <v>801</v>
      </c>
      <c r="AS2619" s="78">
        <v>13000</v>
      </c>
      <c r="AT2619" s="78">
        <v>12500</v>
      </c>
      <c r="AU2619" s="78">
        <v>12800</v>
      </c>
      <c r="AV2619" s="78">
        <v>234</v>
      </c>
      <c r="AW2619" s="77">
        <v>21.87</v>
      </c>
      <c r="AX2619" s="144">
        <f t="shared" si="281"/>
        <v>0.34</v>
      </c>
      <c r="AY2619" s="144">
        <f t="shared" si="282"/>
        <v>0.34</v>
      </c>
      <c r="AZ2619" s="144">
        <f t="shared" si="283"/>
        <v>0.2</v>
      </c>
      <c r="BA2619" s="54">
        <f t="shared" si="284"/>
        <v>28.328607940104469</v>
      </c>
      <c r="BB2619" s="54">
        <f t="shared" si="285"/>
        <v>20.232392059895531</v>
      </c>
    </row>
    <row r="2620" spans="1:54" x14ac:dyDescent="0.25">
      <c r="A2620" s="3">
        <v>44063</v>
      </c>
      <c r="B2620" s="77">
        <v>12362.64</v>
      </c>
      <c r="C2620" s="77">
        <v>3524.6683200000002</v>
      </c>
      <c r="D2620" s="77">
        <v>-146.7124</v>
      </c>
      <c r="E2620" s="77">
        <f t="shared" si="280"/>
        <v>-715.90379999999993</v>
      </c>
      <c r="F2620" s="77">
        <v>-16.9878</v>
      </c>
      <c r="G2620" s="77">
        <v>-103.90129999999999</v>
      </c>
      <c r="H2620">
        <v>0</v>
      </c>
      <c r="I2620" s="78">
        <v>12305</v>
      </c>
      <c r="J2620">
        <v>202009</v>
      </c>
      <c r="K2620" s="78">
        <v>12305</v>
      </c>
      <c r="L2620" s="77">
        <f t="shared" si="279"/>
        <v>-57.639999999999418</v>
      </c>
      <c r="M2620" s="78">
        <v>20704</v>
      </c>
      <c r="N2620" s="78">
        <v>509.44562999999999</v>
      </c>
      <c r="O2620" s="78">
        <v>-10546</v>
      </c>
      <c r="P2620" s="78">
        <v>-64.850399999999993</v>
      </c>
      <c r="Q2620" s="144">
        <v>18067.5</v>
      </c>
      <c r="R2620" s="78">
        <v>-36728</v>
      </c>
      <c r="S2620" s="78">
        <v>13528</v>
      </c>
      <c r="T2620" s="78">
        <v>-5991</v>
      </c>
      <c r="U2620" s="78">
        <v>47963</v>
      </c>
      <c r="V2620" s="219">
        <v>0.12490878385422097</v>
      </c>
      <c r="W2620" s="78">
        <v>-16712</v>
      </c>
      <c r="X2620" s="78">
        <v>-20845</v>
      </c>
      <c r="Y2620" s="78">
        <v>-14362</v>
      </c>
      <c r="Z2620" s="78">
        <v>-16596</v>
      </c>
      <c r="AA2620" s="78">
        <v>91.72</v>
      </c>
      <c r="AB2620" s="78">
        <v>90.08</v>
      </c>
      <c r="AC2620" s="78">
        <v>-6417</v>
      </c>
      <c r="AD2620" s="104">
        <v>0.86156999999999995</v>
      </c>
      <c r="AE2620" s="78">
        <v>1163</v>
      </c>
      <c r="AF2620" s="104">
        <v>0.11228</v>
      </c>
      <c r="AG2620" s="78">
        <v>-30711</v>
      </c>
      <c r="AH2620" s="104">
        <v>-1.0532999999999999</v>
      </c>
      <c r="AI2620" s="78">
        <v>-7899</v>
      </c>
      <c r="AJ2620" s="104">
        <v>-0.32972000000000001</v>
      </c>
      <c r="AK2620" s="78">
        <v>14800</v>
      </c>
      <c r="AL2620" s="78">
        <v>11500</v>
      </c>
      <c r="AM2620" s="8">
        <v>12300</v>
      </c>
      <c r="AN2620" s="78">
        <v>636</v>
      </c>
      <c r="AO2620" s="78">
        <v>13400</v>
      </c>
      <c r="AP2620" s="78">
        <v>10300</v>
      </c>
      <c r="AQ2620" s="78">
        <v>12200</v>
      </c>
      <c r="AR2620" s="78">
        <v>951</v>
      </c>
      <c r="AS2620" s="78">
        <v>12800</v>
      </c>
      <c r="AT2620" s="78">
        <v>12200</v>
      </c>
      <c r="AU2620" s="78">
        <v>12300</v>
      </c>
      <c r="AV2620" s="78">
        <v>307</v>
      </c>
      <c r="AW2620" s="77">
        <v>28.05</v>
      </c>
      <c r="AX2620" s="144">
        <f t="shared" si="281"/>
        <v>1</v>
      </c>
      <c r="AY2620" s="144">
        <f t="shared" si="282"/>
        <v>0.97</v>
      </c>
      <c r="AZ2620" s="144">
        <f t="shared" si="283"/>
        <v>0.71</v>
      </c>
      <c r="BA2620" s="54">
        <f t="shared" si="284"/>
        <v>28.765090774551947</v>
      </c>
      <c r="BB2620" s="54">
        <f t="shared" si="285"/>
        <v>20.452909225448057</v>
      </c>
    </row>
    <row r="2621" spans="1:54" x14ac:dyDescent="0.25">
      <c r="A2621" s="3">
        <v>44064</v>
      </c>
      <c r="B2621" s="77">
        <v>12607.84</v>
      </c>
      <c r="C2621" s="77">
        <v>2263.8228800000002</v>
      </c>
      <c r="D2621" s="77">
        <v>56.428400000000003</v>
      </c>
      <c r="E2621" s="77">
        <f t="shared" si="280"/>
        <v>-551.82499999999982</v>
      </c>
      <c r="F2621" s="77">
        <v>9.0821000000000005</v>
      </c>
      <c r="G2621" s="77">
        <v>-1.2941</v>
      </c>
      <c r="H2621">
        <v>0</v>
      </c>
      <c r="I2621" s="78">
        <v>12543</v>
      </c>
      <c r="J2621">
        <v>202009</v>
      </c>
      <c r="K2621" s="78">
        <v>12543</v>
      </c>
      <c r="L2621" s="77">
        <f t="shared" si="279"/>
        <v>-64.840000000000146</v>
      </c>
      <c r="M2621" s="78">
        <v>28172</v>
      </c>
      <c r="N2621" s="78">
        <v>707.40623000000005</v>
      </c>
      <c r="O2621" s="78">
        <v>-576</v>
      </c>
      <c r="P2621" s="78">
        <v>-3.61633</v>
      </c>
      <c r="Q2621" s="144">
        <v>28028</v>
      </c>
      <c r="R2621" s="78">
        <v>-35314</v>
      </c>
      <c r="S2621" s="78">
        <v>12109</v>
      </c>
      <c r="T2621" s="78">
        <v>2985</v>
      </c>
      <c r="U2621" s="78">
        <v>46842</v>
      </c>
      <c r="V2621" s="219">
        <v>-6.3724862303061361E-2</v>
      </c>
      <c r="W2621" s="78">
        <v>-11888</v>
      </c>
      <c r="X2621" s="78">
        <v>-11247</v>
      </c>
      <c r="Y2621" s="78">
        <v>-8851</v>
      </c>
      <c r="Z2621" s="78">
        <v>-8999</v>
      </c>
      <c r="AA2621" s="78">
        <v>97.65</v>
      </c>
      <c r="AB2621" s="78">
        <v>108.43</v>
      </c>
      <c r="AC2621" s="78">
        <v>4805</v>
      </c>
      <c r="AD2621" s="104">
        <v>1.1407499999999999</v>
      </c>
      <c r="AE2621" s="78">
        <v>-1188</v>
      </c>
      <c r="AF2621" s="104">
        <v>4.4119999999999999E-2</v>
      </c>
      <c r="AG2621" s="78">
        <v>-9807</v>
      </c>
      <c r="AH2621" s="104">
        <v>-0.52712999999999999</v>
      </c>
      <c r="AI2621" s="78">
        <v>-15845</v>
      </c>
      <c r="AJ2621" s="104">
        <v>-1.11456</v>
      </c>
      <c r="AK2621" s="78">
        <v>14800</v>
      </c>
      <c r="AL2621" s="78">
        <v>11500</v>
      </c>
      <c r="AM2621" s="8">
        <v>12600</v>
      </c>
      <c r="AN2621" s="78">
        <v>543</v>
      </c>
      <c r="AO2621" s="78">
        <v>13400</v>
      </c>
      <c r="AP2621" s="78">
        <v>10300</v>
      </c>
      <c r="AQ2621" s="78">
        <v>12500</v>
      </c>
      <c r="AR2621" s="78">
        <v>799</v>
      </c>
      <c r="AS2621" s="78">
        <v>12800</v>
      </c>
      <c r="AT2621" s="78">
        <v>12300</v>
      </c>
      <c r="AU2621" s="78">
        <v>12600</v>
      </c>
      <c r="AV2621" s="78">
        <v>195</v>
      </c>
      <c r="AW2621" s="77">
        <v>24.38</v>
      </c>
      <c r="AX2621" s="144">
        <f t="shared" si="281"/>
        <v>0.62</v>
      </c>
      <c r="AY2621" s="144">
        <f t="shared" si="282"/>
        <v>0.69</v>
      </c>
      <c r="AZ2621" s="144">
        <f t="shared" si="283"/>
        <v>0.46</v>
      </c>
      <c r="BA2621" s="54">
        <f t="shared" si="284"/>
        <v>28.734561930967789</v>
      </c>
      <c r="BB2621" s="54">
        <f t="shared" si="285"/>
        <v>20.426438069032219</v>
      </c>
    </row>
    <row r="2622" spans="1:54" x14ac:dyDescent="0.25">
      <c r="A2622" s="3">
        <v>44067</v>
      </c>
      <c r="B2622" s="77">
        <v>12647.13</v>
      </c>
      <c r="C2622" s="77">
        <v>2059.4657000000002</v>
      </c>
      <c r="D2622" s="77">
        <v>-8.7374000000000009</v>
      </c>
      <c r="E2622" s="77">
        <f t="shared" si="280"/>
        <v>-636.03509999999994</v>
      </c>
      <c r="F2622" s="77">
        <v>8.0326000000000004</v>
      </c>
      <c r="G2622" s="77">
        <v>6.8162000000000003</v>
      </c>
      <c r="H2622">
        <v>0</v>
      </c>
      <c r="I2622" s="78">
        <v>12604</v>
      </c>
      <c r="J2622">
        <v>202009</v>
      </c>
      <c r="K2622" s="78">
        <v>12604</v>
      </c>
      <c r="L2622" s="77">
        <f t="shared" si="279"/>
        <v>-43.1299999999992</v>
      </c>
      <c r="M2622" s="78">
        <v>29714</v>
      </c>
      <c r="N2622" s="78">
        <v>749.20059000000003</v>
      </c>
      <c r="O2622" s="78">
        <v>534</v>
      </c>
      <c r="P2622" s="78">
        <v>3.3639100000000002</v>
      </c>
      <c r="Q2622" s="144">
        <v>29847.5</v>
      </c>
      <c r="R2622" s="78">
        <v>-35238</v>
      </c>
      <c r="S2622" s="78">
        <v>11421</v>
      </c>
      <c r="T2622" s="78">
        <v>2710</v>
      </c>
      <c r="U2622" s="78">
        <v>48745</v>
      </c>
      <c r="V2622" s="219">
        <v>-5.5595445686737098E-2</v>
      </c>
      <c r="W2622" s="78">
        <v>-13746</v>
      </c>
      <c r="X2622" s="78">
        <v>-12855</v>
      </c>
      <c r="Y2622" s="78">
        <v>-9483</v>
      </c>
      <c r="Z2622" s="78">
        <v>-9092</v>
      </c>
      <c r="AA2622" s="78">
        <v>114.34</v>
      </c>
      <c r="AB2622" s="78">
        <v>115.59</v>
      </c>
      <c r="AC2622" s="78">
        <v>4201</v>
      </c>
      <c r="AD2622" s="104">
        <v>1.1158399999999999</v>
      </c>
      <c r="AE2622" s="78">
        <v>-254</v>
      </c>
      <c r="AF2622" s="104">
        <v>0.22425999999999999</v>
      </c>
      <c r="AG2622" s="78">
        <v>-2683</v>
      </c>
      <c r="AH2622" s="104">
        <v>-0.36820999999999998</v>
      </c>
      <c r="AI2622" s="78">
        <v>-24486</v>
      </c>
      <c r="AJ2622" s="104">
        <v>-1.2362899999999999</v>
      </c>
      <c r="AK2622" s="78">
        <v>14800</v>
      </c>
      <c r="AL2622" s="78">
        <v>11500</v>
      </c>
      <c r="AM2622" s="8">
        <v>12600</v>
      </c>
      <c r="AN2622" s="78">
        <v>516</v>
      </c>
      <c r="AO2622" s="78">
        <v>13400</v>
      </c>
      <c r="AP2622" s="78">
        <v>11500</v>
      </c>
      <c r="AQ2622" s="78">
        <v>12600</v>
      </c>
      <c r="AR2622" s="78">
        <v>776</v>
      </c>
      <c r="AS2622" s="78">
        <v>12800</v>
      </c>
      <c r="AT2622" s="78">
        <v>12400</v>
      </c>
      <c r="AU2622" s="78">
        <v>12650</v>
      </c>
      <c r="AV2622" s="78">
        <v>146</v>
      </c>
      <c r="AW2622" s="77">
        <v>23.62</v>
      </c>
      <c r="AX2622" s="144">
        <f t="shared" si="281"/>
        <v>0.48</v>
      </c>
      <c r="AY2622" s="144">
        <f t="shared" si="282"/>
        <v>0.59</v>
      </c>
      <c r="AZ2622" s="144">
        <f t="shared" si="283"/>
        <v>0.39</v>
      </c>
      <c r="BA2622" s="54">
        <f t="shared" si="284"/>
        <v>28.69395937235921</v>
      </c>
      <c r="BB2622" s="54">
        <f t="shared" si="285"/>
        <v>20.346040627640797</v>
      </c>
    </row>
    <row r="2623" spans="1:54" x14ac:dyDescent="0.25">
      <c r="A2623" s="3">
        <v>44068</v>
      </c>
      <c r="B2623" s="77">
        <v>12758.25</v>
      </c>
      <c r="C2623" s="77">
        <v>1996.08206</v>
      </c>
      <c r="D2623" s="77">
        <v>34.640599999999999</v>
      </c>
      <c r="E2623" s="77">
        <f t="shared" si="280"/>
        <v>-528.46109999999999</v>
      </c>
      <c r="F2623" s="77">
        <v>11.308499999999999</v>
      </c>
      <c r="G2623" s="77">
        <v>7.7850999999999999</v>
      </c>
      <c r="H2623">
        <v>0</v>
      </c>
      <c r="I2623" s="78">
        <v>12737</v>
      </c>
      <c r="J2623">
        <v>202009</v>
      </c>
      <c r="K2623" s="78">
        <v>12737</v>
      </c>
      <c r="L2623" s="77">
        <f t="shared" si="279"/>
        <v>-21.25</v>
      </c>
      <c r="M2623" s="78">
        <v>29970</v>
      </c>
      <c r="N2623" s="78">
        <v>763.59193000000005</v>
      </c>
      <c r="O2623" s="78">
        <v>-240</v>
      </c>
      <c r="P2623" s="78">
        <v>-1.53078</v>
      </c>
      <c r="Q2623" s="144">
        <v>29910</v>
      </c>
      <c r="R2623" s="78">
        <v>-34493</v>
      </c>
      <c r="S2623" s="78">
        <v>10348</v>
      </c>
      <c r="T2623" s="78">
        <v>1773</v>
      </c>
      <c r="U2623" s="78">
        <v>50377</v>
      </c>
      <c r="V2623" s="219">
        <v>-3.51946324711674E-2</v>
      </c>
      <c r="W2623" s="78">
        <v>-15581</v>
      </c>
      <c r="X2623" s="78">
        <v>-13720</v>
      </c>
      <c r="Y2623" s="78">
        <v>-11562</v>
      </c>
      <c r="Z2623" s="78">
        <v>-7237</v>
      </c>
      <c r="AA2623" s="78">
        <v>110.46</v>
      </c>
      <c r="AB2623" s="78">
        <v>129.56</v>
      </c>
      <c r="AC2623" s="78">
        <v>5095</v>
      </c>
      <c r="AD2623" s="104">
        <v>1.0909</v>
      </c>
      <c r="AE2623" s="78">
        <v>1433</v>
      </c>
      <c r="AF2623" s="104">
        <v>0.25597999999999999</v>
      </c>
      <c r="AG2623" s="78">
        <v>3029</v>
      </c>
      <c r="AH2623" s="104">
        <v>-0.32705000000000001</v>
      </c>
      <c r="AI2623" s="78">
        <v>-37021</v>
      </c>
      <c r="AJ2623" s="104">
        <v>-1.2284999999999999</v>
      </c>
      <c r="AK2623" s="78">
        <v>14800</v>
      </c>
      <c r="AL2623" s="78">
        <v>11500</v>
      </c>
      <c r="AM2623" s="8">
        <v>12700</v>
      </c>
      <c r="AN2623" s="78">
        <v>505</v>
      </c>
      <c r="AO2623" s="78">
        <v>13500</v>
      </c>
      <c r="AP2623" s="78">
        <v>11500</v>
      </c>
      <c r="AQ2623" s="78">
        <v>12700</v>
      </c>
      <c r="AR2623" s="78">
        <v>789</v>
      </c>
      <c r="AS2623" s="78">
        <v>12850</v>
      </c>
      <c r="AT2623" s="78">
        <v>12500</v>
      </c>
      <c r="AU2623" s="78">
        <v>12750</v>
      </c>
      <c r="AV2623" s="78">
        <v>99</v>
      </c>
      <c r="AW2623" s="77">
        <v>23.27</v>
      </c>
      <c r="AX2623" s="144">
        <f t="shared" si="281"/>
        <v>0.44</v>
      </c>
      <c r="AY2623" s="144">
        <f t="shared" si="282"/>
        <v>0.59</v>
      </c>
      <c r="AZ2623" s="144">
        <f t="shared" si="283"/>
        <v>0.38</v>
      </c>
      <c r="BA2623" s="54">
        <f t="shared" si="284"/>
        <v>28.196386727217806</v>
      </c>
      <c r="BB2623" s="54">
        <f t="shared" si="285"/>
        <v>20.388613272782187</v>
      </c>
    </row>
    <row r="2624" spans="1:54" x14ac:dyDescent="0.25">
      <c r="A2624" s="3">
        <v>44069</v>
      </c>
      <c r="B2624" s="77">
        <v>12833.29</v>
      </c>
      <c r="C2624" s="77">
        <v>1801.7153599999999</v>
      </c>
      <c r="D2624" s="77">
        <v>19.090899999999998</v>
      </c>
      <c r="E2624" s="77">
        <f t="shared" si="280"/>
        <v>-448.05640000000005</v>
      </c>
      <c r="F2624" s="77">
        <v>3.1120000000000001</v>
      </c>
      <c r="G2624" s="77">
        <v>-5.1093000000000002</v>
      </c>
      <c r="H2624" t="s">
        <v>1997</v>
      </c>
      <c r="I2624" s="78">
        <v>12792</v>
      </c>
      <c r="J2624">
        <v>202009</v>
      </c>
      <c r="K2624" s="78">
        <v>12792</v>
      </c>
      <c r="L2624" s="77">
        <f t="shared" si="279"/>
        <v>-41.290000000000873</v>
      </c>
      <c r="M2624" s="78">
        <v>31478</v>
      </c>
      <c r="N2624" s="78">
        <v>805.82029</v>
      </c>
      <c r="O2624" s="78">
        <v>2721</v>
      </c>
      <c r="P2624" s="78">
        <v>17.402170000000002</v>
      </c>
      <c r="Q2624" s="144">
        <v>32158.25</v>
      </c>
      <c r="R2624" s="78">
        <v>-34318</v>
      </c>
      <c r="S2624" s="78">
        <v>9890</v>
      </c>
      <c r="T2624" s="78">
        <v>6702</v>
      </c>
      <c r="U2624" s="78">
        <v>49797</v>
      </c>
      <c r="V2624" s="219">
        <v>-0.13458642086872702</v>
      </c>
      <c r="W2624" s="78">
        <v>-13890</v>
      </c>
      <c r="X2624" s="78">
        <v>-10061</v>
      </c>
      <c r="Y2624" s="78">
        <v>-9555</v>
      </c>
      <c r="Z2624" s="78">
        <v>-3251</v>
      </c>
      <c r="AA2624" s="78">
        <v>105.93</v>
      </c>
      <c r="AB2624" s="78">
        <v>139.5</v>
      </c>
      <c r="AC2624" s="78">
        <v>3280</v>
      </c>
      <c r="AD2624" s="104">
        <v>1.22773</v>
      </c>
      <c r="AE2624" s="78">
        <v>2633</v>
      </c>
      <c r="AF2624" s="104">
        <v>0.24951999999999999</v>
      </c>
      <c r="AG2624" s="78">
        <v>-276</v>
      </c>
      <c r="AH2624" s="104">
        <v>-0.43151</v>
      </c>
      <c r="AI2624" s="78">
        <v>-31289</v>
      </c>
      <c r="AJ2624" s="104">
        <v>-1.30243</v>
      </c>
      <c r="AK2624" s="78">
        <v>14800</v>
      </c>
      <c r="AL2624" s="78">
        <v>11500</v>
      </c>
      <c r="AM2624" s="8">
        <v>12800</v>
      </c>
      <c r="AN2624" s="78">
        <v>475</v>
      </c>
      <c r="AO2624" s="78">
        <v>13500</v>
      </c>
      <c r="AP2624" s="78">
        <v>11500</v>
      </c>
      <c r="AQ2624" s="78">
        <v>12700</v>
      </c>
      <c r="AR2624" s="78">
        <v>786</v>
      </c>
      <c r="AS2624" s="78">
        <v>13000</v>
      </c>
      <c r="AT2624" s="78">
        <v>12400</v>
      </c>
      <c r="AU2624" s="78">
        <v>12850</v>
      </c>
      <c r="AV2624" s="78">
        <v>235</v>
      </c>
      <c r="AW2624" s="77">
        <v>22.6</v>
      </c>
      <c r="AX2624" s="144">
        <f t="shared" si="281"/>
        <v>0.37</v>
      </c>
      <c r="AY2624" s="144">
        <f t="shared" si="282"/>
        <v>0.46</v>
      </c>
      <c r="AZ2624" s="144">
        <f t="shared" si="283"/>
        <v>0.3</v>
      </c>
      <c r="BA2624" s="54">
        <f t="shared" si="284"/>
        <v>27.708993130005922</v>
      </c>
      <c r="BB2624" s="54">
        <f t="shared" si="285"/>
        <v>20.385006869994086</v>
      </c>
    </row>
    <row r="2625" spans="1:54" x14ac:dyDescent="0.25">
      <c r="A2625" s="3">
        <v>44070</v>
      </c>
      <c r="B2625" s="77">
        <v>12797.31</v>
      </c>
      <c r="C2625" s="77">
        <v>2191.51082</v>
      </c>
      <c r="D2625" s="77">
        <v>-77.474199999999996</v>
      </c>
      <c r="E2625" s="77">
        <f t="shared" si="280"/>
        <v>-497.11889999999994</v>
      </c>
      <c r="F2625" s="77">
        <v>5.2012</v>
      </c>
      <c r="G2625" s="77">
        <v>-9.0145999999999997</v>
      </c>
      <c r="H2625">
        <v>0</v>
      </c>
      <c r="I2625" s="78">
        <v>12760</v>
      </c>
      <c r="J2625">
        <v>202009</v>
      </c>
      <c r="K2625" s="78">
        <v>12760</v>
      </c>
      <c r="L2625" s="77">
        <f t="shared" si="279"/>
        <v>-37.309999999999491</v>
      </c>
      <c r="M2625" s="78">
        <v>31678</v>
      </c>
      <c r="N2625" s="78">
        <v>808.71397000000002</v>
      </c>
      <c r="O2625" s="78">
        <v>1714</v>
      </c>
      <c r="P2625" s="78">
        <v>10.93587</v>
      </c>
      <c r="Q2625" s="144">
        <v>32106.5</v>
      </c>
      <c r="R2625" s="78">
        <v>-34013</v>
      </c>
      <c r="S2625" s="78">
        <v>9924</v>
      </c>
      <c r="T2625" s="78">
        <v>5853</v>
      </c>
      <c r="U2625" s="78">
        <v>48360</v>
      </c>
      <c r="V2625" s="219">
        <v>-0.12102977667493796</v>
      </c>
      <c r="W2625" s="78">
        <v>-13220</v>
      </c>
      <c r="X2625" s="78">
        <v>-9585</v>
      </c>
      <c r="Y2625" s="78">
        <v>-8113</v>
      </c>
      <c r="Z2625" s="78">
        <v>-5092</v>
      </c>
      <c r="AA2625" s="78">
        <v>97.1</v>
      </c>
      <c r="AB2625" s="78">
        <v>132.09</v>
      </c>
      <c r="AC2625" s="78">
        <v>4415</v>
      </c>
      <c r="AD2625" s="104">
        <v>1.07813</v>
      </c>
      <c r="AE2625" s="78">
        <v>632</v>
      </c>
      <c r="AF2625" s="104">
        <v>-0.13042999999999999</v>
      </c>
      <c r="AG2625" s="78">
        <v>536</v>
      </c>
      <c r="AH2625" s="104">
        <v>-0.45580999999999999</v>
      </c>
      <c r="AI2625" s="78">
        <v>-27263</v>
      </c>
      <c r="AJ2625" s="104">
        <v>-0.97682000000000002</v>
      </c>
      <c r="AK2625" s="78">
        <v>14800</v>
      </c>
      <c r="AL2625" s="78">
        <v>12500</v>
      </c>
      <c r="AM2625" s="8">
        <v>12800</v>
      </c>
      <c r="AN2625" s="78">
        <v>461</v>
      </c>
      <c r="AO2625" s="78">
        <v>13500</v>
      </c>
      <c r="AP2625" s="78">
        <v>11500</v>
      </c>
      <c r="AQ2625" s="78">
        <v>12700</v>
      </c>
      <c r="AR2625" s="78">
        <v>774</v>
      </c>
      <c r="AS2625" s="78">
        <v>13000</v>
      </c>
      <c r="AT2625" s="78">
        <v>12400</v>
      </c>
      <c r="AU2625" s="78">
        <v>12800</v>
      </c>
      <c r="AV2625" s="78">
        <v>220</v>
      </c>
      <c r="AW2625" s="77">
        <v>22.91</v>
      </c>
      <c r="AX2625" s="144">
        <f t="shared" si="281"/>
        <v>0.37</v>
      </c>
      <c r="AY2625" s="144">
        <f t="shared" si="282"/>
        <v>0.53</v>
      </c>
      <c r="AZ2625" s="144">
        <f t="shared" si="283"/>
        <v>0.34</v>
      </c>
      <c r="BA2625" s="54">
        <f t="shared" si="284"/>
        <v>27.412008824657111</v>
      </c>
      <c r="BB2625" s="54">
        <f t="shared" si="285"/>
        <v>20.342991175342899</v>
      </c>
    </row>
    <row r="2626" spans="1:54" x14ac:dyDescent="0.25">
      <c r="A2626" s="3">
        <v>44071</v>
      </c>
      <c r="B2626" s="77">
        <v>12728.85</v>
      </c>
      <c r="C2626" s="77">
        <v>2096.5411899999999</v>
      </c>
      <c r="D2626" s="77">
        <v>-60.759300000000003</v>
      </c>
      <c r="E2626" s="77">
        <f t="shared" si="280"/>
        <v>-468.75939999999997</v>
      </c>
      <c r="F2626" s="77">
        <v>-2.6469</v>
      </c>
      <c r="G2626" s="77">
        <v>4.0468999999999999</v>
      </c>
      <c r="H2626">
        <v>0</v>
      </c>
      <c r="I2626" s="78">
        <v>12691</v>
      </c>
      <c r="J2626">
        <v>202009</v>
      </c>
      <c r="K2626" s="78">
        <v>12691</v>
      </c>
      <c r="L2626" s="77">
        <f t="shared" si="279"/>
        <v>-37.850000000000364</v>
      </c>
      <c r="M2626" s="78">
        <v>27859</v>
      </c>
      <c r="N2626" s="78">
        <v>707.33600000000001</v>
      </c>
      <c r="O2626" s="78">
        <v>924</v>
      </c>
      <c r="P2626" s="78">
        <v>5.8707900000000004</v>
      </c>
      <c r="Q2626" s="144">
        <v>28090</v>
      </c>
      <c r="R2626" s="78">
        <v>-35402</v>
      </c>
      <c r="S2626" s="78">
        <v>11663</v>
      </c>
      <c r="T2626" s="78">
        <v>5344</v>
      </c>
      <c r="U2626" s="78">
        <v>48384</v>
      </c>
      <c r="V2626" s="219">
        <v>-0.11044973544973545</v>
      </c>
      <c r="W2626" s="78">
        <v>-15338</v>
      </c>
      <c r="X2626" s="78">
        <v>-11774</v>
      </c>
      <c r="Y2626" s="78">
        <v>-12632</v>
      </c>
      <c r="Z2626" s="78">
        <v>-9822</v>
      </c>
      <c r="AA2626" s="78">
        <v>97.64</v>
      </c>
      <c r="AB2626" s="78">
        <v>118.69</v>
      </c>
      <c r="AC2626" s="78">
        <v>4231</v>
      </c>
      <c r="AD2626" s="104">
        <v>0.99836000000000003</v>
      </c>
      <c r="AE2626" s="78">
        <v>4149</v>
      </c>
      <c r="AF2626" s="104">
        <v>-9.8299999999999998E-2</v>
      </c>
      <c r="AG2626" s="78">
        <v>-10299</v>
      </c>
      <c r="AH2626" s="104">
        <v>-0.80989</v>
      </c>
      <c r="AI2626" s="78">
        <v>-16576</v>
      </c>
      <c r="AJ2626" s="104">
        <v>-0.64036000000000004</v>
      </c>
      <c r="AK2626" s="78">
        <v>14800</v>
      </c>
      <c r="AL2626" s="78">
        <v>11500</v>
      </c>
      <c r="AM2626" s="8">
        <v>12700</v>
      </c>
      <c r="AN2626" s="78">
        <v>470</v>
      </c>
      <c r="AO2626" s="78">
        <v>13000</v>
      </c>
      <c r="AP2626" s="78">
        <v>11500</v>
      </c>
      <c r="AQ2626" s="78">
        <v>12600</v>
      </c>
      <c r="AR2626" s="78">
        <v>805</v>
      </c>
      <c r="AS2626" s="78">
        <v>13000</v>
      </c>
      <c r="AT2626" s="78">
        <v>12400</v>
      </c>
      <c r="AU2626" s="78">
        <v>12700</v>
      </c>
      <c r="AV2626" s="78">
        <v>210</v>
      </c>
      <c r="AW2626" s="77">
        <v>23.66</v>
      </c>
      <c r="AX2626" s="144">
        <f t="shared" si="281"/>
        <v>0.48</v>
      </c>
      <c r="AY2626" s="144">
        <f t="shared" si="282"/>
        <v>0.67</v>
      </c>
      <c r="AZ2626" s="144">
        <f t="shared" si="283"/>
        <v>0.43</v>
      </c>
      <c r="BA2626" s="54">
        <f t="shared" si="284"/>
        <v>27.1119312427893</v>
      </c>
      <c r="BB2626" s="54">
        <f t="shared" si="285"/>
        <v>20.389068757210705</v>
      </c>
    </row>
    <row r="2627" spans="1:54" x14ac:dyDescent="0.25">
      <c r="A2627" s="3">
        <v>44074</v>
      </c>
      <c r="B2627" s="77">
        <v>12591.45</v>
      </c>
      <c r="C2627" s="77">
        <v>2516.0394500000002</v>
      </c>
      <c r="D2627" s="77">
        <v>-157.40559999999999</v>
      </c>
      <c r="E2627" s="77">
        <f t="shared" si="280"/>
        <v>-323.75920000000002</v>
      </c>
      <c r="F2627" s="77">
        <v>-5.0001999999999995</v>
      </c>
      <c r="G2627" s="77">
        <v>7.6700000000000004E-2</v>
      </c>
      <c r="H2627">
        <v>0</v>
      </c>
      <c r="I2627" s="78">
        <v>12591</v>
      </c>
      <c r="J2627">
        <v>202009</v>
      </c>
      <c r="K2627" s="78">
        <v>12591</v>
      </c>
      <c r="L2627" s="77">
        <f t="shared" ref="L2627:L2690" si="286">K2627-B2627</f>
        <v>-0.4500000000007276</v>
      </c>
      <c r="M2627" s="78">
        <v>25308</v>
      </c>
      <c r="N2627" s="78">
        <v>637.69572000000005</v>
      </c>
      <c r="O2627" s="78">
        <v>-2290</v>
      </c>
      <c r="P2627" s="78">
        <v>-14.39668</v>
      </c>
      <c r="Q2627" s="144">
        <v>24735.5</v>
      </c>
      <c r="R2627" s="78">
        <v>-35485</v>
      </c>
      <c r="S2627" s="78">
        <v>10950</v>
      </c>
      <c r="T2627" s="78">
        <v>2606</v>
      </c>
      <c r="U2627" s="78">
        <v>51777</v>
      </c>
      <c r="V2627" s="219">
        <v>-5.0331228151495835E-2</v>
      </c>
      <c r="W2627" s="78">
        <v>-16770</v>
      </c>
      <c r="X2627" s="78">
        <v>-16770</v>
      </c>
      <c r="Y2627" s="78">
        <v>-14949</v>
      </c>
      <c r="Z2627" s="78">
        <v>-14697</v>
      </c>
      <c r="AA2627" s="78">
        <v>100.74</v>
      </c>
      <c r="AB2627" s="78">
        <v>115.02</v>
      </c>
      <c r="AC2627" s="78">
        <v>4775</v>
      </c>
      <c r="AD2627" s="104">
        <v>0.90193999999999996</v>
      </c>
      <c r="AE2627" s="78">
        <v>7363</v>
      </c>
      <c r="AF2627" s="104">
        <v>3.4470000000000001E-2</v>
      </c>
      <c r="AG2627" s="78">
        <v>-19613</v>
      </c>
      <c r="AH2627" s="104">
        <v>-1.0693299999999999</v>
      </c>
      <c r="AI2627" s="78">
        <v>-12778</v>
      </c>
      <c r="AJ2627" s="104">
        <v>-0.85065999999999997</v>
      </c>
      <c r="AK2627" s="78">
        <v>14800</v>
      </c>
      <c r="AL2627" s="78">
        <v>11500</v>
      </c>
      <c r="AM2627" s="8">
        <v>12600</v>
      </c>
      <c r="AN2627" s="78">
        <v>458</v>
      </c>
      <c r="AO2627" s="78">
        <v>13000</v>
      </c>
      <c r="AP2627" s="78">
        <v>11500</v>
      </c>
      <c r="AQ2627" s="78">
        <v>12500</v>
      </c>
      <c r="AR2627" s="78">
        <v>783</v>
      </c>
      <c r="AS2627" s="78">
        <v>12900</v>
      </c>
      <c r="AT2627" s="78">
        <v>12500</v>
      </c>
      <c r="AU2627" s="78">
        <v>12600</v>
      </c>
      <c r="AV2627" s="78">
        <v>165</v>
      </c>
      <c r="AW2627" s="77">
        <v>24.42</v>
      </c>
      <c r="AX2627" s="144">
        <f t="shared" si="281"/>
        <v>0.62</v>
      </c>
      <c r="AY2627" s="144">
        <f t="shared" si="282"/>
        <v>0.75</v>
      </c>
      <c r="AZ2627" s="144">
        <f t="shared" si="283"/>
        <v>0.52</v>
      </c>
      <c r="BA2627" s="54">
        <f t="shared" si="284"/>
        <v>26.576137078574423</v>
      </c>
      <c r="BB2627" s="54">
        <f t="shared" si="285"/>
        <v>20.645862921425586</v>
      </c>
    </row>
    <row r="2628" spans="1:54" x14ac:dyDescent="0.25">
      <c r="A2628" s="3">
        <v>44075</v>
      </c>
      <c r="B2628" s="77">
        <v>12703.28</v>
      </c>
      <c r="C2628" s="77">
        <v>2306.8954399999998</v>
      </c>
      <c r="D2628" s="77">
        <v>38.325200000000002</v>
      </c>
      <c r="E2628" s="77">
        <f t="shared" si="280"/>
        <v>-341.49450000000002</v>
      </c>
      <c r="F2628" s="77">
        <v>4.9456999999999995</v>
      </c>
      <c r="G2628" s="77">
        <v>8.7736000000000001</v>
      </c>
      <c r="H2628">
        <v>0</v>
      </c>
      <c r="I2628" s="78">
        <v>12691</v>
      </c>
      <c r="J2628">
        <v>202009</v>
      </c>
      <c r="K2628" s="78">
        <v>12691</v>
      </c>
      <c r="L2628" s="77">
        <f t="shared" si="286"/>
        <v>-12.280000000000655</v>
      </c>
      <c r="M2628" s="78">
        <v>26073</v>
      </c>
      <c r="N2628" s="78">
        <v>662.22206000000006</v>
      </c>
      <c r="O2628" s="78">
        <v>-996</v>
      </c>
      <c r="P2628" s="78">
        <v>-6.2993399999999999</v>
      </c>
      <c r="Q2628" s="144">
        <v>25824</v>
      </c>
      <c r="R2628" s="78">
        <v>-35132</v>
      </c>
      <c r="S2628" s="78">
        <v>11146</v>
      </c>
      <c r="T2628" s="78">
        <v>3526</v>
      </c>
      <c r="U2628" s="78">
        <v>51064</v>
      </c>
      <c r="V2628" s="219">
        <v>-6.9050603164656124E-2</v>
      </c>
      <c r="W2628" s="78">
        <v>-18752</v>
      </c>
      <c r="X2628" s="78">
        <v>-18752</v>
      </c>
      <c r="Y2628" s="78">
        <v>-15983</v>
      </c>
      <c r="Z2628" s="78">
        <v>-15878</v>
      </c>
      <c r="AA2628" s="78">
        <v>110.04</v>
      </c>
      <c r="AB2628" s="78">
        <v>124.41</v>
      </c>
      <c r="AC2628" s="78">
        <v>2446</v>
      </c>
      <c r="AD2628" s="104">
        <v>0.59608000000000005</v>
      </c>
      <c r="AE2628" s="78">
        <v>15950</v>
      </c>
      <c r="AF2628" s="104">
        <v>4.1700000000000001E-2</v>
      </c>
      <c r="AG2628" s="78">
        <v>-10419</v>
      </c>
      <c r="AH2628" s="104">
        <v>-0.80117000000000005</v>
      </c>
      <c r="AI2628" s="78">
        <v>-22076</v>
      </c>
      <c r="AJ2628" s="104">
        <v>-0.89293</v>
      </c>
      <c r="AK2628" s="78">
        <v>14800</v>
      </c>
      <c r="AL2628" s="78">
        <v>12000</v>
      </c>
      <c r="AM2628" s="8">
        <v>12700</v>
      </c>
      <c r="AN2628" s="78">
        <v>409</v>
      </c>
      <c r="AO2628" s="78">
        <v>13000</v>
      </c>
      <c r="AP2628" s="78">
        <v>11500</v>
      </c>
      <c r="AQ2628" s="78">
        <v>12600</v>
      </c>
      <c r="AR2628" s="78">
        <v>741</v>
      </c>
      <c r="AS2628" s="78">
        <v>12800</v>
      </c>
      <c r="AT2628" s="78">
        <v>12500</v>
      </c>
      <c r="AU2628" s="78">
        <v>12700</v>
      </c>
      <c r="AV2628" s="78">
        <v>91</v>
      </c>
      <c r="AW2628" s="77">
        <v>22.97</v>
      </c>
      <c r="AX2628" s="144">
        <f t="shared" si="281"/>
        <v>0.31</v>
      </c>
      <c r="AY2628" s="144">
        <f t="shared" si="282"/>
        <v>0.55000000000000004</v>
      </c>
      <c r="AZ2628" s="144">
        <f t="shared" si="283"/>
        <v>0.36</v>
      </c>
      <c r="BA2628" s="54">
        <f t="shared" si="284"/>
        <v>26.481959030562106</v>
      </c>
      <c r="BB2628" s="54">
        <f t="shared" si="285"/>
        <v>20.587040969437897</v>
      </c>
    </row>
    <row r="2629" spans="1:54" x14ac:dyDescent="0.25">
      <c r="A2629" s="3">
        <v>44076</v>
      </c>
      <c r="B2629" s="77">
        <v>12699.5</v>
      </c>
      <c r="C2629" s="77">
        <v>2123.7271900000001</v>
      </c>
      <c r="D2629" s="77">
        <v>-50.260600000000004</v>
      </c>
      <c r="E2629" s="77">
        <f t="shared" si="280"/>
        <v>-388.73229999999995</v>
      </c>
      <c r="F2629" s="77">
        <v>8.1126000000000005</v>
      </c>
      <c r="G2629" s="77">
        <v>-0.85349999999999993</v>
      </c>
      <c r="H2629" t="s">
        <v>1998</v>
      </c>
      <c r="I2629" s="78">
        <v>12691</v>
      </c>
      <c r="J2629">
        <v>202009</v>
      </c>
      <c r="K2629" s="78">
        <v>12691</v>
      </c>
      <c r="L2629" s="77">
        <f t="shared" si="286"/>
        <v>-8.5</v>
      </c>
      <c r="M2629" s="78">
        <v>27143</v>
      </c>
      <c r="N2629" s="78">
        <v>689.57898999999998</v>
      </c>
      <c r="O2629" s="78">
        <v>-1809</v>
      </c>
      <c r="P2629" s="78">
        <v>-11.45256</v>
      </c>
      <c r="Q2629" s="144">
        <v>26690.75</v>
      </c>
      <c r="R2629" s="78">
        <v>-35265</v>
      </c>
      <c r="S2629" s="78">
        <v>11176</v>
      </c>
      <c r="T2629" s="78">
        <v>4114</v>
      </c>
      <c r="U2629" s="78">
        <v>48880</v>
      </c>
      <c r="V2629" s="219">
        <v>-8.4165302782324064E-2</v>
      </c>
      <c r="W2629" s="78">
        <v>-15908</v>
      </c>
      <c r="X2629" s="78">
        <v>-15908</v>
      </c>
      <c r="Y2629" s="78">
        <v>-12568</v>
      </c>
      <c r="Z2629" s="78">
        <v>-12360</v>
      </c>
      <c r="AA2629" s="78">
        <v>99.65</v>
      </c>
      <c r="AB2629" s="78">
        <v>128.86000000000001</v>
      </c>
      <c r="AC2629" s="78">
        <v>601</v>
      </c>
      <c r="AD2629" s="104">
        <v>0.65303999999999995</v>
      </c>
      <c r="AE2629" s="78">
        <v>10745</v>
      </c>
      <c r="AF2629" s="104">
        <v>-8.9800000000000001E-3</v>
      </c>
      <c r="AG2629" s="78">
        <v>-14825</v>
      </c>
      <c r="AH2629" s="104">
        <v>-0.89258000000000004</v>
      </c>
      <c r="AI2629" s="78">
        <v>-21720</v>
      </c>
      <c r="AJ2629" s="104">
        <v>-0.63919999999999999</v>
      </c>
      <c r="AK2629" s="78">
        <v>14800</v>
      </c>
      <c r="AL2629" s="78">
        <v>12000</v>
      </c>
      <c r="AM2629" s="8">
        <v>12700</v>
      </c>
      <c r="AN2629" s="78">
        <v>390</v>
      </c>
      <c r="AO2629" s="78">
        <v>13000</v>
      </c>
      <c r="AP2629" s="78">
        <v>11500</v>
      </c>
      <c r="AQ2629" s="78">
        <v>12600</v>
      </c>
      <c r="AR2629" s="78">
        <v>731</v>
      </c>
      <c r="AS2629" s="78">
        <v>13000</v>
      </c>
      <c r="AT2629" s="78">
        <v>12300</v>
      </c>
      <c r="AU2629" s="78">
        <v>12700</v>
      </c>
      <c r="AV2629" s="78">
        <v>253</v>
      </c>
      <c r="AW2629" s="77">
        <v>22.21</v>
      </c>
      <c r="AX2629" s="144">
        <f t="shared" si="281"/>
        <v>0.17</v>
      </c>
      <c r="AY2629" s="144">
        <f t="shared" si="282"/>
        <v>0.4</v>
      </c>
      <c r="AZ2629" s="144">
        <f t="shared" si="283"/>
        <v>0.25</v>
      </c>
      <c r="BA2629" s="54">
        <f t="shared" si="284"/>
        <v>26.444747224342411</v>
      </c>
      <c r="BB2629" s="54">
        <f t="shared" si="285"/>
        <v>20.449252775657587</v>
      </c>
    </row>
    <row r="2630" spans="1:54" x14ac:dyDescent="0.25">
      <c r="A2630" s="3">
        <v>44077</v>
      </c>
      <c r="B2630" s="77">
        <v>12757.97</v>
      </c>
      <c r="C2630" s="77">
        <v>2384.0594900000001</v>
      </c>
      <c r="D2630" s="77">
        <v>108.4832</v>
      </c>
      <c r="E2630" s="77">
        <f t="shared" si="280"/>
        <v>-319.49650000000003</v>
      </c>
      <c r="F2630" s="77">
        <v>-4.4949000000000003</v>
      </c>
      <c r="G2630" s="77">
        <v>15.7575</v>
      </c>
      <c r="H2630">
        <v>0</v>
      </c>
      <c r="I2630" s="78">
        <v>12732</v>
      </c>
      <c r="J2630">
        <v>202009</v>
      </c>
      <c r="K2630" s="78">
        <v>12732</v>
      </c>
      <c r="L2630" s="77">
        <f t="shared" si="286"/>
        <v>-25.969999999999345</v>
      </c>
      <c r="M2630" s="78">
        <v>28561</v>
      </c>
      <c r="N2630" s="78">
        <v>728.17016000000001</v>
      </c>
      <c r="O2630" s="78">
        <v>-628</v>
      </c>
      <c r="P2630" s="78">
        <v>-3.9624700000000002</v>
      </c>
      <c r="Q2630" s="144">
        <v>28404</v>
      </c>
      <c r="R2630" s="78">
        <v>-34967</v>
      </c>
      <c r="S2630" s="78">
        <v>10186</v>
      </c>
      <c r="T2630" s="78">
        <v>4582</v>
      </c>
      <c r="U2630" s="78">
        <v>50973</v>
      </c>
      <c r="V2630" s="219">
        <v>-8.9890726463029452E-2</v>
      </c>
      <c r="W2630" s="78">
        <v>-15479</v>
      </c>
      <c r="X2630" s="78">
        <v>-15479</v>
      </c>
      <c r="Y2630" s="78">
        <v>-12131</v>
      </c>
      <c r="Z2630" s="78">
        <v>-11820</v>
      </c>
      <c r="AA2630" s="78">
        <v>94.99</v>
      </c>
      <c r="AB2630" s="78">
        <v>122.58</v>
      </c>
      <c r="AC2630" s="78">
        <v>11732</v>
      </c>
      <c r="AD2630" s="104">
        <v>0.73202999999999996</v>
      </c>
      <c r="AE2630" s="78">
        <v>17109</v>
      </c>
      <c r="AF2630" s="104">
        <v>8.3110000000000003E-2</v>
      </c>
      <c r="AG2630" s="78">
        <v>-9797</v>
      </c>
      <c r="AH2630" s="104">
        <v>-0.58445999999999998</v>
      </c>
      <c r="AI2630" s="78">
        <v>-25383</v>
      </c>
      <c r="AJ2630" s="104">
        <v>-0.7873</v>
      </c>
      <c r="AK2630" s="78">
        <v>13300</v>
      </c>
      <c r="AL2630" s="78">
        <v>12000</v>
      </c>
      <c r="AM2630" s="8">
        <v>12700</v>
      </c>
      <c r="AN2630" s="78">
        <v>377</v>
      </c>
      <c r="AO2630" s="78">
        <v>13200</v>
      </c>
      <c r="AP2630" s="78">
        <v>11500</v>
      </c>
      <c r="AQ2630" s="78">
        <v>12700</v>
      </c>
      <c r="AR2630" s="78">
        <v>704</v>
      </c>
      <c r="AS2630" s="78">
        <v>13000</v>
      </c>
      <c r="AT2630" s="78">
        <v>12400</v>
      </c>
      <c r="AU2630" s="78">
        <v>12750</v>
      </c>
      <c r="AV2630" s="78">
        <v>220</v>
      </c>
      <c r="AW2630" s="77">
        <v>21.95</v>
      </c>
      <c r="AX2630" s="144">
        <f t="shared" si="281"/>
        <v>0.1</v>
      </c>
      <c r="AY2630" s="144">
        <f t="shared" si="282"/>
        <v>0.36</v>
      </c>
      <c r="AZ2630" s="144">
        <f t="shared" si="283"/>
        <v>0.23</v>
      </c>
      <c r="BA2630" s="54">
        <f t="shared" si="284"/>
        <v>26.250577815606871</v>
      </c>
      <c r="BB2630" s="54">
        <f t="shared" si="285"/>
        <v>20.327422184393139</v>
      </c>
    </row>
    <row r="2631" spans="1:54" x14ac:dyDescent="0.25">
      <c r="A2631" s="3">
        <v>44078</v>
      </c>
      <c r="B2631" s="77">
        <v>12637.95</v>
      </c>
      <c r="C2631" s="77">
        <v>2341.7019</v>
      </c>
      <c r="D2631" s="77">
        <v>-236.05500000000001</v>
      </c>
      <c r="E2631" s="77">
        <f t="shared" si="280"/>
        <v>-433.69290000000001</v>
      </c>
      <c r="F2631" s="77">
        <v>6.5629999999999997</v>
      </c>
      <c r="G2631" s="77">
        <v>-8.0205000000000002</v>
      </c>
      <c r="H2631">
        <v>0</v>
      </c>
      <c r="I2631" s="78">
        <v>12606</v>
      </c>
      <c r="J2631">
        <v>202009</v>
      </c>
      <c r="K2631" s="78">
        <v>12606</v>
      </c>
      <c r="L2631" s="77">
        <f t="shared" si="286"/>
        <v>-31.950000000000728</v>
      </c>
      <c r="M2631" s="78">
        <v>29177</v>
      </c>
      <c r="N2631" s="78">
        <v>736.52354000000003</v>
      </c>
      <c r="O2631" s="78">
        <v>-3933</v>
      </c>
      <c r="P2631" s="78">
        <v>-24.753699999999998</v>
      </c>
      <c r="Q2631" s="144">
        <v>28193.75</v>
      </c>
      <c r="R2631" s="78">
        <v>-35089</v>
      </c>
      <c r="S2631" s="78">
        <v>9618</v>
      </c>
      <c r="T2631" s="78">
        <v>2378</v>
      </c>
      <c r="U2631" s="78">
        <v>51967</v>
      </c>
      <c r="V2631" s="219">
        <v>-4.5759809109627264E-2</v>
      </c>
      <c r="W2631" s="78">
        <v>-14446</v>
      </c>
      <c r="X2631" s="78">
        <v>-14446</v>
      </c>
      <c r="Y2631" s="78">
        <v>-11883</v>
      </c>
      <c r="Z2631" s="78">
        <v>-11760</v>
      </c>
      <c r="AA2631" s="78">
        <v>110.93</v>
      </c>
      <c r="AB2631" s="78">
        <v>118.43</v>
      </c>
      <c r="AC2631" s="78">
        <v>7696</v>
      </c>
      <c r="AD2631" s="104">
        <v>0.71392</v>
      </c>
      <c r="AE2631" s="78">
        <v>20488</v>
      </c>
      <c r="AF2631" s="104">
        <v>0.38921</v>
      </c>
      <c r="AG2631" s="78">
        <v>-14566</v>
      </c>
      <c r="AH2631" s="104">
        <v>-0.69923999999999997</v>
      </c>
      <c r="AI2631" s="78">
        <v>-25268</v>
      </c>
      <c r="AJ2631" s="104">
        <v>-0.81891000000000003</v>
      </c>
      <c r="AK2631" s="78">
        <v>13300</v>
      </c>
      <c r="AL2631" s="78">
        <v>12000</v>
      </c>
      <c r="AM2631" s="8">
        <v>12600</v>
      </c>
      <c r="AN2631" s="78">
        <v>397</v>
      </c>
      <c r="AO2631" s="78">
        <v>13200</v>
      </c>
      <c r="AP2631" s="78">
        <v>11500</v>
      </c>
      <c r="AQ2631" s="78">
        <v>12600</v>
      </c>
      <c r="AR2631" s="78">
        <v>742</v>
      </c>
      <c r="AS2631" s="78">
        <v>13000</v>
      </c>
      <c r="AT2631" s="78">
        <v>12600</v>
      </c>
      <c r="AU2631" s="78">
        <v>12650</v>
      </c>
      <c r="AV2631" s="78">
        <v>218</v>
      </c>
      <c r="AW2631" s="77">
        <v>23.73</v>
      </c>
      <c r="AX2631" s="144">
        <f t="shared" si="281"/>
        <v>0.48</v>
      </c>
      <c r="AY2631" s="144">
        <f t="shared" si="282"/>
        <v>0.65</v>
      </c>
      <c r="AZ2631" s="144">
        <f t="shared" si="283"/>
        <v>0.47</v>
      </c>
      <c r="BA2631" s="54">
        <f t="shared" si="284"/>
        <v>26.198066393941055</v>
      </c>
      <c r="BB2631" s="54">
        <f t="shared" si="285"/>
        <v>20.327933606058956</v>
      </c>
    </row>
    <row r="2632" spans="1:54" x14ac:dyDescent="0.25">
      <c r="A2632" s="3">
        <v>44081</v>
      </c>
      <c r="B2632" s="77">
        <v>12601.4</v>
      </c>
      <c r="C2632" s="77">
        <v>2282.0831899999998</v>
      </c>
      <c r="D2632" s="77">
        <v>-94.6541</v>
      </c>
      <c r="E2632" s="77">
        <f t="shared" si="280"/>
        <v>-555.87649999999996</v>
      </c>
      <c r="F2632" s="77">
        <v>-10.996300000000002</v>
      </c>
      <c r="G2632" s="77">
        <v>-14.742699999999999</v>
      </c>
      <c r="H2632">
        <v>0</v>
      </c>
      <c r="I2632" s="78">
        <v>12582</v>
      </c>
      <c r="J2632">
        <v>202009</v>
      </c>
      <c r="K2632" s="78">
        <v>12582</v>
      </c>
      <c r="L2632" s="77">
        <f t="shared" si="286"/>
        <v>-19.399999999999636</v>
      </c>
      <c r="M2632" s="78">
        <v>30158</v>
      </c>
      <c r="N2632" s="78">
        <v>759.71807000000001</v>
      </c>
      <c r="O2632" s="78">
        <v>-3298</v>
      </c>
      <c r="P2632" s="78">
        <v>-20.705249999999999</v>
      </c>
      <c r="Q2632" s="144">
        <v>29333.5</v>
      </c>
      <c r="R2632" s="78">
        <v>-35406</v>
      </c>
      <c r="S2632" s="78">
        <v>8768</v>
      </c>
      <c r="T2632" s="78">
        <v>1498</v>
      </c>
      <c r="U2632" s="78">
        <v>54490</v>
      </c>
      <c r="V2632" s="219">
        <v>-2.7491282804184253E-2</v>
      </c>
      <c r="W2632" s="78">
        <v>-15809</v>
      </c>
      <c r="X2632" s="78">
        <v>-15973</v>
      </c>
      <c r="Y2632" s="78">
        <v>-12750</v>
      </c>
      <c r="Z2632" s="78">
        <v>-10866</v>
      </c>
      <c r="AA2632" s="78">
        <v>100.08</v>
      </c>
      <c r="AB2632" s="78">
        <v>121.02</v>
      </c>
      <c r="AC2632" s="78">
        <v>9565</v>
      </c>
      <c r="AD2632" s="104">
        <v>0.81615000000000004</v>
      </c>
      <c r="AE2632" s="78">
        <v>23374</v>
      </c>
      <c r="AF2632" s="104">
        <v>0.37941000000000003</v>
      </c>
      <c r="AG2632" s="78">
        <v>-6598</v>
      </c>
      <c r="AH2632" s="104">
        <v>-0.40738000000000002</v>
      </c>
      <c r="AI2632" s="78">
        <v>-28229</v>
      </c>
      <c r="AJ2632" s="104">
        <v>-1.04068</v>
      </c>
      <c r="AK2632" s="78">
        <v>13300</v>
      </c>
      <c r="AL2632" s="78">
        <v>12000</v>
      </c>
      <c r="AM2632" s="8">
        <v>12600</v>
      </c>
      <c r="AN2632" s="78">
        <v>349</v>
      </c>
      <c r="AO2632" s="78">
        <v>13200</v>
      </c>
      <c r="AP2632" s="78">
        <v>11500</v>
      </c>
      <c r="AQ2632" s="78">
        <v>12500</v>
      </c>
      <c r="AR2632" s="78">
        <v>726</v>
      </c>
      <c r="AS2632" s="78">
        <v>12800</v>
      </c>
      <c r="AT2632" s="78">
        <v>12500</v>
      </c>
      <c r="AU2632" s="78">
        <v>12600</v>
      </c>
      <c r="AV2632" s="78">
        <v>158</v>
      </c>
      <c r="AW2632" s="77">
        <v>23.93</v>
      </c>
      <c r="AX2632" s="144">
        <f t="shared" si="281"/>
        <v>0.51</v>
      </c>
      <c r="AY2632" s="144">
        <f t="shared" si="282"/>
        <v>0.67</v>
      </c>
      <c r="AZ2632" s="144">
        <f t="shared" si="283"/>
        <v>0.5</v>
      </c>
      <c r="BA2632" s="54">
        <f t="shared" si="284"/>
        <v>26.139539337371772</v>
      </c>
      <c r="BB2632" s="54">
        <f t="shared" si="285"/>
        <v>20.336460662628234</v>
      </c>
    </row>
    <row r="2633" spans="1:54" x14ac:dyDescent="0.25">
      <c r="A2633" s="3">
        <v>44082</v>
      </c>
      <c r="B2633" s="77">
        <v>12663.56</v>
      </c>
      <c r="C2633" s="77">
        <v>2058.76584</v>
      </c>
      <c r="D2633" s="77">
        <v>41.063000000000002</v>
      </c>
      <c r="E2633" s="77">
        <f t="shared" si="280"/>
        <v>-465.07360000000006</v>
      </c>
      <c r="F2633" s="77">
        <v>2.1053000000000002</v>
      </c>
      <c r="G2633" s="77">
        <v>-34.630900000000004</v>
      </c>
      <c r="H2633">
        <v>0</v>
      </c>
      <c r="I2633" s="78">
        <v>12667</v>
      </c>
      <c r="J2633">
        <v>202009</v>
      </c>
      <c r="K2633" s="78">
        <v>12667</v>
      </c>
      <c r="L2633" s="77">
        <f t="shared" si="286"/>
        <v>3.4400000000005093</v>
      </c>
      <c r="M2633" s="78">
        <v>32226</v>
      </c>
      <c r="N2633" s="78">
        <v>817.57552999999996</v>
      </c>
      <c r="O2633" s="78">
        <v>-85</v>
      </c>
      <c r="P2633" s="78">
        <v>-0.49815999999999999</v>
      </c>
      <c r="Q2633" s="144">
        <v>32204.75</v>
      </c>
      <c r="R2633" s="78">
        <v>-35445</v>
      </c>
      <c r="S2633" s="78">
        <v>8990</v>
      </c>
      <c r="T2633" s="78">
        <v>2361</v>
      </c>
      <c r="U2633" s="78">
        <v>53965</v>
      </c>
      <c r="V2633" s="219">
        <v>-4.3750579079032709E-2</v>
      </c>
      <c r="W2633" s="78">
        <v>-14544</v>
      </c>
      <c r="X2633" s="78">
        <v>-14971</v>
      </c>
      <c r="Y2633" s="78">
        <v>-12260</v>
      </c>
      <c r="Z2633" s="78">
        <v>-12687</v>
      </c>
      <c r="AA2633" s="78">
        <v>120.49</v>
      </c>
      <c r="AB2633" s="78">
        <v>128.81</v>
      </c>
      <c r="AC2633" s="78">
        <v>10964</v>
      </c>
      <c r="AD2633" s="104">
        <v>0.78566000000000003</v>
      </c>
      <c r="AE2633" s="78">
        <v>23548</v>
      </c>
      <c r="AF2633" s="104">
        <v>4.7849999999999997E-2</v>
      </c>
      <c r="AG2633" s="78">
        <v>-1452</v>
      </c>
      <c r="AH2633" s="104">
        <v>-0.29426000000000002</v>
      </c>
      <c r="AI2633" s="78">
        <v>-33371</v>
      </c>
      <c r="AJ2633" s="104">
        <v>-1.29905</v>
      </c>
      <c r="AK2633" s="78">
        <v>13300</v>
      </c>
      <c r="AL2633" s="78">
        <v>12500</v>
      </c>
      <c r="AM2633" s="8">
        <v>12700</v>
      </c>
      <c r="AN2633" s="78">
        <v>310</v>
      </c>
      <c r="AO2633" s="78">
        <v>13200</v>
      </c>
      <c r="AP2633" s="78">
        <v>11500</v>
      </c>
      <c r="AQ2633" s="78">
        <v>12600</v>
      </c>
      <c r="AR2633" s="78">
        <v>699</v>
      </c>
      <c r="AS2633" s="78">
        <v>12800</v>
      </c>
      <c r="AT2633" s="78">
        <v>12600</v>
      </c>
      <c r="AU2633" s="78">
        <v>12700</v>
      </c>
      <c r="AV2633" s="78">
        <v>90.5</v>
      </c>
      <c r="AW2633" s="77">
        <v>22.61</v>
      </c>
      <c r="AX2633" s="144">
        <f t="shared" si="281"/>
        <v>0.27</v>
      </c>
      <c r="AY2633" s="144">
        <f t="shared" si="282"/>
        <v>0.48</v>
      </c>
      <c r="AZ2633" s="144">
        <f t="shared" si="283"/>
        <v>0.33</v>
      </c>
      <c r="BA2633" s="54">
        <f t="shared" si="284"/>
        <v>26.041073590541711</v>
      </c>
      <c r="BB2633" s="54">
        <f t="shared" si="285"/>
        <v>20.279926409458302</v>
      </c>
    </row>
    <row r="2634" spans="1:54" x14ac:dyDescent="0.25">
      <c r="A2634" s="3">
        <v>44083</v>
      </c>
      <c r="B2634" s="77">
        <v>12608.58</v>
      </c>
      <c r="C2634" s="77">
        <v>2101.64734</v>
      </c>
      <c r="D2634" s="77">
        <v>-98.061800000000005</v>
      </c>
      <c r="E2634" s="77">
        <f t="shared" si="280"/>
        <v>-458.9554</v>
      </c>
      <c r="F2634" s="77">
        <v>-1.411</v>
      </c>
      <c r="G2634" s="77">
        <v>-29.380300000000002</v>
      </c>
      <c r="H2634" t="s">
        <v>1999</v>
      </c>
      <c r="I2634" s="78">
        <v>12598</v>
      </c>
      <c r="J2634">
        <v>202009</v>
      </c>
      <c r="K2634" s="78">
        <v>12598</v>
      </c>
      <c r="L2634" s="77">
        <f t="shared" si="286"/>
        <v>-10.579999999999927</v>
      </c>
      <c r="M2634" s="78">
        <v>28923</v>
      </c>
      <c r="N2634" s="78">
        <v>730.35803999999996</v>
      </c>
      <c r="O2634" s="78">
        <v>-1462</v>
      </c>
      <c r="P2634" s="78">
        <v>-9.1418800000000005</v>
      </c>
      <c r="Q2634" s="144">
        <v>28557.5</v>
      </c>
      <c r="R2634" s="78">
        <v>-37226</v>
      </c>
      <c r="S2634" s="78">
        <v>10375</v>
      </c>
      <c r="T2634" s="78">
        <v>123</v>
      </c>
      <c r="U2634" s="78">
        <v>53287</v>
      </c>
      <c r="V2634" s="219">
        <v>-2.3082552967890854E-3</v>
      </c>
      <c r="W2634" s="78">
        <v>-15664</v>
      </c>
      <c r="X2634" s="78">
        <v>-19542</v>
      </c>
      <c r="Y2634" s="78">
        <v>-15089</v>
      </c>
      <c r="Z2634" s="78">
        <v>-12539</v>
      </c>
      <c r="AA2634" s="78">
        <v>102.24</v>
      </c>
      <c r="AB2634" s="78">
        <v>119.77</v>
      </c>
      <c r="AC2634" s="78">
        <v>10034</v>
      </c>
      <c r="AD2634" s="104">
        <v>0.87988999999999995</v>
      </c>
      <c r="AE2634" s="78">
        <v>9003</v>
      </c>
      <c r="AF2634" s="104">
        <v>-0.22267000000000001</v>
      </c>
      <c r="AG2634" s="78">
        <v>-14651</v>
      </c>
      <c r="AH2634" s="104">
        <v>-0.63261999999999996</v>
      </c>
      <c r="AI2634" s="78">
        <v>-22074</v>
      </c>
      <c r="AJ2634" s="104">
        <v>-0.89212999999999998</v>
      </c>
      <c r="AK2634" s="78">
        <v>13000</v>
      </c>
      <c r="AL2634" s="78">
        <v>12500</v>
      </c>
      <c r="AM2634" s="8">
        <v>12600</v>
      </c>
      <c r="AN2634" s="78">
        <v>290</v>
      </c>
      <c r="AO2634" s="78">
        <v>13200</v>
      </c>
      <c r="AP2634" s="78">
        <v>11500</v>
      </c>
      <c r="AQ2634" s="78">
        <v>12500</v>
      </c>
      <c r="AR2634" s="78">
        <v>687</v>
      </c>
      <c r="AS2634" s="78">
        <v>13000</v>
      </c>
      <c r="AT2634" s="78">
        <v>12500</v>
      </c>
      <c r="AU2634" s="78">
        <v>12600</v>
      </c>
      <c r="AV2634" s="78">
        <v>290</v>
      </c>
      <c r="AW2634" s="77">
        <v>22.37</v>
      </c>
      <c r="AX2634" s="144">
        <f t="shared" si="281"/>
        <v>0.24</v>
      </c>
      <c r="AY2634" s="144">
        <f t="shared" si="282"/>
        <v>0.44</v>
      </c>
      <c r="AZ2634" s="144">
        <f t="shared" si="283"/>
        <v>0.3</v>
      </c>
      <c r="BA2634" s="54">
        <f t="shared" si="284"/>
        <v>26.018124046161596</v>
      </c>
      <c r="BB2634" s="54">
        <f t="shared" si="285"/>
        <v>20.214875953838416</v>
      </c>
    </row>
    <row r="2635" spans="1:54" x14ac:dyDescent="0.25">
      <c r="A2635" s="3">
        <v>44084</v>
      </c>
      <c r="B2635" s="77">
        <v>12691.75</v>
      </c>
      <c r="C2635" s="77">
        <v>1998.24839</v>
      </c>
      <c r="D2635" s="77">
        <v>58.126099999999994</v>
      </c>
      <c r="E2635" s="77">
        <f t="shared" si="280"/>
        <v>-473.19600000000008</v>
      </c>
      <c r="F2635" s="77">
        <v>10.2799</v>
      </c>
      <c r="G2635" s="77">
        <v>-16.8245</v>
      </c>
      <c r="H2635">
        <v>0</v>
      </c>
      <c r="I2635" s="78">
        <v>12699</v>
      </c>
      <c r="J2635">
        <v>202009</v>
      </c>
      <c r="K2635" s="78">
        <v>12699</v>
      </c>
      <c r="L2635" s="77">
        <f t="shared" si="286"/>
        <v>7.25</v>
      </c>
      <c r="M2635" s="78">
        <v>32231</v>
      </c>
      <c r="N2635" s="78">
        <v>820.28948000000003</v>
      </c>
      <c r="O2635" s="78">
        <v>3341</v>
      </c>
      <c r="P2635" s="78">
        <v>21.2636</v>
      </c>
      <c r="Q2635" s="144">
        <v>33066.25</v>
      </c>
      <c r="R2635" s="78">
        <v>-37252</v>
      </c>
      <c r="S2635" s="78">
        <v>9696</v>
      </c>
      <c r="T2635" s="78">
        <v>5928</v>
      </c>
      <c r="U2635" s="78">
        <v>55597</v>
      </c>
      <c r="V2635" s="219">
        <v>-0.10662445815421695</v>
      </c>
      <c r="W2635" s="78">
        <v>-14587</v>
      </c>
      <c r="X2635" s="78">
        <v>-14587</v>
      </c>
      <c r="Y2635" s="78">
        <v>-10656</v>
      </c>
      <c r="Z2635" s="78">
        <v>-8269</v>
      </c>
      <c r="AA2635" s="78">
        <v>104.52</v>
      </c>
      <c r="AB2635" s="78">
        <v>120.1</v>
      </c>
      <c r="AC2635" s="78">
        <v>15114</v>
      </c>
      <c r="AD2635" s="104">
        <v>0.98236000000000001</v>
      </c>
      <c r="AE2635" s="78">
        <v>10056</v>
      </c>
      <c r="AF2635" s="104">
        <v>-0.22575000000000001</v>
      </c>
      <c r="AG2635" s="78">
        <v>-3978</v>
      </c>
      <c r="AH2635" s="104">
        <v>-2.002E-2</v>
      </c>
      <c r="AI2635" s="78">
        <v>-29597</v>
      </c>
      <c r="AJ2635" s="104">
        <v>-1.0204800000000001</v>
      </c>
      <c r="AK2635" s="78">
        <v>13000</v>
      </c>
      <c r="AL2635" s="78">
        <v>12500</v>
      </c>
      <c r="AM2635" s="8">
        <v>12700</v>
      </c>
      <c r="AN2635" s="78">
        <v>224</v>
      </c>
      <c r="AO2635" s="78">
        <v>14900</v>
      </c>
      <c r="AP2635" s="78">
        <v>12000</v>
      </c>
      <c r="AQ2635" s="78">
        <v>12600</v>
      </c>
      <c r="AR2635" s="78">
        <v>634</v>
      </c>
      <c r="AS2635" s="78">
        <v>13000</v>
      </c>
      <c r="AT2635" s="78">
        <v>12500</v>
      </c>
      <c r="AU2635" s="78">
        <v>12700</v>
      </c>
      <c r="AV2635" s="78">
        <v>224</v>
      </c>
      <c r="AW2635" s="77">
        <v>20.81</v>
      </c>
      <c r="AX2635" s="144">
        <f t="shared" si="281"/>
        <v>0</v>
      </c>
      <c r="AY2635" s="144">
        <f t="shared" si="282"/>
        <v>0.14000000000000001</v>
      </c>
      <c r="AZ2635" s="144">
        <f t="shared" si="283"/>
        <v>0.12</v>
      </c>
      <c r="BA2635" s="54">
        <f t="shared" si="284"/>
        <v>26.103507122431374</v>
      </c>
      <c r="BB2635" s="54">
        <f t="shared" si="285"/>
        <v>19.990492877568634</v>
      </c>
    </row>
    <row r="2636" spans="1:54" x14ac:dyDescent="0.25">
      <c r="A2636" s="3">
        <v>44085</v>
      </c>
      <c r="B2636" s="77">
        <v>12675.95</v>
      </c>
      <c r="C2636" s="77">
        <v>1919.26505</v>
      </c>
      <c r="D2636" s="77">
        <v>39.299999999999997</v>
      </c>
      <c r="E2636" s="77">
        <f t="shared" si="280"/>
        <v>-473.39630000000005</v>
      </c>
      <c r="F2636" s="77">
        <v>-7.2921000000000005</v>
      </c>
      <c r="G2636" s="77">
        <v>-26.681799999999999</v>
      </c>
      <c r="H2636">
        <v>0</v>
      </c>
      <c r="I2636" s="78">
        <v>12661</v>
      </c>
      <c r="J2636">
        <v>202009</v>
      </c>
      <c r="K2636" s="78">
        <v>12661</v>
      </c>
      <c r="L2636" s="77">
        <f t="shared" si="286"/>
        <v>-14.950000000000728</v>
      </c>
      <c r="M2636" s="78">
        <v>29341</v>
      </c>
      <c r="N2636" s="78">
        <v>743.84902</v>
      </c>
      <c r="O2636" s="78">
        <v>-1246</v>
      </c>
      <c r="P2636" s="78">
        <v>-7.8418000000000001</v>
      </c>
      <c r="Q2636" s="144">
        <v>29029.5</v>
      </c>
      <c r="R2636" s="78">
        <v>-37276</v>
      </c>
      <c r="S2636" s="78">
        <v>11359</v>
      </c>
      <c r="T2636" s="78">
        <v>1527</v>
      </c>
      <c r="U2636" s="78">
        <v>54205</v>
      </c>
      <c r="V2636" s="219">
        <v>-2.8170832948989945E-2</v>
      </c>
      <c r="W2636" s="78">
        <v>-15215</v>
      </c>
      <c r="X2636" s="78">
        <v>-19745</v>
      </c>
      <c r="Y2636" s="78">
        <v>-12386</v>
      </c>
      <c r="Z2636" s="78">
        <v>-10608</v>
      </c>
      <c r="AA2636" s="78">
        <v>94.09</v>
      </c>
      <c r="AB2636" s="78">
        <v>116.05</v>
      </c>
      <c r="AC2636" s="78">
        <v>13271</v>
      </c>
      <c r="AD2636" s="104">
        <v>0.80147000000000002</v>
      </c>
      <c r="AE2636" s="78">
        <v>15346</v>
      </c>
      <c r="AF2636" s="104">
        <v>-0.26162000000000002</v>
      </c>
      <c r="AG2636" s="78">
        <v>-13168</v>
      </c>
      <c r="AH2636" s="104">
        <v>-0.55356000000000005</v>
      </c>
      <c r="AI2636" s="78">
        <v>-21961</v>
      </c>
      <c r="AJ2636" s="104">
        <v>-0.65776999999999997</v>
      </c>
      <c r="AK2636" s="78">
        <v>13000</v>
      </c>
      <c r="AL2636" s="78">
        <v>12500</v>
      </c>
      <c r="AM2636" s="8">
        <v>12650</v>
      </c>
      <c r="AN2636" s="78">
        <v>203</v>
      </c>
      <c r="AO2636" s="78">
        <v>14900</v>
      </c>
      <c r="AP2636" s="78">
        <v>12000</v>
      </c>
      <c r="AQ2636" s="78">
        <v>12600</v>
      </c>
      <c r="AR2636" s="78">
        <v>619</v>
      </c>
      <c r="AS2636" s="78">
        <v>13000</v>
      </c>
      <c r="AT2636" s="78">
        <v>12500</v>
      </c>
      <c r="AU2636" s="78">
        <v>12650</v>
      </c>
      <c r="AV2636" s="78">
        <v>203</v>
      </c>
      <c r="AW2636" s="77">
        <v>20.9</v>
      </c>
      <c r="AX2636" s="144">
        <f t="shared" si="281"/>
        <v>0.03</v>
      </c>
      <c r="AY2636" s="144">
        <f t="shared" si="282"/>
        <v>0.14000000000000001</v>
      </c>
      <c r="AZ2636" s="144">
        <f t="shared" si="283"/>
        <v>0.13</v>
      </c>
      <c r="BA2636" s="54">
        <f t="shared" si="284"/>
        <v>26.166961327158024</v>
      </c>
      <c r="BB2636" s="54">
        <f t="shared" si="285"/>
        <v>19.794038672841975</v>
      </c>
    </row>
    <row r="2637" spans="1:54" x14ac:dyDescent="0.25">
      <c r="A2637" s="3">
        <v>44088</v>
      </c>
      <c r="B2637" s="77">
        <v>12787.82</v>
      </c>
      <c r="C2637" s="77">
        <v>1800.1754800000001</v>
      </c>
      <c r="D2637" s="77">
        <v>95.836200000000005</v>
      </c>
      <c r="E2637" s="77">
        <f t="shared" si="280"/>
        <v>-473.95380000000017</v>
      </c>
      <c r="F2637" s="77">
        <v>-3.5432000000000001</v>
      </c>
      <c r="G2637" s="77">
        <v>4.7004000000000001</v>
      </c>
      <c r="H2637">
        <v>0</v>
      </c>
      <c r="I2637" s="78">
        <v>12785</v>
      </c>
      <c r="J2637">
        <v>202009</v>
      </c>
      <c r="K2637" s="78">
        <v>12785</v>
      </c>
      <c r="L2637" s="77">
        <f t="shared" si="286"/>
        <v>-2.819999999999709</v>
      </c>
      <c r="M2637" s="78">
        <v>29605</v>
      </c>
      <c r="N2637" s="78">
        <v>756.22574999999995</v>
      </c>
      <c r="O2637" s="78">
        <v>2317</v>
      </c>
      <c r="P2637" s="78">
        <v>14.86712</v>
      </c>
      <c r="Q2637" s="144">
        <v>30184.25</v>
      </c>
      <c r="R2637" s="78">
        <v>-36450</v>
      </c>
      <c r="S2637" s="78">
        <v>11881</v>
      </c>
      <c r="T2637" s="78">
        <v>6073</v>
      </c>
      <c r="U2637" s="78">
        <v>61421</v>
      </c>
      <c r="V2637" s="219">
        <v>-9.8874977613519807E-2</v>
      </c>
      <c r="W2637" s="78">
        <v>-15091</v>
      </c>
      <c r="X2637" s="78">
        <v>-15050</v>
      </c>
      <c r="Y2637" s="78">
        <v>-13961</v>
      </c>
      <c r="Z2637" s="78">
        <v>-15129</v>
      </c>
      <c r="AA2637" s="78">
        <v>118.21</v>
      </c>
      <c r="AB2637" s="78">
        <v>123.44</v>
      </c>
      <c r="AC2637" s="78">
        <v>20295</v>
      </c>
      <c r="AD2637" s="104">
        <v>0.74924999999999997</v>
      </c>
      <c r="AE2637" s="78">
        <v>15012</v>
      </c>
      <c r="AF2637" s="104">
        <v>-0.15787999999999999</v>
      </c>
      <c r="AG2637" s="78">
        <v>-7030</v>
      </c>
      <c r="AH2637" s="104">
        <v>0.11897000000000001</v>
      </c>
      <c r="AI2637" s="78">
        <v>-25054</v>
      </c>
      <c r="AJ2637" s="104">
        <v>-0.54066999999999998</v>
      </c>
      <c r="AK2637" s="78">
        <v>13000</v>
      </c>
      <c r="AL2637" s="78">
        <v>12500</v>
      </c>
      <c r="AM2637" s="8">
        <v>12800</v>
      </c>
      <c r="AN2637" s="78">
        <v>133</v>
      </c>
      <c r="AO2637" s="78">
        <v>13200</v>
      </c>
      <c r="AP2637" s="78">
        <v>12000</v>
      </c>
      <c r="AQ2637" s="78">
        <v>12700</v>
      </c>
      <c r="AR2637" s="78">
        <v>564</v>
      </c>
      <c r="AS2637" s="78">
        <v>13000</v>
      </c>
      <c r="AT2637" s="78">
        <v>12500</v>
      </c>
      <c r="AU2637" s="78">
        <v>12800</v>
      </c>
      <c r="AV2637" s="78">
        <v>133</v>
      </c>
      <c r="AW2637" s="77">
        <v>18.059999999999999</v>
      </c>
      <c r="AX2637" s="144">
        <f t="shared" si="281"/>
        <v>0</v>
      </c>
      <c r="AY2637" s="144">
        <f t="shared" si="282"/>
        <v>0</v>
      </c>
      <c r="AZ2637" s="144">
        <f t="shared" si="283"/>
        <v>0</v>
      </c>
      <c r="BA2637" s="54">
        <f t="shared" si="284"/>
        <v>26.637259566514096</v>
      </c>
      <c r="BB2637" s="54">
        <f t="shared" si="285"/>
        <v>18.982740433485901</v>
      </c>
    </row>
    <row r="2638" spans="1:54" x14ac:dyDescent="0.25">
      <c r="A2638" s="3">
        <v>44089</v>
      </c>
      <c r="B2638" s="77">
        <v>12845.65</v>
      </c>
      <c r="C2638" s="77">
        <v>1888.93787</v>
      </c>
      <c r="D2638" s="77">
        <v>58.584399999999995</v>
      </c>
      <c r="E2638" s="77">
        <f t="shared" si="280"/>
        <v>-385.42999999999995</v>
      </c>
      <c r="F2638" s="77">
        <v>-1.0501</v>
      </c>
      <c r="G2638" s="77">
        <v>-0.91359999999999997</v>
      </c>
      <c r="H2638">
        <v>0</v>
      </c>
      <c r="I2638" s="78">
        <v>12840</v>
      </c>
      <c r="J2638">
        <v>202009</v>
      </c>
      <c r="K2638" s="78">
        <v>12840</v>
      </c>
      <c r="L2638" s="77">
        <f t="shared" si="286"/>
        <v>-5.6499999999996362</v>
      </c>
      <c r="M2638" s="78">
        <v>29227</v>
      </c>
      <c r="N2638" s="78">
        <v>748.00405000000001</v>
      </c>
      <c r="O2638" s="78">
        <v>2783</v>
      </c>
      <c r="P2638" s="78">
        <v>17.852080000000001</v>
      </c>
      <c r="Q2638" s="144">
        <v>29922.75</v>
      </c>
      <c r="R2638" s="78">
        <v>-35844</v>
      </c>
      <c r="S2638" s="78">
        <v>12150</v>
      </c>
      <c r="T2638" s="78">
        <v>9958</v>
      </c>
      <c r="U2638" s="78">
        <v>61256</v>
      </c>
      <c r="V2638" s="219">
        <v>-0.16256366723259763</v>
      </c>
      <c r="W2638" s="78">
        <v>-12726</v>
      </c>
      <c r="X2638" s="78">
        <v>-17311</v>
      </c>
      <c r="Y2638" s="78">
        <v>-11933</v>
      </c>
      <c r="Z2638" s="78">
        <v>-13025</v>
      </c>
      <c r="AA2638" s="78">
        <v>113.26</v>
      </c>
      <c r="AB2638" s="78">
        <v>133.07</v>
      </c>
      <c r="AC2638" s="78">
        <v>25071</v>
      </c>
      <c r="AD2638" s="104">
        <v>0.67273000000000005</v>
      </c>
      <c r="AE2638" s="78">
        <v>19057</v>
      </c>
      <c r="AF2638" s="104">
        <v>-7.3190000000000005E-2</v>
      </c>
      <c r="AG2638" s="78">
        <v>-17149</v>
      </c>
      <c r="AH2638" s="104">
        <v>-0.14537</v>
      </c>
      <c r="AI2638" s="78">
        <v>-33295</v>
      </c>
      <c r="AJ2638" s="104">
        <v>-0.56435000000000002</v>
      </c>
      <c r="AK2638" s="78">
        <v>12900</v>
      </c>
      <c r="AL2638" s="78">
        <v>12500</v>
      </c>
      <c r="AM2638" s="8">
        <v>12850</v>
      </c>
      <c r="AN2638" s="78">
        <v>81</v>
      </c>
      <c r="AO2638" s="78">
        <v>13200</v>
      </c>
      <c r="AP2638" s="78">
        <v>12000</v>
      </c>
      <c r="AQ2638" s="78">
        <v>12800</v>
      </c>
      <c r="AR2638" s="78">
        <v>539</v>
      </c>
      <c r="AS2638" s="78">
        <v>12900</v>
      </c>
      <c r="AT2638" s="78">
        <v>12500</v>
      </c>
      <c r="AU2638" s="78">
        <v>12850</v>
      </c>
      <c r="AV2638" s="78">
        <v>81</v>
      </c>
      <c r="AW2638" s="77">
        <v>17.27</v>
      </c>
      <c r="AX2638" s="144">
        <f t="shared" si="281"/>
        <v>0</v>
      </c>
      <c r="AY2638" s="144">
        <f t="shared" si="282"/>
        <v>0</v>
      </c>
      <c r="AZ2638" s="144">
        <f t="shared" si="283"/>
        <v>0</v>
      </c>
      <c r="BA2638" s="54">
        <f t="shared" si="284"/>
        <v>27.129611508176708</v>
      </c>
      <c r="BB2638" s="54">
        <f t="shared" si="285"/>
        <v>18.029388491823291</v>
      </c>
    </row>
    <row r="2639" spans="1:54" x14ac:dyDescent="0.25">
      <c r="A2639" s="3">
        <v>44090</v>
      </c>
      <c r="B2639" s="77">
        <v>12976.76</v>
      </c>
      <c r="C2639" s="77">
        <v>2105.3874999999998</v>
      </c>
      <c r="D2639" s="77">
        <v>184.7585</v>
      </c>
      <c r="E2639" s="77">
        <f t="shared" si="280"/>
        <v>-195.48389999999998</v>
      </c>
      <c r="F2639" s="77">
        <v>5.9212999999999996</v>
      </c>
      <c r="G2639" s="77">
        <v>-47.072800000000001</v>
      </c>
      <c r="H2639" t="s">
        <v>2000</v>
      </c>
      <c r="I2639" s="78">
        <v>12968</v>
      </c>
      <c r="J2639">
        <v>202010</v>
      </c>
      <c r="K2639" s="78">
        <v>12905</v>
      </c>
      <c r="L2639" s="77">
        <f t="shared" si="286"/>
        <v>-71.760000000000218</v>
      </c>
      <c r="M2639" s="78">
        <v>32528</v>
      </c>
      <c r="N2639" s="78">
        <v>839.90364</v>
      </c>
      <c r="O2639" s="78">
        <v>4601</v>
      </c>
      <c r="P2639" s="78">
        <v>29.672029999999999</v>
      </c>
      <c r="Q2639" s="144">
        <v>33678.25</v>
      </c>
      <c r="R2639" s="78">
        <v>-34700</v>
      </c>
      <c r="S2639" s="78">
        <v>11652</v>
      </c>
      <c r="T2639" s="78">
        <v>14804</v>
      </c>
      <c r="U2639" s="78">
        <v>36392</v>
      </c>
      <c r="V2639" s="219">
        <v>-0.40679270169267973</v>
      </c>
      <c r="W2639" s="78">
        <v>-9855</v>
      </c>
      <c r="X2639" s="78">
        <v>-9855</v>
      </c>
      <c r="Y2639" s="78">
        <v>-5834</v>
      </c>
      <c r="Z2639" s="78">
        <v>-7333</v>
      </c>
      <c r="AA2639" s="78">
        <v>88.58</v>
      </c>
      <c r="AB2639" s="78">
        <v>119.57</v>
      </c>
      <c r="AC2639" s="78">
        <v>184</v>
      </c>
      <c r="AD2639" s="104">
        <v>-0.47393999999999997</v>
      </c>
      <c r="AE2639" s="78">
        <v>-4173</v>
      </c>
      <c r="AF2639" s="104">
        <v>5.9899999999999997E-3</v>
      </c>
      <c r="AG2639" s="78">
        <v>-182</v>
      </c>
      <c r="AH2639" s="104">
        <v>1.0906100000000001</v>
      </c>
      <c r="AI2639" s="78">
        <v>-9133</v>
      </c>
      <c r="AJ2639" s="104">
        <v>-0.76964999999999995</v>
      </c>
      <c r="AK2639" s="78">
        <v>13200</v>
      </c>
      <c r="AL2639" s="78">
        <v>12000</v>
      </c>
      <c r="AM2639" s="8">
        <v>12900</v>
      </c>
      <c r="AN2639" s="78">
        <v>526</v>
      </c>
      <c r="AO2639" s="78">
        <v>12800</v>
      </c>
      <c r="AP2639" s="78">
        <v>11600</v>
      </c>
      <c r="AQ2639" s="78">
        <v>12900</v>
      </c>
      <c r="AR2639" s="78">
        <v>813</v>
      </c>
      <c r="AS2639" s="78">
        <v>12900</v>
      </c>
      <c r="AT2639" s="78">
        <v>12400</v>
      </c>
      <c r="AU2639" s="78">
        <v>12950</v>
      </c>
      <c r="AV2639" s="78">
        <v>237</v>
      </c>
      <c r="AW2639" s="77">
        <v>18.29</v>
      </c>
      <c r="AX2639" s="144">
        <f t="shared" si="281"/>
        <v>0.06</v>
      </c>
      <c r="AY2639" s="144">
        <f t="shared" si="282"/>
        <v>0.04</v>
      </c>
      <c r="AZ2639" s="144">
        <f t="shared" si="283"/>
        <v>0.02</v>
      </c>
      <c r="BA2639" s="54">
        <f t="shared" si="284"/>
        <v>27.333680782373463</v>
      </c>
      <c r="BB2639" s="54">
        <f t="shared" si="285"/>
        <v>17.467319217626539</v>
      </c>
    </row>
    <row r="2640" spans="1:54" x14ac:dyDescent="0.25">
      <c r="A2640" s="3">
        <v>44091</v>
      </c>
      <c r="B2640" s="77">
        <v>12872.74</v>
      </c>
      <c r="C2640" s="77">
        <v>1895.1357599999999</v>
      </c>
      <c r="D2640" s="77">
        <v>-99.731100000000012</v>
      </c>
      <c r="E2640" s="77">
        <f t="shared" si="280"/>
        <v>-148.50259999999997</v>
      </c>
      <c r="F2640" s="77">
        <v>-9.0788999999999991</v>
      </c>
      <c r="G2640" s="77">
        <v>-33.575700000000005</v>
      </c>
      <c r="H2640">
        <v>0</v>
      </c>
      <c r="I2640" s="78">
        <v>12816</v>
      </c>
      <c r="J2640">
        <v>202010</v>
      </c>
      <c r="K2640" s="78">
        <v>12816</v>
      </c>
      <c r="L2640" s="77">
        <f t="shared" si="286"/>
        <v>-56.739999999999782</v>
      </c>
      <c r="M2640" s="78">
        <v>24222</v>
      </c>
      <c r="N2640" s="78">
        <v>621.42057999999997</v>
      </c>
      <c r="O2640" s="78">
        <v>-8645</v>
      </c>
      <c r="P2640" s="78">
        <v>-55.398980000000002</v>
      </c>
      <c r="Q2640" s="144">
        <v>22060.75</v>
      </c>
      <c r="R2640" s="78">
        <v>-34573</v>
      </c>
      <c r="S2640" s="78">
        <v>14007</v>
      </c>
      <c r="T2640" s="78">
        <v>1750</v>
      </c>
      <c r="U2640" s="78">
        <v>47529</v>
      </c>
      <c r="V2640" s="219">
        <v>-3.6819625912600726E-2</v>
      </c>
      <c r="W2640" s="78">
        <v>-17018</v>
      </c>
      <c r="X2640" s="78">
        <v>-21055</v>
      </c>
      <c r="Y2640" s="78">
        <v>-13484</v>
      </c>
      <c r="Z2640" s="78">
        <v>-18311</v>
      </c>
      <c r="AA2640" s="78">
        <v>104.57</v>
      </c>
      <c r="AB2640" s="78">
        <v>108.12</v>
      </c>
      <c r="AC2640" s="78">
        <v>914</v>
      </c>
      <c r="AD2640" s="104">
        <v>-0.43071999999999999</v>
      </c>
      <c r="AE2640" s="78">
        <v>-3284</v>
      </c>
      <c r="AF2640" s="104">
        <v>-5.339E-2</v>
      </c>
      <c r="AG2640" s="78">
        <v>-15817</v>
      </c>
      <c r="AH2640" s="104">
        <v>-1.847E-2</v>
      </c>
      <c r="AI2640" s="78">
        <v>4962</v>
      </c>
      <c r="AJ2640" s="104">
        <v>-0.15334</v>
      </c>
      <c r="AK2640" s="78">
        <v>13200</v>
      </c>
      <c r="AL2640" s="78">
        <v>12000</v>
      </c>
      <c r="AM2640" s="8">
        <v>12800</v>
      </c>
      <c r="AN2640" s="78">
        <v>541</v>
      </c>
      <c r="AO2640" s="78">
        <v>12800</v>
      </c>
      <c r="AP2640" s="78">
        <v>11600</v>
      </c>
      <c r="AQ2640" s="78">
        <v>12800</v>
      </c>
      <c r="AR2640" s="78">
        <v>842</v>
      </c>
      <c r="AS2640" s="78">
        <v>12900</v>
      </c>
      <c r="AT2640" s="78">
        <v>12750</v>
      </c>
      <c r="AU2640" s="78">
        <v>12850</v>
      </c>
      <c r="AV2640" s="78">
        <v>205</v>
      </c>
      <c r="AW2640" s="77">
        <v>18.600000000000001</v>
      </c>
      <c r="AX2640" s="144">
        <f t="shared" si="281"/>
        <v>0.1</v>
      </c>
      <c r="AY2640" s="144">
        <f t="shared" si="282"/>
        <v>0.06</v>
      </c>
      <c r="AZ2640" s="144">
        <f t="shared" si="283"/>
        <v>0.03</v>
      </c>
      <c r="BA2640" s="54">
        <f t="shared" si="284"/>
        <v>26.368462754452988</v>
      </c>
      <c r="BB2640" s="54">
        <f t="shared" si="285"/>
        <v>17.487537245547013</v>
      </c>
    </row>
    <row r="2641" spans="1:54" x14ac:dyDescent="0.25">
      <c r="A2641" s="3">
        <v>44092</v>
      </c>
      <c r="B2641" s="77">
        <v>12875.62</v>
      </c>
      <c r="C2641" s="77">
        <v>2051.9375100000002</v>
      </c>
      <c r="D2641" s="77">
        <v>-8.3551000000000002</v>
      </c>
      <c r="E2641" s="77">
        <f t="shared" si="280"/>
        <v>-213.28609999999998</v>
      </c>
      <c r="F2641" s="77">
        <v>-9.6437000000000008</v>
      </c>
      <c r="G2641" s="77">
        <v>3.9199000000000002</v>
      </c>
      <c r="H2641">
        <v>0</v>
      </c>
      <c r="I2641" s="78">
        <v>12835</v>
      </c>
      <c r="J2641">
        <v>202010</v>
      </c>
      <c r="K2641" s="78">
        <v>12835</v>
      </c>
      <c r="L2641" s="77">
        <f t="shared" si="286"/>
        <v>-40.6200000000008</v>
      </c>
      <c r="M2641" s="78">
        <v>22863</v>
      </c>
      <c r="N2641" s="78">
        <v>587.47013000000004</v>
      </c>
      <c r="O2641" s="78">
        <v>-10235</v>
      </c>
      <c r="P2641" s="78">
        <v>-65.680229999999995</v>
      </c>
      <c r="Q2641" s="144">
        <v>20304.25</v>
      </c>
      <c r="R2641" s="78">
        <v>-34577</v>
      </c>
      <c r="S2641" s="78">
        <v>13968</v>
      </c>
      <c r="T2641" s="78">
        <v>318</v>
      </c>
      <c r="U2641" s="78">
        <v>51229</v>
      </c>
      <c r="V2641" s="219">
        <v>-6.2074215776220503E-3</v>
      </c>
      <c r="W2641" s="78">
        <v>-17380</v>
      </c>
      <c r="X2641" s="78">
        <v>-21769</v>
      </c>
      <c r="Y2641" s="78">
        <v>-14523</v>
      </c>
      <c r="Z2641" s="78">
        <v>-19239</v>
      </c>
      <c r="AA2641" s="78">
        <v>105.84</v>
      </c>
      <c r="AB2641" s="78">
        <v>111.17</v>
      </c>
      <c r="AC2641" s="78">
        <v>1880</v>
      </c>
      <c r="AD2641" s="104">
        <v>-0.41719000000000001</v>
      </c>
      <c r="AE2641" s="78">
        <v>-3431</v>
      </c>
      <c r="AF2641" s="104">
        <v>-7.0459999999999995E-2</v>
      </c>
      <c r="AG2641" s="78">
        <v>-14142</v>
      </c>
      <c r="AH2641" s="104">
        <v>-9.4060000000000005E-2</v>
      </c>
      <c r="AI2641" s="78">
        <v>6644</v>
      </c>
      <c r="AJ2641" s="104">
        <v>-0.45152999999999999</v>
      </c>
      <c r="AK2641" s="78">
        <v>13200</v>
      </c>
      <c r="AL2641" s="78">
        <v>12000</v>
      </c>
      <c r="AM2641" s="8">
        <v>12800</v>
      </c>
      <c r="AN2641" s="78">
        <v>535</v>
      </c>
      <c r="AO2641" s="78">
        <v>12800</v>
      </c>
      <c r="AP2641" s="78">
        <v>11600</v>
      </c>
      <c r="AQ2641" s="78">
        <v>12800</v>
      </c>
      <c r="AR2641" s="78">
        <v>821</v>
      </c>
      <c r="AS2641" s="78">
        <v>12900</v>
      </c>
      <c r="AT2641" s="78">
        <v>12500</v>
      </c>
      <c r="AU2641" s="78">
        <v>12850</v>
      </c>
      <c r="AV2641" s="78">
        <v>178</v>
      </c>
      <c r="AW2641" s="77">
        <v>18.27</v>
      </c>
      <c r="AX2641" s="144">
        <f t="shared" si="281"/>
        <v>0.06</v>
      </c>
      <c r="AY2641" s="144">
        <f t="shared" si="282"/>
        <v>0.04</v>
      </c>
      <c r="AZ2641" s="144">
        <f t="shared" si="283"/>
        <v>0.02</v>
      </c>
      <c r="BA2641" s="54">
        <f t="shared" si="284"/>
        <v>26.191530186167025</v>
      </c>
      <c r="BB2641" s="54">
        <f t="shared" si="285"/>
        <v>17.053469813832972</v>
      </c>
    </row>
    <row r="2642" spans="1:54" x14ac:dyDescent="0.25">
      <c r="A2642" s="3">
        <v>44095</v>
      </c>
      <c r="B2642" s="77">
        <v>12795.12</v>
      </c>
      <c r="C2642" s="77">
        <v>1753.67408</v>
      </c>
      <c r="D2642" s="77">
        <v>-65.16640000000001</v>
      </c>
      <c r="E2642" s="77">
        <f t="shared" si="280"/>
        <v>-269.71510000000001</v>
      </c>
      <c r="F2642" s="77">
        <v>-6.2885</v>
      </c>
      <c r="G2642" s="77">
        <v>-59.436199999999999</v>
      </c>
      <c r="H2642">
        <v>0</v>
      </c>
      <c r="I2642" s="78">
        <v>12659</v>
      </c>
      <c r="J2642">
        <v>202010</v>
      </c>
      <c r="K2642" s="78">
        <v>12659</v>
      </c>
      <c r="L2642" s="77">
        <f t="shared" si="286"/>
        <v>-136.1200000000008</v>
      </c>
      <c r="M2642" s="78">
        <v>13158</v>
      </c>
      <c r="N2642" s="78">
        <v>333.97809000000001</v>
      </c>
      <c r="O2642" s="78">
        <v>-8312</v>
      </c>
      <c r="P2642" s="78">
        <v>-52.61168</v>
      </c>
      <c r="Q2642" s="144">
        <v>11080</v>
      </c>
      <c r="R2642" s="78">
        <v>-36013</v>
      </c>
      <c r="S2642" s="78">
        <v>14797</v>
      </c>
      <c r="T2642" s="78">
        <v>3379</v>
      </c>
      <c r="U2642" s="78">
        <v>60915</v>
      </c>
      <c r="V2642" s="219">
        <v>-5.5470737913486008E-2</v>
      </c>
      <c r="W2642" s="78">
        <v>-21880</v>
      </c>
      <c r="X2642" s="78">
        <v>-27144</v>
      </c>
      <c r="Y2642" s="78">
        <v>-21146</v>
      </c>
      <c r="Z2642" s="78">
        <v>-27400</v>
      </c>
      <c r="AA2642" s="78">
        <v>96.08</v>
      </c>
      <c r="AB2642" s="78">
        <v>101.92</v>
      </c>
      <c r="AC2642" s="78">
        <v>-3418</v>
      </c>
      <c r="AD2642" s="104">
        <v>-0.55259000000000003</v>
      </c>
      <c r="AE2642" s="78">
        <v>-6593</v>
      </c>
      <c r="AF2642" s="104">
        <v>-0.37574999999999997</v>
      </c>
      <c r="AG2642" s="78">
        <v>-23146</v>
      </c>
      <c r="AH2642" s="104">
        <v>9.6600000000000005E-2</v>
      </c>
      <c r="AI2642" s="78">
        <v>14721</v>
      </c>
      <c r="AJ2642" s="104">
        <v>0.34433000000000002</v>
      </c>
      <c r="AK2642" s="78">
        <v>13100</v>
      </c>
      <c r="AL2642" s="78">
        <v>12000</v>
      </c>
      <c r="AM2642" s="8">
        <v>12700</v>
      </c>
      <c r="AN2642" s="78">
        <v>543</v>
      </c>
      <c r="AO2642" s="78">
        <v>13500</v>
      </c>
      <c r="AP2642" s="78">
        <v>12100</v>
      </c>
      <c r="AQ2642" s="78">
        <v>12600</v>
      </c>
      <c r="AR2642" s="78">
        <v>809</v>
      </c>
      <c r="AS2642" s="78">
        <v>12900</v>
      </c>
      <c r="AT2642" s="78">
        <v>12500</v>
      </c>
      <c r="AU2642" s="78">
        <v>12700</v>
      </c>
      <c r="AV2642" s="78">
        <v>168</v>
      </c>
      <c r="AW2642" s="77">
        <v>20.69</v>
      </c>
      <c r="AX2642" s="144">
        <f t="shared" si="281"/>
        <v>0.17</v>
      </c>
      <c r="AY2642" s="144">
        <f t="shared" si="282"/>
        <v>0.2</v>
      </c>
      <c r="AZ2642" s="144">
        <f t="shared" si="283"/>
        <v>0.17</v>
      </c>
      <c r="BA2642" s="54">
        <f t="shared" si="284"/>
        <v>25.962505614794171</v>
      </c>
      <c r="BB2642" s="54">
        <f t="shared" si="285"/>
        <v>16.989494385205827</v>
      </c>
    </row>
    <row r="2643" spans="1:54" x14ac:dyDescent="0.25">
      <c r="A2643" s="3">
        <v>44096</v>
      </c>
      <c r="B2643" s="77">
        <v>12645.51</v>
      </c>
      <c r="C2643" s="77">
        <v>1742.64804</v>
      </c>
      <c r="D2643" s="77">
        <v>-94.090400000000002</v>
      </c>
      <c r="E2643" s="77">
        <f t="shared" si="280"/>
        <v>-398.44609999999994</v>
      </c>
      <c r="F2643" s="77">
        <v>-13.199300000000001</v>
      </c>
      <c r="G2643" s="77">
        <v>-63.900799999999997</v>
      </c>
      <c r="H2643">
        <v>0</v>
      </c>
      <c r="I2643" s="78">
        <v>12507</v>
      </c>
      <c r="J2643">
        <v>202010</v>
      </c>
      <c r="K2643" s="78">
        <v>12507</v>
      </c>
      <c r="L2643" s="77">
        <f t="shared" si="286"/>
        <v>-138.51000000000022</v>
      </c>
      <c r="M2643" s="78">
        <v>12021</v>
      </c>
      <c r="N2643" s="78">
        <v>301.84231</v>
      </c>
      <c r="O2643" s="78">
        <v>-10062</v>
      </c>
      <c r="P2643" s="78">
        <v>-62.913339999999998</v>
      </c>
      <c r="Q2643" s="144">
        <v>9505.5</v>
      </c>
      <c r="R2643" s="78">
        <v>-37676</v>
      </c>
      <c r="S2643" s="78">
        <v>15602</v>
      </c>
      <c r="T2643" s="78">
        <v>1152</v>
      </c>
      <c r="U2643" s="78">
        <v>65583</v>
      </c>
      <c r="V2643" s="219">
        <v>-1.7565527651982982E-2</v>
      </c>
      <c r="W2643" s="78">
        <v>-26906</v>
      </c>
      <c r="X2643" s="78">
        <v>-31110</v>
      </c>
      <c r="Y2643" s="78">
        <v>-25463</v>
      </c>
      <c r="Z2643" s="78">
        <v>-28152</v>
      </c>
      <c r="AA2643" s="78">
        <v>105.03</v>
      </c>
      <c r="AB2643" s="78">
        <v>90.68</v>
      </c>
      <c r="AC2643" s="78">
        <v>-8259</v>
      </c>
      <c r="AD2643" s="104">
        <v>-0.49007000000000001</v>
      </c>
      <c r="AE2643" s="78">
        <v>-3394</v>
      </c>
      <c r="AF2643" s="104">
        <v>-0.47039999999999998</v>
      </c>
      <c r="AG2643" s="78">
        <v>-30664</v>
      </c>
      <c r="AH2643" s="104">
        <v>-1.2200000000000001E-2</v>
      </c>
      <c r="AI2643" s="78">
        <v>13824</v>
      </c>
      <c r="AJ2643" s="104">
        <v>0.69891999999999999</v>
      </c>
      <c r="AK2643" s="78">
        <v>13100</v>
      </c>
      <c r="AL2643" s="78">
        <v>12000</v>
      </c>
      <c r="AM2643" s="8">
        <v>12500</v>
      </c>
      <c r="AN2643" s="78">
        <v>560</v>
      </c>
      <c r="AO2643" s="78">
        <v>13500</v>
      </c>
      <c r="AP2643" s="78">
        <v>12100</v>
      </c>
      <c r="AQ2643" s="78">
        <v>12500</v>
      </c>
      <c r="AR2643" s="78">
        <v>833</v>
      </c>
      <c r="AS2643" s="78">
        <v>12800</v>
      </c>
      <c r="AT2643" s="78">
        <v>12500</v>
      </c>
      <c r="AU2643" s="78">
        <v>12650</v>
      </c>
      <c r="AV2643" s="78">
        <v>111</v>
      </c>
      <c r="AW2643" s="77">
        <v>22.01</v>
      </c>
      <c r="AX2643" s="144">
        <f t="shared" si="281"/>
        <v>0.41</v>
      </c>
      <c r="AY2643" s="144">
        <f t="shared" si="282"/>
        <v>0.38</v>
      </c>
      <c r="AZ2643" s="144">
        <f t="shared" si="283"/>
        <v>0.32</v>
      </c>
      <c r="BA2643" s="54">
        <f t="shared" si="284"/>
        <v>25.828256325634179</v>
      </c>
      <c r="BB2643" s="54">
        <f t="shared" si="285"/>
        <v>16.997743674365822</v>
      </c>
    </row>
    <row r="2644" spans="1:54" x14ac:dyDescent="0.25">
      <c r="A2644" s="3">
        <v>44097</v>
      </c>
      <c r="B2644" s="77">
        <v>12583.88</v>
      </c>
      <c r="C2644" s="77">
        <v>1755.26106</v>
      </c>
      <c r="D2644" s="77">
        <v>-119.53129999999999</v>
      </c>
      <c r="E2644" s="77">
        <f t="shared" si="280"/>
        <v>-537.06829999999991</v>
      </c>
      <c r="F2644" s="77">
        <v>-18.974399999999999</v>
      </c>
      <c r="G2644" s="77">
        <v>-52.775500000000001</v>
      </c>
      <c r="H2644" t="s">
        <v>2001</v>
      </c>
      <c r="I2644" s="78">
        <v>12528</v>
      </c>
      <c r="J2644">
        <v>202010</v>
      </c>
      <c r="K2644" s="78">
        <v>12528</v>
      </c>
      <c r="L2644" s="77">
        <f t="shared" si="286"/>
        <v>-55.8799999999992</v>
      </c>
      <c r="M2644" s="78">
        <v>13450</v>
      </c>
      <c r="N2644" s="78">
        <v>338.14623999999998</v>
      </c>
      <c r="O2644" s="78">
        <v>-2151</v>
      </c>
      <c r="P2644" s="78">
        <v>-13.46382</v>
      </c>
      <c r="Q2644" s="144">
        <v>12912.25</v>
      </c>
      <c r="R2644" s="78">
        <v>-38167</v>
      </c>
      <c r="S2644" s="78">
        <v>13835</v>
      </c>
      <c r="T2644" s="78">
        <v>7861</v>
      </c>
      <c r="U2644" s="78">
        <v>63521</v>
      </c>
      <c r="V2644" s="219">
        <v>-0.12375434895546354</v>
      </c>
      <c r="W2644" s="78">
        <v>-24976</v>
      </c>
      <c r="X2644" s="78">
        <v>-29015</v>
      </c>
      <c r="Y2644" s="78">
        <v>-25816</v>
      </c>
      <c r="Z2644" s="78">
        <v>-26773</v>
      </c>
      <c r="AA2644" s="78">
        <v>99.74</v>
      </c>
      <c r="AB2644" s="78">
        <v>97.97</v>
      </c>
      <c r="AC2644" s="78">
        <v>-4109</v>
      </c>
      <c r="AD2644" s="104">
        <v>-0.49780999999999997</v>
      </c>
      <c r="AE2644" s="78">
        <v>-3315</v>
      </c>
      <c r="AF2644" s="104">
        <v>-0.21271999999999999</v>
      </c>
      <c r="AG2644" s="78">
        <v>-1482</v>
      </c>
      <c r="AH2644" s="104">
        <v>0.17147999999999999</v>
      </c>
      <c r="AI2644" s="78">
        <v>3300</v>
      </c>
      <c r="AJ2644" s="104">
        <v>-0.14158999999999999</v>
      </c>
      <c r="AK2644" s="78">
        <v>13000</v>
      </c>
      <c r="AL2644" s="78">
        <v>12000</v>
      </c>
      <c r="AM2644" s="8">
        <v>12500</v>
      </c>
      <c r="AN2644" s="78">
        <v>519</v>
      </c>
      <c r="AO2644" s="78">
        <v>12900</v>
      </c>
      <c r="AP2644" s="78">
        <v>12100</v>
      </c>
      <c r="AQ2644" s="78">
        <v>12500</v>
      </c>
      <c r="AR2644" s="78">
        <v>796</v>
      </c>
      <c r="AS2644" s="78">
        <v>12950</v>
      </c>
      <c r="AT2644" s="78">
        <v>12100</v>
      </c>
      <c r="AU2644" s="78">
        <v>12600</v>
      </c>
      <c r="AV2644" s="78">
        <v>236</v>
      </c>
      <c r="AW2644" s="77">
        <v>20.71</v>
      </c>
      <c r="AX2644" s="144">
        <f t="shared" si="281"/>
        <v>0.2</v>
      </c>
      <c r="AY2644" s="144">
        <f t="shared" si="282"/>
        <v>0.22</v>
      </c>
      <c r="AZ2644" s="144">
        <f t="shared" si="283"/>
        <v>0.18</v>
      </c>
      <c r="BA2644" s="54">
        <f t="shared" si="284"/>
        <v>25.707612246888822</v>
      </c>
      <c r="BB2644" s="54">
        <f t="shared" si="285"/>
        <v>16.929387753111172</v>
      </c>
    </row>
    <row r="2645" spans="1:54" x14ac:dyDescent="0.25">
      <c r="A2645" s="3">
        <v>44098</v>
      </c>
      <c r="B2645" s="77">
        <v>12264.38</v>
      </c>
      <c r="C2645" s="77">
        <v>2459.3688499999998</v>
      </c>
      <c r="D2645" s="77">
        <v>-437.34309999999999</v>
      </c>
      <c r="E2645" s="77">
        <f t="shared" si="280"/>
        <v>-896.93719999999985</v>
      </c>
      <c r="F2645" s="77">
        <v>-7.3408000000000007</v>
      </c>
      <c r="G2645" s="77">
        <v>-43.584200000000003</v>
      </c>
      <c r="H2645">
        <v>0</v>
      </c>
      <c r="I2645" s="78">
        <v>12175</v>
      </c>
      <c r="J2645">
        <v>202010</v>
      </c>
      <c r="K2645" s="78">
        <v>12175</v>
      </c>
      <c r="L2645" s="77">
        <f t="shared" si="286"/>
        <v>-89.3799999999992</v>
      </c>
      <c r="M2645" s="78">
        <v>15444</v>
      </c>
      <c r="N2645" s="78">
        <v>377.35372000000001</v>
      </c>
      <c r="O2645" s="78">
        <v>-8132</v>
      </c>
      <c r="P2645" s="78">
        <v>-49.514060000000001</v>
      </c>
      <c r="Q2645" s="144">
        <v>13411</v>
      </c>
      <c r="R2645" s="78">
        <v>-39998</v>
      </c>
      <c r="S2645" s="78">
        <v>14873</v>
      </c>
      <c r="T2645" s="78">
        <v>1634</v>
      </c>
      <c r="U2645" s="78">
        <v>71935</v>
      </c>
      <c r="V2645" s="219">
        <v>-2.2714950997428235E-2</v>
      </c>
      <c r="W2645" s="78">
        <v>-26909</v>
      </c>
      <c r="X2645" s="78">
        <v>-31446</v>
      </c>
      <c r="Y2645" s="78">
        <v>-27364</v>
      </c>
      <c r="Z2645" s="78">
        <v>-28327</v>
      </c>
      <c r="AA2645" s="78">
        <v>89.36</v>
      </c>
      <c r="AB2645" s="78">
        <v>87.82</v>
      </c>
      <c r="AC2645" s="78">
        <v>-6804</v>
      </c>
      <c r="AD2645" s="104">
        <v>-0.19855999999999999</v>
      </c>
      <c r="AE2645" s="78">
        <v>-1639</v>
      </c>
      <c r="AF2645" s="104">
        <v>-3.0030000000000001E-2</v>
      </c>
      <c r="AG2645" s="78">
        <v>-16022</v>
      </c>
      <c r="AH2645" s="104">
        <v>8.9399999999999993E-2</v>
      </c>
      <c r="AI2645" s="78">
        <v>4782</v>
      </c>
      <c r="AJ2645" s="104">
        <v>0.1489</v>
      </c>
      <c r="AK2645" s="78">
        <v>13000</v>
      </c>
      <c r="AL2645" s="78">
        <v>12000</v>
      </c>
      <c r="AM2645" s="8">
        <v>12200</v>
      </c>
      <c r="AN2645" s="78">
        <v>544</v>
      </c>
      <c r="AO2645" s="78">
        <v>12900</v>
      </c>
      <c r="AP2645" s="78">
        <v>11700</v>
      </c>
      <c r="AQ2645" s="78">
        <v>12100</v>
      </c>
      <c r="AR2645" s="78">
        <v>855</v>
      </c>
      <c r="AS2645" s="78">
        <v>12600</v>
      </c>
      <c r="AT2645" s="78">
        <v>12000</v>
      </c>
      <c r="AU2645" s="78">
        <v>12250</v>
      </c>
      <c r="AV2645" s="78">
        <v>246</v>
      </c>
      <c r="AW2645" s="77">
        <v>23.02</v>
      </c>
      <c r="AX2645" s="144">
        <f t="shared" si="281"/>
        <v>0.72</v>
      </c>
      <c r="AY2645" s="144">
        <f t="shared" si="282"/>
        <v>0.55000000000000004</v>
      </c>
      <c r="AZ2645" s="144">
        <f t="shared" si="283"/>
        <v>0.51</v>
      </c>
      <c r="BA2645" s="54">
        <f t="shared" si="284"/>
        <v>25.721776471665791</v>
      </c>
      <c r="BB2645" s="54">
        <f t="shared" si="285"/>
        <v>16.926223528334205</v>
      </c>
    </row>
    <row r="2646" spans="1:54" x14ac:dyDescent="0.25">
      <c r="A2646" s="3">
        <v>44099</v>
      </c>
      <c r="B2646" s="77">
        <v>12232.91</v>
      </c>
      <c r="C2646" s="77">
        <v>2122.6914400000001</v>
      </c>
      <c r="D2646" s="77">
        <v>-2.8645</v>
      </c>
      <c r="E2646" s="77">
        <f t="shared" si="280"/>
        <v>-839.04240000000004</v>
      </c>
      <c r="F2646" s="77">
        <v>-9.5017999999999994</v>
      </c>
      <c r="G2646" s="77">
        <v>-44.639899999999997</v>
      </c>
      <c r="H2646">
        <v>0</v>
      </c>
      <c r="I2646" s="78">
        <v>12195</v>
      </c>
      <c r="J2646">
        <v>202010</v>
      </c>
      <c r="K2646" s="78">
        <v>12195</v>
      </c>
      <c r="L2646" s="77">
        <f t="shared" si="286"/>
        <v>-37.909999999999854</v>
      </c>
      <c r="M2646" s="78">
        <v>23990</v>
      </c>
      <c r="N2646" s="78">
        <v>586.33308</v>
      </c>
      <c r="O2646" s="78">
        <v>-1342</v>
      </c>
      <c r="P2646" s="78">
        <v>-8.1682799999999993</v>
      </c>
      <c r="Q2646" s="144">
        <v>23654.5</v>
      </c>
      <c r="R2646" s="78">
        <v>-39976</v>
      </c>
      <c r="S2646" s="78">
        <v>13606</v>
      </c>
      <c r="T2646" s="78">
        <v>7449</v>
      </c>
      <c r="U2646" s="78">
        <v>66134</v>
      </c>
      <c r="V2646" s="219">
        <v>-0.11263495327668067</v>
      </c>
      <c r="W2646" s="78">
        <v>-25431</v>
      </c>
      <c r="X2646" s="78">
        <v>-21644</v>
      </c>
      <c r="Y2646" s="78">
        <v>-25703</v>
      </c>
      <c r="Z2646" s="78">
        <v>-21750</v>
      </c>
      <c r="AA2646" s="78">
        <v>98.14</v>
      </c>
      <c r="AB2646" s="78">
        <v>95.6</v>
      </c>
      <c r="AC2646" s="78">
        <v>-993</v>
      </c>
      <c r="AD2646" s="104">
        <v>-6.5240000000000006E-2</v>
      </c>
      <c r="AE2646" s="78">
        <v>-5299</v>
      </c>
      <c r="AF2646" s="104">
        <v>1.2409999999999999E-2</v>
      </c>
      <c r="AG2646" s="78">
        <v>-20203</v>
      </c>
      <c r="AH2646" s="104">
        <v>6.3070000000000001E-2</v>
      </c>
      <c r="AI2646" s="78">
        <v>6927</v>
      </c>
      <c r="AJ2646" s="104">
        <v>-4.3819999999999998E-2</v>
      </c>
      <c r="AK2646" s="78">
        <v>13000</v>
      </c>
      <c r="AL2646" s="78">
        <v>12000</v>
      </c>
      <c r="AM2646" s="8">
        <v>12200</v>
      </c>
      <c r="AN2646" s="78">
        <v>510</v>
      </c>
      <c r="AO2646" s="78">
        <v>13000</v>
      </c>
      <c r="AP2646" s="78">
        <v>11700</v>
      </c>
      <c r="AQ2646" s="78">
        <v>12100</v>
      </c>
      <c r="AR2646" s="78">
        <v>855</v>
      </c>
      <c r="AS2646" s="78">
        <v>12600</v>
      </c>
      <c r="AT2646" s="78">
        <v>12100</v>
      </c>
      <c r="AU2646" s="78">
        <v>12250</v>
      </c>
      <c r="AV2646" s="78">
        <v>200</v>
      </c>
      <c r="AW2646" s="77">
        <v>22.5</v>
      </c>
      <c r="AX2646" s="144">
        <f t="shared" si="281"/>
        <v>0.55000000000000004</v>
      </c>
      <c r="AY2646" s="144">
        <f t="shared" si="282"/>
        <v>0.44</v>
      </c>
      <c r="AZ2646" s="144">
        <f t="shared" si="283"/>
        <v>0.43</v>
      </c>
      <c r="BA2646" s="54">
        <f t="shared" si="284"/>
        <v>25.563511642309937</v>
      </c>
      <c r="BB2646" s="54">
        <f t="shared" si="285"/>
        <v>16.96848835769006</v>
      </c>
    </row>
    <row r="2647" spans="1:54" x14ac:dyDescent="0.25">
      <c r="A2647" s="3">
        <v>44102</v>
      </c>
      <c r="B2647" s="77">
        <v>12462.76</v>
      </c>
      <c r="C2647" s="77">
        <v>1560.1785500000001</v>
      </c>
      <c r="D2647" s="77">
        <v>100.6876</v>
      </c>
      <c r="E2647" s="77">
        <f t="shared" si="280"/>
        <v>-580.94920000000002</v>
      </c>
      <c r="F2647" s="77">
        <v>4.5819999999999999</v>
      </c>
      <c r="G2647" s="77">
        <v>7.0535000000000005</v>
      </c>
      <c r="H2647">
        <v>0</v>
      </c>
      <c r="I2647" s="78">
        <v>12417</v>
      </c>
      <c r="J2647">
        <v>202010</v>
      </c>
      <c r="K2647" s="78">
        <v>12417</v>
      </c>
      <c r="L2647" s="77">
        <f t="shared" si="286"/>
        <v>-45.760000000000218</v>
      </c>
      <c r="M2647" s="78">
        <v>21649</v>
      </c>
      <c r="N2647" s="78">
        <v>538.86746000000005</v>
      </c>
      <c r="O2647" s="78">
        <v>4247</v>
      </c>
      <c r="P2647" s="78">
        <v>26.37321</v>
      </c>
      <c r="Q2647" s="144">
        <v>22710.75</v>
      </c>
      <c r="R2647" s="78">
        <v>-37454</v>
      </c>
      <c r="S2647" s="78">
        <v>13190</v>
      </c>
      <c r="T2647" s="78">
        <v>12006</v>
      </c>
      <c r="U2647" s="78">
        <v>68787</v>
      </c>
      <c r="V2647" s="219">
        <v>-0.1745387936674081</v>
      </c>
      <c r="W2647" s="78">
        <v>-25368</v>
      </c>
      <c r="X2647" s="78">
        <v>-23785</v>
      </c>
      <c r="Y2647" s="78">
        <v>-27904</v>
      </c>
      <c r="Z2647" s="78">
        <v>-22486</v>
      </c>
      <c r="AA2647" s="78">
        <v>118.07</v>
      </c>
      <c r="AB2647" s="78">
        <v>112.84</v>
      </c>
      <c r="AC2647" s="78">
        <v>7367</v>
      </c>
      <c r="AD2647" s="104">
        <v>-5.2600000000000001E-2</v>
      </c>
      <c r="AE2647" s="78">
        <v>-2415</v>
      </c>
      <c r="AF2647" s="104">
        <v>0.24379999999999999</v>
      </c>
      <c r="AG2647" s="78">
        <v>-12136</v>
      </c>
      <c r="AH2647" s="104">
        <v>0.34761999999999998</v>
      </c>
      <c r="AI2647" s="78">
        <v>-1648</v>
      </c>
      <c r="AJ2647" s="104">
        <v>-0.53839999999999999</v>
      </c>
      <c r="AK2647" s="78">
        <v>13000</v>
      </c>
      <c r="AL2647" s="78">
        <v>12000</v>
      </c>
      <c r="AM2647" s="8">
        <v>12400</v>
      </c>
      <c r="AN2647" s="78">
        <v>446</v>
      </c>
      <c r="AO2647" s="78">
        <v>13000</v>
      </c>
      <c r="AP2647" s="78">
        <v>11700</v>
      </c>
      <c r="AQ2647" s="78">
        <v>12400</v>
      </c>
      <c r="AR2647" s="78">
        <v>771</v>
      </c>
      <c r="AS2647" s="78">
        <v>12600</v>
      </c>
      <c r="AT2647" s="78">
        <v>12200</v>
      </c>
      <c r="AU2647" s="78">
        <v>12450</v>
      </c>
      <c r="AV2647" s="78">
        <v>124</v>
      </c>
      <c r="AW2647" s="77">
        <v>21.85</v>
      </c>
      <c r="AX2647" s="144">
        <f t="shared" si="281"/>
        <v>0.31</v>
      </c>
      <c r="AY2647" s="144">
        <f t="shared" si="282"/>
        <v>0.26</v>
      </c>
      <c r="AZ2647" s="144">
        <f t="shared" si="283"/>
        <v>0.28999999999999998</v>
      </c>
      <c r="BA2647" s="54">
        <f t="shared" si="284"/>
        <v>25.184304457320547</v>
      </c>
      <c r="BB2647" s="54">
        <f t="shared" si="285"/>
        <v>17.090695542679445</v>
      </c>
    </row>
    <row r="2648" spans="1:54" x14ac:dyDescent="0.25">
      <c r="A2648" s="3">
        <v>44103</v>
      </c>
      <c r="B2648" s="77">
        <v>12467.73</v>
      </c>
      <c r="C2648" s="77">
        <v>1673.65571</v>
      </c>
      <c r="D2648" s="77">
        <v>-18.733599999999999</v>
      </c>
      <c r="E2648" s="77">
        <f t="shared" ref="E2648:E2711" si="287">SUM(D2629:D2648)</f>
        <v>-638.00800000000004</v>
      </c>
      <c r="F2648" s="77">
        <v>2.8767</v>
      </c>
      <c r="G2648" s="77">
        <v>3.8815</v>
      </c>
      <c r="H2648">
        <v>0</v>
      </c>
      <c r="I2648" s="78">
        <v>12421</v>
      </c>
      <c r="J2648">
        <v>202010</v>
      </c>
      <c r="K2648" s="78">
        <v>12421</v>
      </c>
      <c r="L2648" s="77">
        <f t="shared" si="286"/>
        <v>-46.729999999999563</v>
      </c>
      <c r="M2648" s="78">
        <v>23537</v>
      </c>
      <c r="N2648" s="78">
        <v>586.14458999999999</v>
      </c>
      <c r="O2648" s="78">
        <v>7342</v>
      </c>
      <c r="P2648" s="78">
        <v>45.612459999999999</v>
      </c>
      <c r="Q2648" s="144">
        <v>25372.5</v>
      </c>
      <c r="R2648" s="78">
        <v>-37064</v>
      </c>
      <c r="S2648" s="78">
        <v>12258</v>
      </c>
      <c r="T2648" s="78">
        <v>14684</v>
      </c>
      <c r="U2648" s="78">
        <v>68699</v>
      </c>
      <c r="V2648" s="219">
        <v>-0.2137440137411025</v>
      </c>
      <c r="W2648" s="78">
        <v>-23380</v>
      </c>
      <c r="X2648" s="78">
        <v>-22005</v>
      </c>
      <c r="Y2648" s="78">
        <v>-25388</v>
      </c>
      <c r="Z2648" s="78">
        <v>-17136</v>
      </c>
      <c r="AA2648" s="78">
        <v>95.81</v>
      </c>
      <c r="AB2648" s="78">
        <v>115.59</v>
      </c>
      <c r="AC2648" s="78">
        <v>6926</v>
      </c>
      <c r="AD2648" s="104">
        <v>-6.4070000000000002E-2</v>
      </c>
      <c r="AE2648" s="78">
        <v>772</v>
      </c>
      <c r="AF2648" s="104">
        <v>0.34764</v>
      </c>
      <c r="AG2648" s="78">
        <v>-13458</v>
      </c>
      <c r="AH2648" s="104">
        <v>0.42670999999999998</v>
      </c>
      <c r="AI2648" s="78">
        <v>-9786</v>
      </c>
      <c r="AJ2648" s="104">
        <v>-0.86806000000000005</v>
      </c>
      <c r="AK2648" s="78">
        <v>13000</v>
      </c>
      <c r="AL2648" s="78">
        <v>12000</v>
      </c>
      <c r="AM2648" s="8">
        <v>12400</v>
      </c>
      <c r="AN2648" s="78">
        <v>438</v>
      </c>
      <c r="AO2648" s="78">
        <v>13000</v>
      </c>
      <c r="AP2648" s="78">
        <v>11700</v>
      </c>
      <c r="AQ2648" s="78">
        <v>12400</v>
      </c>
      <c r="AR2648" s="78">
        <v>760</v>
      </c>
      <c r="AS2648" s="78">
        <v>12600</v>
      </c>
      <c r="AT2648" s="78">
        <v>12400</v>
      </c>
      <c r="AU2648" s="78">
        <v>12450</v>
      </c>
      <c r="AV2648" s="78">
        <v>86.5</v>
      </c>
      <c r="AW2648" s="77">
        <v>21.52</v>
      </c>
      <c r="AX2648" s="144">
        <f t="shared" si="281"/>
        <v>0.31</v>
      </c>
      <c r="AY2648" s="144">
        <f t="shared" si="282"/>
        <v>0.24</v>
      </c>
      <c r="AZ2648" s="144">
        <f t="shared" si="283"/>
        <v>0.25</v>
      </c>
      <c r="BA2648" s="54">
        <f t="shared" si="284"/>
        <v>25.024587963678197</v>
      </c>
      <c r="BB2648" s="54">
        <f t="shared" si="285"/>
        <v>17.105412036321798</v>
      </c>
    </row>
    <row r="2649" spans="1:54" x14ac:dyDescent="0.25">
      <c r="A2649" s="3">
        <v>44104</v>
      </c>
      <c r="B2649" s="77">
        <v>12515.61</v>
      </c>
      <c r="C2649" s="77">
        <v>1387.26457</v>
      </c>
      <c r="D2649" s="77">
        <v>49.130400000000002</v>
      </c>
      <c r="E2649" s="77">
        <f t="shared" si="287"/>
        <v>-538.61700000000008</v>
      </c>
      <c r="F2649" s="77">
        <v>2.6305999999999998</v>
      </c>
      <c r="G2649" s="77">
        <v>7.7420000000000009</v>
      </c>
      <c r="H2649" t="s">
        <v>2002</v>
      </c>
      <c r="I2649" s="78">
        <v>12472</v>
      </c>
      <c r="J2649">
        <v>202010</v>
      </c>
      <c r="K2649" s="78">
        <v>12472</v>
      </c>
      <c r="L2649" s="77">
        <f t="shared" si="286"/>
        <v>-43.610000000000582</v>
      </c>
      <c r="M2649" s="78">
        <v>28959</v>
      </c>
      <c r="N2649" s="78">
        <v>723.99496999999997</v>
      </c>
      <c r="O2649" s="78">
        <v>10661</v>
      </c>
      <c r="P2649" s="78">
        <v>66.495090000000005</v>
      </c>
      <c r="Q2649" s="144">
        <v>31624.25</v>
      </c>
      <c r="R2649" s="78">
        <v>-36285</v>
      </c>
      <c r="S2649" s="78">
        <v>11014</v>
      </c>
      <c r="T2649" s="78">
        <v>18701</v>
      </c>
      <c r="U2649" s="78">
        <v>67031</v>
      </c>
      <c r="V2649" s="219">
        <v>-0.27899031791260759</v>
      </c>
      <c r="W2649" s="78">
        <v>-20439</v>
      </c>
      <c r="X2649" s="78">
        <v>-16384</v>
      </c>
      <c r="Y2649" s="78">
        <v>-20607</v>
      </c>
      <c r="Z2649" s="78">
        <v>-12822</v>
      </c>
      <c r="AA2649" s="78">
        <v>120.07</v>
      </c>
      <c r="AB2649" s="78">
        <v>117.8</v>
      </c>
      <c r="AC2649" s="78">
        <v>4172</v>
      </c>
      <c r="AD2649" s="104">
        <v>-0.14335999999999999</v>
      </c>
      <c r="AE2649" s="78">
        <v>2345</v>
      </c>
      <c r="AF2649" s="104">
        <v>0.44762000000000002</v>
      </c>
      <c r="AG2649" s="78">
        <v>1047</v>
      </c>
      <c r="AH2649" s="104">
        <v>0.60951999999999995</v>
      </c>
      <c r="AI2649" s="78">
        <v>-14625</v>
      </c>
      <c r="AJ2649" s="104">
        <v>-1.34205</v>
      </c>
      <c r="AK2649" s="78">
        <v>13000</v>
      </c>
      <c r="AL2649" s="78">
        <v>12000</v>
      </c>
      <c r="AM2649" s="8">
        <v>12500</v>
      </c>
      <c r="AN2649" s="78">
        <v>424</v>
      </c>
      <c r="AO2649" s="78">
        <v>13000</v>
      </c>
      <c r="AP2649" s="78">
        <v>11700</v>
      </c>
      <c r="AQ2649" s="78">
        <v>12400</v>
      </c>
      <c r="AR2649" s="78">
        <v>781</v>
      </c>
      <c r="AS2649" s="78">
        <v>12800</v>
      </c>
      <c r="AT2649" s="78">
        <v>12000</v>
      </c>
      <c r="AU2649" s="78">
        <v>12500</v>
      </c>
      <c r="AV2649" s="78">
        <v>225</v>
      </c>
      <c r="AW2649" s="77">
        <v>21.7</v>
      </c>
      <c r="AX2649" s="144">
        <f t="shared" si="281"/>
        <v>0.34</v>
      </c>
      <c r="AY2649" s="144">
        <f t="shared" si="282"/>
        <v>0.24</v>
      </c>
      <c r="AZ2649" s="144">
        <f t="shared" si="283"/>
        <v>0.28999999999999998</v>
      </c>
      <c r="BA2649" s="54">
        <f t="shared" si="284"/>
        <v>24.974532802645324</v>
      </c>
      <c r="BB2649" s="54">
        <f t="shared" si="285"/>
        <v>17.104467197354669</v>
      </c>
    </row>
    <row r="2650" spans="1:54" x14ac:dyDescent="0.25">
      <c r="A2650" s="3">
        <v>44109</v>
      </c>
      <c r="B2650" s="77">
        <v>12548.28</v>
      </c>
      <c r="C2650" s="77">
        <v>1491.21902</v>
      </c>
      <c r="D2650" s="77">
        <v>3.1516000000000002</v>
      </c>
      <c r="E2650" s="77">
        <f t="shared" si="287"/>
        <v>-643.94860000000006</v>
      </c>
      <c r="F2650" s="77">
        <v>-1.5863</v>
      </c>
      <c r="G2650" s="77">
        <v>19.4358</v>
      </c>
      <c r="H2650">
        <v>0</v>
      </c>
      <c r="I2650" s="78">
        <v>12529</v>
      </c>
      <c r="J2650">
        <v>202010</v>
      </c>
      <c r="K2650" s="78">
        <v>12529</v>
      </c>
      <c r="L2650" s="77">
        <f t="shared" si="286"/>
        <v>-19.280000000000655</v>
      </c>
      <c r="M2650" s="78">
        <v>24809</v>
      </c>
      <c r="N2650" s="78">
        <v>623.23353999999995</v>
      </c>
      <c r="O2650" s="78">
        <v>9781</v>
      </c>
      <c r="P2650" s="78">
        <v>61.28004</v>
      </c>
      <c r="Q2650" s="144">
        <v>27254.25</v>
      </c>
      <c r="R2650" s="78">
        <v>-36246</v>
      </c>
      <c r="S2650" s="78">
        <v>12163</v>
      </c>
      <c r="T2650" s="78">
        <v>18263</v>
      </c>
      <c r="U2650" s="78">
        <v>67415</v>
      </c>
      <c r="V2650" s="219">
        <v>-0.27090410146109917</v>
      </c>
      <c r="W2650" s="78">
        <v>-20926</v>
      </c>
      <c r="X2650" s="78">
        <v>-16541</v>
      </c>
      <c r="Y2650" s="78">
        <v>-21262</v>
      </c>
      <c r="Z2650" s="78">
        <v>-13996</v>
      </c>
      <c r="AA2650" s="78">
        <v>108.07</v>
      </c>
      <c r="AB2650" s="78">
        <v>114.99</v>
      </c>
      <c r="AC2650" s="78">
        <v>5005</v>
      </c>
      <c r="AD2650" s="104">
        <v>-0.15376999999999999</v>
      </c>
      <c r="AE2650" s="78">
        <v>5178</v>
      </c>
      <c r="AF2650" s="104">
        <v>0.47037000000000001</v>
      </c>
      <c r="AG2650" s="78">
        <v>2237</v>
      </c>
      <c r="AH2650" s="104">
        <v>0.26784999999999998</v>
      </c>
      <c r="AI2650" s="78">
        <v>-4602</v>
      </c>
      <c r="AJ2650" s="104">
        <v>-1.00329</v>
      </c>
      <c r="AK2650" s="78">
        <v>13000</v>
      </c>
      <c r="AL2650" s="78">
        <v>12000</v>
      </c>
      <c r="AM2650" s="8">
        <v>12500</v>
      </c>
      <c r="AN2650" s="78">
        <v>393</v>
      </c>
      <c r="AO2650" s="78">
        <v>13000</v>
      </c>
      <c r="AP2650" s="78">
        <v>11700</v>
      </c>
      <c r="AQ2650" s="78">
        <v>12500</v>
      </c>
      <c r="AR2650" s="78">
        <v>732</v>
      </c>
      <c r="AS2650" s="78">
        <v>12700</v>
      </c>
      <c r="AT2650" s="78">
        <v>12400</v>
      </c>
      <c r="AU2650" s="78">
        <v>12550</v>
      </c>
      <c r="AV2650" s="78">
        <v>139</v>
      </c>
      <c r="AW2650" s="77">
        <v>23.27</v>
      </c>
      <c r="AX2650" s="144">
        <f t="shared" si="281"/>
        <v>0.75</v>
      </c>
      <c r="AY2650" s="144">
        <f t="shared" si="282"/>
        <v>0.56999999999999995</v>
      </c>
      <c r="AZ2650" s="144">
        <f t="shared" si="283"/>
        <v>0.6</v>
      </c>
      <c r="BA2650" s="54">
        <f t="shared" si="284"/>
        <v>25.147654063576031</v>
      </c>
      <c r="BB2650" s="54">
        <f t="shared" si="285"/>
        <v>17.063345936423968</v>
      </c>
    </row>
    <row r="2651" spans="1:54" x14ac:dyDescent="0.25">
      <c r="A2651" s="3">
        <v>44110</v>
      </c>
      <c r="B2651" s="77">
        <v>12704.23</v>
      </c>
      <c r="C2651" s="77">
        <v>1658.5479399999999</v>
      </c>
      <c r="D2651" s="77">
        <v>93.699200000000005</v>
      </c>
      <c r="E2651" s="77">
        <f t="shared" si="287"/>
        <v>-314.19440000000003</v>
      </c>
      <c r="F2651" s="77">
        <v>4.0442</v>
      </c>
      <c r="G2651" s="77">
        <v>14.363199999999999</v>
      </c>
      <c r="H2651">
        <v>0</v>
      </c>
      <c r="I2651" s="78">
        <v>12675</v>
      </c>
      <c r="J2651">
        <v>202010</v>
      </c>
      <c r="K2651" s="78">
        <v>12675</v>
      </c>
      <c r="L2651" s="77">
        <f t="shared" si="286"/>
        <v>-29.229999999999563</v>
      </c>
      <c r="M2651" s="78">
        <v>25011</v>
      </c>
      <c r="N2651" s="78">
        <v>635.85329999999999</v>
      </c>
      <c r="O2651" s="78">
        <v>13124</v>
      </c>
      <c r="P2651" s="78">
        <v>83.187749999999994</v>
      </c>
      <c r="Q2651" s="144">
        <v>28292</v>
      </c>
      <c r="R2651" s="78">
        <v>-35035</v>
      </c>
      <c r="S2651" s="78">
        <v>11705</v>
      </c>
      <c r="T2651" s="78">
        <v>21566</v>
      </c>
      <c r="U2651" s="78">
        <v>72701</v>
      </c>
      <c r="V2651" s="219">
        <v>-0.29663966107756429</v>
      </c>
      <c r="W2651" s="78">
        <v>-20932</v>
      </c>
      <c r="X2651" s="78">
        <v>-15224</v>
      </c>
      <c r="Y2651" s="78">
        <v>-20091</v>
      </c>
      <c r="Z2651" s="78">
        <v>-15763</v>
      </c>
      <c r="AA2651" s="78">
        <v>114.96</v>
      </c>
      <c r="AB2651" s="78">
        <v>128.57</v>
      </c>
      <c r="AC2651" s="78">
        <v>8858</v>
      </c>
      <c r="AD2651" s="104">
        <v>-0.12556999999999999</v>
      </c>
      <c r="AE2651" s="78">
        <v>5620</v>
      </c>
      <c r="AF2651" s="104">
        <v>0.24761</v>
      </c>
      <c r="AG2651" s="78">
        <v>7743</v>
      </c>
      <c r="AH2651" s="104">
        <v>0.49054999999999999</v>
      </c>
      <c r="AI2651" s="78">
        <v>-14552</v>
      </c>
      <c r="AJ2651" s="104">
        <v>-0.89971000000000001</v>
      </c>
      <c r="AK2651" s="78">
        <v>13000</v>
      </c>
      <c r="AL2651" s="78">
        <v>12000</v>
      </c>
      <c r="AM2651" s="8">
        <v>12700</v>
      </c>
      <c r="AN2651" s="78">
        <v>339</v>
      </c>
      <c r="AO2651" s="78">
        <v>13000</v>
      </c>
      <c r="AP2651" s="78">
        <v>11700</v>
      </c>
      <c r="AQ2651" s="78">
        <v>12600</v>
      </c>
      <c r="AR2651" s="78">
        <v>677</v>
      </c>
      <c r="AS2651" s="78">
        <v>12750</v>
      </c>
      <c r="AT2651" s="78">
        <v>12450</v>
      </c>
      <c r="AU2651" s="78">
        <v>12700</v>
      </c>
      <c r="AV2651" s="78">
        <v>75.5</v>
      </c>
      <c r="AW2651" s="77">
        <v>21.19</v>
      </c>
      <c r="AX2651" s="144">
        <f t="shared" si="281"/>
        <v>0.31</v>
      </c>
      <c r="AY2651" s="144">
        <f t="shared" si="282"/>
        <v>0.18</v>
      </c>
      <c r="AZ2651" s="144">
        <f t="shared" si="283"/>
        <v>0.21</v>
      </c>
      <c r="BA2651" s="54">
        <f t="shared" si="284"/>
        <v>24.82849945317836</v>
      </c>
      <c r="BB2651" s="54">
        <f t="shared" si="285"/>
        <v>17.128500546821634</v>
      </c>
    </row>
    <row r="2652" spans="1:54" x14ac:dyDescent="0.25">
      <c r="A2652" s="3">
        <v>44111</v>
      </c>
      <c r="B2652" s="77">
        <v>12746.37</v>
      </c>
      <c r="C2652" s="77">
        <v>1649.9722300000001</v>
      </c>
      <c r="D2652" s="77">
        <v>57.358100000000007</v>
      </c>
      <c r="E2652" s="77">
        <f t="shared" si="287"/>
        <v>-162.18220000000005</v>
      </c>
      <c r="F2652" s="77">
        <v>4.6052999999999997</v>
      </c>
      <c r="G2652" s="77">
        <v>17.228899999999999</v>
      </c>
      <c r="H2652" t="s">
        <v>2003</v>
      </c>
      <c r="I2652" s="78">
        <v>12755</v>
      </c>
      <c r="J2652">
        <v>202010</v>
      </c>
      <c r="K2652" s="78">
        <v>12755</v>
      </c>
      <c r="L2652" s="77">
        <f t="shared" si="286"/>
        <v>8.6299999999991996</v>
      </c>
      <c r="M2652" s="78">
        <v>30080</v>
      </c>
      <c r="N2652" s="78">
        <v>769.19469000000004</v>
      </c>
      <c r="O2652" s="78">
        <v>7790</v>
      </c>
      <c r="P2652" s="78">
        <v>49.674790000000002</v>
      </c>
      <c r="Q2652" s="144">
        <v>32027.5</v>
      </c>
      <c r="R2652" s="78">
        <v>-34319</v>
      </c>
      <c r="S2652" s="78">
        <v>10808</v>
      </c>
      <c r="T2652" s="78">
        <v>20521</v>
      </c>
      <c r="U2652" s="78">
        <v>63455</v>
      </c>
      <c r="V2652" s="219">
        <v>-0.32339453155779685</v>
      </c>
      <c r="W2652" s="78">
        <v>-17316</v>
      </c>
      <c r="X2652" s="78">
        <v>-17316</v>
      </c>
      <c r="Y2652" s="78">
        <v>-17109</v>
      </c>
      <c r="Z2652" s="78">
        <v>-13747</v>
      </c>
      <c r="AA2652" s="78">
        <v>107.64</v>
      </c>
      <c r="AB2652" s="78">
        <v>123.17</v>
      </c>
      <c r="AC2652" s="78">
        <v>7786</v>
      </c>
      <c r="AD2652" s="104">
        <v>-0.27634999999999998</v>
      </c>
      <c r="AE2652" s="78">
        <v>1179</v>
      </c>
      <c r="AF2652" s="104">
        <v>0.20608000000000001</v>
      </c>
      <c r="AG2652" s="78">
        <v>2187</v>
      </c>
      <c r="AH2652" s="104">
        <v>0.9587</v>
      </c>
      <c r="AI2652" s="78">
        <v>-16084</v>
      </c>
      <c r="AJ2652" s="104">
        <v>-0.83104</v>
      </c>
      <c r="AK2652" s="78">
        <v>13000</v>
      </c>
      <c r="AL2652" s="78">
        <v>12000</v>
      </c>
      <c r="AM2652" s="8">
        <v>12800</v>
      </c>
      <c r="AN2652" s="78">
        <v>303</v>
      </c>
      <c r="AO2652" s="78">
        <v>13000</v>
      </c>
      <c r="AP2652" s="78">
        <v>11700</v>
      </c>
      <c r="AQ2652" s="78">
        <v>12700</v>
      </c>
      <c r="AR2652" s="78">
        <v>649</v>
      </c>
      <c r="AS2652" s="78">
        <v>12900</v>
      </c>
      <c r="AT2652" s="78">
        <v>12200</v>
      </c>
      <c r="AU2652" s="78">
        <v>12800</v>
      </c>
      <c r="AV2652" s="78">
        <v>190</v>
      </c>
      <c r="AW2652" s="77">
        <v>20.83</v>
      </c>
      <c r="AX2652" s="144">
        <f t="shared" si="281"/>
        <v>0.27</v>
      </c>
      <c r="AY2652" s="144">
        <f t="shared" si="282"/>
        <v>0.16</v>
      </c>
      <c r="AZ2652" s="144">
        <f t="shared" si="283"/>
        <v>0.2</v>
      </c>
      <c r="BA2652" s="54">
        <f t="shared" si="284"/>
        <v>24.414044746824271</v>
      </c>
      <c r="BB2652" s="54">
        <f t="shared" si="285"/>
        <v>17.232955253175728</v>
      </c>
    </row>
    <row r="2653" spans="1:54" x14ac:dyDescent="0.25">
      <c r="A2653" s="3">
        <v>44112</v>
      </c>
      <c r="B2653" s="77">
        <v>12887.19</v>
      </c>
      <c r="C2653" s="77">
        <v>2111.0932400000002</v>
      </c>
      <c r="D2653" s="77">
        <v>168.84549999999999</v>
      </c>
      <c r="E2653" s="77">
        <f t="shared" si="287"/>
        <v>-34.399700000000053</v>
      </c>
      <c r="F2653" s="77">
        <v>8.6097999999999999</v>
      </c>
      <c r="G2653" s="77">
        <v>7.7452999999999994</v>
      </c>
      <c r="H2653">
        <v>0</v>
      </c>
      <c r="I2653" s="78">
        <v>12873</v>
      </c>
      <c r="J2653">
        <v>202010</v>
      </c>
      <c r="K2653" s="78">
        <v>12873</v>
      </c>
      <c r="L2653" s="77">
        <f t="shared" si="286"/>
        <v>-14.190000000000509</v>
      </c>
      <c r="M2653" s="78">
        <v>29468</v>
      </c>
      <c r="N2653" s="78">
        <v>760.81501000000003</v>
      </c>
      <c r="O2653" s="78">
        <v>11829</v>
      </c>
      <c r="P2653" s="78">
        <v>76.127870000000001</v>
      </c>
      <c r="Q2653" s="144">
        <v>32425.25</v>
      </c>
      <c r="R2653" s="78">
        <v>-33560</v>
      </c>
      <c r="S2653" s="78">
        <v>10247</v>
      </c>
      <c r="T2653" s="78">
        <v>24556</v>
      </c>
      <c r="U2653" s="78">
        <v>65498</v>
      </c>
      <c r="V2653" s="219">
        <v>-0.37491221105987971</v>
      </c>
      <c r="W2653" s="78">
        <v>-16650</v>
      </c>
      <c r="X2653" s="78">
        <v>-16650</v>
      </c>
      <c r="Y2653" s="78">
        <v>-15383</v>
      </c>
      <c r="Z2653" s="78">
        <v>-14622</v>
      </c>
      <c r="AA2653" s="78">
        <v>91.1</v>
      </c>
      <c r="AB2653" s="78">
        <v>122.14</v>
      </c>
      <c r="AC2653" s="78">
        <v>19678</v>
      </c>
      <c r="AD2653" s="104">
        <v>-5.525E-2</v>
      </c>
      <c r="AE2653" s="78">
        <v>5580</v>
      </c>
      <c r="AF2653" s="104">
        <v>0.28838999999999998</v>
      </c>
      <c r="AG2653" s="78">
        <v>-3445</v>
      </c>
      <c r="AH2653" s="104">
        <v>1.28268</v>
      </c>
      <c r="AI2653" s="78">
        <v>-19658</v>
      </c>
      <c r="AJ2653" s="104">
        <v>-0.74561999999999995</v>
      </c>
      <c r="AK2653" s="78">
        <v>13000</v>
      </c>
      <c r="AL2653" s="78">
        <v>12000</v>
      </c>
      <c r="AM2653" s="8">
        <v>12900</v>
      </c>
      <c r="AN2653" s="78">
        <v>302</v>
      </c>
      <c r="AO2653" s="78">
        <v>13000</v>
      </c>
      <c r="AP2653" s="78">
        <v>11700</v>
      </c>
      <c r="AQ2653" s="78">
        <v>12800</v>
      </c>
      <c r="AR2653" s="78">
        <v>631</v>
      </c>
      <c r="AS2653" s="78">
        <v>13100</v>
      </c>
      <c r="AT2653" s="78">
        <v>12400</v>
      </c>
      <c r="AU2653" s="78">
        <v>12900</v>
      </c>
      <c r="AV2653" s="78">
        <v>180</v>
      </c>
      <c r="AW2653" s="77">
        <v>20.63</v>
      </c>
      <c r="AX2653" s="144">
        <f t="shared" si="281"/>
        <v>0.17</v>
      </c>
      <c r="AY2653" s="144">
        <f t="shared" si="282"/>
        <v>0.1</v>
      </c>
      <c r="AZ2653" s="144">
        <f t="shared" si="283"/>
        <v>0.16</v>
      </c>
      <c r="BA2653" s="54">
        <f t="shared" si="284"/>
        <v>24.215447541405069</v>
      </c>
      <c r="BB2653" s="54">
        <f t="shared" si="285"/>
        <v>17.233552458594929</v>
      </c>
    </row>
    <row r="2654" spans="1:54" x14ac:dyDescent="0.25">
      <c r="A2654" s="3">
        <v>44116</v>
      </c>
      <c r="B2654" s="77">
        <v>12955.91</v>
      </c>
      <c r="C2654" s="77">
        <v>2325.7252400000002</v>
      </c>
      <c r="D2654" s="77">
        <v>133.63729999999998</v>
      </c>
      <c r="E2654" s="77">
        <f t="shared" si="287"/>
        <v>197.29939999999988</v>
      </c>
      <c r="F2654" s="77">
        <v>-6.9177</v>
      </c>
      <c r="G2654" s="77">
        <v>26.507399999999997</v>
      </c>
      <c r="H2654">
        <v>0</v>
      </c>
      <c r="I2654" s="78">
        <v>12920</v>
      </c>
      <c r="J2654">
        <v>202010</v>
      </c>
      <c r="K2654" s="78">
        <v>12920</v>
      </c>
      <c r="L2654" s="77">
        <f t="shared" si="286"/>
        <v>-35.909999999999854</v>
      </c>
      <c r="M2654" s="78">
        <v>29128</v>
      </c>
      <c r="N2654" s="78">
        <v>755.00043000000005</v>
      </c>
      <c r="O2654" s="78">
        <v>10910</v>
      </c>
      <c r="P2654" s="78">
        <v>70.477729999999994</v>
      </c>
      <c r="Q2654" s="144">
        <v>31855.5</v>
      </c>
      <c r="R2654" s="78">
        <v>-33222</v>
      </c>
      <c r="S2654" s="78">
        <v>10323</v>
      </c>
      <c r="T2654" s="78">
        <v>24532</v>
      </c>
      <c r="U2654" s="78">
        <v>64709</v>
      </c>
      <c r="V2654" s="219">
        <v>-0.37911264275448547</v>
      </c>
      <c r="W2654" s="78">
        <v>-20018</v>
      </c>
      <c r="X2654" s="78">
        <v>-15531</v>
      </c>
      <c r="Y2654" s="78">
        <v>-18087</v>
      </c>
      <c r="Z2654" s="78">
        <v>-17611</v>
      </c>
      <c r="AA2654" s="78">
        <v>109.64</v>
      </c>
      <c r="AB2654" s="78">
        <v>121.69</v>
      </c>
      <c r="AC2654" s="78">
        <v>12712</v>
      </c>
      <c r="AD2654" s="104">
        <v>-0.33135999999999999</v>
      </c>
      <c r="AE2654" s="78">
        <v>4086</v>
      </c>
      <c r="AF2654" s="104">
        <v>0.41678999999999999</v>
      </c>
      <c r="AG2654" s="78">
        <v>-2504</v>
      </c>
      <c r="AH2654" s="104">
        <v>1.2489600000000001</v>
      </c>
      <c r="AI2654" s="78">
        <v>-16630</v>
      </c>
      <c r="AJ2654" s="104">
        <v>-0.85179000000000005</v>
      </c>
      <c r="AK2654" s="78">
        <v>13000</v>
      </c>
      <c r="AL2654" s="78">
        <v>12500</v>
      </c>
      <c r="AM2654" s="8">
        <v>12900</v>
      </c>
      <c r="AN2654" s="78">
        <v>269</v>
      </c>
      <c r="AO2654" s="78">
        <v>13000</v>
      </c>
      <c r="AP2654" s="78">
        <v>11700</v>
      </c>
      <c r="AQ2654" s="78">
        <v>12900</v>
      </c>
      <c r="AR2654" s="78">
        <v>628</v>
      </c>
      <c r="AS2654" s="78">
        <v>13100</v>
      </c>
      <c r="AT2654" s="78">
        <v>12800</v>
      </c>
      <c r="AU2654" s="78">
        <v>12950</v>
      </c>
      <c r="AV2654" s="78">
        <v>113</v>
      </c>
      <c r="AW2654" s="77">
        <v>21.51</v>
      </c>
      <c r="AX2654" s="144">
        <f t="shared" si="281"/>
        <v>0.41</v>
      </c>
      <c r="AY2654" s="144">
        <f t="shared" si="282"/>
        <v>0.26</v>
      </c>
      <c r="AZ2654" s="144">
        <f t="shared" si="283"/>
        <v>0.28000000000000003</v>
      </c>
      <c r="BA2654" s="54">
        <f t="shared" si="284"/>
        <v>24.107691840267524</v>
      </c>
      <c r="BB2654" s="54">
        <f t="shared" si="285"/>
        <v>17.255308159732468</v>
      </c>
    </row>
    <row r="2655" spans="1:54" x14ac:dyDescent="0.25">
      <c r="A2655" s="3">
        <v>44117</v>
      </c>
      <c r="B2655" s="77">
        <v>12947.13</v>
      </c>
      <c r="C2655" s="77">
        <v>1909.7308700000001</v>
      </c>
      <c r="D2655" s="77">
        <v>14.775399999999999</v>
      </c>
      <c r="E2655" s="77">
        <f t="shared" si="287"/>
        <v>153.94869999999992</v>
      </c>
      <c r="F2655" s="77">
        <v>-6.1584000000000003</v>
      </c>
      <c r="G2655" s="77">
        <v>16.877400000000002</v>
      </c>
      <c r="H2655">
        <v>0</v>
      </c>
      <c r="I2655" s="78">
        <v>12919</v>
      </c>
      <c r="J2655">
        <v>202010</v>
      </c>
      <c r="K2655" s="78">
        <v>12919</v>
      </c>
      <c r="L2655" s="77">
        <f t="shared" si="286"/>
        <v>-28.1299999999992</v>
      </c>
      <c r="M2655" s="78">
        <v>31069</v>
      </c>
      <c r="N2655" s="78">
        <v>805.08492999999999</v>
      </c>
      <c r="O2655" s="78">
        <v>12347</v>
      </c>
      <c r="P2655" s="78">
        <v>79.71611</v>
      </c>
      <c r="Q2655" s="144">
        <v>34155.75</v>
      </c>
      <c r="R2655" s="78">
        <v>-33839</v>
      </c>
      <c r="S2655" s="78">
        <v>11004</v>
      </c>
      <c r="T2655" s="78">
        <v>26752</v>
      </c>
      <c r="U2655" s="78">
        <v>65464</v>
      </c>
      <c r="V2655" s="219">
        <v>-0.40865208358792621</v>
      </c>
      <c r="W2655" s="78">
        <v>-19215</v>
      </c>
      <c r="X2655" s="78">
        <v>-14089</v>
      </c>
      <c r="Y2655" s="78">
        <v>-15335</v>
      </c>
      <c r="Z2655" s="78">
        <v>-15028</v>
      </c>
      <c r="AA2655" s="78">
        <v>107.19</v>
      </c>
      <c r="AB2655" s="78">
        <v>122.44</v>
      </c>
      <c r="AC2655" s="78">
        <v>14206</v>
      </c>
      <c r="AD2655" s="104">
        <v>-0.36717</v>
      </c>
      <c r="AE2655" s="78">
        <v>5794</v>
      </c>
      <c r="AF2655" s="104">
        <v>0.62629000000000001</v>
      </c>
      <c r="AG2655" s="78">
        <v>-14724</v>
      </c>
      <c r="AH2655" s="104">
        <v>0.90581999999999996</v>
      </c>
      <c r="AI2655" s="78">
        <v>-12678</v>
      </c>
      <c r="AJ2655" s="104">
        <v>-0.88365000000000005</v>
      </c>
      <c r="AK2655" s="78">
        <v>13000</v>
      </c>
      <c r="AL2655" s="78">
        <v>12500</v>
      </c>
      <c r="AM2655" s="8">
        <v>12900</v>
      </c>
      <c r="AN2655" s="78">
        <v>248</v>
      </c>
      <c r="AO2655" s="78">
        <v>13000</v>
      </c>
      <c r="AP2655" s="78">
        <v>11700</v>
      </c>
      <c r="AQ2655" s="78">
        <v>12900</v>
      </c>
      <c r="AR2655" s="78">
        <v>619</v>
      </c>
      <c r="AS2655" s="78">
        <v>13000</v>
      </c>
      <c r="AT2655" s="78">
        <v>12800</v>
      </c>
      <c r="AU2655" s="78">
        <v>12950</v>
      </c>
      <c r="AV2655" s="78">
        <v>73</v>
      </c>
      <c r="AW2655" s="77">
        <v>21.77</v>
      </c>
      <c r="AX2655" s="144">
        <f t="shared" si="281"/>
        <v>0.51</v>
      </c>
      <c r="AY2655" s="144">
        <f t="shared" si="282"/>
        <v>0.32</v>
      </c>
      <c r="AZ2655" s="144">
        <f t="shared" si="283"/>
        <v>0.34</v>
      </c>
      <c r="BA2655" s="54">
        <f t="shared" si="284"/>
        <v>24.189998747138528</v>
      </c>
      <c r="BB2655" s="54">
        <f t="shared" si="285"/>
        <v>17.269001252861461</v>
      </c>
    </row>
    <row r="2656" spans="1:54" x14ac:dyDescent="0.25">
      <c r="A2656" s="3">
        <v>44118</v>
      </c>
      <c r="B2656" s="77">
        <v>12919.31</v>
      </c>
      <c r="C2656" s="77">
        <v>2007.0323100000001</v>
      </c>
      <c r="D2656" s="77">
        <v>-66.284499999999994</v>
      </c>
      <c r="E2656" s="77">
        <f t="shared" si="287"/>
        <v>48.364199999999983</v>
      </c>
      <c r="F2656" s="77">
        <v>-4.8973000000000004</v>
      </c>
      <c r="G2656" s="77">
        <v>-2.4141999999999997</v>
      </c>
      <c r="H2656" t="s">
        <v>2004</v>
      </c>
      <c r="I2656" s="78">
        <v>12888</v>
      </c>
      <c r="J2656">
        <v>202010</v>
      </c>
      <c r="K2656" s="78">
        <v>12888</v>
      </c>
      <c r="L2656" s="77">
        <f t="shared" si="286"/>
        <v>-31.309999999999491</v>
      </c>
      <c r="M2656" s="78">
        <v>30354</v>
      </c>
      <c r="N2656" s="78">
        <v>785.63406999999995</v>
      </c>
      <c r="O2656" s="78">
        <v>8753</v>
      </c>
      <c r="P2656" s="78">
        <v>56.408389999999997</v>
      </c>
      <c r="Q2656" s="144">
        <v>32542.25</v>
      </c>
      <c r="R2656" s="78">
        <v>-35134</v>
      </c>
      <c r="S2656" s="78">
        <v>10288</v>
      </c>
      <c r="T2656" s="78">
        <v>23188</v>
      </c>
      <c r="U2656" s="78">
        <v>65774</v>
      </c>
      <c r="V2656" s="219">
        <v>-0.35254051752972299</v>
      </c>
      <c r="W2656" s="78">
        <v>-19048</v>
      </c>
      <c r="X2656" s="78">
        <v>-19048</v>
      </c>
      <c r="Y2656" s="78">
        <v>-16948</v>
      </c>
      <c r="Z2656" s="78">
        <v>-16604</v>
      </c>
      <c r="AA2656" s="78">
        <v>98.19</v>
      </c>
      <c r="AB2656" s="78">
        <v>120.69</v>
      </c>
      <c r="AC2656" s="78">
        <v>4430</v>
      </c>
      <c r="AD2656" s="104">
        <v>-0.40659000000000001</v>
      </c>
      <c r="AE2656" s="78">
        <v>4300</v>
      </c>
      <c r="AF2656" s="104">
        <v>0.61922999999999995</v>
      </c>
      <c r="AG2656" s="78">
        <v>-6000</v>
      </c>
      <c r="AH2656" s="104">
        <v>0.89217999999999997</v>
      </c>
      <c r="AI2656" s="78">
        <v>-14138</v>
      </c>
      <c r="AJ2656" s="104">
        <v>-0.94145999999999996</v>
      </c>
      <c r="AK2656" s="78">
        <v>13000</v>
      </c>
      <c r="AL2656" s="78">
        <v>12500</v>
      </c>
      <c r="AM2656" s="8">
        <v>12900</v>
      </c>
      <c r="AN2656" s="78">
        <v>221</v>
      </c>
      <c r="AO2656" s="78">
        <v>13000</v>
      </c>
      <c r="AP2656" s="78">
        <v>11700</v>
      </c>
      <c r="AQ2656" s="78">
        <v>12800</v>
      </c>
      <c r="AR2656" s="78">
        <v>606</v>
      </c>
      <c r="AS2656" s="78">
        <v>13000</v>
      </c>
      <c r="AT2656" s="78">
        <v>12500</v>
      </c>
      <c r="AU2656" s="78">
        <v>12900</v>
      </c>
      <c r="AV2656" s="78">
        <v>221</v>
      </c>
      <c r="AW2656" s="77">
        <v>21.96</v>
      </c>
      <c r="AX2656" s="144">
        <f t="shared" si="281"/>
        <v>0.62</v>
      </c>
      <c r="AY2656" s="144">
        <f t="shared" si="282"/>
        <v>0.42</v>
      </c>
      <c r="AZ2656" s="144">
        <f t="shared" si="283"/>
        <v>0.41</v>
      </c>
      <c r="BA2656" s="54">
        <f t="shared" si="284"/>
        <v>24.286193539830876</v>
      </c>
      <c r="BB2656" s="54">
        <f t="shared" si="285"/>
        <v>17.278806460169115</v>
      </c>
    </row>
    <row r="2657" spans="1:54" x14ac:dyDescent="0.25">
      <c r="A2657" s="3">
        <v>44119</v>
      </c>
      <c r="B2657" s="77">
        <v>12827.82</v>
      </c>
      <c r="C2657" s="77">
        <v>1823.0841700000001</v>
      </c>
      <c r="D2657" s="77">
        <v>-134.40540000000001</v>
      </c>
      <c r="E2657" s="77">
        <f t="shared" si="287"/>
        <v>-181.87740000000014</v>
      </c>
      <c r="F2657" s="77">
        <v>2.4674</v>
      </c>
      <c r="G2657" s="77">
        <v>1.1643999999999999</v>
      </c>
      <c r="H2657">
        <v>0</v>
      </c>
      <c r="I2657" s="78">
        <v>12840</v>
      </c>
      <c r="J2657">
        <v>202010</v>
      </c>
      <c r="K2657" s="78">
        <v>12840</v>
      </c>
      <c r="L2657" s="77">
        <f t="shared" si="286"/>
        <v>12.180000000000291</v>
      </c>
      <c r="M2657" s="78">
        <v>29965</v>
      </c>
      <c r="N2657" s="78">
        <v>772.73788000000002</v>
      </c>
      <c r="O2657" s="78">
        <v>8440</v>
      </c>
      <c r="P2657" s="78">
        <v>54.182290000000002</v>
      </c>
      <c r="Q2657" s="144">
        <v>32075</v>
      </c>
      <c r="R2657" s="78">
        <v>-36279</v>
      </c>
      <c r="S2657" s="78">
        <v>13297</v>
      </c>
      <c r="T2657" s="78">
        <v>22979</v>
      </c>
      <c r="U2657" s="78">
        <v>65025</v>
      </c>
      <c r="V2657" s="219">
        <v>-0.35338715878508264</v>
      </c>
      <c r="W2657" s="78">
        <v>-18865</v>
      </c>
      <c r="X2657" s="78">
        <v>-18865</v>
      </c>
      <c r="Y2657" s="78">
        <v>-16443</v>
      </c>
      <c r="Z2657" s="78">
        <v>-13982</v>
      </c>
      <c r="AA2657" s="78">
        <v>91.02</v>
      </c>
      <c r="AB2657" s="78">
        <v>106.88</v>
      </c>
      <c r="AC2657" s="78">
        <v>5939</v>
      </c>
      <c r="AD2657" s="104">
        <v>-0.56345999999999996</v>
      </c>
      <c r="AE2657" s="78">
        <v>7612</v>
      </c>
      <c r="AF2657" s="104">
        <v>0.57826</v>
      </c>
      <c r="AG2657" s="78">
        <v>-11678</v>
      </c>
      <c r="AH2657" s="104">
        <v>9.9790000000000004E-2</v>
      </c>
      <c r="AI2657" s="78">
        <v>-4704</v>
      </c>
      <c r="AJ2657" s="104">
        <v>-0.69898000000000005</v>
      </c>
      <c r="AK2657" s="78">
        <v>13100</v>
      </c>
      <c r="AL2657" s="78">
        <v>12500</v>
      </c>
      <c r="AM2657" s="8">
        <v>12850</v>
      </c>
      <c r="AN2657" s="78">
        <v>206</v>
      </c>
      <c r="AO2657" s="78">
        <v>13000</v>
      </c>
      <c r="AP2657" s="78">
        <v>12000</v>
      </c>
      <c r="AQ2657" s="78">
        <v>12800</v>
      </c>
      <c r="AR2657" s="78">
        <v>603</v>
      </c>
      <c r="AS2657" s="78">
        <v>13100</v>
      </c>
      <c r="AT2657" s="78">
        <v>12500</v>
      </c>
      <c r="AU2657" s="78">
        <v>12850</v>
      </c>
      <c r="AV2657" s="78">
        <v>206</v>
      </c>
      <c r="AW2657" s="77">
        <v>22.25</v>
      </c>
      <c r="AX2657" s="144">
        <f t="shared" si="281"/>
        <v>0.72</v>
      </c>
      <c r="AY2657" s="144">
        <f t="shared" si="282"/>
        <v>0.53</v>
      </c>
      <c r="AZ2657" s="144">
        <f t="shared" si="283"/>
        <v>0.47</v>
      </c>
      <c r="BA2657" s="54">
        <f t="shared" si="284"/>
        <v>24.306215633171426</v>
      </c>
      <c r="BB2657" s="54">
        <f t="shared" si="285"/>
        <v>17.677784366828568</v>
      </c>
    </row>
    <row r="2658" spans="1:54" x14ac:dyDescent="0.25">
      <c r="A2658" s="3">
        <v>44120</v>
      </c>
      <c r="B2658" s="77">
        <v>12750.37</v>
      </c>
      <c r="C2658" s="77">
        <v>1874.4450899999999</v>
      </c>
      <c r="D2658" s="77">
        <v>-37.181699999999999</v>
      </c>
      <c r="E2658" s="77">
        <f t="shared" si="287"/>
        <v>-277.64350000000019</v>
      </c>
      <c r="F2658" s="77">
        <v>5.5635000000000003</v>
      </c>
      <c r="G2658" s="77">
        <v>-17.110399999999998</v>
      </c>
      <c r="H2658">
        <v>0</v>
      </c>
      <c r="I2658" s="78">
        <v>12745</v>
      </c>
      <c r="J2658">
        <v>202010</v>
      </c>
      <c r="K2658" s="78">
        <v>12745</v>
      </c>
      <c r="L2658" s="77">
        <f t="shared" si="286"/>
        <v>-5.3700000000008004</v>
      </c>
      <c r="M2658" s="78">
        <v>28745</v>
      </c>
      <c r="N2658" s="78">
        <v>735.60218999999995</v>
      </c>
      <c r="O2658" s="78">
        <v>1905</v>
      </c>
      <c r="P2658" s="78">
        <v>12.17995</v>
      </c>
      <c r="Q2658" s="144">
        <v>29221.25</v>
      </c>
      <c r="R2658" s="78">
        <v>-37227</v>
      </c>
      <c r="S2658" s="78">
        <v>13284</v>
      </c>
      <c r="T2658" s="78">
        <v>13527</v>
      </c>
      <c r="U2658" s="78">
        <v>62493</v>
      </c>
      <c r="V2658" s="219">
        <v>-0.21645624309922712</v>
      </c>
      <c r="W2658" s="78">
        <v>-21036</v>
      </c>
      <c r="X2658" s="78">
        <v>-21036</v>
      </c>
      <c r="Y2658" s="78">
        <v>-19691</v>
      </c>
      <c r="Z2658" s="78">
        <v>-17034</v>
      </c>
      <c r="AA2658" s="78">
        <v>94.66</v>
      </c>
      <c r="AB2658" s="78">
        <v>106.15</v>
      </c>
      <c r="AC2658" s="78">
        <v>7554</v>
      </c>
      <c r="AD2658" s="104">
        <v>-0.54874000000000001</v>
      </c>
      <c r="AE2658" s="78">
        <v>7841</v>
      </c>
      <c r="AF2658" s="104">
        <v>0.61455000000000004</v>
      </c>
      <c r="AG2658" s="78">
        <v>-10419</v>
      </c>
      <c r="AH2658" s="104">
        <v>0.39724999999999999</v>
      </c>
      <c r="AI2658" s="78">
        <v>-4246</v>
      </c>
      <c r="AJ2658" s="104">
        <v>-0.75309999999999999</v>
      </c>
      <c r="AK2658" s="78">
        <v>13000</v>
      </c>
      <c r="AL2658" s="78">
        <v>12400</v>
      </c>
      <c r="AM2658" s="8">
        <v>12750</v>
      </c>
      <c r="AN2658" s="78">
        <v>180</v>
      </c>
      <c r="AO2658" s="78">
        <v>13000</v>
      </c>
      <c r="AP2658" s="78">
        <v>12000</v>
      </c>
      <c r="AQ2658" s="78">
        <v>12700</v>
      </c>
      <c r="AR2658" s="78">
        <v>598</v>
      </c>
      <c r="AS2658" s="78">
        <v>13000</v>
      </c>
      <c r="AT2658" s="78">
        <v>12400</v>
      </c>
      <c r="AU2658" s="78">
        <v>12750</v>
      </c>
      <c r="AV2658" s="78">
        <v>180</v>
      </c>
      <c r="AW2658" s="77">
        <v>22.11</v>
      </c>
      <c r="AX2658" s="144">
        <f t="shared" si="281"/>
        <v>0.68</v>
      </c>
      <c r="AY2658" s="144">
        <f t="shared" si="282"/>
        <v>0.46</v>
      </c>
      <c r="AZ2658" s="144">
        <f t="shared" si="283"/>
        <v>0.43</v>
      </c>
      <c r="BA2658" s="54">
        <f t="shared" si="284"/>
        <v>24.077255361839939</v>
      </c>
      <c r="BB2658" s="54">
        <f t="shared" si="285"/>
        <v>18.390744638160058</v>
      </c>
    </row>
    <row r="2659" spans="1:54" x14ac:dyDescent="0.25">
      <c r="A2659" s="3">
        <v>44123</v>
      </c>
      <c r="B2659" s="77">
        <v>12908.34</v>
      </c>
      <c r="C2659" s="77">
        <v>1651.05692</v>
      </c>
      <c r="D2659" s="77">
        <v>127.5689</v>
      </c>
      <c r="E2659" s="77">
        <f t="shared" si="287"/>
        <v>-334.83309999999994</v>
      </c>
      <c r="F2659" s="77">
        <v>0.6018</v>
      </c>
      <c r="G2659" s="77">
        <v>4.5175000000000001</v>
      </c>
      <c r="H2659">
        <v>0</v>
      </c>
      <c r="I2659" s="78">
        <v>12896</v>
      </c>
      <c r="J2659">
        <v>202010</v>
      </c>
      <c r="K2659" s="78">
        <v>12896</v>
      </c>
      <c r="L2659" s="77">
        <f t="shared" si="286"/>
        <v>-12.340000000000146</v>
      </c>
      <c r="M2659" s="78">
        <v>28769</v>
      </c>
      <c r="N2659" s="78">
        <v>742.52907000000005</v>
      </c>
      <c r="O2659" s="78">
        <v>3670</v>
      </c>
      <c r="P2659" s="78">
        <v>23.63992</v>
      </c>
      <c r="Q2659" s="144">
        <v>29686.5</v>
      </c>
      <c r="R2659" s="78">
        <v>-36409</v>
      </c>
      <c r="S2659" s="78">
        <v>12932</v>
      </c>
      <c r="T2659" s="78">
        <v>15804</v>
      </c>
      <c r="U2659" s="78">
        <v>67084</v>
      </c>
      <c r="V2659" s="219">
        <v>-0.23558523642001072</v>
      </c>
      <c r="W2659" s="78">
        <v>-19194</v>
      </c>
      <c r="X2659" s="78">
        <v>-19257</v>
      </c>
      <c r="Y2659" s="78">
        <v>-18904</v>
      </c>
      <c r="Z2659" s="78">
        <v>-18910</v>
      </c>
      <c r="AA2659" s="78">
        <v>114.54</v>
      </c>
      <c r="AB2659" s="78">
        <v>116.84</v>
      </c>
      <c r="AC2659" s="78">
        <v>12431</v>
      </c>
      <c r="AD2659" s="104">
        <v>-0.65161999999999998</v>
      </c>
      <c r="AE2659" s="78">
        <v>10848</v>
      </c>
      <c r="AF2659" s="104">
        <v>0.50263000000000002</v>
      </c>
      <c r="AG2659" s="78">
        <v>-6640</v>
      </c>
      <c r="AH2659" s="104">
        <v>0.72255999999999998</v>
      </c>
      <c r="AI2659" s="78">
        <v>-10797</v>
      </c>
      <c r="AJ2659" s="104">
        <v>-1.0056700000000001</v>
      </c>
      <c r="AK2659" s="78">
        <v>13000</v>
      </c>
      <c r="AL2659" s="78">
        <v>12800</v>
      </c>
      <c r="AM2659" s="8">
        <v>12900</v>
      </c>
      <c r="AN2659" s="78">
        <v>116</v>
      </c>
      <c r="AO2659" s="78">
        <v>13000</v>
      </c>
      <c r="AP2659" s="78">
        <v>12000</v>
      </c>
      <c r="AQ2659" s="78">
        <v>12800</v>
      </c>
      <c r="AR2659" s="78">
        <v>560</v>
      </c>
      <c r="AS2659" s="78">
        <v>13000</v>
      </c>
      <c r="AT2659" s="78">
        <v>12800</v>
      </c>
      <c r="AU2659" s="78">
        <v>12900</v>
      </c>
      <c r="AV2659" s="78">
        <v>116</v>
      </c>
      <c r="AW2659" s="77">
        <v>21.31</v>
      </c>
      <c r="AX2659" s="144">
        <f t="shared" si="281"/>
        <v>0.41</v>
      </c>
      <c r="AY2659" s="144">
        <f t="shared" si="282"/>
        <v>0.24</v>
      </c>
      <c r="AZ2659" s="144">
        <f t="shared" si="283"/>
        <v>0.25</v>
      </c>
      <c r="BA2659" s="54">
        <f t="shared" si="284"/>
        <v>23.867871851622418</v>
      </c>
      <c r="BB2659" s="54">
        <f t="shared" si="285"/>
        <v>18.902128148377578</v>
      </c>
    </row>
    <row r="2660" spans="1:54" x14ac:dyDescent="0.25">
      <c r="A2660" s="3">
        <v>44124</v>
      </c>
      <c r="B2660" s="77">
        <v>12862.37</v>
      </c>
      <c r="C2660" s="77">
        <v>1481.98153</v>
      </c>
      <c r="D2660" s="77">
        <v>-20.155000000000001</v>
      </c>
      <c r="E2660" s="77">
        <f t="shared" si="287"/>
        <v>-255.25699999999998</v>
      </c>
      <c r="F2660" s="77">
        <v>3.605</v>
      </c>
      <c r="G2660" s="77">
        <v>-11.8688</v>
      </c>
      <c r="H2660">
        <v>0</v>
      </c>
      <c r="I2660" s="78">
        <v>12856</v>
      </c>
      <c r="J2660">
        <v>202010</v>
      </c>
      <c r="K2660" s="78">
        <v>12856</v>
      </c>
      <c r="L2660" s="77">
        <f t="shared" si="286"/>
        <v>-6.3700000000008004</v>
      </c>
      <c r="M2660" s="78">
        <v>26384</v>
      </c>
      <c r="N2660" s="78">
        <v>676.79803000000004</v>
      </c>
      <c r="O2660" s="78">
        <v>-966</v>
      </c>
      <c r="P2660" s="78">
        <v>-6.2073700000000001</v>
      </c>
      <c r="Q2660" s="144">
        <v>26142.5</v>
      </c>
      <c r="R2660" s="78">
        <v>-36490</v>
      </c>
      <c r="S2660" s="78">
        <v>14410</v>
      </c>
      <c r="T2660" s="78">
        <v>12440</v>
      </c>
      <c r="U2660" s="78">
        <v>62923</v>
      </c>
      <c r="V2660" s="219">
        <v>-0.19770195318087186</v>
      </c>
      <c r="W2660" s="78">
        <v>-21984</v>
      </c>
      <c r="X2660" s="78">
        <v>-21944</v>
      </c>
      <c r="Y2660" s="78">
        <v>-22075</v>
      </c>
      <c r="Z2660" s="78">
        <v>-22048</v>
      </c>
      <c r="AA2660" s="78">
        <v>109.61</v>
      </c>
      <c r="AB2660" s="78">
        <v>116.2</v>
      </c>
      <c r="AC2660" s="78">
        <v>14210</v>
      </c>
      <c r="AD2660" s="104">
        <v>-0.60746</v>
      </c>
      <c r="AE2660" s="78">
        <v>12331</v>
      </c>
      <c r="AF2660" s="104">
        <v>0.41415999999999997</v>
      </c>
      <c r="AG2660" s="78">
        <v>-22914</v>
      </c>
      <c r="AH2660" s="104">
        <v>0.42647000000000002</v>
      </c>
      <c r="AI2660" s="78">
        <v>-4148</v>
      </c>
      <c r="AJ2660" s="104">
        <v>-0.79720000000000002</v>
      </c>
      <c r="AK2660" s="78">
        <v>13000</v>
      </c>
      <c r="AL2660" s="78">
        <v>12800</v>
      </c>
      <c r="AM2660" s="8">
        <v>12850</v>
      </c>
      <c r="AN2660" s="78">
        <v>86.5</v>
      </c>
      <c r="AO2660" s="78">
        <v>13500</v>
      </c>
      <c r="AP2660" s="78">
        <v>12000</v>
      </c>
      <c r="AQ2660" s="78">
        <v>12800</v>
      </c>
      <c r="AR2660" s="78">
        <v>548</v>
      </c>
      <c r="AS2660" s="78">
        <v>13000</v>
      </c>
      <c r="AT2660" s="78">
        <v>12800</v>
      </c>
      <c r="AU2660" s="78">
        <v>12850</v>
      </c>
      <c r="AV2660" s="78">
        <v>86.5</v>
      </c>
      <c r="AW2660" s="77">
        <v>22.26</v>
      </c>
      <c r="AX2660" s="144">
        <f t="shared" si="281"/>
        <v>0.75</v>
      </c>
      <c r="AY2660" s="144">
        <f t="shared" si="282"/>
        <v>0.59</v>
      </c>
      <c r="AZ2660" s="144">
        <f t="shared" si="283"/>
        <v>0.5</v>
      </c>
      <c r="BA2660" s="54">
        <f t="shared" si="284"/>
        <v>23.701527842009934</v>
      </c>
      <c r="BB2660" s="54">
        <f t="shared" si="285"/>
        <v>19.434472157990061</v>
      </c>
    </row>
    <row r="2661" spans="1:54" x14ac:dyDescent="0.25">
      <c r="A2661" s="3">
        <v>44125</v>
      </c>
      <c r="B2661" s="77">
        <v>12877.25</v>
      </c>
      <c r="C2661" s="77">
        <v>1700.7982199999999</v>
      </c>
      <c r="D2661" s="77">
        <v>-6.0209000000000001</v>
      </c>
      <c r="E2661" s="77">
        <f t="shared" si="287"/>
        <v>-252.9228</v>
      </c>
      <c r="F2661" s="77">
        <v>-2.3475000000000001</v>
      </c>
      <c r="G2661" s="77">
        <v>-40.593499999999999</v>
      </c>
      <c r="H2661" t="s">
        <v>2005</v>
      </c>
      <c r="I2661" s="78">
        <v>12860</v>
      </c>
      <c r="J2661">
        <v>202011</v>
      </c>
      <c r="K2661" s="78">
        <v>12806</v>
      </c>
      <c r="L2661" s="77">
        <f t="shared" si="286"/>
        <v>-71.25</v>
      </c>
      <c r="M2661" s="78">
        <v>27466</v>
      </c>
      <c r="N2661" s="78">
        <v>705.58833000000004</v>
      </c>
      <c r="O2661" s="78">
        <v>888</v>
      </c>
      <c r="P2661" s="78">
        <v>5.6695799999999998</v>
      </c>
      <c r="Q2661" s="144">
        <v>27688</v>
      </c>
      <c r="R2661" s="78">
        <v>-37096</v>
      </c>
      <c r="S2661" s="78">
        <v>15505</v>
      </c>
      <c r="T2661" s="78">
        <v>6508</v>
      </c>
      <c r="U2661" s="78">
        <v>36420</v>
      </c>
      <c r="V2661" s="219">
        <v>-0.17869302580999452</v>
      </c>
      <c r="W2661" s="78">
        <v>-18540</v>
      </c>
      <c r="X2661" s="78">
        <v>-23157</v>
      </c>
      <c r="Y2661" s="78">
        <v>-18081</v>
      </c>
      <c r="Z2661" s="78">
        <v>-16250</v>
      </c>
      <c r="AA2661" s="78">
        <v>104.81</v>
      </c>
      <c r="AB2661" s="78">
        <v>100.37</v>
      </c>
      <c r="AC2661" s="78">
        <v>6753</v>
      </c>
      <c r="AD2661" s="104">
        <v>-0.1721</v>
      </c>
      <c r="AE2661" s="78">
        <v>8563</v>
      </c>
      <c r="AF2661" s="104">
        <v>0.44023000000000001</v>
      </c>
      <c r="AG2661" s="78">
        <v>4106</v>
      </c>
      <c r="AH2661" s="104">
        <v>1.1468700000000001</v>
      </c>
      <c r="AI2661" s="78">
        <v>-16365</v>
      </c>
      <c r="AJ2661" s="104">
        <v>-0.94691999999999998</v>
      </c>
      <c r="AK2661" s="78">
        <v>13500</v>
      </c>
      <c r="AL2661" s="78">
        <v>12000</v>
      </c>
      <c r="AM2661" s="8">
        <v>12800</v>
      </c>
      <c r="AN2661" s="78">
        <v>531</v>
      </c>
      <c r="AO2661" s="78">
        <v>15800</v>
      </c>
      <c r="AP2661" s="78">
        <v>6800</v>
      </c>
      <c r="AQ2661" s="78">
        <v>12700</v>
      </c>
      <c r="AR2661" s="78">
        <v>783</v>
      </c>
      <c r="AS2661" s="78">
        <v>13050</v>
      </c>
      <c r="AT2661" s="78">
        <v>12400</v>
      </c>
      <c r="AU2661" s="78">
        <v>12850</v>
      </c>
      <c r="AV2661" s="78">
        <v>203</v>
      </c>
      <c r="AW2661" s="77">
        <v>22.02</v>
      </c>
      <c r="AX2661" s="144">
        <f t="shared" si="281"/>
        <v>0.68</v>
      </c>
      <c r="AY2661" s="144">
        <f t="shared" si="282"/>
        <v>0.48</v>
      </c>
      <c r="AZ2661" s="144">
        <f t="shared" si="283"/>
        <v>0.44</v>
      </c>
      <c r="BA2661" s="54">
        <f t="shared" si="284"/>
        <v>23.224197597049489</v>
      </c>
      <c r="BB2661" s="54">
        <f t="shared" si="285"/>
        <v>20.286802402950507</v>
      </c>
    </row>
    <row r="2662" spans="1:54" x14ac:dyDescent="0.25">
      <c r="A2662" s="3">
        <v>44126</v>
      </c>
      <c r="B2662" s="77">
        <v>12917.03</v>
      </c>
      <c r="C2662" s="77">
        <v>1753.46027</v>
      </c>
      <c r="D2662" s="77">
        <v>67.334599999999995</v>
      </c>
      <c r="E2662" s="77">
        <f t="shared" si="287"/>
        <v>-120.42179999999999</v>
      </c>
      <c r="F2662" s="77">
        <v>-8.7432999999999996</v>
      </c>
      <c r="G2662" s="77">
        <v>-10.249600000000001</v>
      </c>
      <c r="H2662">
        <v>0</v>
      </c>
      <c r="I2662" s="78">
        <v>12837</v>
      </c>
      <c r="J2662">
        <v>202011</v>
      </c>
      <c r="K2662" s="78">
        <v>12837</v>
      </c>
      <c r="L2662" s="77">
        <f t="shared" si="286"/>
        <v>-80.030000000000655</v>
      </c>
      <c r="M2662" s="78">
        <v>31361</v>
      </c>
      <c r="N2662" s="78">
        <v>807.25676999999996</v>
      </c>
      <c r="O2662" s="78">
        <v>5424</v>
      </c>
      <c r="P2662" s="78">
        <v>34.778730000000003</v>
      </c>
      <c r="Q2662" s="144">
        <v>32717</v>
      </c>
      <c r="R2662" s="78">
        <v>-37007</v>
      </c>
      <c r="S2662" s="78">
        <v>15499</v>
      </c>
      <c r="T2662" s="78">
        <v>12677</v>
      </c>
      <c r="U2662" s="78">
        <v>46326</v>
      </c>
      <c r="V2662" s="219">
        <v>-0.27364762768207918</v>
      </c>
      <c r="W2662" s="78">
        <v>-15829</v>
      </c>
      <c r="X2662" s="78">
        <v>-17188</v>
      </c>
      <c r="Y2662" s="78">
        <v>-15831</v>
      </c>
      <c r="Z2662" s="78">
        <v>-14118</v>
      </c>
      <c r="AA2662" s="78">
        <v>98.04</v>
      </c>
      <c r="AB2662" s="78">
        <v>97.51</v>
      </c>
      <c r="AC2662" s="78">
        <v>8355</v>
      </c>
      <c r="AD2662" s="104">
        <v>-0.25689000000000001</v>
      </c>
      <c r="AE2662" s="78">
        <v>8439</v>
      </c>
      <c r="AF2662" s="104">
        <v>0.32368000000000002</v>
      </c>
      <c r="AG2662" s="78">
        <v>9746</v>
      </c>
      <c r="AH2662" s="104">
        <v>0.79895000000000005</v>
      </c>
      <c r="AI2662" s="78">
        <v>-14939</v>
      </c>
      <c r="AJ2662" s="104">
        <v>-1.0422499999999999</v>
      </c>
      <c r="AK2662" s="78">
        <v>13600</v>
      </c>
      <c r="AL2662" s="78">
        <v>12000</v>
      </c>
      <c r="AM2662" s="8">
        <v>12800</v>
      </c>
      <c r="AN2662" s="78">
        <v>515</v>
      </c>
      <c r="AO2662" s="78">
        <v>15800</v>
      </c>
      <c r="AP2662" s="78">
        <v>6800</v>
      </c>
      <c r="AQ2662" s="78">
        <v>12800</v>
      </c>
      <c r="AR2662" s="78">
        <v>756</v>
      </c>
      <c r="AS2662" s="78">
        <v>13050</v>
      </c>
      <c r="AT2662" s="78">
        <v>12400</v>
      </c>
      <c r="AU2662" s="78">
        <v>12900</v>
      </c>
      <c r="AV2662" s="78">
        <v>171</v>
      </c>
      <c r="AW2662" s="77">
        <v>22.04</v>
      </c>
      <c r="AX2662" s="144">
        <f t="shared" si="281"/>
        <v>0.72</v>
      </c>
      <c r="AY2662" s="144">
        <f t="shared" si="282"/>
        <v>0.51</v>
      </c>
      <c r="AZ2662" s="144">
        <f t="shared" si="283"/>
        <v>0.45</v>
      </c>
      <c r="BA2662" s="54">
        <f t="shared" si="284"/>
        <v>23.207167619907359</v>
      </c>
      <c r="BB2662" s="54">
        <f t="shared" si="285"/>
        <v>20.438832380092641</v>
      </c>
    </row>
    <row r="2663" spans="1:54" x14ac:dyDescent="0.25">
      <c r="A2663" s="3">
        <v>44127</v>
      </c>
      <c r="B2663" s="77">
        <v>12898.82</v>
      </c>
      <c r="C2663" s="77">
        <v>1526.25191</v>
      </c>
      <c r="D2663" s="77">
        <v>-27.707600000000003</v>
      </c>
      <c r="E2663" s="77">
        <f t="shared" si="287"/>
        <v>-54.039000000000058</v>
      </c>
      <c r="F2663" s="77">
        <v>4.5372000000000003</v>
      </c>
      <c r="G2663" s="77">
        <v>18.483800000000002</v>
      </c>
      <c r="H2663">
        <v>0</v>
      </c>
      <c r="I2663" s="78">
        <v>12839</v>
      </c>
      <c r="J2663">
        <v>202011</v>
      </c>
      <c r="K2663" s="78">
        <v>12839</v>
      </c>
      <c r="L2663" s="77">
        <f t="shared" si="286"/>
        <v>-59.819999999999709</v>
      </c>
      <c r="M2663" s="78">
        <v>28897</v>
      </c>
      <c r="N2663" s="78">
        <v>744.23973000000001</v>
      </c>
      <c r="O2663" s="78">
        <v>413</v>
      </c>
      <c r="P2663" s="78">
        <v>2.6202399999999999</v>
      </c>
      <c r="Q2663" s="144">
        <v>29000.25</v>
      </c>
      <c r="R2663" s="78">
        <v>-37045</v>
      </c>
      <c r="S2663" s="78">
        <v>16192</v>
      </c>
      <c r="T2663" s="78">
        <v>6843</v>
      </c>
      <c r="U2663" s="78">
        <v>46885</v>
      </c>
      <c r="V2663" s="219">
        <v>-0.14595286338914365</v>
      </c>
      <c r="W2663" s="78">
        <v>-17137</v>
      </c>
      <c r="X2663" s="78">
        <v>-22062</v>
      </c>
      <c r="Y2663" s="78">
        <v>-17577</v>
      </c>
      <c r="Z2663" s="78">
        <v>-18483</v>
      </c>
      <c r="AA2663" s="78">
        <v>109.5</v>
      </c>
      <c r="AB2663" s="78">
        <v>108.65</v>
      </c>
      <c r="AC2663" s="78">
        <v>8137</v>
      </c>
      <c r="AD2663" s="104">
        <v>-0.30363000000000001</v>
      </c>
      <c r="AE2663" s="78">
        <v>9043</v>
      </c>
      <c r="AF2663" s="104">
        <v>0.30764000000000002</v>
      </c>
      <c r="AG2663" s="78">
        <v>7476</v>
      </c>
      <c r="AH2663" s="104">
        <v>0.74363000000000001</v>
      </c>
      <c r="AI2663" s="78">
        <v>-10526</v>
      </c>
      <c r="AJ2663" s="104">
        <v>-0.84872999999999998</v>
      </c>
      <c r="AK2663" s="78">
        <v>13600</v>
      </c>
      <c r="AL2663" s="78">
        <v>12000</v>
      </c>
      <c r="AM2663" s="8">
        <v>12800</v>
      </c>
      <c r="AN2663" s="78">
        <v>496</v>
      </c>
      <c r="AO2663" s="78">
        <v>15800</v>
      </c>
      <c r="AP2663" s="78">
        <v>6800</v>
      </c>
      <c r="AQ2663" s="78">
        <v>12800</v>
      </c>
      <c r="AR2663" s="78">
        <v>738</v>
      </c>
      <c r="AS2663" s="78">
        <v>13050</v>
      </c>
      <c r="AT2663" s="78">
        <v>12700</v>
      </c>
      <c r="AU2663" s="78">
        <v>12900</v>
      </c>
      <c r="AV2663" s="78">
        <v>126</v>
      </c>
      <c r="AW2663" s="77">
        <v>21.96</v>
      </c>
      <c r="AX2663" s="144">
        <f t="shared" ref="AX2663:AX2726" si="288">PERCENTRANK(AW2634:AW2663,AW2663,2)</f>
        <v>0.62</v>
      </c>
      <c r="AY2663" s="144">
        <f t="shared" ref="AY2663:AY2726" si="289">PERCENTRANK(AW2614:AW2663,AW2663,2)</f>
        <v>0.44</v>
      </c>
      <c r="AZ2663" s="144">
        <f t="shared" ref="AZ2663:AZ2726" si="290">PERCENTRANK(AW2564:AW2663,AW2663,2)</f>
        <v>0.42</v>
      </c>
      <c r="BA2663" s="54">
        <f t="shared" ref="BA2663:BA2726" si="291">AVERAGE(AW2644:AW2663)+2*_xlfn.STDEV.S(AW2644:AW2663)</f>
        <v>23.203425579304518</v>
      </c>
      <c r="BB2663" s="54">
        <f t="shared" ref="BB2663:BB2726" si="292">AVERAGE(AW2644:AW2663)-2*_xlfn.STDEV.S(AW2644:AW2663)</f>
        <v>20.43757442069548</v>
      </c>
    </row>
    <row r="2664" spans="1:54" x14ac:dyDescent="0.25">
      <c r="A2664" s="3">
        <v>44130</v>
      </c>
      <c r="B2664" s="77">
        <v>12909.03</v>
      </c>
      <c r="C2664" s="77">
        <v>1648.8733199999999</v>
      </c>
      <c r="D2664" s="77">
        <v>-14.566700000000001</v>
      </c>
      <c r="E2664" s="77">
        <f t="shared" si="287"/>
        <v>50.92559999999996</v>
      </c>
      <c r="F2664" s="77">
        <v>-8.6644000000000005</v>
      </c>
      <c r="G2664" s="77">
        <v>-20.990400000000001</v>
      </c>
      <c r="H2664">
        <v>0</v>
      </c>
      <c r="I2664" s="78">
        <v>12858</v>
      </c>
      <c r="J2664">
        <v>202011</v>
      </c>
      <c r="K2664" s="78">
        <v>12858</v>
      </c>
      <c r="L2664" s="77">
        <f t="shared" si="286"/>
        <v>-51.030000000000655</v>
      </c>
      <c r="M2664" s="78">
        <v>32083</v>
      </c>
      <c r="N2664" s="78">
        <v>827.76194999999996</v>
      </c>
      <c r="O2664" s="78">
        <v>3392</v>
      </c>
      <c r="P2664" s="78">
        <v>21.769590000000001</v>
      </c>
      <c r="Q2664" s="144">
        <v>32931</v>
      </c>
      <c r="R2664" s="78">
        <v>-37135</v>
      </c>
      <c r="S2664" s="78">
        <v>14013</v>
      </c>
      <c r="T2664" s="78">
        <v>9788</v>
      </c>
      <c r="U2664" s="78">
        <v>49900</v>
      </c>
      <c r="V2664" s="219">
        <v>-0.19615230460921843</v>
      </c>
      <c r="W2664" s="78">
        <v>-15845</v>
      </c>
      <c r="X2664" s="78">
        <v>-19941</v>
      </c>
      <c r="Y2664" s="78">
        <v>-16192</v>
      </c>
      <c r="Z2664" s="78">
        <v>-12701</v>
      </c>
      <c r="AA2664" s="78">
        <v>115.86</v>
      </c>
      <c r="AB2664" s="78">
        <v>114.36</v>
      </c>
      <c r="AC2664" s="78">
        <v>16405</v>
      </c>
      <c r="AD2664" s="104">
        <v>-0.21987999999999999</v>
      </c>
      <c r="AE2664" s="78">
        <v>11961</v>
      </c>
      <c r="AF2664" s="104">
        <v>0.34398000000000001</v>
      </c>
      <c r="AG2664" s="78">
        <v>13751</v>
      </c>
      <c r="AH2664" s="104">
        <v>0.94440000000000002</v>
      </c>
      <c r="AI2664" s="78">
        <v>-18746</v>
      </c>
      <c r="AJ2664" s="104">
        <v>-1.08073</v>
      </c>
      <c r="AK2664" s="78">
        <v>13600</v>
      </c>
      <c r="AL2664" s="78">
        <v>12000</v>
      </c>
      <c r="AM2664" s="8">
        <v>12900</v>
      </c>
      <c r="AN2664" s="78">
        <v>462</v>
      </c>
      <c r="AO2664" s="78">
        <v>15800</v>
      </c>
      <c r="AP2664" s="78">
        <v>6800</v>
      </c>
      <c r="AQ2664" s="78">
        <v>12800</v>
      </c>
      <c r="AR2664" s="78">
        <v>712</v>
      </c>
      <c r="AS2664" s="78">
        <v>13000</v>
      </c>
      <c r="AT2664" s="78">
        <v>12700</v>
      </c>
      <c r="AU2664" s="78">
        <v>12900</v>
      </c>
      <c r="AV2664" s="78">
        <v>94.5</v>
      </c>
      <c r="AW2664" s="77">
        <v>22.49</v>
      </c>
      <c r="AX2664" s="144">
        <f t="shared" si="288"/>
        <v>0.89</v>
      </c>
      <c r="AY2664" s="144">
        <f t="shared" si="289"/>
        <v>0.69</v>
      </c>
      <c r="AZ2664" s="144">
        <f t="shared" si="290"/>
        <v>0.57999999999999996</v>
      </c>
      <c r="BA2664" s="54">
        <f t="shared" si="291"/>
        <v>23.218649583347506</v>
      </c>
      <c r="BB2664" s="54">
        <f t="shared" si="292"/>
        <v>20.600350416652496</v>
      </c>
    </row>
    <row r="2665" spans="1:54" x14ac:dyDescent="0.25">
      <c r="A2665" s="3">
        <v>44131</v>
      </c>
      <c r="B2665" s="77">
        <v>12875.01</v>
      </c>
      <c r="C2665" s="77">
        <v>1710.90786</v>
      </c>
      <c r="D2665" s="77">
        <v>-47.498699999999999</v>
      </c>
      <c r="E2665" s="77">
        <f t="shared" si="287"/>
        <v>440.7700000000001</v>
      </c>
      <c r="F2665" s="77">
        <v>-12.7075</v>
      </c>
      <c r="G2665" s="77">
        <v>-20.329000000000001</v>
      </c>
      <c r="H2665">
        <v>0</v>
      </c>
      <c r="I2665" s="78">
        <v>12807</v>
      </c>
      <c r="J2665">
        <v>202011</v>
      </c>
      <c r="K2665" s="78">
        <v>12807</v>
      </c>
      <c r="L2665" s="77">
        <f t="shared" si="286"/>
        <v>-68.010000000000218</v>
      </c>
      <c r="M2665" s="78">
        <v>29088</v>
      </c>
      <c r="N2665" s="78">
        <v>747.85023999999999</v>
      </c>
      <c r="O2665" s="78">
        <v>2317</v>
      </c>
      <c r="P2665" s="78">
        <v>14.80106</v>
      </c>
      <c r="Q2665" s="144">
        <v>29667.25</v>
      </c>
      <c r="R2665" s="78">
        <v>-39416</v>
      </c>
      <c r="S2665" s="78">
        <v>15269</v>
      </c>
      <c r="T2665" s="78">
        <v>9028</v>
      </c>
      <c r="U2665" s="78">
        <v>48510</v>
      </c>
      <c r="V2665" s="219">
        <v>-0.18610595753452897</v>
      </c>
      <c r="W2665" s="78">
        <v>-16729</v>
      </c>
      <c r="X2665" s="78">
        <v>-21653</v>
      </c>
      <c r="Y2665" s="78">
        <v>-18169</v>
      </c>
      <c r="Z2665" s="78">
        <v>-18539</v>
      </c>
      <c r="AA2665" s="78">
        <v>102.33</v>
      </c>
      <c r="AB2665" s="78">
        <v>116.08</v>
      </c>
      <c r="AC2665" s="78">
        <v>17624</v>
      </c>
      <c r="AD2665" s="104">
        <v>-0.19908999999999999</v>
      </c>
      <c r="AE2665" s="78">
        <v>13218</v>
      </c>
      <c r="AF2665" s="104">
        <v>0.48802000000000001</v>
      </c>
      <c r="AG2665" s="78">
        <v>2955</v>
      </c>
      <c r="AH2665" s="104">
        <v>0.70148999999999995</v>
      </c>
      <c r="AI2665" s="78">
        <v>-14175</v>
      </c>
      <c r="AJ2665" s="104">
        <v>-1.08538</v>
      </c>
      <c r="AK2665" s="78">
        <v>13600</v>
      </c>
      <c r="AL2665" s="78">
        <v>12000</v>
      </c>
      <c r="AM2665" s="8">
        <v>12800</v>
      </c>
      <c r="AN2665" s="78">
        <v>473</v>
      </c>
      <c r="AO2665" s="78">
        <v>15800</v>
      </c>
      <c r="AP2665" s="78">
        <v>6800</v>
      </c>
      <c r="AQ2665" s="78">
        <v>12700</v>
      </c>
      <c r="AR2665" s="78">
        <v>736</v>
      </c>
      <c r="AS2665" s="78">
        <v>12950</v>
      </c>
      <c r="AT2665" s="78">
        <v>12700</v>
      </c>
      <c r="AU2665" s="78">
        <v>12850</v>
      </c>
      <c r="AV2665" s="78">
        <v>69</v>
      </c>
      <c r="AW2665" s="77">
        <v>23.27</v>
      </c>
      <c r="AX2665" s="144">
        <f t="shared" si="288"/>
        <v>0.96</v>
      </c>
      <c r="AY2665" s="144">
        <f t="shared" si="289"/>
        <v>0.81</v>
      </c>
      <c r="AZ2665" s="144">
        <f t="shared" si="290"/>
        <v>0.72</v>
      </c>
      <c r="BA2665" s="54">
        <f t="shared" si="291"/>
        <v>23.27966983041572</v>
      </c>
      <c r="BB2665" s="54">
        <f t="shared" si="292"/>
        <v>20.564330169584281</v>
      </c>
    </row>
    <row r="2666" spans="1:54" x14ac:dyDescent="0.25">
      <c r="A2666" s="3">
        <v>44132</v>
      </c>
      <c r="B2666" s="77">
        <v>12793.75</v>
      </c>
      <c r="C2666" s="77">
        <v>1783.93236</v>
      </c>
      <c r="D2666" s="77">
        <v>-72.809700000000007</v>
      </c>
      <c r="E2666" s="77">
        <f t="shared" si="287"/>
        <v>370.8248000000001</v>
      </c>
      <c r="F2666" s="77">
        <v>-9.0135000000000005</v>
      </c>
      <c r="G2666" s="77">
        <v>-56.417999999999999</v>
      </c>
      <c r="H2666" t="s">
        <v>2006</v>
      </c>
      <c r="I2666" s="78">
        <v>12739</v>
      </c>
      <c r="J2666">
        <v>202011</v>
      </c>
      <c r="K2666" s="78">
        <v>12739</v>
      </c>
      <c r="L2666" s="77">
        <f t="shared" si="286"/>
        <v>-54.75</v>
      </c>
      <c r="M2666" s="78">
        <v>30481</v>
      </c>
      <c r="N2666" s="78">
        <v>779.78785000000005</v>
      </c>
      <c r="O2666" s="78">
        <v>374</v>
      </c>
      <c r="P2666" s="78">
        <v>2.3458600000000001</v>
      </c>
      <c r="Q2666" s="144">
        <v>30574.5</v>
      </c>
      <c r="R2666" s="78">
        <v>-40746</v>
      </c>
      <c r="S2666" s="78">
        <v>14707</v>
      </c>
      <c r="T2666" s="78">
        <v>6453</v>
      </c>
      <c r="U2666" s="78">
        <v>50937</v>
      </c>
      <c r="V2666" s="219">
        <v>-0.12668590611932387</v>
      </c>
      <c r="W2666" s="78">
        <v>-16629</v>
      </c>
      <c r="X2666" s="78">
        <v>-16629</v>
      </c>
      <c r="Y2666" s="78">
        <v>-16366</v>
      </c>
      <c r="Z2666" s="78">
        <v>-16450</v>
      </c>
      <c r="AA2666" s="78">
        <v>106.63</v>
      </c>
      <c r="AB2666" s="78">
        <v>102.59</v>
      </c>
      <c r="AC2666" s="78">
        <v>13548</v>
      </c>
      <c r="AD2666" s="104">
        <v>-5.9470000000000002E-2</v>
      </c>
      <c r="AE2666" s="78">
        <v>10249</v>
      </c>
      <c r="AF2666" s="104">
        <v>0.55271999999999999</v>
      </c>
      <c r="AG2666" s="78">
        <v>3827</v>
      </c>
      <c r="AH2666" s="104">
        <v>0.75407000000000002</v>
      </c>
      <c r="AI2666" s="78">
        <v>-17705</v>
      </c>
      <c r="AJ2666" s="104">
        <v>-0.82452000000000003</v>
      </c>
      <c r="AK2666" s="78">
        <v>13200</v>
      </c>
      <c r="AL2666" s="78">
        <v>12000</v>
      </c>
      <c r="AM2666" s="8">
        <v>12700</v>
      </c>
      <c r="AN2666" s="78">
        <v>480</v>
      </c>
      <c r="AO2666" s="78">
        <v>15800</v>
      </c>
      <c r="AP2666" s="78">
        <v>6800</v>
      </c>
      <c r="AQ2666" s="78">
        <v>12700</v>
      </c>
      <c r="AR2666" s="78">
        <v>735</v>
      </c>
      <c r="AS2666" s="78">
        <v>13000</v>
      </c>
      <c r="AT2666" s="78">
        <v>12700</v>
      </c>
      <c r="AU2666" s="78">
        <v>12800</v>
      </c>
      <c r="AV2666" s="78">
        <v>245</v>
      </c>
      <c r="AW2666" s="77">
        <v>23.43</v>
      </c>
      <c r="AX2666" s="144">
        <f t="shared" si="288"/>
        <v>1</v>
      </c>
      <c r="AY2666" s="144">
        <f t="shared" si="289"/>
        <v>0.85</v>
      </c>
      <c r="AZ2666" s="144">
        <f t="shared" si="290"/>
        <v>0.74</v>
      </c>
      <c r="BA2666" s="54">
        <f t="shared" si="291"/>
        <v>23.466024624171503</v>
      </c>
      <c r="BB2666" s="54">
        <f t="shared" si="292"/>
        <v>20.470975375828495</v>
      </c>
    </row>
    <row r="2667" spans="1:54" x14ac:dyDescent="0.25">
      <c r="A2667" s="3">
        <v>44133</v>
      </c>
      <c r="B2667" s="77">
        <v>12662.91</v>
      </c>
      <c r="C2667" s="77">
        <v>1891.8131699999999</v>
      </c>
      <c r="D2667" s="77">
        <v>-161.00629999999998</v>
      </c>
      <c r="E2667" s="77">
        <f t="shared" si="287"/>
        <v>109.13090000000003</v>
      </c>
      <c r="F2667" s="77">
        <v>-7.6459000000000001</v>
      </c>
      <c r="G2667" s="77">
        <v>-19.552800000000001</v>
      </c>
      <c r="H2667">
        <v>0</v>
      </c>
      <c r="I2667" s="78">
        <v>12602</v>
      </c>
      <c r="J2667">
        <v>202011</v>
      </c>
      <c r="K2667" s="78">
        <v>12602</v>
      </c>
      <c r="L2667" s="77">
        <f t="shared" si="286"/>
        <v>-60.909999999999854</v>
      </c>
      <c r="M2667" s="78">
        <v>25396</v>
      </c>
      <c r="N2667" s="78">
        <v>643.25223000000005</v>
      </c>
      <c r="O2667" s="78">
        <v>-3304</v>
      </c>
      <c r="P2667" s="78">
        <v>-20.849810000000002</v>
      </c>
      <c r="Q2667" s="144">
        <v>24570</v>
      </c>
      <c r="R2667" s="78">
        <v>-41713</v>
      </c>
      <c r="S2667" s="78">
        <v>15092</v>
      </c>
      <c r="T2667" s="78">
        <v>2170</v>
      </c>
      <c r="U2667" s="78">
        <v>56743</v>
      </c>
      <c r="V2667" s="219">
        <v>-3.8242602611775901E-2</v>
      </c>
      <c r="W2667" s="78">
        <v>-20226</v>
      </c>
      <c r="X2667" s="78">
        <v>-20226</v>
      </c>
      <c r="Y2667" s="78">
        <v>-20163</v>
      </c>
      <c r="Z2667" s="78">
        <v>-16493</v>
      </c>
      <c r="AA2667" s="78">
        <v>113.99</v>
      </c>
      <c r="AB2667" s="78">
        <v>107.1</v>
      </c>
      <c r="AC2667" s="78">
        <v>17465</v>
      </c>
      <c r="AD2667" s="104">
        <v>-5.8740000000000001E-2</v>
      </c>
      <c r="AE2667" s="78">
        <v>11275</v>
      </c>
      <c r="AF2667" s="104">
        <v>0.74960000000000004</v>
      </c>
      <c r="AG2667" s="78">
        <v>3057</v>
      </c>
      <c r="AH2667" s="104">
        <v>0.3538</v>
      </c>
      <c r="AI2667" s="78">
        <v>-9063</v>
      </c>
      <c r="AJ2667" s="104">
        <v>-0.65866999999999998</v>
      </c>
      <c r="AK2667" s="78">
        <v>13100</v>
      </c>
      <c r="AL2667" s="78">
        <v>12000</v>
      </c>
      <c r="AM2667" s="8">
        <v>12600</v>
      </c>
      <c r="AN2667" s="78">
        <v>501</v>
      </c>
      <c r="AO2667" s="78">
        <v>15800</v>
      </c>
      <c r="AP2667" s="78">
        <v>6800</v>
      </c>
      <c r="AQ2667" s="78">
        <v>12500</v>
      </c>
      <c r="AR2667" s="78">
        <v>750</v>
      </c>
      <c r="AS2667" s="78">
        <v>13000</v>
      </c>
      <c r="AT2667" s="78">
        <v>12700</v>
      </c>
      <c r="AU2667" s="78">
        <v>12650</v>
      </c>
      <c r="AV2667" s="78">
        <v>253</v>
      </c>
      <c r="AW2667" s="77">
        <v>24.94</v>
      </c>
      <c r="AX2667" s="144">
        <f t="shared" si="288"/>
        <v>1</v>
      </c>
      <c r="AY2667" s="144">
        <f t="shared" si="289"/>
        <v>0.97</v>
      </c>
      <c r="AZ2667" s="144">
        <f t="shared" si="290"/>
        <v>0.89</v>
      </c>
      <c r="BA2667" s="54">
        <f t="shared" si="291"/>
        <v>24.122506254843401</v>
      </c>
      <c r="BB2667" s="54">
        <f t="shared" si="292"/>
        <v>20.123493745156594</v>
      </c>
    </row>
    <row r="2668" spans="1:54" x14ac:dyDescent="0.25">
      <c r="A2668" s="3">
        <v>44134</v>
      </c>
      <c r="B2668" s="77">
        <v>12546.34</v>
      </c>
      <c r="C2668" s="77">
        <v>1999.21272</v>
      </c>
      <c r="D2668" s="77">
        <v>-222.10820000000001</v>
      </c>
      <c r="E2668" s="77">
        <f t="shared" si="287"/>
        <v>-94.243699999999961</v>
      </c>
      <c r="F2668" s="77">
        <v>-2.6726000000000001</v>
      </c>
      <c r="G2668" s="77">
        <v>-48.368100000000005</v>
      </c>
      <c r="H2668">
        <v>0</v>
      </c>
      <c r="I2668" s="78">
        <v>12414</v>
      </c>
      <c r="J2668">
        <v>202011</v>
      </c>
      <c r="K2668" s="78">
        <v>12414</v>
      </c>
      <c r="L2668" s="77">
        <f t="shared" si="286"/>
        <v>-132.34000000000015</v>
      </c>
      <c r="M2668" s="78">
        <v>29056</v>
      </c>
      <c r="N2668" s="78">
        <v>724.69556999999998</v>
      </c>
      <c r="O2668" s="78">
        <v>-4425</v>
      </c>
      <c r="P2668" s="78">
        <v>-27.490179999999999</v>
      </c>
      <c r="Q2668" s="144">
        <v>27949.75</v>
      </c>
      <c r="R2668" s="78">
        <v>-43321</v>
      </c>
      <c r="S2668" s="78">
        <v>16508</v>
      </c>
      <c r="T2668" s="78">
        <v>4253</v>
      </c>
      <c r="U2668" s="78">
        <v>57691</v>
      </c>
      <c r="V2668" s="219">
        <v>-7.3720337660986984E-2</v>
      </c>
      <c r="W2668" s="78">
        <v>-18559</v>
      </c>
      <c r="X2668" s="78">
        <v>-22996</v>
      </c>
      <c r="Y2668" s="78">
        <v>-16612</v>
      </c>
      <c r="Z2668" s="78">
        <v>-17942</v>
      </c>
      <c r="AA2668" s="78">
        <v>88.28</v>
      </c>
      <c r="AB2668" s="78">
        <v>97.34</v>
      </c>
      <c r="AC2668" s="78">
        <v>16849</v>
      </c>
      <c r="AD2668" s="104">
        <v>-4.1950000000000001E-2</v>
      </c>
      <c r="AE2668" s="78">
        <v>9074</v>
      </c>
      <c r="AF2668" s="104">
        <v>0.89110999999999996</v>
      </c>
      <c r="AG2668" s="78">
        <v>-6914</v>
      </c>
      <c r="AH2668" s="104">
        <v>-4.1209999999999997E-2</v>
      </c>
      <c r="AI2668" s="78">
        <v>-163</v>
      </c>
      <c r="AJ2668" s="104">
        <v>-0.44294</v>
      </c>
      <c r="AK2668" s="78">
        <v>13100</v>
      </c>
      <c r="AL2668" s="78">
        <v>12000</v>
      </c>
      <c r="AM2668" s="8">
        <v>12400</v>
      </c>
      <c r="AN2668" s="78">
        <v>539</v>
      </c>
      <c r="AO2668" s="78">
        <v>15800</v>
      </c>
      <c r="AP2668" s="78">
        <v>6800</v>
      </c>
      <c r="AQ2668" s="78">
        <v>12300</v>
      </c>
      <c r="AR2668" s="78">
        <v>790</v>
      </c>
      <c r="AS2668" s="78">
        <v>12900</v>
      </c>
      <c r="AT2668" s="78">
        <v>12700</v>
      </c>
      <c r="AU2668" s="78">
        <v>12500</v>
      </c>
      <c r="AV2668" s="78">
        <v>255</v>
      </c>
      <c r="AW2668" s="77">
        <v>27.35</v>
      </c>
      <c r="AX2668" s="144">
        <f t="shared" si="288"/>
        <v>1</v>
      </c>
      <c r="AY2668" s="144">
        <f t="shared" si="289"/>
        <v>0.97</v>
      </c>
      <c r="AZ2668" s="144">
        <f t="shared" si="290"/>
        <v>0.95</v>
      </c>
      <c r="BA2668" s="54">
        <f t="shared" si="291"/>
        <v>25.466646613019833</v>
      </c>
      <c r="BB2668" s="54">
        <f t="shared" si="292"/>
        <v>19.362353386980168</v>
      </c>
    </row>
    <row r="2669" spans="1:54" x14ac:dyDescent="0.25">
      <c r="A2669" s="3">
        <v>44137</v>
      </c>
      <c r="B2669" s="77">
        <v>12591.31</v>
      </c>
      <c r="C2669" s="77">
        <v>1664.0272299999999</v>
      </c>
      <c r="D2669" s="77">
        <v>29.096500000000002</v>
      </c>
      <c r="E2669" s="77">
        <f t="shared" si="287"/>
        <v>-114.27759999999996</v>
      </c>
      <c r="F2669" s="77">
        <v>-6.1233000000000004</v>
      </c>
      <c r="G2669" s="77">
        <v>-24.811700000000002</v>
      </c>
      <c r="H2669">
        <v>0</v>
      </c>
      <c r="I2669" s="78">
        <v>12515</v>
      </c>
      <c r="J2669">
        <v>202011</v>
      </c>
      <c r="K2669" s="78">
        <v>12515</v>
      </c>
      <c r="L2669" s="77">
        <f t="shared" si="286"/>
        <v>-76.309999999999491</v>
      </c>
      <c r="M2669" s="78">
        <v>27584</v>
      </c>
      <c r="N2669" s="78">
        <v>694.08441000000005</v>
      </c>
      <c r="O2669" s="78">
        <v>-633</v>
      </c>
      <c r="P2669" s="78">
        <v>-3.9853000000000001</v>
      </c>
      <c r="Q2669" s="144">
        <v>27425.75</v>
      </c>
      <c r="R2669" s="78">
        <v>-43541</v>
      </c>
      <c r="S2669" s="78">
        <v>16724</v>
      </c>
      <c r="T2669" s="78">
        <v>8003</v>
      </c>
      <c r="U2669" s="78">
        <v>55677</v>
      </c>
      <c r="V2669" s="219">
        <v>-0.14373978483036084</v>
      </c>
      <c r="W2669" s="78">
        <v>-17832</v>
      </c>
      <c r="X2669" s="78">
        <v>-17832</v>
      </c>
      <c r="Y2669" s="78">
        <v>-15854</v>
      </c>
      <c r="Z2669" s="78">
        <v>-16418</v>
      </c>
      <c r="AA2669" s="78">
        <v>101.15</v>
      </c>
      <c r="AB2669" s="78">
        <v>98.34</v>
      </c>
      <c r="AC2669" s="78">
        <v>17416</v>
      </c>
      <c r="AD2669" s="104">
        <v>-0.18409</v>
      </c>
      <c r="AE2669" s="78">
        <v>10001</v>
      </c>
      <c r="AF2669" s="104">
        <v>0.68435999999999997</v>
      </c>
      <c r="AG2669" s="78">
        <v>-9331</v>
      </c>
      <c r="AH2669" s="104">
        <v>-0.26771</v>
      </c>
      <c r="AI2669" s="78">
        <v>2616</v>
      </c>
      <c r="AJ2669" s="104">
        <v>-0.53649000000000002</v>
      </c>
      <c r="AK2669" s="78">
        <v>13000</v>
      </c>
      <c r="AL2669" s="78">
        <v>12000</v>
      </c>
      <c r="AM2669" s="8">
        <v>12500</v>
      </c>
      <c r="AN2669" s="78">
        <v>500</v>
      </c>
      <c r="AO2669" s="78">
        <v>15800</v>
      </c>
      <c r="AP2669" s="78">
        <v>6800</v>
      </c>
      <c r="AQ2669" s="78">
        <v>12500</v>
      </c>
      <c r="AR2669" s="78">
        <v>745</v>
      </c>
      <c r="AS2669" s="78">
        <v>12900</v>
      </c>
      <c r="AT2669" s="78">
        <v>12500</v>
      </c>
      <c r="AU2669" s="78">
        <v>12600</v>
      </c>
      <c r="AV2669" s="78">
        <v>185</v>
      </c>
      <c r="AW2669" s="77">
        <v>27.32</v>
      </c>
      <c r="AX2669" s="144">
        <f t="shared" si="288"/>
        <v>0.96</v>
      </c>
      <c r="AY2669" s="144">
        <f t="shared" si="289"/>
        <v>0.95</v>
      </c>
      <c r="AZ2669" s="144">
        <f t="shared" si="290"/>
        <v>0.94</v>
      </c>
      <c r="BA2669" s="54">
        <f t="shared" si="291"/>
        <v>26.429364796131413</v>
      </c>
      <c r="BB2669" s="54">
        <f t="shared" si="292"/>
        <v>18.961635203868585</v>
      </c>
    </row>
    <row r="2670" spans="1:54" x14ac:dyDescent="0.25">
      <c r="A2670" s="3">
        <v>44138</v>
      </c>
      <c r="B2670" s="77">
        <v>12736.01</v>
      </c>
      <c r="C2670" s="77">
        <v>1680.37751</v>
      </c>
      <c r="D2670" s="77">
        <v>145.16059999999999</v>
      </c>
      <c r="E2670" s="77">
        <f t="shared" si="287"/>
        <v>27.731399999999994</v>
      </c>
      <c r="F2670" s="77">
        <v>6.8134000000000006</v>
      </c>
      <c r="G2670" s="77">
        <v>11.8454</v>
      </c>
      <c r="H2670">
        <v>0</v>
      </c>
      <c r="I2670" s="78">
        <v>12685</v>
      </c>
      <c r="J2670">
        <v>202011</v>
      </c>
      <c r="K2670" s="78">
        <v>12685</v>
      </c>
      <c r="L2670" s="77">
        <f t="shared" si="286"/>
        <v>-51.010000000000218</v>
      </c>
      <c r="M2670" s="78">
        <v>31466</v>
      </c>
      <c r="N2670" s="78">
        <v>801.84491000000003</v>
      </c>
      <c r="O2670" s="78">
        <v>241</v>
      </c>
      <c r="P2670" s="78">
        <v>1.50318</v>
      </c>
      <c r="Q2670" s="144">
        <v>31526.25</v>
      </c>
      <c r="R2670" s="78">
        <v>-41621</v>
      </c>
      <c r="S2670" s="78">
        <v>15571</v>
      </c>
      <c r="T2670" s="78">
        <v>7520</v>
      </c>
      <c r="U2670" s="78">
        <v>59780</v>
      </c>
      <c r="V2670" s="219">
        <v>-0.12579458012713282</v>
      </c>
      <c r="W2670" s="78">
        <v>-17390</v>
      </c>
      <c r="X2670" s="78">
        <v>-12537</v>
      </c>
      <c r="Y2670" s="78">
        <v>-15966</v>
      </c>
      <c r="Z2670" s="78">
        <v>-15097</v>
      </c>
      <c r="AA2670" s="78">
        <v>111.74</v>
      </c>
      <c r="AB2670" s="78">
        <v>111.9</v>
      </c>
      <c r="AC2670" s="78">
        <v>21043</v>
      </c>
      <c r="AD2670" s="104">
        <v>-0.25683</v>
      </c>
      <c r="AE2670" s="78">
        <v>11933</v>
      </c>
      <c r="AF2670" s="104">
        <v>0.45411000000000001</v>
      </c>
      <c r="AG2670" s="78">
        <v>-4597</v>
      </c>
      <c r="AH2670" s="104">
        <v>0.38078000000000001</v>
      </c>
      <c r="AI2670" s="78">
        <v>-11937</v>
      </c>
      <c r="AJ2670" s="104">
        <v>-0.84543000000000001</v>
      </c>
      <c r="AK2670" s="78">
        <v>13000</v>
      </c>
      <c r="AL2670" s="78">
        <v>12000</v>
      </c>
      <c r="AM2670" s="8">
        <v>12700</v>
      </c>
      <c r="AN2670" s="78">
        <v>443</v>
      </c>
      <c r="AO2670" s="78">
        <v>15800</v>
      </c>
      <c r="AP2670" s="78">
        <v>6800</v>
      </c>
      <c r="AQ2670" s="78">
        <v>12600</v>
      </c>
      <c r="AR2670" s="78">
        <v>722</v>
      </c>
      <c r="AS2670" s="78">
        <v>12850</v>
      </c>
      <c r="AT2670" s="78">
        <v>12500</v>
      </c>
      <c r="AU2670" s="78">
        <v>12750</v>
      </c>
      <c r="AV2670" s="78">
        <v>128</v>
      </c>
      <c r="AW2670" s="77">
        <v>26.11</v>
      </c>
      <c r="AX2670" s="144">
        <f t="shared" si="288"/>
        <v>0.93</v>
      </c>
      <c r="AY2670" s="144">
        <f t="shared" si="289"/>
        <v>0.95</v>
      </c>
      <c r="AZ2670" s="144">
        <f t="shared" si="290"/>
        <v>0.9</v>
      </c>
      <c r="BA2670" s="54">
        <f t="shared" si="291"/>
        <v>26.867617537792299</v>
      </c>
      <c r="BB2670" s="54">
        <f t="shared" si="292"/>
        <v>18.807382462207698</v>
      </c>
    </row>
    <row r="2671" spans="1:54" x14ac:dyDescent="0.25">
      <c r="A2671" s="3">
        <v>44139</v>
      </c>
      <c r="B2671" s="77">
        <v>12867.9</v>
      </c>
      <c r="C2671" s="77">
        <v>1936.35582</v>
      </c>
      <c r="D2671" s="77">
        <v>61.433100000000003</v>
      </c>
      <c r="E2671" s="77">
        <f t="shared" si="287"/>
        <v>-4.5347000000001501</v>
      </c>
      <c r="F2671" s="77">
        <v>10.4848</v>
      </c>
      <c r="G2671" s="77">
        <v>27.448499999999999</v>
      </c>
      <c r="H2671" t="s">
        <v>2007</v>
      </c>
      <c r="I2671" s="78">
        <v>12865</v>
      </c>
      <c r="J2671">
        <v>202011</v>
      </c>
      <c r="K2671" s="78">
        <v>12865</v>
      </c>
      <c r="L2671" s="77">
        <f t="shared" si="286"/>
        <v>-2.8999999999996362</v>
      </c>
      <c r="M2671" s="78">
        <v>31787</v>
      </c>
      <c r="N2671" s="78">
        <v>821.47920999999997</v>
      </c>
      <c r="O2671" s="78">
        <v>8818</v>
      </c>
      <c r="P2671" s="78">
        <v>56.682180000000002</v>
      </c>
      <c r="Q2671" s="144">
        <v>33991.5</v>
      </c>
      <c r="R2671" s="78">
        <v>-40017</v>
      </c>
      <c r="S2671" s="78">
        <v>16783</v>
      </c>
      <c r="T2671" s="78">
        <v>18503</v>
      </c>
      <c r="U2671" s="78">
        <v>58851</v>
      </c>
      <c r="V2671" s="219">
        <v>-0.31440417325109177</v>
      </c>
      <c r="W2671" s="78">
        <v>-14174</v>
      </c>
      <c r="X2671" s="78">
        <v>-14174</v>
      </c>
      <c r="Y2671" s="78">
        <v>-13636</v>
      </c>
      <c r="Z2671" s="78">
        <v>-13610</v>
      </c>
      <c r="AA2671" s="78">
        <v>99.94</v>
      </c>
      <c r="AB2671" s="78">
        <v>110.65</v>
      </c>
      <c r="AC2671" s="78">
        <v>12835</v>
      </c>
      <c r="AD2671" s="104">
        <v>-0.38385999999999998</v>
      </c>
      <c r="AE2671" s="78">
        <v>8221</v>
      </c>
      <c r="AF2671" s="104">
        <v>0.21018000000000001</v>
      </c>
      <c r="AG2671" s="78">
        <v>-6584</v>
      </c>
      <c r="AH2671" s="104">
        <v>0.75444</v>
      </c>
      <c r="AI2671" s="78">
        <v>-19527</v>
      </c>
      <c r="AJ2671" s="104">
        <v>-0.63983000000000001</v>
      </c>
      <c r="AK2671" s="78">
        <v>13100</v>
      </c>
      <c r="AL2671" s="78">
        <v>12000</v>
      </c>
      <c r="AM2671" s="8">
        <v>12900</v>
      </c>
      <c r="AN2671" s="78">
        <v>373</v>
      </c>
      <c r="AO2671" s="78">
        <v>15800</v>
      </c>
      <c r="AP2671" s="78">
        <v>6800</v>
      </c>
      <c r="AQ2671" s="78">
        <v>12800</v>
      </c>
      <c r="AR2671" s="78">
        <v>645</v>
      </c>
      <c r="AS2671" s="78">
        <v>13200</v>
      </c>
      <c r="AT2671" s="78">
        <v>12200</v>
      </c>
      <c r="AU2671" s="78">
        <v>12900</v>
      </c>
      <c r="AV2671" s="78">
        <v>268</v>
      </c>
      <c r="AW2671" s="77">
        <v>23.77</v>
      </c>
      <c r="AX2671" s="144">
        <f t="shared" si="288"/>
        <v>0.86</v>
      </c>
      <c r="AY2671" s="144">
        <f t="shared" si="289"/>
        <v>0.87</v>
      </c>
      <c r="AZ2671" s="144">
        <f t="shared" si="290"/>
        <v>0.73</v>
      </c>
      <c r="BA2671" s="54">
        <f t="shared" si="291"/>
        <v>26.939335524567202</v>
      </c>
      <c r="BB2671" s="54">
        <f t="shared" si="292"/>
        <v>18.993664475432798</v>
      </c>
    </row>
    <row r="2672" spans="1:54" x14ac:dyDescent="0.25">
      <c r="A2672" s="3">
        <v>44140</v>
      </c>
      <c r="B2672" s="77">
        <v>12918.8</v>
      </c>
      <c r="C2672" s="77">
        <v>1763.2465400000001</v>
      </c>
      <c r="D2672" s="77">
        <v>153.7174</v>
      </c>
      <c r="E2672" s="77">
        <f t="shared" si="287"/>
        <v>91.824599999999947</v>
      </c>
      <c r="F2672" s="77">
        <v>-0.2989</v>
      </c>
      <c r="G2672" s="77">
        <v>18.252400000000002</v>
      </c>
      <c r="H2672">
        <v>0</v>
      </c>
      <c r="I2672" s="78">
        <v>12890</v>
      </c>
      <c r="J2672">
        <v>202011</v>
      </c>
      <c r="K2672" s="78">
        <v>12890</v>
      </c>
      <c r="L2672" s="77">
        <f t="shared" si="286"/>
        <v>-28.799999999999272</v>
      </c>
      <c r="M2672" s="78">
        <v>35469</v>
      </c>
      <c r="N2672" s="78">
        <v>918.20470999999998</v>
      </c>
      <c r="O2672" s="78">
        <v>10020</v>
      </c>
      <c r="P2672" s="78">
        <v>64.543589999999995</v>
      </c>
      <c r="Q2672" s="144">
        <v>37974</v>
      </c>
      <c r="R2672" s="78">
        <v>-39683</v>
      </c>
      <c r="S2672" s="78">
        <v>16516</v>
      </c>
      <c r="T2672" s="78">
        <v>18058</v>
      </c>
      <c r="U2672" s="78">
        <v>57790</v>
      </c>
      <c r="V2672" s="219">
        <v>-0.3124762069562208</v>
      </c>
      <c r="W2672" s="78">
        <v>-11351</v>
      </c>
      <c r="X2672" s="78">
        <v>-15722</v>
      </c>
      <c r="Y2672" s="78">
        <v>-9588</v>
      </c>
      <c r="Z2672" s="78">
        <v>-9921</v>
      </c>
      <c r="AA2672" s="78">
        <v>107.77</v>
      </c>
      <c r="AB2672" s="78">
        <v>112.67</v>
      </c>
      <c r="AC2672" s="78">
        <v>16964</v>
      </c>
      <c r="AD2672" s="104">
        <v>-0.29955999999999999</v>
      </c>
      <c r="AE2672" s="78">
        <v>5400</v>
      </c>
      <c r="AF2672" s="104">
        <v>6.3130000000000006E-2</v>
      </c>
      <c r="AG2672" s="78">
        <v>-4053</v>
      </c>
      <c r="AH2672" s="104">
        <v>0.81445000000000001</v>
      </c>
      <c r="AI2672" s="78">
        <v>-26655</v>
      </c>
      <c r="AJ2672" s="104">
        <v>-0.74026999999999998</v>
      </c>
      <c r="AK2672" s="78">
        <v>13200</v>
      </c>
      <c r="AL2672" s="78">
        <v>12000</v>
      </c>
      <c r="AM2672" s="8">
        <v>12900</v>
      </c>
      <c r="AN2672" s="78">
        <v>317</v>
      </c>
      <c r="AO2672" s="78">
        <v>15800</v>
      </c>
      <c r="AP2672" s="78">
        <v>6800</v>
      </c>
      <c r="AQ2672" s="78">
        <v>12800</v>
      </c>
      <c r="AR2672" s="78">
        <v>604</v>
      </c>
      <c r="AS2672" s="78">
        <v>13200</v>
      </c>
      <c r="AT2672" s="78">
        <v>12400</v>
      </c>
      <c r="AU2672" s="78">
        <v>12900</v>
      </c>
      <c r="AV2672" s="78">
        <v>197</v>
      </c>
      <c r="AW2672" s="77">
        <v>21.76</v>
      </c>
      <c r="AX2672" s="144">
        <f t="shared" si="288"/>
        <v>0.27</v>
      </c>
      <c r="AY2672" s="144">
        <f t="shared" si="289"/>
        <v>0.32</v>
      </c>
      <c r="AZ2672" s="144">
        <f t="shared" si="290"/>
        <v>0.3</v>
      </c>
      <c r="BA2672" s="54">
        <f t="shared" si="291"/>
        <v>26.901417889606325</v>
      </c>
      <c r="BB2672" s="54">
        <f t="shared" si="292"/>
        <v>19.124582110393671</v>
      </c>
    </row>
    <row r="2673" spans="1:54" x14ac:dyDescent="0.25">
      <c r="A2673" s="3">
        <v>44141</v>
      </c>
      <c r="B2673" s="77">
        <v>12973.53</v>
      </c>
      <c r="C2673" s="77">
        <v>1852.0504000000001</v>
      </c>
      <c r="D2673" s="77">
        <v>137.7029</v>
      </c>
      <c r="E2673" s="77">
        <f t="shared" si="287"/>
        <v>60.681999999999931</v>
      </c>
      <c r="F2673" s="77">
        <v>-1.2872999999999999</v>
      </c>
      <c r="G2673" s="77">
        <v>-0.53079999999999994</v>
      </c>
      <c r="H2673">
        <v>0</v>
      </c>
      <c r="I2673" s="78">
        <v>12936</v>
      </c>
      <c r="J2673">
        <v>202011</v>
      </c>
      <c r="K2673" s="78">
        <v>12936</v>
      </c>
      <c r="L2673" s="77">
        <f t="shared" si="286"/>
        <v>-37.530000000000655</v>
      </c>
      <c r="M2673" s="78">
        <v>40879</v>
      </c>
      <c r="N2673" s="78">
        <v>1061.67939</v>
      </c>
      <c r="O2673" s="78">
        <v>5471</v>
      </c>
      <c r="P2673" s="78">
        <v>35.334290000000003</v>
      </c>
      <c r="Q2673" s="144">
        <v>42246.75</v>
      </c>
      <c r="R2673" s="78">
        <v>-39010</v>
      </c>
      <c r="S2673" s="78">
        <v>14376</v>
      </c>
      <c r="T2673" s="78">
        <v>12073</v>
      </c>
      <c r="U2673" s="78">
        <v>58649</v>
      </c>
      <c r="V2673" s="219">
        <v>-0.20585176217838327</v>
      </c>
      <c r="W2673" s="78">
        <v>-8091</v>
      </c>
      <c r="X2673" s="78">
        <v>-3587</v>
      </c>
      <c r="Y2673" s="78">
        <v>-5926</v>
      </c>
      <c r="Z2673" s="78">
        <v>-1999</v>
      </c>
      <c r="AA2673" s="78">
        <v>112.68</v>
      </c>
      <c r="AB2673" s="78">
        <v>116.52</v>
      </c>
      <c r="AC2673" s="78">
        <v>28000</v>
      </c>
      <c r="AD2673" s="104">
        <v>-0.25135000000000002</v>
      </c>
      <c r="AE2673" s="78">
        <v>3222</v>
      </c>
      <c r="AF2673" s="104">
        <v>1.197E-2</v>
      </c>
      <c r="AG2673" s="78">
        <v>4967</v>
      </c>
      <c r="AH2673" s="104">
        <v>1.4380299999999999</v>
      </c>
      <c r="AI2673" s="78">
        <v>-36104</v>
      </c>
      <c r="AJ2673" s="104">
        <v>-1.1127800000000001</v>
      </c>
      <c r="AK2673" s="78">
        <v>13400</v>
      </c>
      <c r="AL2673" s="78">
        <v>12000</v>
      </c>
      <c r="AM2673" s="8">
        <v>12900</v>
      </c>
      <c r="AN2673" s="78">
        <v>298</v>
      </c>
      <c r="AO2673" s="78">
        <v>15800</v>
      </c>
      <c r="AP2673" s="78">
        <v>6800</v>
      </c>
      <c r="AQ2673" s="78">
        <v>12900</v>
      </c>
      <c r="AR2673" s="78">
        <v>560</v>
      </c>
      <c r="AS2673" s="78">
        <v>13200</v>
      </c>
      <c r="AT2673" s="78">
        <v>12800</v>
      </c>
      <c r="AU2673" s="78">
        <v>12950</v>
      </c>
      <c r="AV2673" s="78">
        <v>170</v>
      </c>
      <c r="AW2673" s="77">
        <v>21.76</v>
      </c>
      <c r="AX2673" s="144">
        <f t="shared" si="288"/>
        <v>0.27</v>
      </c>
      <c r="AY2673" s="144">
        <f t="shared" si="289"/>
        <v>0.32</v>
      </c>
      <c r="AZ2673" s="144">
        <f t="shared" si="290"/>
        <v>0.3</v>
      </c>
      <c r="BA2673" s="54">
        <f t="shared" si="291"/>
        <v>26.84327362442702</v>
      </c>
      <c r="BB2673" s="54">
        <f t="shared" si="292"/>
        <v>19.295726375572976</v>
      </c>
    </row>
    <row r="2674" spans="1:54" x14ac:dyDescent="0.25">
      <c r="A2674" s="3">
        <v>44144</v>
      </c>
      <c r="B2674" s="77">
        <v>13127.47</v>
      </c>
      <c r="C2674" s="77">
        <v>2232.4357799999998</v>
      </c>
      <c r="D2674" s="77">
        <v>212.7346</v>
      </c>
      <c r="E2674" s="77">
        <f t="shared" si="287"/>
        <v>139.77930000000003</v>
      </c>
      <c r="F2674" s="77">
        <v>-5.9127999999999998</v>
      </c>
      <c r="G2674" s="77">
        <v>46.505099999999999</v>
      </c>
      <c r="H2674">
        <v>0</v>
      </c>
      <c r="I2674" s="78">
        <v>13121</v>
      </c>
      <c r="J2674">
        <v>202011</v>
      </c>
      <c r="K2674" s="78">
        <v>13121</v>
      </c>
      <c r="L2674" s="77">
        <f t="shared" si="286"/>
        <v>-6.4699999999993452</v>
      </c>
      <c r="M2674" s="78">
        <v>37322</v>
      </c>
      <c r="N2674" s="78">
        <v>984.31857000000002</v>
      </c>
      <c r="O2674" s="78">
        <v>10104</v>
      </c>
      <c r="P2674" s="78">
        <v>66.246610000000004</v>
      </c>
      <c r="Q2674" s="144">
        <v>39848</v>
      </c>
      <c r="R2674" s="78">
        <v>-36904</v>
      </c>
      <c r="S2674" s="78">
        <v>14638</v>
      </c>
      <c r="T2674" s="78">
        <v>15505</v>
      </c>
      <c r="U2674" s="78">
        <v>64041</v>
      </c>
      <c r="V2674" s="219">
        <v>-0.24211052294623756</v>
      </c>
      <c r="W2674" s="78">
        <v>-5449</v>
      </c>
      <c r="X2674" s="78">
        <v>-602</v>
      </c>
      <c r="Y2674" s="78">
        <v>-3647</v>
      </c>
      <c r="Z2674" s="78">
        <v>1200</v>
      </c>
      <c r="AA2674" s="78">
        <v>114.23</v>
      </c>
      <c r="AB2674" s="78">
        <v>126.1</v>
      </c>
      <c r="AC2674" s="78">
        <v>35308</v>
      </c>
      <c r="AD2674" s="104">
        <v>8.7739999999999999E-2</v>
      </c>
      <c r="AE2674" s="78">
        <v>8853</v>
      </c>
      <c r="AF2674" s="104">
        <v>0.14002999999999999</v>
      </c>
      <c r="AG2674" s="78">
        <v>313</v>
      </c>
      <c r="AH2674" s="104">
        <v>1.8999699999999999</v>
      </c>
      <c r="AI2674" s="78">
        <v>-42928</v>
      </c>
      <c r="AJ2674" s="104">
        <v>-0.71203000000000005</v>
      </c>
      <c r="AK2674" s="78">
        <v>13400</v>
      </c>
      <c r="AL2674" s="78">
        <v>12000</v>
      </c>
      <c r="AM2674" s="8">
        <v>13100</v>
      </c>
      <c r="AN2674" s="78">
        <v>273</v>
      </c>
      <c r="AO2674" s="78">
        <v>15800</v>
      </c>
      <c r="AP2674" s="78">
        <v>6800</v>
      </c>
      <c r="AQ2674" s="78">
        <v>13100</v>
      </c>
      <c r="AR2674" s="78">
        <v>548</v>
      </c>
      <c r="AS2674" s="78">
        <v>13300</v>
      </c>
      <c r="AT2674" s="78">
        <v>13000</v>
      </c>
      <c r="AU2674" s="78">
        <v>13150</v>
      </c>
      <c r="AV2674" s="78">
        <v>129</v>
      </c>
      <c r="AW2674" s="77">
        <v>20.58</v>
      </c>
      <c r="AX2674" s="144">
        <f t="shared" si="288"/>
        <v>0</v>
      </c>
      <c r="AY2674" s="144">
        <f t="shared" si="289"/>
        <v>0.1</v>
      </c>
      <c r="AZ2674" s="144">
        <f t="shared" si="290"/>
        <v>0.12</v>
      </c>
      <c r="BA2674" s="54">
        <f t="shared" si="291"/>
        <v>26.899211389597077</v>
      </c>
      <c r="BB2674" s="54">
        <f t="shared" si="292"/>
        <v>19.146788610402922</v>
      </c>
    </row>
    <row r="2675" spans="1:54" x14ac:dyDescent="0.25">
      <c r="A2675" s="3">
        <v>44145</v>
      </c>
      <c r="B2675" s="77">
        <v>13081.72</v>
      </c>
      <c r="C2675" s="77">
        <v>2515.8235500000001</v>
      </c>
      <c r="D2675" s="77">
        <v>-32.967700000000001</v>
      </c>
      <c r="E2675" s="77">
        <f t="shared" si="287"/>
        <v>92.036199999999923</v>
      </c>
      <c r="F2675" s="77">
        <v>5.2638999999999996</v>
      </c>
      <c r="G2675" s="77">
        <v>-7.7653999999999996</v>
      </c>
      <c r="H2675">
        <v>0</v>
      </c>
      <c r="I2675" s="78">
        <v>13071</v>
      </c>
      <c r="J2675">
        <v>202011</v>
      </c>
      <c r="K2675" s="78">
        <v>13071</v>
      </c>
      <c r="L2675" s="77">
        <f t="shared" si="286"/>
        <v>-10.719999999999345</v>
      </c>
      <c r="M2675" s="78">
        <v>36904</v>
      </c>
      <c r="N2675" s="78">
        <v>969.26550999999995</v>
      </c>
      <c r="O2675" s="78">
        <v>4803</v>
      </c>
      <c r="P2675" s="78">
        <v>31.335730000000002</v>
      </c>
      <c r="Q2675" s="144">
        <v>38104.75</v>
      </c>
      <c r="R2675" s="78">
        <v>-37084</v>
      </c>
      <c r="S2675" s="78">
        <v>15010</v>
      </c>
      <c r="T2675" s="78">
        <v>12636</v>
      </c>
      <c r="U2675" s="78">
        <v>58223</v>
      </c>
      <c r="V2675" s="219">
        <v>-0.21702763512701168</v>
      </c>
      <c r="W2675" s="78">
        <v>-6057</v>
      </c>
      <c r="X2675" s="78">
        <v>-5903</v>
      </c>
      <c r="Y2675" s="78">
        <v>-4982</v>
      </c>
      <c r="Z2675" s="78">
        <v>-4828</v>
      </c>
      <c r="AA2675" s="78">
        <v>94.06</v>
      </c>
      <c r="AB2675" s="78">
        <v>122.54</v>
      </c>
      <c r="AC2675" s="78">
        <v>33978</v>
      </c>
      <c r="AD2675" s="104">
        <v>-0.13094</v>
      </c>
      <c r="AE2675" s="78">
        <v>14049</v>
      </c>
      <c r="AF2675" s="104">
        <v>0.1983</v>
      </c>
      <c r="AG2675" s="78">
        <v>-5399</v>
      </c>
      <c r="AH2675" s="104">
        <v>1.37802</v>
      </c>
      <c r="AI2675" s="78">
        <v>-38834</v>
      </c>
      <c r="AJ2675" s="104">
        <v>-0.47132000000000002</v>
      </c>
      <c r="AK2675" s="78">
        <v>13500</v>
      </c>
      <c r="AL2675" s="78">
        <v>12600</v>
      </c>
      <c r="AM2675" s="8">
        <v>13100</v>
      </c>
      <c r="AN2675" s="78">
        <v>256</v>
      </c>
      <c r="AO2675" s="78">
        <v>15800</v>
      </c>
      <c r="AP2675" s="78">
        <v>12000</v>
      </c>
      <c r="AQ2675" s="78">
        <v>13000</v>
      </c>
      <c r="AR2675" s="78">
        <v>547</v>
      </c>
      <c r="AS2675" s="78">
        <v>13200</v>
      </c>
      <c r="AT2675" s="78">
        <v>12950</v>
      </c>
      <c r="AU2675" s="78">
        <v>13100</v>
      </c>
      <c r="AV2675" s="78">
        <v>80</v>
      </c>
      <c r="AW2675" s="77">
        <v>20.440000000000001</v>
      </c>
      <c r="AX2675" s="144">
        <f t="shared" si="288"/>
        <v>0</v>
      </c>
      <c r="AY2675" s="144">
        <f t="shared" si="289"/>
        <v>0.1</v>
      </c>
      <c r="AZ2675" s="144">
        <f t="shared" si="290"/>
        <v>0.1</v>
      </c>
      <c r="BA2675" s="54">
        <f t="shared" si="291"/>
        <v>26.966546725019811</v>
      </c>
      <c r="BB2675" s="54">
        <f t="shared" si="292"/>
        <v>18.946453274980186</v>
      </c>
    </row>
    <row r="2676" spans="1:54" x14ac:dyDescent="0.25">
      <c r="A2676" s="3">
        <v>44146</v>
      </c>
      <c r="B2676" s="77">
        <v>13262.19</v>
      </c>
      <c r="C2676" s="77">
        <v>2431.87689</v>
      </c>
      <c r="D2676" s="77">
        <v>153.8647</v>
      </c>
      <c r="E2676" s="77">
        <f t="shared" si="287"/>
        <v>312.18540000000002</v>
      </c>
      <c r="F2676" s="77">
        <v>-4.2883999999999993</v>
      </c>
      <c r="G2676" s="77">
        <v>47.3307</v>
      </c>
      <c r="H2676" t="s">
        <v>2008</v>
      </c>
      <c r="I2676" s="78">
        <v>13263</v>
      </c>
      <c r="J2676">
        <v>202011</v>
      </c>
      <c r="K2676" s="78">
        <v>13263</v>
      </c>
      <c r="L2676" s="77">
        <f t="shared" si="286"/>
        <v>0.80999999999949068</v>
      </c>
      <c r="M2676" s="78">
        <v>34710</v>
      </c>
      <c r="N2676" s="78">
        <v>925.04705999999999</v>
      </c>
      <c r="O2676" s="78">
        <v>4523</v>
      </c>
      <c r="P2676" s="78">
        <v>29.92746</v>
      </c>
      <c r="Q2676" s="144">
        <v>35840.75</v>
      </c>
      <c r="R2676" s="78">
        <v>-34938</v>
      </c>
      <c r="S2676" s="78">
        <v>15900</v>
      </c>
      <c r="T2676" s="78">
        <v>15367</v>
      </c>
      <c r="U2676" s="78">
        <v>63870</v>
      </c>
      <c r="V2676" s="219">
        <v>-0.24059808987004855</v>
      </c>
      <c r="W2676" s="78">
        <v>-6292</v>
      </c>
      <c r="X2676" s="78">
        <v>-6292</v>
      </c>
      <c r="Y2676" s="78">
        <v>-5156</v>
      </c>
      <c r="Z2676" s="78">
        <v>-5648</v>
      </c>
      <c r="AA2676" s="78">
        <v>109.64</v>
      </c>
      <c r="AB2676" s="78">
        <v>129.71</v>
      </c>
      <c r="AC2676" s="78">
        <v>29114</v>
      </c>
      <c r="AD2676" s="104">
        <v>0.31302999999999997</v>
      </c>
      <c r="AE2676" s="78">
        <v>13726</v>
      </c>
      <c r="AF2676" s="104">
        <v>9.1179999999999997E-2</v>
      </c>
      <c r="AG2676" s="78">
        <v>-4485</v>
      </c>
      <c r="AH2676" s="104">
        <v>1.6721200000000001</v>
      </c>
      <c r="AI2676" s="78">
        <v>-29867</v>
      </c>
      <c r="AJ2676" s="104">
        <v>-0.41110999999999998</v>
      </c>
      <c r="AK2676" s="78">
        <v>13500</v>
      </c>
      <c r="AL2676" s="78">
        <v>13000</v>
      </c>
      <c r="AM2676" s="8">
        <v>13250</v>
      </c>
      <c r="AN2676" s="78">
        <v>243</v>
      </c>
      <c r="AO2676" s="78">
        <v>15800</v>
      </c>
      <c r="AP2676" s="78">
        <v>12000</v>
      </c>
      <c r="AQ2676" s="78">
        <v>13200</v>
      </c>
      <c r="AR2676" s="78">
        <v>544</v>
      </c>
      <c r="AS2676" s="78">
        <v>13500</v>
      </c>
      <c r="AT2676" s="78">
        <v>13000</v>
      </c>
      <c r="AU2676" s="78">
        <v>13250</v>
      </c>
      <c r="AV2676" s="78">
        <v>243</v>
      </c>
      <c r="AW2676" s="77">
        <v>20.51</v>
      </c>
      <c r="AX2676" s="144">
        <f t="shared" si="288"/>
        <v>0.03</v>
      </c>
      <c r="AY2676" s="144">
        <f t="shared" si="289"/>
        <v>0.12</v>
      </c>
      <c r="AZ2676" s="144">
        <f t="shared" si="290"/>
        <v>0.12</v>
      </c>
      <c r="BA2676" s="54">
        <f t="shared" si="291"/>
        <v>27.020346722716354</v>
      </c>
      <c r="BB2676" s="54">
        <f t="shared" si="292"/>
        <v>18.747653277283646</v>
      </c>
    </row>
    <row r="2677" spans="1:54" x14ac:dyDescent="0.25">
      <c r="A2677" s="3">
        <v>44147</v>
      </c>
      <c r="B2677" s="77">
        <v>13221.78</v>
      </c>
      <c r="C2677" s="77">
        <v>2263.1327500000002</v>
      </c>
      <c r="D2677" s="77">
        <v>56.052700000000002</v>
      </c>
      <c r="E2677" s="77">
        <f t="shared" si="287"/>
        <v>502.64350000000007</v>
      </c>
      <c r="F2677" s="77">
        <v>-6.6184000000000003</v>
      </c>
      <c r="G2677" s="77">
        <v>8.1815999999999995</v>
      </c>
      <c r="H2677">
        <v>0</v>
      </c>
      <c r="I2677" s="78">
        <v>13230</v>
      </c>
      <c r="J2677">
        <v>202011</v>
      </c>
      <c r="K2677" s="78">
        <v>13230</v>
      </c>
      <c r="L2677" s="77">
        <f t="shared" si="286"/>
        <v>8.2199999999993452</v>
      </c>
      <c r="M2677" s="78">
        <v>37503</v>
      </c>
      <c r="N2677" s="78">
        <v>995.94842000000006</v>
      </c>
      <c r="O2677" s="78">
        <v>5249</v>
      </c>
      <c r="P2677" s="78">
        <v>34.671379999999999</v>
      </c>
      <c r="Q2677" s="144">
        <v>38815.25</v>
      </c>
      <c r="R2677" s="78">
        <v>-34964</v>
      </c>
      <c r="S2677" s="78">
        <v>15033</v>
      </c>
      <c r="T2677" s="78">
        <v>15192</v>
      </c>
      <c r="U2677" s="78">
        <v>58722</v>
      </c>
      <c r="V2677" s="219">
        <v>-0.25871053438234393</v>
      </c>
      <c r="W2677" s="78">
        <v>-5039</v>
      </c>
      <c r="X2677" s="78">
        <v>-5039</v>
      </c>
      <c r="Y2677" s="78">
        <v>-3182</v>
      </c>
      <c r="Z2677" s="78">
        <v>-3943</v>
      </c>
      <c r="AA2677" s="78">
        <v>101.22</v>
      </c>
      <c r="AB2677" s="78">
        <v>125.77</v>
      </c>
      <c r="AC2677" s="78">
        <v>27407</v>
      </c>
      <c r="AD2677" s="104">
        <v>-5.0979999999999998E-2</v>
      </c>
      <c r="AE2677" s="78">
        <v>12625</v>
      </c>
      <c r="AF2677" s="104">
        <v>-0.11285000000000001</v>
      </c>
      <c r="AG2677" s="78">
        <v>2637</v>
      </c>
      <c r="AH2677" s="104">
        <v>1.4429700000000001</v>
      </c>
      <c r="AI2677" s="78">
        <v>-26405</v>
      </c>
      <c r="AJ2677" s="104">
        <v>-0.26632</v>
      </c>
      <c r="AK2677" s="78">
        <v>13500</v>
      </c>
      <c r="AL2677" s="78">
        <v>12800</v>
      </c>
      <c r="AM2677" s="8">
        <v>13250</v>
      </c>
      <c r="AN2677" s="78">
        <v>204</v>
      </c>
      <c r="AO2677" s="78">
        <v>15800</v>
      </c>
      <c r="AP2677" s="78">
        <v>12000</v>
      </c>
      <c r="AQ2677" s="78">
        <v>13200</v>
      </c>
      <c r="AR2677" s="78">
        <v>519</v>
      </c>
      <c r="AS2677" s="78">
        <v>13500</v>
      </c>
      <c r="AT2677" s="78">
        <v>12800</v>
      </c>
      <c r="AU2677" s="78">
        <v>13250</v>
      </c>
      <c r="AV2677" s="78">
        <v>204</v>
      </c>
      <c r="AW2677" s="77">
        <v>19.28</v>
      </c>
      <c r="AX2677" s="144">
        <f t="shared" si="288"/>
        <v>0</v>
      </c>
      <c r="AY2677" s="144">
        <f t="shared" si="289"/>
        <v>0.1</v>
      </c>
      <c r="AZ2677" s="144">
        <f t="shared" si="290"/>
        <v>0.05</v>
      </c>
      <c r="BA2677" s="54">
        <f t="shared" si="291"/>
        <v>27.170179006956069</v>
      </c>
      <c r="BB2677" s="54">
        <f t="shared" si="292"/>
        <v>18.300820993043935</v>
      </c>
    </row>
    <row r="2678" spans="1:54" x14ac:dyDescent="0.25">
      <c r="A2678" s="3">
        <v>44148</v>
      </c>
      <c r="B2678" s="77">
        <v>13273.33</v>
      </c>
      <c r="C2678" s="77">
        <v>1810.9625100000001</v>
      </c>
      <c r="D2678" s="77">
        <v>52.141300000000001</v>
      </c>
      <c r="E2678" s="77">
        <f t="shared" si="287"/>
        <v>591.9665</v>
      </c>
      <c r="F2678" s="77">
        <v>-9.0548999999999999</v>
      </c>
      <c r="G2678" s="77">
        <v>-0.2384</v>
      </c>
      <c r="H2678">
        <v>0</v>
      </c>
      <c r="I2678" s="78">
        <v>13284</v>
      </c>
      <c r="J2678">
        <v>202011</v>
      </c>
      <c r="K2678" s="78">
        <v>13284</v>
      </c>
      <c r="L2678" s="77">
        <f t="shared" si="286"/>
        <v>10.670000000000073</v>
      </c>
      <c r="M2678" s="78">
        <v>35230</v>
      </c>
      <c r="N2678" s="78">
        <v>939.60224000000005</v>
      </c>
      <c r="O2678" s="78">
        <v>5344</v>
      </c>
      <c r="P2678" s="78">
        <v>35.457529999999998</v>
      </c>
      <c r="Q2678" s="144">
        <v>36566</v>
      </c>
      <c r="R2678" s="78">
        <v>-34076</v>
      </c>
      <c r="S2678" s="78">
        <v>15037</v>
      </c>
      <c r="T2678" s="78">
        <v>20549</v>
      </c>
      <c r="U2678" s="78">
        <v>59052</v>
      </c>
      <c r="V2678" s="219">
        <v>-0.34798144008670323</v>
      </c>
      <c r="W2678" s="78">
        <v>-8373</v>
      </c>
      <c r="X2678" s="78">
        <v>-8373</v>
      </c>
      <c r="Y2678" s="78">
        <v>-6368</v>
      </c>
      <c r="Z2678" s="78">
        <v>-3682</v>
      </c>
      <c r="AA2678" s="78">
        <v>123.09</v>
      </c>
      <c r="AB2678" s="78">
        <v>124.27</v>
      </c>
      <c r="AC2678" s="78">
        <v>28631</v>
      </c>
      <c r="AD2678" s="104">
        <v>-6.5409999999999996E-2</v>
      </c>
      <c r="AE2678" s="78">
        <v>10725</v>
      </c>
      <c r="AF2678" s="104">
        <v>-0.15756000000000001</v>
      </c>
      <c r="AG2678" s="78">
        <v>-4312</v>
      </c>
      <c r="AH2678" s="104">
        <v>1.2812600000000001</v>
      </c>
      <c r="AI2678" s="78">
        <v>-19206</v>
      </c>
      <c r="AJ2678" s="104">
        <v>-8.6260000000000003E-2</v>
      </c>
      <c r="AK2678" s="78">
        <v>13500</v>
      </c>
      <c r="AL2678" s="78">
        <v>13000</v>
      </c>
      <c r="AM2678" s="8">
        <v>13300</v>
      </c>
      <c r="AN2678" s="78">
        <v>174</v>
      </c>
      <c r="AO2678" s="78">
        <v>15800</v>
      </c>
      <c r="AP2678" s="78">
        <v>12000</v>
      </c>
      <c r="AQ2678" s="78">
        <v>13200</v>
      </c>
      <c r="AR2678" s="78">
        <v>510</v>
      </c>
      <c r="AS2678" s="78">
        <v>13500</v>
      </c>
      <c r="AT2678" s="78">
        <v>13000</v>
      </c>
      <c r="AU2678" s="78">
        <v>13300</v>
      </c>
      <c r="AV2678" s="78">
        <v>174</v>
      </c>
      <c r="AW2678" s="77">
        <v>18.8</v>
      </c>
      <c r="AX2678" s="144">
        <f t="shared" si="288"/>
        <v>0</v>
      </c>
      <c r="AY2678" s="144">
        <f t="shared" si="289"/>
        <v>0.1</v>
      </c>
      <c r="AZ2678" s="144">
        <f t="shared" si="290"/>
        <v>0.05</v>
      </c>
      <c r="BA2678" s="54">
        <f t="shared" si="291"/>
        <v>27.33753053146188</v>
      </c>
      <c r="BB2678" s="54">
        <f t="shared" si="292"/>
        <v>17.802469468538121</v>
      </c>
    </row>
    <row r="2679" spans="1:54" x14ac:dyDescent="0.25">
      <c r="A2679" s="3">
        <v>44151</v>
      </c>
      <c r="B2679" s="77">
        <v>13551.83</v>
      </c>
      <c r="C2679" s="77">
        <v>2371.3462399999999</v>
      </c>
      <c r="D2679" s="77">
        <v>228.72259999999997</v>
      </c>
      <c r="E2679" s="77">
        <f t="shared" si="287"/>
        <v>693.12019999999995</v>
      </c>
      <c r="F2679" s="77">
        <v>-0.62</v>
      </c>
      <c r="G2679" s="77">
        <v>35.584600000000002</v>
      </c>
      <c r="H2679">
        <v>0</v>
      </c>
      <c r="I2679" s="78">
        <v>13581</v>
      </c>
      <c r="J2679">
        <v>202011</v>
      </c>
      <c r="K2679" s="78">
        <v>13581</v>
      </c>
      <c r="L2679" s="77">
        <f t="shared" si="286"/>
        <v>29.170000000000073</v>
      </c>
      <c r="M2679" s="78">
        <v>29986</v>
      </c>
      <c r="N2679" s="78">
        <v>816.94097999999997</v>
      </c>
      <c r="O2679" s="78">
        <v>3340</v>
      </c>
      <c r="P2679" s="78">
        <v>22.58944</v>
      </c>
      <c r="Q2679" s="144">
        <v>30821</v>
      </c>
      <c r="R2679" s="78">
        <v>-31158</v>
      </c>
      <c r="S2679" s="78">
        <v>15317</v>
      </c>
      <c r="T2679" s="78">
        <v>18302</v>
      </c>
      <c r="U2679" s="78">
        <v>64124</v>
      </c>
      <c r="V2679" s="219">
        <v>-0.28541575697086896</v>
      </c>
      <c r="W2679" s="78">
        <v>-1595</v>
      </c>
      <c r="X2679" s="78">
        <v>-1595</v>
      </c>
      <c r="Y2679" s="78">
        <v>-168</v>
      </c>
      <c r="Z2679" s="78">
        <v>-283</v>
      </c>
      <c r="AA2679" s="78">
        <v>116.52</v>
      </c>
      <c r="AB2679" s="78">
        <v>144.88</v>
      </c>
      <c r="AC2679" s="78">
        <v>38584</v>
      </c>
      <c r="AD2679" s="104">
        <v>1.7597100000000001</v>
      </c>
      <c r="AE2679" s="78">
        <v>13372</v>
      </c>
      <c r="AF2679" s="104">
        <v>3.5159999999999997E-2</v>
      </c>
      <c r="AG2679" s="78">
        <v>-3184</v>
      </c>
      <c r="AH2679" s="104">
        <v>1.50987</v>
      </c>
      <c r="AI2679" s="78">
        <v>-28365</v>
      </c>
      <c r="AJ2679" s="104">
        <v>-0.18246000000000001</v>
      </c>
      <c r="AK2679" s="78">
        <v>13600</v>
      </c>
      <c r="AL2679" s="78">
        <v>13000</v>
      </c>
      <c r="AM2679" s="8">
        <v>13600</v>
      </c>
      <c r="AN2679" s="78">
        <v>136</v>
      </c>
      <c r="AO2679" s="78">
        <v>15800</v>
      </c>
      <c r="AP2679" s="78">
        <v>12000</v>
      </c>
      <c r="AQ2679" s="78">
        <v>13500</v>
      </c>
      <c r="AR2679" s="78">
        <v>502</v>
      </c>
      <c r="AS2679" s="78">
        <v>13600</v>
      </c>
      <c r="AT2679" s="78">
        <v>13000</v>
      </c>
      <c r="AU2679" s="78">
        <v>13600</v>
      </c>
      <c r="AV2679" s="78">
        <v>136</v>
      </c>
      <c r="AW2679" s="77">
        <v>19.309999999999999</v>
      </c>
      <c r="AX2679" s="144">
        <f t="shared" si="288"/>
        <v>0.06</v>
      </c>
      <c r="AY2679" s="144">
        <f t="shared" si="289"/>
        <v>0.14000000000000001</v>
      </c>
      <c r="AZ2679" s="144">
        <f t="shared" si="290"/>
        <v>7.0000000000000007E-2</v>
      </c>
      <c r="BA2679" s="54">
        <f t="shared" si="291"/>
        <v>27.428870839213278</v>
      </c>
      <c r="BB2679" s="54">
        <f t="shared" si="292"/>
        <v>17.511129160786719</v>
      </c>
    </row>
    <row r="2680" spans="1:54" x14ac:dyDescent="0.25">
      <c r="A2680" s="3">
        <v>44152</v>
      </c>
      <c r="B2680" s="77">
        <v>13593.01</v>
      </c>
      <c r="C2680" s="77">
        <v>2394.8270299999999</v>
      </c>
      <c r="D2680" s="77">
        <v>151.00749999999999</v>
      </c>
      <c r="E2680" s="77">
        <f t="shared" si="287"/>
        <v>864.28269999999998</v>
      </c>
      <c r="F2680" s="77">
        <v>-0.52400000000000002</v>
      </c>
      <c r="G2680" s="77">
        <v>-1.0818000000000001</v>
      </c>
      <c r="H2680">
        <v>0</v>
      </c>
      <c r="I2680" s="78">
        <v>13625</v>
      </c>
      <c r="J2680">
        <v>202011</v>
      </c>
      <c r="K2680" s="78">
        <v>13625</v>
      </c>
      <c r="L2680" s="77">
        <f t="shared" si="286"/>
        <v>31.989999999999782</v>
      </c>
      <c r="M2680" s="78">
        <v>26705</v>
      </c>
      <c r="N2680" s="78">
        <v>729.10019999999997</v>
      </c>
      <c r="O2680" s="78">
        <v>436</v>
      </c>
      <c r="P2680" s="78">
        <v>2.9017300000000001</v>
      </c>
      <c r="Q2680" s="144">
        <v>26814</v>
      </c>
      <c r="R2680" s="78">
        <v>-29721</v>
      </c>
      <c r="S2680" s="78">
        <v>17326</v>
      </c>
      <c r="T2680" s="78">
        <v>17448</v>
      </c>
      <c r="U2680" s="78">
        <v>60317</v>
      </c>
      <c r="V2680" s="219">
        <v>-0.28927168128388348</v>
      </c>
      <c r="W2680" s="78">
        <v>-4276</v>
      </c>
      <c r="X2680" s="78">
        <v>-4276</v>
      </c>
      <c r="Y2680" s="78">
        <v>-1476</v>
      </c>
      <c r="Z2680" s="78">
        <v>1521</v>
      </c>
      <c r="AA2680" s="78">
        <v>92.95</v>
      </c>
      <c r="AB2680" s="78">
        <v>142.72999999999999</v>
      </c>
      <c r="AC2680" s="78">
        <v>47852</v>
      </c>
      <c r="AD2680" s="104">
        <v>2.59788</v>
      </c>
      <c r="AE2680" s="78">
        <v>13876</v>
      </c>
      <c r="AF2680" s="104">
        <v>0.16924</v>
      </c>
      <c r="AG2680" s="78">
        <v>-23358</v>
      </c>
      <c r="AH2680" s="104">
        <v>0.38534000000000002</v>
      </c>
      <c r="AI2680" s="78">
        <v>-26502</v>
      </c>
      <c r="AJ2680" s="104">
        <v>-0.17149</v>
      </c>
      <c r="AK2680" s="78">
        <v>13700</v>
      </c>
      <c r="AL2680" s="78">
        <v>13600</v>
      </c>
      <c r="AM2680" s="8">
        <v>13650</v>
      </c>
      <c r="AN2680" s="78">
        <v>89</v>
      </c>
      <c r="AO2680" s="78">
        <v>15800</v>
      </c>
      <c r="AP2680" s="78">
        <v>12000</v>
      </c>
      <c r="AQ2680" s="78">
        <v>13600</v>
      </c>
      <c r="AR2680" s="78">
        <v>490</v>
      </c>
      <c r="AS2680" s="78">
        <v>13700</v>
      </c>
      <c r="AT2680" s="78">
        <v>13600</v>
      </c>
      <c r="AU2680" s="78">
        <v>13650</v>
      </c>
      <c r="AV2680" s="78">
        <v>89</v>
      </c>
      <c r="AW2680" s="77">
        <v>19.86</v>
      </c>
      <c r="AX2680" s="144">
        <f t="shared" si="288"/>
        <v>0.1</v>
      </c>
      <c r="AY2680" s="144">
        <f t="shared" si="289"/>
        <v>0.16</v>
      </c>
      <c r="AZ2680" s="144">
        <f t="shared" si="290"/>
        <v>0.08</v>
      </c>
      <c r="BA2680" s="54">
        <f t="shared" si="291"/>
        <v>27.444566765321184</v>
      </c>
      <c r="BB2680" s="54">
        <f t="shared" si="292"/>
        <v>17.255433234678819</v>
      </c>
    </row>
    <row r="2681" spans="1:54" x14ac:dyDescent="0.25">
      <c r="A2681" s="3">
        <v>44153</v>
      </c>
      <c r="B2681" s="77">
        <v>13773.29</v>
      </c>
      <c r="C2681" s="77">
        <v>2345.80312</v>
      </c>
      <c r="D2681" s="77">
        <v>211.38029999999998</v>
      </c>
      <c r="E2681" s="77">
        <f t="shared" si="287"/>
        <v>1081.6839</v>
      </c>
      <c r="F2681" s="77">
        <v>2.1786000000000003</v>
      </c>
      <c r="G2681" s="77">
        <v>3.5764999999999998</v>
      </c>
      <c r="H2681" t="s">
        <v>2009</v>
      </c>
      <c r="I2681" s="78">
        <v>13756</v>
      </c>
      <c r="J2681">
        <v>202012</v>
      </c>
      <c r="K2681" s="78">
        <v>13717</v>
      </c>
      <c r="L2681" s="77">
        <f t="shared" si="286"/>
        <v>-56.290000000000873</v>
      </c>
      <c r="M2681" s="78">
        <v>26264</v>
      </c>
      <c r="N2681" s="78">
        <v>723.39265</v>
      </c>
      <c r="O2681" s="78">
        <v>7550</v>
      </c>
      <c r="P2681" s="78">
        <v>51.77919</v>
      </c>
      <c r="Q2681" s="144">
        <v>28151.5</v>
      </c>
      <c r="R2681" s="78">
        <v>-28528</v>
      </c>
      <c r="S2681" s="78">
        <v>14167</v>
      </c>
      <c r="T2681" s="78">
        <v>25265</v>
      </c>
      <c r="U2681" s="78">
        <v>43705</v>
      </c>
      <c r="V2681" s="219">
        <v>-0.57808031117721081</v>
      </c>
      <c r="W2681" s="78">
        <v>-5143</v>
      </c>
      <c r="X2681" s="78">
        <v>-5143</v>
      </c>
      <c r="Y2681" s="78">
        <v>-1688</v>
      </c>
      <c r="Z2681" s="78">
        <v>833</v>
      </c>
      <c r="AA2681" s="78">
        <v>107.27</v>
      </c>
      <c r="AB2681" s="78">
        <v>127.7</v>
      </c>
      <c r="AC2681" s="78">
        <v>17080</v>
      </c>
      <c r="AD2681" s="104">
        <v>1.69689</v>
      </c>
      <c r="AE2681" s="78">
        <v>10612</v>
      </c>
      <c r="AF2681" s="104">
        <v>0.22953999999999999</v>
      </c>
      <c r="AG2681" s="78">
        <v>-3968</v>
      </c>
      <c r="AH2681" s="104">
        <v>0.38497999999999999</v>
      </c>
      <c r="AI2681" s="78">
        <v>-25368</v>
      </c>
      <c r="AJ2681" s="104">
        <v>-0.64261000000000001</v>
      </c>
      <c r="AK2681" s="78">
        <v>15800</v>
      </c>
      <c r="AL2681" s="78">
        <v>12000</v>
      </c>
      <c r="AM2681" s="8">
        <v>13700</v>
      </c>
      <c r="AN2681" s="78">
        <v>498</v>
      </c>
      <c r="AO2681" s="78">
        <v>14100</v>
      </c>
      <c r="AP2681" s="78">
        <v>12900</v>
      </c>
      <c r="AQ2681" s="78">
        <v>13700</v>
      </c>
      <c r="AR2681" s="78">
        <v>686</v>
      </c>
      <c r="AS2681" s="78">
        <v>14000</v>
      </c>
      <c r="AT2681" s="78">
        <v>13300</v>
      </c>
      <c r="AU2681" s="78">
        <v>13750</v>
      </c>
      <c r="AV2681" s="78">
        <v>227</v>
      </c>
      <c r="AW2681" s="77">
        <v>20.61</v>
      </c>
      <c r="AX2681" s="144">
        <f t="shared" si="288"/>
        <v>0.24</v>
      </c>
      <c r="AY2681" s="144">
        <f t="shared" si="289"/>
        <v>0.24</v>
      </c>
      <c r="AZ2681" s="144">
        <f t="shared" si="290"/>
        <v>0.2</v>
      </c>
      <c r="BA2681" s="54">
        <f t="shared" si="291"/>
        <v>27.431989331943221</v>
      </c>
      <c r="BB2681" s="54">
        <f t="shared" si="292"/>
        <v>17.127010668056784</v>
      </c>
    </row>
    <row r="2682" spans="1:54" x14ac:dyDescent="0.25">
      <c r="A2682" s="3">
        <v>44154</v>
      </c>
      <c r="B2682" s="77">
        <v>13722.43</v>
      </c>
      <c r="C2682" s="77">
        <v>2097.7515699999999</v>
      </c>
      <c r="D2682" s="77">
        <v>-47.003999999999998</v>
      </c>
      <c r="E2682" s="77">
        <f t="shared" si="287"/>
        <v>967.34530000000007</v>
      </c>
      <c r="F2682" s="77">
        <v>-2.0781000000000001</v>
      </c>
      <c r="G2682" s="77">
        <v>3.7769999999999997</v>
      </c>
      <c r="H2682">
        <v>0</v>
      </c>
      <c r="I2682" s="78">
        <v>13740</v>
      </c>
      <c r="J2682">
        <v>202012</v>
      </c>
      <c r="K2682" s="78">
        <v>13740</v>
      </c>
      <c r="L2682" s="77">
        <f t="shared" si="286"/>
        <v>17.569999999999709</v>
      </c>
      <c r="M2682" s="78">
        <v>23372</v>
      </c>
      <c r="N2682" s="78">
        <v>645.39806999999996</v>
      </c>
      <c r="O2682" s="78">
        <v>2833</v>
      </c>
      <c r="P2682" s="78">
        <v>19.477789999999999</v>
      </c>
      <c r="Q2682" s="144">
        <v>24080.25</v>
      </c>
      <c r="R2682" s="78">
        <v>-27925</v>
      </c>
      <c r="S2682" s="78">
        <v>15163</v>
      </c>
      <c r="T2682" s="78">
        <v>20721</v>
      </c>
      <c r="U2682" s="78">
        <v>48165</v>
      </c>
      <c r="V2682" s="219">
        <v>-0.43020865773902212</v>
      </c>
      <c r="W2682" s="78">
        <v>-7135</v>
      </c>
      <c r="X2682" s="78">
        <v>-7135</v>
      </c>
      <c r="Y2682" s="78">
        <v>-2742</v>
      </c>
      <c r="Z2682" s="78">
        <v>-164</v>
      </c>
      <c r="AA2682" s="78">
        <v>96.16</v>
      </c>
      <c r="AB2682" s="78">
        <v>119.4</v>
      </c>
      <c r="AC2682" s="78">
        <v>18317</v>
      </c>
      <c r="AD2682" s="104">
        <v>1.6947700000000001</v>
      </c>
      <c r="AE2682" s="78">
        <v>13992</v>
      </c>
      <c r="AF2682" s="104">
        <v>0.10365000000000001</v>
      </c>
      <c r="AG2682" s="78">
        <v>-10780</v>
      </c>
      <c r="AH2682" s="104">
        <v>-0.37912000000000001</v>
      </c>
      <c r="AI2682" s="78">
        <v>-15254</v>
      </c>
      <c r="AJ2682" s="104">
        <v>-0.17684</v>
      </c>
      <c r="AK2682" s="78">
        <v>15800</v>
      </c>
      <c r="AL2682" s="78">
        <v>12000</v>
      </c>
      <c r="AM2682" s="8">
        <v>13700</v>
      </c>
      <c r="AN2682" s="78">
        <v>486</v>
      </c>
      <c r="AO2682" s="78">
        <v>14100</v>
      </c>
      <c r="AP2682" s="78">
        <v>12900</v>
      </c>
      <c r="AQ2682" s="78">
        <v>13700</v>
      </c>
      <c r="AR2682" s="78">
        <v>712</v>
      </c>
      <c r="AS2682" s="78">
        <v>14000</v>
      </c>
      <c r="AT2682" s="78">
        <v>13500</v>
      </c>
      <c r="AU2682" s="78">
        <v>13750</v>
      </c>
      <c r="AV2682" s="78">
        <v>204</v>
      </c>
      <c r="AW2682" s="77">
        <v>19.47</v>
      </c>
      <c r="AX2682" s="144">
        <f t="shared" si="288"/>
        <v>0.1</v>
      </c>
      <c r="AY2682" s="144">
        <f t="shared" si="289"/>
        <v>0.16</v>
      </c>
      <c r="AZ2682" s="144">
        <f t="shared" si="290"/>
        <v>0.08</v>
      </c>
      <c r="BA2682" s="54">
        <f t="shared" si="291"/>
        <v>27.454611083621636</v>
      </c>
      <c r="BB2682" s="54">
        <f t="shared" si="292"/>
        <v>16.847388916378371</v>
      </c>
    </row>
    <row r="2683" spans="1:54" x14ac:dyDescent="0.25">
      <c r="A2683" s="3">
        <v>44155</v>
      </c>
      <c r="B2683" s="77">
        <v>13716.44</v>
      </c>
      <c r="C2683" s="77">
        <v>2211.9519799999998</v>
      </c>
      <c r="D2683" s="77">
        <v>-44.843100000000007</v>
      </c>
      <c r="E2683" s="77">
        <f t="shared" si="287"/>
        <v>950.20979999999997</v>
      </c>
      <c r="F2683" s="77">
        <v>-2.0068000000000001</v>
      </c>
      <c r="G2683" s="77">
        <v>12.885199999999999</v>
      </c>
      <c r="H2683">
        <v>0</v>
      </c>
      <c r="I2683" s="78">
        <v>13736</v>
      </c>
      <c r="J2683">
        <v>202012</v>
      </c>
      <c r="K2683" s="78">
        <v>13736</v>
      </c>
      <c r="L2683" s="77">
        <f t="shared" si="286"/>
        <v>19.559999999999491</v>
      </c>
      <c r="M2683" s="78">
        <v>21838</v>
      </c>
      <c r="N2683" s="78">
        <v>602.76113999999995</v>
      </c>
      <c r="O2683" s="78">
        <v>760</v>
      </c>
      <c r="P2683" s="78">
        <v>5.2323700000000004</v>
      </c>
      <c r="Q2683" s="144">
        <v>22028</v>
      </c>
      <c r="R2683" s="78">
        <v>-26715</v>
      </c>
      <c r="S2683" s="78">
        <v>15121</v>
      </c>
      <c r="T2683" s="78">
        <v>18510</v>
      </c>
      <c r="U2683" s="78">
        <v>49222</v>
      </c>
      <c r="V2683" s="219">
        <v>-0.37605135914834831</v>
      </c>
      <c r="W2683" s="78">
        <v>-8028</v>
      </c>
      <c r="X2683" s="78">
        <v>-8028</v>
      </c>
      <c r="Y2683" s="78">
        <v>-3309</v>
      </c>
      <c r="Z2683" s="78">
        <v>-528</v>
      </c>
      <c r="AA2683" s="78">
        <v>96.31</v>
      </c>
      <c r="AB2683" s="78">
        <v>120.04</v>
      </c>
      <c r="AC2683" s="78">
        <v>17755</v>
      </c>
      <c r="AD2683" s="104">
        <v>1.4423299999999999</v>
      </c>
      <c r="AE2683" s="78">
        <v>15117</v>
      </c>
      <c r="AF2683" s="104">
        <v>0.11570999999999999</v>
      </c>
      <c r="AG2683" s="78">
        <v>-11809</v>
      </c>
      <c r="AH2683" s="104">
        <v>-0.37276999999999999</v>
      </c>
      <c r="AI2683" s="78">
        <v>-14289</v>
      </c>
      <c r="AJ2683" s="104">
        <v>-0.21259</v>
      </c>
      <c r="AK2683" s="78">
        <v>15800</v>
      </c>
      <c r="AL2683" s="78">
        <v>12000</v>
      </c>
      <c r="AM2683" s="8">
        <v>13700</v>
      </c>
      <c r="AN2683" s="78">
        <v>466</v>
      </c>
      <c r="AO2683" s="78">
        <v>14100</v>
      </c>
      <c r="AP2683" s="78">
        <v>12900</v>
      </c>
      <c r="AQ2683" s="78">
        <v>13700</v>
      </c>
      <c r="AR2683" s="78">
        <v>703</v>
      </c>
      <c r="AS2683" s="78">
        <v>14000</v>
      </c>
      <c r="AT2683" s="78">
        <v>13700</v>
      </c>
      <c r="AU2683" s="78">
        <v>13750</v>
      </c>
      <c r="AV2683" s="78">
        <v>174</v>
      </c>
      <c r="AW2683" s="77">
        <v>19.13</v>
      </c>
      <c r="AX2683" s="144">
        <f t="shared" si="288"/>
        <v>0.03</v>
      </c>
      <c r="AY2683" s="144">
        <f t="shared" si="289"/>
        <v>0.12</v>
      </c>
      <c r="AZ2683" s="144">
        <f t="shared" si="290"/>
        <v>0.06</v>
      </c>
      <c r="BA2683" s="54">
        <f t="shared" si="291"/>
        <v>27.482859307158851</v>
      </c>
      <c r="BB2683" s="54">
        <f t="shared" si="292"/>
        <v>16.536140692841155</v>
      </c>
    </row>
    <row r="2684" spans="1:54" x14ac:dyDescent="0.25">
      <c r="A2684" s="3">
        <v>44158</v>
      </c>
      <c r="B2684" s="77">
        <v>13878.01</v>
      </c>
      <c r="C2684" s="77">
        <v>2392.56005</v>
      </c>
      <c r="D2684" s="77">
        <v>108.74870000000001</v>
      </c>
      <c r="E2684" s="77">
        <f t="shared" si="287"/>
        <v>1073.5251999999998</v>
      </c>
      <c r="F2684" s="77">
        <v>-2.4600999999999997</v>
      </c>
      <c r="G2684" s="77">
        <v>20.445599999999999</v>
      </c>
      <c r="H2684">
        <v>0</v>
      </c>
      <c r="I2684" s="78">
        <v>13875</v>
      </c>
      <c r="J2684">
        <v>202012</v>
      </c>
      <c r="K2684" s="78">
        <v>13875</v>
      </c>
      <c r="L2684" s="77">
        <f t="shared" si="286"/>
        <v>-3.0100000000002183</v>
      </c>
      <c r="M2684" s="78">
        <v>17282</v>
      </c>
      <c r="N2684" s="78">
        <v>482.601</v>
      </c>
      <c r="O2684" s="78">
        <v>-3658</v>
      </c>
      <c r="P2684" s="78">
        <v>-25.356159999999999</v>
      </c>
      <c r="Q2684" s="144">
        <v>16367.5</v>
      </c>
      <c r="R2684" s="78">
        <v>-25446</v>
      </c>
      <c r="S2684" s="78">
        <v>15145</v>
      </c>
      <c r="T2684" s="78">
        <v>14613</v>
      </c>
      <c r="U2684" s="78">
        <v>50045</v>
      </c>
      <c r="V2684" s="219">
        <v>-0.29199720251773403</v>
      </c>
      <c r="W2684" s="78">
        <v>-8436</v>
      </c>
      <c r="X2684" s="78">
        <v>-8436</v>
      </c>
      <c r="Y2684" s="78">
        <v>-5184</v>
      </c>
      <c r="Z2684" s="78">
        <v>-5107</v>
      </c>
      <c r="AA2684" s="78">
        <v>116.97</v>
      </c>
      <c r="AB2684" s="78">
        <v>138.27000000000001</v>
      </c>
      <c r="AC2684" s="78">
        <v>26383</v>
      </c>
      <c r="AD2684" s="104">
        <v>1.98234</v>
      </c>
      <c r="AE2684" s="78">
        <v>19181</v>
      </c>
      <c r="AF2684" s="104">
        <v>0.14066000000000001</v>
      </c>
      <c r="AG2684" s="78">
        <v>-10583</v>
      </c>
      <c r="AH2684" s="104">
        <v>-0.82923000000000002</v>
      </c>
      <c r="AI2684" s="78">
        <v>-7358</v>
      </c>
      <c r="AJ2684" s="104">
        <v>-0.23891000000000001</v>
      </c>
      <c r="AK2684" s="78">
        <v>15800</v>
      </c>
      <c r="AL2684" s="78">
        <v>12000</v>
      </c>
      <c r="AM2684" s="8">
        <v>13900</v>
      </c>
      <c r="AN2684" s="78">
        <v>455</v>
      </c>
      <c r="AO2684" s="78">
        <v>14100</v>
      </c>
      <c r="AP2684" s="78">
        <v>12800</v>
      </c>
      <c r="AQ2684" s="78">
        <v>13800</v>
      </c>
      <c r="AR2684" s="78">
        <v>723</v>
      </c>
      <c r="AS2684" s="78">
        <v>14000</v>
      </c>
      <c r="AT2684" s="78">
        <v>13700</v>
      </c>
      <c r="AU2684" s="78">
        <v>13900</v>
      </c>
      <c r="AV2684" s="78">
        <v>131</v>
      </c>
      <c r="AW2684" s="77">
        <v>19.809999999999999</v>
      </c>
      <c r="AX2684" s="144">
        <f t="shared" si="288"/>
        <v>0.17</v>
      </c>
      <c r="AY2684" s="144">
        <f t="shared" si="289"/>
        <v>0.2</v>
      </c>
      <c r="AZ2684" s="144">
        <f t="shared" si="290"/>
        <v>0.1</v>
      </c>
      <c r="BA2684" s="54">
        <f t="shared" si="291"/>
        <v>27.429951889203213</v>
      </c>
      <c r="BB2684" s="54">
        <f t="shared" si="292"/>
        <v>16.321048110796792</v>
      </c>
    </row>
    <row r="2685" spans="1:54" x14ac:dyDescent="0.25">
      <c r="A2685" s="3">
        <v>44159</v>
      </c>
      <c r="B2685" s="77">
        <v>13807.13</v>
      </c>
      <c r="C2685" s="77">
        <v>2667.2341900000001</v>
      </c>
      <c r="D2685" s="77">
        <v>-47.677900000000001</v>
      </c>
      <c r="E2685" s="77">
        <f t="shared" si="287"/>
        <v>1073.3460000000002</v>
      </c>
      <c r="F2685" s="77">
        <v>-5.3136999999999999</v>
      </c>
      <c r="G2685" s="77">
        <v>1.8121</v>
      </c>
      <c r="H2685">
        <v>0</v>
      </c>
      <c r="I2685" s="78">
        <v>13804</v>
      </c>
      <c r="J2685">
        <v>202012</v>
      </c>
      <c r="K2685" s="78">
        <v>13804</v>
      </c>
      <c r="L2685" s="77">
        <f t="shared" si="286"/>
        <v>-3.1299999999991996</v>
      </c>
      <c r="M2685" s="78">
        <v>17826</v>
      </c>
      <c r="N2685" s="78">
        <v>495.17367000000002</v>
      </c>
      <c r="O2685" s="78">
        <v>-5492</v>
      </c>
      <c r="P2685" s="78">
        <v>-37.864789999999999</v>
      </c>
      <c r="Q2685" s="144">
        <v>16453</v>
      </c>
      <c r="R2685" s="78">
        <v>-25085</v>
      </c>
      <c r="S2685" s="78">
        <v>14256</v>
      </c>
      <c r="T2685" s="78">
        <v>12950</v>
      </c>
      <c r="U2685" s="78">
        <v>52487</v>
      </c>
      <c r="V2685" s="219">
        <v>-0.24672776115990627</v>
      </c>
      <c r="W2685" s="78">
        <v>-8747</v>
      </c>
      <c r="X2685" s="78">
        <v>-4118</v>
      </c>
      <c r="Y2685" s="78">
        <v>-5413</v>
      </c>
      <c r="Z2685" s="78">
        <v>-5117</v>
      </c>
      <c r="AA2685" s="78">
        <v>86.85</v>
      </c>
      <c r="AB2685" s="78">
        <v>122.72</v>
      </c>
      <c r="AC2685" s="78">
        <v>24893</v>
      </c>
      <c r="AD2685" s="104">
        <v>1.4795499999999999</v>
      </c>
      <c r="AE2685" s="78">
        <v>21797</v>
      </c>
      <c r="AF2685" s="104">
        <v>0.16825000000000001</v>
      </c>
      <c r="AG2685" s="78">
        <v>-17501</v>
      </c>
      <c r="AH2685" s="104">
        <v>-0.60158</v>
      </c>
      <c r="AI2685" s="78">
        <v>-9497</v>
      </c>
      <c r="AJ2685" s="104">
        <v>-0.31792999999999999</v>
      </c>
      <c r="AK2685" s="78">
        <v>15800</v>
      </c>
      <c r="AL2685" s="78">
        <v>12000</v>
      </c>
      <c r="AM2685" s="8">
        <v>13800</v>
      </c>
      <c r="AN2685" s="78">
        <v>436</v>
      </c>
      <c r="AO2685" s="78">
        <v>14100</v>
      </c>
      <c r="AP2685" s="78">
        <v>12800</v>
      </c>
      <c r="AQ2685" s="78">
        <v>13700</v>
      </c>
      <c r="AR2685" s="78">
        <v>709</v>
      </c>
      <c r="AS2685" s="78">
        <v>14000</v>
      </c>
      <c r="AT2685" s="78">
        <v>13700</v>
      </c>
      <c r="AU2685" s="78">
        <v>13800</v>
      </c>
      <c r="AV2685" s="78">
        <v>90</v>
      </c>
      <c r="AW2685" s="77">
        <v>19.559999999999999</v>
      </c>
      <c r="AX2685" s="144">
        <f t="shared" si="288"/>
        <v>0.17</v>
      </c>
      <c r="AY2685" s="144">
        <f t="shared" si="289"/>
        <v>0.2</v>
      </c>
      <c r="AZ2685" s="144">
        <f t="shared" si="290"/>
        <v>0.1</v>
      </c>
      <c r="BA2685" s="54">
        <f t="shared" si="291"/>
        <v>27.295925436535789</v>
      </c>
      <c r="BB2685" s="54">
        <f t="shared" si="292"/>
        <v>16.08407456346422</v>
      </c>
    </row>
    <row r="2686" spans="1:54" x14ac:dyDescent="0.25">
      <c r="A2686" s="3">
        <v>44160</v>
      </c>
      <c r="B2686" s="77">
        <v>13738.83</v>
      </c>
      <c r="C2686" s="77">
        <v>2685.0393600000002</v>
      </c>
      <c r="D2686" s="77">
        <v>-106.31700000000001</v>
      </c>
      <c r="E2686" s="77">
        <f t="shared" si="287"/>
        <v>1039.8387000000002</v>
      </c>
      <c r="F2686" s="77">
        <v>-9.7814999999999994</v>
      </c>
      <c r="G2686" s="77">
        <v>-22.322600000000001</v>
      </c>
      <c r="H2686" t="s">
        <v>2010</v>
      </c>
      <c r="I2686" s="78">
        <v>13709</v>
      </c>
      <c r="J2686">
        <v>202012</v>
      </c>
      <c r="K2686" s="78">
        <v>13709</v>
      </c>
      <c r="L2686" s="77">
        <f t="shared" si="286"/>
        <v>-29.829999999999927</v>
      </c>
      <c r="M2686" s="78">
        <v>18946</v>
      </c>
      <c r="N2686" s="78">
        <v>523.56912</v>
      </c>
      <c r="O2686" s="78">
        <v>-6144</v>
      </c>
      <c r="P2686" s="78">
        <v>-42.071759999999998</v>
      </c>
      <c r="Q2686" s="144">
        <v>17410</v>
      </c>
      <c r="R2686" s="78">
        <v>-24048</v>
      </c>
      <c r="S2686" s="78">
        <v>12566</v>
      </c>
      <c r="T2686" s="78">
        <v>11088</v>
      </c>
      <c r="U2686" s="78">
        <v>54079</v>
      </c>
      <c r="V2686" s="219">
        <v>-0.20503337709646999</v>
      </c>
      <c r="W2686" s="78">
        <v>-9333</v>
      </c>
      <c r="X2686" s="78">
        <v>-4910</v>
      </c>
      <c r="Y2686" s="78">
        <v>-5853</v>
      </c>
      <c r="Z2686" s="78">
        <v>-2418</v>
      </c>
      <c r="AA2686" s="78">
        <v>90.09</v>
      </c>
      <c r="AB2686" s="78">
        <v>106.61</v>
      </c>
      <c r="AC2686" s="78">
        <v>17177</v>
      </c>
      <c r="AD2686" s="104">
        <v>1.21923</v>
      </c>
      <c r="AE2686" s="78">
        <v>12123</v>
      </c>
      <c r="AF2686" s="104">
        <v>6.7280000000000006E-2</v>
      </c>
      <c r="AG2686" s="78">
        <v>-5321</v>
      </c>
      <c r="AH2686" s="104">
        <v>-7.5420000000000001E-2</v>
      </c>
      <c r="AI2686" s="78">
        <v>-20706</v>
      </c>
      <c r="AJ2686" s="104">
        <v>-0.20876</v>
      </c>
      <c r="AK2686" s="78">
        <v>15800</v>
      </c>
      <c r="AL2686" s="78">
        <v>12000</v>
      </c>
      <c r="AM2686" s="8">
        <v>13700</v>
      </c>
      <c r="AN2686" s="78">
        <v>424</v>
      </c>
      <c r="AO2686" s="78">
        <v>14500</v>
      </c>
      <c r="AP2686" s="78">
        <v>12800</v>
      </c>
      <c r="AQ2686" s="78">
        <v>13600</v>
      </c>
      <c r="AR2686" s="78">
        <v>699</v>
      </c>
      <c r="AS2686" s="78">
        <v>14000</v>
      </c>
      <c r="AT2686" s="78">
        <v>13300</v>
      </c>
      <c r="AU2686" s="78">
        <v>13750</v>
      </c>
      <c r="AV2686" s="78">
        <v>221</v>
      </c>
      <c r="AW2686" s="77">
        <v>19.23</v>
      </c>
      <c r="AX2686" s="144">
        <f t="shared" si="288"/>
        <v>0.06</v>
      </c>
      <c r="AY2686" s="144">
        <f t="shared" si="289"/>
        <v>0.14000000000000001</v>
      </c>
      <c r="AZ2686" s="144">
        <f t="shared" si="290"/>
        <v>7.0000000000000007E-2</v>
      </c>
      <c r="BA2686" s="54">
        <f t="shared" si="291"/>
        <v>27.126002777932431</v>
      </c>
      <c r="BB2686" s="54">
        <f t="shared" si="292"/>
        <v>15.83399722206757</v>
      </c>
    </row>
    <row r="2687" spans="1:54" x14ac:dyDescent="0.25">
      <c r="A2687" s="3">
        <v>44161</v>
      </c>
      <c r="B2687" s="77">
        <v>13845.66</v>
      </c>
      <c r="C2687" s="77">
        <v>2214.94382</v>
      </c>
      <c r="D2687" s="77">
        <v>32.035899999999998</v>
      </c>
      <c r="E2687" s="77">
        <f t="shared" si="287"/>
        <v>1232.8809000000003</v>
      </c>
      <c r="F2687" s="77">
        <v>-8.0784000000000002</v>
      </c>
      <c r="G2687" s="77">
        <v>6.7088000000000001</v>
      </c>
      <c r="H2687">
        <v>0</v>
      </c>
      <c r="I2687" s="78">
        <v>13841</v>
      </c>
      <c r="J2687">
        <v>202012</v>
      </c>
      <c r="K2687" s="78">
        <v>13841</v>
      </c>
      <c r="L2687" s="77">
        <f t="shared" si="286"/>
        <v>-4.6599999999998545</v>
      </c>
      <c r="M2687" s="78">
        <v>14996</v>
      </c>
      <c r="N2687" s="78">
        <v>419.48520000000002</v>
      </c>
      <c r="O2687" s="78">
        <v>-3379</v>
      </c>
      <c r="P2687" s="78">
        <v>-23.335550000000001</v>
      </c>
      <c r="Q2687" s="144">
        <v>14151.25</v>
      </c>
      <c r="R2687" s="78">
        <v>-22256</v>
      </c>
      <c r="S2687" s="78">
        <v>12473</v>
      </c>
      <c r="T2687" s="78">
        <v>13422</v>
      </c>
      <c r="U2687" s="78">
        <v>58356</v>
      </c>
      <c r="V2687" s="219">
        <v>-0.23000205634382068</v>
      </c>
      <c r="W2687" s="78">
        <v>-12299</v>
      </c>
      <c r="X2687" s="78">
        <v>-7068</v>
      </c>
      <c r="Y2687" s="78">
        <v>-9513</v>
      </c>
      <c r="Z2687" s="78">
        <v>-7752</v>
      </c>
      <c r="AA2687" s="78">
        <v>113.49</v>
      </c>
      <c r="AB2687" s="78">
        <v>115.2</v>
      </c>
      <c r="AC2687" s="78">
        <v>27071</v>
      </c>
      <c r="AD2687" s="104">
        <v>1.6278900000000001</v>
      </c>
      <c r="AE2687" s="78">
        <v>19324</v>
      </c>
      <c r="AF2687" s="104">
        <v>0.23893</v>
      </c>
      <c r="AG2687" s="78">
        <v>1392</v>
      </c>
      <c r="AH2687" s="104">
        <v>-0.16850999999999999</v>
      </c>
      <c r="AI2687" s="78">
        <v>-20733</v>
      </c>
      <c r="AJ2687" s="104">
        <v>-0.36631000000000002</v>
      </c>
      <c r="AK2687" s="78">
        <v>15800</v>
      </c>
      <c r="AL2687" s="78">
        <v>12000</v>
      </c>
      <c r="AM2687" s="8">
        <v>13800</v>
      </c>
      <c r="AN2687" s="78">
        <v>386</v>
      </c>
      <c r="AO2687" s="78">
        <v>14500</v>
      </c>
      <c r="AP2687" s="78">
        <v>12900</v>
      </c>
      <c r="AQ2687" s="78">
        <v>13800</v>
      </c>
      <c r="AR2687" s="78">
        <v>661</v>
      </c>
      <c r="AS2687" s="78">
        <v>14100</v>
      </c>
      <c r="AT2687" s="78">
        <v>13600</v>
      </c>
      <c r="AU2687" s="78">
        <v>13850</v>
      </c>
      <c r="AV2687" s="78">
        <v>167</v>
      </c>
      <c r="AW2687" s="77">
        <v>17.420000000000002</v>
      </c>
      <c r="AX2687" s="144">
        <f t="shared" si="288"/>
        <v>0</v>
      </c>
      <c r="AY2687" s="144">
        <f t="shared" si="289"/>
        <v>0.02</v>
      </c>
      <c r="AZ2687" s="144">
        <f t="shared" si="290"/>
        <v>0.01</v>
      </c>
      <c r="BA2687" s="54">
        <f t="shared" si="291"/>
        <v>26.781321088052227</v>
      </c>
      <c r="BB2687" s="54">
        <f t="shared" si="292"/>
        <v>15.426678911947771</v>
      </c>
    </row>
    <row r="2688" spans="1:54" x14ac:dyDescent="0.25">
      <c r="A2688" s="3">
        <v>44162</v>
      </c>
      <c r="B2688" s="77">
        <v>13867.09</v>
      </c>
      <c r="C2688" s="77">
        <v>2408.5842400000001</v>
      </c>
      <c r="D2688" s="77">
        <v>-32.193200000000004</v>
      </c>
      <c r="E2688" s="77">
        <f t="shared" si="287"/>
        <v>1422.7959000000003</v>
      </c>
      <c r="F2688" s="77">
        <v>5.7979999999999992</v>
      </c>
      <c r="G2688" s="77">
        <v>11.116900000000001</v>
      </c>
      <c r="H2688">
        <v>0</v>
      </c>
      <c r="I2688" s="78">
        <v>13878</v>
      </c>
      <c r="J2688">
        <v>202012</v>
      </c>
      <c r="K2688" s="78">
        <v>13878</v>
      </c>
      <c r="L2688" s="77">
        <f t="shared" si="286"/>
        <v>10.909999999999854</v>
      </c>
      <c r="M2688" s="78">
        <v>16813</v>
      </c>
      <c r="N2688" s="78">
        <v>471.33771000000002</v>
      </c>
      <c r="O2688" s="78">
        <v>-2822</v>
      </c>
      <c r="P2688" s="78">
        <v>-19.541149999999998</v>
      </c>
      <c r="Q2688" s="144">
        <v>16107.5</v>
      </c>
      <c r="R2688" s="78">
        <v>-22074</v>
      </c>
      <c r="S2688" s="78">
        <v>12774</v>
      </c>
      <c r="T2688" s="78">
        <v>14700</v>
      </c>
      <c r="U2688" s="78">
        <v>59755</v>
      </c>
      <c r="V2688" s="219">
        <v>-0.24600451845033888</v>
      </c>
      <c r="W2688" s="78">
        <v>-9426</v>
      </c>
      <c r="X2688" s="78">
        <v>-3932</v>
      </c>
      <c r="Y2688" s="78">
        <v>-6759</v>
      </c>
      <c r="Z2688" s="78">
        <v>-5363</v>
      </c>
      <c r="AA2688" s="78">
        <v>120.27</v>
      </c>
      <c r="AB2688" s="78">
        <v>121.89</v>
      </c>
      <c r="AC2688" s="78">
        <v>27912</v>
      </c>
      <c r="AD2688" s="104">
        <v>1.5860799999999999</v>
      </c>
      <c r="AE2688" s="78">
        <v>20166</v>
      </c>
      <c r="AF2688" s="104">
        <v>0.15149000000000001</v>
      </c>
      <c r="AG2688" s="78">
        <v>5257</v>
      </c>
      <c r="AH2688" s="104">
        <v>-6.8799999999999998E-3</v>
      </c>
      <c r="AI2688" s="78">
        <v>-22138</v>
      </c>
      <c r="AJ2688" s="104">
        <v>-0.32240999999999997</v>
      </c>
      <c r="AK2688" s="78">
        <v>15800</v>
      </c>
      <c r="AL2688" s="78">
        <v>12000</v>
      </c>
      <c r="AM2688" s="8">
        <v>13900</v>
      </c>
      <c r="AN2688" s="78">
        <v>354</v>
      </c>
      <c r="AO2688" s="78">
        <v>14500</v>
      </c>
      <c r="AP2688" s="78">
        <v>12900</v>
      </c>
      <c r="AQ2688" s="78">
        <v>13800</v>
      </c>
      <c r="AR2688" s="78">
        <v>637</v>
      </c>
      <c r="AS2688" s="78">
        <v>14050</v>
      </c>
      <c r="AT2688" s="78">
        <v>13550</v>
      </c>
      <c r="AU2688" s="78">
        <v>13900</v>
      </c>
      <c r="AV2688" s="78">
        <v>148</v>
      </c>
      <c r="AW2688" s="77">
        <v>17.61</v>
      </c>
      <c r="AX2688" s="144">
        <f t="shared" si="288"/>
        <v>0.03</v>
      </c>
      <c r="AY2688" s="144">
        <f t="shared" si="289"/>
        <v>0.02</v>
      </c>
      <c r="AZ2688" s="144">
        <f t="shared" si="290"/>
        <v>0.02</v>
      </c>
      <c r="BA2688" s="54">
        <f t="shared" si="291"/>
        <v>25.675687576832509</v>
      </c>
      <c r="BB2688" s="54">
        <f t="shared" si="292"/>
        <v>15.558312423167498</v>
      </c>
    </row>
    <row r="2689" spans="1:54" x14ac:dyDescent="0.25">
      <c r="A2689" s="3">
        <v>44165</v>
      </c>
      <c r="B2689" s="77">
        <v>13722.89</v>
      </c>
      <c r="C2689" s="77">
        <v>4096.8646500000004</v>
      </c>
      <c r="D2689" s="77">
        <v>-332.81849999999997</v>
      </c>
      <c r="E2689" s="77">
        <f t="shared" si="287"/>
        <v>1060.8809000000001</v>
      </c>
      <c r="F2689" s="77">
        <v>-11.401</v>
      </c>
      <c r="G2689" s="77">
        <v>16.955100000000002</v>
      </c>
      <c r="H2689">
        <v>0</v>
      </c>
      <c r="I2689" s="78">
        <v>13722</v>
      </c>
      <c r="J2689">
        <v>202012</v>
      </c>
      <c r="K2689" s="78">
        <v>13722</v>
      </c>
      <c r="L2689" s="77">
        <f t="shared" si="286"/>
        <v>-0.88999999999941792</v>
      </c>
      <c r="M2689" s="78">
        <v>11640</v>
      </c>
      <c r="N2689" s="78">
        <v>323.99007</v>
      </c>
      <c r="O2689" s="78">
        <v>-4256</v>
      </c>
      <c r="P2689" s="78">
        <v>-29.136849999999999</v>
      </c>
      <c r="Q2689" s="144">
        <v>10576</v>
      </c>
      <c r="R2689" s="78">
        <v>-22498</v>
      </c>
      <c r="S2689" s="78">
        <v>16010</v>
      </c>
      <c r="T2689" s="78">
        <v>13141</v>
      </c>
      <c r="U2689" s="78">
        <v>55813</v>
      </c>
      <c r="V2689" s="219">
        <v>-0.23544693888520596</v>
      </c>
      <c r="W2689" s="78">
        <v>-11539</v>
      </c>
      <c r="X2689" s="78">
        <v>-11434</v>
      </c>
      <c r="Y2689" s="78">
        <v>-9382</v>
      </c>
      <c r="Z2689" s="78">
        <v>-9277</v>
      </c>
      <c r="AA2689" s="78">
        <v>97.68</v>
      </c>
      <c r="AB2689" s="78">
        <v>110.22</v>
      </c>
      <c r="AC2689" s="78">
        <v>30832</v>
      </c>
      <c r="AD2689" s="104">
        <v>1.07281</v>
      </c>
      <c r="AE2689" s="78">
        <v>22287</v>
      </c>
      <c r="AF2689" s="104">
        <v>0.1323</v>
      </c>
      <c r="AG2689" s="78">
        <v>-14423</v>
      </c>
      <c r="AH2689" s="104">
        <v>-0.36058000000000001</v>
      </c>
      <c r="AI2689" s="78">
        <v>-8955</v>
      </c>
      <c r="AJ2689" s="104">
        <v>0.38800000000000001</v>
      </c>
      <c r="AK2689" s="78">
        <v>14000</v>
      </c>
      <c r="AL2689" s="78">
        <v>12000</v>
      </c>
      <c r="AM2689" s="8">
        <v>13700</v>
      </c>
      <c r="AN2689" s="78">
        <v>372</v>
      </c>
      <c r="AO2689" s="78">
        <v>14500</v>
      </c>
      <c r="AP2689" s="78">
        <v>12900</v>
      </c>
      <c r="AQ2689" s="78">
        <v>13600</v>
      </c>
      <c r="AR2689" s="78">
        <v>661</v>
      </c>
      <c r="AS2689" s="78">
        <v>14000</v>
      </c>
      <c r="AT2689" s="78">
        <v>13550</v>
      </c>
      <c r="AU2689" s="78">
        <v>13750</v>
      </c>
      <c r="AV2689" s="78">
        <v>130</v>
      </c>
      <c r="AW2689" s="77">
        <v>18.57</v>
      </c>
      <c r="AX2689" s="144">
        <f t="shared" si="288"/>
        <v>0.06</v>
      </c>
      <c r="AY2689" s="144">
        <f t="shared" si="289"/>
        <v>0.06</v>
      </c>
      <c r="AZ2689" s="144">
        <f t="shared" si="290"/>
        <v>0.06</v>
      </c>
      <c r="BA2689" s="54">
        <f t="shared" si="291"/>
        <v>24.205361006307257</v>
      </c>
      <c r="BB2689" s="54">
        <f t="shared" si="292"/>
        <v>16.153638993692745</v>
      </c>
    </row>
    <row r="2690" spans="1:54" x14ac:dyDescent="0.25">
      <c r="A2690" s="3">
        <v>44166</v>
      </c>
      <c r="B2690" s="77">
        <v>13885.67</v>
      </c>
      <c r="C2690" s="77">
        <v>2613.9108299999998</v>
      </c>
      <c r="D2690" s="77">
        <v>4.8683999999999994</v>
      </c>
      <c r="E2690" s="77">
        <f t="shared" si="287"/>
        <v>920.58870000000024</v>
      </c>
      <c r="F2690" s="77">
        <v>-5.7944000000000004</v>
      </c>
      <c r="G2690" s="77">
        <v>5.4194000000000004</v>
      </c>
      <c r="H2690">
        <v>0</v>
      </c>
      <c r="I2690" s="78">
        <v>13877</v>
      </c>
      <c r="J2690">
        <v>202012</v>
      </c>
      <c r="K2690" s="78">
        <v>13877</v>
      </c>
      <c r="L2690" s="77">
        <f t="shared" si="286"/>
        <v>-8.6700000000000728</v>
      </c>
      <c r="M2690" s="78">
        <v>8171</v>
      </c>
      <c r="N2690" s="78">
        <v>231.03378000000001</v>
      </c>
      <c r="O2690" s="78">
        <v>-2877</v>
      </c>
      <c r="P2690" s="78">
        <v>-19.919329999999999</v>
      </c>
      <c r="Q2690" s="144">
        <v>7451.75</v>
      </c>
      <c r="R2690" s="78">
        <v>-20935</v>
      </c>
      <c r="S2690" s="78">
        <v>15546</v>
      </c>
      <c r="T2690" s="78">
        <v>13188</v>
      </c>
      <c r="U2690" s="78">
        <v>58457</v>
      </c>
      <c r="V2690" s="219">
        <v>-0.22560172434438988</v>
      </c>
      <c r="W2690" s="78">
        <v>-10928</v>
      </c>
      <c r="X2690" s="78">
        <v>-10713</v>
      </c>
      <c r="Y2690" s="78">
        <v>-10546</v>
      </c>
      <c r="Z2690" s="78">
        <v>-10331</v>
      </c>
      <c r="AA2690" s="78">
        <v>105.4</v>
      </c>
      <c r="AB2690" s="78">
        <v>118.26</v>
      </c>
      <c r="AC2690" s="78">
        <v>32456</v>
      </c>
      <c r="AD2690" s="104">
        <v>1.64167</v>
      </c>
      <c r="AE2690" s="78">
        <v>22736</v>
      </c>
      <c r="AF2690" s="104">
        <v>0.11559999999999999</v>
      </c>
      <c r="AG2690" s="78">
        <v>-16316</v>
      </c>
      <c r="AH2690" s="104">
        <v>-0.72875999999999996</v>
      </c>
      <c r="AI2690" s="78">
        <v>-15648</v>
      </c>
      <c r="AJ2690" s="104">
        <v>-5.806E-2</v>
      </c>
      <c r="AK2690" s="78">
        <v>14000</v>
      </c>
      <c r="AL2690" s="78">
        <v>12000</v>
      </c>
      <c r="AM2690" s="8">
        <v>13900</v>
      </c>
      <c r="AN2690" s="78">
        <v>343</v>
      </c>
      <c r="AO2690" s="78">
        <v>14500</v>
      </c>
      <c r="AP2690" s="78">
        <v>13100</v>
      </c>
      <c r="AQ2690" s="78">
        <v>13800</v>
      </c>
      <c r="AR2690" s="78">
        <v>639</v>
      </c>
      <c r="AS2690" s="78">
        <v>14000</v>
      </c>
      <c r="AT2690" s="78">
        <v>13550</v>
      </c>
      <c r="AU2690" s="78">
        <v>13900</v>
      </c>
      <c r="AV2690" s="78">
        <v>82.5</v>
      </c>
      <c r="AW2690" s="77">
        <v>18.57</v>
      </c>
      <c r="AX2690" s="144">
        <f t="shared" si="288"/>
        <v>0.06</v>
      </c>
      <c r="AY2690" s="144">
        <f t="shared" si="289"/>
        <v>0.06</v>
      </c>
      <c r="AZ2690" s="144">
        <f t="shared" si="290"/>
        <v>0.06</v>
      </c>
      <c r="BA2690" s="54">
        <f t="shared" si="291"/>
        <v>22.760556794586609</v>
      </c>
      <c r="BB2690" s="54">
        <f t="shared" si="292"/>
        <v>16.844443205413395</v>
      </c>
    </row>
    <row r="2691" spans="1:54" x14ac:dyDescent="0.25">
      <c r="A2691" s="3">
        <v>44167</v>
      </c>
      <c r="B2691" s="77">
        <v>13989.14</v>
      </c>
      <c r="C2691" s="77">
        <v>2902.12212</v>
      </c>
      <c r="D2691" s="77">
        <v>25.4785</v>
      </c>
      <c r="E2691" s="77">
        <f t="shared" si="287"/>
        <v>884.63410000000033</v>
      </c>
      <c r="F2691" s="77">
        <v>1.4950999999999999</v>
      </c>
      <c r="G2691" s="77">
        <v>3.6918000000000002</v>
      </c>
      <c r="H2691" t="s">
        <v>2011</v>
      </c>
      <c r="I2691" s="78">
        <v>13956</v>
      </c>
      <c r="J2691">
        <v>202012</v>
      </c>
      <c r="K2691" s="78">
        <v>13956</v>
      </c>
      <c r="L2691" s="77">
        <f t="shared" ref="L2691:L2754" si="293">K2691-B2691</f>
        <v>-33.139999999999418</v>
      </c>
      <c r="M2691" s="78">
        <v>9736</v>
      </c>
      <c r="N2691" s="78">
        <v>276.20855</v>
      </c>
      <c r="O2691" s="78">
        <v>760</v>
      </c>
      <c r="P2691" s="78">
        <v>5.33453</v>
      </c>
      <c r="Q2691" s="144">
        <v>9926</v>
      </c>
      <c r="R2691" s="78">
        <v>-20068</v>
      </c>
      <c r="S2691" s="78">
        <v>15522</v>
      </c>
      <c r="T2691" s="78">
        <v>18070</v>
      </c>
      <c r="U2691" s="78">
        <v>61628</v>
      </c>
      <c r="V2691" s="219">
        <v>-0.29321087817225938</v>
      </c>
      <c r="W2691" s="78">
        <v>-7655</v>
      </c>
      <c r="X2691" s="78">
        <v>-7655</v>
      </c>
      <c r="Y2691" s="78">
        <v>-7828</v>
      </c>
      <c r="Z2691" s="78">
        <v>-8055</v>
      </c>
      <c r="AA2691" s="78">
        <v>96.96</v>
      </c>
      <c r="AB2691" s="78">
        <v>114.73</v>
      </c>
      <c r="AC2691" s="78">
        <v>24454</v>
      </c>
      <c r="AD2691" s="104">
        <v>1.6839999999999999</v>
      </c>
      <c r="AE2691" s="78">
        <v>13522</v>
      </c>
      <c r="AF2691" s="104">
        <v>8.2659999999999997E-2</v>
      </c>
      <c r="AG2691" s="78">
        <v>-16036</v>
      </c>
      <c r="AH2691" s="104">
        <v>-0.77768999999999999</v>
      </c>
      <c r="AI2691" s="78">
        <v>-17987</v>
      </c>
      <c r="AJ2691" s="104">
        <v>-0.27002999999999999</v>
      </c>
      <c r="AK2691" s="78">
        <v>14000</v>
      </c>
      <c r="AL2691" s="78">
        <v>12000</v>
      </c>
      <c r="AM2691" s="8">
        <v>14000</v>
      </c>
      <c r="AN2691" s="78">
        <v>331</v>
      </c>
      <c r="AO2691" s="78">
        <v>14500</v>
      </c>
      <c r="AP2691" s="78">
        <v>13100</v>
      </c>
      <c r="AQ2691" s="78">
        <v>13900</v>
      </c>
      <c r="AR2691" s="78">
        <v>645</v>
      </c>
      <c r="AS2691" s="78">
        <v>14400</v>
      </c>
      <c r="AT2691" s="78">
        <v>13400</v>
      </c>
      <c r="AU2691" s="78">
        <v>13950</v>
      </c>
      <c r="AV2691" s="78">
        <v>228</v>
      </c>
      <c r="AW2691" s="77">
        <v>18.87</v>
      </c>
      <c r="AX2691" s="144">
        <f t="shared" si="288"/>
        <v>0.17</v>
      </c>
      <c r="AY2691" s="144">
        <f t="shared" si="289"/>
        <v>0.1</v>
      </c>
      <c r="AZ2691" s="144">
        <f t="shared" si="290"/>
        <v>0.1</v>
      </c>
      <c r="BA2691" s="54">
        <f t="shared" si="291"/>
        <v>21.874075285336435</v>
      </c>
      <c r="BB2691" s="54">
        <f t="shared" si="292"/>
        <v>17.240924714663567</v>
      </c>
    </row>
    <row r="2692" spans="1:54" x14ac:dyDescent="0.25">
      <c r="A2692" s="3">
        <v>44168</v>
      </c>
      <c r="B2692" s="77">
        <v>13977.09</v>
      </c>
      <c r="C2692" s="77">
        <v>2705.7174300000001</v>
      </c>
      <c r="D2692" s="77">
        <v>-64.784700000000001</v>
      </c>
      <c r="E2692" s="77">
        <f t="shared" si="287"/>
        <v>666.13200000000029</v>
      </c>
      <c r="F2692" s="77">
        <v>-5.5000000000000005E-3</v>
      </c>
      <c r="G2692" s="77">
        <v>-12.2577</v>
      </c>
      <c r="H2692">
        <v>0</v>
      </c>
      <c r="I2692" s="78">
        <v>13986</v>
      </c>
      <c r="J2692">
        <v>202012</v>
      </c>
      <c r="K2692" s="78">
        <v>13986</v>
      </c>
      <c r="L2692" s="77">
        <f t="shared" si="293"/>
        <v>8.9099999999998545</v>
      </c>
      <c r="M2692" s="78">
        <v>10258</v>
      </c>
      <c r="N2692" s="78">
        <v>291.72269999999997</v>
      </c>
      <c r="O2692" s="78">
        <v>-120</v>
      </c>
      <c r="P2692" s="78">
        <v>-0.79964999999999997</v>
      </c>
      <c r="Q2692" s="144">
        <v>10228</v>
      </c>
      <c r="R2692" s="78">
        <v>-19867</v>
      </c>
      <c r="S2692" s="78">
        <v>15823</v>
      </c>
      <c r="T2692" s="78">
        <v>17867</v>
      </c>
      <c r="U2692" s="78">
        <v>61091</v>
      </c>
      <c r="V2692" s="219">
        <v>-0.29246533859324614</v>
      </c>
      <c r="W2692" s="78">
        <v>-5132</v>
      </c>
      <c r="X2692" s="78">
        <v>-9532</v>
      </c>
      <c r="Y2692" s="78">
        <v>-6272</v>
      </c>
      <c r="Z2692" s="78">
        <v>-6530</v>
      </c>
      <c r="AA2692" s="78">
        <v>103.57</v>
      </c>
      <c r="AB2692" s="78">
        <v>113.58</v>
      </c>
      <c r="AC2692" s="78">
        <v>23439</v>
      </c>
      <c r="AD2692" s="104">
        <v>1.54189</v>
      </c>
      <c r="AE2692" s="78">
        <v>13221</v>
      </c>
      <c r="AF2692" s="104">
        <v>3.637E-2</v>
      </c>
      <c r="AG2692" s="78">
        <v>-13740</v>
      </c>
      <c r="AH2692" s="104">
        <v>-0.99150000000000005</v>
      </c>
      <c r="AI2692" s="78">
        <v>-8665</v>
      </c>
      <c r="AJ2692" s="104">
        <v>-3.3529999999999997E-2</v>
      </c>
      <c r="AK2692" s="78">
        <v>14000</v>
      </c>
      <c r="AL2692" s="78">
        <v>12000</v>
      </c>
      <c r="AM2692" s="8">
        <v>14000</v>
      </c>
      <c r="AN2692" s="78">
        <v>306</v>
      </c>
      <c r="AO2692" s="78">
        <v>14500</v>
      </c>
      <c r="AP2692" s="78">
        <v>13100</v>
      </c>
      <c r="AQ2692" s="78">
        <v>13900</v>
      </c>
      <c r="AR2692" s="78">
        <v>621</v>
      </c>
      <c r="AS2692" s="78">
        <v>14400</v>
      </c>
      <c r="AT2692" s="78">
        <v>13800</v>
      </c>
      <c r="AU2692" s="78">
        <v>14000</v>
      </c>
      <c r="AV2692" s="78">
        <v>190</v>
      </c>
      <c r="AW2692" s="77">
        <v>17.670000000000002</v>
      </c>
      <c r="AX2692" s="144">
        <f t="shared" si="288"/>
        <v>0.06</v>
      </c>
      <c r="AY2692" s="144">
        <f t="shared" si="289"/>
        <v>0.04</v>
      </c>
      <c r="AZ2692" s="144">
        <f t="shared" si="290"/>
        <v>0.03</v>
      </c>
      <c r="BA2692" s="54">
        <f t="shared" si="291"/>
        <v>21.570927909226612</v>
      </c>
      <c r="BB2692" s="54">
        <f t="shared" si="292"/>
        <v>17.135072090773392</v>
      </c>
    </row>
    <row r="2693" spans="1:54" x14ac:dyDescent="0.25">
      <c r="A2693" s="3">
        <v>44169</v>
      </c>
      <c r="B2693" s="77">
        <v>14132.44</v>
      </c>
      <c r="C2693" s="77">
        <v>2906.3090200000001</v>
      </c>
      <c r="D2693" s="77">
        <v>146.7672</v>
      </c>
      <c r="E2693" s="77">
        <f t="shared" si="287"/>
        <v>675.19629999999972</v>
      </c>
      <c r="F2693" s="77">
        <v>-7.3241999999999994</v>
      </c>
      <c r="G2693" s="77">
        <v>-12.520199999999999</v>
      </c>
      <c r="H2693">
        <v>0</v>
      </c>
      <c r="I2693" s="78">
        <v>14138</v>
      </c>
      <c r="J2693">
        <v>202012</v>
      </c>
      <c r="K2693" s="78">
        <v>14138</v>
      </c>
      <c r="L2693" s="77">
        <f t="shared" si="293"/>
        <v>5.5599999999994907</v>
      </c>
      <c r="M2693" s="78">
        <v>9762</v>
      </c>
      <c r="N2693" s="78">
        <v>282.16737000000001</v>
      </c>
      <c r="O2693" s="78">
        <v>-172</v>
      </c>
      <c r="P2693" s="78">
        <v>-1.1871799999999999</v>
      </c>
      <c r="Q2693" s="144">
        <v>9719</v>
      </c>
      <c r="R2693" s="78">
        <v>-19106</v>
      </c>
      <c r="S2693" s="78">
        <v>15879</v>
      </c>
      <c r="T2693" s="78">
        <v>17671</v>
      </c>
      <c r="U2693" s="78">
        <v>67645</v>
      </c>
      <c r="V2693" s="219">
        <v>-0.26123142878261513</v>
      </c>
      <c r="W2693" s="78">
        <v>-6076</v>
      </c>
      <c r="X2693" s="78">
        <v>-5134</v>
      </c>
      <c r="Y2693" s="78">
        <v>-8589</v>
      </c>
      <c r="Z2693" s="78">
        <v>-7647</v>
      </c>
      <c r="AA2693" s="78">
        <v>112.37</v>
      </c>
      <c r="AB2693" s="78">
        <v>124.19</v>
      </c>
      <c r="AC2693" s="78">
        <v>29584</v>
      </c>
      <c r="AD2693" s="104">
        <v>2.6058699999999999</v>
      </c>
      <c r="AE2693" s="78">
        <v>12036</v>
      </c>
      <c r="AF2693" s="104">
        <v>2.274E-2</v>
      </c>
      <c r="AG2693" s="78">
        <v>-18463</v>
      </c>
      <c r="AH2693" s="104">
        <v>-2.3428399999999998</v>
      </c>
      <c r="AI2693" s="78">
        <v>-4142</v>
      </c>
      <c r="AJ2693" s="104">
        <v>0.12881000000000001</v>
      </c>
      <c r="AK2693" s="78">
        <v>14300</v>
      </c>
      <c r="AL2693" s="78">
        <v>12000</v>
      </c>
      <c r="AM2693" s="8">
        <v>14100</v>
      </c>
      <c r="AN2693" s="78">
        <v>315</v>
      </c>
      <c r="AO2693" s="78">
        <v>14500</v>
      </c>
      <c r="AP2693" s="78">
        <v>12600</v>
      </c>
      <c r="AQ2693" s="78">
        <v>14000</v>
      </c>
      <c r="AR2693" s="78">
        <v>640</v>
      </c>
      <c r="AS2693" s="78">
        <v>14400</v>
      </c>
      <c r="AT2693" s="78">
        <v>13900</v>
      </c>
      <c r="AU2693" s="78">
        <v>14150</v>
      </c>
      <c r="AV2693" s="78">
        <v>188</v>
      </c>
      <c r="AW2693" s="77">
        <v>18.03</v>
      </c>
      <c r="AX2693" s="144">
        <f t="shared" si="288"/>
        <v>0.1</v>
      </c>
      <c r="AY2693" s="144">
        <f t="shared" si="289"/>
        <v>0.06</v>
      </c>
      <c r="AZ2693" s="144">
        <f t="shared" si="290"/>
        <v>0.04</v>
      </c>
      <c r="BA2693" s="54">
        <f t="shared" si="291"/>
        <v>21.146784668531538</v>
      </c>
      <c r="BB2693" s="54">
        <f t="shared" si="292"/>
        <v>17.186215331468468</v>
      </c>
    </row>
    <row r="2694" spans="1:54" x14ac:dyDescent="0.25">
      <c r="A2694" s="3">
        <v>44172</v>
      </c>
      <c r="B2694" s="77">
        <v>14256.6</v>
      </c>
      <c r="C2694" s="77">
        <v>3353.9008899999999</v>
      </c>
      <c r="D2694" s="77">
        <v>-69.096000000000004</v>
      </c>
      <c r="E2694" s="77">
        <f t="shared" si="287"/>
        <v>393.36569999999978</v>
      </c>
      <c r="F2694" s="77">
        <v>5.0480999999999998</v>
      </c>
      <c r="G2694" s="77">
        <v>-22.520500000000002</v>
      </c>
      <c r="H2694">
        <v>0</v>
      </c>
      <c r="I2694" s="78">
        <v>14225</v>
      </c>
      <c r="J2694">
        <v>202012</v>
      </c>
      <c r="K2694" s="78">
        <v>14225</v>
      </c>
      <c r="L2694" s="77">
        <f t="shared" si="293"/>
        <v>-31.600000000000364</v>
      </c>
      <c r="M2694" s="78">
        <v>5955</v>
      </c>
      <c r="N2694" s="78">
        <v>176.21205</v>
      </c>
      <c r="O2694" s="78">
        <v>-5930</v>
      </c>
      <c r="P2694" s="78">
        <v>-42.116660000000003</v>
      </c>
      <c r="Q2694" s="144">
        <v>4472.5</v>
      </c>
      <c r="R2694" s="78">
        <v>-18807</v>
      </c>
      <c r="S2694" s="78">
        <v>17051</v>
      </c>
      <c r="T2694" s="78">
        <v>13230</v>
      </c>
      <c r="U2694" s="78">
        <v>62495</v>
      </c>
      <c r="V2694" s="219">
        <v>-0.2116969357548604</v>
      </c>
      <c r="W2694" s="78">
        <v>-6531</v>
      </c>
      <c r="X2694" s="78">
        <v>-5588</v>
      </c>
      <c r="Y2694" s="78">
        <v>-8764</v>
      </c>
      <c r="Z2694" s="78">
        <v>-11420</v>
      </c>
      <c r="AA2694" s="78">
        <v>112.36</v>
      </c>
      <c r="AB2694" s="78">
        <v>124</v>
      </c>
      <c r="AC2694" s="78">
        <v>25354</v>
      </c>
      <c r="AD2694" s="104">
        <v>2.7955100000000002</v>
      </c>
      <c r="AE2694" s="78">
        <v>11342</v>
      </c>
      <c r="AF2694" s="104">
        <v>3.5599999999999998E-3</v>
      </c>
      <c r="AG2694" s="78">
        <v>-21540</v>
      </c>
      <c r="AH2694" s="104">
        <v>-3.3933800000000001</v>
      </c>
      <c r="AI2694" s="78">
        <v>1687</v>
      </c>
      <c r="AJ2694" s="104">
        <v>0.29715000000000003</v>
      </c>
      <c r="AK2694" s="78">
        <v>14300</v>
      </c>
      <c r="AL2694" s="78">
        <v>13500</v>
      </c>
      <c r="AM2694" s="8">
        <v>14200</v>
      </c>
      <c r="AN2694" s="78">
        <v>294</v>
      </c>
      <c r="AO2694" s="78">
        <v>14500</v>
      </c>
      <c r="AP2694" s="78">
        <v>13100</v>
      </c>
      <c r="AQ2694" s="78">
        <v>14100</v>
      </c>
      <c r="AR2694" s="78">
        <v>628</v>
      </c>
      <c r="AS2694" s="78">
        <v>14500</v>
      </c>
      <c r="AT2694" s="78">
        <v>14000</v>
      </c>
      <c r="AU2694" s="78">
        <v>14250</v>
      </c>
      <c r="AV2694" s="78">
        <v>135</v>
      </c>
      <c r="AW2694" s="77">
        <v>19.100000000000001</v>
      </c>
      <c r="AX2694" s="144">
        <f t="shared" si="288"/>
        <v>0.27</v>
      </c>
      <c r="AY2694" s="144">
        <f t="shared" si="289"/>
        <v>0.16</v>
      </c>
      <c r="AZ2694" s="144">
        <f t="shared" si="290"/>
        <v>0.13</v>
      </c>
      <c r="BA2694" s="54">
        <f t="shared" si="291"/>
        <v>20.957647094523789</v>
      </c>
      <c r="BB2694" s="54">
        <f t="shared" si="292"/>
        <v>17.227352905476213</v>
      </c>
    </row>
    <row r="2695" spans="1:54" x14ac:dyDescent="0.25">
      <c r="A2695" s="3">
        <v>44173</v>
      </c>
      <c r="B2695" s="77">
        <v>14360.4</v>
      </c>
      <c r="C2695" s="77">
        <v>2826.3183199999999</v>
      </c>
      <c r="D2695" s="77">
        <v>41.989399999999996</v>
      </c>
      <c r="E2695" s="77">
        <f t="shared" si="287"/>
        <v>468.32279999999992</v>
      </c>
      <c r="F2695" s="77">
        <v>25.019000000000002</v>
      </c>
      <c r="G2695" s="77">
        <v>-8.9459</v>
      </c>
      <c r="H2695">
        <v>0</v>
      </c>
      <c r="I2695" s="78">
        <v>14342</v>
      </c>
      <c r="J2695">
        <v>202012</v>
      </c>
      <c r="K2695" s="78">
        <v>14342</v>
      </c>
      <c r="L2695" s="77">
        <f t="shared" si="293"/>
        <v>-18.399999999999636</v>
      </c>
      <c r="M2695" s="78">
        <v>5109</v>
      </c>
      <c r="N2695" s="78">
        <v>154.23595</v>
      </c>
      <c r="O2695" s="78">
        <v>-5079</v>
      </c>
      <c r="P2695" s="78">
        <v>-36.379150000000003</v>
      </c>
      <c r="Q2695" s="144">
        <v>3839.25</v>
      </c>
      <c r="R2695" s="78">
        <v>-18011</v>
      </c>
      <c r="S2695" s="78">
        <v>16841</v>
      </c>
      <c r="T2695" s="78">
        <v>12784</v>
      </c>
      <c r="U2695" s="78">
        <v>65111</v>
      </c>
      <c r="V2695" s="219">
        <v>-0.19634163198230714</v>
      </c>
      <c r="W2695" s="78">
        <v>-6681</v>
      </c>
      <c r="X2695" s="78">
        <v>-5689</v>
      </c>
      <c r="Y2695" s="78">
        <v>-8213</v>
      </c>
      <c r="Z2695" s="78">
        <v>-10425</v>
      </c>
      <c r="AA2695" s="78">
        <v>115.35</v>
      </c>
      <c r="AB2695" s="78">
        <v>141.34</v>
      </c>
      <c r="AC2695" s="78">
        <v>24181</v>
      </c>
      <c r="AD2695" s="104">
        <v>3.20723</v>
      </c>
      <c r="AE2695" s="78">
        <v>8939</v>
      </c>
      <c r="AF2695" s="104">
        <v>0.11101</v>
      </c>
      <c r="AG2695" s="78">
        <v>-11398</v>
      </c>
      <c r="AH2695" s="104">
        <v>-3.6779899999999999</v>
      </c>
      <c r="AI2695" s="78">
        <v>-3672</v>
      </c>
      <c r="AJ2695" s="104">
        <v>6.3490000000000005E-2</v>
      </c>
      <c r="AK2695" s="78">
        <v>14300</v>
      </c>
      <c r="AL2695" s="78">
        <v>14000</v>
      </c>
      <c r="AM2695" s="8">
        <v>14300</v>
      </c>
      <c r="AN2695" s="78">
        <v>266</v>
      </c>
      <c r="AO2695" s="78">
        <v>14500</v>
      </c>
      <c r="AP2695" s="78">
        <v>13100</v>
      </c>
      <c r="AQ2695" s="78">
        <v>14200</v>
      </c>
      <c r="AR2695" s="78">
        <v>625</v>
      </c>
      <c r="AS2695" s="78">
        <v>14500</v>
      </c>
      <c r="AT2695" s="78">
        <v>14000</v>
      </c>
      <c r="AU2695" s="78">
        <v>14350</v>
      </c>
      <c r="AV2695" s="78">
        <v>87.5</v>
      </c>
      <c r="AW2695" s="77">
        <v>18.53</v>
      </c>
      <c r="AX2695" s="144">
        <f t="shared" si="288"/>
        <v>0.13</v>
      </c>
      <c r="AY2695" s="144">
        <f t="shared" si="289"/>
        <v>0.08</v>
      </c>
      <c r="AZ2695" s="144">
        <f t="shared" si="290"/>
        <v>0.08</v>
      </c>
      <c r="BA2695" s="54">
        <f t="shared" si="291"/>
        <v>20.76468775523281</v>
      </c>
      <c r="BB2695" s="54">
        <f t="shared" si="292"/>
        <v>17.229312244767197</v>
      </c>
    </row>
    <row r="2696" spans="1:54" x14ac:dyDescent="0.25">
      <c r="A2696" s="3">
        <v>44174</v>
      </c>
      <c r="B2696" s="77">
        <v>14390.14</v>
      </c>
      <c r="C2696" s="77">
        <v>3115.7207800000001</v>
      </c>
      <c r="D2696" s="77">
        <v>-12.074400000000001</v>
      </c>
      <c r="E2696" s="77">
        <f t="shared" si="287"/>
        <v>302.38369999999981</v>
      </c>
      <c r="F2696" s="77">
        <v>29.675599999999999</v>
      </c>
      <c r="G2696" s="77">
        <v>4.9785000000000004</v>
      </c>
      <c r="H2696" t="s">
        <v>2012</v>
      </c>
      <c r="I2696" s="78">
        <v>14397</v>
      </c>
      <c r="J2696">
        <v>202012</v>
      </c>
      <c r="K2696" s="78">
        <v>14397</v>
      </c>
      <c r="L2696" s="77">
        <f t="shared" si="293"/>
        <v>6.8600000000005821</v>
      </c>
      <c r="M2696" s="78">
        <v>-692</v>
      </c>
      <c r="N2696" s="78">
        <v>-12.01712</v>
      </c>
      <c r="O2696" s="78">
        <v>-5462</v>
      </c>
      <c r="P2696" s="78">
        <v>-39.269269999999999</v>
      </c>
      <c r="Q2696" s="144">
        <v>-2057.5</v>
      </c>
      <c r="R2696" s="78">
        <v>-17448</v>
      </c>
      <c r="S2696" s="78">
        <v>18037</v>
      </c>
      <c r="T2696" s="78">
        <v>12701</v>
      </c>
      <c r="U2696" s="78">
        <v>63666</v>
      </c>
      <c r="V2696" s="219">
        <v>-0.19949423554173343</v>
      </c>
      <c r="W2696" s="78">
        <v>-9712</v>
      </c>
      <c r="X2696" s="78">
        <v>-8704</v>
      </c>
      <c r="Y2696" s="78">
        <v>-11790</v>
      </c>
      <c r="Z2696" s="78">
        <v>-14401</v>
      </c>
      <c r="AA2696" s="78">
        <v>104.3</v>
      </c>
      <c r="AB2696" s="78">
        <v>124.82</v>
      </c>
      <c r="AC2696" s="78">
        <v>27716</v>
      </c>
      <c r="AD2696" s="104">
        <v>3.9519500000000001</v>
      </c>
      <c r="AE2696" s="78">
        <v>11192</v>
      </c>
      <c r="AF2696" s="104">
        <v>0.11558</v>
      </c>
      <c r="AG2696" s="78">
        <v>-30675</v>
      </c>
      <c r="AH2696" s="104">
        <v>-4.7517800000000001</v>
      </c>
      <c r="AI2696" s="78">
        <v>1831</v>
      </c>
      <c r="AJ2696" s="104">
        <v>0.23709</v>
      </c>
      <c r="AK2696" s="78">
        <v>14500</v>
      </c>
      <c r="AL2696" s="78">
        <v>14000</v>
      </c>
      <c r="AM2696" s="8">
        <v>14400</v>
      </c>
      <c r="AN2696" s="78">
        <v>239</v>
      </c>
      <c r="AO2696" s="78">
        <v>14500</v>
      </c>
      <c r="AP2696" s="78">
        <v>13300</v>
      </c>
      <c r="AQ2696" s="78">
        <v>14300</v>
      </c>
      <c r="AR2696" s="78">
        <v>611</v>
      </c>
      <c r="AS2696" s="78">
        <v>14500</v>
      </c>
      <c r="AT2696" s="78">
        <v>14000</v>
      </c>
      <c r="AU2696" s="78">
        <v>14400</v>
      </c>
      <c r="AV2696" s="78">
        <v>239</v>
      </c>
      <c r="AW2696" s="77">
        <v>18.11</v>
      </c>
      <c r="AX2696" s="144">
        <f t="shared" si="288"/>
        <v>0.13</v>
      </c>
      <c r="AY2696" s="144">
        <f t="shared" si="289"/>
        <v>0.08</v>
      </c>
      <c r="AZ2696" s="144">
        <f t="shared" si="290"/>
        <v>0.06</v>
      </c>
      <c r="BA2696" s="54">
        <f t="shared" si="291"/>
        <v>20.534647032456103</v>
      </c>
      <c r="BB2696" s="54">
        <f t="shared" si="292"/>
        <v>17.219352967543902</v>
      </c>
    </row>
    <row r="2697" spans="1:54" x14ac:dyDescent="0.25">
      <c r="A2697" s="3">
        <v>44175</v>
      </c>
      <c r="B2697" s="77">
        <v>14249.49</v>
      </c>
      <c r="C2697" s="77">
        <v>3075.10446</v>
      </c>
      <c r="D2697" s="77">
        <v>-143.41629999999998</v>
      </c>
      <c r="E2697" s="77">
        <f t="shared" si="287"/>
        <v>102.91469999999984</v>
      </c>
      <c r="F2697" s="77">
        <v>11.4527</v>
      </c>
      <c r="G2697" s="77">
        <v>-49.354999999999997</v>
      </c>
      <c r="H2697">
        <v>0</v>
      </c>
      <c r="I2697" s="78">
        <v>14241</v>
      </c>
      <c r="J2697">
        <v>202012</v>
      </c>
      <c r="K2697" s="78">
        <v>14241</v>
      </c>
      <c r="L2697" s="77">
        <f t="shared" si="293"/>
        <v>-8.4899999999997817</v>
      </c>
      <c r="M2697" s="78">
        <v>-992</v>
      </c>
      <c r="N2697" s="78">
        <v>-20.47662</v>
      </c>
      <c r="O2697" s="78">
        <v>-4242</v>
      </c>
      <c r="P2697" s="78">
        <v>-30.208570000000002</v>
      </c>
      <c r="Q2697" s="144">
        <v>-2052.5</v>
      </c>
      <c r="R2697" s="78">
        <v>-17932</v>
      </c>
      <c r="S2697" s="78">
        <v>18078</v>
      </c>
      <c r="T2697" s="78">
        <v>14550</v>
      </c>
      <c r="U2697" s="78">
        <v>61528</v>
      </c>
      <c r="V2697" s="219">
        <v>-0.23647770120920555</v>
      </c>
      <c r="W2697" s="78">
        <v>-7928</v>
      </c>
      <c r="X2697" s="78">
        <v>-7259</v>
      </c>
      <c r="Y2697" s="78">
        <v>-9353</v>
      </c>
      <c r="Z2697" s="78">
        <v>-13030</v>
      </c>
      <c r="AA2697" s="78">
        <v>104.58</v>
      </c>
      <c r="AB2697" s="78">
        <v>113.55</v>
      </c>
      <c r="AC2697" s="78">
        <v>32436</v>
      </c>
      <c r="AD2697" s="104">
        <v>2.5872299999999999</v>
      </c>
      <c r="AE2697" s="78">
        <v>10261</v>
      </c>
      <c r="AF2697" s="104">
        <v>4.5249999999999999E-2</v>
      </c>
      <c r="AG2697" s="78">
        <v>-32892</v>
      </c>
      <c r="AH2697" s="104">
        <v>-3.6010300000000002</v>
      </c>
      <c r="AI2697" s="78">
        <v>6229</v>
      </c>
      <c r="AJ2697" s="104">
        <v>0.61814000000000002</v>
      </c>
      <c r="AK2697" s="78">
        <v>14500</v>
      </c>
      <c r="AL2697" s="78">
        <v>14000</v>
      </c>
      <c r="AM2697" s="8">
        <v>14250</v>
      </c>
      <c r="AN2697" s="78">
        <v>212</v>
      </c>
      <c r="AO2697" s="78">
        <v>14500</v>
      </c>
      <c r="AP2697" s="78">
        <v>13300</v>
      </c>
      <c r="AQ2697" s="78">
        <v>14100</v>
      </c>
      <c r="AR2697" s="78">
        <v>615</v>
      </c>
      <c r="AS2697" s="78">
        <v>14500</v>
      </c>
      <c r="AT2697" s="78">
        <v>14000</v>
      </c>
      <c r="AU2697" s="78">
        <v>14250</v>
      </c>
      <c r="AV2697" s="78">
        <v>212</v>
      </c>
      <c r="AW2697" s="77">
        <v>18.399999999999999</v>
      </c>
      <c r="AX2697" s="144">
        <f t="shared" si="288"/>
        <v>0.17</v>
      </c>
      <c r="AY2697" s="144">
        <f t="shared" si="289"/>
        <v>0.1</v>
      </c>
      <c r="AZ2697" s="144">
        <f t="shared" si="290"/>
        <v>0.09</v>
      </c>
      <c r="BA2697" s="54">
        <f t="shared" si="291"/>
        <v>20.492322626539927</v>
      </c>
      <c r="BB2697" s="54">
        <f t="shared" si="292"/>
        <v>17.17367737346007</v>
      </c>
    </row>
    <row r="2698" spans="1:54" x14ac:dyDescent="0.25">
      <c r="A2698" s="3">
        <v>44176</v>
      </c>
      <c r="B2698" s="77">
        <v>14261.69</v>
      </c>
      <c r="C2698" s="77">
        <v>3235.58547</v>
      </c>
      <c r="D2698" s="77">
        <v>-21.296599999999998</v>
      </c>
      <c r="E2698" s="77">
        <f t="shared" si="287"/>
        <v>29.476800000000068</v>
      </c>
      <c r="F2698" s="77">
        <v>4.5343</v>
      </c>
      <c r="G2698" s="77">
        <v>-46.4313</v>
      </c>
      <c r="H2698">
        <v>0</v>
      </c>
      <c r="I2698" s="78">
        <v>14236</v>
      </c>
      <c r="J2698">
        <v>202012</v>
      </c>
      <c r="K2698" s="78">
        <v>14236</v>
      </c>
      <c r="L2698" s="77">
        <f t="shared" si="293"/>
        <v>-25.690000000000509</v>
      </c>
      <c r="M2698" s="78">
        <v>-1439</v>
      </c>
      <c r="N2698" s="78">
        <v>-32.892670000000003</v>
      </c>
      <c r="O2698" s="78">
        <v>-4745</v>
      </c>
      <c r="P2698" s="78">
        <v>-33.754669999999997</v>
      </c>
      <c r="Q2698" s="144">
        <v>-2625.25</v>
      </c>
      <c r="R2698" s="78">
        <v>-18053</v>
      </c>
      <c r="S2698" s="78">
        <v>19067</v>
      </c>
      <c r="T2698" s="78">
        <v>14445</v>
      </c>
      <c r="U2698" s="78">
        <v>61816</v>
      </c>
      <c r="V2698" s="219">
        <v>-0.23367736508347353</v>
      </c>
      <c r="W2698" s="78">
        <v>-7627</v>
      </c>
      <c r="X2698" s="78">
        <v>-13106</v>
      </c>
      <c r="Y2698" s="78">
        <v>-9495</v>
      </c>
      <c r="Z2698" s="78">
        <v>-14302</v>
      </c>
      <c r="AA2698" s="78">
        <v>95.08</v>
      </c>
      <c r="AB2698" s="78">
        <v>111.9</v>
      </c>
      <c r="AC2698" s="78">
        <v>28429</v>
      </c>
      <c r="AD2698" s="104">
        <v>2.26111</v>
      </c>
      <c r="AE2698" s="78">
        <v>6908</v>
      </c>
      <c r="AF2698" s="104">
        <v>-2.3400000000000001E-2</v>
      </c>
      <c r="AG2698" s="78">
        <v>-36961</v>
      </c>
      <c r="AH2698" s="104">
        <v>-3.3177400000000001</v>
      </c>
      <c r="AI2698" s="78">
        <v>7507</v>
      </c>
      <c r="AJ2698" s="104">
        <v>0.49662000000000001</v>
      </c>
      <c r="AK2698" s="78">
        <v>14300</v>
      </c>
      <c r="AL2698" s="78">
        <v>14000</v>
      </c>
      <c r="AM2698" s="8">
        <v>14250</v>
      </c>
      <c r="AN2698" s="78">
        <v>170</v>
      </c>
      <c r="AO2698" s="78">
        <v>14500</v>
      </c>
      <c r="AP2698" s="78">
        <v>13000</v>
      </c>
      <c r="AQ2698" s="78">
        <v>14100</v>
      </c>
      <c r="AR2698" s="78">
        <v>582</v>
      </c>
      <c r="AS2698" s="78">
        <v>14300</v>
      </c>
      <c r="AT2698" s="78">
        <v>14000</v>
      </c>
      <c r="AU2698" s="78">
        <v>14250</v>
      </c>
      <c r="AV2698" s="78">
        <v>170</v>
      </c>
      <c r="AW2698" s="77">
        <v>17.850000000000001</v>
      </c>
      <c r="AX2698" s="144">
        <f t="shared" si="288"/>
        <v>0.1</v>
      </c>
      <c r="AY2698" s="144">
        <f t="shared" si="289"/>
        <v>0.06</v>
      </c>
      <c r="AZ2698" s="144">
        <f t="shared" si="290"/>
        <v>0.04</v>
      </c>
      <c r="BA2698" s="54">
        <f t="shared" si="291"/>
        <v>20.502197870607223</v>
      </c>
      <c r="BB2698" s="54">
        <f t="shared" si="292"/>
        <v>17.068802129392783</v>
      </c>
    </row>
    <row r="2699" spans="1:54" x14ac:dyDescent="0.25">
      <c r="A2699" s="3">
        <v>44179</v>
      </c>
      <c r="B2699" s="77">
        <v>14211.05</v>
      </c>
      <c r="C2699" s="77">
        <v>2352.23162</v>
      </c>
      <c r="D2699" s="77">
        <v>-37.842600000000004</v>
      </c>
      <c r="E2699" s="77">
        <f t="shared" si="287"/>
        <v>-237.08840000000004</v>
      </c>
      <c r="F2699" s="77">
        <v>1.7661000000000002</v>
      </c>
      <c r="G2699" s="77">
        <v>-22.334899999999998</v>
      </c>
      <c r="H2699">
        <v>0</v>
      </c>
      <c r="I2699" s="78">
        <v>14200</v>
      </c>
      <c r="J2699">
        <v>202012</v>
      </c>
      <c r="K2699" s="78">
        <v>14200</v>
      </c>
      <c r="L2699" s="77">
        <f t="shared" si="293"/>
        <v>-11.049999999999272</v>
      </c>
      <c r="M2699" s="78">
        <v>-4622</v>
      </c>
      <c r="N2699" s="78">
        <v>-124.92195</v>
      </c>
      <c r="O2699" s="78">
        <v>-9887</v>
      </c>
      <c r="P2699" s="78">
        <v>-70.148830000000004</v>
      </c>
      <c r="Q2699" s="144">
        <v>-7093.75</v>
      </c>
      <c r="R2699" s="78">
        <v>-18102</v>
      </c>
      <c r="S2699" s="78">
        <v>20342</v>
      </c>
      <c r="T2699" s="78">
        <v>8951</v>
      </c>
      <c r="U2699" s="78">
        <v>65039</v>
      </c>
      <c r="V2699" s="219">
        <v>-0.13762511723734991</v>
      </c>
      <c r="W2699" s="78">
        <v>-8727</v>
      </c>
      <c r="X2699" s="78">
        <v>-13668</v>
      </c>
      <c r="Y2699" s="78">
        <v>-13920</v>
      </c>
      <c r="Z2699" s="78">
        <v>-18861</v>
      </c>
      <c r="AA2699" s="78">
        <v>98</v>
      </c>
      <c r="AB2699" s="78">
        <v>111.27</v>
      </c>
      <c r="AC2699" s="78">
        <v>28168</v>
      </c>
      <c r="AD2699" s="104">
        <v>1.8518300000000001</v>
      </c>
      <c r="AE2699" s="78">
        <v>12891</v>
      </c>
      <c r="AF2699" s="104">
        <v>1.0410000000000001E-2</v>
      </c>
      <c r="AG2699" s="78">
        <v>-36297</v>
      </c>
      <c r="AH2699" s="104">
        <v>-2.8246500000000001</v>
      </c>
      <c r="AI2699" s="78">
        <v>5987</v>
      </c>
      <c r="AJ2699" s="104">
        <v>0.54030999999999996</v>
      </c>
      <c r="AK2699" s="78">
        <v>14400</v>
      </c>
      <c r="AL2699" s="78">
        <v>13900</v>
      </c>
      <c r="AM2699" s="8">
        <v>14200</v>
      </c>
      <c r="AN2699" s="78">
        <v>130</v>
      </c>
      <c r="AO2699" s="78">
        <v>14500</v>
      </c>
      <c r="AP2699" s="78">
        <v>13000</v>
      </c>
      <c r="AQ2699" s="78">
        <v>14100</v>
      </c>
      <c r="AR2699" s="78">
        <v>562</v>
      </c>
      <c r="AS2699" s="78">
        <v>14400</v>
      </c>
      <c r="AT2699" s="78">
        <v>13900</v>
      </c>
      <c r="AU2699" s="78">
        <v>14200</v>
      </c>
      <c r="AV2699" s="78">
        <v>130</v>
      </c>
      <c r="AW2699" s="77">
        <v>18.64</v>
      </c>
      <c r="AX2699" s="144">
        <f t="shared" si="288"/>
        <v>0.34</v>
      </c>
      <c r="AY2699" s="144">
        <f t="shared" si="289"/>
        <v>0.2</v>
      </c>
      <c r="AZ2699" s="144">
        <f t="shared" si="290"/>
        <v>0.15</v>
      </c>
      <c r="BA2699" s="54">
        <f t="shared" si="291"/>
        <v>20.451666840419335</v>
      </c>
      <c r="BB2699" s="54">
        <f t="shared" si="292"/>
        <v>17.052333159580662</v>
      </c>
    </row>
    <row r="2700" spans="1:54" x14ac:dyDescent="0.25">
      <c r="A2700" s="3">
        <v>44180</v>
      </c>
      <c r="B2700" s="77">
        <v>14068.52</v>
      </c>
      <c r="C2700" s="77">
        <v>2776.9980399999999</v>
      </c>
      <c r="D2700" s="77">
        <v>-165.16909999999999</v>
      </c>
      <c r="E2700" s="77">
        <f t="shared" si="287"/>
        <v>-553.26499999999999</v>
      </c>
      <c r="F2700" s="77">
        <v>-1.9733000000000001</v>
      </c>
      <c r="G2700" s="77">
        <v>-41.627800000000001</v>
      </c>
      <c r="H2700">
        <v>0</v>
      </c>
      <c r="I2700" s="78">
        <v>14085</v>
      </c>
      <c r="J2700">
        <v>202012</v>
      </c>
      <c r="K2700" s="78">
        <v>14085</v>
      </c>
      <c r="L2700" s="77">
        <f t="shared" si="293"/>
        <v>16.479999999999563</v>
      </c>
      <c r="M2700" s="78">
        <v>-341</v>
      </c>
      <c r="N2700" s="78">
        <v>-6.6204000000000001</v>
      </c>
      <c r="O2700" s="78">
        <v>-6904</v>
      </c>
      <c r="P2700" s="78">
        <v>-48.601219999999998</v>
      </c>
      <c r="Q2700" s="144">
        <v>-2067</v>
      </c>
      <c r="R2700" s="78">
        <v>-18273</v>
      </c>
      <c r="S2700" s="78">
        <v>20384</v>
      </c>
      <c r="T2700" s="78">
        <v>13479</v>
      </c>
      <c r="U2700" s="78">
        <v>66898</v>
      </c>
      <c r="V2700" s="219">
        <v>-0.20148584412090048</v>
      </c>
      <c r="W2700" s="78">
        <v>-6724</v>
      </c>
      <c r="X2700" s="78">
        <v>-13407</v>
      </c>
      <c r="Y2700" s="78">
        <v>-8769</v>
      </c>
      <c r="Z2700" s="78">
        <v>-15452</v>
      </c>
      <c r="AA2700" s="78">
        <v>85.58</v>
      </c>
      <c r="AB2700" s="78">
        <v>99.31</v>
      </c>
      <c r="AC2700" s="78">
        <v>30258</v>
      </c>
      <c r="AD2700" s="104">
        <v>1.4338200000000001</v>
      </c>
      <c r="AE2700" s="78">
        <v>16285</v>
      </c>
      <c r="AF2700" s="104">
        <v>-0.13575999999999999</v>
      </c>
      <c r="AG2700" s="78">
        <v>-48300</v>
      </c>
      <c r="AH2700" s="104">
        <v>-1.9942599999999999</v>
      </c>
      <c r="AI2700" s="78">
        <v>-2127</v>
      </c>
      <c r="AJ2700" s="104">
        <v>0.59814999999999996</v>
      </c>
      <c r="AK2700" s="78">
        <v>14300</v>
      </c>
      <c r="AL2700" s="78">
        <v>14000</v>
      </c>
      <c r="AM2700" s="8">
        <v>14100</v>
      </c>
      <c r="AN2700" s="78">
        <v>94</v>
      </c>
      <c r="AO2700" s="78">
        <v>14500</v>
      </c>
      <c r="AP2700" s="78">
        <v>13000</v>
      </c>
      <c r="AQ2700" s="78">
        <v>14000</v>
      </c>
      <c r="AR2700" s="78">
        <v>540</v>
      </c>
      <c r="AS2700" s="78">
        <v>14300</v>
      </c>
      <c r="AT2700" s="78">
        <v>14000</v>
      </c>
      <c r="AU2700" s="78">
        <v>14100</v>
      </c>
      <c r="AV2700" s="78">
        <v>94</v>
      </c>
      <c r="AW2700" s="77">
        <v>18.149999999999999</v>
      </c>
      <c r="AX2700" s="144">
        <f t="shared" si="288"/>
        <v>0.2</v>
      </c>
      <c r="AY2700" s="144">
        <f t="shared" si="289"/>
        <v>0.12</v>
      </c>
      <c r="AZ2700" s="144">
        <f t="shared" si="290"/>
        <v>0.08</v>
      </c>
      <c r="BA2700" s="54">
        <f t="shared" si="291"/>
        <v>20.302326203611209</v>
      </c>
      <c r="BB2700" s="54">
        <f t="shared" si="292"/>
        <v>17.030673796388797</v>
      </c>
    </row>
    <row r="2701" spans="1:54" x14ac:dyDescent="0.25">
      <c r="A2701" s="3">
        <v>44181</v>
      </c>
      <c r="B2701" s="77">
        <v>14304.46</v>
      </c>
      <c r="C2701" s="77">
        <v>2524.6300500000002</v>
      </c>
      <c r="D2701" s="77">
        <v>292.68779999999998</v>
      </c>
      <c r="E2701" s="77">
        <f t="shared" si="287"/>
        <v>-471.95750000000004</v>
      </c>
      <c r="F2701" s="77">
        <v>3.0065</v>
      </c>
      <c r="G2701" s="77">
        <v>-24.4192</v>
      </c>
      <c r="H2701" t="s">
        <v>2013</v>
      </c>
      <c r="I2701" s="78">
        <v>14323</v>
      </c>
      <c r="J2701">
        <v>202101</v>
      </c>
      <c r="K2701" s="78">
        <v>14192</v>
      </c>
      <c r="L2701" s="77">
        <f t="shared" si="293"/>
        <v>-112.45999999999913</v>
      </c>
      <c r="M2701" s="78">
        <v>-3645</v>
      </c>
      <c r="N2701" s="78">
        <v>-101.33691</v>
      </c>
      <c r="O2701" s="78">
        <v>3627</v>
      </c>
      <c r="P2701" s="78">
        <v>25.70148</v>
      </c>
      <c r="Q2701" s="144">
        <v>-2738.25</v>
      </c>
      <c r="R2701" s="78">
        <v>-16698</v>
      </c>
      <c r="S2701" s="78">
        <v>17987</v>
      </c>
      <c r="T2701" s="78">
        <v>7581</v>
      </c>
      <c r="U2701" s="78">
        <v>35688</v>
      </c>
      <c r="V2701" s="219">
        <v>-0.21242434431741761</v>
      </c>
      <c r="W2701" s="78">
        <v>-7578</v>
      </c>
      <c r="X2701" s="78">
        <v>-7578</v>
      </c>
      <c r="Y2701" s="78">
        <v>-8731</v>
      </c>
      <c r="Z2701" s="78">
        <v>-8648</v>
      </c>
      <c r="AA2701" s="78">
        <v>105.84</v>
      </c>
      <c r="AB2701" s="78">
        <v>117.03</v>
      </c>
      <c r="AC2701" s="78">
        <v>-407</v>
      </c>
      <c r="AD2701" s="104">
        <v>-0.54852999999999996</v>
      </c>
      <c r="AE2701" s="78">
        <v>8517</v>
      </c>
      <c r="AF2701" s="104">
        <v>0.29720999999999997</v>
      </c>
      <c r="AG2701" s="78">
        <v>-636</v>
      </c>
      <c r="AH2701" s="104">
        <v>0.59286000000000005</v>
      </c>
      <c r="AI2701" s="78">
        <v>-8743</v>
      </c>
      <c r="AJ2701" s="104">
        <v>-0.50878999999999996</v>
      </c>
      <c r="AK2701" s="78">
        <v>15000</v>
      </c>
      <c r="AL2701" s="78">
        <v>13000</v>
      </c>
      <c r="AM2701" s="8">
        <v>14200</v>
      </c>
      <c r="AN2701" s="78">
        <v>528</v>
      </c>
      <c r="AO2701" s="78">
        <v>16600</v>
      </c>
      <c r="AP2701" s="78">
        <v>11600</v>
      </c>
      <c r="AQ2701" s="78">
        <v>14100</v>
      </c>
      <c r="AR2701" s="78">
        <v>702</v>
      </c>
      <c r="AS2701" s="78">
        <v>14500</v>
      </c>
      <c r="AT2701" s="78">
        <v>13900</v>
      </c>
      <c r="AU2701" s="78">
        <v>14250</v>
      </c>
      <c r="AV2701" s="78">
        <v>220</v>
      </c>
      <c r="AW2701" s="77">
        <v>17.43</v>
      </c>
      <c r="AX2701" s="144">
        <f t="shared" si="288"/>
        <v>0.03</v>
      </c>
      <c r="AY2701" s="144">
        <f t="shared" si="289"/>
        <v>0.02</v>
      </c>
      <c r="AZ2701" s="144">
        <f t="shared" si="290"/>
        <v>0.02</v>
      </c>
      <c r="BA2701" s="54">
        <f t="shared" si="291"/>
        <v>19.955313233084549</v>
      </c>
      <c r="BB2701" s="54">
        <f t="shared" si="292"/>
        <v>17.059686766915451</v>
      </c>
    </row>
    <row r="2702" spans="1:54" x14ac:dyDescent="0.25">
      <c r="A2702" s="3">
        <v>44182</v>
      </c>
      <c r="B2702" s="77">
        <v>14258.93</v>
      </c>
      <c r="C2702" s="77">
        <v>2300.6095399999999</v>
      </c>
      <c r="D2702" s="77">
        <v>28.999899999999997</v>
      </c>
      <c r="E2702" s="77">
        <f t="shared" si="287"/>
        <v>-395.95359999999994</v>
      </c>
      <c r="F2702" s="77">
        <v>-0.95660000000000001</v>
      </c>
      <c r="G2702" s="77">
        <v>-0.6876000000000001</v>
      </c>
      <c r="H2702">
        <v>0</v>
      </c>
      <c r="I2702" s="78">
        <v>14186</v>
      </c>
      <c r="J2702">
        <v>202101</v>
      </c>
      <c r="K2702" s="78">
        <v>14186</v>
      </c>
      <c r="L2702" s="77">
        <f t="shared" si="293"/>
        <v>-72.930000000000291</v>
      </c>
      <c r="M2702" s="78">
        <v>-6886</v>
      </c>
      <c r="N2702" s="78">
        <v>-193.30420000000001</v>
      </c>
      <c r="O2702" s="78">
        <v>-3344</v>
      </c>
      <c r="P2702" s="78">
        <v>-23.744679999999999</v>
      </c>
      <c r="Q2702" s="144">
        <v>-7722</v>
      </c>
      <c r="R2702" s="78">
        <v>-16919</v>
      </c>
      <c r="S2702" s="78">
        <v>19525</v>
      </c>
      <c r="T2702" s="78">
        <v>1205</v>
      </c>
      <c r="U2702" s="78">
        <v>42071</v>
      </c>
      <c r="V2702" s="219">
        <v>-2.8642057474269688E-2</v>
      </c>
      <c r="W2702" s="78">
        <v>-7447</v>
      </c>
      <c r="X2702" s="78">
        <v>-7447</v>
      </c>
      <c r="Y2702" s="78">
        <v>-10094</v>
      </c>
      <c r="Z2702" s="78">
        <v>-12404</v>
      </c>
      <c r="AA2702" s="78">
        <v>88.85</v>
      </c>
      <c r="AB2702" s="78">
        <v>102.69</v>
      </c>
      <c r="AC2702" s="78">
        <v>1988</v>
      </c>
      <c r="AD2702" s="104">
        <v>-0.52134000000000003</v>
      </c>
      <c r="AE2702" s="78">
        <v>9270</v>
      </c>
      <c r="AF2702" s="104">
        <v>0.23707</v>
      </c>
      <c r="AG2702" s="78">
        <v>646</v>
      </c>
      <c r="AH2702" s="104">
        <v>-0.19273999999999999</v>
      </c>
      <c r="AI2702" s="78">
        <v>4863</v>
      </c>
      <c r="AJ2702" s="104">
        <v>-0.1804</v>
      </c>
      <c r="AK2702" s="78">
        <v>15000</v>
      </c>
      <c r="AL2702" s="78">
        <v>13500</v>
      </c>
      <c r="AM2702" s="8">
        <v>14200</v>
      </c>
      <c r="AN2702" s="78">
        <v>515</v>
      </c>
      <c r="AO2702" s="78">
        <v>16600</v>
      </c>
      <c r="AP2702" s="78">
        <v>11600</v>
      </c>
      <c r="AQ2702" s="78">
        <v>14100</v>
      </c>
      <c r="AR2702" s="78">
        <v>689</v>
      </c>
      <c r="AS2702" s="78">
        <v>14500</v>
      </c>
      <c r="AT2702" s="78">
        <v>14000</v>
      </c>
      <c r="AU2702" s="78">
        <v>14300</v>
      </c>
      <c r="AV2702" s="78">
        <v>184</v>
      </c>
      <c r="AW2702" s="77">
        <v>17.09</v>
      </c>
      <c r="AX2702" s="144">
        <f t="shared" si="288"/>
        <v>0</v>
      </c>
      <c r="AY2702" s="144">
        <f t="shared" si="289"/>
        <v>0</v>
      </c>
      <c r="AZ2702" s="144">
        <f t="shared" si="290"/>
        <v>0</v>
      </c>
      <c r="BA2702" s="54">
        <f t="shared" si="291"/>
        <v>19.893331167309228</v>
      </c>
      <c r="BB2702" s="54">
        <f t="shared" si="292"/>
        <v>16.883668832690766</v>
      </c>
    </row>
    <row r="2703" spans="1:54" x14ac:dyDescent="0.25">
      <c r="A2703" s="3">
        <v>44183</v>
      </c>
      <c r="B2703" s="77">
        <v>14249.96</v>
      </c>
      <c r="C2703" s="77">
        <v>2493.0414999999998</v>
      </c>
      <c r="D2703" s="77">
        <v>0.74909999999999999</v>
      </c>
      <c r="E2703" s="77">
        <f t="shared" si="287"/>
        <v>-350.3614</v>
      </c>
      <c r="F2703" s="77">
        <v>-0.95400000000000007</v>
      </c>
      <c r="G2703" s="77">
        <v>-9.8361999999999998</v>
      </c>
      <c r="H2703">
        <v>0</v>
      </c>
      <c r="I2703" s="78">
        <v>14137</v>
      </c>
      <c r="J2703">
        <v>202101</v>
      </c>
      <c r="K2703" s="78">
        <v>14137</v>
      </c>
      <c r="L2703" s="77">
        <f t="shared" si="293"/>
        <v>-112.95999999999913</v>
      </c>
      <c r="M2703" s="78">
        <v>-5967</v>
      </c>
      <c r="N2703" s="78">
        <v>-166.61906999999999</v>
      </c>
      <c r="O2703" s="78">
        <v>-4617</v>
      </c>
      <c r="P2703" s="78">
        <v>-32.652500000000003</v>
      </c>
      <c r="Q2703" s="144">
        <v>-7121.25</v>
      </c>
      <c r="R2703" s="78">
        <v>-16975</v>
      </c>
      <c r="S2703" s="78">
        <v>18828</v>
      </c>
      <c r="T2703" s="78">
        <v>-1126</v>
      </c>
      <c r="U2703" s="78">
        <v>44563</v>
      </c>
      <c r="V2703" s="219">
        <v>2.5267598680519712E-2</v>
      </c>
      <c r="W2703" s="78">
        <v>-8440</v>
      </c>
      <c r="X2703" s="78">
        <v>-8440</v>
      </c>
      <c r="Y2703" s="78">
        <v>-10578</v>
      </c>
      <c r="Z2703" s="78">
        <v>-12867</v>
      </c>
      <c r="AA2703" s="78">
        <v>99.34</v>
      </c>
      <c r="AB2703" s="78">
        <v>102.99</v>
      </c>
      <c r="AC2703" s="78">
        <v>4092</v>
      </c>
      <c r="AD2703" s="104">
        <v>-0.49641999999999997</v>
      </c>
      <c r="AE2703" s="78">
        <v>7843</v>
      </c>
      <c r="AF2703" s="104">
        <v>0.15185999999999999</v>
      </c>
      <c r="AG2703" s="78">
        <v>9829</v>
      </c>
      <c r="AH2703" s="104">
        <v>1.7389999999999999E-2</v>
      </c>
      <c r="AI2703" s="78">
        <v>-917</v>
      </c>
      <c r="AJ2703" s="104">
        <v>-0.46916999999999998</v>
      </c>
      <c r="AK2703" s="78">
        <v>15000</v>
      </c>
      <c r="AL2703" s="78">
        <v>13500</v>
      </c>
      <c r="AM2703" s="8">
        <v>14100</v>
      </c>
      <c r="AN2703" s="78">
        <v>516</v>
      </c>
      <c r="AO2703" s="78">
        <v>16600</v>
      </c>
      <c r="AP2703" s="78">
        <v>11900</v>
      </c>
      <c r="AQ2703" s="78">
        <v>14100</v>
      </c>
      <c r="AR2703" s="78">
        <v>694</v>
      </c>
      <c r="AS2703" s="78">
        <v>14500</v>
      </c>
      <c r="AT2703" s="78">
        <v>14000</v>
      </c>
      <c r="AU2703" s="78">
        <v>14250</v>
      </c>
      <c r="AV2703" s="78">
        <v>166</v>
      </c>
      <c r="AW2703" s="77">
        <v>17.09</v>
      </c>
      <c r="AX2703" s="144">
        <f t="shared" si="288"/>
        <v>0</v>
      </c>
      <c r="AY2703" s="144">
        <f t="shared" si="289"/>
        <v>0</v>
      </c>
      <c r="AZ2703" s="144">
        <f t="shared" si="290"/>
        <v>0</v>
      </c>
      <c r="BA2703" s="54">
        <f t="shared" si="291"/>
        <v>19.854915559863215</v>
      </c>
      <c r="BB2703" s="54">
        <f t="shared" si="292"/>
        <v>16.718084440136778</v>
      </c>
    </row>
    <row r="2704" spans="1:54" x14ac:dyDescent="0.25">
      <c r="A2704" s="3">
        <v>44186</v>
      </c>
      <c r="B2704" s="77">
        <v>14384.96</v>
      </c>
      <c r="C2704" s="77">
        <v>2593.28467</v>
      </c>
      <c r="D2704" s="77">
        <v>104.34110000000001</v>
      </c>
      <c r="E2704" s="77">
        <f t="shared" si="287"/>
        <v>-354.76900000000001</v>
      </c>
      <c r="F2704" s="77">
        <v>-0.28850000000000003</v>
      </c>
      <c r="G2704" s="77">
        <v>-2.6539999999999999</v>
      </c>
      <c r="H2704">
        <v>0</v>
      </c>
      <c r="I2704" s="78">
        <v>14312</v>
      </c>
      <c r="J2704">
        <v>202101</v>
      </c>
      <c r="K2704" s="78">
        <v>14312</v>
      </c>
      <c r="L2704" s="77">
        <f t="shared" si="293"/>
        <v>-72.959999999999127</v>
      </c>
      <c r="M2704" s="78">
        <v>-4573</v>
      </c>
      <c r="N2704" s="78">
        <v>-128.70778999999999</v>
      </c>
      <c r="O2704" s="78">
        <v>1415</v>
      </c>
      <c r="P2704" s="78">
        <v>10.10064</v>
      </c>
      <c r="Q2704" s="144">
        <v>-4219.25</v>
      </c>
      <c r="R2704" s="78">
        <v>-16307</v>
      </c>
      <c r="S2704" s="78">
        <v>19309</v>
      </c>
      <c r="T2704" s="78">
        <v>5528</v>
      </c>
      <c r="U2704" s="78">
        <v>48223</v>
      </c>
      <c r="V2704" s="219">
        <v>-0.11463409576343239</v>
      </c>
      <c r="W2704" s="78">
        <v>-6224</v>
      </c>
      <c r="X2704" s="78">
        <v>-6224</v>
      </c>
      <c r="Y2704" s="78">
        <v>-7630</v>
      </c>
      <c r="Z2704" s="78">
        <v>-10083</v>
      </c>
      <c r="AA2704" s="78">
        <v>119.64</v>
      </c>
      <c r="AB2704" s="78">
        <v>123.66</v>
      </c>
      <c r="AC2704" s="78">
        <v>7816</v>
      </c>
      <c r="AD2704" s="104">
        <v>-0.40522000000000002</v>
      </c>
      <c r="AE2704" s="78">
        <v>15463</v>
      </c>
      <c r="AF2704" s="104">
        <v>0.27141999999999999</v>
      </c>
      <c r="AG2704" s="78">
        <v>10649</v>
      </c>
      <c r="AH2704" s="104">
        <v>1.933E-2</v>
      </c>
      <c r="AI2704" s="78">
        <v>-3420</v>
      </c>
      <c r="AJ2704" s="104">
        <v>-0.31212000000000001</v>
      </c>
      <c r="AK2704" s="78">
        <v>15000</v>
      </c>
      <c r="AL2704" s="78">
        <v>13500</v>
      </c>
      <c r="AM2704" s="8">
        <v>14300</v>
      </c>
      <c r="AN2704" s="78">
        <v>510</v>
      </c>
      <c r="AO2704" s="78">
        <v>16600</v>
      </c>
      <c r="AP2704" s="78">
        <v>11900</v>
      </c>
      <c r="AQ2704" s="78">
        <v>14200</v>
      </c>
      <c r="AR2704" s="78">
        <v>696</v>
      </c>
      <c r="AS2704" s="78">
        <v>14500</v>
      </c>
      <c r="AT2704" s="78">
        <v>14000</v>
      </c>
      <c r="AU2704" s="78">
        <v>14400</v>
      </c>
      <c r="AV2704" s="78">
        <v>121</v>
      </c>
      <c r="AW2704" s="77">
        <v>17.850000000000001</v>
      </c>
      <c r="AX2704" s="144">
        <f t="shared" si="288"/>
        <v>0.2</v>
      </c>
      <c r="AY2704" s="144">
        <f t="shared" si="289"/>
        <v>0.12</v>
      </c>
      <c r="AZ2704" s="144">
        <f t="shared" si="290"/>
        <v>7.0000000000000007E-2</v>
      </c>
      <c r="BA2704" s="54">
        <f t="shared" si="291"/>
        <v>19.592408454055469</v>
      </c>
      <c r="BB2704" s="54">
        <f t="shared" si="292"/>
        <v>16.784591545944526</v>
      </c>
    </row>
    <row r="2705" spans="1:54" x14ac:dyDescent="0.25">
      <c r="A2705" s="3">
        <v>44187</v>
      </c>
      <c r="B2705" s="77">
        <v>14177.46</v>
      </c>
      <c r="C2705" s="77">
        <v>2921.0635200000002</v>
      </c>
      <c r="D2705" s="77">
        <v>-99.9131</v>
      </c>
      <c r="E2705" s="77">
        <f t="shared" si="287"/>
        <v>-407.00420000000008</v>
      </c>
      <c r="F2705" s="77">
        <v>-4.9295999999999998</v>
      </c>
      <c r="G2705" s="77">
        <v>-13.4657</v>
      </c>
      <c r="H2705">
        <v>0</v>
      </c>
      <c r="I2705" s="78">
        <v>14046</v>
      </c>
      <c r="J2705">
        <v>202101</v>
      </c>
      <c r="K2705" s="78">
        <v>14046</v>
      </c>
      <c r="L2705" s="77">
        <f t="shared" si="293"/>
        <v>-131.45999999999913</v>
      </c>
      <c r="M2705" s="78">
        <v>-5722</v>
      </c>
      <c r="N2705" s="78">
        <v>-158.55966000000001</v>
      </c>
      <c r="O2705" s="78">
        <v>-7043</v>
      </c>
      <c r="P2705" s="78">
        <v>-49.465240000000001</v>
      </c>
      <c r="Q2705" s="144">
        <v>-7482.75</v>
      </c>
      <c r="R2705" s="78">
        <v>-17255</v>
      </c>
      <c r="S2705" s="78">
        <v>19052</v>
      </c>
      <c r="T2705" s="78">
        <v>-5278</v>
      </c>
      <c r="U2705" s="78">
        <v>48168</v>
      </c>
      <c r="V2705" s="219">
        <v>0.10957482145822953</v>
      </c>
      <c r="W2705" s="78">
        <v>-8546</v>
      </c>
      <c r="X2705" s="78">
        <v>-8546</v>
      </c>
      <c r="Y2705" s="78">
        <v>-8637</v>
      </c>
      <c r="Z2705" s="78">
        <v>-11374</v>
      </c>
      <c r="AA2705" s="78">
        <v>121.66</v>
      </c>
      <c r="AB2705" s="78">
        <v>108.4</v>
      </c>
      <c r="AC2705" s="78">
        <v>4686</v>
      </c>
      <c r="AD2705" s="104">
        <v>-0.38947999999999999</v>
      </c>
      <c r="AE2705" s="78">
        <v>20710</v>
      </c>
      <c r="AF2705" s="104">
        <v>0.99233000000000005</v>
      </c>
      <c r="AG2705" s="78">
        <v>-1891</v>
      </c>
      <c r="AH2705" s="104">
        <v>-2.2089999999999999E-2</v>
      </c>
      <c r="AI2705" s="78">
        <v>-3567</v>
      </c>
      <c r="AJ2705" s="104">
        <v>-0.43972</v>
      </c>
      <c r="AK2705" s="78">
        <v>15000</v>
      </c>
      <c r="AL2705" s="78">
        <v>13500</v>
      </c>
      <c r="AM2705" s="8">
        <v>14000</v>
      </c>
      <c r="AN2705" s="78">
        <v>574</v>
      </c>
      <c r="AO2705" s="78">
        <v>16600</v>
      </c>
      <c r="AP2705" s="78">
        <v>13100</v>
      </c>
      <c r="AQ2705" s="78">
        <v>14000</v>
      </c>
      <c r="AR2705" s="78">
        <v>743</v>
      </c>
      <c r="AS2705" s="78">
        <v>14450</v>
      </c>
      <c r="AT2705" s="78">
        <v>14050</v>
      </c>
      <c r="AU2705" s="78">
        <v>14150</v>
      </c>
      <c r="AV2705" s="78">
        <v>130</v>
      </c>
      <c r="AW2705" s="77">
        <v>20.55</v>
      </c>
      <c r="AX2705" s="144">
        <f t="shared" si="288"/>
        <v>0.96</v>
      </c>
      <c r="AY2705" s="144">
        <f t="shared" si="289"/>
        <v>0.59</v>
      </c>
      <c r="AZ2705" s="144">
        <f t="shared" si="290"/>
        <v>0.34</v>
      </c>
      <c r="BA2705" s="54">
        <f t="shared" si="291"/>
        <v>19.892895131039076</v>
      </c>
      <c r="BB2705" s="54">
        <f t="shared" si="292"/>
        <v>16.583104868960923</v>
      </c>
    </row>
    <row r="2706" spans="1:54" x14ac:dyDescent="0.25">
      <c r="A2706" s="3">
        <v>44188</v>
      </c>
      <c r="B2706" s="77">
        <v>14223.09</v>
      </c>
      <c r="C2706" s="77">
        <v>2214.4281099999998</v>
      </c>
      <c r="D2706" s="77">
        <v>6.7967999999999993</v>
      </c>
      <c r="E2706" s="77">
        <f t="shared" si="287"/>
        <v>-293.89040000000006</v>
      </c>
      <c r="F2706" s="77">
        <v>-6.6660000000000004</v>
      </c>
      <c r="G2706" s="77">
        <v>-4.8545999999999996</v>
      </c>
      <c r="H2706" t="s">
        <v>2014</v>
      </c>
      <c r="I2706" s="78">
        <v>14113</v>
      </c>
      <c r="J2706">
        <v>202101</v>
      </c>
      <c r="K2706" s="78">
        <v>14113</v>
      </c>
      <c r="L2706" s="77">
        <f t="shared" si="293"/>
        <v>-110.09000000000015</v>
      </c>
      <c r="M2706" s="78">
        <v>-6799</v>
      </c>
      <c r="N2706" s="78">
        <v>-189.62862000000001</v>
      </c>
      <c r="O2706" s="78">
        <v>-5017</v>
      </c>
      <c r="P2706" s="78">
        <v>-35.414389999999997</v>
      </c>
      <c r="Q2706" s="144">
        <v>-8053.25</v>
      </c>
      <c r="R2706" s="78">
        <v>-16523</v>
      </c>
      <c r="S2706" s="78">
        <v>18496</v>
      </c>
      <c r="T2706" s="78">
        <v>-4160</v>
      </c>
      <c r="U2706" s="78">
        <v>48785</v>
      </c>
      <c r="V2706" s="219">
        <v>8.5272112329609517E-2</v>
      </c>
      <c r="W2706" s="78">
        <v>-7993</v>
      </c>
      <c r="X2706" s="78">
        <v>-7993</v>
      </c>
      <c r="Y2706" s="78">
        <v>-9647</v>
      </c>
      <c r="Z2706" s="78">
        <v>-11168</v>
      </c>
      <c r="AA2706" s="78">
        <v>107.82</v>
      </c>
      <c r="AB2706" s="78">
        <v>102.81</v>
      </c>
      <c r="AC2706" s="78">
        <v>8644</v>
      </c>
      <c r="AD2706" s="104">
        <v>-0.65698000000000001</v>
      </c>
      <c r="AE2706" s="78">
        <v>12419</v>
      </c>
      <c r="AF2706" s="104">
        <v>0.53281000000000001</v>
      </c>
      <c r="AG2706" s="78">
        <v>-1163</v>
      </c>
      <c r="AH2706" s="104">
        <v>0.35493999999999998</v>
      </c>
      <c r="AI2706" s="78">
        <v>-13357</v>
      </c>
      <c r="AJ2706" s="104">
        <v>-0.61165999999999998</v>
      </c>
      <c r="AK2706" s="78">
        <v>15000</v>
      </c>
      <c r="AL2706" s="78">
        <v>14000</v>
      </c>
      <c r="AM2706" s="8">
        <v>14100</v>
      </c>
      <c r="AN2706" s="78">
        <v>506</v>
      </c>
      <c r="AO2706" s="78">
        <v>16600</v>
      </c>
      <c r="AP2706" s="78">
        <v>13100</v>
      </c>
      <c r="AQ2706" s="78">
        <v>14000</v>
      </c>
      <c r="AR2706" s="78">
        <v>695</v>
      </c>
      <c r="AS2706" s="78">
        <v>14500</v>
      </c>
      <c r="AT2706" s="78">
        <v>13700</v>
      </c>
      <c r="AU2706" s="78">
        <v>14150</v>
      </c>
      <c r="AV2706" s="78">
        <v>225</v>
      </c>
      <c r="AW2706" s="77">
        <v>18.78</v>
      </c>
      <c r="AX2706" s="144">
        <f t="shared" si="288"/>
        <v>0.55000000000000004</v>
      </c>
      <c r="AY2706" s="144">
        <f t="shared" si="289"/>
        <v>0.32</v>
      </c>
      <c r="AZ2706" s="144">
        <f t="shared" si="290"/>
        <v>0.21</v>
      </c>
      <c r="BA2706" s="54">
        <f t="shared" si="291"/>
        <v>19.825226684875418</v>
      </c>
      <c r="BB2706" s="54">
        <f t="shared" si="292"/>
        <v>16.60577331512458</v>
      </c>
    </row>
    <row r="2707" spans="1:54" x14ac:dyDescent="0.25">
      <c r="A2707" s="3">
        <v>44189</v>
      </c>
      <c r="B2707" s="77">
        <v>14280.28</v>
      </c>
      <c r="C2707" s="77">
        <v>2241.2861200000002</v>
      </c>
      <c r="D2707" s="77">
        <v>30.133600000000001</v>
      </c>
      <c r="E2707" s="77">
        <f t="shared" si="287"/>
        <v>-295.79270000000002</v>
      </c>
      <c r="F2707" s="77">
        <v>-6.5579999999999998</v>
      </c>
      <c r="G2707" s="77">
        <v>6.7977999999999996</v>
      </c>
      <c r="H2707">
        <v>0</v>
      </c>
      <c r="I2707" s="78">
        <v>14242</v>
      </c>
      <c r="J2707">
        <v>202101</v>
      </c>
      <c r="K2707" s="78">
        <v>14242</v>
      </c>
      <c r="L2707" s="77">
        <f t="shared" si="293"/>
        <v>-38.280000000000655</v>
      </c>
      <c r="M2707" s="78">
        <v>-4499</v>
      </c>
      <c r="N2707" s="78">
        <v>-125.72172</v>
      </c>
      <c r="O2707" s="78">
        <v>-1854</v>
      </c>
      <c r="P2707" s="78">
        <v>-13.2029</v>
      </c>
      <c r="Q2707" s="144">
        <v>-4962.5</v>
      </c>
      <c r="R2707" s="78">
        <v>-16175</v>
      </c>
      <c r="S2707" s="78">
        <v>18089</v>
      </c>
      <c r="T2707" s="78">
        <v>-57</v>
      </c>
      <c r="U2707" s="78">
        <v>51434</v>
      </c>
      <c r="V2707" s="219">
        <v>1.1082163549403119E-3</v>
      </c>
      <c r="W2707" s="78">
        <v>-6670</v>
      </c>
      <c r="X2707" s="78">
        <v>-6670</v>
      </c>
      <c r="Y2707" s="78">
        <v>-8774</v>
      </c>
      <c r="Z2707" s="78">
        <v>-9794</v>
      </c>
      <c r="AA2707" s="78">
        <v>108.83</v>
      </c>
      <c r="AB2707" s="78">
        <v>111.68</v>
      </c>
      <c r="AC2707" s="78">
        <v>16393</v>
      </c>
      <c r="AD2707" s="104">
        <v>-0.58177999999999996</v>
      </c>
      <c r="AE2707" s="78">
        <v>14458</v>
      </c>
      <c r="AF2707" s="104">
        <v>0.47619</v>
      </c>
      <c r="AG2707" s="78">
        <v>5933</v>
      </c>
      <c r="AH2707" s="104">
        <v>0.26617000000000002</v>
      </c>
      <c r="AI2707" s="78">
        <v>-11772</v>
      </c>
      <c r="AJ2707" s="104">
        <v>-0.54173000000000004</v>
      </c>
      <c r="AK2707" s="78">
        <v>15000</v>
      </c>
      <c r="AL2707" s="78">
        <v>14000</v>
      </c>
      <c r="AM2707" s="8">
        <v>14200</v>
      </c>
      <c r="AN2707" s="78">
        <v>478</v>
      </c>
      <c r="AO2707" s="78">
        <v>16600</v>
      </c>
      <c r="AP2707" s="78">
        <v>13100</v>
      </c>
      <c r="AQ2707" s="78">
        <v>14200</v>
      </c>
      <c r="AR2707" s="78">
        <v>685</v>
      </c>
      <c r="AS2707" s="78">
        <v>14500</v>
      </c>
      <c r="AT2707" s="78">
        <v>14000</v>
      </c>
      <c r="AU2707" s="78">
        <v>14300</v>
      </c>
      <c r="AV2707" s="78">
        <v>171</v>
      </c>
      <c r="AW2707" s="77">
        <v>17.86</v>
      </c>
      <c r="AX2707" s="144">
        <f t="shared" si="288"/>
        <v>0.27</v>
      </c>
      <c r="AY2707" s="144">
        <f t="shared" si="289"/>
        <v>0.16</v>
      </c>
      <c r="AZ2707" s="144">
        <f t="shared" si="290"/>
        <v>0.09</v>
      </c>
      <c r="BA2707" s="54">
        <f t="shared" si="291"/>
        <v>19.813115168083481</v>
      </c>
      <c r="BB2707" s="54">
        <f t="shared" si="292"/>
        <v>16.66188483191652</v>
      </c>
    </row>
    <row r="2708" spans="1:54" x14ac:dyDescent="0.25">
      <c r="A2708" s="3">
        <v>44190</v>
      </c>
      <c r="B2708" s="77">
        <v>14331.42</v>
      </c>
      <c r="C2708" s="77">
        <v>2140.88717</v>
      </c>
      <c r="D2708" s="77">
        <v>52.792999999999999</v>
      </c>
      <c r="E2708" s="77">
        <f t="shared" si="287"/>
        <v>-210.80649999999997</v>
      </c>
      <c r="F2708" s="77">
        <v>3.7341000000000002</v>
      </c>
      <c r="G2708" s="77">
        <v>12.9361</v>
      </c>
      <c r="H2708">
        <v>0</v>
      </c>
      <c r="I2708" s="78">
        <v>14305</v>
      </c>
      <c r="J2708">
        <v>202101</v>
      </c>
      <c r="K2708" s="78">
        <v>14305</v>
      </c>
      <c r="L2708" s="77">
        <f t="shared" si="293"/>
        <v>-26.420000000000073</v>
      </c>
      <c r="M2708" s="78">
        <v>-5748</v>
      </c>
      <c r="N2708" s="78">
        <v>-161.85346999999999</v>
      </c>
      <c r="O2708" s="78">
        <v>-2804</v>
      </c>
      <c r="P2708" s="78">
        <v>-20.057359999999999</v>
      </c>
      <c r="Q2708" s="144">
        <v>-6449</v>
      </c>
      <c r="R2708" s="78">
        <v>-15833</v>
      </c>
      <c r="S2708" s="78">
        <v>19378</v>
      </c>
      <c r="T2708" s="78">
        <v>212</v>
      </c>
      <c r="U2708" s="78">
        <v>51568</v>
      </c>
      <c r="V2708" s="219">
        <v>-4.1110766366739063E-3</v>
      </c>
      <c r="W2708" s="78">
        <v>-7639</v>
      </c>
      <c r="X2708" s="78">
        <v>-7639</v>
      </c>
      <c r="Y2708" s="78">
        <v>-8897</v>
      </c>
      <c r="Z2708" s="78">
        <v>-10699</v>
      </c>
      <c r="AA2708" s="78">
        <v>110.99</v>
      </c>
      <c r="AB2708" s="78">
        <v>115.39</v>
      </c>
      <c r="AC2708" s="78">
        <v>18236</v>
      </c>
      <c r="AD2708" s="104">
        <v>-0.61680999999999997</v>
      </c>
      <c r="AE2708" s="78">
        <v>15171</v>
      </c>
      <c r="AF2708" s="104">
        <v>0.40883000000000003</v>
      </c>
      <c r="AG2708" s="78">
        <v>1644</v>
      </c>
      <c r="AH2708" s="104">
        <v>-3.0190000000000002E-2</v>
      </c>
      <c r="AI2708" s="78">
        <v>-6586</v>
      </c>
      <c r="AJ2708" s="104">
        <v>-0.18174000000000001</v>
      </c>
      <c r="AK2708" s="78">
        <v>15000</v>
      </c>
      <c r="AL2708" s="78">
        <v>13600</v>
      </c>
      <c r="AM2708" s="8">
        <v>14300</v>
      </c>
      <c r="AN2708" s="78">
        <v>452</v>
      </c>
      <c r="AO2708" s="78">
        <v>16600</v>
      </c>
      <c r="AP2708" s="78">
        <v>13100</v>
      </c>
      <c r="AQ2708" s="78">
        <v>14200</v>
      </c>
      <c r="AR2708" s="78">
        <v>671</v>
      </c>
      <c r="AS2708" s="78">
        <v>14500</v>
      </c>
      <c r="AT2708" s="78">
        <v>14200</v>
      </c>
      <c r="AU2708" s="78">
        <v>14350</v>
      </c>
      <c r="AV2708" s="78">
        <v>142</v>
      </c>
      <c r="AW2708" s="77">
        <v>17.22</v>
      </c>
      <c r="AX2708" s="144">
        <f t="shared" si="288"/>
        <v>0.06</v>
      </c>
      <c r="AY2708" s="144">
        <f t="shared" si="289"/>
        <v>0.04</v>
      </c>
      <c r="AZ2708" s="144">
        <f t="shared" si="290"/>
        <v>0.02</v>
      </c>
      <c r="BA2708" s="54">
        <f t="shared" si="291"/>
        <v>19.835413139293081</v>
      </c>
      <c r="BB2708" s="54">
        <f t="shared" si="292"/>
        <v>16.600586860706919</v>
      </c>
    </row>
    <row r="2709" spans="1:54" x14ac:dyDescent="0.25">
      <c r="A2709" s="3">
        <v>44193</v>
      </c>
      <c r="B2709" s="77">
        <v>14483.07</v>
      </c>
      <c r="C2709" s="77">
        <v>2521.9870799999999</v>
      </c>
      <c r="D2709" s="77">
        <v>129.49040000000002</v>
      </c>
      <c r="E2709" s="77">
        <f t="shared" si="287"/>
        <v>251.50240000000005</v>
      </c>
      <c r="F2709" s="77">
        <v>1.3902000000000001</v>
      </c>
      <c r="G2709" s="77">
        <v>31.706399999999999</v>
      </c>
      <c r="H2709">
        <v>0</v>
      </c>
      <c r="I2709" s="78">
        <v>14437</v>
      </c>
      <c r="J2709">
        <v>202101</v>
      </c>
      <c r="K2709" s="78">
        <v>14437</v>
      </c>
      <c r="L2709" s="77">
        <f t="shared" si="293"/>
        <v>-46.069999999999709</v>
      </c>
      <c r="M2709" s="78">
        <v>-9366</v>
      </c>
      <c r="N2709" s="78">
        <v>-267.84321</v>
      </c>
      <c r="O2709" s="78">
        <v>1146</v>
      </c>
      <c r="P2709" s="78">
        <v>8.2579899999999995</v>
      </c>
      <c r="Q2709" s="144">
        <v>-9079.5</v>
      </c>
      <c r="R2709" s="78">
        <v>-15244</v>
      </c>
      <c r="S2709" s="78">
        <v>20282</v>
      </c>
      <c r="T2709" s="78">
        <v>5213</v>
      </c>
      <c r="U2709" s="78">
        <v>56055</v>
      </c>
      <c r="V2709" s="219">
        <v>-9.2997948443493003E-2</v>
      </c>
      <c r="W2709" s="78">
        <v>-8839</v>
      </c>
      <c r="X2709" s="78">
        <v>-8839</v>
      </c>
      <c r="Y2709" s="78">
        <v>-11742</v>
      </c>
      <c r="Z2709" s="78">
        <v>-11072</v>
      </c>
      <c r="AA2709" s="78">
        <v>144.65</v>
      </c>
      <c r="AB2709" s="78">
        <v>124.12</v>
      </c>
      <c r="AC2709" s="78">
        <v>19654</v>
      </c>
      <c r="AD2709" s="104">
        <v>-0.52895999999999999</v>
      </c>
      <c r="AE2709" s="78">
        <v>15930</v>
      </c>
      <c r="AF2709" s="104">
        <v>0.38682</v>
      </c>
      <c r="AG2709" s="78">
        <v>-1488</v>
      </c>
      <c r="AH2709" s="104">
        <v>-0.26434000000000002</v>
      </c>
      <c r="AI2709" s="78">
        <v>-1532</v>
      </c>
      <c r="AJ2709" s="104">
        <v>-0.13804</v>
      </c>
      <c r="AK2709" s="78">
        <v>15000</v>
      </c>
      <c r="AL2709" s="78">
        <v>14000</v>
      </c>
      <c r="AM2709" s="8">
        <v>14400</v>
      </c>
      <c r="AN2709" s="78">
        <v>459</v>
      </c>
      <c r="AO2709" s="78">
        <v>16600</v>
      </c>
      <c r="AP2709" s="78">
        <v>13500</v>
      </c>
      <c r="AQ2709" s="78">
        <v>14400</v>
      </c>
      <c r="AR2709" s="78">
        <v>673</v>
      </c>
      <c r="AS2709" s="78">
        <v>14550</v>
      </c>
      <c r="AT2709" s="78">
        <v>14200</v>
      </c>
      <c r="AU2709" s="78">
        <v>14500</v>
      </c>
      <c r="AV2709" s="78">
        <v>120</v>
      </c>
      <c r="AW2709" s="77">
        <v>18.3</v>
      </c>
      <c r="AX2709" s="144">
        <f t="shared" si="288"/>
        <v>0.44</v>
      </c>
      <c r="AY2709" s="144">
        <f t="shared" si="289"/>
        <v>0.26</v>
      </c>
      <c r="AZ2709" s="144">
        <f t="shared" si="290"/>
        <v>0.17</v>
      </c>
      <c r="BA2709" s="54">
        <f t="shared" si="291"/>
        <v>19.814030497086851</v>
      </c>
      <c r="BB2709" s="54">
        <f t="shared" si="292"/>
        <v>16.594969502913155</v>
      </c>
    </row>
    <row r="2710" spans="1:54" x14ac:dyDescent="0.25">
      <c r="A2710" s="3">
        <v>44194</v>
      </c>
      <c r="B2710" s="77">
        <v>14472.05</v>
      </c>
      <c r="C2710" s="77">
        <v>2879.8441699999998</v>
      </c>
      <c r="D2710" s="77">
        <v>-12.601300000000002</v>
      </c>
      <c r="E2710" s="77">
        <f t="shared" si="287"/>
        <v>234.03270000000009</v>
      </c>
      <c r="F2710" s="77">
        <v>-7.6738999999999997</v>
      </c>
      <c r="G2710" s="77">
        <v>-34.212899999999998</v>
      </c>
      <c r="H2710">
        <v>0</v>
      </c>
      <c r="I2710" s="78">
        <v>14459</v>
      </c>
      <c r="J2710">
        <v>202101</v>
      </c>
      <c r="K2710" s="78">
        <v>14459</v>
      </c>
      <c r="L2710" s="77">
        <f t="shared" si="293"/>
        <v>-13.049999999999272</v>
      </c>
      <c r="M2710" s="78">
        <v>-9590</v>
      </c>
      <c r="N2710" s="78">
        <v>-274.40338000000003</v>
      </c>
      <c r="O2710" s="78">
        <v>143</v>
      </c>
      <c r="P2710" s="78">
        <v>1.0309200000000001</v>
      </c>
      <c r="Q2710" s="144">
        <v>-9554.25</v>
      </c>
      <c r="R2710" s="78">
        <v>-15229</v>
      </c>
      <c r="S2710" s="78">
        <v>21049</v>
      </c>
      <c r="T2710" s="78">
        <v>5146</v>
      </c>
      <c r="U2710" s="78">
        <v>52719</v>
      </c>
      <c r="V2710" s="219">
        <v>-9.7611866689428853E-2</v>
      </c>
      <c r="W2710" s="78">
        <v>-7263</v>
      </c>
      <c r="X2710" s="78">
        <v>-7263</v>
      </c>
      <c r="Y2710" s="78">
        <v>-10036</v>
      </c>
      <c r="Z2710" s="78">
        <v>-11921</v>
      </c>
      <c r="AA2710" s="78">
        <v>104.29</v>
      </c>
      <c r="AB2710" s="78">
        <v>130.1</v>
      </c>
      <c r="AC2710" s="78">
        <v>17579</v>
      </c>
      <c r="AD2710" s="104">
        <v>-0.59882999999999997</v>
      </c>
      <c r="AE2710" s="78">
        <v>14055</v>
      </c>
      <c r="AF2710" s="104">
        <v>0.23996999999999999</v>
      </c>
      <c r="AG2710" s="78">
        <v>-7797</v>
      </c>
      <c r="AH2710" s="104">
        <v>-0.51637999999999995</v>
      </c>
      <c r="AI2710" s="78">
        <v>2835</v>
      </c>
      <c r="AJ2710" s="104">
        <v>6.1870000000000001E-2</v>
      </c>
      <c r="AK2710" s="78">
        <v>15000</v>
      </c>
      <c r="AL2710" s="78">
        <v>14000</v>
      </c>
      <c r="AM2710" s="8">
        <v>14500</v>
      </c>
      <c r="AN2710" s="78">
        <v>442</v>
      </c>
      <c r="AO2710" s="78">
        <v>16600</v>
      </c>
      <c r="AP2710" s="78">
        <v>13500</v>
      </c>
      <c r="AQ2710" s="78">
        <v>14400</v>
      </c>
      <c r="AR2710" s="78">
        <v>668</v>
      </c>
      <c r="AS2710" s="78">
        <v>14550</v>
      </c>
      <c r="AT2710" s="78">
        <v>14250</v>
      </c>
      <c r="AU2710" s="78">
        <v>14500</v>
      </c>
      <c r="AV2710" s="78">
        <v>83.5</v>
      </c>
      <c r="AW2710" s="77">
        <v>18.03</v>
      </c>
      <c r="AX2710" s="144">
        <f t="shared" si="288"/>
        <v>0.34</v>
      </c>
      <c r="AY2710" s="144">
        <f t="shared" si="289"/>
        <v>0.2</v>
      </c>
      <c r="AZ2710" s="144">
        <f t="shared" si="290"/>
        <v>0.11</v>
      </c>
      <c r="BA2710" s="54">
        <f t="shared" si="291"/>
        <v>19.779313117425971</v>
      </c>
      <c r="BB2710" s="54">
        <f t="shared" si="292"/>
        <v>16.575686882574033</v>
      </c>
    </row>
    <row r="2711" spans="1:54" x14ac:dyDescent="0.25">
      <c r="A2711" s="3">
        <v>44195</v>
      </c>
      <c r="B2711" s="77">
        <v>14687.7</v>
      </c>
      <c r="C2711" s="77">
        <v>2637.2347500000001</v>
      </c>
      <c r="D2711" s="77">
        <v>268.3032</v>
      </c>
      <c r="E2711" s="77">
        <f t="shared" si="287"/>
        <v>476.85739999999998</v>
      </c>
      <c r="F2711" s="77">
        <v>-6.8345000000000002</v>
      </c>
      <c r="G2711" s="77">
        <v>56.9953</v>
      </c>
      <c r="H2711" t="s">
        <v>2015</v>
      </c>
      <c r="I2711" s="78">
        <v>14638</v>
      </c>
      <c r="J2711">
        <v>202101</v>
      </c>
      <c r="K2711" s="78">
        <v>14638</v>
      </c>
      <c r="L2711" s="77">
        <f t="shared" si="293"/>
        <v>-49.700000000000728</v>
      </c>
      <c r="M2711" s="78">
        <v>-6537</v>
      </c>
      <c r="N2711" s="78">
        <v>-188.39361</v>
      </c>
      <c r="O2711" s="78">
        <v>7495</v>
      </c>
      <c r="P2711" s="78">
        <v>54.839309999999998</v>
      </c>
      <c r="Q2711" s="144">
        <v>-4663.25</v>
      </c>
      <c r="R2711" s="78">
        <v>-14334</v>
      </c>
      <c r="S2711" s="78">
        <v>19249</v>
      </c>
      <c r="T2711" s="78">
        <v>12908</v>
      </c>
      <c r="U2711" s="78">
        <v>58733</v>
      </c>
      <c r="V2711" s="219">
        <v>-0.21977423254388503</v>
      </c>
      <c r="W2711" s="78">
        <v>-4867</v>
      </c>
      <c r="X2711" s="78">
        <v>-4867</v>
      </c>
      <c r="Y2711" s="78">
        <v>-8219</v>
      </c>
      <c r="Z2711" s="78">
        <v>-7626</v>
      </c>
      <c r="AA2711" s="78">
        <v>105.45</v>
      </c>
      <c r="AB2711" s="78">
        <v>125.67</v>
      </c>
      <c r="AC2711" s="78">
        <v>15737</v>
      </c>
      <c r="AD2711" s="104">
        <v>-5.3580000000000003E-2</v>
      </c>
      <c r="AE2711" s="78">
        <v>12933</v>
      </c>
      <c r="AF2711" s="104">
        <v>0.25145000000000001</v>
      </c>
      <c r="AG2711" s="78">
        <v>-8606</v>
      </c>
      <c r="AH2711" s="104">
        <v>-0.80874999999999997</v>
      </c>
      <c r="AI2711" s="78">
        <v>-6218</v>
      </c>
      <c r="AJ2711" s="104">
        <v>-7.3870000000000005E-2</v>
      </c>
      <c r="AK2711" s="78">
        <v>15000</v>
      </c>
      <c r="AL2711" s="78">
        <v>14000</v>
      </c>
      <c r="AM2711" s="8">
        <v>14600</v>
      </c>
      <c r="AN2711" s="78">
        <v>431</v>
      </c>
      <c r="AO2711" s="78">
        <v>16600</v>
      </c>
      <c r="AP2711" s="78">
        <v>13500</v>
      </c>
      <c r="AQ2711" s="78">
        <v>14600</v>
      </c>
      <c r="AR2711" s="78">
        <v>658</v>
      </c>
      <c r="AS2711" s="78">
        <v>14800</v>
      </c>
      <c r="AT2711" s="78">
        <v>14300</v>
      </c>
      <c r="AU2711" s="78">
        <v>14650</v>
      </c>
      <c r="AV2711" s="78">
        <v>212</v>
      </c>
      <c r="AW2711" s="77">
        <v>18.39</v>
      </c>
      <c r="AX2711" s="144">
        <f t="shared" si="288"/>
        <v>0.51</v>
      </c>
      <c r="AY2711" s="144">
        <f t="shared" si="289"/>
        <v>0.3</v>
      </c>
      <c r="AZ2711" s="144">
        <f t="shared" si="290"/>
        <v>0.19</v>
      </c>
      <c r="BA2711" s="54">
        <f t="shared" si="291"/>
        <v>19.725736422558981</v>
      </c>
      <c r="BB2711" s="54">
        <f t="shared" si="292"/>
        <v>16.581263577441021</v>
      </c>
    </row>
    <row r="2712" spans="1:54" x14ac:dyDescent="0.25">
      <c r="A2712" s="3">
        <v>44196</v>
      </c>
      <c r="B2712" s="77">
        <v>14732.53</v>
      </c>
      <c r="C2712" s="77">
        <v>2606.8222999999998</v>
      </c>
      <c r="D2712" s="77">
        <v>56.883400000000002</v>
      </c>
      <c r="E2712" s="77">
        <f t="shared" ref="E2712:E2775" si="294">SUM(D2693:D2712)</f>
        <v>598.52550000000008</v>
      </c>
      <c r="F2712" s="77">
        <v>3.6660000000000004</v>
      </c>
      <c r="G2712" s="77">
        <v>0.4385</v>
      </c>
      <c r="H2712">
        <v>0</v>
      </c>
      <c r="I2712" s="78">
        <v>14678</v>
      </c>
      <c r="J2712">
        <v>202101</v>
      </c>
      <c r="K2712" s="78">
        <v>14678</v>
      </c>
      <c r="L2712" s="77">
        <f t="shared" si="293"/>
        <v>-54.530000000000655</v>
      </c>
      <c r="M2712" s="78">
        <v>-9322</v>
      </c>
      <c r="N2712" s="78">
        <v>-270.38565</v>
      </c>
      <c r="O2712" s="78">
        <v>3982</v>
      </c>
      <c r="P2712" s="78">
        <v>29.220939999999999</v>
      </c>
      <c r="Q2712" s="144">
        <v>-8326.5</v>
      </c>
      <c r="R2712" s="78">
        <v>-13197</v>
      </c>
      <c r="S2712" s="78">
        <v>20495</v>
      </c>
      <c r="T2712" s="78">
        <v>11493</v>
      </c>
      <c r="U2712" s="78">
        <v>53193</v>
      </c>
      <c r="V2712" s="219">
        <v>-0.21606226383170718</v>
      </c>
      <c r="W2712" s="78">
        <v>-4838</v>
      </c>
      <c r="X2712" s="78">
        <v>-4838</v>
      </c>
      <c r="Y2712" s="78">
        <v>-7483</v>
      </c>
      <c r="Z2712" s="78">
        <v>-6866</v>
      </c>
      <c r="AA2712" s="78">
        <v>104.51</v>
      </c>
      <c r="AB2712" s="78">
        <v>125.27</v>
      </c>
      <c r="AC2712" s="78">
        <v>15880</v>
      </c>
      <c r="AD2712" s="104">
        <v>-0.19586000000000001</v>
      </c>
      <c r="AE2712" s="78">
        <v>16935</v>
      </c>
      <c r="AF2712" s="104">
        <v>0.29248000000000002</v>
      </c>
      <c r="AG2712" s="78">
        <v>-15464</v>
      </c>
      <c r="AH2712" s="104">
        <v>-1.1847799999999999</v>
      </c>
      <c r="AI2712" s="78">
        <v>9839</v>
      </c>
      <c r="AJ2712" s="104">
        <v>0.27254</v>
      </c>
      <c r="AK2712" s="78">
        <v>15000</v>
      </c>
      <c r="AL2712" s="78">
        <v>14000</v>
      </c>
      <c r="AM2712" s="8">
        <v>14700</v>
      </c>
      <c r="AN2712" s="78">
        <v>427</v>
      </c>
      <c r="AO2712" s="78">
        <v>16600</v>
      </c>
      <c r="AP2712" s="78">
        <v>13500</v>
      </c>
      <c r="AQ2712" s="78">
        <v>14600</v>
      </c>
      <c r="AR2712" s="78">
        <v>656</v>
      </c>
      <c r="AS2712" s="78">
        <v>15200</v>
      </c>
      <c r="AT2712" s="78">
        <v>14250</v>
      </c>
      <c r="AU2712" s="78">
        <v>14700</v>
      </c>
      <c r="AV2712" s="78">
        <v>194</v>
      </c>
      <c r="AW2712" s="77">
        <v>18.190000000000001</v>
      </c>
      <c r="AX2712" s="144">
        <f t="shared" si="288"/>
        <v>0.48</v>
      </c>
      <c r="AY2712" s="144">
        <f t="shared" si="289"/>
        <v>0.28000000000000003</v>
      </c>
      <c r="AZ2712" s="144">
        <f t="shared" si="290"/>
        <v>0.16</v>
      </c>
      <c r="BA2712" s="54">
        <f t="shared" si="291"/>
        <v>19.735181945575473</v>
      </c>
      <c r="BB2712" s="54">
        <f t="shared" si="292"/>
        <v>16.623818054424536</v>
      </c>
    </row>
    <row r="2713" spans="1:54" x14ac:dyDescent="0.25">
      <c r="A2713" s="3">
        <v>44200</v>
      </c>
      <c r="B2713" s="77">
        <v>14902.03</v>
      </c>
      <c r="C2713" s="77">
        <v>3495.4826899999998</v>
      </c>
      <c r="D2713" s="77">
        <v>247.60650000000001</v>
      </c>
      <c r="E2713" s="77">
        <f t="shared" si="294"/>
        <v>699.36480000000006</v>
      </c>
      <c r="F2713" s="77">
        <v>-14.4695</v>
      </c>
      <c r="G2713" s="77">
        <v>32.820399999999999</v>
      </c>
      <c r="H2713">
        <v>0</v>
      </c>
      <c r="I2713" s="78">
        <v>14874</v>
      </c>
      <c r="J2713">
        <v>202101</v>
      </c>
      <c r="K2713" s="78">
        <v>14874</v>
      </c>
      <c r="L2713" s="77">
        <f t="shared" si="293"/>
        <v>-28.030000000000655</v>
      </c>
      <c r="M2713" s="78">
        <v>-10220</v>
      </c>
      <c r="N2713" s="78">
        <v>-300.48194000000001</v>
      </c>
      <c r="O2713" s="78">
        <v>2636</v>
      </c>
      <c r="P2713" s="78">
        <v>19.60333</v>
      </c>
      <c r="Q2713" s="144">
        <v>-9561</v>
      </c>
      <c r="R2713" s="78">
        <v>-12165</v>
      </c>
      <c r="S2713" s="78">
        <v>21573</v>
      </c>
      <c r="T2713" s="78">
        <v>9800</v>
      </c>
      <c r="U2713" s="78">
        <v>55013</v>
      </c>
      <c r="V2713" s="219">
        <v>-0.17813971243160706</v>
      </c>
      <c r="W2713" s="78">
        <v>-5339</v>
      </c>
      <c r="X2713" s="78">
        <v>-5339</v>
      </c>
      <c r="Y2713" s="78">
        <v>-9391</v>
      </c>
      <c r="Z2713" s="78">
        <v>-8694</v>
      </c>
      <c r="AA2713" s="78">
        <v>112.86</v>
      </c>
      <c r="AB2713" s="78">
        <v>138.61000000000001</v>
      </c>
      <c r="AC2713" s="78">
        <v>23557</v>
      </c>
      <c r="AD2713" s="104">
        <v>0.25417000000000001</v>
      </c>
      <c r="AE2713" s="78">
        <v>19056</v>
      </c>
      <c r="AF2713" s="104">
        <v>0.41483999999999999</v>
      </c>
      <c r="AG2713" s="78">
        <v>-11305</v>
      </c>
      <c r="AH2713" s="104">
        <v>-1.35114</v>
      </c>
      <c r="AI2713" s="78">
        <v>2648</v>
      </c>
      <c r="AJ2713" s="104">
        <v>0.12518000000000001</v>
      </c>
      <c r="AK2713" s="78">
        <v>15200</v>
      </c>
      <c r="AL2713" s="78">
        <v>14000</v>
      </c>
      <c r="AM2713" s="8">
        <v>14900</v>
      </c>
      <c r="AN2713" s="78">
        <v>399</v>
      </c>
      <c r="AO2713" s="78">
        <v>15200</v>
      </c>
      <c r="AP2713" s="78">
        <v>13700</v>
      </c>
      <c r="AQ2713" s="78">
        <v>14800</v>
      </c>
      <c r="AR2713" s="78">
        <v>654</v>
      </c>
      <c r="AS2713" s="78">
        <v>15200</v>
      </c>
      <c r="AT2713" s="78">
        <v>14700</v>
      </c>
      <c r="AU2713" s="78">
        <v>14900</v>
      </c>
      <c r="AV2713" s="78">
        <v>140</v>
      </c>
      <c r="AW2713" s="77">
        <v>18.93</v>
      </c>
      <c r="AX2713" s="144">
        <f t="shared" si="288"/>
        <v>0.82</v>
      </c>
      <c r="AY2713" s="144">
        <f t="shared" si="289"/>
        <v>0.51</v>
      </c>
      <c r="AZ2713" s="144">
        <f t="shared" si="290"/>
        <v>0.3</v>
      </c>
      <c r="BA2713" s="54">
        <f t="shared" si="291"/>
        <v>19.813680192492509</v>
      </c>
      <c r="BB2713" s="54">
        <f t="shared" si="292"/>
        <v>16.635319807507489</v>
      </c>
    </row>
    <row r="2714" spans="1:54" x14ac:dyDescent="0.25">
      <c r="A2714" s="3">
        <v>44201</v>
      </c>
      <c r="B2714" s="77">
        <v>15000.03</v>
      </c>
      <c r="C2714" s="77">
        <v>3500.8892099999998</v>
      </c>
      <c r="D2714" s="77">
        <v>26.540399999999998</v>
      </c>
      <c r="E2714" s="77">
        <f t="shared" si="294"/>
        <v>795.00120000000004</v>
      </c>
      <c r="F2714" s="77">
        <v>5.5186000000000002</v>
      </c>
      <c r="G2714" s="77">
        <v>7.7471000000000005</v>
      </c>
      <c r="H2714">
        <v>0</v>
      </c>
      <c r="I2714" s="78">
        <v>14977</v>
      </c>
      <c r="J2714">
        <v>202101</v>
      </c>
      <c r="K2714" s="78">
        <v>14977</v>
      </c>
      <c r="L2714" s="77">
        <f t="shared" si="293"/>
        <v>-23.030000000000655</v>
      </c>
      <c r="M2714" s="78">
        <v>-10925</v>
      </c>
      <c r="N2714" s="78">
        <v>-323.50549999999998</v>
      </c>
      <c r="O2714" s="78">
        <v>2625</v>
      </c>
      <c r="P2714" s="78">
        <v>19.666250000000002</v>
      </c>
      <c r="Q2714" s="144">
        <v>-10268.75</v>
      </c>
      <c r="R2714" s="78">
        <v>-12239</v>
      </c>
      <c r="S2714" s="78">
        <v>22234</v>
      </c>
      <c r="T2714" s="78">
        <v>12126</v>
      </c>
      <c r="U2714" s="78">
        <v>54911</v>
      </c>
      <c r="V2714" s="219">
        <v>-0.22083007047768208</v>
      </c>
      <c r="W2714" s="78">
        <v>-3445</v>
      </c>
      <c r="X2714" s="78">
        <v>-3445</v>
      </c>
      <c r="Y2714" s="78">
        <v>-8591</v>
      </c>
      <c r="Z2714" s="78">
        <v>-8081</v>
      </c>
      <c r="AA2714" s="78">
        <v>119.94</v>
      </c>
      <c r="AB2714" s="78">
        <v>146.86000000000001</v>
      </c>
      <c r="AC2714" s="78">
        <v>22602</v>
      </c>
      <c r="AD2714" s="104">
        <v>0.74453000000000003</v>
      </c>
      <c r="AE2714" s="78">
        <v>19636</v>
      </c>
      <c r="AF2714" s="104">
        <v>0.36292999999999997</v>
      </c>
      <c r="AG2714" s="78">
        <v>-11548</v>
      </c>
      <c r="AH2714" s="104">
        <v>-1.5484899999999999</v>
      </c>
      <c r="AI2714" s="78">
        <v>4639</v>
      </c>
      <c r="AJ2714" s="104">
        <v>0.13689999999999999</v>
      </c>
      <c r="AK2714" s="78">
        <v>15200</v>
      </c>
      <c r="AL2714" s="78">
        <v>14000</v>
      </c>
      <c r="AM2714" s="8">
        <v>15000</v>
      </c>
      <c r="AN2714" s="78">
        <v>398</v>
      </c>
      <c r="AO2714" s="78">
        <v>15400</v>
      </c>
      <c r="AP2714" s="78">
        <v>13700</v>
      </c>
      <c r="AQ2714" s="78">
        <v>14900</v>
      </c>
      <c r="AR2714" s="78">
        <v>659</v>
      </c>
      <c r="AS2714" s="78">
        <v>15200</v>
      </c>
      <c r="AT2714" s="78">
        <v>14700</v>
      </c>
      <c r="AU2714" s="78">
        <v>15000</v>
      </c>
      <c r="AV2714" s="78">
        <v>103.5</v>
      </c>
      <c r="AW2714" s="77">
        <v>18.86</v>
      </c>
      <c r="AX2714" s="144">
        <f t="shared" si="288"/>
        <v>0.79</v>
      </c>
      <c r="AY2714" s="144">
        <f t="shared" si="289"/>
        <v>0.48</v>
      </c>
      <c r="AZ2714" s="144">
        <f t="shared" si="290"/>
        <v>0.28999999999999998</v>
      </c>
      <c r="BA2714" s="54">
        <f t="shared" si="291"/>
        <v>19.777281807557575</v>
      </c>
      <c r="BB2714" s="54">
        <f t="shared" si="292"/>
        <v>16.647718192442422</v>
      </c>
    </row>
    <row r="2715" spans="1:54" x14ac:dyDescent="0.25">
      <c r="A2715" s="3">
        <v>44202</v>
      </c>
      <c r="B2715" s="77">
        <v>14983.13</v>
      </c>
      <c r="C2715" s="77">
        <v>4386.5627500000001</v>
      </c>
      <c r="D2715" s="77">
        <v>-1.2930999999999999</v>
      </c>
      <c r="E2715" s="77">
        <f t="shared" si="294"/>
        <v>751.71870000000001</v>
      </c>
      <c r="F2715" s="77">
        <v>-3.7758999999999996</v>
      </c>
      <c r="G2715" s="77">
        <v>-84.474500000000006</v>
      </c>
      <c r="H2715" t="s">
        <v>2016</v>
      </c>
      <c r="I2715" s="78">
        <v>14911</v>
      </c>
      <c r="J2715">
        <v>202101</v>
      </c>
      <c r="K2715" s="78">
        <v>14911</v>
      </c>
      <c r="L2715" s="77">
        <f t="shared" si="293"/>
        <v>-72.1299999999992</v>
      </c>
      <c r="M2715" s="78">
        <v>-11130</v>
      </c>
      <c r="N2715" s="78">
        <v>-327.50357000000002</v>
      </c>
      <c r="O2715" s="78">
        <v>-1411</v>
      </c>
      <c r="P2715" s="78">
        <v>-10.503970000000001</v>
      </c>
      <c r="Q2715" s="144">
        <v>-11482.75</v>
      </c>
      <c r="R2715" s="78">
        <v>-12120</v>
      </c>
      <c r="S2715" s="78">
        <v>21836</v>
      </c>
      <c r="T2715" s="78">
        <v>9138</v>
      </c>
      <c r="U2715" s="78">
        <v>55405</v>
      </c>
      <c r="V2715" s="219">
        <v>-0.1649309629094847</v>
      </c>
      <c r="W2715" s="78">
        <v>-2295</v>
      </c>
      <c r="X2715" s="78">
        <v>-2295</v>
      </c>
      <c r="Y2715" s="78">
        <v>-6673</v>
      </c>
      <c r="Z2715" s="78">
        <v>-13445</v>
      </c>
      <c r="AA2715" s="78">
        <v>121.95</v>
      </c>
      <c r="AB2715" s="78">
        <v>127.49</v>
      </c>
      <c r="AC2715" s="78">
        <v>20870</v>
      </c>
      <c r="AD2715" s="104">
        <v>0.85987999999999998</v>
      </c>
      <c r="AE2715" s="78">
        <v>19493</v>
      </c>
      <c r="AF2715" s="104">
        <v>5.6050000000000003E-2</v>
      </c>
      <c r="AG2715" s="78">
        <v>-24148</v>
      </c>
      <c r="AH2715" s="104">
        <v>-1.9091499999999999</v>
      </c>
      <c r="AI2715" s="78">
        <v>-870</v>
      </c>
      <c r="AJ2715" s="104">
        <v>0.61626999999999998</v>
      </c>
      <c r="AK2715" s="78">
        <v>15400</v>
      </c>
      <c r="AL2715" s="78">
        <v>14000</v>
      </c>
      <c r="AM2715" s="8">
        <v>14900</v>
      </c>
      <c r="AN2715" s="78">
        <v>423</v>
      </c>
      <c r="AO2715" s="78">
        <v>15400</v>
      </c>
      <c r="AP2715" s="78">
        <v>14000</v>
      </c>
      <c r="AQ2715" s="78">
        <v>14800</v>
      </c>
      <c r="AR2715" s="78">
        <v>675</v>
      </c>
      <c r="AS2715" s="78">
        <v>15400</v>
      </c>
      <c r="AT2715" s="78">
        <v>14600</v>
      </c>
      <c r="AU2715" s="78">
        <v>14950</v>
      </c>
      <c r="AV2715" s="78">
        <v>301</v>
      </c>
      <c r="AW2715" s="77">
        <v>20.71</v>
      </c>
      <c r="AX2715" s="144">
        <f t="shared" si="288"/>
        <v>1</v>
      </c>
      <c r="AY2715" s="144">
        <f t="shared" si="289"/>
        <v>0.83</v>
      </c>
      <c r="AZ2715" s="144">
        <f t="shared" si="290"/>
        <v>0.48</v>
      </c>
      <c r="BA2715" s="54">
        <f t="shared" si="291"/>
        <v>20.242555356883432</v>
      </c>
      <c r="BB2715" s="54">
        <f t="shared" si="292"/>
        <v>16.400444643116568</v>
      </c>
    </row>
    <row r="2716" spans="1:54" x14ac:dyDescent="0.25">
      <c r="A2716" s="3">
        <v>44203</v>
      </c>
      <c r="B2716" s="77">
        <v>15214</v>
      </c>
      <c r="C2716" s="77">
        <v>3424.26406</v>
      </c>
      <c r="D2716" s="77">
        <v>164.5762</v>
      </c>
      <c r="E2716" s="77">
        <f t="shared" si="294"/>
        <v>928.36929999999995</v>
      </c>
      <c r="F2716" s="77">
        <v>-4.1574</v>
      </c>
      <c r="G2716" s="77">
        <v>42.804200000000002</v>
      </c>
      <c r="H2716">
        <v>0</v>
      </c>
      <c r="I2716" s="78">
        <v>15230</v>
      </c>
      <c r="J2716">
        <v>202101</v>
      </c>
      <c r="K2716" s="78">
        <v>15230</v>
      </c>
      <c r="L2716" s="77">
        <f t="shared" si="293"/>
        <v>16</v>
      </c>
      <c r="M2716" s="78">
        <v>-12796</v>
      </c>
      <c r="N2716" s="78">
        <v>-385.14307000000002</v>
      </c>
      <c r="O2716" s="78">
        <v>2979</v>
      </c>
      <c r="P2716" s="78">
        <v>22.675719999999998</v>
      </c>
      <c r="Q2716" s="144">
        <v>-12051.25</v>
      </c>
      <c r="R2716" s="78">
        <v>-10968</v>
      </c>
      <c r="S2716" s="78">
        <v>23277</v>
      </c>
      <c r="T2716" s="78">
        <v>13498</v>
      </c>
      <c r="U2716" s="78">
        <v>57479</v>
      </c>
      <c r="V2716" s="219">
        <v>-0.23483359139859775</v>
      </c>
      <c r="W2716" s="78">
        <v>-2401</v>
      </c>
      <c r="X2716" s="78">
        <v>-2401</v>
      </c>
      <c r="Y2716" s="78">
        <v>-7348</v>
      </c>
      <c r="Z2716" s="78">
        <v>-13901</v>
      </c>
      <c r="AA2716" s="78">
        <v>114.14</v>
      </c>
      <c r="AB2716" s="78">
        <v>153.77000000000001</v>
      </c>
      <c r="AC2716" s="78">
        <v>31008</v>
      </c>
      <c r="AD2716" s="104">
        <v>2.3532000000000002</v>
      </c>
      <c r="AE2716" s="78">
        <v>18889</v>
      </c>
      <c r="AF2716" s="104">
        <v>0.16616</v>
      </c>
      <c r="AG2716" s="78">
        <v>-23273</v>
      </c>
      <c r="AH2716" s="104">
        <v>-3.2124899999999998</v>
      </c>
      <c r="AI2716" s="78">
        <v>3058</v>
      </c>
      <c r="AJ2716" s="104">
        <v>5.1610000000000003E-2</v>
      </c>
      <c r="AK2716" s="78">
        <v>15400</v>
      </c>
      <c r="AL2716" s="78">
        <v>14000</v>
      </c>
      <c r="AM2716" s="8">
        <v>15200</v>
      </c>
      <c r="AN2716" s="78">
        <v>418</v>
      </c>
      <c r="AO2716" s="78">
        <v>15400</v>
      </c>
      <c r="AP2716" s="78">
        <v>14000</v>
      </c>
      <c r="AQ2716" s="78">
        <v>15200</v>
      </c>
      <c r="AR2716" s="78">
        <v>718</v>
      </c>
      <c r="AS2716" s="78">
        <v>15400</v>
      </c>
      <c r="AT2716" s="78">
        <v>14800</v>
      </c>
      <c r="AU2716" s="78">
        <v>15300</v>
      </c>
      <c r="AV2716" s="78">
        <v>277</v>
      </c>
      <c r="AW2716" s="77">
        <v>20.96</v>
      </c>
      <c r="AX2716" s="144">
        <f t="shared" si="288"/>
        <v>1</v>
      </c>
      <c r="AY2716" s="144">
        <f t="shared" si="289"/>
        <v>0.85</v>
      </c>
      <c r="AZ2716" s="144">
        <f t="shared" si="290"/>
        <v>0.53</v>
      </c>
      <c r="BA2716" s="54">
        <f t="shared" si="291"/>
        <v>20.713700798819815</v>
      </c>
      <c r="BB2716" s="54">
        <f t="shared" si="292"/>
        <v>16.214299201180182</v>
      </c>
    </row>
    <row r="2717" spans="1:54" x14ac:dyDescent="0.25">
      <c r="A2717" s="3">
        <v>44204</v>
      </c>
      <c r="B2717" s="77">
        <v>15463.95</v>
      </c>
      <c r="C2717" s="77">
        <v>4008.4478600000002</v>
      </c>
      <c r="D2717" s="77">
        <v>197.12290000000002</v>
      </c>
      <c r="E2717" s="77">
        <f t="shared" si="294"/>
        <v>1268.9085000000002</v>
      </c>
      <c r="F2717" s="77">
        <v>-9.3330000000000002</v>
      </c>
      <c r="G2717" s="77">
        <v>34.711300000000001</v>
      </c>
      <c r="H2717">
        <v>0</v>
      </c>
      <c r="I2717" s="78">
        <v>15454</v>
      </c>
      <c r="J2717">
        <v>202101</v>
      </c>
      <c r="K2717" s="78">
        <v>15454</v>
      </c>
      <c r="L2717" s="77">
        <f t="shared" si="293"/>
        <v>-9.9500000000007276</v>
      </c>
      <c r="M2717" s="78">
        <v>-15326</v>
      </c>
      <c r="N2717" s="78">
        <v>-469.04397999999998</v>
      </c>
      <c r="O2717" s="78">
        <v>431</v>
      </c>
      <c r="P2717" s="78">
        <v>3.3241100000000001</v>
      </c>
      <c r="Q2717" s="144">
        <v>-15218.25</v>
      </c>
      <c r="R2717" s="78">
        <v>-10166</v>
      </c>
      <c r="S2717" s="78">
        <v>23064</v>
      </c>
      <c r="T2717" s="78">
        <v>10507</v>
      </c>
      <c r="U2717" s="78">
        <v>55300</v>
      </c>
      <c r="V2717" s="219">
        <v>-0.19</v>
      </c>
      <c r="W2717" s="78">
        <v>-2846</v>
      </c>
      <c r="X2717" s="78">
        <v>-2846</v>
      </c>
      <c r="Y2717" s="78">
        <v>-9355</v>
      </c>
      <c r="Z2717" s="78">
        <v>-15226</v>
      </c>
      <c r="AA2717" s="78">
        <v>92.82</v>
      </c>
      <c r="AB2717" s="78">
        <v>147.88</v>
      </c>
      <c r="AC2717" s="78">
        <v>19966</v>
      </c>
      <c r="AD2717" s="104">
        <v>3.6303999999999998</v>
      </c>
      <c r="AE2717" s="78">
        <v>18501</v>
      </c>
      <c r="AF2717" s="104">
        <v>3.4849999999999999E-2</v>
      </c>
      <c r="AG2717" s="78">
        <v>-20946</v>
      </c>
      <c r="AH2717" s="104">
        <v>-5.6303299999999998</v>
      </c>
      <c r="AI2717" s="78">
        <v>457</v>
      </c>
      <c r="AJ2717" s="104">
        <v>-2.0310000000000002E-2</v>
      </c>
      <c r="AK2717" s="78">
        <v>15400</v>
      </c>
      <c r="AL2717" s="78">
        <v>14000</v>
      </c>
      <c r="AM2717" s="8">
        <v>15400</v>
      </c>
      <c r="AN2717" s="78">
        <v>434</v>
      </c>
      <c r="AO2717" s="78">
        <v>15800</v>
      </c>
      <c r="AP2717" s="78">
        <v>14000</v>
      </c>
      <c r="AQ2717" s="78">
        <v>15400</v>
      </c>
      <c r="AR2717" s="78">
        <v>772</v>
      </c>
      <c r="AS2717" s="78">
        <v>15800</v>
      </c>
      <c r="AT2717" s="78">
        <v>14800</v>
      </c>
      <c r="AU2717" s="78">
        <v>15500</v>
      </c>
      <c r="AV2717" s="78">
        <v>251</v>
      </c>
      <c r="AW2717" s="77">
        <v>22.52</v>
      </c>
      <c r="AX2717" s="144">
        <f t="shared" si="288"/>
        <v>1</v>
      </c>
      <c r="AY2717" s="144">
        <f t="shared" si="289"/>
        <v>0.91</v>
      </c>
      <c r="AZ2717" s="144">
        <f t="shared" si="290"/>
        <v>0.78</v>
      </c>
      <c r="BA2717" s="54">
        <f t="shared" si="291"/>
        <v>21.558773187066748</v>
      </c>
      <c r="BB2717" s="54">
        <f t="shared" si="292"/>
        <v>15.781226812933248</v>
      </c>
    </row>
    <row r="2718" spans="1:54" x14ac:dyDescent="0.25">
      <c r="A2718" s="3">
        <v>44207</v>
      </c>
      <c r="B2718" s="77">
        <v>15557.3</v>
      </c>
      <c r="C2718" s="77">
        <v>3297.7488800000001</v>
      </c>
      <c r="D2718" s="77">
        <v>-15.937899999999999</v>
      </c>
      <c r="E2718" s="77">
        <f t="shared" si="294"/>
        <v>1274.2672000000002</v>
      </c>
      <c r="F2718" s="77">
        <v>2.8169999999999997</v>
      </c>
      <c r="G2718" s="77">
        <v>-5.7512999999999996</v>
      </c>
      <c r="H2718">
        <v>0</v>
      </c>
      <c r="I2718" s="78">
        <v>15534</v>
      </c>
      <c r="J2718">
        <v>202101</v>
      </c>
      <c r="K2718" s="78">
        <v>15534</v>
      </c>
      <c r="L2718" s="77">
        <f t="shared" si="293"/>
        <v>-23.299999999999272</v>
      </c>
      <c r="M2718" s="78">
        <v>-18844</v>
      </c>
      <c r="N2718" s="78">
        <v>-580.15309000000002</v>
      </c>
      <c r="O2718" s="78">
        <v>935</v>
      </c>
      <c r="P2718" s="78">
        <v>7.2574199999999998</v>
      </c>
      <c r="Q2718" s="144">
        <v>-18610.25</v>
      </c>
      <c r="R2718" s="78">
        <v>-10118</v>
      </c>
      <c r="S2718" s="78">
        <v>23930</v>
      </c>
      <c r="T2718" s="78">
        <v>12996</v>
      </c>
      <c r="U2718" s="78">
        <v>57382</v>
      </c>
      <c r="V2718" s="219">
        <v>-0.22648217210972083</v>
      </c>
      <c r="W2718" s="78">
        <v>-5491</v>
      </c>
      <c r="X2718" s="78">
        <v>-5491</v>
      </c>
      <c r="Y2718" s="78">
        <v>-11183</v>
      </c>
      <c r="Z2718" s="78">
        <v>-18623</v>
      </c>
      <c r="AA2718" s="78">
        <v>104.09</v>
      </c>
      <c r="AB2718" s="78">
        <v>144.57</v>
      </c>
      <c r="AC2718" s="78">
        <v>15196</v>
      </c>
      <c r="AD2718" s="104">
        <v>3.7722500000000001</v>
      </c>
      <c r="AE2718" s="78">
        <v>13328</v>
      </c>
      <c r="AF2718" s="104">
        <v>6.9570000000000007E-2</v>
      </c>
      <c r="AG2718" s="78">
        <v>-19013</v>
      </c>
      <c r="AH2718" s="104">
        <v>-6.3289099999999996</v>
      </c>
      <c r="AI2718" s="78">
        <v>2375</v>
      </c>
      <c r="AJ2718" s="104">
        <v>-0.21868000000000001</v>
      </c>
      <c r="AK2718" s="78">
        <v>15400</v>
      </c>
      <c r="AL2718" s="78">
        <v>15000</v>
      </c>
      <c r="AM2718" s="8">
        <v>15600</v>
      </c>
      <c r="AN2718" s="78">
        <v>381</v>
      </c>
      <c r="AO2718" s="78">
        <v>15400</v>
      </c>
      <c r="AP2718" s="78">
        <v>14000</v>
      </c>
      <c r="AQ2718" s="78">
        <v>15400</v>
      </c>
      <c r="AR2718" s="78">
        <v>767</v>
      </c>
      <c r="AS2718" s="78">
        <v>15800</v>
      </c>
      <c r="AT2718" s="78">
        <v>15000</v>
      </c>
      <c r="AU2718" s="78">
        <v>15600</v>
      </c>
      <c r="AV2718" s="78">
        <v>187</v>
      </c>
      <c r="AW2718" s="77">
        <v>23.76</v>
      </c>
      <c r="AX2718" s="144">
        <f t="shared" si="288"/>
        <v>1</v>
      </c>
      <c r="AY2718" s="144">
        <f t="shared" si="289"/>
        <v>0.93</v>
      </c>
      <c r="AZ2718" s="144">
        <f t="shared" si="290"/>
        <v>0.9</v>
      </c>
      <c r="BA2718" s="54">
        <f t="shared" si="291"/>
        <v>22.611062406976171</v>
      </c>
      <c r="BB2718" s="54">
        <f t="shared" si="292"/>
        <v>15.319937593023827</v>
      </c>
    </row>
    <row r="2719" spans="1:54" x14ac:dyDescent="0.25">
      <c r="A2719" s="3">
        <v>44208</v>
      </c>
      <c r="B2719" s="77">
        <v>15500.7</v>
      </c>
      <c r="C2719" s="77">
        <v>3743.81457</v>
      </c>
      <c r="D2719" s="77">
        <v>-64.425200000000004</v>
      </c>
      <c r="E2719" s="77">
        <f t="shared" si="294"/>
        <v>1247.6846000000003</v>
      </c>
      <c r="F2719" s="77">
        <v>35.817100000000003</v>
      </c>
      <c r="G2719" s="77">
        <v>-36.770800000000001</v>
      </c>
      <c r="H2719">
        <v>0</v>
      </c>
      <c r="I2719" s="78">
        <v>15493</v>
      </c>
      <c r="J2719">
        <v>202101</v>
      </c>
      <c r="K2719" s="78">
        <v>15493</v>
      </c>
      <c r="L2719" s="77">
        <f t="shared" si="293"/>
        <v>-7.7000000000007276</v>
      </c>
      <c r="M2719" s="78">
        <v>-19201</v>
      </c>
      <c r="N2719" s="78">
        <v>-589.36252000000002</v>
      </c>
      <c r="O2719" s="78">
        <v>1029</v>
      </c>
      <c r="P2719" s="78">
        <v>7.9381199999999996</v>
      </c>
      <c r="Q2719" s="144">
        <v>-18943.75</v>
      </c>
      <c r="R2719" s="78">
        <v>-10199</v>
      </c>
      <c r="S2719" s="78">
        <v>23349</v>
      </c>
      <c r="T2719" s="78">
        <v>14369</v>
      </c>
      <c r="U2719" s="78">
        <v>61100</v>
      </c>
      <c r="V2719" s="219">
        <v>-0.23517184942716857</v>
      </c>
      <c r="W2719" s="78">
        <v>-3949</v>
      </c>
      <c r="X2719" s="78">
        <v>-3949</v>
      </c>
      <c r="Y2719" s="78">
        <v>-8454</v>
      </c>
      <c r="Z2719" s="78">
        <v>-17315</v>
      </c>
      <c r="AA2719" s="78">
        <v>107.27</v>
      </c>
      <c r="AB2719" s="78">
        <v>135.74</v>
      </c>
      <c r="AC2719" s="78">
        <v>16830</v>
      </c>
      <c r="AD2719" s="104">
        <v>3.63592</v>
      </c>
      <c r="AE2719" s="78">
        <v>13804</v>
      </c>
      <c r="AF2719" s="104">
        <v>-0.35697000000000001</v>
      </c>
      <c r="AG2719" s="78">
        <v>-23869</v>
      </c>
      <c r="AH2719" s="104">
        <v>-6.3381499999999997</v>
      </c>
      <c r="AI2719" s="78">
        <v>3952</v>
      </c>
      <c r="AJ2719" s="104">
        <v>0.11681</v>
      </c>
      <c r="AK2719" s="78">
        <v>15400</v>
      </c>
      <c r="AL2719" s="78">
        <v>15000</v>
      </c>
      <c r="AM2719" s="8">
        <v>15400</v>
      </c>
      <c r="AN2719" s="78">
        <v>381</v>
      </c>
      <c r="AO2719" s="78">
        <v>15800</v>
      </c>
      <c r="AP2719" s="78">
        <v>14000</v>
      </c>
      <c r="AQ2719" s="78">
        <v>15400</v>
      </c>
      <c r="AR2719" s="78">
        <v>771</v>
      </c>
      <c r="AS2719" s="78">
        <v>15800</v>
      </c>
      <c r="AT2719" s="78">
        <v>15400</v>
      </c>
      <c r="AU2719" s="78">
        <v>15500</v>
      </c>
      <c r="AV2719" s="78">
        <v>138</v>
      </c>
      <c r="AW2719" s="77">
        <v>23.89</v>
      </c>
      <c r="AX2719" s="144">
        <f t="shared" si="288"/>
        <v>1</v>
      </c>
      <c r="AY2719" s="144">
        <f t="shared" si="289"/>
        <v>0.97</v>
      </c>
      <c r="AZ2719" s="144">
        <f t="shared" si="290"/>
        <v>0.91</v>
      </c>
      <c r="BA2719" s="54">
        <f t="shared" si="291"/>
        <v>23.480422715037726</v>
      </c>
      <c r="BB2719" s="54">
        <f t="shared" si="292"/>
        <v>14.975577284962268</v>
      </c>
    </row>
    <row r="2720" spans="1:54" x14ac:dyDescent="0.25">
      <c r="A2720" s="3">
        <v>44209</v>
      </c>
      <c r="B2720" s="77">
        <v>15769.98</v>
      </c>
      <c r="C2720" s="77">
        <v>3799.6568299999999</v>
      </c>
      <c r="D2720" s="77">
        <v>155.40469999999999</v>
      </c>
      <c r="E2720" s="77">
        <f t="shared" si="294"/>
        <v>1568.2584000000004</v>
      </c>
      <c r="F2720" s="77">
        <v>1.4311</v>
      </c>
      <c r="G2720" s="77">
        <v>49.2211</v>
      </c>
      <c r="H2720" t="s">
        <v>2017</v>
      </c>
      <c r="I2720" s="78">
        <v>15764</v>
      </c>
      <c r="J2720">
        <v>202101</v>
      </c>
      <c r="K2720" s="78">
        <v>15764</v>
      </c>
      <c r="L2720" s="77">
        <f t="shared" si="293"/>
        <v>-5.9799999999995634</v>
      </c>
      <c r="M2720" s="78">
        <v>-21535</v>
      </c>
      <c r="N2720" s="78">
        <v>-672.65506000000005</v>
      </c>
      <c r="O2720" s="78">
        <v>2625</v>
      </c>
      <c r="P2720" s="78">
        <v>20.65577</v>
      </c>
      <c r="Q2720" s="144">
        <v>-20878.75</v>
      </c>
      <c r="R2720" s="78">
        <v>-9406</v>
      </c>
      <c r="S2720" s="78">
        <v>23700</v>
      </c>
      <c r="T2720" s="78">
        <v>15267</v>
      </c>
      <c r="U2720" s="78">
        <v>66024</v>
      </c>
      <c r="V2720" s="219">
        <v>-0.23123409669211195</v>
      </c>
      <c r="W2720" s="78">
        <v>-6356</v>
      </c>
      <c r="X2720" s="78">
        <v>-6356</v>
      </c>
      <c r="Y2720" s="78">
        <v>-12500</v>
      </c>
      <c r="Z2720" s="78">
        <v>-17124</v>
      </c>
      <c r="AA2720" s="78">
        <v>116.81</v>
      </c>
      <c r="AB2720" s="78">
        <v>144.44999999999999</v>
      </c>
      <c r="AC2720" s="78">
        <v>25089</v>
      </c>
      <c r="AD2720" s="104">
        <v>7.5332600000000003</v>
      </c>
      <c r="AE2720" s="78">
        <v>11362</v>
      </c>
      <c r="AF2720" s="104">
        <v>0.21573000000000001</v>
      </c>
      <c r="AG2720" s="78">
        <v>-30358</v>
      </c>
      <c r="AH2720" s="104">
        <v>-9.5447799999999994</v>
      </c>
      <c r="AI2720" s="78">
        <v>3864</v>
      </c>
      <c r="AJ2720" s="104">
        <v>-0.2702</v>
      </c>
      <c r="AK2720" s="78">
        <v>16000</v>
      </c>
      <c r="AL2720" s="78">
        <v>15000</v>
      </c>
      <c r="AM2720" s="8">
        <v>15750</v>
      </c>
      <c r="AN2720" s="78">
        <v>348</v>
      </c>
      <c r="AO2720" s="78">
        <v>15800</v>
      </c>
      <c r="AP2720" s="78">
        <v>14200</v>
      </c>
      <c r="AQ2720" s="78">
        <v>15700</v>
      </c>
      <c r="AR2720" s="78">
        <v>762</v>
      </c>
      <c r="AS2720" s="78">
        <v>16000</v>
      </c>
      <c r="AT2720" s="78">
        <v>15000</v>
      </c>
      <c r="AU2720" s="78">
        <v>15750</v>
      </c>
      <c r="AV2720" s="78">
        <v>348</v>
      </c>
      <c r="AW2720" s="77">
        <v>23.58</v>
      </c>
      <c r="AX2720" s="144">
        <f t="shared" si="288"/>
        <v>0.93</v>
      </c>
      <c r="AY2720" s="144">
        <f t="shared" si="289"/>
        <v>0.93</v>
      </c>
      <c r="AZ2720" s="144">
        <f t="shared" si="290"/>
        <v>0.86</v>
      </c>
      <c r="BA2720" s="54">
        <f t="shared" si="291"/>
        <v>24.137972865751827</v>
      </c>
      <c r="BB2720" s="54">
        <f t="shared" si="292"/>
        <v>14.861027134248166</v>
      </c>
    </row>
    <row r="2721" spans="1:54" x14ac:dyDescent="0.25">
      <c r="A2721" s="3">
        <v>44210</v>
      </c>
      <c r="B2721" s="77">
        <v>15707.19</v>
      </c>
      <c r="C2721" s="77">
        <v>4020.5990499999998</v>
      </c>
      <c r="D2721" s="77">
        <v>-89.302099999999996</v>
      </c>
      <c r="E2721" s="77">
        <f t="shared" si="294"/>
        <v>1186.2685000000001</v>
      </c>
      <c r="F2721" s="77">
        <v>-22.576000000000001</v>
      </c>
      <c r="G2721" s="77">
        <v>15.9521</v>
      </c>
      <c r="H2721">
        <v>0</v>
      </c>
      <c r="I2721" s="78">
        <v>15729</v>
      </c>
      <c r="J2721">
        <v>202101</v>
      </c>
      <c r="K2721" s="78">
        <v>15729</v>
      </c>
      <c r="L2721" s="77">
        <f t="shared" si="293"/>
        <v>21.809999999999491</v>
      </c>
      <c r="M2721" s="78">
        <v>-28118</v>
      </c>
      <c r="N2721" s="78">
        <v>-878.72955000000002</v>
      </c>
      <c r="O2721" s="78">
        <v>-1211</v>
      </c>
      <c r="P2721" s="78">
        <v>-9.5216700000000003</v>
      </c>
      <c r="Q2721" s="144">
        <v>-28420.75</v>
      </c>
      <c r="R2721" s="78">
        <v>-9632</v>
      </c>
      <c r="S2721" s="78">
        <v>25145</v>
      </c>
      <c r="T2721" s="78">
        <v>11940</v>
      </c>
      <c r="U2721" s="78">
        <v>65634</v>
      </c>
      <c r="V2721" s="219">
        <v>-0.18191790840113356</v>
      </c>
      <c r="W2721" s="78">
        <v>-11780</v>
      </c>
      <c r="X2721" s="78">
        <v>-17968</v>
      </c>
      <c r="Y2721" s="78">
        <v>-18572</v>
      </c>
      <c r="Z2721" s="78">
        <v>-24760</v>
      </c>
      <c r="AA2721" s="78">
        <v>112.49</v>
      </c>
      <c r="AB2721" s="78">
        <v>136.12</v>
      </c>
      <c r="AC2721" s="78">
        <v>22507</v>
      </c>
      <c r="AD2721" s="104">
        <v>6.8365499999999999</v>
      </c>
      <c r="AE2721" s="78">
        <v>16457</v>
      </c>
      <c r="AF2721" s="104">
        <v>0.29102</v>
      </c>
      <c r="AG2721" s="78">
        <v>-36955</v>
      </c>
      <c r="AH2721" s="104">
        <v>-10.312860000000001</v>
      </c>
      <c r="AI2721" s="78">
        <v>20253</v>
      </c>
      <c r="AJ2721" s="104">
        <v>0.13139000000000001</v>
      </c>
      <c r="AK2721" s="78">
        <v>16000</v>
      </c>
      <c r="AL2721" s="78">
        <v>15000</v>
      </c>
      <c r="AM2721" s="8">
        <v>15750</v>
      </c>
      <c r="AN2721" s="78">
        <v>314</v>
      </c>
      <c r="AO2721" s="78">
        <v>16600</v>
      </c>
      <c r="AP2721" s="78">
        <v>14500</v>
      </c>
      <c r="AQ2721" s="78">
        <v>15700</v>
      </c>
      <c r="AR2721" s="78">
        <v>747</v>
      </c>
      <c r="AS2721" s="78">
        <v>16000</v>
      </c>
      <c r="AT2721" s="78">
        <v>15000</v>
      </c>
      <c r="AU2721" s="78">
        <v>15750</v>
      </c>
      <c r="AV2721" s="78">
        <v>314</v>
      </c>
      <c r="AW2721" s="77">
        <v>22.94</v>
      </c>
      <c r="AX2721" s="144">
        <f t="shared" si="288"/>
        <v>0.89</v>
      </c>
      <c r="AY2721" s="144">
        <f t="shared" si="289"/>
        <v>0.93</v>
      </c>
      <c r="AZ2721" s="144">
        <f t="shared" si="290"/>
        <v>0.8</v>
      </c>
      <c r="BA2721" s="54">
        <f t="shared" si="291"/>
        <v>24.548490392398026</v>
      </c>
      <c r="BB2721" s="54">
        <f t="shared" si="292"/>
        <v>15.001509607601971</v>
      </c>
    </row>
    <row r="2722" spans="1:54" x14ac:dyDescent="0.25">
      <c r="A2722" s="3">
        <v>44211</v>
      </c>
      <c r="B2722" s="77">
        <v>15616.39</v>
      </c>
      <c r="C2722" s="77">
        <v>4435.7526799999996</v>
      </c>
      <c r="D2722" s="77">
        <v>-40.308500000000002</v>
      </c>
      <c r="E2722" s="77">
        <f t="shared" si="294"/>
        <v>1116.9601000000002</v>
      </c>
      <c r="F2722" s="77">
        <v>-7.2496</v>
      </c>
      <c r="G2722" s="77">
        <v>-39.648499999999999</v>
      </c>
      <c r="H2722">
        <v>0</v>
      </c>
      <c r="I2722" s="78">
        <v>15634</v>
      </c>
      <c r="J2722">
        <v>202101</v>
      </c>
      <c r="K2722" s="78">
        <v>15634</v>
      </c>
      <c r="L2722" s="77">
        <f t="shared" si="293"/>
        <v>17.610000000000582</v>
      </c>
      <c r="M2722" s="78">
        <v>-24852</v>
      </c>
      <c r="N2722" s="78">
        <v>-771.1105</v>
      </c>
      <c r="O2722" s="78">
        <v>1271</v>
      </c>
      <c r="P2722" s="78">
        <v>9.94238</v>
      </c>
      <c r="Q2722" s="144">
        <v>-24534.25</v>
      </c>
      <c r="R2722" s="78">
        <v>-9482</v>
      </c>
      <c r="S2722" s="78">
        <v>24716</v>
      </c>
      <c r="T2722" s="78">
        <v>12566</v>
      </c>
      <c r="U2722" s="78">
        <v>64739</v>
      </c>
      <c r="V2722" s="219">
        <v>-0.19410247300699732</v>
      </c>
      <c r="W2722" s="78">
        <v>-6847</v>
      </c>
      <c r="X2722" s="78">
        <v>-13562</v>
      </c>
      <c r="Y2722" s="78">
        <v>-12867</v>
      </c>
      <c r="Z2722" s="78">
        <v>-16260</v>
      </c>
      <c r="AA2722" s="78">
        <v>100.13</v>
      </c>
      <c r="AB2722" s="78">
        <v>136.06</v>
      </c>
      <c r="AC2722" s="78">
        <v>10310</v>
      </c>
      <c r="AD2722" s="104">
        <v>5.6303599999999996</v>
      </c>
      <c r="AE2722" s="78">
        <v>11425</v>
      </c>
      <c r="AF2722" s="104">
        <v>-8.5120000000000001E-2</v>
      </c>
      <c r="AG2722" s="78">
        <v>-32357</v>
      </c>
      <c r="AH2722" s="104">
        <v>-8.5869199999999992</v>
      </c>
      <c r="AI2722" s="78">
        <v>21931</v>
      </c>
      <c r="AJ2722" s="104">
        <v>1.32558</v>
      </c>
      <c r="AK2722" s="78">
        <v>16000</v>
      </c>
      <c r="AL2722" s="78">
        <v>15600</v>
      </c>
      <c r="AM2722" s="8">
        <v>15650</v>
      </c>
      <c r="AN2722" s="78">
        <v>277</v>
      </c>
      <c r="AO2722" s="78">
        <v>16600</v>
      </c>
      <c r="AP2722" s="78">
        <v>14500</v>
      </c>
      <c r="AQ2722" s="78">
        <v>15600</v>
      </c>
      <c r="AR2722" s="78">
        <v>772</v>
      </c>
      <c r="AS2722" s="78">
        <v>16000</v>
      </c>
      <c r="AT2722" s="78">
        <v>15600</v>
      </c>
      <c r="AU2722" s="78">
        <v>15650</v>
      </c>
      <c r="AV2722" s="78">
        <v>277</v>
      </c>
      <c r="AW2722" s="77">
        <v>23.24</v>
      </c>
      <c r="AX2722" s="144">
        <f t="shared" si="288"/>
        <v>0.89</v>
      </c>
      <c r="AY2722" s="144">
        <f t="shared" si="289"/>
        <v>0.93</v>
      </c>
      <c r="AZ2722" s="144">
        <f t="shared" si="290"/>
        <v>0.83</v>
      </c>
      <c r="BA2722" s="54">
        <f t="shared" si="291"/>
        <v>24.919645199827116</v>
      </c>
      <c r="BB2722" s="54">
        <f t="shared" si="292"/>
        <v>15.245354800172883</v>
      </c>
    </row>
    <row r="2723" spans="1:54" x14ac:dyDescent="0.25">
      <c r="A2723" s="3">
        <v>44214</v>
      </c>
      <c r="B2723" s="77">
        <v>15612</v>
      </c>
      <c r="C2723" s="77">
        <v>3188.10538</v>
      </c>
      <c r="D2723" s="77">
        <v>-15.5997</v>
      </c>
      <c r="E2723" s="77">
        <f t="shared" si="294"/>
        <v>1100.6113000000003</v>
      </c>
      <c r="F2723" s="77">
        <v>0.10769999999999999</v>
      </c>
      <c r="G2723" s="77">
        <v>-1.4236000000000002</v>
      </c>
      <c r="H2723">
        <v>0</v>
      </c>
      <c r="I2723" s="78">
        <v>15606</v>
      </c>
      <c r="J2723">
        <v>202101</v>
      </c>
      <c r="K2723" s="78">
        <v>15606</v>
      </c>
      <c r="L2723" s="77">
        <f t="shared" si="293"/>
        <v>-6</v>
      </c>
      <c r="M2723" s="78">
        <v>-27983</v>
      </c>
      <c r="N2723" s="78">
        <v>-868.53085999999996</v>
      </c>
      <c r="O2723" s="78">
        <v>-1331</v>
      </c>
      <c r="P2723" s="78">
        <v>-10.36561</v>
      </c>
      <c r="Q2723" s="144">
        <v>-28315.75</v>
      </c>
      <c r="R2723" s="78">
        <v>-9650</v>
      </c>
      <c r="S2723" s="78">
        <v>26325</v>
      </c>
      <c r="T2723" s="78">
        <v>11219</v>
      </c>
      <c r="U2723" s="78">
        <v>63580</v>
      </c>
      <c r="V2723" s="219">
        <v>-0.17645486001887387</v>
      </c>
      <c r="W2723" s="78">
        <v>-9103</v>
      </c>
      <c r="X2723" s="78">
        <v>-16529</v>
      </c>
      <c r="Y2723" s="78">
        <v>-14021</v>
      </c>
      <c r="Z2723" s="78">
        <v>-21447</v>
      </c>
      <c r="AA2723" s="78">
        <v>98.45</v>
      </c>
      <c r="AB2723" s="78">
        <v>133.4</v>
      </c>
      <c r="AC2723" s="78">
        <v>11814</v>
      </c>
      <c r="AD2723" s="104">
        <v>5.2050099999999997</v>
      </c>
      <c r="AE2723" s="78">
        <v>11790</v>
      </c>
      <c r="AF2723" s="104">
        <v>-0.18142</v>
      </c>
      <c r="AG2723" s="78">
        <v>-34021</v>
      </c>
      <c r="AH2723" s="104">
        <v>-8.3124400000000005</v>
      </c>
      <c r="AI2723" s="78">
        <v>32118</v>
      </c>
      <c r="AJ2723" s="104">
        <v>1.58595</v>
      </c>
      <c r="AK2723" s="78">
        <v>16000</v>
      </c>
      <c r="AL2723" s="78">
        <v>15400</v>
      </c>
      <c r="AM2723" s="8">
        <v>15600</v>
      </c>
      <c r="AN2723" s="78">
        <v>195</v>
      </c>
      <c r="AO2723" s="78">
        <v>16600</v>
      </c>
      <c r="AP2723" s="78">
        <v>14500</v>
      </c>
      <c r="AQ2723" s="78">
        <v>15600</v>
      </c>
      <c r="AR2723" s="78">
        <v>733</v>
      </c>
      <c r="AS2723" s="78">
        <v>16000</v>
      </c>
      <c r="AT2723" s="78">
        <v>15400</v>
      </c>
      <c r="AU2723" s="78">
        <v>15600</v>
      </c>
      <c r="AV2723" s="78">
        <v>195</v>
      </c>
      <c r="AW2723" s="77">
        <v>23.19</v>
      </c>
      <c r="AX2723" s="144">
        <f t="shared" si="288"/>
        <v>0.86</v>
      </c>
      <c r="AY2723" s="144">
        <f t="shared" si="289"/>
        <v>0.91</v>
      </c>
      <c r="AZ2723" s="144">
        <f t="shared" si="290"/>
        <v>0.83</v>
      </c>
      <c r="BA2723" s="54">
        <f t="shared" si="291"/>
        <v>25.199357612628493</v>
      </c>
      <c r="BB2723" s="54">
        <f t="shared" si="292"/>
        <v>15.575642387371506</v>
      </c>
    </row>
    <row r="2724" spans="1:54" x14ac:dyDescent="0.25">
      <c r="A2724" s="3">
        <v>44215</v>
      </c>
      <c r="B2724" s="77">
        <v>15877.37</v>
      </c>
      <c r="C2724" s="77">
        <v>3223.2235700000001</v>
      </c>
      <c r="D2724" s="77">
        <v>66.322600000000008</v>
      </c>
      <c r="E2724" s="77">
        <f t="shared" si="294"/>
        <v>1062.5928000000004</v>
      </c>
      <c r="F2724" s="77">
        <v>8.1279000000000003</v>
      </c>
      <c r="G2724" s="77">
        <v>26.4377</v>
      </c>
      <c r="H2724">
        <v>0</v>
      </c>
      <c r="I2724" s="78">
        <v>15888</v>
      </c>
      <c r="J2724">
        <v>202101</v>
      </c>
      <c r="K2724" s="78">
        <v>15888</v>
      </c>
      <c r="L2724" s="77">
        <f t="shared" si="293"/>
        <v>10.6299999999992</v>
      </c>
      <c r="M2724" s="78">
        <v>-29982</v>
      </c>
      <c r="N2724" s="78">
        <v>-948.05507</v>
      </c>
      <c r="O2724" s="78">
        <v>-1767</v>
      </c>
      <c r="P2724" s="78">
        <v>-14.07391</v>
      </c>
      <c r="Q2724" s="144">
        <v>-30423.75</v>
      </c>
      <c r="R2724" s="78">
        <v>-8677</v>
      </c>
      <c r="S2724" s="78">
        <v>26268</v>
      </c>
      <c r="T2724" s="78">
        <v>11768</v>
      </c>
      <c r="U2724" s="78">
        <v>64729</v>
      </c>
      <c r="V2724" s="219">
        <v>-0.18180413724914643</v>
      </c>
      <c r="W2724" s="78">
        <v>-10780</v>
      </c>
      <c r="X2724" s="78">
        <v>-17640</v>
      </c>
      <c r="Y2724" s="78">
        <v>-17116</v>
      </c>
      <c r="Z2724" s="78">
        <v>-23264</v>
      </c>
      <c r="AA2724" s="78">
        <v>108.64</v>
      </c>
      <c r="AB2724" s="78">
        <v>150.91999999999999</v>
      </c>
      <c r="AC2724" s="78">
        <v>15056</v>
      </c>
      <c r="AD2724" s="104">
        <v>7.9355099999999998</v>
      </c>
      <c r="AE2724" s="78">
        <v>11752</v>
      </c>
      <c r="AF2724" s="104">
        <v>0.22533</v>
      </c>
      <c r="AG2724" s="78">
        <v>-27245</v>
      </c>
      <c r="AH2724" s="104">
        <v>-11.43759</v>
      </c>
      <c r="AI2724" s="78">
        <v>14910</v>
      </c>
      <c r="AJ2724" s="104">
        <v>8.94E-3</v>
      </c>
      <c r="AK2724" s="78">
        <v>16000</v>
      </c>
      <c r="AL2724" s="78">
        <v>15600</v>
      </c>
      <c r="AM2724" s="8">
        <v>15900</v>
      </c>
      <c r="AN2724" s="78">
        <v>146</v>
      </c>
      <c r="AO2724" s="78">
        <v>16600</v>
      </c>
      <c r="AP2724" s="78">
        <v>14000</v>
      </c>
      <c r="AQ2724" s="78">
        <v>15800</v>
      </c>
      <c r="AR2724" s="78">
        <v>735</v>
      </c>
      <c r="AS2724" s="78">
        <v>16000</v>
      </c>
      <c r="AT2724" s="78">
        <v>15600</v>
      </c>
      <c r="AU2724" s="78">
        <v>15900</v>
      </c>
      <c r="AV2724" s="78">
        <v>146</v>
      </c>
      <c r="AW2724" s="77">
        <v>23.38</v>
      </c>
      <c r="AX2724" s="144">
        <f t="shared" si="288"/>
        <v>0.89</v>
      </c>
      <c r="AY2724" s="144">
        <f t="shared" si="289"/>
        <v>0.93</v>
      </c>
      <c r="AZ2724" s="144">
        <f t="shared" si="290"/>
        <v>0.86</v>
      </c>
      <c r="BA2724" s="54">
        <f t="shared" si="291"/>
        <v>25.497403072697065</v>
      </c>
      <c r="BB2724" s="54">
        <f t="shared" si="292"/>
        <v>15.830596927302938</v>
      </c>
    </row>
    <row r="2725" spans="1:54" x14ac:dyDescent="0.25">
      <c r="A2725" s="3">
        <v>44216</v>
      </c>
      <c r="B2725" s="77">
        <v>15806.18</v>
      </c>
      <c r="C2725" s="77">
        <v>4286.7927</v>
      </c>
      <c r="D2725" s="77">
        <v>-215.50369999999998</v>
      </c>
      <c r="E2725" s="77">
        <f t="shared" si="294"/>
        <v>947.00220000000036</v>
      </c>
      <c r="F2725" s="77">
        <v>5.4702999999999999</v>
      </c>
      <c r="G2725" s="77">
        <v>-57.8645</v>
      </c>
      <c r="H2725" t="s">
        <v>2018</v>
      </c>
      <c r="I2725" s="78">
        <v>15766</v>
      </c>
      <c r="J2725">
        <v>202102</v>
      </c>
      <c r="K2725" s="78">
        <v>15736</v>
      </c>
      <c r="L2725" s="77">
        <f t="shared" si="293"/>
        <v>-70.180000000000291</v>
      </c>
      <c r="M2725" s="78">
        <v>-16717</v>
      </c>
      <c r="N2725" s="78">
        <v>-522.22644000000003</v>
      </c>
      <c r="O2725" s="78">
        <v>-6519</v>
      </c>
      <c r="P2725" s="78">
        <v>-51.299199999999999</v>
      </c>
      <c r="Q2725" s="144">
        <v>-18346.75</v>
      </c>
      <c r="R2725" s="78">
        <v>-9221</v>
      </c>
      <c r="S2725" s="78">
        <v>21131</v>
      </c>
      <c r="T2725" s="78">
        <v>-2351</v>
      </c>
      <c r="U2725" s="78">
        <v>39503</v>
      </c>
      <c r="V2725" s="219">
        <v>5.9514467255651467E-2</v>
      </c>
      <c r="W2725" s="78">
        <v>-9261</v>
      </c>
      <c r="X2725" s="78">
        <v>-9261</v>
      </c>
      <c r="Y2725" s="78">
        <v>-11447</v>
      </c>
      <c r="Z2725" s="78">
        <v>-16542</v>
      </c>
      <c r="AA2725" s="78">
        <v>103.1</v>
      </c>
      <c r="AB2725" s="78">
        <v>137.65</v>
      </c>
      <c r="AC2725" s="78">
        <v>-95</v>
      </c>
      <c r="AD2725" s="104">
        <v>-0.13844000000000001</v>
      </c>
      <c r="AE2725" s="78">
        <v>7354</v>
      </c>
      <c r="AF2725" s="104">
        <v>0.31485000000000002</v>
      </c>
      <c r="AG2725" s="78">
        <v>-11730</v>
      </c>
      <c r="AH2725" s="104">
        <v>-0.62775000000000003</v>
      </c>
      <c r="AI2725" s="78">
        <v>-7963</v>
      </c>
      <c r="AJ2725" s="104">
        <v>-0.31772</v>
      </c>
      <c r="AK2725" s="78">
        <v>16600</v>
      </c>
      <c r="AL2725" s="78">
        <v>14000</v>
      </c>
      <c r="AM2725" s="8">
        <v>15700</v>
      </c>
      <c r="AN2725" s="78">
        <v>712</v>
      </c>
      <c r="AO2725" s="78">
        <v>17000</v>
      </c>
      <c r="AP2725" s="78">
        <v>9200</v>
      </c>
      <c r="AQ2725" s="78">
        <v>15700</v>
      </c>
      <c r="AR2725" s="78">
        <v>975</v>
      </c>
      <c r="AS2725" s="78">
        <v>16600</v>
      </c>
      <c r="AT2725" s="78">
        <v>15100</v>
      </c>
      <c r="AU2725" s="78">
        <v>15800</v>
      </c>
      <c r="AV2725" s="78">
        <v>356</v>
      </c>
      <c r="AW2725" s="77">
        <v>22.86</v>
      </c>
      <c r="AX2725" s="144">
        <f t="shared" si="288"/>
        <v>0.75</v>
      </c>
      <c r="AY2725" s="144">
        <f t="shared" si="289"/>
        <v>0.85</v>
      </c>
      <c r="AZ2725" s="144">
        <f t="shared" si="290"/>
        <v>0.78</v>
      </c>
      <c r="BA2725" s="54">
        <f t="shared" si="291"/>
        <v>25.710841122165235</v>
      </c>
      <c r="BB2725" s="54">
        <f t="shared" si="292"/>
        <v>15.84815887783477</v>
      </c>
    </row>
    <row r="2726" spans="1:54" x14ac:dyDescent="0.25">
      <c r="A2726" s="3">
        <v>44217</v>
      </c>
      <c r="B2726" s="77">
        <v>16153.77</v>
      </c>
      <c r="C2726" s="77">
        <v>3635.5031399999998</v>
      </c>
      <c r="D2726" s="77">
        <v>21.107299999999999</v>
      </c>
      <c r="E2726" s="77">
        <f t="shared" si="294"/>
        <v>961.31270000000029</v>
      </c>
      <c r="F2726" s="77">
        <v>-7.7887000000000004</v>
      </c>
      <c r="G2726" s="77">
        <v>20.296400000000002</v>
      </c>
      <c r="H2726">
        <v>0</v>
      </c>
      <c r="I2726" s="78">
        <v>16129</v>
      </c>
      <c r="J2726">
        <v>202102</v>
      </c>
      <c r="K2726" s="78">
        <v>16129</v>
      </c>
      <c r="L2726" s="77">
        <f t="shared" si="293"/>
        <v>-24.770000000000437</v>
      </c>
      <c r="M2726" s="78">
        <v>-20581</v>
      </c>
      <c r="N2726" s="78">
        <v>-659.84443999999996</v>
      </c>
      <c r="O2726" s="78">
        <v>39</v>
      </c>
      <c r="P2726" s="78">
        <v>0.28799999999999998</v>
      </c>
      <c r="Q2726" s="144">
        <v>-20571.25</v>
      </c>
      <c r="R2726" s="78">
        <v>-8009</v>
      </c>
      <c r="S2726" s="78">
        <v>21595</v>
      </c>
      <c r="T2726" s="78">
        <v>6821</v>
      </c>
      <c r="U2726" s="78">
        <v>46249</v>
      </c>
      <c r="V2726" s="219">
        <v>-0.14748426993016064</v>
      </c>
      <c r="W2726" s="78">
        <v>-9199</v>
      </c>
      <c r="X2726" s="78">
        <v>-9199</v>
      </c>
      <c r="Y2726" s="78">
        <v>-12731</v>
      </c>
      <c r="Z2726" s="78">
        <v>-12775</v>
      </c>
      <c r="AA2726" s="78">
        <v>108.97</v>
      </c>
      <c r="AB2726" s="78">
        <v>151.97</v>
      </c>
      <c r="AC2726" s="78">
        <v>7160</v>
      </c>
      <c r="AD2726" s="104">
        <v>-7.3380000000000001E-2</v>
      </c>
      <c r="AE2726" s="78">
        <v>8340</v>
      </c>
      <c r="AF2726" s="104">
        <v>8.5500000000000003E-3</v>
      </c>
      <c r="AG2726" s="78">
        <v>-9263</v>
      </c>
      <c r="AH2726" s="104">
        <v>-2.3110599999999999</v>
      </c>
      <c r="AI2726" s="78">
        <v>7018</v>
      </c>
      <c r="AJ2726" s="104">
        <v>5.058E-2</v>
      </c>
      <c r="AK2726" s="78">
        <v>16600</v>
      </c>
      <c r="AL2726" s="78">
        <v>14000</v>
      </c>
      <c r="AM2726" s="8">
        <v>16100</v>
      </c>
      <c r="AN2726" s="78">
        <v>773</v>
      </c>
      <c r="AO2726" s="78">
        <v>17000</v>
      </c>
      <c r="AP2726" s="78">
        <v>9200</v>
      </c>
      <c r="AQ2726" s="78">
        <v>16000</v>
      </c>
      <c r="AR2726" s="78">
        <v>1055</v>
      </c>
      <c r="AS2726" s="78">
        <v>16600</v>
      </c>
      <c r="AT2726" s="78">
        <v>15300</v>
      </c>
      <c r="AU2726" s="78">
        <v>16150</v>
      </c>
      <c r="AV2726" s="78">
        <v>370</v>
      </c>
      <c r="AW2726" s="77">
        <v>24.9</v>
      </c>
      <c r="AX2726" s="144">
        <f t="shared" si="288"/>
        <v>1</v>
      </c>
      <c r="AY2726" s="144">
        <f t="shared" si="289"/>
        <v>1</v>
      </c>
      <c r="AZ2726" s="144">
        <f t="shared" si="290"/>
        <v>0.95</v>
      </c>
      <c r="BA2726" s="54">
        <f t="shared" si="291"/>
        <v>26.248503919588334</v>
      </c>
      <c r="BB2726" s="54">
        <f t="shared" si="292"/>
        <v>15.922496080411666</v>
      </c>
    </row>
    <row r="2727" spans="1:54" x14ac:dyDescent="0.25">
      <c r="A2727" s="3">
        <v>44218</v>
      </c>
      <c r="B2727" s="77">
        <v>16019.03</v>
      </c>
      <c r="C2727" s="77">
        <v>4134.2987199999998</v>
      </c>
      <c r="D2727" s="77">
        <v>-343.52260000000001</v>
      </c>
      <c r="E2727" s="77">
        <f t="shared" si="294"/>
        <v>587.65650000000016</v>
      </c>
      <c r="F2727" s="77">
        <v>25.413499999999999</v>
      </c>
      <c r="G2727" s="77">
        <v>12.1928</v>
      </c>
      <c r="H2727">
        <v>0</v>
      </c>
      <c r="I2727" s="78">
        <v>15984</v>
      </c>
      <c r="J2727">
        <v>202102</v>
      </c>
      <c r="K2727" s="78">
        <v>15984</v>
      </c>
      <c r="L2727" s="77">
        <f t="shared" si="293"/>
        <v>-35.030000000000655</v>
      </c>
      <c r="M2727" s="78">
        <v>-27551</v>
      </c>
      <c r="N2727" s="78">
        <v>-876.50364999999999</v>
      </c>
      <c r="O2727" s="78">
        <v>-6724</v>
      </c>
      <c r="P2727" s="78">
        <v>-53.720649999999999</v>
      </c>
      <c r="Q2727" s="144">
        <v>-29232</v>
      </c>
      <c r="R2727" s="78">
        <v>-8316</v>
      </c>
      <c r="S2727" s="78">
        <v>23026</v>
      </c>
      <c r="T2727" s="78">
        <v>-1775</v>
      </c>
      <c r="U2727" s="78">
        <v>53291</v>
      </c>
      <c r="V2727" s="219">
        <v>3.3307687977332009E-2</v>
      </c>
      <c r="W2727" s="78">
        <v>-13196</v>
      </c>
      <c r="X2727" s="78">
        <v>-16211</v>
      </c>
      <c r="Y2727" s="78">
        <v>-18181</v>
      </c>
      <c r="Z2727" s="78">
        <v>-21261</v>
      </c>
      <c r="AA2727" s="78">
        <v>97.83</v>
      </c>
      <c r="AB2727" s="78">
        <v>132.57</v>
      </c>
      <c r="AC2727" s="78">
        <v>4357</v>
      </c>
      <c r="AD2727" s="104">
        <v>-0.53544999999999998</v>
      </c>
      <c r="AE2727" s="78">
        <v>9689</v>
      </c>
      <c r="AF2727" s="104">
        <v>-0.15140999999999999</v>
      </c>
      <c r="AG2727" s="78">
        <v>-9058</v>
      </c>
      <c r="AH2727" s="104">
        <v>-2.2343099999999998</v>
      </c>
      <c r="AI2727" s="78">
        <v>17406</v>
      </c>
      <c r="AJ2727" s="104">
        <v>0.75997999999999999</v>
      </c>
      <c r="AK2727" s="78">
        <v>16600</v>
      </c>
      <c r="AL2727" s="78">
        <v>14000</v>
      </c>
      <c r="AM2727" s="8">
        <v>16000</v>
      </c>
      <c r="AN2727" s="78">
        <v>731</v>
      </c>
      <c r="AO2727" s="78">
        <v>17000</v>
      </c>
      <c r="AP2727" s="78">
        <v>9200</v>
      </c>
      <c r="AQ2727" s="78">
        <v>15900</v>
      </c>
      <c r="AR2727" s="78">
        <v>1005</v>
      </c>
      <c r="AS2727" s="78">
        <v>16600</v>
      </c>
      <c r="AT2727" s="78">
        <v>15700</v>
      </c>
      <c r="AU2727" s="78">
        <v>16000</v>
      </c>
      <c r="AV2727" s="78">
        <v>284</v>
      </c>
      <c r="AW2727" s="77">
        <v>23.96</v>
      </c>
      <c r="AX2727" s="144">
        <f t="shared" ref="AX2727:AX2790" si="295">PERCENTRANK(AW2698:AW2727,AW2727,2)</f>
        <v>0.96</v>
      </c>
      <c r="AY2727" s="144">
        <f t="shared" ref="AY2727:AY2790" si="296">PERCENTRANK(AW2678:AW2727,AW2727,2)</f>
        <v>0.97</v>
      </c>
      <c r="AZ2727" s="144">
        <f t="shared" ref="AZ2727:AZ2790" si="297">PERCENTRANK(AW2628:AW2727,AW2727,2)</f>
        <v>0.94</v>
      </c>
      <c r="BA2727" s="54">
        <f t="shared" ref="BA2727:BA2790" si="298">AVERAGE(AW2708:AW2727)+2*_xlfn.STDEV.S(AW2708:AW2727)</f>
        <v>26.47126444724821</v>
      </c>
      <c r="BB2727" s="54">
        <f t="shared" ref="BB2727:BB2790" si="299">AVERAGE(AW2708:AW2727)-2*_xlfn.STDEV.S(AW2708:AW2727)</f>
        <v>16.309735552751782</v>
      </c>
    </row>
    <row r="2728" spans="1:54" x14ac:dyDescent="0.25">
      <c r="A2728" s="3">
        <v>44221</v>
      </c>
      <c r="B2728" s="77">
        <v>15946.54</v>
      </c>
      <c r="C2728" s="77">
        <v>3588.29286</v>
      </c>
      <c r="D2728" s="77">
        <v>-209.82499999999999</v>
      </c>
      <c r="E2728" s="77">
        <f t="shared" si="294"/>
        <v>325.03850000000028</v>
      </c>
      <c r="F2728" s="77">
        <v>41.259700000000002</v>
      </c>
      <c r="G2728" s="77">
        <v>13.864800000000001</v>
      </c>
      <c r="H2728">
        <v>0</v>
      </c>
      <c r="I2728" s="78">
        <v>15912</v>
      </c>
      <c r="J2728">
        <v>202102</v>
      </c>
      <c r="K2728" s="78">
        <v>15912</v>
      </c>
      <c r="L2728" s="77">
        <f t="shared" si="293"/>
        <v>-34.540000000000873</v>
      </c>
      <c r="M2728" s="78">
        <v>-29123</v>
      </c>
      <c r="N2728" s="78">
        <v>-922.88940000000002</v>
      </c>
      <c r="O2728" s="78">
        <v>-7146</v>
      </c>
      <c r="P2728" s="78">
        <v>-56.838920000000002</v>
      </c>
      <c r="Q2728" s="144">
        <v>-30909.5</v>
      </c>
      <c r="R2728" s="78">
        <v>-8723</v>
      </c>
      <c r="S2728" s="78">
        <v>23665</v>
      </c>
      <c r="T2728" s="78">
        <v>-1889</v>
      </c>
      <c r="U2728" s="78">
        <v>52875</v>
      </c>
      <c r="V2728" s="219">
        <v>3.5725768321513002E-2</v>
      </c>
      <c r="W2728" s="78">
        <v>-12550</v>
      </c>
      <c r="X2728" s="78">
        <v>-16116</v>
      </c>
      <c r="Y2728" s="78">
        <v>-18893</v>
      </c>
      <c r="Z2728" s="78">
        <v>-22541</v>
      </c>
      <c r="AA2728" s="78">
        <v>99.21</v>
      </c>
      <c r="AB2728" s="78">
        <v>121.74</v>
      </c>
      <c r="AC2728" s="78">
        <v>7402</v>
      </c>
      <c r="AD2728" s="104">
        <v>-0.66681999999999997</v>
      </c>
      <c r="AE2728" s="78">
        <v>12837</v>
      </c>
      <c r="AF2728" s="104">
        <v>-0.30379</v>
      </c>
      <c r="AG2728" s="78">
        <v>-17841</v>
      </c>
      <c r="AH2728" s="104">
        <v>-2.4645299999999999</v>
      </c>
      <c r="AI2728" s="78">
        <v>23737</v>
      </c>
      <c r="AJ2728" s="104">
        <v>1.09161</v>
      </c>
      <c r="AK2728" s="78">
        <v>16600</v>
      </c>
      <c r="AL2728" s="78">
        <v>14500</v>
      </c>
      <c r="AM2728" s="8">
        <v>15900</v>
      </c>
      <c r="AN2728" s="78">
        <v>709</v>
      </c>
      <c r="AO2728" s="78">
        <v>17000</v>
      </c>
      <c r="AP2728" s="78">
        <v>9200</v>
      </c>
      <c r="AQ2728" s="78">
        <v>15800</v>
      </c>
      <c r="AR2728" s="78">
        <v>1022</v>
      </c>
      <c r="AS2728" s="78">
        <v>16600</v>
      </c>
      <c r="AT2728" s="78">
        <v>15700</v>
      </c>
      <c r="AU2728" s="78">
        <v>15950</v>
      </c>
      <c r="AV2728" s="78">
        <v>222</v>
      </c>
      <c r="AW2728" s="77">
        <v>25.81</v>
      </c>
      <c r="AX2728" s="144">
        <f t="shared" si="295"/>
        <v>1</v>
      </c>
      <c r="AY2728" s="144">
        <f t="shared" si="296"/>
        <v>1</v>
      </c>
      <c r="AZ2728" s="144">
        <f t="shared" si="297"/>
        <v>0.96</v>
      </c>
      <c r="BA2728" s="54">
        <f t="shared" si="298"/>
        <v>26.868539132107543</v>
      </c>
      <c r="BB2728" s="54">
        <f t="shared" si="299"/>
        <v>16.771460867892458</v>
      </c>
    </row>
    <row r="2729" spans="1:54" x14ac:dyDescent="0.25">
      <c r="A2729" s="3">
        <v>44222</v>
      </c>
      <c r="B2729" s="77">
        <v>15658.85</v>
      </c>
      <c r="C2729" s="77">
        <v>3658.32512</v>
      </c>
      <c r="D2729" s="77">
        <v>-288.61619999999999</v>
      </c>
      <c r="E2729" s="77">
        <f t="shared" si="294"/>
        <v>-93.068099999999845</v>
      </c>
      <c r="F2729" s="77">
        <v>4.9321000000000002</v>
      </c>
      <c r="G2729" s="77">
        <v>-67.544799999999995</v>
      </c>
      <c r="H2729">
        <v>0</v>
      </c>
      <c r="I2729" s="78">
        <v>15626</v>
      </c>
      <c r="J2729">
        <v>202102</v>
      </c>
      <c r="K2729" s="78">
        <v>15626</v>
      </c>
      <c r="L2729" s="77">
        <f t="shared" si="293"/>
        <v>-32.850000000000364</v>
      </c>
      <c r="M2729" s="78">
        <v>-27504</v>
      </c>
      <c r="N2729" s="78">
        <v>-855.19641000000001</v>
      </c>
      <c r="O2729" s="78">
        <v>-2120</v>
      </c>
      <c r="P2729" s="78">
        <v>-16.572379999999999</v>
      </c>
      <c r="Q2729" s="144">
        <v>-28034</v>
      </c>
      <c r="R2729" s="78">
        <v>-9957</v>
      </c>
      <c r="S2729" s="78">
        <v>22818</v>
      </c>
      <c r="T2729" s="78">
        <v>3986</v>
      </c>
      <c r="U2729" s="78">
        <v>62636</v>
      </c>
      <c r="V2729" s="219">
        <v>-6.3637524746152377E-2</v>
      </c>
      <c r="W2729" s="78">
        <v>-11297</v>
      </c>
      <c r="X2729" s="78">
        <v>-15795</v>
      </c>
      <c r="Y2729" s="78">
        <v>-16924</v>
      </c>
      <c r="Z2729" s="78">
        <v>-21422</v>
      </c>
      <c r="AA2729" s="78">
        <v>94.13</v>
      </c>
      <c r="AB2729" s="78">
        <v>107.44</v>
      </c>
      <c r="AC2729" s="78">
        <v>11741</v>
      </c>
      <c r="AD2729" s="104">
        <v>0.11259</v>
      </c>
      <c r="AE2729" s="78">
        <v>11689</v>
      </c>
      <c r="AF2729" s="104">
        <v>0.12703</v>
      </c>
      <c r="AG2729" s="78">
        <v>-22227</v>
      </c>
      <c r="AH2729" s="104">
        <v>-1.6772800000000001</v>
      </c>
      <c r="AI2729" s="78">
        <v>21651</v>
      </c>
      <c r="AJ2729" s="104">
        <v>1.45912</v>
      </c>
      <c r="AK2729" s="78">
        <v>16000</v>
      </c>
      <c r="AL2729" s="78">
        <v>14500</v>
      </c>
      <c r="AM2729" s="8">
        <v>15600</v>
      </c>
      <c r="AN2729" s="78">
        <v>692</v>
      </c>
      <c r="AO2729" s="78">
        <v>17000</v>
      </c>
      <c r="AP2729" s="78">
        <v>9200</v>
      </c>
      <c r="AQ2729" s="78">
        <v>15500</v>
      </c>
      <c r="AR2729" s="78">
        <v>1032</v>
      </c>
      <c r="AS2729" s="78">
        <v>16000</v>
      </c>
      <c r="AT2729" s="78">
        <v>15650</v>
      </c>
      <c r="AU2729" s="78">
        <v>15700</v>
      </c>
      <c r="AV2729" s="78">
        <v>158</v>
      </c>
      <c r="AW2729" s="77">
        <v>25.21</v>
      </c>
      <c r="AX2729" s="144">
        <f t="shared" si="295"/>
        <v>0.96</v>
      </c>
      <c r="AY2729" s="144">
        <f t="shared" si="296"/>
        <v>0.97</v>
      </c>
      <c r="AZ2729" s="144">
        <f t="shared" si="297"/>
        <v>0.95</v>
      </c>
      <c r="BA2729" s="54">
        <f t="shared" si="298"/>
        <v>27.145060221545716</v>
      </c>
      <c r="BB2729" s="54">
        <f t="shared" si="299"/>
        <v>17.18593977845428</v>
      </c>
    </row>
    <row r="2730" spans="1:54" x14ac:dyDescent="0.25">
      <c r="A2730" s="3">
        <v>44223</v>
      </c>
      <c r="B2730" s="77">
        <v>15701.45</v>
      </c>
      <c r="C2730" s="77">
        <v>3113.8755299999998</v>
      </c>
      <c r="D2730" s="77">
        <v>-52.9955</v>
      </c>
      <c r="E2730" s="77">
        <f t="shared" si="294"/>
        <v>-133.46230000000003</v>
      </c>
      <c r="F2730" s="77">
        <v>-4.4854000000000003</v>
      </c>
      <c r="G2730" s="77">
        <v>-0.1953</v>
      </c>
      <c r="H2730" t="s">
        <v>2019</v>
      </c>
      <c r="I2730" s="78">
        <v>15660</v>
      </c>
      <c r="J2730">
        <v>202102</v>
      </c>
      <c r="K2730" s="78">
        <v>15660</v>
      </c>
      <c r="L2730" s="77">
        <f t="shared" si="293"/>
        <v>-41.450000000000728</v>
      </c>
      <c r="M2730" s="78">
        <v>-28106</v>
      </c>
      <c r="N2730" s="78">
        <v>-875.42286000000001</v>
      </c>
      <c r="O2730" s="78">
        <v>-821</v>
      </c>
      <c r="P2730" s="78">
        <v>-6.43384</v>
      </c>
      <c r="Q2730" s="144">
        <v>-28311.25</v>
      </c>
      <c r="R2730" s="78">
        <v>-10061</v>
      </c>
      <c r="S2730" s="78">
        <v>21568</v>
      </c>
      <c r="T2730" s="78">
        <v>4446</v>
      </c>
      <c r="U2730" s="78">
        <v>58869</v>
      </c>
      <c r="V2730" s="219">
        <v>-7.5523620241553277E-2</v>
      </c>
      <c r="W2730" s="78">
        <v>-13669</v>
      </c>
      <c r="X2730" s="78">
        <v>-17257</v>
      </c>
      <c r="Y2730" s="78">
        <v>-18946</v>
      </c>
      <c r="Z2730" s="78">
        <v>-22456</v>
      </c>
      <c r="AA2730" s="78">
        <v>110.45</v>
      </c>
      <c r="AB2730" s="78">
        <v>133.97</v>
      </c>
      <c r="AC2730" s="78">
        <v>8658</v>
      </c>
      <c r="AD2730" s="104">
        <v>0.12006</v>
      </c>
      <c r="AE2730" s="78">
        <v>6704</v>
      </c>
      <c r="AF2730" s="104">
        <v>-7.7130000000000004E-2</v>
      </c>
      <c r="AG2730" s="78">
        <v>-15480</v>
      </c>
      <c r="AH2730" s="104">
        <v>-1.6671800000000001</v>
      </c>
      <c r="AI2730" s="78">
        <v>8163</v>
      </c>
      <c r="AJ2730" s="104">
        <v>0.40126000000000001</v>
      </c>
      <c r="AK2730" s="78">
        <v>16000</v>
      </c>
      <c r="AL2730" s="78">
        <v>14500</v>
      </c>
      <c r="AM2730" s="8">
        <v>15700</v>
      </c>
      <c r="AN2730" s="78">
        <v>641</v>
      </c>
      <c r="AO2730" s="78">
        <v>17000</v>
      </c>
      <c r="AP2730" s="78">
        <v>9200</v>
      </c>
      <c r="AQ2730" s="78">
        <v>15600</v>
      </c>
      <c r="AR2730" s="78">
        <v>993</v>
      </c>
      <c r="AS2730" s="78">
        <v>16200</v>
      </c>
      <c r="AT2730" s="78">
        <v>15300</v>
      </c>
      <c r="AU2730" s="78">
        <v>15700</v>
      </c>
      <c r="AV2730" s="78">
        <v>337</v>
      </c>
      <c r="AW2730" s="77">
        <v>24.38</v>
      </c>
      <c r="AX2730" s="144">
        <f t="shared" si="295"/>
        <v>0.89</v>
      </c>
      <c r="AY2730" s="144">
        <f t="shared" si="296"/>
        <v>0.93</v>
      </c>
      <c r="AZ2730" s="144">
        <f t="shared" si="297"/>
        <v>0.92</v>
      </c>
      <c r="BA2730" s="54">
        <f t="shared" si="298"/>
        <v>27.152421693033123</v>
      </c>
      <c r="BB2730" s="54">
        <f t="shared" si="299"/>
        <v>17.813578306966871</v>
      </c>
    </row>
    <row r="2731" spans="1:54" x14ac:dyDescent="0.25">
      <c r="A2731" s="3">
        <v>44224</v>
      </c>
      <c r="B2731" s="77">
        <v>15415.88</v>
      </c>
      <c r="C2731" s="77">
        <v>3688.8407499999998</v>
      </c>
      <c r="D2731" s="77">
        <v>-325.47410000000002</v>
      </c>
      <c r="E2731" s="77">
        <f t="shared" si="294"/>
        <v>-727.23959999999988</v>
      </c>
      <c r="F2731" s="77">
        <v>15.010399999999999</v>
      </c>
      <c r="G2731" s="77">
        <v>-19.429400000000001</v>
      </c>
      <c r="H2731">
        <v>0</v>
      </c>
      <c r="I2731" s="78">
        <v>15383</v>
      </c>
      <c r="J2731">
        <v>202102</v>
      </c>
      <c r="K2731" s="78">
        <v>15383</v>
      </c>
      <c r="L2731" s="77">
        <f t="shared" si="293"/>
        <v>-32.8799999999992</v>
      </c>
      <c r="M2731" s="78">
        <v>-27807</v>
      </c>
      <c r="N2731" s="78">
        <v>-850.66686000000004</v>
      </c>
      <c r="O2731" s="78">
        <v>435</v>
      </c>
      <c r="P2731" s="78">
        <v>3.3459599999999998</v>
      </c>
      <c r="Q2731" s="144">
        <v>-27698.25</v>
      </c>
      <c r="R2731" s="78">
        <v>-10913</v>
      </c>
      <c r="S2731" s="78">
        <v>21022</v>
      </c>
      <c r="T2731" s="78">
        <v>5848</v>
      </c>
      <c r="U2731" s="78">
        <v>63797</v>
      </c>
      <c r="V2731" s="219">
        <v>-9.1665752308102255E-2</v>
      </c>
      <c r="W2731" s="78">
        <v>-11561</v>
      </c>
      <c r="X2731" s="78">
        <v>-15328</v>
      </c>
      <c r="Y2731" s="78">
        <v>-16829</v>
      </c>
      <c r="Z2731" s="78">
        <v>-20473</v>
      </c>
      <c r="AA2731" s="78">
        <v>97.92</v>
      </c>
      <c r="AB2731" s="78">
        <v>113.52</v>
      </c>
      <c r="AC2731" s="78">
        <v>11210</v>
      </c>
      <c r="AD2731" s="104">
        <v>-4.1099999999999999E-3</v>
      </c>
      <c r="AE2731" s="78">
        <v>6949</v>
      </c>
      <c r="AF2731" s="104">
        <v>-0.30565999999999999</v>
      </c>
      <c r="AG2731" s="78">
        <v>-5108</v>
      </c>
      <c r="AH2731" s="104">
        <v>-0.84035000000000004</v>
      </c>
      <c r="AI2731" s="78">
        <v>18988</v>
      </c>
      <c r="AJ2731" s="104">
        <v>1.3306899999999999</v>
      </c>
      <c r="AK2731" s="78">
        <v>16000</v>
      </c>
      <c r="AL2731" s="78">
        <v>14500</v>
      </c>
      <c r="AM2731" s="8">
        <v>15400</v>
      </c>
      <c r="AN2731" s="78">
        <v>649</v>
      </c>
      <c r="AO2731" s="78">
        <v>17000</v>
      </c>
      <c r="AP2731" s="78">
        <v>9200</v>
      </c>
      <c r="AQ2731" s="78">
        <v>15300</v>
      </c>
      <c r="AR2731" s="78">
        <v>1030</v>
      </c>
      <c r="AS2731" s="78">
        <v>15900</v>
      </c>
      <c r="AT2731" s="78">
        <v>15000</v>
      </c>
      <c r="AU2731" s="78">
        <v>15400</v>
      </c>
      <c r="AV2731" s="78">
        <v>348</v>
      </c>
      <c r="AW2731" s="77">
        <v>26.48</v>
      </c>
      <c r="AX2731" s="144">
        <f t="shared" si="295"/>
        <v>1</v>
      </c>
      <c r="AY2731" s="144">
        <f t="shared" si="296"/>
        <v>1</v>
      </c>
      <c r="AZ2731" s="144">
        <f t="shared" si="297"/>
        <v>0.97</v>
      </c>
      <c r="BA2731" s="54">
        <f t="shared" si="298"/>
        <v>27.464733708371529</v>
      </c>
      <c r="BB2731" s="54">
        <f t="shared" si="299"/>
        <v>18.310266291628462</v>
      </c>
    </row>
    <row r="2732" spans="1:54" x14ac:dyDescent="0.25">
      <c r="A2732" s="3">
        <v>44225</v>
      </c>
      <c r="B2732" s="77">
        <v>15138.31</v>
      </c>
      <c r="C2732" s="77">
        <v>3629.3817100000001</v>
      </c>
      <c r="D2732" s="77">
        <v>-346.9871</v>
      </c>
      <c r="E2732" s="77">
        <f t="shared" si="294"/>
        <v>-1131.1100999999999</v>
      </c>
      <c r="F2732" s="77">
        <v>2.0322</v>
      </c>
      <c r="G2732" s="77">
        <v>-40.2059</v>
      </c>
      <c r="H2732">
        <v>0</v>
      </c>
      <c r="I2732" s="78">
        <v>15075</v>
      </c>
      <c r="J2732">
        <v>202102</v>
      </c>
      <c r="K2732" s="78">
        <v>15075</v>
      </c>
      <c r="L2732" s="77">
        <f t="shared" si="293"/>
        <v>-63.309999999999491</v>
      </c>
      <c r="M2732" s="78">
        <v>-17366</v>
      </c>
      <c r="N2732" s="78">
        <v>-518.43988000000002</v>
      </c>
      <c r="O2732" s="78">
        <v>3435</v>
      </c>
      <c r="P2732" s="78">
        <v>25.89066</v>
      </c>
      <c r="Q2732" s="144">
        <v>-16507.25</v>
      </c>
      <c r="R2732" s="78">
        <v>-12063</v>
      </c>
      <c r="S2732" s="78">
        <v>20906</v>
      </c>
      <c r="T2732" s="78">
        <v>7313</v>
      </c>
      <c r="U2732" s="78">
        <v>62112</v>
      </c>
      <c r="V2732" s="219">
        <v>-0.11773892323544564</v>
      </c>
      <c r="W2732" s="78">
        <v>-8708</v>
      </c>
      <c r="X2732" s="78">
        <v>-8907</v>
      </c>
      <c r="Y2732" s="78">
        <v>-9764</v>
      </c>
      <c r="Z2732" s="78">
        <v>-13808</v>
      </c>
      <c r="AA2732" s="78">
        <v>87.82</v>
      </c>
      <c r="AB2732" s="78">
        <v>107.32</v>
      </c>
      <c r="AC2732" s="78">
        <v>19008</v>
      </c>
      <c r="AD2732" s="104">
        <v>-2.5420000000000002E-2</v>
      </c>
      <c r="AE2732" s="78">
        <v>4313</v>
      </c>
      <c r="AF2732" s="104">
        <v>-1.3039799999999999</v>
      </c>
      <c r="AG2732" s="78">
        <v>-9169</v>
      </c>
      <c r="AH2732" s="104">
        <v>3.5770000000000003E-2</v>
      </c>
      <c r="AI2732" s="78">
        <v>21271</v>
      </c>
      <c r="AJ2732" s="104">
        <v>2.6169899999999999</v>
      </c>
      <c r="AK2732" s="78">
        <v>16000</v>
      </c>
      <c r="AL2732" s="78">
        <v>14500</v>
      </c>
      <c r="AM2732" s="8">
        <v>15100</v>
      </c>
      <c r="AN2732" s="78">
        <v>638</v>
      </c>
      <c r="AO2732" s="78">
        <v>17000</v>
      </c>
      <c r="AP2732" s="78">
        <v>9200</v>
      </c>
      <c r="AQ2732" s="78">
        <v>15000</v>
      </c>
      <c r="AR2732" s="78">
        <v>1000</v>
      </c>
      <c r="AS2732" s="78">
        <v>15900</v>
      </c>
      <c r="AT2732" s="78">
        <v>15000</v>
      </c>
      <c r="AU2732" s="78">
        <v>15100</v>
      </c>
      <c r="AV2732" s="78">
        <v>329</v>
      </c>
      <c r="AW2732" s="77">
        <v>27.63</v>
      </c>
      <c r="AX2732" s="144">
        <f t="shared" si="295"/>
        <v>1</v>
      </c>
      <c r="AY2732" s="144">
        <f t="shared" si="296"/>
        <v>1</v>
      </c>
      <c r="AZ2732" s="144">
        <f t="shared" si="297"/>
        <v>1</v>
      </c>
      <c r="BA2732" s="54">
        <f t="shared" si="298"/>
        <v>27.843076932011218</v>
      </c>
      <c r="BB2732" s="54">
        <f t="shared" si="299"/>
        <v>18.875923067988776</v>
      </c>
    </row>
    <row r="2733" spans="1:54" x14ac:dyDescent="0.25">
      <c r="A2733" s="3">
        <v>44228</v>
      </c>
      <c r="B2733" s="77">
        <v>15410.09</v>
      </c>
      <c r="C2733" s="77">
        <v>2776.8521599999999</v>
      </c>
      <c r="D2733" s="77">
        <v>145.77250000000001</v>
      </c>
      <c r="E2733" s="77">
        <f t="shared" si="294"/>
        <v>-1232.9440999999999</v>
      </c>
      <c r="F2733" s="77">
        <v>-4.0616000000000003</v>
      </c>
      <c r="G2733" s="77">
        <v>5.9691999999999998</v>
      </c>
      <c r="H2733">
        <v>0</v>
      </c>
      <c r="I2733" s="78">
        <v>15360</v>
      </c>
      <c r="J2733">
        <v>202102</v>
      </c>
      <c r="K2733" s="78">
        <v>15360</v>
      </c>
      <c r="L2733" s="77">
        <f t="shared" si="293"/>
        <v>-50.090000000000146</v>
      </c>
      <c r="M2733" s="78">
        <v>-19624</v>
      </c>
      <c r="N2733" s="78">
        <v>-597.91234999999995</v>
      </c>
      <c r="O2733" s="78">
        <v>5385</v>
      </c>
      <c r="P2733" s="78">
        <v>41.371589999999998</v>
      </c>
      <c r="Q2733" s="144">
        <v>-18277.75</v>
      </c>
      <c r="R2733" s="78">
        <v>-11094</v>
      </c>
      <c r="S2733" s="78">
        <v>21083</v>
      </c>
      <c r="T2733" s="78">
        <v>9957</v>
      </c>
      <c r="U2733" s="78">
        <v>61480</v>
      </c>
      <c r="V2733" s="219">
        <v>-0.16195510735198437</v>
      </c>
      <c r="W2733" s="78">
        <v>-8268</v>
      </c>
      <c r="X2733" s="78">
        <v>-4131</v>
      </c>
      <c r="Y2733" s="78">
        <v>-11273</v>
      </c>
      <c r="Z2733" s="78">
        <v>-14442</v>
      </c>
      <c r="AA2733" s="78">
        <v>116.02</v>
      </c>
      <c r="AB2733" s="78">
        <v>121.52</v>
      </c>
      <c r="AC2733" s="78">
        <v>25656</v>
      </c>
      <c r="AD2733" s="104">
        <v>0.19475999999999999</v>
      </c>
      <c r="AE2733" s="78">
        <v>8676</v>
      </c>
      <c r="AF2733" s="104">
        <v>-0.80596000000000001</v>
      </c>
      <c r="AG2733" s="78">
        <v>-8153</v>
      </c>
      <c r="AH2733" s="104">
        <v>-0.11514000000000001</v>
      </c>
      <c r="AI2733" s="78">
        <v>14452</v>
      </c>
      <c r="AJ2733" s="104">
        <v>0.91813</v>
      </c>
      <c r="AK2733" s="78">
        <v>16000</v>
      </c>
      <c r="AL2733" s="78">
        <v>14500</v>
      </c>
      <c r="AM2733" s="8">
        <v>15400</v>
      </c>
      <c r="AN2733" s="78">
        <v>535</v>
      </c>
      <c r="AO2733" s="78">
        <v>17000</v>
      </c>
      <c r="AP2733" s="78">
        <v>9200</v>
      </c>
      <c r="AQ2733" s="78">
        <v>15300</v>
      </c>
      <c r="AR2733" s="78">
        <v>970</v>
      </c>
      <c r="AS2733" s="78">
        <v>15600</v>
      </c>
      <c r="AT2733" s="78">
        <v>15000</v>
      </c>
      <c r="AU2733" s="78">
        <v>15400</v>
      </c>
      <c r="AV2733" s="78">
        <v>218</v>
      </c>
      <c r="AW2733" s="77">
        <v>26.96</v>
      </c>
      <c r="AX2733" s="144">
        <f t="shared" si="295"/>
        <v>0.96</v>
      </c>
      <c r="AY2733" s="144">
        <f t="shared" si="296"/>
        <v>0.97</v>
      </c>
      <c r="AZ2733" s="144">
        <f t="shared" si="297"/>
        <v>0.96</v>
      </c>
      <c r="BA2733" s="54">
        <f t="shared" si="298"/>
        <v>28.006264358515754</v>
      </c>
      <c r="BB2733" s="54">
        <f t="shared" si="299"/>
        <v>19.515735641484238</v>
      </c>
    </row>
    <row r="2734" spans="1:54" x14ac:dyDescent="0.25">
      <c r="A2734" s="3">
        <v>44229</v>
      </c>
      <c r="B2734" s="77">
        <v>15760.05</v>
      </c>
      <c r="C2734" s="77">
        <v>3117.8726099999999</v>
      </c>
      <c r="D2734" s="77">
        <v>93.054900000000004</v>
      </c>
      <c r="E2734" s="77">
        <f t="shared" si="294"/>
        <v>-1166.4295999999997</v>
      </c>
      <c r="F2734" s="77">
        <v>7.8372999999999999</v>
      </c>
      <c r="G2734" s="77">
        <v>-2.8179000000000003</v>
      </c>
      <c r="H2734">
        <v>0</v>
      </c>
      <c r="I2734" s="78">
        <v>15755</v>
      </c>
      <c r="J2734">
        <v>202102</v>
      </c>
      <c r="K2734" s="78">
        <v>15755</v>
      </c>
      <c r="L2734" s="77">
        <f t="shared" si="293"/>
        <v>-5.0499999999992724</v>
      </c>
      <c r="M2734" s="78">
        <v>-18855</v>
      </c>
      <c r="N2734" s="78">
        <v>-588.68044999999995</v>
      </c>
      <c r="O2734" s="78">
        <v>8268</v>
      </c>
      <c r="P2734" s="78">
        <v>65.111739999999998</v>
      </c>
      <c r="Q2734" s="144">
        <v>-16788</v>
      </c>
      <c r="R2734" s="78">
        <v>-9420</v>
      </c>
      <c r="S2734" s="78">
        <v>20873</v>
      </c>
      <c r="T2734" s="78">
        <v>11046</v>
      </c>
      <c r="U2734" s="78">
        <v>65599</v>
      </c>
      <c r="V2734" s="219">
        <v>-0.16838671321209164</v>
      </c>
      <c r="W2734" s="78">
        <v>-6592</v>
      </c>
      <c r="X2734" s="78">
        <v>-6372</v>
      </c>
      <c r="Y2734" s="78">
        <v>-11256</v>
      </c>
      <c r="Z2734" s="78">
        <v>-13592</v>
      </c>
      <c r="AA2734" s="78">
        <v>114.91</v>
      </c>
      <c r="AB2734" s="78">
        <v>155.75</v>
      </c>
      <c r="AC2734" s="78">
        <v>26508</v>
      </c>
      <c r="AD2734" s="104">
        <v>0.32232</v>
      </c>
      <c r="AE2734" s="78">
        <v>9979</v>
      </c>
      <c r="AF2734" s="104">
        <v>-0.50734999999999997</v>
      </c>
      <c r="AG2734" s="78">
        <v>-6190</v>
      </c>
      <c r="AH2734" s="104">
        <v>0.61412999999999995</v>
      </c>
      <c r="AI2734" s="78">
        <v>-4534</v>
      </c>
      <c r="AJ2734" s="104">
        <v>0.22247</v>
      </c>
      <c r="AK2734" s="78">
        <v>16000</v>
      </c>
      <c r="AL2734" s="78">
        <v>14500</v>
      </c>
      <c r="AM2734" s="8">
        <v>15800</v>
      </c>
      <c r="AN2734" s="78">
        <v>498</v>
      </c>
      <c r="AO2734" s="78">
        <v>17000</v>
      </c>
      <c r="AP2734" s="78">
        <v>9200</v>
      </c>
      <c r="AQ2734" s="78">
        <v>15700</v>
      </c>
      <c r="AR2734" s="78">
        <v>946</v>
      </c>
      <c r="AS2734" s="78">
        <v>16000</v>
      </c>
      <c r="AT2734" s="78">
        <v>15000</v>
      </c>
      <c r="AU2734" s="78">
        <v>15750</v>
      </c>
      <c r="AV2734" s="78">
        <v>152</v>
      </c>
      <c r="AW2734" s="77">
        <v>26.3</v>
      </c>
      <c r="AX2734" s="144">
        <f t="shared" si="295"/>
        <v>0.89</v>
      </c>
      <c r="AY2734" s="144">
        <f t="shared" si="296"/>
        <v>0.93</v>
      </c>
      <c r="AZ2734" s="144">
        <f t="shared" si="297"/>
        <v>0.94</v>
      </c>
      <c r="BA2734" s="54">
        <f t="shared" si="298"/>
        <v>27.839745486982231</v>
      </c>
      <c r="BB2734" s="54">
        <f t="shared" si="299"/>
        <v>20.426254513017767</v>
      </c>
    </row>
    <row r="2735" spans="1:54" x14ac:dyDescent="0.25">
      <c r="A2735" s="3">
        <v>44230</v>
      </c>
      <c r="B2735" s="77">
        <v>15771.32</v>
      </c>
      <c r="C2735" s="77">
        <v>2938.9165400000002</v>
      </c>
      <c r="D2735" s="77">
        <v>-3.2831999999999999</v>
      </c>
      <c r="E2735" s="77">
        <f t="shared" si="294"/>
        <v>-1168.4196999999999</v>
      </c>
      <c r="F2735" s="77">
        <v>-9.1400000000000009E-2</v>
      </c>
      <c r="G2735" s="77">
        <v>2.4365000000000001</v>
      </c>
      <c r="H2735" t="s">
        <v>2020</v>
      </c>
      <c r="I2735" s="78">
        <v>15772</v>
      </c>
      <c r="J2735">
        <v>202102</v>
      </c>
      <c r="K2735" s="78">
        <v>15772</v>
      </c>
      <c r="L2735" s="77">
        <f t="shared" si="293"/>
        <v>0.68000000000029104</v>
      </c>
      <c r="M2735" s="78">
        <v>-21742</v>
      </c>
      <c r="N2735" s="78">
        <v>-679.78575999999998</v>
      </c>
      <c r="O2735" s="78">
        <v>2938</v>
      </c>
      <c r="P2735" s="78">
        <v>23.192139999999998</v>
      </c>
      <c r="Q2735" s="144">
        <v>-21007.5</v>
      </c>
      <c r="R2735" s="78">
        <v>-9432</v>
      </c>
      <c r="S2735" s="78">
        <v>22322</v>
      </c>
      <c r="T2735" s="78">
        <v>7466</v>
      </c>
      <c r="U2735" s="78">
        <v>60307</v>
      </c>
      <c r="V2735" s="219">
        <v>-0.12379989055996816</v>
      </c>
      <c r="W2735" s="78">
        <v>-6718</v>
      </c>
      <c r="X2735" s="78">
        <v>-10440</v>
      </c>
      <c r="Y2735" s="78">
        <v>-11075</v>
      </c>
      <c r="Z2735" s="78">
        <v>-14703</v>
      </c>
      <c r="AA2735" s="78">
        <v>94.34</v>
      </c>
      <c r="AB2735" s="78">
        <v>141.65</v>
      </c>
      <c r="AC2735" s="78">
        <v>16817</v>
      </c>
      <c r="AD2735" s="104">
        <v>0.27800999999999998</v>
      </c>
      <c r="AE2735" s="78">
        <v>887</v>
      </c>
      <c r="AF2735" s="104">
        <v>-0.50768999999999997</v>
      </c>
      <c r="AG2735" s="78">
        <v>-17739</v>
      </c>
      <c r="AH2735" s="104">
        <v>-1.2609900000000001</v>
      </c>
      <c r="AI2735" s="78">
        <v>9415</v>
      </c>
      <c r="AJ2735" s="104">
        <v>0.45343</v>
      </c>
      <c r="AK2735" s="78">
        <v>16000</v>
      </c>
      <c r="AL2735" s="78">
        <v>14500</v>
      </c>
      <c r="AM2735" s="8">
        <v>15750</v>
      </c>
      <c r="AN2735" s="78">
        <v>455</v>
      </c>
      <c r="AO2735" s="78">
        <v>17000</v>
      </c>
      <c r="AP2735" s="78">
        <v>9200</v>
      </c>
      <c r="AQ2735" s="78">
        <v>15700</v>
      </c>
      <c r="AR2735" s="78">
        <v>937</v>
      </c>
      <c r="AS2735" s="78">
        <v>16000</v>
      </c>
      <c r="AT2735" s="78">
        <v>14500</v>
      </c>
      <c r="AU2735" s="78">
        <v>15750</v>
      </c>
      <c r="AV2735" s="78">
        <v>455</v>
      </c>
      <c r="AW2735" s="77">
        <v>24.89</v>
      </c>
      <c r="AX2735" s="144">
        <f t="shared" si="295"/>
        <v>0.75</v>
      </c>
      <c r="AY2735" s="144">
        <f t="shared" si="296"/>
        <v>0.85</v>
      </c>
      <c r="AZ2735" s="144">
        <f t="shared" si="297"/>
        <v>0.88</v>
      </c>
      <c r="BA2735" s="54">
        <f t="shared" si="298"/>
        <v>27.690128149468467</v>
      </c>
      <c r="BB2735" s="54">
        <f t="shared" si="299"/>
        <v>20.99387185053153</v>
      </c>
    </row>
    <row r="2736" spans="1:54" x14ac:dyDescent="0.25">
      <c r="A2736" s="3">
        <v>44231</v>
      </c>
      <c r="B2736" s="77">
        <v>15706.22</v>
      </c>
      <c r="C2736" s="77">
        <v>2562.9657099999999</v>
      </c>
      <c r="D2736" s="77">
        <v>-116.93520000000001</v>
      </c>
      <c r="E2736" s="77">
        <f t="shared" si="294"/>
        <v>-1449.9310999999998</v>
      </c>
      <c r="F2736" s="77">
        <v>3.5414999999999996</v>
      </c>
      <c r="G2736" s="77">
        <v>0.53129999999999999</v>
      </c>
      <c r="H2736">
        <v>0</v>
      </c>
      <c r="I2736" s="78">
        <v>15701</v>
      </c>
      <c r="J2736">
        <v>202102</v>
      </c>
      <c r="K2736" s="78">
        <v>15701</v>
      </c>
      <c r="L2736" s="77">
        <f t="shared" si="293"/>
        <v>-5.2199999999993452</v>
      </c>
      <c r="M2736" s="78">
        <v>-20889</v>
      </c>
      <c r="N2736" s="78">
        <v>-649.37477000000001</v>
      </c>
      <c r="O2736" s="78">
        <v>2920</v>
      </c>
      <c r="P2736" s="78">
        <v>22.97335</v>
      </c>
      <c r="Q2736" s="144">
        <v>-20159</v>
      </c>
      <c r="R2736" s="78">
        <v>-9882</v>
      </c>
      <c r="S2736" s="78">
        <v>22014</v>
      </c>
      <c r="T2736" s="78">
        <v>7977</v>
      </c>
      <c r="U2736" s="78">
        <v>59792</v>
      </c>
      <c r="V2736" s="219">
        <v>-0.13341249665507091</v>
      </c>
      <c r="W2736" s="78">
        <v>-6584</v>
      </c>
      <c r="X2736" s="78">
        <v>-10484</v>
      </c>
      <c r="Y2736" s="78">
        <v>-10015</v>
      </c>
      <c r="Z2736" s="78">
        <v>-13858</v>
      </c>
      <c r="AA2736" s="78">
        <v>104.73</v>
      </c>
      <c r="AB2736" s="78">
        <v>135.87</v>
      </c>
      <c r="AC2736" s="78">
        <v>15786</v>
      </c>
      <c r="AD2736" s="104">
        <v>2.479E-2</v>
      </c>
      <c r="AE2736" s="78">
        <v>6402</v>
      </c>
      <c r="AF2736" s="104">
        <v>-0.35880000000000001</v>
      </c>
      <c r="AG2736" s="78">
        <v>-12291</v>
      </c>
      <c r="AH2736" s="104">
        <v>-1.0136799999999999</v>
      </c>
      <c r="AI2736" s="78">
        <v>13796</v>
      </c>
      <c r="AJ2736" s="104">
        <v>0.48909000000000002</v>
      </c>
      <c r="AK2736" s="78">
        <v>16000</v>
      </c>
      <c r="AL2736" s="78">
        <v>14500</v>
      </c>
      <c r="AM2736" s="8">
        <v>15700</v>
      </c>
      <c r="AN2736" s="78">
        <v>380</v>
      </c>
      <c r="AO2736" s="78">
        <v>17000</v>
      </c>
      <c r="AP2736" s="78">
        <v>9200</v>
      </c>
      <c r="AQ2736" s="78">
        <v>15600</v>
      </c>
      <c r="AR2736" s="78">
        <v>887</v>
      </c>
      <c r="AS2736" s="78">
        <v>16000</v>
      </c>
      <c r="AT2736" s="78">
        <v>14500</v>
      </c>
      <c r="AU2736" s="78">
        <v>15700</v>
      </c>
      <c r="AV2736" s="78">
        <v>380</v>
      </c>
      <c r="AW2736" s="77">
        <v>23.84</v>
      </c>
      <c r="AX2736" s="144">
        <f t="shared" si="295"/>
        <v>0.62</v>
      </c>
      <c r="AY2736" s="144">
        <f t="shared" si="296"/>
        <v>0.77</v>
      </c>
      <c r="AZ2736" s="144">
        <f t="shared" si="297"/>
        <v>0.84</v>
      </c>
      <c r="BA2736" s="54">
        <f t="shared" si="298"/>
        <v>27.44703395881627</v>
      </c>
      <c r="BB2736" s="54">
        <f t="shared" si="299"/>
        <v>21.524966041183724</v>
      </c>
    </row>
    <row r="2737" spans="1:54" x14ac:dyDescent="0.25">
      <c r="A2737" s="3">
        <v>44232</v>
      </c>
      <c r="B2737" s="77">
        <v>15802.4</v>
      </c>
      <c r="C2737" s="77">
        <v>2869.6408299999998</v>
      </c>
      <c r="D2737" s="77">
        <v>-56.2121</v>
      </c>
      <c r="E2737" s="77">
        <f t="shared" si="294"/>
        <v>-1703.2660999999996</v>
      </c>
      <c r="F2737" s="77">
        <v>6.1119000000000003</v>
      </c>
      <c r="G2737" s="77">
        <v>28.321899999999999</v>
      </c>
      <c r="H2737">
        <v>0</v>
      </c>
      <c r="I2737" s="78">
        <v>15804</v>
      </c>
      <c r="J2737">
        <v>202102</v>
      </c>
      <c r="K2737" s="78">
        <v>15804</v>
      </c>
      <c r="L2737" s="77">
        <f t="shared" si="293"/>
        <v>1.6000000000003638</v>
      </c>
      <c r="M2737" s="78">
        <v>-22661</v>
      </c>
      <c r="N2737" s="78">
        <v>-710.38057000000003</v>
      </c>
      <c r="O2737" s="78">
        <v>3129</v>
      </c>
      <c r="P2737" s="78">
        <v>24.779769999999999</v>
      </c>
      <c r="Q2737" s="144">
        <v>-21878.75</v>
      </c>
      <c r="R2737" s="78">
        <v>-9496</v>
      </c>
      <c r="S2737" s="78">
        <v>22199</v>
      </c>
      <c r="T2737" s="78">
        <v>9377</v>
      </c>
      <c r="U2737" s="78">
        <v>53807</v>
      </c>
      <c r="V2737" s="219">
        <v>-0.17427100563123757</v>
      </c>
      <c r="W2737" s="78">
        <v>-6259</v>
      </c>
      <c r="X2737" s="78">
        <v>-6259</v>
      </c>
      <c r="Y2737" s="78">
        <v>-9087</v>
      </c>
      <c r="Z2737" s="78">
        <v>-12818</v>
      </c>
      <c r="AA2737" s="78">
        <v>102.54</v>
      </c>
      <c r="AB2737" s="78">
        <v>145.6</v>
      </c>
      <c r="AC2737" s="78">
        <v>14846</v>
      </c>
      <c r="AD2737" s="104">
        <v>0.10442</v>
      </c>
      <c r="AE2737" s="78">
        <v>10211</v>
      </c>
      <c r="AF2737" s="104">
        <v>0.21844</v>
      </c>
      <c r="AG2737" s="78">
        <v>-8883</v>
      </c>
      <c r="AH2737" s="104">
        <v>-1.29186</v>
      </c>
      <c r="AI2737" s="78">
        <v>9570</v>
      </c>
      <c r="AJ2737" s="104">
        <v>0.22441</v>
      </c>
      <c r="AK2737" s="78">
        <v>16500</v>
      </c>
      <c r="AL2737" s="78">
        <v>14500</v>
      </c>
      <c r="AM2737" s="8">
        <v>15800</v>
      </c>
      <c r="AN2737" s="78">
        <v>335</v>
      </c>
      <c r="AO2737" s="78">
        <v>17000</v>
      </c>
      <c r="AP2737" s="78">
        <v>9200</v>
      </c>
      <c r="AQ2737" s="78">
        <v>15700</v>
      </c>
      <c r="AR2737" s="78">
        <v>850</v>
      </c>
      <c r="AS2737" s="78">
        <v>16500</v>
      </c>
      <c r="AT2737" s="78">
        <v>14500</v>
      </c>
      <c r="AU2737" s="78">
        <v>15800</v>
      </c>
      <c r="AV2737" s="78">
        <v>335</v>
      </c>
      <c r="AW2737" s="77">
        <v>22.59</v>
      </c>
      <c r="AX2737" s="144">
        <f t="shared" si="295"/>
        <v>0.34</v>
      </c>
      <c r="AY2737" s="144">
        <f t="shared" si="296"/>
        <v>0.61</v>
      </c>
      <c r="AZ2737" s="144">
        <f t="shared" si="297"/>
        <v>0.71</v>
      </c>
      <c r="BA2737" s="54">
        <f t="shared" si="298"/>
        <v>27.440899132971555</v>
      </c>
      <c r="BB2737" s="54">
        <f t="shared" si="299"/>
        <v>21.538100867028437</v>
      </c>
    </row>
    <row r="2738" spans="1:54" x14ac:dyDescent="0.25">
      <c r="A2738" s="3">
        <v>44244</v>
      </c>
      <c r="B2738" s="77">
        <v>16362.29</v>
      </c>
      <c r="C2738" s="77">
        <v>4230.7987899999998</v>
      </c>
      <c r="D2738" s="77">
        <v>296.66919999999999</v>
      </c>
      <c r="E2738" s="77">
        <f t="shared" si="294"/>
        <v>-1390.6589999999997</v>
      </c>
      <c r="F2738" s="77">
        <v>6.3046000000000006</v>
      </c>
      <c r="G2738" s="77">
        <v>70.4495</v>
      </c>
      <c r="H2738" t="s">
        <v>2021</v>
      </c>
      <c r="I2738" s="78">
        <v>16326</v>
      </c>
      <c r="J2738">
        <v>202103</v>
      </c>
      <c r="K2738" s="78">
        <v>16339</v>
      </c>
      <c r="L2738" s="77">
        <f t="shared" si="293"/>
        <v>-23.290000000000873</v>
      </c>
      <c r="M2738" s="78">
        <v>-16991</v>
      </c>
      <c r="N2738" s="78">
        <v>-551.88270999999997</v>
      </c>
      <c r="O2738" s="78">
        <v>1209</v>
      </c>
      <c r="P2738" s="78">
        <v>9.8754799999999996</v>
      </c>
      <c r="Q2738" s="144">
        <v>-16688.75</v>
      </c>
      <c r="R2738" s="78">
        <v>-7241</v>
      </c>
      <c r="S2738" s="78">
        <v>20454</v>
      </c>
      <c r="T2738" s="78">
        <v>5375</v>
      </c>
      <c r="U2738" s="78">
        <v>34637</v>
      </c>
      <c r="V2738" s="219">
        <v>-0.15518087594191182</v>
      </c>
      <c r="W2738" s="78">
        <v>-1952</v>
      </c>
      <c r="X2738" s="78">
        <v>-1952</v>
      </c>
      <c r="Y2738" s="78">
        <v>-5522</v>
      </c>
      <c r="Z2738" s="78">
        <v>-7891</v>
      </c>
      <c r="AA2738" s="78">
        <v>112.69</v>
      </c>
      <c r="AB2738" s="78">
        <v>159.11000000000001</v>
      </c>
      <c r="AC2738" s="78">
        <v>-3587</v>
      </c>
      <c r="AD2738" s="104">
        <v>-2.5777000000000001</v>
      </c>
      <c r="AE2738" s="78">
        <v>7246</v>
      </c>
      <c r="AF2738" s="104">
        <v>0.46316000000000002</v>
      </c>
      <c r="AG2738" s="78">
        <v>-2171</v>
      </c>
      <c r="AH2738" s="104">
        <v>1.6727700000000001</v>
      </c>
      <c r="AI2738" s="78">
        <v>-12278</v>
      </c>
      <c r="AJ2738" s="104">
        <v>-0.66157999999999995</v>
      </c>
      <c r="AK2738" s="78">
        <v>17000</v>
      </c>
      <c r="AL2738" s="78">
        <v>9200</v>
      </c>
      <c r="AM2738" s="8">
        <v>16300</v>
      </c>
      <c r="AN2738" s="78">
        <v>733</v>
      </c>
      <c r="AO2738" s="78">
        <v>16400</v>
      </c>
      <c r="AP2738" s="78">
        <v>14200</v>
      </c>
      <c r="AQ2738" s="78">
        <v>16300</v>
      </c>
      <c r="AR2738" s="78">
        <v>1115</v>
      </c>
      <c r="AS2738" s="78">
        <v>17000</v>
      </c>
      <c r="AT2738" s="78">
        <v>15600</v>
      </c>
      <c r="AU2738" s="78">
        <v>16400</v>
      </c>
      <c r="AV2738" s="78">
        <v>345</v>
      </c>
      <c r="AW2738" s="77">
        <v>22.69</v>
      </c>
      <c r="AX2738" s="144">
        <f t="shared" si="295"/>
        <v>0.34</v>
      </c>
      <c r="AY2738" s="144">
        <f t="shared" si="296"/>
        <v>0.61</v>
      </c>
      <c r="AZ2738" s="144">
        <f t="shared" si="297"/>
        <v>0.71</v>
      </c>
      <c r="BA2738" s="54">
        <f t="shared" si="298"/>
        <v>27.480404012195763</v>
      </c>
      <c r="BB2738" s="54">
        <f t="shared" si="299"/>
        <v>21.39159598780423</v>
      </c>
    </row>
    <row r="2739" spans="1:54" x14ac:dyDescent="0.25">
      <c r="A2739" s="3">
        <v>44245</v>
      </c>
      <c r="B2739" s="77">
        <v>16424.509999999998</v>
      </c>
      <c r="C2739" s="77">
        <v>3689.98974</v>
      </c>
      <c r="D2739" s="77">
        <v>-32.2395</v>
      </c>
      <c r="E2739" s="77">
        <f t="shared" si="294"/>
        <v>-1358.4732999999999</v>
      </c>
      <c r="F2739" s="77">
        <v>5.0864000000000003</v>
      </c>
      <c r="G2739" s="77">
        <v>18.456099999999999</v>
      </c>
      <c r="H2739">
        <v>0</v>
      </c>
      <c r="I2739" s="78">
        <v>16380</v>
      </c>
      <c r="J2739">
        <v>202103</v>
      </c>
      <c r="K2739" s="78">
        <v>16380</v>
      </c>
      <c r="L2739" s="77">
        <f t="shared" si="293"/>
        <v>-44.509999999998399</v>
      </c>
      <c r="M2739" s="78">
        <v>-23149</v>
      </c>
      <c r="N2739" s="78">
        <v>-755.32164</v>
      </c>
      <c r="O2739" s="78">
        <v>-6292</v>
      </c>
      <c r="P2739" s="78">
        <v>-51.524430000000002</v>
      </c>
      <c r="Q2739" s="144">
        <v>-24722</v>
      </c>
      <c r="R2739" s="78">
        <v>-6722</v>
      </c>
      <c r="S2739" s="78">
        <v>21236</v>
      </c>
      <c r="T2739" s="78">
        <v>-3002</v>
      </c>
      <c r="U2739" s="78">
        <v>45086</v>
      </c>
      <c r="V2739" s="219">
        <v>6.6583861952712597E-2</v>
      </c>
      <c r="W2739" s="78">
        <v>-5723</v>
      </c>
      <c r="X2739" s="78">
        <v>-5723</v>
      </c>
      <c r="Y2739" s="78">
        <v>-9905</v>
      </c>
      <c r="Z2739" s="78">
        <v>-11919</v>
      </c>
      <c r="AA2739" s="78">
        <v>117.51</v>
      </c>
      <c r="AB2739" s="78">
        <v>133.75</v>
      </c>
      <c r="AC2739" s="78">
        <v>603</v>
      </c>
      <c r="AD2739" s="104">
        <v>-2.5088300000000001</v>
      </c>
      <c r="AE2739" s="78">
        <v>10560</v>
      </c>
      <c r="AF2739" s="104">
        <v>0.24479999999999999</v>
      </c>
      <c r="AG2739" s="78">
        <v>1654</v>
      </c>
      <c r="AH2739" s="104">
        <v>1.18228</v>
      </c>
      <c r="AI2739" s="78">
        <v>-1091</v>
      </c>
      <c r="AJ2739" s="104">
        <v>-0.18074999999999999</v>
      </c>
      <c r="AK2739" s="78">
        <v>17000</v>
      </c>
      <c r="AL2739" s="78">
        <v>9200</v>
      </c>
      <c r="AM2739" s="8">
        <v>16400</v>
      </c>
      <c r="AN2739" s="78">
        <v>726</v>
      </c>
      <c r="AO2739" s="78">
        <v>16400</v>
      </c>
      <c r="AP2739" s="78">
        <v>14200</v>
      </c>
      <c r="AQ2739" s="78">
        <v>16300</v>
      </c>
      <c r="AR2739" s="78">
        <v>1090</v>
      </c>
      <c r="AS2739" s="78">
        <v>17100</v>
      </c>
      <c r="AT2739" s="78">
        <v>16000</v>
      </c>
      <c r="AU2739" s="78">
        <v>16400</v>
      </c>
      <c r="AV2739" s="78">
        <v>301</v>
      </c>
      <c r="AW2739" s="77">
        <v>22.46</v>
      </c>
      <c r="AX2739" s="144">
        <f t="shared" si="295"/>
        <v>0.24</v>
      </c>
      <c r="AY2739" s="144">
        <f t="shared" si="296"/>
        <v>0.55000000000000004</v>
      </c>
      <c r="AZ2739" s="144">
        <f t="shared" si="297"/>
        <v>0.66</v>
      </c>
      <c r="BA2739" s="54">
        <f t="shared" si="298"/>
        <v>27.527746001049856</v>
      </c>
      <c r="BB2739" s="54">
        <f t="shared" si="299"/>
        <v>21.201253998950143</v>
      </c>
    </row>
    <row r="2740" spans="1:54" x14ac:dyDescent="0.25">
      <c r="A2740" s="3">
        <v>44246</v>
      </c>
      <c r="B2740" s="77">
        <v>16341.38</v>
      </c>
      <c r="C2740" s="77">
        <v>3531.4050400000001</v>
      </c>
      <c r="D2740" s="77">
        <v>-188.91459999999998</v>
      </c>
      <c r="E2740" s="77">
        <f t="shared" si="294"/>
        <v>-1702.7925999999995</v>
      </c>
      <c r="F2740" s="77">
        <v>-1.6309</v>
      </c>
      <c r="G2740" s="77">
        <v>9.2720000000000002</v>
      </c>
      <c r="H2740">
        <v>0</v>
      </c>
      <c r="I2740" s="78">
        <v>16314</v>
      </c>
      <c r="J2740">
        <v>202103</v>
      </c>
      <c r="K2740" s="78">
        <v>16314</v>
      </c>
      <c r="L2740" s="77">
        <f t="shared" si="293"/>
        <v>-27.3799999999992</v>
      </c>
      <c r="M2740" s="78">
        <v>-21938</v>
      </c>
      <c r="N2740" s="78">
        <v>-712.35302999999999</v>
      </c>
      <c r="O2740" s="78">
        <v>-6647</v>
      </c>
      <c r="P2740" s="78">
        <v>-54.195079999999997</v>
      </c>
      <c r="Q2740" s="144">
        <v>-23599.75</v>
      </c>
      <c r="R2740" s="78">
        <v>-7092</v>
      </c>
      <c r="S2740" s="78">
        <v>21503</v>
      </c>
      <c r="T2740" s="78">
        <v>-3232</v>
      </c>
      <c r="U2740" s="78">
        <v>46497</v>
      </c>
      <c r="V2740" s="219">
        <v>6.9509860851237712E-2</v>
      </c>
      <c r="W2740" s="78">
        <v>-4521</v>
      </c>
      <c r="X2740" s="78">
        <v>-7282</v>
      </c>
      <c r="Y2740" s="78">
        <v>-8073</v>
      </c>
      <c r="Z2740" s="78">
        <v>-10663</v>
      </c>
      <c r="AA2740" s="78">
        <v>99.92</v>
      </c>
      <c r="AB2740" s="78">
        <v>123.18</v>
      </c>
      <c r="AC2740" s="78">
        <v>-1660</v>
      </c>
      <c r="AD2740" s="104">
        <v>-2.6501600000000001</v>
      </c>
      <c r="AE2740" s="78">
        <v>18122</v>
      </c>
      <c r="AF2740" s="104">
        <v>0.52166999999999997</v>
      </c>
      <c r="AG2740" s="78">
        <v>-2113</v>
      </c>
      <c r="AH2740" s="104">
        <v>0.57879999999999998</v>
      </c>
      <c r="AI2740" s="78">
        <v>1633</v>
      </c>
      <c r="AJ2740" s="104">
        <v>-0.28184999999999999</v>
      </c>
      <c r="AK2740" s="78">
        <v>17000</v>
      </c>
      <c r="AL2740" s="78">
        <v>9200</v>
      </c>
      <c r="AM2740" s="8">
        <v>16300</v>
      </c>
      <c r="AN2740" s="78">
        <v>721</v>
      </c>
      <c r="AO2740" s="78">
        <v>16400</v>
      </c>
      <c r="AP2740" s="78">
        <v>15000</v>
      </c>
      <c r="AQ2740" s="78">
        <v>16200</v>
      </c>
      <c r="AR2740" s="78">
        <v>1100</v>
      </c>
      <c r="AS2740" s="78">
        <v>17000</v>
      </c>
      <c r="AT2740" s="78">
        <v>16000</v>
      </c>
      <c r="AU2740" s="78">
        <v>16350</v>
      </c>
      <c r="AV2740" s="78">
        <v>266</v>
      </c>
      <c r="AW2740" s="77">
        <v>22.92</v>
      </c>
      <c r="AX2740" s="144">
        <f t="shared" si="295"/>
        <v>0.37</v>
      </c>
      <c r="AY2740" s="144">
        <f t="shared" si="296"/>
        <v>0.63</v>
      </c>
      <c r="AZ2740" s="144">
        <f t="shared" si="297"/>
        <v>0.72</v>
      </c>
      <c r="BA2740" s="54">
        <f t="shared" si="298"/>
        <v>27.542614087697682</v>
      </c>
      <c r="BB2740" s="54">
        <f t="shared" si="299"/>
        <v>21.120385912302314</v>
      </c>
    </row>
    <row r="2741" spans="1:54" x14ac:dyDescent="0.25">
      <c r="A2741" s="3">
        <v>44249</v>
      </c>
      <c r="B2741" s="77">
        <v>16410.16</v>
      </c>
      <c r="C2741" s="77">
        <v>3577.1525000000001</v>
      </c>
      <c r="D2741" s="77">
        <v>-28.754099999999998</v>
      </c>
      <c r="E2741" s="77">
        <f t="shared" si="294"/>
        <v>-1642.2445999999998</v>
      </c>
      <c r="F2741" s="77">
        <v>5.5157000000000007</v>
      </c>
      <c r="G2741" s="77">
        <v>-12.725999999999999</v>
      </c>
      <c r="H2741">
        <v>0</v>
      </c>
      <c r="I2741" s="78">
        <v>16385</v>
      </c>
      <c r="J2741">
        <v>202103</v>
      </c>
      <c r="K2741" s="78">
        <v>16385</v>
      </c>
      <c r="L2741" s="77">
        <f t="shared" si="293"/>
        <v>-25.159999999999854</v>
      </c>
      <c r="M2741" s="78">
        <v>-26187</v>
      </c>
      <c r="N2741" s="78">
        <v>-854.58939999999996</v>
      </c>
      <c r="O2741" s="78">
        <v>-6500</v>
      </c>
      <c r="P2741" s="78">
        <v>-53.241500000000002</v>
      </c>
      <c r="Q2741" s="144">
        <v>-27812</v>
      </c>
      <c r="R2741" s="78">
        <v>-6937</v>
      </c>
      <c r="S2741" s="78">
        <v>22561</v>
      </c>
      <c r="T2741" s="78">
        <v>-3822</v>
      </c>
      <c r="U2741" s="78">
        <v>51328</v>
      </c>
      <c r="V2741" s="219">
        <v>7.4462281795511218E-2</v>
      </c>
      <c r="W2741" s="78">
        <v>-4561</v>
      </c>
      <c r="X2741" s="78">
        <v>-7669</v>
      </c>
      <c r="Y2741" s="78">
        <v>-8765</v>
      </c>
      <c r="Z2741" s="78">
        <v>-11572</v>
      </c>
      <c r="AA2741" s="78">
        <v>112.25</v>
      </c>
      <c r="AB2741" s="78">
        <v>138.88</v>
      </c>
      <c r="AC2741" s="78">
        <v>2955</v>
      </c>
      <c r="AD2741" s="104">
        <v>-2.70716</v>
      </c>
      <c r="AE2741" s="78">
        <v>18489</v>
      </c>
      <c r="AF2741" s="104">
        <v>0.13655</v>
      </c>
      <c r="AG2741" s="78">
        <v>2291</v>
      </c>
      <c r="AH2741" s="104">
        <v>0.71570999999999996</v>
      </c>
      <c r="AI2741" s="78">
        <v>2820</v>
      </c>
      <c r="AJ2741" s="104">
        <v>-5.1290000000000002E-2</v>
      </c>
      <c r="AK2741" s="78">
        <v>17000</v>
      </c>
      <c r="AL2741" s="78">
        <v>9200</v>
      </c>
      <c r="AM2741" s="8">
        <v>16400</v>
      </c>
      <c r="AN2741" s="78">
        <v>698</v>
      </c>
      <c r="AO2741" s="78">
        <v>16400</v>
      </c>
      <c r="AP2741" s="78">
        <v>15500</v>
      </c>
      <c r="AQ2741" s="78">
        <v>16300</v>
      </c>
      <c r="AR2741" s="78">
        <v>1080</v>
      </c>
      <c r="AS2741" s="78">
        <v>16900</v>
      </c>
      <c r="AT2741" s="78">
        <v>16000</v>
      </c>
      <c r="AU2741" s="78">
        <v>16450</v>
      </c>
      <c r="AV2741" s="78">
        <v>215</v>
      </c>
      <c r="AW2741" s="77">
        <v>23.76</v>
      </c>
      <c r="AX2741" s="144">
        <f t="shared" si="295"/>
        <v>0.55000000000000004</v>
      </c>
      <c r="AY2741" s="144">
        <f t="shared" si="296"/>
        <v>0.73</v>
      </c>
      <c r="AZ2741" s="144">
        <f t="shared" si="297"/>
        <v>0.81</v>
      </c>
      <c r="BA2741" s="54">
        <f t="shared" si="298"/>
        <v>27.529286340568518</v>
      </c>
      <c r="BB2741" s="54">
        <f t="shared" si="299"/>
        <v>21.215713659431472</v>
      </c>
    </row>
    <row r="2742" spans="1:54" x14ac:dyDescent="0.25">
      <c r="A2742" s="3">
        <v>44250</v>
      </c>
      <c r="B2742" s="77">
        <v>16443.400000000001</v>
      </c>
      <c r="C2742" s="77">
        <v>3733.0183000000002</v>
      </c>
      <c r="D2742" s="77">
        <v>42.51</v>
      </c>
      <c r="E2742" s="77">
        <f t="shared" si="294"/>
        <v>-1559.4260999999997</v>
      </c>
      <c r="F2742" s="77">
        <v>7.2519000000000009</v>
      </c>
      <c r="G2742" s="77">
        <v>-11.902799999999999</v>
      </c>
      <c r="H2742">
        <v>0</v>
      </c>
      <c r="I2742" s="78">
        <v>16437</v>
      </c>
      <c r="J2742">
        <v>202103</v>
      </c>
      <c r="K2742" s="78">
        <v>16437</v>
      </c>
      <c r="L2742" s="77">
        <f t="shared" si="293"/>
        <v>-6.4000000000014552</v>
      </c>
      <c r="M2742" s="78">
        <v>-27792</v>
      </c>
      <c r="N2742" s="78">
        <v>-909.83184000000006</v>
      </c>
      <c r="O2742" s="78">
        <v>-7050</v>
      </c>
      <c r="P2742" s="78">
        <v>-57.928269999999998</v>
      </c>
      <c r="Q2742" s="144">
        <v>-29554.5</v>
      </c>
      <c r="R2742" s="78">
        <v>-6712</v>
      </c>
      <c r="S2742" s="78">
        <v>22158</v>
      </c>
      <c r="T2742" s="78">
        <v>-4172</v>
      </c>
      <c r="U2742" s="78">
        <v>54301</v>
      </c>
      <c r="V2742" s="219">
        <v>7.6830997587521405E-2</v>
      </c>
      <c r="W2742" s="78">
        <v>-4957</v>
      </c>
      <c r="X2742" s="78">
        <v>-8227</v>
      </c>
      <c r="Y2742" s="78">
        <v>-11103</v>
      </c>
      <c r="Z2742" s="78">
        <v>-12992</v>
      </c>
      <c r="AA2742" s="78">
        <v>118.45</v>
      </c>
      <c r="AB2742" s="78">
        <v>140.38</v>
      </c>
      <c r="AC2742" s="78">
        <v>3314</v>
      </c>
      <c r="AD2742" s="104">
        <v>-2.8020800000000001</v>
      </c>
      <c r="AE2742" s="78">
        <v>21608</v>
      </c>
      <c r="AF2742" s="104">
        <v>0.73524</v>
      </c>
      <c r="AG2742" s="78">
        <v>1962</v>
      </c>
      <c r="AH2742" s="104">
        <v>0.46084000000000003</v>
      </c>
      <c r="AI2742" s="78">
        <v>1476</v>
      </c>
      <c r="AJ2742" s="104">
        <v>-0.85233999999999999</v>
      </c>
      <c r="AK2742" s="78">
        <v>17000</v>
      </c>
      <c r="AL2742" s="78">
        <v>9200</v>
      </c>
      <c r="AM2742" s="8">
        <v>16400</v>
      </c>
      <c r="AN2742" s="78">
        <v>693</v>
      </c>
      <c r="AO2742" s="78">
        <v>16400</v>
      </c>
      <c r="AP2742" s="78">
        <v>15500</v>
      </c>
      <c r="AQ2742" s="78">
        <v>16400</v>
      </c>
      <c r="AR2742" s="78">
        <v>1090</v>
      </c>
      <c r="AS2742" s="78">
        <v>16700</v>
      </c>
      <c r="AT2742" s="78">
        <v>16000</v>
      </c>
      <c r="AU2742" s="78">
        <v>16500</v>
      </c>
      <c r="AV2742" s="78">
        <v>153</v>
      </c>
      <c r="AW2742" s="77">
        <v>23.65</v>
      </c>
      <c r="AX2742" s="144">
        <f t="shared" si="295"/>
        <v>0.51</v>
      </c>
      <c r="AY2742" s="144">
        <f t="shared" si="296"/>
        <v>0.71</v>
      </c>
      <c r="AZ2742" s="144">
        <f t="shared" si="297"/>
        <v>0.8</v>
      </c>
      <c r="BA2742" s="54">
        <f t="shared" si="298"/>
        <v>27.524040519833953</v>
      </c>
      <c r="BB2742" s="54">
        <f t="shared" si="299"/>
        <v>21.261959480166034</v>
      </c>
    </row>
    <row r="2743" spans="1:54" x14ac:dyDescent="0.25">
      <c r="A2743" s="3">
        <v>44251</v>
      </c>
      <c r="B2743" s="77">
        <v>16212.53</v>
      </c>
      <c r="C2743" s="77">
        <v>4030.8982000000001</v>
      </c>
      <c r="D2743" s="77">
        <v>-239.29679999999999</v>
      </c>
      <c r="E2743" s="77">
        <f t="shared" si="294"/>
        <v>-1783.1232</v>
      </c>
      <c r="F2743" s="77">
        <v>6.4154</v>
      </c>
      <c r="G2743" s="77">
        <v>-85.937000000000012</v>
      </c>
      <c r="H2743" t="s">
        <v>2022</v>
      </c>
      <c r="I2743" s="78">
        <v>16182</v>
      </c>
      <c r="J2743">
        <v>202103</v>
      </c>
      <c r="K2743" s="78">
        <v>16182</v>
      </c>
      <c r="L2743" s="77">
        <f t="shared" si="293"/>
        <v>-30.530000000000655</v>
      </c>
      <c r="M2743" s="78">
        <v>-29148</v>
      </c>
      <c r="N2743" s="78">
        <v>-939.13688000000002</v>
      </c>
      <c r="O2743" s="78">
        <v>-4153</v>
      </c>
      <c r="P2743" s="78">
        <v>-33.574680000000001</v>
      </c>
      <c r="Q2743" s="144">
        <v>-30186.25</v>
      </c>
      <c r="R2743" s="78">
        <v>-7535</v>
      </c>
      <c r="S2743" s="78">
        <v>21072</v>
      </c>
      <c r="T2743" s="78">
        <v>-4880</v>
      </c>
      <c r="U2743" s="78">
        <v>60728</v>
      </c>
      <c r="V2743" s="219">
        <v>8.0358319062047157E-2</v>
      </c>
      <c r="W2743" s="78">
        <v>-4792</v>
      </c>
      <c r="X2743" s="78">
        <v>-7521</v>
      </c>
      <c r="Y2743" s="78">
        <v>-9663</v>
      </c>
      <c r="Z2743" s="78">
        <v>-12201</v>
      </c>
      <c r="AA2743" s="78">
        <v>98.85</v>
      </c>
      <c r="AB2743" s="78">
        <v>131.02000000000001</v>
      </c>
      <c r="AC2743" s="78">
        <v>-7377</v>
      </c>
      <c r="AD2743" s="104">
        <v>-2.8807299999999998</v>
      </c>
      <c r="AE2743" s="78">
        <v>13738</v>
      </c>
      <c r="AF2743" s="104">
        <v>0.91361000000000003</v>
      </c>
      <c r="AG2743" s="78">
        <v>-1033</v>
      </c>
      <c r="AH2743" s="104">
        <v>0.91037000000000001</v>
      </c>
      <c r="AI2743" s="78">
        <v>-12052</v>
      </c>
      <c r="AJ2743" s="104">
        <v>-0.95255000000000001</v>
      </c>
      <c r="AK2743" s="78">
        <v>17000</v>
      </c>
      <c r="AL2743" s="78">
        <v>15600</v>
      </c>
      <c r="AM2743" s="8">
        <v>16200</v>
      </c>
      <c r="AN2743" s="78">
        <v>698</v>
      </c>
      <c r="AO2743" s="78">
        <v>16400</v>
      </c>
      <c r="AP2743" s="78">
        <v>15500</v>
      </c>
      <c r="AQ2743" s="78">
        <v>16100</v>
      </c>
      <c r="AR2743" s="78">
        <v>1110</v>
      </c>
      <c r="AS2743" s="78">
        <v>16800</v>
      </c>
      <c r="AT2743" s="78">
        <v>15500</v>
      </c>
      <c r="AU2743" s="78">
        <v>16250</v>
      </c>
      <c r="AV2743" s="78">
        <v>361</v>
      </c>
      <c r="AW2743" s="77">
        <v>24.6</v>
      </c>
      <c r="AX2743" s="144">
        <f t="shared" si="295"/>
        <v>0.72</v>
      </c>
      <c r="AY2743" s="144">
        <f t="shared" si="296"/>
        <v>0.83</v>
      </c>
      <c r="AZ2743" s="144">
        <f t="shared" si="297"/>
        <v>0.87</v>
      </c>
      <c r="BA2743" s="54">
        <f t="shared" si="298"/>
        <v>27.543570231598448</v>
      </c>
      <c r="BB2743" s="54">
        <f t="shared" si="299"/>
        <v>21.383429768401545</v>
      </c>
    </row>
    <row r="2744" spans="1:54" x14ac:dyDescent="0.25">
      <c r="A2744" s="3">
        <v>44252</v>
      </c>
      <c r="B2744" s="77">
        <v>16452.18</v>
      </c>
      <c r="C2744" s="77">
        <v>3556.8137900000002</v>
      </c>
      <c r="D2744" s="77">
        <v>231.26609999999999</v>
      </c>
      <c r="E2744" s="77">
        <f t="shared" si="294"/>
        <v>-1618.1796999999999</v>
      </c>
      <c r="F2744" s="77">
        <v>-14.5032</v>
      </c>
      <c r="G2744" s="77">
        <v>-11.7667</v>
      </c>
      <c r="H2744">
        <v>0</v>
      </c>
      <c r="I2744" s="78">
        <v>16388</v>
      </c>
      <c r="J2744">
        <v>202103</v>
      </c>
      <c r="K2744" s="78">
        <v>16388</v>
      </c>
      <c r="L2744" s="77">
        <f t="shared" si="293"/>
        <v>-64.180000000000291</v>
      </c>
      <c r="M2744" s="78">
        <v>-28482</v>
      </c>
      <c r="N2744" s="78">
        <v>-928.66206</v>
      </c>
      <c r="O2744" s="78">
        <v>3690</v>
      </c>
      <c r="P2744" s="78">
        <v>30.258140000000001</v>
      </c>
      <c r="Q2744" s="144">
        <v>-27559.5</v>
      </c>
      <c r="R2744" s="78">
        <v>-6576</v>
      </c>
      <c r="S2744" s="78">
        <v>20829</v>
      </c>
      <c r="T2744" s="78">
        <v>5106</v>
      </c>
      <c r="U2744" s="78">
        <v>59903</v>
      </c>
      <c r="V2744" s="219">
        <v>-8.5237801111797407E-2</v>
      </c>
      <c r="W2744" s="78">
        <v>-2204</v>
      </c>
      <c r="X2744" s="78">
        <v>-5253</v>
      </c>
      <c r="Y2744" s="78">
        <v>-7571</v>
      </c>
      <c r="Z2744" s="78">
        <v>-9341</v>
      </c>
      <c r="AA2744" s="78">
        <v>97.56</v>
      </c>
      <c r="AB2744" s="78">
        <v>135.18</v>
      </c>
      <c r="AC2744" s="78">
        <v>-2265</v>
      </c>
      <c r="AD2744" s="104">
        <v>-3.2545099999999998</v>
      </c>
      <c r="AE2744" s="78">
        <v>15721</v>
      </c>
      <c r="AF2744" s="104">
        <v>2.0491000000000001</v>
      </c>
      <c r="AG2744" s="78">
        <v>8111</v>
      </c>
      <c r="AH2744" s="104">
        <v>1.2297100000000001</v>
      </c>
      <c r="AI2744" s="78">
        <v>-6463</v>
      </c>
      <c r="AJ2744" s="104">
        <v>-2.1617999999999999</v>
      </c>
      <c r="AK2744" s="78">
        <v>17000</v>
      </c>
      <c r="AL2744" s="78">
        <v>15600</v>
      </c>
      <c r="AM2744" s="8">
        <v>16400</v>
      </c>
      <c r="AN2744" s="78">
        <v>639</v>
      </c>
      <c r="AO2744" s="78">
        <v>16400</v>
      </c>
      <c r="AP2744" s="78">
        <v>15500</v>
      </c>
      <c r="AQ2744" s="78">
        <v>16300</v>
      </c>
      <c r="AR2744" s="78">
        <v>1075</v>
      </c>
      <c r="AS2744" s="78">
        <v>16800</v>
      </c>
      <c r="AT2744" s="78">
        <v>15600</v>
      </c>
      <c r="AU2744" s="78">
        <v>16450</v>
      </c>
      <c r="AV2744" s="78">
        <v>289</v>
      </c>
      <c r="AW2744" s="77">
        <v>23.33</v>
      </c>
      <c r="AX2744" s="144">
        <f t="shared" si="295"/>
        <v>0.37</v>
      </c>
      <c r="AY2744" s="144">
        <f t="shared" si="296"/>
        <v>0.63</v>
      </c>
      <c r="AZ2744" s="144">
        <f t="shared" si="297"/>
        <v>0.75</v>
      </c>
      <c r="BA2744" s="54">
        <f t="shared" si="298"/>
        <v>27.544851999998492</v>
      </c>
      <c r="BB2744" s="54">
        <f t="shared" si="299"/>
        <v>21.377148000001498</v>
      </c>
    </row>
    <row r="2745" spans="1:54" x14ac:dyDescent="0.25">
      <c r="A2745" s="3">
        <v>44253</v>
      </c>
      <c r="B2745" s="77">
        <v>15953.8</v>
      </c>
      <c r="C2745" s="77">
        <v>4529.3554199999999</v>
      </c>
      <c r="D2745" s="77">
        <v>-944.17369999999994</v>
      </c>
      <c r="E2745" s="77">
        <f t="shared" si="294"/>
        <v>-2346.8496999999998</v>
      </c>
      <c r="F2745" s="77">
        <v>16.515999999999998</v>
      </c>
      <c r="G2745" s="77">
        <v>-81.085800000000006</v>
      </c>
      <c r="H2745">
        <v>0</v>
      </c>
      <c r="I2745" s="78">
        <v>15935</v>
      </c>
      <c r="J2745">
        <v>202103</v>
      </c>
      <c r="K2745" s="78">
        <v>15935</v>
      </c>
      <c r="L2745" s="77">
        <f t="shared" si="293"/>
        <v>-18.799999999999272</v>
      </c>
      <c r="M2745" s="78">
        <v>-29435</v>
      </c>
      <c r="N2745" s="78">
        <v>-933.20010000000002</v>
      </c>
      <c r="O2745" s="78">
        <v>-5006</v>
      </c>
      <c r="P2745" s="78">
        <v>-39.837449999999997</v>
      </c>
      <c r="Q2745" s="144">
        <v>-30686.5</v>
      </c>
      <c r="R2745" s="78">
        <v>-7561</v>
      </c>
      <c r="S2745" s="78">
        <v>20125</v>
      </c>
      <c r="T2745" s="78">
        <v>-3383</v>
      </c>
      <c r="U2745" s="78">
        <v>67368</v>
      </c>
      <c r="V2745" s="219">
        <v>5.0216720104500651E-2</v>
      </c>
      <c r="W2745" s="78">
        <v>-7520</v>
      </c>
      <c r="X2745" s="78">
        <v>-10975</v>
      </c>
      <c r="Y2745" s="78">
        <v>-11464</v>
      </c>
      <c r="Z2745" s="78">
        <v>-16426</v>
      </c>
      <c r="AA2745" s="78">
        <v>91.88</v>
      </c>
      <c r="AB2745" s="78">
        <v>110.26</v>
      </c>
      <c r="AC2745" s="78">
        <v>-5265</v>
      </c>
      <c r="AD2745" s="104">
        <v>-2.1085600000000002</v>
      </c>
      <c r="AE2745" s="78">
        <v>21904</v>
      </c>
      <c r="AF2745" s="104">
        <v>3.1030000000000002</v>
      </c>
      <c r="AG2745" s="78">
        <v>-8120</v>
      </c>
      <c r="AH2745" s="104">
        <v>0.65864999999999996</v>
      </c>
      <c r="AI2745" s="78">
        <v>-5772</v>
      </c>
      <c r="AJ2745" s="104">
        <v>-2.1143900000000002</v>
      </c>
      <c r="AK2745" s="78">
        <v>17000</v>
      </c>
      <c r="AL2745" s="78">
        <v>15600</v>
      </c>
      <c r="AM2745" s="8">
        <v>15900</v>
      </c>
      <c r="AN2745" s="78">
        <v>715</v>
      </c>
      <c r="AO2745" s="78">
        <v>16400</v>
      </c>
      <c r="AP2745" s="78">
        <v>15500</v>
      </c>
      <c r="AQ2745" s="78">
        <v>15900</v>
      </c>
      <c r="AR2745" s="78">
        <v>1175</v>
      </c>
      <c r="AS2745" s="78">
        <v>16500</v>
      </c>
      <c r="AT2745" s="78">
        <v>15600</v>
      </c>
      <c r="AU2745" s="78">
        <v>16000</v>
      </c>
      <c r="AV2745" s="78">
        <v>314</v>
      </c>
      <c r="AW2745" s="77">
        <v>26.26</v>
      </c>
      <c r="AX2745" s="144">
        <f t="shared" si="295"/>
        <v>0.86</v>
      </c>
      <c r="AY2745" s="144">
        <f t="shared" si="296"/>
        <v>0.91</v>
      </c>
      <c r="AZ2745" s="144">
        <f t="shared" si="297"/>
        <v>0.93</v>
      </c>
      <c r="BA2745" s="54">
        <f t="shared" si="298"/>
        <v>27.718099814252504</v>
      </c>
      <c r="BB2745" s="54">
        <f t="shared" si="299"/>
        <v>21.543900185747482</v>
      </c>
    </row>
    <row r="2746" spans="1:54" x14ac:dyDescent="0.25">
      <c r="A2746" s="3">
        <v>44257</v>
      </c>
      <c r="B2746" s="77">
        <v>15946.88</v>
      </c>
      <c r="C2746" s="77">
        <v>3408.53024</v>
      </c>
      <c r="D2746" s="77">
        <v>-67.707499999999996</v>
      </c>
      <c r="E2746" s="77">
        <f t="shared" si="294"/>
        <v>-2435.6644999999999</v>
      </c>
      <c r="F2746" s="77">
        <v>2.2552000000000003</v>
      </c>
      <c r="G2746" s="77">
        <v>-54.671499999999995</v>
      </c>
      <c r="H2746">
        <v>0</v>
      </c>
      <c r="I2746" s="78">
        <v>15907</v>
      </c>
      <c r="J2746">
        <v>202103</v>
      </c>
      <c r="K2746" s="78">
        <v>15907</v>
      </c>
      <c r="L2746" s="77">
        <f t="shared" si="293"/>
        <v>-39.8799999999992</v>
      </c>
      <c r="M2746" s="78">
        <v>-24753</v>
      </c>
      <c r="N2746" s="78">
        <v>-782.81944999999996</v>
      </c>
      <c r="O2746" s="78">
        <v>103</v>
      </c>
      <c r="P2746" s="78">
        <v>0.85475999999999996</v>
      </c>
      <c r="Q2746" s="144">
        <v>-24727.25</v>
      </c>
      <c r="R2746" s="78">
        <v>-7804</v>
      </c>
      <c r="S2746" s="78">
        <v>19901</v>
      </c>
      <c r="T2746" s="78">
        <v>2421</v>
      </c>
      <c r="U2746" s="78">
        <v>67008</v>
      </c>
      <c r="V2746" s="219">
        <v>-3.6130014326647565E-2</v>
      </c>
      <c r="W2746" s="78">
        <v>-5968</v>
      </c>
      <c r="X2746" s="78">
        <v>-9556</v>
      </c>
      <c r="Y2746" s="78">
        <v>-10037</v>
      </c>
      <c r="Z2746" s="78">
        <v>-15479</v>
      </c>
      <c r="AA2746" s="78">
        <v>86.72</v>
      </c>
      <c r="AB2746" s="78">
        <v>107.09</v>
      </c>
      <c r="AC2746" s="78">
        <v>4865</v>
      </c>
      <c r="AD2746" s="104">
        <v>-1.70943</v>
      </c>
      <c r="AE2746" s="78">
        <v>23005</v>
      </c>
      <c r="AF2746" s="104">
        <v>3.05748</v>
      </c>
      <c r="AG2746" s="78">
        <v>1172</v>
      </c>
      <c r="AH2746" s="104">
        <v>1.2062600000000001</v>
      </c>
      <c r="AI2746" s="78">
        <v>-5655</v>
      </c>
      <c r="AJ2746" s="104">
        <v>-2.4191199999999999</v>
      </c>
      <c r="AK2746" s="78">
        <v>17000</v>
      </c>
      <c r="AL2746" s="78">
        <v>15000</v>
      </c>
      <c r="AM2746" s="8">
        <v>15900</v>
      </c>
      <c r="AN2746" s="78">
        <v>633</v>
      </c>
      <c r="AO2746" s="78">
        <v>16400</v>
      </c>
      <c r="AP2746" s="78">
        <v>15500</v>
      </c>
      <c r="AQ2746" s="78">
        <v>15800</v>
      </c>
      <c r="AR2746" s="78">
        <v>1080</v>
      </c>
      <c r="AS2746" s="78">
        <v>16300</v>
      </c>
      <c r="AT2746" s="78">
        <v>15600</v>
      </c>
      <c r="AU2746" s="78">
        <v>15950</v>
      </c>
      <c r="AV2746" s="78">
        <v>172</v>
      </c>
      <c r="AW2746" s="77">
        <v>26.64</v>
      </c>
      <c r="AX2746" s="144">
        <f t="shared" si="295"/>
        <v>0.93</v>
      </c>
      <c r="AY2746" s="144">
        <f t="shared" si="296"/>
        <v>0.95</v>
      </c>
      <c r="AZ2746" s="144">
        <f t="shared" si="297"/>
        <v>0.95</v>
      </c>
      <c r="BA2746" s="54">
        <f t="shared" si="298"/>
        <v>27.932464676722194</v>
      </c>
      <c r="BB2746" s="54">
        <f t="shared" si="299"/>
        <v>21.503535323277799</v>
      </c>
    </row>
    <row r="2747" spans="1:54" x14ac:dyDescent="0.25">
      <c r="A2747" s="3">
        <v>44258</v>
      </c>
      <c r="B2747" s="77">
        <v>16211.73</v>
      </c>
      <c r="C2747" s="77">
        <v>3201.1967599999998</v>
      </c>
      <c r="D2747" s="77">
        <v>141.06709999999998</v>
      </c>
      <c r="E2747" s="77">
        <f t="shared" si="294"/>
        <v>-1951.0748000000001</v>
      </c>
      <c r="F2747" s="77">
        <v>1.3677999999999999</v>
      </c>
      <c r="G2747" s="77">
        <v>60.302500000000002</v>
      </c>
      <c r="H2747" t="s">
        <v>2023</v>
      </c>
      <c r="I2747" s="78">
        <v>16181</v>
      </c>
      <c r="J2747">
        <v>202103</v>
      </c>
      <c r="K2747" s="78">
        <v>16181</v>
      </c>
      <c r="L2747" s="77">
        <f t="shared" si="293"/>
        <v>-30.729999999999563</v>
      </c>
      <c r="M2747" s="78">
        <v>-24961</v>
      </c>
      <c r="N2747" s="78">
        <v>-803.05259999999998</v>
      </c>
      <c r="O2747" s="78">
        <v>8115</v>
      </c>
      <c r="P2747" s="78">
        <v>65.669150000000002</v>
      </c>
      <c r="Q2747" s="144">
        <v>-22932.25</v>
      </c>
      <c r="R2747" s="78">
        <v>-7128</v>
      </c>
      <c r="S2747" s="78">
        <v>19213</v>
      </c>
      <c r="T2747" s="78">
        <v>9338</v>
      </c>
      <c r="U2747" s="78">
        <v>71384</v>
      </c>
      <c r="V2747" s="219">
        <v>-0.1308136277036871</v>
      </c>
      <c r="W2747" s="78">
        <v>-3286</v>
      </c>
      <c r="X2747" s="78">
        <v>-3286</v>
      </c>
      <c r="Y2747" s="78">
        <v>-8446</v>
      </c>
      <c r="Z2747" s="78">
        <v>-9953</v>
      </c>
      <c r="AA2747" s="78">
        <v>110.76</v>
      </c>
      <c r="AB2747" s="78">
        <v>134.53</v>
      </c>
      <c r="AC2747" s="78">
        <v>847</v>
      </c>
      <c r="AD2747" s="104">
        <v>-2.2670599999999999</v>
      </c>
      <c r="AE2747" s="78">
        <v>15724</v>
      </c>
      <c r="AF2747" s="104">
        <v>2.1153599999999999</v>
      </c>
      <c r="AG2747" s="78">
        <v>-2649</v>
      </c>
      <c r="AH2747" s="104">
        <v>1.20048</v>
      </c>
      <c r="AI2747" s="78">
        <v>-11285</v>
      </c>
      <c r="AJ2747" s="104">
        <v>-2.22533</v>
      </c>
      <c r="AK2747" s="78">
        <v>17000</v>
      </c>
      <c r="AL2747" s="78">
        <v>15000</v>
      </c>
      <c r="AM2747" s="8">
        <v>16200</v>
      </c>
      <c r="AN2747" s="78">
        <v>552</v>
      </c>
      <c r="AO2747" s="78">
        <v>16400</v>
      </c>
      <c r="AP2747" s="78">
        <v>15500</v>
      </c>
      <c r="AQ2747" s="78">
        <v>16100</v>
      </c>
      <c r="AR2747" s="78">
        <v>1025</v>
      </c>
      <c r="AS2747" s="78">
        <v>16600</v>
      </c>
      <c r="AT2747" s="78">
        <v>15800</v>
      </c>
      <c r="AU2747" s="78">
        <v>16200</v>
      </c>
      <c r="AV2747" s="78">
        <v>370</v>
      </c>
      <c r="AW2747" s="77">
        <v>23.71</v>
      </c>
      <c r="AX2747" s="144">
        <f t="shared" si="295"/>
        <v>0.41</v>
      </c>
      <c r="AY2747" s="144">
        <f t="shared" si="296"/>
        <v>0.65</v>
      </c>
      <c r="AZ2747" s="144">
        <f t="shared" si="297"/>
        <v>0.77</v>
      </c>
      <c r="BA2747" s="54">
        <f t="shared" si="298"/>
        <v>27.934288105710706</v>
      </c>
      <c r="BB2747" s="54">
        <f t="shared" si="299"/>
        <v>21.476711894289288</v>
      </c>
    </row>
    <row r="2748" spans="1:54" x14ac:dyDescent="0.25">
      <c r="A2748" s="3">
        <v>44259</v>
      </c>
      <c r="B2748" s="77">
        <v>15906.41</v>
      </c>
      <c r="C2748" s="77">
        <v>3354.1716299999998</v>
      </c>
      <c r="D2748" s="77">
        <v>-525.25379999999996</v>
      </c>
      <c r="E2748" s="77">
        <f t="shared" si="294"/>
        <v>-2266.5036</v>
      </c>
      <c r="F2748" s="77">
        <v>12.880699999999999</v>
      </c>
      <c r="G2748" s="77">
        <v>-38.474299999999999</v>
      </c>
      <c r="H2748">
        <v>0</v>
      </c>
      <c r="I2748" s="78">
        <v>15925</v>
      </c>
      <c r="J2748">
        <v>202103</v>
      </c>
      <c r="K2748" s="78">
        <v>15925</v>
      </c>
      <c r="L2748" s="77">
        <f t="shared" si="293"/>
        <v>18.590000000000146</v>
      </c>
      <c r="M2748" s="78">
        <v>-23750</v>
      </c>
      <c r="N2748" s="78">
        <v>-751.66444999999999</v>
      </c>
      <c r="O2748" s="78">
        <v>232</v>
      </c>
      <c r="P2748" s="78">
        <v>1.8930100000000001</v>
      </c>
      <c r="Q2748" s="144">
        <v>-23692</v>
      </c>
      <c r="R2748" s="78">
        <v>-7763</v>
      </c>
      <c r="S2748" s="78">
        <v>18938</v>
      </c>
      <c r="T2748" s="78">
        <v>1690</v>
      </c>
      <c r="U2748" s="78">
        <v>70602</v>
      </c>
      <c r="V2748" s="219">
        <v>-2.3936998951871052E-2</v>
      </c>
      <c r="W2748" s="78">
        <v>-1800</v>
      </c>
      <c r="X2748" s="78">
        <v>-1800</v>
      </c>
      <c r="Y2748" s="78">
        <v>-6520</v>
      </c>
      <c r="Z2748" s="78">
        <v>-8675</v>
      </c>
      <c r="AA2748" s="78">
        <v>95.82</v>
      </c>
      <c r="AB2748" s="78">
        <v>123.84</v>
      </c>
      <c r="AC2748" s="78">
        <v>2291</v>
      </c>
      <c r="AD2748" s="104">
        <v>-1.5698399999999999</v>
      </c>
      <c r="AE2748" s="78">
        <v>23478</v>
      </c>
      <c r="AF2748" s="104">
        <v>2.9439299999999999</v>
      </c>
      <c r="AG2748" s="78">
        <v>-5125</v>
      </c>
      <c r="AH2748" s="104">
        <v>0.95484999999999998</v>
      </c>
      <c r="AI2748" s="78">
        <v>-1548</v>
      </c>
      <c r="AJ2748" s="104">
        <v>-2.37</v>
      </c>
      <c r="AK2748" s="78">
        <v>17000</v>
      </c>
      <c r="AL2748" s="78">
        <v>15000</v>
      </c>
      <c r="AM2748" s="8">
        <v>15900</v>
      </c>
      <c r="AN2748" s="78">
        <v>558</v>
      </c>
      <c r="AO2748" s="78">
        <v>16900</v>
      </c>
      <c r="AP2748" s="78">
        <v>15500</v>
      </c>
      <c r="AQ2748" s="78">
        <v>15900</v>
      </c>
      <c r="AR2748" s="78">
        <v>1023</v>
      </c>
      <c r="AS2748" s="78">
        <v>16600</v>
      </c>
      <c r="AT2748" s="78">
        <v>15400</v>
      </c>
      <c r="AU2748" s="78">
        <v>15950</v>
      </c>
      <c r="AV2748" s="78">
        <v>346</v>
      </c>
      <c r="AW2748" s="77">
        <v>25.38</v>
      </c>
      <c r="AX2748" s="144">
        <f t="shared" si="295"/>
        <v>0.75</v>
      </c>
      <c r="AY2748" s="144">
        <f t="shared" si="296"/>
        <v>0.85</v>
      </c>
      <c r="AZ2748" s="144">
        <f t="shared" si="297"/>
        <v>0.89</v>
      </c>
      <c r="BA2748" s="54">
        <f t="shared" si="298"/>
        <v>27.887448142236735</v>
      </c>
      <c r="BB2748" s="54">
        <f t="shared" si="299"/>
        <v>21.48055185776326</v>
      </c>
    </row>
    <row r="2749" spans="1:54" x14ac:dyDescent="0.25">
      <c r="A2749" s="3">
        <v>44260</v>
      </c>
      <c r="B2749" s="77">
        <v>15855.23</v>
      </c>
      <c r="C2749" s="77">
        <v>3095.50938</v>
      </c>
      <c r="D2749" s="77">
        <v>-263.49080000000004</v>
      </c>
      <c r="E2749" s="77">
        <f t="shared" si="294"/>
        <v>-2241.3782000000001</v>
      </c>
      <c r="F2749" s="77">
        <v>17.014500000000002</v>
      </c>
      <c r="G2749" s="77">
        <v>-30.529699999999998</v>
      </c>
      <c r="H2749">
        <v>0</v>
      </c>
      <c r="I2749" s="78">
        <v>15855</v>
      </c>
      <c r="J2749">
        <v>202103</v>
      </c>
      <c r="K2749" s="78">
        <v>15855</v>
      </c>
      <c r="L2749" s="77">
        <f t="shared" si="293"/>
        <v>-0.22999999999956344</v>
      </c>
      <c r="M2749" s="78">
        <v>-25695</v>
      </c>
      <c r="N2749" s="78">
        <v>-809.80863999999997</v>
      </c>
      <c r="O2749" s="78">
        <v>3512</v>
      </c>
      <c r="P2749" s="78">
        <v>27.834890000000001</v>
      </c>
      <c r="Q2749" s="144">
        <v>-24817</v>
      </c>
      <c r="R2749" s="78">
        <v>-8279</v>
      </c>
      <c r="S2749" s="78">
        <v>18950</v>
      </c>
      <c r="T2749" s="78">
        <v>5320</v>
      </c>
      <c r="U2749" s="78">
        <v>70712</v>
      </c>
      <c r="V2749" s="219">
        <v>-7.5234755062789913E-2</v>
      </c>
      <c r="W2749" s="78">
        <v>-3656</v>
      </c>
      <c r="X2749" s="78">
        <v>251</v>
      </c>
      <c r="Y2749" s="78">
        <v>-8912</v>
      </c>
      <c r="Z2749" s="78">
        <v>-11020</v>
      </c>
      <c r="AA2749" s="78">
        <v>101.33</v>
      </c>
      <c r="AB2749" s="78">
        <v>124.52</v>
      </c>
      <c r="AC2749" s="78">
        <v>4202</v>
      </c>
      <c r="AD2749" s="104">
        <v>-1.17042</v>
      </c>
      <c r="AE2749" s="78">
        <v>26401</v>
      </c>
      <c r="AF2749" s="104">
        <v>2.8439000000000001</v>
      </c>
      <c r="AG2749" s="78">
        <v>-4017</v>
      </c>
      <c r="AH2749" s="104">
        <v>0.96011000000000002</v>
      </c>
      <c r="AI2749" s="78">
        <v>-6946</v>
      </c>
      <c r="AJ2749" s="104">
        <v>-2.4602599999999999</v>
      </c>
      <c r="AK2749" s="78">
        <v>17000</v>
      </c>
      <c r="AL2749" s="78">
        <v>15000</v>
      </c>
      <c r="AM2749" s="8">
        <v>15900</v>
      </c>
      <c r="AN2749" s="78">
        <v>543</v>
      </c>
      <c r="AO2749" s="78">
        <v>16900</v>
      </c>
      <c r="AP2749" s="78">
        <v>15500</v>
      </c>
      <c r="AQ2749" s="78">
        <v>15800</v>
      </c>
      <c r="AR2749" s="78">
        <v>1010</v>
      </c>
      <c r="AS2749" s="78">
        <v>16300</v>
      </c>
      <c r="AT2749" s="78">
        <v>15300</v>
      </c>
      <c r="AU2749" s="78">
        <v>15900</v>
      </c>
      <c r="AV2749" s="78">
        <v>302</v>
      </c>
      <c r="AW2749" s="77">
        <v>25.48</v>
      </c>
      <c r="AX2749" s="144">
        <f t="shared" si="295"/>
        <v>0.75</v>
      </c>
      <c r="AY2749" s="144">
        <f t="shared" si="296"/>
        <v>0.85</v>
      </c>
      <c r="AZ2749" s="144">
        <f t="shared" si="297"/>
        <v>0.89</v>
      </c>
      <c r="BA2749" s="54">
        <f t="shared" si="298"/>
        <v>27.912536219817255</v>
      </c>
      <c r="BB2749" s="54">
        <f t="shared" si="299"/>
        <v>21.482463780182741</v>
      </c>
    </row>
    <row r="2750" spans="1:54" x14ac:dyDescent="0.25">
      <c r="A2750" s="3">
        <v>44263</v>
      </c>
      <c r="B2750" s="77">
        <v>15820.11</v>
      </c>
      <c r="C2750" s="77">
        <v>2911.7809200000002</v>
      </c>
      <c r="D2750" s="77">
        <v>-166.98060000000001</v>
      </c>
      <c r="E2750" s="77">
        <f t="shared" si="294"/>
        <v>-2355.3633</v>
      </c>
      <c r="F2750" s="77">
        <v>16.9194</v>
      </c>
      <c r="G2750" s="77">
        <v>-35.2864</v>
      </c>
      <c r="H2750">
        <v>0</v>
      </c>
      <c r="I2750" s="78">
        <v>15816</v>
      </c>
      <c r="J2750">
        <v>202103</v>
      </c>
      <c r="K2750" s="78">
        <v>15816</v>
      </c>
      <c r="L2750" s="77">
        <f t="shared" si="293"/>
        <v>-4.1100000000005821</v>
      </c>
      <c r="M2750" s="78">
        <v>-20194</v>
      </c>
      <c r="N2750" s="78">
        <v>-634.28497000000004</v>
      </c>
      <c r="O2750" s="78">
        <v>2292</v>
      </c>
      <c r="P2750" s="78">
        <v>18.1435</v>
      </c>
      <c r="Q2750" s="144">
        <v>-19621</v>
      </c>
      <c r="R2750" s="78">
        <v>-8322</v>
      </c>
      <c r="S2750" s="78">
        <v>18507</v>
      </c>
      <c r="T2750" s="78">
        <v>5117</v>
      </c>
      <c r="U2750" s="78">
        <v>71743</v>
      </c>
      <c r="V2750" s="219">
        <v>-7.1324031612840275E-2</v>
      </c>
      <c r="W2750" s="78">
        <v>132</v>
      </c>
      <c r="X2750" s="78">
        <v>608</v>
      </c>
      <c r="Y2750" s="78">
        <v>-4189</v>
      </c>
      <c r="Z2750" s="78">
        <v>-6435</v>
      </c>
      <c r="AA2750" s="78">
        <v>104.47</v>
      </c>
      <c r="AB2750" s="78">
        <v>117.32</v>
      </c>
      <c r="AC2750" s="78">
        <v>5114</v>
      </c>
      <c r="AD2750" s="104">
        <v>-1.34</v>
      </c>
      <c r="AE2750" s="78">
        <v>26357</v>
      </c>
      <c r="AF2750" s="104">
        <v>2.85148</v>
      </c>
      <c r="AG2750" s="78">
        <v>-4334</v>
      </c>
      <c r="AH2750" s="104">
        <v>1.0448299999999999</v>
      </c>
      <c r="AI2750" s="78">
        <v>-4953</v>
      </c>
      <c r="AJ2750" s="104">
        <v>-2.6147200000000002</v>
      </c>
      <c r="AK2750" s="78">
        <v>17000</v>
      </c>
      <c r="AL2750" s="78">
        <v>15600</v>
      </c>
      <c r="AM2750" s="8">
        <v>15800</v>
      </c>
      <c r="AN2750" s="78">
        <v>482</v>
      </c>
      <c r="AO2750" s="78">
        <v>16900</v>
      </c>
      <c r="AP2750" s="78">
        <v>15500</v>
      </c>
      <c r="AQ2750" s="78">
        <v>15700</v>
      </c>
      <c r="AR2750" s="78">
        <v>1023</v>
      </c>
      <c r="AS2750" s="78">
        <v>16300</v>
      </c>
      <c r="AT2750" s="78">
        <v>15400</v>
      </c>
      <c r="AU2750" s="78">
        <v>15850</v>
      </c>
      <c r="AV2750" s="78">
        <v>235</v>
      </c>
      <c r="AW2750" s="77">
        <v>24.9</v>
      </c>
      <c r="AX2750" s="144">
        <f t="shared" si="295"/>
        <v>0.62</v>
      </c>
      <c r="AY2750" s="144">
        <f t="shared" si="296"/>
        <v>0.77</v>
      </c>
      <c r="AZ2750" s="144">
        <f t="shared" si="297"/>
        <v>0.84</v>
      </c>
      <c r="BA2750" s="54">
        <f t="shared" si="298"/>
        <v>27.936134760638552</v>
      </c>
      <c r="BB2750" s="54">
        <f t="shared" si="299"/>
        <v>21.510865239361436</v>
      </c>
    </row>
    <row r="2751" spans="1:54" x14ac:dyDescent="0.25">
      <c r="A2751" s="3">
        <v>44264</v>
      </c>
      <c r="B2751" s="77">
        <v>15853.09</v>
      </c>
      <c r="C2751" s="77">
        <v>3284.5023500000002</v>
      </c>
      <c r="D2751" s="77">
        <v>-30.8933</v>
      </c>
      <c r="E2751" s="77">
        <f t="shared" si="294"/>
        <v>-2060.7825000000003</v>
      </c>
      <c r="F2751" s="77">
        <v>11.654500000000001</v>
      </c>
      <c r="G2751" s="77">
        <v>-2.0430000000000001</v>
      </c>
      <c r="H2751">
        <v>0</v>
      </c>
      <c r="I2751" s="78">
        <v>15822</v>
      </c>
      <c r="J2751">
        <v>202103</v>
      </c>
      <c r="K2751" s="78">
        <v>15822</v>
      </c>
      <c r="L2751" s="77">
        <f t="shared" si="293"/>
        <v>-31.090000000000146</v>
      </c>
      <c r="M2751" s="78">
        <v>-23925</v>
      </c>
      <c r="N2751" s="78">
        <v>-752.91977999999995</v>
      </c>
      <c r="O2751" s="78">
        <v>2873</v>
      </c>
      <c r="P2751" s="78">
        <v>22.740469999999998</v>
      </c>
      <c r="Q2751" s="144">
        <v>-23206.75</v>
      </c>
      <c r="R2751" s="78">
        <v>-7968</v>
      </c>
      <c r="S2751" s="78">
        <v>19008</v>
      </c>
      <c r="T2751" s="78">
        <v>6290</v>
      </c>
      <c r="U2751" s="78">
        <v>70839</v>
      </c>
      <c r="V2751" s="219">
        <v>-8.8792896568274535E-2</v>
      </c>
      <c r="W2751" s="78">
        <v>-2198</v>
      </c>
      <c r="X2751" s="78">
        <v>-1361</v>
      </c>
      <c r="Y2751" s="78">
        <v>-7369</v>
      </c>
      <c r="Z2751" s="78">
        <v>-8532</v>
      </c>
      <c r="AA2751" s="78">
        <v>101.41</v>
      </c>
      <c r="AB2751" s="78">
        <v>116.68</v>
      </c>
      <c r="AC2751" s="78">
        <v>6337</v>
      </c>
      <c r="AD2751" s="104">
        <v>-1.3099700000000001</v>
      </c>
      <c r="AE2751" s="78">
        <v>21925</v>
      </c>
      <c r="AF2751" s="104">
        <v>2.2890999999999999</v>
      </c>
      <c r="AG2751" s="78">
        <v>-11306</v>
      </c>
      <c r="AH2751" s="104">
        <v>0.61529999999999996</v>
      </c>
      <c r="AI2751" s="78">
        <v>8588</v>
      </c>
      <c r="AJ2751" s="104">
        <v>-2.1935699999999998</v>
      </c>
      <c r="AK2751" s="78">
        <v>17000</v>
      </c>
      <c r="AL2751" s="78">
        <v>15600</v>
      </c>
      <c r="AM2751" s="8">
        <v>15800</v>
      </c>
      <c r="AN2751" s="78">
        <v>449</v>
      </c>
      <c r="AO2751" s="78">
        <v>16900</v>
      </c>
      <c r="AP2751" s="78">
        <v>15500</v>
      </c>
      <c r="AQ2751" s="78">
        <v>15800</v>
      </c>
      <c r="AR2751" s="78">
        <v>1006</v>
      </c>
      <c r="AS2751" s="78">
        <v>16000</v>
      </c>
      <c r="AT2751" s="78">
        <v>15400</v>
      </c>
      <c r="AU2751" s="78">
        <v>15850</v>
      </c>
      <c r="AV2751" s="78">
        <v>164</v>
      </c>
      <c r="AW2751" s="77">
        <v>24.93</v>
      </c>
      <c r="AX2751" s="144">
        <f t="shared" si="295"/>
        <v>0.65</v>
      </c>
      <c r="AY2751" s="144">
        <f t="shared" si="296"/>
        <v>0.79</v>
      </c>
      <c r="AZ2751" s="144">
        <f t="shared" si="297"/>
        <v>0.85</v>
      </c>
      <c r="BA2751" s="54">
        <f t="shared" si="298"/>
        <v>27.753277705137101</v>
      </c>
      <c r="BB2751" s="54">
        <f t="shared" si="299"/>
        <v>21.538722294862893</v>
      </c>
    </row>
    <row r="2752" spans="1:54" x14ac:dyDescent="0.25">
      <c r="A2752" s="3">
        <v>44265</v>
      </c>
      <c r="B2752" s="77">
        <v>15911.67</v>
      </c>
      <c r="C2752" s="77">
        <v>2634.89869</v>
      </c>
      <c r="D2752" s="77">
        <v>-38.105899999999998</v>
      </c>
      <c r="E2752" s="77">
        <f t="shared" si="294"/>
        <v>-1751.9013</v>
      </c>
      <c r="F2752" s="77">
        <v>8.5838999999999999</v>
      </c>
      <c r="G2752" s="77">
        <v>-21.839200000000002</v>
      </c>
      <c r="H2752" t="s">
        <v>2024</v>
      </c>
      <c r="I2752" s="78">
        <v>15883</v>
      </c>
      <c r="J2752">
        <v>202103</v>
      </c>
      <c r="K2752" s="78">
        <v>15883</v>
      </c>
      <c r="L2752" s="77">
        <f t="shared" si="293"/>
        <v>-28.670000000000073</v>
      </c>
      <c r="M2752" s="78">
        <v>-21680</v>
      </c>
      <c r="N2752" s="78">
        <v>-684.43929000000003</v>
      </c>
      <c r="O2752" s="78">
        <v>5930</v>
      </c>
      <c r="P2752" s="78">
        <v>47.112859999999998</v>
      </c>
      <c r="Q2752" s="144">
        <v>-20197.5</v>
      </c>
      <c r="R2752" s="78">
        <v>-7962</v>
      </c>
      <c r="S2752" s="78">
        <v>19378</v>
      </c>
      <c r="T2752" s="78">
        <v>8882</v>
      </c>
      <c r="U2752" s="78">
        <v>72665</v>
      </c>
      <c r="V2752" s="219">
        <v>-0.12223216128810294</v>
      </c>
      <c r="W2752" s="78">
        <v>-591</v>
      </c>
      <c r="X2752" s="78">
        <v>-591</v>
      </c>
      <c r="Y2752" s="78">
        <v>-4395</v>
      </c>
      <c r="Z2752" s="78">
        <v>-6082</v>
      </c>
      <c r="AA2752" s="78">
        <v>92.75</v>
      </c>
      <c r="AB2752" s="78">
        <v>117.06</v>
      </c>
      <c r="AC2752" s="78">
        <v>9079</v>
      </c>
      <c r="AD2752" s="104">
        <v>-1.3630899999999999</v>
      </c>
      <c r="AE2752" s="78">
        <v>13846</v>
      </c>
      <c r="AF2752" s="104">
        <v>1.78864</v>
      </c>
      <c r="AG2752" s="78">
        <v>-7616</v>
      </c>
      <c r="AH2752" s="104">
        <v>1.3105599999999999</v>
      </c>
      <c r="AI2752" s="78">
        <v>-1841</v>
      </c>
      <c r="AJ2752" s="104">
        <v>-2.0434800000000002</v>
      </c>
      <c r="AK2752" s="78">
        <v>17000</v>
      </c>
      <c r="AL2752" s="78">
        <v>15600</v>
      </c>
      <c r="AM2752" s="8">
        <v>15900</v>
      </c>
      <c r="AN2752" s="78">
        <v>371</v>
      </c>
      <c r="AO2752" s="78">
        <v>16700</v>
      </c>
      <c r="AP2752" s="78">
        <v>15500</v>
      </c>
      <c r="AQ2752" s="78">
        <v>15800</v>
      </c>
      <c r="AR2752" s="78">
        <v>931</v>
      </c>
      <c r="AS2752" s="78">
        <v>17000</v>
      </c>
      <c r="AT2752" s="78">
        <v>15600</v>
      </c>
      <c r="AU2752" s="78">
        <v>15900</v>
      </c>
      <c r="AV2752" s="78">
        <v>371</v>
      </c>
      <c r="AW2752" s="77">
        <v>23.17</v>
      </c>
      <c r="AX2752" s="144">
        <f t="shared" si="295"/>
        <v>0.17</v>
      </c>
      <c r="AY2752" s="144">
        <f t="shared" si="296"/>
        <v>0.42</v>
      </c>
      <c r="AZ2752" s="144">
        <f t="shared" si="297"/>
        <v>0.64</v>
      </c>
      <c r="BA2752" s="54">
        <f t="shared" si="298"/>
        <v>27.256700203286378</v>
      </c>
      <c r="BB2752" s="54">
        <f t="shared" si="299"/>
        <v>21.589299796713618</v>
      </c>
    </row>
    <row r="2753" spans="1:54" x14ac:dyDescent="0.25">
      <c r="A2753" s="3">
        <v>44266</v>
      </c>
      <c r="B2753" s="77">
        <v>16179.56</v>
      </c>
      <c r="C2753" s="77">
        <v>3300.5353</v>
      </c>
      <c r="D2753" s="77">
        <v>195.11700000000002</v>
      </c>
      <c r="E2753" s="77">
        <f t="shared" si="294"/>
        <v>-1702.5568000000001</v>
      </c>
      <c r="F2753" s="77">
        <v>10.741099999999999</v>
      </c>
      <c r="G2753" s="77">
        <v>46.386800000000001</v>
      </c>
      <c r="H2753">
        <v>0</v>
      </c>
      <c r="I2753" s="78">
        <v>16174</v>
      </c>
      <c r="J2753">
        <v>202103</v>
      </c>
      <c r="K2753" s="78">
        <v>16174</v>
      </c>
      <c r="L2753" s="77">
        <f t="shared" si="293"/>
        <v>-5.5599999999994907</v>
      </c>
      <c r="M2753" s="78">
        <v>-27138</v>
      </c>
      <c r="N2753" s="78">
        <v>-872.94717000000003</v>
      </c>
      <c r="O2753" s="78">
        <v>5166</v>
      </c>
      <c r="P2753" s="78">
        <v>41.776530000000001</v>
      </c>
      <c r="Q2753" s="144">
        <v>-25846.5</v>
      </c>
      <c r="R2753" s="78">
        <v>-6552</v>
      </c>
      <c r="S2753" s="78">
        <v>19458</v>
      </c>
      <c r="T2753" s="78">
        <v>9725</v>
      </c>
      <c r="U2753" s="78">
        <v>75555</v>
      </c>
      <c r="V2753" s="219">
        <v>-0.12871418172192442</v>
      </c>
      <c r="W2753" s="78">
        <v>-4885</v>
      </c>
      <c r="X2753" s="78">
        <v>-7561</v>
      </c>
      <c r="Y2753" s="78">
        <v>-10647</v>
      </c>
      <c r="Z2753" s="78">
        <v>-9270</v>
      </c>
      <c r="AA2753" s="78">
        <v>116.82</v>
      </c>
      <c r="AB2753" s="78">
        <v>126.22</v>
      </c>
      <c r="AC2753" s="78">
        <v>14398</v>
      </c>
      <c r="AD2753" s="104">
        <v>-1.83693</v>
      </c>
      <c r="AE2753" s="78">
        <v>21594</v>
      </c>
      <c r="AF2753" s="104">
        <v>1.75118</v>
      </c>
      <c r="AG2753" s="78">
        <v>-2689</v>
      </c>
      <c r="AH2753" s="104">
        <v>1.73139</v>
      </c>
      <c r="AI2753" s="78">
        <v>-5701</v>
      </c>
      <c r="AJ2753" s="104">
        <v>-1.95136</v>
      </c>
      <c r="AK2753" s="78">
        <v>16400</v>
      </c>
      <c r="AL2753" s="78">
        <v>15600</v>
      </c>
      <c r="AM2753" s="8">
        <v>16150</v>
      </c>
      <c r="AN2753" s="78">
        <v>319</v>
      </c>
      <c r="AO2753" s="78">
        <v>16700</v>
      </c>
      <c r="AP2753" s="78">
        <v>15500</v>
      </c>
      <c r="AQ2753" s="78">
        <v>16100</v>
      </c>
      <c r="AR2753" s="78">
        <v>869</v>
      </c>
      <c r="AS2753" s="78">
        <v>16400</v>
      </c>
      <c r="AT2753" s="78">
        <v>15600</v>
      </c>
      <c r="AU2753" s="78">
        <v>16150</v>
      </c>
      <c r="AV2753" s="78">
        <v>319</v>
      </c>
      <c r="AW2753" s="77">
        <v>21.61</v>
      </c>
      <c r="AX2753" s="144">
        <f t="shared" si="295"/>
        <v>0</v>
      </c>
      <c r="AY2753" s="144">
        <f t="shared" si="296"/>
        <v>0.26</v>
      </c>
      <c r="AZ2753" s="144">
        <f t="shared" si="297"/>
        <v>0.45</v>
      </c>
      <c r="BA2753" s="54">
        <f t="shared" si="298"/>
        <v>26.990888955031703</v>
      </c>
      <c r="BB2753" s="54">
        <f t="shared" si="299"/>
        <v>21.320111044968289</v>
      </c>
    </row>
    <row r="2754" spans="1:54" x14ac:dyDescent="0.25">
      <c r="A2754" s="3">
        <v>44267</v>
      </c>
      <c r="B2754" s="77">
        <v>16255.18</v>
      </c>
      <c r="C2754" s="77">
        <v>3026.24118</v>
      </c>
      <c r="D2754" s="77">
        <v>60.201300000000003</v>
      </c>
      <c r="E2754" s="77">
        <f t="shared" si="294"/>
        <v>-1735.4104</v>
      </c>
      <c r="F2754" s="77">
        <v>19.320499999999999</v>
      </c>
      <c r="G2754" s="77">
        <v>9.7778999999999989</v>
      </c>
      <c r="H2754">
        <v>0</v>
      </c>
      <c r="I2754" s="78">
        <v>16222</v>
      </c>
      <c r="J2754">
        <v>202103</v>
      </c>
      <c r="K2754" s="78">
        <v>16222</v>
      </c>
      <c r="L2754" s="77">
        <f t="shared" si="293"/>
        <v>-33.180000000000291</v>
      </c>
      <c r="M2754" s="78">
        <v>-28859</v>
      </c>
      <c r="N2754" s="78">
        <v>-931.36964</v>
      </c>
      <c r="O2754" s="78">
        <v>324</v>
      </c>
      <c r="P2754" s="78">
        <v>2.6752899999999999</v>
      </c>
      <c r="Q2754" s="144">
        <v>-28778</v>
      </c>
      <c r="R2754" s="78">
        <v>-6538</v>
      </c>
      <c r="S2754" s="78">
        <v>21063</v>
      </c>
      <c r="T2754" s="78">
        <v>4095</v>
      </c>
      <c r="U2754" s="78">
        <v>70909</v>
      </c>
      <c r="V2754" s="219">
        <v>-5.7750074038556462E-2</v>
      </c>
      <c r="W2754" s="78">
        <v>-5217</v>
      </c>
      <c r="X2754" s="78">
        <v>-5217</v>
      </c>
      <c r="Y2754" s="78">
        <v>-10300</v>
      </c>
      <c r="Z2754" s="78">
        <v>-12621</v>
      </c>
      <c r="AA2754" s="78">
        <v>101.57</v>
      </c>
      <c r="AB2754" s="78">
        <v>118.54</v>
      </c>
      <c r="AC2754" s="78">
        <v>12846</v>
      </c>
      <c r="AD2754" s="104">
        <v>-2.3421699999999999</v>
      </c>
      <c r="AE2754" s="78">
        <v>25588</v>
      </c>
      <c r="AF2754" s="104">
        <v>1.7446200000000001</v>
      </c>
      <c r="AG2754" s="78">
        <v>-3018</v>
      </c>
      <c r="AH2754" s="104">
        <v>1.5541799999999999</v>
      </c>
      <c r="AI2754" s="78">
        <v>-4655</v>
      </c>
      <c r="AJ2754" s="104">
        <v>-1.77637</v>
      </c>
      <c r="AK2754" s="78">
        <v>16500</v>
      </c>
      <c r="AL2754" s="78">
        <v>15600</v>
      </c>
      <c r="AM2754" s="8">
        <v>16200</v>
      </c>
      <c r="AN2754" s="78">
        <v>246</v>
      </c>
      <c r="AO2754" s="78">
        <v>16700</v>
      </c>
      <c r="AP2754" s="78">
        <v>15000</v>
      </c>
      <c r="AQ2754" s="78">
        <v>16200</v>
      </c>
      <c r="AR2754" s="78">
        <v>807</v>
      </c>
      <c r="AS2754" s="78">
        <v>16500</v>
      </c>
      <c r="AT2754" s="78">
        <v>15600</v>
      </c>
      <c r="AU2754" s="78">
        <v>16200</v>
      </c>
      <c r="AV2754" s="78">
        <v>246</v>
      </c>
      <c r="AW2754" s="77">
        <v>20.38</v>
      </c>
      <c r="AX2754" s="144">
        <f t="shared" si="295"/>
        <v>0</v>
      </c>
      <c r="AY2754" s="144">
        <f t="shared" si="296"/>
        <v>0.18</v>
      </c>
      <c r="AZ2754" s="144">
        <f t="shared" si="297"/>
        <v>0.36</v>
      </c>
      <c r="BA2754" s="54">
        <f t="shared" si="298"/>
        <v>26.974505955895292</v>
      </c>
      <c r="BB2754" s="54">
        <f t="shared" si="299"/>
        <v>20.744494044104702</v>
      </c>
    </row>
    <row r="2755" spans="1:54" x14ac:dyDescent="0.25">
      <c r="A2755" s="3">
        <v>44270</v>
      </c>
      <c r="B2755" s="77">
        <v>16249.33</v>
      </c>
      <c r="C2755" s="77">
        <v>2678.9452900000001</v>
      </c>
      <c r="D2755" s="77">
        <v>-29.727399999999999</v>
      </c>
      <c r="E2755" s="77">
        <f t="shared" si="294"/>
        <v>-1761.8546000000001</v>
      </c>
      <c r="F2755" s="77">
        <v>4.8762999999999996</v>
      </c>
      <c r="G2755" s="77">
        <v>-2.3077000000000001</v>
      </c>
      <c r="H2755">
        <v>0</v>
      </c>
      <c r="I2755" s="78">
        <v>16200</v>
      </c>
      <c r="J2755">
        <v>202103</v>
      </c>
      <c r="K2755" s="78">
        <v>16200</v>
      </c>
      <c r="L2755" s="77">
        <f t="shared" ref="L2755:L2818" si="300">K2755-B2755</f>
        <v>-49.329999999999927</v>
      </c>
      <c r="M2755" s="78">
        <v>-30305</v>
      </c>
      <c r="N2755" s="78">
        <v>-977.12354000000005</v>
      </c>
      <c r="O2755" s="78">
        <v>-233</v>
      </c>
      <c r="P2755" s="78">
        <v>-1.8810899999999999</v>
      </c>
      <c r="Q2755" s="144">
        <v>-30363.25</v>
      </c>
      <c r="R2755" s="78">
        <v>-6540</v>
      </c>
      <c r="S2755" s="78">
        <v>21266</v>
      </c>
      <c r="T2755" s="78">
        <v>2981</v>
      </c>
      <c r="U2755" s="78">
        <v>69853</v>
      </c>
      <c r="V2755" s="219">
        <v>-4.2675332483930538E-2</v>
      </c>
      <c r="W2755" s="78">
        <v>-8205</v>
      </c>
      <c r="X2755" s="78">
        <v>-10918</v>
      </c>
      <c r="Y2755" s="78">
        <v>-13680</v>
      </c>
      <c r="Z2755" s="78">
        <v>-16005</v>
      </c>
      <c r="AA2755" s="78">
        <v>108.41</v>
      </c>
      <c r="AB2755" s="78">
        <v>117.7</v>
      </c>
      <c r="AC2755" s="78">
        <v>14037</v>
      </c>
      <c r="AD2755" s="104">
        <v>-2.5214599999999998</v>
      </c>
      <c r="AE2755" s="78">
        <v>32753</v>
      </c>
      <c r="AF2755" s="104">
        <v>1.7660899999999999</v>
      </c>
      <c r="AG2755" s="78">
        <v>-6020</v>
      </c>
      <c r="AH2755" s="104">
        <v>1.6208400000000001</v>
      </c>
      <c r="AI2755" s="78">
        <v>-2696</v>
      </c>
      <c r="AJ2755" s="104">
        <v>-1.68635</v>
      </c>
      <c r="AK2755" s="78">
        <v>16500</v>
      </c>
      <c r="AL2755" s="78">
        <v>15600</v>
      </c>
      <c r="AM2755" s="8">
        <v>16200</v>
      </c>
      <c r="AN2755" s="78">
        <v>189</v>
      </c>
      <c r="AO2755" s="78">
        <v>17000</v>
      </c>
      <c r="AP2755" s="78">
        <v>15600</v>
      </c>
      <c r="AQ2755" s="78">
        <v>16100</v>
      </c>
      <c r="AR2755" s="78">
        <v>786</v>
      </c>
      <c r="AS2755" s="78">
        <v>16500</v>
      </c>
      <c r="AT2755" s="78">
        <v>15600</v>
      </c>
      <c r="AU2755" s="78">
        <v>16200</v>
      </c>
      <c r="AV2755" s="78">
        <v>189</v>
      </c>
      <c r="AW2755" s="77">
        <v>20.64</v>
      </c>
      <c r="AX2755" s="144">
        <f t="shared" si="295"/>
        <v>0.03</v>
      </c>
      <c r="AY2755" s="144">
        <f t="shared" si="296"/>
        <v>0.2</v>
      </c>
      <c r="AZ2755" s="144">
        <f t="shared" si="297"/>
        <v>0.42</v>
      </c>
      <c r="BA2755" s="54">
        <f t="shared" si="298"/>
        <v>27.033991212519485</v>
      </c>
      <c r="BB2755" s="54">
        <f t="shared" si="299"/>
        <v>20.260008787480512</v>
      </c>
    </row>
    <row r="2756" spans="1:54" x14ac:dyDescent="0.25">
      <c r="A2756" s="3">
        <v>44271</v>
      </c>
      <c r="B2756" s="77">
        <v>16313.16</v>
      </c>
      <c r="C2756" s="77">
        <v>2988.99116</v>
      </c>
      <c r="D2756" s="77">
        <v>-11.5747</v>
      </c>
      <c r="E2756" s="77">
        <f t="shared" si="294"/>
        <v>-1656.4940999999999</v>
      </c>
      <c r="F2756" s="77">
        <v>6.8242999999999991</v>
      </c>
      <c r="G2756" s="77">
        <v>8.4475999999999996</v>
      </c>
      <c r="H2756">
        <v>0</v>
      </c>
      <c r="I2756" s="78">
        <v>16305</v>
      </c>
      <c r="J2756">
        <v>202103</v>
      </c>
      <c r="K2756" s="78">
        <v>16305</v>
      </c>
      <c r="L2756" s="77">
        <f t="shared" si="300"/>
        <v>-8.1599999999998545</v>
      </c>
      <c r="M2756" s="78">
        <v>-26901</v>
      </c>
      <c r="N2756" s="78">
        <v>-872.18303000000003</v>
      </c>
      <c r="O2756" s="78">
        <v>4678</v>
      </c>
      <c r="P2756" s="78">
        <v>38.125839999999997</v>
      </c>
      <c r="Q2756" s="144">
        <v>-25731.5</v>
      </c>
      <c r="R2756" s="78">
        <v>-6322</v>
      </c>
      <c r="S2756" s="78">
        <v>19789</v>
      </c>
      <c r="T2756" s="78">
        <v>9315</v>
      </c>
      <c r="U2756" s="78">
        <v>71481</v>
      </c>
      <c r="V2756" s="219">
        <v>-0.13031434926763755</v>
      </c>
      <c r="W2756" s="78">
        <v>-5203</v>
      </c>
      <c r="X2756" s="78">
        <v>-5203</v>
      </c>
      <c r="Y2756" s="78">
        <v>-11851</v>
      </c>
      <c r="Z2756" s="78">
        <v>-12892</v>
      </c>
      <c r="AA2756" s="78">
        <v>103.27</v>
      </c>
      <c r="AB2756" s="78">
        <v>124.22</v>
      </c>
      <c r="AC2756" s="78">
        <v>11684</v>
      </c>
      <c r="AD2756" s="104">
        <v>-2.9318</v>
      </c>
      <c r="AE2756" s="78">
        <v>35337</v>
      </c>
      <c r="AF2756" s="104">
        <v>1.82222</v>
      </c>
      <c r="AG2756" s="78">
        <v>9090</v>
      </c>
      <c r="AH2756" s="104">
        <v>2.26233</v>
      </c>
      <c r="AI2756" s="78">
        <v>-17757</v>
      </c>
      <c r="AJ2756" s="104">
        <v>-2.0463399999999998</v>
      </c>
      <c r="AK2756" s="78">
        <v>16500</v>
      </c>
      <c r="AL2756" s="78">
        <v>15600</v>
      </c>
      <c r="AM2756" s="8">
        <v>16300</v>
      </c>
      <c r="AN2756" s="78">
        <v>122</v>
      </c>
      <c r="AO2756" s="78">
        <v>17000</v>
      </c>
      <c r="AP2756" s="78">
        <v>14900</v>
      </c>
      <c r="AQ2756" s="78">
        <v>16200</v>
      </c>
      <c r="AR2756" s="78">
        <v>729</v>
      </c>
      <c r="AS2756" s="78">
        <v>16500</v>
      </c>
      <c r="AT2756" s="78">
        <v>15600</v>
      </c>
      <c r="AU2756" s="78">
        <v>16300</v>
      </c>
      <c r="AV2756" s="78">
        <v>122</v>
      </c>
      <c r="AW2756" s="77">
        <v>19.16</v>
      </c>
      <c r="AX2756" s="144">
        <f t="shared" si="295"/>
        <v>0</v>
      </c>
      <c r="AY2756" s="144">
        <f t="shared" si="296"/>
        <v>0.16</v>
      </c>
      <c r="AZ2756" s="144">
        <f t="shared" si="297"/>
        <v>0.28999999999999998</v>
      </c>
      <c r="BA2756" s="54">
        <f t="shared" si="298"/>
        <v>27.346430804620422</v>
      </c>
      <c r="BB2756" s="54">
        <f t="shared" si="299"/>
        <v>19.479569195379579</v>
      </c>
    </row>
    <row r="2757" spans="1:54" x14ac:dyDescent="0.25">
      <c r="A2757" s="3">
        <v>44272</v>
      </c>
      <c r="B2757" s="77">
        <v>16215.82</v>
      </c>
      <c r="C2757" s="77">
        <v>3168.3819100000001</v>
      </c>
      <c r="D2757" s="77">
        <v>-129.42570000000001</v>
      </c>
      <c r="E2757" s="77">
        <f t="shared" si="294"/>
        <v>-1729.7076999999999</v>
      </c>
      <c r="F2757" s="77">
        <v>5.0720000000000001</v>
      </c>
      <c r="G2757" s="77">
        <v>-10.712300000000001</v>
      </c>
      <c r="H2757" t="s">
        <v>2025</v>
      </c>
      <c r="I2757" s="78">
        <v>16176</v>
      </c>
      <c r="J2757">
        <v>202104</v>
      </c>
      <c r="K2757" s="78">
        <v>16160</v>
      </c>
      <c r="L2757" s="77">
        <f t="shared" si="300"/>
        <v>-55.819999999999709</v>
      </c>
      <c r="M2757" s="78">
        <v>-27350</v>
      </c>
      <c r="N2757" s="78">
        <v>-881.19325000000003</v>
      </c>
      <c r="O2757" s="78">
        <v>-6971</v>
      </c>
      <c r="P2757" s="78">
        <v>-56.315629999999999</v>
      </c>
      <c r="Q2757" s="144">
        <v>-29092.75</v>
      </c>
      <c r="R2757" s="78">
        <v>-6416</v>
      </c>
      <c r="S2757" s="78">
        <v>23145</v>
      </c>
      <c r="T2757" s="78">
        <v>-9096</v>
      </c>
      <c r="U2757" s="78">
        <v>46461</v>
      </c>
      <c r="V2757" s="219">
        <v>0.19577710337702589</v>
      </c>
      <c r="W2757" s="78">
        <v>-6285</v>
      </c>
      <c r="X2757" s="78">
        <v>-6285</v>
      </c>
      <c r="Y2757" s="78">
        <v>-11806</v>
      </c>
      <c r="Z2757" s="78">
        <v>-16206</v>
      </c>
      <c r="AA2757" s="78">
        <v>110.04</v>
      </c>
      <c r="AB2757" s="78">
        <v>118.77</v>
      </c>
      <c r="AC2757" s="78">
        <v>146</v>
      </c>
      <c r="AD2757" s="104">
        <v>0.38194</v>
      </c>
      <c r="AE2757" s="78">
        <v>13139</v>
      </c>
      <c r="AF2757" s="104">
        <v>5.6809999999999999E-2</v>
      </c>
      <c r="AG2757" s="78">
        <v>4680</v>
      </c>
      <c r="AH2757" s="104">
        <v>-8.9190000000000005E-2</v>
      </c>
      <c r="AI2757" s="78">
        <v>-1357</v>
      </c>
      <c r="AJ2757" s="104">
        <v>0.25289</v>
      </c>
      <c r="AK2757" s="78">
        <v>17000</v>
      </c>
      <c r="AL2757" s="78">
        <v>15000</v>
      </c>
      <c r="AM2757" s="8">
        <v>16200</v>
      </c>
      <c r="AN2757" s="78">
        <v>675</v>
      </c>
      <c r="AO2757" s="78">
        <v>16900</v>
      </c>
      <c r="AP2757" s="78">
        <v>14700</v>
      </c>
      <c r="AQ2757" s="78">
        <v>16100</v>
      </c>
      <c r="AR2757" s="78">
        <v>989</v>
      </c>
      <c r="AS2757" s="78">
        <v>16500</v>
      </c>
      <c r="AT2757" s="78">
        <v>16000</v>
      </c>
      <c r="AU2757" s="78">
        <v>16200</v>
      </c>
      <c r="AV2757" s="78">
        <v>265</v>
      </c>
      <c r="AW2757" s="77">
        <v>18.46</v>
      </c>
      <c r="AX2757" s="144">
        <f t="shared" si="295"/>
        <v>0</v>
      </c>
      <c r="AY2757" s="144">
        <f t="shared" si="296"/>
        <v>0.1</v>
      </c>
      <c r="AZ2757" s="144">
        <f t="shared" si="297"/>
        <v>0.18</v>
      </c>
      <c r="BA2757" s="54">
        <f t="shared" si="298"/>
        <v>27.713651159984252</v>
      </c>
      <c r="BB2757" s="54">
        <f t="shared" si="299"/>
        <v>18.699348840015752</v>
      </c>
    </row>
    <row r="2758" spans="1:54" x14ac:dyDescent="0.25">
      <c r="A2758" s="3">
        <v>44273</v>
      </c>
      <c r="B2758" s="77">
        <v>16287.84</v>
      </c>
      <c r="C2758" s="77">
        <v>3284.8402900000001</v>
      </c>
      <c r="D2758" s="77">
        <v>108.0997</v>
      </c>
      <c r="E2758" s="77">
        <f t="shared" si="294"/>
        <v>-1918.2772</v>
      </c>
      <c r="F2758" s="77">
        <v>0.25290000000000001</v>
      </c>
      <c r="G2758" s="77">
        <v>36.729900000000001</v>
      </c>
      <c r="H2758">
        <v>0</v>
      </c>
      <c r="I2758" s="78">
        <v>16239</v>
      </c>
      <c r="J2758">
        <v>202104</v>
      </c>
      <c r="K2758" s="78">
        <v>16239</v>
      </c>
      <c r="L2758" s="77">
        <f t="shared" si="300"/>
        <v>-48.840000000000146</v>
      </c>
      <c r="M2758" s="78">
        <v>-26714</v>
      </c>
      <c r="N2758" s="78">
        <v>-864.75788</v>
      </c>
      <c r="O2758" s="78">
        <v>-3094</v>
      </c>
      <c r="P2758" s="78">
        <v>-25.119399999999999</v>
      </c>
      <c r="Q2758" s="144">
        <v>-27487.5</v>
      </c>
      <c r="R2758" s="78">
        <v>-6369</v>
      </c>
      <c r="S2758" s="78">
        <v>22464</v>
      </c>
      <c r="T2758" s="78">
        <v>-5795</v>
      </c>
      <c r="U2758" s="78">
        <v>50408</v>
      </c>
      <c r="V2758" s="219">
        <v>0.11496191080780828</v>
      </c>
      <c r="W2758" s="78">
        <v>-7020</v>
      </c>
      <c r="X2758" s="78">
        <v>-7020</v>
      </c>
      <c r="Y2758" s="78">
        <v>-12498</v>
      </c>
      <c r="Z2758" s="78">
        <v>-14786</v>
      </c>
      <c r="AA2758" s="78">
        <v>97.08</v>
      </c>
      <c r="AB2758" s="78">
        <v>118.51</v>
      </c>
      <c r="AC2758" s="78">
        <v>15094</v>
      </c>
      <c r="AD2758" s="104">
        <v>0.44014999999999999</v>
      </c>
      <c r="AE2758" s="78">
        <v>16961</v>
      </c>
      <c r="AF2758" s="104">
        <v>-2.6790000000000001E-2</v>
      </c>
      <c r="AG2758" s="78">
        <v>14637</v>
      </c>
      <c r="AH2758" s="104">
        <v>0.43534</v>
      </c>
      <c r="AI2758" s="78">
        <v>-2605</v>
      </c>
      <c r="AJ2758" s="104">
        <v>0.25206000000000001</v>
      </c>
      <c r="AK2758" s="78">
        <v>17000</v>
      </c>
      <c r="AL2758" s="78">
        <v>15000</v>
      </c>
      <c r="AM2758" s="8">
        <v>16200</v>
      </c>
      <c r="AN2758" s="78">
        <v>621</v>
      </c>
      <c r="AO2758" s="78">
        <v>16900</v>
      </c>
      <c r="AP2758" s="78">
        <v>15900</v>
      </c>
      <c r="AQ2758" s="78">
        <v>16200</v>
      </c>
      <c r="AR2758" s="78">
        <v>925</v>
      </c>
      <c r="AS2758" s="78">
        <v>16600</v>
      </c>
      <c r="AT2758" s="78">
        <v>16000</v>
      </c>
      <c r="AU2758" s="78">
        <v>16300</v>
      </c>
      <c r="AV2758" s="78">
        <v>225</v>
      </c>
      <c r="AW2758" s="77">
        <v>16.739999999999998</v>
      </c>
      <c r="AX2758" s="144">
        <f t="shared" si="295"/>
        <v>0</v>
      </c>
      <c r="AY2758" s="144">
        <f t="shared" si="296"/>
        <v>0</v>
      </c>
      <c r="AZ2758" s="144">
        <f t="shared" si="297"/>
        <v>0</v>
      </c>
      <c r="BA2758" s="54">
        <f t="shared" si="298"/>
        <v>28.265200145625698</v>
      </c>
      <c r="BB2758" s="54">
        <f t="shared" si="299"/>
        <v>17.5527998543743</v>
      </c>
    </row>
    <row r="2759" spans="1:54" x14ac:dyDescent="0.25">
      <c r="A2759" s="3">
        <v>44274</v>
      </c>
      <c r="B2759" s="77">
        <v>16070.24</v>
      </c>
      <c r="C2759" s="77">
        <v>3971.99622</v>
      </c>
      <c r="D2759" s="77">
        <v>-387.63690000000003</v>
      </c>
      <c r="E2759" s="77">
        <f t="shared" si="294"/>
        <v>-2273.6745999999998</v>
      </c>
      <c r="F2759" s="77">
        <v>2.9789999999999996</v>
      </c>
      <c r="G2759" s="77">
        <v>-19.759399999999999</v>
      </c>
      <c r="H2759">
        <v>0</v>
      </c>
      <c r="I2759" s="78">
        <v>16012</v>
      </c>
      <c r="J2759">
        <v>202104</v>
      </c>
      <c r="K2759" s="78">
        <v>16012</v>
      </c>
      <c r="L2759" s="77">
        <f t="shared" si="300"/>
        <v>-58.239999999999782</v>
      </c>
      <c r="M2759" s="78">
        <v>-27393</v>
      </c>
      <c r="N2759" s="78">
        <v>-874.60883999999999</v>
      </c>
      <c r="O2759" s="78">
        <v>-11738</v>
      </c>
      <c r="P2759" s="78">
        <v>-93.958070000000006</v>
      </c>
      <c r="Q2759" s="144">
        <v>-30327.5</v>
      </c>
      <c r="R2759" s="78">
        <v>-6905</v>
      </c>
      <c r="S2759" s="78">
        <v>23162</v>
      </c>
      <c r="T2759" s="78">
        <v>-12317</v>
      </c>
      <c r="U2759" s="78">
        <v>59183</v>
      </c>
      <c r="V2759" s="219">
        <v>0.20811719581636617</v>
      </c>
      <c r="W2759" s="78">
        <v>-6242</v>
      </c>
      <c r="X2759" s="78">
        <v>-9182</v>
      </c>
      <c r="Y2759" s="78">
        <v>-11265</v>
      </c>
      <c r="Z2759" s="78">
        <v>-16312</v>
      </c>
      <c r="AA2759" s="78">
        <v>92.43</v>
      </c>
      <c r="AB2759" s="78">
        <v>101.33</v>
      </c>
      <c r="AC2759" s="78">
        <v>16344</v>
      </c>
      <c r="AD2759" s="104">
        <v>0.48943999999999999</v>
      </c>
      <c r="AE2759" s="78">
        <v>21532</v>
      </c>
      <c r="AF2759" s="104">
        <v>1.35E-2</v>
      </c>
      <c r="AG2759" s="78">
        <v>-1279</v>
      </c>
      <c r="AH2759" s="104">
        <v>-0.19145000000000001</v>
      </c>
      <c r="AI2759" s="78">
        <v>7759</v>
      </c>
      <c r="AJ2759" s="104">
        <v>1.32891</v>
      </c>
      <c r="AK2759" s="78">
        <v>17000</v>
      </c>
      <c r="AL2759" s="78">
        <v>15000</v>
      </c>
      <c r="AM2759" s="8">
        <v>16000</v>
      </c>
      <c r="AN2759" s="78">
        <v>636</v>
      </c>
      <c r="AO2759" s="78">
        <v>16900</v>
      </c>
      <c r="AP2759" s="78">
        <v>15900</v>
      </c>
      <c r="AQ2759" s="78">
        <v>16000</v>
      </c>
      <c r="AR2759" s="78">
        <v>943</v>
      </c>
      <c r="AS2759" s="78">
        <v>16600</v>
      </c>
      <c r="AT2759" s="78">
        <v>15800</v>
      </c>
      <c r="AU2759" s="78">
        <v>16050</v>
      </c>
      <c r="AV2759" s="78">
        <v>223</v>
      </c>
      <c r="AW2759" s="77">
        <v>18.05</v>
      </c>
      <c r="AX2759" s="144">
        <f t="shared" si="295"/>
        <v>0.03</v>
      </c>
      <c r="AY2759" s="144">
        <f t="shared" si="296"/>
        <v>0.04</v>
      </c>
      <c r="AZ2759" s="144">
        <f t="shared" si="297"/>
        <v>0.13</v>
      </c>
      <c r="BA2759" s="54">
        <f t="shared" si="298"/>
        <v>28.468830622487143</v>
      </c>
      <c r="BB2759" s="54">
        <f t="shared" si="299"/>
        <v>16.908169377512859</v>
      </c>
    </row>
    <row r="2760" spans="1:54" x14ac:dyDescent="0.25">
      <c r="A2760" s="3">
        <v>44277</v>
      </c>
      <c r="B2760" s="77">
        <v>16189.22</v>
      </c>
      <c r="C2760" s="77">
        <v>3365.2253000000001</v>
      </c>
      <c r="D2760" s="77">
        <v>-50.859099999999998</v>
      </c>
      <c r="E2760" s="77">
        <f t="shared" si="294"/>
        <v>-2135.6191000000003</v>
      </c>
      <c r="F2760" s="77">
        <v>-0.35020000000000001</v>
      </c>
      <c r="G2760" s="77">
        <v>26.488200000000003</v>
      </c>
      <c r="H2760">
        <v>0</v>
      </c>
      <c r="I2760" s="78">
        <v>16140</v>
      </c>
      <c r="J2760">
        <v>202104</v>
      </c>
      <c r="K2760" s="78">
        <v>16140</v>
      </c>
      <c r="L2760" s="77">
        <f t="shared" si="300"/>
        <v>-49.219999999999345</v>
      </c>
      <c r="M2760" s="78">
        <v>-24953</v>
      </c>
      <c r="N2760" s="78">
        <v>-802.75527999999997</v>
      </c>
      <c r="O2760" s="78">
        <v>-2288</v>
      </c>
      <c r="P2760" s="78">
        <v>-18.46677</v>
      </c>
      <c r="Q2760" s="144">
        <v>-25525</v>
      </c>
      <c r="R2760" s="78">
        <v>-6425</v>
      </c>
      <c r="S2760" s="78">
        <v>22765</v>
      </c>
      <c r="T2760" s="78">
        <v>-5008</v>
      </c>
      <c r="U2760" s="78">
        <v>57451</v>
      </c>
      <c r="V2760" s="219">
        <v>8.7169936119475724E-2</v>
      </c>
      <c r="W2760" s="78">
        <v>-5821</v>
      </c>
      <c r="X2760" s="78">
        <v>-8458</v>
      </c>
      <c r="Y2760" s="78">
        <v>-9061</v>
      </c>
      <c r="Z2760" s="78">
        <v>-14071</v>
      </c>
      <c r="AA2760" s="78">
        <v>107.44</v>
      </c>
      <c r="AB2760" s="78">
        <v>112.86</v>
      </c>
      <c r="AC2760" s="78">
        <v>20772</v>
      </c>
      <c r="AD2760" s="104">
        <v>0.46667999999999998</v>
      </c>
      <c r="AE2760" s="78">
        <v>18557</v>
      </c>
      <c r="AF2760" s="104">
        <v>-0.40262999999999999</v>
      </c>
      <c r="AG2760" s="78">
        <v>11789</v>
      </c>
      <c r="AH2760" s="104">
        <v>0.44601000000000002</v>
      </c>
      <c r="AI2760" s="78">
        <v>4104</v>
      </c>
      <c r="AJ2760" s="104">
        <v>0.79401999999999995</v>
      </c>
      <c r="AK2760" s="78">
        <v>17000</v>
      </c>
      <c r="AL2760" s="78">
        <v>15000</v>
      </c>
      <c r="AM2760" s="8">
        <v>16100</v>
      </c>
      <c r="AN2760" s="78">
        <v>597</v>
      </c>
      <c r="AO2760" s="78">
        <v>16900</v>
      </c>
      <c r="AP2760" s="78">
        <v>15900</v>
      </c>
      <c r="AQ2760" s="78">
        <v>16100</v>
      </c>
      <c r="AR2760" s="78">
        <v>900</v>
      </c>
      <c r="AS2760" s="78">
        <v>16400</v>
      </c>
      <c r="AT2760" s="78">
        <v>15900</v>
      </c>
      <c r="AU2760" s="78">
        <v>16150</v>
      </c>
      <c r="AV2760" s="78">
        <v>175</v>
      </c>
      <c r="AW2760" s="77">
        <v>17.760000000000002</v>
      </c>
      <c r="AX2760" s="144">
        <f t="shared" si="295"/>
        <v>0.03</v>
      </c>
      <c r="AY2760" s="144">
        <f t="shared" si="296"/>
        <v>0.02</v>
      </c>
      <c r="AZ2760" s="144">
        <f t="shared" si="297"/>
        <v>0.08</v>
      </c>
      <c r="BA2760" s="54">
        <f t="shared" si="298"/>
        <v>28.613895337089282</v>
      </c>
      <c r="BB2760" s="54">
        <f t="shared" si="299"/>
        <v>16.247104662910722</v>
      </c>
    </row>
    <row r="2761" spans="1:54" x14ac:dyDescent="0.25">
      <c r="A2761" s="3">
        <v>44278</v>
      </c>
      <c r="B2761" s="77">
        <v>16177.59</v>
      </c>
      <c r="C2761" s="77">
        <v>3529.01242</v>
      </c>
      <c r="D2761" s="77">
        <v>-53.8108</v>
      </c>
      <c r="E2761" s="77">
        <f t="shared" si="294"/>
        <v>-2160.6758000000004</v>
      </c>
      <c r="F2761" s="77">
        <v>4.7526000000000002</v>
      </c>
      <c r="G2761" s="77">
        <v>-30.888400000000001</v>
      </c>
      <c r="H2761">
        <v>0</v>
      </c>
      <c r="I2761" s="78">
        <v>16120</v>
      </c>
      <c r="J2761">
        <v>202104</v>
      </c>
      <c r="K2761" s="78">
        <v>16120</v>
      </c>
      <c r="L2761" s="77">
        <f t="shared" si="300"/>
        <v>-57.590000000000146</v>
      </c>
      <c r="M2761" s="78">
        <v>-25977</v>
      </c>
      <c r="N2761" s="78">
        <v>-834.85374000000002</v>
      </c>
      <c r="O2761" s="78">
        <v>-5734</v>
      </c>
      <c r="P2761" s="78">
        <v>-46.209859999999999</v>
      </c>
      <c r="Q2761" s="144">
        <v>-27410.5</v>
      </c>
      <c r="R2761" s="78">
        <v>-5839</v>
      </c>
      <c r="S2761" s="78">
        <v>23873</v>
      </c>
      <c r="T2761" s="78">
        <v>-7070</v>
      </c>
      <c r="U2761" s="78">
        <v>55501</v>
      </c>
      <c r="V2761" s="219">
        <v>0.12738509216050162</v>
      </c>
      <c r="W2761" s="78">
        <v>-4224</v>
      </c>
      <c r="X2761" s="78">
        <v>-7047</v>
      </c>
      <c r="Y2761" s="78">
        <v>-7980</v>
      </c>
      <c r="Z2761" s="78">
        <v>-15560</v>
      </c>
      <c r="AA2761" s="78">
        <v>96.75</v>
      </c>
      <c r="AB2761" s="78">
        <v>108.81</v>
      </c>
      <c r="AC2761" s="78">
        <v>22115</v>
      </c>
      <c r="AD2761" s="104">
        <v>0.43041000000000001</v>
      </c>
      <c r="AE2761" s="78">
        <v>18971</v>
      </c>
      <c r="AF2761" s="104">
        <v>-0.44546999999999998</v>
      </c>
      <c r="AG2761" s="78">
        <v>8741</v>
      </c>
      <c r="AH2761" s="104">
        <v>0.24332000000000001</v>
      </c>
      <c r="AI2761" s="78">
        <v>11739</v>
      </c>
      <c r="AJ2761" s="104">
        <v>0.97692999999999997</v>
      </c>
      <c r="AK2761" s="78">
        <v>17000</v>
      </c>
      <c r="AL2761" s="78">
        <v>15000</v>
      </c>
      <c r="AM2761" s="8">
        <v>16100</v>
      </c>
      <c r="AN2761" s="78">
        <v>582</v>
      </c>
      <c r="AO2761" s="78">
        <v>16900</v>
      </c>
      <c r="AP2761" s="78">
        <v>15900</v>
      </c>
      <c r="AQ2761" s="78">
        <v>16100</v>
      </c>
      <c r="AR2761" s="78">
        <v>895</v>
      </c>
      <c r="AS2761" s="78">
        <v>16300</v>
      </c>
      <c r="AT2761" s="78">
        <v>16000</v>
      </c>
      <c r="AU2761" s="78">
        <v>16150</v>
      </c>
      <c r="AV2761" s="78">
        <v>127</v>
      </c>
      <c r="AW2761" s="77">
        <v>17.7</v>
      </c>
      <c r="AX2761" s="144">
        <f t="shared" si="295"/>
        <v>0.03</v>
      </c>
      <c r="AY2761" s="144">
        <f t="shared" si="296"/>
        <v>0.02</v>
      </c>
      <c r="AZ2761" s="144">
        <f t="shared" si="297"/>
        <v>0.08</v>
      </c>
      <c r="BA2761" s="54">
        <f t="shared" si="298"/>
        <v>28.622634616327154</v>
      </c>
      <c r="BB2761" s="54">
        <f t="shared" si="299"/>
        <v>15.632365383672848</v>
      </c>
    </row>
    <row r="2762" spans="1:54" x14ac:dyDescent="0.25">
      <c r="A2762" s="3">
        <v>44279</v>
      </c>
      <c r="B2762" s="77">
        <v>16032.12</v>
      </c>
      <c r="C2762" s="77">
        <v>3253.40589</v>
      </c>
      <c r="D2762" s="77">
        <v>-357.85489999999999</v>
      </c>
      <c r="E2762" s="77">
        <f t="shared" si="294"/>
        <v>-2561.0407</v>
      </c>
      <c r="F2762" s="77">
        <v>1.9805000000000001</v>
      </c>
      <c r="G2762" s="77">
        <v>-41.595600000000005</v>
      </c>
      <c r="H2762" t="s">
        <v>2026</v>
      </c>
      <c r="I2762" s="78">
        <v>15983</v>
      </c>
      <c r="J2762">
        <v>202104</v>
      </c>
      <c r="K2762" s="78">
        <v>15983</v>
      </c>
      <c r="L2762" s="77">
        <f t="shared" si="300"/>
        <v>-49.1200000000008</v>
      </c>
      <c r="M2762" s="78">
        <v>-28218</v>
      </c>
      <c r="N2762" s="78">
        <v>-899.32961</v>
      </c>
      <c r="O2762" s="78">
        <v>-8882</v>
      </c>
      <c r="P2762" s="78">
        <v>-70.964730000000003</v>
      </c>
      <c r="Q2762" s="144">
        <v>-30438.5</v>
      </c>
      <c r="R2762" s="78">
        <v>-6526</v>
      </c>
      <c r="S2762" s="78">
        <v>23846</v>
      </c>
      <c r="T2762" s="78">
        <v>-12400</v>
      </c>
      <c r="U2762" s="78">
        <v>59900</v>
      </c>
      <c r="V2762" s="219">
        <v>0.20701168614357263</v>
      </c>
      <c r="W2762" s="78">
        <v>-5861</v>
      </c>
      <c r="X2762" s="78">
        <v>-9080</v>
      </c>
      <c r="Y2762" s="78">
        <v>-9748</v>
      </c>
      <c r="Z2762" s="78">
        <v>-17882</v>
      </c>
      <c r="AA2762" s="78">
        <v>106.36</v>
      </c>
      <c r="AB2762" s="78">
        <v>119.33</v>
      </c>
      <c r="AC2762" s="78">
        <v>2745</v>
      </c>
      <c r="AD2762" s="104">
        <v>0.41444999999999999</v>
      </c>
      <c r="AE2762" s="78">
        <v>26267</v>
      </c>
      <c r="AF2762" s="104">
        <v>-1.2670000000000001E-2</v>
      </c>
      <c r="AG2762" s="78">
        <v>4757</v>
      </c>
      <c r="AH2762" s="104">
        <v>-0.27965000000000001</v>
      </c>
      <c r="AI2762" s="78">
        <v>-3896</v>
      </c>
      <c r="AJ2762" s="104">
        <v>0.63905999999999996</v>
      </c>
      <c r="AK2762" s="78">
        <v>17000</v>
      </c>
      <c r="AL2762" s="78">
        <v>15000</v>
      </c>
      <c r="AM2762" s="8">
        <v>16000</v>
      </c>
      <c r="AN2762" s="78">
        <v>589</v>
      </c>
      <c r="AO2762" s="78">
        <v>16900</v>
      </c>
      <c r="AP2762" s="78">
        <v>15900</v>
      </c>
      <c r="AQ2762" s="78">
        <v>15900</v>
      </c>
      <c r="AR2762" s="78">
        <v>902</v>
      </c>
      <c r="AS2762" s="78">
        <v>16400</v>
      </c>
      <c r="AT2762" s="78">
        <v>15300</v>
      </c>
      <c r="AU2762" s="78">
        <v>16000</v>
      </c>
      <c r="AV2762" s="78">
        <v>282</v>
      </c>
      <c r="AW2762" s="77">
        <v>18.57</v>
      </c>
      <c r="AX2762" s="144">
        <f t="shared" si="295"/>
        <v>0.17</v>
      </c>
      <c r="AY2762" s="144">
        <f t="shared" si="296"/>
        <v>0.1</v>
      </c>
      <c r="AZ2762" s="144">
        <f t="shared" si="297"/>
        <v>0.24</v>
      </c>
      <c r="BA2762" s="54">
        <f t="shared" si="298"/>
        <v>28.513643546324133</v>
      </c>
      <c r="BB2762" s="54">
        <f t="shared" si="299"/>
        <v>15.233356453675865</v>
      </c>
    </row>
    <row r="2763" spans="1:54" x14ac:dyDescent="0.25">
      <c r="A2763" s="3">
        <v>44280</v>
      </c>
      <c r="B2763" s="77">
        <v>16060.14</v>
      </c>
      <c r="C2763" s="77">
        <v>3246.4858199999999</v>
      </c>
      <c r="D2763" s="77">
        <v>-165.773</v>
      </c>
      <c r="E2763" s="77">
        <f t="shared" si="294"/>
        <v>-2487.5169000000001</v>
      </c>
      <c r="F2763" s="77">
        <v>-0.22589999999999999</v>
      </c>
      <c r="G2763" s="77">
        <v>-8.1433</v>
      </c>
      <c r="H2763">
        <v>0</v>
      </c>
      <c r="I2763" s="78">
        <v>16032</v>
      </c>
      <c r="J2763">
        <v>202104</v>
      </c>
      <c r="K2763" s="78">
        <v>16032</v>
      </c>
      <c r="L2763" s="77">
        <f t="shared" si="300"/>
        <v>-28.139999999999418</v>
      </c>
      <c r="M2763" s="78">
        <v>-25105</v>
      </c>
      <c r="N2763" s="78">
        <v>-802.28692000000001</v>
      </c>
      <c r="O2763" s="78">
        <v>-4859</v>
      </c>
      <c r="P2763" s="78">
        <v>-38.945010000000003</v>
      </c>
      <c r="Q2763" s="144">
        <v>-26319.75</v>
      </c>
      <c r="R2763" s="78">
        <v>-6467</v>
      </c>
      <c r="S2763" s="78">
        <v>23465</v>
      </c>
      <c r="T2763" s="78">
        <v>-9570</v>
      </c>
      <c r="U2763" s="78">
        <v>57813</v>
      </c>
      <c r="V2763" s="219">
        <v>0.16553370349229413</v>
      </c>
      <c r="W2763" s="78">
        <v>-4263</v>
      </c>
      <c r="X2763" s="78">
        <v>-6983</v>
      </c>
      <c r="Y2763" s="78">
        <v>-7647</v>
      </c>
      <c r="Z2763" s="78">
        <v>-14930</v>
      </c>
      <c r="AA2763" s="78">
        <v>100.55</v>
      </c>
      <c r="AB2763" s="78">
        <v>117.28</v>
      </c>
      <c r="AC2763" s="78">
        <v>9527</v>
      </c>
      <c r="AD2763" s="104">
        <v>0.62297999999999998</v>
      </c>
      <c r="AE2763" s="78">
        <v>25769</v>
      </c>
      <c r="AF2763" s="104">
        <v>-0.11189</v>
      </c>
      <c r="AG2763" s="78">
        <v>11699</v>
      </c>
      <c r="AH2763" s="104">
        <v>-6.6439999999999999E-2</v>
      </c>
      <c r="AI2763" s="78">
        <v>-5750</v>
      </c>
      <c r="AJ2763" s="104">
        <v>0.23830999999999999</v>
      </c>
      <c r="AK2763" s="78">
        <v>17000</v>
      </c>
      <c r="AL2763" s="78">
        <v>15000</v>
      </c>
      <c r="AM2763" s="8">
        <v>16000</v>
      </c>
      <c r="AN2763" s="78">
        <v>567</v>
      </c>
      <c r="AO2763" s="78">
        <v>16900</v>
      </c>
      <c r="AP2763" s="78">
        <v>13400</v>
      </c>
      <c r="AQ2763" s="78">
        <v>16000</v>
      </c>
      <c r="AR2763" s="78">
        <v>875</v>
      </c>
      <c r="AS2763" s="78">
        <v>16400</v>
      </c>
      <c r="AT2763" s="78">
        <v>15700</v>
      </c>
      <c r="AU2763" s="78">
        <v>16050</v>
      </c>
      <c r="AV2763" s="78">
        <v>243</v>
      </c>
      <c r="AW2763" s="77">
        <v>18.059999999999999</v>
      </c>
      <c r="AX2763" s="144">
        <f t="shared" si="295"/>
        <v>0.13</v>
      </c>
      <c r="AY2763" s="144">
        <f t="shared" si="296"/>
        <v>0.08</v>
      </c>
      <c r="AZ2763" s="144">
        <f t="shared" si="297"/>
        <v>0.16</v>
      </c>
      <c r="BA2763" s="54">
        <f t="shared" si="298"/>
        <v>28.264974999268041</v>
      </c>
      <c r="BB2763" s="54">
        <f t="shared" si="299"/>
        <v>14.828025000731962</v>
      </c>
    </row>
    <row r="2764" spans="1:54" x14ac:dyDescent="0.25">
      <c r="A2764" s="3">
        <v>44281</v>
      </c>
      <c r="B2764" s="77">
        <v>16305.88</v>
      </c>
      <c r="C2764" s="77">
        <v>3009.2186299999998</v>
      </c>
      <c r="D2764" s="77">
        <v>231.52369999999999</v>
      </c>
      <c r="E2764" s="77">
        <f t="shared" si="294"/>
        <v>-2487.2593000000002</v>
      </c>
      <c r="F2764" s="77">
        <v>10.619400000000001</v>
      </c>
      <c r="G2764" s="77">
        <v>15.6706</v>
      </c>
      <c r="H2764">
        <v>0</v>
      </c>
      <c r="I2764" s="78">
        <v>16288</v>
      </c>
      <c r="J2764">
        <v>202104</v>
      </c>
      <c r="K2764" s="78">
        <v>16288</v>
      </c>
      <c r="L2764" s="77">
        <f t="shared" si="300"/>
        <v>-17.8799999999992</v>
      </c>
      <c r="M2764" s="78">
        <v>-22835</v>
      </c>
      <c r="N2764" s="78">
        <v>-741.06407999999999</v>
      </c>
      <c r="O2764" s="78">
        <v>5401</v>
      </c>
      <c r="P2764" s="78">
        <v>43.969799999999999</v>
      </c>
      <c r="Q2764" s="144">
        <v>-21484.75</v>
      </c>
      <c r="R2764" s="78">
        <v>-5389</v>
      </c>
      <c r="S2764" s="78">
        <v>23442</v>
      </c>
      <c r="T2764" s="78">
        <v>3917</v>
      </c>
      <c r="U2764" s="78">
        <v>62175</v>
      </c>
      <c r="V2764" s="219">
        <v>-6.2999597909127458E-2</v>
      </c>
      <c r="W2764" s="78">
        <v>-3537</v>
      </c>
      <c r="X2764" s="78">
        <v>-3537</v>
      </c>
      <c r="Y2764" s="78">
        <v>-8026</v>
      </c>
      <c r="Z2764" s="78">
        <v>-12783</v>
      </c>
      <c r="AA2764" s="78">
        <v>111.2</v>
      </c>
      <c r="AB2764" s="78">
        <v>128.13</v>
      </c>
      <c r="AC2764" s="78">
        <v>18228</v>
      </c>
      <c r="AD2764" s="104">
        <v>1.1815199999999999</v>
      </c>
      <c r="AE2764" s="78">
        <v>25687</v>
      </c>
      <c r="AF2764" s="104">
        <v>1.6310000000000002E-2</v>
      </c>
      <c r="AG2764" s="78">
        <v>12999</v>
      </c>
      <c r="AH2764" s="104">
        <v>0.45079999999999998</v>
      </c>
      <c r="AI2764" s="78">
        <v>-11667</v>
      </c>
      <c r="AJ2764" s="104">
        <v>-0.13447999999999999</v>
      </c>
      <c r="AK2764" s="78">
        <v>17000</v>
      </c>
      <c r="AL2764" s="78">
        <v>15000</v>
      </c>
      <c r="AM2764" s="8">
        <v>16300</v>
      </c>
      <c r="AN2764" s="78">
        <v>527</v>
      </c>
      <c r="AO2764" s="78">
        <v>16900</v>
      </c>
      <c r="AP2764" s="78">
        <v>14500</v>
      </c>
      <c r="AQ2764" s="78">
        <v>16200</v>
      </c>
      <c r="AR2764" s="78">
        <v>850</v>
      </c>
      <c r="AS2764" s="78">
        <v>16400</v>
      </c>
      <c r="AT2764" s="78">
        <v>15600</v>
      </c>
      <c r="AU2764" s="78">
        <v>16300</v>
      </c>
      <c r="AV2764" s="78">
        <v>202</v>
      </c>
      <c r="AW2764" s="77">
        <v>17.309999999999999</v>
      </c>
      <c r="AX2764" s="144">
        <f t="shared" si="295"/>
        <v>0.03</v>
      </c>
      <c r="AY2764" s="144">
        <f t="shared" si="296"/>
        <v>0.02</v>
      </c>
      <c r="AZ2764" s="144">
        <f t="shared" si="297"/>
        <v>0.04</v>
      </c>
      <c r="BA2764" s="54">
        <f t="shared" si="298"/>
        <v>28.163974048364565</v>
      </c>
      <c r="BB2764" s="54">
        <f t="shared" si="299"/>
        <v>14.327025951635434</v>
      </c>
    </row>
    <row r="2765" spans="1:54" x14ac:dyDescent="0.25">
      <c r="A2765" s="3">
        <v>44284</v>
      </c>
      <c r="B2765" s="77">
        <v>16475.97</v>
      </c>
      <c r="C2765" s="77">
        <v>3287.2837199999999</v>
      </c>
      <c r="D2765" s="77">
        <v>87.177399999999992</v>
      </c>
      <c r="E2765" s="77">
        <f t="shared" si="294"/>
        <v>-1455.9081999999999</v>
      </c>
      <c r="F2765" s="77">
        <v>4.5568</v>
      </c>
      <c r="G2765" s="77">
        <v>17.654199999999999</v>
      </c>
      <c r="H2765">
        <v>0</v>
      </c>
      <c r="I2765" s="78">
        <v>16411</v>
      </c>
      <c r="J2765">
        <v>202104</v>
      </c>
      <c r="K2765" s="78">
        <v>16411</v>
      </c>
      <c r="L2765" s="77">
        <f t="shared" si="300"/>
        <v>-64.970000000001164</v>
      </c>
      <c r="M2765" s="78">
        <v>-20341</v>
      </c>
      <c r="N2765" s="78">
        <v>-664.79916000000003</v>
      </c>
      <c r="O2765" s="78">
        <v>2162</v>
      </c>
      <c r="P2765" s="78">
        <v>17.722760000000001</v>
      </c>
      <c r="Q2765" s="144">
        <v>-19800.5</v>
      </c>
      <c r="R2765" s="78">
        <v>-5290</v>
      </c>
      <c r="S2765" s="78">
        <v>23243</v>
      </c>
      <c r="T2765" s="78">
        <v>-156</v>
      </c>
      <c r="U2765" s="78">
        <v>59720</v>
      </c>
      <c r="V2765" s="219">
        <v>2.6121902210314804E-3</v>
      </c>
      <c r="W2765" s="78">
        <v>-502</v>
      </c>
      <c r="X2765" s="78">
        <v>-502</v>
      </c>
      <c r="Y2765" s="78">
        <v>-4568</v>
      </c>
      <c r="Z2765" s="78">
        <v>-9662</v>
      </c>
      <c r="AA2765" s="78">
        <v>98.26</v>
      </c>
      <c r="AB2765" s="78">
        <v>141.57</v>
      </c>
      <c r="AC2765" s="78">
        <v>20606</v>
      </c>
      <c r="AD2765" s="104">
        <v>1.03366</v>
      </c>
      <c r="AE2765" s="78">
        <v>32323</v>
      </c>
      <c r="AF2765" s="104">
        <v>0.13238</v>
      </c>
      <c r="AG2765" s="78">
        <v>9139</v>
      </c>
      <c r="AH2765" s="104">
        <v>0.24434</v>
      </c>
      <c r="AI2765" s="78">
        <v>-17666</v>
      </c>
      <c r="AJ2765" s="104">
        <v>-0.29352</v>
      </c>
      <c r="AK2765" s="78">
        <v>17000</v>
      </c>
      <c r="AL2765" s="78">
        <v>15000</v>
      </c>
      <c r="AM2765" s="8">
        <v>16400</v>
      </c>
      <c r="AN2765" s="78">
        <v>527</v>
      </c>
      <c r="AO2765" s="78">
        <v>16900</v>
      </c>
      <c r="AP2765" s="78">
        <v>14500</v>
      </c>
      <c r="AQ2765" s="78">
        <v>16400</v>
      </c>
      <c r="AR2765" s="78">
        <v>826</v>
      </c>
      <c r="AS2765" s="78">
        <v>16600</v>
      </c>
      <c r="AT2765" s="78">
        <v>16300</v>
      </c>
      <c r="AU2765" s="78">
        <v>16450</v>
      </c>
      <c r="AV2765" s="78">
        <v>166</v>
      </c>
      <c r="AW2765" s="77">
        <v>18.670000000000002</v>
      </c>
      <c r="AX2765" s="144">
        <f t="shared" si="295"/>
        <v>0.27</v>
      </c>
      <c r="AY2765" s="144">
        <f t="shared" si="296"/>
        <v>0.16</v>
      </c>
      <c r="AZ2765" s="144">
        <f t="shared" si="297"/>
        <v>0.3</v>
      </c>
      <c r="BA2765" s="54">
        <f t="shared" si="298"/>
        <v>27.450953822321402</v>
      </c>
      <c r="BB2765" s="54">
        <f t="shared" si="299"/>
        <v>14.281046177678604</v>
      </c>
    </row>
    <row r="2766" spans="1:54" x14ac:dyDescent="0.25">
      <c r="A2766" s="3">
        <v>44285</v>
      </c>
      <c r="B2766" s="77">
        <v>16554.900000000001</v>
      </c>
      <c r="C2766" s="77">
        <v>3153.8851100000002</v>
      </c>
      <c r="D2766" s="77">
        <v>112.1679</v>
      </c>
      <c r="E2766" s="77">
        <f t="shared" si="294"/>
        <v>-1276.0328</v>
      </c>
      <c r="F2766" s="77">
        <v>22.611799999999999</v>
      </c>
      <c r="G2766" s="77">
        <v>43.797299999999993</v>
      </c>
      <c r="H2766">
        <v>0</v>
      </c>
      <c r="I2766" s="78">
        <v>16519</v>
      </c>
      <c r="J2766">
        <v>202104</v>
      </c>
      <c r="K2766" s="78">
        <v>16519</v>
      </c>
      <c r="L2766" s="77">
        <f t="shared" si="300"/>
        <v>-35.900000000001455</v>
      </c>
      <c r="M2766" s="78">
        <v>-19365</v>
      </c>
      <c r="N2766" s="78">
        <v>-637.13444000000004</v>
      </c>
      <c r="O2766" s="78">
        <v>5206</v>
      </c>
      <c r="P2766" s="78">
        <v>42.991819999999997</v>
      </c>
      <c r="Q2766" s="144">
        <v>-18063.5</v>
      </c>
      <c r="R2766" s="78">
        <v>-5023</v>
      </c>
      <c r="S2766" s="78">
        <v>22967</v>
      </c>
      <c r="T2766" s="78">
        <v>3780</v>
      </c>
      <c r="U2766" s="78">
        <v>61727</v>
      </c>
      <c r="V2766" s="219">
        <v>-6.1237383964877608E-2</v>
      </c>
      <c r="W2766" s="78">
        <v>1311</v>
      </c>
      <c r="X2766" s="78">
        <v>1311</v>
      </c>
      <c r="Y2766" s="78">
        <v>-3921</v>
      </c>
      <c r="Z2766" s="78">
        <v>-8443</v>
      </c>
      <c r="AA2766" s="78">
        <v>119.94</v>
      </c>
      <c r="AB2766" s="78">
        <v>142.38999999999999</v>
      </c>
      <c r="AC2766" s="78">
        <v>20489</v>
      </c>
      <c r="AD2766" s="104">
        <v>1.0908599999999999</v>
      </c>
      <c r="AE2766" s="78">
        <v>30949</v>
      </c>
      <c r="AF2766" s="104">
        <v>0.20885000000000001</v>
      </c>
      <c r="AG2766" s="78">
        <v>3048</v>
      </c>
      <c r="AH2766" s="104">
        <v>0.39138000000000001</v>
      </c>
      <c r="AI2766" s="78">
        <v>-16951</v>
      </c>
      <c r="AJ2766" s="104">
        <v>-0.30486999999999997</v>
      </c>
      <c r="AK2766" s="78">
        <v>17000</v>
      </c>
      <c r="AL2766" s="78">
        <v>15000</v>
      </c>
      <c r="AM2766" s="8">
        <v>16500</v>
      </c>
      <c r="AN2766" s="78">
        <v>507</v>
      </c>
      <c r="AO2766" s="78">
        <v>16900</v>
      </c>
      <c r="AP2766" s="78">
        <v>15300</v>
      </c>
      <c r="AQ2766" s="78">
        <v>16500</v>
      </c>
      <c r="AR2766" s="78">
        <v>812</v>
      </c>
      <c r="AS2766" s="78">
        <v>16600</v>
      </c>
      <c r="AT2766" s="78">
        <v>16300</v>
      </c>
      <c r="AU2766" s="78">
        <v>16550</v>
      </c>
      <c r="AV2766" s="78">
        <v>102</v>
      </c>
      <c r="AW2766" s="77">
        <v>17.920000000000002</v>
      </c>
      <c r="AX2766" s="144">
        <f t="shared" si="295"/>
        <v>0.13</v>
      </c>
      <c r="AY2766" s="144">
        <f t="shared" si="296"/>
        <v>0.08</v>
      </c>
      <c r="AZ2766" s="144">
        <f t="shared" si="297"/>
        <v>0.14000000000000001</v>
      </c>
      <c r="BA2766" s="54">
        <f t="shared" si="298"/>
        <v>26.543067969522319</v>
      </c>
      <c r="BB2766" s="54">
        <f t="shared" si="299"/>
        <v>14.316932030477682</v>
      </c>
    </row>
    <row r="2767" spans="1:54" x14ac:dyDescent="0.25">
      <c r="A2767" s="3">
        <v>44286</v>
      </c>
      <c r="B2767" s="77">
        <v>16431.13</v>
      </c>
      <c r="C2767" s="77">
        <v>3395.3122400000002</v>
      </c>
      <c r="D2767" s="77">
        <v>-165.2825</v>
      </c>
      <c r="E2767" s="77">
        <f t="shared" si="294"/>
        <v>-1582.3824</v>
      </c>
      <c r="F2767" s="77">
        <v>2.4567999999999999</v>
      </c>
      <c r="G2767" s="77">
        <v>-17.442599999999999</v>
      </c>
      <c r="H2767" t="s">
        <v>2027</v>
      </c>
      <c r="I2767" s="78">
        <v>16422</v>
      </c>
      <c r="J2767">
        <v>202104</v>
      </c>
      <c r="K2767" s="78">
        <v>16422</v>
      </c>
      <c r="L2767" s="77">
        <f t="shared" si="300"/>
        <v>-9.1300000000010186</v>
      </c>
      <c r="M2767" s="78">
        <v>-21379</v>
      </c>
      <c r="N2767" s="78">
        <v>-699.61865</v>
      </c>
      <c r="O2767" s="78">
        <v>-1559</v>
      </c>
      <c r="P2767" s="78">
        <v>-12.79913</v>
      </c>
      <c r="Q2767" s="144">
        <v>-21768.75</v>
      </c>
      <c r="R2767" s="78">
        <v>-5396</v>
      </c>
      <c r="S2767" s="78">
        <v>23063</v>
      </c>
      <c r="T2767" s="78">
        <v>-3217</v>
      </c>
      <c r="U2767" s="78">
        <v>57516</v>
      </c>
      <c r="V2767" s="219">
        <v>5.5932262327004663E-2</v>
      </c>
      <c r="W2767" s="78">
        <v>-570</v>
      </c>
      <c r="X2767" s="78">
        <v>-570</v>
      </c>
      <c r="Y2767" s="78">
        <v>-4512</v>
      </c>
      <c r="Z2767" s="78">
        <v>-6925</v>
      </c>
      <c r="AA2767" s="78">
        <v>92.94</v>
      </c>
      <c r="AB2767" s="78">
        <v>120.5</v>
      </c>
      <c r="AC2767" s="78">
        <v>7996</v>
      </c>
      <c r="AD2767" s="104">
        <v>0.37425999999999998</v>
      </c>
      <c r="AE2767" s="78">
        <v>21715</v>
      </c>
      <c r="AF2767" s="104">
        <v>0.14394000000000001</v>
      </c>
      <c r="AG2767" s="78">
        <v>-3514</v>
      </c>
      <c r="AH2767" s="104">
        <v>-0.72489000000000003</v>
      </c>
      <c r="AI2767" s="78">
        <v>-6291</v>
      </c>
      <c r="AJ2767" s="104">
        <v>-6.8089999999999998E-2</v>
      </c>
      <c r="AK2767" s="78">
        <v>17000</v>
      </c>
      <c r="AL2767" s="78">
        <v>15000</v>
      </c>
      <c r="AM2767" s="8">
        <v>16400</v>
      </c>
      <c r="AN2767" s="78">
        <v>491</v>
      </c>
      <c r="AO2767" s="78">
        <v>16500</v>
      </c>
      <c r="AP2767" s="78">
        <v>15300</v>
      </c>
      <c r="AQ2767" s="78">
        <v>16400</v>
      </c>
      <c r="AR2767" s="78">
        <v>777</v>
      </c>
      <c r="AS2767" s="78">
        <v>16700</v>
      </c>
      <c r="AT2767" s="78">
        <v>16300</v>
      </c>
      <c r="AU2767" s="78">
        <v>16450</v>
      </c>
      <c r="AV2767" s="78">
        <v>226</v>
      </c>
      <c r="AW2767" s="77">
        <v>17.63</v>
      </c>
      <c r="AX2767" s="144">
        <f t="shared" si="295"/>
        <v>0.06</v>
      </c>
      <c r="AY2767" s="144">
        <f t="shared" si="296"/>
        <v>0.04</v>
      </c>
      <c r="AZ2767" s="144">
        <f t="shared" si="297"/>
        <v>0.08</v>
      </c>
      <c r="BA2767" s="54">
        <f t="shared" si="298"/>
        <v>26.156429503774952</v>
      </c>
      <c r="BB2767" s="54">
        <f t="shared" si="299"/>
        <v>14.095570496225051</v>
      </c>
    </row>
    <row r="2768" spans="1:54" x14ac:dyDescent="0.25">
      <c r="A2768" s="3">
        <v>44287</v>
      </c>
      <c r="B2768" s="77">
        <v>16571.28</v>
      </c>
      <c r="C2768" s="77">
        <v>3267.5707900000002</v>
      </c>
      <c r="D2768" s="77">
        <v>154.5316</v>
      </c>
      <c r="E2768" s="77">
        <f t="shared" si="294"/>
        <v>-902.59699999999975</v>
      </c>
      <c r="F2768" s="77">
        <v>9.184800000000001</v>
      </c>
      <c r="G2768" s="77">
        <v>10.112</v>
      </c>
      <c r="H2768">
        <v>0</v>
      </c>
      <c r="I2768" s="78">
        <v>16551</v>
      </c>
      <c r="J2768">
        <v>202104</v>
      </c>
      <c r="K2768" s="78">
        <v>16551</v>
      </c>
      <c r="L2768" s="77">
        <f t="shared" si="300"/>
        <v>-20.279999999998836</v>
      </c>
      <c r="M2768" s="78">
        <v>-19816</v>
      </c>
      <c r="N2768" s="78">
        <v>-653.06623999999999</v>
      </c>
      <c r="O2768" s="78">
        <v>4661</v>
      </c>
      <c r="P2768" s="78">
        <v>38.57103</v>
      </c>
      <c r="Q2768" s="144">
        <v>-18650.75</v>
      </c>
      <c r="R2768" s="78">
        <v>-5238</v>
      </c>
      <c r="S2768" s="78">
        <v>22448</v>
      </c>
      <c r="T2768" s="78">
        <v>4455</v>
      </c>
      <c r="U2768" s="78">
        <v>56786</v>
      </c>
      <c r="V2768" s="219">
        <v>-7.8452435459444234E-2</v>
      </c>
      <c r="W2768" s="78">
        <v>254</v>
      </c>
      <c r="X2768" s="78">
        <v>254</v>
      </c>
      <c r="Y2768" s="78">
        <v>-4102</v>
      </c>
      <c r="Z2768" s="78">
        <v>-5864</v>
      </c>
      <c r="AA2768" s="78">
        <v>107.26</v>
      </c>
      <c r="AB2768" s="78">
        <v>127.04</v>
      </c>
      <c r="AC2768" s="78">
        <v>7256</v>
      </c>
      <c r="AD2768" s="104">
        <v>4.8489999999999998E-2</v>
      </c>
      <c r="AE2768" s="78">
        <v>21420</v>
      </c>
      <c r="AF2768" s="104">
        <v>0.11788999999999999</v>
      </c>
      <c r="AG2768" s="78">
        <v>2180</v>
      </c>
      <c r="AH2768" s="104">
        <v>-0.66041000000000005</v>
      </c>
      <c r="AI2768" s="78">
        <v>-3607</v>
      </c>
      <c r="AJ2768" s="104">
        <v>-0.18160999999999999</v>
      </c>
      <c r="AK2768" s="78">
        <v>17000</v>
      </c>
      <c r="AL2768" s="78">
        <v>15000</v>
      </c>
      <c r="AM2768" s="8">
        <v>16500</v>
      </c>
      <c r="AN2768" s="78">
        <v>468</v>
      </c>
      <c r="AO2768" s="78">
        <v>16500</v>
      </c>
      <c r="AP2768" s="78">
        <v>15300</v>
      </c>
      <c r="AQ2768" s="78">
        <v>16500</v>
      </c>
      <c r="AR2768" s="78">
        <v>750</v>
      </c>
      <c r="AS2768" s="78">
        <v>17050</v>
      </c>
      <c r="AT2768" s="78">
        <v>16300</v>
      </c>
      <c r="AU2768" s="78">
        <v>16550</v>
      </c>
      <c r="AV2768" s="78">
        <v>202</v>
      </c>
      <c r="AW2768" s="77">
        <v>17.100000000000001</v>
      </c>
      <c r="AX2768" s="144">
        <f t="shared" si="295"/>
        <v>0.03</v>
      </c>
      <c r="AY2768" s="144">
        <f t="shared" si="296"/>
        <v>0.02</v>
      </c>
      <c r="AZ2768" s="144">
        <f t="shared" si="297"/>
        <v>0.03</v>
      </c>
      <c r="BA2768" s="54">
        <f t="shared" si="298"/>
        <v>25.347659397275933</v>
      </c>
      <c r="BB2768" s="54">
        <f t="shared" si="299"/>
        <v>14.076340602724073</v>
      </c>
    </row>
    <row r="2769" spans="1:54" x14ac:dyDescent="0.25">
      <c r="A2769" s="3">
        <v>44292</v>
      </c>
      <c r="B2769" s="77">
        <v>16739.87</v>
      </c>
      <c r="C2769" s="77">
        <v>3399.1809699999999</v>
      </c>
      <c r="D2769" s="77">
        <v>144.5668</v>
      </c>
      <c r="E2769" s="77">
        <f t="shared" si="294"/>
        <v>-494.53939999999983</v>
      </c>
      <c r="F2769" s="77">
        <v>-2.6431999999999998</v>
      </c>
      <c r="G2769" s="77">
        <v>41.631899999999995</v>
      </c>
      <c r="H2769">
        <v>0</v>
      </c>
      <c r="I2769" s="78">
        <v>16731</v>
      </c>
      <c r="J2769">
        <v>202104</v>
      </c>
      <c r="K2769" s="78">
        <v>16731</v>
      </c>
      <c r="L2769" s="77">
        <f t="shared" si="300"/>
        <v>-8.8699999999989814</v>
      </c>
      <c r="M2769" s="78">
        <v>-19121</v>
      </c>
      <c r="N2769" s="78">
        <v>-636.89684999999997</v>
      </c>
      <c r="O2769" s="78">
        <v>6510</v>
      </c>
      <c r="P2769" s="78">
        <v>54.45608</v>
      </c>
      <c r="Q2769" s="144">
        <v>-17493.5</v>
      </c>
      <c r="R2769" s="78">
        <v>-4532</v>
      </c>
      <c r="S2769" s="78">
        <v>21981</v>
      </c>
      <c r="T2769" s="78">
        <v>5200</v>
      </c>
      <c r="U2769" s="78">
        <v>58831</v>
      </c>
      <c r="V2769" s="219">
        <v>-8.8388774625622543E-2</v>
      </c>
      <c r="W2769" s="78">
        <v>-184</v>
      </c>
      <c r="X2769" s="78">
        <v>-3116</v>
      </c>
      <c r="Y2769" s="78">
        <v>-3663</v>
      </c>
      <c r="Z2769" s="78">
        <v>-3727</v>
      </c>
      <c r="AA2769" s="78">
        <v>110.31</v>
      </c>
      <c r="AB2769" s="78">
        <v>133.69</v>
      </c>
      <c r="AC2769" s="78">
        <v>8765</v>
      </c>
      <c r="AD2769" s="104">
        <v>4.1840000000000002E-2</v>
      </c>
      <c r="AE2769" s="78">
        <v>23414</v>
      </c>
      <c r="AF2769" s="104">
        <v>0.17624999999999999</v>
      </c>
      <c r="AG2769" s="78">
        <v>19364</v>
      </c>
      <c r="AH2769" s="104">
        <v>-0.48287000000000002</v>
      </c>
      <c r="AI2769" s="78">
        <v>-11948</v>
      </c>
      <c r="AJ2769" s="104">
        <v>-0.22055</v>
      </c>
      <c r="AK2769" s="78">
        <v>16800</v>
      </c>
      <c r="AL2769" s="78">
        <v>15000</v>
      </c>
      <c r="AM2769" s="8">
        <v>16700</v>
      </c>
      <c r="AN2769" s="78">
        <v>402</v>
      </c>
      <c r="AO2769" s="78">
        <v>16500</v>
      </c>
      <c r="AP2769" s="78">
        <v>15300</v>
      </c>
      <c r="AQ2769" s="78">
        <v>16700</v>
      </c>
      <c r="AR2769" s="78">
        <v>721</v>
      </c>
      <c r="AS2769" s="78">
        <v>16850</v>
      </c>
      <c r="AT2769" s="78">
        <v>16500</v>
      </c>
      <c r="AU2769" s="78">
        <v>16750</v>
      </c>
      <c r="AV2769" s="78">
        <v>93.5</v>
      </c>
      <c r="AW2769" s="77">
        <v>17.239999999999998</v>
      </c>
      <c r="AX2769" s="144">
        <f t="shared" si="295"/>
        <v>0.06</v>
      </c>
      <c r="AY2769" s="144">
        <f t="shared" si="296"/>
        <v>0.04</v>
      </c>
      <c r="AZ2769" s="144">
        <f t="shared" si="297"/>
        <v>0.05</v>
      </c>
      <c r="BA2769" s="54">
        <f t="shared" si="298"/>
        <v>24.332718214998547</v>
      </c>
      <c r="BB2769" s="54">
        <f t="shared" si="299"/>
        <v>14.267281785001462</v>
      </c>
    </row>
    <row r="2770" spans="1:54" x14ac:dyDescent="0.25">
      <c r="A2770" s="3">
        <v>44293</v>
      </c>
      <c r="B2770" s="77">
        <v>16815.36</v>
      </c>
      <c r="C2770" s="77">
        <v>3453.7260500000002</v>
      </c>
      <c r="D2770" s="77">
        <v>64.604200000000006</v>
      </c>
      <c r="E2770" s="77">
        <f t="shared" si="294"/>
        <v>-262.95460000000008</v>
      </c>
      <c r="F2770" s="77">
        <v>-4.7957999999999998</v>
      </c>
      <c r="G2770" s="77">
        <v>23.227499999999999</v>
      </c>
      <c r="H2770" t="s">
        <v>2028</v>
      </c>
      <c r="I2770" s="78">
        <v>16768</v>
      </c>
      <c r="J2770">
        <v>202104</v>
      </c>
      <c r="K2770" s="78">
        <v>16768</v>
      </c>
      <c r="L2770" s="77">
        <f t="shared" si="300"/>
        <v>-47.360000000000582</v>
      </c>
      <c r="M2770" s="78">
        <v>-22867</v>
      </c>
      <c r="N2770" s="78">
        <v>-764.00555999999995</v>
      </c>
      <c r="O2770" s="78">
        <v>4440</v>
      </c>
      <c r="P2770" s="78">
        <v>37.232559999999999</v>
      </c>
      <c r="Q2770" s="144">
        <v>-21757</v>
      </c>
      <c r="R2770" s="78">
        <v>-4637</v>
      </c>
      <c r="S2770" s="78">
        <v>23236</v>
      </c>
      <c r="T2770" s="78">
        <v>3899</v>
      </c>
      <c r="U2770" s="78">
        <v>58676</v>
      </c>
      <c r="V2770" s="219">
        <v>-6.6449655736587357E-2</v>
      </c>
      <c r="W2770" s="78">
        <v>-3842</v>
      </c>
      <c r="X2770" s="78">
        <v>-3842</v>
      </c>
      <c r="Y2770" s="78">
        <v>-7373</v>
      </c>
      <c r="Z2770" s="78">
        <v>-7280</v>
      </c>
      <c r="AA2770" s="78">
        <v>96.29</v>
      </c>
      <c r="AB2770" s="78">
        <v>130.1</v>
      </c>
      <c r="AC2770" s="78">
        <v>7657</v>
      </c>
      <c r="AD2770" s="104">
        <v>9.6310000000000007E-2</v>
      </c>
      <c r="AE2770" s="78">
        <v>24730</v>
      </c>
      <c r="AF2770" s="104">
        <v>0.24990999999999999</v>
      </c>
      <c r="AG2770" s="78">
        <v>-4212</v>
      </c>
      <c r="AH2770" s="104">
        <v>-0.80791999999999997</v>
      </c>
      <c r="AI2770" s="78">
        <v>-10126</v>
      </c>
      <c r="AJ2770" s="104">
        <v>-2.9530000000000001E-2</v>
      </c>
      <c r="AK2770" s="78">
        <v>16800</v>
      </c>
      <c r="AL2770" s="78">
        <v>15000</v>
      </c>
      <c r="AM2770" s="8">
        <v>16800</v>
      </c>
      <c r="AN2770" s="78">
        <v>359</v>
      </c>
      <c r="AO2770" s="78">
        <v>17500</v>
      </c>
      <c r="AP2770" s="78">
        <v>15300</v>
      </c>
      <c r="AQ2770" s="78">
        <v>16700</v>
      </c>
      <c r="AR2770" s="78">
        <v>694</v>
      </c>
      <c r="AS2770" s="78">
        <v>17100</v>
      </c>
      <c r="AT2770" s="78">
        <v>16500</v>
      </c>
      <c r="AU2770" s="78">
        <v>16800</v>
      </c>
      <c r="AV2770" s="78">
        <v>240</v>
      </c>
      <c r="AW2770" s="77">
        <v>16.940000000000001</v>
      </c>
      <c r="AX2770" s="144">
        <f t="shared" si="295"/>
        <v>0.03</v>
      </c>
      <c r="AY2770" s="144">
        <f t="shared" si="296"/>
        <v>0.02</v>
      </c>
      <c r="AZ2770" s="144">
        <f t="shared" si="297"/>
        <v>0.01</v>
      </c>
      <c r="BA2770" s="54">
        <f t="shared" si="298"/>
        <v>23.287399699721217</v>
      </c>
      <c r="BB2770" s="54">
        <f t="shared" si="299"/>
        <v>14.516600300278792</v>
      </c>
    </row>
    <row r="2771" spans="1:54" x14ac:dyDescent="0.25">
      <c r="A2771" s="3">
        <v>44294</v>
      </c>
      <c r="B2771" s="77">
        <v>16926.439999999999</v>
      </c>
      <c r="C2771" s="77">
        <v>3897.5411399999998</v>
      </c>
      <c r="D2771" s="77">
        <v>10.942500000000001</v>
      </c>
      <c r="E2771" s="77">
        <f t="shared" si="294"/>
        <v>-221.11879999999991</v>
      </c>
      <c r="F2771" s="77">
        <v>9.8146000000000004</v>
      </c>
      <c r="G2771" s="77">
        <v>43.323999999999998</v>
      </c>
      <c r="H2771">
        <v>0</v>
      </c>
      <c r="I2771" s="78">
        <v>16930</v>
      </c>
      <c r="J2771">
        <v>202104</v>
      </c>
      <c r="K2771" s="78">
        <v>16930</v>
      </c>
      <c r="L2771" s="77">
        <f t="shared" si="300"/>
        <v>3.5600000000013097</v>
      </c>
      <c r="M2771" s="78">
        <v>-23362</v>
      </c>
      <c r="N2771" s="78">
        <v>-788.12599999999998</v>
      </c>
      <c r="O2771" s="78">
        <v>6722</v>
      </c>
      <c r="P2771" s="78">
        <v>56.901730000000001</v>
      </c>
      <c r="Q2771" s="144">
        <v>-21681.5</v>
      </c>
      <c r="R2771" s="78">
        <v>-4194</v>
      </c>
      <c r="S2771" s="78">
        <v>23571</v>
      </c>
      <c r="T2771" s="78">
        <v>5543</v>
      </c>
      <c r="U2771" s="78">
        <v>65632</v>
      </c>
      <c r="V2771" s="219">
        <v>-8.4455753291077518E-2</v>
      </c>
      <c r="W2771" s="78">
        <v>-3362</v>
      </c>
      <c r="X2771" s="78">
        <v>-6391</v>
      </c>
      <c r="Y2771" s="78">
        <v>-6872</v>
      </c>
      <c r="Z2771" s="78">
        <v>-6770</v>
      </c>
      <c r="AA2771" s="78">
        <v>111.54</v>
      </c>
      <c r="AB2771" s="78">
        <v>135.19999999999999</v>
      </c>
      <c r="AC2771" s="78">
        <v>12758</v>
      </c>
      <c r="AD2771" s="104">
        <v>0.28828999999999999</v>
      </c>
      <c r="AE2771" s="78">
        <v>29830</v>
      </c>
      <c r="AF2771" s="104">
        <v>0.20447000000000001</v>
      </c>
      <c r="AG2771" s="78">
        <v>1760</v>
      </c>
      <c r="AH2771" s="104">
        <v>-0.75436000000000003</v>
      </c>
      <c r="AI2771" s="78">
        <v>-17735</v>
      </c>
      <c r="AJ2771" s="104">
        <v>-0.12432</v>
      </c>
      <c r="AK2771" s="78">
        <v>17100</v>
      </c>
      <c r="AL2771" s="78">
        <v>15000</v>
      </c>
      <c r="AM2771" s="8">
        <v>16900</v>
      </c>
      <c r="AN2771" s="78">
        <v>333</v>
      </c>
      <c r="AO2771" s="78">
        <v>17300</v>
      </c>
      <c r="AP2771" s="78">
        <v>15300</v>
      </c>
      <c r="AQ2771" s="78">
        <v>16900</v>
      </c>
      <c r="AR2771" s="78">
        <v>667</v>
      </c>
      <c r="AS2771" s="78">
        <v>17000</v>
      </c>
      <c r="AT2771" s="78">
        <v>16700</v>
      </c>
      <c r="AU2771" s="78">
        <v>16950</v>
      </c>
      <c r="AV2771" s="78">
        <v>193</v>
      </c>
      <c r="AW2771" s="77">
        <v>16.38</v>
      </c>
      <c r="AX2771" s="144">
        <f t="shared" si="295"/>
        <v>0</v>
      </c>
      <c r="AY2771" s="144">
        <f t="shared" si="296"/>
        <v>0</v>
      </c>
      <c r="AZ2771" s="144">
        <f t="shared" si="297"/>
        <v>0</v>
      </c>
      <c r="BA2771" s="54">
        <f t="shared" si="298"/>
        <v>21.960390205717299</v>
      </c>
      <c r="BB2771" s="54">
        <f t="shared" si="299"/>
        <v>14.9886097942827</v>
      </c>
    </row>
    <row r="2772" spans="1:54" x14ac:dyDescent="0.25">
      <c r="A2772" s="3">
        <v>44295</v>
      </c>
      <c r="B2772" s="77">
        <v>16854.099999999999</v>
      </c>
      <c r="C2772" s="77">
        <v>4483.5649100000001</v>
      </c>
      <c r="D2772" s="77">
        <v>-46.205200000000005</v>
      </c>
      <c r="E2772" s="77">
        <f t="shared" si="294"/>
        <v>-229.21810000000022</v>
      </c>
      <c r="F2772" s="77">
        <v>-5.9085999999999999</v>
      </c>
      <c r="G2772" s="77">
        <v>-20.369700000000002</v>
      </c>
      <c r="H2772">
        <v>0</v>
      </c>
      <c r="I2772" s="78">
        <v>16841</v>
      </c>
      <c r="J2772">
        <v>202104</v>
      </c>
      <c r="K2772" s="78">
        <v>16841</v>
      </c>
      <c r="L2772" s="77">
        <f t="shared" si="300"/>
        <v>-13.099999999998545</v>
      </c>
      <c r="M2772" s="78">
        <v>-25452</v>
      </c>
      <c r="N2772" s="78">
        <v>-854.42778999999996</v>
      </c>
      <c r="O2772" s="78">
        <v>-2737</v>
      </c>
      <c r="P2772" s="78">
        <v>-23.023969999999998</v>
      </c>
      <c r="Q2772" s="144">
        <v>-26136.25</v>
      </c>
      <c r="R2772" s="78">
        <v>-4148</v>
      </c>
      <c r="S2772" s="78">
        <v>23121</v>
      </c>
      <c r="T2772" s="78">
        <v>-3674</v>
      </c>
      <c r="U2772" s="78">
        <v>60928</v>
      </c>
      <c r="V2772" s="219">
        <v>6.0300682773109245E-2</v>
      </c>
      <c r="W2772" s="78">
        <v>-3613</v>
      </c>
      <c r="X2772" s="78">
        <v>-6745</v>
      </c>
      <c r="Y2772" s="78">
        <v>-7590</v>
      </c>
      <c r="Z2772" s="78">
        <v>-9808</v>
      </c>
      <c r="AA2772" s="78">
        <v>100.77</v>
      </c>
      <c r="AB2772" s="78">
        <v>128.43</v>
      </c>
      <c r="AC2772" s="78">
        <v>11480</v>
      </c>
      <c r="AD2772" s="104">
        <v>0.1532</v>
      </c>
      <c r="AE2772" s="78">
        <v>38687</v>
      </c>
      <c r="AF2772" s="104">
        <v>0.53469999999999995</v>
      </c>
      <c r="AG2772" s="78">
        <v>-578</v>
      </c>
      <c r="AH2772" s="104">
        <v>-1.0943099999999999</v>
      </c>
      <c r="AI2772" s="78">
        <v>-14988</v>
      </c>
      <c r="AJ2772" s="104">
        <v>-2.1299999999999999E-2</v>
      </c>
      <c r="AK2772" s="78">
        <v>17000</v>
      </c>
      <c r="AL2772" s="78">
        <v>16000</v>
      </c>
      <c r="AM2772" s="8">
        <v>16800</v>
      </c>
      <c r="AN2772" s="78">
        <v>334</v>
      </c>
      <c r="AO2772" s="78">
        <v>17600</v>
      </c>
      <c r="AP2772" s="78">
        <v>15300</v>
      </c>
      <c r="AQ2772" s="78">
        <v>16800</v>
      </c>
      <c r="AR2772" s="78">
        <v>690</v>
      </c>
      <c r="AS2772" s="78">
        <v>17100</v>
      </c>
      <c r="AT2772" s="78">
        <v>16700</v>
      </c>
      <c r="AU2772" s="78">
        <v>16850</v>
      </c>
      <c r="AV2772" s="78">
        <v>184</v>
      </c>
      <c r="AW2772" s="77">
        <v>16.89</v>
      </c>
      <c r="AX2772" s="144">
        <f t="shared" si="295"/>
        <v>0.06</v>
      </c>
      <c r="AY2772" s="144">
        <f t="shared" si="296"/>
        <v>0.04</v>
      </c>
      <c r="AZ2772" s="144">
        <f t="shared" si="297"/>
        <v>0.02</v>
      </c>
      <c r="BA2772" s="54">
        <f t="shared" si="298"/>
        <v>20.921517928228646</v>
      </c>
      <c r="BB2772" s="54">
        <f t="shared" si="299"/>
        <v>15.399482071771354</v>
      </c>
    </row>
    <row r="2773" spans="1:54" x14ac:dyDescent="0.25">
      <c r="A2773" s="3">
        <v>44298</v>
      </c>
      <c r="B2773" s="77">
        <v>16859.7</v>
      </c>
      <c r="C2773" s="77">
        <v>4282.2981200000004</v>
      </c>
      <c r="D2773" s="77">
        <v>-75.41149999999999</v>
      </c>
      <c r="E2773" s="77">
        <f t="shared" si="294"/>
        <v>-499.74660000000006</v>
      </c>
      <c r="F2773" s="77">
        <v>9.1879999999999988</v>
      </c>
      <c r="G2773" s="77">
        <v>-15.644200000000001</v>
      </c>
      <c r="H2773">
        <v>0</v>
      </c>
      <c r="I2773" s="78">
        <v>16834</v>
      </c>
      <c r="J2773">
        <v>202104</v>
      </c>
      <c r="K2773" s="78">
        <v>16834</v>
      </c>
      <c r="L2773" s="77">
        <f t="shared" si="300"/>
        <v>-25.700000000000728</v>
      </c>
      <c r="M2773" s="78">
        <v>-25972</v>
      </c>
      <c r="N2773" s="78">
        <v>-871.62512000000004</v>
      </c>
      <c r="O2773" s="78">
        <v>-306</v>
      </c>
      <c r="P2773" s="78">
        <v>-2.55423</v>
      </c>
      <c r="Q2773" s="144">
        <v>-26048.5</v>
      </c>
      <c r="R2773" s="78">
        <v>-4169</v>
      </c>
      <c r="S2773" s="78">
        <v>22969</v>
      </c>
      <c r="T2773" s="78">
        <v>-1502</v>
      </c>
      <c r="U2773" s="78">
        <v>61169</v>
      </c>
      <c r="V2773" s="219">
        <v>2.455492161061976E-2</v>
      </c>
      <c r="W2773" s="78">
        <v>-3110</v>
      </c>
      <c r="X2773" s="78">
        <v>-6548</v>
      </c>
      <c r="Y2773" s="78">
        <v>-6839</v>
      </c>
      <c r="Z2773" s="78">
        <v>-11206</v>
      </c>
      <c r="AA2773" s="78">
        <v>106.8</v>
      </c>
      <c r="AB2773" s="78">
        <v>132.94999999999999</v>
      </c>
      <c r="AC2773" s="78">
        <v>12665</v>
      </c>
      <c r="AD2773" s="104">
        <v>0.11538</v>
      </c>
      <c r="AE2773" s="78">
        <v>38220</v>
      </c>
      <c r="AF2773" s="104">
        <v>0.57279000000000002</v>
      </c>
      <c r="AG2773" s="78">
        <v>2109</v>
      </c>
      <c r="AH2773" s="104">
        <v>-1.0498000000000001</v>
      </c>
      <c r="AI2773" s="78">
        <v>-10909</v>
      </c>
      <c r="AJ2773" s="104">
        <v>-0.15740000000000001</v>
      </c>
      <c r="AK2773" s="78">
        <v>17000</v>
      </c>
      <c r="AL2773" s="78">
        <v>16000</v>
      </c>
      <c r="AM2773" s="8">
        <v>16800</v>
      </c>
      <c r="AN2773" s="78">
        <v>313</v>
      </c>
      <c r="AO2773" s="78">
        <v>17600</v>
      </c>
      <c r="AP2773" s="78">
        <v>16300</v>
      </c>
      <c r="AQ2773" s="78">
        <v>16800</v>
      </c>
      <c r="AR2773" s="78">
        <v>666</v>
      </c>
      <c r="AS2773" s="78">
        <v>17000</v>
      </c>
      <c r="AT2773" s="78">
        <v>16600</v>
      </c>
      <c r="AU2773" s="78">
        <v>16850</v>
      </c>
      <c r="AV2773" s="78">
        <v>138</v>
      </c>
      <c r="AW2773" s="77">
        <v>17.32</v>
      </c>
      <c r="AX2773" s="144">
        <f t="shared" si="295"/>
        <v>0.24</v>
      </c>
      <c r="AY2773" s="144">
        <f t="shared" si="296"/>
        <v>0.14000000000000001</v>
      </c>
      <c r="AZ2773" s="144">
        <f t="shared" si="297"/>
        <v>0.1</v>
      </c>
      <c r="BA2773" s="54">
        <f t="shared" si="298"/>
        <v>20.198366241136313</v>
      </c>
      <c r="BB2773" s="54">
        <f t="shared" si="299"/>
        <v>15.693633758863683</v>
      </c>
    </row>
    <row r="2774" spans="1:54" x14ac:dyDescent="0.25">
      <c r="A2774" s="3">
        <v>44299</v>
      </c>
      <c r="B2774" s="77">
        <v>16824.91</v>
      </c>
      <c r="C2774" s="77">
        <v>4707.1637499999997</v>
      </c>
      <c r="D2774" s="77">
        <v>-17.508199999999999</v>
      </c>
      <c r="E2774" s="77">
        <f t="shared" si="294"/>
        <v>-577.45609999999988</v>
      </c>
      <c r="F2774" s="77">
        <v>-16.241099999999999</v>
      </c>
      <c r="G2774" s="77">
        <v>-7.6797000000000004</v>
      </c>
      <c r="H2774">
        <v>0</v>
      </c>
      <c r="I2774" s="78">
        <v>16795</v>
      </c>
      <c r="J2774">
        <v>202104</v>
      </c>
      <c r="K2774" s="78">
        <v>16795</v>
      </c>
      <c r="L2774" s="77">
        <f t="shared" si="300"/>
        <v>-29.909999999999854</v>
      </c>
      <c r="M2774" s="78">
        <v>-25406</v>
      </c>
      <c r="N2774" s="78">
        <v>-850.41872000000001</v>
      </c>
      <c r="O2774" s="78">
        <v>-1520</v>
      </c>
      <c r="P2774" s="78">
        <v>-12.73898</v>
      </c>
      <c r="Q2774" s="144">
        <v>-25786</v>
      </c>
      <c r="R2774" s="78">
        <v>-4735</v>
      </c>
      <c r="S2774" s="78">
        <v>23660</v>
      </c>
      <c r="T2774" s="78">
        <v>-2752</v>
      </c>
      <c r="U2774" s="78">
        <v>61521</v>
      </c>
      <c r="V2774" s="219">
        <v>4.4732692901610832E-2</v>
      </c>
      <c r="W2774" s="78">
        <v>-4713</v>
      </c>
      <c r="X2774" s="78">
        <v>-8820</v>
      </c>
      <c r="Y2774" s="78">
        <v>-7697</v>
      </c>
      <c r="Z2774" s="78">
        <v>-10685</v>
      </c>
      <c r="AA2774" s="78">
        <v>108.18</v>
      </c>
      <c r="AB2774" s="78">
        <v>137.09</v>
      </c>
      <c r="AC2774" s="78">
        <v>12838</v>
      </c>
      <c r="AD2774" s="104">
        <v>0.11675000000000001</v>
      </c>
      <c r="AE2774" s="78">
        <v>40868</v>
      </c>
      <c r="AF2774" s="104">
        <v>0.72084000000000004</v>
      </c>
      <c r="AG2774" s="78">
        <v>4852</v>
      </c>
      <c r="AH2774" s="104">
        <v>-1.1421399999999999</v>
      </c>
      <c r="AI2774" s="78">
        <v>-13247</v>
      </c>
      <c r="AJ2774" s="104">
        <v>0.10014000000000001</v>
      </c>
      <c r="AK2774" s="78">
        <v>17000</v>
      </c>
      <c r="AL2774" s="78">
        <v>15000</v>
      </c>
      <c r="AM2774" s="8">
        <v>16800</v>
      </c>
      <c r="AN2774" s="78">
        <v>295</v>
      </c>
      <c r="AO2774" s="78">
        <v>17500</v>
      </c>
      <c r="AP2774" s="78">
        <v>16300</v>
      </c>
      <c r="AQ2774" s="78">
        <v>16800</v>
      </c>
      <c r="AR2774" s="78">
        <v>672</v>
      </c>
      <c r="AS2774" s="78">
        <v>17000</v>
      </c>
      <c r="AT2774" s="78">
        <v>16700</v>
      </c>
      <c r="AU2774" s="78">
        <v>16800</v>
      </c>
      <c r="AV2774" s="78">
        <v>100.5</v>
      </c>
      <c r="AW2774" s="77">
        <v>17.78</v>
      </c>
      <c r="AX2774" s="144">
        <f t="shared" si="295"/>
        <v>0.37</v>
      </c>
      <c r="AY2774" s="144">
        <f t="shared" si="296"/>
        <v>0.22</v>
      </c>
      <c r="AZ2774" s="144">
        <f t="shared" si="297"/>
        <v>0.18</v>
      </c>
      <c r="BA2774" s="54">
        <f t="shared" si="298"/>
        <v>19.755217422190277</v>
      </c>
      <c r="BB2774" s="54">
        <f t="shared" si="299"/>
        <v>15.876782577809715</v>
      </c>
    </row>
    <row r="2775" spans="1:54" x14ac:dyDescent="0.25">
      <c r="A2775" s="3">
        <v>44300</v>
      </c>
      <c r="B2775" s="77">
        <v>16865.97</v>
      </c>
      <c r="C2775" s="77">
        <v>4909.5915999999997</v>
      </c>
      <c r="D2775" s="77">
        <v>-17.8553</v>
      </c>
      <c r="E2775" s="77">
        <f t="shared" si="294"/>
        <v>-565.58399999999983</v>
      </c>
      <c r="F2775" s="77">
        <v>-5.9214000000000002</v>
      </c>
      <c r="G2775" s="77">
        <v>-16.617100000000001</v>
      </c>
      <c r="H2775" t="s">
        <v>2029</v>
      </c>
      <c r="I2775" s="78">
        <v>16856</v>
      </c>
      <c r="J2775">
        <v>202104</v>
      </c>
      <c r="K2775" s="78">
        <v>16856</v>
      </c>
      <c r="L2775" s="77">
        <f t="shared" si="300"/>
        <v>-9.9700000000011642</v>
      </c>
      <c r="M2775" s="78">
        <v>-25170</v>
      </c>
      <c r="N2775" s="78">
        <v>-845.52351999999996</v>
      </c>
      <c r="O2775" s="78">
        <v>831</v>
      </c>
      <c r="P2775" s="78">
        <v>7.0322500000000003</v>
      </c>
      <c r="Q2775" s="144">
        <v>-24962.25</v>
      </c>
      <c r="R2775" s="78">
        <v>-4669</v>
      </c>
      <c r="S2775" s="78">
        <v>23833</v>
      </c>
      <c r="T2775" s="78">
        <v>29</v>
      </c>
      <c r="U2775" s="78">
        <v>59539</v>
      </c>
      <c r="V2775" s="219">
        <v>-4.8707569828179849E-4</v>
      </c>
      <c r="W2775" s="78">
        <v>-4501</v>
      </c>
      <c r="X2775" s="78">
        <v>-10855</v>
      </c>
      <c r="Y2775" s="78">
        <v>-6707</v>
      </c>
      <c r="Z2775" s="78">
        <v>-10003</v>
      </c>
      <c r="AA2775" s="78">
        <v>99.57</v>
      </c>
      <c r="AB2775" s="78">
        <v>145.66</v>
      </c>
      <c r="AC2775" s="78">
        <v>8242</v>
      </c>
      <c r="AD2775" s="104">
        <v>-4.8050000000000002E-2</v>
      </c>
      <c r="AE2775" s="78">
        <v>33603</v>
      </c>
      <c r="AF2775" s="104">
        <v>0.5333</v>
      </c>
      <c r="AG2775" s="78">
        <v>-5775</v>
      </c>
      <c r="AH2775" s="104">
        <v>-1.7793399999999999</v>
      </c>
      <c r="AI2775" s="78">
        <v>-6570</v>
      </c>
      <c r="AJ2775" s="104">
        <v>8.3779999999999993E-2</v>
      </c>
      <c r="AK2775" s="78">
        <v>17000</v>
      </c>
      <c r="AL2775" s="78">
        <v>16000</v>
      </c>
      <c r="AM2775" s="8">
        <v>16850</v>
      </c>
      <c r="AN2775" s="78">
        <v>271</v>
      </c>
      <c r="AO2775" s="78">
        <v>17500</v>
      </c>
      <c r="AP2775" s="78">
        <v>16300</v>
      </c>
      <c r="AQ2775" s="78">
        <v>16800</v>
      </c>
      <c r="AR2775" s="78">
        <v>666</v>
      </c>
      <c r="AS2775" s="78">
        <v>17000</v>
      </c>
      <c r="AT2775" s="78">
        <v>16000</v>
      </c>
      <c r="AU2775" s="78">
        <v>16850</v>
      </c>
      <c r="AV2775" s="78">
        <v>271</v>
      </c>
      <c r="AW2775" s="77">
        <v>17.96</v>
      </c>
      <c r="AX2775" s="144">
        <f t="shared" si="295"/>
        <v>0.44</v>
      </c>
      <c r="AY2775" s="144">
        <f t="shared" si="296"/>
        <v>0.26</v>
      </c>
      <c r="AZ2775" s="144">
        <f t="shared" si="297"/>
        <v>0.23</v>
      </c>
      <c r="BA2775" s="54">
        <f t="shared" si="298"/>
        <v>19.099879810807231</v>
      </c>
      <c r="BB2775" s="54">
        <f t="shared" si="299"/>
        <v>16.264120189192774</v>
      </c>
    </row>
    <row r="2776" spans="1:54" x14ac:dyDescent="0.25">
      <c r="A2776" s="3">
        <v>44301</v>
      </c>
      <c r="B2776" s="77">
        <v>17076.73</v>
      </c>
      <c r="C2776" s="77">
        <v>3666.18183</v>
      </c>
      <c r="D2776" s="77">
        <v>43.171499999999995</v>
      </c>
      <c r="E2776" s="77">
        <f t="shared" ref="E2776:E2839" si="301">SUM(D2757:D2776)</f>
        <v>-510.83779999999996</v>
      </c>
      <c r="F2776" s="77">
        <v>-3.3275999999999999</v>
      </c>
      <c r="G2776" s="77">
        <v>41.426899999999996</v>
      </c>
      <c r="H2776">
        <v>0</v>
      </c>
      <c r="I2776" s="78">
        <v>17071</v>
      </c>
      <c r="J2776">
        <v>202104</v>
      </c>
      <c r="K2776" s="78">
        <v>17071</v>
      </c>
      <c r="L2776" s="77">
        <f t="shared" si="300"/>
        <v>-5.7299999999995634</v>
      </c>
      <c r="M2776" s="78">
        <v>-24594</v>
      </c>
      <c r="N2776" s="78">
        <v>-836.30141000000003</v>
      </c>
      <c r="O2776" s="78">
        <v>3054</v>
      </c>
      <c r="P2776" s="78">
        <v>26.094080000000002</v>
      </c>
      <c r="Q2776" s="144">
        <v>-23830.5</v>
      </c>
      <c r="R2776" s="78">
        <v>-4077</v>
      </c>
      <c r="S2776" s="78">
        <v>23993</v>
      </c>
      <c r="T2776" s="78">
        <v>3732</v>
      </c>
      <c r="U2776" s="78">
        <v>65477</v>
      </c>
      <c r="V2776" s="219">
        <v>-5.699711349023321E-2</v>
      </c>
      <c r="W2776" s="78">
        <v>-4181</v>
      </c>
      <c r="X2776" s="78">
        <v>-6959</v>
      </c>
      <c r="Y2776" s="78">
        <v>-5917</v>
      </c>
      <c r="Z2776" s="78">
        <v>-8911</v>
      </c>
      <c r="AA2776" s="78">
        <v>103.27</v>
      </c>
      <c r="AB2776" s="78">
        <v>152.41</v>
      </c>
      <c r="AC2776" s="78">
        <v>8035</v>
      </c>
      <c r="AD2776" s="104">
        <v>7.979E-2</v>
      </c>
      <c r="AE2776" s="78">
        <v>34365</v>
      </c>
      <c r="AF2776" s="104">
        <v>0.21309</v>
      </c>
      <c r="AG2776" s="78">
        <v>-447</v>
      </c>
      <c r="AH2776" s="104">
        <v>-1.95201</v>
      </c>
      <c r="AI2776" s="78">
        <v>-3628</v>
      </c>
      <c r="AJ2776" s="104">
        <v>-5.7660000000000003E-2</v>
      </c>
      <c r="AK2776" s="78">
        <v>17300</v>
      </c>
      <c r="AL2776" s="78">
        <v>16000</v>
      </c>
      <c r="AM2776" s="8">
        <v>17050</v>
      </c>
      <c r="AN2776" s="78">
        <v>273</v>
      </c>
      <c r="AO2776" s="78">
        <v>17500</v>
      </c>
      <c r="AP2776" s="78">
        <v>16300</v>
      </c>
      <c r="AQ2776" s="78">
        <v>17000</v>
      </c>
      <c r="AR2776" s="78">
        <v>683</v>
      </c>
      <c r="AS2776" s="78">
        <v>17300</v>
      </c>
      <c r="AT2776" s="78">
        <v>16000</v>
      </c>
      <c r="AU2776" s="78">
        <v>17050</v>
      </c>
      <c r="AV2776" s="78">
        <v>273</v>
      </c>
      <c r="AW2776" s="77">
        <v>18.34</v>
      </c>
      <c r="AX2776" s="144">
        <f t="shared" si="295"/>
        <v>0.55000000000000004</v>
      </c>
      <c r="AY2776" s="144">
        <f t="shared" si="296"/>
        <v>0.32</v>
      </c>
      <c r="AZ2776" s="144">
        <f t="shared" si="297"/>
        <v>0.32</v>
      </c>
      <c r="BA2776" s="54">
        <f t="shared" si="298"/>
        <v>18.919500766728873</v>
      </c>
      <c r="BB2776" s="54">
        <f t="shared" si="299"/>
        <v>16.362499233271123</v>
      </c>
    </row>
    <row r="2777" spans="1:54" x14ac:dyDescent="0.25">
      <c r="A2777" s="3">
        <v>44302</v>
      </c>
      <c r="B2777" s="77">
        <v>17158.810000000001</v>
      </c>
      <c r="C2777" s="77">
        <v>4297.29126</v>
      </c>
      <c r="D2777" s="77">
        <v>60.932600000000001</v>
      </c>
      <c r="E2777" s="77">
        <f t="shared" si="301"/>
        <v>-320.47950000000014</v>
      </c>
      <c r="F2777" s="77">
        <v>-2.1215000000000002</v>
      </c>
      <c r="G2777" s="77">
        <v>14.1044</v>
      </c>
      <c r="H2777">
        <v>0</v>
      </c>
      <c r="I2777" s="78">
        <v>17158</v>
      </c>
      <c r="J2777">
        <v>202104</v>
      </c>
      <c r="K2777" s="78">
        <v>17158</v>
      </c>
      <c r="L2777" s="77">
        <f t="shared" si="300"/>
        <v>-0.81000000000130967</v>
      </c>
      <c r="M2777" s="78">
        <v>-28850</v>
      </c>
      <c r="N2777" s="78">
        <v>-986.46157000000005</v>
      </c>
      <c r="O2777" s="78">
        <v>2587</v>
      </c>
      <c r="P2777" s="78">
        <v>22.223800000000001</v>
      </c>
      <c r="Q2777" s="144">
        <v>-28203.25</v>
      </c>
      <c r="R2777" s="78">
        <v>-3613</v>
      </c>
      <c r="S2777" s="78">
        <v>24685</v>
      </c>
      <c r="T2777" s="78">
        <v>2309</v>
      </c>
      <c r="U2777" s="78">
        <v>65767</v>
      </c>
      <c r="V2777" s="219">
        <v>-3.5108793163744732E-2</v>
      </c>
      <c r="W2777" s="78">
        <v>-5019</v>
      </c>
      <c r="X2777" s="78">
        <v>-8207</v>
      </c>
      <c r="Y2777" s="78">
        <v>-8387</v>
      </c>
      <c r="Z2777" s="78">
        <v>-11614</v>
      </c>
      <c r="AA2777" s="78">
        <v>101.24</v>
      </c>
      <c r="AB2777" s="78">
        <v>151.28</v>
      </c>
      <c r="AC2777" s="78">
        <v>5409</v>
      </c>
      <c r="AD2777" s="104">
        <v>-0.23141999999999999</v>
      </c>
      <c r="AE2777" s="78">
        <v>33068</v>
      </c>
      <c r="AF2777" s="104">
        <v>0.14088000000000001</v>
      </c>
      <c r="AG2777" s="78">
        <v>-1843</v>
      </c>
      <c r="AH2777" s="104">
        <v>-2.0223900000000001</v>
      </c>
      <c r="AI2777" s="78">
        <v>-3173</v>
      </c>
      <c r="AJ2777" s="104">
        <v>1.16E-3</v>
      </c>
      <c r="AK2777" s="78">
        <v>17500</v>
      </c>
      <c r="AL2777" s="78">
        <v>16000</v>
      </c>
      <c r="AM2777" s="8">
        <v>17150</v>
      </c>
      <c r="AN2777" s="78">
        <v>213</v>
      </c>
      <c r="AO2777" s="78">
        <v>17500</v>
      </c>
      <c r="AP2777" s="78">
        <v>16300</v>
      </c>
      <c r="AQ2777" s="78">
        <v>17100</v>
      </c>
      <c r="AR2777" s="78">
        <v>662</v>
      </c>
      <c r="AS2777" s="78">
        <v>17500</v>
      </c>
      <c r="AT2777" s="78">
        <v>16000</v>
      </c>
      <c r="AU2777" s="78">
        <v>17150</v>
      </c>
      <c r="AV2777" s="78">
        <v>213</v>
      </c>
      <c r="AW2777" s="77">
        <v>18.25</v>
      </c>
      <c r="AX2777" s="144">
        <f t="shared" si="295"/>
        <v>0.55000000000000004</v>
      </c>
      <c r="AY2777" s="144">
        <f t="shared" si="296"/>
        <v>0.32</v>
      </c>
      <c r="AZ2777" s="144">
        <f t="shared" si="297"/>
        <v>0.31</v>
      </c>
      <c r="BA2777" s="54">
        <f t="shared" si="298"/>
        <v>18.883882371194463</v>
      </c>
      <c r="BB2777" s="54">
        <f t="shared" si="299"/>
        <v>16.377117628805539</v>
      </c>
    </row>
    <row r="2778" spans="1:54" x14ac:dyDescent="0.25">
      <c r="A2778" s="3">
        <v>44305</v>
      </c>
      <c r="B2778" s="77">
        <v>17263.28</v>
      </c>
      <c r="C2778" s="77">
        <v>4520.5028400000001</v>
      </c>
      <c r="D2778" s="77">
        <v>62.160800000000002</v>
      </c>
      <c r="E2778" s="77">
        <f t="shared" si="301"/>
        <v>-366.41840000000019</v>
      </c>
      <c r="F2778" s="77">
        <v>2.3487999999999998</v>
      </c>
      <c r="G2778" s="77">
        <v>10.094199999999999</v>
      </c>
      <c r="H2778">
        <v>0</v>
      </c>
      <c r="I2778" s="78">
        <v>17271</v>
      </c>
      <c r="J2778">
        <v>202104</v>
      </c>
      <c r="K2778" s="78">
        <v>17271</v>
      </c>
      <c r="L2778" s="77">
        <f t="shared" si="300"/>
        <v>7.7200000000011642</v>
      </c>
      <c r="M2778" s="78">
        <v>-24535</v>
      </c>
      <c r="N2778" s="78">
        <v>-843.18678999999997</v>
      </c>
      <c r="O2778" s="78">
        <v>5197</v>
      </c>
      <c r="P2778" s="78">
        <v>44.912320000000001</v>
      </c>
      <c r="Q2778" s="144">
        <v>-23235.75</v>
      </c>
      <c r="R2778" s="78">
        <v>-3124</v>
      </c>
      <c r="S2778" s="78">
        <v>22447</v>
      </c>
      <c r="T2778" s="78">
        <v>6593</v>
      </c>
      <c r="U2778" s="78">
        <v>69893</v>
      </c>
      <c r="V2778" s="219">
        <v>-9.4329904282260027E-2</v>
      </c>
      <c r="W2778" s="78">
        <v>-4402</v>
      </c>
      <c r="X2778" s="78">
        <v>-4402</v>
      </c>
      <c r="Y2778" s="78">
        <v>-6895</v>
      </c>
      <c r="Z2778" s="78">
        <v>-9413</v>
      </c>
      <c r="AA2778" s="78">
        <v>119.96</v>
      </c>
      <c r="AB2778" s="78">
        <v>166.03</v>
      </c>
      <c r="AC2778" s="78">
        <v>7292</v>
      </c>
      <c r="AD2778" s="104">
        <v>-0.20041</v>
      </c>
      <c r="AE2778" s="78">
        <v>35422</v>
      </c>
      <c r="AF2778" s="104">
        <v>0.20585000000000001</v>
      </c>
      <c r="AG2778" s="78">
        <v>13298</v>
      </c>
      <c r="AH2778" s="104">
        <v>-1.7697700000000001</v>
      </c>
      <c r="AI2778" s="78">
        <v>-23441</v>
      </c>
      <c r="AJ2778" s="104">
        <v>-0.39147999999999999</v>
      </c>
      <c r="AK2778" s="78">
        <v>17500</v>
      </c>
      <c r="AL2778" s="78">
        <v>17000</v>
      </c>
      <c r="AM2778" s="8">
        <v>17250</v>
      </c>
      <c r="AN2778" s="78">
        <v>159</v>
      </c>
      <c r="AO2778" s="78">
        <v>17500</v>
      </c>
      <c r="AP2778" s="78">
        <v>16300</v>
      </c>
      <c r="AQ2778" s="78">
        <v>17200</v>
      </c>
      <c r="AR2778" s="78">
        <v>636</v>
      </c>
      <c r="AS2778" s="78">
        <v>17500</v>
      </c>
      <c r="AT2778" s="78">
        <v>17000</v>
      </c>
      <c r="AU2778" s="78">
        <v>17250</v>
      </c>
      <c r="AV2778" s="78">
        <v>159</v>
      </c>
      <c r="AW2778" s="77">
        <v>18.97</v>
      </c>
      <c r="AX2778" s="144">
        <f t="shared" si="295"/>
        <v>0.72</v>
      </c>
      <c r="AY2778" s="144">
        <f t="shared" si="296"/>
        <v>0.42</v>
      </c>
      <c r="AZ2778" s="144">
        <f t="shared" si="297"/>
        <v>0.47</v>
      </c>
      <c r="BA2778" s="54">
        <f t="shared" si="298"/>
        <v>19.057072141307124</v>
      </c>
      <c r="BB2778" s="54">
        <f t="shared" si="299"/>
        <v>16.426927858692878</v>
      </c>
    </row>
    <row r="2779" spans="1:54" x14ac:dyDescent="0.25">
      <c r="A2779" s="3">
        <v>44306</v>
      </c>
      <c r="B2779" s="77">
        <v>17323.87</v>
      </c>
      <c r="C2779" s="77">
        <v>4450.5959999999995</v>
      </c>
      <c r="D2779" s="77">
        <v>-15.8627</v>
      </c>
      <c r="E2779" s="77">
        <f t="shared" si="301"/>
        <v>5.3557999999999915</v>
      </c>
      <c r="F2779" s="77">
        <v>-6.1500000000000006E-2</v>
      </c>
      <c r="G2779" s="77">
        <v>8.4310000000000009</v>
      </c>
      <c r="H2779">
        <v>0</v>
      </c>
      <c r="I2779" s="78">
        <v>17319</v>
      </c>
      <c r="J2779">
        <v>202104</v>
      </c>
      <c r="K2779" s="78">
        <v>17319</v>
      </c>
      <c r="L2779" s="77">
        <f t="shared" si="300"/>
        <v>-4.8699999999989814</v>
      </c>
      <c r="M2779" s="78">
        <v>-28832</v>
      </c>
      <c r="N2779" s="78">
        <v>-993.08987000000002</v>
      </c>
      <c r="O2779" s="78">
        <v>2465</v>
      </c>
      <c r="P2779" s="78">
        <v>21.421220000000002</v>
      </c>
      <c r="Q2779" s="144">
        <v>-28215.75</v>
      </c>
      <c r="R2779" s="78">
        <v>-3118</v>
      </c>
      <c r="S2779" s="78">
        <v>23661</v>
      </c>
      <c r="T2779" s="78">
        <v>3405</v>
      </c>
      <c r="U2779" s="78">
        <v>68398</v>
      </c>
      <c r="V2779" s="219">
        <v>-4.9782157373022606E-2</v>
      </c>
      <c r="W2779" s="78">
        <v>-6349</v>
      </c>
      <c r="X2779" s="78">
        <v>-6349</v>
      </c>
      <c r="Y2779" s="78">
        <v>-9439</v>
      </c>
      <c r="Z2779" s="78">
        <v>-16817</v>
      </c>
      <c r="AA2779" s="78">
        <v>125.97</v>
      </c>
      <c r="AB2779" s="78">
        <v>167.1</v>
      </c>
      <c r="AC2779" s="78">
        <v>7715</v>
      </c>
      <c r="AD2779" s="104">
        <v>-0.36318</v>
      </c>
      <c r="AE2779" s="78">
        <v>37859</v>
      </c>
      <c r="AF2779" s="104">
        <v>0.16571</v>
      </c>
      <c r="AG2779" s="78">
        <v>7305</v>
      </c>
      <c r="AH2779" s="104">
        <v>-2.0866699999999998</v>
      </c>
      <c r="AI2779" s="78">
        <v>-21972</v>
      </c>
      <c r="AJ2779" s="104">
        <v>-0.21934999999999999</v>
      </c>
      <c r="AK2779" s="78">
        <v>17500</v>
      </c>
      <c r="AL2779" s="78">
        <v>17000</v>
      </c>
      <c r="AM2779" s="8">
        <v>17300</v>
      </c>
      <c r="AN2779" s="78">
        <v>112</v>
      </c>
      <c r="AO2779" s="78">
        <v>17500</v>
      </c>
      <c r="AP2779" s="78">
        <v>16300</v>
      </c>
      <c r="AQ2779" s="78">
        <v>17300</v>
      </c>
      <c r="AR2779" s="78">
        <v>617</v>
      </c>
      <c r="AS2779" s="78">
        <v>17500</v>
      </c>
      <c r="AT2779" s="78">
        <v>17000</v>
      </c>
      <c r="AU2779" s="78">
        <v>17300</v>
      </c>
      <c r="AV2779" s="78">
        <v>112</v>
      </c>
      <c r="AW2779" s="77">
        <v>18.71</v>
      </c>
      <c r="AX2779" s="144">
        <f t="shared" si="295"/>
        <v>0.72</v>
      </c>
      <c r="AY2779" s="144">
        <f t="shared" si="296"/>
        <v>0.42</v>
      </c>
      <c r="AZ2779" s="144">
        <f t="shared" si="297"/>
        <v>0.43</v>
      </c>
      <c r="BA2779" s="54">
        <f t="shared" si="298"/>
        <v>19.154175955340534</v>
      </c>
      <c r="BB2779" s="54">
        <f t="shared" si="299"/>
        <v>16.395824044659463</v>
      </c>
    </row>
    <row r="2780" spans="1:54" x14ac:dyDescent="0.25">
      <c r="A2780" s="3">
        <v>44307</v>
      </c>
      <c r="B2780" s="77">
        <v>17202.11</v>
      </c>
      <c r="C2780" s="77">
        <v>4450.8232799999996</v>
      </c>
      <c r="D2780" s="77">
        <v>-202.39830000000001</v>
      </c>
      <c r="E2780" s="77">
        <f t="shared" si="301"/>
        <v>-146.18340000000009</v>
      </c>
      <c r="F2780" s="77">
        <v>-1.903</v>
      </c>
      <c r="G2780" s="77">
        <v>-53.8018</v>
      </c>
      <c r="H2780" t="s">
        <v>2030</v>
      </c>
      <c r="I2780" s="78">
        <v>17231</v>
      </c>
      <c r="J2780">
        <v>202105</v>
      </c>
      <c r="K2780" s="78">
        <v>17138</v>
      </c>
      <c r="L2780" s="77">
        <f t="shared" si="300"/>
        <v>-64.110000000000582</v>
      </c>
      <c r="M2780" s="78">
        <v>-26668</v>
      </c>
      <c r="N2780" s="78">
        <v>-911.30011999999999</v>
      </c>
      <c r="O2780" s="78">
        <v>-6671</v>
      </c>
      <c r="P2780" s="78">
        <v>-57.151580000000003</v>
      </c>
      <c r="Q2780" s="144">
        <v>-28335.75</v>
      </c>
      <c r="R2780" s="78">
        <v>-3746</v>
      </c>
      <c r="S2780" s="78">
        <v>23176</v>
      </c>
      <c r="T2780" s="78">
        <v>-4424</v>
      </c>
      <c r="U2780" s="78">
        <v>46945</v>
      </c>
      <c r="V2780" s="219">
        <v>9.4237938012567898E-2</v>
      </c>
      <c r="W2780" s="78">
        <v>-4263</v>
      </c>
      <c r="X2780" s="78">
        <v>-4263</v>
      </c>
      <c r="Y2780" s="78">
        <v>-7319</v>
      </c>
      <c r="Z2780" s="78">
        <v>-13785</v>
      </c>
      <c r="AA2780" s="78">
        <v>107.34</v>
      </c>
      <c r="AB2780" s="78">
        <v>156.81</v>
      </c>
      <c r="AC2780" s="78">
        <v>-1048</v>
      </c>
      <c r="AD2780" s="104">
        <v>0.67510999999999999</v>
      </c>
      <c r="AE2780" s="78">
        <v>9615</v>
      </c>
      <c r="AF2780" s="104">
        <v>-0.1133</v>
      </c>
      <c r="AG2780" s="78">
        <v>-2329</v>
      </c>
      <c r="AH2780" s="104">
        <v>-1.0152399999999999</v>
      </c>
      <c r="AI2780" s="78">
        <v>-4742</v>
      </c>
      <c r="AJ2780" s="104">
        <v>8.2369999999999999E-2</v>
      </c>
      <c r="AK2780" s="78">
        <v>17500</v>
      </c>
      <c r="AL2780" s="78">
        <v>16000</v>
      </c>
      <c r="AM2780" s="8">
        <v>17100</v>
      </c>
      <c r="AN2780" s="78">
        <v>614</v>
      </c>
      <c r="AO2780" s="78">
        <v>17000</v>
      </c>
      <c r="AP2780" s="78">
        <v>15800</v>
      </c>
      <c r="AQ2780" s="78">
        <v>17100</v>
      </c>
      <c r="AR2780" s="78">
        <v>900</v>
      </c>
      <c r="AS2780" s="78">
        <v>17200</v>
      </c>
      <c r="AT2780" s="78">
        <v>16800</v>
      </c>
      <c r="AU2780" s="78">
        <v>17200</v>
      </c>
      <c r="AV2780" s="78">
        <v>292</v>
      </c>
      <c r="AW2780" s="77">
        <v>18.75</v>
      </c>
      <c r="AX2780" s="144">
        <f t="shared" si="295"/>
        <v>0.75</v>
      </c>
      <c r="AY2780" s="144">
        <f t="shared" si="296"/>
        <v>0.44</v>
      </c>
      <c r="AZ2780" s="144">
        <f t="shared" si="297"/>
        <v>0.44</v>
      </c>
      <c r="BA2780" s="54">
        <f t="shared" si="298"/>
        <v>19.270838025570274</v>
      </c>
      <c r="BB2780" s="54">
        <f t="shared" si="299"/>
        <v>16.37816197442972</v>
      </c>
    </row>
    <row r="2781" spans="1:54" x14ac:dyDescent="0.25">
      <c r="A2781" s="3">
        <v>44308</v>
      </c>
      <c r="B2781" s="77">
        <v>17096.97</v>
      </c>
      <c r="C2781" s="77">
        <v>6523.8835499999996</v>
      </c>
      <c r="D2781" s="77">
        <v>29.242699999999999</v>
      </c>
      <c r="E2781" s="77">
        <f t="shared" si="301"/>
        <v>-63.129900000000021</v>
      </c>
      <c r="F2781" s="77">
        <v>1.0133000000000001</v>
      </c>
      <c r="G2781" s="77">
        <v>-59.154499999999999</v>
      </c>
      <c r="H2781">
        <v>0</v>
      </c>
      <c r="I2781" s="78">
        <v>17109</v>
      </c>
      <c r="J2781">
        <v>202105</v>
      </c>
      <c r="K2781" s="78">
        <v>17109</v>
      </c>
      <c r="L2781" s="77">
        <f t="shared" si="300"/>
        <v>12.029999999998836</v>
      </c>
      <c r="M2781" s="78">
        <v>-28734</v>
      </c>
      <c r="N2781" s="78">
        <v>-980.43946000000005</v>
      </c>
      <c r="O2781" s="78">
        <v>-2313</v>
      </c>
      <c r="P2781" s="78">
        <v>-19.779789999999998</v>
      </c>
      <c r="Q2781" s="144">
        <v>-29312.25</v>
      </c>
      <c r="R2781" s="78">
        <v>-3978</v>
      </c>
      <c r="S2781" s="78">
        <v>22801</v>
      </c>
      <c r="T2781" s="78">
        <v>-2135</v>
      </c>
      <c r="U2781" s="78">
        <v>55470</v>
      </c>
      <c r="V2781" s="219">
        <v>3.848927348116099E-2</v>
      </c>
      <c r="W2781" s="78">
        <v>-5325</v>
      </c>
      <c r="X2781" s="78">
        <v>-5325</v>
      </c>
      <c r="Y2781" s="78">
        <v>-8554</v>
      </c>
      <c r="Z2781" s="78">
        <v>-12751</v>
      </c>
      <c r="AA2781" s="78">
        <v>115.24</v>
      </c>
      <c r="AB2781" s="78">
        <v>145.84</v>
      </c>
      <c r="AC2781" s="78">
        <v>914</v>
      </c>
      <c r="AD2781" s="104">
        <v>0.60733999999999999</v>
      </c>
      <c r="AE2781" s="78">
        <v>13638</v>
      </c>
      <c r="AF2781" s="104">
        <v>0.10771</v>
      </c>
      <c r="AG2781" s="78">
        <v>3435</v>
      </c>
      <c r="AH2781" s="104">
        <v>-1.6835899999999999</v>
      </c>
      <c r="AI2781" s="78">
        <v>-1277</v>
      </c>
      <c r="AJ2781" s="104">
        <v>-5.0160000000000003E-2</v>
      </c>
      <c r="AK2781" s="78">
        <v>17800</v>
      </c>
      <c r="AL2781" s="78">
        <v>16000</v>
      </c>
      <c r="AM2781" s="8">
        <v>17100</v>
      </c>
      <c r="AN2781" s="78">
        <v>618</v>
      </c>
      <c r="AO2781" s="78">
        <v>17000</v>
      </c>
      <c r="AP2781" s="78">
        <v>15800</v>
      </c>
      <c r="AQ2781" s="78">
        <v>17100</v>
      </c>
      <c r="AR2781" s="78">
        <v>933</v>
      </c>
      <c r="AS2781" s="78">
        <v>17600</v>
      </c>
      <c r="AT2781" s="78">
        <v>16600</v>
      </c>
      <c r="AU2781" s="78">
        <v>17150</v>
      </c>
      <c r="AV2781" s="78">
        <v>279</v>
      </c>
      <c r="AW2781" s="77">
        <v>19.34</v>
      </c>
      <c r="AX2781" s="144">
        <f t="shared" si="295"/>
        <v>0.86</v>
      </c>
      <c r="AY2781" s="144">
        <f t="shared" si="296"/>
        <v>0.51</v>
      </c>
      <c r="AZ2781" s="144">
        <f t="shared" si="297"/>
        <v>0.54</v>
      </c>
      <c r="BA2781" s="54">
        <f t="shared" si="298"/>
        <v>19.501442995186572</v>
      </c>
      <c r="BB2781" s="54">
        <f t="shared" si="299"/>
        <v>16.311557004813416</v>
      </c>
    </row>
    <row r="2782" spans="1:54" x14ac:dyDescent="0.25">
      <c r="A2782" s="3">
        <v>44309</v>
      </c>
      <c r="B2782" s="77">
        <v>17300.27</v>
      </c>
      <c r="C2782" s="77">
        <v>4588.3689700000004</v>
      </c>
      <c r="D2782" s="77">
        <v>190.70359999999999</v>
      </c>
      <c r="E2782" s="77">
        <f t="shared" si="301"/>
        <v>485.42859999999996</v>
      </c>
      <c r="F2782" s="77">
        <v>1.4112</v>
      </c>
      <c r="G2782" s="77">
        <v>19.366500000000002</v>
      </c>
      <c r="H2782">
        <v>0</v>
      </c>
      <c r="I2782" s="78">
        <v>17257</v>
      </c>
      <c r="J2782">
        <v>202105</v>
      </c>
      <c r="K2782" s="78">
        <v>17257</v>
      </c>
      <c r="L2782" s="77">
        <f t="shared" si="300"/>
        <v>-43.270000000000437</v>
      </c>
      <c r="M2782" s="78">
        <v>-29457</v>
      </c>
      <c r="N2782" s="78">
        <v>-1013.94375</v>
      </c>
      <c r="O2782" s="78">
        <v>4828</v>
      </c>
      <c r="P2782" s="78">
        <v>41.649679999999996</v>
      </c>
      <c r="Q2782" s="144">
        <v>-28250</v>
      </c>
      <c r="R2782" s="78">
        <v>-3699</v>
      </c>
      <c r="S2782" s="78">
        <v>22563</v>
      </c>
      <c r="T2782" s="78">
        <v>4340</v>
      </c>
      <c r="U2782" s="78">
        <v>59445</v>
      </c>
      <c r="V2782" s="219">
        <v>-7.3008663470434859E-2</v>
      </c>
      <c r="W2782" s="78">
        <v>-6511</v>
      </c>
      <c r="X2782" s="78">
        <v>-6511</v>
      </c>
      <c r="Y2782" s="78">
        <v>-10500</v>
      </c>
      <c r="Z2782" s="78">
        <v>-12008</v>
      </c>
      <c r="AA2782" s="78">
        <v>122.87</v>
      </c>
      <c r="AB2782" s="78">
        <v>153.54</v>
      </c>
      <c r="AC2782" s="78">
        <v>2706</v>
      </c>
      <c r="AD2782" s="104">
        <v>0.51075999999999999</v>
      </c>
      <c r="AE2782" s="78">
        <v>15466</v>
      </c>
      <c r="AF2782" s="104">
        <v>-7.6969999999999997E-2</v>
      </c>
      <c r="AG2782" s="78">
        <v>10137</v>
      </c>
      <c r="AH2782" s="104">
        <v>-1.37157</v>
      </c>
      <c r="AI2782" s="78">
        <v>-493</v>
      </c>
      <c r="AJ2782" s="104">
        <v>-0.20749000000000001</v>
      </c>
      <c r="AK2782" s="78">
        <v>17500</v>
      </c>
      <c r="AL2782" s="78">
        <v>16000</v>
      </c>
      <c r="AM2782" s="8">
        <v>17300</v>
      </c>
      <c r="AN2782" s="78">
        <v>562</v>
      </c>
      <c r="AO2782" s="78">
        <v>17000</v>
      </c>
      <c r="AP2782" s="78">
        <v>15800</v>
      </c>
      <c r="AQ2782" s="78">
        <v>17200</v>
      </c>
      <c r="AR2782" s="78">
        <v>865</v>
      </c>
      <c r="AS2782" s="78">
        <v>17600</v>
      </c>
      <c r="AT2782" s="78">
        <v>16600</v>
      </c>
      <c r="AU2782" s="78">
        <v>17300</v>
      </c>
      <c r="AV2782" s="78">
        <v>215</v>
      </c>
      <c r="AW2782" s="77">
        <v>18.59</v>
      </c>
      <c r="AX2782" s="144">
        <f t="shared" si="295"/>
        <v>0.68</v>
      </c>
      <c r="AY2782" s="144">
        <f t="shared" si="296"/>
        <v>0.4</v>
      </c>
      <c r="AZ2782" s="144">
        <f t="shared" si="297"/>
        <v>0.41</v>
      </c>
      <c r="BA2782" s="54">
        <f t="shared" si="298"/>
        <v>19.50421867475638</v>
      </c>
      <c r="BB2782" s="54">
        <f t="shared" si="299"/>
        <v>16.31078132524361</v>
      </c>
    </row>
    <row r="2783" spans="1:54" x14ac:dyDescent="0.25">
      <c r="A2783" s="3">
        <v>44312</v>
      </c>
      <c r="B2783" s="77">
        <v>17572.29</v>
      </c>
      <c r="C2783" s="77">
        <v>4733.0615799999996</v>
      </c>
      <c r="D2783" s="77">
        <v>160.30119999999999</v>
      </c>
      <c r="E2783" s="77">
        <f t="shared" si="301"/>
        <v>811.50279999999998</v>
      </c>
      <c r="F2783" s="77">
        <v>-8.6151999999999997</v>
      </c>
      <c r="G2783" s="77">
        <v>48.267099999999999</v>
      </c>
      <c r="H2783">
        <v>0</v>
      </c>
      <c r="I2783" s="78">
        <v>17530</v>
      </c>
      <c r="J2783">
        <v>202105</v>
      </c>
      <c r="K2783" s="78">
        <v>17530</v>
      </c>
      <c r="L2783" s="77">
        <f t="shared" si="300"/>
        <v>-42.290000000000873</v>
      </c>
      <c r="M2783" s="78">
        <v>-30486</v>
      </c>
      <c r="N2783" s="78">
        <v>-1065.8769400000001</v>
      </c>
      <c r="O2783" s="78">
        <v>7939</v>
      </c>
      <c r="P2783" s="78">
        <v>69.565089999999998</v>
      </c>
      <c r="Q2783" s="144">
        <v>-28501.25</v>
      </c>
      <c r="R2783" s="78">
        <v>-2824</v>
      </c>
      <c r="S2783" s="78">
        <v>22938</v>
      </c>
      <c r="T2783" s="78">
        <v>5075</v>
      </c>
      <c r="U2783" s="78">
        <v>68775</v>
      </c>
      <c r="V2783" s="219">
        <v>-7.3791348600508899E-2</v>
      </c>
      <c r="W2783" s="78">
        <v>-6444</v>
      </c>
      <c r="X2783" s="78">
        <v>-6444</v>
      </c>
      <c r="Y2783" s="78">
        <v>-11033</v>
      </c>
      <c r="Z2783" s="78">
        <v>-12184</v>
      </c>
      <c r="AA2783" s="78">
        <v>123.01</v>
      </c>
      <c r="AB2783" s="78">
        <v>180.64</v>
      </c>
      <c r="AC2783" s="78">
        <v>6577</v>
      </c>
      <c r="AD2783" s="104">
        <v>0.62531000000000003</v>
      </c>
      <c r="AE2783" s="78">
        <v>15896</v>
      </c>
      <c r="AF2783" s="104">
        <v>5.586E-2</v>
      </c>
      <c r="AG2783" s="78">
        <v>12379</v>
      </c>
      <c r="AH2783" s="104">
        <v>-0.92398000000000002</v>
      </c>
      <c r="AI2783" s="78">
        <v>-9291</v>
      </c>
      <c r="AJ2783" s="104">
        <v>-0.49973000000000001</v>
      </c>
      <c r="AK2783" s="78">
        <v>17700</v>
      </c>
      <c r="AL2783" s="78">
        <v>16000</v>
      </c>
      <c r="AM2783" s="8">
        <v>17500</v>
      </c>
      <c r="AN2783" s="78">
        <v>567</v>
      </c>
      <c r="AO2783" s="78">
        <v>17000</v>
      </c>
      <c r="AP2783" s="78">
        <v>15800</v>
      </c>
      <c r="AQ2783" s="78">
        <v>17500</v>
      </c>
      <c r="AR2783" s="78">
        <v>887</v>
      </c>
      <c r="AS2783" s="78">
        <v>17600</v>
      </c>
      <c r="AT2783" s="78">
        <v>17000</v>
      </c>
      <c r="AU2783" s="78">
        <v>17550</v>
      </c>
      <c r="AV2783" s="78">
        <v>170</v>
      </c>
      <c r="AW2783" s="77">
        <v>19.45</v>
      </c>
      <c r="AX2783" s="144">
        <f t="shared" si="295"/>
        <v>0.93</v>
      </c>
      <c r="AY2783" s="144">
        <f t="shared" si="296"/>
        <v>0.55000000000000004</v>
      </c>
      <c r="AZ2783" s="144">
        <f t="shared" si="297"/>
        <v>0.55000000000000004</v>
      </c>
      <c r="BA2783" s="54">
        <f t="shared" si="298"/>
        <v>19.716305366488221</v>
      </c>
      <c r="BB2783" s="54">
        <f t="shared" si="299"/>
        <v>16.237694633511772</v>
      </c>
    </row>
    <row r="2784" spans="1:54" x14ac:dyDescent="0.25">
      <c r="A2784" s="3">
        <v>44313</v>
      </c>
      <c r="B2784" s="77">
        <v>17595.900000000001</v>
      </c>
      <c r="C2784" s="77">
        <v>5005.8918400000002</v>
      </c>
      <c r="D2784" s="77">
        <v>30.6038</v>
      </c>
      <c r="E2784" s="77">
        <f t="shared" si="301"/>
        <v>610.5829</v>
      </c>
      <c r="F2784" s="77">
        <v>-14.003599999999999</v>
      </c>
      <c r="G2784" s="77">
        <v>-14.975199999999999</v>
      </c>
      <c r="H2784">
        <v>0</v>
      </c>
      <c r="I2784" s="78">
        <v>17571</v>
      </c>
      <c r="J2784">
        <v>202105</v>
      </c>
      <c r="K2784" s="78">
        <v>17571</v>
      </c>
      <c r="L2784" s="77">
        <f t="shared" si="300"/>
        <v>-24.900000000001455</v>
      </c>
      <c r="M2784" s="78">
        <v>-31451</v>
      </c>
      <c r="N2784" s="78">
        <v>-1102.23579</v>
      </c>
      <c r="O2784" s="78">
        <v>6223</v>
      </c>
      <c r="P2784" s="78">
        <v>54.673450000000003</v>
      </c>
      <c r="Q2784" s="144">
        <v>-29895.25</v>
      </c>
      <c r="R2784" s="78">
        <v>-2811</v>
      </c>
      <c r="S2784" s="78">
        <v>23788</v>
      </c>
      <c r="T2784" s="78">
        <v>3022</v>
      </c>
      <c r="U2784" s="78">
        <v>66955</v>
      </c>
      <c r="V2784" s="219">
        <v>-4.5134792024494066E-2</v>
      </c>
      <c r="W2784" s="78">
        <v>-6539</v>
      </c>
      <c r="X2784" s="78">
        <v>-9597</v>
      </c>
      <c r="Y2784" s="78">
        <v>-10757</v>
      </c>
      <c r="Z2784" s="78">
        <v>-14562</v>
      </c>
      <c r="AA2784" s="78">
        <v>116.25</v>
      </c>
      <c r="AB2784" s="78">
        <v>168.91</v>
      </c>
      <c r="AC2784" s="78">
        <v>7375</v>
      </c>
      <c r="AD2784" s="104">
        <v>0.59746999999999995</v>
      </c>
      <c r="AE2784" s="78">
        <v>17127</v>
      </c>
      <c r="AF2784" s="104">
        <v>2.7699999999999999E-2</v>
      </c>
      <c r="AG2784" s="78">
        <v>3402</v>
      </c>
      <c r="AH2784" s="104">
        <v>-1.1823399999999999</v>
      </c>
      <c r="AI2784" s="78">
        <v>-2166</v>
      </c>
      <c r="AJ2784" s="104">
        <v>-0.29275000000000001</v>
      </c>
      <c r="AK2784" s="78">
        <v>17800</v>
      </c>
      <c r="AL2784" s="78">
        <v>16000</v>
      </c>
      <c r="AM2784" s="8">
        <v>17600</v>
      </c>
      <c r="AN2784" s="78">
        <v>560</v>
      </c>
      <c r="AO2784" s="78">
        <v>17000</v>
      </c>
      <c r="AP2784" s="78">
        <v>15800</v>
      </c>
      <c r="AQ2784" s="78">
        <v>17500</v>
      </c>
      <c r="AR2784" s="78">
        <v>882</v>
      </c>
      <c r="AS2784" s="78">
        <v>17700</v>
      </c>
      <c r="AT2784" s="78">
        <v>17400</v>
      </c>
      <c r="AU2784" s="78">
        <v>17600</v>
      </c>
      <c r="AV2784" s="78">
        <v>112</v>
      </c>
      <c r="AW2784" s="77">
        <v>19.79</v>
      </c>
      <c r="AX2784" s="144">
        <f t="shared" si="295"/>
        <v>0.96</v>
      </c>
      <c r="AY2784" s="144">
        <f t="shared" si="296"/>
        <v>0.56999999999999995</v>
      </c>
      <c r="AZ2784" s="144">
        <f t="shared" si="297"/>
        <v>0.56999999999999995</v>
      </c>
      <c r="BA2784" s="54">
        <f t="shared" si="298"/>
        <v>19.987471504381151</v>
      </c>
      <c r="BB2784" s="54">
        <f t="shared" si="299"/>
        <v>16.21452849561884</v>
      </c>
    </row>
    <row r="2785" spans="1:54" x14ac:dyDescent="0.25">
      <c r="A2785" s="3">
        <v>44314</v>
      </c>
      <c r="B2785" s="77">
        <v>17567.53</v>
      </c>
      <c r="C2785" s="77">
        <v>5111.5945899999997</v>
      </c>
      <c r="D2785" s="77">
        <v>60.023100000000007</v>
      </c>
      <c r="E2785" s="77">
        <f t="shared" si="301"/>
        <v>583.42859999999996</v>
      </c>
      <c r="F2785" s="77">
        <v>-11.663900000000002</v>
      </c>
      <c r="G2785" s="77">
        <v>10.604900000000001</v>
      </c>
      <c r="H2785" t="s">
        <v>2031</v>
      </c>
      <c r="I2785" s="78">
        <v>17533</v>
      </c>
      <c r="J2785">
        <v>202105</v>
      </c>
      <c r="K2785" s="78">
        <v>17533</v>
      </c>
      <c r="L2785" s="77">
        <f t="shared" si="300"/>
        <v>-34.529999999998836</v>
      </c>
      <c r="M2785" s="78">
        <v>-33341</v>
      </c>
      <c r="N2785" s="78">
        <v>-1166.25506</v>
      </c>
      <c r="O2785" s="78">
        <v>1276</v>
      </c>
      <c r="P2785" s="78">
        <v>11.194269999999999</v>
      </c>
      <c r="Q2785" s="144">
        <v>-33022</v>
      </c>
      <c r="R2785" s="78">
        <v>-2811</v>
      </c>
      <c r="S2785" s="78">
        <v>23991</v>
      </c>
      <c r="T2785" s="78">
        <v>-1008</v>
      </c>
      <c r="U2785" s="78">
        <v>65291</v>
      </c>
      <c r="V2785" s="219">
        <v>1.5438574995022285E-2</v>
      </c>
      <c r="W2785" s="78">
        <v>-6835</v>
      </c>
      <c r="X2785" s="78">
        <v>-6835</v>
      </c>
      <c r="Y2785" s="78">
        <v>-10385</v>
      </c>
      <c r="Z2785" s="78">
        <v>-17100</v>
      </c>
      <c r="AA2785" s="78">
        <v>106.98</v>
      </c>
      <c r="AB2785" s="78">
        <v>177.02</v>
      </c>
      <c r="AC2785" s="78">
        <v>2356</v>
      </c>
      <c r="AD2785" s="104">
        <v>0.22039</v>
      </c>
      <c r="AE2785" s="78">
        <v>10125</v>
      </c>
      <c r="AF2785" s="104">
        <v>8.0000000000000004E-4</v>
      </c>
      <c r="AG2785" s="78">
        <v>-4083</v>
      </c>
      <c r="AH2785" s="104">
        <v>-1.9557199999999999</v>
      </c>
      <c r="AI2785" s="78">
        <v>-6017</v>
      </c>
      <c r="AJ2785" s="104">
        <v>-0.16489999999999999</v>
      </c>
      <c r="AK2785" s="78">
        <v>17800</v>
      </c>
      <c r="AL2785" s="78">
        <v>16000</v>
      </c>
      <c r="AM2785" s="8">
        <v>17500</v>
      </c>
      <c r="AN2785" s="78">
        <v>554</v>
      </c>
      <c r="AO2785" s="78">
        <v>19800</v>
      </c>
      <c r="AP2785" s="78">
        <v>15800</v>
      </c>
      <c r="AQ2785" s="78">
        <v>17500</v>
      </c>
      <c r="AR2785" s="78">
        <v>878</v>
      </c>
      <c r="AS2785" s="78">
        <v>17950</v>
      </c>
      <c r="AT2785" s="78">
        <v>17000</v>
      </c>
      <c r="AU2785" s="78">
        <v>17550</v>
      </c>
      <c r="AV2785" s="78">
        <v>282</v>
      </c>
      <c r="AW2785" s="77">
        <v>19.98</v>
      </c>
      <c r="AX2785" s="144">
        <f t="shared" si="295"/>
        <v>1</v>
      </c>
      <c r="AY2785" s="144">
        <f t="shared" si="296"/>
        <v>0.59</v>
      </c>
      <c r="AZ2785" s="144">
        <f t="shared" si="297"/>
        <v>0.56999999999999995</v>
      </c>
      <c r="BA2785" s="54">
        <f t="shared" si="298"/>
        <v>20.219751849602169</v>
      </c>
      <c r="BB2785" s="54">
        <f t="shared" si="299"/>
        <v>16.11324815039783</v>
      </c>
    </row>
    <row r="2786" spans="1:54" x14ac:dyDescent="0.25">
      <c r="A2786" s="3">
        <v>44315</v>
      </c>
      <c r="B2786" s="77">
        <v>17566.66</v>
      </c>
      <c r="C2786" s="77">
        <v>5480.2057699999996</v>
      </c>
      <c r="D2786" s="77">
        <v>-62.951400000000007</v>
      </c>
      <c r="E2786" s="77">
        <f t="shared" si="301"/>
        <v>408.30930000000001</v>
      </c>
      <c r="F2786" s="77">
        <v>-18.621400000000001</v>
      </c>
      <c r="G2786" s="77">
        <v>2.3668</v>
      </c>
      <c r="H2786">
        <v>0</v>
      </c>
      <c r="I2786" s="78">
        <v>17571</v>
      </c>
      <c r="J2786">
        <v>202105</v>
      </c>
      <c r="K2786" s="78">
        <v>17571</v>
      </c>
      <c r="L2786" s="77">
        <f t="shared" si="300"/>
        <v>4.3400000000001455</v>
      </c>
      <c r="M2786" s="78">
        <v>-32008</v>
      </c>
      <c r="N2786" s="78">
        <v>-1121.70814</v>
      </c>
      <c r="O2786" s="78">
        <v>3442</v>
      </c>
      <c r="P2786" s="78">
        <v>30.242519999999999</v>
      </c>
      <c r="Q2786" s="144">
        <v>-31147.5</v>
      </c>
      <c r="R2786" s="78">
        <v>-2818</v>
      </c>
      <c r="S2786" s="78">
        <v>24389</v>
      </c>
      <c r="T2786" s="78">
        <v>1481</v>
      </c>
      <c r="U2786" s="78">
        <v>65447</v>
      </c>
      <c r="V2786" s="219">
        <v>-2.2628997509435117E-2</v>
      </c>
      <c r="W2786" s="78">
        <v>-6456</v>
      </c>
      <c r="X2786" s="78">
        <v>-9509</v>
      </c>
      <c r="Y2786" s="78">
        <v>-9500</v>
      </c>
      <c r="Z2786" s="78">
        <v>-14358</v>
      </c>
      <c r="AA2786" s="78">
        <v>119.22</v>
      </c>
      <c r="AB2786" s="78">
        <v>162.69999999999999</v>
      </c>
      <c r="AC2786" s="78">
        <v>5428</v>
      </c>
      <c r="AD2786" s="104">
        <v>4.1860000000000001E-2</v>
      </c>
      <c r="AE2786" s="78">
        <v>10733</v>
      </c>
      <c r="AF2786" s="104">
        <v>-4.9860000000000002E-2</v>
      </c>
      <c r="AG2786" s="78">
        <v>3987</v>
      </c>
      <c r="AH2786" s="104">
        <v>-1.7489600000000001</v>
      </c>
      <c r="AI2786" s="78">
        <v>1170</v>
      </c>
      <c r="AJ2786" s="104">
        <v>-0.18462999999999999</v>
      </c>
      <c r="AK2786" s="78">
        <v>18000</v>
      </c>
      <c r="AL2786" s="78">
        <v>16000</v>
      </c>
      <c r="AM2786" s="8">
        <v>17600</v>
      </c>
      <c r="AN2786" s="78">
        <v>502</v>
      </c>
      <c r="AO2786" s="78">
        <v>19800</v>
      </c>
      <c r="AP2786" s="78">
        <v>15800</v>
      </c>
      <c r="AQ2786" s="78">
        <v>17500</v>
      </c>
      <c r="AR2786" s="78">
        <v>832</v>
      </c>
      <c r="AS2786" s="78">
        <v>18000</v>
      </c>
      <c r="AT2786" s="78">
        <v>17100</v>
      </c>
      <c r="AU2786" s="78">
        <v>17600</v>
      </c>
      <c r="AV2786" s="78">
        <v>229</v>
      </c>
      <c r="AW2786" s="77">
        <v>18.760000000000002</v>
      </c>
      <c r="AX2786" s="144">
        <f t="shared" si="295"/>
        <v>0.82</v>
      </c>
      <c r="AY2786" s="144">
        <f t="shared" si="296"/>
        <v>0.48</v>
      </c>
      <c r="AZ2786" s="144">
        <f t="shared" si="297"/>
        <v>0.46</v>
      </c>
      <c r="BA2786" s="54">
        <f t="shared" si="298"/>
        <v>20.274844598560463</v>
      </c>
      <c r="BB2786" s="54">
        <f t="shared" si="299"/>
        <v>16.142155401439538</v>
      </c>
    </row>
    <row r="2787" spans="1:54" x14ac:dyDescent="0.25">
      <c r="A2787" s="3">
        <v>44319</v>
      </c>
      <c r="B2787" s="77">
        <v>17222.349999999999</v>
      </c>
      <c r="C2787" s="77">
        <v>5977.9488300000003</v>
      </c>
      <c r="D2787" s="77">
        <v>-81.775700000000001</v>
      </c>
      <c r="E2787" s="77">
        <f t="shared" si="301"/>
        <v>491.81609999999978</v>
      </c>
      <c r="F2787" s="77">
        <v>-24.066500000000001</v>
      </c>
      <c r="G2787" s="77">
        <v>-92.258499999999998</v>
      </c>
      <c r="H2787">
        <v>0</v>
      </c>
      <c r="I2787" s="78">
        <v>17253</v>
      </c>
      <c r="J2787">
        <v>202105</v>
      </c>
      <c r="K2787" s="78">
        <v>17253</v>
      </c>
      <c r="L2787" s="77">
        <f t="shared" si="300"/>
        <v>30.650000000001455</v>
      </c>
      <c r="M2787" s="78">
        <v>-36251</v>
      </c>
      <c r="N2787" s="78">
        <v>-1247.90354</v>
      </c>
      <c r="O2787" s="78">
        <v>-12959</v>
      </c>
      <c r="P2787" s="78">
        <v>-111.77785</v>
      </c>
      <c r="Q2787" s="144">
        <v>-39490.75</v>
      </c>
      <c r="R2787" s="78">
        <v>-3278</v>
      </c>
      <c r="S2787" s="78">
        <v>24446</v>
      </c>
      <c r="T2787" s="78">
        <v>-13443</v>
      </c>
      <c r="U2787" s="78">
        <v>74639</v>
      </c>
      <c r="V2787" s="219">
        <v>0.18010691461568348</v>
      </c>
      <c r="W2787" s="78">
        <v>-7852</v>
      </c>
      <c r="X2787" s="78">
        <v>-11301</v>
      </c>
      <c r="Y2787" s="78">
        <v>-9874</v>
      </c>
      <c r="Z2787" s="78">
        <v>-16194</v>
      </c>
      <c r="AA2787" s="78">
        <v>88.01</v>
      </c>
      <c r="AB2787" s="78">
        <v>118.44</v>
      </c>
      <c r="AC2787" s="78">
        <v>1366</v>
      </c>
      <c r="AD2787" s="104">
        <v>0.32590999999999998</v>
      </c>
      <c r="AE2787" s="78">
        <v>16543</v>
      </c>
      <c r="AF2787" s="104">
        <v>3.524E-2</v>
      </c>
      <c r="AG2787" s="78">
        <v>-14209</v>
      </c>
      <c r="AH2787" s="104">
        <v>-2.4346899999999998</v>
      </c>
      <c r="AI2787" s="78">
        <v>12524</v>
      </c>
      <c r="AJ2787" s="104">
        <v>1.0071300000000001</v>
      </c>
      <c r="AK2787" s="78">
        <v>18000</v>
      </c>
      <c r="AL2787" s="78">
        <v>16000</v>
      </c>
      <c r="AM2787" s="8">
        <v>17300</v>
      </c>
      <c r="AN2787" s="78">
        <v>533</v>
      </c>
      <c r="AO2787" s="78">
        <v>19800</v>
      </c>
      <c r="AP2787" s="78">
        <v>15800</v>
      </c>
      <c r="AQ2787" s="78">
        <v>17200</v>
      </c>
      <c r="AR2787" s="78">
        <v>880</v>
      </c>
      <c r="AS2787" s="78">
        <v>17500</v>
      </c>
      <c r="AT2787" s="78">
        <v>17000</v>
      </c>
      <c r="AU2787" s="78">
        <v>17300</v>
      </c>
      <c r="AV2787" s="78">
        <v>195</v>
      </c>
      <c r="AW2787" s="77">
        <v>21.42</v>
      </c>
      <c r="AX2787" s="144">
        <f t="shared" si="295"/>
        <v>1</v>
      </c>
      <c r="AY2787" s="144">
        <f t="shared" si="296"/>
        <v>0.67</v>
      </c>
      <c r="AZ2787" s="144">
        <f t="shared" si="297"/>
        <v>0.62</v>
      </c>
      <c r="BA2787" s="54">
        <f t="shared" si="298"/>
        <v>20.891879666197568</v>
      </c>
      <c r="BB2787" s="54">
        <f t="shared" si="299"/>
        <v>15.904120333802437</v>
      </c>
    </row>
    <row r="2788" spans="1:54" x14ac:dyDescent="0.25">
      <c r="A2788" s="3">
        <v>44320</v>
      </c>
      <c r="B2788" s="77">
        <v>16933.78</v>
      </c>
      <c r="C2788" s="77">
        <v>6723.0730000000003</v>
      </c>
      <c r="D2788" s="77">
        <v>0.82180000000000009</v>
      </c>
      <c r="E2788" s="77">
        <f t="shared" si="301"/>
        <v>338.10629999999998</v>
      </c>
      <c r="F2788" s="77">
        <v>-20.730900000000002</v>
      </c>
      <c r="G2788" s="77">
        <v>-60.936899999999994</v>
      </c>
      <c r="H2788">
        <v>0</v>
      </c>
      <c r="I2788" s="78">
        <v>16933</v>
      </c>
      <c r="J2788">
        <v>202105</v>
      </c>
      <c r="K2788" s="78">
        <v>16933</v>
      </c>
      <c r="L2788" s="77">
        <f t="shared" si="300"/>
        <v>-0.77999999999883585</v>
      </c>
      <c r="M2788" s="78">
        <v>-39364</v>
      </c>
      <c r="N2788" s="78">
        <v>-1329.7084299999999</v>
      </c>
      <c r="O2788" s="78">
        <v>-15419</v>
      </c>
      <c r="P2788" s="78">
        <v>-130.5017</v>
      </c>
      <c r="Q2788" s="144">
        <v>-43218.75</v>
      </c>
      <c r="R2788" s="78">
        <v>-4016</v>
      </c>
      <c r="S2788" s="78">
        <v>24394</v>
      </c>
      <c r="T2788" s="78">
        <v>-15147</v>
      </c>
      <c r="U2788" s="78">
        <v>79331</v>
      </c>
      <c r="V2788" s="219">
        <v>0.19093418713995791</v>
      </c>
      <c r="W2788" s="78">
        <v>-9816</v>
      </c>
      <c r="X2788" s="78">
        <v>-13073</v>
      </c>
      <c r="Y2788" s="78">
        <v>-13471</v>
      </c>
      <c r="Z2788" s="78">
        <v>-22016</v>
      </c>
      <c r="AA2788" s="78">
        <v>92.32</v>
      </c>
      <c r="AB2788" s="78">
        <v>101.43</v>
      </c>
      <c r="AC2788" s="78">
        <v>5334</v>
      </c>
      <c r="AD2788" s="104">
        <v>0.68181999999999998</v>
      </c>
      <c r="AE2788" s="78">
        <v>24919</v>
      </c>
      <c r="AF2788" s="104">
        <v>0.73412999999999995</v>
      </c>
      <c r="AG2788" s="78">
        <v>-31443</v>
      </c>
      <c r="AH2788" s="104">
        <v>-2.2111999999999998</v>
      </c>
      <c r="AI2788" s="78">
        <v>17112</v>
      </c>
      <c r="AJ2788" s="104">
        <v>1.51457</v>
      </c>
      <c r="AK2788" s="78">
        <v>18000</v>
      </c>
      <c r="AL2788" s="78">
        <v>16000</v>
      </c>
      <c r="AM2788" s="8">
        <v>16900</v>
      </c>
      <c r="AN2788" s="78">
        <v>582</v>
      </c>
      <c r="AO2788" s="78">
        <v>19800</v>
      </c>
      <c r="AP2788" s="78">
        <v>15800</v>
      </c>
      <c r="AQ2788" s="78">
        <v>16900</v>
      </c>
      <c r="AR2788" s="78">
        <v>919</v>
      </c>
      <c r="AS2788" s="78">
        <v>17500</v>
      </c>
      <c r="AT2788" s="78">
        <v>17000</v>
      </c>
      <c r="AU2788" s="78">
        <v>16950</v>
      </c>
      <c r="AV2788" s="78">
        <v>150</v>
      </c>
      <c r="AW2788" s="77">
        <v>23.34</v>
      </c>
      <c r="AX2788" s="144">
        <f t="shared" si="295"/>
        <v>1</v>
      </c>
      <c r="AY2788" s="144">
        <f t="shared" si="296"/>
        <v>0.79</v>
      </c>
      <c r="AZ2788" s="144">
        <f t="shared" si="297"/>
        <v>0.74</v>
      </c>
      <c r="BA2788" s="54">
        <f t="shared" si="298"/>
        <v>21.965246776965976</v>
      </c>
      <c r="BB2788" s="54">
        <f t="shared" si="299"/>
        <v>15.454753223034025</v>
      </c>
    </row>
    <row r="2789" spans="1:54" x14ac:dyDescent="0.25">
      <c r="A2789" s="3">
        <v>44321</v>
      </c>
      <c r="B2789" s="77">
        <v>16843.439999999999</v>
      </c>
      <c r="C2789" s="77">
        <v>4643.3658599999999</v>
      </c>
      <c r="D2789" s="77">
        <v>-132.69639999999998</v>
      </c>
      <c r="E2789" s="77">
        <f t="shared" si="301"/>
        <v>60.843099999999964</v>
      </c>
      <c r="F2789" s="77">
        <v>2.0876999999999999</v>
      </c>
      <c r="G2789" s="77">
        <v>-45.97</v>
      </c>
      <c r="H2789" t="s">
        <v>2032</v>
      </c>
      <c r="I2789" s="78">
        <v>16769</v>
      </c>
      <c r="J2789">
        <v>202105</v>
      </c>
      <c r="K2789" s="78">
        <v>16769</v>
      </c>
      <c r="L2789" s="77">
        <f t="shared" si="300"/>
        <v>-74.43999999999869</v>
      </c>
      <c r="M2789" s="78">
        <v>-38754</v>
      </c>
      <c r="N2789" s="78">
        <v>-1295.59196</v>
      </c>
      <c r="O2789" s="78">
        <v>-4825</v>
      </c>
      <c r="P2789" s="78">
        <v>-40.414999999999999</v>
      </c>
      <c r="Q2789" s="144">
        <v>-39960.25</v>
      </c>
      <c r="R2789" s="78">
        <v>-4710</v>
      </c>
      <c r="S2789" s="78">
        <v>23017</v>
      </c>
      <c r="T2789" s="78">
        <v>-5915</v>
      </c>
      <c r="U2789" s="78">
        <v>76607</v>
      </c>
      <c r="V2789" s="219">
        <v>7.7212265197697333E-2</v>
      </c>
      <c r="W2789" s="78">
        <v>-8548</v>
      </c>
      <c r="X2789" s="78">
        <v>-11829</v>
      </c>
      <c r="Y2789" s="78">
        <v>-13122</v>
      </c>
      <c r="Z2789" s="78">
        <v>-19210</v>
      </c>
      <c r="AA2789" s="78">
        <v>111.58</v>
      </c>
      <c r="AB2789" s="78">
        <v>124.32</v>
      </c>
      <c r="AC2789" s="78">
        <v>650</v>
      </c>
      <c r="AD2789" s="104">
        <v>0.77683999999999997</v>
      </c>
      <c r="AE2789" s="78">
        <v>15296</v>
      </c>
      <c r="AF2789" s="104">
        <v>0.39641999999999999</v>
      </c>
      <c r="AG2789" s="78">
        <v>-14818</v>
      </c>
      <c r="AH2789" s="104">
        <v>-1.60423</v>
      </c>
      <c r="AI2789" s="78">
        <v>5191</v>
      </c>
      <c r="AJ2789" s="104">
        <v>0.80530000000000002</v>
      </c>
      <c r="AK2789" s="78">
        <v>18000</v>
      </c>
      <c r="AL2789" s="78">
        <v>16000</v>
      </c>
      <c r="AM2789" s="8">
        <v>16800</v>
      </c>
      <c r="AN2789" s="78">
        <v>576</v>
      </c>
      <c r="AO2789" s="78">
        <v>19800</v>
      </c>
      <c r="AP2789" s="78">
        <v>15800</v>
      </c>
      <c r="AQ2789" s="78">
        <v>16700</v>
      </c>
      <c r="AR2789" s="78">
        <v>942</v>
      </c>
      <c r="AS2789" s="78">
        <v>17500</v>
      </c>
      <c r="AT2789" s="78">
        <v>16200</v>
      </c>
      <c r="AU2789" s="78">
        <v>16800</v>
      </c>
      <c r="AV2789" s="78">
        <v>401</v>
      </c>
      <c r="AW2789" s="77">
        <v>24.94</v>
      </c>
      <c r="AX2789" s="144">
        <f t="shared" si="295"/>
        <v>1</v>
      </c>
      <c r="AY2789" s="144">
        <f t="shared" si="296"/>
        <v>0.91</v>
      </c>
      <c r="AZ2789" s="144">
        <f t="shared" si="297"/>
        <v>0.89</v>
      </c>
      <c r="BA2789" s="54">
        <f t="shared" si="298"/>
        <v>23.300798003007877</v>
      </c>
      <c r="BB2789" s="54">
        <f t="shared" si="299"/>
        <v>14.889201996992126</v>
      </c>
    </row>
    <row r="2790" spans="1:54" x14ac:dyDescent="0.25">
      <c r="A2790" s="3">
        <v>44322</v>
      </c>
      <c r="B2790" s="77">
        <v>16994.36</v>
      </c>
      <c r="C2790" s="77">
        <v>4959.57528</v>
      </c>
      <c r="D2790" s="77">
        <v>-69.150400000000005</v>
      </c>
      <c r="E2790" s="77">
        <f t="shared" si="301"/>
        <v>-72.911499999999947</v>
      </c>
      <c r="F2790" s="77">
        <v>16.682700000000001</v>
      </c>
      <c r="G2790" s="77">
        <v>-17.799800000000001</v>
      </c>
      <c r="H2790">
        <v>0</v>
      </c>
      <c r="I2790" s="78">
        <v>16944</v>
      </c>
      <c r="J2790">
        <v>202105</v>
      </c>
      <c r="K2790" s="78">
        <v>16944</v>
      </c>
      <c r="L2790" s="77">
        <f t="shared" si="300"/>
        <v>-50.360000000000582</v>
      </c>
      <c r="M2790" s="78">
        <v>-34174</v>
      </c>
      <c r="N2790" s="78">
        <v>-1154.20436</v>
      </c>
      <c r="O2790" s="78">
        <v>1923</v>
      </c>
      <c r="P2790" s="78">
        <v>16.321079999999998</v>
      </c>
      <c r="Q2790" s="144">
        <v>-33693.25</v>
      </c>
      <c r="R2790" s="78">
        <v>-4301</v>
      </c>
      <c r="S2790" s="78">
        <v>22305</v>
      </c>
      <c r="T2790" s="78">
        <v>3560</v>
      </c>
      <c r="U2790" s="78">
        <v>76138</v>
      </c>
      <c r="V2790" s="219">
        <v>-4.675720402427172E-2</v>
      </c>
      <c r="W2790" s="78">
        <v>-6973</v>
      </c>
      <c r="X2790" s="78">
        <v>-10016</v>
      </c>
      <c r="Y2790" s="78">
        <v>-12292</v>
      </c>
      <c r="Z2790" s="78">
        <v>-14147</v>
      </c>
      <c r="AA2790" s="78">
        <v>109.68</v>
      </c>
      <c r="AB2790" s="78">
        <v>121.83</v>
      </c>
      <c r="AC2790" s="78">
        <v>3182</v>
      </c>
      <c r="AD2790" s="104">
        <v>0.66473000000000004</v>
      </c>
      <c r="AE2790" s="78">
        <v>17133</v>
      </c>
      <c r="AF2790" s="104">
        <v>0.18140000000000001</v>
      </c>
      <c r="AG2790" s="78">
        <v>-8912</v>
      </c>
      <c r="AH2790" s="104">
        <v>-1.36765</v>
      </c>
      <c r="AI2790" s="78">
        <v>9257</v>
      </c>
      <c r="AJ2790" s="104">
        <v>0.58487</v>
      </c>
      <c r="AK2790" s="78">
        <v>18000</v>
      </c>
      <c r="AL2790" s="78">
        <v>16000</v>
      </c>
      <c r="AM2790" s="8">
        <v>16900</v>
      </c>
      <c r="AN2790" s="78">
        <v>497</v>
      </c>
      <c r="AO2790" s="78">
        <v>19800</v>
      </c>
      <c r="AP2790" s="78">
        <v>15800</v>
      </c>
      <c r="AQ2790" s="78">
        <v>16900</v>
      </c>
      <c r="AR2790" s="78">
        <v>876</v>
      </c>
      <c r="AS2790" s="78">
        <v>17400</v>
      </c>
      <c r="AT2790" s="78">
        <v>16300</v>
      </c>
      <c r="AU2790" s="78">
        <v>16950</v>
      </c>
      <c r="AV2790" s="78">
        <v>323</v>
      </c>
      <c r="AW2790" s="77">
        <v>21.55</v>
      </c>
      <c r="AX2790" s="144">
        <f t="shared" si="295"/>
        <v>0.93</v>
      </c>
      <c r="AY2790" s="144">
        <f t="shared" si="296"/>
        <v>0.69</v>
      </c>
      <c r="AZ2790" s="144">
        <f t="shared" si="297"/>
        <v>0.6</v>
      </c>
      <c r="BA2790" s="54">
        <f t="shared" si="298"/>
        <v>23.539309253045513</v>
      </c>
      <c r="BB2790" s="54">
        <f t="shared" si="299"/>
        <v>15.111690746954491</v>
      </c>
    </row>
    <row r="2791" spans="1:54" x14ac:dyDescent="0.25">
      <c r="A2791" s="3">
        <v>44323</v>
      </c>
      <c r="B2791" s="77">
        <v>17285</v>
      </c>
      <c r="C2791" s="77">
        <v>4591.0726299999997</v>
      </c>
      <c r="D2791" s="77">
        <v>160.5676</v>
      </c>
      <c r="E2791" s="77">
        <f t="shared" si="301"/>
        <v>76.7136</v>
      </c>
      <c r="F2791" s="77">
        <v>8.9113000000000007</v>
      </c>
      <c r="G2791" s="77">
        <v>68.081999999999994</v>
      </c>
      <c r="H2791">
        <v>0</v>
      </c>
      <c r="I2791" s="78">
        <v>17287</v>
      </c>
      <c r="J2791">
        <v>202105</v>
      </c>
      <c r="K2791" s="78">
        <v>17287</v>
      </c>
      <c r="L2791" s="77">
        <f t="shared" si="300"/>
        <v>2</v>
      </c>
      <c r="M2791" s="78">
        <v>-36030</v>
      </c>
      <c r="N2791" s="78">
        <v>-1241.15807</v>
      </c>
      <c r="O2791" s="78">
        <v>3334</v>
      </c>
      <c r="P2791" s="78">
        <v>28.828800000000001</v>
      </c>
      <c r="Q2791" s="144">
        <v>-35196.5</v>
      </c>
      <c r="R2791" s="78">
        <v>-3307</v>
      </c>
      <c r="S2791" s="78">
        <v>22640</v>
      </c>
      <c r="T2791" s="78">
        <v>5197</v>
      </c>
      <c r="U2791" s="78">
        <v>83871</v>
      </c>
      <c r="V2791" s="219">
        <v>-6.1964206936843486E-2</v>
      </c>
      <c r="W2791" s="78">
        <v>-8170</v>
      </c>
      <c r="X2791" s="78">
        <v>-8170</v>
      </c>
      <c r="Y2791" s="78">
        <v>-13522</v>
      </c>
      <c r="Z2791" s="78">
        <v>-17202</v>
      </c>
      <c r="AA2791" s="78">
        <v>111.43</v>
      </c>
      <c r="AB2791" s="78">
        <v>142.16</v>
      </c>
      <c r="AC2791" s="78">
        <v>2595</v>
      </c>
      <c r="AD2791" s="104">
        <v>0.39573000000000003</v>
      </c>
      <c r="AE2791" s="78">
        <v>13972</v>
      </c>
      <c r="AF2791" s="104">
        <v>-0.14623</v>
      </c>
      <c r="AG2791" s="78">
        <v>-2717</v>
      </c>
      <c r="AH2791" s="104">
        <v>-1.18727</v>
      </c>
      <c r="AI2791" s="78">
        <v>7526</v>
      </c>
      <c r="AJ2791" s="104">
        <v>0.32454</v>
      </c>
      <c r="AK2791" s="78">
        <v>17500</v>
      </c>
      <c r="AL2791" s="78">
        <v>16000</v>
      </c>
      <c r="AM2791" s="8">
        <v>17300</v>
      </c>
      <c r="AN2791" s="78">
        <v>417</v>
      </c>
      <c r="AO2791" s="78">
        <v>18000</v>
      </c>
      <c r="AP2791" s="78">
        <v>15800</v>
      </c>
      <c r="AQ2791" s="78">
        <v>17200</v>
      </c>
      <c r="AR2791" s="78">
        <v>805</v>
      </c>
      <c r="AS2791" s="78">
        <v>17500</v>
      </c>
      <c r="AT2791" s="78">
        <v>16800</v>
      </c>
      <c r="AU2791" s="78">
        <v>17300</v>
      </c>
      <c r="AV2791" s="78">
        <v>243</v>
      </c>
      <c r="AW2791" s="77">
        <v>20.23</v>
      </c>
      <c r="AX2791" s="144">
        <f t="shared" ref="AX2791:AX2854" si="302">PERCENTRANK(AW2762:AW2791,AW2791,2)</f>
        <v>0.86</v>
      </c>
      <c r="AY2791" s="144">
        <f t="shared" ref="AY2791:AY2854" si="303">PERCENTRANK(AW2742:AW2791,AW2791,2)</f>
        <v>0.63</v>
      </c>
      <c r="AZ2791" s="144">
        <f t="shared" ref="AZ2791:AZ2854" si="304">PERCENTRANK(AW2692:AW2791,AW2791,2)</f>
        <v>0.53</v>
      </c>
      <c r="BA2791" s="54">
        <f t="shared" ref="BA2791:BA2854" si="305">AVERAGE(AW2772:AW2791)+2*_xlfn.STDEV.S(AW2772:AW2791)</f>
        <v>23.511229006047216</v>
      </c>
      <c r="BB2791" s="54">
        <f t="shared" ref="BB2791:BB2854" si="306">AVERAGE(AW2772:AW2791)-2*_xlfn.STDEV.S(AW2772:AW2791)</f>
        <v>15.524770993952783</v>
      </c>
    </row>
    <row r="2792" spans="1:54" x14ac:dyDescent="0.25">
      <c r="A2792" s="3">
        <v>44326</v>
      </c>
      <c r="B2792" s="77">
        <v>17235.61</v>
      </c>
      <c r="C2792" s="77">
        <v>5013.9582300000002</v>
      </c>
      <c r="D2792" s="77">
        <v>-24.8691</v>
      </c>
      <c r="E2792" s="77">
        <f t="shared" si="301"/>
        <v>98.049700000000044</v>
      </c>
      <c r="F2792" s="77">
        <v>16.685400000000001</v>
      </c>
      <c r="G2792" s="77">
        <v>-0.28850000000000003</v>
      </c>
      <c r="H2792">
        <v>0</v>
      </c>
      <c r="I2792" s="78">
        <v>17228</v>
      </c>
      <c r="J2792">
        <v>202105</v>
      </c>
      <c r="K2792" s="78">
        <v>17228</v>
      </c>
      <c r="L2792" s="77">
        <f t="shared" si="300"/>
        <v>-7.6100000000005821</v>
      </c>
      <c r="M2792" s="78">
        <v>-37519</v>
      </c>
      <c r="N2792" s="78">
        <v>-1287.8510100000001</v>
      </c>
      <c r="O2792" s="78">
        <v>-3450</v>
      </c>
      <c r="P2792" s="78">
        <v>-29.685949999999998</v>
      </c>
      <c r="Q2792" s="144">
        <v>-38381.5</v>
      </c>
      <c r="R2792" s="78">
        <v>-3318</v>
      </c>
      <c r="S2792" s="78">
        <v>23349</v>
      </c>
      <c r="T2792" s="78">
        <v>-307</v>
      </c>
      <c r="U2792" s="78">
        <v>81174</v>
      </c>
      <c r="V2792" s="219">
        <v>3.7819991622933453E-3</v>
      </c>
      <c r="W2792" s="78">
        <v>-9509</v>
      </c>
      <c r="X2792" s="78">
        <v>-9509</v>
      </c>
      <c r="Y2792" s="78">
        <v>-14417</v>
      </c>
      <c r="Z2792" s="78">
        <v>-20735</v>
      </c>
      <c r="AA2792" s="78">
        <v>99.49</v>
      </c>
      <c r="AB2792" s="78">
        <v>133.69</v>
      </c>
      <c r="AC2792" s="78">
        <v>2688</v>
      </c>
      <c r="AD2792" s="104">
        <v>0.25802999999999998</v>
      </c>
      <c r="AE2792" s="78">
        <v>14779</v>
      </c>
      <c r="AF2792" s="104">
        <v>-0.24918000000000001</v>
      </c>
      <c r="AG2792" s="78">
        <v>-9642</v>
      </c>
      <c r="AH2792" s="104">
        <v>-1.7494799999999999</v>
      </c>
      <c r="AI2792" s="78">
        <v>15128</v>
      </c>
      <c r="AJ2792" s="104">
        <v>0.69688000000000005</v>
      </c>
      <c r="AK2792" s="78">
        <v>18000</v>
      </c>
      <c r="AL2792" s="78">
        <v>16000</v>
      </c>
      <c r="AM2792" s="8">
        <v>17200</v>
      </c>
      <c r="AN2792" s="78">
        <v>374</v>
      </c>
      <c r="AO2792" s="78">
        <v>18000</v>
      </c>
      <c r="AP2792" s="78">
        <v>15800</v>
      </c>
      <c r="AQ2792" s="78">
        <v>17200</v>
      </c>
      <c r="AR2792" s="78">
        <v>749</v>
      </c>
      <c r="AS2792" s="78">
        <v>17500</v>
      </c>
      <c r="AT2792" s="78">
        <v>16850</v>
      </c>
      <c r="AU2792" s="78">
        <v>17250</v>
      </c>
      <c r="AV2792" s="78">
        <v>184</v>
      </c>
      <c r="AW2792" s="77">
        <v>19.64</v>
      </c>
      <c r="AX2792" s="144">
        <f t="shared" si="302"/>
        <v>0.75</v>
      </c>
      <c r="AY2792" s="144">
        <f t="shared" si="303"/>
        <v>0.59</v>
      </c>
      <c r="AZ2792" s="144">
        <f t="shared" si="304"/>
        <v>0.5</v>
      </c>
      <c r="BA2792" s="54">
        <f t="shared" si="305"/>
        <v>23.452265798191377</v>
      </c>
      <c r="BB2792" s="54">
        <f t="shared" si="306"/>
        <v>15.858734201808625</v>
      </c>
    </row>
    <row r="2793" spans="1:54" x14ac:dyDescent="0.25">
      <c r="A2793" s="3">
        <v>44327</v>
      </c>
      <c r="B2793" s="77">
        <v>16583.13</v>
      </c>
      <c r="C2793" s="77">
        <v>7250.85815</v>
      </c>
      <c r="D2793" s="77">
        <v>-424.17949999999996</v>
      </c>
      <c r="E2793" s="77">
        <f t="shared" si="301"/>
        <v>-250.71830000000006</v>
      </c>
      <c r="F2793" s="77">
        <v>15.1868</v>
      </c>
      <c r="G2793" s="77">
        <v>-137.92770000000002</v>
      </c>
      <c r="H2793">
        <v>0</v>
      </c>
      <c r="I2793" s="78">
        <v>16556</v>
      </c>
      <c r="J2793">
        <v>202105</v>
      </c>
      <c r="K2793" s="78">
        <v>16556</v>
      </c>
      <c r="L2793" s="77">
        <f t="shared" si="300"/>
        <v>-27.130000000001019</v>
      </c>
      <c r="M2793" s="78">
        <v>-32518</v>
      </c>
      <c r="N2793" s="78">
        <v>-1071.45823</v>
      </c>
      <c r="O2793" s="78">
        <v>-11371</v>
      </c>
      <c r="P2793" s="78">
        <v>-94.100530000000006</v>
      </c>
      <c r="Q2793" s="144">
        <v>-35360.75</v>
      </c>
      <c r="R2793" s="78">
        <v>-5777</v>
      </c>
      <c r="S2793" s="78">
        <v>23483</v>
      </c>
      <c r="T2793" s="78">
        <v>-4755</v>
      </c>
      <c r="U2793" s="78">
        <v>86115</v>
      </c>
      <c r="V2793" s="219">
        <v>5.5216861174011499E-2</v>
      </c>
      <c r="W2793" s="78">
        <v>-7224</v>
      </c>
      <c r="X2793" s="78">
        <v>-7224</v>
      </c>
      <c r="Y2793" s="78">
        <v>-9588</v>
      </c>
      <c r="Z2793" s="78">
        <v>-12873</v>
      </c>
      <c r="AA2793" s="78">
        <v>103.95</v>
      </c>
      <c r="AB2793" s="78">
        <v>97.4</v>
      </c>
      <c r="AC2793" s="78">
        <v>-3112</v>
      </c>
      <c r="AD2793" s="104">
        <v>0.35364000000000001</v>
      </c>
      <c r="AE2793" s="78">
        <v>14038</v>
      </c>
      <c r="AF2793" s="104">
        <v>0.10281999999999999</v>
      </c>
      <c r="AG2793" s="78">
        <v>-36969</v>
      </c>
      <c r="AH2793" s="104">
        <v>-1.1482699999999999</v>
      </c>
      <c r="AI2793" s="78">
        <v>17772</v>
      </c>
      <c r="AJ2793" s="104">
        <v>3.8849200000000002</v>
      </c>
      <c r="AK2793" s="78">
        <v>17200</v>
      </c>
      <c r="AL2793" s="78">
        <v>16400</v>
      </c>
      <c r="AM2793" s="8">
        <v>16600</v>
      </c>
      <c r="AN2793" s="78">
        <v>529</v>
      </c>
      <c r="AO2793" s="78">
        <v>18000</v>
      </c>
      <c r="AP2793" s="78">
        <v>15800</v>
      </c>
      <c r="AQ2793" s="78">
        <v>16500</v>
      </c>
      <c r="AR2793" s="78">
        <v>951</v>
      </c>
      <c r="AS2793" s="78">
        <v>17000</v>
      </c>
      <c r="AT2793" s="78">
        <v>16850</v>
      </c>
      <c r="AU2793" s="78">
        <v>16600</v>
      </c>
      <c r="AV2793" s="78">
        <v>237</v>
      </c>
      <c r="AW2793" s="77">
        <v>26.59</v>
      </c>
      <c r="AX2793" s="144">
        <f t="shared" si="302"/>
        <v>1</v>
      </c>
      <c r="AY2793" s="144">
        <f t="shared" si="303"/>
        <v>0.97</v>
      </c>
      <c r="AZ2793" s="144">
        <f t="shared" si="304"/>
        <v>0.96</v>
      </c>
      <c r="BA2793" s="54">
        <f t="shared" si="305"/>
        <v>24.860960065538109</v>
      </c>
      <c r="BB2793" s="54">
        <f t="shared" si="306"/>
        <v>15.377039934461884</v>
      </c>
    </row>
    <row r="2794" spans="1:54" x14ac:dyDescent="0.25">
      <c r="A2794" s="3">
        <v>44328</v>
      </c>
      <c r="B2794" s="77">
        <v>15902.37</v>
      </c>
      <c r="C2794" s="77">
        <v>7828.2532600000004</v>
      </c>
      <c r="D2794" s="77">
        <v>-122.12090000000001</v>
      </c>
      <c r="E2794" s="77">
        <f t="shared" si="301"/>
        <v>-355.33100000000002</v>
      </c>
      <c r="F2794" s="77">
        <v>2.8994</v>
      </c>
      <c r="G2794" s="77">
        <v>-63.005699999999997</v>
      </c>
      <c r="H2794" t="s">
        <v>2033</v>
      </c>
      <c r="I2794" s="78">
        <v>15692</v>
      </c>
      <c r="J2794">
        <v>202105</v>
      </c>
      <c r="K2794" s="78">
        <v>15692</v>
      </c>
      <c r="L2794" s="77">
        <f t="shared" si="300"/>
        <v>-210.3700000000008</v>
      </c>
      <c r="M2794" s="78">
        <v>-24863</v>
      </c>
      <c r="N2794" s="78">
        <v>-774.49787000000003</v>
      </c>
      <c r="O2794" s="78">
        <v>-1061</v>
      </c>
      <c r="P2794" s="78">
        <v>-8.2599099999999996</v>
      </c>
      <c r="Q2794" s="144">
        <v>-25128.25</v>
      </c>
      <c r="R2794" s="78">
        <v>-7778</v>
      </c>
      <c r="S2794" s="78">
        <v>22387</v>
      </c>
      <c r="T2794" s="78">
        <v>8490</v>
      </c>
      <c r="U2794" s="78">
        <v>69815</v>
      </c>
      <c r="V2794" s="219">
        <v>-0.12160710449043902</v>
      </c>
      <c r="W2794" s="78">
        <v>-3777</v>
      </c>
      <c r="X2794" s="78">
        <v>-3777</v>
      </c>
      <c r="Y2794" s="78">
        <v>-3647</v>
      </c>
      <c r="Z2794" s="78">
        <v>-4499</v>
      </c>
      <c r="AA2794" s="78">
        <v>108.43</v>
      </c>
      <c r="AB2794" s="78">
        <v>108.18</v>
      </c>
      <c r="AC2794" s="78">
        <v>-10464</v>
      </c>
      <c r="AD2794" s="104">
        <v>0.58094999999999997</v>
      </c>
      <c r="AE2794" s="78">
        <v>2807</v>
      </c>
      <c r="AF2794" s="104">
        <v>0.24568000000000001</v>
      </c>
      <c r="AG2794" s="78">
        <v>-29044</v>
      </c>
      <c r="AH2794" s="104">
        <v>-1.2850299999999999</v>
      </c>
      <c r="AI2794" s="78">
        <v>11557</v>
      </c>
      <c r="AJ2794" s="104">
        <v>3.0165000000000002</v>
      </c>
      <c r="AK2794" s="78">
        <v>17000</v>
      </c>
      <c r="AL2794" s="78">
        <v>16900</v>
      </c>
      <c r="AM2794" s="8">
        <v>15700</v>
      </c>
      <c r="AN2794" s="78">
        <v>731</v>
      </c>
      <c r="AO2794" s="78">
        <v>18000</v>
      </c>
      <c r="AP2794" s="78">
        <v>15800</v>
      </c>
      <c r="AQ2794" s="78">
        <v>15600</v>
      </c>
      <c r="AR2794" s="78">
        <v>1305</v>
      </c>
      <c r="AS2794" s="78">
        <v>17000</v>
      </c>
      <c r="AT2794" s="78">
        <v>16900</v>
      </c>
      <c r="AU2794" s="78">
        <v>15700</v>
      </c>
      <c r="AV2794" s="78">
        <v>731</v>
      </c>
      <c r="AW2794" s="77">
        <v>38.94</v>
      </c>
      <c r="AX2794" s="144">
        <f t="shared" si="302"/>
        <v>1</v>
      </c>
      <c r="AY2794" s="144">
        <f t="shared" si="303"/>
        <v>1</v>
      </c>
      <c r="AZ2794" s="144">
        <f t="shared" si="304"/>
        <v>1</v>
      </c>
      <c r="BA2794" s="54">
        <f t="shared" si="305"/>
        <v>30.726662104796688</v>
      </c>
      <c r="BB2794" s="54">
        <f t="shared" si="306"/>
        <v>11.627337895203306</v>
      </c>
    </row>
    <row r="2795" spans="1:54" x14ac:dyDescent="0.25">
      <c r="A2795" s="3">
        <v>44329</v>
      </c>
      <c r="B2795" s="77">
        <v>15670.1</v>
      </c>
      <c r="C2795" s="77">
        <v>5745.8361999999997</v>
      </c>
      <c r="D2795" s="77">
        <v>-226.95849999999999</v>
      </c>
      <c r="E2795" s="77">
        <f t="shared" si="301"/>
        <v>-564.43420000000003</v>
      </c>
      <c r="F2795" s="77">
        <v>8.6603999999999992</v>
      </c>
      <c r="G2795" s="77">
        <v>-41.141000000000005</v>
      </c>
      <c r="H2795">
        <v>0</v>
      </c>
      <c r="I2795" s="78">
        <v>15566</v>
      </c>
      <c r="J2795">
        <v>202105</v>
      </c>
      <c r="K2795" s="78">
        <v>15566</v>
      </c>
      <c r="L2795" s="77">
        <f t="shared" si="300"/>
        <v>-104.10000000000036</v>
      </c>
      <c r="M2795" s="78">
        <v>-21792</v>
      </c>
      <c r="N2795" s="78">
        <v>-672.76387</v>
      </c>
      <c r="O2795" s="78">
        <v>-1205</v>
      </c>
      <c r="P2795" s="78">
        <v>-9.3248999999999995</v>
      </c>
      <c r="Q2795" s="144">
        <v>-22093.25</v>
      </c>
      <c r="R2795" s="78">
        <v>-7499</v>
      </c>
      <c r="S2795" s="78">
        <v>21828</v>
      </c>
      <c r="T2795" s="78">
        <v>6594</v>
      </c>
      <c r="U2795" s="78">
        <v>64577</v>
      </c>
      <c r="V2795" s="219">
        <v>-0.10211065859361693</v>
      </c>
      <c r="W2795" s="78">
        <v>-868</v>
      </c>
      <c r="X2795" s="78">
        <v>-868</v>
      </c>
      <c r="Y2795" s="78">
        <v>-2912</v>
      </c>
      <c r="Z2795" s="78">
        <v>-3769</v>
      </c>
      <c r="AA2795" s="78">
        <v>96.04</v>
      </c>
      <c r="AB2795" s="78">
        <v>112.09</v>
      </c>
      <c r="AC2795" s="78">
        <v>-14914</v>
      </c>
      <c r="AD2795" s="104">
        <v>-3.2590000000000001E-2</v>
      </c>
      <c r="AE2795" s="78">
        <v>-1007</v>
      </c>
      <c r="AF2795" s="104">
        <v>7.3699999999999998E-3</v>
      </c>
      <c r="AG2795" s="78">
        <v>-25075</v>
      </c>
      <c r="AH2795" s="104">
        <v>-0.27305000000000001</v>
      </c>
      <c r="AI2795" s="78">
        <v>2508</v>
      </c>
      <c r="AJ2795" s="104">
        <v>1.71892</v>
      </c>
      <c r="AK2795" s="78">
        <v>17000</v>
      </c>
      <c r="AL2795" s="78">
        <v>15000</v>
      </c>
      <c r="AM2795" s="8">
        <v>15550</v>
      </c>
      <c r="AN2795" s="78">
        <v>561</v>
      </c>
      <c r="AO2795" s="78">
        <v>15600</v>
      </c>
      <c r="AP2795" s="78">
        <v>15800</v>
      </c>
      <c r="AQ2795" s="78">
        <v>15500</v>
      </c>
      <c r="AR2795" s="78">
        <v>1130</v>
      </c>
      <c r="AS2795" s="78">
        <v>17000</v>
      </c>
      <c r="AT2795" s="78">
        <v>15000</v>
      </c>
      <c r="AU2795" s="78">
        <v>15550</v>
      </c>
      <c r="AV2795" s="78">
        <v>561</v>
      </c>
      <c r="AW2795" s="77">
        <v>34.020000000000003</v>
      </c>
      <c r="AX2795" s="144">
        <f t="shared" si="302"/>
        <v>0.96</v>
      </c>
      <c r="AY2795" s="144">
        <f t="shared" si="303"/>
        <v>0.97</v>
      </c>
      <c r="AZ2795" s="144">
        <f t="shared" si="304"/>
        <v>0.98</v>
      </c>
      <c r="BA2795" s="54">
        <f t="shared" si="305"/>
        <v>32.981230553179515</v>
      </c>
      <c r="BB2795" s="54">
        <f t="shared" si="306"/>
        <v>10.978769446820479</v>
      </c>
    </row>
    <row r="2796" spans="1:54" x14ac:dyDescent="0.25">
      <c r="A2796" s="3">
        <v>44330</v>
      </c>
      <c r="B2796" s="77">
        <v>15827.09</v>
      </c>
      <c r="C2796" s="77">
        <v>5161.7219500000001</v>
      </c>
      <c r="D2796" s="77">
        <v>-136.60599999999999</v>
      </c>
      <c r="E2796" s="77">
        <f t="shared" si="301"/>
        <v>-744.21170000000006</v>
      </c>
      <c r="F2796" s="77">
        <v>24.9269</v>
      </c>
      <c r="G2796" s="77">
        <v>-36.118099999999998</v>
      </c>
      <c r="H2796">
        <v>0</v>
      </c>
      <c r="I2796" s="78">
        <v>15772</v>
      </c>
      <c r="J2796">
        <v>202105</v>
      </c>
      <c r="K2796" s="78">
        <v>15772</v>
      </c>
      <c r="L2796" s="77">
        <f t="shared" si="300"/>
        <v>-55.090000000000146</v>
      </c>
      <c r="M2796" s="78">
        <v>-15524</v>
      </c>
      <c r="N2796" s="78">
        <v>-483.69375000000002</v>
      </c>
      <c r="O2796" s="78">
        <v>2302</v>
      </c>
      <c r="P2796" s="78">
        <v>18.203189999999999</v>
      </c>
      <c r="Q2796" s="144">
        <v>-14948.5</v>
      </c>
      <c r="R2796" s="78">
        <v>-6882</v>
      </c>
      <c r="S2796" s="78">
        <v>19686</v>
      </c>
      <c r="T2796" s="78">
        <v>10803</v>
      </c>
      <c r="U2796" s="78">
        <v>63603</v>
      </c>
      <c r="V2796" s="219">
        <v>-0.16985047875100232</v>
      </c>
      <c r="W2796" s="78">
        <v>2170</v>
      </c>
      <c r="X2796" s="78">
        <v>2170</v>
      </c>
      <c r="Y2796" s="78">
        <v>1438</v>
      </c>
      <c r="Z2796" s="78">
        <v>1175</v>
      </c>
      <c r="AA2796" s="78">
        <v>102.94</v>
      </c>
      <c r="AB2796" s="78">
        <v>114.7</v>
      </c>
      <c r="AC2796" s="78">
        <v>-13658</v>
      </c>
      <c r="AD2796" s="104">
        <v>8.5260000000000002E-2</v>
      </c>
      <c r="AE2796" s="78">
        <v>-5817</v>
      </c>
      <c r="AF2796" s="104">
        <v>-1.0988500000000001</v>
      </c>
      <c r="AG2796" s="78">
        <v>-18381</v>
      </c>
      <c r="AH2796" s="104">
        <v>-6.1539999999999997E-2</v>
      </c>
      <c r="AI2796" s="78">
        <v>-12562</v>
      </c>
      <c r="AJ2796" s="104">
        <v>1.10999</v>
      </c>
      <c r="AK2796" s="78">
        <v>17000</v>
      </c>
      <c r="AL2796" s="78">
        <v>15000</v>
      </c>
      <c r="AM2796" s="8">
        <v>15750</v>
      </c>
      <c r="AN2796" s="78">
        <v>465</v>
      </c>
      <c r="AO2796" s="78">
        <v>18000</v>
      </c>
      <c r="AP2796" s="78">
        <v>15800</v>
      </c>
      <c r="AQ2796" s="78">
        <v>15700</v>
      </c>
      <c r="AR2796" s="78">
        <v>1010</v>
      </c>
      <c r="AS2796" s="78">
        <v>17000</v>
      </c>
      <c r="AT2796" s="78">
        <v>15000</v>
      </c>
      <c r="AU2796" s="78">
        <v>15750</v>
      </c>
      <c r="AV2796" s="78">
        <v>465</v>
      </c>
      <c r="AW2796" s="77">
        <v>32.450000000000003</v>
      </c>
      <c r="AX2796" s="144">
        <f t="shared" si="302"/>
        <v>0.93</v>
      </c>
      <c r="AY2796" s="144">
        <f t="shared" si="303"/>
        <v>0.95</v>
      </c>
      <c r="AZ2796" s="144">
        <f t="shared" si="304"/>
        <v>0.97</v>
      </c>
      <c r="BA2796" s="54">
        <f t="shared" si="305"/>
        <v>34.484655143706817</v>
      </c>
      <c r="BB2796" s="54">
        <f t="shared" si="306"/>
        <v>10.886344856293176</v>
      </c>
    </row>
    <row r="2797" spans="1:54" x14ac:dyDescent="0.25">
      <c r="A2797" s="3">
        <v>44333</v>
      </c>
      <c r="B2797" s="77">
        <v>15353.89</v>
      </c>
      <c r="C2797" s="77">
        <v>4850.05512</v>
      </c>
      <c r="D2797" s="77">
        <v>333.90859999999998</v>
      </c>
      <c r="E2797" s="77">
        <f t="shared" si="301"/>
        <v>-471.23569999999995</v>
      </c>
      <c r="F2797" s="77">
        <v>10.310799999999999</v>
      </c>
      <c r="G2797" s="77">
        <v>-19.927199999999999</v>
      </c>
      <c r="H2797">
        <v>0</v>
      </c>
      <c r="I2797" s="78">
        <v>15263</v>
      </c>
      <c r="J2797">
        <v>202105</v>
      </c>
      <c r="K2797" s="78">
        <v>15263</v>
      </c>
      <c r="L2797" s="77">
        <f t="shared" si="300"/>
        <v>-90.889999999999418</v>
      </c>
      <c r="M2797" s="78">
        <v>-15406</v>
      </c>
      <c r="N2797" s="78">
        <v>-464.82682999999997</v>
      </c>
      <c r="O2797" s="78">
        <v>2519</v>
      </c>
      <c r="P2797" s="78">
        <v>19.263549999999999</v>
      </c>
      <c r="Q2797" s="144">
        <v>-14776.25</v>
      </c>
      <c r="R2797" s="78">
        <v>-8427</v>
      </c>
      <c r="S2797" s="78">
        <v>20949</v>
      </c>
      <c r="T2797" s="78">
        <v>9562</v>
      </c>
      <c r="U2797" s="78">
        <v>59420</v>
      </c>
      <c r="V2797" s="219">
        <v>-0.16092224840121172</v>
      </c>
      <c r="W2797" s="78">
        <v>-753</v>
      </c>
      <c r="X2797" s="78">
        <v>-753</v>
      </c>
      <c r="Y2797" s="78">
        <v>-1150</v>
      </c>
      <c r="Z2797" s="78">
        <v>-1998</v>
      </c>
      <c r="AA2797" s="78">
        <v>114.97</v>
      </c>
      <c r="AB2797" s="78">
        <v>102.59</v>
      </c>
      <c r="AC2797" s="78">
        <v>-22995</v>
      </c>
      <c r="AD2797" s="104">
        <v>0.17238000000000001</v>
      </c>
      <c r="AE2797" s="78">
        <v>-8545</v>
      </c>
      <c r="AF2797" s="104">
        <v>-0.39678000000000002</v>
      </c>
      <c r="AG2797" s="78">
        <v>-23602</v>
      </c>
      <c r="AH2797" s="104">
        <v>-0.46881</v>
      </c>
      <c r="AI2797" s="78">
        <v>-10285</v>
      </c>
      <c r="AJ2797" s="104">
        <v>0.34945999999999999</v>
      </c>
      <c r="AK2797" s="78">
        <v>16500</v>
      </c>
      <c r="AL2797" s="78">
        <v>15000</v>
      </c>
      <c r="AM2797" s="8">
        <v>15250</v>
      </c>
      <c r="AN2797" s="78">
        <v>480</v>
      </c>
      <c r="AO2797" s="78">
        <v>15600</v>
      </c>
      <c r="AP2797" s="78">
        <v>15800</v>
      </c>
      <c r="AQ2797" s="78">
        <v>15200</v>
      </c>
      <c r="AR2797" s="78">
        <v>1130</v>
      </c>
      <c r="AS2797" s="78">
        <v>16500</v>
      </c>
      <c r="AT2797" s="78">
        <v>15000</v>
      </c>
      <c r="AU2797" s="78">
        <v>15250</v>
      </c>
      <c r="AV2797" s="78">
        <v>480</v>
      </c>
      <c r="AW2797" s="77">
        <v>38.67</v>
      </c>
      <c r="AX2797" s="144">
        <f t="shared" si="302"/>
        <v>0.96</v>
      </c>
      <c r="AY2797" s="144">
        <f t="shared" si="303"/>
        <v>0.97</v>
      </c>
      <c r="AZ2797" s="144">
        <f t="shared" si="304"/>
        <v>0.98</v>
      </c>
      <c r="BA2797" s="54">
        <f t="shared" si="305"/>
        <v>37.288818653308056</v>
      </c>
      <c r="BB2797" s="54">
        <f t="shared" si="306"/>
        <v>10.124181346691937</v>
      </c>
    </row>
    <row r="2798" spans="1:54" x14ac:dyDescent="0.25">
      <c r="A2798" s="3">
        <v>44334</v>
      </c>
      <c r="B2798" s="77">
        <v>16145.98</v>
      </c>
      <c r="C2798" s="77">
        <v>4146.8184199999996</v>
      </c>
      <c r="D2798" s="77">
        <v>221.40709999999999</v>
      </c>
      <c r="E2798" s="77">
        <f t="shared" si="301"/>
        <v>-311.98939999999993</v>
      </c>
      <c r="F2798" s="77">
        <v>12.873299999999999</v>
      </c>
      <c r="G2798" s="77">
        <v>64.1083</v>
      </c>
      <c r="H2798">
        <v>0</v>
      </c>
      <c r="I2798" s="78">
        <v>16147</v>
      </c>
      <c r="J2798">
        <v>202105</v>
      </c>
      <c r="K2798" s="78">
        <v>16147</v>
      </c>
      <c r="L2798" s="77">
        <f t="shared" si="300"/>
        <v>1.0200000000004366</v>
      </c>
      <c r="M2798" s="78">
        <v>-20104</v>
      </c>
      <c r="N2798" s="78">
        <v>-643.40152999999998</v>
      </c>
      <c r="O2798" s="78">
        <v>6757</v>
      </c>
      <c r="P2798" s="78">
        <v>54.543709999999997</v>
      </c>
      <c r="Q2798" s="144">
        <v>-18414.75</v>
      </c>
      <c r="R2798" s="78">
        <v>-5402</v>
      </c>
      <c r="S2798" s="78">
        <v>20811</v>
      </c>
      <c r="T2798" s="78">
        <v>10639</v>
      </c>
      <c r="U2798" s="78">
        <v>60534</v>
      </c>
      <c r="V2798" s="219">
        <v>-0.17575246968645719</v>
      </c>
      <c r="W2798" s="78">
        <v>-3341</v>
      </c>
      <c r="X2798" s="78">
        <v>-3341</v>
      </c>
      <c r="Y2798" s="78">
        <v>-4297</v>
      </c>
      <c r="Z2798" s="78">
        <v>-6908</v>
      </c>
      <c r="AA2798" s="78">
        <v>118.38</v>
      </c>
      <c r="AB2798" s="78">
        <v>128.63</v>
      </c>
      <c r="AC2798" s="78">
        <v>-20930</v>
      </c>
      <c r="AD2798" s="104">
        <v>-0.43281999999999998</v>
      </c>
      <c r="AE2798" s="78">
        <v>-8407</v>
      </c>
      <c r="AF2798" s="104">
        <v>-2.2588200000000001</v>
      </c>
      <c r="AG2798" s="78">
        <v>-12345</v>
      </c>
      <c r="AH2798" s="104">
        <v>0.53585000000000005</v>
      </c>
      <c r="AI2798" s="78">
        <v>-35475</v>
      </c>
      <c r="AJ2798" s="104">
        <v>1.9100200000000001</v>
      </c>
      <c r="AK2798" s="78">
        <v>16500</v>
      </c>
      <c r="AL2798" s="78">
        <v>15000</v>
      </c>
      <c r="AM2798" s="8">
        <v>16150</v>
      </c>
      <c r="AN2798" s="78">
        <v>280</v>
      </c>
      <c r="AO2798" s="78">
        <v>15600</v>
      </c>
      <c r="AP2798" s="78">
        <v>15800</v>
      </c>
      <c r="AQ2798" s="78">
        <v>16100</v>
      </c>
      <c r="AR2798" s="78">
        <v>995</v>
      </c>
      <c r="AS2798" s="78">
        <v>16500</v>
      </c>
      <c r="AT2798" s="78">
        <v>15000</v>
      </c>
      <c r="AU2798" s="78">
        <v>16150</v>
      </c>
      <c r="AV2798" s="78">
        <v>280</v>
      </c>
      <c r="AW2798" s="77">
        <v>32.29</v>
      </c>
      <c r="AX2798" s="144">
        <f t="shared" si="302"/>
        <v>0.86</v>
      </c>
      <c r="AY2798" s="144">
        <f t="shared" si="303"/>
        <v>0.91</v>
      </c>
      <c r="AZ2798" s="144">
        <f t="shared" si="304"/>
        <v>0.95</v>
      </c>
      <c r="BA2798" s="54">
        <f t="shared" si="305"/>
        <v>38.279317525379817</v>
      </c>
      <c r="BB2798" s="54">
        <f t="shared" si="306"/>
        <v>10.465682474620175</v>
      </c>
    </row>
    <row r="2799" spans="1:54" x14ac:dyDescent="0.25">
      <c r="A2799" s="3">
        <v>44335</v>
      </c>
      <c r="B2799" s="77">
        <v>16132.66</v>
      </c>
      <c r="C2799" s="77">
        <v>4418.0077099999999</v>
      </c>
      <c r="D2799" s="77">
        <v>-293.99720000000002</v>
      </c>
      <c r="E2799" s="77">
        <f t="shared" si="301"/>
        <v>-590.12389999999994</v>
      </c>
      <c r="F2799" s="77">
        <v>22.007300000000001</v>
      </c>
      <c r="G2799" s="77">
        <v>-5.9984000000000002</v>
      </c>
      <c r="H2799" t="s">
        <v>2034</v>
      </c>
      <c r="I2799" s="78">
        <v>16138</v>
      </c>
      <c r="J2799">
        <v>202106</v>
      </c>
      <c r="K2799" s="78">
        <v>16023</v>
      </c>
      <c r="L2799" s="77">
        <f t="shared" si="300"/>
        <v>-109.65999999999985</v>
      </c>
      <c r="M2799" s="78">
        <v>-20081</v>
      </c>
      <c r="N2799" s="78">
        <v>-639.74968000000001</v>
      </c>
      <c r="O2799" s="78">
        <v>-2405</v>
      </c>
      <c r="P2799" s="78">
        <v>-19.26164</v>
      </c>
      <c r="Q2799" s="144">
        <v>-20682.25</v>
      </c>
      <c r="R2799" s="78">
        <v>-5404</v>
      </c>
      <c r="S2799" s="78">
        <v>22037</v>
      </c>
      <c r="T2799" s="78">
        <v>3001</v>
      </c>
      <c r="U2799" s="78">
        <v>42965</v>
      </c>
      <c r="V2799" s="219">
        <v>-6.9847550331665315E-2</v>
      </c>
      <c r="W2799" s="78">
        <v>-4267</v>
      </c>
      <c r="X2799" s="78">
        <v>-4267</v>
      </c>
      <c r="Y2799" s="78">
        <v>-4806</v>
      </c>
      <c r="Z2799" s="78">
        <v>-4839</v>
      </c>
      <c r="AA2799" s="78">
        <v>97.04</v>
      </c>
      <c r="AB2799" s="78">
        <v>132.26</v>
      </c>
      <c r="AC2799" s="78">
        <v>-7693</v>
      </c>
      <c r="AD2799" s="104">
        <v>-0.20913999999999999</v>
      </c>
      <c r="AE2799" s="78">
        <v>-1224</v>
      </c>
      <c r="AF2799" s="104">
        <v>-0.11543</v>
      </c>
      <c r="AG2799" s="78">
        <v>-1826</v>
      </c>
      <c r="AH2799" s="104">
        <v>-0.42362</v>
      </c>
      <c r="AI2799" s="78">
        <v>-5111</v>
      </c>
      <c r="AJ2799" s="104">
        <v>-5.7169999999999999E-2</v>
      </c>
      <c r="AK2799" s="78">
        <v>18000</v>
      </c>
      <c r="AL2799" s="78">
        <v>15800</v>
      </c>
      <c r="AM2799" s="8">
        <v>16000</v>
      </c>
      <c r="AN2799" s="78">
        <v>965</v>
      </c>
      <c r="AO2799" s="78">
        <v>18000</v>
      </c>
      <c r="AP2799" s="78">
        <v>17000</v>
      </c>
      <c r="AQ2799" s="78">
        <v>15800</v>
      </c>
      <c r="AR2799" s="78">
        <v>1345</v>
      </c>
      <c r="AS2799" s="78">
        <v>17000</v>
      </c>
      <c r="AT2799" s="78">
        <v>14500</v>
      </c>
      <c r="AU2799" s="78">
        <v>16050</v>
      </c>
      <c r="AV2799" s="78">
        <v>575</v>
      </c>
      <c r="AW2799" s="77">
        <v>30.97</v>
      </c>
      <c r="AX2799" s="144">
        <f t="shared" si="302"/>
        <v>0.82</v>
      </c>
      <c r="AY2799" s="144">
        <f t="shared" si="303"/>
        <v>0.89</v>
      </c>
      <c r="AZ2799" s="144">
        <f t="shared" si="304"/>
        <v>0.94</v>
      </c>
      <c r="BA2799" s="54">
        <f t="shared" si="305"/>
        <v>38.92216648203862</v>
      </c>
      <c r="BB2799" s="54">
        <f t="shared" si="306"/>
        <v>11.048833517961388</v>
      </c>
    </row>
    <row r="2800" spans="1:54" x14ac:dyDescent="0.25">
      <c r="A2800" s="3">
        <v>44336</v>
      </c>
      <c r="B2800" s="77">
        <v>16042.36</v>
      </c>
      <c r="C2800" s="77">
        <v>4775.1131699999996</v>
      </c>
      <c r="D2800" s="77">
        <v>-170.95519999999999</v>
      </c>
      <c r="E2800" s="77">
        <f t="shared" si="301"/>
        <v>-558.68079999999998</v>
      </c>
      <c r="F2800" s="77">
        <v>-10.6027</v>
      </c>
      <c r="G2800" s="77">
        <v>-37.459600000000002</v>
      </c>
      <c r="H2800">
        <v>0</v>
      </c>
      <c r="I2800" s="78">
        <v>15981</v>
      </c>
      <c r="J2800">
        <v>202106</v>
      </c>
      <c r="K2800" s="78">
        <v>15981</v>
      </c>
      <c r="L2800" s="77">
        <f t="shared" si="300"/>
        <v>-61.360000000000582</v>
      </c>
      <c r="M2800" s="78">
        <v>-18983</v>
      </c>
      <c r="N2800" s="78">
        <v>-602.51446999999996</v>
      </c>
      <c r="O2800" s="78">
        <v>-3330</v>
      </c>
      <c r="P2800" s="78">
        <v>-26.595120000000001</v>
      </c>
      <c r="Q2800" s="144">
        <v>-19815.5</v>
      </c>
      <c r="R2800" s="78">
        <v>-6051</v>
      </c>
      <c r="S2800" s="78">
        <v>22331</v>
      </c>
      <c r="T2800" s="78">
        <v>2854</v>
      </c>
      <c r="U2800" s="78">
        <v>47891</v>
      </c>
      <c r="V2800" s="219">
        <v>-5.9593660604288903E-2</v>
      </c>
      <c r="W2800" s="78">
        <v>-4001</v>
      </c>
      <c r="X2800" s="78">
        <v>-4001</v>
      </c>
      <c r="Y2800" s="78">
        <v>-3633</v>
      </c>
      <c r="Z2800" s="78">
        <v>-3989</v>
      </c>
      <c r="AA2800" s="78">
        <v>89.46</v>
      </c>
      <c r="AB2800" s="78">
        <v>113.54</v>
      </c>
      <c r="AC2800" s="78">
        <v>-6239</v>
      </c>
      <c r="AD2800" s="104">
        <v>-0.21440999999999999</v>
      </c>
      <c r="AE2800" s="78">
        <v>-3394</v>
      </c>
      <c r="AF2800" s="104">
        <v>-0.40699999999999997</v>
      </c>
      <c r="AG2800" s="78">
        <v>-3040</v>
      </c>
      <c r="AH2800" s="104">
        <v>-0.81910000000000005</v>
      </c>
      <c r="AI2800" s="78">
        <v>-2411</v>
      </c>
      <c r="AJ2800" s="104">
        <v>-4.5339999999999998E-2</v>
      </c>
      <c r="AK2800" s="78">
        <v>17000</v>
      </c>
      <c r="AL2800" s="78">
        <v>15800</v>
      </c>
      <c r="AM2800" s="8">
        <v>16000</v>
      </c>
      <c r="AN2800" s="78">
        <v>926</v>
      </c>
      <c r="AO2800" s="78">
        <v>16900</v>
      </c>
      <c r="AP2800" s="78">
        <v>17000</v>
      </c>
      <c r="AQ2800" s="78">
        <v>15700</v>
      </c>
      <c r="AR2800" s="78">
        <v>1310</v>
      </c>
      <c r="AS2800" s="78">
        <v>16800</v>
      </c>
      <c r="AT2800" s="78">
        <v>14500</v>
      </c>
      <c r="AU2800" s="78">
        <v>16000</v>
      </c>
      <c r="AV2800" s="78">
        <v>505</v>
      </c>
      <c r="AW2800" s="77">
        <v>29.63</v>
      </c>
      <c r="AX2800" s="144">
        <f t="shared" si="302"/>
        <v>0.79</v>
      </c>
      <c r="AY2800" s="144">
        <f t="shared" si="303"/>
        <v>0.87</v>
      </c>
      <c r="AZ2800" s="144">
        <f t="shared" si="304"/>
        <v>0.93</v>
      </c>
      <c r="BA2800" s="54">
        <f t="shared" si="305"/>
        <v>39.289601705560514</v>
      </c>
      <c r="BB2800" s="54">
        <f t="shared" si="306"/>
        <v>11.76939829443948</v>
      </c>
    </row>
    <row r="2801" spans="1:54" x14ac:dyDescent="0.25">
      <c r="A2801" s="3">
        <v>44337</v>
      </c>
      <c r="B2801" s="77">
        <v>16302.06</v>
      </c>
      <c r="C2801" s="77">
        <v>4331.2661500000004</v>
      </c>
      <c r="D2801" s="77">
        <v>174.2764</v>
      </c>
      <c r="E2801" s="77">
        <f t="shared" si="301"/>
        <v>-413.64710000000002</v>
      </c>
      <c r="F2801" s="77">
        <v>-7.0815000000000001</v>
      </c>
      <c r="G2801" s="77">
        <v>3.8052999999999999</v>
      </c>
      <c r="H2801">
        <v>0</v>
      </c>
      <c r="I2801" s="78">
        <v>16257</v>
      </c>
      <c r="J2801">
        <v>202106</v>
      </c>
      <c r="K2801" s="78">
        <v>16257</v>
      </c>
      <c r="L2801" s="77">
        <f t="shared" si="300"/>
        <v>-45.059999999999491</v>
      </c>
      <c r="M2801" s="78">
        <v>-21320</v>
      </c>
      <c r="N2801" s="78">
        <v>-688.82502999999997</v>
      </c>
      <c r="O2801" s="78">
        <v>-2700</v>
      </c>
      <c r="P2801" s="78">
        <v>-21.964759999999998</v>
      </c>
      <c r="Q2801" s="144">
        <v>-21995</v>
      </c>
      <c r="R2801" s="78">
        <v>-5054</v>
      </c>
      <c r="S2801" s="78">
        <v>22481</v>
      </c>
      <c r="T2801" s="78">
        <v>2416</v>
      </c>
      <c r="U2801" s="78">
        <v>49358</v>
      </c>
      <c r="V2801" s="219">
        <v>-4.8948498723611164E-2</v>
      </c>
      <c r="W2801" s="78">
        <v>-3901</v>
      </c>
      <c r="X2801" s="78">
        <v>-3901</v>
      </c>
      <c r="Y2801" s="78">
        <v>-5039</v>
      </c>
      <c r="Z2801" s="78">
        <v>-5044</v>
      </c>
      <c r="AA2801" s="78">
        <v>94.87</v>
      </c>
      <c r="AB2801" s="78">
        <v>126.09</v>
      </c>
      <c r="AC2801" s="78">
        <v>-2751</v>
      </c>
      <c r="AD2801" s="104">
        <v>-6.4229999999999995E-2</v>
      </c>
      <c r="AE2801" s="78">
        <v>-3087</v>
      </c>
      <c r="AF2801" s="104">
        <v>-0.15848000000000001</v>
      </c>
      <c r="AG2801" s="78">
        <v>-1548</v>
      </c>
      <c r="AH2801" s="104">
        <v>-0.85555000000000003</v>
      </c>
      <c r="AI2801" s="78">
        <v>-2192</v>
      </c>
      <c r="AJ2801" s="104">
        <v>-0.13178000000000001</v>
      </c>
      <c r="AK2801" s="78">
        <v>17000</v>
      </c>
      <c r="AL2801" s="78">
        <v>15800</v>
      </c>
      <c r="AM2801" s="8">
        <v>16300</v>
      </c>
      <c r="AN2801" s="78">
        <v>872</v>
      </c>
      <c r="AO2801" s="78">
        <v>16900</v>
      </c>
      <c r="AP2801" s="78">
        <v>17000</v>
      </c>
      <c r="AQ2801" s="78">
        <v>16100</v>
      </c>
      <c r="AR2801" s="78">
        <v>1250</v>
      </c>
      <c r="AS2801" s="78">
        <v>16800</v>
      </c>
      <c r="AT2801" s="78">
        <v>14500</v>
      </c>
      <c r="AU2801" s="78">
        <v>16300</v>
      </c>
      <c r="AV2801" s="78">
        <v>411</v>
      </c>
      <c r="AW2801" s="77">
        <v>28.04</v>
      </c>
      <c r="AX2801" s="144">
        <f t="shared" si="302"/>
        <v>0.75</v>
      </c>
      <c r="AY2801" s="144">
        <f t="shared" si="303"/>
        <v>0.85</v>
      </c>
      <c r="AZ2801" s="144">
        <f t="shared" si="304"/>
        <v>0.92</v>
      </c>
      <c r="BA2801" s="54">
        <f t="shared" si="305"/>
        <v>39.44801894565714</v>
      </c>
      <c r="BB2801" s="54">
        <f t="shared" si="306"/>
        <v>12.480981054342852</v>
      </c>
    </row>
    <row r="2802" spans="1:54" x14ac:dyDescent="0.25">
      <c r="A2802" s="3">
        <v>44340</v>
      </c>
      <c r="B2802" s="77">
        <v>16338.29</v>
      </c>
      <c r="C2802" s="77">
        <v>4279.7995700000001</v>
      </c>
      <c r="D2802" s="77">
        <v>-1.1815</v>
      </c>
      <c r="E2802" s="77">
        <f t="shared" si="301"/>
        <v>-605.53219999999999</v>
      </c>
      <c r="F2802" s="77">
        <v>17.113900000000001</v>
      </c>
      <c r="G2802" s="77">
        <v>13.866099999999999</v>
      </c>
      <c r="H2802">
        <v>0</v>
      </c>
      <c r="I2802" s="78">
        <v>16294</v>
      </c>
      <c r="J2802">
        <v>202106</v>
      </c>
      <c r="K2802" s="78">
        <v>16294</v>
      </c>
      <c r="L2802" s="77">
        <f t="shared" si="300"/>
        <v>-44.290000000000873</v>
      </c>
      <c r="M2802" s="78">
        <v>-24270</v>
      </c>
      <c r="N2802" s="78">
        <v>-786.10825999999997</v>
      </c>
      <c r="O2802" s="78">
        <v>-4684</v>
      </c>
      <c r="P2802" s="78">
        <v>-38.168579999999999</v>
      </c>
      <c r="Q2802" s="144">
        <v>-25441</v>
      </c>
      <c r="R2802" s="78">
        <v>-4768</v>
      </c>
      <c r="S2802" s="78">
        <v>22973</v>
      </c>
      <c r="T2802" s="78">
        <v>-416</v>
      </c>
      <c r="U2802" s="78">
        <v>52916</v>
      </c>
      <c r="V2802" s="219">
        <v>7.8615163655605114E-3</v>
      </c>
      <c r="W2802" s="78">
        <v>-5529</v>
      </c>
      <c r="X2802" s="78">
        <v>-5529</v>
      </c>
      <c r="Y2802" s="78">
        <v>-7160</v>
      </c>
      <c r="Z2802" s="78">
        <v>-9162</v>
      </c>
      <c r="AA2802" s="78">
        <v>124.42</v>
      </c>
      <c r="AB2802" s="78">
        <v>132.16999999999999</v>
      </c>
      <c r="AC2802" s="78">
        <v>-1614</v>
      </c>
      <c r="AD2802" s="104">
        <v>-1.1780000000000001E-2</v>
      </c>
      <c r="AE2802" s="78">
        <v>-3621</v>
      </c>
      <c r="AF2802" s="104">
        <v>-0.30930999999999997</v>
      </c>
      <c r="AG2802" s="78">
        <v>-1872</v>
      </c>
      <c r="AH2802" s="104">
        <v>-1.06959</v>
      </c>
      <c r="AI2802" s="78">
        <v>-3859</v>
      </c>
      <c r="AJ2802" s="104">
        <v>-0.15121999999999999</v>
      </c>
      <c r="AK2802" s="78">
        <v>17000</v>
      </c>
      <c r="AL2802" s="78">
        <v>15800</v>
      </c>
      <c r="AM2802" s="8">
        <v>16300</v>
      </c>
      <c r="AN2802" s="78">
        <v>834</v>
      </c>
      <c r="AO2802" s="78">
        <v>16900</v>
      </c>
      <c r="AP2802" s="78">
        <v>17000</v>
      </c>
      <c r="AQ2802" s="78">
        <v>16200</v>
      </c>
      <c r="AR2802" s="78">
        <v>1230</v>
      </c>
      <c r="AS2802" s="78">
        <v>16700</v>
      </c>
      <c r="AT2802" s="78">
        <v>14500</v>
      </c>
      <c r="AU2802" s="78">
        <v>16300</v>
      </c>
      <c r="AV2802" s="78">
        <v>316</v>
      </c>
      <c r="AW2802" s="77">
        <v>27.93</v>
      </c>
      <c r="AX2802" s="144">
        <f t="shared" si="302"/>
        <v>0.72</v>
      </c>
      <c r="AY2802" s="144">
        <f t="shared" si="303"/>
        <v>0.83</v>
      </c>
      <c r="AZ2802" s="144">
        <f t="shared" si="304"/>
        <v>0.91</v>
      </c>
      <c r="BA2802" s="54">
        <f t="shared" si="305"/>
        <v>39.479534778423414</v>
      </c>
      <c r="BB2802" s="54">
        <f t="shared" si="306"/>
        <v>13.383465221576584</v>
      </c>
    </row>
    <row r="2803" spans="1:54" x14ac:dyDescent="0.25">
      <c r="A2803" s="3">
        <v>44341</v>
      </c>
      <c r="B2803" s="77">
        <v>16595.669999999998</v>
      </c>
      <c r="C2803" s="77">
        <v>5334.2008900000001</v>
      </c>
      <c r="D2803" s="77">
        <v>-11.798699999999998</v>
      </c>
      <c r="E2803" s="77">
        <f t="shared" si="301"/>
        <v>-777.63210000000015</v>
      </c>
      <c r="F2803" s="77">
        <v>13.898399999999999</v>
      </c>
      <c r="G2803" s="77">
        <v>44.9435</v>
      </c>
      <c r="H2803">
        <v>0</v>
      </c>
      <c r="I2803" s="78">
        <v>16585</v>
      </c>
      <c r="J2803">
        <v>202106</v>
      </c>
      <c r="K2803" s="78">
        <v>16585</v>
      </c>
      <c r="L2803" s="77">
        <f t="shared" si="300"/>
        <v>-10.669999999998254</v>
      </c>
      <c r="M2803" s="78">
        <v>-22944</v>
      </c>
      <c r="N2803" s="78">
        <v>-755.92926</v>
      </c>
      <c r="O2803" s="78">
        <v>-10</v>
      </c>
      <c r="P2803" s="78">
        <v>-9.3149999999999997E-2</v>
      </c>
      <c r="Q2803" s="144">
        <v>-22946.5</v>
      </c>
      <c r="R2803" s="78">
        <v>-3841</v>
      </c>
      <c r="S2803" s="78">
        <v>21580</v>
      </c>
      <c r="T2803" s="78">
        <v>1609</v>
      </c>
      <c r="U2803" s="78">
        <v>58510</v>
      </c>
      <c r="V2803" s="219">
        <v>-2.7499572722611519E-2</v>
      </c>
      <c r="W2803" s="78">
        <v>-3821</v>
      </c>
      <c r="X2803" s="78">
        <v>-3821</v>
      </c>
      <c r="Y2803" s="78">
        <v>-4940</v>
      </c>
      <c r="Z2803" s="78">
        <v>-5082</v>
      </c>
      <c r="AA2803" s="78">
        <v>124.21</v>
      </c>
      <c r="AB2803" s="78">
        <v>148.12</v>
      </c>
      <c r="AC2803" s="78">
        <v>1559</v>
      </c>
      <c r="AD2803" s="104">
        <v>-0.14330999999999999</v>
      </c>
      <c r="AE2803" s="78">
        <v>-5094</v>
      </c>
      <c r="AF2803" s="104">
        <v>-0.13921</v>
      </c>
      <c r="AG2803" s="78">
        <v>6052</v>
      </c>
      <c r="AH2803" s="104">
        <v>-0.32927000000000001</v>
      </c>
      <c r="AI2803" s="78">
        <v>-15229</v>
      </c>
      <c r="AJ2803" s="104">
        <v>-0.51244000000000001</v>
      </c>
      <c r="AK2803" s="78">
        <v>17000</v>
      </c>
      <c r="AL2803" s="78">
        <v>15200</v>
      </c>
      <c r="AM2803" s="8">
        <v>16600</v>
      </c>
      <c r="AN2803" s="78">
        <v>738</v>
      </c>
      <c r="AO2803" s="78">
        <v>16900</v>
      </c>
      <c r="AP2803" s="78">
        <v>17000</v>
      </c>
      <c r="AQ2803" s="78">
        <v>16500</v>
      </c>
      <c r="AR2803" s="78">
        <v>1160</v>
      </c>
      <c r="AS2803" s="78">
        <v>16800</v>
      </c>
      <c r="AT2803" s="78">
        <v>16000</v>
      </c>
      <c r="AU2803" s="78">
        <v>16600</v>
      </c>
      <c r="AV2803" s="78">
        <v>169</v>
      </c>
      <c r="AW2803" s="77">
        <v>25.85</v>
      </c>
      <c r="AX2803" s="144">
        <f t="shared" si="302"/>
        <v>0.65</v>
      </c>
      <c r="AY2803" s="144">
        <f t="shared" si="303"/>
        <v>0.79</v>
      </c>
      <c r="AZ2803" s="144">
        <f t="shared" si="304"/>
        <v>0.83</v>
      </c>
      <c r="BA2803" s="54">
        <f t="shared" si="305"/>
        <v>39.385972933834182</v>
      </c>
      <c r="BB2803" s="54">
        <f t="shared" si="306"/>
        <v>14.117027066165825</v>
      </c>
    </row>
    <row r="2804" spans="1:54" x14ac:dyDescent="0.25">
      <c r="A2804" s="3">
        <v>44342</v>
      </c>
      <c r="B2804" s="77">
        <v>16643.689999999999</v>
      </c>
      <c r="C2804" s="77">
        <v>4297.4181900000003</v>
      </c>
      <c r="D2804" s="77">
        <v>19.629000000000001</v>
      </c>
      <c r="E2804" s="77">
        <f t="shared" si="301"/>
        <v>-788.6069</v>
      </c>
      <c r="F2804" s="77">
        <v>2.6025999999999998</v>
      </c>
      <c r="G2804" s="77">
        <v>25.332399999999996</v>
      </c>
      <c r="H2804" t="s">
        <v>2035</v>
      </c>
      <c r="I2804" s="78">
        <v>16616</v>
      </c>
      <c r="J2804">
        <v>202106</v>
      </c>
      <c r="K2804" s="78">
        <v>16616</v>
      </c>
      <c r="L2804" s="77">
        <f t="shared" si="300"/>
        <v>-27.68999999999869</v>
      </c>
      <c r="M2804" s="78">
        <v>-22594</v>
      </c>
      <c r="N2804" s="78">
        <v>-745.66615999999999</v>
      </c>
      <c r="O2804" s="78">
        <v>-3081</v>
      </c>
      <c r="P2804" s="78">
        <v>-25.596229999999998</v>
      </c>
      <c r="Q2804" s="144">
        <v>-23364.25</v>
      </c>
      <c r="R2804" s="78">
        <v>-3689</v>
      </c>
      <c r="S2804" s="78">
        <v>21938</v>
      </c>
      <c r="T2804" s="78">
        <v>-525</v>
      </c>
      <c r="U2804" s="78">
        <v>56092</v>
      </c>
      <c r="V2804" s="219">
        <v>9.3596234757184621E-3</v>
      </c>
      <c r="W2804" s="78">
        <v>-4716</v>
      </c>
      <c r="X2804" s="78">
        <v>-4716</v>
      </c>
      <c r="Y2804" s="78">
        <v>-6575</v>
      </c>
      <c r="Z2804" s="78">
        <v>-8530</v>
      </c>
      <c r="AA2804" s="78">
        <v>99.18</v>
      </c>
      <c r="AB2804" s="78">
        <v>159.66</v>
      </c>
      <c r="AC2804" s="78">
        <v>-2613</v>
      </c>
      <c r="AD2804" s="104">
        <v>-0.48941000000000001</v>
      </c>
      <c r="AE2804" s="78">
        <v>-7455</v>
      </c>
      <c r="AF2804" s="104">
        <v>-0.3322</v>
      </c>
      <c r="AG2804" s="78">
        <v>168</v>
      </c>
      <c r="AH2804" s="104">
        <v>-0.78644000000000003</v>
      </c>
      <c r="AI2804" s="78">
        <v>-3061</v>
      </c>
      <c r="AJ2804" s="104">
        <v>-5.602E-2</v>
      </c>
      <c r="AK2804" s="78">
        <v>17000</v>
      </c>
      <c r="AL2804" s="78">
        <v>15200</v>
      </c>
      <c r="AM2804" s="8">
        <v>16600</v>
      </c>
      <c r="AN2804" s="78">
        <v>675</v>
      </c>
      <c r="AO2804" s="78">
        <v>16900</v>
      </c>
      <c r="AP2804" s="78">
        <v>17000</v>
      </c>
      <c r="AQ2804" s="78">
        <v>16500</v>
      </c>
      <c r="AR2804" s="78">
        <v>1085</v>
      </c>
      <c r="AS2804" s="78">
        <v>17200</v>
      </c>
      <c r="AT2804" s="78">
        <v>16000</v>
      </c>
      <c r="AU2804" s="78">
        <v>16650</v>
      </c>
      <c r="AV2804" s="78">
        <v>377</v>
      </c>
      <c r="AW2804" s="77">
        <v>24.12</v>
      </c>
      <c r="AX2804" s="144">
        <f t="shared" si="302"/>
        <v>0.57999999999999996</v>
      </c>
      <c r="AY2804" s="144">
        <f t="shared" si="303"/>
        <v>0.75</v>
      </c>
      <c r="AZ2804" s="144">
        <f t="shared" si="304"/>
        <v>0.71</v>
      </c>
      <c r="BA2804" s="54">
        <f t="shared" si="305"/>
        <v>39.243494801904255</v>
      </c>
      <c r="BB2804" s="54">
        <f t="shared" si="306"/>
        <v>14.692505198095761</v>
      </c>
    </row>
    <row r="2805" spans="1:54" x14ac:dyDescent="0.25">
      <c r="A2805" s="3">
        <v>44343</v>
      </c>
      <c r="B2805" s="77">
        <v>16601.61</v>
      </c>
      <c r="C2805" s="77">
        <v>5409.6204500000003</v>
      </c>
      <c r="D2805" s="77">
        <v>-123.47139999999999</v>
      </c>
      <c r="E2805" s="77">
        <f t="shared" si="301"/>
        <v>-972.1013999999999</v>
      </c>
      <c r="F2805" s="77">
        <v>25.798099999999998</v>
      </c>
      <c r="G2805" s="77">
        <v>-9.7733000000000008</v>
      </c>
      <c r="H2805">
        <v>0</v>
      </c>
      <c r="I2805" s="78">
        <v>16534</v>
      </c>
      <c r="J2805">
        <v>202106</v>
      </c>
      <c r="K2805" s="78">
        <v>16534</v>
      </c>
      <c r="L2805" s="77">
        <f t="shared" si="300"/>
        <v>-67.610000000000582</v>
      </c>
      <c r="M2805" s="78">
        <v>-23354</v>
      </c>
      <c r="N2805" s="78">
        <v>-766.91404999999997</v>
      </c>
      <c r="O2805" s="78">
        <v>-4468</v>
      </c>
      <c r="P2805" s="78">
        <v>-36.935850000000002</v>
      </c>
      <c r="Q2805" s="144">
        <v>-24471</v>
      </c>
      <c r="R2805" s="78">
        <v>-3845</v>
      </c>
      <c r="S2805" s="78">
        <v>21927</v>
      </c>
      <c r="T2805" s="78">
        <v>-2611</v>
      </c>
      <c r="U2805" s="78">
        <v>54434</v>
      </c>
      <c r="V2805" s="219">
        <v>4.7966344564059231E-2</v>
      </c>
      <c r="W2805" s="78">
        <v>-3496</v>
      </c>
      <c r="X2805" s="78">
        <v>-3496</v>
      </c>
      <c r="Y2805" s="78">
        <v>-5375</v>
      </c>
      <c r="Z2805" s="78">
        <v>-7295</v>
      </c>
      <c r="AA2805" s="78">
        <v>117.36</v>
      </c>
      <c r="AB2805" s="78">
        <v>145.94</v>
      </c>
      <c r="AC2805" s="78">
        <v>-4356</v>
      </c>
      <c r="AD2805" s="104">
        <v>-0.55949000000000004</v>
      </c>
      <c r="AE2805" s="78">
        <v>-7771</v>
      </c>
      <c r="AF2805" s="104">
        <v>-0.55552000000000001</v>
      </c>
      <c r="AG2805" s="78">
        <v>1487</v>
      </c>
      <c r="AH2805" s="104">
        <v>-0.93923999999999996</v>
      </c>
      <c r="AI2805" s="78">
        <v>-2694</v>
      </c>
      <c r="AJ2805" s="104">
        <v>0.24923000000000001</v>
      </c>
      <c r="AK2805" s="78">
        <v>17000</v>
      </c>
      <c r="AL2805" s="78">
        <v>15200</v>
      </c>
      <c r="AM2805" s="8">
        <v>16500</v>
      </c>
      <c r="AN2805" s="78">
        <v>664</v>
      </c>
      <c r="AO2805" s="78">
        <v>16900</v>
      </c>
      <c r="AP2805" s="78">
        <v>17000</v>
      </c>
      <c r="AQ2805" s="78">
        <v>16400</v>
      </c>
      <c r="AR2805" s="78">
        <v>1085</v>
      </c>
      <c r="AS2805" s="78">
        <v>17200</v>
      </c>
      <c r="AT2805" s="78">
        <v>16000</v>
      </c>
      <c r="AU2805" s="78">
        <v>16550</v>
      </c>
      <c r="AV2805" s="78">
        <v>368</v>
      </c>
      <c r="AW2805" s="77">
        <v>24.2</v>
      </c>
      <c r="AX2805" s="144">
        <f t="shared" si="302"/>
        <v>0.57999999999999996</v>
      </c>
      <c r="AY2805" s="144">
        <f t="shared" si="303"/>
        <v>0.75</v>
      </c>
      <c r="AZ2805" s="144">
        <f t="shared" si="304"/>
        <v>0.71</v>
      </c>
      <c r="BA2805" s="54">
        <f t="shared" si="305"/>
        <v>39.088361024001202</v>
      </c>
      <c r="BB2805" s="54">
        <f t="shared" si="306"/>
        <v>15.269638975998818</v>
      </c>
    </row>
    <row r="2806" spans="1:54" x14ac:dyDescent="0.25">
      <c r="A2806" s="3">
        <v>44344</v>
      </c>
      <c r="B2806" s="77">
        <v>16870.86</v>
      </c>
      <c r="C2806" s="77">
        <v>4976.8935499999998</v>
      </c>
      <c r="D2806" s="77">
        <v>186.96729999999999</v>
      </c>
      <c r="E2806" s="77">
        <f t="shared" si="301"/>
        <v>-722.18269999999995</v>
      </c>
      <c r="F2806" s="77">
        <v>39.770200000000003</v>
      </c>
      <c r="G2806" s="77">
        <v>34.583100000000002</v>
      </c>
      <c r="H2806">
        <v>0</v>
      </c>
      <c r="I2806" s="78">
        <v>16863</v>
      </c>
      <c r="J2806">
        <v>202106</v>
      </c>
      <c r="K2806" s="78">
        <v>16863</v>
      </c>
      <c r="L2806" s="77">
        <f t="shared" si="300"/>
        <v>-7.8600000000005821</v>
      </c>
      <c r="M2806" s="78">
        <v>-24066</v>
      </c>
      <c r="N2806" s="78">
        <v>-806.21051</v>
      </c>
      <c r="O2806" s="78">
        <v>-3358</v>
      </c>
      <c r="P2806" s="78">
        <v>-28.325330000000001</v>
      </c>
      <c r="Q2806" s="144">
        <v>-24905.5</v>
      </c>
      <c r="R2806" s="78">
        <v>-2837</v>
      </c>
      <c r="S2806" s="78">
        <v>21347</v>
      </c>
      <c r="T2806" s="78">
        <v>-2536</v>
      </c>
      <c r="U2806" s="78">
        <v>61127</v>
      </c>
      <c r="V2806" s="219">
        <v>4.1487395095457E-2</v>
      </c>
      <c r="W2806" s="78">
        <v>-4039</v>
      </c>
      <c r="X2806" s="78">
        <v>-4039</v>
      </c>
      <c r="Y2806" s="78">
        <v>-5976</v>
      </c>
      <c r="Z2806" s="78">
        <v>-5211</v>
      </c>
      <c r="AA2806" s="78">
        <v>111.58</v>
      </c>
      <c r="AB2806" s="78">
        <v>165.17</v>
      </c>
      <c r="AC2806" s="78">
        <v>-3038</v>
      </c>
      <c r="AD2806" s="104">
        <v>-0.79303999999999997</v>
      </c>
      <c r="AE2806" s="78">
        <v>-6035</v>
      </c>
      <c r="AF2806" s="104">
        <v>-0.25416</v>
      </c>
      <c r="AG2806" s="78">
        <v>5583</v>
      </c>
      <c r="AH2806" s="104">
        <v>-0.28469</v>
      </c>
      <c r="AI2806" s="78">
        <v>-6096</v>
      </c>
      <c r="AJ2806" s="104">
        <v>-3.3660000000000002E-2</v>
      </c>
      <c r="AK2806" s="78">
        <v>17000</v>
      </c>
      <c r="AL2806" s="78">
        <v>15800</v>
      </c>
      <c r="AM2806" s="8">
        <v>16900</v>
      </c>
      <c r="AN2806" s="78">
        <v>594</v>
      </c>
      <c r="AO2806" s="78">
        <v>16900</v>
      </c>
      <c r="AP2806" s="78">
        <v>15500</v>
      </c>
      <c r="AQ2806" s="78">
        <v>16800</v>
      </c>
      <c r="AR2806" s="78">
        <v>1028</v>
      </c>
      <c r="AS2806" s="78">
        <v>17200</v>
      </c>
      <c r="AT2806" s="78">
        <v>16000</v>
      </c>
      <c r="AU2806" s="78">
        <v>16900</v>
      </c>
      <c r="AV2806" s="78">
        <v>286</v>
      </c>
      <c r="AW2806" s="77">
        <v>23.17</v>
      </c>
      <c r="AX2806" s="144">
        <f t="shared" si="302"/>
        <v>0.48</v>
      </c>
      <c r="AY2806" s="144">
        <f t="shared" si="303"/>
        <v>0.69</v>
      </c>
      <c r="AZ2806" s="144">
        <f t="shared" si="304"/>
        <v>0.55000000000000004</v>
      </c>
      <c r="BA2806" s="54">
        <f t="shared" si="305"/>
        <v>38.805189208276204</v>
      </c>
      <c r="BB2806" s="54">
        <f t="shared" si="306"/>
        <v>15.993810791723806</v>
      </c>
    </row>
    <row r="2807" spans="1:54" x14ac:dyDescent="0.25">
      <c r="A2807" s="3">
        <v>44347</v>
      </c>
      <c r="B2807" s="77">
        <v>17068.43</v>
      </c>
      <c r="C2807" s="77">
        <v>5401.1655199999996</v>
      </c>
      <c r="D2807" s="77">
        <v>131.30020000000002</v>
      </c>
      <c r="E2807" s="77">
        <f t="shared" si="301"/>
        <v>-509.10680000000002</v>
      </c>
      <c r="F2807" s="77">
        <v>-0.42109999999999997</v>
      </c>
      <c r="G2807" s="77">
        <v>28.9207</v>
      </c>
      <c r="H2807">
        <v>0</v>
      </c>
      <c r="I2807" s="78">
        <v>17013</v>
      </c>
      <c r="J2807">
        <v>202106</v>
      </c>
      <c r="K2807" s="78">
        <v>17013</v>
      </c>
      <c r="L2807" s="77">
        <f t="shared" si="300"/>
        <v>-55.430000000000291</v>
      </c>
      <c r="M2807" s="78">
        <v>-24752</v>
      </c>
      <c r="N2807" s="78">
        <v>-835.82534999999996</v>
      </c>
      <c r="O2807" s="78">
        <v>-3930</v>
      </c>
      <c r="P2807" s="78">
        <v>-33.426340000000003</v>
      </c>
      <c r="Q2807" s="144">
        <v>-25734.5</v>
      </c>
      <c r="R2807" s="78">
        <v>-2530</v>
      </c>
      <c r="S2807" s="78">
        <v>20905</v>
      </c>
      <c r="T2807" s="78">
        <v>-3580</v>
      </c>
      <c r="U2807" s="78">
        <v>60025</v>
      </c>
      <c r="V2807" s="219">
        <v>5.9641815910037484E-2</v>
      </c>
      <c r="W2807" s="78">
        <v>-4034</v>
      </c>
      <c r="X2807" s="78">
        <v>-4034</v>
      </c>
      <c r="Y2807" s="78">
        <v>-5557</v>
      </c>
      <c r="Z2807" s="78">
        <v>-4867</v>
      </c>
      <c r="AA2807" s="78">
        <v>115.79</v>
      </c>
      <c r="AB2807" s="78">
        <v>169.46</v>
      </c>
      <c r="AC2807" s="78">
        <v>-3448</v>
      </c>
      <c r="AD2807" s="104">
        <v>-0.96089000000000002</v>
      </c>
      <c r="AE2807" s="78">
        <v>-7386</v>
      </c>
      <c r="AF2807" s="104">
        <v>-0.11693000000000001</v>
      </c>
      <c r="AG2807" s="78">
        <v>8146</v>
      </c>
      <c r="AH2807" s="104">
        <v>0.22675000000000001</v>
      </c>
      <c r="AI2807" s="78">
        <v>-7963</v>
      </c>
      <c r="AJ2807" s="104">
        <v>-7.3219999999999993E-2</v>
      </c>
      <c r="AK2807" s="78">
        <v>17000</v>
      </c>
      <c r="AL2807" s="78">
        <v>15800</v>
      </c>
      <c r="AM2807" s="8">
        <v>17000</v>
      </c>
      <c r="AN2807" s="78">
        <v>554</v>
      </c>
      <c r="AO2807" s="78">
        <v>17300</v>
      </c>
      <c r="AP2807" s="78">
        <v>15500</v>
      </c>
      <c r="AQ2807" s="78">
        <v>16900</v>
      </c>
      <c r="AR2807" s="78">
        <v>1020</v>
      </c>
      <c r="AS2807" s="78">
        <v>17300</v>
      </c>
      <c r="AT2807" s="78">
        <v>16000</v>
      </c>
      <c r="AU2807" s="78">
        <v>17050</v>
      </c>
      <c r="AV2807" s="78">
        <v>200</v>
      </c>
      <c r="AW2807" s="77">
        <v>23.88</v>
      </c>
      <c r="AX2807" s="144">
        <f t="shared" si="302"/>
        <v>0.51</v>
      </c>
      <c r="AY2807" s="144">
        <f t="shared" si="303"/>
        <v>0.71</v>
      </c>
      <c r="AZ2807" s="144">
        <f t="shared" si="304"/>
        <v>0.67</v>
      </c>
      <c r="BA2807" s="54">
        <f t="shared" si="305"/>
        <v>38.707604521545342</v>
      </c>
      <c r="BB2807" s="54">
        <f t="shared" si="306"/>
        <v>16.33739547845466</v>
      </c>
    </row>
    <row r="2808" spans="1:54" x14ac:dyDescent="0.25">
      <c r="A2808" s="3">
        <v>44348</v>
      </c>
      <c r="B2808" s="77">
        <v>17162.38</v>
      </c>
      <c r="C2808" s="77">
        <v>4653.40816</v>
      </c>
      <c r="D2808" s="77">
        <v>20.2255</v>
      </c>
      <c r="E2808" s="77">
        <f t="shared" si="301"/>
        <v>-489.70309999999995</v>
      </c>
      <c r="F2808" s="77">
        <v>7.4495000000000005</v>
      </c>
      <c r="G2808" s="77">
        <v>14.7775</v>
      </c>
      <c r="H2808">
        <v>0</v>
      </c>
      <c r="I2808" s="78">
        <v>17130</v>
      </c>
      <c r="J2808">
        <v>202106</v>
      </c>
      <c r="K2808" s="78">
        <v>17130</v>
      </c>
      <c r="L2808" s="77">
        <f t="shared" si="300"/>
        <v>-32.380000000001019</v>
      </c>
      <c r="M2808" s="78">
        <v>-25277</v>
      </c>
      <c r="N2808" s="78">
        <v>-858.38347999999996</v>
      </c>
      <c r="O2808" s="78">
        <v>-3393</v>
      </c>
      <c r="P2808" s="78">
        <v>-29.063680000000002</v>
      </c>
      <c r="Q2808" s="144">
        <v>-26125.25</v>
      </c>
      <c r="R2808" s="78">
        <v>-1501</v>
      </c>
      <c r="S2808" s="78">
        <v>21236</v>
      </c>
      <c r="T2808" s="78">
        <v>-3137</v>
      </c>
      <c r="U2808" s="78">
        <v>62461</v>
      </c>
      <c r="V2808" s="219">
        <v>5.0223339363762991E-2</v>
      </c>
      <c r="W2808" s="78">
        <v>-2265</v>
      </c>
      <c r="X2808" s="78">
        <v>-2265</v>
      </c>
      <c r="Y2808" s="78">
        <v>-5744</v>
      </c>
      <c r="Z2808" s="78">
        <v>-4828</v>
      </c>
      <c r="AA2808" s="78">
        <v>119.23</v>
      </c>
      <c r="AB2808" s="78">
        <v>164.89</v>
      </c>
      <c r="AC2808" s="78">
        <v>-3477</v>
      </c>
      <c r="AD2808" s="104">
        <v>-1.11589</v>
      </c>
      <c r="AE2808" s="78">
        <v>-12116</v>
      </c>
      <c r="AF2808" s="104">
        <v>-0.30602000000000001</v>
      </c>
      <c r="AG2808" s="78">
        <v>5306</v>
      </c>
      <c r="AH2808" s="104">
        <v>5.1389999999999998E-2</v>
      </c>
      <c r="AI2808" s="78">
        <v>-8209</v>
      </c>
      <c r="AJ2808" s="104">
        <v>9.3700000000000006E-2</v>
      </c>
      <c r="AK2808" s="78">
        <v>17000</v>
      </c>
      <c r="AL2808" s="78">
        <v>15800</v>
      </c>
      <c r="AM2808" s="8">
        <v>17100</v>
      </c>
      <c r="AN2808" s="78">
        <v>517</v>
      </c>
      <c r="AO2808" s="78">
        <v>16900</v>
      </c>
      <c r="AP2808" s="78">
        <v>15700</v>
      </c>
      <c r="AQ2808" s="78">
        <v>17000</v>
      </c>
      <c r="AR2808" s="78">
        <v>946</v>
      </c>
      <c r="AS2808" s="78">
        <v>17300</v>
      </c>
      <c r="AT2808" s="78">
        <v>17000</v>
      </c>
      <c r="AU2808" s="78">
        <v>17150</v>
      </c>
      <c r="AV2808" s="78">
        <v>134</v>
      </c>
      <c r="AW2808" s="77">
        <v>22.03</v>
      </c>
      <c r="AX2808" s="144">
        <f t="shared" si="302"/>
        <v>0.41</v>
      </c>
      <c r="AY2808" s="144">
        <f t="shared" si="303"/>
        <v>0.65</v>
      </c>
      <c r="AZ2808" s="144">
        <f t="shared" si="304"/>
        <v>0.46</v>
      </c>
      <c r="BA2808" s="54">
        <f t="shared" si="305"/>
        <v>38.759953689423952</v>
      </c>
      <c r="BB2808" s="54">
        <f t="shared" si="306"/>
        <v>16.15404631057606</v>
      </c>
    </row>
    <row r="2809" spans="1:54" x14ac:dyDescent="0.25">
      <c r="A2809" s="3">
        <v>44349</v>
      </c>
      <c r="B2809" s="77">
        <v>17165.04</v>
      </c>
      <c r="C2809" s="77">
        <v>5407.7354699999996</v>
      </c>
      <c r="D2809" s="77">
        <v>-94.479200000000006</v>
      </c>
      <c r="E2809" s="77">
        <f t="shared" si="301"/>
        <v>-451.48590000000002</v>
      </c>
      <c r="F2809" s="77">
        <v>-4.0661000000000005</v>
      </c>
      <c r="G2809" s="77">
        <v>23.045900000000003</v>
      </c>
      <c r="H2809" t="s">
        <v>2036</v>
      </c>
      <c r="I2809" s="78">
        <v>17098</v>
      </c>
      <c r="J2809">
        <v>202106</v>
      </c>
      <c r="K2809" s="78">
        <v>17098</v>
      </c>
      <c r="L2809" s="77">
        <f t="shared" si="300"/>
        <v>-67.040000000000873</v>
      </c>
      <c r="M2809" s="78">
        <v>-24529</v>
      </c>
      <c r="N2809" s="78">
        <v>-830.43717000000004</v>
      </c>
      <c r="O2809" s="78">
        <v>-4650</v>
      </c>
      <c r="P2809" s="78">
        <v>-39.743580000000001</v>
      </c>
      <c r="Q2809" s="144">
        <v>-25691.5</v>
      </c>
      <c r="R2809" s="78">
        <v>-780</v>
      </c>
      <c r="S2809" s="78">
        <v>20419</v>
      </c>
      <c r="T2809" s="78">
        <v>-4985</v>
      </c>
      <c r="U2809" s="78">
        <v>60143</v>
      </c>
      <c r="V2809" s="219">
        <v>8.2885788869860172E-2</v>
      </c>
      <c r="W2809" s="78">
        <v>294</v>
      </c>
      <c r="X2809" s="78">
        <v>294</v>
      </c>
      <c r="Y2809" s="78">
        <v>-3389</v>
      </c>
      <c r="Z2809" s="78">
        <v>-4406</v>
      </c>
      <c r="AA2809" s="78">
        <v>99.1</v>
      </c>
      <c r="AB2809" s="78">
        <v>177.63</v>
      </c>
      <c r="AC2809" s="78">
        <v>-6044</v>
      </c>
      <c r="AD2809" s="104">
        <v>-1.3628199999999999</v>
      </c>
      <c r="AE2809" s="78">
        <v>-13145</v>
      </c>
      <c r="AF2809" s="104">
        <v>-0.53197000000000005</v>
      </c>
      <c r="AG2809" s="78">
        <v>-312</v>
      </c>
      <c r="AH2809" s="104">
        <v>-0.71372999999999998</v>
      </c>
      <c r="AI2809" s="78">
        <v>-1813</v>
      </c>
      <c r="AJ2809" s="104">
        <v>0.24131</v>
      </c>
      <c r="AK2809" s="78">
        <v>18000</v>
      </c>
      <c r="AL2809" s="78">
        <v>15800</v>
      </c>
      <c r="AM2809" s="8">
        <v>17100</v>
      </c>
      <c r="AN2809" s="78">
        <v>504</v>
      </c>
      <c r="AO2809" s="78">
        <v>16900</v>
      </c>
      <c r="AP2809" s="78">
        <v>15700</v>
      </c>
      <c r="AQ2809" s="78">
        <v>17000</v>
      </c>
      <c r="AR2809" s="78">
        <v>930</v>
      </c>
      <c r="AS2809" s="78">
        <v>17500</v>
      </c>
      <c r="AT2809" s="78">
        <v>16500</v>
      </c>
      <c r="AU2809" s="78">
        <v>17150</v>
      </c>
      <c r="AV2809" s="78">
        <v>373</v>
      </c>
      <c r="AW2809" s="77">
        <v>22.36</v>
      </c>
      <c r="AX2809" s="144">
        <f t="shared" si="302"/>
        <v>0.41</v>
      </c>
      <c r="AY2809" s="144">
        <f t="shared" si="303"/>
        <v>0.65</v>
      </c>
      <c r="AZ2809" s="144">
        <f t="shared" si="304"/>
        <v>0.46</v>
      </c>
      <c r="BA2809" s="54">
        <f t="shared" si="305"/>
        <v>38.8093892429169</v>
      </c>
      <c r="BB2809" s="54">
        <f t="shared" si="306"/>
        <v>15.846610757083104</v>
      </c>
    </row>
    <row r="2810" spans="1:54" x14ac:dyDescent="0.25">
      <c r="A2810" s="3">
        <v>44350</v>
      </c>
      <c r="B2810" s="77">
        <v>17246.16</v>
      </c>
      <c r="C2810" s="77">
        <v>4932.59638</v>
      </c>
      <c r="D2810" s="77">
        <v>81.547700000000006</v>
      </c>
      <c r="E2810" s="77">
        <f t="shared" si="301"/>
        <v>-300.7878</v>
      </c>
      <c r="F2810" s="77">
        <v>7.6627999999999998</v>
      </c>
      <c r="G2810" s="77">
        <v>35.596800000000002</v>
      </c>
      <c r="H2810">
        <v>0</v>
      </c>
      <c r="I2810" s="78">
        <v>17230</v>
      </c>
      <c r="J2810">
        <v>202106</v>
      </c>
      <c r="K2810" s="78">
        <v>17230</v>
      </c>
      <c r="L2810" s="77">
        <f t="shared" si="300"/>
        <v>-16.159999999999854</v>
      </c>
      <c r="M2810" s="78">
        <v>-24980</v>
      </c>
      <c r="N2810" s="78">
        <v>-851.67439000000002</v>
      </c>
      <c r="O2810" s="78">
        <v>-4964</v>
      </c>
      <c r="P2810" s="78">
        <v>-42.738729999999997</v>
      </c>
      <c r="Q2810" s="144">
        <v>-26221</v>
      </c>
      <c r="R2810" s="78">
        <v>-270</v>
      </c>
      <c r="S2810" s="78">
        <v>21105</v>
      </c>
      <c r="T2810" s="78">
        <v>-4057</v>
      </c>
      <c r="U2810" s="78">
        <v>61241</v>
      </c>
      <c r="V2810" s="219">
        <v>6.6246468868895028E-2</v>
      </c>
      <c r="W2810" s="78">
        <v>-531</v>
      </c>
      <c r="X2810" s="78">
        <v>-531</v>
      </c>
      <c r="Y2810" s="78">
        <v>-4165</v>
      </c>
      <c r="Z2810" s="78">
        <v>-7269</v>
      </c>
      <c r="AA2810" s="78">
        <v>107.34</v>
      </c>
      <c r="AB2810" s="78">
        <v>167.29</v>
      </c>
      <c r="AC2810" s="78">
        <v>-4586</v>
      </c>
      <c r="AD2810" s="104">
        <v>-1.5464500000000001</v>
      </c>
      <c r="AE2810" s="78">
        <v>-13737</v>
      </c>
      <c r="AF2810" s="104">
        <v>-0.60121999999999998</v>
      </c>
      <c r="AG2810" s="78">
        <v>-1495</v>
      </c>
      <c r="AH2810" s="104">
        <v>-0.61351999999999995</v>
      </c>
      <c r="AI2810" s="78">
        <v>-347</v>
      </c>
      <c r="AJ2810" s="104">
        <v>0.26562999999999998</v>
      </c>
      <c r="AK2810" s="78">
        <v>18000</v>
      </c>
      <c r="AL2810" s="78">
        <v>15800</v>
      </c>
      <c r="AM2810" s="8">
        <v>17200</v>
      </c>
      <c r="AN2810" s="78">
        <v>464</v>
      </c>
      <c r="AO2810" s="78">
        <v>16900</v>
      </c>
      <c r="AP2810" s="78">
        <v>17000</v>
      </c>
      <c r="AQ2810" s="78">
        <v>17100</v>
      </c>
      <c r="AR2810" s="78">
        <v>903</v>
      </c>
      <c r="AS2810" s="78">
        <v>17700</v>
      </c>
      <c r="AT2810" s="78">
        <v>16500</v>
      </c>
      <c r="AU2810" s="78">
        <v>17250</v>
      </c>
      <c r="AV2810" s="78">
        <v>323</v>
      </c>
      <c r="AW2810" s="77">
        <v>21.41</v>
      </c>
      <c r="AX2810" s="144">
        <f t="shared" si="302"/>
        <v>0.27</v>
      </c>
      <c r="AY2810" s="144">
        <f t="shared" si="303"/>
        <v>0.56999999999999995</v>
      </c>
      <c r="AZ2810" s="144">
        <f t="shared" si="304"/>
        <v>0.41</v>
      </c>
      <c r="BA2810" s="54">
        <f t="shared" si="305"/>
        <v>38.81738277207684</v>
      </c>
      <c r="BB2810" s="54">
        <f t="shared" si="306"/>
        <v>15.82461722792317</v>
      </c>
    </row>
    <row r="2811" spans="1:54" x14ac:dyDescent="0.25">
      <c r="A2811" s="3">
        <v>44351</v>
      </c>
      <c r="B2811" s="77">
        <v>17147.41</v>
      </c>
      <c r="C2811" s="77">
        <v>4412.96738</v>
      </c>
      <c r="D2811" s="77">
        <v>-166.50619999999998</v>
      </c>
      <c r="E2811" s="77">
        <f t="shared" si="301"/>
        <v>-627.86159999999995</v>
      </c>
      <c r="F2811" s="77">
        <v>-0.47520000000000001</v>
      </c>
      <c r="G2811" s="77">
        <v>3.2549999999999999</v>
      </c>
      <c r="H2811">
        <v>0</v>
      </c>
      <c r="I2811" s="78">
        <v>17100</v>
      </c>
      <c r="J2811">
        <v>202106</v>
      </c>
      <c r="K2811" s="78">
        <v>17100</v>
      </c>
      <c r="L2811" s="77">
        <f t="shared" si="300"/>
        <v>-47.409999999999854</v>
      </c>
      <c r="M2811" s="78">
        <v>-27839</v>
      </c>
      <c r="N2811" s="78">
        <v>-942.89432999999997</v>
      </c>
      <c r="O2811" s="78">
        <v>-8064</v>
      </c>
      <c r="P2811" s="78">
        <v>-68.942409999999995</v>
      </c>
      <c r="Q2811" s="144">
        <v>-29855</v>
      </c>
      <c r="R2811" s="78">
        <v>-49</v>
      </c>
      <c r="S2811" s="78">
        <v>21253</v>
      </c>
      <c r="T2811" s="78">
        <v>-7566</v>
      </c>
      <c r="U2811" s="78">
        <v>61256</v>
      </c>
      <c r="V2811" s="219">
        <v>0.12351443123938879</v>
      </c>
      <c r="W2811" s="78">
        <v>-1032</v>
      </c>
      <c r="X2811" s="78">
        <v>-1032</v>
      </c>
      <c r="Y2811" s="78">
        <v>-4179</v>
      </c>
      <c r="Z2811" s="78">
        <v>-7820</v>
      </c>
      <c r="AA2811" s="78">
        <v>109.24</v>
      </c>
      <c r="AB2811" s="78">
        <v>150.43</v>
      </c>
      <c r="AC2811" s="78">
        <v>-8109</v>
      </c>
      <c r="AD2811" s="104">
        <v>-1.6394899999999999</v>
      </c>
      <c r="AE2811" s="78">
        <v>-14214</v>
      </c>
      <c r="AF2811" s="104">
        <v>-0.73448999999999998</v>
      </c>
      <c r="AG2811" s="78">
        <v>-5989</v>
      </c>
      <c r="AH2811" s="104">
        <v>-0.81405000000000005</v>
      </c>
      <c r="AI2811" s="78">
        <v>-876</v>
      </c>
      <c r="AJ2811" s="104">
        <v>0.35724</v>
      </c>
      <c r="AK2811" s="78">
        <v>18000</v>
      </c>
      <c r="AL2811" s="78">
        <v>15800</v>
      </c>
      <c r="AM2811" s="8">
        <v>17100</v>
      </c>
      <c r="AN2811" s="78">
        <v>472</v>
      </c>
      <c r="AO2811" s="78">
        <v>17800</v>
      </c>
      <c r="AP2811" s="78">
        <v>17000</v>
      </c>
      <c r="AQ2811" s="78">
        <v>17000</v>
      </c>
      <c r="AR2811" s="78">
        <v>932</v>
      </c>
      <c r="AS2811" s="78">
        <v>17500</v>
      </c>
      <c r="AT2811" s="78">
        <v>16500</v>
      </c>
      <c r="AU2811" s="78">
        <v>17150</v>
      </c>
      <c r="AV2811" s="78">
        <v>307</v>
      </c>
      <c r="AW2811" s="77">
        <v>22.41</v>
      </c>
      <c r="AX2811" s="144">
        <f t="shared" si="302"/>
        <v>0.41</v>
      </c>
      <c r="AY2811" s="144">
        <f t="shared" si="303"/>
        <v>0.65</v>
      </c>
      <c r="AZ2811" s="144">
        <f t="shared" si="304"/>
        <v>0.46</v>
      </c>
      <c r="BA2811" s="54">
        <f t="shared" si="305"/>
        <v>38.682044492587025</v>
      </c>
      <c r="BB2811" s="54">
        <f t="shared" si="306"/>
        <v>16.177955507412978</v>
      </c>
    </row>
    <row r="2812" spans="1:54" x14ac:dyDescent="0.25">
      <c r="A2812" s="3">
        <v>44354</v>
      </c>
      <c r="B2812" s="77">
        <v>17083.91</v>
      </c>
      <c r="C2812" s="77">
        <v>4927.1683599999997</v>
      </c>
      <c r="D2812" s="77">
        <v>-78.219300000000004</v>
      </c>
      <c r="E2812" s="77">
        <f t="shared" si="301"/>
        <v>-681.21179999999993</v>
      </c>
      <c r="F2812" s="77">
        <v>18.5107</v>
      </c>
      <c r="G2812" s="77">
        <v>-11.638399999999999</v>
      </c>
      <c r="H2812">
        <v>0</v>
      </c>
      <c r="I2812" s="78">
        <v>17090</v>
      </c>
      <c r="J2812">
        <v>202106</v>
      </c>
      <c r="K2812" s="78">
        <v>17090</v>
      </c>
      <c r="L2812" s="77">
        <f t="shared" si="300"/>
        <v>6.0900000000001455</v>
      </c>
      <c r="M2812" s="78">
        <v>-27364</v>
      </c>
      <c r="N2812" s="78">
        <v>-925.70307000000003</v>
      </c>
      <c r="O2812" s="78">
        <v>-6530</v>
      </c>
      <c r="P2812" s="78">
        <v>-55.776330000000002</v>
      </c>
      <c r="Q2812" s="144">
        <v>-28996.5</v>
      </c>
      <c r="R2812" s="78">
        <v>35</v>
      </c>
      <c r="S2812" s="78">
        <v>21887</v>
      </c>
      <c r="T2812" s="78">
        <v>-5100</v>
      </c>
      <c r="U2812" s="78">
        <v>59903</v>
      </c>
      <c r="V2812" s="219">
        <v>8.5137639183346409E-2</v>
      </c>
      <c r="W2812" s="78">
        <v>157</v>
      </c>
      <c r="X2812" s="78">
        <v>157</v>
      </c>
      <c r="Y2812" s="78">
        <v>-2989</v>
      </c>
      <c r="Z2812" s="78">
        <v>-4844</v>
      </c>
      <c r="AA2812" s="78">
        <v>100.88</v>
      </c>
      <c r="AB2812" s="78">
        <v>141.82</v>
      </c>
      <c r="AC2812" s="78">
        <v>-6608</v>
      </c>
      <c r="AD2812" s="104">
        <v>-1.4613799999999999</v>
      </c>
      <c r="AE2812" s="78">
        <v>-10953</v>
      </c>
      <c r="AF2812" s="104">
        <v>-0.56960999999999995</v>
      </c>
      <c r="AG2812" s="78">
        <v>-9262</v>
      </c>
      <c r="AH2812" s="104">
        <v>-1.3233299999999999</v>
      </c>
      <c r="AI2812" s="78">
        <v>-105</v>
      </c>
      <c r="AJ2812" s="104">
        <v>0.43239</v>
      </c>
      <c r="AK2812" s="78">
        <v>17400</v>
      </c>
      <c r="AL2812" s="78">
        <v>15800</v>
      </c>
      <c r="AM2812" s="8">
        <v>17100</v>
      </c>
      <c r="AN2812" s="78">
        <v>449</v>
      </c>
      <c r="AO2812" s="78">
        <v>17800</v>
      </c>
      <c r="AP2812" s="78">
        <v>16400</v>
      </c>
      <c r="AQ2812" s="78">
        <v>17000</v>
      </c>
      <c r="AR2812" s="78">
        <v>935</v>
      </c>
      <c r="AS2812" s="78">
        <v>17500</v>
      </c>
      <c r="AT2812" s="78">
        <v>16800</v>
      </c>
      <c r="AU2812" s="78">
        <v>17100</v>
      </c>
      <c r="AV2812" s="78">
        <v>253</v>
      </c>
      <c r="AW2812" s="77">
        <v>23.29</v>
      </c>
      <c r="AX2812" s="144">
        <f t="shared" si="302"/>
        <v>0.44</v>
      </c>
      <c r="AY2812" s="144">
        <f t="shared" si="303"/>
        <v>0.67</v>
      </c>
      <c r="AZ2812" s="144">
        <f t="shared" si="304"/>
        <v>0.56999999999999995</v>
      </c>
      <c r="BA2812" s="54">
        <f t="shared" si="305"/>
        <v>38.443058861995851</v>
      </c>
      <c r="BB2812" s="54">
        <f t="shared" si="306"/>
        <v>16.781941138004154</v>
      </c>
    </row>
    <row r="2813" spans="1:54" x14ac:dyDescent="0.25">
      <c r="A2813" s="3">
        <v>44355</v>
      </c>
      <c r="B2813" s="77">
        <v>17076.21</v>
      </c>
      <c r="C2813" s="77">
        <v>3507.1916900000001</v>
      </c>
      <c r="D2813" s="77">
        <v>-61.698599999999999</v>
      </c>
      <c r="E2813" s="77">
        <f t="shared" si="301"/>
        <v>-318.73089999999996</v>
      </c>
      <c r="F2813" s="77">
        <v>14.356400000000001</v>
      </c>
      <c r="G2813" s="77">
        <v>-6.9030999999999993</v>
      </c>
      <c r="H2813">
        <v>0</v>
      </c>
      <c r="I2813" s="78">
        <v>17090</v>
      </c>
      <c r="J2813">
        <v>202106</v>
      </c>
      <c r="K2813" s="78">
        <v>17090</v>
      </c>
      <c r="L2813" s="77">
        <f t="shared" si="300"/>
        <v>13.790000000000873</v>
      </c>
      <c r="M2813" s="78">
        <v>-28205</v>
      </c>
      <c r="N2813" s="78">
        <v>-953.85251000000005</v>
      </c>
      <c r="O2813" s="78">
        <v>-7369</v>
      </c>
      <c r="P2813" s="78">
        <v>-62.945189999999997</v>
      </c>
      <c r="Q2813" s="144">
        <v>-30047.25</v>
      </c>
      <c r="R2813" s="78">
        <v>87</v>
      </c>
      <c r="S2813" s="78">
        <v>21411</v>
      </c>
      <c r="T2813" s="78">
        <v>-7286</v>
      </c>
      <c r="U2813" s="78">
        <v>60230</v>
      </c>
      <c r="V2813" s="219">
        <v>0.12096961647019758</v>
      </c>
      <c r="W2813" s="78">
        <v>751</v>
      </c>
      <c r="X2813" s="78">
        <v>751</v>
      </c>
      <c r="Y2813" s="78">
        <v>-3818</v>
      </c>
      <c r="Z2813" s="78">
        <v>-7283</v>
      </c>
      <c r="AA2813" s="78">
        <v>93.76</v>
      </c>
      <c r="AB2813" s="78">
        <v>145.94999999999999</v>
      </c>
      <c r="AC2813" s="78">
        <v>-7711</v>
      </c>
      <c r="AD2813" s="104">
        <v>-1.43818</v>
      </c>
      <c r="AE2813" s="78">
        <v>-8395</v>
      </c>
      <c r="AF2813" s="104">
        <v>-0.36603000000000002</v>
      </c>
      <c r="AG2813" s="78">
        <v>-6120</v>
      </c>
      <c r="AH2813" s="104">
        <v>-1.2645299999999999</v>
      </c>
      <c r="AI2813" s="78">
        <v>-2921</v>
      </c>
      <c r="AJ2813" s="104">
        <v>0.13471</v>
      </c>
      <c r="AK2813" s="78">
        <v>17400</v>
      </c>
      <c r="AL2813" s="78">
        <v>15800</v>
      </c>
      <c r="AM2813" s="8">
        <v>17100</v>
      </c>
      <c r="AN2813" s="78">
        <v>399</v>
      </c>
      <c r="AO2813" s="78">
        <v>17800</v>
      </c>
      <c r="AP2813" s="78">
        <v>16400</v>
      </c>
      <c r="AQ2813" s="78">
        <v>17000</v>
      </c>
      <c r="AR2813" s="78">
        <v>924</v>
      </c>
      <c r="AS2813" s="78">
        <v>17300</v>
      </c>
      <c r="AT2813" s="78">
        <v>16800</v>
      </c>
      <c r="AU2813" s="78">
        <v>17100</v>
      </c>
      <c r="AV2813" s="78">
        <v>147</v>
      </c>
      <c r="AW2813" s="77">
        <v>22.69</v>
      </c>
      <c r="AX2813" s="144">
        <f t="shared" si="302"/>
        <v>0.37</v>
      </c>
      <c r="AY2813" s="144">
        <f t="shared" si="303"/>
        <v>0.63</v>
      </c>
      <c r="AZ2813" s="144">
        <f t="shared" si="304"/>
        <v>0.48</v>
      </c>
      <c r="BA2813" s="54">
        <f t="shared" si="305"/>
        <v>38.463859486035922</v>
      </c>
      <c r="BB2813" s="54">
        <f t="shared" si="306"/>
        <v>16.371140513964093</v>
      </c>
    </row>
    <row r="2814" spans="1:54" x14ac:dyDescent="0.25">
      <c r="A2814" s="3">
        <v>44356</v>
      </c>
      <c r="B2814" s="77">
        <v>16966.22</v>
      </c>
      <c r="C2814" s="77">
        <v>4024.29684</v>
      </c>
      <c r="D2814" s="77">
        <v>-148.12569999999999</v>
      </c>
      <c r="E2814" s="77">
        <f t="shared" si="301"/>
        <v>-344.73569999999995</v>
      </c>
      <c r="F2814" s="77">
        <v>-2.3029999999999999</v>
      </c>
      <c r="G2814" s="77">
        <v>-12.8947</v>
      </c>
      <c r="H2814" t="s">
        <v>2037</v>
      </c>
      <c r="I2814" s="78">
        <v>16963</v>
      </c>
      <c r="J2814">
        <v>202106</v>
      </c>
      <c r="K2814" s="78">
        <v>16963</v>
      </c>
      <c r="L2814" s="77">
        <f t="shared" si="300"/>
        <v>-3.2200000000011642</v>
      </c>
      <c r="M2814" s="78">
        <v>-28668</v>
      </c>
      <c r="N2814" s="78">
        <v>-961.98212999999998</v>
      </c>
      <c r="O2814" s="78">
        <v>-4597</v>
      </c>
      <c r="P2814" s="78">
        <v>-38.949339999999999</v>
      </c>
      <c r="Q2814" s="144">
        <v>-29817.25</v>
      </c>
      <c r="R2814" s="78">
        <v>-480</v>
      </c>
      <c r="S2814" s="78">
        <v>24258</v>
      </c>
      <c r="T2814" s="78">
        <v>-17117</v>
      </c>
      <c r="U2814" s="78">
        <v>57667</v>
      </c>
      <c r="V2814" s="219">
        <v>0.29682487384465983</v>
      </c>
      <c r="W2814" s="78">
        <v>-2310</v>
      </c>
      <c r="X2814" s="78">
        <v>-2310</v>
      </c>
      <c r="Y2814" s="78">
        <v>-6421</v>
      </c>
      <c r="Z2814" s="78">
        <v>-10020</v>
      </c>
      <c r="AA2814" s="78">
        <v>95.6</v>
      </c>
      <c r="AB2814" s="78">
        <v>153.35</v>
      </c>
      <c r="AC2814" s="78">
        <v>-13636</v>
      </c>
      <c r="AD2814" s="104">
        <v>-1.25267</v>
      </c>
      <c r="AE2814" s="78">
        <v>-5309</v>
      </c>
      <c r="AF2814" s="104">
        <v>-0.31102000000000002</v>
      </c>
      <c r="AG2814" s="78">
        <v>-6183</v>
      </c>
      <c r="AH2814" s="104">
        <v>-1.2649600000000001</v>
      </c>
      <c r="AI2814" s="78">
        <v>-4945</v>
      </c>
      <c r="AJ2814" s="104">
        <v>0.18107000000000001</v>
      </c>
      <c r="AK2814" s="78">
        <v>17500</v>
      </c>
      <c r="AL2814" s="78">
        <v>15800</v>
      </c>
      <c r="AM2814" s="8">
        <v>16950</v>
      </c>
      <c r="AN2814" s="78">
        <v>357</v>
      </c>
      <c r="AO2814" s="78">
        <v>18000</v>
      </c>
      <c r="AP2814" s="78">
        <v>16000</v>
      </c>
      <c r="AQ2814" s="78">
        <v>16800</v>
      </c>
      <c r="AR2814" s="78">
        <v>891</v>
      </c>
      <c r="AS2814" s="78">
        <v>17500</v>
      </c>
      <c r="AT2814" s="78">
        <v>15800</v>
      </c>
      <c r="AU2814" s="78">
        <v>16950</v>
      </c>
      <c r="AV2814" s="78">
        <v>357</v>
      </c>
      <c r="AW2814" s="77">
        <v>21.82</v>
      </c>
      <c r="AX2814" s="144">
        <f t="shared" si="302"/>
        <v>0.24</v>
      </c>
      <c r="AY2814" s="144">
        <f t="shared" si="303"/>
        <v>0.55000000000000004</v>
      </c>
      <c r="AZ2814" s="144">
        <f t="shared" si="304"/>
        <v>0.41</v>
      </c>
      <c r="BA2814" s="54">
        <f t="shared" si="305"/>
        <v>36.439855445912478</v>
      </c>
      <c r="BB2814" s="54">
        <f t="shared" si="306"/>
        <v>16.683144554087534</v>
      </c>
    </row>
    <row r="2815" spans="1:54" x14ac:dyDescent="0.25">
      <c r="A2815" s="3">
        <v>44357</v>
      </c>
      <c r="B2815" s="77">
        <v>17159.22</v>
      </c>
      <c r="C2815" s="77">
        <v>4159.3222500000002</v>
      </c>
      <c r="D2815" s="77">
        <v>183.03599999999997</v>
      </c>
      <c r="E2815" s="77">
        <f t="shared" si="301"/>
        <v>65.258800000000065</v>
      </c>
      <c r="F2815" s="77">
        <v>-18.446099999999998</v>
      </c>
      <c r="G2815" s="77">
        <v>17.0517</v>
      </c>
      <c r="H2815">
        <v>0</v>
      </c>
      <c r="I2815" s="78">
        <v>17159</v>
      </c>
      <c r="J2815">
        <v>202106</v>
      </c>
      <c r="K2815" s="78">
        <v>17159</v>
      </c>
      <c r="L2815" s="77">
        <f t="shared" si="300"/>
        <v>-0.22000000000116415</v>
      </c>
      <c r="M2815" s="78">
        <v>-29672</v>
      </c>
      <c r="N2815" s="78">
        <v>-1006.9080300000001</v>
      </c>
      <c r="O2815" s="78">
        <v>-2603</v>
      </c>
      <c r="P2815" s="78">
        <v>-22.323460000000001</v>
      </c>
      <c r="Q2815" s="144">
        <v>-30322.75</v>
      </c>
      <c r="R2815" s="78">
        <v>463</v>
      </c>
      <c r="S2815" s="78">
        <v>25478</v>
      </c>
      <c r="T2815" s="78">
        <v>-16599</v>
      </c>
      <c r="U2815" s="78">
        <v>59445</v>
      </c>
      <c r="V2815" s="219">
        <v>0.27923290436537979</v>
      </c>
      <c r="W2815" s="78">
        <v>-1812</v>
      </c>
      <c r="X2815" s="78">
        <v>-1812</v>
      </c>
      <c r="Y2815" s="78">
        <v>-5142</v>
      </c>
      <c r="Z2815" s="78">
        <v>-6800</v>
      </c>
      <c r="AA2815" s="78">
        <v>105.53</v>
      </c>
      <c r="AB2815" s="78">
        <v>157.02000000000001</v>
      </c>
      <c r="AC2815" s="78">
        <v>-11489</v>
      </c>
      <c r="AD2815" s="104">
        <v>-1.6929799999999999</v>
      </c>
      <c r="AE2815" s="78">
        <v>-6712</v>
      </c>
      <c r="AF2815" s="104">
        <v>-0.50888999999999995</v>
      </c>
      <c r="AG2815" s="78">
        <v>-3241</v>
      </c>
      <c r="AH2815" s="104">
        <v>-0.94167000000000001</v>
      </c>
      <c r="AI2815" s="78">
        <v>-2133</v>
      </c>
      <c r="AJ2815" s="104">
        <v>0.36606</v>
      </c>
      <c r="AK2815" s="78">
        <v>17500</v>
      </c>
      <c r="AL2815" s="78">
        <v>15800</v>
      </c>
      <c r="AM2815" s="8">
        <v>17150</v>
      </c>
      <c r="AN2815" s="78">
        <v>279</v>
      </c>
      <c r="AO2815" s="78">
        <v>17800</v>
      </c>
      <c r="AP2815" s="78">
        <v>16000</v>
      </c>
      <c r="AQ2815" s="78">
        <v>17000</v>
      </c>
      <c r="AR2815" s="78">
        <v>806</v>
      </c>
      <c r="AS2815" s="78">
        <v>17500</v>
      </c>
      <c r="AT2815" s="78">
        <v>15800</v>
      </c>
      <c r="AU2815" s="78">
        <v>17150</v>
      </c>
      <c r="AV2815" s="78">
        <v>279</v>
      </c>
      <c r="AW2815" s="77">
        <v>19.45</v>
      </c>
      <c r="AX2815" s="144">
        <f t="shared" si="302"/>
        <v>0.03</v>
      </c>
      <c r="AY2815" s="144">
        <f t="shared" si="303"/>
        <v>0.36</v>
      </c>
      <c r="AZ2815" s="144">
        <f t="shared" si="304"/>
        <v>0.28000000000000003</v>
      </c>
      <c r="BA2815" s="54">
        <f t="shared" si="305"/>
        <v>35.542940863823361</v>
      </c>
      <c r="BB2815" s="54">
        <f t="shared" si="306"/>
        <v>16.12305913617665</v>
      </c>
    </row>
    <row r="2816" spans="1:54" x14ac:dyDescent="0.25">
      <c r="A2816" s="3">
        <v>44358</v>
      </c>
      <c r="B2816" s="77">
        <v>17213.52</v>
      </c>
      <c r="C2816" s="77">
        <v>4116.2145700000001</v>
      </c>
      <c r="D2816" s="77">
        <v>106.65170000000001</v>
      </c>
      <c r="E2816" s="77">
        <f t="shared" si="301"/>
        <v>308.51650000000001</v>
      </c>
      <c r="F2816" s="77">
        <v>-1.0109999999999999</v>
      </c>
      <c r="G2816" s="77">
        <v>-5.8175999999999997</v>
      </c>
      <c r="H2816">
        <v>0</v>
      </c>
      <c r="I2816" s="78">
        <v>17219</v>
      </c>
      <c r="J2816">
        <v>202106</v>
      </c>
      <c r="K2816" s="78">
        <v>17219</v>
      </c>
      <c r="L2816" s="77">
        <f t="shared" si="300"/>
        <v>5.4799999999995634</v>
      </c>
      <c r="M2816" s="78">
        <v>-29119</v>
      </c>
      <c r="N2816" s="78">
        <v>-989.88864000000001</v>
      </c>
      <c r="O2816" s="78">
        <v>-1979</v>
      </c>
      <c r="P2816" s="78">
        <v>-16.985279999999999</v>
      </c>
      <c r="Q2816" s="144">
        <v>-29613.75</v>
      </c>
      <c r="R2816" s="78">
        <v>640</v>
      </c>
      <c r="S2816" s="78">
        <v>25189</v>
      </c>
      <c r="T2816" s="78">
        <v>-16714</v>
      </c>
      <c r="U2816" s="78">
        <v>59944</v>
      </c>
      <c r="V2816" s="219">
        <v>0.27882690511143732</v>
      </c>
      <c r="W2816" s="78">
        <v>-2350</v>
      </c>
      <c r="X2816" s="78">
        <v>-2350</v>
      </c>
      <c r="Y2816" s="78">
        <v>-5478</v>
      </c>
      <c r="Z2816" s="78">
        <v>-6773</v>
      </c>
      <c r="AA2816" s="78">
        <v>102.58</v>
      </c>
      <c r="AB2816" s="78">
        <v>164.38</v>
      </c>
      <c r="AC2816" s="78">
        <v>-10978</v>
      </c>
      <c r="AD2816" s="104">
        <v>-1.81128</v>
      </c>
      <c r="AE2816" s="78">
        <v>-8203</v>
      </c>
      <c r="AF2816" s="104">
        <v>-0.69699999999999995</v>
      </c>
      <c r="AG2816" s="78">
        <v>4035</v>
      </c>
      <c r="AH2816" s="104">
        <v>-0.73</v>
      </c>
      <c r="AI2816" s="78">
        <v>-6223</v>
      </c>
      <c r="AJ2816" s="104">
        <v>0.59101000000000004</v>
      </c>
      <c r="AK2816" s="78">
        <v>17500</v>
      </c>
      <c r="AL2816" s="78">
        <v>15800</v>
      </c>
      <c r="AM2816" s="8">
        <v>17200</v>
      </c>
      <c r="AN2816" s="78">
        <v>212</v>
      </c>
      <c r="AO2816" s="78">
        <v>18000</v>
      </c>
      <c r="AP2816" s="78">
        <v>15200</v>
      </c>
      <c r="AQ2816" s="78">
        <v>17100</v>
      </c>
      <c r="AR2816" s="78">
        <v>767</v>
      </c>
      <c r="AS2816" s="78">
        <v>17500</v>
      </c>
      <c r="AT2816" s="78">
        <v>15800</v>
      </c>
      <c r="AU2816" s="78">
        <v>17200</v>
      </c>
      <c r="AV2816" s="78">
        <v>212</v>
      </c>
      <c r="AW2816" s="77">
        <v>17.73</v>
      </c>
      <c r="AX2816" s="144">
        <f t="shared" si="302"/>
        <v>0</v>
      </c>
      <c r="AY2816" s="144">
        <f t="shared" si="303"/>
        <v>0.14000000000000001</v>
      </c>
      <c r="AZ2816" s="144">
        <f t="shared" si="304"/>
        <v>0.1</v>
      </c>
      <c r="BA2816" s="54">
        <f t="shared" si="305"/>
        <v>34.925894246315963</v>
      </c>
      <c r="BB2816" s="54">
        <f t="shared" si="306"/>
        <v>15.268105753684038</v>
      </c>
    </row>
    <row r="2817" spans="1:54" x14ac:dyDescent="0.25">
      <c r="A2817" s="3">
        <v>44362</v>
      </c>
      <c r="B2817" s="77">
        <v>17371.29</v>
      </c>
      <c r="C2817" s="77">
        <v>4396.2407899999998</v>
      </c>
      <c r="D2817" s="77">
        <v>142.84870000000001</v>
      </c>
      <c r="E2817" s="77">
        <f t="shared" si="301"/>
        <v>117.45660000000001</v>
      </c>
      <c r="F2817" s="77">
        <v>-14.5251</v>
      </c>
      <c r="G2817" s="77">
        <v>17.203699999999998</v>
      </c>
      <c r="H2817">
        <v>0</v>
      </c>
      <c r="I2817" s="78">
        <v>17398</v>
      </c>
      <c r="J2817">
        <v>202106</v>
      </c>
      <c r="K2817" s="78">
        <v>17398</v>
      </c>
      <c r="L2817" s="77">
        <f t="shared" si="300"/>
        <v>26.709999999999127</v>
      </c>
      <c r="M2817" s="78">
        <v>-31269</v>
      </c>
      <c r="N2817" s="78">
        <v>-1072.9880700000001</v>
      </c>
      <c r="O2817" s="78">
        <v>-2363</v>
      </c>
      <c r="P2817" s="78">
        <v>-20.45974</v>
      </c>
      <c r="Q2817" s="144">
        <v>-31859.75</v>
      </c>
      <c r="R2817" s="78">
        <v>1303</v>
      </c>
      <c r="S2817" s="78">
        <v>24280</v>
      </c>
      <c r="T2817" s="78">
        <v>-18104</v>
      </c>
      <c r="U2817" s="78">
        <v>64384</v>
      </c>
      <c r="V2817" s="219">
        <v>0.2811878727634195</v>
      </c>
      <c r="W2817" s="78">
        <v>-2780</v>
      </c>
      <c r="X2817" s="78">
        <v>-2780</v>
      </c>
      <c r="Y2817" s="78">
        <v>-6084</v>
      </c>
      <c r="Z2817" s="78">
        <v>-7117</v>
      </c>
      <c r="AA2817" s="78">
        <v>120.67</v>
      </c>
      <c r="AB2817" s="78">
        <v>171.44</v>
      </c>
      <c r="AC2817" s="78">
        <v>-10802</v>
      </c>
      <c r="AD2817" s="104">
        <v>-2.42902</v>
      </c>
      <c r="AE2817" s="78">
        <v>-5910</v>
      </c>
      <c r="AF2817" s="104">
        <v>-0.63824000000000003</v>
      </c>
      <c r="AG2817" s="78">
        <v>7220</v>
      </c>
      <c r="AH2817" s="104">
        <v>0.11744</v>
      </c>
      <c r="AI2817" s="78">
        <v>-15290</v>
      </c>
      <c r="AJ2817" s="104">
        <v>0.40089000000000002</v>
      </c>
      <c r="AK2817" s="78">
        <v>17500</v>
      </c>
      <c r="AL2817" s="78">
        <v>15800</v>
      </c>
      <c r="AM2817" s="8">
        <v>17400</v>
      </c>
      <c r="AN2817" s="78">
        <v>117</v>
      </c>
      <c r="AO2817" s="78">
        <v>18000</v>
      </c>
      <c r="AP2817" s="78">
        <v>15200</v>
      </c>
      <c r="AQ2817" s="78">
        <v>17300</v>
      </c>
      <c r="AR2817" s="78">
        <v>681</v>
      </c>
      <c r="AS2817" s="78">
        <v>17500</v>
      </c>
      <c r="AT2817" s="78">
        <v>15800</v>
      </c>
      <c r="AU2817" s="78">
        <v>17400</v>
      </c>
      <c r="AV2817" s="78">
        <v>117</v>
      </c>
      <c r="AW2817" s="77">
        <v>16.64</v>
      </c>
      <c r="AX2817" s="144">
        <f t="shared" si="302"/>
        <v>0</v>
      </c>
      <c r="AY2817" s="144">
        <f t="shared" si="303"/>
        <v>0.02</v>
      </c>
      <c r="AZ2817" s="144">
        <f t="shared" si="304"/>
        <v>0.01</v>
      </c>
      <c r="BA2817" s="54">
        <f t="shared" si="305"/>
        <v>32.227817509604861</v>
      </c>
      <c r="BB2817" s="54">
        <f t="shared" si="306"/>
        <v>15.763182490395147</v>
      </c>
    </row>
    <row r="2818" spans="1:54" x14ac:dyDescent="0.25">
      <c r="A2818" s="3">
        <v>44363</v>
      </c>
      <c r="B2818" s="77">
        <v>17307.86</v>
      </c>
      <c r="C2818" s="77">
        <v>5808.6144100000001</v>
      </c>
      <c r="D2818" s="77">
        <v>-181.72259999999997</v>
      </c>
      <c r="E2818" s="77">
        <f t="shared" si="301"/>
        <v>-285.67309999999998</v>
      </c>
      <c r="F2818" s="77">
        <v>-11.638800000000002</v>
      </c>
      <c r="G2818" s="77">
        <v>21.093499999999999</v>
      </c>
      <c r="H2818" t="s">
        <v>2038</v>
      </c>
      <c r="I2818" s="78">
        <v>17345</v>
      </c>
      <c r="J2818">
        <v>202107</v>
      </c>
      <c r="K2818" s="78">
        <v>17242</v>
      </c>
      <c r="L2818" s="77">
        <f t="shared" si="300"/>
        <v>-65.860000000000582</v>
      </c>
      <c r="M2818" s="78">
        <v>-29018</v>
      </c>
      <c r="N2818" s="78">
        <v>-992.59725000000003</v>
      </c>
      <c r="O2818" s="78">
        <v>-3998</v>
      </c>
      <c r="P2818" s="78">
        <v>-34.453859999999999</v>
      </c>
      <c r="Q2818" s="144">
        <v>-30017.5</v>
      </c>
      <c r="R2818" s="78">
        <v>1565</v>
      </c>
      <c r="S2818" s="78">
        <v>19812</v>
      </c>
      <c r="T2818" s="78">
        <v>-3591</v>
      </c>
      <c r="U2818" s="78">
        <v>32508</v>
      </c>
      <c r="V2818" s="219">
        <v>0.11046511627906977</v>
      </c>
      <c r="W2818" s="78">
        <v>-4327</v>
      </c>
      <c r="X2818" s="78">
        <v>-4327</v>
      </c>
      <c r="Y2818" s="78">
        <v>-8391</v>
      </c>
      <c r="Z2818" s="78">
        <v>-12376</v>
      </c>
      <c r="AA2818" s="78">
        <v>116.38</v>
      </c>
      <c r="AB2818" s="78">
        <v>123.34</v>
      </c>
      <c r="AC2818" s="78">
        <v>-6192</v>
      </c>
      <c r="AD2818" s="104">
        <v>-0.83404</v>
      </c>
      <c r="AE2818" s="78">
        <v>-9931</v>
      </c>
      <c r="AF2818" s="104">
        <v>-0.80017000000000005</v>
      </c>
      <c r="AG2818" s="78">
        <v>1927</v>
      </c>
      <c r="AH2818" s="104">
        <v>-5.6610000000000001E-2</v>
      </c>
      <c r="AI2818" s="78">
        <v>7277</v>
      </c>
      <c r="AJ2818" s="104">
        <v>0.85640000000000005</v>
      </c>
      <c r="AK2818" s="78">
        <v>17500</v>
      </c>
      <c r="AL2818" s="78">
        <v>15200</v>
      </c>
      <c r="AM2818" s="8">
        <v>17200</v>
      </c>
      <c r="AN2818" s="78">
        <v>678</v>
      </c>
      <c r="AO2818" s="78">
        <v>17300</v>
      </c>
      <c r="AP2818" s="78">
        <v>15000</v>
      </c>
      <c r="AQ2818" s="78">
        <v>17100</v>
      </c>
      <c r="AR2818" s="78">
        <v>946</v>
      </c>
      <c r="AS2818" s="78">
        <v>17700</v>
      </c>
      <c r="AT2818" s="78">
        <v>17000</v>
      </c>
      <c r="AU2818" s="78">
        <v>17300</v>
      </c>
      <c r="AV2818" s="78">
        <v>294</v>
      </c>
      <c r="AW2818" s="77">
        <v>18.05</v>
      </c>
      <c r="AX2818" s="144">
        <f t="shared" si="302"/>
        <v>0.06</v>
      </c>
      <c r="AY2818" s="144">
        <f t="shared" si="303"/>
        <v>0.18</v>
      </c>
      <c r="AZ2818" s="144">
        <f t="shared" si="304"/>
        <v>0.16</v>
      </c>
      <c r="BA2818" s="54">
        <f t="shared" si="305"/>
        <v>30.938204160806855</v>
      </c>
      <c r="BB2818" s="54">
        <f t="shared" si="306"/>
        <v>15.628795839193144</v>
      </c>
    </row>
    <row r="2819" spans="1:54" x14ac:dyDescent="0.25">
      <c r="A2819" s="3">
        <v>44364</v>
      </c>
      <c r="B2819" s="77">
        <v>17390.61</v>
      </c>
      <c r="C2819" s="77">
        <v>4449.79421</v>
      </c>
      <c r="D2819" s="77">
        <v>-67.243400000000008</v>
      </c>
      <c r="E2819" s="77">
        <f t="shared" si="301"/>
        <v>-58.919299999999879</v>
      </c>
      <c r="F2819" s="77">
        <v>8.3368000000000002</v>
      </c>
      <c r="G2819" s="77">
        <v>6.0913000000000004</v>
      </c>
      <c r="H2819">
        <v>0</v>
      </c>
      <c r="I2819" s="78">
        <v>17297</v>
      </c>
      <c r="J2819">
        <v>202107</v>
      </c>
      <c r="K2819" s="78">
        <v>17297</v>
      </c>
      <c r="L2819" s="77">
        <f t="shared" ref="L2819:L2882" si="307">K2819-B2819</f>
        <v>-93.610000000000582</v>
      </c>
      <c r="M2819" s="78">
        <v>-33088</v>
      </c>
      <c r="N2819" s="78">
        <v>-1136.16606</v>
      </c>
      <c r="O2819" s="78">
        <v>-7289</v>
      </c>
      <c r="P2819" s="78">
        <v>-63.020949999999999</v>
      </c>
      <c r="Q2819" s="144">
        <v>-34910.25</v>
      </c>
      <c r="R2819" s="78">
        <v>1606</v>
      </c>
      <c r="S2819" s="78">
        <v>21376</v>
      </c>
      <c r="T2819" s="78">
        <v>-5876</v>
      </c>
      <c r="U2819" s="78">
        <v>45367</v>
      </c>
      <c r="V2819" s="219">
        <v>0.12952145832874115</v>
      </c>
      <c r="W2819" s="78">
        <v>-6956</v>
      </c>
      <c r="X2819" s="78">
        <v>-6956</v>
      </c>
      <c r="Y2819" s="78">
        <v>-12267</v>
      </c>
      <c r="Z2819" s="78">
        <v>-16252</v>
      </c>
      <c r="AA2819" s="78">
        <v>114.85</v>
      </c>
      <c r="AB2819" s="78">
        <v>123.51</v>
      </c>
      <c r="AC2819" s="78">
        <v>-5839</v>
      </c>
      <c r="AD2819" s="104">
        <v>-0.96450999999999998</v>
      </c>
      <c r="AE2819" s="78">
        <v>-10695</v>
      </c>
      <c r="AF2819" s="104">
        <v>-0.97411999999999999</v>
      </c>
      <c r="AG2819" s="78">
        <v>-577</v>
      </c>
      <c r="AH2819" s="104">
        <v>-0.77476999999999996</v>
      </c>
      <c r="AI2819" s="78">
        <v>11990</v>
      </c>
      <c r="AJ2819" s="104">
        <v>1.1173599999999999</v>
      </c>
      <c r="AK2819" s="78">
        <v>17500</v>
      </c>
      <c r="AL2819" s="78">
        <v>16000</v>
      </c>
      <c r="AM2819" s="8">
        <v>17300</v>
      </c>
      <c r="AN2819" s="78">
        <v>647</v>
      </c>
      <c r="AO2819" s="78">
        <v>17300</v>
      </c>
      <c r="AP2819" s="78">
        <v>16900</v>
      </c>
      <c r="AQ2819" s="78">
        <v>17100</v>
      </c>
      <c r="AR2819" s="78">
        <v>945</v>
      </c>
      <c r="AS2819" s="78">
        <v>17600</v>
      </c>
      <c r="AT2819" s="78">
        <v>17000</v>
      </c>
      <c r="AU2819" s="78">
        <v>17400</v>
      </c>
      <c r="AV2819" s="78">
        <v>255</v>
      </c>
      <c r="AW2819" s="77">
        <v>17.100000000000001</v>
      </c>
      <c r="AX2819" s="144">
        <f t="shared" si="302"/>
        <v>0.03</v>
      </c>
      <c r="AY2819" s="144">
        <f t="shared" si="303"/>
        <v>0.08</v>
      </c>
      <c r="AZ2819" s="144">
        <f t="shared" si="304"/>
        <v>0.05</v>
      </c>
      <c r="BA2819" s="54">
        <f t="shared" si="305"/>
        <v>29.813622068565962</v>
      </c>
      <c r="BB2819" s="54">
        <f t="shared" si="306"/>
        <v>15.366377931434045</v>
      </c>
    </row>
    <row r="2820" spans="1:54" x14ac:dyDescent="0.25">
      <c r="A2820" s="3">
        <v>44365</v>
      </c>
      <c r="B2820" s="77">
        <v>17318.54</v>
      </c>
      <c r="C2820" s="77">
        <v>5458.8414000000002</v>
      </c>
      <c r="D2820" s="77">
        <v>-158.0376</v>
      </c>
      <c r="E2820" s="77">
        <f t="shared" si="301"/>
        <v>-46.001699999999886</v>
      </c>
      <c r="F2820" s="77">
        <v>-24.837900000000001</v>
      </c>
      <c r="G2820" s="77">
        <v>-11.0443</v>
      </c>
      <c r="H2820">
        <v>0</v>
      </c>
      <c r="I2820" s="78">
        <v>17252</v>
      </c>
      <c r="J2820">
        <v>202107</v>
      </c>
      <c r="K2820" s="78">
        <v>17252</v>
      </c>
      <c r="L2820" s="77">
        <f t="shared" si="307"/>
        <v>-66.540000000000873</v>
      </c>
      <c r="M2820" s="78">
        <v>-31612</v>
      </c>
      <c r="N2820" s="78">
        <v>-1082.25514</v>
      </c>
      <c r="O2820" s="78">
        <v>-8726</v>
      </c>
      <c r="P2820" s="78">
        <v>-75.265630000000002</v>
      </c>
      <c r="Q2820" s="144">
        <v>-33793.5</v>
      </c>
      <c r="R2820" s="78">
        <v>1578</v>
      </c>
      <c r="S2820" s="78">
        <v>20970</v>
      </c>
      <c r="T2820" s="78">
        <v>-8417</v>
      </c>
      <c r="U2820" s="78">
        <v>44832</v>
      </c>
      <c r="V2820" s="219">
        <v>0.18774536045681656</v>
      </c>
      <c r="W2820" s="78">
        <v>-4271</v>
      </c>
      <c r="X2820" s="78">
        <v>-4271</v>
      </c>
      <c r="Y2820" s="78">
        <v>-9438</v>
      </c>
      <c r="Z2820" s="78">
        <v>-14032</v>
      </c>
      <c r="AA2820" s="78">
        <v>94.37</v>
      </c>
      <c r="AB2820" s="78">
        <v>119.26</v>
      </c>
      <c r="AC2820" s="78">
        <v>-6689</v>
      </c>
      <c r="AD2820" s="104">
        <v>-0.88058999999999998</v>
      </c>
      <c r="AE2820" s="78">
        <v>-10280</v>
      </c>
      <c r="AF2820" s="104">
        <v>-1.0769</v>
      </c>
      <c r="AG2820" s="78">
        <v>-13</v>
      </c>
      <c r="AH2820" s="104">
        <v>-0.81672999999999996</v>
      </c>
      <c r="AI2820" s="78">
        <v>5832</v>
      </c>
      <c r="AJ2820" s="104">
        <v>0.94423000000000001</v>
      </c>
      <c r="AK2820" s="78">
        <v>17500</v>
      </c>
      <c r="AL2820" s="78">
        <v>16000</v>
      </c>
      <c r="AM2820" s="8">
        <v>17300</v>
      </c>
      <c r="AN2820" s="78">
        <v>634</v>
      </c>
      <c r="AO2820" s="78">
        <v>17900</v>
      </c>
      <c r="AP2820" s="78">
        <v>16900</v>
      </c>
      <c r="AQ2820" s="78">
        <v>17100</v>
      </c>
      <c r="AR2820" s="78">
        <v>951</v>
      </c>
      <c r="AS2820" s="78">
        <v>17700</v>
      </c>
      <c r="AT2820" s="78">
        <v>17000</v>
      </c>
      <c r="AU2820" s="78">
        <v>17350</v>
      </c>
      <c r="AV2820" s="78">
        <v>223</v>
      </c>
      <c r="AW2820" s="77">
        <v>17.27</v>
      </c>
      <c r="AX2820" s="144">
        <f t="shared" si="302"/>
        <v>0.06</v>
      </c>
      <c r="AY2820" s="144">
        <f t="shared" si="303"/>
        <v>0.08</v>
      </c>
      <c r="AZ2820" s="144">
        <f t="shared" si="304"/>
        <v>0.08</v>
      </c>
      <c r="BA2820" s="54">
        <f t="shared" si="305"/>
        <v>28.761476687065826</v>
      </c>
      <c r="BB2820" s="54">
        <f t="shared" si="306"/>
        <v>15.182523312934176</v>
      </c>
    </row>
    <row r="2821" spans="1:54" x14ac:dyDescent="0.25">
      <c r="A2821" s="3">
        <v>44368</v>
      </c>
      <c r="B2821" s="77">
        <v>17062.98</v>
      </c>
      <c r="C2821" s="77">
        <v>5180.1633400000001</v>
      </c>
      <c r="D2821" s="77">
        <v>-332.82239999999996</v>
      </c>
      <c r="E2821" s="77">
        <f t="shared" si="301"/>
        <v>-553.1004999999999</v>
      </c>
      <c r="F2821" s="77">
        <v>-6.1520000000000001</v>
      </c>
      <c r="G2821" s="77">
        <v>-48.3675</v>
      </c>
      <c r="H2821">
        <v>0</v>
      </c>
      <c r="I2821" s="78">
        <v>16962</v>
      </c>
      <c r="J2821">
        <v>202107</v>
      </c>
      <c r="K2821" s="78">
        <v>16962</v>
      </c>
      <c r="L2821" s="77">
        <f t="shared" si="307"/>
        <v>-100.97999999999956</v>
      </c>
      <c r="M2821" s="78">
        <v>-31474</v>
      </c>
      <c r="N2821" s="78">
        <v>-1058.7394099999999</v>
      </c>
      <c r="O2821" s="78">
        <v>-12078</v>
      </c>
      <c r="P2821" s="78">
        <v>-102.41533</v>
      </c>
      <c r="Q2821" s="144">
        <v>-34493.5</v>
      </c>
      <c r="R2821" s="78">
        <v>650</v>
      </c>
      <c r="S2821" s="78">
        <v>21080</v>
      </c>
      <c r="T2821" s="78">
        <v>-12040</v>
      </c>
      <c r="U2821" s="78">
        <v>50622</v>
      </c>
      <c r="V2821" s="219">
        <v>0.23784125479040732</v>
      </c>
      <c r="W2821" s="78">
        <v>-4684</v>
      </c>
      <c r="X2821" s="78">
        <v>-4684</v>
      </c>
      <c r="Y2821" s="78">
        <v>-8987</v>
      </c>
      <c r="Z2821" s="78">
        <v>-14257</v>
      </c>
      <c r="AA2821" s="78">
        <v>112.69</v>
      </c>
      <c r="AB2821" s="78">
        <v>102.75</v>
      </c>
      <c r="AC2821" s="78">
        <v>-10635</v>
      </c>
      <c r="AD2821" s="104">
        <v>-0.51734999999999998</v>
      </c>
      <c r="AE2821" s="78">
        <v>-5061</v>
      </c>
      <c r="AF2821" s="104">
        <v>-1.1616899999999999</v>
      </c>
      <c r="AG2821" s="78">
        <v>-9915</v>
      </c>
      <c r="AH2821" s="104">
        <v>-1.0867800000000001</v>
      </c>
      <c r="AI2821" s="78">
        <v>5361</v>
      </c>
      <c r="AJ2821" s="104">
        <v>1.2761899999999999</v>
      </c>
      <c r="AK2821" s="78">
        <v>17500</v>
      </c>
      <c r="AL2821" s="78">
        <v>16000</v>
      </c>
      <c r="AM2821" s="8">
        <v>17000</v>
      </c>
      <c r="AN2821" s="78">
        <v>693</v>
      </c>
      <c r="AO2821" s="78">
        <v>17900</v>
      </c>
      <c r="AP2821" s="78">
        <v>16900</v>
      </c>
      <c r="AQ2821" s="78">
        <v>16800</v>
      </c>
      <c r="AR2821" s="78">
        <v>999</v>
      </c>
      <c r="AS2821" s="78">
        <v>17500</v>
      </c>
      <c r="AT2821" s="78">
        <v>16900</v>
      </c>
      <c r="AU2821" s="78">
        <v>17050</v>
      </c>
      <c r="AV2821" s="78">
        <v>220</v>
      </c>
      <c r="AW2821" s="77">
        <v>21.22</v>
      </c>
      <c r="AX2821" s="144">
        <f t="shared" si="302"/>
        <v>0.24</v>
      </c>
      <c r="AY2821" s="144">
        <f t="shared" si="303"/>
        <v>0.46</v>
      </c>
      <c r="AZ2821" s="144">
        <f t="shared" si="304"/>
        <v>0.41</v>
      </c>
      <c r="BA2821" s="54">
        <f t="shared" si="305"/>
        <v>27.793364207962629</v>
      </c>
      <c r="BB2821" s="54">
        <f t="shared" si="306"/>
        <v>15.468635792037372</v>
      </c>
    </row>
    <row r="2822" spans="1:54" x14ac:dyDescent="0.25">
      <c r="A2822" s="3">
        <v>44369</v>
      </c>
      <c r="B2822" s="77">
        <v>17075.55</v>
      </c>
      <c r="C2822" s="77">
        <v>5513.6181100000003</v>
      </c>
      <c r="D2822" s="77">
        <v>-107.8229</v>
      </c>
      <c r="E2822" s="77">
        <f t="shared" si="301"/>
        <v>-659.74189999999987</v>
      </c>
      <c r="F2822" s="77">
        <v>2.7843999999999998</v>
      </c>
      <c r="G2822" s="77">
        <v>-12.256500000000001</v>
      </c>
      <c r="H2822">
        <v>0</v>
      </c>
      <c r="I2822" s="78">
        <v>17028</v>
      </c>
      <c r="J2822">
        <v>202107</v>
      </c>
      <c r="K2822" s="78">
        <v>17028</v>
      </c>
      <c r="L2822" s="77">
        <f t="shared" si="307"/>
        <v>-47.549999999999272</v>
      </c>
      <c r="M2822" s="78">
        <v>-31072</v>
      </c>
      <c r="N2822" s="78">
        <v>-1048.39751</v>
      </c>
      <c r="O2822" s="78">
        <v>-10877</v>
      </c>
      <c r="P2822" s="78">
        <v>-92.569090000000003</v>
      </c>
      <c r="Q2822" s="144">
        <v>-33791.25</v>
      </c>
      <c r="R2822" s="78">
        <v>586</v>
      </c>
      <c r="S2822" s="78">
        <v>19442</v>
      </c>
      <c r="T2822" s="78">
        <v>-13410</v>
      </c>
      <c r="U2822" s="78">
        <v>49207</v>
      </c>
      <c r="V2822" s="219">
        <v>0.27252220212571382</v>
      </c>
      <c r="W2822" s="78">
        <v>-4325</v>
      </c>
      <c r="X2822" s="78">
        <v>-4325</v>
      </c>
      <c r="Y2822" s="78">
        <v>-7575</v>
      </c>
      <c r="Z2822" s="78">
        <v>-10541</v>
      </c>
      <c r="AA2822" s="78">
        <v>112.89</v>
      </c>
      <c r="AB2822" s="78">
        <v>105.94</v>
      </c>
      <c r="AC2822" s="78">
        <v>-10047</v>
      </c>
      <c r="AD2822" s="104">
        <v>-0.50812000000000002</v>
      </c>
      <c r="AE2822" s="78">
        <v>-5621</v>
      </c>
      <c r="AF2822" s="104">
        <v>-1.0725499999999999</v>
      </c>
      <c r="AG2822" s="78">
        <v>1088</v>
      </c>
      <c r="AH2822" s="104">
        <v>-0.95501000000000003</v>
      </c>
      <c r="AI2822" s="78">
        <v>-4979</v>
      </c>
      <c r="AJ2822" s="104">
        <v>0.40914</v>
      </c>
      <c r="AK2822" s="78">
        <v>17500</v>
      </c>
      <c r="AL2822" s="78">
        <v>16000</v>
      </c>
      <c r="AM2822" s="8">
        <v>17000</v>
      </c>
      <c r="AN2822" s="78">
        <v>662</v>
      </c>
      <c r="AO2822" s="78">
        <v>17900</v>
      </c>
      <c r="AP2822" s="78">
        <v>16900</v>
      </c>
      <c r="AQ2822" s="78">
        <v>16800</v>
      </c>
      <c r="AR2822" s="78">
        <v>978</v>
      </c>
      <c r="AS2822" s="78">
        <v>17300</v>
      </c>
      <c r="AT2822" s="78">
        <v>17000</v>
      </c>
      <c r="AU2822" s="78">
        <v>17150</v>
      </c>
      <c r="AV2822" s="78">
        <v>129</v>
      </c>
      <c r="AW2822" s="77">
        <v>19.899999999999999</v>
      </c>
      <c r="AX2822" s="144">
        <f t="shared" si="302"/>
        <v>0.2</v>
      </c>
      <c r="AY2822" s="144">
        <f t="shared" si="303"/>
        <v>0.4</v>
      </c>
      <c r="AZ2822" s="144">
        <f t="shared" si="304"/>
        <v>0.37</v>
      </c>
      <c r="BA2822" s="54">
        <f t="shared" si="305"/>
        <v>26.667667164152153</v>
      </c>
      <c r="BB2822" s="54">
        <f t="shared" si="306"/>
        <v>15.79133283584785</v>
      </c>
    </row>
    <row r="2823" spans="1:54" x14ac:dyDescent="0.25">
      <c r="A2823" s="3">
        <v>44370</v>
      </c>
      <c r="B2823" s="77">
        <v>17336.71</v>
      </c>
      <c r="C2823" s="77">
        <v>5294.6486800000002</v>
      </c>
      <c r="D2823" s="77">
        <v>109.5411</v>
      </c>
      <c r="E2823" s="77">
        <f t="shared" si="301"/>
        <v>-538.40209999999979</v>
      </c>
      <c r="F2823" s="77">
        <v>-16.2651</v>
      </c>
      <c r="G2823" s="77">
        <v>141.9273</v>
      </c>
      <c r="H2823" t="s">
        <v>2039</v>
      </c>
      <c r="I2823" s="78">
        <v>17272</v>
      </c>
      <c r="J2823">
        <v>202107</v>
      </c>
      <c r="K2823" s="78">
        <v>17272</v>
      </c>
      <c r="L2823" s="77">
        <f t="shared" si="307"/>
        <v>-64.709999999999127</v>
      </c>
      <c r="M2823" s="78">
        <v>-32464</v>
      </c>
      <c r="N2823" s="78">
        <v>-1111.43876</v>
      </c>
      <c r="O2823" s="78">
        <v>-6745</v>
      </c>
      <c r="P2823" s="78">
        <v>-58.242460000000001</v>
      </c>
      <c r="Q2823" s="144">
        <v>-34150.25</v>
      </c>
      <c r="R2823" s="78">
        <v>1654</v>
      </c>
      <c r="S2823" s="78">
        <v>18513</v>
      </c>
      <c r="T2823" s="78">
        <v>-8271</v>
      </c>
      <c r="U2823" s="78">
        <v>51177</v>
      </c>
      <c r="V2823" s="219">
        <v>0.16161556949410869</v>
      </c>
      <c r="W2823" s="78">
        <v>-5424</v>
      </c>
      <c r="X2823" s="78">
        <v>-5424</v>
      </c>
      <c r="Y2823" s="78">
        <v>-9998</v>
      </c>
      <c r="Z2823" s="78">
        <v>-15394</v>
      </c>
      <c r="AA2823" s="78">
        <v>108.7</v>
      </c>
      <c r="AB2823" s="78">
        <v>119.2</v>
      </c>
      <c r="AC2823" s="78">
        <v>-6591</v>
      </c>
      <c r="AD2823" s="104">
        <v>-0.89498999999999995</v>
      </c>
      <c r="AE2823" s="78">
        <v>-7888</v>
      </c>
      <c r="AF2823" s="104">
        <v>-1.0407900000000001</v>
      </c>
      <c r="AG2823" s="78">
        <v>-1019</v>
      </c>
      <c r="AH2823" s="104">
        <v>-1.0606800000000001</v>
      </c>
      <c r="AI2823" s="78">
        <v>4667</v>
      </c>
      <c r="AJ2823" s="104">
        <v>0.55656000000000005</v>
      </c>
      <c r="AK2823" s="78">
        <v>17500</v>
      </c>
      <c r="AL2823" s="78">
        <v>16000</v>
      </c>
      <c r="AM2823" s="8">
        <v>17300</v>
      </c>
      <c r="AN2823" s="78">
        <v>614</v>
      </c>
      <c r="AO2823" s="78">
        <v>17900</v>
      </c>
      <c r="AP2823" s="78">
        <v>16900</v>
      </c>
      <c r="AQ2823" s="78">
        <v>17100</v>
      </c>
      <c r="AR2823" s="78">
        <v>923</v>
      </c>
      <c r="AS2823" s="78">
        <v>17700</v>
      </c>
      <c r="AT2823" s="78">
        <v>17300</v>
      </c>
      <c r="AU2823" s="78">
        <v>17350</v>
      </c>
      <c r="AV2823" s="78">
        <v>303</v>
      </c>
      <c r="AW2823" s="77">
        <v>19.309999999999999</v>
      </c>
      <c r="AX2823" s="144">
        <f t="shared" si="302"/>
        <v>0.17</v>
      </c>
      <c r="AY2823" s="144">
        <f t="shared" si="303"/>
        <v>0.28000000000000003</v>
      </c>
      <c r="AZ2823" s="144">
        <f t="shared" si="304"/>
        <v>0.32</v>
      </c>
      <c r="BA2823" s="54">
        <f t="shared" si="305"/>
        <v>25.942796043936912</v>
      </c>
      <c r="BB2823" s="54">
        <f t="shared" si="306"/>
        <v>15.862203956063087</v>
      </c>
    </row>
    <row r="2824" spans="1:54" x14ac:dyDescent="0.25">
      <c r="A2824" s="3">
        <v>44371</v>
      </c>
      <c r="B2824" s="77">
        <v>17407.96</v>
      </c>
      <c r="C2824" s="77">
        <v>4224.4901200000004</v>
      </c>
      <c r="D2824" s="77">
        <v>40.039699999999996</v>
      </c>
      <c r="E2824" s="77">
        <f t="shared" si="301"/>
        <v>-517.99139999999989</v>
      </c>
      <c r="F2824" s="77">
        <v>-0.25569999999999998</v>
      </c>
      <c r="G2824" s="77">
        <v>32.76</v>
      </c>
      <c r="H2824">
        <v>0</v>
      </c>
      <c r="I2824" s="78">
        <v>17336</v>
      </c>
      <c r="J2824">
        <v>202107</v>
      </c>
      <c r="K2824" s="78">
        <v>17336</v>
      </c>
      <c r="L2824" s="77">
        <f t="shared" si="307"/>
        <v>-71.959999999999127</v>
      </c>
      <c r="M2824" s="78">
        <v>-31494</v>
      </c>
      <c r="N2824" s="78">
        <v>-1082.46804</v>
      </c>
      <c r="O2824" s="78">
        <v>-8774</v>
      </c>
      <c r="P2824" s="78">
        <v>-76.095669999999998</v>
      </c>
      <c r="Q2824" s="144">
        <v>-33687.5</v>
      </c>
      <c r="R2824" s="78">
        <v>1739</v>
      </c>
      <c r="S2824" s="78">
        <v>17619</v>
      </c>
      <c r="T2824" s="78">
        <v>-11512</v>
      </c>
      <c r="U2824" s="78">
        <v>52967</v>
      </c>
      <c r="V2824" s="219">
        <v>0.21734287386485926</v>
      </c>
      <c r="W2824" s="78">
        <v>-5862</v>
      </c>
      <c r="X2824" s="78">
        <v>-5862</v>
      </c>
      <c r="Y2824" s="78">
        <v>-11033</v>
      </c>
      <c r="Z2824" s="78">
        <v>-12899</v>
      </c>
      <c r="AA2824" s="78">
        <v>123.47</v>
      </c>
      <c r="AB2824" s="78">
        <v>139.97</v>
      </c>
      <c r="AC2824" s="78">
        <v>-6819</v>
      </c>
      <c r="AD2824" s="104">
        <v>-0.94638</v>
      </c>
      <c r="AE2824" s="78">
        <v>-4936</v>
      </c>
      <c r="AF2824" s="104">
        <v>-0.74602000000000002</v>
      </c>
      <c r="AG2824" s="78">
        <v>5428</v>
      </c>
      <c r="AH2824" s="104">
        <v>-0.92371999999999999</v>
      </c>
      <c r="AI2824" s="78">
        <v>3261</v>
      </c>
      <c r="AJ2824" s="104">
        <v>0.24798999999999999</v>
      </c>
      <c r="AK2824" s="78">
        <v>17500</v>
      </c>
      <c r="AL2824" s="78">
        <v>16000</v>
      </c>
      <c r="AM2824" s="8">
        <v>17300</v>
      </c>
      <c r="AN2824" s="78">
        <v>591</v>
      </c>
      <c r="AO2824" s="78">
        <v>18000</v>
      </c>
      <c r="AP2824" s="78">
        <v>16200</v>
      </c>
      <c r="AQ2824" s="78">
        <v>17100</v>
      </c>
      <c r="AR2824" s="78">
        <v>887</v>
      </c>
      <c r="AS2824" s="78">
        <v>17700</v>
      </c>
      <c r="AT2824" s="78">
        <v>17000</v>
      </c>
      <c r="AU2824" s="78">
        <v>17400</v>
      </c>
      <c r="AV2824" s="78">
        <v>247</v>
      </c>
      <c r="AW2824" s="77">
        <v>18.14</v>
      </c>
      <c r="AX2824" s="144">
        <f t="shared" si="302"/>
        <v>0.17</v>
      </c>
      <c r="AY2824" s="144">
        <f t="shared" si="303"/>
        <v>0.12</v>
      </c>
      <c r="AZ2824" s="144">
        <f t="shared" si="304"/>
        <v>0.21</v>
      </c>
      <c r="BA2824" s="54">
        <f t="shared" si="305"/>
        <v>25.548733856425532</v>
      </c>
      <c r="BB2824" s="54">
        <f t="shared" si="306"/>
        <v>15.658266143574469</v>
      </c>
    </row>
    <row r="2825" spans="1:54" x14ac:dyDescent="0.25">
      <c r="A2825" s="3">
        <v>44372</v>
      </c>
      <c r="B2825" s="77">
        <v>17502.990000000002</v>
      </c>
      <c r="C2825" s="77">
        <v>4806.3021399999998</v>
      </c>
      <c r="D2825" s="77">
        <v>87.948999999999998</v>
      </c>
      <c r="E2825" s="77">
        <f t="shared" si="301"/>
        <v>-306.5709999999998</v>
      </c>
      <c r="F2825" s="77">
        <v>9.6694000000000013</v>
      </c>
      <c r="G2825" s="77">
        <v>37.629199999999997</v>
      </c>
      <c r="H2825">
        <v>0</v>
      </c>
      <c r="I2825" s="78">
        <v>17419</v>
      </c>
      <c r="J2825">
        <v>202107</v>
      </c>
      <c r="K2825" s="78">
        <v>17419</v>
      </c>
      <c r="L2825" s="77">
        <f t="shared" si="307"/>
        <v>-83.990000000001601</v>
      </c>
      <c r="M2825" s="78">
        <v>-29494</v>
      </c>
      <c r="N2825" s="78">
        <v>-1017.998</v>
      </c>
      <c r="O2825" s="78">
        <v>-4450</v>
      </c>
      <c r="P2825" s="78">
        <v>-38.793909999999997</v>
      </c>
      <c r="Q2825" s="144">
        <v>-30606.5</v>
      </c>
      <c r="R2825" s="78">
        <v>1923</v>
      </c>
      <c r="S2825" s="78">
        <v>17293</v>
      </c>
      <c r="T2825" s="78">
        <v>-7532</v>
      </c>
      <c r="U2825" s="78">
        <v>48050</v>
      </c>
      <c r="V2825" s="219">
        <v>0.15675338189386057</v>
      </c>
      <c r="W2825" s="78">
        <v>-6287</v>
      </c>
      <c r="X2825" s="78">
        <v>-6287</v>
      </c>
      <c r="Y2825" s="78">
        <v>-10898</v>
      </c>
      <c r="Z2825" s="78">
        <v>-12536</v>
      </c>
      <c r="AA2825" s="78">
        <v>112.4</v>
      </c>
      <c r="AB2825" s="78">
        <v>144.99</v>
      </c>
      <c r="AC2825" s="78">
        <v>-4941</v>
      </c>
      <c r="AD2825" s="104">
        <v>-0.95745000000000002</v>
      </c>
      <c r="AE2825" s="78">
        <v>-4803</v>
      </c>
      <c r="AF2825" s="104">
        <v>-0.65500000000000003</v>
      </c>
      <c r="AG2825" s="78">
        <v>355</v>
      </c>
      <c r="AH2825" s="104">
        <v>-1.27511</v>
      </c>
      <c r="AI2825" s="78">
        <v>1469</v>
      </c>
      <c r="AJ2825" s="104">
        <v>0.27355000000000002</v>
      </c>
      <c r="AK2825" s="78">
        <v>17500</v>
      </c>
      <c r="AL2825" s="78">
        <v>16000</v>
      </c>
      <c r="AM2825" s="8">
        <v>17400</v>
      </c>
      <c r="AN2825" s="78">
        <v>599</v>
      </c>
      <c r="AO2825" s="78">
        <v>18000</v>
      </c>
      <c r="AP2825" s="78">
        <v>16200</v>
      </c>
      <c r="AQ2825" s="78">
        <v>17200</v>
      </c>
      <c r="AR2825" s="78">
        <v>889</v>
      </c>
      <c r="AS2825" s="78">
        <v>17800</v>
      </c>
      <c r="AT2825" s="78">
        <v>17000</v>
      </c>
      <c r="AU2825" s="78">
        <v>17500</v>
      </c>
      <c r="AV2825" s="78">
        <v>218</v>
      </c>
      <c r="AW2825" s="77">
        <v>18.82</v>
      </c>
      <c r="AX2825" s="144">
        <f t="shared" si="302"/>
        <v>0.2</v>
      </c>
      <c r="AY2825" s="144">
        <f t="shared" si="303"/>
        <v>0.24</v>
      </c>
      <c r="AZ2825" s="144">
        <f t="shared" si="304"/>
        <v>0.31</v>
      </c>
      <c r="BA2825" s="54">
        <f t="shared" si="305"/>
        <v>25.035265783079304</v>
      </c>
      <c r="BB2825" s="54">
        <f t="shared" si="306"/>
        <v>15.633734216920695</v>
      </c>
    </row>
    <row r="2826" spans="1:54" x14ac:dyDescent="0.25">
      <c r="A2826" s="3">
        <v>44375</v>
      </c>
      <c r="B2826" s="77">
        <v>17590.97</v>
      </c>
      <c r="C2826" s="77">
        <v>4443.3081700000002</v>
      </c>
      <c r="D2826" s="77">
        <v>53.659099999999995</v>
      </c>
      <c r="E2826" s="77">
        <f t="shared" si="301"/>
        <v>-439.87919999999974</v>
      </c>
      <c r="F2826" s="77">
        <v>-17.5275</v>
      </c>
      <c r="G2826" s="77">
        <v>19.646599999999999</v>
      </c>
      <c r="H2826">
        <v>0</v>
      </c>
      <c r="I2826" s="78">
        <v>17535</v>
      </c>
      <c r="J2826">
        <v>202107</v>
      </c>
      <c r="K2826" s="78">
        <v>17535</v>
      </c>
      <c r="L2826" s="77">
        <f t="shared" si="307"/>
        <v>-55.970000000001164</v>
      </c>
      <c r="M2826" s="78">
        <v>-30034</v>
      </c>
      <c r="N2826" s="78">
        <v>-1043.0589299999999</v>
      </c>
      <c r="O2826" s="78">
        <v>-5153</v>
      </c>
      <c r="P2826" s="78">
        <v>-45.2194</v>
      </c>
      <c r="Q2826" s="144">
        <v>-31322.25</v>
      </c>
      <c r="R2826" s="78">
        <v>2126</v>
      </c>
      <c r="S2826" s="78">
        <v>16924</v>
      </c>
      <c r="T2826" s="78">
        <v>-9108</v>
      </c>
      <c r="U2826" s="78">
        <v>51370</v>
      </c>
      <c r="V2826" s="219">
        <v>0.17730192719486082</v>
      </c>
      <c r="W2826" s="78">
        <v>-7542</v>
      </c>
      <c r="X2826" s="78">
        <v>-7542</v>
      </c>
      <c r="Y2826" s="78">
        <v>-12179</v>
      </c>
      <c r="Z2826" s="78">
        <v>-11515</v>
      </c>
      <c r="AA2826" s="78">
        <v>119.93</v>
      </c>
      <c r="AB2826" s="78">
        <v>143.22999999999999</v>
      </c>
      <c r="AC2826" s="78">
        <v>-4446</v>
      </c>
      <c r="AD2826" s="104">
        <v>-1.4502900000000001</v>
      </c>
      <c r="AE2826" s="78">
        <v>-3414</v>
      </c>
      <c r="AF2826" s="104">
        <v>-0.28754000000000002</v>
      </c>
      <c r="AG2826" s="78">
        <v>1298</v>
      </c>
      <c r="AH2826" s="104">
        <v>-0.95545000000000002</v>
      </c>
      <c r="AI2826" s="78">
        <v>-723</v>
      </c>
      <c r="AJ2826" s="104">
        <v>-0.16889000000000001</v>
      </c>
      <c r="AK2826" s="78">
        <v>17500</v>
      </c>
      <c r="AL2826" s="78">
        <v>16000</v>
      </c>
      <c r="AM2826" s="8">
        <v>17500</v>
      </c>
      <c r="AN2826" s="78">
        <v>563</v>
      </c>
      <c r="AO2826" s="78">
        <v>18000</v>
      </c>
      <c r="AP2826" s="78">
        <v>16200</v>
      </c>
      <c r="AQ2826" s="78">
        <v>17300</v>
      </c>
      <c r="AR2826" s="78">
        <v>861</v>
      </c>
      <c r="AS2826" s="78">
        <v>17800</v>
      </c>
      <c r="AT2826" s="78">
        <v>17200</v>
      </c>
      <c r="AU2826" s="78">
        <v>17600</v>
      </c>
      <c r="AV2826" s="78">
        <v>167</v>
      </c>
      <c r="AW2826" s="77">
        <v>19.37</v>
      </c>
      <c r="AX2826" s="144">
        <f t="shared" si="302"/>
        <v>0.27</v>
      </c>
      <c r="AY2826" s="144">
        <f t="shared" si="303"/>
        <v>0.3</v>
      </c>
      <c r="AZ2826" s="144">
        <f t="shared" si="304"/>
        <v>0.36</v>
      </c>
      <c r="BA2826" s="54">
        <f t="shared" si="305"/>
        <v>24.666490595674563</v>
      </c>
      <c r="BB2826" s="54">
        <f t="shared" si="306"/>
        <v>15.622509404325438</v>
      </c>
    </row>
    <row r="2827" spans="1:54" x14ac:dyDescent="0.25">
      <c r="A2827" s="3">
        <v>44376</v>
      </c>
      <c r="B2827" s="77">
        <v>17598.189999999999</v>
      </c>
      <c r="C2827" s="77">
        <v>5982.5228399999996</v>
      </c>
      <c r="D2827" s="77">
        <v>-143.2337</v>
      </c>
      <c r="E2827" s="77">
        <f t="shared" si="301"/>
        <v>-714.41309999999999</v>
      </c>
      <c r="F2827" s="77">
        <v>0.80099999999999993</v>
      </c>
      <c r="G2827" s="77">
        <v>2.5966000000000005</v>
      </c>
      <c r="H2827">
        <v>0</v>
      </c>
      <c r="I2827" s="78">
        <v>17529</v>
      </c>
      <c r="J2827">
        <v>202107</v>
      </c>
      <c r="K2827" s="78">
        <v>17529</v>
      </c>
      <c r="L2827" s="77">
        <f t="shared" si="307"/>
        <v>-69.18999999999869</v>
      </c>
      <c r="M2827" s="78">
        <v>-29302</v>
      </c>
      <c r="N2827" s="78">
        <v>-1017.22087</v>
      </c>
      <c r="O2827" s="78">
        <v>-7082</v>
      </c>
      <c r="P2827" s="78">
        <v>-62.1036</v>
      </c>
      <c r="Q2827" s="144">
        <v>-31072.5</v>
      </c>
      <c r="R2827" s="78">
        <v>2091</v>
      </c>
      <c r="S2827" s="78">
        <v>17998</v>
      </c>
      <c r="T2827" s="78">
        <v>-9776</v>
      </c>
      <c r="U2827" s="78">
        <v>48605</v>
      </c>
      <c r="V2827" s="219">
        <v>0.20113157082604671</v>
      </c>
      <c r="W2827" s="78">
        <v>-6762</v>
      </c>
      <c r="X2827" s="78">
        <v>-6762</v>
      </c>
      <c r="Y2827" s="78">
        <v>-10194</v>
      </c>
      <c r="Z2827" s="78">
        <v>-12730</v>
      </c>
      <c r="AA2827" s="78">
        <v>103.3</v>
      </c>
      <c r="AB2827" s="78">
        <v>133.78</v>
      </c>
      <c r="AC2827" s="78">
        <v>-4941</v>
      </c>
      <c r="AD2827" s="104">
        <v>-1.5788599999999999</v>
      </c>
      <c r="AE2827" s="78">
        <v>-3759</v>
      </c>
      <c r="AF2827" s="104">
        <v>-0.40107999999999999</v>
      </c>
      <c r="AG2827" s="78">
        <v>-3711</v>
      </c>
      <c r="AH2827" s="104">
        <v>-1.2512399999999999</v>
      </c>
      <c r="AI2827" s="78">
        <v>2003</v>
      </c>
      <c r="AJ2827" s="104">
        <v>9.3270000000000006E-2</v>
      </c>
      <c r="AK2827" s="78">
        <v>17500</v>
      </c>
      <c r="AL2827" s="78">
        <v>16000</v>
      </c>
      <c r="AM2827" s="8">
        <v>17500</v>
      </c>
      <c r="AN2827" s="78">
        <v>569</v>
      </c>
      <c r="AO2827" s="78">
        <v>18000</v>
      </c>
      <c r="AP2827" s="78">
        <v>16200</v>
      </c>
      <c r="AQ2827" s="78">
        <v>17300</v>
      </c>
      <c r="AR2827" s="78">
        <v>858</v>
      </c>
      <c r="AS2827" s="78">
        <v>17800</v>
      </c>
      <c r="AT2827" s="78">
        <v>17200</v>
      </c>
      <c r="AU2827" s="78">
        <v>17600</v>
      </c>
      <c r="AV2827" s="78">
        <v>121</v>
      </c>
      <c r="AW2827" s="77">
        <v>20.100000000000001</v>
      </c>
      <c r="AX2827" s="144">
        <f t="shared" si="302"/>
        <v>0.37</v>
      </c>
      <c r="AY2827" s="144">
        <f t="shared" si="303"/>
        <v>0.42</v>
      </c>
      <c r="AZ2827" s="144">
        <f t="shared" si="304"/>
        <v>0.43</v>
      </c>
      <c r="BA2827" s="54">
        <f t="shared" si="305"/>
        <v>24.122121627826779</v>
      </c>
      <c r="BB2827" s="54">
        <f t="shared" si="306"/>
        <v>15.788878372173222</v>
      </c>
    </row>
    <row r="2828" spans="1:54" x14ac:dyDescent="0.25">
      <c r="A2828" s="3">
        <v>44377</v>
      </c>
      <c r="B2828" s="77">
        <v>17755.46</v>
      </c>
      <c r="C2828" s="77">
        <v>5437.8900999999996</v>
      </c>
      <c r="D2828" s="77">
        <v>204.12540000000001</v>
      </c>
      <c r="E2828" s="77">
        <f t="shared" si="301"/>
        <v>-530.51319999999998</v>
      </c>
      <c r="F2828" s="77">
        <v>-1.214</v>
      </c>
      <c r="G2828" s="77">
        <v>27.161899999999999</v>
      </c>
      <c r="H2828" t="s">
        <v>2040</v>
      </c>
      <c r="I2828" s="78">
        <v>17715</v>
      </c>
      <c r="J2828">
        <v>202107</v>
      </c>
      <c r="K2828" s="78">
        <v>17715</v>
      </c>
      <c r="L2828" s="77">
        <f t="shared" si="307"/>
        <v>-40.459999999999127</v>
      </c>
      <c r="M2828" s="78">
        <v>-29071</v>
      </c>
      <c r="N2828" s="78">
        <v>-1019.41513</v>
      </c>
      <c r="O2828" s="78">
        <v>-2854</v>
      </c>
      <c r="P2828" s="78">
        <v>-25.316500000000001</v>
      </c>
      <c r="Q2828" s="144">
        <v>-29784.5</v>
      </c>
      <c r="R2828" s="78">
        <v>2722</v>
      </c>
      <c r="S2828" s="78">
        <v>17027</v>
      </c>
      <c r="T2828" s="78">
        <v>-6174</v>
      </c>
      <c r="U2828" s="78">
        <v>52714</v>
      </c>
      <c r="V2828" s="219">
        <v>0.11712258603027659</v>
      </c>
      <c r="W2828" s="78">
        <v>-7525</v>
      </c>
      <c r="X2828" s="78">
        <v>-7525</v>
      </c>
      <c r="Y2828" s="78">
        <v>-11644</v>
      </c>
      <c r="Z2828" s="78">
        <v>-11402</v>
      </c>
      <c r="AA2828" s="78">
        <v>118.72</v>
      </c>
      <c r="AB2828" s="78">
        <v>121.62</v>
      </c>
      <c r="AC2828" s="78">
        <v>-3719</v>
      </c>
      <c r="AD2828" s="104">
        <v>-1.7826900000000001</v>
      </c>
      <c r="AE2828" s="78">
        <v>-3452</v>
      </c>
      <c r="AF2828" s="104">
        <v>-0.23219000000000001</v>
      </c>
      <c r="AG2828" s="78">
        <v>1288</v>
      </c>
      <c r="AH2828" s="104">
        <v>-0.70623000000000002</v>
      </c>
      <c r="AI2828" s="78">
        <v>-3862</v>
      </c>
      <c r="AJ2828" s="104">
        <v>-0.31627</v>
      </c>
      <c r="AK2828" s="78">
        <v>18000</v>
      </c>
      <c r="AL2828" s="78">
        <v>16000</v>
      </c>
      <c r="AM2828" s="8">
        <v>17700</v>
      </c>
      <c r="AN2828" s="78">
        <v>537</v>
      </c>
      <c r="AO2828" s="78">
        <v>18000</v>
      </c>
      <c r="AP2828" s="78">
        <v>16200</v>
      </c>
      <c r="AQ2828" s="78">
        <v>17500</v>
      </c>
      <c r="AR2828" s="78">
        <v>835</v>
      </c>
      <c r="AS2828" s="78">
        <v>18200</v>
      </c>
      <c r="AT2828" s="78">
        <v>17500</v>
      </c>
      <c r="AU2828" s="78">
        <v>17750</v>
      </c>
      <c r="AV2828" s="78">
        <v>271</v>
      </c>
      <c r="AW2828" s="77">
        <v>19.670000000000002</v>
      </c>
      <c r="AX2828" s="144">
        <f t="shared" si="302"/>
        <v>0.34</v>
      </c>
      <c r="AY2828" s="144">
        <f t="shared" si="303"/>
        <v>0.34</v>
      </c>
      <c r="AZ2828" s="144">
        <f t="shared" si="304"/>
        <v>0.4</v>
      </c>
      <c r="BA2828" s="54">
        <f t="shared" si="305"/>
        <v>23.888827917453341</v>
      </c>
      <c r="BB2828" s="54">
        <f t="shared" si="306"/>
        <v>15.786172082546656</v>
      </c>
    </row>
    <row r="2829" spans="1:54" x14ac:dyDescent="0.25">
      <c r="A2829" s="3">
        <v>44378</v>
      </c>
      <c r="B2829" s="77">
        <v>17713.939999999999</v>
      </c>
      <c r="C2829" s="77">
        <v>6474.9378500000003</v>
      </c>
      <c r="D2829" s="77">
        <v>-179.5686</v>
      </c>
      <c r="E2829" s="77">
        <f t="shared" si="301"/>
        <v>-615.60259999999994</v>
      </c>
      <c r="F2829" s="77">
        <v>-14.5646</v>
      </c>
      <c r="G2829" s="77">
        <v>-31.547199999999997</v>
      </c>
      <c r="H2829">
        <v>0</v>
      </c>
      <c r="I2829" s="78">
        <v>17646</v>
      </c>
      <c r="J2829">
        <v>202107</v>
      </c>
      <c r="K2829" s="78">
        <v>17646</v>
      </c>
      <c r="L2829" s="77">
        <f t="shared" si="307"/>
        <v>-67.93999999999869</v>
      </c>
      <c r="M2829" s="78">
        <v>-29913</v>
      </c>
      <c r="N2829" s="78">
        <v>-1045.42111</v>
      </c>
      <c r="O2829" s="78">
        <v>-7942</v>
      </c>
      <c r="P2829" s="78">
        <v>-70.117819999999995</v>
      </c>
      <c r="Q2829" s="144">
        <v>-31898.5</v>
      </c>
      <c r="R2829" s="78">
        <v>2392</v>
      </c>
      <c r="S2829" s="78">
        <v>17551</v>
      </c>
      <c r="T2829" s="78">
        <v>-10191</v>
      </c>
      <c r="U2829" s="78">
        <v>49525</v>
      </c>
      <c r="V2829" s="219">
        <v>0.2057748611812216</v>
      </c>
      <c r="W2829" s="78">
        <v>-7791</v>
      </c>
      <c r="X2829" s="78">
        <v>-7791</v>
      </c>
      <c r="Y2829" s="78">
        <v>-11592</v>
      </c>
      <c r="Z2829" s="78">
        <v>-14174</v>
      </c>
      <c r="AA2829" s="78">
        <v>117.63</v>
      </c>
      <c r="AB2829" s="78">
        <v>136.97</v>
      </c>
      <c r="AC2829" s="78">
        <v>-6932</v>
      </c>
      <c r="AD2829" s="104">
        <v>-1.8433600000000001</v>
      </c>
      <c r="AE2829" s="78">
        <v>-2602</v>
      </c>
      <c r="AF2829" s="104">
        <v>-0.29343999999999998</v>
      </c>
      <c r="AG2829" s="78">
        <v>-3820</v>
      </c>
      <c r="AH2829" s="104">
        <v>-1.1839500000000001</v>
      </c>
      <c r="AI2829" s="78">
        <v>1368</v>
      </c>
      <c r="AJ2829" s="104">
        <v>1.7080000000000001E-2</v>
      </c>
      <c r="AK2829" s="78">
        <v>18000</v>
      </c>
      <c r="AL2829" s="78">
        <v>16000</v>
      </c>
      <c r="AM2829" s="8">
        <v>17600</v>
      </c>
      <c r="AN2829" s="78">
        <v>538</v>
      </c>
      <c r="AO2829" s="78">
        <v>18000</v>
      </c>
      <c r="AP2829" s="78">
        <v>16900</v>
      </c>
      <c r="AQ2829" s="78">
        <v>17400</v>
      </c>
      <c r="AR2829" s="78">
        <v>845</v>
      </c>
      <c r="AS2829" s="78">
        <v>17900</v>
      </c>
      <c r="AT2829" s="78">
        <v>17400</v>
      </c>
      <c r="AU2829" s="78">
        <v>17700</v>
      </c>
      <c r="AV2829" s="78">
        <v>258</v>
      </c>
      <c r="AW2829" s="77">
        <v>19.82</v>
      </c>
      <c r="AX2829" s="144">
        <f t="shared" si="302"/>
        <v>0.37</v>
      </c>
      <c r="AY2829" s="144">
        <f t="shared" si="303"/>
        <v>0.36</v>
      </c>
      <c r="AZ2829" s="144">
        <f t="shared" si="304"/>
        <v>0.42</v>
      </c>
      <c r="BA2829" s="54">
        <f t="shared" si="305"/>
        <v>23.584235990786649</v>
      </c>
      <c r="BB2829" s="54">
        <f t="shared" si="306"/>
        <v>15.836764009213358</v>
      </c>
    </row>
    <row r="2830" spans="1:54" x14ac:dyDescent="0.25">
      <c r="A2830" s="3">
        <v>44379</v>
      </c>
      <c r="B2830" s="77">
        <v>17710.150000000001</v>
      </c>
      <c r="C2830" s="77">
        <v>6129.2121299999999</v>
      </c>
      <c r="D2830" s="77">
        <v>-199.90770000000001</v>
      </c>
      <c r="E2830" s="77">
        <f t="shared" si="301"/>
        <v>-897.05799999999977</v>
      </c>
      <c r="F2830" s="77">
        <v>-18.462699999999998</v>
      </c>
      <c r="G2830" s="77">
        <v>-4.1859999999999999</v>
      </c>
      <c r="H2830">
        <v>0</v>
      </c>
      <c r="I2830" s="78">
        <v>17653</v>
      </c>
      <c r="J2830">
        <v>202107</v>
      </c>
      <c r="K2830" s="78">
        <v>17653</v>
      </c>
      <c r="L2830" s="77">
        <f t="shared" si="307"/>
        <v>-57.150000000001455</v>
      </c>
      <c r="M2830" s="78">
        <v>-28865</v>
      </c>
      <c r="N2830" s="78">
        <v>-1009.00433</v>
      </c>
      <c r="O2830" s="78">
        <v>-5466</v>
      </c>
      <c r="P2830" s="78">
        <v>-48.301769999999998</v>
      </c>
      <c r="Q2830" s="144">
        <v>-30231.5</v>
      </c>
      <c r="R2830" s="78">
        <v>2403</v>
      </c>
      <c r="S2830" s="78">
        <v>17324</v>
      </c>
      <c r="T2830" s="78">
        <v>-7971</v>
      </c>
      <c r="U2830" s="78">
        <v>48652</v>
      </c>
      <c r="V2830" s="219">
        <v>0.16383704678122174</v>
      </c>
      <c r="W2830" s="78">
        <v>-6770</v>
      </c>
      <c r="X2830" s="78">
        <v>-6770</v>
      </c>
      <c r="Y2830" s="78">
        <v>-10771</v>
      </c>
      <c r="Z2830" s="78">
        <v>-12746</v>
      </c>
      <c r="AA2830" s="78">
        <v>98.09</v>
      </c>
      <c r="AB2830" s="78">
        <v>137.69</v>
      </c>
      <c r="AC2830" s="78">
        <v>-8205</v>
      </c>
      <c r="AD2830" s="104">
        <v>-1.91516</v>
      </c>
      <c r="AE2830" s="78">
        <v>-941</v>
      </c>
      <c r="AF2830" s="104">
        <v>-0.20441000000000001</v>
      </c>
      <c r="AG2830" s="78">
        <v>636</v>
      </c>
      <c r="AH2830" s="104">
        <v>-0.91090000000000004</v>
      </c>
      <c r="AI2830" s="78">
        <v>-144</v>
      </c>
      <c r="AJ2830" s="104">
        <v>-0.29655999999999999</v>
      </c>
      <c r="AK2830" s="78">
        <v>18000</v>
      </c>
      <c r="AL2830" s="78">
        <v>17000</v>
      </c>
      <c r="AM2830" s="8">
        <v>17600</v>
      </c>
      <c r="AN2830" s="78">
        <v>519</v>
      </c>
      <c r="AO2830" s="78">
        <v>18000</v>
      </c>
      <c r="AP2830" s="78">
        <v>16900</v>
      </c>
      <c r="AQ2830" s="78">
        <v>17400</v>
      </c>
      <c r="AR2830" s="78">
        <v>825</v>
      </c>
      <c r="AS2830" s="78">
        <v>18000</v>
      </c>
      <c r="AT2830" s="78">
        <v>17400</v>
      </c>
      <c r="AU2830" s="78">
        <v>17700</v>
      </c>
      <c r="AV2830" s="78">
        <v>223</v>
      </c>
      <c r="AW2830" s="77">
        <v>19.14</v>
      </c>
      <c r="AX2830" s="144">
        <f t="shared" si="302"/>
        <v>0.24</v>
      </c>
      <c r="AY2830" s="144">
        <f t="shared" si="303"/>
        <v>0.18</v>
      </c>
      <c r="AZ2830" s="144">
        <f t="shared" si="304"/>
        <v>0.33</v>
      </c>
      <c r="BA2830" s="54">
        <f t="shared" si="305"/>
        <v>23.393320101860418</v>
      </c>
      <c r="BB2830" s="54">
        <f t="shared" si="306"/>
        <v>15.800679898139586</v>
      </c>
    </row>
    <row r="2831" spans="1:54" x14ac:dyDescent="0.25">
      <c r="A2831" s="3">
        <v>44382</v>
      </c>
      <c r="B2831" s="77">
        <v>17919.330000000002</v>
      </c>
      <c r="C2831" s="77">
        <v>6112.38616</v>
      </c>
      <c r="D2831" s="77">
        <v>115.1669</v>
      </c>
      <c r="E2831" s="77">
        <f t="shared" si="301"/>
        <v>-615.38489999999979</v>
      </c>
      <c r="F2831" s="77">
        <v>-14.076600000000001</v>
      </c>
      <c r="G2831" s="77">
        <v>64.283500000000004</v>
      </c>
      <c r="H2831">
        <v>0</v>
      </c>
      <c r="I2831" s="78">
        <v>17898</v>
      </c>
      <c r="J2831">
        <v>202107</v>
      </c>
      <c r="K2831" s="78">
        <v>17898</v>
      </c>
      <c r="L2831" s="77">
        <f t="shared" si="307"/>
        <v>-21.330000000001746</v>
      </c>
      <c r="M2831" s="78">
        <v>-28080</v>
      </c>
      <c r="N2831" s="78">
        <v>-994.83966999999996</v>
      </c>
      <c r="O2831" s="78">
        <v>395</v>
      </c>
      <c r="P2831" s="78">
        <v>3.42916</v>
      </c>
      <c r="Q2831" s="144">
        <v>-27981.25</v>
      </c>
      <c r="R2831" s="78">
        <v>3334</v>
      </c>
      <c r="S2831" s="78">
        <v>16144</v>
      </c>
      <c r="T2831" s="78">
        <v>-4260</v>
      </c>
      <c r="U2831" s="78">
        <v>54179</v>
      </c>
      <c r="V2831" s="219">
        <v>7.8628250798279772E-2</v>
      </c>
      <c r="W2831" s="78">
        <v>-6240</v>
      </c>
      <c r="X2831" s="78">
        <v>-6240</v>
      </c>
      <c r="Y2831" s="78">
        <v>-9901</v>
      </c>
      <c r="Z2831" s="78">
        <v>-11367</v>
      </c>
      <c r="AA2831" s="78">
        <v>127.62</v>
      </c>
      <c r="AB2831" s="78">
        <v>149</v>
      </c>
      <c r="AC2831" s="78">
        <v>-11170</v>
      </c>
      <c r="AD2831" s="104">
        <v>-3.0211999999999999</v>
      </c>
      <c r="AE2831" s="78">
        <v>5945</v>
      </c>
      <c r="AF2831" s="104">
        <v>0.14551</v>
      </c>
      <c r="AG2831" s="78">
        <v>12498</v>
      </c>
      <c r="AH2831" s="104">
        <v>0.33396999999999999</v>
      </c>
      <c r="AI2831" s="78">
        <v>-7198</v>
      </c>
      <c r="AJ2831" s="104">
        <v>-0.64776999999999996</v>
      </c>
      <c r="AK2831" s="78">
        <v>18000</v>
      </c>
      <c r="AL2831" s="78">
        <v>17000</v>
      </c>
      <c r="AM2831" s="8">
        <v>17900</v>
      </c>
      <c r="AN2831" s="78">
        <v>471</v>
      </c>
      <c r="AO2831" s="78">
        <v>18000</v>
      </c>
      <c r="AP2831" s="78">
        <v>16900</v>
      </c>
      <c r="AQ2831" s="78">
        <v>17700</v>
      </c>
      <c r="AR2831" s="78">
        <v>793</v>
      </c>
      <c r="AS2831" s="78">
        <v>18100</v>
      </c>
      <c r="AT2831" s="78">
        <v>17400</v>
      </c>
      <c r="AU2831" s="78">
        <v>17950</v>
      </c>
      <c r="AV2831" s="78">
        <v>160</v>
      </c>
      <c r="AW2831" s="77">
        <v>19.14</v>
      </c>
      <c r="AX2831" s="144">
        <f t="shared" si="302"/>
        <v>0.24</v>
      </c>
      <c r="AY2831" s="144">
        <f t="shared" si="303"/>
        <v>0.18</v>
      </c>
      <c r="AZ2831" s="144">
        <f t="shared" si="304"/>
        <v>0.33</v>
      </c>
      <c r="BA2831" s="54">
        <f t="shared" si="305"/>
        <v>22.994057466701559</v>
      </c>
      <c r="BB2831" s="54">
        <f t="shared" si="306"/>
        <v>15.872942533298446</v>
      </c>
    </row>
    <row r="2832" spans="1:54" x14ac:dyDescent="0.25">
      <c r="A2832" s="3">
        <v>44383</v>
      </c>
      <c r="B2832" s="77">
        <v>17913.07</v>
      </c>
      <c r="C2832" s="77">
        <v>6067.4793799999998</v>
      </c>
      <c r="D2832" s="77">
        <v>1.2663</v>
      </c>
      <c r="E2832" s="77">
        <f t="shared" si="301"/>
        <v>-535.89930000000004</v>
      </c>
      <c r="F2832" s="77">
        <v>-3.2039</v>
      </c>
      <c r="G2832" s="77">
        <v>-31.085300000000004</v>
      </c>
      <c r="H2832">
        <v>0</v>
      </c>
      <c r="I2832" s="78">
        <v>17878</v>
      </c>
      <c r="J2832">
        <v>202107</v>
      </c>
      <c r="K2832" s="78">
        <v>17878</v>
      </c>
      <c r="L2832" s="77">
        <f t="shared" si="307"/>
        <v>-35.069999999999709</v>
      </c>
      <c r="M2832" s="78">
        <v>-29013</v>
      </c>
      <c r="N2832" s="78">
        <v>-1027.6178199999999</v>
      </c>
      <c r="O2832" s="78">
        <v>-4891</v>
      </c>
      <c r="P2832" s="78">
        <v>-43.791339999999998</v>
      </c>
      <c r="Q2832" s="144">
        <v>-30235.75</v>
      </c>
      <c r="R2832" s="78">
        <v>3255</v>
      </c>
      <c r="S2832" s="78">
        <v>16599</v>
      </c>
      <c r="T2832" s="78">
        <v>-9130</v>
      </c>
      <c r="U2832" s="78">
        <v>52833</v>
      </c>
      <c r="V2832" s="219">
        <v>0.17280866125338329</v>
      </c>
      <c r="W2832" s="78">
        <v>-7123</v>
      </c>
      <c r="X2832" s="78">
        <v>-7123</v>
      </c>
      <c r="Y2832" s="78">
        <v>-11463</v>
      </c>
      <c r="Z2832" s="78">
        <v>-13380</v>
      </c>
      <c r="AA2832" s="78">
        <v>97.42</v>
      </c>
      <c r="AB2832" s="78">
        <v>130.96</v>
      </c>
      <c r="AC2832" s="78">
        <v>-11448</v>
      </c>
      <c r="AD2832" s="104">
        <v>-2.86313</v>
      </c>
      <c r="AE2832" s="78">
        <v>6053</v>
      </c>
      <c r="AF2832" s="104">
        <v>0.16997000000000001</v>
      </c>
      <c r="AG2832" s="78">
        <v>8729</v>
      </c>
      <c r="AH2832" s="104">
        <v>3.6470000000000002E-2</v>
      </c>
      <c r="AI2832" s="78">
        <v>-3227</v>
      </c>
      <c r="AJ2832" s="104">
        <v>-0.41754000000000002</v>
      </c>
      <c r="AK2832" s="78">
        <v>18000</v>
      </c>
      <c r="AL2832" s="78">
        <v>17000</v>
      </c>
      <c r="AM2832" s="8">
        <v>17900</v>
      </c>
      <c r="AN2832" s="78">
        <v>450</v>
      </c>
      <c r="AO2832" s="78">
        <v>18000</v>
      </c>
      <c r="AP2832" s="78">
        <v>16900</v>
      </c>
      <c r="AQ2832" s="78">
        <v>17700</v>
      </c>
      <c r="AR2832" s="78">
        <v>794</v>
      </c>
      <c r="AS2832" s="78">
        <v>18100</v>
      </c>
      <c r="AT2832" s="78">
        <v>17400</v>
      </c>
      <c r="AU2832" s="78">
        <v>17900</v>
      </c>
      <c r="AV2832" s="78">
        <v>111.5</v>
      </c>
      <c r="AW2832" s="77">
        <v>18.940000000000001</v>
      </c>
      <c r="AX2832" s="144">
        <f t="shared" si="302"/>
        <v>0.24</v>
      </c>
      <c r="AY2832" s="144">
        <f t="shared" si="303"/>
        <v>0.16</v>
      </c>
      <c r="AZ2832" s="144">
        <f t="shared" si="304"/>
        <v>0.32</v>
      </c>
      <c r="BA2832" s="54">
        <f t="shared" si="305"/>
        <v>22.281711216530006</v>
      </c>
      <c r="BB2832" s="54">
        <f t="shared" si="306"/>
        <v>16.150288783469996</v>
      </c>
    </row>
    <row r="2833" spans="1:54" x14ac:dyDescent="0.25">
      <c r="A2833" s="3">
        <v>44384</v>
      </c>
      <c r="B2833" s="77">
        <v>17850.689999999999</v>
      </c>
      <c r="C2833" s="77">
        <v>5915.6938099999998</v>
      </c>
      <c r="D2833" s="77">
        <v>-116.8651</v>
      </c>
      <c r="E2833" s="77">
        <f t="shared" si="301"/>
        <v>-591.06579999999997</v>
      </c>
      <c r="F2833" s="77">
        <v>-13.2141</v>
      </c>
      <c r="G2833" s="77">
        <v>-7.81</v>
      </c>
      <c r="H2833" t="s">
        <v>2041</v>
      </c>
      <c r="I2833" s="78">
        <v>17830</v>
      </c>
      <c r="J2833">
        <v>202107</v>
      </c>
      <c r="K2833" s="78">
        <v>17830</v>
      </c>
      <c r="L2833" s="77">
        <f t="shared" si="307"/>
        <v>-20.68999999999869</v>
      </c>
      <c r="M2833" s="78">
        <v>-27435</v>
      </c>
      <c r="N2833" s="78">
        <v>-968.30771000000004</v>
      </c>
      <c r="O2833" s="78">
        <v>-5622</v>
      </c>
      <c r="P2833" s="78">
        <v>-50.184339999999999</v>
      </c>
      <c r="Q2833" s="144">
        <v>-28840.5</v>
      </c>
      <c r="R2833" s="78">
        <v>2801</v>
      </c>
      <c r="S2833" s="78">
        <v>16693</v>
      </c>
      <c r="T2833" s="78">
        <v>-8324</v>
      </c>
      <c r="U2833" s="78">
        <v>50194</v>
      </c>
      <c r="V2833" s="219">
        <v>0.1658365541698211</v>
      </c>
      <c r="W2833" s="78">
        <v>-6916</v>
      </c>
      <c r="X2833" s="78">
        <v>-6916</v>
      </c>
      <c r="Y2833" s="78">
        <v>-10475</v>
      </c>
      <c r="Z2833" s="78">
        <v>-10622</v>
      </c>
      <c r="AA2833" s="78">
        <v>102.17</v>
      </c>
      <c r="AB2833" s="78">
        <v>114.97</v>
      </c>
      <c r="AC2833" s="78">
        <v>-12539</v>
      </c>
      <c r="AD2833" s="104">
        <v>-2.6100699999999999</v>
      </c>
      <c r="AE2833" s="78">
        <v>3204</v>
      </c>
      <c r="AF2833" s="104">
        <v>0.20516000000000001</v>
      </c>
      <c r="AG2833" s="78">
        <v>6091</v>
      </c>
      <c r="AH2833" s="104">
        <v>-0.65834999999999999</v>
      </c>
      <c r="AI2833" s="78">
        <v>-6200</v>
      </c>
      <c r="AJ2833" s="104">
        <v>-0.34858</v>
      </c>
      <c r="AK2833" s="78">
        <v>18000</v>
      </c>
      <c r="AL2833" s="78">
        <v>17000</v>
      </c>
      <c r="AM2833" s="8">
        <v>17800</v>
      </c>
      <c r="AN2833" s="78">
        <v>438</v>
      </c>
      <c r="AO2833" s="78">
        <v>18000</v>
      </c>
      <c r="AP2833" s="78">
        <v>16200</v>
      </c>
      <c r="AQ2833" s="78">
        <v>17600</v>
      </c>
      <c r="AR2833" s="78">
        <v>806</v>
      </c>
      <c r="AS2833" s="78">
        <v>18250</v>
      </c>
      <c r="AT2833" s="78">
        <v>17450</v>
      </c>
      <c r="AU2833" s="78">
        <v>17850</v>
      </c>
      <c r="AV2833" s="78">
        <v>283</v>
      </c>
      <c r="AW2833" s="77">
        <v>19.98</v>
      </c>
      <c r="AX2833" s="144">
        <f t="shared" si="302"/>
        <v>0.55000000000000004</v>
      </c>
      <c r="AY2833" s="144">
        <f t="shared" si="303"/>
        <v>0.38</v>
      </c>
      <c r="AZ2833" s="144">
        <f t="shared" si="304"/>
        <v>0.47</v>
      </c>
      <c r="BA2833" s="54">
        <f t="shared" si="305"/>
        <v>21.707930003073848</v>
      </c>
      <c r="BB2833" s="54">
        <f t="shared" si="306"/>
        <v>16.453069996926153</v>
      </c>
    </row>
    <row r="2834" spans="1:54" x14ac:dyDescent="0.25">
      <c r="A2834" s="3">
        <v>44385</v>
      </c>
      <c r="B2834" s="77">
        <v>17866.09</v>
      </c>
      <c r="C2834" s="77">
        <v>6433.3468899999998</v>
      </c>
      <c r="D2834" s="77">
        <v>-38.143000000000001</v>
      </c>
      <c r="E2834" s="77">
        <f t="shared" si="301"/>
        <v>-481.08309999999994</v>
      </c>
      <c r="F2834" s="77">
        <v>-13.9757</v>
      </c>
      <c r="G2834" s="77">
        <v>-10.681199999999999</v>
      </c>
      <c r="H2834">
        <v>0</v>
      </c>
      <c r="I2834" s="78">
        <v>17825</v>
      </c>
      <c r="J2834">
        <v>202107</v>
      </c>
      <c r="K2834" s="78">
        <v>17825</v>
      </c>
      <c r="L2834" s="77">
        <f t="shared" si="307"/>
        <v>-41.090000000000146</v>
      </c>
      <c r="M2834" s="78">
        <v>-27497</v>
      </c>
      <c r="N2834" s="78">
        <v>-969.93516</v>
      </c>
      <c r="O2834" s="78">
        <v>-6592</v>
      </c>
      <c r="P2834" s="78">
        <v>-58.817329999999998</v>
      </c>
      <c r="Q2834" s="144">
        <v>-29145</v>
      </c>
      <c r="R2834" s="78">
        <v>2833</v>
      </c>
      <c r="S2834" s="78">
        <v>17308</v>
      </c>
      <c r="T2834" s="78">
        <v>-11354</v>
      </c>
      <c r="U2834" s="78">
        <v>52005</v>
      </c>
      <c r="V2834" s="219">
        <v>0.21832516104220748</v>
      </c>
      <c r="W2834" s="78">
        <v>-6627</v>
      </c>
      <c r="X2834" s="78">
        <v>-6627</v>
      </c>
      <c r="Y2834" s="78">
        <v>-10387</v>
      </c>
      <c r="Z2834" s="78">
        <v>-12551</v>
      </c>
      <c r="AA2834" s="78">
        <v>103.27</v>
      </c>
      <c r="AB2834" s="78">
        <v>114.31</v>
      </c>
      <c r="AC2834" s="78">
        <v>-13521</v>
      </c>
      <c r="AD2834" s="104">
        <v>-2.67625</v>
      </c>
      <c r="AE2834" s="78">
        <v>6853</v>
      </c>
      <c r="AF2834" s="104">
        <v>0.36163000000000001</v>
      </c>
      <c r="AG2834" s="78">
        <v>6105</v>
      </c>
      <c r="AH2834" s="104">
        <v>-0.80054999999999998</v>
      </c>
      <c r="AI2834" s="78">
        <v>-3419</v>
      </c>
      <c r="AJ2834" s="104">
        <v>-0.34072000000000002</v>
      </c>
      <c r="AK2834" s="78">
        <v>18000</v>
      </c>
      <c r="AL2834" s="78">
        <v>17000</v>
      </c>
      <c r="AM2834" s="8">
        <v>17800</v>
      </c>
      <c r="AN2834" s="78">
        <v>425</v>
      </c>
      <c r="AO2834" s="78">
        <v>18000</v>
      </c>
      <c r="AP2834" s="78">
        <v>16200</v>
      </c>
      <c r="AQ2834" s="78">
        <v>17600</v>
      </c>
      <c r="AR2834" s="78">
        <v>771</v>
      </c>
      <c r="AS2834" s="78">
        <v>18200</v>
      </c>
      <c r="AT2834" s="78">
        <v>17500</v>
      </c>
      <c r="AU2834" s="78">
        <v>17850</v>
      </c>
      <c r="AV2834" s="78">
        <v>248</v>
      </c>
      <c r="AW2834" s="77">
        <v>19.84</v>
      </c>
      <c r="AX2834" s="144">
        <f t="shared" si="302"/>
        <v>0.51</v>
      </c>
      <c r="AY2834" s="144">
        <f t="shared" si="303"/>
        <v>0.34</v>
      </c>
      <c r="AZ2834" s="144">
        <f t="shared" si="304"/>
        <v>0.46</v>
      </c>
      <c r="BA2834" s="54">
        <f t="shared" si="305"/>
        <v>21.30606243760321</v>
      </c>
      <c r="BB2834" s="54">
        <f t="shared" si="306"/>
        <v>16.656937562396784</v>
      </c>
    </row>
    <row r="2835" spans="1:54" x14ac:dyDescent="0.25">
      <c r="A2835" s="3">
        <v>44386</v>
      </c>
      <c r="B2835" s="77">
        <v>17661.48</v>
      </c>
      <c r="C2835" s="77">
        <v>5500.69517</v>
      </c>
      <c r="D2835" s="77">
        <v>-411.42699999999996</v>
      </c>
      <c r="E2835" s="77">
        <f t="shared" si="301"/>
        <v>-1075.5461</v>
      </c>
      <c r="F2835" s="77">
        <v>-5.14</v>
      </c>
      <c r="G2835" s="77">
        <v>-47.127499999999998</v>
      </c>
      <c r="H2835">
        <v>0</v>
      </c>
      <c r="I2835" s="78">
        <v>17658</v>
      </c>
      <c r="J2835">
        <v>202107</v>
      </c>
      <c r="K2835" s="78">
        <v>17658</v>
      </c>
      <c r="L2835" s="77">
        <f t="shared" si="307"/>
        <v>-3.4799999999995634</v>
      </c>
      <c r="M2835" s="78">
        <v>-28740</v>
      </c>
      <c r="N2835" s="78">
        <v>-1005.34912</v>
      </c>
      <c r="O2835" s="78">
        <v>-10644</v>
      </c>
      <c r="P2835" s="78">
        <v>-94.055170000000004</v>
      </c>
      <c r="Q2835" s="144">
        <v>-31401</v>
      </c>
      <c r="R2835" s="78">
        <v>2452</v>
      </c>
      <c r="S2835" s="78">
        <v>16692</v>
      </c>
      <c r="T2835" s="78">
        <v>-14858</v>
      </c>
      <c r="U2835" s="78">
        <v>54057</v>
      </c>
      <c r="V2835" s="219">
        <v>0.27485802023789702</v>
      </c>
      <c r="W2835" s="78">
        <v>-6938</v>
      </c>
      <c r="X2835" s="78">
        <v>-6938</v>
      </c>
      <c r="Y2835" s="78">
        <v>-10712</v>
      </c>
      <c r="Z2835" s="78">
        <v>-12836</v>
      </c>
      <c r="AA2835" s="78">
        <v>89.34</v>
      </c>
      <c r="AB2835" s="78">
        <v>103.62</v>
      </c>
      <c r="AC2835" s="78">
        <v>-15321</v>
      </c>
      <c r="AD2835" s="104">
        <v>-2.0095399999999999</v>
      </c>
      <c r="AE2835" s="78">
        <v>11501</v>
      </c>
      <c r="AF2835" s="104">
        <v>0.91105000000000003</v>
      </c>
      <c r="AG2835" s="78">
        <v>420</v>
      </c>
      <c r="AH2835" s="104">
        <v>-0.98606000000000005</v>
      </c>
      <c r="AI2835" s="78">
        <v>-1639</v>
      </c>
      <c r="AJ2835" s="104">
        <v>-0.55367999999999995</v>
      </c>
      <c r="AK2835" s="78">
        <v>18000</v>
      </c>
      <c r="AL2835" s="78">
        <v>17000</v>
      </c>
      <c r="AM2835" s="8">
        <v>17700</v>
      </c>
      <c r="AN2835" s="78">
        <v>424</v>
      </c>
      <c r="AO2835" s="78">
        <v>18000</v>
      </c>
      <c r="AP2835" s="78">
        <v>16200</v>
      </c>
      <c r="AQ2835" s="78">
        <v>17400</v>
      </c>
      <c r="AR2835" s="78">
        <v>821</v>
      </c>
      <c r="AS2835" s="78">
        <v>18000</v>
      </c>
      <c r="AT2835" s="78">
        <v>17400</v>
      </c>
      <c r="AU2835" s="78">
        <v>17700</v>
      </c>
      <c r="AV2835" s="78">
        <v>241</v>
      </c>
      <c r="AW2835" s="77">
        <v>20.41</v>
      </c>
      <c r="AX2835" s="144">
        <f t="shared" si="302"/>
        <v>0.65</v>
      </c>
      <c r="AY2835" s="144">
        <f t="shared" si="303"/>
        <v>0.44</v>
      </c>
      <c r="AZ2835" s="144">
        <f t="shared" si="304"/>
        <v>0.53</v>
      </c>
      <c r="BA2835" s="54">
        <f t="shared" si="305"/>
        <v>21.433097960952441</v>
      </c>
      <c r="BB2835" s="54">
        <f t="shared" si="306"/>
        <v>16.625902039047556</v>
      </c>
    </row>
    <row r="2836" spans="1:54" x14ac:dyDescent="0.25">
      <c r="A2836" s="3">
        <v>44389</v>
      </c>
      <c r="B2836" s="77">
        <v>17814.330000000002</v>
      </c>
      <c r="C2836" s="77">
        <v>5588.0041799999999</v>
      </c>
      <c r="D2836" s="77">
        <v>154.64189999999999</v>
      </c>
      <c r="E2836" s="77">
        <f t="shared" si="301"/>
        <v>-1027.5558999999998</v>
      </c>
      <c r="F2836" s="77">
        <v>-30.385100000000001</v>
      </c>
      <c r="G2836" s="77">
        <v>25.474699999999999</v>
      </c>
      <c r="H2836">
        <v>0</v>
      </c>
      <c r="I2836" s="78">
        <v>17824</v>
      </c>
      <c r="J2836">
        <v>202107</v>
      </c>
      <c r="K2836" s="78">
        <v>17824</v>
      </c>
      <c r="L2836" s="77">
        <f t="shared" si="307"/>
        <v>9.6699999999982538</v>
      </c>
      <c r="M2836" s="78">
        <v>-29256</v>
      </c>
      <c r="N2836" s="78">
        <v>-1033.1035899999999</v>
      </c>
      <c r="O2836" s="78">
        <v>-5792</v>
      </c>
      <c r="P2836" s="78">
        <v>-51.718339999999998</v>
      </c>
      <c r="Q2836" s="144">
        <v>-30704</v>
      </c>
      <c r="R2836" s="78">
        <v>3139</v>
      </c>
      <c r="S2836" s="78">
        <v>15831</v>
      </c>
      <c r="T2836" s="78">
        <v>-10936</v>
      </c>
      <c r="U2836" s="78">
        <v>52139</v>
      </c>
      <c r="V2836" s="219">
        <v>0.20974702238247761</v>
      </c>
      <c r="W2836" s="78">
        <v>-5864</v>
      </c>
      <c r="X2836" s="78">
        <v>-5864</v>
      </c>
      <c r="Y2836" s="78">
        <v>-11215</v>
      </c>
      <c r="Z2836" s="78">
        <v>-12912</v>
      </c>
      <c r="AA2836" s="78">
        <v>100.55</v>
      </c>
      <c r="AB2836" s="78">
        <v>111.89</v>
      </c>
      <c r="AC2836" s="78">
        <v>-13039</v>
      </c>
      <c r="AD2836" s="104">
        <v>-2.4673400000000001</v>
      </c>
      <c r="AE2836" s="78">
        <v>10552</v>
      </c>
      <c r="AF2836" s="104">
        <v>0.47703000000000001</v>
      </c>
      <c r="AG2836" s="78">
        <v>9072</v>
      </c>
      <c r="AH2836" s="104">
        <v>-0.68845999999999996</v>
      </c>
      <c r="AI2836" s="78">
        <v>-1184</v>
      </c>
      <c r="AJ2836" s="104">
        <v>-0.70865</v>
      </c>
      <c r="AK2836" s="78">
        <v>18000</v>
      </c>
      <c r="AL2836" s="78">
        <v>17000</v>
      </c>
      <c r="AM2836" s="8">
        <v>17800</v>
      </c>
      <c r="AN2836" s="78">
        <v>365</v>
      </c>
      <c r="AO2836" s="78">
        <v>17900</v>
      </c>
      <c r="AP2836" s="78">
        <v>16200</v>
      </c>
      <c r="AQ2836" s="78">
        <v>17600</v>
      </c>
      <c r="AR2836" s="78">
        <v>751</v>
      </c>
      <c r="AS2836" s="78">
        <v>18000</v>
      </c>
      <c r="AT2836" s="78">
        <v>17500</v>
      </c>
      <c r="AU2836" s="78">
        <v>17850</v>
      </c>
      <c r="AV2836" s="78">
        <v>166</v>
      </c>
      <c r="AW2836" s="77">
        <v>19.71</v>
      </c>
      <c r="AX2836" s="144">
        <f t="shared" si="302"/>
        <v>0.48</v>
      </c>
      <c r="AY2836" s="144">
        <f t="shared" si="303"/>
        <v>0.3</v>
      </c>
      <c r="AZ2836" s="144">
        <f t="shared" si="304"/>
        <v>0.44</v>
      </c>
      <c r="BA2836" s="54">
        <f t="shared" si="305"/>
        <v>21.46901074048289</v>
      </c>
      <c r="BB2836" s="54">
        <f t="shared" si="306"/>
        <v>16.787989259517101</v>
      </c>
    </row>
    <row r="2837" spans="1:54" x14ac:dyDescent="0.25">
      <c r="A2837" s="3">
        <v>44390</v>
      </c>
      <c r="B2837" s="77">
        <v>17847.52</v>
      </c>
      <c r="C2837" s="77">
        <v>6628.0632299999997</v>
      </c>
      <c r="D2837" s="77">
        <v>231.68709999999999</v>
      </c>
      <c r="E2837" s="77">
        <f t="shared" si="301"/>
        <v>-938.71749999999986</v>
      </c>
      <c r="F2837" s="77">
        <v>5.5777999999999999</v>
      </c>
      <c r="G2837" s="77">
        <v>21.419599999999999</v>
      </c>
      <c r="H2837">
        <v>0</v>
      </c>
      <c r="I2837" s="78">
        <v>17869</v>
      </c>
      <c r="J2837">
        <v>202107</v>
      </c>
      <c r="K2837" s="78">
        <v>17869</v>
      </c>
      <c r="L2837" s="77">
        <f t="shared" si="307"/>
        <v>21.479999999999563</v>
      </c>
      <c r="M2837" s="78">
        <v>-28212</v>
      </c>
      <c r="N2837" s="78">
        <v>-998.06925000000001</v>
      </c>
      <c r="O2837" s="78">
        <v>-4070</v>
      </c>
      <c r="P2837" s="78">
        <v>-36.483710000000002</v>
      </c>
      <c r="Q2837" s="144">
        <v>-29229.5</v>
      </c>
      <c r="R2837" s="78">
        <v>3141</v>
      </c>
      <c r="S2837" s="78">
        <v>13904</v>
      </c>
      <c r="T2837" s="78">
        <v>-9503</v>
      </c>
      <c r="U2837" s="78">
        <v>53469</v>
      </c>
      <c r="V2837" s="219">
        <v>0.17772915147094578</v>
      </c>
      <c r="W2837" s="78">
        <v>-7342</v>
      </c>
      <c r="X2837" s="78">
        <v>-6760</v>
      </c>
      <c r="Y2837" s="78">
        <v>-11178</v>
      </c>
      <c r="Z2837" s="78">
        <v>-13495</v>
      </c>
      <c r="AA2837" s="78">
        <v>114.83</v>
      </c>
      <c r="AB2837" s="78">
        <v>107.67</v>
      </c>
      <c r="AC2837" s="78">
        <v>-14202</v>
      </c>
      <c r="AD2837" s="104">
        <v>-2.6339399999999999</v>
      </c>
      <c r="AE2837" s="78">
        <v>11047</v>
      </c>
      <c r="AF2837" s="104">
        <v>0.39539999999999997</v>
      </c>
      <c r="AG2837" s="78">
        <v>13259</v>
      </c>
      <c r="AH2837" s="104">
        <v>-0.6885</v>
      </c>
      <c r="AI2837" s="78">
        <v>-12909</v>
      </c>
      <c r="AJ2837" s="104">
        <v>-0.98577999999999999</v>
      </c>
      <c r="AK2837" s="78">
        <v>18000</v>
      </c>
      <c r="AL2837" s="78">
        <v>17000</v>
      </c>
      <c r="AM2837" s="8">
        <v>17900</v>
      </c>
      <c r="AN2837" s="78">
        <v>328</v>
      </c>
      <c r="AO2837" s="78">
        <v>18000</v>
      </c>
      <c r="AP2837" s="78">
        <v>16200</v>
      </c>
      <c r="AQ2837" s="78">
        <v>17700</v>
      </c>
      <c r="AR2837" s="78">
        <v>748</v>
      </c>
      <c r="AS2837" s="78">
        <v>18000</v>
      </c>
      <c r="AT2837" s="78">
        <v>17500</v>
      </c>
      <c r="AU2837" s="78">
        <v>17850</v>
      </c>
      <c r="AV2837" s="78">
        <v>118</v>
      </c>
      <c r="AW2837" s="77">
        <v>19.64</v>
      </c>
      <c r="AX2837" s="144">
        <f t="shared" si="302"/>
        <v>0.44</v>
      </c>
      <c r="AY2837" s="144">
        <f t="shared" si="303"/>
        <v>0.26</v>
      </c>
      <c r="AZ2837" s="144">
        <f t="shared" si="304"/>
        <v>0.42</v>
      </c>
      <c r="BA2837" s="54">
        <f t="shared" si="305"/>
        <v>21.31187701995059</v>
      </c>
      <c r="BB2837" s="54">
        <f t="shared" si="306"/>
        <v>17.245122980049405</v>
      </c>
    </row>
    <row r="2838" spans="1:54" x14ac:dyDescent="0.25">
      <c r="A2838" s="3">
        <v>44391</v>
      </c>
      <c r="B2838" s="77">
        <v>17845.75</v>
      </c>
      <c r="C2838" s="77">
        <v>5779.3725999999997</v>
      </c>
      <c r="D2838" s="77">
        <v>153.11790000000002</v>
      </c>
      <c r="E2838" s="77">
        <f t="shared" si="301"/>
        <v>-603.87699999999995</v>
      </c>
      <c r="F2838" s="77">
        <v>-32.244599999999998</v>
      </c>
      <c r="G2838" s="77">
        <v>-3.7074000000000003</v>
      </c>
      <c r="H2838" t="s">
        <v>2042</v>
      </c>
      <c r="I2838" s="78">
        <v>17874</v>
      </c>
      <c r="J2838">
        <v>202107</v>
      </c>
      <c r="K2838" s="78">
        <v>17874</v>
      </c>
      <c r="L2838" s="77">
        <f t="shared" si="307"/>
        <v>28.25</v>
      </c>
      <c r="M2838" s="78">
        <v>-27147</v>
      </c>
      <c r="N2838" s="78">
        <v>-960.03893000000005</v>
      </c>
      <c r="O2838" s="78">
        <v>-4837</v>
      </c>
      <c r="P2838" s="78">
        <v>-43.324840000000002</v>
      </c>
      <c r="Q2838" s="144">
        <v>-28356.25</v>
      </c>
      <c r="R2838" s="78">
        <v>1945</v>
      </c>
      <c r="S2838" s="78">
        <v>15416</v>
      </c>
      <c r="T2838" s="78">
        <v>-9207</v>
      </c>
      <c r="U2838" s="78">
        <v>51546</v>
      </c>
      <c r="V2838" s="219">
        <v>0.17861715749039692</v>
      </c>
      <c r="W2838" s="78">
        <v>-8076</v>
      </c>
      <c r="X2838" s="78">
        <v>-8076</v>
      </c>
      <c r="Y2838" s="78">
        <v>-11452</v>
      </c>
      <c r="Z2838" s="78">
        <v>-13763</v>
      </c>
      <c r="AA2838" s="78">
        <v>104.3</v>
      </c>
      <c r="AB2838" s="78">
        <v>117.63</v>
      </c>
      <c r="AC2838" s="78">
        <v>-16365</v>
      </c>
      <c r="AD2838" s="104">
        <v>-2.7139000000000002</v>
      </c>
      <c r="AE2838" s="78">
        <v>9820</v>
      </c>
      <c r="AF2838" s="104">
        <v>0.40460000000000002</v>
      </c>
      <c r="AG2838" s="78">
        <v>8265</v>
      </c>
      <c r="AH2838" s="104">
        <v>-0.67678000000000005</v>
      </c>
      <c r="AI2838" s="78">
        <v>-5811</v>
      </c>
      <c r="AJ2838" s="104">
        <v>-0.39698</v>
      </c>
      <c r="AK2838" s="78">
        <v>18000</v>
      </c>
      <c r="AL2838" s="78">
        <v>17000</v>
      </c>
      <c r="AM2838" s="8">
        <v>17850</v>
      </c>
      <c r="AN2838" s="78">
        <v>306</v>
      </c>
      <c r="AO2838" s="78">
        <v>18000</v>
      </c>
      <c r="AP2838" s="78">
        <v>16200</v>
      </c>
      <c r="AQ2838" s="78">
        <v>17600</v>
      </c>
      <c r="AR2838" s="78">
        <v>738</v>
      </c>
      <c r="AS2838" s="78">
        <v>18000</v>
      </c>
      <c r="AT2838" s="78">
        <v>17000</v>
      </c>
      <c r="AU2838" s="78">
        <v>17850</v>
      </c>
      <c r="AV2838" s="78">
        <v>306</v>
      </c>
      <c r="AW2838" s="77">
        <v>19.47</v>
      </c>
      <c r="AX2838" s="144">
        <f t="shared" si="302"/>
        <v>0.44</v>
      </c>
      <c r="AY2838" s="144">
        <f t="shared" si="303"/>
        <v>0.26</v>
      </c>
      <c r="AZ2838" s="144">
        <f t="shared" si="304"/>
        <v>0.42</v>
      </c>
      <c r="BA2838" s="54">
        <f t="shared" si="305"/>
        <v>21.299727786965569</v>
      </c>
      <c r="BB2838" s="54">
        <f t="shared" si="306"/>
        <v>17.399272213034429</v>
      </c>
    </row>
    <row r="2839" spans="1:54" x14ac:dyDescent="0.25">
      <c r="A2839" s="3">
        <v>44392</v>
      </c>
      <c r="B2839" s="77">
        <v>18034.189999999999</v>
      </c>
      <c r="C2839" s="77">
        <v>4584.7621900000004</v>
      </c>
      <c r="D2839" s="77">
        <v>164.20320000000001</v>
      </c>
      <c r="E2839" s="77">
        <f t="shared" si="301"/>
        <v>-372.43040000000008</v>
      </c>
      <c r="F2839" s="77">
        <v>-18.235399999999998</v>
      </c>
      <c r="G2839" s="77">
        <v>20.929400000000001</v>
      </c>
      <c r="H2839">
        <v>0</v>
      </c>
      <c r="I2839" s="78">
        <v>18022</v>
      </c>
      <c r="J2839">
        <v>202107</v>
      </c>
      <c r="K2839" s="78">
        <v>18022</v>
      </c>
      <c r="L2839" s="77">
        <f t="shared" si="307"/>
        <v>-12.18999999999869</v>
      </c>
      <c r="M2839" s="78">
        <v>-28043</v>
      </c>
      <c r="N2839" s="78">
        <v>-1000.02498</v>
      </c>
      <c r="O2839" s="78">
        <v>-2832</v>
      </c>
      <c r="P2839" s="78">
        <v>-25.6861</v>
      </c>
      <c r="Q2839" s="144">
        <v>-28751</v>
      </c>
      <c r="R2839" s="78">
        <v>2351</v>
      </c>
      <c r="S2839" s="78">
        <v>16050</v>
      </c>
      <c r="T2839" s="78">
        <v>-6781</v>
      </c>
      <c r="U2839" s="78">
        <v>58460</v>
      </c>
      <c r="V2839" s="219">
        <v>0.11599384194320903</v>
      </c>
      <c r="W2839" s="78">
        <v>-8316</v>
      </c>
      <c r="X2839" s="78">
        <v>-8316</v>
      </c>
      <c r="Y2839" s="78">
        <v>-13512</v>
      </c>
      <c r="Z2839" s="78">
        <v>-15568</v>
      </c>
      <c r="AA2839" s="78">
        <v>103.15</v>
      </c>
      <c r="AB2839" s="78">
        <v>112.98</v>
      </c>
      <c r="AC2839" s="78">
        <v>-18957</v>
      </c>
      <c r="AD2839" s="104">
        <v>-3.7871600000000001</v>
      </c>
      <c r="AE2839" s="78">
        <v>11558</v>
      </c>
      <c r="AF2839" s="104">
        <v>0.15866</v>
      </c>
      <c r="AG2839" s="78">
        <v>8011</v>
      </c>
      <c r="AH2839" s="104">
        <v>-0.11057</v>
      </c>
      <c r="AI2839" s="78">
        <v>-3060</v>
      </c>
      <c r="AJ2839" s="104">
        <v>-0.27418999999999999</v>
      </c>
      <c r="AK2839" s="78">
        <v>18000</v>
      </c>
      <c r="AL2839" s="78">
        <v>17000</v>
      </c>
      <c r="AM2839" s="8">
        <v>18000</v>
      </c>
      <c r="AN2839" s="78">
        <v>268</v>
      </c>
      <c r="AO2839" s="78">
        <v>18000</v>
      </c>
      <c r="AP2839" s="78">
        <v>16200</v>
      </c>
      <c r="AQ2839" s="78">
        <v>17800</v>
      </c>
      <c r="AR2839" s="78">
        <v>707</v>
      </c>
      <c r="AS2839" s="78">
        <v>18000</v>
      </c>
      <c r="AT2839" s="78">
        <v>17000</v>
      </c>
      <c r="AU2839" s="78">
        <v>18000</v>
      </c>
      <c r="AV2839" s="78">
        <v>268</v>
      </c>
      <c r="AW2839" s="77">
        <v>18.850000000000001</v>
      </c>
      <c r="AX2839" s="144">
        <f t="shared" si="302"/>
        <v>0.24</v>
      </c>
      <c r="AY2839" s="144">
        <f t="shared" si="303"/>
        <v>0.14000000000000001</v>
      </c>
      <c r="AZ2839" s="144">
        <f t="shared" si="304"/>
        <v>0.32</v>
      </c>
      <c r="BA2839" s="54">
        <f t="shared" si="305"/>
        <v>21.097831751040172</v>
      </c>
      <c r="BB2839" s="54">
        <f t="shared" si="306"/>
        <v>17.776168248959831</v>
      </c>
    </row>
    <row r="2840" spans="1:54" x14ac:dyDescent="0.25">
      <c r="A2840" s="3">
        <v>44393</v>
      </c>
      <c r="B2840" s="77">
        <v>17895.25</v>
      </c>
      <c r="C2840" s="77">
        <v>5802.4613399999998</v>
      </c>
      <c r="D2840" s="77">
        <v>-225.60479999999998</v>
      </c>
      <c r="E2840" s="77">
        <f t="shared" ref="E2840:E2903" si="308">SUM(D2821:D2840)</f>
        <v>-439.99759999999992</v>
      </c>
      <c r="F2840" s="77">
        <v>-1.8740000000000001</v>
      </c>
      <c r="G2840" s="77">
        <v>-40.7348</v>
      </c>
      <c r="H2840">
        <v>0</v>
      </c>
      <c r="I2840" s="78">
        <v>17925</v>
      </c>
      <c r="J2840">
        <v>202107</v>
      </c>
      <c r="K2840" s="78">
        <v>17925</v>
      </c>
      <c r="L2840" s="77">
        <f t="shared" si="307"/>
        <v>29.75</v>
      </c>
      <c r="M2840" s="78">
        <v>-29577</v>
      </c>
      <c r="N2840" s="78">
        <v>-1049.9023</v>
      </c>
      <c r="O2840" s="78">
        <v>-12783</v>
      </c>
      <c r="P2840" s="78">
        <v>-114.70249</v>
      </c>
      <c r="Q2840" s="144">
        <v>-32772.75</v>
      </c>
      <c r="R2840" s="78">
        <v>2043</v>
      </c>
      <c r="S2840" s="78">
        <v>17271</v>
      </c>
      <c r="T2840" s="78">
        <v>-17565</v>
      </c>
      <c r="U2840" s="78">
        <v>58146</v>
      </c>
      <c r="V2840" s="219">
        <v>0.30208440821380661</v>
      </c>
      <c r="W2840" s="78">
        <v>-10469</v>
      </c>
      <c r="X2840" s="78">
        <v>-10469</v>
      </c>
      <c r="Y2840" s="78">
        <v>-16287</v>
      </c>
      <c r="Z2840" s="78">
        <v>-15925</v>
      </c>
      <c r="AA2840" s="78">
        <v>86.09</v>
      </c>
      <c r="AB2840" s="78">
        <v>90.78</v>
      </c>
      <c r="AC2840" s="78">
        <v>-17489</v>
      </c>
      <c r="AD2840" s="104">
        <v>-2.9575</v>
      </c>
      <c r="AE2840" s="78">
        <v>11068</v>
      </c>
      <c r="AF2840" s="104">
        <v>0.36042999999999997</v>
      </c>
      <c r="AG2840" s="78">
        <v>-1198</v>
      </c>
      <c r="AH2840" s="104">
        <v>-1.1933800000000001</v>
      </c>
      <c r="AI2840" s="78">
        <v>2621</v>
      </c>
      <c r="AJ2840" s="104">
        <v>-0.28247</v>
      </c>
      <c r="AK2840" s="78">
        <v>18100</v>
      </c>
      <c r="AL2840" s="78">
        <v>17000</v>
      </c>
      <c r="AM2840" s="8">
        <v>17900</v>
      </c>
      <c r="AN2840" s="78">
        <v>201</v>
      </c>
      <c r="AO2840" s="78">
        <v>18000</v>
      </c>
      <c r="AP2840" s="78">
        <v>17000</v>
      </c>
      <c r="AQ2840" s="78">
        <v>17700</v>
      </c>
      <c r="AR2840" s="78">
        <v>692</v>
      </c>
      <c r="AS2840" s="78">
        <v>18100</v>
      </c>
      <c r="AT2840" s="78">
        <v>17000</v>
      </c>
      <c r="AU2840" s="78">
        <v>17900</v>
      </c>
      <c r="AV2840" s="78">
        <v>201</v>
      </c>
      <c r="AW2840" s="77">
        <v>18.54</v>
      </c>
      <c r="AX2840" s="144">
        <f t="shared" si="302"/>
        <v>0.2</v>
      </c>
      <c r="AY2840" s="144">
        <f t="shared" si="303"/>
        <v>0.12</v>
      </c>
      <c r="AZ2840" s="144">
        <f t="shared" si="304"/>
        <v>0.25</v>
      </c>
      <c r="BA2840" s="54">
        <f t="shared" si="305"/>
        <v>20.886922507182078</v>
      </c>
      <c r="BB2840" s="54">
        <f t="shared" si="306"/>
        <v>18.114077492817913</v>
      </c>
    </row>
    <row r="2841" spans="1:54" x14ac:dyDescent="0.25">
      <c r="A2841" s="3">
        <v>44396</v>
      </c>
      <c r="B2841" s="77">
        <v>17789.25</v>
      </c>
      <c r="C2841" s="77">
        <v>4723.0132899999999</v>
      </c>
      <c r="D2841" s="77">
        <v>-424.12660000000005</v>
      </c>
      <c r="E2841" s="77">
        <f t="shared" si="308"/>
        <v>-531.30180000000007</v>
      </c>
      <c r="F2841" s="77">
        <v>-8.6601999999999997</v>
      </c>
      <c r="G2841" s="77">
        <v>-15.207699999999999</v>
      </c>
      <c r="H2841">
        <v>0</v>
      </c>
      <c r="I2841" s="78">
        <v>17794</v>
      </c>
      <c r="J2841">
        <v>202107</v>
      </c>
      <c r="K2841" s="78">
        <v>17794</v>
      </c>
      <c r="L2841" s="77">
        <f t="shared" si="307"/>
        <v>4.75</v>
      </c>
      <c r="M2841" s="78">
        <v>-33866</v>
      </c>
      <c r="N2841" s="78">
        <v>-1191.8492799999999</v>
      </c>
      <c r="O2841" s="78">
        <v>-6646</v>
      </c>
      <c r="P2841" s="78">
        <v>-59.274149999999999</v>
      </c>
      <c r="Q2841" s="144">
        <v>-35527.5</v>
      </c>
      <c r="R2841" s="78">
        <v>1911</v>
      </c>
      <c r="S2841" s="78">
        <v>18777</v>
      </c>
      <c r="T2841" s="78">
        <v>-12843</v>
      </c>
      <c r="U2841" s="78">
        <v>52774</v>
      </c>
      <c r="V2841" s="219">
        <v>0.24335847197483609</v>
      </c>
      <c r="W2841" s="78">
        <v>-10427</v>
      </c>
      <c r="X2841" s="78">
        <v>-10427</v>
      </c>
      <c r="Y2841" s="78">
        <v>-14878</v>
      </c>
      <c r="Z2841" s="78">
        <v>-19799</v>
      </c>
      <c r="AA2841" s="78">
        <v>86.44</v>
      </c>
      <c r="AB2841" s="78">
        <v>83.79</v>
      </c>
      <c r="AC2841" s="78">
        <v>-17497</v>
      </c>
      <c r="AD2841" s="104">
        <v>-2.2802699999999998</v>
      </c>
      <c r="AE2841" s="78">
        <v>10024</v>
      </c>
      <c r="AF2841" s="104">
        <v>0.51587000000000005</v>
      </c>
      <c r="AG2841" s="78">
        <v>-12170</v>
      </c>
      <c r="AH2841" s="104">
        <v>-1.79765</v>
      </c>
      <c r="AI2841" s="78">
        <v>11072</v>
      </c>
      <c r="AJ2841" s="104">
        <v>-6.2539999999999998E-2</v>
      </c>
      <c r="AK2841" s="78">
        <v>18000</v>
      </c>
      <c r="AL2841" s="78">
        <v>17600</v>
      </c>
      <c r="AM2841" s="8">
        <v>17800</v>
      </c>
      <c r="AN2841" s="78">
        <v>195</v>
      </c>
      <c r="AO2841" s="78">
        <v>18000</v>
      </c>
      <c r="AP2841" s="78">
        <v>17000</v>
      </c>
      <c r="AQ2841" s="78">
        <v>17600</v>
      </c>
      <c r="AR2841" s="78">
        <v>723</v>
      </c>
      <c r="AS2841" s="78">
        <v>18000</v>
      </c>
      <c r="AT2841" s="78">
        <v>17600</v>
      </c>
      <c r="AU2841" s="78">
        <v>17800</v>
      </c>
      <c r="AV2841" s="78">
        <v>195</v>
      </c>
      <c r="AW2841" s="77">
        <v>20.81</v>
      </c>
      <c r="AX2841" s="144">
        <f t="shared" si="302"/>
        <v>0.86</v>
      </c>
      <c r="AY2841" s="144">
        <f t="shared" si="303"/>
        <v>0.53</v>
      </c>
      <c r="AZ2841" s="144">
        <f t="shared" si="304"/>
        <v>0.6</v>
      </c>
      <c r="BA2841" s="54">
        <f t="shared" si="305"/>
        <v>20.768001307616203</v>
      </c>
      <c r="BB2841" s="54">
        <f t="shared" si="306"/>
        <v>18.191998692383798</v>
      </c>
    </row>
    <row r="2842" spans="1:54" x14ac:dyDescent="0.25">
      <c r="A2842" s="3">
        <v>44397</v>
      </c>
      <c r="B2842" s="77">
        <v>17528.740000000002</v>
      </c>
      <c r="C2842" s="77">
        <v>4748.0864499999998</v>
      </c>
      <c r="D2842" s="77">
        <v>-255.48069999999998</v>
      </c>
      <c r="E2842" s="77">
        <f t="shared" si="308"/>
        <v>-678.95959999999991</v>
      </c>
      <c r="F2842" s="77">
        <v>-14.333399999999999</v>
      </c>
      <c r="G2842" s="77">
        <v>-83.767499999999998</v>
      </c>
      <c r="H2842">
        <v>0</v>
      </c>
      <c r="I2842" s="78">
        <v>17558</v>
      </c>
      <c r="J2842">
        <v>202107</v>
      </c>
      <c r="K2842" s="78">
        <v>17558</v>
      </c>
      <c r="L2842" s="77">
        <f t="shared" si="307"/>
        <v>29.259999999998399</v>
      </c>
      <c r="M2842" s="78">
        <v>-36438</v>
      </c>
      <c r="N2842" s="78">
        <v>-1262.2479900000001</v>
      </c>
      <c r="O2842" s="78">
        <v>-3875</v>
      </c>
      <c r="P2842" s="78">
        <v>-34.120460000000001</v>
      </c>
      <c r="Q2842" s="144">
        <v>-37406.75</v>
      </c>
      <c r="R2842" s="78">
        <v>1066</v>
      </c>
      <c r="S2842" s="78">
        <v>18980</v>
      </c>
      <c r="T2842" s="78">
        <v>-15580</v>
      </c>
      <c r="U2842" s="78">
        <v>59588</v>
      </c>
      <c r="V2842" s="219">
        <v>0.2614620393367792</v>
      </c>
      <c r="W2842" s="78">
        <v>-11458</v>
      </c>
      <c r="X2842" s="78">
        <v>-11458</v>
      </c>
      <c r="Y2842" s="78">
        <v>-14618</v>
      </c>
      <c r="Z2842" s="78">
        <v>-22490</v>
      </c>
      <c r="AA2842" s="78">
        <v>92.62</v>
      </c>
      <c r="AB2842" s="78">
        <v>82.52</v>
      </c>
      <c r="AC2842" s="78">
        <v>-17112</v>
      </c>
      <c r="AD2842" s="104">
        <v>-1.52264</v>
      </c>
      <c r="AE2842" s="78">
        <v>9461</v>
      </c>
      <c r="AF2842" s="104">
        <v>0.88419999999999999</v>
      </c>
      <c r="AG2842" s="78">
        <v>-18915</v>
      </c>
      <c r="AH2842" s="104">
        <v>-1.2851999999999999</v>
      </c>
      <c r="AI2842" s="78">
        <v>6465</v>
      </c>
      <c r="AJ2842" s="104">
        <v>-0.10514</v>
      </c>
      <c r="AK2842" s="78">
        <v>18000</v>
      </c>
      <c r="AL2842" s="78">
        <v>17200</v>
      </c>
      <c r="AM2842" s="8">
        <v>17550</v>
      </c>
      <c r="AN2842" s="78">
        <v>169</v>
      </c>
      <c r="AO2842" s="78">
        <v>18500</v>
      </c>
      <c r="AP2842" s="78">
        <v>17000</v>
      </c>
      <c r="AQ2842" s="78">
        <v>17300</v>
      </c>
      <c r="AR2842" s="78">
        <v>782</v>
      </c>
      <c r="AS2842" s="78">
        <v>18000</v>
      </c>
      <c r="AT2842" s="78">
        <v>17200</v>
      </c>
      <c r="AU2842" s="78">
        <v>17550</v>
      </c>
      <c r="AV2842" s="78">
        <v>169</v>
      </c>
      <c r="AW2842" s="77">
        <v>23.24</v>
      </c>
      <c r="AX2842" s="144">
        <f t="shared" si="302"/>
        <v>1</v>
      </c>
      <c r="AY2842" s="144">
        <f t="shared" si="303"/>
        <v>0.69</v>
      </c>
      <c r="AZ2842" s="144">
        <f t="shared" si="304"/>
        <v>0.73</v>
      </c>
      <c r="BA2842" s="54">
        <f t="shared" si="305"/>
        <v>21.763771126031344</v>
      </c>
      <c r="BB2842" s="54">
        <f t="shared" si="306"/>
        <v>17.53022887396866</v>
      </c>
    </row>
    <row r="2843" spans="1:54" x14ac:dyDescent="0.25">
      <c r="A2843" s="3">
        <v>44398</v>
      </c>
      <c r="B2843" s="77">
        <v>17458.79</v>
      </c>
      <c r="C2843" s="77">
        <v>6208.8276900000001</v>
      </c>
      <c r="D2843" s="77">
        <v>-159.0248</v>
      </c>
      <c r="E2843" s="77">
        <f t="shared" si="308"/>
        <v>-947.52549999999997</v>
      </c>
      <c r="F2843" s="77">
        <v>-20.418399999999998</v>
      </c>
      <c r="G2843" s="77">
        <v>-22.9483</v>
      </c>
      <c r="H2843" t="s">
        <v>2043</v>
      </c>
      <c r="I2843" s="78">
        <v>17430</v>
      </c>
      <c r="J2843">
        <v>202108</v>
      </c>
      <c r="K2843" s="78">
        <v>17279</v>
      </c>
      <c r="L2843" s="77">
        <f t="shared" si="307"/>
        <v>-179.79000000000087</v>
      </c>
      <c r="M2843" s="78">
        <v>-35205</v>
      </c>
      <c r="N2843" s="78">
        <v>-1213.24413</v>
      </c>
      <c r="O2843" s="78">
        <v>-4662</v>
      </c>
      <c r="P2843" s="78">
        <v>-40.267890000000001</v>
      </c>
      <c r="Q2843" s="144">
        <v>-36370.5</v>
      </c>
      <c r="R2843" s="78">
        <v>829</v>
      </c>
      <c r="S2843" s="78">
        <v>17645</v>
      </c>
      <c r="T2843" s="78">
        <v>-20531</v>
      </c>
      <c r="U2843" s="78">
        <v>43101</v>
      </c>
      <c r="V2843" s="219">
        <v>0.47634625646736733</v>
      </c>
      <c r="W2843" s="78">
        <v>-11908</v>
      </c>
      <c r="X2843" s="78">
        <v>-11908</v>
      </c>
      <c r="Y2843" s="78">
        <v>-15058</v>
      </c>
      <c r="Z2843" s="78">
        <v>-20117</v>
      </c>
      <c r="AA2843" s="78">
        <v>110.87</v>
      </c>
      <c r="AB2843" s="78">
        <v>102.64</v>
      </c>
      <c r="AC2843" s="78">
        <v>-13221</v>
      </c>
      <c r="AD2843" s="104">
        <v>-0.56289999999999996</v>
      </c>
      <c r="AE2843" s="78">
        <v>3500</v>
      </c>
      <c r="AF2843" s="104">
        <v>0.26888000000000001</v>
      </c>
      <c r="AG2843" s="78">
        <v>-3881</v>
      </c>
      <c r="AH2843" s="104">
        <v>-0.57908000000000004</v>
      </c>
      <c r="AI2843" s="78">
        <v>4203</v>
      </c>
      <c r="AJ2843" s="104">
        <v>-0.34501999999999999</v>
      </c>
      <c r="AK2843" s="78">
        <v>18000</v>
      </c>
      <c r="AL2843" s="78">
        <v>17000</v>
      </c>
      <c r="AM2843" s="8">
        <v>17300</v>
      </c>
      <c r="AN2843" s="78">
        <v>725</v>
      </c>
      <c r="AO2843" s="78">
        <v>18300</v>
      </c>
      <c r="AP2843" s="78">
        <v>15000</v>
      </c>
      <c r="AQ2843" s="78">
        <v>17200</v>
      </c>
      <c r="AR2843" s="78">
        <v>1030</v>
      </c>
      <c r="AS2843" s="78">
        <v>17700</v>
      </c>
      <c r="AT2843" s="78">
        <v>17000</v>
      </c>
      <c r="AU2843" s="78">
        <v>17400</v>
      </c>
      <c r="AV2843" s="78">
        <v>360</v>
      </c>
      <c r="AW2843" s="77">
        <v>22.53</v>
      </c>
      <c r="AX2843" s="144">
        <f t="shared" si="302"/>
        <v>0.96</v>
      </c>
      <c r="AY2843" s="144">
        <f t="shared" si="303"/>
        <v>0.65</v>
      </c>
      <c r="AZ2843" s="144">
        <f t="shared" si="304"/>
        <v>0.7</v>
      </c>
      <c r="BA2843" s="54">
        <f t="shared" si="305"/>
        <v>22.277311431830423</v>
      </c>
      <c r="BB2843" s="54">
        <f t="shared" si="306"/>
        <v>17.338688568169577</v>
      </c>
    </row>
    <row r="2844" spans="1:54" x14ac:dyDescent="0.25">
      <c r="A2844" s="3">
        <v>44399</v>
      </c>
      <c r="B2844" s="77">
        <v>17572.330000000002</v>
      </c>
      <c r="C2844" s="77">
        <v>5891.2121699999998</v>
      </c>
      <c r="D2844" s="77">
        <v>359.52639999999997</v>
      </c>
      <c r="E2844" s="77">
        <f t="shared" si="308"/>
        <v>-628.03880000000004</v>
      </c>
      <c r="F2844" s="77">
        <v>21.095800000000001</v>
      </c>
      <c r="G2844" s="77">
        <v>6.2487000000000004</v>
      </c>
      <c r="H2844">
        <v>0</v>
      </c>
      <c r="I2844" s="78">
        <v>17407</v>
      </c>
      <c r="J2844">
        <v>202108</v>
      </c>
      <c r="K2844" s="78">
        <v>17407</v>
      </c>
      <c r="L2844" s="77">
        <f t="shared" si="307"/>
        <v>-165.33000000000175</v>
      </c>
      <c r="M2844" s="78">
        <v>-35187</v>
      </c>
      <c r="N2844" s="78">
        <v>-1221.53882</v>
      </c>
      <c r="O2844" s="78">
        <v>2013</v>
      </c>
      <c r="P2844" s="78">
        <v>17.517569999999999</v>
      </c>
      <c r="Q2844" s="144">
        <v>-34683.75</v>
      </c>
      <c r="R2844" s="78">
        <v>1180</v>
      </c>
      <c r="S2844" s="78">
        <v>17142</v>
      </c>
      <c r="T2844" s="78">
        <v>-15581</v>
      </c>
      <c r="U2844" s="78">
        <v>46199</v>
      </c>
      <c r="V2844" s="219">
        <v>0.3372583822160653</v>
      </c>
      <c r="W2844" s="78">
        <v>-13398</v>
      </c>
      <c r="X2844" s="78">
        <v>-13398</v>
      </c>
      <c r="Y2844" s="78">
        <v>-15617</v>
      </c>
      <c r="Z2844" s="78">
        <v>-20676</v>
      </c>
      <c r="AA2844" s="78">
        <v>139.58000000000001</v>
      </c>
      <c r="AB2844" s="78">
        <v>149.13</v>
      </c>
      <c r="AC2844" s="78">
        <v>-11254</v>
      </c>
      <c r="AD2844" s="104">
        <v>-0.79854000000000003</v>
      </c>
      <c r="AE2844" s="78">
        <v>5526</v>
      </c>
      <c r="AF2844" s="104">
        <v>0.28606999999999999</v>
      </c>
      <c r="AG2844" s="78">
        <v>9626</v>
      </c>
      <c r="AH2844" s="104">
        <v>-0.57640999999999998</v>
      </c>
      <c r="AI2844" s="78">
        <v>2337</v>
      </c>
      <c r="AJ2844" s="104">
        <v>-0.51683999999999997</v>
      </c>
      <c r="AK2844" s="78">
        <v>18000</v>
      </c>
      <c r="AL2844" s="78">
        <v>17000</v>
      </c>
      <c r="AM2844" s="8">
        <v>17400</v>
      </c>
      <c r="AN2844" s="78">
        <v>652</v>
      </c>
      <c r="AO2844" s="78">
        <v>18000</v>
      </c>
      <c r="AP2844" s="78">
        <v>15000</v>
      </c>
      <c r="AQ2844" s="78">
        <v>17300</v>
      </c>
      <c r="AR2844" s="78">
        <v>958</v>
      </c>
      <c r="AS2844" s="78">
        <v>17900</v>
      </c>
      <c r="AT2844" s="78">
        <v>17300</v>
      </c>
      <c r="AU2844" s="78">
        <v>17550</v>
      </c>
      <c r="AV2844" s="78">
        <v>255</v>
      </c>
      <c r="AW2844" s="77">
        <v>20.54</v>
      </c>
      <c r="AX2844" s="144">
        <f t="shared" si="302"/>
        <v>0.86</v>
      </c>
      <c r="AY2844" s="144">
        <f t="shared" si="303"/>
        <v>0.51</v>
      </c>
      <c r="AZ2844" s="144">
        <f t="shared" si="304"/>
        <v>0.59</v>
      </c>
      <c r="BA2844" s="54">
        <f t="shared" si="305"/>
        <v>22.286800765777301</v>
      </c>
      <c r="BB2844" s="54">
        <f t="shared" si="306"/>
        <v>17.569199234222701</v>
      </c>
    </row>
    <row r="2845" spans="1:54" x14ac:dyDescent="0.25">
      <c r="A2845" s="3">
        <v>44400</v>
      </c>
      <c r="B2845" s="77">
        <v>17572.919999999998</v>
      </c>
      <c r="C2845" s="77">
        <v>5685.1020600000002</v>
      </c>
      <c r="D2845" s="77">
        <v>25.311399999999999</v>
      </c>
      <c r="E2845" s="77">
        <f t="shared" si="308"/>
        <v>-690.67640000000006</v>
      </c>
      <c r="F2845" s="77">
        <v>5.3882000000000003</v>
      </c>
      <c r="G2845" s="77">
        <v>5.1113</v>
      </c>
      <c r="H2845">
        <v>0</v>
      </c>
      <c r="I2845" s="78">
        <v>17407</v>
      </c>
      <c r="J2845">
        <v>202108</v>
      </c>
      <c r="K2845" s="78">
        <v>17407</v>
      </c>
      <c r="L2845" s="77">
        <f t="shared" si="307"/>
        <v>-165.91999999999825</v>
      </c>
      <c r="M2845" s="78">
        <v>-35363</v>
      </c>
      <c r="N2845" s="78">
        <v>-1227.6988699999999</v>
      </c>
      <c r="O2845" s="78">
        <v>-124</v>
      </c>
      <c r="P2845" s="78">
        <v>-1.0818000000000001</v>
      </c>
      <c r="Q2845" s="144">
        <v>-35394</v>
      </c>
      <c r="R2845" s="78">
        <v>1491</v>
      </c>
      <c r="S2845" s="78">
        <v>17005</v>
      </c>
      <c r="T2845" s="78">
        <v>-17534</v>
      </c>
      <c r="U2845" s="78">
        <v>46617</v>
      </c>
      <c r="V2845" s="219">
        <v>0.37612888002230943</v>
      </c>
      <c r="W2845" s="78">
        <v>-13135</v>
      </c>
      <c r="X2845" s="78">
        <v>-13135</v>
      </c>
      <c r="Y2845" s="78">
        <v>-16007</v>
      </c>
      <c r="Z2845" s="78">
        <v>-21172</v>
      </c>
      <c r="AA2845" s="78">
        <v>113.44</v>
      </c>
      <c r="AB2845" s="78">
        <v>151.07</v>
      </c>
      <c r="AC2845" s="78">
        <v>-11131</v>
      </c>
      <c r="AD2845" s="104">
        <v>-0.81445999999999996</v>
      </c>
      <c r="AE2845" s="78">
        <v>6594</v>
      </c>
      <c r="AF2845" s="104">
        <v>0.30597000000000002</v>
      </c>
      <c r="AG2845" s="78">
        <v>7819</v>
      </c>
      <c r="AH2845" s="104">
        <v>-0.82655999999999996</v>
      </c>
      <c r="AI2845" s="78">
        <v>5279</v>
      </c>
      <c r="AJ2845" s="104">
        <v>-0.55191999999999997</v>
      </c>
      <c r="AK2845" s="78">
        <v>18000</v>
      </c>
      <c r="AL2845" s="78">
        <v>17000</v>
      </c>
      <c r="AM2845" s="8">
        <v>17400</v>
      </c>
      <c r="AN2845" s="78">
        <v>630</v>
      </c>
      <c r="AO2845" s="78">
        <v>18000</v>
      </c>
      <c r="AP2845" s="78">
        <v>15000</v>
      </c>
      <c r="AQ2845" s="78">
        <v>17300</v>
      </c>
      <c r="AR2845" s="78">
        <v>927</v>
      </c>
      <c r="AS2845" s="78">
        <v>17900</v>
      </c>
      <c r="AT2845" s="78">
        <v>17300</v>
      </c>
      <c r="AU2845" s="78">
        <v>17500</v>
      </c>
      <c r="AV2845" s="78">
        <v>231</v>
      </c>
      <c r="AW2845" s="77">
        <v>19.899999999999999</v>
      </c>
      <c r="AX2845" s="144">
        <f t="shared" si="302"/>
        <v>0.68</v>
      </c>
      <c r="AY2845" s="144">
        <f t="shared" si="303"/>
        <v>0.42</v>
      </c>
      <c r="AZ2845" s="144">
        <f t="shared" si="304"/>
        <v>0.52</v>
      </c>
      <c r="BA2845" s="54">
        <f t="shared" si="305"/>
        <v>22.282733063955696</v>
      </c>
      <c r="BB2845" s="54">
        <f t="shared" si="306"/>
        <v>17.68126693604431</v>
      </c>
    </row>
    <row r="2846" spans="1:54" x14ac:dyDescent="0.25">
      <c r="A2846" s="3">
        <v>44403</v>
      </c>
      <c r="B2846" s="77">
        <v>17403.560000000001</v>
      </c>
      <c r="C2846" s="77">
        <v>4625.5979100000004</v>
      </c>
      <c r="D2846" s="77">
        <v>-177.62009999999998</v>
      </c>
      <c r="E2846" s="77">
        <f t="shared" si="308"/>
        <v>-921.95559999999989</v>
      </c>
      <c r="F2846" s="77">
        <v>-5.6689999999999996</v>
      </c>
      <c r="G2846" s="77">
        <v>-19.880099999999999</v>
      </c>
      <c r="H2846">
        <v>0</v>
      </c>
      <c r="I2846" s="78">
        <v>17202</v>
      </c>
      <c r="J2846">
        <v>202108</v>
      </c>
      <c r="K2846" s="78">
        <v>17202</v>
      </c>
      <c r="L2846" s="77">
        <f t="shared" si="307"/>
        <v>-201.56000000000131</v>
      </c>
      <c r="M2846" s="78">
        <v>-34437</v>
      </c>
      <c r="N2846" s="78">
        <v>-1181.77754</v>
      </c>
      <c r="O2846" s="78">
        <v>-6218</v>
      </c>
      <c r="P2846" s="78">
        <v>-53.47936</v>
      </c>
      <c r="Q2846" s="144">
        <v>-35991.5</v>
      </c>
      <c r="R2846" s="78">
        <v>583</v>
      </c>
      <c r="S2846" s="78">
        <v>18518</v>
      </c>
      <c r="T2846" s="78">
        <v>-23467</v>
      </c>
      <c r="U2846" s="78">
        <v>53923</v>
      </c>
      <c r="V2846" s="219">
        <v>0.43519462937892922</v>
      </c>
      <c r="W2846" s="78">
        <v>-12821</v>
      </c>
      <c r="X2846" s="78">
        <v>-12821</v>
      </c>
      <c r="Y2846" s="78">
        <v>-14742</v>
      </c>
      <c r="Z2846" s="78">
        <v>-20943</v>
      </c>
      <c r="AA2846" s="78">
        <v>96.22</v>
      </c>
      <c r="AB2846" s="78">
        <v>137.84</v>
      </c>
      <c r="AC2846" s="78">
        <v>-9910</v>
      </c>
      <c r="AD2846" s="104">
        <v>-0.48794999999999999</v>
      </c>
      <c r="AE2846" s="78">
        <v>9567</v>
      </c>
      <c r="AF2846" s="104">
        <v>0.62217</v>
      </c>
      <c r="AG2846" s="78">
        <v>-4163</v>
      </c>
      <c r="AH2846" s="104">
        <v>-1.36141</v>
      </c>
      <c r="AI2846" s="78">
        <v>11579</v>
      </c>
      <c r="AJ2846" s="104">
        <v>-2.6190000000000001E-2</v>
      </c>
      <c r="AK2846" s="78">
        <v>18000</v>
      </c>
      <c r="AL2846" s="78">
        <v>17000</v>
      </c>
      <c r="AM2846" s="8">
        <v>17200</v>
      </c>
      <c r="AN2846" s="78">
        <v>651</v>
      </c>
      <c r="AO2846" s="78">
        <v>18000</v>
      </c>
      <c r="AP2846" s="78">
        <v>15000</v>
      </c>
      <c r="AQ2846" s="78">
        <v>17100</v>
      </c>
      <c r="AR2846" s="78">
        <v>959</v>
      </c>
      <c r="AS2846" s="78">
        <v>17700</v>
      </c>
      <c r="AT2846" s="78">
        <v>17300</v>
      </c>
      <c r="AU2846" s="78">
        <v>17350</v>
      </c>
      <c r="AV2846" s="78">
        <v>181</v>
      </c>
      <c r="AW2846" s="77">
        <v>21.81</v>
      </c>
      <c r="AX2846" s="144">
        <f t="shared" si="302"/>
        <v>0.93</v>
      </c>
      <c r="AY2846" s="144">
        <f t="shared" si="303"/>
        <v>0.61</v>
      </c>
      <c r="AZ2846" s="144">
        <f t="shared" si="304"/>
        <v>0.68</v>
      </c>
      <c r="BA2846" s="54">
        <f t="shared" si="305"/>
        <v>22.523781634341155</v>
      </c>
      <c r="BB2846" s="54">
        <f t="shared" si="306"/>
        <v>17.68421836565885</v>
      </c>
    </row>
    <row r="2847" spans="1:54" x14ac:dyDescent="0.25">
      <c r="A2847" s="3">
        <v>44404</v>
      </c>
      <c r="B2847" s="77">
        <v>17269.87</v>
      </c>
      <c r="C2847" s="77">
        <v>5098.2538199999999</v>
      </c>
      <c r="D2847" s="77">
        <v>-35.764600000000002</v>
      </c>
      <c r="E2847" s="77">
        <f t="shared" si="308"/>
        <v>-814.48649999999998</v>
      </c>
      <c r="F2847" s="77">
        <v>-9.5867000000000004</v>
      </c>
      <c r="G2847" s="77">
        <v>-1.0149999999999999</v>
      </c>
      <c r="H2847">
        <v>0</v>
      </c>
      <c r="I2847" s="78">
        <v>17173</v>
      </c>
      <c r="J2847">
        <v>202108</v>
      </c>
      <c r="K2847" s="78">
        <v>17173</v>
      </c>
      <c r="L2847" s="77">
        <f t="shared" si="307"/>
        <v>-96.869999999998981</v>
      </c>
      <c r="M2847" s="78">
        <v>-34740</v>
      </c>
      <c r="N2847" s="78">
        <v>-1189.72318</v>
      </c>
      <c r="O2847" s="78">
        <v>-1540</v>
      </c>
      <c r="P2847" s="78">
        <v>-13.21494</v>
      </c>
      <c r="Q2847" s="144">
        <v>-35125</v>
      </c>
      <c r="R2847" s="78">
        <v>519</v>
      </c>
      <c r="S2847" s="78">
        <v>16731</v>
      </c>
      <c r="T2847" s="78">
        <v>-21140</v>
      </c>
      <c r="U2847" s="78">
        <v>50896</v>
      </c>
      <c r="V2847" s="219">
        <v>0.4153568060358378</v>
      </c>
      <c r="W2847" s="78">
        <v>-13704</v>
      </c>
      <c r="X2847" s="78">
        <v>-13704</v>
      </c>
      <c r="Y2847" s="78">
        <v>-16125</v>
      </c>
      <c r="Z2847" s="78">
        <v>-21266</v>
      </c>
      <c r="AA2847" s="78">
        <v>120.32</v>
      </c>
      <c r="AB2847" s="78">
        <v>138.65</v>
      </c>
      <c r="AC2847" s="78">
        <v>-8878</v>
      </c>
      <c r="AD2847" s="104">
        <v>-0.45138</v>
      </c>
      <c r="AE2847" s="78">
        <v>9309</v>
      </c>
      <c r="AF2847" s="104">
        <v>0.63178999999999996</v>
      </c>
      <c r="AG2847" s="78">
        <v>3537</v>
      </c>
      <c r="AH2847" s="104">
        <v>-1.18336</v>
      </c>
      <c r="AI2847" s="78">
        <v>-482</v>
      </c>
      <c r="AJ2847" s="104">
        <v>-0.60914999999999997</v>
      </c>
      <c r="AK2847" s="78">
        <v>18000</v>
      </c>
      <c r="AL2847" s="78">
        <v>17000</v>
      </c>
      <c r="AM2847" s="8">
        <v>17200</v>
      </c>
      <c r="AN2847" s="78">
        <v>619</v>
      </c>
      <c r="AO2847" s="78">
        <v>18000</v>
      </c>
      <c r="AP2847" s="78">
        <v>15000</v>
      </c>
      <c r="AQ2847" s="78">
        <v>17100</v>
      </c>
      <c r="AR2847" s="78">
        <v>948</v>
      </c>
      <c r="AS2847" s="78">
        <v>17500</v>
      </c>
      <c r="AT2847" s="78">
        <v>17300</v>
      </c>
      <c r="AU2847" s="78">
        <v>17300</v>
      </c>
      <c r="AV2847" s="78">
        <v>122</v>
      </c>
      <c r="AW2847" s="77">
        <v>21.9</v>
      </c>
      <c r="AX2847" s="144">
        <f t="shared" si="302"/>
        <v>0.93</v>
      </c>
      <c r="AY2847" s="144">
        <f t="shared" si="303"/>
        <v>0.65</v>
      </c>
      <c r="AZ2847" s="144">
        <f t="shared" si="304"/>
        <v>0.7</v>
      </c>
      <c r="BA2847" s="54">
        <f t="shared" si="305"/>
        <v>22.743570861723079</v>
      </c>
      <c r="BB2847" s="54">
        <f t="shared" si="306"/>
        <v>17.644429138276919</v>
      </c>
    </row>
    <row r="2848" spans="1:54" x14ac:dyDescent="0.25">
      <c r="A2848" s="3">
        <v>44405</v>
      </c>
      <c r="B2848" s="77">
        <v>17135.22</v>
      </c>
      <c r="C2848" s="77">
        <v>5614.06052</v>
      </c>
      <c r="D2848" s="77">
        <v>-220.15889999999999</v>
      </c>
      <c r="E2848" s="77">
        <f t="shared" si="308"/>
        <v>-1238.7708</v>
      </c>
      <c r="F2848" s="77">
        <v>-8.5524000000000004</v>
      </c>
      <c r="G2848" s="77">
        <v>-5.9938000000000002</v>
      </c>
      <c r="H2848" t="s">
        <v>2044</v>
      </c>
      <c r="I2848" s="78">
        <v>16965</v>
      </c>
      <c r="J2848">
        <v>202108</v>
      </c>
      <c r="K2848" s="78">
        <v>16965</v>
      </c>
      <c r="L2848" s="77">
        <f t="shared" si="307"/>
        <v>-170.22000000000116</v>
      </c>
      <c r="M2848" s="78">
        <v>-31456</v>
      </c>
      <c r="N2848" s="78">
        <v>-1064.2718400000001</v>
      </c>
      <c r="O2848" s="78">
        <v>-5131</v>
      </c>
      <c r="P2848" s="78">
        <v>-43.522770000000001</v>
      </c>
      <c r="Q2848" s="144">
        <v>-32738.75</v>
      </c>
      <c r="R2848" s="78">
        <v>-1230</v>
      </c>
      <c r="S2848" s="78">
        <v>16710</v>
      </c>
      <c r="T2848" s="78">
        <v>-23759</v>
      </c>
      <c r="U2848" s="78">
        <v>50347</v>
      </c>
      <c r="V2848" s="219">
        <v>0.4719049794426679</v>
      </c>
      <c r="W2848" s="78">
        <v>-12088</v>
      </c>
      <c r="X2848" s="78">
        <v>-12088</v>
      </c>
      <c r="Y2848" s="78">
        <v>-15521</v>
      </c>
      <c r="Z2848" s="78">
        <v>-20545</v>
      </c>
      <c r="AA2848" s="78">
        <v>117.48</v>
      </c>
      <c r="AB2848" s="78">
        <v>88.78</v>
      </c>
      <c r="AC2848" s="78">
        <v>-18276</v>
      </c>
      <c r="AD2848" s="104">
        <v>-0.71364000000000005</v>
      </c>
      <c r="AE2848" s="78">
        <v>10875</v>
      </c>
      <c r="AF2848" s="104">
        <v>0.61692000000000002</v>
      </c>
      <c r="AG2848" s="78">
        <v>-1202</v>
      </c>
      <c r="AH2848" s="104">
        <v>-1.0376099999999999</v>
      </c>
      <c r="AI2848" s="78">
        <v>6886</v>
      </c>
      <c r="AJ2848" s="104">
        <v>-0.23200999999999999</v>
      </c>
      <c r="AK2848" s="78">
        <v>18000</v>
      </c>
      <c r="AL2848" s="78">
        <v>16000</v>
      </c>
      <c r="AM2848" s="8">
        <v>17000</v>
      </c>
      <c r="AN2848" s="78">
        <v>676</v>
      </c>
      <c r="AO2848" s="78">
        <v>18000</v>
      </c>
      <c r="AP2848" s="78">
        <v>15000</v>
      </c>
      <c r="AQ2848" s="78">
        <v>16900</v>
      </c>
      <c r="AR2848" s="78">
        <v>1006</v>
      </c>
      <c r="AS2848" s="78">
        <v>17600</v>
      </c>
      <c r="AT2848" s="78">
        <v>16500</v>
      </c>
      <c r="AU2848" s="78">
        <v>17050</v>
      </c>
      <c r="AV2848" s="78">
        <v>393</v>
      </c>
      <c r="AW2848" s="77">
        <v>24.21</v>
      </c>
      <c r="AX2848" s="144">
        <f t="shared" si="302"/>
        <v>1</v>
      </c>
      <c r="AY2848" s="144">
        <f t="shared" si="303"/>
        <v>0.89</v>
      </c>
      <c r="AZ2848" s="144">
        <f t="shared" si="304"/>
        <v>0.84</v>
      </c>
      <c r="BA2848" s="54">
        <f t="shared" si="305"/>
        <v>23.522767916934839</v>
      </c>
      <c r="BB2848" s="54">
        <f t="shared" si="306"/>
        <v>17.319232083065152</v>
      </c>
    </row>
    <row r="2849" spans="1:54" x14ac:dyDescent="0.25">
      <c r="A2849" s="3">
        <v>44406</v>
      </c>
      <c r="B2849" s="77">
        <v>17402.810000000001</v>
      </c>
      <c r="C2849" s="77">
        <v>4740.4032800000004</v>
      </c>
      <c r="D2849" s="77">
        <v>191.4573</v>
      </c>
      <c r="E2849" s="77">
        <f t="shared" si="308"/>
        <v>-867.74489999999992</v>
      </c>
      <c r="F2849" s="77">
        <v>12.696199999999999</v>
      </c>
      <c r="G2849" s="77">
        <v>21.039699999999996</v>
      </c>
      <c r="H2849">
        <v>0</v>
      </c>
      <c r="I2849" s="78">
        <v>17331</v>
      </c>
      <c r="J2849">
        <v>202108</v>
      </c>
      <c r="K2849" s="78">
        <v>17331</v>
      </c>
      <c r="L2849" s="77">
        <f t="shared" si="307"/>
        <v>-71.81000000000131</v>
      </c>
      <c r="M2849" s="78">
        <v>-28366</v>
      </c>
      <c r="N2849" s="78">
        <v>-979.55193999999995</v>
      </c>
      <c r="O2849" s="78">
        <v>5318</v>
      </c>
      <c r="P2849" s="78">
        <v>46.057949999999998</v>
      </c>
      <c r="Q2849" s="144">
        <v>-27036.5</v>
      </c>
      <c r="R2849" s="78">
        <v>-91</v>
      </c>
      <c r="S2849" s="78">
        <v>16068</v>
      </c>
      <c r="T2849" s="78">
        <v>-11406</v>
      </c>
      <c r="U2849" s="78">
        <v>53880</v>
      </c>
      <c r="V2849" s="219">
        <v>0.21169265033407572</v>
      </c>
      <c r="W2849" s="78">
        <v>-10280</v>
      </c>
      <c r="X2849" s="78">
        <v>-10280</v>
      </c>
      <c r="Y2849" s="78">
        <v>-14703</v>
      </c>
      <c r="Z2849" s="78">
        <v>-18438</v>
      </c>
      <c r="AA2849" s="78">
        <v>112.43</v>
      </c>
      <c r="AB2849" s="78">
        <v>111.36</v>
      </c>
      <c r="AC2849" s="78">
        <v>-13464</v>
      </c>
      <c r="AD2849" s="104">
        <v>-1.17774</v>
      </c>
      <c r="AE2849" s="78">
        <v>11259</v>
      </c>
      <c r="AF2849" s="104">
        <v>0.25280000000000002</v>
      </c>
      <c r="AG2849" s="78">
        <v>7484</v>
      </c>
      <c r="AH2849" s="104">
        <v>-0.64495000000000002</v>
      </c>
      <c r="AI2849" s="78">
        <v>7211</v>
      </c>
      <c r="AJ2849" s="104">
        <v>-0.44484000000000001</v>
      </c>
      <c r="AK2849" s="78">
        <v>18000</v>
      </c>
      <c r="AL2849" s="78">
        <v>16000</v>
      </c>
      <c r="AM2849" s="8">
        <v>17300</v>
      </c>
      <c r="AN2849" s="78">
        <v>565</v>
      </c>
      <c r="AO2849" s="78">
        <v>18000</v>
      </c>
      <c r="AP2849" s="78">
        <v>15000</v>
      </c>
      <c r="AQ2849" s="78">
        <v>17200</v>
      </c>
      <c r="AR2849" s="78">
        <v>890</v>
      </c>
      <c r="AS2849" s="78">
        <v>17600</v>
      </c>
      <c r="AT2849" s="78">
        <v>16500</v>
      </c>
      <c r="AU2849" s="78">
        <v>17400</v>
      </c>
      <c r="AV2849" s="78">
        <v>271</v>
      </c>
      <c r="AW2849" s="77">
        <v>20.94</v>
      </c>
      <c r="AX2849" s="144">
        <f t="shared" si="302"/>
        <v>0.79</v>
      </c>
      <c r="AY2849" s="144">
        <f t="shared" si="303"/>
        <v>0.56999999999999995</v>
      </c>
      <c r="AZ2849" s="144">
        <f t="shared" si="304"/>
        <v>0.63</v>
      </c>
      <c r="BA2849" s="54">
        <f t="shared" si="305"/>
        <v>23.573518248478099</v>
      </c>
      <c r="BB2849" s="54">
        <f t="shared" si="306"/>
        <v>17.380481751521895</v>
      </c>
    </row>
    <row r="2850" spans="1:54" x14ac:dyDescent="0.25">
      <c r="A2850" s="3">
        <v>44407</v>
      </c>
      <c r="B2850" s="77">
        <v>17247.41</v>
      </c>
      <c r="C2850" s="77">
        <v>5456.7705800000003</v>
      </c>
      <c r="D2850" s="77">
        <v>-173.64680000000001</v>
      </c>
      <c r="E2850" s="77">
        <f t="shared" si="308"/>
        <v>-841.48400000000004</v>
      </c>
      <c r="F2850" s="77">
        <v>-0.97900000000000009</v>
      </c>
      <c r="G2850" s="77">
        <v>-1.7659</v>
      </c>
      <c r="H2850">
        <v>0</v>
      </c>
      <c r="I2850" s="78">
        <v>17173</v>
      </c>
      <c r="J2850">
        <v>202108</v>
      </c>
      <c r="K2850" s="78">
        <v>17173</v>
      </c>
      <c r="L2850" s="77">
        <f t="shared" si="307"/>
        <v>-74.409999999999854</v>
      </c>
      <c r="M2850" s="78">
        <v>-28141</v>
      </c>
      <c r="N2850" s="78">
        <v>-962.76823000000002</v>
      </c>
      <c r="O2850" s="78">
        <v>-324</v>
      </c>
      <c r="P2850" s="78">
        <v>-2.80017</v>
      </c>
      <c r="Q2850" s="144">
        <v>-28222</v>
      </c>
      <c r="R2850" s="78">
        <v>-332</v>
      </c>
      <c r="S2850" s="78">
        <v>15861</v>
      </c>
      <c r="T2850" s="78">
        <v>-19199</v>
      </c>
      <c r="U2850" s="78">
        <v>48420</v>
      </c>
      <c r="V2850" s="219">
        <v>0.39650970673275504</v>
      </c>
      <c r="W2850" s="78">
        <v>-10071</v>
      </c>
      <c r="X2850" s="78">
        <v>-10071</v>
      </c>
      <c r="Y2850" s="78">
        <v>-13875</v>
      </c>
      <c r="Z2850" s="78">
        <v>-18274</v>
      </c>
      <c r="AA2850" s="78">
        <v>108.26</v>
      </c>
      <c r="AB2850" s="78">
        <v>104.67</v>
      </c>
      <c r="AC2850" s="78">
        <v>-11869</v>
      </c>
      <c r="AD2850" s="104">
        <v>-0.82450999999999997</v>
      </c>
      <c r="AE2850" s="78">
        <v>10695</v>
      </c>
      <c r="AF2850" s="104">
        <v>0.35851</v>
      </c>
      <c r="AG2850" s="78">
        <v>6449</v>
      </c>
      <c r="AH2850" s="104">
        <v>-0.94676000000000005</v>
      </c>
      <c r="AI2850" s="78">
        <v>7218</v>
      </c>
      <c r="AJ2850" s="104">
        <v>-0.30225999999999997</v>
      </c>
      <c r="AK2850" s="78">
        <v>18000</v>
      </c>
      <c r="AL2850" s="78">
        <v>16000</v>
      </c>
      <c r="AM2850" s="8">
        <v>17200</v>
      </c>
      <c r="AN2850" s="78">
        <v>577</v>
      </c>
      <c r="AO2850" s="78">
        <v>18000</v>
      </c>
      <c r="AP2850" s="78">
        <v>15000</v>
      </c>
      <c r="AQ2850" s="78">
        <v>17100</v>
      </c>
      <c r="AR2850" s="78">
        <v>898</v>
      </c>
      <c r="AS2850" s="78">
        <v>17600</v>
      </c>
      <c r="AT2850" s="78">
        <v>17000</v>
      </c>
      <c r="AU2850" s="78">
        <v>17250</v>
      </c>
      <c r="AV2850" s="78">
        <v>265</v>
      </c>
      <c r="AW2850" s="77">
        <v>22.02</v>
      </c>
      <c r="AX2850" s="144">
        <f t="shared" si="302"/>
        <v>0.89</v>
      </c>
      <c r="AY2850" s="144">
        <f t="shared" si="303"/>
        <v>0.69</v>
      </c>
      <c r="AZ2850" s="144">
        <f t="shared" si="304"/>
        <v>0.72</v>
      </c>
      <c r="BA2850" s="54">
        <f t="shared" si="305"/>
        <v>23.723582286113498</v>
      </c>
      <c r="BB2850" s="54">
        <f t="shared" si="306"/>
        <v>17.5184177138865</v>
      </c>
    </row>
    <row r="2851" spans="1:54" x14ac:dyDescent="0.25">
      <c r="A2851" s="3">
        <v>44410</v>
      </c>
      <c r="B2851" s="77">
        <v>17503.28</v>
      </c>
      <c r="C2851" s="77">
        <v>4401.8951500000003</v>
      </c>
      <c r="D2851" s="77">
        <v>245.68009999999998</v>
      </c>
      <c r="E2851" s="77">
        <f t="shared" si="308"/>
        <v>-710.97079999999983</v>
      </c>
      <c r="F2851" s="77">
        <v>-7.9974999999999996</v>
      </c>
      <c r="G2851" s="77">
        <v>36.5595</v>
      </c>
      <c r="H2851">
        <v>0</v>
      </c>
      <c r="I2851" s="78">
        <v>17470</v>
      </c>
      <c r="J2851">
        <v>202108</v>
      </c>
      <c r="K2851" s="78">
        <v>17470</v>
      </c>
      <c r="L2851" s="77">
        <f t="shared" si="307"/>
        <v>-33.279999999998836</v>
      </c>
      <c r="M2851" s="78">
        <v>-29811</v>
      </c>
      <c r="N2851" s="78">
        <v>-1037.768</v>
      </c>
      <c r="O2851" s="78">
        <v>4231</v>
      </c>
      <c r="P2851" s="78">
        <v>36.912909999999997</v>
      </c>
      <c r="Q2851" s="144">
        <v>-28753.25</v>
      </c>
      <c r="R2851" s="78">
        <v>569</v>
      </c>
      <c r="S2851" s="78">
        <v>15222</v>
      </c>
      <c r="T2851" s="78">
        <v>-11852</v>
      </c>
      <c r="U2851" s="78">
        <v>53390</v>
      </c>
      <c r="V2851" s="219">
        <v>0.22198913654242367</v>
      </c>
      <c r="W2851" s="78">
        <v>-11436</v>
      </c>
      <c r="X2851" s="78">
        <v>-11436</v>
      </c>
      <c r="Y2851" s="78">
        <v>-16801</v>
      </c>
      <c r="Z2851" s="78">
        <v>-20785</v>
      </c>
      <c r="AA2851" s="78">
        <v>110.79</v>
      </c>
      <c r="AB2851" s="78">
        <v>118.08</v>
      </c>
      <c r="AC2851" s="78">
        <v>-10544</v>
      </c>
      <c r="AD2851" s="104">
        <v>-1.3535200000000001</v>
      </c>
      <c r="AE2851" s="78">
        <v>11590</v>
      </c>
      <c r="AF2851" s="104">
        <v>0.25389</v>
      </c>
      <c r="AG2851" s="78">
        <v>5617</v>
      </c>
      <c r="AH2851" s="104">
        <v>-0.98080999999999996</v>
      </c>
      <c r="AI2851" s="78">
        <v>8526</v>
      </c>
      <c r="AJ2851" s="104">
        <v>-0.14383000000000001</v>
      </c>
      <c r="AK2851" s="78">
        <v>18000</v>
      </c>
      <c r="AL2851" s="78">
        <v>17000</v>
      </c>
      <c r="AM2851" s="8">
        <v>17500</v>
      </c>
      <c r="AN2851" s="78">
        <v>492</v>
      </c>
      <c r="AO2851" s="78">
        <v>18000</v>
      </c>
      <c r="AP2851" s="78">
        <v>15000</v>
      </c>
      <c r="AQ2851" s="78">
        <v>17400</v>
      </c>
      <c r="AR2851" s="78">
        <v>855</v>
      </c>
      <c r="AS2851" s="78">
        <v>17600</v>
      </c>
      <c r="AT2851" s="78">
        <v>17000</v>
      </c>
      <c r="AU2851" s="78">
        <v>17500</v>
      </c>
      <c r="AV2851" s="78">
        <v>173</v>
      </c>
      <c r="AW2851" s="77">
        <v>20.6</v>
      </c>
      <c r="AX2851" s="144">
        <f t="shared" si="302"/>
        <v>0.72</v>
      </c>
      <c r="AY2851" s="144">
        <f t="shared" si="303"/>
        <v>0.55000000000000004</v>
      </c>
      <c r="AZ2851" s="144">
        <f t="shared" si="304"/>
        <v>0.61</v>
      </c>
      <c r="BA2851" s="54">
        <f t="shared" si="305"/>
        <v>23.717559422096304</v>
      </c>
      <c r="BB2851" s="54">
        <f t="shared" si="306"/>
        <v>17.670440577903687</v>
      </c>
    </row>
    <row r="2852" spans="1:54" x14ac:dyDescent="0.25">
      <c r="A2852" s="3">
        <v>44411</v>
      </c>
      <c r="B2852" s="77">
        <v>17553.759999999998</v>
      </c>
      <c r="C2852" s="77">
        <v>3903.0001999999999</v>
      </c>
      <c r="D2852" s="77">
        <v>9.5101999999999993</v>
      </c>
      <c r="E2852" s="77">
        <f t="shared" si="308"/>
        <v>-702.72689999999977</v>
      </c>
      <c r="F2852" s="77">
        <v>-4.1087999999999996</v>
      </c>
      <c r="G2852" s="77">
        <v>10.079800000000001</v>
      </c>
      <c r="H2852">
        <v>0</v>
      </c>
      <c r="I2852" s="78">
        <v>17484</v>
      </c>
      <c r="J2852">
        <v>202108</v>
      </c>
      <c r="K2852" s="78">
        <v>17484</v>
      </c>
      <c r="L2852" s="77">
        <f t="shared" si="307"/>
        <v>-69.759999999998399</v>
      </c>
      <c r="M2852" s="78">
        <v>-28545</v>
      </c>
      <c r="N2852" s="78">
        <v>-994.60409000000004</v>
      </c>
      <c r="O2852" s="78">
        <v>414</v>
      </c>
      <c r="P2852" s="78">
        <v>3.5583399999999998</v>
      </c>
      <c r="Q2852" s="144">
        <v>-28441.5</v>
      </c>
      <c r="R2852" s="78">
        <v>535</v>
      </c>
      <c r="S2852" s="78">
        <v>15899</v>
      </c>
      <c r="T2852" s="78">
        <v>-15306</v>
      </c>
      <c r="U2852" s="78">
        <v>52553</v>
      </c>
      <c r="V2852" s="219">
        <v>0.29124883450992334</v>
      </c>
      <c r="W2852" s="78">
        <v>-10575</v>
      </c>
      <c r="X2852" s="78">
        <v>-10575</v>
      </c>
      <c r="Y2852" s="78">
        <v>-15183</v>
      </c>
      <c r="Z2852" s="78">
        <v>-19759</v>
      </c>
      <c r="AA2852" s="78">
        <v>117.55</v>
      </c>
      <c r="AB2852" s="78">
        <v>119.85</v>
      </c>
      <c r="AC2852" s="78">
        <v>-12161</v>
      </c>
      <c r="AD2852" s="104">
        <v>-1.43648</v>
      </c>
      <c r="AE2852" s="78">
        <v>13109</v>
      </c>
      <c r="AF2852" s="104">
        <v>0.19792000000000001</v>
      </c>
      <c r="AG2852" s="78">
        <v>1347</v>
      </c>
      <c r="AH2852" s="104">
        <v>-1.5510999999999999</v>
      </c>
      <c r="AI2852" s="78">
        <v>10952</v>
      </c>
      <c r="AJ2852" s="104">
        <v>-0.14795</v>
      </c>
      <c r="AK2852" s="78">
        <v>18000</v>
      </c>
      <c r="AL2852" s="78">
        <v>17000</v>
      </c>
      <c r="AM2852" s="8">
        <v>17500</v>
      </c>
      <c r="AN2852" s="78">
        <v>477</v>
      </c>
      <c r="AO2852" s="78">
        <v>18000</v>
      </c>
      <c r="AP2852" s="78">
        <v>15000</v>
      </c>
      <c r="AQ2852" s="78">
        <v>17400</v>
      </c>
      <c r="AR2852" s="78">
        <v>838</v>
      </c>
      <c r="AS2852" s="78">
        <v>17600</v>
      </c>
      <c r="AT2852" s="78">
        <v>17000</v>
      </c>
      <c r="AU2852" s="78">
        <v>17550</v>
      </c>
      <c r="AV2852" s="78">
        <v>119</v>
      </c>
      <c r="AW2852" s="77">
        <v>20.59</v>
      </c>
      <c r="AX2852" s="144">
        <f t="shared" si="302"/>
        <v>0.68</v>
      </c>
      <c r="AY2852" s="144">
        <f t="shared" si="303"/>
        <v>0.55000000000000004</v>
      </c>
      <c r="AZ2852" s="144">
        <f t="shared" si="304"/>
        <v>0.61</v>
      </c>
      <c r="BA2852" s="54">
        <f t="shared" si="305"/>
        <v>23.686455868719438</v>
      </c>
      <c r="BB2852" s="54">
        <f t="shared" si="306"/>
        <v>17.866544131280552</v>
      </c>
    </row>
    <row r="2853" spans="1:54" x14ac:dyDescent="0.25">
      <c r="A2853" s="3">
        <v>44412</v>
      </c>
      <c r="B2853" s="77">
        <v>17623.89</v>
      </c>
      <c r="C2853" s="77">
        <v>3790.9033399999998</v>
      </c>
      <c r="D2853" s="77">
        <v>106.2458</v>
      </c>
      <c r="E2853" s="77">
        <f t="shared" si="308"/>
        <v>-479.61599999999999</v>
      </c>
      <c r="F2853" s="77">
        <v>-28.023299999999999</v>
      </c>
      <c r="G2853" s="77">
        <v>20.2912</v>
      </c>
      <c r="H2853" t="s">
        <v>2045</v>
      </c>
      <c r="I2853" s="78">
        <v>17571</v>
      </c>
      <c r="J2853">
        <v>202108</v>
      </c>
      <c r="K2853" s="78">
        <v>17571</v>
      </c>
      <c r="L2853" s="77">
        <f t="shared" si="307"/>
        <v>-52.889999999999418</v>
      </c>
      <c r="M2853" s="78">
        <v>-27318</v>
      </c>
      <c r="N2853" s="78">
        <v>-956.15241000000003</v>
      </c>
      <c r="O2853" s="78">
        <v>3253</v>
      </c>
      <c r="P2853" s="78">
        <v>28.502400000000002</v>
      </c>
      <c r="Q2853" s="144">
        <v>-26504.75</v>
      </c>
      <c r="R2853" s="78">
        <v>937</v>
      </c>
      <c r="S2853" s="78">
        <v>15442</v>
      </c>
      <c r="T2853" s="78">
        <v>-11297</v>
      </c>
      <c r="U2853" s="78">
        <v>57228</v>
      </c>
      <c r="V2853" s="219">
        <v>0.19740336898021948</v>
      </c>
      <c r="W2853" s="78">
        <v>-10192</v>
      </c>
      <c r="X2853" s="78">
        <v>-10192</v>
      </c>
      <c r="Y2853" s="78">
        <v>-14433</v>
      </c>
      <c r="Z2853" s="78">
        <v>-18893</v>
      </c>
      <c r="AA2853" s="78">
        <v>122.96</v>
      </c>
      <c r="AB2853" s="78">
        <v>113.52</v>
      </c>
      <c r="AC2853" s="78">
        <v>-12789</v>
      </c>
      <c r="AD2853" s="104">
        <v>-1.6491</v>
      </c>
      <c r="AE2853" s="78">
        <v>12541</v>
      </c>
      <c r="AF2853" s="104">
        <v>0.24235999999999999</v>
      </c>
      <c r="AG2853" s="78">
        <v>2208</v>
      </c>
      <c r="AH2853" s="104">
        <v>-1.3555900000000001</v>
      </c>
      <c r="AI2853" s="78">
        <v>7813</v>
      </c>
      <c r="AJ2853" s="104">
        <v>-9.0109999999999996E-2</v>
      </c>
      <c r="AK2853" s="78">
        <v>18000</v>
      </c>
      <c r="AL2853" s="78">
        <v>17000</v>
      </c>
      <c r="AM2853" s="8">
        <v>17600</v>
      </c>
      <c r="AN2853" s="78">
        <v>413</v>
      </c>
      <c r="AO2853" s="78">
        <v>18000</v>
      </c>
      <c r="AP2853" s="78">
        <v>15000</v>
      </c>
      <c r="AQ2853" s="78">
        <v>17500</v>
      </c>
      <c r="AR2853" s="78">
        <v>796</v>
      </c>
      <c r="AS2853" s="78">
        <v>17900</v>
      </c>
      <c r="AT2853" s="78">
        <v>17200</v>
      </c>
      <c r="AU2853" s="78">
        <v>17600</v>
      </c>
      <c r="AV2853" s="78">
        <v>274</v>
      </c>
      <c r="AW2853" s="77">
        <v>20.420000000000002</v>
      </c>
      <c r="AX2853" s="144">
        <f t="shared" si="302"/>
        <v>0.62</v>
      </c>
      <c r="AY2853" s="144">
        <f t="shared" si="303"/>
        <v>0.53</v>
      </c>
      <c r="AZ2853" s="144">
        <f t="shared" si="304"/>
        <v>0.6</v>
      </c>
      <c r="BA2853" s="54">
        <f t="shared" si="305"/>
        <v>23.689693707213607</v>
      </c>
      <c r="BB2853" s="54">
        <f t="shared" si="306"/>
        <v>17.907306292786387</v>
      </c>
    </row>
    <row r="2854" spans="1:54" x14ac:dyDescent="0.25">
      <c r="A2854" s="3">
        <v>44413</v>
      </c>
      <c r="B2854" s="77">
        <v>17603.12</v>
      </c>
      <c r="C2854" s="77">
        <v>3859.2343999999998</v>
      </c>
      <c r="D2854" s="77">
        <v>49.097099999999998</v>
      </c>
      <c r="E2854" s="77">
        <f t="shared" si="308"/>
        <v>-392.37589999999994</v>
      </c>
      <c r="F2854" s="77">
        <v>-15.632999999999999</v>
      </c>
      <c r="G2854" s="77">
        <v>2.7324000000000002</v>
      </c>
      <c r="H2854">
        <v>0</v>
      </c>
      <c r="I2854" s="78">
        <v>17542</v>
      </c>
      <c r="J2854">
        <v>202108</v>
      </c>
      <c r="K2854" s="78">
        <v>17542</v>
      </c>
      <c r="L2854" s="77">
        <f t="shared" si="307"/>
        <v>-61.119999999998981</v>
      </c>
      <c r="M2854" s="78">
        <v>-30283</v>
      </c>
      <c r="N2854" s="78">
        <v>-1058.47829</v>
      </c>
      <c r="O2854" s="78">
        <v>-2808</v>
      </c>
      <c r="P2854" s="78">
        <v>-24.719740000000002</v>
      </c>
      <c r="Q2854" s="144">
        <v>-30985</v>
      </c>
      <c r="R2854" s="78">
        <v>1003</v>
      </c>
      <c r="S2854" s="78">
        <v>15116</v>
      </c>
      <c r="T2854" s="78">
        <v>-17670</v>
      </c>
      <c r="U2854" s="78">
        <v>55943</v>
      </c>
      <c r="V2854" s="219">
        <v>0.31585721180487281</v>
      </c>
      <c r="W2854" s="78">
        <v>-11854</v>
      </c>
      <c r="X2854" s="78">
        <v>-11854</v>
      </c>
      <c r="Y2854" s="78">
        <v>-16266</v>
      </c>
      <c r="Z2854" s="78">
        <v>-21076</v>
      </c>
      <c r="AA2854" s="78">
        <v>140.12</v>
      </c>
      <c r="AB2854" s="78">
        <v>125.41</v>
      </c>
      <c r="AC2854" s="78">
        <v>-13610</v>
      </c>
      <c r="AD2854" s="104">
        <v>-1.60477</v>
      </c>
      <c r="AE2854" s="78">
        <v>14643</v>
      </c>
      <c r="AF2854" s="104">
        <v>0.22633</v>
      </c>
      <c r="AG2854" s="78">
        <v>1986</v>
      </c>
      <c r="AH2854" s="104">
        <v>-1.5339799999999999</v>
      </c>
      <c r="AI2854" s="78">
        <v>16325</v>
      </c>
      <c r="AJ2854" s="104">
        <v>-2.3449999999999999E-2</v>
      </c>
      <c r="AK2854" s="78">
        <v>18000</v>
      </c>
      <c r="AL2854" s="78">
        <v>17000</v>
      </c>
      <c r="AM2854" s="8">
        <v>17500</v>
      </c>
      <c r="AN2854" s="78">
        <v>403</v>
      </c>
      <c r="AO2854" s="78">
        <v>18000</v>
      </c>
      <c r="AP2854" s="78">
        <v>15000</v>
      </c>
      <c r="AQ2854" s="78">
        <v>17400</v>
      </c>
      <c r="AR2854" s="78">
        <v>787</v>
      </c>
      <c r="AS2854" s="78">
        <v>17900</v>
      </c>
      <c r="AT2854" s="78">
        <v>17200</v>
      </c>
      <c r="AU2854" s="78">
        <v>17600</v>
      </c>
      <c r="AV2854" s="78">
        <v>242</v>
      </c>
      <c r="AW2854" s="77">
        <v>19.38</v>
      </c>
      <c r="AX2854" s="144">
        <f t="shared" si="302"/>
        <v>0.24</v>
      </c>
      <c r="AY2854" s="144">
        <f t="shared" si="303"/>
        <v>0.28000000000000003</v>
      </c>
      <c r="AZ2854" s="144">
        <f t="shared" si="304"/>
        <v>0.42</v>
      </c>
      <c r="BA2854" s="54">
        <f t="shared" si="305"/>
        <v>23.705852772009038</v>
      </c>
      <c r="BB2854" s="54">
        <f t="shared" si="306"/>
        <v>17.845147227990964</v>
      </c>
    </row>
    <row r="2855" spans="1:54" x14ac:dyDescent="0.25">
      <c r="A2855" s="3">
        <v>44414</v>
      </c>
      <c r="B2855" s="77">
        <v>17526.28</v>
      </c>
      <c r="C2855" s="77">
        <v>4012.5755899999999</v>
      </c>
      <c r="D2855" s="77">
        <v>-85.473299999999995</v>
      </c>
      <c r="E2855" s="77">
        <f t="shared" si="308"/>
        <v>-66.422200000000075</v>
      </c>
      <c r="F2855" s="77">
        <v>-9.7791999999999994</v>
      </c>
      <c r="G2855" s="77">
        <v>-26.598200000000002</v>
      </c>
      <c r="H2855">
        <v>0</v>
      </c>
      <c r="I2855" s="78">
        <v>17437</v>
      </c>
      <c r="J2855">
        <v>202108</v>
      </c>
      <c r="K2855" s="78">
        <v>17437</v>
      </c>
      <c r="L2855" s="77">
        <f t="shared" si="307"/>
        <v>-89.279999999998836</v>
      </c>
      <c r="M2855" s="78">
        <v>-28413</v>
      </c>
      <c r="N2855" s="78">
        <v>-987.04148999999995</v>
      </c>
      <c r="O2855" s="78">
        <v>1098</v>
      </c>
      <c r="P2855" s="78">
        <v>9.4961300000000008</v>
      </c>
      <c r="Q2855" s="144">
        <v>-28138.5</v>
      </c>
      <c r="R2855" s="78">
        <v>549</v>
      </c>
      <c r="S2855" s="78">
        <v>15583</v>
      </c>
      <c r="T2855" s="78">
        <v>-13958</v>
      </c>
      <c r="U2855" s="78">
        <v>49639</v>
      </c>
      <c r="V2855" s="219">
        <v>0.28119019319486693</v>
      </c>
      <c r="W2855" s="78">
        <v>-10699</v>
      </c>
      <c r="X2855" s="78">
        <v>-10699</v>
      </c>
      <c r="Y2855" s="78">
        <v>-14079</v>
      </c>
      <c r="Z2855" s="78">
        <v>-17039</v>
      </c>
      <c r="AA2855" s="78">
        <v>106.93</v>
      </c>
      <c r="AB2855" s="78">
        <v>124.5</v>
      </c>
      <c r="AC2855" s="78">
        <v>-13784</v>
      </c>
      <c r="AD2855" s="104">
        <v>-1.22665</v>
      </c>
      <c r="AE2855" s="78">
        <v>16510</v>
      </c>
      <c r="AF2855" s="104">
        <v>0.42193999999999998</v>
      </c>
      <c r="AG2855" s="78">
        <v>-562</v>
      </c>
      <c r="AH2855" s="104">
        <v>-1.4863200000000001</v>
      </c>
      <c r="AI2855" s="78">
        <v>18232</v>
      </c>
      <c r="AJ2855" s="104">
        <v>0.20699999999999999</v>
      </c>
      <c r="AK2855" s="78">
        <v>18000</v>
      </c>
      <c r="AL2855" s="78">
        <v>17000</v>
      </c>
      <c r="AM2855" s="8">
        <v>17400</v>
      </c>
      <c r="AN2855" s="78">
        <v>402</v>
      </c>
      <c r="AO2855" s="78">
        <v>18000</v>
      </c>
      <c r="AP2855" s="78">
        <v>15000</v>
      </c>
      <c r="AQ2855" s="78">
        <v>17300</v>
      </c>
      <c r="AR2855" s="78">
        <v>776</v>
      </c>
      <c r="AS2855" s="78">
        <v>17800</v>
      </c>
      <c r="AT2855" s="78">
        <v>17200</v>
      </c>
      <c r="AU2855" s="78">
        <v>17500</v>
      </c>
      <c r="AV2855" s="78">
        <v>226</v>
      </c>
      <c r="AW2855" s="77">
        <v>20.010000000000002</v>
      </c>
      <c r="AX2855" s="144">
        <f t="shared" ref="AX2855:AX2918" si="309">PERCENTRANK(AW2826:AW2855,AW2855,2)</f>
        <v>0.51</v>
      </c>
      <c r="AY2855" s="144">
        <f t="shared" ref="AY2855:AY2918" si="310">PERCENTRANK(AW2806:AW2855,AW2855,2)</f>
        <v>0.51</v>
      </c>
      <c r="AZ2855" s="144">
        <f t="shared" ref="AZ2855:AZ2918" si="311">PERCENTRANK(AW2756:AW2855,AW2855,2)</f>
        <v>0.56999999999999995</v>
      </c>
      <c r="BA2855" s="54">
        <f t="shared" ref="BA2855:BA2918" si="312">AVERAGE(AW2836:AW2855)+2*_xlfn.STDEV.S(AW2836:AW2855)</f>
        <v>23.701773114149113</v>
      </c>
      <c r="BB2855" s="54">
        <f t="shared" ref="BB2855:BB2918" si="313">AVERAGE(AW2836:AW2855)-2*_xlfn.STDEV.S(AW2836:AW2855)</f>
        <v>17.80922688585089</v>
      </c>
    </row>
    <row r="2856" spans="1:54" x14ac:dyDescent="0.25">
      <c r="A2856" s="3">
        <v>44417</v>
      </c>
      <c r="B2856" s="77">
        <v>17485.150000000001</v>
      </c>
      <c r="C2856" s="77">
        <v>3524.0246699999998</v>
      </c>
      <c r="D2856" s="77">
        <v>-70.104600000000005</v>
      </c>
      <c r="E2856" s="77">
        <f t="shared" si="308"/>
        <v>-291.16870000000006</v>
      </c>
      <c r="F2856" s="77">
        <v>1.5730999999999999</v>
      </c>
      <c r="G2856" s="77">
        <v>-25.619299999999999</v>
      </c>
      <c r="H2856">
        <v>0</v>
      </c>
      <c r="I2856" s="78">
        <v>17404</v>
      </c>
      <c r="J2856">
        <v>202108</v>
      </c>
      <c r="K2856" s="78">
        <v>17404</v>
      </c>
      <c r="L2856" s="77">
        <f t="shared" si="307"/>
        <v>-81.150000000001455</v>
      </c>
      <c r="M2856" s="78">
        <v>-26348</v>
      </c>
      <c r="N2856" s="78">
        <v>-913.02668000000006</v>
      </c>
      <c r="O2856" s="78">
        <v>2773</v>
      </c>
      <c r="P2856" s="78">
        <v>24.05</v>
      </c>
      <c r="Q2856" s="144">
        <v>-25654.75</v>
      </c>
      <c r="R2856" s="78">
        <v>146</v>
      </c>
      <c r="S2856" s="78">
        <v>14847</v>
      </c>
      <c r="T2856" s="78">
        <v>-12011</v>
      </c>
      <c r="U2856" s="78">
        <v>50206</v>
      </c>
      <c r="V2856" s="219">
        <v>0.23923435445962635</v>
      </c>
      <c r="W2856" s="78">
        <v>-9007</v>
      </c>
      <c r="X2856" s="78">
        <v>-9007</v>
      </c>
      <c r="Y2856" s="78">
        <v>-12800</v>
      </c>
      <c r="Z2856" s="78">
        <v>-17326</v>
      </c>
      <c r="AA2856" s="78">
        <v>90.86</v>
      </c>
      <c r="AB2856" s="78">
        <v>120.23</v>
      </c>
      <c r="AC2856" s="78">
        <v>-12859</v>
      </c>
      <c r="AD2856" s="104">
        <v>-0.97694999999999999</v>
      </c>
      <c r="AE2856" s="78">
        <v>16710</v>
      </c>
      <c r="AF2856" s="104">
        <v>0.40253</v>
      </c>
      <c r="AG2856" s="78">
        <v>-429</v>
      </c>
      <c r="AH2856" s="104">
        <v>-1.26044</v>
      </c>
      <c r="AI2856" s="78">
        <v>17690</v>
      </c>
      <c r="AJ2856" s="104">
        <v>0.11294</v>
      </c>
      <c r="AK2856" s="78">
        <v>17800</v>
      </c>
      <c r="AL2856" s="78">
        <v>16000</v>
      </c>
      <c r="AM2856" s="8">
        <v>17400</v>
      </c>
      <c r="AN2856" s="78">
        <v>366</v>
      </c>
      <c r="AO2856" s="78">
        <v>18000</v>
      </c>
      <c r="AP2856" s="78">
        <v>15000</v>
      </c>
      <c r="AQ2856" s="78">
        <v>17300</v>
      </c>
      <c r="AR2856" s="78">
        <v>762</v>
      </c>
      <c r="AS2856" s="78">
        <v>17700</v>
      </c>
      <c r="AT2856" s="78">
        <v>17200</v>
      </c>
      <c r="AU2856" s="78">
        <v>17450</v>
      </c>
      <c r="AV2856" s="78">
        <v>175</v>
      </c>
      <c r="AW2856" s="77">
        <v>21.31</v>
      </c>
      <c r="AX2856" s="144">
        <f t="shared" si="309"/>
        <v>0.79</v>
      </c>
      <c r="AY2856" s="144">
        <f t="shared" si="310"/>
        <v>0.71</v>
      </c>
      <c r="AZ2856" s="144">
        <f t="shared" si="311"/>
        <v>0.67</v>
      </c>
      <c r="BA2856" s="54">
        <f t="shared" si="312"/>
        <v>23.748949574139328</v>
      </c>
      <c r="BB2856" s="54">
        <f t="shared" si="313"/>
        <v>17.922050425860672</v>
      </c>
    </row>
    <row r="2857" spans="1:54" x14ac:dyDescent="0.25">
      <c r="A2857" s="3">
        <v>44418</v>
      </c>
      <c r="B2857" s="77">
        <v>17323.64</v>
      </c>
      <c r="C2857" s="77">
        <v>3529.9578499999998</v>
      </c>
      <c r="D2857" s="77">
        <v>-64.081199999999995</v>
      </c>
      <c r="E2857" s="77">
        <f t="shared" si="308"/>
        <v>-586.93700000000001</v>
      </c>
      <c r="F2857" s="77">
        <v>4.2847</v>
      </c>
      <c r="G2857" s="77">
        <v>-31.380300000000002</v>
      </c>
      <c r="H2857">
        <v>0</v>
      </c>
      <c r="I2857" s="78">
        <v>17299</v>
      </c>
      <c r="J2857">
        <v>202108</v>
      </c>
      <c r="K2857" s="78">
        <v>17299</v>
      </c>
      <c r="L2857" s="77">
        <f t="shared" si="307"/>
        <v>-24.639999999999418</v>
      </c>
      <c r="M2857" s="78">
        <v>-27922</v>
      </c>
      <c r="N2857" s="78">
        <v>-961.49365999999998</v>
      </c>
      <c r="O2857" s="78">
        <v>-3964</v>
      </c>
      <c r="P2857" s="78">
        <v>-34.336709999999997</v>
      </c>
      <c r="Q2857" s="144">
        <v>-28913</v>
      </c>
      <c r="R2857" s="78">
        <v>-365</v>
      </c>
      <c r="S2857" s="78">
        <v>14785</v>
      </c>
      <c r="T2857" s="78">
        <v>-19644</v>
      </c>
      <c r="U2857" s="78">
        <v>53666</v>
      </c>
      <c r="V2857" s="219">
        <v>0.36604181418402715</v>
      </c>
      <c r="W2857" s="78">
        <v>-9918</v>
      </c>
      <c r="X2857" s="78">
        <v>-13418</v>
      </c>
      <c r="Y2857" s="78">
        <v>-12957</v>
      </c>
      <c r="Z2857" s="78">
        <v>-18250</v>
      </c>
      <c r="AA2857" s="78">
        <v>85.29</v>
      </c>
      <c r="AB2857" s="78">
        <v>106.17</v>
      </c>
      <c r="AC2857" s="78">
        <v>-11184</v>
      </c>
      <c r="AD2857" s="104">
        <v>-0.74733000000000005</v>
      </c>
      <c r="AE2857" s="78">
        <v>17918</v>
      </c>
      <c r="AF2857" s="104">
        <v>0.64463000000000004</v>
      </c>
      <c r="AG2857" s="78">
        <v>-7768</v>
      </c>
      <c r="AH2857" s="104">
        <v>-1.08257</v>
      </c>
      <c r="AI2857" s="78">
        <v>17658</v>
      </c>
      <c r="AJ2857" s="104">
        <v>3.3599999999999998E-2</v>
      </c>
      <c r="AK2857" s="78">
        <v>17700</v>
      </c>
      <c r="AL2857" s="78">
        <v>16800</v>
      </c>
      <c r="AM2857" s="8">
        <v>17300</v>
      </c>
      <c r="AN2857" s="78">
        <v>341</v>
      </c>
      <c r="AO2857" s="78">
        <v>18000</v>
      </c>
      <c r="AP2857" s="78">
        <v>15000</v>
      </c>
      <c r="AQ2857" s="78">
        <v>17200</v>
      </c>
      <c r="AR2857" s="78">
        <v>753</v>
      </c>
      <c r="AS2857" s="78">
        <v>17500</v>
      </c>
      <c r="AT2857" s="78">
        <v>17200</v>
      </c>
      <c r="AU2857" s="78">
        <v>17350</v>
      </c>
      <c r="AV2857" s="78">
        <v>112.5</v>
      </c>
      <c r="AW2857" s="77">
        <v>21.1</v>
      </c>
      <c r="AX2857" s="144">
        <f t="shared" si="309"/>
        <v>0.75</v>
      </c>
      <c r="AY2857" s="144">
        <f t="shared" si="310"/>
        <v>0.69</v>
      </c>
      <c r="AZ2857" s="144">
        <f t="shared" si="311"/>
        <v>0.65</v>
      </c>
      <c r="BA2857" s="54">
        <f t="shared" si="312"/>
        <v>23.768498343761021</v>
      </c>
      <c r="BB2857" s="54">
        <f t="shared" si="313"/>
        <v>18.04850165623898</v>
      </c>
    </row>
    <row r="2858" spans="1:54" x14ac:dyDescent="0.25">
      <c r="A2858" s="3">
        <v>44419</v>
      </c>
      <c r="B2858" s="77">
        <v>17227.18</v>
      </c>
      <c r="C2858" s="77">
        <v>3922.8550700000001</v>
      </c>
      <c r="D2858" s="77">
        <v>65.424300000000002</v>
      </c>
      <c r="E2858" s="77">
        <f t="shared" si="308"/>
        <v>-674.63059999999996</v>
      </c>
      <c r="F2858" s="77">
        <v>-3.7121</v>
      </c>
      <c r="G2858" s="77">
        <v>-26.702500000000001</v>
      </c>
      <c r="H2858" t="s">
        <v>2046</v>
      </c>
      <c r="I2858" s="78">
        <v>17171</v>
      </c>
      <c r="J2858">
        <v>202108</v>
      </c>
      <c r="K2858" s="78">
        <v>17171</v>
      </c>
      <c r="L2858" s="77">
        <f t="shared" si="307"/>
        <v>-56.180000000000291</v>
      </c>
      <c r="M2858" s="78">
        <v>-31707</v>
      </c>
      <c r="N2858" s="78">
        <v>-1084.4907700000001</v>
      </c>
      <c r="O2858" s="78">
        <v>-5546</v>
      </c>
      <c r="P2858" s="78">
        <v>-47.655169999999998</v>
      </c>
      <c r="Q2858" s="144">
        <v>-33093.5</v>
      </c>
      <c r="R2858" s="78">
        <v>-608</v>
      </c>
      <c r="S2858" s="78">
        <v>14393</v>
      </c>
      <c r="T2858" s="78">
        <v>-20990</v>
      </c>
      <c r="U2858" s="78">
        <v>53905</v>
      </c>
      <c r="V2858" s="219">
        <v>0.38938873944903069</v>
      </c>
      <c r="W2858" s="78">
        <v>-9065</v>
      </c>
      <c r="X2858" s="78">
        <v>-14502</v>
      </c>
      <c r="Y2858" s="78">
        <v>-12366</v>
      </c>
      <c r="Z2858" s="78">
        <v>-20043</v>
      </c>
      <c r="AA2858" s="78">
        <v>110.44</v>
      </c>
      <c r="AB2858" s="78">
        <v>103.49</v>
      </c>
      <c r="AC2858" s="78">
        <v>-14314</v>
      </c>
      <c r="AD2858" s="104">
        <v>-0.53549000000000002</v>
      </c>
      <c r="AE2858" s="78">
        <v>15711</v>
      </c>
      <c r="AF2858" s="104">
        <v>0.55325999999999997</v>
      </c>
      <c r="AG2858" s="78">
        <v>622</v>
      </c>
      <c r="AH2858" s="104">
        <v>-0.8972</v>
      </c>
      <c r="AI2858" s="78">
        <v>16634</v>
      </c>
      <c r="AJ2858" s="104">
        <v>-4.0059999999999998E-2</v>
      </c>
      <c r="AK2858" s="78">
        <v>17500</v>
      </c>
      <c r="AL2858" s="78">
        <v>16800</v>
      </c>
      <c r="AM2858" s="8">
        <v>17150</v>
      </c>
      <c r="AN2858" s="78">
        <v>315</v>
      </c>
      <c r="AO2858" s="78">
        <v>18000</v>
      </c>
      <c r="AP2858" s="78">
        <v>15000</v>
      </c>
      <c r="AQ2858" s="78">
        <v>17100</v>
      </c>
      <c r="AR2858" s="78">
        <v>733</v>
      </c>
      <c r="AS2858" s="78">
        <v>17500</v>
      </c>
      <c r="AT2858" s="78">
        <v>16800</v>
      </c>
      <c r="AU2858" s="78">
        <v>17150</v>
      </c>
      <c r="AV2858" s="78">
        <v>315</v>
      </c>
      <c r="AW2858" s="77">
        <v>20.92</v>
      </c>
      <c r="AX2858" s="144">
        <f t="shared" si="309"/>
        <v>0.68</v>
      </c>
      <c r="AY2858" s="144">
        <f t="shared" si="310"/>
        <v>0.67</v>
      </c>
      <c r="AZ2858" s="144">
        <f t="shared" si="311"/>
        <v>0.63</v>
      </c>
      <c r="BA2858" s="54">
        <f t="shared" si="312"/>
        <v>23.7598214086286</v>
      </c>
      <c r="BB2858" s="54">
        <f t="shared" si="313"/>
        <v>18.202178591371403</v>
      </c>
    </row>
    <row r="2859" spans="1:54" x14ac:dyDescent="0.25">
      <c r="A2859" s="3">
        <v>44420</v>
      </c>
      <c r="B2859" s="77">
        <v>17219.939999999999</v>
      </c>
      <c r="C2859" s="77">
        <v>3225.4331400000001</v>
      </c>
      <c r="D2859" s="77">
        <v>51.414200000000001</v>
      </c>
      <c r="E2859" s="77">
        <f t="shared" si="308"/>
        <v>-787.4195999999996</v>
      </c>
      <c r="F2859" s="77">
        <v>12.060699999999999</v>
      </c>
      <c r="G2859" s="77">
        <v>-11.134300000000001</v>
      </c>
      <c r="H2859">
        <v>0</v>
      </c>
      <c r="I2859" s="78">
        <v>17157</v>
      </c>
      <c r="J2859">
        <v>202108</v>
      </c>
      <c r="K2859" s="78">
        <v>17157</v>
      </c>
      <c r="L2859" s="77">
        <f t="shared" si="307"/>
        <v>-62.93999999999869</v>
      </c>
      <c r="M2859" s="78">
        <v>-30489</v>
      </c>
      <c r="N2859" s="78">
        <v>-1041.8963699999999</v>
      </c>
      <c r="O2859" s="78">
        <v>-5386</v>
      </c>
      <c r="P2859" s="78">
        <v>-46.24879</v>
      </c>
      <c r="Q2859" s="144">
        <v>-31835.5</v>
      </c>
      <c r="R2859" s="78">
        <v>-595</v>
      </c>
      <c r="S2859" s="78">
        <v>14219</v>
      </c>
      <c r="T2859" s="78">
        <v>-21620</v>
      </c>
      <c r="U2859" s="78">
        <v>53744</v>
      </c>
      <c r="V2859" s="219">
        <v>0.40227746353081273</v>
      </c>
      <c r="W2859" s="78">
        <v>-11357</v>
      </c>
      <c r="X2859" s="78">
        <v>-15234</v>
      </c>
      <c r="Y2859" s="78">
        <v>-15032</v>
      </c>
      <c r="Z2859" s="78">
        <v>-20916</v>
      </c>
      <c r="AA2859" s="78">
        <v>93.63</v>
      </c>
      <c r="AB2859" s="78">
        <v>100.83</v>
      </c>
      <c r="AC2859" s="78">
        <v>-14364</v>
      </c>
      <c r="AD2859" s="104">
        <v>-0.57408999999999999</v>
      </c>
      <c r="AE2859" s="78">
        <v>17462</v>
      </c>
      <c r="AF2859" s="104">
        <v>0.40471000000000001</v>
      </c>
      <c r="AG2859" s="78">
        <v>5466</v>
      </c>
      <c r="AH2859" s="104">
        <v>-0.61094999999999999</v>
      </c>
      <c r="AI2859" s="78">
        <v>16718</v>
      </c>
      <c r="AJ2859" s="104">
        <v>-0.21676999999999999</v>
      </c>
      <c r="AK2859" s="78">
        <v>17500</v>
      </c>
      <c r="AL2859" s="78">
        <v>16800</v>
      </c>
      <c r="AM2859" s="8">
        <v>17150</v>
      </c>
      <c r="AN2859" s="78">
        <v>276</v>
      </c>
      <c r="AO2859" s="78">
        <v>18000</v>
      </c>
      <c r="AP2859" s="78">
        <v>15000</v>
      </c>
      <c r="AQ2859" s="78">
        <v>17000</v>
      </c>
      <c r="AR2859" s="78">
        <v>703</v>
      </c>
      <c r="AS2859" s="78">
        <v>17500</v>
      </c>
      <c r="AT2859" s="78">
        <v>16800</v>
      </c>
      <c r="AU2859" s="78">
        <v>17150</v>
      </c>
      <c r="AV2859" s="78">
        <v>276</v>
      </c>
      <c r="AW2859" s="77">
        <v>19.28</v>
      </c>
      <c r="AX2859" s="144">
        <f t="shared" si="309"/>
        <v>0.17</v>
      </c>
      <c r="AY2859" s="144">
        <f t="shared" si="310"/>
        <v>0.24</v>
      </c>
      <c r="AZ2859" s="144">
        <f t="shared" si="311"/>
        <v>0.35</v>
      </c>
      <c r="BA2859" s="54">
        <f t="shared" si="312"/>
        <v>23.71782783714194</v>
      </c>
      <c r="BB2859" s="54">
        <f t="shared" si="313"/>
        <v>18.28717216285807</v>
      </c>
    </row>
    <row r="2860" spans="1:54" x14ac:dyDescent="0.25">
      <c r="A2860" s="3">
        <v>44421</v>
      </c>
      <c r="B2860" s="77">
        <v>16982.11</v>
      </c>
      <c r="C2860" s="77">
        <v>3866.3905199999999</v>
      </c>
      <c r="D2860" s="77">
        <v>-236.4041</v>
      </c>
      <c r="E2860" s="77">
        <f t="shared" si="308"/>
        <v>-798.21889999999985</v>
      </c>
      <c r="F2860" s="77">
        <v>18.5686</v>
      </c>
      <c r="G2860" s="77">
        <v>-45.059100000000001</v>
      </c>
      <c r="H2860">
        <v>0</v>
      </c>
      <c r="I2860" s="78">
        <v>16934</v>
      </c>
      <c r="J2860">
        <v>202108</v>
      </c>
      <c r="K2860" s="78">
        <v>16934</v>
      </c>
      <c r="L2860" s="77">
        <f t="shared" si="307"/>
        <v>-48.110000000000582</v>
      </c>
      <c r="M2860" s="78">
        <v>-32082</v>
      </c>
      <c r="N2860" s="78">
        <v>-1082.3226099999999</v>
      </c>
      <c r="O2860" s="78">
        <v>-7647</v>
      </c>
      <c r="P2860" s="78">
        <v>-64.768479999999997</v>
      </c>
      <c r="Q2860" s="144">
        <v>-33993.75</v>
      </c>
      <c r="R2860" s="78">
        <v>-956</v>
      </c>
      <c r="S2860" s="78">
        <v>14402</v>
      </c>
      <c r="T2860" s="78">
        <v>-24894</v>
      </c>
      <c r="U2860" s="78">
        <v>59899</v>
      </c>
      <c r="V2860" s="219">
        <v>0.41559959264762347</v>
      </c>
      <c r="W2860" s="78">
        <v>-10656</v>
      </c>
      <c r="X2860" s="78">
        <v>-15163</v>
      </c>
      <c r="Y2860" s="78">
        <v>-13773</v>
      </c>
      <c r="Z2860" s="78">
        <v>-17912</v>
      </c>
      <c r="AA2860" s="78">
        <v>83.13</v>
      </c>
      <c r="AB2860" s="78">
        <v>91.92</v>
      </c>
      <c r="AC2860" s="78">
        <v>-14392</v>
      </c>
      <c r="AD2860" s="104">
        <v>-0.24265</v>
      </c>
      <c r="AE2860" s="78">
        <v>17375</v>
      </c>
      <c r="AF2860" s="104">
        <v>0.51453000000000004</v>
      </c>
      <c r="AG2860" s="78">
        <v>-1961</v>
      </c>
      <c r="AH2860" s="104">
        <v>-0.43697999999999998</v>
      </c>
      <c r="AI2860" s="78">
        <v>15632</v>
      </c>
      <c r="AJ2860" s="104">
        <v>-0.11143</v>
      </c>
      <c r="AK2860" s="78">
        <v>17500</v>
      </c>
      <c r="AL2860" s="78">
        <v>16500</v>
      </c>
      <c r="AM2860" s="8">
        <v>16950</v>
      </c>
      <c r="AN2860" s="78">
        <v>260</v>
      </c>
      <c r="AO2860" s="78">
        <v>18000</v>
      </c>
      <c r="AP2860" s="78">
        <v>15000</v>
      </c>
      <c r="AQ2860" s="78">
        <v>16800</v>
      </c>
      <c r="AR2860" s="78">
        <v>712</v>
      </c>
      <c r="AS2860" s="78">
        <v>17500</v>
      </c>
      <c r="AT2860" s="78">
        <v>16500</v>
      </c>
      <c r="AU2860" s="78">
        <v>16950</v>
      </c>
      <c r="AV2860" s="78">
        <v>260</v>
      </c>
      <c r="AW2860" s="77">
        <v>20.46</v>
      </c>
      <c r="AX2860" s="144">
        <f t="shared" si="309"/>
        <v>0.51</v>
      </c>
      <c r="AY2860" s="144">
        <f t="shared" si="310"/>
        <v>0.61</v>
      </c>
      <c r="AZ2860" s="144">
        <f t="shared" si="311"/>
        <v>0.57999999999999996</v>
      </c>
      <c r="BA2860" s="54">
        <f t="shared" si="312"/>
        <v>23.572272103701685</v>
      </c>
      <c r="BB2860" s="54">
        <f t="shared" si="313"/>
        <v>18.624727896298324</v>
      </c>
    </row>
    <row r="2861" spans="1:54" x14ac:dyDescent="0.25">
      <c r="A2861" s="3">
        <v>44424</v>
      </c>
      <c r="B2861" s="77">
        <v>16858.77</v>
      </c>
      <c r="C2861" s="77">
        <v>3361.9284499999999</v>
      </c>
      <c r="D2861" s="77">
        <v>51.538400000000003</v>
      </c>
      <c r="E2861" s="77">
        <f t="shared" si="308"/>
        <v>-322.5539</v>
      </c>
      <c r="F2861" s="77">
        <v>-9.5094000000000012</v>
      </c>
      <c r="G2861" s="77">
        <v>-43.931999999999995</v>
      </c>
      <c r="H2861">
        <v>0</v>
      </c>
      <c r="I2861" s="78">
        <v>16772</v>
      </c>
      <c r="J2861">
        <v>202108</v>
      </c>
      <c r="K2861" s="78">
        <v>16772</v>
      </c>
      <c r="L2861" s="77">
        <f t="shared" si="307"/>
        <v>-86.770000000000437</v>
      </c>
      <c r="M2861" s="78">
        <v>-28069</v>
      </c>
      <c r="N2861" s="78">
        <v>-936.60188000000005</v>
      </c>
      <c r="O2861" s="78">
        <v>199</v>
      </c>
      <c r="P2861" s="78">
        <v>1.7254700000000001</v>
      </c>
      <c r="Q2861" s="144">
        <v>-28019.25</v>
      </c>
      <c r="R2861" s="78">
        <v>-1258</v>
      </c>
      <c r="S2861" s="78">
        <v>13643</v>
      </c>
      <c r="T2861" s="78">
        <v>-17293</v>
      </c>
      <c r="U2861" s="78">
        <v>55318</v>
      </c>
      <c r="V2861" s="219">
        <v>0.31261072345348712</v>
      </c>
      <c r="W2861" s="78">
        <v>-10551</v>
      </c>
      <c r="X2861" s="78">
        <v>-14624</v>
      </c>
      <c r="Y2861" s="78">
        <v>-12647</v>
      </c>
      <c r="Z2861" s="78">
        <v>-16454</v>
      </c>
      <c r="AA2861" s="78">
        <v>99.27</v>
      </c>
      <c r="AB2861" s="78">
        <v>84.79</v>
      </c>
      <c r="AC2861" s="78">
        <v>-12975</v>
      </c>
      <c r="AD2861" s="104">
        <v>-0.12920999999999999</v>
      </c>
      <c r="AE2861" s="78">
        <v>16713</v>
      </c>
      <c r="AF2861" s="104">
        <v>0.56457000000000002</v>
      </c>
      <c r="AG2861" s="78">
        <v>-12164</v>
      </c>
      <c r="AH2861" s="104">
        <v>-5.4030000000000002E-2</v>
      </c>
      <c r="AI2861" s="78">
        <v>9850</v>
      </c>
      <c r="AJ2861" s="104">
        <v>-0.78386999999999996</v>
      </c>
      <c r="AK2861" s="78">
        <v>17500</v>
      </c>
      <c r="AL2861" s="78">
        <v>16500</v>
      </c>
      <c r="AM2861" s="8">
        <v>16750</v>
      </c>
      <c r="AN2861" s="78">
        <v>233</v>
      </c>
      <c r="AO2861" s="78">
        <v>18000</v>
      </c>
      <c r="AP2861" s="78">
        <v>15000</v>
      </c>
      <c r="AQ2861" s="78">
        <v>16700</v>
      </c>
      <c r="AR2861" s="78">
        <v>697</v>
      </c>
      <c r="AS2861" s="78">
        <v>17500</v>
      </c>
      <c r="AT2861" s="78">
        <v>16500</v>
      </c>
      <c r="AU2861" s="78">
        <v>16750</v>
      </c>
      <c r="AV2861" s="78">
        <v>233</v>
      </c>
      <c r="AW2861" s="77">
        <v>21.13</v>
      </c>
      <c r="AX2861" s="144">
        <f t="shared" si="309"/>
        <v>0.75</v>
      </c>
      <c r="AY2861" s="144">
        <f t="shared" si="310"/>
        <v>0.77</v>
      </c>
      <c r="AZ2861" s="144">
        <f t="shared" si="311"/>
        <v>0.65</v>
      </c>
      <c r="BA2861" s="54">
        <f t="shared" si="312"/>
        <v>23.584551991781805</v>
      </c>
      <c r="BB2861" s="54">
        <f t="shared" si="313"/>
        <v>18.644448008218195</v>
      </c>
    </row>
    <row r="2862" spans="1:54" x14ac:dyDescent="0.25">
      <c r="A2862" s="3">
        <v>44425</v>
      </c>
      <c r="B2862" s="77">
        <v>16661.36</v>
      </c>
      <c r="C2862" s="77">
        <v>2997.6862900000001</v>
      </c>
      <c r="D2862" s="77">
        <v>-87.316900000000004</v>
      </c>
      <c r="E2862" s="77">
        <f t="shared" si="308"/>
        <v>-154.39010000000002</v>
      </c>
      <c r="F2862" s="77">
        <v>13.9353</v>
      </c>
      <c r="G2862" s="77">
        <v>-58.159700000000001</v>
      </c>
      <c r="H2862">
        <v>0</v>
      </c>
      <c r="I2862" s="78">
        <v>16580</v>
      </c>
      <c r="J2862">
        <v>202108</v>
      </c>
      <c r="K2862" s="78">
        <v>16580</v>
      </c>
      <c r="L2862" s="77">
        <f t="shared" si="307"/>
        <v>-81.360000000000582</v>
      </c>
      <c r="M2862" s="78">
        <v>-27121</v>
      </c>
      <c r="N2862" s="78">
        <v>-892.79817000000003</v>
      </c>
      <c r="O2862" s="78">
        <v>1705</v>
      </c>
      <c r="P2862" s="78">
        <v>14.24579</v>
      </c>
      <c r="Q2862" s="144">
        <v>-26694.75</v>
      </c>
      <c r="R2862" s="78">
        <v>-1462</v>
      </c>
      <c r="S2862" s="78">
        <v>12816</v>
      </c>
      <c r="T2862" s="78">
        <v>-14480</v>
      </c>
      <c r="U2862" s="78">
        <v>58803</v>
      </c>
      <c r="V2862" s="219">
        <v>0.24624593983300172</v>
      </c>
      <c r="W2862" s="78">
        <v>-11644</v>
      </c>
      <c r="X2862" s="78">
        <v>-15044</v>
      </c>
      <c r="Y2862" s="78">
        <v>-12601</v>
      </c>
      <c r="Z2862" s="78">
        <v>-16092</v>
      </c>
      <c r="AA2862" s="78">
        <v>88.24</v>
      </c>
      <c r="AB2862" s="78">
        <v>79.16</v>
      </c>
      <c r="AC2862" s="78">
        <v>-13062</v>
      </c>
      <c r="AD2862" s="104">
        <v>-0.35082999999999998</v>
      </c>
      <c r="AE2862" s="78">
        <v>19782</v>
      </c>
      <c r="AF2862" s="104">
        <v>0.99846000000000001</v>
      </c>
      <c r="AG2862" s="78">
        <v>-22483</v>
      </c>
      <c r="AH2862" s="104">
        <v>0.36129</v>
      </c>
      <c r="AI2862" s="78">
        <v>3373</v>
      </c>
      <c r="AJ2862" s="104">
        <v>-1.2154499999999999</v>
      </c>
      <c r="AK2862" s="78">
        <v>17500</v>
      </c>
      <c r="AL2862" s="78">
        <v>16500</v>
      </c>
      <c r="AM2862" s="8">
        <v>16600</v>
      </c>
      <c r="AN2862" s="78">
        <v>164</v>
      </c>
      <c r="AO2862" s="78">
        <v>18000</v>
      </c>
      <c r="AP2862" s="78">
        <v>15000</v>
      </c>
      <c r="AQ2862" s="78">
        <v>16500</v>
      </c>
      <c r="AR2862" s="78">
        <v>721</v>
      </c>
      <c r="AS2862" s="78">
        <v>17500</v>
      </c>
      <c r="AT2862" s="78">
        <v>16500</v>
      </c>
      <c r="AU2862" s="78">
        <v>16600</v>
      </c>
      <c r="AV2862" s="78">
        <v>164</v>
      </c>
      <c r="AW2862" s="77">
        <v>23.46</v>
      </c>
      <c r="AX2862" s="144">
        <f t="shared" si="309"/>
        <v>0.96</v>
      </c>
      <c r="AY2862" s="144">
        <f t="shared" si="310"/>
        <v>0.97</v>
      </c>
      <c r="AZ2862" s="144">
        <f t="shared" si="311"/>
        <v>0.83</v>
      </c>
      <c r="BA2862" s="54">
        <f t="shared" si="312"/>
        <v>23.637018517383037</v>
      </c>
      <c r="BB2862" s="54">
        <f t="shared" si="313"/>
        <v>18.613981482616961</v>
      </c>
    </row>
    <row r="2863" spans="1:54" x14ac:dyDescent="0.25">
      <c r="A2863" s="3">
        <v>44426</v>
      </c>
      <c r="B2863" s="77">
        <v>16826.27</v>
      </c>
      <c r="C2863" s="77">
        <v>4242.9784099999997</v>
      </c>
      <c r="D2863" s="77">
        <v>-22.484999999999999</v>
      </c>
      <c r="E2863" s="77">
        <f t="shared" si="308"/>
        <v>-17.850300000000018</v>
      </c>
      <c r="F2863" s="77">
        <v>10.169</v>
      </c>
      <c r="G2863" s="77">
        <v>18.802299999999999</v>
      </c>
      <c r="H2863" t="s">
        <v>2047</v>
      </c>
      <c r="I2863" s="78">
        <v>16784</v>
      </c>
      <c r="J2863">
        <v>202109</v>
      </c>
      <c r="K2863" s="78">
        <v>16702</v>
      </c>
      <c r="L2863" s="77">
        <f t="shared" si="307"/>
        <v>-124.27000000000044</v>
      </c>
      <c r="M2863" s="78">
        <v>-27393</v>
      </c>
      <c r="N2863" s="78">
        <v>-913.67517999999995</v>
      </c>
      <c r="O2863" s="78">
        <v>877</v>
      </c>
      <c r="P2863" s="78">
        <v>7.3233100000000002</v>
      </c>
      <c r="Q2863" s="144">
        <v>-27173.75</v>
      </c>
      <c r="R2863" s="78">
        <v>-634</v>
      </c>
      <c r="S2863" s="78">
        <v>12429</v>
      </c>
      <c r="T2863" s="78">
        <v>-239</v>
      </c>
      <c r="U2863" s="78">
        <v>33386</v>
      </c>
      <c r="V2863" s="219">
        <v>7.1586892709518957E-3</v>
      </c>
      <c r="W2863" s="78">
        <v>-10339</v>
      </c>
      <c r="X2863" s="78">
        <v>-13739</v>
      </c>
      <c r="Y2863" s="78">
        <v>-12447</v>
      </c>
      <c r="Z2863" s="78">
        <v>-15477</v>
      </c>
      <c r="AA2863" s="78">
        <v>109.37</v>
      </c>
      <c r="AB2863" s="78">
        <v>113.14</v>
      </c>
      <c r="AC2863" s="78">
        <v>-9800</v>
      </c>
      <c r="AD2863" s="104">
        <v>-0.56701999999999997</v>
      </c>
      <c r="AE2863" s="78">
        <v>5876</v>
      </c>
      <c r="AF2863" s="104">
        <v>1.567E-2</v>
      </c>
      <c r="AG2863" s="78">
        <v>3175</v>
      </c>
      <c r="AH2863" s="104">
        <v>0.38435000000000002</v>
      </c>
      <c r="AI2863" s="78">
        <v>12483</v>
      </c>
      <c r="AJ2863" s="104">
        <v>0.21711</v>
      </c>
      <c r="AK2863" s="78">
        <v>21200</v>
      </c>
      <c r="AL2863" s="78">
        <v>15000</v>
      </c>
      <c r="AM2863" s="8">
        <v>16700</v>
      </c>
      <c r="AN2863" s="78">
        <v>657</v>
      </c>
      <c r="AO2863" s="78">
        <v>19200</v>
      </c>
      <c r="AP2863" s="78">
        <v>16700</v>
      </c>
      <c r="AQ2863" s="78">
        <v>16600</v>
      </c>
      <c r="AR2863" s="78">
        <v>1006</v>
      </c>
      <c r="AS2863" s="78">
        <v>17000</v>
      </c>
      <c r="AT2863" s="78">
        <v>15900</v>
      </c>
      <c r="AU2863" s="78">
        <v>16750</v>
      </c>
      <c r="AV2863" s="78">
        <v>310</v>
      </c>
      <c r="AW2863" s="77">
        <v>20.62</v>
      </c>
      <c r="AX2863" s="144">
        <f t="shared" si="309"/>
        <v>0.55000000000000004</v>
      </c>
      <c r="AY2863" s="144">
        <f t="shared" si="310"/>
        <v>0.69</v>
      </c>
      <c r="AZ2863" s="144">
        <f t="shared" si="311"/>
        <v>0.59</v>
      </c>
      <c r="BA2863" s="54">
        <f t="shared" si="312"/>
        <v>23.460603130695624</v>
      </c>
      <c r="BB2863" s="54">
        <f t="shared" si="313"/>
        <v>18.599396869304378</v>
      </c>
    </row>
    <row r="2864" spans="1:54" x14ac:dyDescent="0.25">
      <c r="A2864" s="3">
        <v>44427</v>
      </c>
      <c r="B2864" s="77">
        <v>16375.4</v>
      </c>
      <c r="C2864" s="77">
        <v>4383.9038499999997</v>
      </c>
      <c r="D2864" s="77">
        <v>-496.84030000000001</v>
      </c>
      <c r="E2864" s="77">
        <f t="shared" si="308"/>
        <v>-874.2170000000001</v>
      </c>
      <c r="F2864" s="77">
        <v>13.865499999999999</v>
      </c>
      <c r="G2864" s="77">
        <v>-55.7988</v>
      </c>
      <c r="H2864">
        <v>0</v>
      </c>
      <c r="I2864" s="78">
        <v>16329</v>
      </c>
      <c r="J2864">
        <v>202109</v>
      </c>
      <c r="K2864" s="78">
        <v>16329</v>
      </c>
      <c r="L2864" s="77">
        <f t="shared" si="307"/>
        <v>-46.399999999999636</v>
      </c>
      <c r="M2864" s="78">
        <v>-23836</v>
      </c>
      <c r="N2864" s="78">
        <v>-777.22148000000004</v>
      </c>
      <c r="O2864" s="78">
        <v>-7961</v>
      </c>
      <c r="P2864" s="78">
        <v>-64.987960000000001</v>
      </c>
      <c r="Q2864" s="144">
        <v>-25826.25</v>
      </c>
      <c r="R2864" s="78">
        <v>-1996</v>
      </c>
      <c r="S2864" s="78">
        <v>10965</v>
      </c>
      <c r="T2864" s="78">
        <v>-10834</v>
      </c>
      <c r="U2864" s="78">
        <v>46557</v>
      </c>
      <c r="V2864" s="219">
        <v>0.23270399725068197</v>
      </c>
      <c r="W2864" s="78">
        <v>-9879</v>
      </c>
      <c r="X2864" s="78">
        <v>-13279</v>
      </c>
      <c r="Y2864" s="78">
        <v>-8692</v>
      </c>
      <c r="Z2864" s="78">
        <v>-11671</v>
      </c>
      <c r="AA2864" s="78">
        <v>89.04</v>
      </c>
      <c r="AB2864" s="78">
        <v>80.64</v>
      </c>
      <c r="AC2864" s="78">
        <v>-15629</v>
      </c>
      <c r="AD2864" s="104">
        <v>-0.72240000000000004</v>
      </c>
      <c r="AE2864" s="78">
        <v>8451</v>
      </c>
      <c r="AF2864" s="104">
        <v>0.23425000000000001</v>
      </c>
      <c r="AG2864" s="78">
        <v>2913</v>
      </c>
      <c r="AH2864" s="104">
        <v>0.31179000000000001</v>
      </c>
      <c r="AI2864" s="78">
        <v>2548</v>
      </c>
      <c r="AJ2864" s="104">
        <v>-0.32597999999999999</v>
      </c>
      <c r="AK2864" s="78">
        <v>16700</v>
      </c>
      <c r="AL2864" s="78">
        <v>15000</v>
      </c>
      <c r="AM2864" s="8">
        <v>16300</v>
      </c>
      <c r="AN2864" s="78">
        <v>754</v>
      </c>
      <c r="AO2864" s="78">
        <v>19200</v>
      </c>
      <c r="AP2864" s="78">
        <v>16700</v>
      </c>
      <c r="AQ2864" s="78">
        <v>16300</v>
      </c>
      <c r="AR2864" s="78">
        <v>1110</v>
      </c>
      <c r="AS2864" s="78">
        <v>17000</v>
      </c>
      <c r="AT2864" s="78">
        <v>15900</v>
      </c>
      <c r="AU2864" s="78">
        <v>16400</v>
      </c>
      <c r="AV2864" s="78">
        <v>354</v>
      </c>
      <c r="AW2864" s="77">
        <v>24.18</v>
      </c>
      <c r="AX2864" s="144">
        <f t="shared" si="309"/>
        <v>0.96</v>
      </c>
      <c r="AY2864" s="144">
        <f t="shared" si="310"/>
        <v>0.97</v>
      </c>
      <c r="AZ2864" s="144">
        <f t="shared" si="311"/>
        <v>0.85</v>
      </c>
      <c r="BA2864" s="54">
        <f t="shared" si="312"/>
        <v>24.006058357526403</v>
      </c>
      <c r="BB2864" s="54">
        <f t="shared" si="313"/>
        <v>18.41794164247359</v>
      </c>
    </row>
    <row r="2865" spans="1:54" x14ac:dyDescent="0.25">
      <c r="A2865" s="3">
        <v>44428</v>
      </c>
      <c r="B2865" s="77">
        <v>16341.94</v>
      </c>
      <c r="C2865" s="77">
        <v>3548.0358500000002</v>
      </c>
      <c r="D2865" s="77">
        <v>-129.95940000000002</v>
      </c>
      <c r="E2865" s="77">
        <f t="shared" si="308"/>
        <v>-1029.4878000000001</v>
      </c>
      <c r="F2865" s="77">
        <v>20.124700000000001</v>
      </c>
      <c r="G2865" s="77">
        <v>-24.636999999999997</v>
      </c>
      <c r="H2865">
        <v>0</v>
      </c>
      <c r="I2865" s="78">
        <v>16193</v>
      </c>
      <c r="J2865">
        <v>202109</v>
      </c>
      <c r="K2865" s="78">
        <v>16193</v>
      </c>
      <c r="L2865" s="77">
        <f t="shared" si="307"/>
        <v>-148.94000000000051</v>
      </c>
      <c r="M2865" s="78">
        <v>-20640</v>
      </c>
      <c r="N2865" s="78">
        <v>-667.10590999999999</v>
      </c>
      <c r="O2865" s="78">
        <v>-1628</v>
      </c>
      <c r="P2865" s="78">
        <v>-13.175179999999999</v>
      </c>
      <c r="Q2865" s="144">
        <v>-21047</v>
      </c>
      <c r="R2865" s="78">
        <v>-2251</v>
      </c>
      <c r="S2865" s="78">
        <v>10831</v>
      </c>
      <c r="T2865" s="78">
        <v>-5220</v>
      </c>
      <c r="U2865" s="78">
        <v>44323</v>
      </c>
      <c r="V2865" s="219">
        <v>0.11777181147485505</v>
      </c>
      <c r="W2865" s="78">
        <v>-9881</v>
      </c>
      <c r="X2865" s="78">
        <v>-6371</v>
      </c>
      <c r="Y2865" s="78">
        <v>-8318</v>
      </c>
      <c r="Z2865" s="78">
        <v>-10946</v>
      </c>
      <c r="AA2865" s="78">
        <v>102.88</v>
      </c>
      <c r="AB2865" s="78">
        <v>83.29</v>
      </c>
      <c r="AC2865" s="78">
        <v>-14890</v>
      </c>
      <c r="AD2865" s="104">
        <v>-0.59450999999999998</v>
      </c>
      <c r="AE2865" s="78">
        <v>9734</v>
      </c>
      <c r="AF2865" s="104">
        <v>0.49557000000000001</v>
      </c>
      <c r="AG2865" s="78">
        <v>4935</v>
      </c>
      <c r="AH2865" s="104">
        <v>0.59067999999999998</v>
      </c>
      <c r="AI2865" s="78">
        <v>-42</v>
      </c>
      <c r="AJ2865" s="104">
        <v>-0.55352000000000001</v>
      </c>
      <c r="AK2865" s="78">
        <v>17300</v>
      </c>
      <c r="AL2865" s="78">
        <v>15000</v>
      </c>
      <c r="AM2865" s="8">
        <v>16200</v>
      </c>
      <c r="AN2865" s="78">
        <v>797</v>
      </c>
      <c r="AO2865" s="78">
        <v>19200</v>
      </c>
      <c r="AP2865" s="78">
        <v>16700</v>
      </c>
      <c r="AQ2865" s="78">
        <v>16100</v>
      </c>
      <c r="AR2865" s="78">
        <v>1165</v>
      </c>
      <c r="AS2865" s="78">
        <v>17000</v>
      </c>
      <c r="AT2865" s="78">
        <v>16000</v>
      </c>
      <c r="AU2865" s="78">
        <v>16250</v>
      </c>
      <c r="AV2865" s="78">
        <v>369</v>
      </c>
      <c r="AW2865" s="77">
        <v>26.52</v>
      </c>
      <c r="AX2865" s="144">
        <f t="shared" si="309"/>
        <v>1</v>
      </c>
      <c r="AY2865" s="144">
        <f t="shared" si="310"/>
        <v>1</v>
      </c>
      <c r="AZ2865" s="144">
        <f t="shared" si="311"/>
        <v>0.89</v>
      </c>
      <c r="BA2865" s="54">
        <f t="shared" si="312"/>
        <v>25.136690962901802</v>
      </c>
      <c r="BB2865" s="54">
        <f t="shared" si="313"/>
        <v>17.949309037098196</v>
      </c>
    </row>
    <row r="2866" spans="1:54" x14ac:dyDescent="0.25">
      <c r="A2866" s="3">
        <v>44431</v>
      </c>
      <c r="B2866" s="77">
        <v>16741.84</v>
      </c>
      <c r="C2866" s="77">
        <v>3676.6195899999998</v>
      </c>
      <c r="D2866" s="77">
        <v>146.18170000000001</v>
      </c>
      <c r="E2866" s="77">
        <f t="shared" si="308"/>
        <v>-705.68600000000004</v>
      </c>
      <c r="F2866" s="77">
        <v>18.360199999999999</v>
      </c>
      <c r="G2866" s="77">
        <v>25.302700000000002</v>
      </c>
      <c r="H2866">
        <v>0</v>
      </c>
      <c r="I2866" s="78">
        <v>16684</v>
      </c>
      <c r="J2866">
        <v>202109</v>
      </c>
      <c r="K2866" s="78">
        <v>16684</v>
      </c>
      <c r="L2866" s="77">
        <f t="shared" si="307"/>
        <v>-57.840000000000146</v>
      </c>
      <c r="M2866" s="78">
        <v>-22213</v>
      </c>
      <c r="N2866" s="78">
        <v>-739.74090000000001</v>
      </c>
      <c r="O2866" s="78">
        <v>3909</v>
      </c>
      <c r="P2866" s="78">
        <v>32.594700000000003</v>
      </c>
      <c r="Q2866" s="144">
        <v>-21235.75</v>
      </c>
      <c r="R2866" s="78">
        <v>-689</v>
      </c>
      <c r="S2866" s="78">
        <v>11101</v>
      </c>
      <c r="T2866" s="78">
        <v>1357</v>
      </c>
      <c r="U2866" s="78">
        <v>48407</v>
      </c>
      <c r="V2866" s="219">
        <v>-2.8033135703513956E-2</v>
      </c>
      <c r="W2866" s="78">
        <v>-12913</v>
      </c>
      <c r="X2866" s="78">
        <v>-8767</v>
      </c>
      <c r="Y2866" s="78">
        <v>-10406</v>
      </c>
      <c r="Z2866" s="78">
        <v>-10369</v>
      </c>
      <c r="AA2866" s="78">
        <v>119.95</v>
      </c>
      <c r="AB2866" s="78">
        <v>116.28</v>
      </c>
      <c r="AC2866" s="78">
        <v>-9552</v>
      </c>
      <c r="AD2866" s="104">
        <v>-1.2360100000000001</v>
      </c>
      <c r="AE2866" s="78">
        <v>11488</v>
      </c>
      <c r="AF2866" s="104">
        <v>0.26418000000000003</v>
      </c>
      <c r="AG2866" s="78">
        <v>9639</v>
      </c>
      <c r="AH2866" s="104">
        <v>1.4563999999999999</v>
      </c>
      <c r="AI2866" s="78">
        <v>-2480</v>
      </c>
      <c r="AJ2866" s="104">
        <v>-0.49129</v>
      </c>
      <c r="AK2866" s="78">
        <v>17300</v>
      </c>
      <c r="AL2866" s="78">
        <v>15000</v>
      </c>
      <c r="AM2866" s="8">
        <v>16700</v>
      </c>
      <c r="AN2866" s="78">
        <v>644</v>
      </c>
      <c r="AO2866" s="78">
        <v>19200</v>
      </c>
      <c r="AP2866" s="78">
        <v>16700</v>
      </c>
      <c r="AQ2866" s="78">
        <v>16600</v>
      </c>
      <c r="AR2866" s="78">
        <v>1014</v>
      </c>
      <c r="AS2866" s="78">
        <v>17000</v>
      </c>
      <c r="AT2866" s="78">
        <v>16200</v>
      </c>
      <c r="AU2866" s="78">
        <v>16750</v>
      </c>
      <c r="AV2866" s="78">
        <v>203</v>
      </c>
      <c r="AW2866" s="77">
        <v>22.44</v>
      </c>
      <c r="AX2866" s="144">
        <f t="shared" si="309"/>
        <v>0.79</v>
      </c>
      <c r="AY2866" s="144">
        <f t="shared" si="310"/>
        <v>0.87</v>
      </c>
      <c r="AZ2866" s="144">
        <f t="shared" si="311"/>
        <v>0.74</v>
      </c>
      <c r="BA2866" s="54">
        <f t="shared" si="312"/>
        <v>25.189029014961694</v>
      </c>
      <c r="BB2866" s="54">
        <f t="shared" si="313"/>
        <v>17.959970985038293</v>
      </c>
    </row>
    <row r="2867" spans="1:54" x14ac:dyDescent="0.25">
      <c r="A2867" s="3">
        <v>44432</v>
      </c>
      <c r="B2867" s="77">
        <v>16818.73</v>
      </c>
      <c r="C2867" s="77">
        <v>4181.2448299999996</v>
      </c>
      <c r="D2867" s="77">
        <v>-112.68610000000001</v>
      </c>
      <c r="E2867" s="77">
        <f t="shared" si="308"/>
        <v>-782.60750000000007</v>
      </c>
      <c r="F2867" s="77">
        <v>9.6149000000000004</v>
      </c>
      <c r="G2867" s="77">
        <v>9.5349000000000004</v>
      </c>
      <c r="H2867">
        <v>0</v>
      </c>
      <c r="I2867" s="78">
        <v>16784</v>
      </c>
      <c r="J2867">
        <v>202109</v>
      </c>
      <c r="K2867" s="78">
        <v>16784</v>
      </c>
      <c r="L2867" s="77">
        <f t="shared" si="307"/>
        <v>-34.729999999999563</v>
      </c>
      <c r="M2867" s="78">
        <v>-21172</v>
      </c>
      <c r="N2867" s="78">
        <v>-709.37626999999998</v>
      </c>
      <c r="O2867" s="78">
        <v>2182</v>
      </c>
      <c r="P2867" s="78">
        <v>18.3048</v>
      </c>
      <c r="Q2867" s="144">
        <v>-20626.5</v>
      </c>
      <c r="R2867" s="78">
        <v>-438</v>
      </c>
      <c r="S2867" s="78">
        <v>10327</v>
      </c>
      <c r="T2867" s="78">
        <v>-302</v>
      </c>
      <c r="U2867" s="78">
        <v>47828</v>
      </c>
      <c r="V2867" s="219">
        <v>6.3142928828301415E-3</v>
      </c>
      <c r="W2867" s="78">
        <v>-13267</v>
      </c>
      <c r="X2867" s="78">
        <v>-8973</v>
      </c>
      <c r="Y2867" s="78">
        <v>-10959</v>
      </c>
      <c r="Z2867" s="78">
        <v>-10747</v>
      </c>
      <c r="AA2867" s="78">
        <v>108.06</v>
      </c>
      <c r="AB2867" s="78">
        <v>117.78</v>
      </c>
      <c r="AC2867" s="78">
        <v>-8365</v>
      </c>
      <c r="AD2867" s="104">
        <v>-1.3862300000000001</v>
      </c>
      <c r="AE2867" s="78">
        <v>12218</v>
      </c>
      <c r="AF2867" s="104">
        <v>0.28011000000000003</v>
      </c>
      <c r="AG2867" s="78">
        <v>13080</v>
      </c>
      <c r="AH2867" s="104">
        <v>1.58345</v>
      </c>
      <c r="AI2867" s="78">
        <v>-6664</v>
      </c>
      <c r="AJ2867" s="104">
        <v>-0.49336000000000002</v>
      </c>
      <c r="AK2867" s="78">
        <v>17300</v>
      </c>
      <c r="AL2867" s="78">
        <v>15000</v>
      </c>
      <c r="AM2867" s="8">
        <v>16800</v>
      </c>
      <c r="AN2867" s="78">
        <v>598</v>
      </c>
      <c r="AO2867" s="78">
        <v>19200</v>
      </c>
      <c r="AP2867" s="78">
        <v>16700</v>
      </c>
      <c r="AQ2867" s="78">
        <v>16700</v>
      </c>
      <c r="AR2867" s="78">
        <v>975</v>
      </c>
      <c r="AS2867" s="78">
        <v>17000</v>
      </c>
      <c r="AT2867" s="78">
        <v>16500</v>
      </c>
      <c r="AU2867" s="78">
        <v>16850</v>
      </c>
      <c r="AV2867" s="78">
        <v>122</v>
      </c>
      <c r="AW2867" s="77">
        <v>20.78</v>
      </c>
      <c r="AX2867" s="144">
        <f t="shared" si="309"/>
        <v>0.44</v>
      </c>
      <c r="AY2867" s="144">
        <f t="shared" si="310"/>
        <v>0.65</v>
      </c>
      <c r="AZ2867" s="144">
        <f t="shared" si="311"/>
        <v>0.56000000000000005</v>
      </c>
      <c r="BA2867" s="54">
        <f t="shared" si="312"/>
        <v>25.146474786658747</v>
      </c>
      <c r="BB2867" s="54">
        <f t="shared" si="313"/>
        <v>17.890525213341252</v>
      </c>
    </row>
    <row r="2868" spans="1:54" x14ac:dyDescent="0.25">
      <c r="A2868" s="3">
        <v>44433</v>
      </c>
      <c r="B2868" s="77">
        <v>17045.86</v>
      </c>
      <c r="C2868" s="77">
        <v>3640.4151200000001</v>
      </c>
      <c r="D2868" s="77">
        <v>171.0582</v>
      </c>
      <c r="E2868" s="77">
        <f t="shared" si="308"/>
        <v>-391.39040000000017</v>
      </c>
      <c r="F2868" s="77">
        <v>7.3029999999999999</v>
      </c>
      <c r="G2868" s="77">
        <v>14.996400000000001</v>
      </c>
      <c r="H2868" t="s">
        <v>2048</v>
      </c>
      <c r="I2868" s="78">
        <v>16963</v>
      </c>
      <c r="J2868">
        <v>202109</v>
      </c>
      <c r="K2868" s="78">
        <v>16963</v>
      </c>
      <c r="L2868" s="77">
        <f t="shared" si="307"/>
        <v>-82.860000000000582</v>
      </c>
      <c r="M2868" s="78">
        <v>-21017</v>
      </c>
      <c r="N2868" s="78">
        <v>-711.77326000000005</v>
      </c>
      <c r="O2868" s="78">
        <v>5634</v>
      </c>
      <c r="P2868" s="78">
        <v>47.771050000000002</v>
      </c>
      <c r="Q2868" s="144">
        <v>-19608.5</v>
      </c>
      <c r="R2868" s="78">
        <v>195</v>
      </c>
      <c r="S2868" s="78">
        <v>10401</v>
      </c>
      <c r="T2868" s="78">
        <v>2610</v>
      </c>
      <c r="U2868" s="78">
        <v>53700</v>
      </c>
      <c r="V2868" s="219">
        <v>-4.860335195530726E-2</v>
      </c>
      <c r="W2868" s="78">
        <v>-11857</v>
      </c>
      <c r="X2868" s="78">
        <v>-11857</v>
      </c>
      <c r="Y2868" s="78">
        <v>-10986</v>
      </c>
      <c r="Z2868" s="78">
        <v>-11039</v>
      </c>
      <c r="AA2868" s="78">
        <v>109.01</v>
      </c>
      <c r="AB2868" s="78">
        <v>115.5</v>
      </c>
      <c r="AC2868" s="78">
        <v>-11685</v>
      </c>
      <c r="AD2868" s="104">
        <v>-2.1185100000000001</v>
      </c>
      <c r="AE2868" s="78">
        <v>11236</v>
      </c>
      <c r="AF2868" s="104">
        <v>0.2205</v>
      </c>
      <c r="AG2868" s="78">
        <v>16089</v>
      </c>
      <c r="AH2868" s="104">
        <v>1.5755600000000001</v>
      </c>
      <c r="AI2868" s="78">
        <v>-3147</v>
      </c>
      <c r="AJ2868" s="104">
        <v>-0.85877000000000003</v>
      </c>
      <c r="AK2868" s="78">
        <v>17000</v>
      </c>
      <c r="AL2868" s="78">
        <v>15000</v>
      </c>
      <c r="AM2868" s="8">
        <v>17000</v>
      </c>
      <c r="AN2868" s="78">
        <v>555</v>
      </c>
      <c r="AO2868" s="78">
        <v>17400</v>
      </c>
      <c r="AP2868" s="78">
        <v>16700</v>
      </c>
      <c r="AQ2868" s="78">
        <v>16900</v>
      </c>
      <c r="AR2868" s="78">
        <v>961</v>
      </c>
      <c r="AS2868" s="78">
        <v>17300</v>
      </c>
      <c r="AT2868" s="78">
        <v>16800</v>
      </c>
      <c r="AU2868" s="78">
        <v>17000</v>
      </c>
      <c r="AV2868" s="78">
        <v>312</v>
      </c>
      <c r="AW2868" s="77">
        <v>20.64</v>
      </c>
      <c r="AX2868" s="144">
        <f t="shared" si="309"/>
        <v>0.41</v>
      </c>
      <c r="AY2868" s="144">
        <f t="shared" si="310"/>
        <v>0.63</v>
      </c>
      <c r="AZ2868" s="144">
        <f t="shared" si="311"/>
        <v>0.55000000000000004</v>
      </c>
      <c r="BA2868" s="54">
        <f t="shared" si="312"/>
        <v>24.755469452205265</v>
      </c>
      <c r="BB2868" s="54">
        <f t="shared" si="313"/>
        <v>17.924530547794728</v>
      </c>
    </row>
    <row r="2869" spans="1:54" x14ac:dyDescent="0.25">
      <c r="A2869" s="3">
        <v>44434</v>
      </c>
      <c r="B2869" s="77">
        <v>17066.96</v>
      </c>
      <c r="C2869" s="77">
        <v>3771.6116499999998</v>
      </c>
      <c r="D2869" s="77">
        <v>-156.65690000000001</v>
      </c>
      <c r="E2869" s="77">
        <f t="shared" si="308"/>
        <v>-739.50459999999998</v>
      </c>
      <c r="F2869" s="77">
        <v>11.1096</v>
      </c>
      <c r="G2869" s="77">
        <v>-9.9740000000000002</v>
      </c>
      <c r="H2869">
        <v>0</v>
      </c>
      <c r="I2869" s="78">
        <v>16995</v>
      </c>
      <c r="J2869">
        <v>202109</v>
      </c>
      <c r="K2869" s="78">
        <v>16995</v>
      </c>
      <c r="L2869" s="77">
        <f t="shared" si="307"/>
        <v>-71.959999999999127</v>
      </c>
      <c r="M2869" s="78">
        <v>-19929</v>
      </c>
      <c r="N2869" s="78">
        <v>-676.15674000000001</v>
      </c>
      <c r="O2869" s="78">
        <v>444</v>
      </c>
      <c r="P2869" s="78">
        <v>3.7660399999999998</v>
      </c>
      <c r="Q2869" s="144">
        <v>-19818</v>
      </c>
      <c r="R2869" s="78">
        <v>72</v>
      </c>
      <c r="S2869" s="78">
        <v>11335</v>
      </c>
      <c r="T2869" s="78">
        <v>421</v>
      </c>
      <c r="U2869" s="78">
        <v>48703</v>
      </c>
      <c r="V2869" s="219">
        <v>-8.6442313615177711E-3</v>
      </c>
      <c r="W2869" s="78">
        <v>-9886</v>
      </c>
      <c r="X2869" s="78">
        <v>-9886</v>
      </c>
      <c r="Y2869" s="78">
        <v>-8551</v>
      </c>
      <c r="Z2869" s="78">
        <v>-11581</v>
      </c>
      <c r="AA2869" s="78">
        <v>85.43</v>
      </c>
      <c r="AB2869" s="78">
        <v>108.49</v>
      </c>
      <c r="AC2869" s="78">
        <v>-9872</v>
      </c>
      <c r="AD2869" s="104">
        <v>-2.2032400000000001</v>
      </c>
      <c r="AE2869" s="78">
        <v>10738</v>
      </c>
      <c r="AF2869" s="104">
        <v>0.15067</v>
      </c>
      <c r="AG2869" s="78">
        <v>5602</v>
      </c>
      <c r="AH2869" s="104">
        <v>0.72028000000000003</v>
      </c>
      <c r="AI2869" s="78">
        <v>8341</v>
      </c>
      <c r="AJ2869" s="104">
        <v>-0.45445999999999998</v>
      </c>
      <c r="AK2869" s="78">
        <v>18000</v>
      </c>
      <c r="AL2869" s="78">
        <v>15000</v>
      </c>
      <c r="AM2869" s="8">
        <v>17000</v>
      </c>
      <c r="AN2869" s="78">
        <v>562</v>
      </c>
      <c r="AO2869" s="78">
        <v>17400</v>
      </c>
      <c r="AP2869" s="78">
        <v>16700</v>
      </c>
      <c r="AQ2869" s="78">
        <v>16900</v>
      </c>
      <c r="AR2869" s="78">
        <v>970</v>
      </c>
      <c r="AS2869" s="78">
        <v>17400</v>
      </c>
      <c r="AT2869" s="78">
        <v>16600</v>
      </c>
      <c r="AU2869" s="78">
        <v>17050</v>
      </c>
      <c r="AV2869" s="78">
        <v>292</v>
      </c>
      <c r="AW2869" s="77">
        <v>20.38</v>
      </c>
      <c r="AX2869" s="144">
        <f t="shared" si="309"/>
        <v>0.17</v>
      </c>
      <c r="AY2869" s="144">
        <f t="shared" si="310"/>
        <v>0.46</v>
      </c>
      <c r="AZ2869" s="144">
        <f t="shared" si="311"/>
        <v>0.47</v>
      </c>
      <c r="BA2869" s="54">
        <f t="shared" si="312"/>
        <v>24.750381504199478</v>
      </c>
      <c r="BB2869" s="54">
        <f t="shared" si="313"/>
        <v>17.873618495800525</v>
      </c>
    </row>
    <row r="2870" spans="1:54" x14ac:dyDescent="0.25">
      <c r="A2870" s="3">
        <v>44435</v>
      </c>
      <c r="B2870" s="77">
        <v>17209.93</v>
      </c>
      <c r="C2870" s="77">
        <v>3200.0245100000002</v>
      </c>
      <c r="D2870" s="77">
        <v>182.29409999999999</v>
      </c>
      <c r="E2870" s="77">
        <f t="shared" si="308"/>
        <v>-383.56370000000004</v>
      </c>
      <c r="F2870" s="77">
        <v>-8.8446999999999996</v>
      </c>
      <c r="G2870" s="77">
        <v>54.036300000000004</v>
      </c>
      <c r="H2870">
        <v>0</v>
      </c>
      <c r="I2870" s="78">
        <v>17170</v>
      </c>
      <c r="J2870">
        <v>202109</v>
      </c>
      <c r="K2870" s="78">
        <v>17170</v>
      </c>
      <c r="L2870" s="77">
        <f t="shared" si="307"/>
        <v>-39.930000000000291</v>
      </c>
      <c r="M2870" s="78">
        <v>-17571</v>
      </c>
      <c r="N2870" s="78">
        <v>-602.26352999999995</v>
      </c>
      <c r="O2870" s="78">
        <v>5061</v>
      </c>
      <c r="P2870" s="78">
        <v>43.445219999999999</v>
      </c>
      <c r="Q2870" s="144">
        <v>-16305.75</v>
      </c>
      <c r="R2870" s="78">
        <v>-219</v>
      </c>
      <c r="S2870" s="78">
        <v>9292</v>
      </c>
      <c r="T2870" s="78">
        <v>3145</v>
      </c>
      <c r="U2870" s="78">
        <v>52226</v>
      </c>
      <c r="V2870" s="219">
        <v>-6.0219047983762874E-2</v>
      </c>
      <c r="W2870" s="78">
        <v>-9841</v>
      </c>
      <c r="X2870" s="78">
        <v>-6160</v>
      </c>
      <c r="Y2870" s="78">
        <v>-9116</v>
      </c>
      <c r="Z2870" s="78">
        <v>-11364</v>
      </c>
      <c r="AA2870" s="78">
        <v>105.01</v>
      </c>
      <c r="AB2870" s="78">
        <v>123.13</v>
      </c>
      <c r="AC2870" s="78">
        <v>-9383</v>
      </c>
      <c r="AD2870" s="104">
        <v>-2.8449599999999999</v>
      </c>
      <c r="AE2870" s="78">
        <v>11343</v>
      </c>
      <c r="AF2870" s="104">
        <v>4.0590000000000001E-2</v>
      </c>
      <c r="AG2870" s="78">
        <v>16378</v>
      </c>
      <c r="AH2870" s="104">
        <v>1.81202</v>
      </c>
      <c r="AI2870" s="78">
        <v>3725</v>
      </c>
      <c r="AJ2870" s="104">
        <v>-0.32057999999999998</v>
      </c>
      <c r="AK2870" s="78">
        <v>17000</v>
      </c>
      <c r="AL2870" s="78">
        <v>15000</v>
      </c>
      <c r="AM2870" s="8">
        <v>17200</v>
      </c>
      <c r="AN2870" s="78">
        <v>529</v>
      </c>
      <c r="AO2870" s="78">
        <v>17400</v>
      </c>
      <c r="AP2870" s="78">
        <v>16700</v>
      </c>
      <c r="AQ2870" s="78">
        <v>17100</v>
      </c>
      <c r="AR2870" s="78">
        <v>908</v>
      </c>
      <c r="AS2870" s="78">
        <v>17400</v>
      </c>
      <c r="AT2870" s="78">
        <v>16500</v>
      </c>
      <c r="AU2870" s="78">
        <v>17200</v>
      </c>
      <c r="AV2870" s="78">
        <v>244</v>
      </c>
      <c r="AW2870" s="77">
        <v>19.93</v>
      </c>
      <c r="AX2870" s="144">
        <f t="shared" si="309"/>
        <v>0.1</v>
      </c>
      <c r="AY2870" s="144">
        <f t="shared" si="310"/>
        <v>0.38</v>
      </c>
      <c r="AZ2870" s="144">
        <f t="shared" si="311"/>
        <v>0.41</v>
      </c>
      <c r="BA2870" s="54">
        <f t="shared" si="312"/>
        <v>24.682129097964417</v>
      </c>
      <c r="BB2870" s="54">
        <f t="shared" si="313"/>
        <v>17.732870902035575</v>
      </c>
    </row>
    <row r="2871" spans="1:54" x14ac:dyDescent="0.25">
      <c r="A2871" s="3">
        <v>44438</v>
      </c>
      <c r="B2871" s="77">
        <v>17396.52</v>
      </c>
      <c r="C2871" s="77">
        <v>2749.1625800000002</v>
      </c>
      <c r="D2871" s="77">
        <v>212.4991</v>
      </c>
      <c r="E2871" s="77">
        <f t="shared" si="308"/>
        <v>-416.74470000000008</v>
      </c>
      <c r="F2871" s="77">
        <v>8.2521000000000004</v>
      </c>
      <c r="G2871" s="77">
        <v>19.130600000000001</v>
      </c>
      <c r="H2871">
        <v>0</v>
      </c>
      <c r="I2871" s="78">
        <v>17339</v>
      </c>
      <c r="J2871">
        <v>202109</v>
      </c>
      <c r="K2871" s="78">
        <v>17339</v>
      </c>
      <c r="L2871" s="77">
        <f t="shared" si="307"/>
        <v>-57.520000000000437</v>
      </c>
      <c r="M2871" s="78">
        <v>-19298</v>
      </c>
      <c r="N2871" s="78">
        <v>-667.91849000000002</v>
      </c>
      <c r="O2871" s="78">
        <v>4332</v>
      </c>
      <c r="P2871" s="78">
        <v>37.534930000000003</v>
      </c>
      <c r="Q2871" s="144">
        <v>-18215</v>
      </c>
      <c r="R2871" s="78">
        <v>580</v>
      </c>
      <c r="S2871" s="78">
        <v>9313</v>
      </c>
      <c r="T2871" s="78">
        <v>3283</v>
      </c>
      <c r="U2871" s="78">
        <v>52687</v>
      </c>
      <c r="V2871" s="219">
        <v>-6.2311386110425721E-2</v>
      </c>
      <c r="W2871" s="78">
        <v>-10227</v>
      </c>
      <c r="X2871" s="78">
        <v>-6552</v>
      </c>
      <c r="Y2871" s="78">
        <v>-9158</v>
      </c>
      <c r="Z2871" s="78">
        <v>-11647</v>
      </c>
      <c r="AA2871" s="78">
        <v>115.99</v>
      </c>
      <c r="AB2871" s="78">
        <v>133.96</v>
      </c>
      <c r="AC2871" s="78">
        <v>-11447</v>
      </c>
      <c r="AD2871" s="104">
        <v>-3.8199000000000001</v>
      </c>
      <c r="AE2871" s="78">
        <v>16984</v>
      </c>
      <c r="AF2871" s="104">
        <v>0.22223000000000001</v>
      </c>
      <c r="AG2871" s="78">
        <v>16974</v>
      </c>
      <c r="AH2871" s="104">
        <v>2.3104399999999998</v>
      </c>
      <c r="AI2871" s="78">
        <v>2137</v>
      </c>
      <c r="AJ2871" s="104">
        <v>-0.20276</v>
      </c>
      <c r="AK2871" s="78">
        <v>17400</v>
      </c>
      <c r="AL2871" s="78">
        <v>15000</v>
      </c>
      <c r="AM2871" s="8">
        <v>17300</v>
      </c>
      <c r="AN2871" s="78">
        <v>485</v>
      </c>
      <c r="AO2871" s="78">
        <v>17400</v>
      </c>
      <c r="AP2871" s="78">
        <v>16700</v>
      </c>
      <c r="AQ2871" s="78">
        <v>17300</v>
      </c>
      <c r="AR2871" s="78">
        <v>870</v>
      </c>
      <c r="AS2871" s="78">
        <v>17500</v>
      </c>
      <c r="AT2871" s="78">
        <v>17000</v>
      </c>
      <c r="AU2871" s="78">
        <v>17350</v>
      </c>
      <c r="AV2871" s="78">
        <v>171</v>
      </c>
      <c r="AW2871" s="77">
        <v>19.46</v>
      </c>
      <c r="AX2871" s="144">
        <f t="shared" si="309"/>
        <v>0.06</v>
      </c>
      <c r="AY2871" s="144">
        <f t="shared" si="310"/>
        <v>0.22</v>
      </c>
      <c r="AZ2871" s="144">
        <f t="shared" si="311"/>
        <v>0.3</v>
      </c>
      <c r="BA2871" s="54">
        <f t="shared" si="312"/>
        <v>24.703606720663068</v>
      </c>
      <c r="BB2871" s="54">
        <f t="shared" si="313"/>
        <v>17.597393279336934</v>
      </c>
    </row>
    <row r="2872" spans="1:54" x14ac:dyDescent="0.25">
      <c r="A2872" s="3">
        <v>44439</v>
      </c>
      <c r="B2872" s="77">
        <v>17490.29</v>
      </c>
      <c r="C2872" s="77">
        <v>3451.4207099999999</v>
      </c>
      <c r="D2872" s="77">
        <v>250.53099999999998</v>
      </c>
      <c r="E2872" s="77">
        <f t="shared" si="308"/>
        <v>-175.72390000000004</v>
      </c>
      <c r="F2872" s="77">
        <v>0.40659999999999996</v>
      </c>
      <c r="G2872" s="77">
        <v>13.159600000000001</v>
      </c>
      <c r="H2872">
        <v>0</v>
      </c>
      <c r="I2872" s="78">
        <v>17457</v>
      </c>
      <c r="J2872">
        <v>202109</v>
      </c>
      <c r="K2872" s="78">
        <v>17457</v>
      </c>
      <c r="L2872" s="77">
        <f t="shared" si="307"/>
        <v>-33.290000000000873</v>
      </c>
      <c r="M2872" s="78">
        <v>-19164</v>
      </c>
      <c r="N2872" s="78">
        <v>-667.83277999999996</v>
      </c>
      <c r="O2872" s="78">
        <v>5359</v>
      </c>
      <c r="P2872" s="78">
        <v>46.766959999999997</v>
      </c>
      <c r="Q2872" s="144">
        <v>-17824.25</v>
      </c>
      <c r="R2872" s="78">
        <v>1167</v>
      </c>
      <c r="S2872" s="78">
        <v>8307</v>
      </c>
      <c r="T2872" s="78">
        <v>6266</v>
      </c>
      <c r="U2872" s="78">
        <v>52399</v>
      </c>
      <c r="V2872" s="219">
        <v>-0.11958243477928968</v>
      </c>
      <c r="W2872" s="78">
        <v>-7424</v>
      </c>
      <c r="X2872" s="78">
        <v>-6616</v>
      </c>
      <c r="Y2872" s="78">
        <v>-6712</v>
      </c>
      <c r="Z2872" s="78">
        <v>-8804</v>
      </c>
      <c r="AA2872" s="78">
        <v>93.13</v>
      </c>
      <c r="AB2872" s="78">
        <v>138.82</v>
      </c>
      <c r="AC2872" s="78">
        <v>-11275</v>
      </c>
      <c r="AD2872" s="104">
        <v>-4.2911599999999996</v>
      </c>
      <c r="AE2872" s="78">
        <v>19007</v>
      </c>
      <c r="AF2872" s="104">
        <v>0.12944</v>
      </c>
      <c r="AG2872" s="78">
        <v>11309</v>
      </c>
      <c r="AH2872" s="104">
        <v>2.2429299999999999</v>
      </c>
      <c r="AI2872" s="78">
        <v>2169</v>
      </c>
      <c r="AJ2872" s="104">
        <v>-0.19331999999999999</v>
      </c>
      <c r="AK2872" s="78">
        <v>17400</v>
      </c>
      <c r="AL2872" s="78">
        <v>11200</v>
      </c>
      <c r="AM2872" s="8">
        <v>17500</v>
      </c>
      <c r="AN2872" s="78">
        <v>457</v>
      </c>
      <c r="AO2872" s="78">
        <v>17400</v>
      </c>
      <c r="AP2872" s="78">
        <v>16700</v>
      </c>
      <c r="AQ2872" s="78">
        <v>17400</v>
      </c>
      <c r="AR2872" s="78">
        <v>855</v>
      </c>
      <c r="AS2872" s="78">
        <v>17500</v>
      </c>
      <c r="AT2872" s="78">
        <v>17000</v>
      </c>
      <c r="AU2872" s="78">
        <v>17500</v>
      </c>
      <c r="AV2872" s="78">
        <v>117</v>
      </c>
      <c r="AW2872" s="77">
        <v>19.16</v>
      </c>
      <c r="AX2872" s="144">
        <f t="shared" si="309"/>
        <v>0</v>
      </c>
      <c r="AY2872" s="144">
        <f t="shared" si="310"/>
        <v>0.14000000000000001</v>
      </c>
      <c r="AZ2872" s="144">
        <f t="shared" si="311"/>
        <v>0.22</v>
      </c>
      <c r="BA2872" s="54">
        <f t="shared" si="312"/>
        <v>24.735641542238049</v>
      </c>
      <c r="BB2872" s="54">
        <f t="shared" si="313"/>
        <v>17.422358457761952</v>
      </c>
    </row>
    <row r="2873" spans="1:54" x14ac:dyDescent="0.25">
      <c r="A2873" s="3">
        <v>44440</v>
      </c>
      <c r="B2873" s="77">
        <v>17473.990000000002</v>
      </c>
      <c r="C2873" s="77">
        <v>3653.4812499999998</v>
      </c>
      <c r="D2873" s="77">
        <v>144.7867</v>
      </c>
      <c r="E2873" s="77">
        <f t="shared" si="308"/>
        <v>-137.18300000000022</v>
      </c>
      <c r="F2873" s="77">
        <v>-5.9276999999999997</v>
      </c>
      <c r="G2873" s="77">
        <v>29.945900000000002</v>
      </c>
      <c r="H2873" t="s">
        <v>2049</v>
      </c>
      <c r="I2873" s="78">
        <v>17476</v>
      </c>
      <c r="J2873">
        <v>202109</v>
      </c>
      <c r="K2873" s="78">
        <v>17476</v>
      </c>
      <c r="L2873" s="77">
        <f t="shared" si="307"/>
        <v>2.0099999999983993</v>
      </c>
      <c r="M2873" s="78">
        <v>-20199</v>
      </c>
      <c r="N2873" s="78">
        <v>-704.46878000000004</v>
      </c>
      <c r="O2873" s="78">
        <v>299</v>
      </c>
      <c r="P2873" s="78">
        <v>2.6189</v>
      </c>
      <c r="Q2873" s="144">
        <v>-20124.25</v>
      </c>
      <c r="R2873" s="78">
        <v>1192</v>
      </c>
      <c r="S2873" s="78">
        <v>8426</v>
      </c>
      <c r="T2873" s="78">
        <v>1197</v>
      </c>
      <c r="U2873" s="78">
        <v>52637</v>
      </c>
      <c r="V2873" s="219">
        <v>-2.2740657712255637E-2</v>
      </c>
      <c r="W2873" s="78">
        <v>-7512</v>
      </c>
      <c r="X2873" s="78">
        <v>-11696</v>
      </c>
      <c r="Y2873" s="78">
        <v>-8356</v>
      </c>
      <c r="Z2873" s="78">
        <v>-11326</v>
      </c>
      <c r="AA2873" s="78">
        <v>97.97</v>
      </c>
      <c r="AB2873" s="78">
        <v>121.57</v>
      </c>
      <c r="AC2873" s="78">
        <v>-10781</v>
      </c>
      <c r="AD2873" s="104">
        <v>-4.4890999999999996</v>
      </c>
      <c r="AE2873" s="78">
        <v>19341</v>
      </c>
      <c r="AF2873" s="104">
        <v>0.15264</v>
      </c>
      <c r="AG2873" s="78">
        <v>4363</v>
      </c>
      <c r="AH2873" s="104">
        <v>2.1312899999999999</v>
      </c>
      <c r="AI2873" s="78">
        <v>5456</v>
      </c>
      <c r="AJ2873" s="104">
        <v>-1.8419999999999999E-2</v>
      </c>
      <c r="AK2873" s="78">
        <v>17400</v>
      </c>
      <c r="AL2873" s="78">
        <v>11200</v>
      </c>
      <c r="AM2873" s="8">
        <v>17500</v>
      </c>
      <c r="AN2873" s="78">
        <v>432</v>
      </c>
      <c r="AO2873" s="78">
        <v>17400</v>
      </c>
      <c r="AP2873" s="78">
        <v>16700</v>
      </c>
      <c r="AQ2873" s="78">
        <v>17400</v>
      </c>
      <c r="AR2873" s="78">
        <v>864</v>
      </c>
      <c r="AS2873" s="78">
        <v>17600</v>
      </c>
      <c r="AT2873" s="78">
        <v>17000</v>
      </c>
      <c r="AU2873" s="78">
        <v>17500</v>
      </c>
      <c r="AV2873" s="78">
        <v>285</v>
      </c>
      <c r="AW2873" s="77">
        <v>19.18</v>
      </c>
      <c r="AX2873" s="144">
        <f t="shared" si="309"/>
        <v>0.03</v>
      </c>
      <c r="AY2873" s="144">
        <f t="shared" si="310"/>
        <v>0.16</v>
      </c>
      <c r="AZ2873" s="144">
        <f t="shared" si="311"/>
        <v>0.22</v>
      </c>
      <c r="BA2873" s="54">
        <f t="shared" si="312"/>
        <v>24.761678188688865</v>
      </c>
      <c r="BB2873" s="54">
        <f t="shared" si="313"/>
        <v>17.272321811311141</v>
      </c>
    </row>
    <row r="2874" spans="1:54" x14ac:dyDescent="0.25">
      <c r="A2874" s="3">
        <v>44441</v>
      </c>
      <c r="B2874" s="77">
        <v>17319.759999999998</v>
      </c>
      <c r="C2874" s="77">
        <v>3546.5891900000001</v>
      </c>
      <c r="D2874" s="77">
        <v>-23.052600000000002</v>
      </c>
      <c r="E2874" s="77">
        <f t="shared" si="308"/>
        <v>-209.33270000000019</v>
      </c>
      <c r="F2874" s="77">
        <v>-8.5685000000000002</v>
      </c>
      <c r="G2874" s="77">
        <v>-4.7985000000000007</v>
      </c>
      <c r="H2874">
        <v>0</v>
      </c>
      <c r="I2874" s="78">
        <v>17320</v>
      </c>
      <c r="J2874">
        <v>202109</v>
      </c>
      <c r="K2874" s="78">
        <v>17320</v>
      </c>
      <c r="L2874" s="77">
        <f t="shared" si="307"/>
        <v>0.24000000000160071</v>
      </c>
      <c r="M2874" s="78">
        <v>-15805</v>
      </c>
      <c r="N2874" s="78">
        <v>-546.00626</v>
      </c>
      <c r="O2874" s="78">
        <v>1404</v>
      </c>
      <c r="P2874" s="78">
        <v>12.166219999999999</v>
      </c>
      <c r="Q2874" s="144">
        <v>-15454</v>
      </c>
      <c r="R2874" s="78">
        <v>823</v>
      </c>
      <c r="S2874" s="78">
        <v>7676</v>
      </c>
      <c r="T2874" s="78">
        <v>3195</v>
      </c>
      <c r="U2874" s="78">
        <v>51016</v>
      </c>
      <c r="V2874" s="219">
        <v>-6.2627411008311124E-2</v>
      </c>
      <c r="W2874" s="78">
        <v>-6953</v>
      </c>
      <c r="X2874" s="78">
        <v>-11273</v>
      </c>
      <c r="Y2874" s="78">
        <v>-6133</v>
      </c>
      <c r="Z2874" s="78">
        <v>-9784</v>
      </c>
      <c r="AA2874" s="78">
        <v>101.8</v>
      </c>
      <c r="AB2874" s="78">
        <v>112.85</v>
      </c>
      <c r="AC2874" s="78">
        <v>-10989</v>
      </c>
      <c r="AD2874" s="104">
        <v>-3.6636500000000001</v>
      </c>
      <c r="AE2874" s="78">
        <v>20277</v>
      </c>
      <c r="AF2874" s="104">
        <v>0.19094</v>
      </c>
      <c r="AG2874" s="78">
        <v>6438</v>
      </c>
      <c r="AH2874" s="104">
        <v>1.7439899999999999</v>
      </c>
      <c r="AI2874" s="78">
        <v>9791</v>
      </c>
      <c r="AJ2874" s="104">
        <v>9.5759999999999998E-2</v>
      </c>
      <c r="AK2874" s="78">
        <v>18000</v>
      </c>
      <c r="AL2874" s="78">
        <v>11200</v>
      </c>
      <c r="AM2874" s="8">
        <v>17300</v>
      </c>
      <c r="AN2874" s="78">
        <v>431</v>
      </c>
      <c r="AO2874" s="78">
        <v>17200</v>
      </c>
      <c r="AP2874" s="78">
        <v>16600</v>
      </c>
      <c r="AQ2874" s="78">
        <v>17300</v>
      </c>
      <c r="AR2874" s="78">
        <v>837</v>
      </c>
      <c r="AS2874" s="78">
        <v>17600</v>
      </c>
      <c r="AT2874" s="78">
        <v>17000</v>
      </c>
      <c r="AU2874" s="78">
        <v>17350</v>
      </c>
      <c r="AV2874" s="78">
        <v>272</v>
      </c>
      <c r="AW2874" s="77">
        <v>19</v>
      </c>
      <c r="AX2874" s="144">
        <f t="shared" si="309"/>
        <v>0</v>
      </c>
      <c r="AY2874" s="144">
        <f t="shared" si="310"/>
        <v>0.08</v>
      </c>
      <c r="AZ2874" s="144">
        <f t="shared" si="311"/>
        <v>0.18</v>
      </c>
      <c r="BA2874" s="54">
        <f t="shared" si="312"/>
        <v>24.781307380697754</v>
      </c>
      <c r="BB2874" s="54">
        <f t="shared" si="313"/>
        <v>17.214692619302248</v>
      </c>
    </row>
    <row r="2875" spans="1:54" x14ac:dyDescent="0.25">
      <c r="A2875" s="3">
        <v>44442</v>
      </c>
      <c r="B2875" s="77">
        <v>17516.919999999998</v>
      </c>
      <c r="C2875" s="77">
        <v>3662.5245399999999</v>
      </c>
      <c r="D2875" s="77">
        <v>320.84399999999999</v>
      </c>
      <c r="E2875" s="77">
        <f t="shared" si="308"/>
        <v>196.98459999999994</v>
      </c>
      <c r="F2875" s="77">
        <v>8.6448999999999998</v>
      </c>
      <c r="G2875" s="77">
        <v>42.938599999999994</v>
      </c>
      <c r="H2875">
        <v>0</v>
      </c>
      <c r="I2875" s="78">
        <v>17509</v>
      </c>
      <c r="J2875">
        <v>202109</v>
      </c>
      <c r="K2875" s="78">
        <v>17509</v>
      </c>
      <c r="L2875" s="77">
        <f t="shared" si="307"/>
        <v>-7.9199999999982538</v>
      </c>
      <c r="M2875" s="78">
        <v>-19816</v>
      </c>
      <c r="N2875" s="78">
        <v>-692.41084999999998</v>
      </c>
      <c r="O2875" s="78">
        <v>3398</v>
      </c>
      <c r="P2875" s="78">
        <v>29.75507</v>
      </c>
      <c r="Q2875" s="144">
        <v>-18966.5</v>
      </c>
      <c r="R2875" s="78">
        <v>1038</v>
      </c>
      <c r="S2875" s="78">
        <v>6882</v>
      </c>
      <c r="T2875" s="78">
        <v>4473</v>
      </c>
      <c r="U2875" s="78">
        <v>55371</v>
      </c>
      <c r="V2875" s="219">
        <v>-8.0782358996586659E-2</v>
      </c>
      <c r="W2875" s="78">
        <v>-7278</v>
      </c>
      <c r="X2875" s="78">
        <v>-7665</v>
      </c>
      <c r="Y2875" s="78">
        <v>-7472</v>
      </c>
      <c r="Z2875" s="78">
        <v>-10441</v>
      </c>
      <c r="AA2875" s="78">
        <v>104.06</v>
      </c>
      <c r="AB2875" s="78">
        <v>128.59</v>
      </c>
      <c r="AC2875" s="78">
        <v>-13327</v>
      </c>
      <c r="AD2875" s="104">
        <v>-4.8854699999999998</v>
      </c>
      <c r="AE2875" s="78">
        <v>20486</v>
      </c>
      <c r="AF2875" s="104">
        <v>2.6620000000000001E-2</v>
      </c>
      <c r="AG2875" s="78">
        <v>13279</v>
      </c>
      <c r="AH2875" s="104">
        <v>2.5534300000000001</v>
      </c>
      <c r="AI2875" s="78">
        <v>2859</v>
      </c>
      <c r="AJ2875" s="104">
        <v>-0.30631999999999998</v>
      </c>
      <c r="AK2875" s="78">
        <v>17400</v>
      </c>
      <c r="AL2875" s="78">
        <v>11200</v>
      </c>
      <c r="AM2875" s="8">
        <v>17500</v>
      </c>
      <c r="AN2875" s="78">
        <v>403</v>
      </c>
      <c r="AO2875" s="78">
        <v>18000</v>
      </c>
      <c r="AP2875" s="78">
        <v>16600</v>
      </c>
      <c r="AQ2875" s="78">
        <v>17400</v>
      </c>
      <c r="AR2875" s="78">
        <v>828</v>
      </c>
      <c r="AS2875" s="78">
        <v>17600</v>
      </c>
      <c r="AT2875" s="78">
        <v>17000</v>
      </c>
      <c r="AU2875" s="78">
        <v>17500</v>
      </c>
      <c r="AV2875" s="78">
        <v>247</v>
      </c>
      <c r="AW2875" s="77">
        <v>19.09</v>
      </c>
      <c r="AX2875" s="144">
        <f t="shared" si="309"/>
        <v>0.03</v>
      </c>
      <c r="AY2875" s="144">
        <f t="shared" si="310"/>
        <v>0.08</v>
      </c>
      <c r="AZ2875" s="144">
        <f t="shared" si="311"/>
        <v>0.18</v>
      </c>
      <c r="BA2875" s="54">
        <f t="shared" si="312"/>
        <v>24.807569314231312</v>
      </c>
      <c r="BB2875" s="54">
        <f t="shared" si="313"/>
        <v>17.096430685768691</v>
      </c>
    </row>
    <row r="2876" spans="1:54" x14ac:dyDescent="0.25">
      <c r="A2876" s="3">
        <v>44445</v>
      </c>
      <c r="B2876" s="77">
        <v>17495.3</v>
      </c>
      <c r="C2876" s="77">
        <v>3808.07908</v>
      </c>
      <c r="D2876" s="77">
        <v>76.658299999999997</v>
      </c>
      <c r="E2876" s="77">
        <f t="shared" si="308"/>
        <v>343.74749999999983</v>
      </c>
      <c r="F2876" s="77">
        <v>-12.525499999999999</v>
      </c>
      <c r="G2876" s="77">
        <v>-0.82109999999999994</v>
      </c>
      <c r="H2876">
        <v>0</v>
      </c>
      <c r="I2876" s="78">
        <v>17496</v>
      </c>
      <c r="J2876">
        <v>202109</v>
      </c>
      <c r="K2876" s="78">
        <v>17496</v>
      </c>
      <c r="L2876" s="77">
        <f t="shared" si="307"/>
        <v>0.7000000000007276</v>
      </c>
      <c r="M2876" s="78">
        <v>-16296</v>
      </c>
      <c r="N2876" s="78">
        <v>-568.65686000000005</v>
      </c>
      <c r="O2876" s="78">
        <v>4144</v>
      </c>
      <c r="P2876" s="78">
        <v>36.244909999999997</v>
      </c>
      <c r="Q2876" s="144">
        <v>-15260</v>
      </c>
      <c r="R2876" s="78">
        <v>805</v>
      </c>
      <c r="S2876" s="78">
        <v>6322</v>
      </c>
      <c r="T2876" s="78">
        <v>5180</v>
      </c>
      <c r="U2876" s="78">
        <v>53009</v>
      </c>
      <c r="V2876" s="219">
        <v>-9.7719255220811554E-2</v>
      </c>
      <c r="W2876" s="78">
        <v>-6299</v>
      </c>
      <c r="X2876" s="78">
        <v>-6925</v>
      </c>
      <c r="Y2876" s="78">
        <v>-4980</v>
      </c>
      <c r="Z2876" s="78">
        <v>-8301</v>
      </c>
      <c r="AA2876" s="78">
        <v>103.44</v>
      </c>
      <c r="AB2876" s="78">
        <v>128.94</v>
      </c>
      <c r="AC2876" s="78">
        <v>-13990</v>
      </c>
      <c r="AD2876" s="104">
        <v>-4.7381200000000003</v>
      </c>
      <c r="AE2876" s="78">
        <v>24474</v>
      </c>
      <c r="AF2876" s="104">
        <v>0.25940999999999997</v>
      </c>
      <c r="AG2876" s="78">
        <v>25041</v>
      </c>
      <c r="AH2876" s="104">
        <v>2.7505299999999999</v>
      </c>
      <c r="AI2876" s="78">
        <v>493</v>
      </c>
      <c r="AJ2876" s="104">
        <v>-0.38</v>
      </c>
      <c r="AK2876" s="78">
        <v>17400</v>
      </c>
      <c r="AL2876" s="78">
        <v>11200</v>
      </c>
      <c r="AM2876" s="8">
        <v>17500</v>
      </c>
      <c r="AN2876" s="78">
        <v>350</v>
      </c>
      <c r="AO2876" s="78">
        <v>18000</v>
      </c>
      <c r="AP2876" s="78">
        <v>16600</v>
      </c>
      <c r="AQ2876" s="78">
        <v>17400</v>
      </c>
      <c r="AR2876" s="78">
        <v>801</v>
      </c>
      <c r="AS2876" s="78">
        <v>17850</v>
      </c>
      <c r="AT2876" s="78">
        <v>17000</v>
      </c>
      <c r="AU2876" s="78">
        <v>17500</v>
      </c>
      <c r="AV2876" s="78">
        <v>166</v>
      </c>
      <c r="AW2876" s="77">
        <v>18.89</v>
      </c>
      <c r="AX2876" s="144">
        <f t="shared" si="309"/>
        <v>0</v>
      </c>
      <c r="AY2876" s="144">
        <f t="shared" si="310"/>
        <v>0.04</v>
      </c>
      <c r="AZ2876" s="144">
        <f t="shared" si="311"/>
        <v>0.14000000000000001</v>
      </c>
      <c r="BA2876" s="54">
        <f t="shared" si="312"/>
        <v>24.789776525512316</v>
      </c>
      <c r="BB2876" s="54">
        <f t="shared" si="313"/>
        <v>16.872223474487683</v>
      </c>
    </row>
    <row r="2877" spans="1:54" x14ac:dyDescent="0.25">
      <c r="A2877" s="3">
        <v>44446</v>
      </c>
      <c r="B2877" s="77">
        <v>17428.87</v>
      </c>
      <c r="C2877" s="77">
        <v>3378.0658699999999</v>
      </c>
      <c r="D2877" s="77">
        <v>67.000200000000007</v>
      </c>
      <c r="E2877" s="77">
        <f t="shared" si="308"/>
        <v>474.82889999999992</v>
      </c>
      <c r="F2877" s="77">
        <v>-14.883900000000001</v>
      </c>
      <c r="G2877" s="77">
        <v>-21.576799999999999</v>
      </c>
      <c r="H2877">
        <v>0</v>
      </c>
      <c r="I2877" s="78">
        <v>17422</v>
      </c>
      <c r="J2877">
        <v>202109</v>
      </c>
      <c r="K2877" s="78">
        <v>17422</v>
      </c>
      <c r="L2877" s="77">
        <f t="shared" si="307"/>
        <v>-6.8699999999989814</v>
      </c>
      <c r="M2877" s="78">
        <v>-15580</v>
      </c>
      <c r="N2877" s="78">
        <v>-541.34343000000001</v>
      </c>
      <c r="O2877" s="78">
        <v>3822</v>
      </c>
      <c r="P2877" s="78">
        <v>33.307679999999998</v>
      </c>
      <c r="Q2877" s="144">
        <v>-14624.5</v>
      </c>
      <c r="R2877" s="78">
        <v>20</v>
      </c>
      <c r="S2877" s="78">
        <v>6318</v>
      </c>
      <c r="T2877" s="78">
        <v>5943</v>
      </c>
      <c r="U2877" s="78">
        <v>51678</v>
      </c>
      <c r="V2877" s="219">
        <v>-0.1150005805178219</v>
      </c>
      <c r="W2877" s="78">
        <v>-8211</v>
      </c>
      <c r="X2877" s="78">
        <v>-8400</v>
      </c>
      <c r="Y2877" s="78">
        <v>-6443</v>
      </c>
      <c r="Z2877" s="78">
        <v>-9854</v>
      </c>
      <c r="AA2877" s="78">
        <v>94.37</v>
      </c>
      <c r="AB2877" s="78">
        <v>125.84</v>
      </c>
      <c r="AC2877" s="78">
        <v>-13396</v>
      </c>
      <c r="AD2877" s="104">
        <v>-4.3039399999999999</v>
      </c>
      <c r="AE2877" s="78">
        <v>25809</v>
      </c>
      <c r="AF2877" s="104">
        <v>0.36836000000000002</v>
      </c>
      <c r="AG2877" s="78">
        <v>10659</v>
      </c>
      <c r="AH2877" s="104">
        <v>2.3281200000000002</v>
      </c>
      <c r="AI2877" s="78">
        <v>1274</v>
      </c>
      <c r="AJ2877" s="104">
        <v>-0.17668</v>
      </c>
      <c r="AK2877" s="78">
        <v>18000</v>
      </c>
      <c r="AL2877" s="78">
        <v>16000</v>
      </c>
      <c r="AM2877" s="8">
        <v>17400</v>
      </c>
      <c r="AN2877" s="78">
        <v>332</v>
      </c>
      <c r="AO2877" s="78">
        <v>17400</v>
      </c>
      <c r="AP2877" s="78">
        <v>16700</v>
      </c>
      <c r="AQ2877" s="78">
        <v>17400</v>
      </c>
      <c r="AR2877" s="78">
        <v>790</v>
      </c>
      <c r="AS2877" s="78">
        <v>17600</v>
      </c>
      <c r="AT2877" s="78">
        <v>17200</v>
      </c>
      <c r="AU2877" s="78">
        <v>17450</v>
      </c>
      <c r="AV2877" s="78">
        <v>116</v>
      </c>
      <c r="AW2877" s="77">
        <v>19.03</v>
      </c>
      <c r="AX2877" s="144">
        <f t="shared" si="309"/>
        <v>0.06</v>
      </c>
      <c r="AY2877" s="144">
        <f t="shared" si="310"/>
        <v>0.1</v>
      </c>
      <c r="AZ2877" s="144">
        <f t="shared" si="311"/>
        <v>0.17</v>
      </c>
      <c r="BA2877" s="54">
        <f t="shared" si="312"/>
        <v>24.764136823161735</v>
      </c>
      <c r="BB2877" s="54">
        <f t="shared" si="313"/>
        <v>16.690863176838263</v>
      </c>
    </row>
    <row r="2878" spans="1:54" x14ac:dyDescent="0.25">
      <c r="A2878" s="3">
        <v>44447</v>
      </c>
      <c r="B2878" s="77">
        <v>17270.490000000002</v>
      </c>
      <c r="C2878" s="77">
        <v>3256.8554100000001</v>
      </c>
      <c r="D2878" s="77">
        <v>-10.757100000000001</v>
      </c>
      <c r="E2878" s="77">
        <f t="shared" si="308"/>
        <v>398.64749999999981</v>
      </c>
      <c r="F2878" s="77">
        <v>-4.3452000000000002</v>
      </c>
      <c r="G2878" s="77">
        <v>-70.405799999999999</v>
      </c>
      <c r="H2878" t="s">
        <v>2050</v>
      </c>
      <c r="I2878" s="78">
        <v>17262</v>
      </c>
      <c r="J2878">
        <v>202109</v>
      </c>
      <c r="K2878" s="78">
        <v>17262</v>
      </c>
      <c r="L2878" s="77">
        <f t="shared" si="307"/>
        <v>-8.4900000000016007</v>
      </c>
      <c r="M2878" s="78">
        <v>-14197</v>
      </c>
      <c r="N2878" s="78">
        <v>-488.51799999999997</v>
      </c>
      <c r="O2878" s="78">
        <v>3366</v>
      </c>
      <c r="P2878" s="78">
        <v>29.071929999999998</v>
      </c>
      <c r="Q2878" s="144">
        <v>-13355.5</v>
      </c>
      <c r="R2878" s="78">
        <v>-810</v>
      </c>
      <c r="S2878" s="78">
        <v>6612</v>
      </c>
      <c r="T2878" s="78">
        <v>5739</v>
      </c>
      <c r="U2878" s="78">
        <v>54005</v>
      </c>
      <c r="V2878" s="219">
        <v>-0.10626793815387464</v>
      </c>
      <c r="W2878" s="78">
        <v>-8076</v>
      </c>
      <c r="X2878" s="78">
        <v>-12376</v>
      </c>
      <c r="Y2878" s="78">
        <v>-6129</v>
      </c>
      <c r="Z2878" s="78">
        <v>-10113</v>
      </c>
      <c r="AA2878" s="78">
        <v>95.88</v>
      </c>
      <c r="AB2878" s="78">
        <v>117.75</v>
      </c>
      <c r="AC2878" s="78">
        <v>-12973</v>
      </c>
      <c r="AD2878" s="104">
        <v>-3.4069799999999999</v>
      </c>
      <c r="AE2878" s="78">
        <v>22091</v>
      </c>
      <c r="AF2878" s="104">
        <v>5.7790000000000001E-2</v>
      </c>
      <c r="AG2878" s="78">
        <v>15864</v>
      </c>
      <c r="AH2878" s="104">
        <v>1.85683</v>
      </c>
      <c r="AI2878" s="78">
        <v>-10648</v>
      </c>
      <c r="AJ2878" s="104">
        <v>-0.10678</v>
      </c>
      <c r="AK2878" s="78">
        <v>17800</v>
      </c>
      <c r="AL2878" s="78">
        <v>16000</v>
      </c>
      <c r="AM2878" s="8">
        <v>17250</v>
      </c>
      <c r="AN2878" s="78">
        <v>326</v>
      </c>
      <c r="AO2878" s="78">
        <v>18100</v>
      </c>
      <c r="AP2878" s="78">
        <v>16000</v>
      </c>
      <c r="AQ2878" s="78">
        <v>17200</v>
      </c>
      <c r="AR2878" s="78">
        <v>801</v>
      </c>
      <c r="AS2878" s="78">
        <v>17800</v>
      </c>
      <c r="AT2878" s="78">
        <v>16000</v>
      </c>
      <c r="AU2878" s="78">
        <v>17250</v>
      </c>
      <c r="AV2878" s="78">
        <v>326</v>
      </c>
      <c r="AW2878" s="77">
        <v>19.38</v>
      </c>
      <c r="AX2878" s="144">
        <f t="shared" si="309"/>
        <v>0.24</v>
      </c>
      <c r="AY2878" s="144">
        <f t="shared" si="310"/>
        <v>0.24</v>
      </c>
      <c r="AZ2878" s="144">
        <f t="shared" si="311"/>
        <v>0.26</v>
      </c>
      <c r="BA2878" s="54">
        <f t="shared" si="312"/>
        <v>24.730198002239099</v>
      </c>
      <c r="BB2878" s="54">
        <f t="shared" si="313"/>
        <v>16.570801997760903</v>
      </c>
    </row>
    <row r="2879" spans="1:54" x14ac:dyDescent="0.25">
      <c r="A2879" s="3">
        <v>44448</v>
      </c>
      <c r="B2879" s="77">
        <v>17304.330000000002</v>
      </c>
      <c r="C2879" s="77">
        <v>2469.1472100000001</v>
      </c>
      <c r="D2879" s="77">
        <v>-6.3154999999999992</v>
      </c>
      <c r="E2879" s="77">
        <f t="shared" si="308"/>
        <v>340.91779999999989</v>
      </c>
      <c r="F2879" s="77">
        <v>3.3757999999999999</v>
      </c>
      <c r="G2879" s="77">
        <v>-5.0650000000000004</v>
      </c>
      <c r="H2879">
        <v>0</v>
      </c>
      <c r="I2879" s="78">
        <v>17235</v>
      </c>
      <c r="J2879">
        <v>202109</v>
      </c>
      <c r="K2879" s="78">
        <v>17235</v>
      </c>
      <c r="L2879" s="77">
        <f t="shared" si="307"/>
        <v>-69.330000000001746</v>
      </c>
      <c r="M2879" s="78">
        <v>-11655</v>
      </c>
      <c r="N2879" s="78">
        <v>-400.29079999999999</v>
      </c>
      <c r="O2879" s="78">
        <v>-4087</v>
      </c>
      <c r="P2879" s="78">
        <v>-35.197839999999999</v>
      </c>
      <c r="Q2879" s="144">
        <v>-12676.75</v>
      </c>
      <c r="R2879" s="78">
        <v>-1546</v>
      </c>
      <c r="S2879" s="78">
        <v>7178</v>
      </c>
      <c r="T2879" s="78">
        <v>-469</v>
      </c>
      <c r="U2879" s="78">
        <v>47541</v>
      </c>
      <c r="V2879" s="219">
        <v>9.8651690120106859E-3</v>
      </c>
      <c r="W2879" s="78">
        <v>-8604</v>
      </c>
      <c r="X2879" s="78">
        <v>-12904</v>
      </c>
      <c r="Y2879" s="78">
        <v>-6229</v>
      </c>
      <c r="Z2879" s="78">
        <v>-10197</v>
      </c>
      <c r="AA2879" s="78">
        <v>110.31</v>
      </c>
      <c r="AB2879" s="78">
        <v>120.53</v>
      </c>
      <c r="AC2879" s="78">
        <v>-8330</v>
      </c>
      <c r="AD2879" s="104">
        <v>-3.0868799999999998</v>
      </c>
      <c r="AE2879" s="78">
        <v>21480</v>
      </c>
      <c r="AF2879" s="104">
        <v>-8.5989999999999997E-2</v>
      </c>
      <c r="AG2879" s="78">
        <v>12642</v>
      </c>
      <c r="AH2879" s="104">
        <v>1.5717300000000001</v>
      </c>
      <c r="AI2879" s="78">
        <v>-8896</v>
      </c>
      <c r="AJ2879" s="104">
        <v>-0.11051999999999999</v>
      </c>
      <c r="AK2879" s="78">
        <v>17400</v>
      </c>
      <c r="AL2879" s="78">
        <v>17000</v>
      </c>
      <c r="AM2879" s="8">
        <v>17250</v>
      </c>
      <c r="AN2879" s="78">
        <v>302</v>
      </c>
      <c r="AO2879" s="78">
        <v>17800</v>
      </c>
      <c r="AP2879" s="78">
        <v>16000</v>
      </c>
      <c r="AQ2879" s="78">
        <v>17200</v>
      </c>
      <c r="AR2879" s="78">
        <v>795</v>
      </c>
      <c r="AS2879" s="78">
        <v>17400</v>
      </c>
      <c r="AT2879" s="78">
        <v>17000</v>
      </c>
      <c r="AU2879" s="78">
        <v>17250</v>
      </c>
      <c r="AV2879" s="78">
        <v>302</v>
      </c>
      <c r="AW2879" s="77">
        <v>19.55</v>
      </c>
      <c r="AX2879" s="144">
        <f t="shared" si="309"/>
        <v>0.34</v>
      </c>
      <c r="AY2879" s="144">
        <f t="shared" si="310"/>
        <v>0.32</v>
      </c>
      <c r="AZ2879" s="144">
        <f t="shared" si="311"/>
        <v>0.31</v>
      </c>
      <c r="BA2879" s="54">
        <f t="shared" si="312"/>
        <v>24.726352960901771</v>
      </c>
      <c r="BB2879" s="54">
        <f t="shared" si="313"/>
        <v>16.601647039098232</v>
      </c>
    </row>
    <row r="2880" spans="1:54" x14ac:dyDescent="0.25">
      <c r="A2880" s="3">
        <v>44449</v>
      </c>
      <c r="B2880" s="77">
        <v>17474.57</v>
      </c>
      <c r="C2880" s="77">
        <v>2685.5069100000001</v>
      </c>
      <c r="D2880" s="77">
        <v>149.68639999999999</v>
      </c>
      <c r="E2880" s="77">
        <f t="shared" si="308"/>
        <v>727.00829999999974</v>
      </c>
      <c r="F2880" s="77">
        <v>4.5738000000000003</v>
      </c>
      <c r="G2880" s="77">
        <v>25.748200000000001</v>
      </c>
      <c r="H2880">
        <v>0</v>
      </c>
      <c r="I2880" s="78">
        <v>17473</v>
      </c>
      <c r="J2880">
        <v>202109</v>
      </c>
      <c r="K2880" s="78">
        <v>17473</v>
      </c>
      <c r="L2880" s="77">
        <f t="shared" si="307"/>
        <v>-1.569999999999709</v>
      </c>
      <c r="M2880" s="78">
        <v>-14302</v>
      </c>
      <c r="N2880" s="78">
        <v>-498.10593</v>
      </c>
      <c r="O2880" s="78">
        <v>-1336</v>
      </c>
      <c r="P2880" s="78">
        <v>-11.663460000000001</v>
      </c>
      <c r="Q2880" s="144">
        <v>-14636</v>
      </c>
      <c r="R2880" s="78">
        <v>-959</v>
      </c>
      <c r="S2880" s="78">
        <v>7455</v>
      </c>
      <c r="T2880" s="78">
        <v>2149</v>
      </c>
      <c r="U2880" s="78">
        <v>53712</v>
      </c>
      <c r="V2880" s="219">
        <v>-4.0009681263032469E-2</v>
      </c>
      <c r="W2880" s="78">
        <v>-10114</v>
      </c>
      <c r="X2880" s="78">
        <v>-14414</v>
      </c>
      <c r="Y2880" s="78">
        <v>-8218</v>
      </c>
      <c r="Z2880" s="78">
        <v>-11900</v>
      </c>
      <c r="AA2880" s="78">
        <v>120.93</v>
      </c>
      <c r="AB2880" s="78">
        <v>137.80000000000001</v>
      </c>
      <c r="AC2880" s="78">
        <v>-9692</v>
      </c>
      <c r="AD2880" s="104">
        <v>-4.4113699999999998</v>
      </c>
      <c r="AE2880" s="78">
        <v>24747</v>
      </c>
      <c r="AF2880" s="104">
        <v>0.11347</v>
      </c>
      <c r="AG2880" s="78">
        <v>17404</v>
      </c>
      <c r="AH2880" s="104">
        <v>2.6917</v>
      </c>
      <c r="AI2880" s="78">
        <v>-10222</v>
      </c>
      <c r="AJ2880" s="104">
        <v>-4.2659999999999997E-2</v>
      </c>
      <c r="AK2880" s="78">
        <v>17500</v>
      </c>
      <c r="AL2880" s="78">
        <v>17000</v>
      </c>
      <c r="AM2880" s="8">
        <v>17500</v>
      </c>
      <c r="AN2880" s="78">
        <v>222</v>
      </c>
      <c r="AO2880" s="78">
        <v>18300</v>
      </c>
      <c r="AP2880" s="78">
        <v>16000</v>
      </c>
      <c r="AQ2880" s="78">
        <v>17400</v>
      </c>
      <c r="AR2880" s="78">
        <v>753</v>
      </c>
      <c r="AS2880" s="78">
        <v>17500</v>
      </c>
      <c r="AT2880" s="78">
        <v>17000</v>
      </c>
      <c r="AU2880" s="78">
        <v>17500</v>
      </c>
      <c r="AV2880" s="78">
        <v>222</v>
      </c>
      <c r="AW2880" s="77">
        <v>18.309999999999999</v>
      </c>
      <c r="AX2880" s="144">
        <f t="shared" si="309"/>
        <v>0</v>
      </c>
      <c r="AY2880" s="144">
        <f t="shared" si="310"/>
        <v>0</v>
      </c>
      <c r="AZ2880" s="144">
        <f t="shared" si="311"/>
        <v>0.06</v>
      </c>
      <c r="BA2880" s="54">
        <f t="shared" si="312"/>
        <v>24.753151672840847</v>
      </c>
      <c r="BB2880" s="54">
        <f t="shared" si="313"/>
        <v>16.359848327159153</v>
      </c>
    </row>
    <row r="2881" spans="1:54" x14ac:dyDescent="0.25">
      <c r="A2881" s="3">
        <v>44452</v>
      </c>
      <c r="B2881" s="77">
        <v>17446.310000000001</v>
      </c>
      <c r="C2881" s="77">
        <v>2607.4319399999999</v>
      </c>
      <c r="D2881" s="77">
        <v>-5.5237999999999996</v>
      </c>
      <c r="E2881" s="77">
        <f t="shared" si="308"/>
        <v>669.94609999999977</v>
      </c>
      <c r="F2881" s="77">
        <v>1.2619</v>
      </c>
      <c r="G2881" s="77">
        <v>-8.0013000000000005</v>
      </c>
      <c r="H2881">
        <v>0</v>
      </c>
      <c r="I2881" s="78">
        <v>17442</v>
      </c>
      <c r="J2881">
        <v>202109</v>
      </c>
      <c r="K2881" s="78">
        <v>17442</v>
      </c>
      <c r="L2881" s="77">
        <f t="shared" si="307"/>
        <v>-4.3100000000013097</v>
      </c>
      <c r="M2881" s="78">
        <v>-15403</v>
      </c>
      <c r="N2881" s="78">
        <v>-534.61528999999996</v>
      </c>
      <c r="O2881" s="78">
        <v>-6064</v>
      </c>
      <c r="P2881" s="78">
        <v>-52.83193</v>
      </c>
      <c r="Q2881" s="144">
        <v>-16919</v>
      </c>
      <c r="R2881" s="78">
        <v>-1098</v>
      </c>
      <c r="S2881" s="78">
        <v>8346</v>
      </c>
      <c r="T2881" s="78">
        <v>-2285</v>
      </c>
      <c r="U2881" s="78">
        <v>51538</v>
      </c>
      <c r="V2881" s="219">
        <v>4.4336217936280023E-2</v>
      </c>
      <c r="W2881" s="78">
        <v>-8896</v>
      </c>
      <c r="X2881" s="78">
        <v>-13433</v>
      </c>
      <c r="Y2881" s="78">
        <v>-7491</v>
      </c>
      <c r="Z2881" s="78">
        <v>-6982</v>
      </c>
      <c r="AA2881" s="78">
        <v>119.57</v>
      </c>
      <c r="AB2881" s="78">
        <v>141.62</v>
      </c>
      <c r="AC2881" s="78">
        <v>-7434</v>
      </c>
      <c r="AD2881" s="104">
        <v>-4.0474300000000003</v>
      </c>
      <c r="AE2881" s="78">
        <v>25179</v>
      </c>
      <c r="AF2881" s="104">
        <v>-6.9470000000000004E-2</v>
      </c>
      <c r="AG2881" s="78">
        <v>10659</v>
      </c>
      <c r="AH2881" s="104">
        <v>2.11103</v>
      </c>
      <c r="AI2881" s="78">
        <v>-4667</v>
      </c>
      <c r="AJ2881" s="104">
        <v>0.24731</v>
      </c>
      <c r="AK2881" s="78">
        <v>17500</v>
      </c>
      <c r="AL2881" s="78">
        <v>17000</v>
      </c>
      <c r="AM2881" s="8">
        <v>17450</v>
      </c>
      <c r="AN2881" s="78">
        <v>173</v>
      </c>
      <c r="AO2881" s="78">
        <v>18300</v>
      </c>
      <c r="AP2881" s="78">
        <v>16000</v>
      </c>
      <c r="AQ2881" s="78">
        <v>17400</v>
      </c>
      <c r="AR2881" s="78">
        <v>724</v>
      </c>
      <c r="AS2881" s="78">
        <v>17500</v>
      </c>
      <c r="AT2881" s="78">
        <v>17000</v>
      </c>
      <c r="AU2881" s="78">
        <v>17450</v>
      </c>
      <c r="AV2881" s="78">
        <v>173</v>
      </c>
      <c r="AW2881" s="77">
        <v>16.88</v>
      </c>
      <c r="AX2881" s="144">
        <f t="shared" si="309"/>
        <v>0</v>
      </c>
      <c r="AY2881" s="144">
        <f t="shared" si="310"/>
        <v>0</v>
      </c>
      <c r="AZ2881" s="144">
        <f t="shared" si="311"/>
        <v>0.01</v>
      </c>
      <c r="BA2881" s="54">
        <f t="shared" si="312"/>
        <v>24.83823209294572</v>
      </c>
      <c r="BB2881" s="54">
        <f t="shared" si="313"/>
        <v>15.849767907054282</v>
      </c>
    </row>
    <row r="2882" spans="1:54" x14ac:dyDescent="0.25">
      <c r="A2882" s="3">
        <v>44453</v>
      </c>
      <c r="B2882" s="77">
        <v>17434.900000000001</v>
      </c>
      <c r="C2882" s="77">
        <v>2618.6480799999999</v>
      </c>
      <c r="D2882" s="77">
        <v>65.47</v>
      </c>
      <c r="E2882" s="77">
        <f t="shared" si="308"/>
        <v>822.73299999999983</v>
      </c>
      <c r="F2882" s="77">
        <v>7.5103999999999997</v>
      </c>
      <c r="G2882" s="77">
        <v>-7.0533999999999999</v>
      </c>
      <c r="H2882">
        <v>0</v>
      </c>
      <c r="I2882" s="78">
        <v>17461</v>
      </c>
      <c r="J2882">
        <v>202109</v>
      </c>
      <c r="K2882" s="78">
        <v>17461</v>
      </c>
      <c r="L2882" s="77">
        <f t="shared" si="307"/>
        <v>26.099999999998545</v>
      </c>
      <c r="M2882" s="78">
        <v>-15368</v>
      </c>
      <c r="N2882" s="78">
        <v>-534.08370000000002</v>
      </c>
      <c r="O2882" s="78">
        <v>-3628</v>
      </c>
      <c r="P2882" s="78">
        <v>-31.638649999999998</v>
      </c>
      <c r="Q2882" s="144">
        <v>-16275</v>
      </c>
      <c r="R2882" s="78">
        <v>-983</v>
      </c>
      <c r="S2882" s="78">
        <v>7332</v>
      </c>
      <c r="T2882" s="78">
        <v>-872</v>
      </c>
      <c r="U2882" s="78">
        <v>50045</v>
      </c>
      <c r="V2882" s="219">
        <v>1.742431811369767E-2</v>
      </c>
      <c r="W2882" s="78">
        <v>-7836</v>
      </c>
      <c r="X2882" s="78">
        <v>-12516</v>
      </c>
      <c r="Y2882" s="78">
        <v>-5647</v>
      </c>
      <c r="Z2882" s="78">
        <v>-7732</v>
      </c>
      <c r="AA2882" s="78">
        <v>120.05</v>
      </c>
      <c r="AB2882" s="78">
        <v>137.16</v>
      </c>
      <c r="AC2882" s="78">
        <v>-8582</v>
      </c>
      <c r="AD2882" s="104">
        <v>-4.2357100000000001</v>
      </c>
      <c r="AE2882" s="78">
        <v>29949</v>
      </c>
      <c r="AF2882" s="104">
        <v>-7.3480000000000004E-2</v>
      </c>
      <c r="AG2882" s="78">
        <v>17745</v>
      </c>
      <c r="AH2882" s="104">
        <v>2.3273600000000001</v>
      </c>
      <c r="AI2882" s="78">
        <v>-17983</v>
      </c>
      <c r="AJ2882" s="104">
        <v>-2.5069999999999999E-2</v>
      </c>
      <c r="AK2882" s="78">
        <v>17600</v>
      </c>
      <c r="AL2882" s="78">
        <v>17000</v>
      </c>
      <c r="AM2882" s="8">
        <v>17450</v>
      </c>
      <c r="AN2882" s="78">
        <v>119</v>
      </c>
      <c r="AO2882" s="78">
        <v>18000</v>
      </c>
      <c r="AP2882" s="78">
        <v>16000</v>
      </c>
      <c r="AQ2882" s="78">
        <v>17400</v>
      </c>
      <c r="AR2882" s="78">
        <v>700</v>
      </c>
      <c r="AS2882" s="78">
        <v>17600</v>
      </c>
      <c r="AT2882" s="78">
        <v>17000</v>
      </c>
      <c r="AU2882" s="78">
        <v>17450</v>
      </c>
      <c r="AV2882" s="78">
        <v>119</v>
      </c>
      <c r="AW2882" s="77">
        <v>17.09</v>
      </c>
      <c r="AX2882" s="144">
        <f t="shared" si="309"/>
        <v>0.03</v>
      </c>
      <c r="AY2882" s="144">
        <f t="shared" si="310"/>
        <v>0.02</v>
      </c>
      <c r="AZ2882" s="144">
        <f t="shared" si="311"/>
        <v>0.02</v>
      </c>
      <c r="BA2882" s="54">
        <f t="shared" si="312"/>
        <v>24.492720848051249</v>
      </c>
      <c r="BB2882" s="54">
        <f t="shared" si="313"/>
        <v>15.558279151948748</v>
      </c>
    </row>
    <row r="2883" spans="1:54" x14ac:dyDescent="0.25">
      <c r="A2883" s="3">
        <v>44454</v>
      </c>
      <c r="B2883" s="77">
        <v>17354</v>
      </c>
      <c r="C2883" s="77">
        <v>2698.2615999999998</v>
      </c>
      <c r="D2883" s="77">
        <v>18.612000000000002</v>
      </c>
      <c r="E2883" s="77">
        <f t="shared" si="308"/>
        <v>863.8299999999997</v>
      </c>
      <c r="F2883" s="77">
        <v>23.273899999999998</v>
      </c>
      <c r="G2883" s="77">
        <v>-78.117900000000006</v>
      </c>
      <c r="H2883" t="s">
        <v>2051</v>
      </c>
      <c r="I2883" s="78">
        <v>17382</v>
      </c>
      <c r="J2883">
        <v>202110</v>
      </c>
      <c r="K2883" s="78">
        <v>17323</v>
      </c>
      <c r="L2883" s="77">
        <f t="shared" ref="L2883:L2946" si="314">K2883-B2883</f>
        <v>-31</v>
      </c>
      <c r="M2883" s="78">
        <v>-15086</v>
      </c>
      <c r="N2883" s="78">
        <v>-521.96015999999997</v>
      </c>
      <c r="O2883" s="78">
        <v>-3543</v>
      </c>
      <c r="P2883" s="78">
        <v>-30.69736</v>
      </c>
      <c r="Q2883" s="144">
        <v>-15971.75</v>
      </c>
      <c r="R2883" s="78">
        <v>-2063</v>
      </c>
      <c r="S2883" s="78">
        <v>11375</v>
      </c>
      <c r="T2883" s="78">
        <v>-2790</v>
      </c>
      <c r="U2883" s="78">
        <v>28272</v>
      </c>
      <c r="V2883" s="219">
        <v>9.8684210526315791E-2</v>
      </c>
      <c r="W2883" s="78">
        <v>-6588</v>
      </c>
      <c r="X2883" s="78">
        <v>-10888</v>
      </c>
      <c r="Y2883" s="78">
        <v>-5172</v>
      </c>
      <c r="Z2883" s="78">
        <v>-9940</v>
      </c>
      <c r="AA2883" s="78">
        <v>96.97</v>
      </c>
      <c r="AB2883" s="78">
        <v>115.43</v>
      </c>
      <c r="AC2883" s="78">
        <v>-9494</v>
      </c>
      <c r="AD2883" s="104">
        <v>-0.77854000000000001</v>
      </c>
      <c r="AE2883" s="78">
        <v>8589</v>
      </c>
      <c r="AF2883" s="104">
        <v>-0.11358</v>
      </c>
      <c r="AG2883" s="78">
        <v>13299</v>
      </c>
      <c r="AH2883" s="104">
        <v>1.0367200000000001</v>
      </c>
      <c r="AI2883" s="78">
        <v>4521</v>
      </c>
      <c r="AJ2883" s="104">
        <v>1.6709999999999999E-2</v>
      </c>
      <c r="AK2883" s="78">
        <v>18000</v>
      </c>
      <c r="AL2883" s="78">
        <v>16000</v>
      </c>
      <c r="AM2883" s="8">
        <v>17300</v>
      </c>
      <c r="AN2883" s="78">
        <v>676</v>
      </c>
      <c r="AO2883" s="78">
        <v>20100</v>
      </c>
      <c r="AP2883" s="78">
        <v>16700</v>
      </c>
      <c r="AQ2883" s="78">
        <v>17300</v>
      </c>
      <c r="AR2883" s="78">
        <v>985</v>
      </c>
      <c r="AS2883" s="78">
        <v>17650</v>
      </c>
      <c r="AT2883" s="78">
        <v>16800</v>
      </c>
      <c r="AU2883" s="78">
        <v>17350</v>
      </c>
      <c r="AV2883" s="78">
        <v>249</v>
      </c>
      <c r="AW2883" s="77">
        <v>17.559999999999999</v>
      </c>
      <c r="AX2883" s="144">
        <f t="shared" si="309"/>
        <v>0.06</v>
      </c>
      <c r="AY2883" s="144">
        <f t="shared" si="310"/>
        <v>0.04</v>
      </c>
      <c r="AZ2883" s="144">
        <f t="shared" si="311"/>
        <v>0.05</v>
      </c>
      <c r="BA2883" s="54">
        <f t="shared" si="312"/>
        <v>24.461924341840007</v>
      </c>
      <c r="BB2883" s="54">
        <f t="shared" si="313"/>
        <v>15.283075658159998</v>
      </c>
    </row>
    <row r="2884" spans="1:54" x14ac:dyDescent="0.25">
      <c r="A2884" s="3">
        <v>44455</v>
      </c>
      <c r="B2884" s="77">
        <v>17278.7</v>
      </c>
      <c r="C2884" s="77">
        <v>2425.7720899999999</v>
      </c>
      <c r="D2884" s="77">
        <v>-49.792000000000002</v>
      </c>
      <c r="E2884" s="77">
        <f t="shared" si="308"/>
        <v>1310.8783000000003</v>
      </c>
      <c r="F2884" s="77">
        <v>5.1592999999999991</v>
      </c>
      <c r="G2884" s="77">
        <v>-26.3704</v>
      </c>
      <c r="H2884">
        <v>0</v>
      </c>
      <c r="I2884" s="78">
        <v>17248</v>
      </c>
      <c r="J2884">
        <v>202110</v>
      </c>
      <c r="K2884" s="78">
        <v>17248</v>
      </c>
      <c r="L2884" s="77">
        <f t="shared" si="314"/>
        <v>-30.700000000000728</v>
      </c>
      <c r="M2884" s="78">
        <v>-17997</v>
      </c>
      <c r="N2884" s="78">
        <v>-620.04357000000005</v>
      </c>
      <c r="O2884" s="78">
        <v>-6649</v>
      </c>
      <c r="P2884" s="78">
        <v>-57.336170000000003</v>
      </c>
      <c r="Q2884" s="144">
        <v>-19659.25</v>
      </c>
      <c r="R2884" s="78">
        <v>-2363</v>
      </c>
      <c r="S2884" s="78">
        <v>11880</v>
      </c>
      <c r="T2884" s="78">
        <v>-5348</v>
      </c>
      <c r="U2884" s="78">
        <v>38364</v>
      </c>
      <c r="V2884" s="219">
        <v>0.13940152226045252</v>
      </c>
      <c r="W2884" s="78">
        <v>-6897</v>
      </c>
      <c r="X2884" s="78">
        <v>-11397</v>
      </c>
      <c r="Y2884" s="78">
        <v>-4592</v>
      </c>
      <c r="Z2884" s="78">
        <v>-9791</v>
      </c>
      <c r="AA2884" s="78">
        <v>91.91</v>
      </c>
      <c r="AB2884" s="78">
        <v>103.71</v>
      </c>
      <c r="AC2884" s="78">
        <v>-10742</v>
      </c>
      <c r="AD2884" s="104">
        <v>-0.89498</v>
      </c>
      <c r="AE2884" s="78">
        <v>13746</v>
      </c>
      <c r="AF2884" s="104">
        <v>-2.4499999999999999E-3</v>
      </c>
      <c r="AG2884" s="78">
        <v>14641</v>
      </c>
      <c r="AH2884" s="104">
        <v>0.82538999999999996</v>
      </c>
      <c r="AI2884" s="78">
        <v>12077</v>
      </c>
      <c r="AJ2884" s="104">
        <v>-1.66E-3</v>
      </c>
      <c r="AK2884" s="78">
        <v>18000</v>
      </c>
      <c r="AL2884" s="78">
        <v>16000</v>
      </c>
      <c r="AM2884" s="8">
        <v>17200</v>
      </c>
      <c r="AN2884" s="78">
        <v>665</v>
      </c>
      <c r="AO2884" s="78">
        <v>20100</v>
      </c>
      <c r="AP2884" s="78">
        <v>16700</v>
      </c>
      <c r="AQ2884" s="78">
        <v>17200</v>
      </c>
      <c r="AR2884" s="78">
        <v>1005</v>
      </c>
      <c r="AS2884" s="78">
        <v>17650</v>
      </c>
      <c r="AT2884" s="78">
        <v>16800</v>
      </c>
      <c r="AU2884" s="78">
        <v>17300</v>
      </c>
      <c r="AV2884" s="78">
        <v>214</v>
      </c>
      <c r="AW2884" s="77">
        <v>17.309999999999999</v>
      </c>
      <c r="AX2884" s="144">
        <f t="shared" si="309"/>
        <v>0.06</v>
      </c>
      <c r="AY2884" s="144">
        <f t="shared" si="310"/>
        <v>0.04</v>
      </c>
      <c r="AZ2884" s="144">
        <f t="shared" si="311"/>
        <v>0.05</v>
      </c>
      <c r="BA2884" s="54">
        <f t="shared" si="312"/>
        <v>23.776609358587265</v>
      </c>
      <c r="BB2884" s="54">
        <f t="shared" si="313"/>
        <v>15.281390641412733</v>
      </c>
    </row>
    <row r="2885" spans="1:54" x14ac:dyDescent="0.25">
      <c r="A2885" s="3">
        <v>44456</v>
      </c>
      <c r="B2885" s="77">
        <v>17276.79</v>
      </c>
      <c r="C2885" s="77">
        <v>3164.5867699999999</v>
      </c>
      <c r="D2885" s="77">
        <v>16.186600000000002</v>
      </c>
      <c r="E2885" s="77">
        <f t="shared" si="308"/>
        <v>1457.0243000000003</v>
      </c>
      <c r="F2885" s="77">
        <v>12.0876</v>
      </c>
      <c r="G2885" s="77">
        <v>5.5633000000000008</v>
      </c>
      <c r="H2885">
        <v>0</v>
      </c>
      <c r="I2885" s="78">
        <v>17298</v>
      </c>
      <c r="J2885">
        <v>202110</v>
      </c>
      <c r="K2885" s="78">
        <v>17298</v>
      </c>
      <c r="L2885" s="77">
        <f t="shared" si="314"/>
        <v>21.209999999999127</v>
      </c>
      <c r="M2885" s="78">
        <v>-16613</v>
      </c>
      <c r="N2885" s="78">
        <v>-573.76963000000001</v>
      </c>
      <c r="O2885" s="78">
        <v>-2264</v>
      </c>
      <c r="P2885" s="78">
        <v>-19.57968</v>
      </c>
      <c r="Q2885" s="144">
        <v>-17179</v>
      </c>
      <c r="R2885" s="78">
        <v>-2289</v>
      </c>
      <c r="S2885" s="78">
        <v>10753</v>
      </c>
      <c r="T2885" s="78">
        <v>-1931</v>
      </c>
      <c r="U2885" s="78">
        <v>36625</v>
      </c>
      <c r="V2885" s="219">
        <v>5.2723549488054605E-2</v>
      </c>
      <c r="W2885" s="78">
        <v>-5874</v>
      </c>
      <c r="X2885" s="78">
        <v>-7073</v>
      </c>
      <c r="Y2885" s="78">
        <v>-4018</v>
      </c>
      <c r="Z2885" s="78">
        <v>-8016</v>
      </c>
      <c r="AA2885" s="78">
        <v>106.62</v>
      </c>
      <c r="AB2885" s="78">
        <v>111.92</v>
      </c>
      <c r="AC2885" s="78">
        <v>-9562</v>
      </c>
      <c r="AD2885" s="104">
        <v>-0.85909999999999997</v>
      </c>
      <c r="AE2885" s="78">
        <v>16736</v>
      </c>
      <c r="AF2885" s="104">
        <v>0.24265999999999999</v>
      </c>
      <c r="AG2885" s="78">
        <v>23151</v>
      </c>
      <c r="AH2885" s="104">
        <v>1.02193</v>
      </c>
      <c r="AI2885" s="78">
        <v>6830</v>
      </c>
      <c r="AJ2885" s="104">
        <v>-0.42975000000000002</v>
      </c>
      <c r="AK2885" s="78">
        <v>18000</v>
      </c>
      <c r="AL2885" s="78">
        <v>16000</v>
      </c>
      <c r="AM2885" s="8">
        <v>17300</v>
      </c>
      <c r="AN2885" s="78">
        <v>640</v>
      </c>
      <c r="AO2885" s="78">
        <v>20100</v>
      </c>
      <c r="AP2885" s="78">
        <v>16600</v>
      </c>
      <c r="AQ2885" s="78">
        <v>17300</v>
      </c>
      <c r="AR2885" s="78">
        <v>979</v>
      </c>
      <c r="AS2885" s="78">
        <v>17600</v>
      </c>
      <c r="AT2885" s="78">
        <v>17000</v>
      </c>
      <c r="AU2885" s="78">
        <v>17300</v>
      </c>
      <c r="AV2885" s="78">
        <v>173</v>
      </c>
      <c r="AW2885" s="77">
        <v>17.14</v>
      </c>
      <c r="AX2885" s="144">
        <f t="shared" si="309"/>
        <v>0.06</v>
      </c>
      <c r="AY2885" s="144">
        <f t="shared" si="310"/>
        <v>0.04</v>
      </c>
      <c r="AZ2885" s="144">
        <f t="shared" si="311"/>
        <v>0.04</v>
      </c>
      <c r="BA2885" s="54">
        <f t="shared" si="312"/>
        <v>21.893424559934868</v>
      </c>
      <c r="BB2885" s="54">
        <f t="shared" si="313"/>
        <v>16.22657544006513</v>
      </c>
    </row>
    <row r="2886" spans="1:54" x14ac:dyDescent="0.25">
      <c r="A2886" s="3">
        <v>44461</v>
      </c>
      <c r="B2886" s="77">
        <v>16925.82</v>
      </c>
      <c r="C2886" s="77">
        <v>2984.7863900000002</v>
      </c>
      <c r="D2886" s="77">
        <v>-355.61669999999998</v>
      </c>
      <c r="E2886" s="77">
        <f t="shared" si="308"/>
        <v>955.22590000000014</v>
      </c>
      <c r="F2886" s="77">
        <v>21.082600000000003</v>
      </c>
      <c r="G2886" s="77">
        <v>-93.4482</v>
      </c>
      <c r="H2886" t="s">
        <v>2052</v>
      </c>
      <c r="I2886" s="78">
        <v>16900</v>
      </c>
      <c r="J2886">
        <v>202110</v>
      </c>
      <c r="K2886" s="78">
        <v>16900</v>
      </c>
      <c r="L2886" s="77">
        <f t="shared" si="314"/>
        <v>-25.819999999999709</v>
      </c>
      <c r="M2886" s="78">
        <v>-17828</v>
      </c>
      <c r="N2886" s="78">
        <v>-601.78520000000003</v>
      </c>
      <c r="O2886" s="78">
        <v>-12042</v>
      </c>
      <c r="P2886" s="78">
        <v>-101.75551</v>
      </c>
      <c r="Q2886" s="144">
        <v>-20838.5</v>
      </c>
      <c r="R2886" s="78">
        <v>-4251</v>
      </c>
      <c r="S2886" s="78">
        <v>12973</v>
      </c>
      <c r="T2886" s="78">
        <v>-10132</v>
      </c>
      <c r="U2886" s="78">
        <v>43521</v>
      </c>
      <c r="V2886" s="219">
        <v>0.23280715057098872</v>
      </c>
      <c r="W2886" s="78">
        <v>-7059</v>
      </c>
      <c r="X2886" s="78">
        <v>-11359</v>
      </c>
      <c r="Y2886" s="78">
        <v>-5335</v>
      </c>
      <c r="Z2886" s="78">
        <v>-7903</v>
      </c>
      <c r="AA2886" s="78">
        <v>86.82</v>
      </c>
      <c r="AB2886" s="78">
        <v>106.4</v>
      </c>
      <c r="AC2886" s="78">
        <v>-9720</v>
      </c>
      <c r="AD2886" s="104">
        <v>-0.41421000000000002</v>
      </c>
      <c r="AE2886" s="78">
        <v>14381</v>
      </c>
      <c r="AF2886" s="104">
        <v>0.41969000000000001</v>
      </c>
      <c r="AG2886" s="78">
        <v>15035</v>
      </c>
      <c r="AH2886" s="104">
        <v>0.44486999999999999</v>
      </c>
      <c r="AI2886" s="78">
        <v>7708</v>
      </c>
      <c r="AJ2886" s="104">
        <v>-0.22273999999999999</v>
      </c>
      <c r="AK2886" s="78">
        <v>18000</v>
      </c>
      <c r="AL2886" s="78">
        <v>16000</v>
      </c>
      <c r="AM2886" s="8">
        <v>16900</v>
      </c>
      <c r="AN2886" s="78">
        <v>718</v>
      </c>
      <c r="AO2886" s="78">
        <v>20100</v>
      </c>
      <c r="AP2886" s="78">
        <v>16600</v>
      </c>
      <c r="AQ2886" s="78">
        <v>16900</v>
      </c>
      <c r="AR2886" s="78">
        <v>1085</v>
      </c>
      <c r="AS2886" s="78">
        <v>17400</v>
      </c>
      <c r="AT2886" s="78">
        <v>16600</v>
      </c>
      <c r="AU2886" s="78">
        <v>16900</v>
      </c>
      <c r="AV2886" s="78">
        <v>368</v>
      </c>
      <c r="AW2886" s="77">
        <v>21.71</v>
      </c>
      <c r="AX2886" s="144">
        <f t="shared" si="309"/>
        <v>0.86</v>
      </c>
      <c r="AY2886" s="144">
        <f t="shared" si="310"/>
        <v>0.79</v>
      </c>
      <c r="AZ2886" s="144">
        <f t="shared" si="311"/>
        <v>0.66</v>
      </c>
      <c r="BA2886" s="54">
        <f t="shared" si="312"/>
        <v>21.687326096742087</v>
      </c>
      <c r="BB2886" s="54">
        <f t="shared" si="313"/>
        <v>16.359673903257903</v>
      </c>
    </row>
    <row r="2887" spans="1:54" x14ac:dyDescent="0.25">
      <c r="A2887" s="3">
        <v>44462</v>
      </c>
      <c r="B2887" s="77">
        <v>17078.22</v>
      </c>
      <c r="C2887" s="77">
        <v>2538.4058799999998</v>
      </c>
      <c r="D2887" s="77">
        <v>35.904200000000003</v>
      </c>
      <c r="E2887" s="77">
        <f t="shared" si="308"/>
        <v>1103.8162000000002</v>
      </c>
      <c r="F2887" s="77">
        <v>-2.5762999999999998</v>
      </c>
      <c r="G2887" s="77">
        <v>-7.7427000000000001</v>
      </c>
      <c r="H2887">
        <v>0</v>
      </c>
      <c r="I2887" s="78">
        <v>17080</v>
      </c>
      <c r="J2887">
        <v>202110</v>
      </c>
      <c r="K2887" s="78">
        <v>17080</v>
      </c>
      <c r="L2887" s="77">
        <f t="shared" si="314"/>
        <v>1.7799999999988358</v>
      </c>
      <c r="M2887" s="78">
        <v>-16468</v>
      </c>
      <c r="N2887" s="78">
        <v>-561.79845999999998</v>
      </c>
      <c r="O2887" s="78">
        <v>-10029</v>
      </c>
      <c r="P2887" s="78">
        <v>-85.651079999999993</v>
      </c>
      <c r="Q2887" s="144">
        <v>-18975.25</v>
      </c>
      <c r="R2887" s="78">
        <v>-3812</v>
      </c>
      <c r="S2887" s="78">
        <v>13029</v>
      </c>
      <c r="T2887" s="78">
        <v>-9547</v>
      </c>
      <c r="U2887" s="78">
        <v>45581</v>
      </c>
      <c r="V2887" s="219">
        <v>0.20945130646541321</v>
      </c>
      <c r="W2887" s="78">
        <v>-7836</v>
      </c>
      <c r="X2887" s="78">
        <v>-11736</v>
      </c>
      <c r="Y2887" s="78">
        <v>-6890</v>
      </c>
      <c r="Z2887" s="78">
        <v>-8523</v>
      </c>
      <c r="AA2887" s="78">
        <v>106.14</v>
      </c>
      <c r="AB2887" s="78">
        <v>112.03</v>
      </c>
      <c r="AC2887" s="78">
        <v>-7472</v>
      </c>
      <c r="AD2887" s="104">
        <v>-0.47932999999999998</v>
      </c>
      <c r="AE2887" s="78">
        <v>18874</v>
      </c>
      <c r="AF2887" s="104">
        <v>0.58706999999999998</v>
      </c>
      <c r="AG2887" s="78">
        <v>28966</v>
      </c>
      <c r="AH2887" s="104">
        <v>0.83940000000000003</v>
      </c>
      <c r="AI2887" s="78">
        <v>8687</v>
      </c>
      <c r="AJ2887" s="104">
        <v>-0.49704999999999999</v>
      </c>
      <c r="AK2887" s="78">
        <v>18000</v>
      </c>
      <c r="AL2887" s="78">
        <v>16000</v>
      </c>
      <c r="AM2887" s="8">
        <v>17100</v>
      </c>
      <c r="AN2887" s="78">
        <v>636</v>
      </c>
      <c r="AO2887" s="78">
        <v>17700</v>
      </c>
      <c r="AP2887" s="78">
        <v>16600</v>
      </c>
      <c r="AQ2887" s="78">
        <v>17000</v>
      </c>
      <c r="AR2887" s="78">
        <v>984</v>
      </c>
      <c r="AS2887" s="78">
        <v>17400</v>
      </c>
      <c r="AT2887" s="78">
        <v>16300</v>
      </c>
      <c r="AU2887" s="78">
        <v>17100</v>
      </c>
      <c r="AV2887" s="78">
        <v>260</v>
      </c>
      <c r="AW2887" s="77">
        <v>19.91</v>
      </c>
      <c r="AX2887" s="144">
        <f t="shared" si="309"/>
        <v>0.55000000000000004</v>
      </c>
      <c r="AY2887" s="144">
        <f t="shared" si="310"/>
        <v>0.42</v>
      </c>
      <c r="AZ2887" s="144">
        <f t="shared" si="311"/>
        <v>0.41</v>
      </c>
      <c r="BA2887" s="54">
        <f t="shared" si="312"/>
        <v>21.549808512219091</v>
      </c>
      <c r="BB2887" s="54">
        <f t="shared" si="313"/>
        <v>16.41019148778091</v>
      </c>
    </row>
    <row r="2888" spans="1:54" x14ac:dyDescent="0.25">
      <c r="A2888" s="3">
        <v>44463</v>
      </c>
      <c r="B2888" s="77">
        <v>17260.189999999999</v>
      </c>
      <c r="C2888" s="77">
        <v>2789.1706399999998</v>
      </c>
      <c r="D2888" s="77">
        <v>79.0989</v>
      </c>
      <c r="E2888" s="77">
        <f t="shared" si="308"/>
        <v>1011.8569000000002</v>
      </c>
      <c r="F2888" s="77">
        <v>1.3440000000000001</v>
      </c>
      <c r="G2888" s="77">
        <v>8.5642999999999994</v>
      </c>
      <c r="H2888">
        <v>0</v>
      </c>
      <c r="I2888" s="78">
        <v>17250</v>
      </c>
      <c r="J2888">
        <v>202110</v>
      </c>
      <c r="K2888" s="78">
        <v>17250</v>
      </c>
      <c r="L2888" s="77">
        <f t="shared" si="314"/>
        <v>-10.18999999999869</v>
      </c>
      <c r="M2888" s="78">
        <v>-17463</v>
      </c>
      <c r="N2888" s="78">
        <v>-601.62671999999998</v>
      </c>
      <c r="O2888" s="78">
        <v>-9767</v>
      </c>
      <c r="P2888" s="78">
        <v>-84.235759999999999</v>
      </c>
      <c r="Q2888" s="144">
        <v>-19904.75</v>
      </c>
      <c r="R2888" s="78">
        <v>-3363</v>
      </c>
      <c r="S2888" s="78">
        <v>12566</v>
      </c>
      <c r="T2888" s="78">
        <v>-10769</v>
      </c>
      <c r="U2888" s="78">
        <v>49893</v>
      </c>
      <c r="V2888" s="219">
        <v>0.2158419016695729</v>
      </c>
      <c r="W2888" s="78">
        <v>-9574</v>
      </c>
      <c r="X2888" s="78">
        <v>-13474</v>
      </c>
      <c r="Y2888" s="78">
        <v>-8731</v>
      </c>
      <c r="Z2888" s="78">
        <v>-9773</v>
      </c>
      <c r="AA2888" s="78">
        <v>107.21</v>
      </c>
      <c r="AB2888" s="78">
        <v>111.4</v>
      </c>
      <c r="AC2888" s="78">
        <v>-827</v>
      </c>
      <c r="AD2888" s="104">
        <v>-0.63653999999999999</v>
      </c>
      <c r="AE2888" s="78">
        <v>21026</v>
      </c>
      <c r="AF2888" s="104">
        <v>0.41163</v>
      </c>
      <c r="AG2888" s="78">
        <v>30417</v>
      </c>
      <c r="AH2888" s="104">
        <v>0.96145999999999998</v>
      </c>
      <c r="AI2888" s="78">
        <v>806</v>
      </c>
      <c r="AJ2888" s="104">
        <v>-0.47958000000000001</v>
      </c>
      <c r="AK2888" s="78">
        <v>18000</v>
      </c>
      <c r="AL2888" s="78">
        <v>16000</v>
      </c>
      <c r="AM2888" s="8">
        <v>17200</v>
      </c>
      <c r="AN2888" s="78">
        <v>601</v>
      </c>
      <c r="AO2888" s="78">
        <v>17700</v>
      </c>
      <c r="AP2888" s="78">
        <v>16600</v>
      </c>
      <c r="AQ2888" s="78">
        <v>17200</v>
      </c>
      <c r="AR2888" s="78">
        <v>939</v>
      </c>
      <c r="AS2888" s="78">
        <v>17500</v>
      </c>
      <c r="AT2888" s="78">
        <v>16700</v>
      </c>
      <c r="AU2888" s="78">
        <v>17250</v>
      </c>
      <c r="AV2888" s="78">
        <v>205</v>
      </c>
      <c r="AW2888" s="77">
        <v>19.190000000000001</v>
      </c>
      <c r="AX2888" s="144">
        <f t="shared" si="309"/>
        <v>0.41</v>
      </c>
      <c r="AY2888" s="144">
        <f t="shared" si="310"/>
        <v>0.28000000000000003</v>
      </c>
      <c r="AZ2888" s="144">
        <f t="shared" si="311"/>
        <v>0.24</v>
      </c>
      <c r="BA2888" s="54">
        <f t="shared" si="312"/>
        <v>21.359222273273051</v>
      </c>
      <c r="BB2888" s="54">
        <f t="shared" si="313"/>
        <v>16.455777726726954</v>
      </c>
    </row>
    <row r="2889" spans="1:54" x14ac:dyDescent="0.25">
      <c r="A2889" s="3">
        <v>44466</v>
      </c>
      <c r="B2889" s="77">
        <v>17313.77</v>
      </c>
      <c r="C2889" s="77">
        <v>3005.9935799999998</v>
      </c>
      <c r="D2889" s="77">
        <v>107.82639999999999</v>
      </c>
      <c r="E2889" s="77">
        <f t="shared" si="308"/>
        <v>1276.3402000000001</v>
      </c>
      <c r="F2889" s="77">
        <v>10.409000000000001</v>
      </c>
      <c r="G2889" s="77">
        <v>2.0198</v>
      </c>
      <c r="H2889">
        <v>0</v>
      </c>
      <c r="I2889" s="78">
        <v>17292</v>
      </c>
      <c r="J2889">
        <v>202110</v>
      </c>
      <c r="K2889" s="78">
        <v>17292</v>
      </c>
      <c r="L2889" s="77">
        <f t="shared" si="314"/>
        <v>-21.770000000000437</v>
      </c>
      <c r="M2889" s="78">
        <v>-19326</v>
      </c>
      <c r="N2889" s="78">
        <v>-667.61171000000002</v>
      </c>
      <c r="O2889" s="78">
        <v>-14697</v>
      </c>
      <c r="P2889" s="78">
        <v>-127.07459</v>
      </c>
      <c r="Q2889" s="144">
        <v>-23000.25</v>
      </c>
      <c r="R2889" s="78">
        <v>-3342</v>
      </c>
      <c r="S2889" s="78">
        <v>12500</v>
      </c>
      <c r="T2889" s="78">
        <v>-14441</v>
      </c>
      <c r="U2889" s="78">
        <v>52033</v>
      </c>
      <c r="V2889" s="219">
        <v>0.27753541022043704</v>
      </c>
      <c r="W2889" s="78">
        <v>-10277</v>
      </c>
      <c r="X2889" s="78">
        <v>-10062</v>
      </c>
      <c r="Y2889" s="78">
        <v>-9878</v>
      </c>
      <c r="Z2889" s="78">
        <v>-12708</v>
      </c>
      <c r="AA2889" s="78">
        <v>115.94</v>
      </c>
      <c r="AB2889" s="78">
        <v>114.41</v>
      </c>
      <c r="AC2889" s="78">
        <v>1364</v>
      </c>
      <c r="AD2889" s="104">
        <v>-0.79127000000000003</v>
      </c>
      <c r="AE2889" s="78">
        <v>22750</v>
      </c>
      <c r="AF2889" s="104">
        <v>0.31406000000000001</v>
      </c>
      <c r="AG2889" s="78">
        <v>26556</v>
      </c>
      <c r="AH2889" s="104">
        <v>0.87146999999999997</v>
      </c>
      <c r="AI2889" s="78">
        <v>1672</v>
      </c>
      <c r="AJ2889" s="104">
        <v>-0.25686999999999999</v>
      </c>
      <c r="AK2889" s="78">
        <v>18200</v>
      </c>
      <c r="AL2889" s="78">
        <v>16000</v>
      </c>
      <c r="AM2889" s="8">
        <v>17300</v>
      </c>
      <c r="AN2889" s="78">
        <v>571</v>
      </c>
      <c r="AO2889" s="78">
        <v>17700</v>
      </c>
      <c r="AP2889" s="78">
        <v>16600</v>
      </c>
      <c r="AQ2889" s="78">
        <v>17300</v>
      </c>
      <c r="AR2889" s="78">
        <v>918</v>
      </c>
      <c r="AS2889" s="78">
        <v>17500</v>
      </c>
      <c r="AT2889" s="78">
        <v>17100</v>
      </c>
      <c r="AU2889" s="78">
        <v>17300</v>
      </c>
      <c r="AV2889" s="78">
        <v>150</v>
      </c>
      <c r="AW2889" s="77">
        <v>19.77</v>
      </c>
      <c r="AX2889" s="144">
        <f t="shared" si="309"/>
        <v>0.55000000000000004</v>
      </c>
      <c r="AY2889" s="144">
        <f t="shared" si="310"/>
        <v>0.38</v>
      </c>
      <c r="AZ2889" s="144">
        <f t="shared" si="311"/>
        <v>0.38</v>
      </c>
      <c r="BA2889" s="54">
        <f t="shared" si="312"/>
        <v>21.265966744277357</v>
      </c>
      <c r="BB2889" s="54">
        <f t="shared" si="313"/>
        <v>16.488033255722641</v>
      </c>
    </row>
    <row r="2890" spans="1:54" x14ac:dyDescent="0.25">
      <c r="A2890" s="3">
        <v>44467</v>
      </c>
      <c r="B2890" s="77">
        <v>17181.439999999999</v>
      </c>
      <c r="C2890" s="77">
        <v>2596.6438499999999</v>
      </c>
      <c r="D2890" s="77">
        <v>-139.55070000000001</v>
      </c>
      <c r="E2890" s="77">
        <f t="shared" si="308"/>
        <v>954.49540000000002</v>
      </c>
      <c r="F2890" s="77">
        <v>-4.0254000000000003</v>
      </c>
      <c r="G2890" s="77">
        <v>-10.4114</v>
      </c>
      <c r="H2890">
        <v>0</v>
      </c>
      <c r="I2890" s="78">
        <v>17170</v>
      </c>
      <c r="J2890">
        <v>202110</v>
      </c>
      <c r="K2890" s="78">
        <v>17170</v>
      </c>
      <c r="L2890" s="77">
        <f t="shared" si="314"/>
        <v>-11.43999999999869</v>
      </c>
      <c r="M2890" s="78">
        <v>-18446</v>
      </c>
      <c r="N2890" s="78">
        <v>-632.69713999999999</v>
      </c>
      <c r="O2890" s="78">
        <v>-9590</v>
      </c>
      <c r="P2890" s="78">
        <v>-82.331090000000003</v>
      </c>
      <c r="Q2890" s="144">
        <v>-20843.5</v>
      </c>
      <c r="R2890" s="78">
        <v>-4206</v>
      </c>
      <c r="S2890" s="78">
        <v>12408</v>
      </c>
      <c r="T2890" s="78">
        <v>-6569</v>
      </c>
      <c r="U2890" s="78">
        <v>48383</v>
      </c>
      <c r="V2890" s="219">
        <v>0.13577082859682119</v>
      </c>
      <c r="W2890" s="78">
        <v>-7937</v>
      </c>
      <c r="X2890" s="78">
        <v>-11779</v>
      </c>
      <c r="Y2890" s="78">
        <v>-7789</v>
      </c>
      <c r="Z2890" s="78">
        <v>-11631</v>
      </c>
      <c r="AA2890" s="78">
        <v>76.97</v>
      </c>
      <c r="AB2890" s="78">
        <v>103.54</v>
      </c>
      <c r="AC2890" s="78">
        <v>113</v>
      </c>
      <c r="AD2890" s="104">
        <v>-0.74390999999999996</v>
      </c>
      <c r="AE2890" s="78">
        <v>22283</v>
      </c>
      <c r="AF2890" s="104">
        <v>0.40251999999999999</v>
      </c>
      <c r="AG2890" s="78">
        <v>9055</v>
      </c>
      <c r="AH2890" s="104">
        <v>-3.2100000000000002E-3</v>
      </c>
      <c r="AI2890" s="78">
        <v>4248</v>
      </c>
      <c r="AJ2890" s="104">
        <v>-0.23852999999999999</v>
      </c>
      <c r="AK2890" s="78">
        <v>18000</v>
      </c>
      <c r="AL2890" s="78">
        <v>16000</v>
      </c>
      <c r="AM2890" s="8">
        <v>17200</v>
      </c>
      <c r="AN2890" s="78">
        <v>580</v>
      </c>
      <c r="AO2890" s="78">
        <v>17700</v>
      </c>
      <c r="AP2890" s="78">
        <v>16600</v>
      </c>
      <c r="AQ2890" s="78">
        <v>17100</v>
      </c>
      <c r="AR2890" s="78">
        <v>943</v>
      </c>
      <c r="AS2890" s="78">
        <v>17300</v>
      </c>
      <c r="AT2890" s="78">
        <v>17100</v>
      </c>
      <c r="AU2890" s="78">
        <v>17200</v>
      </c>
      <c r="AV2890" s="78">
        <v>116</v>
      </c>
      <c r="AW2890" s="77">
        <v>20.58</v>
      </c>
      <c r="AX2890" s="144">
        <f t="shared" si="309"/>
        <v>0.68</v>
      </c>
      <c r="AY2890" s="144">
        <f t="shared" si="310"/>
        <v>0.55000000000000004</v>
      </c>
      <c r="AZ2890" s="144">
        <f t="shared" si="311"/>
        <v>0.54</v>
      </c>
      <c r="BA2890" s="54">
        <f t="shared" si="312"/>
        <v>21.375235504661308</v>
      </c>
      <c r="BB2890" s="54">
        <f t="shared" si="313"/>
        <v>16.443764495338687</v>
      </c>
    </row>
    <row r="2891" spans="1:54" x14ac:dyDescent="0.25">
      <c r="A2891" s="3">
        <v>44468</v>
      </c>
      <c r="B2891" s="77">
        <v>16855.46</v>
      </c>
      <c r="C2891" s="77">
        <v>3288.7839399999998</v>
      </c>
      <c r="D2891" s="77">
        <v>-355.11400000000003</v>
      </c>
      <c r="E2891" s="77">
        <f t="shared" si="308"/>
        <v>386.88229999999965</v>
      </c>
      <c r="F2891" s="77">
        <v>29.196300000000001</v>
      </c>
      <c r="G2891" s="77">
        <v>-106.9208</v>
      </c>
      <c r="H2891" t="s">
        <v>2053</v>
      </c>
      <c r="I2891" s="78">
        <v>16823</v>
      </c>
      <c r="J2891">
        <v>202110</v>
      </c>
      <c r="K2891" s="78">
        <v>16823</v>
      </c>
      <c r="L2891" s="77">
        <f t="shared" si="314"/>
        <v>-32.459999999999127</v>
      </c>
      <c r="M2891" s="78">
        <v>-18170</v>
      </c>
      <c r="N2891" s="78">
        <v>-610.40521000000001</v>
      </c>
      <c r="O2891" s="78">
        <v>-19512</v>
      </c>
      <c r="P2891" s="78">
        <v>-164.06755000000001</v>
      </c>
      <c r="Q2891" s="144">
        <v>-23048</v>
      </c>
      <c r="R2891" s="78">
        <v>-5526</v>
      </c>
      <c r="S2891" s="78">
        <v>13606</v>
      </c>
      <c r="T2891" s="78">
        <v>-16325</v>
      </c>
      <c r="U2891" s="78">
        <v>60214</v>
      </c>
      <c r="V2891" s="219">
        <v>0.27111635167901155</v>
      </c>
      <c r="W2891" s="78">
        <v>-6106</v>
      </c>
      <c r="X2891" s="78">
        <v>-10606</v>
      </c>
      <c r="Y2891" s="78">
        <v>-7302</v>
      </c>
      <c r="Z2891" s="78">
        <v>-11389</v>
      </c>
      <c r="AA2891" s="78">
        <v>98.71</v>
      </c>
      <c r="AB2891" s="78">
        <v>90.45</v>
      </c>
      <c r="AC2891" s="78">
        <v>-5275</v>
      </c>
      <c r="AD2891" s="104">
        <v>-0.40856999999999999</v>
      </c>
      <c r="AE2891" s="78">
        <v>18912</v>
      </c>
      <c r="AF2891" s="104">
        <v>0.57260999999999995</v>
      </c>
      <c r="AG2891" s="78">
        <v>5919</v>
      </c>
      <c r="AH2891" s="104">
        <v>-0.45086999999999999</v>
      </c>
      <c r="AI2891" s="78">
        <v>7485</v>
      </c>
      <c r="AJ2891" s="104">
        <v>-0.22536999999999999</v>
      </c>
      <c r="AK2891" s="78">
        <v>18000</v>
      </c>
      <c r="AL2891" s="78">
        <v>16000</v>
      </c>
      <c r="AM2891" s="8">
        <v>16800</v>
      </c>
      <c r="AN2891" s="78">
        <v>647</v>
      </c>
      <c r="AO2891" s="78">
        <v>17700</v>
      </c>
      <c r="AP2891" s="78">
        <v>16600</v>
      </c>
      <c r="AQ2891" s="78">
        <v>16800</v>
      </c>
      <c r="AR2891" s="78">
        <v>985</v>
      </c>
      <c r="AS2891" s="78">
        <v>17300</v>
      </c>
      <c r="AT2891" s="78">
        <v>15400</v>
      </c>
      <c r="AU2891" s="78">
        <v>16850</v>
      </c>
      <c r="AV2891" s="78">
        <v>356</v>
      </c>
      <c r="AW2891" s="77">
        <v>23.01</v>
      </c>
      <c r="AX2891" s="144">
        <f t="shared" si="309"/>
        <v>0.89</v>
      </c>
      <c r="AY2891" s="144">
        <f t="shared" si="310"/>
        <v>0.89</v>
      </c>
      <c r="AZ2891" s="144">
        <f t="shared" si="311"/>
        <v>0.78</v>
      </c>
      <c r="BA2891" s="54">
        <f t="shared" si="312"/>
        <v>22.156723800364833</v>
      </c>
      <c r="BB2891" s="54">
        <f t="shared" si="313"/>
        <v>16.017276199635166</v>
      </c>
    </row>
    <row r="2892" spans="1:54" x14ac:dyDescent="0.25">
      <c r="A2892" s="3">
        <v>44469</v>
      </c>
      <c r="B2892" s="77">
        <v>16934.77</v>
      </c>
      <c r="C2892" s="77">
        <v>2781.9318800000001</v>
      </c>
      <c r="D2892" s="77">
        <v>-78.896199999999993</v>
      </c>
      <c r="E2892" s="77">
        <f t="shared" si="308"/>
        <v>57.455099999999703</v>
      </c>
      <c r="F2892" s="77">
        <v>22.052900000000001</v>
      </c>
      <c r="G2892" s="77">
        <v>-8.0412999999999997</v>
      </c>
      <c r="H2892">
        <v>0</v>
      </c>
      <c r="I2892" s="78">
        <v>16917</v>
      </c>
      <c r="J2892">
        <v>202110</v>
      </c>
      <c r="K2892" s="78">
        <v>16917</v>
      </c>
      <c r="L2892" s="77">
        <f t="shared" si="314"/>
        <v>-17.770000000000437</v>
      </c>
      <c r="M2892" s="78">
        <v>-16731</v>
      </c>
      <c r="N2892" s="78">
        <v>-565.30434000000002</v>
      </c>
      <c r="O2892" s="78">
        <v>-16265</v>
      </c>
      <c r="P2892" s="78">
        <v>-137.59071</v>
      </c>
      <c r="Q2892" s="144">
        <v>-20797.25</v>
      </c>
      <c r="R2892" s="78">
        <v>-4992</v>
      </c>
      <c r="S2892" s="78">
        <v>13752</v>
      </c>
      <c r="T2892" s="78">
        <v>-11691</v>
      </c>
      <c r="U2892" s="78">
        <v>56701</v>
      </c>
      <c r="V2892" s="219">
        <v>0.20618683973827623</v>
      </c>
      <c r="W2892" s="78">
        <v>-8038</v>
      </c>
      <c r="X2892" s="78">
        <v>-12238</v>
      </c>
      <c r="Y2892" s="78">
        <v>-8545</v>
      </c>
      <c r="Z2892" s="78">
        <v>-9866</v>
      </c>
      <c r="AA2892" s="78">
        <v>90.21</v>
      </c>
      <c r="AB2892" s="78">
        <v>100.79</v>
      </c>
      <c r="AC2892" s="78">
        <v>-1462</v>
      </c>
      <c r="AD2892" s="104">
        <v>-0.72563</v>
      </c>
      <c r="AE2892" s="78">
        <v>24657</v>
      </c>
      <c r="AF2892" s="104">
        <v>0.90176000000000001</v>
      </c>
      <c r="AG2892" s="78">
        <v>6475</v>
      </c>
      <c r="AH2892" s="104">
        <v>-9.1980000000000006E-2</v>
      </c>
      <c r="AI2892" s="78">
        <v>8162</v>
      </c>
      <c r="AJ2892" s="104">
        <v>-0.76187000000000005</v>
      </c>
      <c r="AK2892" s="78">
        <v>17800</v>
      </c>
      <c r="AL2892" s="78">
        <v>16000</v>
      </c>
      <c r="AM2892" s="8">
        <v>16900</v>
      </c>
      <c r="AN2892" s="78">
        <v>608</v>
      </c>
      <c r="AO2892" s="78">
        <v>17700</v>
      </c>
      <c r="AP2892" s="78">
        <v>16600</v>
      </c>
      <c r="AQ2892" s="78">
        <v>16900</v>
      </c>
      <c r="AR2892" s="78">
        <v>966</v>
      </c>
      <c r="AS2892" s="78">
        <v>17200</v>
      </c>
      <c r="AT2892" s="78">
        <v>16500</v>
      </c>
      <c r="AU2892" s="78">
        <v>16950</v>
      </c>
      <c r="AV2892" s="78">
        <v>291</v>
      </c>
      <c r="AW2892" s="77">
        <v>22.3</v>
      </c>
      <c r="AX2892" s="144">
        <f t="shared" si="309"/>
        <v>0.86</v>
      </c>
      <c r="AY2892" s="144">
        <f t="shared" si="310"/>
        <v>0.85</v>
      </c>
      <c r="AZ2892" s="144">
        <f t="shared" si="311"/>
        <v>0.72</v>
      </c>
      <c r="BA2892" s="54">
        <f t="shared" si="312"/>
        <v>22.633931842196365</v>
      </c>
      <c r="BB2892" s="54">
        <f t="shared" si="313"/>
        <v>15.854068157803633</v>
      </c>
    </row>
    <row r="2893" spans="1:54" x14ac:dyDescent="0.25">
      <c r="A2893" s="3">
        <v>44470</v>
      </c>
      <c r="B2893" s="77">
        <v>16570.89</v>
      </c>
      <c r="C2893" s="77">
        <v>3451.0112600000002</v>
      </c>
      <c r="D2893" s="77">
        <v>-396.46510000000001</v>
      </c>
      <c r="E2893" s="77">
        <f t="shared" si="308"/>
        <v>-483.7967000000001</v>
      </c>
      <c r="F2893" s="77">
        <v>18.069200000000002</v>
      </c>
      <c r="G2893" s="77">
        <v>-69.018100000000004</v>
      </c>
      <c r="H2893">
        <v>0</v>
      </c>
      <c r="I2893" s="78">
        <v>16517</v>
      </c>
      <c r="J2893">
        <v>202110</v>
      </c>
      <c r="K2893" s="78">
        <v>16517</v>
      </c>
      <c r="L2893" s="77">
        <f t="shared" si="314"/>
        <v>-53.889999999999418</v>
      </c>
      <c r="M2893" s="78">
        <v>-13037</v>
      </c>
      <c r="N2893" s="78">
        <v>-429.88754999999998</v>
      </c>
      <c r="O2893" s="78">
        <v>-21180</v>
      </c>
      <c r="P2893" s="78">
        <v>-174.9136</v>
      </c>
      <c r="Q2893" s="144">
        <v>-18332</v>
      </c>
      <c r="R2893" s="78">
        <v>-6083</v>
      </c>
      <c r="S2893" s="78">
        <v>13838</v>
      </c>
      <c r="T2893" s="78">
        <v>-18071</v>
      </c>
      <c r="U2893" s="78">
        <v>64328</v>
      </c>
      <c r="V2893" s="219">
        <v>0.28091966173361521</v>
      </c>
      <c r="W2893" s="78">
        <v>-7484</v>
      </c>
      <c r="X2893" s="78">
        <v>-7484</v>
      </c>
      <c r="Y2893" s="78">
        <v>-8117</v>
      </c>
      <c r="Z2893" s="78">
        <v>-5821</v>
      </c>
      <c r="AA2893" s="78">
        <v>80.88</v>
      </c>
      <c r="AB2893" s="78">
        <v>84.04</v>
      </c>
      <c r="AC2893" s="78">
        <v>-6537</v>
      </c>
      <c r="AD2893" s="104">
        <v>-1.07707</v>
      </c>
      <c r="AE2893" s="78">
        <v>27087</v>
      </c>
      <c r="AF2893" s="104">
        <v>1.7290399999999999</v>
      </c>
      <c r="AG2893" s="78">
        <v>-2832</v>
      </c>
      <c r="AH2893" s="104">
        <v>0.49879000000000001</v>
      </c>
      <c r="AI2893" s="78">
        <v>10230</v>
      </c>
      <c r="AJ2893" s="104">
        <v>-0.94542999999999999</v>
      </c>
      <c r="AK2893" s="78">
        <v>18000</v>
      </c>
      <c r="AL2893" s="78">
        <v>15000</v>
      </c>
      <c r="AM2893" s="8">
        <v>16500</v>
      </c>
      <c r="AN2893" s="78">
        <v>667</v>
      </c>
      <c r="AO2893" s="78">
        <v>20200</v>
      </c>
      <c r="AP2893" s="78">
        <v>16600</v>
      </c>
      <c r="AQ2893" s="78">
        <v>16500</v>
      </c>
      <c r="AR2893" s="78">
        <v>1060</v>
      </c>
      <c r="AS2893" s="78">
        <v>17000</v>
      </c>
      <c r="AT2893" s="78">
        <v>16000</v>
      </c>
      <c r="AU2893" s="78">
        <v>16550</v>
      </c>
      <c r="AV2893" s="78">
        <v>319</v>
      </c>
      <c r="AW2893" s="77">
        <v>24.54</v>
      </c>
      <c r="AX2893" s="144">
        <f t="shared" si="309"/>
        <v>0.96</v>
      </c>
      <c r="AY2893" s="144">
        <f t="shared" si="310"/>
        <v>0.97</v>
      </c>
      <c r="AZ2893" s="144">
        <f t="shared" si="311"/>
        <v>0.88</v>
      </c>
      <c r="BA2893" s="54">
        <f t="shared" si="312"/>
        <v>23.646382662502326</v>
      </c>
      <c r="BB2893" s="54">
        <f t="shared" si="313"/>
        <v>15.377617337497673</v>
      </c>
    </row>
    <row r="2894" spans="1:54" x14ac:dyDescent="0.25">
      <c r="A2894" s="3">
        <v>44473</v>
      </c>
      <c r="B2894" s="77">
        <v>16408.349999999999</v>
      </c>
      <c r="C2894" s="77">
        <v>3027.5030400000001</v>
      </c>
      <c r="D2894" s="77">
        <v>-31.134499999999999</v>
      </c>
      <c r="E2894" s="77">
        <f t="shared" si="308"/>
        <v>-491.87860000000012</v>
      </c>
      <c r="F2894" s="77">
        <v>11.3497</v>
      </c>
      <c r="G2894" s="77">
        <v>-24.387499999999999</v>
      </c>
      <c r="H2894">
        <v>0</v>
      </c>
      <c r="I2894" s="78">
        <v>16358</v>
      </c>
      <c r="J2894">
        <v>202110</v>
      </c>
      <c r="K2894" s="78">
        <v>16358</v>
      </c>
      <c r="L2894" s="77">
        <f t="shared" si="314"/>
        <v>-50.349999999998545</v>
      </c>
      <c r="M2894" s="78">
        <v>-11157</v>
      </c>
      <c r="N2894" s="78">
        <v>-364.26718</v>
      </c>
      <c r="O2894" s="78">
        <v>-16832</v>
      </c>
      <c r="P2894" s="78">
        <v>-137.67605</v>
      </c>
      <c r="Q2894" s="144">
        <v>-15365</v>
      </c>
      <c r="R2894" s="78">
        <v>-5935</v>
      </c>
      <c r="S2894" s="78">
        <v>13431</v>
      </c>
      <c r="T2894" s="78">
        <v>-13838</v>
      </c>
      <c r="U2894" s="78">
        <v>59916</v>
      </c>
      <c r="V2894" s="219">
        <v>0.23095667267507844</v>
      </c>
      <c r="W2894" s="78">
        <v>-6211</v>
      </c>
      <c r="X2894" s="78">
        <v>-6171</v>
      </c>
      <c r="Y2894" s="78">
        <v>-6338</v>
      </c>
      <c r="Z2894" s="78">
        <v>-6298</v>
      </c>
      <c r="AA2894" s="78">
        <v>86.21</v>
      </c>
      <c r="AB2894" s="78">
        <v>84.98</v>
      </c>
      <c r="AC2894" s="78">
        <v>-3356</v>
      </c>
      <c r="AD2894" s="104">
        <v>-0.8458</v>
      </c>
      <c r="AE2894" s="78">
        <v>28218</v>
      </c>
      <c r="AF2894" s="104">
        <v>1.8572500000000001</v>
      </c>
      <c r="AG2894" s="78">
        <v>-11351</v>
      </c>
      <c r="AH2894" s="104">
        <v>0.58257000000000003</v>
      </c>
      <c r="AI2894" s="78">
        <v>15714</v>
      </c>
      <c r="AJ2894" s="104">
        <v>-0.86499000000000004</v>
      </c>
      <c r="AK2894" s="78">
        <v>18000</v>
      </c>
      <c r="AL2894" s="78">
        <v>15000</v>
      </c>
      <c r="AM2894" s="8">
        <v>16400</v>
      </c>
      <c r="AN2894" s="78">
        <v>636</v>
      </c>
      <c r="AO2894" s="78">
        <v>20200</v>
      </c>
      <c r="AP2894" s="78">
        <v>16600</v>
      </c>
      <c r="AQ2894" s="78">
        <v>16300</v>
      </c>
      <c r="AR2894" s="78">
        <v>1040</v>
      </c>
      <c r="AS2894" s="78">
        <v>16800</v>
      </c>
      <c r="AT2894" s="78">
        <v>16000</v>
      </c>
      <c r="AU2894" s="78">
        <v>16400</v>
      </c>
      <c r="AV2894" s="78">
        <v>266</v>
      </c>
      <c r="AW2894" s="77">
        <v>25.4</v>
      </c>
      <c r="AX2894" s="144">
        <f t="shared" si="309"/>
        <v>0.96</v>
      </c>
      <c r="AY2894" s="144">
        <f t="shared" si="310"/>
        <v>0.97</v>
      </c>
      <c r="AZ2894" s="144">
        <f t="shared" si="311"/>
        <v>0.89</v>
      </c>
      <c r="BA2894" s="54">
        <f t="shared" si="312"/>
        <v>24.72131638747608</v>
      </c>
      <c r="BB2894" s="54">
        <f t="shared" si="313"/>
        <v>14.942683612523922</v>
      </c>
    </row>
    <row r="2895" spans="1:54" x14ac:dyDescent="0.25">
      <c r="A2895" s="3">
        <v>44474</v>
      </c>
      <c r="B2895" s="77">
        <v>16460.75</v>
      </c>
      <c r="C2895" s="77">
        <v>3323.2784799999999</v>
      </c>
      <c r="D2895" s="77">
        <v>-163.4485</v>
      </c>
      <c r="E2895" s="77">
        <f t="shared" si="308"/>
        <v>-976.17110000000002</v>
      </c>
      <c r="F2895" s="77">
        <v>31.209499999999998</v>
      </c>
      <c r="G2895" s="77">
        <v>6.3133000000000008</v>
      </c>
      <c r="H2895">
        <v>0</v>
      </c>
      <c r="I2895" s="78">
        <v>16398</v>
      </c>
      <c r="J2895">
        <v>202110</v>
      </c>
      <c r="K2895" s="78">
        <v>16398</v>
      </c>
      <c r="L2895" s="77">
        <f t="shared" si="314"/>
        <v>-62.75</v>
      </c>
      <c r="M2895" s="78">
        <v>-17129</v>
      </c>
      <c r="N2895" s="78">
        <v>-560.88122999999996</v>
      </c>
      <c r="O2895" s="78">
        <v>-20309</v>
      </c>
      <c r="P2895" s="78">
        <v>-166.46728999999999</v>
      </c>
      <c r="Q2895" s="144">
        <v>-22206.25</v>
      </c>
      <c r="R2895" s="78">
        <v>-5509</v>
      </c>
      <c r="S2895" s="78">
        <v>14679</v>
      </c>
      <c r="T2895" s="78">
        <v>-16863</v>
      </c>
      <c r="U2895" s="78">
        <v>57762</v>
      </c>
      <c r="V2895" s="219">
        <v>0.29193933728056509</v>
      </c>
      <c r="W2895" s="78">
        <v>-7898</v>
      </c>
      <c r="X2895" s="78">
        <v>-7662</v>
      </c>
      <c r="Y2895" s="78">
        <v>-9510</v>
      </c>
      <c r="Z2895" s="78">
        <v>-7045</v>
      </c>
      <c r="AA2895" s="78">
        <v>91.96</v>
      </c>
      <c r="AB2895" s="78">
        <v>90.59</v>
      </c>
      <c r="AC2895" s="78">
        <v>-2993</v>
      </c>
      <c r="AD2895" s="104">
        <v>-0.93147999999999997</v>
      </c>
      <c r="AE2895" s="78">
        <v>34202</v>
      </c>
      <c r="AF2895" s="104">
        <v>1.48411</v>
      </c>
      <c r="AG2895" s="78">
        <v>-16576</v>
      </c>
      <c r="AH2895" s="104">
        <v>0.64166999999999996</v>
      </c>
      <c r="AI2895" s="78">
        <v>14027</v>
      </c>
      <c r="AJ2895" s="104">
        <v>-0.48248000000000002</v>
      </c>
      <c r="AK2895" s="78">
        <v>17500</v>
      </c>
      <c r="AL2895" s="78">
        <v>15000</v>
      </c>
      <c r="AM2895" s="8">
        <v>16400</v>
      </c>
      <c r="AN2895" s="78">
        <v>625</v>
      </c>
      <c r="AO2895" s="78">
        <v>20200</v>
      </c>
      <c r="AP2895" s="78">
        <v>16600</v>
      </c>
      <c r="AQ2895" s="78">
        <v>16400</v>
      </c>
      <c r="AR2895" s="78">
        <v>1010</v>
      </c>
      <c r="AS2895" s="78">
        <v>16600</v>
      </c>
      <c r="AT2895" s="78">
        <v>16200</v>
      </c>
      <c r="AU2895" s="78">
        <v>16400</v>
      </c>
      <c r="AV2895" s="78">
        <v>158</v>
      </c>
      <c r="AW2895" s="77">
        <v>24.91</v>
      </c>
      <c r="AX2895" s="144">
        <f t="shared" si="309"/>
        <v>0.96</v>
      </c>
      <c r="AY2895" s="144">
        <f t="shared" si="310"/>
        <v>0.95</v>
      </c>
      <c r="AZ2895" s="144">
        <f t="shared" si="311"/>
        <v>0.89</v>
      </c>
      <c r="BA2895" s="54">
        <f t="shared" si="312"/>
        <v>25.49529971339334</v>
      </c>
      <c r="BB2895" s="54">
        <f t="shared" si="313"/>
        <v>14.750700286606655</v>
      </c>
    </row>
    <row r="2896" spans="1:54" x14ac:dyDescent="0.25">
      <c r="A2896" s="3">
        <v>44475</v>
      </c>
      <c r="B2896" s="77">
        <v>16393.16</v>
      </c>
      <c r="C2896" s="77">
        <v>2907.91563</v>
      </c>
      <c r="D2896" s="77">
        <v>-238.54049999999998</v>
      </c>
      <c r="E2896" s="77">
        <f t="shared" si="308"/>
        <v>-1291.3699000000001</v>
      </c>
      <c r="F2896" s="77">
        <v>23.150600000000001</v>
      </c>
      <c r="G2896" s="77">
        <v>-50.7166</v>
      </c>
      <c r="H2896" t="s">
        <v>2054</v>
      </c>
      <c r="I2896" s="78">
        <v>16359</v>
      </c>
      <c r="J2896">
        <v>202110</v>
      </c>
      <c r="K2896" s="78">
        <v>16359</v>
      </c>
      <c r="L2896" s="77">
        <f t="shared" si="314"/>
        <v>-34.159999999999854</v>
      </c>
      <c r="M2896" s="78">
        <v>-13742</v>
      </c>
      <c r="N2896" s="78">
        <v>-448.85944000000001</v>
      </c>
      <c r="O2896" s="78">
        <v>-17031</v>
      </c>
      <c r="P2896" s="78">
        <v>-139.31366</v>
      </c>
      <c r="Q2896" s="144">
        <v>-17999.75</v>
      </c>
      <c r="R2896" s="78">
        <v>-5483</v>
      </c>
      <c r="S2896" s="78">
        <v>15102</v>
      </c>
      <c r="T2896" s="78">
        <v>-13249</v>
      </c>
      <c r="U2896" s="78">
        <v>57462</v>
      </c>
      <c r="V2896" s="219">
        <v>0.23056976784657687</v>
      </c>
      <c r="W2896" s="78">
        <v>-4479</v>
      </c>
      <c r="X2896" s="78">
        <v>-8019</v>
      </c>
      <c r="Y2896" s="78">
        <v>-5108</v>
      </c>
      <c r="Z2896" s="78">
        <v>-3316</v>
      </c>
      <c r="AA2896" s="78">
        <v>97.04</v>
      </c>
      <c r="AB2896" s="78">
        <v>98.14</v>
      </c>
      <c r="AC2896" s="78">
        <v>-3142</v>
      </c>
      <c r="AD2896" s="104">
        <v>-0.60504999999999998</v>
      </c>
      <c r="AE2896" s="78">
        <v>33864</v>
      </c>
      <c r="AF2896" s="104">
        <v>1.57596</v>
      </c>
      <c r="AG2896" s="78">
        <v>4366</v>
      </c>
      <c r="AH2896" s="104">
        <v>0.66385000000000005</v>
      </c>
      <c r="AI2896" s="78">
        <v>7872</v>
      </c>
      <c r="AJ2896" s="104">
        <v>-0.75214999999999999</v>
      </c>
      <c r="AK2896" s="78">
        <v>17500</v>
      </c>
      <c r="AL2896" s="78">
        <v>15000</v>
      </c>
      <c r="AM2896" s="8">
        <v>16400</v>
      </c>
      <c r="AN2896" s="78">
        <v>586</v>
      </c>
      <c r="AO2896" s="78">
        <v>20200</v>
      </c>
      <c r="AP2896" s="78">
        <v>16600</v>
      </c>
      <c r="AQ2896" s="78">
        <v>16300</v>
      </c>
      <c r="AR2896" s="78">
        <v>1025</v>
      </c>
      <c r="AS2896" s="78">
        <v>16800</v>
      </c>
      <c r="AT2896" s="78">
        <v>15300</v>
      </c>
      <c r="AU2896" s="78">
        <v>16400</v>
      </c>
      <c r="AV2896" s="78">
        <v>359</v>
      </c>
      <c r="AW2896" s="77">
        <v>25.44</v>
      </c>
      <c r="AX2896" s="144">
        <f t="shared" si="309"/>
        <v>1</v>
      </c>
      <c r="AY2896" s="144">
        <f t="shared" si="310"/>
        <v>0.97</v>
      </c>
      <c r="AZ2896" s="144">
        <f t="shared" si="311"/>
        <v>0.91</v>
      </c>
      <c r="BA2896" s="54">
        <f t="shared" si="312"/>
        <v>26.28501968888612</v>
      </c>
      <c r="BB2896" s="54">
        <f t="shared" si="313"/>
        <v>14.615980311113884</v>
      </c>
    </row>
    <row r="2897" spans="1:54" x14ac:dyDescent="0.25">
      <c r="A2897" s="3">
        <v>44476</v>
      </c>
      <c r="B2897" s="77">
        <v>16713.86</v>
      </c>
      <c r="C2897" s="77">
        <v>2982.7395999999999</v>
      </c>
      <c r="D2897" s="77">
        <v>238.0249</v>
      </c>
      <c r="E2897" s="77">
        <f t="shared" si="308"/>
        <v>-1120.3452000000002</v>
      </c>
      <c r="F2897" s="77">
        <v>9.9977</v>
      </c>
      <c r="G2897" s="77">
        <v>30.781599999999997</v>
      </c>
      <c r="H2897">
        <v>0</v>
      </c>
      <c r="I2897" s="78">
        <v>16706</v>
      </c>
      <c r="J2897">
        <v>202110</v>
      </c>
      <c r="K2897" s="78">
        <v>16706</v>
      </c>
      <c r="L2897" s="77">
        <f t="shared" si="314"/>
        <v>-7.8600000000005821</v>
      </c>
      <c r="M2897" s="78">
        <v>-18280</v>
      </c>
      <c r="N2897" s="78">
        <v>-609.64242000000002</v>
      </c>
      <c r="O2897" s="78">
        <v>-13033</v>
      </c>
      <c r="P2897" s="78">
        <v>-108.80233</v>
      </c>
      <c r="Q2897" s="144">
        <v>-21538.25</v>
      </c>
      <c r="R2897" s="78">
        <v>-4344</v>
      </c>
      <c r="S2897" s="78">
        <v>13264</v>
      </c>
      <c r="T2897" s="78">
        <v>-12100</v>
      </c>
      <c r="U2897" s="78">
        <v>60336</v>
      </c>
      <c r="V2897" s="219">
        <v>0.20054362238133122</v>
      </c>
      <c r="W2897" s="78">
        <v>-7385</v>
      </c>
      <c r="X2897" s="78">
        <v>-2801</v>
      </c>
      <c r="Y2897" s="78">
        <v>-8266</v>
      </c>
      <c r="Z2897" s="78">
        <v>-6503</v>
      </c>
      <c r="AA2897" s="78">
        <v>105.01</v>
      </c>
      <c r="AB2897" s="78">
        <v>108.33</v>
      </c>
      <c r="AC2897" s="78">
        <v>2261</v>
      </c>
      <c r="AD2897" s="104">
        <v>-1.0848</v>
      </c>
      <c r="AE2897" s="78">
        <v>37017</v>
      </c>
      <c r="AF2897" s="104">
        <v>0.76358000000000004</v>
      </c>
      <c r="AG2897" s="78">
        <v>8349</v>
      </c>
      <c r="AH2897" s="104">
        <v>1.4486300000000001</v>
      </c>
      <c r="AI2897" s="78">
        <v>-543</v>
      </c>
      <c r="AJ2897" s="104">
        <v>-0.52078999999999998</v>
      </c>
      <c r="AK2897" s="78">
        <v>17500</v>
      </c>
      <c r="AL2897" s="78">
        <v>15000</v>
      </c>
      <c r="AM2897" s="8">
        <v>16700</v>
      </c>
      <c r="AN2897" s="78">
        <v>531</v>
      </c>
      <c r="AO2897" s="78">
        <v>20200</v>
      </c>
      <c r="AP2897" s="78">
        <v>16600</v>
      </c>
      <c r="AQ2897" s="78">
        <v>16700</v>
      </c>
      <c r="AR2897" s="78">
        <v>963</v>
      </c>
      <c r="AS2897" s="78">
        <v>17100</v>
      </c>
      <c r="AT2897" s="78">
        <v>16000</v>
      </c>
      <c r="AU2897" s="78">
        <v>16700</v>
      </c>
      <c r="AV2897" s="78">
        <v>308</v>
      </c>
      <c r="AW2897" s="77">
        <v>23.57</v>
      </c>
      <c r="AX2897" s="144">
        <f t="shared" si="309"/>
        <v>0.86</v>
      </c>
      <c r="AY2897" s="144">
        <f t="shared" si="310"/>
        <v>0.85</v>
      </c>
      <c r="AZ2897" s="144">
        <f t="shared" si="311"/>
        <v>0.83</v>
      </c>
      <c r="BA2897" s="54">
        <f t="shared" si="312"/>
        <v>26.631367827325612</v>
      </c>
      <c r="BB2897" s="54">
        <f t="shared" si="313"/>
        <v>14.723632172674391</v>
      </c>
    </row>
    <row r="2898" spans="1:54" x14ac:dyDescent="0.25">
      <c r="A2898" s="3">
        <v>44477</v>
      </c>
      <c r="B2898" s="77">
        <v>16640.43</v>
      </c>
      <c r="C2898" s="77">
        <v>2767.2024500000002</v>
      </c>
      <c r="D2898" s="77">
        <v>-145.6096</v>
      </c>
      <c r="E2898" s="77">
        <f t="shared" si="308"/>
        <v>-1255.1976999999999</v>
      </c>
      <c r="F2898" s="77">
        <v>16.656300000000002</v>
      </c>
      <c r="G2898" s="77">
        <v>9.4296000000000006</v>
      </c>
      <c r="H2898">
        <v>0</v>
      </c>
      <c r="I2898" s="78">
        <v>16627</v>
      </c>
      <c r="J2898">
        <v>202110</v>
      </c>
      <c r="K2898" s="78">
        <v>16627</v>
      </c>
      <c r="L2898" s="77">
        <f t="shared" si="314"/>
        <v>-13.430000000000291</v>
      </c>
      <c r="M2898" s="78">
        <v>-21144</v>
      </c>
      <c r="N2898" s="78">
        <v>-702.18712000000005</v>
      </c>
      <c r="O2898" s="78">
        <v>-16005</v>
      </c>
      <c r="P2898" s="78">
        <v>-133.02609000000001</v>
      </c>
      <c r="Q2898" s="144">
        <v>-25145.25</v>
      </c>
      <c r="R2898" s="78">
        <v>-4663</v>
      </c>
      <c r="S2898" s="78">
        <v>13938</v>
      </c>
      <c r="T2898" s="78">
        <v>-14682</v>
      </c>
      <c r="U2898" s="78">
        <v>59428</v>
      </c>
      <c r="V2898" s="219">
        <v>0.24705526014673218</v>
      </c>
      <c r="W2898" s="78">
        <v>-7091</v>
      </c>
      <c r="X2898" s="78">
        <v>-2894</v>
      </c>
      <c r="Y2898" s="78">
        <v>-7824</v>
      </c>
      <c r="Z2898" s="78">
        <v>-6909</v>
      </c>
      <c r="AA2898" s="78">
        <v>100.7</v>
      </c>
      <c r="AB2898" s="78">
        <v>109.5</v>
      </c>
      <c r="AC2898" s="78">
        <v>7615</v>
      </c>
      <c r="AD2898" s="104">
        <v>-0.75497999999999998</v>
      </c>
      <c r="AE2898" s="78">
        <v>38445</v>
      </c>
      <c r="AF2898" s="104">
        <v>0.83198000000000005</v>
      </c>
      <c r="AG2898" s="78">
        <v>4131</v>
      </c>
      <c r="AH2898" s="104">
        <v>0.78244000000000002</v>
      </c>
      <c r="AI2898" s="78">
        <v>4127</v>
      </c>
      <c r="AJ2898" s="104">
        <v>-0.46294000000000002</v>
      </c>
      <c r="AK2898" s="78">
        <v>17500</v>
      </c>
      <c r="AL2898" s="78">
        <v>15000</v>
      </c>
      <c r="AM2898" s="8">
        <v>16600</v>
      </c>
      <c r="AN2898" s="78">
        <v>521</v>
      </c>
      <c r="AO2898" s="78">
        <v>20200</v>
      </c>
      <c r="AP2898" s="78">
        <v>16600</v>
      </c>
      <c r="AQ2898" s="78">
        <v>16600</v>
      </c>
      <c r="AR2898" s="78">
        <v>964</v>
      </c>
      <c r="AS2898" s="78">
        <v>17100</v>
      </c>
      <c r="AT2898" s="78">
        <v>16300</v>
      </c>
      <c r="AU2898" s="78">
        <v>16650</v>
      </c>
      <c r="AV2898" s="78">
        <v>267</v>
      </c>
      <c r="AW2898" s="77">
        <v>24.36</v>
      </c>
      <c r="AX2898" s="144">
        <f t="shared" si="309"/>
        <v>0.86</v>
      </c>
      <c r="AY2898" s="144">
        <f t="shared" si="310"/>
        <v>0.89</v>
      </c>
      <c r="AZ2898" s="144">
        <f t="shared" si="311"/>
        <v>0.89</v>
      </c>
      <c r="BA2898" s="54">
        <f t="shared" si="312"/>
        <v>27.065552815678021</v>
      </c>
      <c r="BB2898" s="54">
        <f t="shared" si="313"/>
        <v>14.78744718432198</v>
      </c>
    </row>
    <row r="2899" spans="1:54" x14ac:dyDescent="0.25">
      <c r="A2899" s="3">
        <v>44481</v>
      </c>
      <c r="B2899" s="77">
        <v>16462.84</v>
      </c>
      <c r="C2899" s="77">
        <v>2848.3346099999999</v>
      </c>
      <c r="D2899" s="77">
        <v>-168.26910000000001</v>
      </c>
      <c r="E2899" s="77">
        <f t="shared" si="308"/>
        <v>-1417.1513000000002</v>
      </c>
      <c r="F2899" s="77">
        <v>7.3052000000000001</v>
      </c>
      <c r="G2899" s="77">
        <v>-14.863299999999999</v>
      </c>
      <c r="H2899">
        <v>0</v>
      </c>
      <c r="I2899" s="78">
        <v>16418</v>
      </c>
      <c r="J2899">
        <v>202110</v>
      </c>
      <c r="K2899" s="78">
        <v>16418</v>
      </c>
      <c r="L2899" s="77">
        <f t="shared" si="314"/>
        <v>-44.840000000000146</v>
      </c>
      <c r="M2899" s="78">
        <v>-15634</v>
      </c>
      <c r="N2899" s="78">
        <v>-512.59200999999996</v>
      </c>
      <c r="O2899" s="78">
        <v>-11679</v>
      </c>
      <c r="P2899" s="78">
        <v>-95.866349999999997</v>
      </c>
      <c r="Q2899" s="144">
        <v>-18553.75</v>
      </c>
      <c r="R2899" s="78">
        <v>-5231</v>
      </c>
      <c r="S2899" s="78">
        <v>13230</v>
      </c>
      <c r="T2899" s="78">
        <v>-10412</v>
      </c>
      <c r="U2899" s="78">
        <v>54710</v>
      </c>
      <c r="V2899" s="219">
        <v>0.1903125571193566</v>
      </c>
      <c r="W2899" s="78">
        <v>-4136</v>
      </c>
      <c r="X2899" s="78">
        <v>-3279</v>
      </c>
      <c r="Y2899" s="78">
        <v>-4319</v>
      </c>
      <c r="Z2899" s="78">
        <v>-3795</v>
      </c>
      <c r="AA2899" s="78">
        <v>83.34</v>
      </c>
      <c r="AB2899" s="78">
        <v>103.27</v>
      </c>
      <c r="AC2899" s="78">
        <v>12621</v>
      </c>
      <c r="AD2899" s="104">
        <v>-0.33561999999999997</v>
      </c>
      <c r="AE2899" s="78">
        <v>37408</v>
      </c>
      <c r="AF2899" s="104">
        <v>0.91749000000000003</v>
      </c>
      <c r="AG2899" s="78">
        <v>1988</v>
      </c>
      <c r="AH2899" s="104">
        <v>0.34155999999999997</v>
      </c>
      <c r="AI2899" s="78">
        <v>5105</v>
      </c>
      <c r="AJ2899" s="104">
        <v>-0.87343999999999999</v>
      </c>
      <c r="AK2899" s="78">
        <v>17500</v>
      </c>
      <c r="AL2899" s="78">
        <v>15000</v>
      </c>
      <c r="AM2899" s="8">
        <v>16400</v>
      </c>
      <c r="AN2899" s="78">
        <v>468</v>
      </c>
      <c r="AO2899" s="78">
        <v>20200</v>
      </c>
      <c r="AP2899" s="78">
        <v>16600</v>
      </c>
      <c r="AQ2899" s="78">
        <v>16400</v>
      </c>
      <c r="AR2899" s="78">
        <v>960</v>
      </c>
      <c r="AS2899" s="78">
        <v>16600</v>
      </c>
      <c r="AT2899" s="78">
        <v>16300</v>
      </c>
      <c r="AU2899" s="78">
        <v>16450</v>
      </c>
      <c r="AV2899" s="78">
        <v>157</v>
      </c>
      <c r="AW2899" s="77">
        <v>25.24</v>
      </c>
      <c r="AX2899" s="144">
        <f t="shared" si="309"/>
        <v>0.93</v>
      </c>
      <c r="AY2899" s="144">
        <f t="shared" si="310"/>
        <v>0.93</v>
      </c>
      <c r="AZ2899" s="144">
        <f t="shared" si="311"/>
        <v>0.92</v>
      </c>
      <c r="BA2899" s="54">
        <f t="shared" si="312"/>
        <v>27.603603950125304</v>
      </c>
      <c r="BB2899" s="54">
        <f t="shared" si="313"/>
        <v>14.8183960498747</v>
      </c>
    </row>
    <row r="2900" spans="1:54" x14ac:dyDescent="0.25">
      <c r="A2900" s="3">
        <v>44482</v>
      </c>
      <c r="B2900" s="77">
        <v>16347.99</v>
      </c>
      <c r="C2900" s="77">
        <v>2605.6381299999998</v>
      </c>
      <c r="D2900" s="77">
        <v>-85.275900000000007</v>
      </c>
      <c r="E2900" s="77">
        <f t="shared" si="308"/>
        <v>-1652.1135999999999</v>
      </c>
      <c r="F2900" s="77">
        <v>10.5654</v>
      </c>
      <c r="G2900" s="77">
        <v>-7.4015999999999993</v>
      </c>
      <c r="H2900" t="s">
        <v>2055</v>
      </c>
      <c r="I2900" s="78">
        <v>16318</v>
      </c>
      <c r="J2900">
        <v>202110</v>
      </c>
      <c r="K2900" s="78">
        <v>16318</v>
      </c>
      <c r="L2900" s="77">
        <f t="shared" si="314"/>
        <v>-29.989999999999782</v>
      </c>
      <c r="M2900" s="78">
        <v>-18436</v>
      </c>
      <c r="N2900" s="78">
        <v>-600.98132999999996</v>
      </c>
      <c r="O2900" s="78">
        <v>-15203</v>
      </c>
      <c r="P2900" s="78">
        <v>-124.04276</v>
      </c>
      <c r="Q2900" s="144">
        <v>-22236.75</v>
      </c>
      <c r="R2900" s="78">
        <v>-5352</v>
      </c>
      <c r="S2900" s="78">
        <v>12815</v>
      </c>
      <c r="T2900" s="78">
        <v>-14413</v>
      </c>
      <c r="U2900" s="78">
        <v>59794</v>
      </c>
      <c r="V2900" s="219">
        <v>0.24104425193163193</v>
      </c>
      <c r="W2900" s="78">
        <v>-3284</v>
      </c>
      <c r="X2900" s="78">
        <v>-3038</v>
      </c>
      <c r="Y2900" s="78">
        <v>-4649</v>
      </c>
      <c r="Z2900" s="78">
        <v>-4486</v>
      </c>
      <c r="AA2900" s="78">
        <v>90.39</v>
      </c>
      <c r="AB2900" s="78">
        <v>101.39</v>
      </c>
      <c r="AC2900" s="78">
        <v>5743</v>
      </c>
      <c r="AD2900" s="104">
        <v>-0.43046000000000001</v>
      </c>
      <c r="AE2900" s="78">
        <v>36924</v>
      </c>
      <c r="AF2900" s="104">
        <v>0.47578999999999999</v>
      </c>
      <c r="AG2900" s="78">
        <v>-3292</v>
      </c>
      <c r="AH2900" s="104">
        <v>0.66339999999999999</v>
      </c>
      <c r="AI2900" s="78">
        <v>6400</v>
      </c>
      <c r="AJ2900" s="104">
        <v>-0.24478</v>
      </c>
      <c r="AK2900" s="78">
        <v>17000</v>
      </c>
      <c r="AL2900" s="78">
        <v>16000</v>
      </c>
      <c r="AM2900" s="8">
        <v>16300</v>
      </c>
      <c r="AN2900" s="78">
        <v>410</v>
      </c>
      <c r="AO2900" s="78">
        <v>20200</v>
      </c>
      <c r="AP2900" s="78">
        <v>16600</v>
      </c>
      <c r="AQ2900" s="78">
        <v>16300</v>
      </c>
      <c r="AR2900" s="78">
        <v>913</v>
      </c>
      <c r="AS2900" s="78">
        <v>17000</v>
      </c>
      <c r="AT2900" s="78">
        <v>16000</v>
      </c>
      <c r="AU2900" s="78">
        <v>16300</v>
      </c>
      <c r="AV2900" s="78">
        <v>410</v>
      </c>
      <c r="AW2900" s="77">
        <v>24.13</v>
      </c>
      <c r="AX2900" s="144">
        <f t="shared" si="309"/>
        <v>0.79</v>
      </c>
      <c r="AY2900" s="144">
        <f t="shared" si="310"/>
        <v>0.83</v>
      </c>
      <c r="AZ2900" s="144">
        <f t="shared" si="311"/>
        <v>0.86</v>
      </c>
      <c r="BA2900" s="54">
        <f t="shared" si="312"/>
        <v>27.868387391688664</v>
      </c>
      <c r="BB2900" s="54">
        <f t="shared" si="313"/>
        <v>15.135612608311339</v>
      </c>
    </row>
    <row r="2901" spans="1:54" x14ac:dyDescent="0.25">
      <c r="A2901" s="3">
        <v>44483</v>
      </c>
      <c r="B2901" s="77">
        <v>16387.28</v>
      </c>
      <c r="C2901" s="77">
        <v>2587.2394899999999</v>
      </c>
      <c r="D2901" s="77">
        <v>34.270900000000005</v>
      </c>
      <c r="E2901" s="77">
        <f t="shared" si="308"/>
        <v>-1612.3189</v>
      </c>
      <c r="F2901" s="77">
        <v>9.6644000000000005</v>
      </c>
      <c r="G2901" s="77">
        <v>-8.3808000000000007</v>
      </c>
      <c r="H2901">
        <v>0</v>
      </c>
      <c r="I2901" s="78">
        <v>16405</v>
      </c>
      <c r="J2901">
        <v>202110</v>
      </c>
      <c r="K2901" s="78">
        <v>16405</v>
      </c>
      <c r="L2901" s="77">
        <f t="shared" si="314"/>
        <v>17.720000000001164</v>
      </c>
      <c r="M2901" s="78">
        <v>-16127</v>
      </c>
      <c r="N2901" s="78">
        <v>-528.16525000000001</v>
      </c>
      <c r="O2901" s="78">
        <v>-11060</v>
      </c>
      <c r="P2901" s="78">
        <v>-90.680419999999998</v>
      </c>
      <c r="Q2901" s="144">
        <v>-18892</v>
      </c>
      <c r="R2901" s="78">
        <v>-5305</v>
      </c>
      <c r="S2901" s="78">
        <v>12620</v>
      </c>
      <c r="T2901" s="78">
        <v>-9081</v>
      </c>
      <c r="U2901" s="78">
        <v>55043</v>
      </c>
      <c r="V2901" s="219">
        <v>0.16498010646222044</v>
      </c>
      <c r="W2901" s="78">
        <v>-4789</v>
      </c>
      <c r="X2901" s="78">
        <v>-4439</v>
      </c>
      <c r="Y2901" s="78">
        <v>-4391</v>
      </c>
      <c r="Z2901" s="78">
        <v>-4124</v>
      </c>
      <c r="AA2901" s="78">
        <v>99.18</v>
      </c>
      <c r="AB2901" s="78">
        <v>99.68</v>
      </c>
      <c r="AC2901" s="78">
        <v>7840</v>
      </c>
      <c r="AD2901" s="104">
        <v>-0.55052000000000001</v>
      </c>
      <c r="AE2901" s="78">
        <v>37599</v>
      </c>
      <c r="AF2901" s="104">
        <v>-0.25938</v>
      </c>
      <c r="AG2901" s="78">
        <v>-3804</v>
      </c>
      <c r="AH2901" s="104">
        <v>0.91649999999999998</v>
      </c>
      <c r="AI2901" s="78">
        <v>6876</v>
      </c>
      <c r="AJ2901" s="104">
        <v>-5.6140000000000002E-2</v>
      </c>
      <c r="AK2901" s="78">
        <v>17000</v>
      </c>
      <c r="AL2901" s="78">
        <v>16000</v>
      </c>
      <c r="AM2901" s="8">
        <v>16400</v>
      </c>
      <c r="AN2901" s="78">
        <v>317</v>
      </c>
      <c r="AO2901" s="78">
        <v>20200</v>
      </c>
      <c r="AP2901" s="78">
        <v>16600</v>
      </c>
      <c r="AQ2901" s="78">
        <v>16400</v>
      </c>
      <c r="AR2901" s="78">
        <v>823</v>
      </c>
      <c r="AS2901" s="78">
        <v>17000</v>
      </c>
      <c r="AT2901" s="78">
        <v>16000</v>
      </c>
      <c r="AU2901" s="78">
        <v>16400</v>
      </c>
      <c r="AV2901" s="78">
        <v>317</v>
      </c>
      <c r="AW2901" s="77">
        <v>22.32</v>
      </c>
      <c r="AX2901" s="144">
        <f t="shared" si="309"/>
        <v>0.68</v>
      </c>
      <c r="AY2901" s="144">
        <f t="shared" si="310"/>
        <v>0.73</v>
      </c>
      <c r="AZ2901" s="144">
        <f t="shared" si="311"/>
        <v>0.73</v>
      </c>
      <c r="BA2901" s="54">
        <f t="shared" si="312"/>
        <v>27.762555400885372</v>
      </c>
      <c r="BB2901" s="54">
        <f t="shared" si="313"/>
        <v>15.78544459911463</v>
      </c>
    </row>
    <row r="2902" spans="1:54" x14ac:dyDescent="0.25">
      <c r="A2902" s="3">
        <v>44484</v>
      </c>
      <c r="B2902" s="77">
        <v>16781.189999999999</v>
      </c>
      <c r="C2902" s="77">
        <v>2880.8681099999999</v>
      </c>
      <c r="D2902" s="77">
        <v>278.87490000000003</v>
      </c>
      <c r="E2902" s="77">
        <f t="shared" si="308"/>
        <v>-1398.9140000000002</v>
      </c>
      <c r="F2902" s="77">
        <v>-4.8758999999999997</v>
      </c>
      <c r="G2902" s="77">
        <v>24.846299999999999</v>
      </c>
      <c r="H2902">
        <v>0</v>
      </c>
      <c r="I2902" s="78">
        <v>16782</v>
      </c>
      <c r="J2902">
        <v>202110</v>
      </c>
      <c r="K2902" s="78">
        <v>16782</v>
      </c>
      <c r="L2902" s="77">
        <f t="shared" si="314"/>
        <v>0.81000000000130967</v>
      </c>
      <c r="M2902" s="78">
        <v>-17650</v>
      </c>
      <c r="N2902" s="78">
        <v>-591.42012999999997</v>
      </c>
      <c r="O2902" s="78">
        <v>-8330</v>
      </c>
      <c r="P2902" s="78">
        <v>-69.881</v>
      </c>
      <c r="Q2902" s="144">
        <v>-19732.5</v>
      </c>
      <c r="R2902" s="78">
        <v>-3806</v>
      </c>
      <c r="S2902" s="78">
        <v>13282</v>
      </c>
      <c r="T2902" s="78">
        <v>-4000</v>
      </c>
      <c r="U2902" s="78">
        <v>59073</v>
      </c>
      <c r="V2902" s="219">
        <v>6.7712829888443113E-2</v>
      </c>
      <c r="W2902" s="78">
        <v>-4829</v>
      </c>
      <c r="X2902" s="78">
        <v>-7911</v>
      </c>
      <c r="Y2902" s="78">
        <v>-5411</v>
      </c>
      <c r="Z2902" s="78">
        <v>-3335</v>
      </c>
      <c r="AA2902" s="78">
        <v>110.62</v>
      </c>
      <c r="AB2902" s="78">
        <v>113.27</v>
      </c>
      <c r="AC2902" s="78">
        <v>14846</v>
      </c>
      <c r="AD2902" s="104">
        <v>-1.00071</v>
      </c>
      <c r="AE2902" s="78">
        <v>40162</v>
      </c>
      <c r="AF2902" s="104">
        <v>-0.63824000000000003</v>
      </c>
      <c r="AG2902" s="78">
        <v>-4659</v>
      </c>
      <c r="AH2902" s="104">
        <v>2.0306700000000002</v>
      </c>
      <c r="AI2902" s="78">
        <v>-3994</v>
      </c>
      <c r="AJ2902" s="104">
        <v>0.45639000000000002</v>
      </c>
      <c r="AK2902" s="78">
        <v>17000</v>
      </c>
      <c r="AL2902" s="78">
        <v>16000</v>
      </c>
      <c r="AM2902" s="8">
        <v>16800</v>
      </c>
      <c r="AN2902" s="78">
        <v>232</v>
      </c>
      <c r="AO2902" s="78">
        <v>20200</v>
      </c>
      <c r="AP2902" s="78">
        <v>16600</v>
      </c>
      <c r="AQ2902" s="78">
        <v>16800</v>
      </c>
      <c r="AR2902" s="78">
        <v>734</v>
      </c>
      <c r="AS2902" s="78">
        <v>17000</v>
      </c>
      <c r="AT2902" s="78">
        <v>16000</v>
      </c>
      <c r="AU2902" s="78">
        <v>16800</v>
      </c>
      <c r="AV2902" s="78">
        <v>232</v>
      </c>
      <c r="AW2902" s="77">
        <v>20.170000000000002</v>
      </c>
      <c r="AX2902" s="144">
        <f t="shared" si="309"/>
        <v>0.55000000000000004</v>
      </c>
      <c r="AY2902" s="144">
        <f t="shared" si="310"/>
        <v>0.44</v>
      </c>
      <c r="AZ2902" s="144">
        <f t="shared" si="311"/>
        <v>0.47</v>
      </c>
      <c r="BA2902" s="54">
        <f t="shared" si="312"/>
        <v>27.557002342193535</v>
      </c>
      <c r="BB2902" s="54">
        <f t="shared" si="313"/>
        <v>16.298997657806474</v>
      </c>
    </row>
    <row r="2903" spans="1:54" x14ac:dyDescent="0.25">
      <c r="A2903" s="3">
        <v>44487</v>
      </c>
      <c r="B2903" s="77">
        <v>16705.46</v>
      </c>
      <c r="C2903" s="77">
        <v>2719.1086</v>
      </c>
      <c r="D2903" s="77">
        <v>32.850700000000003</v>
      </c>
      <c r="E2903" s="77">
        <f t="shared" si="308"/>
        <v>-1384.6752999999999</v>
      </c>
      <c r="F2903" s="77">
        <v>-5.0913000000000004</v>
      </c>
      <c r="G2903" s="77">
        <v>2.5447000000000002</v>
      </c>
      <c r="H2903">
        <v>0</v>
      </c>
      <c r="I2903" s="78">
        <v>16725</v>
      </c>
      <c r="J2903">
        <v>202110</v>
      </c>
      <c r="K2903" s="78">
        <v>16725</v>
      </c>
      <c r="L2903" s="77">
        <f t="shared" si="314"/>
        <v>19.540000000000873</v>
      </c>
      <c r="M2903" s="78">
        <v>-19002</v>
      </c>
      <c r="N2903" s="78">
        <v>-634.41279999999995</v>
      </c>
      <c r="O2903" s="78">
        <v>-8190</v>
      </c>
      <c r="P2903" s="78">
        <v>-68.453040000000001</v>
      </c>
      <c r="Q2903" s="144">
        <v>-21049.5</v>
      </c>
      <c r="R2903" s="78">
        <v>-3665</v>
      </c>
      <c r="S2903" s="78">
        <v>13283</v>
      </c>
      <c r="T2903" s="78">
        <v>-5378</v>
      </c>
      <c r="U2903" s="78">
        <v>58864</v>
      </c>
      <c r="V2903" s="219">
        <v>9.136314215819516E-2</v>
      </c>
      <c r="W2903" s="78">
        <v>-5098</v>
      </c>
      <c r="X2903" s="78">
        <v>-4523</v>
      </c>
      <c r="Y2903" s="78">
        <v>-4342</v>
      </c>
      <c r="Z2903" s="78">
        <v>-4892</v>
      </c>
      <c r="AA2903" s="78">
        <v>94.17</v>
      </c>
      <c r="AB2903" s="78">
        <v>101.38</v>
      </c>
      <c r="AC2903" s="78">
        <v>20911</v>
      </c>
      <c r="AD2903" s="104">
        <v>-0.85719000000000001</v>
      </c>
      <c r="AE2903" s="78">
        <v>41788</v>
      </c>
      <c r="AF2903" s="104">
        <v>-0.88751000000000002</v>
      </c>
      <c r="AG2903" s="78">
        <v>-4986</v>
      </c>
      <c r="AH2903" s="104">
        <v>1.67523</v>
      </c>
      <c r="AI2903" s="78">
        <v>-6154</v>
      </c>
      <c r="AJ2903" s="104">
        <v>0.54220999999999997</v>
      </c>
      <c r="AK2903" s="78">
        <v>17000</v>
      </c>
      <c r="AL2903" s="78">
        <v>16400</v>
      </c>
      <c r="AM2903" s="8">
        <v>16700</v>
      </c>
      <c r="AN2903" s="78">
        <v>180</v>
      </c>
      <c r="AO2903" s="78">
        <v>17100</v>
      </c>
      <c r="AP2903" s="78">
        <v>16600</v>
      </c>
      <c r="AQ2903" s="78">
        <v>16700</v>
      </c>
      <c r="AR2903" s="78">
        <v>710</v>
      </c>
      <c r="AS2903" s="78">
        <v>17000</v>
      </c>
      <c r="AT2903" s="78">
        <v>16400</v>
      </c>
      <c r="AU2903" s="78">
        <v>16700</v>
      </c>
      <c r="AV2903" s="78">
        <v>180</v>
      </c>
      <c r="AW2903" s="77">
        <v>20.45</v>
      </c>
      <c r="AX2903" s="144">
        <f t="shared" si="309"/>
        <v>0.55000000000000004</v>
      </c>
      <c r="AY2903" s="144">
        <f t="shared" si="310"/>
        <v>0.48</v>
      </c>
      <c r="AZ2903" s="144">
        <f t="shared" si="311"/>
        <v>0.51</v>
      </c>
      <c r="BA2903" s="54">
        <f t="shared" si="312"/>
        <v>27.367867886429742</v>
      </c>
      <c r="BB2903" s="54">
        <f t="shared" si="313"/>
        <v>16.777132113570261</v>
      </c>
    </row>
    <row r="2904" spans="1:54" x14ac:dyDescent="0.25">
      <c r="A2904" s="3">
        <v>44488</v>
      </c>
      <c r="B2904" s="77">
        <v>16900.669999999998</v>
      </c>
      <c r="C2904" s="77">
        <v>2697.9204599999998</v>
      </c>
      <c r="D2904" s="77">
        <v>110.7873</v>
      </c>
      <c r="E2904" s="77">
        <f t="shared" ref="E2904:E2967" si="315">SUM(D2885:D2904)</f>
        <v>-1224.096</v>
      </c>
      <c r="F2904" s="77">
        <v>16.148699999999998</v>
      </c>
      <c r="G2904" s="77">
        <v>38.594000000000001</v>
      </c>
      <c r="H2904">
        <v>0</v>
      </c>
      <c r="I2904" s="78">
        <v>16902</v>
      </c>
      <c r="J2904">
        <v>202110</v>
      </c>
      <c r="K2904" s="78">
        <v>16902</v>
      </c>
      <c r="L2904" s="77">
        <f t="shared" si="314"/>
        <v>1.3300000000017462</v>
      </c>
      <c r="M2904" s="78">
        <v>-18206</v>
      </c>
      <c r="N2904" s="78">
        <v>-614.1508</v>
      </c>
      <c r="O2904" s="78">
        <v>-5908</v>
      </c>
      <c r="P2904" s="78">
        <v>-49.940130000000003</v>
      </c>
      <c r="Q2904" s="144">
        <v>-19683</v>
      </c>
      <c r="R2904" s="78">
        <v>-2930</v>
      </c>
      <c r="S2904" s="78">
        <v>11689</v>
      </c>
      <c r="T2904" s="78">
        <v>-2629</v>
      </c>
      <c r="U2904" s="78">
        <v>61021</v>
      </c>
      <c r="V2904" s="219">
        <v>4.3083528621294311E-2</v>
      </c>
      <c r="W2904" s="78">
        <v>-3972</v>
      </c>
      <c r="X2904" s="78">
        <v>-3271</v>
      </c>
      <c r="Y2904" s="78">
        <v>-6148</v>
      </c>
      <c r="Z2904" s="78">
        <v>-2615</v>
      </c>
      <c r="AA2904" s="78">
        <v>102.27</v>
      </c>
      <c r="AB2904" s="78">
        <v>109.35</v>
      </c>
      <c r="AC2904" s="78">
        <v>22832</v>
      </c>
      <c r="AD2904" s="104">
        <v>-1.1247</v>
      </c>
      <c r="AE2904" s="78">
        <v>41398</v>
      </c>
      <c r="AF2904" s="104">
        <v>-0.68323</v>
      </c>
      <c r="AG2904" s="78">
        <v>-5953</v>
      </c>
      <c r="AH2904" s="104">
        <v>2.4482200000000001</v>
      </c>
      <c r="AI2904" s="78">
        <v>-20854</v>
      </c>
      <c r="AJ2904" s="104">
        <v>1.264E-2</v>
      </c>
      <c r="AK2904" s="78">
        <v>17000</v>
      </c>
      <c r="AL2904" s="78">
        <v>16700</v>
      </c>
      <c r="AM2904" s="8">
        <v>16900</v>
      </c>
      <c r="AN2904" s="78">
        <v>124</v>
      </c>
      <c r="AO2904" s="78">
        <v>17800</v>
      </c>
      <c r="AP2904" s="78">
        <v>16600</v>
      </c>
      <c r="AQ2904" s="78">
        <v>16900</v>
      </c>
      <c r="AR2904" s="78">
        <v>666</v>
      </c>
      <c r="AS2904" s="78">
        <v>17000</v>
      </c>
      <c r="AT2904" s="78">
        <v>16700</v>
      </c>
      <c r="AU2904" s="78">
        <v>16900</v>
      </c>
      <c r="AV2904" s="78">
        <v>124</v>
      </c>
      <c r="AW2904" s="77">
        <v>19.559999999999999</v>
      </c>
      <c r="AX2904" s="144">
        <f t="shared" si="309"/>
        <v>0.41</v>
      </c>
      <c r="AY2904" s="144">
        <f t="shared" si="310"/>
        <v>0.34</v>
      </c>
      <c r="AZ2904" s="144">
        <f t="shared" si="311"/>
        <v>0.34</v>
      </c>
      <c r="BA2904" s="54">
        <f t="shared" si="312"/>
        <v>27.13894579576403</v>
      </c>
      <c r="BB2904" s="54">
        <f t="shared" si="313"/>
        <v>17.231054204235974</v>
      </c>
    </row>
    <row r="2905" spans="1:54" x14ac:dyDescent="0.25">
      <c r="A2905" s="3">
        <v>44489</v>
      </c>
      <c r="B2905" s="77">
        <v>16887.82</v>
      </c>
      <c r="C2905" s="77">
        <v>2682.21171</v>
      </c>
      <c r="D2905" s="77">
        <v>-49.8626</v>
      </c>
      <c r="E2905" s="77">
        <f t="shared" si="315"/>
        <v>-1290.1451999999999</v>
      </c>
      <c r="F2905" s="77">
        <v>14.7354</v>
      </c>
      <c r="G2905" s="77">
        <v>-16.618199999999998</v>
      </c>
      <c r="H2905" t="s">
        <v>2056</v>
      </c>
      <c r="I2905" s="78">
        <v>16882</v>
      </c>
      <c r="J2905">
        <v>202111</v>
      </c>
      <c r="K2905" s="78">
        <v>16889</v>
      </c>
      <c r="L2905" s="77">
        <f t="shared" si="314"/>
        <v>1.180000000000291</v>
      </c>
      <c r="M2905" s="78">
        <v>-17463</v>
      </c>
      <c r="N2905" s="78">
        <v>-589.27732000000003</v>
      </c>
      <c r="O2905" s="78">
        <v>-1173</v>
      </c>
      <c r="P2905" s="78">
        <v>-9.9050100000000008</v>
      </c>
      <c r="Q2905" s="144">
        <v>-17756.25</v>
      </c>
      <c r="R2905" s="78">
        <v>-2706</v>
      </c>
      <c r="S2905" s="78">
        <v>14852</v>
      </c>
      <c r="T2905" s="78">
        <v>-1683</v>
      </c>
      <c r="U2905" s="78">
        <v>33641</v>
      </c>
      <c r="V2905" s="219">
        <v>5.0028239350792189E-2</v>
      </c>
      <c r="W2905" s="78">
        <v>-3257</v>
      </c>
      <c r="X2905" s="78">
        <v>-8756</v>
      </c>
      <c r="Y2905" s="78">
        <v>-5373</v>
      </c>
      <c r="Z2905" s="78">
        <v>-5446</v>
      </c>
      <c r="AA2905" s="78">
        <v>108.93</v>
      </c>
      <c r="AB2905" s="78">
        <v>121.7</v>
      </c>
      <c r="AC2905" s="78">
        <v>4132</v>
      </c>
      <c r="AD2905" s="104">
        <v>-0.28095999999999999</v>
      </c>
      <c r="AE2905" s="78">
        <v>13449</v>
      </c>
      <c r="AF2905" s="104">
        <v>0.34865000000000002</v>
      </c>
      <c r="AG2905" s="78">
        <v>625</v>
      </c>
      <c r="AH2905" s="104">
        <v>0.87397999999999998</v>
      </c>
      <c r="AI2905" s="78">
        <v>2447</v>
      </c>
      <c r="AJ2905" s="104">
        <v>-1.9460000000000002E-2</v>
      </c>
      <c r="AK2905" s="78">
        <v>17500</v>
      </c>
      <c r="AL2905" s="78">
        <v>16600</v>
      </c>
      <c r="AM2905" s="8">
        <v>16900</v>
      </c>
      <c r="AN2905" s="78">
        <v>645</v>
      </c>
      <c r="AO2905" s="78">
        <v>21800</v>
      </c>
      <c r="AP2905" s="78">
        <v>16700</v>
      </c>
      <c r="AQ2905" s="78">
        <v>16900</v>
      </c>
      <c r="AR2905" s="78">
        <v>997</v>
      </c>
      <c r="AS2905" s="78">
        <v>17300</v>
      </c>
      <c r="AT2905" s="78">
        <v>16100</v>
      </c>
      <c r="AU2905" s="78">
        <v>16900</v>
      </c>
      <c r="AV2905" s="78">
        <v>282</v>
      </c>
      <c r="AW2905" s="77">
        <v>19.37</v>
      </c>
      <c r="AX2905" s="144">
        <f t="shared" si="309"/>
        <v>0.31</v>
      </c>
      <c r="AY2905" s="144">
        <f t="shared" si="310"/>
        <v>0.28000000000000003</v>
      </c>
      <c r="AZ2905" s="144">
        <f t="shared" si="311"/>
        <v>0.27</v>
      </c>
      <c r="BA2905" s="54">
        <f t="shared" si="312"/>
        <v>26.857110647016935</v>
      </c>
      <c r="BB2905" s="54">
        <f t="shared" si="313"/>
        <v>17.735889352983069</v>
      </c>
    </row>
    <row r="2906" spans="1:54" x14ac:dyDescent="0.25">
      <c r="A2906" s="3">
        <v>44490</v>
      </c>
      <c r="B2906" s="77">
        <v>16889.509999999998</v>
      </c>
      <c r="C2906" s="77">
        <v>3117.7065699999998</v>
      </c>
      <c r="D2906" s="77">
        <v>68.6434</v>
      </c>
      <c r="E2906" s="77">
        <f t="shared" si="315"/>
        <v>-865.88510000000019</v>
      </c>
      <c r="F2906" s="77">
        <v>-0.98499999999999999</v>
      </c>
      <c r="G2906" s="77">
        <v>7.1660000000000004</v>
      </c>
      <c r="H2906">
        <v>0</v>
      </c>
      <c r="I2906" s="78">
        <v>16813</v>
      </c>
      <c r="J2906">
        <v>202111</v>
      </c>
      <c r="K2906" s="78">
        <v>16813</v>
      </c>
      <c r="L2906" s="77">
        <f t="shared" si="314"/>
        <v>-76.509999999998399</v>
      </c>
      <c r="M2906" s="78">
        <v>-18163</v>
      </c>
      <c r="N2906" s="78">
        <v>-610.36410000000001</v>
      </c>
      <c r="O2906" s="78">
        <v>-6528</v>
      </c>
      <c r="P2906" s="78">
        <v>-54.884120000000003</v>
      </c>
      <c r="Q2906" s="144">
        <v>-19795</v>
      </c>
      <c r="R2906" s="78">
        <v>-3937</v>
      </c>
      <c r="S2906" s="78">
        <v>15832</v>
      </c>
      <c r="T2906" s="78">
        <v>-9073</v>
      </c>
      <c r="U2906" s="78">
        <v>42695</v>
      </c>
      <c r="V2906" s="219">
        <v>0.21250731935823866</v>
      </c>
      <c r="W2906" s="78">
        <v>-4562</v>
      </c>
      <c r="X2906" s="78">
        <v>-7462</v>
      </c>
      <c r="Y2906" s="78">
        <v>-5661</v>
      </c>
      <c r="Z2906" s="78">
        <v>-6136</v>
      </c>
      <c r="AA2906" s="78">
        <v>110.01</v>
      </c>
      <c r="AB2906" s="78">
        <v>108.82</v>
      </c>
      <c r="AC2906" s="78">
        <v>8602</v>
      </c>
      <c r="AD2906" s="104">
        <v>-0.13478000000000001</v>
      </c>
      <c r="AE2906" s="78">
        <v>18748</v>
      </c>
      <c r="AF2906" s="104">
        <v>0.39559</v>
      </c>
      <c r="AG2906" s="78">
        <v>-100</v>
      </c>
      <c r="AH2906" s="104">
        <v>0.61846999999999996</v>
      </c>
      <c r="AI2906" s="78">
        <v>3039</v>
      </c>
      <c r="AJ2906" s="104">
        <v>0.23568</v>
      </c>
      <c r="AK2906" s="78">
        <v>17500</v>
      </c>
      <c r="AL2906" s="78">
        <v>16000</v>
      </c>
      <c r="AM2906" s="8">
        <v>16800</v>
      </c>
      <c r="AN2906" s="78">
        <v>610</v>
      </c>
      <c r="AO2906" s="78">
        <v>21800</v>
      </c>
      <c r="AP2906" s="78">
        <v>16700</v>
      </c>
      <c r="AQ2906" s="78">
        <v>16800</v>
      </c>
      <c r="AR2906" s="78">
        <v>963</v>
      </c>
      <c r="AS2906" s="78">
        <v>17200</v>
      </c>
      <c r="AT2906" s="78">
        <v>16100</v>
      </c>
      <c r="AU2906" s="78">
        <v>16850</v>
      </c>
      <c r="AV2906" s="78">
        <v>250</v>
      </c>
      <c r="AW2906" s="77">
        <v>18.88</v>
      </c>
      <c r="AX2906" s="144">
        <f t="shared" si="309"/>
        <v>0.2</v>
      </c>
      <c r="AY2906" s="144">
        <f t="shared" si="310"/>
        <v>0.12</v>
      </c>
      <c r="AZ2906" s="144">
        <f t="shared" si="311"/>
        <v>0.15</v>
      </c>
      <c r="BA2906" s="54">
        <f t="shared" si="312"/>
        <v>26.9612262250456</v>
      </c>
      <c r="BB2906" s="54">
        <f t="shared" si="313"/>
        <v>17.348773774954402</v>
      </c>
    </row>
    <row r="2907" spans="1:54" x14ac:dyDescent="0.25">
      <c r="A2907" s="3">
        <v>44491</v>
      </c>
      <c r="B2907" s="77">
        <v>16888.740000000002</v>
      </c>
      <c r="C2907" s="77">
        <v>2845.8815100000002</v>
      </c>
      <c r="D2907" s="77">
        <v>-9.0206</v>
      </c>
      <c r="E2907" s="77">
        <f t="shared" si="315"/>
        <v>-910.80990000000008</v>
      </c>
      <c r="F2907" s="77">
        <v>4.6602999999999994</v>
      </c>
      <c r="G2907" s="77">
        <v>2.4489999999999998</v>
      </c>
      <c r="H2907">
        <v>0</v>
      </c>
      <c r="I2907" s="78">
        <v>16854</v>
      </c>
      <c r="J2907">
        <v>202111</v>
      </c>
      <c r="K2907" s="78">
        <v>16854</v>
      </c>
      <c r="L2907" s="77">
        <f t="shared" si="314"/>
        <v>-34.740000000001601</v>
      </c>
      <c r="M2907" s="78">
        <v>-20002</v>
      </c>
      <c r="N2907" s="78">
        <v>-673.72664999999995</v>
      </c>
      <c r="O2907" s="78">
        <v>-6916</v>
      </c>
      <c r="P2907" s="78">
        <v>-58.277509999999999</v>
      </c>
      <c r="Q2907" s="144">
        <v>-21731</v>
      </c>
      <c r="R2907" s="78">
        <v>-4017</v>
      </c>
      <c r="S2907" s="78">
        <v>16085</v>
      </c>
      <c r="T2907" s="78">
        <v>-9188</v>
      </c>
      <c r="U2907" s="78">
        <v>44584</v>
      </c>
      <c r="V2907" s="219">
        <v>0.20608289969495783</v>
      </c>
      <c r="W2907" s="78">
        <v>-5285</v>
      </c>
      <c r="X2907" s="78">
        <v>-8676</v>
      </c>
      <c r="Y2907" s="78">
        <v>-6328</v>
      </c>
      <c r="Z2907" s="78">
        <v>-9344</v>
      </c>
      <c r="AA2907" s="78">
        <v>84.78</v>
      </c>
      <c r="AB2907" s="78">
        <v>105.46</v>
      </c>
      <c r="AC2907" s="78">
        <v>10473</v>
      </c>
      <c r="AD2907" s="104">
        <v>-9.3600000000000003E-2</v>
      </c>
      <c r="AE2907" s="78">
        <v>18452</v>
      </c>
      <c r="AF2907" s="104">
        <v>0.25540000000000002</v>
      </c>
      <c r="AG2907" s="78">
        <v>-2560</v>
      </c>
      <c r="AH2907" s="104">
        <v>0.61600999999999995</v>
      </c>
      <c r="AI2907" s="78">
        <v>7507</v>
      </c>
      <c r="AJ2907" s="104">
        <v>0.23130999999999999</v>
      </c>
      <c r="AK2907" s="78">
        <v>17500</v>
      </c>
      <c r="AL2907" s="78">
        <v>16000</v>
      </c>
      <c r="AM2907" s="8">
        <v>16900</v>
      </c>
      <c r="AN2907" s="78">
        <v>598</v>
      </c>
      <c r="AO2907" s="78">
        <v>21800</v>
      </c>
      <c r="AP2907" s="78">
        <v>16700</v>
      </c>
      <c r="AQ2907" s="78">
        <v>16800</v>
      </c>
      <c r="AR2907" s="78">
        <v>944</v>
      </c>
      <c r="AS2907" s="78">
        <v>17200</v>
      </c>
      <c r="AT2907" s="78">
        <v>16400</v>
      </c>
      <c r="AU2907" s="78">
        <v>16900</v>
      </c>
      <c r="AV2907" s="78">
        <v>209</v>
      </c>
      <c r="AW2907" s="77">
        <v>19.170000000000002</v>
      </c>
      <c r="AX2907" s="144">
        <f t="shared" si="309"/>
        <v>0.24</v>
      </c>
      <c r="AY2907" s="144">
        <f t="shared" si="310"/>
        <v>0.24</v>
      </c>
      <c r="AZ2907" s="144">
        <f t="shared" si="311"/>
        <v>0.24</v>
      </c>
      <c r="BA2907" s="54">
        <f t="shared" si="312"/>
        <v>27.007665148367334</v>
      </c>
      <c r="BB2907" s="54">
        <f t="shared" si="313"/>
        <v>17.22833485163267</v>
      </c>
    </row>
    <row r="2908" spans="1:54" x14ac:dyDescent="0.25">
      <c r="A2908" s="3">
        <v>44494</v>
      </c>
      <c r="B2908" s="77">
        <v>16894.240000000002</v>
      </c>
      <c r="C2908" s="77">
        <v>2698.8679499999998</v>
      </c>
      <c r="D2908" s="77">
        <v>47.084499999999998</v>
      </c>
      <c r="E2908" s="77">
        <f t="shared" si="315"/>
        <v>-942.82430000000011</v>
      </c>
      <c r="F2908" s="77">
        <v>-1.8603999999999998</v>
      </c>
      <c r="G2908" s="77">
        <v>7.2313000000000001</v>
      </c>
      <c r="H2908">
        <v>0</v>
      </c>
      <c r="I2908" s="78">
        <v>16888</v>
      </c>
      <c r="J2908">
        <v>202111</v>
      </c>
      <c r="K2908" s="78">
        <v>16888</v>
      </c>
      <c r="L2908" s="77">
        <f t="shared" si="314"/>
        <v>-6.2400000000016007</v>
      </c>
      <c r="M2908" s="78">
        <v>-20028</v>
      </c>
      <c r="N2908" s="78">
        <v>-676.09906999999998</v>
      </c>
      <c r="O2908" s="78">
        <v>-118</v>
      </c>
      <c r="P2908" s="78">
        <v>-0.99816000000000005</v>
      </c>
      <c r="Q2908" s="144">
        <v>-20057.5</v>
      </c>
      <c r="R2908" s="78">
        <v>-4035</v>
      </c>
      <c r="S2908" s="78">
        <v>16008</v>
      </c>
      <c r="T2908" s="78">
        <v>-2354</v>
      </c>
      <c r="U2908" s="78">
        <v>47211</v>
      </c>
      <c r="V2908" s="219">
        <v>4.9861261146766644E-2</v>
      </c>
      <c r="W2908" s="78">
        <v>-5438</v>
      </c>
      <c r="X2908" s="78">
        <v>-11031</v>
      </c>
      <c r="Y2908" s="78">
        <v>-7050</v>
      </c>
      <c r="Z2908" s="78">
        <v>-7003</v>
      </c>
      <c r="AA2908" s="78">
        <v>95.96</v>
      </c>
      <c r="AB2908" s="78">
        <v>106.55</v>
      </c>
      <c r="AC2908" s="78">
        <v>9971</v>
      </c>
      <c r="AD2908" s="104">
        <v>-0.16924</v>
      </c>
      <c r="AE2908" s="78">
        <v>18383</v>
      </c>
      <c r="AF2908" s="104">
        <v>8.7480000000000002E-2</v>
      </c>
      <c r="AG2908" s="78">
        <v>-266</v>
      </c>
      <c r="AH2908" s="104">
        <v>0.63702999999999999</v>
      </c>
      <c r="AI2908" s="78">
        <v>10433</v>
      </c>
      <c r="AJ2908" s="104">
        <v>0.26236999999999999</v>
      </c>
      <c r="AK2908" s="78">
        <v>17500</v>
      </c>
      <c r="AL2908" s="78">
        <v>16000</v>
      </c>
      <c r="AM2908" s="8">
        <v>16900</v>
      </c>
      <c r="AN2908" s="78">
        <v>578</v>
      </c>
      <c r="AO2908" s="78">
        <v>21800</v>
      </c>
      <c r="AP2908" s="78">
        <v>16700</v>
      </c>
      <c r="AQ2908" s="78">
        <v>16900</v>
      </c>
      <c r="AR2908" s="78">
        <v>916</v>
      </c>
      <c r="AS2908" s="78">
        <v>17000</v>
      </c>
      <c r="AT2908" s="78">
        <v>16400</v>
      </c>
      <c r="AU2908" s="78">
        <v>16900</v>
      </c>
      <c r="AV2908" s="78">
        <v>154</v>
      </c>
      <c r="AW2908" s="77">
        <v>19.72</v>
      </c>
      <c r="AX2908" s="144">
        <f t="shared" si="309"/>
        <v>0.41</v>
      </c>
      <c r="AY2908" s="144">
        <f t="shared" si="310"/>
        <v>0.42</v>
      </c>
      <c r="AZ2908" s="144">
        <f t="shared" si="311"/>
        <v>0.41</v>
      </c>
      <c r="BA2908" s="54">
        <f t="shared" si="312"/>
        <v>26.972708668581816</v>
      </c>
      <c r="BB2908" s="54">
        <f t="shared" si="313"/>
        <v>17.316291331418185</v>
      </c>
    </row>
    <row r="2909" spans="1:54" x14ac:dyDescent="0.25">
      <c r="A2909" s="3">
        <v>44495</v>
      </c>
      <c r="B2909" s="77">
        <v>17034.34</v>
      </c>
      <c r="C2909" s="77">
        <v>3290.7508499999999</v>
      </c>
      <c r="D2909" s="77">
        <v>67.243400000000008</v>
      </c>
      <c r="E2909" s="77">
        <f t="shared" si="315"/>
        <v>-983.4073000000003</v>
      </c>
      <c r="F2909" s="77">
        <v>3.3862000000000001</v>
      </c>
      <c r="G2909" s="77">
        <v>11.859300000000001</v>
      </c>
      <c r="H2909">
        <v>0</v>
      </c>
      <c r="I2909" s="78">
        <v>17048</v>
      </c>
      <c r="J2909">
        <v>202111</v>
      </c>
      <c r="K2909" s="78">
        <v>17048</v>
      </c>
      <c r="L2909" s="77">
        <f t="shared" si="314"/>
        <v>13.659999999999854</v>
      </c>
      <c r="M2909" s="78">
        <v>-22065</v>
      </c>
      <c r="N2909" s="78">
        <v>-751.62258999999995</v>
      </c>
      <c r="O2909" s="78">
        <v>-1280</v>
      </c>
      <c r="P2909" s="78">
        <v>-10.91024</v>
      </c>
      <c r="Q2909" s="144">
        <v>-22385</v>
      </c>
      <c r="R2909" s="78">
        <v>-3679</v>
      </c>
      <c r="S2909" s="78">
        <v>14900</v>
      </c>
      <c r="T2909" s="78">
        <v>-3651</v>
      </c>
      <c r="U2909" s="78">
        <v>51337</v>
      </c>
      <c r="V2909" s="219">
        <v>7.1118296745037696E-2</v>
      </c>
      <c r="W2909" s="78">
        <v>-6747</v>
      </c>
      <c r="X2909" s="78">
        <v>-4700</v>
      </c>
      <c r="Y2909" s="78">
        <v>-9072</v>
      </c>
      <c r="Z2909" s="78">
        <v>-7752</v>
      </c>
      <c r="AA2909" s="78">
        <v>107.31</v>
      </c>
      <c r="AB2909" s="78">
        <v>119.42</v>
      </c>
      <c r="AC2909" s="78">
        <v>8559</v>
      </c>
      <c r="AD2909" s="104">
        <v>-0.19545000000000001</v>
      </c>
      <c r="AE2909" s="78">
        <v>18223</v>
      </c>
      <c r="AF2909" s="104">
        <v>-0.12083000000000001</v>
      </c>
      <c r="AG2909" s="78">
        <v>3355</v>
      </c>
      <c r="AH2909" s="104">
        <v>0.36493999999999999</v>
      </c>
      <c r="AI2909" s="78">
        <v>-2221</v>
      </c>
      <c r="AJ2909" s="104">
        <v>0.23995</v>
      </c>
      <c r="AK2909" s="78">
        <v>17500</v>
      </c>
      <c r="AL2909" s="78">
        <v>16000</v>
      </c>
      <c r="AM2909" s="8">
        <v>17000</v>
      </c>
      <c r="AN2909" s="78">
        <v>542</v>
      </c>
      <c r="AO2909" s="78">
        <v>21800</v>
      </c>
      <c r="AP2909" s="78">
        <v>16700</v>
      </c>
      <c r="AQ2909" s="78">
        <v>17000</v>
      </c>
      <c r="AR2909" s="78">
        <v>869</v>
      </c>
      <c r="AS2909" s="78">
        <v>17100</v>
      </c>
      <c r="AT2909" s="78">
        <v>16800</v>
      </c>
      <c r="AU2909" s="78">
        <v>17050</v>
      </c>
      <c r="AV2909" s="78">
        <v>100</v>
      </c>
      <c r="AW2909" s="77">
        <v>18.84</v>
      </c>
      <c r="AX2909" s="144">
        <f t="shared" si="309"/>
        <v>0.2</v>
      </c>
      <c r="AY2909" s="144">
        <f t="shared" si="310"/>
        <v>0.12</v>
      </c>
      <c r="AZ2909" s="144">
        <f t="shared" si="311"/>
        <v>0.14000000000000001</v>
      </c>
      <c r="BA2909" s="54">
        <f t="shared" si="312"/>
        <v>27.03909129220413</v>
      </c>
      <c r="BB2909" s="54">
        <f t="shared" si="313"/>
        <v>17.156908707795868</v>
      </c>
    </row>
    <row r="2910" spans="1:54" x14ac:dyDescent="0.25">
      <c r="A2910" s="3">
        <v>44496</v>
      </c>
      <c r="B2910" s="77">
        <v>17074.55</v>
      </c>
      <c r="C2910" s="77">
        <v>2856.4937199999999</v>
      </c>
      <c r="D2910" s="77">
        <v>24.625599999999999</v>
      </c>
      <c r="E2910" s="77">
        <f t="shared" si="315"/>
        <v>-819.23100000000034</v>
      </c>
      <c r="F2910" s="77">
        <v>1.7627000000000002</v>
      </c>
      <c r="G2910" s="77">
        <v>6.1590999999999996</v>
      </c>
      <c r="H2910" t="s">
        <v>2057</v>
      </c>
      <c r="I2910" s="78">
        <v>17071</v>
      </c>
      <c r="J2910">
        <v>202111</v>
      </c>
      <c r="K2910" s="78">
        <v>17071</v>
      </c>
      <c r="L2910" s="77">
        <f t="shared" si="314"/>
        <v>-3.5499999999992724</v>
      </c>
      <c r="M2910" s="78">
        <v>-22666</v>
      </c>
      <c r="N2910" s="78">
        <v>-773.18967999999995</v>
      </c>
      <c r="O2910" s="78">
        <v>-4349</v>
      </c>
      <c r="P2910" s="78">
        <v>-37.116810000000001</v>
      </c>
      <c r="Q2910" s="144">
        <v>-23753.25</v>
      </c>
      <c r="R2910" s="78">
        <v>-3753</v>
      </c>
      <c r="S2910" s="78">
        <v>16711</v>
      </c>
      <c r="T2910" s="78">
        <v>-3383</v>
      </c>
      <c r="U2910" s="78">
        <v>51108</v>
      </c>
      <c r="V2910" s="219">
        <v>6.6193159583626829E-2</v>
      </c>
      <c r="W2910" s="78">
        <v>-6981</v>
      </c>
      <c r="X2910" s="78">
        <v>-9831</v>
      </c>
      <c r="Y2910" s="78">
        <v>-9651</v>
      </c>
      <c r="Z2910" s="78">
        <v>-11254</v>
      </c>
      <c r="AA2910" s="78">
        <v>86.04</v>
      </c>
      <c r="AB2910" s="78">
        <v>108.3</v>
      </c>
      <c r="AC2910" s="78">
        <v>1851</v>
      </c>
      <c r="AD2910" s="104">
        <v>-0.33742</v>
      </c>
      <c r="AE2910" s="78">
        <v>3941</v>
      </c>
      <c r="AF2910" s="104">
        <v>-0.55740999999999996</v>
      </c>
      <c r="AG2910" s="78">
        <v>-7670</v>
      </c>
      <c r="AH2910" s="104">
        <v>-4.265E-2</v>
      </c>
      <c r="AI2910" s="78">
        <v>15017</v>
      </c>
      <c r="AJ2910" s="104">
        <v>0.87890999999999997</v>
      </c>
      <c r="AK2910" s="78">
        <v>17600</v>
      </c>
      <c r="AL2910" s="78">
        <v>16000</v>
      </c>
      <c r="AM2910" s="8">
        <v>17100</v>
      </c>
      <c r="AN2910" s="78">
        <v>489</v>
      </c>
      <c r="AO2910" s="78">
        <v>21800</v>
      </c>
      <c r="AP2910" s="78">
        <v>16200</v>
      </c>
      <c r="AQ2910" s="78">
        <v>17000</v>
      </c>
      <c r="AR2910" s="78">
        <v>818</v>
      </c>
      <c r="AS2910" s="78">
        <v>17300</v>
      </c>
      <c r="AT2910" s="78">
        <v>16700</v>
      </c>
      <c r="AU2910" s="78">
        <v>17100</v>
      </c>
      <c r="AV2910" s="78">
        <v>262</v>
      </c>
      <c r="AW2910" s="77">
        <v>18.510000000000002</v>
      </c>
      <c r="AX2910" s="144">
        <f t="shared" si="309"/>
        <v>0.17</v>
      </c>
      <c r="AY2910" s="144">
        <f t="shared" si="310"/>
        <v>0.12</v>
      </c>
      <c r="AZ2910" s="144">
        <f t="shared" si="311"/>
        <v>0.12</v>
      </c>
      <c r="BA2910" s="54">
        <f t="shared" si="312"/>
        <v>27.151477797121181</v>
      </c>
      <c r="BB2910" s="54">
        <f t="shared" si="313"/>
        <v>16.837522202878809</v>
      </c>
    </row>
    <row r="2911" spans="1:54" x14ac:dyDescent="0.25">
      <c r="A2911" s="3">
        <v>44497</v>
      </c>
      <c r="B2911" s="77">
        <v>17041.63</v>
      </c>
      <c r="C2911" s="77">
        <v>3183.26307</v>
      </c>
      <c r="D2911" s="77">
        <v>-73.522300000000001</v>
      </c>
      <c r="E2911" s="77">
        <f t="shared" si="315"/>
        <v>-537.63929999999982</v>
      </c>
      <c r="F2911" s="77">
        <v>7.1327999999999996</v>
      </c>
      <c r="G2911" s="77">
        <v>-8.0782000000000007</v>
      </c>
      <c r="H2911">
        <v>0</v>
      </c>
      <c r="I2911" s="78">
        <v>17038</v>
      </c>
      <c r="J2911">
        <v>202111</v>
      </c>
      <c r="K2911" s="78">
        <v>17038</v>
      </c>
      <c r="L2911" s="77">
        <f t="shared" si="314"/>
        <v>-3.6300000000010186</v>
      </c>
      <c r="M2911" s="78">
        <v>-22414</v>
      </c>
      <c r="N2911" s="78">
        <v>-763.27760999999998</v>
      </c>
      <c r="O2911" s="78">
        <v>-5484</v>
      </c>
      <c r="P2911" s="78">
        <v>-46.721820000000001</v>
      </c>
      <c r="Q2911" s="144">
        <v>-23785</v>
      </c>
      <c r="R2911" s="78">
        <v>-3872</v>
      </c>
      <c r="S2911" s="78">
        <v>16748</v>
      </c>
      <c r="T2911" s="78">
        <v>-4694</v>
      </c>
      <c r="U2911" s="78">
        <v>51048</v>
      </c>
      <c r="V2911" s="219">
        <v>9.1952671994985108E-2</v>
      </c>
      <c r="W2911" s="78">
        <v>-6905</v>
      </c>
      <c r="X2911" s="78">
        <v>-6035</v>
      </c>
      <c r="Y2911" s="78">
        <v>-9287</v>
      </c>
      <c r="Z2911" s="78">
        <v>-11005</v>
      </c>
      <c r="AA2911" s="78">
        <v>100.38</v>
      </c>
      <c r="AB2911" s="78">
        <v>109.67</v>
      </c>
      <c r="AC2911" s="78">
        <v>1869</v>
      </c>
      <c r="AD2911" s="104">
        <v>-0.36470000000000002</v>
      </c>
      <c r="AE2911" s="78">
        <v>8932</v>
      </c>
      <c r="AF2911" s="104">
        <v>-0.46105000000000002</v>
      </c>
      <c r="AG2911" s="78">
        <v>-5813</v>
      </c>
      <c r="AH2911" s="104">
        <v>-8.3919999999999995E-2</v>
      </c>
      <c r="AI2911" s="78">
        <v>14879</v>
      </c>
      <c r="AJ2911" s="104">
        <v>0.75626000000000004</v>
      </c>
      <c r="AK2911" s="78">
        <v>17600</v>
      </c>
      <c r="AL2911" s="78">
        <v>16000</v>
      </c>
      <c r="AM2911" s="8">
        <v>17000</v>
      </c>
      <c r="AN2911" s="78">
        <v>481</v>
      </c>
      <c r="AO2911" s="78">
        <v>21800</v>
      </c>
      <c r="AP2911" s="78">
        <v>16700</v>
      </c>
      <c r="AQ2911" s="78">
        <v>17000</v>
      </c>
      <c r="AR2911" s="78">
        <v>825</v>
      </c>
      <c r="AS2911" s="78">
        <v>17400</v>
      </c>
      <c r="AT2911" s="78">
        <v>16700</v>
      </c>
      <c r="AU2911" s="78">
        <v>17050</v>
      </c>
      <c r="AV2911" s="78">
        <v>228</v>
      </c>
      <c r="AW2911" s="77">
        <v>17.829999999999998</v>
      </c>
      <c r="AX2911" s="144">
        <f t="shared" si="309"/>
        <v>0.13</v>
      </c>
      <c r="AY2911" s="144">
        <f t="shared" si="310"/>
        <v>0.1</v>
      </c>
      <c r="AZ2911" s="144">
        <f t="shared" si="311"/>
        <v>0.09</v>
      </c>
      <c r="BA2911" s="54">
        <f t="shared" si="312"/>
        <v>27.189493129133254</v>
      </c>
      <c r="BB2911" s="54">
        <f t="shared" si="313"/>
        <v>16.281506870866735</v>
      </c>
    </row>
    <row r="2912" spans="1:54" x14ac:dyDescent="0.25">
      <c r="A2912" s="3">
        <v>44498</v>
      </c>
      <c r="B2912" s="77">
        <v>16987.41</v>
      </c>
      <c r="C2912" s="77">
        <v>3544.3245900000002</v>
      </c>
      <c r="D2912" s="77">
        <v>-115.2089</v>
      </c>
      <c r="E2912" s="77">
        <f t="shared" si="315"/>
        <v>-573.95199999999988</v>
      </c>
      <c r="F2912" s="77">
        <v>0.96040000000000003</v>
      </c>
      <c r="G2912" s="77">
        <v>-1.778</v>
      </c>
      <c r="H2912">
        <v>0</v>
      </c>
      <c r="I2912" s="78">
        <v>16945</v>
      </c>
      <c r="J2912">
        <v>202111</v>
      </c>
      <c r="K2912" s="78">
        <v>16945</v>
      </c>
      <c r="L2912" s="77">
        <f t="shared" si="314"/>
        <v>-42.409999999999854</v>
      </c>
      <c r="M2912" s="78">
        <v>-23842</v>
      </c>
      <c r="N2912" s="78">
        <v>-807.47784000000001</v>
      </c>
      <c r="O2912" s="78">
        <v>-6471</v>
      </c>
      <c r="P2912" s="78">
        <v>-54.828069999999997</v>
      </c>
      <c r="Q2912" s="144">
        <v>-25459.75</v>
      </c>
      <c r="R2912" s="78">
        <v>-4134</v>
      </c>
      <c r="S2912" s="78">
        <v>17799</v>
      </c>
      <c r="T2912" s="78">
        <v>-5002</v>
      </c>
      <c r="U2912" s="78">
        <v>50321</v>
      </c>
      <c r="V2912" s="219">
        <v>9.9401840186005841E-2</v>
      </c>
      <c r="W2912" s="78">
        <v>-5396</v>
      </c>
      <c r="X2912" s="78">
        <v>-5109</v>
      </c>
      <c r="Y2912" s="78">
        <v>-7197</v>
      </c>
      <c r="Z2912" s="78">
        <v>-10118</v>
      </c>
      <c r="AA2912" s="78">
        <v>88.43</v>
      </c>
      <c r="AB2912" s="78">
        <v>106.06</v>
      </c>
      <c r="AC2912" s="78">
        <v>1132</v>
      </c>
      <c r="AD2912" s="104">
        <v>-0.37113000000000002</v>
      </c>
      <c r="AE2912" s="78">
        <v>13054</v>
      </c>
      <c r="AF2912" s="104">
        <v>-0.38708999999999999</v>
      </c>
      <c r="AG2912" s="78">
        <v>-14419</v>
      </c>
      <c r="AH2912" s="104">
        <v>-0.34919</v>
      </c>
      <c r="AI2912" s="78">
        <v>14511</v>
      </c>
      <c r="AJ2912" s="104">
        <v>1.02135</v>
      </c>
      <c r="AK2912" s="78">
        <v>17600</v>
      </c>
      <c r="AL2912" s="78">
        <v>16400</v>
      </c>
      <c r="AM2912" s="8">
        <v>16900</v>
      </c>
      <c r="AN2912" s="78">
        <v>483</v>
      </c>
      <c r="AO2912" s="78">
        <v>21800</v>
      </c>
      <c r="AP2912" s="78">
        <v>16700</v>
      </c>
      <c r="AQ2912" s="78">
        <v>16900</v>
      </c>
      <c r="AR2912" s="78">
        <v>856</v>
      </c>
      <c r="AS2912" s="78">
        <v>17300</v>
      </c>
      <c r="AT2912" s="78">
        <v>16800</v>
      </c>
      <c r="AU2912" s="78">
        <v>16950</v>
      </c>
      <c r="AV2912" s="78">
        <v>217</v>
      </c>
      <c r="AW2912" s="77">
        <v>18.98</v>
      </c>
      <c r="AX2912" s="144">
        <f t="shared" si="309"/>
        <v>0.24</v>
      </c>
      <c r="AY2912" s="144">
        <f t="shared" si="310"/>
        <v>0.22</v>
      </c>
      <c r="AZ2912" s="144">
        <f t="shared" si="311"/>
        <v>0.21</v>
      </c>
      <c r="BA2912" s="54">
        <f t="shared" si="312"/>
        <v>27.151740542442131</v>
      </c>
      <c r="BB2912" s="54">
        <f t="shared" si="313"/>
        <v>15.987259457557865</v>
      </c>
    </row>
    <row r="2913" spans="1:54" x14ac:dyDescent="0.25">
      <c r="A2913" s="3">
        <v>44501</v>
      </c>
      <c r="B2913" s="77">
        <v>17068.240000000002</v>
      </c>
      <c r="C2913" s="77">
        <v>3291.6659100000002</v>
      </c>
      <c r="D2913" s="77">
        <v>-33.338499999999996</v>
      </c>
      <c r="E2913" s="77">
        <f t="shared" si="315"/>
        <v>-210.82539999999995</v>
      </c>
      <c r="F2913" s="77">
        <v>0.28809999999999997</v>
      </c>
      <c r="G2913" s="77">
        <v>3.1376999999999997</v>
      </c>
      <c r="H2913">
        <v>0</v>
      </c>
      <c r="I2913" s="78">
        <v>17079</v>
      </c>
      <c r="J2913">
        <v>202111</v>
      </c>
      <c r="K2913" s="78">
        <v>17079</v>
      </c>
      <c r="L2913" s="77">
        <f t="shared" si="314"/>
        <v>10.759999999998399</v>
      </c>
      <c r="M2913" s="78">
        <v>-22084</v>
      </c>
      <c r="N2913" s="78">
        <v>-753.80251999999996</v>
      </c>
      <c r="O2913" s="78">
        <v>-3406</v>
      </c>
      <c r="P2913" s="78">
        <v>-29.08803</v>
      </c>
      <c r="Q2913" s="144">
        <v>-22935.5</v>
      </c>
      <c r="R2913" s="78">
        <v>-3816</v>
      </c>
      <c r="S2913" s="78">
        <v>17740</v>
      </c>
      <c r="T2913" s="78">
        <v>-2678</v>
      </c>
      <c r="U2913" s="78">
        <v>49859</v>
      </c>
      <c r="V2913" s="219">
        <v>5.3711466335064885E-2</v>
      </c>
      <c r="W2913" s="78">
        <v>-4459</v>
      </c>
      <c r="X2913" s="78">
        <v>-3233</v>
      </c>
      <c r="Y2913" s="78">
        <v>-7316</v>
      </c>
      <c r="Z2913" s="78">
        <v>-8890</v>
      </c>
      <c r="AA2913" s="78">
        <v>101.77</v>
      </c>
      <c r="AB2913" s="78">
        <v>113.06</v>
      </c>
      <c r="AC2913" s="78">
        <v>1916</v>
      </c>
      <c r="AD2913" s="104">
        <v>-0.26447999999999999</v>
      </c>
      <c r="AE2913" s="78">
        <v>16751</v>
      </c>
      <c r="AF2913" s="104">
        <v>-0.17604</v>
      </c>
      <c r="AG2913" s="78">
        <v>-10326</v>
      </c>
      <c r="AH2913" s="104">
        <v>-0.34073999999999999</v>
      </c>
      <c r="AI2913" s="78">
        <v>12073</v>
      </c>
      <c r="AJ2913" s="104">
        <v>0.65976999999999997</v>
      </c>
      <c r="AK2913" s="78">
        <v>17600</v>
      </c>
      <c r="AL2913" s="78">
        <v>16400</v>
      </c>
      <c r="AM2913" s="8">
        <v>17100</v>
      </c>
      <c r="AN2913" s="78">
        <v>443</v>
      </c>
      <c r="AO2913" s="78">
        <v>21800</v>
      </c>
      <c r="AP2913" s="78">
        <v>16700</v>
      </c>
      <c r="AQ2913" s="78">
        <v>17100</v>
      </c>
      <c r="AR2913" s="78">
        <v>819</v>
      </c>
      <c r="AS2913" s="78">
        <v>17300</v>
      </c>
      <c r="AT2913" s="78">
        <v>16800</v>
      </c>
      <c r="AU2913" s="78">
        <v>17100</v>
      </c>
      <c r="AV2913" s="78">
        <v>151</v>
      </c>
      <c r="AW2913" s="77">
        <v>19.22</v>
      </c>
      <c r="AX2913" s="144">
        <f t="shared" si="309"/>
        <v>0.31</v>
      </c>
      <c r="AY2913" s="144">
        <f t="shared" si="310"/>
        <v>0.38</v>
      </c>
      <c r="AZ2913" s="144">
        <f t="shared" si="311"/>
        <v>0.31</v>
      </c>
      <c r="BA2913" s="54">
        <f t="shared" si="312"/>
        <v>26.796037616956728</v>
      </c>
      <c r="BB2913" s="54">
        <f t="shared" si="313"/>
        <v>15.810962383043265</v>
      </c>
    </row>
    <row r="2914" spans="1:54" x14ac:dyDescent="0.25">
      <c r="A2914" s="3">
        <v>44502</v>
      </c>
      <c r="B2914" s="77">
        <v>17065.97</v>
      </c>
      <c r="C2914" s="77">
        <v>3912.2537900000002</v>
      </c>
      <c r="D2914" s="77">
        <v>19.755099999999999</v>
      </c>
      <c r="E2914" s="77">
        <f t="shared" si="315"/>
        <v>-159.93579999999994</v>
      </c>
      <c r="F2914" s="77">
        <v>-4.5787000000000004</v>
      </c>
      <c r="G2914" s="77">
        <v>-13.397399999999999</v>
      </c>
      <c r="H2914">
        <v>0</v>
      </c>
      <c r="I2914" s="78">
        <v>17047</v>
      </c>
      <c r="J2914">
        <v>202111</v>
      </c>
      <c r="K2914" s="78">
        <v>17047</v>
      </c>
      <c r="L2914" s="77">
        <f t="shared" si="314"/>
        <v>-18.970000000001164</v>
      </c>
      <c r="M2914" s="78">
        <v>-22443</v>
      </c>
      <c r="N2914" s="78">
        <v>-764.61360999999999</v>
      </c>
      <c r="O2914" s="78">
        <v>-4642</v>
      </c>
      <c r="P2914" s="78">
        <v>-39.565190000000001</v>
      </c>
      <c r="Q2914" s="144">
        <v>-23603.5</v>
      </c>
      <c r="R2914" s="78">
        <v>-3972</v>
      </c>
      <c r="S2914" s="78">
        <v>16888</v>
      </c>
      <c r="T2914" s="78">
        <v>-4074</v>
      </c>
      <c r="U2914" s="78">
        <v>51940</v>
      </c>
      <c r="V2914" s="219">
        <v>7.8436657681940705E-2</v>
      </c>
      <c r="W2914" s="78">
        <v>-4520</v>
      </c>
      <c r="X2914" s="78">
        <v>-3654</v>
      </c>
      <c r="Y2914" s="78">
        <v>-5707</v>
      </c>
      <c r="Z2914" s="78">
        <v>-8521</v>
      </c>
      <c r="AA2914" s="78">
        <v>100.09</v>
      </c>
      <c r="AB2914" s="78">
        <v>110.08</v>
      </c>
      <c r="AC2914" s="78">
        <v>2218</v>
      </c>
      <c r="AD2914" s="104">
        <v>-0.24632000000000001</v>
      </c>
      <c r="AE2914" s="78">
        <v>20200</v>
      </c>
      <c r="AF2914" s="104">
        <v>-0.10527</v>
      </c>
      <c r="AG2914" s="78">
        <v>-9005</v>
      </c>
      <c r="AH2914" s="104">
        <v>-0.23519999999999999</v>
      </c>
      <c r="AI2914" s="78">
        <v>8928</v>
      </c>
      <c r="AJ2914" s="104">
        <v>0.83076000000000005</v>
      </c>
      <c r="AK2914" s="78">
        <v>17600</v>
      </c>
      <c r="AL2914" s="78">
        <v>16400</v>
      </c>
      <c r="AM2914" s="8">
        <v>17000</v>
      </c>
      <c r="AN2914" s="78">
        <v>433</v>
      </c>
      <c r="AO2914" s="78">
        <v>21800</v>
      </c>
      <c r="AP2914" s="78">
        <v>16700</v>
      </c>
      <c r="AQ2914" s="78">
        <v>17000</v>
      </c>
      <c r="AR2914" s="78">
        <v>812</v>
      </c>
      <c r="AS2914" s="78">
        <v>17200</v>
      </c>
      <c r="AT2914" s="78">
        <v>17000</v>
      </c>
      <c r="AU2914" s="78">
        <v>17050</v>
      </c>
      <c r="AV2914" s="78">
        <v>101.5</v>
      </c>
      <c r="AW2914" s="77">
        <v>19.84</v>
      </c>
      <c r="AX2914" s="144">
        <f t="shared" si="309"/>
        <v>0.44</v>
      </c>
      <c r="AY2914" s="144">
        <f t="shared" si="310"/>
        <v>0.55000000000000004</v>
      </c>
      <c r="AZ2914" s="144">
        <f t="shared" si="311"/>
        <v>0.49</v>
      </c>
      <c r="BA2914" s="54">
        <f t="shared" si="312"/>
        <v>26.19856170158657</v>
      </c>
      <c r="BB2914" s="54">
        <f t="shared" si="313"/>
        <v>15.852438298413425</v>
      </c>
    </row>
    <row r="2915" spans="1:54" x14ac:dyDescent="0.25">
      <c r="A2915" s="3">
        <v>44503</v>
      </c>
      <c r="B2915" s="77">
        <v>17122.16</v>
      </c>
      <c r="C2915" s="77">
        <v>3314.0617299999999</v>
      </c>
      <c r="D2915" s="77">
        <v>38.924700000000001</v>
      </c>
      <c r="E2915" s="77">
        <f t="shared" si="315"/>
        <v>42.437399999999982</v>
      </c>
      <c r="F2915" s="77">
        <v>-19.5899</v>
      </c>
      <c r="G2915" s="77">
        <v>6.1563999999999997</v>
      </c>
      <c r="H2915" t="s">
        <v>2058</v>
      </c>
      <c r="I2915" s="78">
        <v>17092</v>
      </c>
      <c r="J2915">
        <v>202111</v>
      </c>
      <c r="K2915" s="78">
        <v>17092</v>
      </c>
      <c r="L2915" s="77">
        <f t="shared" si="314"/>
        <v>-30.159999999999854</v>
      </c>
      <c r="M2915" s="78">
        <v>-21534</v>
      </c>
      <c r="N2915" s="78">
        <v>-735.54543000000001</v>
      </c>
      <c r="O2915" s="78">
        <v>-2222</v>
      </c>
      <c r="P2915" s="78">
        <v>-18.987839999999998</v>
      </c>
      <c r="Q2915" s="144">
        <v>-22089.5</v>
      </c>
      <c r="R2915" s="78">
        <v>-3905</v>
      </c>
      <c r="S2915" s="78">
        <v>17012</v>
      </c>
      <c r="T2915" s="78">
        <v>-1659</v>
      </c>
      <c r="U2915" s="78">
        <v>51228</v>
      </c>
      <c r="V2915" s="219">
        <v>3.23846334036074E-2</v>
      </c>
      <c r="W2915" s="78">
        <v>-1822</v>
      </c>
      <c r="X2915" s="78">
        <v>-5302</v>
      </c>
      <c r="Y2915" s="78">
        <v>-4443</v>
      </c>
      <c r="Z2915" s="78">
        <v>-7520</v>
      </c>
      <c r="AA2915" s="78">
        <v>106.25</v>
      </c>
      <c r="AB2915" s="78">
        <v>111.84</v>
      </c>
      <c r="AC2915" s="78">
        <v>-1290</v>
      </c>
      <c r="AD2915" s="104">
        <v>-0.31834000000000001</v>
      </c>
      <c r="AE2915" s="78">
        <v>15075</v>
      </c>
      <c r="AF2915" s="104">
        <v>-4.1279999999999997E-2</v>
      </c>
      <c r="AG2915" s="78">
        <v>-8878</v>
      </c>
      <c r="AH2915" s="104">
        <v>-0.16347</v>
      </c>
      <c r="AI2915" s="78">
        <v>11385</v>
      </c>
      <c r="AJ2915" s="104">
        <v>0.48286000000000001</v>
      </c>
      <c r="AK2915" s="78">
        <v>17600</v>
      </c>
      <c r="AL2915" s="78">
        <v>16500</v>
      </c>
      <c r="AM2915" s="8">
        <v>17100</v>
      </c>
      <c r="AN2915" s="78">
        <v>404</v>
      </c>
      <c r="AO2915" s="78">
        <v>21800</v>
      </c>
      <c r="AP2915" s="78">
        <v>16700</v>
      </c>
      <c r="AQ2915" s="78">
        <v>17100</v>
      </c>
      <c r="AR2915" s="78">
        <v>768</v>
      </c>
      <c r="AS2915" s="78">
        <v>17450</v>
      </c>
      <c r="AT2915" s="78">
        <v>16500</v>
      </c>
      <c r="AU2915" s="78">
        <v>17100</v>
      </c>
      <c r="AV2915" s="78">
        <v>258</v>
      </c>
      <c r="AW2915" s="77">
        <v>19.04</v>
      </c>
      <c r="AX2915" s="144">
        <f t="shared" si="309"/>
        <v>0.17</v>
      </c>
      <c r="AY2915" s="144">
        <f t="shared" si="310"/>
        <v>0.28000000000000003</v>
      </c>
      <c r="AZ2915" s="144">
        <f t="shared" si="311"/>
        <v>0.24</v>
      </c>
      <c r="BA2915" s="54">
        <f t="shared" si="312"/>
        <v>25.636191977009918</v>
      </c>
      <c r="BB2915" s="54">
        <f t="shared" si="313"/>
        <v>15.82780802299008</v>
      </c>
    </row>
    <row r="2916" spans="1:54" x14ac:dyDescent="0.25">
      <c r="A2916" s="3">
        <v>44504</v>
      </c>
      <c r="B2916" s="77">
        <v>17078.86</v>
      </c>
      <c r="C2916" s="77">
        <v>3127.1345299999998</v>
      </c>
      <c r="D2916" s="77">
        <v>-74.268100000000004</v>
      </c>
      <c r="E2916" s="77">
        <f t="shared" si="315"/>
        <v>206.70980000000003</v>
      </c>
      <c r="F2916" s="77">
        <v>-5.5575999999999999</v>
      </c>
      <c r="G2916" s="77">
        <v>1.6653</v>
      </c>
      <c r="H2916">
        <v>0</v>
      </c>
      <c r="I2916" s="78">
        <v>17075</v>
      </c>
      <c r="J2916">
        <v>202111</v>
      </c>
      <c r="K2916" s="78">
        <v>17075</v>
      </c>
      <c r="L2916" s="77">
        <f t="shared" si="314"/>
        <v>-3.8600000000005821</v>
      </c>
      <c r="M2916" s="78">
        <v>-23097</v>
      </c>
      <c r="N2916" s="78">
        <v>-788.07264999999995</v>
      </c>
      <c r="O2916" s="78">
        <v>-4603</v>
      </c>
      <c r="P2916" s="78">
        <v>-39.290390000000002</v>
      </c>
      <c r="Q2916" s="144">
        <v>-24247.75</v>
      </c>
      <c r="R2916" s="78">
        <v>-3564</v>
      </c>
      <c r="S2916" s="78">
        <v>17077</v>
      </c>
      <c r="T2916" s="78">
        <v>-5534</v>
      </c>
      <c r="U2916" s="78">
        <v>53413</v>
      </c>
      <c r="V2916" s="219">
        <v>0.103607735944433</v>
      </c>
      <c r="W2916" s="78">
        <v>-1779</v>
      </c>
      <c r="X2916" s="78">
        <v>-5459</v>
      </c>
      <c r="Y2916" s="78">
        <v>-3928</v>
      </c>
      <c r="Z2916" s="78">
        <v>-4900</v>
      </c>
      <c r="AA2916" s="78">
        <v>90.19</v>
      </c>
      <c r="AB2916" s="78">
        <v>103.67</v>
      </c>
      <c r="AC2916" s="78">
        <v>-138</v>
      </c>
      <c r="AD2916" s="104">
        <v>-0.38329000000000002</v>
      </c>
      <c r="AE2916" s="78">
        <v>17984</v>
      </c>
      <c r="AF2916" s="104">
        <v>0.33032</v>
      </c>
      <c r="AG2916" s="78">
        <v>-6687</v>
      </c>
      <c r="AH2916" s="104">
        <v>-7.1249999999999994E-2</v>
      </c>
      <c r="AI2916" s="78">
        <v>9636</v>
      </c>
      <c r="AJ2916" s="104">
        <v>0.24445</v>
      </c>
      <c r="AK2916" s="78">
        <v>17600</v>
      </c>
      <c r="AL2916" s="78">
        <v>16500</v>
      </c>
      <c r="AM2916" s="8">
        <v>17100</v>
      </c>
      <c r="AN2916" s="78">
        <v>375</v>
      </c>
      <c r="AO2916" s="78">
        <v>21800</v>
      </c>
      <c r="AP2916" s="78">
        <v>16700</v>
      </c>
      <c r="AQ2916" s="78">
        <v>17000</v>
      </c>
      <c r="AR2916" s="78">
        <v>738</v>
      </c>
      <c r="AS2916" s="78">
        <v>17400</v>
      </c>
      <c r="AT2916" s="78">
        <v>16800</v>
      </c>
      <c r="AU2916" s="78">
        <v>17100</v>
      </c>
      <c r="AV2916" s="78">
        <v>221</v>
      </c>
      <c r="AW2916" s="77">
        <v>18.18</v>
      </c>
      <c r="AX2916" s="144">
        <f t="shared" si="309"/>
        <v>0.03</v>
      </c>
      <c r="AY2916" s="144">
        <f t="shared" si="310"/>
        <v>0.12</v>
      </c>
      <c r="AZ2916" s="144">
        <f t="shared" si="311"/>
        <v>0.11</v>
      </c>
      <c r="BA2916" s="54">
        <f t="shared" si="312"/>
        <v>24.863552960616786</v>
      </c>
      <c r="BB2916" s="54">
        <f t="shared" si="313"/>
        <v>15.87444703938322</v>
      </c>
    </row>
    <row r="2917" spans="1:54" x14ac:dyDescent="0.25">
      <c r="A2917" s="3">
        <v>44505</v>
      </c>
      <c r="B2917" s="77">
        <v>17296.900000000001</v>
      </c>
      <c r="C2917" s="77">
        <v>3285.8769600000001</v>
      </c>
      <c r="D2917" s="77">
        <v>265.76069999999999</v>
      </c>
      <c r="E2917" s="77">
        <f t="shared" si="315"/>
        <v>234.44560000000001</v>
      </c>
      <c r="F2917" s="77">
        <v>5.0689000000000002</v>
      </c>
      <c r="G2917" s="77">
        <v>12.654500000000001</v>
      </c>
      <c r="H2917">
        <v>0</v>
      </c>
      <c r="I2917" s="78">
        <v>17267</v>
      </c>
      <c r="J2917">
        <v>202111</v>
      </c>
      <c r="K2917" s="78">
        <v>17267</v>
      </c>
      <c r="L2917" s="77">
        <f t="shared" si="314"/>
        <v>-29.900000000001455</v>
      </c>
      <c r="M2917" s="78">
        <v>-21396</v>
      </c>
      <c r="N2917" s="78">
        <v>-738.34709999999995</v>
      </c>
      <c r="O2917" s="78">
        <v>3722</v>
      </c>
      <c r="P2917" s="78">
        <v>32.136740000000003</v>
      </c>
      <c r="Q2917" s="144">
        <v>-20465.5</v>
      </c>
      <c r="R2917" s="78">
        <v>-3051</v>
      </c>
      <c r="S2917" s="78">
        <v>17899</v>
      </c>
      <c r="T2917" s="78">
        <v>3597</v>
      </c>
      <c r="U2917" s="78">
        <v>56891</v>
      </c>
      <c r="V2917" s="219">
        <v>-6.3226169341372096E-2</v>
      </c>
      <c r="W2917" s="78">
        <v>-1051</v>
      </c>
      <c r="X2917" s="78">
        <v>-4440</v>
      </c>
      <c r="Y2917" s="78">
        <v>-5015</v>
      </c>
      <c r="Z2917" s="78">
        <v>-7411</v>
      </c>
      <c r="AA2917" s="78">
        <v>93.22</v>
      </c>
      <c r="AB2917" s="78">
        <v>114.85</v>
      </c>
      <c r="AC2917" s="78">
        <v>2957</v>
      </c>
      <c r="AD2917" s="104">
        <v>-0.24315999999999999</v>
      </c>
      <c r="AE2917" s="78">
        <v>19985</v>
      </c>
      <c r="AF2917" s="104">
        <v>0.48282999999999998</v>
      </c>
      <c r="AG2917" s="78">
        <v>-5998</v>
      </c>
      <c r="AH2917" s="104">
        <v>-0.12786</v>
      </c>
      <c r="AI2917" s="78">
        <v>5622</v>
      </c>
      <c r="AJ2917" s="104">
        <v>2.503E-2</v>
      </c>
      <c r="AK2917" s="78">
        <v>17600</v>
      </c>
      <c r="AL2917" s="78">
        <v>16500</v>
      </c>
      <c r="AM2917" s="8">
        <v>17300</v>
      </c>
      <c r="AN2917" s="78">
        <v>350</v>
      </c>
      <c r="AO2917" s="78">
        <v>21800</v>
      </c>
      <c r="AP2917" s="78">
        <v>16200</v>
      </c>
      <c r="AQ2917" s="78">
        <v>17200</v>
      </c>
      <c r="AR2917" s="78">
        <v>725</v>
      </c>
      <c r="AS2917" s="78">
        <v>17450</v>
      </c>
      <c r="AT2917" s="78">
        <v>17000</v>
      </c>
      <c r="AU2917" s="78">
        <v>17250</v>
      </c>
      <c r="AV2917" s="78">
        <v>189</v>
      </c>
      <c r="AW2917" s="77">
        <v>17.87</v>
      </c>
      <c r="AX2917" s="144">
        <f t="shared" si="309"/>
        <v>0.03</v>
      </c>
      <c r="AY2917" s="144">
        <f t="shared" si="310"/>
        <v>0.12</v>
      </c>
      <c r="AZ2917" s="144">
        <f t="shared" si="311"/>
        <v>0.08</v>
      </c>
      <c r="BA2917" s="54">
        <f t="shared" si="312"/>
        <v>24.444803402561217</v>
      </c>
      <c r="BB2917" s="54">
        <f t="shared" si="313"/>
        <v>15.723196597438783</v>
      </c>
    </row>
    <row r="2918" spans="1:54" x14ac:dyDescent="0.25">
      <c r="A2918" s="3">
        <v>44508</v>
      </c>
      <c r="B2918" s="77">
        <v>17415.3</v>
      </c>
      <c r="C2918" s="77">
        <v>3815.4515099999999</v>
      </c>
      <c r="D2918" s="77">
        <v>106.2141</v>
      </c>
      <c r="E2918" s="77">
        <f t="shared" si="315"/>
        <v>486.26930000000004</v>
      </c>
      <c r="F2918" s="77">
        <v>8.7376000000000005</v>
      </c>
      <c r="G2918" s="77">
        <v>13.2645</v>
      </c>
      <c r="H2918">
        <v>0</v>
      </c>
      <c r="I2918" s="78">
        <v>17424</v>
      </c>
      <c r="J2918">
        <v>202111</v>
      </c>
      <c r="K2918" s="78">
        <v>17424</v>
      </c>
      <c r="L2918" s="77">
        <f t="shared" si="314"/>
        <v>8.7000000000007276</v>
      </c>
      <c r="M2918" s="78">
        <v>-17455</v>
      </c>
      <c r="N2918" s="78">
        <v>-607.59995000000004</v>
      </c>
      <c r="O2918" s="78">
        <v>7976</v>
      </c>
      <c r="P2918" s="78">
        <v>69.480699999999999</v>
      </c>
      <c r="Q2918" s="144">
        <v>-15461</v>
      </c>
      <c r="R2918" s="78">
        <v>-2718</v>
      </c>
      <c r="S2918" s="78">
        <v>17318</v>
      </c>
      <c r="T2918" s="78">
        <v>6731</v>
      </c>
      <c r="U2918" s="78">
        <v>60125</v>
      </c>
      <c r="V2918" s="219">
        <v>-0.11195010395010395</v>
      </c>
      <c r="W2918" s="78">
        <v>960</v>
      </c>
      <c r="X2918" s="78">
        <v>1654</v>
      </c>
      <c r="Y2918" s="78">
        <v>-1909</v>
      </c>
      <c r="Z2918" s="78">
        <v>-4325</v>
      </c>
      <c r="AA2918" s="78">
        <v>115.12</v>
      </c>
      <c r="AB2918" s="78">
        <v>126.21</v>
      </c>
      <c r="AC2918" s="78">
        <v>4540</v>
      </c>
      <c r="AD2918" s="104">
        <v>-0.23791000000000001</v>
      </c>
      <c r="AE2918" s="78">
        <v>23058</v>
      </c>
      <c r="AF2918" s="104">
        <v>0.63424999999999998</v>
      </c>
      <c r="AG2918" s="78">
        <v>-999</v>
      </c>
      <c r="AH2918" s="104">
        <v>6.232E-2</v>
      </c>
      <c r="AI2918" s="78">
        <v>-2069</v>
      </c>
      <c r="AJ2918" s="104">
        <v>-0.19470999999999999</v>
      </c>
      <c r="AK2918" s="78">
        <v>17600</v>
      </c>
      <c r="AL2918" s="78">
        <v>16500</v>
      </c>
      <c r="AM2918" s="8">
        <v>17400</v>
      </c>
      <c r="AN2918" s="78">
        <v>300</v>
      </c>
      <c r="AO2918" s="78">
        <v>21800</v>
      </c>
      <c r="AP2918" s="78">
        <v>16200</v>
      </c>
      <c r="AQ2918" s="78">
        <v>17400</v>
      </c>
      <c r="AR2918" s="78">
        <v>651</v>
      </c>
      <c r="AS2918" s="78">
        <v>17500</v>
      </c>
      <c r="AT2918" s="78">
        <v>17100</v>
      </c>
      <c r="AU2918" s="78">
        <v>17450</v>
      </c>
      <c r="AV2918" s="78">
        <v>129</v>
      </c>
      <c r="AW2918" s="77">
        <v>16.989999999999998</v>
      </c>
      <c r="AX2918" s="144">
        <f t="shared" si="309"/>
        <v>0</v>
      </c>
      <c r="AY2918" s="144">
        <f t="shared" si="310"/>
        <v>0.02</v>
      </c>
      <c r="AZ2918" s="144">
        <f t="shared" si="311"/>
        <v>0.01</v>
      </c>
      <c r="BA2918" s="54">
        <f t="shared" si="312"/>
        <v>23.791145121682558</v>
      </c>
      <c r="BB2918" s="54">
        <f t="shared" si="313"/>
        <v>15.63985487831744</v>
      </c>
    </row>
    <row r="2919" spans="1:54" x14ac:dyDescent="0.25">
      <c r="A2919" s="3">
        <v>44509</v>
      </c>
      <c r="B2919" s="77">
        <v>17541.36</v>
      </c>
      <c r="C2919" s="77">
        <v>3992.8200200000001</v>
      </c>
      <c r="D2919" s="77">
        <v>194.58840000000001</v>
      </c>
      <c r="E2919" s="77">
        <f t="shared" si="315"/>
        <v>849.12680000000023</v>
      </c>
      <c r="F2919" s="77">
        <v>6.5139999999999993</v>
      </c>
      <c r="G2919" s="77">
        <v>3.6923000000000004</v>
      </c>
      <c r="H2919">
        <v>0</v>
      </c>
      <c r="I2919" s="78">
        <v>17555</v>
      </c>
      <c r="J2919">
        <v>202111</v>
      </c>
      <c r="K2919" s="78">
        <v>17555</v>
      </c>
      <c r="L2919" s="77">
        <f t="shared" si="314"/>
        <v>13.639999999999418</v>
      </c>
      <c r="M2919" s="78">
        <v>-13582</v>
      </c>
      <c r="N2919" s="78">
        <v>-476.07317</v>
      </c>
      <c r="O2919" s="78">
        <v>3132</v>
      </c>
      <c r="P2919" s="78">
        <v>27.483619999999998</v>
      </c>
      <c r="Q2919" s="144">
        <v>-12799</v>
      </c>
      <c r="R2919" s="78">
        <v>-2448</v>
      </c>
      <c r="S2919" s="78">
        <v>16459</v>
      </c>
      <c r="T2919" s="78">
        <v>604</v>
      </c>
      <c r="U2919" s="78">
        <v>56474</v>
      </c>
      <c r="V2919" s="219">
        <v>-1.06951871657754E-2</v>
      </c>
      <c r="W2919" s="78">
        <v>2647</v>
      </c>
      <c r="X2919" s="78">
        <v>4103</v>
      </c>
      <c r="Y2919" s="78">
        <v>-123</v>
      </c>
      <c r="Z2919" s="78">
        <v>-1609</v>
      </c>
      <c r="AA2919" s="78">
        <v>95.58</v>
      </c>
      <c r="AB2919" s="78">
        <v>129.96</v>
      </c>
      <c r="AC2919" s="78">
        <v>9542</v>
      </c>
      <c r="AD2919" s="104">
        <v>-0.16800999999999999</v>
      </c>
      <c r="AE2919" s="78">
        <v>25322</v>
      </c>
      <c r="AF2919" s="104">
        <v>0.55959999999999999</v>
      </c>
      <c r="AG2919" s="78">
        <v>886</v>
      </c>
      <c r="AH2919" s="104">
        <v>0.60607999999999995</v>
      </c>
      <c r="AI2919" s="78">
        <v>-17593</v>
      </c>
      <c r="AJ2919" s="104">
        <v>-0.21809000000000001</v>
      </c>
      <c r="AK2919" s="78">
        <v>17600</v>
      </c>
      <c r="AL2919" s="78">
        <v>16500</v>
      </c>
      <c r="AM2919" s="8">
        <v>17600</v>
      </c>
      <c r="AN2919" s="78">
        <v>274</v>
      </c>
      <c r="AO2919" s="78">
        <v>21800</v>
      </c>
      <c r="AP2919" s="78">
        <v>16200</v>
      </c>
      <c r="AQ2919" s="78">
        <v>17500</v>
      </c>
      <c r="AR2919" s="78">
        <v>651</v>
      </c>
      <c r="AS2919" s="78">
        <v>17600</v>
      </c>
      <c r="AT2919" s="78">
        <v>17500</v>
      </c>
      <c r="AU2919" s="78">
        <v>17550</v>
      </c>
      <c r="AV2919" s="78">
        <v>92</v>
      </c>
      <c r="AW2919" s="77">
        <v>17.68</v>
      </c>
      <c r="AX2919" s="144">
        <f t="shared" ref="AX2919:AX2982" si="316">PERCENTRANK(AW2890:AW2919,AW2919,2)</f>
        <v>0.03</v>
      </c>
      <c r="AY2919" s="144">
        <f t="shared" ref="AY2919:AY2982" si="317">PERCENTRANK(AW2870:AW2919,AW2919,2)</f>
        <v>0.12</v>
      </c>
      <c r="AZ2919" s="144">
        <f t="shared" ref="AZ2919:AZ2982" si="318">PERCENTRANK(AW2820:AW2919,AW2919,2)</f>
        <v>7.0000000000000007E-2</v>
      </c>
      <c r="BA2919" s="54">
        <f t="shared" ref="BA2919:BA2982" si="319">AVERAGE(AW2900:AW2919)+2*_xlfn.STDEV.S(AW2900:AW2919)</f>
        <v>22.571112123990915</v>
      </c>
      <c r="BB2919" s="54">
        <f t="shared" ref="BB2919:BB2982" si="320">AVERAGE(AW2900:AW2919)-2*_xlfn.STDEV.S(AW2900:AW2919)</f>
        <v>16.103887876009082</v>
      </c>
    </row>
    <row r="2920" spans="1:54" x14ac:dyDescent="0.25">
      <c r="A2920" s="3">
        <v>44510</v>
      </c>
      <c r="B2920" s="77">
        <v>17559.650000000001</v>
      </c>
      <c r="C2920" s="77">
        <v>3552.3486800000001</v>
      </c>
      <c r="D2920" s="77">
        <v>-0.80349999999999999</v>
      </c>
      <c r="E2920" s="77">
        <f t="shared" si="315"/>
        <v>933.59920000000011</v>
      </c>
      <c r="F2920" s="77">
        <v>9.8703000000000003</v>
      </c>
      <c r="G2920" s="77">
        <v>5.3320000000000007</v>
      </c>
      <c r="H2920" t="s">
        <v>2059</v>
      </c>
      <c r="I2920" s="78">
        <v>17555</v>
      </c>
      <c r="J2920">
        <v>202111</v>
      </c>
      <c r="K2920" s="78">
        <v>17555</v>
      </c>
      <c r="L2920" s="77">
        <f t="shared" si="314"/>
        <v>-4.6500000000014552</v>
      </c>
      <c r="M2920" s="78">
        <v>-16513</v>
      </c>
      <c r="N2920" s="78">
        <v>-579.00972000000002</v>
      </c>
      <c r="O2920" s="78">
        <v>-3370</v>
      </c>
      <c r="P2920" s="78">
        <v>-29.577829999999999</v>
      </c>
      <c r="Q2920" s="144">
        <v>-17355.5</v>
      </c>
      <c r="R2920" s="78">
        <v>-2248</v>
      </c>
      <c r="S2920" s="78">
        <v>17456</v>
      </c>
      <c r="T2920" s="78">
        <v>-1386</v>
      </c>
      <c r="U2920" s="78">
        <v>52587</v>
      </c>
      <c r="V2920" s="219">
        <v>2.6356323806263904E-2</v>
      </c>
      <c r="W2920" s="78">
        <v>3260</v>
      </c>
      <c r="X2920" s="78">
        <v>-680</v>
      </c>
      <c r="Y2920" s="78">
        <v>1088</v>
      </c>
      <c r="Z2920" s="78">
        <v>-2640</v>
      </c>
      <c r="AA2920" s="78">
        <v>93.04</v>
      </c>
      <c r="AB2920" s="78">
        <v>126.77</v>
      </c>
      <c r="AC2920" s="78">
        <v>5955</v>
      </c>
      <c r="AD2920" s="104">
        <v>-0.46983999999999998</v>
      </c>
      <c r="AE2920" s="78">
        <v>29529</v>
      </c>
      <c r="AF2920" s="104">
        <v>0.50878999999999996</v>
      </c>
      <c r="AG2920" s="78">
        <v>-10359</v>
      </c>
      <c r="AH2920" s="104">
        <v>-0.43626999999999999</v>
      </c>
      <c r="AI2920" s="78">
        <v>805</v>
      </c>
      <c r="AJ2920" s="104">
        <v>-9.9519999999999997E-2</v>
      </c>
      <c r="AK2920" s="78">
        <v>18000</v>
      </c>
      <c r="AL2920" s="78">
        <v>17000</v>
      </c>
      <c r="AM2920" s="8">
        <v>17550</v>
      </c>
      <c r="AN2920" s="78">
        <v>245</v>
      </c>
      <c r="AO2920" s="78">
        <v>21800</v>
      </c>
      <c r="AP2920" s="78">
        <v>16700</v>
      </c>
      <c r="AQ2920" s="78">
        <v>17500</v>
      </c>
      <c r="AR2920" s="78">
        <v>640</v>
      </c>
      <c r="AS2920" s="78">
        <v>18000</v>
      </c>
      <c r="AT2920" s="78">
        <v>17000</v>
      </c>
      <c r="AU2920" s="78">
        <v>17550</v>
      </c>
      <c r="AV2920" s="78">
        <v>245</v>
      </c>
      <c r="AW2920" s="77">
        <v>17.13</v>
      </c>
      <c r="AX2920" s="144">
        <f t="shared" si="316"/>
        <v>0.03</v>
      </c>
      <c r="AY2920" s="144">
        <f t="shared" si="317"/>
        <v>0.06</v>
      </c>
      <c r="AZ2920" s="144">
        <f t="shared" si="318"/>
        <v>0.03</v>
      </c>
      <c r="BA2920" s="54">
        <f t="shared" si="319"/>
        <v>21.463582432094359</v>
      </c>
      <c r="BB2920" s="54">
        <f t="shared" si="320"/>
        <v>16.511417567905642</v>
      </c>
    </row>
    <row r="2921" spans="1:54" x14ac:dyDescent="0.25">
      <c r="A2921" s="3">
        <v>44511</v>
      </c>
      <c r="B2921" s="77">
        <v>17452.52</v>
      </c>
      <c r="C2921" s="77">
        <v>4047.33032</v>
      </c>
      <c r="D2921" s="77">
        <v>-72.089799999999997</v>
      </c>
      <c r="E2921" s="77">
        <f t="shared" si="315"/>
        <v>827.23850000000016</v>
      </c>
      <c r="F2921" s="77">
        <v>-2.6227</v>
      </c>
      <c r="G2921" s="77">
        <v>-5.7532000000000005</v>
      </c>
      <c r="H2921">
        <v>0</v>
      </c>
      <c r="I2921" s="78">
        <v>17470</v>
      </c>
      <c r="J2921">
        <v>202111</v>
      </c>
      <c r="K2921" s="78">
        <v>17470</v>
      </c>
      <c r="L2921" s="77">
        <f t="shared" si="314"/>
        <v>17.479999999999563</v>
      </c>
      <c r="M2921" s="78">
        <v>-17990</v>
      </c>
      <c r="N2921" s="78">
        <v>-627.92884000000004</v>
      </c>
      <c r="O2921" s="78">
        <v>-7017</v>
      </c>
      <c r="P2921" s="78">
        <v>-61.303919999999998</v>
      </c>
      <c r="Q2921" s="144">
        <v>-19744.25</v>
      </c>
      <c r="R2921" s="78">
        <v>-2003</v>
      </c>
      <c r="S2921" s="78">
        <v>16505</v>
      </c>
      <c r="T2921" s="78">
        <v>-4403</v>
      </c>
      <c r="U2921" s="78">
        <v>53988</v>
      </c>
      <c r="V2921" s="219">
        <v>8.1555160406016153E-2</v>
      </c>
      <c r="W2921" s="78">
        <v>2553</v>
      </c>
      <c r="X2921" s="78">
        <v>-767</v>
      </c>
      <c r="Y2921" s="78">
        <v>128</v>
      </c>
      <c r="Z2921" s="78">
        <v>-4463</v>
      </c>
      <c r="AA2921" s="78">
        <v>94.96</v>
      </c>
      <c r="AB2921" s="78">
        <v>118.91</v>
      </c>
      <c r="AC2921" s="78">
        <v>3583</v>
      </c>
      <c r="AD2921" s="104">
        <v>-0.64232</v>
      </c>
      <c r="AE2921" s="78">
        <v>30755</v>
      </c>
      <c r="AF2921" s="104">
        <v>0.47604999999999997</v>
      </c>
      <c r="AG2921" s="78">
        <v>-14008</v>
      </c>
      <c r="AH2921" s="104">
        <v>-0.26044</v>
      </c>
      <c r="AI2921" s="78">
        <v>4427</v>
      </c>
      <c r="AJ2921" s="104">
        <v>7.5920000000000001E-2</v>
      </c>
      <c r="AK2921" s="78">
        <v>17600</v>
      </c>
      <c r="AL2921" s="78">
        <v>17200</v>
      </c>
      <c r="AM2921" s="8">
        <v>17450</v>
      </c>
      <c r="AN2921" s="78">
        <v>227</v>
      </c>
      <c r="AO2921" s="78">
        <v>18300</v>
      </c>
      <c r="AP2921" s="78">
        <v>16700</v>
      </c>
      <c r="AQ2921" s="78">
        <v>17400</v>
      </c>
      <c r="AR2921" s="78">
        <v>639</v>
      </c>
      <c r="AS2921" s="78">
        <v>17600</v>
      </c>
      <c r="AT2921" s="78">
        <v>17200</v>
      </c>
      <c r="AU2921" s="78">
        <v>17450</v>
      </c>
      <c r="AV2921" s="78">
        <v>227</v>
      </c>
      <c r="AW2921" s="77">
        <v>17.12</v>
      </c>
      <c r="AX2921" s="144">
        <f t="shared" si="316"/>
        <v>0.03</v>
      </c>
      <c r="AY2921" s="144">
        <f t="shared" si="317"/>
        <v>0.06</v>
      </c>
      <c r="AZ2921" s="144">
        <f t="shared" si="318"/>
        <v>0.03</v>
      </c>
      <c r="BA2921" s="54">
        <f t="shared" si="319"/>
        <v>20.787248323920846</v>
      </c>
      <c r="BB2921" s="54">
        <f t="shared" si="320"/>
        <v>16.667751676079153</v>
      </c>
    </row>
    <row r="2922" spans="1:54" x14ac:dyDescent="0.25">
      <c r="A2922" s="3">
        <v>44512</v>
      </c>
      <c r="B2922" s="77">
        <v>17518.13</v>
      </c>
      <c r="C2922" s="77">
        <v>3729.8950799999998</v>
      </c>
      <c r="D2922" s="77">
        <v>78.962000000000003</v>
      </c>
      <c r="E2922" s="77">
        <f t="shared" si="315"/>
        <v>627.32560000000001</v>
      </c>
      <c r="F2922" s="77">
        <v>9.9787999999999997</v>
      </c>
      <c r="G2922" s="77">
        <v>-4.8228</v>
      </c>
      <c r="H2922">
        <v>0</v>
      </c>
      <c r="I2922" s="78">
        <v>17547</v>
      </c>
      <c r="J2922">
        <v>202111</v>
      </c>
      <c r="K2922" s="78">
        <v>17547</v>
      </c>
      <c r="L2922" s="77">
        <f t="shared" si="314"/>
        <v>28.869999999998981</v>
      </c>
      <c r="M2922" s="78">
        <v>-16971</v>
      </c>
      <c r="N2922" s="78">
        <v>-594.74644999999998</v>
      </c>
      <c r="O2922" s="78">
        <v>-4902</v>
      </c>
      <c r="P2922" s="78">
        <v>-43.0002</v>
      </c>
      <c r="Q2922" s="144">
        <v>-18196.5</v>
      </c>
      <c r="R2922" s="78">
        <v>-1950</v>
      </c>
      <c r="S2922" s="78">
        <v>16223</v>
      </c>
      <c r="T2922" s="78">
        <v>-1028</v>
      </c>
      <c r="U2922" s="78">
        <v>51819</v>
      </c>
      <c r="V2922" s="219">
        <v>1.9838283255176673E-2</v>
      </c>
      <c r="W2922" s="78">
        <v>1644</v>
      </c>
      <c r="X2922" s="78">
        <v>-1636</v>
      </c>
      <c r="Y2922" s="78">
        <v>-926</v>
      </c>
      <c r="Z2922" s="78">
        <v>-4096</v>
      </c>
      <c r="AA2922" s="78">
        <v>103.03</v>
      </c>
      <c r="AB2922" s="78">
        <v>120.93</v>
      </c>
      <c r="AC2922" s="78">
        <v>5093</v>
      </c>
      <c r="AD2922" s="104">
        <v>-0.66247999999999996</v>
      </c>
      <c r="AE2922" s="78">
        <v>33468</v>
      </c>
      <c r="AF2922" s="104">
        <v>0.43889</v>
      </c>
      <c r="AG2922" s="78">
        <v>-11679</v>
      </c>
      <c r="AH2922" s="104">
        <v>-0.18379000000000001</v>
      </c>
      <c r="AI2922" s="78">
        <v>202</v>
      </c>
      <c r="AJ2922" s="104">
        <v>6.5780000000000005E-2</v>
      </c>
      <c r="AK2922" s="78">
        <v>17600</v>
      </c>
      <c r="AL2922" s="78">
        <v>17300</v>
      </c>
      <c r="AM2922" s="8">
        <v>17550</v>
      </c>
      <c r="AN2922" s="78">
        <v>186</v>
      </c>
      <c r="AO2922" s="78">
        <v>18300</v>
      </c>
      <c r="AP2922" s="78">
        <v>16700</v>
      </c>
      <c r="AQ2922" s="78">
        <v>17500</v>
      </c>
      <c r="AR2922" s="78">
        <v>616</v>
      </c>
      <c r="AS2922" s="78">
        <v>17600</v>
      </c>
      <c r="AT2922" s="78">
        <v>17300</v>
      </c>
      <c r="AU2922" s="78">
        <v>17550</v>
      </c>
      <c r="AV2922" s="78">
        <v>186</v>
      </c>
      <c r="AW2922" s="77">
        <v>16.350000000000001</v>
      </c>
      <c r="AX2922" s="144">
        <f t="shared" si="316"/>
        <v>0</v>
      </c>
      <c r="AY2922" s="144">
        <f t="shared" si="317"/>
        <v>0</v>
      </c>
      <c r="AZ2922" s="144">
        <f t="shared" si="318"/>
        <v>0</v>
      </c>
      <c r="BA2922" s="54">
        <f t="shared" si="319"/>
        <v>20.736703579097554</v>
      </c>
      <c r="BB2922" s="54">
        <f t="shared" si="320"/>
        <v>16.336296420902446</v>
      </c>
    </row>
    <row r="2923" spans="1:54" x14ac:dyDescent="0.25">
      <c r="A2923" s="3">
        <v>44515</v>
      </c>
      <c r="B2923" s="77">
        <v>17634.47</v>
      </c>
      <c r="C2923" s="77">
        <v>3816.14725</v>
      </c>
      <c r="D2923" s="77">
        <v>54.387900000000002</v>
      </c>
      <c r="E2923" s="77">
        <f t="shared" si="315"/>
        <v>648.86280000000011</v>
      </c>
      <c r="F2923" s="77">
        <v>4.0938999999999997</v>
      </c>
      <c r="G2923" s="77">
        <v>-5.62E-2</v>
      </c>
      <c r="H2923">
        <v>0</v>
      </c>
      <c r="I2923" s="78">
        <v>17664</v>
      </c>
      <c r="J2923">
        <v>202111</v>
      </c>
      <c r="K2923" s="78">
        <v>17664</v>
      </c>
      <c r="L2923" s="77">
        <f t="shared" si="314"/>
        <v>29.529999999998836</v>
      </c>
      <c r="M2923" s="78">
        <v>-15579</v>
      </c>
      <c r="N2923" s="78">
        <v>-549.66783999999996</v>
      </c>
      <c r="O2923" s="78">
        <v>-4802</v>
      </c>
      <c r="P2923" s="78">
        <v>-42.410890000000002</v>
      </c>
      <c r="Q2923" s="144">
        <v>-16779.5</v>
      </c>
      <c r="R2923" s="78">
        <v>-1653</v>
      </c>
      <c r="S2923" s="78">
        <v>15500</v>
      </c>
      <c r="T2923" s="78">
        <v>-2160</v>
      </c>
      <c r="U2923" s="78">
        <v>53681</v>
      </c>
      <c r="V2923" s="219">
        <v>4.0237700489931263E-2</v>
      </c>
      <c r="W2923" s="78">
        <v>1389</v>
      </c>
      <c r="X2923" s="78">
        <v>-1911</v>
      </c>
      <c r="Y2923" s="78">
        <v>-215</v>
      </c>
      <c r="Z2923" s="78">
        <v>-3600</v>
      </c>
      <c r="AA2923" s="78">
        <v>97.42</v>
      </c>
      <c r="AB2923" s="78">
        <v>131.09</v>
      </c>
      <c r="AC2923" s="78">
        <v>3951</v>
      </c>
      <c r="AD2923" s="104">
        <v>-0.81601000000000001</v>
      </c>
      <c r="AE2923" s="78">
        <v>36924</v>
      </c>
      <c r="AF2923" s="104">
        <v>0.50307999999999997</v>
      </c>
      <c r="AG2923" s="78">
        <v>-3534</v>
      </c>
      <c r="AH2923" s="104">
        <v>-7.1000000000000004E-3</v>
      </c>
      <c r="AI2923" s="78">
        <v>-6977</v>
      </c>
      <c r="AJ2923" s="104">
        <v>-0.37515999999999999</v>
      </c>
      <c r="AK2923" s="78">
        <v>17800</v>
      </c>
      <c r="AL2923" s="78">
        <v>17500</v>
      </c>
      <c r="AM2923" s="8">
        <v>17650</v>
      </c>
      <c r="AN2923" s="78">
        <v>143</v>
      </c>
      <c r="AO2923" s="78">
        <v>18300</v>
      </c>
      <c r="AP2923" s="78">
        <v>16700</v>
      </c>
      <c r="AQ2923" s="78">
        <v>17600</v>
      </c>
      <c r="AR2923" s="78">
        <v>597</v>
      </c>
      <c r="AS2923" s="78">
        <v>17800</v>
      </c>
      <c r="AT2923" s="78">
        <v>17500</v>
      </c>
      <c r="AU2923" s="78">
        <v>17650</v>
      </c>
      <c r="AV2923" s="78">
        <v>143</v>
      </c>
      <c r="AW2923" s="77">
        <v>16.510000000000002</v>
      </c>
      <c r="AX2923" s="144">
        <f t="shared" si="316"/>
        <v>0.03</v>
      </c>
      <c r="AY2923" s="144">
        <f t="shared" si="317"/>
        <v>0.02</v>
      </c>
      <c r="AZ2923" s="144">
        <f t="shared" si="318"/>
        <v>0.01</v>
      </c>
      <c r="BA2923" s="54">
        <f t="shared" si="319"/>
        <v>20.52381224874101</v>
      </c>
      <c r="BB2923" s="54">
        <f t="shared" si="320"/>
        <v>16.155187751258993</v>
      </c>
    </row>
    <row r="2924" spans="1:54" x14ac:dyDescent="0.25">
      <c r="A2924" s="3">
        <v>44516</v>
      </c>
      <c r="B2924" s="77">
        <v>17693.13</v>
      </c>
      <c r="C2924" s="77">
        <v>3821.6272899999999</v>
      </c>
      <c r="D2924" s="77">
        <v>74.986999999999995</v>
      </c>
      <c r="E2924" s="77">
        <f t="shared" si="315"/>
        <v>613.06249999999989</v>
      </c>
      <c r="F2924" s="77">
        <v>27.168299999999999</v>
      </c>
      <c r="G2924" s="77">
        <v>-12.860799999999999</v>
      </c>
      <c r="H2924">
        <v>0</v>
      </c>
      <c r="I2924" s="78">
        <v>17701</v>
      </c>
      <c r="J2924">
        <v>202111</v>
      </c>
      <c r="K2924" s="78">
        <v>17701</v>
      </c>
      <c r="L2924" s="77">
        <f t="shared" si="314"/>
        <v>7.8699999999989814</v>
      </c>
      <c r="M2924" s="78">
        <v>-15063</v>
      </c>
      <c r="N2924" s="78">
        <v>-532.29349000000002</v>
      </c>
      <c r="O2924" s="78">
        <v>-4324</v>
      </c>
      <c r="P2924" s="78">
        <v>-38.262639999999998</v>
      </c>
      <c r="Q2924" s="144">
        <v>-16144</v>
      </c>
      <c r="R2924" s="78">
        <v>-1589</v>
      </c>
      <c r="S2924" s="78">
        <v>13527</v>
      </c>
      <c r="T2924" s="78">
        <v>-2675</v>
      </c>
      <c r="U2924" s="78">
        <v>55460</v>
      </c>
      <c r="V2924" s="219">
        <v>4.8232960692390914E-2</v>
      </c>
      <c r="W2924" s="78">
        <v>2291</v>
      </c>
      <c r="X2924" s="78">
        <v>2291</v>
      </c>
      <c r="Y2924" s="78">
        <v>981</v>
      </c>
      <c r="Z2924" s="78">
        <v>-2737</v>
      </c>
      <c r="AA2924" s="78">
        <v>119.25</v>
      </c>
      <c r="AB2924" s="78">
        <v>138.35</v>
      </c>
      <c r="AC2924" s="78">
        <v>5511</v>
      </c>
      <c r="AD2924" s="104">
        <v>-0.85011999999999999</v>
      </c>
      <c r="AE2924" s="78">
        <v>34798</v>
      </c>
      <c r="AF2924" s="104">
        <v>0.45097999999999999</v>
      </c>
      <c r="AG2924" s="78">
        <v>4195</v>
      </c>
      <c r="AH2924" s="104">
        <v>6.1670000000000003E-2</v>
      </c>
      <c r="AI2924" s="78">
        <v>-22500</v>
      </c>
      <c r="AJ2924" s="104">
        <v>-0.52825999999999995</v>
      </c>
      <c r="AK2924" s="78">
        <v>17800</v>
      </c>
      <c r="AL2924" s="78">
        <v>17600</v>
      </c>
      <c r="AM2924" s="8">
        <v>17700</v>
      </c>
      <c r="AN2924" s="78">
        <v>91.5</v>
      </c>
      <c r="AO2924" s="78">
        <v>18300</v>
      </c>
      <c r="AP2924" s="78">
        <v>16700</v>
      </c>
      <c r="AQ2924" s="78">
        <v>17700</v>
      </c>
      <c r="AR2924" s="78">
        <v>554</v>
      </c>
      <c r="AS2924" s="78">
        <v>17800</v>
      </c>
      <c r="AT2924" s="78">
        <v>17600</v>
      </c>
      <c r="AU2924" s="78">
        <v>17700</v>
      </c>
      <c r="AV2924" s="78">
        <v>91.5</v>
      </c>
      <c r="AW2924" s="77">
        <v>15.88</v>
      </c>
      <c r="AX2924" s="144">
        <f t="shared" si="316"/>
        <v>0</v>
      </c>
      <c r="AY2924" s="144">
        <f t="shared" si="317"/>
        <v>0</v>
      </c>
      <c r="AZ2924" s="144">
        <f t="shared" si="318"/>
        <v>0</v>
      </c>
      <c r="BA2924" s="54">
        <f t="shared" si="319"/>
        <v>20.519515094795516</v>
      </c>
      <c r="BB2924" s="54">
        <f t="shared" si="320"/>
        <v>15.791484905204484</v>
      </c>
    </row>
    <row r="2925" spans="1:54" x14ac:dyDescent="0.25">
      <c r="A2925" s="3">
        <v>44517</v>
      </c>
      <c r="B2925" s="77">
        <v>17764.04</v>
      </c>
      <c r="C2925" s="77">
        <v>4013.0150199999998</v>
      </c>
      <c r="D2925" s="77">
        <v>-1.7509000000000001</v>
      </c>
      <c r="E2925" s="77">
        <f t="shared" si="315"/>
        <v>661.17420000000004</v>
      </c>
      <c r="F2925" s="77">
        <v>12.886400000000002</v>
      </c>
      <c r="G2925" s="77">
        <v>-6.5650000000000004</v>
      </c>
      <c r="H2925" t="s">
        <v>2060</v>
      </c>
      <c r="I2925" s="78">
        <v>17722</v>
      </c>
      <c r="J2925">
        <v>202112</v>
      </c>
      <c r="K2925" s="78">
        <v>17764</v>
      </c>
      <c r="L2925" s="77">
        <f t="shared" si="314"/>
        <v>-4.0000000000873115E-2</v>
      </c>
      <c r="M2925" s="78">
        <v>-15550</v>
      </c>
      <c r="N2925" s="78">
        <v>-551.92386999999997</v>
      </c>
      <c r="O2925" s="78">
        <v>2386</v>
      </c>
      <c r="P2925" s="78">
        <v>21.188009999999998</v>
      </c>
      <c r="Q2925" s="144">
        <v>-14953.5</v>
      </c>
      <c r="R2925" s="78">
        <v>-1347</v>
      </c>
      <c r="S2925" s="78">
        <v>13823</v>
      </c>
      <c r="T2925" s="78">
        <v>6307</v>
      </c>
      <c r="U2925" s="78">
        <v>33019</v>
      </c>
      <c r="V2925" s="219">
        <v>-0.19101123595505617</v>
      </c>
      <c r="W2925" s="78">
        <v>1098</v>
      </c>
      <c r="X2925" s="78">
        <v>-1862</v>
      </c>
      <c r="Y2925" s="78">
        <v>-1658</v>
      </c>
      <c r="Z2925" s="78">
        <v>-4516</v>
      </c>
      <c r="AA2925" s="78">
        <v>101.54</v>
      </c>
      <c r="AB2925" s="78">
        <v>133.65</v>
      </c>
      <c r="AC2925" s="78">
        <v>-339</v>
      </c>
      <c r="AD2925" s="104">
        <v>0.12689</v>
      </c>
      <c r="AE2925" s="78">
        <v>12236</v>
      </c>
      <c r="AF2925" s="104">
        <v>0.53012000000000004</v>
      </c>
      <c r="AG2925" s="78">
        <v>4555</v>
      </c>
      <c r="AH2925" s="104">
        <v>0.11064</v>
      </c>
      <c r="AI2925" s="78">
        <v>3454</v>
      </c>
      <c r="AJ2925" s="104">
        <v>-0.33489999999999998</v>
      </c>
      <c r="AK2925" s="78">
        <v>18300</v>
      </c>
      <c r="AL2925" s="78">
        <v>16700</v>
      </c>
      <c r="AM2925" s="8">
        <v>17800</v>
      </c>
      <c r="AN2925" s="78">
        <v>524</v>
      </c>
      <c r="AO2925" s="78">
        <v>17600</v>
      </c>
      <c r="AP2925" s="78">
        <v>17200</v>
      </c>
      <c r="AQ2925" s="78">
        <v>17700</v>
      </c>
      <c r="AR2925" s="78">
        <v>922</v>
      </c>
      <c r="AS2925" s="78">
        <v>18000</v>
      </c>
      <c r="AT2925" s="78">
        <v>17450</v>
      </c>
      <c r="AU2925" s="78">
        <v>17800</v>
      </c>
      <c r="AV2925" s="78">
        <v>212</v>
      </c>
      <c r="AW2925" s="77">
        <v>15.65</v>
      </c>
      <c r="AX2925" s="144">
        <f t="shared" si="316"/>
        <v>0</v>
      </c>
      <c r="AY2925" s="144">
        <f t="shared" si="317"/>
        <v>0</v>
      </c>
      <c r="AZ2925" s="144">
        <f t="shared" si="318"/>
        <v>0</v>
      </c>
      <c r="BA2925" s="54">
        <f t="shared" si="319"/>
        <v>20.509963902932938</v>
      </c>
      <c r="BB2925" s="54">
        <f t="shared" si="320"/>
        <v>15.429036097067062</v>
      </c>
    </row>
    <row r="2926" spans="1:54" x14ac:dyDescent="0.25">
      <c r="A2926" s="3">
        <v>44518</v>
      </c>
      <c r="B2926" s="77">
        <v>17841.37</v>
      </c>
      <c r="C2926" s="77">
        <v>4010.78971</v>
      </c>
      <c r="D2926" s="77">
        <v>101.2595</v>
      </c>
      <c r="E2926" s="77">
        <f t="shared" si="315"/>
        <v>693.79029999999989</v>
      </c>
      <c r="F2926" s="77">
        <v>-10.3292</v>
      </c>
      <c r="G2926" s="77">
        <v>5.4939</v>
      </c>
      <c r="H2926">
        <v>0</v>
      </c>
      <c r="I2926" s="78">
        <v>17860</v>
      </c>
      <c r="J2926">
        <v>202112</v>
      </c>
      <c r="K2926" s="78">
        <v>17860</v>
      </c>
      <c r="L2926" s="77">
        <f t="shared" si="314"/>
        <v>18.630000000001019</v>
      </c>
      <c r="M2926" s="78">
        <v>-17940</v>
      </c>
      <c r="N2926" s="78">
        <v>-640.29256999999996</v>
      </c>
      <c r="O2926" s="78">
        <v>-766</v>
      </c>
      <c r="P2926" s="78">
        <v>-6.83847</v>
      </c>
      <c r="Q2926" s="144">
        <v>-18131.5</v>
      </c>
      <c r="R2926" s="78">
        <v>-1243</v>
      </c>
      <c r="S2926" s="78">
        <v>13408</v>
      </c>
      <c r="T2926" s="78">
        <v>2661</v>
      </c>
      <c r="U2926" s="78">
        <v>46242</v>
      </c>
      <c r="V2926" s="219">
        <v>-5.7545088880238744E-2</v>
      </c>
      <c r="W2926" s="78">
        <v>-903</v>
      </c>
      <c r="X2926" s="78">
        <v>-3863</v>
      </c>
      <c r="Y2926" s="78">
        <v>-3793</v>
      </c>
      <c r="Z2926" s="78">
        <v>-6504</v>
      </c>
      <c r="AA2926" s="78">
        <v>113.93</v>
      </c>
      <c r="AB2926" s="78">
        <v>139.28</v>
      </c>
      <c r="AC2926" s="78">
        <v>151</v>
      </c>
      <c r="AD2926" s="104">
        <v>-9.511E-2</v>
      </c>
      <c r="AE2926" s="78">
        <v>16267</v>
      </c>
      <c r="AF2926" s="104">
        <v>0.51478999999999997</v>
      </c>
      <c r="AG2926" s="78">
        <v>9975</v>
      </c>
      <c r="AH2926" s="104">
        <v>-3.014E-2</v>
      </c>
      <c r="AI2926" s="78">
        <v>-4781</v>
      </c>
      <c r="AJ2926" s="104">
        <v>-0.50185999999999997</v>
      </c>
      <c r="AK2926" s="78">
        <v>18300</v>
      </c>
      <c r="AL2926" s="78">
        <v>16700</v>
      </c>
      <c r="AM2926" s="8">
        <v>17900</v>
      </c>
      <c r="AN2926" s="78">
        <v>496</v>
      </c>
      <c r="AO2926" s="78">
        <v>19000</v>
      </c>
      <c r="AP2926" s="78">
        <v>17200</v>
      </c>
      <c r="AQ2926" s="78">
        <v>17800</v>
      </c>
      <c r="AR2926" s="78">
        <v>863</v>
      </c>
      <c r="AS2926" s="78">
        <v>18100</v>
      </c>
      <c r="AT2926" s="78">
        <v>17500</v>
      </c>
      <c r="AU2926" s="78">
        <v>17850</v>
      </c>
      <c r="AV2926" s="78">
        <v>203</v>
      </c>
      <c r="AW2926" s="77">
        <v>15.03</v>
      </c>
      <c r="AX2926" s="144">
        <f t="shared" si="316"/>
        <v>0</v>
      </c>
      <c r="AY2926" s="144">
        <f t="shared" si="317"/>
        <v>0</v>
      </c>
      <c r="AZ2926" s="144">
        <f t="shared" si="318"/>
        <v>0</v>
      </c>
      <c r="BA2926" s="54">
        <f t="shared" si="319"/>
        <v>20.595242079923693</v>
      </c>
      <c r="BB2926" s="54">
        <f t="shared" si="320"/>
        <v>14.958757920076307</v>
      </c>
    </row>
    <row r="2927" spans="1:54" x14ac:dyDescent="0.25">
      <c r="A2927" s="3">
        <v>44519</v>
      </c>
      <c r="B2927" s="77">
        <v>17818.310000000001</v>
      </c>
      <c r="C2927" s="77">
        <v>4030.3576200000002</v>
      </c>
      <c r="D2927" s="77">
        <v>78.889399999999995</v>
      </c>
      <c r="E2927" s="77">
        <f t="shared" si="315"/>
        <v>781.70029999999997</v>
      </c>
      <c r="F2927" s="77">
        <v>-8.7517999999999994</v>
      </c>
      <c r="G2927" s="77">
        <v>-2.7758999999999996</v>
      </c>
      <c r="H2927">
        <v>0</v>
      </c>
      <c r="I2927" s="78">
        <v>17851</v>
      </c>
      <c r="J2927">
        <v>202112</v>
      </c>
      <c r="K2927" s="78">
        <v>17851</v>
      </c>
      <c r="L2927" s="77">
        <f t="shared" si="314"/>
        <v>32.68999999999869</v>
      </c>
      <c r="M2927" s="78">
        <v>-19767</v>
      </c>
      <c r="N2927" s="78">
        <v>-705.19903999999997</v>
      </c>
      <c r="O2927" s="78">
        <v>-7952</v>
      </c>
      <c r="P2927" s="78">
        <v>-70.973330000000004</v>
      </c>
      <c r="Q2927" s="144">
        <v>-21755</v>
      </c>
      <c r="R2927" s="78">
        <v>-1374</v>
      </c>
      <c r="S2927" s="78">
        <v>13880</v>
      </c>
      <c r="T2927" s="78">
        <v>-4015</v>
      </c>
      <c r="U2927" s="78">
        <v>46997</v>
      </c>
      <c r="V2927" s="219">
        <v>8.5430984956486586E-2</v>
      </c>
      <c r="W2927" s="78">
        <v>-1719</v>
      </c>
      <c r="X2927" s="78">
        <v>-5119</v>
      </c>
      <c r="Y2927" s="78">
        <v>-3837</v>
      </c>
      <c r="Z2927" s="78">
        <v>-7071</v>
      </c>
      <c r="AA2927" s="78">
        <v>83.5</v>
      </c>
      <c r="AB2927" s="78">
        <v>122.41</v>
      </c>
      <c r="AC2927" s="78">
        <v>-1442</v>
      </c>
      <c r="AD2927" s="104">
        <v>-0.21603</v>
      </c>
      <c r="AE2927" s="78">
        <v>21613</v>
      </c>
      <c r="AF2927" s="104">
        <v>0.64853000000000005</v>
      </c>
      <c r="AG2927" s="78">
        <v>1064</v>
      </c>
      <c r="AH2927" s="104">
        <v>-0.66447999999999996</v>
      </c>
      <c r="AI2927" s="78">
        <v>-3367</v>
      </c>
      <c r="AJ2927" s="104">
        <v>-0.49259999999999998</v>
      </c>
      <c r="AK2927" s="78">
        <v>18300</v>
      </c>
      <c r="AL2927" s="78">
        <v>16700</v>
      </c>
      <c r="AM2927" s="8">
        <v>17900</v>
      </c>
      <c r="AN2927" s="78">
        <v>491</v>
      </c>
      <c r="AO2927" s="78">
        <v>19000</v>
      </c>
      <c r="AP2927" s="78">
        <v>17200</v>
      </c>
      <c r="AQ2927" s="78">
        <v>17800</v>
      </c>
      <c r="AR2927" s="78">
        <v>886</v>
      </c>
      <c r="AS2927" s="78">
        <v>18100</v>
      </c>
      <c r="AT2927" s="78">
        <v>17650</v>
      </c>
      <c r="AU2927" s="78">
        <v>17850</v>
      </c>
      <c r="AV2927" s="78">
        <v>182</v>
      </c>
      <c r="AW2927" s="77">
        <v>15.36</v>
      </c>
      <c r="AX2927" s="144">
        <f t="shared" si="316"/>
        <v>0.03</v>
      </c>
      <c r="AY2927" s="144">
        <f t="shared" si="317"/>
        <v>0.02</v>
      </c>
      <c r="AZ2927" s="144">
        <f t="shared" si="318"/>
        <v>0.01</v>
      </c>
      <c r="BA2927" s="54">
        <f t="shared" si="319"/>
        <v>20.5209578984703</v>
      </c>
      <c r="BB2927" s="54">
        <f t="shared" si="320"/>
        <v>14.652042101529696</v>
      </c>
    </row>
    <row r="2928" spans="1:54" x14ac:dyDescent="0.25">
      <c r="A2928" s="3">
        <v>44522</v>
      </c>
      <c r="B2928" s="77">
        <v>17803.54</v>
      </c>
      <c r="C2928" s="77">
        <v>3186.2426</v>
      </c>
      <c r="D2928" s="77">
        <v>9.6358999999999995</v>
      </c>
      <c r="E2928" s="77">
        <f t="shared" si="315"/>
        <v>744.25170000000003</v>
      </c>
      <c r="F2928" s="77">
        <v>-17.239100000000001</v>
      </c>
      <c r="G2928" s="77">
        <v>6.3948</v>
      </c>
      <c r="H2928">
        <v>0</v>
      </c>
      <c r="I2928" s="78">
        <v>17836</v>
      </c>
      <c r="J2928">
        <v>202112</v>
      </c>
      <c r="K2928" s="78">
        <v>17836</v>
      </c>
      <c r="L2928" s="77">
        <f t="shared" si="314"/>
        <v>32.459999999999127</v>
      </c>
      <c r="M2928" s="78">
        <v>-18656</v>
      </c>
      <c r="N2928" s="78">
        <v>-664.90310999999997</v>
      </c>
      <c r="O2928" s="78">
        <v>-8050</v>
      </c>
      <c r="P2928" s="78">
        <v>-71.78304</v>
      </c>
      <c r="Q2928" s="144">
        <v>-20668.5</v>
      </c>
      <c r="R2928" s="78">
        <v>-1375</v>
      </c>
      <c r="S2928" s="78">
        <v>13534</v>
      </c>
      <c r="T2928" s="78">
        <v>-5296</v>
      </c>
      <c r="U2928" s="78">
        <v>49698</v>
      </c>
      <c r="V2928" s="219">
        <v>0.10656364441224998</v>
      </c>
      <c r="W2928" s="78">
        <v>-2467</v>
      </c>
      <c r="X2928" s="78">
        <v>-5977</v>
      </c>
      <c r="Y2928" s="78">
        <v>-4897</v>
      </c>
      <c r="Z2928" s="78">
        <v>-8051</v>
      </c>
      <c r="AA2928" s="78">
        <v>96.56</v>
      </c>
      <c r="AB2928" s="78">
        <v>120.3</v>
      </c>
      <c r="AC2928" s="78">
        <v>-408</v>
      </c>
      <c r="AD2928" s="104">
        <v>-0.21215000000000001</v>
      </c>
      <c r="AE2928" s="78">
        <v>22422</v>
      </c>
      <c r="AF2928" s="104">
        <v>0.51724999999999999</v>
      </c>
      <c r="AG2928" s="78">
        <v>1809</v>
      </c>
      <c r="AH2928" s="104">
        <v>-0.58950000000000002</v>
      </c>
      <c r="AI2928" s="78">
        <v>-3561</v>
      </c>
      <c r="AJ2928" s="104">
        <v>-0.48969000000000001</v>
      </c>
      <c r="AK2928" s="78">
        <v>18300</v>
      </c>
      <c r="AL2928" s="78">
        <v>16700</v>
      </c>
      <c r="AM2928" s="8">
        <v>17800</v>
      </c>
      <c r="AN2928" s="78">
        <v>486</v>
      </c>
      <c r="AO2928" s="78">
        <v>19000</v>
      </c>
      <c r="AP2928" s="78">
        <v>17200</v>
      </c>
      <c r="AQ2928" s="78">
        <v>17800</v>
      </c>
      <c r="AR2928" s="78">
        <v>855</v>
      </c>
      <c r="AS2928" s="78">
        <v>18000</v>
      </c>
      <c r="AT2928" s="78">
        <v>17700</v>
      </c>
      <c r="AU2928" s="78">
        <v>17850</v>
      </c>
      <c r="AV2928" s="78">
        <v>142</v>
      </c>
      <c r="AW2928" s="77">
        <v>16.3</v>
      </c>
      <c r="AX2928" s="144">
        <f t="shared" si="316"/>
        <v>0.13</v>
      </c>
      <c r="AY2928" s="144">
        <f t="shared" si="317"/>
        <v>0.08</v>
      </c>
      <c r="AZ2928" s="144">
        <f t="shared" si="318"/>
        <v>0.04</v>
      </c>
      <c r="BA2928" s="54">
        <f t="shared" si="319"/>
        <v>20.222292325394726</v>
      </c>
      <c r="BB2928" s="54">
        <f t="shared" si="320"/>
        <v>14.608707674605276</v>
      </c>
    </row>
    <row r="2929" spans="1:54" x14ac:dyDescent="0.25">
      <c r="A2929" s="3">
        <v>44523</v>
      </c>
      <c r="B2929" s="77">
        <v>17666.12</v>
      </c>
      <c r="C2929" s="77">
        <v>3172.22156</v>
      </c>
      <c r="D2929" s="77">
        <v>-128.07599999999999</v>
      </c>
      <c r="E2929" s="77">
        <f t="shared" si="315"/>
        <v>548.93230000000005</v>
      </c>
      <c r="F2929" s="77">
        <v>-4.8468999999999998</v>
      </c>
      <c r="G2929" s="77">
        <v>-29.1356</v>
      </c>
      <c r="H2929">
        <v>0</v>
      </c>
      <c r="I2929" s="78">
        <v>17659</v>
      </c>
      <c r="J2929">
        <v>202112</v>
      </c>
      <c r="K2929" s="78">
        <v>17659</v>
      </c>
      <c r="L2929" s="77">
        <f t="shared" si="314"/>
        <v>-7.1199999999989814</v>
      </c>
      <c r="M2929" s="78">
        <v>-18707</v>
      </c>
      <c r="N2929" s="78">
        <v>-659.99920999999995</v>
      </c>
      <c r="O2929" s="78">
        <v>-11763</v>
      </c>
      <c r="P2929" s="78">
        <v>-103.84636999999999</v>
      </c>
      <c r="Q2929" s="144">
        <v>-21647.75</v>
      </c>
      <c r="R2929" s="78">
        <v>-1845</v>
      </c>
      <c r="S2929" s="78">
        <v>14124</v>
      </c>
      <c r="T2929" s="78">
        <v>-8965</v>
      </c>
      <c r="U2929" s="78">
        <v>52529</v>
      </c>
      <c r="V2929" s="219">
        <v>0.17066763121323458</v>
      </c>
      <c r="W2929" s="78">
        <v>-3486</v>
      </c>
      <c r="X2929" s="78">
        <v>-7096</v>
      </c>
      <c r="Y2929" s="78">
        <v>-5150</v>
      </c>
      <c r="Z2929" s="78">
        <v>-8463</v>
      </c>
      <c r="AA2929" s="78">
        <v>74.58</v>
      </c>
      <c r="AB2929" s="78">
        <v>103.84</v>
      </c>
      <c r="AC2929" s="78">
        <v>1357</v>
      </c>
      <c r="AD2929" s="104">
        <v>5.2150000000000002E-2</v>
      </c>
      <c r="AE2929" s="78">
        <v>22432</v>
      </c>
      <c r="AF2929" s="104">
        <v>0.80484</v>
      </c>
      <c r="AG2929" s="78">
        <v>-17017</v>
      </c>
      <c r="AH2929" s="104">
        <v>-0.62131999999999998</v>
      </c>
      <c r="AI2929" s="78">
        <v>9260</v>
      </c>
      <c r="AJ2929" s="104">
        <v>0.22181999999999999</v>
      </c>
      <c r="AK2929" s="78">
        <v>18300</v>
      </c>
      <c r="AL2929" s="78">
        <v>16700</v>
      </c>
      <c r="AM2929" s="8">
        <v>17700</v>
      </c>
      <c r="AN2929" s="78">
        <v>485</v>
      </c>
      <c r="AO2929" s="78">
        <v>19000</v>
      </c>
      <c r="AP2929" s="78">
        <v>17200</v>
      </c>
      <c r="AQ2929" s="78">
        <v>17600</v>
      </c>
      <c r="AR2929" s="78">
        <v>887</v>
      </c>
      <c r="AS2929" s="78">
        <v>17800</v>
      </c>
      <c r="AT2929" s="78">
        <v>17650</v>
      </c>
      <c r="AU2929" s="78">
        <v>17650</v>
      </c>
      <c r="AV2929" s="78">
        <v>92.5</v>
      </c>
      <c r="AW2929" s="77">
        <v>16.78</v>
      </c>
      <c r="AX2929" s="144">
        <f t="shared" si="316"/>
        <v>0.24</v>
      </c>
      <c r="AY2929" s="144">
        <f t="shared" si="317"/>
        <v>0.14000000000000001</v>
      </c>
      <c r="AZ2929" s="144">
        <f t="shared" si="318"/>
        <v>7.0000000000000007E-2</v>
      </c>
      <c r="BA2929" s="54">
        <f t="shared" si="319"/>
        <v>20.049512393487699</v>
      </c>
      <c r="BB2929" s="54">
        <f t="shared" si="320"/>
        <v>14.575487606512301</v>
      </c>
    </row>
    <row r="2930" spans="1:54" x14ac:dyDescent="0.25">
      <c r="A2930" s="3">
        <v>44524</v>
      </c>
      <c r="B2930" s="77">
        <v>17642.52</v>
      </c>
      <c r="C2930" s="77">
        <v>2961.18541</v>
      </c>
      <c r="D2930" s="77">
        <v>4.4307999999999996</v>
      </c>
      <c r="E2930" s="77">
        <f t="shared" si="315"/>
        <v>528.73749999999995</v>
      </c>
      <c r="F2930" s="77">
        <v>-12.066400000000002</v>
      </c>
      <c r="G2930" s="77">
        <v>13.355499999999999</v>
      </c>
      <c r="H2930" t="s">
        <v>2061</v>
      </c>
      <c r="I2930" s="78">
        <v>17679</v>
      </c>
      <c r="J2930">
        <v>202112</v>
      </c>
      <c r="K2930" s="78">
        <v>17679</v>
      </c>
      <c r="L2930" s="77">
        <f t="shared" si="314"/>
        <v>36.479999999999563</v>
      </c>
      <c r="M2930" s="78">
        <v>-18965</v>
      </c>
      <c r="N2930" s="78">
        <v>-669.84580000000005</v>
      </c>
      <c r="O2930" s="78">
        <v>-9716</v>
      </c>
      <c r="P2930" s="78">
        <v>-85.874459999999999</v>
      </c>
      <c r="Q2930" s="144">
        <v>-21394</v>
      </c>
      <c r="R2930" s="78">
        <v>-1899</v>
      </c>
      <c r="S2930" s="78">
        <v>14039</v>
      </c>
      <c r="T2930" s="78">
        <v>-6013</v>
      </c>
      <c r="U2930" s="78">
        <v>50874</v>
      </c>
      <c r="V2930" s="219">
        <v>0.11819396941463223</v>
      </c>
      <c r="W2930" s="78">
        <v>-3554</v>
      </c>
      <c r="X2930" s="78">
        <v>-7264</v>
      </c>
      <c r="Y2930" s="78">
        <v>-5341</v>
      </c>
      <c r="Z2930" s="78">
        <v>-8742</v>
      </c>
      <c r="AA2930" s="78">
        <v>103.71</v>
      </c>
      <c r="AB2930" s="78">
        <v>123.7</v>
      </c>
      <c r="AC2930" s="78">
        <v>2911</v>
      </c>
      <c r="AD2930" s="104">
        <v>-3.14E-3</v>
      </c>
      <c r="AE2930" s="78">
        <v>19375</v>
      </c>
      <c r="AF2930" s="104">
        <v>0.58613999999999999</v>
      </c>
      <c r="AG2930" s="78">
        <v>-9577</v>
      </c>
      <c r="AH2930" s="104">
        <v>-0.70033999999999996</v>
      </c>
      <c r="AI2930" s="78">
        <v>11736</v>
      </c>
      <c r="AJ2930" s="104">
        <v>3.4930000000000003E-2</v>
      </c>
      <c r="AK2930" s="78">
        <v>18300</v>
      </c>
      <c r="AL2930" s="78">
        <v>16700</v>
      </c>
      <c r="AM2930" s="8">
        <v>17700</v>
      </c>
      <c r="AN2930" s="78">
        <v>470</v>
      </c>
      <c r="AO2930" s="78">
        <v>19000</v>
      </c>
      <c r="AP2930" s="78">
        <v>17200</v>
      </c>
      <c r="AQ2930" s="78">
        <v>17600</v>
      </c>
      <c r="AR2930" s="78">
        <v>865</v>
      </c>
      <c r="AS2930" s="78">
        <v>18000</v>
      </c>
      <c r="AT2930" s="78">
        <v>17400</v>
      </c>
      <c r="AU2930" s="78">
        <v>17700</v>
      </c>
      <c r="AV2930" s="78">
        <v>227</v>
      </c>
      <c r="AW2930" s="77">
        <v>16.39</v>
      </c>
      <c r="AX2930" s="144">
        <f t="shared" si="316"/>
        <v>0.2</v>
      </c>
      <c r="AY2930" s="144">
        <f t="shared" si="317"/>
        <v>0.12</v>
      </c>
      <c r="AZ2930" s="144">
        <f t="shared" si="318"/>
        <v>0.06</v>
      </c>
      <c r="BA2930" s="54">
        <f t="shared" si="319"/>
        <v>19.912269858342682</v>
      </c>
      <c r="BB2930" s="54">
        <f t="shared" si="320"/>
        <v>14.500730141657314</v>
      </c>
    </row>
    <row r="2931" spans="1:54" x14ac:dyDescent="0.25">
      <c r="A2931" s="3">
        <v>44525</v>
      </c>
      <c r="B2931" s="77">
        <v>17654.189999999999</v>
      </c>
      <c r="C2931" s="77">
        <v>3049.8755700000002</v>
      </c>
      <c r="D2931" s="77">
        <v>-82.622000000000014</v>
      </c>
      <c r="E2931" s="77">
        <f t="shared" si="315"/>
        <v>519.63779999999997</v>
      </c>
      <c r="F2931" s="77">
        <v>-0.27050000000000002</v>
      </c>
      <c r="G2931" s="77">
        <v>-2.7888999999999999</v>
      </c>
      <c r="H2931">
        <v>0</v>
      </c>
      <c r="I2931" s="78">
        <v>17676</v>
      </c>
      <c r="J2931">
        <v>202112</v>
      </c>
      <c r="K2931" s="78">
        <v>17676</v>
      </c>
      <c r="L2931" s="77">
        <f t="shared" si="314"/>
        <v>21.81000000000131</v>
      </c>
      <c r="M2931" s="78">
        <v>-20322</v>
      </c>
      <c r="N2931" s="78">
        <v>-717.50936999999999</v>
      </c>
      <c r="O2931" s="78">
        <v>-15935</v>
      </c>
      <c r="P2931" s="78">
        <v>-140.79386</v>
      </c>
      <c r="Q2931" s="144">
        <v>-24305.75</v>
      </c>
      <c r="R2931" s="78">
        <v>-1911</v>
      </c>
      <c r="S2931" s="78">
        <v>14521</v>
      </c>
      <c r="T2931" s="78">
        <v>-11117</v>
      </c>
      <c r="U2931" s="78">
        <v>54105</v>
      </c>
      <c r="V2931" s="219">
        <v>0.20547084372978469</v>
      </c>
      <c r="W2931" s="78">
        <v>-3610</v>
      </c>
      <c r="X2931" s="78">
        <v>-3610</v>
      </c>
      <c r="Y2931" s="78">
        <v>-4955</v>
      </c>
      <c r="Z2931" s="78">
        <v>-8068</v>
      </c>
      <c r="AA2931" s="78">
        <v>101.51</v>
      </c>
      <c r="AB2931" s="78">
        <v>122.99</v>
      </c>
      <c r="AC2931" s="78">
        <v>1967</v>
      </c>
      <c r="AD2931" s="104">
        <v>-7.4740000000000001E-2</v>
      </c>
      <c r="AE2931" s="78">
        <v>19994</v>
      </c>
      <c r="AF2931" s="104">
        <v>0.54066000000000003</v>
      </c>
      <c r="AG2931" s="78">
        <v>-16439</v>
      </c>
      <c r="AH2931" s="104">
        <v>-1.04057</v>
      </c>
      <c r="AI2931" s="78">
        <v>18454</v>
      </c>
      <c r="AJ2931" s="104">
        <v>0.16578000000000001</v>
      </c>
      <c r="AK2931" s="78">
        <v>18000</v>
      </c>
      <c r="AL2931" s="78">
        <v>16700</v>
      </c>
      <c r="AM2931" s="8">
        <v>17700</v>
      </c>
      <c r="AN2931" s="78">
        <v>452</v>
      </c>
      <c r="AO2931" s="78">
        <v>19000</v>
      </c>
      <c r="AP2931" s="78">
        <v>17200</v>
      </c>
      <c r="AQ2931" s="78">
        <v>17600</v>
      </c>
      <c r="AR2931" s="78">
        <v>838</v>
      </c>
      <c r="AS2931" s="78">
        <v>17900</v>
      </c>
      <c r="AT2931" s="78">
        <v>17400</v>
      </c>
      <c r="AU2931" s="78">
        <v>17700</v>
      </c>
      <c r="AV2931" s="78">
        <v>199</v>
      </c>
      <c r="AW2931" s="77">
        <v>16.14</v>
      </c>
      <c r="AX2931" s="144">
        <f t="shared" si="316"/>
        <v>0.13</v>
      </c>
      <c r="AY2931" s="144">
        <f t="shared" si="317"/>
        <v>0.08</v>
      </c>
      <c r="AZ2931" s="144">
        <f t="shared" si="318"/>
        <v>0.04</v>
      </c>
      <c r="BA2931" s="54">
        <f t="shared" si="319"/>
        <v>19.851238181733429</v>
      </c>
      <c r="BB2931" s="54">
        <f t="shared" si="320"/>
        <v>14.392761818266578</v>
      </c>
    </row>
    <row r="2932" spans="1:54" x14ac:dyDescent="0.25">
      <c r="A2932" s="3">
        <v>44526</v>
      </c>
      <c r="B2932" s="77">
        <v>17369.39</v>
      </c>
      <c r="C2932" s="77">
        <v>3580.7119600000001</v>
      </c>
      <c r="D2932" s="77">
        <v>-310.0736</v>
      </c>
      <c r="E2932" s="77">
        <f t="shared" si="315"/>
        <v>324.77310000000006</v>
      </c>
      <c r="F2932" s="77">
        <v>-6.7660999999999998</v>
      </c>
      <c r="G2932" s="77">
        <v>-68.722399999999993</v>
      </c>
      <c r="H2932">
        <v>0</v>
      </c>
      <c r="I2932" s="78">
        <v>17342</v>
      </c>
      <c r="J2932">
        <v>202112</v>
      </c>
      <c r="K2932" s="78">
        <v>17342</v>
      </c>
      <c r="L2932" s="77">
        <f t="shared" si="314"/>
        <v>-27.389999999999418</v>
      </c>
      <c r="M2932" s="78">
        <v>-20043</v>
      </c>
      <c r="N2932" s="78">
        <v>-694.24851999999998</v>
      </c>
      <c r="O2932" s="78">
        <v>-11152</v>
      </c>
      <c r="P2932" s="78">
        <v>-96.679689999999994</v>
      </c>
      <c r="Q2932" s="144">
        <v>-22831</v>
      </c>
      <c r="R2932" s="78">
        <v>-2783</v>
      </c>
      <c r="S2932" s="78">
        <v>13593</v>
      </c>
      <c r="T2932" s="78">
        <v>-7104</v>
      </c>
      <c r="U2932" s="78">
        <v>59774</v>
      </c>
      <c r="V2932" s="219">
        <v>0.11884765951751598</v>
      </c>
      <c r="W2932" s="78">
        <v>-1761</v>
      </c>
      <c r="X2932" s="78">
        <v>-6081</v>
      </c>
      <c r="Y2932" s="78">
        <v>-1522</v>
      </c>
      <c r="Z2932" s="78">
        <v>-5384</v>
      </c>
      <c r="AA2932" s="78">
        <v>86.37</v>
      </c>
      <c r="AB2932" s="78">
        <v>99.8</v>
      </c>
      <c r="AC2932" s="78">
        <v>3425</v>
      </c>
      <c r="AD2932" s="104">
        <v>0.15332000000000001</v>
      </c>
      <c r="AE2932" s="78">
        <v>21557</v>
      </c>
      <c r="AF2932" s="104">
        <v>1.22902</v>
      </c>
      <c r="AG2932" s="78">
        <v>-17602</v>
      </c>
      <c r="AH2932" s="104">
        <v>-0.27250999999999997</v>
      </c>
      <c r="AI2932" s="78">
        <v>9509</v>
      </c>
      <c r="AJ2932" s="104">
        <v>0.40094999999999997</v>
      </c>
      <c r="AK2932" s="78">
        <v>18000</v>
      </c>
      <c r="AL2932" s="78">
        <v>16700</v>
      </c>
      <c r="AM2932" s="8">
        <v>17300</v>
      </c>
      <c r="AN2932" s="78">
        <v>544</v>
      </c>
      <c r="AO2932" s="78">
        <v>19000</v>
      </c>
      <c r="AP2932" s="78">
        <v>17200</v>
      </c>
      <c r="AQ2932" s="78">
        <v>17300</v>
      </c>
      <c r="AR2932" s="78">
        <v>936</v>
      </c>
      <c r="AS2932" s="78">
        <v>17700</v>
      </c>
      <c r="AT2932" s="78">
        <v>17250</v>
      </c>
      <c r="AU2932" s="78">
        <v>17350</v>
      </c>
      <c r="AV2932" s="78">
        <v>235</v>
      </c>
      <c r="AW2932" s="77">
        <v>19.260000000000002</v>
      </c>
      <c r="AX2932" s="144">
        <f t="shared" si="316"/>
        <v>0.82</v>
      </c>
      <c r="AY2932" s="144">
        <f t="shared" si="317"/>
        <v>0.56999999999999995</v>
      </c>
      <c r="AZ2932" s="144">
        <f t="shared" si="318"/>
        <v>0.39</v>
      </c>
      <c r="BA2932" s="54">
        <f t="shared" si="319"/>
        <v>19.907907190669302</v>
      </c>
      <c r="BB2932" s="54">
        <f t="shared" si="320"/>
        <v>14.364092809330689</v>
      </c>
    </row>
    <row r="2933" spans="1:54" x14ac:dyDescent="0.25">
      <c r="A2933" s="3">
        <v>44529</v>
      </c>
      <c r="B2933" s="77">
        <v>17328.09</v>
      </c>
      <c r="C2933" s="77">
        <v>3206.7712700000002</v>
      </c>
      <c r="D2933" s="77">
        <v>60.567900000000002</v>
      </c>
      <c r="E2933" s="77">
        <f t="shared" si="315"/>
        <v>418.6794999999999</v>
      </c>
      <c r="F2933" s="77">
        <v>0.61229999999999996</v>
      </c>
      <c r="G2933" s="77">
        <v>-17.451700000000002</v>
      </c>
      <c r="H2933">
        <v>0</v>
      </c>
      <c r="I2933" s="78">
        <v>17308</v>
      </c>
      <c r="J2933">
        <v>202112</v>
      </c>
      <c r="K2933" s="78">
        <v>17308</v>
      </c>
      <c r="L2933" s="77">
        <f t="shared" si="314"/>
        <v>-20.090000000000146</v>
      </c>
      <c r="M2933" s="78">
        <v>-18480</v>
      </c>
      <c r="N2933" s="78">
        <v>-638.83363999999995</v>
      </c>
      <c r="O2933" s="78">
        <v>-6245</v>
      </c>
      <c r="P2933" s="78">
        <v>-54.035249999999998</v>
      </c>
      <c r="Q2933" s="144">
        <v>-20041.25</v>
      </c>
      <c r="R2933" s="78">
        <v>-2738</v>
      </c>
      <c r="S2933" s="78">
        <v>12775</v>
      </c>
      <c r="T2933" s="78">
        <v>-3225</v>
      </c>
      <c r="U2933" s="78">
        <v>51921</v>
      </c>
      <c r="V2933" s="219">
        <v>6.2113595654937306E-2</v>
      </c>
      <c r="W2933" s="78">
        <v>-1205</v>
      </c>
      <c r="X2933" s="78">
        <v>-5525</v>
      </c>
      <c r="Y2933" s="78">
        <v>-2270</v>
      </c>
      <c r="Z2933" s="78">
        <v>-5595</v>
      </c>
      <c r="AA2933" s="78">
        <v>112.38</v>
      </c>
      <c r="AB2933" s="78">
        <v>102.18</v>
      </c>
      <c r="AC2933" s="78">
        <v>2241</v>
      </c>
      <c r="AD2933" s="104">
        <v>-1.3820000000000001E-2</v>
      </c>
      <c r="AE2933" s="78">
        <v>23400</v>
      </c>
      <c r="AF2933" s="104">
        <v>1.2022200000000001</v>
      </c>
      <c r="AG2933" s="78">
        <v>-5073</v>
      </c>
      <c r="AH2933" s="104">
        <v>0.51268999999999998</v>
      </c>
      <c r="AI2933" s="78">
        <v>5870</v>
      </c>
      <c r="AJ2933" s="104">
        <v>0.317</v>
      </c>
      <c r="AK2933" s="78">
        <v>18000</v>
      </c>
      <c r="AL2933" s="78">
        <v>16700</v>
      </c>
      <c r="AM2933" s="8">
        <v>17300</v>
      </c>
      <c r="AN2933" s="78">
        <v>542</v>
      </c>
      <c r="AO2933" s="78">
        <v>19000</v>
      </c>
      <c r="AP2933" s="78">
        <v>17200</v>
      </c>
      <c r="AQ2933" s="78">
        <v>17300</v>
      </c>
      <c r="AR2933" s="78">
        <v>933</v>
      </c>
      <c r="AS2933" s="78">
        <v>17600</v>
      </c>
      <c r="AT2933" s="78">
        <v>17000</v>
      </c>
      <c r="AU2933" s="78">
        <v>17300</v>
      </c>
      <c r="AV2933" s="78">
        <v>213</v>
      </c>
      <c r="AW2933" s="77">
        <v>20.51</v>
      </c>
      <c r="AX2933" s="144">
        <f t="shared" si="316"/>
        <v>1</v>
      </c>
      <c r="AY2933" s="144">
        <f t="shared" si="317"/>
        <v>0.73</v>
      </c>
      <c r="AZ2933" s="144">
        <f t="shared" si="318"/>
        <v>0.64</v>
      </c>
      <c r="BA2933" s="54">
        <f t="shared" si="319"/>
        <v>20.225104193331052</v>
      </c>
      <c r="BB2933" s="54">
        <f t="shared" si="320"/>
        <v>14.175895806668946</v>
      </c>
    </row>
    <row r="2934" spans="1:54" x14ac:dyDescent="0.25">
      <c r="A2934" s="3">
        <v>44530</v>
      </c>
      <c r="B2934" s="77">
        <v>17427.759999999998</v>
      </c>
      <c r="C2934" s="77">
        <v>4509.1179199999997</v>
      </c>
      <c r="D2934" s="77">
        <v>-166.86109999999999</v>
      </c>
      <c r="E2934" s="77">
        <f t="shared" si="315"/>
        <v>232.06330000000005</v>
      </c>
      <c r="F2934" s="77">
        <v>6.6528999999999998</v>
      </c>
      <c r="G2934" s="77">
        <v>-23.083299999999998</v>
      </c>
      <c r="H2934">
        <v>0</v>
      </c>
      <c r="I2934" s="78">
        <v>17327</v>
      </c>
      <c r="J2934">
        <v>202112</v>
      </c>
      <c r="K2934" s="78">
        <v>17327</v>
      </c>
      <c r="L2934" s="77">
        <f t="shared" si="314"/>
        <v>-100.7599999999984</v>
      </c>
      <c r="M2934" s="78">
        <v>-21794</v>
      </c>
      <c r="N2934" s="78">
        <v>-754.37311</v>
      </c>
      <c r="O2934" s="78">
        <v>-12461</v>
      </c>
      <c r="P2934" s="78">
        <v>-107.95208</v>
      </c>
      <c r="Q2934" s="144">
        <v>-24909.25</v>
      </c>
      <c r="R2934" s="78">
        <v>-2685</v>
      </c>
      <c r="S2934" s="78">
        <v>14555</v>
      </c>
      <c r="T2934" s="78">
        <v>-9507</v>
      </c>
      <c r="U2934" s="78">
        <v>53018</v>
      </c>
      <c r="V2934" s="219">
        <v>0.17931645856124334</v>
      </c>
      <c r="W2934" s="78">
        <v>-4033</v>
      </c>
      <c r="X2934" s="78">
        <v>-8413</v>
      </c>
      <c r="Y2934" s="78">
        <v>-6218</v>
      </c>
      <c r="Z2934" s="78">
        <v>-9863</v>
      </c>
      <c r="AA2934" s="78">
        <v>109.23</v>
      </c>
      <c r="AB2934" s="78">
        <v>106.21</v>
      </c>
      <c r="AC2934" s="78">
        <v>3635</v>
      </c>
      <c r="AD2934" s="104">
        <v>2.4400000000000002E-2</v>
      </c>
      <c r="AE2934" s="78">
        <v>27793</v>
      </c>
      <c r="AF2934" s="104">
        <v>1.0595000000000001</v>
      </c>
      <c r="AG2934" s="78">
        <v>-9771</v>
      </c>
      <c r="AH2934" s="104">
        <v>2.5940000000000001E-2</v>
      </c>
      <c r="AI2934" s="78">
        <v>5001</v>
      </c>
      <c r="AJ2934" s="104">
        <v>1.0165299999999999</v>
      </c>
      <c r="AK2934" s="78">
        <v>18000</v>
      </c>
      <c r="AL2934" s="78">
        <v>16700</v>
      </c>
      <c r="AM2934" s="8">
        <v>17300</v>
      </c>
      <c r="AN2934" s="78">
        <v>502</v>
      </c>
      <c r="AO2934" s="78">
        <v>19000</v>
      </c>
      <c r="AP2934" s="78">
        <v>17200</v>
      </c>
      <c r="AQ2934" s="78">
        <v>17300</v>
      </c>
      <c r="AR2934" s="78">
        <v>892</v>
      </c>
      <c r="AS2934" s="78">
        <v>17600</v>
      </c>
      <c r="AT2934" s="78">
        <v>17400</v>
      </c>
      <c r="AU2934" s="78">
        <v>17350</v>
      </c>
      <c r="AV2934" s="78">
        <v>146</v>
      </c>
      <c r="AW2934" s="77">
        <v>19.77</v>
      </c>
      <c r="AX2934" s="144">
        <f t="shared" si="316"/>
        <v>0.93</v>
      </c>
      <c r="AY2934" s="144">
        <f t="shared" si="317"/>
        <v>0.61</v>
      </c>
      <c r="AZ2934" s="144">
        <f t="shared" si="318"/>
        <v>0.51</v>
      </c>
      <c r="BA2934" s="54">
        <f t="shared" si="319"/>
        <v>20.208878937945894</v>
      </c>
      <c r="BB2934" s="54">
        <f t="shared" si="320"/>
        <v>14.185121062054098</v>
      </c>
    </row>
    <row r="2935" spans="1:54" x14ac:dyDescent="0.25">
      <c r="A2935" s="3">
        <v>44531</v>
      </c>
      <c r="B2935" s="77">
        <v>17585.990000000002</v>
      </c>
      <c r="C2935" s="77">
        <v>3018.43336</v>
      </c>
      <c r="D2935" s="77">
        <v>84.347000000000008</v>
      </c>
      <c r="E2935" s="77">
        <f t="shared" si="315"/>
        <v>277.48560000000003</v>
      </c>
      <c r="F2935" s="77">
        <v>1.0456999999999999</v>
      </c>
      <c r="G2935" s="77">
        <v>17.360399999999998</v>
      </c>
      <c r="H2935" t="s">
        <v>2062</v>
      </c>
      <c r="I2935" s="78">
        <v>17586</v>
      </c>
      <c r="J2935">
        <v>202112</v>
      </c>
      <c r="K2935" s="78">
        <v>17586</v>
      </c>
      <c r="L2935" s="77">
        <f t="shared" si="314"/>
        <v>9.9999999983992893E-3</v>
      </c>
      <c r="M2935" s="78">
        <v>-21574</v>
      </c>
      <c r="N2935" s="78">
        <v>-757.68236000000002</v>
      </c>
      <c r="O2935" s="78">
        <v>-3043</v>
      </c>
      <c r="P2935" s="78">
        <v>-26.734909999999999</v>
      </c>
      <c r="Q2935" s="144">
        <v>-22334.75</v>
      </c>
      <c r="R2935" s="78">
        <v>-2070</v>
      </c>
      <c r="S2935" s="78">
        <v>13705</v>
      </c>
      <c r="T2935" s="78">
        <v>-793</v>
      </c>
      <c r="U2935" s="78">
        <v>56772</v>
      </c>
      <c r="V2935" s="219">
        <v>1.3968153315014444E-2</v>
      </c>
      <c r="W2935" s="78">
        <v>-2482</v>
      </c>
      <c r="X2935" s="78">
        <v>-6732</v>
      </c>
      <c r="Y2935" s="78">
        <v>-5282</v>
      </c>
      <c r="Z2935" s="78">
        <v>-8678</v>
      </c>
      <c r="AA2935" s="78">
        <v>116.01</v>
      </c>
      <c r="AB2935" s="78">
        <v>119.97</v>
      </c>
      <c r="AC2935" s="78">
        <v>4155</v>
      </c>
      <c r="AD2935" s="104">
        <v>4.1000000000000003E-3</v>
      </c>
      <c r="AE2935" s="78">
        <v>25301</v>
      </c>
      <c r="AF2935" s="104">
        <v>0.85526999999999997</v>
      </c>
      <c r="AG2935" s="78">
        <v>-10896</v>
      </c>
      <c r="AH2935" s="104">
        <v>-0.13608999999999999</v>
      </c>
      <c r="AI2935" s="78">
        <v>8143</v>
      </c>
      <c r="AJ2935" s="104">
        <v>-3.4499999999999999E-3</v>
      </c>
      <c r="AK2935" s="78">
        <v>18000</v>
      </c>
      <c r="AL2935" s="78">
        <v>16700</v>
      </c>
      <c r="AM2935" s="8">
        <v>17600</v>
      </c>
      <c r="AN2935" s="78">
        <v>445</v>
      </c>
      <c r="AO2935" s="78">
        <v>19000</v>
      </c>
      <c r="AP2935" s="78">
        <v>17200</v>
      </c>
      <c r="AQ2935" s="78">
        <v>17500</v>
      </c>
      <c r="AR2935" s="78">
        <v>886</v>
      </c>
      <c r="AS2935" s="78">
        <v>17800</v>
      </c>
      <c r="AT2935" s="78">
        <v>17000</v>
      </c>
      <c r="AU2935" s="78">
        <v>17600</v>
      </c>
      <c r="AV2935" s="78">
        <v>289</v>
      </c>
      <c r="AW2935" s="77">
        <v>19.170000000000002</v>
      </c>
      <c r="AX2935" s="144">
        <f t="shared" si="316"/>
        <v>0.75</v>
      </c>
      <c r="AY2935" s="144">
        <f t="shared" si="317"/>
        <v>0.44</v>
      </c>
      <c r="AZ2935" s="144">
        <f t="shared" si="318"/>
        <v>0.35</v>
      </c>
      <c r="BA2935" s="54">
        <f t="shared" si="319"/>
        <v>20.232637622631579</v>
      </c>
      <c r="BB2935" s="54">
        <f t="shared" si="320"/>
        <v>14.174362377368418</v>
      </c>
    </row>
    <row r="2936" spans="1:54" x14ac:dyDescent="0.25">
      <c r="A2936" s="3">
        <v>44532</v>
      </c>
      <c r="B2936" s="77">
        <v>17724.88</v>
      </c>
      <c r="C2936" s="77">
        <v>3905.1381099999999</v>
      </c>
      <c r="D2936" s="77">
        <v>126.32510000000001</v>
      </c>
      <c r="E2936" s="77">
        <f t="shared" si="315"/>
        <v>478.0788</v>
      </c>
      <c r="F2936" s="77">
        <v>-4.2979000000000003</v>
      </c>
      <c r="G2936" s="77">
        <v>-27.673299999999998</v>
      </c>
      <c r="H2936">
        <v>0</v>
      </c>
      <c r="I2936" s="78">
        <v>17705</v>
      </c>
      <c r="J2936">
        <v>202112</v>
      </c>
      <c r="K2936" s="78">
        <v>17705</v>
      </c>
      <c r="L2936" s="77">
        <f t="shared" si="314"/>
        <v>-19.880000000001019</v>
      </c>
      <c r="M2936" s="78">
        <v>-21858</v>
      </c>
      <c r="N2936" s="78">
        <v>-772.71438000000001</v>
      </c>
      <c r="O2936" s="78">
        <v>-1933</v>
      </c>
      <c r="P2936" s="78">
        <v>-17.087700000000002</v>
      </c>
      <c r="Q2936" s="144">
        <v>-22341.25</v>
      </c>
      <c r="R2936" s="78">
        <v>-1841</v>
      </c>
      <c r="S2936" s="78">
        <v>12907</v>
      </c>
      <c r="T2936" s="78">
        <v>-432</v>
      </c>
      <c r="U2936" s="78">
        <v>55837</v>
      </c>
      <c r="V2936" s="219">
        <v>7.7368053441266545E-3</v>
      </c>
      <c r="W2936" s="78">
        <v>-756</v>
      </c>
      <c r="X2936" s="78">
        <v>-4256</v>
      </c>
      <c r="Y2936" s="78">
        <v>-3893</v>
      </c>
      <c r="Z2936" s="78">
        <v>-6327</v>
      </c>
      <c r="AA2936" s="78">
        <v>100.02</v>
      </c>
      <c r="AB2936" s="78">
        <v>127.61</v>
      </c>
      <c r="AC2936" s="78">
        <v>2439</v>
      </c>
      <c r="AD2936" s="104">
        <v>-0.2928</v>
      </c>
      <c r="AE2936" s="78">
        <v>27383</v>
      </c>
      <c r="AF2936" s="104">
        <v>0.89798999999999995</v>
      </c>
      <c r="AG2936" s="78">
        <v>659</v>
      </c>
      <c r="AH2936" s="104">
        <v>0.18598000000000001</v>
      </c>
      <c r="AI2936" s="78">
        <v>3424</v>
      </c>
      <c r="AJ2936" s="104">
        <v>-0.37151000000000001</v>
      </c>
      <c r="AK2936" s="78">
        <v>18000</v>
      </c>
      <c r="AL2936" s="78">
        <v>16700</v>
      </c>
      <c r="AM2936" s="8">
        <v>17700</v>
      </c>
      <c r="AN2936" s="78">
        <v>441</v>
      </c>
      <c r="AO2936" s="78">
        <v>17800</v>
      </c>
      <c r="AP2936" s="78">
        <v>17200</v>
      </c>
      <c r="AQ2936" s="78">
        <v>17600</v>
      </c>
      <c r="AR2936" s="78">
        <v>899</v>
      </c>
      <c r="AS2936" s="78">
        <v>18000</v>
      </c>
      <c r="AT2936" s="78">
        <v>17300</v>
      </c>
      <c r="AU2936" s="78">
        <v>17700</v>
      </c>
      <c r="AV2936" s="78">
        <v>272</v>
      </c>
      <c r="AW2936" s="77">
        <v>19.78</v>
      </c>
      <c r="AX2936" s="144">
        <f t="shared" si="316"/>
        <v>0.93</v>
      </c>
      <c r="AY2936" s="144">
        <f t="shared" si="317"/>
        <v>0.65</v>
      </c>
      <c r="AZ2936" s="144">
        <f t="shared" si="318"/>
        <v>0.53</v>
      </c>
      <c r="BA2936" s="54">
        <f t="shared" si="319"/>
        <v>20.499946388239835</v>
      </c>
      <c r="BB2936" s="54">
        <f t="shared" si="320"/>
        <v>14.067053611760173</v>
      </c>
    </row>
    <row r="2937" spans="1:54" x14ac:dyDescent="0.25">
      <c r="A2937" s="3">
        <v>44533</v>
      </c>
      <c r="B2937" s="77">
        <v>17697.14</v>
      </c>
      <c r="C2937" s="77">
        <v>3317.86096</v>
      </c>
      <c r="D2937" s="77">
        <v>75.353800000000007</v>
      </c>
      <c r="E2937" s="77">
        <f t="shared" si="315"/>
        <v>287.67190000000005</v>
      </c>
      <c r="F2937" s="77">
        <v>10.3352</v>
      </c>
      <c r="G2937" s="77">
        <v>-3.3152999999999997</v>
      </c>
      <c r="H2937">
        <v>0</v>
      </c>
      <c r="I2937" s="78">
        <v>17706</v>
      </c>
      <c r="J2937">
        <v>202112</v>
      </c>
      <c r="K2937" s="78">
        <v>17706</v>
      </c>
      <c r="L2937" s="77">
        <f t="shared" si="314"/>
        <v>8.8600000000005821</v>
      </c>
      <c r="M2937" s="78">
        <v>-22167</v>
      </c>
      <c r="N2937" s="78">
        <v>-783.72373000000005</v>
      </c>
      <c r="O2937" s="78">
        <v>-5345</v>
      </c>
      <c r="P2937" s="78">
        <v>-47.298499999999997</v>
      </c>
      <c r="Q2937" s="144">
        <v>-23503.25</v>
      </c>
      <c r="R2937" s="78">
        <v>-1834</v>
      </c>
      <c r="S2937" s="78">
        <v>13667</v>
      </c>
      <c r="T2937" s="78">
        <v>-3780</v>
      </c>
      <c r="U2937" s="78">
        <v>56116</v>
      </c>
      <c r="V2937" s="219">
        <v>6.7360467602822729E-2</v>
      </c>
      <c r="W2937" s="78">
        <v>-483</v>
      </c>
      <c r="X2937" s="78">
        <v>-3933</v>
      </c>
      <c r="Y2937" s="78">
        <v>-4292</v>
      </c>
      <c r="Z2937" s="78">
        <v>-6689</v>
      </c>
      <c r="AA2937" s="78">
        <v>107.62</v>
      </c>
      <c r="AB2937" s="78">
        <v>130.13999999999999</v>
      </c>
      <c r="AC2937" s="78">
        <v>2177</v>
      </c>
      <c r="AD2937" s="104">
        <v>-0.40933999999999998</v>
      </c>
      <c r="AE2937" s="78">
        <v>25806</v>
      </c>
      <c r="AF2937" s="104">
        <v>0.51151999999999997</v>
      </c>
      <c r="AG2937" s="78">
        <v>-1624</v>
      </c>
      <c r="AH2937" s="104">
        <v>0.18715000000000001</v>
      </c>
      <c r="AI2937" s="78">
        <v>9368</v>
      </c>
      <c r="AJ2937" s="104">
        <v>-7.2749999999999995E-2</v>
      </c>
      <c r="AK2937" s="78">
        <v>18000</v>
      </c>
      <c r="AL2937" s="78">
        <v>16700</v>
      </c>
      <c r="AM2937" s="8">
        <v>17700</v>
      </c>
      <c r="AN2937" s="78">
        <v>412</v>
      </c>
      <c r="AO2937" s="78">
        <v>17700</v>
      </c>
      <c r="AP2937" s="78">
        <v>17200</v>
      </c>
      <c r="AQ2937" s="78">
        <v>17700</v>
      </c>
      <c r="AR2937" s="78">
        <v>859</v>
      </c>
      <c r="AS2937" s="78">
        <v>18000</v>
      </c>
      <c r="AT2937" s="78">
        <v>17400</v>
      </c>
      <c r="AU2937" s="78">
        <v>17700</v>
      </c>
      <c r="AV2937" s="78">
        <v>245</v>
      </c>
      <c r="AW2937" s="77">
        <v>19.04</v>
      </c>
      <c r="AX2937" s="144">
        <f t="shared" si="316"/>
        <v>0.68</v>
      </c>
      <c r="AY2937" s="144">
        <f t="shared" si="317"/>
        <v>0.42</v>
      </c>
      <c r="AZ2937" s="144">
        <f t="shared" si="318"/>
        <v>0.32</v>
      </c>
      <c r="BA2937" s="54">
        <f t="shared" si="319"/>
        <v>20.644761842681618</v>
      </c>
      <c r="BB2937" s="54">
        <f t="shared" si="320"/>
        <v>14.03923815731838</v>
      </c>
    </row>
    <row r="2938" spans="1:54" x14ac:dyDescent="0.25">
      <c r="A2938" s="3">
        <v>44536</v>
      </c>
      <c r="B2938" s="77">
        <v>17688.21</v>
      </c>
      <c r="C2938" s="77">
        <v>3005.1810099999998</v>
      </c>
      <c r="D2938" s="77">
        <v>-62.403500000000001</v>
      </c>
      <c r="E2938" s="77">
        <f t="shared" si="315"/>
        <v>119.05430000000001</v>
      </c>
      <c r="F2938" s="77">
        <v>-5.2071000000000005</v>
      </c>
      <c r="G2938" s="77">
        <v>-8.7242999999999995</v>
      </c>
      <c r="H2938">
        <v>0</v>
      </c>
      <c r="I2938" s="78">
        <v>17693</v>
      </c>
      <c r="J2938">
        <v>202112</v>
      </c>
      <c r="K2938" s="78">
        <v>17693</v>
      </c>
      <c r="L2938" s="77">
        <f t="shared" si="314"/>
        <v>4.7900000000008731</v>
      </c>
      <c r="M2938" s="78">
        <v>-24030</v>
      </c>
      <c r="N2938" s="78">
        <v>-848.92402000000004</v>
      </c>
      <c r="O2938" s="78">
        <v>-11584</v>
      </c>
      <c r="P2938" s="78">
        <v>-102.44727</v>
      </c>
      <c r="Q2938" s="144">
        <v>-26926</v>
      </c>
      <c r="R2938" s="78">
        <v>-1840</v>
      </c>
      <c r="S2938" s="78">
        <v>14053</v>
      </c>
      <c r="T2938" s="78">
        <v>-7593</v>
      </c>
      <c r="U2938" s="78">
        <v>57205</v>
      </c>
      <c r="V2938" s="219">
        <v>0.13273315269644262</v>
      </c>
      <c r="W2938" s="78">
        <v>-2942</v>
      </c>
      <c r="X2938" s="78">
        <v>-2942</v>
      </c>
      <c r="Y2938" s="78">
        <v>-6595</v>
      </c>
      <c r="Z2938" s="78">
        <v>-9678</v>
      </c>
      <c r="AA2938" s="78">
        <v>109.25</v>
      </c>
      <c r="AB2938" s="78">
        <v>122.86</v>
      </c>
      <c r="AC2938" s="78">
        <v>1336</v>
      </c>
      <c r="AD2938" s="104">
        <v>-0.40595999999999999</v>
      </c>
      <c r="AE2938" s="78">
        <v>31421</v>
      </c>
      <c r="AF2938" s="104">
        <v>0.78998999999999997</v>
      </c>
      <c r="AG2938" s="78">
        <v>-11021</v>
      </c>
      <c r="AH2938" s="104">
        <v>-0.27204</v>
      </c>
      <c r="AI2938" s="78">
        <v>17652</v>
      </c>
      <c r="AJ2938" s="104">
        <v>2.2890000000000001E-2</v>
      </c>
      <c r="AK2938" s="78">
        <v>18000</v>
      </c>
      <c r="AL2938" s="78">
        <v>16700</v>
      </c>
      <c r="AM2938" s="8">
        <v>17700</v>
      </c>
      <c r="AN2938" s="78">
        <v>380</v>
      </c>
      <c r="AO2938" s="78">
        <v>17600</v>
      </c>
      <c r="AP2938" s="78">
        <v>17200</v>
      </c>
      <c r="AQ2938" s="78">
        <v>17600</v>
      </c>
      <c r="AR2938" s="78">
        <v>902</v>
      </c>
      <c r="AS2938" s="78">
        <v>18000</v>
      </c>
      <c r="AT2938" s="78">
        <v>17500</v>
      </c>
      <c r="AU2938" s="78">
        <v>17700</v>
      </c>
      <c r="AV2938" s="78">
        <v>188</v>
      </c>
      <c r="AW2938" s="77">
        <v>20.05</v>
      </c>
      <c r="AX2938" s="144">
        <f t="shared" si="316"/>
        <v>0.96</v>
      </c>
      <c r="AY2938" s="144">
        <f t="shared" si="317"/>
        <v>0.69</v>
      </c>
      <c r="AZ2938" s="144">
        <f t="shared" si="318"/>
        <v>0.57999999999999996</v>
      </c>
      <c r="BA2938" s="54">
        <f t="shared" si="319"/>
        <v>21.006044229135735</v>
      </c>
      <c r="BB2938" s="54">
        <f t="shared" si="320"/>
        <v>13.983955770864259</v>
      </c>
    </row>
    <row r="2939" spans="1:54" x14ac:dyDescent="0.25">
      <c r="A2939" s="3">
        <v>44537</v>
      </c>
      <c r="B2939" s="77">
        <v>17796.919999999998</v>
      </c>
      <c r="C2939" s="77">
        <v>3798.06853</v>
      </c>
      <c r="D2939" s="77">
        <v>1.7741</v>
      </c>
      <c r="E2939" s="77">
        <f t="shared" si="315"/>
        <v>-73.760000000000019</v>
      </c>
      <c r="F2939" s="77">
        <v>20.889200000000002</v>
      </c>
      <c r="G2939" s="77">
        <v>-0.84829999999999994</v>
      </c>
      <c r="H2939">
        <v>0</v>
      </c>
      <c r="I2939" s="78">
        <v>17795</v>
      </c>
      <c r="J2939">
        <v>202112</v>
      </c>
      <c r="K2939" s="78">
        <v>17795</v>
      </c>
      <c r="L2939" s="77">
        <f t="shared" si="314"/>
        <v>-1.9199999999982538</v>
      </c>
      <c r="M2939" s="78">
        <v>-26218</v>
      </c>
      <c r="N2939" s="78">
        <v>-931.60275000000001</v>
      </c>
      <c r="O2939" s="78">
        <v>-10853</v>
      </c>
      <c r="P2939" s="78">
        <v>-96.538439999999994</v>
      </c>
      <c r="Q2939" s="144">
        <v>-28931.25</v>
      </c>
      <c r="R2939" s="78">
        <v>-487</v>
      </c>
      <c r="S2939" s="78">
        <v>15006</v>
      </c>
      <c r="T2939" s="78">
        <v>-4936</v>
      </c>
      <c r="U2939" s="78">
        <v>55636</v>
      </c>
      <c r="V2939" s="219">
        <v>8.8719534114602053E-2</v>
      </c>
      <c r="W2939" s="78">
        <v>-3058</v>
      </c>
      <c r="X2939" s="78">
        <v>-3058</v>
      </c>
      <c r="Y2939" s="78">
        <v>-7814</v>
      </c>
      <c r="Z2939" s="78">
        <v>-10688</v>
      </c>
      <c r="AA2939" s="78">
        <v>105.08</v>
      </c>
      <c r="AB2939" s="78">
        <v>117.9</v>
      </c>
      <c r="AC2939" s="78">
        <v>3474</v>
      </c>
      <c r="AD2939" s="104">
        <v>-0.41522999999999999</v>
      </c>
      <c r="AE2939" s="78">
        <v>30781</v>
      </c>
      <c r="AF2939" s="104">
        <v>0.62688999999999995</v>
      </c>
      <c r="AG2939" s="78">
        <v>-15986</v>
      </c>
      <c r="AH2939" s="104">
        <v>-0.70250000000000001</v>
      </c>
      <c r="AI2939" s="78">
        <v>16972</v>
      </c>
      <c r="AJ2939" s="104">
        <v>-2.5520000000000001E-2</v>
      </c>
      <c r="AK2939" s="78">
        <v>18000</v>
      </c>
      <c r="AL2939" s="78">
        <v>16700</v>
      </c>
      <c r="AM2939" s="8">
        <v>17800</v>
      </c>
      <c r="AN2939" s="78">
        <v>316</v>
      </c>
      <c r="AO2939" s="78">
        <v>17600</v>
      </c>
      <c r="AP2939" s="78">
        <v>17200</v>
      </c>
      <c r="AQ2939" s="78">
        <v>17700</v>
      </c>
      <c r="AR2939" s="78">
        <v>803</v>
      </c>
      <c r="AS2939" s="78">
        <v>18000</v>
      </c>
      <c r="AT2939" s="78">
        <v>17550</v>
      </c>
      <c r="AU2939" s="78">
        <v>17800</v>
      </c>
      <c r="AV2939" s="78">
        <v>108.5</v>
      </c>
      <c r="AW2939" s="77">
        <v>18.2</v>
      </c>
      <c r="AX2939" s="144">
        <f t="shared" si="316"/>
        <v>0.57999999999999996</v>
      </c>
      <c r="AY2939" s="144">
        <f t="shared" si="317"/>
        <v>0.34</v>
      </c>
      <c r="AZ2939" s="144">
        <f t="shared" si="318"/>
        <v>0.22</v>
      </c>
      <c r="BA2939" s="54">
        <f t="shared" si="319"/>
        <v>21.045488167394701</v>
      </c>
      <c r="BB2939" s="54">
        <f t="shared" si="320"/>
        <v>13.996511832605298</v>
      </c>
    </row>
    <row r="2940" spans="1:54" x14ac:dyDescent="0.25">
      <c r="A2940" s="3">
        <v>44538</v>
      </c>
      <c r="B2940" s="77">
        <v>17832.419999999998</v>
      </c>
      <c r="C2940" s="77">
        <v>3718.0071499999999</v>
      </c>
      <c r="D2940" s="77">
        <v>167.75650000000002</v>
      </c>
      <c r="E2940" s="77">
        <f t="shared" si="315"/>
        <v>94.799999999999983</v>
      </c>
      <c r="F2940" s="77">
        <v>12.091900000000001</v>
      </c>
      <c r="G2940" s="77">
        <v>15.559000000000001</v>
      </c>
      <c r="H2940" t="s">
        <v>2063</v>
      </c>
      <c r="I2940" s="78">
        <v>17851</v>
      </c>
      <c r="J2940">
        <v>202112</v>
      </c>
      <c r="K2940" s="78">
        <v>17851</v>
      </c>
      <c r="L2940" s="77">
        <f t="shared" si="314"/>
        <v>18.580000000001746</v>
      </c>
      <c r="M2940" s="78">
        <v>-25414</v>
      </c>
      <c r="N2940" s="78">
        <v>-905.81475</v>
      </c>
      <c r="O2940" s="78">
        <v>-2589</v>
      </c>
      <c r="P2940" s="78">
        <v>-23.088460000000001</v>
      </c>
      <c r="Q2940" s="144">
        <v>-26061.25</v>
      </c>
      <c r="R2940" s="78">
        <v>129</v>
      </c>
      <c r="S2940" s="78">
        <v>13920</v>
      </c>
      <c r="T2940" s="78">
        <v>1835</v>
      </c>
      <c r="U2940" s="78">
        <v>55203</v>
      </c>
      <c r="V2940" s="219">
        <v>-3.3240947049979166E-2</v>
      </c>
      <c r="W2940" s="78">
        <v>-1967</v>
      </c>
      <c r="X2940" s="78">
        <v>-1967</v>
      </c>
      <c r="Y2940" s="78">
        <v>-7477</v>
      </c>
      <c r="Z2940" s="78">
        <v>-10403</v>
      </c>
      <c r="AA2940" s="78">
        <v>92.45</v>
      </c>
      <c r="AB2940" s="78">
        <v>126.65</v>
      </c>
      <c r="AC2940" s="78">
        <v>1419</v>
      </c>
      <c r="AD2940" s="104">
        <v>-0.51741000000000004</v>
      </c>
      <c r="AE2940" s="78">
        <v>30889</v>
      </c>
      <c r="AF2940" s="104">
        <v>0.66354999999999997</v>
      </c>
      <c r="AG2940" s="78">
        <v>-4559</v>
      </c>
      <c r="AH2940" s="104">
        <v>-0.40378999999999998</v>
      </c>
      <c r="AI2940" s="78">
        <v>8865</v>
      </c>
      <c r="AJ2940" s="104">
        <v>-0.14865999999999999</v>
      </c>
      <c r="AK2940" s="78">
        <v>18000</v>
      </c>
      <c r="AL2940" s="78">
        <v>16700</v>
      </c>
      <c r="AM2940" s="8">
        <v>17850</v>
      </c>
      <c r="AN2940" s="78">
        <v>271</v>
      </c>
      <c r="AO2940" s="78">
        <v>20600</v>
      </c>
      <c r="AP2940" s="78">
        <v>17200</v>
      </c>
      <c r="AQ2940" s="78">
        <v>17800</v>
      </c>
      <c r="AR2940" s="78">
        <v>742</v>
      </c>
      <c r="AS2940" s="78">
        <v>18000</v>
      </c>
      <c r="AT2940" s="78">
        <v>16700</v>
      </c>
      <c r="AU2940" s="78">
        <v>17850</v>
      </c>
      <c r="AV2940" s="78">
        <v>271</v>
      </c>
      <c r="AW2940" s="77">
        <v>17.329999999999998</v>
      </c>
      <c r="AX2940" s="144">
        <f t="shared" si="316"/>
        <v>0.44</v>
      </c>
      <c r="AY2940" s="144">
        <f t="shared" si="317"/>
        <v>0.26</v>
      </c>
      <c r="AZ2940" s="144">
        <f t="shared" si="318"/>
        <v>0.17</v>
      </c>
      <c r="BA2940" s="54">
        <f t="shared" si="319"/>
        <v>21.051950230593409</v>
      </c>
      <c r="BB2940" s="54">
        <f t="shared" si="320"/>
        <v>14.010049769406589</v>
      </c>
    </row>
    <row r="2941" spans="1:54" x14ac:dyDescent="0.25">
      <c r="A2941" s="3">
        <v>44539</v>
      </c>
      <c r="B2941" s="77">
        <v>17914.12</v>
      </c>
      <c r="C2941" s="77">
        <v>3248.6867200000002</v>
      </c>
      <c r="D2941" s="77">
        <v>61.447200000000002</v>
      </c>
      <c r="E2941" s="77">
        <f t="shared" si="315"/>
        <v>228.33700000000005</v>
      </c>
      <c r="F2941" s="77">
        <v>0.84200000000000008</v>
      </c>
      <c r="G2941" s="77">
        <v>20.1097</v>
      </c>
      <c r="H2941">
        <v>0</v>
      </c>
      <c r="I2941" s="78">
        <v>17911</v>
      </c>
      <c r="J2941">
        <v>202112</v>
      </c>
      <c r="K2941" s="78">
        <v>17911</v>
      </c>
      <c r="L2941" s="77">
        <f t="shared" si="314"/>
        <v>-3.1199999999989814</v>
      </c>
      <c r="M2941" s="78">
        <v>-24600</v>
      </c>
      <c r="N2941" s="78">
        <v>-879.42810999999995</v>
      </c>
      <c r="O2941" s="78">
        <v>-2878</v>
      </c>
      <c r="P2941" s="78">
        <v>-25.754069999999999</v>
      </c>
      <c r="Q2941" s="144">
        <v>-25319.5</v>
      </c>
      <c r="R2941" s="78">
        <v>197</v>
      </c>
      <c r="S2941" s="78">
        <v>13649</v>
      </c>
      <c r="T2941" s="78">
        <v>1480</v>
      </c>
      <c r="U2941" s="78">
        <v>57101</v>
      </c>
      <c r="V2941" s="219">
        <v>-2.591898565699375E-2</v>
      </c>
      <c r="W2941" s="78">
        <v>-3290</v>
      </c>
      <c r="X2941" s="78">
        <v>-3290</v>
      </c>
      <c r="Y2941" s="78">
        <v>-8811</v>
      </c>
      <c r="Z2941" s="78">
        <v>-11479</v>
      </c>
      <c r="AA2941" s="78">
        <v>106.71</v>
      </c>
      <c r="AB2941" s="78">
        <v>125.16</v>
      </c>
      <c r="AC2941" s="78">
        <v>1211</v>
      </c>
      <c r="AD2941" s="104">
        <v>-0.57162000000000002</v>
      </c>
      <c r="AE2941" s="78">
        <v>34862</v>
      </c>
      <c r="AF2941" s="104">
        <v>0.70759000000000005</v>
      </c>
      <c r="AG2941" s="78">
        <v>-1417</v>
      </c>
      <c r="AH2941" s="104">
        <v>-0.65110999999999997</v>
      </c>
      <c r="AI2941" s="78">
        <v>7401</v>
      </c>
      <c r="AJ2941" s="104">
        <v>-0.31608999999999998</v>
      </c>
      <c r="AK2941" s="78">
        <v>18000</v>
      </c>
      <c r="AL2941" s="78">
        <v>16700</v>
      </c>
      <c r="AM2941" s="8">
        <v>17900</v>
      </c>
      <c r="AN2941" s="78">
        <v>219</v>
      </c>
      <c r="AO2941" s="78">
        <v>20600</v>
      </c>
      <c r="AP2941" s="78">
        <v>17200</v>
      </c>
      <c r="AQ2941" s="78">
        <v>17800</v>
      </c>
      <c r="AR2941" s="78">
        <v>697</v>
      </c>
      <c r="AS2941" s="78">
        <v>18000</v>
      </c>
      <c r="AT2941" s="78">
        <v>16700</v>
      </c>
      <c r="AU2941" s="78">
        <v>17900</v>
      </c>
      <c r="AV2941" s="78">
        <v>219</v>
      </c>
      <c r="AW2941" s="77">
        <v>15.98</v>
      </c>
      <c r="AX2941" s="144">
        <f t="shared" si="316"/>
        <v>0.13</v>
      </c>
      <c r="AY2941" s="144">
        <f t="shared" si="317"/>
        <v>0.08</v>
      </c>
      <c r="AZ2941" s="144">
        <f t="shared" si="318"/>
        <v>0.04</v>
      </c>
      <c r="BA2941" s="54">
        <f t="shared" si="319"/>
        <v>21.059288067410456</v>
      </c>
      <c r="BB2941" s="54">
        <f t="shared" si="320"/>
        <v>13.888711932589546</v>
      </c>
    </row>
    <row r="2942" spans="1:54" x14ac:dyDescent="0.25">
      <c r="A2942" s="3">
        <v>44540</v>
      </c>
      <c r="B2942" s="77">
        <v>17826.259999999998</v>
      </c>
      <c r="C2942" s="77">
        <v>2879.3399899999999</v>
      </c>
      <c r="D2942" s="77">
        <v>-32.551700000000004</v>
      </c>
      <c r="E2942" s="77">
        <f t="shared" si="315"/>
        <v>116.82330000000007</v>
      </c>
      <c r="F2942" s="77">
        <v>-0.20910000000000001</v>
      </c>
      <c r="G2942" s="77">
        <v>-11.4475</v>
      </c>
      <c r="H2942">
        <v>0</v>
      </c>
      <c r="I2942" s="78">
        <v>17818</v>
      </c>
      <c r="J2942">
        <v>202112</v>
      </c>
      <c r="K2942" s="78">
        <v>17818</v>
      </c>
      <c r="L2942" s="77">
        <f t="shared" si="314"/>
        <v>-8.2599999999983993</v>
      </c>
      <c r="M2942" s="78">
        <v>-26416</v>
      </c>
      <c r="N2942" s="78">
        <v>-939.53543000000002</v>
      </c>
      <c r="O2942" s="78">
        <v>-8923</v>
      </c>
      <c r="P2942" s="78">
        <v>-79.462829999999997</v>
      </c>
      <c r="Q2942" s="144">
        <v>-28646.75</v>
      </c>
      <c r="R2942" s="78">
        <v>253</v>
      </c>
      <c r="S2942" s="78">
        <v>14484</v>
      </c>
      <c r="T2942" s="78">
        <v>-3671</v>
      </c>
      <c r="U2942" s="78">
        <v>59718</v>
      </c>
      <c r="V2942" s="219">
        <v>6.1472252922067046E-2</v>
      </c>
      <c r="W2942" s="78">
        <v>-2862</v>
      </c>
      <c r="X2942" s="78">
        <v>-2862</v>
      </c>
      <c r="Y2942" s="78">
        <v>-8746</v>
      </c>
      <c r="Z2942" s="78">
        <v>-11617</v>
      </c>
      <c r="AA2942" s="78">
        <v>84.47</v>
      </c>
      <c r="AB2942" s="78">
        <v>120.12</v>
      </c>
      <c r="AC2942" s="78">
        <v>1377</v>
      </c>
      <c r="AD2942" s="104">
        <v>-0.29102</v>
      </c>
      <c r="AE2942" s="78">
        <v>36449</v>
      </c>
      <c r="AF2942" s="104">
        <v>0.74268000000000001</v>
      </c>
      <c r="AG2942" s="78">
        <v>-11764</v>
      </c>
      <c r="AH2942" s="104">
        <v>-0.76432999999999995</v>
      </c>
      <c r="AI2942" s="78">
        <v>6032</v>
      </c>
      <c r="AJ2942" s="104">
        <v>-7.4399999999999994E-2</v>
      </c>
      <c r="AK2942" s="78">
        <v>18000</v>
      </c>
      <c r="AL2942" s="78">
        <v>16700</v>
      </c>
      <c r="AM2942" s="8">
        <v>17800</v>
      </c>
      <c r="AN2942" s="78">
        <v>204</v>
      </c>
      <c r="AO2942" s="78">
        <v>20600</v>
      </c>
      <c r="AP2942" s="78">
        <v>17200</v>
      </c>
      <c r="AQ2942" s="78">
        <v>17800</v>
      </c>
      <c r="AR2942" s="78">
        <v>688</v>
      </c>
      <c r="AS2942" s="78">
        <v>18000</v>
      </c>
      <c r="AT2942" s="78">
        <v>16700</v>
      </c>
      <c r="AU2942" s="78">
        <v>17800</v>
      </c>
      <c r="AV2942" s="78">
        <v>204</v>
      </c>
      <c r="AW2942" s="77">
        <v>16.350000000000001</v>
      </c>
      <c r="AX2942" s="144">
        <f t="shared" si="316"/>
        <v>0.24</v>
      </c>
      <c r="AY2942" s="144">
        <f t="shared" si="317"/>
        <v>0.14000000000000001</v>
      </c>
      <c r="AZ2942" s="144">
        <f t="shared" si="318"/>
        <v>7.0000000000000007E-2</v>
      </c>
      <c r="BA2942" s="54">
        <f t="shared" si="319"/>
        <v>21.059288067410456</v>
      </c>
      <c r="BB2942" s="54">
        <f t="shared" si="320"/>
        <v>13.888711932589546</v>
      </c>
    </row>
    <row r="2943" spans="1:54" x14ac:dyDescent="0.25">
      <c r="A2943" s="3">
        <v>44543</v>
      </c>
      <c r="B2943" s="77">
        <v>17767.599999999999</v>
      </c>
      <c r="C2943" s="77">
        <v>2893.9605900000001</v>
      </c>
      <c r="D2943" s="77">
        <v>-51.329799999999999</v>
      </c>
      <c r="E2943" s="77">
        <f t="shared" si="315"/>
        <v>11.105599999999995</v>
      </c>
      <c r="F2943" s="77">
        <v>-2.3624999999999998</v>
      </c>
      <c r="G2943" s="77">
        <v>-4.0506000000000002</v>
      </c>
      <c r="H2943">
        <v>0</v>
      </c>
      <c r="I2943" s="78">
        <v>17752</v>
      </c>
      <c r="J2943">
        <v>202112</v>
      </c>
      <c r="K2943" s="78">
        <v>17752</v>
      </c>
      <c r="L2943" s="77">
        <f t="shared" si="314"/>
        <v>-15.599999999998545</v>
      </c>
      <c r="M2943" s="78">
        <v>-25750</v>
      </c>
      <c r="N2943" s="78">
        <v>-911.65081999999995</v>
      </c>
      <c r="O2943" s="78">
        <v>-9759</v>
      </c>
      <c r="P2943" s="78">
        <v>-86.554100000000005</v>
      </c>
      <c r="Q2943" s="144">
        <v>-28189.75</v>
      </c>
      <c r="R2943" s="78">
        <v>16</v>
      </c>
      <c r="S2943" s="78">
        <v>14217</v>
      </c>
      <c r="T2943" s="78">
        <v>-3582</v>
      </c>
      <c r="U2943" s="78">
        <v>62311</v>
      </c>
      <c r="V2943" s="219">
        <v>5.7485837171606942E-2</v>
      </c>
      <c r="W2943" s="78">
        <v>-1962</v>
      </c>
      <c r="X2943" s="78">
        <v>-1962</v>
      </c>
      <c r="Y2943" s="78">
        <v>-6893</v>
      </c>
      <c r="Z2943" s="78">
        <v>-10363</v>
      </c>
      <c r="AA2943" s="78">
        <v>88.96</v>
      </c>
      <c r="AB2943" s="78">
        <v>120.61</v>
      </c>
      <c r="AC2943" s="78">
        <v>1578</v>
      </c>
      <c r="AD2943" s="104">
        <v>-0.10582999999999999</v>
      </c>
      <c r="AE2943" s="78">
        <v>40789</v>
      </c>
      <c r="AF2943" s="104">
        <v>0.76914000000000005</v>
      </c>
      <c r="AG2943" s="78">
        <v>-16408</v>
      </c>
      <c r="AH2943" s="104">
        <v>-0.51266</v>
      </c>
      <c r="AI2943" s="78">
        <v>3562</v>
      </c>
      <c r="AJ2943" s="104">
        <v>-0.14337</v>
      </c>
      <c r="AK2943" s="78">
        <v>18000</v>
      </c>
      <c r="AL2943" s="78">
        <v>17600</v>
      </c>
      <c r="AM2943" s="8">
        <v>17750</v>
      </c>
      <c r="AN2943" s="78">
        <v>142</v>
      </c>
      <c r="AO2943" s="78">
        <v>20600</v>
      </c>
      <c r="AP2943" s="78">
        <v>17200</v>
      </c>
      <c r="AQ2943" s="78">
        <v>17700</v>
      </c>
      <c r="AR2943" s="78">
        <v>659</v>
      </c>
      <c r="AS2943" s="78">
        <v>18000</v>
      </c>
      <c r="AT2943" s="78">
        <v>17600</v>
      </c>
      <c r="AU2943" s="78">
        <v>17750</v>
      </c>
      <c r="AV2943" s="78">
        <v>142</v>
      </c>
      <c r="AW2943" s="77">
        <v>15.51</v>
      </c>
      <c r="AX2943" s="144">
        <f t="shared" si="316"/>
        <v>0.06</v>
      </c>
      <c r="AY2943" s="144">
        <f t="shared" si="317"/>
        <v>0.04</v>
      </c>
      <c r="AZ2943" s="144">
        <f t="shared" si="318"/>
        <v>0.02</v>
      </c>
      <c r="BA2943" s="54">
        <f t="shared" si="319"/>
        <v>21.092812514037462</v>
      </c>
      <c r="BB2943" s="54">
        <f t="shared" si="320"/>
        <v>13.755187485962535</v>
      </c>
    </row>
    <row r="2944" spans="1:54" x14ac:dyDescent="0.25">
      <c r="A2944" s="3">
        <v>44544</v>
      </c>
      <c r="B2944" s="77">
        <v>17599.37</v>
      </c>
      <c r="C2944" s="77">
        <v>3079.1969300000001</v>
      </c>
      <c r="D2944" s="77">
        <v>-127.2683</v>
      </c>
      <c r="E2944" s="77">
        <f t="shared" si="315"/>
        <v>-191.14969999999997</v>
      </c>
      <c r="F2944" s="77">
        <v>21.556899999999999</v>
      </c>
      <c r="G2944" s="77">
        <v>-46.660499999999999</v>
      </c>
      <c r="H2944">
        <v>0</v>
      </c>
      <c r="I2944" s="78">
        <v>17605</v>
      </c>
      <c r="J2944">
        <v>202112</v>
      </c>
      <c r="K2944" s="78">
        <v>17605</v>
      </c>
      <c r="L2944" s="77">
        <f t="shared" si="314"/>
        <v>5.6300000000010186</v>
      </c>
      <c r="M2944" s="78">
        <v>-26528</v>
      </c>
      <c r="N2944" s="78">
        <v>-930.60622999999998</v>
      </c>
      <c r="O2944" s="78">
        <v>-10071</v>
      </c>
      <c r="P2944" s="78">
        <v>-88.512240000000006</v>
      </c>
      <c r="Q2944" s="144">
        <v>-29045.75</v>
      </c>
      <c r="R2944" s="78">
        <v>-256</v>
      </c>
      <c r="S2944" s="78">
        <v>14119</v>
      </c>
      <c r="T2944" s="78">
        <v>-3689</v>
      </c>
      <c r="U2944" s="78">
        <v>66722</v>
      </c>
      <c r="V2944" s="219">
        <v>5.5289110038667905E-2</v>
      </c>
      <c r="W2944" s="78">
        <v>-2745</v>
      </c>
      <c r="X2944" s="78">
        <v>-6667</v>
      </c>
      <c r="Y2944" s="78">
        <v>-7523</v>
      </c>
      <c r="Z2944" s="78">
        <v>-10903</v>
      </c>
      <c r="AA2944" s="78">
        <v>91.76</v>
      </c>
      <c r="AB2944" s="78">
        <v>107.87</v>
      </c>
      <c r="AC2944" s="78">
        <v>5871</v>
      </c>
      <c r="AD2944" s="104">
        <v>0.24959999999999999</v>
      </c>
      <c r="AE2944" s="78">
        <v>44812</v>
      </c>
      <c r="AF2944" s="104">
        <v>1.1808099999999999</v>
      </c>
      <c r="AG2944" s="78">
        <v>-28074</v>
      </c>
      <c r="AH2944" s="104">
        <v>-0.43786999999999998</v>
      </c>
      <c r="AI2944" s="78">
        <v>2879</v>
      </c>
      <c r="AJ2944" s="104">
        <v>-0.13552</v>
      </c>
      <c r="AK2944" s="78">
        <v>18000</v>
      </c>
      <c r="AL2944" s="78">
        <v>17600</v>
      </c>
      <c r="AM2944" s="8">
        <v>17600</v>
      </c>
      <c r="AN2944" s="78">
        <v>109</v>
      </c>
      <c r="AO2944" s="78">
        <v>20600</v>
      </c>
      <c r="AP2944" s="78">
        <v>17200</v>
      </c>
      <c r="AQ2944" s="78">
        <v>17500</v>
      </c>
      <c r="AR2944" s="78">
        <v>663</v>
      </c>
      <c r="AS2944" s="78">
        <v>18000</v>
      </c>
      <c r="AT2944" s="78">
        <v>17600</v>
      </c>
      <c r="AU2944" s="78">
        <v>17600</v>
      </c>
      <c r="AV2944" s="78">
        <v>109</v>
      </c>
      <c r="AW2944" s="77">
        <v>16.37</v>
      </c>
      <c r="AX2944" s="144">
        <f t="shared" si="316"/>
        <v>0.34</v>
      </c>
      <c r="AY2944" s="144">
        <f t="shared" si="317"/>
        <v>0.2</v>
      </c>
      <c r="AZ2944" s="144">
        <f t="shared" si="318"/>
        <v>0.1</v>
      </c>
      <c r="BA2944" s="54">
        <f t="shared" si="319"/>
        <v>21.080256280948646</v>
      </c>
      <c r="BB2944" s="54">
        <f t="shared" si="320"/>
        <v>13.81674371905136</v>
      </c>
    </row>
    <row r="2945" spans="1:54" x14ac:dyDescent="0.25">
      <c r="A2945" s="3">
        <v>44545</v>
      </c>
      <c r="B2945" s="77">
        <v>17660.099999999999</v>
      </c>
      <c r="C2945" s="77">
        <v>2505.5319500000001</v>
      </c>
      <c r="D2945" s="77">
        <v>-61.768000000000001</v>
      </c>
      <c r="E2945" s="77">
        <f t="shared" si="315"/>
        <v>-251.16679999999997</v>
      </c>
      <c r="F2945" s="77">
        <v>25.4666</v>
      </c>
      <c r="G2945" s="77">
        <v>-24.236000000000001</v>
      </c>
      <c r="H2945" t="s">
        <v>2064</v>
      </c>
      <c r="I2945" s="78">
        <v>17630</v>
      </c>
      <c r="J2945">
        <v>202201</v>
      </c>
      <c r="K2945" s="78">
        <v>17597</v>
      </c>
      <c r="L2945" s="77">
        <f t="shared" si="314"/>
        <v>-63.099999999998545</v>
      </c>
      <c r="M2945" s="78">
        <v>-25788</v>
      </c>
      <c r="N2945" s="78">
        <v>-907.11519999999996</v>
      </c>
      <c r="O2945" s="78">
        <v>-2694</v>
      </c>
      <c r="P2945" s="78">
        <v>-23.704039999999999</v>
      </c>
      <c r="Q2945" s="144">
        <v>-26461.5</v>
      </c>
      <c r="R2945" s="78">
        <v>142</v>
      </c>
      <c r="S2945" s="78">
        <v>14926</v>
      </c>
      <c r="T2945" s="78">
        <v>-5477</v>
      </c>
      <c r="U2945" s="78">
        <v>38726</v>
      </c>
      <c r="V2945" s="219">
        <v>0.14142953054795229</v>
      </c>
      <c r="W2945" s="78">
        <v>-4330</v>
      </c>
      <c r="X2945" s="78">
        <v>-4330</v>
      </c>
      <c r="Y2945" s="78">
        <v>-7431</v>
      </c>
      <c r="Z2945" s="78">
        <v>-10748</v>
      </c>
      <c r="AA2945" s="78">
        <v>106.62</v>
      </c>
      <c r="AB2945" s="78">
        <v>116.1</v>
      </c>
      <c r="AC2945" s="78">
        <v>5051</v>
      </c>
      <c r="AD2945" s="104">
        <v>4.7559999999999998E-2</v>
      </c>
      <c r="AE2945" s="78">
        <v>21508</v>
      </c>
      <c r="AF2945" s="104">
        <v>1.0091399999999999</v>
      </c>
      <c r="AG2945" s="78">
        <v>2258</v>
      </c>
      <c r="AH2945" s="104">
        <v>0.91298999999999997</v>
      </c>
      <c r="AI2945" s="78">
        <v>1280</v>
      </c>
      <c r="AJ2945" s="104">
        <v>-0.34821999999999997</v>
      </c>
      <c r="AK2945" s="78">
        <v>20600</v>
      </c>
      <c r="AL2945" s="78">
        <v>17200</v>
      </c>
      <c r="AM2945" s="8">
        <v>17600</v>
      </c>
      <c r="AN2945" s="78">
        <v>650</v>
      </c>
      <c r="AO2945" s="78">
        <v>18700</v>
      </c>
      <c r="AP2945" s="78">
        <v>17000</v>
      </c>
      <c r="AQ2945" s="78">
        <v>17600</v>
      </c>
      <c r="AR2945" s="78">
        <v>935</v>
      </c>
      <c r="AS2945" s="78">
        <v>17900</v>
      </c>
      <c r="AT2945" s="78">
        <v>17200</v>
      </c>
      <c r="AU2945" s="78">
        <v>17650</v>
      </c>
      <c r="AV2945" s="78">
        <v>261</v>
      </c>
      <c r="AW2945" s="77">
        <v>16.57</v>
      </c>
      <c r="AX2945" s="144">
        <f t="shared" si="316"/>
        <v>0.44</v>
      </c>
      <c r="AY2945" s="144">
        <f t="shared" si="317"/>
        <v>0.26</v>
      </c>
      <c r="AZ2945" s="144">
        <f t="shared" si="318"/>
        <v>0.13</v>
      </c>
      <c r="BA2945" s="54">
        <f t="shared" si="319"/>
        <v>21.052905763673866</v>
      </c>
      <c r="BB2945" s="54">
        <f t="shared" si="320"/>
        <v>13.936094236326138</v>
      </c>
    </row>
    <row r="2946" spans="1:54" x14ac:dyDescent="0.25">
      <c r="A2946" s="3">
        <v>44546</v>
      </c>
      <c r="B2946" s="77">
        <v>17785.740000000002</v>
      </c>
      <c r="C2946" s="77">
        <v>3154.5565999999999</v>
      </c>
      <c r="D2946" s="77">
        <v>-25.776599999999998</v>
      </c>
      <c r="E2946" s="77">
        <f t="shared" si="315"/>
        <v>-378.20289999999994</v>
      </c>
      <c r="F2946" s="77">
        <v>23.698800000000002</v>
      </c>
      <c r="G2946" s="77">
        <v>25.625300000000003</v>
      </c>
      <c r="H2946">
        <v>0</v>
      </c>
      <c r="I2946" s="78">
        <v>17804</v>
      </c>
      <c r="J2946">
        <v>202201</v>
      </c>
      <c r="K2946" s="78">
        <v>17804</v>
      </c>
      <c r="L2946" s="77">
        <f t="shared" si="314"/>
        <v>18.259999999998399</v>
      </c>
      <c r="M2946" s="78">
        <v>-26530</v>
      </c>
      <c r="N2946" s="78">
        <v>-944.16096000000005</v>
      </c>
      <c r="O2946" s="78">
        <v>-3857</v>
      </c>
      <c r="P2946" s="78">
        <v>-34.336210000000001</v>
      </c>
      <c r="Q2946" s="144">
        <v>-27494.25</v>
      </c>
      <c r="R2946" s="78">
        <v>775</v>
      </c>
      <c r="S2946" s="78">
        <v>15170</v>
      </c>
      <c r="T2946" s="78">
        <v>-5235</v>
      </c>
      <c r="U2946" s="78">
        <v>46732</v>
      </c>
      <c r="V2946" s="219">
        <v>0.11202174099118377</v>
      </c>
      <c r="W2946" s="78">
        <v>-4541</v>
      </c>
      <c r="X2946" s="78">
        <v>-4541</v>
      </c>
      <c r="Y2946" s="78">
        <v>-7863</v>
      </c>
      <c r="Z2946" s="78">
        <v>-11119</v>
      </c>
      <c r="AA2946" s="78">
        <v>98.74</v>
      </c>
      <c r="AB2946" s="78">
        <v>115.47</v>
      </c>
      <c r="AC2946" s="78">
        <v>5185</v>
      </c>
      <c r="AD2946" s="104">
        <v>-0.1203</v>
      </c>
      <c r="AE2946" s="78">
        <v>22840</v>
      </c>
      <c r="AF2946" s="104">
        <v>0.70482999999999996</v>
      </c>
      <c r="AG2946" s="78">
        <v>2160</v>
      </c>
      <c r="AH2946" s="104">
        <v>0.50180999999999998</v>
      </c>
      <c r="AI2946" s="78">
        <v>1663</v>
      </c>
      <c r="AJ2946" s="104">
        <v>-0.22145000000000001</v>
      </c>
      <c r="AK2946" s="78">
        <v>18400</v>
      </c>
      <c r="AL2946" s="78">
        <v>17000</v>
      </c>
      <c r="AM2946" s="8">
        <v>17800</v>
      </c>
      <c r="AN2946" s="78">
        <v>583</v>
      </c>
      <c r="AO2946" s="78">
        <v>18700</v>
      </c>
      <c r="AP2946" s="78">
        <v>17000</v>
      </c>
      <c r="AQ2946" s="78">
        <v>17800</v>
      </c>
      <c r="AR2946" s="78">
        <v>844</v>
      </c>
      <c r="AS2946" s="78">
        <v>18000</v>
      </c>
      <c r="AT2946" s="78">
        <v>17300</v>
      </c>
      <c r="AU2946" s="78">
        <v>17850</v>
      </c>
      <c r="AV2946" s="78">
        <v>200</v>
      </c>
      <c r="AW2946" s="77">
        <v>14.65</v>
      </c>
      <c r="AX2946" s="144">
        <f t="shared" si="316"/>
        <v>0</v>
      </c>
      <c r="AY2946" s="144">
        <f t="shared" si="317"/>
        <v>0</v>
      </c>
      <c r="AZ2946" s="144">
        <f t="shared" si="318"/>
        <v>0</v>
      </c>
      <c r="BA2946" s="54">
        <f t="shared" si="319"/>
        <v>21.092881868001683</v>
      </c>
      <c r="BB2946" s="54">
        <f t="shared" si="320"/>
        <v>13.858118131998317</v>
      </c>
    </row>
    <row r="2947" spans="1:54" x14ac:dyDescent="0.25">
      <c r="A2947" s="3">
        <v>44547</v>
      </c>
      <c r="B2947" s="77">
        <v>17812.59</v>
      </c>
      <c r="C2947" s="77">
        <v>3572.4474300000002</v>
      </c>
      <c r="D2947" s="77">
        <v>30.531399999999998</v>
      </c>
      <c r="E2947" s="77">
        <f t="shared" si="315"/>
        <v>-426.56090000000006</v>
      </c>
      <c r="F2947" s="77">
        <v>37.430799999999998</v>
      </c>
      <c r="G2947" s="77">
        <v>-9.0503999999999998</v>
      </c>
      <c r="H2947">
        <v>0</v>
      </c>
      <c r="I2947" s="78">
        <v>17786</v>
      </c>
      <c r="J2947">
        <v>202201</v>
      </c>
      <c r="K2947" s="78">
        <v>17786</v>
      </c>
      <c r="L2947" s="77">
        <f t="shared" ref="L2947:L3010" si="321">K2947-B2947</f>
        <v>-26.590000000000146</v>
      </c>
      <c r="M2947" s="78">
        <v>-25414</v>
      </c>
      <c r="N2947" s="78">
        <v>-903.46249999999998</v>
      </c>
      <c r="O2947" s="78">
        <v>-5279</v>
      </c>
      <c r="P2947" s="78">
        <v>-46.944940000000003</v>
      </c>
      <c r="Q2947" s="144">
        <v>-26733.75</v>
      </c>
      <c r="R2947" s="78">
        <v>805</v>
      </c>
      <c r="S2947" s="78">
        <v>14265</v>
      </c>
      <c r="T2947" s="78">
        <v>-8574</v>
      </c>
      <c r="U2947" s="78">
        <v>50277</v>
      </c>
      <c r="V2947" s="219">
        <v>0.17053523479921237</v>
      </c>
      <c r="W2947" s="78">
        <v>-4231</v>
      </c>
      <c r="X2947" s="78">
        <v>-4231</v>
      </c>
      <c r="Y2947" s="78">
        <v>-8466</v>
      </c>
      <c r="Z2947" s="78">
        <v>-11149</v>
      </c>
      <c r="AA2947" s="78">
        <v>100.53</v>
      </c>
      <c r="AB2947" s="78">
        <v>110.65</v>
      </c>
      <c r="AC2947" s="78">
        <v>5490</v>
      </c>
      <c r="AD2947" s="104">
        <v>-6.062E-2</v>
      </c>
      <c r="AE2947" s="78">
        <v>25885</v>
      </c>
      <c r="AF2947" s="104">
        <v>0.77842</v>
      </c>
      <c r="AG2947" s="78">
        <v>7157</v>
      </c>
      <c r="AH2947" s="104">
        <v>0.4365</v>
      </c>
      <c r="AI2947" s="78">
        <v>-7972</v>
      </c>
      <c r="AJ2947" s="104">
        <v>-0.39867000000000002</v>
      </c>
      <c r="AK2947" s="78">
        <v>18300</v>
      </c>
      <c r="AL2947" s="78">
        <v>17000</v>
      </c>
      <c r="AM2947" s="8">
        <v>17800</v>
      </c>
      <c r="AN2947" s="78">
        <v>586</v>
      </c>
      <c r="AO2947" s="78">
        <v>18700</v>
      </c>
      <c r="AP2947" s="78">
        <v>17000</v>
      </c>
      <c r="AQ2947" s="78">
        <v>17800</v>
      </c>
      <c r="AR2947" s="78">
        <v>852</v>
      </c>
      <c r="AS2947" s="78">
        <v>18000</v>
      </c>
      <c r="AT2947" s="78">
        <v>17600</v>
      </c>
      <c r="AU2947" s="78">
        <v>17800</v>
      </c>
      <c r="AV2947" s="78">
        <v>197</v>
      </c>
      <c r="AW2947" s="77">
        <v>15.45</v>
      </c>
      <c r="AX2947" s="144">
        <f t="shared" si="316"/>
        <v>0.1</v>
      </c>
      <c r="AY2947" s="144">
        <f t="shared" si="317"/>
        <v>0.06</v>
      </c>
      <c r="AZ2947" s="144">
        <f t="shared" si="318"/>
        <v>0.03</v>
      </c>
      <c r="BA2947" s="54">
        <f t="shared" si="319"/>
        <v>21.086508736043601</v>
      </c>
      <c r="BB2947" s="54">
        <f t="shared" si="320"/>
        <v>13.873491263956392</v>
      </c>
    </row>
    <row r="2948" spans="1:54" x14ac:dyDescent="0.25">
      <c r="A2948" s="3">
        <v>44550</v>
      </c>
      <c r="B2948" s="77">
        <v>17669.11</v>
      </c>
      <c r="C2948" s="77">
        <v>2640.2874900000002</v>
      </c>
      <c r="D2948" s="77">
        <v>-194.25689999999997</v>
      </c>
      <c r="E2948" s="77">
        <f t="shared" si="315"/>
        <v>-630.45369999999991</v>
      </c>
      <c r="F2948" s="77">
        <v>32.144199999999998</v>
      </c>
      <c r="G2948" s="77">
        <v>-50.582900000000002</v>
      </c>
      <c r="H2948">
        <v>0</v>
      </c>
      <c r="I2948" s="78">
        <v>17580</v>
      </c>
      <c r="J2948">
        <v>202201</v>
      </c>
      <c r="K2948" s="78">
        <v>17580</v>
      </c>
      <c r="L2948" s="77">
        <f t="shared" si="321"/>
        <v>-89.110000000000582</v>
      </c>
      <c r="M2948" s="78">
        <v>-26642</v>
      </c>
      <c r="N2948" s="78">
        <v>-936.24219000000005</v>
      </c>
      <c r="O2948" s="78">
        <v>-8224</v>
      </c>
      <c r="P2948" s="78">
        <v>-72.294929999999994</v>
      </c>
      <c r="Q2948" s="144">
        <v>-28698</v>
      </c>
      <c r="R2948" s="78">
        <v>327</v>
      </c>
      <c r="S2948" s="78">
        <v>15757</v>
      </c>
      <c r="T2948" s="78">
        <v>-10218</v>
      </c>
      <c r="U2948" s="78">
        <v>51641</v>
      </c>
      <c r="V2948" s="219">
        <v>0.19786603667628436</v>
      </c>
      <c r="W2948" s="78">
        <v>-4514</v>
      </c>
      <c r="X2948" s="78">
        <v>-4514</v>
      </c>
      <c r="Y2948" s="78">
        <v>-8452</v>
      </c>
      <c r="Z2948" s="78">
        <v>-11504</v>
      </c>
      <c r="AA2948" s="78">
        <v>90.07</v>
      </c>
      <c r="AB2948" s="78">
        <v>93.77</v>
      </c>
      <c r="AC2948" s="78">
        <v>4295</v>
      </c>
      <c r="AD2948" s="104">
        <v>-0.15551000000000001</v>
      </c>
      <c r="AE2948" s="78">
        <v>26851</v>
      </c>
      <c r="AF2948" s="104">
        <v>1.0135700000000001</v>
      </c>
      <c r="AG2948" s="78">
        <v>-5769</v>
      </c>
      <c r="AH2948" s="104">
        <v>-0.18218999999999999</v>
      </c>
      <c r="AI2948" s="78">
        <v>7807</v>
      </c>
      <c r="AJ2948" s="104">
        <v>-2.4080000000000001E-2</v>
      </c>
      <c r="AK2948" s="78">
        <v>18300</v>
      </c>
      <c r="AL2948" s="78">
        <v>17000</v>
      </c>
      <c r="AM2948" s="8">
        <v>17600</v>
      </c>
      <c r="AN2948" s="78">
        <v>640</v>
      </c>
      <c r="AO2948" s="78">
        <v>18700</v>
      </c>
      <c r="AP2948" s="78">
        <v>17000</v>
      </c>
      <c r="AQ2948" s="78">
        <v>17500</v>
      </c>
      <c r="AR2948" s="78">
        <v>935</v>
      </c>
      <c r="AS2948" s="78">
        <v>18000</v>
      </c>
      <c r="AT2948" s="78">
        <v>17500</v>
      </c>
      <c r="AU2948" s="78">
        <v>17600</v>
      </c>
      <c r="AV2948" s="78">
        <v>184</v>
      </c>
      <c r="AW2948" s="77">
        <v>17.87</v>
      </c>
      <c r="AX2948" s="144">
        <f t="shared" si="316"/>
        <v>0.72</v>
      </c>
      <c r="AY2948" s="144">
        <f t="shared" si="317"/>
        <v>0.46</v>
      </c>
      <c r="AZ2948" s="144">
        <f t="shared" si="318"/>
        <v>0.28000000000000003</v>
      </c>
      <c r="BA2948" s="54">
        <f t="shared" si="319"/>
        <v>21.124988911786314</v>
      </c>
      <c r="BB2948" s="54">
        <f t="shared" si="320"/>
        <v>13.992011088213683</v>
      </c>
    </row>
    <row r="2949" spans="1:54" x14ac:dyDescent="0.25">
      <c r="A2949" s="3">
        <v>44551</v>
      </c>
      <c r="B2949" s="77">
        <v>17789.27</v>
      </c>
      <c r="C2949" s="77">
        <v>2628.83709</v>
      </c>
      <c r="D2949" s="77">
        <v>105.6157</v>
      </c>
      <c r="E2949" s="77">
        <f t="shared" si="315"/>
        <v>-396.76199999999989</v>
      </c>
      <c r="F2949" s="77">
        <v>37.785800000000002</v>
      </c>
      <c r="G2949" s="77">
        <v>11.480699999999999</v>
      </c>
      <c r="H2949">
        <v>0</v>
      </c>
      <c r="I2949" s="78">
        <v>17796</v>
      </c>
      <c r="J2949">
        <v>202201</v>
      </c>
      <c r="K2949" s="78">
        <v>17796</v>
      </c>
      <c r="L2949" s="77">
        <f t="shared" si="321"/>
        <v>6.7299999999995634</v>
      </c>
      <c r="M2949" s="78">
        <v>-25413</v>
      </c>
      <c r="N2949" s="78">
        <v>-903.86180999999999</v>
      </c>
      <c r="O2949" s="78">
        <v>49</v>
      </c>
      <c r="P2949" s="78">
        <v>0.43304999999999999</v>
      </c>
      <c r="Q2949" s="144">
        <v>-25400.75</v>
      </c>
      <c r="R2949" s="78">
        <v>840</v>
      </c>
      <c r="S2949" s="78">
        <v>15069</v>
      </c>
      <c r="T2949" s="78">
        <v>-4410</v>
      </c>
      <c r="U2949" s="78">
        <v>56411</v>
      </c>
      <c r="V2949" s="219">
        <v>7.8176242222261619E-2</v>
      </c>
      <c r="W2949" s="78">
        <v>-3966</v>
      </c>
      <c r="X2949" s="78">
        <v>-3966</v>
      </c>
      <c r="Y2949" s="78">
        <v>-7879</v>
      </c>
      <c r="Z2949" s="78">
        <v>-10592</v>
      </c>
      <c r="AA2949" s="78">
        <v>113.87</v>
      </c>
      <c r="AB2949" s="78">
        <v>115.22</v>
      </c>
      <c r="AC2949" s="78">
        <v>6110</v>
      </c>
      <c r="AD2949" s="104">
        <v>-5.926E-2</v>
      </c>
      <c r="AE2949" s="78">
        <v>27436</v>
      </c>
      <c r="AF2949" s="104">
        <v>0.68071000000000004</v>
      </c>
      <c r="AG2949" s="78">
        <v>2769</v>
      </c>
      <c r="AH2949" s="104">
        <v>0.19778000000000001</v>
      </c>
      <c r="AI2949" s="78">
        <v>-4339</v>
      </c>
      <c r="AJ2949" s="104">
        <v>-0.15235000000000001</v>
      </c>
      <c r="AK2949" s="78">
        <v>18300</v>
      </c>
      <c r="AL2949" s="78">
        <v>17000</v>
      </c>
      <c r="AM2949" s="8">
        <v>17800</v>
      </c>
      <c r="AN2949" s="78">
        <v>571</v>
      </c>
      <c r="AO2949" s="78">
        <v>18700</v>
      </c>
      <c r="AP2949" s="78">
        <v>17000</v>
      </c>
      <c r="AQ2949" s="78">
        <v>17800</v>
      </c>
      <c r="AR2949" s="78">
        <v>842</v>
      </c>
      <c r="AS2949" s="78">
        <v>18000</v>
      </c>
      <c r="AT2949" s="78">
        <v>17600</v>
      </c>
      <c r="AU2949" s="78">
        <v>17800</v>
      </c>
      <c r="AV2949" s="78">
        <v>104</v>
      </c>
      <c r="AW2949" s="77">
        <v>16.100000000000001</v>
      </c>
      <c r="AX2949" s="144">
        <f t="shared" si="316"/>
        <v>0.27</v>
      </c>
      <c r="AY2949" s="144">
        <f t="shared" si="317"/>
        <v>0.16</v>
      </c>
      <c r="AZ2949" s="144">
        <f t="shared" si="318"/>
        <v>0.08</v>
      </c>
      <c r="BA2949" s="54">
        <f t="shared" si="319"/>
        <v>21.134932107102969</v>
      </c>
      <c r="BB2949" s="54">
        <f t="shared" si="320"/>
        <v>13.914067892897025</v>
      </c>
    </row>
    <row r="2950" spans="1:54" x14ac:dyDescent="0.25">
      <c r="A2950" s="3">
        <v>44552</v>
      </c>
      <c r="B2950" s="77">
        <v>17826.830000000002</v>
      </c>
      <c r="C2950" s="77">
        <v>2543.8443499999998</v>
      </c>
      <c r="D2950" s="77">
        <v>17.717600000000001</v>
      </c>
      <c r="E2950" s="77">
        <f t="shared" si="315"/>
        <v>-383.47519999999986</v>
      </c>
      <c r="F2950" s="77">
        <v>17.167300000000001</v>
      </c>
      <c r="G2950" s="77">
        <v>-7.5552000000000001</v>
      </c>
      <c r="H2950" t="s">
        <v>2065</v>
      </c>
      <c r="I2950" s="78">
        <v>17833</v>
      </c>
      <c r="J2950">
        <v>202201</v>
      </c>
      <c r="K2950" s="78">
        <v>17833</v>
      </c>
      <c r="L2950" s="77">
        <f t="shared" si="321"/>
        <v>6.1699999999982538</v>
      </c>
      <c r="M2950" s="78">
        <v>-24194</v>
      </c>
      <c r="N2950" s="78">
        <v>-862.19973000000005</v>
      </c>
      <c r="O2950" s="78">
        <v>-2483</v>
      </c>
      <c r="P2950" s="78">
        <v>-22.14293</v>
      </c>
      <c r="Q2950" s="144">
        <v>-24814.75</v>
      </c>
      <c r="R2950" s="78">
        <v>883</v>
      </c>
      <c r="S2950" s="78">
        <v>15799</v>
      </c>
      <c r="T2950" s="78">
        <v>-4270</v>
      </c>
      <c r="U2950" s="78">
        <v>53380</v>
      </c>
      <c r="V2950" s="219">
        <v>7.9992506556762835E-2</v>
      </c>
      <c r="W2950" s="78">
        <v>-2997</v>
      </c>
      <c r="X2950" s="78">
        <v>-2997</v>
      </c>
      <c r="Y2950" s="78">
        <v>-6726</v>
      </c>
      <c r="Z2950" s="78">
        <v>-9734</v>
      </c>
      <c r="AA2950" s="78">
        <v>103.74</v>
      </c>
      <c r="AB2950" s="78">
        <v>112.03</v>
      </c>
      <c r="AC2950" s="78">
        <v>2711</v>
      </c>
      <c r="AD2950" s="104">
        <v>-0.22411</v>
      </c>
      <c r="AE2950" s="78">
        <v>25473</v>
      </c>
      <c r="AF2950" s="104">
        <v>0.71343000000000001</v>
      </c>
      <c r="AG2950" s="78">
        <v>241</v>
      </c>
      <c r="AH2950" s="104">
        <v>-6.2129999999999998E-2</v>
      </c>
      <c r="AI2950" s="78">
        <v>3891</v>
      </c>
      <c r="AJ2950" s="104">
        <v>-6.1019999999999998E-2</v>
      </c>
      <c r="AK2950" s="78">
        <v>18300</v>
      </c>
      <c r="AL2950" s="78">
        <v>17000</v>
      </c>
      <c r="AM2950" s="8">
        <v>17800</v>
      </c>
      <c r="AN2950" s="78">
        <v>556</v>
      </c>
      <c r="AO2950" s="78">
        <v>18700</v>
      </c>
      <c r="AP2950" s="78">
        <v>17000</v>
      </c>
      <c r="AQ2950" s="78">
        <v>17800</v>
      </c>
      <c r="AR2950" s="78">
        <v>839</v>
      </c>
      <c r="AS2950" s="78">
        <v>18100</v>
      </c>
      <c r="AT2950" s="78">
        <v>17600</v>
      </c>
      <c r="AU2950" s="78">
        <v>17850</v>
      </c>
      <c r="AV2950" s="78">
        <v>215</v>
      </c>
      <c r="AW2950" s="77">
        <v>15.8</v>
      </c>
      <c r="AX2950" s="144">
        <f t="shared" si="316"/>
        <v>0.2</v>
      </c>
      <c r="AY2950" s="144">
        <f t="shared" si="317"/>
        <v>0.12</v>
      </c>
      <c r="AZ2950" s="144">
        <f t="shared" si="318"/>
        <v>0.06</v>
      </c>
      <c r="BA2950" s="54">
        <f t="shared" si="319"/>
        <v>21.153780354737197</v>
      </c>
      <c r="BB2950" s="54">
        <f t="shared" si="320"/>
        <v>13.836219645262798</v>
      </c>
    </row>
    <row r="2951" spans="1:54" x14ac:dyDescent="0.25">
      <c r="A2951" s="3">
        <v>44553</v>
      </c>
      <c r="B2951" s="77">
        <v>17946.66</v>
      </c>
      <c r="C2951" s="77">
        <v>2793.8435599999998</v>
      </c>
      <c r="D2951" s="77">
        <v>180.23650000000001</v>
      </c>
      <c r="E2951" s="77">
        <f t="shared" si="315"/>
        <v>-120.61669999999989</v>
      </c>
      <c r="F2951" s="77">
        <v>1.7950999999999999</v>
      </c>
      <c r="G2951" s="77">
        <v>15.3917</v>
      </c>
      <c r="H2951">
        <v>0</v>
      </c>
      <c r="I2951" s="78">
        <v>17954</v>
      </c>
      <c r="J2951">
        <v>202201</v>
      </c>
      <c r="K2951" s="78">
        <v>17954</v>
      </c>
      <c r="L2951" s="77">
        <f t="shared" si="321"/>
        <v>7.3400000000001455</v>
      </c>
      <c r="M2951" s="78">
        <v>-23866</v>
      </c>
      <c r="N2951" s="78">
        <v>-856.15710000000001</v>
      </c>
      <c r="O2951" s="78">
        <v>2979</v>
      </c>
      <c r="P2951" s="78">
        <v>26.72944</v>
      </c>
      <c r="Q2951" s="144">
        <v>-23121.25</v>
      </c>
      <c r="R2951" s="78">
        <v>932</v>
      </c>
      <c r="S2951" s="78">
        <v>16021</v>
      </c>
      <c r="T2951" s="78">
        <v>1540</v>
      </c>
      <c r="U2951" s="78">
        <v>56169</v>
      </c>
      <c r="V2951" s="219">
        <v>-2.7417258630205273E-2</v>
      </c>
      <c r="W2951" s="78">
        <v>-2618</v>
      </c>
      <c r="X2951" s="78">
        <v>-2618</v>
      </c>
      <c r="Y2951" s="78">
        <v>-6529</v>
      </c>
      <c r="Z2951" s="78">
        <v>-9178</v>
      </c>
      <c r="AA2951" s="78">
        <v>98.69</v>
      </c>
      <c r="AB2951" s="78">
        <v>114.93</v>
      </c>
      <c r="AC2951" s="78">
        <v>2143</v>
      </c>
      <c r="AD2951" s="104">
        <v>-0.28759000000000001</v>
      </c>
      <c r="AE2951" s="78">
        <v>27292</v>
      </c>
      <c r="AF2951" s="104">
        <v>0.55640000000000001</v>
      </c>
      <c r="AG2951" s="78">
        <v>3621</v>
      </c>
      <c r="AH2951" s="104">
        <v>-5.357E-2</v>
      </c>
      <c r="AI2951" s="78">
        <v>5255</v>
      </c>
      <c r="AJ2951" s="104">
        <v>-0.12459000000000001</v>
      </c>
      <c r="AK2951" s="78">
        <v>18300</v>
      </c>
      <c r="AL2951" s="78">
        <v>17000</v>
      </c>
      <c r="AM2951" s="8">
        <v>18000</v>
      </c>
      <c r="AN2951" s="78">
        <v>510</v>
      </c>
      <c r="AO2951" s="78">
        <v>18700</v>
      </c>
      <c r="AP2951" s="78">
        <v>17000</v>
      </c>
      <c r="AQ2951" s="78">
        <v>17900</v>
      </c>
      <c r="AR2951" s="78">
        <v>808</v>
      </c>
      <c r="AS2951" s="78">
        <v>18100</v>
      </c>
      <c r="AT2951" s="78">
        <v>17750</v>
      </c>
      <c r="AU2951" s="78">
        <v>17950</v>
      </c>
      <c r="AV2951" s="78">
        <v>197</v>
      </c>
      <c r="AW2951" s="77">
        <v>15.06</v>
      </c>
      <c r="AX2951" s="144">
        <f t="shared" si="316"/>
        <v>0.06</v>
      </c>
      <c r="AY2951" s="144">
        <f t="shared" si="317"/>
        <v>0.04</v>
      </c>
      <c r="AZ2951" s="144">
        <f t="shared" si="318"/>
        <v>0.02</v>
      </c>
      <c r="BA2951" s="54">
        <f t="shared" si="319"/>
        <v>21.214078597811543</v>
      </c>
      <c r="BB2951" s="54">
        <f t="shared" si="320"/>
        <v>13.667921402188453</v>
      </c>
    </row>
    <row r="2952" spans="1:54" x14ac:dyDescent="0.25">
      <c r="A2952" s="3">
        <v>44554</v>
      </c>
      <c r="B2952" s="77">
        <v>17961.64</v>
      </c>
      <c r="C2952" s="77">
        <v>2455.5635400000001</v>
      </c>
      <c r="D2952" s="77">
        <v>86.014400000000009</v>
      </c>
      <c r="E2952" s="77">
        <f t="shared" si="315"/>
        <v>275.47130000000016</v>
      </c>
      <c r="F2952" s="77">
        <v>-5.6267999999999994</v>
      </c>
      <c r="G2952" s="77">
        <v>9.4276999999999997</v>
      </c>
      <c r="H2952">
        <v>0</v>
      </c>
      <c r="I2952" s="78">
        <v>17958</v>
      </c>
      <c r="J2952">
        <v>202201</v>
      </c>
      <c r="K2952" s="78">
        <v>17958</v>
      </c>
      <c r="L2952" s="77">
        <f t="shared" si="321"/>
        <v>-3.6399999999994179</v>
      </c>
      <c r="M2952" s="78">
        <v>-24656</v>
      </c>
      <c r="N2952" s="78">
        <v>-884.86812999999995</v>
      </c>
      <c r="O2952" s="78">
        <v>4289</v>
      </c>
      <c r="P2952" s="78">
        <v>38.502279999999999</v>
      </c>
      <c r="Q2952" s="144">
        <v>-23583.75</v>
      </c>
      <c r="R2952" s="78">
        <v>940</v>
      </c>
      <c r="S2952" s="78">
        <v>15414</v>
      </c>
      <c r="T2952" s="78">
        <v>2233</v>
      </c>
      <c r="U2952" s="78">
        <v>56427</v>
      </c>
      <c r="V2952" s="219">
        <v>-3.957325393871728E-2</v>
      </c>
      <c r="W2952" s="78">
        <v>-4198</v>
      </c>
      <c r="X2952" s="78">
        <v>-4198</v>
      </c>
      <c r="Y2952" s="78">
        <v>-7163</v>
      </c>
      <c r="Z2952" s="78">
        <v>-10271</v>
      </c>
      <c r="AA2952" s="78">
        <v>93.92</v>
      </c>
      <c r="AB2952" s="78">
        <v>119.36</v>
      </c>
      <c r="AC2952" s="78">
        <v>5047</v>
      </c>
      <c r="AD2952" s="104">
        <v>-0.16244</v>
      </c>
      <c r="AE2952" s="78">
        <v>27247</v>
      </c>
      <c r="AF2952" s="104">
        <v>0.51861999999999997</v>
      </c>
      <c r="AG2952" s="78">
        <v>2033</v>
      </c>
      <c r="AH2952" s="104">
        <v>-3.5479999999999998E-2</v>
      </c>
      <c r="AI2952" s="78">
        <v>1008</v>
      </c>
      <c r="AJ2952" s="104">
        <v>-0.18981999999999999</v>
      </c>
      <c r="AK2952" s="78">
        <v>18300</v>
      </c>
      <c r="AL2952" s="78">
        <v>17000</v>
      </c>
      <c r="AM2952" s="8">
        <v>18000</v>
      </c>
      <c r="AN2952" s="78">
        <v>490</v>
      </c>
      <c r="AO2952" s="78">
        <v>18700</v>
      </c>
      <c r="AP2952" s="78">
        <v>17000</v>
      </c>
      <c r="AQ2952" s="78">
        <v>17900</v>
      </c>
      <c r="AR2952" s="78">
        <v>783</v>
      </c>
      <c r="AS2952" s="78">
        <v>18200</v>
      </c>
      <c r="AT2952" s="78">
        <v>17750</v>
      </c>
      <c r="AU2952" s="78">
        <v>17950</v>
      </c>
      <c r="AV2952" s="78">
        <v>156</v>
      </c>
      <c r="AW2952" s="77">
        <v>14.83</v>
      </c>
      <c r="AX2952" s="144">
        <f t="shared" si="316"/>
        <v>0.03</v>
      </c>
      <c r="AY2952" s="144">
        <f t="shared" si="317"/>
        <v>0.02</v>
      </c>
      <c r="AZ2952" s="144">
        <f t="shared" si="318"/>
        <v>0.01</v>
      </c>
      <c r="BA2952" s="54">
        <f t="shared" si="319"/>
        <v>21.062440075131658</v>
      </c>
      <c r="BB2952" s="54">
        <f t="shared" si="320"/>
        <v>13.376559924868349</v>
      </c>
    </row>
    <row r="2953" spans="1:54" x14ac:dyDescent="0.25">
      <c r="A2953" s="3">
        <v>44557</v>
      </c>
      <c r="B2953" s="77">
        <v>18048.939999999999</v>
      </c>
      <c r="C2953" s="77">
        <v>2395.40562</v>
      </c>
      <c r="D2953" s="77">
        <v>110.9543</v>
      </c>
      <c r="E2953" s="77">
        <f t="shared" si="315"/>
        <v>325.85770000000008</v>
      </c>
      <c r="F2953" s="77">
        <v>-13.332100000000001</v>
      </c>
      <c r="G2953" s="77">
        <v>13.831199999999999</v>
      </c>
      <c r="H2953">
        <v>0</v>
      </c>
      <c r="I2953" s="78">
        <v>18068</v>
      </c>
      <c r="J2953">
        <v>202201</v>
      </c>
      <c r="K2953" s="78">
        <v>18068</v>
      </c>
      <c r="L2953" s="77">
        <f t="shared" si="321"/>
        <v>19.06000000000131</v>
      </c>
      <c r="M2953" s="78">
        <v>-23460</v>
      </c>
      <c r="N2953" s="78">
        <v>-847.22235000000001</v>
      </c>
      <c r="O2953" s="78">
        <v>6807</v>
      </c>
      <c r="P2953" s="78">
        <v>61.492750000000001</v>
      </c>
      <c r="Q2953" s="144">
        <v>-21758.25</v>
      </c>
      <c r="R2953" s="78">
        <v>1146</v>
      </c>
      <c r="S2953" s="78">
        <v>15147</v>
      </c>
      <c r="T2953" s="78">
        <v>4412</v>
      </c>
      <c r="U2953" s="78">
        <v>60943</v>
      </c>
      <c r="V2953" s="219">
        <v>-7.2395517122557138E-2</v>
      </c>
      <c r="W2953" s="78">
        <v>-4081</v>
      </c>
      <c r="X2953" s="78">
        <v>-4081</v>
      </c>
      <c r="Y2953" s="78">
        <v>-7008</v>
      </c>
      <c r="Z2953" s="78">
        <v>-10006</v>
      </c>
      <c r="AA2953" s="78">
        <v>124.5</v>
      </c>
      <c r="AB2953" s="78">
        <v>126.2</v>
      </c>
      <c r="AC2953" s="78">
        <v>3903</v>
      </c>
      <c r="AD2953" s="104">
        <v>-0.29652000000000001</v>
      </c>
      <c r="AE2953" s="78">
        <v>28682</v>
      </c>
      <c r="AF2953" s="104">
        <v>0.44542999999999999</v>
      </c>
      <c r="AG2953" s="78">
        <v>6772</v>
      </c>
      <c r="AH2953" s="104">
        <v>0.24857000000000001</v>
      </c>
      <c r="AI2953" s="78">
        <v>-6088</v>
      </c>
      <c r="AJ2953" s="104">
        <v>-0.21737999999999999</v>
      </c>
      <c r="AK2953" s="78">
        <v>18300</v>
      </c>
      <c r="AL2953" s="78">
        <v>17000</v>
      </c>
      <c r="AM2953" s="8">
        <v>18100</v>
      </c>
      <c r="AN2953" s="78">
        <v>486</v>
      </c>
      <c r="AO2953" s="78">
        <v>18700</v>
      </c>
      <c r="AP2953" s="78">
        <v>17000</v>
      </c>
      <c r="AQ2953" s="78">
        <v>18000</v>
      </c>
      <c r="AR2953" s="78">
        <v>756</v>
      </c>
      <c r="AS2953" s="78">
        <v>18200</v>
      </c>
      <c r="AT2953" s="78">
        <v>17900</v>
      </c>
      <c r="AU2953" s="78">
        <v>18100</v>
      </c>
      <c r="AV2953" s="78">
        <v>123</v>
      </c>
      <c r="AW2953" s="77">
        <v>15.35</v>
      </c>
      <c r="AX2953" s="144">
        <f t="shared" si="316"/>
        <v>0.13</v>
      </c>
      <c r="AY2953" s="144">
        <f t="shared" si="317"/>
        <v>0.08</v>
      </c>
      <c r="AZ2953" s="144">
        <f t="shared" si="318"/>
        <v>0.04</v>
      </c>
      <c r="BA2953" s="54">
        <f t="shared" si="319"/>
        <v>20.559313809874961</v>
      </c>
      <c r="BB2953" s="54">
        <f t="shared" si="320"/>
        <v>13.363686190125033</v>
      </c>
    </row>
    <row r="2954" spans="1:54" x14ac:dyDescent="0.25">
      <c r="A2954" s="3">
        <v>44558</v>
      </c>
      <c r="B2954" s="77">
        <v>18196.810000000001</v>
      </c>
      <c r="C2954" s="77">
        <v>2629.18896</v>
      </c>
      <c r="D2954" s="77">
        <v>215.54310000000001</v>
      </c>
      <c r="E2954" s="77">
        <f t="shared" si="315"/>
        <v>708.26190000000008</v>
      </c>
      <c r="F2954" s="77">
        <v>5.4494000000000007</v>
      </c>
      <c r="G2954" s="77">
        <v>17.2715</v>
      </c>
      <c r="H2954">
        <v>0</v>
      </c>
      <c r="I2954" s="78">
        <v>18207</v>
      </c>
      <c r="J2954">
        <v>202201</v>
      </c>
      <c r="K2954" s="78">
        <v>18207</v>
      </c>
      <c r="L2954" s="77">
        <f t="shared" si="321"/>
        <v>10.18999999999869</v>
      </c>
      <c r="M2954" s="78">
        <v>-22593</v>
      </c>
      <c r="N2954" s="78">
        <v>-821.96891000000005</v>
      </c>
      <c r="O2954" s="78">
        <v>8583</v>
      </c>
      <c r="P2954" s="78">
        <v>78.121650000000002</v>
      </c>
      <c r="Q2954" s="144">
        <v>-20447.25</v>
      </c>
      <c r="R2954" s="78">
        <v>1396</v>
      </c>
      <c r="S2954" s="78">
        <v>14488</v>
      </c>
      <c r="T2954" s="78">
        <v>5568</v>
      </c>
      <c r="U2954" s="78">
        <v>62131</v>
      </c>
      <c r="V2954" s="219">
        <v>-8.9617099354589502E-2</v>
      </c>
      <c r="W2954" s="78">
        <v>-3589</v>
      </c>
      <c r="X2954" s="78">
        <v>-3589</v>
      </c>
      <c r="Y2954" s="78">
        <v>-7427</v>
      </c>
      <c r="Z2954" s="78">
        <v>-9985</v>
      </c>
      <c r="AA2954" s="78">
        <v>124.54</v>
      </c>
      <c r="AB2954" s="78">
        <v>135.52000000000001</v>
      </c>
      <c r="AC2954" s="78">
        <v>6008</v>
      </c>
      <c r="AD2954" s="104">
        <v>-0.25879000000000002</v>
      </c>
      <c r="AE2954" s="78">
        <v>29662</v>
      </c>
      <c r="AF2954" s="104">
        <v>0.38513999999999998</v>
      </c>
      <c r="AG2954" s="78">
        <v>7648</v>
      </c>
      <c r="AH2954" s="104">
        <v>0.47706999999999999</v>
      </c>
      <c r="AI2954" s="78">
        <v>-11503</v>
      </c>
      <c r="AJ2954" s="104">
        <v>-4.5499999999999999E-2</v>
      </c>
      <c r="AK2954" s="78">
        <v>18300</v>
      </c>
      <c r="AL2954" s="78">
        <v>17600</v>
      </c>
      <c r="AM2954" s="8">
        <v>18200</v>
      </c>
      <c r="AN2954" s="78">
        <v>448</v>
      </c>
      <c r="AO2954" s="78">
        <v>18700</v>
      </c>
      <c r="AP2954" s="78">
        <v>17000</v>
      </c>
      <c r="AQ2954" s="78">
        <v>18200</v>
      </c>
      <c r="AR2954" s="78">
        <v>701</v>
      </c>
      <c r="AS2954" s="78">
        <v>18200</v>
      </c>
      <c r="AT2954" s="78">
        <v>18050</v>
      </c>
      <c r="AU2954" s="78">
        <v>18200</v>
      </c>
      <c r="AV2954" s="78">
        <v>74.5</v>
      </c>
      <c r="AW2954" s="77">
        <v>14.85</v>
      </c>
      <c r="AX2954" s="144">
        <f t="shared" si="316"/>
        <v>0.06</v>
      </c>
      <c r="AY2954" s="144">
        <f t="shared" si="317"/>
        <v>0.04</v>
      </c>
      <c r="AZ2954" s="144">
        <f t="shared" si="318"/>
        <v>0.02</v>
      </c>
      <c r="BA2954" s="54">
        <f t="shared" si="319"/>
        <v>20.174909593679523</v>
      </c>
      <c r="BB2954" s="54">
        <f t="shared" si="320"/>
        <v>13.256090406320482</v>
      </c>
    </row>
    <row r="2955" spans="1:54" x14ac:dyDescent="0.25">
      <c r="A2955" s="3">
        <v>44559</v>
      </c>
      <c r="B2955" s="77">
        <v>18248.28</v>
      </c>
      <c r="C2955" s="77">
        <v>2425.8845999999999</v>
      </c>
      <c r="D2955" s="77">
        <v>132.12690000000001</v>
      </c>
      <c r="E2955" s="77">
        <f t="shared" si="315"/>
        <v>756.04180000000008</v>
      </c>
      <c r="F2955" s="77">
        <v>-1.3343</v>
      </c>
      <c r="G2955" s="77">
        <v>8.6719000000000008</v>
      </c>
      <c r="H2955" t="s">
        <v>2066</v>
      </c>
      <c r="I2955" s="78">
        <v>18276</v>
      </c>
      <c r="J2955">
        <v>202201</v>
      </c>
      <c r="K2955" s="78">
        <v>18276</v>
      </c>
      <c r="L2955" s="77">
        <f t="shared" si="321"/>
        <v>27.720000000001164</v>
      </c>
      <c r="M2955" s="78">
        <v>-23091</v>
      </c>
      <c r="N2955" s="78">
        <v>-843.22220000000004</v>
      </c>
      <c r="O2955" s="78">
        <v>6592</v>
      </c>
      <c r="P2955" s="78">
        <v>60.220889999999997</v>
      </c>
      <c r="Q2955" s="144">
        <v>-21443</v>
      </c>
      <c r="R2955" s="78">
        <v>1626</v>
      </c>
      <c r="S2955" s="78">
        <v>15133</v>
      </c>
      <c r="T2955" s="78">
        <v>5392</v>
      </c>
      <c r="U2955" s="78">
        <v>60294</v>
      </c>
      <c r="V2955" s="219">
        <v>-8.9428467177496931E-2</v>
      </c>
      <c r="W2955" s="78">
        <v>-3030</v>
      </c>
      <c r="X2955" s="78">
        <v>-3030</v>
      </c>
      <c r="Y2955" s="78">
        <v>-7016</v>
      </c>
      <c r="Z2955" s="78">
        <v>-9504</v>
      </c>
      <c r="AA2955" s="78">
        <v>98.57</v>
      </c>
      <c r="AB2955" s="78">
        <v>121.71</v>
      </c>
      <c r="AC2955" s="78">
        <v>4074</v>
      </c>
      <c r="AD2955" s="104">
        <v>-0.15398999999999999</v>
      </c>
      <c r="AE2955" s="78">
        <v>24648</v>
      </c>
      <c r="AF2955" s="104">
        <v>0.42171999999999998</v>
      </c>
      <c r="AG2955" s="78">
        <v>-298</v>
      </c>
      <c r="AH2955" s="104">
        <v>-0.13328999999999999</v>
      </c>
      <c r="AI2955" s="78">
        <v>-850</v>
      </c>
      <c r="AJ2955" s="104">
        <v>-0.17351</v>
      </c>
      <c r="AK2955" s="78">
        <v>18300</v>
      </c>
      <c r="AL2955" s="78">
        <v>17600</v>
      </c>
      <c r="AM2955" s="8">
        <v>18300</v>
      </c>
      <c r="AN2955" s="78">
        <v>447</v>
      </c>
      <c r="AO2955" s="78">
        <v>18700</v>
      </c>
      <c r="AP2955" s="78">
        <v>17000</v>
      </c>
      <c r="AQ2955" s="78">
        <v>18200</v>
      </c>
      <c r="AR2955" s="78">
        <v>725</v>
      </c>
      <c r="AS2955" s="78">
        <v>18300</v>
      </c>
      <c r="AT2955" s="78">
        <v>17800</v>
      </c>
      <c r="AU2955" s="78">
        <v>18300</v>
      </c>
      <c r="AV2955" s="78">
        <v>227</v>
      </c>
      <c r="AW2955" s="77">
        <v>14.78</v>
      </c>
      <c r="AX2955" s="144">
        <f t="shared" si="316"/>
        <v>0.03</v>
      </c>
      <c r="AY2955" s="144">
        <f t="shared" si="317"/>
        <v>0.02</v>
      </c>
      <c r="AZ2955" s="144">
        <f t="shared" si="318"/>
        <v>0.01</v>
      </c>
      <c r="BA2955" s="54">
        <f t="shared" si="319"/>
        <v>19.855313213018089</v>
      </c>
      <c r="BB2955" s="54">
        <f t="shared" si="320"/>
        <v>13.136686786981915</v>
      </c>
    </row>
    <row r="2956" spans="1:54" x14ac:dyDescent="0.25">
      <c r="A2956" s="3">
        <v>44560</v>
      </c>
      <c r="B2956" s="77">
        <v>18218.84</v>
      </c>
      <c r="C2956" s="77">
        <v>2667.4855499999999</v>
      </c>
      <c r="D2956" s="77">
        <v>26.3979</v>
      </c>
      <c r="E2956" s="77">
        <f t="shared" si="315"/>
        <v>656.11460000000011</v>
      </c>
      <c r="F2956" s="77">
        <v>-8.7984000000000009</v>
      </c>
      <c r="G2956" s="77">
        <v>2.8124000000000002</v>
      </c>
      <c r="H2956">
        <v>0</v>
      </c>
      <c r="I2956" s="78">
        <v>18212</v>
      </c>
      <c r="J2956">
        <v>202201</v>
      </c>
      <c r="K2956" s="78">
        <v>18212</v>
      </c>
      <c r="L2956" s="77">
        <f t="shared" si="321"/>
        <v>-6.8400000000001455</v>
      </c>
      <c r="M2956" s="78">
        <v>-25156</v>
      </c>
      <c r="N2956" s="78">
        <v>-915.41846999999996</v>
      </c>
      <c r="O2956" s="78">
        <v>1227</v>
      </c>
      <c r="P2956" s="78">
        <v>11.16764</v>
      </c>
      <c r="Q2956" s="144">
        <v>-24849.25</v>
      </c>
      <c r="R2956" s="78">
        <v>1654</v>
      </c>
      <c r="S2956" s="78">
        <v>15634</v>
      </c>
      <c r="T2956" s="78">
        <v>400</v>
      </c>
      <c r="U2956" s="78">
        <v>56745</v>
      </c>
      <c r="V2956" s="219">
        <v>-7.0490792140276677E-3</v>
      </c>
      <c r="W2956" s="78">
        <v>-2863</v>
      </c>
      <c r="X2956" s="78">
        <v>-2863</v>
      </c>
      <c r="Y2956" s="78">
        <v>-7201</v>
      </c>
      <c r="Z2956" s="78">
        <v>-9849</v>
      </c>
      <c r="AA2956" s="78">
        <v>93.35</v>
      </c>
      <c r="AB2956" s="78">
        <v>117.42</v>
      </c>
      <c r="AC2956" s="78">
        <v>4140</v>
      </c>
      <c r="AD2956" s="104">
        <v>-0.22817000000000001</v>
      </c>
      <c r="AE2956" s="78">
        <v>25962</v>
      </c>
      <c r="AF2956" s="104">
        <v>0.40855000000000002</v>
      </c>
      <c r="AG2956" s="78">
        <v>-3389</v>
      </c>
      <c r="AH2956" s="104">
        <v>-0.27449000000000001</v>
      </c>
      <c r="AI2956" s="78">
        <v>1902</v>
      </c>
      <c r="AJ2956" s="104">
        <v>3.1820000000000001E-2</v>
      </c>
      <c r="AK2956" s="78">
        <v>18300</v>
      </c>
      <c r="AL2956" s="78">
        <v>17600</v>
      </c>
      <c r="AM2956" s="8">
        <v>18200</v>
      </c>
      <c r="AN2956" s="78">
        <v>434</v>
      </c>
      <c r="AO2956" s="78">
        <v>18700</v>
      </c>
      <c r="AP2956" s="78">
        <v>17000</v>
      </c>
      <c r="AQ2956" s="78">
        <v>18200</v>
      </c>
      <c r="AR2956" s="78">
        <v>687</v>
      </c>
      <c r="AS2956" s="78">
        <v>18500</v>
      </c>
      <c r="AT2956" s="78">
        <v>17850</v>
      </c>
      <c r="AU2956" s="78">
        <v>18250</v>
      </c>
      <c r="AV2956" s="78">
        <v>189</v>
      </c>
      <c r="AW2956" s="77">
        <v>14.47</v>
      </c>
      <c r="AX2956" s="144">
        <f t="shared" si="316"/>
        <v>0</v>
      </c>
      <c r="AY2956" s="144">
        <f t="shared" si="317"/>
        <v>0</v>
      </c>
      <c r="AZ2956" s="144">
        <f t="shared" si="318"/>
        <v>0</v>
      </c>
      <c r="BA2956" s="54">
        <f t="shared" si="319"/>
        <v>19.325960003227138</v>
      </c>
      <c r="BB2956" s="54">
        <f t="shared" si="320"/>
        <v>13.135039996772866</v>
      </c>
    </row>
    <row r="2957" spans="1:54" x14ac:dyDescent="0.25">
      <c r="A2957" s="3">
        <v>44564</v>
      </c>
      <c r="B2957" s="77">
        <v>18270.509999999998</v>
      </c>
      <c r="C2957" s="77">
        <v>3311.40317</v>
      </c>
      <c r="D2957" s="77">
        <v>155.25729999999999</v>
      </c>
      <c r="E2957" s="77">
        <f t="shared" si="315"/>
        <v>736.01810000000012</v>
      </c>
      <c r="F2957" s="77">
        <v>-1.2036</v>
      </c>
      <c r="G2957" s="77">
        <v>11.545199999999999</v>
      </c>
      <c r="H2957">
        <v>0</v>
      </c>
      <c r="I2957" s="78">
        <v>18273</v>
      </c>
      <c r="J2957">
        <v>202201</v>
      </c>
      <c r="K2957" s="78">
        <v>18273</v>
      </c>
      <c r="L2957" s="77">
        <f t="shared" si="321"/>
        <v>2.4900000000016007</v>
      </c>
      <c r="M2957" s="78">
        <v>-25176</v>
      </c>
      <c r="N2957" s="78">
        <v>-919.34487999999999</v>
      </c>
      <c r="O2957" s="78">
        <v>5760</v>
      </c>
      <c r="P2957" s="78">
        <v>52.61844</v>
      </c>
      <c r="Q2957" s="144">
        <v>-23736</v>
      </c>
      <c r="R2957" s="78">
        <v>1842</v>
      </c>
      <c r="S2957" s="78">
        <v>15720</v>
      </c>
      <c r="T2957" s="78">
        <v>3879</v>
      </c>
      <c r="U2957" s="78">
        <v>56660</v>
      </c>
      <c r="V2957" s="219">
        <v>-6.8460995411224856E-2</v>
      </c>
      <c r="W2957" s="78">
        <v>-2036</v>
      </c>
      <c r="X2957" s="78">
        <v>-2036</v>
      </c>
      <c r="Y2957" s="78">
        <v>-5942</v>
      </c>
      <c r="Z2957" s="78">
        <v>-8556</v>
      </c>
      <c r="AA2957" s="78">
        <v>96.92</v>
      </c>
      <c r="AB2957" s="78">
        <v>117.84</v>
      </c>
      <c r="AC2957" s="78">
        <v>8763</v>
      </c>
      <c r="AD2957" s="104">
        <v>-2.1299999999999999E-3</v>
      </c>
      <c r="AE2957" s="78">
        <v>29578</v>
      </c>
      <c r="AF2957" s="104">
        <v>0.68047999999999997</v>
      </c>
      <c r="AG2957" s="78">
        <v>1471</v>
      </c>
      <c r="AH2957" s="104">
        <v>-0.1983</v>
      </c>
      <c r="AI2957" s="78">
        <v>-741</v>
      </c>
      <c r="AJ2957" s="104">
        <v>-0.27655999999999997</v>
      </c>
      <c r="AK2957" s="78">
        <v>18300</v>
      </c>
      <c r="AL2957" s="78">
        <v>17600</v>
      </c>
      <c r="AM2957" s="8">
        <v>18300</v>
      </c>
      <c r="AN2957" s="78">
        <v>405</v>
      </c>
      <c r="AO2957" s="78">
        <v>18700</v>
      </c>
      <c r="AP2957" s="78">
        <v>17000</v>
      </c>
      <c r="AQ2957" s="78">
        <v>18200</v>
      </c>
      <c r="AR2957" s="78">
        <v>695</v>
      </c>
      <c r="AS2957" s="78">
        <v>18400</v>
      </c>
      <c r="AT2957" s="78">
        <v>18000</v>
      </c>
      <c r="AU2957" s="78">
        <v>18300</v>
      </c>
      <c r="AV2957" s="78">
        <v>121</v>
      </c>
      <c r="AW2957" s="77">
        <v>15.17</v>
      </c>
      <c r="AX2957" s="144">
        <f t="shared" si="316"/>
        <v>0.2</v>
      </c>
      <c r="AY2957" s="144">
        <f t="shared" si="317"/>
        <v>0.14000000000000001</v>
      </c>
      <c r="AZ2957" s="144">
        <f t="shared" si="318"/>
        <v>7.0000000000000007E-2</v>
      </c>
      <c r="BA2957" s="54">
        <f t="shared" si="319"/>
        <v>18.865293887804004</v>
      </c>
      <c r="BB2957" s="54">
        <f t="shared" si="320"/>
        <v>13.208706112196001</v>
      </c>
    </row>
    <row r="2958" spans="1:54" x14ac:dyDescent="0.25">
      <c r="A2958" s="3">
        <v>44565</v>
      </c>
      <c r="B2958" s="77">
        <v>18526.349999999999</v>
      </c>
      <c r="C2958" s="77">
        <v>3355.6993400000001</v>
      </c>
      <c r="D2958" s="77">
        <v>257.0478</v>
      </c>
      <c r="E2958" s="77">
        <f t="shared" si="315"/>
        <v>1055.4694000000002</v>
      </c>
      <c r="F2958" s="77">
        <v>1.9497</v>
      </c>
      <c r="G2958" s="77">
        <v>16.8355</v>
      </c>
      <c r="H2958">
        <v>0</v>
      </c>
      <c r="I2958" s="78">
        <v>18516</v>
      </c>
      <c r="J2958">
        <v>202201</v>
      </c>
      <c r="K2958" s="78">
        <v>18516</v>
      </c>
      <c r="L2958" s="77">
        <f t="shared" si="321"/>
        <v>-10.349999999998545</v>
      </c>
      <c r="M2958" s="78">
        <v>-24704</v>
      </c>
      <c r="N2958" s="78">
        <v>-913.94430999999997</v>
      </c>
      <c r="O2958" s="78">
        <v>9439</v>
      </c>
      <c r="P2958" s="78">
        <v>87.36618</v>
      </c>
      <c r="Q2958" s="144">
        <v>-22344.25</v>
      </c>
      <c r="R2958" s="78">
        <v>2390</v>
      </c>
      <c r="S2958" s="78">
        <v>16395</v>
      </c>
      <c r="T2958" s="78">
        <v>7717</v>
      </c>
      <c r="U2958" s="78">
        <v>61765</v>
      </c>
      <c r="V2958" s="219">
        <v>-0.12494130980328665</v>
      </c>
      <c r="W2958" s="78">
        <v>151</v>
      </c>
      <c r="X2958" s="78">
        <v>151</v>
      </c>
      <c r="Y2958" s="78">
        <v>-4521</v>
      </c>
      <c r="Z2958" s="78">
        <v>-6911</v>
      </c>
      <c r="AA2958" s="78">
        <v>99.29</v>
      </c>
      <c r="AB2958" s="78">
        <v>133.72</v>
      </c>
      <c r="AC2958" s="78">
        <v>22741</v>
      </c>
      <c r="AD2958" s="104">
        <v>0.90737999999999996</v>
      </c>
      <c r="AE2958" s="78">
        <v>34342</v>
      </c>
      <c r="AF2958" s="104">
        <v>0.58270999999999995</v>
      </c>
      <c r="AG2958" s="78">
        <v>3406</v>
      </c>
      <c r="AH2958" s="104">
        <v>0.40677999999999997</v>
      </c>
      <c r="AI2958" s="78">
        <v>-8626</v>
      </c>
      <c r="AJ2958" s="104">
        <v>-8.8069999999999996E-2</v>
      </c>
      <c r="AK2958" s="78">
        <v>19000</v>
      </c>
      <c r="AL2958" s="78">
        <v>17600</v>
      </c>
      <c r="AM2958" s="8">
        <v>18500</v>
      </c>
      <c r="AN2958" s="78">
        <v>388</v>
      </c>
      <c r="AO2958" s="78">
        <v>18700</v>
      </c>
      <c r="AP2958" s="78">
        <v>17000</v>
      </c>
      <c r="AQ2958" s="78">
        <v>18500</v>
      </c>
      <c r="AR2958" s="78">
        <v>690</v>
      </c>
      <c r="AS2958" s="78">
        <v>18550</v>
      </c>
      <c r="AT2958" s="78">
        <v>18400</v>
      </c>
      <c r="AU2958" s="78">
        <v>18550</v>
      </c>
      <c r="AV2958" s="78">
        <v>86</v>
      </c>
      <c r="AW2958" s="77">
        <v>15.32</v>
      </c>
      <c r="AX2958" s="144">
        <f t="shared" si="316"/>
        <v>0.24</v>
      </c>
      <c r="AY2958" s="144">
        <f t="shared" si="317"/>
        <v>0.16</v>
      </c>
      <c r="AZ2958" s="144">
        <f t="shared" si="318"/>
        <v>0.08</v>
      </c>
      <c r="BA2958" s="54">
        <f t="shared" si="319"/>
        <v>17.917483703291079</v>
      </c>
      <c r="BB2958" s="54">
        <f t="shared" si="320"/>
        <v>13.683516296708927</v>
      </c>
    </row>
    <row r="2959" spans="1:54" x14ac:dyDescent="0.25">
      <c r="A2959" s="3">
        <v>44566</v>
      </c>
      <c r="B2959" s="77">
        <v>18499.96</v>
      </c>
      <c r="C2959" s="77">
        <v>3434.5309600000001</v>
      </c>
      <c r="D2959" s="77">
        <v>93.648499999999999</v>
      </c>
      <c r="E2959" s="77">
        <f t="shared" si="315"/>
        <v>1147.3438000000001</v>
      </c>
      <c r="F2959" s="77">
        <v>3.798</v>
      </c>
      <c r="G2959" s="77">
        <v>-8.4507000000000012</v>
      </c>
      <c r="H2959" t="s">
        <v>2067</v>
      </c>
      <c r="I2959" s="78">
        <v>18480</v>
      </c>
      <c r="J2959">
        <v>202201</v>
      </c>
      <c r="K2959" s="78">
        <v>18480</v>
      </c>
      <c r="L2959" s="77">
        <f t="shared" si="321"/>
        <v>-19.959999999999127</v>
      </c>
      <c r="M2959" s="78">
        <v>-24087</v>
      </c>
      <c r="N2959" s="78">
        <v>-889.43710999999996</v>
      </c>
      <c r="O2959" s="78">
        <v>5895</v>
      </c>
      <c r="P2959" s="78">
        <v>54.469729999999998</v>
      </c>
      <c r="Q2959" s="144">
        <v>-22613.25</v>
      </c>
      <c r="R2959" s="78">
        <v>2903</v>
      </c>
      <c r="S2959" s="78">
        <v>16384</v>
      </c>
      <c r="T2959" s="78">
        <v>3741</v>
      </c>
      <c r="U2959" s="78">
        <v>59567</v>
      </c>
      <c r="V2959" s="219">
        <v>-6.2803229976329172E-2</v>
      </c>
      <c r="W2959" s="78">
        <v>965</v>
      </c>
      <c r="X2959" s="78">
        <v>965</v>
      </c>
      <c r="Y2959" s="78">
        <v>-3148</v>
      </c>
      <c r="Z2959" s="78">
        <v>-5628</v>
      </c>
      <c r="AA2959" s="78">
        <v>100.57</v>
      </c>
      <c r="AB2959" s="78">
        <v>111.2</v>
      </c>
      <c r="AC2959" s="78">
        <v>21184</v>
      </c>
      <c r="AD2959" s="104">
        <v>0.46273999999999998</v>
      </c>
      <c r="AE2959" s="78">
        <v>30736</v>
      </c>
      <c r="AF2959" s="104">
        <v>0.5544</v>
      </c>
      <c r="AG2959" s="78">
        <v>-3182</v>
      </c>
      <c r="AH2959" s="104">
        <v>-0.19097</v>
      </c>
      <c r="AI2959" s="78">
        <v>-4796</v>
      </c>
      <c r="AJ2959" s="104">
        <v>-0.13550999999999999</v>
      </c>
      <c r="AK2959" s="78">
        <v>19000</v>
      </c>
      <c r="AL2959" s="78">
        <v>18000</v>
      </c>
      <c r="AM2959" s="8">
        <v>18500</v>
      </c>
      <c r="AN2959" s="78">
        <v>371</v>
      </c>
      <c r="AO2959" s="78">
        <v>18700</v>
      </c>
      <c r="AP2959" s="78">
        <v>17000</v>
      </c>
      <c r="AQ2959" s="78">
        <v>18400</v>
      </c>
      <c r="AR2959" s="78">
        <v>679</v>
      </c>
      <c r="AS2959" s="78">
        <v>18900</v>
      </c>
      <c r="AT2959" s="78">
        <v>17700</v>
      </c>
      <c r="AU2959" s="78">
        <v>18500</v>
      </c>
      <c r="AV2959" s="78">
        <v>246</v>
      </c>
      <c r="AW2959" s="77">
        <v>15.4</v>
      </c>
      <c r="AX2959" s="144">
        <f t="shared" si="316"/>
        <v>0.31</v>
      </c>
      <c r="AY2959" s="144">
        <f t="shared" si="317"/>
        <v>0.22</v>
      </c>
      <c r="AZ2959" s="144">
        <f t="shared" si="318"/>
        <v>0.11</v>
      </c>
      <c r="BA2959" s="54">
        <f t="shared" si="319"/>
        <v>17.455140852503277</v>
      </c>
      <c r="BB2959" s="54">
        <f t="shared" si="320"/>
        <v>13.865859147496726</v>
      </c>
    </row>
    <row r="2960" spans="1:54" x14ac:dyDescent="0.25">
      <c r="A2960" s="3">
        <v>44567</v>
      </c>
      <c r="B2960" s="77">
        <v>18367.919999999998</v>
      </c>
      <c r="C2960" s="77">
        <v>3010.5369599999999</v>
      </c>
      <c r="D2960" s="77">
        <v>-73.9358</v>
      </c>
      <c r="E2960" s="77">
        <f t="shared" si="315"/>
        <v>905.65150000000017</v>
      </c>
      <c r="F2960" s="77">
        <v>-6.3079000000000001</v>
      </c>
      <c r="G2960" s="77">
        <v>-38.416899999999998</v>
      </c>
      <c r="H2960">
        <v>0</v>
      </c>
      <c r="I2960" s="78">
        <v>18335</v>
      </c>
      <c r="J2960">
        <v>202201</v>
      </c>
      <c r="K2960" s="78">
        <v>18335</v>
      </c>
      <c r="L2960" s="77">
        <f t="shared" si="321"/>
        <v>-32.919999999998254</v>
      </c>
      <c r="M2960" s="78">
        <v>-23137</v>
      </c>
      <c r="N2960" s="78">
        <v>-847.6431</v>
      </c>
      <c r="O2960" s="78">
        <v>7359</v>
      </c>
      <c r="P2960" s="78">
        <v>67.475210000000004</v>
      </c>
      <c r="Q2960" s="144">
        <v>-21297.25</v>
      </c>
      <c r="R2960" s="78">
        <v>2645</v>
      </c>
      <c r="S2960" s="78">
        <v>14913</v>
      </c>
      <c r="T2960" s="78">
        <v>3732</v>
      </c>
      <c r="U2960" s="78">
        <v>56957</v>
      </c>
      <c r="V2960" s="219">
        <v>-6.5523113928050991E-2</v>
      </c>
      <c r="W2960" s="78">
        <v>426</v>
      </c>
      <c r="X2960" s="78">
        <v>426</v>
      </c>
      <c r="Y2960" s="78">
        <v>-3806</v>
      </c>
      <c r="Z2960" s="78">
        <v>-5717</v>
      </c>
      <c r="AA2960" s="78">
        <v>94.22</v>
      </c>
      <c r="AB2960" s="78">
        <v>103.68</v>
      </c>
      <c r="AC2960" s="78">
        <v>20285</v>
      </c>
      <c r="AD2960" s="104">
        <v>0.19761000000000001</v>
      </c>
      <c r="AE2960" s="78">
        <v>35702</v>
      </c>
      <c r="AF2960" s="104">
        <v>0.94530000000000003</v>
      </c>
      <c r="AG2960" s="78">
        <v>-4841</v>
      </c>
      <c r="AH2960" s="104">
        <v>-0.15437999999999999</v>
      </c>
      <c r="AI2960" s="78">
        <v>-4173</v>
      </c>
      <c r="AJ2960" s="104">
        <v>-0.19217999999999999</v>
      </c>
      <c r="AK2960" s="78">
        <v>19000</v>
      </c>
      <c r="AL2960" s="78">
        <v>18000</v>
      </c>
      <c r="AM2960" s="8">
        <v>18300</v>
      </c>
      <c r="AN2960" s="78">
        <v>400</v>
      </c>
      <c r="AO2960" s="78">
        <v>18700</v>
      </c>
      <c r="AP2960" s="78">
        <v>17000</v>
      </c>
      <c r="AQ2960" s="78">
        <v>18300</v>
      </c>
      <c r="AR2960" s="78">
        <v>696</v>
      </c>
      <c r="AS2960" s="78">
        <v>18650</v>
      </c>
      <c r="AT2960" s="78">
        <v>18000</v>
      </c>
      <c r="AU2960" s="78">
        <v>18350</v>
      </c>
      <c r="AV2960" s="78">
        <v>240</v>
      </c>
      <c r="AW2960" s="77">
        <v>16.27</v>
      </c>
      <c r="AX2960" s="144">
        <f t="shared" si="316"/>
        <v>0.55000000000000004</v>
      </c>
      <c r="AY2960" s="144">
        <f t="shared" si="317"/>
        <v>0.4</v>
      </c>
      <c r="AZ2960" s="144">
        <f t="shared" si="318"/>
        <v>0.2</v>
      </c>
      <c r="BA2960" s="54">
        <f t="shared" si="319"/>
        <v>17.250768565678587</v>
      </c>
      <c r="BB2960" s="54">
        <f t="shared" si="320"/>
        <v>13.964231434321409</v>
      </c>
    </row>
    <row r="2961" spans="1:54" x14ac:dyDescent="0.25">
      <c r="A2961" s="3">
        <v>44568</v>
      </c>
      <c r="B2961" s="77">
        <v>18169.759999999998</v>
      </c>
      <c r="C2961" s="77">
        <v>3328.279</v>
      </c>
      <c r="D2961" s="77">
        <v>-132.3784</v>
      </c>
      <c r="E2961" s="77">
        <f t="shared" si="315"/>
        <v>711.82590000000005</v>
      </c>
      <c r="F2961" s="77">
        <v>4.5100000000000001E-2</v>
      </c>
      <c r="G2961" s="77">
        <v>-22.787399999999998</v>
      </c>
      <c r="H2961">
        <v>0</v>
      </c>
      <c r="I2961" s="78">
        <v>18143</v>
      </c>
      <c r="J2961">
        <v>202201</v>
      </c>
      <c r="K2961" s="78">
        <v>18143</v>
      </c>
      <c r="L2961" s="77">
        <f t="shared" si="321"/>
        <v>-26.759999999998399</v>
      </c>
      <c r="M2961" s="78">
        <v>-26609</v>
      </c>
      <c r="N2961" s="78">
        <v>-964.76172999999994</v>
      </c>
      <c r="O2961" s="78">
        <v>1669</v>
      </c>
      <c r="P2961" s="78">
        <v>15.152369999999999</v>
      </c>
      <c r="Q2961" s="144">
        <v>-26191.75</v>
      </c>
      <c r="R2961" s="78">
        <v>2242</v>
      </c>
      <c r="S2961" s="78">
        <v>14863</v>
      </c>
      <c r="T2961" s="78">
        <v>-3242</v>
      </c>
      <c r="U2961" s="78">
        <v>58685</v>
      </c>
      <c r="V2961" s="219">
        <v>5.52440998551589E-2</v>
      </c>
      <c r="W2961" s="78">
        <v>-277</v>
      </c>
      <c r="X2961" s="78">
        <v>-277</v>
      </c>
      <c r="Y2961" s="78">
        <v>-4331</v>
      </c>
      <c r="Z2961" s="78">
        <v>-6343</v>
      </c>
      <c r="AA2961" s="78">
        <v>92.55</v>
      </c>
      <c r="AB2961" s="78">
        <v>94.04</v>
      </c>
      <c r="AC2961" s="78">
        <v>15079</v>
      </c>
      <c r="AD2961" s="104">
        <v>-0.22538</v>
      </c>
      <c r="AE2961" s="78">
        <v>33824</v>
      </c>
      <c r="AF2961" s="104">
        <v>1.17205</v>
      </c>
      <c r="AG2961" s="78">
        <v>-14539</v>
      </c>
      <c r="AH2961" s="104">
        <v>-0.35607</v>
      </c>
      <c r="AI2961" s="78">
        <v>23</v>
      </c>
      <c r="AJ2961" s="104">
        <v>-6.6930000000000003E-2</v>
      </c>
      <c r="AK2961" s="78">
        <v>19000</v>
      </c>
      <c r="AL2961" s="78">
        <v>17000</v>
      </c>
      <c r="AM2961" s="8">
        <v>18100</v>
      </c>
      <c r="AN2961" s="78">
        <v>405</v>
      </c>
      <c r="AO2961" s="78">
        <v>18700</v>
      </c>
      <c r="AP2961" s="78">
        <v>17000</v>
      </c>
      <c r="AQ2961" s="78">
        <v>18100</v>
      </c>
      <c r="AR2961" s="78">
        <v>753</v>
      </c>
      <c r="AS2961" s="78">
        <v>18500</v>
      </c>
      <c r="AT2961" s="78">
        <v>18000</v>
      </c>
      <c r="AU2961" s="78">
        <v>18150</v>
      </c>
      <c r="AV2961" s="78">
        <v>246</v>
      </c>
      <c r="AW2961" s="77">
        <v>17.690000000000001</v>
      </c>
      <c r="AX2961" s="144">
        <f t="shared" si="316"/>
        <v>0.68</v>
      </c>
      <c r="AY2961" s="144">
        <f t="shared" si="317"/>
        <v>0.69</v>
      </c>
      <c r="AZ2961" s="144">
        <f t="shared" si="318"/>
        <v>0.39</v>
      </c>
      <c r="BA2961" s="54">
        <f t="shared" si="319"/>
        <v>17.578033575018594</v>
      </c>
      <c r="BB2961" s="54">
        <f t="shared" si="320"/>
        <v>13.80796642498141</v>
      </c>
    </row>
    <row r="2962" spans="1:54" x14ac:dyDescent="0.25">
      <c r="A2962" s="3">
        <v>44571</v>
      </c>
      <c r="B2962" s="77">
        <v>18239.38</v>
      </c>
      <c r="C2962" s="77">
        <v>2750.8381300000001</v>
      </c>
      <c r="D2962" s="77">
        <v>-52.842500000000001</v>
      </c>
      <c r="E2962" s="77">
        <f t="shared" si="315"/>
        <v>691.53510000000006</v>
      </c>
      <c r="F2962" s="77">
        <v>-3.1661999999999999</v>
      </c>
      <c r="G2962" s="77">
        <v>-25.039099999999998</v>
      </c>
      <c r="H2962">
        <v>0</v>
      </c>
      <c r="I2962" s="78">
        <v>18258</v>
      </c>
      <c r="J2962">
        <v>202201</v>
      </c>
      <c r="K2962" s="78">
        <v>18258</v>
      </c>
      <c r="L2962" s="77">
        <f t="shared" si="321"/>
        <v>18.619999999998981</v>
      </c>
      <c r="M2962" s="78">
        <v>-25431</v>
      </c>
      <c r="N2962" s="78">
        <v>-927.69108000000006</v>
      </c>
      <c r="O2962" s="78">
        <v>5707</v>
      </c>
      <c r="P2962" s="78">
        <v>52.110370000000003</v>
      </c>
      <c r="Q2962" s="144">
        <v>-24004.25</v>
      </c>
      <c r="R2962" s="78">
        <v>2536</v>
      </c>
      <c r="S2962" s="78">
        <v>15654</v>
      </c>
      <c r="T2962" s="78">
        <v>2455</v>
      </c>
      <c r="U2962" s="78">
        <v>57188</v>
      </c>
      <c r="V2962" s="219">
        <v>-4.292858641673078E-2</v>
      </c>
      <c r="W2962" s="78">
        <v>454</v>
      </c>
      <c r="X2962" s="78">
        <v>454</v>
      </c>
      <c r="Y2962" s="78">
        <v>-4041</v>
      </c>
      <c r="Z2962" s="78">
        <v>-6311</v>
      </c>
      <c r="AA2962" s="78">
        <v>103.82</v>
      </c>
      <c r="AB2962" s="78">
        <v>99.97</v>
      </c>
      <c r="AC2962" s="78">
        <v>13462</v>
      </c>
      <c r="AD2962" s="104">
        <v>-0.56818999999999997</v>
      </c>
      <c r="AE2962" s="78">
        <v>33994</v>
      </c>
      <c r="AF2962" s="104">
        <v>0.84055999999999997</v>
      </c>
      <c r="AG2962" s="78">
        <v>-9583</v>
      </c>
      <c r="AH2962" s="104">
        <v>-1.525E-2</v>
      </c>
      <c r="AI2962" s="78">
        <v>6612</v>
      </c>
      <c r="AJ2962" s="104">
        <v>0.18819</v>
      </c>
      <c r="AK2962" s="78">
        <v>19000</v>
      </c>
      <c r="AL2962" s="78">
        <v>17000</v>
      </c>
      <c r="AM2962" s="8">
        <v>18300</v>
      </c>
      <c r="AN2962" s="78">
        <v>325</v>
      </c>
      <c r="AO2962" s="78">
        <v>18700</v>
      </c>
      <c r="AP2962" s="78">
        <v>17000</v>
      </c>
      <c r="AQ2962" s="78">
        <v>18200</v>
      </c>
      <c r="AR2962" s="78">
        <v>669</v>
      </c>
      <c r="AS2962" s="78">
        <v>18500</v>
      </c>
      <c r="AT2962" s="78">
        <v>18000</v>
      </c>
      <c r="AU2962" s="78">
        <v>18250</v>
      </c>
      <c r="AV2962" s="78">
        <v>163</v>
      </c>
      <c r="AW2962" s="77">
        <v>16.5</v>
      </c>
      <c r="AX2962" s="144">
        <f t="shared" si="316"/>
        <v>0.62</v>
      </c>
      <c r="AY2962" s="144">
        <f t="shared" si="317"/>
        <v>0.53</v>
      </c>
      <c r="AZ2962" s="144">
        <f t="shared" si="318"/>
        <v>0.26</v>
      </c>
      <c r="BA2962" s="54">
        <f t="shared" si="319"/>
        <v>17.597694327365932</v>
      </c>
      <c r="BB2962" s="54">
        <f t="shared" si="320"/>
        <v>13.803305672634066</v>
      </c>
    </row>
    <row r="2963" spans="1:54" x14ac:dyDescent="0.25">
      <c r="A2963" s="3">
        <v>44572</v>
      </c>
      <c r="B2963" s="77">
        <v>18288.21</v>
      </c>
      <c r="C2963" s="77">
        <v>3092.2450699999999</v>
      </c>
      <c r="D2963" s="77">
        <v>22.352499999999999</v>
      </c>
      <c r="E2963" s="77">
        <f t="shared" si="315"/>
        <v>765.2174</v>
      </c>
      <c r="F2963" s="77">
        <v>8.5285000000000011</v>
      </c>
      <c r="G2963" s="77">
        <v>-33.7136</v>
      </c>
      <c r="H2963">
        <v>0</v>
      </c>
      <c r="I2963" s="78">
        <v>18280</v>
      </c>
      <c r="J2963">
        <v>202201</v>
      </c>
      <c r="K2963" s="78">
        <v>18280</v>
      </c>
      <c r="L2963" s="77">
        <f t="shared" si="321"/>
        <v>-8.2099999999991269</v>
      </c>
      <c r="M2963" s="78">
        <v>-28317</v>
      </c>
      <c r="N2963" s="78">
        <v>-1034.01758</v>
      </c>
      <c r="O2963" s="78">
        <v>-900</v>
      </c>
      <c r="P2963" s="78">
        <v>-8.2184399999999993</v>
      </c>
      <c r="Q2963" s="144">
        <v>-28542</v>
      </c>
      <c r="R2963" s="78">
        <v>2501</v>
      </c>
      <c r="S2963" s="78">
        <v>16432</v>
      </c>
      <c r="T2963" s="78">
        <v>-3929</v>
      </c>
      <c r="U2963" s="78">
        <v>56370</v>
      </c>
      <c r="V2963" s="219">
        <v>6.9700195139258472E-2</v>
      </c>
      <c r="W2963" s="78">
        <v>-828</v>
      </c>
      <c r="X2963" s="78">
        <v>-828</v>
      </c>
      <c r="Y2963" s="78">
        <v>-4974</v>
      </c>
      <c r="Z2963" s="78">
        <v>-7704</v>
      </c>
      <c r="AA2963" s="78">
        <v>99.06</v>
      </c>
      <c r="AB2963" s="78">
        <v>100.33</v>
      </c>
      <c r="AC2963" s="78">
        <v>10020</v>
      </c>
      <c r="AD2963" s="104">
        <v>-0.81708000000000003</v>
      </c>
      <c r="AE2963" s="78">
        <v>37000</v>
      </c>
      <c r="AF2963" s="104">
        <v>0.75765000000000005</v>
      </c>
      <c r="AG2963" s="78">
        <v>-11600</v>
      </c>
      <c r="AH2963" s="104">
        <v>-7.6770000000000005E-2</v>
      </c>
      <c r="AI2963" s="78">
        <v>12716</v>
      </c>
      <c r="AJ2963" s="104">
        <v>0.26469999999999999</v>
      </c>
      <c r="AK2963" s="78">
        <v>19000</v>
      </c>
      <c r="AL2963" s="78">
        <v>18000</v>
      </c>
      <c r="AM2963" s="8">
        <v>18300</v>
      </c>
      <c r="AN2963" s="78">
        <v>302</v>
      </c>
      <c r="AO2963" s="78">
        <v>18700</v>
      </c>
      <c r="AP2963" s="78">
        <v>17000</v>
      </c>
      <c r="AQ2963" s="78">
        <v>18200</v>
      </c>
      <c r="AR2963" s="78">
        <v>684</v>
      </c>
      <c r="AS2963" s="78">
        <v>18400</v>
      </c>
      <c r="AT2963" s="78">
        <v>18000</v>
      </c>
      <c r="AU2963" s="78">
        <v>18300</v>
      </c>
      <c r="AV2963" s="78">
        <v>100.5</v>
      </c>
      <c r="AW2963" s="77">
        <v>16.899999999999999</v>
      </c>
      <c r="AX2963" s="144">
        <f t="shared" si="316"/>
        <v>0.68</v>
      </c>
      <c r="AY2963" s="144">
        <f t="shared" si="317"/>
        <v>0.61</v>
      </c>
      <c r="AZ2963" s="144">
        <f t="shared" si="318"/>
        <v>0.31</v>
      </c>
      <c r="BA2963" s="54">
        <f t="shared" si="319"/>
        <v>17.73831747546236</v>
      </c>
      <c r="BB2963" s="54">
        <f t="shared" si="320"/>
        <v>13.801682524537632</v>
      </c>
    </row>
    <row r="2964" spans="1:54" x14ac:dyDescent="0.25">
      <c r="A2964" s="3">
        <v>44573</v>
      </c>
      <c r="B2964" s="77">
        <v>18375.400000000001</v>
      </c>
      <c r="C2964" s="77">
        <v>2901.4970600000001</v>
      </c>
      <c r="D2964" s="77">
        <v>127.544</v>
      </c>
      <c r="E2964" s="77">
        <f t="shared" si="315"/>
        <v>1020.0296999999999</v>
      </c>
      <c r="F2964" s="77">
        <v>-11.030099999999999</v>
      </c>
      <c r="G2964" s="77">
        <v>-11.1425</v>
      </c>
      <c r="H2964" t="s">
        <v>2068</v>
      </c>
      <c r="I2964" s="78">
        <v>18375</v>
      </c>
      <c r="J2964">
        <v>202201</v>
      </c>
      <c r="K2964" s="78">
        <v>18375</v>
      </c>
      <c r="L2964" s="77">
        <f t="shared" si="321"/>
        <v>-0.40000000000145519</v>
      </c>
      <c r="M2964" s="78">
        <v>-28429</v>
      </c>
      <c r="N2964" s="78">
        <v>-1043.44154</v>
      </c>
      <c r="O2964" s="78">
        <v>1929</v>
      </c>
      <c r="P2964" s="78">
        <v>17.737929999999999</v>
      </c>
      <c r="Q2964" s="144">
        <v>-27946.75</v>
      </c>
      <c r="R2964" s="78">
        <v>2568</v>
      </c>
      <c r="S2964" s="78">
        <v>16930</v>
      </c>
      <c r="T2964" s="78">
        <v>-1886</v>
      </c>
      <c r="U2964" s="78">
        <v>58569</v>
      </c>
      <c r="V2964" s="219">
        <v>3.2201335177312232E-2</v>
      </c>
      <c r="W2964" s="78">
        <v>577</v>
      </c>
      <c r="X2964" s="78">
        <v>577</v>
      </c>
      <c r="Y2964" s="78">
        <v>-5223</v>
      </c>
      <c r="Z2964" s="78">
        <v>-7918</v>
      </c>
      <c r="AA2964" s="78">
        <v>101.13</v>
      </c>
      <c r="AB2964" s="78">
        <v>107.44</v>
      </c>
      <c r="AC2964" s="78">
        <v>11848</v>
      </c>
      <c r="AD2964" s="104">
        <v>-0.89153000000000004</v>
      </c>
      <c r="AE2964" s="78">
        <v>41700</v>
      </c>
      <c r="AF2964" s="104">
        <v>0.75353999999999999</v>
      </c>
      <c r="AG2964" s="78">
        <v>-8911</v>
      </c>
      <c r="AH2964" s="104">
        <v>-0.41053000000000001</v>
      </c>
      <c r="AI2964" s="78">
        <v>5291</v>
      </c>
      <c r="AJ2964" s="104">
        <v>-0.11762</v>
      </c>
      <c r="AK2964" s="78">
        <v>19000</v>
      </c>
      <c r="AL2964" s="78">
        <v>18000</v>
      </c>
      <c r="AM2964" s="8">
        <v>18400</v>
      </c>
      <c r="AN2964" s="78">
        <v>277</v>
      </c>
      <c r="AO2964" s="78">
        <v>18700</v>
      </c>
      <c r="AP2964" s="78">
        <v>17000</v>
      </c>
      <c r="AQ2964" s="78">
        <v>18300</v>
      </c>
      <c r="AR2964" s="78">
        <v>640</v>
      </c>
      <c r="AS2964" s="78">
        <v>19000</v>
      </c>
      <c r="AT2964" s="78">
        <v>18000</v>
      </c>
      <c r="AU2964" s="78">
        <v>18400</v>
      </c>
      <c r="AV2964" s="78">
        <v>277</v>
      </c>
      <c r="AW2964" s="77">
        <v>16.170000000000002</v>
      </c>
      <c r="AX2964" s="144">
        <f t="shared" si="316"/>
        <v>0.51</v>
      </c>
      <c r="AY2964" s="144">
        <f t="shared" si="317"/>
        <v>0.4</v>
      </c>
      <c r="AZ2964" s="144">
        <f t="shared" si="318"/>
        <v>0.2</v>
      </c>
      <c r="BA2964" s="54">
        <f t="shared" si="319"/>
        <v>17.717484959947598</v>
      </c>
      <c r="BB2964" s="54">
        <f t="shared" si="320"/>
        <v>13.8025150400524</v>
      </c>
    </row>
    <row r="2965" spans="1:54" x14ac:dyDescent="0.25">
      <c r="A2965" s="3">
        <v>44574</v>
      </c>
      <c r="B2965" s="77">
        <v>18436.93</v>
      </c>
      <c r="C2965" s="77">
        <v>2816.2268300000001</v>
      </c>
      <c r="D2965" s="77">
        <v>174.38049999999998</v>
      </c>
      <c r="E2965" s="77">
        <f t="shared" si="315"/>
        <v>1256.1782000000001</v>
      </c>
      <c r="F2965" s="77">
        <v>19.747699999999998</v>
      </c>
      <c r="G2965" s="77">
        <v>-11.2622</v>
      </c>
      <c r="H2965">
        <v>0</v>
      </c>
      <c r="I2965" s="78">
        <v>18425</v>
      </c>
      <c r="J2965">
        <v>202201</v>
      </c>
      <c r="K2965" s="78">
        <v>18425</v>
      </c>
      <c r="L2965" s="77">
        <f t="shared" si="321"/>
        <v>-11.930000000000291</v>
      </c>
      <c r="M2965" s="78">
        <v>-25697</v>
      </c>
      <c r="N2965" s="78">
        <v>-945.46968000000004</v>
      </c>
      <c r="O2965" s="78">
        <v>4317</v>
      </c>
      <c r="P2965" s="78">
        <v>39.787170000000003</v>
      </c>
      <c r="Q2965" s="144">
        <v>-24617.75</v>
      </c>
      <c r="R2965" s="78">
        <v>2629</v>
      </c>
      <c r="S2965" s="78">
        <v>15075</v>
      </c>
      <c r="T2965" s="78">
        <v>2764</v>
      </c>
      <c r="U2965" s="78">
        <v>60901</v>
      </c>
      <c r="V2965" s="219">
        <v>-4.538513324904353E-2</v>
      </c>
      <c r="W2965" s="78">
        <v>1372</v>
      </c>
      <c r="X2965" s="78">
        <v>1372</v>
      </c>
      <c r="Y2965" s="78">
        <v>-3759</v>
      </c>
      <c r="Z2965" s="78">
        <v>-6620</v>
      </c>
      <c r="AA2965" s="78">
        <v>96.32</v>
      </c>
      <c r="AB2965" s="78">
        <v>111.02</v>
      </c>
      <c r="AC2965" s="78">
        <v>11651</v>
      </c>
      <c r="AD2965" s="104">
        <v>-1.02596</v>
      </c>
      <c r="AE2965" s="78">
        <v>44864</v>
      </c>
      <c r="AF2965" s="104">
        <v>0.70945999999999998</v>
      </c>
      <c r="AG2965" s="78">
        <v>-681</v>
      </c>
      <c r="AH2965" s="104">
        <v>-7.6880000000000004E-2</v>
      </c>
      <c r="AI2965" s="78">
        <v>-898</v>
      </c>
      <c r="AJ2965" s="104">
        <v>-0.51853000000000005</v>
      </c>
      <c r="AK2965" s="78">
        <v>19000</v>
      </c>
      <c r="AL2965" s="78">
        <v>18000</v>
      </c>
      <c r="AM2965" s="8">
        <v>18450</v>
      </c>
      <c r="AN2965" s="78">
        <v>256</v>
      </c>
      <c r="AO2965" s="78">
        <v>19000</v>
      </c>
      <c r="AP2965" s="78">
        <v>17000</v>
      </c>
      <c r="AQ2965" s="78">
        <v>18400</v>
      </c>
      <c r="AR2965" s="78">
        <v>629</v>
      </c>
      <c r="AS2965" s="78">
        <v>19000</v>
      </c>
      <c r="AT2965" s="78">
        <v>18000</v>
      </c>
      <c r="AU2965" s="78">
        <v>18450</v>
      </c>
      <c r="AV2965" s="78">
        <v>256</v>
      </c>
      <c r="AW2965" s="77">
        <v>15.94</v>
      </c>
      <c r="AX2965" s="144">
        <f t="shared" si="316"/>
        <v>0.44</v>
      </c>
      <c r="AY2965" s="144">
        <f t="shared" si="317"/>
        <v>0.34</v>
      </c>
      <c r="AZ2965" s="144">
        <f t="shared" si="318"/>
        <v>0.17</v>
      </c>
      <c r="BA2965" s="54">
        <f t="shared" si="319"/>
        <v>17.651067088693214</v>
      </c>
      <c r="BB2965" s="54">
        <f t="shared" si="320"/>
        <v>13.805932911306778</v>
      </c>
    </row>
    <row r="2966" spans="1:54" x14ac:dyDescent="0.25">
      <c r="A2966" s="3">
        <v>44575</v>
      </c>
      <c r="B2966" s="77">
        <v>18403.330000000002</v>
      </c>
      <c r="C2966" s="77">
        <v>3387.2007800000001</v>
      </c>
      <c r="D2966" s="77">
        <v>152.8254</v>
      </c>
      <c r="E2966" s="77">
        <f t="shared" si="315"/>
        <v>1434.7802000000001</v>
      </c>
      <c r="F2966" s="77">
        <v>28.343400000000003</v>
      </c>
      <c r="G2966" s="77">
        <v>-75.683999999999997</v>
      </c>
      <c r="H2966">
        <v>0</v>
      </c>
      <c r="I2966" s="78">
        <v>18357</v>
      </c>
      <c r="J2966">
        <v>202201</v>
      </c>
      <c r="K2966" s="78">
        <v>18357</v>
      </c>
      <c r="L2966" s="77">
        <f t="shared" si="321"/>
        <v>-46.330000000001746</v>
      </c>
      <c r="M2966" s="78">
        <v>-25474</v>
      </c>
      <c r="N2966" s="78">
        <v>-933.88346999999999</v>
      </c>
      <c r="O2966" s="78">
        <v>-1128</v>
      </c>
      <c r="P2966" s="78">
        <v>-10.333539999999999</v>
      </c>
      <c r="Q2966" s="144">
        <v>-25756</v>
      </c>
      <c r="R2966" s="78">
        <v>2624</v>
      </c>
      <c r="S2966" s="78">
        <v>15659</v>
      </c>
      <c r="T2966" s="78">
        <v>-991</v>
      </c>
      <c r="U2966" s="78">
        <v>58923</v>
      </c>
      <c r="V2966" s="219">
        <v>1.6818559815352241E-2</v>
      </c>
      <c r="W2966" s="78">
        <v>2917</v>
      </c>
      <c r="X2966" s="78">
        <v>2917</v>
      </c>
      <c r="Y2966" s="78">
        <v>-1756</v>
      </c>
      <c r="Z2966" s="78">
        <v>-5023</v>
      </c>
      <c r="AA2966" s="78">
        <v>89.65</v>
      </c>
      <c r="AB2966" s="78">
        <v>98.16</v>
      </c>
      <c r="AC2966" s="78">
        <v>9758</v>
      </c>
      <c r="AD2966" s="104">
        <v>-0.97331999999999996</v>
      </c>
      <c r="AE2966" s="78">
        <v>43992</v>
      </c>
      <c r="AF2966" s="104">
        <v>0.69896000000000003</v>
      </c>
      <c r="AG2966" s="78">
        <v>-16876</v>
      </c>
      <c r="AH2966" s="104">
        <v>-0.30049999999999999</v>
      </c>
      <c r="AI2966" s="78">
        <v>5370</v>
      </c>
      <c r="AJ2966" s="104">
        <v>8.1540000000000001E-2</v>
      </c>
      <c r="AK2966" s="78">
        <v>19000</v>
      </c>
      <c r="AL2966" s="78">
        <v>18000</v>
      </c>
      <c r="AM2966" s="8">
        <v>18350</v>
      </c>
      <c r="AN2966" s="78">
        <v>204</v>
      </c>
      <c r="AO2966" s="78">
        <v>19000</v>
      </c>
      <c r="AP2966" s="78">
        <v>17000</v>
      </c>
      <c r="AQ2966" s="78">
        <v>18300</v>
      </c>
      <c r="AR2966" s="78">
        <v>653</v>
      </c>
      <c r="AS2966" s="78">
        <v>19000</v>
      </c>
      <c r="AT2966" s="78">
        <v>18000</v>
      </c>
      <c r="AU2966" s="78">
        <v>18350</v>
      </c>
      <c r="AV2966" s="78">
        <v>204</v>
      </c>
      <c r="AW2966" s="77">
        <v>16.96</v>
      </c>
      <c r="AX2966" s="144">
        <f t="shared" si="316"/>
        <v>0.79</v>
      </c>
      <c r="AY2966" s="144">
        <f t="shared" si="317"/>
        <v>0.67</v>
      </c>
      <c r="AZ2966" s="144">
        <f t="shared" si="318"/>
        <v>0.34</v>
      </c>
      <c r="BA2966" s="54">
        <f t="shared" si="319"/>
        <v>17.771304089299758</v>
      </c>
      <c r="BB2966" s="54">
        <f t="shared" si="320"/>
        <v>13.916695910700238</v>
      </c>
    </row>
    <row r="2967" spans="1:54" x14ac:dyDescent="0.25">
      <c r="A2967" s="3">
        <v>44578</v>
      </c>
      <c r="B2967" s="77">
        <v>18525.439999999999</v>
      </c>
      <c r="C2967" s="77">
        <v>2653.0871900000002</v>
      </c>
      <c r="D2967" s="77">
        <v>64.526800000000009</v>
      </c>
      <c r="E2967" s="77">
        <f t="shared" si="315"/>
        <v>1468.7756000000002</v>
      </c>
      <c r="F2967" s="77">
        <v>4.8834</v>
      </c>
      <c r="G2967" s="77">
        <v>-6.8414999999999999</v>
      </c>
      <c r="H2967">
        <v>0</v>
      </c>
      <c r="I2967" s="78">
        <v>18509</v>
      </c>
      <c r="J2967">
        <v>202201</v>
      </c>
      <c r="K2967" s="78">
        <v>18509</v>
      </c>
      <c r="L2967" s="77">
        <f t="shared" si="321"/>
        <v>-16.43999999999869</v>
      </c>
      <c r="M2967" s="78">
        <v>-25634</v>
      </c>
      <c r="N2967" s="78">
        <v>-947.06156999999996</v>
      </c>
      <c r="O2967" s="78">
        <v>2261</v>
      </c>
      <c r="P2967" s="78">
        <v>20.93375</v>
      </c>
      <c r="Q2967" s="144">
        <v>-25068.75</v>
      </c>
      <c r="R2967" s="78">
        <v>2782</v>
      </c>
      <c r="S2967" s="78">
        <v>14962</v>
      </c>
      <c r="T2967" s="78">
        <v>1512</v>
      </c>
      <c r="U2967" s="78">
        <v>62650</v>
      </c>
      <c r="V2967" s="219">
        <v>-2.4134078212290504E-2</v>
      </c>
      <c r="W2967" s="78">
        <v>3890</v>
      </c>
      <c r="X2967" s="78">
        <v>3890</v>
      </c>
      <c r="Y2967" s="78">
        <v>-1493</v>
      </c>
      <c r="Z2967" s="78">
        <v>-4623</v>
      </c>
      <c r="AA2967" s="78">
        <v>112.02</v>
      </c>
      <c r="AB2967" s="78">
        <v>111.05</v>
      </c>
      <c r="AC2967" s="78">
        <v>12148</v>
      </c>
      <c r="AD2967" s="104">
        <v>-1.3493299999999999</v>
      </c>
      <c r="AE2967" s="78">
        <v>43423</v>
      </c>
      <c r="AF2967" s="104">
        <v>0.52219000000000004</v>
      </c>
      <c r="AG2967" s="78">
        <v>-6941</v>
      </c>
      <c r="AH2967" s="104">
        <v>0.25779000000000002</v>
      </c>
      <c r="AI2967" s="78">
        <v>-6428</v>
      </c>
      <c r="AJ2967" s="104">
        <v>-0.51249</v>
      </c>
      <c r="AK2967" s="78">
        <v>19000</v>
      </c>
      <c r="AL2967" s="78">
        <v>18300</v>
      </c>
      <c r="AM2967" s="8">
        <v>18500</v>
      </c>
      <c r="AN2967" s="78">
        <v>151</v>
      </c>
      <c r="AO2967" s="78">
        <v>19000</v>
      </c>
      <c r="AP2967" s="78">
        <v>17000</v>
      </c>
      <c r="AQ2967" s="78">
        <v>18500</v>
      </c>
      <c r="AR2967" s="78">
        <v>617</v>
      </c>
      <c r="AS2967" s="78">
        <v>19000</v>
      </c>
      <c r="AT2967" s="78">
        <v>18300</v>
      </c>
      <c r="AU2967" s="78">
        <v>18500</v>
      </c>
      <c r="AV2967" s="78">
        <v>151</v>
      </c>
      <c r="AW2967" s="77">
        <v>16.91</v>
      </c>
      <c r="AX2967" s="144">
        <f t="shared" si="316"/>
        <v>0.79</v>
      </c>
      <c r="AY2967" s="144">
        <f t="shared" si="317"/>
        <v>0.67</v>
      </c>
      <c r="AZ2967" s="144">
        <f t="shared" si="318"/>
        <v>0.34</v>
      </c>
      <c r="BA2967" s="54">
        <f t="shared" si="319"/>
        <v>17.891491007029938</v>
      </c>
      <c r="BB2967" s="54">
        <f t="shared" si="320"/>
        <v>13.942508992970058</v>
      </c>
    </row>
    <row r="2968" spans="1:54" x14ac:dyDescent="0.25">
      <c r="A2968" s="3">
        <v>44579</v>
      </c>
      <c r="B2968" s="77">
        <v>18378.64</v>
      </c>
      <c r="C2968" s="77">
        <v>2682.1635700000002</v>
      </c>
      <c r="D2968" s="77">
        <v>-68.615299999999991</v>
      </c>
      <c r="E2968" s="77">
        <f t="shared" ref="E2968:E3031" si="322">SUM(D2949:D2968)</f>
        <v>1594.4172000000001</v>
      </c>
      <c r="F2968" s="77">
        <v>11.302</v>
      </c>
      <c r="G2968" s="77">
        <v>-35.4604</v>
      </c>
      <c r="H2968">
        <v>0</v>
      </c>
      <c r="I2968" s="78">
        <v>18349</v>
      </c>
      <c r="J2968">
        <v>202201</v>
      </c>
      <c r="K2968" s="78">
        <v>18349</v>
      </c>
      <c r="L2968" s="77">
        <f t="shared" si="321"/>
        <v>-29.639999999999418</v>
      </c>
      <c r="M2968" s="78">
        <v>-24203</v>
      </c>
      <c r="N2968" s="78">
        <v>-885.95462999999995</v>
      </c>
      <c r="O2968" s="78">
        <v>2288</v>
      </c>
      <c r="P2968" s="78">
        <v>21.009229999999999</v>
      </c>
      <c r="Q2968" s="144">
        <v>-23631</v>
      </c>
      <c r="R2968" s="78">
        <v>2380</v>
      </c>
      <c r="S2968" s="78">
        <v>16220</v>
      </c>
      <c r="T2968" s="78">
        <v>-924</v>
      </c>
      <c r="U2968" s="78">
        <v>61174</v>
      </c>
      <c r="V2968" s="219">
        <v>1.5104456141498022E-2</v>
      </c>
      <c r="W2968" s="78">
        <v>3381</v>
      </c>
      <c r="X2968" s="78">
        <v>3381</v>
      </c>
      <c r="Y2968" s="78">
        <v>519</v>
      </c>
      <c r="Z2968" s="78">
        <v>-6382</v>
      </c>
      <c r="AA2968" s="78">
        <v>108.38</v>
      </c>
      <c r="AB2968" s="78">
        <v>107.4</v>
      </c>
      <c r="AC2968" s="78">
        <v>10731</v>
      </c>
      <c r="AD2968" s="104">
        <v>-0.96442000000000005</v>
      </c>
      <c r="AE2968" s="78">
        <v>43677</v>
      </c>
      <c r="AF2968" s="104">
        <v>0.62044999999999995</v>
      </c>
      <c r="AG2968" s="78">
        <v>-13689</v>
      </c>
      <c r="AH2968" s="104">
        <v>-0.34365000000000001</v>
      </c>
      <c r="AI2968" s="78">
        <v>-1884</v>
      </c>
      <c r="AJ2968" s="104">
        <v>-0.33978999999999998</v>
      </c>
      <c r="AK2968" s="78">
        <v>19000</v>
      </c>
      <c r="AL2968" s="78">
        <v>18300</v>
      </c>
      <c r="AM2968" s="8">
        <v>18350</v>
      </c>
      <c r="AN2968" s="78">
        <v>114</v>
      </c>
      <c r="AO2968" s="78">
        <v>19000</v>
      </c>
      <c r="AP2968" s="78">
        <v>17000</v>
      </c>
      <c r="AQ2968" s="78">
        <v>18300</v>
      </c>
      <c r="AR2968" s="78">
        <v>637</v>
      </c>
      <c r="AS2968" s="78">
        <v>19000</v>
      </c>
      <c r="AT2968" s="78">
        <v>18300</v>
      </c>
      <c r="AU2968" s="78">
        <v>18350</v>
      </c>
      <c r="AV2968" s="78">
        <v>114</v>
      </c>
      <c r="AW2968" s="77">
        <v>17.97</v>
      </c>
      <c r="AX2968" s="144">
        <f t="shared" si="316"/>
        <v>0.96</v>
      </c>
      <c r="AY2968" s="144">
        <f t="shared" si="317"/>
        <v>0.83</v>
      </c>
      <c r="AZ2968" s="144">
        <f t="shared" si="318"/>
        <v>0.49</v>
      </c>
      <c r="BA2968" s="54">
        <f t="shared" si="319"/>
        <v>17.917706971423783</v>
      </c>
      <c r="BB2968" s="54">
        <f t="shared" si="320"/>
        <v>13.926293028576223</v>
      </c>
    </row>
    <row r="2969" spans="1:54" x14ac:dyDescent="0.25">
      <c r="A2969" s="3">
        <v>44580</v>
      </c>
      <c r="B2969" s="77">
        <v>18227.46</v>
      </c>
      <c r="C2969" s="77">
        <v>2615.8459200000002</v>
      </c>
      <c r="D2969" s="77">
        <v>-19.425799999999999</v>
      </c>
      <c r="E2969" s="77">
        <f t="shared" si="322"/>
        <v>1469.3757000000003</v>
      </c>
      <c r="F2969" s="77">
        <v>16.554000000000002</v>
      </c>
      <c r="G2969" s="77">
        <v>-89.757999999999996</v>
      </c>
      <c r="H2969" t="s">
        <v>2069</v>
      </c>
      <c r="I2969" s="78">
        <v>18218</v>
      </c>
      <c r="J2969">
        <v>202202</v>
      </c>
      <c r="K2969" s="78">
        <v>18143</v>
      </c>
      <c r="L2969" s="77">
        <f t="shared" si="321"/>
        <v>-84.459999999999127</v>
      </c>
      <c r="M2969" s="78">
        <v>-24491</v>
      </c>
      <c r="N2969" s="78">
        <v>-888.14084000000003</v>
      </c>
      <c r="O2969" s="78">
        <v>-3785</v>
      </c>
      <c r="P2969" s="78">
        <v>-34.339550000000003</v>
      </c>
      <c r="Q2969" s="144">
        <v>-25437.25</v>
      </c>
      <c r="R2969" s="78">
        <v>1723</v>
      </c>
      <c r="S2969" s="78">
        <v>14680</v>
      </c>
      <c r="T2969" s="78">
        <v>-6360</v>
      </c>
      <c r="U2969" s="78">
        <v>47141</v>
      </c>
      <c r="V2969" s="219">
        <v>0.13491440571901317</v>
      </c>
      <c r="W2969" s="78">
        <v>-298</v>
      </c>
      <c r="X2969" s="78">
        <v>-298</v>
      </c>
      <c r="Y2969" s="78">
        <v>-5027</v>
      </c>
      <c r="Z2969" s="78">
        <v>-9633</v>
      </c>
      <c r="AA2969" s="78">
        <v>104.26</v>
      </c>
      <c r="AB2969" s="78">
        <v>98.36</v>
      </c>
      <c r="AC2969" s="78">
        <v>3313</v>
      </c>
      <c r="AD2969" s="104">
        <v>-5.4679999999999999E-2</v>
      </c>
      <c r="AE2969" s="78">
        <v>15975</v>
      </c>
      <c r="AF2969" s="104">
        <v>0.58272000000000002</v>
      </c>
      <c r="AG2969" s="78">
        <v>6475</v>
      </c>
      <c r="AH2969" s="104">
        <v>1.0823100000000001</v>
      </c>
      <c r="AI2969" s="78">
        <v>-4787</v>
      </c>
      <c r="AJ2969" s="104">
        <v>-0.56130000000000002</v>
      </c>
      <c r="AK2969" s="78">
        <v>19000</v>
      </c>
      <c r="AL2969" s="78">
        <v>17000</v>
      </c>
      <c r="AM2969" s="8">
        <v>18100</v>
      </c>
      <c r="AN2969" s="78">
        <v>676</v>
      </c>
      <c r="AO2969" s="78">
        <v>19500</v>
      </c>
      <c r="AP2969" s="78">
        <v>13000</v>
      </c>
      <c r="AQ2969" s="78">
        <v>18100</v>
      </c>
      <c r="AR2969" s="78">
        <v>985</v>
      </c>
      <c r="AS2969" s="78">
        <v>18600</v>
      </c>
      <c r="AT2969" s="78">
        <v>17500</v>
      </c>
      <c r="AU2969" s="78">
        <v>18150</v>
      </c>
      <c r="AV2969" s="78">
        <v>348</v>
      </c>
      <c r="AW2969" s="77">
        <v>19.260000000000002</v>
      </c>
      <c r="AX2969" s="144">
        <f t="shared" si="316"/>
        <v>1</v>
      </c>
      <c r="AY2969" s="144">
        <f t="shared" si="317"/>
        <v>0.89</v>
      </c>
      <c r="AZ2969" s="144">
        <f t="shared" si="318"/>
        <v>0.69</v>
      </c>
      <c r="BA2969" s="54">
        <f t="shared" si="319"/>
        <v>18.573351158581559</v>
      </c>
      <c r="BB2969" s="54">
        <f t="shared" si="320"/>
        <v>13.586648841418443</v>
      </c>
    </row>
    <row r="2970" spans="1:54" x14ac:dyDescent="0.25">
      <c r="A2970" s="3">
        <v>44581</v>
      </c>
      <c r="B2970" s="77">
        <v>18218.28</v>
      </c>
      <c r="C2970" s="77">
        <v>2440.1634899999999</v>
      </c>
      <c r="D2970" s="77">
        <v>-55.857900000000001</v>
      </c>
      <c r="E2970" s="77">
        <f t="shared" si="322"/>
        <v>1395.8002000000001</v>
      </c>
      <c r="F2970" s="77">
        <v>-7.2889999999999997</v>
      </c>
      <c r="G2970" s="77">
        <v>-15.692</v>
      </c>
      <c r="H2970">
        <v>0</v>
      </c>
      <c r="I2970" s="78">
        <v>18226</v>
      </c>
      <c r="J2970">
        <v>202202</v>
      </c>
      <c r="K2970" s="78">
        <v>18226</v>
      </c>
      <c r="L2970" s="77">
        <f t="shared" si="321"/>
        <v>7.7200000000011642</v>
      </c>
      <c r="M2970" s="78">
        <v>-24875</v>
      </c>
      <c r="N2970" s="78">
        <v>-905.86305000000004</v>
      </c>
      <c r="O2970" s="78">
        <v>-1654</v>
      </c>
      <c r="P2970" s="78">
        <v>-15.06954</v>
      </c>
      <c r="Q2970" s="144">
        <v>-25288.5</v>
      </c>
      <c r="R2970" s="78">
        <v>1893</v>
      </c>
      <c r="S2970" s="78">
        <v>15616</v>
      </c>
      <c r="T2970" s="78">
        <v>-4050</v>
      </c>
      <c r="U2970" s="78">
        <v>52436</v>
      </c>
      <c r="V2970" s="219">
        <v>7.7237012739339389E-2</v>
      </c>
      <c r="W2970" s="78">
        <v>-1230</v>
      </c>
      <c r="X2970" s="78">
        <v>-4620</v>
      </c>
      <c r="Y2970" s="78">
        <v>-5437</v>
      </c>
      <c r="Z2970" s="78">
        <v>-10336</v>
      </c>
      <c r="AA2970" s="78">
        <v>111.34</v>
      </c>
      <c r="AB2970" s="78">
        <v>109.5</v>
      </c>
      <c r="AC2970" s="78">
        <v>522</v>
      </c>
      <c r="AD2970" s="104">
        <v>-0.34550999999999998</v>
      </c>
      <c r="AE2970" s="78">
        <v>17572</v>
      </c>
      <c r="AF2970" s="104">
        <v>0.33404</v>
      </c>
      <c r="AG2970" s="78">
        <v>7825</v>
      </c>
      <c r="AH2970" s="104">
        <v>0.37087999999999999</v>
      </c>
      <c r="AI2970" s="78">
        <v>7557</v>
      </c>
      <c r="AJ2970" s="104">
        <v>-0.38976</v>
      </c>
      <c r="AK2970" s="78">
        <v>19000</v>
      </c>
      <c r="AL2970" s="78">
        <v>17000</v>
      </c>
      <c r="AM2970" s="8">
        <v>18200</v>
      </c>
      <c r="AN2970" s="78">
        <v>621</v>
      </c>
      <c r="AO2970" s="78">
        <v>19500</v>
      </c>
      <c r="AP2970" s="78">
        <v>13000</v>
      </c>
      <c r="AQ2970" s="78">
        <v>18200</v>
      </c>
      <c r="AR2970" s="78">
        <v>925</v>
      </c>
      <c r="AS2970" s="78">
        <v>18600</v>
      </c>
      <c r="AT2970" s="78">
        <v>17600</v>
      </c>
      <c r="AU2970" s="78">
        <v>18250</v>
      </c>
      <c r="AV2970" s="78">
        <v>267</v>
      </c>
      <c r="AW2970" s="77">
        <v>17.98</v>
      </c>
      <c r="AX2970" s="144">
        <f t="shared" si="316"/>
        <v>0.96</v>
      </c>
      <c r="AY2970" s="144">
        <f t="shared" si="317"/>
        <v>0.81</v>
      </c>
      <c r="AZ2970" s="144">
        <f t="shared" si="318"/>
        <v>0.5</v>
      </c>
      <c r="BA2970" s="54">
        <f t="shared" si="319"/>
        <v>18.817739141429637</v>
      </c>
      <c r="BB2970" s="54">
        <f t="shared" si="320"/>
        <v>13.56026085857037</v>
      </c>
    </row>
    <row r="2971" spans="1:54" x14ac:dyDescent="0.25">
      <c r="A2971" s="3">
        <v>44582</v>
      </c>
      <c r="B2971" s="77">
        <v>17899.3</v>
      </c>
      <c r="C2971" s="77">
        <v>3109.5684700000002</v>
      </c>
      <c r="D2971" s="77">
        <v>-400.34710000000001</v>
      </c>
      <c r="E2971" s="77">
        <f t="shared" si="322"/>
        <v>815.21659999999997</v>
      </c>
      <c r="F2971" s="77">
        <v>32.312600000000003</v>
      </c>
      <c r="G2971" s="77">
        <v>-89.697400000000002</v>
      </c>
      <c r="H2971">
        <v>0</v>
      </c>
      <c r="I2971" s="78">
        <v>17895</v>
      </c>
      <c r="J2971">
        <v>202202</v>
      </c>
      <c r="K2971" s="78">
        <v>17895</v>
      </c>
      <c r="L2971" s="77">
        <f t="shared" si="321"/>
        <v>-4.2999999999992724</v>
      </c>
      <c r="M2971" s="78">
        <v>-26015</v>
      </c>
      <c r="N2971" s="78">
        <v>-930.30508999999995</v>
      </c>
      <c r="O2971" s="78">
        <v>-7332</v>
      </c>
      <c r="P2971" s="78">
        <v>-65.603260000000006</v>
      </c>
      <c r="Q2971" s="144">
        <v>-27848</v>
      </c>
      <c r="R2971" s="78">
        <v>1335</v>
      </c>
      <c r="S2971" s="78">
        <v>15678</v>
      </c>
      <c r="T2971" s="78">
        <v>-10810</v>
      </c>
      <c r="U2971" s="78">
        <v>62877</v>
      </c>
      <c r="V2971" s="219">
        <v>0.17192296070105126</v>
      </c>
      <c r="W2971" s="78">
        <v>-1513</v>
      </c>
      <c r="X2971" s="78">
        <v>-1513</v>
      </c>
      <c r="Y2971" s="78">
        <v>-4625</v>
      </c>
      <c r="Z2971" s="78">
        <v>-9835</v>
      </c>
      <c r="AA2971" s="78">
        <v>85.27</v>
      </c>
      <c r="AB2971" s="78">
        <v>85.87</v>
      </c>
      <c r="AC2971" s="78">
        <v>652</v>
      </c>
      <c r="AD2971" s="104">
        <v>-0.11035</v>
      </c>
      <c r="AE2971" s="78">
        <v>21777</v>
      </c>
      <c r="AF2971" s="104">
        <v>0.70238999999999996</v>
      </c>
      <c r="AG2971" s="78">
        <v>-2457</v>
      </c>
      <c r="AH2971" s="104">
        <v>6.0400000000000002E-3</v>
      </c>
      <c r="AI2971" s="78">
        <v>7426</v>
      </c>
      <c r="AJ2971" s="104">
        <v>-0.12307999999999999</v>
      </c>
      <c r="AK2971" s="78">
        <v>19000</v>
      </c>
      <c r="AL2971" s="78">
        <v>17000</v>
      </c>
      <c r="AM2971" s="8">
        <v>17900</v>
      </c>
      <c r="AN2971" s="78">
        <v>664</v>
      </c>
      <c r="AO2971" s="78">
        <v>19500</v>
      </c>
      <c r="AP2971" s="78">
        <v>13000</v>
      </c>
      <c r="AQ2971" s="78">
        <v>17800</v>
      </c>
      <c r="AR2971" s="78">
        <v>1007</v>
      </c>
      <c r="AS2971" s="78">
        <v>18300</v>
      </c>
      <c r="AT2971" s="78">
        <v>17600</v>
      </c>
      <c r="AU2971" s="78">
        <v>17900</v>
      </c>
      <c r="AV2971" s="78">
        <v>280</v>
      </c>
      <c r="AW2971" s="77">
        <v>19.73</v>
      </c>
      <c r="AX2971" s="144">
        <f t="shared" si="316"/>
        <v>1</v>
      </c>
      <c r="AY2971" s="144">
        <f t="shared" si="317"/>
        <v>0.91</v>
      </c>
      <c r="AZ2971" s="144">
        <f t="shared" si="318"/>
        <v>0.77</v>
      </c>
      <c r="BA2971" s="54">
        <f t="shared" si="319"/>
        <v>19.431167304201054</v>
      </c>
      <c r="BB2971" s="54">
        <f t="shared" si="320"/>
        <v>13.413832695798952</v>
      </c>
    </row>
    <row r="2972" spans="1:54" x14ac:dyDescent="0.25">
      <c r="A2972" s="3">
        <v>44585</v>
      </c>
      <c r="B2972" s="77">
        <v>17989.04</v>
      </c>
      <c r="C2972" s="77">
        <v>2671.0499500000001</v>
      </c>
      <c r="D2972" s="77">
        <v>3.6539999999999999</v>
      </c>
      <c r="E2972" s="77">
        <f t="shared" si="322"/>
        <v>732.8562000000004</v>
      </c>
      <c r="F2972" s="77">
        <v>20.880199999999999</v>
      </c>
      <c r="G2972" s="77">
        <v>-47.536799999999999</v>
      </c>
      <c r="H2972">
        <v>0</v>
      </c>
      <c r="I2972" s="78">
        <v>17957</v>
      </c>
      <c r="J2972">
        <v>202202</v>
      </c>
      <c r="K2972" s="78">
        <v>17957</v>
      </c>
      <c r="L2972" s="77">
        <f t="shared" si="321"/>
        <v>-32.040000000000873</v>
      </c>
      <c r="M2972" s="78">
        <v>-27141</v>
      </c>
      <c r="N2972" s="78">
        <v>-973.85121000000004</v>
      </c>
      <c r="O2972" s="78">
        <v>-4465</v>
      </c>
      <c r="P2972" s="78">
        <v>-40.085430000000002</v>
      </c>
      <c r="Q2972" s="144">
        <v>-28257.25</v>
      </c>
      <c r="R2972" s="78">
        <v>1623</v>
      </c>
      <c r="S2972" s="78">
        <v>16149</v>
      </c>
      <c r="T2972" s="78">
        <v>-7332</v>
      </c>
      <c r="U2972" s="78">
        <v>59573</v>
      </c>
      <c r="V2972" s="219">
        <v>0.12307589008443422</v>
      </c>
      <c r="W2972" s="78">
        <v>-2044</v>
      </c>
      <c r="X2972" s="78">
        <v>-2044</v>
      </c>
      <c r="Y2972" s="78">
        <v>-5007</v>
      </c>
      <c r="Z2972" s="78">
        <v>-10179</v>
      </c>
      <c r="AA2972" s="78">
        <v>102.69</v>
      </c>
      <c r="AB2972" s="78">
        <v>92.81</v>
      </c>
      <c r="AC2972" s="78">
        <v>-2029</v>
      </c>
      <c r="AD2972" s="104">
        <v>-0.12291000000000001</v>
      </c>
      <c r="AE2972" s="78">
        <v>22375</v>
      </c>
      <c r="AF2972" s="104">
        <v>0.52842</v>
      </c>
      <c r="AG2972" s="78">
        <v>-2370</v>
      </c>
      <c r="AH2972" s="104">
        <v>-4.6980000000000001E-2</v>
      </c>
      <c r="AI2972" s="78">
        <v>9184</v>
      </c>
      <c r="AJ2972" s="104">
        <v>-0.22916</v>
      </c>
      <c r="AK2972" s="78">
        <v>19000</v>
      </c>
      <c r="AL2972" s="78">
        <v>17000</v>
      </c>
      <c r="AM2972" s="8">
        <v>18000</v>
      </c>
      <c r="AN2972" s="78">
        <v>613</v>
      </c>
      <c r="AO2972" s="78">
        <v>19500</v>
      </c>
      <c r="AP2972" s="78">
        <v>13000</v>
      </c>
      <c r="AQ2972" s="78">
        <v>17900</v>
      </c>
      <c r="AR2972" s="78">
        <v>971</v>
      </c>
      <c r="AS2972" s="78">
        <v>18200</v>
      </c>
      <c r="AT2972" s="78">
        <v>17600</v>
      </c>
      <c r="AU2972" s="78">
        <v>18000</v>
      </c>
      <c r="AV2972" s="78">
        <v>181</v>
      </c>
      <c r="AW2972" s="77">
        <v>19.97</v>
      </c>
      <c r="AX2972" s="144">
        <f t="shared" si="316"/>
        <v>1</v>
      </c>
      <c r="AY2972" s="144">
        <f t="shared" si="317"/>
        <v>0.95</v>
      </c>
      <c r="AZ2972" s="144">
        <f t="shared" si="318"/>
        <v>0.82</v>
      </c>
      <c r="BA2972" s="54">
        <f t="shared" si="319"/>
        <v>19.979423284594738</v>
      </c>
      <c r="BB2972" s="54">
        <f t="shared" si="320"/>
        <v>13.379576715405262</v>
      </c>
    </row>
    <row r="2973" spans="1:54" x14ac:dyDescent="0.25">
      <c r="A2973" s="3">
        <v>44586</v>
      </c>
      <c r="B2973" s="77">
        <v>17701.12</v>
      </c>
      <c r="C2973" s="77">
        <v>2749.80348</v>
      </c>
      <c r="D2973" s="77">
        <v>-473.4556</v>
      </c>
      <c r="E2973" s="77">
        <f t="shared" si="322"/>
        <v>148.44630000000029</v>
      </c>
      <c r="F2973" s="77">
        <v>43.133199999999995</v>
      </c>
      <c r="G2973" s="77">
        <v>-98.429699999999997</v>
      </c>
      <c r="H2973">
        <v>0</v>
      </c>
      <c r="I2973" s="78">
        <v>17678</v>
      </c>
      <c r="J2973">
        <v>202202</v>
      </c>
      <c r="K2973" s="78">
        <v>17678</v>
      </c>
      <c r="L2973" s="77">
        <f t="shared" si="321"/>
        <v>-23.119999999998981</v>
      </c>
      <c r="M2973" s="78">
        <v>-32728</v>
      </c>
      <c r="N2973" s="78">
        <v>-1155.86024</v>
      </c>
      <c r="O2973" s="78">
        <v>-9026</v>
      </c>
      <c r="P2973" s="78">
        <v>-79.747240000000005</v>
      </c>
      <c r="Q2973" s="144">
        <v>-34984.5</v>
      </c>
      <c r="R2973" s="78">
        <v>1008</v>
      </c>
      <c r="S2973" s="78">
        <v>17203</v>
      </c>
      <c r="T2973" s="78">
        <v>-10788</v>
      </c>
      <c r="U2973" s="78">
        <v>65904</v>
      </c>
      <c r="V2973" s="219">
        <v>0.16369264384559359</v>
      </c>
      <c r="W2973" s="78">
        <v>-2809</v>
      </c>
      <c r="X2973" s="78">
        <v>-2809</v>
      </c>
      <c r="Y2973" s="78">
        <v>-5722</v>
      </c>
      <c r="Z2973" s="78">
        <v>-11134</v>
      </c>
      <c r="AA2973" s="78">
        <v>90.42</v>
      </c>
      <c r="AB2973" s="78">
        <v>78.849999999999994</v>
      </c>
      <c r="AC2973" s="78">
        <v>-2494</v>
      </c>
      <c r="AD2973" s="104">
        <v>0.13078999999999999</v>
      </c>
      <c r="AE2973" s="78">
        <v>25659</v>
      </c>
      <c r="AF2973" s="104">
        <v>1.2074800000000001</v>
      </c>
      <c r="AG2973" s="78">
        <v>-19230</v>
      </c>
      <c r="AH2973" s="104">
        <v>-9.9729999999999999E-2</v>
      </c>
      <c r="AI2973" s="78">
        <v>15910</v>
      </c>
      <c r="AJ2973" s="104">
        <v>0.70020000000000004</v>
      </c>
      <c r="AK2973" s="78">
        <v>18700</v>
      </c>
      <c r="AL2973" s="78">
        <v>17000</v>
      </c>
      <c r="AM2973" s="8">
        <v>17700</v>
      </c>
      <c r="AN2973" s="78">
        <v>714</v>
      </c>
      <c r="AO2973" s="78">
        <v>19500</v>
      </c>
      <c r="AP2973" s="78">
        <v>13000</v>
      </c>
      <c r="AQ2973" s="78">
        <v>17600</v>
      </c>
      <c r="AR2973" s="78">
        <v>1090</v>
      </c>
      <c r="AS2973" s="78">
        <v>18000</v>
      </c>
      <c r="AT2973" s="78">
        <v>17500</v>
      </c>
      <c r="AU2973" s="78">
        <v>17700</v>
      </c>
      <c r="AV2973" s="78">
        <v>172</v>
      </c>
      <c r="AW2973" s="77">
        <v>23.82</v>
      </c>
      <c r="AX2973" s="144">
        <f t="shared" si="316"/>
        <v>1</v>
      </c>
      <c r="AY2973" s="144">
        <f t="shared" si="317"/>
        <v>1</v>
      </c>
      <c r="AZ2973" s="144">
        <f t="shared" si="318"/>
        <v>0.92</v>
      </c>
      <c r="BA2973" s="54">
        <f t="shared" si="319"/>
        <v>21.63027918755904</v>
      </c>
      <c r="BB2973" s="54">
        <f t="shared" si="320"/>
        <v>12.575720812440963</v>
      </c>
    </row>
    <row r="2974" spans="1:54" x14ac:dyDescent="0.25">
      <c r="A2974" s="3">
        <v>44587</v>
      </c>
      <c r="B2974" s="77">
        <v>17674.400000000001</v>
      </c>
      <c r="C2974" s="77">
        <v>2301.3621400000002</v>
      </c>
      <c r="D2974" s="77">
        <v>-151.0112</v>
      </c>
      <c r="E2974" s="77">
        <f t="shared" si="322"/>
        <v>-218.10800000000009</v>
      </c>
      <c r="F2974" s="77">
        <v>17.325299999999999</v>
      </c>
      <c r="G2974" s="77">
        <v>-47.591099999999997</v>
      </c>
      <c r="H2974" t="s">
        <v>2070</v>
      </c>
      <c r="I2974" s="78">
        <v>17625</v>
      </c>
      <c r="J2974">
        <v>202202</v>
      </c>
      <c r="K2974" s="78">
        <v>17625</v>
      </c>
      <c r="L2974" s="77">
        <f t="shared" si="321"/>
        <v>-49.400000000001455</v>
      </c>
      <c r="M2974" s="78">
        <v>-31781</v>
      </c>
      <c r="N2974" s="78">
        <v>-1119.0975800000001</v>
      </c>
      <c r="O2974" s="78">
        <v>-5587</v>
      </c>
      <c r="P2974" s="78">
        <v>-49.224600000000002</v>
      </c>
      <c r="Q2974" s="144">
        <v>-33177.75</v>
      </c>
      <c r="R2974" s="78">
        <v>1450</v>
      </c>
      <c r="S2974" s="78">
        <v>16577</v>
      </c>
      <c r="T2974" s="78">
        <v>-7019</v>
      </c>
      <c r="U2974" s="78">
        <v>60437</v>
      </c>
      <c r="V2974" s="219">
        <v>0.11613746545990039</v>
      </c>
      <c r="W2974" s="78">
        <v>-2250</v>
      </c>
      <c r="X2974" s="78">
        <v>-2250</v>
      </c>
      <c r="Y2974" s="78">
        <v>-5662</v>
      </c>
      <c r="Z2974" s="78">
        <v>-10672</v>
      </c>
      <c r="AA2974" s="78">
        <v>111.3</v>
      </c>
      <c r="AB2974" s="78">
        <v>105.66</v>
      </c>
      <c r="AC2974" s="78">
        <v>-3240</v>
      </c>
      <c r="AD2974" s="104">
        <v>0.3039</v>
      </c>
      <c r="AE2974" s="78">
        <v>22229</v>
      </c>
      <c r="AF2974" s="104">
        <v>0.7218</v>
      </c>
      <c r="AG2974" s="78">
        <v>-841</v>
      </c>
      <c r="AH2974" s="104">
        <v>6.3630000000000006E-2</v>
      </c>
      <c r="AI2974" s="78">
        <v>945</v>
      </c>
      <c r="AJ2974" s="104">
        <v>1.1373899999999999</v>
      </c>
      <c r="AK2974" s="78">
        <v>18600</v>
      </c>
      <c r="AL2974" s="78">
        <v>17000</v>
      </c>
      <c r="AM2974" s="8">
        <v>17600</v>
      </c>
      <c r="AN2974" s="78">
        <v>717</v>
      </c>
      <c r="AO2974" s="78">
        <v>18800</v>
      </c>
      <c r="AP2974" s="78">
        <v>13000</v>
      </c>
      <c r="AQ2974" s="78">
        <v>17600</v>
      </c>
      <c r="AR2974" s="78">
        <v>1050</v>
      </c>
      <c r="AS2974" s="78">
        <v>18300</v>
      </c>
      <c r="AT2974" s="78">
        <v>15900</v>
      </c>
      <c r="AU2974" s="78">
        <v>17650</v>
      </c>
      <c r="AV2974" s="78">
        <v>462</v>
      </c>
      <c r="AW2974" s="77">
        <v>24.01</v>
      </c>
      <c r="AX2974" s="144">
        <f t="shared" si="316"/>
        <v>1</v>
      </c>
      <c r="AY2974" s="144">
        <f t="shared" si="317"/>
        <v>1</v>
      </c>
      <c r="AZ2974" s="144">
        <f t="shared" si="318"/>
        <v>0.92</v>
      </c>
      <c r="BA2974" s="54">
        <f t="shared" si="319"/>
        <v>22.907766460109084</v>
      </c>
      <c r="BB2974" s="54">
        <f t="shared" si="320"/>
        <v>12.214233539890916</v>
      </c>
    </row>
    <row r="2975" spans="1:54" x14ac:dyDescent="0.25">
      <c r="A2975" s="3">
        <v>44599</v>
      </c>
      <c r="B2975" s="77">
        <v>17900.3</v>
      </c>
      <c r="C2975" s="77">
        <v>3145.53557</v>
      </c>
      <c r="D2975" s="77">
        <v>-64.5745</v>
      </c>
      <c r="E2975" s="77">
        <f t="shared" si="322"/>
        <v>-414.80940000000004</v>
      </c>
      <c r="F2975" s="77">
        <v>23.793899999999997</v>
      </c>
      <c r="G2975" s="77">
        <v>-9.2822999999999993</v>
      </c>
      <c r="H2975" t="s">
        <v>2071</v>
      </c>
      <c r="I2975" s="78">
        <v>17899</v>
      </c>
      <c r="J2975">
        <v>202202</v>
      </c>
      <c r="K2975" s="78">
        <v>17899</v>
      </c>
      <c r="L2975" s="77">
        <f t="shared" si="321"/>
        <v>-1.2999999999992724</v>
      </c>
      <c r="M2975" s="78">
        <v>-30260</v>
      </c>
      <c r="N2975" s="78">
        <v>-1081.9968100000001</v>
      </c>
      <c r="O2975" s="78">
        <v>-197</v>
      </c>
      <c r="P2975" s="78">
        <v>-1.7620100000000001</v>
      </c>
      <c r="Q2975" s="144">
        <v>-30309.25</v>
      </c>
      <c r="R2975" s="78">
        <v>1643</v>
      </c>
      <c r="S2975" s="78">
        <v>17739</v>
      </c>
      <c r="T2975" s="78">
        <v>-685</v>
      </c>
      <c r="U2975" s="78">
        <v>62288</v>
      </c>
      <c r="V2975" s="219">
        <v>1.0997302851271514E-2</v>
      </c>
      <c r="W2975" s="78">
        <v>-2339</v>
      </c>
      <c r="X2975" s="78">
        <v>-2339</v>
      </c>
      <c r="Y2975" s="78">
        <v>-5376</v>
      </c>
      <c r="Z2975" s="78">
        <v>-10344</v>
      </c>
      <c r="AA2975" s="78">
        <v>102.8</v>
      </c>
      <c r="AB2975" s="78">
        <v>100.48</v>
      </c>
      <c r="AC2975" s="78">
        <v>2176</v>
      </c>
      <c r="AD2975" s="104">
        <v>0.79300999999999999</v>
      </c>
      <c r="AE2975" s="78">
        <v>16058</v>
      </c>
      <c r="AF2975" s="104">
        <v>9.2009999999999995E-2</v>
      </c>
      <c r="AG2975" s="78">
        <v>542</v>
      </c>
      <c r="AH2975" s="104">
        <v>-0.21654999999999999</v>
      </c>
      <c r="AI2975" s="78">
        <v>12545</v>
      </c>
      <c r="AJ2975" s="104">
        <v>0.76373000000000002</v>
      </c>
      <c r="AK2975" s="78">
        <v>18200</v>
      </c>
      <c r="AL2975" s="78">
        <v>17000</v>
      </c>
      <c r="AM2975" s="8">
        <v>17900</v>
      </c>
      <c r="AN2975" s="78">
        <v>380</v>
      </c>
      <c r="AO2975" s="78">
        <v>18000</v>
      </c>
      <c r="AP2975" s="78">
        <v>13000</v>
      </c>
      <c r="AQ2975" s="78">
        <v>17800</v>
      </c>
      <c r="AR2975" s="78">
        <v>822</v>
      </c>
      <c r="AS2975" s="78">
        <v>18100</v>
      </c>
      <c r="AT2975" s="78">
        <v>17700</v>
      </c>
      <c r="AU2975" s="78">
        <v>17900</v>
      </c>
      <c r="AV2975" s="78">
        <v>178</v>
      </c>
      <c r="AW2975" s="77">
        <v>20.25</v>
      </c>
      <c r="AX2975" s="144">
        <f t="shared" si="316"/>
        <v>0.93</v>
      </c>
      <c r="AY2975" s="144">
        <f t="shared" si="317"/>
        <v>0.93</v>
      </c>
      <c r="AZ2975" s="144">
        <f t="shared" si="318"/>
        <v>0.82</v>
      </c>
      <c r="BA2975" s="54">
        <f t="shared" si="319"/>
        <v>23.14176007217322</v>
      </c>
      <c r="BB2975" s="54">
        <f t="shared" si="320"/>
        <v>12.527239927826777</v>
      </c>
    </row>
    <row r="2976" spans="1:54" x14ac:dyDescent="0.25">
      <c r="A2976" s="3">
        <v>44600</v>
      </c>
      <c r="B2976" s="77">
        <v>17966.560000000001</v>
      </c>
      <c r="C2976" s="77">
        <v>3209.65472</v>
      </c>
      <c r="D2976" s="77">
        <v>-25.418400000000002</v>
      </c>
      <c r="E2976" s="77">
        <f t="shared" si="322"/>
        <v>-466.62570000000022</v>
      </c>
      <c r="F2976" s="77">
        <v>42.608199999999997</v>
      </c>
      <c r="G2976" s="77">
        <v>-11.951500000000001</v>
      </c>
      <c r="H2976">
        <v>0</v>
      </c>
      <c r="I2976" s="78">
        <v>17942</v>
      </c>
      <c r="J2976">
        <v>202202</v>
      </c>
      <c r="K2976" s="78">
        <v>17942</v>
      </c>
      <c r="L2976" s="77">
        <f t="shared" si="321"/>
        <v>-24.56000000000131</v>
      </c>
      <c r="M2976" s="78">
        <v>-29534</v>
      </c>
      <c r="N2976" s="78">
        <v>-1058.6226999999999</v>
      </c>
      <c r="O2976" s="78">
        <v>533</v>
      </c>
      <c r="P2976" s="78">
        <v>4.7817400000000001</v>
      </c>
      <c r="Q2976" s="144">
        <v>-29400.75</v>
      </c>
      <c r="R2976" s="78">
        <v>2012</v>
      </c>
      <c r="S2976" s="78">
        <v>17225</v>
      </c>
      <c r="T2976" s="78">
        <v>-1260</v>
      </c>
      <c r="U2976" s="78">
        <v>65397</v>
      </c>
      <c r="V2976" s="219">
        <v>1.9266938850405983E-2</v>
      </c>
      <c r="W2976" s="78">
        <v>-2305</v>
      </c>
      <c r="X2976" s="78">
        <v>-2305</v>
      </c>
      <c r="Y2976" s="78">
        <v>-5536</v>
      </c>
      <c r="Z2976" s="78">
        <v>-10011</v>
      </c>
      <c r="AA2976" s="78">
        <v>129.72</v>
      </c>
      <c r="AB2976" s="78">
        <v>111.07</v>
      </c>
      <c r="AC2976" s="78">
        <v>6186</v>
      </c>
      <c r="AD2976" s="104">
        <v>0.76015999999999995</v>
      </c>
      <c r="AE2976" s="78">
        <v>17271</v>
      </c>
      <c r="AF2976" s="104">
        <v>0.11654</v>
      </c>
      <c r="AG2976" s="78">
        <v>11075</v>
      </c>
      <c r="AH2976" s="104">
        <v>-2.784E-2</v>
      </c>
      <c r="AI2976" s="78">
        <v>13524</v>
      </c>
      <c r="AJ2976" s="104">
        <v>0.61799999999999999</v>
      </c>
      <c r="AK2976" s="78">
        <v>18200</v>
      </c>
      <c r="AL2976" s="78">
        <v>17000</v>
      </c>
      <c r="AM2976" s="8">
        <v>17900</v>
      </c>
      <c r="AN2976" s="78">
        <v>320</v>
      </c>
      <c r="AO2976" s="78">
        <v>19000</v>
      </c>
      <c r="AP2976" s="78">
        <v>13000</v>
      </c>
      <c r="AQ2976" s="78">
        <v>17900</v>
      </c>
      <c r="AR2976" s="78">
        <v>751</v>
      </c>
      <c r="AS2976" s="78">
        <v>18100</v>
      </c>
      <c r="AT2976" s="78">
        <v>17800</v>
      </c>
      <c r="AU2976" s="78">
        <v>17950</v>
      </c>
      <c r="AV2976" s="78">
        <v>102.5</v>
      </c>
      <c r="AW2976" s="77">
        <v>19.309999999999999</v>
      </c>
      <c r="AX2976" s="144">
        <f t="shared" si="316"/>
        <v>0.82</v>
      </c>
      <c r="AY2976" s="144">
        <f t="shared" si="317"/>
        <v>0.81</v>
      </c>
      <c r="AZ2976" s="144">
        <f t="shared" si="318"/>
        <v>0.67</v>
      </c>
      <c r="BA2976" s="54">
        <f t="shared" si="319"/>
        <v>23.175091239899409</v>
      </c>
      <c r="BB2976" s="54">
        <f t="shared" si="320"/>
        <v>12.97790876010059</v>
      </c>
    </row>
    <row r="2977" spans="1:54" x14ac:dyDescent="0.25">
      <c r="A2977" s="3">
        <v>44601</v>
      </c>
      <c r="B2977" s="77">
        <v>18151.759999999998</v>
      </c>
      <c r="C2977" s="77">
        <v>3009.99539</v>
      </c>
      <c r="D2977" s="77">
        <v>104.1401</v>
      </c>
      <c r="E2977" s="77">
        <f t="shared" si="322"/>
        <v>-517.74290000000008</v>
      </c>
      <c r="F2977" s="77">
        <v>44.317100000000003</v>
      </c>
      <c r="G2977" s="77">
        <v>32.311399999999999</v>
      </c>
      <c r="H2977" t="s">
        <v>2072</v>
      </c>
      <c r="I2977" s="78">
        <v>18167</v>
      </c>
      <c r="J2977">
        <v>202202</v>
      </c>
      <c r="K2977" s="78">
        <v>18167</v>
      </c>
      <c r="L2977" s="77">
        <f t="shared" si="321"/>
        <v>15.240000000001601</v>
      </c>
      <c r="M2977" s="78">
        <v>-25452</v>
      </c>
      <c r="N2977" s="78">
        <v>-923.40677000000005</v>
      </c>
      <c r="O2977" s="78">
        <v>661</v>
      </c>
      <c r="P2977" s="78">
        <v>5.9962900000000001</v>
      </c>
      <c r="Q2977" s="144">
        <v>-25286.75</v>
      </c>
      <c r="R2977" s="78">
        <v>2333</v>
      </c>
      <c r="S2977" s="78">
        <v>17601</v>
      </c>
      <c r="T2977" s="78">
        <v>1747</v>
      </c>
      <c r="U2977" s="78">
        <v>62931</v>
      </c>
      <c r="V2977" s="219">
        <v>-2.7760563156472962E-2</v>
      </c>
      <c r="W2977" s="78">
        <v>-1087</v>
      </c>
      <c r="X2977" s="78">
        <v>-1087</v>
      </c>
      <c r="Y2977" s="78">
        <v>-4224</v>
      </c>
      <c r="Z2977" s="78">
        <v>-8944</v>
      </c>
      <c r="AA2977" s="78">
        <v>120.66</v>
      </c>
      <c r="AB2977" s="78">
        <v>113.67</v>
      </c>
      <c r="AC2977" s="78">
        <v>7542</v>
      </c>
      <c r="AD2977" s="104">
        <v>0.89475000000000005</v>
      </c>
      <c r="AE2977" s="78">
        <v>19809</v>
      </c>
      <c r="AF2977" s="104">
        <v>0.23386000000000001</v>
      </c>
      <c r="AG2977" s="78">
        <v>3234</v>
      </c>
      <c r="AH2977" s="104">
        <v>-0.25618999999999997</v>
      </c>
      <c r="AI2977" s="78">
        <v>14053</v>
      </c>
      <c r="AJ2977" s="104">
        <v>0.49589</v>
      </c>
      <c r="AK2977" s="78">
        <v>18500</v>
      </c>
      <c r="AL2977" s="78">
        <v>17000</v>
      </c>
      <c r="AM2977" s="8">
        <v>18150</v>
      </c>
      <c r="AN2977" s="78">
        <v>250</v>
      </c>
      <c r="AO2977" s="78">
        <v>19000</v>
      </c>
      <c r="AP2977" s="78">
        <v>17000</v>
      </c>
      <c r="AQ2977" s="78">
        <v>18100</v>
      </c>
      <c r="AR2977" s="78">
        <v>648</v>
      </c>
      <c r="AS2977" s="78">
        <v>18500</v>
      </c>
      <c r="AT2977" s="78">
        <v>17000</v>
      </c>
      <c r="AU2977" s="78">
        <v>18150</v>
      </c>
      <c r="AV2977" s="78">
        <v>250</v>
      </c>
      <c r="AW2977" s="77">
        <v>17.149999999999999</v>
      </c>
      <c r="AX2977" s="144">
        <f t="shared" si="316"/>
        <v>0.62</v>
      </c>
      <c r="AY2977" s="144">
        <f t="shared" si="317"/>
        <v>0.59</v>
      </c>
      <c r="AZ2977" s="144">
        <f t="shared" si="318"/>
        <v>0.41</v>
      </c>
      <c r="BA2977" s="54">
        <f t="shared" si="319"/>
        <v>23.110741582099529</v>
      </c>
      <c r="BB2977" s="54">
        <f t="shared" si="320"/>
        <v>13.240258417900465</v>
      </c>
    </row>
    <row r="2978" spans="1:54" x14ac:dyDescent="0.25">
      <c r="A2978" s="3">
        <v>44602</v>
      </c>
      <c r="B2978" s="77">
        <v>18338.05</v>
      </c>
      <c r="C2978" s="77">
        <v>2854.8725399999998</v>
      </c>
      <c r="D2978" s="77">
        <v>96.599800000000002</v>
      </c>
      <c r="E2978" s="77">
        <f t="shared" si="322"/>
        <v>-678.19090000000017</v>
      </c>
      <c r="F2978" s="77">
        <v>13.2773</v>
      </c>
      <c r="G2978" s="77">
        <v>-16.3306</v>
      </c>
      <c r="H2978">
        <v>0</v>
      </c>
      <c r="I2978" s="78">
        <v>18337</v>
      </c>
      <c r="J2978">
        <v>202202</v>
      </c>
      <c r="K2978" s="78">
        <v>18337</v>
      </c>
      <c r="L2978" s="77">
        <f t="shared" si="321"/>
        <v>-1.0499999999992724</v>
      </c>
      <c r="M2978" s="78">
        <v>-20559</v>
      </c>
      <c r="N2978" s="78">
        <v>-752.64169000000004</v>
      </c>
      <c r="O2978" s="78">
        <v>4832</v>
      </c>
      <c r="P2978" s="78">
        <v>44.285670000000003</v>
      </c>
      <c r="Q2978" s="144">
        <v>-19351</v>
      </c>
      <c r="R2978" s="78">
        <v>995</v>
      </c>
      <c r="S2978" s="78">
        <v>16907</v>
      </c>
      <c r="T2978" s="78">
        <v>6471</v>
      </c>
      <c r="U2978" s="78">
        <v>64036</v>
      </c>
      <c r="V2978" s="219">
        <v>-0.1010525329502155</v>
      </c>
      <c r="W2978" s="78">
        <v>449</v>
      </c>
      <c r="X2978" s="78">
        <v>449</v>
      </c>
      <c r="Y2978" s="78">
        <v>-2063</v>
      </c>
      <c r="Z2978" s="78">
        <v>-4802</v>
      </c>
      <c r="AA2978" s="78">
        <v>119.13</v>
      </c>
      <c r="AB2978" s="78">
        <v>129.41</v>
      </c>
      <c r="AC2978" s="78">
        <v>15004</v>
      </c>
      <c r="AD2978" s="104">
        <v>1.4537500000000001</v>
      </c>
      <c r="AE2978" s="78">
        <v>22032</v>
      </c>
      <c r="AF2978" s="104">
        <v>0.39373999999999998</v>
      </c>
      <c r="AG2978" s="78">
        <v>12217</v>
      </c>
      <c r="AH2978" s="104">
        <v>-7.6689999999999994E-2</v>
      </c>
      <c r="AI2978" s="78">
        <v>8220</v>
      </c>
      <c r="AJ2978" s="104">
        <v>9.5210000000000003E-2</v>
      </c>
      <c r="AK2978" s="78">
        <v>18500</v>
      </c>
      <c r="AL2978" s="78">
        <v>17000</v>
      </c>
      <c r="AM2978" s="8">
        <v>18350</v>
      </c>
      <c r="AN2978" s="78">
        <v>209</v>
      </c>
      <c r="AO2978" s="78">
        <v>19000</v>
      </c>
      <c r="AP2978" s="78">
        <v>17000</v>
      </c>
      <c r="AQ2978" s="78">
        <v>18300</v>
      </c>
      <c r="AR2978" s="78">
        <v>617</v>
      </c>
      <c r="AS2978" s="78">
        <v>18500</v>
      </c>
      <c r="AT2978" s="78">
        <v>17000</v>
      </c>
      <c r="AU2978" s="78">
        <v>18350</v>
      </c>
      <c r="AV2978" s="78">
        <v>209</v>
      </c>
      <c r="AW2978" s="77">
        <v>16.09</v>
      </c>
      <c r="AX2978" s="144">
        <f t="shared" si="316"/>
        <v>0.37</v>
      </c>
      <c r="AY2978" s="144">
        <f t="shared" si="317"/>
        <v>0.3</v>
      </c>
      <c r="AZ2978" s="144">
        <f t="shared" si="318"/>
        <v>0.19</v>
      </c>
      <c r="BA2978" s="54">
        <f t="shared" si="319"/>
        <v>23.066773054222701</v>
      </c>
      <c r="BB2978" s="54">
        <f t="shared" si="320"/>
        <v>13.36122694577729</v>
      </c>
    </row>
    <row r="2979" spans="1:54" x14ac:dyDescent="0.25">
      <c r="A2979" s="3">
        <v>44603</v>
      </c>
      <c r="B2979" s="77">
        <v>18310.939999999999</v>
      </c>
      <c r="C2979" s="77">
        <v>2652.5458600000002</v>
      </c>
      <c r="D2979" s="77">
        <v>44.2104</v>
      </c>
      <c r="E2979" s="77">
        <f t="shared" si="322"/>
        <v>-727.62900000000013</v>
      </c>
      <c r="F2979" s="77">
        <v>16.7744</v>
      </c>
      <c r="G2979" s="77">
        <v>-15.8752</v>
      </c>
      <c r="H2979">
        <v>0</v>
      </c>
      <c r="I2979" s="78">
        <v>18275</v>
      </c>
      <c r="J2979">
        <v>202202</v>
      </c>
      <c r="K2979" s="78">
        <v>18275</v>
      </c>
      <c r="L2979" s="77">
        <f t="shared" si="321"/>
        <v>-35.93999999999869</v>
      </c>
      <c r="M2979" s="78">
        <v>-19022</v>
      </c>
      <c r="N2979" s="78">
        <v>-694.24582999999996</v>
      </c>
      <c r="O2979" s="78">
        <v>-115</v>
      </c>
      <c r="P2979" s="78">
        <v>-1.05924</v>
      </c>
      <c r="Q2979" s="144">
        <v>-19050.75</v>
      </c>
      <c r="R2979" s="78">
        <v>-305</v>
      </c>
      <c r="S2979" s="78">
        <v>15762</v>
      </c>
      <c r="T2979" s="78">
        <v>2405</v>
      </c>
      <c r="U2979" s="78">
        <v>62724</v>
      </c>
      <c r="V2979" s="219">
        <v>-3.8342580192589758E-2</v>
      </c>
      <c r="W2979" s="78">
        <v>873</v>
      </c>
      <c r="X2979" s="78">
        <v>925</v>
      </c>
      <c r="Y2979" s="78">
        <v>-1500</v>
      </c>
      <c r="Z2979" s="78">
        <v>-5941</v>
      </c>
      <c r="AA2979" s="78">
        <v>118.85</v>
      </c>
      <c r="AB2979" s="78">
        <v>126.5</v>
      </c>
      <c r="AC2979" s="78">
        <v>15485</v>
      </c>
      <c r="AD2979" s="104">
        <v>1.2863899999999999</v>
      </c>
      <c r="AE2979" s="78">
        <v>34265</v>
      </c>
      <c r="AF2979" s="104">
        <v>0.75319999999999998</v>
      </c>
      <c r="AG2979" s="78">
        <v>14137</v>
      </c>
      <c r="AH2979" s="104">
        <v>7.9439999999999997E-2</v>
      </c>
      <c r="AI2979" s="78">
        <v>6564</v>
      </c>
      <c r="AJ2979" s="104">
        <v>-3.79E-3</v>
      </c>
      <c r="AK2979" s="78">
        <v>18500</v>
      </c>
      <c r="AL2979" s="78">
        <v>17000</v>
      </c>
      <c r="AM2979" s="8">
        <v>18250</v>
      </c>
      <c r="AN2979" s="78">
        <v>233</v>
      </c>
      <c r="AO2979" s="78">
        <v>19000</v>
      </c>
      <c r="AP2979" s="78">
        <v>17000</v>
      </c>
      <c r="AQ2979" s="78">
        <v>18200</v>
      </c>
      <c r="AR2979" s="78">
        <v>655</v>
      </c>
      <c r="AS2979" s="78">
        <v>18500</v>
      </c>
      <c r="AT2979" s="78">
        <v>17000</v>
      </c>
      <c r="AU2979" s="78">
        <v>18250</v>
      </c>
      <c r="AV2979" s="78">
        <v>233</v>
      </c>
      <c r="AW2979" s="77">
        <v>17.489999999999998</v>
      </c>
      <c r="AX2979" s="144">
        <f t="shared" si="316"/>
        <v>0.65</v>
      </c>
      <c r="AY2979" s="144">
        <f t="shared" si="317"/>
        <v>0.61</v>
      </c>
      <c r="AZ2979" s="144">
        <f t="shared" si="318"/>
        <v>0.45</v>
      </c>
      <c r="BA2979" s="54">
        <f t="shared" si="319"/>
        <v>23.003231189277535</v>
      </c>
      <c r="BB2979" s="54">
        <f t="shared" si="320"/>
        <v>13.633768810722458</v>
      </c>
    </row>
    <row r="2980" spans="1:54" x14ac:dyDescent="0.25">
      <c r="A2980" s="3">
        <v>44606</v>
      </c>
      <c r="B2980" s="77">
        <v>17997.669999999998</v>
      </c>
      <c r="C2980" s="77">
        <v>2699.2710099999999</v>
      </c>
      <c r="D2980" s="77">
        <v>-206.71799999999999</v>
      </c>
      <c r="E2980" s="77">
        <f t="shared" si="322"/>
        <v>-860.41120000000012</v>
      </c>
      <c r="F2980" s="77">
        <v>20.0001</v>
      </c>
      <c r="G2980" s="77">
        <v>-52.485699999999994</v>
      </c>
      <c r="H2980">
        <v>0</v>
      </c>
      <c r="I2980" s="78">
        <v>17977</v>
      </c>
      <c r="J2980">
        <v>202202</v>
      </c>
      <c r="K2980" s="78">
        <v>17977</v>
      </c>
      <c r="L2980" s="77">
        <f t="shared" si="321"/>
        <v>-20.669999999998254</v>
      </c>
      <c r="M2980" s="78">
        <v>-21145</v>
      </c>
      <c r="N2980" s="78">
        <v>-758.82243000000005</v>
      </c>
      <c r="O2980" s="78">
        <v>-3445</v>
      </c>
      <c r="P2980" s="78">
        <v>-30.946000000000002</v>
      </c>
      <c r="Q2980" s="144">
        <v>-22006.25</v>
      </c>
      <c r="R2980" s="78">
        <v>-1300</v>
      </c>
      <c r="S2980" s="78">
        <v>16732</v>
      </c>
      <c r="T2980" s="78">
        <v>-2793</v>
      </c>
      <c r="U2980" s="78">
        <v>60664</v>
      </c>
      <c r="V2980" s="219">
        <v>4.604048529605697E-2</v>
      </c>
      <c r="W2980" s="78">
        <v>-838</v>
      </c>
      <c r="X2980" s="78">
        <v>2613</v>
      </c>
      <c r="Y2980" s="78">
        <v>-1538</v>
      </c>
      <c r="Z2980" s="78">
        <v>-4370</v>
      </c>
      <c r="AA2980" s="78">
        <v>107.63</v>
      </c>
      <c r="AB2980" s="78">
        <v>101.86</v>
      </c>
      <c r="AC2980" s="78">
        <v>20021</v>
      </c>
      <c r="AD2980" s="104">
        <v>0.60135000000000005</v>
      </c>
      <c r="AE2980" s="78">
        <v>39280</v>
      </c>
      <c r="AF2980" s="104">
        <v>1.63744</v>
      </c>
      <c r="AG2980" s="78">
        <v>-1755</v>
      </c>
      <c r="AH2980" s="104">
        <v>0.43214000000000002</v>
      </c>
      <c r="AI2980" s="78">
        <v>13662</v>
      </c>
      <c r="AJ2980" s="104">
        <v>0.67220000000000002</v>
      </c>
      <c r="AK2980" s="78">
        <v>18200</v>
      </c>
      <c r="AL2980" s="78">
        <v>17000</v>
      </c>
      <c r="AM2980" s="8">
        <v>18000</v>
      </c>
      <c r="AN2980" s="78">
        <v>219</v>
      </c>
      <c r="AO2980" s="78">
        <v>19000</v>
      </c>
      <c r="AP2980" s="78">
        <v>17000</v>
      </c>
      <c r="AQ2980" s="78">
        <v>17900</v>
      </c>
      <c r="AR2980" s="78">
        <v>746</v>
      </c>
      <c r="AS2980" s="78">
        <v>18200</v>
      </c>
      <c r="AT2980" s="78">
        <v>17000</v>
      </c>
      <c r="AU2980" s="78">
        <v>18000</v>
      </c>
      <c r="AV2980" s="78">
        <v>219</v>
      </c>
      <c r="AW2980" s="77">
        <v>20.77</v>
      </c>
      <c r="AX2980" s="144">
        <f t="shared" si="316"/>
        <v>0.93</v>
      </c>
      <c r="AY2980" s="144">
        <f t="shared" si="317"/>
        <v>0.95</v>
      </c>
      <c r="AZ2980" s="144">
        <f t="shared" si="318"/>
        <v>0.85</v>
      </c>
      <c r="BA2980" s="54">
        <f t="shared" si="319"/>
        <v>23.246194748198882</v>
      </c>
      <c r="BB2980" s="54">
        <f t="shared" si="320"/>
        <v>13.840805251801109</v>
      </c>
    </row>
    <row r="2981" spans="1:54" x14ac:dyDescent="0.25">
      <c r="A2981" s="3">
        <v>44607</v>
      </c>
      <c r="B2981" s="77">
        <v>17951.810000000001</v>
      </c>
      <c r="C2981" s="77">
        <v>2359.9140200000002</v>
      </c>
      <c r="D2981" s="77">
        <v>-162.3638</v>
      </c>
      <c r="E2981" s="77">
        <f t="shared" si="322"/>
        <v>-890.39660000000003</v>
      </c>
      <c r="F2981" s="77">
        <v>19.889800000000001</v>
      </c>
      <c r="G2981" s="77">
        <v>-39.967399999999998</v>
      </c>
      <c r="H2981">
        <v>0</v>
      </c>
      <c r="I2981" s="78">
        <v>17953</v>
      </c>
      <c r="J2981">
        <v>202202</v>
      </c>
      <c r="K2981" s="78">
        <v>17953</v>
      </c>
      <c r="L2981" s="77">
        <f t="shared" si="321"/>
        <v>1.1899999999986903</v>
      </c>
      <c r="M2981" s="78">
        <v>-16391</v>
      </c>
      <c r="N2981" s="78">
        <v>-587.12147000000004</v>
      </c>
      <c r="O2981" s="78">
        <v>-1318</v>
      </c>
      <c r="P2981" s="78">
        <v>-11.82151</v>
      </c>
      <c r="Q2981" s="144">
        <v>-16720.5</v>
      </c>
      <c r="R2981" s="78">
        <v>-1508</v>
      </c>
      <c r="S2981" s="78">
        <v>14206</v>
      </c>
      <c r="T2981" s="78">
        <v>-601</v>
      </c>
      <c r="U2981" s="78">
        <v>58620</v>
      </c>
      <c r="V2981" s="219">
        <v>1.0252473558512453E-2</v>
      </c>
      <c r="W2981" s="78">
        <v>-454</v>
      </c>
      <c r="X2981" s="78">
        <v>-454</v>
      </c>
      <c r="Y2981" s="78">
        <v>-2135</v>
      </c>
      <c r="Z2981" s="78">
        <v>-2159</v>
      </c>
      <c r="AA2981" s="78">
        <v>108.56</v>
      </c>
      <c r="AB2981" s="78">
        <v>105.99</v>
      </c>
      <c r="AC2981" s="78">
        <v>19499</v>
      </c>
      <c r="AD2981" s="104">
        <v>0.31662000000000001</v>
      </c>
      <c r="AE2981" s="78">
        <v>44375</v>
      </c>
      <c r="AF2981" s="104">
        <v>1.7718499999999999</v>
      </c>
      <c r="AG2981" s="78">
        <v>5871</v>
      </c>
      <c r="AH2981" s="104">
        <v>1.0056799999999999</v>
      </c>
      <c r="AI2981" s="78">
        <v>-954</v>
      </c>
      <c r="AJ2981" s="104">
        <v>9.5610000000000001E-2</v>
      </c>
      <c r="AK2981" s="78">
        <v>18200</v>
      </c>
      <c r="AL2981" s="78">
        <v>17000</v>
      </c>
      <c r="AM2981" s="8">
        <v>17950</v>
      </c>
      <c r="AN2981" s="78">
        <v>153</v>
      </c>
      <c r="AO2981" s="78">
        <v>19000</v>
      </c>
      <c r="AP2981" s="78">
        <v>17000</v>
      </c>
      <c r="AQ2981" s="78">
        <v>17900</v>
      </c>
      <c r="AR2981" s="78">
        <v>747</v>
      </c>
      <c r="AS2981" s="78">
        <v>18200</v>
      </c>
      <c r="AT2981" s="78">
        <v>17000</v>
      </c>
      <c r="AU2981" s="78">
        <v>17950</v>
      </c>
      <c r="AV2981" s="78">
        <v>153</v>
      </c>
      <c r="AW2981" s="77">
        <v>21.32</v>
      </c>
      <c r="AX2981" s="144">
        <f t="shared" si="316"/>
        <v>0.93</v>
      </c>
      <c r="AY2981" s="144">
        <f t="shared" si="317"/>
        <v>0.95</v>
      </c>
      <c r="AZ2981" s="144">
        <f t="shared" si="318"/>
        <v>0.85</v>
      </c>
      <c r="BA2981" s="54">
        <f t="shared" si="319"/>
        <v>23.567128718478749</v>
      </c>
      <c r="BB2981" s="54">
        <f t="shared" si="320"/>
        <v>13.88287128152124</v>
      </c>
    </row>
    <row r="2982" spans="1:54" x14ac:dyDescent="0.25">
      <c r="A2982" s="3">
        <v>44608</v>
      </c>
      <c r="B2982" s="77">
        <v>18231.47</v>
      </c>
      <c r="C2982" s="77">
        <v>2726.3297299999999</v>
      </c>
      <c r="D2982" s="77">
        <v>84.652000000000001</v>
      </c>
      <c r="E2982" s="77">
        <f t="shared" si="322"/>
        <v>-752.90210000000013</v>
      </c>
      <c r="F2982" s="77">
        <v>22.373800000000003</v>
      </c>
      <c r="G2982" s="77">
        <v>10.0436</v>
      </c>
      <c r="H2982" t="s">
        <v>2073</v>
      </c>
      <c r="I2982" s="78">
        <v>18207</v>
      </c>
      <c r="J2982">
        <v>202203</v>
      </c>
      <c r="K2982" s="78">
        <v>18213</v>
      </c>
      <c r="L2982" s="77">
        <f t="shared" si="321"/>
        <v>-18.470000000001164</v>
      </c>
      <c r="M2982" s="78">
        <v>-15424</v>
      </c>
      <c r="N2982" s="78">
        <v>-561.27323999999999</v>
      </c>
      <c r="O2982" s="78">
        <v>2953</v>
      </c>
      <c r="P2982" s="78">
        <v>26.896329999999999</v>
      </c>
      <c r="Q2982" s="144">
        <v>-14685.75</v>
      </c>
      <c r="R2982" s="78">
        <v>-1501</v>
      </c>
      <c r="S2982" s="78">
        <v>14004</v>
      </c>
      <c r="T2982" s="78">
        <v>4675</v>
      </c>
      <c r="U2982" s="78">
        <v>40262</v>
      </c>
      <c r="V2982" s="219">
        <v>-0.11611445035020615</v>
      </c>
      <c r="W2982" s="78">
        <v>-974</v>
      </c>
      <c r="X2982" s="78">
        <v>-974</v>
      </c>
      <c r="Y2982" s="78">
        <v>-539</v>
      </c>
      <c r="Z2982" s="78">
        <v>-3180</v>
      </c>
      <c r="AA2982" s="78">
        <v>106.54</v>
      </c>
      <c r="AB2982" s="78">
        <v>125.61</v>
      </c>
      <c r="AC2982" s="78">
        <v>6690</v>
      </c>
      <c r="AD2982" s="104">
        <v>0.39084000000000002</v>
      </c>
      <c r="AE2982" s="78">
        <v>33559</v>
      </c>
      <c r="AF2982" s="104">
        <v>1.3430800000000001</v>
      </c>
      <c r="AG2982" s="78">
        <v>19386</v>
      </c>
      <c r="AH2982" s="104">
        <v>2.1277499999999998</v>
      </c>
      <c r="AI2982" s="78">
        <v>-191</v>
      </c>
      <c r="AJ2982" s="104">
        <v>-0.23888000000000001</v>
      </c>
      <c r="AK2982" s="78">
        <v>19000</v>
      </c>
      <c r="AL2982" s="78">
        <v>17000</v>
      </c>
      <c r="AM2982" s="8">
        <v>18200</v>
      </c>
      <c r="AN2982" s="78">
        <v>642</v>
      </c>
      <c r="AO2982" s="78">
        <v>18500</v>
      </c>
      <c r="AP2982" s="78">
        <v>15000</v>
      </c>
      <c r="AQ2982" s="78">
        <v>18200</v>
      </c>
      <c r="AR2982" s="78">
        <v>1001</v>
      </c>
      <c r="AS2982" s="78">
        <v>18500</v>
      </c>
      <c r="AT2982" s="78">
        <v>16800</v>
      </c>
      <c r="AU2982" s="78">
        <v>18250</v>
      </c>
      <c r="AV2982" s="78">
        <v>290</v>
      </c>
      <c r="AW2982" s="77">
        <v>18.399999999999999</v>
      </c>
      <c r="AX2982" s="144">
        <f t="shared" si="316"/>
        <v>0.68</v>
      </c>
      <c r="AY2982" s="144">
        <f t="shared" si="317"/>
        <v>0.69</v>
      </c>
      <c r="AZ2982" s="144">
        <f t="shared" si="318"/>
        <v>0.54</v>
      </c>
      <c r="BA2982" s="54">
        <f t="shared" si="319"/>
        <v>23.551618172075649</v>
      </c>
      <c r="BB2982" s="54">
        <f t="shared" si="320"/>
        <v>14.088381827924337</v>
      </c>
    </row>
    <row r="2983" spans="1:54" x14ac:dyDescent="0.25">
      <c r="A2983" s="3">
        <v>44609</v>
      </c>
      <c r="B2983" s="77">
        <v>18268.57</v>
      </c>
      <c r="C2983" s="77">
        <v>3091.5995200000002</v>
      </c>
      <c r="D2983" s="77">
        <v>156.59829999999999</v>
      </c>
      <c r="E2983" s="77">
        <f t="shared" si="322"/>
        <v>-618.6563000000001</v>
      </c>
      <c r="F2983" s="77">
        <v>25.592199999999998</v>
      </c>
      <c r="G2983" s="77">
        <v>19.127300000000002</v>
      </c>
      <c r="H2983">
        <v>0</v>
      </c>
      <c r="I2983" s="78">
        <v>18243</v>
      </c>
      <c r="J2983">
        <v>202203</v>
      </c>
      <c r="K2983" s="78">
        <v>18243</v>
      </c>
      <c r="L2983" s="77">
        <f t="shared" si="321"/>
        <v>-25.569999999999709</v>
      </c>
      <c r="M2983" s="78">
        <v>-16447</v>
      </c>
      <c r="N2983" s="78">
        <v>-599.43741</v>
      </c>
      <c r="O2983" s="78">
        <v>-2194</v>
      </c>
      <c r="P2983" s="78">
        <v>-19.992159999999998</v>
      </c>
      <c r="Q2983" s="144">
        <v>-16995.5</v>
      </c>
      <c r="R2983" s="78">
        <v>-1525</v>
      </c>
      <c r="S2983" s="78">
        <v>14176</v>
      </c>
      <c r="T2983" s="78">
        <v>-476</v>
      </c>
      <c r="U2983" s="78">
        <v>49429</v>
      </c>
      <c r="V2983" s="219">
        <v>9.6299743065811575E-3</v>
      </c>
      <c r="W2983" s="78">
        <v>-514</v>
      </c>
      <c r="X2983" s="78">
        <v>-3264</v>
      </c>
      <c r="Y2983" s="78">
        <v>-2141</v>
      </c>
      <c r="Z2983" s="78">
        <v>-4853</v>
      </c>
      <c r="AA2983" s="78">
        <v>119.95</v>
      </c>
      <c r="AB2983" s="78">
        <v>122.85</v>
      </c>
      <c r="AC2983" s="78">
        <v>8411</v>
      </c>
      <c r="AD2983" s="104">
        <v>0.71060000000000001</v>
      </c>
      <c r="AE2983" s="78">
        <v>39072</v>
      </c>
      <c r="AF2983" s="104">
        <v>1.8877200000000001</v>
      </c>
      <c r="AG2983" s="78">
        <v>31394</v>
      </c>
      <c r="AH2983" s="104">
        <v>1.1138300000000001</v>
      </c>
      <c r="AI2983" s="78">
        <v>4808</v>
      </c>
      <c r="AJ2983" s="104">
        <v>-0.73050999999999999</v>
      </c>
      <c r="AK2983" s="78">
        <v>19000</v>
      </c>
      <c r="AL2983" s="78">
        <v>17000</v>
      </c>
      <c r="AM2983" s="8">
        <v>18200</v>
      </c>
      <c r="AN2983" s="78">
        <v>669</v>
      </c>
      <c r="AO2983" s="78">
        <v>18500</v>
      </c>
      <c r="AP2983" s="78">
        <v>15000</v>
      </c>
      <c r="AQ2983" s="78">
        <v>18200</v>
      </c>
      <c r="AR2983" s="78">
        <v>1050</v>
      </c>
      <c r="AS2983" s="78">
        <v>18600</v>
      </c>
      <c r="AT2983" s="78">
        <v>17800</v>
      </c>
      <c r="AU2983" s="78">
        <v>18250</v>
      </c>
      <c r="AV2983" s="78">
        <v>275</v>
      </c>
      <c r="AW2983" s="77">
        <v>19.11</v>
      </c>
      <c r="AX2983" s="144">
        <f t="shared" ref="AX2983:AX3046" si="323">PERCENTRANK(AW2954:AW2983,AW2983,2)</f>
        <v>0.68</v>
      </c>
      <c r="AY2983" s="144">
        <f t="shared" ref="AY2983:AY3046" si="324">PERCENTRANK(AW2934:AW2983,AW2983,2)</f>
        <v>0.73</v>
      </c>
      <c r="AZ2983" s="144">
        <f t="shared" ref="AZ2983:AZ3046" si="325">PERCENTRANK(AW2884:AW2983,AW2983,2)</f>
        <v>0.6</v>
      </c>
      <c r="BA2983" s="54">
        <f t="shared" ref="BA2983:BA3046" si="326">AVERAGE(AW2964:AW2983)+2*_xlfn.STDEV.S(AW2964:AW2983)</f>
        <v>23.5757577969366</v>
      </c>
      <c r="BB2983" s="54">
        <f t="shared" ref="BB2983:BB3046" si="327">AVERAGE(AW2964:AW2983)-2*_xlfn.STDEV.S(AW2964:AW2983)</f>
        <v>14.285242203063396</v>
      </c>
    </row>
    <row r="2984" spans="1:54" x14ac:dyDescent="0.25">
      <c r="A2984" s="3">
        <v>44610</v>
      </c>
      <c r="B2984" s="77">
        <v>18232.349999999999</v>
      </c>
      <c r="C2984" s="77">
        <v>3067.1821399999999</v>
      </c>
      <c r="D2984" s="77">
        <v>64.718000000000004</v>
      </c>
      <c r="E2984" s="77">
        <f t="shared" si="322"/>
        <v>-681.4822999999999</v>
      </c>
      <c r="F2984" s="77">
        <v>11.932</v>
      </c>
      <c r="G2984" s="77">
        <v>10.639800000000001</v>
      </c>
      <c r="H2984">
        <v>0</v>
      </c>
      <c r="I2984" s="78">
        <v>18226</v>
      </c>
      <c r="J2984">
        <v>202203</v>
      </c>
      <c r="K2984" s="78">
        <v>18226</v>
      </c>
      <c r="L2984" s="77">
        <f t="shared" si="321"/>
        <v>-6.3499999999985448</v>
      </c>
      <c r="M2984" s="78">
        <v>-17209</v>
      </c>
      <c r="N2984" s="78">
        <v>-626.61306999999999</v>
      </c>
      <c r="O2984" s="78">
        <v>-3942</v>
      </c>
      <c r="P2984" s="78">
        <v>-35.898899999999998</v>
      </c>
      <c r="Q2984" s="144">
        <v>-18194.5</v>
      </c>
      <c r="R2984" s="78">
        <v>-1569</v>
      </c>
      <c r="S2984" s="78">
        <v>14336</v>
      </c>
      <c r="T2984" s="78">
        <v>-3175</v>
      </c>
      <c r="U2984" s="78">
        <v>53926</v>
      </c>
      <c r="V2984" s="219">
        <v>5.8876979564588511E-2</v>
      </c>
      <c r="W2984" s="78">
        <v>594</v>
      </c>
      <c r="X2984" s="78">
        <v>594</v>
      </c>
      <c r="Y2984" s="78">
        <v>-2532</v>
      </c>
      <c r="Z2984" s="78">
        <v>-5096</v>
      </c>
      <c r="AA2984" s="78">
        <v>124.03</v>
      </c>
      <c r="AB2984" s="78">
        <v>128.18</v>
      </c>
      <c r="AC2984" s="78">
        <v>9623</v>
      </c>
      <c r="AD2984" s="104">
        <v>0.63783000000000001</v>
      </c>
      <c r="AE2984" s="78">
        <v>41984</v>
      </c>
      <c r="AF2984" s="104">
        <v>2.1203799999999999</v>
      </c>
      <c r="AG2984" s="78">
        <v>29789</v>
      </c>
      <c r="AH2984" s="104">
        <v>1.06508</v>
      </c>
      <c r="AI2984" s="78">
        <v>5274</v>
      </c>
      <c r="AJ2984" s="104">
        <v>-0.83233000000000001</v>
      </c>
      <c r="AK2984" s="78">
        <v>19000</v>
      </c>
      <c r="AL2984" s="78">
        <v>17000</v>
      </c>
      <c r="AM2984" s="8">
        <v>18200</v>
      </c>
      <c r="AN2984" s="78">
        <v>648</v>
      </c>
      <c r="AO2984" s="78">
        <v>18300</v>
      </c>
      <c r="AP2984" s="78">
        <v>17500</v>
      </c>
      <c r="AQ2984" s="78">
        <v>18200</v>
      </c>
      <c r="AR2984" s="78">
        <v>1030</v>
      </c>
      <c r="AS2984" s="78">
        <v>18600</v>
      </c>
      <c r="AT2984" s="78">
        <v>18000</v>
      </c>
      <c r="AU2984" s="78">
        <v>18250</v>
      </c>
      <c r="AV2984" s="78">
        <v>247</v>
      </c>
      <c r="AW2984" s="77">
        <v>19.309999999999999</v>
      </c>
      <c r="AX2984" s="144">
        <f t="shared" si="323"/>
        <v>0.72</v>
      </c>
      <c r="AY2984" s="144">
        <f t="shared" si="324"/>
        <v>0.79</v>
      </c>
      <c r="AZ2984" s="144">
        <f t="shared" si="325"/>
        <v>0.66</v>
      </c>
      <c r="BA2984" s="54">
        <f t="shared" si="326"/>
        <v>23.54851652328842</v>
      </c>
      <c r="BB2984" s="54">
        <f t="shared" si="327"/>
        <v>14.626483476711575</v>
      </c>
    </row>
    <row r="2985" spans="1:54" x14ac:dyDescent="0.25">
      <c r="A2985" s="3">
        <v>44613</v>
      </c>
      <c r="B2985" s="77">
        <v>18221.490000000002</v>
      </c>
      <c r="C2985" s="77">
        <v>2975.8663999999999</v>
      </c>
      <c r="D2985" s="77">
        <v>-112.21250000000001</v>
      </c>
      <c r="E2985" s="77">
        <f t="shared" si="322"/>
        <v>-968.07530000000008</v>
      </c>
      <c r="F2985" s="77">
        <v>20.1006</v>
      </c>
      <c r="G2985" s="77">
        <v>1.5263</v>
      </c>
      <c r="H2985">
        <v>0</v>
      </c>
      <c r="I2985" s="78">
        <v>18210</v>
      </c>
      <c r="J2985">
        <v>202203</v>
      </c>
      <c r="K2985" s="78">
        <v>18210</v>
      </c>
      <c r="L2985" s="77">
        <f t="shared" si="321"/>
        <v>-11.490000000001601</v>
      </c>
      <c r="M2985" s="78">
        <v>-19484</v>
      </c>
      <c r="N2985" s="78">
        <v>-708.91405999999995</v>
      </c>
      <c r="O2985" s="78">
        <v>-4757</v>
      </c>
      <c r="P2985" s="78">
        <v>-43.291359999999997</v>
      </c>
      <c r="Q2985" s="144">
        <v>-20673.25</v>
      </c>
      <c r="R2985" s="78">
        <v>-1523</v>
      </c>
      <c r="S2985" s="78">
        <v>14874</v>
      </c>
      <c r="T2985" s="78">
        <v>-4990</v>
      </c>
      <c r="U2985" s="78">
        <v>53730</v>
      </c>
      <c r="V2985" s="219">
        <v>9.2871766238600412E-2</v>
      </c>
      <c r="W2985" s="78">
        <v>-384</v>
      </c>
      <c r="X2985" s="78">
        <v>-3134</v>
      </c>
      <c r="Y2985" s="78">
        <v>-3193</v>
      </c>
      <c r="Z2985" s="78">
        <v>-7197</v>
      </c>
      <c r="AA2985" s="78">
        <v>118.92</v>
      </c>
      <c r="AB2985" s="78">
        <v>124.6</v>
      </c>
      <c r="AC2985" s="78">
        <v>8781</v>
      </c>
      <c r="AD2985" s="104">
        <v>0.70994999999999997</v>
      </c>
      <c r="AE2985" s="78">
        <v>42265</v>
      </c>
      <c r="AF2985" s="104">
        <v>2.1044700000000001</v>
      </c>
      <c r="AG2985" s="78">
        <v>25149</v>
      </c>
      <c r="AH2985" s="104">
        <v>0.79281999999999997</v>
      </c>
      <c r="AI2985" s="78">
        <v>11002</v>
      </c>
      <c r="AJ2985" s="104">
        <v>-0.77754000000000001</v>
      </c>
      <c r="AK2985" s="78">
        <v>19000</v>
      </c>
      <c r="AL2985" s="78">
        <v>17000</v>
      </c>
      <c r="AM2985" s="8">
        <v>18200</v>
      </c>
      <c r="AN2985" s="78">
        <v>624</v>
      </c>
      <c r="AO2985" s="78">
        <v>18300</v>
      </c>
      <c r="AP2985" s="78">
        <v>17500</v>
      </c>
      <c r="AQ2985" s="78">
        <v>18200</v>
      </c>
      <c r="AR2985" s="78">
        <v>1020</v>
      </c>
      <c r="AS2985" s="78">
        <v>18500</v>
      </c>
      <c r="AT2985" s="78">
        <v>17900</v>
      </c>
      <c r="AU2985" s="78">
        <v>18250</v>
      </c>
      <c r="AV2985" s="78">
        <v>188</v>
      </c>
      <c r="AW2985" s="77">
        <v>20.03</v>
      </c>
      <c r="AX2985" s="144">
        <f t="shared" si="323"/>
        <v>0.82</v>
      </c>
      <c r="AY2985" s="144">
        <f t="shared" si="324"/>
        <v>0.87</v>
      </c>
      <c r="AZ2985" s="144">
        <f t="shared" si="325"/>
        <v>0.77</v>
      </c>
      <c r="BA2985" s="54">
        <f t="shared" si="326"/>
        <v>23.514080305401873</v>
      </c>
      <c r="BB2985" s="54">
        <f t="shared" si="327"/>
        <v>15.069919694598131</v>
      </c>
    </row>
    <row r="2986" spans="1:54" x14ac:dyDescent="0.25">
      <c r="A2986" s="3">
        <v>44614</v>
      </c>
      <c r="B2986" s="77">
        <v>17969.29</v>
      </c>
      <c r="C2986" s="77">
        <v>3428.4951799999999</v>
      </c>
      <c r="D2986" s="77">
        <v>-386.61089999999996</v>
      </c>
      <c r="E2986" s="77">
        <f t="shared" si="322"/>
        <v>-1507.5115999999998</v>
      </c>
      <c r="F2986" s="77">
        <v>39.513600000000004</v>
      </c>
      <c r="G2986" s="77">
        <v>-93.911699999999996</v>
      </c>
      <c r="H2986">
        <v>0</v>
      </c>
      <c r="I2986" s="78">
        <v>17878</v>
      </c>
      <c r="J2986">
        <v>202203</v>
      </c>
      <c r="K2986" s="78">
        <v>17878</v>
      </c>
      <c r="L2986" s="77">
        <f t="shared" si="321"/>
        <v>-91.290000000000873</v>
      </c>
      <c r="M2986" s="78">
        <v>-19803</v>
      </c>
      <c r="N2986" s="78">
        <v>-707.33581000000004</v>
      </c>
      <c r="O2986" s="78">
        <v>-12280</v>
      </c>
      <c r="P2986" s="78">
        <v>-109.75183</v>
      </c>
      <c r="Q2986" s="144">
        <v>-22873</v>
      </c>
      <c r="R2986" s="78">
        <v>-2489</v>
      </c>
      <c r="S2986" s="78">
        <v>15462</v>
      </c>
      <c r="T2986" s="78">
        <v>-11365</v>
      </c>
      <c r="U2986" s="78">
        <v>58186</v>
      </c>
      <c r="V2986" s="219">
        <v>0.19532189873852818</v>
      </c>
      <c r="W2986" s="78">
        <v>-1291</v>
      </c>
      <c r="X2986" s="78">
        <v>-1291</v>
      </c>
      <c r="Y2986" s="78">
        <v>-2474</v>
      </c>
      <c r="Z2986" s="78">
        <v>-5152</v>
      </c>
      <c r="AA2986" s="78">
        <v>101.24</v>
      </c>
      <c r="AB2986" s="78">
        <v>107.03</v>
      </c>
      <c r="AC2986" s="78">
        <v>9111</v>
      </c>
      <c r="AD2986" s="104">
        <v>0.69532000000000005</v>
      </c>
      <c r="AE2986" s="78">
        <v>41816</v>
      </c>
      <c r="AF2986" s="104">
        <v>3.5602100000000001</v>
      </c>
      <c r="AG2986" s="78">
        <v>14092</v>
      </c>
      <c r="AH2986" s="104">
        <v>0.51929000000000003</v>
      </c>
      <c r="AI2986" s="78">
        <v>15317</v>
      </c>
      <c r="AJ2986" s="104">
        <v>-0.58089999999999997</v>
      </c>
      <c r="AK2986" s="78">
        <v>19000</v>
      </c>
      <c r="AL2986" s="78">
        <v>17000</v>
      </c>
      <c r="AM2986" s="8">
        <v>17900</v>
      </c>
      <c r="AN2986" s="78">
        <v>699</v>
      </c>
      <c r="AO2986" s="78">
        <v>18300</v>
      </c>
      <c r="AP2986" s="78">
        <v>17500</v>
      </c>
      <c r="AQ2986" s="78">
        <v>17800</v>
      </c>
      <c r="AR2986" s="78">
        <v>1145</v>
      </c>
      <c r="AS2986" s="78">
        <v>18200</v>
      </c>
      <c r="AT2986" s="78">
        <v>17800</v>
      </c>
      <c r="AU2986" s="78">
        <v>17900</v>
      </c>
      <c r="AV2986" s="78">
        <v>166</v>
      </c>
      <c r="AW2986" s="77">
        <v>22.25</v>
      </c>
      <c r="AX2986" s="144">
        <f t="shared" si="323"/>
        <v>0.93</v>
      </c>
      <c r="AY2986" s="144">
        <f t="shared" si="324"/>
        <v>0.95</v>
      </c>
      <c r="AZ2986" s="144">
        <f t="shared" si="325"/>
        <v>0.86</v>
      </c>
      <c r="BA2986" s="54">
        <f t="shared" si="326"/>
        <v>23.825991649759768</v>
      </c>
      <c r="BB2986" s="54">
        <f t="shared" si="327"/>
        <v>15.287008350240232</v>
      </c>
    </row>
    <row r="2987" spans="1:54" x14ac:dyDescent="0.25">
      <c r="A2987" s="3">
        <v>44615</v>
      </c>
      <c r="B2987" s="77">
        <v>18055.73</v>
      </c>
      <c r="C2987" s="77">
        <v>2729.4198500000002</v>
      </c>
      <c r="D2987" s="77">
        <v>-121.8194</v>
      </c>
      <c r="E2987" s="77">
        <f t="shared" si="322"/>
        <v>-1693.8578</v>
      </c>
      <c r="F2987" s="77">
        <v>20.872299999999999</v>
      </c>
      <c r="G2987" s="77">
        <v>-3.6661999999999999</v>
      </c>
      <c r="H2987" t="s">
        <v>2074</v>
      </c>
      <c r="I2987" s="78">
        <v>18042</v>
      </c>
      <c r="J2987">
        <v>202203</v>
      </c>
      <c r="K2987" s="78">
        <v>18042</v>
      </c>
      <c r="L2987" s="77">
        <f t="shared" si="321"/>
        <v>-13.729999999999563</v>
      </c>
      <c r="M2987" s="78">
        <v>-17119</v>
      </c>
      <c r="N2987" s="78">
        <v>-616.80677000000003</v>
      </c>
      <c r="O2987" s="78">
        <v>-7041</v>
      </c>
      <c r="P2987" s="78">
        <v>-63.486440000000002</v>
      </c>
      <c r="Q2987" s="144">
        <v>-18879.25</v>
      </c>
      <c r="R2987" s="78">
        <v>-2141</v>
      </c>
      <c r="S2987" s="78">
        <v>14797</v>
      </c>
      <c r="T2987" s="78">
        <v>-5795</v>
      </c>
      <c r="U2987" s="78">
        <v>53603</v>
      </c>
      <c r="V2987" s="219">
        <v>0.10810962073018301</v>
      </c>
      <c r="W2987" s="78">
        <v>-354</v>
      </c>
      <c r="X2987" s="78">
        <v>-3104</v>
      </c>
      <c r="Y2987" s="78">
        <v>-2618</v>
      </c>
      <c r="Z2987" s="78">
        <v>-3362</v>
      </c>
      <c r="AA2987" s="78">
        <v>110.61</v>
      </c>
      <c r="AB2987" s="78">
        <v>124.12</v>
      </c>
      <c r="AC2987" s="78">
        <v>9865</v>
      </c>
      <c r="AD2987" s="104">
        <v>0.69338999999999995</v>
      </c>
      <c r="AE2987" s="78">
        <v>29568</v>
      </c>
      <c r="AF2987" s="104">
        <v>2.4912200000000002</v>
      </c>
      <c r="AG2987" s="78">
        <v>23923</v>
      </c>
      <c r="AH2987" s="104">
        <v>0.56772</v>
      </c>
      <c r="AI2987" s="78">
        <v>10980</v>
      </c>
      <c r="AJ2987" s="104">
        <v>-0.86372000000000004</v>
      </c>
      <c r="AK2987" s="78">
        <v>19000</v>
      </c>
      <c r="AL2987" s="78">
        <v>17000</v>
      </c>
      <c r="AM2987" s="8">
        <v>18000</v>
      </c>
      <c r="AN2987" s="78">
        <v>591</v>
      </c>
      <c r="AO2987" s="78">
        <v>18300</v>
      </c>
      <c r="AP2987" s="78">
        <v>17000</v>
      </c>
      <c r="AQ2987" s="78">
        <v>18000</v>
      </c>
      <c r="AR2987" s="78">
        <v>1040</v>
      </c>
      <c r="AS2987" s="78">
        <v>18400</v>
      </c>
      <c r="AT2987" s="78">
        <v>17900</v>
      </c>
      <c r="AU2987" s="78">
        <v>18050</v>
      </c>
      <c r="AV2987" s="78">
        <v>293</v>
      </c>
      <c r="AW2987" s="77">
        <v>20.07</v>
      </c>
      <c r="AX2987" s="144">
        <f t="shared" si="323"/>
        <v>0.79</v>
      </c>
      <c r="AY2987" s="144">
        <f t="shared" si="324"/>
        <v>0.87</v>
      </c>
      <c r="AZ2987" s="144">
        <f t="shared" si="325"/>
        <v>0.78</v>
      </c>
      <c r="BA2987" s="54">
        <f t="shared" si="326"/>
        <v>23.801606684762607</v>
      </c>
      <c r="BB2987" s="54">
        <f t="shared" si="327"/>
        <v>15.627393315237395</v>
      </c>
    </row>
    <row r="2988" spans="1:54" x14ac:dyDescent="0.25">
      <c r="A2988" s="3">
        <v>44616</v>
      </c>
      <c r="B2988" s="77">
        <v>17594.55</v>
      </c>
      <c r="C2988" s="77">
        <v>4430.1703699999998</v>
      </c>
      <c r="D2988" s="77">
        <v>-534.49540000000002</v>
      </c>
      <c r="E2988" s="77">
        <f t="shared" si="322"/>
        <v>-2159.7379000000001</v>
      </c>
      <c r="F2988" s="77">
        <v>51.886299999999999</v>
      </c>
      <c r="G2988" s="77">
        <v>-126.4761</v>
      </c>
      <c r="H2988">
        <v>0</v>
      </c>
      <c r="I2988" s="78">
        <v>17516</v>
      </c>
      <c r="J2988">
        <v>202203</v>
      </c>
      <c r="K2988" s="78">
        <v>17516</v>
      </c>
      <c r="L2988" s="77">
        <f t="shared" si="321"/>
        <v>-78.549999999999272</v>
      </c>
      <c r="M2988" s="78">
        <v>-19969</v>
      </c>
      <c r="N2988" s="78">
        <v>-698.43334000000004</v>
      </c>
      <c r="O2988" s="78">
        <v>-13421</v>
      </c>
      <c r="P2988" s="78">
        <v>-117.48712999999999</v>
      </c>
      <c r="Q2988" s="144">
        <v>-23324.25</v>
      </c>
      <c r="R2988" s="78">
        <v>-3272</v>
      </c>
      <c r="S2988" s="78">
        <v>15466</v>
      </c>
      <c r="T2988" s="78">
        <v>-15242</v>
      </c>
      <c r="U2988" s="78">
        <v>69154</v>
      </c>
      <c r="V2988" s="219">
        <v>0.22040662868380714</v>
      </c>
      <c r="W2988" s="78">
        <v>-789</v>
      </c>
      <c r="X2988" s="78">
        <v>-789</v>
      </c>
      <c r="Y2988" s="78">
        <v>-2185</v>
      </c>
      <c r="Z2988" s="78">
        <v>-6526</v>
      </c>
      <c r="AA2988" s="78">
        <v>109.3</v>
      </c>
      <c r="AB2988" s="78">
        <v>103.29</v>
      </c>
      <c r="AC2988" s="78">
        <v>10208</v>
      </c>
      <c r="AD2988" s="104">
        <v>0.64000999999999997</v>
      </c>
      <c r="AE2988" s="78">
        <v>38272</v>
      </c>
      <c r="AF2988" s="104">
        <v>5.6245000000000003</v>
      </c>
      <c r="AG2988" s="78">
        <v>17381</v>
      </c>
      <c r="AH2988" s="104">
        <v>0.20962</v>
      </c>
      <c r="AI2988" s="78">
        <v>15888</v>
      </c>
      <c r="AJ2988" s="104">
        <v>-1.36795</v>
      </c>
      <c r="AK2988" s="78">
        <v>18500</v>
      </c>
      <c r="AL2988" s="78">
        <v>17000</v>
      </c>
      <c r="AM2988" s="8">
        <v>17500</v>
      </c>
      <c r="AN2988" s="78">
        <v>749</v>
      </c>
      <c r="AO2988" s="78">
        <v>18300</v>
      </c>
      <c r="AP2988" s="78">
        <v>17000</v>
      </c>
      <c r="AQ2988" s="78">
        <v>17500</v>
      </c>
      <c r="AR2988" s="78">
        <v>1165</v>
      </c>
      <c r="AS2988" s="78">
        <v>18000</v>
      </c>
      <c r="AT2988" s="78">
        <v>16600</v>
      </c>
      <c r="AU2988" s="78">
        <v>17550</v>
      </c>
      <c r="AV2988" s="78">
        <v>393</v>
      </c>
      <c r="AW2988" s="77">
        <v>24.58</v>
      </c>
      <c r="AX2988" s="144">
        <f t="shared" si="323"/>
        <v>1</v>
      </c>
      <c r="AY2988" s="144">
        <f t="shared" si="324"/>
        <v>1</v>
      </c>
      <c r="AZ2988" s="144">
        <f t="shared" si="325"/>
        <v>0.95</v>
      </c>
      <c r="BA2988" s="54">
        <f t="shared" si="326"/>
        <v>24.582360698166248</v>
      </c>
      <c r="BB2988" s="54">
        <f t="shared" si="327"/>
        <v>15.50763930183375</v>
      </c>
    </row>
    <row r="2989" spans="1:54" x14ac:dyDescent="0.25">
      <c r="A2989" s="3">
        <v>44617</v>
      </c>
      <c r="B2989" s="77">
        <v>17652.18</v>
      </c>
      <c r="C2989" s="77">
        <v>3951.77961</v>
      </c>
      <c r="D2989" s="77">
        <v>-510.29699999999997</v>
      </c>
      <c r="E2989" s="77">
        <f t="shared" si="322"/>
        <v>-2650.6091000000001</v>
      </c>
      <c r="F2989" s="77">
        <v>28.874899999999997</v>
      </c>
      <c r="G2989" s="77">
        <v>-20.7056</v>
      </c>
      <c r="H2989">
        <v>0</v>
      </c>
      <c r="I2989" s="78">
        <v>17606</v>
      </c>
      <c r="J2989">
        <v>202203</v>
      </c>
      <c r="K2989" s="78">
        <v>17606</v>
      </c>
      <c r="L2989" s="77">
        <f t="shared" si="321"/>
        <v>-46.180000000000291</v>
      </c>
      <c r="M2989" s="78">
        <v>-20366</v>
      </c>
      <c r="N2989" s="78">
        <v>-716.22938999999997</v>
      </c>
      <c r="O2989" s="78">
        <v>-7060</v>
      </c>
      <c r="P2989" s="78">
        <v>-62.130029999999998</v>
      </c>
      <c r="Q2989" s="144">
        <v>-22131</v>
      </c>
      <c r="R2989" s="78">
        <v>-3523</v>
      </c>
      <c r="S2989" s="78">
        <v>14741</v>
      </c>
      <c r="T2989" s="78">
        <v>-8174</v>
      </c>
      <c r="U2989" s="78">
        <v>61334</v>
      </c>
      <c r="V2989" s="219">
        <v>0.13327029054032022</v>
      </c>
      <c r="W2989" s="78">
        <v>-638</v>
      </c>
      <c r="X2989" s="78">
        <v>-638</v>
      </c>
      <c r="Y2989" s="78">
        <v>-1348</v>
      </c>
      <c r="Z2989" s="78">
        <v>-3161</v>
      </c>
      <c r="AA2989" s="78">
        <v>104.78</v>
      </c>
      <c r="AB2989" s="78">
        <v>107.36</v>
      </c>
      <c r="AC2989" s="78">
        <v>10807</v>
      </c>
      <c r="AD2989" s="104">
        <v>0.70533000000000001</v>
      </c>
      <c r="AE2989" s="78">
        <v>39633</v>
      </c>
      <c r="AF2989" s="104">
        <v>4.8577000000000004</v>
      </c>
      <c r="AG2989" s="78">
        <v>12223</v>
      </c>
      <c r="AH2989" s="104">
        <v>0.43957000000000002</v>
      </c>
      <c r="AI2989" s="78">
        <v>3673</v>
      </c>
      <c r="AJ2989" s="104">
        <v>-2.0926800000000001</v>
      </c>
      <c r="AK2989" s="78">
        <v>19000</v>
      </c>
      <c r="AL2989" s="78">
        <v>17000</v>
      </c>
      <c r="AM2989" s="8">
        <v>17600</v>
      </c>
      <c r="AN2989" s="78">
        <v>645</v>
      </c>
      <c r="AO2989" s="78">
        <v>18300</v>
      </c>
      <c r="AP2989" s="78">
        <v>17000</v>
      </c>
      <c r="AQ2989" s="78">
        <v>17600</v>
      </c>
      <c r="AR2989" s="78">
        <v>1095</v>
      </c>
      <c r="AS2989" s="78">
        <v>18000</v>
      </c>
      <c r="AT2989" s="78">
        <v>17000</v>
      </c>
      <c r="AU2989" s="78">
        <v>17650</v>
      </c>
      <c r="AV2989" s="78">
        <v>277</v>
      </c>
      <c r="AW2989" s="77">
        <v>22.66</v>
      </c>
      <c r="AX2989" s="144">
        <f t="shared" si="323"/>
        <v>0.89</v>
      </c>
      <c r="AY2989" s="144">
        <f t="shared" si="324"/>
        <v>0.93</v>
      </c>
      <c r="AZ2989" s="144">
        <f t="shared" si="325"/>
        <v>0.87</v>
      </c>
      <c r="BA2989" s="54">
        <f t="shared" si="326"/>
        <v>24.881460396443838</v>
      </c>
      <c r="BB2989" s="54">
        <f t="shared" si="327"/>
        <v>15.548539603556161</v>
      </c>
    </row>
    <row r="2990" spans="1:54" x14ac:dyDescent="0.25">
      <c r="A2990" s="3">
        <v>44621</v>
      </c>
      <c r="B2990" s="77">
        <v>17898.25</v>
      </c>
      <c r="C2990" s="77">
        <v>3645.6799099999998</v>
      </c>
      <c r="D2990" s="77">
        <v>63.261499999999998</v>
      </c>
      <c r="E2990" s="77">
        <f t="shared" si="322"/>
        <v>-2531.4897000000001</v>
      </c>
      <c r="F2990" s="77">
        <v>36.047800000000002</v>
      </c>
      <c r="G2990" s="77">
        <v>50.9315</v>
      </c>
      <c r="H2990">
        <v>0</v>
      </c>
      <c r="I2990" s="78">
        <v>17911</v>
      </c>
      <c r="J2990">
        <v>202203</v>
      </c>
      <c r="K2990" s="78">
        <v>17911</v>
      </c>
      <c r="L2990" s="77">
        <f t="shared" si="321"/>
        <v>12.75</v>
      </c>
      <c r="M2990" s="78">
        <v>-18087</v>
      </c>
      <c r="N2990" s="78">
        <v>-646.86451</v>
      </c>
      <c r="O2990" s="78">
        <v>450</v>
      </c>
      <c r="P2990" s="78">
        <v>4.0589599999999999</v>
      </c>
      <c r="Q2990" s="144">
        <v>-17974.5</v>
      </c>
      <c r="R2990" s="78">
        <v>-2879</v>
      </c>
      <c r="S2990" s="78">
        <v>13639</v>
      </c>
      <c r="T2990" s="78">
        <v>-1701</v>
      </c>
      <c r="U2990" s="78">
        <v>64050</v>
      </c>
      <c r="V2990" s="219">
        <v>2.6557377049180327E-2</v>
      </c>
      <c r="W2990" s="78">
        <v>245</v>
      </c>
      <c r="X2990" s="78">
        <v>245</v>
      </c>
      <c r="Y2990" s="78">
        <v>-2180</v>
      </c>
      <c r="Z2990" s="78">
        <v>-4317</v>
      </c>
      <c r="AA2990" s="78">
        <v>117.46</v>
      </c>
      <c r="AB2990" s="78">
        <v>124.71</v>
      </c>
      <c r="AC2990" s="78">
        <v>17685</v>
      </c>
      <c r="AD2990" s="104">
        <v>1.1378900000000001</v>
      </c>
      <c r="AE2990" s="78">
        <v>44863</v>
      </c>
      <c r="AF2990" s="104">
        <v>3.6215600000000001</v>
      </c>
      <c r="AG2990" s="78">
        <v>29964</v>
      </c>
      <c r="AH2990" s="104">
        <v>1.2042999999999999</v>
      </c>
      <c r="AI2990" s="78">
        <v>-14938</v>
      </c>
      <c r="AJ2990" s="104">
        <v>-2.2228599999999998</v>
      </c>
      <c r="AK2990" s="78">
        <v>18200</v>
      </c>
      <c r="AL2990" s="78">
        <v>17000</v>
      </c>
      <c r="AM2990" s="8">
        <v>17900</v>
      </c>
      <c r="AN2990" s="78">
        <v>537</v>
      </c>
      <c r="AO2990" s="78">
        <v>18300</v>
      </c>
      <c r="AP2990" s="78">
        <v>17000</v>
      </c>
      <c r="AQ2990" s="78">
        <v>17900</v>
      </c>
      <c r="AR2990" s="78">
        <v>1030</v>
      </c>
      <c r="AS2990" s="78">
        <v>18000</v>
      </c>
      <c r="AT2990" s="78">
        <v>17600</v>
      </c>
      <c r="AU2990" s="78">
        <v>17950</v>
      </c>
      <c r="AV2990" s="78">
        <v>128</v>
      </c>
      <c r="AW2990" s="77">
        <v>21.52</v>
      </c>
      <c r="AX2990" s="144">
        <f t="shared" si="323"/>
        <v>0.82</v>
      </c>
      <c r="AY2990" s="144">
        <f t="shared" si="324"/>
        <v>0.89</v>
      </c>
      <c r="AZ2990" s="144">
        <f t="shared" si="325"/>
        <v>0.83</v>
      </c>
      <c r="BA2990" s="54">
        <f t="shared" si="326"/>
        <v>24.969209446353716</v>
      </c>
      <c r="BB2990" s="54">
        <f t="shared" si="327"/>
        <v>15.814790553646283</v>
      </c>
    </row>
    <row r="2991" spans="1:54" x14ac:dyDescent="0.25">
      <c r="A2991" s="3">
        <v>44622</v>
      </c>
      <c r="B2991" s="77">
        <v>17867.599999999999</v>
      </c>
      <c r="C2991" s="77">
        <v>2974.1069400000001</v>
      </c>
      <c r="D2991" s="77">
        <v>-192.72319999999999</v>
      </c>
      <c r="E2991" s="77">
        <f t="shared" si="322"/>
        <v>-2323.8658</v>
      </c>
      <c r="F2991" s="77">
        <v>14.269500000000001</v>
      </c>
      <c r="G2991" s="77">
        <v>25.685300000000002</v>
      </c>
      <c r="H2991" t="s">
        <v>2075</v>
      </c>
      <c r="I2991" s="78">
        <v>17844</v>
      </c>
      <c r="J2991">
        <v>202203</v>
      </c>
      <c r="K2991" s="78">
        <v>17844</v>
      </c>
      <c r="L2991" s="77">
        <f t="shared" si="321"/>
        <v>-23.599999999998545</v>
      </c>
      <c r="M2991" s="78">
        <v>-20235</v>
      </c>
      <c r="N2991" s="78">
        <v>-720.72049000000004</v>
      </c>
      <c r="O2991" s="78">
        <v>-10626</v>
      </c>
      <c r="P2991" s="78">
        <v>-94.739540000000005</v>
      </c>
      <c r="Q2991" s="144">
        <v>-22891.5</v>
      </c>
      <c r="R2991" s="78">
        <v>-3051</v>
      </c>
      <c r="S2991" s="78">
        <v>14661</v>
      </c>
      <c r="T2991" s="78">
        <v>-11227</v>
      </c>
      <c r="U2991" s="78">
        <v>61627</v>
      </c>
      <c r="V2991" s="219">
        <v>0.18217664335437389</v>
      </c>
      <c r="W2991" s="78">
        <v>-741</v>
      </c>
      <c r="X2991" s="78">
        <v>-741</v>
      </c>
      <c r="Y2991" s="78">
        <v>-3471</v>
      </c>
      <c r="Z2991" s="78">
        <v>-5607</v>
      </c>
      <c r="AA2991" s="78">
        <v>104.38</v>
      </c>
      <c r="AB2991" s="78">
        <v>115.48</v>
      </c>
      <c r="AC2991" s="78">
        <v>15754</v>
      </c>
      <c r="AD2991" s="104">
        <v>0.95165999999999995</v>
      </c>
      <c r="AE2991" s="78">
        <v>38947</v>
      </c>
      <c r="AF2991" s="104">
        <v>3.67563</v>
      </c>
      <c r="AG2991" s="78">
        <v>21079</v>
      </c>
      <c r="AH2991" s="104">
        <v>0.34429999999999999</v>
      </c>
      <c r="AI2991" s="78">
        <v>2518</v>
      </c>
      <c r="AJ2991" s="104">
        <v>-1.8326899999999999</v>
      </c>
      <c r="AK2991" s="78">
        <v>18200</v>
      </c>
      <c r="AL2991" s="78">
        <v>17000</v>
      </c>
      <c r="AM2991" s="8">
        <v>17800</v>
      </c>
      <c r="AN2991" s="78">
        <v>541</v>
      </c>
      <c r="AO2991" s="78">
        <v>18700</v>
      </c>
      <c r="AP2991" s="78">
        <v>17000</v>
      </c>
      <c r="AQ2991" s="78">
        <v>17800</v>
      </c>
      <c r="AR2991" s="78">
        <v>1040</v>
      </c>
      <c r="AS2991" s="78">
        <v>18400</v>
      </c>
      <c r="AT2991" s="78">
        <v>17300</v>
      </c>
      <c r="AU2991" s="78">
        <v>17850</v>
      </c>
      <c r="AV2991" s="78">
        <v>351</v>
      </c>
      <c r="AW2991" s="77">
        <v>21.79</v>
      </c>
      <c r="AX2991" s="144">
        <f t="shared" si="323"/>
        <v>0.82</v>
      </c>
      <c r="AY2991" s="144">
        <f t="shared" si="324"/>
        <v>0.89</v>
      </c>
      <c r="AZ2991" s="144">
        <f t="shared" si="325"/>
        <v>0.84</v>
      </c>
      <c r="BA2991" s="54">
        <f t="shared" si="326"/>
        <v>25.102099784143228</v>
      </c>
      <c r="BB2991" s="54">
        <f t="shared" si="327"/>
        <v>15.887900215856767</v>
      </c>
    </row>
    <row r="2992" spans="1:54" x14ac:dyDescent="0.25">
      <c r="A2992" s="3">
        <v>44623</v>
      </c>
      <c r="B2992" s="77">
        <v>17934.400000000001</v>
      </c>
      <c r="C2992" s="77">
        <v>3279.9367299999999</v>
      </c>
      <c r="D2992" s="77">
        <v>-74.556200000000004</v>
      </c>
      <c r="E2992" s="77">
        <f t="shared" si="322"/>
        <v>-2402.076</v>
      </c>
      <c r="F2992" s="77">
        <v>18.641300000000001</v>
      </c>
      <c r="G2992" s="77">
        <v>2.2536</v>
      </c>
      <c r="H2992">
        <v>0</v>
      </c>
      <c r="I2992" s="78">
        <v>17929</v>
      </c>
      <c r="J2992">
        <v>202203</v>
      </c>
      <c r="K2992" s="78">
        <v>17929</v>
      </c>
      <c r="L2992" s="77">
        <f t="shared" si="321"/>
        <v>-5.4000000000014552</v>
      </c>
      <c r="M2992" s="78">
        <v>-19465</v>
      </c>
      <c r="N2992" s="78">
        <v>-696.70171000000005</v>
      </c>
      <c r="O2992" s="78">
        <v>-7164</v>
      </c>
      <c r="P2992" s="78">
        <v>-64.190740000000005</v>
      </c>
      <c r="Q2992" s="144">
        <v>-21256</v>
      </c>
      <c r="R2992" s="78">
        <v>-2881</v>
      </c>
      <c r="S2992" s="78">
        <v>14028</v>
      </c>
      <c r="T2992" s="78">
        <v>-8236</v>
      </c>
      <c r="U2992" s="78">
        <v>61677</v>
      </c>
      <c r="V2992" s="219">
        <v>0.13353438072539195</v>
      </c>
      <c r="W2992" s="78">
        <v>-996</v>
      </c>
      <c r="X2992" s="78">
        <v>2036</v>
      </c>
      <c r="Y2992" s="78">
        <v>-3456</v>
      </c>
      <c r="Z2992" s="78">
        <v>-5665</v>
      </c>
      <c r="AA2992" s="78">
        <v>118.55</v>
      </c>
      <c r="AB2992" s="78">
        <v>125.77</v>
      </c>
      <c r="AC2992" s="78">
        <v>18923</v>
      </c>
      <c r="AD2992" s="104">
        <v>1.21475</v>
      </c>
      <c r="AE2992" s="78">
        <v>40113</v>
      </c>
      <c r="AF2992" s="104">
        <v>3.1009799999999998</v>
      </c>
      <c r="AG2992" s="78">
        <v>24503</v>
      </c>
      <c r="AH2992" s="104">
        <v>0.37142999999999998</v>
      </c>
      <c r="AI2992" s="78">
        <v>1728</v>
      </c>
      <c r="AJ2992" s="104">
        <v>-1.9356199999999999</v>
      </c>
      <c r="AK2992" s="78">
        <v>18200</v>
      </c>
      <c r="AL2992" s="78">
        <v>17000</v>
      </c>
      <c r="AM2992" s="8">
        <v>17900</v>
      </c>
      <c r="AN2992" s="78">
        <v>491</v>
      </c>
      <c r="AO2992" s="78">
        <v>18500</v>
      </c>
      <c r="AP2992" s="78">
        <v>17000</v>
      </c>
      <c r="AQ2992" s="78">
        <v>17900</v>
      </c>
      <c r="AR2992" s="78">
        <v>982</v>
      </c>
      <c r="AS2992" s="78">
        <v>18300</v>
      </c>
      <c r="AT2992" s="78">
        <v>17200</v>
      </c>
      <c r="AU2992" s="78">
        <v>17950</v>
      </c>
      <c r="AV2992" s="78">
        <v>301</v>
      </c>
      <c r="AW2992" s="77">
        <v>20.72</v>
      </c>
      <c r="AX2992" s="144">
        <f t="shared" si="323"/>
        <v>0.68</v>
      </c>
      <c r="AY2992" s="144">
        <f t="shared" si="324"/>
        <v>0.81</v>
      </c>
      <c r="AZ2992" s="144">
        <f t="shared" si="325"/>
        <v>0.81</v>
      </c>
      <c r="BA2992" s="54">
        <f t="shared" si="326"/>
        <v>25.133812741747452</v>
      </c>
      <c r="BB2992" s="54">
        <f t="shared" si="327"/>
        <v>15.93118725825256</v>
      </c>
    </row>
    <row r="2993" spans="1:54" x14ac:dyDescent="0.25">
      <c r="A2993" s="3">
        <v>44624</v>
      </c>
      <c r="B2993" s="77">
        <v>17736.52</v>
      </c>
      <c r="C2993" s="77">
        <v>3980.3488299999999</v>
      </c>
      <c r="D2993" s="77">
        <v>-430.37970000000001</v>
      </c>
      <c r="E2993" s="77">
        <f t="shared" si="322"/>
        <v>-2359.0000999999997</v>
      </c>
      <c r="F2993" s="77">
        <v>17.2943</v>
      </c>
      <c r="G2993" s="77">
        <v>-50.489899999999999</v>
      </c>
      <c r="H2993">
        <v>0</v>
      </c>
      <c r="I2993" s="78">
        <v>17666</v>
      </c>
      <c r="J2993">
        <v>202203</v>
      </c>
      <c r="K2993" s="78">
        <v>17666</v>
      </c>
      <c r="L2993" s="77">
        <f t="shared" si="321"/>
        <v>-70.520000000000437</v>
      </c>
      <c r="M2993" s="78">
        <v>-17517</v>
      </c>
      <c r="N2993" s="78">
        <v>-617.51715000000002</v>
      </c>
      <c r="O2993" s="78">
        <v>-8317</v>
      </c>
      <c r="P2993" s="78">
        <v>-73.436300000000003</v>
      </c>
      <c r="Q2993" s="144">
        <v>-19596.25</v>
      </c>
      <c r="R2993" s="78">
        <v>-3338</v>
      </c>
      <c r="S2993" s="78">
        <v>13705</v>
      </c>
      <c r="T2993" s="78">
        <v>-9987</v>
      </c>
      <c r="U2993" s="78">
        <v>62477</v>
      </c>
      <c r="V2993" s="219">
        <v>0.15985082510363813</v>
      </c>
      <c r="W2993" s="78">
        <v>-899</v>
      </c>
      <c r="X2993" s="78">
        <v>-899</v>
      </c>
      <c r="Y2993" s="78">
        <v>-2068</v>
      </c>
      <c r="Z2993" s="78">
        <v>-4211</v>
      </c>
      <c r="AA2993" s="78">
        <v>100.12</v>
      </c>
      <c r="AB2993" s="78">
        <v>115.5</v>
      </c>
      <c r="AC2993" s="78">
        <v>18755</v>
      </c>
      <c r="AD2993" s="104">
        <v>1.1096900000000001</v>
      </c>
      <c r="AE2993" s="78">
        <v>43517</v>
      </c>
      <c r="AF2993" s="104">
        <v>4.5027100000000004</v>
      </c>
      <c r="AG2993" s="78">
        <v>24402</v>
      </c>
      <c r="AH2993" s="104">
        <v>1.489E-2</v>
      </c>
      <c r="AI2993" s="78">
        <v>4929</v>
      </c>
      <c r="AJ2993" s="104">
        <v>-2.4230200000000002</v>
      </c>
      <c r="AK2993" s="78">
        <v>18200</v>
      </c>
      <c r="AL2993" s="78">
        <v>17000</v>
      </c>
      <c r="AM2993" s="8">
        <v>17700</v>
      </c>
      <c r="AN2993" s="78">
        <v>555</v>
      </c>
      <c r="AO2993" s="78">
        <v>18700</v>
      </c>
      <c r="AP2993" s="78">
        <v>17000</v>
      </c>
      <c r="AQ2993" s="78">
        <v>17600</v>
      </c>
      <c r="AR2993" s="78">
        <v>1070</v>
      </c>
      <c r="AS2993" s="78">
        <v>18100</v>
      </c>
      <c r="AT2993" s="78">
        <v>17200</v>
      </c>
      <c r="AU2993" s="78">
        <v>17700</v>
      </c>
      <c r="AV2993" s="78">
        <v>316</v>
      </c>
      <c r="AW2993" s="77">
        <v>23.04</v>
      </c>
      <c r="AX2993" s="144">
        <f t="shared" si="323"/>
        <v>0.89</v>
      </c>
      <c r="AY2993" s="144">
        <f t="shared" si="324"/>
        <v>0.93</v>
      </c>
      <c r="AZ2993" s="144">
        <f t="shared" si="325"/>
        <v>0.89</v>
      </c>
      <c r="BA2993" s="54">
        <f t="shared" si="326"/>
        <v>24.989506532117289</v>
      </c>
      <c r="BB2993" s="54">
        <f t="shared" si="327"/>
        <v>15.997493467882718</v>
      </c>
    </row>
    <row r="2994" spans="1:54" x14ac:dyDescent="0.25">
      <c r="A2994" s="3">
        <v>44627</v>
      </c>
      <c r="B2994" s="77">
        <v>17178.689999999999</v>
      </c>
      <c r="C2994" s="77">
        <v>4701.1227600000002</v>
      </c>
      <c r="D2994" s="77">
        <v>-823.71259999999995</v>
      </c>
      <c r="E2994" s="77">
        <f t="shared" si="322"/>
        <v>-3031.7014999999997</v>
      </c>
      <c r="F2994" s="77">
        <v>76.411799999999999</v>
      </c>
      <c r="G2994" s="77">
        <v>-118.0851</v>
      </c>
      <c r="H2994">
        <v>0</v>
      </c>
      <c r="I2994" s="78">
        <v>17058</v>
      </c>
      <c r="J2994">
        <v>202203</v>
      </c>
      <c r="K2994" s="78">
        <v>17058</v>
      </c>
      <c r="L2994" s="77">
        <f t="shared" si="321"/>
        <v>-120.68999999999869</v>
      </c>
      <c r="M2994" s="78">
        <v>-19469</v>
      </c>
      <c r="N2994" s="78">
        <v>-662.56556</v>
      </c>
      <c r="O2994" s="78">
        <v>-17597</v>
      </c>
      <c r="P2994" s="78">
        <v>-150.0479</v>
      </c>
      <c r="Q2994" s="144">
        <v>-23868.25</v>
      </c>
      <c r="R2994" s="78">
        <v>-5064</v>
      </c>
      <c r="S2994" s="78">
        <v>15112</v>
      </c>
      <c r="T2994" s="78">
        <v>-19182</v>
      </c>
      <c r="U2994" s="78">
        <v>73562</v>
      </c>
      <c r="V2994" s="219">
        <v>0.2607596313313939</v>
      </c>
      <c r="W2994" s="78">
        <v>-224</v>
      </c>
      <c r="X2994" s="78">
        <v>-224</v>
      </c>
      <c r="Y2994" s="78">
        <v>-1225</v>
      </c>
      <c r="Z2994" s="78">
        <v>-3618</v>
      </c>
      <c r="AA2994" s="78">
        <v>88.05</v>
      </c>
      <c r="AB2994" s="78">
        <v>89.17</v>
      </c>
      <c r="AC2994" s="78">
        <v>16336</v>
      </c>
      <c r="AD2994" s="104">
        <v>0.74080999999999997</v>
      </c>
      <c r="AE2994" s="78">
        <v>40766</v>
      </c>
      <c r="AF2994" s="104">
        <v>8.1265900000000002</v>
      </c>
      <c r="AG2994" s="78">
        <v>7402</v>
      </c>
      <c r="AH2994" s="104">
        <v>0.45347999999999999</v>
      </c>
      <c r="AI2994" s="78">
        <v>11735</v>
      </c>
      <c r="AJ2994" s="104">
        <v>-2.8975200000000001</v>
      </c>
      <c r="AK2994" s="78">
        <v>18200</v>
      </c>
      <c r="AL2994" s="78">
        <v>17000</v>
      </c>
      <c r="AM2994" s="8">
        <v>17100</v>
      </c>
      <c r="AN2994" s="78">
        <v>641</v>
      </c>
      <c r="AO2994" s="78">
        <v>21100</v>
      </c>
      <c r="AP2994" s="78">
        <v>17000</v>
      </c>
      <c r="AQ2994" s="78">
        <v>17000</v>
      </c>
      <c r="AR2994" s="78">
        <v>1165</v>
      </c>
      <c r="AS2994" s="78">
        <v>17700</v>
      </c>
      <c r="AT2994" s="78">
        <v>17000</v>
      </c>
      <c r="AU2994" s="78">
        <v>17100</v>
      </c>
      <c r="AV2994" s="78">
        <v>355</v>
      </c>
      <c r="AW2994" s="77">
        <v>26.54</v>
      </c>
      <c r="AX2994" s="144">
        <f t="shared" si="323"/>
        <v>1</v>
      </c>
      <c r="AY2994" s="144">
        <f t="shared" si="324"/>
        <v>1</v>
      </c>
      <c r="AZ2994" s="144">
        <f t="shared" si="325"/>
        <v>1</v>
      </c>
      <c r="BA2994" s="54">
        <f t="shared" si="326"/>
        <v>25.643967817530108</v>
      </c>
      <c r="BB2994" s="54">
        <f t="shared" si="327"/>
        <v>15.596032182469902</v>
      </c>
    </row>
    <row r="2995" spans="1:54" x14ac:dyDescent="0.25">
      <c r="A2995" s="3">
        <v>44628</v>
      </c>
      <c r="B2995" s="77">
        <v>16825.25</v>
      </c>
      <c r="C2995" s="77">
        <v>4542.0720899999997</v>
      </c>
      <c r="D2995" s="77">
        <v>-461.30430000000001</v>
      </c>
      <c r="E2995" s="77">
        <f t="shared" si="322"/>
        <v>-3428.4312999999993</v>
      </c>
      <c r="F2995" s="77">
        <v>46.827700000000007</v>
      </c>
      <c r="G2995" s="77">
        <v>-121.6375</v>
      </c>
      <c r="H2995">
        <v>0</v>
      </c>
      <c r="I2995" s="78">
        <v>16702</v>
      </c>
      <c r="J2995">
        <v>202203</v>
      </c>
      <c r="K2995" s="78">
        <v>16702</v>
      </c>
      <c r="L2995" s="77">
        <f t="shared" si="321"/>
        <v>-123.25</v>
      </c>
      <c r="M2995" s="78">
        <v>-15856</v>
      </c>
      <c r="N2995" s="78">
        <v>-528.02515000000005</v>
      </c>
      <c r="O2995" s="78">
        <v>-11516</v>
      </c>
      <c r="P2995" s="78">
        <v>-96.153559999999999</v>
      </c>
      <c r="Q2995" s="144">
        <v>-18735</v>
      </c>
      <c r="R2995" s="78">
        <v>-7495</v>
      </c>
      <c r="S2995" s="78">
        <v>14869</v>
      </c>
      <c r="T2995" s="78">
        <v>-10749</v>
      </c>
      <c r="U2995" s="78">
        <v>69225</v>
      </c>
      <c r="V2995" s="219">
        <v>0.1552762730227519</v>
      </c>
      <c r="W2995" s="78">
        <v>-1116</v>
      </c>
      <c r="X2995" s="78">
        <v>-1116</v>
      </c>
      <c r="Y2995" s="78">
        <v>-2316</v>
      </c>
      <c r="Z2995" s="78">
        <v>-3307</v>
      </c>
      <c r="AA2995" s="78">
        <v>97.71</v>
      </c>
      <c r="AB2995" s="78">
        <v>85.02</v>
      </c>
      <c r="AC2995" s="78">
        <v>14118</v>
      </c>
      <c r="AD2995" s="104">
        <v>0.52080000000000004</v>
      </c>
      <c r="AE2995" s="78">
        <v>38630</v>
      </c>
      <c r="AF2995" s="104">
        <v>10.661720000000001</v>
      </c>
      <c r="AG2995" s="78">
        <v>-4961</v>
      </c>
      <c r="AH2995" s="104">
        <v>1.06589</v>
      </c>
      <c r="AI2995" s="78">
        <v>12937</v>
      </c>
      <c r="AJ2995" s="104">
        <v>-4.0756100000000002</v>
      </c>
      <c r="AK2995" s="78">
        <v>19000</v>
      </c>
      <c r="AL2995" s="78">
        <v>17000</v>
      </c>
      <c r="AM2995" s="8">
        <v>16700</v>
      </c>
      <c r="AN2995" s="78">
        <v>618</v>
      </c>
      <c r="AO2995" s="78">
        <v>21100</v>
      </c>
      <c r="AP2995" s="78">
        <v>17000</v>
      </c>
      <c r="AQ2995" s="78">
        <v>16700</v>
      </c>
      <c r="AR2995" s="78">
        <v>1185</v>
      </c>
      <c r="AS2995" s="78">
        <v>17200</v>
      </c>
      <c r="AT2995" s="78">
        <v>16300</v>
      </c>
      <c r="AU2995" s="78">
        <v>16750</v>
      </c>
      <c r="AV2995" s="78">
        <v>231</v>
      </c>
      <c r="AW2995" s="77">
        <v>27.48</v>
      </c>
      <c r="AX2995" s="144">
        <f t="shared" si="323"/>
        <v>1</v>
      </c>
      <c r="AY2995" s="144">
        <f t="shared" si="324"/>
        <v>1</v>
      </c>
      <c r="AZ2995" s="144">
        <f t="shared" si="325"/>
        <v>1</v>
      </c>
      <c r="BA2995" s="54">
        <f t="shared" si="326"/>
        <v>26.86099612950305</v>
      </c>
      <c r="BB2995" s="54">
        <f t="shared" si="327"/>
        <v>15.102003870496958</v>
      </c>
    </row>
    <row r="2996" spans="1:54" x14ac:dyDescent="0.25">
      <c r="A2996" s="3">
        <v>44629</v>
      </c>
      <c r="B2996" s="77">
        <v>17015.36</v>
      </c>
      <c r="C2996" s="77">
        <v>3228.28838</v>
      </c>
      <c r="D2996" s="77">
        <v>-318.08299999999997</v>
      </c>
      <c r="E2996" s="77">
        <f t="shared" si="322"/>
        <v>-3721.0958999999998</v>
      </c>
      <c r="F2996" s="77">
        <v>20.623699999999999</v>
      </c>
      <c r="G2996" s="77">
        <v>-28.3566</v>
      </c>
      <c r="H2996" t="s">
        <v>2076</v>
      </c>
      <c r="I2996" s="78">
        <v>16946</v>
      </c>
      <c r="J2996">
        <v>202203</v>
      </c>
      <c r="K2996" s="78">
        <v>16946</v>
      </c>
      <c r="L2996" s="77">
        <f t="shared" si="321"/>
        <v>-69.360000000000582</v>
      </c>
      <c r="M2996" s="78">
        <v>-12720</v>
      </c>
      <c r="N2996" s="78">
        <v>-429.06709999999998</v>
      </c>
      <c r="O2996" s="78">
        <v>-4870</v>
      </c>
      <c r="P2996" s="78">
        <v>-41.22054</v>
      </c>
      <c r="Q2996" s="144">
        <v>-13937.5</v>
      </c>
      <c r="R2996" s="78">
        <v>-7010</v>
      </c>
      <c r="S2996" s="78">
        <v>12993</v>
      </c>
      <c r="T2996" s="78">
        <v>-3890</v>
      </c>
      <c r="U2996" s="78">
        <v>64837</v>
      </c>
      <c r="V2996" s="219">
        <v>5.9996606875703691E-2</v>
      </c>
      <c r="W2996" s="78">
        <v>1215</v>
      </c>
      <c r="X2996" s="78">
        <v>1215</v>
      </c>
      <c r="Y2996" s="78">
        <v>-894</v>
      </c>
      <c r="Z2996" s="78">
        <v>-1399</v>
      </c>
      <c r="AA2996" s="78">
        <v>103.38</v>
      </c>
      <c r="AB2996" s="78">
        <v>101.64</v>
      </c>
      <c r="AC2996" s="78">
        <v>15429</v>
      </c>
      <c r="AD2996" s="104">
        <v>0.61085</v>
      </c>
      <c r="AE2996" s="78">
        <v>38825</v>
      </c>
      <c r="AF2996" s="104">
        <v>7.5819799999999997</v>
      </c>
      <c r="AG2996" s="78">
        <v>22795</v>
      </c>
      <c r="AH2996" s="104">
        <v>1.6717599999999999</v>
      </c>
      <c r="AI2996" s="78">
        <v>3795</v>
      </c>
      <c r="AJ2996" s="104">
        <v>-4.7035999999999998</v>
      </c>
      <c r="AK2996" s="78">
        <v>19000</v>
      </c>
      <c r="AL2996" s="78">
        <v>17000</v>
      </c>
      <c r="AM2996" s="8">
        <v>16950</v>
      </c>
      <c r="AN2996" s="78">
        <v>443</v>
      </c>
      <c r="AO2996" s="78">
        <v>21100</v>
      </c>
      <c r="AP2996" s="78">
        <v>17000</v>
      </c>
      <c r="AQ2996" s="78">
        <v>16900</v>
      </c>
      <c r="AR2996" s="78">
        <v>1065</v>
      </c>
      <c r="AS2996" s="78">
        <v>19000</v>
      </c>
      <c r="AT2996" s="78">
        <v>17000</v>
      </c>
      <c r="AU2996" s="78">
        <v>16950</v>
      </c>
      <c r="AV2996" s="78">
        <v>443</v>
      </c>
      <c r="AW2996" s="77">
        <v>24.31</v>
      </c>
      <c r="AX2996" s="144">
        <f t="shared" si="323"/>
        <v>0.89</v>
      </c>
      <c r="AY2996" s="144">
        <f t="shared" si="324"/>
        <v>0.93</v>
      </c>
      <c r="AZ2996" s="144">
        <f t="shared" si="325"/>
        <v>0.94</v>
      </c>
      <c r="BA2996" s="54">
        <f t="shared" si="326"/>
        <v>27.235625862140218</v>
      </c>
      <c r="BB2996" s="54">
        <f t="shared" si="327"/>
        <v>15.22737413785979</v>
      </c>
    </row>
    <row r="2997" spans="1:54" x14ac:dyDescent="0.25">
      <c r="A2997" s="3">
        <v>44630</v>
      </c>
      <c r="B2997" s="77">
        <v>17433.2</v>
      </c>
      <c r="C2997" s="77">
        <v>3571.8554300000001</v>
      </c>
      <c r="D2997" s="77">
        <v>19.911899999999999</v>
      </c>
      <c r="E2997" s="77">
        <f t="shared" si="322"/>
        <v>-3805.3240999999994</v>
      </c>
      <c r="F2997" s="77">
        <v>18.0367</v>
      </c>
      <c r="G2997" s="77">
        <v>26.487399999999997</v>
      </c>
      <c r="H2997">
        <v>0</v>
      </c>
      <c r="I2997" s="78">
        <v>17437</v>
      </c>
      <c r="J2997">
        <v>202203</v>
      </c>
      <c r="K2997" s="78">
        <v>17437</v>
      </c>
      <c r="L2997" s="77">
        <f t="shared" si="321"/>
        <v>3.7999999999992724</v>
      </c>
      <c r="M2997" s="78">
        <v>-7061</v>
      </c>
      <c r="N2997" s="78">
        <v>-243.96692999999999</v>
      </c>
      <c r="O2997" s="78">
        <v>-898</v>
      </c>
      <c r="P2997" s="78">
        <v>-7.7869700000000002</v>
      </c>
      <c r="Q2997" s="144">
        <v>-7285.5</v>
      </c>
      <c r="R2997" s="78">
        <v>-5932</v>
      </c>
      <c r="S2997" s="78">
        <v>12020</v>
      </c>
      <c r="T2997" s="78">
        <v>617</v>
      </c>
      <c r="U2997" s="78">
        <v>66192</v>
      </c>
      <c r="V2997" s="219">
        <v>-9.3213681411650953E-3</v>
      </c>
      <c r="W2997" s="78">
        <v>1066</v>
      </c>
      <c r="X2997" s="78">
        <v>2175</v>
      </c>
      <c r="Y2997" s="78">
        <v>-220</v>
      </c>
      <c r="Z2997" s="78">
        <v>2992</v>
      </c>
      <c r="AA2997" s="78">
        <v>108.16</v>
      </c>
      <c r="AB2997" s="78">
        <v>116.07</v>
      </c>
      <c r="AC2997" s="78">
        <v>30145</v>
      </c>
      <c r="AD2997" s="104">
        <v>1.0654600000000001</v>
      </c>
      <c r="AE2997" s="78">
        <v>42192</v>
      </c>
      <c r="AF2997" s="104">
        <v>4.5931899999999999</v>
      </c>
      <c r="AG2997" s="78">
        <v>22003</v>
      </c>
      <c r="AH2997" s="104">
        <v>4.1815899999999999</v>
      </c>
      <c r="AI2997" s="78">
        <v>-5521</v>
      </c>
      <c r="AJ2997" s="104">
        <v>-3.0142600000000002</v>
      </c>
      <c r="AK2997" s="78">
        <v>18000</v>
      </c>
      <c r="AL2997" s="78">
        <v>17000</v>
      </c>
      <c r="AM2997" s="8">
        <v>17450</v>
      </c>
      <c r="AN2997" s="78">
        <v>371</v>
      </c>
      <c r="AO2997" s="78">
        <v>21100</v>
      </c>
      <c r="AP2997" s="78">
        <v>15000</v>
      </c>
      <c r="AQ2997" s="78">
        <v>17400</v>
      </c>
      <c r="AR2997" s="78">
        <v>963</v>
      </c>
      <c r="AS2997" s="78">
        <v>18000</v>
      </c>
      <c r="AT2997" s="78">
        <v>17000</v>
      </c>
      <c r="AU2997" s="78">
        <v>17450</v>
      </c>
      <c r="AV2997" s="78">
        <v>371</v>
      </c>
      <c r="AW2997" s="77">
        <v>22.75</v>
      </c>
      <c r="AX2997" s="144">
        <f t="shared" si="323"/>
        <v>0.75</v>
      </c>
      <c r="AY2997" s="144">
        <f t="shared" si="324"/>
        <v>0.85</v>
      </c>
      <c r="AZ2997" s="144">
        <f t="shared" si="325"/>
        <v>0.89</v>
      </c>
      <c r="BA2997" s="54">
        <f t="shared" si="326"/>
        <v>27.229697268370447</v>
      </c>
      <c r="BB2997" s="54">
        <f t="shared" si="327"/>
        <v>15.793302731629563</v>
      </c>
    </row>
    <row r="2998" spans="1:54" x14ac:dyDescent="0.25">
      <c r="A2998" s="3">
        <v>44631</v>
      </c>
      <c r="B2998" s="77">
        <v>17264.740000000002</v>
      </c>
      <c r="C2998" s="77">
        <v>2686.7692299999999</v>
      </c>
      <c r="D2998" s="77">
        <v>-226.56689999999998</v>
      </c>
      <c r="E2998" s="77">
        <f t="shared" si="322"/>
        <v>-4128.4907999999996</v>
      </c>
      <c r="F2998" s="77">
        <v>19.966200000000001</v>
      </c>
      <c r="G2998" s="77">
        <v>-22.081199999999999</v>
      </c>
      <c r="H2998">
        <v>0</v>
      </c>
      <c r="I2998" s="78">
        <v>17220</v>
      </c>
      <c r="J2998">
        <v>202203</v>
      </c>
      <c r="K2998" s="78">
        <v>17220</v>
      </c>
      <c r="L2998" s="77">
        <f t="shared" si="321"/>
        <v>-44.740000000001601</v>
      </c>
      <c r="M2998" s="78">
        <v>-10553</v>
      </c>
      <c r="N2998" s="78">
        <v>-361.43677000000002</v>
      </c>
      <c r="O2998" s="78">
        <v>-5352</v>
      </c>
      <c r="P2998" s="78">
        <v>-46.049819999999997</v>
      </c>
      <c r="Q2998" s="144">
        <v>-11891</v>
      </c>
      <c r="R2998" s="78">
        <v>-6357</v>
      </c>
      <c r="S2998" s="78">
        <v>14139</v>
      </c>
      <c r="T2998" s="78">
        <v>-4715</v>
      </c>
      <c r="U2998" s="78">
        <v>59734</v>
      </c>
      <c r="V2998" s="219">
        <v>7.8933270834030872E-2</v>
      </c>
      <c r="W2998" s="78">
        <v>1858</v>
      </c>
      <c r="X2998" s="78">
        <v>1858</v>
      </c>
      <c r="Y2998" s="78">
        <v>1419</v>
      </c>
      <c r="Z2998" s="78">
        <v>357</v>
      </c>
      <c r="AA2998" s="78">
        <v>98.29</v>
      </c>
      <c r="AB2998" s="78">
        <v>102.54</v>
      </c>
      <c r="AC2998" s="78">
        <v>38056</v>
      </c>
      <c r="AD2998" s="104">
        <v>0.96643999999999997</v>
      </c>
      <c r="AE2998" s="78">
        <v>39759</v>
      </c>
      <c r="AF2998" s="104">
        <v>5.0242399999999998</v>
      </c>
      <c r="AG2998" s="78">
        <v>6817</v>
      </c>
      <c r="AH2998" s="104">
        <v>2.7426499999999998</v>
      </c>
      <c r="AI2998" s="78">
        <v>3236</v>
      </c>
      <c r="AJ2998" s="104">
        <v>-2.7017699999999998</v>
      </c>
      <c r="AK2998" s="78">
        <v>17800</v>
      </c>
      <c r="AL2998" s="78">
        <v>17000</v>
      </c>
      <c r="AM2998" s="8">
        <v>17200</v>
      </c>
      <c r="AN2998" s="78">
        <v>357</v>
      </c>
      <c r="AO2998" s="78">
        <v>21100</v>
      </c>
      <c r="AP2998" s="78">
        <v>15000</v>
      </c>
      <c r="AQ2998" s="78">
        <v>17200</v>
      </c>
      <c r="AR2998" s="78">
        <v>997</v>
      </c>
      <c r="AS2998" s="78">
        <v>17800</v>
      </c>
      <c r="AT2998" s="78">
        <v>17000</v>
      </c>
      <c r="AU2998" s="78">
        <v>17200</v>
      </c>
      <c r="AV2998" s="78">
        <v>357</v>
      </c>
      <c r="AW2998" s="77">
        <v>23.64</v>
      </c>
      <c r="AX2998" s="144">
        <f t="shared" si="323"/>
        <v>0.79</v>
      </c>
      <c r="AY2998" s="144">
        <f t="shared" si="324"/>
        <v>0.87</v>
      </c>
      <c r="AZ2998" s="144">
        <f t="shared" si="325"/>
        <v>0.91</v>
      </c>
      <c r="BA2998" s="54">
        <f t="shared" si="326"/>
        <v>27.072012332814275</v>
      </c>
      <c r="BB2998" s="54">
        <f t="shared" si="327"/>
        <v>16.705987667185731</v>
      </c>
    </row>
    <row r="2999" spans="1:54" x14ac:dyDescent="0.25">
      <c r="A2999" s="3">
        <v>44634</v>
      </c>
      <c r="B2999" s="77">
        <v>17263.04</v>
      </c>
      <c r="C2999" s="77">
        <v>2953.2976399999998</v>
      </c>
      <c r="D2999" s="77">
        <v>-144.1207</v>
      </c>
      <c r="E2999" s="77">
        <f t="shared" si="322"/>
        <v>-4316.8218999999999</v>
      </c>
      <c r="F2999" s="77">
        <v>15.9015</v>
      </c>
      <c r="G2999" s="77">
        <v>3.0055000000000001</v>
      </c>
      <c r="H2999">
        <v>0</v>
      </c>
      <c r="I2999" s="78">
        <v>17239</v>
      </c>
      <c r="J2999">
        <v>202203</v>
      </c>
      <c r="K2999" s="78">
        <v>17239</v>
      </c>
      <c r="L2999" s="77">
        <f t="shared" si="321"/>
        <v>-24.040000000000873</v>
      </c>
      <c r="M2999" s="78">
        <v>-10667</v>
      </c>
      <c r="N2999" s="78">
        <v>-365.66807</v>
      </c>
      <c r="O2999" s="78">
        <v>-6300</v>
      </c>
      <c r="P2999" s="78">
        <v>-54.248289999999997</v>
      </c>
      <c r="Q2999" s="144">
        <v>-12242</v>
      </c>
      <c r="R2999" s="78">
        <v>-6468</v>
      </c>
      <c r="S2999" s="78">
        <v>12750</v>
      </c>
      <c r="T2999" s="78">
        <v>-4350</v>
      </c>
      <c r="U2999" s="78">
        <v>59323</v>
      </c>
      <c r="V2999" s="219">
        <v>7.3327377239856384E-2</v>
      </c>
      <c r="W2999" s="78">
        <v>2818</v>
      </c>
      <c r="X2999" s="78">
        <v>2818</v>
      </c>
      <c r="Y2999" s="78">
        <v>2280</v>
      </c>
      <c r="Z2999" s="78">
        <v>4026</v>
      </c>
      <c r="AA2999" s="78">
        <v>102.59</v>
      </c>
      <c r="AB2999" s="78">
        <v>102.49</v>
      </c>
      <c r="AC2999" s="78">
        <v>38313</v>
      </c>
      <c r="AD2999" s="104">
        <v>0.83720000000000006</v>
      </c>
      <c r="AE2999" s="78">
        <v>41348</v>
      </c>
      <c r="AF2999" s="104">
        <v>4.6824199999999996</v>
      </c>
      <c r="AG2999" s="78">
        <v>7374</v>
      </c>
      <c r="AH2999" s="104">
        <v>2.7178200000000001</v>
      </c>
      <c r="AI2999" s="78">
        <v>-92</v>
      </c>
      <c r="AJ2999" s="104">
        <v>-2.96332</v>
      </c>
      <c r="AK2999" s="78">
        <v>17800</v>
      </c>
      <c r="AL2999" s="78">
        <v>17000</v>
      </c>
      <c r="AM2999" s="8">
        <v>17250</v>
      </c>
      <c r="AN2999" s="78">
        <v>245</v>
      </c>
      <c r="AO2999" s="78">
        <v>21100</v>
      </c>
      <c r="AP2999" s="78">
        <v>15000</v>
      </c>
      <c r="AQ2999" s="78">
        <v>17200</v>
      </c>
      <c r="AR2999" s="78">
        <v>966</v>
      </c>
      <c r="AS2999" s="78">
        <v>17800</v>
      </c>
      <c r="AT2999" s="78">
        <v>17000</v>
      </c>
      <c r="AU2999" s="78">
        <v>17250</v>
      </c>
      <c r="AV2999" s="78">
        <v>245</v>
      </c>
      <c r="AW2999" s="77">
        <v>23.82</v>
      </c>
      <c r="AX2999" s="144">
        <f t="shared" si="323"/>
        <v>0.79</v>
      </c>
      <c r="AY2999" s="144">
        <f t="shared" si="324"/>
        <v>0.87</v>
      </c>
      <c r="AZ2999" s="144">
        <f t="shared" si="325"/>
        <v>0.92</v>
      </c>
      <c r="BA2999" s="54">
        <f t="shared" si="326"/>
        <v>27.017246482362346</v>
      </c>
      <c r="BB2999" s="54">
        <f t="shared" si="327"/>
        <v>17.393753517637656</v>
      </c>
    </row>
    <row r="3000" spans="1:54" x14ac:dyDescent="0.25">
      <c r="A3000" s="3">
        <v>44635</v>
      </c>
      <c r="B3000" s="77">
        <v>16926.060000000001</v>
      </c>
      <c r="C3000" s="77">
        <v>3818.5066000000002</v>
      </c>
      <c r="D3000" s="77">
        <v>-538.41989999999998</v>
      </c>
      <c r="E3000" s="77">
        <f t="shared" si="322"/>
        <v>-4648.523799999999</v>
      </c>
      <c r="F3000" s="77">
        <v>16.654800000000002</v>
      </c>
      <c r="G3000" s="77">
        <v>-66.914100000000005</v>
      </c>
      <c r="H3000">
        <v>0</v>
      </c>
      <c r="I3000" s="78">
        <v>16882</v>
      </c>
      <c r="J3000">
        <v>202203</v>
      </c>
      <c r="K3000" s="78">
        <v>16882</v>
      </c>
      <c r="L3000" s="77">
        <f t="shared" si="321"/>
        <v>-44.06000000000131</v>
      </c>
      <c r="M3000" s="78">
        <v>-13835</v>
      </c>
      <c r="N3000" s="78">
        <v>-464.08528000000001</v>
      </c>
      <c r="O3000" s="78">
        <v>-12486</v>
      </c>
      <c r="P3000" s="78">
        <v>-105.27619</v>
      </c>
      <c r="Q3000" s="144">
        <v>-16956.5</v>
      </c>
      <c r="R3000" s="78">
        <v>-7288</v>
      </c>
      <c r="S3000" s="78">
        <v>13299</v>
      </c>
      <c r="T3000" s="78">
        <v>-10937</v>
      </c>
      <c r="U3000" s="78">
        <v>65922</v>
      </c>
      <c r="V3000" s="219">
        <v>0.16590819453293287</v>
      </c>
      <c r="W3000" s="78">
        <v>448</v>
      </c>
      <c r="X3000" s="78">
        <v>448</v>
      </c>
      <c r="Y3000" s="78">
        <v>-841</v>
      </c>
      <c r="Z3000" s="78">
        <v>-4517</v>
      </c>
      <c r="AA3000" s="78">
        <v>96.25</v>
      </c>
      <c r="AB3000" s="78">
        <v>93.65</v>
      </c>
      <c r="AC3000" s="78">
        <v>35860</v>
      </c>
      <c r="AD3000" s="104">
        <v>0.56191000000000002</v>
      </c>
      <c r="AE3000" s="78">
        <v>44631</v>
      </c>
      <c r="AF3000" s="104">
        <v>7.0083700000000002</v>
      </c>
      <c r="AG3000" s="78">
        <v>-2616</v>
      </c>
      <c r="AH3000" s="104">
        <v>1.7117500000000001</v>
      </c>
      <c r="AI3000" s="78">
        <v>-7111</v>
      </c>
      <c r="AJ3000" s="104">
        <v>-4.3799099999999997</v>
      </c>
      <c r="AK3000" s="78">
        <v>17800</v>
      </c>
      <c r="AL3000" s="78">
        <v>17000</v>
      </c>
      <c r="AM3000" s="8">
        <v>16900</v>
      </c>
      <c r="AN3000" s="78">
        <v>188</v>
      </c>
      <c r="AO3000" s="78">
        <v>21100</v>
      </c>
      <c r="AP3000" s="78">
        <v>15000</v>
      </c>
      <c r="AQ3000" s="78">
        <v>16800</v>
      </c>
      <c r="AR3000" s="78">
        <v>1008</v>
      </c>
      <c r="AS3000" s="78">
        <v>17800</v>
      </c>
      <c r="AT3000" s="78">
        <v>17000</v>
      </c>
      <c r="AU3000" s="78">
        <v>16900</v>
      </c>
      <c r="AV3000" s="78">
        <v>188</v>
      </c>
      <c r="AW3000" s="77">
        <v>25.17</v>
      </c>
      <c r="AX3000" s="144">
        <f t="shared" si="323"/>
        <v>0.93</v>
      </c>
      <c r="AY3000" s="144">
        <f t="shared" si="324"/>
        <v>0.95</v>
      </c>
      <c r="AZ3000" s="144">
        <f t="shared" si="325"/>
        <v>0.97</v>
      </c>
      <c r="BA3000" s="54">
        <f t="shared" si="326"/>
        <v>27.361637313623575</v>
      </c>
      <c r="BB3000" s="54">
        <f t="shared" si="327"/>
        <v>17.489362686376431</v>
      </c>
    </row>
    <row r="3001" spans="1:54" x14ac:dyDescent="0.25">
      <c r="A3001" s="3">
        <v>44636</v>
      </c>
      <c r="B3001" s="77">
        <v>16940.830000000002</v>
      </c>
      <c r="C3001" s="77">
        <v>4067.0156499999998</v>
      </c>
      <c r="D3001" s="77">
        <v>-141.09530000000001</v>
      </c>
      <c r="E3001" s="77">
        <f t="shared" si="322"/>
        <v>-4627.2552999999989</v>
      </c>
      <c r="F3001" s="77">
        <v>3.9163999999999999</v>
      </c>
      <c r="G3001" s="77">
        <v>-36.188899999999997</v>
      </c>
      <c r="H3001" t="s">
        <v>2077</v>
      </c>
      <c r="I3001" s="78">
        <v>16937</v>
      </c>
      <c r="J3001">
        <v>202204</v>
      </c>
      <c r="K3001" s="78">
        <v>16933</v>
      </c>
      <c r="L3001" s="77">
        <f t="shared" si="321"/>
        <v>-7.8300000000017462</v>
      </c>
      <c r="M3001" s="78">
        <v>-12323</v>
      </c>
      <c r="N3001" s="78">
        <v>-415.84136000000001</v>
      </c>
      <c r="O3001" s="78">
        <v>-2877</v>
      </c>
      <c r="P3001" s="78">
        <v>-24.328499999999998</v>
      </c>
      <c r="Q3001" s="144">
        <v>-13042.25</v>
      </c>
      <c r="R3001" s="78">
        <v>-7151</v>
      </c>
      <c r="S3001" s="78">
        <v>13975</v>
      </c>
      <c r="T3001" s="78">
        <v>615</v>
      </c>
      <c r="U3001" s="78">
        <v>44466</v>
      </c>
      <c r="V3001" s="219">
        <v>-1.3830792065848063E-2</v>
      </c>
      <c r="W3001" s="78">
        <v>1668</v>
      </c>
      <c r="X3001" s="78">
        <v>-1486</v>
      </c>
      <c r="Y3001" s="78">
        <v>-795</v>
      </c>
      <c r="Z3001" s="78">
        <v>-2806</v>
      </c>
      <c r="AA3001" s="78">
        <v>105.13</v>
      </c>
      <c r="AB3001" s="78">
        <v>94.89</v>
      </c>
      <c r="AC3001" s="78">
        <v>3412</v>
      </c>
      <c r="AD3001" s="104">
        <v>0.27603</v>
      </c>
      <c r="AE3001" s="78">
        <v>26776</v>
      </c>
      <c r="AF3001" s="104">
        <v>7.0156900000000002</v>
      </c>
      <c r="AG3001" s="78">
        <v>14272</v>
      </c>
      <c r="AH3001" s="104">
        <v>2.0695800000000002</v>
      </c>
      <c r="AI3001" s="78">
        <v>-10101</v>
      </c>
      <c r="AJ3001" s="104">
        <v>-5.2533500000000002</v>
      </c>
      <c r="AK3001" s="78">
        <v>21100</v>
      </c>
      <c r="AL3001" s="78">
        <v>15000</v>
      </c>
      <c r="AM3001" s="8">
        <v>16900</v>
      </c>
      <c r="AN3001" s="78">
        <v>943</v>
      </c>
      <c r="AO3001" s="78">
        <v>21000</v>
      </c>
      <c r="AP3001" s="78">
        <v>16700</v>
      </c>
      <c r="AQ3001" s="78">
        <v>16900</v>
      </c>
      <c r="AR3001" s="78">
        <v>1290</v>
      </c>
      <c r="AS3001" s="78">
        <v>17400</v>
      </c>
      <c r="AT3001" s="78">
        <v>15200</v>
      </c>
      <c r="AU3001" s="78">
        <v>16950</v>
      </c>
      <c r="AV3001" s="78">
        <v>453</v>
      </c>
      <c r="AW3001" s="77">
        <v>24.06</v>
      </c>
      <c r="AX3001" s="144">
        <f t="shared" si="323"/>
        <v>0.82</v>
      </c>
      <c r="AY3001" s="144">
        <f t="shared" si="324"/>
        <v>0.89</v>
      </c>
      <c r="AZ3001" s="144">
        <f t="shared" si="325"/>
        <v>0.94</v>
      </c>
      <c r="BA3001" s="54">
        <f t="shared" si="326"/>
        <v>27.521489179682707</v>
      </c>
      <c r="BB3001" s="54">
        <f t="shared" si="327"/>
        <v>17.603510820317293</v>
      </c>
    </row>
    <row r="3002" spans="1:54" x14ac:dyDescent="0.25">
      <c r="A3002" s="3">
        <v>44637</v>
      </c>
      <c r="B3002" s="77">
        <v>17448.22</v>
      </c>
      <c r="C3002" s="77">
        <v>4077.97991</v>
      </c>
      <c r="D3002" s="77">
        <v>448.16759999999999</v>
      </c>
      <c r="E3002" s="77">
        <f t="shared" si="322"/>
        <v>-4263.7396999999992</v>
      </c>
      <c r="F3002" s="77">
        <v>0.47899999999999998</v>
      </c>
      <c r="G3002" s="77">
        <v>51.704399999999993</v>
      </c>
      <c r="H3002">
        <v>0</v>
      </c>
      <c r="I3002" s="78">
        <v>17446</v>
      </c>
      <c r="J3002">
        <v>202204</v>
      </c>
      <c r="K3002" s="78">
        <v>17446</v>
      </c>
      <c r="L3002" s="77">
        <f t="shared" si="321"/>
        <v>-2.2200000000011642</v>
      </c>
      <c r="M3002" s="78">
        <v>-12615</v>
      </c>
      <c r="N3002" s="78">
        <v>-438.59976</v>
      </c>
      <c r="O3002" s="78">
        <v>5805</v>
      </c>
      <c r="P3002" s="78">
        <v>50.656950000000002</v>
      </c>
      <c r="Q3002" s="144">
        <v>-11163.75</v>
      </c>
      <c r="R3002" s="78">
        <v>-5128</v>
      </c>
      <c r="S3002" s="78">
        <v>14224</v>
      </c>
      <c r="T3002" s="78">
        <v>8854</v>
      </c>
      <c r="U3002" s="78">
        <v>56525</v>
      </c>
      <c r="V3002" s="219">
        <v>-0.15663865546218486</v>
      </c>
      <c r="W3002" s="78">
        <v>1554</v>
      </c>
      <c r="X3002" s="78">
        <v>-1338</v>
      </c>
      <c r="Y3002" s="78">
        <v>986</v>
      </c>
      <c r="Z3002" s="78">
        <v>-773</v>
      </c>
      <c r="AA3002" s="78">
        <v>113.67</v>
      </c>
      <c r="AB3002" s="78">
        <v>118.65</v>
      </c>
      <c r="AC3002" s="78">
        <v>6230</v>
      </c>
      <c r="AD3002" s="104">
        <v>0.62153000000000003</v>
      </c>
      <c r="AE3002" s="78">
        <v>29562</v>
      </c>
      <c r="AF3002" s="104">
        <v>4.7220300000000002</v>
      </c>
      <c r="AG3002" s="78">
        <v>22331</v>
      </c>
      <c r="AH3002" s="104">
        <v>3.5922299999999998</v>
      </c>
      <c r="AI3002" s="78">
        <v>-9452</v>
      </c>
      <c r="AJ3002" s="104">
        <v>-3.49552</v>
      </c>
      <c r="AK3002" s="78">
        <v>18000</v>
      </c>
      <c r="AL3002" s="78">
        <v>16000</v>
      </c>
      <c r="AM3002" s="8">
        <v>17400</v>
      </c>
      <c r="AN3002" s="78">
        <v>814</v>
      </c>
      <c r="AO3002" s="78">
        <v>21000</v>
      </c>
      <c r="AP3002" s="78">
        <v>14400</v>
      </c>
      <c r="AQ3002" s="78">
        <v>17400</v>
      </c>
      <c r="AR3002" s="78">
        <v>1130</v>
      </c>
      <c r="AS3002" s="78">
        <v>17700</v>
      </c>
      <c r="AT3002" s="78">
        <v>16000</v>
      </c>
      <c r="AU3002" s="78">
        <v>17500</v>
      </c>
      <c r="AV3002" s="78">
        <v>323</v>
      </c>
      <c r="AW3002" s="77">
        <v>20.58</v>
      </c>
      <c r="AX3002" s="144">
        <f t="shared" si="323"/>
        <v>0.34</v>
      </c>
      <c r="AY3002" s="144">
        <f t="shared" si="324"/>
        <v>0.61</v>
      </c>
      <c r="AZ3002" s="144">
        <f t="shared" si="325"/>
        <v>0.8</v>
      </c>
      <c r="BA3002" s="54">
        <f t="shared" si="326"/>
        <v>27.332113354710437</v>
      </c>
      <c r="BB3002" s="54">
        <f t="shared" si="327"/>
        <v>18.010886645289567</v>
      </c>
    </row>
    <row r="3003" spans="1:54" x14ac:dyDescent="0.25">
      <c r="A3003" s="3">
        <v>44638</v>
      </c>
      <c r="B3003" s="77">
        <v>17456.52</v>
      </c>
      <c r="C3003" s="77">
        <v>3683.8175999999999</v>
      </c>
      <c r="D3003" s="77">
        <v>-17.699000000000002</v>
      </c>
      <c r="E3003" s="77">
        <f t="shared" si="322"/>
        <v>-4438.0369999999994</v>
      </c>
      <c r="F3003" s="77">
        <v>19.5215</v>
      </c>
      <c r="G3003" s="77">
        <v>-25.832800000000002</v>
      </c>
      <c r="H3003">
        <v>0</v>
      </c>
      <c r="I3003" s="78">
        <v>17391</v>
      </c>
      <c r="J3003">
        <v>202204</v>
      </c>
      <c r="K3003" s="78">
        <v>17391</v>
      </c>
      <c r="L3003" s="77">
        <f t="shared" si="321"/>
        <v>-65.520000000000437</v>
      </c>
      <c r="M3003" s="78">
        <v>-16972</v>
      </c>
      <c r="N3003" s="78">
        <v>-588.85591999999997</v>
      </c>
      <c r="O3003" s="78">
        <v>1769</v>
      </c>
      <c r="P3003" s="78">
        <v>15.410830000000001</v>
      </c>
      <c r="Q3003" s="144">
        <v>-16529.75</v>
      </c>
      <c r="R3003" s="78">
        <v>-3666</v>
      </c>
      <c r="S3003" s="78">
        <v>14692</v>
      </c>
      <c r="T3003" s="78">
        <v>3376</v>
      </c>
      <c r="U3003" s="78">
        <v>53430</v>
      </c>
      <c r="V3003" s="219">
        <v>-6.3185476324162451E-2</v>
      </c>
      <c r="W3003" s="78">
        <v>528</v>
      </c>
      <c r="X3003" s="78">
        <v>-2447</v>
      </c>
      <c r="Y3003" s="78">
        <v>-2055</v>
      </c>
      <c r="Z3003" s="78">
        <v>-3762</v>
      </c>
      <c r="AA3003" s="78">
        <v>98.46</v>
      </c>
      <c r="AB3003" s="78">
        <v>108.8</v>
      </c>
      <c r="AC3003" s="78">
        <v>5834</v>
      </c>
      <c r="AD3003" s="104">
        <v>0.44119000000000003</v>
      </c>
      <c r="AE3003" s="78">
        <v>29760</v>
      </c>
      <c r="AF3003" s="104">
        <v>4.8780599999999996</v>
      </c>
      <c r="AG3003" s="78">
        <v>23719</v>
      </c>
      <c r="AH3003" s="104">
        <v>3.1999499999999999</v>
      </c>
      <c r="AI3003" s="78">
        <v>-7922</v>
      </c>
      <c r="AJ3003" s="104">
        <v>-3.5866500000000001</v>
      </c>
      <c r="AK3003" s="78">
        <v>18000</v>
      </c>
      <c r="AL3003" s="78">
        <v>16000</v>
      </c>
      <c r="AM3003" s="8">
        <v>17400</v>
      </c>
      <c r="AN3003" s="78">
        <v>777</v>
      </c>
      <c r="AO3003" s="78">
        <v>21000</v>
      </c>
      <c r="AP3003" s="78">
        <v>14400</v>
      </c>
      <c r="AQ3003" s="78">
        <v>17400</v>
      </c>
      <c r="AR3003" s="78">
        <v>1130</v>
      </c>
      <c r="AS3003" s="78">
        <v>17800</v>
      </c>
      <c r="AT3003" s="78">
        <v>17000</v>
      </c>
      <c r="AU3003" s="78">
        <v>17450</v>
      </c>
      <c r="AV3003" s="78">
        <v>286</v>
      </c>
      <c r="AW3003" s="77">
        <v>20.38</v>
      </c>
      <c r="AX3003" s="144">
        <f t="shared" si="323"/>
        <v>0.34</v>
      </c>
      <c r="AY3003" s="144">
        <f t="shared" si="324"/>
        <v>0.59</v>
      </c>
      <c r="AZ3003" s="144">
        <f t="shared" si="325"/>
        <v>0.78</v>
      </c>
      <c r="BA3003" s="54">
        <f t="shared" si="326"/>
        <v>27.222697803879775</v>
      </c>
      <c r="BB3003" s="54">
        <f t="shared" si="327"/>
        <v>18.247302196120224</v>
      </c>
    </row>
    <row r="3004" spans="1:54" x14ac:dyDescent="0.25">
      <c r="A3004" s="3">
        <v>44641</v>
      </c>
      <c r="B3004" s="77">
        <v>17560.36</v>
      </c>
      <c r="C3004" s="77">
        <v>2686.1028299999998</v>
      </c>
      <c r="D3004" s="77">
        <v>74.419899999999998</v>
      </c>
      <c r="E3004" s="77">
        <f t="shared" si="322"/>
        <v>-4428.3351000000002</v>
      </c>
      <c r="F3004" s="77">
        <v>3.8139999999999996</v>
      </c>
      <c r="G3004" s="77">
        <v>-2.9189999999999996</v>
      </c>
      <c r="H3004">
        <v>0</v>
      </c>
      <c r="I3004" s="78">
        <v>17489</v>
      </c>
      <c r="J3004">
        <v>202204</v>
      </c>
      <c r="K3004" s="78">
        <v>17489</v>
      </c>
      <c r="L3004" s="77">
        <f t="shared" si="321"/>
        <v>-71.360000000000582</v>
      </c>
      <c r="M3004" s="78">
        <v>-14391</v>
      </c>
      <c r="N3004" s="78">
        <v>-501.85428000000002</v>
      </c>
      <c r="O3004" s="78">
        <v>5459</v>
      </c>
      <c r="P3004" s="78">
        <v>47.766069999999999</v>
      </c>
      <c r="Q3004" s="144">
        <v>-13026.25</v>
      </c>
      <c r="R3004" s="78">
        <v>-3726</v>
      </c>
      <c r="S3004" s="78">
        <v>13905</v>
      </c>
      <c r="T3004" s="78">
        <v>5475</v>
      </c>
      <c r="U3004" s="78">
        <v>60219</v>
      </c>
      <c r="V3004" s="219">
        <v>-9.0918148757036812E-2</v>
      </c>
      <c r="W3004" s="78">
        <v>-1</v>
      </c>
      <c r="X3004" s="78">
        <v>-3012</v>
      </c>
      <c r="Y3004" s="78">
        <v>-981</v>
      </c>
      <c r="Z3004" s="78">
        <v>-2206</v>
      </c>
      <c r="AA3004" s="78">
        <v>118.42</v>
      </c>
      <c r="AB3004" s="78">
        <v>113.92</v>
      </c>
      <c r="AC3004" s="78">
        <v>8304</v>
      </c>
      <c r="AD3004" s="104">
        <v>0.45173000000000002</v>
      </c>
      <c r="AE3004" s="78">
        <v>29132</v>
      </c>
      <c r="AF3004" s="104">
        <v>4.1929400000000001</v>
      </c>
      <c r="AG3004" s="78">
        <v>35806</v>
      </c>
      <c r="AH3004" s="104">
        <v>3.82152</v>
      </c>
      <c r="AI3004" s="78">
        <v>-10798</v>
      </c>
      <c r="AJ3004" s="104">
        <v>-3.1500699999999999</v>
      </c>
      <c r="AK3004" s="78">
        <v>18000</v>
      </c>
      <c r="AL3004" s="78">
        <v>16000</v>
      </c>
      <c r="AM3004" s="8">
        <v>17500</v>
      </c>
      <c r="AN3004" s="78">
        <v>699</v>
      </c>
      <c r="AO3004" s="78">
        <v>21000</v>
      </c>
      <c r="AP3004" s="78">
        <v>14400</v>
      </c>
      <c r="AQ3004" s="78">
        <v>17500</v>
      </c>
      <c r="AR3004" s="78">
        <v>1041</v>
      </c>
      <c r="AS3004" s="78">
        <v>17800</v>
      </c>
      <c r="AT3004" s="78">
        <v>17000</v>
      </c>
      <c r="AU3004" s="78">
        <v>17500</v>
      </c>
      <c r="AV3004" s="78">
        <v>192</v>
      </c>
      <c r="AW3004" s="77">
        <v>19.53</v>
      </c>
      <c r="AX3004" s="144">
        <f t="shared" si="323"/>
        <v>0.24</v>
      </c>
      <c r="AY3004" s="144">
        <f t="shared" si="324"/>
        <v>0.46</v>
      </c>
      <c r="AZ3004" s="144">
        <f t="shared" si="325"/>
        <v>0.67</v>
      </c>
      <c r="BA3004" s="54">
        <f t="shared" si="326"/>
        <v>27.19929635450557</v>
      </c>
      <c r="BB3004" s="54">
        <f t="shared" si="327"/>
        <v>18.292703645494427</v>
      </c>
    </row>
    <row r="3005" spans="1:54" x14ac:dyDescent="0.25">
      <c r="A3005" s="3">
        <v>44642</v>
      </c>
      <c r="B3005" s="77">
        <v>17559.71</v>
      </c>
      <c r="C3005" s="77">
        <v>2394.6469099999999</v>
      </c>
      <c r="D3005" s="77">
        <v>-3.6162999999999998</v>
      </c>
      <c r="E3005" s="77">
        <f t="shared" si="322"/>
        <v>-4319.7388999999994</v>
      </c>
      <c r="F3005" s="77">
        <v>17.230599999999999</v>
      </c>
      <c r="G3005" s="77">
        <v>2.0758999999999999</v>
      </c>
      <c r="H3005">
        <v>0</v>
      </c>
      <c r="I3005" s="78">
        <v>17520</v>
      </c>
      <c r="J3005">
        <v>202204</v>
      </c>
      <c r="K3005" s="78">
        <v>17520</v>
      </c>
      <c r="L3005" s="77">
        <f t="shared" si="321"/>
        <v>-39.709999999999127</v>
      </c>
      <c r="M3005" s="78">
        <v>-12992</v>
      </c>
      <c r="N3005" s="78">
        <v>-453.76524999999998</v>
      </c>
      <c r="O3005" s="78">
        <v>6046</v>
      </c>
      <c r="P3005" s="78">
        <v>52.990130000000001</v>
      </c>
      <c r="Q3005" s="144">
        <v>-11480.5</v>
      </c>
      <c r="R3005" s="78">
        <v>-3784</v>
      </c>
      <c r="S3005" s="78">
        <v>13536</v>
      </c>
      <c r="T3005" s="78">
        <v>6163</v>
      </c>
      <c r="U3005" s="78">
        <v>61946</v>
      </c>
      <c r="V3005" s="219">
        <v>-9.9489878281083521E-2</v>
      </c>
      <c r="W3005" s="78">
        <v>379</v>
      </c>
      <c r="X3005" s="78">
        <v>-2381</v>
      </c>
      <c r="Y3005" s="78">
        <v>-688</v>
      </c>
      <c r="Z3005" s="78">
        <v>-1204</v>
      </c>
      <c r="AA3005" s="78">
        <v>119.48</v>
      </c>
      <c r="AB3005" s="78">
        <v>115.17</v>
      </c>
      <c r="AC3005" s="78">
        <v>9754</v>
      </c>
      <c r="AD3005" s="104">
        <v>0.51654</v>
      </c>
      <c r="AE3005" s="78">
        <v>29005</v>
      </c>
      <c r="AF3005" s="104">
        <v>3.8454100000000002</v>
      </c>
      <c r="AG3005" s="78">
        <v>30319</v>
      </c>
      <c r="AH3005" s="104">
        <v>3.5682200000000002</v>
      </c>
      <c r="AI3005" s="78">
        <v>-11005</v>
      </c>
      <c r="AJ3005" s="104">
        <v>-2.8070300000000001</v>
      </c>
      <c r="AK3005" s="78">
        <v>18000</v>
      </c>
      <c r="AL3005" s="78">
        <v>16000</v>
      </c>
      <c r="AM3005" s="8">
        <v>17500</v>
      </c>
      <c r="AN3005" s="78">
        <v>659</v>
      </c>
      <c r="AO3005" s="78">
        <v>21000</v>
      </c>
      <c r="AP3005" s="78">
        <v>14400</v>
      </c>
      <c r="AQ3005" s="78">
        <v>17500</v>
      </c>
      <c r="AR3005" s="78">
        <v>1000</v>
      </c>
      <c r="AS3005" s="78">
        <v>17700</v>
      </c>
      <c r="AT3005" s="78">
        <v>17200</v>
      </c>
      <c r="AU3005" s="78">
        <v>17550</v>
      </c>
      <c r="AV3005" s="78">
        <v>118</v>
      </c>
      <c r="AW3005" s="77">
        <v>18.34</v>
      </c>
      <c r="AX3005" s="144">
        <f t="shared" si="323"/>
        <v>0.1</v>
      </c>
      <c r="AY3005" s="144">
        <f t="shared" si="324"/>
        <v>0.34</v>
      </c>
      <c r="AZ3005" s="144">
        <f t="shared" si="325"/>
        <v>0.51</v>
      </c>
      <c r="BA3005" s="54">
        <f t="shared" si="326"/>
        <v>27.387567799143955</v>
      </c>
      <c r="BB3005" s="54">
        <f t="shared" si="327"/>
        <v>17.935432200856038</v>
      </c>
    </row>
    <row r="3006" spans="1:54" x14ac:dyDescent="0.25">
      <c r="A3006" s="3">
        <v>44643</v>
      </c>
      <c r="B3006" s="77">
        <v>17731.37</v>
      </c>
      <c r="C3006" s="77">
        <v>2877.7529199999999</v>
      </c>
      <c r="D3006" s="77">
        <v>112.66590000000001</v>
      </c>
      <c r="E3006" s="77">
        <f t="shared" si="322"/>
        <v>-3820.4620999999997</v>
      </c>
      <c r="F3006" s="77">
        <v>2.3740000000000001</v>
      </c>
      <c r="G3006" s="77">
        <v>35.634899999999995</v>
      </c>
      <c r="H3006" t="s">
        <v>2078</v>
      </c>
      <c r="I3006" s="78">
        <v>17702</v>
      </c>
      <c r="J3006">
        <v>202204</v>
      </c>
      <c r="K3006" s="78">
        <v>17702</v>
      </c>
      <c r="L3006" s="77">
        <f t="shared" si="321"/>
        <v>-29.369999999998981</v>
      </c>
      <c r="M3006" s="78">
        <v>-12056</v>
      </c>
      <c r="N3006" s="78">
        <v>-425.18815999999998</v>
      </c>
      <c r="O3006" s="78">
        <v>9308</v>
      </c>
      <c r="P3006" s="78">
        <v>82.391930000000002</v>
      </c>
      <c r="Q3006" s="144">
        <v>-9729</v>
      </c>
      <c r="R3006" s="78">
        <v>-3486</v>
      </c>
      <c r="S3006" s="78">
        <v>14398</v>
      </c>
      <c r="T3006" s="78">
        <v>7858</v>
      </c>
      <c r="U3006" s="78">
        <v>65999</v>
      </c>
      <c r="V3006" s="219">
        <v>-0.1190624100365157</v>
      </c>
      <c r="W3006" s="78">
        <v>916</v>
      </c>
      <c r="X3006" s="78">
        <v>-1844</v>
      </c>
      <c r="Y3006" s="78">
        <v>-84</v>
      </c>
      <c r="Z3006" s="78">
        <v>45</v>
      </c>
      <c r="AA3006" s="78">
        <v>107.84</v>
      </c>
      <c r="AB3006" s="78">
        <v>106.25</v>
      </c>
      <c r="AC3006" s="78">
        <v>6524</v>
      </c>
      <c r="AD3006" s="104">
        <v>0.45500000000000002</v>
      </c>
      <c r="AE3006" s="78">
        <v>27626</v>
      </c>
      <c r="AF3006" s="104">
        <v>3.08216</v>
      </c>
      <c r="AG3006" s="78">
        <v>30450</v>
      </c>
      <c r="AH3006" s="104">
        <v>4.0655000000000001</v>
      </c>
      <c r="AI3006" s="78">
        <v>-5464</v>
      </c>
      <c r="AJ3006" s="104">
        <v>-2.01112</v>
      </c>
      <c r="AK3006" s="78">
        <v>18000</v>
      </c>
      <c r="AL3006" s="78">
        <v>16000</v>
      </c>
      <c r="AM3006" s="8">
        <v>17700</v>
      </c>
      <c r="AN3006" s="78">
        <v>579</v>
      </c>
      <c r="AO3006" s="78">
        <v>21000</v>
      </c>
      <c r="AP3006" s="78">
        <v>14400</v>
      </c>
      <c r="AQ3006" s="78">
        <v>17700</v>
      </c>
      <c r="AR3006" s="78">
        <v>929</v>
      </c>
      <c r="AS3006" s="78">
        <v>18000</v>
      </c>
      <c r="AT3006" s="78">
        <v>17500</v>
      </c>
      <c r="AU3006" s="78">
        <v>17700</v>
      </c>
      <c r="AV3006" s="78">
        <v>270</v>
      </c>
      <c r="AW3006" s="77">
        <v>16.690000000000001</v>
      </c>
      <c r="AX3006" s="144">
        <f t="shared" si="323"/>
        <v>0.03</v>
      </c>
      <c r="AY3006" s="144">
        <f t="shared" si="324"/>
        <v>0.16</v>
      </c>
      <c r="AZ3006" s="144">
        <f t="shared" si="325"/>
        <v>0.32</v>
      </c>
      <c r="BA3006" s="54">
        <f t="shared" si="326"/>
        <v>27.813212699581808</v>
      </c>
      <c r="BB3006" s="54">
        <f t="shared" si="327"/>
        <v>16.953787300418188</v>
      </c>
    </row>
    <row r="3007" spans="1:54" x14ac:dyDescent="0.25">
      <c r="A3007" s="3">
        <v>44644</v>
      </c>
      <c r="B3007" s="77">
        <v>17699.060000000001</v>
      </c>
      <c r="C3007" s="77">
        <v>2662.2628199999999</v>
      </c>
      <c r="D3007" s="77">
        <v>-29.211399999999998</v>
      </c>
      <c r="E3007" s="77">
        <f t="shared" si="322"/>
        <v>-3727.8541000000005</v>
      </c>
      <c r="F3007" s="77">
        <v>-18.089200000000002</v>
      </c>
      <c r="G3007" s="77">
        <v>0.42909999999999998</v>
      </c>
      <c r="H3007">
        <v>0</v>
      </c>
      <c r="I3007" s="78">
        <v>17671</v>
      </c>
      <c r="J3007">
        <v>202204</v>
      </c>
      <c r="K3007" s="78">
        <v>17671</v>
      </c>
      <c r="L3007" s="77">
        <f t="shared" si="321"/>
        <v>-28.06000000000131</v>
      </c>
      <c r="M3007" s="78">
        <v>-10944</v>
      </c>
      <c r="N3007" s="78">
        <v>-385.15368000000001</v>
      </c>
      <c r="O3007" s="78">
        <v>6725</v>
      </c>
      <c r="P3007" s="78">
        <v>59.430059999999997</v>
      </c>
      <c r="Q3007" s="144">
        <v>-9262.75</v>
      </c>
      <c r="R3007" s="78">
        <v>-5008</v>
      </c>
      <c r="S3007" s="78">
        <v>13483</v>
      </c>
      <c r="T3007" s="78">
        <v>5767</v>
      </c>
      <c r="U3007" s="78">
        <v>65440</v>
      </c>
      <c r="V3007" s="219">
        <v>-8.8126528117359409E-2</v>
      </c>
      <c r="W3007" s="78">
        <v>389</v>
      </c>
      <c r="X3007" s="78">
        <v>3383</v>
      </c>
      <c r="Y3007" s="78">
        <v>-791</v>
      </c>
      <c r="Z3007" s="78">
        <v>-377</v>
      </c>
      <c r="AA3007" s="78">
        <v>99.1</v>
      </c>
      <c r="AB3007" s="78">
        <v>104.86</v>
      </c>
      <c r="AC3007" s="78">
        <v>5295</v>
      </c>
      <c r="AD3007" s="104">
        <v>0.38102999999999998</v>
      </c>
      <c r="AE3007" s="78">
        <v>31180</v>
      </c>
      <c r="AF3007" s="104">
        <v>3.5636299999999999</v>
      </c>
      <c r="AG3007" s="78">
        <v>34300</v>
      </c>
      <c r="AH3007" s="104">
        <v>3.9430700000000001</v>
      </c>
      <c r="AI3007" s="78">
        <v>486</v>
      </c>
      <c r="AJ3007" s="104">
        <v>-2.49166</v>
      </c>
      <c r="AK3007" s="78">
        <v>18000</v>
      </c>
      <c r="AL3007" s="78">
        <v>16000</v>
      </c>
      <c r="AM3007" s="8">
        <v>17700</v>
      </c>
      <c r="AN3007" s="78">
        <v>576</v>
      </c>
      <c r="AO3007" s="78">
        <v>21000</v>
      </c>
      <c r="AP3007" s="78">
        <v>14400</v>
      </c>
      <c r="AQ3007" s="78">
        <v>17600</v>
      </c>
      <c r="AR3007" s="78">
        <v>961</v>
      </c>
      <c r="AS3007" s="78">
        <v>18000</v>
      </c>
      <c r="AT3007" s="78">
        <v>17200</v>
      </c>
      <c r="AU3007" s="78">
        <v>17700</v>
      </c>
      <c r="AV3007" s="78">
        <v>242</v>
      </c>
      <c r="AW3007" s="77">
        <v>17.09</v>
      </c>
      <c r="AX3007" s="144">
        <f t="shared" si="323"/>
        <v>0.06</v>
      </c>
      <c r="AY3007" s="144">
        <f t="shared" si="324"/>
        <v>0.22</v>
      </c>
      <c r="AZ3007" s="144">
        <f t="shared" si="325"/>
        <v>0.38</v>
      </c>
      <c r="BA3007" s="54">
        <f t="shared" si="326"/>
        <v>28.07921502164232</v>
      </c>
      <c r="BB3007" s="54">
        <f t="shared" si="327"/>
        <v>16.389784978357667</v>
      </c>
    </row>
    <row r="3008" spans="1:54" x14ac:dyDescent="0.25">
      <c r="A3008" s="3">
        <v>44645</v>
      </c>
      <c r="B3008" s="77">
        <v>17676.95</v>
      </c>
      <c r="C3008" s="77">
        <v>2915.1155399999998</v>
      </c>
      <c r="D3008" s="77">
        <v>7.4182000000000006</v>
      </c>
      <c r="E3008" s="77">
        <f t="shared" si="322"/>
        <v>-3185.9405000000006</v>
      </c>
      <c r="F3008" s="77">
        <v>-2.2353000000000001</v>
      </c>
      <c r="G3008" s="77">
        <v>-5.9151999999999996</v>
      </c>
      <c r="H3008">
        <v>0</v>
      </c>
      <c r="I3008" s="78">
        <v>17621</v>
      </c>
      <c r="J3008">
        <v>202204</v>
      </c>
      <c r="K3008" s="78">
        <v>17621</v>
      </c>
      <c r="L3008" s="77">
        <f t="shared" si="321"/>
        <v>-55.950000000000728</v>
      </c>
      <c r="M3008" s="78">
        <v>-12078</v>
      </c>
      <c r="N3008" s="78">
        <v>-424.11829999999998</v>
      </c>
      <c r="O3008" s="78">
        <v>1965</v>
      </c>
      <c r="P3008" s="78">
        <v>17.32863</v>
      </c>
      <c r="Q3008" s="144">
        <v>-11586.75</v>
      </c>
      <c r="R3008" s="78">
        <v>-5021</v>
      </c>
      <c r="S3008" s="78">
        <v>14062</v>
      </c>
      <c r="T3008" s="78">
        <v>567</v>
      </c>
      <c r="U3008" s="78">
        <v>63115</v>
      </c>
      <c r="V3008" s="219">
        <v>-8.9836013625920943E-3</v>
      </c>
      <c r="W3008" s="78">
        <v>2042</v>
      </c>
      <c r="X3008" s="78">
        <v>1978</v>
      </c>
      <c r="Y3008" s="78">
        <v>556</v>
      </c>
      <c r="Z3008" s="78">
        <v>375</v>
      </c>
      <c r="AA3008" s="78">
        <v>98.44</v>
      </c>
      <c r="AB3008" s="78">
        <v>101.44</v>
      </c>
      <c r="AC3008" s="78">
        <v>3361</v>
      </c>
      <c r="AD3008" s="104">
        <v>0.35992000000000002</v>
      </c>
      <c r="AE3008" s="78">
        <v>32122</v>
      </c>
      <c r="AF3008" s="104">
        <v>3.6180400000000001</v>
      </c>
      <c r="AG3008" s="78">
        <v>32277</v>
      </c>
      <c r="AH3008" s="104">
        <v>3.44814</v>
      </c>
      <c r="AI3008" s="78">
        <v>4623</v>
      </c>
      <c r="AJ3008" s="104">
        <v>-2.35439</v>
      </c>
      <c r="AK3008" s="78">
        <v>18000</v>
      </c>
      <c r="AL3008" s="78">
        <v>16000</v>
      </c>
      <c r="AM3008" s="8">
        <v>17600</v>
      </c>
      <c r="AN3008" s="78">
        <v>569</v>
      </c>
      <c r="AO3008" s="78">
        <v>21000</v>
      </c>
      <c r="AP3008" s="78">
        <v>14400</v>
      </c>
      <c r="AQ3008" s="78">
        <v>17600</v>
      </c>
      <c r="AR3008" s="78">
        <v>934</v>
      </c>
      <c r="AS3008" s="78">
        <v>18000</v>
      </c>
      <c r="AT3008" s="78">
        <v>17300</v>
      </c>
      <c r="AU3008" s="78">
        <v>17650</v>
      </c>
      <c r="AV3008" s="78">
        <v>218</v>
      </c>
      <c r="AW3008" s="77">
        <v>17.29</v>
      </c>
      <c r="AX3008" s="144">
        <f t="shared" si="323"/>
        <v>0.06</v>
      </c>
      <c r="AY3008" s="144">
        <f t="shared" si="324"/>
        <v>0.24</v>
      </c>
      <c r="AZ3008" s="144">
        <f t="shared" si="325"/>
        <v>0.42</v>
      </c>
      <c r="BA3008" s="54">
        <f t="shared" si="326"/>
        <v>28.001073573029064</v>
      </c>
      <c r="BB3008" s="54">
        <f t="shared" si="327"/>
        <v>15.738926426970931</v>
      </c>
    </row>
    <row r="3009" spans="1:54" x14ac:dyDescent="0.25">
      <c r="A3009" s="3">
        <v>44648</v>
      </c>
      <c r="B3009" s="77">
        <v>17520.009999999998</v>
      </c>
      <c r="C3009" s="77">
        <v>2386.4328700000001</v>
      </c>
      <c r="D3009" s="77">
        <v>-125.97229999999999</v>
      </c>
      <c r="E3009" s="77">
        <f t="shared" si="322"/>
        <v>-2801.6158</v>
      </c>
      <c r="F3009" s="77">
        <v>-1.3953</v>
      </c>
      <c r="G3009" s="77">
        <v>-9.2060999999999993</v>
      </c>
      <c r="H3009">
        <v>0</v>
      </c>
      <c r="I3009" s="78">
        <v>17438</v>
      </c>
      <c r="J3009">
        <v>202204</v>
      </c>
      <c r="K3009" s="78">
        <v>17438</v>
      </c>
      <c r="L3009" s="77">
        <f t="shared" si="321"/>
        <v>-82.009999999998399</v>
      </c>
      <c r="M3009" s="78">
        <v>-8476</v>
      </c>
      <c r="N3009" s="78">
        <v>-294.08587999999997</v>
      </c>
      <c r="O3009" s="78">
        <v>1763</v>
      </c>
      <c r="P3009" s="78">
        <v>15.39489</v>
      </c>
      <c r="Q3009" s="144">
        <v>-8035.25</v>
      </c>
      <c r="R3009" s="78">
        <v>-5777</v>
      </c>
      <c r="S3009" s="78">
        <v>13311</v>
      </c>
      <c r="T3009" s="78">
        <v>-1274</v>
      </c>
      <c r="U3009" s="78">
        <v>55713</v>
      </c>
      <c r="V3009" s="219">
        <v>2.2867194371152155E-2</v>
      </c>
      <c r="W3009" s="78">
        <v>278</v>
      </c>
      <c r="X3009" s="78">
        <v>-2247</v>
      </c>
      <c r="Y3009" s="78">
        <v>-100</v>
      </c>
      <c r="Z3009" s="78">
        <v>176</v>
      </c>
      <c r="AA3009" s="78">
        <v>98.4</v>
      </c>
      <c r="AB3009" s="78">
        <v>97.74</v>
      </c>
      <c r="AC3009" s="78">
        <v>6188</v>
      </c>
      <c r="AD3009" s="104">
        <v>0.48258000000000001</v>
      </c>
      <c r="AE3009" s="78">
        <v>32917</v>
      </c>
      <c r="AF3009" s="104">
        <v>4.1795799999999996</v>
      </c>
      <c r="AG3009" s="78">
        <v>26567</v>
      </c>
      <c r="AH3009" s="104">
        <v>3.0542799999999999</v>
      </c>
      <c r="AI3009" s="78">
        <v>2159</v>
      </c>
      <c r="AJ3009" s="104">
        <v>-2.61531</v>
      </c>
      <c r="AK3009" s="78">
        <v>18000</v>
      </c>
      <c r="AL3009" s="78">
        <v>16000</v>
      </c>
      <c r="AM3009" s="8">
        <v>17400</v>
      </c>
      <c r="AN3009" s="78">
        <v>575</v>
      </c>
      <c r="AO3009" s="78">
        <v>21000</v>
      </c>
      <c r="AP3009" s="78">
        <v>14400</v>
      </c>
      <c r="AQ3009" s="78">
        <v>17400</v>
      </c>
      <c r="AR3009" s="78">
        <v>931</v>
      </c>
      <c r="AS3009" s="78">
        <v>17700</v>
      </c>
      <c r="AT3009" s="78">
        <v>17300</v>
      </c>
      <c r="AU3009" s="78">
        <v>17450</v>
      </c>
      <c r="AV3009" s="78">
        <v>165</v>
      </c>
      <c r="AW3009" s="77">
        <v>18.48</v>
      </c>
      <c r="AX3009" s="144">
        <f t="shared" si="323"/>
        <v>0.17</v>
      </c>
      <c r="AY3009" s="144">
        <f t="shared" si="324"/>
        <v>0.36</v>
      </c>
      <c r="AZ3009" s="144">
        <f t="shared" si="325"/>
        <v>0.56000000000000005</v>
      </c>
      <c r="BA3009" s="54">
        <f t="shared" si="326"/>
        <v>27.961328813474367</v>
      </c>
      <c r="BB3009" s="54">
        <f t="shared" si="327"/>
        <v>15.360671186525622</v>
      </c>
    </row>
    <row r="3010" spans="1:54" x14ac:dyDescent="0.25">
      <c r="A3010" s="3">
        <v>44649</v>
      </c>
      <c r="B3010" s="77">
        <v>17548.66</v>
      </c>
      <c r="C3010" s="77">
        <v>2592.5997699999998</v>
      </c>
      <c r="D3010" s="77">
        <v>-83.142399999999995</v>
      </c>
      <c r="E3010" s="77">
        <f t="shared" si="322"/>
        <v>-2948.0196999999998</v>
      </c>
      <c r="F3010" s="77">
        <v>13.4026</v>
      </c>
      <c r="G3010" s="77">
        <v>-2.4403000000000001</v>
      </c>
      <c r="H3010">
        <v>0</v>
      </c>
      <c r="I3010" s="78">
        <v>17545</v>
      </c>
      <c r="J3010">
        <v>202204</v>
      </c>
      <c r="K3010" s="78">
        <v>17545</v>
      </c>
      <c r="L3010" s="77">
        <f t="shared" si="321"/>
        <v>-3.6599999999998545</v>
      </c>
      <c r="M3010" s="78">
        <v>-5357</v>
      </c>
      <c r="N3010" s="78">
        <v>-186.48427000000001</v>
      </c>
      <c r="O3010" s="78">
        <v>5091</v>
      </c>
      <c r="P3010" s="78">
        <v>44.687339999999999</v>
      </c>
      <c r="Q3010" s="144">
        <v>-4084.25</v>
      </c>
      <c r="R3010" s="78">
        <v>-5607</v>
      </c>
      <c r="S3010" s="78">
        <v>12929</v>
      </c>
      <c r="T3010" s="78">
        <v>1156</v>
      </c>
      <c r="U3010" s="78">
        <v>57840</v>
      </c>
      <c r="V3010" s="219">
        <v>-1.9986168741355462E-2</v>
      </c>
      <c r="W3010" s="78">
        <v>817</v>
      </c>
      <c r="X3010" s="78">
        <v>1304</v>
      </c>
      <c r="Y3010" s="78">
        <v>1334</v>
      </c>
      <c r="Z3010" s="78">
        <v>1957</v>
      </c>
      <c r="AA3010" s="78">
        <v>118.59</v>
      </c>
      <c r="AB3010" s="78">
        <v>103.4</v>
      </c>
      <c r="AC3010" s="78">
        <v>6710</v>
      </c>
      <c r="AD3010" s="104">
        <v>0.45406999999999997</v>
      </c>
      <c r="AE3010" s="78">
        <v>33108</v>
      </c>
      <c r="AF3010" s="104">
        <v>3.5245000000000002</v>
      </c>
      <c r="AG3010" s="78">
        <v>26213</v>
      </c>
      <c r="AH3010" s="104">
        <v>3.4431600000000002</v>
      </c>
      <c r="AI3010" s="78">
        <v>82</v>
      </c>
      <c r="AJ3010" s="104">
        <v>-2.2959000000000001</v>
      </c>
      <c r="AK3010" s="78">
        <v>18000</v>
      </c>
      <c r="AL3010" s="78">
        <v>16000</v>
      </c>
      <c r="AM3010" s="8">
        <v>17500</v>
      </c>
      <c r="AN3010" s="78">
        <v>516</v>
      </c>
      <c r="AO3010" s="78">
        <v>21000</v>
      </c>
      <c r="AP3010" s="78">
        <v>14400</v>
      </c>
      <c r="AQ3010" s="78">
        <v>17500</v>
      </c>
      <c r="AR3010" s="78">
        <v>860</v>
      </c>
      <c r="AS3010" s="78">
        <v>17700</v>
      </c>
      <c r="AT3010" s="78">
        <v>17400</v>
      </c>
      <c r="AU3010" s="78">
        <v>17550</v>
      </c>
      <c r="AV3010" s="78">
        <v>100.5</v>
      </c>
      <c r="AW3010" s="77">
        <v>17.25</v>
      </c>
      <c r="AX3010" s="144">
        <f t="shared" si="323"/>
        <v>0.06</v>
      </c>
      <c r="AY3010" s="144">
        <f t="shared" si="324"/>
        <v>0.2</v>
      </c>
      <c r="AZ3010" s="144">
        <f t="shared" si="325"/>
        <v>0.42</v>
      </c>
      <c r="BA3010" s="54">
        <f t="shared" si="326"/>
        <v>28.050092393582226</v>
      </c>
      <c r="BB3010" s="54">
        <f t="shared" si="327"/>
        <v>14.84490760641777</v>
      </c>
    </row>
    <row r="3011" spans="1:54" x14ac:dyDescent="0.25">
      <c r="A3011" s="3">
        <v>44650</v>
      </c>
      <c r="B3011" s="77">
        <v>17740.560000000001</v>
      </c>
      <c r="C3011" s="77">
        <v>3079.3692599999999</v>
      </c>
      <c r="D3011" s="77">
        <v>220.36630000000002</v>
      </c>
      <c r="E3011" s="77">
        <f t="shared" si="322"/>
        <v>-2534.9302000000002</v>
      </c>
      <c r="F3011" s="77">
        <v>21.478099999999998</v>
      </c>
      <c r="G3011" s="77">
        <v>56.343100000000007</v>
      </c>
      <c r="H3011" t="s">
        <v>2079</v>
      </c>
      <c r="I3011" s="78">
        <v>17741</v>
      </c>
      <c r="J3011">
        <v>202204</v>
      </c>
      <c r="K3011" s="78">
        <v>17741</v>
      </c>
      <c r="L3011" s="77">
        <f t="shared" ref="L3011:L3074" si="328">K3011-B3011</f>
        <v>0.43999999999869033</v>
      </c>
      <c r="M3011" s="78">
        <v>-4957</v>
      </c>
      <c r="N3011" s="78">
        <v>-174.32433</v>
      </c>
      <c r="O3011" s="78">
        <v>9346</v>
      </c>
      <c r="P3011" s="78">
        <v>82.922129999999996</v>
      </c>
      <c r="Q3011" s="144">
        <v>-2620.5</v>
      </c>
      <c r="R3011" s="78">
        <v>-5142</v>
      </c>
      <c r="S3011" s="78">
        <v>12532</v>
      </c>
      <c r="T3011" s="78">
        <v>6483</v>
      </c>
      <c r="U3011" s="78">
        <v>62652</v>
      </c>
      <c r="V3011" s="219">
        <v>-0.10347634552767669</v>
      </c>
      <c r="W3011" s="78">
        <v>766</v>
      </c>
      <c r="X3011" s="78">
        <v>4208</v>
      </c>
      <c r="Y3011" s="78">
        <v>747</v>
      </c>
      <c r="Z3011" s="78">
        <v>2046</v>
      </c>
      <c r="AA3011" s="78">
        <v>103.07</v>
      </c>
      <c r="AB3011" s="78">
        <v>106.73</v>
      </c>
      <c r="AC3011" s="78">
        <v>7740</v>
      </c>
      <c r="AD3011" s="104">
        <v>0.55588000000000004</v>
      </c>
      <c r="AE3011" s="78">
        <v>30672</v>
      </c>
      <c r="AF3011" s="104">
        <v>2.8380999999999998</v>
      </c>
      <c r="AG3011" s="78">
        <v>32072</v>
      </c>
      <c r="AH3011" s="104">
        <v>4.0003000000000002</v>
      </c>
      <c r="AI3011" s="78">
        <v>-7278</v>
      </c>
      <c r="AJ3011" s="104">
        <v>-1.96885</v>
      </c>
      <c r="AK3011" s="78">
        <v>18000</v>
      </c>
      <c r="AL3011" s="78">
        <v>16000</v>
      </c>
      <c r="AM3011" s="8">
        <v>17700</v>
      </c>
      <c r="AN3011" s="78">
        <v>487</v>
      </c>
      <c r="AO3011" s="78">
        <v>21000</v>
      </c>
      <c r="AP3011" s="78">
        <v>14400</v>
      </c>
      <c r="AQ3011" s="78">
        <v>17700</v>
      </c>
      <c r="AR3011" s="78">
        <v>820</v>
      </c>
      <c r="AS3011" s="78">
        <v>18000</v>
      </c>
      <c r="AT3011" s="78">
        <v>17500</v>
      </c>
      <c r="AU3011" s="78">
        <v>17750</v>
      </c>
      <c r="AV3011" s="78">
        <v>242</v>
      </c>
      <c r="AW3011" s="77">
        <v>16.73</v>
      </c>
      <c r="AX3011" s="144">
        <f t="shared" si="323"/>
        <v>0.03</v>
      </c>
      <c r="AY3011" s="144">
        <f t="shared" si="324"/>
        <v>0.1</v>
      </c>
      <c r="AZ3011" s="144">
        <f t="shared" si="325"/>
        <v>0.33</v>
      </c>
      <c r="BA3011" s="54">
        <f t="shared" si="326"/>
        <v>28.121638013106985</v>
      </c>
      <c r="BB3011" s="54">
        <f t="shared" si="327"/>
        <v>14.267361986893011</v>
      </c>
    </row>
    <row r="3012" spans="1:54" x14ac:dyDescent="0.25">
      <c r="A3012" s="3">
        <v>44651</v>
      </c>
      <c r="B3012" s="77">
        <v>17693.47</v>
      </c>
      <c r="C3012" s="77">
        <v>2315.5756200000001</v>
      </c>
      <c r="D3012" s="77">
        <v>24.590799999999998</v>
      </c>
      <c r="E3012" s="77">
        <f t="shared" si="322"/>
        <v>-2435.7832000000003</v>
      </c>
      <c r="F3012" s="77">
        <v>5.0776000000000003</v>
      </c>
      <c r="G3012" s="77">
        <v>-10.6493</v>
      </c>
      <c r="H3012">
        <v>0</v>
      </c>
      <c r="I3012" s="78">
        <v>17639</v>
      </c>
      <c r="J3012">
        <v>202204</v>
      </c>
      <c r="K3012" s="78">
        <v>17639</v>
      </c>
      <c r="L3012" s="77">
        <f t="shared" si="328"/>
        <v>-54.470000000001164</v>
      </c>
      <c r="M3012" s="78">
        <v>-9216</v>
      </c>
      <c r="N3012" s="78">
        <v>-323.51719000000003</v>
      </c>
      <c r="O3012" s="78">
        <v>460</v>
      </c>
      <c r="P3012" s="78">
        <v>4.0834099999999998</v>
      </c>
      <c r="Q3012" s="144">
        <v>-9101</v>
      </c>
      <c r="R3012" s="78">
        <v>-5345</v>
      </c>
      <c r="S3012" s="78">
        <v>12722</v>
      </c>
      <c r="T3012" s="78">
        <v>-1537</v>
      </c>
      <c r="U3012" s="78">
        <v>60241</v>
      </c>
      <c r="V3012" s="219">
        <v>2.5514184691489184E-2</v>
      </c>
      <c r="W3012" s="78">
        <v>-2407</v>
      </c>
      <c r="X3012" s="78">
        <v>818</v>
      </c>
      <c r="Y3012" s="78">
        <v>-1637</v>
      </c>
      <c r="Z3012" s="78">
        <v>-1231</v>
      </c>
      <c r="AA3012" s="78">
        <v>104.64</v>
      </c>
      <c r="AB3012" s="78">
        <v>104.35</v>
      </c>
      <c r="AC3012" s="78">
        <v>9542</v>
      </c>
      <c r="AD3012" s="104">
        <v>0.46645999999999999</v>
      </c>
      <c r="AE3012" s="78">
        <v>32019</v>
      </c>
      <c r="AF3012" s="104">
        <v>3.1751399999999999</v>
      </c>
      <c r="AG3012" s="78">
        <v>25893</v>
      </c>
      <c r="AH3012" s="104">
        <v>3.3645999999999998</v>
      </c>
      <c r="AI3012" s="78">
        <v>-2285</v>
      </c>
      <c r="AJ3012" s="104">
        <v>-2.1185700000000001</v>
      </c>
      <c r="AK3012" s="78">
        <v>18000</v>
      </c>
      <c r="AL3012" s="78">
        <v>16000</v>
      </c>
      <c r="AM3012" s="8">
        <v>17600</v>
      </c>
      <c r="AN3012" s="78">
        <v>495</v>
      </c>
      <c r="AO3012" s="78">
        <v>18000</v>
      </c>
      <c r="AP3012" s="78">
        <v>14400</v>
      </c>
      <c r="AQ3012" s="78">
        <v>17600</v>
      </c>
      <c r="AR3012" s="78">
        <v>845</v>
      </c>
      <c r="AS3012" s="78">
        <v>18000</v>
      </c>
      <c r="AT3012" s="78">
        <v>17300</v>
      </c>
      <c r="AU3012" s="78">
        <v>17650</v>
      </c>
      <c r="AV3012" s="78">
        <v>231</v>
      </c>
      <c r="AW3012" s="77">
        <v>17.3</v>
      </c>
      <c r="AX3012" s="144">
        <f t="shared" si="323"/>
        <v>0.17</v>
      </c>
      <c r="AY3012" s="144">
        <f t="shared" si="324"/>
        <v>0.24</v>
      </c>
      <c r="AZ3012" s="144">
        <f t="shared" si="325"/>
        <v>0.45</v>
      </c>
      <c r="BA3012" s="54">
        <f t="shared" si="326"/>
        <v>28.165474590589923</v>
      </c>
      <c r="BB3012" s="54">
        <f t="shared" si="327"/>
        <v>13.881525409410074</v>
      </c>
    </row>
    <row r="3013" spans="1:54" x14ac:dyDescent="0.25">
      <c r="A3013" s="3">
        <v>44652</v>
      </c>
      <c r="B3013" s="77">
        <v>17625.59</v>
      </c>
      <c r="C3013" s="77">
        <v>2345.9624800000001</v>
      </c>
      <c r="D3013" s="77">
        <v>-107.85709999999999</v>
      </c>
      <c r="E3013" s="77">
        <f t="shared" si="322"/>
        <v>-2113.260600000001</v>
      </c>
      <c r="F3013" s="77">
        <v>9.6645000000000003</v>
      </c>
      <c r="G3013" s="77">
        <v>-1.3436000000000001</v>
      </c>
      <c r="H3013">
        <v>0</v>
      </c>
      <c r="I3013" s="78">
        <v>17554</v>
      </c>
      <c r="J3013">
        <v>202204</v>
      </c>
      <c r="K3013" s="78">
        <v>17554</v>
      </c>
      <c r="L3013" s="77">
        <f t="shared" si="328"/>
        <v>-71.590000000000146</v>
      </c>
      <c r="M3013" s="78">
        <v>-6232</v>
      </c>
      <c r="N3013" s="78">
        <v>-217.27020999999999</v>
      </c>
      <c r="O3013" s="78">
        <v>3276</v>
      </c>
      <c r="P3013" s="78">
        <v>28.786069999999999</v>
      </c>
      <c r="Q3013" s="144">
        <v>-5413</v>
      </c>
      <c r="R3013" s="78">
        <v>-5626</v>
      </c>
      <c r="S3013" s="78">
        <v>12157</v>
      </c>
      <c r="T3013" s="78">
        <v>695</v>
      </c>
      <c r="U3013" s="78">
        <v>57955</v>
      </c>
      <c r="V3013" s="219">
        <v>-1.1992062807350531E-2</v>
      </c>
      <c r="W3013" s="78">
        <v>-1453</v>
      </c>
      <c r="X3013" s="78">
        <v>1878</v>
      </c>
      <c r="Y3013" s="78">
        <v>-1005</v>
      </c>
      <c r="Z3013" s="78">
        <v>-225</v>
      </c>
      <c r="AA3013" s="78">
        <v>103.35</v>
      </c>
      <c r="AB3013" s="78">
        <v>103.66</v>
      </c>
      <c r="AC3013" s="78">
        <v>12504</v>
      </c>
      <c r="AD3013" s="104">
        <v>0.63095999999999997</v>
      </c>
      <c r="AE3013" s="78">
        <v>32286</v>
      </c>
      <c r="AF3013" s="104">
        <v>3.39805</v>
      </c>
      <c r="AG3013" s="78">
        <v>23548</v>
      </c>
      <c r="AH3013" s="104">
        <v>3.05247</v>
      </c>
      <c r="AI3013" s="78">
        <v>-9255</v>
      </c>
      <c r="AJ3013" s="104">
        <v>-2.36774</v>
      </c>
      <c r="AK3013" s="78">
        <v>18000</v>
      </c>
      <c r="AL3013" s="78">
        <v>16000</v>
      </c>
      <c r="AM3013" s="8">
        <v>17600</v>
      </c>
      <c r="AN3013" s="78">
        <v>488</v>
      </c>
      <c r="AO3013" s="78">
        <v>18200</v>
      </c>
      <c r="AP3013" s="78">
        <v>14300</v>
      </c>
      <c r="AQ3013" s="78">
        <v>17500</v>
      </c>
      <c r="AR3013" s="78">
        <v>838</v>
      </c>
      <c r="AS3013" s="78">
        <v>17800</v>
      </c>
      <c r="AT3013" s="78">
        <v>17300</v>
      </c>
      <c r="AU3013" s="78">
        <v>17600</v>
      </c>
      <c r="AV3013" s="78">
        <v>190</v>
      </c>
      <c r="AW3013" s="77">
        <v>17.690000000000001</v>
      </c>
      <c r="AX3013" s="144">
        <f t="shared" si="323"/>
        <v>0.2</v>
      </c>
      <c r="AY3013" s="144">
        <f t="shared" si="324"/>
        <v>0.26</v>
      </c>
      <c r="AZ3013" s="144">
        <f t="shared" si="325"/>
        <v>0.49</v>
      </c>
      <c r="BA3013" s="54">
        <f t="shared" si="326"/>
        <v>27.980255634574739</v>
      </c>
      <c r="BB3013" s="54">
        <f t="shared" si="327"/>
        <v>13.531744365425261</v>
      </c>
    </row>
    <row r="3014" spans="1:54" x14ac:dyDescent="0.25">
      <c r="A3014" s="3">
        <v>44657</v>
      </c>
      <c r="B3014" s="77">
        <v>17522.5</v>
      </c>
      <c r="C3014" s="77">
        <v>2682.4729499999999</v>
      </c>
      <c r="D3014" s="77">
        <v>-269.6567</v>
      </c>
      <c r="E3014" s="77">
        <f t="shared" si="322"/>
        <v>-1559.2046999999995</v>
      </c>
      <c r="F3014" s="77">
        <v>11.436300000000001</v>
      </c>
      <c r="G3014" s="77">
        <v>-9.0900999999999996</v>
      </c>
      <c r="H3014" t="s">
        <v>2080</v>
      </c>
      <c r="I3014" s="78">
        <v>17506</v>
      </c>
      <c r="J3014">
        <v>202204</v>
      </c>
      <c r="K3014" s="78">
        <v>17506</v>
      </c>
      <c r="L3014" s="77">
        <f t="shared" si="328"/>
        <v>-16.5</v>
      </c>
      <c r="M3014" s="78">
        <v>-5565</v>
      </c>
      <c r="N3014" s="78">
        <v>-193.31403</v>
      </c>
      <c r="O3014" s="78">
        <v>2248</v>
      </c>
      <c r="P3014" s="78">
        <v>19.704319999999999</v>
      </c>
      <c r="Q3014" s="144">
        <v>-5003</v>
      </c>
      <c r="R3014" s="78">
        <v>-5661</v>
      </c>
      <c r="S3014" s="78">
        <v>12196</v>
      </c>
      <c r="T3014" s="78">
        <v>-478</v>
      </c>
      <c r="U3014" s="78">
        <v>58061</v>
      </c>
      <c r="V3014" s="219">
        <v>8.2327207592015287E-3</v>
      </c>
      <c r="W3014" s="78">
        <v>-603</v>
      </c>
      <c r="X3014" s="78">
        <v>2794</v>
      </c>
      <c r="Y3014" s="78">
        <v>370</v>
      </c>
      <c r="Z3014" s="78">
        <v>2829</v>
      </c>
      <c r="AA3014" s="78">
        <v>107.73</v>
      </c>
      <c r="AB3014" s="78">
        <v>105.27</v>
      </c>
      <c r="AC3014" s="78">
        <v>15909</v>
      </c>
      <c r="AD3014" s="104">
        <v>0.56376000000000004</v>
      </c>
      <c r="AE3014" s="78">
        <v>31818</v>
      </c>
      <c r="AF3014" s="104">
        <v>3.4934400000000001</v>
      </c>
      <c r="AG3014" s="78">
        <v>27925</v>
      </c>
      <c r="AH3014" s="104">
        <v>2.7634799999999999</v>
      </c>
      <c r="AI3014" s="78">
        <v>-5082</v>
      </c>
      <c r="AJ3014" s="104">
        <v>-2.4366400000000001</v>
      </c>
      <c r="AK3014" s="78">
        <v>18000</v>
      </c>
      <c r="AL3014" s="78">
        <v>16000</v>
      </c>
      <c r="AM3014" s="8">
        <v>17500</v>
      </c>
      <c r="AN3014" s="78">
        <v>421</v>
      </c>
      <c r="AO3014" s="78">
        <v>18200</v>
      </c>
      <c r="AP3014" s="78">
        <v>14300</v>
      </c>
      <c r="AQ3014" s="78">
        <v>17500</v>
      </c>
      <c r="AR3014" s="78">
        <v>788</v>
      </c>
      <c r="AS3014" s="78">
        <v>17850</v>
      </c>
      <c r="AT3014" s="78">
        <v>17100</v>
      </c>
      <c r="AU3014" s="78">
        <v>17500</v>
      </c>
      <c r="AV3014" s="78">
        <v>287</v>
      </c>
      <c r="AW3014" s="77">
        <v>17.77</v>
      </c>
      <c r="AX3014" s="144">
        <f t="shared" si="323"/>
        <v>0.24</v>
      </c>
      <c r="AY3014" s="144">
        <f t="shared" si="324"/>
        <v>0.26</v>
      </c>
      <c r="AZ3014" s="144">
        <f t="shared" si="325"/>
        <v>0.51</v>
      </c>
      <c r="BA3014" s="54">
        <f t="shared" si="326"/>
        <v>27.115607708844625</v>
      </c>
      <c r="BB3014" s="54">
        <f t="shared" si="327"/>
        <v>13.519392291155381</v>
      </c>
    </row>
    <row r="3015" spans="1:54" x14ac:dyDescent="0.25">
      <c r="A3015" s="3">
        <v>44658</v>
      </c>
      <c r="B3015" s="77">
        <v>17178.63</v>
      </c>
      <c r="C3015" s="77">
        <v>3220.49901</v>
      </c>
      <c r="D3015" s="77">
        <v>-445.4554</v>
      </c>
      <c r="E3015" s="77">
        <f t="shared" si="322"/>
        <v>-1543.3558</v>
      </c>
      <c r="F3015" s="77">
        <v>18.6738</v>
      </c>
      <c r="G3015" s="77">
        <v>-71.964700000000008</v>
      </c>
      <c r="H3015">
        <v>0</v>
      </c>
      <c r="I3015" s="78">
        <v>17143</v>
      </c>
      <c r="J3015">
        <v>202204</v>
      </c>
      <c r="K3015" s="78">
        <v>17143</v>
      </c>
      <c r="L3015" s="77">
        <f t="shared" si="328"/>
        <v>-35.630000000001019</v>
      </c>
      <c r="M3015" s="78">
        <v>-6559</v>
      </c>
      <c r="N3015" s="78">
        <v>-223.31929</v>
      </c>
      <c r="O3015" s="78">
        <v>-7249</v>
      </c>
      <c r="P3015" s="78">
        <v>-62.095239999999997</v>
      </c>
      <c r="Q3015" s="144">
        <v>-8371.25</v>
      </c>
      <c r="R3015" s="78">
        <v>-6627</v>
      </c>
      <c r="S3015" s="78">
        <v>11979</v>
      </c>
      <c r="T3015" s="78">
        <v>-13128</v>
      </c>
      <c r="U3015" s="78">
        <v>64848</v>
      </c>
      <c r="V3015" s="219">
        <v>0.20244263508512214</v>
      </c>
      <c r="W3015" s="78">
        <v>-512</v>
      </c>
      <c r="X3015" s="78">
        <v>-560</v>
      </c>
      <c r="Y3015" s="78">
        <v>767</v>
      </c>
      <c r="Z3015" s="78">
        <v>2511</v>
      </c>
      <c r="AA3015" s="78">
        <v>84.37</v>
      </c>
      <c r="AB3015" s="78">
        <v>88.61</v>
      </c>
      <c r="AC3015" s="78">
        <v>15356</v>
      </c>
      <c r="AD3015" s="104">
        <v>0.36692999999999998</v>
      </c>
      <c r="AE3015" s="78">
        <v>31357</v>
      </c>
      <c r="AF3015" s="104">
        <v>5.1871099999999997</v>
      </c>
      <c r="AG3015" s="78">
        <v>24785</v>
      </c>
      <c r="AH3015" s="104">
        <v>1.8630100000000001</v>
      </c>
      <c r="AI3015" s="78">
        <v>-6116</v>
      </c>
      <c r="AJ3015" s="104">
        <v>-3.9015399999999998</v>
      </c>
      <c r="AK3015" s="78">
        <v>18000</v>
      </c>
      <c r="AL3015" s="78">
        <v>17000</v>
      </c>
      <c r="AM3015" s="8">
        <v>17100</v>
      </c>
      <c r="AN3015" s="78">
        <v>482</v>
      </c>
      <c r="AO3015" s="78">
        <v>21100</v>
      </c>
      <c r="AP3015" s="78">
        <v>14300</v>
      </c>
      <c r="AQ3015" s="78">
        <v>17100</v>
      </c>
      <c r="AR3015" s="78">
        <v>869</v>
      </c>
      <c r="AS3015" s="78">
        <v>17600</v>
      </c>
      <c r="AT3015" s="78">
        <v>17000</v>
      </c>
      <c r="AU3015" s="78">
        <v>17150</v>
      </c>
      <c r="AV3015" s="78">
        <v>318</v>
      </c>
      <c r="AW3015" s="77">
        <v>20.54</v>
      </c>
      <c r="AX3015" s="144">
        <f t="shared" si="323"/>
        <v>0.44</v>
      </c>
      <c r="AY3015" s="144">
        <f t="shared" si="324"/>
        <v>0.59</v>
      </c>
      <c r="AZ3015" s="144">
        <f t="shared" si="325"/>
        <v>0.79</v>
      </c>
      <c r="BA3015" s="54">
        <f t="shared" si="326"/>
        <v>25.87959548693231</v>
      </c>
      <c r="BB3015" s="54">
        <f t="shared" si="327"/>
        <v>14.061404513067693</v>
      </c>
    </row>
    <row r="3016" spans="1:54" x14ac:dyDescent="0.25">
      <c r="A3016" s="3">
        <v>44659</v>
      </c>
      <c r="B3016" s="77">
        <v>17284.54</v>
      </c>
      <c r="C3016" s="77">
        <v>2517.0581900000002</v>
      </c>
      <c r="D3016" s="77">
        <v>-115.12979999999999</v>
      </c>
      <c r="E3016" s="77">
        <f t="shared" si="322"/>
        <v>-1340.4025999999997</v>
      </c>
      <c r="F3016" s="77">
        <v>31.0136</v>
      </c>
      <c r="G3016" s="77">
        <v>-19.540700000000001</v>
      </c>
      <c r="H3016">
        <v>0</v>
      </c>
      <c r="I3016" s="78">
        <v>17316</v>
      </c>
      <c r="J3016">
        <v>202204</v>
      </c>
      <c r="K3016" s="78">
        <v>17316</v>
      </c>
      <c r="L3016" s="77">
        <f t="shared" si="328"/>
        <v>31.459999999999127</v>
      </c>
      <c r="M3016" s="78">
        <v>-2681</v>
      </c>
      <c r="N3016" s="78">
        <v>-91.185410000000005</v>
      </c>
      <c r="O3016" s="78">
        <v>1380</v>
      </c>
      <c r="P3016" s="78">
        <v>11.973380000000001</v>
      </c>
      <c r="Q3016" s="144">
        <v>-2336</v>
      </c>
      <c r="R3016" s="78">
        <v>-6388</v>
      </c>
      <c r="S3016" s="78">
        <v>10841</v>
      </c>
      <c r="T3016" s="78">
        <v>-1956</v>
      </c>
      <c r="U3016" s="78">
        <v>60258</v>
      </c>
      <c r="V3016" s="219">
        <v>3.2460420193169373E-2</v>
      </c>
      <c r="W3016" s="78">
        <v>10</v>
      </c>
      <c r="X3016" s="78">
        <v>427</v>
      </c>
      <c r="Y3016" s="78">
        <v>1996</v>
      </c>
      <c r="Z3016" s="78">
        <v>5912</v>
      </c>
      <c r="AA3016" s="78">
        <v>109.04</v>
      </c>
      <c r="AB3016" s="78">
        <v>92.15</v>
      </c>
      <c r="AC3016" s="78">
        <v>23649</v>
      </c>
      <c r="AD3016" s="104">
        <v>0.52534999999999998</v>
      </c>
      <c r="AE3016" s="78">
        <v>31862</v>
      </c>
      <c r="AF3016" s="104">
        <v>4.1547900000000002</v>
      </c>
      <c r="AG3016" s="78">
        <v>25882</v>
      </c>
      <c r="AH3016" s="104">
        <v>2.4549099999999999</v>
      </c>
      <c r="AI3016" s="78">
        <v>-9077</v>
      </c>
      <c r="AJ3016" s="104">
        <v>-3.2372200000000002</v>
      </c>
      <c r="AK3016" s="78">
        <v>18000</v>
      </c>
      <c r="AL3016" s="78">
        <v>17000</v>
      </c>
      <c r="AM3016" s="8">
        <v>17300</v>
      </c>
      <c r="AN3016" s="78">
        <v>412</v>
      </c>
      <c r="AO3016" s="78">
        <v>21100</v>
      </c>
      <c r="AP3016" s="78">
        <v>14300</v>
      </c>
      <c r="AQ3016" s="78">
        <v>17300</v>
      </c>
      <c r="AR3016" s="78">
        <v>784</v>
      </c>
      <c r="AS3016" s="78">
        <v>17600</v>
      </c>
      <c r="AT3016" s="78">
        <v>17000</v>
      </c>
      <c r="AU3016" s="78">
        <v>17300</v>
      </c>
      <c r="AV3016" s="78">
        <v>239</v>
      </c>
      <c r="AW3016" s="77">
        <v>19.02</v>
      </c>
      <c r="AX3016" s="144">
        <f t="shared" si="323"/>
        <v>0.34</v>
      </c>
      <c r="AY3016" s="144">
        <f t="shared" si="324"/>
        <v>0.34</v>
      </c>
      <c r="AZ3016" s="144">
        <f t="shared" si="325"/>
        <v>0.6</v>
      </c>
      <c r="BA3016" s="54">
        <f t="shared" si="326"/>
        <v>25.260148378511893</v>
      </c>
      <c r="BB3016" s="54">
        <f t="shared" si="327"/>
        <v>14.151851621488106</v>
      </c>
    </row>
    <row r="3017" spans="1:54" x14ac:dyDescent="0.25">
      <c r="A3017" s="3">
        <v>44662</v>
      </c>
      <c r="B3017" s="77">
        <v>17048.37</v>
      </c>
      <c r="C3017" s="77">
        <v>3057.8522200000002</v>
      </c>
      <c r="D3017" s="77">
        <v>-340.41</v>
      </c>
      <c r="E3017" s="77">
        <f t="shared" si="322"/>
        <v>-1700.7244999999998</v>
      </c>
      <c r="F3017" s="77">
        <v>15.2491</v>
      </c>
      <c r="G3017" s="77">
        <v>-80.40140000000001</v>
      </c>
      <c r="H3017">
        <v>0</v>
      </c>
      <c r="I3017" s="78">
        <v>17039</v>
      </c>
      <c r="J3017">
        <v>202204</v>
      </c>
      <c r="K3017" s="78">
        <v>17039</v>
      </c>
      <c r="L3017" s="77">
        <f t="shared" si="328"/>
        <v>-9.3699999999989814</v>
      </c>
      <c r="M3017" s="78">
        <v>-423</v>
      </c>
      <c r="N3017" s="78">
        <v>-12.781829999999999</v>
      </c>
      <c r="O3017" s="78">
        <v>-7735</v>
      </c>
      <c r="P3017" s="78">
        <v>-65.848560000000006</v>
      </c>
      <c r="Q3017" s="144">
        <v>-2356.75</v>
      </c>
      <c r="R3017" s="78">
        <v>-7009</v>
      </c>
      <c r="S3017" s="78">
        <v>11648</v>
      </c>
      <c r="T3017" s="78">
        <v>-12712</v>
      </c>
      <c r="U3017" s="78">
        <v>66825</v>
      </c>
      <c r="V3017" s="219">
        <v>0.19022820800598578</v>
      </c>
      <c r="W3017" s="78">
        <v>2275</v>
      </c>
      <c r="X3017" s="78">
        <v>5146</v>
      </c>
      <c r="Y3017" s="78">
        <v>2760</v>
      </c>
      <c r="Z3017" s="78">
        <v>8141</v>
      </c>
      <c r="AA3017" s="78">
        <v>90.12</v>
      </c>
      <c r="AB3017" s="78">
        <v>87.73</v>
      </c>
      <c r="AC3017" s="78">
        <v>24439</v>
      </c>
      <c r="AD3017" s="104">
        <v>0.48455999999999999</v>
      </c>
      <c r="AE3017" s="78">
        <v>32906</v>
      </c>
      <c r="AF3017" s="104">
        <v>5.6703400000000004</v>
      </c>
      <c r="AG3017" s="78">
        <v>4737</v>
      </c>
      <c r="AH3017" s="104">
        <v>1.54132</v>
      </c>
      <c r="AI3017" s="78">
        <v>-947</v>
      </c>
      <c r="AJ3017" s="104">
        <v>-4.0778600000000003</v>
      </c>
      <c r="AK3017" s="78">
        <v>18000</v>
      </c>
      <c r="AL3017" s="78">
        <v>16800</v>
      </c>
      <c r="AM3017" s="8">
        <v>17000</v>
      </c>
      <c r="AN3017" s="78">
        <v>417</v>
      </c>
      <c r="AO3017" s="78">
        <v>21100</v>
      </c>
      <c r="AP3017" s="78">
        <v>14300</v>
      </c>
      <c r="AQ3017" s="78">
        <v>17000</v>
      </c>
      <c r="AR3017" s="78">
        <v>826</v>
      </c>
      <c r="AS3017" s="78">
        <v>17600</v>
      </c>
      <c r="AT3017" s="78">
        <v>17000</v>
      </c>
      <c r="AU3017" s="78">
        <v>17050</v>
      </c>
      <c r="AV3017" s="78">
        <v>209</v>
      </c>
      <c r="AW3017" s="77">
        <v>20.47</v>
      </c>
      <c r="AX3017" s="144">
        <f t="shared" si="323"/>
        <v>0.44</v>
      </c>
      <c r="AY3017" s="144">
        <f t="shared" si="324"/>
        <v>0.56999999999999995</v>
      </c>
      <c r="AZ3017" s="144">
        <f t="shared" si="325"/>
        <v>0.77</v>
      </c>
      <c r="BA3017" s="54">
        <f t="shared" si="326"/>
        <v>24.974007451734529</v>
      </c>
      <c r="BB3017" s="54">
        <f t="shared" si="327"/>
        <v>14.209992548265475</v>
      </c>
    </row>
    <row r="3018" spans="1:54" x14ac:dyDescent="0.25">
      <c r="A3018" s="3">
        <v>44663</v>
      </c>
      <c r="B3018" s="77">
        <v>16990.91</v>
      </c>
      <c r="C3018" s="77">
        <v>2802.2419399999999</v>
      </c>
      <c r="D3018" s="77">
        <v>-101.5934</v>
      </c>
      <c r="E3018" s="77">
        <f t="shared" si="322"/>
        <v>-1575.751</v>
      </c>
      <c r="F3018" s="77">
        <v>-0.44729999999999998</v>
      </c>
      <c r="G3018" s="77">
        <v>-28.9786</v>
      </c>
      <c r="H3018">
        <v>0</v>
      </c>
      <c r="I3018" s="78">
        <v>16999</v>
      </c>
      <c r="J3018">
        <v>202204</v>
      </c>
      <c r="K3018" s="78">
        <v>16999</v>
      </c>
      <c r="L3018" s="77">
        <f t="shared" si="328"/>
        <v>8.0900000000001455</v>
      </c>
      <c r="M3018" s="78">
        <v>-1863</v>
      </c>
      <c r="N3018" s="78">
        <v>-61.570129999999999</v>
      </c>
      <c r="O3018" s="78">
        <v>-4353</v>
      </c>
      <c r="P3018" s="78">
        <v>-36.9557</v>
      </c>
      <c r="Q3018" s="144">
        <v>-2951.25</v>
      </c>
      <c r="R3018" s="78">
        <v>-7100</v>
      </c>
      <c r="S3018" s="78">
        <v>11979</v>
      </c>
      <c r="T3018" s="78">
        <v>-7743</v>
      </c>
      <c r="U3018" s="78">
        <v>64817</v>
      </c>
      <c r="V3018" s="219">
        <v>0.1194594010830492</v>
      </c>
      <c r="W3018" s="78">
        <v>1327</v>
      </c>
      <c r="X3018" s="78">
        <v>5123</v>
      </c>
      <c r="Y3018" s="78">
        <v>2390</v>
      </c>
      <c r="Z3018" s="78">
        <v>10426</v>
      </c>
      <c r="AA3018" s="78">
        <v>108.21</v>
      </c>
      <c r="AB3018" s="78">
        <v>92.05</v>
      </c>
      <c r="AC3018" s="78">
        <v>23416</v>
      </c>
      <c r="AD3018" s="104">
        <v>0.30941000000000002</v>
      </c>
      <c r="AE3018" s="78">
        <v>33035</v>
      </c>
      <c r="AF3018" s="104">
        <v>5.7359</v>
      </c>
      <c r="AG3018" s="78">
        <v>1687</v>
      </c>
      <c r="AH3018" s="104">
        <v>1.30697</v>
      </c>
      <c r="AI3018" s="78">
        <v>50</v>
      </c>
      <c r="AJ3018" s="104">
        <v>-3.90517</v>
      </c>
      <c r="AK3018" s="78">
        <v>18000</v>
      </c>
      <c r="AL3018" s="78">
        <v>16800</v>
      </c>
      <c r="AM3018" s="8">
        <v>17000</v>
      </c>
      <c r="AN3018" s="78">
        <v>393</v>
      </c>
      <c r="AO3018" s="78">
        <v>21100</v>
      </c>
      <c r="AP3018" s="78">
        <v>14300</v>
      </c>
      <c r="AQ3018" s="78">
        <v>17000</v>
      </c>
      <c r="AR3018" s="78">
        <v>808</v>
      </c>
      <c r="AS3018" s="78">
        <v>17600</v>
      </c>
      <c r="AT3018" s="78">
        <v>16800</v>
      </c>
      <c r="AU3018" s="78">
        <v>17000</v>
      </c>
      <c r="AV3018" s="78">
        <v>149</v>
      </c>
      <c r="AW3018" s="77">
        <v>20.9</v>
      </c>
      <c r="AX3018" s="144">
        <f t="shared" si="323"/>
        <v>0.57999999999999996</v>
      </c>
      <c r="AY3018" s="144">
        <f t="shared" si="324"/>
        <v>0.65</v>
      </c>
      <c r="AZ3018" s="144">
        <f t="shared" si="325"/>
        <v>0.82</v>
      </c>
      <c r="BA3018" s="54">
        <f t="shared" si="326"/>
        <v>24.534115132217057</v>
      </c>
      <c r="BB3018" s="54">
        <f t="shared" si="327"/>
        <v>14.375884867782933</v>
      </c>
    </row>
    <row r="3019" spans="1:54" x14ac:dyDescent="0.25">
      <c r="A3019" s="3">
        <v>44664</v>
      </c>
      <c r="B3019" s="77">
        <v>17301.650000000001</v>
      </c>
      <c r="C3019" s="77">
        <v>2645.2633999999998</v>
      </c>
      <c r="D3019" s="77">
        <v>105.5847</v>
      </c>
      <c r="E3019" s="77">
        <f t="shared" si="322"/>
        <v>-1326.0455999999999</v>
      </c>
      <c r="F3019" s="77">
        <v>31.3965</v>
      </c>
      <c r="G3019" s="77">
        <v>12.5945</v>
      </c>
      <c r="H3019" t="s">
        <v>2081</v>
      </c>
      <c r="I3019" s="78">
        <v>17316</v>
      </c>
      <c r="J3019">
        <v>202204</v>
      </c>
      <c r="K3019" s="78">
        <v>17316</v>
      </c>
      <c r="L3019" s="77">
        <f t="shared" si="328"/>
        <v>14.349999999998545</v>
      </c>
      <c r="M3019" s="78">
        <v>-3258</v>
      </c>
      <c r="N3019" s="78">
        <v>-110.70286</v>
      </c>
      <c r="O3019" s="78">
        <v>3351</v>
      </c>
      <c r="P3019" s="78">
        <v>29.054179999999999</v>
      </c>
      <c r="Q3019" s="144">
        <v>-2420.25</v>
      </c>
      <c r="R3019" s="78">
        <v>-5925</v>
      </c>
      <c r="S3019" s="78">
        <v>12647</v>
      </c>
      <c r="T3019" s="78">
        <v>1963</v>
      </c>
      <c r="U3019" s="78">
        <v>67484</v>
      </c>
      <c r="V3019" s="219">
        <v>-2.9088376504060223E-2</v>
      </c>
      <c r="W3019" s="78">
        <v>1483</v>
      </c>
      <c r="X3019" s="78">
        <v>4854</v>
      </c>
      <c r="Y3019" s="78">
        <v>1897</v>
      </c>
      <c r="Z3019" s="78">
        <v>10425</v>
      </c>
      <c r="AA3019" s="78">
        <v>119.69</v>
      </c>
      <c r="AB3019" s="78">
        <v>105.35</v>
      </c>
      <c r="AC3019" s="78">
        <v>13511</v>
      </c>
      <c r="AD3019" s="104">
        <v>0.4032</v>
      </c>
      <c r="AE3019" s="78">
        <v>35107</v>
      </c>
      <c r="AF3019" s="104">
        <v>3.9327200000000002</v>
      </c>
      <c r="AG3019" s="78">
        <v>17487</v>
      </c>
      <c r="AH3019" s="104">
        <v>1.3080000000000001</v>
      </c>
      <c r="AI3019" s="78">
        <v>-1500</v>
      </c>
      <c r="AJ3019" s="104">
        <v>-2.7624200000000001</v>
      </c>
      <c r="AK3019" s="78">
        <v>18000</v>
      </c>
      <c r="AL3019" s="78">
        <v>16800</v>
      </c>
      <c r="AM3019" s="8">
        <v>17300</v>
      </c>
      <c r="AN3019" s="78">
        <v>300</v>
      </c>
      <c r="AO3019" s="78">
        <v>21100</v>
      </c>
      <c r="AP3019" s="78">
        <v>14300</v>
      </c>
      <c r="AQ3019" s="78">
        <v>17300</v>
      </c>
      <c r="AR3019" s="78">
        <v>739</v>
      </c>
      <c r="AS3019" s="78">
        <v>18000</v>
      </c>
      <c r="AT3019" s="78">
        <v>16800</v>
      </c>
      <c r="AU3019" s="78">
        <v>17300</v>
      </c>
      <c r="AV3019" s="78">
        <v>300</v>
      </c>
      <c r="AW3019" s="77">
        <v>19.11</v>
      </c>
      <c r="AX3019" s="144">
        <f t="shared" si="323"/>
        <v>0.37</v>
      </c>
      <c r="AY3019" s="144">
        <f t="shared" si="324"/>
        <v>0.32</v>
      </c>
      <c r="AZ3019" s="144">
        <f t="shared" si="325"/>
        <v>0.59</v>
      </c>
      <c r="BA3019" s="54">
        <f t="shared" si="326"/>
        <v>23.864685283257209</v>
      </c>
      <c r="BB3019" s="54">
        <f t="shared" si="327"/>
        <v>14.574314716742791</v>
      </c>
    </row>
    <row r="3020" spans="1:54" x14ac:dyDescent="0.25">
      <c r="A3020" s="3">
        <v>44665</v>
      </c>
      <c r="B3020" s="77">
        <v>17245.650000000001</v>
      </c>
      <c r="C3020" s="77">
        <v>2593.1824200000001</v>
      </c>
      <c r="D3020" s="77">
        <v>-7.4486999999999997</v>
      </c>
      <c r="E3020" s="77">
        <f t="shared" si="322"/>
        <v>-795.07439999999997</v>
      </c>
      <c r="F3020" s="77">
        <v>15.6576</v>
      </c>
      <c r="G3020" s="77">
        <v>-11.201300000000002</v>
      </c>
      <c r="H3020">
        <v>0</v>
      </c>
      <c r="I3020" s="78">
        <v>17298</v>
      </c>
      <c r="J3020">
        <v>202204</v>
      </c>
      <c r="K3020" s="78">
        <v>17298</v>
      </c>
      <c r="L3020" s="77">
        <f t="shared" si="328"/>
        <v>52.349999999998545</v>
      </c>
      <c r="M3020" s="78">
        <v>-5174</v>
      </c>
      <c r="N3020" s="78">
        <v>-176.67294999999999</v>
      </c>
      <c r="O3020" s="78">
        <v>-589</v>
      </c>
      <c r="P3020" s="78">
        <v>-5.0466600000000001</v>
      </c>
      <c r="Q3020" s="144">
        <v>-5321.25</v>
      </c>
      <c r="R3020" s="78">
        <v>-5728</v>
      </c>
      <c r="S3020" s="78">
        <v>13486</v>
      </c>
      <c r="T3020" s="78">
        <v>-3322</v>
      </c>
      <c r="U3020" s="78">
        <v>64266</v>
      </c>
      <c r="V3020" s="219">
        <v>5.1691407587215632E-2</v>
      </c>
      <c r="W3020" s="78">
        <v>2422</v>
      </c>
      <c r="X3020" s="78">
        <v>5786</v>
      </c>
      <c r="Y3020" s="78">
        <v>1711</v>
      </c>
      <c r="Z3020" s="78">
        <v>10124</v>
      </c>
      <c r="AA3020" s="78">
        <v>98.91</v>
      </c>
      <c r="AB3020" s="78">
        <v>102.96</v>
      </c>
      <c r="AC3020" s="78">
        <v>12351</v>
      </c>
      <c r="AD3020" s="104">
        <v>0.32966000000000001</v>
      </c>
      <c r="AE3020" s="78">
        <v>36542</v>
      </c>
      <c r="AF3020" s="104">
        <v>3.8503699999999998</v>
      </c>
      <c r="AG3020" s="78">
        <v>13013</v>
      </c>
      <c r="AH3020" s="104">
        <v>0.76007000000000002</v>
      </c>
      <c r="AI3020" s="78">
        <v>-375</v>
      </c>
      <c r="AJ3020" s="104">
        <v>-2.6596799999999998</v>
      </c>
      <c r="AK3020" s="78">
        <v>18000</v>
      </c>
      <c r="AL3020" s="78">
        <v>16800</v>
      </c>
      <c r="AM3020" s="8">
        <v>17300</v>
      </c>
      <c r="AN3020" s="78">
        <v>279</v>
      </c>
      <c r="AO3020" s="78">
        <v>21100</v>
      </c>
      <c r="AP3020" s="78">
        <v>16000</v>
      </c>
      <c r="AQ3020" s="78">
        <v>17200</v>
      </c>
      <c r="AR3020" s="78">
        <v>706</v>
      </c>
      <c r="AS3020" s="78">
        <v>18000</v>
      </c>
      <c r="AT3020" s="78">
        <v>16800</v>
      </c>
      <c r="AU3020" s="78">
        <v>17300</v>
      </c>
      <c r="AV3020" s="78">
        <v>279</v>
      </c>
      <c r="AW3020" s="77">
        <v>18.350000000000001</v>
      </c>
      <c r="AX3020" s="144">
        <f t="shared" si="323"/>
        <v>0.31</v>
      </c>
      <c r="AY3020" s="144">
        <f t="shared" si="324"/>
        <v>0.24</v>
      </c>
      <c r="AZ3020" s="144">
        <f t="shared" si="325"/>
        <v>0.54</v>
      </c>
      <c r="BA3020" s="54">
        <f t="shared" si="326"/>
        <v>22.59237880651397</v>
      </c>
      <c r="BB3020" s="54">
        <f t="shared" si="327"/>
        <v>15.164621193486019</v>
      </c>
    </row>
    <row r="3021" spans="1:54" x14ac:dyDescent="0.25">
      <c r="A3021" s="3">
        <v>44666</v>
      </c>
      <c r="B3021" s="77">
        <v>17004.18</v>
      </c>
      <c r="C3021" s="77">
        <v>2742.0239000000001</v>
      </c>
      <c r="D3021" s="77">
        <v>-211.9973</v>
      </c>
      <c r="E3021" s="77">
        <f t="shared" si="322"/>
        <v>-865.97640000000024</v>
      </c>
      <c r="F3021" s="77">
        <v>10.009</v>
      </c>
      <c r="G3021" s="77">
        <v>-42.871299999999998</v>
      </c>
      <c r="H3021">
        <v>0</v>
      </c>
      <c r="I3021" s="78">
        <v>16983</v>
      </c>
      <c r="J3021">
        <v>202204</v>
      </c>
      <c r="K3021" s="78">
        <v>16983</v>
      </c>
      <c r="L3021" s="77">
        <f t="shared" si="328"/>
        <v>-21.180000000000291</v>
      </c>
      <c r="M3021" s="78">
        <v>-8421</v>
      </c>
      <c r="N3021" s="78">
        <v>-284.02665000000002</v>
      </c>
      <c r="O3021" s="78">
        <v>-7788</v>
      </c>
      <c r="P3021" s="78">
        <v>-66.072069999999997</v>
      </c>
      <c r="Q3021" s="144">
        <v>-10368</v>
      </c>
      <c r="R3021" s="78">
        <v>-6121</v>
      </c>
      <c r="S3021" s="78">
        <v>12561</v>
      </c>
      <c r="T3021" s="78">
        <v>-13767</v>
      </c>
      <c r="U3021" s="78">
        <v>65663</v>
      </c>
      <c r="V3021" s="219">
        <v>0.20966145317758861</v>
      </c>
      <c r="W3021" s="78">
        <v>399</v>
      </c>
      <c r="X3021" s="78">
        <v>4896</v>
      </c>
      <c r="Y3021" s="78">
        <v>-514</v>
      </c>
      <c r="Z3021" s="78">
        <v>3710</v>
      </c>
      <c r="AA3021" s="78">
        <v>86.35</v>
      </c>
      <c r="AB3021" s="78">
        <v>90.76</v>
      </c>
      <c r="AC3021" s="78">
        <v>12358</v>
      </c>
      <c r="AD3021" s="104">
        <v>0.23433999999999999</v>
      </c>
      <c r="AE3021" s="78">
        <v>37974</v>
      </c>
      <c r="AF3021" s="104">
        <v>5.58514</v>
      </c>
      <c r="AG3021" s="78">
        <v>1437</v>
      </c>
      <c r="AH3021" s="104">
        <v>0.59640000000000004</v>
      </c>
      <c r="AI3021" s="78">
        <v>431</v>
      </c>
      <c r="AJ3021" s="104">
        <v>-3.5972300000000001</v>
      </c>
      <c r="AK3021" s="78">
        <v>18000</v>
      </c>
      <c r="AL3021" s="78">
        <v>16800</v>
      </c>
      <c r="AM3021" s="8">
        <v>17000</v>
      </c>
      <c r="AN3021" s="78">
        <v>263</v>
      </c>
      <c r="AO3021" s="78">
        <v>21100</v>
      </c>
      <c r="AP3021" s="78">
        <v>16000</v>
      </c>
      <c r="AQ3021" s="78">
        <v>16900</v>
      </c>
      <c r="AR3021" s="78">
        <v>759</v>
      </c>
      <c r="AS3021" s="78">
        <v>18000</v>
      </c>
      <c r="AT3021" s="78">
        <v>16800</v>
      </c>
      <c r="AU3021" s="78">
        <v>17000</v>
      </c>
      <c r="AV3021" s="78">
        <v>263</v>
      </c>
      <c r="AW3021" s="77">
        <v>20</v>
      </c>
      <c r="AX3021" s="144">
        <f t="shared" si="323"/>
        <v>0.48</v>
      </c>
      <c r="AY3021" s="144">
        <f t="shared" si="324"/>
        <v>0.44</v>
      </c>
      <c r="AZ3021" s="144">
        <f t="shared" si="325"/>
        <v>0.7</v>
      </c>
      <c r="BA3021" s="54">
        <f t="shared" si="326"/>
        <v>21.54464236222897</v>
      </c>
      <c r="BB3021" s="54">
        <f t="shared" si="327"/>
        <v>15.806357637771029</v>
      </c>
    </row>
    <row r="3022" spans="1:54" x14ac:dyDescent="0.25">
      <c r="A3022" s="3">
        <v>44669</v>
      </c>
      <c r="B3022" s="77">
        <v>16898.87</v>
      </c>
      <c r="C3022" s="77">
        <v>2316.5969</v>
      </c>
      <c r="D3022" s="77">
        <v>-104.15700000000001</v>
      </c>
      <c r="E3022" s="77">
        <f t="shared" si="322"/>
        <v>-1418.3009999999997</v>
      </c>
      <c r="F3022" s="77">
        <v>25.1418</v>
      </c>
      <c r="G3022" s="77">
        <v>-43.908199999999994</v>
      </c>
      <c r="H3022">
        <v>0</v>
      </c>
      <c r="I3022" s="78">
        <v>16881</v>
      </c>
      <c r="J3022">
        <v>202204</v>
      </c>
      <c r="K3022" s="78">
        <v>16881</v>
      </c>
      <c r="L3022" s="77">
        <f t="shared" si="328"/>
        <v>-17.869999999998981</v>
      </c>
      <c r="M3022" s="78">
        <v>-7052</v>
      </c>
      <c r="N3022" s="78">
        <v>-236.08554000000001</v>
      </c>
      <c r="O3022" s="78">
        <v>-4064</v>
      </c>
      <c r="P3022" s="78">
        <v>-34.253189999999996</v>
      </c>
      <c r="Q3022" s="144">
        <v>-8068</v>
      </c>
      <c r="R3022" s="78">
        <v>-6398</v>
      </c>
      <c r="S3022" s="78">
        <v>11675</v>
      </c>
      <c r="T3022" s="78">
        <v>-11698</v>
      </c>
      <c r="U3022" s="78">
        <v>63983</v>
      </c>
      <c r="V3022" s="219">
        <v>0.18282981416938873</v>
      </c>
      <c r="W3022" s="78">
        <v>-527</v>
      </c>
      <c r="X3022" s="78">
        <v>3896</v>
      </c>
      <c r="Y3022" s="78">
        <v>-1599</v>
      </c>
      <c r="Z3022" s="78">
        <v>5349</v>
      </c>
      <c r="AA3022" s="78">
        <v>104.94</v>
      </c>
      <c r="AB3022" s="78">
        <v>88.25</v>
      </c>
      <c r="AC3022" s="78">
        <v>12811</v>
      </c>
      <c r="AD3022" s="104">
        <v>0.24440000000000001</v>
      </c>
      <c r="AE3022" s="78">
        <v>39511</v>
      </c>
      <c r="AF3022" s="104">
        <v>6.17408</v>
      </c>
      <c r="AG3022" s="78">
        <v>3950</v>
      </c>
      <c r="AH3022" s="104">
        <v>1.1022799999999999</v>
      </c>
      <c r="AI3022" s="78">
        <v>769</v>
      </c>
      <c r="AJ3022" s="104">
        <v>-4.1640800000000002</v>
      </c>
      <c r="AK3022" s="78">
        <v>18000</v>
      </c>
      <c r="AL3022" s="78">
        <v>16700</v>
      </c>
      <c r="AM3022" s="8">
        <v>16900</v>
      </c>
      <c r="AN3022" s="78">
        <v>219</v>
      </c>
      <c r="AO3022" s="78">
        <v>21100</v>
      </c>
      <c r="AP3022" s="78">
        <v>16000</v>
      </c>
      <c r="AQ3022" s="78">
        <v>16800</v>
      </c>
      <c r="AR3022" s="78">
        <v>779</v>
      </c>
      <c r="AS3022" s="78">
        <v>18000</v>
      </c>
      <c r="AT3022" s="78">
        <v>16700</v>
      </c>
      <c r="AU3022" s="78">
        <v>16900</v>
      </c>
      <c r="AV3022" s="78">
        <v>219</v>
      </c>
      <c r="AW3022" s="77">
        <v>20.89</v>
      </c>
      <c r="AX3022" s="144">
        <f t="shared" si="323"/>
        <v>0.65</v>
      </c>
      <c r="AY3022" s="144">
        <f t="shared" si="324"/>
        <v>0.63</v>
      </c>
      <c r="AZ3022" s="144">
        <f t="shared" si="325"/>
        <v>0.81</v>
      </c>
      <c r="BA3022" s="54">
        <f t="shared" si="326"/>
        <v>21.606439120125458</v>
      </c>
      <c r="BB3022" s="54">
        <f t="shared" si="327"/>
        <v>15.775560879874547</v>
      </c>
    </row>
    <row r="3023" spans="1:54" x14ac:dyDescent="0.25">
      <c r="A3023" s="3">
        <v>44670</v>
      </c>
      <c r="B3023" s="77">
        <v>16993.400000000001</v>
      </c>
      <c r="C3023" s="77">
        <v>2301.0256399999998</v>
      </c>
      <c r="D3023" s="77">
        <v>21.211199999999998</v>
      </c>
      <c r="E3023" s="77">
        <f t="shared" si="322"/>
        <v>-1379.3907999999997</v>
      </c>
      <c r="F3023" s="77">
        <v>8.4948999999999995</v>
      </c>
      <c r="G3023" s="77">
        <v>7.1539999999999999</v>
      </c>
      <c r="H3023">
        <v>0</v>
      </c>
      <c r="I3023" s="78">
        <v>17000</v>
      </c>
      <c r="J3023">
        <v>202204</v>
      </c>
      <c r="K3023" s="78">
        <v>17000</v>
      </c>
      <c r="L3023" s="77">
        <f t="shared" si="328"/>
        <v>6.5999999999985448</v>
      </c>
      <c r="M3023" s="78">
        <v>-7354</v>
      </c>
      <c r="N3023" s="78">
        <v>-248.1883</v>
      </c>
      <c r="O3023" s="78">
        <v>-5734</v>
      </c>
      <c r="P3023" s="78">
        <v>-48.703690000000002</v>
      </c>
      <c r="Q3023" s="144">
        <v>-8787.5</v>
      </c>
      <c r="R3023" s="78">
        <v>-6093</v>
      </c>
      <c r="S3023" s="78">
        <v>11751</v>
      </c>
      <c r="T3023" s="78">
        <v>-11270</v>
      </c>
      <c r="U3023" s="78">
        <v>63385</v>
      </c>
      <c r="V3023" s="219">
        <v>0.1778023191606847</v>
      </c>
      <c r="W3023" s="78">
        <v>-1144</v>
      </c>
      <c r="X3023" s="78">
        <v>-1144</v>
      </c>
      <c r="Y3023" s="78">
        <v>-2763</v>
      </c>
      <c r="Z3023" s="78">
        <v>4310</v>
      </c>
      <c r="AA3023" s="78">
        <v>115.06</v>
      </c>
      <c r="AB3023" s="78">
        <v>93.89</v>
      </c>
      <c r="AC3023" s="78">
        <v>14021</v>
      </c>
      <c r="AD3023" s="104">
        <v>0.29580000000000001</v>
      </c>
      <c r="AE3023" s="78">
        <v>42871</v>
      </c>
      <c r="AF3023" s="104">
        <v>5.1943799999999998</v>
      </c>
      <c r="AG3023" s="78">
        <v>6719</v>
      </c>
      <c r="AH3023" s="104">
        <v>1.31009</v>
      </c>
      <c r="AI3023" s="78">
        <v>-1672</v>
      </c>
      <c r="AJ3023" s="104">
        <v>-3.5896300000000001</v>
      </c>
      <c r="AK3023" s="78">
        <v>18000</v>
      </c>
      <c r="AL3023" s="78">
        <v>16700</v>
      </c>
      <c r="AM3023" s="8">
        <v>17000</v>
      </c>
      <c r="AN3023" s="78">
        <v>128</v>
      </c>
      <c r="AO3023" s="78">
        <v>21100</v>
      </c>
      <c r="AP3023" s="78">
        <v>16000</v>
      </c>
      <c r="AQ3023" s="78">
        <v>17000</v>
      </c>
      <c r="AR3023" s="78">
        <v>665</v>
      </c>
      <c r="AS3023" s="78">
        <v>18000</v>
      </c>
      <c r="AT3023" s="78">
        <v>16700</v>
      </c>
      <c r="AU3023" s="78">
        <v>17000</v>
      </c>
      <c r="AV3023" s="78">
        <v>128</v>
      </c>
      <c r="AW3023" s="77">
        <v>19.16</v>
      </c>
      <c r="AX3023" s="144">
        <f t="shared" si="323"/>
        <v>0.44</v>
      </c>
      <c r="AY3023" s="144">
        <f t="shared" si="324"/>
        <v>0.36</v>
      </c>
      <c r="AZ3023" s="144">
        <f t="shared" si="325"/>
        <v>0.57999999999999996</v>
      </c>
      <c r="BA3023" s="54">
        <f t="shared" si="326"/>
        <v>21.445999401913813</v>
      </c>
      <c r="BB3023" s="54">
        <f t="shared" si="327"/>
        <v>15.814000598086192</v>
      </c>
    </row>
    <row r="3024" spans="1:54" x14ac:dyDescent="0.25">
      <c r="A3024" s="3">
        <v>44671</v>
      </c>
      <c r="B3024" s="77">
        <v>17148.88</v>
      </c>
      <c r="C3024" s="77">
        <v>2968.13013</v>
      </c>
      <c r="D3024" s="77">
        <v>29.973699999999997</v>
      </c>
      <c r="E3024" s="77">
        <f t="shared" si="322"/>
        <v>-1423.837</v>
      </c>
      <c r="F3024" s="77">
        <v>23.525700000000001</v>
      </c>
      <c r="G3024" s="77">
        <v>-9.6815999999999995</v>
      </c>
      <c r="H3024" t="s">
        <v>2082</v>
      </c>
      <c r="I3024" s="78">
        <v>17125</v>
      </c>
      <c r="J3024">
        <v>202205</v>
      </c>
      <c r="K3024" s="78">
        <v>17071</v>
      </c>
      <c r="L3024" s="77">
        <f t="shared" si="328"/>
        <v>-77.880000000001019</v>
      </c>
      <c r="M3024" s="78">
        <v>-9973</v>
      </c>
      <c r="N3024" s="78">
        <v>-339.22480999999999</v>
      </c>
      <c r="O3024" s="78">
        <v>-236</v>
      </c>
      <c r="P3024" s="78">
        <v>-1.98689</v>
      </c>
      <c r="Q3024" s="144">
        <v>-10032</v>
      </c>
      <c r="R3024" s="78">
        <v>-5742</v>
      </c>
      <c r="S3024" s="78">
        <v>14292</v>
      </c>
      <c r="T3024" s="78">
        <v>-4140</v>
      </c>
      <c r="U3024" s="78">
        <v>42197</v>
      </c>
      <c r="V3024" s="219">
        <v>9.8111240135554667E-2</v>
      </c>
      <c r="W3024" s="78">
        <v>-2340</v>
      </c>
      <c r="X3024" s="78">
        <v>-2340</v>
      </c>
      <c r="Y3024" s="78">
        <v>-3467</v>
      </c>
      <c r="Z3024" s="78">
        <v>-2718</v>
      </c>
      <c r="AA3024" s="78">
        <v>94.02</v>
      </c>
      <c r="AB3024" s="78">
        <v>91.38</v>
      </c>
      <c r="AC3024" s="78">
        <v>9594</v>
      </c>
      <c r="AD3024" s="104">
        <v>0.34148000000000001</v>
      </c>
      <c r="AE3024" s="78">
        <v>20807</v>
      </c>
      <c r="AF3024" s="104">
        <v>3.2982100000000001</v>
      </c>
      <c r="AG3024" s="78">
        <v>8975</v>
      </c>
      <c r="AH3024" s="104">
        <v>1.25292</v>
      </c>
      <c r="AI3024" s="78">
        <v>-5734</v>
      </c>
      <c r="AJ3024" s="104">
        <v>-2.2678199999999999</v>
      </c>
      <c r="AK3024" s="78">
        <v>21100</v>
      </c>
      <c r="AL3024" s="78">
        <v>16000</v>
      </c>
      <c r="AM3024" s="8">
        <v>17100</v>
      </c>
      <c r="AN3024" s="78">
        <v>617</v>
      </c>
      <c r="AO3024" s="78">
        <v>21200</v>
      </c>
      <c r="AP3024" s="78">
        <v>13000</v>
      </c>
      <c r="AQ3024" s="78">
        <v>17000</v>
      </c>
      <c r="AR3024" s="78">
        <v>984</v>
      </c>
      <c r="AS3024" s="78">
        <v>17500</v>
      </c>
      <c r="AT3024" s="78">
        <v>16800</v>
      </c>
      <c r="AU3024" s="78">
        <v>17100</v>
      </c>
      <c r="AV3024" s="78">
        <v>297</v>
      </c>
      <c r="AW3024" s="77">
        <v>18.59</v>
      </c>
      <c r="AX3024" s="144">
        <f t="shared" si="323"/>
        <v>0.37</v>
      </c>
      <c r="AY3024" s="144">
        <f t="shared" si="324"/>
        <v>0.3</v>
      </c>
      <c r="AZ3024" s="144">
        <f t="shared" si="325"/>
        <v>0.53</v>
      </c>
      <c r="BA3024" s="54">
        <f t="shared" si="326"/>
        <v>21.366947216680511</v>
      </c>
      <c r="BB3024" s="54">
        <f t="shared" si="327"/>
        <v>15.799052783319492</v>
      </c>
    </row>
    <row r="3025" spans="1:54" x14ac:dyDescent="0.25">
      <c r="A3025" s="3">
        <v>44672</v>
      </c>
      <c r="B3025" s="77">
        <v>17127.95</v>
      </c>
      <c r="C3025" s="77">
        <v>2495.8427999999999</v>
      </c>
      <c r="D3025" s="77">
        <v>34.285600000000002</v>
      </c>
      <c r="E3025" s="77">
        <f t="shared" si="322"/>
        <v>-1385.9350999999999</v>
      </c>
      <c r="F3025" s="77">
        <v>31.2517</v>
      </c>
      <c r="G3025" s="77">
        <v>-5.9677999999999995</v>
      </c>
      <c r="H3025">
        <v>0</v>
      </c>
      <c r="I3025" s="78">
        <v>17126</v>
      </c>
      <c r="J3025">
        <v>202205</v>
      </c>
      <c r="K3025" s="78">
        <v>17126</v>
      </c>
      <c r="L3025" s="77">
        <f t="shared" si="328"/>
        <v>-1.9500000000007276</v>
      </c>
      <c r="M3025" s="78">
        <v>-9999</v>
      </c>
      <c r="N3025" s="78">
        <v>-341.19947999999999</v>
      </c>
      <c r="O3025" s="78">
        <v>-1350</v>
      </c>
      <c r="P3025" s="78">
        <v>-11.533849999999999</v>
      </c>
      <c r="Q3025" s="144">
        <v>-10336.5</v>
      </c>
      <c r="R3025" s="78">
        <v>-5530</v>
      </c>
      <c r="S3025" s="78">
        <v>13602</v>
      </c>
      <c r="T3025" s="78">
        <v>-5446</v>
      </c>
      <c r="U3025" s="78">
        <v>49920</v>
      </c>
      <c r="V3025" s="219">
        <v>0.10909455128205128</v>
      </c>
      <c r="W3025" s="78">
        <v>-2968</v>
      </c>
      <c r="X3025" s="78">
        <v>-2968</v>
      </c>
      <c r="Y3025" s="78">
        <v>-2951</v>
      </c>
      <c r="Z3025" s="78">
        <v>-2183</v>
      </c>
      <c r="AA3025" s="78">
        <v>100.87</v>
      </c>
      <c r="AB3025" s="78">
        <v>90.28</v>
      </c>
      <c r="AC3025" s="78">
        <v>11388</v>
      </c>
      <c r="AD3025" s="104">
        <v>0.22120999999999999</v>
      </c>
      <c r="AE3025" s="78">
        <v>20878</v>
      </c>
      <c r="AF3025" s="104">
        <v>3.0595300000000001</v>
      </c>
      <c r="AG3025" s="78">
        <v>15457</v>
      </c>
      <c r="AH3025" s="104">
        <v>1.5078800000000001</v>
      </c>
      <c r="AI3025" s="78">
        <v>-6952</v>
      </c>
      <c r="AJ3025" s="104">
        <v>-2.2841900000000002</v>
      </c>
      <c r="AK3025" s="78">
        <v>21100</v>
      </c>
      <c r="AL3025" s="78">
        <v>15800</v>
      </c>
      <c r="AM3025" s="8">
        <v>17100</v>
      </c>
      <c r="AN3025" s="78">
        <v>577</v>
      </c>
      <c r="AO3025" s="78">
        <v>22400</v>
      </c>
      <c r="AP3025" s="78">
        <v>13000</v>
      </c>
      <c r="AQ3025" s="78">
        <v>17100</v>
      </c>
      <c r="AR3025" s="78">
        <v>899</v>
      </c>
      <c r="AS3025" s="78">
        <v>17500</v>
      </c>
      <c r="AT3025" s="78">
        <v>16700</v>
      </c>
      <c r="AU3025" s="78">
        <v>17150</v>
      </c>
      <c r="AV3025" s="78">
        <v>252</v>
      </c>
      <c r="AW3025" s="77">
        <v>17.350000000000001</v>
      </c>
      <c r="AX3025" s="144">
        <f t="shared" si="323"/>
        <v>0.2</v>
      </c>
      <c r="AY3025" s="144">
        <f t="shared" si="324"/>
        <v>0.16</v>
      </c>
      <c r="AZ3025" s="144">
        <f t="shared" si="325"/>
        <v>0.4</v>
      </c>
      <c r="BA3025" s="54">
        <f t="shared" si="326"/>
        <v>21.370342388438619</v>
      </c>
      <c r="BB3025" s="54">
        <f t="shared" si="327"/>
        <v>15.69665761156139</v>
      </c>
    </row>
    <row r="3026" spans="1:54" x14ac:dyDescent="0.25">
      <c r="A3026" s="3">
        <v>44673</v>
      </c>
      <c r="B3026" s="77">
        <v>17025.09</v>
      </c>
      <c r="C3026" s="77">
        <v>2774.7561000000001</v>
      </c>
      <c r="D3026" s="77">
        <v>-211.87200000000001</v>
      </c>
      <c r="E3026" s="77">
        <f t="shared" si="322"/>
        <v>-1710.473</v>
      </c>
      <c r="F3026" s="77">
        <v>16.308</v>
      </c>
      <c r="G3026" s="77">
        <v>-27.657600000000002</v>
      </c>
      <c r="H3026">
        <v>0</v>
      </c>
      <c r="I3026" s="78">
        <v>16992</v>
      </c>
      <c r="J3026">
        <v>202205</v>
      </c>
      <c r="K3026" s="78">
        <v>16992</v>
      </c>
      <c r="L3026" s="77">
        <f t="shared" si="328"/>
        <v>-33.090000000000146</v>
      </c>
      <c r="M3026" s="78">
        <v>-7997</v>
      </c>
      <c r="N3026" s="78">
        <v>-270.38055000000003</v>
      </c>
      <c r="O3026" s="78">
        <v>-5030</v>
      </c>
      <c r="P3026" s="78">
        <v>-42.71011</v>
      </c>
      <c r="Q3026" s="144">
        <v>-9254.5</v>
      </c>
      <c r="R3026" s="78">
        <v>-5876</v>
      </c>
      <c r="S3026" s="78">
        <v>13726</v>
      </c>
      <c r="T3026" s="78">
        <v>-9428</v>
      </c>
      <c r="U3026" s="78">
        <v>53921</v>
      </c>
      <c r="V3026" s="219">
        <v>0.17484838931028726</v>
      </c>
      <c r="W3026" s="78">
        <v>-1775</v>
      </c>
      <c r="X3026" s="78">
        <v>-1775</v>
      </c>
      <c r="Y3026" s="78">
        <v>-2511</v>
      </c>
      <c r="Z3026" s="78">
        <v>-1271</v>
      </c>
      <c r="AA3026" s="78">
        <v>104.75</v>
      </c>
      <c r="AB3026" s="78">
        <v>95.07</v>
      </c>
      <c r="AC3026" s="78">
        <v>8587</v>
      </c>
      <c r="AD3026" s="104">
        <v>0.24468999999999999</v>
      </c>
      <c r="AE3026" s="78">
        <v>20041</v>
      </c>
      <c r="AF3026" s="104">
        <v>3.4589599999999998</v>
      </c>
      <c r="AG3026" s="78">
        <v>12489</v>
      </c>
      <c r="AH3026" s="104">
        <v>1.3457399999999999</v>
      </c>
      <c r="AI3026" s="78">
        <v>-3706</v>
      </c>
      <c r="AJ3026" s="104">
        <v>-2.2738700000000001</v>
      </c>
      <c r="AK3026" s="78">
        <v>17500</v>
      </c>
      <c r="AL3026" s="78">
        <v>15800</v>
      </c>
      <c r="AM3026" s="8">
        <v>17000</v>
      </c>
      <c r="AN3026" s="78">
        <v>565</v>
      </c>
      <c r="AO3026" s="78">
        <v>22400</v>
      </c>
      <c r="AP3026" s="78">
        <v>13000</v>
      </c>
      <c r="AQ3026" s="78">
        <v>17000</v>
      </c>
      <c r="AR3026" s="78">
        <v>891</v>
      </c>
      <c r="AS3026" s="78">
        <v>17500</v>
      </c>
      <c r="AT3026" s="78">
        <v>16800</v>
      </c>
      <c r="AU3026" s="78">
        <v>17000</v>
      </c>
      <c r="AV3026" s="78">
        <v>222</v>
      </c>
      <c r="AW3026" s="77">
        <v>17.71</v>
      </c>
      <c r="AX3026" s="144">
        <f t="shared" si="323"/>
        <v>0.27</v>
      </c>
      <c r="AY3026" s="144">
        <f t="shared" si="324"/>
        <v>0.22</v>
      </c>
      <c r="AZ3026" s="144">
        <f t="shared" si="325"/>
        <v>0.43</v>
      </c>
      <c r="BA3026" s="54">
        <f t="shared" si="326"/>
        <v>21.316535870921168</v>
      </c>
      <c r="BB3026" s="54">
        <f t="shared" si="327"/>
        <v>15.852464129078829</v>
      </c>
    </row>
    <row r="3027" spans="1:54" x14ac:dyDescent="0.25">
      <c r="A3027" s="3">
        <v>44676</v>
      </c>
      <c r="B3027" s="77">
        <v>16620.900000000001</v>
      </c>
      <c r="C3027" s="77">
        <v>3102.0820800000001</v>
      </c>
      <c r="D3027" s="77">
        <v>-421.9726</v>
      </c>
      <c r="E3027" s="77">
        <f t="shared" si="322"/>
        <v>-2103.2341999999999</v>
      </c>
      <c r="F3027" s="77">
        <v>5.0499000000000001</v>
      </c>
      <c r="G3027" s="77">
        <v>-71.506</v>
      </c>
      <c r="H3027">
        <v>0</v>
      </c>
      <c r="I3027" s="78">
        <v>16572</v>
      </c>
      <c r="J3027">
        <v>202205</v>
      </c>
      <c r="K3027" s="78">
        <v>16572</v>
      </c>
      <c r="L3027" s="77">
        <f t="shared" si="328"/>
        <v>-48.900000000001455</v>
      </c>
      <c r="M3027" s="78">
        <v>-8696</v>
      </c>
      <c r="N3027" s="78">
        <v>-286.78129000000001</v>
      </c>
      <c r="O3027" s="78">
        <v>-12187</v>
      </c>
      <c r="P3027" s="78">
        <v>-100.95666</v>
      </c>
      <c r="Q3027" s="144">
        <v>-11742.75</v>
      </c>
      <c r="R3027" s="78">
        <v>-6772</v>
      </c>
      <c r="S3027" s="78">
        <v>13911</v>
      </c>
      <c r="T3027" s="78">
        <v>-16476</v>
      </c>
      <c r="U3027" s="78">
        <v>62235</v>
      </c>
      <c r="V3027" s="219">
        <v>0.26473849120269943</v>
      </c>
      <c r="W3027" s="78">
        <v>942</v>
      </c>
      <c r="X3027" s="78">
        <v>4341</v>
      </c>
      <c r="Y3027" s="78">
        <v>-1353</v>
      </c>
      <c r="Z3027" s="78">
        <v>487</v>
      </c>
      <c r="AA3027" s="78">
        <v>106.41</v>
      </c>
      <c r="AB3027" s="78">
        <v>84.08</v>
      </c>
      <c r="AC3027" s="78">
        <v>12934</v>
      </c>
      <c r="AD3027" s="104">
        <v>0.28887000000000002</v>
      </c>
      <c r="AE3027" s="78">
        <v>20974</v>
      </c>
      <c r="AF3027" s="104">
        <v>5.1236899999999999</v>
      </c>
      <c r="AG3027" s="78">
        <v>1863</v>
      </c>
      <c r="AH3027" s="104">
        <v>0.91090000000000004</v>
      </c>
      <c r="AI3027" s="78">
        <v>-786</v>
      </c>
      <c r="AJ3027" s="104">
        <v>-2.3785500000000002</v>
      </c>
      <c r="AK3027" s="78">
        <v>21100</v>
      </c>
      <c r="AL3027" s="78">
        <v>15800</v>
      </c>
      <c r="AM3027" s="8">
        <v>16600</v>
      </c>
      <c r="AN3027" s="78">
        <v>650</v>
      </c>
      <c r="AO3027" s="78">
        <v>22400</v>
      </c>
      <c r="AP3027" s="78">
        <v>13000</v>
      </c>
      <c r="AQ3027" s="78">
        <v>16500</v>
      </c>
      <c r="AR3027" s="78">
        <v>961</v>
      </c>
      <c r="AS3027" s="78">
        <v>17000</v>
      </c>
      <c r="AT3027" s="78">
        <v>16200</v>
      </c>
      <c r="AU3027" s="78">
        <v>16600</v>
      </c>
      <c r="AV3027" s="78">
        <v>243</v>
      </c>
      <c r="AW3027" s="77">
        <v>21.45</v>
      </c>
      <c r="AX3027" s="144">
        <f t="shared" si="323"/>
        <v>0.86</v>
      </c>
      <c r="AY3027" s="144">
        <f t="shared" si="324"/>
        <v>0.71</v>
      </c>
      <c r="AZ3027" s="144">
        <f t="shared" si="325"/>
        <v>0.83</v>
      </c>
      <c r="BA3027" s="54">
        <f t="shared" si="326"/>
        <v>21.721806875198105</v>
      </c>
      <c r="BB3027" s="54">
        <f t="shared" si="327"/>
        <v>15.88319312480189</v>
      </c>
    </row>
    <row r="3028" spans="1:54" x14ac:dyDescent="0.25">
      <c r="A3028" s="3">
        <v>44677</v>
      </c>
      <c r="B3028" s="77">
        <v>16644.79</v>
      </c>
      <c r="C3028" s="77">
        <v>2610.0693700000002</v>
      </c>
      <c r="D3028" s="77">
        <v>-144.0086</v>
      </c>
      <c r="E3028" s="77">
        <f t="shared" si="322"/>
        <v>-2254.6610000000001</v>
      </c>
      <c r="F3028" s="77">
        <v>10.990599999999999</v>
      </c>
      <c r="G3028" s="77">
        <v>-49.286499999999997</v>
      </c>
      <c r="H3028">
        <v>0</v>
      </c>
      <c r="I3028" s="78">
        <v>16586</v>
      </c>
      <c r="J3028">
        <v>202205</v>
      </c>
      <c r="K3028" s="78">
        <v>16586</v>
      </c>
      <c r="L3028" s="77">
        <f t="shared" si="328"/>
        <v>-58.790000000000873</v>
      </c>
      <c r="M3028" s="78">
        <v>-9711</v>
      </c>
      <c r="N3028" s="78">
        <v>-320.60192999999998</v>
      </c>
      <c r="O3028" s="78">
        <v>-7823</v>
      </c>
      <c r="P3028" s="78">
        <v>-64.846410000000006</v>
      </c>
      <c r="Q3028" s="144">
        <v>-11666.75</v>
      </c>
      <c r="R3028" s="78">
        <v>-7282</v>
      </c>
      <c r="S3028" s="78">
        <v>14226</v>
      </c>
      <c r="T3028" s="78">
        <v>-12131</v>
      </c>
      <c r="U3028" s="78">
        <v>62164</v>
      </c>
      <c r="V3028" s="219">
        <v>0.19514510005791133</v>
      </c>
      <c r="W3028" s="78">
        <v>1022</v>
      </c>
      <c r="X3028" s="78">
        <v>4427</v>
      </c>
      <c r="Y3028" s="78">
        <v>-995</v>
      </c>
      <c r="Z3028" s="78">
        <v>-291</v>
      </c>
      <c r="AA3028" s="78">
        <v>106.95</v>
      </c>
      <c r="AB3028" s="78">
        <v>84.05</v>
      </c>
      <c r="AC3028" s="78">
        <v>14092</v>
      </c>
      <c r="AD3028" s="104">
        <v>1.528E-2</v>
      </c>
      <c r="AE3028" s="78">
        <v>19169</v>
      </c>
      <c r="AF3028" s="104">
        <v>4.6008899999999997</v>
      </c>
      <c r="AG3028" s="78">
        <v>-4035</v>
      </c>
      <c r="AH3028" s="104">
        <v>1.1680699999999999</v>
      </c>
      <c r="AI3028" s="78">
        <v>6987</v>
      </c>
      <c r="AJ3028" s="104">
        <v>-2.1168999999999998</v>
      </c>
      <c r="AK3028" s="78">
        <v>17500</v>
      </c>
      <c r="AL3028" s="78">
        <v>15800</v>
      </c>
      <c r="AM3028" s="8">
        <v>16600</v>
      </c>
      <c r="AN3028" s="78">
        <v>582</v>
      </c>
      <c r="AO3028" s="78">
        <v>22400</v>
      </c>
      <c r="AP3028" s="78">
        <v>13000</v>
      </c>
      <c r="AQ3028" s="78">
        <v>16500</v>
      </c>
      <c r="AR3028" s="78">
        <v>930</v>
      </c>
      <c r="AS3028" s="78">
        <v>16800</v>
      </c>
      <c r="AT3028" s="78">
        <v>16400</v>
      </c>
      <c r="AU3028" s="78">
        <v>16600</v>
      </c>
      <c r="AV3028" s="78">
        <v>150</v>
      </c>
      <c r="AW3028" s="77">
        <v>20.36</v>
      </c>
      <c r="AX3028" s="144">
        <f t="shared" si="323"/>
        <v>0.65</v>
      </c>
      <c r="AY3028" s="144">
        <f t="shared" si="324"/>
        <v>0.51</v>
      </c>
      <c r="AZ3028" s="144">
        <f t="shared" si="325"/>
        <v>0.72</v>
      </c>
      <c r="BA3028" s="54">
        <f t="shared" si="326"/>
        <v>21.86327146452151</v>
      </c>
      <c r="BB3028" s="54">
        <f t="shared" si="327"/>
        <v>16.048728535478489</v>
      </c>
    </row>
    <row r="3029" spans="1:54" x14ac:dyDescent="0.25">
      <c r="A3029" s="3">
        <v>44678</v>
      </c>
      <c r="B3029" s="77">
        <v>16303.35</v>
      </c>
      <c r="C3029" s="77">
        <v>3067.5017499999999</v>
      </c>
      <c r="D3029" s="77">
        <v>-211.42779999999999</v>
      </c>
      <c r="E3029" s="77">
        <f t="shared" si="322"/>
        <v>-2340.1165000000001</v>
      </c>
      <c r="F3029" s="77">
        <v>12.504100000000001</v>
      </c>
      <c r="G3029" s="77">
        <v>-45.9133</v>
      </c>
      <c r="H3029" t="s">
        <v>2083</v>
      </c>
      <c r="I3029" s="78">
        <v>16285</v>
      </c>
      <c r="J3029">
        <v>202205</v>
      </c>
      <c r="K3029" s="78">
        <v>16285</v>
      </c>
      <c r="L3029" s="77">
        <f t="shared" si="328"/>
        <v>-18.350000000000364</v>
      </c>
      <c r="M3029" s="78">
        <v>-12944</v>
      </c>
      <c r="N3029" s="78">
        <v>-420.04511000000002</v>
      </c>
      <c r="O3029" s="78">
        <v>-10910</v>
      </c>
      <c r="P3029" s="78">
        <v>-88.814189999999996</v>
      </c>
      <c r="Q3029" s="144">
        <v>-15671.5</v>
      </c>
      <c r="R3029" s="78">
        <v>-8015</v>
      </c>
      <c r="S3029" s="78">
        <v>14583</v>
      </c>
      <c r="T3029" s="78">
        <v>-16724</v>
      </c>
      <c r="U3029" s="78">
        <v>65381</v>
      </c>
      <c r="V3029" s="219">
        <v>0.25579296737584312</v>
      </c>
      <c r="W3029" s="78">
        <v>-2211</v>
      </c>
      <c r="X3029" s="78">
        <v>1331</v>
      </c>
      <c r="Y3029" s="78">
        <v>-5652</v>
      </c>
      <c r="Z3029" s="78">
        <v>-3285</v>
      </c>
      <c r="AA3029" s="78">
        <v>108.37</v>
      </c>
      <c r="AB3029" s="78">
        <v>79.989999999999995</v>
      </c>
      <c r="AC3029" s="78">
        <v>4963</v>
      </c>
      <c r="AD3029" s="104">
        <v>0.11310000000000001</v>
      </c>
      <c r="AE3029" s="78">
        <v>27412</v>
      </c>
      <c r="AF3029" s="104">
        <v>6.3175999999999997</v>
      </c>
      <c r="AG3029" s="78">
        <v>5855</v>
      </c>
      <c r="AH3029" s="104">
        <v>0.88114999999999999</v>
      </c>
      <c r="AI3029" s="78">
        <v>-1342</v>
      </c>
      <c r="AJ3029" s="104">
        <v>-3.5065599999999999</v>
      </c>
      <c r="AK3029" s="78">
        <v>17500</v>
      </c>
      <c r="AL3029" s="78">
        <v>15800</v>
      </c>
      <c r="AM3029" s="8">
        <v>16300</v>
      </c>
      <c r="AN3029" s="78">
        <v>632</v>
      </c>
      <c r="AO3029" s="78">
        <v>22400</v>
      </c>
      <c r="AP3029" s="78">
        <v>13000</v>
      </c>
      <c r="AQ3029" s="78">
        <v>16200</v>
      </c>
      <c r="AR3029" s="78">
        <v>944</v>
      </c>
      <c r="AS3029" s="78">
        <v>16800</v>
      </c>
      <c r="AT3029" s="78">
        <v>15800</v>
      </c>
      <c r="AU3029" s="78">
        <v>16300</v>
      </c>
      <c r="AV3029" s="78">
        <v>368</v>
      </c>
      <c r="AW3029" s="77">
        <v>21.74</v>
      </c>
      <c r="AX3029" s="144">
        <f t="shared" si="323"/>
        <v>0.93</v>
      </c>
      <c r="AY3029" s="144">
        <f t="shared" si="324"/>
        <v>0.73</v>
      </c>
      <c r="AZ3029" s="144">
        <f t="shared" si="325"/>
        <v>0.84</v>
      </c>
      <c r="BA3029" s="54">
        <f t="shared" si="326"/>
        <v>22.26929756322194</v>
      </c>
      <c r="BB3029" s="54">
        <f t="shared" si="327"/>
        <v>15.968702436778059</v>
      </c>
    </row>
    <row r="3030" spans="1:54" x14ac:dyDescent="0.25">
      <c r="A3030" s="3">
        <v>44679</v>
      </c>
      <c r="B3030" s="77">
        <v>16419.38</v>
      </c>
      <c r="C3030" s="77">
        <v>2624.7084500000001</v>
      </c>
      <c r="D3030" s="77">
        <v>-158.52090000000001</v>
      </c>
      <c r="E3030" s="77">
        <f t="shared" si="322"/>
        <v>-2415.4949999999999</v>
      </c>
      <c r="F3030" s="77">
        <v>6.8619000000000003</v>
      </c>
      <c r="G3030" s="77">
        <v>-4.6705000000000005</v>
      </c>
      <c r="H3030">
        <v>0</v>
      </c>
      <c r="I3030" s="78">
        <v>16387</v>
      </c>
      <c r="J3030">
        <v>202205</v>
      </c>
      <c r="K3030" s="78">
        <v>16387</v>
      </c>
      <c r="L3030" s="77">
        <f t="shared" si="328"/>
        <v>-32.380000000001019</v>
      </c>
      <c r="M3030" s="78">
        <v>-11732</v>
      </c>
      <c r="N3030" s="78">
        <v>-382.90273999999999</v>
      </c>
      <c r="O3030" s="78">
        <v>-6384</v>
      </c>
      <c r="P3030" s="78">
        <v>-52.28396</v>
      </c>
      <c r="Q3030" s="144">
        <v>-13328</v>
      </c>
      <c r="R3030" s="78">
        <v>-7934</v>
      </c>
      <c r="S3030" s="78">
        <v>14133</v>
      </c>
      <c r="T3030" s="78">
        <v>-11425</v>
      </c>
      <c r="U3030" s="78">
        <v>63491</v>
      </c>
      <c r="V3030" s="219">
        <v>0.17994676410829882</v>
      </c>
      <c r="W3030" s="78">
        <v>-2782</v>
      </c>
      <c r="X3030" s="78">
        <v>982</v>
      </c>
      <c r="Y3030" s="78">
        <v>-3614</v>
      </c>
      <c r="Z3030" s="78">
        <v>-1671</v>
      </c>
      <c r="AA3030" s="78">
        <v>107.6</v>
      </c>
      <c r="AB3030" s="78">
        <v>95.57</v>
      </c>
      <c r="AC3030" s="78">
        <v>7571</v>
      </c>
      <c r="AD3030" s="104">
        <v>0.19555</v>
      </c>
      <c r="AE3030" s="78">
        <v>26563</v>
      </c>
      <c r="AF3030" s="104">
        <v>5.6516299999999999</v>
      </c>
      <c r="AG3030" s="78">
        <v>12766</v>
      </c>
      <c r="AH3030" s="104">
        <v>1.2574399999999999</v>
      </c>
      <c r="AI3030" s="78">
        <v>-9081</v>
      </c>
      <c r="AJ3030" s="104">
        <v>-3.7197200000000001</v>
      </c>
      <c r="AK3030" s="78">
        <v>17500</v>
      </c>
      <c r="AL3030" s="78">
        <v>15800</v>
      </c>
      <c r="AM3030" s="8">
        <v>16400</v>
      </c>
      <c r="AN3030" s="78">
        <v>597</v>
      </c>
      <c r="AO3030" s="78">
        <v>22400</v>
      </c>
      <c r="AP3030" s="78">
        <v>13000</v>
      </c>
      <c r="AQ3030" s="78">
        <v>16400</v>
      </c>
      <c r="AR3030" s="78">
        <v>915</v>
      </c>
      <c r="AS3030" s="78">
        <v>16800</v>
      </c>
      <c r="AT3030" s="78">
        <v>15500</v>
      </c>
      <c r="AU3030" s="78">
        <v>16400</v>
      </c>
      <c r="AV3030" s="78">
        <v>321</v>
      </c>
      <c r="AW3030" s="77">
        <v>21.55</v>
      </c>
      <c r="AX3030" s="144">
        <f t="shared" si="323"/>
        <v>0.93</v>
      </c>
      <c r="AY3030" s="144">
        <f t="shared" si="324"/>
        <v>0.71</v>
      </c>
      <c r="AZ3030" s="144">
        <f t="shared" si="325"/>
        <v>0.83</v>
      </c>
      <c r="BA3030" s="54">
        <f t="shared" si="326"/>
        <v>22.53376578090203</v>
      </c>
      <c r="BB3030" s="54">
        <f t="shared" si="327"/>
        <v>16.134234219097969</v>
      </c>
    </row>
    <row r="3031" spans="1:54" x14ac:dyDescent="0.25">
      <c r="A3031" s="3">
        <v>44680</v>
      </c>
      <c r="B3031" s="77">
        <v>16592.18</v>
      </c>
      <c r="C3031" s="77">
        <v>2604.02549</v>
      </c>
      <c r="D3031" s="77">
        <v>65.519300000000001</v>
      </c>
      <c r="E3031" s="77">
        <f t="shared" si="322"/>
        <v>-2570.3420000000001</v>
      </c>
      <c r="F3031" s="77">
        <v>10.4572</v>
      </c>
      <c r="G3031" s="77">
        <v>-15.1875</v>
      </c>
      <c r="H3031">
        <v>0</v>
      </c>
      <c r="I3031" s="78">
        <v>16583</v>
      </c>
      <c r="J3031">
        <v>202205</v>
      </c>
      <c r="K3031" s="78">
        <v>16583</v>
      </c>
      <c r="L3031" s="77">
        <f t="shared" si="328"/>
        <v>-9.180000000000291</v>
      </c>
      <c r="M3031" s="78">
        <v>-5674</v>
      </c>
      <c r="N3031" s="78">
        <v>-186.46673999999999</v>
      </c>
      <c r="O3031" s="78">
        <v>3401</v>
      </c>
      <c r="P3031" s="78">
        <v>28.223870000000002</v>
      </c>
      <c r="Q3031" s="144">
        <v>-4823.75</v>
      </c>
      <c r="R3031" s="78">
        <v>-7779</v>
      </c>
      <c r="S3031" s="78">
        <v>12723</v>
      </c>
      <c r="T3031" s="78">
        <v>-2787</v>
      </c>
      <c r="U3031" s="78">
        <v>62722</v>
      </c>
      <c r="V3031" s="219">
        <v>4.4434169828768216E-2</v>
      </c>
      <c r="W3031" s="78">
        <v>334</v>
      </c>
      <c r="X3031" s="78">
        <v>4040</v>
      </c>
      <c r="Y3031" s="78">
        <v>-853</v>
      </c>
      <c r="Z3031" s="78">
        <v>6167</v>
      </c>
      <c r="AA3031" s="78">
        <v>102.54</v>
      </c>
      <c r="AB3031" s="78">
        <v>106.3</v>
      </c>
      <c r="AC3031" s="78">
        <v>7959</v>
      </c>
      <c r="AD3031" s="104">
        <v>0.30034</v>
      </c>
      <c r="AE3031" s="78">
        <v>27534</v>
      </c>
      <c r="AF3031" s="104">
        <v>4.8271100000000002</v>
      </c>
      <c r="AG3031" s="78">
        <v>23624</v>
      </c>
      <c r="AH3031" s="104">
        <v>2.0709</v>
      </c>
      <c r="AI3031" s="78">
        <v>-16696</v>
      </c>
      <c r="AJ3031" s="104">
        <v>-3.59944</v>
      </c>
      <c r="AK3031" s="78">
        <v>17500</v>
      </c>
      <c r="AL3031" s="78">
        <v>15800</v>
      </c>
      <c r="AM3031" s="8">
        <v>16600</v>
      </c>
      <c r="AN3031" s="78">
        <v>559</v>
      </c>
      <c r="AO3031" s="78">
        <v>22400</v>
      </c>
      <c r="AP3031" s="78">
        <v>13000</v>
      </c>
      <c r="AQ3031" s="78">
        <v>16500</v>
      </c>
      <c r="AR3031" s="78">
        <v>907</v>
      </c>
      <c r="AS3031" s="78">
        <v>16800</v>
      </c>
      <c r="AT3031" s="78">
        <v>16000</v>
      </c>
      <c r="AU3031" s="78">
        <v>16600</v>
      </c>
      <c r="AV3031" s="78">
        <v>242</v>
      </c>
      <c r="AW3031" s="77">
        <v>20.68</v>
      </c>
      <c r="AX3031" s="144">
        <f t="shared" si="323"/>
        <v>0.82</v>
      </c>
      <c r="AY3031" s="144">
        <f t="shared" si="324"/>
        <v>0.59</v>
      </c>
      <c r="AZ3031" s="144">
        <f t="shared" si="325"/>
        <v>0.75</v>
      </c>
      <c r="BA3031" s="54">
        <f t="shared" si="326"/>
        <v>22.536185989373408</v>
      </c>
      <c r="BB3031" s="54">
        <f t="shared" si="327"/>
        <v>16.526814010626595</v>
      </c>
    </row>
    <row r="3032" spans="1:54" x14ac:dyDescent="0.25">
      <c r="A3032" s="3">
        <v>44684</v>
      </c>
      <c r="B3032" s="77">
        <v>16498.900000000001</v>
      </c>
      <c r="C3032" s="77">
        <v>1808.3028899999999</v>
      </c>
      <c r="D3032" s="77">
        <v>4.3532999999999999</v>
      </c>
      <c r="E3032" s="77">
        <f t="shared" ref="E3032:E3095" si="329">SUM(D3013:D3032)</f>
        <v>-2590.5794999999998</v>
      </c>
      <c r="F3032" s="77">
        <v>16.0565</v>
      </c>
      <c r="G3032" s="77">
        <v>-13.9877</v>
      </c>
      <c r="H3032">
        <v>0</v>
      </c>
      <c r="I3032" s="78">
        <v>16470</v>
      </c>
      <c r="J3032">
        <v>202205</v>
      </c>
      <c r="K3032" s="78">
        <v>16470</v>
      </c>
      <c r="L3032" s="77">
        <f t="shared" si="328"/>
        <v>-28.900000000001455</v>
      </c>
      <c r="M3032" s="78">
        <v>-9876</v>
      </c>
      <c r="N3032" s="78">
        <v>-323.60379999999998</v>
      </c>
      <c r="O3032" s="78">
        <v>-3167</v>
      </c>
      <c r="P3032" s="78">
        <v>-26.059470000000001</v>
      </c>
      <c r="Q3032" s="144">
        <v>-10667.75</v>
      </c>
      <c r="R3032" s="78">
        <v>-7502</v>
      </c>
      <c r="S3032" s="78">
        <v>14327</v>
      </c>
      <c r="T3032" s="78">
        <v>-7978</v>
      </c>
      <c r="U3032" s="78">
        <v>61658</v>
      </c>
      <c r="V3032" s="219">
        <v>0.12939115767621395</v>
      </c>
      <c r="W3032" s="78">
        <v>-563</v>
      </c>
      <c r="X3032" s="78">
        <v>16</v>
      </c>
      <c r="Y3032" s="78">
        <v>-2035</v>
      </c>
      <c r="Z3032" s="78">
        <v>1768</v>
      </c>
      <c r="AA3032" s="78">
        <v>103.69</v>
      </c>
      <c r="AB3032" s="78">
        <v>101.18</v>
      </c>
      <c r="AC3032" s="78">
        <v>6865</v>
      </c>
      <c r="AD3032" s="104">
        <v>0.15512000000000001</v>
      </c>
      <c r="AE3032" s="78">
        <v>27662</v>
      </c>
      <c r="AF3032" s="104">
        <v>5.1892699999999996</v>
      </c>
      <c r="AG3032" s="78">
        <v>17778</v>
      </c>
      <c r="AH3032" s="104">
        <v>1.27769</v>
      </c>
      <c r="AI3032" s="78">
        <v>-3176</v>
      </c>
      <c r="AJ3032" s="104">
        <v>-3.5001099999999998</v>
      </c>
      <c r="AK3032" s="78">
        <v>17000</v>
      </c>
      <c r="AL3032" s="78">
        <v>15800</v>
      </c>
      <c r="AM3032" s="8">
        <v>16500</v>
      </c>
      <c r="AN3032" s="78">
        <v>550</v>
      </c>
      <c r="AO3032" s="78">
        <v>22400</v>
      </c>
      <c r="AP3032" s="78">
        <v>13000</v>
      </c>
      <c r="AQ3032" s="78">
        <v>16400</v>
      </c>
      <c r="AR3032" s="78">
        <v>892</v>
      </c>
      <c r="AS3032" s="78">
        <v>16700</v>
      </c>
      <c r="AT3032" s="78">
        <v>16000</v>
      </c>
      <c r="AU3032" s="78">
        <v>16500</v>
      </c>
      <c r="AV3032" s="78">
        <v>152</v>
      </c>
      <c r="AW3032" s="77">
        <v>21.95</v>
      </c>
      <c r="AX3032" s="144">
        <f t="shared" si="323"/>
        <v>1</v>
      </c>
      <c r="AY3032" s="144">
        <f t="shared" si="324"/>
        <v>0.75</v>
      </c>
      <c r="AZ3032" s="144">
        <f t="shared" si="325"/>
        <v>0.85</v>
      </c>
      <c r="BA3032" s="54">
        <f t="shared" si="326"/>
        <v>22.761264717950969</v>
      </c>
      <c r="BB3032" s="54">
        <f t="shared" si="327"/>
        <v>16.766735282049037</v>
      </c>
    </row>
    <row r="3033" spans="1:54" x14ac:dyDescent="0.25">
      <c r="A3033" s="3">
        <v>44685</v>
      </c>
      <c r="B3033" s="77">
        <v>16565.830000000002</v>
      </c>
      <c r="C3033" s="77">
        <v>1953.5153700000001</v>
      </c>
      <c r="D3033" s="77">
        <v>-0.61</v>
      </c>
      <c r="E3033" s="77">
        <f t="shared" si="329"/>
        <v>-2483.3324000000002</v>
      </c>
      <c r="F3033" s="77">
        <v>9.1074999999999999</v>
      </c>
      <c r="G3033" s="77">
        <v>-3.2876999999999996</v>
      </c>
      <c r="H3033" t="s">
        <v>2084</v>
      </c>
      <c r="I3033" s="78">
        <v>16519</v>
      </c>
      <c r="J3033">
        <v>202205</v>
      </c>
      <c r="K3033" s="78">
        <v>16519</v>
      </c>
      <c r="L3033" s="77">
        <f t="shared" si="328"/>
        <v>-46.830000000001746</v>
      </c>
      <c r="M3033" s="78">
        <v>-8866</v>
      </c>
      <c r="N3033" s="78">
        <v>-291.10333000000003</v>
      </c>
      <c r="O3033" s="78">
        <v>-3256</v>
      </c>
      <c r="P3033" s="78">
        <v>-26.867059999999999</v>
      </c>
      <c r="Q3033" s="144">
        <v>-9680</v>
      </c>
      <c r="R3033" s="78">
        <v>-7349</v>
      </c>
      <c r="S3033" s="78">
        <v>14347</v>
      </c>
      <c r="T3033" s="78">
        <v>-7532</v>
      </c>
      <c r="U3033" s="78">
        <v>63232</v>
      </c>
      <c r="V3033" s="219">
        <v>0.1191169028340081</v>
      </c>
      <c r="W3033" s="78">
        <v>-1634</v>
      </c>
      <c r="X3033" s="78">
        <v>1919</v>
      </c>
      <c r="Y3033" s="78">
        <v>-2446</v>
      </c>
      <c r="Z3033" s="78">
        <v>1586</v>
      </c>
      <c r="AA3033" s="78">
        <v>107.8</v>
      </c>
      <c r="AB3033" s="78">
        <v>89.8</v>
      </c>
      <c r="AC3033" s="78">
        <v>5305</v>
      </c>
      <c r="AD3033" s="104">
        <v>0.16602</v>
      </c>
      <c r="AE3033" s="78">
        <v>27575</v>
      </c>
      <c r="AF3033" s="104">
        <v>4.7931400000000002</v>
      </c>
      <c r="AG3033" s="78">
        <v>11211</v>
      </c>
      <c r="AH3033" s="104">
        <v>1.2740100000000001</v>
      </c>
      <c r="AI3033" s="78">
        <v>-1091</v>
      </c>
      <c r="AJ3033" s="104">
        <v>-3.2748599999999999</v>
      </c>
      <c r="AK3033" s="78">
        <v>17000</v>
      </c>
      <c r="AL3033" s="78">
        <v>15800</v>
      </c>
      <c r="AM3033" s="8">
        <v>16500</v>
      </c>
      <c r="AN3033" s="78">
        <v>502</v>
      </c>
      <c r="AO3033" s="78">
        <v>17200</v>
      </c>
      <c r="AP3033" s="78">
        <v>13000</v>
      </c>
      <c r="AQ3033" s="78">
        <v>16500</v>
      </c>
      <c r="AR3033" s="78">
        <v>847</v>
      </c>
      <c r="AS3033" s="78">
        <v>17000</v>
      </c>
      <c r="AT3033" s="78">
        <v>16000</v>
      </c>
      <c r="AU3033" s="78">
        <v>16550</v>
      </c>
      <c r="AV3033" s="78">
        <v>352</v>
      </c>
      <c r="AW3033" s="77">
        <v>21.5</v>
      </c>
      <c r="AX3033" s="144">
        <f t="shared" si="323"/>
        <v>0.89</v>
      </c>
      <c r="AY3033" s="144">
        <f t="shared" si="324"/>
        <v>0.65</v>
      </c>
      <c r="AZ3033" s="144">
        <f t="shared" si="325"/>
        <v>0.8</v>
      </c>
      <c r="BA3033" s="54">
        <f t="shared" si="326"/>
        <v>22.880193619963435</v>
      </c>
      <c r="BB3033" s="54">
        <f t="shared" si="327"/>
        <v>17.028806380036571</v>
      </c>
    </row>
    <row r="3034" spans="1:54" x14ac:dyDescent="0.25">
      <c r="A3034" s="3">
        <v>44686</v>
      </c>
      <c r="B3034" s="77">
        <v>16696.12</v>
      </c>
      <c r="C3034" s="77">
        <v>2578.3648899999998</v>
      </c>
      <c r="D3034" s="77">
        <v>38.249699999999997</v>
      </c>
      <c r="E3034" s="77">
        <f t="shared" si="329"/>
        <v>-2175.4260000000004</v>
      </c>
      <c r="F3034" s="77">
        <v>34.933300000000003</v>
      </c>
      <c r="G3034" s="77">
        <v>4.1382000000000003</v>
      </c>
      <c r="H3034">
        <v>0</v>
      </c>
      <c r="I3034" s="78">
        <v>16684</v>
      </c>
      <c r="J3034">
        <v>202205</v>
      </c>
      <c r="K3034" s="78">
        <v>16684</v>
      </c>
      <c r="L3034" s="77">
        <f t="shared" si="328"/>
        <v>-12.119999999998981</v>
      </c>
      <c r="M3034" s="78">
        <v>-9974</v>
      </c>
      <c r="N3034" s="78">
        <v>-330.99180999999999</v>
      </c>
      <c r="O3034" s="78">
        <v>183</v>
      </c>
      <c r="P3034" s="78">
        <v>1.54945</v>
      </c>
      <c r="Q3034" s="144">
        <v>-9928.25</v>
      </c>
      <c r="R3034" s="78">
        <v>-6602</v>
      </c>
      <c r="S3034" s="78">
        <v>14809</v>
      </c>
      <c r="T3034" s="78">
        <v>-5168</v>
      </c>
      <c r="U3034" s="78">
        <v>63761</v>
      </c>
      <c r="V3034" s="219">
        <v>8.1052681106005234E-2</v>
      </c>
      <c r="W3034" s="78">
        <v>-1727</v>
      </c>
      <c r="X3034" s="78">
        <v>1661</v>
      </c>
      <c r="Y3034" s="78">
        <v>-2142</v>
      </c>
      <c r="Z3034" s="78">
        <v>1405</v>
      </c>
      <c r="AA3034" s="78">
        <v>100.02</v>
      </c>
      <c r="AB3034" s="78">
        <v>88.48</v>
      </c>
      <c r="AC3034" s="78">
        <v>8877</v>
      </c>
      <c r="AD3034" s="104">
        <v>0.27582000000000001</v>
      </c>
      <c r="AE3034" s="78">
        <v>28223</v>
      </c>
      <c r="AF3034" s="104">
        <v>3.9625900000000001</v>
      </c>
      <c r="AG3034" s="78">
        <v>15664</v>
      </c>
      <c r="AH3034" s="104">
        <v>1.6428</v>
      </c>
      <c r="AI3034" s="78">
        <v>5090</v>
      </c>
      <c r="AJ3034" s="104">
        <v>-2.4237199999999999</v>
      </c>
      <c r="AK3034" s="78">
        <v>17000</v>
      </c>
      <c r="AL3034" s="78">
        <v>15800</v>
      </c>
      <c r="AM3034" s="8">
        <v>16700</v>
      </c>
      <c r="AN3034" s="78">
        <v>406</v>
      </c>
      <c r="AO3034" s="78">
        <v>17200</v>
      </c>
      <c r="AP3034" s="78">
        <v>13000</v>
      </c>
      <c r="AQ3034" s="78">
        <v>16600</v>
      </c>
      <c r="AR3034" s="78">
        <v>783</v>
      </c>
      <c r="AS3034" s="78">
        <v>17000</v>
      </c>
      <c r="AT3034" s="78">
        <v>16200</v>
      </c>
      <c r="AU3034" s="78">
        <v>16700</v>
      </c>
      <c r="AV3034" s="78">
        <v>249</v>
      </c>
      <c r="AW3034" s="77">
        <v>19.510000000000002</v>
      </c>
      <c r="AX3034" s="144">
        <f t="shared" si="323"/>
        <v>0.57999999999999996</v>
      </c>
      <c r="AY3034" s="144">
        <f t="shared" si="324"/>
        <v>0.34</v>
      </c>
      <c r="AZ3034" s="144">
        <f t="shared" si="325"/>
        <v>0.57999999999999996</v>
      </c>
      <c r="BA3034" s="54">
        <f t="shared" si="326"/>
        <v>22.791912600626354</v>
      </c>
      <c r="BB3034" s="54">
        <f t="shared" si="327"/>
        <v>17.291087399373652</v>
      </c>
    </row>
    <row r="3035" spans="1:54" x14ac:dyDescent="0.25">
      <c r="A3035" s="3">
        <v>44687</v>
      </c>
      <c r="B3035" s="77">
        <v>16408.2</v>
      </c>
      <c r="C3035" s="77">
        <v>2503.34665</v>
      </c>
      <c r="D3035" s="77">
        <v>-235.56290000000001</v>
      </c>
      <c r="E3035" s="77">
        <f t="shared" si="329"/>
        <v>-1965.5335</v>
      </c>
      <c r="F3035" s="77">
        <v>1.8555999999999999</v>
      </c>
      <c r="G3035" s="77">
        <v>-46.567799999999998</v>
      </c>
      <c r="H3035">
        <v>0</v>
      </c>
      <c r="I3035" s="78">
        <v>16355</v>
      </c>
      <c r="J3035">
        <v>202205</v>
      </c>
      <c r="K3035" s="78">
        <v>16355</v>
      </c>
      <c r="L3035" s="77">
        <f t="shared" si="328"/>
        <v>-53.200000000000728</v>
      </c>
      <c r="M3035" s="78">
        <v>-9775</v>
      </c>
      <c r="N3035" s="78">
        <v>-317.87754000000001</v>
      </c>
      <c r="O3035" s="78">
        <v>-8249</v>
      </c>
      <c r="P3035" s="78">
        <v>-67.439120000000003</v>
      </c>
      <c r="Q3035" s="144">
        <v>-11837.25</v>
      </c>
      <c r="R3035" s="78">
        <v>-7352</v>
      </c>
      <c r="S3035" s="78">
        <v>14342</v>
      </c>
      <c r="T3035" s="78">
        <v>-14159</v>
      </c>
      <c r="U3035" s="78">
        <v>68195</v>
      </c>
      <c r="V3035" s="219">
        <v>0.20762519246279051</v>
      </c>
      <c r="W3035" s="78">
        <v>-2594</v>
      </c>
      <c r="X3035" s="78">
        <v>1035</v>
      </c>
      <c r="Y3035" s="78">
        <v>-2900</v>
      </c>
      <c r="Z3035" s="78">
        <v>747</v>
      </c>
      <c r="AA3035" s="78">
        <v>95.72</v>
      </c>
      <c r="AB3035" s="78">
        <v>80.61</v>
      </c>
      <c r="AC3035" s="78">
        <v>10988</v>
      </c>
      <c r="AD3035" s="104">
        <v>0.36281999999999998</v>
      </c>
      <c r="AE3035" s="78">
        <v>34283</v>
      </c>
      <c r="AF3035" s="104">
        <v>6.0620599999999998</v>
      </c>
      <c r="AG3035" s="78">
        <v>9806</v>
      </c>
      <c r="AH3035" s="104">
        <v>1.1105400000000001</v>
      </c>
      <c r="AI3035" s="78">
        <v>-1653</v>
      </c>
      <c r="AJ3035" s="104">
        <v>-3.6798700000000002</v>
      </c>
      <c r="AK3035" s="78">
        <v>17000</v>
      </c>
      <c r="AL3035" s="78">
        <v>15500</v>
      </c>
      <c r="AM3035" s="8">
        <v>16400</v>
      </c>
      <c r="AN3035" s="78">
        <v>473</v>
      </c>
      <c r="AO3035" s="78">
        <v>17200</v>
      </c>
      <c r="AP3035" s="78">
        <v>13000</v>
      </c>
      <c r="AQ3035" s="78">
        <v>16300</v>
      </c>
      <c r="AR3035" s="78">
        <v>883</v>
      </c>
      <c r="AS3035" s="78">
        <v>16800</v>
      </c>
      <c r="AT3035" s="78">
        <v>16000</v>
      </c>
      <c r="AU3035" s="78">
        <v>16350</v>
      </c>
      <c r="AV3035" s="78">
        <v>285</v>
      </c>
      <c r="AW3035" s="77">
        <v>21.97</v>
      </c>
      <c r="AX3035" s="144">
        <f t="shared" si="323"/>
        <v>1</v>
      </c>
      <c r="AY3035" s="144">
        <f t="shared" si="324"/>
        <v>0.75</v>
      </c>
      <c r="AZ3035" s="144">
        <f t="shared" si="325"/>
        <v>0.85</v>
      </c>
      <c r="BA3035" s="54">
        <f t="shared" si="326"/>
        <v>22.989438587449488</v>
      </c>
      <c r="BB3035" s="54">
        <f t="shared" si="327"/>
        <v>17.236561412550511</v>
      </c>
    </row>
    <row r="3036" spans="1:54" x14ac:dyDescent="0.25">
      <c r="A3036" s="3">
        <v>44690</v>
      </c>
      <c r="B3036" s="77">
        <v>16048.92</v>
      </c>
      <c r="C3036" s="77">
        <v>2477.71306</v>
      </c>
      <c r="D3036" s="77">
        <v>-211.45339999999999</v>
      </c>
      <c r="E3036" s="77">
        <f t="shared" si="329"/>
        <v>-2061.8571000000002</v>
      </c>
      <c r="F3036" s="77">
        <v>4.7446999999999999</v>
      </c>
      <c r="G3036" s="77">
        <v>-59.208100000000002</v>
      </c>
      <c r="H3036">
        <v>0</v>
      </c>
      <c r="I3036" s="78">
        <v>16027</v>
      </c>
      <c r="J3036">
        <v>202205</v>
      </c>
      <c r="K3036" s="78">
        <v>16027</v>
      </c>
      <c r="L3036" s="77">
        <f t="shared" si="328"/>
        <v>-21.920000000000073</v>
      </c>
      <c r="M3036" s="78">
        <v>-8165</v>
      </c>
      <c r="N3036" s="78">
        <v>-259.75326999999999</v>
      </c>
      <c r="O3036" s="78">
        <v>-7973</v>
      </c>
      <c r="P3036" s="78">
        <v>-63.868310000000001</v>
      </c>
      <c r="Q3036" s="144">
        <v>-10158.25</v>
      </c>
      <c r="R3036" s="78">
        <v>-8645</v>
      </c>
      <c r="S3036" s="78">
        <v>14303</v>
      </c>
      <c r="T3036" s="78">
        <v>-13940</v>
      </c>
      <c r="U3036" s="78">
        <v>72493</v>
      </c>
      <c r="V3036" s="219">
        <v>0.19229442842757233</v>
      </c>
      <c r="W3036" s="78">
        <v>-1478</v>
      </c>
      <c r="X3036" s="78">
        <v>1632</v>
      </c>
      <c r="Y3036" s="78">
        <v>-254</v>
      </c>
      <c r="Z3036" s="78">
        <v>3174</v>
      </c>
      <c r="AA3036" s="78">
        <v>90.91</v>
      </c>
      <c r="AB3036" s="78">
        <v>76.319999999999993</v>
      </c>
      <c r="AC3036" s="78">
        <v>9851</v>
      </c>
      <c r="AD3036" s="104">
        <v>0.20766000000000001</v>
      </c>
      <c r="AE3036" s="78">
        <v>35008</v>
      </c>
      <c r="AF3036" s="104">
        <v>8.3780900000000003</v>
      </c>
      <c r="AG3036" s="78">
        <v>-1393</v>
      </c>
      <c r="AH3036" s="104">
        <v>0.74470000000000003</v>
      </c>
      <c r="AI3036" s="78">
        <v>-96</v>
      </c>
      <c r="AJ3036" s="104">
        <v>-4.73386</v>
      </c>
      <c r="AK3036" s="78">
        <v>17000</v>
      </c>
      <c r="AL3036" s="78">
        <v>15800</v>
      </c>
      <c r="AM3036" s="8">
        <v>16000</v>
      </c>
      <c r="AN3036" s="78">
        <v>482</v>
      </c>
      <c r="AO3036" s="78">
        <v>22400</v>
      </c>
      <c r="AP3036" s="78">
        <v>13000</v>
      </c>
      <c r="AQ3036" s="78">
        <v>16000</v>
      </c>
      <c r="AR3036" s="78">
        <v>878</v>
      </c>
      <c r="AS3036" s="78">
        <v>16400</v>
      </c>
      <c r="AT3036" s="78">
        <v>16000</v>
      </c>
      <c r="AU3036" s="78">
        <v>16050</v>
      </c>
      <c r="AV3036" s="78">
        <v>252</v>
      </c>
      <c r="AW3036" s="77">
        <v>24.01</v>
      </c>
      <c r="AX3036" s="144">
        <f t="shared" si="323"/>
        <v>1</v>
      </c>
      <c r="AY3036" s="144">
        <f t="shared" si="324"/>
        <v>0.87</v>
      </c>
      <c r="AZ3036" s="144">
        <f t="shared" si="325"/>
        <v>0.92</v>
      </c>
      <c r="BA3036" s="54">
        <f t="shared" si="326"/>
        <v>23.672706703674656</v>
      </c>
      <c r="BB3036" s="54">
        <f t="shared" si="327"/>
        <v>17.052293296325345</v>
      </c>
    </row>
    <row r="3037" spans="1:54" x14ac:dyDescent="0.25">
      <c r="A3037" s="3">
        <v>44691</v>
      </c>
      <c r="B3037" s="77">
        <v>16061.7</v>
      </c>
      <c r="C3037" s="77">
        <v>2614.9282199999998</v>
      </c>
      <c r="D3037" s="77">
        <v>-16.136300000000002</v>
      </c>
      <c r="E3037" s="77">
        <f t="shared" si="329"/>
        <v>-1737.5833999999998</v>
      </c>
      <c r="F3037" s="77">
        <v>2.2039</v>
      </c>
      <c r="G3037" s="77">
        <v>10.5518</v>
      </c>
      <c r="H3037">
        <v>0</v>
      </c>
      <c r="I3037" s="78">
        <v>16039</v>
      </c>
      <c r="J3037">
        <v>202205</v>
      </c>
      <c r="K3037" s="78">
        <v>16039</v>
      </c>
      <c r="L3037" s="77">
        <f t="shared" si="328"/>
        <v>-22.700000000000728</v>
      </c>
      <c r="M3037" s="78">
        <v>-12886</v>
      </c>
      <c r="N3037" s="78">
        <v>-411.24694</v>
      </c>
      <c r="O3037" s="78">
        <v>-9883</v>
      </c>
      <c r="P3037" s="78">
        <v>-79.225149999999999</v>
      </c>
      <c r="Q3037" s="144">
        <v>-15356.75</v>
      </c>
      <c r="R3037" s="78">
        <v>-9499</v>
      </c>
      <c r="S3037" s="78">
        <v>15899</v>
      </c>
      <c r="T3037" s="78">
        <v>-14889</v>
      </c>
      <c r="U3037" s="78">
        <v>68168</v>
      </c>
      <c r="V3037" s="219">
        <v>0.21841626569651448</v>
      </c>
      <c r="W3037" s="78">
        <v>-4229</v>
      </c>
      <c r="X3037" s="78">
        <v>-4216</v>
      </c>
      <c r="Y3037" s="78">
        <v>-5013</v>
      </c>
      <c r="Z3037" s="78">
        <v>-1196</v>
      </c>
      <c r="AA3037" s="78">
        <v>104.23</v>
      </c>
      <c r="AB3037" s="78">
        <v>81.12</v>
      </c>
      <c r="AC3037" s="78">
        <v>11089</v>
      </c>
      <c r="AD3037" s="104">
        <v>0.24446999999999999</v>
      </c>
      <c r="AE3037" s="78">
        <v>35138</v>
      </c>
      <c r="AF3037" s="104">
        <v>8.0433400000000006</v>
      </c>
      <c r="AG3037" s="78">
        <v>-10596</v>
      </c>
      <c r="AH3037" s="104">
        <v>0.82816000000000001</v>
      </c>
      <c r="AI3037" s="78">
        <v>15123</v>
      </c>
      <c r="AJ3037" s="104">
        <v>-4.2326600000000001</v>
      </c>
      <c r="AK3037" s="78">
        <v>17000</v>
      </c>
      <c r="AL3037" s="78">
        <v>15500</v>
      </c>
      <c r="AM3037" s="8">
        <v>16000</v>
      </c>
      <c r="AN3037" s="78">
        <v>419</v>
      </c>
      <c r="AO3037" s="78">
        <v>17000</v>
      </c>
      <c r="AP3037" s="78">
        <v>13000</v>
      </c>
      <c r="AQ3037" s="78">
        <v>16000</v>
      </c>
      <c r="AR3037" s="78">
        <v>863</v>
      </c>
      <c r="AS3037" s="78">
        <v>16200</v>
      </c>
      <c r="AT3037" s="78">
        <v>15700</v>
      </c>
      <c r="AU3037" s="78">
        <v>16050</v>
      </c>
      <c r="AV3037" s="78">
        <v>151</v>
      </c>
      <c r="AW3037" s="77">
        <v>23.48</v>
      </c>
      <c r="AX3037" s="144">
        <f t="shared" si="323"/>
        <v>0.96</v>
      </c>
      <c r="AY3037" s="144">
        <f t="shared" si="324"/>
        <v>0.81</v>
      </c>
      <c r="AZ3037" s="144">
        <f t="shared" si="325"/>
        <v>0.88</v>
      </c>
      <c r="BA3037" s="54">
        <f t="shared" si="326"/>
        <v>24.10545466586786</v>
      </c>
      <c r="BB3037" s="54">
        <f t="shared" si="327"/>
        <v>16.920545334132136</v>
      </c>
    </row>
    <row r="3038" spans="1:54" x14ac:dyDescent="0.25">
      <c r="A3038" s="3">
        <v>44692</v>
      </c>
      <c r="B3038" s="77">
        <v>16006.25</v>
      </c>
      <c r="C3038" s="77">
        <v>2107.6718900000001</v>
      </c>
      <c r="D3038" s="77">
        <v>-149.47669999999999</v>
      </c>
      <c r="E3038" s="77">
        <f t="shared" si="329"/>
        <v>-1785.4666999999995</v>
      </c>
      <c r="F3038" s="77">
        <v>1.399</v>
      </c>
      <c r="G3038" s="77">
        <v>-7.5220000000000002</v>
      </c>
      <c r="H3038" t="s">
        <v>2085</v>
      </c>
      <c r="I3038" s="78">
        <v>16010</v>
      </c>
      <c r="J3038">
        <v>202205</v>
      </c>
      <c r="K3038" s="78">
        <v>16010</v>
      </c>
      <c r="L3038" s="77">
        <f t="shared" si="328"/>
        <v>3.75</v>
      </c>
      <c r="M3038" s="78">
        <v>-9158</v>
      </c>
      <c r="N3038" s="78">
        <v>-290.88724999999999</v>
      </c>
      <c r="O3038" s="78">
        <v>-7544</v>
      </c>
      <c r="P3038" s="78">
        <v>-60.347880000000004</v>
      </c>
      <c r="Q3038" s="144">
        <v>-11044</v>
      </c>
      <c r="R3038" s="78">
        <v>-9803</v>
      </c>
      <c r="S3038" s="78">
        <v>15859</v>
      </c>
      <c r="T3038" s="78">
        <v>-13585</v>
      </c>
      <c r="U3038" s="78">
        <v>68831</v>
      </c>
      <c r="V3038" s="219">
        <v>0.19736746524095247</v>
      </c>
      <c r="W3038" s="78">
        <v>-2552</v>
      </c>
      <c r="X3038" s="78">
        <v>4301</v>
      </c>
      <c r="Y3038" s="78">
        <v>-3087</v>
      </c>
      <c r="Z3038" s="78">
        <v>-1323</v>
      </c>
      <c r="AA3038" s="78">
        <v>93.32</v>
      </c>
      <c r="AB3038" s="78">
        <v>83.17</v>
      </c>
      <c r="AC3038" s="78">
        <v>5853</v>
      </c>
      <c r="AD3038" s="104">
        <v>0.10775999999999999</v>
      </c>
      <c r="AE3038" s="78">
        <v>33583</v>
      </c>
      <c r="AF3038" s="104">
        <v>7.7182500000000003</v>
      </c>
      <c r="AG3038" s="78">
        <v>-5895</v>
      </c>
      <c r="AH3038" s="104">
        <v>0.17754</v>
      </c>
      <c r="AI3038" s="78">
        <v>4198</v>
      </c>
      <c r="AJ3038" s="104">
        <v>-5.0318699999999996</v>
      </c>
      <c r="AK3038" s="78">
        <v>17000</v>
      </c>
      <c r="AL3038" s="78">
        <v>15500</v>
      </c>
      <c r="AM3038" s="8">
        <v>16000</v>
      </c>
      <c r="AN3038" s="78">
        <v>377</v>
      </c>
      <c r="AO3038" s="78">
        <v>22400</v>
      </c>
      <c r="AP3038" s="78">
        <v>13000</v>
      </c>
      <c r="AQ3038" s="78">
        <v>16000</v>
      </c>
      <c r="AR3038" s="78">
        <v>817</v>
      </c>
      <c r="AS3038" s="78">
        <v>17000</v>
      </c>
      <c r="AT3038" s="78">
        <v>15500</v>
      </c>
      <c r="AU3038" s="78">
        <v>16000</v>
      </c>
      <c r="AV3038" s="78">
        <v>377</v>
      </c>
      <c r="AW3038" s="77">
        <v>23.19</v>
      </c>
      <c r="AX3038" s="144">
        <f t="shared" si="323"/>
        <v>0.93</v>
      </c>
      <c r="AY3038" s="144">
        <f t="shared" si="324"/>
        <v>0.81</v>
      </c>
      <c r="AZ3038" s="144">
        <f t="shared" si="325"/>
        <v>0.87</v>
      </c>
      <c r="BA3038" s="54">
        <f t="shared" si="326"/>
        <v>24.412694843069509</v>
      </c>
      <c r="BB3038" s="54">
        <f t="shared" si="327"/>
        <v>16.842305156930493</v>
      </c>
    </row>
    <row r="3039" spans="1:54" x14ac:dyDescent="0.25">
      <c r="A3039" s="3">
        <v>44693</v>
      </c>
      <c r="B3039" s="77">
        <v>15616.68</v>
      </c>
      <c r="C3039" s="77">
        <v>2633.3877299999999</v>
      </c>
      <c r="D3039" s="77">
        <v>-103.2182</v>
      </c>
      <c r="E3039" s="77">
        <f t="shared" si="329"/>
        <v>-1994.2695999999999</v>
      </c>
      <c r="F3039" s="77">
        <v>2.4499</v>
      </c>
      <c r="G3039" s="77">
        <v>-59.980600000000003</v>
      </c>
      <c r="H3039">
        <v>0</v>
      </c>
      <c r="I3039" s="78">
        <v>15632</v>
      </c>
      <c r="J3039">
        <v>202205</v>
      </c>
      <c r="K3039" s="78">
        <v>15632</v>
      </c>
      <c r="L3039" s="77">
        <f t="shared" si="328"/>
        <v>15.319999999999709</v>
      </c>
      <c r="M3039" s="78">
        <v>-6639</v>
      </c>
      <c r="N3039" s="78">
        <v>-204.62015</v>
      </c>
      <c r="O3039" s="78">
        <v>-12606</v>
      </c>
      <c r="P3039" s="78">
        <v>-98.485429999999994</v>
      </c>
      <c r="Q3039" s="144">
        <v>-9790.5</v>
      </c>
      <c r="R3039" s="78">
        <v>-11059</v>
      </c>
      <c r="S3039" s="78">
        <v>15187</v>
      </c>
      <c r="T3039" s="78">
        <v>-22132</v>
      </c>
      <c r="U3039" s="78">
        <v>66913</v>
      </c>
      <c r="V3039" s="219">
        <v>0.33075784974519151</v>
      </c>
      <c r="W3039" s="78">
        <v>-2151</v>
      </c>
      <c r="X3039" s="78">
        <v>1692</v>
      </c>
      <c r="Y3039" s="78">
        <v>-988</v>
      </c>
      <c r="Z3039" s="78">
        <v>2502</v>
      </c>
      <c r="AA3039" s="78">
        <v>90.55</v>
      </c>
      <c r="AB3039" s="78">
        <v>80.319999999999993</v>
      </c>
      <c r="AC3039" s="78">
        <v>8142</v>
      </c>
      <c r="AD3039" s="104">
        <v>9.536E-2</v>
      </c>
      <c r="AE3039" s="78">
        <v>33343</v>
      </c>
      <c r="AF3039" s="104">
        <v>10.82789</v>
      </c>
      <c r="AG3039" s="78">
        <v>-4879</v>
      </c>
      <c r="AH3039" s="104">
        <v>0.53871000000000002</v>
      </c>
      <c r="AI3039" s="78">
        <v>-3031</v>
      </c>
      <c r="AJ3039" s="104">
        <v>-7.43804</v>
      </c>
      <c r="AK3039" s="78">
        <v>16500</v>
      </c>
      <c r="AL3039" s="78">
        <v>15500</v>
      </c>
      <c r="AM3039" s="8">
        <v>15650</v>
      </c>
      <c r="AN3039" s="78">
        <v>392</v>
      </c>
      <c r="AO3039" s="78">
        <v>22400</v>
      </c>
      <c r="AP3039" s="78">
        <v>13000</v>
      </c>
      <c r="AQ3039" s="78">
        <v>15600</v>
      </c>
      <c r="AR3039" s="78">
        <v>866</v>
      </c>
      <c r="AS3039" s="78">
        <v>16500</v>
      </c>
      <c r="AT3039" s="78">
        <v>15500</v>
      </c>
      <c r="AU3039" s="78">
        <v>15650</v>
      </c>
      <c r="AV3039" s="78">
        <v>392</v>
      </c>
      <c r="AW3039" s="77">
        <v>24.55</v>
      </c>
      <c r="AX3039" s="144">
        <f t="shared" si="323"/>
        <v>1</v>
      </c>
      <c r="AY3039" s="144">
        <f t="shared" si="324"/>
        <v>0.93</v>
      </c>
      <c r="AZ3039" s="144">
        <f t="shared" si="325"/>
        <v>0.95</v>
      </c>
      <c r="BA3039" s="54">
        <f t="shared" si="326"/>
        <v>24.994685748630882</v>
      </c>
      <c r="BB3039" s="54">
        <f t="shared" si="327"/>
        <v>16.804314251369117</v>
      </c>
    </row>
    <row r="3040" spans="1:54" x14ac:dyDescent="0.25">
      <c r="A3040" s="3">
        <v>44694</v>
      </c>
      <c r="B3040" s="77">
        <v>15832.54</v>
      </c>
      <c r="C3040" s="77">
        <v>2281.9113600000001</v>
      </c>
      <c r="D3040" s="77">
        <v>29.400600000000001</v>
      </c>
      <c r="E3040" s="77">
        <f t="shared" si="329"/>
        <v>-1957.4202999999995</v>
      </c>
      <c r="F3040" s="77">
        <v>10.117899999999999</v>
      </c>
      <c r="G3040" s="77">
        <v>31.872900000000001</v>
      </c>
      <c r="H3040">
        <v>0</v>
      </c>
      <c r="I3040" s="78">
        <v>15851</v>
      </c>
      <c r="J3040">
        <v>202205</v>
      </c>
      <c r="K3040" s="78">
        <v>15851</v>
      </c>
      <c r="L3040" s="77">
        <f t="shared" si="328"/>
        <v>18.459999999999127</v>
      </c>
      <c r="M3040" s="78">
        <v>-5519</v>
      </c>
      <c r="N3040" s="78">
        <v>-171.95956000000001</v>
      </c>
      <c r="O3040" s="78">
        <v>-2623</v>
      </c>
      <c r="P3040" s="78">
        <v>-20.771350000000002</v>
      </c>
      <c r="Q3040" s="144">
        <v>-6174.75</v>
      </c>
      <c r="R3040" s="78">
        <v>-10322</v>
      </c>
      <c r="S3040" s="78">
        <v>14383</v>
      </c>
      <c r="T3040" s="78">
        <v>-10425</v>
      </c>
      <c r="U3040" s="78">
        <v>63851</v>
      </c>
      <c r="V3040" s="219">
        <v>0.16327073969084274</v>
      </c>
      <c r="W3040" s="78">
        <v>-1200</v>
      </c>
      <c r="X3040" s="78">
        <v>2643</v>
      </c>
      <c r="Y3040" s="78">
        <v>399</v>
      </c>
      <c r="Z3040" s="78">
        <v>7331</v>
      </c>
      <c r="AA3040" s="78">
        <v>116.21</v>
      </c>
      <c r="AB3040" s="78">
        <v>88.14</v>
      </c>
      <c r="AC3040" s="78">
        <v>11104</v>
      </c>
      <c r="AD3040" s="104">
        <v>9.0340000000000004E-2</v>
      </c>
      <c r="AE3040" s="78">
        <v>35851</v>
      </c>
      <c r="AF3040" s="104">
        <v>8.30443</v>
      </c>
      <c r="AG3040" s="78">
        <v>-2570</v>
      </c>
      <c r="AH3040" s="104">
        <v>1.07789</v>
      </c>
      <c r="AI3040" s="78">
        <v>-5553</v>
      </c>
      <c r="AJ3040" s="104">
        <v>-6.2373099999999999</v>
      </c>
      <c r="AK3040" s="78">
        <v>16500</v>
      </c>
      <c r="AL3040" s="78">
        <v>15000</v>
      </c>
      <c r="AM3040" s="8">
        <v>15850</v>
      </c>
      <c r="AN3040" s="78">
        <v>278</v>
      </c>
      <c r="AO3040" s="78">
        <v>22400</v>
      </c>
      <c r="AP3040" s="78">
        <v>13000</v>
      </c>
      <c r="AQ3040" s="78">
        <v>15800</v>
      </c>
      <c r="AR3040" s="78">
        <v>767</v>
      </c>
      <c r="AS3040" s="78">
        <v>16500</v>
      </c>
      <c r="AT3040" s="78">
        <v>15000</v>
      </c>
      <c r="AU3040" s="78">
        <v>15850</v>
      </c>
      <c r="AV3040" s="78">
        <v>278</v>
      </c>
      <c r="AW3040" s="77">
        <v>21.64</v>
      </c>
      <c r="AX3040" s="144">
        <f t="shared" si="323"/>
        <v>0.75</v>
      </c>
      <c r="AY3040" s="144">
        <f t="shared" si="324"/>
        <v>0.65</v>
      </c>
      <c r="AZ3040" s="144">
        <f t="shared" si="325"/>
        <v>0.77</v>
      </c>
      <c r="BA3040" s="54">
        <f t="shared" si="326"/>
        <v>24.988746857408366</v>
      </c>
      <c r="BB3040" s="54">
        <f t="shared" si="327"/>
        <v>17.139253142591635</v>
      </c>
    </row>
    <row r="3041" spans="1:54" x14ac:dyDescent="0.25">
      <c r="A3041" s="3">
        <v>44697</v>
      </c>
      <c r="B3041" s="77">
        <v>15901.04</v>
      </c>
      <c r="C3041" s="77">
        <v>2431.91635</v>
      </c>
      <c r="D3041" s="77">
        <v>-17.147000000000002</v>
      </c>
      <c r="E3041" s="77">
        <f t="shared" si="329"/>
        <v>-1762.5699999999995</v>
      </c>
      <c r="F3041" s="77">
        <v>10.7395</v>
      </c>
      <c r="G3041" s="77">
        <v>-8.6599000000000004</v>
      </c>
      <c r="H3041">
        <v>0</v>
      </c>
      <c r="I3041" s="78">
        <v>15921</v>
      </c>
      <c r="J3041">
        <v>202205</v>
      </c>
      <c r="K3041" s="78">
        <v>15921</v>
      </c>
      <c r="L3041" s="77">
        <f t="shared" si="328"/>
        <v>19.959999999999127</v>
      </c>
      <c r="M3041" s="78">
        <v>-2540</v>
      </c>
      <c r="N3041" s="78">
        <v>-78.174310000000006</v>
      </c>
      <c r="O3041" s="78">
        <v>-110</v>
      </c>
      <c r="P3041" s="78">
        <v>-0.86607999999999996</v>
      </c>
      <c r="Q3041" s="144">
        <v>-2567.5</v>
      </c>
      <c r="R3041" s="78">
        <v>-10030</v>
      </c>
      <c r="S3041" s="78">
        <v>12636</v>
      </c>
      <c r="T3041" s="78">
        <v>-6558</v>
      </c>
      <c r="U3041" s="78">
        <v>64650</v>
      </c>
      <c r="V3041" s="219">
        <v>0.10143851508120649</v>
      </c>
      <c r="W3041" s="78">
        <v>-912</v>
      </c>
      <c r="X3041" s="78">
        <v>6860</v>
      </c>
      <c r="Y3041" s="78">
        <v>1295</v>
      </c>
      <c r="Z3041" s="78">
        <v>8737</v>
      </c>
      <c r="AA3041" s="78">
        <v>109.94</v>
      </c>
      <c r="AB3041" s="78">
        <v>89.74</v>
      </c>
      <c r="AC3041" s="78">
        <v>12874</v>
      </c>
      <c r="AD3041" s="104">
        <v>0.12422999999999999</v>
      </c>
      <c r="AE3041" s="78">
        <v>36279</v>
      </c>
      <c r="AF3041" s="104">
        <v>7.5653199999999998</v>
      </c>
      <c r="AG3041" s="78">
        <v>6590</v>
      </c>
      <c r="AH3041" s="104">
        <v>1.4555899999999999</v>
      </c>
      <c r="AI3041" s="78">
        <v>-7528</v>
      </c>
      <c r="AJ3041" s="104">
        <v>-6.1523599999999998</v>
      </c>
      <c r="AK3041" s="78">
        <v>16300</v>
      </c>
      <c r="AL3041" s="78">
        <v>15500</v>
      </c>
      <c r="AM3041" s="8">
        <v>15900</v>
      </c>
      <c r="AN3041" s="78">
        <v>207</v>
      </c>
      <c r="AO3041" s="78">
        <v>22400</v>
      </c>
      <c r="AP3041" s="78">
        <v>13000</v>
      </c>
      <c r="AQ3041" s="78">
        <v>15900</v>
      </c>
      <c r="AR3041" s="78">
        <v>735</v>
      </c>
      <c r="AS3041" s="78">
        <v>16300</v>
      </c>
      <c r="AT3041" s="78">
        <v>15500</v>
      </c>
      <c r="AU3041" s="78">
        <v>15900</v>
      </c>
      <c r="AV3041" s="78">
        <v>207</v>
      </c>
      <c r="AW3041" s="77">
        <v>22.21</v>
      </c>
      <c r="AX3041" s="144">
        <f t="shared" si="323"/>
        <v>0.86</v>
      </c>
      <c r="AY3041" s="144">
        <f t="shared" si="324"/>
        <v>0.73</v>
      </c>
      <c r="AZ3041" s="144">
        <f t="shared" si="325"/>
        <v>0.81</v>
      </c>
      <c r="BA3041" s="54">
        <f t="shared" si="326"/>
        <v>25.097557212778938</v>
      </c>
      <c r="BB3041" s="54">
        <f t="shared" si="327"/>
        <v>17.251442787221066</v>
      </c>
    </row>
    <row r="3042" spans="1:54" x14ac:dyDescent="0.25">
      <c r="A3042" s="3">
        <v>44698</v>
      </c>
      <c r="B3042" s="77">
        <v>16056.09</v>
      </c>
      <c r="C3042" s="77">
        <v>2100.6566699999998</v>
      </c>
      <c r="D3042" s="77">
        <v>-8.5824999999999996</v>
      </c>
      <c r="E3042" s="77">
        <f t="shared" si="329"/>
        <v>-1666.9954999999998</v>
      </c>
      <c r="F3042" s="77">
        <v>-3.3564999999999996</v>
      </c>
      <c r="G3042" s="77">
        <v>14.287100000000001</v>
      </c>
      <c r="H3042">
        <v>0</v>
      </c>
      <c r="I3042" s="78">
        <v>16075</v>
      </c>
      <c r="J3042">
        <v>202205</v>
      </c>
      <c r="K3042" s="78">
        <v>16075</v>
      </c>
      <c r="L3042" s="77">
        <f t="shared" si="328"/>
        <v>18.909999999999854</v>
      </c>
      <c r="M3042" s="78">
        <v>91</v>
      </c>
      <c r="N3042" s="78">
        <v>5.9842399999999998</v>
      </c>
      <c r="O3042" s="78">
        <v>1371</v>
      </c>
      <c r="P3042" s="78">
        <v>11.02073</v>
      </c>
      <c r="Q3042" s="144">
        <v>433.75</v>
      </c>
      <c r="R3042" s="78">
        <v>-9694</v>
      </c>
      <c r="S3042" s="78">
        <v>11536</v>
      </c>
      <c r="T3042" s="78">
        <v>-3437</v>
      </c>
      <c r="U3042" s="78">
        <v>67661</v>
      </c>
      <c r="V3042" s="219">
        <v>5.0797357414167688E-2</v>
      </c>
      <c r="W3042" s="78">
        <v>242</v>
      </c>
      <c r="X3042" s="78">
        <v>5141</v>
      </c>
      <c r="Y3042" s="78">
        <v>3041</v>
      </c>
      <c r="Z3042" s="78">
        <v>11053</v>
      </c>
      <c r="AA3042" s="78">
        <v>118.2</v>
      </c>
      <c r="AB3042" s="78">
        <v>96.15</v>
      </c>
      <c r="AC3042" s="78">
        <v>15426</v>
      </c>
      <c r="AD3042" s="104">
        <v>0.21324000000000001</v>
      </c>
      <c r="AE3042" s="78">
        <v>37605</v>
      </c>
      <c r="AF3042" s="104">
        <v>6.1766699999999997</v>
      </c>
      <c r="AG3042" s="78">
        <v>8487</v>
      </c>
      <c r="AH3042" s="104">
        <v>1.8587800000000001</v>
      </c>
      <c r="AI3042" s="78">
        <v>-15981</v>
      </c>
      <c r="AJ3042" s="104">
        <v>-5.1089900000000004</v>
      </c>
      <c r="AK3042" s="78">
        <v>16200</v>
      </c>
      <c r="AL3042" s="78">
        <v>15500</v>
      </c>
      <c r="AM3042" s="8">
        <v>16100</v>
      </c>
      <c r="AN3042" s="78">
        <v>112</v>
      </c>
      <c r="AO3042" s="78">
        <v>16500</v>
      </c>
      <c r="AP3042" s="78">
        <v>13000</v>
      </c>
      <c r="AQ3042" s="78">
        <v>16000</v>
      </c>
      <c r="AR3042" s="78">
        <v>667</v>
      </c>
      <c r="AS3042" s="78">
        <v>16200</v>
      </c>
      <c r="AT3042" s="78">
        <v>15500</v>
      </c>
      <c r="AU3042" s="78">
        <v>16100</v>
      </c>
      <c r="AV3042" s="78">
        <v>112</v>
      </c>
      <c r="AW3042" s="77">
        <v>20.010000000000002</v>
      </c>
      <c r="AX3042" s="144">
        <f t="shared" si="323"/>
        <v>0.37</v>
      </c>
      <c r="AY3042" s="144">
        <f t="shared" si="324"/>
        <v>0.4</v>
      </c>
      <c r="AZ3042" s="144">
        <f t="shared" si="325"/>
        <v>0.56999999999999995</v>
      </c>
      <c r="BA3042" s="54">
        <f t="shared" si="326"/>
        <v>25.086593101985713</v>
      </c>
      <c r="BB3042" s="54">
        <f t="shared" si="327"/>
        <v>17.174406898014283</v>
      </c>
    </row>
    <row r="3043" spans="1:54" x14ac:dyDescent="0.25">
      <c r="A3043" s="3">
        <v>44699</v>
      </c>
      <c r="B3043" s="77">
        <v>16296.86</v>
      </c>
      <c r="C3043" s="77">
        <v>2383.6185999999998</v>
      </c>
      <c r="D3043" s="77">
        <v>111.8998</v>
      </c>
      <c r="E3043" s="77">
        <f t="shared" si="329"/>
        <v>-1576.3069</v>
      </c>
      <c r="F3043" s="77">
        <v>10.873800000000001</v>
      </c>
      <c r="G3043" s="77">
        <v>-30.180399999999999</v>
      </c>
      <c r="H3043" t="s">
        <v>2086</v>
      </c>
      <c r="I3043" s="78">
        <v>16302</v>
      </c>
      <c r="J3043">
        <v>202206</v>
      </c>
      <c r="K3043" s="78">
        <v>16196</v>
      </c>
      <c r="L3043" s="77">
        <f t="shared" si="328"/>
        <v>-100.86000000000058</v>
      </c>
      <c r="M3043" s="78">
        <v>1701</v>
      </c>
      <c r="N3043" s="78">
        <v>57.860430000000001</v>
      </c>
      <c r="O3043" s="78">
        <v>4833</v>
      </c>
      <c r="P3043" s="78">
        <v>39.165880000000001</v>
      </c>
      <c r="Q3043" s="144">
        <v>2909.25</v>
      </c>
      <c r="R3043" s="78">
        <v>-9063</v>
      </c>
      <c r="S3043" s="78">
        <v>12596</v>
      </c>
      <c r="T3043" s="78">
        <v>8363</v>
      </c>
      <c r="U3043" s="78">
        <v>43563</v>
      </c>
      <c r="V3043" s="219">
        <v>-0.19197484103482312</v>
      </c>
      <c r="W3043" s="78">
        <v>338</v>
      </c>
      <c r="X3043" s="78">
        <v>2885</v>
      </c>
      <c r="Y3043" s="78">
        <v>4146</v>
      </c>
      <c r="Z3043" s="78">
        <v>7676</v>
      </c>
      <c r="AA3043" s="78">
        <v>103.84</v>
      </c>
      <c r="AB3043" s="78">
        <v>103.66</v>
      </c>
      <c r="AC3043" s="78">
        <v>8586</v>
      </c>
      <c r="AD3043" s="104">
        <v>0.33511999999999997</v>
      </c>
      <c r="AE3043" s="78">
        <v>19440</v>
      </c>
      <c r="AF3043" s="104">
        <v>4.2674200000000004</v>
      </c>
      <c r="AG3043" s="78">
        <v>15379</v>
      </c>
      <c r="AH3043" s="104">
        <v>1.73163</v>
      </c>
      <c r="AI3043" s="78">
        <v>-12375</v>
      </c>
      <c r="AJ3043" s="104">
        <v>-3.589</v>
      </c>
      <c r="AK3043" s="78">
        <v>16500</v>
      </c>
      <c r="AL3043" s="78">
        <v>15000</v>
      </c>
      <c r="AM3043" s="8">
        <v>16200</v>
      </c>
      <c r="AN3043" s="78">
        <v>627</v>
      </c>
      <c r="AO3043" s="78">
        <v>17000</v>
      </c>
      <c r="AP3043" s="78">
        <v>13800</v>
      </c>
      <c r="AQ3043" s="78">
        <v>15900</v>
      </c>
      <c r="AR3043" s="78">
        <v>949</v>
      </c>
      <c r="AS3043" s="78">
        <v>16600</v>
      </c>
      <c r="AT3043" s="78">
        <v>16100</v>
      </c>
      <c r="AU3043" s="78">
        <v>16250</v>
      </c>
      <c r="AV3043" s="78">
        <v>311</v>
      </c>
      <c r="AW3043" s="77">
        <v>19.62</v>
      </c>
      <c r="AX3043" s="144">
        <f t="shared" si="323"/>
        <v>0.31</v>
      </c>
      <c r="AY3043" s="144">
        <f t="shared" si="324"/>
        <v>0.38</v>
      </c>
      <c r="AZ3043" s="144">
        <f t="shared" si="325"/>
        <v>0.53</v>
      </c>
      <c r="BA3043" s="54">
        <f t="shared" si="326"/>
        <v>25.066470469443495</v>
      </c>
      <c r="BB3043" s="54">
        <f t="shared" si="327"/>
        <v>17.240529530556508</v>
      </c>
    </row>
    <row r="3044" spans="1:54" x14ac:dyDescent="0.25">
      <c r="A3044" s="3">
        <v>44700</v>
      </c>
      <c r="B3044" s="77">
        <v>16020.32</v>
      </c>
      <c r="C3044" s="77">
        <v>2393.8692099999998</v>
      </c>
      <c r="D3044" s="77">
        <v>-136.1901</v>
      </c>
      <c r="E3044" s="77">
        <f t="shared" si="329"/>
        <v>-1742.4707000000001</v>
      </c>
      <c r="F3044" s="77">
        <v>-9.7517999999999994</v>
      </c>
      <c r="G3044" s="77">
        <v>-26.691500000000001</v>
      </c>
      <c r="H3044">
        <v>0</v>
      </c>
      <c r="I3044" s="78">
        <v>15911</v>
      </c>
      <c r="J3044">
        <v>202206</v>
      </c>
      <c r="K3044" s="78">
        <v>15911</v>
      </c>
      <c r="L3044" s="77">
        <f t="shared" si="328"/>
        <v>-109.31999999999971</v>
      </c>
      <c r="M3044" s="78">
        <v>400</v>
      </c>
      <c r="N3044" s="78">
        <v>15.704660000000001</v>
      </c>
      <c r="O3044" s="78">
        <v>-5619</v>
      </c>
      <c r="P3044" s="78">
        <v>-44.644730000000003</v>
      </c>
      <c r="Q3044" s="144">
        <v>-1004.75</v>
      </c>
      <c r="R3044" s="78">
        <v>-9606</v>
      </c>
      <c r="S3044" s="78">
        <v>11958</v>
      </c>
      <c r="T3044" s="78">
        <v>-3835</v>
      </c>
      <c r="U3044" s="78">
        <v>50882</v>
      </c>
      <c r="V3044" s="219">
        <v>7.5370464997445069E-2</v>
      </c>
      <c r="W3044" s="78">
        <v>1022</v>
      </c>
      <c r="X3044" s="78">
        <v>3752</v>
      </c>
      <c r="Y3044" s="78">
        <v>3898</v>
      </c>
      <c r="Z3044" s="78">
        <v>6259</v>
      </c>
      <c r="AA3044" s="78">
        <v>103.75</v>
      </c>
      <c r="AB3044" s="78">
        <v>88.47</v>
      </c>
      <c r="AC3044" s="78">
        <v>8555</v>
      </c>
      <c r="AD3044" s="104">
        <v>0.21201999999999999</v>
      </c>
      <c r="AE3044" s="78">
        <v>17114</v>
      </c>
      <c r="AF3044" s="104">
        <v>4.9955699999999998</v>
      </c>
      <c r="AG3044" s="78">
        <v>13915</v>
      </c>
      <c r="AH3044" s="104">
        <v>1.5497799999999999</v>
      </c>
      <c r="AI3044" s="78">
        <v>-2923</v>
      </c>
      <c r="AJ3044" s="104">
        <v>-4.0530499999999998</v>
      </c>
      <c r="AK3044" s="78">
        <v>16800</v>
      </c>
      <c r="AL3044" s="78">
        <v>15000</v>
      </c>
      <c r="AM3044" s="8">
        <v>15900</v>
      </c>
      <c r="AN3044" s="78">
        <v>682</v>
      </c>
      <c r="AO3044" s="78">
        <v>17000</v>
      </c>
      <c r="AP3044" s="78">
        <v>13200</v>
      </c>
      <c r="AQ3044" s="78">
        <v>15600</v>
      </c>
      <c r="AR3044" s="78">
        <v>1015</v>
      </c>
      <c r="AS3044" s="78">
        <v>16500</v>
      </c>
      <c r="AT3044" s="78">
        <v>15500</v>
      </c>
      <c r="AU3044" s="78">
        <v>15950</v>
      </c>
      <c r="AV3044" s="78">
        <v>332</v>
      </c>
      <c r="AW3044" s="77">
        <v>21.24</v>
      </c>
      <c r="AX3044" s="144">
        <f t="shared" si="323"/>
        <v>0.57999999999999996</v>
      </c>
      <c r="AY3044" s="144">
        <f t="shared" si="324"/>
        <v>0.61</v>
      </c>
      <c r="AZ3044" s="144">
        <f t="shared" si="325"/>
        <v>0.7</v>
      </c>
      <c r="BA3044" s="54">
        <f t="shared" si="326"/>
        <v>25.008299232859624</v>
      </c>
      <c r="BB3044" s="54">
        <f t="shared" si="327"/>
        <v>17.563700767140372</v>
      </c>
    </row>
    <row r="3045" spans="1:54" x14ac:dyDescent="0.25">
      <c r="A3045" s="3">
        <v>44701</v>
      </c>
      <c r="B3045" s="77">
        <v>16144.85</v>
      </c>
      <c r="C3045" s="77">
        <v>2015.51803</v>
      </c>
      <c r="D3045" s="77">
        <v>71.828900000000004</v>
      </c>
      <c r="E3045" s="77">
        <f t="shared" si="329"/>
        <v>-1704.9273999999998</v>
      </c>
      <c r="F3045" s="77">
        <v>16.7121</v>
      </c>
      <c r="G3045" s="77">
        <v>2.3532999999999999</v>
      </c>
      <c r="H3045">
        <v>0</v>
      </c>
      <c r="I3045" s="78">
        <v>16135</v>
      </c>
      <c r="J3045">
        <v>202206</v>
      </c>
      <c r="K3045" s="78">
        <v>16135</v>
      </c>
      <c r="L3045" s="77">
        <f t="shared" si="328"/>
        <v>-9.8500000000003638</v>
      </c>
      <c r="M3045" s="78">
        <v>5593</v>
      </c>
      <c r="N3045" s="78">
        <v>183.75291000000001</v>
      </c>
      <c r="O3045" s="78">
        <v>2412</v>
      </c>
      <c r="P3045" s="78">
        <v>19.491669999999999</v>
      </c>
      <c r="Q3045" s="144">
        <v>6196</v>
      </c>
      <c r="R3045" s="78">
        <v>-9337</v>
      </c>
      <c r="S3045" s="78">
        <v>10527</v>
      </c>
      <c r="T3045" s="78">
        <v>4695</v>
      </c>
      <c r="U3045" s="78">
        <v>54556</v>
      </c>
      <c r="V3045" s="219">
        <v>-8.6058362050003667E-2</v>
      </c>
      <c r="W3045" s="78">
        <v>1491</v>
      </c>
      <c r="X3045" s="78">
        <v>4221</v>
      </c>
      <c r="Y3045" s="78">
        <v>4275</v>
      </c>
      <c r="Z3045" s="78">
        <v>10555</v>
      </c>
      <c r="AA3045" s="78">
        <v>109.49</v>
      </c>
      <c r="AB3045" s="78">
        <v>96.77</v>
      </c>
      <c r="AC3045" s="78">
        <v>8835</v>
      </c>
      <c r="AD3045" s="104">
        <v>0.36037999999999998</v>
      </c>
      <c r="AE3045" s="78">
        <v>17965</v>
      </c>
      <c r="AF3045" s="104">
        <v>4.2459800000000003</v>
      </c>
      <c r="AG3045" s="78">
        <v>25113</v>
      </c>
      <c r="AH3045" s="104">
        <v>2.4181400000000002</v>
      </c>
      <c r="AI3045" s="78">
        <v>-9197</v>
      </c>
      <c r="AJ3045" s="104">
        <v>-3.6208100000000001</v>
      </c>
      <c r="AK3045" s="78">
        <v>16800</v>
      </c>
      <c r="AL3045" s="78">
        <v>15000</v>
      </c>
      <c r="AM3045" s="8">
        <v>16100</v>
      </c>
      <c r="AN3045" s="78">
        <v>631</v>
      </c>
      <c r="AO3045" s="78">
        <v>17000</v>
      </c>
      <c r="AP3045" s="78">
        <v>13200</v>
      </c>
      <c r="AQ3045" s="78">
        <v>15800</v>
      </c>
      <c r="AR3045" s="78">
        <v>979</v>
      </c>
      <c r="AS3045" s="78">
        <v>16400</v>
      </c>
      <c r="AT3045" s="78">
        <v>15800</v>
      </c>
      <c r="AU3045" s="78">
        <v>16150</v>
      </c>
      <c r="AV3045" s="78">
        <v>262</v>
      </c>
      <c r="AW3045" s="77">
        <v>20.239999999999998</v>
      </c>
      <c r="AX3045" s="144">
        <f t="shared" si="323"/>
        <v>0.37</v>
      </c>
      <c r="AY3045" s="144">
        <f t="shared" si="324"/>
        <v>0.44</v>
      </c>
      <c r="AZ3045" s="144">
        <f t="shared" si="325"/>
        <v>0.57999999999999996</v>
      </c>
      <c r="BA3045" s="54">
        <f t="shared" si="326"/>
        <v>24.707150889648084</v>
      </c>
      <c r="BB3045" s="54">
        <f t="shared" si="327"/>
        <v>18.153849110351914</v>
      </c>
    </row>
    <row r="3046" spans="1:54" x14ac:dyDescent="0.25">
      <c r="A3046" s="3">
        <v>44704</v>
      </c>
      <c r="B3046" s="77">
        <v>16156.41</v>
      </c>
      <c r="C3046" s="77">
        <v>2360.7239800000002</v>
      </c>
      <c r="D3046" s="77">
        <v>20.286999999999999</v>
      </c>
      <c r="E3046" s="77">
        <f t="shared" si="329"/>
        <v>-1472.7683999999999</v>
      </c>
      <c r="F3046" s="77">
        <v>26.599299999999999</v>
      </c>
      <c r="G3046" s="77">
        <v>-7.3394000000000004</v>
      </c>
      <c r="H3046">
        <v>0</v>
      </c>
      <c r="I3046" s="78">
        <v>16147</v>
      </c>
      <c r="J3046">
        <v>202206</v>
      </c>
      <c r="K3046" s="78">
        <v>16147</v>
      </c>
      <c r="L3046" s="77">
        <f t="shared" si="328"/>
        <v>-9.4099999999998545</v>
      </c>
      <c r="M3046" s="78">
        <v>4048</v>
      </c>
      <c r="N3046" s="78">
        <v>134.16121000000001</v>
      </c>
      <c r="O3046" s="78">
        <v>-2587</v>
      </c>
      <c r="P3046" s="78">
        <v>-20.840219999999999</v>
      </c>
      <c r="Q3046" s="144">
        <v>3401.25</v>
      </c>
      <c r="R3046" s="78">
        <v>-9373</v>
      </c>
      <c r="S3046" s="78">
        <v>10727</v>
      </c>
      <c r="T3046" s="78">
        <v>-157</v>
      </c>
      <c r="U3046" s="78">
        <v>52935</v>
      </c>
      <c r="V3046" s="219">
        <v>2.965901577406253E-3</v>
      </c>
      <c r="W3046" s="78">
        <v>358</v>
      </c>
      <c r="X3046" s="78">
        <v>3088</v>
      </c>
      <c r="Y3046" s="78">
        <v>2715</v>
      </c>
      <c r="Z3046" s="78">
        <v>7204</v>
      </c>
      <c r="AA3046" s="78">
        <v>102.3</v>
      </c>
      <c r="AB3046" s="78">
        <v>97.45</v>
      </c>
      <c r="AC3046" s="78">
        <v>7386</v>
      </c>
      <c r="AD3046" s="104">
        <v>0.31008000000000002</v>
      </c>
      <c r="AE3046" s="78">
        <v>20412</v>
      </c>
      <c r="AF3046" s="104">
        <v>4.3525499999999999</v>
      </c>
      <c r="AG3046" s="78">
        <v>22264</v>
      </c>
      <c r="AH3046" s="104">
        <v>2.0530499999999998</v>
      </c>
      <c r="AI3046" s="78">
        <v>-8130</v>
      </c>
      <c r="AJ3046" s="104">
        <v>-3.6493500000000001</v>
      </c>
      <c r="AK3046" s="78">
        <v>16800</v>
      </c>
      <c r="AL3046" s="78">
        <v>15000</v>
      </c>
      <c r="AM3046" s="8">
        <v>16100</v>
      </c>
      <c r="AN3046" s="78">
        <v>640</v>
      </c>
      <c r="AO3046" s="78">
        <v>17300</v>
      </c>
      <c r="AP3046" s="78">
        <v>13200</v>
      </c>
      <c r="AQ3046" s="78">
        <v>15800</v>
      </c>
      <c r="AR3046" s="78">
        <v>1015</v>
      </c>
      <c r="AS3046" s="78">
        <v>16500</v>
      </c>
      <c r="AT3046" s="78">
        <v>15500</v>
      </c>
      <c r="AU3046" s="78">
        <v>16200</v>
      </c>
      <c r="AV3046" s="78">
        <v>221</v>
      </c>
      <c r="AW3046" s="77">
        <v>21.42</v>
      </c>
      <c r="AX3046" s="144">
        <f t="shared" si="323"/>
        <v>0.57999999999999996</v>
      </c>
      <c r="AY3046" s="144">
        <f t="shared" si="324"/>
        <v>0.65</v>
      </c>
      <c r="AZ3046" s="144">
        <f t="shared" si="325"/>
        <v>0.71</v>
      </c>
      <c r="BA3046" s="54">
        <f t="shared" si="326"/>
        <v>24.386820892994102</v>
      </c>
      <c r="BB3046" s="54">
        <f t="shared" si="327"/>
        <v>18.845179107005897</v>
      </c>
    </row>
    <row r="3047" spans="1:54" x14ac:dyDescent="0.25">
      <c r="A3047" s="3">
        <v>44705</v>
      </c>
      <c r="B3047" s="77">
        <v>15963.63</v>
      </c>
      <c r="C3047" s="77">
        <v>2114.9095400000001</v>
      </c>
      <c r="D3047" s="77">
        <v>-78.326099999999997</v>
      </c>
      <c r="E3047" s="77">
        <f t="shared" si="329"/>
        <v>-1129.1218999999999</v>
      </c>
      <c r="F3047" s="77">
        <v>17.671900000000001</v>
      </c>
      <c r="G3047" s="77">
        <v>-31.8581</v>
      </c>
      <c r="H3047">
        <v>0</v>
      </c>
      <c r="I3047" s="78">
        <v>15926</v>
      </c>
      <c r="J3047">
        <v>202206</v>
      </c>
      <c r="K3047" s="78">
        <v>15926</v>
      </c>
      <c r="L3047" s="77">
        <f t="shared" si="328"/>
        <v>-37.6299999999992</v>
      </c>
      <c r="M3047" s="78">
        <v>5024</v>
      </c>
      <c r="N3047" s="78">
        <v>164.13446999999999</v>
      </c>
      <c r="O3047" s="78">
        <v>-5869</v>
      </c>
      <c r="P3047" s="78">
        <v>-46.607109999999999</v>
      </c>
      <c r="Q3047" s="144">
        <v>3556.75</v>
      </c>
      <c r="R3047" s="78">
        <v>-10095</v>
      </c>
      <c r="S3047" s="78">
        <v>9847</v>
      </c>
      <c r="T3047" s="78">
        <v>-5365</v>
      </c>
      <c r="U3047" s="78">
        <v>56705</v>
      </c>
      <c r="V3047" s="219">
        <v>9.4612468036328362E-2</v>
      </c>
      <c r="W3047" s="78">
        <v>1150</v>
      </c>
      <c r="X3047" s="78">
        <v>4084</v>
      </c>
      <c r="Y3047" s="78">
        <v>4619</v>
      </c>
      <c r="Z3047" s="78">
        <v>11341</v>
      </c>
      <c r="AA3047" s="78">
        <v>93.67</v>
      </c>
      <c r="AB3047" s="78">
        <v>95.14</v>
      </c>
      <c r="AC3047" s="78">
        <v>10550</v>
      </c>
      <c r="AD3047" s="104">
        <v>5.1400000000000001E-2</v>
      </c>
      <c r="AE3047" s="78">
        <v>17000</v>
      </c>
      <c r="AF3047" s="104">
        <v>4.6147200000000002</v>
      </c>
      <c r="AG3047" s="78">
        <v>20232</v>
      </c>
      <c r="AH3047" s="104">
        <v>1.7034400000000001</v>
      </c>
      <c r="AI3047" s="78">
        <v>-8153</v>
      </c>
      <c r="AJ3047" s="104">
        <v>-4.4841699999999998</v>
      </c>
      <c r="AK3047" s="78">
        <v>16800</v>
      </c>
      <c r="AL3047" s="78">
        <v>15000</v>
      </c>
      <c r="AM3047" s="8">
        <v>15900</v>
      </c>
      <c r="AN3047" s="78">
        <v>631</v>
      </c>
      <c r="AO3047" s="78">
        <v>17300</v>
      </c>
      <c r="AP3047" s="78">
        <v>13200</v>
      </c>
      <c r="AQ3047" s="78">
        <v>15600</v>
      </c>
      <c r="AR3047" s="78">
        <v>971</v>
      </c>
      <c r="AS3047" s="78">
        <v>16200</v>
      </c>
      <c r="AT3047" s="78">
        <v>16000</v>
      </c>
      <c r="AU3047" s="78">
        <v>15950</v>
      </c>
      <c r="AV3047" s="78">
        <v>148</v>
      </c>
      <c r="AW3047" s="77">
        <v>21.62</v>
      </c>
      <c r="AX3047" s="144">
        <f t="shared" ref="AX3047:AX3110" si="330">PERCENTRANK(AW3018:AW3047,AW3047,2)</f>
        <v>0.68</v>
      </c>
      <c r="AY3047" s="144">
        <f t="shared" ref="AY3047:AY3110" si="331">PERCENTRANK(AW2998:AW3047,AW3047,2)</f>
        <v>0.73</v>
      </c>
      <c r="AZ3047" s="144">
        <f t="shared" ref="AZ3047:AZ3110" si="332">PERCENTRANK(AW2948:AW3047,AW3047,2)</f>
        <v>0.75</v>
      </c>
      <c r="BA3047" s="54">
        <f t="shared" ref="BA3047:BA3110" si="333">AVERAGE(AW3028:AW3047)+2*_xlfn.STDEV.S(AW3028:AW3047)</f>
        <v>24.394219537388121</v>
      </c>
      <c r="BB3047" s="54">
        <f t="shared" ref="BB3047:BB3110" si="334">AVERAGE(AW3028:AW3047)-2*_xlfn.STDEV.S(AW3028:AW3047)</f>
        <v>18.854780462611874</v>
      </c>
    </row>
    <row r="3048" spans="1:54" x14ac:dyDescent="0.25">
      <c r="A3048" s="3">
        <v>44706</v>
      </c>
      <c r="B3048" s="77">
        <v>16104.03</v>
      </c>
      <c r="C3048" s="77">
        <v>2153.0037000000002</v>
      </c>
      <c r="D3048" s="77">
        <v>50.569099999999999</v>
      </c>
      <c r="E3048" s="77">
        <f t="shared" si="329"/>
        <v>-934.54420000000005</v>
      </c>
      <c r="F3048" s="77">
        <v>-2.7281</v>
      </c>
      <c r="G3048" s="77">
        <v>34.674799999999998</v>
      </c>
      <c r="H3048" t="s">
        <v>2087</v>
      </c>
      <c r="I3048" s="78">
        <v>16060</v>
      </c>
      <c r="J3048">
        <v>202206</v>
      </c>
      <c r="K3048" s="78">
        <v>16060</v>
      </c>
      <c r="L3048" s="77">
        <f t="shared" si="328"/>
        <v>-44.030000000000655</v>
      </c>
      <c r="M3048" s="78">
        <v>5399</v>
      </c>
      <c r="N3048" s="78">
        <v>179.66216</v>
      </c>
      <c r="O3048" s="78">
        <v>-1771</v>
      </c>
      <c r="P3048" s="78">
        <v>-14.12082</v>
      </c>
      <c r="Q3048" s="144">
        <v>4956.25</v>
      </c>
      <c r="R3048" s="78">
        <v>-10247</v>
      </c>
      <c r="S3048" s="78">
        <v>10079</v>
      </c>
      <c r="T3048" s="78">
        <v>-1377</v>
      </c>
      <c r="U3048" s="78">
        <v>56843</v>
      </c>
      <c r="V3048" s="219">
        <v>2.4224618686557713E-2</v>
      </c>
      <c r="W3048" s="78">
        <v>162</v>
      </c>
      <c r="X3048" s="78">
        <v>162</v>
      </c>
      <c r="Y3048" s="78">
        <v>3496</v>
      </c>
      <c r="Z3048" s="78">
        <v>13491</v>
      </c>
      <c r="AA3048" s="78">
        <v>111.68</v>
      </c>
      <c r="AB3048" s="78">
        <v>100.8</v>
      </c>
      <c r="AC3048" s="78">
        <v>8679</v>
      </c>
      <c r="AD3048" s="104">
        <v>4.07E-2</v>
      </c>
      <c r="AE3048" s="78">
        <v>15454</v>
      </c>
      <c r="AF3048" s="104">
        <v>4.05776</v>
      </c>
      <c r="AG3048" s="78">
        <v>23583</v>
      </c>
      <c r="AH3048" s="104">
        <v>1.82104</v>
      </c>
      <c r="AI3048" s="78">
        <v>-5026</v>
      </c>
      <c r="AJ3048" s="104">
        <v>-4.0720900000000002</v>
      </c>
      <c r="AK3048" s="78">
        <v>16800</v>
      </c>
      <c r="AL3048" s="78">
        <v>15000</v>
      </c>
      <c r="AM3048" s="8">
        <v>16100</v>
      </c>
      <c r="AN3048" s="78">
        <v>576</v>
      </c>
      <c r="AO3048" s="78">
        <v>17000</v>
      </c>
      <c r="AP3048" s="78">
        <v>13200</v>
      </c>
      <c r="AQ3048" s="78">
        <v>15700</v>
      </c>
      <c r="AR3048" s="78">
        <v>948</v>
      </c>
      <c r="AS3048" s="78">
        <v>16500</v>
      </c>
      <c r="AT3048" s="78">
        <v>15500</v>
      </c>
      <c r="AU3048" s="78">
        <v>16100</v>
      </c>
      <c r="AV3048" s="78">
        <v>321</v>
      </c>
      <c r="AW3048" s="77">
        <v>20.46</v>
      </c>
      <c r="AX3048" s="144">
        <f t="shared" si="330"/>
        <v>0.41</v>
      </c>
      <c r="AY3048" s="144">
        <f t="shared" si="331"/>
        <v>0.51</v>
      </c>
      <c r="AZ3048" s="144">
        <f t="shared" si="332"/>
        <v>0.59</v>
      </c>
      <c r="BA3048" s="54">
        <f t="shared" si="333"/>
        <v>24.389953624049191</v>
      </c>
      <c r="BB3048" s="54">
        <f t="shared" si="334"/>
        <v>18.869046375950809</v>
      </c>
    </row>
    <row r="3049" spans="1:54" x14ac:dyDescent="0.25">
      <c r="A3049" s="3">
        <v>44707</v>
      </c>
      <c r="B3049" s="77">
        <v>15968.83</v>
      </c>
      <c r="C3049" s="77">
        <v>2253.0753599999998</v>
      </c>
      <c r="D3049" s="77">
        <v>-118.476</v>
      </c>
      <c r="E3049" s="77">
        <f t="shared" si="329"/>
        <v>-841.59239999999988</v>
      </c>
      <c r="F3049" s="77">
        <v>-14.4991</v>
      </c>
      <c r="G3049" s="77">
        <v>-13.6762</v>
      </c>
      <c r="H3049">
        <v>0</v>
      </c>
      <c r="I3049" s="78">
        <v>15950</v>
      </c>
      <c r="J3049">
        <v>202206</v>
      </c>
      <c r="K3049" s="78">
        <v>15950</v>
      </c>
      <c r="L3049" s="77">
        <f t="shared" si="328"/>
        <v>-18.829999999999927</v>
      </c>
      <c r="M3049" s="78">
        <v>4528</v>
      </c>
      <c r="N3049" s="78">
        <v>150.96708000000001</v>
      </c>
      <c r="O3049" s="78">
        <v>-5205</v>
      </c>
      <c r="P3049" s="78">
        <v>-41.38212</v>
      </c>
      <c r="Q3049" s="144">
        <v>3226.75</v>
      </c>
      <c r="R3049" s="78">
        <v>-10558</v>
      </c>
      <c r="S3049" s="78">
        <v>9919</v>
      </c>
      <c r="T3049" s="78">
        <v>-6495</v>
      </c>
      <c r="U3049" s="78">
        <v>57385</v>
      </c>
      <c r="V3049" s="219">
        <v>0.11318288751415875</v>
      </c>
      <c r="W3049" s="78">
        <v>-2405</v>
      </c>
      <c r="X3049" s="78">
        <v>-2405</v>
      </c>
      <c r="Y3049" s="78">
        <v>2284</v>
      </c>
      <c r="Z3049" s="78">
        <v>10127</v>
      </c>
      <c r="AA3049" s="78">
        <v>98.2</v>
      </c>
      <c r="AB3049" s="78">
        <v>95</v>
      </c>
      <c r="AC3049" s="78">
        <v>8777</v>
      </c>
      <c r="AD3049" s="104">
        <v>-6.769E-2</v>
      </c>
      <c r="AE3049" s="78">
        <v>16597</v>
      </c>
      <c r="AF3049" s="104">
        <v>4.3222399999999999</v>
      </c>
      <c r="AG3049" s="78">
        <v>23516</v>
      </c>
      <c r="AH3049" s="104">
        <v>1.6816500000000001</v>
      </c>
      <c r="AI3049" s="78">
        <v>-3315</v>
      </c>
      <c r="AJ3049" s="104">
        <v>-4.2581300000000004</v>
      </c>
      <c r="AK3049" s="78">
        <v>16800</v>
      </c>
      <c r="AL3049" s="78">
        <v>15000</v>
      </c>
      <c r="AM3049" s="8">
        <v>15900</v>
      </c>
      <c r="AN3049" s="78">
        <v>587</v>
      </c>
      <c r="AO3049" s="78">
        <v>17000</v>
      </c>
      <c r="AP3049" s="78">
        <v>13200</v>
      </c>
      <c r="AQ3049" s="78">
        <v>15600</v>
      </c>
      <c r="AR3049" s="78">
        <v>943</v>
      </c>
      <c r="AS3049" s="78">
        <v>16400</v>
      </c>
      <c r="AT3049" s="78">
        <v>15500</v>
      </c>
      <c r="AU3049" s="78">
        <v>16000</v>
      </c>
      <c r="AV3049" s="78">
        <v>301</v>
      </c>
      <c r="AW3049" s="77">
        <v>20.93</v>
      </c>
      <c r="AX3049" s="144">
        <f t="shared" si="330"/>
        <v>0.48</v>
      </c>
      <c r="AY3049" s="144">
        <f t="shared" si="331"/>
        <v>0.65</v>
      </c>
      <c r="AZ3049" s="144">
        <f t="shared" si="332"/>
        <v>0.67</v>
      </c>
      <c r="BA3049" s="54">
        <f t="shared" si="333"/>
        <v>24.366343676021543</v>
      </c>
      <c r="BB3049" s="54">
        <f t="shared" si="334"/>
        <v>18.811656323978461</v>
      </c>
    </row>
    <row r="3050" spans="1:54" x14ac:dyDescent="0.25">
      <c r="A3050" s="3">
        <v>44708</v>
      </c>
      <c r="B3050" s="77">
        <v>16266.22</v>
      </c>
      <c r="C3050" s="77">
        <v>2226.5137500000001</v>
      </c>
      <c r="D3050" s="77">
        <v>203.2484</v>
      </c>
      <c r="E3050" s="77">
        <f t="shared" si="329"/>
        <v>-479.8230999999999</v>
      </c>
      <c r="F3050" s="77">
        <v>0.13919999999999999</v>
      </c>
      <c r="G3050" s="77">
        <v>32.902900000000002</v>
      </c>
      <c r="H3050">
        <v>0</v>
      </c>
      <c r="I3050" s="78">
        <v>16230</v>
      </c>
      <c r="J3050">
        <v>202206</v>
      </c>
      <c r="K3050" s="78">
        <v>16230</v>
      </c>
      <c r="L3050" s="77">
        <f t="shared" si="328"/>
        <v>-36.219999999999345</v>
      </c>
      <c r="M3050" s="78">
        <v>9212</v>
      </c>
      <c r="N3050" s="78">
        <v>305.68347999999997</v>
      </c>
      <c r="O3050" s="78">
        <v>9398</v>
      </c>
      <c r="P3050" s="78">
        <v>76.318950000000001</v>
      </c>
      <c r="Q3050" s="144">
        <v>11561.5</v>
      </c>
      <c r="R3050" s="78">
        <v>-10064</v>
      </c>
      <c r="S3050" s="78">
        <v>9048</v>
      </c>
      <c r="T3050" s="78">
        <v>9344</v>
      </c>
      <c r="U3050" s="78">
        <v>63545</v>
      </c>
      <c r="V3050" s="219">
        <v>-0.14704540089700213</v>
      </c>
      <c r="W3050" s="78">
        <v>393</v>
      </c>
      <c r="X3050" s="78">
        <v>393</v>
      </c>
      <c r="Y3050" s="78">
        <v>4996</v>
      </c>
      <c r="Z3050" s="78">
        <v>16137</v>
      </c>
      <c r="AA3050" s="78">
        <v>116.28</v>
      </c>
      <c r="AB3050" s="78">
        <v>108.1</v>
      </c>
      <c r="AC3050" s="78">
        <v>15837</v>
      </c>
      <c r="AD3050" s="104">
        <v>-0.10305</v>
      </c>
      <c r="AE3050" s="78">
        <v>17751</v>
      </c>
      <c r="AF3050" s="104">
        <v>3.6298900000000001</v>
      </c>
      <c r="AG3050" s="78">
        <v>28556</v>
      </c>
      <c r="AH3050" s="104">
        <v>2.72052</v>
      </c>
      <c r="AI3050" s="78">
        <v>-10800</v>
      </c>
      <c r="AJ3050" s="104">
        <v>-3.3134100000000002</v>
      </c>
      <c r="AK3050" s="78">
        <v>16800</v>
      </c>
      <c r="AL3050" s="78">
        <v>15000</v>
      </c>
      <c r="AM3050" s="8">
        <v>16200</v>
      </c>
      <c r="AN3050" s="78">
        <v>528</v>
      </c>
      <c r="AO3050" s="78">
        <v>17000</v>
      </c>
      <c r="AP3050" s="78">
        <v>13200</v>
      </c>
      <c r="AQ3050" s="78">
        <v>15800</v>
      </c>
      <c r="AR3050" s="78">
        <v>907</v>
      </c>
      <c r="AS3050" s="78">
        <v>16500</v>
      </c>
      <c r="AT3050" s="78">
        <v>16000</v>
      </c>
      <c r="AU3050" s="78">
        <v>16250</v>
      </c>
      <c r="AV3050" s="78">
        <v>218</v>
      </c>
      <c r="AW3050" s="77">
        <v>19.72</v>
      </c>
      <c r="AX3050" s="144">
        <f t="shared" si="330"/>
        <v>0.2</v>
      </c>
      <c r="AY3050" s="144">
        <f t="shared" si="331"/>
        <v>0.4</v>
      </c>
      <c r="AZ3050" s="144">
        <f t="shared" si="332"/>
        <v>0.47</v>
      </c>
      <c r="BA3050" s="54">
        <f t="shared" si="333"/>
        <v>24.398097941985867</v>
      </c>
      <c r="BB3050" s="54">
        <f t="shared" si="334"/>
        <v>18.596902058014138</v>
      </c>
    </row>
    <row r="3051" spans="1:54" x14ac:dyDescent="0.25">
      <c r="A3051" s="3">
        <v>44711</v>
      </c>
      <c r="B3051" s="77">
        <v>16610.62</v>
      </c>
      <c r="C3051" s="77">
        <v>2594.8169600000001</v>
      </c>
      <c r="D3051" s="77">
        <v>275.803</v>
      </c>
      <c r="E3051" s="77">
        <f t="shared" si="329"/>
        <v>-269.5394</v>
      </c>
      <c r="F3051" s="77">
        <v>30.784899999999997</v>
      </c>
      <c r="G3051" s="77">
        <v>33.392499999999998</v>
      </c>
      <c r="H3051">
        <v>0</v>
      </c>
      <c r="I3051" s="78">
        <v>16560</v>
      </c>
      <c r="J3051">
        <v>202206</v>
      </c>
      <c r="K3051" s="78">
        <v>16560</v>
      </c>
      <c r="L3051" s="77">
        <f t="shared" si="328"/>
        <v>-50.619999999998981</v>
      </c>
      <c r="M3051" s="78">
        <v>6992</v>
      </c>
      <c r="N3051" s="78">
        <v>238.70674</v>
      </c>
      <c r="O3051" s="78">
        <v>10770</v>
      </c>
      <c r="P3051" s="78">
        <v>89.249899999999997</v>
      </c>
      <c r="Q3051" s="144">
        <v>9684.5</v>
      </c>
      <c r="R3051" s="78">
        <v>-8448</v>
      </c>
      <c r="S3051" s="78">
        <v>9776</v>
      </c>
      <c r="T3051" s="78">
        <v>11694</v>
      </c>
      <c r="U3051" s="78">
        <v>65889</v>
      </c>
      <c r="V3051" s="219">
        <v>-0.17748030779037471</v>
      </c>
      <c r="W3051" s="78">
        <v>-100</v>
      </c>
      <c r="X3051" s="78">
        <v>-100</v>
      </c>
      <c r="Y3051" s="78">
        <v>4919</v>
      </c>
      <c r="Z3051" s="78">
        <v>11138</v>
      </c>
      <c r="AA3051" s="78">
        <v>113.34</v>
      </c>
      <c r="AB3051" s="78">
        <v>129.19</v>
      </c>
      <c r="AC3051" s="78">
        <v>21185</v>
      </c>
      <c r="AD3051" s="104">
        <v>0.21961</v>
      </c>
      <c r="AE3051" s="78">
        <v>19835</v>
      </c>
      <c r="AF3051" s="104">
        <v>3.0458500000000002</v>
      </c>
      <c r="AG3051" s="78">
        <v>21443</v>
      </c>
      <c r="AH3051" s="104">
        <v>3.9259200000000001</v>
      </c>
      <c r="AI3051" s="78">
        <v>-11830</v>
      </c>
      <c r="AJ3051" s="104">
        <v>-2.1035300000000001</v>
      </c>
      <c r="AK3051" s="78">
        <v>16800</v>
      </c>
      <c r="AL3051" s="78">
        <v>15000</v>
      </c>
      <c r="AM3051" s="8">
        <v>16600</v>
      </c>
      <c r="AN3051" s="78">
        <v>456</v>
      </c>
      <c r="AO3051" s="78">
        <v>17000</v>
      </c>
      <c r="AP3051" s="78">
        <v>13200</v>
      </c>
      <c r="AQ3051" s="78">
        <v>16200</v>
      </c>
      <c r="AR3051" s="78">
        <v>876</v>
      </c>
      <c r="AS3051" s="78">
        <v>16700</v>
      </c>
      <c r="AT3051" s="78">
        <v>16000</v>
      </c>
      <c r="AU3051" s="78">
        <v>16600</v>
      </c>
      <c r="AV3051" s="78">
        <v>146</v>
      </c>
      <c r="AW3051" s="77">
        <v>18.7</v>
      </c>
      <c r="AX3051" s="144">
        <f t="shared" si="330"/>
        <v>0.1</v>
      </c>
      <c r="AY3051" s="144">
        <f t="shared" si="331"/>
        <v>0.28000000000000003</v>
      </c>
      <c r="AZ3051" s="144">
        <f t="shared" si="332"/>
        <v>0.36</v>
      </c>
      <c r="BA3051" s="54">
        <f t="shared" si="333"/>
        <v>24.541601217453533</v>
      </c>
      <c r="BB3051" s="54">
        <f t="shared" si="334"/>
        <v>18.255398782546465</v>
      </c>
    </row>
    <row r="3052" spans="1:54" x14ac:dyDescent="0.25">
      <c r="A3052" s="3">
        <v>44712</v>
      </c>
      <c r="B3052" s="77">
        <v>16807.77</v>
      </c>
      <c r="C3052" s="77">
        <v>4003.5652</v>
      </c>
      <c r="D3052" s="77">
        <v>232.56169999999997</v>
      </c>
      <c r="E3052" s="77">
        <f t="shared" si="329"/>
        <v>-41.331000000000017</v>
      </c>
      <c r="F3052" s="77">
        <v>13.681600000000001</v>
      </c>
      <c r="G3052" s="77">
        <v>-10.2263</v>
      </c>
      <c r="H3052">
        <v>0</v>
      </c>
      <c r="I3052" s="78">
        <v>16682</v>
      </c>
      <c r="J3052">
        <v>202206</v>
      </c>
      <c r="K3052" s="78">
        <v>16682</v>
      </c>
      <c r="L3052" s="77">
        <f t="shared" si="328"/>
        <v>-125.77000000000044</v>
      </c>
      <c r="M3052" s="78">
        <v>7991</v>
      </c>
      <c r="N3052" s="78">
        <v>274.08381000000003</v>
      </c>
      <c r="O3052" s="78">
        <v>9582</v>
      </c>
      <c r="P3052" s="78">
        <v>79.953559999999996</v>
      </c>
      <c r="Q3052" s="144">
        <v>10386.5</v>
      </c>
      <c r="R3052" s="78">
        <v>-5437</v>
      </c>
      <c r="S3052" s="78">
        <v>8017</v>
      </c>
      <c r="T3052" s="78">
        <v>8877</v>
      </c>
      <c r="U3052" s="78">
        <v>67406</v>
      </c>
      <c r="V3052" s="219">
        <v>-0.13169450790730797</v>
      </c>
      <c r="W3052" s="78">
        <v>9137</v>
      </c>
      <c r="X3052" s="78">
        <v>9137</v>
      </c>
      <c r="Y3052" s="78">
        <v>13225</v>
      </c>
      <c r="Z3052" s="78">
        <v>23879</v>
      </c>
      <c r="AA3052" s="78">
        <v>106.62</v>
      </c>
      <c r="AB3052" s="78">
        <v>135.22999999999999</v>
      </c>
      <c r="AC3052" s="78">
        <v>19621</v>
      </c>
      <c r="AD3052" s="104">
        <v>8.0110000000000001E-2</v>
      </c>
      <c r="AE3052" s="78">
        <v>21625</v>
      </c>
      <c r="AF3052" s="104">
        <v>2.7507999999999999</v>
      </c>
      <c r="AG3052" s="78">
        <v>22270</v>
      </c>
      <c r="AH3052" s="104">
        <v>4.7940699999999996</v>
      </c>
      <c r="AI3052" s="78">
        <v>-22267</v>
      </c>
      <c r="AJ3052" s="104">
        <v>-2.0487299999999999</v>
      </c>
      <c r="AK3052" s="78">
        <v>17000</v>
      </c>
      <c r="AL3052" s="78">
        <v>15000</v>
      </c>
      <c r="AM3052" s="8">
        <v>16700</v>
      </c>
      <c r="AN3052" s="78">
        <v>425</v>
      </c>
      <c r="AO3052" s="78">
        <v>17000</v>
      </c>
      <c r="AP3052" s="78">
        <v>13200</v>
      </c>
      <c r="AQ3052" s="78">
        <v>16300</v>
      </c>
      <c r="AR3052" s="78">
        <v>820</v>
      </c>
      <c r="AS3052" s="78">
        <v>16700</v>
      </c>
      <c r="AT3052" s="78">
        <v>16500</v>
      </c>
      <c r="AU3052" s="78">
        <v>16700</v>
      </c>
      <c r="AV3052" s="78">
        <v>112</v>
      </c>
      <c r="AW3052" s="77">
        <v>18.32</v>
      </c>
      <c r="AX3052" s="144">
        <f t="shared" si="330"/>
        <v>0.06</v>
      </c>
      <c r="AY3052" s="144">
        <f t="shared" si="331"/>
        <v>0.2</v>
      </c>
      <c r="AZ3052" s="144">
        <f t="shared" si="332"/>
        <v>0.3</v>
      </c>
      <c r="BA3052" s="54">
        <f t="shared" si="333"/>
        <v>24.633363717848496</v>
      </c>
      <c r="BB3052" s="54">
        <f t="shared" si="334"/>
        <v>17.800636282151508</v>
      </c>
    </row>
    <row r="3053" spans="1:54" x14ac:dyDescent="0.25">
      <c r="A3053" s="3">
        <v>44713</v>
      </c>
      <c r="B3053" s="77">
        <v>16675.09</v>
      </c>
      <c r="C3053" s="77">
        <v>2585.66786</v>
      </c>
      <c r="D3053" s="77">
        <v>-100.95190000000001</v>
      </c>
      <c r="E3053" s="77">
        <f t="shared" si="329"/>
        <v>-141.67289999999991</v>
      </c>
      <c r="F3053" s="77">
        <v>7.4440999999999997</v>
      </c>
      <c r="G3053" s="77">
        <v>-8.1852999999999998</v>
      </c>
      <c r="H3053" t="s">
        <v>2088</v>
      </c>
      <c r="I3053" s="78">
        <v>16610</v>
      </c>
      <c r="J3053">
        <v>202206</v>
      </c>
      <c r="K3053" s="78">
        <v>16610</v>
      </c>
      <c r="L3053" s="77">
        <f t="shared" si="328"/>
        <v>-65.090000000000146</v>
      </c>
      <c r="M3053" s="78">
        <v>7434</v>
      </c>
      <c r="N3053" s="78">
        <v>255.78289000000001</v>
      </c>
      <c r="O3053" s="78">
        <v>3765</v>
      </c>
      <c r="P3053" s="78">
        <v>31.36703</v>
      </c>
      <c r="Q3053" s="144">
        <v>8375.25</v>
      </c>
      <c r="R3053" s="78">
        <v>-5219</v>
      </c>
      <c r="S3053" s="78">
        <v>9428</v>
      </c>
      <c r="T3053" s="78">
        <v>7371</v>
      </c>
      <c r="U3053" s="78">
        <v>63688</v>
      </c>
      <c r="V3053" s="219">
        <v>-0.11573608843110161</v>
      </c>
      <c r="W3053" s="78">
        <v>10532</v>
      </c>
      <c r="X3053" s="78">
        <v>10532</v>
      </c>
      <c r="Y3053" s="78">
        <v>14979</v>
      </c>
      <c r="Z3053" s="78">
        <v>22133</v>
      </c>
      <c r="AA3053" s="78">
        <v>97.01</v>
      </c>
      <c r="AB3053" s="78">
        <v>103.63</v>
      </c>
      <c r="AC3053" s="78">
        <v>19254</v>
      </c>
      <c r="AD3053" s="104">
        <v>0.12945999999999999</v>
      </c>
      <c r="AE3053" s="78">
        <v>17913</v>
      </c>
      <c r="AF3053" s="104">
        <v>2.89215</v>
      </c>
      <c r="AG3053" s="78">
        <v>13230</v>
      </c>
      <c r="AH3053" s="104">
        <v>2.2555000000000001</v>
      </c>
      <c r="AI3053" s="78">
        <v>-8998</v>
      </c>
      <c r="AJ3053" s="104">
        <v>-2.2895099999999999</v>
      </c>
      <c r="AK3053" s="78">
        <v>17000</v>
      </c>
      <c r="AL3053" s="78">
        <v>15000</v>
      </c>
      <c r="AM3053" s="8">
        <v>16600</v>
      </c>
      <c r="AN3053" s="78">
        <v>428</v>
      </c>
      <c r="AO3053" s="78">
        <v>17000</v>
      </c>
      <c r="AP3053" s="78">
        <v>13200</v>
      </c>
      <c r="AQ3053" s="78">
        <v>16200</v>
      </c>
      <c r="AR3053" s="78">
        <v>835</v>
      </c>
      <c r="AS3053" s="78">
        <v>17050</v>
      </c>
      <c r="AT3053" s="78">
        <v>16300</v>
      </c>
      <c r="AU3053" s="78">
        <v>16650</v>
      </c>
      <c r="AV3053" s="78">
        <v>292</v>
      </c>
      <c r="AW3053" s="77">
        <v>18.850000000000001</v>
      </c>
      <c r="AX3053" s="144">
        <f t="shared" si="330"/>
        <v>0.17</v>
      </c>
      <c r="AY3053" s="144">
        <f t="shared" si="331"/>
        <v>0.32</v>
      </c>
      <c r="AZ3053" s="144">
        <f t="shared" si="332"/>
        <v>0.36</v>
      </c>
      <c r="BA3053" s="54">
        <f t="shared" si="333"/>
        <v>24.656652380789343</v>
      </c>
      <c r="BB3053" s="54">
        <f t="shared" si="334"/>
        <v>17.512347619210662</v>
      </c>
    </row>
    <row r="3054" spans="1:54" x14ac:dyDescent="0.25">
      <c r="A3054" s="3">
        <v>44714</v>
      </c>
      <c r="B3054" s="77">
        <v>16552.57</v>
      </c>
      <c r="C3054" s="77">
        <v>2188.21056</v>
      </c>
      <c r="D3054" s="77">
        <v>-84.924300000000002</v>
      </c>
      <c r="E3054" s="77">
        <f t="shared" si="329"/>
        <v>-264.84690000000001</v>
      </c>
      <c r="F3054" s="77">
        <v>-15.6822</v>
      </c>
      <c r="G3054" s="77">
        <v>-3.7218999999999998</v>
      </c>
      <c r="H3054">
        <v>0</v>
      </c>
      <c r="I3054" s="78">
        <v>16532</v>
      </c>
      <c r="J3054">
        <v>202206</v>
      </c>
      <c r="K3054" s="78">
        <v>16532</v>
      </c>
      <c r="L3054" s="77">
        <f t="shared" si="328"/>
        <v>-20.569999999999709</v>
      </c>
      <c r="M3054" s="78">
        <v>10257</v>
      </c>
      <c r="N3054" s="78">
        <v>348.93421000000001</v>
      </c>
      <c r="O3054" s="78">
        <v>3822</v>
      </c>
      <c r="P3054" s="78">
        <v>31.715109999999999</v>
      </c>
      <c r="Q3054" s="144">
        <v>11212.5</v>
      </c>
      <c r="R3054" s="78">
        <v>-5502</v>
      </c>
      <c r="S3054" s="78">
        <v>9372</v>
      </c>
      <c r="T3054" s="78">
        <v>7316</v>
      </c>
      <c r="U3054" s="78">
        <v>63978</v>
      </c>
      <c r="V3054" s="219">
        <v>-0.11435180843414924</v>
      </c>
      <c r="W3054" s="78">
        <v>13722</v>
      </c>
      <c r="X3054" s="78">
        <v>13722</v>
      </c>
      <c r="Y3054" s="78">
        <v>16826</v>
      </c>
      <c r="Z3054" s="78">
        <v>23933</v>
      </c>
      <c r="AA3054" s="78">
        <v>107.44</v>
      </c>
      <c r="AB3054" s="78">
        <v>99.94</v>
      </c>
      <c r="AC3054" s="78">
        <v>20950</v>
      </c>
      <c r="AD3054" s="104">
        <v>9.4000000000000004E-3</v>
      </c>
      <c r="AE3054" s="78">
        <v>18443</v>
      </c>
      <c r="AF3054" s="104">
        <v>2.9869699999999999</v>
      </c>
      <c r="AG3054" s="78">
        <v>11090</v>
      </c>
      <c r="AH3054" s="104">
        <v>2.0469499999999998</v>
      </c>
      <c r="AI3054" s="78">
        <v>-3962</v>
      </c>
      <c r="AJ3054" s="104">
        <v>-2.2901500000000001</v>
      </c>
      <c r="AK3054" s="78">
        <v>17000</v>
      </c>
      <c r="AL3054" s="78">
        <v>15000</v>
      </c>
      <c r="AM3054" s="8">
        <v>16500</v>
      </c>
      <c r="AN3054" s="78">
        <v>412</v>
      </c>
      <c r="AO3054" s="78">
        <v>17000</v>
      </c>
      <c r="AP3054" s="78">
        <v>13200</v>
      </c>
      <c r="AQ3054" s="78">
        <v>16100</v>
      </c>
      <c r="AR3054" s="78">
        <v>817</v>
      </c>
      <c r="AS3054" s="78">
        <v>17000</v>
      </c>
      <c r="AT3054" s="78">
        <v>16000</v>
      </c>
      <c r="AU3054" s="78">
        <v>16550</v>
      </c>
      <c r="AV3054" s="78">
        <v>274</v>
      </c>
      <c r="AW3054" s="77">
        <v>18.690000000000001</v>
      </c>
      <c r="AX3054" s="144">
        <f t="shared" si="330"/>
        <v>0.1</v>
      </c>
      <c r="AY3054" s="144">
        <f t="shared" si="331"/>
        <v>0.3</v>
      </c>
      <c r="AZ3054" s="144">
        <f t="shared" si="332"/>
        <v>0.34</v>
      </c>
      <c r="BA3054" s="54">
        <f t="shared" si="333"/>
        <v>24.709338167961622</v>
      </c>
      <c r="BB3054" s="54">
        <f t="shared" si="334"/>
        <v>17.377661832038381</v>
      </c>
    </row>
    <row r="3055" spans="1:54" x14ac:dyDescent="0.25">
      <c r="A3055" s="3">
        <v>44718</v>
      </c>
      <c r="B3055" s="77">
        <v>16605.96</v>
      </c>
      <c r="C3055" s="77">
        <v>2167.6781099999998</v>
      </c>
      <c r="D3055" s="77">
        <v>-18.919899999999998</v>
      </c>
      <c r="E3055" s="77">
        <f t="shared" si="329"/>
        <v>-48.203900000000019</v>
      </c>
      <c r="F3055" s="77">
        <v>11.325200000000001</v>
      </c>
      <c r="G3055" s="77">
        <v>18.574300000000001</v>
      </c>
      <c r="H3055">
        <v>0</v>
      </c>
      <c r="I3055" s="78">
        <v>16600</v>
      </c>
      <c r="J3055">
        <v>202206</v>
      </c>
      <c r="K3055" s="78">
        <v>16600</v>
      </c>
      <c r="L3055" s="77">
        <f t="shared" si="328"/>
        <v>-5.9599999999991269</v>
      </c>
      <c r="M3055" s="78">
        <v>8528</v>
      </c>
      <c r="N3055" s="78">
        <v>293.29383000000001</v>
      </c>
      <c r="O3055" s="78">
        <v>3177</v>
      </c>
      <c r="P3055" s="78">
        <v>26.49849</v>
      </c>
      <c r="Q3055" s="144">
        <v>9322.25</v>
      </c>
      <c r="R3055" s="78">
        <v>-5360</v>
      </c>
      <c r="S3055" s="78">
        <v>10162</v>
      </c>
      <c r="T3055" s="78">
        <v>7540</v>
      </c>
      <c r="U3055" s="78">
        <v>64738</v>
      </c>
      <c r="V3055" s="219">
        <v>-0.11646946152182644</v>
      </c>
      <c r="W3055" s="78">
        <v>11600</v>
      </c>
      <c r="X3055" s="78">
        <v>11600</v>
      </c>
      <c r="Y3055" s="78">
        <v>14941</v>
      </c>
      <c r="Z3055" s="78">
        <v>19732</v>
      </c>
      <c r="AA3055" s="78">
        <v>105.4</v>
      </c>
      <c r="AB3055" s="78">
        <v>105.68</v>
      </c>
      <c r="AC3055" s="78">
        <v>22812</v>
      </c>
      <c r="AD3055" s="104">
        <v>-4.0460000000000003E-2</v>
      </c>
      <c r="AE3055" s="78">
        <v>18089</v>
      </c>
      <c r="AF3055" s="104">
        <v>2.7437100000000001</v>
      </c>
      <c r="AG3055" s="78">
        <v>8756</v>
      </c>
      <c r="AH3055" s="104">
        <v>2.14039</v>
      </c>
      <c r="AI3055" s="78">
        <v>5713</v>
      </c>
      <c r="AJ3055" s="104">
        <v>-1.6255599999999999</v>
      </c>
      <c r="AK3055" s="78">
        <v>17000</v>
      </c>
      <c r="AL3055" s="78">
        <v>15000</v>
      </c>
      <c r="AM3055" s="8">
        <v>16600</v>
      </c>
      <c r="AN3055" s="78">
        <v>346</v>
      </c>
      <c r="AO3055" s="78">
        <v>17000</v>
      </c>
      <c r="AP3055" s="78">
        <v>15000</v>
      </c>
      <c r="AQ3055" s="78">
        <v>16200</v>
      </c>
      <c r="AR3055" s="78">
        <v>770</v>
      </c>
      <c r="AS3055" s="78">
        <v>16800</v>
      </c>
      <c r="AT3055" s="78">
        <v>16200</v>
      </c>
      <c r="AU3055" s="78">
        <v>16650</v>
      </c>
      <c r="AV3055" s="78">
        <v>172</v>
      </c>
      <c r="AW3055" s="77">
        <v>18.27</v>
      </c>
      <c r="AX3055" s="144">
        <f t="shared" si="330"/>
        <v>0.03</v>
      </c>
      <c r="AY3055" s="144">
        <f t="shared" si="331"/>
        <v>0.2</v>
      </c>
      <c r="AZ3055" s="144">
        <f t="shared" si="332"/>
        <v>0.27</v>
      </c>
      <c r="BA3055" s="54">
        <f t="shared" si="333"/>
        <v>24.696856419093987</v>
      </c>
      <c r="BB3055" s="54">
        <f t="shared" si="334"/>
        <v>17.020143580906012</v>
      </c>
    </row>
    <row r="3056" spans="1:54" x14ac:dyDescent="0.25">
      <c r="A3056" s="3">
        <v>44719</v>
      </c>
      <c r="B3056" s="77">
        <v>16512.88</v>
      </c>
      <c r="C3056" s="77">
        <v>1917.43165</v>
      </c>
      <c r="D3056" s="77">
        <v>-159.15629999999999</v>
      </c>
      <c r="E3056" s="77">
        <f t="shared" si="329"/>
        <v>4.0932000000000244</v>
      </c>
      <c r="F3056" s="77">
        <v>16.564399999999999</v>
      </c>
      <c r="G3056" s="77">
        <v>20.480300000000003</v>
      </c>
      <c r="H3056">
        <v>0</v>
      </c>
      <c r="I3056" s="78">
        <v>16462</v>
      </c>
      <c r="J3056">
        <v>202206</v>
      </c>
      <c r="K3056" s="78">
        <v>16462</v>
      </c>
      <c r="L3056" s="77">
        <f t="shared" si="328"/>
        <v>-50.880000000001019</v>
      </c>
      <c r="M3056" s="78">
        <v>6617</v>
      </c>
      <c r="N3056" s="78">
        <v>229.13294999999999</v>
      </c>
      <c r="O3056" s="78">
        <v>-433</v>
      </c>
      <c r="P3056" s="78">
        <v>-3.3906800000000001</v>
      </c>
      <c r="Q3056" s="144">
        <v>6508.75</v>
      </c>
      <c r="R3056" s="78">
        <v>-5771</v>
      </c>
      <c r="S3056" s="78">
        <v>10093</v>
      </c>
      <c r="T3056" s="78">
        <v>1868</v>
      </c>
      <c r="U3056" s="78">
        <v>61536</v>
      </c>
      <c r="V3056" s="219">
        <v>-3.0356214248569942E-2</v>
      </c>
      <c r="W3056" s="78">
        <v>8140</v>
      </c>
      <c r="X3056" s="78">
        <v>8140</v>
      </c>
      <c r="Y3056" s="78">
        <v>11900</v>
      </c>
      <c r="Z3056" s="78">
        <v>12698</v>
      </c>
      <c r="AA3056" s="78">
        <v>92.55</v>
      </c>
      <c r="AB3056" s="78">
        <v>99.09</v>
      </c>
      <c r="AC3056" s="78">
        <v>23438</v>
      </c>
      <c r="AD3056" s="104">
        <v>-0.25062000000000001</v>
      </c>
      <c r="AE3056" s="78">
        <v>18600</v>
      </c>
      <c r="AF3056" s="104">
        <v>3.02386</v>
      </c>
      <c r="AG3056" s="78">
        <v>6782</v>
      </c>
      <c r="AH3056" s="104">
        <v>2.0962399999999999</v>
      </c>
      <c r="AI3056" s="78">
        <v>4974</v>
      </c>
      <c r="AJ3056" s="104">
        <v>-1.6849099999999999</v>
      </c>
      <c r="AK3056" s="78">
        <v>17000</v>
      </c>
      <c r="AL3056" s="78">
        <v>15000</v>
      </c>
      <c r="AM3056" s="8">
        <v>16500</v>
      </c>
      <c r="AN3056" s="78">
        <v>322</v>
      </c>
      <c r="AO3056" s="78">
        <v>17000</v>
      </c>
      <c r="AP3056" s="78">
        <v>15000</v>
      </c>
      <c r="AQ3056" s="78">
        <v>16000</v>
      </c>
      <c r="AR3056" s="78">
        <v>766</v>
      </c>
      <c r="AS3056" s="78">
        <v>16700</v>
      </c>
      <c r="AT3056" s="78">
        <v>16400</v>
      </c>
      <c r="AU3056" s="78">
        <v>16500</v>
      </c>
      <c r="AV3056" s="78">
        <v>119</v>
      </c>
      <c r="AW3056" s="77">
        <v>18.57</v>
      </c>
      <c r="AX3056" s="144">
        <f t="shared" si="330"/>
        <v>0.06</v>
      </c>
      <c r="AY3056" s="144">
        <f t="shared" si="331"/>
        <v>0.26</v>
      </c>
      <c r="AZ3056" s="144">
        <f t="shared" si="332"/>
        <v>0.32</v>
      </c>
      <c r="BA3056" s="54">
        <f t="shared" si="333"/>
        <v>24.251620232105555</v>
      </c>
      <c r="BB3056" s="54">
        <f t="shared" si="334"/>
        <v>16.921379767894447</v>
      </c>
    </row>
    <row r="3057" spans="1:54" x14ac:dyDescent="0.25">
      <c r="A3057" s="3">
        <v>44720</v>
      </c>
      <c r="B3057" s="77">
        <v>16670.509999999998</v>
      </c>
      <c r="C3057" s="77">
        <v>2116.9666099999999</v>
      </c>
      <c r="D3057" s="77">
        <v>43.961099999999995</v>
      </c>
      <c r="E3057" s="77">
        <f t="shared" si="329"/>
        <v>64.190599999999961</v>
      </c>
      <c r="F3057" s="77">
        <v>6.2854999999999999</v>
      </c>
      <c r="G3057" s="77">
        <v>36.3322</v>
      </c>
      <c r="H3057" t="s">
        <v>2089</v>
      </c>
      <c r="I3057" s="78">
        <v>16644</v>
      </c>
      <c r="J3057">
        <v>202206</v>
      </c>
      <c r="K3057" s="78">
        <v>16644</v>
      </c>
      <c r="L3057" s="77">
        <f t="shared" si="328"/>
        <v>-26.509999999998399</v>
      </c>
      <c r="M3057" s="78">
        <v>9587</v>
      </c>
      <c r="N3057" s="78">
        <v>330.32247000000001</v>
      </c>
      <c r="O3057" s="78">
        <v>8739</v>
      </c>
      <c r="P3057" s="78">
        <v>72.846440000000001</v>
      </c>
      <c r="Q3057" s="144">
        <v>11771.75</v>
      </c>
      <c r="R3057" s="78">
        <v>-5553</v>
      </c>
      <c r="S3057" s="78">
        <v>8974</v>
      </c>
      <c r="T3057" s="78">
        <v>10225</v>
      </c>
      <c r="U3057" s="78">
        <v>68082</v>
      </c>
      <c r="V3057" s="219">
        <v>-0.15018653976087659</v>
      </c>
      <c r="W3057" s="78">
        <v>9627</v>
      </c>
      <c r="X3057" s="78">
        <v>9627</v>
      </c>
      <c r="Y3057" s="78">
        <v>13944</v>
      </c>
      <c r="Z3057" s="78">
        <v>22058</v>
      </c>
      <c r="AA3057" s="78">
        <v>117.46</v>
      </c>
      <c r="AB3057" s="78">
        <v>107.31</v>
      </c>
      <c r="AC3057" s="78">
        <v>26735</v>
      </c>
      <c r="AD3057" s="104">
        <v>-0.10202</v>
      </c>
      <c r="AE3057" s="78">
        <v>18101</v>
      </c>
      <c r="AF3057" s="104">
        <v>2.5790500000000001</v>
      </c>
      <c r="AG3057" s="78">
        <v>11298</v>
      </c>
      <c r="AH3057" s="104">
        <v>2.5363199999999999</v>
      </c>
      <c r="AI3057" s="78">
        <v>-4034</v>
      </c>
      <c r="AJ3057" s="104">
        <v>-1.88531</v>
      </c>
      <c r="AK3057" s="78">
        <v>17000</v>
      </c>
      <c r="AL3057" s="78">
        <v>15000</v>
      </c>
      <c r="AM3057" s="8">
        <v>16650</v>
      </c>
      <c r="AN3057" s="78">
        <v>293</v>
      </c>
      <c r="AO3057" s="78">
        <v>17000</v>
      </c>
      <c r="AP3057" s="78">
        <v>15000</v>
      </c>
      <c r="AQ3057" s="78">
        <v>16200</v>
      </c>
      <c r="AR3057" s="78">
        <v>742</v>
      </c>
      <c r="AS3057" s="78">
        <v>17000</v>
      </c>
      <c r="AT3057" s="78">
        <v>15000</v>
      </c>
      <c r="AU3057" s="78">
        <v>16650</v>
      </c>
      <c r="AV3057" s="78">
        <v>293</v>
      </c>
      <c r="AW3057" s="77">
        <v>17.88</v>
      </c>
      <c r="AX3057" s="144">
        <f t="shared" si="330"/>
        <v>0</v>
      </c>
      <c r="AY3057" s="144">
        <f t="shared" si="331"/>
        <v>0.16</v>
      </c>
      <c r="AZ3057" s="144">
        <f t="shared" si="332"/>
        <v>0.23</v>
      </c>
      <c r="BA3057" s="54">
        <f t="shared" si="333"/>
        <v>23.895725249930248</v>
      </c>
      <c r="BB3057" s="54">
        <f t="shared" si="334"/>
        <v>16.717274750069752</v>
      </c>
    </row>
    <row r="3058" spans="1:54" x14ac:dyDescent="0.25">
      <c r="A3058" s="3">
        <v>44721</v>
      </c>
      <c r="B3058" s="77">
        <v>16621.34</v>
      </c>
      <c r="C3058" s="77">
        <v>1972.35401</v>
      </c>
      <c r="D3058" s="77">
        <v>-94.797800000000009</v>
      </c>
      <c r="E3058" s="77">
        <f t="shared" si="329"/>
        <v>118.86949999999995</v>
      </c>
      <c r="F3058" s="77">
        <v>-1.5736000000000001</v>
      </c>
      <c r="G3058" s="77">
        <v>8.7431999999999999</v>
      </c>
      <c r="H3058">
        <v>0</v>
      </c>
      <c r="I3058" s="78">
        <v>16582</v>
      </c>
      <c r="J3058">
        <v>202206</v>
      </c>
      <c r="K3058" s="78">
        <v>16582</v>
      </c>
      <c r="L3058" s="77">
        <f t="shared" si="328"/>
        <v>-39.340000000000146</v>
      </c>
      <c r="M3058" s="78">
        <v>7904</v>
      </c>
      <c r="N3058" s="78">
        <v>273.15787</v>
      </c>
      <c r="O3058" s="78">
        <v>2232</v>
      </c>
      <c r="P3058" s="78">
        <v>18.70195</v>
      </c>
      <c r="Q3058" s="144">
        <v>8462</v>
      </c>
      <c r="R3058" s="78">
        <v>-5621</v>
      </c>
      <c r="S3058" s="78">
        <v>10472</v>
      </c>
      <c r="T3058" s="78">
        <v>5413</v>
      </c>
      <c r="U3058" s="78">
        <v>63239</v>
      </c>
      <c r="V3058" s="219">
        <v>-8.5595913913882257E-2</v>
      </c>
      <c r="W3058" s="78">
        <v>9058</v>
      </c>
      <c r="X3058" s="78">
        <v>9058</v>
      </c>
      <c r="Y3058" s="78">
        <v>12975</v>
      </c>
      <c r="Z3058" s="78">
        <v>17636</v>
      </c>
      <c r="AA3058" s="78">
        <v>110.11</v>
      </c>
      <c r="AB3058" s="78">
        <v>104.9</v>
      </c>
      <c r="AC3058" s="78">
        <v>27653</v>
      </c>
      <c r="AD3058" s="104">
        <v>-0.26468999999999998</v>
      </c>
      <c r="AE3058" s="78">
        <v>16848</v>
      </c>
      <c r="AF3058" s="104">
        <v>2.5232399999999999</v>
      </c>
      <c r="AG3058" s="78">
        <v>5357</v>
      </c>
      <c r="AH3058" s="104">
        <v>1.98302</v>
      </c>
      <c r="AI3058" s="78">
        <v>5409</v>
      </c>
      <c r="AJ3058" s="104">
        <v>-1.57721</v>
      </c>
      <c r="AK3058" s="78">
        <v>17000</v>
      </c>
      <c r="AL3058" s="78">
        <v>16000</v>
      </c>
      <c r="AM3058" s="8">
        <v>16600</v>
      </c>
      <c r="AN3058" s="78">
        <v>261</v>
      </c>
      <c r="AO3058" s="78">
        <v>17000</v>
      </c>
      <c r="AP3058" s="78">
        <v>15000</v>
      </c>
      <c r="AQ3058" s="78">
        <v>16100</v>
      </c>
      <c r="AR3058" s="78">
        <v>725</v>
      </c>
      <c r="AS3058" s="78">
        <v>17000</v>
      </c>
      <c r="AT3058" s="78">
        <v>16000</v>
      </c>
      <c r="AU3058" s="78">
        <v>16600</v>
      </c>
      <c r="AV3058" s="78">
        <v>261</v>
      </c>
      <c r="AW3058" s="77">
        <v>17.55</v>
      </c>
      <c r="AX3058" s="144">
        <f t="shared" si="330"/>
        <v>0</v>
      </c>
      <c r="AY3058" s="144">
        <f t="shared" si="331"/>
        <v>0.08</v>
      </c>
      <c r="AZ3058" s="144">
        <f t="shared" si="332"/>
        <v>0.18</v>
      </c>
      <c r="BA3058" s="54">
        <f t="shared" si="333"/>
        <v>23.545423772325428</v>
      </c>
      <c r="BB3058" s="54">
        <f t="shared" si="334"/>
        <v>16.503576227674571</v>
      </c>
    </row>
    <row r="3059" spans="1:54" x14ac:dyDescent="0.25">
      <c r="A3059" s="3">
        <v>44722</v>
      </c>
      <c r="B3059" s="77">
        <v>16460.12</v>
      </c>
      <c r="C3059" s="77">
        <v>1891.6179500000001</v>
      </c>
      <c r="D3059" s="77">
        <v>-185.55880000000002</v>
      </c>
      <c r="E3059" s="77">
        <f t="shared" si="329"/>
        <v>36.528899999999965</v>
      </c>
      <c r="F3059" s="77">
        <v>-9.9550999999999998</v>
      </c>
      <c r="G3059" s="77">
        <v>11.728399999999999</v>
      </c>
      <c r="H3059">
        <v>0</v>
      </c>
      <c r="I3059" s="78">
        <v>16471</v>
      </c>
      <c r="J3059">
        <v>202206</v>
      </c>
      <c r="K3059" s="78">
        <v>16471</v>
      </c>
      <c r="L3059" s="77">
        <f t="shared" si="328"/>
        <v>10.880000000001019</v>
      </c>
      <c r="M3059" s="78">
        <v>6910</v>
      </c>
      <c r="N3059" s="78">
        <v>238.73409000000001</v>
      </c>
      <c r="O3059" s="78">
        <v>-1495</v>
      </c>
      <c r="P3059" s="78">
        <v>-12.17858</v>
      </c>
      <c r="Q3059" s="144">
        <v>6536.25</v>
      </c>
      <c r="R3059" s="78">
        <v>-5992</v>
      </c>
      <c r="S3059" s="78">
        <v>10634</v>
      </c>
      <c r="T3059" s="78">
        <v>-7</v>
      </c>
      <c r="U3059" s="78">
        <v>65697</v>
      </c>
      <c r="V3059" s="219">
        <v>1.0654976635158378E-4</v>
      </c>
      <c r="W3059" s="78">
        <v>8133</v>
      </c>
      <c r="X3059" s="78">
        <v>8133</v>
      </c>
      <c r="Y3059" s="78">
        <v>11849</v>
      </c>
      <c r="Z3059" s="78">
        <v>16466</v>
      </c>
      <c r="AA3059" s="78">
        <v>96.99</v>
      </c>
      <c r="AB3059" s="78">
        <v>98.6</v>
      </c>
      <c r="AC3059" s="78">
        <v>28310</v>
      </c>
      <c r="AD3059" s="104">
        <v>-0.24265</v>
      </c>
      <c r="AE3059" s="78">
        <v>17094</v>
      </c>
      <c r="AF3059" s="104">
        <v>2.7005499999999998</v>
      </c>
      <c r="AG3059" s="78">
        <v>3196</v>
      </c>
      <c r="AH3059" s="104">
        <v>1.51431</v>
      </c>
      <c r="AI3059" s="78">
        <v>1352</v>
      </c>
      <c r="AJ3059" s="104">
        <v>-1.56647</v>
      </c>
      <c r="AK3059" s="78">
        <v>17000</v>
      </c>
      <c r="AL3059" s="78">
        <v>16000</v>
      </c>
      <c r="AM3059" s="8">
        <v>16450</v>
      </c>
      <c r="AN3059" s="78">
        <v>253</v>
      </c>
      <c r="AO3059" s="78">
        <v>17000</v>
      </c>
      <c r="AP3059" s="78">
        <v>15000</v>
      </c>
      <c r="AQ3059" s="78">
        <v>16000</v>
      </c>
      <c r="AR3059" s="78">
        <v>720</v>
      </c>
      <c r="AS3059" s="78">
        <v>17000</v>
      </c>
      <c r="AT3059" s="78">
        <v>16000</v>
      </c>
      <c r="AU3059" s="78">
        <v>16450</v>
      </c>
      <c r="AV3059" s="78">
        <v>253</v>
      </c>
      <c r="AW3059" s="77">
        <v>17.87</v>
      </c>
      <c r="AX3059" s="144">
        <f t="shared" si="330"/>
        <v>0.03</v>
      </c>
      <c r="AY3059" s="144">
        <f t="shared" si="331"/>
        <v>0.16</v>
      </c>
      <c r="AZ3059" s="144">
        <f t="shared" si="332"/>
        <v>0.22</v>
      </c>
      <c r="BA3059" s="54">
        <f t="shared" si="333"/>
        <v>22.621851224265015</v>
      </c>
      <c r="BB3059" s="54">
        <f t="shared" si="334"/>
        <v>16.759148775734985</v>
      </c>
    </row>
    <row r="3060" spans="1:54" x14ac:dyDescent="0.25">
      <c r="A3060" s="3">
        <v>44725</v>
      </c>
      <c r="B3060" s="77">
        <v>16070.98</v>
      </c>
      <c r="C3060" s="77">
        <v>2347.00227</v>
      </c>
      <c r="D3060" s="77">
        <v>-480.28190000000001</v>
      </c>
      <c r="E3060" s="77">
        <f t="shared" si="329"/>
        <v>-473.1536000000001</v>
      </c>
      <c r="F3060" s="77">
        <v>6.2067999999999994</v>
      </c>
      <c r="G3060" s="77">
        <v>-30.1584</v>
      </c>
      <c r="H3060">
        <v>0</v>
      </c>
      <c r="I3060" s="78">
        <v>16053</v>
      </c>
      <c r="J3060">
        <v>202206</v>
      </c>
      <c r="K3060" s="78">
        <v>16053</v>
      </c>
      <c r="L3060" s="77">
        <f t="shared" si="328"/>
        <v>-17.979999999999563</v>
      </c>
      <c r="M3060" s="78">
        <v>4790</v>
      </c>
      <c r="N3060" s="78">
        <v>160.40107</v>
      </c>
      <c r="O3060" s="78">
        <v>-7535</v>
      </c>
      <c r="P3060" s="78">
        <v>-60.058199999999999</v>
      </c>
      <c r="Q3060" s="144">
        <v>2906.25</v>
      </c>
      <c r="R3060" s="78">
        <v>-8420</v>
      </c>
      <c r="S3060" s="78">
        <v>9832</v>
      </c>
      <c r="T3060" s="78">
        <v>-6825</v>
      </c>
      <c r="U3060" s="78">
        <v>67081</v>
      </c>
      <c r="V3060" s="219">
        <v>0.10174266931023687</v>
      </c>
      <c r="W3060" s="78">
        <v>4056</v>
      </c>
      <c r="X3060" s="78">
        <v>4056</v>
      </c>
      <c r="Y3060" s="78">
        <v>8587</v>
      </c>
      <c r="Z3060" s="78">
        <v>11485</v>
      </c>
      <c r="AA3060" s="78">
        <v>85.38</v>
      </c>
      <c r="AB3060" s="78">
        <v>87.18</v>
      </c>
      <c r="AC3060" s="78">
        <v>31837</v>
      </c>
      <c r="AD3060" s="104">
        <v>0.29798000000000002</v>
      </c>
      <c r="AE3060" s="78">
        <v>21069</v>
      </c>
      <c r="AF3060" s="104">
        <v>4.1537199999999999</v>
      </c>
      <c r="AG3060" s="78">
        <v>-10892</v>
      </c>
      <c r="AH3060" s="104">
        <v>0.96213000000000004</v>
      </c>
      <c r="AI3060" s="78">
        <v>-526</v>
      </c>
      <c r="AJ3060" s="104">
        <v>-2.08141</v>
      </c>
      <c r="AK3060" s="78">
        <v>17000</v>
      </c>
      <c r="AL3060" s="78">
        <v>15800</v>
      </c>
      <c r="AM3060" s="8">
        <v>16050</v>
      </c>
      <c r="AN3060" s="78">
        <v>240</v>
      </c>
      <c r="AO3060" s="78">
        <v>17000</v>
      </c>
      <c r="AP3060" s="78">
        <v>15000</v>
      </c>
      <c r="AQ3060" s="78">
        <v>15600</v>
      </c>
      <c r="AR3060" s="78">
        <v>788</v>
      </c>
      <c r="AS3060" s="78">
        <v>17000</v>
      </c>
      <c r="AT3060" s="78">
        <v>15800</v>
      </c>
      <c r="AU3060" s="78">
        <v>16050</v>
      </c>
      <c r="AV3060" s="78">
        <v>240</v>
      </c>
      <c r="AW3060" s="77">
        <v>21.05</v>
      </c>
      <c r="AX3060" s="144">
        <f t="shared" si="330"/>
        <v>0.57999999999999996</v>
      </c>
      <c r="AY3060" s="144">
        <f t="shared" si="331"/>
        <v>0.69</v>
      </c>
      <c r="AZ3060" s="144">
        <f t="shared" si="332"/>
        <v>0.67</v>
      </c>
      <c r="BA3060" s="54">
        <f t="shared" si="333"/>
        <v>22.520745295982621</v>
      </c>
      <c r="BB3060" s="54">
        <f t="shared" si="334"/>
        <v>16.801254704017374</v>
      </c>
    </row>
    <row r="3061" spans="1:54" x14ac:dyDescent="0.25">
      <c r="A3061" s="3">
        <v>44726</v>
      </c>
      <c r="B3061" s="77">
        <v>16047.37</v>
      </c>
      <c r="C3061" s="77">
        <v>2298.9823200000001</v>
      </c>
      <c r="D3061" s="77">
        <v>-236.9229</v>
      </c>
      <c r="E3061" s="77">
        <f t="shared" si="329"/>
        <v>-692.92950000000008</v>
      </c>
      <c r="F3061" s="77">
        <v>-18.771599999999999</v>
      </c>
      <c r="G3061" s="77">
        <v>17.936800000000002</v>
      </c>
      <c r="H3061">
        <v>0</v>
      </c>
      <c r="I3061" s="78">
        <v>16055</v>
      </c>
      <c r="J3061">
        <v>202206</v>
      </c>
      <c r="K3061" s="78">
        <v>16055</v>
      </c>
      <c r="L3061" s="77">
        <f t="shared" si="328"/>
        <v>7.6299999999991996</v>
      </c>
      <c r="M3061" s="78">
        <v>2073</v>
      </c>
      <c r="N3061" s="78">
        <v>72.4465</v>
      </c>
      <c r="O3061" s="78">
        <v>-9719</v>
      </c>
      <c r="P3061" s="78">
        <v>-77.368499999999997</v>
      </c>
      <c r="Q3061" s="144">
        <v>-356.75</v>
      </c>
      <c r="R3061" s="78">
        <v>-8651</v>
      </c>
      <c r="S3061" s="78">
        <v>10546</v>
      </c>
      <c r="T3061" s="78">
        <v>-9333</v>
      </c>
      <c r="U3061" s="78">
        <v>66925</v>
      </c>
      <c r="V3061" s="219">
        <v>0.13945461337317894</v>
      </c>
      <c r="W3061" s="78">
        <v>771</v>
      </c>
      <c r="X3061" s="78">
        <v>771</v>
      </c>
      <c r="Y3061" s="78">
        <v>5551</v>
      </c>
      <c r="Z3061" s="78">
        <v>9480</v>
      </c>
      <c r="AA3061" s="78">
        <v>97.91</v>
      </c>
      <c r="AB3061" s="78">
        <v>86.95</v>
      </c>
      <c r="AC3061" s="78">
        <v>39712</v>
      </c>
      <c r="AD3061" s="104">
        <v>0.82684000000000002</v>
      </c>
      <c r="AE3061" s="78">
        <v>26336</v>
      </c>
      <c r="AF3061" s="104">
        <v>4.3810700000000002</v>
      </c>
      <c r="AG3061" s="78">
        <v>-27006</v>
      </c>
      <c r="AH3061" s="104">
        <v>0.63188999999999995</v>
      </c>
      <c r="AI3061" s="78">
        <v>10798</v>
      </c>
      <c r="AJ3061" s="104">
        <v>-1.72811</v>
      </c>
      <c r="AK3061" s="78">
        <v>17000</v>
      </c>
      <c r="AL3061" s="78">
        <v>15800</v>
      </c>
      <c r="AM3061" s="8">
        <v>16050</v>
      </c>
      <c r="AN3061" s="78">
        <v>151</v>
      </c>
      <c r="AO3061" s="78">
        <v>17000</v>
      </c>
      <c r="AP3061" s="78">
        <v>15000</v>
      </c>
      <c r="AQ3061" s="78">
        <v>15600</v>
      </c>
      <c r="AR3061" s="78">
        <v>788</v>
      </c>
      <c r="AS3061" s="78">
        <v>17000</v>
      </c>
      <c r="AT3061" s="78">
        <v>15800</v>
      </c>
      <c r="AU3061" s="78">
        <v>16050</v>
      </c>
      <c r="AV3061" s="78">
        <v>151</v>
      </c>
      <c r="AW3061" s="77">
        <v>21.39</v>
      </c>
      <c r="AX3061" s="144">
        <f t="shared" si="330"/>
        <v>0.62</v>
      </c>
      <c r="AY3061" s="144">
        <f t="shared" si="331"/>
        <v>0.71</v>
      </c>
      <c r="AZ3061" s="144">
        <f t="shared" si="332"/>
        <v>0.69</v>
      </c>
      <c r="BA3061" s="54">
        <f t="shared" si="333"/>
        <v>22.346269863461988</v>
      </c>
      <c r="BB3061" s="54">
        <f t="shared" si="334"/>
        <v>16.893730136538007</v>
      </c>
    </row>
    <row r="3062" spans="1:54" x14ac:dyDescent="0.25">
      <c r="A3062" s="3">
        <v>44727</v>
      </c>
      <c r="B3062" s="77">
        <v>15999.25</v>
      </c>
      <c r="C3062" s="77">
        <v>2278.2814400000002</v>
      </c>
      <c r="D3062" s="77">
        <v>-193.46080000000001</v>
      </c>
      <c r="E3062" s="77">
        <f t="shared" si="329"/>
        <v>-877.80780000000004</v>
      </c>
      <c r="F3062" s="77">
        <v>-2.7639</v>
      </c>
      <c r="G3062" s="77">
        <v>62.8247</v>
      </c>
      <c r="H3062" t="s">
        <v>2090</v>
      </c>
      <c r="I3062" s="78">
        <v>16062</v>
      </c>
      <c r="J3062">
        <v>202207</v>
      </c>
      <c r="K3062" s="78">
        <v>15546</v>
      </c>
      <c r="L3062" s="77">
        <f t="shared" si="328"/>
        <v>-453.25</v>
      </c>
      <c r="M3062" s="78">
        <v>-6298</v>
      </c>
      <c r="N3062" s="78">
        <v>-194.93126000000001</v>
      </c>
      <c r="O3062" s="78">
        <v>-7224</v>
      </c>
      <c r="P3062" s="78">
        <v>-56.134999999999998</v>
      </c>
      <c r="Q3062" s="144">
        <v>-8104</v>
      </c>
      <c r="R3062" s="78">
        <v>-8687</v>
      </c>
      <c r="S3062" s="78">
        <v>11454</v>
      </c>
      <c r="T3062" s="78">
        <v>-7148</v>
      </c>
      <c r="U3062" s="78">
        <v>42212</v>
      </c>
      <c r="V3062" s="219">
        <v>0.16933573391452666</v>
      </c>
      <c r="W3062" s="78">
        <v>-2587</v>
      </c>
      <c r="X3062" s="78">
        <v>-2587</v>
      </c>
      <c r="Y3062" s="78">
        <v>-1183</v>
      </c>
      <c r="Z3062" s="78">
        <v>-503</v>
      </c>
      <c r="AA3062" s="78">
        <v>93.86</v>
      </c>
      <c r="AB3062" s="78">
        <v>84.63</v>
      </c>
      <c r="AC3062" s="78">
        <v>10738</v>
      </c>
      <c r="AD3062" s="104">
        <v>0.69425000000000003</v>
      </c>
      <c r="AE3062" s="78">
        <v>10127</v>
      </c>
      <c r="AF3062" s="104">
        <v>4.0646100000000001</v>
      </c>
      <c r="AG3062" s="78">
        <v>-1941</v>
      </c>
      <c r="AH3062" s="104">
        <v>0.55852000000000002</v>
      </c>
      <c r="AI3062" s="78">
        <v>8763</v>
      </c>
      <c r="AJ3062" s="104">
        <v>-1.4715</v>
      </c>
      <c r="AK3062" s="78">
        <v>17000</v>
      </c>
      <c r="AL3062" s="78">
        <v>15000</v>
      </c>
      <c r="AM3062" s="8">
        <v>15500</v>
      </c>
      <c r="AN3062" s="78">
        <v>801</v>
      </c>
      <c r="AO3062" s="78">
        <v>17500</v>
      </c>
      <c r="AP3062" s="78">
        <v>13500</v>
      </c>
      <c r="AQ3062" s="78">
        <v>15400</v>
      </c>
      <c r="AR3062" s="78">
        <v>1065</v>
      </c>
      <c r="AS3062" s="78">
        <v>16300</v>
      </c>
      <c r="AT3062" s="78">
        <v>14400</v>
      </c>
      <c r="AU3062" s="78">
        <v>15900</v>
      </c>
      <c r="AV3062" s="78">
        <v>406</v>
      </c>
      <c r="AW3062" s="77">
        <v>21.67</v>
      </c>
      <c r="AX3062" s="144">
        <f t="shared" si="330"/>
        <v>0.79</v>
      </c>
      <c r="AY3062" s="144">
        <f t="shared" si="331"/>
        <v>0.83</v>
      </c>
      <c r="AZ3062" s="144">
        <f t="shared" si="332"/>
        <v>0.76</v>
      </c>
      <c r="BA3062" s="54">
        <f t="shared" si="333"/>
        <v>22.576370293245418</v>
      </c>
      <c r="BB3062" s="54">
        <f t="shared" si="334"/>
        <v>16.829629706754581</v>
      </c>
    </row>
    <row r="3063" spans="1:54" x14ac:dyDescent="0.25">
      <c r="A3063" s="3">
        <v>44728</v>
      </c>
      <c r="B3063" s="77">
        <v>15838.61</v>
      </c>
      <c r="C3063" s="77">
        <v>2787.64516</v>
      </c>
      <c r="D3063" s="77">
        <v>9.2480999999999991</v>
      </c>
      <c r="E3063" s="77">
        <f t="shared" si="329"/>
        <v>-980.45950000000016</v>
      </c>
      <c r="F3063" s="77">
        <v>5.0365000000000002</v>
      </c>
      <c r="G3063" s="77">
        <v>-45.914899999999996</v>
      </c>
      <c r="H3063">
        <v>0</v>
      </c>
      <c r="I3063" s="78">
        <v>15410</v>
      </c>
      <c r="J3063">
        <v>202207</v>
      </c>
      <c r="K3063" s="78">
        <v>15410</v>
      </c>
      <c r="L3063" s="77">
        <f t="shared" si="328"/>
        <v>-428.61000000000058</v>
      </c>
      <c r="M3063" s="78">
        <v>-6478</v>
      </c>
      <c r="N3063" s="78">
        <v>-198.58282</v>
      </c>
      <c r="O3063" s="78">
        <v>-8769</v>
      </c>
      <c r="P3063" s="78">
        <v>-67.586929999999995</v>
      </c>
      <c r="Q3063" s="144">
        <v>-8670.25</v>
      </c>
      <c r="R3063" s="78">
        <v>-6432</v>
      </c>
      <c r="S3063" s="78">
        <v>10128</v>
      </c>
      <c r="T3063" s="78">
        <v>-10352</v>
      </c>
      <c r="U3063" s="78">
        <v>56876</v>
      </c>
      <c r="V3063" s="219">
        <v>0.18200998663759757</v>
      </c>
      <c r="W3063" s="78">
        <v>-2756</v>
      </c>
      <c r="X3063" s="78">
        <v>-2756</v>
      </c>
      <c r="Y3063" s="78">
        <v>415</v>
      </c>
      <c r="Z3063" s="78">
        <v>1122</v>
      </c>
      <c r="AA3063" s="78">
        <v>89.35</v>
      </c>
      <c r="AB3063" s="78">
        <v>85.08</v>
      </c>
      <c r="AC3063" s="78">
        <v>13070</v>
      </c>
      <c r="AD3063" s="104">
        <v>0.65234999999999999</v>
      </c>
      <c r="AE3063" s="78">
        <v>8641</v>
      </c>
      <c r="AF3063" s="104">
        <v>4.0908499999999997</v>
      </c>
      <c r="AG3063" s="78">
        <v>4152</v>
      </c>
      <c r="AH3063" s="104">
        <v>0.66696</v>
      </c>
      <c r="AI3063" s="78">
        <v>7320</v>
      </c>
      <c r="AJ3063" s="104">
        <v>-1.41794</v>
      </c>
      <c r="AK3063" s="78">
        <v>17000</v>
      </c>
      <c r="AL3063" s="78">
        <v>15000</v>
      </c>
      <c r="AM3063" s="8">
        <v>15400</v>
      </c>
      <c r="AN3063" s="78">
        <v>747</v>
      </c>
      <c r="AO3063" s="78">
        <v>17200</v>
      </c>
      <c r="AP3063" s="78">
        <v>13500</v>
      </c>
      <c r="AQ3063" s="78">
        <v>15300</v>
      </c>
      <c r="AR3063" s="78">
        <v>1029</v>
      </c>
      <c r="AS3063" s="78">
        <v>16300</v>
      </c>
      <c r="AT3063" s="78">
        <v>15600</v>
      </c>
      <c r="AU3063" s="78">
        <v>15800</v>
      </c>
      <c r="AV3063" s="78">
        <v>344</v>
      </c>
      <c r="AW3063" s="77">
        <v>21.01</v>
      </c>
      <c r="AX3063" s="144">
        <f t="shared" si="330"/>
        <v>0.55000000000000004</v>
      </c>
      <c r="AY3063" s="144">
        <f t="shared" si="331"/>
        <v>0.63</v>
      </c>
      <c r="AZ3063" s="144">
        <f t="shared" si="332"/>
        <v>0.64</v>
      </c>
      <c r="BA3063" s="54">
        <f t="shared" si="333"/>
        <v>22.704069545482422</v>
      </c>
      <c r="BB3063" s="54">
        <f t="shared" si="334"/>
        <v>16.840930454517579</v>
      </c>
    </row>
    <row r="3064" spans="1:54" x14ac:dyDescent="0.25">
      <c r="A3064" s="3">
        <v>44729</v>
      </c>
      <c r="B3064" s="77">
        <v>15641.26</v>
      </c>
      <c r="C3064" s="77">
        <v>3153.1614500000001</v>
      </c>
      <c r="D3064" s="77">
        <v>-176.68029999999999</v>
      </c>
      <c r="E3064" s="77">
        <f t="shared" si="329"/>
        <v>-1020.9497000000001</v>
      </c>
      <c r="F3064" s="77">
        <v>-33.9754</v>
      </c>
      <c r="G3064" s="77">
        <v>-30.124600000000001</v>
      </c>
      <c r="H3064">
        <v>0</v>
      </c>
      <c r="I3064" s="78">
        <v>15200</v>
      </c>
      <c r="J3064">
        <v>202207</v>
      </c>
      <c r="K3064" s="78">
        <v>15200</v>
      </c>
      <c r="L3064" s="77">
        <f t="shared" si="328"/>
        <v>-441.26000000000022</v>
      </c>
      <c r="M3064" s="78">
        <v>-12964</v>
      </c>
      <c r="N3064" s="78">
        <v>-393.10554999999999</v>
      </c>
      <c r="O3064" s="78">
        <v>-15331</v>
      </c>
      <c r="P3064" s="78">
        <v>-116.55016000000001</v>
      </c>
      <c r="Q3064" s="144">
        <v>-16796.75</v>
      </c>
      <c r="R3064" s="78">
        <v>-5430</v>
      </c>
      <c r="S3064" s="78">
        <v>11405</v>
      </c>
      <c r="T3064" s="78">
        <v>-18241</v>
      </c>
      <c r="U3064" s="78">
        <v>59323</v>
      </c>
      <c r="V3064" s="219">
        <v>0.30748613522579776</v>
      </c>
      <c r="W3064" s="78">
        <v>-5094</v>
      </c>
      <c r="X3064" s="78">
        <v>-5094</v>
      </c>
      <c r="Y3064" s="78">
        <v>-5169</v>
      </c>
      <c r="Z3064" s="78">
        <v>-1250</v>
      </c>
      <c r="AA3064" s="78">
        <v>105.96</v>
      </c>
      <c r="AB3064" s="78">
        <v>79.95</v>
      </c>
      <c r="AC3064" s="78">
        <v>12151</v>
      </c>
      <c r="AD3064" s="104">
        <v>0.50172000000000005</v>
      </c>
      <c r="AE3064" s="78">
        <v>14156</v>
      </c>
      <c r="AF3064" s="104">
        <v>5.0639799999999999</v>
      </c>
      <c r="AG3064" s="78">
        <v>-8437</v>
      </c>
      <c r="AH3064" s="104">
        <v>0.26840000000000003</v>
      </c>
      <c r="AI3064" s="78">
        <v>17472</v>
      </c>
      <c r="AJ3064" s="104">
        <v>-1.0556099999999999</v>
      </c>
      <c r="AK3064" s="78">
        <v>17000</v>
      </c>
      <c r="AL3064" s="78">
        <v>15000</v>
      </c>
      <c r="AM3064" s="8">
        <v>15200</v>
      </c>
      <c r="AN3064" s="78">
        <v>792</v>
      </c>
      <c r="AO3064" s="78">
        <v>17200</v>
      </c>
      <c r="AP3064" s="78">
        <v>13500</v>
      </c>
      <c r="AQ3064" s="78">
        <v>15100</v>
      </c>
      <c r="AR3064" s="78">
        <v>1095</v>
      </c>
      <c r="AS3064" s="78">
        <v>16000</v>
      </c>
      <c r="AT3064" s="78">
        <v>15000</v>
      </c>
      <c r="AU3064" s="78">
        <v>15600</v>
      </c>
      <c r="AV3064" s="78">
        <v>317</v>
      </c>
      <c r="AW3064" s="77">
        <v>22.69</v>
      </c>
      <c r="AX3064" s="144">
        <f t="shared" si="330"/>
        <v>0.86</v>
      </c>
      <c r="AY3064" s="144">
        <f t="shared" si="331"/>
        <v>0.91</v>
      </c>
      <c r="AZ3064" s="144">
        <f t="shared" si="332"/>
        <v>0.83</v>
      </c>
      <c r="BA3064" s="54">
        <f t="shared" si="333"/>
        <v>22.993102185193653</v>
      </c>
      <c r="BB3064" s="54">
        <f t="shared" si="334"/>
        <v>16.696897814806345</v>
      </c>
    </row>
    <row r="3065" spans="1:54" x14ac:dyDescent="0.25">
      <c r="A3065" s="3">
        <v>44732</v>
      </c>
      <c r="B3065" s="77">
        <v>15367.58</v>
      </c>
      <c r="C3065" s="77">
        <v>2698.20786</v>
      </c>
      <c r="D3065" s="77">
        <v>-81.316299999999998</v>
      </c>
      <c r="E3065" s="77">
        <f t="shared" si="329"/>
        <v>-1174.0949000000001</v>
      </c>
      <c r="F3065" s="77">
        <v>4.2835000000000001</v>
      </c>
      <c r="G3065" s="77">
        <v>-24.846299999999999</v>
      </c>
      <c r="H3065">
        <v>0</v>
      </c>
      <c r="I3065" s="78">
        <v>15038</v>
      </c>
      <c r="J3065">
        <v>202207</v>
      </c>
      <c r="K3065" s="78">
        <v>15038</v>
      </c>
      <c r="L3065" s="77">
        <f t="shared" si="328"/>
        <v>-329.57999999999993</v>
      </c>
      <c r="M3065" s="78">
        <v>-14683</v>
      </c>
      <c r="N3065" s="78">
        <v>-440.37374999999997</v>
      </c>
      <c r="O3065" s="78">
        <v>-19068</v>
      </c>
      <c r="P3065" s="78">
        <v>-143.33429000000001</v>
      </c>
      <c r="Q3065" s="144">
        <v>-19450</v>
      </c>
      <c r="R3065" s="78">
        <v>-4456</v>
      </c>
      <c r="S3065" s="78">
        <v>11585</v>
      </c>
      <c r="T3065" s="78">
        <v>-21395</v>
      </c>
      <c r="U3065" s="78">
        <v>65229</v>
      </c>
      <c r="V3065" s="219">
        <v>0.32799828297229761</v>
      </c>
      <c r="W3065" s="78">
        <v>-7107</v>
      </c>
      <c r="X3065" s="78">
        <v>-7107</v>
      </c>
      <c r="Y3065" s="78">
        <v>-6547</v>
      </c>
      <c r="Z3065" s="78">
        <v>-5006</v>
      </c>
      <c r="AA3065" s="78">
        <v>84.4</v>
      </c>
      <c r="AB3065" s="78">
        <v>73.28</v>
      </c>
      <c r="AC3065" s="78">
        <v>9099</v>
      </c>
      <c r="AD3065" s="104">
        <v>0.17105999999999999</v>
      </c>
      <c r="AE3065" s="78">
        <v>15103</v>
      </c>
      <c r="AF3065" s="104">
        <v>5.4502300000000004</v>
      </c>
      <c r="AG3065" s="78">
        <v>-13983</v>
      </c>
      <c r="AH3065" s="104">
        <v>0.59118000000000004</v>
      </c>
      <c r="AI3065" s="78">
        <v>22048</v>
      </c>
      <c r="AJ3065" s="104">
        <v>-0.48211999999999999</v>
      </c>
      <c r="AK3065" s="78">
        <v>17000</v>
      </c>
      <c r="AL3065" s="78">
        <v>15000</v>
      </c>
      <c r="AM3065" s="8">
        <v>15000</v>
      </c>
      <c r="AN3065" s="78">
        <v>752</v>
      </c>
      <c r="AO3065" s="78">
        <v>17200</v>
      </c>
      <c r="AP3065" s="78">
        <v>13500</v>
      </c>
      <c r="AQ3065" s="78">
        <v>14900</v>
      </c>
      <c r="AR3065" s="78">
        <v>1035</v>
      </c>
      <c r="AS3065" s="78">
        <v>15800</v>
      </c>
      <c r="AT3065" s="78">
        <v>15000</v>
      </c>
      <c r="AU3065" s="78">
        <v>15400</v>
      </c>
      <c r="AV3065" s="78">
        <v>223</v>
      </c>
      <c r="AW3065" s="77">
        <v>22.73</v>
      </c>
      <c r="AX3065" s="144">
        <f t="shared" si="330"/>
        <v>0.86</v>
      </c>
      <c r="AY3065" s="144">
        <f t="shared" si="331"/>
        <v>0.91</v>
      </c>
      <c r="AZ3065" s="144">
        <f t="shared" si="332"/>
        <v>0.83</v>
      </c>
      <c r="BA3065" s="54">
        <f t="shared" si="333"/>
        <v>23.370190177627265</v>
      </c>
      <c r="BB3065" s="54">
        <f t="shared" si="334"/>
        <v>16.568809822372742</v>
      </c>
    </row>
    <row r="3066" spans="1:54" x14ac:dyDescent="0.25">
      <c r="A3066" s="3">
        <v>44733</v>
      </c>
      <c r="B3066" s="77">
        <v>15728.64</v>
      </c>
      <c r="C3066" s="77">
        <v>2419.0946399999998</v>
      </c>
      <c r="D3066" s="77">
        <v>180.75040000000001</v>
      </c>
      <c r="E3066" s="77">
        <f t="shared" si="329"/>
        <v>-1013.6315000000001</v>
      </c>
      <c r="F3066" s="77">
        <v>1.4344999999999999</v>
      </c>
      <c r="G3066" s="77">
        <v>80.405600000000007</v>
      </c>
      <c r="H3066">
        <v>0</v>
      </c>
      <c r="I3066" s="78">
        <v>15334</v>
      </c>
      <c r="J3066">
        <v>202207</v>
      </c>
      <c r="K3066" s="78">
        <v>15334</v>
      </c>
      <c r="L3066" s="77">
        <f t="shared" si="328"/>
        <v>-394.63999999999942</v>
      </c>
      <c r="M3066" s="78">
        <v>-18894</v>
      </c>
      <c r="N3066" s="78">
        <v>-578.78313000000003</v>
      </c>
      <c r="O3066" s="78">
        <v>-11203</v>
      </c>
      <c r="P3066" s="78">
        <v>-86.002489999999995</v>
      </c>
      <c r="Q3066" s="144">
        <v>-21694.75</v>
      </c>
      <c r="R3066" s="78">
        <v>-1121</v>
      </c>
      <c r="S3066" s="78">
        <v>9782</v>
      </c>
      <c r="T3066" s="78">
        <v>-12497</v>
      </c>
      <c r="U3066" s="78">
        <v>63615</v>
      </c>
      <c r="V3066" s="219">
        <v>0.19644737876287038</v>
      </c>
      <c r="W3066" s="78">
        <v>-8389</v>
      </c>
      <c r="X3066" s="78">
        <v>-8389</v>
      </c>
      <c r="Y3066" s="78">
        <v>-8311</v>
      </c>
      <c r="Z3066" s="78">
        <v>-8053</v>
      </c>
      <c r="AA3066" s="78">
        <v>116.03</v>
      </c>
      <c r="AB3066" s="78">
        <v>89.13</v>
      </c>
      <c r="AC3066" s="78">
        <v>12636</v>
      </c>
      <c r="AD3066" s="104">
        <v>0.32702999999999999</v>
      </c>
      <c r="AE3066" s="78">
        <v>15079</v>
      </c>
      <c r="AF3066" s="104">
        <v>4.2424099999999996</v>
      </c>
      <c r="AG3066" s="78">
        <v>-5756</v>
      </c>
      <c r="AH3066" s="104">
        <v>1.1057999999999999</v>
      </c>
      <c r="AI3066" s="78">
        <v>15863</v>
      </c>
      <c r="AJ3066" s="104">
        <v>-0.52907999999999999</v>
      </c>
      <c r="AK3066" s="78">
        <v>17000</v>
      </c>
      <c r="AL3066" s="78">
        <v>15000</v>
      </c>
      <c r="AM3066" s="8">
        <v>15300</v>
      </c>
      <c r="AN3066" s="78">
        <v>685</v>
      </c>
      <c r="AO3066" s="78">
        <v>17500</v>
      </c>
      <c r="AP3066" s="78">
        <v>13500</v>
      </c>
      <c r="AQ3066" s="78">
        <v>15200</v>
      </c>
      <c r="AR3066" s="78">
        <v>977</v>
      </c>
      <c r="AS3066" s="78">
        <v>15800</v>
      </c>
      <c r="AT3066" s="78">
        <v>15000</v>
      </c>
      <c r="AU3066" s="78">
        <v>15700</v>
      </c>
      <c r="AV3066" s="78">
        <v>122</v>
      </c>
      <c r="AW3066" s="77">
        <v>20.82</v>
      </c>
      <c r="AX3066" s="144">
        <f t="shared" si="330"/>
        <v>0.48</v>
      </c>
      <c r="AY3066" s="144">
        <f t="shared" si="331"/>
        <v>0.51</v>
      </c>
      <c r="AZ3066" s="144">
        <f t="shared" si="332"/>
        <v>0.57999999999999996</v>
      </c>
      <c r="BA3066" s="54">
        <f t="shared" si="333"/>
        <v>23.29661953599323</v>
      </c>
      <c r="BB3066" s="54">
        <f t="shared" si="334"/>
        <v>16.582380464006775</v>
      </c>
    </row>
    <row r="3067" spans="1:54" x14ac:dyDescent="0.25">
      <c r="A3067" s="3">
        <v>44734</v>
      </c>
      <c r="B3067" s="77">
        <v>15347.75</v>
      </c>
      <c r="C3067" s="77">
        <v>2831.1526199999998</v>
      </c>
      <c r="D3067" s="77">
        <v>-223.79840000000002</v>
      </c>
      <c r="E3067" s="77">
        <f t="shared" si="329"/>
        <v>-1159.1038000000001</v>
      </c>
      <c r="F3067" s="77">
        <v>0.87470000000000003</v>
      </c>
      <c r="G3067" s="77">
        <v>8.0974000000000004</v>
      </c>
      <c r="H3067" t="s">
        <v>2091</v>
      </c>
      <c r="I3067" s="78">
        <v>15012</v>
      </c>
      <c r="J3067">
        <v>202207</v>
      </c>
      <c r="K3067" s="78">
        <v>15012</v>
      </c>
      <c r="L3067" s="77">
        <f t="shared" si="328"/>
        <v>-335.75</v>
      </c>
      <c r="M3067" s="78">
        <v>-16592</v>
      </c>
      <c r="N3067" s="78">
        <v>-497.01718</v>
      </c>
      <c r="O3067" s="78">
        <v>-19427</v>
      </c>
      <c r="P3067" s="78">
        <v>-145.78550000000001</v>
      </c>
      <c r="Q3067" s="144">
        <v>-21448.75</v>
      </c>
      <c r="R3067" s="78">
        <v>-1533</v>
      </c>
      <c r="S3067" s="78">
        <v>10124</v>
      </c>
      <c r="T3067" s="78">
        <v>-21976</v>
      </c>
      <c r="U3067" s="78">
        <v>65790</v>
      </c>
      <c r="V3067" s="219">
        <v>0.3340325277397781</v>
      </c>
      <c r="W3067" s="78">
        <v>-5724</v>
      </c>
      <c r="X3067" s="78">
        <v>-5724</v>
      </c>
      <c r="Y3067" s="78">
        <v>-7035</v>
      </c>
      <c r="Z3067" s="78">
        <v>-5426</v>
      </c>
      <c r="AA3067" s="78">
        <v>89.19</v>
      </c>
      <c r="AB3067" s="78">
        <v>68.510000000000005</v>
      </c>
      <c r="AC3067" s="78">
        <v>13888</v>
      </c>
      <c r="AD3067" s="104">
        <v>0.34350000000000003</v>
      </c>
      <c r="AE3067" s="78">
        <v>14144</v>
      </c>
      <c r="AF3067" s="104">
        <v>5.2620500000000003</v>
      </c>
      <c r="AG3067" s="78">
        <v>-16681</v>
      </c>
      <c r="AH3067" s="104">
        <v>1.9199999999999998E-2</v>
      </c>
      <c r="AI3067" s="78">
        <v>19229</v>
      </c>
      <c r="AJ3067" s="104">
        <v>-0.39301999999999998</v>
      </c>
      <c r="AK3067" s="78">
        <v>17000</v>
      </c>
      <c r="AL3067" s="78">
        <v>15000</v>
      </c>
      <c r="AM3067" s="8">
        <v>15000</v>
      </c>
      <c r="AN3067" s="78">
        <v>718</v>
      </c>
      <c r="AO3067" s="78">
        <v>15900</v>
      </c>
      <c r="AP3067" s="78">
        <v>13500</v>
      </c>
      <c r="AQ3067" s="78">
        <v>14900</v>
      </c>
      <c r="AR3067" s="78">
        <v>988</v>
      </c>
      <c r="AS3067" s="78">
        <v>16000</v>
      </c>
      <c r="AT3067" s="78">
        <v>15000</v>
      </c>
      <c r="AU3067" s="78">
        <v>15200</v>
      </c>
      <c r="AV3067" s="78">
        <v>388</v>
      </c>
      <c r="AW3067" s="77">
        <v>22.28</v>
      </c>
      <c r="AX3067" s="144">
        <f t="shared" si="330"/>
        <v>0.86</v>
      </c>
      <c r="AY3067" s="144">
        <f t="shared" si="331"/>
        <v>0.87</v>
      </c>
      <c r="AZ3067" s="144">
        <f t="shared" si="332"/>
        <v>0.8</v>
      </c>
      <c r="BA3067" s="54">
        <f t="shared" si="333"/>
        <v>23.411158704234918</v>
      </c>
      <c r="BB3067" s="54">
        <f t="shared" si="334"/>
        <v>16.53384129576509</v>
      </c>
    </row>
    <row r="3068" spans="1:54" x14ac:dyDescent="0.25">
      <c r="A3068" s="3">
        <v>44735</v>
      </c>
      <c r="B3068" s="77">
        <v>15176.44</v>
      </c>
      <c r="C3068" s="77">
        <v>2895.1362399999998</v>
      </c>
      <c r="D3068" s="77">
        <v>-76.971299999999999</v>
      </c>
      <c r="E3068" s="77">
        <f t="shared" si="329"/>
        <v>-1286.6442</v>
      </c>
      <c r="F3068" s="77">
        <v>-5.2454000000000001</v>
      </c>
      <c r="G3068" s="77">
        <v>59.647600000000004</v>
      </c>
      <c r="H3068">
        <v>0</v>
      </c>
      <c r="I3068" s="78">
        <v>14938</v>
      </c>
      <c r="J3068">
        <v>202207</v>
      </c>
      <c r="K3068" s="78">
        <v>14938</v>
      </c>
      <c r="L3068" s="77">
        <f t="shared" si="328"/>
        <v>-238.44000000000051</v>
      </c>
      <c r="M3068" s="78">
        <v>-18068</v>
      </c>
      <c r="N3068" s="78">
        <v>-538.60287000000005</v>
      </c>
      <c r="O3068" s="78">
        <v>-20315</v>
      </c>
      <c r="P3068" s="78">
        <v>-151.70058</v>
      </c>
      <c r="Q3068" s="144">
        <v>-23146.75</v>
      </c>
      <c r="R3068" s="78">
        <v>-1465</v>
      </c>
      <c r="S3068" s="78">
        <v>8971</v>
      </c>
      <c r="T3068" s="78">
        <v>-24043</v>
      </c>
      <c r="U3068" s="78">
        <v>65335</v>
      </c>
      <c r="V3068" s="219">
        <v>0.36799571439504092</v>
      </c>
      <c r="W3068" s="78">
        <v>-9723</v>
      </c>
      <c r="X3068" s="78">
        <v>-9723</v>
      </c>
      <c r="Y3068" s="78">
        <v>-11109</v>
      </c>
      <c r="Z3068" s="78">
        <v>-8542</v>
      </c>
      <c r="AA3068" s="78">
        <v>93.66</v>
      </c>
      <c r="AB3068" s="78">
        <v>69.31</v>
      </c>
      <c r="AC3068" s="78">
        <v>13229</v>
      </c>
      <c r="AD3068" s="104">
        <v>0.25135000000000002</v>
      </c>
      <c r="AE3068" s="78">
        <v>20764</v>
      </c>
      <c r="AF3068" s="104">
        <v>5.90801</v>
      </c>
      <c r="AG3068" s="78">
        <v>-21029</v>
      </c>
      <c r="AH3068" s="104">
        <v>-0.29703000000000002</v>
      </c>
      <c r="AI3068" s="78">
        <v>25050</v>
      </c>
      <c r="AJ3068" s="104">
        <v>-0.28698000000000001</v>
      </c>
      <c r="AK3068" s="78">
        <v>17000</v>
      </c>
      <c r="AL3068" s="78">
        <v>15000</v>
      </c>
      <c r="AM3068" s="8">
        <v>14900</v>
      </c>
      <c r="AN3068" s="78">
        <v>717</v>
      </c>
      <c r="AO3068" s="78">
        <v>17000</v>
      </c>
      <c r="AP3068" s="78">
        <v>13500</v>
      </c>
      <c r="AQ3068" s="78">
        <v>14800</v>
      </c>
      <c r="AR3068" s="78">
        <v>1012</v>
      </c>
      <c r="AS3068" s="78">
        <v>15800</v>
      </c>
      <c r="AT3068" s="78">
        <v>14100</v>
      </c>
      <c r="AU3068" s="78">
        <v>15150</v>
      </c>
      <c r="AV3068" s="78">
        <v>365</v>
      </c>
      <c r="AW3068" s="77">
        <v>23.03</v>
      </c>
      <c r="AX3068" s="144">
        <f t="shared" si="330"/>
        <v>0.96</v>
      </c>
      <c r="AY3068" s="144">
        <f t="shared" si="331"/>
        <v>0.91</v>
      </c>
      <c r="AZ3068" s="144">
        <f t="shared" si="332"/>
        <v>0.84</v>
      </c>
      <c r="BA3068" s="54">
        <f t="shared" si="333"/>
        <v>23.798685762744043</v>
      </c>
      <c r="BB3068" s="54">
        <f t="shared" si="334"/>
        <v>16.403314237255955</v>
      </c>
    </row>
    <row r="3069" spans="1:54" x14ac:dyDescent="0.25">
      <c r="A3069" s="3">
        <v>44736</v>
      </c>
      <c r="B3069" s="77">
        <v>15303.32</v>
      </c>
      <c r="C3069" s="77">
        <v>2349.95388</v>
      </c>
      <c r="D3069" s="77">
        <v>-28.41</v>
      </c>
      <c r="E3069" s="77">
        <f t="shared" si="329"/>
        <v>-1196.5781999999999</v>
      </c>
      <c r="F3069" s="77">
        <v>21.382600000000004</v>
      </c>
      <c r="G3069" s="77">
        <v>154.22629999999998</v>
      </c>
      <c r="H3069">
        <v>0</v>
      </c>
      <c r="I3069" s="78">
        <v>15058</v>
      </c>
      <c r="J3069">
        <v>202207</v>
      </c>
      <c r="K3069" s="78">
        <v>15058</v>
      </c>
      <c r="L3069" s="77">
        <f t="shared" si="328"/>
        <v>-245.31999999999971</v>
      </c>
      <c r="M3069" s="78">
        <v>-18476</v>
      </c>
      <c r="N3069" s="78">
        <v>-554.97416999999996</v>
      </c>
      <c r="O3069" s="78">
        <v>-3008</v>
      </c>
      <c r="P3069" s="78">
        <v>-22.603370000000002</v>
      </c>
      <c r="Q3069" s="144">
        <v>-19228</v>
      </c>
      <c r="R3069" s="78">
        <v>-645</v>
      </c>
      <c r="S3069" s="78">
        <v>5887</v>
      </c>
      <c r="T3069" s="78">
        <v>-13855</v>
      </c>
      <c r="U3069" s="78">
        <v>58565</v>
      </c>
      <c r="V3069" s="219">
        <v>0.23657474600870829</v>
      </c>
      <c r="W3069" s="78">
        <v>-11653</v>
      </c>
      <c r="X3069" s="78">
        <v>-11653</v>
      </c>
      <c r="Y3069" s="78">
        <v>-16006</v>
      </c>
      <c r="Z3069" s="78">
        <v>-10726</v>
      </c>
      <c r="AA3069" s="78">
        <v>84.27</v>
      </c>
      <c r="AB3069" s="78">
        <v>74.5</v>
      </c>
      <c r="AC3069" s="78">
        <v>11457</v>
      </c>
      <c r="AD3069" s="104">
        <v>8.5870000000000002E-2</v>
      </c>
      <c r="AE3069" s="78">
        <v>22568</v>
      </c>
      <c r="AF3069" s="104">
        <v>5.4565299999999999</v>
      </c>
      <c r="AG3069" s="78">
        <v>-17896</v>
      </c>
      <c r="AH3069" s="104">
        <v>-0.20138</v>
      </c>
      <c r="AI3069" s="78">
        <v>21266</v>
      </c>
      <c r="AJ3069" s="104">
        <v>-0.92201</v>
      </c>
      <c r="AK3069" s="78">
        <v>16000</v>
      </c>
      <c r="AL3069" s="78">
        <v>15000</v>
      </c>
      <c r="AM3069" s="8">
        <v>15100</v>
      </c>
      <c r="AN3069" s="78">
        <v>672</v>
      </c>
      <c r="AO3069" s="78">
        <v>17000</v>
      </c>
      <c r="AP3069" s="78">
        <v>13500</v>
      </c>
      <c r="AQ3069" s="78">
        <v>14900</v>
      </c>
      <c r="AR3069" s="78">
        <v>975</v>
      </c>
      <c r="AS3069" s="78">
        <v>15700</v>
      </c>
      <c r="AT3069" s="78">
        <v>14800</v>
      </c>
      <c r="AU3069" s="78">
        <v>15300</v>
      </c>
      <c r="AV3069" s="78">
        <v>296</v>
      </c>
      <c r="AW3069" s="77">
        <v>22.44</v>
      </c>
      <c r="AX3069" s="144">
        <f t="shared" si="330"/>
        <v>0.89</v>
      </c>
      <c r="AY3069" s="144">
        <f t="shared" si="331"/>
        <v>0.85</v>
      </c>
      <c r="AZ3069" s="144">
        <f t="shared" si="332"/>
        <v>0.79</v>
      </c>
      <c r="BA3069" s="54">
        <f t="shared" si="333"/>
        <v>24.00481156956748</v>
      </c>
      <c r="BB3069" s="54">
        <f t="shared" si="334"/>
        <v>16.348188430432522</v>
      </c>
    </row>
    <row r="3070" spans="1:54" x14ac:dyDescent="0.25">
      <c r="A3070" s="3">
        <v>44739</v>
      </c>
      <c r="B3070" s="77">
        <v>15548.01</v>
      </c>
      <c r="C3070" s="77">
        <v>2436.2126600000001</v>
      </c>
      <c r="D3070" s="77">
        <v>86.786599999999993</v>
      </c>
      <c r="E3070" s="77">
        <f t="shared" si="329"/>
        <v>-1313.0400000000004</v>
      </c>
      <c r="F3070" s="77">
        <v>10.1837</v>
      </c>
      <c r="G3070" s="77">
        <v>43.0197</v>
      </c>
      <c r="H3070">
        <v>0</v>
      </c>
      <c r="I3070" s="78">
        <v>15277</v>
      </c>
      <c r="J3070">
        <v>202207</v>
      </c>
      <c r="K3070" s="78">
        <v>15277</v>
      </c>
      <c r="L3070" s="77">
        <f t="shared" si="328"/>
        <v>-271.01000000000022</v>
      </c>
      <c r="M3070" s="78">
        <v>-18706</v>
      </c>
      <c r="N3070" s="78">
        <v>-570.15908999999999</v>
      </c>
      <c r="O3070" s="78">
        <v>2069</v>
      </c>
      <c r="P3070" s="78">
        <v>15.84061</v>
      </c>
      <c r="Q3070" s="144">
        <v>-18188.75</v>
      </c>
      <c r="R3070" s="78">
        <v>1674</v>
      </c>
      <c r="S3070" s="78">
        <v>6231</v>
      </c>
      <c r="T3070" s="78">
        <v>-6937</v>
      </c>
      <c r="U3070" s="78">
        <v>60386</v>
      </c>
      <c r="V3070" s="219">
        <v>0.11487762064054582</v>
      </c>
      <c r="W3070" s="78">
        <v>-11612</v>
      </c>
      <c r="X3070" s="78">
        <v>-11612</v>
      </c>
      <c r="Y3070" s="78">
        <v>-15301</v>
      </c>
      <c r="Z3070" s="78">
        <v>-12389</v>
      </c>
      <c r="AA3070" s="78">
        <v>118.67</v>
      </c>
      <c r="AB3070" s="78">
        <v>89.96</v>
      </c>
      <c r="AC3070" s="78">
        <v>15131</v>
      </c>
      <c r="AD3070" s="104">
        <v>0.1195</v>
      </c>
      <c r="AE3070" s="78">
        <v>22345</v>
      </c>
      <c r="AF3070" s="104">
        <v>4.7336099999999997</v>
      </c>
      <c r="AG3070" s="78">
        <v>-13912</v>
      </c>
      <c r="AH3070" s="104">
        <v>-0.18973999999999999</v>
      </c>
      <c r="AI3070" s="78">
        <v>17916</v>
      </c>
      <c r="AJ3070" s="104">
        <v>-0.83113999999999999</v>
      </c>
      <c r="AK3070" s="78">
        <v>17000</v>
      </c>
      <c r="AL3070" s="78">
        <v>15000</v>
      </c>
      <c r="AM3070" s="8">
        <v>15300</v>
      </c>
      <c r="AN3070" s="78">
        <v>621</v>
      </c>
      <c r="AO3070" s="78">
        <v>17000</v>
      </c>
      <c r="AP3070" s="78">
        <v>13500</v>
      </c>
      <c r="AQ3070" s="78">
        <v>15100</v>
      </c>
      <c r="AR3070" s="78">
        <v>922</v>
      </c>
      <c r="AS3070" s="78">
        <v>15800</v>
      </c>
      <c r="AT3070" s="78">
        <v>15000</v>
      </c>
      <c r="AU3070" s="78">
        <v>15500</v>
      </c>
      <c r="AV3070" s="78">
        <v>189</v>
      </c>
      <c r="AW3070" s="77">
        <v>22.08</v>
      </c>
      <c r="AX3070" s="144">
        <f t="shared" si="330"/>
        <v>0.79</v>
      </c>
      <c r="AY3070" s="144">
        <f t="shared" si="331"/>
        <v>0.79</v>
      </c>
      <c r="AZ3070" s="144">
        <f t="shared" si="332"/>
        <v>0.75</v>
      </c>
      <c r="BA3070" s="54">
        <f t="shared" si="333"/>
        <v>24.208100980117791</v>
      </c>
      <c r="BB3070" s="54">
        <f t="shared" si="334"/>
        <v>16.380899019882207</v>
      </c>
    </row>
    <row r="3071" spans="1:54" x14ac:dyDescent="0.25">
      <c r="A3071" s="3">
        <v>44740</v>
      </c>
      <c r="B3071" s="77">
        <v>15439.92</v>
      </c>
      <c r="C3071" s="77">
        <v>2370.7880100000002</v>
      </c>
      <c r="D3071" s="77">
        <v>-99.844899999999996</v>
      </c>
      <c r="E3071" s="77">
        <f t="shared" si="329"/>
        <v>-1688.6879000000004</v>
      </c>
      <c r="F3071" s="77">
        <v>10.558399999999999</v>
      </c>
      <c r="G3071" s="77">
        <v>56.429899999999996</v>
      </c>
      <c r="H3071">
        <v>0</v>
      </c>
      <c r="I3071" s="78">
        <v>15192</v>
      </c>
      <c r="J3071">
        <v>202207</v>
      </c>
      <c r="K3071" s="78">
        <v>15192</v>
      </c>
      <c r="L3071" s="77">
        <f t="shared" si="328"/>
        <v>-247.92000000000007</v>
      </c>
      <c r="M3071" s="78">
        <v>-19582</v>
      </c>
      <c r="N3071" s="78">
        <v>-593.66800999999998</v>
      </c>
      <c r="O3071" s="78">
        <v>-3567</v>
      </c>
      <c r="P3071" s="78">
        <v>-27.057449999999999</v>
      </c>
      <c r="Q3071" s="144">
        <v>-20473.75</v>
      </c>
      <c r="R3071" s="78">
        <v>2221</v>
      </c>
      <c r="S3071" s="78">
        <v>5541</v>
      </c>
      <c r="T3071" s="78">
        <v>-10895</v>
      </c>
      <c r="U3071" s="78">
        <v>60315</v>
      </c>
      <c r="V3071" s="219">
        <v>0.18063499958550941</v>
      </c>
      <c r="W3071" s="78">
        <v>-12066</v>
      </c>
      <c r="X3071" s="78">
        <v>-12066</v>
      </c>
      <c r="Y3071" s="78">
        <v>-16584</v>
      </c>
      <c r="Z3071" s="78">
        <v>-13844</v>
      </c>
      <c r="AA3071" s="78">
        <v>82.71</v>
      </c>
      <c r="AB3071" s="78">
        <v>85.74</v>
      </c>
      <c r="AC3071" s="78">
        <v>15659</v>
      </c>
      <c r="AD3071" s="104">
        <v>0.18787000000000001</v>
      </c>
      <c r="AE3071" s="78">
        <v>23980</v>
      </c>
      <c r="AF3071" s="104">
        <v>5.0149100000000004</v>
      </c>
      <c r="AG3071" s="78">
        <v>-24127</v>
      </c>
      <c r="AH3071" s="104">
        <v>-0.42063</v>
      </c>
      <c r="AI3071" s="78">
        <v>20374</v>
      </c>
      <c r="AJ3071" s="104">
        <v>-0.83103000000000005</v>
      </c>
      <c r="AK3071" s="78">
        <v>16000</v>
      </c>
      <c r="AL3071" s="78">
        <v>14500</v>
      </c>
      <c r="AM3071" s="8">
        <v>15200</v>
      </c>
      <c r="AN3071" s="78">
        <v>601</v>
      </c>
      <c r="AO3071" s="78">
        <v>17000</v>
      </c>
      <c r="AP3071" s="78">
        <v>13500</v>
      </c>
      <c r="AQ3071" s="78">
        <v>15000</v>
      </c>
      <c r="AR3071" s="78">
        <v>927</v>
      </c>
      <c r="AS3071" s="78">
        <v>15600</v>
      </c>
      <c r="AT3071" s="78">
        <v>15000</v>
      </c>
      <c r="AU3071" s="78">
        <v>15400</v>
      </c>
      <c r="AV3071" s="78">
        <v>135</v>
      </c>
      <c r="AW3071" s="77">
        <v>21.82</v>
      </c>
      <c r="AX3071" s="144">
        <f t="shared" si="330"/>
        <v>0.79</v>
      </c>
      <c r="AY3071" s="144">
        <f t="shared" si="331"/>
        <v>0.73</v>
      </c>
      <c r="AZ3071" s="144">
        <f t="shared" si="332"/>
        <v>0.72</v>
      </c>
      <c r="BA3071" s="54">
        <f t="shared" si="333"/>
        <v>24.345173690810917</v>
      </c>
      <c r="BB3071" s="54">
        <f t="shared" si="334"/>
        <v>16.555826309189079</v>
      </c>
    </row>
    <row r="3072" spans="1:54" x14ac:dyDescent="0.25">
      <c r="A3072" s="3">
        <v>44741</v>
      </c>
      <c r="B3072" s="77">
        <v>15240.13</v>
      </c>
      <c r="C3072" s="77">
        <v>2486.1918599999999</v>
      </c>
      <c r="D3072" s="77">
        <v>-54.063199999999995</v>
      </c>
      <c r="E3072" s="77">
        <f t="shared" si="329"/>
        <v>-1975.3128000000002</v>
      </c>
      <c r="F3072" s="77">
        <v>2.3849999999999998</v>
      </c>
      <c r="G3072" s="77">
        <v>-82.202500000000001</v>
      </c>
      <c r="H3072" t="s">
        <v>2092</v>
      </c>
      <c r="I3072" s="78">
        <v>15019</v>
      </c>
      <c r="J3072">
        <v>202207</v>
      </c>
      <c r="K3072" s="78">
        <v>15019</v>
      </c>
      <c r="L3072" s="77">
        <f t="shared" si="328"/>
        <v>-221.1299999999992</v>
      </c>
      <c r="M3072" s="78">
        <v>-20020</v>
      </c>
      <c r="N3072" s="78">
        <v>-599.8492</v>
      </c>
      <c r="O3072" s="78">
        <v>-4756</v>
      </c>
      <c r="P3072" s="78">
        <v>-35.608669999999996</v>
      </c>
      <c r="Q3072" s="144">
        <v>-21209</v>
      </c>
      <c r="R3072" s="78">
        <v>2003</v>
      </c>
      <c r="S3072" s="78">
        <v>5029</v>
      </c>
      <c r="T3072" s="78">
        <v>-13762</v>
      </c>
      <c r="U3072" s="78">
        <v>62568</v>
      </c>
      <c r="V3072" s="219">
        <v>0.21995269147167881</v>
      </c>
      <c r="W3072" s="78">
        <v>-11785</v>
      </c>
      <c r="X3072" s="78">
        <v>-11785</v>
      </c>
      <c r="Y3072" s="78">
        <v>-16882</v>
      </c>
      <c r="Z3072" s="78">
        <v>-12059</v>
      </c>
      <c r="AA3072" s="78">
        <v>95.19</v>
      </c>
      <c r="AB3072" s="78">
        <v>69.78</v>
      </c>
      <c r="AC3072" s="78">
        <v>16154</v>
      </c>
      <c r="AD3072" s="104">
        <v>0.31185000000000002</v>
      </c>
      <c r="AE3072" s="78">
        <v>17952</v>
      </c>
      <c r="AF3072" s="104">
        <v>5.4243100000000002</v>
      </c>
      <c r="AG3072" s="78">
        <v>-22826</v>
      </c>
      <c r="AH3072" s="104">
        <v>-0.39523999999999998</v>
      </c>
      <c r="AI3072" s="78">
        <v>18208</v>
      </c>
      <c r="AJ3072" s="104">
        <v>-1.0381499999999999</v>
      </c>
      <c r="AK3072" s="78">
        <v>16000</v>
      </c>
      <c r="AL3072" s="78">
        <v>15000</v>
      </c>
      <c r="AM3072" s="8">
        <v>15000</v>
      </c>
      <c r="AN3072" s="78">
        <v>596</v>
      </c>
      <c r="AO3072" s="78">
        <v>17000</v>
      </c>
      <c r="AP3072" s="78">
        <v>13500</v>
      </c>
      <c r="AQ3072" s="78">
        <v>14800</v>
      </c>
      <c r="AR3072" s="78">
        <v>918</v>
      </c>
      <c r="AS3072" s="78">
        <v>15700</v>
      </c>
      <c r="AT3072" s="78">
        <v>14700</v>
      </c>
      <c r="AU3072" s="78">
        <v>15100</v>
      </c>
      <c r="AV3072" s="78">
        <v>353</v>
      </c>
      <c r="AW3072" s="77">
        <v>22.18</v>
      </c>
      <c r="AX3072" s="144">
        <f t="shared" si="330"/>
        <v>0.82</v>
      </c>
      <c r="AY3072" s="144">
        <f t="shared" si="331"/>
        <v>0.79</v>
      </c>
      <c r="AZ3072" s="144">
        <f t="shared" si="332"/>
        <v>0.75</v>
      </c>
      <c r="BA3072" s="54">
        <f t="shared" si="333"/>
        <v>24.475703021761763</v>
      </c>
      <c r="BB3072" s="54">
        <f t="shared" si="334"/>
        <v>16.811296978238236</v>
      </c>
    </row>
    <row r="3073" spans="1:54" x14ac:dyDescent="0.25">
      <c r="A3073" s="3">
        <v>44742</v>
      </c>
      <c r="B3073" s="77">
        <v>14825.73</v>
      </c>
      <c r="C3073" s="77">
        <v>2650.50306</v>
      </c>
      <c r="D3073" s="77">
        <v>-214.86509999999998</v>
      </c>
      <c r="E3073" s="77">
        <f t="shared" si="329"/>
        <v>-2089.2260000000001</v>
      </c>
      <c r="F3073" s="77">
        <v>17.3001</v>
      </c>
      <c r="G3073" s="77">
        <v>-18.559200000000001</v>
      </c>
      <c r="H3073">
        <v>0</v>
      </c>
      <c r="I3073" s="78">
        <v>14622</v>
      </c>
      <c r="J3073">
        <v>202207</v>
      </c>
      <c r="K3073" s="78">
        <v>14622</v>
      </c>
      <c r="L3073" s="77">
        <f t="shared" si="328"/>
        <v>-203.72999999999956</v>
      </c>
      <c r="M3073" s="78">
        <v>-18096</v>
      </c>
      <c r="N3073" s="78">
        <v>-527.90543000000002</v>
      </c>
      <c r="O3073" s="78">
        <v>-12882</v>
      </c>
      <c r="P3073" s="78">
        <v>-94.109369999999998</v>
      </c>
      <c r="Q3073" s="144">
        <v>-21316.5</v>
      </c>
      <c r="R3073" s="78">
        <v>529</v>
      </c>
      <c r="S3073" s="78">
        <v>5039</v>
      </c>
      <c r="T3073" s="78">
        <v>-22878</v>
      </c>
      <c r="U3073" s="78">
        <v>71022</v>
      </c>
      <c r="V3073" s="219">
        <v>0.3221255385655149</v>
      </c>
      <c r="W3073" s="78">
        <v>-10620</v>
      </c>
      <c r="X3073" s="78">
        <v>-10620</v>
      </c>
      <c r="Y3073" s="78">
        <v>-15619</v>
      </c>
      <c r="Z3073" s="78">
        <v>-12510</v>
      </c>
      <c r="AA3073" s="78">
        <v>77.27</v>
      </c>
      <c r="AB3073" s="78">
        <v>61.69</v>
      </c>
      <c r="AC3073" s="78">
        <v>15296</v>
      </c>
      <c r="AD3073" s="104">
        <v>0.41093000000000002</v>
      </c>
      <c r="AE3073" s="78">
        <v>24020</v>
      </c>
      <c r="AF3073" s="104">
        <v>7.5613400000000004</v>
      </c>
      <c r="AG3073" s="78">
        <v>-27146</v>
      </c>
      <c r="AH3073" s="104">
        <v>-0.40178999999999998</v>
      </c>
      <c r="AI3073" s="78">
        <v>15709</v>
      </c>
      <c r="AJ3073" s="104">
        <v>-0.98055000000000003</v>
      </c>
      <c r="AK3073" s="78">
        <v>16000</v>
      </c>
      <c r="AL3073" s="78">
        <v>15000</v>
      </c>
      <c r="AM3073" s="8">
        <v>14600</v>
      </c>
      <c r="AN3073" s="78">
        <v>664</v>
      </c>
      <c r="AO3073" s="78">
        <v>17000</v>
      </c>
      <c r="AP3073" s="78">
        <v>13500</v>
      </c>
      <c r="AQ3073" s="78">
        <v>14500</v>
      </c>
      <c r="AR3073" s="78">
        <v>949</v>
      </c>
      <c r="AS3073" s="78">
        <v>15400</v>
      </c>
      <c r="AT3073" s="78">
        <v>14300</v>
      </c>
      <c r="AU3073" s="78">
        <v>14700</v>
      </c>
      <c r="AV3073" s="78">
        <v>385</v>
      </c>
      <c r="AW3073" s="77">
        <v>24.37</v>
      </c>
      <c r="AX3073" s="144">
        <f t="shared" si="330"/>
        <v>1</v>
      </c>
      <c r="AY3073" s="144">
        <f t="shared" si="331"/>
        <v>0.97</v>
      </c>
      <c r="AZ3073" s="144">
        <f t="shared" si="332"/>
        <v>0.94</v>
      </c>
      <c r="BA3073" s="54">
        <f t="shared" si="333"/>
        <v>24.995207106877608</v>
      </c>
      <c r="BB3073" s="54">
        <f t="shared" si="334"/>
        <v>16.843792893122391</v>
      </c>
    </row>
    <row r="3074" spans="1:54" x14ac:dyDescent="0.25">
      <c r="A3074" s="3">
        <v>44743</v>
      </c>
      <c r="B3074" s="77">
        <v>14343.08</v>
      </c>
      <c r="C3074" s="77">
        <v>3086.65002</v>
      </c>
      <c r="D3074" s="77">
        <v>-118.66959999999999</v>
      </c>
      <c r="E3074" s="77">
        <f t="shared" si="329"/>
        <v>-2122.9713000000006</v>
      </c>
      <c r="F3074" s="77">
        <v>14.190799999999999</v>
      </c>
      <c r="G3074" s="77">
        <v>42.137900000000002</v>
      </c>
      <c r="H3074">
        <v>0</v>
      </c>
      <c r="I3074" s="78">
        <v>14175</v>
      </c>
      <c r="J3074">
        <v>202207</v>
      </c>
      <c r="K3074" s="78">
        <v>14175</v>
      </c>
      <c r="L3074" s="77">
        <f t="shared" si="328"/>
        <v>-168.07999999999993</v>
      </c>
      <c r="M3074" s="78">
        <v>-15293</v>
      </c>
      <c r="N3074" s="78">
        <v>-432.22307000000001</v>
      </c>
      <c r="O3074" s="78">
        <v>-7151</v>
      </c>
      <c r="P3074" s="78">
        <v>-50.599359999999997</v>
      </c>
      <c r="Q3074" s="144">
        <v>-17080.75</v>
      </c>
      <c r="R3074" s="78">
        <v>-1403</v>
      </c>
      <c r="S3074" s="78">
        <v>4248</v>
      </c>
      <c r="T3074" s="78">
        <v>-18549</v>
      </c>
      <c r="U3074" s="78">
        <v>67659</v>
      </c>
      <c r="V3074" s="219">
        <v>0.27415421451691568</v>
      </c>
      <c r="W3074" s="78">
        <v>-14775</v>
      </c>
      <c r="X3074" s="78">
        <v>-14775</v>
      </c>
      <c r="Y3074" s="78">
        <v>-19151</v>
      </c>
      <c r="Z3074" s="78">
        <v>-13434</v>
      </c>
      <c r="AA3074" s="78">
        <v>79.03</v>
      </c>
      <c r="AB3074" s="78">
        <v>54.98</v>
      </c>
      <c r="AC3074" s="78">
        <v>15970</v>
      </c>
      <c r="AD3074" s="104">
        <v>0.19267000000000001</v>
      </c>
      <c r="AE3074" s="78">
        <v>23686</v>
      </c>
      <c r="AF3074" s="104">
        <v>10.204370000000001</v>
      </c>
      <c r="AG3074" s="78">
        <v>-38176</v>
      </c>
      <c r="AH3074" s="104">
        <v>-3.9559999999999998E-2</v>
      </c>
      <c r="AI3074" s="78">
        <v>15252</v>
      </c>
      <c r="AJ3074" s="104">
        <v>-1.65733</v>
      </c>
      <c r="AK3074" s="78">
        <v>16000</v>
      </c>
      <c r="AL3074" s="78">
        <v>13200</v>
      </c>
      <c r="AM3074" s="8">
        <v>14200</v>
      </c>
      <c r="AN3074" s="78">
        <v>701</v>
      </c>
      <c r="AO3074" s="78">
        <v>16000</v>
      </c>
      <c r="AP3074" s="78">
        <v>13500</v>
      </c>
      <c r="AQ3074" s="78">
        <v>14000</v>
      </c>
      <c r="AR3074" s="78">
        <v>1075</v>
      </c>
      <c r="AS3074" s="78">
        <v>15000</v>
      </c>
      <c r="AT3074" s="78">
        <v>14000</v>
      </c>
      <c r="AU3074" s="78">
        <v>14300</v>
      </c>
      <c r="AV3074" s="78">
        <v>366</v>
      </c>
      <c r="AW3074" s="77">
        <v>27.01</v>
      </c>
      <c r="AX3074" s="144">
        <f t="shared" si="330"/>
        <v>1</v>
      </c>
      <c r="AY3074" s="144">
        <f t="shared" si="331"/>
        <v>1</v>
      </c>
      <c r="AZ3074" s="144">
        <f t="shared" si="332"/>
        <v>0.98</v>
      </c>
      <c r="BA3074" s="54">
        <f t="shared" si="333"/>
        <v>26.094237006258886</v>
      </c>
      <c r="BB3074" s="54">
        <f t="shared" si="334"/>
        <v>16.576762993741106</v>
      </c>
    </row>
    <row r="3075" spans="1:54" x14ac:dyDescent="0.25">
      <c r="A3075" s="3">
        <v>44746</v>
      </c>
      <c r="B3075" s="77">
        <v>14217.06</v>
      </c>
      <c r="C3075" s="77">
        <v>2381.9151099999999</v>
      </c>
      <c r="D3075" s="77">
        <v>-62.506700000000002</v>
      </c>
      <c r="E3075" s="77">
        <f t="shared" si="329"/>
        <v>-2166.5581000000002</v>
      </c>
      <c r="F3075" s="77">
        <v>21.482399999999998</v>
      </c>
      <c r="G3075" s="77">
        <v>59.4497</v>
      </c>
      <c r="H3075">
        <v>0</v>
      </c>
      <c r="I3075" s="78">
        <v>14152</v>
      </c>
      <c r="J3075">
        <v>202207</v>
      </c>
      <c r="K3075" s="78">
        <v>14152</v>
      </c>
      <c r="L3075" s="77">
        <f t="shared" ref="L3075:L3138" si="335">K3075-B3075</f>
        <v>-65.059999999999491</v>
      </c>
      <c r="M3075" s="78">
        <v>-13340</v>
      </c>
      <c r="N3075" s="78">
        <v>-376.27530000000002</v>
      </c>
      <c r="O3075" s="78">
        <v>-8702</v>
      </c>
      <c r="P3075" s="78">
        <v>-61.49644</v>
      </c>
      <c r="Q3075" s="144">
        <v>-15515.5</v>
      </c>
      <c r="R3075" s="78">
        <v>-830</v>
      </c>
      <c r="S3075" s="78">
        <v>2859</v>
      </c>
      <c r="T3075" s="78">
        <v>-20319</v>
      </c>
      <c r="U3075" s="78">
        <v>63958</v>
      </c>
      <c r="V3075" s="219">
        <v>0.31769286093999188</v>
      </c>
      <c r="W3075" s="78">
        <v>-15230</v>
      </c>
      <c r="X3075" s="78">
        <v>-15230</v>
      </c>
      <c r="Y3075" s="78">
        <v>-19850</v>
      </c>
      <c r="Z3075" s="78">
        <v>-12905</v>
      </c>
      <c r="AA3075" s="78">
        <v>81.22</v>
      </c>
      <c r="AB3075" s="78">
        <v>57.21</v>
      </c>
      <c r="AC3075" s="78">
        <v>17349</v>
      </c>
      <c r="AD3075" s="104">
        <v>0.31330000000000002</v>
      </c>
      <c r="AE3075" s="78">
        <v>22610</v>
      </c>
      <c r="AF3075" s="104">
        <v>9.8287300000000002</v>
      </c>
      <c r="AG3075" s="78">
        <v>-44820</v>
      </c>
      <c r="AH3075" s="104">
        <v>-0.34517999999999999</v>
      </c>
      <c r="AI3075" s="78">
        <v>21989</v>
      </c>
      <c r="AJ3075" s="104">
        <v>-1.6853100000000001</v>
      </c>
      <c r="AK3075" s="78">
        <v>16000</v>
      </c>
      <c r="AL3075" s="78">
        <v>13200</v>
      </c>
      <c r="AM3075" s="8">
        <v>14100</v>
      </c>
      <c r="AN3075" s="78">
        <v>634</v>
      </c>
      <c r="AO3075" s="78">
        <v>16000</v>
      </c>
      <c r="AP3075" s="78">
        <v>13200</v>
      </c>
      <c r="AQ3075" s="78">
        <v>14000</v>
      </c>
      <c r="AR3075" s="78">
        <v>996</v>
      </c>
      <c r="AS3075" s="78">
        <v>14800</v>
      </c>
      <c r="AT3075" s="78">
        <v>14000</v>
      </c>
      <c r="AU3075" s="78">
        <v>14250</v>
      </c>
      <c r="AV3075" s="78">
        <v>247</v>
      </c>
      <c r="AW3075" s="77">
        <v>27.56</v>
      </c>
      <c r="AX3075" s="144">
        <f t="shared" si="330"/>
        <v>1</v>
      </c>
      <c r="AY3075" s="144">
        <f t="shared" si="331"/>
        <v>1</v>
      </c>
      <c r="AZ3075" s="144">
        <f t="shared" si="332"/>
        <v>1</v>
      </c>
      <c r="BA3075" s="54">
        <f t="shared" si="333"/>
        <v>27.083507606844062</v>
      </c>
      <c r="BB3075" s="54">
        <f t="shared" si="334"/>
        <v>16.516492393155932</v>
      </c>
    </row>
    <row r="3076" spans="1:54" x14ac:dyDescent="0.25">
      <c r="A3076" s="3">
        <v>44747</v>
      </c>
      <c r="B3076" s="77">
        <v>14349.2</v>
      </c>
      <c r="C3076" s="77">
        <v>2622.37727</v>
      </c>
      <c r="D3076" s="77">
        <v>-0.73860000000000003</v>
      </c>
      <c r="E3076" s="77">
        <f t="shared" si="329"/>
        <v>-2008.1404000000002</v>
      </c>
      <c r="F3076" s="77">
        <v>20.010100000000001</v>
      </c>
      <c r="G3076" s="77">
        <v>44.344099999999997</v>
      </c>
      <c r="H3076">
        <v>0</v>
      </c>
      <c r="I3076" s="78">
        <v>14231</v>
      </c>
      <c r="J3076">
        <v>202207</v>
      </c>
      <c r="K3076" s="78">
        <v>14231</v>
      </c>
      <c r="L3076" s="77">
        <f t="shared" si="335"/>
        <v>-118.20000000000073</v>
      </c>
      <c r="M3076" s="78">
        <v>-14361</v>
      </c>
      <c r="N3076" s="78">
        <v>-406.89749</v>
      </c>
      <c r="O3076" s="78">
        <v>-12735</v>
      </c>
      <c r="P3076" s="78">
        <v>-90.404820000000001</v>
      </c>
      <c r="Q3076" s="144">
        <v>-17544.75</v>
      </c>
      <c r="R3076" s="78">
        <v>-2167</v>
      </c>
      <c r="S3076" s="78">
        <v>2850</v>
      </c>
      <c r="T3076" s="78">
        <v>-23689</v>
      </c>
      <c r="U3076" s="78">
        <v>64446</v>
      </c>
      <c r="V3076" s="219">
        <v>0.3675790584365205</v>
      </c>
      <c r="W3076" s="78">
        <v>-17339</v>
      </c>
      <c r="X3076" s="78">
        <v>-17339</v>
      </c>
      <c r="Y3076" s="78">
        <v>-20784</v>
      </c>
      <c r="Z3076" s="78">
        <v>-13189</v>
      </c>
      <c r="AA3076" s="78">
        <v>81.239999999999995</v>
      </c>
      <c r="AB3076" s="78">
        <v>59.89</v>
      </c>
      <c r="AC3076" s="78">
        <v>17367</v>
      </c>
      <c r="AD3076" s="104">
        <v>0.33843000000000001</v>
      </c>
      <c r="AE3076" s="78">
        <v>23975</v>
      </c>
      <c r="AF3076" s="104">
        <v>9.3831799999999994</v>
      </c>
      <c r="AG3076" s="78">
        <v>-51317</v>
      </c>
      <c r="AH3076" s="104">
        <v>-0.77141999999999999</v>
      </c>
      <c r="AI3076" s="78">
        <v>25404</v>
      </c>
      <c r="AJ3076" s="104">
        <v>-2.0415999999999999</v>
      </c>
      <c r="AK3076" s="78">
        <v>16000</v>
      </c>
      <c r="AL3076" s="78">
        <v>13200</v>
      </c>
      <c r="AM3076" s="8">
        <v>14200</v>
      </c>
      <c r="AN3076" s="78">
        <v>600</v>
      </c>
      <c r="AO3076" s="78">
        <v>14800</v>
      </c>
      <c r="AP3076" s="78">
        <v>13300</v>
      </c>
      <c r="AQ3076" s="78">
        <v>14100</v>
      </c>
      <c r="AR3076" s="78">
        <v>968</v>
      </c>
      <c r="AS3076" s="78">
        <v>14600</v>
      </c>
      <c r="AT3076" s="78">
        <v>14000</v>
      </c>
      <c r="AU3076" s="78">
        <v>14350</v>
      </c>
      <c r="AV3076" s="78">
        <v>168</v>
      </c>
      <c r="AW3076" s="77">
        <v>27.18</v>
      </c>
      <c r="AX3076" s="144">
        <f t="shared" si="330"/>
        <v>0.96</v>
      </c>
      <c r="AY3076" s="144">
        <f t="shared" si="331"/>
        <v>0.97</v>
      </c>
      <c r="AZ3076" s="144">
        <f t="shared" si="332"/>
        <v>0.97</v>
      </c>
      <c r="BA3076" s="54">
        <f t="shared" si="333"/>
        <v>27.801161776807039</v>
      </c>
      <c r="BB3076" s="54">
        <f t="shared" si="334"/>
        <v>16.65983822319296</v>
      </c>
    </row>
    <row r="3077" spans="1:54" x14ac:dyDescent="0.25">
      <c r="A3077" s="3">
        <v>44748</v>
      </c>
      <c r="B3077" s="77">
        <v>13985.51</v>
      </c>
      <c r="C3077" s="77">
        <v>2507.5830500000002</v>
      </c>
      <c r="D3077" s="77">
        <v>-76.256799999999998</v>
      </c>
      <c r="E3077" s="77">
        <f t="shared" si="329"/>
        <v>-2128.3583000000008</v>
      </c>
      <c r="F3077" s="77">
        <v>0.15960000000000002</v>
      </c>
      <c r="G3077" s="77">
        <v>-32.611199999999997</v>
      </c>
      <c r="H3077" t="s">
        <v>2093</v>
      </c>
      <c r="I3077" s="78">
        <v>13871</v>
      </c>
      <c r="J3077">
        <v>202207</v>
      </c>
      <c r="K3077" s="78">
        <v>13871</v>
      </c>
      <c r="L3077" s="77">
        <f t="shared" si="335"/>
        <v>-114.51000000000022</v>
      </c>
      <c r="M3077" s="78">
        <v>-8594</v>
      </c>
      <c r="N3077" s="78">
        <v>-237.42865</v>
      </c>
      <c r="O3077" s="78">
        <v>-12581</v>
      </c>
      <c r="P3077" s="78">
        <v>-87.220780000000005</v>
      </c>
      <c r="Q3077" s="144">
        <v>-11739.25</v>
      </c>
      <c r="R3077" s="78">
        <v>-5207</v>
      </c>
      <c r="S3077" s="78">
        <v>2243</v>
      </c>
      <c r="T3077" s="78">
        <v>-25326</v>
      </c>
      <c r="U3077" s="78">
        <v>69655</v>
      </c>
      <c r="V3077" s="219">
        <v>0.36359198908908191</v>
      </c>
      <c r="W3077" s="78">
        <v>-18417</v>
      </c>
      <c r="X3077" s="78">
        <v>-13472</v>
      </c>
      <c r="Y3077" s="78">
        <v>-19643</v>
      </c>
      <c r="Z3077" s="78">
        <v>-12695</v>
      </c>
      <c r="AA3077" s="78">
        <v>84.07</v>
      </c>
      <c r="AB3077" s="78">
        <v>55.09</v>
      </c>
      <c r="AC3077" s="78">
        <v>18749</v>
      </c>
      <c r="AD3077" s="104">
        <v>0.36412</v>
      </c>
      <c r="AE3077" s="78">
        <v>21259</v>
      </c>
      <c r="AF3077" s="104">
        <v>11.1638</v>
      </c>
      <c r="AG3077" s="78">
        <v>-40683</v>
      </c>
      <c r="AH3077" s="104">
        <v>-0.19742000000000001</v>
      </c>
      <c r="AI3077" s="78">
        <v>12660</v>
      </c>
      <c r="AJ3077" s="104">
        <v>-2.1417299999999999</v>
      </c>
      <c r="AK3077" s="78">
        <v>15000</v>
      </c>
      <c r="AL3077" s="78">
        <v>13200</v>
      </c>
      <c r="AM3077" s="8">
        <v>13900</v>
      </c>
      <c r="AN3077" s="78">
        <v>629</v>
      </c>
      <c r="AO3077" s="78">
        <v>19400</v>
      </c>
      <c r="AP3077" s="78">
        <v>13300</v>
      </c>
      <c r="AQ3077" s="78">
        <v>13700</v>
      </c>
      <c r="AR3077" s="78">
        <v>1026</v>
      </c>
      <c r="AS3077" s="78">
        <v>14800</v>
      </c>
      <c r="AT3077" s="78">
        <v>13000</v>
      </c>
      <c r="AU3077" s="78">
        <v>13900</v>
      </c>
      <c r="AV3077" s="78">
        <v>473</v>
      </c>
      <c r="AW3077" s="77">
        <v>29.4</v>
      </c>
      <c r="AX3077" s="144">
        <f t="shared" si="330"/>
        <v>1</v>
      </c>
      <c r="AY3077" s="144">
        <f t="shared" si="331"/>
        <v>1</v>
      </c>
      <c r="AZ3077" s="144">
        <f t="shared" si="332"/>
        <v>1</v>
      </c>
      <c r="BA3077" s="54">
        <f t="shared" si="333"/>
        <v>28.845716662344284</v>
      </c>
      <c r="BB3077" s="54">
        <f t="shared" si="334"/>
        <v>16.767283337655716</v>
      </c>
    </row>
    <row r="3078" spans="1:54" x14ac:dyDescent="0.25">
      <c r="A3078" s="3">
        <v>44749</v>
      </c>
      <c r="B3078" s="77">
        <v>14336.27</v>
      </c>
      <c r="C3078" s="77">
        <v>2603.5961900000002</v>
      </c>
      <c r="D3078" s="77">
        <v>159.81709999999998</v>
      </c>
      <c r="E3078" s="77">
        <f t="shared" si="329"/>
        <v>-1873.7434000000001</v>
      </c>
      <c r="F3078" s="77">
        <v>28.741199999999999</v>
      </c>
      <c r="G3078" s="77">
        <v>31.263200000000001</v>
      </c>
      <c r="H3078">
        <v>0</v>
      </c>
      <c r="I3078" s="78">
        <v>14176</v>
      </c>
      <c r="J3078">
        <v>202207</v>
      </c>
      <c r="K3078" s="78">
        <v>14176</v>
      </c>
      <c r="L3078" s="77">
        <f t="shared" si="335"/>
        <v>-160.27000000000044</v>
      </c>
      <c r="M3078" s="78">
        <v>-6548</v>
      </c>
      <c r="N3078" s="78">
        <v>-184.76519999999999</v>
      </c>
      <c r="O3078" s="78">
        <v>-7104</v>
      </c>
      <c r="P3078" s="78">
        <v>-50.309339999999999</v>
      </c>
      <c r="Q3078" s="144">
        <v>-8324</v>
      </c>
      <c r="R3078" s="78">
        <v>-5168</v>
      </c>
      <c r="S3078" s="78">
        <v>2798</v>
      </c>
      <c r="T3078" s="78">
        <v>-18698</v>
      </c>
      <c r="U3078" s="78">
        <v>60287</v>
      </c>
      <c r="V3078" s="219">
        <v>0.31014978353542222</v>
      </c>
      <c r="W3078" s="78">
        <v>-19328</v>
      </c>
      <c r="X3078" s="78">
        <v>-14021</v>
      </c>
      <c r="Y3078" s="78">
        <v>-20609</v>
      </c>
      <c r="Z3078" s="78">
        <v>-13935</v>
      </c>
      <c r="AA3078" s="78">
        <v>86.59</v>
      </c>
      <c r="AB3078" s="78">
        <v>69.41</v>
      </c>
      <c r="AC3078" s="78">
        <v>31438</v>
      </c>
      <c r="AD3078" s="104">
        <v>1.16612</v>
      </c>
      <c r="AE3078" s="78">
        <v>24267</v>
      </c>
      <c r="AF3078" s="104">
        <v>9.5668399999999991</v>
      </c>
      <c r="AG3078" s="78">
        <v>-40063</v>
      </c>
      <c r="AH3078" s="104">
        <v>-0.28919</v>
      </c>
      <c r="AI3078" s="78">
        <v>13771</v>
      </c>
      <c r="AJ3078" s="104">
        <v>-2.89818</v>
      </c>
      <c r="AK3078" s="78">
        <v>15000</v>
      </c>
      <c r="AL3078" s="78">
        <v>13200</v>
      </c>
      <c r="AM3078" s="8">
        <v>14200</v>
      </c>
      <c r="AN3078" s="78">
        <v>560</v>
      </c>
      <c r="AO3078" s="78">
        <v>14800</v>
      </c>
      <c r="AP3078" s="78">
        <v>12900</v>
      </c>
      <c r="AQ3078" s="78">
        <v>14000</v>
      </c>
      <c r="AR3078" s="78">
        <v>1005</v>
      </c>
      <c r="AS3078" s="78">
        <v>14800</v>
      </c>
      <c r="AT3078" s="78">
        <v>13500</v>
      </c>
      <c r="AU3078" s="78">
        <v>14250</v>
      </c>
      <c r="AV3078" s="78">
        <v>370</v>
      </c>
      <c r="AW3078" s="77">
        <v>28.26</v>
      </c>
      <c r="AX3078" s="144">
        <f t="shared" si="330"/>
        <v>0.96</v>
      </c>
      <c r="AY3078" s="144">
        <f t="shared" si="331"/>
        <v>0.97</v>
      </c>
      <c r="AZ3078" s="144">
        <f t="shared" si="332"/>
        <v>0.98</v>
      </c>
      <c r="BA3078" s="54">
        <f t="shared" si="333"/>
        <v>29.31769322118236</v>
      </c>
      <c r="BB3078" s="54">
        <f t="shared" si="334"/>
        <v>17.366306778817638</v>
      </c>
    </row>
    <row r="3079" spans="1:54" x14ac:dyDescent="0.25">
      <c r="A3079" s="3">
        <v>44750</v>
      </c>
      <c r="B3079" s="77">
        <v>14464.53</v>
      </c>
      <c r="C3079" s="77">
        <v>2609.2558899999999</v>
      </c>
      <c r="D3079" s="77">
        <v>-39.3568</v>
      </c>
      <c r="E3079" s="77">
        <f t="shared" si="329"/>
        <v>-1727.5413999999998</v>
      </c>
      <c r="F3079" s="77">
        <v>7.8872</v>
      </c>
      <c r="G3079" s="77">
        <v>1.3391</v>
      </c>
      <c r="H3079">
        <v>0</v>
      </c>
      <c r="I3079" s="78">
        <v>14329</v>
      </c>
      <c r="J3079">
        <v>202207</v>
      </c>
      <c r="K3079" s="78">
        <v>14329</v>
      </c>
      <c r="L3079" s="77">
        <f t="shared" si="335"/>
        <v>-135.53000000000065</v>
      </c>
      <c r="M3079" s="78">
        <v>-157</v>
      </c>
      <c r="N3079" s="78">
        <v>-3.5045600000000001</v>
      </c>
      <c r="O3079" s="78">
        <v>-2623</v>
      </c>
      <c r="P3079" s="78">
        <v>-18.71977</v>
      </c>
      <c r="Q3079" s="144">
        <v>-812.75</v>
      </c>
      <c r="R3079" s="78">
        <v>-4487</v>
      </c>
      <c r="S3079" s="78">
        <v>836</v>
      </c>
      <c r="T3079" s="78">
        <v>-14157</v>
      </c>
      <c r="U3079" s="78">
        <v>54112</v>
      </c>
      <c r="V3079" s="219">
        <v>0.26162403903015968</v>
      </c>
      <c r="W3079" s="78">
        <v>-13958</v>
      </c>
      <c r="X3079" s="78">
        <v>-4109</v>
      </c>
      <c r="Y3079" s="78">
        <v>-13883</v>
      </c>
      <c r="Z3079" s="78">
        <v>-7627</v>
      </c>
      <c r="AA3079" s="78">
        <v>107.37</v>
      </c>
      <c r="AB3079" s="78">
        <v>76.27</v>
      </c>
      <c r="AC3079" s="78">
        <v>33980</v>
      </c>
      <c r="AD3079" s="104">
        <v>1.64514</v>
      </c>
      <c r="AE3079" s="78">
        <v>29222</v>
      </c>
      <c r="AF3079" s="104">
        <v>9.0502300000000009</v>
      </c>
      <c r="AG3079" s="78">
        <v>-21055</v>
      </c>
      <c r="AH3079" s="104">
        <v>-3.1189999999999999E-2</v>
      </c>
      <c r="AI3079" s="78">
        <v>5420</v>
      </c>
      <c r="AJ3079" s="104">
        <v>-3.4192200000000001</v>
      </c>
      <c r="AK3079" s="78">
        <v>15000</v>
      </c>
      <c r="AL3079" s="78">
        <v>13200</v>
      </c>
      <c r="AM3079" s="8">
        <v>14300</v>
      </c>
      <c r="AN3079" s="78">
        <v>531</v>
      </c>
      <c r="AO3079" s="78">
        <v>19400</v>
      </c>
      <c r="AP3079" s="78">
        <v>13500</v>
      </c>
      <c r="AQ3079" s="78">
        <v>14200</v>
      </c>
      <c r="AR3079" s="78">
        <v>929</v>
      </c>
      <c r="AS3079" s="78">
        <v>14800</v>
      </c>
      <c r="AT3079" s="78">
        <v>14000</v>
      </c>
      <c r="AU3079" s="78">
        <v>14350</v>
      </c>
      <c r="AV3079" s="78">
        <v>304</v>
      </c>
      <c r="AW3079" s="77">
        <v>27.33</v>
      </c>
      <c r="AX3079" s="144">
        <f t="shared" si="330"/>
        <v>0.89</v>
      </c>
      <c r="AY3079" s="144">
        <f t="shared" si="331"/>
        <v>0.93</v>
      </c>
      <c r="AZ3079" s="144">
        <f t="shared" si="332"/>
        <v>0.95</v>
      </c>
      <c r="BA3079" s="54">
        <f t="shared" si="333"/>
        <v>29.455158639053074</v>
      </c>
      <c r="BB3079" s="54">
        <f t="shared" si="334"/>
        <v>18.174841360946921</v>
      </c>
    </row>
    <row r="3080" spans="1:54" x14ac:dyDescent="0.25">
      <c r="A3080" s="3">
        <v>44753</v>
      </c>
      <c r="B3080" s="77">
        <v>14340.53</v>
      </c>
      <c r="C3080" s="77">
        <v>1752.7814000000001</v>
      </c>
      <c r="D3080" s="77">
        <v>-30.604699999999998</v>
      </c>
      <c r="E3080" s="77">
        <f t="shared" si="329"/>
        <v>-1277.8642</v>
      </c>
      <c r="F3080" s="77">
        <v>1.7349000000000001</v>
      </c>
      <c r="G3080" s="77">
        <v>-17.232500000000002</v>
      </c>
      <c r="H3080">
        <v>0</v>
      </c>
      <c r="I3080" s="78">
        <v>14276</v>
      </c>
      <c r="J3080">
        <v>202207</v>
      </c>
      <c r="K3080" s="78">
        <v>14276</v>
      </c>
      <c r="L3080" s="77">
        <f t="shared" si="335"/>
        <v>-64.530000000000655</v>
      </c>
      <c r="M3080" s="78">
        <v>2734</v>
      </c>
      <c r="N3080" s="78">
        <v>78.998509999999996</v>
      </c>
      <c r="O3080" s="78">
        <v>-4150</v>
      </c>
      <c r="P3080" s="78">
        <v>-29.545999999999999</v>
      </c>
      <c r="Q3080" s="144">
        <v>1696.5</v>
      </c>
      <c r="R3080" s="78">
        <v>-5478</v>
      </c>
      <c r="S3080" s="78">
        <v>463</v>
      </c>
      <c r="T3080" s="78">
        <v>-15531</v>
      </c>
      <c r="U3080" s="78">
        <v>55099</v>
      </c>
      <c r="V3080" s="219">
        <v>0.28187444418229007</v>
      </c>
      <c r="W3080" s="78">
        <v>-14280</v>
      </c>
      <c r="X3080" s="78">
        <v>-4340</v>
      </c>
      <c r="Y3080" s="78">
        <v>-13031</v>
      </c>
      <c r="Z3080" s="78">
        <v>-6902</v>
      </c>
      <c r="AA3080" s="78">
        <v>91.82</v>
      </c>
      <c r="AB3080" s="78">
        <v>76.56</v>
      </c>
      <c r="AC3080" s="78">
        <v>33044</v>
      </c>
      <c r="AD3080" s="104">
        <v>1.33009</v>
      </c>
      <c r="AE3080" s="78">
        <v>29825</v>
      </c>
      <c r="AF3080" s="104">
        <v>9.1581600000000005</v>
      </c>
      <c r="AG3080" s="78">
        <v>-19344</v>
      </c>
      <c r="AH3080" s="104">
        <v>-0.15468999999999999</v>
      </c>
      <c r="AI3080" s="78">
        <v>7426</v>
      </c>
      <c r="AJ3080" s="104">
        <v>-3.5119099999999999</v>
      </c>
      <c r="AK3080" s="78">
        <v>15000</v>
      </c>
      <c r="AL3080" s="78">
        <v>13200</v>
      </c>
      <c r="AM3080" s="8">
        <v>14300</v>
      </c>
      <c r="AN3080" s="78">
        <v>469</v>
      </c>
      <c r="AO3080" s="78">
        <v>19400</v>
      </c>
      <c r="AP3080" s="78">
        <v>13500</v>
      </c>
      <c r="AQ3080" s="78">
        <v>14100</v>
      </c>
      <c r="AR3080" s="78">
        <v>901</v>
      </c>
      <c r="AS3080" s="78">
        <v>14800</v>
      </c>
      <c r="AT3080" s="78">
        <v>14000</v>
      </c>
      <c r="AU3080" s="78">
        <v>14300</v>
      </c>
      <c r="AV3080" s="78">
        <v>219</v>
      </c>
      <c r="AW3080" s="77">
        <v>26.95</v>
      </c>
      <c r="AX3080" s="144">
        <f t="shared" si="330"/>
        <v>0.79</v>
      </c>
      <c r="AY3080" s="144">
        <f t="shared" si="331"/>
        <v>0.87</v>
      </c>
      <c r="AZ3080" s="144">
        <f t="shared" si="332"/>
        <v>0.92</v>
      </c>
      <c r="BA3080" s="54">
        <f t="shared" si="333"/>
        <v>29.758411048110936</v>
      </c>
      <c r="BB3080" s="54">
        <f t="shared" si="334"/>
        <v>18.461588951889055</v>
      </c>
    </row>
    <row r="3081" spans="1:54" x14ac:dyDescent="0.25">
      <c r="A3081" s="3">
        <v>44754</v>
      </c>
      <c r="B3081" s="77">
        <v>13950.62</v>
      </c>
      <c r="C3081" s="77">
        <v>2026.9368400000001</v>
      </c>
      <c r="D3081" s="77">
        <v>-96.844999999999999</v>
      </c>
      <c r="E3081" s="77">
        <f t="shared" si="329"/>
        <v>-1137.7863</v>
      </c>
      <c r="F3081" s="77">
        <v>4.9180000000000001</v>
      </c>
      <c r="G3081" s="77">
        <v>-47.680699999999995</v>
      </c>
      <c r="H3081">
        <v>0</v>
      </c>
      <c r="I3081" s="78">
        <v>13914</v>
      </c>
      <c r="J3081">
        <v>202207</v>
      </c>
      <c r="K3081" s="78">
        <v>13914</v>
      </c>
      <c r="L3081" s="77">
        <f t="shared" si="335"/>
        <v>-36.6200000000008</v>
      </c>
      <c r="M3081" s="78">
        <v>7534</v>
      </c>
      <c r="N3081" s="78">
        <v>210.61010999999999</v>
      </c>
      <c r="O3081" s="78">
        <v>-7574</v>
      </c>
      <c r="P3081" s="78">
        <v>-52.586480000000002</v>
      </c>
      <c r="Q3081" s="144">
        <v>5640.5</v>
      </c>
      <c r="R3081" s="78">
        <v>-7626</v>
      </c>
      <c r="S3081" s="78">
        <v>230</v>
      </c>
      <c r="T3081" s="78">
        <v>-18240</v>
      </c>
      <c r="U3081" s="78">
        <v>59843</v>
      </c>
      <c r="V3081" s="219">
        <v>0.30479755359858296</v>
      </c>
      <c r="W3081" s="78">
        <v>-13133</v>
      </c>
      <c r="X3081" s="78">
        <v>-7985</v>
      </c>
      <c r="Y3081" s="78">
        <v>-10560</v>
      </c>
      <c r="Z3081" s="78">
        <v>-3534</v>
      </c>
      <c r="AA3081" s="78">
        <v>83.17</v>
      </c>
      <c r="AB3081" s="78">
        <v>69.209999999999994</v>
      </c>
      <c r="AC3081" s="78">
        <v>36885</v>
      </c>
      <c r="AD3081" s="104">
        <v>0.82577</v>
      </c>
      <c r="AE3081" s="78">
        <v>33525</v>
      </c>
      <c r="AF3081" s="104">
        <v>12.162979999999999</v>
      </c>
      <c r="AG3081" s="78">
        <v>-25521</v>
      </c>
      <c r="AH3081" s="104">
        <v>-0.27777000000000002</v>
      </c>
      <c r="AI3081" s="78">
        <v>-3709</v>
      </c>
      <c r="AJ3081" s="104">
        <v>-4.6694100000000001</v>
      </c>
      <c r="AK3081" s="78">
        <v>15000</v>
      </c>
      <c r="AL3081" s="78">
        <v>14000</v>
      </c>
      <c r="AM3081" s="8">
        <v>13900</v>
      </c>
      <c r="AN3081" s="78">
        <v>465</v>
      </c>
      <c r="AO3081" s="78">
        <v>19400</v>
      </c>
      <c r="AP3081" s="78">
        <v>13000</v>
      </c>
      <c r="AQ3081" s="78">
        <v>13800</v>
      </c>
      <c r="AR3081" s="78">
        <v>901</v>
      </c>
      <c r="AS3081" s="78">
        <v>14200</v>
      </c>
      <c r="AT3081" s="78">
        <v>13800</v>
      </c>
      <c r="AU3081" s="78">
        <v>13950</v>
      </c>
      <c r="AV3081" s="78">
        <v>172</v>
      </c>
      <c r="AW3081" s="77">
        <v>28.14</v>
      </c>
      <c r="AX3081" s="144">
        <f t="shared" si="330"/>
        <v>0.93</v>
      </c>
      <c r="AY3081" s="144">
        <f t="shared" si="331"/>
        <v>0.95</v>
      </c>
      <c r="AZ3081" s="144">
        <f t="shared" si="332"/>
        <v>0.97</v>
      </c>
      <c r="BA3081" s="54">
        <f t="shared" si="333"/>
        <v>30.216947205116988</v>
      </c>
      <c r="BB3081" s="54">
        <f t="shared" si="334"/>
        <v>18.678052794883008</v>
      </c>
    </row>
    <row r="3082" spans="1:54" x14ac:dyDescent="0.25">
      <c r="A3082" s="3">
        <v>44755</v>
      </c>
      <c r="B3082" s="77">
        <v>14324.68</v>
      </c>
      <c r="C3082" s="77">
        <v>2254.8059600000001</v>
      </c>
      <c r="D3082" s="77">
        <v>57.869099999999996</v>
      </c>
      <c r="E3082" s="77">
        <f t="shared" si="329"/>
        <v>-886.45640000000003</v>
      </c>
      <c r="F3082" s="77">
        <v>11.0572</v>
      </c>
      <c r="G3082" s="77">
        <v>43.640200000000007</v>
      </c>
      <c r="H3082" t="s">
        <v>2094</v>
      </c>
      <c r="I3082" s="78">
        <v>14277</v>
      </c>
      <c r="J3082">
        <v>202207</v>
      </c>
      <c r="K3082" s="78">
        <v>14277</v>
      </c>
      <c r="L3082" s="77">
        <f t="shared" si="335"/>
        <v>-47.680000000000291</v>
      </c>
      <c r="M3082" s="78">
        <v>3473</v>
      </c>
      <c r="N3082" s="78">
        <v>100.13782</v>
      </c>
      <c r="O3082" s="78">
        <v>-4265</v>
      </c>
      <c r="P3082" s="78">
        <v>-30.367319999999999</v>
      </c>
      <c r="Q3082" s="144">
        <v>2406.75</v>
      </c>
      <c r="R3082" s="78">
        <v>-6390</v>
      </c>
      <c r="S3082" s="78">
        <v>2122</v>
      </c>
      <c r="T3082" s="78">
        <v>-15481</v>
      </c>
      <c r="U3082" s="78">
        <v>54344</v>
      </c>
      <c r="V3082" s="219">
        <v>0.28487045488002355</v>
      </c>
      <c r="W3082" s="78">
        <v>-14985</v>
      </c>
      <c r="X3082" s="78">
        <v>-10042</v>
      </c>
      <c r="Y3082" s="78">
        <v>-11509</v>
      </c>
      <c r="Z3082" s="78">
        <v>-5189</v>
      </c>
      <c r="AA3082" s="78">
        <v>95.55</v>
      </c>
      <c r="AB3082" s="78">
        <v>69.819999999999993</v>
      </c>
      <c r="AC3082" s="78">
        <v>31348</v>
      </c>
      <c r="AD3082" s="104">
        <v>1.4756</v>
      </c>
      <c r="AE3082" s="78">
        <v>32679</v>
      </c>
      <c r="AF3082" s="104">
        <v>8.9595800000000008</v>
      </c>
      <c r="AG3082" s="78">
        <v>-32404</v>
      </c>
      <c r="AH3082" s="104">
        <v>-1.0185599999999999</v>
      </c>
      <c r="AI3082" s="78">
        <v>2310</v>
      </c>
      <c r="AJ3082" s="104">
        <v>-4.1397500000000003</v>
      </c>
      <c r="AK3082" s="78">
        <v>15000</v>
      </c>
      <c r="AL3082" s="78">
        <v>13600</v>
      </c>
      <c r="AM3082" s="8">
        <v>14300</v>
      </c>
      <c r="AN3082" s="78">
        <v>403</v>
      </c>
      <c r="AO3082" s="78">
        <v>19400</v>
      </c>
      <c r="AP3082" s="78">
        <v>13000</v>
      </c>
      <c r="AQ3082" s="78">
        <v>14100</v>
      </c>
      <c r="AR3082" s="78">
        <v>889</v>
      </c>
      <c r="AS3082" s="78">
        <v>15000</v>
      </c>
      <c r="AT3082" s="78">
        <v>13600</v>
      </c>
      <c r="AU3082" s="78">
        <v>14300</v>
      </c>
      <c r="AV3082" s="78">
        <v>403</v>
      </c>
      <c r="AW3082" s="77">
        <v>27.6</v>
      </c>
      <c r="AX3082" s="144">
        <f t="shared" si="330"/>
        <v>0.89</v>
      </c>
      <c r="AY3082" s="144">
        <f t="shared" si="331"/>
        <v>0.93</v>
      </c>
      <c r="AZ3082" s="144">
        <f t="shared" si="332"/>
        <v>0.96</v>
      </c>
      <c r="BA3082" s="54">
        <f t="shared" si="333"/>
        <v>30.521934068961311</v>
      </c>
      <c r="BB3082" s="54">
        <f t="shared" si="334"/>
        <v>18.966065931038681</v>
      </c>
    </row>
    <row r="3083" spans="1:54" x14ac:dyDescent="0.25">
      <c r="A3083" s="3">
        <v>44756</v>
      </c>
      <c r="B3083" s="77">
        <v>14438.52</v>
      </c>
      <c r="C3083" s="77">
        <v>2121.8742900000002</v>
      </c>
      <c r="D3083" s="77">
        <v>10.838900000000001</v>
      </c>
      <c r="E3083" s="77">
        <f t="shared" si="329"/>
        <v>-884.86560000000009</v>
      </c>
      <c r="F3083" s="77">
        <v>13.675799999999999</v>
      </c>
      <c r="G3083" s="77">
        <v>15.311400000000001</v>
      </c>
      <c r="H3083">
        <v>0</v>
      </c>
      <c r="I3083" s="78">
        <v>14389</v>
      </c>
      <c r="J3083">
        <v>202207</v>
      </c>
      <c r="K3083" s="78">
        <v>14389</v>
      </c>
      <c r="L3083" s="77">
        <f t="shared" si="335"/>
        <v>-49.520000000000437</v>
      </c>
      <c r="M3083" s="78">
        <v>-457</v>
      </c>
      <c r="N3083" s="78">
        <v>-12.12618</v>
      </c>
      <c r="O3083" s="78">
        <v>218</v>
      </c>
      <c r="P3083" s="78">
        <v>1.64733</v>
      </c>
      <c r="Q3083" s="144">
        <v>-402.5</v>
      </c>
      <c r="R3083" s="78">
        <v>-5468</v>
      </c>
      <c r="S3083" s="78">
        <v>2519</v>
      </c>
      <c r="T3083" s="78">
        <v>-13203</v>
      </c>
      <c r="U3083" s="78">
        <v>59807</v>
      </c>
      <c r="V3083" s="219">
        <v>0.22076011169261123</v>
      </c>
      <c r="W3083" s="78">
        <v>-15213</v>
      </c>
      <c r="X3083" s="78">
        <v>-11277</v>
      </c>
      <c r="Y3083" s="78">
        <v>-12821</v>
      </c>
      <c r="Z3083" s="78">
        <v>-8448</v>
      </c>
      <c r="AA3083" s="78">
        <v>107.32</v>
      </c>
      <c r="AB3083" s="78">
        <v>74.69</v>
      </c>
      <c r="AC3083" s="78">
        <v>34422</v>
      </c>
      <c r="AD3083" s="104">
        <v>1.96777</v>
      </c>
      <c r="AE3083" s="78">
        <v>32939</v>
      </c>
      <c r="AF3083" s="104">
        <v>8.2998899999999995</v>
      </c>
      <c r="AG3083" s="78">
        <v>-33464</v>
      </c>
      <c r="AH3083" s="104">
        <v>-1.3400099999999999</v>
      </c>
      <c r="AI3083" s="78">
        <v>9154</v>
      </c>
      <c r="AJ3083" s="104">
        <v>-3.8048199999999999</v>
      </c>
      <c r="AK3083" s="78">
        <v>15000</v>
      </c>
      <c r="AL3083" s="78">
        <v>14000</v>
      </c>
      <c r="AM3083" s="8">
        <v>14400</v>
      </c>
      <c r="AN3083" s="78">
        <v>342</v>
      </c>
      <c r="AO3083" s="78">
        <v>19400</v>
      </c>
      <c r="AP3083" s="78">
        <v>13000</v>
      </c>
      <c r="AQ3083" s="78">
        <v>14200</v>
      </c>
      <c r="AR3083" s="78">
        <v>836</v>
      </c>
      <c r="AS3083" s="78">
        <v>15000</v>
      </c>
      <c r="AT3083" s="78">
        <v>14000</v>
      </c>
      <c r="AU3083" s="78">
        <v>14400</v>
      </c>
      <c r="AV3083" s="78">
        <v>342</v>
      </c>
      <c r="AW3083" s="77">
        <v>25.9</v>
      </c>
      <c r="AX3083" s="144">
        <f t="shared" si="330"/>
        <v>0.68</v>
      </c>
      <c r="AY3083" s="144">
        <f t="shared" si="331"/>
        <v>0.81</v>
      </c>
      <c r="AZ3083" s="144">
        <f t="shared" si="332"/>
        <v>0.88</v>
      </c>
      <c r="BA3083" s="54">
        <f t="shared" si="333"/>
        <v>30.509263772484729</v>
      </c>
      <c r="BB3083" s="54">
        <f t="shared" si="334"/>
        <v>19.46773622751526</v>
      </c>
    </row>
    <row r="3084" spans="1:54" x14ac:dyDescent="0.25">
      <c r="A3084" s="3">
        <v>44757</v>
      </c>
      <c r="B3084" s="77">
        <v>14550.62</v>
      </c>
      <c r="C3084" s="77">
        <v>2316.9566500000001</v>
      </c>
      <c r="D3084" s="77">
        <v>-111.62219999999999</v>
      </c>
      <c r="E3084" s="77">
        <f t="shared" si="329"/>
        <v>-819.80750000000012</v>
      </c>
      <c r="F3084" s="77">
        <v>29.906799999999997</v>
      </c>
      <c r="G3084" s="77">
        <v>-2.6989000000000001</v>
      </c>
      <c r="H3084">
        <v>0</v>
      </c>
      <c r="I3084" s="78">
        <v>14475</v>
      </c>
      <c r="J3084">
        <v>202207</v>
      </c>
      <c r="K3084" s="78">
        <v>14475</v>
      </c>
      <c r="L3084" s="77">
        <f t="shared" si="335"/>
        <v>-75.6200000000008</v>
      </c>
      <c r="M3084" s="78">
        <v>-568</v>
      </c>
      <c r="N3084" s="78">
        <v>-15.89025</v>
      </c>
      <c r="O3084" s="78">
        <v>-1303</v>
      </c>
      <c r="P3084" s="78">
        <v>-9.3483999999999998</v>
      </c>
      <c r="Q3084" s="144">
        <v>-893.75</v>
      </c>
      <c r="R3084" s="78">
        <v>-5700</v>
      </c>
      <c r="S3084" s="78">
        <v>2812</v>
      </c>
      <c r="T3084" s="78">
        <v>-11252</v>
      </c>
      <c r="U3084" s="78">
        <v>57194</v>
      </c>
      <c r="V3084" s="219">
        <v>0.19673392313879079</v>
      </c>
      <c r="W3084" s="78">
        <v>-15400</v>
      </c>
      <c r="X3084" s="78">
        <v>-15532</v>
      </c>
      <c r="Y3084" s="78">
        <v>-14278</v>
      </c>
      <c r="Z3084" s="78">
        <v>-10709</v>
      </c>
      <c r="AA3084" s="78">
        <v>106.27</v>
      </c>
      <c r="AB3084" s="78">
        <v>78.459999999999994</v>
      </c>
      <c r="AC3084" s="78">
        <v>36480</v>
      </c>
      <c r="AD3084" s="104">
        <v>2.0614699999999999</v>
      </c>
      <c r="AE3084" s="78">
        <v>35495</v>
      </c>
      <c r="AF3084" s="104">
        <v>7.4831500000000002</v>
      </c>
      <c r="AG3084" s="78">
        <v>-31388</v>
      </c>
      <c r="AH3084" s="104">
        <v>-1.5322199999999999</v>
      </c>
      <c r="AI3084" s="78">
        <v>7490</v>
      </c>
      <c r="AJ3084" s="104">
        <v>-3.51674</v>
      </c>
      <c r="AK3084" s="78">
        <v>15000</v>
      </c>
      <c r="AL3084" s="78">
        <v>14000</v>
      </c>
      <c r="AM3084" s="8">
        <v>14500</v>
      </c>
      <c r="AN3084" s="78">
        <v>253</v>
      </c>
      <c r="AO3084" s="78">
        <v>19400</v>
      </c>
      <c r="AP3084" s="78">
        <v>13000</v>
      </c>
      <c r="AQ3084" s="78">
        <v>14300</v>
      </c>
      <c r="AR3084" s="78">
        <v>795</v>
      </c>
      <c r="AS3084" s="78">
        <v>15000</v>
      </c>
      <c r="AT3084" s="78">
        <v>14000</v>
      </c>
      <c r="AU3084" s="78">
        <v>14500</v>
      </c>
      <c r="AV3084" s="78">
        <v>253</v>
      </c>
      <c r="AW3084" s="77">
        <v>25.02</v>
      </c>
      <c r="AX3084" s="144">
        <f t="shared" si="330"/>
        <v>0.65</v>
      </c>
      <c r="AY3084" s="144">
        <f t="shared" si="331"/>
        <v>0.79</v>
      </c>
      <c r="AZ3084" s="144">
        <f t="shared" si="332"/>
        <v>0.86</v>
      </c>
      <c r="BA3084" s="54">
        <f t="shared" si="333"/>
        <v>30.518839964193244</v>
      </c>
      <c r="BB3084" s="54">
        <f t="shared" si="334"/>
        <v>19.69116003580675</v>
      </c>
    </row>
    <row r="3085" spans="1:54" x14ac:dyDescent="0.25">
      <c r="A3085" s="3">
        <v>44760</v>
      </c>
      <c r="B3085" s="77">
        <v>14719.64</v>
      </c>
      <c r="C3085" s="77">
        <v>2299.1265899999999</v>
      </c>
      <c r="D3085" s="77">
        <v>-4.6747000000000005</v>
      </c>
      <c r="E3085" s="77">
        <f t="shared" si="329"/>
        <v>-743.16590000000008</v>
      </c>
      <c r="F3085" s="77">
        <v>23.003899999999998</v>
      </c>
      <c r="G3085" s="77">
        <v>9.1334</v>
      </c>
      <c r="H3085">
        <v>0</v>
      </c>
      <c r="I3085" s="78">
        <v>14650</v>
      </c>
      <c r="J3085">
        <v>202207</v>
      </c>
      <c r="K3085" s="78">
        <v>14650</v>
      </c>
      <c r="L3085" s="77">
        <f t="shared" si="335"/>
        <v>-69.639999999999418</v>
      </c>
      <c r="M3085" s="78">
        <v>774</v>
      </c>
      <c r="N3085" s="78">
        <v>21.049759999999999</v>
      </c>
      <c r="O3085" s="78">
        <v>1258</v>
      </c>
      <c r="P3085" s="78">
        <v>9.2463099999999994</v>
      </c>
      <c r="Q3085" s="144">
        <v>1088.5</v>
      </c>
      <c r="R3085" s="78">
        <v>-4838</v>
      </c>
      <c r="S3085" s="78">
        <v>3465</v>
      </c>
      <c r="T3085" s="78">
        <v>-6471</v>
      </c>
      <c r="U3085" s="78">
        <v>59429</v>
      </c>
      <c r="V3085" s="219">
        <v>0.10888623399350486</v>
      </c>
      <c r="W3085" s="78">
        <v>-12219</v>
      </c>
      <c r="X3085" s="78">
        <v>-12055</v>
      </c>
      <c r="Y3085" s="78">
        <v>-11895</v>
      </c>
      <c r="Z3085" s="78">
        <v>-8030</v>
      </c>
      <c r="AA3085" s="78">
        <v>116.97</v>
      </c>
      <c r="AB3085" s="78">
        <v>83.95</v>
      </c>
      <c r="AC3085" s="78">
        <v>37108</v>
      </c>
      <c r="AD3085" s="104">
        <v>2.66669</v>
      </c>
      <c r="AE3085" s="78">
        <v>35776</v>
      </c>
      <c r="AF3085" s="104">
        <v>6.36904</v>
      </c>
      <c r="AG3085" s="78">
        <v>-36492</v>
      </c>
      <c r="AH3085" s="104">
        <v>-2.1245799999999999</v>
      </c>
      <c r="AI3085" s="78">
        <v>11735</v>
      </c>
      <c r="AJ3085" s="104">
        <v>-3.18343</v>
      </c>
      <c r="AK3085" s="78">
        <v>15000</v>
      </c>
      <c r="AL3085" s="78">
        <v>14000</v>
      </c>
      <c r="AM3085" s="8">
        <v>14650</v>
      </c>
      <c r="AN3085" s="78">
        <v>183</v>
      </c>
      <c r="AO3085" s="78">
        <v>19400</v>
      </c>
      <c r="AP3085" s="78">
        <v>13000</v>
      </c>
      <c r="AQ3085" s="78">
        <v>14500</v>
      </c>
      <c r="AR3085" s="78">
        <v>736</v>
      </c>
      <c r="AS3085" s="78">
        <v>15000</v>
      </c>
      <c r="AT3085" s="78">
        <v>14000</v>
      </c>
      <c r="AU3085" s="78">
        <v>14650</v>
      </c>
      <c r="AV3085" s="78">
        <v>183</v>
      </c>
      <c r="AW3085" s="77">
        <v>24.07</v>
      </c>
      <c r="AX3085" s="144">
        <f t="shared" si="330"/>
        <v>0.57999999999999996</v>
      </c>
      <c r="AY3085" s="144">
        <f t="shared" si="331"/>
        <v>0.73</v>
      </c>
      <c r="AZ3085" s="144">
        <f t="shared" si="332"/>
        <v>0.81</v>
      </c>
      <c r="BA3085" s="54">
        <f t="shared" si="333"/>
        <v>30.494479042504175</v>
      </c>
      <c r="BB3085" s="54">
        <f t="shared" si="334"/>
        <v>19.849520957495812</v>
      </c>
    </row>
    <row r="3086" spans="1:54" x14ac:dyDescent="0.25">
      <c r="A3086" s="3">
        <v>44761</v>
      </c>
      <c r="B3086" s="77">
        <v>14694.08</v>
      </c>
      <c r="C3086" s="77">
        <v>1993.1204700000001</v>
      </c>
      <c r="D3086" s="77">
        <v>-22.420100000000001</v>
      </c>
      <c r="E3086" s="77">
        <f t="shared" si="329"/>
        <v>-946.33640000000025</v>
      </c>
      <c r="F3086" s="77">
        <v>0.85199999999999998</v>
      </c>
      <c r="G3086" s="77">
        <v>2.9683999999999999</v>
      </c>
      <c r="H3086">
        <v>0</v>
      </c>
      <c r="I3086" s="78">
        <v>14678</v>
      </c>
      <c r="J3086">
        <v>202207</v>
      </c>
      <c r="K3086" s="78">
        <v>14678</v>
      </c>
      <c r="L3086" s="77">
        <f t="shared" si="335"/>
        <v>-16.079999999999927</v>
      </c>
      <c r="M3086" s="78">
        <v>3552</v>
      </c>
      <c r="N3086" s="78">
        <v>102.16843</v>
      </c>
      <c r="O3086" s="78">
        <v>2721</v>
      </c>
      <c r="P3086" s="78">
        <v>20.104959999999998</v>
      </c>
      <c r="Q3086" s="144">
        <v>4232.25</v>
      </c>
      <c r="R3086" s="78">
        <v>-5005</v>
      </c>
      <c r="S3086" s="78">
        <v>1537</v>
      </c>
      <c r="T3086" s="78">
        <v>-5215</v>
      </c>
      <c r="U3086" s="78">
        <v>61033</v>
      </c>
      <c r="V3086" s="219">
        <v>8.5445578621401536E-2</v>
      </c>
      <c r="W3086" s="78">
        <v>-11617</v>
      </c>
      <c r="X3086" s="78">
        <v>-10875</v>
      </c>
      <c r="Y3086" s="78">
        <v>-10298</v>
      </c>
      <c r="Z3086" s="78">
        <v>-5853</v>
      </c>
      <c r="AA3086" s="78">
        <v>98.49</v>
      </c>
      <c r="AB3086" s="78">
        <v>85.8</v>
      </c>
      <c r="AC3086" s="78">
        <v>37430</v>
      </c>
      <c r="AD3086" s="104">
        <v>2.45581</v>
      </c>
      <c r="AE3086" s="78">
        <v>39014</v>
      </c>
      <c r="AF3086" s="104">
        <v>6.3436500000000002</v>
      </c>
      <c r="AG3086" s="78">
        <v>-35812</v>
      </c>
      <c r="AH3086" s="104">
        <v>-1.64025</v>
      </c>
      <c r="AI3086" s="78">
        <v>5233</v>
      </c>
      <c r="AJ3086" s="104">
        <v>-3.6207600000000002</v>
      </c>
      <c r="AK3086" s="78">
        <v>14900</v>
      </c>
      <c r="AL3086" s="78">
        <v>14400</v>
      </c>
      <c r="AM3086" s="8">
        <v>14700</v>
      </c>
      <c r="AN3086" s="78">
        <v>120</v>
      </c>
      <c r="AO3086" s="78">
        <v>19400</v>
      </c>
      <c r="AP3086" s="78">
        <v>13000</v>
      </c>
      <c r="AQ3086" s="78">
        <v>14500</v>
      </c>
      <c r="AR3086" s="78">
        <v>717</v>
      </c>
      <c r="AS3086" s="78">
        <v>14900</v>
      </c>
      <c r="AT3086" s="78">
        <v>14400</v>
      </c>
      <c r="AU3086" s="78">
        <v>14700</v>
      </c>
      <c r="AV3086" s="78">
        <v>120</v>
      </c>
      <c r="AW3086" s="77">
        <v>23.54</v>
      </c>
      <c r="AX3086" s="144">
        <f t="shared" si="330"/>
        <v>0.55000000000000004</v>
      </c>
      <c r="AY3086" s="144">
        <f t="shared" si="331"/>
        <v>0.71</v>
      </c>
      <c r="AZ3086" s="144">
        <f t="shared" si="332"/>
        <v>0.76</v>
      </c>
      <c r="BA3086" s="54">
        <f t="shared" si="333"/>
        <v>30.290396802216463</v>
      </c>
      <c r="BB3086" s="54">
        <f t="shared" si="334"/>
        <v>20.325603197783536</v>
      </c>
    </row>
    <row r="3087" spans="1:54" x14ac:dyDescent="0.25">
      <c r="A3087" s="3">
        <v>44762</v>
      </c>
      <c r="B3087" s="77">
        <v>14733.22</v>
      </c>
      <c r="C3087" s="77">
        <v>2592.38996</v>
      </c>
      <c r="D3087" s="77">
        <v>-34.535899999999998</v>
      </c>
      <c r="E3087" s="77">
        <f t="shared" si="329"/>
        <v>-757.07390000000009</v>
      </c>
      <c r="F3087" s="77">
        <v>12.425699999999999</v>
      </c>
      <c r="G3087" s="77">
        <v>0.68049999999999999</v>
      </c>
      <c r="H3087" t="s">
        <v>2095</v>
      </c>
      <c r="I3087" s="78">
        <v>14712</v>
      </c>
      <c r="J3087">
        <v>202208</v>
      </c>
      <c r="K3087" s="78">
        <v>14616</v>
      </c>
      <c r="L3087" s="77">
        <f t="shared" si="335"/>
        <v>-117.21999999999935</v>
      </c>
      <c r="M3087" s="78">
        <v>5227</v>
      </c>
      <c r="N3087" s="78">
        <v>153.24090000000001</v>
      </c>
      <c r="O3087" s="78">
        <v>-3889</v>
      </c>
      <c r="P3087" s="78">
        <v>-28.438780000000001</v>
      </c>
      <c r="Q3087" s="144">
        <v>4254.75</v>
      </c>
      <c r="R3087" s="78">
        <v>-4909</v>
      </c>
      <c r="S3087" s="78">
        <v>1</v>
      </c>
      <c r="T3087" s="78">
        <v>-5356</v>
      </c>
      <c r="U3087" s="78">
        <v>35661</v>
      </c>
      <c r="V3087" s="219">
        <v>0.15019208659319705</v>
      </c>
      <c r="W3087" s="78">
        <v>-8899</v>
      </c>
      <c r="X3087" s="78">
        <v>-2449</v>
      </c>
      <c r="Y3087" s="78">
        <v>-7580</v>
      </c>
      <c r="Z3087" s="78">
        <v>-3352</v>
      </c>
      <c r="AA3087" s="78">
        <v>96.4</v>
      </c>
      <c r="AB3087" s="78">
        <v>57.28</v>
      </c>
      <c r="AC3087" s="78">
        <v>14248</v>
      </c>
      <c r="AD3087" s="104">
        <v>1.86619</v>
      </c>
      <c r="AE3087" s="78">
        <v>13233</v>
      </c>
      <c r="AF3087" s="104">
        <v>4.1701800000000002</v>
      </c>
      <c r="AG3087" s="78">
        <v>-18789</v>
      </c>
      <c r="AH3087" s="104">
        <v>-1.41872</v>
      </c>
      <c r="AI3087" s="78">
        <v>4843</v>
      </c>
      <c r="AJ3087" s="104">
        <v>-2.58358</v>
      </c>
      <c r="AK3087" s="78">
        <v>15100</v>
      </c>
      <c r="AL3087" s="78">
        <v>13000</v>
      </c>
      <c r="AM3087" s="8">
        <v>14600</v>
      </c>
      <c r="AN3087" s="78">
        <v>686</v>
      </c>
      <c r="AO3087" s="78">
        <v>22400</v>
      </c>
      <c r="AP3087" s="78">
        <v>15000</v>
      </c>
      <c r="AQ3087" s="78">
        <v>14500</v>
      </c>
      <c r="AR3087" s="78">
        <v>1050</v>
      </c>
      <c r="AS3087" s="78">
        <v>15200</v>
      </c>
      <c r="AT3087" s="78">
        <v>14200</v>
      </c>
      <c r="AU3087" s="78">
        <v>14750</v>
      </c>
      <c r="AV3087" s="78">
        <v>328</v>
      </c>
      <c r="AW3087" s="77">
        <v>22.99</v>
      </c>
      <c r="AX3087" s="144">
        <f t="shared" si="330"/>
        <v>0.48</v>
      </c>
      <c r="AY3087" s="144">
        <f t="shared" si="331"/>
        <v>0.65</v>
      </c>
      <c r="AZ3087" s="144">
        <f t="shared" si="332"/>
        <v>0.71</v>
      </c>
      <c r="BA3087" s="54">
        <f t="shared" si="333"/>
        <v>30.244508596519484</v>
      </c>
      <c r="BB3087" s="54">
        <f t="shared" si="334"/>
        <v>20.442491403480513</v>
      </c>
    </row>
    <row r="3088" spans="1:54" x14ac:dyDescent="0.25">
      <c r="A3088" s="3">
        <v>44763</v>
      </c>
      <c r="B3088" s="77">
        <v>14937.7</v>
      </c>
      <c r="C3088" s="77">
        <v>2388.3620900000001</v>
      </c>
      <c r="D3088" s="77">
        <v>115.61920000000001</v>
      </c>
      <c r="E3088" s="77">
        <f t="shared" si="329"/>
        <v>-564.48340000000007</v>
      </c>
      <c r="F3088" s="77">
        <v>4.9835000000000003</v>
      </c>
      <c r="G3088" s="77">
        <v>15.711500000000001</v>
      </c>
      <c r="H3088">
        <v>0</v>
      </c>
      <c r="I3088" s="78">
        <v>14748</v>
      </c>
      <c r="J3088">
        <v>202208</v>
      </c>
      <c r="K3088" s="78">
        <v>14748</v>
      </c>
      <c r="L3088" s="77">
        <f t="shared" si="335"/>
        <v>-189.70000000000073</v>
      </c>
      <c r="M3088" s="78">
        <v>6759</v>
      </c>
      <c r="N3088" s="78">
        <v>199.84673000000001</v>
      </c>
      <c r="O3088" s="78">
        <v>-767</v>
      </c>
      <c r="P3088" s="78">
        <v>-5.6795299999999997</v>
      </c>
      <c r="Q3088" s="144">
        <v>6567.25</v>
      </c>
      <c r="R3088" s="78">
        <v>-4461</v>
      </c>
      <c r="S3088" s="78">
        <v>951</v>
      </c>
      <c r="T3088" s="78">
        <v>376</v>
      </c>
      <c r="U3088" s="78">
        <v>44036</v>
      </c>
      <c r="V3088" s="219">
        <v>-8.5384685257516579E-3</v>
      </c>
      <c r="W3088" s="78">
        <v>-7686</v>
      </c>
      <c r="X3088" s="78">
        <v>-4415</v>
      </c>
      <c r="Y3088" s="78">
        <v>-6021</v>
      </c>
      <c r="Z3088" s="78">
        <v>-2519</v>
      </c>
      <c r="AA3088" s="78">
        <v>99.84</v>
      </c>
      <c r="AB3088" s="78">
        <v>80.81</v>
      </c>
      <c r="AC3088" s="78">
        <v>15421</v>
      </c>
      <c r="AD3088" s="104">
        <v>1.9425300000000001</v>
      </c>
      <c r="AE3088" s="78">
        <v>12845</v>
      </c>
      <c r="AF3088" s="104">
        <v>3.68547</v>
      </c>
      <c r="AG3088" s="78">
        <v>-10298</v>
      </c>
      <c r="AH3088" s="104">
        <v>-1.46421</v>
      </c>
      <c r="AI3088" s="78">
        <v>18249</v>
      </c>
      <c r="AJ3088" s="104">
        <v>-2.0976900000000001</v>
      </c>
      <c r="AK3088" s="78">
        <v>15200</v>
      </c>
      <c r="AL3088" s="78">
        <v>14200</v>
      </c>
      <c r="AM3088" s="8">
        <v>14700</v>
      </c>
      <c r="AN3088" s="78">
        <v>638</v>
      </c>
      <c r="AO3088" s="78">
        <v>22400</v>
      </c>
      <c r="AP3088" s="78">
        <v>15000</v>
      </c>
      <c r="AQ3088" s="78">
        <v>14700</v>
      </c>
      <c r="AR3088" s="78">
        <v>978</v>
      </c>
      <c r="AS3088" s="78">
        <v>15300</v>
      </c>
      <c r="AT3088" s="78">
        <v>14300</v>
      </c>
      <c r="AU3088" s="78">
        <v>14850</v>
      </c>
      <c r="AV3088" s="78">
        <v>259</v>
      </c>
      <c r="AW3088" s="77">
        <v>21.11</v>
      </c>
      <c r="AX3088" s="144">
        <f t="shared" si="330"/>
        <v>0.13</v>
      </c>
      <c r="AY3088" s="144">
        <f t="shared" si="331"/>
        <v>0.36</v>
      </c>
      <c r="AZ3088" s="144">
        <f t="shared" si="332"/>
        <v>0.47</v>
      </c>
      <c r="BA3088" s="54">
        <f t="shared" si="333"/>
        <v>30.407679005462992</v>
      </c>
      <c r="BB3088" s="54">
        <f t="shared" si="334"/>
        <v>20.087320994537006</v>
      </c>
    </row>
    <row r="3089" spans="1:54" x14ac:dyDescent="0.25">
      <c r="A3089" s="3">
        <v>44764</v>
      </c>
      <c r="B3089" s="77">
        <v>14949.36</v>
      </c>
      <c r="C3089" s="77">
        <v>2656.2460000000001</v>
      </c>
      <c r="D3089" s="77">
        <v>-40.260199999999998</v>
      </c>
      <c r="E3089" s="77">
        <f t="shared" si="329"/>
        <v>-576.33360000000016</v>
      </c>
      <c r="F3089" s="77">
        <v>8.9093</v>
      </c>
      <c r="G3089" s="77">
        <v>-22.962900000000001</v>
      </c>
      <c r="H3089">
        <v>0</v>
      </c>
      <c r="I3089" s="78">
        <v>14751</v>
      </c>
      <c r="J3089">
        <v>202208</v>
      </c>
      <c r="K3089" s="78">
        <v>14751</v>
      </c>
      <c r="L3089" s="77">
        <f t="shared" si="335"/>
        <v>-198.36000000000058</v>
      </c>
      <c r="M3089" s="78">
        <v>8675</v>
      </c>
      <c r="N3089" s="78">
        <v>256.44846999999999</v>
      </c>
      <c r="O3089" s="78">
        <v>-4253</v>
      </c>
      <c r="P3089" s="78">
        <v>-31.402989999999999</v>
      </c>
      <c r="Q3089" s="144">
        <v>7611.75</v>
      </c>
      <c r="R3089" s="78">
        <v>-4776</v>
      </c>
      <c r="S3089" s="78">
        <v>887</v>
      </c>
      <c r="T3089" s="78">
        <v>-2333</v>
      </c>
      <c r="U3089" s="78">
        <v>44288</v>
      </c>
      <c r="V3089" s="219">
        <v>5.2677926300578035E-2</v>
      </c>
      <c r="W3089" s="78">
        <v>-4857</v>
      </c>
      <c r="X3089" s="78">
        <v>-1731</v>
      </c>
      <c r="Y3089" s="78">
        <v>-3419</v>
      </c>
      <c r="Z3089" s="78">
        <v>1029</v>
      </c>
      <c r="AA3089" s="78">
        <v>97.59</v>
      </c>
      <c r="AB3089" s="78">
        <v>83.22</v>
      </c>
      <c r="AC3089" s="78">
        <v>18200</v>
      </c>
      <c r="AD3089" s="104">
        <v>1.8275999999999999</v>
      </c>
      <c r="AE3089" s="78">
        <v>12400</v>
      </c>
      <c r="AF3089" s="104">
        <v>3.4115700000000002</v>
      </c>
      <c r="AG3089" s="78">
        <v>-11666</v>
      </c>
      <c r="AH3089" s="104">
        <v>-1.34622</v>
      </c>
      <c r="AI3089" s="78">
        <v>15004</v>
      </c>
      <c r="AJ3089" s="104">
        <v>-1.94981</v>
      </c>
      <c r="AK3089" s="78">
        <v>15200</v>
      </c>
      <c r="AL3089" s="78">
        <v>14200</v>
      </c>
      <c r="AM3089" s="8">
        <v>14800</v>
      </c>
      <c r="AN3089" s="78">
        <v>612</v>
      </c>
      <c r="AO3089" s="78">
        <v>22400</v>
      </c>
      <c r="AP3089" s="78">
        <v>15000</v>
      </c>
      <c r="AQ3089" s="78">
        <v>14700</v>
      </c>
      <c r="AR3089" s="78">
        <v>956</v>
      </c>
      <c r="AS3089" s="78">
        <v>15200</v>
      </c>
      <c r="AT3089" s="78">
        <v>14300</v>
      </c>
      <c r="AU3089" s="78">
        <v>14850</v>
      </c>
      <c r="AV3089" s="78">
        <v>227</v>
      </c>
      <c r="AW3089" s="77">
        <v>21.26</v>
      </c>
      <c r="AX3089" s="144">
        <f t="shared" si="330"/>
        <v>0.13</v>
      </c>
      <c r="AY3089" s="144">
        <f t="shared" si="331"/>
        <v>0.4</v>
      </c>
      <c r="AZ3089" s="144">
        <f t="shared" si="332"/>
        <v>0.49</v>
      </c>
      <c r="BA3089" s="54">
        <f t="shared" si="333"/>
        <v>30.508350710212472</v>
      </c>
      <c r="BB3089" s="54">
        <f t="shared" si="334"/>
        <v>19.868649289787523</v>
      </c>
    </row>
    <row r="3090" spans="1:54" x14ac:dyDescent="0.25">
      <c r="A3090" s="3">
        <v>44767</v>
      </c>
      <c r="B3090" s="77">
        <v>14936.33</v>
      </c>
      <c r="C3090" s="77">
        <v>1855.0128299999999</v>
      </c>
      <c r="D3090" s="77">
        <v>-15.130999999999998</v>
      </c>
      <c r="E3090" s="77">
        <f t="shared" si="329"/>
        <v>-678.25120000000004</v>
      </c>
      <c r="F3090" s="77">
        <v>12.892300000000001</v>
      </c>
      <c r="G3090" s="77">
        <v>-4.0994999999999999</v>
      </c>
      <c r="H3090">
        <v>0</v>
      </c>
      <c r="I3090" s="78">
        <v>14794</v>
      </c>
      <c r="J3090">
        <v>202208</v>
      </c>
      <c r="K3090" s="78">
        <v>14794</v>
      </c>
      <c r="L3090" s="77">
        <f t="shared" si="335"/>
        <v>-142.32999999999993</v>
      </c>
      <c r="M3090" s="78">
        <v>10519</v>
      </c>
      <c r="N3090" s="78">
        <v>311.66439000000003</v>
      </c>
      <c r="O3090" s="78">
        <v>-238</v>
      </c>
      <c r="P3090" s="78">
        <v>-1.7896399999999999</v>
      </c>
      <c r="Q3090" s="144">
        <v>10459.5</v>
      </c>
      <c r="R3090" s="78">
        <v>-3699</v>
      </c>
      <c r="S3090" s="78">
        <v>-116</v>
      </c>
      <c r="T3090" s="78">
        <v>1346</v>
      </c>
      <c r="U3090" s="78">
        <v>48062</v>
      </c>
      <c r="V3090" s="219">
        <v>-2.8005492904997712E-2</v>
      </c>
      <c r="W3090" s="78">
        <v>-3080</v>
      </c>
      <c r="X3090" s="78">
        <v>2884</v>
      </c>
      <c r="Y3090" s="78">
        <v>-1523</v>
      </c>
      <c r="Z3090" s="78">
        <v>1985</v>
      </c>
      <c r="AA3090" s="78">
        <v>118.99</v>
      </c>
      <c r="AB3090" s="78">
        <v>90.63</v>
      </c>
      <c r="AC3090" s="78">
        <v>18465</v>
      </c>
      <c r="AD3090" s="104">
        <v>1.81606</v>
      </c>
      <c r="AE3090" s="78">
        <v>15008</v>
      </c>
      <c r="AF3090" s="104">
        <v>3.45241</v>
      </c>
      <c r="AG3090" s="78">
        <v>-5325</v>
      </c>
      <c r="AH3090" s="104">
        <v>-1.13991</v>
      </c>
      <c r="AI3090" s="78">
        <v>11507</v>
      </c>
      <c r="AJ3090" s="104">
        <v>-2.0081000000000002</v>
      </c>
      <c r="AK3090" s="78">
        <v>15200</v>
      </c>
      <c r="AL3090" s="78">
        <v>14200</v>
      </c>
      <c r="AM3090" s="8">
        <v>14800</v>
      </c>
      <c r="AN3090" s="78">
        <v>587</v>
      </c>
      <c r="AO3090" s="78">
        <v>22400</v>
      </c>
      <c r="AP3090" s="78">
        <v>15000</v>
      </c>
      <c r="AQ3090" s="78">
        <v>14700</v>
      </c>
      <c r="AR3090" s="78">
        <v>938</v>
      </c>
      <c r="AS3090" s="78">
        <v>15200</v>
      </c>
      <c r="AT3090" s="78">
        <v>14600</v>
      </c>
      <c r="AU3090" s="78">
        <v>14900</v>
      </c>
      <c r="AV3090" s="78">
        <v>166</v>
      </c>
      <c r="AW3090" s="77">
        <v>21.66</v>
      </c>
      <c r="AX3090" s="144">
        <f t="shared" si="330"/>
        <v>0.17</v>
      </c>
      <c r="AY3090" s="144">
        <f t="shared" si="331"/>
        <v>0.48</v>
      </c>
      <c r="AZ3090" s="144">
        <f t="shared" si="332"/>
        <v>0.56999999999999995</v>
      </c>
      <c r="BA3090" s="54">
        <f t="shared" si="333"/>
        <v>30.542051633686103</v>
      </c>
      <c r="BB3090" s="54">
        <f t="shared" si="334"/>
        <v>19.792948366313897</v>
      </c>
    </row>
    <row r="3091" spans="1:54" x14ac:dyDescent="0.25">
      <c r="A3091" s="3">
        <v>44768</v>
      </c>
      <c r="B3091" s="77">
        <v>14806.78</v>
      </c>
      <c r="C3091" s="77">
        <v>1868.9003600000001</v>
      </c>
      <c r="D3091" s="77">
        <v>-26.7376</v>
      </c>
      <c r="E3091" s="77">
        <f t="shared" si="329"/>
        <v>-605.14390000000003</v>
      </c>
      <c r="F3091" s="77">
        <v>10.1973</v>
      </c>
      <c r="G3091" s="77">
        <v>-26.388400000000001</v>
      </c>
      <c r="H3091">
        <v>0</v>
      </c>
      <c r="I3091" s="78">
        <v>14705</v>
      </c>
      <c r="J3091">
        <v>202208</v>
      </c>
      <c r="K3091" s="78">
        <v>14705</v>
      </c>
      <c r="L3091" s="77">
        <f t="shared" si="335"/>
        <v>-101.78000000000065</v>
      </c>
      <c r="M3091" s="78">
        <v>9354</v>
      </c>
      <c r="N3091" s="78">
        <v>275.55146999999999</v>
      </c>
      <c r="O3091" s="78">
        <v>-4568</v>
      </c>
      <c r="P3091" s="78">
        <v>-33.615169999999999</v>
      </c>
      <c r="Q3091" s="144">
        <v>8212</v>
      </c>
      <c r="R3091" s="78">
        <v>-4053</v>
      </c>
      <c r="S3091" s="78">
        <v>-896</v>
      </c>
      <c r="T3091" s="78">
        <v>-3296</v>
      </c>
      <c r="U3091" s="78">
        <v>47519</v>
      </c>
      <c r="V3091" s="219">
        <v>6.9361728992613475E-2</v>
      </c>
      <c r="W3091" s="78">
        <v>-4574</v>
      </c>
      <c r="X3091" s="78">
        <v>1715</v>
      </c>
      <c r="Y3091" s="78">
        <v>-3480</v>
      </c>
      <c r="Z3091" s="78">
        <v>180</v>
      </c>
      <c r="AA3091" s="78">
        <v>89.51</v>
      </c>
      <c r="AB3091" s="78">
        <v>81.900000000000006</v>
      </c>
      <c r="AC3091" s="78">
        <v>17550</v>
      </c>
      <c r="AD3091" s="104">
        <v>1.35887</v>
      </c>
      <c r="AE3091" s="78">
        <v>15584</v>
      </c>
      <c r="AF3091" s="104">
        <v>3.4676300000000002</v>
      </c>
      <c r="AG3091" s="78">
        <v>-11642</v>
      </c>
      <c r="AH3091" s="104">
        <v>-0.91515999999999997</v>
      </c>
      <c r="AI3091" s="78">
        <v>15346</v>
      </c>
      <c r="AJ3091" s="104">
        <v>-1.88628</v>
      </c>
      <c r="AK3091" s="78">
        <v>15200</v>
      </c>
      <c r="AL3091" s="78">
        <v>14200</v>
      </c>
      <c r="AM3091" s="8">
        <v>14700</v>
      </c>
      <c r="AN3091" s="78">
        <v>580</v>
      </c>
      <c r="AO3091" s="78">
        <v>22400</v>
      </c>
      <c r="AP3091" s="78">
        <v>15000</v>
      </c>
      <c r="AQ3091" s="78">
        <v>14600</v>
      </c>
      <c r="AR3091" s="78">
        <v>943</v>
      </c>
      <c r="AS3091" s="78">
        <v>15000</v>
      </c>
      <c r="AT3091" s="78">
        <v>14600</v>
      </c>
      <c r="AU3091" s="78">
        <v>14800</v>
      </c>
      <c r="AV3091" s="78">
        <v>114</v>
      </c>
      <c r="AW3091" s="77">
        <v>21.6</v>
      </c>
      <c r="AX3091" s="144">
        <f t="shared" si="330"/>
        <v>0.13</v>
      </c>
      <c r="AY3091" s="144">
        <f t="shared" si="331"/>
        <v>0.46</v>
      </c>
      <c r="AZ3091" s="144">
        <f t="shared" si="332"/>
        <v>0.55000000000000004</v>
      </c>
      <c r="BA3091" s="54">
        <f t="shared" si="333"/>
        <v>30.560717748544576</v>
      </c>
      <c r="BB3091" s="54">
        <f t="shared" si="334"/>
        <v>19.752282251455426</v>
      </c>
    </row>
    <row r="3092" spans="1:54" x14ac:dyDescent="0.25">
      <c r="A3092" s="3">
        <v>44769</v>
      </c>
      <c r="B3092" s="77">
        <v>14921.59</v>
      </c>
      <c r="C3092" s="77">
        <v>1878.2726</v>
      </c>
      <c r="D3092" s="77">
        <v>63.196099999999994</v>
      </c>
      <c r="E3092" s="77">
        <f t="shared" si="329"/>
        <v>-487.88460000000009</v>
      </c>
      <c r="F3092" s="77">
        <v>1.1879999999999999</v>
      </c>
      <c r="G3092" s="77">
        <v>-0.15890000000000001</v>
      </c>
      <c r="H3092" t="s">
        <v>2096</v>
      </c>
      <c r="I3092" s="78">
        <v>14794</v>
      </c>
      <c r="J3092">
        <v>202208</v>
      </c>
      <c r="K3092" s="78">
        <v>14794</v>
      </c>
      <c r="L3092" s="77">
        <f t="shared" si="335"/>
        <v>-127.59000000000015</v>
      </c>
      <c r="M3092" s="78">
        <v>8748</v>
      </c>
      <c r="N3092" s="78">
        <v>259.18419999999998</v>
      </c>
      <c r="O3092" s="78">
        <v>1798</v>
      </c>
      <c r="P3092" s="78">
        <v>13.287660000000001</v>
      </c>
      <c r="Q3092" s="144">
        <v>9197.5</v>
      </c>
      <c r="R3092" s="78">
        <v>-3887</v>
      </c>
      <c r="S3092" s="78">
        <v>-601</v>
      </c>
      <c r="T3092" s="78">
        <v>5276</v>
      </c>
      <c r="U3092" s="78">
        <v>48323</v>
      </c>
      <c r="V3092" s="219">
        <v>-0.10918196304037416</v>
      </c>
      <c r="W3092" s="78">
        <v>-4876</v>
      </c>
      <c r="X3092" s="78">
        <v>-1393</v>
      </c>
      <c r="Y3092" s="78">
        <v>-3093</v>
      </c>
      <c r="Z3092" s="78">
        <v>478</v>
      </c>
      <c r="AA3092" s="78">
        <v>87.31</v>
      </c>
      <c r="AB3092" s="78">
        <v>75.209999999999994</v>
      </c>
      <c r="AC3092" s="78">
        <v>14079</v>
      </c>
      <c r="AD3092" s="104">
        <v>1.34964</v>
      </c>
      <c r="AE3092" s="78">
        <v>12954</v>
      </c>
      <c r="AF3092" s="104">
        <v>3.18798</v>
      </c>
      <c r="AG3092" s="78">
        <v>-7846</v>
      </c>
      <c r="AH3092" s="104">
        <v>-0.85097999999999996</v>
      </c>
      <c r="AI3092" s="78">
        <v>17123</v>
      </c>
      <c r="AJ3092" s="104">
        <v>-1.8471900000000001</v>
      </c>
      <c r="AK3092" s="78">
        <v>15200</v>
      </c>
      <c r="AL3092" s="78">
        <v>14200</v>
      </c>
      <c r="AM3092" s="8">
        <v>14800</v>
      </c>
      <c r="AN3092" s="78">
        <v>546</v>
      </c>
      <c r="AO3092" s="78">
        <v>22400</v>
      </c>
      <c r="AP3092" s="78">
        <v>15000</v>
      </c>
      <c r="AQ3092" s="78">
        <v>14700</v>
      </c>
      <c r="AR3092" s="78">
        <v>906</v>
      </c>
      <c r="AS3092" s="78">
        <v>15200</v>
      </c>
      <c r="AT3092" s="78">
        <v>14200</v>
      </c>
      <c r="AU3092" s="78">
        <v>14850</v>
      </c>
      <c r="AV3092" s="78">
        <v>316</v>
      </c>
      <c r="AW3092" s="77">
        <v>21.56</v>
      </c>
      <c r="AX3092" s="144">
        <f t="shared" si="330"/>
        <v>0.13</v>
      </c>
      <c r="AY3092" s="144">
        <f t="shared" si="331"/>
        <v>0.44</v>
      </c>
      <c r="AZ3092" s="144">
        <f t="shared" si="332"/>
        <v>0.54</v>
      </c>
      <c r="BA3092" s="54">
        <f t="shared" si="333"/>
        <v>30.608151970677955</v>
      </c>
      <c r="BB3092" s="54">
        <f t="shared" si="334"/>
        <v>19.64284802932205</v>
      </c>
    </row>
    <row r="3093" spans="1:54" x14ac:dyDescent="0.25">
      <c r="A3093" s="3">
        <v>44770</v>
      </c>
      <c r="B3093" s="77">
        <v>14891.9</v>
      </c>
      <c r="C3093" s="77">
        <v>2226.0436500000001</v>
      </c>
      <c r="D3093" s="77">
        <v>-40.194299999999998</v>
      </c>
      <c r="E3093" s="77">
        <f t="shared" si="329"/>
        <v>-313.21379999999994</v>
      </c>
      <c r="F3093" s="77">
        <v>20.4438</v>
      </c>
      <c r="G3093" s="77">
        <v>-5.2729999999999997</v>
      </c>
      <c r="H3093">
        <v>0</v>
      </c>
      <c r="I3093" s="78">
        <v>14831</v>
      </c>
      <c r="J3093">
        <v>202208</v>
      </c>
      <c r="K3093" s="78">
        <v>14831</v>
      </c>
      <c r="L3093" s="77">
        <f t="shared" si="335"/>
        <v>-60.899999999999636</v>
      </c>
      <c r="M3093" s="78">
        <v>10107</v>
      </c>
      <c r="N3093" s="78">
        <v>300.23172</v>
      </c>
      <c r="O3093" s="78">
        <v>-2735</v>
      </c>
      <c r="P3093" s="78">
        <v>-20.300059999999998</v>
      </c>
      <c r="Q3093" s="144">
        <v>9423.25</v>
      </c>
      <c r="R3093" s="78">
        <v>-3648</v>
      </c>
      <c r="S3093" s="78">
        <v>-163</v>
      </c>
      <c r="T3093" s="78">
        <v>924</v>
      </c>
      <c r="U3093" s="78">
        <v>50419</v>
      </c>
      <c r="V3093" s="219">
        <v>-1.8326424562169024E-2</v>
      </c>
      <c r="W3093" s="78">
        <v>-3800</v>
      </c>
      <c r="X3093" s="78">
        <v>-192</v>
      </c>
      <c r="Y3093" s="78">
        <v>-1974</v>
      </c>
      <c r="Z3093" s="78">
        <v>1085</v>
      </c>
      <c r="AA3093" s="78">
        <v>86.67</v>
      </c>
      <c r="AB3093" s="78">
        <v>81.819999999999993</v>
      </c>
      <c r="AC3093" s="78">
        <v>17389</v>
      </c>
      <c r="AD3093" s="104">
        <v>1.4423600000000001</v>
      </c>
      <c r="AE3093" s="78">
        <v>12979</v>
      </c>
      <c r="AF3093" s="104">
        <v>3.0811700000000002</v>
      </c>
      <c r="AG3093" s="78">
        <v>-5543</v>
      </c>
      <c r="AH3093" s="104">
        <v>-0.89631000000000005</v>
      </c>
      <c r="AI3093" s="78">
        <v>22846</v>
      </c>
      <c r="AJ3093" s="104">
        <v>-1.8270299999999999</v>
      </c>
      <c r="AK3093" s="78">
        <v>15200</v>
      </c>
      <c r="AL3093" s="78">
        <v>14000</v>
      </c>
      <c r="AM3093" s="8">
        <v>14800</v>
      </c>
      <c r="AN3093" s="78">
        <v>532</v>
      </c>
      <c r="AO3093" s="78">
        <v>22400</v>
      </c>
      <c r="AP3093" s="78">
        <v>15000</v>
      </c>
      <c r="AQ3093" s="78">
        <v>14800</v>
      </c>
      <c r="AR3093" s="78">
        <v>882</v>
      </c>
      <c r="AS3093" s="78">
        <v>15300</v>
      </c>
      <c r="AT3093" s="78">
        <v>14300</v>
      </c>
      <c r="AU3093" s="78">
        <v>14900</v>
      </c>
      <c r="AV3093" s="78">
        <v>262</v>
      </c>
      <c r="AW3093" s="77">
        <v>20.87</v>
      </c>
      <c r="AX3093" s="144">
        <f t="shared" si="330"/>
        <v>0.03</v>
      </c>
      <c r="AY3093" s="144">
        <f t="shared" si="331"/>
        <v>0.26</v>
      </c>
      <c r="AZ3093" s="144">
        <f t="shared" si="332"/>
        <v>0.41</v>
      </c>
      <c r="BA3093" s="54">
        <f t="shared" si="333"/>
        <v>30.749020591722633</v>
      </c>
      <c r="BB3093" s="54">
        <f t="shared" si="334"/>
        <v>19.15197940827737</v>
      </c>
    </row>
    <row r="3094" spans="1:54" x14ac:dyDescent="0.25">
      <c r="A3094" s="3">
        <v>44771</v>
      </c>
      <c r="B3094" s="77">
        <v>15000.07</v>
      </c>
      <c r="C3094" s="77">
        <v>2274.1374799999999</v>
      </c>
      <c r="D3094" s="77">
        <v>135.64590000000001</v>
      </c>
      <c r="E3094" s="77">
        <f t="shared" si="329"/>
        <v>-58.898299999999978</v>
      </c>
      <c r="F3094" s="77">
        <v>16.107500000000002</v>
      </c>
      <c r="G3094" s="77">
        <v>-5.5387000000000004</v>
      </c>
      <c r="H3094">
        <v>0</v>
      </c>
      <c r="I3094" s="78">
        <v>14938</v>
      </c>
      <c r="J3094">
        <v>202208</v>
      </c>
      <c r="K3094" s="78">
        <v>14938</v>
      </c>
      <c r="L3094" s="77">
        <f t="shared" si="335"/>
        <v>-62.069999999999709</v>
      </c>
      <c r="M3094" s="78">
        <v>8968</v>
      </c>
      <c r="N3094" s="78">
        <v>268.36633</v>
      </c>
      <c r="O3094" s="78">
        <v>1337</v>
      </c>
      <c r="P3094" s="78">
        <v>9.9668799999999997</v>
      </c>
      <c r="Q3094" s="144">
        <v>9302.25</v>
      </c>
      <c r="R3094" s="78">
        <v>-3295</v>
      </c>
      <c r="S3094" s="78">
        <v>-165</v>
      </c>
      <c r="T3094" s="78">
        <v>4438</v>
      </c>
      <c r="U3094" s="78">
        <v>50562</v>
      </c>
      <c r="V3094" s="219">
        <v>-8.7773426684071038E-2</v>
      </c>
      <c r="W3094" s="78">
        <v>-2807</v>
      </c>
      <c r="X3094" s="78">
        <v>656</v>
      </c>
      <c r="Y3094" s="78">
        <v>-713</v>
      </c>
      <c r="Z3094" s="78">
        <v>2480</v>
      </c>
      <c r="AA3094" s="78">
        <v>106.06</v>
      </c>
      <c r="AB3094" s="78">
        <v>89.29</v>
      </c>
      <c r="AC3094" s="78">
        <v>19995</v>
      </c>
      <c r="AD3094" s="104">
        <v>1.6177600000000001</v>
      </c>
      <c r="AE3094" s="78">
        <v>17387</v>
      </c>
      <c r="AF3094" s="104">
        <v>3.0575999999999999</v>
      </c>
      <c r="AG3094" s="78">
        <v>-2677</v>
      </c>
      <c r="AH3094" s="104">
        <v>-1.0419700000000001</v>
      </c>
      <c r="AI3094" s="78">
        <v>17727</v>
      </c>
      <c r="AJ3094" s="104">
        <v>-1.9545699999999999</v>
      </c>
      <c r="AK3094" s="78">
        <v>15200</v>
      </c>
      <c r="AL3094" s="78">
        <v>14000</v>
      </c>
      <c r="AM3094" s="8">
        <v>14900</v>
      </c>
      <c r="AN3094" s="78">
        <v>485</v>
      </c>
      <c r="AO3094" s="78">
        <v>22400</v>
      </c>
      <c r="AP3094" s="78">
        <v>15000</v>
      </c>
      <c r="AQ3094" s="78">
        <v>14900</v>
      </c>
      <c r="AR3094" s="78">
        <v>843</v>
      </c>
      <c r="AS3094" s="78">
        <v>15300</v>
      </c>
      <c r="AT3094" s="78">
        <v>14600</v>
      </c>
      <c r="AU3094" s="78">
        <v>15000</v>
      </c>
      <c r="AV3094" s="78">
        <v>204</v>
      </c>
      <c r="AW3094" s="77">
        <v>19.899999999999999</v>
      </c>
      <c r="AX3094" s="144">
        <f t="shared" si="330"/>
        <v>0</v>
      </c>
      <c r="AY3094" s="144">
        <f t="shared" si="331"/>
        <v>0.2</v>
      </c>
      <c r="AZ3094" s="144">
        <f t="shared" si="332"/>
        <v>0.3</v>
      </c>
      <c r="BA3094" s="54">
        <f t="shared" si="333"/>
        <v>30.724255127750226</v>
      </c>
      <c r="BB3094" s="54">
        <f t="shared" si="334"/>
        <v>18.465744872249779</v>
      </c>
    </row>
    <row r="3095" spans="1:54" x14ac:dyDescent="0.25">
      <c r="A3095" s="3">
        <v>44774</v>
      </c>
      <c r="B3095" s="77">
        <v>14981.69</v>
      </c>
      <c r="C3095" s="77">
        <v>1816.4124300000001</v>
      </c>
      <c r="D3095" s="77">
        <v>-67.115299999999991</v>
      </c>
      <c r="E3095" s="77">
        <f t="shared" si="329"/>
        <v>-63.506899999999945</v>
      </c>
      <c r="F3095" s="77">
        <v>21.115400000000001</v>
      </c>
      <c r="G3095" s="77">
        <v>8.1050000000000004</v>
      </c>
      <c r="H3095">
        <v>0</v>
      </c>
      <c r="I3095" s="78">
        <v>14870</v>
      </c>
      <c r="J3095">
        <v>202208</v>
      </c>
      <c r="K3095" s="78">
        <v>14870</v>
      </c>
      <c r="L3095" s="77">
        <f t="shared" si="335"/>
        <v>-111.69000000000051</v>
      </c>
      <c r="M3095" s="78">
        <v>9497</v>
      </c>
      <c r="N3095" s="78">
        <v>282.75355999999999</v>
      </c>
      <c r="O3095" s="78">
        <v>-204</v>
      </c>
      <c r="P3095" s="78">
        <v>-1.5365</v>
      </c>
      <c r="Q3095" s="144">
        <v>9446</v>
      </c>
      <c r="R3095" s="78">
        <v>-4304</v>
      </c>
      <c r="S3095" s="78">
        <v>74</v>
      </c>
      <c r="T3095" s="78">
        <v>1783</v>
      </c>
      <c r="U3095" s="78">
        <v>49501</v>
      </c>
      <c r="V3095" s="219">
        <v>-3.6019474354053456E-2</v>
      </c>
      <c r="W3095" s="78">
        <v>-1171</v>
      </c>
      <c r="X3095" s="78">
        <v>2182</v>
      </c>
      <c r="Y3095" s="78">
        <v>443</v>
      </c>
      <c r="Z3095" s="78">
        <v>3188</v>
      </c>
      <c r="AA3095" s="78">
        <v>95.61</v>
      </c>
      <c r="AB3095" s="78">
        <v>87.84</v>
      </c>
      <c r="AC3095" s="78">
        <v>23939</v>
      </c>
      <c r="AD3095" s="104">
        <v>1.5283899999999999</v>
      </c>
      <c r="AE3095" s="78">
        <v>22369</v>
      </c>
      <c r="AF3095" s="104">
        <v>3.3430300000000002</v>
      </c>
      <c r="AG3095" s="78">
        <v>-1364</v>
      </c>
      <c r="AH3095" s="104">
        <v>-0.72236999999999996</v>
      </c>
      <c r="AI3095" s="78">
        <v>11344</v>
      </c>
      <c r="AJ3095" s="104">
        <v>-2.1722100000000002</v>
      </c>
      <c r="AK3095" s="78">
        <v>15200</v>
      </c>
      <c r="AL3095" s="78">
        <v>14000</v>
      </c>
      <c r="AM3095" s="8">
        <v>14900</v>
      </c>
      <c r="AN3095" s="78">
        <v>478</v>
      </c>
      <c r="AO3095" s="78">
        <v>22400</v>
      </c>
      <c r="AP3095" s="78">
        <v>14200</v>
      </c>
      <c r="AQ3095" s="78">
        <v>14800</v>
      </c>
      <c r="AR3095" s="78">
        <v>850</v>
      </c>
      <c r="AS3095" s="78">
        <v>15200</v>
      </c>
      <c r="AT3095" s="78">
        <v>14600</v>
      </c>
      <c r="AU3095" s="78">
        <v>14950</v>
      </c>
      <c r="AV3095" s="78">
        <v>158</v>
      </c>
      <c r="AW3095" s="77">
        <v>21.53</v>
      </c>
      <c r="AX3095" s="144">
        <f t="shared" si="330"/>
        <v>0.17</v>
      </c>
      <c r="AY3095" s="144">
        <f t="shared" si="331"/>
        <v>0.42</v>
      </c>
      <c r="AZ3095" s="144">
        <f t="shared" si="332"/>
        <v>0.55000000000000004</v>
      </c>
      <c r="BA3095" s="54">
        <f t="shared" si="333"/>
        <v>30.401852435287502</v>
      </c>
      <c r="BB3095" s="54">
        <f t="shared" si="334"/>
        <v>18.185147564712508</v>
      </c>
    </row>
    <row r="3096" spans="1:54" x14ac:dyDescent="0.25">
      <c r="A3096" s="3">
        <v>44775</v>
      </c>
      <c r="B3096" s="77">
        <v>14747.23</v>
      </c>
      <c r="C3096" s="77">
        <v>2191.0061900000001</v>
      </c>
      <c r="D3096" s="77">
        <v>-196.7567</v>
      </c>
      <c r="E3096" s="77">
        <f t="shared" ref="E3096:E3159" si="336">SUM(D3077:D3096)</f>
        <v>-259.52499999999998</v>
      </c>
      <c r="F3096" s="77">
        <v>13.463900000000001</v>
      </c>
      <c r="G3096" s="77">
        <v>-21.3462</v>
      </c>
      <c r="H3096">
        <v>0</v>
      </c>
      <c r="I3096" s="78">
        <v>14643</v>
      </c>
      <c r="J3096">
        <v>202208</v>
      </c>
      <c r="K3096" s="78">
        <v>14643</v>
      </c>
      <c r="L3096" s="77">
        <f t="shared" si="335"/>
        <v>-104.22999999999956</v>
      </c>
      <c r="M3096" s="78">
        <v>11717</v>
      </c>
      <c r="N3096" s="78">
        <v>343.48415999999997</v>
      </c>
      <c r="O3096" s="78">
        <v>-4909</v>
      </c>
      <c r="P3096" s="78">
        <v>-35.963340000000002</v>
      </c>
      <c r="Q3096" s="144">
        <v>10489.75</v>
      </c>
      <c r="R3096" s="78">
        <v>-4892</v>
      </c>
      <c r="S3096" s="78">
        <v>-1321</v>
      </c>
      <c r="T3096" s="78">
        <v>-4059</v>
      </c>
      <c r="U3096" s="78">
        <v>54063</v>
      </c>
      <c r="V3096" s="219">
        <v>7.5079074413184621E-2</v>
      </c>
      <c r="W3096" s="78">
        <v>-1115</v>
      </c>
      <c r="X3096" s="78">
        <v>2889</v>
      </c>
      <c r="Y3096" s="78">
        <v>987</v>
      </c>
      <c r="Z3096" s="78">
        <v>4616</v>
      </c>
      <c r="AA3096" s="78">
        <v>106.09</v>
      </c>
      <c r="AB3096" s="78">
        <v>81.150000000000006</v>
      </c>
      <c r="AC3096" s="78">
        <v>28933</v>
      </c>
      <c r="AD3096" s="104">
        <v>1.6259999999999999</v>
      </c>
      <c r="AE3096" s="78">
        <v>31280</v>
      </c>
      <c r="AF3096" s="104">
        <v>4.9183500000000002</v>
      </c>
      <c r="AG3096" s="78">
        <v>298</v>
      </c>
      <c r="AH3096" s="104">
        <v>-0.53566000000000003</v>
      </c>
      <c r="AI3096" s="78">
        <v>13431</v>
      </c>
      <c r="AJ3096" s="104">
        <v>-2.6415099999999998</v>
      </c>
      <c r="AK3096" s="78">
        <v>15200</v>
      </c>
      <c r="AL3096" s="78">
        <v>14600</v>
      </c>
      <c r="AM3096" s="8">
        <v>14600</v>
      </c>
      <c r="AN3096" s="78">
        <v>648</v>
      </c>
      <c r="AO3096" s="78">
        <v>22400</v>
      </c>
      <c r="AP3096" s="78">
        <v>14200</v>
      </c>
      <c r="AQ3096" s="78">
        <v>14600</v>
      </c>
      <c r="AR3096" s="78">
        <v>962</v>
      </c>
      <c r="AS3096" s="78">
        <v>15000</v>
      </c>
      <c r="AT3096" s="78">
        <v>14600</v>
      </c>
      <c r="AU3096" s="78">
        <v>14700</v>
      </c>
      <c r="AV3096" s="78">
        <v>193</v>
      </c>
      <c r="AW3096" s="77">
        <v>26.1</v>
      </c>
      <c r="AX3096" s="144">
        <f t="shared" si="330"/>
        <v>0.68</v>
      </c>
      <c r="AY3096" s="144">
        <f t="shared" si="331"/>
        <v>0.81</v>
      </c>
      <c r="AZ3096" s="144">
        <f t="shared" si="332"/>
        <v>0.9</v>
      </c>
      <c r="BA3096" s="54">
        <f t="shared" si="333"/>
        <v>30.258856409031321</v>
      </c>
      <c r="BB3096" s="54">
        <f t="shared" si="334"/>
        <v>18.220143590968686</v>
      </c>
    </row>
    <row r="3097" spans="1:54" x14ac:dyDescent="0.25">
      <c r="A3097" s="3">
        <v>44776</v>
      </c>
      <c r="B3097" s="77">
        <v>14777.02</v>
      </c>
      <c r="C3097" s="77">
        <v>1777.01243</v>
      </c>
      <c r="D3097" s="77">
        <v>-61.586599999999997</v>
      </c>
      <c r="E3097" s="77">
        <f t="shared" si="336"/>
        <v>-244.85479999999998</v>
      </c>
      <c r="F3097" s="77">
        <v>16.809899999999999</v>
      </c>
      <c r="G3097" s="77">
        <v>-17.937899999999999</v>
      </c>
      <c r="H3097" t="s">
        <v>2097</v>
      </c>
      <c r="I3097" s="78">
        <v>14669</v>
      </c>
      <c r="J3097">
        <v>202208</v>
      </c>
      <c r="K3097" s="78">
        <v>14669</v>
      </c>
      <c r="L3097" s="77">
        <f t="shared" si="335"/>
        <v>-108.02000000000044</v>
      </c>
      <c r="M3097" s="78">
        <v>11770</v>
      </c>
      <c r="N3097" s="78">
        <v>345.67246</v>
      </c>
      <c r="O3097" s="78">
        <v>-2675</v>
      </c>
      <c r="P3097" s="78">
        <v>-19.630780000000001</v>
      </c>
      <c r="Q3097" s="144">
        <v>11101.25</v>
      </c>
      <c r="R3097" s="78">
        <v>-5027</v>
      </c>
      <c r="S3097" s="78">
        <v>-927</v>
      </c>
      <c r="T3097" s="78">
        <v>-1496</v>
      </c>
      <c r="U3097" s="78">
        <v>54619</v>
      </c>
      <c r="V3097" s="219">
        <v>2.7389736172394222E-2</v>
      </c>
      <c r="W3097" s="78">
        <v>-2875</v>
      </c>
      <c r="X3097" s="78">
        <v>-1802</v>
      </c>
      <c r="Y3097" s="78">
        <v>1165</v>
      </c>
      <c r="Z3097" s="78">
        <v>2237</v>
      </c>
      <c r="AA3097" s="78">
        <v>99.36</v>
      </c>
      <c r="AB3097" s="78">
        <v>82.51</v>
      </c>
      <c r="AC3097" s="78">
        <v>18925</v>
      </c>
      <c r="AD3097" s="104">
        <v>1.39394</v>
      </c>
      <c r="AE3097" s="78">
        <v>26290</v>
      </c>
      <c r="AF3097" s="104">
        <v>4.3564600000000002</v>
      </c>
      <c r="AG3097" s="78">
        <v>4548</v>
      </c>
      <c r="AH3097" s="104">
        <v>-9.2649999999999996E-2</v>
      </c>
      <c r="AI3097" s="78">
        <v>1720</v>
      </c>
      <c r="AJ3097" s="104">
        <v>-2.9910899999999998</v>
      </c>
      <c r="AK3097" s="78">
        <v>15500</v>
      </c>
      <c r="AL3097" s="78">
        <v>14500</v>
      </c>
      <c r="AM3097" s="8">
        <v>14700</v>
      </c>
      <c r="AN3097" s="78">
        <v>546</v>
      </c>
      <c r="AO3097" s="78">
        <v>22400</v>
      </c>
      <c r="AP3097" s="78">
        <v>14200</v>
      </c>
      <c r="AQ3097" s="78">
        <v>14600</v>
      </c>
      <c r="AR3097" s="78">
        <v>942</v>
      </c>
      <c r="AS3097" s="78">
        <v>15200</v>
      </c>
      <c r="AT3097" s="78">
        <v>13200</v>
      </c>
      <c r="AU3097" s="78">
        <v>14700</v>
      </c>
      <c r="AV3097" s="78">
        <v>345</v>
      </c>
      <c r="AW3097" s="77">
        <v>24.45</v>
      </c>
      <c r="AX3097" s="144">
        <f t="shared" si="330"/>
        <v>0.57999999999999996</v>
      </c>
      <c r="AY3097" s="144">
        <f t="shared" si="331"/>
        <v>0.75</v>
      </c>
      <c r="AZ3097" s="144">
        <f t="shared" si="332"/>
        <v>0.85</v>
      </c>
      <c r="BA3097" s="54">
        <f t="shared" si="333"/>
        <v>29.50358626512309</v>
      </c>
      <c r="BB3097" s="54">
        <f t="shared" si="334"/>
        <v>18.480413734876919</v>
      </c>
    </row>
    <row r="3098" spans="1:54" x14ac:dyDescent="0.25">
      <c r="A3098" s="3">
        <v>44777</v>
      </c>
      <c r="B3098" s="77">
        <v>14702.2</v>
      </c>
      <c r="C3098" s="77">
        <v>1976.5857699999999</v>
      </c>
      <c r="D3098" s="77">
        <v>-41.697899999999997</v>
      </c>
      <c r="E3098" s="77">
        <f t="shared" si="336"/>
        <v>-446.36979999999994</v>
      </c>
      <c r="F3098" s="77">
        <v>12.465</v>
      </c>
      <c r="G3098" s="77">
        <v>-18.490300000000001</v>
      </c>
      <c r="H3098">
        <v>0</v>
      </c>
      <c r="I3098" s="78">
        <v>14658</v>
      </c>
      <c r="J3098">
        <v>202208</v>
      </c>
      <c r="K3098" s="78">
        <v>14658</v>
      </c>
      <c r="L3098" s="77">
        <f t="shared" si="335"/>
        <v>-44.200000000000728</v>
      </c>
      <c r="M3098" s="78">
        <v>12201</v>
      </c>
      <c r="N3098" s="78">
        <v>357.87365999999997</v>
      </c>
      <c r="O3098" s="78">
        <v>1071</v>
      </c>
      <c r="P3098" s="78">
        <v>7.8405899999999997</v>
      </c>
      <c r="Q3098" s="144">
        <v>12468.75</v>
      </c>
      <c r="R3098" s="78">
        <v>-5193</v>
      </c>
      <c r="S3098" s="78">
        <v>-668</v>
      </c>
      <c r="T3098" s="78">
        <v>1959</v>
      </c>
      <c r="U3098" s="78">
        <v>52751</v>
      </c>
      <c r="V3098" s="219">
        <v>-3.7136736744327124E-2</v>
      </c>
      <c r="W3098" s="78">
        <v>-1619</v>
      </c>
      <c r="X3098" s="78">
        <v>-1387</v>
      </c>
      <c r="Y3098" s="78">
        <v>864</v>
      </c>
      <c r="Z3098" s="78">
        <v>3375</v>
      </c>
      <c r="AA3098" s="78">
        <v>94.28</v>
      </c>
      <c r="AB3098" s="78">
        <v>85.05</v>
      </c>
      <c r="AC3098" s="78">
        <v>16947</v>
      </c>
      <c r="AD3098" s="104">
        <v>0.97658</v>
      </c>
      <c r="AE3098" s="78">
        <v>25961</v>
      </c>
      <c r="AF3098" s="104">
        <v>4.08066</v>
      </c>
      <c r="AG3098" s="78">
        <v>4180</v>
      </c>
      <c r="AH3098" s="104">
        <v>0.39623000000000003</v>
      </c>
      <c r="AI3098" s="78">
        <v>2248</v>
      </c>
      <c r="AJ3098" s="104">
        <v>-2.9631599999999998</v>
      </c>
      <c r="AK3098" s="78">
        <v>15200</v>
      </c>
      <c r="AL3098" s="78">
        <v>14000</v>
      </c>
      <c r="AM3098" s="8">
        <v>14700</v>
      </c>
      <c r="AN3098" s="78">
        <v>503</v>
      </c>
      <c r="AO3098" s="78">
        <v>22400</v>
      </c>
      <c r="AP3098" s="78">
        <v>14200</v>
      </c>
      <c r="AQ3098" s="78">
        <v>14600</v>
      </c>
      <c r="AR3098" s="78">
        <v>918</v>
      </c>
      <c r="AS3098" s="78">
        <v>15000</v>
      </c>
      <c r="AT3098" s="78">
        <v>13200</v>
      </c>
      <c r="AU3098" s="78">
        <v>14650</v>
      </c>
      <c r="AV3098" s="78">
        <v>318</v>
      </c>
      <c r="AW3098" s="77">
        <v>24.05</v>
      </c>
      <c r="AX3098" s="144">
        <f t="shared" si="330"/>
        <v>0.48</v>
      </c>
      <c r="AY3098" s="144">
        <f t="shared" si="331"/>
        <v>0.69</v>
      </c>
      <c r="AZ3098" s="144">
        <f t="shared" si="332"/>
        <v>0.81</v>
      </c>
      <c r="BA3098" s="54">
        <f t="shared" si="333"/>
        <v>28.915388543681736</v>
      </c>
      <c r="BB3098" s="54">
        <f t="shared" si="334"/>
        <v>18.647611456318273</v>
      </c>
    </row>
    <row r="3099" spans="1:54" x14ac:dyDescent="0.25">
      <c r="A3099" s="3">
        <v>44778</v>
      </c>
      <c r="B3099" s="77">
        <v>15036.04</v>
      </c>
      <c r="C3099" s="77">
        <v>2066.9892199999999</v>
      </c>
      <c r="D3099" s="77">
        <v>247.26169999999999</v>
      </c>
      <c r="E3099" s="77">
        <f t="shared" si="336"/>
        <v>-159.75129999999993</v>
      </c>
      <c r="F3099" s="77">
        <v>24.127199999999998</v>
      </c>
      <c r="G3099" s="77">
        <v>23.5611</v>
      </c>
      <c r="H3099">
        <v>0</v>
      </c>
      <c r="I3099" s="78">
        <v>15009</v>
      </c>
      <c r="J3099">
        <v>202208</v>
      </c>
      <c r="K3099" s="78">
        <v>15009</v>
      </c>
      <c r="L3099" s="77">
        <f t="shared" si="335"/>
        <v>-27.040000000000873</v>
      </c>
      <c r="M3099" s="78">
        <v>11862</v>
      </c>
      <c r="N3099" s="78">
        <v>356.39179999999999</v>
      </c>
      <c r="O3099" s="78">
        <v>12380</v>
      </c>
      <c r="P3099" s="78">
        <v>92.904259999999994</v>
      </c>
      <c r="Q3099" s="144">
        <v>14957</v>
      </c>
      <c r="R3099" s="78">
        <v>-4801</v>
      </c>
      <c r="S3099" s="78">
        <v>-180</v>
      </c>
      <c r="T3099" s="78">
        <v>14358</v>
      </c>
      <c r="U3099" s="78">
        <v>62634</v>
      </c>
      <c r="V3099" s="219">
        <v>-0.22923651690774979</v>
      </c>
      <c r="W3099" s="78">
        <v>-3185</v>
      </c>
      <c r="X3099" s="78">
        <v>-3296</v>
      </c>
      <c r="Y3099" s="78">
        <v>489</v>
      </c>
      <c r="Z3099" s="78">
        <v>2803</v>
      </c>
      <c r="AA3099" s="78">
        <v>120.35</v>
      </c>
      <c r="AB3099" s="78">
        <v>106.07</v>
      </c>
      <c r="AC3099" s="78">
        <v>19875</v>
      </c>
      <c r="AD3099" s="104">
        <v>1.6462600000000001</v>
      </c>
      <c r="AE3099" s="78">
        <v>25550</v>
      </c>
      <c r="AF3099" s="104">
        <v>3.25692</v>
      </c>
      <c r="AG3099" s="78">
        <v>-1250</v>
      </c>
      <c r="AH3099" s="104">
        <v>0.49978</v>
      </c>
      <c r="AI3099" s="78">
        <v>862</v>
      </c>
      <c r="AJ3099" s="104">
        <v>-2.4280200000000001</v>
      </c>
      <c r="AK3099" s="78">
        <v>15500</v>
      </c>
      <c r="AL3099" s="78">
        <v>14000</v>
      </c>
      <c r="AM3099" s="8">
        <v>15000</v>
      </c>
      <c r="AN3099" s="78">
        <v>413</v>
      </c>
      <c r="AO3099" s="78">
        <v>22400</v>
      </c>
      <c r="AP3099" s="78">
        <v>14200</v>
      </c>
      <c r="AQ3099" s="78">
        <v>15000</v>
      </c>
      <c r="AR3099" s="78">
        <v>827</v>
      </c>
      <c r="AS3099" s="78">
        <v>15100</v>
      </c>
      <c r="AT3099" s="78">
        <v>13200</v>
      </c>
      <c r="AU3099" s="78">
        <v>15050</v>
      </c>
      <c r="AV3099" s="78">
        <v>212</v>
      </c>
      <c r="AW3099" s="77">
        <v>21.85</v>
      </c>
      <c r="AX3099" s="144">
        <f t="shared" si="330"/>
        <v>0.31</v>
      </c>
      <c r="AY3099" s="144">
        <f t="shared" si="331"/>
        <v>0.48</v>
      </c>
      <c r="AZ3099" s="144">
        <f t="shared" si="332"/>
        <v>0.65</v>
      </c>
      <c r="BA3099" s="54">
        <f t="shared" si="333"/>
        <v>28.42432771071369</v>
      </c>
      <c r="BB3099" s="54">
        <f t="shared" si="334"/>
        <v>18.590672289286317</v>
      </c>
    </row>
    <row r="3100" spans="1:54" x14ac:dyDescent="0.25">
      <c r="A3100" s="3">
        <v>44781</v>
      </c>
      <c r="B3100" s="77">
        <v>15020.41</v>
      </c>
      <c r="C3100" s="77">
        <v>1745.39851</v>
      </c>
      <c r="D3100" s="77">
        <v>-23.753899999999998</v>
      </c>
      <c r="E3100" s="77">
        <f t="shared" si="336"/>
        <v>-152.90049999999994</v>
      </c>
      <c r="F3100" s="77">
        <v>20.5763</v>
      </c>
      <c r="G3100" s="77">
        <v>0.39289999999999997</v>
      </c>
      <c r="H3100">
        <v>0</v>
      </c>
      <c r="I3100" s="78">
        <v>14961</v>
      </c>
      <c r="J3100">
        <v>202208</v>
      </c>
      <c r="K3100" s="78">
        <v>14961</v>
      </c>
      <c r="L3100" s="77">
        <f t="shared" si="335"/>
        <v>-59.409999999999854</v>
      </c>
      <c r="M3100" s="78">
        <v>6678</v>
      </c>
      <c r="N3100" s="78">
        <v>200.06867</v>
      </c>
      <c r="O3100" s="78">
        <v>-115</v>
      </c>
      <c r="P3100" s="78">
        <v>-0.87231000000000003</v>
      </c>
      <c r="Q3100" s="144">
        <v>6649.25</v>
      </c>
      <c r="R3100" s="78">
        <v>-4826</v>
      </c>
      <c r="S3100" s="78">
        <v>865</v>
      </c>
      <c r="T3100" s="78">
        <v>3695</v>
      </c>
      <c r="U3100" s="78">
        <v>55914</v>
      </c>
      <c r="V3100" s="219">
        <v>-6.6083628429373681E-2</v>
      </c>
      <c r="W3100" s="78">
        <v>-4604</v>
      </c>
      <c r="X3100" s="78">
        <v>-2155</v>
      </c>
      <c r="Y3100" s="78">
        <v>-3039</v>
      </c>
      <c r="Z3100" s="78">
        <v>-590</v>
      </c>
      <c r="AA3100" s="78">
        <v>102.78</v>
      </c>
      <c r="AB3100" s="78">
        <v>103.06</v>
      </c>
      <c r="AC3100" s="78">
        <v>20509</v>
      </c>
      <c r="AD3100" s="104">
        <v>1.3463400000000001</v>
      </c>
      <c r="AE3100" s="78">
        <v>25601</v>
      </c>
      <c r="AF3100" s="104">
        <v>3.1526100000000001</v>
      </c>
      <c r="AG3100" s="78">
        <v>-12891</v>
      </c>
      <c r="AH3100" s="104">
        <v>8.5389999999999994E-2</v>
      </c>
      <c r="AI3100" s="78">
        <v>13245</v>
      </c>
      <c r="AJ3100" s="104">
        <v>-1.98234</v>
      </c>
      <c r="AK3100" s="78">
        <v>15200</v>
      </c>
      <c r="AL3100" s="78">
        <v>14000</v>
      </c>
      <c r="AM3100" s="8">
        <v>15000</v>
      </c>
      <c r="AN3100" s="78">
        <v>368</v>
      </c>
      <c r="AO3100" s="78">
        <v>22400</v>
      </c>
      <c r="AP3100" s="78">
        <v>14200</v>
      </c>
      <c r="AQ3100" s="78">
        <v>14900</v>
      </c>
      <c r="AR3100" s="78">
        <v>796</v>
      </c>
      <c r="AS3100" s="78">
        <v>15200</v>
      </c>
      <c r="AT3100" s="78">
        <v>14800</v>
      </c>
      <c r="AU3100" s="78">
        <v>15000</v>
      </c>
      <c r="AV3100" s="78">
        <v>155</v>
      </c>
      <c r="AW3100" s="77">
        <v>21.37</v>
      </c>
      <c r="AX3100" s="144">
        <f t="shared" si="330"/>
        <v>0.13</v>
      </c>
      <c r="AY3100" s="144">
        <f t="shared" si="331"/>
        <v>0.32</v>
      </c>
      <c r="AZ3100" s="144">
        <f t="shared" si="332"/>
        <v>0.51</v>
      </c>
      <c r="BA3100" s="54">
        <f t="shared" si="333"/>
        <v>27.952313245562046</v>
      </c>
      <c r="BB3100" s="54">
        <f t="shared" si="334"/>
        <v>18.504686754437962</v>
      </c>
    </row>
    <row r="3101" spans="1:54" x14ac:dyDescent="0.25">
      <c r="A3101" s="3">
        <v>44782</v>
      </c>
      <c r="B3101" s="77">
        <v>15050.28</v>
      </c>
      <c r="C3101" s="77">
        <v>1880.7537</v>
      </c>
      <c r="D3101" s="77">
        <v>-39.538000000000004</v>
      </c>
      <c r="E3101" s="77">
        <f t="shared" si="336"/>
        <v>-95.593499999999977</v>
      </c>
      <c r="F3101" s="77">
        <v>12.402899999999999</v>
      </c>
      <c r="G3101" s="77">
        <v>15.0266</v>
      </c>
      <c r="H3101">
        <v>0</v>
      </c>
      <c r="I3101" s="78">
        <v>15016</v>
      </c>
      <c r="J3101">
        <v>202208</v>
      </c>
      <c r="K3101" s="78">
        <v>15016</v>
      </c>
      <c r="L3101" s="77">
        <f t="shared" si="335"/>
        <v>-34.280000000000655</v>
      </c>
      <c r="M3101" s="78">
        <v>9859</v>
      </c>
      <c r="N3101" s="78">
        <v>296.38148000000001</v>
      </c>
      <c r="O3101" s="78">
        <v>4972</v>
      </c>
      <c r="P3101" s="78">
        <v>37.318759999999997</v>
      </c>
      <c r="Q3101" s="144">
        <v>11102</v>
      </c>
      <c r="R3101" s="78">
        <v>-4919</v>
      </c>
      <c r="S3101" s="78">
        <v>-169</v>
      </c>
      <c r="T3101" s="78">
        <v>8684</v>
      </c>
      <c r="U3101" s="78">
        <v>57882</v>
      </c>
      <c r="V3101" s="219">
        <v>-0.15002937009778514</v>
      </c>
      <c r="W3101" s="78">
        <v>-2053</v>
      </c>
      <c r="X3101" s="78">
        <v>215</v>
      </c>
      <c r="Y3101" s="78">
        <v>811</v>
      </c>
      <c r="Z3101" s="78">
        <v>3079</v>
      </c>
      <c r="AA3101" s="78">
        <v>98.96</v>
      </c>
      <c r="AB3101" s="78">
        <v>106.33</v>
      </c>
      <c r="AC3101" s="78">
        <v>22604</v>
      </c>
      <c r="AD3101" s="104">
        <v>1.3940399999999999</v>
      </c>
      <c r="AE3101" s="78">
        <v>25480</v>
      </c>
      <c r="AF3101" s="104">
        <v>2.9747499999999998</v>
      </c>
      <c r="AG3101" s="78">
        <v>-9184</v>
      </c>
      <c r="AH3101" s="104">
        <v>0.42709000000000003</v>
      </c>
      <c r="AI3101" s="78">
        <v>4528</v>
      </c>
      <c r="AJ3101" s="104">
        <v>-2.0090599999999998</v>
      </c>
      <c r="AK3101" s="78">
        <v>15200</v>
      </c>
      <c r="AL3101" s="78">
        <v>14000</v>
      </c>
      <c r="AM3101" s="8">
        <v>15000</v>
      </c>
      <c r="AN3101" s="78">
        <v>314</v>
      </c>
      <c r="AO3101" s="78">
        <v>22400</v>
      </c>
      <c r="AP3101" s="78">
        <v>14200</v>
      </c>
      <c r="AQ3101" s="78">
        <v>15000</v>
      </c>
      <c r="AR3101" s="78">
        <v>723</v>
      </c>
      <c r="AS3101" s="78">
        <v>15200</v>
      </c>
      <c r="AT3101" s="78">
        <v>14900</v>
      </c>
      <c r="AU3101" s="78">
        <v>15050</v>
      </c>
      <c r="AV3101" s="78">
        <v>94</v>
      </c>
      <c r="AW3101" s="77">
        <v>19.88</v>
      </c>
      <c r="AX3101" s="144">
        <f t="shared" si="330"/>
        <v>0</v>
      </c>
      <c r="AY3101" s="144">
        <f t="shared" si="331"/>
        <v>0.16</v>
      </c>
      <c r="AZ3101" s="144">
        <f t="shared" si="332"/>
        <v>0.3</v>
      </c>
      <c r="BA3101" s="54">
        <f t="shared" si="333"/>
        <v>27.160410997816573</v>
      </c>
      <c r="BB3101" s="54">
        <f t="shared" si="334"/>
        <v>18.470589002183434</v>
      </c>
    </row>
    <row r="3102" spans="1:54" x14ac:dyDescent="0.25">
      <c r="A3102" s="3">
        <v>44783</v>
      </c>
      <c r="B3102" s="77">
        <v>14939.02</v>
      </c>
      <c r="C3102" s="77">
        <v>2090.40931</v>
      </c>
      <c r="D3102" s="77">
        <v>-175.6155</v>
      </c>
      <c r="E3102" s="77">
        <f t="shared" si="336"/>
        <v>-329.07809999999995</v>
      </c>
      <c r="F3102" s="77">
        <v>15.795399999999999</v>
      </c>
      <c r="G3102" s="77">
        <v>-28.3307</v>
      </c>
      <c r="H3102" t="s">
        <v>2098</v>
      </c>
      <c r="I3102" s="78">
        <v>14876</v>
      </c>
      <c r="J3102">
        <v>202208</v>
      </c>
      <c r="K3102" s="78">
        <v>14876</v>
      </c>
      <c r="L3102" s="77">
        <f t="shared" si="335"/>
        <v>-63.020000000000437</v>
      </c>
      <c r="M3102" s="78">
        <v>5694</v>
      </c>
      <c r="N3102" s="78">
        <v>169.7105</v>
      </c>
      <c r="O3102" s="78">
        <v>-7223</v>
      </c>
      <c r="P3102" s="78">
        <v>-53.737000000000002</v>
      </c>
      <c r="Q3102" s="144">
        <v>3888.25</v>
      </c>
      <c r="R3102" s="78">
        <v>-5275</v>
      </c>
      <c r="S3102" s="78">
        <v>205</v>
      </c>
      <c r="T3102" s="78">
        <v>-3366</v>
      </c>
      <c r="U3102" s="78">
        <v>56327</v>
      </c>
      <c r="V3102" s="219">
        <v>5.9758197667193355E-2</v>
      </c>
      <c r="W3102" s="78">
        <v>-4744</v>
      </c>
      <c r="X3102" s="78">
        <v>-4595</v>
      </c>
      <c r="Y3102" s="78">
        <v>-2743</v>
      </c>
      <c r="Z3102" s="78">
        <v>18</v>
      </c>
      <c r="AA3102" s="78">
        <v>93.19</v>
      </c>
      <c r="AB3102" s="78">
        <v>90.35</v>
      </c>
      <c r="AC3102" s="78">
        <v>15205</v>
      </c>
      <c r="AD3102" s="104">
        <v>0.96408000000000005</v>
      </c>
      <c r="AE3102" s="78">
        <v>22905</v>
      </c>
      <c r="AF3102" s="104">
        <v>3.01695</v>
      </c>
      <c r="AG3102" s="78">
        <v>-4942</v>
      </c>
      <c r="AH3102" s="104">
        <v>0.21889</v>
      </c>
      <c r="AI3102" s="78">
        <v>13144</v>
      </c>
      <c r="AJ3102" s="104">
        <v>-1.8487</v>
      </c>
      <c r="AK3102" s="78">
        <v>15200</v>
      </c>
      <c r="AL3102" s="78">
        <v>14000</v>
      </c>
      <c r="AM3102" s="8">
        <v>14900</v>
      </c>
      <c r="AN3102" s="78">
        <v>299</v>
      </c>
      <c r="AO3102" s="78">
        <v>22400</v>
      </c>
      <c r="AP3102" s="78">
        <v>14000</v>
      </c>
      <c r="AQ3102" s="78">
        <v>14800</v>
      </c>
      <c r="AR3102" s="78">
        <v>750</v>
      </c>
      <c r="AS3102" s="78">
        <v>15200</v>
      </c>
      <c r="AT3102" s="78">
        <v>14000</v>
      </c>
      <c r="AU3102" s="78">
        <v>14900</v>
      </c>
      <c r="AV3102" s="78">
        <v>299</v>
      </c>
      <c r="AW3102" s="77">
        <v>20.07</v>
      </c>
      <c r="AX3102" s="144">
        <f t="shared" si="330"/>
        <v>0.06</v>
      </c>
      <c r="AY3102" s="144">
        <f t="shared" si="331"/>
        <v>0.18</v>
      </c>
      <c r="AZ3102" s="144">
        <f t="shared" si="332"/>
        <v>0.34</v>
      </c>
      <c r="BA3102" s="54">
        <f t="shared" si="333"/>
        <v>26.318310302238356</v>
      </c>
      <c r="BB3102" s="54">
        <f t="shared" si="334"/>
        <v>18.559689697761645</v>
      </c>
    </row>
    <row r="3103" spans="1:54" x14ac:dyDescent="0.25">
      <c r="A3103" s="3">
        <v>44784</v>
      </c>
      <c r="B3103" s="77">
        <v>15197.85</v>
      </c>
      <c r="C3103" s="77">
        <v>2237.47577</v>
      </c>
      <c r="D3103" s="77">
        <v>140.38249999999999</v>
      </c>
      <c r="E3103" s="77">
        <f t="shared" si="336"/>
        <v>-199.53449999999992</v>
      </c>
      <c r="F3103" s="77">
        <v>11.046600000000002</v>
      </c>
      <c r="G3103" s="77">
        <v>15.7334</v>
      </c>
      <c r="H3103">
        <v>0</v>
      </c>
      <c r="I3103" s="78">
        <v>15183</v>
      </c>
      <c r="J3103">
        <v>202208</v>
      </c>
      <c r="K3103" s="78">
        <v>15183</v>
      </c>
      <c r="L3103" s="77">
        <f t="shared" si="335"/>
        <v>-14.850000000000364</v>
      </c>
      <c r="M3103" s="78">
        <v>11566</v>
      </c>
      <c r="N3103" s="78">
        <v>351.58251000000001</v>
      </c>
      <c r="O3103" s="78">
        <v>7377</v>
      </c>
      <c r="P3103" s="78">
        <v>55.986220000000003</v>
      </c>
      <c r="Q3103" s="144">
        <v>13410.25</v>
      </c>
      <c r="R3103" s="78">
        <v>-4729</v>
      </c>
      <c r="S3103" s="78">
        <v>715</v>
      </c>
      <c r="T3103" s="78">
        <v>12311</v>
      </c>
      <c r="U3103" s="78">
        <v>58947</v>
      </c>
      <c r="V3103" s="219">
        <v>-0.2088486267324885</v>
      </c>
      <c r="W3103" s="78">
        <v>-1134</v>
      </c>
      <c r="X3103" s="78">
        <v>1658</v>
      </c>
      <c r="Y3103" s="78">
        <v>3259</v>
      </c>
      <c r="Z3103" s="78">
        <v>5028</v>
      </c>
      <c r="AA3103" s="78">
        <v>106.19</v>
      </c>
      <c r="AB3103" s="78">
        <v>104.24</v>
      </c>
      <c r="AC3103" s="78">
        <v>39380</v>
      </c>
      <c r="AD3103" s="104">
        <v>2.3978799999999998</v>
      </c>
      <c r="AE3103" s="78">
        <v>26212</v>
      </c>
      <c r="AF3103" s="104">
        <v>2.9763299999999999</v>
      </c>
      <c r="AG3103" s="78">
        <v>-16359</v>
      </c>
      <c r="AH3103" s="104">
        <v>-0.54452</v>
      </c>
      <c r="AI3103" s="78">
        <v>14693</v>
      </c>
      <c r="AJ3103" s="104">
        <v>-2.22024</v>
      </c>
      <c r="AK3103" s="78">
        <v>15400</v>
      </c>
      <c r="AL3103" s="78">
        <v>14000</v>
      </c>
      <c r="AM3103" s="8">
        <v>15200</v>
      </c>
      <c r="AN3103" s="78">
        <v>217</v>
      </c>
      <c r="AO3103" s="78">
        <v>22400</v>
      </c>
      <c r="AP3103" s="78">
        <v>14200</v>
      </c>
      <c r="AQ3103" s="78">
        <v>15100</v>
      </c>
      <c r="AR3103" s="78">
        <v>653</v>
      </c>
      <c r="AS3103" s="78">
        <v>15400</v>
      </c>
      <c r="AT3103" s="78">
        <v>14000</v>
      </c>
      <c r="AU3103" s="78">
        <v>15200</v>
      </c>
      <c r="AV3103" s="78">
        <v>217</v>
      </c>
      <c r="AW3103" s="77">
        <v>17.72</v>
      </c>
      <c r="AX3103" s="144">
        <f t="shared" si="330"/>
        <v>0</v>
      </c>
      <c r="AY3103" s="144">
        <f t="shared" si="331"/>
        <v>0.02</v>
      </c>
      <c r="AZ3103" s="144">
        <f t="shared" si="332"/>
        <v>0.1</v>
      </c>
      <c r="BA3103" s="54">
        <f t="shared" si="333"/>
        <v>26.093387231051665</v>
      </c>
      <c r="BB3103" s="54">
        <f t="shared" si="334"/>
        <v>17.966612768948337</v>
      </c>
    </row>
    <row r="3104" spans="1:54" x14ac:dyDescent="0.25">
      <c r="A3104" s="3">
        <v>44785</v>
      </c>
      <c r="B3104" s="77">
        <v>15288.97</v>
      </c>
      <c r="C3104" s="77">
        <v>2091.8591000000001</v>
      </c>
      <c r="D3104" s="77">
        <v>73.050799999999995</v>
      </c>
      <c r="E3104" s="77">
        <f t="shared" si="336"/>
        <v>-14.861499999999992</v>
      </c>
      <c r="F3104" s="77">
        <v>8.1435999999999993</v>
      </c>
      <c r="G3104" s="77">
        <v>15.5123</v>
      </c>
      <c r="H3104">
        <v>0</v>
      </c>
      <c r="I3104" s="78">
        <v>15272</v>
      </c>
      <c r="J3104">
        <v>202208</v>
      </c>
      <c r="K3104" s="78">
        <v>15272</v>
      </c>
      <c r="L3104" s="77">
        <f t="shared" si="335"/>
        <v>-16.969999999999345</v>
      </c>
      <c r="M3104" s="78">
        <v>9431</v>
      </c>
      <c r="N3104" s="78">
        <v>288.26508000000001</v>
      </c>
      <c r="O3104" s="78">
        <v>7190</v>
      </c>
      <c r="P3104" s="78">
        <v>54.892060000000001</v>
      </c>
      <c r="Q3104" s="144">
        <v>11228.5</v>
      </c>
      <c r="R3104" s="78">
        <v>-4620</v>
      </c>
      <c r="S3104" s="78">
        <v>797</v>
      </c>
      <c r="T3104" s="78">
        <v>12345</v>
      </c>
      <c r="U3104" s="78">
        <v>58207</v>
      </c>
      <c r="V3104" s="219">
        <v>-0.2120878932087206</v>
      </c>
      <c r="W3104" s="78">
        <v>-1165</v>
      </c>
      <c r="X3104" s="78">
        <v>-2010</v>
      </c>
      <c r="Y3104" s="78">
        <v>1845</v>
      </c>
      <c r="Z3104" s="78">
        <v>3543</v>
      </c>
      <c r="AA3104" s="78">
        <v>106.04</v>
      </c>
      <c r="AB3104" s="78">
        <v>109.1</v>
      </c>
      <c r="AC3104" s="78">
        <v>37767</v>
      </c>
      <c r="AD3104" s="104">
        <v>2.7462300000000002</v>
      </c>
      <c r="AE3104" s="78">
        <v>27637</v>
      </c>
      <c r="AF3104" s="104">
        <v>2.86008</v>
      </c>
      <c r="AG3104" s="78">
        <v>-13717</v>
      </c>
      <c r="AH3104" s="104">
        <v>-0.65742</v>
      </c>
      <c r="AI3104" s="78">
        <v>12257</v>
      </c>
      <c r="AJ3104" s="104">
        <v>-2.0870500000000001</v>
      </c>
      <c r="AK3104" s="78">
        <v>15500</v>
      </c>
      <c r="AL3104" s="78">
        <v>14000</v>
      </c>
      <c r="AM3104" s="8">
        <v>15250</v>
      </c>
      <c r="AN3104" s="78">
        <v>184</v>
      </c>
      <c r="AO3104" s="78">
        <v>22400</v>
      </c>
      <c r="AP3104" s="78">
        <v>14200</v>
      </c>
      <c r="AQ3104" s="78">
        <v>15200</v>
      </c>
      <c r="AR3104" s="78">
        <v>616</v>
      </c>
      <c r="AS3104" s="78">
        <v>15500</v>
      </c>
      <c r="AT3104" s="78">
        <v>14000</v>
      </c>
      <c r="AU3104" s="78">
        <v>15250</v>
      </c>
      <c r="AV3104" s="78">
        <v>184</v>
      </c>
      <c r="AW3104" s="77">
        <v>16.86</v>
      </c>
      <c r="AX3104" s="144">
        <f t="shared" si="330"/>
        <v>0</v>
      </c>
      <c r="AY3104" s="144">
        <f t="shared" si="331"/>
        <v>0</v>
      </c>
      <c r="AZ3104" s="144">
        <f t="shared" si="332"/>
        <v>0.02</v>
      </c>
      <c r="BA3104" s="54">
        <f t="shared" si="333"/>
        <v>26.044129041893502</v>
      </c>
      <c r="BB3104" s="54">
        <f t="shared" si="334"/>
        <v>17.199870958106505</v>
      </c>
    </row>
    <row r="3105" spans="1:54" x14ac:dyDescent="0.25">
      <c r="A3105" s="3">
        <v>44788</v>
      </c>
      <c r="B3105" s="77">
        <v>15417.35</v>
      </c>
      <c r="C3105" s="77">
        <v>2378.8151499999999</v>
      </c>
      <c r="D3105" s="77">
        <v>-50.464799999999997</v>
      </c>
      <c r="E3105" s="77">
        <f t="shared" si="336"/>
        <v>-60.651599999999988</v>
      </c>
      <c r="F3105" s="77">
        <v>45.979700000000001</v>
      </c>
      <c r="G3105" s="77">
        <v>5.3125</v>
      </c>
      <c r="H3105">
        <v>0</v>
      </c>
      <c r="I3105" s="78">
        <v>15387</v>
      </c>
      <c r="J3105">
        <v>202208</v>
      </c>
      <c r="K3105" s="78">
        <v>15387</v>
      </c>
      <c r="L3105" s="77">
        <f t="shared" si="335"/>
        <v>-30.350000000000364</v>
      </c>
      <c r="M3105" s="78">
        <v>9609</v>
      </c>
      <c r="N3105" s="78">
        <v>294.85219000000001</v>
      </c>
      <c r="O3105" s="78">
        <v>5318</v>
      </c>
      <c r="P3105" s="78">
        <v>40.873139999999999</v>
      </c>
      <c r="Q3105" s="144">
        <v>10938.5</v>
      </c>
      <c r="R3105" s="78">
        <v>-5892</v>
      </c>
      <c r="S3105" s="78">
        <v>727</v>
      </c>
      <c r="T3105" s="78">
        <v>13213</v>
      </c>
      <c r="U3105" s="78">
        <v>57382</v>
      </c>
      <c r="V3105" s="219">
        <v>-0.23026384580530479</v>
      </c>
      <c r="W3105" s="78">
        <v>482</v>
      </c>
      <c r="X3105" s="78">
        <v>-723</v>
      </c>
      <c r="Y3105" s="78">
        <v>3305</v>
      </c>
      <c r="Z3105" s="78">
        <v>2752</v>
      </c>
      <c r="AA3105" s="78">
        <v>105.73</v>
      </c>
      <c r="AB3105" s="78">
        <v>113.83</v>
      </c>
      <c r="AC3105" s="78">
        <v>35839</v>
      </c>
      <c r="AD3105" s="104">
        <v>3.3797899999999998</v>
      </c>
      <c r="AE3105" s="78">
        <v>28298</v>
      </c>
      <c r="AF3105" s="104">
        <v>2.75895</v>
      </c>
      <c r="AG3105" s="78">
        <v>-10665</v>
      </c>
      <c r="AH3105" s="104">
        <v>-0.54479</v>
      </c>
      <c r="AI3105" s="78">
        <v>3233</v>
      </c>
      <c r="AJ3105" s="104">
        <v>-2.0852599999999999</v>
      </c>
      <c r="AK3105" s="78">
        <v>15500</v>
      </c>
      <c r="AL3105" s="78">
        <v>15000</v>
      </c>
      <c r="AM3105" s="8">
        <v>15400</v>
      </c>
      <c r="AN3105" s="78">
        <v>135</v>
      </c>
      <c r="AO3105" s="78">
        <v>22400</v>
      </c>
      <c r="AP3105" s="78">
        <v>14200</v>
      </c>
      <c r="AQ3105" s="78">
        <v>15300</v>
      </c>
      <c r="AR3105" s="78">
        <v>595</v>
      </c>
      <c r="AS3105" s="78">
        <v>15500</v>
      </c>
      <c r="AT3105" s="78">
        <v>15000</v>
      </c>
      <c r="AU3105" s="78">
        <v>15400</v>
      </c>
      <c r="AV3105" s="78">
        <v>135</v>
      </c>
      <c r="AW3105" s="77">
        <v>16.29</v>
      </c>
      <c r="AX3105" s="144">
        <f t="shared" si="330"/>
        <v>0</v>
      </c>
      <c r="AY3105" s="144">
        <f t="shared" si="331"/>
        <v>0</v>
      </c>
      <c r="AZ3105" s="144">
        <f t="shared" si="332"/>
        <v>0</v>
      </c>
      <c r="BA3105" s="54">
        <f t="shared" si="333"/>
        <v>26.095280599839832</v>
      </c>
      <c r="BB3105" s="54">
        <f t="shared" si="334"/>
        <v>16.370719400160169</v>
      </c>
    </row>
    <row r="3106" spans="1:54" x14ac:dyDescent="0.25">
      <c r="A3106" s="3">
        <v>44789</v>
      </c>
      <c r="B3106" s="77">
        <v>15420.57</v>
      </c>
      <c r="C3106" s="77">
        <v>2118.1949500000001</v>
      </c>
      <c r="D3106" s="77">
        <v>-56.312799999999996</v>
      </c>
      <c r="E3106" s="77">
        <f t="shared" si="336"/>
        <v>-94.544299999999993</v>
      </c>
      <c r="F3106" s="77">
        <v>41.122399999999999</v>
      </c>
      <c r="G3106" s="77">
        <v>-17.926500000000001</v>
      </c>
      <c r="H3106">
        <v>0</v>
      </c>
      <c r="I3106" s="78">
        <v>15422</v>
      </c>
      <c r="J3106">
        <v>202208</v>
      </c>
      <c r="K3106" s="78">
        <v>15422</v>
      </c>
      <c r="L3106" s="77">
        <f t="shared" si="335"/>
        <v>1.430000000000291</v>
      </c>
      <c r="M3106" s="78">
        <v>9872</v>
      </c>
      <c r="N3106" s="78">
        <v>303.59431999999998</v>
      </c>
      <c r="O3106" s="78">
        <v>6850</v>
      </c>
      <c r="P3106" s="78">
        <v>52.779389999999999</v>
      </c>
      <c r="Q3106" s="144">
        <v>11584.5</v>
      </c>
      <c r="R3106" s="78">
        <v>-5270</v>
      </c>
      <c r="S3106" s="78">
        <v>-467</v>
      </c>
      <c r="T3106" s="78">
        <v>14564</v>
      </c>
      <c r="U3106" s="78">
        <v>56668</v>
      </c>
      <c r="V3106" s="219">
        <v>-0.2570057175125291</v>
      </c>
      <c r="W3106" s="78">
        <v>3582</v>
      </c>
      <c r="X3106" s="78">
        <v>6101</v>
      </c>
      <c r="Y3106" s="78">
        <v>6283</v>
      </c>
      <c r="Z3106" s="78">
        <v>9108</v>
      </c>
      <c r="AA3106" s="78">
        <v>107.46</v>
      </c>
      <c r="AB3106" s="78">
        <v>116.69</v>
      </c>
      <c r="AC3106" s="78">
        <v>33798</v>
      </c>
      <c r="AD3106" s="104">
        <v>3.4457800000000001</v>
      </c>
      <c r="AE3106" s="78">
        <v>27194</v>
      </c>
      <c r="AF3106" s="104">
        <v>2.7272599999999998</v>
      </c>
      <c r="AG3106" s="78">
        <v>-6941</v>
      </c>
      <c r="AH3106" s="104">
        <v>-0.39781</v>
      </c>
      <c r="AI3106" s="78">
        <v>-10192</v>
      </c>
      <c r="AJ3106" s="104">
        <v>-2.2338800000000001</v>
      </c>
      <c r="AK3106" s="78">
        <v>15500</v>
      </c>
      <c r="AL3106" s="78">
        <v>15000</v>
      </c>
      <c r="AM3106" s="8">
        <v>15400</v>
      </c>
      <c r="AN3106" s="78">
        <v>87</v>
      </c>
      <c r="AO3106" s="78">
        <v>22400</v>
      </c>
      <c r="AP3106" s="78">
        <v>14000</v>
      </c>
      <c r="AQ3106" s="78">
        <v>15400</v>
      </c>
      <c r="AR3106" s="78">
        <v>573</v>
      </c>
      <c r="AS3106" s="78">
        <v>15500</v>
      </c>
      <c r="AT3106" s="78">
        <v>15000</v>
      </c>
      <c r="AU3106" s="78">
        <v>15400</v>
      </c>
      <c r="AV3106" s="78">
        <v>87</v>
      </c>
      <c r="AW3106" s="77">
        <v>16.420000000000002</v>
      </c>
      <c r="AX3106" s="144">
        <f t="shared" si="330"/>
        <v>0.03</v>
      </c>
      <c r="AY3106" s="144">
        <f t="shared" si="331"/>
        <v>0.02</v>
      </c>
      <c r="AZ3106" s="144">
        <f t="shared" si="332"/>
        <v>0.01</v>
      </c>
      <c r="BA3106" s="54">
        <f t="shared" si="333"/>
        <v>26.060098443371828</v>
      </c>
      <c r="BB3106" s="54">
        <f t="shared" si="334"/>
        <v>15.693901556628175</v>
      </c>
    </row>
    <row r="3107" spans="1:54" x14ac:dyDescent="0.25">
      <c r="A3107" s="3">
        <v>44790</v>
      </c>
      <c r="B3107" s="77">
        <v>15465.45</v>
      </c>
      <c r="C3107" s="77">
        <v>2187.9790499999999</v>
      </c>
      <c r="D3107" s="77">
        <v>-15.3872</v>
      </c>
      <c r="E3107" s="77">
        <f t="shared" si="336"/>
        <v>-75.395600000000002</v>
      </c>
      <c r="F3107" s="77">
        <v>10.8818</v>
      </c>
      <c r="G3107" s="77">
        <v>-7.1692</v>
      </c>
      <c r="H3107" t="s">
        <v>2099</v>
      </c>
      <c r="I3107" s="78">
        <v>15452</v>
      </c>
      <c r="J3107">
        <v>202209</v>
      </c>
      <c r="K3107" s="78">
        <v>15379</v>
      </c>
      <c r="L3107" s="77">
        <f t="shared" si="335"/>
        <v>-86.450000000000728</v>
      </c>
      <c r="M3107" s="78">
        <v>10222</v>
      </c>
      <c r="N3107" s="78">
        <v>314.40776</v>
      </c>
      <c r="O3107" s="78">
        <v>4422</v>
      </c>
      <c r="P3107" s="78">
        <v>34.003610000000002</v>
      </c>
      <c r="Q3107" s="144">
        <v>11327.5</v>
      </c>
      <c r="R3107" s="78">
        <v>-5233</v>
      </c>
      <c r="S3107" s="78">
        <v>-1139</v>
      </c>
      <c r="T3107" s="78">
        <v>6962</v>
      </c>
      <c r="U3107" s="78">
        <v>32294</v>
      </c>
      <c r="V3107" s="219">
        <v>-0.21558184182820339</v>
      </c>
      <c r="W3107" s="78">
        <v>3103</v>
      </c>
      <c r="X3107" s="78">
        <v>5562</v>
      </c>
      <c r="Y3107" s="78">
        <v>3271</v>
      </c>
      <c r="Z3107" s="78">
        <v>5317</v>
      </c>
      <c r="AA3107" s="78">
        <v>93.94</v>
      </c>
      <c r="AB3107" s="78">
        <v>83.46</v>
      </c>
      <c r="AC3107" s="78">
        <v>9275</v>
      </c>
      <c r="AD3107" s="104">
        <v>0.74267000000000005</v>
      </c>
      <c r="AE3107" s="78">
        <v>9227</v>
      </c>
      <c r="AF3107" s="104">
        <v>2.78213</v>
      </c>
      <c r="AG3107" s="78">
        <v>10455</v>
      </c>
      <c r="AH3107" s="104">
        <v>1.91035</v>
      </c>
      <c r="AI3107" s="78">
        <v>338</v>
      </c>
      <c r="AJ3107" s="104">
        <v>-2.28125</v>
      </c>
      <c r="AK3107" s="78">
        <v>22400</v>
      </c>
      <c r="AL3107" s="78">
        <v>14000</v>
      </c>
      <c r="AM3107" s="8">
        <v>15400</v>
      </c>
      <c r="AN3107" s="78">
        <v>572</v>
      </c>
      <c r="AO3107" s="78">
        <v>16000</v>
      </c>
      <c r="AP3107" s="78">
        <v>14500</v>
      </c>
      <c r="AQ3107" s="78">
        <v>15400</v>
      </c>
      <c r="AR3107" s="78">
        <v>826</v>
      </c>
      <c r="AS3107" s="78">
        <v>15700</v>
      </c>
      <c r="AT3107" s="78">
        <v>15000</v>
      </c>
      <c r="AU3107" s="78">
        <v>15450</v>
      </c>
      <c r="AV3107" s="78">
        <v>228</v>
      </c>
      <c r="AW3107" s="77">
        <v>16.579999999999998</v>
      </c>
      <c r="AX3107" s="144">
        <f t="shared" si="330"/>
        <v>0.06</v>
      </c>
      <c r="AY3107" s="144">
        <f t="shared" si="331"/>
        <v>0.04</v>
      </c>
      <c r="AZ3107" s="144">
        <f t="shared" si="332"/>
        <v>0.02</v>
      </c>
      <c r="BA3107" s="54">
        <f t="shared" si="333"/>
        <v>25.976763248607945</v>
      </c>
      <c r="BB3107" s="54">
        <f t="shared" si="334"/>
        <v>15.136236751392062</v>
      </c>
    </row>
    <row r="3108" spans="1:54" x14ac:dyDescent="0.25">
      <c r="A3108" s="3">
        <v>44791</v>
      </c>
      <c r="B3108" s="77">
        <v>15396.76</v>
      </c>
      <c r="C3108" s="77">
        <v>2000.25137</v>
      </c>
      <c r="D3108" s="77">
        <v>-77.481300000000005</v>
      </c>
      <c r="E3108" s="77">
        <f t="shared" si="336"/>
        <v>-268.49609999999996</v>
      </c>
      <c r="F3108" s="77">
        <v>7.8502000000000001</v>
      </c>
      <c r="G3108" s="77">
        <v>-7.4779</v>
      </c>
      <c r="H3108">
        <v>0</v>
      </c>
      <c r="I3108" s="78">
        <v>15315</v>
      </c>
      <c r="J3108">
        <v>202209</v>
      </c>
      <c r="K3108" s="78">
        <v>15315</v>
      </c>
      <c r="L3108" s="77">
        <f t="shared" si="335"/>
        <v>-81.760000000000218</v>
      </c>
      <c r="M3108" s="78">
        <v>8647</v>
      </c>
      <c r="N3108" s="78">
        <v>264.88904000000002</v>
      </c>
      <c r="O3108" s="78">
        <v>-2373</v>
      </c>
      <c r="P3108" s="78">
        <v>-18.17276</v>
      </c>
      <c r="Q3108" s="144">
        <v>8053.75</v>
      </c>
      <c r="R3108" s="78">
        <v>-5428</v>
      </c>
      <c r="S3108" s="78">
        <v>-1052</v>
      </c>
      <c r="T3108" s="78">
        <v>-1179</v>
      </c>
      <c r="U3108" s="78">
        <v>42328</v>
      </c>
      <c r="V3108" s="219">
        <v>2.7853902853902855E-2</v>
      </c>
      <c r="W3108" s="78">
        <v>2791</v>
      </c>
      <c r="X3108" s="78">
        <v>5250</v>
      </c>
      <c r="Y3108" s="78">
        <v>2608</v>
      </c>
      <c r="Z3108" s="78">
        <v>4753</v>
      </c>
      <c r="AA3108" s="78">
        <v>94.87</v>
      </c>
      <c r="AB3108" s="78">
        <v>88.23</v>
      </c>
      <c r="AC3108" s="78">
        <v>10176</v>
      </c>
      <c r="AD3108" s="104">
        <v>0.83081000000000005</v>
      </c>
      <c r="AE3108" s="78">
        <v>10410</v>
      </c>
      <c r="AF3108" s="104">
        <v>2.8911600000000002</v>
      </c>
      <c r="AG3108" s="78">
        <v>8972</v>
      </c>
      <c r="AH3108" s="104">
        <v>1.5973900000000001</v>
      </c>
      <c r="AI3108" s="78">
        <v>10705</v>
      </c>
      <c r="AJ3108" s="104">
        <v>-2.06053</v>
      </c>
      <c r="AK3108" s="78">
        <v>22400</v>
      </c>
      <c r="AL3108" s="78">
        <v>14000</v>
      </c>
      <c r="AM3108" s="8">
        <v>15300</v>
      </c>
      <c r="AN3108" s="78">
        <v>577</v>
      </c>
      <c r="AO3108" s="78">
        <v>16000</v>
      </c>
      <c r="AP3108" s="78">
        <v>14500</v>
      </c>
      <c r="AQ3108" s="78">
        <v>15300</v>
      </c>
      <c r="AR3108" s="78">
        <v>834</v>
      </c>
      <c r="AS3108" s="78">
        <v>15600</v>
      </c>
      <c r="AT3108" s="78">
        <v>15000</v>
      </c>
      <c r="AU3108" s="78">
        <v>15350</v>
      </c>
      <c r="AV3108" s="78">
        <v>214</v>
      </c>
      <c r="AW3108" s="77">
        <v>16.579999999999998</v>
      </c>
      <c r="AX3108" s="144">
        <f t="shared" si="330"/>
        <v>0.06</v>
      </c>
      <c r="AY3108" s="144">
        <f t="shared" si="331"/>
        <v>0.04</v>
      </c>
      <c r="AZ3108" s="144">
        <f t="shared" si="332"/>
        <v>0.02</v>
      </c>
      <c r="BA3108" s="54">
        <f t="shared" si="333"/>
        <v>26.024532927568124</v>
      </c>
      <c r="BB3108" s="54">
        <f t="shared" si="334"/>
        <v>14.635467072431879</v>
      </c>
    </row>
    <row r="3109" spans="1:54" x14ac:dyDescent="0.25">
      <c r="A3109" s="3">
        <v>44792</v>
      </c>
      <c r="B3109" s="77">
        <v>15408.78</v>
      </c>
      <c r="C3109" s="77">
        <v>2226.3722699999998</v>
      </c>
      <c r="D3109" s="77">
        <v>-72.952200000000005</v>
      </c>
      <c r="E3109" s="77">
        <f t="shared" si="336"/>
        <v>-301.18810000000002</v>
      </c>
      <c r="F3109" s="77">
        <v>15.746600000000001</v>
      </c>
      <c r="G3109" s="77">
        <v>9.5582000000000011</v>
      </c>
      <c r="H3109">
        <v>0</v>
      </c>
      <c r="I3109" s="78">
        <v>15353</v>
      </c>
      <c r="J3109">
        <v>202209</v>
      </c>
      <c r="K3109" s="78">
        <v>15353</v>
      </c>
      <c r="L3109" s="77">
        <f t="shared" si="335"/>
        <v>-55.780000000000655</v>
      </c>
      <c r="M3109" s="78">
        <v>10088</v>
      </c>
      <c r="N3109" s="78">
        <v>309.78113000000002</v>
      </c>
      <c r="O3109" s="78">
        <v>140</v>
      </c>
      <c r="P3109" s="78">
        <v>1.07636</v>
      </c>
      <c r="Q3109" s="144">
        <v>10123</v>
      </c>
      <c r="R3109" s="78">
        <v>-5427</v>
      </c>
      <c r="S3109" s="78">
        <v>-1605</v>
      </c>
      <c r="T3109" s="78">
        <v>218</v>
      </c>
      <c r="U3109" s="78">
        <v>44436</v>
      </c>
      <c r="V3109" s="219">
        <v>-4.9059321271041501E-3</v>
      </c>
      <c r="W3109" s="78">
        <v>3774</v>
      </c>
      <c r="X3109" s="78">
        <v>6423</v>
      </c>
      <c r="Y3109" s="78">
        <v>3803</v>
      </c>
      <c r="Z3109" s="78">
        <v>7941</v>
      </c>
      <c r="AA3109" s="78">
        <v>110.73</v>
      </c>
      <c r="AB3109" s="78">
        <v>98.93</v>
      </c>
      <c r="AC3109" s="78">
        <v>10704</v>
      </c>
      <c r="AD3109" s="104">
        <v>0.84318000000000004</v>
      </c>
      <c r="AE3109" s="78">
        <v>17116</v>
      </c>
      <c r="AF3109" s="104">
        <v>3.0481600000000002</v>
      </c>
      <c r="AG3109" s="78">
        <v>12245</v>
      </c>
      <c r="AH3109" s="104">
        <v>1.6153900000000001</v>
      </c>
      <c r="AI3109" s="78">
        <v>8537</v>
      </c>
      <c r="AJ3109" s="104">
        <v>-2.0705300000000002</v>
      </c>
      <c r="AK3109" s="78">
        <v>22400</v>
      </c>
      <c r="AL3109" s="78">
        <v>15000</v>
      </c>
      <c r="AM3109" s="8">
        <v>15400</v>
      </c>
      <c r="AN3109" s="78">
        <v>541</v>
      </c>
      <c r="AO3109" s="78">
        <v>16000</v>
      </c>
      <c r="AP3109" s="78">
        <v>14500</v>
      </c>
      <c r="AQ3109" s="78">
        <v>15300</v>
      </c>
      <c r="AR3109" s="78">
        <v>825</v>
      </c>
      <c r="AS3109" s="78">
        <v>15600</v>
      </c>
      <c r="AT3109" s="78">
        <v>15000</v>
      </c>
      <c r="AU3109" s="78">
        <v>15400</v>
      </c>
      <c r="AV3109" s="78">
        <v>174</v>
      </c>
      <c r="AW3109" s="77">
        <v>16.329999999999998</v>
      </c>
      <c r="AX3109" s="144">
        <f t="shared" si="330"/>
        <v>0.03</v>
      </c>
      <c r="AY3109" s="144">
        <f t="shared" si="331"/>
        <v>0.02</v>
      </c>
      <c r="AZ3109" s="144">
        <f t="shared" si="332"/>
        <v>0.01</v>
      </c>
      <c r="BA3109" s="54">
        <f t="shared" si="333"/>
        <v>26.02977623413436</v>
      </c>
      <c r="BB3109" s="54">
        <f t="shared" si="334"/>
        <v>14.137223765865642</v>
      </c>
    </row>
    <row r="3110" spans="1:54" x14ac:dyDescent="0.25">
      <c r="A3110" s="3">
        <v>44795</v>
      </c>
      <c r="B3110" s="77">
        <v>15245.14</v>
      </c>
      <c r="C3110" s="77">
        <v>2042.2886599999999</v>
      </c>
      <c r="D3110" s="77">
        <v>-151.13159999999999</v>
      </c>
      <c r="E3110" s="77">
        <f t="shared" si="336"/>
        <v>-437.18869999999998</v>
      </c>
      <c r="F3110" s="77">
        <v>7.9766999999999992</v>
      </c>
      <c r="G3110" s="77">
        <v>-6.8969000000000005</v>
      </c>
      <c r="H3110">
        <v>0</v>
      </c>
      <c r="I3110" s="78">
        <v>15175</v>
      </c>
      <c r="J3110">
        <v>202209</v>
      </c>
      <c r="K3110" s="78">
        <v>15175</v>
      </c>
      <c r="L3110" s="77">
        <f t="shared" si="335"/>
        <v>-70.139999999999418</v>
      </c>
      <c r="M3110" s="78">
        <v>7442</v>
      </c>
      <c r="N3110" s="78">
        <v>225.92134999999999</v>
      </c>
      <c r="O3110" s="78">
        <v>-5832</v>
      </c>
      <c r="P3110" s="78">
        <v>-44.261740000000003</v>
      </c>
      <c r="Q3110" s="144">
        <v>5984</v>
      </c>
      <c r="R3110" s="78">
        <v>-6095</v>
      </c>
      <c r="S3110" s="78">
        <v>-2473</v>
      </c>
      <c r="T3110" s="78">
        <v>-5895</v>
      </c>
      <c r="U3110" s="78">
        <v>52041</v>
      </c>
      <c r="V3110" s="219">
        <v>0.11327607079033838</v>
      </c>
      <c r="W3110" s="78">
        <v>1956</v>
      </c>
      <c r="X3110" s="78">
        <v>4601</v>
      </c>
      <c r="Y3110" s="78">
        <v>2382</v>
      </c>
      <c r="Z3110" s="78">
        <v>5026</v>
      </c>
      <c r="AA3110" s="78">
        <v>88.77</v>
      </c>
      <c r="AB3110" s="78">
        <v>89.33</v>
      </c>
      <c r="AC3110" s="78">
        <v>11087</v>
      </c>
      <c r="AD3110" s="104">
        <v>0.69733999999999996</v>
      </c>
      <c r="AE3110" s="78">
        <v>18345</v>
      </c>
      <c r="AF3110" s="104">
        <v>3.4903</v>
      </c>
      <c r="AG3110" s="78">
        <v>4542</v>
      </c>
      <c r="AH3110" s="104">
        <v>1.2946599999999999</v>
      </c>
      <c r="AI3110" s="78">
        <v>10929</v>
      </c>
      <c r="AJ3110" s="104">
        <v>-2.2294299999999998</v>
      </c>
      <c r="AK3110" s="78">
        <v>22400</v>
      </c>
      <c r="AL3110" s="78">
        <v>15000</v>
      </c>
      <c r="AM3110" s="8">
        <v>15200</v>
      </c>
      <c r="AN3110" s="78">
        <v>563</v>
      </c>
      <c r="AO3110" s="78">
        <v>16000</v>
      </c>
      <c r="AP3110" s="78">
        <v>14500</v>
      </c>
      <c r="AQ3110" s="78">
        <v>15200</v>
      </c>
      <c r="AR3110" s="78">
        <v>829</v>
      </c>
      <c r="AS3110" s="78">
        <v>15400</v>
      </c>
      <c r="AT3110" s="78">
        <v>15000</v>
      </c>
      <c r="AU3110" s="78">
        <v>15250</v>
      </c>
      <c r="AV3110" s="78">
        <v>139</v>
      </c>
      <c r="AW3110" s="77">
        <v>17.87</v>
      </c>
      <c r="AX3110" s="144">
        <f t="shared" si="330"/>
        <v>0.24</v>
      </c>
      <c r="AY3110" s="144">
        <f t="shared" si="331"/>
        <v>0.14000000000000001</v>
      </c>
      <c r="AZ3110" s="144">
        <f t="shared" si="332"/>
        <v>0.14000000000000001</v>
      </c>
      <c r="BA3110" s="54">
        <f t="shared" si="333"/>
        <v>25.87022447263886</v>
      </c>
      <c r="BB3110" s="54">
        <f t="shared" si="334"/>
        <v>13.917775527361146</v>
      </c>
    </row>
    <row r="3111" spans="1:54" x14ac:dyDescent="0.25">
      <c r="A3111" s="3">
        <v>44796</v>
      </c>
      <c r="B3111" s="77">
        <v>15095.89</v>
      </c>
      <c r="C3111" s="77">
        <v>1745.21668</v>
      </c>
      <c r="D3111" s="77">
        <v>-167.53619999999998</v>
      </c>
      <c r="E3111" s="77">
        <f t="shared" si="336"/>
        <v>-577.9873</v>
      </c>
      <c r="F3111" s="77">
        <v>3.4892000000000003</v>
      </c>
      <c r="G3111" s="77">
        <v>-25.379000000000001</v>
      </c>
      <c r="H3111">
        <v>0</v>
      </c>
      <c r="I3111" s="78">
        <v>15028</v>
      </c>
      <c r="J3111">
        <v>202209</v>
      </c>
      <c r="K3111" s="78">
        <v>15028</v>
      </c>
      <c r="L3111" s="77">
        <f t="shared" si="335"/>
        <v>-67.889999999999418</v>
      </c>
      <c r="M3111" s="78">
        <v>4382</v>
      </c>
      <c r="N3111" s="78">
        <v>131.70257000000001</v>
      </c>
      <c r="O3111" s="78">
        <v>-11482</v>
      </c>
      <c r="P3111" s="78">
        <v>-86.274590000000003</v>
      </c>
      <c r="Q3111" s="144">
        <v>1511.5</v>
      </c>
      <c r="R3111" s="78">
        <v>-6431</v>
      </c>
      <c r="S3111" s="78">
        <v>-1812</v>
      </c>
      <c r="T3111" s="78">
        <v>-9969</v>
      </c>
      <c r="U3111" s="78">
        <v>56671</v>
      </c>
      <c r="V3111" s="219">
        <v>0.17591007746466447</v>
      </c>
      <c r="W3111" s="78">
        <v>-915</v>
      </c>
      <c r="X3111" s="78">
        <v>1847</v>
      </c>
      <c r="Y3111" s="78">
        <v>-815</v>
      </c>
      <c r="Z3111" s="78">
        <v>1947</v>
      </c>
      <c r="AA3111" s="78">
        <v>89.22</v>
      </c>
      <c r="AB3111" s="78">
        <v>78.61</v>
      </c>
      <c r="AC3111" s="78">
        <v>9876</v>
      </c>
      <c r="AD3111" s="104">
        <v>0.41760000000000003</v>
      </c>
      <c r="AE3111" s="78">
        <v>17629</v>
      </c>
      <c r="AF3111" s="104">
        <v>3.7921499999999999</v>
      </c>
      <c r="AG3111" s="78">
        <v>-11721</v>
      </c>
      <c r="AH3111" s="104">
        <v>1.0082199999999999</v>
      </c>
      <c r="AI3111" s="78">
        <v>14585</v>
      </c>
      <c r="AJ3111" s="104">
        <v>-1.8706799999999999</v>
      </c>
      <c r="AK3111" s="78">
        <v>22400</v>
      </c>
      <c r="AL3111" s="78">
        <v>15000</v>
      </c>
      <c r="AM3111" s="8">
        <v>15000</v>
      </c>
      <c r="AN3111" s="78">
        <v>573</v>
      </c>
      <c r="AO3111" s="78">
        <v>17800</v>
      </c>
      <c r="AP3111" s="78">
        <v>14500</v>
      </c>
      <c r="AQ3111" s="78">
        <v>15000</v>
      </c>
      <c r="AR3111" s="78">
        <v>849</v>
      </c>
      <c r="AS3111" s="78">
        <v>15400</v>
      </c>
      <c r="AT3111" s="78">
        <v>15000</v>
      </c>
      <c r="AU3111" s="78">
        <v>15100</v>
      </c>
      <c r="AV3111" s="78">
        <v>96</v>
      </c>
      <c r="AW3111" s="77">
        <v>18.420000000000002</v>
      </c>
      <c r="AX3111" s="144">
        <f t="shared" ref="AX3111:AX3174" si="337">PERCENTRANK(AW3082:AW3111,AW3111,2)</f>
        <v>0.27</v>
      </c>
      <c r="AY3111" s="144">
        <f t="shared" ref="AY3111:AY3174" si="338">PERCENTRANK(AW3062:AW3111,AW3111,2)</f>
        <v>0.16</v>
      </c>
      <c r="AZ3111" s="144">
        <f t="shared" ref="AZ3111:AZ3174" si="339">PERCENTRANK(AW3012:AW3111,AW3111,2)</f>
        <v>0.19</v>
      </c>
      <c r="BA3111" s="54">
        <f t="shared" ref="BA3111:BA3174" si="340">AVERAGE(AW3092:AW3111)+2*_xlfn.STDEV.S(AW3092:AW3111)</f>
        <v>25.689283729957928</v>
      </c>
      <c r="BB3111" s="54">
        <f t="shared" ref="BB3111:BB3174" si="341">AVERAGE(AW3092:AW3111)-2*_xlfn.STDEV.S(AW3092:AW3111)</f>
        <v>13.780716270042078</v>
      </c>
    </row>
    <row r="3112" spans="1:54" x14ac:dyDescent="0.25">
      <c r="A3112" s="3">
        <v>44797</v>
      </c>
      <c r="B3112" s="77">
        <v>15069.19</v>
      </c>
      <c r="C3112" s="77">
        <v>1811.2664</v>
      </c>
      <c r="D3112" s="77">
        <v>-102.8275</v>
      </c>
      <c r="E3112" s="77">
        <f t="shared" si="336"/>
        <v>-744.01089999999999</v>
      </c>
      <c r="F3112" s="77">
        <v>22.582899999999999</v>
      </c>
      <c r="G3112" s="77">
        <v>-16.987300000000001</v>
      </c>
      <c r="H3112" t="s">
        <v>2100</v>
      </c>
      <c r="I3112" s="78">
        <v>15035</v>
      </c>
      <c r="J3112">
        <v>202209</v>
      </c>
      <c r="K3112" s="78">
        <v>15035</v>
      </c>
      <c r="L3112" s="77">
        <f t="shared" si="335"/>
        <v>-34.190000000000509</v>
      </c>
      <c r="M3112" s="78">
        <v>6969</v>
      </c>
      <c r="N3112" s="78">
        <v>209.55533</v>
      </c>
      <c r="O3112" s="78">
        <v>-9825</v>
      </c>
      <c r="P3112" s="78">
        <v>-73.857110000000006</v>
      </c>
      <c r="Q3112" s="144">
        <v>4512.75</v>
      </c>
      <c r="R3112" s="78">
        <v>-6877</v>
      </c>
      <c r="S3112" s="78">
        <v>-2708</v>
      </c>
      <c r="T3112" s="78">
        <v>-8492</v>
      </c>
      <c r="U3112" s="78">
        <v>57344</v>
      </c>
      <c r="V3112" s="219">
        <v>0.14808872767857142</v>
      </c>
      <c r="W3112" s="78">
        <v>70</v>
      </c>
      <c r="X3112" s="78">
        <v>5576</v>
      </c>
      <c r="Y3112" s="78">
        <v>-335</v>
      </c>
      <c r="Z3112" s="78">
        <v>2794</v>
      </c>
      <c r="AA3112" s="78">
        <v>99.93</v>
      </c>
      <c r="AB3112" s="78">
        <v>79.3</v>
      </c>
      <c r="AC3112" s="78">
        <v>8564</v>
      </c>
      <c r="AD3112" s="104">
        <v>0.29421999999999998</v>
      </c>
      <c r="AE3112" s="78">
        <v>12644</v>
      </c>
      <c r="AF3112" s="104">
        <v>3.5606900000000001</v>
      </c>
      <c r="AG3112" s="78">
        <v>5223</v>
      </c>
      <c r="AH3112" s="104">
        <v>1.09223</v>
      </c>
      <c r="AI3112" s="78">
        <v>14676</v>
      </c>
      <c r="AJ3112" s="104">
        <v>-1.9428700000000001</v>
      </c>
      <c r="AK3112" s="78">
        <v>22400</v>
      </c>
      <c r="AL3112" s="78">
        <v>15000</v>
      </c>
      <c r="AM3112" s="8">
        <v>15000</v>
      </c>
      <c r="AN3112" s="78">
        <v>561</v>
      </c>
      <c r="AO3112" s="78">
        <v>16000</v>
      </c>
      <c r="AP3112" s="78">
        <v>14500</v>
      </c>
      <c r="AQ3112" s="78">
        <v>15000</v>
      </c>
      <c r="AR3112" s="78">
        <v>835</v>
      </c>
      <c r="AS3112" s="78">
        <v>15500</v>
      </c>
      <c r="AT3112" s="78">
        <v>14500</v>
      </c>
      <c r="AU3112" s="78">
        <v>15050</v>
      </c>
      <c r="AV3112" s="78">
        <v>259</v>
      </c>
      <c r="AW3112" s="77">
        <v>18.399999999999999</v>
      </c>
      <c r="AX3112" s="144">
        <f t="shared" si="337"/>
        <v>0.27</v>
      </c>
      <c r="AY3112" s="144">
        <f t="shared" si="338"/>
        <v>0.16</v>
      </c>
      <c r="AZ3112" s="144">
        <f t="shared" si="339"/>
        <v>0.18</v>
      </c>
      <c r="BA3112" s="54">
        <f t="shared" si="340"/>
        <v>25.494972981564437</v>
      </c>
      <c r="BB3112" s="54">
        <f t="shared" si="341"/>
        <v>13.659027018435557</v>
      </c>
    </row>
    <row r="3113" spans="1:54" x14ac:dyDescent="0.25">
      <c r="A3113" s="3">
        <v>44798</v>
      </c>
      <c r="B3113" s="77">
        <v>15200.04</v>
      </c>
      <c r="C3113" s="77">
        <v>1720.43571</v>
      </c>
      <c r="D3113" s="77">
        <v>16.625599999999999</v>
      </c>
      <c r="E3113" s="77">
        <f t="shared" si="336"/>
        <v>-687.19100000000003</v>
      </c>
      <c r="F3113" s="77">
        <v>21.119499999999999</v>
      </c>
      <c r="G3113" s="77">
        <v>15.658499999999998</v>
      </c>
      <c r="H3113">
        <v>0</v>
      </c>
      <c r="I3113" s="78">
        <v>15172</v>
      </c>
      <c r="J3113">
        <v>202209</v>
      </c>
      <c r="K3113" s="78">
        <v>15172</v>
      </c>
      <c r="L3113" s="77">
        <f t="shared" si="335"/>
        <v>-28.040000000000873</v>
      </c>
      <c r="M3113" s="78">
        <v>5155</v>
      </c>
      <c r="N3113" s="78">
        <v>156.40094999999999</v>
      </c>
      <c r="O3113" s="78">
        <v>-10008</v>
      </c>
      <c r="P3113" s="78">
        <v>-75.911029999999997</v>
      </c>
      <c r="Q3113" s="144">
        <v>2653</v>
      </c>
      <c r="R3113" s="78">
        <v>-6876</v>
      </c>
      <c r="S3113" s="78">
        <v>-2259</v>
      </c>
      <c r="T3113" s="78">
        <v>-9092</v>
      </c>
      <c r="U3113" s="78">
        <v>59551</v>
      </c>
      <c r="V3113" s="219">
        <v>0.15267585766821715</v>
      </c>
      <c r="W3113" s="78">
        <v>-1926</v>
      </c>
      <c r="X3113" s="78">
        <v>3853</v>
      </c>
      <c r="Y3113" s="78">
        <v>-2563</v>
      </c>
      <c r="Z3113" s="78">
        <v>731</v>
      </c>
      <c r="AA3113" s="78">
        <v>110.12</v>
      </c>
      <c r="AB3113" s="78">
        <v>93.54</v>
      </c>
      <c r="AC3113" s="78">
        <v>9185</v>
      </c>
      <c r="AD3113" s="104">
        <v>0.37280999999999997</v>
      </c>
      <c r="AE3113" s="78">
        <v>13183</v>
      </c>
      <c r="AF3113" s="104">
        <v>3.23353</v>
      </c>
      <c r="AG3113" s="78">
        <v>8760</v>
      </c>
      <c r="AH3113" s="104">
        <v>1.1451499999999999</v>
      </c>
      <c r="AI3113" s="78">
        <v>20406</v>
      </c>
      <c r="AJ3113" s="104">
        <v>-1.83474</v>
      </c>
      <c r="AK3113" s="78">
        <v>22400</v>
      </c>
      <c r="AL3113" s="78">
        <v>15000</v>
      </c>
      <c r="AM3113" s="8">
        <v>15200</v>
      </c>
      <c r="AN3113" s="78">
        <v>514</v>
      </c>
      <c r="AO3113" s="78">
        <v>17800</v>
      </c>
      <c r="AP3113" s="78">
        <v>14500</v>
      </c>
      <c r="AQ3113" s="78">
        <v>15100</v>
      </c>
      <c r="AR3113" s="78">
        <v>796</v>
      </c>
      <c r="AS3113" s="78">
        <v>15500</v>
      </c>
      <c r="AT3113" s="78">
        <v>15000</v>
      </c>
      <c r="AU3113" s="78">
        <v>15200</v>
      </c>
      <c r="AV3113" s="78">
        <v>203</v>
      </c>
      <c r="AW3113" s="77">
        <v>17.510000000000002</v>
      </c>
      <c r="AX3113" s="144">
        <f t="shared" si="337"/>
        <v>0.2</v>
      </c>
      <c r="AY3113" s="144">
        <f t="shared" si="338"/>
        <v>0.12</v>
      </c>
      <c r="AZ3113" s="144">
        <f t="shared" si="339"/>
        <v>7.0000000000000007E-2</v>
      </c>
      <c r="BA3113" s="54">
        <f t="shared" si="340"/>
        <v>25.363080069472097</v>
      </c>
      <c r="BB3113" s="54">
        <f t="shared" si="341"/>
        <v>13.454919930527893</v>
      </c>
    </row>
    <row r="3114" spans="1:54" x14ac:dyDescent="0.25">
      <c r="A3114" s="3">
        <v>44799</v>
      </c>
      <c r="B3114" s="77">
        <v>15278.44</v>
      </c>
      <c r="C3114" s="77">
        <v>2146.5455900000002</v>
      </c>
      <c r="D3114" s="77">
        <v>34.647399999999998</v>
      </c>
      <c r="E3114" s="77">
        <f t="shared" si="336"/>
        <v>-788.18950000000007</v>
      </c>
      <c r="F3114" s="77">
        <v>20.586799999999997</v>
      </c>
      <c r="G3114" s="77">
        <v>14.088099999999999</v>
      </c>
      <c r="H3114">
        <v>0</v>
      </c>
      <c r="I3114" s="78">
        <v>15241</v>
      </c>
      <c r="J3114">
        <v>202209</v>
      </c>
      <c r="K3114" s="78">
        <v>15241</v>
      </c>
      <c r="L3114" s="77">
        <f t="shared" si="335"/>
        <v>-37.440000000000509</v>
      </c>
      <c r="M3114" s="78">
        <v>6504</v>
      </c>
      <c r="N3114" s="78">
        <v>198.25372999999999</v>
      </c>
      <c r="O3114" s="78">
        <v>-6603</v>
      </c>
      <c r="P3114" s="78">
        <v>-50.318260000000002</v>
      </c>
      <c r="Q3114" s="144">
        <v>4853.25</v>
      </c>
      <c r="R3114" s="78">
        <v>-6980</v>
      </c>
      <c r="S3114" s="78">
        <v>-2823</v>
      </c>
      <c r="T3114" s="78">
        <v>-5500</v>
      </c>
      <c r="U3114" s="78">
        <v>55982</v>
      </c>
      <c r="V3114" s="219">
        <v>9.8245864742238578E-2</v>
      </c>
      <c r="W3114" s="78">
        <v>-4351</v>
      </c>
      <c r="X3114" s="78">
        <v>1383</v>
      </c>
      <c r="Y3114" s="78">
        <v>-3308</v>
      </c>
      <c r="Z3114" s="78">
        <v>-1772</v>
      </c>
      <c r="AA3114" s="78">
        <v>105.13</v>
      </c>
      <c r="AB3114" s="78">
        <v>102.5</v>
      </c>
      <c r="AC3114" s="78">
        <v>10555</v>
      </c>
      <c r="AD3114" s="104">
        <v>0.43258000000000002</v>
      </c>
      <c r="AE3114" s="78">
        <v>14366</v>
      </c>
      <c r="AF3114" s="104">
        <v>3.1297100000000002</v>
      </c>
      <c r="AG3114" s="78">
        <v>13402</v>
      </c>
      <c r="AH3114" s="104">
        <v>1.37876</v>
      </c>
      <c r="AI3114" s="78">
        <v>13427</v>
      </c>
      <c r="AJ3114" s="104">
        <v>-2.0367899999999999</v>
      </c>
      <c r="AK3114" s="78">
        <v>22400</v>
      </c>
      <c r="AL3114" s="78">
        <v>15000</v>
      </c>
      <c r="AM3114" s="8">
        <v>15200</v>
      </c>
      <c r="AN3114" s="78">
        <v>515</v>
      </c>
      <c r="AO3114" s="78">
        <v>17800</v>
      </c>
      <c r="AP3114" s="78">
        <v>14500</v>
      </c>
      <c r="AQ3114" s="78">
        <v>15200</v>
      </c>
      <c r="AR3114" s="78">
        <v>783</v>
      </c>
      <c r="AS3114" s="78">
        <v>15500</v>
      </c>
      <c r="AT3114" s="78">
        <v>15000</v>
      </c>
      <c r="AU3114" s="78">
        <v>15250</v>
      </c>
      <c r="AV3114" s="78">
        <v>182</v>
      </c>
      <c r="AW3114" s="77">
        <v>17.52</v>
      </c>
      <c r="AX3114" s="144">
        <f t="shared" si="337"/>
        <v>0.24</v>
      </c>
      <c r="AY3114" s="144">
        <f t="shared" si="338"/>
        <v>0.14000000000000001</v>
      </c>
      <c r="AZ3114" s="144">
        <f t="shared" si="339"/>
        <v>0.08</v>
      </c>
      <c r="BA3114" s="54">
        <f t="shared" si="340"/>
        <v>25.297654766169092</v>
      </c>
      <c r="BB3114" s="54">
        <f t="shared" si="341"/>
        <v>13.282345233830899</v>
      </c>
    </row>
    <row r="3115" spans="1:54" x14ac:dyDescent="0.25">
      <c r="A3115" s="3">
        <v>44802</v>
      </c>
      <c r="B3115" s="77">
        <v>14926.19</v>
      </c>
      <c r="C3115" s="77">
        <v>2129.4697700000002</v>
      </c>
      <c r="D3115" s="77">
        <v>-244.02900000000002</v>
      </c>
      <c r="E3115" s="77">
        <f t="shared" si="336"/>
        <v>-965.10320000000013</v>
      </c>
      <c r="F3115" s="77">
        <v>10.553699999999999</v>
      </c>
      <c r="G3115" s="77">
        <v>-82.007099999999994</v>
      </c>
      <c r="H3115">
        <v>0</v>
      </c>
      <c r="I3115" s="78">
        <v>14818</v>
      </c>
      <c r="J3115">
        <v>202209</v>
      </c>
      <c r="K3115" s="78">
        <v>14818</v>
      </c>
      <c r="L3115" s="77">
        <f t="shared" si="335"/>
        <v>-108.19000000000051</v>
      </c>
      <c r="M3115" s="78">
        <v>8155</v>
      </c>
      <c r="N3115" s="78">
        <v>241.71538000000001</v>
      </c>
      <c r="O3115" s="78">
        <v>-11004</v>
      </c>
      <c r="P3115" s="78">
        <v>-81.542289999999994</v>
      </c>
      <c r="Q3115" s="144">
        <v>5404</v>
      </c>
      <c r="R3115" s="78">
        <v>-8177</v>
      </c>
      <c r="S3115" s="78">
        <v>-851</v>
      </c>
      <c r="T3115" s="78">
        <v>-7446</v>
      </c>
      <c r="U3115" s="78">
        <v>57911</v>
      </c>
      <c r="V3115" s="219">
        <v>0.12857660893439934</v>
      </c>
      <c r="W3115" s="78">
        <v>-2264</v>
      </c>
      <c r="X3115" s="78">
        <v>728</v>
      </c>
      <c r="Y3115" s="78">
        <v>-2701</v>
      </c>
      <c r="Z3115" s="78">
        <v>-1158</v>
      </c>
      <c r="AA3115" s="78">
        <v>86.82</v>
      </c>
      <c r="AB3115" s="78">
        <v>76.150000000000006</v>
      </c>
      <c r="AC3115" s="78">
        <v>12575</v>
      </c>
      <c r="AD3115" s="104">
        <v>0.35558000000000001</v>
      </c>
      <c r="AE3115" s="78">
        <v>16765</v>
      </c>
      <c r="AF3115" s="104">
        <v>4.5822799999999999</v>
      </c>
      <c r="AG3115" s="78">
        <v>-13618</v>
      </c>
      <c r="AH3115" s="104">
        <v>0.84070999999999996</v>
      </c>
      <c r="AI3115" s="78">
        <v>15976</v>
      </c>
      <c r="AJ3115" s="104">
        <v>-1.6889400000000001</v>
      </c>
      <c r="AK3115" s="78">
        <v>16000</v>
      </c>
      <c r="AL3115" s="78">
        <v>15000</v>
      </c>
      <c r="AM3115" s="8">
        <v>14800</v>
      </c>
      <c r="AN3115" s="78">
        <v>562</v>
      </c>
      <c r="AO3115" s="78">
        <v>17800</v>
      </c>
      <c r="AP3115" s="78">
        <v>14500</v>
      </c>
      <c r="AQ3115" s="78">
        <v>14800</v>
      </c>
      <c r="AR3115" s="78">
        <v>865</v>
      </c>
      <c r="AS3115" s="78">
        <v>15300</v>
      </c>
      <c r="AT3115" s="78">
        <v>14800</v>
      </c>
      <c r="AU3115" s="78">
        <v>14850</v>
      </c>
      <c r="AV3115" s="78">
        <v>187</v>
      </c>
      <c r="AW3115" s="77">
        <v>20.91</v>
      </c>
      <c r="AX3115" s="144">
        <f t="shared" si="337"/>
        <v>0.55000000000000004</v>
      </c>
      <c r="AY3115" s="144">
        <f t="shared" si="338"/>
        <v>0.34</v>
      </c>
      <c r="AZ3115" s="144">
        <f t="shared" si="339"/>
        <v>0.45</v>
      </c>
      <c r="BA3115" s="54">
        <f t="shared" si="340"/>
        <v>25.224235778637524</v>
      </c>
      <c r="BB3115" s="54">
        <f t="shared" si="341"/>
        <v>13.293764221362462</v>
      </c>
    </row>
    <row r="3116" spans="1:54" x14ac:dyDescent="0.25">
      <c r="A3116" s="3">
        <v>44803</v>
      </c>
      <c r="B3116" s="77">
        <v>14953.63</v>
      </c>
      <c r="C3116" s="77">
        <v>1861.6812500000001</v>
      </c>
      <c r="D3116" s="77">
        <v>-184.91119999999998</v>
      </c>
      <c r="E3116" s="77">
        <f t="shared" si="336"/>
        <v>-953.25770000000011</v>
      </c>
      <c r="F3116" s="77">
        <v>15.0098</v>
      </c>
      <c r="G3116" s="77">
        <v>-9.9703999999999997</v>
      </c>
      <c r="H3116">
        <v>0</v>
      </c>
      <c r="I3116" s="78">
        <v>14948</v>
      </c>
      <c r="J3116">
        <v>202209</v>
      </c>
      <c r="K3116" s="78">
        <v>14948</v>
      </c>
      <c r="L3116" s="77">
        <f t="shared" si="335"/>
        <v>-5.6299999999991996</v>
      </c>
      <c r="M3116" s="78">
        <v>11560</v>
      </c>
      <c r="N3116" s="78">
        <v>345.62267000000003</v>
      </c>
      <c r="O3116" s="78">
        <v>-5471</v>
      </c>
      <c r="P3116" s="78">
        <v>-40.897709999999996</v>
      </c>
      <c r="Q3116" s="144">
        <v>10192.25</v>
      </c>
      <c r="R3116" s="78">
        <v>-8143</v>
      </c>
      <c r="S3116" s="78">
        <v>-1927</v>
      </c>
      <c r="T3116" s="78">
        <v>-2434</v>
      </c>
      <c r="U3116" s="78">
        <v>56114</v>
      </c>
      <c r="V3116" s="219">
        <v>4.3375984602772928E-2</v>
      </c>
      <c r="W3116" s="78">
        <v>100</v>
      </c>
      <c r="X3116" s="78">
        <v>3230</v>
      </c>
      <c r="Y3116" s="78">
        <v>1262</v>
      </c>
      <c r="Z3116" s="78">
        <v>2942</v>
      </c>
      <c r="AA3116" s="78">
        <v>105.89</v>
      </c>
      <c r="AB3116" s="78">
        <v>90.46</v>
      </c>
      <c r="AC3116" s="78">
        <v>14400</v>
      </c>
      <c r="AD3116" s="104">
        <v>0.45368000000000003</v>
      </c>
      <c r="AE3116" s="78">
        <v>16404</v>
      </c>
      <c r="AF3116" s="104">
        <v>4.0089100000000002</v>
      </c>
      <c r="AG3116" s="78">
        <v>-1330</v>
      </c>
      <c r="AH3116" s="104">
        <v>1.35449</v>
      </c>
      <c r="AI3116" s="78">
        <v>15542</v>
      </c>
      <c r="AJ3116" s="104">
        <v>-1.8291999999999999</v>
      </c>
      <c r="AK3116" s="78">
        <v>16000</v>
      </c>
      <c r="AL3116" s="78">
        <v>15000</v>
      </c>
      <c r="AM3116" s="8">
        <v>14900</v>
      </c>
      <c r="AN3116" s="78">
        <v>525</v>
      </c>
      <c r="AO3116" s="78">
        <v>17800</v>
      </c>
      <c r="AP3116" s="78">
        <v>14500</v>
      </c>
      <c r="AQ3116" s="78">
        <v>14900</v>
      </c>
      <c r="AR3116" s="78">
        <v>826</v>
      </c>
      <c r="AS3116" s="78">
        <v>15100</v>
      </c>
      <c r="AT3116" s="78">
        <v>14900</v>
      </c>
      <c r="AU3116" s="78">
        <v>15000</v>
      </c>
      <c r="AV3116" s="78">
        <v>95.5</v>
      </c>
      <c r="AW3116" s="77">
        <v>19.670000000000002</v>
      </c>
      <c r="AX3116" s="144">
        <f t="shared" si="337"/>
        <v>0.41</v>
      </c>
      <c r="AY3116" s="144">
        <f t="shared" si="338"/>
        <v>0.24</v>
      </c>
      <c r="AZ3116" s="144">
        <f t="shared" si="339"/>
        <v>0.28999999999999998</v>
      </c>
      <c r="BA3116" s="54">
        <f t="shared" si="340"/>
        <v>23.970581613317627</v>
      </c>
      <c r="BB3116" s="54">
        <f t="shared" si="341"/>
        <v>13.904418386682366</v>
      </c>
    </row>
    <row r="3117" spans="1:54" x14ac:dyDescent="0.25">
      <c r="A3117" s="3">
        <v>44804</v>
      </c>
      <c r="B3117" s="77">
        <v>15095.44</v>
      </c>
      <c r="C3117" s="77">
        <v>2170.7022700000002</v>
      </c>
      <c r="D3117" s="77">
        <v>27.337600000000002</v>
      </c>
      <c r="E3117" s="77">
        <f t="shared" si="336"/>
        <v>-864.33349999999996</v>
      </c>
      <c r="F3117" s="77">
        <v>3.3626</v>
      </c>
      <c r="G3117" s="77">
        <v>20.427299999999999</v>
      </c>
      <c r="H3117" t="s">
        <v>2101</v>
      </c>
      <c r="I3117" s="78">
        <v>15039</v>
      </c>
      <c r="J3117">
        <v>202209</v>
      </c>
      <c r="K3117" s="78">
        <v>15039</v>
      </c>
      <c r="L3117" s="77">
        <f t="shared" si="335"/>
        <v>-56.440000000000509</v>
      </c>
      <c r="M3117" s="78">
        <v>13241</v>
      </c>
      <c r="N3117" s="78">
        <v>398.35129000000001</v>
      </c>
      <c r="O3117" s="78">
        <v>1348</v>
      </c>
      <c r="P3117" s="78">
        <v>10.13875</v>
      </c>
      <c r="Q3117" s="144">
        <v>13578</v>
      </c>
      <c r="R3117" s="78">
        <v>-7825</v>
      </c>
      <c r="S3117" s="78">
        <v>-2973</v>
      </c>
      <c r="T3117" s="78">
        <v>1831</v>
      </c>
      <c r="U3117" s="78">
        <v>57051</v>
      </c>
      <c r="V3117" s="219">
        <v>-3.2094091251687086E-2</v>
      </c>
      <c r="W3117" s="78">
        <v>10460</v>
      </c>
      <c r="X3117" s="78">
        <v>16551</v>
      </c>
      <c r="Y3117" s="78">
        <v>8717</v>
      </c>
      <c r="Z3117" s="78">
        <v>9033</v>
      </c>
      <c r="AA3117" s="78">
        <v>107.31</v>
      </c>
      <c r="AB3117" s="78">
        <v>92.08</v>
      </c>
      <c r="AC3117" s="78">
        <v>9469</v>
      </c>
      <c r="AD3117" s="104">
        <v>0.35639999999999999</v>
      </c>
      <c r="AE3117" s="78">
        <v>13415</v>
      </c>
      <c r="AF3117" s="104">
        <v>3.5828199999999999</v>
      </c>
      <c r="AG3117" s="78">
        <v>3226</v>
      </c>
      <c r="AH3117" s="104">
        <v>1.2356799999999999</v>
      </c>
      <c r="AI3117" s="78">
        <v>7110</v>
      </c>
      <c r="AJ3117" s="104">
        <v>-2.7340499999999999</v>
      </c>
      <c r="AK3117" s="78">
        <v>16000</v>
      </c>
      <c r="AL3117" s="78">
        <v>15000</v>
      </c>
      <c r="AM3117" s="8">
        <v>15000</v>
      </c>
      <c r="AN3117" s="78">
        <v>512</v>
      </c>
      <c r="AO3117" s="78">
        <v>17800</v>
      </c>
      <c r="AP3117" s="78">
        <v>14500</v>
      </c>
      <c r="AQ3117" s="78">
        <v>15000</v>
      </c>
      <c r="AR3117" s="78">
        <v>817</v>
      </c>
      <c r="AS3117" s="78">
        <v>15400</v>
      </c>
      <c r="AT3117" s="78">
        <v>14000</v>
      </c>
      <c r="AU3117" s="78">
        <v>15050</v>
      </c>
      <c r="AV3117" s="78">
        <v>303</v>
      </c>
      <c r="AW3117" s="77">
        <v>19.84</v>
      </c>
      <c r="AX3117" s="144">
        <f t="shared" si="337"/>
        <v>0.44</v>
      </c>
      <c r="AY3117" s="144">
        <f t="shared" si="338"/>
        <v>0.26</v>
      </c>
      <c r="AZ3117" s="144">
        <f t="shared" si="339"/>
        <v>0.31</v>
      </c>
      <c r="BA3117" s="54">
        <f t="shared" si="340"/>
        <v>23.052374310083927</v>
      </c>
      <c r="BB3117" s="54">
        <f t="shared" si="341"/>
        <v>14.361625689916069</v>
      </c>
    </row>
    <row r="3118" spans="1:54" x14ac:dyDescent="0.25">
      <c r="A3118" s="3">
        <v>44805</v>
      </c>
      <c r="B3118" s="77">
        <v>14801.86</v>
      </c>
      <c r="C3118" s="77">
        <v>2349.7988500000001</v>
      </c>
      <c r="D3118" s="77">
        <v>-332.27269999999999</v>
      </c>
      <c r="E3118" s="77">
        <f t="shared" si="336"/>
        <v>-1154.9083000000001</v>
      </c>
      <c r="F3118" s="77">
        <v>5.7988</v>
      </c>
      <c r="G3118" s="77">
        <v>-148.97200000000001</v>
      </c>
      <c r="H3118">
        <v>0</v>
      </c>
      <c r="I3118" s="78">
        <v>14736</v>
      </c>
      <c r="J3118">
        <v>202209</v>
      </c>
      <c r="K3118" s="78">
        <v>14736</v>
      </c>
      <c r="L3118" s="77">
        <f t="shared" si="335"/>
        <v>-65.860000000000582</v>
      </c>
      <c r="M3118" s="78">
        <v>6059</v>
      </c>
      <c r="N3118" s="78">
        <v>178.59932000000001</v>
      </c>
      <c r="O3118" s="78">
        <v>-15299</v>
      </c>
      <c r="P3118" s="78">
        <v>-112.73126999999999</v>
      </c>
      <c r="Q3118" s="144">
        <v>2234.25</v>
      </c>
      <c r="R3118" s="78">
        <v>-8442</v>
      </c>
      <c r="S3118" s="78">
        <v>427</v>
      </c>
      <c r="T3118" s="78">
        <v>-15163</v>
      </c>
      <c r="U3118" s="78">
        <v>59234</v>
      </c>
      <c r="V3118" s="219">
        <v>0.25598473849478343</v>
      </c>
      <c r="W3118" s="78">
        <v>6963</v>
      </c>
      <c r="X3118" s="78">
        <v>6963</v>
      </c>
      <c r="Y3118" s="78">
        <v>3687</v>
      </c>
      <c r="Z3118" s="78">
        <v>3452</v>
      </c>
      <c r="AA3118" s="78">
        <v>87.27</v>
      </c>
      <c r="AB3118" s="78">
        <v>77.349999999999994</v>
      </c>
      <c r="AC3118" s="78">
        <v>10316</v>
      </c>
      <c r="AD3118" s="104">
        <v>0.37586000000000003</v>
      </c>
      <c r="AE3118" s="78">
        <v>15738</v>
      </c>
      <c r="AF3118" s="104">
        <v>4.6200799999999997</v>
      </c>
      <c r="AG3118" s="78">
        <v>-4872</v>
      </c>
      <c r="AH3118" s="104">
        <v>0.49458999999999997</v>
      </c>
      <c r="AI3118" s="78">
        <v>17164</v>
      </c>
      <c r="AJ3118" s="104">
        <v>-3.1455600000000001</v>
      </c>
      <c r="AK3118" s="78">
        <v>16000</v>
      </c>
      <c r="AL3118" s="78">
        <v>15000</v>
      </c>
      <c r="AM3118" s="8">
        <v>14700</v>
      </c>
      <c r="AN3118" s="78">
        <v>564</v>
      </c>
      <c r="AO3118" s="78">
        <v>17800</v>
      </c>
      <c r="AP3118" s="78">
        <v>14500</v>
      </c>
      <c r="AQ3118" s="78">
        <v>14700</v>
      </c>
      <c r="AR3118" s="78">
        <v>878</v>
      </c>
      <c r="AS3118" s="78">
        <v>15200</v>
      </c>
      <c r="AT3118" s="78">
        <v>14400</v>
      </c>
      <c r="AU3118" s="78">
        <v>14800</v>
      </c>
      <c r="AV3118" s="78">
        <v>314</v>
      </c>
      <c r="AW3118" s="77">
        <v>21.85</v>
      </c>
      <c r="AX3118" s="144">
        <f t="shared" si="337"/>
        <v>0.86</v>
      </c>
      <c r="AY3118" s="144">
        <f t="shared" si="338"/>
        <v>0.55000000000000004</v>
      </c>
      <c r="AZ3118" s="144">
        <f t="shared" si="339"/>
        <v>0.66</v>
      </c>
      <c r="BA3118" s="54">
        <f t="shared" si="340"/>
        <v>22.457177797923126</v>
      </c>
      <c r="BB3118" s="54">
        <f t="shared" si="341"/>
        <v>14.736822202076878</v>
      </c>
    </row>
    <row r="3119" spans="1:54" x14ac:dyDescent="0.25">
      <c r="A3119" s="3">
        <v>44806</v>
      </c>
      <c r="B3119" s="77">
        <v>14673.04</v>
      </c>
      <c r="C3119" s="77">
        <v>2369.1333300000001</v>
      </c>
      <c r="D3119" s="77">
        <v>-146.32209999999998</v>
      </c>
      <c r="E3119" s="77">
        <f t="shared" si="336"/>
        <v>-1548.4920999999999</v>
      </c>
      <c r="F3119" s="77">
        <v>5.5179999999999998</v>
      </c>
      <c r="G3119" s="77">
        <v>-32.423299999999998</v>
      </c>
      <c r="H3119">
        <v>0</v>
      </c>
      <c r="I3119" s="78">
        <v>14597</v>
      </c>
      <c r="J3119">
        <v>202209</v>
      </c>
      <c r="K3119" s="78">
        <v>14597</v>
      </c>
      <c r="L3119" s="77">
        <f t="shared" si="335"/>
        <v>-76.040000000000873</v>
      </c>
      <c r="M3119" s="78">
        <v>3658</v>
      </c>
      <c r="N3119" s="78">
        <v>106.81492</v>
      </c>
      <c r="O3119" s="78">
        <v>-20044</v>
      </c>
      <c r="P3119" s="78">
        <v>-146.29952</v>
      </c>
      <c r="Q3119" s="144">
        <v>-1353</v>
      </c>
      <c r="R3119" s="78">
        <v>-8753</v>
      </c>
      <c r="S3119" s="78">
        <v>1212</v>
      </c>
      <c r="T3119" s="78">
        <v>-20582</v>
      </c>
      <c r="U3119" s="78">
        <v>64210</v>
      </c>
      <c r="V3119" s="219">
        <v>0.32054197165550535</v>
      </c>
      <c r="W3119" s="78">
        <v>2918</v>
      </c>
      <c r="X3119" s="78">
        <v>9218</v>
      </c>
      <c r="Y3119" s="78">
        <v>51</v>
      </c>
      <c r="Z3119" s="78">
        <v>84</v>
      </c>
      <c r="AA3119" s="78">
        <v>90.01</v>
      </c>
      <c r="AB3119" s="78">
        <v>74.03</v>
      </c>
      <c r="AC3119" s="78">
        <v>8982</v>
      </c>
      <c r="AD3119" s="104">
        <v>0.31462000000000001</v>
      </c>
      <c r="AE3119" s="78">
        <v>15749</v>
      </c>
      <c r="AF3119" s="104">
        <v>4.9836600000000004</v>
      </c>
      <c r="AG3119" s="78">
        <v>-12876</v>
      </c>
      <c r="AH3119" s="104">
        <v>0.53142</v>
      </c>
      <c r="AI3119" s="78">
        <v>22507</v>
      </c>
      <c r="AJ3119" s="104">
        <v>-3.2203499999999998</v>
      </c>
      <c r="AK3119" s="78">
        <v>15400</v>
      </c>
      <c r="AL3119" s="78">
        <v>14000</v>
      </c>
      <c r="AM3119" s="8">
        <v>14600</v>
      </c>
      <c r="AN3119" s="78">
        <v>537</v>
      </c>
      <c r="AO3119" s="78">
        <v>17800</v>
      </c>
      <c r="AP3119" s="78">
        <v>14500</v>
      </c>
      <c r="AQ3119" s="78">
        <v>14600</v>
      </c>
      <c r="AR3119" s="78">
        <v>849</v>
      </c>
      <c r="AS3119" s="78">
        <v>15200</v>
      </c>
      <c r="AT3119" s="78">
        <v>14300</v>
      </c>
      <c r="AU3119" s="78">
        <v>14650</v>
      </c>
      <c r="AV3119" s="78">
        <v>276</v>
      </c>
      <c r="AW3119" s="77">
        <v>21.77</v>
      </c>
      <c r="AX3119" s="144">
        <f t="shared" si="337"/>
        <v>0.82</v>
      </c>
      <c r="AY3119" s="144">
        <f t="shared" si="338"/>
        <v>0.53</v>
      </c>
      <c r="AZ3119" s="144">
        <f t="shared" si="339"/>
        <v>0.64</v>
      </c>
      <c r="BA3119" s="54">
        <f t="shared" si="340"/>
        <v>22.439125049284915</v>
      </c>
      <c r="BB3119" s="54">
        <f t="shared" si="341"/>
        <v>14.746874950715085</v>
      </c>
    </row>
    <row r="3120" spans="1:54" x14ac:dyDescent="0.25">
      <c r="A3120" s="3">
        <v>44809</v>
      </c>
      <c r="B3120" s="77">
        <v>14661.1</v>
      </c>
      <c r="C3120" s="77">
        <v>1913.13535</v>
      </c>
      <c r="D3120" s="77">
        <v>-30.503699999999998</v>
      </c>
      <c r="E3120" s="77">
        <f t="shared" si="336"/>
        <v>-1555.2418999999998</v>
      </c>
      <c r="F3120" s="77">
        <v>6.6328999999999994</v>
      </c>
      <c r="G3120" s="77">
        <v>-18.403199999999998</v>
      </c>
      <c r="H3120">
        <v>0</v>
      </c>
      <c r="I3120" s="78">
        <v>14611</v>
      </c>
      <c r="J3120">
        <v>202209</v>
      </c>
      <c r="K3120" s="78">
        <v>14611</v>
      </c>
      <c r="L3120" s="77">
        <f t="shared" si="335"/>
        <v>-50.100000000000364</v>
      </c>
      <c r="M3120" s="78">
        <v>7388</v>
      </c>
      <c r="N3120" s="78">
        <v>215.94244</v>
      </c>
      <c r="O3120" s="78">
        <v>-12662</v>
      </c>
      <c r="P3120" s="78">
        <v>-92.510589999999993</v>
      </c>
      <c r="Q3120" s="144">
        <v>4222.5</v>
      </c>
      <c r="R3120" s="78">
        <v>-8690</v>
      </c>
      <c r="S3120" s="78">
        <v>-338</v>
      </c>
      <c r="T3120" s="78">
        <v>-12593</v>
      </c>
      <c r="U3120" s="78">
        <v>60023</v>
      </c>
      <c r="V3120" s="219">
        <v>0.20980290888492745</v>
      </c>
      <c r="W3120" s="78">
        <v>1772</v>
      </c>
      <c r="X3120" s="78">
        <v>4912</v>
      </c>
      <c r="Y3120" s="78">
        <v>1937</v>
      </c>
      <c r="Z3120" s="78">
        <v>2303</v>
      </c>
      <c r="AA3120" s="78">
        <v>89.43</v>
      </c>
      <c r="AB3120" s="78">
        <v>80.3</v>
      </c>
      <c r="AC3120" s="78">
        <v>12415</v>
      </c>
      <c r="AD3120" s="104">
        <v>0.39134999999999998</v>
      </c>
      <c r="AE3120" s="78">
        <v>16006</v>
      </c>
      <c r="AF3120" s="104">
        <v>4.8753399999999996</v>
      </c>
      <c r="AG3120" s="78">
        <v>-224</v>
      </c>
      <c r="AH3120" s="104">
        <v>0.85802999999999996</v>
      </c>
      <c r="AI3120" s="78">
        <v>21000</v>
      </c>
      <c r="AJ3120" s="104">
        <v>-3.5500600000000002</v>
      </c>
      <c r="AK3120" s="78">
        <v>15400</v>
      </c>
      <c r="AL3120" s="78">
        <v>14000</v>
      </c>
      <c r="AM3120" s="8">
        <v>14600</v>
      </c>
      <c r="AN3120" s="78">
        <v>505</v>
      </c>
      <c r="AO3120" s="78">
        <v>17800</v>
      </c>
      <c r="AP3120" s="78">
        <v>14500</v>
      </c>
      <c r="AQ3120" s="78">
        <v>14600</v>
      </c>
      <c r="AR3120" s="78">
        <v>829</v>
      </c>
      <c r="AS3120" s="78">
        <v>15000</v>
      </c>
      <c r="AT3120" s="78">
        <v>14300</v>
      </c>
      <c r="AU3120" s="78">
        <v>14650</v>
      </c>
      <c r="AV3120" s="78">
        <v>179</v>
      </c>
      <c r="AW3120" s="77">
        <v>21.92</v>
      </c>
      <c r="AX3120" s="144">
        <f t="shared" si="337"/>
        <v>0.89</v>
      </c>
      <c r="AY3120" s="144">
        <f t="shared" si="338"/>
        <v>0.61</v>
      </c>
      <c r="AZ3120" s="144">
        <f t="shared" si="339"/>
        <v>0.67</v>
      </c>
      <c r="BA3120" s="54">
        <f t="shared" si="340"/>
        <v>22.557030532280791</v>
      </c>
      <c r="BB3120" s="54">
        <f t="shared" si="341"/>
        <v>14.683969467719207</v>
      </c>
    </row>
    <row r="3121" spans="1:54" x14ac:dyDescent="0.25">
      <c r="A3121" s="3">
        <v>44810</v>
      </c>
      <c r="B3121" s="77">
        <v>14677.2</v>
      </c>
      <c r="C3121" s="77">
        <v>1869.9036599999999</v>
      </c>
      <c r="D3121" s="77">
        <v>-0.62709999999999999</v>
      </c>
      <c r="E3121" s="77">
        <f t="shared" si="336"/>
        <v>-1516.3309999999997</v>
      </c>
      <c r="F3121" s="77">
        <v>9.1038999999999994</v>
      </c>
      <c r="G3121" s="77">
        <v>-12.2898</v>
      </c>
      <c r="H3121">
        <v>0</v>
      </c>
      <c r="I3121" s="78">
        <v>14634</v>
      </c>
      <c r="J3121">
        <v>202209</v>
      </c>
      <c r="K3121" s="78">
        <v>14634</v>
      </c>
      <c r="L3121" s="77">
        <f t="shared" si="335"/>
        <v>-43.200000000000728</v>
      </c>
      <c r="M3121" s="78">
        <v>6363</v>
      </c>
      <c r="N3121" s="78">
        <v>186.26458</v>
      </c>
      <c r="O3121" s="78">
        <v>-13812</v>
      </c>
      <c r="P3121" s="78">
        <v>-101.06619999999999</v>
      </c>
      <c r="Q3121" s="144">
        <v>2910</v>
      </c>
      <c r="R3121" s="78">
        <v>-8837</v>
      </c>
      <c r="S3121" s="78">
        <v>-384</v>
      </c>
      <c r="T3121" s="78">
        <v>-12863</v>
      </c>
      <c r="U3121" s="78">
        <v>61532</v>
      </c>
      <c r="V3121" s="219">
        <v>0.20904569979847884</v>
      </c>
      <c r="W3121" s="78">
        <v>-158</v>
      </c>
      <c r="X3121" s="78">
        <v>-27</v>
      </c>
      <c r="Y3121" s="78">
        <v>-520</v>
      </c>
      <c r="Z3121" s="78">
        <v>1670</v>
      </c>
      <c r="AA3121" s="78">
        <v>94.74</v>
      </c>
      <c r="AB3121" s="78">
        <v>81.95</v>
      </c>
      <c r="AC3121" s="78">
        <v>14990</v>
      </c>
      <c r="AD3121" s="104">
        <v>0.28132000000000001</v>
      </c>
      <c r="AE3121" s="78">
        <v>16622</v>
      </c>
      <c r="AF3121" s="104">
        <v>4.6632999999999996</v>
      </c>
      <c r="AG3121" s="78">
        <v>-4598</v>
      </c>
      <c r="AH3121" s="104">
        <v>0.98285999999999996</v>
      </c>
      <c r="AI3121" s="78">
        <v>19018</v>
      </c>
      <c r="AJ3121" s="104">
        <v>-3.59693</v>
      </c>
      <c r="AK3121" s="78">
        <v>15400</v>
      </c>
      <c r="AL3121" s="78">
        <v>14000</v>
      </c>
      <c r="AM3121" s="8">
        <v>14600</v>
      </c>
      <c r="AN3121" s="78">
        <v>486</v>
      </c>
      <c r="AO3121" s="78">
        <v>17800</v>
      </c>
      <c r="AP3121" s="78">
        <v>14500</v>
      </c>
      <c r="AQ3121" s="78">
        <v>14600</v>
      </c>
      <c r="AR3121" s="78">
        <v>809</v>
      </c>
      <c r="AS3121" s="78">
        <v>14900</v>
      </c>
      <c r="AT3121" s="78">
        <v>14400</v>
      </c>
      <c r="AU3121" s="78">
        <v>14650</v>
      </c>
      <c r="AV3121" s="78">
        <v>124</v>
      </c>
      <c r="AW3121" s="77">
        <v>21.69</v>
      </c>
      <c r="AX3121" s="144">
        <f t="shared" si="337"/>
        <v>0.75</v>
      </c>
      <c r="AY3121" s="144">
        <f t="shared" si="338"/>
        <v>0.53</v>
      </c>
      <c r="AZ3121" s="144">
        <f t="shared" si="339"/>
        <v>0.61</v>
      </c>
      <c r="BA3121" s="54">
        <f t="shared" si="340"/>
        <v>22.847588474882038</v>
      </c>
      <c r="BB3121" s="54">
        <f t="shared" si="341"/>
        <v>14.574411525117961</v>
      </c>
    </row>
    <row r="3122" spans="1:54" x14ac:dyDescent="0.25">
      <c r="A3122" s="3">
        <v>44811</v>
      </c>
      <c r="B3122" s="77">
        <v>14410.05</v>
      </c>
      <c r="C3122" s="77">
        <v>1850.7742599999999</v>
      </c>
      <c r="D3122" s="77">
        <v>-177.49439999999998</v>
      </c>
      <c r="E3122" s="77">
        <f t="shared" si="336"/>
        <v>-1518.2098999999998</v>
      </c>
      <c r="F3122" s="77">
        <v>15.835999999999999</v>
      </c>
      <c r="G3122" s="77">
        <v>-66.405000000000001</v>
      </c>
      <c r="H3122" t="s">
        <v>2102</v>
      </c>
      <c r="I3122" s="78">
        <v>14359</v>
      </c>
      <c r="J3122">
        <v>202209</v>
      </c>
      <c r="K3122" s="78">
        <v>14359</v>
      </c>
      <c r="L3122" s="77">
        <f t="shared" si="335"/>
        <v>-51.049999999999272</v>
      </c>
      <c r="M3122" s="78">
        <v>1477</v>
      </c>
      <c r="N3122" s="78">
        <v>42.421140000000001</v>
      </c>
      <c r="O3122" s="78">
        <v>-22297</v>
      </c>
      <c r="P3122" s="78">
        <v>-160.05546000000001</v>
      </c>
      <c r="Q3122" s="144">
        <v>-4097.25</v>
      </c>
      <c r="R3122" s="78">
        <v>-9392</v>
      </c>
      <c r="S3122" s="78">
        <v>752</v>
      </c>
      <c r="T3122" s="78">
        <v>-18801</v>
      </c>
      <c r="U3122" s="78">
        <v>71297</v>
      </c>
      <c r="V3122" s="219">
        <v>0.26369973491170734</v>
      </c>
      <c r="W3122" s="78">
        <v>-1105</v>
      </c>
      <c r="X3122" s="78">
        <v>-1280</v>
      </c>
      <c r="Y3122" s="78">
        <v>-3573</v>
      </c>
      <c r="Z3122" s="78">
        <v>-3990</v>
      </c>
      <c r="AA3122" s="78">
        <v>83.72</v>
      </c>
      <c r="AB3122" s="78">
        <v>77.680000000000007</v>
      </c>
      <c r="AC3122" s="78">
        <v>9330</v>
      </c>
      <c r="AD3122" s="104">
        <v>0.27544999999999997</v>
      </c>
      <c r="AE3122" s="78">
        <v>16556</v>
      </c>
      <c r="AF3122" s="104">
        <v>5.9207900000000002</v>
      </c>
      <c r="AG3122" s="78">
        <v>-3792</v>
      </c>
      <c r="AH3122" s="104">
        <v>0.75819000000000003</v>
      </c>
      <c r="AI3122" s="78">
        <v>8635</v>
      </c>
      <c r="AJ3122" s="104">
        <v>-4.5896699999999999</v>
      </c>
      <c r="AK3122" s="78">
        <v>15000</v>
      </c>
      <c r="AL3122" s="78">
        <v>14200</v>
      </c>
      <c r="AM3122" s="8">
        <v>14400</v>
      </c>
      <c r="AN3122" s="78">
        <v>483</v>
      </c>
      <c r="AO3122" s="78">
        <v>17800</v>
      </c>
      <c r="AP3122" s="78">
        <v>14500</v>
      </c>
      <c r="AQ3122" s="78">
        <v>14300</v>
      </c>
      <c r="AR3122" s="78">
        <v>843</v>
      </c>
      <c r="AS3122" s="78">
        <v>14850</v>
      </c>
      <c r="AT3122" s="78">
        <v>13800</v>
      </c>
      <c r="AU3122" s="78">
        <v>14400</v>
      </c>
      <c r="AV3122" s="78">
        <v>316</v>
      </c>
      <c r="AW3122" s="77">
        <v>22.49</v>
      </c>
      <c r="AX3122" s="144">
        <f t="shared" si="337"/>
        <v>0.89</v>
      </c>
      <c r="AY3122" s="144">
        <f t="shared" si="338"/>
        <v>0.63</v>
      </c>
      <c r="AZ3122" s="144">
        <f t="shared" si="339"/>
        <v>0.74</v>
      </c>
      <c r="BA3122" s="54">
        <f t="shared" si="340"/>
        <v>23.266793533436555</v>
      </c>
      <c r="BB3122" s="54">
        <f t="shared" si="341"/>
        <v>14.397206466563446</v>
      </c>
    </row>
    <row r="3123" spans="1:54" x14ac:dyDescent="0.25">
      <c r="A3123" s="3">
        <v>44812</v>
      </c>
      <c r="B3123" s="77">
        <v>14583.42</v>
      </c>
      <c r="C3123" s="77">
        <v>1786.1831</v>
      </c>
      <c r="D3123" s="77">
        <v>-24.5136</v>
      </c>
      <c r="E3123" s="77">
        <f t="shared" si="336"/>
        <v>-1683.106</v>
      </c>
      <c r="F3123" s="77">
        <v>21.328899999999997</v>
      </c>
      <c r="G3123" s="77">
        <v>3.2199</v>
      </c>
      <c r="H3123">
        <v>0</v>
      </c>
      <c r="I3123" s="78">
        <v>14548</v>
      </c>
      <c r="J3123">
        <v>202209</v>
      </c>
      <c r="K3123" s="78">
        <v>14548</v>
      </c>
      <c r="L3123" s="77">
        <f t="shared" si="335"/>
        <v>-35.420000000000073</v>
      </c>
      <c r="M3123" s="78">
        <v>5165</v>
      </c>
      <c r="N3123" s="78">
        <v>150.26951</v>
      </c>
      <c r="O3123" s="78">
        <v>-6439</v>
      </c>
      <c r="P3123" s="78">
        <v>-46.823349999999998</v>
      </c>
      <c r="Q3123" s="144">
        <v>3555.25</v>
      </c>
      <c r="R3123" s="78">
        <v>-8861</v>
      </c>
      <c r="S3123" s="78">
        <v>131</v>
      </c>
      <c r="T3123" s="78">
        <v>-1210</v>
      </c>
      <c r="U3123" s="78">
        <v>66950</v>
      </c>
      <c r="V3123" s="219">
        <v>1.8073188946975356E-2</v>
      </c>
      <c r="W3123" s="78">
        <v>-1451</v>
      </c>
      <c r="X3123" s="78">
        <v>-1695</v>
      </c>
      <c r="Y3123" s="78">
        <v>-2133</v>
      </c>
      <c r="Z3123" s="78">
        <v>189</v>
      </c>
      <c r="AA3123" s="78">
        <v>100.44</v>
      </c>
      <c r="AB3123" s="78">
        <v>87.72</v>
      </c>
      <c r="AC3123" s="78">
        <v>12265</v>
      </c>
      <c r="AD3123" s="104">
        <v>0.33657999999999999</v>
      </c>
      <c r="AE3123" s="78">
        <v>15699</v>
      </c>
      <c r="AF3123" s="104">
        <v>4.8629699999999998</v>
      </c>
      <c r="AG3123" s="78">
        <v>8351</v>
      </c>
      <c r="AH3123" s="104">
        <v>1.3617600000000001</v>
      </c>
      <c r="AI3123" s="78">
        <v>1978</v>
      </c>
      <c r="AJ3123" s="104">
        <v>-4.2736900000000002</v>
      </c>
      <c r="AK3123" s="78">
        <v>15000</v>
      </c>
      <c r="AL3123" s="78">
        <v>14200</v>
      </c>
      <c r="AM3123" s="8">
        <v>14500</v>
      </c>
      <c r="AN3123" s="78">
        <v>413</v>
      </c>
      <c r="AO3123" s="78">
        <v>17800</v>
      </c>
      <c r="AP3123" s="78">
        <v>14500</v>
      </c>
      <c r="AQ3123" s="78">
        <v>14500</v>
      </c>
      <c r="AR3123" s="78">
        <v>746</v>
      </c>
      <c r="AS3123" s="78">
        <v>14900</v>
      </c>
      <c r="AT3123" s="78">
        <v>14000</v>
      </c>
      <c r="AU3123" s="78">
        <v>14550</v>
      </c>
      <c r="AV3123" s="78">
        <v>241</v>
      </c>
      <c r="AW3123" s="77">
        <v>20.39</v>
      </c>
      <c r="AX3123" s="144">
        <f t="shared" si="337"/>
        <v>0.57999999999999996</v>
      </c>
      <c r="AY3123" s="144">
        <f t="shared" si="338"/>
        <v>0.34</v>
      </c>
      <c r="AZ3123" s="144">
        <f t="shared" si="339"/>
        <v>0.35</v>
      </c>
      <c r="BA3123" s="54">
        <f t="shared" si="340"/>
        <v>23.420054026942204</v>
      </c>
      <c r="BB3123" s="54">
        <f t="shared" si="341"/>
        <v>14.510945973057794</v>
      </c>
    </row>
    <row r="3124" spans="1:54" x14ac:dyDescent="0.25">
      <c r="A3124" s="3">
        <v>44816</v>
      </c>
      <c r="B3124" s="77">
        <v>14807.43</v>
      </c>
      <c r="C3124" s="77">
        <v>1897.0767599999999</v>
      </c>
      <c r="D3124" s="77">
        <v>112.1425</v>
      </c>
      <c r="E3124" s="77">
        <f t="shared" si="336"/>
        <v>-1644.0143</v>
      </c>
      <c r="F3124" s="77">
        <v>13.2721</v>
      </c>
      <c r="G3124" s="77">
        <v>21.8613</v>
      </c>
      <c r="H3124">
        <v>0</v>
      </c>
      <c r="I3124" s="78">
        <v>14794</v>
      </c>
      <c r="J3124">
        <v>202209</v>
      </c>
      <c r="K3124" s="78">
        <v>14794</v>
      </c>
      <c r="L3124" s="77">
        <f t="shared" si="335"/>
        <v>-13.430000000000291</v>
      </c>
      <c r="M3124" s="78">
        <v>8288</v>
      </c>
      <c r="N3124" s="78">
        <v>245.30859000000001</v>
      </c>
      <c r="O3124" s="78">
        <v>-7352</v>
      </c>
      <c r="P3124" s="78">
        <v>-54.389270000000003</v>
      </c>
      <c r="Q3124" s="144">
        <v>6450</v>
      </c>
      <c r="R3124" s="78">
        <v>-8030</v>
      </c>
      <c r="S3124" s="78">
        <v>-1463</v>
      </c>
      <c r="T3124" s="78">
        <v>-2874</v>
      </c>
      <c r="U3124" s="78">
        <v>60788</v>
      </c>
      <c r="V3124" s="219">
        <v>4.7279068237152069E-2</v>
      </c>
      <c r="W3124" s="78">
        <v>-4504</v>
      </c>
      <c r="X3124" s="78">
        <v>-1126</v>
      </c>
      <c r="Y3124" s="78">
        <v>-4215</v>
      </c>
      <c r="Z3124" s="78">
        <v>-639</v>
      </c>
      <c r="AA3124" s="78">
        <v>119.5</v>
      </c>
      <c r="AB3124" s="78">
        <v>106.7</v>
      </c>
      <c r="AC3124" s="78">
        <v>17562</v>
      </c>
      <c r="AD3124" s="104">
        <v>0.51622000000000001</v>
      </c>
      <c r="AE3124" s="78">
        <v>22375</v>
      </c>
      <c r="AF3124" s="104">
        <v>4.8744800000000001</v>
      </c>
      <c r="AG3124" s="78">
        <v>10440</v>
      </c>
      <c r="AH3124" s="104">
        <v>2.5260199999999999</v>
      </c>
      <c r="AI3124" s="78">
        <v>-6864</v>
      </c>
      <c r="AJ3124" s="104">
        <v>-3.9691200000000002</v>
      </c>
      <c r="AK3124" s="78">
        <v>22400</v>
      </c>
      <c r="AL3124" s="78">
        <v>14200</v>
      </c>
      <c r="AM3124" s="8">
        <v>14800</v>
      </c>
      <c r="AN3124" s="78">
        <v>340</v>
      </c>
      <c r="AO3124" s="78">
        <v>17800</v>
      </c>
      <c r="AP3124" s="78">
        <v>14500</v>
      </c>
      <c r="AQ3124" s="78">
        <v>14800</v>
      </c>
      <c r="AR3124" s="78">
        <v>711</v>
      </c>
      <c r="AS3124" s="78">
        <v>15000</v>
      </c>
      <c r="AT3124" s="78">
        <v>14200</v>
      </c>
      <c r="AU3124" s="78">
        <v>14800</v>
      </c>
      <c r="AV3124" s="78">
        <v>156</v>
      </c>
      <c r="AW3124" s="77">
        <v>20.84</v>
      </c>
      <c r="AX3124" s="144">
        <f t="shared" si="337"/>
        <v>0.57999999999999996</v>
      </c>
      <c r="AY3124" s="144">
        <f t="shared" si="338"/>
        <v>0.36</v>
      </c>
      <c r="AZ3124" s="144">
        <f t="shared" si="339"/>
        <v>0.38</v>
      </c>
      <c r="BA3124" s="54">
        <f t="shared" si="340"/>
        <v>23.578427598194768</v>
      </c>
      <c r="BB3124" s="54">
        <f t="shared" si="341"/>
        <v>14.750572401805226</v>
      </c>
    </row>
    <row r="3125" spans="1:54" x14ac:dyDescent="0.25">
      <c r="A3125" s="3">
        <v>44817</v>
      </c>
      <c r="B3125" s="77">
        <v>14894.41</v>
      </c>
      <c r="C3125" s="77">
        <v>1858.6161999999999</v>
      </c>
      <c r="D3125" s="77">
        <v>84.885100000000008</v>
      </c>
      <c r="E3125" s="77">
        <f t="shared" si="336"/>
        <v>-1508.6643999999999</v>
      </c>
      <c r="F3125" s="77">
        <v>14.2843</v>
      </c>
      <c r="G3125" s="77">
        <v>13.9656</v>
      </c>
      <c r="H3125">
        <v>0</v>
      </c>
      <c r="I3125" s="78">
        <v>14875</v>
      </c>
      <c r="J3125">
        <v>202209</v>
      </c>
      <c r="K3125" s="78">
        <v>14875</v>
      </c>
      <c r="L3125" s="77">
        <f t="shared" si="335"/>
        <v>-19.409999999999854</v>
      </c>
      <c r="M3125" s="78">
        <v>10977</v>
      </c>
      <c r="N3125" s="78">
        <v>326.59989999999999</v>
      </c>
      <c r="O3125" s="78">
        <v>-5158</v>
      </c>
      <c r="P3125" s="78">
        <v>-38.358350000000002</v>
      </c>
      <c r="Q3125" s="144">
        <v>9687.5</v>
      </c>
      <c r="R3125" s="78">
        <v>-7892</v>
      </c>
      <c r="S3125" s="78">
        <v>-2350</v>
      </c>
      <c r="T3125" s="78">
        <v>-1231</v>
      </c>
      <c r="U3125" s="78">
        <v>59132</v>
      </c>
      <c r="V3125" s="219">
        <v>2.0817831292701077E-2</v>
      </c>
      <c r="W3125" s="78">
        <v>-4115</v>
      </c>
      <c r="X3125" s="78">
        <v>-503</v>
      </c>
      <c r="Y3125" s="78">
        <v>-2246</v>
      </c>
      <c r="Z3125" s="78">
        <v>1206</v>
      </c>
      <c r="AA3125" s="78">
        <v>111.6</v>
      </c>
      <c r="AB3125" s="78">
        <v>113.28</v>
      </c>
      <c r="AC3125" s="78">
        <v>20588</v>
      </c>
      <c r="AD3125" s="104">
        <v>0.59538999999999997</v>
      </c>
      <c r="AE3125" s="78">
        <v>26405</v>
      </c>
      <c r="AF3125" s="104">
        <v>5.5940500000000002</v>
      </c>
      <c r="AG3125" s="78">
        <v>14046</v>
      </c>
      <c r="AH3125" s="104">
        <v>2.8630100000000001</v>
      </c>
      <c r="AI3125" s="78">
        <v>-11749</v>
      </c>
      <c r="AJ3125" s="104">
        <v>-4.6195199999999996</v>
      </c>
      <c r="AK3125" s="78">
        <v>15200</v>
      </c>
      <c r="AL3125" s="78">
        <v>14200</v>
      </c>
      <c r="AM3125" s="8">
        <v>14900</v>
      </c>
      <c r="AN3125" s="78">
        <v>318</v>
      </c>
      <c r="AO3125" s="78">
        <v>17800</v>
      </c>
      <c r="AP3125" s="78">
        <v>14500</v>
      </c>
      <c r="AQ3125" s="78">
        <v>14900</v>
      </c>
      <c r="AR3125" s="78">
        <v>695</v>
      </c>
      <c r="AS3125" s="78">
        <v>15000</v>
      </c>
      <c r="AT3125" s="78">
        <v>14700</v>
      </c>
      <c r="AU3125" s="78">
        <v>14900</v>
      </c>
      <c r="AV3125" s="78">
        <v>123</v>
      </c>
      <c r="AW3125" s="77">
        <v>21.01</v>
      </c>
      <c r="AX3125" s="144">
        <f t="shared" si="337"/>
        <v>0.65</v>
      </c>
      <c r="AY3125" s="144">
        <f t="shared" si="338"/>
        <v>0.42</v>
      </c>
      <c r="AZ3125" s="144">
        <f t="shared" si="339"/>
        <v>0.41</v>
      </c>
      <c r="BA3125" s="54">
        <f t="shared" si="340"/>
        <v>23.669662249878733</v>
      </c>
      <c r="BB3125" s="54">
        <f t="shared" si="341"/>
        <v>15.131337750121263</v>
      </c>
    </row>
    <row r="3126" spans="1:54" x14ac:dyDescent="0.25">
      <c r="A3126" s="3">
        <v>44818</v>
      </c>
      <c r="B3126" s="77">
        <v>14658.31</v>
      </c>
      <c r="C3126" s="77">
        <v>1896.31558</v>
      </c>
      <c r="D3126" s="77">
        <v>-135.35159999999999</v>
      </c>
      <c r="E3126" s="77">
        <f t="shared" si="336"/>
        <v>-1587.7032000000002</v>
      </c>
      <c r="F3126" s="77">
        <v>-3.8849999999999998</v>
      </c>
      <c r="G3126" s="77">
        <v>-41.275100000000002</v>
      </c>
      <c r="H3126" t="s">
        <v>2103</v>
      </c>
      <c r="I3126" s="78">
        <v>14577</v>
      </c>
      <c r="J3126">
        <v>202209</v>
      </c>
      <c r="K3126" s="78">
        <v>14577</v>
      </c>
      <c r="L3126" s="77">
        <f t="shared" si="335"/>
        <v>-81.309999999999491</v>
      </c>
      <c r="M3126" s="78">
        <v>8985</v>
      </c>
      <c r="N3126" s="78">
        <v>261.99635000000001</v>
      </c>
      <c r="O3126" s="78">
        <v>-10881</v>
      </c>
      <c r="P3126" s="78">
        <v>-79.304869999999994</v>
      </c>
      <c r="Q3126" s="144">
        <v>6264.75</v>
      </c>
      <c r="R3126" s="78">
        <v>-8450</v>
      </c>
      <c r="S3126" s="78">
        <v>-660</v>
      </c>
      <c r="T3126" s="78">
        <v>-6650</v>
      </c>
      <c r="U3126" s="78">
        <v>58372</v>
      </c>
      <c r="V3126" s="219">
        <v>0.11392448434180771</v>
      </c>
      <c r="W3126" s="78">
        <v>-4339</v>
      </c>
      <c r="X3126" s="78">
        <v>-4683</v>
      </c>
      <c r="Y3126" s="78">
        <v>-3477</v>
      </c>
      <c r="Z3126" s="78">
        <v>-1784</v>
      </c>
      <c r="AA3126" s="78">
        <v>98.09</v>
      </c>
      <c r="AB3126" s="78">
        <v>89.86</v>
      </c>
      <c r="AC3126" s="78">
        <v>18609</v>
      </c>
      <c r="AD3126" s="104">
        <v>0.34016999999999997</v>
      </c>
      <c r="AE3126" s="78">
        <v>25424</v>
      </c>
      <c r="AF3126" s="104">
        <v>7.0609299999999999</v>
      </c>
      <c r="AG3126" s="78">
        <v>-4953</v>
      </c>
      <c r="AH3126" s="104">
        <v>1.2554799999999999</v>
      </c>
      <c r="AI3126" s="78">
        <v>-2537</v>
      </c>
      <c r="AJ3126" s="104">
        <v>-5.9960500000000003</v>
      </c>
      <c r="AK3126" s="78">
        <v>15000</v>
      </c>
      <c r="AL3126" s="78">
        <v>14000</v>
      </c>
      <c r="AM3126" s="8">
        <v>14600</v>
      </c>
      <c r="AN3126" s="78">
        <v>318</v>
      </c>
      <c r="AO3126" s="78">
        <v>17800</v>
      </c>
      <c r="AP3126" s="78">
        <v>14500</v>
      </c>
      <c r="AQ3126" s="78">
        <v>14600</v>
      </c>
      <c r="AR3126" s="78">
        <v>729</v>
      </c>
      <c r="AS3126" s="78">
        <v>15000</v>
      </c>
      <c r="AT3126" s="78">
        <v>14000</v>
      </c>
      <c r="AU3126" s="78">
        <v>14600</v>
      </c>
      <c r="AV3126" s="78">
        <v>318</v>
      </c>
      <c r="AW3126" s="77">
        <v>21.82</v>
      </c>
      <c r="AX3126" s="144">
        <f t="shared" si="337"/>
        <v>0.79</v>
      </c>
      <c r="AY3126" s="144">
        <f t="shared" si="338"/>
        <v>0.63</v>
      </c>
      <c r="AZ3126" s="144">
        <f t="shared" si="339"/>
        <v>0.62</v>
      </c>
      <c r="BA3126" s="54">
        <f t="shared" si="340"/>
        <v>23.827545889368572</v>
      </c>
      <c r="BB3126" s="54">
        <f t="shared" si="341"/>
        <v>15.513454110631422</v>
      </c>
    </row>
    <row r="3127" spans="1:54" x14ac:dyDescent="0.25">
      <c r="A3127" s="3">
        <v>44819</v>
      </c>
      <c r="B3127" s="77">
        <v>14670.04</v>
      </c>
      <c r="C3127" s="77">
        <v>1822.45847</v>
      </c>
      <c r="D3127" s="77">
        <v>-58.433599999999998</v>
      </c>
      <c r="E3127" s="77">
        <f t="shared" si="336"/>
        <v>-1630.7496000000001</v>
      </c>
      <c r="F3127" s="77">
        <v>14.658800000000001</v>
      </c>
      <c r="G3127" s="77">
        <v>-12.921099999999999</v>
      </c>
      <c r="H3127">
        <v>0</v>
      </c>
      <c r="I3127" s="78">
        <v>14642</v>
      </c>
      <c r="J3127">
        <v>202209</v>
      </c>
      <c r="K3127" s="78">
        <v>14642</v>
      </c>
      <c r="L3127" s="77">
        <f t="shared" si="335"/>
        <v>-28.040000000000873</v>
      </c>
      <c r="M3127" s="78">
        <v>12229</v>
      </c>
      <c r="N3127" s="78">
        <v>358.15026999999998</v>
      </c>
      <c r="O3127" s="78">
        <v>-7252</v>
      </c>
      <c r="P3127" s="78">
        <v>-53.087260000000001</v>
      </c>
      <c r="Q3127" s="144">
        <v>10416</v>
      </c>
      <c r="R3127" s="78">
        <v>-8305</v>
      </c>
      <c r="S3127" s="78">
        <v>-276</v>
      </c>
      <c r="T3127" s="78">
        <v>-2578</v>
      </c>
      <c r="U3127" s="78">
        <v>58050</v>
      </c>
      <c r="V3127" s="219">
        <v>4.440999138673557E-2</v>
      </c>
      <c r="W3127" s="78">
        <v>-2294</v>
      </c>
      <c r="X3127" s="78">
        <v>399</v>
      </c>
      <c r="Y3127" s="78">
        <v>-933</v>
      </c>
      <c r="Z3127" s="78">
        <v>1197</v>
      </c>
      <c r="AA3127" s="78">
        <v>104.61</v>
      </c>
      <c r="AB3127" s="78">
        <v>91.1</v>
      </c>
      <c r="AC3127" s="78">
        <v>20499</v>
      </c>
      <c r="AD3127" s="104">
        <v>0.28742000000000001</v>
      </c>
      <c r="AE3127" s="78">
        <v>24041</v>
      </c>
      <c r="AF3127" s="104">
        <v>6.3320800000000004</v>
      </c>
      <c r="AG3127" s="78">
        <v>168</v>
      </c>
      <c r="AH3127" s="104">
        <v>1.0866400000000001</v>
      </c>
      <c r="AI3127" s="78">
        <v>1818</v>
      </c>
      <c r="AJ3127" s="104">
        <v>-5.6928400000000003</v>
      </c>
      <c r="AK3127" s="78">
        <v>15000</v>
      </c>
      <c r="AL3127" s="78">
        <v>14000</v>
      </c>
      <c r="AM3127" s="8">
        <v>14650</v>
      </c>
      <c r="AN3127" s="78">
        <v>262</v>
      </c>
      <c r="AO3127" s="78">
        <v>17800</v>
      </c>
      <c r="AP3127" s="78">
        <v>14000</v>
      </c>
      <c r="AQ3127" s="78">
        <v>14600</v>
      </c>
      <c r="AR3127" s="78">
        <v>692</v>
      </c>
      <c r="AS3127" s="78">
        <v>15000</v>
      </c>
      <c r="AT3127" s="78">
        <v>14000</v>
      </c>
      <c r="AU3127" s="78">
        <v>14650</v>
      </c>
      <c r="AV3127" s="78">
        <v>262</v>
      </c>
      <c r="AW3127" s="77">
        <v>21.03</v>
      </c>
      <c r="AX3127" s="144">
        <f t="shared" si="337"/>
        <v>0.68</v>
      </c>
      <c r="AY3127" s="144">
        <f t="shared" si="338"/>
        <v>0.44</v>
      </c>
      <c r="AZ3127" s="144">
        <f t="shared" si="339"/>
        <v>0.42</v>
      </c>
      <c r="BA3127" s="54">
        <f t="shared" si="340"/>
        <v>23.823764489725143</v>
      </c>
      <c r="BB3127" s="54">
        <f t="shared" si="341"/>
        <v>15.962235510274843</v>
      </c>
    </row>
    <row r="3128" spans="1:54" x14ac:dyDescent="0.25">
      <c r="A3128" s="3">
        <v>44820</v>
      </c>
      <c r="B3128" s="77">
        <v>14561.76</v>
      </c>
      <c r="C3128" s="77">
        <v>2359.6891999999998</v>
      </c>
      <c r="D3128" s="77">
        <v>-174.63290000000001</v>
      </c>
      <c r="E3128" s="77">
        <f t="shared" si="336"/>
        <v>-1727.9012000000002</v>
      </c>
      <c r="F3128" s="77">
        <v>30.4876</v>
      </c>
      <c r="G3128" s="77">
        <v>-48.165299999999995</v>
      </c>
      <c r="H3128">
        <v>0</v>
      </c>
      <c r="I3128" s="78">
        <v>14483</v>
      </c>
      <c r="J3128">
        <v>202209</v>
      </c>
      <c r="K3128" s="78">
        <v>14483</v>
      </c>
      <c r="L3128" s="77">
        <f t="shared" si="335"/>
        <v>-78.760000000000218</v>
      </c>
      <c r="M3128" s="78">
        <v>11356</v>
      </c>
      <c r="N3128" s="78">
        <v>328.97680000000003</v>
      </c>
      <c r="O3128" s="78">
        <v>-12062</v>
      </c>
      <c r="P3128" s="78">
        <v>-87.353489999999994</v>
      </c>
      <c r="Q3128" s="144">
        <v>8340.5</v>
      </c>
      <c r="R3128" s="78">
        <v>-8808</v>
      </c>
      <c r="S3128" s="78">
        <v>382</v>
      </c>
      <c r="T3128" s="78">
        <v>-7965</v>
      </c>
      <c r="U3128" s="78">
        <v>61074</v>
      </c>
      <c r="V3128" s="219">
        <v>0.13041556145004421</v>
      </c>
      <c r="W3128" s="78">
        <v>826</v>
      </c>
      <c r="X3128" s="78">
        <v>22</v>
      </c>
      <c r="Y3128" s="78">
        <v>1289</v>
      </c>
      <c r="Z3128" s="78">
        <v>2944</v>
      </c>
      <c r="AA3128" s="78">
        <v>93.28</v>
      </c>
      <c r="AB3128" s="78">
        <v>85.17</v>
      </c>
      <c r="AC3128" s="78">
        <v>22058</v>
      </c>
      <c r="AD3128" s="104">
        <v>0.18023</v>
      </c>
      <c r="AE3128" s="78">
        <v>23822</v>
      </c>
      <c r="AF3128" s="104">
        <v>7.0724600000000004</v>
      </c>
      <c r="AG3128" s="78">
        <v>-5911</v>
      </c>
      <c r="AH3128" s="104">
        <v>1.15079</v>
      </c>
      <c r="AI3128" s="78">
        <v>752</v>
      </c>
      <c r="AJ3128" s="104">
        <v>-6.3673200000000003</v>
      </c>
      <c r="AK3128" s="78">
        <v>15000</v>
      </c>
      <c r="AL3128" s="78">
        <v>14000</v>
      </c>
      <c r="AM3128" s="8">
        <v>14500</v>
      </c>
      <c r="AN3128" s="78">
        <v>236</v>
      </c>
      <c r="AO3128" s="78">
        <v>17800</v>
      </c>
      <c r="AP3128" s="78">
        <v>14000</v>
      </c>
      <c r="AQ3128" s="78">
        <v>14500</v>
      </c>
      <c r="AR3128" s="78">
        <v>675</v>
      </c>
      <c r="AS3128" s="78">
        <v>15000</v>
      </c>
      <c r="AT3128" s="78">
        <v>14000</v>
      </c>
      <c r="AU3128" s="78">
        <v>14500</v>
      </c>
      <c r="AV3128" s="78">
        <v>236</v>
      </c>
      <c r="AW3128" s="77">
        <v>21.11</v>
      </c>
      <c r="AX3128" s="144">
        <f t="shared" si="337"/>
        <v>0.72</v>
      </c>
      <c r="AY3128" s="144">
        <f t="shared" si="338"/>
        <v>0.46</v>
      </c>
      <c r="AZ3128" s="144">
        <f t="shared" si="339"/>
        <v>0.43</v>
      </c>
      <c r="BA3128" s="54">
        <f t="shared" si="340"/>
        <v>23.757628350503435</v>
      </c>
      <c r="BB3128" s="54">
        <f t="shared" si="341"/>
        <v>16.481371649496563</v>
      </c>
    </row>
    <row r="3129" spans="1:54" x14ac:dyDescent="0.25">
      <c r="A3129" s="3">
        <v>44823</v>
      </c>
      <c r="B3129" s="77">
        <v>14425.68</v>
      </c>
      <c r="C3129" s="77">
        <v>1631.9429399999999</v>
      </c>
      <c r="D3129" s="77">
        <v>-71.985699999999994</v>
      </c>
      <c r="E3129" s="77">
        <f t="shared" si="336"/>
        <v>-1726.9347</v>
      </c>
      <c r="F3129" s="77">
        <v>10.968900000000001</v>
      </c>
      <c r="G3129" s="77">
        <v>-10.073</v>
      </c>
      <c r="H3129">
        <v>0</v>
      </c>
      <c r="I3129" s="78">
        <v>14420</v>
      </c>
      <c r="J3129">
        <v>202209</v>
      </c>
      <c r="K3129" s="78">
        <v>14420</v>
      </c>
      <c r="L3129" s="77">
        <f t="shared" si="335"/>
        <v>-5.680000000000291</v>
      </c>
      <c r="M3129" s="78">
        <v>8705</v>
      </c>
      <c r="N3129" s="78">
        <v>250.82504</v>
      </c>
      <c r="O3129" s="78">
        <v>-14250</v>
      </c>
      <c r="P3129" s="78">
        <v>-102.72454</v>
      </c>
      <c r="Q3129" s="144">
        <v>5142.5</v>
      </c>
      <c r="R3129" s="78">
        <v>-8939</v>
      </c>
      <c r="S3129" s="78">
        <v>271</v>
      </c>
      <c r="T3129" s="78">
        <v>-12026</v>
      </c>
      <c r="U3129" s="78">
        <v>63827</v>
      </c>
      <c r="V3129" s="219">
        <v>0.18841556081282215</v>
      </c>
      <c r="W3129" s="78">
        <v>-6103</v>
      </c>
      <c r="X3129" s="78">
        <v>-6165</v>
      </c>
      <c r="Y3129" s="78">
        <v>-3569</v>
      </c>
      <c r="Z3129" s="78">
        <v>-1207</v>
      </c>
      <c r="AA3129" s="78">
        <v>89.58</v>
      </c>
      <c r="AB3129" s="78">
        <v>82.87</v>
      </c>
      <c r="AC3129" s="78">
        <v>22036</v>
      </c>
      <c r="AD3129" s="104">
        <v>3.458E-2</v>
      </c>
      <c r="AE3129" s="78">
        <v>25507</v>
      </c>
      <c r="AF3129" s="104">
        <v>7.37798</v>
      </c>
      <c r="AG3129" s="78">
        <v>-11364</v>
      </c>
      <c r="AH3129" s="104">
        <v>1.23936</v>
      </c>
      <c r="AI3129" s="78">
        <v>1415</v>
      </c>
      <c r="AJ3129" s="104">
        <v>-6.6885599999999998</v>
      </c>
      <c r="AK3129" s="78">
        <v>14800</v>
      </c>
      <c r="AL3129" s="78">
        <v>14000</v>
      </c>
      <c r="AM3129" s="8">
        <v>14400</v>
      </c>
      <c r="AN3129" s="78">
        <v>178</v>
      </c>
      <c r="AO3129" s="78">
        <v>17800</v>
      </c>
      <c r="AP3129" s="78">
        <v>14500</v>
      </c>
      <c r="AQ3129" s="78">
        <v>14400</v>
      </c>
      <c r="AR3129" s="78">
        <v>665</v>
      </c>
      <c r="AS3129" s="78">
        <v>14800</v>
      </c>
      <c r="AT3129" s="78">
        <v>14000</v>
      </c>
      <c r="AU3129" s="78">
        <v>14400</v>
      </c>
      <c r="AV3129" s="78">
        <v>178</v>
      </c>
      <c r="AW3129" s="77">
        <v>21.33</v>
      </c>
      <c r="AX3129" s="144">
        <f t="shared" si="337"/>
        <v>0.75</v>
      </c>
      <c r="AY3129" s="144">
        <f t="shared" si="338"/>
        <v>0.53</v>
      </c>
      <c r="AZ3129" s="144">
        <f t="shared" si="339"/>
        <v>0.47</v>
      </c>
      <c r="BA3129" s="54">
        <f t="shared" si="340"/>
        <v>23.572324247112959</v>
      </c>
      <c r="BB3129" s="54">
        <f t="shared" si="341"/>
        <v>17.166675752887031</v>
      </c>
    </row>
    <row r="3130" spans="1:54" x14ac:dyDescent="0.25">
      <c r="A3130" s="3">
        <v>44824</v>
      </c>
      <c r="B3130" s="77">
        <v>14549.3</v>
      </c>
      <c r="C3130" s="77">
        <v>1688.77277</v>
      </c>
      <c r="D3130" s="77">
        <v>32.398299999999999</v>
      </c>
      <c r="E3130" s="77">
        <f t="shared" si="336"/>
        <v>-1543.4048</v>
      </c>
      <c r="F3130" s="77">
        <v>8.8581000000000003</v>
      </c>
      <c r="G3130" s="77">
        <v>10.833399999999999</v>
      </c>
      <c r="H3130">
        <v>0</v>
      </c>
      <c r="I3130" s="78">
        <v>14561</v>
      </c>
      <c r="J3130">
        <v>202209</v>
      </c>
      <c r="K3130" s="78">
        <v>14561</v>
      </c>
      <c r="L3130" s="77">
        <f t="shared" si="335"/>
        <v>11.700000000000728</v>
      </c>
      <c r="M3130" s="78">
        <v>13123</v>
      </c>
      <c r="N3130" s="78">
        <v>381.57126</v>
      </c>
      <c r="O3130" s="78">
        <v>-8044</v>
      </c>
      <c r="P3130" s="78">
        <v>-58.537649999999999</v>
      </c>
      <c r="Q3130" s="144">
        <v>11112</v>
      </c>
      <c r="R3130" s="78">
        <v>-8762</v>
      </c>
      <c r="S3130" s="78">
        <v>-546</v>
      </c>
      <c r="T3130" s="78">
        <v>-3883</v>
      </c>
      <c r="U3130" s="78">
        <v>59207</v>
      </c>
      <c r="V3130" s="219">
        <v>6.5583461415035391E-2</v>
      </c>
      <c r="W3130" s="78">
        <v>-5223</v>
      </c>
      <c r="X3130" s="78">
        <v>-1025</v>
      </c>
      <c r="Y3130" s="78">
        <v>-2584</v>
      </c>
      <c r="Z3130" s="78">
        <v>861</v>
      </c>
      <c r="AA3130" s="78">
        <v>99.97</v>
      </c>
      <c r="AB3130" s="78">
        <v>87.76</v>
      </c>
      <c r="AC3130" s="78">
        <v>24318</v>
      </c>
      <c r="AD3130" s="104">
        <v>0.10321</v>
      </c>
      <c r="AE3130" s="78">
        <v>26024</v>
      </c>
      <c r="AF3130" s="104">
        <v>6.5383800000000001</v>
      </c>
      <c r="AG3130" s="78">
        <v>-9634</v>
      </c>
      <c r="AH3130" s="104">
        <v>1.52319</v>
      </c>
      <c r="AI3130" s="78">
        <v>-7676</v>
      </c>
      <c r="AJ3130" s="104">
        <v>-6.02121</v>
      </c>
      <c r="AK3130" s="78">
        <v>14650</v>
      </c>
      <c r="AL3130" s="78">
        <v>14000</v>
      </c>
      <c r="AM3130" s="8">
        <v>14550</v>
      </c>
      <c r="AN3130" s="78">
        <v>101</v>
      </c>
      <c r="AO3130" s="78">
        <v>17800</v>
      </c>
      <c r="AP3130" s="78">
        <v>14000</v>
      </c>
      <c r="AQ3130" s="78">
        <v>14500</v>
      </c>
      <c r="AR3130" s="78">
        <v>625</v>
      </c>
      <c r="AS3130" s="78">
        <v>14650</v>
      </c>
      <c r="AT3130" s="78">
        <v>14000</v>
      </c>
      <c r="AU3130" s="78">
        <v>14550</v>
      </c>
      <c r="AV3130" s="78">
        <v>101</v>
      </c>
      <c r="AW3130" s="77">
        <v>20.58</v>
      </c>
      <c r="AX3130" s="144">
        <f t="shared" si="337"/>
        <v>0.57999999999999996</v>
      </c>
      <c r="AY3130" s="144">
        <f t="shared" si="338"/>
        <v>0.36</v>
      </c>
      <c r="AZ3130" s="144">
        <f t="shared" si="339"/>
        <v>0.33</v>
      </c>
      <c r="BA3130" s="54">
        <f t="shared" si="340"/>
        <v>23.484067321371427</v>
      </c>
      <c r="BB3130" s="54">
        <f t="shared" si="341"/>
        <v>17.525932678628564</v>
      </c>
    </row>
    <row r="3131" spans="1:54" x14ac:dyDescent="0.25">
      <c r="A3131" s="3">
        <v>44825</v>
      </c>
      <c r="B3131" s="77">
        <v>14424.52</v>
      </c>
      <c r="C3131" s="77">
        <v>1800.3100899999999</v>
      </c>
      <c r="D3131" s="77">
        <v>-92.600099999999998</v>
      </c>
      <c r="E3131" s="77">
        <f t="shared" si="336"/>
        <v>-1468.4686999999999</v>
      </c>
      <c r="F3131" s="77">
        <v>1.7399</v>
      </c>
      <c r="G3131" s="77">
        <v>-16.711500000000001</v>
      </c>
      <c r="H3131" t="s">
        <v>2104</v>
      </c>
      <c r="I3131" s="78">
        <v>14402</v>
      </c>
      <c r="J3131">
        <v>202210</v>
      </c>
      <c r="K3131" s="78">
        <v>14410</v>
      </c>
      <c r="L3131" s="77">
        <f t="shared" si="335"/>
        <v>-14.520000000000437</v>
      </c>
      <c r="M3131" s="78">
        <v>7583</v>
      </c>
      <c r="N3131" s="78">
        <v>218.55700999999999</v>
      </c>
      <c r="O3131" s="78">
        <v>-5467</v>
      </c>
      <c r="P3131" s="78">
        <v>-39.390680000000003</v>
      </c>
      <c r="Q3131" s="144">
        <v>6216.25</v>
      </c>
      <c r="R3131" s="78">
        <v>-8517</v>
      </c>
      <c r="S3131" s="78">
        <v>4223</v>
      </c>
      <c r="T3131" s="78">
        <v>-12002</v>
      </c>
      <c r="U3131" s="78">
        <v>40850</v>
      </c>
      <c r="V3131" s="219">
        <v>0.29380660954712362</v>
      </c>
      <c r="W3131" s="78">
        <v>-2702</v>
      </c>
      <c r="X3131" s="78">
        <v>-102</v>
      </c>
      <c r="Y3131" s="78">
        <v>-2048</v>
      </c>
      <c r="Z3131" s="78">
        <v>-286</v>
      </c>
      <c r="AA3131" s="78">
        <v>98.29</v>
      </c>
      <c r="AB3131" s="78">
        <v>76.45</v>
      </c>
      <c r="AC3131" s="78">
        <v>4282</v>
      </c>
      <c r="AD3131" s="104">
        <v>-8.5440000000000002E-2</v>
      </c>
      <c r="AE3131" s="78">
        <v>11037</v>
      </c>
      <c r="AF3131" s="104">
        <v>3.5916100000000002</v>
      </c>
      <c r="AG3131" s="78">
        <v>2927</v>
      </c>
      <c r="AH3131" s="104">
        <v>1.16584</v>
      </c>
      <c r="AI3131" s="78">
        <v>-5935</v>
      </c>
      <c r="AJ3131" s="104">
        <v>-2.6751200000000002</v>
      </c>
      <c r="AK3131" s="78">
        <v>17800</v>
      </c>
      <c r="AL3131" s="78">
        <v>14000</v>
      </c>
      <c r="AM3131" s="8">
        <v>14400</v>
      </c>
      <c r="AN3131" s="78">
        <v>648</v>
      </c>
      <c r="AO3131" s="78">
        <v>16000</v>
      </c>
      <c r="AP3131" s="78">
        <v>14800</v>
      </c>
      <c r="AQ3131" s="78">
        <v>14400</v>
      </c>
      <c r="AR3131" s="78">
        <v>958</v>
      </c>
      <c r="AS3131" s="78">
        <v>14900</v>
      </c>
      <c r="AT3131" s="78">
        <v>14000</v>
      </c>
      <c r="AU3131" s="78">
        <v>14450</v>
      </c>
      <c r="AV3131" s="78">
        <v>365</v>
      </c>
      <c r="AW3131" s="77">
        <v>21.42</v>
      </c>
      <c r="AX3131" s="144">
        <f t="shared" si="337"/>
        <v>0.79</v>
      </c>
      <c r="AY3131" s="144">
        <f t="shared" si="338"/>
        <v>0.59</v>
      </c>
      <c r="AZ3131" s="144">
        <f t="shared" si="339"/>
        <v>0.5</v>
      </c>
      <c r="BA3131" s="54">
        <f t="shared" si="340"/>
        <v>23.490693547394859</v>
      </c>
      <c r="BB3131" s="54">
        <f t="shared" si="341"/>
        <v>17.819306452605137</v>
      </c>
    </row>
    <row r="3132" spans="1:54" x14ac:dyDescent="0.25">
      <c r="A3132" s="3">
        <v>44826</v>
      </c>
      <c r="B3132" s="77">
        <v>14284.63</v>
      </c>
      <c r="C3132" s="77">
        <v>2125.5736200000001</v>
      </c>
      <c r="D3132" s="77">
        <v>-195.54560000000001</v>
      </c>
      <c r="E3132" s="77">
        <f t="shared" si="336"/>
        <v>-1561.1867999999999</v>
      </c>
      <c r="F3132" s="77">
        <v>27.920100000000001</v>
      </c>
      <c r="G3132" s="77">
        <v>-31.936500000000002</v>
      </c>
      <c r="H3132">
        <v>0</v>
      </c>
      <c r="I3132" s="78">
        <v>14242</v>
      </c>
      <c r="J3132">
        <v>202210</v>
      </c>
      <c r="K3132" s="78">
        <v>14242</v>
      </c>
      <c r="L3132" s="77">
        <f t="shared" si="335"/>
        <v>-42.6299999999992</v>
      </c>
      <c r="M3132" s="78">
        <v>6183</v>
      </c>
      <c r="N3132" s="78">
        <v>176.08009999999999</v>
      </c>
      <c r="O3132" s="78">
        <v>-5872</v>
      </c>
      <c r="P3132" s="78">
        <v>-41.803629999999998</v>
      </c>
      <c r="Q3132" s="144">
        <v>4715</v>
      </c>
      <c r="R3132" s="78">
        <v>-8863</v>
      </c>
      <c r="S3132" s="78">
        <v>5686</v>
      </c>
      <c r="T3132" s="78">
        <v>-9210</v>
      </c>
      <c r="U3132" s="78">
        <v>50117</v>
      </c>
      <c r="V3132" s="219">
        <v>0.18376997825089292</v>
      </c>
      <c r="W3132" s="78">
        <v>-2459</v>
      </c>
      <c r="X3132" s="78">
        <v>-2640</v>
      </c>
      <c r="Y3132" s="78">
        <v>-1895</v>
      </c>
      <c r="Z3132" s="78">
        <v>-2587</v>
      </c>
      <c r="AA3132" s="78">
        <v>88.68</v>
      </c>
      <c r="AB3132" s="78">
        <v>79.8</v>
      </c>
      <c r="AC3132" s="78">
        <v>4370</v>
      </c>
      <c r="AD3132" s="104">
        <v>9.8479999999999998E-2</v>
      </c>
      <c r="AE3132" s="78">
        <v>13745</v>
      </c>
      <c r="AF3132" s="104">
        <v>4.1437600000000003</v>
      </c>
      <c r="AG3132" s="78">
        <v>5133</v>
      </c>
      <c r="AH3132" s="104">
        <v>1.03911</v>
      </c>
      <c r="AI3132" s="78">
        <v>5080</v>
      </c>
      <c r="AJ3132" s="104">
        <v>-2.9687199999999998</v>
      </c>
      <c r="AK3132" s="78">
        <v>17800</v>
      </c>
      <c r="AL3132" s="78">
        <v>14000</v>
      </c>
      <c r="AM3132" s="8">
        <v>14200</v>
      </c>
      <c r="AN3132" s="78">
        <v>629</v>
      </c>
      <c r="AO3132" s="78">
        <v>16000</v>
      </c>
      <c r="AP3132" s="78">
        <v>14800</v>
      </c>
      <c r="AQ3132" s="78">
        <v>14200</v>
      </c>
      <c r="AR3132" s="78">
        <v>903</v>
      </c>
      <c r="AS3132" s="78">
        <v>14600</v>
      </c>
      <c r="AT3132" s="78">
        <v>13700</v>
      </c>
      <c r="AU3132" s="78">
        <v>14250</v>
      </c>
      <c r="AV3132" s="78">
        <v>272</v>
      </c>
      <c r="AW3132" s="77">
        <v>20.99</v>
      </c>
      <c r="AX3132" s="144">
        <f t="shared" si="337"/>
        <v>0.62</v>
      </c>
      <c r="AY3132" s="144">
        <f t="shared" si="338"/>
        <v>0.44</v>
      </c>
      <c r="AZ3132" s="144">
        <f t="shared" si="339"/>
        <v>0.39</v>
      </c>
      <c r="BA3132" s="54">
        <f t="shared" si="340"/>
        <v>23.415781256846479</v>
      </c>
      <c r="BB3132" s="54">
        <f t="shared" si="341"/>
        <v>18.153218743153523</v>
      </c>
    </row>
    <row r="3133" spans="1:54" x14ac:dyDescent="0.25">
      <c r="A3133" s="3">
        <v>44827</v>
      </c>
      <c r="B3133" s="77">
        <v>14118.38</v>
      </c>
      <c r="C3133" s="77">
        <v>2022.57979</v>
      </c>
      <c r="D3133" s="77">
        <v>-140.50139999999999</v>
      </c>
      <c r="E3133" s="77">
        <f t="shared" si="336"/>
        <v>-1718.3137999999999</v>
      </c>
      <c r="F3133" s="77">
        <v>1.0255000000000001</v>
      </c>
      <c r="G3133" s="77">
        <v>-28.929600000000001</v>
      </c>
      <c r="H3133">
        <v>0</v>
      </c>
      <c r="I3133" s="78">
        <v>14119</v>
      </c>
      <c r="J3133">
        <v>202210</v>
      </c>
      <c r="K3133" s="78">
        <v>14119</v>
      </c>
      <c r="L3133" s="77">
        <f t="shared" si="335"/>
        <v>0.62000000000080036</v>
      </c>
      <c r="M3133" s="78">
        <v>4661</v>
      </c>
      <c r="N3133" s="78">
        <v>131.60642000000001</v>
      </c>
      <c r="O3133" s="78">
        <v>-10029</v>
      </c>
      <c r="P3133" s="78">
        <v>-70.792720000000003</v>
      </c>
      <c r="Q3133" s="144">
        <v>2153.75</v>
      </c>
      <c r="R3133" s="78">
        <v>-8920</v>
      </c>
      <c r="S3133" s="78">
        <v>5341</v>
      </c>
      <c r="T3133" s="78">
        <v>-14778</v>
      </c>
      <c r="U3133" s="78">
        <v>58148</v>
      </c>
      <c r="V3133" s="219">
        <v>0.25414459654674282</v>
      </c>
      <c r="W3133" s="78">
        <v>-3918</v>
      </c>
      <c r="X3133" s="78">
        <v>-791</v>
      </c>
      <c r="Y3133" s="78">
        <v>-1445</v>
      </c>
      <c r="Z3133" s="78">
        <v>-38</v>
      </c>
      <c r="AA3133" s="78">
        <v>76.56</v>
      </c>
      <c r="AB3133" s="78">
        <v>74.81</v>
      </c>
      <c r="AC3133" s="78">
        <v>6032</v>
      </c>
      <c r="AD3133" s="104">
        <v>8.0909999999999996E-2</v>
      </c>
      <c r="AE3133" s="78">
        <v>14272</v>
      </c>
      <c r="AF3133" s="104">
        <v>4.3974200000000003</v>
      </c>
      <c r="AG3133" s="78">
        <v>-1701</v>
      </c>
      <c r="AH3133" s="104">
        <v>0.96948000000000001</v>
      </c>
      <c r="AI3133" s="78">
        <v>7397</v>
      </c>
      <c r="AJ3133" s="104">
        <v>-3.2504</v>
      </c>
      <c r="AK3133" s="78">
        <v>17800</v>
      </c>
      <c r="AL3133" s="78">
        <v>12800</v>
      </c>
      <c r="AM3133" s="8">
        <v>14100</v>
      </c>
      <c r="AN3133" s="78">
        <v>583</v>
      </c>
      <c r="AO3133" s="78">
        <v>16000</v>
      </c>
      <c r="AP3133" s="78">
        <v>14800</v>
      </c>
      <c r="AQ3133" s="78">
        <v>14100</v>
      </c>
      <c r="AR3133" s="78">
        <v>911</v>
      </c>
      <c r="AS3133" s="78">
        <v>14600</v>
      </c>
      <c r="AT3133" s="78">
        <v>13700</v>
      </c>
      <c r="AU3133" s="78">
        <v>14150</v>
      </c>
      <c r="AV3133" s="78">
        <v>222</v>
      </c>
      <c r="AW3133" s="77">
        <v>20.37</v>
      </c>
      <c r="AX3133" s="144">
        <f t="shared" si="337"/>
        <v>0.44</v>
      </c>
      <c r="AY3133" s="144">
        <f t="shared" si="338"/>
        <v>0.34</v>
      </c>
      <c r="AZ3133" s="144">
        <f t="shared" si="339"/>
        <v>0.31</v>
      </c>
      <c r="BA3133" s="54">
        <f t="shared" si="340"/>
        <v>23.076074803028867</v>
      </c>
      <c r="BB3133" s="54">
        <f t="shared" si="341"/>
        <v>18.778925196971137</v>
      </c>
    </row>
    <row r="3134" spans="1:54" x14ac:dyDescent="0.25">
      <c r="A3134" s="3">
        <v>44830</v>
      </c>
      <c r="B3134" s="77">
        <v>13778.19</v>
      </c>
      <c r="C3134" s="77">
        <v>2222.5389100000002</v>
      </c>
      <c r="D3134" s="77">
        <v>-78.478000000000009</v>
      </c>
      <c r="E3134" s="77">
        <f t="shared" si="336"/>
        <v>-1831.4392000000003</v>
      </c>
      <c r="F3134" s="77">
        <v>22.779199999999999</v>
      </c>
      <c r="G3134" s="77">
        <v>-31.760900000000003</v>
      </c>
      <c r="H3134">
        <v>0</v>
      </c>
      <c r="I3134" s="78">
        <v>13758</v>
      </c>
      <c r="J3134">
        <v>202210</v>
      </c>
      <c r="K3134" s="78">
        <v>13758</v>
      </c>
      <c r="L3134" s="77">
        <f t="shared" si="335"/>
        <v>-20.190000000000509</v>
      </c>
      <c r="M3134" s="78">
        <v>137</v>
      </c>
      <c r="N3134" s="78">
        <v>3.7681100000000001</v>
      </c>
      <c r="O3134" s="78">
        <v>-16401</v>
      </c>
      <c r="P3134" s="78">
        <v>-112.85290000000001</v>
      </c>
      <c r="Q3134" s="144">
        <v>-3963.25</v>
      </c>
      <c r="R3134" s="78">
        <v>-9448</v>
      </c>
      <c r="S3134" s="78">
        <v>5667</v>
      </c>
      <c r="T3134" s="78">
        <v>-21168</v>
      </c>
      <c r="U3134" s="78">
        <v>64976</v>
      </c>
      <c r="V3134" s="219">
        <v>0.32578182713617337</v>
      </c>
      <c r="W3134" s="78">
        <v>-6384</v>
      </c>
      <c r="X3134" s="78">
        <v>-2735</v>
      </c>
      <c r="Y3134" s="78">
        <v>-6102</v>
      </c>
      <c r="Z3134" s="78">
        <v>-5578</v>
      </c>
      <c r="AA3134" s="78">
        <v>86.76</v>
      </c>
      <c r="AB3134" s="78">
        <v>62.41</v>
      </c>
      <c r="AC3134" s="78">
        <v>8139</v>
      </c>
      <c r="AD3134" s="104">
        <v>0.10772</v>
      </c>
      <c r="AE3134" s="78">
        <v>14773</v>
      </c>
      <c r="AF3134" s="104">
        <v>5.8309199999999999</v>
      </c>
      <c r="AG3134" s="78">
        <v>-12295</v>
      </c>
      <c r="AH3134" s="104">
        <v>0.74709999999999999</v>
      </c>
      <c r="AI3134" s="78">
        <v>9090</v>
      </c>
      <c r="AJ3134" s="104">
        <v>-3.4643999999999999</v>
      </c>
      <c r="AK3134" s="78">
        <v>17800</v>
      </c>
      <c r="AL3134" s="78">
        <v>12800</v>
      </c>
      <c r="AM3134" s="8">
        <v>13800</v>
      </c>
      <c r="AN3134" s="78">
        <v>617</v>
      </c>
      <c r="AO3134" s="78">
        <v>16000</v>
      </c>
      <c r="AP3134" s="78">
        <v>14800</v>
      </c>
      <c r="AQ3134" s="78">
        <v>13800</v>
      </c>
      <c r="AR3134" s="78">
        <v>916</v>
      </c>
      <c r="AS3134" s="78">
        <v>14200</v>
      </c>
      <c r="AT3134" s="78">
        <v>13700</v>
      </c>
      <c r="AU3134" s="78">
        <v>13800</v>
      </c>
      <c r="AV3134" s="78">
        <v>212</v>
      </c>
      <c r="AW3134" s="77">
        <v>23.33</v>
      </c>
      <c r="AX3134" s="144">
        <f t="shared" si="337"/>
        <v>1</v>
      </c>
      <c r="AY3134" s="144">
        <f t="shared" si="338"/>
        <v>0.89</v>
      </c>
      <c r="AZ3134" s="144">
        <f t="shared" si="339"/>
        <v>0.79</v>
      </c>
      <c r="BA3134" s="54">
        <f t="shared" si="340"/>
        <v>22.959198619221524</v>
      </c>
      <c r="BB3134" s="54">
        <f t="shared" si="341"/>
        <v>19.476801380778475</v>
      </c>
    </row>
    <row r="3135" spans="1:54" x14ac:dyDescent="0.25">
      <c r="A3135" s="3">
        <v>44831</v>
      </c>
      <c r="B3135" s="77">
        <v>13826.59</v>
      </c>
      <c r="C3135" s="77">
        <v>1934.4952599999999</v>
      </c>
      <c r="D3135" s="77">
        <v>-63.453900000000004</v>
      </c>
      <c r="E3135" s="77">
        <f t="shared" si="336"/>
        <v>-1650.8640999999998</v>
      </c>
      <c r="F3135" s="77">
        <v>17.599699999999999</v>
      </c>
      <c r="G3135" s="77">
        <v>-1.8858000000000001</v>
      </c>
      <c r="H3135">
        <v>0</v>
      </c>
      <c r="I3135" s="78">
        <v>13818</v>
      </c>
      <c r="J3135">
        <v>202210</v>
      </c>
      <c r="K3135" s="78">
        <v>13818</v>
      </c>
      <c r="L3135" s="77">
        <f t="shared" si="335"/>
        <v>-8.5900000000001455</v>
      </c>
      <c r="M3135" s="78">
        <v>-601</v>
      </c>
      <c r="N3135" s="78">
        <v>-16.60736</v>
      </c>
      <c r="O3135" s="78">
        <v>-15141</v>
      </c>
      <c r="P3135" s="78">
        <v>-104.58033</v>
      </c>
      <c r="Q3135" s="144">
        <v>-4386.25</v>
      </c>
      <c r="R3135" s="78">
        <v>-9334</v>
      </c>
      <c r="S3135" s="78">
        <v>6056</v>
      </c>
      <c r="T3135" s="78">
        <v>-19754</v>
      </c>
      <c r="U3135" s="78">
        <v>65779</v>
      </c>
      <c r="V3135" s="219">
        <v>0.30030860913057361</v>
      </c>
      <c r="W3135" s="78">
        <v>-8886</v>
      </c>
      <c r="X3135" s="78">
        <v>-5174</v>
      </c>
      <c r="Y3135" s="78">
        <v>-8796</v>
      </c>
      <c r="Z3135" s="78">
        <v>-7546</v>
      </c>
      <c r="AA3135" s="78">
        <v>93.94</v>
      </c>
      <c r="AB3135" s="78">
        <v>67.63</v>
      </c>
      <c r="AC3135" s="78">
        <v>11354</v>
      </c>
      <c r="AD3135" s="104">
        <v>0.11615</v>
      </c>
      <c r="AE3135" s="78">
        <v>17435</v>
      </c>
      <c r="AF3135" s="104">
        <v>5.5099600000000004</v>
      </c>
      <c r="AG3135" s="78">
        <v>-15095</v>
      </c>
      <c r="AH3135" s="104">
        <v>0.73760000000000003</v>
      </c>
      <c r="AI3135" s="78">
        <v>13770</v>
      </c>
      <c r="AJ3135" s="104">
        <v>-3.41628</v>
      </c>
      <c r="AK3135" s="78">
        <v>17800</v>
      </c>
      <c r="AL3135" s="78">
        <v>12800</v>
      </c>
      <c r="AM3135" s="8">
        <v>13800</v>
      </c>
      <c r="AN3135" s="78">
        <v>580</v>
      </c>
      <c r="AO3135" s="78">
        <v>17800</v>
      </c>
      <c r="AP3135" s="78">
        <v>14800</v>
      </c>
      <c r="AQ3135" s="78">
        <v>13800</v>
      </c>
      <c r="AR3135" s="78">
        <v>889</v>
      </c>
      <c r="AS3135" s="78">
        <v>14000</v>
      </c>
      <c r="AT3135" s="78">
        <v>13600</v>
      </c>
      <c r="AU3135" s="78">
        <v>13850</v>
      </c>
      <c r="AV3135" s="78">
        <v>135</v>
      </c>
      <c r="AW3135" s="77">
        <v>23.02</v>
      </c>
      <c r="AX3135" s="144">
        <f t="shared" si="337"/>
        <v>0.96</v>
      </c>
      <c r="AY3135" s="144">
        <f t="shared" si="338"/>
        <v>0.89</v>
      </c>
      <c r="AZ3135" s="144">
        <f t="shared" si="339"/>
        <v>0.76</v>
      </c>
      <c r="BA3135" s="54">
        <f t="shared" si="340"/>
        <v>23.233620139511757</v>
      </c>
      <c r="BB3135" s="54">
        <f t="shared" si="341"/>
        <v>19.413379860488241</v>
      </c>
    </row>
    <row r="3136" spans="1:54" x14ac:dyDescent="0.25">
      <c r="A3136" s="3">
        <v>44832</v>
      </c>
      <c r="B3136" s="77">
        <v>13466.07</v>
      </c>
      <c r="C3136" s="77">
        <v>2296.54567</v>
      </c>
      <c r="D3136" s="77">
        <v>-119.5966</v>
      </c>
      <c r="E3136" s="77">
        <f t="shared" si="336"/>
        <v>-1585.5494999999999</v>
      </c>
      <c r="F3136" s="77">
        <v>20.437799999999999</v>
      </c>
      <c r="G3136" s="77">
        <v>-41.018900000000002</v>
      </c>
      <c r="H3136" t="s">
        <v>2105</v>
      </c>
      <c r="I3136" s="78">
        <v>13515</v>
      </c>
      <c r="J3136">
        <v>202210</v>
      </c>
      <c r="K3136" s="78">
        <v>13515</v>
      </c>
      <c r="L3136" s="77">
        <f t="shared" si="335"/>
        <v>48.930000000000291</v>
      </c>
      <c r="M3136" s="78">
        <v>1376</v>
      </c>
      <c r="N3136" s="78">
        <v>37.190359999999998</v>
      </c>
      <c r="O3136" s="78">
        <v>-13263</v>
      </c>
      <c r="P3136" s="78">
        <v>-89.618409999999997</v>
      </c>
      <c r="Q3136" s="144">
        <v>-1939.75</v>
      </c>
      <c r="R3136" s="78">
        <v>-9923</v>
      </c>
      <c r="S3136" s="78">
        <v>5452</v>
      </c>
      <c r="T3136" s="78">
        <v>-18088</v>
      </c>
      <c r="U3136" s="78">
        <v>72064</v>
      </c>
      <c r="V3136" s="219">
        <v>0.25099911190053287</v>
      </c>
      <c r="W3136" s="78">
        <v>-6997</v>
      </c>
      <c r="X3136" s="78">
        <v>-6515</v>
      </c>
      <c r="Y3136" s="78">
        <v>-6936</v>
      </c>
      <c r="Z3136" s="78">
        <v>-5358</v>
      </c>
      <c r="AA3136" s="78">
        <v>96.78</v>
      </c>
      <c r="AB3136" s="78">
        <v>60.48</v>
      </c>
      <c r="AC3136" s="78">
        <v>8170</v>
      </c>
      <c r="AD3136" s="104">
        <v>0.21346000000000001</v>
      </c>
      <c r="AE3136" s="78">
        <v>19890</v>
      </c>
      <c r="AF3136" s="104">
        <v>7.3373900000000001</v>
      </c>
      <c r="AG3136" s="78">
        <v>-6218</v>
      </c>
      <c r="AH3136" s="104">
        <v>0.59348999999999996</v>
      </c>
      <c r="AI3136" s="78">
        <v>2264</v>
      </c>
      <c r="AJ3136" s="104">
        <v>-4.3968400000000001</v>
      </c>
      <c r="AK3136" s="78">
        <v>17800</v>
      </c>
      <c r="AL3136" s="78">
        <v>12800</v>
      </c>
      <c r="AM3136" s="8">
        <v>13500</v>
      </c>
      <c r="AN3136" s="78">
        <v>617</v>
      </c>
      <c r="AO3136" s="78">
        <v>17800</v>
      </c>
      <c r="AP3136" s="78">
        <v>14800</v>
      </c>
      <c r="AQ3136" s="78">
        <v>13500</v>
      </c>
      <c r="AR3136" s="78">
        <v>958</v>
      </c>
      <c r="AS3136" s="78">
        <v>14200</v>
      </c>
      <c r="AT3136" s="78">
        <v>13000</v>
      </c>
      <c r="AU3136" s="78">
        <v>13500</v>
      </c>
      <c r="AV3136" s="78">
        <v>372</v>
      </c>
      <c r="AW3136" s="77">
        <v>24.74</v>
      </c>
      <c r="AX3136" s="144">
        <f t="shared" si="337"/>
        <v>1</v>
      </c>
      <c r="AY3136" s="144">
        <f t="shared" si="338"/>
        <v>0.97</v>
      </c>
      <c r="AZ3136" s="144">
        <f t="shared" si="339"/>
        <v>0.87</v>
      </c>
      <c r="BA3136" s="54">
        <f t="shared" si="340"/>
        <v>23.870414829233333</v>
      </c>
      <c r="BB3136" s="54">
        <f t="shared" si="341"/>
        <v>19.283585170766663</v>
      </c>
    </row>
    <row r="3137" spans="1:54" x14ac:dyDescent="0.25">
      <c r="A3137" s="3">
        <v>44833</v>
      </c>
      <c r="B3137" s="77">
        <v>13534.26</v>
      </c>
      <c r="C3137" s="77">
        <v>2165.3045299999999</v>
      </c>
      <c r="D3137" s="77">
        <v>-13.950099999999999</v>
      </c>
      <c r="E3137" s="77">
        <f t="shared" si="336"/>
        <v>-1626.8371999999997</v>
      </c>
      <c r="F3137" s="77">
        <v>15.0131</v>
      </c>
      <c r="G3137" s="77">
        <v>5.9859</v>
      </c>
      <c r="H3137">
        <v>0</v>
      </c>
      <c r="I3137" s="78">
        <v>13524</v>
      </c>
      <c r="J3137">
        <v>202210</v>
      </c>
      <c r="K3137" s="78">
        <v>13524</v>
      </c>
      <c r="L3137" s="77">
        <f t="shared" si="335"/>
        <v>-10.260000000000218</v>
      </c>
      <c r="M3137" s="78">
        <v>-361</v>
      </c>
      <c r="N3137" s="78">
        <v>-9.7680900000000008</v>
      </c>
      <c r="O3137" s="78">
        <v>-7442</v>
      </c>
      <c r="P3137" s="78">
        <v>-50.309150000000002</v>
      </c>
      <c r="Q3137" s="144">
        <v>-2221.5</v>
      </c>
      <c r="R3137" s="78">
        <v>-9723</v>
      </c>
      <c r="S3137" s="78">
        <v>5085</v>
      </c>
      <c r="T3137" s="78">
        <v>-12000</v>
      </c>
      <c r="U3137" s="78">
        <v>69670</v>
      </c>
      <c r="V3137" s="219">
        <v>0.17224056265250468</v>
      </c>
      <c r="W3137" s="78">
        <v>-7735</v>
      </c>
      <c r="X3137" s="78">
        <v>-3808</v>
      </c>
      <c r="Y3137" s="78">
        <v>-8348</v>
      </c>
      <c r="Z3137" s="78">
        <v>-2578</v>
      </c>
      <c r="AA3137" s="78">
        <v>90.84</v>
      </c>
      <c r="AB3137" s="78">
        <v>66.02</v>
      </c>
      <c r="AC3137" s="78">
        <v>11714</v>
      </c>
      <c r="AD3137" s="104">
        <v>0.18751000000000001</v>
      </c>
      <c r="AE3137" s="78">
        <v>21734</v>
      </c>
      <c r="AF3137" s="104">
        <v>7.1964100000000002</v>
      </c>
      <c r="AG3137" s="78">
        <v>-2800</v>
      </c>
      <c r="AH3137" s="104">
        <v>0.69801000000000002</v>
      </c>
      <c r="AI3137" s="78">
        <v>-3200</v>
      </c>
      <c r="AJ3137" s="104">
        <v>-4.6295000000000002</v>
      </c>
      <c r="AK3137" s="78">
        <v>17800</v>
      </c>
      <c r="AL3137" s="78">
        <v>13000</v>
      </c>
      <c r="AM3137" s="8">
        <v>13500</v>
      </c>
      <c r="AN3137" s="78">
        <v>570</v>
      </c>
      <c r="AO3137" s="78">
        <v>17800</v>
      </c>
      <c r="AP3137" s="78">
        <v>14800</v>
      </c>
      <c r="AQ3137" s="78">
        <v>13500</v>
      </c>
      <c r="AR3137" s="78">
        <v>909</v>
      </c>
      <c r="AS3137" s="78">
        <v>13900</v>
      </c>
      <c r="AT3137" s="78">
        <v>13000</v>
      </c>
      <c r="AU3137" s="78">
        <v>13550</v>
      </c>
      <c r="AV3137" s="78">
        <v>310</v>
      </c>
      <c r="AW3137" s="77">
        <v>24.57</v>
      </c>
      <c r="AX3137" s="144">
        <f t="shared" si="337"/>
        <v>0.96</v>
      </c>
      <c r="AY3137" s="144">
        <f t="shared" si="338"/>
        <v>0.95</v>
      </c>
      <c r="AZ3137" s="144">
        <f t="shared" si="339"/>
        <v>0.86</v>
      </c>
      <c r="BA3137" s="54">
        <f t="shared" si="340"/>
        <v>24.318486815807301</v>
      </c>
      <c r="BB3137" s="54">
        <f t="shared" si="341"/>
        <v>19.308513184192694</v>
      </c>
    </row>
    <row r="3138" spans="1:54" x14ac:dyDescent="0.25">
      <c r="A3138" s="3">
        <v>44834</v>
      </c>
      <c r="B3138" s="77">
        <v>13424.58</v>
      </c>
      <c r="C3138" s="77">
        <v>2146.4854500000001</v>
      </c>
      <c r="D3138" s="77">
        <v>-58.967700000000008</v>
      </c>
      <c r="E3138" s="77">
        <f t="shared" si="336"/>
        <v>-1353.5322000000001</v>
      </c>
      <c r="F3138" s="77">
        <v>17.482500000000002</v>
      </c>
      <c r="G3138" s="77">
        <v>-3.1035000000000004</v>
      </c>
      <c r="H3138">
        <v>0</v>
      </c>
      <c r="I3138" s="78">
        <v>13395</v>
      </c>
      <c r="J3138">
        <v>202210</v>
      </c>
      <c r="K3138" s="78">
        <v>13395</v>
      </c>
      <c r="L3138" s="77">
        <f t="shared" si="335"/>
        <v>-29.579999999999927</v>
      </c>
      <c r="M3138" s="78">
        <v>-1828</v>
      </c>
      <c r="N3138" s="78">
        <v>-48.974530000000001</v>
      </c>
      <c r="O3138" s="78">
        <v>-9945</v>
      </c>
      <c r="P3138" s="78">
        <v>-66.590199999999996</v>
      </c>
      <c r="Q3138" s="144">
        <v>-4314.25</v>
      </c>
      <c r="R3138" s="78">
        <v>-9267</v>
      </c>
      <c r="S3138" s="78">
        <v>5266</v>
      </c>
      <c r="T3138" s="78">
        <v>-14437</v>
      </c>
      <c r="U3138" s="78">
        <v>67712</v>
      </c>
      <c r="V3138" s="219">
        <v>0.21321183837429111</v>
      </c>
      <c r="W3138" s="78">
        <v>-10100</v>
      </c>
      <c r="X3138" s="78">
        <v>-5672</v>
      </c>
      <c r="Y3138" s="78">
        <v>-10885</v>
      </c>
      <c r="Z3138" s="78">
        <v>-4317</v>
      </c>
      <c r="AA3138" s="78">
        <v>90.84</v>
      </c>
      <c r="AB3138" s="78">
        <v>63.4</v>
      </c>
      <c r="AC3138" s="78">
        <v>12711</v>
      </c>
      <c r="AD3138" s="104">
        <v>0.20627999999999999</v>
      </c>
      <c r="AE3138" s="78">
        <v>26890</v>
      </c>
      <c r="AF3138" s="104">
        <v>7.9352099999999997</v>
      </c>
      <c r="AG3138" s="78">
        <v>-10739</v>
      </c>
      <c r="AH3138" s="104">
        <v>0.45659</v>
      </c>
      <c r="AI3138" s="78">
        <v>-2139</v>
      </c>
      <c r="AJ3138" s="104">
        <v>-5.0096600000000002</v>
      </c>
      <c r="AK3138" s="78">
        <v>17800</v>
      </c>
      <c r="AL3138" s="78">
        <v>12000</v>
      </c>
      <c r="AM3138" s="8">
        <v>13400</v>
      </c>
      <c r="AN3138" s="78">
        <v>579</v>
      </c>
      <c r="AO3138" s="78">
        <v>17800</v>
      </c>
      <c r="AP3138" s="78">
        <v>14800</v>
      </c>
      <c r="AQ3138" s="78">
        <v>13400</v>
      </c>
      <c r="AR3138" s="78">
        <v>895</v>
      </c>
      <c r="AS3138" s="78">
        <v>13800</v>
      </c>
      <c r="AT3138" s="78">
        <v>13000</v>
      </c>
      <c r="AU3138" s="78">
        <v>13400</v>
      </c>
      <c r="AV3138" s="78">
        <v>292</v>
      </c>
      <c r="AW3138" s="77">
        <v>25.08</v>
      </c>
      <c r="AX3138" s="144">
        <f t="shared" si="337"/>
        <v>1</v>
      </c>
      <c r="AY3138" s="144">
        <f t="shared" si="338"/>
        <v>0.97</v>
      </c>
      <c r="AZ3138" s="144">
        <f t="shared" si="339"/>
        <v>0.88</v>
      </c>
      <c r="BA3138" s="54">
        <f t="shared" si="340"/>
        <v>24.875203259664467</v>
      </c>
      <c r="BB3138" s="54">
        <f t="shared" si="341"/>
        <v>19.074796740335529</v>
      </c>
    </row>
    <row r="3139" spans="1:54" x14ac:dyDescent="0.25">
      <c r="A3139" s="3">
        <v>44837</v>
      </c>
      <c r="B3139" s="77">
        <v>13300.48</v>
      </c>
      <c r="C3139" s="77">
        <v>1709.51847</v>
      </c>
      <c r="D3139" s="77">
        <v>-93.677000000000007</v>
      </c>
      <c r="E3139" s="77">
        <f t="shared" si="336"/>
        <v>-1300.8870999999999</v>
      </c>
      <c r="F3139" s="77">
        <v>12.4146</v>
      </c>
      <c r="G3139" s="77">
        <v>-20.898899999999998</v>
      </c>
      <c r="H3139">
        <v>0</v>
      </c>
      <c r="I3139" s="78">
        <v>13304</v>
      </c>
      <c r="J3139">
        <v>202210</v>
      </c>
      <c r="K3139" s="78">
        <v>13304</v>
      </c>
      <c r="L3139" s="77">
        <f t="shared" ref="L3139:L3202" si="342">K3139-B3139</f>
        <v>3.5200000000004366</v>
      </c>
      <c r="M3139" s="78">
        <v>-1575</v>
      </c>
      <c r="N3139" s="78">
        <v>-41.91046</v>
      </c>
      <c r="O3139" s="78">
        <v>-12099</v>
      </c>
      <c r="P3139" s="78">
        <v>-80.465159999999997</v>
      </c>
      <c r="Q3139" s="144">
        <v>-4599.75</v>
      </c>
      <c r="R3139" s="78">
        <v>-9566</v>
      </c>
      <c r="S3139" s="78">
        <v>4915</v>
      </c>
      <c r="T3139" s="78">
        <v>-13634</v>
      </c>
      <c r="U3139" s="78">
        <v>69861</v>
      </c>
      <c r="V3139" s="219">
        <v>0.19515895850331372</v>
      </c>
      <c r="W3139" s="78">
        <v>-9815</v>
      </c>
      <c r="X3139" s="78">
        <v>-9321</v>
      </c>
      <c r="Y3139" s="78">
        <v>-10734</v>
      </c>
      <c r="Z3139" s="78">
        <v>-4731</v>
      </c>
      <c r="AA3139" s="78">
        <v>89.18</v>
      </c>
      <c r="AB3139" s="78">
        <v>65.790000000000006</v>
      </c>
      <c r="AC3139" s="78">
        <v>13376</v>
      </c>
      <c r="AD3139" s="104">
        <v>0.28769</v>
      </c>
      <c r="AE3139" s="78">
        <v>29680</v>
      </c>
      <c r="AF3139" s="104">
        <v>8.41751</v>
      </c>
      <c r="AG3139" s="78">
        <v>-11170</v>
      </c>
      <c r="AH3139" s="104">
        <v>0.37879000000000002</v>
      </c>
      <c r="AI3139" s="78">
        <v>-7188</v>
      </c>
      <c r="AJ3139" s="104">
        <v>-5.3296999999999999</v>
      </c>
      <c r="AK3139" s="78">
        <v>17800</v>
      </c>
      <c r="AL3139" s="78">
        <v>12000</v>
      </c>
      <c r="AM3139" s="8">
        <v>13300</v>
      </c>
      <c r="AN3139" s="78">
        <v>555</v>
      </c>
      <c r="AO3139" s="78">
        <v>17800</v>
      </c>
      <c r="AP3139" s="78">
        <v>14800</v>
      </c>
      <c r="AQ3139" s="78">
        <v>13300</v>
      </c>
      <c r="AR3139" s="78">
        <v>900</v>
      </c>
      <c r="AS3139" s="78">
        <v>13800</v>
      </c>
      <c r="AT3139" s="78">
        <v>13000</v>
      </c>
      <c r="AU3139" s="78">
        <v>13300</v>
      </c>
      <c r="AV3139" s="78">
        <v>228</v>
      </c>
      <c r="AW3139" s="77">
        <v>25.76</v>
      </c>
      <c r="AX3139" s="144">
        <f t="shared" si="337"/>
        <v>1</v>
      </c>
      <c r="AY3139" s="144">
        <f t="shared" si="338"/>
        <v>0.97</v>
      </c>
      <c r="AZ3139" s="144">
        <f t="shared" si="339"/>
        <v>0.88</v>
      </c>
      <c r="BA3139" s="54">
        <f t="shared" si="340"/>
        <v>25.52872106417696</v>
      </c>
      <c r="BB3139" s="54">
        <f t="shared" si="341"/>
        <v>18.820278935823037</v>
      </c>
    </row>
    <row r="3140" spans="1:54" x14ac:dyDescent="0.25">
      <c r="A3140" s="3">
        <v>44838</v>
      </c>
      <c r="B3140" s="77">
        <v>13576.52</v>
      </c>
      <c r="C3140" s="77">
        <v>1838.35556</v>
      </c>
      <c r="D3140" s="77">
        <v>61.759300000000003</v>
      </c>
      <c r="E3140" s="77">
        <f t="shared" si="336"/>
        <v>-1208.6241</v>
      </c>
      <c r="F3140" s="77">
        <v>13.381099999999998</v>
      </c>
      <c r="G3140" s="77">
        <v>34.290599999999998</v>
      </c>
      <c r="H3140">
        <v>0</v>
      </c>
      <c r="I3140" s="78">
        <v>13597</v>
      </c>
      <c r="J3140">
        <v>202210</v>
      </c>
      <c r="K3140" s="78">
        <v>13597</v>
      </c>
      <c r="L3140" s="77">
        <f t="shared" si="342"/>
        <v>20.479999999999563</v>
      </c>
      <c r="M3140" s="78">
        <v>-2702</v>
      </c>
      <c r="N3140" s="78">
        <v>-73.460710000000006</v>
      </c>
      <c r="O3140" s="78">
        <v>-5245</v>
      </c>
      <c r="P3140" s="78">
        <v>-35.63794</v>
      </c>
      <c r="Q3140" s="144">
        <v>-4013.25</v>
      </c>
      <c r="R3140" s="78">
        <v>-8334</v>
      </c>
      <c r="S3140" s="78">
        <v>5516</v>
      </c>
      <c r="T3140" s="78">
        <v>-7249</v>
      </c>
      <c r="U3140" s="78">
        <v>68556</v>
      </c>
      <c r="V3140" s="219">
        <v>0.10573837446758855</v>
      </c>
      <c r="W3140" s="78">
        <v>-9712</v>
      </c>
      <c r="X3140" s="78">
        <v>-5859</v>
      </c>
      <c r="Y3140" s="78">
        <v>-11204</v>
      </c>
      <c r="Z3140" s="78">
        <v>-3177</v>
      </c>
      <c r="AA3140" s="78">
        <v>107.8</v>
      </c>
      <c r="AB3140" s="78">
        <v>79.02</v>
      </c>
      <c r="AC3140" s="78">
        <v>16793</v>
      </c>
      <c r="AD3140" s="104">
        <v>0.46731</v>
      </c>
      <c r="AE3140" s="78">
        <v>31129</v>
      </c>
      <c r="AF3140" s="104">
        <v>6.6614300000000002</v>
      </c>
      <c r="AG3140" s="78">
        <v>-12075</v>
      </c>
      <c r="AH3140" s="104">
        <v>0.68191999999999997</v>
      </c>
      <c r="AI3140" s="78">
        <v>-12273</v>
      </c>
      <c r="AJ3140" s="104">
        <v>-4.02529</v>
      </c>
      <c r="AK3140" s="78">
        <v>17800</v>
      </c>
      <c r="AL3140" s="78">
        <v>12000</v>
      </c>
      <c r="AM3140" s="8">
        <v>13600</v>
      </c>
      <c r="AN3140" s="78">
        <v>475</v>
      </c>
      <c r="AO3140" s="78">
        <v>17800</v>
      </c>
      <c r="AP3140" s="78">
        <v>14800</v>
      </c>
      <c r="AQ3140" s="78">
        <v>13600</v>
      </c>
      <c r="AR3140" s="78">
        <v>843</v>
      </c>
      <c r="AS3140" s="78">
        <v>13700</v>
      </c>
      <c r="AT3140" s="78">
        <v>13000</v>
      </c>
      <c r="AU3140" s="78">
        <v>13600</v>
      </c>
      <c r="AV3140" s="78">
        <v>123</v>
      </c>
      <c r="AW3140" s="77">
        <v>24.41</v>
      </c>
      <c r="AX3140" s="144">
        <f t="shared" si="337"/>
        <v>0.86</v>
      </c>
      <c r="AY3140" s="144">
        <f t="shared" si="338"/>
        <v>0.87</v>
      </c>
      <c r="AZ3140" s="144">
        <f t="shared" si="339"/>
        <v>0.82</v>
      </c>
      <c r="BA3140" s="54">
        <f t="shared" si="340"/>
        <v>25.795283139202784</v>
      </c>
      <c r="BB3140" s="54">
        <f t="shared" si="341"/>
        <v>18.802716860797215</v>
      </c>
    </row>
    <row r="3141" spans="1:54" x14ac:dyDescent="0.25">
      <c r="A3141" s="3">
        <v>44839</v>
      </c>
      <c r="B3141" s="77">
        <v>13801.43</v>
      </c>
      <c r="C3141" s="77">
        <v>2363.3715999999999</v>
      </c>
      <c r="D3141" s="77">
        <v>49.883500000000005</v>
      </c>
      <c r="E3141" s="77">
        <f t="shared" si="336"/>
        <v>-1158.1134999999999</v>
      </c>
      <c r="F3141" s="77">
        <v>20.799099999999999</v>
      </c>
      <c r="G3141" s="77">
        <v>22.458500000000001</v>
      </c>
      <c r="H3141" t="s">
        <v>2106</v>
      </c>
      <c r="I3141" s="78">
        <v>13820</v>
      </c>
      <c r="J3141">
        <v>202210</v>
      </c>
      <c r="K3141" s="78">
        <v>13820</v>
      </c>
      <c r="L3141" s="77">
        <f t="shared" si="342"/>
        <v>18.569999999999709</v>
      </c>
      <c r="M3141" s="78">
        <v>8149</v>
      </c>
      <c r="N3141" s="78">
        <v>225.14014</v>
      </c>
      <c r="O3141" s="78">
        <v>-3270</v>
      </c>
      <c r="P3141" s="78">
        <v>-22.576329999999999</v>
      </c>
      <c r="Q3141" s="144">
        <v>7331.5</v>
      </c>
      <c r="R3141" s="78">
        <v>-7372</v>
      </c>
      <c r="S3141" s="78">
        <v>6201</v>
      </c>
      <c r="T3141" s="78">
        <v>-1829</v>
      </c>
      <c r="U3141" s="78">
        <v>58556</v>
      </c>
      <c r="V3141" s="219">
        <v>3.1235057039415259E-2</v>
      </c>
      <c r="W3141" s="78">
        <v>-3626</v>
      </c>
      <c r="X3141" s="78">
        <v>-3626</v>
      </c>
      <c r="Y3141" s="78">
        <v>-1234</v>
      </c>
      <c r="Z3141" s="78">
        <v>3289</v>
      </c>
      <c r="AA3141" s="78">
        <v>99.83</v>
      </c>
      <c r="AB3141" s="78">
        <v>74.61</v>
      </c>
      <c r="AC3141" s="78">
        <v>19621</v>
      </c>
      <c r="AD3141" s="104">
        <v>0.51776999999999995</v>
      </c>
      <c r="AE3141" s="78">
        <v>29057</v>
      </c>
      <c r="AF3141" s="104">
        <v>5.4297199999999997</v>
      </c>
      <c r="AG3141" s="78">
        <v>-14361</v>
      </c>
      <c r="AH3141" s="104">
        <v>0.54725000000000001</v>
      </c>
      <c r="AI3141" s="78">
        <v>-6799</v>
      </c>
      <c r="AJ3141" s="104">
        <v>-3.6229100000000001</v>
      </c>
      <c r="AK3141" s="78">
        <v>17800</v>
      </c>
      <c r="AL3141" s="78">
        <v>12000</v>
      </c>
      <c r="AM3141" s="8">
        <v>13800</v>
      </c>
      <c r="AN3141" s="78">
        <v>437</v>
      </c>
      <c r="AO3141" s="78">
        <v>17800</v>
      </c>
      <c r="AP3141" s="78">
        <v>14800</v>
      </c>
      <c r="AQ3141" s="78">
        <v>13800</v>
      </c>
      <c r="AR3141" s="78">
        <v>807</v>
      </c>
      <c r="AS3141" s="78">
        <v>14200</v>
      </c>
      <c r="AT3141" s="78">
        <v>13500</v>
      </c>
      <c r="AU3141" s="78">
        <v>13800</v>
      </c>
      <c r="AV3141" s="78">
        <v>275</v>
      </c>
      <c r="AW3141" s="77">
        <v>23.99</v>
      </c>
      <c r="AX3141" s="144">
        <f t="shared" si="337"/>
        <v>0.82</v>
      </c>
      <c r="AY3141" s="144">
        <f t="shared" si="338"/>
        <v>0.83</v>
      </c>
      <c r="AZ3141" s="144">
        <f t="shared" si="339"/>
        <v>0.78</v>
      </c>
      <c r="BA3141" s="54">
        <f t="shared" si="340"/>
        <v>25.976615242826686</v>
      </c>
      <c r="BB3141" s="54">
        <f t="shared" si="341"/>
        <v>18.85138475717331</v>
      </c>
    </row>
    <row r="3142" spans="1:54" x14ac:dyDescent="0.25">
      <c r="A3142" s="3">
        <v>44840</v>
      </c>
      <c r="B3142" s="77">
        <v>13892.05</v>
      </c>
      <c r="C3142" s="77">
        <v>1781.6355599999999</v>
      </c>
      <c r="D3142" s="77">
        <v>127.03360000000001</v>
      </c>
      <c r="E3142" s="77">
        <f t="shared" si="336"/>
        <v>-853.58550000000002</v>
      </c>
      <c r="F3142" s="77">
        <v>12.1578</v>
      </c>
      <c r="G3142" s="77">
        <v>-12.5871</v>
      </c>
      <c r="H3142">
        <v>0</v>
      </c>
      <c r="I3142" s="78">
        <v>13869</v>
      </c>
      <c r="J3142">
        <v>202210</v>
      </c>
      <c r="K3142" s="78">
        <v>13869</v>
      </c>
      <c r="L3142" s="77">
        <f t="shared" si="342"/>
        <v>-23.049999999999272</v>
      </c>
      <c r="M3142" s="78">
        <v>2721</v>
      </c>
      <c r="N3142" s="78">
        <v>75.492789999999999</v>
      </c>
      <c r="O3142" s="78">
        <v>-6827</v>
      </c>
      <c r="P3142" s="78">
        <v>-47.337249999999997</v>
      </c>
      <c r="Q3142" s="144">
        <v>1014.25</v>
      </c>
      <c r="R3142" s="78">
        <v>-7462</v>
      </c>
      <c r="S3142" s="78">
        <v>7131</v>
      </c>
      <c r="T3142" s="78">
        <v>-4010</v>
      </c>
      <c r="U3142" s="78">
        <v>59855</v>
      </c>
      <c r="V3142" s="219">
        <v>6.6995238493024814E-2</v>
      </c>
      <c r="W3142" s="78">
        <v>-6037</v>
      </c>
      <c r="X3142" s="78">
        <v>-6037</v>
      </c>
      <c r="Y3142" s="78">
        <v>-4313</v>
      </c>
      <c r="Z3142" s="78">
        <v>-224</v>
      </c>
      <c r="AA3142" s="78">
        <v>99.54</v>
      </c>
      <c r="AB3142" s="78">
        <v>80.010000000000005</v>
      </c>
      <c r="AC3142" s="78">
        <v>18300</v>
      </c>
      <c r="AD3142" s="104">
        <v>0.44167000000000001</v>
      </c>
      <c r="AE3142" s="78">
        <v>30080</v>
      </c>
      <c r="AF3142" s="104">
        <v>5.15388</v>
      </c>
      <c r="AG3142" s="78">
        <v>-19901</v>
      </c>
      <c r="AH3142" s="104">
        <v>0.15928</v>
      </c>
      <c r="AI3142" s="78">
        <v>-4042</v>
      </c>
      <c r="AJ3142" s="104">
        <v>-3.5484100000000001</v>
      </c>
      <c r="AK3142" s="78">
        <v>17800</v>
      </c>
      <c r="AL3142" s="78">
        <v>12000</v>
      </c>
      <c r="AM3142" s="8">
        <v>13900</v>
      </c>
      <c r="AN3142" s="78">
        <v>419</v>
      </c>
      <c r="AO3142" s="78">
        <v>17800</v>
      </c>
      <c r="AP3142" s="78">
        <v>14800</v>
      </c>
      <c r="AQ3142" s="78">
        <v>13900</v>
      </c>
      <c r="AR3142" s="78">
        <v>793</v>
      </c>
      <c r="AS3142" s="78">
        <v>14200</v>
      </c>
      <c r="AT3142" s="78">
        <v>13500</v>
      </c>
      <c r="AU3142" s="78">
        <v>13900</v>
      </c>
      <c r="AV3142" s="78">
        <v>248</v>
      </c>
      <c r="AW3142" s="77">
        <v>23.69</v>
      </c>
      <c r="AX3142" s="144">
        <f t="shared" si="337"/>
        <v>0.79</v>
      </c>
      <c r="AY3142" s="144">
        <f t="shared" si="338"/>
        <v>0.81</v>
      </c>
      <c r="AZ3142" s="144">
        <f t="shared" si="339"/>
        <v>0.77</v>
      </c>
      <c r="BA3142" s="54">
        <f t="shared" si="340"/>
        <v>26.082133502023041</v>
      </c>
      <c r="BB3142" s="54">
        <f t="shared" si="341"/>
        <v>18.86586649797696</v>
      </c>
    </row>
    <row r="3143" spans="1:54" x14ac:dyDescent="0.25">
      <c r="A3143" s="3">
        <v>44841</v>
      </c>
      <c r="B3143" s="77">
        <v>13702.28</v>
      </c>
      <c r="C3143" s="77">
        <v>1652.1423199999999</v>
      </c>
      <c r="D3143" s="77">
        <v>-94.93780000000001</v>
      </c>
      <c r="E3143" s="77">
        <f t="shared" si="336"/>
        <v>-924.00969999999995</v>
      </c>
      <c r="F3143" s="77">
        <v>12.033299999999999</v>
      </c>
      <c r="G3143" s="77">
        <v>-36.351999999999997</v>
      </c>
      <c r="H3143">
        <v>0</v>
      </c>
      <c r="I3143" s="78">
        <v>13689</v>
      </c>
      <c r="J3143">
        <v>202210</v>
      </c>
      <c r="K3143" s="78">
        <v>13689</v>
      </c>
      <c r="L3143" s="77">
        <f t="shared" si="342"/>
        <v>-13.280000000000655</v>
      </c>
      <c r="M3143" s="78">
        <v>1784</v>
      </c>
      <c r="N3143" s="78">
        <v>48.85078</v>
      </c>
      <c r="O3143" s="78">
        <v>-11159</v>
      </c>
      <c r="P3143" s="78">
        <v>-76.355500000000006</v>
      </c>
      <c r="Q3143" s="144">
        <v>-1005.75</v>
      </c>
      <c r="R3143" s="78">
        <v>-7150</v>
      </c>
      <c r="S3143" s="78">
        <v>5469</v>
      </c>
      <c r="T3143" s="78">
        <v>-10487</v>
      </c>
      <c r="U3143" s="78">
        <v>63702</v>
      </c>
      <c r="V3143" s="219">
        <v>0.16462591441399013</v>
      </c>
      <c r="W3143" s="78">
        <v>-7302</v>
      </c>
      <c r="X3143" s="78">
        <v>-7302</v>
      </c>
      <c r="Y3143" s="78">
        <v>-6543</v>
      </c>
      <c r="Z3143" s="78">
        <v>-3321</v>
      </c>
      <c r="AA3143" s="78">
        <v>88.33</v>
      </c>
      <c r="AB3143" s="78">
        <v>74.16</v>
      </c>
      <c r="AC3143" s="78">
        <v>23788</v>
      </c>
      <c r="AD3143" s="104">
        <v>0.48196</v>
      </c>
      <c r="AE3143" s="78">
        <v>31490</v>
      </c>
      <c r="AF3143" s="104">
        <v>6.0747099999999996</v>
      </c>
      <c r="AG3143" s="78">
        <v>-19446</v>
      </c>
      <c r="AH3143" s="104">
        <v>0.22391</v>
      </c>
      <c r="AI3143" s="78">
        <v>-5028</v>
      </c>
      <c r="AJ3143" s="104">
        <v>-4.6562700000000001</v>
      </c>
      <c r="AK3143" s="78">
        <v>17800</v>
      </c>
      <c r="AL3143" s="78">
        <v>12000</v>
      </c>
      <c r="AM3143" s="8">
        <v>13700</v>
      </c>
      <c r="AN3143" s="78">
        <v>450</v>
      </c>
      <c r="AO3143" s="78">
        <v>17800</v>
      </c>
      <c r="AP3143" s="78">
        <v>14800</v>
      </c>
      <c r="AQ3143" s="78">
        <v>13700</v>
      </c>
      <c r="AR3143" s="78">
        <v>841</v>
      </c>
      <c r="AS3143" s="78">
        <v>14100</v>
      </c>
      <c r="AT3143" s="78">
        <v>13500</v>
      </c>
      <c r="AU3143" s="78">
        <v>13700</v>
      </c>
      <c r="AV3143" s="78">
        <v>244</v>
      </c>
      <c r="AW3143" s="77">
        <v>24.74</v>
      </c>
      <c r="AX3143" s="144">
        <f t="shared" si="337"/>
        <v>0.89</v>
      </c>
      <c r="AY3143" s="144">
        <f t="shared" si="338"/>
        <v>0.91</v>
      </c>
      <c r="AZ3143" s="144">
        <f t="shared" si="339"/>
        <v>0.84</v>
      </c>
      <c r="BA3143" s="54">
        <f t="shared" si="340"/>
        <v>26.295125513577297</v>
      </c>
      <c r="BB3143" s="54">
        <f t="shared" si="341"/>
        <v>19.087874486422699</v>
      </c>
    </row>
    <row r="3144" spans="1:54" x14ac:dyDescent="0.25">
      <c r="A3144" s="3">
        <v>44845</v>
      </c>
      <c r="B3144" s="77">
        <v>13106.03</v>
      </c>
      <c r="C3144" s="77">
        <v>2288.92166</v>
      </c>
      <c r="D3144" s="77">
        <v>-341.92750000000001</v>
      </c>
      <c r="E3144" s="77">
        <f t="shared" si="336"/>
        <v>-1378.0796999999998</v>
      </c>
      <c r="F3144" s="77">
        <v>17.929300000000001</v>
      </c>
      <c r="G3144" s="77">
        <v>-61.664499999999997</v>
      </c>
      <c r="H3144">
        <v>0</v>
      </c>
      <c r="I3144" s="78">
        <v>13091</v>
      </c>
      <c r="J3144">
        <v>202210</v>
      </c>
      <c r="K3144" s="78">
        <v>13091</v>
      </c>
      <c r="L3144" s="77">
        <f t="shared" si="342"/>
        <v>-15.030000000000655</v>
      </c>
      <c r="M3144" s="78">
        <v>3987</v>
      </c>
      <c r="N3144" s="78">
        <v>104.34616</v>
      </c>
      <c r="O3144" s="78">
        <v>-13927</v>
      </c>
      <c r="P3144" s="78">
        <v>-91.135670000000005</v>
      </c>
      <c r="Q3144" s="144">
        <v>505.25</v>
      </c>
      <c r="R3144" s="78">
        <v>-9036</v>
      </c>
      <c r="S3144" s="78">
        <v>5580</v>
      </c>
      <c r="T3144" s="78">
        <v>-13398</v>
      </c>
      <c r="U3144" s="78">
        <v>74789</v>
      </c>
      <c r="V3144" s="219">
        <v>0.17914399176349463</v>
      </c>
      <c r="W3144" s="78">
        <v>-6834</v>
      </c>
      <c r="X3144" s="78">
        <v>-6218</v>
      </c>
      <c r="Y3144" s="78">
        <v>-6365</v>
      </c>
      <c r="Z3144" s="78">
        <v>-2573</v>
      </c>
      <c r="AA3144" s="78">
        <v>81.569999999999993</v>
      </c>
      <c r="AB3144" s="78">
        <v>58.74</v>
      </c>
      <c r="AC3144" s="78">
        <v>27835</v>
      </c>
      <c r="AD3144" s="104">
        <v>0.60568999999999995</v>
      </c>
      <c r="AE3144" s="78">
        <v>28946</v>
      </c>
      <c r="AF3144" s="104">
        <v>7.4950400000000004</v>
      </c>
      <c r="AG3144" s="78">
        <v>-38628</v>
      </c>
      <c r="AH3144" s="104">
        <v>0.12074</v>
      </c>
      <c r="AI3144" s="78">
        <v>-4154</v>
      </c>
      <c r="AJ3144" s="104">
        <v>-4.2193399999999999</v>
      </c>
      <c r="AK3144" s="78">
        <v>17800</v>
      </c>
      <c r="AL3144" s="78">
        <v>12000</v>
      </c>
      <c r="AM3144" s="8">
        <v>13100</v>
      </c>
      <c r="AN3144" s="78">
        <v>437</v>
      </c>
      <c r="AO3144" s="78">
        <v>17800</v>
      </c>
      <c r="AP3144" s="78">
        <v>14800</v>
      </c>
      <c r="AQ3144" s="78">
        <v>13100</v>
      </c>
      <c r="AR3144" s="78">
        <v>851</v>
      </c>
      <c r="AS3144" s="78">
        <v>13400</v>
      </c>
      <c r="AT3144" s="78">
        <v>13000</v>
      </c>
      <c r="AU3144" s="78">
        <v>13100</v>
      </c>
      <c r="AV3144" s="78">
        <v>175</v>
      </c>
      <c r="AW3144" s="77">
        <v>27.38</v>
      </c>
      <c r="AX3144" s="144">
        <f t="shared" si="337"/>
        <v>1</v>
      </c>
      <c r="AY3144" s="144">
        <f t="shared" si="338"/>
        <v>1</v>
      </c>
      <c r="AZ3144" s="144">
        <f t="shared" si="339"/>
        <v>0.94</v>
      </c>
      <c r="BA3144" s="54">
        <f t="shared" si="340"/>
        <v>27.073372442668916</v>
      </c>
      <c r="BB3144" s="54">
        <f t="shared" si="341"/>
        <v>18.963627557331083</v>
      </c>
    </row>
    <row r="3145" spans="1:54" x14ac:dyDescent="0.25">
      <c r="A3145" s="3">
        <v>44846</v>
      </c>
      <c r="B3145" s="77">
        <v>13081.24</v>
      </c>
      <c r="C3145" s="77">
        <v>1901.2888399999999</v>
      </c>
      <c r="D3145" s="77">
        <v>-166.4375</v>
      </c>
      <c r="E3145" s="77">
        <f t="shared" si="336"/>
        <v>-1629.4023</v>
      </c>
      <c r="F3145" s="77">
        <v>6.7134999999999998</v>
      </c>
      <c r="G3145" s="77">
        <v>-7.1430999999999996</v>
      </c>
      <c r="H3145" t="s">
        <v>2107</v>
      </c>
      <c r="I3145" s="78">
        <v>13076</v>
      </c>
      <c r="J3145">
        <v>202210</v>
      </c>
      <c r="K3145" s="78">
        <v>13076</v>
      </c>
      <c r="L3145" s="77">
        <f t="shared" si="342"/>
        <v>-5.2399999999997817</v>
      </c>
      <c r="M3145" s="78">
        <v>2287</v>
      </c>
      <c r="N3145" s="78">
        <v>59.757129999999997</v>
      </c>
      <c r="O3145" s="78">
        <v>-10294</v>
      </c>
      <c r="P3145" s="78">
        <v>-67.260310000000004</v>
      </c>
      <c r="Q3145" s="144">
        <v>-286.5</v>
      </c>
      <c r="R3145" s="78">
        <v>-9267</v>
      </c>
      <c r="S3145" s="78">
        <v>4973</v>
      </c>
      <c r="T3145" s="78">
        <v>-11261</v>
      </c>
      <c r="U3145" s="78">
        <v>69266</v>
      </c>
      <c r="V3145" s="219">
        <v>0.16257615568966016</v>
      </c>
      <c r="W3145" s="78">
        <v>-8623</v>
      </c>
      <c r="X3145" s="78">
        <v>-1148</v>
      </c>
      <c r="Y3145" s="78">
        <v>-8646</v>
      </c>
      <c r="Z3145" s="78">
        <v>-1595</v>
      </c>
      <c r="AA3145" s="78">
        <v>96.55</v>
      </c>
      <c r="AB3145" s="78">
        <v>67.92</v>
      </c>
      <c r="AC3145" s="78">
        <v>26209</v>
      </c>
      <c r="AD3145" s="104">
        <v>0.54906999999999995</v>
      </c>
      <c r="AE3145" s="78">
        <v>24879</v>
      </c>
      <c r="AF3145" s="104">
        <v>6.7381599999999997</v>
      </c>
      <c r="AG3145" s="78">
        <v>-22668</v>
      </c>
      <c r="AH3145" s="104">
        <v>0.32845000000000002</v>
      </c>
      <c r="AI3145" s="78">
        <v>-3103</v>
      </c>
      <c r="AJ3145" s="104">
        <v>-4.9207200000000002</v>
      </c>
      <c r="AK3145" s="78">
        <v>17800</v>
      </c>
      <c r="AL3145" s="78">
        <v>13000</v>
      </c>
      <c r="AM3145" s="8">
        <v>13050</v>
      </c>
      <c r="AN3145" s="78">
        <v>400</v>
      </c>
      <c r="AO3145" s="78">
        <v>17800</v>
      </c>
      <c r="AP3145" s="78">
        <v>14800</v>
      </c>
      <c r="AQ3145" s="78">
        <v>13100</v>
      </c>
      <c r="AR3145" s="78">
        <v>833</v>
      </c>
      <c r="AS3145" s="78">
        <v>17800</v>
      </c>
      <c r="AT3145" s="78">
        <v>13000</v>
      </c>
      <c r="AU3145" s="78">
        <v>13050</v>
      </c>
      <c r="AV3145" s="78">
        <v>400</v>
      </c>
      <c r="AW3145" s="77">
        <v>27.18</v>
      </c>
      <c r="AX3145" s="144">
        <f t="shared" si="337"/>
        <v>0.96</v>
      </c>
      <c r="AY3145" s="144">
        <f t="shared" si="338"/>
        <v>0.97</v>
      </c>
      <c r="AZ3145" s="144">
        <f t="shared" si="339"/>
        <v>0.91</v>
      </c>
      <c r="BA3145" s="54">
        <f t="shared" si="340"/>
        <v>27.667264847606475</v>
      </c>
      <c r="BB3145" s="54">
        <f t="shared" si="341"/>
        <v>18.986735152393535</v>
      </c>
    </row>
    <row r="3146" spans="1:54" x14ac:dyDescent="0.25">
      <c r="A3146" s="3">
        <v>44847</v>
      </c>
      <c r="B3146" s="77">
        <v>12810.73</v>
      </c>
      <c r="C3146" s="77">
        <v>2150.67508</v>
      </c>
      <c r="D3146" s="77">
        <v>-98.0077</v>
      </c>
      <c r="E3146" s="77">
        <f t="shared" si="336"/>
        <v>-1592.0583999999999</v>
      </c>
      <c r="F3146" s="77">
        <v>23.0154</v>
      </c>
      <c r="G3146" s="77">
        <v>-31.721799999999998</v>
      </c>
      <c r="H3146">
        <v>0</v>
      </c>
      <c r="I3146" s="78">
        <v>12869</v>
      </c>
      <c r="J3146">
        <v>202210</v>
      </c>
      <c r="K3146" s="78">
        <v>12869</v>
      </c>
      <c r="L3146" s="77">
        <f t="shared" si="342"/>
        <v>58.270000000000437</v>
      </c>
      <c r="M3146" s="78">
        <v>9286</v>
      </c>
      <c r="N3146" s="78">
        <v>238.98103</v>
      </c>
      <c r="O3146" s="78">
        <v>-6015</v>
      </c>
      <c r="P3146" s="78">
        <v>-38.674410000000002</v>
      </c>
      <c r="Q3146" s="144">
        <v>7782.25</v>
      </c>
      <c r="R3146" s="78">
        <v>-9622</v>
      </c>
      <c r="S3146" s="78">
        <v>3702</v>
      </c>
      <c r="T3146" s="78">
        <v>-5194</v>
      </c>
      <c r="U3146" s="78">
        <v>71122</v>
      </c>
      <c r="V3146" s="219">
        <v>7.3029442366637609E-2</v>
      </c>
      <c r="W3146" s="78">
        <v>-8120</v>
      </c>
      <c r="X3146" s="78">
        <v>343</v>
      </c>
      <c r="Y3146" s="78">
        <v>-6709</v>
      </c>
      <c r="Z3146" s="78">
        <v>526</v>
      </c>
      <c r="AA3146" s="78">
        <v>83.71</v>
      </c>
      <c r="AB3146" s="78">
        <v>65.53</v>
      </c>
      <c r="AC3146" s="78">
        <v>32823</v>
      </c>
      <c r="AD3146" s="104">
        <v>0.64097000000000004</v>
      </c>
      <c r="AE3146" s="78">
        <v>23686</v>
      </c>
      <c r="AF3146" s="104">
        <v>7.6790000000000003</v>
      </c>
      <c r="AG3146" s="78">
        <v>-23553</v>
      </c>
      <c r="AH3146" s="104">
        <v>0.36152000000000001</v>
      </c>
      <c r="AI3146" s="78">
        <v>-11496</v>
      </c>
      <c r="AJ3146" s="104">
        <v>-6.74594</v>
      </c>
      <c r="AK3146" s="78">
        <v>13600</v>
      </c>
      <c r="AL3146" s="78">
        <v>12000</v>
      </c>
      <c r="AM3146" s="8">
        <v>12850</v>
      </c>
      <c r="AN3146" s="78">
        <v>400</v>
      </c>
      <c r="AO3146" s="78">
        <v>17800</v>
      </c>
      <c r="AP3146" s="78">
        <v>14800</v>
      </c>
      <c r="AQ3146" s="78">
        <v>12800</v>
      </c>
      <c r="AR3146" s="78">
        <v>862</v>
      </c>
      <c r="AS3146" s="78">
        <v>13600</v>
      </c>
      <c r="AT3146" s="78">
        <v>12000</v>
      </c>
      <c r="AU3146" s="78">
        <v>12850</v>
      </c>
      <c r="AV3146" s="78">
        <v>400</v>
      </c>
      <c r="AW3146" s="77">
        <v>27.83</v>
      </c>
      <c r="AX3146" s="144">
        <f t="shared" si="337"/>
        <v>1</v>
      </c>
      <c r="AY3146" s="144">
        <f t="shared" si="338"/>
        <v>1</v>
      </c>
      <c r="AZ3146" s="144">
        <f t="shared" si="339"/>
        <v>0.96</v>
      </c>
      <c r="BA3146" s="54">
        <f t="shared" si="340"/>
        <v>28.344322637059157</v>
      </c>
      <c r="BB3146" s="54">
        <f t="shared" si="341"/>
        <v>18.910677362940845</v>
      </c>
    </row>
    <row r="3147" spans="1:54" x14ac:dyDescent="0.25">
      <c r="A3147" s="3">
        <v>44848</v>
      </c>
      <c r="B3147" s="77">
        <v>13128.12</v>
      </c>
      <c r="C3147" s="77">
        <v>2121.8181</v>
      </c>
      <c r="D3147" s="77">
        <v>103.39579999999999</v>
      </c>
      <c r="E3147" s="77">
        <f t="shared" si="336"/>
        <v>-1430.229</v>
      </c>
      <c r="F3147" s="77">
        <v>-4.9758999999999993</v>
      </c>
      <c r="G3147" s="77">
        <v>58.150299999999994</v>
      </c>
      <c r="H3147">
        <v>0</v>
      </c>
      <c r="I3147" s="78">
        <v>13166</v>
      </c>
      <c r="J3147">
        <v>202210</v>
      </c>
      <c r="K3147" s="78">
        <v>13166</v>
      </c>
      <c r="L3147" s="77">
        <f t="shared" si="342"/>
        <v>37.8799999999992</v>
      </c>
      <c r="M3147" s="78">
        <v>6394</v>
      </c>
      <c r="N3147" s="78">
        <v>168.35189</v>
      </c>
      <c r="O3147" s="78">
        <v>-6311</v>
      </c>
      <c r="P3147" s="78">
        <v>-41.530709999999999</v>
      </c>
      <c r="Q3147" s="144">
        <v>4816.25</v>
      </c>
      <c r="R3147" s="78">
        <v>-8293</v>
      </c>
      <c r="S3147" s="78">
        <v>4639</v>
      </c>
      <c r="T3147" s="78">
        <v>-3272</v>
      </c>
      <c r="U3147" s="78">
        <v>66729</v>
      </c>
      <c r="V3147" s="219">
        <v>4.9034153066882462E-2</v>
      </c>
      <c r="W3147" s="78">
        <v>-9699</v>
      </c>
      <c r="X3147" s="78">
        <v>-9302</v>
      </c>
      <c r="Y3147" s="78">
        <v>-9995</v>
      </c>
      <c r="Z3147" s="78">
        <v>-1472</v>
      </c>
      <c r="AA3147" s="78">
        <v>102.56</v>
      </c>
      <c r="AB3147" s="78">
        <v>80</v>
      </c>
      <c r="AC3147" s="78">
        <v>32547</v>
      </c>
      <c r="AD3147" s="104">
        <v>0.84565999999999997</v>
      </c>
      <c r="AE3147" s="78">
        <v>24522</v>
      </c>
      <c r="AF3147" s="104">
        <v>5.7804399999999996</v>
      </c>
      <c r="AG3147" s="78">
        <v>-22182</v>
      </c>
      <c r="AH3147" s="104">
        <v>0.82967000000000002</v>
      </c>
      <c r="AI3147" s="78">
        <v>-8144</v>
      </c>
      <c r="AJ3147" s="104">
        <v>-4.0726899999999997</v>
      </c>
      <c r="AK3147" s="78">
        <v>13600</v>
      </c>
      <c r="AL3147" s="78">
        <v>12000</v>
      </c>
      <c r="AM3147" s="8">
        <v>13150</v>
      </c>
      <c r="AN3147" s="78">
        <v>287</v>
      </c>
      <c r="AO3147" s="78">
        <v>17800</v>
      </c>
      <c r="AP3147" s="78">
        <v>14800</v>
      </c>
      <c r="AQ3147" s="78">
        <v>13100</v>
      </c>
      <c r="AR3147" s="78">
        <v>781</v>
      </c>
      <c r="AS3147" s="78">
        <v>13600</v>
      </c>
      <c r="AT3147" s="78">
        <v>12000</v>
      </c>
      <c r="AU3147" s="78">
        <v>13150</v>
      </c>
      <c r="AV3147" s="78">
        <v>287</v>
      </c>
      <c r="AW3147" s="77">
        <v>26.07</v>
      </c>
      <c r="AX3147" s="144">
        <f t="shared" si="337"/>
        <v>0.89</v>
      </c>
      <c r="AY3147" s="144">
        <f t="shared" si="338"/>
        <v>0.93</v>
      </c>
      <c r="AZ3147" s="144">
        <f t="shared" si="339"/>
        <v>0.86</v>
      </c>
      <c r="BA3147" s="54">
        <f t="shared" si="340"/>
        <v>28.550320845249907</v>
      </c>
      <c r="BB3147" s="54">
        <f t="shared" si="341"/>
        <v>19.208679154750094</v>
      </c>
    </row>
    <row r="3148" spans="1:54" x14ac:dyDescent="0.25">
      <c r="A3148" s="3">
        <v>44851</v>
      </c>
      <c r="B3148" s="77">
        <v>12966.05</v>
      </c>
      <c r="C3148" s="77">
        <v>2103.0249600000002</v>
      </c>
      <c r="D3148" s="77">
        <v>-87.718299999999999</v>
      </c>
      <c r="E3148" s="77">
        <f t="shared" si="336"/>
        <v>-1343.3144</v>
      </c>
      <c r="F3148" s="77">
        <v>-8.7774999999999999</v>
      </c>
      <c r="G3148" s="77">
        <v>-4.4535</v>
      </c>
      <c r="H3148">
        <v>0</v>
      </c>
      <c r="I3148" s="78">
        <v>12981</v>
      </c>
      <c r="J3148">
        <v>202210</v>
      </c>
      <c r="K3148" s="78">
        <v>12981</v>
      </c>
      <c r="L3148" s="77">
        <f t="shared" si="342"/>
        <v>14.950000000000728</v>
      </c>
      <c r="M3148" s="78">
        <v>2245</v>
      </c>
      <c r="N3148" s="78">
        <v>58.108620000000002</v>
      </c>
      <c r="O3148" s="78">
        <v>-9824</v>
      </c>
      <c r="P3148" s="78">
        <v>-63.71255</v>
      </c>
      <c r="Q3148" s="144">
        <v>-211</v>
      </c>
      <c r="R3148" s="78">
        <v>-7435</v>
      </c>
      <c r="S3148" s="78">
        <v>5108</v>
      </c>
      <c r="T3148" s="78">
        <v>-9924</v>
      </c>
      <c r="U3148" s="78">
        <v>66661</v>
      </c>
      <c r="V3148" s="219">
        <v>0.14887265417560491</v>
      </c>
      <c r="W3148" s="78">
        <v>-11919</v>
      </c>
      <c r="X3148" s="78">
        <v>-12220</v>
      </c>
      <c r="Y3148" s="78">
        <v>-11218</v>
      </c>
      <c r="Z3148" s="78">
        <v>-6785</v>
      </c>
      <c r="AA3148" s="78">
        <v>84.74</v>
      </c>
      <c r="AB3148" s="78">
        <v>69.91</v>
      </c>
      <c r="AC3148" s="78">
        <v>35900</v>
      </c>
      <c r="AD3148" s="104">
        <v>0.88851000000000002</v>
      </c>
      <c r="AE3148" s="78">
        <v>24312</v>
      </c>
      <c r="AF3148" s="104">
        <v>6.6003699999999998</v>
      </c>
      <c r="AG3148" s="78">
        <v>-31992</v>
      </c>
      <c r="AH3148" s="104">
        <v>0.39051999999999998</v>
      </c>
      <c r="AI3148" s="78">
        <v>-3149</v>
      </c>
      <c r="AJ3148" s="104">
        <v>-4.4265800000000004</v>
      </c>
      <c r="AK3148" s="78">
        <v>13500</v>
      </c>
      <c r="AL3148" s="78">
        <v>12000</v>
      </c>
      <c r="AM3148" s="8">
        <v>13000</v>
      </c>
      <c r="AN3148" s="78">
        <v>215</v>
      </c>
      <c r="AO3148" s="78">
        <v>17800</v>
      </c>
      <c r="AP3148" s="78">
        <v>14800</v>
      </c>
      <c r="AQ3148" s="78">
        <v>13000</v>
      </c>
      <c r="AR3148" s="78">
        <v>766</v>
      </c>
      <c r="AS3148" s="78">
        <v>13500</v>
      </c>
      <c r="AT3148" s="78">
        <v>12000</v>
      </c>
      <c r="AU3148" s="78">
        <v>13000</v>
      </c>
      <c r="AV3148" s="78">
        <v>215</v>
      </c>
      <c r="AW3148" s="77">
        <v>27.07</v>
      </c>
      <c r="AX3148" s="144">
        <f t="shared" si="337"/>
        <v>0.89</v>
      </c>
      <c r="AY3148" s="144">
        <f t="shared" si="338"/>
        <v>0.93</v>
      </c>
      <c r="AZ3148" s="144">
        <f t="shared" si="339"/>
        <v>0.89</v>
      </c>
      <c r="BA3148" s="54">
        <f t="shared" si="340"/>
        <v>28.864812662923182</v>
      </c>
      <c r="BB3148" s="54">
        <f t="shared" si="341"/>
        <v>19.490187337076822</v>
      </c>
    </row>
    <row r="3149" spans="1:54" x14ac:dyDescent="0.25">
      <c r="A3149" s="3">
        <v>44852</v>
      </c>
      <c r="B3149" s="77">
        <v>13124.68</v>
      </c>
      <c r="C3149" s="77">
        <v>2005.1975399999999</v>
      </c>
      <c r="D3149" s="77">
        <v>-36.845199999999998</v>
      </c>
      <c r="E3149" s="77">
        <f t="shared" si="336"/>
        <v>-1308.1739000000002</v>
      </c>
      <c r="F3149" s="77">
        <v>-19.3703</v>
      </c>
      <c r="G3149" s="77">
        <v>32.115300000000005</v>
      </c>
      <c r="H3149">
        <v>0</v>
      </c>
      <c r="I3149" s="78">
        <v>13103</v>
      </c>
      <c r="J3149">
        <v>202210</v>
      </c>
      <c r="K3149" s="78">
        <v>13103</v>
      </c>
      <c r="L3149" s="77">
        <f t="shared" si="342"/>
        <v>-21.680000000000291</v>
      </c>
      <c r="M3149" s="78">
        <v>5626</v>
      </c>
      <c r="N3149" s="78">
        <v>147.03183999999999</v>
      </c>
      <c r="O3149" s="78">
        <v>-7495</v>
      </c>
      <c r="P3149" s="78">
        <v>-49.08419</v>
      </c>
      <c r="Q3149" s="144">
        <v>3752.25</v>
      </c>
      <c r="R3149" s="78">
        <v>-9470</v>
      </c>
      <c r="S3149" s="78">
        <v>3628</v>
      </c>
      <c r="T3149" s="78">
        <v>-9464</v>
      </c>
      <c r="U3149" s="78">
        <v>68103</v>
      </c>
      <c r="V3149" s="219">
        <v>0.13896597800390584</v>
      </c>
      <c r="W3149" s="78">
        <v>-9926</v>
      </c>
      <c r="X3149" s="78">
        <v>-6704</v>
      </c>
      <c r="Y3149" s="78">
        <v>-11279</v>
      </c>
      <c r="Z3149" s="78">
        <v>-838</v>
      </c>
      <c r="AA3149" s="78">
        <v>91.66</v>
      </c>
      <c r="AB3149" s="78">
        <v>76.72</v>
      </c>
      <c r="AC3149" s="78">
        <v>35683</v>
      </c>
      <c r="AD3149" s="104">
        <v>1.2211000000000001</v>
      </c>
      <c r="AE3149" s="78">
        <v>26272</v>
      </c>
      <c r="AF3149" s="104">
        <v>6.1324899999999998</v>
      </c>
      <c r="AG3149" s="78">
        <v>-35838</v>
      </c>
      <c r="AH3149" s="104">
        <v>0.51515999999999995</v>
      </c>
      <c r="AI3149" s="78">
        <v>-14115</v>
      </c>
      <c r="AJ3149" s="104">
        <v>-4.7862799999999996</v>
      </c>
      <c r="AK3149" s="78">
        <v>13300</v>
      </c>
      <c r="AL3149" s="78">
        <v>12000</v>
      </c>
      <c r="AM3149" s="8">
        <v>13100</v>
      </c>
      <c r="AN3149" s="78">
        <v>143</v>
      </c>
      <c r="AO3149" s="78">
        <v>17800</v>
      </c>
      <c r="AP3149" s="78">
        <v>14800</v>
      </c>
      <c r="AQ3149" s="78">
        <v>13100</v>
      </c>
      <c r="AR3149" s="78">
        <v>725</v>
      </c>
      <c r="AS3149" s="78">
        <v>13300</v>
      </c>
      <c r="AT3149" s="78">
        <v>12000</v>
      </c>
      <c r="AU3149" s="78">
        <v>13100</v>
      </c>
      <c r="AV3149" s="78">
        <v>143</v>
      </c>
      <c r="AW3149" s="77">
        <v>25.9</v>
      </c>
      <c r="AX3149" s="144">
        <f t="shared" si="337"/>
        <v>0.82</v>
      </c>
      <c r="AY3149" s="144">
        <f t="shared" si="338"/>
        <v>0.89</v>
      </c>
      <c r="AZ3149" s="144">
        <f t="shared" si="339"/>
        <v>0.83</v>
      </c>
      <c r="BA3149" s="54">
        <f t="shared" si="340"/>
        <v>28.952283155096676</v>
      </c>
      <c r="BB3149" s="54">
        <f t="shared" si="341"/>
        <v>19.859716844903321</v>
      </c>
    </row>
    <row r="3150" spans="1:54" x14ac:dyDescent="0.25">
      <c r="A3150" s="3">
        <v>44853</v>
      </c>
      <c r="B3150" s="77">
        <v>12976.76</v>
      </c>
      <c r="C3150" s="77">
        <v>1866.36682</v>
      </c>
      <c r="D3150" s="77">
        <v>-121.8519</v>
      </c>
      <c r="E3150" s="77">
        <f t="shared" si="336"/>
        <v>-1462.4241000000002</v>
      </c>
      <c r="F3150" s="77">
        <v>18.215899999999998</v>
      </c>
      <c r="G3150" s="77">
        <v>6.3026999999999997</v>
      </c>
      <c r="H3150" t="s">
        <v>2108</v>
      </c>
      <c r="I3150" s="78">
        <v>12998</v>
      </c>
      <c r="J3150">
        <v>202211</v>
      </c>
      <c r="K3150" s="78">
        <v>12964</v>
      </c>
      <c r="L3150" s="77">
        <f t="shared" si="342"/>
        <v>-12.760000000000218</v>
      </c>
      <c r="M3150" s="78">
        <v>4760</v>
      </c>
      <c r="N3150" s="78">
        <v>123.39446</v>
      </c>
      <c r="O3150" s="78">
        <v>-6144</v>
      </c>
      <c r="P3150" s="78">
        <v>-39.818199999999997</v>
      </c>
      <c r="Q3150" s="144">
        <v>3224</v>
      </c>
      <c r="R3150" s="78">
        <v>-9460</v>
      </c>
      <c r="S3150" s="78">
        <v>5385</v>
      </c>
      <c r="T3150" s="78">
        <v>-13167</v>
      </c>
      <c r="U3150" s="78">
        <v>42718</v>
      </c>
      <c r="V3150" s="219">
        <v>0.30823072241209792</v>
      </c>
      <c r="W3150" s="78">
        <v>-10617</v>
      </c>
      <c r="X3150" s="78">
        <v>-2628</v>
      </c>
      <c r="Y3150" s="78">
        <v>-8301</v>
      </c>
      <c r="Z3150" s="78">
        <v>-1114</v>
      </c>
      <c r="AA3150" s="78">
        <v>97.22</v>
      </c>
      <c r="AB3150" s="78">
        <v>59.43</v>
      </c>
      <c r="AC3150" s="78">
        <v>19844</v>
      </c>
      <c r="AD3150" s="104">
        <v>0.96558999999999995</v>
      </c>
      <c r="AE3150" s="78">
        <v>10906</v>
      </c>
      <c r="AF3150" s="104">
        <v>6.1474700000000002</v>
      </c>
      <c r="AG3150" s="78">
        <v>-10244</v>
      </c>
      <c r="AH3150" s="104">
        <v>0.21213000000000001</v>
      </c>
      <c r="AI3150" s="78">
        <v>-5001</v>
      </c>
      <c r="AJ3150" s="104">
        <v>-5.7459100000000003</v>
      </c>
      <c r="AK3150" s="78">
        <v>14000</v>
      </c>
      <c r="AL3150" s="78">
        <v>14800</v>
      </c>
      <c r="AM3150" s="8">
        <v>13000</v>
      </c>
      <c r="AN3150" s="78">
        <v>665</v>
      </c>
      <c r="AO3150" s="78">
        <v>21400</v>
      </c>
      <c r="AP3150" s="78">
        <v>11000</v>
      </c>
      <c r="AQ3150" s="78">
        <v>12900</v>
      </c>
      <c r="AR3150" s="78">
        <v>1040</v>
      </c>
      <c r="AS3150" s="78">
        <v>13600</v>
      </c>
      <c r="AT3150" s="78">
        <v>12600</v>
      </c>
      <c r="AU3150" s="78">
        <v>13000</v>
      </c>
      <c r="AV3150" s="78">
        <v>356</v>
      </c>
      <c r="AW3150" s="77">
        <v>25.71</v>
      </c>
      <c r="AX3150" s="144">
        <f t="shared" si="337"/>
        <v>0.75</v>
      </c>
      <c r="AY3150" s="144">
        <f t="shared" si="338"/>
        <v>0.85</v>
      </c>
      <c r="AZ3150" s="144">
        <f t="shared" si="339"/>
        <v>0.81</v>
      </c>
      <c r="BA3150" s="54">
        <f t="shared" si="340"/>
        <v>28.865821368431842</v>
      </c>
      <c r="BB3150" s="54">
        <f t="shared" si="341"/>
        <v>20.459178631568147</v>
      </c>
    </row>
    <row r="3151" spans="1:54" x14ac:dyDescent="0.25">
      <c r="A3151" s="3">
        <v>44854</v>
      </c>
      <c r="B3151" s="77">
        <v>12946.1</v>
      </c>
      <c r="C3151" s="77">
        <v>2427.3982299999998</v>
      </c>
      <c r="D3151" s="77">
        <v>-130.03270000000001</v>
      </c>
      <c r="E3151" s="77">
        <f t="shared" si="336"/>
        <v>-1499.8567</v>
      </c>
      <c r="F3151" s="77">
        <v>5.4002999999999997</v>
      </c>
      <c r="G3151" s="77">
        <v>-16.160499999999999</v>
      </c>
      <c r="H3151">
        <v>0</v>
      </c>
      <c r="I3151" s="78">
        <v>12900</v>
      </c>
      <c r="J3151">
        <v>202211</v>
      </c>
      <c r="K3151" s="78">
        <v>12900</v>
      </c>
      <c r="L3151" s="77">
        <f t="shared" si="342"/>
        <v>-46.100000000000364</v>
      </c>
      <c r="M3151" s="78">
        <v>7665</v>
      </c>
      <c r="N3151" s="78">
        <v>197.72306</v>
      </c>
      <c r="O3151" s="78">
        <v>-3253</v>
      </c>
      <c r="P3151" s="78">
        <v>-20.978110000000001</v>
      </c>
      <c r="Q3151" s="144">
        <v>6851.75</v>
      </c>
      <c r="R3151" s="78">
        <v>-9887</v>
      </c>
      <c r="S3151" s="78">
        <v>4420</v>
      </c>
      <c r="T3151" s="78">
        <v>-9761</v>
      </c>
      <c r="U3151" s="78">
        <v>48440</v>
      </c>
      <c r="V3151" s="219">
        <v>0.20150701899256812</v>
      </c>
      <c r="W3151" s="78">
        <v>-5795</v>
      </c>
      <c r="X3151" s="78">
        <v>2247</v>
      </c>
      <c r="Y3151" s="78">
        <v>-5331</v>
      </c>
      <c r="Z3151" s="78">
        <v>1584</v>
      </c>
      <c r="AA3151" s="78">
        <v>82.29</v>
      </c>
      <c r="AB3151" s="78">
        <v>60.89</v>
      </c>
      <c r="AC3151" s="78">
        <v>24432</v>
      </c>
      <c r="AD3151" s="104">
        <v>1.2539899999999999</v>
      </c>
      <c r="AE3151" s="78">
        <v>13092</v>
      </c>
      <c r="AF3151" s="104">
        <v>6.4367299999999998</v>
      </c>
      <c r="AG3151" s="78">
        <v>-683</v>
      </c>
      <c r="AH3151" s="104">
        <v>0.73345000000000005</v>
      </c>
      <c r="AI3151" s="78">
        <v>-3588</v>
      </c>
      <c r="AJ3151" s="104">
        <v>-5.7161600000000004</v>
      </c>
      <c r="AK3151" s="78">
        <v>14000</v>
      </c>
      <c r="AL3151" s="78">
        <v>14800</v>
      </c>
      <c r="AM3151" s="8">
        <v>12900</v>
      </c>
      <c r="AN3151" s="78">
        <v>679</v>
      </c>
      <c r="AO3151" s="78">
        <v>21400</v>
      </c>
      <c r="AP3151" s="78">
        <v>11000</v>
      </c>
      <c r="AQ3151" s="78">
        <v>12900</v>
      </c>
      <c r="AR3151" s="78">
        <v>1045</v>
      </c>
      <c r="AS3151" s="78">
        <v>13300</v>
      </c>
      <c r="AT3151" s="78">
        <v>12400</v>
      </c>
      <c r="AU3151" s="78">
        <v>12900</v>
      </c>
      <c r="AV3151" s="78">
        <v>318</v>
      </c>
      <c r="AW3151" s="77">
        <v>25.5</v>
      </c>
      <c r="AX3151" s="144">
        <f t="shared" si="337"/>
        <v>0.72</v>
      </c>
      <c r="AY3151" s="144">
        <f t="shared" si="338"/>
        <v>0.83</v>
      </c>
      <c r="AZ3151" s="144">
        <f t="shared" si="339"/>
        <v>0.8</v>
      </c>
      <c r="BA3151" s="54">
        <f t="shared" si="340"/>
        <v>28.794211400052863</v>
      </c>
      <c r="BB3151" s="54">
        <f t="shared" si="341"/>
        <v>20.938788599947127</v>
      </c>
    </row>
    <row r="3152" spans="1:54" x14ac:dyDescent="0.25">
      <c r="A3152" s="3">
        <v>44855</v>
      </c>
      <c r="B3152" s="77">
        <v>12819.2</v>
      </c>
      <c r="C3152" s="77">
        <v>1624.12554</v>
      </c>
      <c r="D3152" s="77">
        <v>-62.463500000000003</v>
      </c>
      <c r="E3152" s="77">
        <f t="shared" si="336"/>
        <v>-1366.7746000000002</v>
      </c>
      <c r="F3152" s="77">
        <v>9.257200000000001</v>
      </c>
      <c r="G3152" s="77">
        <v>-12.7996</v>
      </c>
      <c r="H3152">
        <v>0</v>
      </c>
      <c r="I3152" s="78">
        <v>12805</v>
      </c>
      <c r="J3152">
        <v>202211</v>
      </c>
      <c r="K3152" s="78">
        <v>12805</v>
      </c>
      <c r="L3152" s="77">
        <f t="shared" si="342"/>
        <v>-14.200000000000728</v>
      </c>
      <c r="M3152" s="78">
        <v>11765</v>
      </c>
      <c r="N3152" s="78">
        <v>301.29550999999998</v>
      </c>
      <c r="O3152" s="78">
        <v>-3147</v>
      </c>
      <c r="P3152" s="78">
        <v>-20.144359999999999</v>
      </c>
      <c r="Q3152" s="144">
        <v>10978.25</v>
      </c>
      <c r="R3152" s="78">
        <v>-10468</v>
      </c>
      <c r="S3152" s="78">
        <v>4301</v>
      </c>
      <c r="T3152" s="78">
        <v>-9584</v>
      </c>
      <c r="U3152" s="78">
        <v>50081</v>
      </c>
      <c r="V3152" s="219">
        <v>0.19136998063137717</v>
      </c>
      <c r="W3152" s="78">
        <v>-5721</v>
      </c>
      <c r="X3152" s="78">
        <v>-2681</v>
      </c>
      <c r="Y3152" s="78">
        <v>-3670</v>
      </c>
      <c r="Z3152" s="78">
        <v>3043</v>
      </c>
      <c r="AA3152" s="78">
        <v>88.39</v>
      </c>
      <c r="AB3152" s="78">
        <v>65.819999999999993</v>
      </c>
      <c r="AC3152" s="78">
        <v>23187</v>
      </c>
      <c r="AD3152" s="104">
        <v>1.0225900000000001</v>
      </c>
      <c r="AE3152" s="78">
        <v>15410</v>
      </c>
      <c r="AF3152" s="104">
        <v>6.7887000000000004</v>
      </c>
      <c r="AG3152" s="78">
        <v>2632</v>
      </c>
      <c r="AH3152" s="104">
        <v>0.84062000000000003</v>
      </c>
      <c r="AI3152" s="78">
        <v>-6983</v>
      </c>
      <c r="AJ3152" s="104">
        <v>-6.2032699999999998</v>
      </c>
      <c r="AK3152" s="78">
        <v>13800</v>
      </c>
      <c r="AL3152" s="78">
        <v>14800</v>
      </c>
      <c r="AM3152" s="8">
        <v>12800</v>
      </c>
      <c r="AN3152" s="78">
        <v>685</v>
      </c>
      <c r="AO3152" s="78">
        <v>21400</v>
      </c>
      <c r="AP3152" s="78">
        <v>11000</v>
      </c>
      <c r="AQ3152" s="78">
        <v>12800</v>
      </c>
      <c r="AR3152" s="78">
        <v>1040</v>
      </c>
      <c r="AS3152" s="78">
        <v>13300</v>
      </c>
      <c r="AT3152" s="78">
        <v>12400</v>
      </c>
      <c r="AU3152" s="78">
        <v>12800</v>
      </c>
      <c r="AV3152" s="78">
        <v>289</v>
      </c>
      <c r="AW3152" s="77">
        <v>25.83</v>
      </c>
      <c r="AX3152" s="144">
        <f t="shared" si="337"/>
        <v>0.79</v>
      </c>
      <c r="AY3152" s="144">
        <f t="shared" si="338"/>
        <v>0.87</v>
      </c>
      <c r="AZ3152" s="144">
        <f t="shared" si="339"/>
        <v>0.82</v>
      </c>
      <c r="BA3152" s="54">
        <f t="shared" si="340"/>
        <v>28.603086941934169</v>
      </c>
      <c r="BB3152" s="54">
        <f t="shared" si="341"/>
        <v>21.613913058065823</v>
      </c>
    </row>
    <row r="3153" spans="1:54" x14ac:dyDescent="0.25">
      <c r="A3153" s="3">
        <v>44858</v>
      </c>
      <c r="B3153" s="77">
        <v>12856.98</v>
      </c>
      <c r="C3153" s="77">
        <v>1803.5948699999999</v>
      </c>
      <c r="D3153" s="77">
        <v>-14.068</v>
      </c>
      <c r="E3153" s="77">
        <f t="shared" si="336"/>
        <v>-1240.3412000000001</v>
      </c>
      <c r="F3153" s="77">
        <v>16.068300000000001</v>
      </c>
      <c r="G3153" s="77">
        <v>38.1419</v>
      </c>
      <c r="H3153">
        <v>0</v>
      </c>
      <c r="I3153" s="78">
        <v>12882</v>
      </c>
      <c r="J3153">
        <v>202211</v>
      </c>
      <c r="K3153" s="78">
        <v>12882</v>
      </c>
      <c r="L3153" s="77">
        <f t="shared" si="342"/>
        <v>25.020000000000437</v>
      </c>
      <c r="M3153" s="78">
        <v>8447</v>
      </c>
      <c r="N3153" s="78">
        <v>217.65488999999999</v>
      </c>
      <c r="O3153" s="78">
        <v>-925</v>
      </c>
      <c r="P3153" s="78">
        <v>-5.95662</v>
      </c>
      <c r="Q3153" s="144">
        <v>8215.75</v>
      </c>
      <c r="R3153" s="78">
        <v>-9875</v>
      </c>
      <c r="S3153" s="78">
        <v>2310</v>
      </c>
      <c r="T3153" s="78">
        <v>-7906</v>
      </c>
      <c r="U3153" s="78">
        <v>53211</v>
      </c>
      <c r="V3153" s="219">
        <v>0.14857830147901749</v>
      </c>
      <c r="W3153" s="78">
        <v>-6183</v>
      </c>
      <c r="X3153" s="78">
        <v>-3027</v>
      </c>
      <c r="Y3153" s="78">
        <v>-5976</v>
      </c>
      <c r="Z3153" s="78">
        <v>160</v>
      </c>
      <c r="AA3153" s="78">
        <v>93.69</v>
      </c>
      <c r="AB3153" s="78">
        <v>70.489999999999995</v>
      </c>
      <c r="AC3153" s="78">
        <v>24646</v>
      </c>
      <c r="AD3153" s="104">
        <v>1.41587</v>
      </c>
      <c r="AE3153" s="78">
        <v>18694</v>
      </c>
      <c r="AF3153" s="104">
        <v>7.0038200000000002</v>
      </c>
      <c r="AG3153" s="78">
        <v>623</v>
      </c>
      <c r="AH3153" s="104">
        <v>0.4824</v>
      </c>
      <c r="AI3153" s="78">
        <v>-8423</v>
      </c>
      <c r="AJ3153" s="104">
        <v>-6.88591</v>
      </c>
      <c r="AK3153" s="78">
        <v>14000</v>
      </c>
      <c r="AL3153" s="78">
        <v>14800</v>
      </c>
      <c r="AM3153" s="8">
        <v>12900</v>
      </c>
      <c r="AN3153" s="78">
        <v>675</v>
      </c>
      <c r="AO3153" s="78">
        <v>21400</v>
      </c>
      <c r="AP3153" s="78">
        <v>11000</v>
      </c>
      <c r="AQ3153" s="78">
        <v>12900</v>
      </c>
      <c r="AR3153" s="78">
        <v>1065</v>
      </c>
      <c r="AS3153" s="78">
        <v>13300</v>
      </c>
      <c r="AT3153" s="78">
        <v>12500</v>
      </c>
      <c r="AU3153" s="78">
        <v>12900</v>
      </c>
      <c r="AV3153" s="78">
        <v>216</v>
      </c>
      <c r="AW3153" s="77">
        <v>27.19</v>
      </c>
      <c r="AX3153" s="144">
        <f t="shared" si="337"/>
        <v>0.93</v>
      </c>
      <c r="AY3153" s="144">
        <f t="shared" si="338"/>
        <v>0.95</v>
      </c>
      <c r="AZ3153" s="144">
        <f t="shared" si="339"/>
        <v>0.91</v>
      </c>
      <c r="BA3153" s="54">
        <f t="shared" si="340"/>
        <v>28.261552818250674</v>
      </c>
      <c r="BB3153" s="54">
        <f t="shared" si="341"/>
        <v>22.637447181749319</v>
      </c>
    </row>
    <row r="3154" spans="1:54" x14ac:dyDescent="0.25">
      <c r="A3154" s="3">
        <v>44859</v>
      </c>
      <c r="B3154" s="77">
        <v>12666.12</v>
      </c>
      <c r="C3154" s="77">
        <v>1930.2323799999999</v>
      </c>
      <c r="D3154" s="77">
        <v>-103.447</v>
      </c>
      <c r="E3154" s="77">
        <f t="shared" si="336"/>
        <v>-1265.3101999999999</v>
      </c>
      <c r="F3154" s="77">
        <v>3.0077999999999996</v>
      </c>
      <c r="G3154" s="77">
        <v>59.263800000000003</v>
      </c>
      <c r="H3154">
        <v>0</v>
      </c>
      <c r="I3154" s="78">
        <v>12682</v>
      </c>
      <c r="J3154">
        <v>202211</v>
      </c>
      <c r="K3154" s="78">
        <v>12682</v>
      </c>
      <c r="L3154" s="77">
        <f t="shared" si="342"/>
        <v>15.8799999999992</v>
      </c>
      <c r="M3154" s="78">
        <v>8926</v>
      </c>
      <c r="N3154" s="78">
        <v>226.43727999999999</v>
      </c>
      <c r="O3154" s="78">
        <v>-5077</v>
      </c>
      <c r="P3154" s="78">
        <v>-32.189250000000001</v>
      </c>
      <c r="Q3154" s="144">
        <v>7656.75</v>
      </c>
      <c r="R3154" s="78">
        <v>-10643</v>
      </c>
      <c r="S3154" s="78">
        <v>1228</v>
      </c>
      <c r="T3154" s="78">
        <v>-14821</v>
      </c>
      <c r="U3154" s="78">
        <v>60358</v>
      </c>
      <c r="V3154" s="219">
        <v>0.2455515424633023</v>
      </c>
      <c r="W3154" s="78">
        <v>-6797</v>
      </c>
      <c r="X3154" s="78">
        <v>-6868</v>
      </c>
      <c r="Y3154" s="78">
        <v>-8909</v>
      </c>
      <c r="Z3154" s="78">
        <v>-1321</v>
      </c>
      <c r="AA3154" s="78">
        <v>75.56</v>
      </c>
      <c r="AB3154" s="78">
        <v>64.510000000000005</v>
      </c>
      <c r="AC3154" s="78">
        <v>21599</v>
      </c>
      <c r="AD3154" s="104">
        <v>1.0998000000000001</v>
      </c>
      <c r="AE3154" s="78">
        <v>20183</v>
      </c>
      <c r="AF3154" s="104">
        <v>8.1061499999999995</v>
      </c>
      <c r="AG3154" s="78">
        <v>-9580</v>
      </c>
      <c r="AH3154" s="104">
        <v>0.11167000000000001</v>
      </c>
      <c r="AI3154" s="78">
        <v>-2068</v>
      </c>
      <c r="AJ3154" s="104">
        <v>-7.8202499999999997</v>
      </c>
      <c r="AK3154" s="78">
        <v>13800</v>
      </c>
      <c r="AL3154" s="78">
        <v>14800</v>
      </c>
      <c r="AM3154" s="8">
        <v>12700</v>
      </c>
      <c r="AN3154" s="78">
        <v>667</v>
      </c>
      <c r="AO3154" s="78">
        <v>21400</v>
      </c>
      <c r="AP3154" s="78">
        <v>10800</v>
      </c>
      <c r="AQ3154" s="78">
        <v>12700</v>
      </c>
      <c r="AR3154" s="78">
        <v>1060</v>
      </c>
      <c r="AS3154" s="78">
        <v>13000</v>
      </c>
      <c r="AT3154" s="78">
        <v>12600</v>
      </c>
      <c r="AU3154" s="78">
        <v>12700</v>
      </c>
      <c r="AV3154" s="78">
        <v>164</v>
      </c>
      <c r="AW3154" s="77">
        <v>27.62</v>
      </c>
      <c r="AX3154" s="144">
        <f t="shared" si="337"/>
        <v>0.96</v>
      </c>
      <c r="AY3154" s="144">
        <f t="shared" si="338"/>
        <v>0.97</v>
      </c>
      <c r="AZ3154" s="144">
        <f t="shared" si="339"/>
        <v>0.95</v>
      </c>
      <c r="BA3154" s="54">
        <f t="shared" si="340"/>
        <v>28.449673120960547</v>
      </c>
      <c r="BB3154" s="54">
        <f t="shared" si="341"/>
        <v>22.878326879039442</v>
      </c>
    </row>
    <row r="3155" spans="1:54" x14ac:dyDescent="0.25">
      <c r="A3155" s="3">
        <v>44860</v>
      </c>
      <c r="B3155" s="77">
        <v>12729.05</v>
      </c>
      <c r="C3155" s="77">
        <v>1769.4818399999999</v>
      </c>
      <c r="D3155" s="77">
        <v>27.599299999999999</v>
      </c>
      <c r="E3155" s="77">
        <f t="shared" si="336"/>
        <v>-1174.2569999999998</v>
      </c>
      <c r="F3155" s="77">
        <v>-8.9532000000000007</v>
      </c>
      <c r="G3155" s="77">
        <v>41.755900000000004</v>
      </c>
      <c r="H3155" t="s">
        <v>2109</v>
      </c>
      <c r="I3155" s="78">
        <v>12739</v>
      </c>
      <c r="J3155">
        <v>202211</v>
      </c>
      <c r="K3155" s="78">
        <v>12739</v>
      </c>
      <c r="L3155" s="77">
        <f t="shared" si="342"/>
        <v>9.9500000000007276</v>
      </c>
      <c r="M3155" s="78">
        <v>15176</v>
      </c>
      <c r="N3155" s="78">
        <v>386.69794999999999</v>
      </c>
      <c r="O3155" s="78">
        <v>1916</v>
      </c>
      <c r="P3155" s="78">
        <v>12.21912</v>
      </c>
      <c r="Q3155" s="144">
        <v>15655</v>
      </c>
      <c r="R3155" s="78">
        <v>-9930</v>
      </c>
      <c r="S3155" s="78">
        <v>-362</v>
      </c>
      <c r="T3155" s="78">
        <v>-6541</v>
      </c>
      <c r="U3155" s="78">
        <v>53829</v>
      </c>
      <c r="V3155" s="219">
        <v>0.12151442530977725</v>
      </c>
      <c r="W3155" s="78">
        <v>-5428</v>
      </c>
      <c r="X3155" s="78">
        <v>-1610</v>
      </c>
      <c r="Y3155" s="78">
        <v>-4473</v>
      </c>
      <c r="Z3155" s="78">
        <v>3146</v>
      </c>
      <c r="AA3155" s="78">
        <v>98.23</v>
      </c>
      <c r="AB3155" s="78">
        <v>65.41</v>
      </c>
      <c r="AC3155" s="78">
        <v>18816</v>
      </c>
      <c r="AD3155" s="104">
        <v>0.98784000000000005</v>
      </c>
      <c r="AE3155" s="78">
        <v>17270</v>
      </c>
      <c r="AF3155" s="104">
        <v>7.4895699999999996</v>
      </c>
      <c r="AG3155" s="78">
        <v>-1165</v>
      </c>
      <c r="AH3155" s="104">
        <v>0.35071000000000002</v>
      </c>
      <c r="AI3155" s="78">
        <v>-4019</v>
      </c>
      <c r="AJ3155" s="104">
        <v>-6.9951400000000001</v>
      </c>
      <c r="AK3155" s="78">
        <v>13800</v>
      </c>
      <c r="AL3155" s="78">
        <v>14800</v>
      </c>
      <c r="AM3155" s="8">
        <v>12700</v>
      </c>
      <c r="AN3155" s="78">
        <v>630</v>
      </c>
      <c r="AO3155" s="78">
        <v>21400</v>
      </c>
      <c r="AP3155" s="78">
        <v>10800</v>
      </c>
      <c r="AQ3155" s="78">
        <v>12700</v>
      </c>
      <c r="AR3155" s="78">
        <v>1006</v>
      </c>
      <c r="AS3155" s="78">
        <v>13200</v>
      </c>
      <c r="AT3155" s="78">
        <v>12400</v>
      </c>
      <c r="AU3155" s="78">
        <v>12750</v>
      </c>
      <c r="AV3155" s="78">
        <v>336</v>
      </c>
      <c r="AW3155" s="77">
        <v>26.35</v>
      </c>
      <c r="AX3155" s="144">
        <f t="shared" si="337"/>
        <v>0.79</v>
      </c>
      <c r="AY3155" s="144">
        <f t="shared" si="338"/>
        <v>0.87</v>
      </c>
      <c r="AZ3155" s="144">
        <f t="shared" si="339"/>
        <v>0.84</v>
      </c>
      <c r="BA3155" s="54">
        <f t="shared" si="340"/>
        <v>28.334614298719728</v>
      </c>
      <c r="BB3155" s="54">
        <f t="shared" si="341"/>
        <v>23.326385701280259</v>
      </c>
    </row>
    <row r="3156" spans="1:54" x14ac:dyDescent="0.25">
      <c r="A3156" s="3">
        <v>44861</v>
      </c>
      <c r="B3156" s="77">
        <v>12926.37</v>
      </c>
      <c r="C3156" s="77">
        <v>1778.0907199999999</v>
      </c>
      <c r="D3156" s="77">
        <v>104.3087</v>
      </c>
      <c r="E3156" s="77">
        <f t="shared" si="336"/>
        <v>-950.35169999999994</v>
      </c>
      <c r="F3156" s="77">
        <v>7.1600999999999999</v>
      </c>
      <c r="G3156" s="77">
        <v>2.3917999999999999</v>
      </c>
      <c r="H3156">
        <v>0</v>
      </c>
      <c r="I3156" s="78">
        <v>12956</v>
      </c>
      <c r="J3156">
        <v>202211</v>
      </c>
      <c r="K3156" s="78">
        <v>12956</v>
      </c>
      <c r="L3156" s="77">
        <f t="shared" si="342"/>
        <v>29.6299999999992</v>
      </c>
      <c r="M3156" s="78">
        <v>10291</v>
      </c>
      <c r="N3156" s="78">
        <v>266.6456</v>
      </c>
      <c r="O3156" s="78">
        <v>5846</v>
      </c>
      <c r="P3156" s="78">
        <v>37.882530000000003</v>
      </c>
      <c r="Q3156" s="144">
        <v>11752.5</v>
      </c>
      <c r="R3156" s="78">
        <v>-9203</v>
      </c>
      <c r="S3156" s="78">
        <v>820</v>
      </c>
      <c r="T3156" s="78">
        <v>-993</v>
      </c>
      <c r="U3156" s="78">
        <v>58195</v>
      </c>
      <c r="V3156" s="219">
        <v>1.7063321591201993E-2</v>
      </c>
      <c r="W3156" s="78">
        <v>-7111</v>
      </c>
      <c r="X3156" s="78">
        <v>-3112</v>
      </c>
      <c r="Y3156" s="78">
        <v>-5791</v>
      </c>
      <c r="Z3156" s="78">
        <v>-30</v>
      </c>
      <c r="AA3156" s="78">
        <v>106.63</v>
      </c>
      <c r="AB3156" s="78">
        <v>79.239999999999995</v>
      </c>
      <c r="AC3156" s="78">
        <v>20226</v>
      </c>
      <c r="AD3156" s="104">
        <v>1.1441699999999999</v>
      </c>
      <c r="AE3156" s="78">
        <v>16152</v>
      </c>
      <c r="AF3156" s="104">
        <v>6.3905099999999999</v>
      </c>
      <c r="AG3156" s="78">
        <v>-8969</v>
      </c>
      <c r="AH3156" s="104">
        <v>0.19205</v>
      </c>
      <c r="AI3156" s="78">
        <v>2465</v>
      </c>
      <c r="AJ3156" s="104">
        <v>-5.7745899999999999</v>
      </c>
      <c r="AK3156" s="78">
        <v>14000</v>
      </c>
      <c r="AL3156" s="78">
        <v>14800</v>
      </c>
      <c r="AM3156" s="8">
        <v>13000</v>
      </c>
      <c r="AN3156" s="78">
        <v>558</v>
      </c>
      <c r="AO3156" s="78">
        <v>21400</v>
      </c>
      <c r="AP3156" s="78">
        <v>10800</v>
      </c>
      <c r="AQ3156" s="78">
        <v>12900</v>
      </c>
      <c r="AR3156" s="78">
        <v>954</v>
      </c>
      <c r="AS3156" s="78">
        <v>13300</v>
      </c>
      <c r="AT3156" s="78">
        <v>12300</v>
      </c>
      <c r="AU3156" s="78">
        <v>12950</v>
      </c>
      <c r="AV3156" s="78">
        <v>276</v>
      </c>
      <c r="AW3156" s="77">
        <v>24.78</v>
      </c>
      <c r="AX3156" s="144">
        <f t="shared" si="337"/>
        <v>0.51</v>
      </c>
      <c r="AY3156" s="144">
        <f t="shared" si="338"/>
        <v>0.71</v>
      </c>
      <c r="AZ3156" s="144">
        <f t="shared" si="339"/>
        <v>0.73</v>
      </c>
      <c r="BA3156" s="54">
        <f t="shared" si="340"/>
        <v>28.333008369364748</v>
      </c>
      <c r="BB3156" s="54">
        <f t="shared" si="341"/>
        <v>23.331991630635251</v>
      </c>
    </row>
    <row r="3157" spans="1:54" x14ac:dyDescent="0.25">
      <c r="A3157" s="3">
        <v>44862</v>
      </c>
      <c r="B3157" s="77">
        <v>12788.42</v>
      </c>
      <c r="C3157" s="77">
        <v>1772.50584</v>
      </c>
      <c r="D3157" s="77">
        <v>-118.331</v>
      </c>
      <c r="E3157" s="77">
        <f t="shared" si="336"/>
        <v>-1054.7325999999998</v>
      </c>
      <c r="F3157" s="77">
        <v>18.072800000000001</v>
      </c>
      <c r="G3157" s="77">
        <v>-23.273800000000001</v>
      </c>
      <c r="H3157">
        <v>0</v>
      </c>
      <c r="I3157" s="78">
        <v>12764</v>
      </c>
      <c r="J3157">
        <v>202211</v>
      </c>
      <c r="K3157" s="78">
        <v>12764</v>
      </c>
      <c r="L3157" s="77">
        <f t="shared" si="342"/>
        <v>-24.420000000000073</v>
      </c>
      <c r="M3157" s="78">
        <v>6653</v>
      </c>
      <c r="N3157" s="78">
        <v>169.84646000000001</v>
      </c>
      <c r="O3157" s="78">
        <v>-3673</v>
      </c>
      <c r="P3157" s="78">
        <v>-23.433070000000001</v>
      </c>
      <c r="Q3157" s="144">
        <v>5734.75</v>
      </c>
      <c r="R3157" s="78">
        <v>-9735</v>
      </c>
      <c r="S3157" s="78">
        <v>1247</v>
      </c>
      <c r="T3157" s="78">
        <v>-11955</v>
      </c>
      <c r="U3157" s="78">
        <v>60831</v>
      </c>
      <c r="V3157" s="219">
        <v>0.19652808600877841</v>
      </c>
      <c r="W3157" s="78">
        <v>-9192</v>
      </c>
      <c r="X3157" s="78">
        <v>-9181</v>
      </c>
      <c r="Y3157" s="78">
        <v>-10509</v>
      </c>
      <c r="Z3157" s="78">
        <v>-6735</v>
      </c>
      <c r="AA3157" s="78">
        <v>76.959999999999994</v>
      </c>
      <c r="AB3157" s="78">
        <v>71.77</v>
      </c>
      <c r="AC3157" s="78">
        <v>19960</v>
      </c>
      <c r="AD3157" s="104">
        <v>0.99126000000000003</v>
      </c>
      <c r="AE3157" s="78">
        <v>16043</v>
      </c>
      <c r="AF3157" s="104">
        <v>7.1114899999999999</v>
      </c>
      <c r="AG3157" s="78">
        <v>-10797</v>
      </c>
      <c r="AH3157" s="104">
        <v>0.12963</v>
      </c>
      <c r="AI3157" s="78">
        <v>5564</v>
      </c>
      <c r="AJ3157" s="104">
        <v>-6.26844</v>
      </c>
      <c r="AK3157" s="78">
        <v>14000</v>
      </c>
      <c r="AL3157" s="78">
        <v>14800</v>
      </c>
      <c r="AM3157" s="8">
        <v>12800</v>
      </c>
      <c r="AN3157" s="78">
        <v>551</v>
      </c>
      <c r="AO3157" s="78">
        <v>21400</v>
      </c>
      <c r="AP3157" s="78">
        <v>10800</v>
      </c>
      <c r="AQ3157" s="78">
        <v>12700</v>
      </c>
      <c r="AR3157" s="78">
        <v>955</v>
      </c>
      <c r="AS3157" s="78">
        <v>13300</v>
      </c>
      <c r="AT3157" s="78">
        <v>12300</v>
      </c>
      <c r="AU3157" s="78">
        <v>12800</v>
      </c>
      <c r="AV3157" s="78">
        <v>239</v>
      </c>
      <c r="AW3157" s="77">
        <v>25.41</v>
      </c>
      <c r="AX3157" s="144">
        <f t="shared" si="337"/>
        <v>0.55000000000000004</v>
      </c>
      <c r="AY3157" s="144">
        <f t="shared" si="338"/>
        <v>0.73</v>
      </c>
      <c r="AZ3157" s="144">
        <f t="shared" si="339"/>
        <v>0.75</v>
      </c>
      <c r="BA3157" s="54">
        <f t="shared" si="340"/>
        <v>28.313175006939968</v>
      </c>
      <c r="BB3157" s="54">
        <f t="shared" si="341"/>
        <v>23.43582499306002</v>
      </c>
    </row>
    <row r="3158" spans="1:54" x14ac:dyDescent="0.25">
      <c r="A3158" s="3">
        <v>44865</v>
      </c>
      <c r="B3158" s="77">
        <v>12949.75</v>
      </c>
      <c r="C3158" s="77">
        <v>1722.3311699999999</v>
      </c>
      <c r="D3158" s="77">
        <v>45.594799999999992</v>
      </c>
      <c r="E3158" s="77">
        <f t="shared" si="336"/>
        <v>-950.17009999999993</v>
      </c>
      <c r="F3158" s="77">
        <v>11.017899999999999</v>
      </c>
      <c r="G3158" s="77">
        <v>18.422699999999999</v>
      </c>
      <c r="H3158">
        <v>0</v>
      </c>
      <c r="I3158" s="78">
        <v>12943</v>
      </c>
      <c r="J3158">
        <v>202211</v>
      </c>
      <c r="K3158" s="78">
        <v>12943</v>
      </c>
      <c r="L3158" s="77">
        <f t="shared" si="342"/>
        <v>-6.75</v>
      </c>
      <c r="M3158" s="78">
        <v>8869</v>
      </c>
      <c r="N3158" s="78">
        <v>229.54763</v>
      </c>
      <c r="O3158" s="78">
        <v>1785</v>
      </c>
      <c r="P3158" s="78">
        <v>11.56432</v>
      </c>
      <c r="Q3158" s="144">
        <v>9315.25</v>
      </c>
      <c r="R3158" s="78">
        <v>-9169</v>
      </c>
      <c r="S3158" s="78">
        <v>1505</v>
      </c>
      <c r="T3158" s="78">
        <v>-3487</v>
      </c>
      <c r="U3158" s="78">
        <v>59410</v>
      </c>
      <c r="V3158" s="219">
        <v>5.8693822588789767E-2</v>
      </c>
      <c r="W3158" s="78">
        <v>-7593</v>
      </c>
      <c r="X3158" s="78">
        <v>-4515</v>
      </c>
      <c r="Y3158" s="78">
        <v>-7879</v>
      </c>
      <c r="Z3158" s="78">
        <v>-2818</v>
      </c>
      <c r="AA3158" s="78">
        <v>101.16</v>
      </c>
      <c r="AB3158" s="78">
        <v>77.94</v>
      </c>
      <c r="AC3158" s="78">
        <v>21648</v>
      </c>
      <c r="AD3158" s="104">
        <v>1.2012100000000001</v>
      </c>
      <c r="AE3158" s="78">
        <v>16380</v>
      </c>
      <c r="AF3158" s="104">
        <v>6.4097600000000003</v>
      </c>
      <c r="AG3158" s="78">
        <v>-11138</v>
      </c>
      <c r="AH3158" s="104">
        <v>-8.0890000000000004E-2</v>
      </c>
      <c r="AI3158" s="78">
        <v>6281</v>
      </c>
      <c r="AJ3158" s="104">
        <v>-5.77522</v>
      </c>
      <c r="AK3158" s="78">
        <v>14000</v>
      </c>
      <c r="AL3158" s="78">
        <v>14800</v>
      </c>
      <c r="AM3158" s="8">
        <v>12900</v>
      </c>
      <c r="AN3158" s="78">
        <v>521</v>
      </c>
      <c r="AO3158" s="78">
        <v>21400</v>
      </c>
      <c r="AP3158" s="78">
        <v>10800</v>
      </c>
      <c r="AQ3158" s="78">
        <v>12900</v>
      </c>
      <c r="AR3158" s="78">
        <v>900</v>
      </c>
      <c r="AS3158" s="78">
        <v>13200</v>
      </c>
      <c r="AT3158" s="78">
        <v>12700</v>
      </c>
      <c r="AU3158" s="78">
        <v>12950</v>
      </c>
      <c r="AV3158" s="78">
        <v>167</v>
      </c>
      <c r="AW3158" s="77">
        <v>24.88</v>
      </c>
      <c r="AX3158" s="144">
        <f t="shared" si="337"/>
        <v>0.48</v>
      </c>
      <c r="AY3158" s="144">
        <f t="shared" si="338"/>
        <v>0.69</v>
      </c>
      <c r="AZ3158" s="144">
        <f t="shared" si="339"/>
        <v>0.72</v>
      </c>
      <c r="BA3158" s="54">
        <f t="shared" si="340"/>
        <v>28.318484729502529</v>
      </c>
      <c r="BB3158" s="54">
        <f t="shared" si="341"/>
        <v>23.410515270497477</v>
      </c>
    </row>
    <row r="3159" spans="1:54" x14ac:dyDescent="0.25">
      <c r="A3159" s="3">
        <v>44866</v>
      </c>
      <c r="B3159" s="77">
        <v>13037.21</v>
      </c>
      <c r="C3159" s="77">
        <v>1574.24369</v>
      </c>
      <c r="D3159" s="77">
        <v>-10.030800000000001</v>
      </c>
      <c r="E3159" s="77">
        <f t="shared" si="336"/>
        <v>-866.52389999999991</v>
      </c>
      <c r="F3159" s="77">
        <v>3.2289999999999996</v>
      </c>
      <c r="G3159" s="77">
        <v>23.631500000000003</v>
      </c>
      <c r="H3159">
        <v>0</v>
      </c>
      <c r="I3159" s="78">
        <v>13031</v>
      </c>
      <c r="J3159">
        <v>202211</v>
      </c>
      <c r="K3159" s="78">
        <v>13031</v>
      </c>
      <c r="L3159" s="77">
        <f t="shared" si="342"/>
        <v>-6.2099999999991269</v>
      </c>
      <c r="M3159" s="78">
        <v>6177</v>
      </c>
      <c r="N3159" s="78">
        <v>160.97576000000001</v>
      </c>
      <c r="O3159" s="78">
        <v>3998</v>
      </c>
      <c r="P3159" s="78">
        <v>26.06353</v>
      </c>
      <c r="Q3159" s="144">
        <v>7176.5</v>
      </c>
      <c r="R3159" s="78">
        <v>-8910</v>
      </c>
      <c r="S3159" s="78">
        <v>1407</v>
      </c>
      <c r="T3159" s="78">
        <v>-1569</v>
      </c>
      <c r="U3159" s="78">
        <v>63490</v>
      </c>
      <c r="V3159" s="219">
        <v>2.4712553157977633E-2</v>
      </c>
      <c r="W3159" s="78">
        <v>-7302</v>
      </c>
      <c r="X3159" s="78">
        <v>-7610</v>
      </c>
      <c r="Y3159" s="78">
        <v>-10446</v>
      </c>
      <c r="Z3159" s="78">
        <v>-5268</v>
      </c>
      <c r="AA3159" s="78">
        <v>107.68</v>
      </c>
      <c r="AB3159" s="78">
        <v>87.15</v>
      </c>
      <c r="AC3159" s="78">
        <v>21246</v>
      </c>
      <c r="AD3159" s="104">
        <v>1.19316</v>
      </c>
      <c r="AE3159" s="78">
        <v>17390</v>
      </c>
      <c r="AF3159" s="104">
        <v>6.0793900000000001</v>
      </c>
      <c r="AG3159" s="78">
        <v>-16520</v>
      </c>
      <c r="AH3159" s="104">
        <v>-0.19378000000000001</v>
      </c>
      <c r="AI3159" s="78">
        <v>838</v>
      </c>
      <c r="AJ3159" s="104">
        <v>-5.31874</v>
      </c>
      <c r="AK3159" s="78">
        <v>14000</v>
      </c>
      <c r="AL3159" s="78">
        <v>14800</v>
      </c>
      <c r="AM3159" s="8">
        <v>13000</v>
      </c>
      <c r="AN3159" s="78">
        <v>481</v>
      </c>
      <c r="AO3159" s="78">
        <v>21400</v>
      </c>
      <c r="AP3159" s="78">
        <v>10800</v>
      </c>
      <c r="AQ3159" s="78">
        <v>13000</v>
      </c>
      <c r="AR3159" s="78">
        <v>874</v>
      </c>
      <c r="AS3159" s="78">
        <v>13200</v>
      </c>
      <c r="AT3159" s="78">
        <v>12900</v>
      </c>
      <c r="AU3159" s="78">
        <v>13050</v>
      </c>
      <c r="AV3159" s="78">
        <v>105</v>
      </c>
      <c r="AW3159" s="77">
        <v>24.06</v>
      </c>
      <c r="AX3159" s="144">
        <f t="shared" si="337"/>
        <v>0.27</v>
      </c>
      <c r="AY3159" s="144">
        <f t="shared" si="338"/>
        <v>0.56999999999999995</v>
      </c>
      <c r="AZ3159" s="144">
        <f t="shared" si="339"/>
        <v>0.63</v>
      </c>
      <c r="BA3159" s="54">
        <f t="shared" si="340"/>
        <v>28.363071375563592</v>
      </c>
      <c r="BB3159" s="54">
        <f t="shared" si="341"/>
        <v>23.195928624436398</v>
      </c>
    </row>
    <row r="3160" spans="1:54" x14ac:dyDescent="0.25">
      <c r="A3160" s="3">
        <v>44867</v>
      </c>
      <c r="B3160" s="77">
        <v>13100.17</v>
      </c>
      <c r="C3160" s="77">
        <v>1570.5482500000001</v>
      </c>
      <c r="D3160" s="77">
        <v>-5.1266999999999996</v>
      </c>
      <c r="E3160" s="77">
        <f t="shared" ref="E3160:E3223" si="343">SUM(D3141:D3160)</f>
        <v>-933.40989999999999</v>
      </c>
      <c r="F3160" s="77">
        <v>13.114000000000001</v>
      </c>
      <c r="G3160" s="77">
        <v>5.1539000000000001</v>
      </c>
      <c r="H3160" t="s">
        <v>2110</v>
      </c>
      <c r="I3160" s="78">
        <v>13083</v>
      </c>
      <c r="J3160">
        <v>202211</v>
      </c>
      <c r="K3160" s="78">
        <v>13083</v>
      </c>
      <c r="L3160" s="77">
        <f t="shared" si="342"/>
        <v>-17.170000000000073</v>
      </c>
      <c r="M3160" s="78">
        <v>7334</v>
      </c>
      <c r="N3160" s="78">
        <v>191.88990999999999</v>
      </c>
      <c r="O3160" s="78">
        <v>7735</v>
      </c>
      <c r="P3160" s="78">
        <v>50.611879999999999</v>
      </c>
      <c r="Q3160" s="144">
        <v>9267.75</v>
      </c>
      <c r="R3160" s="78">
        <v>-8333</v>
      </c>
      <c r="S3160" s="78">
        <v>952</v>
      </c>
      <c r="T3160" s="78">
        <v>1824</v>
      </c>
      <c r="U3160" s="78">
        <v>62350</v>
      </c>
      <c r="V3160" s="219">
        <v>-2.9254210104250201E-2</v>
      </c>
      <c r="W3160" s="78">
        <v>-4824</v>
      </c>
      <c r="X3160" s="78">
        <v>-4639</v>
      </c>
      <c r="Y3160" s="78">
        <v>-7180</v>
      </c>
      <c r="Z3160" s="78">
        <v>-401</v>
      </c>
      <c r="AA3160" s="78">
        <v>98.5</v>
      </c>
      <c r="AB3160" s="78">
        <v>75.41</v>
      </c>
      <c r="AC3160" s="78">
        <v>23409</v>
      </c>
      <c r="AD3160" s="104">
        <v>1.10598</v>
      </c>
      <c r="AE3160" s="78">
        <v>14599</v>
      </c>
      <c r="AF3160" s="104">
        <v>5.8079200000000002</v>
      </c>
      <c r="AG3160" s="78">
        <v>-19411</v>
      </c>
      <c r="AH3160" s="104">
        <v>-0.10628</v>
      </c>
      <c r="AI3160" s="78">
        <v>3746</v>
      </c>
      <c r="AJ3160" s="104">
        <v>-5.0521399999999996</v>
      </c>
      <c r="AK3160" s="78">
        <v>14000</v>
      </c>
      <c r="AL3160" s="78">
        <v>14800</v>
      </c>
      <c r="AM3160" s="8">
        <v>13100</v>
      </c>
      <c r="AN3160" s="78">
        <v>465</v>
      </c>
      <c r="AO3160" s="78">
        <v>21400</v>
      </c>
      <c r="AP3160" s="78">
        <v>10800</v>
      </c>
      <c r="AQ3160" s="78">
        <v>13100</v>
      </c>
      <c r="AR3160" s="78">
        <v>858</v>
      </c>
      <c r="AS3160" s="78">
        <v>13500</v>
      </c>
      <c r="AT3160" s="78">
        <v>12700</v>
      </c>
      <c r="AU3160" s="78">
        <v>13100</v>
      </c>
      <c r="AV3160" s="78">
        <v>323</v>
      </c>
      <c r="AW3160" s="77">
        <v>23.96</v>
      </c>
      <c r="AX3160" s="144">
        <f t="shared" si="337"/>
        <v>0.2</v>
      </c>
      <c r="AY3160" s="144">
        <f t="shared" si="338"/>
        <v>0.53</v>
      </c>
      <c r="AZ3160" s="144">
        <f t="shared" si="339"/>
        <v>0.6</v>
      </c>
      <c r="BA3160" s="54">
        <f t="shared" si="340"/>
        <v>28.397989447755883</v>
      </c>
      <c r="BB3160" s="54">
        <f t="shared" si="341"/>
        <v>23.116010552244127</v>
      </c>
    </row>
    <row r="3161" spans="1:54" x14ac:dyDescent="0.25">
      <c r="A3161" s="3">
        <v>44868</v>
      </c>
      <c r="B3161" s="77">
        <v>12986.6</v>
      </c>
      <c r="C3161" s="77">
        <v>1667.2255700000001</v>
      </c>
      <c r="D3161" s="77">
        <v>-126.39219999999999</v>
      </c>
      <c r="E3161" s="77">
        <f t="shared" si="343"/>
        <v>-1109.6855999999998</v>
      </c>
      <c r="F3161" s="77">
        <v>21.091699999999999</v>
      </c>
      <c r="G3161" s="77">
        <v>-14.8727</v>
      </c>
      <c r="H3161">
        <v>0</v>
      </c>
      <c r="I3161" s="78">
        <v>12958</v>
      </c>
      <c r="J3161">
        <v>202211</v>
      </c>
      <c r="K3161" s="78">
        <v>12958</v>
      </c>
      <c r="L3161" s="77">
        <f t="shared" si="342"/>
        <v>-28.600000000000364</v>
      </c>
      <c r="M3161" s="78">
        <v>6034</v>
      </c>
      <c r="N3161" s="78">
        <v>156.34581</v>
      </c>
      <c r="O3161" s="78">
        <v>4369</v>
      </c>
      <c r="P3161" s="78">
        <v>28.32282</v>
      </c>
      <c r="Q3161" s="144">
        <v>7126.25</v>
      </c>
      <c r="R3161" s="78">
        <v>-8485</v>
      </c>
      <c r="S3161" s="78">
        <v>1508</v>
      </c>
      <c r="T3161" s="78">
        <v>-1610</v>
      </c>
      <c r="U3161" s="78">
        <v>61757</v>
      </c>
      <c r="V3161" s="219">
        <v>2.6069919199442976E-2</v>
      </c>
      <c r="W3161" s="78">
        <v>-5212</v>
      </c>
      <c r="X3161" s="78">
        <v>-1647</v>
      </c>
      <c r="Y3161" s="78">
        <v>-7341</v>
      </c>
      <c r="Z3161" s="78">
        <v>-2386</v>
      </c>
      <c r="AA3161" s="78">
        <v>84.67</v>
      </c>
      <c r="AB3161" s="78">
        <v>73.790000000000006</v>
      </c>
      <c r="AC3161" s="78">
        <v>23956</v>
      </c>
      <c r="AD3161" s="104">
        <v>0.93835999999999997</v>
      </c>
      <c r="AE3161" s="78">
        <v>14618</v>
      </c>
      <c r="AF3161" s="104">
        <v>6.0993000000000004</v>
      </c>
      <c r="AG3161" s="78">
        <v>-25105</v>
      </c>
      <c r="AH3161" s="104">
        <v>-0.15356</v>
      </c>
      <c r="AI3161" s="78">
        <v>15290</v>
      </c>
      <c r="AJ3161" s="104">
        <v>-5.0910299999999999</v>
      </c>
      <c r="AK3161" s="78">
        <v>14000</v>
      </c>
      <c r="AL3161" s="78">
        <v>14800</v>
      </c>
      <c r="AM3161" s="8">
        <v>13000</v>
      </c>
      <c r="AN3161" s="78">
        <v>411</v>
      </c>
      <c r="AO3161" s="78">
        <v>21400</v>
      </c>
      <c r="AP3161" s="78">
        <v>10800</v>
      </c>
      <c r="AQ3161" s="78">
        <v>12900</v>
      </c>
      <c r="AR3161" s="78">
        <v>780</v>
      </c>
      <c r="AS3161" s="78">
        <v>13500</v>
      </c>
      <c r="AT3161" s="78">
        <v>12500</v>
      </c>
      <c r="AU3161" s="78">
        <v>12950</v>
      </c>
      <c r="AV3161" s="78">
        <v>255</v>
      </c>
      <c r="AW3161" s="77">
        <v>22.65</v>
      </c>
      <c r="AX3161" s="144">
        <f t="shared" si="337"/>
        <v>0.06</v>
      </c>
      <c r="AY3161" s="144">
        <f t="shared" si="338"/>
        <v>0.44</v>
      </c>
      <c r="AZ3161" s="144">
        <f t="shared" si="339"/>
        <v>0.51</v>
      </c>
      <c r="BA3161" s="54">
        <f t="shared" si="340"/>
        <v>28.576330761218806</v>
      </c>
      <c r="BB3161" s="54">
        <f t="shared" si="341"/>
        <v>22.803669238781204</v>
      </c>
    </row>
    <row r="3162" spans="1:54" x14ac:dyDescent="0.25">
      <c r="A3162" s="3">
        <v>44869</v>
      </c>
      <c r="B3162" s="77">
        <v>13026.71</v>
      </c>
      <c r="C3162" s="77">
        <v>1820.37661</v>
      </c>
      <c r="D3162" s="77">
        <v>-87.91940000000001</v>
      </c>
      <c r="E3162" s="77">
        <f t="shared" si="343"/>
        <v>-1324.6385999999998</v>
      </c>
      <c r="F3162" s="77">
        <v>2.9960000000000004</v>
      </c>
      <c r="G3162" s="77">
        <v>6.6265999999999998</v>
      </c>
      <c r="H3162">
        <v>0</v>
      </c>
      <c r="I3162" s="78">
        <v>13030</v>
      </c>
      <c r="J3162">
        <v>202211</v>
      </c>
      <c r="K3162" s="78">
        <v>13030</v>
      </c>
      <c r="L3162" s="77">
        <f t="shared" si="342"/>
        <v>3.2900000000008731</v>
      </c>
      <c r="M3162" s="78">
        <v>5588</v>
      </c>
      <c r="N3162" s="78">
        <v>145.60516000000001</v>
      </c>
      <c r="O3162" s="78">
        <v>10020</v>
      </c>
      <c r="P3162" s="78">
        <v>65.287779999999998</v>
      </c>
      <c r="Q3162" s="144">
        <v>8093</v>
      </c>
      <c r="R3162" s="78">
        <v>-8175</v>
      </c>
      <c r="S3162" s="78">
        <v>1249</v>
      </c>
      <c r="T3162" s="78">
        <v>6358</v>
      </c>
      <c r="U3162" s="78">
        <v>65337</v>
      </c>
      <c r="V3162" s="219">
        <v>-9.7310865206544528E-2</v>
      </c>
      <c r="W3162" s="78">
        <v>-6018</v>
      </c>
      <c r="X3162" s="78">
        <v>-5799</v>
      </c>
      <c r="Y3162" s="78">
        <v>-7771</v>
      </c>
      <c r="Z3162" s="78">
        <v>-2813</v>
      </c>
      <c r="AA3162" s="78">
        <v>85.17</v>
      </c>
      <c r="AB3162" s="78">
        <v>76.22</v>
      </c>
      <c r="AC3162" s="78">
        <v>23916</v>
      </c>
      <c r="AD3162" s="104">
        <v>0.97177999999999998</v>
      </c>
      <c r="AE3162" s="78">
        <v>14857</v>
      </c>
      <c r="AF3162" s="104">
        <v>5.9156300000000002</v>
      </c>
      <c r="AG3162" s="78">
        <v>-25049</v>
      </c>
      <c r="AH3162" s="104">
        <v>-0.12909000000000001</v>
      </c>
      <c r="AI3162" s="78">
        <v>14515</v>
      </c>
      <c r="AJ3162" s="104">
        <v>-4.98874</v>
      </c>
      <c r="AK3162" s="78">
        <v>14000</v>
      </c>
      <c r="AL3162" s="78">
        <v>14800</v>
      </c>
      <c r="AM3162" s="8">
        <v>13000</v>
      </c>
      <c r="AN3162" s="78">
        <v>386</v>
      </c>
      <c r="AO3162" s="78">
        <v>21400</v>
      </c>
      <c r="AP3162" s="78">
        <v>10800</v>
      </c>
      <c r="AQ3162" s="78">
        <v>13000</v>
      </c>
      <c r="AR3162" s="78">
        <v>776</v>
      </c>
      <c r="AS3162" s="78">
        <v>13300</v>
      </c>
      <c r="AT3162" s="78">
        <v>12500</v>
      </c>
      <c r="AU3162" s="78">
        <v>13050</v>
      </c>
      <c r="AV3162" s="78">
        <v>210</v>
      </c>
      <c r="AW3162" s="77">
        <v>21.93</v>
      </c>
      <c r="AX3162" s="144">
        <f t="shared" si="337"/>
        <v>0.03</v>
      </c>
      <c r="AY3162" s="144">
        <f t="shared" si="338"/>
        <v>0.4</v>
      </c>
      <c r="AZ3162" s="144">
        <f t="shared" si="339"/>
        <v>0.45</v>
      </c>
      <c r="BA3162" s="54">
        <f t="shared" si="340"/>
        <v>28.831942805424852</v>
      </c>
      <c r="BB3162" s="54">
        <f t="shared" si="341"/>
        <v>22.372057194575142</v>
      </c>
    </row>
    <row r="3163" spans="1:54" x14ac:dyDescent="0.25">
      <c r="A3163" s="3">
        <v>44872</v>
      </c>
      <c r="B3163" s="77">
        <v>13223.73</v>
      </c>
      <c r="C3163" s="77">
        <v>2079.3914199999999</v>
      </c>
      <c r="D3163" s="77">
        <v>92.090699999999998</v>
      </c>
      <c r="E3163" s="77">
        <f t="shared" si="343"/>
        <v>-1137.6100999999996</v>
      </c>
      <c r="F3163" s="77">
        <v>9.3387999999999991</v>
      </c>
      <c r="G3163" s="77">
        <v>5.1819000000000006</v>
      </c>
      <c r="H3163">
        <v>0</v>
      </c>
      <c r="I3163" s="78">
        <v>13224</v>
      </c>
      <c r="J3163">
        <v>202211</v>
      </c>
      <c r="K3163" s="78">
        <v>13224</v>
      </c>
      <c r="L3163" s="77">
        <f t="shared" si="342"/>
        <v>0.27000000000043656</v>
      </c>
      <c r="M3163" s="78">
        <v>4475</v>
      </c>
      <c r="N3163" s="78">
        <v>118.36407</v>
      </c>
      <c r="O3163" s="78">
        <v>11069</v>
      </c>
      <c r="P3163" s="78">
        <v>73.214669999999998</v>
      </c>
      <c r="Q3163" s="144">
        <v>7242.25</v>
      </c>
      <c r="R3163" s="78">
        <v>-7334</v>
      </c>
      <c r="S3163" s="78">
        <v>2372</v>
      </c>
      <c r="T3163" s="78">
        <v>8136</v>
      </c>
      <c r="U3163" s="78">
        <v>66286</v>
      </c>
      <c r="V3163" s="219">
        <v>-0.12274085025495579</v>
      </c>
      <c r="W3163" s="78">
        <v>-5298</v>
      </c>
      <c r="X3163" s="78">
        <v>-5146</v>
      </c>
      <c r="Y3163" s="78">
        <v>-7618</v>
      </c>
      <c r="Z3163" s="78">
        <v>-4257</v>
      </c>
      <c r="AA3163" s="78">
        <v>109.67</v>
      </c>
      <c r="AB3163" s="78">
        <v>91.16</v>
      </c>
      <c r="AC3163" s="78">
        <v>29931</v>
      </c>
      <c r="AD3163" s="104">
        <v>1.2090399999999999</v>
      </c>
      <c r="AE3163" s="78">
        <v>15874</v>
      </c>
      <c r="AF3163" s="104">
        <v>5.3470399999999998</v>
      </c>
      <c r="AG3163" s="78">
        <v>-25833</v>
      </c>
      <c r="AH3163" s="104">
        <v>-0.44173000000000001</v>
      </c>
      <c r="AI3163" s="78">
        <v>6071</v>
      </c>
      <c r="AJ3163" s="104">
        <v>-4.2014399999999998</v>
      </c>
      <c r="AK3163" s="78">
        <v>14000</v>
      </c>
      <c r="AL3163" s="78">
        <v>14800</v>
      </c>
      <c r="AM3163" s="8">
        <v>13200</v>
      </c>
      <c r="AN3163" s="78">
        <v>348</v>
      </c>
      <c r="AO3163" s="78">
        <v>21400</v>
      </c>
      <c r="AP3163" s="78">
        <v>12000</v>
      </c>
      <c r="AQ3163" s="78">
        <v>13200</v>
      </c>
      <c r="AR3163" s="78">
        <v>726</v>
      </c>
      <c r="AS3163" s="78">
        <v>13300</v>
      </c>
      <c r="AT3163" s="78">
        <v>13000</v>
      </c>
      <c r="AU3163" s="78">
        <v>13250</v>
      </c>
      <c r="AV3163" s="78">
        <v>144</v>
      </c>
      <c r="AW3163" s="77">
        <v>21.32</v>
      </c>
      <c r="AX3163" s="144">
        <f t="shared" si="337"/>
        <v>0</v>
      </c>
      <c r="AY3163" s="144">
        <f t="shared" si="338"/>
        <v>0.24</v>
      </c>
      <c r="AZ3163" s="144">
        <f t="shared" si="339"/>
        <v>0.3</v>
      </c>
      <c r="BA3163" s="54">
        <f t="shared" si="340"/>
        <v>29.174406273211048</v>
      </c>
      <c r="BB3163" s="54">
        <f t="shared" si="341"/>
        <v>21.687593726788961</v>
      </c>
    </row>
    <row r="3164" spans="1:54" x14ac:dyDescent="0.25">
      <c r="A3164" s="3">
        <v>44873</v>
      </c>
      <c r="B3164" s="77">
        <v>13347.76</v>
      </c>
      <c r="C3164" s="77">
        <v>2258.5479700000001</v>
      </c>
      <c r="D3164" s="77">
        <v>90.125</v>
      </c>
      <c r="E3164" s="77">
        <f t="shared" si="343"/>
        <v>-705.55759999999998</v>
      </c>
      <c r="F3164" s="77">
        <v>14.1866</v>
      </c>
      <c r="G3164" s="77">
        <v>-8.474400000000001</v>
      </c>
      <c r="H3164">
        <v>0</v>
      </c>
      <c r="I3164" s="78">
        <v>13334</v>
      </c>
      <c r="J3164">
        <v>202211</v>
      </c>
      <c r="K3164" s="78">
        <v>13334</v>
      </c>
      <c r="L3164" s="77">
        <f t="shared" si="342"/>
        <v>-13.760000000000218</v>
      </c>
      <c r="M3164" s="78">
        <v>4582</v>
      </c>
      <c r="N3164" s="78">
        <v>122.20352</v>
      </c>
      <c r="O3164" s="78">
        <v>10954</v>
      </c>
      <c r="P3164" s="78">
        <v>73.038870000000003</v>
      </c>
      <c r="Q3164" s="144">
        <v>7320.5</v>
      </c>
      <c r="R3164" s="78">
        <v>-6843</v>
      </c>
      <c r="S3164" s="78">
        <v>823</v>
      </c>
      <c r="T3164" s="78">
        <v>6265</v>
      </c>
      <c r="U3164" s="78">
        <v>66526</v>
      </c>
      <c r="V3164" s="219">
        <v>-9.4173706520758807E-2</v>
      </c>
      <c r="W3164" s="78">
        <v>-4202</v>
      </c>
      <c r="X3164" s="78">
        <v>-3853</v>
      </c>
      <c r="Y3164" s="78">
        <v>-7044</v>
      </c>
      <c r="Z3164" s="78">
        <v>-1480</v>
      </c>
      <c r="AA3164" s="78">
        <v>119.48</v>
      </c>
      <c r="AB3164" s="78">
        <v>101.67</v>
      </c>
      <c r="AC3164" s="78">
        <v>29078</v>
      </c>
      <c r="AD3164" s="104">
        <v>1.1754</v>
      </c>
      <c r="AE3164" s="78">
        <v>16360</v>
      </c>
      <c r="AF3164" s="104">
        <v>5.0310699999999997</v>
      </c>
      <c r="AG3164" s="78">
        <v>-13202</v>
      </c>
      <c r="AH3164" s="104">
        <v>-2.63E-2</v>
      </c>
      <c r="AI3164" s="78">
        <v>-8861</v>
      </c>
      <c r="AJ3164" s="104">
        <v>-4.0754599999999996</v>
      </c>
      <c r="AK3164" s="78">
        <v>14000</v>
      </c>
      <c r="AL3164" s="78">
        <v>14800</v>
      </c>
      <c r="AM3164" s="8">
        <v>13300</v>
      </c>
      <c r="AN3164" s="78">
        <v>300</v>
      </c>
      <c r="AO3164" s="78">
        <v>21400</v>
      </c>
      <c r="AP3164" s="78">
        <v>12200</v>
      </c>
      <c r="AQ3164" s="78">
        <v>13300</v>
      </c>
      <c r="AR3164" s="78">
        <v>684</v>
      </c>
      <c r="AS3164" s="78">
        <v>13400</v>
      </c>
      <c r="AT3164" s="78">
        <v>13200</v>
      </c>
      <c r="AU3164" s="78">
        <v>13350</v>
      </c>
      <c r="AV3164" s="78">
        <v>92</v>
      </c>
      <c r="AW3164" s="77">
        <v>20.079999999999998</v>
      </c>
      <c r="AX3164" s="144">
        <f t="shared" si="337"/>
        <v>0</v>
      </c>
      <c r="AY3164" s="144">
        <f t="shared" si="338"/>
        <v>0.04</v>
      </c>
      <c r="AZ3164" s="144">
        <f t="shared" si="339"/>
        <v>0.17</v>
      </c>
      <c r="BA3164" s="54">
        <f t="shared" si="340"/>
        <v>29.388092086015757</v>
      </c>
      <c r="BB3164" s="54">
        <f t="shared" si="341"/>
        <v>20.743907913984248</v>
      </c>
    </row>
    <row r="3165" spans="1:54" x14ac:dyDescent="0.25">
      <c r="A3165" s="3">
        <v>44874</v>
      </c>
      <c r="B3165" s="77">
        <v>13638.81</v>
      </c>
      <c r="C3165" s="77">
        <v>2422.7943599999999</v>
      </c>
      <c r="D3165" s="77">
        <v>241.55529999999999</v>
      </c>
      <c r="E3165" s="77">
        <f t="shared" si="343"/>
        <v>-297.5648000000001</v>
      </c>
      <c r="F3165" s="77">
        <v>13.61</v>
      </c>
      <c r="G3165" s="77">
        <v>-22.688800000000001</v>
      </c>
      <c r="H3165" t="s">
        <v>2111</v>
      </c>
      <c r="I3165" s="78">
        <v>13595</v>
      </c>
      <c r="J3165">
        <v>202211</v>
      </c>
      <c r="K3165" s="78">
        <v>13595</v>
      </c>
      <c r="L3165" s="77">
        <f t="shared" si="342"/>
        <v>-43.809999999999491</v>
      </c>
      <c r="M3165" s="78">
        <v>9006</v>
      </c>
      <c r="N3165" s="78">
        <v>244.90153000000001</v>
      </c>
      <c r="O3165" s="78">
        <v>21501</v>
      </c>
      <c r="P3165" s="78">
        <v>146.14448999999999</v>
      </c>
      <c r="Q3165" s="144">
        <v>14381.25</v>
      </c>
      <c r="R3165" s="78">
        <v>-6071</v>
      </c>
      <c r="S3165" s="78">
        <v>945</v>
      </c>
      <c r="T3165" s="78">
        <v>18808</v>
      </c>
      <c r="U3165" s="78">
        <v>71477</v>
      </c>
      <c r="V3165" s="219">
        <v>-0.26313359542230369</v>
      </c>
      <c r="W3165" s="78">
        <v>-1511</v>
      </c>
      <c r="X3165" s="78">
        <v>-1262</v>
      </c>
      <c r="Y3165" s="78">
        <v>-1368</v>
      </c>
      <c r="Z3165" s="78">
        <v>3940</v>
      </c>
      <c r="AA3165" s="78">
        <v>112.53</v>
      </c>
      <c r="AB3165" s="78">
        <v>96.92</v>
      </c>
      <c r="AC3165" s="78">
        <v>34252</v>
      </c>
      <c r="AD3165" s="104">
        <v>1.7392300000000001</v>
      </c>
      <c r="AE3165" s="78">
        <v>12199</v>
      </c>
      <c r="AF3165" s="104">
        <v>4.2716799999999999</v>
      </c>
      <c r="AG3165" s="78">
        <v>-16927</v>
      </c>
      <c r="AH3165" s="104">
        <v>-0.40877999999999998</v>
      </c>
      <c r="AI3165" s="78">
        <v>3996</v>
      </c>
      <c r="AJ3165" s="104">
        <v>-3.6910699999999999</v>
      </c>
      <c r="AK3165" s="78">
        <v>14000</v>
      </c>
      <c r="AL3165" s="78">
        <v>13000</v>
      </c>
      <c r="AM3165" s="8">
        <v>13600</v>
      </c>
      <c r="AN3165" s="78">
        <v>286</v>
      </c>
      <c r="AO3165" s="78">
        <v>21400</v>
      </c>
      <c r="AP3165" s="78">
        <v>13000</v>
      </c>
      <c r="AQ3165" s="78">
        <v>13600</v>
      </c>
      <c r="AR3165" s="78">
        <v>686</v>
      </c>
      <c r="AS3165" s="78">
        <v>14000</v>
      </c>
      <c r="AT3165" s="78">
        <v>13000</v>
      </c>
      <c r="AU3165" s="78">
        <v>13600</v>
      </c>
      <c r="AV3165" s="78">
        <v>286</v>
      </c>
      <c r="AW3165" s="77">
        <v>20.309999999999999</v>
      </c>
      <c r="AX3165" s="144">
        <f t="shared" si="337"/>
        <v>0.03</v>
      </c>
      <c r="AY3165" s="144">
        <f t="shared" si="338"/>
        <v>0.06</v>
      </c>
      <c r="AZ3165" s="144">
        <f t="shared" si="339"/>
        <v>0.18</v>
      </c>
      <c r="BA3165" s="54">
        <f t="shared" si="340"/>
        <v>29.413431340587419</v>
      </c>
      <c r="BB3165" s="54">
        <f t="shared" si="341"/>
        <v>20.031568659412581</v>
      </c>
    </row>
    <row r="3166" spans="1:54" x14ac:dyDescent="0.25">
      <c r="A3166" s="3">
        <v>44875</v>
      </c>
      <c r="B3166" s="77">
        <v>13503.76</v>
      </c>
      <c r="C3166" s="77">
        <v>1936.9863700000001</v>
      </c>
      <c r="D3166" s="77">
        <v>-16.8538</v>
      </c>
      <c r="E3166" s="77">
        <f t="shared" si="343"/>
        <v>-216.41090000000011</v>
      </c>
      <c r="F3166" s="77">
        <v>0.78920000000000001</v>
      </c>
      <c r="G3166" s="77">
        <v>-44.030100000000004</v>
      </c>
      <c r="H3166">
        <v>0</v>
      </c>
      <c r="I3166" s="78">
        <v>13477</v>
      </c>
      <c r="J3166">
        <v>202211</v>
      </c>
      <c r="K3166" s="78">
        <v>13477</v>
      </c>
      <c r="L3166" s="77">
        <f t="shared" si="342"/>
        <v>-26.760000000000218</v>
      </c>
      <c r="M3166" s="78">
        <v>-278</v>
      </c>
      <c r="N3166" s="78">
        <v>-7.38361</v>
      </c>
      <c r="O3166" s="78">
        <v>6623</v>
      </c>
      <c r="P3166" s="78">
        <v>44.674399999999999</v>
      </c>
      <c r="Q3166" s="144">
        <v>1377.75</v>
      </c>
      <c r="R3166" s="78">
        <v>-5831</v>
      </c>
      <c r="S3166" s="78">
        <v>2608</v>
      </c>
      <c r="T3166" s="78">
        <v>2861</v>
      </c>
      <c r="U3166" s="78">
        <v>63250</v>
      </c>
      <c r="V3166" s="219">
        <v>-4.5233201581027671E-2</v>
      </c>
      <c r="W3166" s="78">
        <v>-5294</v>
      </c>
      <c r="X3166" s="78">
        <v>-4669</v>
      </c>
      <c r="Y3166" s="78">
        <v>-7039</v>
      </c>
      <c r="Z3166" s="78">
        <v>-4637</v>
      </c>
      <c r="AA3166" s="78">
        <v>81.239999999999995</v>
      </c>
      <c r="AB3166" s="78">
        <v>88.51</v>
      </c>
      <c r="AC3166" s="78">
        <v>35651</v>
      </c>
      <c r="AD3166" s="104">
        <v>1.4321999999999999</v>
      </c>
      <c r="AE3166" s="78">
        <v>14760</v>
      </c>
      <c r="AF3166" s="104">
        <v>4.61191</v>
      </c>
      <c r="AG3166" s="78">
        <v>-29555</v>
      </c>
      <c r="AH3166" s="104">
        <v>-0.66569</v>
      </c>
      <c r="AI3166" s="78">
        <v>18059</v>
      </c>
      <c r="AJ3166" s="104">
        <v>-3.25732</v>
      </c>
      <c r="AK3166" s="78">
        <v>14000</v>
      </c>
      <c r="AL3166" s="78">
        <v>13000</v>
      </c>
      <c r="AM3166" s="8">
        <v>13500</v>
      </c>
      <c r="AN3166" s="78">
        <v>280</v>
      </c>
      <c r="AO3166" s="78">
        <v>21400</v>
      </c>
      <c r="AP3166" s="78">
        <v>13000</v>
      </c>
      <c r="AQ3166" s="78">
        <v>13400</v>
      </c>
      <c r="AR3166" s="78">
        <v>724</v>
      </c>
      <c r="AS3166" s="78">
        <v>14000</v>
      </c>
      <c r="AT3166" s="78">
        <v>13000</v>
      </c>
      <c r="AU3166" s="78">
        <v>13500</v>
      </c>
      <c r="AV3166" s="78">
        <v>280</v>
      </c>
      <c r="AW3166" s="77">
        <v>20.7</v>
      </c>
      <c r="AX3166" s="144">
        <f t="shared" si="337"/>
        <v>0.06</v>
      </c>
      <c r="AY3166" s="144">
        <f t="shared" si="338"/>
        <v>0.12</v>
      </c>
      <c r="AZ3166" s="144">
        <f t="shared" si="339"/>
        <v>0.22</v>
      </c>
      <c r="BA3166" s="54">
        <f t="shared" si="340"/>
        <v>29.145453393102823</v>
      </c>
      <c r="BB3166" s="54">
        <f t="shared" si="341"/>
        <v>19.586546606897169</v>
      </c>
    </row>
    <row r="3167" spans="1:54" x14ac:dyDescent="0.25">
      <c r="A3167" s="3">
        <v>44876</v>
      </c>
      <c r="B3167" s="77">
        <v>14007.56</v>
      </c>
      <c r="C3167" s="77">
        <v>3409.0787099999998</v>
      </c>
      <c r="D3167" s="77">
        <v>488.35669999999999</v>
      </c>
      <c r="E3167" s="77">
        <f t="shared" si="343"/>
        <v>168.5499999999999</v>
      </c>
      <c r="F3167" s="77">
        <v>35.587499999999999</v>
      </c>
      <c r="G3167" s="77">
        <v>-36.622199999999999</v>
      </c>
      <c r="H3167">
        <v>0</v>
      </c>
      <c r="I3167" s="78">
        <v>14058</v>
      </c>
      <c r="J3167">
        <v>202211</v>
      </c>
      <c r="K3167" s="78">
        <v>14058</v>
      </c>
      <c r="L3167" s="77">
        <f t="shared" si="342"/>
        <v>50.440000000000509</v>
      </c>
      <c r="M3167" s="78">
        <v>8911</v>
      </c>
      <c r="N3167" s="78">
        <v>250.59142</v>
      </c>
      <c r="O3167" s="78">
        <v>20027</v>
      </c>
      <c r="P3167" s="78">
        <v>140.71575000000001</v>
      </c>
      <c r="Q3167" s="144">
        <v>13917.75</v>
      </c>
      <c r="R3167" s="78">
        <v>-3981</v>
      </c>
      <c r="S3167" s="78">
        <v>-2</v>
      </c>
      <c r="T3167" s="78">
        <v>15901</v>
      </c>
      <c r="U3167" s="78">
        <v>65178</v>
      </c>
      <c r="V3167" s="219">
        <v>-0.24396268679615821</v>
      </c>
      <c r="W3167" s="78">
        <v>157</v>
      </c>
      <c r="X3167" s="78">
        <v>5281</v>
      </c>
      <c r="Y3167" s="78">
        <v>1526</v>
      </c>
      <c r="Z3167" s="78">
        <v>4642</v>
      </c>
      <c r="AA3167" s="78">
        <v>104.4</v>
      </c>
      <c r="AB3167" s="78">
        <v>118.41</v>
      </c>
      <c r="AC3167" s="78">
        <v>38381</v>
      </c>
      <c r="AD3167" s="104">
        <v>3.6678600000000001</v>
      </c>
      <c r="AE3167" s="78">
        <v>15550</v>
      </c>
      <c r="AF3167" s="104">
        <v>3.1144799999999999</v>
      </c>
      <c r="AG3167" s="78">
        <v>-25561</v>
      </c>
      <c r="AH3167" s="104">
        <v>-1.3103899999999999</v>
      </c>
      <c r="AI3167" s="78">
        <v>-2382</v>
      </c>
      <c r="AJ3167" s="104">
        <v>-2.38104</v>
      </c>
      <c r="AK3167" s="78">
        <v>14000</v>
      </c>
      <c r="AL3167" s="78">
        <v>13000</v>
      </c>
      <c r="AM3167" s="8">
        <v>14100</v>
      </c>
      <c r="AN3167" s="78">
        <v>234</v>
      </c>
      <c r="AO3167" s="78">
        <v>21400</v>
      </c>
      <c r="AP3167" s="78">
        <v>13000</v>
      </c>
      <c r="AQ3167" s="78">
        <v>14000</v>
      </c>
      <c r="AR3167" s="78">
        <v>697</v>
      </c>
      <c r="AS3167" s="78">
        <v>14000</v>
      </c>
      <c r="AT3167" s="78">
        <v>13000</v>
      </c>
      <c r="AU3167" s="78">
        <v>14100</v>
      </c>
      <c r="AV3167" s="78">
        <v>234</v>
      </c>
      <c r="AW3167" s="77">
        <v>20.61</v>
      </c>
      <c r="AX3167" s="144">
        <f t="shared" si="337"/>
        <v>0.06</v>
      </c>
      <c r="AY3167" s="144">
        <f t="shared" si="338"/>
        <v>0.1</v>
      </c>
      <c r="AZ3167" s="144">
        <f t="shared" si="339"/>
        <v>0.22</v>
      </c>
      <c r="BA3167" s="54">
        <f t="shared" si="340"/>
        <v>29.08179628979304</v>
      </c>
      <c r="BB3167" s="54">
        <f t="shared" si="341"/>
        <v>19.104203710206953</v>
      </c>
    </row>
    <row r="3168" spans="1:54" x14ac:dyDescent="0.25">
      <c r="A3168" s="3">
        <v>44879</v>
      </c>
      <c r="B3168" s="77">
        <v>14174.9</v>
      </c>
      <c r="C3168" s="77">
        <v>2776.5893500000002</v>
      </c>
      <c r="D3168" s="77">
        <v>375.77089999999998</v>
      </c>
      <c r="E3168" s="77">
        <f t="shared" si="343"/>
        <v>632.03919999999982</v>
      </c>
      <c r="F3168" s="77">
        <v>1.9213</v>
      </c>
      <c r="G3168" s="77">
        <v>-50.499099999999999</v>
      </c>
      <c r="H3168">
        <v>0</v>
      </c>
      <c r="I3168" s="78">
        <v>14127</v>
      </c>
      <c r="J3168">
        <v>202211</v>
      </c>
      <c r="K3168" s="78">
        <v>14127</v>
      </c>
      <c r="L3168" s="77">
        <f t="shared" si="342"/>
        <v>-47.899999999999636</v>
      </c>
      <c r="M3168" s="78">
        <v>4805</v>
      </c>
      <c r="N3168" s="78">
        <v>135.93432999999999</v>
      </c>
      <c r="O3168" s="78">
        <v>9258</v>
      </c>
      <c r="P3168" s="78">
        <v>65.402370000000005</v>
      </c>
      <c r="Q3168" s="144">
        <v>7119.5</v>
      </c>
      <c r="R3168" s="78">
        <v>-3783</v>
      </c>
      <c r="S3168" s="78">
        <v>1322</v>
      </c>
      <c r="T3168" s="78">
        <v>3703</v>
      </c>
      <c r="U3168" s="78">
        <v>62685</v>
      </c>
      <c r="V3168" s="219">
        <v>-5.9073143495254048E-2</v>
      </c>
      <c r="W3168" s="78">
        <v>-6332</v>
      </c>
      <c r="X3168" s="78">
        <v>-1123</v>
      </c>
      <c r="Y3168" s="78">
        <v>-3774</v>
      </c>
      <c r="Z3168" s="78">
        <v>30</v>
      </c>
      <c r="AA3168" s="78">
        <v>98.57</v>
      </c>
      <c r="AB3168" s="78">
        <v>116.22</v>
      </c>
      <c r="AC3168" s="78">
        <v>40265</v>
      </c>
      <c r="AD3168" s="104">
        <v>3.7204100000000002</v>
      </c>
      <c r="AE3168" s="78">
        <v>13948</v>
      </c>
      <c r="AF3168" s="104">
        <v>2.7600199999999999</v>
      </c>
      <c r="AG3168" s="78">
        <v>-31991</v>
      </c>
      <c r="AH3168" s="104">
        <v>-1.7722500000000001</v>
      </c>
      <c r="AI3168" s="78">
        <v>-1230</v>
      </c>
      <c r="AJ3168" s="104">
        <v>-1.7987200000000001</v>
      </c>
      <c r="AK3168" s="78">
        <v>14500</v>
      </c>
      <c r="AL3168" s="78">
        <v>13800</v>
      </c>
      <c r="AM3168" s="8">
        <v>14150</v>
      </c>
      <c r="AN3168" s="78">
        <v>170</v>
      </c>
      <c r="AO3168" s="78">
        <v>21400</v>
      </c>
      <c r="AP3168" s="78">
        <v>13000</v>
      </c>
      <c r="AQ3168" s="78">
        <v>14100</v>
      </c>
      <c r="AR3168" s="78">
        <v>678</v>
      </c>
      <c r="AS3168" s="78">
        <v>14500</v>
      </c>
      <c r="AT3168" s="78">
        <v>13800</v>
      </c>
      <c r="AU3168" s="78">
        <v>14150</v>
      </c>
      <c r="AV3168" s="78">
        <v>170</v>
      </c>
      <c r="AW3168" s="77">
        <v>21.82</v>
      </c>
      <c r="AX3168" s="144">
        <f t="shared" si="337"/>
        <v>0.17</v>
      </c>
      <c r="AY3168" s="144">
        <f t="shared" si="338"/>
        <v>0.34</v>
      </c>
      <c r="AZ3168" s="144">
        <f t="shared" si="339"/>
        <v>0.43</v>
      </c>
      <c r="BA3168" s="54">
        <f t="shared" si="340"/>
        <v>28.71105853145389</v>
      </c>
      <c r="BB3168" s="54">
        <f t="shared" si="341"/>
        <v>18.949941468546104</v>
      </c>
    </row>
    <row r="3169" spans="1:54" x14ac:dyDescent="0.25">
      <c r="A3169" s="3">
        <v>44880</v>
      </c>
      <c r="B3169" s="77">
        <v>14546.31</v>
      </c>
      <c r="C3169" s="77">
        <v>3038.3073399999998</v>
      </c>
      <c r="D3169" s="77">
        <v>347.94209999999998</v>
      </c>
      <c r="E3169" s="77">
        <f t="shared" si="343"/>
        <v>1016.8264999999999</v>
      </c>
      <c r="F3169" s="77">
        <v>10.6973</v>
      </c>
      <c r="G3169" s="77">
        <v>-61.975500000000004</v>
      </c>
      <c r="H3169">
        <v>0</v>
      </c>
      <c r="I3169" s="78">
        <v>14530</v>
      </c>
      <c r="J3169">
        <v>202211</v>
      </c>
      <c r="K3169" s="78">
        <v>14530</v>
      </c>
      <c r="L3169" s="77">
        <f t="shared" si="342"/>
        <v>-16.309999999999491</v>
      </c>
      <c r="M3169" s="78">
        <v>2006</v>
      </c>
      <c r="N3169" s="78">
        <v>57.880130000000001</v>
      </c>
      <c r="O3169" s="78">
        <v>16499</v>
      </c>
      <c r="P3169" s="78">
        <v>119.7285</v>
      </c>
      <c r="Q3169" s="144">
        <v>6130.75</v>
      </c>
      <c r="R3169" s="78">
        <v>-4151</v>
      </c>
      <c r="S3169" s="78">
        <v>5322</v>
      </c>
      <c r="T3169" s="78">
        <v>17332</v>
      </c>
      <c r="U3169" s="78">
        <v>69195</v>
      </c>
      <c r="V3169" s="219">
        <v>-0.25048052604957005</v>
      </c>
      <c r="W3169" s="78">
        <v>-9865</v>
      </c>
      <c r="X3169" s="78">
        <v>-5016</v>
      </c>
      <c r="Y3169" s="78">
        <v>-4778</v>
      </c>
      <c r="Z3169" s="78">
        <v>-4454</v>
      </c>
      <c r="AA3169" s="78">
        <v>106.15</v>
      </c>
      <c r="AB3169" s="78">
        <v>134.25</v>
      </c>
      <c r="AC3169" s="78">
        <v>39261</v>
      </c>
      <c r="AD3169" s="104">
        <v>8.2055100000000003</v>
      </c>
      <c r="AE3169" s="78">
        <v>12243</v>
      </c>
      <c r="AF3169" s="104">
        <v>1.83687</v>
      </c>
      <c r="AG3169" s="78">
        <v>-34916</v>
      </c>
      <c r="AH3169" s="104">
        <v>-5.8038600000000002</v>
      </c>
      <c r="AI3169" s="78">
        <v>-13722</v>
      </c>
      <c r="AJ3169" s="104">
        <v>-1.2848900000000001</v>
      </c>
      <c r="AK3169" s="78">
        <v>14800</v>
      </c>
      <c r="AL3169" s="78">
        <v>14200</v>
      </c>
      <c r="AM3169" s="8">
        <v>14550</v>
      </c>
      <c r="AN3169" s="78">
        <v>148</v>
      </c>
      <c r="AO3169" s="78">
        <v>21400</v>
      </c>
      <c r="AP3169" s="78">
        <v>13000</v>
      </c>
      <c r="AQ3169" s="78">
        <v>14500</v>
      </c>
      <c r="AR3169" s="78">
        <v>781</v>
      </c>
      <c r="AS3169" s="78">
        <v>14800</v>
      </c>
      <c r="AT3169" s="78">
        <v>14200</v>
      </c>
      <c r="AU3169" s="78">
        <v>14550</v>
      </c>
      <c r="AV3169" s="78">
        <v>148</v>
      </c>
      <c r="AW3169" s="77">
        <v>24.53</v>
      </c>
      <c r="AX3169" s="144">
        <f t="shared" si="337"/>
        <v>0.44</v>
      </c>
      <c r="AY3169" s="144">
        <f t="shared" si="338"/>
        <v>0.59</v>
      </c>
      <c r="AZ3169" s="144">
        <f t="shared" si="339"/>
        <v>0.67</v>
      </c>
      <c r="BA3169" s="54">
        <f t="shared" si="340"/>
        <v>28.557983407196609</v>
      </c>
      <c r="BB3169" s="54">
        <f t="shared" si="341"/>
        <v>18.966016592803378</v>
      </c>
    </row>
    <row r="3170" spans="1:54" x14ac:dyDescent="0.25">
      <c r="A3170" s="3">
        <v>44881</v>
      </c>
      <c r="B3170" s="77">
        <v>14537.35</v>
      </c>
      <c r="C3170" s="77">
        <v>2869.00306</v>
      </c>
      <c r="D3170" s="77">
        <v>115.93969999999999</v>
      </c>
      <c r="E3170" s="77">
        <f t="shared" si="343"/>
        <v>1254.6180999999997</v>
      </c>
      <c r="F3170" s="77">
        <v>9.6032000000000011</v>
      </c>
      <c r="G3170" s="77">
        <v>-66.724999999999994</v>
      </c>
      <c r="H3170" t="s">
        <v>2112</v>
      </c>
      <c r="I3170" s="78">
        <v>14499</v>
      </c>
      <c r="J3170">
        <v>202212</v>
      </c>
      <c r="K3170" s="78">
        <v>14497</v>
      </c>
      <c r="L3170" s="77">
        <f t="shared" si="342"/>
        <v>-40.350000000000364</v>
      </c>
      <c r="M3170" s="78">
        <v>9139</v>
      </c>
      <c r="N3170" s="78">
        <v>264.77490999999998</v>
      </c>
      <c r="O3170" s="78">
        <v>-674</v>
      </c>
      <c r="P3170" s="78">
        <v>-4.8836700000000004</v>
      </c>
      <c r="Q3170" s="144">
        <v>8970.5</v>
      </c>
      <c r="R3170" s="78">
        <v>-5607</v>
      </c>
      <c r="S3170" s="78">
        <v>1882</v>
      </c>
      <c r="T3170" s="78">
        <v>4731</v>
      </c>
      <c r="U3170" s="78">
        <v>36454</v>
      </c>
      <c r="V3170" s="219">
        <v>-0.12977999670818016</v>
      </c>
      <c r="W3170" s="78">
        <v>-2431</v>
      </c>
      <c r="X3170" s="78">
        <v>-2431</v>
      </c>
      <c r="Y3170" s="78">
        <v>1483</v>
      </c>
      <c r="Z3170" s="78">
        <v>2345</v>
      </c>
      <c r="AA3170" s="78">
        <v>96.74</v>
      </c>
      <c r="AB3170" s="78">
        <v>91.58</v>
      </c>
      <c r="AC3170" s="78">
        <v>27548</v>
      </c>
      <c r="AD3170" s="104">
        <v>6.3258099999999997</v>
      </c>
      <c r="AE3170" s="78">
        <v>4704</v>
      </c>
      <c r="AF3170" s="104">
        <v>0.87182000000000004</v>
      </c>
      <c r="AG3170" s="78">
        <v>-16412</v>
      </c>
      <c r="AH3170" s="104">
        <v>-2.7968500000000001</v>
      </c>
      <c r="AI3170" s="78">
        <v>1705</v>
      </c>
      <c r="AJ3170" s="104">
        <v>-0.82303000000000004</v>
      </c>
      <c r="AK3170" s="78">
        <v>21400</v>
      </c>
      <c r="AL3170" s="78">
        <v>13000</v>
      </c>
      <c r="AM3170" s="8">
        <v>14500</v>
      </c>
      <c r="AN3170" s="78">
        <v>784</v>
      </c>
      <c r="AO3170" s="78">
        <v>15000</v>
      </c>
      <c r="AP3170" s="78">
        <v>12500</v>
      </c>
      <c r="AQ3170" s="78">
        <v>14500</v>
      </c>
      <c r="AR3170" s="78">
        <v>1085</v>
      </c>
      <c r="AS3170" s="78">
        <v>15000</v>
      </c>
      <c r="AT3170" s="78">
        <v>14000</v>
      </c>
      <c r="AU3170" s="78">
        <v>14550</v>
      </c>
      <c r="AV3170" s="78">
        <v>399</v>
      </c>
      <c r="AW3170" s="77">
        <v>24.23</v>
      </c>
      <c r="AX3170" s="144">
        <f t="shared" si="337"/>
        <v>0.41</v>
      </c>
      <c r="AY3170" s="144">
        <f t="shared" si="338"/>
        <v>0.55000000000000004</v>
      </c>
      <c r="AZ3170" s="144">
        <f t="shared" si="339"/>
        <v>0.63</v>
      </c>
      <c r="BA3170" s="54">
        <f t="shared" si="340"/>
        <v>28.402406141091145</v>
      </c>
      <c r="BB3170" s="54">
        <f t="shared" si="341"/>
        <v>18.973593858908853</v>
      </c>
    </row>
    <row r="3171" spans="1:54" x14ac:dyDescent="0.25">
      <c r="A3171" s="3">
        <v>44882</v>
      </c>
      <c r="B3171" s="77">
        <v>14535.23</v>
      </c>
      <c r="C3171" s="77">
        <v>2433.4008800000001</v>
      </c>
      <c r="D3171" s="77">
        <v>-33.099299999999999</v>
      </c>
      <c r="E3171" s="77">
        <f t="shared" si="343"/>
        <v>1351.5514999999998</v>
      </c>
      <c r="F3171" s="77">
        <v>12.262499999999999</v>
      </c>
      <c r="G3171" s="77">
        <v>16.8644</v>
      </c>
      <c r="H3171">
        <v>0</v>
      </c>
      <c r="I3171" s="78">
        <v>14513</v>
      </c>
      <c r="J3171">
        <v>202212</v>
      </c>
      <c r="K3171" s="78">
        <v>14513</v>
      </c>
      <c r="L3171" s="77">
        <f t="shared" si="342"/>
        <v>-22.229999999999563</v>
      </c>
      <c r="M3171" s="78">
        <v>7878</v>
      </c>
      <c r="N3171" s="78">
        <v>228.63091</v>
      </c>
      <c r="O3171" s="78">
        <v>-2949</v>
      </c>
      <c r="P3171" s="78">
        <v>-21.40117</v>
      </c>
      <c r="Q3171" s="144">
        <v>7140.75</v>
      </c>
      <c r="R3171" s="78">
        <v>-5674</v>
      </c>
      <c r="S3171" s="78">
        <v>1562</v>
      </c>
      <c r="T3171" s="78">
        <v>1687</v>
      </c>
      <c r="U3171" s="78">
        <v>45010</v>
      </c>
      <c r="V3171" s="219">
        <v>-3.7480559875583207E-2</v>
      </c>
      <c r="W3171" s="78">
        <v>-3159</v>
      </c>
      <c r="X3171" s="78">
        <v>-341</v>
      </c>
      <c r="Y3171" s="78">
        <v>541</v>
      </c>
      <c r="Z3171" s="78">
        <v>274</v>
      </c>
      <c r="AA3171" s="78">
        <v>88.74</v>
      </c>
      <c r="AB3171" s="78">
        <v>89.15</v>
      </c>
      <c r="AC3171" s="78">
        <v>28007</v>
      </c>
      <c r="AD3171" s="104">
        <v>6.1792999999999996</v>
      </c>
      <c r="AE3171" s="78">
        <v>7057</v>
      </c>
      <c r="AF3171" s="104">
        <v>0.99612000000000001</v>
      </c>
      <c r="AG3171" s="78">
        <v>-19762</v>
      </c>
      <c r="AH3171" s="104">
        <v>-2.3998699999999999</v>
      </c>
      <c r="AI3171" s="78">
        <v>13553</v>
      </c>
      <c r="AJ3171" s="104">
        <v>-0.31009999999999999</v>
      </c>
      <c r="AK3171" s="78">
        <v>21400</v>
      </c>
      <c r="AL3171" s="78">
        <v>13000</v>
      </c>
      <c r="AM3171" s="8">
        <v>14500</v>
      </c>
      <c r="AN3171" s="78">
        <v>716</v>
      </c>
      <c r="AO3171" s="78">
        <v>15000</v>
      </c>
      <c r="AP3171" s="78">
        <v>12500</v>
      </c>
      <c r="AQ3171" s="78">
        <v>14500</v>
      </c>
      <c r="AR3171" s="78">
        <v>1014</v>
      </c>
      <c r="AS3171" s="78">
        <v>15000</v>
      </c>
      <c r="AT3171" s="78">
        <v>13900</v>
      </c>
      <c r="AU3171" s="78">
        <v>14550</v>
      </c>
      <c r="AV3171" s="78">
        <v>309</v>
      </c>
      <c r="AW3171" s="77">
        <v>21.87</v>
      </c>
      <c r="AX3171" s="144">
        <f t="shared" si="337"/>
        <v>0.2</v>
      </c>
      <c r="AY3171" s="144">
        <f t="shared" si="338"/>
        <v>0.34</v>
      </c>
      <c r="AZ3171" s="144">
        <f t="shared" si="339"/>
        <v>0.47</v>
      </c>
      <c r="BA3171" s="54">
        <f t="shared" si="340"/>
        <v>28.206660243628878</v>
      </c>
      <c r="BB3171" s="54">
        <f t="shared" si="341"/>
        <v>18.80633975637112</v>
      </c>
    </row>
    <row r="3172" spans="1:54" x14ac:dyDescent="0.25">
      <c r="A3172" s="3">
        <v>44883</v>
      </c>
      <c r="B3172" s="77">
        <v>14504.99</v>
      </c>
      <c r="C3172" s="77">
        <v>2394.32879</v>
      </c>
      <c r="D3172" s="77">
        <v>-23.804400000000001</v>
      </c>
      <c r="E3172" s="77">
        <f t="shared" si="343"/>
        <v>1390.2105999999997</v>
      </c>
      <c r="F3172" s="77">
        <v>3.6063999999999998</v>
      </c>
      <c r="G3172" s="77">
        <v>-23.705300000000001</v>
      </c>
      <c r="H3172">
        <v>0</v>
      </c>
      <c r="I3172" s="78">
        <v>14460</v>
      </c>
      <c r="J3172">
        <v>202212</v>
      </c>
      <c r="K3172" s="78">
        <v>14460</v>
      </c>
      <c r="L3172" s="77">
        <f t="shared" si="342"/>
        <v>-44.989999999999782</v>
      </c>
      <c r="M3172" s="78">
        <v>12591</v>
      </c>
      <c r="N3172" s="78">
        <v>364.24221</v>
      </c>
      <c r="O3172" s="78">
        <v>-4131</v>
      </c>
      <c r="P3172" s="78">
        <v>-29.87387</v>
      </c>
      <c r="Q3172" s="144">
        <v>11558.25</v>
      </c>
      <c r="R3172" s="78">
        <v>-5604</v>
      </c>
      <c r="S3172" s="78">
        <v>726</v>
      </c>
      <c r="T3172" s="78">
        <v>-342</v>
      </c>
      <c r="U3172" s="78">
        <v>45652</v>
      </c>
      <c r="V3172" s="219">
        <v>7.4914571103128014E-3</v>
      </c>
      <c r="W3172" s="78">
        <v>-1034</v>
      </c>
      <c r="X3172" s="78">
        <v>1755</v>
      </c>
      <c r="Y3172" s="78">
        <v>2348</v>
      </c>
      <c r="Z3172" s="78">
        <v>6359</v>
      </c>
      <c r="AA3172" s="78">
        <v>92.02</v>
      </c>
      <c r="AB3172" s="78">
        <v>91.29</v>
      </c>
      <c r="AC3172" s="78">
        <v>25741</v>
      </c>
      <c r="AD3172" s="104">
        <v>5.6655800000000003</v>
      </c>
      <c r="AE3172" s="78">
        <v>6297</v>
      </c>
      <c r="AF3172" s="104">
        <v>0.76981999999999995</v>
      </c>
      <c r="AG3172" s="78">
        <v>-5722</v>
      </c>
      <c r="AH3172" s="104">
        <v>-1.63283</v>
      </c>
      <c r="AI3172" s="78">
        <v>12293</v>
      </c>
      <c r="AJ3172" s="104">
        <v>7.442E-2</v>
      </c>
      <c r="AK3172" s="78">
        <v>21400</v>
      </c>
      <c r="AL3172" s="78">
        <v>13300</v>
      </c>
      <c r="AM3172" s="8">
        <v>14500</v>
      </c>
      <c r="AN3172" s="78">
        <v>695</v>
      </c>
      <c r="AO3172" s="78">
        <v>15000</v>
      </c>
      <c r="AP3172" s="78">
        <v>12500</v>
      </c>
      <c r="AQ3172" s="78">
        <v>14400</v>
      </c>
      <c r="AR3172" s="78">
        <v>990</v>
      </c>
      <c r="AS3172" s="78">
        <v>15000</v>
      </c>
      <c r="AT3172" s="78">
        <v>14000</v>
      </c>
      <c r="AU3172" s="78">
        <v>14500</v>
      </c>
      <c r="AV3172" s="78">
        <v>269</v>
      </c>
      <c r="AW3172" s="77">
        <v>21.61</v>
      </c>
      <c r="AX3172" s="144">
        <f t="shared" si="337"/>
        <v>0.17</v>
      </c>
      <c r="AY3172" s="144">
        <f t="shared" si="338"/>
        <v>0.3</v>
      </c>
      <c r="AZ3172" s="144">
        <f t="shared" si="339"/>
        <v>0.4</v>
      </c>
      <c r="BA3172" s="54">
        <f t="shared" si="340"/>
        <v>27.934971272053595</v>
      </c>
      <c r="BB3172" s="54">
        <f t="shared" si="341"/>
        <v>18.656028727946413</v>
      </c>
    </row>
    <row r="3173" spans="1:54" x14ac:dyDescent="0.25">
      <c r="A3173" s="3">
        <v>44886</v>
      </c>
      <c r="B3173" s="77">
        <v>14449.39</v>
      </c>
      <c r="C3173" s="77">
        <v>1791.9844900000001</v>
      </c>
      <c r="D3173" s="77">
        <v>-17.711099999999998</v>
      </c>
      <c r="E3173" s="77">
        <f t="shared" si="343"/>
        <v>1386.5674999999999</v>
      </c>
      <c r="F3173" s="77">
        <v>-4.3562000000000003</v>
      </c>
      <c r="G3173" s="77">
        <v>-19.1934</v>
      </c>
      <c r="H3173">
        <v>0</v>
      </c>
      <c r="I3173" s="78">
        <v>14428</v>
      </c>
      <c r="J3173">
        <v>202212</v>
      </c>
      <c r="K3173" s="78">
        <v>14428</v>
      </c>
      <c r="L3173" s="77">
        <f t="shared" si="342"/>
        <v>-21.389999999999418</v>
      </c>
      <c r="M3173" s="78">
        <v>11425</v>
      </c>
      <c r="N3173" s="78">
        <v>329.73363000000001</v>
      </c>
      <c r="O3173" s="78">
        <v>-5313</v>
      </c>
      <c r="P3173" s="78">
        <v>-38.333660000000002</v>
      </c>
      <c r="Q3173" s="144">
        <v>10096.75</v>
      </c>
      <c r="R3173" s="78">
        <v>-5439</v>
      </c>
      <c r="S3173" s="78">
        <v>414</v>
      </c>
      <c r="T3173" s="78">
        <v>-2159</v>
      </c>
      <c r="U3173" s="78">
        <v>47925</v>
      </c>
      <c r="V3173" s="219">
        <v>4.5049556598852375E-2</v>
      </c>
      <c r="W3173" s="78">
        <v>-2271</v>
      </c>
      <c r="X3173" s="78">
        <v>990</v>
      </c>
      <c r="Y3173" s="78">
        <v>1164</v>
      </c>
      <c r="Z3173" s="78">
        <v>3851</v>
      </c>
      <c r="AA3173" s="78">
        <v>84.45</v>
      </c>
      <c r="AB3173" s="78">
        <v>87.02</v>
      </c>
      <c r="AC3173" s="78">
        <v>26583</v>
      </c>
      <c r="AD3173" s="104">
        <v>5.1204099999999997</v>
      </c>
      <c r="AE3173" s="78">
        <v>6217</v>
      </c>
      <c r="AF3173" s="104">
        <v>0.81935000000000002</v>
      </c>
      <c r="AG3173" s="78">
        <v>-10817</v>
      </c>
      <c r="AH3173" s="104">
        <v>-1.5795600000000001</v>
      </c>
      <c r="AI3173" s="78">
        <v>18298</v>
      </c>
      <c r="AJ3173" s="104">
        <v>0.28998000000000002</v>
      </c>
      <c r="AK3173" s="78">
        <v>21400</v>
      </c>
      <c r="AL3173" s="78">
        <v>13300</v>
      </c>
      <c r="AM3173" s="8">
        <v>14400</v>
      </c>
      <c r="AN3173" s="78">
        <v>657</v>
      </c>
      <c r="AO3173" s="78">
        <v>15000</v>
      </c>
      <c r="AP3173" s="78">
        <v>12500</v>
      </c>
      <c r="AQ3173" s="78">
        <v>14400</v>
      </c>
      <c r="AR3173" s="78">
        <v>949</v>
      </c>
      <c r="AS3173" s="78">
        <v>15000</v>
      </c>
      <c r="AT3173" s="78">
        <v>14000</v>
      </c>
      <c r="AU3173" s="78">
        <v>14450</v>
      </c>
      <c r="AV3173" s="78">
        <v>180</v>
      </c>
      <c r="AW3173" s="77">
        <v>21.03</v>
      </c>
      <c r="AX3173" s="144">
        <f t="shared" si="337"/>
        <v>0.13</v>
      </c>
      <c r="AY3173" s="144">
        <f t="shared" si="338"/>
        <v>0.18</v>
      </c>
      <c r="AZ3173" s="144">
        <f t="shared" si="339"/>
        <v>0.28999999999999998</v>
      </c>
      <c r="BA3173" s="54">
        <f t="shared" si="340"/>
        <v>27.347856697142539</v>
      </c>
      <c r="BB3173" s="54">
        <f t="shared" si="341"/>
        <v>18.627143302857462</v>
      </c>
    </row>
    <row r="3174" spans="1:54" x14ac:dyDescent="0.25">
      <c r="A3174" s="3">
        <v>44887</v>
      </c>
      <c r="B3174" s="77">
        <v>14542.2</v>
      </c>
      <c r="C3174" s="77">
        <v>1927.94292</v>
      </c>
      <c r="D3174" s="77">
        <v>5.8388</v>
      </c>
      <c r="E3174" s="77">
        <f t="shared" si="343"/>
        <v>1495.8532999999998</v>
      </c>
      <c r="F3174" s="77">
        <v>-9.3147000000000002</v>
      </c>
      <c r="G3174" s="77">
        <v>-10.797800000000001</v>
      </c>
      <c r="H3174">
        <v>0</v>
      </c>
      <c r="I3174" s="78">
        <v>14505</v>
      </c>
      <c r="J3174">
        <v>202212</v>
      </c>
      <c r="K3174" s="78">
        <v>14505</v>
      </c>
      <c r="L3174" s="77">
        <f t="shared" si="342"/>
        <v>-37.200000000000728</v>
      </c>
      <c r="M3174" s="78">
        <v>10740</v>
      </c>
      <c r="N3174" s="78">
        <v>311.52899000000002</v>
      </c>
      <c r="O3174" s="78">
        <v>-3944</v>
      </c>
      <c r="P3174" s="78">
        <v>-28.601009999999999</v>
      </c>
      <c r="Q3174" s="144">
        <v>9754</v>
      </c>
      <c r="R3174" s="78">
        <v>-4864</v>
      </c>
      <c r="S3174" s="78">
        <v>426</v>
      </c>
      <c r="T3174" s="78">
        <v>682</v>
      </c>
      <c r="U3174" s="78">
        <v>50165</v>
      </c>
      <c r="V3174" s="219">
        <v>-1.3595136051031596E-2</v>
      </c>
      <c r="W3174" s="78">
        <v>-3098</v>
      </c>
      <c r="X3174" s="78">
        <v>293</v>
      </c>
      <c r="Y3174" s="78">
        <v>707</v>
      </c>
      <c r="Z3174" s="78">
        <v>5162</v>
      </c>
      <c r="AA3174" s="78">
        <v>108.7</v>
      </c>
      <c r="AB3174" s="78">
        <v>90.75</v>
      </c>
      <c r="AC3174" s="78">
        <v>25473</v>
      </c>
      <c r="AD3174" s="104">
        <v>5.2657299999999996</v>
      </c>
      <c r="AE3174" s="78">
        <v>5286</v>
      </c>
      <c r="AF3174" s="104">
        <v>0.54710000000000003</v>
      </c>
      <c r="AG3174" s="78">
        <v>-17068</v>
      </c>
      <c r="AH3174" s="104">
        <v>-1.6775100000000001</v>
      </c>
      <c r="AI3174" s="78">
        <v>21247</v>
      </c>
      <c r="AJ3174" s="104">
        <v>0.49375000000000002</v>
      </c>
      <c r="AK3174" s="78">
        <v>21400</v>
      </c>
      <c r="AL3174" s="78">
        <v>13300</v>
      </c>
      <c r="AM3174" s="8">
        <v>14500</v>
      </c>
      <c r="AN3174" s="78">
        <v>618</v>
      </c>
      <c r="AO3174" s="78">
        <v>15000</v>
      </c>
      <c r="AP3174" s="78">
        <v>12500</v>
      </c>
      <c r="AQ3174" s="78">
        <v>14500</v>
      </c>
      <c r="AR3174" s="78">
        <v>929</v>
      </c>
      <c r="AS3174" s="78">
        <v>14600</v>
      </c>
      <c r="AT3174" s="78">
        <v>14300</v>
      </c>
      <c r="AU3174" s="78">
        <v>14550</v>
      </c>
      <c r="AV3174" s="78">
        <v>110.5</v>
      </c>
      <c r="AW3174" s="77">
        <v>19.75</v>
      </c>
      <c r="AX3174" s="144">
        <f t="shared" si="337"/>
        <v>0</v>
      </c>
      <c r="AY3174" s="144">
        <f t="shared" si="338"/>
        <v>0</v>
      </c>
      <c r="AZ3174" s="144">
        <f t="shared" si="339"/>
        <v>0.13</v>
      </c>
      <c r="BA3174" s="54">
        <f t="shared" si="340"/>
        <v>26.600176284320579</v>
      </c>
      <c r="BB3174" s="54">
        <f t="shared" si="341"/>
        <v>18.587823715679423</v>
      </c>
    </row>
    <row r="3175" spans="1:54" x14ac:dyDescent="0.25">
      <c r="A3175" s="3">
        <v>44888</v>
      </c>
      <c r="B3175" s="77">
        <v>14608.54</v>
      </c>
      <c r="C3175" s="77">
        <v>1901.16049</v>
      </c>
      <c r="D3175" s="77">
        <v>21.2042</v>
      </c>
      <c r="E3175" s="77">
        <f t="shared" si="343"/>
        <v>1489.4581999999998</v>
      </c>
      <c r="F3175" s="77">
        <v>5.0933999999999999</v>
      </c>
      <c r="G3175" s="77">
        <v>-4.5247000000000002</v>
      </c>
      <c r="H3175" t="s">
        <v>2113</v>
      </c>
      <c r="I3175" s="78">
        <v>14600</v>
      </c>
      <c r="J3175">
        <v>202212</v>
      </c>
      <c r="K3175" s="78">
        <v>14600</v>
      </c>
      <c r="L3175" s="77">
        <f t="shared" si="342"/>
        <v>-8.5400000000008731</v>
      </c>
      <c r="M3175" s="78">
        <v>11530</v>
      </c>
      <c r="N3175" s="78">
        <v>336.63529</v>
      </c>
      <c r="O3175" s="78">
        <v>-5287</v>
      </c>
      <c r="P3175" s="78">
        <v>-38.592289999999998</v>
      </c>
      <c r="Q3175" s="144">
        <v>10208.25</v>
      </c>
      <c r="R3175" s="78">
        <v>-4540</v>
      </c>
      <c r="S3175" s="78">
        <v>1577</v>
      </c>
      <c r="T3175" s="78">
        <v>481</v>
      </c>
      <c r="U3175" s="78">
        <v>50618</v>
      </c>
      <c r="V3175" s="219">
        <v>-9.5025485005334077E-3</v>
      </c>
      <c r="W3175" s="78">
        <v>-1844</v>
      </c>
      <c r="X3175" s="78">
        <v>1507</v>
      </c>
      <c r="Y3175" s="78">
        <v>1088</v>
      </c>
      <c r="Z3175" s="78">
        <v>3839</v>
      </c>
      <c r="AA3175" s="78">
        <v>95.87</v>
      </c>
      <c r="AB3175" s="78">
        <v>86.79</v>
      </c>
      <c r="AC3175" s="78">
        <v>26496</v>
      </c>
      <c r="AD3175" s="104">
        <v>5.7891500000000002</v>
      </c>
      <c r="AE3175" s="78">
        <v>5304</v>
      </c>
      <c r="AF3175" s="104">
        <v>0.53807000000000005</v>
      </c>
      <c r="AG3175" s="78">
        <v>-19213</v>
      </c>
      <c r="AH3175" s="104">
        <v>-2.48177</v>
      </c>
      <c r="AI3175" s="78">
        <v>22737</v>
      </c>
      <c r="AJ3175" s="104">
        <v>0.58733999999999997</v>
      </c>
      <c r="AK3175" s="78">
        <v>21400</v>
      </c>
      <c r="AL3175" s="78">
        <v>14000</v>
      </c>
      <c r="AM3175" s="8">
        <v>14600</v>
      </c>
      <c r="AN3175" s="78">
        <v>589</v>
      </c>
      <c r="AO3175" s="78">
        <v>15000</v>
      </c>
      <c r="AP3175" s="78">
        <v>12500</v>
      </c>
      <c r="AQ3175" s="78">
        <v>14600</v>
      </c>
      <c r="AR3175" s="78">
        <v>923</v>
      </c>
      <c r="AS3175" s="78">
        <v>15000</v>
      </c>
      <c r="AT3175" s="78">
        <v>14000</v>
      </c>
      <c r="AU3175" s="78">
        <v>14650</v>
      </c>
      <c r="AV3175" s="78">
        <v>283</v>
      </c>
      <c r="AW3175" s="77">
        <v>19.899999999999999</v>
      </c>
      <c r="AX3175" s="144">
        <f t="shared" ref="AX3175:AX3238" si="344">PERCENTRANK(AW3146:AW3175,AW3175,2)</f>
        <v>0.03</v>
      </c>
      <c r="AY3175" s="144">
        <f t="shared" ref="AY3175:AY3238" si="345">PERCENTRANK(AW3126:AW3175,AW3175,2)</f>
        <v>0.02</v>
      </c>
      <c r="AZ3175" s="144">
        <f t="shared" ref="AZ3175:AZ3238" si="346">PERCENTRANK(AW3076:AW3175,AW3175,2)</f>
        <v>0.16</v>
      </c>
      <c r="BA3175" s="54">
        <f t="shared" ref="BA3175:BA3238" si="347">AVERAGE(AW3156:AW3175)+2*_xlfn.STDEV.S(AW3156:AW3175)</f>
        <v>26.035732080769556</v>
      </c>
      <c r="BB3175" s="54">
        <f t="shared" ref="BB3175:BB3238" si="348">AVERAGE(AW3156:AW3175)-2*_xlfn.STDEV.S(AW3156:AW3175)</f>
        <v>18.507267919230436</v>
      </c>
    </row>
    <row r="3176" spans="1:54" x14ac:dyDescent="0.25">
      <c r="A3176" s="3">
        <v>44889</v>
      </c>
      <c r="B3176" s="77">
        <v>14784</v>
      </c>
      <c r="C3176" s="77">
        <v>2210.4234499999998</v>
      </c>
      <c r="D3176" s="77">
        <v>233.01730000000001</v>
      </c>
      <c r="E3176" s="77">
        <f t="shared" si="343"/>
        <v>1618.1667999999995</v>
      </c>
      <c r="F3176" s="77">
        <v>14.9375</v>
      </c>
      <c r="G3176" s="77">
        <v>-3.9426999999999999</v>
      </c>
      <c r="H3176">
        <v>0</v>
      </c>
      <c r="I3176" s="78">
        <v>14775</v>
      </c>
      <c r="J3176">
        <v>202212</v>
      </c>
      <c r="K3176" s="78">
        <v>14775</v>
      </c>
      <c r="L3176" s="77">
        <f t="shared" si="342"/>
        <v>-9</v>
      </c>
      <c r="M3176" s="78">
        <v>7391</v>
      </c>
      <c r="N3176" s="78">
        <v>218.37833000000001</v>
      </c>
      <c r="O3176" s="78">
        <v>-3117</v>
      </c>
      <c r="P3176" s="78">
        <v>-23.026759999999999</v>
      </c>
      <c r="Q3176" s="144">
        <v>6611.75</v>
      </c>
      <c r="R3176" s="78">
        <v>-3172</v>
      </c>
      <c r="S3176" s="78">
        <v>2080</v>
      </c>
      <c r="T3176" s="78">
        <v>2483</v>
      </c>
      <c r="U3176" s="78">
        <v>55431</v>
      </c>
      <c r="V3176" s="219">
        <v>-4.4794429110064767E-2</v>
      </c>
      <c r="W3176" s="78">
        <v>-3977</v>
      </c>
      <c r="X3176" s="78">
        <v>37</v>
      </c>
      <c r="Y3176" s="78">
        <v>-2619</v>
      </c>
      <c r="Z3176" s="78">
        <v>1049</v>
      </c>
      <c r="AA3176" s="78">
        <v>118.18</v>
      </c>
      <c r="AB3176" s="78">
        <v>106.53</v>
      </c>
      <c r="AC3176" s="78">
        <v>29271</v>
      </c>
      <c r="AD3176" s="104">
        <v>6.8102499999999999</v>
      </c>
      <c r="AE3176" s="78">
        <v>7293</v>
      </c>
      <c r="AF3176" s="104">
        <v>0.44463999999999998</v>
      </c>
      <c r="AG3176" s="78">
        <v>-28032</v>
      </c>
      <c r="AH3176" s="104">
        <v>-4.2511400000000004</v>
      </c>
      <c r="AI3176" s="78">
        <v>25412</v>
      </c>
      <c r="AJ3176" s="104">
        <v>0.55145</v>
      </c>
      <c r="AK3176" s="78">
        <v>21400</v>
      </c>
      <c r="AL3176" s="78">
        <v>14000</v>
      </c>
      <c r="AM3176" s="8">
        <v>14800</v>
      </c>
      <c r="AN3176" s="78">
        <v>576</v>
      </c>
      <c r="AO3176" s="78">
        <v>15000</v>
      </c>
      <c r="AP3176" s="78">
        <v>13600</v>
      </c>
      <c r="AQ3176" s="78">
        <v>14700</v>
      </c>
      <c r="AR3176" s="78">
        <v>921</v>
      </c>
      <c r="AS3176" s="78">
        <v>15100</v>
      </c>
      <c r="AT3176" s="78">
        <v>14500</v>
      </c>
      <c r="AU3176" s="78">
        <v>14800</v>
      </c>
      <c r="AV3176" s="78">
        <v>254</v>
      </c>
      <c r="AW3176" s="77">
        <v>18.899999999999999</v>
      </c>
      <c r="AX3176" s="144">
        <f t="shared" si="344"/>
        <v>0</v>
      </c>
      <c r="AY3176" s="144">
        <f t="shared" si="345"/>
        <v>0</v>
      </c>
      <c r="AZ3176" s="144">
        <f t="shared" si="346"/>
        <v>0.12</v>
      </c>
      <c r="BA3176" s="54">
        <f t="shared" si="347"/>
        <v>25.834157265451246</v>
      </c>
      <c r="BB3176" s="54">
        <f t="shared" si="348"/>
        <v>18.120842734548752</v>
      </c>
    </row>
    <row r="3177" spans="1:54" x14ac:dyDescent="0.25">
      <c r="A3177" s="3">
        <v>44890</v>
      </c>
      <c r="B3177" s="77">
        <v>14778.51</v>
      </c>
      <c r="C3177" s="77">
        <v>2405.83986</v>
      </c>
      <c r="D3177" s="77">
        <v>-0.79630000000000001</v>
      </c>
      <c r="E3177" s="77">
        <f t="shared" si="343"/>
        <v>1735.7014999999997</v>
      </c>
      <c r="F3177" s="77">
        <v>11.207699999999999</v>
      </c>
      <c r="G3177" s="77">
        <v>-55.26</v>
      </c>
      <c r="H3177">
        <v>0</v>
      </c>
      <c r="I3177" s="78">
        <v>14703</v>
      </c>
      <c r="J3177">
        <v>202212</v>
      </c>
      <c r="K3177" s="78">
        <v>14703</v>
      </c>
      <c r="L3177" s="77">
        <f t="shared" si="342"/>
        <v>-75.510000000000218</v>
      </c>
      <c r="M3177" s="78">
        <v>4750</v>
      </c>
      <c r="N3177" s="78">
        <v>139.78869</v>
      </c>
      <c r="O3177" s="78">
        <v>-6422</v>
      </c>
      <c r="P3177" s="78">
        <v>-47.22954</v>
      </c>
      <c r="Q3177" s="144">
        <v>3144.5</v>
      </c>
      <c r="R3177" s="78">
        <v>-2713</v>
      </c>
      <c r="S3177" s="78">
        <v>1752</v>
      </c>
      <c r="T3177" s="78">
        <v>-3103</v>
      </c>
      <c r="U3177" s="78">
        <v>57328</v>
      </c>
      <c r="V3177" s="219">
        <v>5.4127128104939998E-2</v>
      </c>
      <c r="W3177" s="78">
        <v>-3464</v>
      </c>
      <c r="X3177" s="78">
        <v>1032</v>
      </c>
      <c r="Y3177" s="78">
        <v>-3701</v>
      </c>
      <c r="Z3177" s="78">
        <v>-2992</v>
      </c>
      <c r="AA3177" s="78">
        <v>81.56</v>
      </c>
      <c r="AB3177" s="78">
        <v>99.89</v>
      </c>
      <c r="AC3177" s="78">
        <v>30522</v>
      </c>
      <c r="AD3177" s="104">
        <v>6.3700999999999999</v>
      </c>
      <c r="AE3177" s="78">
        <v>7473</v>
      </c>
      <c r="AF3177" s="104">
        <v>0.46742</v>
      </c>
      <c r="AG3177" s="78">
        <v>-27721</v>
      </c>
      <c r="AH3177" s="104">
        <v>-3.81664</v>
      </c>
      <c r="AI3177" s="78">
        <v>22683</v>
      </c>
      <c r="AJ3177" s="104">
        <v>0.82518999999999998</v>
      </c>
      <c r="AK3177" s="78">
        <v>21400</v>
      </c>
      <c r="AL3177" s="78">
        <v>14000</v>
      </c>
      <c r="AM3177" s="8">
        <v>14700</v>
      </c>
      <c r="AN3177" s="78">
        <v>565</v>
      </c>
      <c r="AO3177" s="78">
        <v>15000</v>
      </c>
      <c r="AP3177" s="78">
        <v>13600</v>
      </c>
      <c r="AQ3177" s="78">
        <v>14700</v>
      </c>
      <c r="AR3177" s="78">
        <v>918</v>
      </c>
      <c r="AS3177" s="78">
        <v>15100</v>
      </c>
      <c r="AT3177" s="78">
        <v>14500</v>
      </c>
      <c r="AU3177" s="78">
        <v>14750</v>
      </c>
      <c r="AV3177" s="78">
        <v>230</v>
      </c>
      <c r="AW3177" s="77">
        <v>19.43</v>
      </c>
      <c r="AX3177" s="144">
        <f t="shared" si="344"/>
        <v>0.03</v>
      </c>
      <c r="AY3177" s="144">
        <f t="shared" si="345"/>
        <v>0.02</v>
      </c>
      <c r="AZ3177" s="144">
        <f t="shared" si="346"/>
        <v>0.13</v>
      </c>
      <c r="BA3177" s="54">
        <f t="shared" si="347"/>
        <v>25.336807201281403</v>
      </c>
      <c r="BB3177" s="54">
        <f t="shared" si="348"/>
        <v>18.020192798718597</v>
      </c>
    </row>
    <row r="3178" spans="1:54" x14ac:dyDescent="0.25">
      <c r="A3178" s="3">
        <v>44893</v>
      </c>
      <c r="B3178" s="77">
        <v>14556.87</v>
      </c>
      <c r="C3178" s="77">
        <v>2022.3443500000001</v>
      </c>
      <c r="D3178" s="77">
        <v>-107.80069999999999</v>
      </c>
      <c r="E3178" s="77">
        <f t="shared" si="343"/>
        <v>1582.3059999999996</v>
      </c>
      <c r="F3178" s="77">
        <v>-6.2639999999999993</v>
      </c>
      <c r="G3178" s="77">
        <v>-44.626999999999995</v>
      </c>
      <c r="H3178">
        <v>0</v>
      </c>
      <c r="I3178" s="78">
        <v>14475</v>
      </c>
      <c r="J3178">
        <v>202212</v>
      </c>
      <c r="K3178" s="78">
        <v>14475</v>
      </c>
      <c r="L3178" s="77">
        <f t="shared" si="342"/>
        <v>-81.8700000000008</v>
      </c>
      <c r="M3178" s="78">
        <v>9212</v>
      </c>
      <c r="N3178" s="78">
        <v>266.71832999999998</v>
      </c>
      <c r="O3178" s="78">
        <v>-6950</v>
      </c>
      <c r="P3178" s="78">
        <v>-50.290559999999999</v>
      </c>
      <c r="Q3178" s="144">
        <v>7474.5</v>
      </c>
      <c r="R3178" s="78">
        <v>-4173</v>
      </c>
      <c r="S3178" s="78">
        <v>2541</v>
      </c>
      <c r="T3178" s="78">
        <v>-1194</v>
      </c>
      <c r="U3178" s="78">
        <v>53004</v>
      </c>
      <c r="V3178" s="219">
        <v>2.2526601765904462E-2</v>
      </c>
      <c r="W3178" s="78">
        <v>-2514</v>
      </c>
      <c r="X3178" s="78">
        <v>471</v>
      </c>
      <c r="Y3178" s="78">
        <v>273</v>
      </c>
      <c r="Z3178" s="78">
        <v>2365</v>
      </c>
      <c r="AA3178" s="78">
        <v>84.19</v>
      </c>
      <c r="AB3178" s="78">
        <v>88.13</v>
      </c>
      <c r="AC3178" s="78">
        <v>31922</v>
      </c>
      <c r="AD3178" s="104">
        <v>5.1350600000000002</v>
      </c>
      <c r="AE3178" s="78">
        <v>7604</v>
      </c>
      <c r="AF3178" s="104">
        <v>0.59372999999999998</v>
      </c>
      <c r="AG3178" s="78">
        <v>-25339</v>
      </c>
      <c r="AH3178" s="104">
        <v>-2.4294500000000001</v>
      </c>
      <c r="AI3178" s="78">
        <v>20342</v>
      </c>
      <c r="AJ3178" s="104">
        <v>1.2338800000000001</v>
      </c>
      <c r="AK3178" s="78">
        <v>21400</v>
      </c>
      <c r="AL3178" s="78">
        <v>14000</v>
      </c>
      <c r="AM3178" s="8">
        <v>14500</v>
      </c>
      <c r="AN3178" s="78">
        <v>555</v>
      </c>
      <c r="AO3178" s="78">
        <v>15000</v>
      </c>
      <c r="AP3178" s="78">
        <v>13600</v>
      </c>
      <c r="AQ3178" s="78">
        <v>14400</v>
      </c>
      <c r="AR3178" s="78">
        <v>901</v>
      </c>
      <c r="AS3178" s="78">
        <v>14800</v>
      </c>
      <c r="AT3178" s="78">
        <v>14500</v>
      </c>
      <c r="AU3178" s="78">
        <v>14500</v>
      </c>
      <c r="AV3178" s="78">
        <v>161</v>
      </c>
      <c r="AW3178" s="77">
        <v>20.92</v>
      </c>
      <c r="AX3178" s="144">
        <f t="shared" si="344"/>
        <v>0.27</v>
      </c>
      <c r="AY3178" s="144">
        <f t="shared" si="345"/>
        <v>0.2</v>
      </c>
      <c r="AZ3178" s="144">
        <f t="shared" si="346"/>
        <v>0.31</v>
      </c>
      <c r="BA3178" s="54">
        <f t="shared" si="347"/>
        <v>24.824367757395226</v>
      </c>
      <c r="BB3178" s="54">
        <f t="shared" si="348"/>
        <v>18.136632242604772</v>
      </c>
    </row>
    <row r="3179" spans="1:54" x14ac:dyDescent="0.25">
      <c r="A3179" s="3">
        <v>44894</v>
      </c>
      <c r="B3179" s="77">
        <v>14709.64</v>
      </c>
      <c r="C3179" s="77">
        <v>2162.1318000000001</v>
      </c>
      <c r="D3179" s="77">
        <v>83.47290000000001</v>
      </c>
      <c r="E3179" s="77">
        <f t="shared" si="343"/>
        <v>1675.8096999999996</v>
      </c>
      <c r="F3179" s="77">
        <v>-9.9139999999999997</v>
      </c>
      <c r="G3179" s="77">
        <v>16.782599999999999</v>
      </c>
      <c r="H3179">
        <v>0</v>
      </c>
      <c r="I3179" s="78">
        <v>14658</v>
      </c>
      <c r="J3179">
        <v>202212</v>
      </c>
      <c r="K3179" s="78">
        <v>14658</v>
      </c>
      <c r="L3179" s="77">
        <f t="shared" si="342"/>
        <v>-51.639999999999418</v>
      </c>
      <c r="M3179" s="78">
        <v>11190</v>
      </c>
      <c r="N3179" s="78">
        <v>328.15665999999999</v>
      </c>
      <c r="O3179" s="78">
        <v>3571</v>
      </c>
      <c r="P3179" s="78">
        <v>26.17801</v>
      </c>
      <c r="Q3179" s="144">
        <v>12082.75</v>
      </c>
      <c r="R3179" s="78">
        <v>-3972</v>
      </c>
      <c r="S3179" s="78">
        <v>1396</v>
      </c>
      <c r="T3179" s="78">
        <v>8956</v>
      </c>
      <c r="U3179" s="78">
        <v>57292</v>
      </c>
      <c r="V3179" s="219">
        <v>-0.15632199958109336</v>
      </c>
      <c r="W3179" s="78">
        <v>-186</v>
      </c>
      <c r="X3179" s="78">
        <v>3198</v>
      </c>
      <c r="Y3179" s="78">
        <v>1654</v>
      </c>
      <c r="Z3179" s="78">
        <v>4244</v>
      </c>
      <c r="AA3179" s="78">
        <v>112</v>
      </c>
      <c r="AB3179" s="78">
        <v>102.4</v>
      </c>
      <c r="AC3179" s="78">
        <v>33160</v>
      </c>
      <c r="AD3179" s="104">
        <v>6.1580899999999996</v>
      </c>
      <c r="AE3179" s="78">
        <v>8289</v>
      </c>
      <c r="AF3179" s="104">
        <v>0.44757999999999998</v>
      </c>
      <c r="AG3179" s="78">
        <v>-25722</v>
      </c>
      <c r="AH3179" s="104">
        <v>-2.6863999999999999</v>
      </c>
      <c r="AI3179" s="78">
        <v>10736</v>
      </c>
      <c r="AJ3179" s="104">
        <v>0.73187999999999998</v>
      </c>
      <c r="AK3179" s="78">
        <v>21400</v>
      </c>
      <c r="AL3179" s="78">
        <v>14000</v>
      </c>
      <c r="AM3179" s="8">
        <v>14700</v>
      </c>
      <c r="AN3179" s="78">
        <v>547</v>
      </c>
      <c r="AO3179" s="78">
        <v>15000</v>
      </c>
      <c r="AP3179" s="78">
        <v>13600</v>
      </c>
      <c r="AQ3179" s="78">
        <v>14600</v>
      </c>
      <c r="AR3179" s="78">
        <v>874</v>
      </c>
      <c r="AS3179" s="78">
        <v>14800</v>
      </c>
      <c r="AT3179" s="78">
        <v>14500</v>
      </c>
      <c r="AU3179" s="78">
        <v>14700</v>
      </c>
      <c r="AV3179" s="78">
        <v>104</v>
      </c>
      <c r="AW3179" s="77">
        <v>20.87</v>
      </c>
      <c r="AX3179" s="144">
        <f t="shared" si="344"/>
        <v>0.27</v>
      </c>
      <c r="AY3179" s="144">
        <f t="shared" si="345"/>
        <v>0.2</v>
      </c>
      <c r="AZ3179" s="144">
        <f t="shared" si="346"/>
        <v>0.28999999999999998</v>
      </c>
      <c r="BA3179" s="54">
        <f t="shared" si="347"/>
        <v>24.443818564930353</v>
      </c>
      <c r="BB3179" s="54">
        <f t="shared" si="348"/>
        <v>18.198181435069642</v>
      </c>
    </row>
    <row r="3180" spans="1:54" x14ac:dyDescent="0.25">
      <c r="A3180" s="3">
        <v>44895</v>
      </c>
      <c r="B3180" s="77">
        <v>14879.55</v>
      </c>
      <c r="C3180" s="77">
        <v>2854.0415699999999</v>
      </c>
      <c r="D3180" s="77">
        <v>202.15580000000003</v>
      </c>
      <c r="E3180" s="77">
        <f t="shared" si="343"/>
        <v>1883.0921999999996</v>
      </c>
      <c r="F3180" s="77">
        <v>4.3955000000000002</v>
      </c>
      <c r="G3180" s="77">
        <v>-35.279699999999998</v>
      </c>
      <c r="H3180" t="s">
        <v>2114</v>
      </c>
      <c r="I3180" s="78">
        <v>14800</v>
      </c>
      <c r="J3180">
        <v>202212</v>
      </c>
      <c r="K3180" s="78">
        <v>14800</v>
      </c>
      <c r="L3180" s="77">
        <f t="shared" si="342"/>
        <v>-79.549999999999272</v>
      </c>
      <c r="M3180" s="78">
        <v>12809</v>
      </c>
      <c r="N3180" s="78">
        <v>379.26474000000002</v>
      </c>
      <c r="O3180" s="78">
        <v>7194</v>
      </c>
      <c r="P3180" s="78">
        <v>53.247300000000003</v>
      </c>
      <c r="Q3180" s="144">
        <v>14607.5</v>
      </c>
      <c r="R3180" s="78">
        <v>-3696</v>
      </c>
      <c r="S3180" s="78">
        <v>1059</v>
      </c>
      <c r="T3180" s="78">
        <v>13690</v>
      </c>
      <c r="U3180" s="78">
        <v>58866</v>
      </c>
      <c r="V3180" s="219">
        <v>-0.2325620901708966</v>
      </c>
      <c r="W3180" s="78">
        <v>5933</v>
      </c>
      <c r="X3180" s="78">
        <v>9541</v>
      </c>
      <c r="Y3180" s="78">
        <v>6580</v>
      </c>
      <c r="Z3180" s="78">
        <v>7798</v>
      </c>
      <c r="AA3180" s="78">
        <v>104.15</v>
      </c>
      <c r="AB3180" s="78">
        <v>104.03</v>
      </c>
      <c r="AC3180" s="78">
        <v>32023</v>
      </c>
      <c r="AD3180" s="104">
        <v>7.14391</v>
      </c>
      <c r="AE3180" s="78">
        <v>6707</v>
      </c>
      <c r="AF3180" s="104">
        <v>0.34334999999999999</v>
      </c>
      <c r="AG3180" s="78">
        <v>-17368</v>
      </c>
      <c r="AH3180" s="104">
        <v>-4.0043699999999998</v>
      </c>
      <c r="AI3180" s="78">
        <v>16592</v>
      </c>
      <c r="AJ3180" s="104">
        <v>0.41632000000000002</v>
      </c>
      <c r="AK3180" s="78">
        <v>21400</v>
      </c>
      <c r="AL3180" s="78">
        <v>14000</v>
      </c>
      <c r="AM3180" s="8">
        <v>14800</v>
      </c>
      <c r="AN3180" s="78">
        <v>543</v>
      </c>
      <c r="AO3180" s="78">
        <v>15000</v>
      </c>
      <c r="AP3180" s="78">
        <v>13600</v>
      </c>
      <c r="AQ3180" s="78">
        <v>14800</v>
      </c>
      <c r="AR3180" s="78">
        <v>891</v>
      </c>
      <c r="AS3180" s="78">
        <v>15000</v>
      </c>
      <c r="AT3180" s="78">
        <v>14300</v>
      </c>
      <c r="AU3180" s="78">
        <v>14850</v>
      </c>
      <c r="AV3180" s="78">
        <v>315</v>
      </c>
      <c r="AW3180" s="77">
        <v>20.260000000000002</v>
      </c>
      <c r="AX3180" s="144">
        <f t="shared" si="344"/>
        <v>0.17</v>
      </c>
      <c r="AY3180" s="144">
        <f t="shared" si="345"/>
        <v>0.1</v>
      </c>
      <c r="AZ3180" s="144">
        <f t="shared" si="346"/>
        <v>0.22</v>
      </c>
      <c r="BA3180" s="54">
        <f t="shared" si="347"/>
        <v>24.030600417837906</v>
      </c>
      <c r="BB3180" s="54">
        <f t="shared" si="348"/>
        <v>18.241399582162099</v>
      </c>
    </row>
    <row r="3181" spans="1:54" x14ac:dyDescent="0.25">
      <c r="A3181" s="3">
        <v>44896</v>
      </c>
      <c r="B3181" s="77">
        <v>15012.8</v>
      </c>
      <c r="C3181" s="77">
        <v>2962.8624300000001</v>
      </c>
      <c r="D3181" s="77">
        <v>151.27090000000001</v>
      </c>
      <c r="E3181" s="77">
        <f t="shared" si="343"/>
        <v>2160.7552999999998</v>
      </c>
      <c r="F3181" s="77">
        <v>36.527000000000001</v>
      </c>
      <c r="G3181" s="77">
        <v>-57.334200000000003</v>
      </c>
      <c r="H3181">
        <v>0</v>
      </c>
      <c r="I3181" s="78">
        <v>14977</v>
      </c>
      <c r="J3181">
        <v>202212</v>
      </c>
      <c r="K3181" s="78">
        <v>14977</v>
      </c>
      <c r="L3181" s="77">
        <f t="shared" si="342"/>
        <v>-35.799999999999272</v>
      </c>
      <c r="M3181" s="78">
        <v>2898</v>
      </c>
      <c r="N3181" s="78">
        <v>86.889679999999998</v>
      </c>
      <c r="O3181" s="78">
        <v>-5328</v>
      </c>
      <c r="P3181" s="78">
        <v>-39.908340000000003</v>
      </c>
      <c r="Q3181" s="144">
        <v>1566</v>
      </c>
      <c r="R3181" s="78">
        <v>-2533</v>
      </c>
      <c r="S3181" s="78">
        <v>3449</v>
      </c>
      <c r="T3181" s="78">
        <v>641</v>
      </c>
      <c r="U3181" s="78">
        <v>59719</v>
      </c>
      <c r="V3181" s="219">
        <v>-1.0733602371104673E-2</v>
      </c>
      <c r="W3181" s="78">
        <v>-1062</v>
      </c>
      <c r="X3181" s="78">
        <v>983</v>
      </c>
      <c r="Y3181" s="78">
        <v>-1079</v>
      </c>
      <c r="Z3181" s="78">
        <v>-1253</v>
      </c>
      <c r="AA3181" s="78">
        <v>89.97</v>
      </c>
      <c r="AB3181" s="78">
        <v>105.51</v>
      </c>
      <c r="AC3181" s="78">
        <v>36373</v>
      </c>
      <c r="AD3181" s="104">
        <v>8.5607100000000003</v>
      </c>
      <c r="AE3181" s="78">
        <v>8337</v>
      </c>
      <c r="AF3181" s="104">
        <v>0.34644000000000003</v>
      </c>
      <c r="AG3181" s="78">
        <v>-31244</v>
      </c>
      <c r="AH3181" s="104">
        <v>-6.1532299999999998</v>
      </c>
      <c r="AI3181" s="78">
        <v>27602</v>
      </c>
      <c r="AJ3181" s="104">
        <v>0.89976</v>
      </c>
      <c r="AK3181" s="78">
        <v>21400</v>
      </c>
      <c r="AL3181" s="78">
        <v>14000</v>
      </c>
      <c r="AM3181" s="8">
        <v>15000</v>
      </c>
      <c r="AN3181" s="78">
        <v>535</v>
      </c>
      <c r="AO3181" s="78">
        <v>15000</v>
      </c>
      <c r="AP3181" s="78">
        <v>12000</v>
      </c>
      <c r="AQ3181" s="78">
        <v>15000</v>
      </c>
      <c r="AR3181" s="78">
        <v>892</v>
      </c>
      <c r="AS3181" s="78">
        <v>15400</v>
      </c>
      <c r="AT3181" s="78">
        <v>14500</v>
      </c>
      <c r="AU3181" s="78">
        <v>15050</v>
      </c>
      <c r="AV3181" s="78">
        <v>270</v>
      </c>
      <c r="AW3181" s="77">
        <v>20.75</v>
      </c>
      <c r="AX3181" s="144">
        <f t="shared" si="344"/>
        <v>0.31</v>
      </c>
      <c r="AY3181" s="144">
        <f t="shared" si="345"/>
        <v>0.2</v>
      </c>
      <c r="AZ3181" s="144">
        <f t="shared" si="346"/>
        <v>0.28999999999999998</v>
      </c>
      <c r="BA3181" s="54">
        <f t="shared" si="347"/>
        <v>23.849827438442482</v>
      </c>
      <c r="BB3181" s="54">
        <f t="shared" si="348"/>
        <v>18.232172561557512</v>
      </c>
    </row>
    <row r="3182" spans="1:54" x14ac:dyDescent="0.25">
      <c r="A3182" s="3">
        <v>44897</v>
      </c>
      <c r="B3182" s="77">
        <v>14970.68</v>
      </c>
      <c r="C3182" s="77">
        <v>2271.4681</v>
      </c>
      <c r="D3182" s="77">
        <v>-0.51139999999999997</v>
      </c>
      <c r="E3182" s="77">
        <f t="shared" si="343"/>
        <v>2248.1632999999997</v>
      </c>
      <c r="F3182" s="77">
        <v>6.5038</v>
      </c>
      <c r="G3182" s="77">
        <v>-36.714199999999998</v>
      </c>
      <c r="H3182">
        <v>0</v>
      </c>
      <c r="I3182" s="78">
        <v>14886</v>
      </c>
      <c r="J3182">
        <v>202212</v>
      </c>
      <c r="K3182" s="78">
        <v>14886</v>
      </c>
      <c r="L3182" s="77">
        <f t="shared" si="342"/>
        <v>-84.680000000000291</v>
      </c>
      <c r="M3182" s="78">
        <v>1055</v>
      </c>
      <c r="N3182" s="78">
        <v>31.495660000000001</v>
      </c>
      <c r="O3182" s="78">
        <v>-11259</v>
      </c>
      <c r="P3182" s="78">
        <v>-83.792519999999996</v>
      </c>
      <c r="Q3182" s="144">
        <v>-1759.75</v>
      </c>
      <c r="R3182" s="78">
        <v>-3126</v>
      </c>
      <c r="S3182" s="78">
        <v>4153</v>
      </c>
      <c r="T3182" s="78">
        <v>-4717</v>
      </c>
      <c r="U3182" s="78">
        <v>61905</v>
      </c>
      <c r="V3182" s="219">
        <v>7.6197399240772151E-2</v>
      </c>
      <c r="W3182" s="78">
        <v>-3129</v>
      </c>
      <c r="X3182" s="78">
        <v>-1585</v>
      </c>
      <c r="Y3182" s="78">
        <v>-2843</v>
      </c>
      <c r="Z3182" s="78">
        <v>-1266</v>
      </c>
      <c r="AA3182" s="78">
        <v>85.99</v>
      </c>
      <c r="AB3182" s="78">
        <v>98.96</v>
      </c>
      <c r="AC3182" s="78">
        <v>37365</v>
      </c>
      <c r="AD3182" s="104">
        <v>7.7311399999999999</v>
      </c>
      <c r="AE3182" s="78">
        <v>8832</v>
      </c>
      <c r="AF3182" s="104">
        <v>0.36057</v>
      </c>
      <c r="AG3182" s="78">
        <v>-27404</v>
      </c>
      <c r="AH3182" s="104">
        <v>-5.2988</v>
      </c>
      <c r="AI3182" s="78">
        <v>30204</v>
      </c>
      <c r="AJ3182" s="104">
        <v>1.00176</v>
      </c>
      <c r="AK3182" s="78">
        <v>21400</v>
      </c>
      <c r="AL3182" s="78">
        <v>14000</v>
      </c>
      <c r="AM3182" s="8">
        <v>14900</v>
      </c>
      <c r="AN3182" s="78">
        <v>526</v>
      </c>
      <c r="AO3182" s="78">
        <v>15000</v>
      </c>
      <c r="AP3182" s="78">
        <v>12000</v>
      </c>
      <c r="AQ3182" s="78">
        <v>14900</v>
      </c>
      <c r="AR3182" s="78">
        <v>865</v>
      </c>
      <c r="AS3182" s="78">
        <v>15400</v>
      </c>
      <c r="AT3182" s="78">
        <v>14600</v>
      </c>
      <c r="AU3182" s="78">
        <v>14950</v>
      </c>
      <c r="AV3182" s="78">
        <v>235</v>
      </c>
      <c r="AW3182" s="77">
        <v>20.329999999999998</v>
      </c>
      <c r="AX3182" s="144">
        <f t="shared" si="344"/>
        <v>0.24</v>
      </c>
      <c r="AY3182" s="144">
        <f t="shared" si="345"/>
        <v>0.14000000000000001</v>
      </c>
      <c r="AZ3182" s="144">
        <f t="shared" si="346"/>
        <v>0.24</v>
      </c>
      <c r="BA3182" s="54">
        <f t="shared" si="347"/>
        <v>23.754314575157885</v>
      </c>
      <c r="BB3182" s="54">
        <f t="shared" si="348"/>
        <v>18.167685424842112</v>
      </c>
    </row>
    <row r="3183" spans="1:54" x14ac:dyDescent="0.25">
      <c r="A3183" s="3">
        <v>44900</v>
      </c>
      <c r="B3183" s="77">
        <v>14980.74</v>
      </c>
      <c r="C3183" s="77">
        <v>2461.5176200000001</v>
      </c>
      <c r="D3183" s="77">
        <v>7.8476999999999997</v>
      </c>
      <c r="E3183" s="77">
        <f t="shared" si="343"/>
        <v>2163.9202999999998</v>
      </c>
      <c r="F3183" s="77">
        <v>23.951499999999999</v>
      </c>
      <c r="G3183" s="77">
        <v>-20.059000000000001</v>
      </c>
      <c r="H3183">
        <v>0</v>
      </c>
      <c r="I3183" s="78">
        <v>14935</v>
      </c>
      <c r="J3183">
        <v>202212</v>
      </c>
      <c r="K3183" s="78">
        <v>14935</v>
      </c>
      <c r="L3183" s="77">
        <f t="shared" si="342"/>
        <v>-45.739999999999782</v>
      </c>
      <c r="M3183" s="78">
        <v>3606</v>
      </c>
      <c r="N3183" s="78">
        <v>107.77279</v>
      </c>
      <c r="O3183" s="78">
        <v>-7445</v>
      </c>
      <c r="P3183" s="78">
        <v>-55.577309999999997</v>
      </c>
      <c r="Q3183" s="144">
        <v>1744.75</v>
      </c>
      <c r="R3183" s="78">
        <v>-3887</v>
      </c>
      <c r="S3183" s="78">
        <v>4304</v>
      </c>
      <c r="T3183" s="78">
        <v>-584</v>
      </c>
      <c r="U3183" s="78">
        <v>62552</v>
      </c>
      <c r="V3183" s="219">
        <v>9.3362322547640361E-3</v>
      </c>
      <c r="W3183" s="78">
        <v>-3416</v>
      </c>
      <c r="X3183" s="78">
        <v>-1854</v>
      </c>
      <c r="Y3183" s="78">
        <v>-2331</v>
      </c>
      <c r="Z3183" s="78">
        <v>-1106</v>
      </c>
      <c r="AA3183" s="78">
        <v>92.92</v>
      </c>
      <c r="AB3183" s="78">
        <v>100.19</v>
      </c>
      <c r="AC3183" s="78">
        <v>37987</v>
      </c>
      <c r="AD3183" s="104">
        <v>7.9601100000000002</v>
      </c>
      <c r="AE3183" s="78">
        <v>10415</v>
      </c>
      <c r="AF3183" s="104">
        <v>0.43908999999999998</v>
      </c>
      <c r="AG3183" s="78">
        <v>-22962</v>
      </c>
      <c r="AH3183" s="104">
        <v>-5.5960400000000003</v>
      </c>
      <c r="AI3183" s="78">
        <v>21848</v>
      </c>
      <c r="AJ3183" s="104">
        <v>0.57833000000000001</v>
      </c>
      <c r="AK3183" s="78">
        <v>21400</v>
      </c>
      <c r="AL3183" s="78">
        <v>14000</v>
      </c>
      <c r="AM3183" s="8">
        <v>14900</v>
      </c>
      <c r="AN3183" s="78">
        <v>502</v>
      </c>
      <c r="AO3183" s="78">
        <v>15000</v>
      </c>
      <c r="AP3183" s="78">
        <v>13500</v>
      </c>
      <c r="AQ3183" s="78">
        <v>14900</v>
      </c>
      <c r="AR3183" s="78">
        <v>844</v>
      </c>
      <c r="AS3183" s="78">
        <v>15200</v>
      </c>
      <c r="AT3183" s="78">
        <v>14700</v>
      </c>
      <c r="AU3183" s="78">
        <v>15000</v>
      </c>
      <c r="AV3183" s="78">
        <v>166</v>
      </c>
      <c r="AW3183" s="77">
        <v>21.16</v>
      </c>
      <c r="AX3183" s="144">
        <f t="shared" si="344"/>
        <v>0.48</v>
      </c>
      <c r="AY3183" s="144">
        <f t="shared" si="345"/>
        <v>0.28000000000000003</v>
      </c>
      <c r="AZ3183" s="144">
        <f t="shared" si="346"/>
        <v>0.42</v>
      </c>
      <c r="BA3183" s="54">
        <f t="shared" si="347"/>
        <v>23.742899828422445</v>
      </c>
      <c r="BB3183" s="54">
        <f t="shared" si="348"/>
        <v>18.163100171577554</v>
      </c>
    </row>
    <row r="3184" spans="1:54" x14ac:dyDescent="0.25">
      <c r="A3184" s="3">
        <v>44901</v>
      </c>
      <c r="B3184" s="77">
        <v>14728.88</v>
      </c>
      <c r="C3184" s="77">
        <v>2493.2930799999999</v>
      </c>
      <c r="D3184" s="77">
        <v>-131.423</v>
      </c>
      <c r="E3184" s="77">
        <f t="shared" si="343"/>
        <v>1942.3722999999998</v>
      </c>
      <c r="F3184" s="77">
        <v>0.59850000000000003</v>
      </c>
      <c r="G3184" s="77">
        <v>-41.320600000000006</v>
      </c>
      <c r="H3184">
        <v>0</v>
      </c>
      <c r="I3184" s="78">
        <v>14675</v>
      </c>
      <c r="J3184">
        <v>202212</v>
      </c>
      <c r="K3184" s="78">
        <v>14675</v>
      </c>
      <c r="L3184" s="77">
        <f t="shared" si="342"/>
        <v>-53.8799999999992</v>
      </c>
      <c r="M3184" s="78">
        <v>2122</v>
      </c>
      <c r="N3184" s="78">
        <v>62.440989999999999</v>
      </c>
      <c r="O3184" s="78">
        <v>-10363</v>
      </c>
      <c r="P3184" s="78">
        <v>-76.054919999999996</v>
      </c>
      <c r="Q3184" s="144">
        <v>-468.75</v>
      </c>
      <c r="R3184" s="78">
        <v>-4505</v>
      </c>
      <c r="S3184" s="78">
        <v>3843</v>
      </c>
      <c r="T3184" s="78">
        <v>-3813</v>
      </c>
      <c r="U3184" s="78">
        <v>68422</v>
      </c>
      <c r="V3184" s="219">
        <v>5.5727689924293354E-2</v>
      </c>
      <c r="W3184" s="78">
        <v>-4128</v>
      </c>
      <c r="X3184" s="78">
        <v>253</v>
      </c>
      <c r="Y3184" s="78">
        <v>-2370</v>
      </c>
      <c r="Z3184" s="78">
        <v>-1244</v>
      </c>
      <c r="AA3184" s="78">
        <v>74.66</v>
      </c>
      <c r="AB3184" s="78">
        <v>88.22</v>
      </c>
      <c r="AC3184" s="78">
        <v>38544</v>
      </c>
      <c r="AD3184" s="104">
        <v>6.0735999999999999</v>
      </c>
      <c r="AE3184" s="78">
        <v>13232</v>
      </c>
      <c r="AF3184" s="104">
        <v>0.60196000000000005</v>
      </c>
      <c r="AG3184" s="78">
        <v>-34141</v>
      </c>
      <c r="AH3184" s="104">
        <v>-3.8845100000000001</v>
      </c>
      <c r="AI3184" s="78">
        <v>23971</v>
      </c>
      <c r="AJ3184" s="104">
        <v>0.92949000000000004</v>
      </c>
      <c r="AK3184" s="78">
        <v>21400</v>
      </c>
      <c r="AL3184" s="78">
        <v>14000</v>
      </c>
      <c r="AM3184" s="8">
        <v>14700</v>
      </c>
      <c r="AN3184" s="78">
        <v>494</v>
      </c>
      <c r="AO3184" s="78">
        <v>15000</v>
      </c>
      <c r="AP3184" s="78">
        <v>13500</v>
      </c>
      <c r="AQ3184" s="78">
        <v>14700</v>
      </c>
      <c r="AR3184" s="78">
        <v>857</v>
      </c>
      <c r="AS3184" s="78">
        <v>15000</v>
      </c>
      <c r="AT3184" s="78">
        <v>14700</v>
      </c>
      <c r="AU3184" s="78">
        <v>14750</v>
      </c>
      <c r="AV3184" s="78">
        <v>126</v>
      </c>
      <c r="AW3184" s="77">
        <v>22.18</v>
      </c>
      <c r="AX3184" s="144">
        <f t="shared" si="344"/>
        <v>0.68</v>
      </c>
      <c r="AY3184" s="144">
        <f t="shared" si="345"/>
        <v>0.4</v>
      </c>
      <c r="AZ3184" s="144">
        <f t="shared" si="346"/>
        <v>0.62</v>
      </c>
      <c r="BA3184" s="54">
        <f t="shared" si="347"/>
        <v>23.867559620858383</v>
      </c>
      <c r="BB3184" s="54">
        <f t="shared" si="348"/>
        <v>18.248440379141616</v>
      </c>
    </row>
    <row r="3185" spans="1:54" x14ac:dyDescent="0.25">
      <c r="A3185" s="3">
        <v>44902</v>
      </c>
      <c r="B3185" s="77">
        <v>14630.01</v>
      </c>
      <c r="C3185" s="77">
        <v>2505.7875199999999</v>
      </c>
      <c r="D3185" s="77">
        <v>-40.757600000000004</v>
      </c>
      <c r="E3185" s="77">
        <f t="shared" si="343"/>
        <v>1660.0593999999996</v>
      </c>
      <c r="F3185" s="77">
        <v>-17.073599999999999</v>
      </c>
      <c r="G3185" s="77">
        <v>-25.776700000000002</v>
      </c>
      <c r="H3185" t="s">
        <v>2115</v>
      </c>
      <c r="I3185" s="78">
        <v>14623</v>
      </c>
      <c r="J3185">
        <v>202212</v>
      </c>
      <c r="K3185" s="78">
        <v>14623</v>
      </c>
      <c r="L3185" s="77">
        <f t="shared" si="342"/>
        <v>-7.0100000000002183</v>
      </c>
      <c r="M3185" s="78">
        <v>7134</v>
      </c>
      <c r="N3185" s="78">
        <v>208.82417000000001</v>
      </c>
      <c r="O3185" s="78">
        <v>-4233</v>
      </c>
      <c r="P3185" s="78">
        <v>-30.93732</v>
      </c>
      <c r="Q3185" s="144">
        <v>6075.75</v>
      </c>
      <c r="R3185" s="78">
        <v>-5185</v>
      </c>
      <c r="S3185" s="78">
        <v>2258</v>
      </c>
      <c r="T3185" s="78">
        <v>1936</v>
      </c>
      <c r="U3185" s="78">
        <v>64395</v>
      </c>
      <c r="V3185" s="219">
        <v>-3.0064445997360044E-2</v>
      </c>
      <c r="W3185" s="78">
        <v>-3140</v>
      </c>
      <c r="X3185" s="78">
        <v>105</v>
      </c>
      <c r="Y3185" s="78">
        <v>-1876</v>
      </c>
      <c r="Z3185" s="78">
        <v>3631</v>
      </c>
      <c r="AA3185" s="78">
        <v>108.72</v>
      </c>
      <c r="AB3185" s="78">
        <v>95.14</v>
      </c>
      <c r="AC3185" s="78">
        <v>36279</v>
      </c>
      <c r="AD3185" s="104">
        <v>5.6373800000000003</v>
      </c>
      <c r="AE3185" s="78">
        <v>10452</v>
      </c>
      <c r="AF3185" s="104">
        <v>0.49084</v>
      </c>
      <c r="AG3185" s="78">
        <v>-14880</v>
      </c>
      <c r="AH3185" s="104">
        <v>-3.2164799999999998</v>
      </c>
      <c r="AI3185" s="78">
        <v>19744</v>
      </c>
      <c r="AJ3185" s="104">
        <v>0.45468999999999998</v>
      </c>
      <c r="AK3185" s="78">
        <v>21400</v>
      </c>
      <c r="AL3185" s="78">
        <v>14000</v>
      </c>
      <c r="AM3185" s="8">
        <v>14650</v>
      </c>
      <c r="AN3185" s="78">
        <v>483</v>
      </c>
      <c r="AO3185" s="78">
        <v>15000</v>
      </c>
      <c r="AP3185" s="78">
        <v>13500</v>
      </c>
      <c r="AQ3185" s="78">
        <v>14600</v>
      </c>
      <c r="AR3185" s="78">
        <v>858</v>
      </c>
      <c r="AS3185" s="78">
        <v>15300</v>
      </c>
      <c r="AT3185" s="78">
        <v>14000</v>
      </c>
      <c r="AU3185" s="78">
        <v>14650</v>
      </c>
      <c r="AV3185" s="78">
        <v>338</v>
      </c>
      <c r="AW3185" s="77">
        <v>22.58</v>
      </c>
      <c r="AX3185" s="144">
        <f t="shared" si="344"/>
        <v>0.72</v>
      </c>
      <c r="AY3185" s="144">
        <f t="shared" si="345"/>
        <v>0.42</v>
      </c>
      <c r="AZ3185" s="144">
        <f t="shared" si="346"/>
        <v>0.64</v>
      </c>
      <c r="BA3185" s="54">
        <f t="shared" si="347"/>
        <v>24.036683194290049</v>
      </c>
      <c r="BB3185" s="54">
        <f t="shared" si="348"/>
        <v>18.306316805709955</v>
      </c>
    </row>
    <row r="3186" spans="1:54" x14ac:dyDescent="0.25">
      <c r="A3186" s="3">
        <v>44903</v>
      </c>
      <c r="B3186" s="77">
        <v>14553.04</v>
      </c>
      <c r="C3186" s="77">
        <v>1838.5785699999999</v>
      </c>
      <c r="D3186" s="77">
        <v>-90.541700000000006</v>
      </c>
      <c r="E3186" s="77">
        <f t="shared" si="343"/>
        <v>1586.3714999999997</v>
      </c>
      <c r="F3186" s="77">
        <v>5.4584000000000001</v>
      </c>
      <c r="G3186" s="77">
        <v>-17.179100000000002</v>
      </c>
      <c r="H3186">
        <v>0</v>
      </c>
      <c r="I3186" s="78">
        <v>14496</v>
      </c>
      <c r="J3186">
        <v>202212</v>
      </c>
      <c r="K3186" s="78">
        <v>14496</v>
      </c>
      <c r="L3186" s="77">
        <f t="shared" si="342"/>
        <v>-57.040000000000873</v>
      </c>
      <c r="M3186" s="78">
        <v>6330</v>
      </c>
      <c r="N3186" s="78">
        <v>183.70088000000001</v>
      </c>
      <c r="O3186" s="78">
        <v>-9729</v>
      </c>
      <c r="P3186" s="78">
        <v>-70.494529999999997</v>
      </c>
      <c r="Q3186" s="144">
        <v>3897.75</v>
      </c>
      <c r="R3186" s="78">
        <v>-5715</v>
      </c>
      <c r="S3186" s="78">
        <v>2709</v>
      </c>
      <c r="T3186" s="78">
        <v>-3467</v>
      </c>
      <c r="U3186" s="78">
        <v>64011</v>
      </c>
      <c r="V3186" s="219">
        <v>5.4162565809001577E-2</v>
      </c>
      <c r="W3186" s="78">
        <v>-4237</v>
      </c>
      <c r="X3186" s="78">
        <v>-993</v>
      </c>
      <c r="Y3186" s="78">
        <v>-1907</v>
      </c>
      <c r="Z3186" s="78">
        <v>3492</v>
      </c>
      <c r="AA3186" s="78">
        <v>77.290000000000006</v>
      </c>
      <c r="AB3186" s="78">
        <v>86.86</v>
      </c>
      <c r="AC3186" s="78">
        <v>36280</v>
      </c>
      <c r="AD3186" s="104">
        <v>4.7658300000000002</v>
      </c>
      <c r="AE3186" s="78">
        <v>10437</v>
      </c>
      <c r="AF3186" s="104">
        <v>0.41238999999999998</v>
      </c>
      <c r="AG3186" s="78">
        <v>-16002</v>
      </c>
      <c r="AH3186" s="104">
        <v>-2.5405600000000002</v>
      </c>
      <c r="AI3186" s="78">
        <v>29157</v>
      </c>
      <c r="AJ3186" s="104">
        <v>0.71036999999999995</v>
      </c>
      <c r="AK3186" s="78">
        <v>21400</v>
      </c>
      <c r="AL3186" s="78">
        <v>14000</v>
      </c>
      <c r="AM3186" s="8">
        <v>14500</v>
      </c>
      <c r="AN3186" s="78">
        <v>448</v>
      </c>
      <c r="AO3186" s="78">
        <v>15000</v>
      </c>
      <c r="AP3186" s="78">
        <v>13500</v>
      </c>
      <c r="AQ3186" s="78">
        <v>14500</v>
      </c>
      <c r="AR3186" s="78">
        <v>848</v>
      </c>
      <c r="AS3186" s="78">
        <v>15000</v>
      </c>
      <c r="AT3186" s="78">
        <v>14000</v>
      </c>
      <c r="AU3186" s="78">
        <v>14550</v>
      </c>
      <c r="AV3186" s="78">
        <v>305</v>
      </c>
      <c r="AW3186" s="77">
        <v>21.72</v>
      </c>
      <c r="AX3186" s="144">
        <f t="shared" si="344"/>
        <v>0.57999999999999996</v>
      </c>
      <c r="AY3186" s="144">
        <f t="shared" si="345"/>
        <v>0.34</v>
      </c>
      <c r="AZ3186" s="144">
        <f t="shared" si="346"/>
        <v>0.54</v>
      </c>
      <c r="BA3186" s="54">
        <f t="shared" si="347"/>
        <v>24.088657339494269</v>
      </c>
      <c r="BB3186" s="54">
        <f t="shared" si="348"/>
        <v>18.356342660505739</v>
      </c>
    </row>
    <row r="3187" spans="1:54" x14ac:dyDescent="0.25">
      <c r="A3187" s="3">
        <v>44904</v>
      </c>
      <c r="B3187" s="77">
        <v>14705.43</v>
      </c>
      <c r="C3187" s="77">
        <v>1974.4555600000001</v>
      </c>
      <c r="D3187" s="77">
        <v>61.965200000000003</v>
      </c>
      <c r="E3187" s="77">
        <f t="shared" si="343"/>
        <v>1159.9800000000002</v>
      </c>
      <c r="F3187" s="77">
        <v>0.16510000000000002</v>
      </c>
      <c r="G3187" s="77">
        <v>-11.0512</v>
      </c>
      <c r="H3187">
        <v>0</v>
      </c>
      <c r="I3187" s="78">
        <v>14707</v>
      </c>
      <c r="J3187">
        <v>202212</v>
      </c>
      <c r="K3187" s="78">
        <v>14707</v>
      </c>
      <c r="L3187" s="77">
        <f t="shared" si="342"/>
        <v>1.569999999999709</v>
      </c>
      <c r="M3187" s="78">
        <v>9004</v>
      </c>
      <c r="N3187" s="78">
        <v>265.13816000000003</v>
      </c>
      <c r="O3187" s="78">
        <v>489</v>
      </c>
      <c r="P3187" s="78">
        <v>3.6155200000000001</v>
      </c>
      <c r="Q3187" s="144">
        <v>9126.25</v>
      </c>
      <c r="R3187" s="78">
        <v>-5126</v>
      </c>
      <c r="S3187" s="78">
        <v>1515</v>
      </c>
      <c r="T3187" s="78">
        <v>6054</v>
      </c>
      <c r="U3187" s="78">
        <v>66052</v>
      </c>
      <c r="V3187" s="219">
        <v>-9.1655059649972753E-2</v>
      </c>
      <c r="W3187" s="78">
        <v>-591</v>
      </c>
      <c r="X3187" s="78">
        <v>2856</v>
      </c>
      <c r="Y3187" s="78">
        <v>841</v>
      </c>
      <c r="Z3187" s="78">
        <v>4498</v>
      </c>
      <c r="AA3187" s="78">
        <v>108.11</v>
      </c>
      <c r="AB3187" s="78">
        <v>95.7</v>
      </c>
      <c r="AC3187" s="78">
        <v>37799</v>
      </c>
      <c r="AD3187" s="104">
        <v>5.98536</v>
      </c>
      <c r="AE3187" s="78">
        <v>10477</v>
      </c>
      <c r="AF3187" s="104">
        <v>0.40035999999999999</v>
      </c>
      <c r="AG3187" s="78">
        <v>-4361</v>
      </c>
      <c r="AH3187" s="104">
        <v>-2.8898799999999998</v>
      </c>
      <c r="AI3187" s="78">
        <v>28966</v>
      </c>
      <c r="AJ3187" s="104">
        <v>0.25001000000000001</v>
      </c>
      <c r="AK3187" s="78">
        <v>21400</v>
      </c>
      <c r="AL3187" s="78">
        <v>14000</v>
      </c>
      <c r="AM3187" s="8">
        <v>14700</v>
      </c>
      <c r="AN3187" s="78">
        <v>422</v>
      </c>
      <c r="AO3187" s="78">
        <v>15000</v>
      </c>
      <c r="AP3187" s="78">
        <v>13500</v>
      </c>
      <c r="AQ3187" s="78">
        <v>14700</v>
      </c>
      <c r="AR3187" s="78">
        <v>805</v>
      </c>
      <c r="AS3187" s="78">
        <v>15000</v>
      </c>
      <c r="AT3187" s="78">
        <v>14200</v>
      </c>
      <c r="AU3187" s="78">
        <v>14750</v>
      </c>
      <c r="AV3187" s="78">
        <v>254</v>
      </c>
      <c r="AW3187" s="77">
        <v>20.190000000000001</v>
      </c>
      <c r="AX3187" s="144">
        <f t="shared" si="344"/>
        <v>0.17</v>
      </c>
      <c r="AY3187" s="144">
        <f t="shared" si="345"/>
        <v>0.1</v>
      </c>
      <c r="AZ3187" s="144">
        <f t="shared" si="346"/>
        <v>0.22</v>
      </c>
      <c r="BA3187" s="54">
        <f t="shared" si="347"/>
        <v>24.092599044344649</v>
      </c>
      <c r="BB3187" s="54">
        <f t="shared" si="348"/>
        <v>18.310400955655357</v>
      </c>
    </row>
    <row r="3188" spans="1:54" x14ac:dyDescent="0.25">
      <c r="A3188" s="3">
        <v>44907</v>
      </c>
      <c r="B3188" s="77">
        <v>14612.59</v>
      </c>
      <c r="C3188" s="77">
        <v>1569.3367499999999</v>
      </c>
      <c r="D3188" s="77">
        <v>-59.738999999999997</v>
      </c>
      <c r="E3188" s="77">
        <f t="shared" si="343"/>
        <v>724.4701</v>
      </c>
      <c r="F3188" s="77">
        <v>-3.4394999999999998</v>
      </c>
      <c r="G3188" s="77">
        <v>-18.058299999999999</v>
      </c>
      <c r="H3188">
        <v>0</v>
      </c>
      <c r="I3188" s="78">
        <v>14581</v>
      </c>
      <c r="J3188">
        <v>202212</v>
      </c>
      <c r="K3188" s="78">
        <v>14581</v>
      </c>
      <c r="L3188" s="77">
        <f t="shared" si="342"/>
        <v>-31.590000000000146</v>
      </c>
      <c r="M3188" s="78">
        <v>9458</v>
      </c>
      <c r="N3188" s="78">
        <v>276.09985</v>
      </c>
      <c r="O3188" s="78">
        <v>-3237</v>
      </c>
      <c r="P3188" s="78">
        <v>-23.58193</v>
      </c>
      <c r="Q3188" s="144">
        <v>8648.75</v>
      </c>
      <c r="R3188" s="78">
        <v>-5246</v>
      </c>
      <c r="S3188" s="78">
        <v>1972</v>
      </c>
      <c r="T3188" s="78">
        <v>2294</v>
      </c>
      <c r="U3188" s="78">
        <v>60354</v>
      </c>
      <c r="V3188" s="219">
        <v>-3.8009079762733204E-2</v>
      </c>
      <c r="W3188" s="78">
        <v>-1676</v>
      </c>
      <c r="X3188" s="78">
        <v>1540</v>
      </c>
      <c r="Y3188" s="78">
        <v>119</v>
      </c>
      <c r="Z3188" s="78">
        <v>5468</v>
      </c>
      <c r="AA3188" s="78">
        <v>83.58</v>
      </c>
      <c r="AB3188" s="78">
        <v>89.7</v>
      </c>
      <c r="AC3188" s="78">
        <v>39911</v>
      </c>
      <c r="AD3188" s="104">
        <v>5.02719</v>
      </c>
      <c r="AE3188" s="78">
        <v>10316</v>
      </c>
      <c r="AF3188" s="104">
        <v>0.37619999999999998</v>
      </c>
      <c r="AG3188" s="78">
        <v>-11007</v>
      </c>
      <c r="AH3188" s="104">
        <v>-2.5516200000000002</v>
      </c>
      <c r="AI3188" s="78">
        <v>28412</v>
      </c>
      <c r="AJ3188" s="104">
        <v>0.34040999999999999</v>
      </c>
      <c r="AK3188" s="78">
        <v>21400</v>
      </c>
      <c r="AL3188" s="78">
        <v>14000</v>
      </c>
      <c r="AM3188" s="8">
        <v>14600</v>
      </c>
      <c r="AN3188" s="78">
        <v>407</v>
      </c>
      <c r="AO3188" s="78">
        <v>15000</v>
      </c>
      <c r="AP3188" s="78">
        <v>13500</v>
      </c>
      <c r="AQ3188" s="78">
        <v>14500</v>
      </c>
      <c r="AR3188" s="78">
        <v>803</v>
      </c>
      <c r="AS3188" s="78">
        <v>15000</v>
      </c>
      <c r="AT3188" s="78">
        <v>14300</v>
      </c>
      <c r="AU3188" s="78">
        <v>14600</v>
      </c>
      <c r="AV3188" s="78">
        <v>219</v>
      </c>
      <c r="AW3188" s="77">
        <v>21.07</v>
      </c>
      <c r="AX3188" s="144">
        <f t="shared" si="344"/>
        <v>0.51</v>
      </c>
      <c r="AY3188" s="144">
        <f t="shared" si="345"/>
        <v>0.3</v>
      </c>
      <c r="AZ3188" s="144">
        <f t="shared" si="346"/>
        <v>0.41</v>
      </c>
      <c r="BA3188" s="54">
        <f t="shared" si="347"/>
        <v>24.040740845946473</v>
      </c>
      <c r="BB3188" s="54">
        <f t="shared" si="348"/>
        <v>18.287259154053523</v>
      </c>
    </row>
    <row r="3189" spans="1:54" x14ac:dyDescent="0.25">
      <c r="A3189" s="3">
        <v>44908</v>
      </c>
      <c r="B3189" s="77">
        <v>14522.96</v>
      </c>
      <c r="C3189" s="77">
        <v>1929.65014</v>
      </c>
      <c r="D3189" s="77">
        <v>-102.3916</v>
      </c>
      <c r="E3189" s="77">
        <f t="shared" si="343"/>
        <v>274.13640000000009</v>
      </c>
      <c r="F3189" s="77">
        <v>3.3719000000000001</v>
      </c>
      <c r="G3189" s="77">
        <v>-23.248000000000001</v>
      </c>
      <c r="H3189">
        <v>0</v>
      </c>
      <c r="I3189" s="78">
        <v>14519</v>
      </c>
      <c r="J3189">
        <v>202212</v>
      </c>
      <c r="K3189" s="78">
        <v>14519</v>
      </c>
      <c r="L3189" s="77">
        <f t="shared" si="342"/>
        <v>-3.9599999999991269</v>
      </c>
      <c r="M3189" s="78">
        <v>5406</v>
      </c>
      <c r="N3189" s="78">
        <v>157.26541</v>
      </c>
      <c r="O3189" s="78">
        <v>-8301</v>
      </c>
      <c r="P3189" s="78">
        <v>-60.228059999999999</v>
      </c>
      <c r="Q3189" s="144">
        <v>3330.75</v>
      </c>
      <c r="R3189" s="78">
        <v>-5362</v>
      </c>
      <c r="S3189" s="78">
        <v>3018</v>
      </c>
      <c r="T3189" s="78">
        <v>-3989</v>
      </c>
      <c r="U3189" s="78">
        <v>60225</v>
      </c>
      <c r="V3189" s="219">
        <v>6.6234952262349517E-2</v>
      </c>
      <c r="W3189" s="78">
        <v>-2842</v>
      </c>
      <c r="X3189" s="78">
        <v>478</v>
      </c>
      <c r="Y3189" s="78">
        <v>-1473</v>
      </c>
      <c r="Z3189" s="78">
        <v>246</v>
      </c>
      <c r="AA3189" s="78">
        <v>90.58</v>
      </c>
      <c r="AB3189" s="78">
        <v>85.04</v>
      </c>
      <c r="AC3189" s="78">
        <v>40501</v>
      </c>
      <c r="AD3189" s="104">
        <v>4.7595700000000001</v>
      </c>
      <c r="AE3189" s="78">
        <v>10417</v>
      </c>
      <c r="AF3189" s="104">
        <v>0.33934999999999998</v>
      </c>
      <c r="AG3189" s="78">
        <v>-19918</v>
      </c>
      <c r="AH3189" s="104">
        <v>-2.9289499999999999</v>
      </c>
      <c r="AI3189" s="78">
        <v>29047</v>
      </c>
      <c r="AJ3189" s="104">
        <v>0.49282999999999999</v>
      </c>
      <c r="AK3189" s="78">
        <v>21400</v>
      </c>
      <c r="AL3189" s="78">
        <v>14000</v>
      </c>
      <c r="AM3189" s="8">
        <v>14500</v>
      </c>
      <c r="AN3189" s="78">
        <v>445</v>
      </c>
      <c r="AO3189" s="78">
        <v>15000</v>
      </c>
      <c r="AP3189" s="78">
        <v>13500</v>
      </c>
      <c r="AQ3189" s="78">
        <v>14500</v>
      </c>
      <c r="AR3189" s="78">
        <v>816</v>
      </c>
      <c r="AS3189" s="78">
        <v>15000</v>
      </c>
      <c r="AT3189" s="78">
        <v>14400</v>
      </c>
      <c r="AU3189" s="78">
        <v>14550</v>
      </c>
      <c r="AV3189" s="78">
        <v>228</v>
      </c>
      <c r="AW3189" s="77">
        <v>23.03</v>
      </c>
      <c r="AX3189" s="144">
        <f t="shared" si="344"/>
        <v>0.89</v>
      </c>
      <c r="AY3189" s="144">
        <f t="shared" si="345"/>
        <v>0.53</v>
      </c>
      <c r="AZ3189" s="144">
        <f t="shared" si="346"/>
        <v>0.68</v>
      </c>
      <c r="BA3189" s="54">
        <f t="shared" si="347"/>
        <v>23.657996527419751</v>
      </c>
      <c r="BB3189" s="54">
        <f t="shared" si="348"/>
        <v>18.520003472580246</v>
      </c>
    </row>
    <row r="3190" spans="1:54" x14ac:dyDescent="0.25">
      <c r="A3190" s="3">
        <v>44909</v>
      </c>
      <c r="B3190" s="77">
        <v>14739.36</v>
      </c>
      <c r="C3190" s="77">
        <v>1932.45958</v>
      </c>
      <c r="D3190" s="77">
        <v>145.6395</v>
      </c>
      <c r="E3190" s="77">
        <f t="shared" si="343"/>
        <v>303.83620000000008</v>
      </c>
      <c r="F3190" s="77">
        <v>9.3727999999999998</v>
      </c>
      <c r="G3190" s="77">
        <v>5.5889999999999995</v>
      </c>
      <c r="H3190" t="s">
        <v>2116</v>
      </c>
      <c r="I3190" s="78">
        <v>14710</v>
      </c>
      <c r="J3190">
        <v>202212</v>
      </c>
      <c r="K3190" s="78">
        <v>14710</v>
      </c>
      <c r="L3190" s="77">
        <f t="shared" si="342"/>
        <v>-29.360000000000582</v>
      </c>
      <c r="M3190" s="78">
        <v>4800</v>
      </c>
      <c r="N3190" s="78">
        <v>141.6523</v>
      </c>
      <c r="O3190" s="78">
        <v>2916</v>
      </c>
      <c r="P3190" s="78">
        <v>21.481950000000001</v>
      </c>
      <c r="Q3190" s="144">
        <v>5529</v>
      </c>
      <c r="R3190" s="78">
        <v>-4463</v>
      </c>
      <c r="S3190" s="78">
        <v>2409</v>
      </c>
      <c r="T3190" s="78">
        <v>5160</v>
      </c>
      <c r="U3190" s="78">
        <v>64829</v>
      </c>
      <c r="V3190" s="219">
        <v>-7.9594008854062231E-2</v>
      </c>
      <c r="W3190" s="78">
        <v>-4555</v>
      </c>
      <c r="X3190" s="78">
        <v>-2660</v>
      </c>
      <c r="Y3190" s="78">
        <v>-3831</v>
      </c>
      <c r="Z3190" s="78">
        <v>-1225</v>
      </c>
      <c r="AA3190" s="78">
        <v>107.15</v>
      </c>
      <c r="AB3190" s="78">
        <v>95.75</v>
      </c>
      <c r="AC3190" s="78">
        <v>39494</v>
      </c>
      <c r="AD3190" s="104">
        <v>5.3457999999999997</v>
      </c>
      <c r="AE3190" s="78">
        <v>8323</v>
      </c>
      <c r="AF3190" s="104">
        <v>0.20737</v>
      </c>
      <c r="AG3190" s="78">
        <v>-24188</v>
      </c>
      <c r="AH3190" s="104">
        <v>-3.4660899999999999</v>
      </c>
      <c r="AI3190" s="78">
        <v>23193</v>
      </c>
      <c r="AJ3190" s="104">
        <v>0.48898999999999998</v>
      </c>
      <c r="AK3190" s="78">
        <v>15000</v>
      </c>
      <c r="AL3190" s="78">
        <v>14000</v>
      </c>
      <c r="AM3190" s="8">
        <v>14700</v>
      </c>
      <c r="AN3190" s="78">
        <v>334</v>
      </c>
      <c r="AO3190" s="78">
        <v>15000</v>
      </c>
      <c r="AP3190" s="78">
        <v>13500</v>
      </c>
      <c r="AQ3190" s="78">
        <v>14700</v>
      </c>
      <c r="AR3190" s="78">
        <v>749</v>
      </c>
      <c r="AS3190" s="78">
        <v>15000</v>
      </c>
      <c r="AT3190" s="78">
        <v>14000</v>
      </c>
      <c r="AU3190" s="78">
        <v>14700</v>
      </c>
      <c r="AV3190" s="78">
        <v>334</v>
      </c>
      <c r="AW3190" s="77">
        <v>20.07</v>
      </c>
      <c r="AX3190" s="144">
        <f t="shared" si="344"/>
        <v>0.13</v>
      </c>
      <c r="AY3190" s="144">
        <f t="shared" si="345"/>
        <v>0.08</v>
      </c>
      <c r="AZ3190" s="144">
        <f t="shared" si="346"/>
        <v>0.2</v>
      </c>
      <c r="BA3190" s="54">
        <f t="shared" si="347"/>
        <v>23.016217479370781</v>
      </c>
      <c r="BB3190" s="54">
        <f t="shared" si="348"/>
        <v>18.745782520629213</v>
      </c>
    </row>
    <row r="3191" spans="1:54" x14ac:dyDescent="0.25">
      <c r="A3191" s="3">
        <v>44910</v>
      </c>
      <c r="B3191" s="77">
        <v>14734.13</v>
      </c>
      <c r="C3191" s="77">
        <v>1958.8500200000001</v>
      </c>
      <c r="D3191" s="77">
        <v>-11.724200000000002</v>
      </c>
      <c r="E3191" s="77">
        <f t="shared" si="343"/>
        <v>325.21130000000005</v>
      </c>
      <c r="F3191" s="77">
        <v>3.4887000000000001</v>
      </c>
      <c r="G3191" s="77">
        <v>-17.025199999999998</v>
      </c>
      <c r="H3191">
        <v>0</v>
      </c>
      <c r="I3191" s="78">
        <v>14708</v>
      </c>
      <c r="J3191">
        <v>202212</v>
      </c>
      <c r="K3191" s="78">
        <v>14708</v>
      </c>
      <c r="L3191" s="77">
        <f t="shared" si="342"/>
        <v>-26.1299999999992</v>
      </c>
      <c r="M3191" s="78">
        <v>5572</v>
      </c>
      <c r="N3191" s="78">
        <v>164.41134</v>
      </c>
      <c r="O3191" s="78">
        <v>4266</v>
      </c>
      <c r="P3191" s="78">
        <v>31.402819999999998</v>
      </c>
      <c r="Q3191" s="144">
        <v>6638.5</v>
      </c>
      <c r="R3191" s="78">
        <v>-3735</v>
      </c>
      <c r="S3191" s="78">
        <v>3407</v>
      </c>
      <c r="T3191" s="78">
        <v>7736</v>
      </c>
      <c r="U3191" s="78">
        <v>64268</v>
      </c>
      <c r="V3191" s="219">
        <v>-0.12037094666085765</v>
      </c>
      <c r="W3191" s="78">
        <v>-1630</v>
      </c>
      <c r="X3191" s="78">
        <v>-562</v>
      </c>
      <c r="Y3191" s="78">
        <v>-32</v>
      </c>
      <c r="Z3191" s="78">
        <v>3530</v>
      </c>
      <c r="AA3191" s="78">
        <v>92.04</v>
      </c>
      <c r="AB3191" s="78">
        <v>93.53</v>
      </c>
      <c r="AC3191" s="78">
        <v>38758</v>
      </c>
      <c r="AD3191" s="104">
        <v>5.1377100000000002</v>
      </c>
      <c r="AE3191" s="78">
        <v>7788</v>
      </c>
      <c r="AF3191" s="104">
        <v>0.19958000000000001</v>
      </c>
      <c r="AG3191" s="78">
        <v>-24088</v>
      </c>
      <c r="AH3191" s="104">
        <v>-3.3665799999999999</v>
      </c>
      <c r="AI3191" s="78">
        <v>27803</v>
      </c>
      <c r="AJ3191" s="104">
        <v>0.37930999999999998</v>
      </c>
      <c r="AK3191" s="78">
        <v>15000</v>
      </c>
      <c r="AL3191" s="78">
        <v>14000</v>
      </c>
      <c r="AM3191" s="8">
        <v>14700</v>
      </c>
      <c r="AN3191" s="78">
        <v>241</v>
      </c>
      <c r="AO3191" s="78">
        <v>15000</v>
      </c>
      <c r="AP3191" s="78">
        <v>13500</v>
      </c>
      <c r="AQ3191" s="78">
        <v>14700</v>
      </c>
      <c r="AR3191" s="78">
        <v>690</v>
      </c>
      <c r="AS3191" s="78">
        <v>15000</v>
      </c>
      <c r="AT3191" s="78">
        <v>14000</v>
      </c>
      <c r="AU3191" s="78">
        <v>14700</v>
      </c>
      <c r="AV3191" s="78">
        <v>241</v>
      </c>
      <c r="AW3191" s="77">
        <v>17.940000000000001</v>
      </c>
      <c r="AX3191" s="144">
        <f t="shared" si="344"/>
        <v>0</v>
      </c>
      <c r="AY3191" s="144">
        <f t="shared" si="345"/>
        <v>0</v>
      </c>
      <c r="AZ3191" s="144">
        <f t="shared" si="346"/>
        <v>0.1</v>
      </c>
      <c r="BA3191" s="54">
        <f t="shared" si="347"/>
        <v>23.136356224856669</v>
      </c>
      <c r="BB3191" s="54">
        <f t="shared" si="348"/>
        <v>18.232643775143323</v>
      </c>
    </row>
    <row r="3192" spans="1:54" x14ac:dyDescent="0.25">
      <c r="A3192" s="3">
        <v>44911</v>
      </c>
      <c r="B3192" s="77">
        <v>14528.55</v>
      </c>
      <c r="C3192" s="77">
        <v>3031.0275499999998</v>
      </c>
      <c r="D3192" s="77">
        <v>-156.33000000000001</v>
      </c>
      <c r="E3192" s="77">
        <f t="shared" si="343"/>
        <v>192.68570000000014</v>
      </c>
      <c r="F3192" s="77">
        <v>-0.16969999999999999</v>
      </c>
      <c r="G3192" s="77">
        <v>-64.085099999999997</v>
      </c>
      <c r="H3192">
        <v>0</v>
      </c>
      <c r="I3192" s="78">
        <v>14461</v>
      </c>
      <c r="J3192">
        <v>202212</v>
      </c>
      <c r="K3192" s="78">
        <v>14461</v>
      </c>
      <c r="L3192" s="77">
        <f t="shared" si="342"/>
        <v>-67.549999999999272</v>
      </c>
      <c r="M3192" s="78">
        <v>6757</v>
      </c>
      <c r="N3192" s="78">
        <v>195.6026</v>
      </c>
      <c r="O3192" s="78">
        <v>-4312</v>
      </c>
      <c r="P3192" s="78">
        <v>-31.144159999999999</v>
      </c>
      <c r="Q3192" s="144">
        <v>5679</v>
      </c>
      <c r="R3192" s="78">
        <v>-5453</v>
      </c>
      <c r="S3192" s="78">
        <v>4670</v>
      </c>
      <c r="T3192" s="78">
        <v>-1413</v>
      </c>
      <c r="U3192" s="78">
        <v>65183</v>
      </c>
      <c r="V3192" s="219">
        <v>2.1677431232069711E-2</v>
      </c>
      <c r="W3192" s="78">
        <v>-908</v>
      </c>
      <c r="X3192" s="78">
        <v>2259</v>
      </c>
      <c r="Y3192" s="78">
        <v>-536</v>
      </c>
      <c r="Z3192" s="78">
        <v>4475</v>
      </c>
      <c r="AA3192" s="78">
        <v>81.459999999999994</v>
      </c>
      <c r="AB3192" s="78">
        <v>88.62</v>
      </c>
      <c r="AC3192" s="78">
        <v>38639</v>
      </c>
      <c r="AD3192" s="104">
        <v>3.8210000000000002</v>
      </c>
      <c r="AE3192" s="78">
        <v>9001</v>
      </c>
      <c r="AF3192" s="104">
        <v>0.21501999999999999</v>
      </c>
      <c r="AG3192" s="78">
        <v>-27732</v>
      </c>
      <c r="AH3192" s="104">
        <v>-1.9576899999999999</v>
      </c>
      <c r="AI3192" s="78">
        <v>15686</v>
      </c>
      <c r="AJ3192" s="104">
        <v>0.51595999999999997</v>
      </c>
      <c r="AK3192" s="78">
        <v>15000</v>
      </c>
      <c r="AL3192" s="78">
        <v>14000</v>
      </c>
      <c r="AM3192" s="8">
        <v>14450</v>
      </c>
      <c r="AN3192" s="78">
        <v>218</v>
      </c>
      <c r="AO3192" s="78">
        <v>15000</v>
      </c>
      <c r="AP3192" s="78">
        <v>13500</v>
      </c>
      <c r="AQ3192" s="78">
        <v>14400</v>
      </c>
      <c r="AR3192" s="78">
        <v>707</v>
      </c>
      <c r="AS3192" s="78">
        <v>15000</v>
      </c>
      <c r="AT3192" s="78">
        <v>14000</v>
      </c>
      <c r="AU3192" s="78">
        <v>14450</v>
      </c>
      <c r="AV3192" s="78">
        <v>218</v>
      </c>
      <c r="AW3192" s="77">
        <v>18.46</v>
      </c>
      <c r="AX3192" s="144">
        <f t="shared" si="344"/>
        <v>0.03</v>
      </c>
      <c r="AY3192" s="144">
        <f t="shared" si="345"/>
        <v>0.02</v>
      </c>
      <c r="AZ3192" s="144">
        <f t="shared" si="346"/>
        <v>0.13</v>
      </c>
      <c r="BA3192" s="54">
        <f t="shared" si="347"/>
        <v>23.128652106683461</v>
      </c>
      <c r="BB3192" s="54">
        <f t="shared" si="348"/>
        <v>17.925347893316527</v>
      </c>
    </row>
    <row r="3193" spans="1:54" x14ac:dyDescent="0.25">
      <c r="A3193" s="3">
        <v>44914</v>
      </c>
      <c r="B3193" s="77">
        <v>14433.32</v>
      </c>
      <c r="C3193" s="77">
        <v>2101.7997599999999</v>
      </c>
      <c r="D3193" s="77">
        <v>-138.87440000000001</v>
      </c>
      <c r="E3193" s="77">
        <f t="shared" si="343"/>
        <v>71.522400000000118</v>
      </c>
      <c r="F3193" s="77">
        <v>-7.3336000000000006</v>
      </c>
      <c r="G3193" s="77">
        <v>-37.548000000000002</v>
      </c>
      <c r="H3193">
        <v>0</v>
      </c>
      <c r="I3193" s="78">
        <v>14404</v>
      </c>
      <c r="J3193">
        <v>202212</v>
      </c>
      <c r="K3193" s="78">
        <v>14404</v>
      </c>
      <c r="L3193" s="77">
        <f t="shared" si="342"/>
        <v>-29.319999999999709</v>
      </c>
      <c r="M3193" s="78">
        <v>10038</v>
      </c>
      <c r="N3193" s="78">
        <v>288.81452000000002</v>
      </c>
      <c r="O3193" s="78">
        <v>-1636</v>
      </c>
      <c r="P3193" s="78">
        <v>-11.746549999999999</v>
      </c>
      <c r="Q3193" s="144">
        <v>9629</v>
      </c>
      <c r="R3193" s="78">
        <v>-5936</v>
      </c>
      <c r="S3193" s="78">
        <v>4815</v>
      </c>
      <c r="T3193" s="78">
        <v>2797</v>
      </c>
      <c r="U3193" s="78">
        <v>65776</v>
      </c>
      <c r="V3193" s="219">
        <v>-4.2523108732668451E-2</v>
      </c>
      <c r="W3193" s="78">
        <v>-715</v>
      </c>
      <c r="X3193" s="78">
        <v>1812</v>
      </c>
      <c r="Y3193" s="78">
        <v>1587</v>
      </c>
      <c r="Z3193" s="78">
        <v>6249</v>
      </c>
      <c r="AA3193" s="78">
        <v>102.67</v>
      </c>
      <c r="AB3193" s="78">
        <v>85.45</v>
      </c>
      <c r="AC3193" s="78">
        <v>42008</v>
      </c>
      <c r="AD3193" s="104">
        <v>3.4857800000000001</v>
      </c>
      <c r="AE3193" s="78">
        <v>10377</v>
      </c>
      <c r="AF3193" s="104">
        <v>0.12895000000000001</v>
      </c>
      <c r="AG3193" s="78">
        <v>-29845</v>
      </c>
      <c r="AH3193" s="104">
        <v>-1.5714399999999999</v>
      </c>
      <c r="AI3193" s="78">
        <v>14795</v>
      </c>
      <c r="AJ3193" s="104">
        <v>0.53940999999999995</v>
      </c>
      <c r="AK3193" s="78">
        <v>15000</v>
      </c>
      <c r="AL3193" s="78">
        <v>14000</v>
      </c>
      <c r="AM3193" s="8">
        <v>14400</v>
      </c>
      <c r="AN3193" s="78">
        <v>159</v>
      </c>
      <c r="AO3193" s="78">
        <v>15000</v>
      </c>
      <c r="AP3193" s="78">
        <v>13500</v>
      </c>
      <c r="AQ3193" s="78">
        <v>14400</v>
      </c>
      <c r="AR3193" s="78">
        <v>666</v>
      </c>
      <c r="AS3193" s="78">
        <v>15000</v>
      </c>
      <c r="AT3193" s="78">
        <v>14000</v>
      </c>
      <c r="AU3193" s="78">
        <v>14400</v>
      </c>
      <c r="AV3193" s="78">
        <v>159</v>
      </c>
      <c r="AW3193" s="77">
        <v>17.11</v>
      </c>
      <c r="AX3193" s="144">
        <f t="shared" si="344"/>
        <v>0</v>
      </c>
      <c r="AY3193" s="144">
        <f t="shared" si="345"/>
        <v>0</v>
      </c>
      <c r="AZ3193" s="144">
        <f t="shared" si="346"/>
        <v>0.06</v>
      </c>
      <c r="BA3193" s="54">
        <f t="shared" si="347"/>
        <v>23.332942528991587</v>
      </c>
      <c r="BB3193" s="54">
        <f t="shared" si="348"/>
        <v>17.329057471008404</v>
      </c>
    </row>
    <row r="3194" spans="1:54" x14ac:dyDescent="0.25">
      <c r="A3194" s="3">
        <v>44915</v>
      </c>
      <c r="B3194" s="77">
        <v>14170.03</v>
      </c>
      <c r="C3194" s="77">
        <v>2674.16824</v>
      </c>
      <c r="D3194" s="77">
        <v>-107.6977</v>
      </c>
      <c r="E3194" s="77">
        <f t="shared" si="343"/>
        <v>-42.014099999999871</v>
      </c>
      <c r="F3194" s="77">
        <v>-4.5473999999999997</v>
      </c>
      <c r="G3194" s="77">
        <v>-66.625100000000003</v>
      </c>
      <c r="H3194">
        <v>0</v>
      </c>
      <c r="I3194" s="78">
        <v>14154</v>
      </c>
      <c r="J3194">
        <v>202212</v>
      </c>
      <c r="K3194" s="78">
        <v>14154</v>
      </c>
      <c r="L3194" s="77">
        <f t="shared" si="342"/>
        <v>-16.030000000000655</v>
      </c>
      <c r="M3194" s="78">
        <v>10730</v>
      </c>
      <c r="N3194" s="78">
        <v>303.22282000000001</v>
      </c>
      <c r="O3194" s="78">
        <v>-6421</v>
      </c>
      <c r="P3194" s="78">
        <v>-45.379899999999999</v>
      </c>
      <c r="Q3194" s="144">
        <v>9124.75</v>
      </c>
      <c r="R3194" s="78">
        <v>-7198</v>
      </c>
      <c r="S3194" s="78">
        <v>4937</v>
      </c>
      <c r="T3194" s="78">
        <v>-358</v>
      </c>
      <c r="U3194" s="78">
        <v>70674</v>
      </c>
      <c r="V3194" s="219">
        <v>5.0655120695022211E-3</v>
      </c>
      <c r="W3194" s="78">
        <v>-1496</v>
      </c>
      <c r="X3194" s="78">
        <v>-2588</v>
      </c>
      <c r="Y3194" s="78">
        <v>-526</v>
      </c>
      <c r="Z3194" s="78">
        <v>6778</v>
      </c>
      <c r="AA3194" s="78">
        <v>95.7</v>
      </c>
      <c r="AB3194" s="78">
        <v>74.540000000000006</v>
      </c>
      <c r="AC3194" s="78">
        <v>42639</v>
      </c>
      <c r="AD3194" s="104">
        <v>2.5846800000000001</v>
      </c>
      <c r="AE3194" s="78">
        <v>9529</v>
      </c>
      <c r="AF3194" s="104">
        <v>-0.23554</v>
      </c>
      <c r="AG3194" s="78">
        <v>-38774</v>
      </c>
      <c r="AH3194" s="104">
        <v>-0.88797999999999999</v>
      </c>
      <c r="AI3194" s="78">
        <v>16242</v>
      </c>
      <c r="AJ3194" s="104">
        <v>0.98199999999999998</v>
      </c>
      <c r="AK3194" s="78">
        <v>15000</v>
      </c>
      <c r="AL3194" s="78">
        <v>14000</v>
      </c>
      <c r="AM3194" s="8">
        <v>14150</v>
      </c>
      <c r="AN3194" s="78">
        <v>132</v>
      </c>
      <c r="AO3194" s="78">
        <v>15000</v>
      </c>
      <c r="AP3194" s="78">
        <v>13500</v>
      </c>
      <c r="AQ3194" s="78">
        <v>14100</v>
      </c>
      <c r="AR3194" s="78">
        <v>681</v>
      </c>
      <c r="AS3194" s="78">
        <v>15000</v>
      </c>
      <c r="AT3194" s="78">
        <v>14000</v>
      </c>
      <c r="AU3194" s="78">
        <v>14150</v>
      </c>
      <c r="AV3194" s="78">
        <v>132</v>
      </c>
      <c r="AW3194" s="77">
        <v>19.190000000000001</v>
      </c>
      <c r="AX3194" s="144">
        <f t="shared" si="344"/>
        <v>0.13</v>
      </c>
      <c r="AY3194" s="144">
        <f t="shared" si="345"/>
        <v>0.08</v>
      </c>
      <c r="AZ3194" s="144">
        <f t="shared" si="346"/>
        <v>0.16</v>
      </c>
      <c r="BA3194" s="54">
        <f t="shared" si="347"/>
        <v>23.338024321414736</v>
      </c>
      <c r="BB3194" s="54">
        <f t="shared" si="348"/>
        <v>17.267975678585273</v>
      </c>
    </row>
    <row r="3195" spans="1:54" x14ac:dyDescent="0.25">
      <c r="A3195" s="3">
        <v>44916</v>
      </c>
      <c r="B3195" s="77">
        <v>14234.4</v>
      </c>
      <c r="C3195" s="77">
        <v>2241.8028199999999</v>
      </c>
      <c r="D3195" s="77">
        <v>-28.6965</v>
      </c>
      <c r="E3195" s="77">
        <f t="shared" si="343"/>
        <v>-91.914799999999886</v>
      </c>
      <c r="F3195" s="77">
        <v>5.2728999999999999</v>
      </c>
      <c r="G3195" s="77">
        <v>-36.963899999999995</v>
      </c>
      <c r="H3195" t="s">
        <v>2117</v>
      </c>
      <c r="I3195" s="78">
        <v>14219</v>
      </c>
      <c r="J3195">
        <v>202301</v>
      </c>
      <c r="K3195" s="78">
        <v>14165</v>
      </c>
      <c r="L3195" s="77">
        <f t="shared" si="342"/>
        <v>-69.399999999999636</v>
      </c>
      <c r="M3195" s="78">
        <v>13631</v>
      </c>
      <c r="N3195" s="78">
        <v>386.28395</v>
      </c>
      <c r="O3195" s="78">
        <v>1031</v>
      </c>
      <c r="P3195" s="78">
        <v>7.3040200000000004</v>
      </c>
      <c r="Q3195" s="144">
        <v>13888.75</v>
      </c>
      <c r="R3195" s="78">
        <v>-7529</v>
      </c>
      <c r="S3195" s="78">
        <v>3920</v>
      </c>
      <c r="T3195" s="78">
        <v>5886</v>
      </c>
      <c r="U3195" s="78">
        <v>41246</v>
      </c>
      <c r="V3195" s="219">
        <v>-0.14270474712699413</v>
      </c>
      <c r="W3195" s="78">
        <v>-488</v>
      </c>
      <c r="X3195" s="78">
        <v>3028</v>
      </c>
      <c r="Y3195" s="78">
        <v>1683</v>
      </c>
      <c r="Z3195" s="78">
        <v>8990</v>
      </c>
      <c r="AA3195" s="78">
        <v>109.04</v>
      </c>
      <c r="AB3195" s="78">
        <v>92.76</v>
      </c>
      <c r="AC3195" s="78">
        <v>12479</v>
      </c>
      <c r="AD3195" s="104">
        <v>2.38504</v>
      </c>
      <c r="AE3195" s="78">
        <v>3061</v>
      </c>
      <c r="AF3195" s="104">
        <v>6.5519999999999995E-2</v>
      </c>
      <c r="AG3195" s="78">
        <v>-5611</v>
      </c>
      <c r="AH3195" s="104">
        <v>-0.71582999999999997</v>
      </c>
      <c r="AI3195" s="78">
        <v>372</v>
      </c>
      <c r="AJ3195" s="104">
        <v>0.13958000000000001</v>
      </c>
      <c r="AK3195" s="78">
        <v>15000</v>
      </c>
      <c r="AL3195" s="78">
        <v>13500</v>
      </c>
      <c r="AM3195" s="8">
        <v>14200</v>
      </c>
      <c r="AN3195" s="78">
        <v>619</v>
      </c>
      <c r="AO3195" s="78">
        <v>16000</v>
      </c>
      <c r="AP3195" s="78">
        <v>12800</v>
      </c>
      <c r="AQ3195" s="78">
        <v>14100</v>
      </c>
      <c r="AR3195" s="78">
        <v>803</v>
      </c>
      <c r="AS3195" s="78">
        <v>14600</v>
      </c>
      <c r="AT3195" s="78">
        <v>14000</v>
      </c>
      <c r="AU3195" s="78">
        <v>14200</v>
      </c>
      <c r="AV3195" s="78">
        <v>269</v>
      </c>
      <c r="AW3195" s="77">
        <v>16.91</v>
      </c>
      <c r="AX3195" s="144">
        <f t="shared" si="344"/>
        <v>0</v>
      </c>
      <c r="AY3195" s="144">
        <f t="shared" si="345"/>
        <v>0</v>
      </c>
      <c r="AZ3195" s="144">
        <f t="shared" si="346"/>
        <v>0.06</v>
      </c>
      <c r="BA3195" s="54">
        <f t="shared" si="347"/>
        <v>23.545659846035065</v>
      </c>
      <c r="BB3195" s="54">
        <f t="shared" si="348"/>
        <v>16.761340153964937</v>
      </c>
    </row>
    <row r="3196" spans="1:54" x14ac:dyDescent="0.25">
      <c r="A3196" s="3">
        <v>44917</v>
      </c>
      <c r="B3196" s="77">
        <v>14442.94</v>
      </c>
      <c r="C3196" s="77">
        <v>2143.5264299999999</v>
      </c>
      <c r="D3196" s="77">
        <v>93.498799999999989</v>
      </c>
      <c r="E3196" s="77">
        <f t="shared" si="343"/>
        <v>-231.43329999999995</v>
      </c>
      <c r="F3196" s="77">
        <v>5.9161000000000001</v>
      </c>
      <c r="G3196" s="77">
        <v>-4.3616000000000001</v>
      </c>
      <c r="H3196">
        <v>0</v>
      </c>
      <c r="I3196" s="78">
        <v>14377</v>
      </c>
      <c r="J3196">
        <v>202301</v>
      </c>
      <c r="K3196" s="78">
        <v>14377</v>
      </c>
      <c r="L3196" s="77">
        <f t="shared" si="342"/>
        <v>-65.940000000000509</v>
      </c>
      <c r="M3196" s="78">
        <v>15294</v>
      </c>
      <c r="N3196" s="78">
        <v>439.74016</v>
      </c>
      <c r="O3196" s="78">
        <v>8714</v>
      </c>
      <c r="P3196" s="78">
        <v>62.626600000000003</v>
      </c>
      <c r="Q3196" s="144">
        <v>17472.5</v>
      </c>
      <c r="R3196" s="78">
        <v>-7247</v>
      </c>
      <c r="S3196" s="78">
        <v>4726</v>
      </c>
      <c r="T3196" s="78">
        <v>15204</v>
      </c>
      <c r="U3196" s="78">
        <v>55062</v>
      </c>
      <c r="V3196" s="219">
        <v>-0.27612509534706331</v>
      </c>
      <c r="W3196" s="78">
        <v>928</v>
      </c>
      <c r="X3196" s="78">
        <v>7104</v>
      </c>
      <c r="Y3196" s="78">
        <v>3038</v>
      </c>
      <c r="Z3196" s="78">
        <v>8451</v>
      </c>
      <c r="AA3196" s="78">
        <v>102.81</v>
      </c>
      <c r="AB3196" s="78">
        <v>103.35</v>
      </c>
      <c r="AC3196" s="78">
        <v>11745</v>
      </c>
      <c r="AD3196" s="104">
        <v>2.7311399999999999</v>
      </c>
      <c r="AE3196" s="78">
        <v>2627</v>
      </c>
      <c r="AF3196" s="104">
        <v>-2.2259999999999999E-2</v>
      </c>
      <c r="AG3196" s="78">
        <v>-666</v>
      </c>
      <c r="AH3196" s="104">
        <v>-1.4604999999999999</v>
      </c>
      <c r="AI3196" s="78">
        <v>-188</v>
      </c>
      <c r="AJ3196" s="104">
        <v>0.43586000000000003</v>
      </c>
      <c r="AK3196" s="78">
        <v>15000</v>
      </c>
      <c r="AL3196" s="78">
        <v>13500</v>
      </c>
      <c r="AM3196" s="8">
        <v>14400</v>
      </c>
      <c r="AN3196" s="78">
        <v>588</v>
      </c>
      <c r="AO3196" s="78">
        <v>16000</v>
      </c>
      <c r="AP3196" s="78">
        <v>12800</v>
      </c>
      <c r="AQ3196" s="78">
        <v>14300</v>
      </c>
      <c r="AR3196" s="78">
        <v>754</v>
      </c>
      <c r="AS3196" s="78">
        <v>14600</v>
      </c>
      <c r="AT3196" s="78">
        <v>14000</v>
      </c>
      <c r="AU3196" s="78">
        <v>14400</v>
      </c>
      <c r="AV3196" s="78">
        <v>220</v>
      </c>
      <c r="AW3196" s="77">
        <v>15.88</v>
      </c>
      <c r="AX3196" s="144">
        <f t="shared" si="344"/>
        <v>0</v>
      </c>
      <c r="AY3196" s="144">
        <f t="shared" si="345"/>
        <v>0</v>
      </c>
      <c r="AZ3196" s="144">
        <f t="shared" si="346"/>
        <v>0</v>
      </c>
      <c r="BA3196" s="54">
        <f t="shared" si="347"/>
        <v>23.865756739019417</v>
      </c>
      <c r="BB3196" s="54">
        <f t="shared" si="348"/>
        <v>16.139243260980585</v>
      </c>
    </row>
    <row r="3197" spans="1:54" x14ac:dyDescent="0.25">
      <c r="A3197" s="3">
        <v>44918</v>
      </c>
      <c r="B3197" s="77">
        <v>14271.63</v>
      </c>
      <c r="C3197" s="77">
        <v>1526.1085599999999</v>
      </c>
      <c r="D3197" s="77">
        <v>-132.43200000000002</v>
      </c>
      <c r="E3197" s="77">
        <f t="shared" si="343"/>
        <v>-363.06899999999996</v>
      </c>
      <c r="F3197" s="77">
        <v>28.0639</v>
      </c>
      <c r="G3197" s="77">
        <v>-21.4786</v>
      </c>
      <c r="H3197">
        <v>0</v>
      </c>
      <c r="I3197" s="78">
        <v>14190</v>
      </c>
      <c r="J3197">
        <v>202301</v>
      </c>
      <c r="K3197" s="78">
        <v>14190</v>
      </c>
      <c r="L3197" s="77">
        <f t="shared" si="342"/>
        <v>-81.6299999999992</v>
      </c>
      <c r="M3197" s="78">
        <v>13427</v>
      </c>
      <c r="N3197" s="78">
        <v>381.08159000000001</v>
      </c>
      <c r="O3197" s="78">
        <v>-2311</v>
      </c>
      <c r="P3197" s="78">
        <v>-16.39603</v>
      </c>
      <c r="Q3197" s="144">
        <v>12849.25</v>
      </c>
      <c r="R3197" s="78">
        <v>-8210</v>
      </c>
      <c r="S3197" s="78">
        <v>5467</v>
      </c>
      <c r="T3197" s="78">
        <v>4222</v>
      </c>
      <c r="U3197" s="78">
        <v>50861</v>
      </c>
      <c r="V3197" s="219">
        <v>-8.3010558188002598E-2</v>
      </c>
      <c r="W3197" s="78">
        <v>72</v>
      </c>
      <c r="X3197" s="78">
        <v>3475</v>
      </c>
      <c r="Y3197" s="78">
        <v>1357</v>
      </c>
      <c r="Z3197" s="78">
        <v>6238</v>
      </c>
      <c r="AA3197" s="78">
        <v>95.18</v>
      </c>
      <c r="AB3197" s="78">
        <v>89.24</v>
      </c>
      <c r="AC3197" s="78">
        <v>10257</v>
      </c>
      <c r="AD3197" s="104">
        <v>2.3695900000000001</v>
      </c>
      <c r="AE3197" s="78">
        <v>2709</v>
      </c>
      <c r="AF3197" s="104">
        <v>-5.525E-2</v>
      </c>
      <c r="AG3197" s="78">
        <v>-2936</v>
      </c>
      <c r="AH3197" s="104">
        <v>-1.1610100000000001</v>
      </c>
      <c r="AI3197" s="78">
        <v>10107</v>
      </c>
      <c r="AJ3197" s="104">
        <v>0.43179000000000001</v>
      </c>
      <c r="AK3197" s="78">
        <v>15000</v>
      </c>
      <c r="AL3197" s="78">
        <v>13500</v>
      </c>
      <c r="AM3197" s="8">
        <v>14200</v>
      </c>
      <c r="AN3197" s="78">
        <v>598</v>
      </c>
      <c r="AO3197" s="78">
        <v>16000</v>
      </c>
      <c r="AP3197" s="78">
        <v>12800</v>
      </c>
      <c r="AQ3197" s="78">
        <v>14200</v>
      </c>
      <c r="AR3197" s="78">
        <v>768</v>
      </c>
      <c r="AS3197" s="78">
        <v>14500</v>
      </c>
      <c r="AT3197" s="78">
        <v>14000</v>
      </c>
      <c r="AU3197" s="78">
        <v>14200</v>
      </c>
      <c r="AV3197" s="78">
        <v>206</v>
      </c>
      <c r="AW3197" s="77">
        <v>16.059999999999999</v>
      </c>
      <c r="AX3197" s="144">
        <f t="shared" si="344"/>
        <v>0.03</v>
      </c>
      <c r="AY3197" s="144">
        <f t="shared" si="345"/>
        <v>0.02</v>
      </c>
      <c r="AZ3197" s="144">
        <f t="shared" si="346"/>
        <v>0.01</v>
      </c>
      <c r="BA3197" s="54">
        <f t="shared" si="347"/>
        <v>24.07763994702659</v>
      </c>
      <c r="BB3197" s="54">
        <f t="shared" si="348"/>
        <v>15.590360052973409</v>
      </c>
    </row>
    <row r="3198" spans="1:54" x14ac:dyDescent="0.25">
      <c r="A3198" s="3">
        <v>44921</v>
      </c>
      <c r="B3198" s="77">
        <v>14285.13</v>
      </c>
      <c r="C3198" s="77">
        <v>1135.09674</v>
      </c>
      <c r="D3198" s="77">
        <v>-40.195799999999998</v>
      </c>
      <c r="E3198" s="77">
        <f t="shared" si="343"/>
        <v>-295.46409999999997</v>
      </c>
      <c r="F3198" s="77">
        <v>5.9502999999999995</v>
      </c>
      <c r="G3198" s="77">
        <v>-16.2547</v>
      </c>
      <c r="H3198">
        <v>0</v>
      </c>
      <c r="I3198" s="78">
        <v>14245</v>
      </c>
      <c r="J3198">
        <v>202301</v>
      </c>
      <c r="K3198" s="78">
        <v>14245</v>
      </c>
      <c r="L3198" s="77">
        <f t="shared" si="342"/>
        <v>-40.1299999999992</v>
      </c>
      <c r="M3198" s="78">
        <v>14572</v>
      </c>
      <c r="N3198" s="78">
        <v>415.16343000000001</v>
      </c>
      <c r="O3198" s="78">
        <v>658</v>
      </c>
      <c r="P3198" s="78">
        <v>4.68886</v>
      </c>
      <c r="Q3198" s="144">
        <v>14736.5</v>
      </c>
      <c r="R3198" s="78">
        <v>-8384</v>
      </c>
      <c r="S3198" s="78">
        <v>5518</v>
      </c>
      <c r="T3198" s="78">
        <v>7395</v>
      </c>
      <c r="U3198" s="78">
        <v>50510</v>
      </c>
      <c r="V3198" s="219">
        <v>-0.14640665214808948</v>
      </c>
      <c r="W3198" s="78">
        <v>1243</v>
      </c>
      <c r="X3198" s="78">
        <v>7459</v>
      </c>
      <c r="Y3198" s="78">
        <v>2783</v>
      </c>
      <c r="Z3198" s="78">
        <v>7962</v>
      </c>
      <c r="AA3198" s="78">
        <v>108.36</v>
      </c>
      <c r="AB3198" s="78">
        <v>94.5</v>
      </c>
      <c r="AC3198" s="78">
        <v>10190</v>
      </c>
      <c r="AD3198" s="104">
        <v>2.4218299999999999</v>
      </c>
      <c r="AE3198" s="78">
        <v>3124</v>
      </c>
      <c r="AF3198" s="104">
        <v>-3.0530000000000002E-2</v>
      </c>
      <c r="AG3198" s="78">
        <v>787</v>
      </c>
      <c r="AH3198" s="104">
        <v>-1.1733899999999999</v>
      </c>
      <c r="AI3198" s="78">
        <v>9330</v>
      </c>
      <c r="AJ3198" s="104">
        <v>0.52112999999999998</v>
      </c>
      <c r="AK3198" s="78">
        <v>15000</v>
      </c>
      <c r="AL3198" s="78">
        <v>13500</v>
      </c>
      <c r="AM3198" s="8">
        <v>14200</v>
      </c>
      <c r="AN3198" s="78">
        <v>562</v>
      </c>
      <c r="AO3198" s="78">
        <v>15000</v>
      </c>
      <c r="AP3198" s="78">
        <v>12800</v>
      </c>
      <c r="AQ3198" s="78">
        <v>14200</v>
      </c>
      <c r="AR3198" s="78">
        <v>738</v>
      </c>
      <c r="AS3198" s="78">
        <v>14500</v>
      </c>
      <c r="AT3198" s="78">
        <v>14000</v>
      </c>
      <c r="AU3198" s="78">
        <v>14250</v>
      </c>
      <c r="AV3198" s="78">
        <v>138</v>
      </c>
      <c r="AW3198" s="77">
        <v>15.65</v>
      </c>
      <c r="AX3198" s="144">
        <f t="shared" si="344"/>
        <v>0</v>
      </c>
      <c r="AY3198" s="144">
        <f t="shared" si="345"/>
        <v>0</v>
      </c>
      <c r="AZ3198" s="144">
        <f t="shared" si="346"/>
        <v>0</v>
      </c>
      <c r="BA3198" s="54">
        <f t="shared" si="347"/>
        <v>24.169769850519209</v>
      </c>
      <c r="BB3198" s="54">
        <f t="shared" si="348"/>
        <v>14.971230149480787</v>
      </c>
    </row>
    <row r="3199" spans="1:54" x14ac:dyDescent="0.25">
      <c r="A3199" s="3">
        <v>44922</v>
      </c>
      <c r="B3199" s="77">
        <v>14328.43</v>
      </c>
      <c r="C3199" s="77">
        <v>1263.79645</v>
      </c>
      <c r="D3199" s="77">
        <v>36.7376</v>
      </c>
      <c r="E3199" s="77">
        <f t="shared" si="343"/>
        <v>-342.19940000000008</v>
      </c>
      <c r="F3199" s="77">
        <v>11.746300000000002</v>
      </c>
      <c r="G3199" s="77">
        <v>-4.6448</v>
      </c>
      <c r="H3199">
        <v>0</v>
      </c>
      <c r="I3199" s="78">
        <v>14303</v>
      </c>
      <c r="J3199">
        <v>202301</v>
      </c>
      <c r="K3199" s="78">
        <v>14303</v>
      </c>
      <c r="L3199" s="77">
        <f t="shared" si="342"/>
        <v>-25.430000000000291</v>
      </c>
      <c r="M3199" s="78">
        <v>14699</v>
      </c>
      <c r="N3199" s="78">
        <v>420.60955000000001</v>
      </c>
      <c r="O3199" s="78">
        <v>779</v>
      </c>
      <c r="P3199" s="78">
        <v>5.57491</v>
      </c>
      <c r="Q3199" s="144">
        <v>14893.75</v>
      </c>
      <c r="R3199" s="78">
        <v>-7943</v>
      </c>
      <c r="S3199" s="78">
        <v>5390</v>
      </c>
      <c r="T3199" s="78">
        <v>6009</v>
      </c>
      <c r="U3199" s="78">
        <v>53215</v>
      </c>
      <c r="V3199" s="219">
        <v>-0.11291928967396411</v>
      </c>
      <c r="W3199" s="78">
        <v>3516</v>
      </c>
      <c r="X3199" s="78">
        <v>9732</v>
      </c>
      <c r="Y3199" s="78">
        <v>4196</v>
      </c>
      <c r="Z3199" s="78">
        <v>11371</v>
      </c>
      <c r="AA3199" s="78">
        <v>111.82</v>
      </c>
      <c r="AB3199" s="78">
        <v>102.09</v>
      </c>
      <c r="AC3199" s="78">
        <v>10876</v>
      </c>
      <c r="AD3199" s="104">
        <v>2.5617700000000001</v>
      </c>
      <c r="AE3199" s="78">
        <v>2363</v>
      </c>
      <c r="AF3199" s="104">
        <v>-7.7799999999999994E-2</v>
      </c>
      <c r="AG3199" s="78">
        <v>4192</v>
      </c>
      <c r="AH3199" s="104">
        <v>-0.96382000000000001</v>
      </c>
      <c r="AI3199" s="78">
        <v>8671</v>
      </c>
      <c r="AJ3199" s="104">
        <v>0.79959999999999998</v>
      </c>
      <c r="AK3199" s="78">
        <v>15000</v>
      </c>
      <c r="AL3199" s="78">
        <v>13500</v>
      </c>
      <c r="AM3199" s="8">
        <v>14300</v>
      </c>
      <c r="AN3199" s="78">
        <v>545</v>
      </c>
      <c r="AO3199" s="78">
        <v>15000</v>
      </c>
      <c r="AP3199" s="78">
        <v>12800</v>
      </c>
      <c r="AQ3199" s="78">
        <v>14300</v>
      </c>
      <c r="AR3199" s="78">
        <v>724</v>
      </c>
      <c r="AS3199" s="78">
        <v>14500</v>
      </c>
      <c r="AT3199" s="78">
        <v>14100</v>
      </c>
      <c r="AU3199" s="78">
        <v>14350</v>
      </c>
      <c r="AV3199" s="78">
        <v>94</v>
      </c>
      <c r="AW3199" s="77">
        <v>15.77</v>
      </c>
      <c r="AX3199" s="144">
        <f t="shared" si="344"/>
        <v>0.03</v>
      </c>
      <c r="AY3199" s="144">
        <f t="shared" si="345"/>
        <v>0.02</v>
      </c>
      <c r="AZ3199" s="144">
        <f t="shared" si="346"/>
        <v>0.01</v>
      </c>
      <c r="BA3199" s="54">
        <f t="shared" si="347"/>
        <v>24.16985658916159</v>
      </c>
      <c r="BB3199" s="54">
        <f t="shared" si="348"/>
        <v>14.46114341083841</v>
      </c>
    </row>
    <row r="3200" spans="1:54" x14ac:dyDescent="0.25">
      <c r="A3200" s="3">
        <v>44923</v>
      </c>
      <c r="B3200" s="77">
        <v>14173.1</v>
      </c>
      <c r="C3200" s="77">
        <v>1659.8457100000001</v>
      </c>
      <c r="D3200" s="77">
        <v>-110.854</v>
      </c>
      <c r="E3200" s="77">
        <f t="shared" si="343"/>
        <v>-655.20920000000001</v>
      </c>
      <c r="F3200" s="77">
        <v>2.3780999999999999</v>
      </c>
      <c r="G3200" s="77">
        <v>-48.372900000000001</v>
      </c>
      <c r="H3200" t="s">
        <v>2118</v>
      </c>
      <c r="I3200" s="78">
        <v>14110</v>
      </c>
      <c r="J3200">
        <v>202301</v>
      </c>
      <c r="K3200" s="78">
        <v>14110</v>
      </c>
      <c r="L3200" s="77">
        <f t="shared" si="342"/>
        <v>-63.100000000000364</v>
      </c>
      <c r="M3200" s="78">
        <v>14158</v>
      </c>
      <c r="N3200" s="78">
        <v>399.65242999999998</v>
      </c>
      <c r="O3200" s="78">
        <v>-6000</v>
      </c>
      <c r="P3200" s="78">
        <v>-42.327129999999997</v>
      </c>
      <c r="Q3200" s="144">
        <v>12658</v>
      </c>
      <c r="R3200" s="78">
        <v>-9020</v>
      </c>
      <c r="S3200" s="78">
        <v>6265</v>
      </c>
      <c r="T3200" s="78">
        <v>-1998</v>
      </c>
      <c r="U3200" s="78">
        <v>55905</v>
      </c>
      <c r="V3200" s="219">
        <v>3.5739200429299706E-2</v>
      </c>
      <c r="W3200" s="78">
        <v>2084</v>
      </c>
      <c r="X3200" s="78">
        <v>8720</v>
      </c>
      <c r="Y3200" s="78">
        <v>3025</v>
      </c>
      <c r="Z3200" s="78">
        <v>10799</v>
      </c>
      <c r="AA3200" s="78">
        <v>92.56</v>
      </c>
      <c r="AB3200" s="78">
        <v>86.37</v>
      </c>
      <c r="AC3200" s="78">
        <v>9684</v>
      </c>
      <c r="AD3200" s="104">
        <v>2.24282</v>
      </c>
      <c r="AE3200" s="78">
        <v>659</v>
      </c>
      <c r="AF3200" s="104">
        <v>-0.22689000000000001</v>
      </c>
      <c r="AG3200" s="78">
        <v>5741</v>
      </c>
      <c r="AH3200" s="104">
        <v>-0.87243999999999999</v>
      </c>
      <c r="AI3200" s="78">
        <v>11918</v>
      </c>
      <c r="AJ3200" s="104">
        <v>0.82247999999999999</v>
      </c>
      <c r="AK3200" s="78">
        <v>15000</v>
      </c>
      <c r="AL3200" s="78">
        <v>13500</v>
      </c>
      <c r="AM3200" s="8">
        <v>14100</v>
      </c>
      <c r="AN3200" s="78">
        <v>561</v>
      </c>
      <c r="AO3200" s="78">
        <v>15000</v>
      </c>
      <c r="AP3200" s="78">
        <v>12800</v>
      </c>
      <c r="AQ3200" s="78">
        <v>14100</v>
      </c>
      <c r="AR3200" s="78">
        <v>730</v>
      </c>
      <c r="AS3200" s="78">
        <v>14800</v>
      </c>
      <c r="AT3200" s="78">
        <v>13900</v>
      </c>
      <c r="AU3200" s="78">
        <v>14150</v>
      </c>
      <c r="AV3200" s="78">
        <v>255</v>
      </c>
      <c r="AW3200" s="77">
        <v>17.02</v>
      </c>
      <c r="AX3200" s="144">
        <f t="shared" si="344"/>
        <v>0.17</v>
      </c>
      <c r="AY3200" s="144">
        <f t="shared" si="345"/>
        <v>0.1</v>
      </c>
      <c r="AZ3200" s="144">
        <f t="shared" si="346"/>
        <v>0.11</v>
      </c>
      <c r="BA3200" s="54">
        <f t="shared" si="347"/>
        <v>24.090685539619916</v>
      </c>
      <c r="BB3200" s="54">
        <f t="shared" si="348"/>
        <v>14.21631446038008</v>
      </c>
    </row>
    <row r="3201" spans="1:54" x14ac:dyDescent="0.25">
      <c r="A3201" s="3">
        <v>44924</v>
      </c>
      <c r="B3201" s="77">
        <v>14085.02</v>
      </c>
      <c r="C3201" s="77">
        <v>1443.9815000000001</v>
      </c>
      <c r="D3201" s="77">
        <v>-122.4817</v>
      </c>
      <c r="E3201" s="77">
        <f t="shared" si="343"/>
        <v>-928.96180000000004</v>
      </c>
      <c r="F3201" s="77">
        <v>13.316700000000001</v>
      </c>
      <c r="G3201" s="77">
        <v>-3.0343999999999998</v>
      </c>
      <c r="H3201">
        <v>0</v>
      </c>
      <c r="I3201" s="78">
        <v>14032</v>
      </c>
      <c r="J3201">
        <v>202301</v>
      </c>
      <c r="K3201" s="78">
        <v>14032</v>
      </c>
      <c r="L3201" s="77">
        <f t="shared" si="342"/>
        <v>-53.020000000000437</v>
      </c>
      <c r="M3201" s="78">
        <v>14182</v>
      </c>
      <c r="N3201" s="78">
        <v>398.11869000000002</v>
      </c>
      <c r="O3201" s="78">
        <v>-5245</v>
      </c>
      <c r="P3201" s="78">
        <v>-36.796599999999998</v>
      </c>
      <c r="Q3201" s="144">
        <v>12870.75</v>
      </c>
      <c r="R3201" s="78">
        <v>-10036</v>
      </c>
      <c r="S3201" s="78">
        <v>6411</v>
      </c>
      <c r="T3201" s="78">
        <v>-356</v>
      </c>
      <c r="U3201" s="78">
        <v>53797</v>
      </c>
      <c r="V3201" s="219">
        <v>6.6174693756157407E-3</v>
      </c>
      <c r="W3201" s="78">
        <v>-1188</v>
      </c>
      <c r="X3201" s="78">
        <v>5541</v>
      </c>
      <c r="Y3201" s="78">
        <v>616</v>
      </c>
      <c r="Z3201" s="78">
        <v>6850</v>
      </c>
      <c r="AA3201" s="78">
        <v>99.37</v>
      </c>
      <c r="AB3201" s="78">
        <v>90.58</v>
      </c>
      <c r="AC3201" s="78">
        <v>11995</v>
      </c>
      <c r="AD3201" s="104">
        <v>2.2826200000000001</v>
      </c>
      <c r="AE3201" s="78">
        <v>-143</v>
      </c>
      <c r="AF3201" s="104">
        <v>-0.37542999999999999</v>
      </c>
      <c r="AG3201" s="78">
        <v>7986</v>
      </c>
      <c r="AH3201" s="104">
        <v>-0.56401999999999997</v>
      </c>
      <c r="AI3201" s="78">
        <v>14066</v>
      </c>
      <c r="AJ3201" s="104">
        <v>0.88319999999999999</v>
      </c>
      <c r="AK3201" s="78">
        <v>15000</v>
      </c>
      <c r="AL3201" s="78">
        <v>13500</v>
      </c>
      <c r="AM3201" s="8">
        <v>14000</v>
      </c>
      <c r="AN3201" s="78">
        <v>552</v>
      </c>
      <c r="AO3201" s="78">
        <v>15000</v>
      </c>
      <c r="AP3201" s="78">
        <v>12800</v>
      </c>
      <c r="AQ3201" s="78">
        <v>14000</v>
      </c>
      <c r="AR3201" s="78">
        <v>721</v>
      </c>
      <c r="AS3201" s="78">
        <v>14400</v>
      </c>
      <c r="AT3201" s="78">
        <v>13900</v>
      </c>
      <c r="AU3201" s="78">
        <v>14050</v>
      </c>
      <c r="AV3201" s="78">
        <v>228</v>
      </c>
      <c r="AW3201" s="77">
        <v>17.13</v>
      </c>
      <c r="AX3201" s="144">
        <f t="shared" si="344"/>
        <v>0.24</v>
      </c>
      <c r="AY3201" s="144">
        <f t="shared" si="345"/>
        <v>0.14000000000000001</v>
      </c>
      <c r="AZ3201" s="144">
        <f t="shared" si="346"/>
        <v>0.13</v>
      </c>
      <c r="BA3201" s="54">
        <f t="shared" si="347"/>
        <v>23.928635485170723</v>
      </c>
      <c r="BB3201" s="54">
        <f t="shared" si="348"/>
        <v>14.01636451482927</v>
      </c>
    </row>
    <row r="3202" spans="1:54" x14ac:dyDescent="0.25">
      <c r="A3202" s="3">
        <v>44925</v>
      </c>
      <c r="B3202" s="77">
        <v>14137.69</v>
      </c>
      <c r="C3202" s="77">
        <v>1374.52072</v>
      </c>
      <c r="D3202" s="77">
        <v>-1.4162000000000001</v>
      </c>
      <c r="E3202" s="77">
        <f t="shared" si="343"/>
        <v>-929.86660000000018</v>
      </c>
      <c r="F3202" s="77">
        <v>12.066700000000001</v>
      </c>
      <c r="G3202" s="77">
        <v>8.2794000000000008</v>
      </c>
      <c r="H3202">
        <v>0</v>
      </c>
      <c r="I3202" s="78">
        <v>14134</v>
      </c>
      <c r="J3202">
        <v>202301</v>
      </c>
      <c r="K3202" s="78">
        <v>14134</v>
      </c>
      <c r="L3202" s="77">
        <f t="shared" si="342"/>
        <v>-3.6900000000005093</v>
      </c>
      <c r="M3202" s="78">
        <v>19221</v>
      </c>
      <c r="N3202" s="78">
        <v>543.45057999999995</v>
      </c>
      <c r="O3202" s="78">
        <v>4337</v>
      </c>
      <c r="P3202" s="78">
        <v>30.656780000000001</v>
      </c>
      <c r="Q3202" s="144">
        <v>20305.25</v>
      </c>
      <c r="R3202" s="78">
        <v>-10214</v>
      </c>
      <c r="S3202" s="78">
        <v>5780</v>
      </c>
      <c r="T3202" s="78">
        <v>9073</v>
      </c>
      <c r="U3202" s="78">
        <v>53212</v>
      </c>
      <c r="V3202" s="219">
        <v>-0.17050665263474404</v>
      </c>
      <c r="W3202" s="78">
        <v>2666</v>
      </c>
      <c r="X3202" s="78">
        <v>9395</v>
      </c>
      <c r="Y3202" s="78">
        <v>3914</v>
      </c>
      <c r="Z3202" s="78">
        <v>10118</v>
      </c>
      <c r="AA3202" s="78">
        <v>110.47</v>
      </c>
      <c r="AB3202" s="78">
        <v>99.78</v>
      </c>
      <c r="AC3202" s="78">
        <v>12725</v>
      </c>
      <c r="AD3202" s="104">
        <v>2.47912</v>
      </c>
      <c r="AE3202" s="78">
        <v>-194</v>
      </c>
      <c r="AF3202" s="104">
        <v>-0.23536000000000001</v>
      </c>
      <c r="AG3202" s="78">
        <v>14425</v>
      </c>
      <c r="AH3202" s="104">
        <v>-0.49149999999999999</v>
      </c>
      <c r="AI3202" s="78">
        <v>6193</v>
      </c>
      <c r="AJ3202" s="104">
        <v>0.49204999999999999</v>
      </c>
      <c r="AK3202" s="78">
        <v>15000</v>
      </c>
      <c r="AL3202" s="78">
        <v>13500</v>
      </c>
      <c r="AM3202" s="8">
        <v>14100</v>
      </c>
      <c r="AN3202" s="78">
        <v>525</v>
      </c>
      <c r="AO3202" s="78">
        <v>15000</v>
      </c>
      <c r="AP3202" s="78">
        <v>12800</v>
      </c>
      <c r="AQ3202" s="78">
        <v>14100</v>
      </c>
      <c r="AR3202" s="78">
        <v>708</v>
      </c>
      <c r="AS3202" s="78">
        <v>14400</v>
      </c>
      <c r="AT3202" s="78">
        <v>13900</v>
      </c>
      <c r="AU3202" s="78">
        <v>14150</v>
      </c>
      <c r="AV3202" s="78">
        <v>183</v>
      </c>
      <c r="AW3202" s="77">
        <v>16.420000000000002</v>
      </c>
      <c r="AX3202" s="144">
        <f t="shared" si="344"/>
        <v>0.13</v>
      </c>
      <c r="AY3202" s="144">
        <f t="shared" si="345"/>
        <v>0.08</v>
      </c>
      <c r="AZ3202" s="144">
        <f t="shared" si="346"/>
        <v>0.06</v>
      </c>
      <c r="BA3202" s="54">
        <f t="shared" si="347"/>
        <v>23.815454650302804</v>
      </c>
      <c r="BB3202" s="54">
        <f t="shared" si="348"/>
        <v>13.738545349697192</v>
      </c>
    </row>
    <row r="3203" spans="1:54" x14ac:dyDescent="0.25">
      <c r="A3203" s="3">
        <v>44929</v>
      </c>
      <c r="B3203" s="77">
        <v>14224.12</v>
      </c>
      <c r="C3203" s="77">
        <v>1513.13915</v>
      </c>
      <c r="D3203" s="77">
        <v>3.9499</v>
      </c>
      <c r="E3203" s="77">
        <f t="shared" si="343"/>
        <v>-933.76440000000025</v>
      </c>
      <c r="F3203" s="77">
        <v>13.8706</v>
      </c>
      <c r="G3203" s="77">
        <v>9.1837</v>
      </c>
      <c r="H3203">
        <v>0</v>
      </c>
      <c r="I3203" s="78">
        <v>14230</v>
      </c>
      <c r="J3203">
        <v>202301</v>
      </c>
      <c r="K3203" s="78">
        <v>14230</v>
      </c>
      <c r="L3203" s="77">
        <f t="shared" ref="L3203:L3266" si="349">K3203-B3203</f>
        <v>5.8799999999991996</v>
      </c>
      <c r="M3203" s="78">
        <v>15944</v>
      </c>
      <c r="N3203" s="78">
        <v>453.8295</v>
      </c>
      <c r="O3203" s="78">
        <v>6271</v>
      </c>
      <c r="P3203" s="78">
        <v>44.622619999999998</v>
      </c>
      <c r="Q3203" s="144">
        <v>17511.75</v>
      </c>
      <c r="R3203" s="78">
        <v>-10822</v>
      </c>
      <c r="S3203" s="78">
        <v>6158</v>
      </c>
      <c r="T3203" s="78">
        <v>11996</v>
      </c>
      <c r="U3203" s="78">
        <v>56253</v>
      </c>
      <c r="V3203" s="219">
        <v>-0.21325084884361722</v>
      </c>
      <c r="W3203" s="78">
        <v>2353</v>
      </c>
      <c r="X3203" s="78">
        <v>7415</v>
      </c>
      <c r="Y3203" s="78">
        <v>4191</v>
      </c>
      <c r="Z3203" s="78">
        <v>8838</v>
      </c>
      <c r="AA3203" s="78">
        <v>99.31</v>
      </c>
      <c r="AB3203" s="78">
        <v>107.15</v>
      </c>
      <c r="AC3203" s="78">
        <v>12818</v>
      </c>
      <c r="AD3203" s="104">
        <v>2.7502399999999998</v>
      </c>
      <c r="AE3203" s="78">
        <v>812</v>
      </c>
      <c r="AF3203" s="104">
        <v>-0.18568999999999999</v>
      </c>
      <c r="AG3203" s="78">
        <v>10084</v>
      </c>
      <c r="AH3203" s="104">
        <v>-0.50410999999999995</v>
      </c>
      <c r="AI3203" s="78">
        <v>2321</v>
      </c>
      <c r="AJ3203" s="104">
        <v>0.70679000000000003</v>
      </c>
      <c r="AK3203" s="78">
        <v>15000</v>
      </c>
      <c r="AL3203" s="78">
        <v>13500</v>
      </c>
      <c r="AM3203" s="8">
        <v>14200</v>
      </c>
      <c r="AN3203" s="78">
        <v>498</v>
      </c>
      <c r="AO3203" s="78">
        <v>15000</v>
      </c>
      <c r="AP3203" s="78">
        <v>13000</v>
      </c>
      <c r="AQ3203" s="78">
        <v>14200</v>
      </c>
      <c r="AR3203" s="78">
        <v>683</v>
      </c>
      <c r="AS3203" s="78">
        <v>14300</v>
      </c>
      <c r="AT3203" s="78">
        <v>14000</v>
      </c>
      <c r="AU3203" s="78">
        <v>14250</v>
      </c>
      <c r="AV3203" s="78">
        <v>103</v>
      </c>
      <c r="AW3203" s="77">
        <v>17.399999999999999</v>
      </c>
      <c r="AX3203" s="144">
        <f t="shared" si="344"/>
        <v>0.31</v>
      </c>
      <c r="AY3203" s="144">
        <f t="shared" si="345"/>
        <v>0.18</v>
      </c>
      <c r="AZ3203" s="144">
        <f t="shared" si="346"/>
        <v>0.15</v>
      </c>
      <c r="BA3203" s="54">
        <f t="shared" si="347"/>
        <v>23.532771839395558</v>
      </c>
      <c r="BB3203" s="54">
        <f t="shared" si="348"/>
        <v>13.645228160604432</v>
      </c>
    </row>
    <row r="3204" spans="1:54" x14ac:dyDescent="0.25">
      <c r="A3204" s="3">
        <v>44930</v>
      </c>
      <c r="B3204" s="77">
        <v>14199.13</v>
      </c>
      <c r="C3204" s="77">
        <v>1635.1630600000001</v>
      </c>
      <c r="D3204" s="77">
        <v>-55.965800000000002</v>
      </c>
      <c r="E3204" s="77">
        <f t="shared" si="343"/>
        <v>-858.30720000000019</v>
      </c>
      <c r="F3204" s="77">
        <v>7.4192</v>
      </c>
      <c r="G3204" s="77">
        <v>5.84</v>
      </c>
      <c r="H3204" t="s">
        <v>2119</v>
      </c>
      <c r="I3204" s="78">
        <v>14208</v>
      </c>
      <c r="J3204">
        <v>202301</v>
      </c>
      <c r="K3204" s="78">
        <v>14208</v>
      </c>
      <c r="L3204" s="77">
        <f t="shared" si="349"/>
        <v>8.8700000000008004</v>
      </c>
      <c r="M3204" s="78">
        <v>14088</v>
      </c>
      <c r="N3204" s="78">
        <v>400.41998000000001</v>
      </c>
      <c r="O3204" s="78">
        <v>-918</v>
      </c>
      <c r="P3204" s="78">
        <v>-6.5157699999999998</v>
      </c>
      <c r="Q3204" s="144">
        <v>13858.5</v>
      </c>
      <c r="R3204" s="78">
        <v>-10237</v>
      </c>
      <c r="S3204" s="78">
        <v>6391</v>
      </c>
      <c r="T3204" s="78">
        <v>5498</v>
      </c>
      <c r="U3204" s="78">
        <v>52579</v>
      </c>
      <c r="V3204" s="219">
        <v>-0.10456646189543353</v>
      </c>
      <c r="W3204" s="78">
        <v>2305</v>
      </c>
      <c r="X3204" s="78">
        <v>7367</v>
      </c>
      <c r="Y3204" s="78">
        <v>3327</v>
      </c>
      <c r="Z3204" s="78">
        <v>7953</v>
      </c>
      <c r="AA3204" s="78">
        <v>100.71</v>
      </c>
      <c r="AB3204" s="78">
        <v>92.98</v>
      </c>
      <c r="AC3204" s="78">
        <v>12896</v>
      </c>
      <c r="AD3204" s="104">
        <v>2.6484899999999998</v>
      </c>
      <c r="AE3204" s="78">
        <v>-876</v>
      </c>
      <c r="AF3204" s="104">
        <v>-0.24185000000000001</v>
      </c>
      <c r="AG3204" s="78">
        <v>5322</v>
      </c>
      <c r="AH3204" s="104">
        <v>-0.97477999999999998</v>
      </c>
      <c r="AI3204" s="78">
        <v>17182</v>
      </c>
      <c r="AJ3204" s="104">
        <v>0.85958999999999997</v>
      </c>
      <c r="AK3204" s="78">
        <v>15000</v>
      </c>
      <c r="AL3204" s="78">
        <v>13500</v>
      </c>
      <c r="AM3204" s="8">
        <v>14200</v>
      </c>
      <c r="AN3204" s="78">
        <v>479</v>
      </c>
      <c r="AO3204" s="78">
        <v>15000</v>
      </c>
      <c r="AP3204" s="78">
        <v>13000</v>
      </c>
      <c r="AQ3204" s="78">
        <v>14200</v>
      </c>
      <c r="AR3204" s="78">
        <v>664</v>
      </c>
      <c r="AS3204" s="78">
        <v>14600</v>
      </c>
      <c r="AT3204" s="78">
        <v>13800</v>
      </c>
      <c r="AU3204" s="78">
        <v>14250</v>
      </c>
      <c r="AV3204" s="78">
        <v>272</v>
      </c>
      <c r="AW3204" s="77">
        <v>17.45</v>
      </c>
      <c r="AX3204" s="144">
        <f t="shared" si="344"/>
        <v>0.34</v>
      </c>
      <c r="AY3204" s="144">
        <f t="shared" si="345"/>
        <v>0.2</v>
      </c>
      <c r="AZ3204" s="144">
        <f t="shared" si="346"/>
        <v>0.15</v>
      </c>
      <c r="BA3204" s="54">
        <f t="shared" si="347"/>
        <v>23.017658089497125</v>
      </c>
      <c r="BB3204" s="54">
        <f t="shared" si="348"/>
        <v>13.687341910502873</v>
      </c>
    </row>
    <row r="3205" spans="1:54" x14ac:dyDescent="0.25">
      <c r="A3205" s="3">
        <v>44931</v>
      </c>
      <c r="B3205" s="77">
        <v>14301.05</v>
      </c>
      <c r="C3205" s="77">
        <v>1742.93004</v>
      </c>
      <c r="D3205" s="77">
        <v>19.520899999999997</v>
      </c>
      <c r="E3205" s="77">
        <f t="shared" si="343"/>
        <v>-798.02870000000007</v>
      </c>
      <c r="F3205" s="77">
        <v>-5.2324000000000002</v>
      </c>
      <c r="G3205" s="77">
        <v>-1.5528</v>
      </c>
      <c r="H3205">
        <v>0</v>
      </c>
      <c r="I3205" s="78">
        <v>14289</v>
      </c>
      <c r="J3205">
        <v>202301</v>
      </c>
      <c r="K3205" s="78">
        <v>14289</v>
      </c>
      <c r="L3205" s="77">
        <f t="shared" si="349"/>
        <v>-12.049999999999272</v>
      </c>
      <c r="M3205" s="78">
        <v>16494</v>
      </c>
      <c r="N3205" s="78">
        <v>471.43176999999997</v>
      </c>
      <c r="O3205" s="78">
        <v>3031</v>
      </c>
      <c r="P3205" s="78">
        <v>21.661470000000001</v>
      </c>
      <c r="Q3205" s="144">
        <v>17251.75</v>
      </c>
      <c r="R3205" s="78">
        <v>-10217</v>
      </c>
      <c r="S3205" s="78">
        <v>7459</v>
      </c>
      <c r="T3205" s="78">
        <v>10499</v>
      </c>
      <c r="U3205" s="78">
        <v>56457</v>
      </c>
      <c r="V3205" s="219">
        <v>-0.18596453938395593</v>
      </c>
      <c r="W3205" s="78">
        <v>3309</v>
      </c>
      <c r="X3205" s="78">
        <v>5896</v>
      </c>
      <c r="Y3205" s="78">
        <v>5486</v>
      </c>
      <c r="Z3205" s="78">
        <v>8073</v>
      </c>
      <c r="AA3205" s="78">
        <v>98.16</v>
      </c>
      <c r="AB3205" s="78">
        <v>93.82</v>
      </c>
      <c r="AC3205" s="78">
        <v>12929</v>
      </c>
      <c r="AD3205" s="104">
        <v>2.7372999999999998</v>
      </c>
      <c r="AE3205" s="78">
        <v>-1058</v>
      </c>
      <c r="AF3205" s="104">
        <v>-0.27295999999999998</v>
      </c>
      <c r="AG3205" s="78">
        <v>11155</v>
      </c>
      <c r="AH3205" s="104">
        <v>-1.0952900000000001</v>
      </c>
      <c r="AI3205" s="78">
        <v>17407</v>
      </c>
      <c r="AJ3205" s="104">
        <v>0.70221999999999996</v>
      </c>
      <c r="AK3205" s="78">
        <v>15000</v>
      </c>
      <c r="AL3205" s="78">
        <v>13500</v>
      </c>
      <c r="AM3205" s="8">
        <v>14300</v>
      </c>
      <c r="AN3205" s="78">
        <v>445</v>
      </c>
      <c r="AO3205" s="78">
        <v>15000</v>
      </c>
      <c r="AP3205" s="78">
        <v>13000</v>
      </c>
      <c r="AQ3205" s="78">
        <v>14300</v>
      </c>
      <c r="AR3205" s="78">
        <v>636</v>
      </c>
      <c r="AS3205" s="78">
        <v>14600</v>
      </c>
      <c r="AT3205" s="78">
        <v>14000</v>
      </c>
      <c r="AU3205" s="78">
        <v>14300</v>
      </c>
      <c r="AV3205" s="78">
        <v>227</v>
      </c>
      <c r="AW3205" s="77">
        <v>16.8</v>
      </c>
      <c r="AX3205" s="144">
        <f t="shared" si="344"/>
        <v>0.17</v>
      </c>
      <c r="AY3205" s="144">
        <f t="shared" si="345"/>
        <v>0.1</v>
      </c>
      <c r="AZ3205" s="144">
        <f t="shared" si="346"/>
        <v>0.09</v>
      </c>
      <c r="BA3205" s="54">
        <f t="shared" si="347"/>
        <v>22.324600796742608</v>
      </c>
      <c r="BB3205" s="54">
        <f t="shared" si="348"/>
        <v>13.802399203257387</v>
      </c>
    </row>
    <row r="3206" spans="1:54" x14ac:dyDescent="0.25">
      <c r="A3206" s="3">
        <v>44932</v>
      </c>
      <c r="B3206" s="77">
        <v>14373.34</v>
      </c>
      <c r="C3206" s="77">
        <v>1582.29899</v>
      </c>
      <c r="D3206" s="77">
        <v>98.3352</v>
      </c>
      <c r="E3206" s="77">
        <f t="shared" si="343"/>
        <v>-609.15180000000032</v>
      </c>
      <c r="F3206" s="77">
        <v>10.232699999999999</v>
      </c>
      <c r="G3206" s="77">
        <v>18.238900000000001</v>
      </c>
      <c r="H3206">
        <v>0</v>
      </c>
      <c r="I3206" s="78">
        <v>14364</v>
      </c>
      <c r="J3206">
        <v>202301</v>
      </c>
      <c r="K3206" s="78">
        <v>14364</v>
      </c>
      <c r="L3206" s="77">
        <f t="shared" si="349"/>
        <v>-9.3400000000001455</v>
      </c>
      <c r="M3206" s="78">
        <v>14354</v>
      </c>
      <c r="N3206" s="78">
        <v>412.50168000000002</v>
      </c>
      <c r="O3206" s="78">
        <v>9856</v>
      </c>
      <c r="P3206" s="78">
        <v>70.803309999999996</v>
      </c>
      <c r="Q3206" s="144">
        <v>16818</v>
      </c>
      <c r="R3206" s="78">
        <v>-9429</v>
      </c>
      <c r="S3206" s="78">
        <v>6491</v>
      </c>
      <c r="T3206" s="78">
        <v>17466</v>
      </c>
      <c r="U3206" s="78">
        <v>61617</v>
      </c>
      <c r="V3206" s="219">
        <v>-0.28346073323920346</v>
      </c>
      <c r="W3206" s="78">
        <v>3847</v>
      </c>
      <c r="X3206" s="78">
        <v>6265</v>
      </c>
      <c r="Y3206" s="78">
        <v>7709</v>
      </c>
      <c r="Z3206" s="78">
        <v>9533</v>
      </c>
      <c r="AA3206" s="78">
        <v>108.57</v>
      </c>
      <c r="AB3206" s="78">
        <v>108.62</v>
      </c>
      <c r="AC3206" s="78">
        <v>18356</v>
      </c>
      <c r="AD3206" s="104">
        <v>3.0308999999999999</v>
      </c>
      <c r="AE3206" s="78">
        <v>-48</v>
      </c>
      <c r="AF3206" s="104">
        <v>-0.21102000000000001</v>
      </c>
      <c r="AG3206" s="78">
        <v>15165</v>
      </c>
      <c r="AH3206" s="104">
        <v>-0.98992999999999998</v>
      </c>
      <c r="AI3206" s="78">
        <v>7317</v>
      </c>
      <c r="AJ3206" s="104">
        <v>0.42897000000000002</v>
      </c>
      <c r="AK3206" s="78">
        <v>15000</v>
      </c>
      <c r="AL3206" s="78">
        <v>13500</v>
      </c>
      <c r="AM3206" s="8">
        <v>14350</v>
      </c>
      <c r="AN3206" s="78">
        <v>434</v>
      </c>
      <c r="AO3206" s="78">
        <v>15000</v>
      </c>
      <c r="AP3206" s="78">
        <v>13000</v>
      </c>
      <c r="AQ3206" s="78">
        <v>14300</v>
      </c>
      <c r="AR3206" s="78">
        <v>634</v>
      </c>
      <c r="AS3206" s="78">
        <v>14500</v>
      </c>
      <c r="AT3206" s="78">
        <v>14200</v>
      </c>
      <c r="AU3206" s="78">
        <v>14400</v>
      </c>
      <c r="AV3206" s="78">
        <v>206</v>
      </c>
      <c r="AW3206" s="77">
        <v>16.66</v>
      </c>
      <c r="AX3206" s="144">
        <f t="shared" si="344"/>
        <v>0.17</v>
      </c>
      <c r="AY3206" s="144">
        <f t="shared" si="345"/>
        <v>0.1</v>
      </c>
      <c r="AZ3206" s="144">
        <f t="shared" si="346"/>
        <v>0.08</v>
      </c>
      <c r="BA3206" s="54">
        <f t="shared" si="347"/>
        <v>21.745907288491939</v>
      </c>
      <c r="BB3206" s="54">
        <f t="shared" si="348"/>
        <v>13.875092711508062</v>
      </c>
    </row>
    <row r="3207" spans="1:54" x14ac:dyDescent="0.25">
      <c r="A3207" s="3">
        <v>44935</v>
      </c>
      <c r="B3207" s="77">
        <v>14752.21</v>
      </c>
      <c r="C3207" s="77">
        <v>2259.3009400000001</v>
      </c>
      <c r="D3207" s="77">
        <v>361.81290000000001</v>
      </c>
      <c r="E3207" s="77">
        <f t="shared" si="343"/>
        <v>-309.30410000000018</v>
      </c>
      <c r="F3207" s="77">
        <v>33.810500000000005</v>
      </c>
      <c r="G3207" s="77">
        <v>37.706899999999997</v>
      </c>
      <c r="H3207">
        <v>0</v>
      </c>
      <c r="I3207" s="78">
        <v>14769</v>
      </c>
      <c r="J3207">
        <v>202301</v>
      </c>
      <c r="K3207" s="78">
        <v>14769</v>
      </c>
      <c r="L3207" s="77">
        <f t="shared" si="349"/>
        <v>16.790000000000873</v>
      </c>
      <c r="M3207" s="78">
        <v>12515</v>
      </c>
      <c r="N3207" s="78">
        <v>369.65089</v>
      </c>
      <c r="O3207" s="78">
        <v>14655</v>
      </c>
      <c r="P3207" s="78">
        <v>108.19880000000001</v>
      </c>
      <c r="Q3207" s="144">
        <v>16178.75</v>
      </c>
      <c r="R3207" s="78">
        <v>-7872</v>
      </c>
      <c r="S3207" s="78">
        <v>7377</v>
      </c>
      <c r="T3207" s="78">
        <v>22973</v>
      </c>
      <c r="U3207" s="78">
        <v>62743</v>
      </c>
      <c r="V3207" s="219">
        <v>-0.36614443045439332</v>
      </c>
      <c r="W3207" s="78">
        <v>3061</v>
      </c>
      <c r="X3207" s="78">
        <v>3061</v>
      </c>
      <c r="Y3207" s="78">
        <v>7045</v>
      </c>
      <c r="Z3207" s="78">
        <v>10287</v>
      </c>
      <c r="AA3207" s="78">
        <v>123.32</v>
      </c>
      <c r="AB3207" s="78">
        <v>142.81</v>
      </c>
      <c r="AC3207" s="78">
        <v>21314</v>
      </c>
      <c r="AD3207" s="104">
        <v>4.8750400000000003</v>
      </c>
      <c r="AE3207" s="78">
        <v>-341</v>
      </c>
      <c r="AF3207" s="104">
        <v>-0.19045999999999999</v>
      </c>
      <c r="AG3207" s="78">
        <v>-4495</v>
      </c>
      <c r="AH3207" s="104">
        <v>-1.9719599999999999</v>
      </c>
      <c r="AI3207" s="78">
        <v>-9346</v>
      </c>
      <c r="AJ3207" s="104">
        <v>0.81179000000000001</v>
      </c>
      <c r="AK3207" s="78">
        <v>15000</v>
      </c>
      <c r="AL3207" s="78">
        <v>13500</v>
      </c>
      <c r="AM3207" s="8">
        <v>14750</v>
      </c>
      <c r="AN3207" s="78">
        <v>434</v>
      </c>
      <c r="AO3207" s="78">
        <v>14600</v>
      </c>
      <c r="AP3207" s="78">
        <v>13600</v>
      </c>
      <c r="AQ3207" s="78">
        <v>14700</v>
      </c>
      <c r="AR3207" s="78">
        <v>640</v>
      </c>
      <c r="AS3207" s="78">
        <v>14800</v>
      </c>
      <c r="AT3207" s="78">
        <v>14400</v>
      </c>
      <c r="AU3207" s="78">
        <v>14750</v>
      </c>
      <c r="AV3207" s="78">
        <v>143</v>
      </c>
      <c r="AW3207" s="77">
        <v>18.100000000000001</v>
      </c>
      <c r="AX3207" s="144">
        <f t="shared" si="344"/>
        <v>0.48</v>
      </c>
      <c r="AY3207" s="144">
        <f t="shared" si="345"/>
        <v>0.28000000000000003</v>
      </c>
      <c r="AZ3207" s="144">
        <f t="shared" si="346"/>
        <v>0.19</v>
      </c>
      <c r="BA3207" s="54">
        <f t="shared" si="347"/>
        <v>21.483180234820026</v>
      </c>
      <c r="BB3207" s="54">
        <f t="shared" si="348"/>
        <v>13.928819765179979</v>
      </c>
    </row>
    <row r="3208" spans="1:54" x14ac:dyDescent="0.25">
      <c r="A3208" s="3">
        <v>44936</v>
      </c>
      <c r="B3208" s="77">
        <v>14802.96</v>
      </c>
      <c r="C3208" s="77">
        <v>1806.7995100000001</v>
      </c>
      <c r="D3208" s="77">
        <v>186.07139999999998</v>
      </c>
      <c r="E3208" s="77">
        <f t="shared" si="343"/>
        <v>-63.49370000000016</v>
      </c>
      <c r="F3208" s="77">
        <v>18.263099999999998</v>
      </c>
      <c r="G3208" s="77">
        <v>-2.7560000000000002</v>
      </c>
      <c r="H3208">
        <v>0</v>
      </c>
      <c r="I3208" s="78">
        <v>14808</v>
      </c>
      <c r="J3208">
        <v>202301</v>
      </c>
      <c r="K3208" s="78">
        <v>14808</v>
      </c>
      <c r="L3208" s="77">
        <f t="shared" si="349"/>
        <v>5.0400000000008731</v>
      </c>
      <c r="M3208" s="78">
        <v>9237</v>
      </c>
      <c r="N3208" s="78">
        <v>273.69895000000002</v>
      </c>
      <c r="O3208" s="78">
        <v>9515</v>
      </c>
      <c r="P3208" s="78">
        <v>70.468410000000006</v>
      </c>
      <c r="Q3208" s="144">
        <v>11615.75</v>
      </c>
      <c r="R3208" s="78">
        <v>-7271</v>
      </c>
      <c r="S3208" s="78">
        <v>7719</v>
      </c>
      <c r="T3208" s="78">
        <v>17468</v>
      </c>
      <c r="U3208" s="78">
        <v>58571</v>
      </c>
      <c r="V3208" s="219">
        <v>-0.29823632855850163</v>
      </c>
      <c r="W3208" s="78">
        <v>3314</v>
      </c>
      <c r="X3208" s="78">
        <v>5372</v>
      </c>
      <c r="Y3208" s="78">
        <v>7013</v>
      </c>
      <c r="Z3208" s="78">
        <v>10368</v>
      </c>
      <c r="AA3208" s="78">
        <v>102.01</v>
      </c>
      <c r="AB3208" s="78">
        <v>132.58000000000001</v>
      </c>
      <c r="AC3208" s="78">
        <v>20746</v>
      </c>
      <c r="AD3208" s="104">
        <v>4.9524299999999997</v>
      </c>
      <c r="AE3208" s="78">
        <v>908</v>
      </c>
      <c r="AF3208" s="104">
        <v>-0.24062</v>
      </c>
      <c r="AG3208" s="78">
        <v>-9981</v>
      </c>
      <c r="AH3208" s="104">
        <v>-2.4293900000000002</v>
      </c>
      <c r="AI3208" s="78">
        <v>-9914</v>
      </c>
      <c r="AJ3208" s="104">
        <v>1.02386</v>
      </c>
      <c r="AK3208" s="78">
        <v>15000</v>
      </c>
      <c r="AL3208" s="78">
        <v>13500</v>
      </c>
      <c r="AM3208" s="8">
        <v>14800</v>
      </c>
      <c r="AN3208" s="78">
        <v>415</v>
      </c>
      <c r="AO3208" s="78">
        <v>15400</v>
      </c>
      <c r="AP3208" s="78">
        <v>13600</v>
      </c>
      <c r="AQ3208" s="78">
        <v>14800</v>
      </c>
      <c r="AR3208" s="78">
        <v>620</v>
      </c>
      <c r="AS3208" s="78">
        <v>15000</v>
      </c>
      <c r="AT3208" s="78">
        <v>14400</v>
      </c>
      <c r="AU3208" s="78">
        <v>14800</v>
      </c>
      <c r="AV3208" s="78">
        <v>100.5</v>
      </c>
      <c r="AW3208" s="77">
        <v>17.71</v>
      </c>
      <c r="AX3208" s="144">
        <f t="shared" si="344"/>
        <v>0.44</v>
      </c>
      <c r="AY3208" s="144">
        <f t="shared" si="345"/>
        <v>0.26</v>
      </c>
      <c r="AZ3208" s="144">
        <f t="shared" si="346"/>
        <v>0.16</v>
      </c>
      <c r="BA3208" s="54">
        <f t="shared" si="347"/>
        <v>20.968136409747245</v>
      </c>
      <c r="BB3208" s="54">
        <f t="shared" si="348"/>
        <v>14.107863590252762</v>
      </c>
    </row>
    <row r="3209" spans="1:54" x14ac:dyDescent="0.25">
      <c r="A3209" s="3">
        <v>44937</v>
      </c>
      <c r="B3209" s="77">
        <v>14751.44</v>
      </c>
      <c r="C3209" s="77">
        <v>1619.7364600000001</v>
      </c>
      <c r="D3209" s="77">
        <v>35.443100000000001</v>
      </c>
      <c r="E3209" s="77">
        <f t="shared" si="343"/>
        <v>74.340999999999767</v>
      </c>
      <c r="F3209" s="77">
        <v>9.7124000000000006</v>
      </c>
      <c r="G3209" s="77">
        <v>16.837699999999998</v>
      </c>
      <c r="H3209" t="s">
        <v>2120</v>
      </c>
      <c r="I3209" s="78">
        <v>14792</v>
      </c>
      <c r="J3209">
        <v>202301</v>
      </c>
      <c r="K3209" s="78">
        <v>14792</v>
      </c>
      <c r="L3209" s="77">
        <f t="shared" si="349"/>
        <v>40.559999999999491</v>
      </c>
      <c r="M3209" s="78">
        <v>5000</v>
      </c>
      <c r="N3209" s="78">
        <v>148.02159</v>
      </c>
      <c r="O3209" s="78">
        <v>2594</v>
      </c>
      <c r="P3209" s="78">
        <v>19.196680000000001</v>
      </c>
      <c r="Q3209" s="144">
        <v>5648.5</v>
      </c>
      <c r="R3209" s="78">
        <v>-7346</v>
      </c>
      <c r="S3209" s="78">
        <v>8086</v>
      </c>
      <c r="T3209" s="78">
        <v>10559</v>
      </c>
      <c r="U3209" s="78">
        <v>55423</v>
      </c>
      <c r="V3209" s="219">
        <v>-0.19051657254208543</v>
      </c>
      <c r="W3209" s="78">
        <v>1085</v>
      </c>
      <c r="X3209" s="78">
        <v>1085</v>
      </c>
      <c r="Y3209" s="78">
        <v>3035</v>
      </c>
      <c r="Z3209" s="78">
        <v>4652</v>
      </c>
      <c r="AA3209" s="78">
        <v>99.55</v>
      </c>
      <c r="AB3209" s="78">
        <v>108.16</v>
      </c>
      <c r="AC3209" s="78">
        <v>15440</v>
      </c>
      <c r="AD3209" s="104">
        <v>4.2335000000000003</v>
      </c>
      <c r="AE3209" s="78">
        <v>-566</v>
      </c>
      <c r="AF3209" s="104">
        <v>-0.25838</v>
      </c>
      <c r="AG3209" s="78">
        <v>-8161</v>
      </c>
      <c r="AH3209" s="104">
        <v>-1.8979999999999999</v>
      </c>
      <c r="AI3209" s="78">
        <v>17346</v>
      </c>
      <c r="AJ3209" s="104">
        <v>1.2649999999999999</v>
      </c>
      <c r="AK3209" s="78">
        <v>15000</v>
      </c>
      <c r="AL3209" s="78">
        <v>13500</v>
      </c>
      <c r="AM3209" s="8">
        <v>14800</v>
      </c>
      <c r="AN3209" s="78">
        <v>387</v>
      </c>
      <c r="AO3209" s="78">
        <v>15400</v>
      </c>
      <c r="AP3209" s="78">
        <v>13600</v>
      </c>
      <c r="AQ3209" s="78">
        <v>14700</v>
      </c>
      <c r="AR3209" s="78">
        <v>604</v>
      </c>
      <c r="AS3209" s="78">
        <v>15000</v>
      </c>
      <c r="AT3209" s="78">
        <v>13500</v>
      </c>
      <c r="AU3209" s="78">
        <v>14800</v>
      </c>
      <c r="AV3209" s="78">
        <v>387</v>
      </c>
      <c r="AW3209" s="77">
        <v>17.420000000000002</v>
      </c>
      <c r="AX3209" s="144">
        <f t="shared" si="344"/>
        <v>0.41</v>
      </c>
      <c r="AY3209" s="144">
        <f t="shared" si="345"/>
        <v>0.24</v>
      </c>
      <c r="AZ3209" s="144">
        <f t="shared" si="346"/>
        <v>0.12</v>
      </c>
      <c r="BA3209" s="54">
        <f t="shared" si="347"/>
        <v>19.513065047656696</v>
      </c>
      <c r="BB3209" s="54">
        <f t="shared" si="348"/>
        <v>15.001934952343312</v>
      </c>
    </row>
    <row r="3210" spans="1:54" x14ac:dyDescent="0.25">
      <c r="A3210" s="3">
        <v>44938</v>
      </c>
      <c r="B3210" s="77">
        <v>14731.64</v>
      </c>
      <c r="C3210" s="77">
        <v>1510.38374</v>
      </c>
      <c r="D3210" s="77">
        <v>1.24E-2</v>
      </c>
      <c r="E3210" s="77">
        <f t="shared" si="343"/>
        <v>-71.286100000000232</v>
      </c>
      <c r="F3210" s="77">
        <v>17.5885</v>
      </c>
      <c r="G3210" s="77">
        <v>7.069</v>
      </c>
      <c r="H3210">
        <v>0</v>
      </c>
      <c r="I3210" s="78">
        <v>14768</v>
      </c>
      <c r="J3210">
        <v>202301</v>
      </c>
      <c r="K3210" s="78">
        <v>14768</v>
      </c>
      <c r="L3210" s="77">
        <f t="shared" si="349"/>
        <v>36.360000000000582</v>
      </c>
      <c r="M3210" s="78">
        <v>5705</v>
      </c>
      <c r="N3210" s="78">
        <v>168.56969000000001</v>
      </c>
      <c r="O3210" s="78">
        <v>1184</v>
      </c>
      <c r="P3210" s="78">
        <v>8.7720199999999995</v>
      </c>
      <c r="Q3210" s="144">
        <v>6001</v>
      </c>
      <c r="R3210" s="78">
        <v>-7197</v>
      </c>
      <c r="S3210" s="78">
        <v>8124</v>
      </c>
      <c r="T3210" s="78">
        <v>8557</v>
      </c>
      <c r="U3210" s="78">
        <v>54557</v>
      </c>
      <c r="V3210" s="219">
        <v>-0.15684513444654216</v>
      </c>
      <c r="W3210" s="78">
        <v>-316</v>
      </c>
      <c r="X3210" s="78">
        <v>2686</v>
      </c>
      <c r="Y3210" s="78">
        <v>1337</v>
      </c>
      <c r="Z3210" s="78">
        <v>4190</v>
      </c>
      <c r="AA3210" s="78">
        <v>89.58</v>
      </c>
      <c r="AB3210" s="78">
        <v>100.66</v>
      </c>
      <c r="AC3210" s="78">
        <v>12723</v>
      </c>
      <c r="AD3210" s="104">
        <v>3.96252</v>
      </c>
      <c r="AE3210" s="78">
        <v>2721</v>
      </c>
      <c r="AF3210" s="104">
        <v>-0.27017000000000002</v>
      </c>
      <c r="AG3210" s="78">
        <v>-11206</v>
      </c>
      <c r="AH3210" s="104">
        <v>-2.2982499999999999</v>
      </c>
      <c r="AI3210" s="78">
        <v>18000</v>
      </c>
      <c r="AJ3210" s="104">
        <v>1.3926400000000001</v>
      </c>
      <c r="AK3210" s="78">
        <v>15000</v>
      </c>
      <c r="AL3210" s="78">
        <v>14000</v>
      </c>
      <c r="AM3210" s="8">
        <v>14750</v>
      </c>
      <c r="AN3210" s="78">
        <v>403</v>
      </c>
      <c r="AO3210" s="78">
        <v>15400</v>
      </c>
      <c r="AP3210" s="78">
        <v>14000</v>
      </c>
      <c r="AQ3210" s="78">
        <v>14700</v>
      </c>
      <c r="AR3210" s="78">
        <v>606</v>
      </c>
      <c r="AS3210" s="78">
        <v>15000</v>
      </c>
      <c r="AT3210" s="78">
        <v>14000</v>
      </c>
      <c r="AU3210" s="78">
        <v>14750</v>
      </c>
      <c r="AV3210" s="78">
        <v>403</v>
      </c>
      <c r="AW3210" s="77">
        <v>17.809999999999999</v>
      </c>
      <c r="AX3210" s="144">
        <f t="shared" si="344"/>
        <v>0.51</v>
      </c>
      <c r="AY3210" s="144">
        <f t="shared" si="345"/>
        <v>0.3</v>
      </c>
      <c r="AZ3210" s="144">
        <f t="shared" si="346"/>
        <v>0.17</v>
      </c>
      <c r="BA3210" s="54">
        <f t="shared" si="347"/>
        <v>18.997275727047622</v>
      </c>
      <c r="BB3210" s="54">
        <f t="shared" si="348"/>
        <v>15.291724272952379</v>
      </c>
    </row>
    <row r="3211" spans="1:54" x14ac:dyDescent="0.25">
      <c r="A3211" s="3">
        <v>44939</v>
      </c>
      <c r="B3211" s="77">
        <v>14824.13</v>
      </c>
      <c r="C3211" s="77">
        <v>1869.44856</v>
      </c>
      <c r="D3211" s="77">
        <v>306.8109</v>
      </c>
      <c r="E3211" s="77">
        <f t="shared" si="343"/>
        <v>247.24899999999965</v>
      </c>
      <c r="F3211" s="77">
        <v>14.691199999999998</v>
      </c>
      <c r="G3211" s="77">
        <v>28.21</v>
      </c>
      <c r="H3211">
        <v>0</v>
      </c>
      <c r="I3211" s="78">
        <v>14833</v>
      </c>
      <c r="J3211">
        <v>202301</v>
      </c>
      <c r="K3211" s="78">
        <v>14833</v>
      </c>
      <c r="L3211" s="77">
        <f t="shared" si="349"/>
        <v>8.8700000000008004</v>
      </c>
      <c r="M3211" s="78">
        <v>11689</v>
      </c>
      <c r="N3211" s="78">
        <v>346.76244000000003</v>
      </c>
      <c r="O3211" s="78">
        <v>6406</v>
      </c>
      <c r="P3211" s="78">
        <v>47.547510000000003</v>
      </c>
      <c r="Q3211" s="144">
        <v>13290.5</v>
      </c>
      <c r="R3211" s="78">
        <v>-7321</v>
      </c>
      <c r="S3211" s="78">
        <v>6537</v>
      </c>
      <c r="T3211" s="78">
        <v>13680</v>
      </c>
      <c r="U3211" s="78">
        <v>55386</v>
      </c>
      <c r="V3211" s="219">
        <v>-0.24699382515437113</v>
      </c>
      <c r="W3211" s="78">
        <v>3237</v>
      </c>
      <c r="X3211" s="78">
        <v>6648</v>
      </c>
      <c r="Y3211" s="78">
        <v>6596</v>
      </c>
      <c r="Z3211" s="78">
        <v>11754</v>
      </c>
      <c r="AA3211" s="78">
        <v>85.7</v>
      </c>
      <c r="AB3211" s="78">
        <v>100.31</v>
      </c>
      <c r="AC3211" s="78">
        <v>12423</v>
      </c>
      <c r="AD3211" s="104">
        <v>4.0529200000000003</v>
      </c>
      <c r="AE3211" s="78">
        <v>4591</v>
      </c>
      <c r="AF3211" s="104">
        <v>-0.16277</v>
      </c>
      <c r="AG3211" s="78">
        <v>-1402</v>
      </c>
      <c r="AH3211" s="104">
        <v>-2.0619100000000001</v>
      </c>
      <c r="AI3211" s="78">
        <v>5401</v>
      </c>
      <c r="AJ3211" s="104">
        <v>0.49515999999999999</v>
      </c>
      <c r="AK3211" s="78">
        <v>15000</v>
      </c>
      <c r="AL3211" s="78">
        <v>14000</v>
      </c>
      <c r="AM3211" s="8">
        <v>14850</v>
      </c>
      <c r="AN3211" s="78">
        <v>333</v>
      </c>
      <c r="AO3211" s="78">
        <v>15400</v>
      </c>
      <c r="AP3211" s="78">
        <v>14000</v>
      </c>
      <c r="AQ3211" s="78">
        <v>14800</v>
      </c>
      <c r="AR3211" s="78">
        <v>560</v>
      </c>
      <c r="AS3211" s="78">
        <v>15000</v>
      </c>
      <c r="AT3211" s="78">
        <v>14000</v>
      </c>
      <c r="AU3211" s="78">
        <v>14850</v>
      </c>
      <c r="AV3211" s="78">
        <v>333</v>
      </c>
      <c r="AW3211" s="77">
        <v>16.79</v>
      </c>
      <c r="AX3211" s="144">
        <f t="shared" si="344"/>
        <v>0.2</v>
      </c>
      <c r="AY3211" s="144">
        <f t="shared" si="345"/>
        <v>0.12</v>
      </c>
      <c r="AZ3211" s="144">
        <f t="shared" si="346"/>
        <v>0.06</v>
      </c>
      <c r="BA3211" s="54">
        <f t="shared" si="347"/>
        <v>18.906914399375047</v>
      </c>
      <c r="BB3211" s="54">
        <f t="shared" si="348"/>
        <v>15.267085600624958</v>
      </c>
    </row>
    <row r="3212" spans="1:54" x14ac:dyDescent="0.25">
      <c r="A3212" s="3">
        <v>44942</v>
      </c>
      <c r="B3212" s="77">
        <v>14927.01</v>
      </c>
      <c r="C3212" s="77">
        <v>1548.4787699999999</v>
      </c>
      <c r="D3212" s="77">
        <v>187.5549</v>
      </c>
      <c r="E3212" s="77">
        <f t="shared" si="343"/>
        <v>591.13389999999981</v>
      </c>
      <c r="F3212" s="77">
        <v>1.7559</v>
      </c>
      <c r="G3212" s="77">
        <v>23.962299999999999</v>
      </c>
      <c r="H3212">
        <v>0</v>
      </c>
      <c r="I3212" s="78">
        <v>14936</v>
      </c>
      <c r="J3212">
        <v>202301</v>
      </c>
      <c r="K3212" s="78">
        <v>14936</v>
      </c>
      <c r="L3212" s="77">
        <f t="shared" si="349"/>
        <v>8.9899999999997817</v>
      </c>
      <c r="M3212" s="78">
        <v>9416</v>
      </c>
      <c r="N3212" s="78">
        <v>281.05610999999999</v>
      </c>
      <c r="O3212" s="78">
        <v>8425</v>
      </c>
      <c r="P3212" s="78">
        <v>62.933199999999999</v>
      </c>
      <c r="Q3212" s="144">
        <v>11522.25</v>
      </c>
      <c r="R3212" s="78">
        <v>-7004</v>
      </c>
      <c r="S3212" s="78">
        <v>6913</v>
      </c>
      <c r="T3212" s="78">
        <v>16157</v>
      </c>
      <c r="U3212" s="78">
        <v>56726</v>
      </c>
      <c r="V3212" s="219">
        <v>-0.28482530056764094</v>
      </c>
      <c r="W3212" s="78">
        <v>1476</v>
      </c>
      <c r="X3212" s="78">
        <v>4887</v>
      </c>
      <c r="Y3212" s="78">
        <v>3660</v>
      </c>
      <c r="Z3212" s="78">
        <v>6934</v>
      </c>
      <c r="AA3212" s="78">
        <v>97.39</v>
      </c>
      <c r="AB3212" s="78">
        <v>105.3</v>
      </c>
      <c r="AC3212" s="78">
        <v>13520</v>
      </c>
      <c r="AD3212" s="104">
        <v>4.1582699999999999</v>
      </c>
      <c r="AE3212" s="78">
        <v>7907</v>
      </c>
      <c r="AF3212" s="104">
        <v>-6.3500000000000001E-2</v>
      </c>
      <c r="AG3212" s="78">
        <v>-6647</v>
      </c>
      <c r="AH3212" s="104">
        <v>-2.2302200000000001</v>
      </c>
      <c r="AI3212" s="78">
        <v>-2368</v>
      </c>
      <c r="AJ3212" s="104">
        <v>0.42409000000000002</v>
      </c>
      <c r="AK3212" s="78">
        <v>15000</v>
      </c>
      <c r="AL3212" s="78">
        <v>14000</v>
      </c>
      <c r="AM3212" s="8">
        <v>14950</v>
      </c>
      <c r="AN3212" s="78">
        <v>291</v>
      </c>
      <c r="AO3212" s="78">
        <v>15400</v>
      </c>
      <c r="AP3212" s="78">
        <v>14000</v>
      </c>
      <c r="AQ3212" s="78">
        <v>14900</v>
      </c>
      <c r="AR3212" s="78">
        <v>535</v>
      </c>
      <c r="AS3212" s="78">
        <v>15000</v>
      </c>
      <c r="AT3212" s="78">
        <v>14000</v>
      </c>
      <c r="AU3212" s="78">
        <v>14950</v>
      </c>
      <c r="AV3212" s="78">
        <v>291</v>
      </c>
      <c r="AW3212" s="77">
        <v>17.100000000000001</v>
      </c>
      <c r="AX3212" s="144">
        <f t="shared" si="344"/>
        <v>0.34</v>
      </c>
      <c r="AY3212" s="144">
        <f t="shared" si="345"/>
        <v>0.2</v>
      </c>
      <c r="AZ3212" s="144">
        <f t="shared" si="346"/>
        <v>0.1</v>
      </c>
      <c r="BA3212" s="54">
        <f t="shared" si="347"/>
        <v>18.720700697290184</v>
      </c>
      <c r="BB3212" s="54">
        <f t="shared" si="348"/>
        <v>15.317299302709818</v>
      </c>
    </row>
    <row r="3213" spans="1:54" x14ac:dyDescent="0.25">
      <c r="A3213" s="3">
        <v>44943</v>
      </c>
      <c r="B3213" s="77">
        <v>14932.93</v>
      </c>
      <c r="C3213" s="77">
        <v>1540.4840799999999</v>
      </c>
      <c r="D3213" s="77">
        <v>112.4735</v>
      </c>
      <c r="E3213" s="77">
        <f t="shared" si="343"/>
        <v>842.48180000000002</v>
      </c>
      <c r="F3213" s="77">
        <v>-43.935000000000002</v>
      </c>
      <c r="G3213" s="77">
        <v>4.6170999999999998</v>
      </c>
      <c r="H3213">
        <v>0</v>
      </c>
      <c r="I3213" s="78">
        <v>14925</v>
      </c>
      <c r="J3213">
        <v>202301</v>
      </c>
      <c r="K3213" s="78">
        <v>14925</v>
      </c>
      <c r="L3213" s="77">
        <f t="shared" si="349"/>
        <v>-7.930000000000291</v>
      </c>
      <c r="M3213" s="78">
        <v>9347</v>
      </c>
      <c r="N3213" s="78">
        <v>278.81907999999999</v>
      </c>
      <c r="O3213" s="78">
        <v>8051</v>
      </c>
      <c r="P3213" s="78">
        <v>60.073729999999998</v>
      </c>
      <c r="Q3213" s="144">
        <v>11359.75</v>
      </c>
      <c r="R3213" s="78">
        <v>-7671</v>
      </c>
      <c r="S3213" s="78">
        <v>6867</v>
      </c>
      <c r="T3213" s="78">
        <v>14083</v>
      </c>
      <c r="U3213" s="78">
        <v>53258</v>
      </c>
      <c r="V3213" s="219">
        <v>-0.26442975703180743</v>
      </c>
      <c r="W3213" s="78">
        <v>-603</v>
      </c>
      <c r="X3213" s="78">
        <v>2908</v>
      </c>
      <c r="Y3213" s="78">
        <v>3009</v>
      </c>
      <c r="Z3213" s="78">
        <v>8372</v>
      </c>
      <c r="AA3213" s="78">
        <v>96.12</v>
      </c>
      <c r="AB3213" s="78">
        <v>104.61</v>
      </c>
      <c r="AC3213" s="78">
        <v>15139</v>
      </c>
      <c r="AD3213" s="104">
        <v>3.9857399999999998</v>
      </c>
      <c r="AE3213" s="78">
        <v>10072</v>
      </c>
      <c r="AF3213" s="104">
        <v>-5.1200000000000002E-2</v>
      </c>
      <c r="AG3213" s="78">
        <v>-6905</v>
      </c>
      <c r="AH3213" s="104">
        <v>-1.96644</v>
      </c>
      <c r="AI3213" s="78">
        <v>-8686</v>
      </c>
      <c r="AJ3213" s="104">
        <v>0.44162000000000001</v>
      </c>
      <c r="AK3213" s="78">
        <v>15300</v>
      </c>
      <c r="AL3213" s="78">
        <v>14000</v>
      </c>
      <c r="AM3213" s="8">
        <v>14900</v>
      </c>
      <c r="AN3213" s="78">
        <v>260</v>
      </c>
      <c r="AO3213" s="78">
        <v>15400</v>
      </c>
      <c r="AP3213" s="78">
        <v>13000</v>
      </c>
      <c r="AQ3213" s="78">
        <v>14900</v>
      </c>
      <c r="AR3213" s="78">
        <v>528</v>
      </c>
      <c r="AS3213" s="78">
        <v>15300</v>
      </c>
      <c r="AT3213" s="78">
        <v>14000</v>
      </c>
      <c r="AU3213" s="78">
        <v>14900</v>
      </c>
      <c r="AV3213" s="78">
        <v>260</v>
      </c>
      <c r="AW3213" s="77">
        <v>17.149999999999999</v>
      </c>
      <c r="AX3213" s="144">
        <f t="shared" si="344"/>
        <v>0.44</v>
      </c>
      <c r="AY3213" s="144">
        <f t="shared" si="345"/>
        <v>0.26</v>
      </c>
      <c r="AZ3213" s="144">
        <f t="shared" si="346"/>
        <v>0.13</v>
      </c>
      <c r="BA3213" s="54">
        <f t="shared" si="347"/>
        <v>18.72324495732455</v>
      </c>
      <c r="BB3213" s="54">
        <f t="shared" si="348"/>
        <v>15.318755042675459</v>
      </c>
    </row>
    <row r="3214" spans="1:54" x14ac:dyDescent="0.25">
      <c r="A3214" s="3">
        <v>44956</v>
      </c>
      <c r="B3214" s="77">
        <v>15493.82</v>
      </c>
      <c r="C3214" s="77">
        <v>3548.7234699999999</v>
      </c>
      <c r="D3214" s="77">
        <v>722.18889999999999</v>
      </c>
      <c r="E3214" s="77">
        <f t="shared" si="343"/>
        <v>1672.3683999999998</v>
      </c>
      <c r="F3214" s="77">
        <v>30.896599999999999</v>
      </c>
      <c r="G3214" s="77">
        <v>77.883099999999999</v>
      </c>
      <c r="H3214" t="s">
        <v>2121</v>
      </c>
      <c r="I3214" s="78">
        <v>15451</v>
      </c>
      <c r="J3214">
        <v>202302</v>
      </c>
      <c r="K3214" s="78">
        <v>15458</v>
      </c>
      <c r="L3214" s="77">
        <f t="shared" si="349"/>
        <v>-35.819999999999709</v>
      </c>
      <c r="M3214" s="78">
        <v>8099</v>
      </c>
      <c r="N3214" s="78">
        <v>250.40732</v>
      </c>
      <c r="O3214" s="78">
        <v>2977</v>
      </c>
      <c r="P3214" s="78">
        <v>23.004059999999999</v>
      </c>
      <c r="Q3214" s="144">
        <v>8843.25</v>
      </c>
      <c r="R3214" s="78">
        <v>-5883</v>
      </c>
      <c r="S3214" s="78">
        <v>5025</v>
      </c>
      <c r="T3214" s="78">
        <v>8833</v>
      </c>
      <c r="U3214" s="78">
        <v>32429</v>
      </c>
      <c r="V3214" s="219">
        <v>-0.27237966018070248</v>
      </c>
      <c r="W3214" s="78">
        <v>1305</v>
      </c>
      <c r="X3214" s="78">
        <v>1305</v>
      </c>
      <c r="Y3214" s="78">
        <v>3363</v>
      </c>
      <c r="Z3214" s="78">
        <v>4552</v>
      </c>
      <c r="AA3214" s="78">
        <v>85.14</v>
      </c>
      <c r="AB3214" s="78">
        <v>102.28</v>
      </c>
      <c r="AC3214" s="78">
        <v>3779</v>
      </c>
      <c r="AD3214" s="104">
        <v>1.5147600000000001</v>
      </c>
      <c r="AE3214" s="78">
        <v>-2236</v>
      </c>
      <c r="AF3214" s="104">
        <v>-0.15798999999999999</v>
      </c>
      <c r="AG3214" s="78">
        <v>-4215</v>
      </c>
      <c r="AH3214" s="104">
        <v>1.5994299999999999</v>
      </c>
      <c r="AI3214" s="78">
        <v>-8312</v>
      </c>
      <c r="AJ3214" s="104">
        <v>0.55074999999999996</v>
      </c>
      <c r="AK3214" s="78">
        <v>15400</v>
      </c>
      <c r="AL3214" s="78">
        <v>13000</v>
      </c>
      <c r="AM3214" s="8">
        <v>15500</v>
      </c>
      <c r="AN3214" s="78">
        <v>417</v>
      </c>
      <c r="AO3214" s="78">
        <v>19200</v>
      </c>
      <c r="AP3214" s="78">
        <v>10000</v>
      </c>
      <c r="AQ3214" s="78">
        <v>15400</v>
      </c>
      <c r="AR3214" s="78">
        <v>689</v>
      </c>
      <c r="AS3214" s="78">
        <v>15700</v>
      </c>
      <c r="AT3214" s="78">
        <v>15300</v>
      </c>
      <c r="AU3214" s="78">
        <v>15500</v>
      </c>
      <c r="AV3214" s="78">
        <v>164</v>
      </c>
      <c r="AW3214" s="77">
        <v>18.920000000000002</v>
      </c>
      <c r="AX3214" s="144">
        <f t="shared" si="344"/>
        <v>0.75</v>
      </c>
      <c r="AY3214" s="144">
        <f t="shared" si="345"/>
        <v>0.46</v>
      </c>
      <c r="AZ3214" s="144">
        <f t="shared" si="346"/>
        <v>0.23</v>
      </c>
      <c r="BA3214" s="54">
        <f t="shared" si="347"/>
        <v>18.640177813319355</v>
      </c>
      <c r="BB3214" s="54">
        <f t="shared" si="348"/>
        <v>15.374822186680648</v>
      </c>
    </row>
    <row r="3215" spans="1:54" x14ac:dyDescent="0.25">
      <c r="A3215" s="3">
        <v>44957</v>
      </c>
      <c r="B3215" s="77">
        <v>15265.2</v>
      </c>
      <c r="C3215" s="77">
        <v>2856.32548</v>
      </c>
      <c r="D3215" s="77">
        <v>29.374699999999997</v>
      </c>
      <c r="E3215" s="77">
        <f t="shared" si="343"/>
        <v>1730.4395999999999</v>
      </c>
      <c r="F3215" s="77">
        <v>12.0571</v>
      </c>
      <c r="G3215" s="77">
        <v>12.731900000000001</v>
      </c>
      <c r="H3215">
        <v>0</v>
      </c>
      <c r="I3215" s="78">
        <v>15268</v>
      </c>
      <c r="J3215">
        <v>202302</v>
      </c>
      <c r="K3215" s="78">
        <v>15268</v>
      </c>
      <c r="L3215" s="77">
        <f t="shared" si="349"/>
        <v>2.7999999999992724</v>
      </c>
      <c r="M3215" s="78">
        <v>2589</v>
      </c>
      <c r="N3215" s="78">
        <v>79.09599</v>
      </c>
      <c r="O3215" s="78">
        <v>-8978</v>
      </c>
      <c r="P3215" s="78">
        <v>-68.532749999999993</v>
      </c>
      <c r="Q3215" s="144">
        <v>344.5</v>
      </c>
      <c r="R3215" s="78">
        <v>-6486</v>
      </c>
      <c r="S3215" s="78">
        <v>5131</v>
      </c>
      <c r="T3215" s="78">
        <v>-7171</v>
      </c>
      <c r="U3215" s="78">
        <v>43859</v>
      </c>
      <c r="V3215" s="219">
        <v>0.16350121981805329</v>
      </c>
      <c r="W3215" s="78">
        <v>1030</v>
      </c>
      <c r="X3215" s="78">
        <v>3677</v>
      </c>
      <c r="Y3215" s="78">
        <v>754</v>
      </c>
      <c r="Z3215" s="78">
        <v>3402</v>
      </c>
      <c r="AA3215" s="78">
        <v>82.7</v>
      </c>
      <c r="AB3215" s="78">
        <v>81.2</v>
      </c>
      <c r="AC3215" s="78">
        <v>3162</v>
      </c>
      <c r="AD3215" s="104">
        <v>1.39269</v>
      </c>
      <c r="AE3215" s="78">
        <v>374</v>
      </c>
      <c r="AF3215" s="104">
        <v>5.4299999999999999E-3</v>
      </c>
      <c r="AG3215" s="78">
        <v>-9461</v>
      </c>
      <c r="AH3215" s="104">
        <v>1.17116</v>
      </c>
      <c r="AI3215" s="78">
        <v>2886</v>
      </c>
      <c r="AJ3215" s="104">
        <v>0.75429999999999997</v>
      </c>
      <c r="AK3215" s="78">
        <v>15400</v>
      </c>
      <c r="AL3215" s="78">
        <v>14800</v>
      </c>
      <c r="AM3215" s="8">
        <v>15300</v>
      </c>
      <c r="AN3215" s="78">
        <v>409</v>
      </c>
      <c r="AO3215" s="78">
        <v>19200</v>
      </c>
      <c r="AP3215" s="78">
        <v>10000</v>
      </c>
      <c r="AQ3215" s="78">
        <v>15200</v>
      </c>
      <c r="AR3215" s="78">
        <v>690</v>
      </c>
      <c r="AS3215" s="78">
        <v>15500</v>
      </c>
      <c r="AT3215" s="78">
        <v>15100</v>
      </c>
      <c r="AU3215" s="78">
        <v>15250</v>
      </c>
      <c r="AV3215" s="78">
        <v>105</v>
      </c>
      <c r="AW3215" s="77">
        <v>18.46</v>
      </c>
      <c r="AX3215" s="144">
        <f t="shared" si="344"/>
        <v>0.72</v>
      </c>
      <c r="AY3215" s="144">
        <f t="shared" si="345"/>
        <v>0.42</v>
      </c>
      <c r="AZ3215" s="144">
        <f t="shared" si="346"/>
        <v>0.21</v>
      </c>
      <c r="BA3215" s="54">
        <f t="shared" si="347"/>
        <v>18.840706485480389</v>
      </c>
      <c r="BB3215" s="54">
        <f t="shared" si="348"/>
        <v>15.329293514519613</v>
      </c>
    </row>
    <row r="3216" spans="1:54" x14ac:dyDescent="0.25">
      <c r="A3216" s="3">
        <v>44958</v>
      </c>
      <c r="B3216" s="77">
        <v>15420.13</v>
      </c>
      <c r="C3216" s="77">
        <v>2417.8378499999999</v>
      </c>
      <c r="D3216" s="77">
        <v>102.539</v>
      </c>
      <c r="E3216" s="77">
        <f t="shared" si="343"/>
        <v>1739.4798000000001</v>
      </c>
      <c r="F3216" s="77">
        <v>7.4659000000000004</v>
      </c>
      <c r="G3216" s="77">
        <v>11.537000000000001</v>
      </c>
      <c r="H3216" t="s">
        <v>2122</v>
      </c>
      <c r="I3216" s="78">
        <v>15383</v>
      </c>
      <c r="J3216">
        <v>202302</v>
      </c>
      <c r="K3216" s="78">
        <v>15383</v>
      </c>
      <c r="L3216" s="77">
        <f t="shared" si="349"/>
        <v>-37.1299999999992</v>
      </c>
      <c r="M3216" s="78">
        <v>4234</v>
      </c>
      <c r="N3216" s="78">
        <v>130.29182</v>
      </c>
      <c r="O3216" s="78">
        <v>-204</v>
      </c>
      <c r="P3216" s="78">
        <v>-1.56711</v>
      </c>
      <c r="Q3216" s="144">
        <v>4183</v>
      </c>
      <c r="R3216" s="78">
        <v>-6551</v>
      </c>
      <c r="S3216" s="78">
        <v>5679</v>
      </c>
      <c r="T3216" s="78">
        <v>2833</v>
      </c>
      <c r="U3216" s="78">
        <v>42288</v>
      </c>
      <c r="V3216" s="219">
        <v>-6.6993000378357925E-2</v>
      </c>
      <c r="W3216" s="78">
        <v>1004</v>
      </c>
      <c r="X3216" s="78">
        <v>3678</v>
      </c>
      <c r="Y3216" s="78">
        <v>1191</v>
      </c>
      <c r="Z3216" s="78">
        <v>2132</v>
      </c>
      <c r="AA3216" s="78">
        <v>90.15</v>
      </c>
      <c r="AB3216" s="78">
        <v>88.32</v>
      </c>
      <c r="AC3216" s="78">
        <v>6462</v>
      </c>
      <c r="AD3216" s="104">
        <v>1.65181</v>
      </c>
      <c r="AE3216" s="78">
        <v>148</v>
      </c>
      <c r="AF3216" s="104">
        <v>-2.5600000000000002E-3</v>
      </c>
      <c r="AG3216" s="78">
        <v>4341</v>
      </c>
      <c r="AH3216" s="104">
        <v>1.1984399999999999</v>
      </c>
      <c r="AI3216" s="78">
        <v>2290</v>
      </c>
      <c r="AJ3216" s="104">
        <v>0.84887000000000001</v>
      </c>
      <c r="AK3216" s="78">
        <v>15400</v>
      </c>
      <c r="AL3216" s="78">
        <v>14500</v>
      </c>
      <c r="AM3216" s="8">
        <v>15400</v>
      </c>
      <c r="AN3216" s="78">
        <v>383</v>
      </c>
      <c r="AO3216" s="78">
        <v>19200</v>
      </c>
      <c r="AP3216" s="78">
        <v>10000</v>
      </c>
      <c r="AQ3216" s="78">
        <v>15400</v>
      </c>
      <c r="AR3216" s="78">
        <v>690</v>
      </c>
      <c r="AS3216" s="78">
        <v>15900</v>
      </c>
      <c r="AT3216" s="78">
        <v>15000</v>
      </c>
      <c r="AU3216" s="78">
        <v>15400</v>
      </c>
      <c r="AV3216" s="78">
        <v>280</v>
      </c>
      <c r="AW3216" s="77">
        <v>18.37</v>
      </c>
      <c r="AX3216" s="144">
        <f t="shared" si="344"/>
        <v>0.72</v>
      </c>
      <c r="AY3216" s="144">
        <f t="shared" si="345"/>
        <v>0.42</v>
      </c>
      <c r="AZ3216" s="144">
        <f t="shared" si="346"/>
        <v>0.21</v>
      </c>
      <c r="BA3216" s="54">
        <f t="shared" si="347"/>
        <v>18.958550569519602</v>
      </c>
      <c r="BB3216" s="54">
        <f t="shared" si="348"/>
        <v>15.460449430480397</v>
      </c>
    </row>
    <row r="3217" spans="1:54" x14ac:dyDescent="0.25">
      <c r="A3217" s="3">
        <v>44959</v>
      </c>
      <c r="B3217" s="77">
        <v>15595.16</v>
      </c>
      <c r="C3217" s="77">
        <v>2779.85158</v>
      </c>
      <c r="D3217" s="77">
        <v>225.35839999999999</v>
      </c>
      <c r="E3217" s="77">
        <f t="shared" si="343"/>
        <v>2097.2701999999999</v>
      </c>
      <c r="F3217" s="77">
        <v>14.798599999999999</v>
      </c>
      <c r="G3217" s="77">
        <v>-2.3736999999999999</v>
      </c>
      <c r="H3217">
        <v>0</v>
      </c>
      <c r="I3217" s="78">
        <v>15580</v>
      </c>
      <c r="J3217">
        <v>202302</v>
      </c>
      <c r="K3217" s="78">
        <v>15580</v>
      </c>
      <c r="L3217" s="77">
        <f t="shared" si="349"/>
        <v>-15.159999999999854</v>
      </c>
      <c r="M3217" s="78">
        <v>8409</v>
      </c>
      <c r="N3217" s="78">
        <v>262.10615000000001</v>
      </c>
      <c r="O3217" s="78">
        <v>5276</v>
      </c>
      <c r="P3217" s="78">
        <v>41.101080000000003</v>
      </c>
      <c r="Q3217" s="144">
        <v>9728</v>
      </c>
      <c r="R3217" s="78">
        <v>-5860</v>
      </c>
      <c r="S3217" s="78">
        <v>6032</v>
      </c>
      <c r="T3217" s="78">
        <v>9353</v>
      </c>
      <c r="U3217" s="78">
        <v>45090</v>
      </c>
      <c r="V3217" s="219">
        <v>-0.20742958527389666</v>
      </c>
      <c r="W3217" s="78">
        <v>5622</v>
      </c>
      <c r="X3217" s="78">
        <v>5622</v>
      </c>
      <c r="Y3217" s="78">
        <v>5460</v>
      </c>
      <c r="Z3217" s="78">
        <v>6083</v>
      </c>
      <c r="AA3217" s="78">
        <v>109.15</v>
      </c>
      <c r="AB3217" s="78">
        <v>111.31</v>
      </c>
      <c r="AC3217" s="78">
        <v>10655</v>
      </c>
      <c r="AD3217" s="104">
        <v>2.1655899999999999</v>
      </c>
      <c r="AE3217" s="78">
        <v>2521</v>
      </c>
      <c r="AF3217" s="104">
        <v>-2.3800000000000002E-3</v>
      </c>
      <c r="AG3217" s="78">
        <v>5709</v>
      </c>
      <c r="AH3217" s="104">
        <v>0.94291000000000003</v>
      </c>
      <c r="AI3217" s="78">
        <v>1329</v>
      </c>
      <c r="AJ3217" s="104">
        <v>0.55740999999999996</v>
      </c>
      <c r="AK3217" s="78">
        <v>15800</v>
      </c>
      <c r="AL3217" s="78">
        <v>14500</v>
      </c>
      <c r="AM3217" s="8">
        <v>15600</v>
      </c>
      <c r="AN3217" s="78">
        <v>360</v>
      </c>
      <c r="AO3217" s="78">
        <v>19200</v>
      </c>
      <c r="AP3217" s="78">
        <v>10000</v>
      </c>
      <c r="AQ3217" s="78">
        <v>15600</v>
      </c>
      <c r="AR3217" s="78">
        <v>649</v>
      </c>
      <c r="AS3217" s="78">
        <v>15900</v>
      </c>
      <c r="AT3217" s="78">
        <v>15200</v>
      </c>
      <c r="AU3217" s="78">
        <v>15600</v>
      </c>
      <c r="AV3217" s="78">
        <v>229</v>
      </c>
      <c r="AW3217" s="77">
        <v>17.850000000000001</v>
      </c>
      <c r="AX3217" s="144">
        <f t="shared" si="344"/>
        <v>0.65</v>
      </c>
      <c r="AY3217" s="144">
        <f t="shared" si="345"/>
        <v>0.38</v>
      </c>
      <c r="AZ3217" s="144">
        <f t="shared" si="346"/>
        <v>0.19</v>
      </c>
      <c r="BA3217" s="54">
        <f t="shared" si="347"/>
        <v>18.982341288846929</v>
      </c>
      <c r="BB3217" s="54">
        <f t="shared" si="348"/>
        <v>15.615658711153069</v>
      </c>
    </row>
    <row r="3218" spans="1:54" x14ac:dyDescent="0.25">
      <c r="A3218" s="3">
        <v>44960</v>
      </c>
      <c r="B3218" s="77">
        <v>15602.66</v>
      </c>
      <c r="C3218" s="77">
        <v>2409.4391000000001</v>
      </c>
      <c r="D3218" s="77">
        <v>115.9957</v>
      </c>
      <c r="E3218" s="77">
        <f t="shared" si="343"/>
        <v>2253.4616999999998</v>
      </c>
      <c r="F3218" s="77">
        <v>4.4872000000000005</v>
      </c>
      <c r="G3218" s="77">
        <v>-19.259</v>
      </c>
      <c r="H3218">
        <v>0</v>
      </c>
      <c r="I3218" s="78">
        <v>15579</v>
      </c>
      <c r="J3218">
        <v>202302</v>
      </c>
      <c r="K3218" s="78">
        <v>15579</v>
      </c>
      <c r="L3218" s="77">
        <f t="shared" si="349"/>
        <v>-23.659999999999854</v>
      </c>
      <c r="M3218" s="78">
        <v>9327</v>
      </c>
      <c r="N3218" s="78">
        <v>290.72532000000001</v>
      </c>
      <c r="O3218" s="78">
        <v>2548</v>
      </c>
      <c r="P3218" s="78">
        <v>19.85313</v>
      </c>
      <c r="Q3218" s="144">
        <v>9964</v>
      </c>
      <c r="R3218" s="78">
        <v>-5990</v>
      </c>
      <c r="S3218" s="78">
        <v>5339</v>
      </c>
      <c r="T3218" s="78">
        <v>5993</v>
      </c>
      <c r="U3218" s="78">
        <v>44051</v>
      </c>
      <c r="V3218" s="219">
        <v>-0.13604685478195727</v>
      </c>
      <c r="W3218" s="78">
        <v>6073</v>
      </c>
      <c r="X3218" s="78">
        <v>6073</v>
      </c>
      <c r="Y3218" s="78">
        <v>6503</v>
      </c>
      <c r="Z3218" s="78">
        <v>6908</v>
      </c>
      <c r="AA3218" s="78">
        <v>99.76</v>
      </c>
      <c r="AB3218" s="78">
        <v>110.28</v>
      </c>
      <c r="AC3218" s="78">
        <v>11521</v>
      </c>
      <c r="AD3218" s="104">
        <v>2.1154099999999998</v>
      </c>
      <c r="AE3218" s="78">
        <v>5176</v>
      </c>
      <c r="AF3218" s="104">
        <v>-2.1950000000000001E-2</v>
      </c>
      <c r="AG3218" s="78">
        <v>11945</v>
      </c>
      <c r="AH3218" s="104">
        <v>0.94196999999999997</v>
      </c>
      <c r="AI3218" s="78">
        <v>-3543</v>
      </c>
      <c r="AJ3218" s="104">
        <v>0.52936000000000005</v>
      </c>
      <c r="AK3218" s="78">
        <v>15900</v>
      </c>
      <c r="AL3218" s="78">
        <v>14500</v>
      </c>
      <c r="AM3218" s="8">
        <v>15600</v>
      </c>
      <c r="AN3218" s="78">
        <v>343</v>
      </c>
      <c r="AO3218" s="78">
        <v>19200</v>
      </c>
      <c r="AP3218" s="78">
        <v>10000</v>
      </c>
      <c r="AQ3218" s="78">
        <v>15500</v>
      </c>
      <c r="AR3218" s="78">
        <v>658</v>
      </c>
      <c r="AS3218" s="78">
        <v>15900</v>
      </c>
      <c r="AT3218" s="78">
        <v>15400</v>
      </c>
      <c r="AU3218" s="78">
        <v>15600</v>
      </c>
      <c r="AV3218" s="78">
        <v>201</v>
      </c>
      <c r="AW3218" s="77">
        <v>18.2</v>
      </c>
      <c r="AX3218" s="144">
        <f t="shared" si="344"/>
        <v>0.75</v>
      </c>
      <c r="AY3218" s="144">
        <f t="shared" si="345"/>
        <v>0.44</v>
      </c>
      <c r="AZ3218" s="144">
        <f t="shared" si="346"/>
        <v>0.22</v>
      </c>
      <c r="BA3218" s="54">
        <f t="shared" si="347"/>
        <v>18.963911015824635</v>
      </c>
      <c r="BB3218" s="54">
        <f t="shared" si="348"/>
        <v>15.889088984175357</v>
      </c>
    </row>
    <row r="3219" spans="1:54" x14ac:dyDescent="0.25">
      <c r="A3219" s="3">
        <v>44963</v>
      </c>
      <c r="B3219" s="77">
        <v>15392.82</v>
      </c>
      <c r="C3219" s="77">
        <v>2058.85241</v>
      </c>
      <c r="D3219" s="77">
        <v>-125.57610000000001</v>
      </c>
      <c r="E3219" s="77">
        <f t="shared" si="343"/>
        <v>2091.1479999999997</v>
      </c>
      <c r="F3219" s="77">
        <v>2.6823999999999999</v>
      </c>
      <c r="G3219" s="77">
        <v>-41.547700000000006</v>
      </c>
      <c r="H3219">
        <v>0</v>
      </c>
      <c r="I3219" s="78">
        <v>15405</v>
      </c>
      <c r="J3219">
        <v>202302</v>
      </c>
      <c r="K3219" s="78">
        <v>15405</v>
      </c>
      <c r="L3219" s="77">
        <f t="shared" si="349"/>
        <v>12.180000000000291</v>
      </c>
      <c r="M3219" s="78">
        <v>7915</v>
      </c>
      <c r="N3219" s="78">
        <v>243.97574</v>
      </c>
      <c r="O3219" s="78">
        <v>-7721</v>
      </c>
      <c r="P3219" s="78">
        <v>-59.470849999999999</v>
      </c>
      <c r="Q3219" s="144">
        <v>5984.75</v>
      </c>
      <c r="R3219" s="78">
        <v>-6420</v>
      </c>
      <c r="S3219" s="78">
        <v>5540</v>
      </c>
      <c r="T3219" s="78">
        <v>-2781</v>
      </c>
      <c r="U3219" s="78">
        <v>46591</v>
      </c>
      <c r="V3219" s="219">
        <v>5.9689639629971453E-2</v>
      </c>
      <c r="W3219" s="78">
        <v>4014</v>
      </c>
      <c r="X3219" s="78">
        <v>6743</v>
      </c>
      <c r="Y3219" s="78">
        <v>4514</v>
      </c>
      <c r="Z3219" s="78">
        <v>4830</v>
      </c>
      <c r="AA3219" s="78">
        <v>86.51</v>
      </c>
      <c r="AB3219" s="78">
        <v>104.73</v>
      </c>
      <c r="AC3219" s="78">
        <v>14962</v>
      </c>
      <c r="AD3219" s="104">
        <v>1.8268</v>
      </c>
      <c r="AE3219" s="78">
        <v>10002</v>
      </c>
      <c r="AF3219" s="104">
        <v>9.6290000000000001E-2</v>
      </c>
      <c r="AG3219" s="78">
        <v>-1755</v>
      </c>
      <c r="AH3219" s="104">
        <v>0.68871000000000004</v>
      </c>
      <c r="AI3219" s="78">
        <v>2592</v>
      </c>
      <c r="AJ3219" s="104">
        <v>0.85024999999999995</v>
      </c>
      <c r="AK3219" s="78">
        <v>16000</v>
      </c>
      <c r="AL3219" s="78">
        <v>14500</v>
      </c>
      <c r="AM3219" s="8">
        <v>15400</v>
      </c>
      <c r="AN3219" s="78">
        <v>314</v>
      </c>
      <c r="AO3219" s="78">
        <v>19200</v>
      </c>
      <c r="AP3219" s="78">
        <v>10000</v>
      </c>
      <c r="AQ3219" s="78">
        <v>15400</v>
      </c>
      <c r="AR3219" s="78">
        <v>638</v>
      </c>
      <c r="AS3219" s="78">
        <v>15700</v>
      </c>
      <c r="AT3219" s="78">
        <v>15200</v>
      </c>
      <c r="AU3219" s="78">
        <v>15400</v>
      </c>
      <c r="AV3219" s="78">
        <v>147</v>
      </c>
      <c r="AW3219" s="77">
        <v>18.03</v>
      </c>
      <c r="AX3219" s="144">
        <f t="shared" si="344"/>
        <v>0.72</v>
      </c>
      <c r="AY3219" s="144">
        <f t="shared" si="345"/>
        <v>0.42</v>
      </c>
      <c r="AZ3219" s="144">
        <f t="shared" si="346"/>
        <v>0.21</v>
      </c>
      <c r="BA3219" s="54">
        <f t="shared" si="347"/>
        <v>18.884439442972489</v>
      </c>
      <c r="BB3219" s="54">
        <f t="shared" si="348"/>
        <v>16.194560557027504</v>
      </c>
    </row>
    <row r="3220" spans="1:54" x14ac:dyDescent="0.25">
      <c r="A3220" s="3">
        <v>44964</v>
      </c>
      <c r="B3220" s="77">
        <v>15400.91</v>
      </c>
      <c r="C3220" s="77">
        <v>1909.62346</v>
      </c>
      <c r="D3220" s="77">
        <v>-32.796399999999998</v>
      </c>
      <c r="E3220" s="77">
        <f t="shared" si="343"/>
        <v>2169.2055999999993</v>
      </c>
      <c r="F3220" s="77">
        <v>9.5332000000000008</v>
      </c>
      <c r="G3220" s="77">
        <v>-4.4479000000000006</v>
      </c>
      <c r="H3220">
        <v>0</v>
      </c>
      <c r="I3220" s="78">
        <v>15396</v>
      </c>
      <c r="J3220">
        <v>202302</v>
      </c>
      <c r="K3220" s="78">
        <v>15396</v>
      </c>
      <c r="L3220" s="77">
        <f t="shared" si="349"/>
        <v>-4.9099999999998545</v>
      </c>
      <c r="M3220" s="78">
        <v>7081</v>
      </c>
      <c r="N3220" s="78">
        <v>218.13362000000001</v>
      </c>
      <c r="O3220" s="78">
        <v>-3647</v>
      </c>
      <c r="P3220" s="78">
        <v>-28.061260000000001</v>
      </c>
      <c r="Q3220" s="144">
        <v>6169.25</v>
      </c>
      <c r="R3220" s="78">
        <v>-6475</v>
      </c>
      <c r="S3220" s="78">
        <v>5971</v>
      </c>
      <c r="T3220" s="78">
        <v>1576</v>
      </c>
      <c r="U3220" s="78">
        <v>49777</v>
      </c>
      <c r="V3220" s="219">
        <v>-3.166120899210479E-2</v>
      </c>
      <c r="W3220" s="78">
        <v>4580</v>
      </c>
      <c r="X3220" s="78">
        <v>7189</v>
      </c>
      <c r="Y3220" s="78">
        <v>4399</v>
      </c>
      <c r="Z3220" s="78">
        <v>4467</v>
      </c>
      <c r="AA3220" s="78">
        <v>99.28</v>
      </c>
      <c r="AB3220" s="78">
        <v>105.73</v>
      </c>
      <c r="AC3220" s="78">
        <v>14549</v>
      </c>
      <c r="AD3220" s="104">
        <v>1.7121299999999999</v>
      </c>
      <c r="AE3220" s="78">
        <v>11176</v>
      </c>
      <c r="AF3220" s="104">
        <v>1.2489999999999999E-2</v>
      </c>
      <c r="AG3220" s="78">
        <v>404</v>
      </c>
      <c r="AH3220" s="104">
        <v>0.87680999999999998</v>
      </c>
      <c r="AI3220" s="78">
        <v>1358</v>
      </c>
      <c r="AJ3220" s="104">
        <v>0.77627000000000002</v>
      </c>
      <c r="AK3220" s="78">
        <v>16000</v>
      </c>
      <c r="AL3220" s="78">
        <v>14500</v>
      </c>
      <c r="AM3220" s="8">
        <v>15400</v>
      </c>
      <c r="AN3220" s="78">
        <v>295</v>
      </c>
      <c r="AO3220" s="78">
        <v>19200</v>
      </c>
      <c r="AP3220" s="78">
        <v>10000</v>
      </c>
      <c r="AQ3220" s="78">
        <v>15400</v>
      </c>
      <c r="AR3220" s="78">
        <v>618</v>
      </c>
      <c r="AS3220" s="78">
        <v>15550</v>
      </c>
      <c r="AT3220" s="78">
        <v>15300</v>
      </c>
      <c r="AU3220" s="78">
        <v>15400</v>
      </c>
      <c r="AV3220" s="78">
        <v>105</v>
      </c>
      <c r="AW3220" s="77">
        <v>17.59</v>
      </c>
      <c r="AX3220" s="144">
        <f t="shared" si="344"/>
        <v>0.57999999999999996</v>
      </c>
      <c r="AY3220" s="144">
        <f t="shared" si="345"/>
        <v>0.34</v>
      </c>
      <c r="AZ3220" s="144">
        <f t="shared" si="346"/>
        <v>0.17</v>
      </c>
      <c r="BA3220" s="54">
        <f t="shared" si="347"/>
        <v>18.890558923172481</v>
      </c>
      <c r="BB3220" s="54">
        <f t="shared" si="348"/>
        <v>16.245441076827515</v>
      </c>
    </row>
    <row r="3221" spans="1:54" x14ac:dyDescent="0.25">
      <c r="A3221" s="3">
        <v>44965</v>
      </c>
      <c r="B3221" s="77">
        <v>15618.17</v>
      </c>
      <c r="C3221" s="77">
        <v>2321.8305099999998</v>
      </c>
      <c r="D3221" s="77">
        <v>163.4374</v>
      </c>
      <c r="E3221" s="77">
        <f t="shared" si="343"/>
        <v>2455.1246999999994</v>
      </c>
      <c r="F3221" s="77">
        <v>20.659600000000001</v>
      </c>
      <c r="G3221" s="77">
        <v>14.6172</v>
      </c>
      <c r="H3221" t="s">
        <v>2123</v>
      </c>
      <c r="I3221" s="78">
        <v>15604</v>
      </c>
      <c r="J3221">
        <v>202302</v>
      </c>
      <c r="K3221" s="78">
        <v>15604</v>
      </c>
      <c r="L3221" s="77">
        <f t="shared" si="349"/>
        <v>-14.170000000000073</v>
      </c>
      <c r="M3221" s="78">
        <v>11766</v>
      </c>
      <c r="N3221" s="78">
        <v>367.25743</v>
      </c>
      <c r="O3221" s="78">
        <v>8589</v>
      </c>
      <c r="P3221" s="78">
        <v>67.023510000000002</v>
      </c>
      <c r="Q3221" s="144">
        <v>13913.25</v>
      </c>
      <c r="R3221" s="78">
        <v>-6304</v>
      </c>
      <c r="S3221" s="78">
        <v>5700</v>
      </c>
      <c r="T3221" s="78">
        <v>16699</v>
      </c>
      <c r="U3221" s="78">
        <v>57070</v>
      </c>
      <c r="V3221" s="219">
        <v>-0.29260557210443316</v>
      </c>
      <c r="W3221" s="78">
        <v>9271</v>
      </c>
      <c r="X3221" s="78">
        <v>9271</v>
      </c>
      <c r="Y3221" s="78">
        <v>9484</v>
      </c>
      <c r="Z3221" s="78">
        <v>10640</v>
      </c>
      <c r="AA3221" s="78">
        <v>113.05</v>
      </c>
      <c r="AB3221" s="78">
        <v>122.51</v>
      </c>
      <c r="AC3221" s="78">
        <v>14939</v>
      </c>
      <c r="AD3221" s="104">
        <v>2.2650299999999999</v>
      </c>
      <c r="AE3221" s="78">
        <v>9341</v>
      </c>
      <c r="AF3221" s="104">
        <v>3.5959999999999999E-2</v>
      </c>
      <c r="AG3221" s="78">
        <v>-3699</v>
      </c>
      <c r="AH3221" s="104">
        <v>0.86441999999999997</v>
      </c>
      <c r="AI3221" s="78">
        <v>-8606</v>
      </c>
      <c r="AJ3221" s="104">
        <v>0.50212000000000001</v>
      </c>
      <c r="AK3221" s="78">
        <v>16000</v>
      </c>
      <c r="AL3221" s="78">
        <v>14500</v>
      </c>
      <c r="AM3221" s="8">
        <v>15600</v>
      </c>
      <c r="AN3221" s="78">
        <v>277</v>
      </c>
      <c r="AO3221" s="78">
        <v>19200</v>
      </c>
      <c r="AP3221" s="78">
        <v>10000</v>
      </c>
      <c r="AQ3221" s="78">
        <v>15600</v>
      </c>
      <c r="AR3221" s="78">
        <v>607</v>
      </c>
      <c r="AS3221" s="78">
        <v>16000</v>
      </c>
      <c r="AT3221" s="78">
        <v>14500</v>
      </c>
      <c r="AU3221" s="78">
        <v>15600</v>
      </c>
      <c r="AV3221" s="78">
        <v>277</v>
      </c>
      <c r="AW3221" s="77">
        <v>17.23</v>
      </c>
      <c r="AX3221" s="144">
        <f t="shared" si="344"/>
        <v>0.48</v>
      </c>
      <c r="AY3221" s="144">
        <f t="shared" si="345"/>
        <v>0.28000000000000003</v>
      </c>
      <c r="AZ3221" s="144">
        <f t="shared" si="346"/>
        <v>0.14000000000000001</v>
      </c>
      <c r="BA3221" s="54">
        <f t="shared" si="347"/>
        <v>18.889328226545341</v>
      </c>
      <c r="BB3221" s="54">
        <f t="shared" si="348"/>
        <v>16.256671773454659</v>
      </c>
    </row>
    <row r="3222" spans="1:54" x14ac:dyDescent="0.25">
      <c r="A3222" s="3">
        <v>44966</v>
      </c>
      <c r="B3222" s="77">
        <v>15598.71</v>
      </c>
      <c r="C3222" s="77">
        <v>2151.3824</v>
      </c>
      <c r="D3222" s="77">
        <v>-5.4511000000000003</v>
      </c>
      <c r="E3222" s="77">
        <f t="shared" si="343"/>
        <v>2451.0897999999993</v>
      </c>
      <c r="F3222" s="77">
        <v>-4.9664999999999999</v>
      </c>
      <c r="G3222" s="77">
        <v>-10.5092</v>
      </c>
      <c r="H3222">
        <v>0</v>
      </c>
      <c r="I3222" s="78">
        <v>15601</v>
      </c>
      <c r="J3222">
        <v>202302</v>
      </c>
      <c r="K3222" s="78">
        <v>15601</v>
      </c>
      <c r="L3222" s="77">
        <f t="shared" si="349"/>
        <v>2.2900000000008731</v>
      </c>
      <c r="M3222" s="78">
        <v>10750</v>
      </c>
      <c r="N3222" s="78">
        <v>335.43547000000001</v>
      </c>
      <c r="O3222" s="78">
        <v>1359</v>
      </c>
      <c r="P3222" s="78">
        <v>10.61045</v>
      </c>
      <c r="Q3222" s="144">
        <v>11089.75</v>
      </c>
      <c r="R3222" s="78">
        <v>-6671</v>
      </c>
      <c r="S3222" s="78">
        <v>6407</v>
      </c>
      <c r="T3222" s="78">
        <v>7880</v>
      </c>
      <c r="U3222" s="78">
        <v>51972</v>
      </c>
      <c r="V3222" s="219">
        <v>-0.15162010313245594</v>
      </c>
      <c r="W3222" s="78">
        <v>7447</v>
      </c>
      <c r="X3222" s="78">
        <v>7447</v>
      </c>
      <c r="Y3222" s="78">
        <v>7000</v>
      </c>
      <c r="Z3222" s="78">
        <v>8968</v>
      </c>
      <c r="AA3222" s="78">
        <v>102.82</v>
      </c>
      <c r="AB3222" s="78">
        <v>120.81</v>
      </c>
      <c r="AC3222" s="78">
        <v>15928</v>
      </c>
      <c r="AD3222" s="104">
        <v>2.1726200000000002</v>
      </c>
      <c r="AE3222" s="78">
        <v>10255</v>
      </c>
      <c r="AF3222" s="104">
        <v>-2.6190000000000001E-2</v>
      </c>
      <c r="AG3222" s="78">
        <v>399</v>
      </c>
      <c r="AH3222" s="104">
        <v>0.58879999999999999</v>
      </c>
      <c r="AI3222" s="78">
        <v>4733</v>
      </c>
      <c r="AJ3222" s="104">
        <v>0.66332000000000002</v>
      </c>
      <c r="AK3222" s="78">
        <v>15800</v>
      </c>
      <c r="AL3222" s="78">
        <v>14500</v>
      </c>
      <c r="AM3222" s="8">
        <v>15600</v>
      </c>
      <c r="AN3222" s="78">
        <v>244</v>
      </c>
      <c r="AO3222" s="78">
        <v>19200</v>
      </c>
      <c r="AP3222" s="78">
        <v>10000</v>
      </c>
      <c r="AQ3222" s="78">
        <v>15600</v>
      </c>
      <c r="AR3222" s="78">
        <v>594</v>
      </c>
      <c r="AS3222" s="78">
        <v>15800</v>
      </c>
      <c r="AT3222" s="78">
        <v>14500</v>
      </c>
      <c r="AU3222" s="78">
        <v>15600</v>
      </c>
      <c r="AV3222" s="78">
        <v>244</v>
      </c>
      <c r="AW3222" s="77">
        <v>16.760000000000002</v>
      </c>
      <c r="AX3222" s="144">
        <f t="shared" si="344"/>
        <v>0.2</v>
      </c>
      <c r="AY3222" s="144">
        <f t="shared" si="345"/>
        <v>0.12</v>
      </c>
      <c r="AZ3222" s="144">
        <f t="shared" si="346"/>
        <v>0.06</v>
      </c>
      <c r="BA3222" s="54">
        <f t="shared" si="347"/>
        <v>18.851260856194475</v>
      </c>
      <c r="BB3222" s="54">
        <f t="shared" si="348"/>
        <v>16.328739143805524</v>
      </c>
    </row>
    <row r="3223" spans="1:54" x14ac:dyDescent="0.25">
      <c r="A3223" s="3">
        <v>44967</v>
      </c>
      <c r="B3223" s="77">
        <v>15586.65</v>
      </c>
      <c r="C3223" s="77">
        <v>2133.3167800000001</v>
      </c>
      <c r="D3223" s="77">
        <v>-1.5727000000000002</v>
      </c>
      <c r="E3223" s="77">
        <f t="shared" si="343"/>
        <v>2445.567199999999</v>
      </c>
      <c r="F3223" s="77">
        <v>6.1966999999999999</v>
      </c>
      <c r="G3223" s="77">
        <v>-39.9604</v>
      </c>
      <c r="H3223">
        <v>0</v>
      </c>
      <c r="I3223" s="78">
        <v>15575</v>
      </c>
      <c r="J3223">
        <v>202302</v>
      </c>
      <c r="K3223" s="78">
        <v>15575</v>
      </c>
      <c r="L3223" s="77">
        <f t="shared" si="349"/>
        <v>-11.649999999999636</v>
      </c>
      <c r="M3223" s="78">
        <v>11682</v>
      </c>
      <c r="N3223" s="78">
        <v>363.90744000000001</v>
      </c>
      <c r="O3223" s="78">
        <v>946</v>
      </c>
      <c r="P3223" s="78">
        <v>7.3764000000000003</v>
      </c>
      <c r="Q3223" s="144">
        <v>11918.5</v>
      </c>
      <c r="R3223" s="78">
        <v>-6909</v>
      </c>
      <c r="S3223" s="78">
        <v>6032</v>
      </c>
      <c r="T3223" s="78">
        <v>7306</v>
      </c>
      <c r="U3223" s="78">
        <v>52063</v>
      </c>
      <c r="V3223" s="219">
        <v>-0.14032998482607609</v>
      </c>
      <c r="W3223" s="78">
        <v>6246</v>
      </c>
      <c r="X3223" s="78">
        <v>6246</v>
      </c>
      <c r="Y3223" s="78">
        <v>6924</v>
      </c>
      <c r="Z3223" s="78">
        <v>6727</v>
      </c>
      <c r="AA3223" s="78">
        <v>92.86</v>
      </c>
      <c r="AB3223" s="78">
        <v>116.79</v>
      </c>
      <c r="AC3223" s="78">
        <v>13219</v>
      </c>
      <c r="AD3223" s="104">
        <v>2.0234399999999999</v>
      </c>
      <c r="AE3223" s="78">
        <v>11829</v>
      </c>
      <c r="AF3223" s="104">
        <v>2.8800000000000002E-3</v>
      </c>
      <c r="AG3223" s="78">
        <v>12601</v>
      </c>
      <c r="AH3223" s="104">
        <v>0.77007000000000003</v>
      </c>
      <c r="AI3223" s="78">
        <v>4673</v>
      </c>
      <c r="AJ3223" s="104">
        <v>0.62046000000000001</v>
      </c>
      <c r="AK3223" s="78">
        <v>16000</v>
      </c>
      <c r="AL3223" s="78">
        <v>14500</v>
      </c>
      <c r="AM3223" s="8">
        <v>15600</v>
      </c>
      <c r="AN3223" s="78">
        <v>238</v>
      </c>
      <c r="AO3223" s="78">
        <v>19200</v>
      </c>
      <c r="AP3223" s="78">
        <v>10000</v>
      </c>
      <c r="AQ3223" s="78">
        <v>15600</v>
      </c>
      <c r="AR3223" s="78">
        <v>606</v>
      </c>
      <c r="AS3223" s="78">
        <v>16000</v>
      </c>
      <c r="AT3223" s="78">
        <v>14500</v>
      </c>
      <c r="AU3223" s="78">
        <v>15600</v>
      </c>
      <c r="AV3223" s="78">
        <v>238</v>
      </c>
      <c r="AW3223" s="77">
        <v>17.38</v>
      </c>
      <c r="AX3223" s="144">
        <f t="shared" si="344"/>
        <v>0.51</v>
      </c>
      <c r="AY3223" s="144">
        <f t="shared" si="345"/>
        <v>0.32</v>
      </c>
      <c r="AZ3223" s="144">
        <f t="shared" si="346"/>
        <v>0.16</v>
      </c>
      <c r="BA3223" s="54">
        <f t="shared" si="347"/>
        <v>18.85092668066272</v>
      </c>
      <c r="BB3223" s="54">
        <f t="shared" si="348"/>
        <v>16.327073319337284</v>
      </c>
    </row>
    <row r="3224" spans="1:54" x14ac:dyDescent="0.25">
      <c r="A3224" s="3">
        <v>44970</v>
      </c>
      <c r="B3224" s="77">
        <v>15544.28</v>
      </c>
      <c r="C3224" s="77">
        <v>1789.50783</v>
      </c>
      <c r="D3224" s="77">
        <v>-54.7241</v>
      </c>
      <c r="E3224" s="77">
        <f t="shared" ref="E3224:E3287" si="350">SUM(D3205:D3224)</f>
        <v>2446.8088999999991</v>
      </c>
      <c r="F3224" s="77">
        <v>3.5339</v>
      </c>
      <c r="G3224" s="77">
        <v>-26.823400000000003</v>
      </c>
      <c r="H3224">
        <v>0</v>
      </c>
      <c r="I3224" s="78">
        <v>15533</v>
      </c>
      <c r="J3224">
        <v>202302</v>
      </c>
      <c r="K3224" s="78">
        <v>15533</v>
      </c>
      <c r="L3224" s="77">
        <f t="shared" si="349"/>
        <v>-11.280000000000655</v>
      </c>
      <c r="M3224" s="78">
        <v>12264</v>
      </c>
      <c r="N3224" s="78">
        <v>380.77328999999997</v>
      </c>
      <c r="O3224" s="78">
        <v>-2066</v>
      </c>
      <c r="P3224" s="78">
        <v>-16.039010000000001</v>
      </c>
      <c r="Q3224" s="144">
        <v>11747.5</v>
      </c>
      <c r="R3224" s="78">
        <v>-7407</v>
      </c>
      <c r="S3224" s="78">
        <v>6741</v>
      </c>
      <c r="T3224" s="78">
        <v>8176</v>
      </c>
      <c r="U3224" s="78">
        <v>55515</v>
      </c>
      <c r="V3224" s="219">
        <v>-0.14727551112311987</v>
      </c>
      <c r="W3224" s="78">
        <v>4645</v>
      </c>
      <c r="X3224" s="78">
        <v>7129</v>
      </c>
      <c r="Y3224" s="78">
        <v>6876</v>
      </c>
      <c r="Z3224" s="78">
        <v>5015</v>
      </c>
      <c r="AA3224" s="78">
        <v>84.79</v>
      </c>
      <c r="AB3224" s="78">
        <v>108.49</v>
      </c>
      <c r="AC3224" s="78">
        <v>11572</v>
      </c>
      <c r="AD3224" s="104">
        <v>1.8490500000000001</v>
      </c>
      <c r="AE3224" s="78">
        <v>9761</v>
      </c>
      <c r="AF3224" s="104">
        <v>-3.8399999999999997E-2</v>
      </c>
      <c r="AG3224" s="78">
        <v>18122</v>
      </c>
      <c r="AH3224" s="104">
        <v>0.42698999999999998</v>
      </c>
      <c r="AI3224" s="78">
        <v>16768</v>
      </c>
      <c r="AJ3224" s="104">
        <v>0.6079</v>
      </c>
      <c r="AK3224" s="78">
        <v>15900</v>
      </c>
      <c r="AL3224" s="78">
        <v>15300</v>
      </c>
      <c r="AM3224" s="8">
        <v>15550</v>
      </c>
      <c r="AN3224" s="78">
        <v>211</v>
      </c>
      <c r="AO3224" s="78">
        <v>19200</v>
      </c>
      <c r="AP3224" s="78">
        <v>10000</v>
      </c>
      <c r="AQ3224" s="78">
        <v>15500</v>
      </c>
      <c r="AR3224" s="78">
        <v>623</v>
      </c>
      <c r="AS3224" s="78">
        <v>15900</v>
      </c>
      <c r="AT3224" s="78">
        <v>15300</v>
      </c>
      <c r="AU3224" s="78">
        <v>15550</v>
      </c>
      <c r="AV3224" s="78">
        <v>211</v>
      </c>
      <c r="AW3224" s="77">
        <v>18.690000000000001</v>
      </c>
      <c r="AX3224" s="144">
        <f t="shared" si="344"/>
        <v>0.96</v>
      </c>
      <c r="AY3224" s="144">
        <f t="shared" si="345"/>
        <v>0.63</v>
      </c>
      <c r="AZ3224" s="144">
        <f t="shared" si="346"/>
        <v>0.31</v>
      </c>
      <c r="BA3224" s="54">
        <f t="shared" si="347"/>
        <v>19.002815932658539</v>
      </c>
      <c r="BB3224" s="54">
        <f t="shared" si="348"/>
        <v>16.299184067341461</v>
      </c>
    </row>
    <row r="3225" spans="1:54" x14ac:dyDescent="0.25">
      <c r="A3225" s="3">
        <v>44971</v>
      </c>
      <c r="B3225" s="77">
        <v>15654.48</v>
      </c>
      <c r="C3225" s="77">
        <v>1817.01883</v>
      </c>
      <c r="D3225" s="77">
        <v>87.265000000000001</v>
      </c>
      <c r="E3225" s="77">
        <f t="shared" si="350"/>
        <v>2514.552999999999</v>
      </c>
      <c r="F3225" s="77">
        <v>15.581800000000001</v>
      </c>
      <c r="G3225" s="77">
        <v>-8.2540999999999993</v>
      </c>
      <c r="H3225">
        <v>0</v>
      </c>
      <c r="I3225" s="78">
        <v>15661</v>
      </c>
      <c r="J3225">
        <v>202302</v>
      </c>
      <c r="K3225" s="78">
        <v>15661</v>
      </c>
      <c r="L3225" s="77">
        <f t="shared" si="349"/>
        <v>6.5200000000004366</v>
      </c>
      <c r="M3225" s="78">
        <v>12379</v>
      </c>
      <c r="N3225" s="78">
        <v>387.34212000000002</v>
      </c>
      <c r="O3225" s="78">
        <v>3305</v>
      </c>
      <c r="P3225" s="78">
        <v>25.867699999999999</v>
      </c>
      <c r="Q3225" s="144">
        <v>13205.25</v>
      </c>
      <c r="R3225" s="78">
        <v>-7261</v>
      </c>
      <c r="S3225" s="78">
        <v>4653</v>
      </c>
      <c r="T3225" s="78">
        <v>14021</v>
      </c>
      <c r="U3225" s="78">
        <v>56785</v>
      </c>
      <c r="V3225" s="219">
        <v>-0.24691379765783217</v>
      </c>
      <c r="W3225" s="78">
        <v>8884</v>
      </c>
      <c r="X3225" s="78">
        <v>5926</v>
      </c>
      <c r="Y3225" s="78">
        <v>9632</v>
      </c>
      <c r="Z3225" s="78">
        <v>8941</v>
      </c>
      <c r="AA3225" s="78">
        <v>112</v>
      </c>
      <c r="AB3225" s="78">
        <v>114.53</v>
      </c>
      <c r="AC3225" s="78">
        <v>11315</v>
      </c>
      <c r="AD3225" s="104">
        <v>2.0265399999999998</v>
      </c>
      <c r="AE3225" s="78">
        <v>12134</v>
      </c>
      <c r="AF3225" s="104">
        <v>-5.8310000000000001E-2</v>
      </c>
      <c r="AG3225" s="78">
        <v>28639</v>
      </c>
      <c r="AH3225" s="104">
        <v>0.76815</v>
      </c>
      <c r="AI3225" s="78">
        <v>7210</v>
      </c>
      <c r="AJ3225" s="104">
        <v>0.30897999999999998</v>
      </c>
      <c r="AK3225" s="78">
        <v>15900</v>
      </c>
      <c r="AL3225" s="78">
        <v>15400</v>
      </c>
      <c r="AM3225" s="8">
        <v>15650</v>
      </c>
      <c r="AN3225" s="78">
        <v>179</v>
      </c>
      <c r="AO3225" s="78">
        <v>19200</v>
      </c>
      <c r="AP3225" s="78">
        <v>10000</v>
      </c>
      <c r="AQ3225" s="78">
        <v>15600</v>
      </c>
      <c r="AR3225" s="78">
        <v>608</v>
      </c>
      <c r="AS3225" s="78">
        <v>15900</v>
      </c>
      <c r="AT3225" s="78">
        <v>15400</v>
      </c>
      <c r="AU3225" s="78">
        <v>15650</v>
      </c>
      <c r="AV3225" s="78">
        <v>179</v>
      </c>
      <c r="AW3225" s="77">
        <v>18.399999999999999</v>
      </c>
      <c r="AX3225" s="144">
        <f t="shared" si="344"/>
        <v>0.89</v>
      </c>
      <c r="AY3225" s="144">
        <f t="shared" si="345"/>
        <v>0.59</v>
      </c>
      <c r="AZ3225" s="144">
        <f t="shared" si="346"/>
        <v>0.28999999999999998</v>
      </c>
      <c r="BA3225" s="54">
        <f t="shared" si="347"/>
        <v>19.059947347576866</v>
      </c>
      <c r="BB3225" s="54">
        <f t="shared" si="348"/>
        <v>16.402052652423137</v>
      </c>
    </row>
    <row r="3226" spans="1:54" x14ac:dyDescent="0.25">
      <c r="A3226" s="3">
        <v>44972</v>
      </c>
      <c r="B3226" s="77">
        <v>15432.89</v>
      </c>
      <c r="C3226" s="77">
        <v>2269.2930000000001</v>
      </c>
      <c r="D3226" s="77">
        <v>-81.701400000000007</v>
      </c>
      <c r="E3226" s="77">
        <f t="shared" si="350"/>
        <v>2334.5163999999991</v>
      </c>
      <c r="F3226" s="77">
        <v>-9.4434000000000005</v>
      </c>
      <c r="G3226" s="77">
        <v>-16.688599999999997</v>
      </c>
      <c r="H3226" t="s">
        <v>2124</v>
      </c>
      <c r="I3226" s="78">
        <v>15398</v>
      </c>
      <c r="J3226">
        <v>202303</v>
      </c>
      <c r="K3226" s="78">
        <v>15361</v>
      </c>
      <c r="L3226" s="77">
        <f t="shared" si="349"/>
        <v>-71.889999999999418</v>
      </c>
      <c r="M3226" s="78">
        <v>8311</v>
      </c>
      <c r="N3226" s="78">
        <v>255.40708000000001</v>
      </c>
      <c r="O3226" s="78">
        <v>-4923</v>
      </c>
      <c r="P3226" s="78">
        <v>-37.822400000000002</v>
      </c>
      <c r="Q3226" s="144">
        <v>7080.25</v>
      </c>
      <c r="R3226" s="78">
        <v>-8036</v>
      </c>
      <c r="S3226" s="78">
        <v>6552</v>
      </c>
      <c r="T3226" s="78">
        <v>-2467</v>
      </c>
      <c r="U3226" s="78">
        <v>37710</v>
      </c>
      <c r="V3226" s="219">
        <v>6.5420312914346329E-2</v>
      </c>
      <c r="W3226" s="78">
        <v>7036</v>
      </c>
      <c r="X3226" s="78">
        <v>5543</v>
      </c>
      <c r="Y3226" s="78">
        <v>7087</v>
      </c>
      <c r="Z3226" s="78">
        <v>7218</v>
      </c>
      <c r="AA3226" s="78">
        <v>94.91</v>
      </c>
      <c r="AB3226" s="78">
        <v>100.71</v>
      </c>
      <c r="AC3226" s="78">
        <v>9592</v>
      </c>
      <c r="AD3226" s="104">
        <v>1.1374</v>
      </c>
      <c r="AE3226" s="78">
        <v>1642</v>
      </c>
      <c r="AF3226" s="104">
        <v>-5.9450000000000003E-2</v>
      </c>
      <c r="AG3226" s="78">
        <v>-5045</v>
      </c>
      <c r="AH3226" s="104">
        <v>0.52534000000000003</v>
      </c>
      <c r="AI3226" s="78">
        <v>-3043</v>
      </c>
      <c r="AJ3226" s="104">
        <v>0.64739999999999998</v>
      </c>
      <c r="AK3226" s="78">
        <v>19200</v>
      </c>
      <c r="AL3226" s="78">
        <v>10000</v>
      </c>
      <c r="AM3226" s="8">
        <v>15400</v>
      </c>
      <c r="AN3226" s="78">
        <v>563</v>
      </c>
      <c r="AO3226" s="78">
        <v>17500</v>
      </c>
      <c r="AP3226" s="78">
        <v>15500</v>
      </c>
      <c r="AQ3226" s="78">
        <v>15300</v>
      </c>
      <c r="AR3226" s="78">
        <v>867</v>
      </c>
      <c r="AS3226" s="78">
        <v>15800</v>
      </c>
      <c r="AT3226" s="78">
        <v>15200</v>
      </c>
      <c r="AU3226" s="78">
        <v>15400</v>
      </c>
      <c r="AV3226" s="78">
        <v>286</v>
      </c>
      <c r="AW3226" s="77">
        <v>17.649999999999999</v>
      </c>
      <c r="AX3226" s="144">
        <f t="shared" si="344"/>
        <v>0.62</v>
      </c>
      <c r="AY3226" s="144">
        <f t="shared" si="345"/>
        <v>0.42</v>
      </c>
      <c r="AZ3226" s="144">
        <f t="shared" si="346"/>
        <v>0.21</v>
      </c>
      <c r="BA3226" s="54">
        <f t="shared" si="347"/>
        <v>19.011630845156084</v>
      </c>
      <c r="BB3226" s="54">
        <f t="shared" si="348"/>
        <v>16.549369154843909</v>
      </c>
    </row>
    <row r="3227" spans="1:54" x14ac:dyDescent="0.25">
      <c r="A3227" s="3">
        <v>44973</v>
      </c>
      <c r="B3227" s="77">
        <v>15550.5</v>
      </c>
      <c r="C3227" s="77">
        <v>2340.7493599999998</v>
      </c>
      <c r="D3227" s="77">
        <v>72.695800000000006</v>
      </c>
      <c r="E3227" s="77">
        <f t="shared" si="350"/>
        <v>2045.3993000000005</v>
      </c>
      <c r="F3227" s="77">
        <v>20.432700000000001</v>
      </c>
      <c r="G3227" s="77">
        <v>16.164100000000001</v>
      </c>
      <c r="H3227">
        <v>0</v>
      </c>
      <c r="I3227" s="78">
        <v>15546</v>
      </c>
      <c r="J3227">
        <v>202303</v>
      </c>
      <c r="K3227" s="78">
        <v>15546</v>
      </c>
      <c r="L3227" s="77">
        <f t="shared" si="349"/>
        <v>-4.5</v>
      </c>
      <c r="M3227" s="78">
        <v>15936</v>
      </c>
      <c r="N3227" s="78">
        <v>495.37329999999997</v>
      </c>
      <c r="O3227" s="78">
        <v>8398</v>
      </c>
      <c r="P3227" s="78">
        <v>65.263199999999998</v>
      </c>
      <c r="Q3227" s="144">
        <v>18035.5</v>
      </c>
      <c r="R3227" s="78">
        <v>-7739</v>
      </c>
      <c r="S3227" s="78">
        <v>5385</v>
      </c>
      <c r="T3227" s="78">
        <v>11265</v>
      </c>
      <c r="U3227" s="78">
        <v>48260</v>
      </c>
      <c r="V3227" s="219">
        <v>-0.23342312474098634</v>
      </c>
      <c r="W3227" s="78">
        <v>8611</v>
      </c>
      <c r="X3227" s="78">
        <v>11201</v>
      </c>
      <c r="Y3227" s="78">
        <v>9277</v>
      </c>
      <c r="Z3227" s="78">
        <v>11755</v>
      </c>
      <c r="AA3227" s="78">
        <v>115.58</v>
      </c>
      <c r="AB3227" s="78">
        <v>116.73</v>
      </c>
      <c r="AC3227" s="78">
        <v>10813</v>
      </c>
      <c r="AD3227" s="104">
        <v>1.27454</v>
      </c>
      <c r="AE3227" s="78">
        <v>1400</v>
      </c>
      <c r="AF3227" s="104">
        <v>-4.8509999999999998E-2</v>
      </c>
      <c r="AG3227" s="78">
        <v>10339</v>
      </c>
      <c r="AH3227" s="104">
        <v>1.1001099999999999</v>
      </c>
      <c r="AI3227" s="78">
        <v>-5928</v>
      </c>
      <c r="AJ3227" s="104">
        <v>0.53625</v>
      </c>
      <c r="AK3227" s="78">
        <v>19200</v>
      </c>
      <c r="AL3227" s="78">
        <v>10000</v>
      </c>
      <c r="AM3227" s="8">
        <v>15500</v>
      </c>
      <c r="AN3227" s="78">
        <v>525</v>
      </c>
      <c r="AO3227" s="78">
        <v>17700</v>
      </c>
      <c r="AP3227" s="78">
        <v>15500</v>
      </c>
      <c r="AQ3227" s="78">
        <v>15500</v>
      </c>
      <c r="AR3227" s="78">
        <v>831</v>
      </c>
      <c r="AS3227" s="78">
        <v>15900</v>
      </c>
      <c r="AT3227" s="78">
        <v>15400</v>
      </c>
      <c r="AU3227" s="78">
        <v>15550</v>
      </c>
      <c r="AV3227" s="78">
        <v>219</v>
      </c>
      <c r="AW3227" s="77">
        <v>16.34</v>
      </c>
      <c r="AX3227" s="144">
        <f t="shared" si="344"/>
        <v>0.06</v>
      </c>
      <c r="AY3227" s="144">
        <f t="shared" si="345"/>
        <v>0.08</v>
      </c>
      <c r="AZ3227" s="144">
        <f t="shared" si="346"/>
        <v>0.04</v>
      </c>
      <c r="BA3227" s="54">
        <f t="shared" si="347"/>
        <v>19.070337741573823</v>
      </c>
      <c r="BB3227" s="54">
        <f t="shared" si="348"/>
        <v>16.314662258426168</v>
      </c>
    </row>
    <row r="3228" spans="1:54" x14ac:dyDescent="0.25">
      <c r="A3228" s="3">
        <v>44974</v>
      </c>
      <c r="B3228" s="77">
        <v>15479.7</v>
      </c>
      <c r="C3228" s="77">
        <v>2142.2119699999998</v>
      </c>
      <c r="D3228" s="77">
        <v>-116.67389999999999</v>
      </c>
      <c r="E3228" s="77">
        <f t="shared" si="350"/>
        <v>1742.6540000000002</v>
      </c>
      <c r="F3228" s="77">
        <v>9.8026</v>
      </c>
      <c r="G3228" s="77">
        <v>-15.3551</v>
      </c>
      <c r="H3228">
        <v>0</v>
      </c>
      <c r="I3228" s="78">
        <v>15433</v>
      </c>
      <c r="J3228">
        <v>202303</v>
      </c>
      <c r="K3228" s="78">
        <v>15433</v>
      </c>
      <c r="L3228" s="77">
        <f t="shared" si="349"/>
        <v>-46.700000000000728</v>
      </c>
      <c r="M3228" s="78">
        <v>17490</v>
      </c>
      <c r="N3228" s="78">
        <v>539.93944999999997</v>
      </c>
      <c r="O3228" s="78">
        <v>-641</v>
      </c>
      <c r="P3228" s="78">
        <v>-4.9460600000000001</v>
      </c>
      <c r="Q3228" s="144">
        <v>17329.75</v>
      </c>
      <c r="R3228" s="78">
        <v>-8616</v>
      </c>
      <c r="S3228" s="78">
        <v>5340</v>
      </c>
      <c r="T3228" s="78">
        <v>1743</v>
      </c>
      <c r="U3228" s="78">
        <v>46743</v>
      </c>
      <c r="V3228" s="219">
        <v>-3.7289005840446698E-2</v>
      </c>
      <c r="W3228" s="78">
        <v>8172</v>
      </c>
      <c r="X3228" s="78">
        <v>8718</v>
      </c>
      <c r="Y3228" s="78">
        <v>9528</v>
      </c>
      <c r="Z3228" s="78">
        <v>11249</v>
      </c>
      <c r="AA3228" s="78">
        <v>94.41</v>
      </c>
      <c r="AB3228" s="78">
        <v>105.95</v>
      </c>
      <c r="AC3228" s="78">
        <v>14152</v>
      </c>
      <c r="AD3228" s="104">
        <v>1.1530800000000001</v>
      </c>
      <c r="AE3228" s="78">
        <v>4692</v>
      </c>
      <c r="AF3228" s="104">
        <v>-5.9249999999999997E-2</v>
      </c>
      <c r="AG3228" s="78">
        <v>6813</v>
      </c>
      <c r="AH3228" s="104">
        <v>1.10043</v>
      </c>
      <c r="AI3228" s="78">
        <v>-3855</v>
      </c>
      <c r="AJ3228" s="104">
        <v>0.67747999999999997</v>
      </c>
      <c r="AK3228" s="78">
        <v>19200</v>
      </c>
      <c r="AL3228" s="78">
        <v>10000</v>
      </c>
      <c r="AM3228" s="8">
        <v>15400</v>
      </c>
      <c r="AN3228" s="78">
        <v>514</v>
      </c>
      <c r="AO3228" s="78">
        <v>17700</v>
      </c>
      <c r="AP3228" s="78">
        <v>15500</v>
      </c>
      <c r="AQ3228" s="78">
        <v>15400</v>
      </c>
      <c r="AR3228" s="78">
        <v>829</v>
      </c>
      <c r="AS3228" s="78">
        <v>15700</v>
      </c>
      <c r="AT3228" s="78">
        <v>15400</v>
      </c>
      <c r="AU3228" s="78">
        <v>15450</v>
      </c>
      <c r="AV3228" s="78">
        <v>194</v>
      </c>
      <c r="AW3228" s="77">
        <v>16.489999999999998</v>
      </c>
      <c r="AX3228" s="144">
        <f t="shared" si="344"/>
        <v>0.1</v>
      </c>
      <c r="AY3228" s="144">
        <f t="shared" si="345"/>
        <v>0.12</v>
      </c>
      <c r="AZ3228" s="144">
        <f t="shared" si="346"/>
        <v>0.06</v>
      </c>
      <c r="BA3228" s="54">
        <f t="shared" si="347"/>
        <v>19.110393967943963</v>
      </c>
      <c r="BB3228" s="54">
        <f t="shared" si="348"/>
        <v>16.152606032056028</v>
      </c>
    </row>
    <row r="3229" spans="1:54" x14ac:dyDescent="0.25">
      <c r="A3229" s="3">
        <v>44977</v>
      </c>
      <c r="B3229" s="77">
        <v>15551.23</v>
      </c>
      <c r="C3229" s="77">
        <v>2114.0869499999999</v>
      </c>
      <c r="D3229" s="77">
        <v>-23.706</v>
      </c>
      <c r="E3229" s="77">
        <f t="shared" si="350"/>
        <v>1683.5049000000004</v>
      </c>
      <c r="F3229" s="77">
        <v>9.8320000000000007</v>
      </c>
      <c r="G3229" s="77">
        <v>-5.8941999999999997</v>
      </c>
      <c r="H3229">
        <v>0</v>
      </c>
      <c r="I3229" s="78">
        <v>15522</v>
      </c>
      <c r="J3229">
        <v>202303</v>
      </c>
      <c r="K3229" s="78">
        <v>15522</v>
      </c>
      <c r="L3229" s="77">
        <f t="shared" si="349"/>
        <v>-29.229999999999563</v>
      </c>
      <c r="M3229" s="78">
        <v>17823</v>
      </c>
      <c r="N3229" s="78">
        <v>553.35811999999999</v>
      </c>
      <c r="O3229" s="78">
        <v>4148</v>
      </c>
      <c r="P3229" s="78">
        <v>32.198349999999998</v>
      </c>
      <c r="Q3229" s="144">
        <v>18860</v>
      </c>
      <c r="R3229" s="78">
        <v>-8550</v>
      </c>
      <c r="S3229" s="78">
        <v>5738</v>
      </c>
      <c r="T3229" s="78">
        <v>8392</v>
      </c>
      <c r="U3229" s="78">
        <v>52021</v>
      </c>
      <c r="V3229" s="219">
        <v>-0.16131946713827108</v>
      </c>
      <c r="W3229" s="78">
        <v>9389</v>
      </c>
      <c r="X3229" s="78">
        <v>13961</v>
      </c>
      <c r="Y3229" s="78">
        <v>10424</v>
      </c>
      <c r="Z3229" s="78">
        <v>12620</v>
      </c>
      <c r="AA3229" s="78">
        <v>117.28</v>
      </c>
      <c r="AB3229" s="78">
        <v>112.54</v>
      </c>
      <c r="AC3229" s="78">
        <v>17573</v>
      </c>
      <c r="AD3229" s="104">
        <v>1.23129</v>
      </c>
      <c r="AE3229" s="78">
        <v>9438</v>
      </c>
      <c r="AF3229" s="104">
        <v>-9.6060000000000006E-2</v>
      </c>
      <c r="AG3229" s="78">
        <v>8861</v>
      </c>
      <c r="AH3229" s="104">
        <v>1.2353499999999999</v>
      </c>
      <c r="AI3229" s="78">
        <v>-8652</v>
      </c>
      <c r="AJ3229" s="104">
        <v>0.71065999999999996</v>
      </c>
      <c r="AK3229" s="78">
        <v>16000</v>
      </c>
      <c r="AL3229" s="78">
        <v>10000</v>
      </c>
      <c r="AM3229" s="8">
        <v>15500</v>
      </c>
      <c r="AN3229" s="78">
        <v>471</v>
      </c>
      <c r="AO3229" s="78">
        <v>17700</v>
      </c>
      <c r="AP3229" s="78">
        <v>15500</v>
      </c>
      <c r="AQ3229" s="78">
        <v>15500</v>
      </c>
      <c r="AR3229" s="78">
        <v>786</v>
      </c>
      <c r="AS3229" s="78">
        <v>15700</v>
      </c>
      <c r="AT3229" s="78">
        <v>15400</v>
      </c>
      <c r="AU3229" s="78">
        <v>15550</v>
      </c>
      <c r="AV3229" s="78">
        <v>130</v>
      </c>
      <c r="AW3229" s="77">
        <v>16.09</v>
      </c>
      <c r="AX3229" s="144">
        <f t="shared" si="344"/>
        <v>0</v>
      </c>
      <c r="AY3229" s="144">
        <f t="shared" si="345"/>
        <v>0.08</v>
      </c>
      <c r="AZ3229" s="144">
        <f t="shared" si="346"/>
        <v>0.04</v>
      </c>
      <c r="BA3229" s="54">
        <f t="shared" si="347"/>
        <v>19.195750553708642</v>
      </c>
      <c r="BB3229" s="54">
        <f t="shared" si="348"/>
        <v>15.934249446291348</v>
      </c>
    </row>
    <row r="3230" spans="1:54" x14ac:dyDescent="0.25">
      <c r="A3230" s="3">
        <v>44978</v>
      </c>
      <c r="B3230" s="77">
        <v>15563</v>
      </c>
      <c r="C3230" s="77">
        <v>2243.9503599999998</v>
      </c>
      <c r="D3230" s="77">
        <v>-2.5183</v>
      </c>
      <c r="E3230" s="77">
        <f t="shared" si="350"/>
        <v>1680.9742000000008</v>
      </c>
      <c r="F3230" s="77">
        <v>13.036</v>
      </c>
      <c r="G3230" s="77">
        <v>-1.5975999999999999</v>
      </c>
      <c r="H3230">
        <v>0</v>
      </c>
      <c r="I3230" s="78">
        <v>15528</v>
      </c>
      <c r="J3230">
        <v>202303</v>
      </c>
      <c r="K3230" s="78">
        <v>15528</v>
      </c>
      <c r="L3230" s="77">
        <f t="shared" si="349"/>
        <v>-35</v>
      </c>
      <c r="M3230" s="78">
        <v>16938</v>
      </c>
      <c r="N3230" s="78">
        <v>526.01526999999999</v>
      </c>
      <c r="O3230" s="78">
        <v>2326</v>
      </c>
      <c r="P3230" s="78">
        <v>18.059840000000001</v>
      </c>
      <c r="Q3230" s="144">
        <v>17519.5</v>
      </c>
      <c r="R3230" s="78">
        <v>-8526</v>
      </c>
      <c r="S3230" s="78">
        <v>6565</v>
      </c>
      <c r="T3230" s="78">
        <v>6865</v>
      </c>
      <c r="U3230" s="78">
        <v>50982</v>
      </c>
      <c r="V3230" s="219">
        <v>-0.13465536856145305</v>
      </c>
      <c r="W3230" s="78">
        <v>9988</v>
      </c>
      <c r="X3230" s="78">
        <v>10210</v>
      </c>
      <c r="Y3230" s="78">
        <v>11403</v>
      </c>
      <c r="Z3230" s="78">
        <v>11419</v>
      </c>
      <c r="AA3230" s="78">
        <v>104.62</v>
      </c>
      <c r="AB3230" s="78">
        <v>111.65</v>
      </c>
      <c r="AC3230" s="78">
        <v>17461</v>
      </c>
      <c r="AD3230" s="104">
        <v>1.0974299999999999</v>
      </c>
      <c r="AE3230" s="78">
        <v>8494</v>
      </c>
      <c r="AF3230" s="104">
        <v>-0.20729</v>
      </c>
      <c r="AG3230" s="78">
        <v>5245</v>
      </c>
      <c r="AH3230" s="104">
        <v>1.19764</v>
      </c>
      <c r="AI3230" s="78">
        <v>-11089</v>
      </c>
      <c r="AJ3230" s="104">
        <v>0.72404999999999997</v>
      </c>
      <c r="AK3230" s="78">
        <v>16000</v>
      </c>
      <c r="AL3230" s="78">
        <v>10000</v>
      </c>
      <c r="AM3230" s="8">
        <v>15500</v>
      </c>
      <c r="AN3230" s="78">
        <v>448</v>
      </c>
      <c r="AO3230" s="78">
        <v>17700</v>
      </c>
      <c r="AP3230" s="78">
        <v>15500</v>
      </c>
      <c r="AQ3230" s="78">
        <v>15500</v>
      </c>
      <c r="AR3230" s="78">
        <v>759</v>
      </c>
      <c r="AS3230" s="78">
        <v>15700</v>
      </c>
      <c r="AT3230" s="78">
        <v>15400</v>
      </c>
      <c r="AU3230" s="78">
        <v>15550</v>
      </c>
      <c r="AV3230" s="78">
        <v>103</v>
      </c>
      <c r="AW3230" s="77">
        <v>15.61</v>
      </c>
      <c r="AX3230" s="144">
        <f t="shared" si="344"/>
        <v>0</v>
      </c>
      <c r="AY3230" s="144">
        <f t="shared" si="345"/>
        <v>0</v>
      </c>
      <c r="AZ3230" s="144">
        <f t="shared" si="346"/>
        <v>0</v>
      </c>
      <c r="BA3230" s="54">
        <f t="shared" si="347"/>
        <v>19.299017353497515</v>
      </c>
      <c r="BB3230" s="54">
        <f t="shared" si="348"/>
        <v>15.610982646502473</v>
      </c>
    </row>
    <row r="3231" spans="1:54" x14ac:dyDescent="0.25">
      <c r="A3231" s="3">
        <v>44979</v>
      </c>
      <c r="B3231" s="77">
        <v>15418.77</v>
      </c>
      <c r="C3231" s="77">
        <v>2439.0514899999998</v>
      </c>
      <c r="D3231" s="77">
        <v>-121.97579999999999</v>
      </c>
      <c r="E3231" s="77">
        <f t="shared" si="350"/>
        <v>1252.1875000000007</v>
      </c>
      <c r="F3231" s="77">
        <v>10.2864</v>
      </c>
      <c r="G3231" s="77">
        <v>-59.560699999999997</v>
      </c>
      <c r="H3231" t="s">
        <v>2125</v>
      </c>
      <c r="I3231" s="78">
        <v>15376</v>
      </c>
      <c r="J3231">
        <v>202303</v>
      </c>
      <c r="K3231" s="78">
        <v>15376</v>
      </c>
      <c r="L3231" s="77">
        <f t="shared" si="349"/>
        <v>-42.770000000000437</v>
      </c>
      <c r="M3231" s="78">
        <v>19336</v>
      </c>
      <c r="N3231" s="78">
        <v>594.57108000000005</v>
      </c>
      <c r="O3231" s="78">
        <v>-4877</v>
      </c>
      <c r="P3231" s="78">
        <v>-37.48366</v>
      </c>
      <c r="Q3231" s="144">
        <v>18116.75</v>
      </c>
      <c r="R3231" s="78">
        <v>-8569</v>
      </c>
      <c r="S3231" s="78">
        <v>5591</v>
      </c>
      <c r="T3231" s="78">
        <v>-1050</v>
      </c>
      <c r="U3231" s="78">
        <v>51856</v>
      </c>
      <c r="V3231" s="219">
        <v>2.0248380129589634E-2</v>
      </c>
      <c r="W3231" s="78">
        <v>11738</v>
      </c>
      <c r="X3231" s="78">
        <v>13084</v>
      </c>
      <c r="Y3231" s="78">
        <v>12422</v>
      </c>
      <c r="Z3231" s="78">
        <v>14712</v>
      </c>
      <c r="AA3231" s="78">
        <v>96.98</v>
      </c>
      <c r="AB3231" s="78">
        <v>106.04</v>
      </c>
      <c r="AC3231" s="78">
        <v>8151</v>
      </c>
      <c r="AD3231" s="104">
        <v>0.93315999999999999</v>
      </c>
      <c r="AE3231" s="78">
        <v>4914</v>
      </c>
      <c r="AF3231" s="104">
        <v>-0.22358</v>
      </c>
      <c r="AG3231" s="78">
        <v>10436</v>
      </c>
      <c r="AH3231" s="104">
        <v>1.1616</v>
      </c>
      <c r="AI3231" s="78">
        <v>-8662</v>
      </c>
      <c r="AJ3231" s="104">
        <v>0.39834999999999998</v>
      </c>
      <c r="AK3231" s="78">
        <v>16000</v>
      </c>
      <c r="AL3231" s="78">
        <v>10000</v>
      </c>
      <c r="AM3231" s="8">
        <v>15400</v>
      </c>
      <c r="AN3231" s="78">
        <v>458</v>
      </c>
      <c r="AO3231" s="78">
        <v>17700</v>
      </c>
      <c r="AP3231" s="78">
        <v>15500</v>
      </c>
      <c r="AQ3231" s="78">
        <v>15300</v>
      </c>
      <c r="AR3231" s="78">
        <v>785</v>
      </c>
      <c r="AS3231" s="78">
        <v>15800</v>
      </c>
      <c r="AT3231" s="78">
        <v>14800</v>
      </c>
      <c r="AU3231" s="78">
        <v>15400</v>
      </c>
      <c r="AV3231" s="78">
        <v>239</v>
      </c>
      <c r="AW3231" s="77">
        <v>16.8</v>
      </c>
      <c r="AX3231" s="144">
        <f t="shared" si="344"/>
        <v>0.27</v>
      </c>
      <c r="AY3231" s="144">
        <f t="shared" si="345"/>
        <v>0.24</v>
      </c>
      <c r="AZ3231" s="144">
        <f t="shared" si="346"/>
        <v>0.12</v>
      </c>
      <c r="BA3231" s="54">
        <f t="shared" si="347"/>
        <v>19.298763410367599</v>
      </c>
      <c r="BB3231" s="54">
        <f t="shared" si="348"/>
        <v>15.612236589632396</v>
      </c>
    </row>
    <row r="3232" spans="1:54" x14ac:dyDescent="0.25">
      <c r="A3232" s="3">
        <v>44980</v>
      </c>
      <c r="B3232" s="77">
        <v>15615.41</v>
      </c>
      <c r="C3232" s="77">
        <v>2526.5151700000001</v>
      </c>
      <c r="D3232" s="77">
        <v>135.9265</v>
      </c>
      <c r="E3232" s="77">
        <f t="shared" si="350"/>
        <v>1200.5591000000004</v>
      </c>
      <c r="F3232" s="77">
        <v>0.16969999999999999</v>
      </c>
      <c r="G3232" s="77">
        <v>10.5671</v>
      </c>
      <c r="H3232">
        <v>0</v>
      </c>
      <c r="I3232" s="78">
        <v>15597</v>
      </c>
      <c r="J3232">
        <v>202303</v>
      </c>
      <c r="K3232" s="78">
        <v>15597</v>
      </c>
      <c r="L3232" s="77">
        <f t="shared" si="349"/>
        <v>-18.409999999999854</v>
      </c>
      <c r="M3232" s="78">
        <v>18753</v>
      </c>
      <c r="N3232" s="78">
        <v>585.09357</v>
      </c>
      <c r="O3232" s="78">
        <v>9005</v>
      </c>
      <c r="P3232" s="78">
        <v>70.243750000000006</v>
      </c>
      <c r="Q3232" s="144">
        <v>21004.25</v>
      </c>
      <c r="R3232" s="78">
        <v>-8242</v>
      </c>
      <c r="S3232" s="78">
        <v>5615</v>
      </c>
      <c r="T3232" s="78">
        <v>14381</v>
      </c>
      <c r="U3232" s="78">
        <v>60295</v>
      </c>
      <c r="V3232" s="219">
        <v>-0.23851065594162035</v>
      </c>
      <c r="W3232" s="78">
        <v>11621</v>
      </c>
      <c r="X3232" s="78">
        <v>13780</v>
      </c>
      <c r="Y3232" s="78">
        <v>11226</v>
      </c>
      <c r="Z3232" s="78">
        <v>13255</v>
      </c>
      <c r="AA3232" s="78">
        <v>117.77</v>
      </c>
      <c r="AB3232" s="78">
        <v>129.38999999999999</v>
      </c>
      <c r="AC3232" s="78">
        <v>10584</v>
      </c>
      <c r="AD3232" s="104">
        <v>1.2516499999999999</v>
      </c>
      <c r="AE3232" s="78">
        <v>5221</v>
      </c>
      <c r="AF3232" s="104">
        <v>-8.5540000000000005E-2</v>
      </c>
      <c r="AG3232" s="78">
        <v>10065</v>
      </c>
      <c r="AH3232" s="104">
        <v>1.5238100000000001</v>
      </c>
      <c r="AI3232" s="78">
        <v>-18095</v>
      </c>
      <c r="AJ3232" s="104">
        <v>0.26547999999999999</v>
      </c>
      <c r="AK3232" s="78">
        <v>19200</v>
      </c>
      <c r="AL3232" s="78">
        <v>10000</v>
      </c>
      <c r="AM3232" s="8">
        <v>15600</v>
      </c>
      <c r="AN3232" s="78">
        <v>453</v>
      </c>
      <c r="AO3232" s="78">
        <v>16200</v>
      </c>
      <c r="AP3232" s="78">
        <v>15500</v>
      </c>
      <c r="AQ3232" s="78">
        <v>15600</v>
      </c>
      <c r="AR3232" s="78">
        <v>767</v>
      </c>
      <c r="AS3232" s="78">
        <v>15600</v>
      </c>
      <c r="AT3232" s="78">
        <v>15300</v>
      </c>
      <c r="AU3232" s="78">
        <v>15600</v>
      </c>
      <c r="AV3232" s="78">
        <v>208</v>
      </c>
      <c r="AW3232" s="77">
        <v>16.55</v>
      </c>
      <c r="AX3232" s="144">
        <f t="shared" si="344"/>
        <v>0.13</v>
      </c>
      <c r="AY3232" s="144">
        <f t="shared" si="345"/>
        <v>0.18</v>
      </c>
      <c r="AZ3232" s="144">
        <f t="shared" si="346"/>
        <v>0.09</v>
      </c>
      <c r="BA3232" s="54">
        <f t="shared" si="347"/>
        <v>19.309607375567357</v>
      </c>
      <c r="BB3232" s="54">
        <f t="shared" si="348"/>
        <v>15.546392624432645</v>
      </c>
    </row>
    <row r="3233" spans="1:54" x14ac:dyDescent="0.25">
      <c r="A3233" s="3">
        <v>44981</v>
      </c>
      <c r="B3233" s="77">
        <v>15503.79</v>
      </c>
      <c r="C3233" s="77">
        <v>2943.4444199999998</v>
      </c>
      <c r="D3233" s="77">
        <v>-80.551000000000002</v>
      </c>
      <c r="E3233" s="77">
        <f t="shared" si="350"/>
        <v>1007.5346000000005</v>
      </c>
      <c r="F3233" s="77">
        <v>12.294600000000001</v>
      </c>
      <c r="G3233" s="77">
        <v>-20.429100000000002</v>
      </c>
      <c r="H3233">
        <v>0</v>
      </c>
      <c r="I3233" s="78">
        <v>15542</v>
      </c>
      <c r="J3233">
        <v>202303</v>
      </c>
      <c r="K3233" s="78">
        <v>15542</v>
      </c>
      <c r="L3233" s="77">
        <f t="shared" si="349"/>
        <v>38.209999999999127</v>
      </c>
      <c r="M3233" s="78">
        <v>15606</v>
      </c>
      <c r="N3233" s="78">
        <v>485.07319000000001</v>
      </c>
      <c r="O3233" s="78">
        <v>1091</v>
      </c>
      <c r="P3233" s="78">
        <v>8.4810400000000001</v>
      </c>
      <c r="Q3233" s="144">
        <v>15878.75</v>
      </c>
      <c r="R3233" s="78">
        <v>-8637</v>
      </c>
      <c r="S3233" s="78">
        <v>6195</v>
      </c>
      <c r="T3233" s="78">
        <v>5142</v>
      </c>
      <c r="U3233" s="78">
        <v>52342</v>
      </c>
      <c r="V3233" s="219">
        <v>-9.8238508272515374E-2</v>
      </c>
      <c r="W3233" s="78">
        <v>11025</v>
      </c>
      <c r="X3233" s="78">
        <v>11306</v>
      </c>
      <c r="Y3233" s="78">
        <v>11464</v>
      </c>
      <c r="Z3233" s="78">
        <v>13050</v>
      </c>
      <c r="AA3233" s="78">
        <v>103.53</v>
      </c>
      <c r="AB3233" s="78">
        <v>121.9</v>
      </c>
      <c r="AC3233" s="78">
        <v>11130</v>
      </c>
      <c r="AD3233" s="104">
        <v>1.2096</v>
      </c>
      <c r="AE3233" s="78">
        <v>8036</v>
      </c>
      <c r="AF3233" s="104">
        <v>-5.8939999999999999E-2</v>
      </c>
      <c r="AG3233" s="78">
        <v>8179</v>
      </c>
      <c r="AH3233" s="104">
        <v>0.93525999999999998</v>
      </c>
      <c r="AI3233" s="78">
        <v>-15848</v>
      </c>
      <c r="AJ3233" s="104">
        <v>0.39459</v>
      </c>
      <c r="AK3233" s="78">
        <v>19200</v>
      </c>
      <c r="AL3233" s="78">
        <v>10000</v>
      </c>
      <c r="AM3233" s="8">
        <v>15500</v>
      </c>
      <c r="AN3233" s="78">
        <v>447</v>
      </c>
      <c r="AO3233" s="78">
        <v>16200</v>
      </c>
      <c r="AP3233" s="78">
        <v>15500</v>
      </c>
      <c r="AQ3233" s="78">
        <v>15500</v>
      </c>
      <c r="AR3233" s="78">
        <v>771</v>
      </c>
      <c r="AS3233" s="78">
        <v>15800</v>
      </c>
      <c r="AT3233" s="78">
        <v>15400</v>
      </c>
      <c r="AU3233" s="78">
        <v>15550</v>
      </c>
      <c r="AV3233" s="78">
        <v>169</v>
      </c>
      <c r="AW3233" s="77">
        <v>17.399999999999999</v>
      </c>
      <c r="AX3233" s="144">
        <f t="shared" si="344"/>
        <v>0.48</v>
      </c>
      <c r="AY3233" s="144">
        <f t="shared" si="345"/>
        <v>0.46</v>
      </c>
      <c r="AZ3233" s="144">
        <f t="shared" si="346"/>
        <v>0.23</v>
      </c>
      <c r="BA3233" s="54">
        <f t="shared" si="347"/>
        <v>19.317647612175115</v>
      </c>
      <c r="BB3233" s="54">
        <f t="shared" si="348"/>
        <v>15.563352387824883</v>
      </c>
    </row>
    <row r="3234" spans="1:54" x14ac:dyDescent="0.25">
      <c r="A3234" s="3">
        <v>44986</v>
      </c>
      <c r="B3234" s="77">
        <v>15598.49</v>
      </c>
      <c r="C3234" s="77">
        <v>2607.5768400000002</v>
      </c>
      <c r="D3234" s="77">
        <v>-36.768599999999999</v>
      </c>
      <c r="E3234" s="77">
        <f t="shared" si="350"/>
        <v>248.57710000000003</v>
      </c>
      <c r="F3234" s="77">
        <v>14.8451</v>
      </c>
      <c r="G3234" s="77">
        <v>-26.839400000000001</v>
      </c>
      <c r="H3234" t="s">
        <v>2126</v>
      </c>
      <c r="I3234" s="78">
        <v>15544</v>
      </c>
      <c r="J3234">
        <v>202303</v>
      </c>
      <c r="K3234" s="78">
        <v>15544</v>
      </c>
      <c r="L3234" s="77">
        <f t="shared" si="349"/>
        <v>-54.489999999999782</v>
      </c>
      <c r="M3234" s="78">
        <v>14832</v>
      </c>
      <c r="N3234" s="78">
        <v>461.13380999999998</v>
      </c>
      <c r="O3234" s="78">
        <v>-807</v>
      </c>
      <c r="P3234" s="78">
        <v>-6.2657499999999997</v>
      </c>
      <c r="Q3234" s="144">
        <v>14630.25</v>
      </c>
      <c r="R3234" s="78">
        <v>-8639</v>
      </c>
      <c r="S3234" s="78">
        <v>8739</v>
      </c>
      <c r="T3234" s="78">
        <v>5373</v>
      </c>
      <c r="U3234" s="78">
        <v>53531</v>
      </c>
      <c r="V3234" s="219">
        <v>-0.10037174721189591</v>
      </c>
      <c r="W3234" s="78">
        <v>11602</v>
      </c>
      <c r="X3234" s="78">
        <v>11472</v>
      </c>
      <c r="Y3234" s="78">
        <v>11919</v>
      </c>
      <c r="Z3234" s="78">
        <v>13075</v>
      </c>
      <c r="AA3234" s="78">
        <v>106.35</v>
      </c>
      <c r="AB3234" s="78">
        <v>122.09</v>
      </c>
      <c r="AC3234" s="78">
        <v>11419</v>
      </c>
      <c r="AD3234" s="104">
        <v>1.1523600000000001</v>
      </c>
      <c r="AE3234" s="78">
        <v>5690</v>
      </c>
      <c r="AF3234" s="104">
        <v>-0.12728999999999999</v>
      </c>
      <c r="AG3234" s="78">
        <v>-3288</v>
      </c>
      <c r="AH3234" s="104">
        <v>0.54581999999999997</v>
      </c>
      <c r="AI3234" s="78">
        <v>-11806</v>
      </c>
      <c r="AJ3234" s="104">
        <v>0.63878999999999997</v>
      </c>
      <c r="AK3234" s="78">
        <v>16000</v>
      </c>
      <c r="AL3234" s="78">
        <v>10000</v>
      </c>
      <c r="AM3234" s="8">
        <v>15550</v>
      </c>
      <c r="AN3234" s="78">
        <v>392</v>
      </c>
      <c r="AO3234" s="78">
        <v>16200</v>
      </c>
      <c r="AP3234" s="78">
        <v>15500</v>
      </c>
      <c r="AQ3234" s="78">
        <v>15500</v>
      </c>
      <c r="AR3234" s="78">
        <v>733</v>
      </c>
      <c r="AS3234" s="78">
        <v>15900</v>
      </c>
      <c r="AT3234" s="78">
        <v>15200</v>
      </c>
      <c r="AU3234" s="78">
        <v>15550</v>
      </c>
      <c r="AV3234" s="78">
        <v>265</v>
      </c>
      <c r="AW3234" s="77">
        <v>16.87</v>
      </c>
      <c r="AX3234" s="144">
        <f t="shared" si="344"/>
        <v>0.34</v>
      </c>
      <c r="AY3234" s="144">
        <f t="shared" si="345"/>
        <v>0.3</v>
      </c>
      <c r="AZ3234" s="144">
        <f t="shared" si="346"/>
        <v>0.15</v>
      </c>
      <c r="BA3234" s="54">
        <f t="shared" si="347"/>
        <v>19.095026195772729</v>
      </c>
      <c r="BB3234" s="54">
        <f t="shared" si="348"/>
        <v>15.580973804227273</v>
      </c>
    </row>
    <row r="3235" spans="1:54" x14ac:dyDescent="0.25">
      <c r="A3235" s="3">
        <v>44987</v>
      </c>
      <c r="B3235" s="77">
        <v>15598.72</v>
      </c>
      <c r="C3235" s="77">
        <v>2168.5455400000001</v>
      </c>
      <c r="D3235" s="77">
        <v>-37.926700000000004</v>
      </c>
      <c r="E3235" s="77">
        <f t="shared" si="350"/>
        <v>181.27569999999994</v>
      </c>
      <c r="F3235" s="77">
        <v>30.313699999999997</v>
      </c>
      <c r="G3235" s="77">
        <v>-17.546500000000002</v>
      </c>
      <c r="H3235">
        <v>0</v>
      </c>
      <c r="I3235" s="78">
        <v>15542</v>
      </c>
      <c r="J3235">
        <v>202303</v>
      </c>
      <c r="K3235" s="78">
        <v>15542</v>
      </c>
      <c r="L3235" s="77">
        <f t="shared" si="349"/>
        <v>-56.719999999999345</v>
      </c>
      <c r="M3235" s="78">
        <v>16086</v>
      </c>
      <c r="N3235" s="78">
        <v>500.00015000000002</v>
      </c>
      <c r="O3235" s="78">
        <v>-1570</v>
      </c>
      <c r="P3235" s="78">
        <v>-12.19238</v>
      </c>
      <c r="Q3235" s="144">
        <v>15693.5</v>
      </c>
      <c r="R3235" s="78">
        <v>-8729</v>
      </c>
      <c r="S3235" s="78">
        <v>8299</v>
      </c>
      <c r="T3235" s="78">
        <v>4753</v>
      </c>
      <c r="U3235" s="78">
        <v>54134</v>
      </c>
      <c r="V3235" s="219">
        <v>-8.7800642849225993E-2</v>
      </c>
      <c r="W3235" s="78">
        <v>11420</v>
      </c>
      <c r="X3235" s="78">
        <v>11206</v>
      </c>
      <c r="Y3235" s="78">
        <v>11809</v>
      </c>
      <c r="Z3235" s="78">
        <v>14554</v>
      </c>
      <c r="AA3235" s="78">
        <v>98.02</v>
      </c>
      <c r="AB3235" s="78">
        <v>119.43</v>
      </c>
      <c r="AC3235" s="78">
        <v>10966</v>
      </c>
      <c r="AD3235" s="104">
        <v>1.0727199999999999</v>
      </c>
      <c r="AE3235" s="78">
        <v>5056</v>
      </c>
      <c r="AF3235" s="104">
        <v>-0.25213000000000002</v>
      </c>
      <c r="AG3235" s="78">
        <v>3880</v>
      </c>
      <c r="AH3235" s="104">
        <v>0.63038000000000005</v>
      </c>
      <c r="AI3235" s="78">
        <v>-7647</v>
      </c>
      <c r="AJ3235" s="104">
        <v>0.72736000000000001</v>
      </c>
      <c r="AK3235" s="78">
        <v>16000</v>
      </c>
      <c r="AL3235" s="78">
        <v>10000</v>
      </c>
      <c r="AM3235" s="8">
        <v>15550</v>
      </c>
      <c r="AN3235" s="78">
        <v>374</v>
      </c>
      <c r="AO3235" s="78">
        <v>16200</v>
      </c>
      <c r="AP3235" s="78">
        <v>15500</v>
      </c>
      <c r="AQ3235" s="78">
        <v>15500</v>
      </c>
      <c r="AR3235" s="78">
        <v>708</v>
      </c>
      <c r="AS3235" s="78">
        <v>15900</v>
      </c>
      <c r="AT3235" s="78">
        <v>15200</v>
      </c>
      <c r="AU3235" s="78">
        <v>15550</v>
      </c>
      <c r="AV3235" s="78">
        <v>236</v>
      </c>
      <c r="AW3235" s="77">
        <v>16.89</v>
      </c>
      <c r="AX3235" s="144">
        <f t="shared" si="344"/>
        <v>0.34</v>
      </c>
      <c r="AY3235" s="144">
        <f t="shared" si="345"/>
        <v>0.32</v>
      </c>
      <c r="AZ3235" s="144">
        <f t="shared" si="346"/>
        <v>0.16</v>
      </c>
      <c r="BA3235" s="54">
        <f t="shared" si="347"/>
        <v>18.944261110662282</v>
      </c>
      <c r="BB3235" s="54">
        <f t="shared" si="348"/>
        <v>15.574738889337723</v>
      </c>
    </row>
    <row r="3236" spans="1:54" x14ac:dyDescent="0.25">
      <c r="A3236" s="3">
        <v>44988</v>
      </c>
      <c r="B3236" s="77">
        <v>15608.42</v>
      </c>
      <c r="C3236" s="77">
        <v>2401.95649</v>
      </c>
      <c r="D3236" s="77">
        <v>-21.188800000000001</v>
      </c>
      <c r="E3236" s="77">
        <f t="shared" si="350"/>
        <v>57.547900000000013</v>
      </c>
      <c r="F3236" s="77">
        <v>28.283100000000001</v>
      </c>
      <c r="G3236" s="77">
        <v>0.65709999999999991</v>
      </c>
      <c r="H3236">
        <v>0</v>
      </c>
      <c r="I3236" s="78">
        <v>15619</v>
      </c>
      <c r="J3236">
        <v>202303</v>
      </c>
      <c r="K3236" s="78">
        <v>15619</v>
      </c>
      <c r="L3236" s="77">
        <f t="shared" si="349"/>
        <v>10.579999999999927</v>
      </c>
      <c r="M3236" s="78">
        <v>14433</v>
      </c>
      <c r="N3236" s="78">
        <v>450.73784999999998</v>
      </c>
      <c r="O3236" s="78">
        <v>1864</v>
      </c>
      <c r="P3236" s="78">
        <v>14.56184</v>
      </c>
      <c r="Q3236" s="144">
        <v>14899</v>
      </c>
      <c r="R3236" s="78">
        <v>-8568</v>
      </c>
      <c r="S3236" s="78">
        <v>7276</v>
      </c>
      <c r="T3236" s="78">
        <v>8216</v>
      </c>
      <c r="U3236" s="78">
        <v>58193</v>
      </c>
      <c r="V3236" s="219">
        <v>-0.1411853659374839</v>
      </c>
      <c r="W3236" s="78">
        <v>12141</v>
      </c>
      <c r="X3236" s="78">
        <v>11952</v>
      </c>
      <c r="Y3236" s="78">
        <v>12909</v>
      </c>
      <c r="Z3236" s="78">
        <v>17267</v>
      </c>
      <c r="AA3236" s="78">
        <v>111.56</v>
      </c>
      <c r="AB3236" s="78">
        <v>121.24</v>
      </c>
      <c r="AC3236" s="78">
        <v>12281</v>
      </c>
      <c r="AD3236" s="104">
        <v>1.2798</v>
      </c>
      <c r="AE3236" s="78">
        <v>8358</v>
      </c>
      <c r="AF3236" s="104">
        <v>-8.1729999999999997E-2</v>
      </c>
      <c r="AG3236" s="78">
        <v>14787</v>
      </c>
      <c r="AH3236" s="104">
        <v>0.80217000000000005</v>
      </c>
      <c r="AI3236" s="78">
        <v>-19428</v>
      </c>
      <c r="AJ3236" s="104">
        <v>0.22144</v>
      </c>
      <c r="AK3236" s="78">
        <v>16000</v>
      </c>
      <c r="AL3236" s="78">
        <v>10000</v>
      </c>
      <c r="AM3236" s="8">
        <v>15600</v>
      </c>
      <c r="AN3236" s="78">
        <v>351</v>
      </c>
      <c r="AO3236" s="78">
        <v>16100</v>
      </c>
      <c r="AP3236" s="78">
        <v>15500</v>
      </c>
      <c r="AQ3236" s="78">
        <v>15600</v>
      </c>
      <c r="AR3236" s="78">
        <v>701</v>
      </c>
      <c r="AS3236" s="78">
        <v>15900</v>
      </c>
      <c r="AT3236" s="78">
        <v>15300</v>
      </c>
      <c r="AU3236" s="78">
        <v>15650</v>
      </c>
      <c r="AV3236" s="78">
        <v>193</v>
      </c>
      <c r="AW3236" s="77">
        <v>16.59</v>
      </c>
      <c r="AX3236" s="144">
        <f t="shared" si="344"/>
        <v>0.17</v>
      </c>
      <c r="AY3236" s="144">
        <f t="shared" si="345"/>
        <v>0.2</v>
      </c>
      <c r="AZ3236" s="144">
        <f t="shared" si="346"/>
        <v>0.1</v>
      </c>
      <c r="BA3236" s="54">
        <f t="shared" si="347"/>
        <v>18.795249049448625</v>
      </c>
      <c r="BB3236" s="54">
        <f t="shared" si="348"/>
        <v>15.545750950551376</v>
      </c>
    </row>
    <row r="3237" spans="1:54" x14ac:dyDescent="0.25">
      <c r="A3237" s="3">
        <v>44991</v>
      </c>
      <c r="B3237" s="77">
        <v>15763.51</v>
      </c>
      <c r="C3237" s="77">
        <v>2469.2768000000001</v>
      </c>
      <c r="D3237" s="77">
        <v>84.5398</v>
      </c>
      <c r="E3237" s="77">
        <f t="shared" si="350"/>
        <v>-83.270699999999991</v>
      </c>
      <c r="F3237" s="77">
        <v>20.509499999999999</v>
      </c>
      <c r="G3237" s="77">
        <v>51.385399999999997</v>
      </c>
      <c r="H3237">
        <v>0</v>
      </c>
      <c r="I3237" s="78">
        <v>15774</v>
      </c>
      <c r="J3237">
        <v>202303</v>
      </c>
      <c r="K3237" s="78">
        <v>15774</v>
      </c>
      <c r="L3237" s="77">
        <f t="shared" si="349"/>
        <v>10.489999999999782</v>
      </c>
      <c r="M3237" s="78">
        <v>12451</v>
      </c>
      <c r="N3237" s="78">
        <v>392.74119000000002</v>
      </c>
      <c r="O3237" s="78">
        <v>4069</v>
      </c>
      <c r="P3237" s="78">
        <v>32.092880000000001</v>
      </c>
      <c r="Q3237" s="144">
        <v>13468.25</v>
      </c>
      <c r="R3237" s="78">
        <v>-8163</v>
      </c>
      <c r="S3237" s="78">
        <v>7606</v>
      </c>
      <c r="T3237" s="78">
        <v>9664</v>
      </c>
      <c r="U3237" s="78">
        <v>61484</v>
      </c>
      <c r="V3237" s="219">
        <v>-0.15717910350660336</v>
      </c>
      <c r="W3237" s="78">
        <v>8779</v>
      </c>
      <c r="X3237" s="78">
        <v>10970</v>
      </c>
      <c r="Y3237" s="78">
        <v>9051</v>
      </c>
      <c r="Z3237" s="78">
        <v>10929</v>
      </c>
      <c r="AA3237" s="78">
        <v>122.96</v>
      </c>
      <c r="AB3237" s="78">
        <v>131.29</v>
      </c>
      <c r="AC3237" s="78">
        <v>11707</v>
      </c>
      <c r="AD3237" s="104">
        <v>1.1367400000000001</v>
      </c>
      <c r="AE3237" s="78">
        <v>11448</v>
      </c>
      <c r="AF3237" s="104">
        <v>-5.6270000000000001E-2</v>
      </c>
      <c r="AG3237" s="78">
        <v>10821</v>
      </c>
      <c r="AH3237" s="104">
        <v>0.84789000000000003</v>
      </c>
      <c r="AI3237" s="78">
        <v>-20704</v>
      </c>
      <c r="AJ3237" s="104">
        <v>0.70335000000000003</v>
      </c>
      <c r="AK3237" s="78">
        <v>16000</v>
      </c>
      <c r="AL3237" s="78">
        <v>10000</v>
      </c>
      <c r="AM3237" s="8">
        <v>15750</v>
      </c>
      <c r="AN3237" s="78">
        <v>312</v>
      </c>
      <c r="AO3237" s="78">
        <v>16100</v>
      </c>
      <c r="AP3237" s="78">
        <v>15500</v>
      </c>
      <c r="AQ3237" s="78">
        <v>15700</v>
      </c>
      <c r="AR3237" s="78">
        <v>665</v>
      </c>
      <c r="AS3237" s="78">
        <v>15900</v>
      </c>
      <c r="AT3237" s="78">
        <v>15500</v>
      </c>
      <c r="AU3237" s="78">
        <v>15800</v>
      </c>
      <c r="AV3237" s="78">
        <v>143</v>
      </c>
      <c r="AW3237" s="77">
        <v>16.37</v>
      </c>
      <c r="AX3237" s="144">
        <f t="shared" si="344"/>
        <v>0.1</v>
      </c>
      <c r="AY3237" s="144">
        <f t="shared" si="345"/>
        <v>0.14000000000000001</v>
      </c>
      <c r="AZ3237" s="144">
        <f t="shared" si="346"/>
        <v>7.0000000000000007E-2</v>
      </c>
      <c r="BA3237" s="54">
        <f t="shared" si="347"/>
        <v>18.725749423572253</v>
      </c>
      <c r="BB3237" s="54">
        <f t="shared" si="348"/>
        <v>15.467250576427745</v>
      </c>
    </row>
    <row r="3238" spans="1:54" x14ac:dyDescent="0.25">
      <c r="A3238" s="3">
        <v>44992</v>
      </c>
      <c r="B3238" s="77">
        <v>15857.89</v>
      </c>
      <c r="C3238" s="77">
        <v>2347.2534000000001</v>
      </c>
      <c r="D3238" s="77">
        <v>39.033099999999997</v>
      </c>
      <c r="E3238" s="77">
        <f t="shared" si="350"/>
        <v>-160.23329999999999</v>
      </c>
      <c r="F3238" s="77">
        <v>34.256500000000003</v>
      </c>
      <c r="G3238" s="77">
        <v>18.5413</v>
      </c>
      <c r="H3238">
        <v>0</v>
      </c>
      <c r="I3238" s="78">
        <v>15874</v>
      </c>
      <c r="J3238">
        <v>202303</v>
      </c>
      <c r="K3238" s="78">
        <v>15874</v>
      </c>
      <c r="L3238" s="77">
        <f t="shared" si="349"/>
        <v>16.110000000000582</v>
      </c>
      <c r="M3238" s="78">
        <v>15350</v>
      </c>
      <c r="N3238" s="78">
        <v>487.29199</v>
      </c>
      <c r="O3238" s="78">
        <v>7408</v>
      </c>
      <c r="P3238" s="78">
        <v>58.799810000000001</v>
      </c>
      <c r="Q3238" s="144">
        <v>17202</v>
      </c>
      <c r="R3238" s="78">
        <v>-8255</v>
      </c>
      <c r="S3238" s="78">
        <v>6526</v>
      </c>
      <c r="T3238" s="78">
        <v>14431</v>
      </c>
      <c r="U3238" s="78">
        <v>67337</v>
      </c>
      <c r="V3238" s="219">
        <v>-0.21431011182559365</v>
      </c>
      <c r="W3238" s="78">
        <v>8015</v>
      </c>
      <c r="X3238" s="78">
        <v>10587</v>
      </c>
      <c r="Y3238" s="78">
        <v>8351</v>
      </c>
      <c r="Z3238" s="78">
        <v>14249</v>
      </c>
      <c r="AA3238" s="78">
        <v>127.82</v>
      </c>
      <c r="AB3238" s="78">
        <v>138.72</v>
      </c>
      <c r="AC3238" s="78">
        <v>11681</v>
      </c>
      <c r="AD3238" s="104">
        <v>1.0711999999999999</v>
      </c>
      <c r="AE3238" s="78">
        <v>10004</v>
      </c>
      <c r="AF3238" s="104">
        <v>-0.14921999999999999</v>
      </c>
      <c r="AG3238" s="78">
        <v>16253</v>
      </c>
      <c r="AH3238" s="104">
        <v>1.0064500000000001</v>
      </c>
      <c r="AI3238" s="78">
        <v>-29125</v>
      </c>
      <c r="AJ3238" s="104">
        <v>0.70499999999999996</v>
      </c>
      <c r="AK3238" s="78">
        <v>16000</v>
      </c>
      <c r="AL3238" s="78">
        <v>10000</v>
      </c>
      <c r="AM3238" s="8">
        <v>15850</v>
      </c>
      <c r="AN3238" s="78">
        <v>282</v>
      </c>
      <c r="AO3238" s="78">
        <v>16200</v>
      </c>
      <c r="AP3238" s="78">
        <v>15500</v>
      </c>
      <c r="AQ3238" s="78">
        <v>15800</v>
      </c>
      <c r="AR3238" s="78">
        <v>645</v>
      </c>
      <c r="AS3238" s="78">
        <v>15900</v>
      </c>
      <c r="AT3238" s="78">
        <v>15500</v>
      </c>
      <c r="AU3238" s="78">
        <v>15900</v>
      </c>
      <c r="AV3238" s="78">
        <v>103.5</v>
      </c>
      <c r="AW3238" s="77">
        <v>16.100000000000001</v>
      </c>
      <c r="AX3238" s="144">
        <f t="shared" si="344"/>
        <v>0.06</v>
      </c>
      <c r="AY3238" s="144">
        <f t="shared" si="345"/>
        <v>0.12</v>
      </c>
      <c r="AZ3238" s="144">
        <f t="shared" si="346"/>
        <v>0.06</v>
      </c>
      <c r="BA3238" s="54">
        <f t="shared" si="347"/>
        <v>18.591727286488098</v>
      </c>
      <c r="BB3238" s="54">
        <f t="shared" si="348"/>
        <v>15.391272713511906</v>
      </c>
    </row>
    <row r="3239" spans="1:54" x14ac:dyDescent="0.25">
      <c r="A3239" s="3">
        <v>44993</v>
      </c>
      <c r="B3239" s="77">
        <v>15818.2</v>
      </c>
      <c r="C3239" s="77">
        <v>2608.1262299999999</v>
      </c>
      <c r="D3239" s="77">
        <v>-157.42250000000001</v>
      </c>
      <c r="E3239" s="77">
        <f t="shared" si="350"/>
        <v>-192.0797</v>
      </c>
      <c r="F3239" s="77">
        <v>8.9657999999999998</v>
      </c>
      <c r="G3239" s="77">
        <v>9.9067999999999987</v>
      </c>
      <c r="H3239" t="s">
        <v>2127</v>
      </c>
      <c r="I3239" s="78">
        <v>15785</v>
      </c>
      <c r="J3239">
        <v>202303</v>
      </c>
      <c r="K3239" s="78">
        <v>15785</v>
      </c>
      <c r="L3239" s="77">
        <f t="shared" si="349"/>
        <v>-33.200000000000728</v>
      </c>
      <c r="M3239" s="78">
        <v>10559</v>
      </c>
      <c r="N3239" s="78">
        <v>333.32105000000001</v>
      </c>
      <c r="O3239" s="78">
        <v>-6419</v>
      </c>
      <c r="P3239" s="78">
        <v>-50.644550000000002</v>
      </c>
      <c r="Q3239" s="144">
        <v>8954.25</v>
      </c>
      <c r="R3239" s="78">
        <v>-8395</v>
      </c>
      <c r="S3239" s="78">
        <v>8571</v>
      </c>
      <c r="T3239" s="78">
        <v>-1331</v>
      </c>
      <c r="U3239" s="78">
        <v>62150</v>
      </c>
      <c r="V3239" s="219">
        <v>2.1415929203539824E-2</v>
      </c>
      <c r="W3239" s="78">
        <v>8482</v>
      </c>
      <c r="X3239" s="78">
        <v>10605</v>
      </c>
      <c r="Y3239" s="78">
        <v>8456</v>
      </c>
      <c r="Z3239" s="78">
        <v>8696</v>
      </c>
      <c r="AA3239" s="78">
        <v>86.13</v>
      </c>
      <c r="AB3239" s="78">
        <v>112.59</v>
      </c>
      <c r="AC3239" s="78">
        <v>13564</v>
      </c>
      <c r="AD3239" s="104">
        <v>1.0123899999999999</v>
      </c>
      <c r="AE3239" s="78">
        <v>580</v>
      </c>
      <c r="AF3239" s="104">
        <v>-0.18371999999999999</v>
      </c>
      <c r="AG3239" s="78">
        <v>207</v>
      </c>
      <c r="AH3239" s="104">
        <v>0.47367999999999999</v>
      </c>
      <c r="AI3239" s="78">
        <v>3569</v>
      </c>
      <c r="AJ3239" s="104">
        <v>1.11778</v>
      </c>
      <c r="AK3239" s="78">
        <v>16000</v>
      </c>
      <c r="AL3239" s="78">
        <v>10000</v>
      </c>
      <c r="AM3239" s="8">
        <v>15800</v>
      </c>
      <c r="AN3239" s="78">
        <v>255</v>
      </c>
      <c r="AO3239" s="78">
        <v>16300</v>
      </c>
      <c r="AP3239" s="78">
        <v>15500</v>
      </c>
      <c r="AQ3239" s="78">
        <v>15800</v>
      </c>
      <c r="AR3239" s="78">
        <v>651</v>
      </c>
      <c r="AS3239" s="78">
        <v>16000</v>
      </c>
      <c r="AT3239" s="78">
        <v>10000</v>
      </c>
      <c r="AU3239" s="78">
        <v>15800</v>
      </c>
      <c r="AV3239" s="78">
        <v>255</v>
      </c>
      <c r="AW3239" s="77">
        <v>16.09</v>
      </c>
      <c r="AX3239" s="144">
        <f t="shared" ref="AX3239:AX3302" si="351">PERCENTRANK(AW3210:AW3239,AW3239,2)</f>
        <v>0.03</v>
      </c>
      <c r="AY3239" s="144">
        <f t="shared" ref="AY3239:AY3302" si="352">PERCENTRANK(AW3190:AW3239,AW3239,2)</f>
        <v>0.1</v>
      </c>
      <c r="AZ3239" s="144">
        <f t="shared" ref="AZ3239:AZ3302" si="353">PERCENTRANK(AW3140:AW3239,AW3239,2)</f>
        <v>0.05</v>
      </c>
      <c r="BA3239" s="54">
        <f t="shared" ref="BA3239:BA3302" si="354">AVERAGE(AW3220:AW3239)+2*_xlfn.STDEV.S(AW3220:AW3239)</f>
        <v>18.464581794718118</v>
      </c>
      <c r="BB3239" s="54">
        <f t="shared" ref="BB3239:BB3302" si="355">AVERAGE(AW3220:AW3239)-2*_xlfn.STDEV.S(AW3220:AW3239)</f>
        <v>15.324418205281884</v>
      </c>
    </row>
    <row r="3240" spans="1:54" x14ac:dyDescent="0.25">
      <c r="A3240" s="3">
        <v>44994</v>
      </c>
      <c r="B3240" s="77">
        <v>15770.66</v>
      </c>
      <c r="C3240" s="77">
        <v>2576.3178899999998</v>
      </c>
      <c r="D3240" s="77">
        <v>-126.1645</v>
      </c>
      <c r="E3240" s="77">
        <f t="shared" si="350"/>
        <v>-285.44780000000003</v>
      </c>
      <c r="F3240" s="77">
        <v>12.363499999999998</v>
      </c>
      <c r="G3240" s="77">
        <v>-11.502800000000001</v>
      </c>
      <c r="H3240">
        <v>0</v>
      </c>
      <c r="I3240" s="78">
        <v>15767</v>
      </c>
      <c r="J3240">
        <v>202303</v>
      </c>
      <c r="K3240" s="78">
        <v>15767</v>
      </c>
      <c r="L3240" s="77">
        <f t="shared" si="349"/>
        <v>-3.6599999999998545</v>
      </c>
      <c r="M3240" s="78">
        <v>10219</v>
      </c>
      <c r="N3240" s="78">
        <v>322.17068</v>
      </c>
      <c r="O3240" s="78">
        <v>-9841</v>
      </c>
      <c r="P3240" s="78">
        <v>-77.559749999999994</v>
      </c>
      <c r="Q3240" s="144">
        <v>7758.75</v>
      </c>
      <c r="R3240" s="78">
        <v>-8402</v>
      </c>
      <c r="S3240" s="78">
        <v>8732</v>
      </c>
      <c r="T3240" s="78">
        <v>-4895</v>
      </c>
      <c r="U3240" s="78">
        <v>63979</v>
      </c>
      <c r="V3240" s="219">
        <v>7.6509479673017702E-2</v>
      </c>
      <c r="W3240" s="78">
        <v>8494</v>
      </c>
      <c r="X3240" s="78">
        <v>10306</v>
      </c>
      <c r="Y3240" s="78">
        <v>8252</v>
      </c>
      <c r="Z3240" s="78">
        <v>8215</v>
      </c>
      <c r="AA3240" s="78">
        <v>92.39</v>
      </c>
      <c r="AB3240" s="78">
        <v>108.94</v>
      </c>
      <c r="AC3240" s="78">
        <v>14082</v>
      </c>
      <c r="AD3240" s="104">
        <v>0.91925000000000001</v>
      </c>
      <c r="AE3240" s="78">
        <v>2207</v>
      </c>
      <c r="AF3240" s="104">
        <v>-0.24315999999999999</v>
      </c>
      <c r="AG3240" s="78">
        <v>853</v>
      </c>
      <c r="AH3240" s="104">
        <v>0.43347999999999998</v>
      </c>
      <c r="AI3240" s="78">
        <v>5111</v>
      </c>
      <c r="AJ3240" s="104">
        <v>1.1386000000000001</v>
      </c>
      <c r="AK3240" s="78">
        <v>16000</v>
      </c>
      <c r="AL3240" s="78">
        <v>10000</v>
      </c>
      <c r="AM3240" s="8">
        <v>15750</v>
      </c>
      <c r="AN3240" s="78">
        <v>232</v>
      </c>
      <c r="AO3240" s="78">
        <v>16300</v>
      </c>
      <c r="AP3240" s="78">
        <v>15500</v>
      </c>
      <c r="AQ3240" s="78">
        <v>15700</v>
      </c>
      <c r="AR3240" s="78">
        <v>631</v>
      </c>
      <c r="AS3240" s="78">
        <v>16000</v>
      </c>
      <c r="AT3240" s="78">
        <v>10000</v>
      </c>
      <c r="AU3240" s="78">
        <v>15750</v>
      </c>
      <c r="AV3240" s="78">
        <v>232</v>
      </c>
      <c r="AW3240" s="77">
        <v>15.89</v>
      </c>
      <c r="AX3240" s="144">
        <f t="shared" si="351"/>
        <v>0.03</v>
      </c>
      <c r="AY3240" s="144">
        <f t="shared" si="352"/>
        <v>0.08</v>
      </c>
      <c r="AZ3240" s="144">
        <f t="shared" si="353"/>
        <v>0.04</v>
      </c>
      <c r="BA3240" s="54">
        <f t="shared" si="354"/>
        <v>18.404907553936582</v>
      </c>
      <c r="BB3240" s="54">
        <f t="shared" si="355"/>
        <v>15.214092446063425</v>
      </c>
    </row>
    <row r="3241" spans="1:54" x14ac:dyDescent="0.25">
      <c r="A3241" s="3">
        <v>44995</v>
      </c>
      <c r="B3241" s="77">
        <v>15526.2</v>
      </c>
      <c r="C3241" s="77">
        <v>2944.8677600000001</v>
      </c>
      <c r="D3241" s="77">
        <v>-208.36939999999998</v>
      </c>
      <c r="E3241" s="77">
        <f t="shared" si="350"/>
        <v>-657.25459999999998</v>
      </c>
      <c r="F3241" s="77">
        <v>18.308199999999999</v>
      </c>
      <c r="G3241" s="77">
        <v>-101.3005</v>
      </c>
      <c r="H3241">
        <v>0</v>
      </c>
      <c r="I3241" s="78">
        <v>15484</v>
      </c>
      <c r="J3241">
        <v>202303</v>
      </c>
      <c r="K3241" s="78">
        <v>15484</v>
      </c>
      <c r="L3241" s="77">
        <f t="shared" si="349"/>
        <v>-42.200000000000728</v>
      </c>
      <c r="M3241" s="78">
        <v>6201</v>
      </c>
      <c r="N3241" s="78">
        <v>191.97358</v>
      </c>
      <c r="O3241" s="78">
        <v>-11357</v>
      </c>
      <c r="P3241" s="78">
        <v>-87.862970000000004</v>
      </c>
      <c r="Q3241" s="144">
        <v>3361.75</v>
      </c>
      <c r="R3241" s="78">
        <v>-9359</v>
      </c>
      <c r="S3241" s="78">
        <v>9305</v>
      </c>
      <c r="T3241" s="78">
        <v>-8442</v>
      </c>
      <c r="U3241" s="78">
        <v>64140</v>
      </c>
      <c r="V3241" s="219">
        <v>0.13161833489242283</v>
      </c>
      <c r="W3241" s="78">
        <v>5706</v>
      </c>
      <c r="X3241" s="78">
        <v>5319</v>
      </c>
      <c r="Y3241" s="78">
        <v>6643</v>
      </c>
      <c r="Z3241" s="78">
        <v>4059</v>
      </c>
      <c r="AA3241" s="78">
        <v>76.66</v>
      </c>
      <c r="AB3241" s="78">
        <v>88.35</v>
      </c>
      <c r="AC3241" s="78">
        <v>20733</v>
      </c>
      <c r="AD3241" s="104">
        <v>1.23424</v>
      </c>
      <c r="AE3241" s="78">
        <v>8611</v>
      </c>
      <c r="AF3241" s="104">
        <v>4.3959999999999999E-2</v>
      </c>
      <c r="AG3241" s="78">
        <v>-9182</v>
      </c>
      <c r="AH3241" s="104">
        <v>0.18901000000000001</v>
      </c>
      <c r="AI3241" s="78">
        <v>6982</v>
      </c>
      <c r="AJ3241" s="104">
        <v>1.57718</v>
      </c>
      <c r="AK3241" s="78">
        <v>16000</v>
      </c>
      <c r="AL3241" s="78">
        <v>10000</v>
      </c>
      <c r="AM3241" s="8">
        <v>15500</v>
      </c>
      <c r="AN3241" s="78">
        <v>246</v>
      </c>
      <c r="AO3241" s="78">
        <v>16100</v>
      </c>
      <c r="AP3241" s="78">
        <v>15500</v>
      </c>
      <c r="AQ3241" s="78">
        <v>15400</v>
      </c>
      <c r="AR3241" s="78">
        <v>681</v>
      </c>
      <c r="AS3241" s="78">
        <v>16000</v>
      </c>
      <c r="AT3241" s="78">
        <v>10000</v>
      </c>
      <c r="AU3241" s="78">
        <v>15500</v>
      </c>
      <c r="AV3241" s="78">
        <v>246</v>
      </c>
      <c r="AW3241" s="77">
        <v>17.87</v>
      </c>
      <c r="AX3241" s="144">
        <f t="shared" si="351"/>
        <v>0.75</v>
      </c>
      <c r="AY3241" s="144">
        <f t="shared" si="352"/>
        <v>0.79</v>
      </c>
      <c r="AZ3241" s="144">
        <f t="shared" si="353"/>
        <v>0.39</v>
      </c>
      <c r="BA3241" s="54">
        <f t="shared" si="354"/>
        <v>18.496963363342246</v>
      </c>
      <c r="BB3241" s="54">
        <f t="shared" si="355"/>
        <v>15.186036636657754</v>
      </c>
    </row>
    <row r="3242" spans="1:54" x14ac:dyDescent="0.25">
      <c r="A3242" s="3">
        <v>44998</v>
      </c>
      <c r="B3242" s="77">
        <v>15560.49</v>
      </c>
      <c r="C3242" s="77">
        <v>2431.2568900000001</v>
      </c>
      <c r="D3242" s="77">
        <v>43.023100000000007</v>
      </c>
      <c r="E3242" s="77">
        <f t="shared" si="350"/>
        <v>-608.78039999999999</v>
      </c>
      <c r="F3242" s="77">
        <v>23.316599999999998</v>
      </c>
      <c r="G3242" s="77">
        <v>-48.232500000000002</v>
      </c>
      <c r="H3242">
        <v>0</v>
      </c>
      <c r="I3242" s="78">
        <v>15520</v>
      </c>
      <c r="J3242">
        <v>202303</v>
      </c>
      <c r="K3242" s="78">
        <v>15520</v>
      </c>
      <c r="L3242" s="77">
        <f t="shared" si="349"/>
        <v>-40.489999999999782</v>
      </c>
      <c r="M3242" s="78">
        <v>10770</v>
      </c>
      <c r="N3242" s="78">
        <v>334.05104</v>
      </c>
      <c r="O3242" s="78">
        <v>-765</v>
      </c>
      <c r="P3242" s="78">
        <v>-5.8989700000000003</v>
      </c>
      <c r="Q3242" s="144">
        <v>10578.75</v>
      </c>
      <c r="R3242" s="78">
        <v>-8756</v>
      </c>
      <c r="S3242" s="78">
        <v>8194</v>
      </c>
      <c r="T3242" s="78">
        <v>3338</v>
      </c>
      <c r="U3242" s="78">
        <v>59011</v>
      </c>
      <c r="V3242" s="219">
        <v>-5.6565725034315638E-2</v>
      </c>
      <c r="W3242" s="78">
        <v>6948</v>
      </c>
      <c r="X3242" s="78">
        <v>8380</v>
      </c>
      <c r="Y3242" s="78">
        <v>7284</v>
      </c>
      <c r="Z3242" s="78">
        <v>6503</v>
      </c>
      <c r="AA3242" s="78">
        <v>92.57</v>
      </c>
      <c r="AB3242" s="78">
        <v>92.56</v>
      </c>
      <c r="AC3242" s="78">
        <v>19249</v>
      </c>
      <c r="AD3242" s="104">
        <v>1.0486</v>
      </c>
      <c r="AE3242" s="78">
        <v>15954</v>
      </c>
      <c r="AF3242" s="104">
        <v>-0.12797</v>
      </c>
      <c r="AG3242" s="78">
        <v>-1030</v>
      </c>
      <c r="AH3242" s="104">
        <v>0.74238999999999999</v>
      </c>
      <c r="AI3242" s="78">
        <v>2730</v>
      </c>
      <c r="AJ3242" s="104">
        <v>1.4623699999999999</v>
      </c>
      <c r="AK3242" s="78">
        <v>16000</v>
      </c>
      <c r="AL3242" s="78">
        <v>15000</v>
      </c>
      <c r="AM3242" s="8">
        <v>15500</v>
      </c>
      <c r="AN3242" s="78">
        <v>196</v>
      </c>
      <c r="AO3242" s="78">
        <v>18300</v>
      </c>
      <c r="AP3242" s="78">
        <v>15500</v>
      </c>
      <c r="AQ3242" s="78">
        <v>15500</v>
      </c>
      <c r="AR3242" s="78">
        <v>663</v>
      </c>
      <c r="AS3242" s="78">
        <v>16000</v>
      </c>
      <c r="AT3242" s="78">
        <v>15000</v>
      </c>
      <c r="AU3242" s="78">
        <v>15500</v>
      </c>
      <c r="AV3242" s="78">
        <v>196</v>
      </c>
      <c r="AW3242" s="77">
        <v>18.46</v>
      </c>
      <c r="AX3242" s="144">
        <f t="shared" si="351"/>
        <v>0.89</v>
      </c>
      <c r="AY3242" s="144">
        <f t="shared" si="352"/>
        <v>0.91</v>
      </c>
      <c r="AZ3242" s="144">
        <f t="shared" si="353"/>
        <v>0.46</v>
      </c>
      <c r="BA3242" s="54">
        <f t="shared" si="354"/>
        <v>18.732108513843226</v>
      </c>
      <c r="BB3242" s="54">
        <f t="shared" si="355"/>
        <v>15.120891486156767</v>
      </c>
    </row>
    <row r="3243" spans="1:54" x14ac:dyDescent="0.25">
      <c r="A3243" s="3">
        <v>44999</v>
      </c>
      <c r="B3243" s="77">
        <v>15360.42</v>
      </c>
      <c r="C3243" s="77">
        <v>2410.5050799999999</v>
      </c>
      <c r="D3243" s="77">
        <v>-284.48290000000003</v>
      </c>
      <c r="E3243" s="77">
        <f t="shared" si="350"/>
        <v>-891.69060000000013</v>
      </c>
      <c r="F3243" s="77">
        <v>27.1035</v>
      </c>
      <c r="G3243" s="77">
        <v>-60.119099999999996</v>
      </c>
      <c r="H3243">
        <v>0</v>
      </c>
      <c r="I3243" s="78">
        <v>15352</v>
      </c>
      <c r="J3243">
        <v>202303</v>
      </c>
      <c r="K3243" s="78">
        <v>15352</v>
      </c>
      <c r="L3243" s="77">
        <f t="shared" si="349"/>
        <v>-8.4200000000000728</v>
      </c>
      <c r="M3243" s="78">
        <v>7596</v>
      </c>
      <c r="N3243" s="78">
        <v>232.99818999999999</v>
      </c>
      <c r="O3243" s="78">
        <v>-12965</v>
      </c>
      <c r="P3243" s="78">
        <v>-99.322119999999998</v>
      </c>
      <c r="Q3243" s="144">
        <v>4354.75</v>
      </c>
      <c r="R3243" s="78">
        <v>-9369</v>
      </c>
      <c r="S3243" s="78">
        <v>9968</v>
      </c>
      <c r="T3243" s="78">
        <v>-11291</v>
      </c>
      <c r="U3243" s="78">
        <v>62551</v>
      </c>
      <c r="V3243" s="219">
        <v>0.18050870489680421</v>
      </c>
      <c r="W3243" s="78">
        <v>6279</v>
      </c>
      <c r="X3243" s="78">
        <v>8317</v>
      </c>
      <c r="Y3243" s="78">
        <v>6237</v>
      </c>
      <c r="Z3243" s="78">
        <v>5922</v>
      </c>
      <c r="AA3243" s="78">
        <v>85.71</v>
      </c>
      <c r="AB3243" s="78">
        <v>89.11</v>
      </c>
      <c r="AC3243" s="78">
        <v>18833</v>
      </c>
      <c r="AD3243" s="104">
        <v>0.93332999999999999</v>
      </c>
      <c r="AE3243" s="78">
        <v>18181</v>
      </c>
      <c r="AF3243" s="104">
        <v>0.11915000000000001</v>
      </c>
      <c r="AG3243" s="78">
        <v>-10656</v>
      </c>
      <c r="AH3243" s="104">
        <v>0.53852</v>
      </c>
      <c r="AI3243" s="78">
        <v>12684</v>
      </c>
      <c r="AJ3243" s="104">
        <v>1.99377</v>
      </c>
      <c r="AK3243" s="78">
        <v>15600</v>
      </c>
      <c r="AL3243" s="78">
        <v>15000</v>
      </c>
      <c r="AM3243" s="8">
        <v>15350</v>
      </c>
      <c r="AN3243" s="78">
        <v>179</v>
      </c>
      <c r="AO3243" s="78">
        <v>18300</v>
      </c>
      <c r="AP3243" s="78">
        <v>15500</v>
      </c>
      <c r="AQ3243" s="78">
        <v>15300</v>
      </c>
      <c r="AR3243" s="78">
        <v>725</v>
      </c>
      <c r="AS3243" s="78">
        <v>15600</v>
      </c>
      <c r="AT3243" s="78">
        <v>15000</v>
      </c>
      <c r="AU3243" s="78">
        <v>15350</v>
      </c>
      <c r="AV3243" s="78">
        <v>179</v>
      </c>
      <c r="AW3243" s="77">
        <v>20.8</v>
      </c>
      <c r="AX3243" s="144">
        <f t="shared" si="351"/>
        <v>1</v>
      </c>
      <c r="AY3243" s="144">
        <f t="shared" si="352"/>
        <v>1</v>
      </c>
      <c r="AZ3243" s="144">
        <f t="shared" si="353"/>
        <v>0.65</v>
      </c>
      <c r="BA3243" s="54">
        <f t="shared" si="354"/>
        <v>19.598008369364749</v>
      </c>
      <c r="BB3243" s="54">
        <f t="shared" si="355"/>
        <v>14.596991630635252</v>
      </c>
    </row>
    <row r="3244" spans="1:54" x14ac:dyDescent="0.25">
      <c r="A3244" s="3">
        <v>45000</v>
      </c>
      <c r="B3244" s="77">
        <v>15387.59</v>
      </c>
      <c r="C3244" s="77">
        <v>2468.9738600000001</v>
      </c>
      <c r="D3244" s="77">
        <v>-70.338099999999997</v>
      </c>
      <c r="E3244" s="77">
        <f t="shared" si="350"/>
        <v>-907.30459999999994</v>
      </c>
      <c r="F3244" s="77">
        <v>28.156599999999997</v>
      </c>
      <c r="G3244" s="77">
        <v>-48.374499999999998</v>
      </c>
      <c r="H3244" t="s">
        <v>2128</v>
      </c>
      <c r="I3244" s="78">
        <v>15404</v>
      </c>
      <c r="J3244">
        <v>202304</v>
      </c>
      <c r="K3244" s="78">
        <v>15328</v>
      </c>
      <c r="L3244" s="77">
        <f t="shared" si="349"/>
        <v>-59.590000000000146</v>
      </c>
      <c r="M3244" s="78">
        <v>6936</v>
      </c>
      <c r="N3244" s="78">
        <v>212.62601000000001</v>
      </c>
      <c r="O3244" s="78">
        <v>-5981</v>
      </c>
      <c r="P3244" s="78">
        <v>-45.8459</v>
      </c>
      <c r="Q3244" s="144">
        <v>5440.75</v>
      </c>
      <c r="R3244" s="78">
        <v>-7671</v>
      </c>
      <c r="S3244" s="78">
        <v>7822</v>
      </c>
      <c r="T3244" s="78">
        <v>-4706</v>
      </c>
      <c r="U3244" s="78">
        <v>42955</v>
      </c>
      <c r="V3244" s="219">
        <v>0.10955651262949598</v>
      </c>
      <c r="W3244" s="78">
        <v>7330</v>
      </c>
      <c r="X3244" s="78">
        <v>7414</v>
      </c>
      <c r="Y3244" s="78">
        <v>8118</v>
      </c>
      <c r="Z3244" s="78">
        <v>4886</v>
      </c>
      <c r="AA3244" s="78">
        <v>109.29</v>
      </c>
      <c r="AB3244" s="78">
        <v>97.19</v>
      </c>
      <c r="AC3244" s="78">
        <v>6577</v>
      </c>
      <c r="AD3244" s="104">
        <v>0.37357000000000001</v>
      </c>
      <c r="AE3244" s="78">
        <v>-2630</v>
      </c>
      <c r="AF3244" s="104">
        <v>7.6240000000000002E-2</v>
      </c>
      <c r="AG3244" s="78">
        <v>12907</v>
      </c>
      <c r="AH3244" s="104">
        <v>1.5860000000000001</v>
      </c>
      <c r="AI3244" s="78">
        <v>6721</v>
      </c>
      <c r="AJ3244" s="104">
        <v>0.68720000000000003</v>
      </c>
      <c r="AK3244" s="78">
        <v>18300</v>
      </c>
      <c r="AL3244" s="78">
        <v>15500</v>
      </c>
      <c r="AM3244" s="8">
        <v>15300</v>
      </c>
      <c r="AN3244" s="78">
        <v>641</v>
      </c>
      <c r="AO3244" s="78">
        <v>17500</v>
      </c>
      <c r="AP3244" s="78">
        <v>15700</v>
      </c>
      <c r="AQ3244" s="78">
        <v>15300</v>
      </c>
      <c r="AR3244" s="78">
        <v>900</v>
      </c>
      <c r="AS3244" s="78">
        <v>15700</v>
      </c>
      <c r="AT3244" s="78">
        <v>14900</v>
      </c>
      <c r="AU3244" s="78">
        <v>15350</v>
      </c>
      <c r="AV3244" s="78">
        <v>273</v>
      </c>
      <c r="AW3244" s="77">
        <v>18.399999999999999</v>
      </c>
      <c r="AX3244" s="144">
        <f t="shared" si="351"/>
        <v>0.82</v>
      </c>
      <c r="AY3244" s="144">
        <f t="shared" si="352"/>
        <v>0.87</v>
      </c>
      <c r="AZ3244" s="144">
        <f t="shared" si="353"/>
        <v>0.45</v>
      </c>
      <c r="BA3244" s="54">
        <f t="shared" si="354"/>
        <v>19.547733144517721</v>
      </c>
      <c r="BB3244" s="54">
        <f t="shared" si="355"/>
        <v>14.618266855482283</v>
      </c>
    </row>
    <row r="3245" spans="1:54" x14ac:dyDescent="0.25">
      <c r="A3245" s="3">
        <v>45001</v>
      </c>
      <c r="B3245" s="77">
        <v>15221.12</v>
      </c>
      <c r="C3245" s="77">
        <v>2457.9465100000002</v>
      </c>
      <c r="D3245" s="77">
        <v>-121.9624</v>
      </c>
      <c r="E3245" s="77">
        <f t="shared" si="350"/>
        <v>-1116.5320000000002</v>
      </c>
      <c r="F3245" s="77">
        <v>13.9697</v>
      </c>
      <c r="G3245" s="77">
        <v>-48.031000000000006</v>
      </c>
      <c r="H3245">
        <v>0</v>
      </c>
      <c r="I3245" s="78">
        <v>15227</v>
      </c>
      <c r="J3245">
        <v>202304</v>
      </c>
      <c r="K3245" s="78">
        <v>15227</v>
      </c>
      <c r="L3245" s="77">
        <f t="shared" si="349"/>
        <v>5.8799999999991996</v>
      </c>
      <c r="M3245" s="78">
        <v>5383</v>
      </c>
      <c r="N3245" s="78">
        <v>163.88956999999999</v>
      </c>
      <c r="O3245" s="78">
        <v>-2017</v>
      </c>
      <c r="P3245" s="78">
        <v>-15.359019999999999</v>
      </c>
      <c r="Q3245" s="144">
        <v>4878.75</v>
      </c>
      <c r="R3245" s="78">
        <v>-7691</v>
      </c>
      <c r="S3245" s="78">
        <v>7781</v>
      </c>
      <c r="T3245" s="78">
        <v>-3120</v>
      </c>
      <c r="U3245" s="78">
        <v>52030</v>
      </c>
      <c r="V3245" s="219">
        <v>5.9965404574284065E-2</v>
      </c>
      <c r="W3245" s="78">
        <v>8821</v>
      </c>
      <c r="X3245" s="78">
        <v>6692</v>
      </c>
      <c r="Y3245" s="78">
        <v>9217</v>
      </c>
      <c r="Z3245" s="78">
        <v>7045</v>
      </c>
      <c r="AA3245" s="78">
        <v>101.38</v>
      </c>
      <c r="AB3245" s="78">
        <v>95.36</v>
      </c>
      <c r="AC3245" s="78">
        <v>9456</v>
      </c>
      <c r="AD3245" s="104">
        <v>0.52517000000000003</v>
      </c>
      <c r="AE3245" s="78">
        <v>-2022</v>
      </c>
      <c r="AF3245" s="104">
        <v>1.6070000000000001E-2</v>
      </c>
      <c r="AG3245" s="78">
        <v>17576</v>
      </c>
      <c r="AH3245" s="104">
        <v>1.8676600000000001</v>
      </c>
      <c r="AI3245" s="78">
        <v>11419</v>
      </c>
      <c r="AJ3245" s="104">
        <v>0.90154000000000001</v>
      </c>
      <c r="AK3245" s="78">
        <v>16000</v>
      </c>
      <c r="AL3245" s="78">
        <v>15500</v>
      </c>
      <c r="AM3245" s="8">
        <v>15200</v>
      </c>
      <c r="AN3245" s="78">
        <v>667</v>
      </c>
      <c r="AO3245" s="78">
        <v>17500</v>
      </c>
      <c r="AP3245" s="78">
        <v>15700</v>
      </c>
      <c r="AQ3245" s="78">
        <v>15200</v>
      </c>
      <c r="AR3245" s="78">
        <v>939</v>
      </c>
      <c r="AS3245" s="78">
        <v>15600</v>
      </c>
      <c r="AT3245" s="78">
        <v>15000</v>
      </c>
      <c r="AU3245" s="78">
        <v>15250</v>
      </c>
      <c r="AV3245" s="78">
        <v>268</v>
      </c>
      <c r="AW3245" s="77">
        <v>19.079999999999998</v>
      </c>
      <c r="AX3245" s="144">
        <f t="shared" si="351"/>
        <v>0.96</v>
      </c>
      <c r="AY3245" s="144">
        <f t="shared" si="352"/>
        <v>0.97</v>
      </c>
      <c r="AZ3245" s="144">
        <f t="shared" si="353"/>
        <v>0.53</v>
      </c>
      <c r="BA3245" s="54">
        <f t="shared" si="354"/>
        <v>19.675215661046003</v>
      </c>
      <c r="BB3245" s="54">
        <f t="shared" si="355"/>
        <v>14.558784338953991</v>
      </c>
    </row>
    <row r="3246" spans="1:54" x14ac:dyDescent="0.25">
      <c r="A3246" s="3">
        <v>45002</v>
      </c>
      <c r="B3246" s="77">
        <v>15452.96</v>
      </c>
      <c r="C3246" s="77">
        <v>2691.5522500000002</v>
      </c>
      <c r="D3246" s="77">
        <v>109.2015</v>
      </c>
      <c r="E3246" s="77">
        <f t="shared" si="350"/>
        <v>-925.62909999999977</v>
      </c>
      <c r="F3246" s="77">
        <v>25.8691</v>
      </c>
      <c r="G3246" s="77">
        <v>-9.5522000000000009</v>
      </c>
      <c r="H3246">
        <v>0</v>
      </c>
      <c r="I3246" s="78">
        <v>15403</v>
      </c>
      <c r="J3246">
        <v>202304</v>
      </c>
      <c r="K3246" s="78">
        <v>15403</v>
      </c>
      <c r="L3246" s="77">
        <f t="shared" si="349"/>
        <v>-49.959999999999127</v>
      </c>
      <c r="M3246" s="78">
        <v>10672</v>
      </c>
      <c r="N3246" s="78">
        <v>328.77172999999999</v>
      </c>
      <c r="O3246" s="78">
        <v>10475</v>
      </c>
      <c r="P3246" s="78">
        <v>80.678269999999998</v>
      </c>
      <c r="Q3246" s="144">
        <v>13290.75</v>
      </c>
      <c r="R3246" s="78">
        <v>-7180</v>
      </c>
      <c r="S3246" s="78">
        <v>7754</v>
      </c>
      <c r="T3246" s="78">
        <v>12264</v>
      </c>
      <c r="U3246" s="78">
        <v>55046</v>
      </c>
      <c r="V3246" s="219">
        <v>-0.22279548014387968</v>
      </c>
      <c r="W3246" s="78">
        <v>8944</v>
      </c>
      <c r="X3246" s="78">
        <v>8944</v>
      </c>
      <c r="Y3246" s="78">
        <v>11294</v>
      </c>
      <c r="Z3246" s="78">
        <v>12615</v>
      </c>
      <c r="AA3246" s="78">
        <v>119.25</v>
      </c>
      <c r="AB3246" s="78">
        <v>114.06</v>
      </c>
      <c r="AC3246" s="78">
        <v>11860</v>
      </c>
      <c r="AD3246" s="104">
        <v>0.87514000000000003</v>
      </c>
      <c r="AE3246" s="78">
        <v>-1575</v>
      </c>
      <c r="AF3246" s="104">
        <v>4.3979999999999998E-2</v>
      </c>
      <c r="AG3246" s="78">
        <v>20009</v>
      </c>
      <c r="AH3246" s="104">
        <v>1.8680300000000001</v>
      </c>
      <c r="AI3246" s="78">
        <v>3919</v>
      </c>
      <c r="AJ3246" s="104">
        <v>0.75890000000000002</v>
      </c>
      <c r="AK3246" s="78">
        <v>16000</v>
      </c>
      <c r="AL3246" s="78">
        <v>15500</v>
      </c>
      <c r="AM3246" s="8">
        <v>15400</v>
      </c>
      <c r="AN3246" s="78">
        <v>600</v>
      </c>
      <c r="AO3246" s="78">
        <v>17500</v>
      </c>
      <c r="AP3246" s="78">
        <v>15700</v>
      </c>
      <c r="AQ3246" s="78">
        <v>15400</v>
      </c>
      <c r="AR3246" s="78">
        <v>856</v>
      </c>
      <c r="AS3246" s="78">
        <v>15600</v>
      </c>
      <c r="AT3246" s="78">
        <v>15000</v>
      </c>
      <c r="AU3246" s="78">
        <v>15450</v>
      </c>
      <c r="AV3246" s="78">
        <v>184</v>
      </c>
      <c r="AW3246" s="77">
        <v>17.510000000000002</v>
      </c>
      <c r="AX3246" s="144">
        <f t="shared" si="351"/>
        <v>0.57999999999999996</v>
      </c>
      <c r="AY3246" s="144">
        <f t="shared" si="352"/>
        <v>0.63</v>
      </c>
      <c r="AZ3246" s="144">
        <f t="shared" si="353"/>
        <v>0.34</v>
      </c>
      <c r="BA3246" s="54">
        <f t="shared" si="354"/>
        <v>19.662835368967734</v>
      </c>
      <c r="BB3246" s="54">
        <f t="shared" si="355"/>
        <v>14.557164631032265</v>
      </c>
    </row>
    <row r="3247" spans="1:54" x14ac:dyDescent="0.25">
      <c r="A3247" s="3">
        <v>45005</v>
      </c>
      <c r="B3247" s="77">
        <v>15419.97</v>
      </c>
      <c r="C3247" s="77">
        <v>1929.1767</v>
      </c>
      <c r="D3247" s="77">
        <v>-47.838999999999999</v>
      </c>
      <c r="E3247" s="77">
        <f t="shared" si="350"/>
        <v>-1046.1639000000002</v>
      </c>
      <c r="F3247" s="77">
        <v>33.414699999999996</v>
      </c>
      <c r="G3247" s="77">
        <v>-16.363399999999999</v>
      </c>
      <c r="H3247">
        <v>0</v>
      </c>
      <c r="I3247" s="78">
        <v>15373</v>
      </c>
      <c r="J3247">
        <v>202304</v>
      </c>
      <c r="K3247" s="78">
        <v>15373</v>
      </c>
      <c r="L3247" s="77">
        <f t="shared" si="349"/>
        <v>-46.969999999999345</v>
      </c>
      <c r="M3247" s="78">
        <v>8623</v>
      </c>
      <c r="N3247" s="78">
        <v>265.03856999999999</v>
      </c>
      <c r="O3247" s="78">
        <v>-2903</v>
      </c>
      <c r="P3247" s="78">
        <v>-22.311730000000001</v>
      </c>
      <c r="Q3247" s="144">
        <v>7897.25</v>
      </c>
      <c r="R3247" s="78">
        <v>-7712</v>
      </c>
      <c r="S3247" s="78">
        <v>8364</v>
      </c>
      <c r="T3247" s="78">
        <v>-164</v>
      </c>
      <c r="U3247" s="78">
        <v>54170</v>
      </c>
      <c r="V3247" s="219">
        <v>3.027505999630792E-3</v>
      </c>
      <c r="W3247" s="78">
        <v>7036</v>
      </c>
      <c r="X3247" s="78">
        <v>4591</v>
      </c>
      <c r="Y3247" s="78">
        <v>7790</v>
      </c>
      <c r="Z3247" s="78">
        <v>6683</v>
      </c>
      <c r="AA3247" s="78">
        <v>119.83</v>
      </c>
      <c r="AB3247" s="78">
        <v>112.34</v>
      </c>
      <c r="AC3247" s="78">
        <v>13382</v>
      </c>
      <c r="AD3247" s="104">
        <v>0.87073</v>
      </c>
      <c r="AE3247" s="78">
        <v>2114</v>
      </c>
      <c r="AF3247" s="104">
        <v>0.12867999999999999</v>
      </c>
      <c r="AG3247" s="78">
        <v>14748</v>
      </c>
      <c r="AH3247" s="104">
        <v>1.3229900000000001</v>
      </c>
      <c r="AI3247" s="78">
        <v>12576</v>
      </c>
      <c r="AJ3247" s="104">
        <v>0.93508999999999998</v>
      </c>
      <c r="AK3247" s="78">
        <v>16000</v>
      </c>
      <c r="AL3247" s="78">
        <v>15500</v>
      </c>
      <c r="AM3247" s="8">
        <v>15400</v>
      </c>
      <c r="AN3247" s="78">
        <v>601</v>
      </c>
      <c r="AO3247" s="78">
        <v>17500</v>
      </c>
      <c r="AP3247" s="78">
        <v>15700</v>
      </c>
      <c r="AQ3247" s="78">
        <v>15300</v>
      </c>
      <c r="AR3247" s="78">
        <v>881</v>
      </c>
      <c r="AS3247" s="78">
        <v>15600</v>
      </c>
      <c r="AT3247" s="78">
        <v>15000</v>
      </c>
      <c r="AU3247" s="78">
        <v>15400</v>
      </c>
      <c r="AV3247" s="78">
        <v>152</v>
      </c>
      <c r="AW3247" s="77">
        <v>18.46</v>
      </c>
      <c r="AX3247" s="144">
        <f t="shared" si="351"/>
        <v>0.86</v>
      </c>
      <c r="AY3247" s="144">
        <f t="shared" si="352"/>
        <v>0.87</v>
      </c>
      <c r="AZ3247" s="144">
        <f t="shared" si="353"/>
        <v>0.48</v>
      </c>
      <c r="BA3247" s="54">
        <f t="shared" si="354"/>
        <v>19.809939495297286</v>
      </c>
      <c r="BB3247" s="54">
        <f t="shared" si="355"/>
        <v>14.622060504702709</v>
      </c>
    </row>
    <row r="3248" spans="1:54" x14ac:dyDescent="0.25">
      <c r="A3248" s="3">
        <v>45006</v>
      </c>
      <c r="B3248" s="77">
        <v>15513.45</v>
      </c>
      <c r="C3248" s="77">
        <v>2223.79682</v>
      </c>
      <c r="D3248" s="77">
        <v>-28.8459</v>
      </c>
      <c r="E3248" s="77">
        <f t="shared" si="350"/>
        <v>-958.33590000000004</v>
      </c>
      <c r="F3248" s="77">
        <v>19.7577</v>
      </c>
      <c r="G3248" s="77">
        <v>2.6717</v>
      </c>
      <c r="H3248">
        <v>0</v>
      </c>
      <c r="I3248" s="78">
        <v>15455</v>
      </c>
      <c r="J3248">
        <v>202304</v>
      </c>
      <c r="K3248" s="78">
        <v>15455</v>
      </c>
      <c r="L3248" s="77">
        <f t="shared" si="349"/>
        <v>-58.450000000000728</v>
      </c>
      <c r="M3248" s="78">
        <v>9959</v>
      </c>
      <c r="N3248" s="78">
        <v>307.79656999999997</v>
      </c>
      <c r="O3248" s="78">
        <v>5268</v>
      </c>
      <c r="P3248" s="78">
        <v>40.704680000000003</v>
      </c>
      <c r="Q3248" s="144">
        <v>11276</v>
      </c>
      <c r="R3248" s="78">
        <v>-7690</v>
      </c>
      <c r="S3248" s="78">
        <v>8431</v>
      </c>
      <c r="T3248" s="78">
        <v>9207</v>
      </c>
      <c r="U3248" s="78">
        <v>54578</v>
      </c>
      <c r="V3248" s="219">
        <v>-0.16869434570706146</v>
      </c>
      <c r="W3248" s="78">
        <v>9040</v>
      </c>
      <c r="X3248" s="78">
        <v>9941</v>
      </c>
      <c r="Y3248" s="78">
        <v>10890</v>
      </c>
      <c r="Z3248" s="78">
        <v>8999</v>
      </c>
      <c r="AA3248" s="78">
        <v>137.9</v>
      </c>
      <c r="AB3248" s="78">
        <v>120.5</v>
      </c>
      <c r="AC3248" s="78">
        <v>13190</v>
      </c>
      <c r="AD3248" s="104">
        <v>0.86524999999999996</v>
      </c>
      <c r="AE3248" s="78">
        <v>2641</v>
      </c>
      <c r="AF3248" s="104">
        <v>0.14557</v>
      </c>
      <c r="AG3248" s="78">
        <v>16691</v>
      </c>
      <c r="AH3248" s="104">
        <v>1.48047</v>
      </c>
      <c r="AI3248" s="78">
        <v>3726</v>
      </c>
      <c r="AJ3248" s="104">
        <v>0.82218000000000002</v>
      </c>
      <c r="AK3248" s="78">
        <v>16000</v>
      </c>
      <c r="AL3248" s="78">
        <v>15500</v>
      </c>
      <c r="AM3248" s="8">
        <v>15500</v>
      </c>
      <c r="AN3248" s="78">
        <v>564</v>
      </c>
      <c r="AO3248" s="78">
        <v>16400</v>
      </c>
      <c r="AP3248" s="78">
        <v>15700</v>
      </c>
      <c r="AQ3248" s="78">
        <v>15400</v>
      </c>
      <c r="AR3248" s="78">
        <v>820</v>
      </c>
      <c r="AS3248" s="78">
        <v>15600</v>
      </c>
      <c r="AT3248" s="78">
        <v>15200</v>
      </c>
      <c r="AU3248" s="78">
        <v>15500</v>
      </c>
      <c r="AV3248" s="78">
        <v>95</v>
      </c>
      <c r="AW3248" s="77">
        <v>17.8</v>
      </c>
      <c r="AX3248" s="144">
        <f t="shared" si="351"/>
        <v>0.68</v>
      </c>
      <c r="AY3248" s="144">
        <f t="shared" si="352"/>
        <v>0.67</v>
      </c>
      <c r="AZ3248" s="144">
        <f t="shared" si="353"/>
        <v>0.38</v>
      </c>
      <c r="BA3248" s="54">
        <f t="shared" si="354"/>
        <v>19.864385167690134</v>
      </c>
      <c r="BB3248" s="54">
        <f t="shared" si="355"/>
        <v>14.698614832309868</v>
      </c>
    </row>
    <row r="3249" spans="1:54" x14ac:dyDescent="0.25">
      <c r="A3249" s="3">
        <v>45007</v>
      </c>
      <c r="B3249" s="77">
        <v>15760.46</v>
      </c>
      <c r="C3249" s="77">
        <v>2471.6252899999999</v>
      </c>
      <c r="D3249" s="77">
        <v>262.52699999999999</v>
      </c>
      <c r="E3249" s="77">
        <f t="shared" si="350"/>
        <v>-672.10289999999986</v>
      </c>
      <c r="F3249" s="77">
        <v>2.0234000000000001</v>
      </c>
      <c r="G3249" s="77">
        <v>11.523099999999999</v>
      </c>
      <c r="H3249" t="s">
        <v>2129</v>
      </c>
      <c r="I3249" s="78">
        <v>15712</v>
      </c>
      <c r="J3249">
        <v>202304</v>
      </c>
      <c r="K3249" s="78">
        <v>15712</v>
      </c>
      <c r="L3249" s="77">
        <f t="shared" si="349"/>
        <v>-48.459999999999127</v>
      </c>
      <c r="M3249" s="78">
        <v>17738</v>
      </c>
      <c r="N3249" s="78">
        <v>557.47032000000002</v>
      </c>
      <c r="O3249" s="78">
        <v>10810</v>
      </c>
      <c r="P3249" s="78">
        <v>84.933769999999996</v>
      </c>
      <c r="Q3249" s="144">
        <v>20440.5</v>
      </c>
      <c r="R3249" s="78">
        <v>-6684</v>
      </c>
      <c r="S3249" s="78">
        <v>8024</v>
      </c>
      <c r="T3249" s="78">
        <v>16998</v>
      </c>
      <c r="U3249" s="78">
        <v>66860</v>
      </c>
      <c r="V3249" s="219">
        <v>-0.25423272509721806</v>
      </c>
      <c r="W3249" s="78">
        <v>10872</v>
      </c>
      <c r="X3249" s="78">
        <v>12720</v>
      </c>
      <c r="Y3249" s="78">
        <v>14517</v>
      </c>
      <c r="Z3249" s="78">
        <v>11250</v>
      </c>
      <c r="AA3249" s="78">
        <v>130.83000000000001</v>
      </c>
      <c r="AB3249" s="78">
        <v>121.73</v>
      </c>
      <c r="AC3249" s="78">
        <v>12290</v>
      </c>
      <c r="AD3249" s="104">
        <v>1.3222799999999999</v>
      </c>
      <c r="AE3249" s="78">
        <v>1141</v>
      </c>
      <c r="AF3249" s="104">
        <v>0.17254</v>
      </c>
      <c r="AG3249" s="78">
        <v>9614</v>
      </c>
      <c r="AH3249" s="104">
        <v>1.94573</v>
      </c>
      <c r="AI3249" s="78">
        <v>6261</v>
      </c>
      <c r="AJ3249" s="104">
        <v>0.42609999999999998</v>
      </c>
      <c r="AK3249" s="78">
        <v>16000</v>
      </c>
      <c r="AL3249" s="78">
        <v>15500</v>
      </c>
      <c r="AM3249" s="8">
        <v>15700</v>
      </c>
      <c r="AN3249" s="78">
        <v>534</v>
      </c>
      <c r="AO3249" s="78">
        <v>16200</v>
      </c>
      <c r="AP3249" s="78">
        <v>15700</v>
      </c>
      <c r="AQ3249" s="78">
        <v>15700</v>
      </c>
      <c r="AR3249" s="78">
        <v>787</v>
      </c>
      <c r="AS3249" s="78">
        <v>16000</v>
      </c>
      <c r="AT3249" s="78">
        <v>14500</v>
      </c>
      <c r="AU3249" s="78">
        <v>15750</v>
      </c>
      <c r="AV3249" s="78">
        <v>282</v>
      </c>
      <c r="AW3249" s="77">
        <v>16.84</v>
      </c>
      <c r="AX3249" s="144">
        <f t="shared" si="351"/>
        <v>0.41</v>
      </c>
      <c r="AY3249" s="144">
        <f t="shared" si="352"/>
        <v>0.32</v>
      </c>
      <c r="AZ3249" s="144">
        <f t="shared" si="353"/>
        <v>0.2</v>
      </c>
      <c r="BA3249" s="54">
        <f t="shared" si="354"/>
        <v>19.850310457367669</v>
      </c>
      <c r="BB3249" s="54">
        <f t="shared" si="355"/>
        <v>14.787689542632322</v>
      </c>
    </row>
    <row r="3250" spans="1:54" x14ac:dyDescent="0.25">
      <c r="A3250" s="3">
        <v>45008</v>
      </c>
      <c r="B3250" s="77">
        <v>15863.95</v>
      </c>
      <c r="C3250" s="77">
        <v>2339.6401099999998</v>
      </c>
      <c r="D3250" s="77">
        <v>169.41740000000001</v>
      </c>
      <c r="E3250" s="77">
        <f t="shared" si="350"/>
        <v>-500.16719999999987</v>
      </c>
      <c r="F3250" s="77">
        <v>8.8834</v>
      </c>
      <c r="G3250" s="77">
        <v>10.654999999999999</v>
      </c>
      <c r="H3250">
        <v>0</v>
      </c>
      <c r="I3250" s="78">
        <v>15837</v>
      </c>
      <c r="J3250">
        <v>202304</v>
      </c>
      <c r="K3250" s="78">
        <v>15837</v>
      </c>
      <c r="L3250" s="77">
        <f t="shared" si="349"/>
        <v>-26.950000000000728</v>
      </c>
      <c r="M3250" s="78">
        <v>17484</v>
      </c>
      <c r="N3250" s="78">
        <v>553.71884</v>
      </c>
      <c r="O3250" s="78">
        <v>11898</v>
      </c>
      <c r="P3250" s="78">
        <v>94.20335</v>
      </c>
      <c r="Q3250" s="144">
        <v>20458.5</v>
      </c>
      <c r="R3250" s="78">
        <v>-6081</v>
      </c>
      <c r="S3250" s="78">
        <v>8218</v>
      </c>
      <c r="T3250" s="78">
        <v>16815</v>
      </c>
      <c r="U3250" s="78">
        <v>66145</v>
      </c>
      <c r="V3250" s="219">
        <v>-0.25421422632096152</v>
      </c>
      <c r="W3250" s="78">
        <v>11169</v>
      </c>
      <c r="X3250" s="78">
        <v>14158</v>
      </c>
      <c r="Y3250" s="78">
        <v>16184</v>
      </c>
      <c r="Z3250" s="78">
        <v>18754</v>
      </c>
      <c r="AA3250" s="78">
        <v>125.71</v>
      </c>
      <c r="AB3250" s="78">
        <v>138.51</v>
      </c>
      <c r="AC3250" s="78">
        <v>16212</v>
      </c>
      <c r="AD3250" s="104">
        <v>1.61924</v>
      </c>
      <c r="AE3250" s="78">
        <v>-2700</v>
      </c>
      <c r="AF3250" s="104">
        <v>0.13642000000000001</v>
      </c>
      <c r="AG3250" s="78">
        <v>8285</v>
      </c>
      <c r="AH3250" s="104">
        <v>1.9131499999999999</v>
      </c>
      <c r="AI3250" s="78">
        <v>7381</v>
      </c>
      <c r="AJ3250" s="104">
        <v>0.41715000000000002</v>
      </c>
      <c r="AK3250" s="78">
        <v>16000</v>
      </c>
      <c r="AL3250" s="78">
        <v>15500</v>
      </c>
      <c r="AM3250" s="8">
        <v>15800</v>
      </c>
      <c r="AN3250" s="78">
        <v>525</v>
      </c>
      <c r="AO3250" s="78">
        <v>16200</v>
      </c>
      <c r="AP3250" s="78">
        <v>15700</v>
      </c>
      <c r="AQ3250" s="78">
        <v>15800</v>
      </c>
      <c r="AR3250" s="78">
        <v>787</v>
      </c>
      <c r="AS3250" s="78">
        <v>16200</v>
      </c>
      <c r="AT3250" s="78">
        <v>15400</v>
      </c>
      <c r="AU3250" s="78">
        <v>15850</v>
      </c>
      <c r="AV3250" s="78">
        <v>242</v>
      </c>
      <c r="AW3250" s="77">
        <v>16.579999999999998</v>
      </c>
      <c r="AX3250" s="144">
        <f t="shared" si="351"/>
        <v>0.31</v>
      </c>
      <c r="AY3250" s="144">
        <f t="shared" si="352"/>
        <v>0.2</v>
      </c>
      <c r="AZ3250" s="144">
        <f t="shared" si="353"/>
        <v>0.14000000000000001</v>
      </c>
      <c r="BA3250" s="54">
        <f t="shared" si="354"/>
        <v>19.796022401097339</v>
      </c>
      <c r="BB3250" s="54">
        <f t="shared" si="355"/>
        <v>14.938977598902662</v>
      </c>
    </row>
    <row r="3251" spans="1:54" x14ac:dyDescent="0.25">
      <c r="A3251" s="3">
        <v>45009</v>
      </c>
      <c r="B3251" s="77">
        <v>15914.7</v>
      </c>
      <c r="C3251" s="77">
        <v>2631.2890200000002</v>
      </c>
      <c r="D3251" s="77">
        <v>113.0359</v>
      </c>
      <c r="E3251" s="77">
        <f t="shared" si="350"/>
        <v>-265.15549999999996</v>
      </c>
      <c r="F3251" s="77">
        <v>28.591100000000001</v>
      </c>
      <c r="G3251" s="77">
        <v>17.1813</v>
      </c>
      <c r="H3251">
        <v>0</v>
      </c>
      <c r="I3251" s="78">
        <v>15912</v>
      </c>
      <c r="J3251">
        <v>202304</v>
      </c>
      <c r="K3251" s="78">
        <v>15912</v>
      </c>
      <c r="L3251" s="77">
        <f t="shared" si="349"/>
        <v>-2.7000000000007276</v>
      </c>
      <c r="M3251" s="78">
        <v>12728</v>
      </c>
      <c r="N3251" s="78">
        <v>405.15262999999999</v>
      </c>
      <c r="O3251" s="78">
        <v>7636</v>
      </c>
      <c r="P3251" s="78">
        <v>60.758380000000002</v>
      </c>
      <c r="Q3251" s="144">
        <v>14637</v>
      </c>
      <c r="R3251" s="78">
        <v>-4851</v>
      </c>
      <c r="S3251" s="78">
        <v>7833</v>
      </c>
      <c r="T3251" s="78">
        <v>12295</v>
      </c>
      <c r="U3251" s="78">
        <v>66304</v>
      </c>
      <c r="V3251" s="219">
        <v>-0.18543375965250966</v>
      </c>
      <c r="W3251" s="78">
        <v>9446</v>
      </c>
      <c r="X3251" s="78">
        <v>12435</v>
      </c>
      <c r="Y3251" s="78">
        <v>13113</v>
      </c>
      <c r="Z3251" s="78">
        <v>14722</v>
      </c>
      <c r="AA3251" s="78">
        <v>121.61</v>
      </c>
      <c r="AB3251" s="78">
        <v>138.51</v>
      </c>
      <c r="AC3251" s="78">
        <v>13952</v>
      </c>
      <c r="AD3251" s="104">
        <v>1.6681600000000001</v>
      </c>
      <c r="AE3251" s="78">
        <v>-1438</v>
      </c>
      <c r="AF3251" s="104">
        <v>0.13547999999999999</v>
      </c>
      <c r="AG3251" s="78">
        <v>10322</v>
      </c>
      <c r="AH3251" s="104">
        <v>2.04636</v>
      </c>
      <c r="AI3251" s="78">
        <v>6678</v>
      </c>
      <c r="AJ3251" s="104">
        <v>0.71262999999999999</v>
      </c>
      <c r="AK3251" s="78">
        <v>16200</v>
      </c>
      <c r="AL3251" s="78">
        <v>15500</v>
      </c>
      <c r="AM3251" s="8">
        <v>15900</v>
      </c>
      <c r="AN3251" s="78">
        <v>499</v>
      </c>
      <c r="AO3251" s="78">
        <v>16200</v>
      </c>
      <c r="AP3251" s="78">
        <v>15700</v>
      </c>
      <c r="AQ3251" s="78">
        <v>15900</v>
      </c>
      <c r="AR3251" s="78">
        <v>782</v>
      </c>
      <c r="AS3251" s="78">
        <v>16200</v>
      </c>
      <c r="AT3251" s="78">
        <v>15500</v>
      </c>
      <c r="AU3251" s="78">
        <v>15950</v>
      </c>
      <c r="AV3251" s="78">
        <v>201</v>
      </c>
      <c r="AW3251" s="77">
        <v>16.510000000000002</v>
      </c>
      <c r="AX3251" s="144">
        <f t="shared" si="351"/>
        <v>0.27</v>
      </c>
      <c r="AY3251" s="144">
        <f t="shared" si="352"/>
        <v>0.18</v>
      </c>
      <c r="AZ3251" s="144">
        <f t="shared" si="353"/>
        <v>0.13</v>
      </c>
      <c r="BA3251" s="54">
        <f t="shared" si="354"/>
        <v>19.799188011881686</v>
      </c>
      <c r="BB3251" s="54">
        <f t="shared" si="355"/>
        <v>14.90681198811831</v>
      </c>
    </row>
    <row r="3252" spans="1:54" x14ac:dyDescent="0.25">
      <c r="A3252" s="3">
        <v>45012</v>
      </c>
      <c r="B3252" s="77">
        <v>15830.31</v>
      </c>
      <c r="C3252" s="77">
        <v>2156.7208000000001</v>
      </c>
      <c r="D3252" s="77">
        <v>-3.5126999999999997</v>
      </c>
      <c r="E3252" s="77">
        <f t="shared" si="350"/>
        <v>-404.59469999999999</v>
      </c>
      <c r="F3252" s="77">
        <v>-1.77</v>
      </c>
      <c r="G3252" s="77">
        <v>-12.507999999999999</v>
      </c>
      <c r="H3252">
        <v>0</v>
      </c>
      <c r="I3252" s="78">
        <v>15831</v>
      </c>
      <c r="J3252">
        <v>202304</v>
      </c>
      <c r="K3252" s="78">
        <v>15831</v>
      </c>
      <c r="L3252" s="77">
        <f t="shared" si="349"/>
        <v>0.69000000000050932</v>
      </c>
      <c r="M3252" s="78">
        <v>4357</v>
      </c>
      <c r="N3252" s="78">
        <v>137.90501</v>
      </c>
      <c r="O3252" s="78">
        <v>1270</v>
      </c>
      <c r="P3252" s="78">
        <v>10.04715</v>
      </c>
      <c r="Q3252" s="144">
        <v>4674.5</v>
      </c>
      <c r="R3252" s="78">
        <v>-4482</v>
      </c>
      <c r="S3252" s="78">
        <v>8593</v>
      </c>
      <c r="T3252" s="78">
        <v>4716</v>
      </c>
      <c r="U3252" s="78">
        <v>58924</v>
      </c>
      <c r="V3252" s="219">
        <v>-8.003529970809857E-2</v>
      </c>
      <c r="W3252" s="78">
        <v>6941</v>
      </c>
      <c r="X3252" s="78">
        <v>9720</v>
      </c>
      <c r="Y3252" s="78">
        <v>8635</v>
      </c>
      <c r="Z3252" s="78">
        <v>7408</v>
      </c>
      <c r="AA3252" s="78">
        <v>101.44</v>
      </c>
      <c r="AB3252" s="78">
        <v>122.85</v>
      </c>
      <c r="AC3252" s="78">
        <v>13086</v>
      </c>
      <c r="AD3252" s="104">
        <v>1.3745400000000001</v>
      </c>
      <c r="AE3252" s="78">
        <v>510</v>
      </c>
      <c r="AF3252" s="104">
        <v>0.24873000000000001</v>
      </c>
      <c r="AG3252" s="78">
        <v>4795</v>
      </c>
      <c r="AH3252" s="104">
        <v>1.5770900000000001</v>
      </c>
      <c r="AI3252" s="78">
        <v>17158</v>
      </c>
      <c r="AJ3252" s="104">
        <v>0.84755999999999998</v>
      </c>
      <c r="AK3252" s="78">
        <v>16200</v>
      </c>
      <c r="AL3252" s="78">
        <v>15500</v>
      </c>
      <c r="AM3252" s="8">
        <v>15800</v>
      </c>
      <c r="AN3252" s="78">
        <v>482</v>
      </c>
      <c r="AO3252" s="78">
        <v>16200</v>
      </c>
      <c r="AP3252" s="78">
        <v>15700</v>
      </c>
      <c r="AQ3252" s="78">
        <v>15800</v>
      </c>
      <c r="AR3252" s="78">
        <v>753</v>
      </c>
      <c r="AS3252" s="78">
        <v>16100</v>
      </c>
      <c r="AT3252" s="78">
        <v>15600</v>
      </c>
      <c r="AU3252" s="78">
        <v>15850</v>
      </c>
      <c r="AV3252" s="78">
        <v>151</v>
      </c>
      <c r="AW3252" s="77">
        <v>17.12</v>
      </c>
      <c r="AX3252" s="144">
        <f t="shared" si="351"/>
        <v>0.55000000000000004</v>
      </c>
      <c r="AY3252" s="144">
        <f t="shared" si="352"/>
        <v>0.42</v>
      </c>
      <c r="AZ3252" s="144">
        <f t="shared" si="353"/>
        <v>0.28999999999999998</v>
      </c>
      <c r="BA3252" s="54">
        <f t="shared" si="354"/>
        <v>19.801437145769217</v>
      </c>
      <c r="BB3252" s="54">
        <f t="shared" si="355"/>
        <v>14.961562854230774</v>
      </c>
    </row>
    <row r="3253" spans="1:54" x14ac:dyDescent="0.25">
      <c r="A3253" s="3">
        <v>45013</v>
      </c>
      <c r="B3253" s="77">
        <v>15701.48</v>
      </c>
      <c r="C3253" s="77">
        <v>2148.1397099999999</v>
      </c>
      <c r="D3253" s="77">
        <v>-20.706799999999998</v>
      </c>
      <c r="E3253" s="77">
        <f t="shared" si="350"/>
        <v>-344.75049999999982</v>
      </c>
      <c r="F3253" s="77">
        <v>0.21460000000000001</v>
      </c>
      <c r="G3253" s="77">
        <v>-21.116799999999998</v>
      </c>
      <c r="H3253">
        <v>0</v>
      </c>
      <c r="I3253" s="78">
        <v>15690</v>
      </c>
      <c r="J3253">
        <v>202304</v>
      </c>
      <c r="K3253" s="78">
        <v>15690</v>
      </c>
      <c r="L3253" s="77">
        <f t="shared" si="349"/>
        <v>-11.479999999999563</v>
      </c>
      <c r="M3253" s="78">
        <v>4737</v>
      </c>
      <c r="N3253" s="78">
        <v>148.60561000000001</v>
      </c>
      <c r="O3253" s="78">
        <v>-4383</v>
      </c>
      <c r="P3253" s="78">
        <v>-34.382379999999998</v>
      </c>
      <c r="Q3253" s="144">
        <v>3641.25</v>
      </c>
      <c r="R3253" s="78">
        <v>-4580</v>
      </c>
      <c r="S3253" s="78">
        <v>8089</v>
      </c>
      <c r="T3253" s="78">
        <v>-2594</v>
      </c>
      <c r="U3253" s="78">
        <v>61062</v>
      </c>
      <c r="V3253" s="219">
        <v>4.2481412335003764E-2</v>
      </c>
      <c r="W3253" s="78">
        <v>6398</v>
      </c>
      <c r="X3253" s="78">
        <v>6919</v>
      </c>
      <c r="Y3253" s="78">
        <v>6121</v>
      </c>
      <c r="Z3253" s="78">
        <v>4964</v>
      </c>
      <c r="AA3253" s="78">
        <v>80.12</v>
      </c>
      <c r="AB3253" s="78">
        <v>110.95</v>
      </c>
      <c r="AC3253" s="78">
        <v>13581</v>
      </c>
      <c r="AD3253" s="104">
        <v>1.11107</v>
      </c>
      <c r="AE3253" s="78">
        <v>-398</v>
      </c>
      <c r="AF3253" s="104">
        <v>0.28636</v>
      </c>
      <c r="AG3253" s="78">
        <v>1874</v>
      </c>
      <c r="AH3253" s="104">
        <v>1.36233</v>
      </c>
      <c r="AI3253" s="78">
        <v>19321</v>
      </c>
      <c r="AJ3253" s="104">
        <v>0.89027000000000001</v>
      </c>
      <c r="AK3253" s="78">
        <v>16200</v>
      </c>
      <c r="AL3253" s="78">
        <v>15500</v>
      </c>
      <c r="AM3253" s="8">
        <v>15700</v>
      </c>
      <c r="AN3253" s="78">
        <v>461</v>
      </c>
      <c r="AO3253" s="78">
        <v>16400</v>
      </c>
      <c r="AP3253" s="78">
        <v>15700</v>
      </c>
      <c r="AQ3253" s="78">
        <v>15700</v>
      </c>
      <c r="AR3253" s="78">
        <v>762</v>
      </c>
      <c r="AS3253" s="78">
        <v>16000</v>
      </c>
      <c r="AT3253" s="78">
        <v>15600</v>
      </c>
      <c r="AU3253" s="78">
        <v>15700</v>
      </c>
      <c r="AV3253" s="78">
        <v>102</v>
      </c>
      <c r="AW3253" s="77">
        <v>17.100000000000001</v>
      </c>
      <c r="AX3253" s="144">
        <f t="shared" si="351"/>
        <v>0.55000000000000004</v>
      </c>
      <c r="AY3253" s="144">
        <f t="shared" si="352"/>
        <v>0.4</v>
      </c>
      <c r="AZ3253" s="144">
        <f t="shared" si="353"/>
        <v>0.27</v>
      </c>
      <c r="BA3253" s="54">
        <f t="shared" si="354"/>
        <v>19.789671258365452</v>
      </c>
      <c r="BB3253" s="54">
        <f t="shared" si="355"/>
        <v>14.943328741634545</v>
      </c>
    </row>
    <row r="3254" spans="1:54" x14ac:dyDescent="0.25">
      <c r="A3254" s="3">
        <v>45014</v>
      </c>
      <c r="B3254" s="77">
        <v>15769.76</v>
      </c>
      <c r="C3254" s="77">
        <v>1976.48504</v>
      </c>
      <c r="D3254" s="77">
        <v>98.343199999999996</v>
      </c>
      <c r="E3254" s="77">
        <f t="shared" si="350"/>
        <v>-209.63869999999994</v>
      </c>
      <c r="F3254" s="77">
        <v>-4.9456999999999995</v>
      </c>
      <c r="G3254" s="77">
        <v>-5.5045999999999999</v>
      </c>
      <c r="H3254" t="s">
        <v>2130</v>
      </c>
      <c r="I3254" s="78">
        <v>15740</v>
      </c>
      <c r="J3254">
        <v>202304</v>
      </c>
      <c r="K3254" s="78">
        <v>15740</v>
      </c>
      <c r="L3254" s="77">
        <f t="shared" si="349"/>
        <v>-29.760000000000218</v>
      </c>
      <c r="M3254" s="78">
        <v>7639</v>
      </c>
      <c r="N3254" s="78">
        <v>240.41391999999999</v>
      </c>
      <c r="O3254" s="78">
        <v>1687</v>
      </c>
      <c r="P3254" s="78">
        <v>13.274290000000001</v>
      </c>
      <c r="Q3254" s="144">
        <v>8060.75</v>
      </c>
      <c r="R3254" s="78">
        <v>-4630</v>
      </c>
      <c r="S3254" s="78">
        <v>7997</v>
      </c>
      <c r="T3254" s="78">
        <v>4555</v>
      </c>
      <c r="U3254" s="78">
        <v>57397</v>
      </c>
      <c r="V3254" s="219">
        <v>-7.9359548408453398E-2</v>
      </c>
      <c r="W3254" s="78">
        <v>7208</v>
      </c>
      <c r="X3254" s="78">
        <v>10107</v>
      </c>
      <c r="Y3254" s="78">
        <v>7637</v>
      </c>
      <c r="Z3254" s="78">
        <v>8727</v>
      </c>
      <c r="AA3254" s="78">
        <v>111.06</v>
      </c>
      <c r="AB3254" s="78">
        <v>112.38</v>
      </c>
      <c r="AC3254" s="78">
        <v>12973</v>
      </c>
      <c r="AD3254" s="104">
        <v>1.1640999999999999</v>
      </c>
      <c r="AE3254" s="78">
        <v>-3851</v>
      </c>
      <c r="AF3254" s="104">
        <v>0.16750999999999999</v>
      </c>
      <c r="AG3254" s="78">
        <v>11317</v>
      </c>
      <c r="AH3254" s="104">
        <v>1.2056899999999999</v>
      </c>
      <c r="AI3254" s="78">
        <v>25908</v>
      </c>
      <c r="AJ3254" s="104">
        <v>0.75188999999999995</v>
      </c>
      <c r="AK3254" s="78">
        <v>16200</v>
      </c>
      <c r="AL3254" s="78">
        <v>15500</v>
      </c>
      <c r="AM3254" s="8">
        <v>15700</v>
      </c>
      <c r="AN3254" s="78">
        <v>442</v>
      </c>
      <c r="AO3254" s="78">
        <v>16400</v>
      </c>
      <c r="AP3254" s="78">
        <v>15700</v>
      </c>
      <c r="AQ3254" s="78">
        <v>15700</v>
      </c>
      <c r="AR3254" s="78">
        <v>734</v>
      </c>
      <c r="AS3254" s="78">
        <v>16000</v>
      </c>
      <c r="AT3254" s="78">
        <v>14900</v>
      </c>
      <c r="AU3254" s="78">
        <v>15750</v>
      </c>
      <c r="AV3254" s="78">
        <v>250</v>
      </c>
      <c r="AW3254" s="77">
        <v>16.64</v>
      </c>
      <c r="AX3254" s="144">
        <f t="shared" si="351"/>
        <v>0.41</v>
      </c>
      <c r="AY3254" s="144">
        <f t="shared" si="352"/>
        <v>0.24</v>
      </c>
      <c r="AZ3254" s="144">
        <f t="shared" si="353"/>
        <v>0.17</v>
      </c>
      <c r="BA3254" s="54">
        <f t="shared" si="354"/>
        <v>19.790245583638658</v>
      </c>
      <c r="BB3254" s="54">
        <f t="shared" si="355"/>
        <v>14.919754416361345</v>
      </c>
    </row>
    <row r="3255" spans="1:54" x14ac:dyDescent="0.25">
      <c r="A3255" s="3">
        <v>45015</v>
      </c>
      <c r="B3255" s="77">
        <v>15849.43</v>
      </c>
      <c r="C3255" s="77">
        <v>1885.56339</v>
      </c>
      <c r="D3255" s="77">
        <v>105.49510000000001</v>
      </c>
      <c r="E3255" s="77">
        <f t="shared" si="350"/>
        <v>-66.216899999999953</v>
      </c>
      <c r="F3255" s="77">
        <v>-1.5863999999999998</v>
      </c>
      <c r="G3255" s="77">
        <v>27.929499999999997</v>
      </c>
      <c r="H3255">
        <v>0</v>
      </c>
      <c r="I3255" s="78">
        <v>15821</v>
      </c>
      <c r="J3255">
        <v>202304</v>
      </c>
      <c r="K3255" s="78">
        <v>15821</v>
      </c>
      <c r="L3255" s="77">
        <f t="shared" si="349"/>
        <v>-28.430000000000291</v>
      </c>
      <c r="M3255" s="78">
        <v>9630</v>
      </c>
      <c r="N3255" s="78">
        <v>304.64233000000002</v>
      </c>
      <c r="O3255" s="78">
        <v>5564</v>
      </c>
      <c r="P3255" s="78">
        <v>44.007210000000001</v>
      </c>
      <c r="Q3255" s="144">
        <v>11021</v>
      </c>
      <c r="R3255" s="78">
        <v>-5246</v>
      </c>
      <c r="S3255" s="78">
        <v>8255</v>
      </c>
      <c r="T3255" s="78">
        <v>8989</v>
      </c>
      <c r="U3255" s="78">
        <v>58418</v>
      </c>
      <c r="V3255" s="219">
        <v>-0.15387380601869288</v>
      </c>
      <c r="W3255" s="78">
        <v>7264</v>
      </c>
      <c r="X3255" s="78">
        <v>10213</v>
      </c>
      <c r="Y3255" s="78">
        <v>8361</v>
      </c>
      <c r="Z3255" s="78">
        <v>8991</v>
      </c>
      <c r="AA3255" s="78">
        <v>127.67</v>
      </c>
      <c r="AB3255" s="78">
        <v>122.08</v>
      </c>
      <c r="AC3255" s="78">
        <v>13800</v>
      </c>
      <c r="AD3255" s="104">
        <v>1.3424199999999999</v>
      </c>
      <c r="AE3255" s="78">
        <v>-2259</v>
      </c>
      <c r="AF3255" s="104">
        <v>0.19425999999999999</v>
      </c>
      <c r="AG3255" s="78">
        <v>16172</v>
      </c>
      <c r="AH3255" s="104">
        <v>1.1292199999999999</v>
      </c>
      <c r="AI3255" s="78">
        <v>30427</v>
      </c>
      <c r="AJ3255" s="104">
        <v>0.66107000000000005</v>
      </c>
      <c r="AK3255" s="78">
        <v>16200</v>
      </c>
      <c r="AL3255" s="78">
        <v>15500</v>
      </c>
      <c r="AM3255" s="8">
        <v>15800</v>
      </c>
      <c r="AN3255" s="78">
        <v>421</v>
      </c>
      <c r="AO3255" s="78">
        <v>16400</v>
      </c>
      <c r="AP3255" s="78">
        <v>15700</v>
      </c>
      <c r="AQ3255" s="78">
        <v>15800</v>
      </c>
      <c r="AR3255" s="78">
        <v>720</v>
      </c>
      <c r="AS3255" s="78">
        <v>16100</v>
      </c>
      <c r="AT3255" s="78">
        <v>15500</v>
      </c>
      <c r="AU3255" s="78">
        <v>15850</v>
      </c>
      <c r="AV3255" s="78">
        <v>221</v>
      </c>
      <c r="AW3255" s="77">
        <v>16.45</v>
      </c>
      <c r="AX3255" s="144">
        <f t="shared" si="351"/>
        <v>0.24</v>
      </c>
      <c r="AY3255" s="144">
        <f t="shared" si="352"/>
        <v>0.14000000000000001</v>
      </c>
      <c r="AZ3255" s="144">
        <f t="shared" si="353"/>
        <v>0.12</v>
      </c>
      <c r="BA3255" s="54">
        <f t="shared" si="354"/>
        <v>19.793749564879093</v>
      </c>
      <c r="BB3255" s="54">
        <f t="shared" si="355"/>
        <v>14.872250435120911</v>
      </c>
    </row>
    <row r="3256" spans="1:54" x14ac:dyDescent="0.25">
      <c r="A3256" s="3">
        <v>45016</v>
      </c>
      <c r="B3256" s="77">
        <v>15868.06</v>
      </c>
      <c r="C3256" s="77">
        <v>2035.60194</v>
      </c>
      <c r="D3256" s="77">
        <v>119.2454</v>
      </c>
      <c r="E3256" s="77">
        <f t="shared" si="350"/>
        <v>74.217300000000094</v>
      </c>
      <c r="F3256" s="77">
        <v>7.4483000000000006</v>
      </c>
      <c r="G3256" s="77">
        <v>34.713499999999996</v>
      </c>
      <c r="H3256">
        <v>0</v>
      </c>
      <c r="I3256" s="78">
        <v>15864</v>
      </c>
      <c r="J3256">
        <v>202304</v>
      </c>
      <c r="K3256" s="78">
        <v>15864</v>
      </c>
      <c r="L3256" s="77">
        <f t="shared" si="349"/>
        <v>-4.0599999999994907</v>
      </c>
      <c r="M3256" s="78">
        <v>6369</v>
      </c>
      <c r="N3256" s="78">
        <v>202.04750000000001</v>
      </c>
      <c r="O3256" s="78">
        <v>6051</v>
      </c>
      <c r="P3256" s="78">
        <v>47.993519999999997</v>
      </c>
      <c r="Q3256" s="144">
        <v>7881.75</v>
      </c>
      <c r="R3256" s="78">
        <v>-5518</v>
      </c>
      <c r="S3256" s="78">
        <v>8564</v>
      </c>
      <c r="T3256" s="78">
        <v>9853</v>
      </c>
      <c r="U3256" s="78">
        <v>58059</v>
      </c>
      <c r="V3256" s="219">
        <v>-0.16970667768993611</v>
      </c>
      <c r="W3256" s="78">
        <v>7991</v>
      </c>
      <c r="X3256" s="78">
        <v>10940</v>
      </c>
      <c r="Y3256" s="78">
        <v>9929</v>
      </c>
      <c r="Z3256" s="78">
        <v>6602</v>
      </c>
      <c r="AA3256" s="78">
        <v>110.72</v>
      </c>
      <c r="AB3256" s="78">
        <v>126.7</v>
      </c>
      <c r="AC3256" s="78">
        <v>15365</v>
      </c>
      <c r="AD3256" s="104">
        <v>1.44417</v>
      </c>
      <c r="AE3256" s="78">
        <v>-1885</v>
      </c>
      <c r="AF3256" s="104">
        <v>0.19645000000000001</v>
      </c>
      <c r="AG3256" s="78">
        <v>13794</v>
      </c>
      <c r="AH3256" s="104">
        <v>0.85182000000000002</v>
      </c>
      <c r="AI3256" s="78">
        <v>26873</v>
      </c>
      <c r="AJ3256" s="104">
        <v>0.63502000000000003</v>
      </c>
      <c r="AK3256" s="78">
        <v>16300</v>
      </c>
      <c r="AL3256" s="78">
        <v>15500</v>
      </c>
      <c r="AM3256" s="8">
        <v>15900</v>
      </c>
      <c r="AN3256" s="78">
        <v>414</v>
      </c>
      <c r="AO3256" s="78">
        <v>16200</v>
      </c>
      <c r="AP3256" s="78">
        <v>15700</v>
      </c>
      <c r="AQ3256" s="78">
        <v>15800</v>
      </c>
      <c r="AR3256" s="78">
        <v>741</v>
      </c>
      <c r="AS3256" s="78">
        <v>16200</v>
      </c>
      <c r="AT3256" s="78">
        <v>15500</v>
      </c>
      <c r="AU3256" s="78">
        <v>15900</v>
      </c>
      <c r="AV3256" s="78">
        <v>194</v>
      </c>
      <c r="AW3256" s="77">
        <v>16.95</v>
      </c>
      <c r="AX3256" s="144">
        <f t="shared" si="351"/>
        <v>0.62</v>
      </c>
      <c r="AY3256" s="144">
        <f t="shared" si="352"/>
        <v>0.4</v>
      </c>
      <c r="AZ3256" s="144">
        <f t="shared" si="353"/>
        <v>0.28000000000000003</v>
      </c>
      <c r="BA3256" s="54">
        <f t="shared" si="354"/>
        <v>19.794068820798522</v>
      </c>
      <c r="BB3256" s="54">
        <f t="shared" si="355"/>
        <v>14.907931179201475</v>
      </c>
    </row>
    <row r="3257" spans="1:54" x14ac:dyDescent="0.25">
      <c r="A3257" s="3">
        <v>45022</v>
      </c>
      <c r="B3257" s="77">
        <v>15810.77</v>
      </c>
      <c r="C3257" s="77">
        <v>2105.9288900000001</v>
      </c>
      <c r="D3257" s="77">
        <v>-63.209200000000003</v>
      </c>
      <c r="E3257" s="77">
        <f t="shared" si="350"/>
        <v>-73.53169999999983</v>
      </c>
      <c r="F3257" s="77">
        <v>-3.5554000000000001</v>
      </c>
      <c r="G3257" s="77">
        <v>10.2012</v>
      </c>
      <c r="H3257" t="s">
        <v>2131</v>
      </c>
      <c r="I3257" s="78">
        <v>15760</v>
      </c>
      <c r="J3257">
        <v>202304</v>
      </c>
      <c r="K3257" s="78">
        <v>15760</v>
      </c>
      <c r="L3257" s="77">
        <f t="shared" si="349"/>
        <v>-50.770000000000437</v>
      </c>
      <c r="M3257" s="78">
        <v>10212</v>
      </c>
      <c r="N3257" s="78">
        <v>321.90397000000002</v>
      </c>
      <c r="O3257" s="78">
        <v>4399</v>
      </c>
      <c r="P3257" s="78">
        <v>34.668439999999997</v>
      </c>
      <c r="Q3257" s="144">
        <v>11311.75</v>
      </c>
      <c r="R3257" s="78">
        <v>-6043</v>
      </c>
      <c r="S3257" s="78">
        <v>7803</v>
      </c>
      <c r="T3257" s="78">
        <v>7858</v>
      </c>
      <c r="U3257" s="78">
        <v>54882</v>
      </c>
      <c r="V3257" s="219">
        <v>-0.14317991326846688</v>
      </c>
      <c r="W3257" s="78">
        <v>8849</v>
      </c>
      <c r="X3257" s="78">
        <v>11798</v>
      </c>
      <c r="Y3257" s="78">
        <v>8927</v>
      </c>
      <c r="Z3257" s="78">
        <v>7916</v>
      </c>
      <c r="AA3257" s="78">
        <v>112.13</v>
      </c>
      <c r="AB3257" s="78">
        <v>114.64</v>
      </c>
      <c r="AC3257" s="78">
        <v>14820</v>
      </c>
      <c r="AD3257" s="104">
        <v>1.09449</v>
      </c>
      <c r="AE3257" s="78">
        <v>-6335</v>
      </c>
      <c r="AF3257" s="104">
        <v>0.15068000000000001</v>
      </c>
      <c r="AG3257" s="78">
        <v>5255</v>
      </c>
      <c r="AH3257" s="104">
        <v>1.0602199999999999</v>
      </c>
      <c r="AI3257" s="78">
        <v>15861</v>
      </c>
      <c r="AJ3257" s="104">
        <v>0.73897000000000002</v>
      </c>
      <c r="AK3257" s="78">
        <v>16000</v>
      </c>
      <c r="AL3257" s="78">
        <v>15500</v>
      </c>
      <c r="AM3257" s="8">
        <v>15750</v>
      </c>
      <c r="AN3257" s="78">
        <v>342</v>
      </c>
      <c r="AO3257" s="78">
        <v>16500</v>
      </c>
      <c r="AP3257" s="78">
        <v>15700</v>
      </c>
      <c r="AQ3257" s="78">
        <v>15700</v>
      </c>
      <c r="AR3257" s="78">
        <v>674</v>
      </c>
      <c r="AS3257" s="78">
        <v>16100</v>
      </c>
      <c r="AT3257" s="78">
        <v>15000</v>
      </c>
      <c r="AU3257" s="78">
        <v>15750</v>
      </c>
      <c r="AV3257" s="78">
        <v>217</v>
      </c>
      <c r="AW3257" s="77">
        <v>16.940000000000001</v>
      </c>
      <c r="AX3257" s="144">
        <f t="shared" si="351"/>
        <v>0.57999999999999996</v>
      </c>
      <c r="AY3257" s="144">
        <f t="shared" si="352"/>
        <v>0.4</v>
      </c>
      <c r="AZ3257" s="144">
        <f t="shared" si="353"/>
        <v>0.28000000000000003</v>
      </c>
      <c r="BA3257" s="54">
        <f t="shared" si="354"/>
        <v>19.787429663249718</v>
      </c>
      <c r="BB3257" s="54">
        <f t="shared" si="355"/>
        <v>14.971570336750283</v>
      </c>
    </row>
    <row r="3258" spans="1:54" x14ac:dyDescent="0.25">
      <c r="A3258" s="3">
        <v>45023</v>
      </c>
      <c r="B3258" s="77">
        <v>15836.5</v>
      </c>
      <c r="C3258" s="77">
        <v>1793.3443400000001</v>
      </c>
      <c r="D3258" s="77">
        <v>12.5623</v>
      </c>
      <c r="E3258" s="77">
        <f t="shared" si="350"/>
        <v>-100.00249999999997</v>
      </c>
      <c r="F3258" s="77">
        <v>-0.4672</v>
      </c>
      <c r="G3258" s="77">
        <v>12.726800000000001</v>
      </c>
      <c r="H3258">
        <v>0</v>
      </c>
      <c r="I3258" s="78">
        <v>15818</v>
      </c>
      <c r="J3258">
        <v>202304</v>
      </c>
      <c r="K3258" s="78">
        <v>15818</v>
      </c>
      <c r="L3258" s="77">
        <f t="shared" si="349"/>
        <v>-18.5</v>
      </c>
      <c r="M3258" s="78">
        <v>9911</v>
      </c>
      <c r="N3258" s="78">
        <v>313.53777000000002</v>
      </c>
      <c r="O3258" s="78">
        <v>4576</v>
      </c>
      <c r="P3258" s="78">
        <v>36.189619999999998</v>
      </c>
      <c r="Q3258" s="144">
        <v>11055</v>
      </c>
      <c r="R3258" s="78">
        <v>-5929</v>
      </c>
      <c r="S3258" s="78">
        <v>7994</v>
      </c>
      <c r="T3258" s="78">
        <v>7564</v>
      </c>
      <c r="U3258" s="78">
        <v>57937</v>
      </c>
      <c r="V3258" s="219">
        <v>-0.13055560350035383</v>
      </c>
      <c r="W3258" s="78">
        <v>8474</v>
      </c>
      <c r="X3258" s="78">
        <v>11423</v>
      </c>
      <c r="Y3258" s="78">
        <v>9198</v>
      </c>
      <c r="Z3258" s="78">
        <v>10062</v>
      </c>
      <c r="AA3258" s="78">
        <v>115.05</v>
      </c>
      <c r="AB3258" s="78">
        <v>119.69</v>
      </c>
      <c r="AC3258" s="78">
        <v>15108</v>
      </c>
      <c r="AD3258" s="104">
        <v>1.14144</v>
      </c>
      <c r="AE3258" s="78">
        <v>-6537</v>
      </c>
      <c r="AF3258" s="104">
        <v>0.15015999999999999</v>
      </c>
      <c r="AG3258" s="78">
        <v>9602</v>
      </c>
      <c r="AH3258" s="104">
        <v>1.0234000000000001</v>
      </c>
      <c r="AI3258" s="78">
        <v>15870</v>
      </c>
      <c r="AJ3258" s="104">
        <v>0.66688999999999998</v>
      </c>
      <c r="AK3258" s="78">
        <v>16300</v>
      </c>
      <c r="AL3258" s="78">
        <v>15500</v>
      </c>
      <c r="AM3258" s="8">
        <v>15800</v>
      </c>
      <c r="AN3258" s="78">
        <v>312</v>
      </c>
      <c r="AO3258" s="78">
        <v>16500</v>
      </c>
      <c r="AP3258" s="78">
        <v>15700</v>
      </c>
      <c r="AQ3258" s="78">
        <v>15800</v>
      </c>
      <c r="AR3258" s="78">
        <v>638</v>
      </c>
      <c r="AS3258" s="78">
        <v>16050</v>
      </c>
      <c r="AT3258" s="78">
        <v>15700</v>
      </c>
      <c r="AU3258" s="78">
        <v>15850</v>
      </c>
      <c r="AV3258" s="78">
        <v>169</v>
      </c>
      <c r="AW3258" s="77">
        <v>16.170000000000002</v>
      </c>
      <c r="AX3258" s="144">
        <f t="shared" si="351"/>
        <v>0.17</v>
      </c>
      <c r="AY3258" s="144">
        <f t="shared" si="352"/>
        <v>0.1</v>
      </c>
      <c r="AZ3258" s="144">
        <f t="shared" si="353"/>
        <v>0.09</v>
      </c>
      <c r="BA3258" s="54">
        <f t="shared" si="354"/>
        <v>19.783290333316064</v>
      </c>
      <c r="BB3258" s="54">
        <f t="shared" si="355"/>
        <v>14.982709666683942</v>
      </c>
    </row>
    <row r="3259" spans="1:54" x14ac:dyDescent="0.25">
      <c r="A3259" s="3">
        <v>45026</v>
      </c>
      <c r="B3259" s="77">
        <v>15876.17</v>
      </c>
      <c r="C3259" s="77">
        <v>1820.69316</v>
      </c>
      <c r="D3259" s="77">
        <v>6.7199</v>
      </c>
      <c r="E3259" s="77">
        <f t="shared" si="350"/>
        <v>64.139900000000097</v>
      </c>
      <c r="F3259" s="77">
        <v>-0.8236</v>
      </c>
      <c r="G3259" s="77">
        <v>10.1496</v>
      </c>
      <c r="H3259">
        <v>0</v>
      </c>
      <c r="I3259" s="78">
        <v>15849</v>
      </c>
      <c r="J3259">
        <v>202304</v>
      </c>
      <c r="K3259" s="78">
        <v>15849</v>
      </c>
      <c r="L3259" s="77">
        <f t="shared" si="349"/>
        <v>-27.170000000000073</v>
      </c>
      <c r="M3259" s="78">
        <v>10944</v>
      </c>
      <c r="N3259" s="78">
        <v>346.95389999999998</v>
      </c>
      <c r="O3259" s="78">
        <v>672</v>
      </c>
      <c r="P3259" s="78">
        <v>5.3257300000000001</v>
      </c>
      <c r="Q3259" s="144">
        <v>11112</v>
      </c>
      <c r="R3259" s="78">
        <v>-5875</v>
      </c>
      <c r="S3259" s="78">
        <v>8539</v>
      </c>
      <c r="T3259" s="78">
        <v>6363</v>
      </c>
      <c r="U3259" s="78">
        <v>58005</v>
      </c>
      <c r="V3259" s="219">
        <v>-0.10969743987587277</v>
      </c>
      <c r="W3259" s="78">
        <v>8837</v>
      </c>
      <c r="X3259" s="78">
        <v>11786</v>
      </c>
      <c r="Y3259" s="78">
        <v>9170</v>
      </c>
      <c r="Z3259" s="78">
        <v>9962</v>
      </c>
      <c r="AA3259" s="78">
        <v>122.35</v>
      </c>
      <c r="AB3259" s="78">
        <v>119</v>
      </c>
      <c r="AC3259" s="78">
        <v>16476</v>
      </c>
      <c r="AD3259" s="104">
        <v>1.12741</v>
      </c>
      <c r="AE3259" s="78">
        <v>-4138</v>
      </c>
      <c r="AF3259" s="104">
        <v>0.15664</v>
      </c>
      <c r="AG3259" s="78">
        <v>10477</v>
      </c>
      <c r="AH3259" s="104">
        <v>0.93576000000000004</v>
      </c>
      <c r="AI3259" s="78">
        <v>16161</v>
      </c>
      <c r="AJ3259" s="104">
        <v>0.72692000000000001</v>
      </c>
      <c r="AK3259" s="78">
        <v>16100</v>
      </c>
      <c r="AL3259" s="78">
        <v>15500</v>
      </c>
      <c r="AM3259" s="8">
        <v>15850</v>
      </c>
      <c r="AN3259" s="78">
        <v>274</v>
      </c>
      <c r="AO3259" s="78">
        <v>16500</v>
      </c>
      <c r="AP3259" s="78">
        <v>15700</v>
      </c>
      <c r="AQ3259" s="78">
        <v>15800</v>
      </c>
      <c r="AR3259" s="78">
        <v>618</v>
      </c>
      <c r="AS3259" s="78">
        <v>16050</v>
      </c>
      <c r="AT3259" s="78">
        <v>15700</v>
      </c>
      <c r="AU3259" s="78">
        <v>15850</v>
      </c>
      <c r="AV3259" s="78">
        <v>128</v>
      </c>
      <c r="AW3259" s="77">
        <v>16.260000000000002</v>
      </c>
      <c r="AX3259" s="144">
        <f t="shared" si="351"/>
        <v>0.17</v>
      </c>
      <c r="AY3259" s="144">
        <f t="shared" si="352"/>
        <v>0.12</v>
      </c>
      <c r="AZ3259" s="144">
        <f t="shared" si="353"/>
        <v>0.1</v>
      </c>
      <c r="BA3259" s="54">
        <f t="shared" si="354"/>
        <v>19.773646533121578</v>
      </c>
      <c r="BB3259" s="54">
        <f t="shared" si="355"/>
        <v>15.009353466878423</v>
      </c>
    </row>
    <row r="3260" spans="1:54" x14ac:dyDescent="0.25">
      <c r="A3260" s="3">
        <v>45027</v>
      </c>
      <c r="B3260" s="77">
        <v>15913.88</v>
      </c>
      <c r="C3260" s="77">
        <v>2212.0952900000002</v>
      </c>
      <c r="D3260" s="77">
        <v>82.316000000000003</v>
      </c>
      <c r="E3260" s="77">
        <f t="shared" si="350"/>
        <v>272.62039999999996</v>
      </c>
      <c r="F3260" s="77">
        <v>-6.5673000000000004</v>
      </c>
      <c r="G3260" s="77">
        <v>18.363099999999999</v>
      </c>
      <c r="H3260">
        <v>0</v>
      </c>
      <c r="I3260" s="78">
        <v>15921</v>
      </c>
      <c r="J3260">
        <v>202304</v>
      </c>
      <c r="K3260" s="78">
        <v>15921</v>
      </c>
      <c r="L3260" s="77">
        <f t="shared" si="349"/>
        <v>7.1200000000008004</v>
      </c>
      <c r="M3260" s="78">
        <v>11716</v>
      </c>
      <c r="N3260" s="78">
        <v>373.15305000000001</v>
      </c>
      <c r="O3260" s="78">
        <v>9554</v>
      </c>
      <c r="P3260" s="78">
        <v>76.068680000000001</v>
      </c>
      <c r="Q3260" s="144">
        <v>14104.5</v>
      </c>
      <c r="R3260" s="78">
        <v>-6184</v>
      </c>
      <c r="S3260" s="78">
        <v>6818</v>
      </c>
      <c r="T3260" s="78">
        <v>15321</v>
      </c>
      <c r="U3260" s="78">
        <v>61881</v>
      </c>
      <c r="V3260" s="219">
        <v>-0.24758811266786251</v>
      </c>
      <c r="W3260" s="78">
        <v>8889</v>
      </c>
      <c r="X3260" s="78">
        <v>11838</v>
      </c>
      <c r="Y3260" s="78">
        <v>11013</v>
      </c>
      <c r="Z3260" s="78">
        <v>10923</v>
      </c>
      <c r="AA3260" s="78">
        <v>107.82</v>
      </c>
      <c r="AB3260" s="78">
        <v>129.69</v>
      </c>
      <c r="AC3260" s="78">
        <v>15667</v>
      </c>
      <c r="AD3260" s="104">
        <v>1.1475299999999999</v>
      </c>
      <c r="AE3260" s="78">
        <v>-53</v>
      </c>
      <c r="AF3260" s="104">
        <v>0.19391</v>
      </c>
      <c r="AG3260" s="78">
        <v>11160</v>
      </c>
      <c r="AH3260" s="104">
        <v>1.09907</v>
      </c>
      <c r="AI3260" s="78">
        <v>-2418</v>
      </c>
      <c r="AJ3260" s="104">
        <v>0.49741000000000002</v>
      </c>
      <c r="AK3260" s="78">
        <v>16200</v>
      </c>
      <c r="AL3260" s="78">
        <v>15500</v>
      </c>
      <c r="AM3260" s="8">
        <v>15900</v>
      </c>
      <c r="AN3260" s="78">
        <v>255</v>
      </c>
      <c r="AO3260" s="78">
        <v>16500</v>
      </c>
      <c r="AP3260" s="78">
        <v>15700</v>
      </c>
      <c r="AQ3260" s="78">
        <v>15900</v>
      </c>
      <c r="AR3260" s="78">
        <v>600</v>
      </c>
      <c r="AS3260" s="78">
        <v>16000</v>
      </c>
      <c r="AT3260" s="78">
        <v>15900</v>
      </c>
      <c r="AU3260" s="78">
        <v>15950</v>
      </c>
      <c r="AV3260" s="78">
        <v>96</v>
      </c>
      <c r="AW3260" s="77">
        <v>16.37</v>
      </c>
      <c r="AX3260" s="144">
        <f t="shared" si="351"/>
        <v>0.17</v>
      </c>
      <c r="AY3260" s="144">
        <f t="shared" si="352"/>
        <v>0.16</v>
      </c>
      <c r="AZ3260" s="144">
        <f t="shared" si="353"/>
        <v>0.12</v>
      </c>
      <c r="BA3260" s="54">
        <f t="shared" si="354"/>
        <v>19.742996735256913</v>
      </c>
      <c r="BB3260" s="54">
        <f t="shared" si="355"/>
        <v>15.08800326474309</v>
      </c>
    </row>
    <row r="3261" spans="1:54" x14ac:dyDescent="0.25">
      <c r="A3261" s="3">
        <v>45028</v>
      </c>
      <c r="B3261" s="77">
        <v>15932.97</v>
      </c>
      <c r="C3261" s="77">
        <v>2330.1696499999998</v>
      </c>
      <c r="D3261" s="77">
        <v>53.849200000000003</v>
      </c>
      <c r="E3261" s="77">
        <f t="shared" si="350"/>
        <v>534.83900000000006</v>
      </c>
      <c r="F3261" s="77">
        <v>0.61499999999999999</v>
      </c>
      <c r="G3261" s="77">
        <v>5.3929999999999998</v>
      </c>
      <c r="H3261" t="s">
        <v>2132</v>
      </c>
      <c r="I3261" s="78">
        <v>15926</v>
      </c>
      <c r="J3261">
        <v>202304</v>
      </c>
      <c r="K3261" s="78">
        <v>15926</v>
      </c>
      <c r="L3261" s="77">
        <f t="shared" si="349"/>
        <v>-6.9699999999993452</v>
      </c>
      <c r="M3261" s="78">
        <v>10426</v>
      </c>
      <c r="N3261" s="78">
        <v>332.09710000000001</v>
      </c>
      <c r="O3261" s="78">
        <v>3529</v>
      </c>
      <c r="P3261" s="78">
        <v>28.101019999999998</v>
      </c>
      <c r="Q3261" s="144">
        <v>11308.25</v>
      </c>
      <c r="R3261" s="78">
        <v>-6632</v>
      </c>
      <c r="S3261" s="78">
        <v>8614</v>
      </c>
      <c r="T3261" s="78">
        <v>9661</v>
      </c>
      <c r="U3261" s="78">
        <v>59169</v>
      </c>
      <c r="V3261" s="219">
        <v>-0.16327806790718113</v>
      </c>
      <c r="W3261" s="78">
        <v>6659</v>
      </c>
      <c r="X3261" s="78">
        <v>9608</v>
      </c>
      <c r="Y3261" s="78">
        <v>8466</v>
      </c>
      <c r="Z3261" s="78">
        <v>9807</v>
      </c>
      <c r="AA3261" s="78">
        <v>105.86</v>
      </c>
      <c r="AB3261" s="78">
        <v>119.25</v>
      </c>
      <c r="AC3261" s="78">
        <v>15495</v>
      </c>
      <c r="AD3261" s="104">
        <v>1.1230899999999999</v>
      </c>
      <c r="AE3261" s="78">
        <v>-3251</v>
      </c>
      <c r="AF3261" s="104">
        <v>0.16445000000000001</v>
      </c>
      <c r="AG3261" s="78">
        <v>-1798</v>
      </c>
      <c r="AH3261" s="104">
        <v>0.74888999999999994</v>
      </c>
      <c r="AI3261" s="78">
        <v>16193</v>
      </c>
      <c r="AJ3261" s="104">
        <v>0.87222999999999995</v>
      </c>
      <c r="AK3261" s="78">
        <v>16200</v>
      </c>
      <c r="AL3261" s="78">
        <v>15500</v>
      </c>
      <c r="AM3261" s="8">
        <v>15950</v>
      </c>
      <c r="AN3261" s="78">
        <v>234</v>
      </c>
      <c r="AO3261" s="78">
        <v>16500</v>
      </c>
      <c r="AP3261" s="78">
        <v>15700</v>
      </c>
      <c r="AQ3261" s="78">
        <v>15900</v>
      </c>
      <c r="AR3261" s="78">
        <v>582</v>
      </c>
      <c r="AS3261" s="78">
        <v>16200</v>
      </c>
      <c r="AT3261" s="78">
        <v>15500</v>
      </c>
      <c r="AU3261" s="78">
        <v>15950</v>
      </c>
      <c r="AV3261" s="78">
        <v>234</v>
      </c>
      <c r="AW3261" s="77">
        <v>15.72</v>
      </c>
      <c r="AX3261" s="144">
        <f t="shared" si="351"/>
        <v>0</v>
      </c>
      <c r="AY3261" s="144">
        <f t="shared" si="352"/>
        <v>0.02</v>
      </c>
      <c r="AZ3261" s="144">
        <f t="shared" si="353"/>
        <v>0.02</v>
      </c>
      <c r="BA3261" s="54">
        <f t="shared" si="354"/>
        <v>19.743220513088787</v>
      </c>
      <c r="BB3261" s="54">
        <f t="shared" si="355"/>
        <v>14.872779486911211</v>
      </c>
    </row>
    <row r="3262" spans="1:54" x14ac:dyDescent="0.25">
      <c r="A3262" s="3">
        <v>45029</v>
      </c>
      <c r="B3262" s="77">
        <v>15804.76</v>
      </c>
      <c r="C3262" s="77">
        <v>2588.55087</v>
      </c>
      <c r="D3262" s="77">
        <v>-87.927900000000008</v>
      </c>
      <c r="E3262" s="77">
        <f t="shared" si="350"/>
        <v>403.88800000000003</v>
      </c>
      <c r="F3262" s="77">
        <v>-5.6508000000000003</v>
      </c>
      <c r="G3262" s="77">
        <v>-32.311999999999998</v>
      </c>
      <c r="H3262">
        <v>0</v>
      </c>
      <c r="I3262" s="78">
        <v>15816</v>
      </c>
      <c r="J3262">
        <v>202304</v>
      </c>
      <c r="K3262" s="78">
        <v>15816</v>
      </c>
      <c r="L3262" s="77">
        <f t="shared" si="349"/>
        <v>11.239999999999782</v>
      </c>
      <c r="M3262" s="78">
        <v>10502</v>
      </c>
      <c r="N3262" s="78">
        <v>332.20416999999998</v>
      </c>
      <c r="O3262" s="78">
        <v>-6463</v>
      </c>
      <c r="P3262" s="78">
        <v>-51.099290000000003</v>
      </c>
      <c r="Q3262" s="144">
        <v>8886.25</v>
      </c>
      <c r="R3262" s="78">
        <v>-7214</v>
      </c>
      <c r="S3262" s="78">
        <v>8905</v>
      </c>
      <c r="T3262" s="78">
        <v>-1161</v>
      </c>
      <c r="U3262" s="78">
        <v>61456</v>
      </c>
      <c r="V3262" s="219">
        <v>1.889156469669357E-2</v>
      </c>
      <c r="W3262" s="78">
        <v>5416</v>
      </c>
      <c r="X3262" s="78">
        <v>8395</v>
      </c>
      <c r="Y3262" s="78">
        <v>7500</v>
      </c>
      <c r="Z3262" s="78">
        <v>9217</v>
      </c>
      <c r="AA3262" s="78">
        <v>86.18</v>
      </c>
      <c r="AB3262" s="78">
        <v>106.28</v>
      </c>
      <c r="AC3262" s="78">
        <v>15373</v>
      </c>
      <c r="AD3262" s="104">
        <v>0.84984000000000004</v>
      </c>
      <c r="AE3262" s="78">
        <v>-1517</v>
      </c>
      <c r="AF3262" s="104">
        <v>0.16558</v>
      </c>
      <c r="AG3262" s="78">
        <v>-5368</v>
      </c>
      <c r="AH3262" s="104">
        <v>0.72075999999999996</v>
      </c>
      <c r="AI3262" s="78">
        <v>11778</v>
      </c>
      <c r="AJ3262" s="104">
        <v>0.89610999999999996</v>
      </c>
      <c r="AK3262" s="78">
        <v>16100</v>
      </c>
      <c r="AL3262" s="78">
        <v>15500</v>
      </c>
      <c r="AM3262" s="8">
        <v>15800</v>
      </c>
      <c r="AN3262" s="78">
        <v>196</v>
      </c>
      <c r="AO3262" s="78">
        <v>16400</v>
      </c>
      <c r="AP3262" s="78">
        <v>15700</v>
      </c>
      <c r="AQ3262" s="78">
        <v>15800</v>
      </c>
      <c r="AR3262" s="78">
        <v>559</v>
      </c>
      <c r="AS3262" s="78">
        <v>16100</v>
      </c>
      <c r="AT3262" s="78">
        <v>15500</v>
      </c>
      <c r="AU3262" s="78">
        <v>15800</v>
      </c>
      <c r="AV3262" s="78">
        <v>196</v>
      </c>
      <c r="AW3262" s="77">
        <v>15.93</v>
      </c>
      <c r="AX3262" s="144">
        <f t="shared" si="351"/>
        <v>0.06</v>
      </c>
      <c r="AY3262" s="144">
        <f t="shared" si="352"/>
        <v>0.06</v>
      </c>
      <c r="AZ3262" s="144">
        <f t="shared" si="353"/>
        <v>0.06</v>
      </c>
      <c r="BA3262" s="54">
        <f t="shared" si="354"/>
        <v>19.627577633574553</v>
      </c>
      <c r="BB3262" s="54">
        <f t="shared" si="355"/>
        <v>14.735422366425448</v>
      </c>
    </row>
    <row r="3263" spans="1:54" x14ac:dyDescent="0.25">
      <c r="A3263" s="3">
        <v>45030</v>
      </c>
      <c r="B3263" s="77">
        <v>15929.43</v>
      </c>
      <c r="C3263" s="77">
        <v>2562.2475199999999</v>
      </c>
      <c r="D3263" s="77">
        <v>149.024</v>
      </c>
      <c r="E3263" s="77">
        <f t="shared" si="350"/>
        <v>837.39490000000012</v>
      </c>
      <c r="F3263" s="77">
        <v>-7.8425000000000002</v>
      </c>
      <c r="G3263" s="77">
        <v>5.4537000000000004</v>
      </c>
      <c r="H3263">
        <v>0</v>
      </c>
      <c r="I3263" s="78">
        <v>15947</v>
      </c>
      <c r="J3263">
        <v>202304</v>
      </c>
      <c r="K3263" s="78">
        <v>15947</v>
      </c>
      <c r="L3263" s="77">
        <f t="shared" si="349"/>
        <v>17.569999999999709</v>
      </c>
      <c r="M3263" s="78">
        <v>14183</v>
      </c>
      <c r="N3263" s="78">
        <v>452.24493000000001</v>
      </c>
      <c r="O3263" s="78">
        <v>12374</v>
      </c>
      <c r="P3263" s="78">
        <v>98.665589999999995</v>
      </c>
      <c r="Q3263" s="144">
        <v>17276.5</v>
      </c>
      <c r="R3263" s="78">
        <v>-6861</v>
      </c>
      <c r="S3263" s="78">
        <v>7075</v>
      </c>
      <c r="T3263" s="78">
        <v>19865</v>
      </c>
      <c r="U3263" s="78">
        <v>66045</v>
      </c>
      <c r="V3263" s="219">
        <v>-0.30077977136800665</v>
      </c>
      <c r="W3263" s="78">
        <v>4475</v>
      </c>
      <c r="X3263" s="78">
        <v>7454</v>
      </c>
      <c r="Y3263" s="78">
        <v>8291</v>
      </c>
      <c r="Z3263" s="78">
        <v>7927</v>
      </c>
      <c r="AA3263" s="78">
        <v>110.8</v>
      </c>
      <c r="AB3263" s="78">
        <v>119.16</v>
      </c>
      <c r="AC3263" s="78">
        <v>18459</v>
      </c>
      <c r="AD3263" s="104">
        <v>1.1011899999999999</v>
      </c>
      <c r="AE3263" s="78">
        <v>-496</v>
      </c>
      <c r="AF3263" s="104">
        <v>0.22169</v>
      </c>
      <c r="AG3263" s="78">
        <v>7209</v>
      </c>
      <c r="AH3263" s="104">
        <v>0.77900000000000003</v>
      </c>
      <c r="AI3263" s="78">
        <v>-4046</v>
      </c>
      <c r="AJ3263" s="104">
        <v>0.46717999999999998</v>
      </c>
      <c r="AK3263" s="78">
        <v>16100</v>
      </c>
      <c r="AL3263" s="78">
        <v>15500</v>
      </c>
      <c r="AM3263" s="8">
        <v>15950</v>
      </c>
      <c r="AN3263" s="78">
        <v>153</v>
      </c>
      <c r="AO3263" s="78">
        <v>16400</v>
      </c>
      <c r="AP3263" s="78">
        <v>15700</v>
      </c>
      <c r="AQ3263" s="78">
        <v>15900</v>
      </c>
      <c r="AR3263" s="78">
        <v>534</v>
      </c>
      <c r="AS3263" s="78">
        <v>16100</v>
      </c>
      <c r="AT3263" s="78">
        <v>15500</v>
      </c>
      <c r="AU3263" s="78">
        <v>15950</v>
      </c>
      <c r="AV3263" s="78">
        <v>153</v>
      </c>
      <c r="AW3263" s="77">
        <v>15.07</v>
      </c>
      <c r="AX3263" s="144">
        <f t="shared" si="351"/>
        <v>0</v>
      </c>
      <c r="AY3263" s="144">
        <f t="shared" si="352"/>
        <v>0</v>
      </c>
      <c r="AZ3263" s="144">
        <f t="shared" si="353"/>
        <v>0</v>
      </c>
      <c r="BA3263" s="54">
        <f t="shared" si="354"/>
        <v>18.849422784622771</v>
      </c>
      <c r="BB3263" s="54">
        <f t="shared" si="355"/>
        <v>14.940577215377228</v>
      </c>
    </row>
    <row r="3264" spans="1:54" x14ac:dyDescent="0.25">
      <c r="A3264" s="3">
        <v>45033</v>
      </c>
      <c r="B3264" s="77">
        <v>15963.55</v>
      </c>
      <c r="C3264" s="77">
        <v>2504.9429100000002</v>
      </c>
      <c r="D3264" s="77">
        <v>-9.2276000000000007</v>
      </c>
      <c r="E3264" s="77">
        <f t="shared" si="350"/>
        <v>898.50540000000001</v>
      </c>
      <c r="F3264" s="77">
        <v>2.9582999999999999</v>
      </c>
      <c r="G3264" s="77">
        <v>5.6887999999999996</v>
      </c>
      <c r="H3264">
        <v>0</v>
      </c>
      <c r="I3264" s="78">
        <v>15970</v>
      </c>
      <c r="J3264">
        <v>202304</v>
      </c>
      <c r="K3264" s="78">
        <v>15970</v>
      </c>
      <c r="L3264" s="77">
        <f t="shared" si="349"/>
        <v>6.4500000000007276</v>
      </c>
      <c r="M3264" s="78">
        <v>11237</v>
      </c>
      <c r="N3264" s="78">
        <v>358.56358</v>
      </c>
      <c r="O3264" s="78">
        <v>3074</v>
      </c>
      <c r="P3264" s="78">
        <v>24.541730000000001</v>
      </c>
      <c r="Q3264" s="144">
        <v>12005.5</v>
      </c>
      <c r="R3264" s="78">
        <v>-7407</v>
      </c>
      <c r="S3264" s="78">
        <v>9583</v>
      </c>
      <c r="T3264" s="78">
        <v>8728</v>
      </c>
      <c r="U3264" s="78">
        <v>61162</v>
      </c>
      <c r="V3264" s="219">
        <v>-0.14270298551388116</v>
      </c>
      <c r="W3264" s="78">
        <v>2843</v>
      </c>
      <c r="X3264" s="78">
        <v>5822</v>
      </c>
      <c r="Y3264" s="78">
        <v>6914</v>
      </c>
      <c r="Z3264" s="78">
        <v>6975</v>
      </c>
      <c r="AA3264" s="78">
        <v>96.44</v>
      </c>
      <c r="AB3264" s="78">
        <v>114.34</v>
      </c>
      <c r="AC3264" s="78">
        <v>17891</v>
      </c>
      <c r="AD3264" s="104">
        <v>1.0790299999999999</v>
      </c>
      <c r="AE3264" s="78">
        <v>-172</v>
      </c>
      <c r="AF3264" s="104">
        <v>0.17863000000000001</v>
      </c>
      <c r="AG3264" s="78">
        <v>-6452</v>
      </c>
      <c r="AH3264" s="104">
        <v>0.44227</v>
      </c>
      <c r="AI3264" s="78">
        <v>6540</v>
      </c>
      <c r="AJ3264" s="104">
        <v>0.83650000000000002</v>
      </c>
      <c r="AK3264" s="78">
        <v>16100</v>
      </c>
      <c r="AL3264" s="78">
        <v>15500</v>
      </c>
      <c r="AM3264" s="8">
        <v>15950</v>
      </c>
      <c r="AN3264" s="78">
        <v>117.5</v>
      </c>
      <c r="AO3264" s="78">
        <v>16400</v>
      </c>
      <c r="AP3264" s="78">
        <v>15700</v>
      </c>
      <c r="AQ3264" s="78">
        <v>15900</v>
      </c>
      <c r="AR3264" s="78">
        <v>506</v>
      </c>
      <c r="AS3264" s="78">
        <v>16100</v>
      </c>
      <c r="AT3264" s="78">
        <v>15500</v>
      </c>
      <c r="AU3264" s="78">
        <v>15950</v>
      </c>
      <c r="AV3264" s="78">
        <v>117.5</v>
      </c>
      <c r="AW3264" s="77">
        <v>15.06</v>
      </c>
      <c r="AX3264" s="144">
        <f t="shared" si="351"/>
        <v>0</v>
      </c>
      <c r="AY3264" s="144">
        <f t="shared" si="352"/>
        <v>0</v>
      </c>
      <c r="AZ3264" s="144">
        <f t="shared" si="353"/>
        <v>0</v>
      </c>
      <c r="BA3264" s="54">
        <f t="shared" si="354"/>
        <v>18.711527957427055</v>
      </c>
      <c r="BB3264" s="54">
        <f t="shared" si="355"/>
        <v>14.74447204257295</v>
      </c>
    </row>
    <row r="3265" spans="1:54" x14ac:dyDescent="0.25">
      <c r="A3265" s="3">
        <v>45034</v>
      </c>
      <c r="B3265" s="77">
        <v>15869.44</v>
      </c>
      <c r="C3265" s="77">
        <v>2584.1690600000002</v>
      </c>
      <c r="D3265" s="77">
        <v>-87.136499999999998</v>
      </c>
      <c r="E3265" s="77">
        <f t="shared" si="350"/>
        <v>933.33130000000006</v>
      </c>
      <c r="F3265" s="77">
        <v>-7.7302999999999997</v>
      </c>
      <c r="G3265" s="77">
        <v>-14.221400000000001</v>
      </c>
      <c r="H3265">
        <v>0</v>
      </c>
      <c r="I3265" s="78">
        <v>15890</v>
      </c>
      <c r="J3265">
        <v>202304</v>
      </c>
      <c r="K3265" s="78">
        <v>15890</v>
      </c>
      <c r="L3265" s="77">
        <f t="shared" si="349"/>
        <v>20.559999999999491</v>
      </c>
      <c r="M3265" s="78">
        <v>9490</v>
      </c>
      <c r="N3265" s="78">
        <v>301.08267999999998</v>
      </c>
      <c r="O3265" s="78">
        <v>-5045</v>
      </c>
      <c r="P3265" s="78">
        <v>-40.071429999999999</v>
      </c>
      <c r="Q3265" s="144">
        <v>8228.75</v>
      </c>
      <c r="R3265" s="78">
        <v>-7590</v>
      </c>
      <c r="S3265" s="78">
        <v>8263</v>
      </c>
      <c r="T3265" s="78">
        <v>-1635</v>
      </c>
      <c r="U3265" s="78">
        <v>63025</v>
      </c>
      <c r="V3265" s="219">
        <v>2.5942086473621579E-2</v>
      </c>
      <c r="W3265" s="78">
        <v>4676</v>
      </c>
      <c r="X3265" s="78">
        <v>9878</v>
      </c>
      <c r="Y3265" s="78">
        <v>7324</v>
      </c>
      <c r="Z3265" s="78">
        <v>6247</v>
      </c>
      <c r="AA3265" s="78">
        <v>94.11</v>
      </c>
      <c r="AB3265" s="78">
        <v>111.02</v>
      </c>
      <c r="AC3265" s="78">
        <v>17516</v>
      </c>
      <c r="AD3265" s="104">
        <v>0.80625999999999998</v>
      </c>
      <c r="AE3265" s="78">
        <v>2345</v>
      </c>
      <c r="AF3265" s="104">
        <v>0.16657</v>
      </c>
      <c r="AG3265" s="78">
        <v>-6386</v>
      </c>
      <c r="AH3265" s="104">
        <v>0.53349999999999997</v>
      </c>
      <c r="AI3265" s="78">
        <v>-1903</v>
      </c>
      <c r="AJ3265" s="104">
        <v>0.71531999999999996</v>
      </c>
      <c r="AK3265" s="78">
        <v>16000</v>
      </c>
      <c r="AL3265" s="78">
        <v>15500</v>
      </c>
      <c r="AM3265" s="8">
        <v>15900</v>
      </c>
      <c r="AN3265" s="78">
        <v>86.5</v>
      </c>
      <c r="AO3265" s="78">
        <v>16400</v>
      </c>
      <c r="AP3265" s="78">
        <v>15700</v>
      </c>
      <c r="AQ3265" s="78">
        <v>15900</v>
      </c>
      <c r="AR3265" s="78">
        <v>480</v>
      </c>
      <c r="AS3265" s="78">
        <v>16000</v>
      </c>
      <c r="AT3265" s="78">
        <v>15500</v>
      </c>
      <c r="AU3265" s="78">
        <v>15900</v>
      </c>
      <c r="AV3265" s="78">
        <v>86.5</v>
      </c>
      <c r="AW3265" s="77">
        <v>14.87</v>
      </c>
      <c r="AX3265" s="144">
        <f t="shared" si="351"/>
        <v>0</v>
      </c>
      <c r="AY3265" s="144">
        <f t="shared" si="352"/>
        <v>0</v>
      </c>
      <c r="AZ3265" s="144">
        <f t="shared" si="353"/>
        <v>0</v>
      </c>
      <c r="BA3265" s="54">
        <f t="shared" si="354"/>
        <v>18.336833307618626</v>
      </c>
      <c r="BB3265" s="54">
        <f t="shared" si="355"/>
        <v>14.698166692381376</v>
      </c>
    </row>
    <row r="3266" spans="1:54" x14ac:dyDescent="0.25">
      <c r="A3266" s="3">
        <v>45035</v>
      </c>
      <c r="B3266" s="77">
        <v>15770.47</v>
      </c>
      <c r="C3266" s="77">
        <v>2571.0895999999998</v>
      </c>
      <c r="D3266" s="77">
        <v>-103.51780000000001</v>
      </c>
      <c r="E3266" s="77">
        <f t="shared" si="350"/>
        <v>720.61200000000008</v>
      </c>
      <c r="F3266" s="77">
        <v>-15.626300000000001</v>
      </c>
      <c r="G3266" s="77">
        <v>2.1299000000000001</v>
      </c>
      <c r="H3266" t="s">
        <v>2133</v>
      </c>
      <c r="I3266" s="78">
        <v>15775</v>
      </c>
      <c r="J3266">
        <v>202305</v>
      </c>
      <c r="K3266" s="78">
        <v>15778</v>
      </c>
      <c r="L3266" s="77">
        <f t="shared" si="349"/>
        <v>7.5300000000006548</v>
      </c>
      <c r="M3266" s="78">
        <v>8708</v>
      </c>
      <c r="N3266" s="78">
        <v>274.76796000000002</v>
      </c>
      <c r="O3266" s="78">
        <v>-6850</v>
      </c>
      <c r="P3266" s="78">
        <v>-54.039909999999999</v>
      </c>
      <c r="Q3266" s="144">
        <v>6995.5</v>
      </c>
      <c r="R3266" s="78">
        <v>-7562</v>
      </c>
      <c r="S3266" s="78">
        <v>5962</v>
      </c>
      <c r="T3266" s="78">
        <v>-4310</v>
      </c>
      <c r="U3266" s="78">
        <v>42482</v>
      </c>
      <c r="V3266" s="219">
        <v>0.10145473376959653</v>
      </c>
      <c r="W3266" s="78">
        <v>4946</v>
      </c>
      <c r="X3266" s="78">
        <v>7858</v>
      </c>
      <c r="Y3266" s="78">
        <v>5655</v>
      </c>
      <c r="Z3266" s="78">
        <v>7013</v>
      </c>
      <c r="AA3266" s="78">
        <v>97.06</v>
      </c>
      <c r="AB3266" s="78">
        <v>94.89</v>
      </c>
      <c r="AC3266" s="78">
        <v>8158</v>
      </c>
      <c r="AD3266" s="104">
        <v>0.51375999999999999</v>
      </c>
      <c r="AE3266" s="78">
        <v>3614</v>
      </c>
      <c r="AF3266" s="104">
        <v>0.29925000000000002</v>
      </c>
      <c r="AG3266" s="78">
        <v>19143</v>
      </c>
      <c r="AH3266" s="104">
        <v>1.92093</v>
      </c>
      <c r="AI3266" s="78">
        <v>4150</v>
      </c>
      <c r="AJ3266" s="104">
        <v>0.79810999999999999</v>
      </c>
      <c r="AK3266" s="78">
        <v>16400</v>
      </c>
      <c r="AL3266" s="78">
        <v>15700</v>
      </c>
      <c r="AM3266" s="8">
        <v>15800</v>
      </c>
      <c r="AN3266" s="78">
        <v>481</v>
      </c>
      <c r="AO3266" s="78">
        <v>18600</v>
      </c>
      <c r="AP3266" s="78">
        <v>10000</v>
      </c>
      <c r="AQ3266" s="78">
        <v>15700</v>
      </c>
      <c r="AR3266" s="78">
        <v>749</v>
      </c>
      <c r="AS3266" s="78">
        <v>16200</v>
      </c>
      <c r="AT3266" s="78">
        <v>15600</v>
      </c>
      <c r="AU3266" s="78">
        <v>15800</v>
      </c>
      <c r="AV3266" s="78">
        <v>228</v>
      </c>
      <c r="AW3266" s="77">
        <v>15.36</v>
      </c>
      <c r="AX3266" s="144">
        <f t="shared" si="351"/>
        <v>0.1</v>
      </c>
      <c r="AY3266" s="144">
        <f t="shared" si="352"/>
        <v>0.06</v>
      </c>
      <c r="AZ3266" s="144">
        <f t="shared" si="353"/>
        <v>0.03</v>
      </c>
      <c r="BA3266" s="54">
        <f t="shared" si="354"/>
        <v>18.236472009092939</v>
      </c>
      <c r="BB3266" s="54">
        <f t="shared" si="355"/>
        <v>14.58352799090706</v>
      </c>
    </row>
    <row r="3267" spans="1:54" x14ac:dyDescent="0.25">
      <c r="A3267" s="3">
        <v>45036</v>
      </c>
      <c r="B3267" s="77">
        <v>15707.52</v>
      </c>
      <c r="C3267" s="77">
        <v>2368.2136700000001</v>
      </c>
      <c r="D3267" s="77">
        <v>-92.3917</v>
      </c>
      <c r="E3267" s="77">
        <f t="shared" si="350"/>
        <v>676.05930000000012</v>
      </c>
      <c r="F3267" s="77">
        <v>-10.343399999999999</v>
      </c>
      <c r="G3267" s="77">
        <v>-25.812399999999997</v>
      </c>
      <c r="H3267">
        <v>0</v>
      </c>
      <c r="I3267" s="78">
        <v>15731</v>
      </c>
      <c r="J3267">
        <v>202305</v>
      </c>
      <c r="K3267" s="78">
        <v>15731</v>
      </c>
      <c r="L3267" s="77">
        <f t="shared" ref="L3267:L3330" si="356">K3267-B3267</f>
        <v>23.479999999999563</v>
      </c>
      <c r="M3267" s="78">
        <v>12700</v>
      </c>
      <c r="N3267" s="78">
        <v>399.55047999999999</v>
      </c>
      <c r="O3267" s="78">
        <v>-2176</v>
      </c>
      <c r="P3267" s="78">
        <v>-17.118379999999998</v>
      </c>
      <c r="Q3267" s="144">
        <v>12156</v>
      </c>
      <c r="R3267" s="78">
        <v>-7691</v>
      </c>
      <c r="S3267" s="78">
        <v>4994</v>
      </c>
      <c r="T3267" s="78">
        <v>103</v>
      </c>
      <c r="U3267" s="78">
        <v>48376</v>
      </c>
      <c r="V3267" s="219">
        <v>-2.1291549528691914E-3</v>
      </c>
      <c r="W3267" s="78">
        <v>4570</v>
      </c>
      <c r="X3267" s="78">
        <v>7482</v>
      </c>
      <c r="Y3267" s="78">
        <v>5465</v>
      </c>
      <c r="Z3267" s="78">
        <v>6988</v>
      </c>
      <c r="AA3267" s="78">
        <v>85.77</v>
      </c>
      <c r="AB3267" s="78">
        <v>91.04</v>
      </c>
      <c r="AC3267" s="78">
        <v>11008</v>
      </c>
      <c r="AD3267" s="104">
        <v>0.46009</v>
      </c>
      <c r="AE3267" s="78">
        <v>4702</v>
      </c>
      <c r="AF3267" s="104">
        <v>0.27561000000000002</v>
      </c>
      <c r="AG3267" s="78">
        <v>24999</v>
      </c>
      <c r="AH3267" s="104">
        <v>2.1398700000000002</v>
      </c>
      <c r="AI3267" s="78">
        <v>3047</v>
      </c>
      <c r="AJ3267" s="104">
        <v>0.75602999999999998</v>
      </c>
      <c r="AK3267" s="78">
        <v>16400</v>
      </c>
      <c r="AL3267" s="78">
        <v>15700</v>
      </c>
      <c r="AM3267" s="8">
        <v>15700</v>
      </c>
      <c r="AN3267" s="78">
        <v>481</v>
      </c>
      <c r="AO3267" s="78">
        <v>16500</v>
      </c>
      <c r="AP3267" s="78">
        <v>10000</v>
      </c>
      <c r="AQ3267" s="78">
        <v>15700</v>
      </c>
      <c r="AR3267" s="78">
        <v>764</v>
      </c>
      <c r="AS3267" s="78">
        <v>16000</v>
      </c>
      <c r="AT3267" s="78">
        <v>15600</v>
      </c>
      <c r="AU3267" s="78">
        <v>15750</v>
      </c>
      <c r="AV3267" s="78">
        <v>209</v>
      </c>
      <c r="AW3267" s="77">
        <v>15.49</v>
      </c>
      <c r="AX3267" s="144">
        <f t="shared" si="351"/>
        <v>0.13</v>
      </c>
      <c r="AY3267" s="144">
        <f t="shared" si="352"/>
        <v>0.08</v>
      </c>
      <c r="AZ3267" s="144">
        <f t="shared" si="353"/>
        <v>0.04</v>
      </c>
      <c r="BA3267" s="54">
        <f t="shared" si="354"/>
        <v>17.854171043446073</v>
      </c>
      <c r="BB3267" s="54">
        <f t="shared" si="355"/>
        <v>14.66882895655394</v>
      </c>
    </row>
    <row r="3268" spans="1:54" x14ac:dyDescent="0.25">
      <c r="A3268" s="3">
        <v>45037</v>
      </c>
      <c r="B3268" s="77">
        <v>15602.99</v>
      </c>
      <c r="C3268" s="77">
        <v>2580.0384899999999</v>
      </c>
      <c r="D3268" s="77">
        <v>-10.676400000000001</v>
      </c>
      <c r="E3268" s="77">
        <f t="shared" si="350"/>
        <v>694.22880000000009</v>
      </c>
      <c r="F3268" s="77">
        <v>0.6823999999999999</v>
      </c>
      <c r="G3268" s="77">
        <v>-40.550199999999997</v>
      </c>
      <c r="H3268">
        <v>0</v>
      </c>
      <c r="I3268" s="78">
        <v>15615</v>
      </c>
      <c r="J3268">
        <v>202305</v>
      </c>
      <c r="K3268" s="78">
        <v>15615</v>
      </c>
      <c r="L3268" s="77">
        <f t="shared" si="356"/>
        <v>12.010000000000218</v>
      </c>
      <c r="M3268" s="78">
        <v>13834</v>
      </c>
      <c r="N3268" s="78">
        <v>431.98102</v>
      </c>
      <c r="O3268" s="78">
        <v>-9618</v>
      </c>
      <c r="P3268" s="78">
        <v>-75.078059999999994</v>
      </c>
      <c r="Q3268" s="144">
        <v>11429.5</v>
      </c>
      <c r="R3268" s="78">
        <v>-7991</v>
      </c>
      <c r="S3268" s="78">
        <v>5589</v>
      </c>
      <c r="T3268" s="78">
        <v>-6827</v>
      </c>
      <c r="U3268" s="78">
        <v>55759</v>
      </c>
      <c r="V3268" s="219">
        <v>0.1224376333865385</v>
      </c>
      <c r="W3268" s="78">
        <v>5540</v>
      </c>
      <c r="X3268" s="78">
        <v>8411</v>
      </c>
      <c r="Y3268" s="78">
        <v>6673</v>
      </c>
      <c r="Z3268" s="78">
        <v>9440</v>
      </c>
      <c r="AA3268" s="78">
        <v>81.31</v>
      </c>
      <c r="AB3268" s="78">
        <v>85.7</v>
      </c>
      <c r="AC3268" s="78">
        <v>13042</v>
      </c>
      <c r="AD3268" s="104">
        <v>0.39007999999999998</v>
      </c>
      <c r="AE3268" s="78">
        <v>6560</v>
      </c>
      <c r="AF3268" s="104">
        <v>0.39512999999999998</v>
      </c>
      <c r="AG3268" s="78">
        <v>20620</v>
      </c>
      <c r="AH3268" s="104">
        <v>1.86843</v>
      </c>
      <c r="AI3268" s="78">
        <v>2347</v>
      </c>
      <c r="AJ3268" s="104">
        <v>0.73202999999999996</v>
      </c>
      <c r="AK3268" s="78">
        <v>16400</v>
      </c>
      <c r="AL3268" s="78">
        <v>15700</v>
      </c>
      <c r="AM3268" s="8">
        <v>15600</v>
      </c>
      <c r="AN3268" s="78">
        <v>459</v>
      </c>
      <c r="AO3268" s="78">
        <v>19200</v>
      </c>
      <c r="AP3268" s="78">
        <v>10000</v>
      </c>
      <c r="AQ3268" s="78">
        <v>15500</v>
      </c>
      <c r="AR3268" s="78">
        <v>748</v>
      </c>
      <c r="AS3268" s="78">
        <v>15900</v>
      </c>
      <c r="AT3268" s="78">
        <v>15400</v>
      </c>
      <c r="AU3268" s="78">
        <v>15600</v>
      </c>
      <c r="AV3268" s="78">
        <v>164</v>
      </c>
      <c r="AW3268" s="77">
        <v>15.14</v>
      </c>
      <c r="AX3268" s="144">
        <f t="shared" si="351"/>
        <v>0.1</v>
      </c>
      <c r="AY3268" s="144">
        <f t="shared" si="352"/>
        <v>0.06</v>
      </c>
      <c r="AZ3268" s="144">
        <f t="shared" si="353"/>
        <v>0.03</v>
      </c>
      <c r="BA3268" s="54">
        <f t="shared" si="354"/>
        <v>17.621349976598982</v>
      </c>
      <c r="BB3268" s="54">
        <f t="shared" si="355"/>
        <v>14.635650023401016</v>
      </c>
    </row>
    <row r="3269" spans="1:54" x14ac:dyDescent="0.25">
      <c r="A3269" s="3">
        <v>45040</v>
      </c>
      <c r="B3269" s="77">
        <v>15626.87</v>
      </c>
      <c r="C3269" s="77">
        <v>1792.88122</v>
      </c>
      <c r="D3269" s="77">
        <v>-0.94830000000000003</v>
      </c>
      <c r="E3269" s="77">
        <f t="shared" si="350"/>
        <v>430.75350000000009</v>
      </c>
      <c r="F3269" s="77">
        <v>5.5623000000000005</v>
      </c>
      <c r="G3269" s="77">
        <v>-27.5959</v>
      </c>
      <c r="H3269">
        <v>0</v>
      </c>
      <c r="I3269" s="78">
        <v>15623</v>
      </c>
      <c r="J3269">
        <v>202305</v>
      </c>
      <c r="K3269" s="78">
        <v>15623</v>
      </c>
      <c r="L3269" s="77">
        <f t="shared" si="356"/>
        <v>-3.8700000000008004</v>
      </c>
      <c r="M3269" s="78">
        <v>15677</v>
      </c>
      <c r="N3269" s="78">
        <v>489.74398000000002</v>
      </c>
      <c r="O3269" s="78">
        <v>-3679</v>
      </c>
      <c r="P3269" s="78">
        <v>-28.72411</v>
      </c>
      <c r="Q3269" s="144">
        <v>14757.25</v>
      </c>
      <c r="R3269" s="78">
        <v>-7947</v>
      </c>
      <c r="S3269" s="78">
        <v>5072</v>
      </c>
      <c r="T3269" s="78">
        <v>-1697</v>
      </c>
      <c r="U3269" s="78">
        <v>55496</v>
      </c>
      <c r="V3269" s="219">
        <v>3.0578780452645237E-2</v>
      </c>
      <c r="W3269" s="78">
        <v>7173</v>
      </c>
      <c r="X3269" s="78">
        <v>7173</v>
      </c>
      <c r="Y3269" s="78">
        <v>7981</v>
      </c>
      <c r="Z3269" s="78">
        <v>9956</v>
      </c>
      <c r="AA3269" s="78">
        <v>92.38</v>
      </c>
      <c r="AB3269" s="78">
        <v>90.17</v>
      </c>
      <c r="AC3269" s="78">
        <v>15497</v>
      </c>
      <c r="AD3269" s="104">
        <v>0.32275999999999999</v>
      </c>
      <c r="AE3269" s="78">
        <v>7111</v>
      </c>
      <c r="AF3269" s="104">
        <v>0.38907999999999998</v>
      </c>
      <c r="AG3269" s="78">
        <v>18608</v>
      </c>
      <c r="AH3269" s="104">
        <v>2.1077900000000001</v>
      </c>
      <c r="AI3269" s="78">
        <v>-5339</v>
      </c>
      <c r="AJ3269" s="104">
        <v>0.45077</v>
      </c>
      <c r="AK3269" s="78">
        <v>16300</v>
      </c>
      <c r="AL3269" s="78">
        <v>15700</v>
      </c>
      <c r="AM3269" s="8">
        <v>15600</v>
      </c>
      <c r="AN3269" s="78">
        <v>422</v>
      </c>
      <c r="AO3269" s="78">
        <v>19200</v>
      </c>
      <c r="AP3269" s="78">
        <v>10000</v>
      </c>
      <c r="AQ3269" s="78">
        <v>15600</v>
      </c>
      <c r="AR3269" s="78">
        <v>699</v>
      </c>
      <c r="AS3269" s="78">
        <v>15800</v>
      </c>
      <c r="AT3269" s="78">
        <v>15600</v>
      </c>
      <c r="AU3269" s="78">
        <v>15600</v>
      </c>
      <c r="AV3269" s="78">
        <v>123</v>
      </c>
      <c r="AW3269" s="77">
        <v>15.36</v>
      </c>
      <c r="AX3269" s="144">
        <f t="shared" si="351"/>
        <v>0.13</v>
      </c>
      <c r="AY3269" s="144">
        <f t="shared" si="352"/>
        <v>0.08</v>
      </c>
      <c r="AZ3269" s="144">
        <f t="shared" si="353"/>
        <v>0.04</v>
      </c>
      <c r="BA3269" s="54">
        <f t="shared" si="354"/>
        <v>17.545574850745702</v>
      </c>
      <c r="BB3269" s="54">
        <f t="shared" si="355"/>
        <v>14.563425149254298</v>
      </c>
    </row>
    <row r="3270" spans="1:54" x14ac:dyDescent="0.25">
      <c r="A3270" s="3">
        <v>45041</v>
      </c>
      <c r="B3270" s="77">
        <v>15370.73</v>
      </c>
      <c r="C3270" s="77">
        <v>2740.3472200000001</v>
      </c>
      <c r="D3270" s="77">
        <v>-202.8802</v>
      </c>
      <c r="E3270" s="77">
        <f t="shared" si="350"/>
        <v>58.455899999999929</v>
      </c>
      <c r="F3270" s="77">
        <v>-1.7819</v>
      </c>
      <c r="G3270" s="77">
        <v>-53.775100000000002</v>
      </c>
      <c r="H3270">
        <v>0</v>
      </c>
      <c r="I3270" s="78">
        <v>15388</v>
      </c>
      <c r="J3270">
        <v>202305</v>
      </c>
      <c r="K3270" s="78">
        <v>15388</v>
      </c>
      <c r="L3270" s="77">
        <f t="shared" si="356"/>
        <v>17.270000000000437</v>
      </c>
      <c r="M3270" s="78">
        <v>6571</v>
      </c>
      <c r="N3270" s="78">
        <v>202.2724</v>
      </c>
      <c r="O3270" s="78">
        <v>-11945</v>
      </c>
      <c r="P3270" s="78">
        <v>-91.902709999999999</v>
      </c>
      <c r="Q3270" s="144">
        <v>3584.75</v>
      </c>
      <c r="R3270" s="78">
        <v>-8099</v>
      </c>
      <c r="S3270" s="78">
        <v>5916</v>
      </c>
      <c r="T3270" s="78">
        <v>-9529</v>
      </c>
      <c r="U3270" s="78">
        <v>64095</v>
      </c>
      <c r="V3270" s="219">
        <v>0.1486699430532803</v>
      </c>
      <c r="W3270" s="78">
        <v>4663</v>
      </c>
      <c r="X3270" s="78">
        <v>4663</v>
      </c>
      <c r="Y3270" s="78">
        <v>4339</v>
      </c>
      <c r="Z3270" s="78">
        <v>4076</v>
      </c>
      <c r="AA3270" s="78">
        <v>87.4</v>
      </c>
      <c r="AB3270" s="78">
        <v>74.510000000000005</v>
      </c>
      <c r="AC3270" s="78">
        <v>13526</v>
      </c>
      <c r="AD3270" s="104">
        <v>0.32092999999999999</v>
      </c>
      <c r="AE3270" s="78">
        <v>10658</v>
      </c>
      <c r="AF3270" s="104">
        <v>0.82774999999999999</v>
      </c>
      <c r="AG3270" s="78">
        <v>-1490</v>
      </c>
      <c r="AH3270" s="104">
        <v>1.5817699999999999</v>
      </c>
      <c r="AI3270" s="78">
        <v>-1331</v>
      </c>
      <c r="AJ3270" s="104">
        <v>0.60845000000000005</v>
      </c>
      <c r="AK3270" s="78">
        <v>16300</v>
      </c>
      <c r="AL3270" s="78">
        <v>15000</v>
      </c>
      <c r="AM3270" s="8">
        <v>15400</v>
      </c>
      <c r="AN3270" s="78">
        <v>434</v>
      </c>
      <c r="AO3270" s="78">
        <v>19200</v>
      </c>
      <c r="AP3270" s="78">
        <v>10000</v>
      </c>
      <c r="AQ3270" s="78">
        <v>15300</v>
      </c>
      <c r="AR3270" s="78">
        <v>727</v>
      </c>
      <c r="AS3270" s="78">
        <v>15500</v>
      </c>
      <c r="AT3270" s="78">
        <v>15300</v>
      </c>
      <c r="AU3270" s="78">
        <v>15400</v>
      </c>
      <c r="AV3270" s="78">
        <v>95</v>
      </c>
      <c r="AW3270" s="77">
        <v>16.100000000000001</v>
      </c>
      <c r="AX3270" s="144">
        <f t="shared" si="351"/>
        <v>0.31</v>
      </c>
      <c r="AY3270" s="144">
        <f t="shared" si="352"/>
        <v>0.26</v>
      </c>
      <c r="AZ3270" s="144">
        <f t="shared" si="353"/>
        <v>0.17</v>
      </c>
      <c r="BA3270" s="54">
        <f t="shared" si="354"/>
        <v>17.501274590050034</v>
      </c>
      <c r="BB3270" s="54">
        <f t="shared" si="355"/>
        <v>14.559725409949966</v>
      </c>
    </row>
    <row r="3271" spans="1:54" x14ac:dyDescent="0.25">
      <c r="A3271" s="3">
        <v>45042</v>
      </c>
      <c r="B3271" s="77">
        <v>15374.63</v>
      </c>
      <c r="C3271" s="77">
        <v>2195.6118799999999</v>
      </c>
      <c r="D3271" s="77">
        <v>-55.184600000000003</v>
      </c>
      <c r="E3271" s="77">
        <f t="shared" si="350"/>
        <v>-109.76460000000007</v>
      </c>
      <c r="F3271" s="77">
        <v>3.3361999999999998</v>
      </c>
      <c r="G3271" s="77">
        <v>54.447499999999998</v>
      </c>
      <c r="H3271" t="s">
        <v>2134</v>
      </c>
      <c r="I3271" s="78">
        <v>15375</v>
      </c>
      <c r="J3271">
        <v>202305</v>
      </c>
      <c r="K3271" s="78">
        <v>15375</v>
      </c>
      <c r="L3271" s="77">
        <f t="shared" si="356"/>
        <v>0.37000000000080036</v>
      </c>
      <c r="M3271" s="78">
        <v>5565</v>
      </c>
      <c r="N3271" s="78">
        <v>171.16586000000001</v>
      </c>
      <c r="O3271" s="78">
        <v>-7478</v>
      </c>
      <c r="P3271" s="78">
        <v>-57.48874</v>
      </c>
      <c r="Q3271" s="144">
        <v>3695.5</v>
      </c>
      <c r="R3271" s="78">
        <v>-8141</v>
      </c>
      <c r="S3271" s="78">
        <v>5510</v>
      </c>
      <c r="T3271" s="78">
        <v>-5034</v>
      </c>
      <c r="U3271" s="78">
        <v>60371</v>
      </c>
      <c r="V3271" s="219">
        <v>8.3384406420301135E-2</v>
      </c>
      <c r="W3271" s="78">
        <v>3849</v>
      </c>
      <c r="X3271" s="78">
        <v>3849</v>
      </c>
      <c r="Y3271" s="78">
        <v>2348</v>
      </c>
      <c r="Z3271" s="78">
        <v>4646</v>
      </c>
      <c r="AA3271" s="78">
        <v>89.1</v>
      </c>
      <c r="AB3271" s="78">
        <v>86.71</v>
      </c>
      <c r="AC3271" s="78">
        <v>14527</v>
      </c>
      <c r="AD3271" s="104">
        <v>0.28051999999999999</v>
      </c>
      <c r="AE3271" s="78">
        <v>7739</v>
      </c>
      <c r="AF3271" s="104">
        <v>0.51441999999999999</v>
      </c>
      <c r="AG3271" s="78">
        <v>6365</v>
      </c>
      <c r="AH3271" s="104">
        <v>1.6130100000000001</v>
      </c>
      <c r="AI3271" s="78">
        <v>4255</v>
      </c>
      <c r="AJ3271" s="104">
        <v>1.07212</v>
      </c>
      <c r="AK3271" s="78">
        <v>16300</v>
      </c>
      <c r="AL3271" s="78">
        <v>15000</v>
      </c>
      <c r="AM3271" s="8">
        <v>15400</v>
      </c>
      <c r="AN3271" s="78">
        <v>418</v>
      </c>
      <c r="AO3271" s="78">
        <v>16200</v>
      </c>
      <c r="AP3271" s="78">
        <v>10000</v>
      </c>
      <c r="AQ3271" s="78">
        <v>15300</v>
      </c>
      <c r="AR3271" s="78">
        <v>701</v>
      </c>
      <c r="AS3271" s="78">
        <v>15700</v>
      </c>
      <c r="AT3271" s="78">
        <v>15000</v>
      </c>
      <c r="AU3271" s="78">
        <v>15400</v>
      </c>
      <c r="AV3271" s="78">
        <v>219</v>
      </c>
      <c r="AW3271" s="77">
        <v>15.94</v>
      </c>
      <c r="AX3271" s="144">
        <f t="shared" si="351"/>
        <v>0.31</v>
      </c>
      <c r="AY3271" s="144">
        <f t="shared" si="352"/>
        <v>0.22</v>
      </c>
      <c r="AZ3271" s="144">
        <f t="shared" si="353"/>
        <v>0.14000000000000001</v>
      </c>
      <c r="BA3271" s="54">
        <f t="shared" si="354"/>
        <v>17.455642973613827</v>
      </c>
      <c r="BB3271" s="54">
        <f t="shared" si="355"/>
        <v>14.548357026386178</v>
      </c>
    </row>
    <row r="3272" spans="1:54" x14ac:dyDescent="0.25">
      <c r="A3272" s="3">
        <v>45043</v>
      </c>
      <c r="B3272" s="77">
        <v>15411.49</v>
      </c>
      <c r="C3272" s="77">
        <v>2068.1593600000001</v>
      </c>
      <c r="D3272" s="77">
        <v>-128.31489999999999</v>
      </c>
      <c r="E3272" s="77">
        <f t="shared" si="350"/>
        <v>-234.56680000000006</v>
      </c>
      <c r="F3272" s="77">
        <v>17.057500000000001</v>
      </c>
      <c r="G3272" s="77">
        <v>-10.012700000000001</v>
      </c>
      <c r="H3272">
        <v>0</v>
      </c>
      <c r="I3272" s="78">
        <v>15427</v>
      </c>
      <c r="J3272">
        <v>202305</v>
      </c>
      <c r="K3272" s="78">
        <v>15427</v>
      </c>
      <c r="L3272" s="77">
        <f t="shared" si="356"/>
        <v>15.510000000000218</v>
      </c>
      <c r="M3272" s="78">
        <v>9253</v>
      </c>
      <c r="N3272" s="78">
        <v>285.43696999999997</v>
      </c>
      <c r="O3272" s="78">
        <v>-3290</v>
      </c>
      <c r="P3272" s="78">
        <v>-25.37189</v>
      </c>
      <c r="Q3272" s="144">
        <v>8430.5</v>
      </c>
      <c r="R3272" s="78">
        <v>-8063</v>
      </c>
      <c r="S3272" s="78">
        <v>5515</v>
      </c>
      <c r="T3272" s="78">
        <v>406</v>
      </c>
      <c r="U3272" s="78">
        <v>59370</v>
      </c>
      <c r="V3272" s="219">
        <v>-6.8384706080512041E-3</v>
      </c>
      <c r="W3272" s="78">
        <v>5435</v>
      </c>
      <c r="X3272" s="78">
        <v>7679</v>
      </c>
      <c r="Y3272" s="78">
        <v>5098</v>
      </c>
      <c r="Z3272" s="78">
        <v>5359</v>
      </c>
      <c r="AA3272" s="78">
        <v>98.87</v>
      </c>
      <c r="AB3272" s="78">
        <v>96.07</v>
      </c>
      <c r="AC3272" s="78">
        <v>15670</v>
      </c>
      <c r="AD3272" s="104">
        <v>0.34338000000000002</v>
      </c>
      <c r="AE3272" s="78">
        <v>7636</v>
      </c>
      <c r="AF3272" s="104">
        <v>0.40361999999999998</v>
      </c>
      <c r="AG3272" s="78">
        <v>13120</v>
      </c>
      <c r="AH3272" s="104">
        <v>1.9177</v>
      </c>
      <c r="AI3272" s="78">
        <v>5156</v>
      </c>
      <c r="AJ3272" s="104">
        <v>1.0311900000000001</v>
      </c>
      <c r="AK3272" s="78">
        <v>16300</v>
      </c>
      <c r="AL3272" s="78">
        <v>15000</v>
      </c>
      <c r="AM3272" s="8">
        <v>15400</v>
      </c>
      <c r="AN3272" s="78">
        <v>392</v>
      </c>
      <c r="AO3272" s="78">
        <v>16200</v>
      </c>
      <c r="AP3272" s="78">
        <v>10000</v>
      </c>
      <c r="AQ3272" s="78">
        <v>15400</v>
      </c>
      <c r="AR3272" s="78">
        <v>676</v>
      </c>
      <c r="AS3272" s="78">
        <v>15600</v>
      </c>
      <c r="AT3272" s="78">
        <v>15200</v>
      </c>
      <c r="AU3272" s="78">
        <v>15450</v>
      </c>
      <c r="AV3272" s="78">
        <v>180</v>
      </c>
      <c r="AW3272" s="77">
        <v>15.72</v>
      </c>
      <c r="AX3272" s="144">
        <f t="shared" si="351"/>
        <v>0.24</v>
      </c>
      <c r="AY3272" s="144">
        <f t="shared" si="352"/>
        <v>0.16</v>
      </c>
      <c r="AZ3272" s="144">
        <f t="shared" si="353"/>
        <v>0.09</v>
      </c>
      <c r="BA3272" s="54">
        <f t="shared" si="354"/>
        <v>17.290692870294638</v>
      </c>
      <c r="BB3272" s="54">
        <f t="shared" si="355"/>
        <v>14.573307129705366</v>
      </c>
    </row>
    <row r="3273" spans="1:54" x14ac:dyDescent="0.25">
      <c r="A3273" s="3">
        <v>45044</v>
      </c>
      <c r="B3273" s="77">
        <v>15579.18</v>
      </c>
      <c r="C3273" s="77">
        <v>2316.6586600000001</v>
      </c>
      <c r="D3273" s="77">
        <v>6.0050999999999997</v>
      </c>
      <c r="E3273" s="77">
        <f t="shared" si="350"/>
        <v>-207.85490000000001</v>
      </c>
      <c r="F3273" s="77">
        <v>21.4939</v>
      </c>
      <c r="G3273" s="77">
        <v>13.7163</v>
      </c>
      <c r="H3273">
        <v>0</v>
      </c>
      <c r="I3273" s="78">
        <v>15573</v>
      </c>
      <c r="J3273">
        <v>202305</v>
      </c>
      <c r="K3273" s="78">
        <v>15573</v>
      </c>
      <c r="L3273" s="77">
        <f t="shared" si="356"/>
        <v>-6.180000000000291</v>
      </c>
      <c r="M3273" s="78">
        <v>12753</v>
      </c>
      <c r="N3273" s="78">
        <v>397.11466999999999</v>
      </c>
      <c r="O3273" s="78">
        <v>-3238</v>
      </c>
      <c r="P3273" s="78">
        <v>-25.214739999999999</v>
      </c>
      <c r="Q3273" s="144">
        <v>11943.5</v>
      </c>
      <c r="R3273" s="78">
        <v>-7613</v>
      </c>
      <c r="S3273" s="78">
        <v>5229</v>
      </c>
      <c r="T3273" s="78">
        <v>2651</v>
      </c>
      <c r="U3273" s="78">
        <v>52716</v>
      </c>
      <c r="V3273" s="219">
        <v>-5.0288337506639351E-2</v>
      </c>
      <c r="W3273" s="78">
        <v>5318</v>
      </c>
      <c r="X3273" s="78">
        <v>7962</v>
      </c>
      <c r="Y3273" s="78">
        <v>6951</v>
      </c>
      <c r="Z3273" s="78">
        <v>6742</v>
      </c>
      <c r="AA3273" s="78">
        <v>114.06</v>
      </c>
      <c r="AB3273" s="78">
        <v>110.3</v>
      </c>
      <c r="AC3273" s="78">
        <v>17259</v>
      </c>
      <c r="AD3273" s="104">
        <v>0.42116999999999999</v>
      </c>
      <c r="AE3273" s="78">
        <v>8350</v>
      </c>
      <c r="AF3273" s="104">
        <v>0.28240999999999999</v>
      </c>
      <c r="AG3273" s="78">
        <v>19094</v>
      </c>
      <c r="AH3273" s="104">
        <v>2.2690899999999998</v>
      </c>
      <c r="AI3273" s="78">
        <v>-3742</v>
      </c>
      <c r="AJ3273" s="104">
        <v>0.91903000000000001</v>
      </c>
      <c r="AK3273" s="78">
        <v>16300</v>
      </c>
      <c r="AL3273" s="78">
        <v>15000</v>
      </c>
      <c r="AM3273" s="8">
        <v>15600</v>
      </c>
      <c r="AN3273" s="78">
        <v>354</v>
      </c>
      <c r="AO3273" s="78">
        <v>16200</v>
      </c>
      <c r="AP3273" s="78">
        <v>10000</v>
      </c>
      <c r="AQ3273" s="78">
        <v>15500</v>
      </c>
      <c r="AR3273" s="78">
        <v>644</v>
      </c>
      <c r="AS3273" s="78">
        <v>15700</v>
      </c>
      <c r="AT3273" s="78">
        <v>15200</v>
      </c>
      <c r="AU3273" s="78">
        <v>15550</v>
      </c>
      <c r="AV3273" s="78">
        <v>145</v>
      </c>
      <c r="AW3273" s="77">
        <v>15.23</v>
      </c>
      <c r="AX3273" s="144">
        <f t="shared" si="351"/>
        <v>0.13</v>
      </c>
      <c r="AY3273" s="144">
        <f t="shared" si="352"/>
        <v>0.08</v>
      </c>
      <c r="AZ3273" s="144">
        <f t="shared" si="353"/>
        <v>0.04</v>
      </c>
      <c r="BA3273" s="54">
        <f t="shared" si="354"/>
        <v>17.113560782864884</v>
      </c>
      <c r="BB3273" s="54">
        <f t="shared" si="355"/>
        <v>14.563439217135125</v>
      </c>
    </row>
    <row r="3274" spans="1:54" x14ac:dyDescent="0.25">
      <c r="A3274" s="3">
        <v>45048</v>
      </c>
      <c r="B3274" s="77">
        <v>15636.48</v>
      </c>
      <c r="C3274" s="77">
        <v>2297.0330300000001</v>
      </c>
      <c r="D3274" s="77">
        <v>35.443800000000003</v>
      </c>
      <c r="E3274" s="77">
        <f t="shared" si="350"/>
        <v>-270.7543</v>
      </c>
      <c r="F3274" s="77">
        <v>10.276</v>
      </c>
      <c r="G3274" s="77">
        <v>23.105100000000004</v>
      </c>
      <c r="H3274">
        <v>0</v>
      </c>
      <c r="I3274" s="78">
        <v>15636</v>
      </c>
      <c r="J3274">
        <v>202305</v>
      </c>
      <c r="K3274" s="78">
        <v>15636</v>
      </c>
      <c r="L3274" s="77">
        <f t="shared" si="356"/>
        <v>-0.47999999999956344</v>
      </c>
      <c r="M3274" s="78">
        <v>14101</v>
      </c>
      <c r="N3274" s="78">
        <v>441.03098</v>
      </c>
      <c r="O3274" s="78">
        <v>-998</v>
      </c>
      <c r="P3274" s="78">
        <v>-7.8063500000000001</v>
      </c>
      <c r="Q3274" s="144">
        <v>13851.5</v>
      </c>
      <c r="R3274" s="78">
        <v>-7537</v>
      </c>
      <c r="S3274" s="78">
        <v>4792</v>
      </c>
      <c r="T3274" s="78">
        <v>5671</v>
      </c>
      <c r="U3274" s="78">
        <v>54219</v>
      </c>
      <c r="V3274" s="219">
        <v>-0.10459433040078202</v>
      </c>
      <c r="W3274" s="78">
        <v>5346</v>
      </c>
      <c r="X3274" s="78">
        <v>8386</v>
      </c>
      <c r="Y3274" s="78">
        <v>8361</v>
      </c>
      <c r="Z3274" s="78">
        <v>7759</v>
      </c>
      <c r="AA3274" s="78">
        <v>128.88999999999999</v>
      </c>
      <c r="AB3274" s="78">
        <v>120.49</v>
      </c>
      <c r="AC3274" s="78">
        <v>19790</v>
      </c>
      <c r="AD3274" s="104">
        <v>0.48143000000000002</v>
      </c>
      <c r="AE3274" s="78">
        <v>11123</v>
      </c>
      <c r="AF3274" s="104">
        <v>0.30647000000000002</v>
      </c>
      <c r="AG3274" s="78">
        <v>19134</v>
      </c>
      <c r="AH3274" s="104">
        <v>2.1642000000000001</v>
      </c>
      <c r="AI3274" s="78">
        <v>-11141</v>
      </c>
      <c r="AJ3274" s="104">
        <v>0.83852000000000004</v>
      </c>
      <c r="AK3274" s="78">
        <v>16300</v>
      </c>
      <c r="AL3274" s="78">
        <v>15000</v>
      </c>
      <c r="AM3274" s="8">
        <v>15600</v>
      </c>
      <c r="AN3274" s="78">
        <v>334</v>
      </c>
      <c r="AO3274" s="78">
        <v>16200</v>
      </c>
      <c r="AP3274" s="78">
        <v>10000</v>
      </c>
      <c r="AQ3274" s="78">
        <v>15500</v>
      </c>
      <c r="AR3274" s="78">
        <v>638</v>
      </c>
      <c r="AS3274" s="78">
        <v>15700</v>
      </c>
      <c r="AT3274" s="78">
        <v>15400</v>
      </c>
      <c r="AU3274" s="78">
        <v>15650</v>
      </c>
      <c r="AV3274" s="78">
        <v>83</v>
      </c>
      <c r="AW3274" s="77">
        <v>14.95</v>
      </c>
      <c r="AX3274" s="144">
        <f t="shared" si="351"/>
        <v>0.03</v>
      </c>
      <c r="AY3274" s="144">
        <f t="shared" si="352"/>
        <v>0.02</v>
      </c>
      <c r="AZ3274" s="144">
        <f t="shared" si="353"/>
        <v>0.01</v>
      </c>
      <c r="BA3274" s="54">
        <f t="shared" si="354"/>
        <v>17.029409531752144</v>
      </c>
      <c r="BB3274" s="54">
        <f t="shared" si="355"/>
        <v>14.478590468247866</v>
      </c>
    </row>
    <row r="3275" spans="1:54" x14ac:dyDescent="0.25">
      <c r="A3275" s="3">
        <v>45049</v>
      </c>
      <c r="B3275" s="77">
        <v>15553.41</v>
      </c>
      <c r="C3275" s="77">
        <v>2045.9802199999999</v>
      </c>
      <c r="D3275" s="77">
        <v>-91.099699999999999</v>
      </c>
      <c r="E3275" s="77">
        <f t="shared" si="350"/>
        <v>-467.34909999999996</v>
      </c>
      <c r="F3275" s="77">
        <v>6.3563999999999998</v>
      </c>
      <c r="G3275" s="77">
        <v>-28.412500000000001</v>
      </c>
      <c r="H3275" t="s">
        <v>2135</v>
      </c>
      <c r="I3275" s="78">
        <v>15552</v>
      </c>
      <c r="J3275">
        <v>202305</v>
      </c>
      <c r="K3275" s="78">
        <v>15552</v>
      </c>
      <c r="L3275" s="77">
        <f t="shared" si="356"/>
        <v>-1.4099999999998545</v>
      </c>
      <c r="M3275" s="78">
        <v>13690</v>
      </c>
      <c r="N3275" s="78">
        <v>425.79962</v>
      </c>
      <c r="O3275" s="78">
        <v>-6685</v>
      </c>
      <c r="P3275" s="78">
        <v>-51.96519</v>
      </c>
      <c r="Q3275" s="144">
        <v>12018.75</v>
      </c>
      <c r="R3275" s="78">
        <v>-7720</v>
      </c>
      <c r="S3275" s="78">
        <v>5015</v>
      </c>
      <c r="T3275" s="78">
        <v>1572</v>
      </c>
      <c r="U3275" s="78">
        <v>53756</v>
      </c>
      <c r="V3275" s="219">
        <v>-2.9243247265421535E-2</v>
      </c>
      <c r="W3275" s="78">
        <v>6614</v>
      </c>
      <c r="X3275" s="78">
        <v>9114</v>
      </c>
      <c r="Y3275" s="78">
        <v>8892</v>
      </c>
      <c r="Z3275" s="78">
        <v>8152</v>
      </c>
      <c r="AA3275" s="78">
        <v>96.41</v>
      </c>
      <c r="AB3275" s="78">
        <v>99.56</v>
      </c>
      <c r="AC3275" s="78">
        <v>18647</v>
      </c>
      <c r="AD3275" s="104">
        <v>0.46134999999999998</v>
      </c>
      <c r="AE3275" s="78">
        <v>8153</v>
      </c>
      <c r="AF3275" s="104">
        <v>0.31395000000000001</v>
      </c>
      <c r="AG3275" s="78">
        <v>12228</v>
      </c>
      <c r="AH3275" s="104">
        <v>1.8285</v>
      </c>
      <c r="AI3275" s="78">
        <v>6909</v>
      </c>
      <c r="AJ3275" s="104">
        <v>1.0161</v>
      </c>
      <c r="AK3275" s="78">
        <v>16000</v>
      </c>
      <c r="AL3275" s="78">
        <v>15000</v>
      </c>
      <c r="AM3275" s="8">
        <v>15550</v>
      </c>
      <c r="AN3275" s="78">
        <v>335</v>
      </c>
      <c r="AO3275" s="78">
        <v>16200</v>
      </c>
      <c r="AP3275" s="78">
        <v>10000</v>
      </c>
      <c r="AQ3275" s="78">
        <v>15400</v>
      </c>
      <c r="AR3275" s="78">
        <v>644</v>
      </c>
      <c r="AS3275" s="78">
        <v>15900</v>
      </c>
      <c r="AT3275" s="78">
        <v>15200</v>
      </c>
      <c r="AU3275" s="78">
        <v>15550</v>
      </c>
      <c r="AV3275" s="78">
        <v>238</v>
      </c>
      <c r="AW3275" s="77">
        <v>16.010000000000002</v>
      </c>
      <c r="AX3275" s="144">
        <f t="shared" si="351"/>
        <v>0.44</v>
      </c>
      <c r="AY3275" s="144">
        <f t="shared" si="352"/>
        <v>0.3</v>
      </c>
      <c r="AZ3275" s="144">
        <f t="shared" si="353"/>
        <v>0.18</v>
      </c>
      <c r="BA3275" s="54">
        <f t="shared" si="354"/>
        <v>16.971534717460337</v>
      </c>
      <c r="BB3275" s="54">
        <f t="shared" si="355"/>
        <v>14.492465282539664</v>
      </c>
    </row>
    <row r="3276" spans="1:54" x14ac:dyDescent="0.25">
      <c r="A3276" s="3">
        <v>45050</v>
      </c>
      <c r="B3276" s="77">
        <v>15609.03</v>
      </c>
      <c r="C3276" s="77">
        <v>2038.9111499999999</v>
      </c>
      <c r="D3276" s="77">
        <v>-32.374200000000002</v>
      </c>
      <c r="E3276" s="77">
        <f t="shared" si="350"/>
        <v>-618.96870000000001</v>
      </c>
      <c r="F3276" s="77">
        <v>18.395199999999999</v>
      </c>
      <c r="G3276" s="77">
        <v>0.91150000000000009</v>
      </c>
      <c r="H3276">
        <v>0</v>
      </c>
      <c r="I3276" s="78">
        <v>15609</v>
      </c>
      <c r="J3276">
        <v>202305</v>
      </c>
      <c r="K3276" s="78">
        <v>15609</v>
      </c>
      <c r="L3276" s="77">
        <f t="shared" si="356"/>
        <v>-3.0000000000654836E-2</v>
      </c>
      <c r="M3276" s="78">
        <v>18413</v>
      </c>
      <c r="N3276" s="78">
        <v>574.78121999999996</v>
      </c>
      <c r="O3276" s="78">
        <v>-2058</v>
      </c>
      <c r="P3276" s="78">
        <v>-16.049720000000001</v>
      </c>
      <c r="Q3276" s="144">
        <v>17898.5</v>
      </c>
      <c r="R3276" s="78">
        <v>-7622</v>
      </c>
      <c r="S3276" s="78">
        <v>4912</v>
      </c>
      <c r="T3276" s="78">
        <v>6894</v>
      </c>
      <c r="U3276" s="78">
        <v>55731</v>
      </c>
      <c r="V3276" s="219">
        <v>-0.1237013511331216</v>
      </c>
      <c r="W3276" s="78">
        <v>5797</v>
      </c>
      <c r="X3276" s="78">
        <v>5488</v>
      </c>
      <c r="Y3276" s="78">
        <v>8850</v>
      </c>
      <c r="Z3276" s="78">
        <v>11897</v>
      </c>
      <c r="AA3276" s="78">
        <v>116.68</v>
      </c>
      <c r="AB3276" s="78">
        <v>110.16</v>
      </c>
      <c r="AC3276" s="78">
        <v>19141</v>
      </c>
      <c r="AD3276" s="104">
        <v>0.50024000000000002</v>
      </c>
      <c r="AE3276" s="78">
        <v>9718</v>
      </c>
      <c r="AF3276" s="104">
        <v>0.29237999999999997</v>
      </c>
      <c r="AG3276" s="78">
        <v>12964</v>
      </c>
      <c r="AH3276" s="104">
        <v>2.1599400000000002</v>
      </c>
      <c r="AI3276" s="78">
        <v>10819</v>
      </c>
      <c r="AJ3276" s="104">
        <v>0.99965000000000004</v>
      </c>
      <c r="AK3276" s="78">
        <v>16000</v>
      </c>
      <c r="AL3276" s="78">
        <v>15000</v>
      </c>
      <c r="AM3276" s="8">
        <v>15600</v>
      </c>
      <c r="AN3276" s="78">
        <v>313</v>
      </c>
      <c r="AO3276" s="78">
        <v>16200</v>
      </c>
      <c r="AP3276" s="78">
        <v>10000</v>
      </c>
      <c r="AQ3276" s="78">
        <v>15500</v>
      </c>
      <c r="AR3276" s="78">
        <v>625</v>
      </c>
      <c r="AS3276" s="78">
        <v>15800</v>
      </c>
      <c r="AT3276" s="78">
        <v>15200</v>
      </c>
      <c r="AU3276" s="78">
        <v>15600</v>
      </c>
      <c r="AV3276" s="78">
        <v>200</v>
      </c>
      <c r="AW3276" s="77">
        <v>15.21</v>
      </c>
      <c r="AX3276" s="144">
        <f t="shared" si="351"/>
        <v>0.17</v>
      </c>
      <c r="AY3276" s="144">
        <f t="shared" si="352"/>
        <v>0.1</v>
      </c>
      <c r="AZ3276" s="144">
        <f t="shared" si="353"/>
        <v>0.05</v>
      </c>
      <c r="BA3276" s="54">
        <f t="shared" si="354"/>
        <v>16.762864505488739</v>
      </c>
      <c r="BB3276" s="54">
        <f t="shared" si="355"/>
        <v>14.527135494511262</v>
      </c>
    </row>
    <row r="3277" spans="1:54" x14ac:dyDescent="0.25">
      <c r="A3277" s="3">
        <v>45051</v>
      </c>
      <c r="B3277" s="77">
        <v>15626.07</v>
      </c>
      <c r="C3277" s="77">
        <v>1834.84041</v>
      </c>
      <c r="D3277" s="77">
        <v>-5.2347000000000001</v>
      </c>
      <c r="E3277" s="77">
        <f t="shared" si="350"/>
        <v>-560.99419999999998</v>
      </c>
      <c r="F3277" s="77">
        <v>5.1188000000000002</v>
      </c>
      <c r="G3277" s="77">
        <v>-6.9352999999999998</v>
      </c>
      <c r="H3277">
        <v>0</v>
      </c>
      <c r="I3277" s="78">
        <v>15643</v>
      </c>
      <c r="J3277">
        <v>202305</v>
      </c>
      <c r="K3277" s="78">
        <v>15643</v>
      </c>
      <c r="L3277" s="77">
        <f t="shared" si="356"/>
        <v>16.930000000000291</v>
      </c>
      <c r="M3277" s="78">
        <v>17756</v>
      </c>
      <c r="N3277" s="78">
        <v>555.47119999999995</v>
      </c>
      <c r="O3277" s="78">
        <v>-5007</v>
      </c>
      <c r="P3277" s="78">
        <v>-39.151780000000002</v>
      </c>
      <c r="Q3277" s="144">
        <v>16504.25</v>
      </c>
      <c r="R3277" s="78">
        <v>-7205</v>
      </c>
      <c r="S3277" s="78">
        <v>4613</v>
      </c>
      <c r="T3277" s="78">
        <v>3939</v>
      </c>
      <c r="U3277" s="78">
        <v>54603</v>
      </c>
      <c r="V3277" s="219">
        <v>-7.2138893467391899E-2</v>
      </c>
      <c r="W3277" s="78">
        <v>6292</v>
      </c>
      <c r="X3277" s="78">
        <v>5721</v>
      </c>
      <c r="Y3277" s="78">
        <v>9429</v>
      </c>
      <c r="Z3277" s="78">
        <v>10492</v>
      </c>
      <c r="AA3277" s="78">
        <v>108.17</v>
      </c>
      <c r="AB3277" s="78">
        <v>112.64</v>
      </c>
      <c r="AC3277" s="78">
        <v>20416</v>
      </c>
      <c r="AD3277" s="104">
        <v>0.51780999999999999</v>
      </c>
      <c r="AE3277" s="78">
        <v>11753</v>
      </c>
      <c r="AF3277" s="104">
        <v>0.23125000000000001</v>
      </c>
      <c r="AG3277" s="78">
        <v>18750</v>
      </c>
      <c r="AH3277" s="104">
        <v>2.21739</v>
      </c>
      <c r="AI3277" s="78">
        <v>10471</v>
      </c>
      <c r="AJ3277" s="104">
        <v>1.0694900000000001</v>
      </c>
      <c r="AK3277" s="78">
        <v>16000</v>
      </c>
      <c r="AL3277" s="78">
        <v>15000</v>
      </c>
      <c r="AM3277" s="8">
        <v>15650</v>
      </c>
      <c r="AN3277" s="78">
        <v>279</v>
      </c>
      <c r="AO3277" s="78">
        <v>16100</v>
      </c>
      <c r="AP3277" s="78">
        <v>10000</v>
      </c>
      <c r="AQ3277" s="78">
        <v>15500</v>
      </c>
      <c r="AR3277" s="78">
        <v>605</v>
      </c>
      <c r="AS3277" s="78">
        <v>15800</v>
      </c>
      <c r="AT3277" s="78">
        <v>15400</v>
      </c>
      <c r="AU3277" s="78">
        <v>15650</v>
      </c>
      <c r="AV3277" s="78">
        <v>155</v>
      </c>
      <c r="AW3277" s="77">
        <v>15.04</v>
      </c>
      <c r="AX3277" s="144">
        <f t="shared" si="351"/>
        <v>0.06</v>
      </c>
      <c r="AY3277" s="144">
        <f t="shared" si="352"/>
        <v>0.04</v>
      </c>
      <c r="AZ3277" s="144">
        <f t="shared" si="353"/>
        <v>0.02</v>
      </c>
      <c r="BA3277" s="54">
        <f t="shared" si="354"/>
        <v>16.517275065651742</v>
      </c>
      <c r="BB3277" s="54">
        <f t="shared" si="355"/>
        <v>14.58272493434826</v>
      </c>
    </row>
    <row r="3278" spans="1:54" x14ac:dyDescent="0.25">
      <c r="A3278" s="3">
        <v>45054</v>
      </c>
      <c r="B3278" s="77">
        <v>15699.57</v>
      </c>
      <c r="C3278" s="77">
        <v>2172.39966</v>
      </c>
      <c r="D3278" s="77">
        <v>58.907200000000003</v>
      </c>
      <c r="E3278" s="77">
        <f t="shared" si="350"/>
        <v>-514.64929999999993</v>
      </c>
      <c r="F3278" s="77">
        <v>13.3451</v>
      </c>
      <c r="G3278" s="77">
        <v>10.3147</v>
      </c>
      <c r="H3278">
        <v>0</v>
      </c>
      <c r="I3278" s="78">
        <v>15723</v>
      </c>
      <c r="J3278">
        <v>202305</v>
      </c>
      <c r="K3278" s="78">
        <v>15723</v>
      </c>
      <c r="L3278" s="77">
        <f t="shared" si="356"/>
        <v>23.430000000000291</v>
      </c>
      <c r="M3278" s="78">
        <v>15808</v>
      </c>
      <c r="N3278" s="78">
        <v>497.08823000000001</v>
      </c>
      <c r="O3278" s="78">
        <v>-4269</v>
      </c>
      <c r="P3278" s="78">
        <v>-33.552039999999998</v>
      </c>
      <c r="Q3278" s="144">
        <v>14740.75</v>
      </c>
      <c r="R3278" s="78">
        <v>-7010</v>
      </c>
      <c r="S3278" s="78">
        <v>4683</v>
      </c>
      <c r="T3278" s="78">
        <v>5516</v>
      </c>
      <c r="U3278" s="78">
        <v>54476</v>
      </c>
      <c r="V3278" s="219">
        <v>-0.10125559879579998</v>
      </c>
      <c r="W3278" s="78">
        <v>4595</v>
      </c>
      <c r="X3278" s="78">
        <v>3340</v>
      </c>
      <c r="Y3278" s="78">
        <v>8243</v>
      </c>
      <c r="Z3278" s="78">
        <v>8725</v>
      </c>
      <c r="AA3278" s="78">
        <v>126.06</v>
      </c>
      <c r="AB3278" s="78">
        <v>115.28</v>
      </c>
      <c r="AC3278" s="78">
        <v>22366</v>
      </c>
      <c r="AD3278" s="104">
        <v>0.56813000000000002</v>
      </c>
      <c r="AE3278" s="78">
        <v>15050</v>
      </c>
      <c r="AF3278" s="104">
        <v>0.24762999999999999</v>
      </c>
      <c r="AG3278" s="78">
        <v>15788</v>
      </c>
      <c r="AH3278" s="104">
        <v>2.1290800000000001</v>
      </c>
      <c r="AI3278" s="78">
        <v>3707</v>
      </c>
      <c r="AJ3278" s="104">
        <v>1.1005400000000001</v>
      </c>
      <c r="AK3278" s="78">
        <v>16000</v>
      </c>
      <c r="AL3278" s="78">
        <v>15000</v>
      </c>
      <c r="AM3278" s="8">
        <v>15700</v>
      </c>
      <c r="AN3278" s="78">
        <v>237</v>
      </c>
      <c r="AO3278" s="78">
        <v>16100</v>
      </c>
      <c r="AP3278" s="78">
        <v>10000</v>
      </c>
      <c r="AQ3278" s="78">
        <v>15600</v>
      </c>
      <c r="AR3278" s="78">
        <v>561</v>
      </c>
      <c r="AS3278" s="78">
        <v>15800</v>
      </c>
      <c r="AT3278" s="78">
        <v>15500</v>
      </c>
      <c r="AU3278" s="78">
        <v>15700</v>
      </c>
      <c r="AV3278" s="78">
        <v>111</v>
      </c>
      <c r="AW3278" s="77">
        <v>14.02</v>
      </c>
      <c r="AX3278" s="144">
        <f t="shared" si="351"/>
        <v>0</v>
      </c>
      <c r="AY3278" s="144">
        <f t="shared" si="352"/>
        <v>0</v>
      </c>
      <c r="AZ3278" s="144">
        <f t="shared" si="353"/>
        <v>0</v>
      </c>
      <c r="BA3278" s="54">
        <f t="shared" si="354"/>
        <v>16.582174468757128</v>
      </c>
      <c r="BB3278" s="54">
        <f t="shared" si="355"/>
        <v>14.30282553124287</v>
      </c>
    </row>
    <row r="3279" spans="1:54" x14ac:dyDescent="0.25">
      <c r="A3279" s="3">
        <v>45055</v>
      </c>
      <c r="B3279" s="77">
        <v>15727.7</v>
      </c>
      <c r="C3279" s="77">
        <v>2139.8303599999999</v>
      </c>
      <c r="D3279" s="77">
        <v>49.208500000000001</v>
      </c>
      <c r="E3279" s="77">
        <f t="shared" si="350"/>
        <v>-472.16069999999996</v>
      </c>
      <c r="F3279" s="77">
        <v>5.5389999999999997</v>
      </c>
      <c r="G3279" s="77">
        <v>4.3961000000000006</v>
      </c>
      <c r="H3279">
        <v>0</v>
      </c>
      <c r="I3279" s="78">
        <v>15739</v>
      </c>
      <c r="J3279">
        <v>202305</v>
      </c>
      <c r="K3279" s="78">
        <v>15739</v>
      </c>
      <c r="L3279" s="77">
        <f t="shared" si="356"/>
        <v>11.299999999999272</v>
      </c>
      <c r="M3279" s="78">
        <v>16934</v>
      </c>
      <c r="N3279" s="78">
        <v>532.96167000000003</v>
      </c>
      <c r="O3279" s="78">
        <v>-2280</v>
      </c>
      <c r="P3279" s="78">
        <v>-17.940290000000001</v>
      </c>
      <c r="Q3279" s="144">
        <v>16364</v>
      </c>
      <c r="R3279" s="78">
        <v>-6750</v>
      </c>
      <c r="S3279" s="78">
        <v>4357</v>
      </c>
      <c r="T3279" s="78">
        <v>7188</v>
      </c>
      <c r="U3279" s="78">
        <v>54815</v>
      </c>
      <c r="V3279" s="219">
        <v>-0.13113198941895465</v>
      </c>
      <c r="W3279" s="78">
        <v>4413</v>
      </c>
      <c r="X3279" s="78">
        <v>2660</v>
      </c>
      <c r="Y3279" s="78">
        <v>8319</v>
      </c>
      <c r="Z3279" s="78">
        <v>8061</v>
      </c>
      <c r="AA3279" s="78">
        <v>99.04</v>
      </c>
      <c r="AB3279" s="78">
        <v>115.48</v>
      </c>
      <c r="AC3279" s="78">
        <v>25525</v>
      </c>
      <c r="AD3279" s="104">
        <v>0.62624000000000002</v>
      </c>
      <c r="AE3279" s="78">
        <v>16580</v>
      </c>
      <c r="AF3279" s="104">
        <v>0.18604000000000001</v>
      </c>
      <c r="AG3279" s="78">
        <v>16640</v>
      </c>
      <c r="AH3279" s="104">
        <v>2.2378200000000001</v>
      </c>
      <c r="AI3279" s="78">
        <v>-4909</v>
      </c>
      <c r="AJ3279" s="104">
        <v>0.98580999999999996</v>
      </c>
      <c r="AK3279" s="78">
        <v>16000</v>
      </c>
      <c r="AL3279" s="78">
        <v>15000</v>
      </c>
      <c r="AM3279" s="8">
        <v>15750</v>
      </c>
      <c r="AN3279" s="78">
        <v>209</v>
      </c>
      <c r="AO3279" s="78">
        <v>16100</v>
      </c>
      <c r="AP3279" s="78">
        <v>10000</v>
      </c>
      <c r="AQ3279" s="78">
        <v>15600</v>
      </c>
      <c r="AR3279" s="78">
        <v>532</v>
      </c>
      <c r="AS3279" s="78">
        <v>15800</v>
      </c>
      <c r="AT3279" s="78">
        <v>15600</v>
      </c>
      <c r="AU3279" s="78">
        <v>15750</v>
      </c>
      <c r="AV3279" s="78">
        <v>73</v>
      </c>
      <c r="AW3279" s="77">
        <v>13.5</v>
      </c>
      <c r="AX3279" s="144">
        <f t="shared" si="351"/>
        <v>0</v>
      </c>
      <c r="AY3279" s="144">
        <f t="shared" si="352"/>
        <v>0</v>
      </c>
      <c r="AZ3279" s="144">
        <f t="shared" si="353"/>
        <v>0</v>
      </c>
      <c r="BA3279" s="54">
        <f t="shared" si="354"/>
        <v>16.672840908584284</v>
      </c>
      <c r="BB3279" s="54">
        <f t="shared" si="355"/>
        <v>13.936159091415714</v>
      </c>
    </row>
    <row r="3280" spans="1:54" x14ac:dyDescent="0.25">
      <c r="A3280" s="3">
        <v>45056</v>
      </c>
      <c r="B3280" s="77">
        <v>15641.76</v>
      </c>
      <c r="C3280" s="77">
        <v>1994.1402399999999</v>
      </c>
      <c r="D3280" s="77">
        <v>-58.164999999999999</v>
      </c>
      <c r="E3280" s="77">
        <f t="shared" si="350"/>
        <v>-612.64170000000001</v>
      </c>
      <c r="F3280" s="77">
        <v>12.2524</v>
      </c>
      <c r="G3280" s="77">
        <v>-28.602499999999999</v>
      </c>
      <c r="H3280" t="s">
        <v>2136</v>
      </c>
      <c r="I3280" s="78">
        <v>15609</v>
      </c>
      <c r="J3280">
        <v>202305</v>
      </c>
      <c r="K3280" s="78">
        <v>15609</v>
      </c>
      <c r="L3280" s="77">
        <f t="shared" si="356"/>
        <v>-32.760000000000218</v>
      </c>
      <c r="M3280" s="78">
        <v>6310</v>
      </c>
      <c r="N3280" s="78">
        <v>197.08136999999999</v>
      </c>
      <c r="O3280" s="78">
        <v>-10116</v>
      </c>
      <c r="P3280" s="78">
        <v>-78.924599999999998</v>
      </c>
      <c r="Q3280" s="144">
        <v>3781</v>
      </c>
      <c r="R3280" s="78">
        <v>-6888</v>
      </c>
      <c r="S3280" s="78">
        <v>6651</v>
      </c>
      <c r="T3280" s="78">
        <v>-3468</v>
      </c>
      <c r="U3280" s="78">
        <v>61160</v>
      </c>
      <c r="V3280" s="219">
        <v>5.6703727926749513E-2</v>
      </c>
      <c r="W3280" s="78">
        <v>1206</v>
      </c>
      <c r="X3280" s="78">
        <v>-321</v>
      </c>
      <c r="Y3280" s="78">
        <v>4317</v>
      </c>
      <c r="Z3280" s="78">
        <v>4236</v>
      </c>
      <c r="AA3280" s="78">
        <v>80.430000000000007</v>
      </c>
      <c r="AB3280" s="78">
        <v>96.56</v>
      </c>
      <c r="AC3280" s="78">
        <v>28066</v>
      </c>
      <c r="AD3280" s="104">
        <v>0.48318</v>
      </c>
      <c r="AE3280" s="78">
        <v>11687</v>
      </c>
      <c r="AF3280" s="104">
        <v>0.10591</v>
      </c>
      <c r="AG3280" s="78">
        <v>1630</v>
      </c>
      <c r="AH3280" s="104">
        <v>1.81694</v>
      </c>
      <c r="AI3280" s="78">
        <v>14162</v>
      </c>
      <c r="AJ3280" s="104">
        <v>1.55217</v>
      </c>
      <c r="AK3280" s="78">
        <v>16000</v>
      </c>
      <c r="AL3280" s="78">
        <v>15000</v>
      </c>
      <c r="AM3280" s="8">
        <v>15600</v>
      </c>
      <c r="AN3280" s="78">
        <v>206</v>
      </c>
      <c r="AO3280" s="78">
        <v>16200</v>
      </c>
      <c r="AP3280" s="78">
        <v>10000</v>
      </c>
      <c r="AQ3280" s="78">
        <v>15500</v>
      </c>
      <c r="AR3280" s="78">
        <v>528</v>
      </c>
      <c r="AS3280" s="78">
        <v>16000</v>
      </c>
      <c r="AT3280" s="78">
        <v>15000</v>
      </c>
      <c r="AU3280" s="78">
        <v>15600</v>
      </c>
      <c r="AV3280" s="78">
        <v>206</v>
      </c>
      <c r="AW3280" s="77">
        <v>13.62</v>
      </c>
      <c r="AX3280" s="144">
        <f t="shared" si="351"/>
        <v>0.03</v>
      </c>
      <c r="AY3280" s="144">
        <f t="shared" si="352"/>
        <v>0.02</v>
      </c>
      <c r="AZ3280" s="144">
        <f t="shared" si="353"/>
        <v>0.01</v>
      </c>
      <c r="BA3280" s="54">
        <f t="shared" si="354"/>
        <v>16.633669696966564</v>
      </c>
      <c r="BB3280" s="54">
        <f t="shared" si="355"/>
        <v>13.70033030303343</v>
      </c>
    </row>
    <row r="3281" spans="1:54" x14ac:dyDescent="0.25">
      <c r="A3281" s="3">
        <v>45057</v>
      </c>
      <c r="B3281" s="77">
        <v>15514.64</v>
      </c>
      <c r="C3281" s="77">
        <v>2029.3956000000001</v>
      </c>
      <c r="D3281" s="77">
        <v>-70.490200000000002</v>
      </c>
      <c r="E3281" s="77">
        <f t="shared" si="350"/>
        <v>-736.98109999999997</v>
      </c>
      <c r="F3281" s="77">
        <v>7.5650000000000004</v>
      </c>
      <c r="G3281" s="77">
        <v>-18.525300000000001</v>
      </c>
      <c r="H3281">
        <v>0</v>
      </c>
      <c r="I3281" s="78">
        <v>15518</v>
      </c>
      <c r="J3281">
        <v>202305</v>
      </c>
      <c r="K3281" s="78">
        <v>15518</v>
      </c>
      <c r="L3281" s="77">
        <f t="shared" si="356"/>
        <v>3.3600000000005821</v>
      </c>
      <c r="M3281" s="78">
        <v>6187</v>
      </c>
      <c r="N3281" s="78">
        <v>192.13765000000001</v>
      </c>
      <c r="O3281" s="78">
        <v>-6807</v>
      </c>
      <c r="P3281" s="78">
        <v>-52.789020000000001</v>
      </c>
      <c r="Q3281" s="144">
        <v>4485.25</v>
      </c>
      <c r="R3281" s="78">
        <v>-6969</v>
      </c>
      <c r="S3281" s="78">
        <v>4870</v>
      </c>
      <c r="T3281" s="78">
        <v>-242</v>
      </c>
      <c r="U3281" s="78">
        <v>63638</v>
      </c>
      <c r="V3281" s="219">
        <v>3.8027593576165186E-3</v>
      </c>
      <c r="W3281" s="78">
        <v>741</v>
      </c>
      <c r="X3281" s="78">
        <v>-3329</v>
      </c>
      <c r="Y3281" s="78">
        <v>3628</v>
      </c>
      <c r="Z3281" s="78">
        <v>2076</v>
      </c>
      <c r="AA3281" s="78">
        <v>95.76</v>
      </c>
      <c r="AB3281" s="78">
        <v>99.65</v>
      </c>
      <c r="AC3281" s="78">
        <v>28849</v>
      </c>
      <c r="AD3281" s="104">
        <v>0.31104999999999999</v>
      </c>
      <c r="AE3281" s="78">
        <v>11854</v>
      </c>
      <c r="AF3281" s="104">
        <v>7.9469999999999999E-2</v>
      </c>
      <c r="AG3281" s="78">
        <v>9564</v>
      </c>
      <c r="AH3281" s="104">
        <v>1.8783799999999999</v>
      </c>
      <c r="AI3281" s="78">
        <v>4145</v>
      </c>
      <c r="AJ3281" s="104">
        <v>1.4131499999999999</v>
      </c>
      <c r="AK3281" s="78">
        <v>15800</v>
      </c>
      <c r="AL3281" s="78">
        <v>15000</v>
      </c>
      <c r="AM3281" s="8">
        <v>15500</v>
      </c>
      <c r="AN3281" s="78">
        <v>174</v>
      </c>
      <c r="AO3281" s="78">
        <v>16200</v>
      </c>
      <c r="AP3281" s="78">
        <v>10000</v>
      </c>
      <c r="AQ3281" s="78">
        <v>15400</v>
      </c>
      <c r="AR3281" s="78">
        <v>518</v>
      </c>
      <c r="AS3281" s="78">
        <v>15800</v>
      </c>
      <c r="AT3281" s="78">
        <v>15000</v>
      </c>
      <c r="AU3281" s="78">
        <v>15500</v>
      </c>
      <c r="AV3281" s="78">
        <v>174</v>
      </c>
      <c r="AW3281" s="77">
        <v>13.39</v>
      </c>
      <c r="AX3281" s="144">
        <f t="shared" si="351"/>
        <v>0</v>
      </c>
      <c r="AY3281" s="144">
        <f t="shared" si="352"/>
        <v>0</v>
      </c>
      <c r="AZ3281" s="144">
        <f t="shared" si="353"/>
        <v>0</v>
      </c>
      <c r="BA3281" s="54">
        <f t="shared" si="354"/>
        <v>16.691956028877055</v>
      </c>
      <c r="BB3281" s="54">
        <f t="shared" si="355"/>
        <v>13.409043971122937</v>
      </c>
    </row>
    <row r="3282" spans="1:54" x14ac:dyDescent="0.25">
      <c r="A3282" s="3">
        <v>45058</v>
      </c>
      <c r="B3282" s="77">
        <v>15502.36</v>
      </c>
      <c r="C3282" s="77">
        <v>2230.0345699999998</v>
      </c>
      <c r="D3282" s="77">
        <v>-56.861999999999995</v>
      </c>
      <c r="E3282" s="77">
        <f t="shared" si="350"/>
        <v>-705.91519999999991</v>
      </c>
      <c r="F3282" s="77">
        <v>10.888599999999999</v>
      </c>
      <c r="G3282" s="77">
        <v>6.3728999999999996</v>
      </c>
      <c r="H3282">
        <v>0</v>
      </c>
      <c r="I3282" s="78">
        <v>15508</v>
      </c>
      <c r="J3282">
        <v>202305</v>
      </c>
      <c r="K3282" s="78">
        <v>15508</v>
      </c>
      <c r="L3282" s="77">
        <f t="shared" si="356"/>
        <v>5.6399999999994179</v>
      </c>
      <c r="M3282" s="78">
        <v>6685</v>
      </c>
      <c r="N3282" s="78">
        <v>207.03751</v>
      </c>
      <c r="O3282" s="78">
        <v>-3771</v>
      </c>
      <c r="P3282" s="78">
        <v>-29.197500000000002</v>
      </c>
      <c r="Q3282" s="144">
        <v>5742.25</v>
      </c>
      <c r="R3282" s="78">
        <v>-6955</v>
      </c>
      <c r="S3282" s="78">
        <v>4925</v>
      </c>
      <c r="T3282" s="78">
        <v>2107</v>
      </c>
      <c r="U3282" s="78">
        <v>60803</v>
      </c>
      <c r="V3282" s="219">
        <v>-3.4652895416344587E-2</v>
      </c>
      <c r="W3282" s="78">
        <v>-555</v>
      </c>
      <c r="X3282" s="78">
        <v>-1915</v>
      </c>
      <c r="Y3282" s="78">
        <v>2049</v>
      </c>
      <c r="Z3282" s="78">
        <v>993</v>
      </c>
      <c r="AA3282" s="78">
        <v>98.8</v>
      </c>
      <c r="AB3282" s="78">
        <v>95.7</v>
      </c>
      <c r="AC3282" s="78">
        <v>34497</v>
      </c>
      <c r="AD3282" s="104">
        <v>0.33772000000000002</v>
      </c>
      <c r="AE3282" s="78">
        <v>11068</v>
      </c>
      <c r="AF3282" s="104">
        <v>5.8970000000000002E-2</v>
      </c>
      <c r="AG3282" s="78">
        <v>3718</v>
      </c>
      <c r="AH3282" s="104">
        <v>1.9664999999999999</v>
      </c>
      <c r="AI3282" s="78">
        <v>2373</v>
      </c>
      <c r="AJ3282" s="104">
        <v>1.5415399999999999</v>
      </c>
      <c r="AK3282" s="78">
        <v>15800</v>
      </c>
      <c r="AL3282" s="78">
        <v>15400</v>
      </c>
      <c r="AM3282" s="8">
        <v>15500</v>
      </c>
      <c r="AN3282" s="78">
        <v>137</v>
      </c>
      <c r="AO3282" s="78">
        <v>16000</v>
      </c>
      <c r="AP3282" s="78">
        <v>10000</v>
      </c>
      <c r="AQ3282" s="78">
        <v>15400</v>
      </c>
      <c r="AR3282" s="78">
        <v>489</v>
      </c>
      <c r="AS3282" s="78">
        <v>15800</v>
      </c>
      <c r="AT3282" s="78">
        <v>15400</v>
      </c>
      <c r="AU3282" s="78">
        <v>15500</v>
      </c>
      <c r="AV3282" s="78">
        <v>137</v>
      </c>
      <c r="AW3282" s="77">
        <v>13.04</v>
      </c>
      <c r="AX3282" s="144">
        <f t="shared" si="351"/>
        <v>0</v>
      </c>
      <c r="AY3282" s="144">
        <f t="shared" si="352"/>
        <v>0</v>
      </c>
      <c r="AZ3282" s="144">
        <f t="shared" si="353"/>
        <v>0</v>
      </c>
      <c r="BA3282" s="54">
        <f t="shared" si="354"/>
        <v>16.721099243335715</v>
      </c>
      <c r="BB3282" s="54">
        <f t="shared" si="355"/>
        <v>13.090900756664279</v>
      </c>
    </row>
    <row r="3283" spans="1:54" x14ac:dyDescent="0.25">
      <c r="A3283" s="3">
        <v>45061</v>
      </c>
      <c r="B3283" s="77">
        <v>15475.05</v>
      </c>
      <c r="C3283" s="77">
        <v>1923.3029100000001</v>
      </c>
      <c r="D3283" s="77">
        <v>-98.728099999999998</v>
      </c>
      <c r="E3283" s="77">
        <f t="shared" si="350"/>
        <v>-953.66729999999995</v>
      </c>
      <c r="F3283" s="77">
        <v>18.7317</v>
      </c>
      <c r="G3283" s="77">
        <v>-9.2841000000000005</v>
      </c>
      <c r="H3283">
        <v>0</v>
      </c>
      <c r="I3283" s="78">
        <v>15510</v>
      </c>
      <c r="J3283">
        <v>202305</v>
      </c>
      <c r="K3283" s="78">
        <v>15510</v>
      </c>
      <c r="L3283" s="77">
        <f t="shared" si="356"/>
        <v>34.950000000000728</v>
      </c>
      <c r="M3283" s="78">
        <v>11884</v>
      </c>
      <c r="N3283" s="78">
        <v>366.88585999999998</v>
      </c>
      <c r="O3283" s="78">
        <v>965</v>
      </c>
      <c r="P3283" s="78">
        <v>7.4298599999999997</v>
      </c>
      <c r="Q3283" s="144">
        <v>12125.25</v>
      </c>
      <c r="R3283" s="78">
        <v>-6907</v>
      </c>
      <c r="S3283" s="78">
        <v>1875</v>
      </c>
      <c r="T3283" s="78">
        <v>6780</v>
      </c>
      <c r="U3283" s="78">
        <v>62971</v>
      </c>
      <c r="V3283" s="219">
        <v>-0.10766860935986407</v>
      </c>
      <c r="W3283" s="78">
        <v>1186</v>
      </c>
      <c r="X3283" s="78">
        <v>587</v>
      </c>
      <c r="Y3283" s="78">
        <v>6108</v>
      </c>
      <c r="Z3283" s="78">
        <v>9037</v>
      </c>
      <c r="AA3283" s="78">
        <v>104.29</v>
      </c>
      <c r="AB3283" s="78">
        <v>94.82</v>
      </c>
      <c r="AC3283" s="78">
        <v>35202</v>
      </c>
      <c r="AD3283" s="104">
        <v>0.32774999999999999</v>
      </c>
      <c r="AE3283" s="78">
        <v>11361</v>
      </c>
      <c r="AF3283" s="104">
        <v>3.5110000000000002E-2</v>
      </c>
      <c r="AG3283" s="78">
        <v>6239</v>
      </c>
      <c r="AH3283" s="104">
        <v>2.20139</v>
      </c>
      <c r="AI3283" s="78">
        <v>-10126</v>
      </c>
      <c r="AJ3283" s="104">
        <v>1.1807399999999999</v>
      </c>
      <c r="AK3283" s="78">
        <v>15600</v>
      </c>
      <c r="AL3283" s="78">
        <v>15400</v>
      </c>
      <c r="AM3283" s="8">
        <v>15500</v>
      </c>
      <c r="AN3283" s="78">
        <v>104.5</v>
      </c>
      <c r="AO3283" s="78">
        <v>16000</v>
      </c>
      <c r="AP3283" s="78">
        <v>10000</v>
      </c>
      <c r="AQ3283" s="78">
        <v>15400</v>
      </c>
      <c r="AR3283" s="78">
        <v>477</v>
      </c>
      <c r="AS3283" s="78">
        <v>15600</v>
      </c>
      <c r="AT3283" s="78">
        <v>15400</v>
      </c>
      <c r="AU3283" s="78">
        <v>15500</v>
      </c>
      <c r="AV3283" s="78">
        <v>104.5</v>
      </c>
      <c r="AW3283" s="77">
        <v>13.06</v>
      </c>
      <c r="AX3283" s="144">
        <f t="shared" si="351"/>
        <v>0.03</v>
      </c>
      <c r="AY3283" s="144">
        <f t="shared" si="352"/>
        <v>0.02</v>
      </c>
      <c r="AZ3283" s="144">
        <f t="shared" si="353"/>
        <v>0.01</v>
      </c>
      <c r="BA3283" s="54">
        <f t="shared" si="354"/>
        <v>16.796431810405423</v>
      </c>
      <c r="BB3283" s="54">
        <f t="shared" si="355"/>
        <v>12.814568189594576</v>
      </c>
    </row>
    <row r="3284" spans="1:54" x14ac:dyDescent="0.25">
      <c r="A3284" s="3">
        <v>45062</v>
      </c>
      <c r="B3284" s="77">
        <v>15673.9</v>
      </c>
      <c r="C3284" s="77">
        <v>2161.7400499999999</v>
      </c>
      <c r="D3284" s="77">
        <v>91.920900000000003</v>
      </c>
      <c r="E3284" s="77">
        <f t="shared" si="350"/>
        <v>-852.51879999999994</v>
      </c>
      <c r="F3284" s="77">
        <v>-5.2244000000000002</v>
      </c>
      <c r="G3284" s="77">
        <v>93.628500000000003</v>
      </c>
      <c r="H3284">
        <v>0</v>
      </c>
      <c r="I3284" s="78">
        <v>15690</v>
      </c>
      <c r="J3284">
        <v>202305</v>
      </c>
      <c r="K3284" s="78">
        <v>15690</v>
      </c>
      <c r="L3284" s="77">
        <f t="shared" si="356"/>
        <v>16.100000000000364</v>
      </c>
      <c r="M3284" s="78">
        <v>25228</v>
      </c>
      <c r="N3284" s="78">
        <v>789.08626000000004</v>
      </c>
      <c r="O3284" s="78">
        <v>6124</v>
      </c>
      <c r="P3284" s="78">
        <v>47.982939999999999</v>
      </c>
      <c r="Q3284" s="144">
        <v>26759</v>
      </c>
      <c r="R3284" s="78">
        <v>-6830</v>
      </c>
      <c r="S3284" s="78">
        <v>-1954</v>
      </c>
      <c r="T3284" s="78">
        <v>15941</v>
      </c>
      <c r="U3284" s="78">
        <v>65780</v>
      </c>
      <c r="V3284" s="219">
        <v>-0.24233809668592277</v>
      </c>
      <c r="W3284" s="78">
        <v>11136</v>
      </c>
      <c r="X3284" s="78">
        <v>17247</v>
      </c>
      <c r="Y3284" s="78">
        <v>12872</v>
      </c>
      <c r="Z3284" s="78">
        <v>15732</v>
      </c>
      <c r="AA3284" s="78">
        <v>113.42</v>
      </c>
      <c r="AB3284" s="78">
        <v>118.2</v>
      </c>
      <c r="AC3284" s="78">
        <v>33519</v>
      </c>
      <c r="AD3284" s="104">
        <v>0.45795999999999998</v>
      </c>
      <c r="AE3284" s="78">
        <v>7487</v>
      </c>
      <c r="AF3284" s="104">
        <v>0.14565</v>
      </c>
      <c r="AG3284" s="78">
        <v>15992</v>
      </c>
      <c r="AH3284" s="104">
        <v>2.8948999999999998</v>
      </c>
      <c r="AI3284" s="78">
        <v>-23483</v>
      </c>
      <c r="AJ3284" s="104">
        <v>0.88065000000000004</v>
      </c>
      <c r="AK3284" s="78">
        <v>15800</v>
      </c>
      <c r="AL3284" s="78">
        <v>15400</v>
      </c>
      <c r="AM3284" s="8">
        <v>15700</v>
      </c>
      <c r="AN3284" s="78">
        <v>73.5</v>
      </c>
      <c r="AO3284" s="78">
        <v>16000</v>
      </c>
      <c r="AP3284" s="78">
        <v>10000</v>
      </c>
      <c r="AQ3284" s="78">
        <v>15600</v>
      </c>
      <c r="AR3284" s="78">
        <v>457</v>
      </c>
      <c r="AS3284" s="78">
        <v>15800</v>
      </c>
      <c r="AT3284" s="78">
        <v>15400</v>
      </c>
      <c r="AU3284" s="78">
        <v>15700</v>
      </c>
      <c r="AV3284" s="78">
        <v>73.5</v>
      </c>
      <c r="AW3284" s="77">
        <v>12.65</v>
      </c>
      <c r="AX3284" s="144">
        <f t="shared" si="351"/>
        <v>0</v>
      </c>
      <c r="AY3284" s="144">
        <f t="shared" si="352"/>
        <v>0</v>
      </c>
      <c r="AZ3284" s="144">
        <f t="shared" si="353"/>
        <v>0</v>
      </c>
      <c r="BA3284" s="54">
        <f t="shared" si="354"/>
        <v>16.89116838599605</v>
      </c>
      <c r="BB3284" s="54">
        <f t="shared" si="355"/>
        <v>12.478831614003948</v>
      </c>
    </row>
    <row r="3285" spans="1:54" x14ac:dyDescent="0.25">
      <c r="A3285" s="3">
        <v>45063</v>
      </c>
      <c r="B3285" s="77">
        <v>15925.29</v>
      </c>
      <c r="C3285" s="77">
        <v>2643.7389499999999</v>
      </c>
      <c r="D3285" s="77">
        <v>166.55990000000003</v>
      </c>
      <c r="E3285" s="77">
        <f t="shared" si="350"/>
        <v>-598.82240000000002</v>
      </c>
      <c r="F3285" s="77">
        <v>-1.7816999999999998</v>
      </c>
      <c r="G3285" s="77">
        <v>233.3835</v>
      </c>
      <c r="H3285" t="s">
        <v>2137</v>
      </c>
      <c r="I3285" s="78">
        <v>15954</v>
      </c>
      <c r="J3285">
        <v>202306</v>
      </c>
      <c r="K3285" s="78">
        <v>15876</v>
      </c>
      <c r="L3285" s="77">
        <f t="shared" si="356"/>
        <v>-49.290000000000873</v>
      </c>
      <c r="M3285" s="78">
        <v>32289</v>
      </c>
      <c r="N3285" s="78">
        <v>1025.14112</v>
      </c>
      <c r="O3285" s="78">
        <v>10710</v>
      </c>
      <c r="P3285" s="78">
        <v>85.008409999999998</v>
      </c>
      <c r="Q3285" s="144">
        <v>34966.5</v>
      </c>
      <c r="R3285" s="78">
        <v>-6545</v>
      </c>
      <c r="S3285" s="78">
        <v>-10276</v>
      </c>
      <c r="T3285" s="78">
        <v>15621</v>
      </c>
      <c r="U3285" s="78">
        <v>50368</v>
      </c>
      <c r="V3285" s="219">
        <v>-0.31013738881829733</v>
      </c>
      <c r="W3285" s="78">
        <v>12770</v>
      </c>
      <c r="X3285" s="78">
        <v>16236</v>
      </c>
      <c r="Y3285" s="78">
        <v>13481</v>
      </c>
      <c r="Z3285" s="78">
        <v>19492</v>
      </c>
      <c r="AA3285" s="78">
        <v>96.07</v>
      </c>
      <c r="AB3285" s="78">
        <v>121.31</v>
      </c>
      <c r="AC3285" s="78">
        <v>5134</v>
      </c>
      <c r="AD3285" s="104">
        <v>0.44635000000000002</v>
      </c>
      <c r="AE3285" s="78">
        <v>292</v>
      </c>
      <c r="AF3285" s="104">
        <v>0.21226999999999999</v>
      </c>
      <c r="AG3285" s="78">
        <v>23332</v>
      </c>
      <c r="AH3285" s="104">
        <v>3.7324999999999999</v>
      </c>
      <c r="AI3285" s="78">
        <v>-13297</v>
      </c>
      <c r="AJ3285" s="104">
        <v>0.32752999999999999</v>
      </c>
      <c r="AK3285" s="78">
        <v>16200</v>
      </c>
      <c r="AL3285" s="78">
        <v>10000</v>
      </c>
      <c r="AM3285" s="8">
        <v>15900</v>
      </c>
      <c r="AN3285" s="78">
        <v>504</v>
      </c>
      <c r="AO3285" s="78">
        <v>17500</v>
      </c>
      <c r="AP3285" s="78">
        <v>14000</v>
      </c>
      <c r="AQ3285" s="78">
        <v>15600</v>
      </c>
      <c r="AR3285" s="78">
        <v>721</v>
      </c>
      <c r="AS3285" s="78">
        <v>16300</v>
      </c>
      <c r="AT3285" s="78">
        <v>15600</v>
      </c>
      <c r="AU3285" s="78">
        <v>15950</v>
      </c>
      <c r="AV3285" s="78">
        <v>222</v>
      </c>
      <c r="AW3285" s="77">
        <v>14.09</v>
      </c>
      <c r="AX3285" s="144">
        <f t="shared" si="351"/>
        <v>0.24</v>
      </c>
      <c r="AY3285" s="144">
        <f t="shared" si="352"/>
        <v>0.14000000000000001</v>
      </c>
      <c r="AZ3285" s="144">
        <f t="shared" si="353"/>
        <v>7.0000000000000007E-2</v>
      </c>
      <c r="BA3285" s="54">
        <f t="shared" si="354"/>
        <v>16.865932668490547</v>
      </c>
      <c r="BB3285" s="54">
        <f t="shared" si="355"/>
        <v>12.426067331509444</v>
      </c>
    </row>
    <row r="3286" spans="1:54" x14ac:dyDescent="0.25">
      <c r="A3286" s="3">
        <v>45064</v>
      </c>
      <c r="B3286" s="77">
        <v>16101.88</v>
      </c>
      <c r="C3286" s="77">
        <v>2932.7017700000001</v>
      </c>
      <c r="D3286" s="77">
        <v>295.86580000000004</v>
      </c>
      <c r="E3286" s="77">
        <f t="shared" si="350"/>
        <v>-199.43879999999996</v>
      </c>
      <c r="F3286" s="77">
        <v>-3.3695999999999997</v>
      </c>
      <c r="G3286" s="77">
        <v>127.71959999999999</v>
      </c>
      <c r="H3286">
        <v>0</v>
      </c>
      <c r="I3286" s="78">
        <v>16070</v>
      </c>
      <c r="J3286">
        <v>202306</v>
      </c>
      <c r="K3286" s="78">
        <v>16070</v>
      </c>
      <c r="L3286" s="77">
        <f t="shared" si="356"/>
        <v>-31.8799999999992</v>
      </c>
      <c r="M3286" s="78">
        <v>32218</v>
      </c>
      <c r="N3286" s="78">
        <v>1035.31367</v>
      </c>
      <c r="O3286" s="78">
        <v>5414</v>
      </c>
      <c r="P3286" s="78">
        <v>43.502940000000002</v>
      </c>
      <c r="Q3286" s="144">
        <v>33571.5</v>
      </c>
      <c r="R3286" s="78">
        <v>-6514</v>
      </c>
      <c r="S3286" s="78">
        <v>-10752</v>
      </c>
      <c r="T3286" s="78">
        <v>10746</v>
      </c>
      <c r="U3286" s="78">
        <v>57049</v>
      </c>
      <c r="V3286" s="219">
        <v>-0.18836438850812459</v>
      </c>
      <c r="W3286" s="78">
        <v>15877</v>
      </c>
      <c r="X3286" s="78">
        <v>19102</v>
      </c>
      <c r="Y3286" s="78">
        <v>18167</v>
      </c>
      <c r="Z3286" s="78">
        <v>23397</v>
      </c>
      <c r="AA3286" s="78">
        <v>103.43</v>
      </c>
      <c r="AB3286" s="78">
        <v>128.30000000000001</v>
      </c>
      <c r="AC3286" s="78">
        <v>14633</v>
      </c>
      <c r="AD3286" s="104">
        <v>1.2619800000000001</v>
      </c>
      <c r="AE3286" s="78">
        <v>5573</v>
      </c>
      <c r="AF3286" s="104">
        <v>0.42970000000000003</v>
      </c>
      <c r="AG3286" s="78">
        <v>20219</v>
      </c>
      <c r="AH3286" s="104">
        <v>3.7015500000000001</v>
      </c>
      <c r="AI3286" s="78">
        <v>-11388</v>
      </c>
      <c r="AJ3286" s="104">
        <v>0.40061999999999998</v>
      </c>
      <c r="AK3286" s="78">
        <v>16200</v>
      </c>
      <c r="AL3286" s="78">
        <v>10000</v>
      </c>
      <c r="AM3286" s="8">
        <v>16100</v>
      </c>
      <c r="AN3286" s="78">
        <v>537</v>
      </c>
      <c r="AO3286" s="78">
        <v>17900</v>
      </c>
      <c r="AP3286" s="78">
        <v>14000</v>
      </c>
      <c r="AQ3286" s="78">
        <v>15800</v>
      </c>
      <c r="AR3286" s="78">
        <v>747</v>
      </c>
      <c r="AS3286" s="78">
        <v>16400</v>
      </c>
      <c r="AT3286" s="78">
        <v>15700</v>
      </c>
      <c r="AU3286" s="78">
        <v>16150</v>
      </c>
      <c r="AV3286" s="78">
        <v>220</v>
      </c>
      <c r="AW3286" s="77">
        <v>14.65</v>
      </c>
      <c r="AX3286" s="144">
        <f t="shared" si="351"/>
        <v>0.27</v>
      </c>
      <c r="AY3286" s="144">
        <f t="shared" si="352"/>
        <v>0.16</v>
      </c>
      <c r="AZ3286" s="144">
        <f t="shared" si="353"/>
        <v>0.08</v>
      </c>
      <c r="BA3286" s="54">
        <f t="shared" si="354"/>
        <v>16.804918517871862</v>
      </c>
      <c r="BB3286" s="54">
        <f t="shared" si="355"/>
        <v>12.416081482128135</v>
      </c>
    </row>
    <row r="3287" spans="1:54" x14ac:dyDescent="0.25">
      <c r="A3287" s="3">
        <v>45065</v>
      </c>
      <c r="B3287" s="77">
        <v>16174.92</v>
      </c>
      <c r="C3287" s="77">
        <v>3305.09193</v>
      </c>
      <c r="D3287" s="77">
        <v>323.1712</v>
      </c>
      <c r="E3287" s="77">
        <f t="shared" si="350"/>
        <v>216.12409999999994</v>
      </c>
      <c r="F3287" s="77">
        <v>7.9852999999999996</v>
      </c>
      <c r="G3287" s="77">
        <v>50.968199999999996</v>
      </c>
      <c r="H3287">
        <v>0</v>
      </c>
      <c r="I3287" s="78">
        <v>16129</v>
      </c>
      <c r="J3287">
        <v>202306</v>
      </c>
      <c r="K3287" s="78">
        <v>16129</v>
      </c>
      <c r="L3287" s="77">
        <f t="shared" si="356"/>
        <v>-45.920000000000073</v>
      </c>
      <c r="M3287" s="78">
        <v>31329</v>
      </c>
      <c r="N3287" s="78">
        <v>1010.3695300000001</v>
      </c>
      <c r="O3287" s="78">
        <v>3482</v>
      </c>
      <c r="P3287" s="78">
        <v>28.070319999999999</v>
      </c>
      <c r="Q3287" s="144">
        <v>32199.5</v>
      </c>
      <c r="R3287" s="78">
        <v>-6570</v>
      </c>
      <c r="S3287" s="78">
        <v>-11829</v>
      </c>
      <c r="T3287" s="78">
        <v>7976</v>
      </c>
      <c r="U3287" s="78">
        <v>57528</v>
      </c>
      <c r="V3287" s="219">
        <v>-0.13864552913363928</v>
      </c>
      <c r="W3287" s="78">
        <v>15043</v>
      </c>
      <c r="X3287" s="78">
        <v>21225</v>
      </c>
      <c r="Y3287" s="78">
        <v>18059</v>
      </c>
      <c r="Z3287" s="78">
        <v>23576</v>
      </c>
      <c r="AA3287" s="78">
        <v>89.31</v>
      </c>
      <c r="AB3287" s="78">
        <v>118.62</v>
      </c>
      <c r="AC3287" s="78">
        <v>14414</v>
      </c>
      <c r="AD3287" s="104">
        <v>1.2458499999999999</v>
      </c>
      <c r="AE3287" s="78">
        <v>5882</v>
      </c>
      <c r="AF3287" s="104">
        <v>0.36836999999999998</v>
      </c>
      <c r="AG3287" s="78">
        <v>22419</v>
      </c>
      <c r="AH3287" s="104">
        <v>3.6905600000000001</v>
      </c>
      <c r="AI3287" s="78">
        <v>-18067</v>
      </c>
      <c r="AJ3287" s="104">
        <v>0.32949000000000001</v>
      </c>
      <c r="AK3287" s="78">
        <v>16200</v>
      </c>
      <c r="AL3287" s="78">
        <v>15000</v>
      </c>
      <c r="AM3287" s="8">
        <v>16100</v>
      </c>
      <c r="AN3287" s="78">
        <v>527</v>
      </c>
      <c r="AO3287" s="78">
        <v>17900</v>
      </c>
      <c r="AP3287" s="78">
        <v>14000</v>
      </c>
      <c r="AQ3287" s="78">
        <v>15900</v>
      </c>
      <c r="AR3287" s="78">
        <v>733</v>
      </c>
      <c r="AS3287" s="78">
        <v>16400</v>
      </c>
      <c r="AT3287" s="78">
        <v>15700</v>
      </c>
      <c r="AU3287" s="78">
        <v>16200</v>
      </c>
      <c r="AV3287" s="78">
        <v>189</v>
      </c>
      <c r="AW3287" s="77">
        <v>14.72</v>
      </c>
      <c r="AX3287" s="144">
        <f t="shared" si="351"/>
        <v>0.31</v>
      </c>
      <c r="AY3287" s="144">
        <f t="shared" si="352"/>
        <v>0.18</v>
      </c>
      <c r="AZ3287" s="144">
        <f t="shared" si="353"/>
        <v>0.09</v>
      </c>
      <c r="BA3287" s="54">
        <f t="shared" si="354"/>
        <v>16.728132990723022</v>
      </c>
      <c r="BB3287" s="54">
        <f t="shared" si="355"/>
        <v>12.415867009276976</v>
      </c>
    </row>
    <row r="3288" spans="1:54" x14ac:dyDescent="0.25">
      <c r="A3288" s="3">
        <v>45068</v>
      </c>
      <c r="B3288" s="77">
        <v>16180.89</v>
      </c>
      <c r="C3288" s="77">
        <v>2503.1222499999999</v>
      </c>
      <c r="D3288" s="77">
        <v>70.467200000000005</v>
      </c>
      <c r="E3288" s="77">
        <f t="shared" ref="E3288:E3351" si="357">SUM(D3269:D3288)</f>
        <v>297.26769999999999</v>
      </c>
      <c r="F3288" s="77">
        <v>-8.4161999999999999</v>
      </c>
      <c r="G3288" s="77">
        <v>10.390899999999998</v>
      </c>
      <c r="H3288">
        <v>0</v>
      </c>
      <c r="I3288" s="78">
        <v>16116</v>
      </c>
      <c r="J3288">
        <v>202306</v>
      </c>
      <c r="K3288" s="78">
        <v>16116</v>
      </c>
      <c r="L3288" s="77">
        <f t="shared" si="356"/>
        <v>-64.889999999999418</v>
      </c>
      <c r="M3288" s="78">
        <v>30815</v>
      </c>
      <c r="N3288" s="78">
        <v>993.05654000000004</v>
      </c>
      <c r="O3288" s="78">
        <v>693</v>
      </c>
      <c r="P3288" s="78">
        <v>5.5697200000000002</v>
      </c>
      <c r="Q3288" s="144">
        <v>30988.25</v>
      </c>
      <c r="R3288" s="78">
        <v>-6274</v>
      </c>
      <c r="S3288" s="78">
        <v>-12545</v>
      </c>
      <c r="T3288" s="78">
        <v>4466</v>
      </c>
      <c r="U3288" s="78">
        <v>59342</v>
      </c>
      <c r="V3288" s="219">
        <v>-7.5258670081898155E-2</v>
      </c>
      <c r="W3288" s="78">
        <v>14549</v>
      </c>
      <c r="X3288" s="78">
        <v>21474</v>
      </c>
      <c r="Y3288" s="78">
        <v>17251</v>
      </c>
      <c r="Z3288" s="78">
        <v>23597</v>
      </c>
      <c r="AA3288" s="78">
        <v>101.5</v>
      </c>
      <c r="AB3288" s="78">
        <v>113.46</v>
      </c>
      <c r="AC3288" s="78">
        <v>14272</v>
      </c>
      <c r="AD3288" s="104">
        <v>1.1252</v>
      </c>
      <c r="AE3288" s="78">
        <v>3215</v>
      </c>
      <c r="AF3288" s="104">
        <v>0.35500999999999999</v>
      </c>
      <c r="AG3288" s="78">
        <v>27100</v>
      </c>
      <c r="AH3288" s="104">
        <v>3.5351400000000002</v>
      </c>
      <c r="AI3288" s="78">
        <v>-15465</v>
      </c>
      <c r="AJ3288" s="104">
        <v>0.46494000000000002</v>
      </c>
      <c r="AK3288" s="78">
        <v>16200</v>
      </c>
      <c r="AL3288" s="78">
        <v>15000</v>
      </c>
      <c r="AM3288" s="8">
        <v>16100</v>
      </c>
      <c r="AN3288" s="78">
        <v>492</v>
      </c>
      <c r="AO3288" s="78">
        <v>17900</v>
      </c>
      <c r="AP3288" s="78">
        <v>14000</v>
      </c>
      <c r="AQ3288" s="78">
        <v>15900</v>
      </c>
      <c r="AR3288" s="78">
        <v>721</v>
      </c>
      <c r="AS3288" s="78">
        <v>16400</v>
      </c>
      <c r="AT3288" s="78">
        <v>15900</v>
      </c>
      <c r="AU3288" s="78">
        <v>16200</v>
      </c>
      <c r="AV3288" s="78">
        <v>130</v>
      </c>
      <c r="AW3288" s="77">
        <v>14.91</v>
      </c>
      <c r="AX3288" s="144">
        <f t="shared" si="351"/>
        <v>0.37</v>
      </c>
      <c r="AY3288" s="144">
        <f t="shared" si="352"/>
        <v>0.22</v>
      </c>
      <c r="AZ3288" s="144">
        <f t="shared" si="353"/>
        <v>0.11</v>
      </c>
      <c r="BA3288" s="54">
        <f t="shared" si="354"/>
        <v>16.706305946001351</v>
      </c>
      <c r="BB3288" s="54">
        <f t="shared" si="355"/>
        <v>12.414694053998657</v>
      </c>
    </row>
    <row r="3289" spans="1:54" x14ac:dyDescent="0.25">
      <c r="A3289" s="3">
        <v>45069</v>
      </c>
      <c r="B3289" s="77">
        <v>16188.03</v>
      </c>
      <c r="C3289" s="77">
        <v>2415.78323</v>
      </c>
      <c r="D3289" s="77">
        <v>61.5364</v>
      </c>
      <c r="E3289" s="77">
        <f t="shared" si="357"/>
        <v>359.75240000000002</v>
      </c>
      <c r="F3289" s="77">
        <v>-8.5776000000000003</v>
      </c>
      <c r="G3289" s="77">
        <v>23.9116</v>
      </c>
      <c r="H3289">
        <v>0</v>
      </c>
      <c r="I3289" s="78">
        <v>16133</v>
      </c>
      <c r="J3289">
        <v>202306</v>
      </c>
      <c r="K3289" s="78">
        <v>16133</v>
      </c>
      <c r="L3289" s="77">
        <f t="shared" si="356"/>
        <v>-55.030000000000655</v>
      </c>
      <c r="M3289" s="78">
        <v>30272</v>
      </c>
      <c r="N3289" s="78">
        <v>976.77647999999999</v>
      </c>
      <c r="O3289" s="78">
        <v>997</v>
      </c>
      <c r="P3289" s="78">
        <v>8.0203600000000002</v>
      </c>
      <c r="Q3289" s="144">
        <v>30521.25</v>
      </c>
      <c r="R3289" s="78">
        <v>-6030</v>
      </c>
      <c r="S3289" s="78">
        <v>-13771</v>
      </c>
      <c r="T3289" s="78">
        <v>4478</v>
      </c>
      <c r="U3289" s="78">
        <v>60387</v>
      </c>
      <c r="V3289" s="219">
        <v>-7.4155033368109025E-2</v>
      </c>
      <c r="W3289" s="78">
        <v>13493</v>
      </c>
      <c r="X3289" s="78">
        <v>20940</v>
      </c>
      <c r="Y3289" s="78">
        <v>16310</v>
      </c>
      <c r="Z3289" s="78">
        <v>23518</v>
      </c>
      <c r="AA3289" s="78">
        <v>109.84</v>
      </c>
      <c r="AB3289" s="78">
        <v>112.57</v>
      </c>
      <c r="AC3289" s="78">
        <v>15881</v>
      </c>
      <c r="AD3289" s="104">
        <v>1.19157</v>
      </c>
      <c r="AE3289" s="78">
        <v>3868</v>
      </c>
      <c r="AF3289" s="104">
        <v>0.36399999999999999</v>
      </c>
      <c r="AG3289" s="78">
        <v>32934</v>
      </c>
      <c r="AH3289" s="104">
        <v>3.5247199999999999</v>
      </c>
      <c r="AI3289" s="78">
        <v>-17712</v>
      </c>
      <c r="AJ3289" s="104">
        <v>0.48597000000000001</v>
      </c>
      <c r="AK3289" s="78">
        <v>16200</v>
      </c>
      <c r="AL3289" s="78">
        <v>15000</v>
      </c>
      <c r="AM3289" s="8">
        <v>16100</v>
      </c>
      <c r="AN3289" s="78">
        <v>479</v>
      </c>
      <c r="AO3289" s="78">
        <v>17900</v>
      </c>
      <c r="AP3289" s="78">
        <v>14000</v>
      </c>
      <c r="AQ3289" s="78">
        <v>15900</v>
      </c>
      <c r="AR3289" s="78">
        <v>695</v>
      </c>
      <c r="AS3289" s="78">
        <v>16300</v>
      </c>
      <c r="AT3289" s="78">
        <v>16100</v>
      </c>
      <c r="AU3289" s="78">
        <v>16200</v>
      </c>
      <c r="AV3289" s="78">
        <v>88</v>
      </c>
      <c r="AW3289" s="77">
        <v>14.32</v>
      </c>
      <c r="AX3289" s="144">
        <f t="shared" si="351"/>
        <v>0.27</v>
      </c>
      <c r="AY3289" s="144">
        <f t="shared" si="352"/>
        <v>0.16</v>
      </c>
      <c r="AZ3289" s="144">
        <f t="shared" si="353"/>
        <v>0.08</v>
      </c>
      <c r="BA3289" s="54">
        <f t="shared" si="354"/>
        <v>16.622904482541003</v>
      </c>
      <c r="BB3289" s="54">
        <f t="shared" si="355"/>
        <v>12.394095517459002</v>
      </c>
    </row>
    <row r="3290" spans="1:54" x14ac:dyDescent="0.25">
      <c r="A3290" s="3">
        <v>45070</v>
      </c>
      <c r="B3290" s="77">
        <v>16159.32</v>
      </c>
      <c r="C3290" s="77">
        <v>2299.72732</v>
      </c>
      <c r="D3290" s="77">
        <v>-46.334700000000005</v>
      </c>
      <c r="E3290" s="77">
        <f t="shared" si="357"/>
        <v>516.29790000000014</v>
      </c>
      <c r="F3290" s="77">
        <v>1.1303000000000001</v>
      </c>
      <c r="G3290" s="77">
        <v>25.771699999999999</v>
      </c>
      <c r="H3290" t="s">
        <v>2138</v>
      </c>
      <c r="I3290" s="78">
        <v>16072</v>
      </c>
      <c r="J3290">
        <v>202306</v>
      </c>
      <c r="K3290" s="78">
        <v>16072</v>
      </c>
      <c r="L3290" s="77">
        <f t="shared" si="356"/>
        <v>-87.319999999999709</v>
      </c>
      <c r="M3290" s="78">
        <v>28877</v>
      </c>
      <c r="N3290" s="78">
        <v>927.96042999999997</v>
      </c>
      <c r="O3290" s="78">
        <v>-3687</v>
      </c>
      <c r="P3290" s="78">
        <v>-29.63954</v>
      </c>
      <c r="Q3290" s="144">
        <v>27955.25</v>
      </c>
      <c r="R3290" s="78">
        <v>-6040</v>
      </c>
      <c r="S3290" s="78">
        <v>-13167</v>
      </c>
      <c r="T3290" s="78">
        <v>-1538</v>
      </c>
      <c r="U3290" s="78">
        <v>62490</v>
      </c>
      <c r="V3290" s="219">
        <v>2.461193791006561E-2</v>
      </c>
      <c r="W3290" s="78">
        <v>13012</v>
      </c>
      <c r="X3290" s="78">
        <v>17824</v>
      </c>
      <c r="Y3290" s="78">
        <v>15012</v>
      </c>
      <c r="Z3290" s="78">
        <v>22223</v>
      </c>
      <c r="AA3290" s="78">
        <v>95.28</v>
      </c>
      <c r="AB3290" s="78">
        <v>103.53</v>
      </c>
      <c r="AC3290" s="78">
        <v>15316</v>
      </c>
      <c r="AD3290" s="104">
        <v>0.89692000000000005</v>
      </c>
      <c r="AE3290" s="78">
        <v>3914</v>
      </c>
      <c r="AF3290" s="104">
        <v>0.53718999999999995</v>
      </c>
      <c r="AG3290" s="78">
        <v>24199</v>
      </c>
      <c r="AH3290" s="104">
        <v>2.9687100000000002</v>
      </c>
      <c r="AI3290" s="78">
        <v>9288</v>
      </c>
      <c r="AJ3290" s="104">
        <v>0.59819</v>
      </c>
      <c r="AK3290" s="78">
        <v>16200</v>
      </c>
      <c r="AL3290" s="78">
        <v>15200</v>
      </c>
      <c r="AM3290" s="8">
        <v>16100</v>
      </c>
      <c r="AN3290" s="78">
        <v>451</v>
      </c>
      <c r="AO3290" s="78">
        <v>17900</v>
      </c>
      <c r="AP3290" s="78">
        <v>14000</v>
      </c>
      <c r="AQ3290" s="78">
        <v>15800</v>
      </c>
      <c r="AR3290" s="78">
        <v>657</v>
      </c>
      <c r="AS3290" s="78">
        <v>16400</v>
      </c>
      <c r="AT3290" s="78">
        <v>15900</v>
      </c>
      <c r="AU3290" s="78">
        <v>16150</v>
      </c>
      <c r="AV3290" s="78">
        <v>203</v>
      </c>
      <c r="AW3290" s="77">
        <v>13.81</v>
      </c>
      <c r="AX3290" s="144">
        <f t="shared" si="351"/>
        <v>0.2</v>
      </c>
      <c r="AY3290" s="144">
        <f t="shared" si="352"/>
        <v>0.12</v>
      </c>
      <c r="AZ3290" s="144">
        <f t="shared" si="353"/>
        <v>0.06</v>
      </c>
      <c r="BA3290" s="54">
        <f t="shared" si="354"/>
        <v>16.390242786626391</v>
      </c>
      <c r="BB3290" s="54">
        <f t="shared" si="355"/>
        <v>12.397757213373609</v>
      </c>
    </row>
    <row r="3291" spans="1:54" x14ac:dyDescent="0.25">
      <c r="A3291" s="3">
        <v>45071</v>
      </c>
      <c r="B3291" s="77">
        <v>16292</v>
      </c>
      <c r="C3291" s="77">
        <v>3385.45208</v>
      </c>
      <c r="D3291" s="77">
        <v>217.00560000000002</v>
      </c>
      <c r="E3291" s="77">
        <f t="shared" si="357"/>
        <v>788.48810000000003</v>
      </c>
      <c r="F3291" s="77">
        <v>25.589099999999998</v>
      </c>
      <c r="G3291" s="77">
        <v>26.436700000000002</v>
      </c>
      <c r="H3291">
        <v>0</v>
      </c>
      <c r="I3291" s="78">
        <v>16207</v>
      </c>
      <c r="J3291">
        <v>202306</v>
      </c>
      <c r="K3291" s="78">
        <v>16207</v>
      </c>
      <c r="L3291" s="77">
        <f t="shared" si="356"/>
        <v>-85</v>
      </c>
      <c r="M3291" s="78">
        <v>30168</v>
      </c>
      <c r="N3291" s="78">
        <v>977.63526000000002</v>
      </c>
      <c r="O3291" s="78">
        <v>-504</v>
      </c>
      <c r="P3291" s="78">
        <v>-4.1107899999999997</v>
      </c>
      <c r="Q3291" s="144">
        <v>30042</v>
      </c>
      <c r="R3291" s="78">
        <v>-6038</v>
      </c>
      <c r="S3291" s="78">
        <v>-14031</v>
      </c>
      <c r="T3291" s="78">
        <v>4145</v>
      </c>
      <c r="U3291" s="78">
        <v>64972</v>
      </c>
      <c r="V3291" s="219">
        <v>-6.3796712429969829E-2</v>
      </c>
      <c r="W3291" s="78">
        <v>15160</v>
      </c>
      <c r="X3291" s="78">
        <v>19432</v>
      </c>
      <c r="Y3291" s="78">
        <v>15446</v>
      </c>
      <c r="Z3291" s="78">
        <v>23087</v>
      </c>
      <c r="AA3291" s="78">
        <v>99.79</v>
      </c>
      <c r="AB3291" s="78">
        <v>109.85</v>
      </c>
      <c r="AC3291" s="78">
        <v>20983</v>
      </c>
      <c r="AD3291" s="104">
        <v>1.6519600000000001</v>
      </c>
      <c r="AE3291" s="78">
        <v>7886</v>
      </c>
      <c r="AF3291" s="104">
        <v>0.60936999999999997</v>
      </c>
      <c r="AG3291" s="78">
        <v>28091</v>
      </c>
      <c r="AH3291" s="104">
        <v>3.6524399999999999</v>
      </c>
      <c r="AI3291" s="78">
        <v>965</v>
      </c>
      <c r="AJ3291" s="104">
        <v>0.41993000000000003</v>
      </c>
      <c r="AK3291" s="78">
        <v>16500</v>
      </c>
      <c r="AL3291" s="78">
        <v>15200</v>
      </c>
      <c r="AM3291" s="8">
        <v>16200</v>
      </c>
      <c r="AN3291" s="78">
        <v>484</v>
      </c>
      <c r="AO3291" s="78">
        <v>16300</v>
      </c>
      <c r="AP3291" s="78">
        <v>14000</v>
      </c>
      <c r="AQ3291" s="78">
        <v>16000</v>
      </c>
      <c r="AR3291" s="78">
        <v>686</v>
      </c>
      <c r="AS3291" s="78">
        <v>16400</v>
      </c>
      <c r="AT3291" s="78">
        <v>16000</v>
      </c>
      <c r="AU3291" s="78">
        <v>16300</v>
      </c>
      <c r="AV3291" s="78">
        <v>199</v>
      </c>
      <c r="AW3291" s="77">
        <v>15.26</v>
      </c>
      <c r="AX3291" s="144">
        <f t="shared" si="351"/>
        <v>0.72</v>
      </c>
      <c r="AY3291" s="144">
        <f t="shared" si="352"/>
        <v>0.42</v>
      </c>
      <c r="AZ3291" s="144">
        <f t="shared" si="353"/>
        <v>0.21</v>
      </c>
      <c r="BA3291" s="54">
        <f t="shared" si="354"/>
        <v>16.26652066672029</v>
      </c>
      <c r="BB3291" s="54">
        <f t="shared" si="355"/>
        <v>12.453479333279709</v>
      </c>
    </row>
    <row r="3292" spans="1:54" x14ac:dyDescent="0.25">
      <c r="A3292" s="3">
        <v>45072</v>
      </c>
      <c r="B3292" s="77">
        <v>16505.05</v>
      </c>
      <c r="C3292" s="77">
        <v>3852.7575099999999</v>
      </c>
      <c r="D3292" s="77">
        <v>432.60470000000004</v>
      </c>
      <c r="E3292" s="77">
        <f t="shared" si="357"/>
        <v>1349.4077000000002</v>
      </c>
      <c r="F3292" s="77">
        <v>3.4486000000000003</v>
      </c>
      <c r="G3292" s="77">
        <v>23.178000000000001</v>
      </c>
      <c r="H3292">
        <v>0</v>
      </c>
      <c r="I3292" s="78">
        <v>16435</v>
      </c>
      <c r="J3292">
        <v>202306</v>
      </c>
      <c r="K3292" s="78">
        <v>16435</v>
      </c>
      <c r="L3292" s="77">
        <f t="shared" si="356"/>
        <v>-70.049999999999272</v>
      </c>
      <c r="M3292" s="78">
        <v>33609</v>
      </c>
      <c r="N3292" s="78">
        <v>1104.79261</v>
      </c>
      <c r="O3292" s="78">
        <v>989</v>
      </c>
      <c r="P3292" s="78">
        <v>8.0667200000000001</v>
      </c>
      <c r="Q3292" s="144">
        <v>33856.25</v>
      </c>
      <c r="R3292" s="78">
        <v>-5597</v>
      </c>
      <c r="S3292" s="78">
        <v>-13915</v>
      </c>
      <c r="T3292" s="78">
        <v>9176</v>
      </c>
      <c r="U3292" s="78">
        <v>66970</v>
      </c>
      <c r="V3292" s="219">
        <v>-0.13701657458563535</v>
      </c>
      <c r="W3292" s="78">
        <v>17147</v>
      </c>
      <c r="X3292" s="78">
        <v>23375</v>
      </c>
      <c r="Y3292" s="78">
        <v>18131</v>
      </c>
      <c r="Z3292" s="78">
        <v>24581</v>
      </c>
      <c r="AA3292" s="78">
        <v>104.63</v>
      </c>
      <c r="AB3292" s="78">
        <v>120.29</v>
      </c>
      <c r="AC3292" s="78">
        <v>25308</v>
      </c>
      <c r="AD3292" s="104">
        <v>2.9247000000000001</v>
      </c>
      <c r="AE3292" s="78">
        <v>12019</v>
      </c>
      <c r="AF3292" s="104">
        <v>0.78703999999999996</v>
      </c>
      <c r="AG3292" s="78">
        <v>27427</v>
      </c>
      <c r="AH3292" s="104">
        <v>3.94597</v>
      </c>
      <c r="AI3292" s="78">
        <v>-10885</v>
      </c>
      <c r="AJ3292" s="104">
        <v>9.6790000000000001E-2</v>
      </c>
      <c r="AK3292" s="78">
        <v>16500</v>
      </c>
      <c r="AL3292" s="78">
        <v>15000</v>
      </c>
      <c r="AM3292" s="8">
        <v>16400</v>
      </c>
      <c r="AN3292" s="78">
        <v>511</v>
      </c>
      <c r="AO3292" s="78">
        <v>16800</v>
      </c>
      <c r="AP3292" s="78">
        <v>15200</v>
      </c>
      <c r="AQ3292" s="78">
        <v>16200</v>
      </c>
      <c r="AR3292" s="78">
        <v>729</v>
      </c>
      <c r="AS3292" s="78">
        <v>16600</v>
      </c>
      <c r="AT3292" s="78">
        <v>16000</v>
      </c>
      <c r="AU3292" s="78">
        <v>16500</v>
      </c>
      <c r="AV3292" s="78">
        <v>174</v>
      </c>
      <c r="AW3292" s="77">
        <v>15.93</v>
      </c>
      <c r="AX3292" s="144">
        <f t="shared" si="351"/>
        <v>0.89</v>
      </c>
      <c r="AY3292" s="144">
        <f t="shared" si="352"/>
        <v>0.55000000000000004</v>
      </c>
      <c r="AZ3292" s="144">
        <f t="shared" si="353"/>
        <v>0.32</v>
      </c>
      <c r="BA3292" s="54">
        <f t="shared" si="354"/>
        <v>16.310575690330282</v>
      </c>
      <c r="BB3292" s="54">
        <f t="shared" si="355"/>
        <v>12.430424309669714</v>
      </c>
    </row>
    <row r="3293" spans="1:54" x14ac:dyDescent="0.25">
      <c r="A3293" s="3">
        <v>45075</v>
      </c>
      <c r="B3293" s="77">
        <v>16636.3</v>
      </c>
      <c r="C3293" s="77">
        <v>3460.99332</v>
      </c>
      <c r="D3293" s="77">
        <v>275.58859999999999</v>
      </c>
      <c r="E3293" s="77">
        <f t="shared" si="357"/>
        <v>1618.9912000000002</v>
      </c>
      <c r="F3293" s="77">
        <v>-1.7609999999999999</v>
      </c>
      <c r="G3293" s="77">
        <v>47.304399999999994</v>
      </c>
      <c r="H3293">
        <v>0</v>
      </c>
      <c r="I3293" s="78">
        <v>16570</v>
      </c>
      <c r="J3293">
        <v>202306</v>
      </c>
      <c r="K3293" s="78">
        <v>16570</v>
      </c>
      <c r="L3293" s="77">
        <f t="shared" si="356"/>
        <v>-66.299999999999272</v>
      </c>
      <c r="M3293" s="78">
        <v>28189</v>
      </c>
      <c r="N3293" s="78">
        <v>934.53844000000004</v>
      </c>
      <c r="O3293" s="78">
        <v>-10651</v>
      </c>
      <c r="P3293" s="78">
        <v>-88.348089999999999</v>
      </c>
      <c r="Q3293" s="144">
        <v>25526.25</v>
      </c>
      <c r="R3293" s="78">
        <v>-5146</v>
      </c>
      <c r="S3293" s="78">
        <v>-11487</v>
      </c>
      <c r="T3293" s="78">
        <v>250</v>
      </c>
      <c r="U3293" s="78">
        <v>67121</v>
      </c>
      <c r="V3293" s="219">
        <v>-3.7246167369377691E-3</v>
      </c>
      <c r="W3293" s="78">
        <v>13089</v>
      </c>
      <c r="X3293" s="78">
        <v>13089</v>
      </c>
      <c r="Y3293" s="78">
        <v>15533</v>
      </c>
      <c r="Z3293" s="78">
        <v>17595</v>
      </c>
      <c r="AA3293" s="78">
        <v>100</v>
      </c>
      <c r="AB3293" s="78">
        <v>111.33</v>
      </c>
      <c r="AC3293" s="78">
        <v>26363</v>
      </c>
      <c r="AD3293" s="104">
        <v>3.7379099999999998</v>
      </c>
      <c r="AE3293" s="78">
        <v>12081</v>
      </c>
      <c r="AF3293" s="104">
        <v>0.49830000000000002</v>
      </c>
      <c r="AG3293" s="78">
        <v>14800</v>
      </c>
      <c r="AH3293" s="104">
        <v>3.1057199999999998</v>
      </c>
      <c r="AI3293" s="78">
        <v>-8600</v>
      </c>
      <c r="AJ3293" s="104">
        <v>0.38144</v>
      </c>
      <c r="AK3293" s="78">
        <v>16500</v>
      </c>
      <c r="AL3293" s="78">
        <v>15000</v>
      </c>
      <c r="AM3293" s="8">
        <v>16600</v>
      </c>
      <c r="AN3293" s="78">
        <v>473</v>
      </c>
      <c r="AO3293" s="78">
        <v>16800</v>
      </c>
      <c r="AP3293" s="78">
        <v>15200</v>
      </c>
      <c r="AQ3293" s="78">
        <v>16300</v>
      </c>
      <c r="AR3293" s="78">
        <v>710</v>
      </c>
      <c r="AS3293" s="78">
        <v>17000</v>
      </c>
      <c r="AT3293" s="78">
        <v>16500</v>
      </c>
      <c r="AU3293" s="78">
        <v>16650</v>
      </c>
      <c r="AV3293" s="78">
        <v>133</v>
      </c>
      <c r="AW3293" s="77">
        <v>15.74</v>
      </c>
      <c r="AX3293" s="144">
        <f t="shared" si="351"/>
        <v>0.86</v>
      </c>
      <c r="AY3293" s="144">
        <f t="shared" si="352"/>
        <v>0.55000000000000004</v>
      </c>
      <c r="AZ3293" s="144">
        <f t="shared" si="353"/>
        <v>0.28999999999999998</v>
      </c>
      <c r="BA3293" s="54">
        <f t="shared" si="354"/>
        <v>16.396119996400216</v>
      </c>
      <c r="BB3293" s="54">
        <f t="shared" si="355"/>
        <v>12.395880003599785</v>
      </c>
    </row>
    <row r="3294" spans="1:54" x14ac:dyDescent="0.25">
      <c r="A3294" s="3">
        <v>45076</v>
      </c>
      <c r="B3294" s="77">
        <v>16622.740000000002</v>
      </c>
      <c r="C3294" s="77">
        <v>3183.91363</v>
      </c>
      <c r="D3294" s="77">
        <v>84.315300000000008</v>
      </c>
      <c r="E3294" s="77">
        <f t="shared" si="357"/>
        <v>1667.8627000000004</v>
      </c>
      <c r="F3294" s="77">
        <v>-5.7830999999999992</v>
      </c>
      <c r="G3294" s="77">
        <v>-0.16789999999999999</v>
      </c>
      <c r="H3294">
        <v>0</v>
      </c>
      <c r="I3294" s="78">
        <v>16576</v>
      </c>
      <c r="J3294">
        <v>202306</v>
      </c>
      <c r="K3294" s="78">
        <v>16576</v>
      </c>
      <c r="L3294" s="77">
        <f t="shared" si="356"/>
        <v>-46.740000000001601</v>
      </c>
      <c r="M3294" s="78">
        <v>29078</v>
      </c>
      <c r="N3294" s="78">
        <v>963.73825999999997</v>
      </c>
      <c r="O3294" s="78">
        <v>-9755</v>
      </c>
      <c r="P3294" s="78">
        <v>-80.934039999999996</v>
      </c>
      <c r="Q3294" s="144">
        <v>26639.25</v>
      </c>
      <c r="R3294" s="78">
        <v>-5122</v>
      </c>
      <c r="S3294" s="78">
        <v>-12559</v>
      </c>
      <c r="T3294" s="78">
        <v>-325</v>
      </c>
      <c r="U3294" s="78">
        <v>69096</v>
      </c>
      <c r="V3294" s="219">
        <v>4.7036007873104083E-3</v>
      </c>
      <c r="W3294" s="78">
        <v>13028</v>
      </c>
      <c r="X3294" s="78">
        <v>16096</v>
      </c>
      <c r="Y3294" s="78">
        <v>14524</v>
      </c>
      <c r="Z3294" s="78">
        <v>17195</v>
      </c>
      <c r="AA3294" s="78">
        <v>96.93</v>
      </c>
      <c r="AB3294" s="78">
        <v>109.72</v>
      </c>
      <c r="AC3294" s="78">
        <v>25765</v>
      </c>
      <c r="AD3294" s="104">
        <v>3.24837</v>
      </c>
      <c r="AE3294" s="78">
        <v>11606</v>
      </c>
      <c r="AF3294" s="104">
        <v>0.43380999999999997</v>
      </c>
      <c r="AG3294" s="78">
        <v>19094</v>
      </c>
      <c r="AH3294" s="104">
        <v>3.3130799999999998</v>
      </c>
      <c r="AI3294" s="78">
        <v>-18312</v>
      </c>
      <c r="AJ3294" s="104">
        <v>0.36875999999999998</v>
      </c>
      <c r="AK3294" s="78">
        <v>16800</v>
      </c>
      <c r="AL3294" s="78">
        <v>15000</v>
      </c>
      <c r="AM3294" s="8">
        <v>16600</v>
      </c>
      <c r="AN3294" s="78">
        <v>430</v>
      </c>
      <c r="AO3294" s="78">
        <v>16800</v>
      </c>
      <c r="AP3294" s="78">
        <v>15200</v>
      </c>
      <c r="AQ3294" s="78">
        <v>16300</v>
      </c>
      <c r="AR3294" s="78">
        <v>661</v>
      </c>
      <c r="AS3294" s="78">
        <v>16800</v>
      </c>
      <c r="AT3294" s="78">
        <v>16500</v>
      </c>
      <c r="AU3294" s="78">
        <v>16650</v>
      </c>
      <c r="AV3294" s="78">
        <v>93</v>
      </c>
      <c r="AW3294" s="77">
        <v>15.39</v>
      </c>
      <c r="AX3294" s="144">
        <f t="shared" si="351"/>
        <v>0.75</v>
      </c>
      <c r="AY3294" s="144">
        <f t="shared" si="352"/>
        <v>0.48</v>
      </c>
      <c r="AZ3294" s="144">
        <f t="shared" si="353"/>
        <v>0.24</v>
      </c>
      <c r="BA3294" s="54">
        <f t="shared" si="354"/>
        <v>16.453150065590666</v>
      </c>
      <c r="BB3294" s="54">
        <f t="shared" si="355"/>
        <v>12.382849934409336</v>
      </c>
    </row>
    <row r="3295" spans="1:54" x14ac:dyDescent="0.25">
      <c r="A3295" s="3">
        <v>45077</v>
      </c>
      <c r="B3295" s="77">
        <v>16578.96</v>
      </c>
      <c r="C3295" s="77">
        <v>4231.6061799999998</v>
      </c>
      <c r="D3295" s="77">
        <v>58.310299999999998</v>
      </c>
      <c r="E3295" s="77">
        <f t="shared" si="357"/>
        <v>1817.2727000000004</v>
      </c>
      <c r="F3295" s="77">
        <v>-16.846900000000002</v>
      </c>
      <c r="G3295" s="77">
        <v>36.584499999999998</v>
      </c>
      <c r="H3295" t="s">
        <v>2139</v>
      </c>
      <c r="I3295" s="78">
        <v>16489</v>
      </c>
      <c r="J3295">
        <v>202306</v>
      </c>
      <c r="K3295" s="78">
        <v>16489</v>
      </c>
      <c r="L3295" s="77">
        <f t="shared" si="356"/>
        <v>-89.959999999999127</v>
      </c>
      <c r="M3295" s="78">
        <v>25669</v>
      </c>
      <c r="N3295" s="78">
        <v>846.33360000000005</v>
      </c>
      <c r="O3295" s="78">
        <v>-8867</v>
      </c>
      <c r="P3295" s="78">
        <v>-73.151709999999994</v>
      </c>
      <c r="Q3295" s="144">
        <v>23452.25</v>
      </c>
      <c r="R3295" s="78">
        <v>-4967</v>
      </c>
      <c r="S3295" s="78">
        <v>-11432</v>
      </c>
      <c r="T3295" s="78">
        <v>-468</v>
      </c>
      <c r="U3295" s="78">
        <v>63260</v>
      </c>
      <c r="V3295" s="219">
        <v>7.3980398355991146E-3</v>
      </c>
      <c r="W3295" s="78">
        <v>11051</v>
      </c>
      <c r="X3295" s="78">
        <v>11051</v>
      </c>
      <c r="Y3295" s="78">
        <v>13071</v>
      </c>
      <c r="Z3295" s="78">
        <v>12620</v>
      </c>
      <c r="AA3295" s="78">
        <v>93.84</v>
      </c>
      <c r="AB3295" s="78">
        <v>101.77</v>
      </c>
      <c r="AC3295" s="78">
        <v>31445</v>
      </c>
      <c r="AD3295" s="104">
        <v>2.9584899999999998</v>
      </c>
      <c r="AE3295" s="78">
        <v>15073</v>
      </c>
      <c r="AF3295" s="104">
        <v>0.77936000000000005</v>
      </c>
      <c r="AG3295" s="78">
        <v>9108</v>
      </c>
      <c r="AH3295" s="104">
        <v>2.1526700000000001</v>
      </c>
      <c r="AI3295" s="78">
        <v>-1825</v>
      </c>
      <c r="AJ3295" s="104">
        <v>0.37678</v>
      </c>
      <c r="AK3295" s="78">
        <v>16800</v>
      </c>
      <c r="AL3295" s="78">
        <v>15000</v>
      </c>
      <c r="AM3295" s="8">
        <v>16500</v>
      </c>
      <c r="AN3295" s="78">
        <v>452</v>
      </c>
      <c r="AO3295" s="78">
        <v>16800</v>
      </c>
      <c r="AP3295" s="78">
        <v>15200</v>
      </c>
      <c r="AQ3295" s="78">
        <v>16200</v>
      </c>
      <c r="AR3295" s="78">
        <v>694</v>
      </c>
      <c r="AS3295" s="78">
        <v>16650</v>
      </c>
      <c r="AT3295" s="78">
        <v>16300</v>
      </c>
      <c r="AU3295" s="78">
        <v>16550</v>
      </c>
      <c r="AV3295" s="78">
        <v>266</v>
      </c>
      <c r="AW3295" s="77">
        <v>16.38</v>
      </c>
      <c r="AX3295" s="144">
        <f t="shared" si="351"/>
        <v>1</v>
      </c>
      <c r="AY3295" s="144">
        <f t="shared" si="352"/>
        <v>0.75</v>
      </c>
      <c r="AZ3295" s="144">
        <f t="shared" si="353"/>
        <v>0.48</v>
      </c>
      <c r="BA3295" s="54">
        <f t="shared" si="354"/>
        <v>16.538221349651028</v>
      </c>
      <c r="BB3295" s="54">
        <f t="shared" si="355"/>
        <v>12.334778650348969</v>
      </c>
    </row>
    <row r="3296" spans="1:54" x14ac:dyDescent="0.25">
      <c r="A3296" s="3">
        <v>45078</v>
      </c>
      <c r="B3296" s="77">
        <v>16512.650000000001</v>
      </c>
      <c r="C3296" s="77">
        <v>2797.9311400000001</v>
      </c>
      <c r="D3296" s="77">
        <v>-38.047600000000003</v>
      </c>
      <c r="E3296" s="77">
        <f t="shared" si="357"/>
        <v>1811.5993000000003</v>
      </c>
      <c r="F3296" s="77">
        <v>0.29710000000000003</v>
      </c>
      <c r="G3296" s="77">
        <v>10.599</v>
      </c>
      <c r="H3296">
        <v>0</v>
      </c>
      <c r="I3296" s="78">
        <v>16470</v>
      </c>
      <c r="J3296">
        <v>202306</v>
      </c>
      <c r="K3296" s="78">
        <v>16470</v>
      </c>
      <c r="L3296" s="77">
        <f t="shared" si="356"/>
        <v>-42.650000000001455</v>
      </c>
      <c r="M3296" s="78">
        <v>24521</v>
      </c>
      <c r="N3296" s="78">
        <v>807.46756000000005</v>
      </c>
      <c r="O3296" s="78">
        <v>-11327</v>
      </c>
      <c r="P3296" s="78">
        <v>-93.332340000000002</v>
      </c>
      <c r="Q3296" s="144">
        <v>21689.25</v>
      </c>
      <c r="R3296" s="78">
        <v>-4835</v>
      </c>
      <c r="S3296" s="78">
        <v>-10782</v>
      </c>
      <c r="T3296" s="78">
        <v>-4565</v>
      </c>
      <c r="U3296" s="78">
        <v>65812</v>
      </c>
      <c r="V3296" s="219">
        <v>6.9364249680909262E-2</v>
      </c>
      <c r="W3296" s="78">
        <v>9424</v>
      </c>
      <c r="X3296" s="78">
        <v>9424</v>
      </c>
      <c r="Y3296" s="78">
        <v>11501</v>
      </c>
      <c r="Z3296" s="78">
        <v>11257</v>
      </c>
      <c r="AA3296" s="78">
        <v>96.31</v>
      </c>
      <c r="AB3296" s="78">
        <v>101.66</v>
      </c>
      <c r="AC3296" s="78">
        <v>32641</v>
      </c>
      <c r="AD3296" s="104">
        <v>2.6869000000000001</v>
      </c>
      <c r="AE3296" s="78">
        <v>16903</v>
      </c>
      <c r="AF3296" s="104">
        <v>0.84060999999999997</v>
      </c>
      <c r="AG3296" s="78">
        <v>9889</v>
      </c>
      <c r="AH3296" s="104">
        <v>2.0862699999999998</v>
      </c>
      <c r="AI3296" s="78">
        <v>368</v>
      </c>
      <c r="AJ3296" s="104">
        <v>0.29713000000000001</v>
      </c>
      <c r="AK3296" s="78">
        <v>16800</v>
      </c>
      <c r="AL3296" s="78">
        <v>15000</v>
      </c>
      <c r="AM3296" s="8">
        <v>16500</v>
      </c>
      <c r="AN3296" s="78">
        <v>421</v>
      </c>
      <c r="AO3296" s="78">
        <v>16800</v>
      </c>
      <c r="AP3296" s="78">
        <v>15200</v>
      </c>
      <c r="AQ3296" s="78">
        <v>16200</v>
      </c>
      <c r="AR3296" s="78">
        <v>663</v>
      </c>
      <c r="AS3296" s="78">
        <v>16700</v>
      </c>
      <c r="AT3296" s="78">
        <v>16200</v>
      </c>
      <c r="AU3296" s="78">
        <v>16550</v>
      </c>
      <c r="AV3296" s="78">
        <v>229</v>
      </c>
      <c r="AW3296" s="77">
        <v>15.59</v>
      </c>
      <c r="AX3296" s="144">
        <f t="shared" si="351"/>
        <v>0.75</v>
      </c>
      <c r="AY3296" s="144">
        <f t="shared" si="352"/>
        <v>0.53</v>
      </c>
      <c r="AZ3296" s="144">
        <f t="shared" si="353"/>
        <v>0.26</v>
      </c>
      <c r="BA3296" s="54">
        <f t="shared" si="354"/>
        <v>16.593226042218443</v>
      </c>
      <c r="BB3296" s="54">
        <f t="shared" si="355"/>
        <v>12.317773957781551</v>
      </c>
    </row>
    <row r="3297" spans="1:54" x14ac:dyDescent="0.25">
      <c r="A3297" s="3">
        <v>45079</v>
      </c>
      <c r="B3297" s="77">
        <v>16706.91</v>
      </c>
      <c r="C3297" s="77">
        <v>3665.7387699999999</v>
      </c>
      <c r="D3297" s="77">
        <v>182.73939999999999</v>
      </c>
      <c r="E3297" s="77">
        <f t="shared" si="357"/>
        <v>1999.5734000000002</v>
      </c>
      <c r="F3297" s="77">
        <v>16.839100000000002</v>
      </c>
      <c r="G3297" s="77">
        <v>30.985300000000002</v>
      </c>
      <c r="H3297">
        <v>0</v>
      </c>
      <c r="I3297" s="78">
        <v>16710</v>
      </c>
      <c r="J3297">
        <v>202306</v>
      </c>
      <c r="K3297" s="78">
        <v>16710</v>
      </c>
      <c r="L3297" s="77">
        <f t="shared" si="356"/>
        <v>3.0900000000001455</v>
      </c>
      <c r="M3297" s="78">
        <v>24360</v>
      </c>
      <c r="N3297" s="78">
        <v>813.82737999999995</v>
      </c>
      <c r="O3297" s="78">
        <v>-3447</v>
      </c>
      <c r="P3297" s="78">
        <v>-28.891739999999999</v>
      </c>
      <c r="Q3297" s="144">
        <v>23498.25</v>
      </c>
      <c r="R3297" s="78">
        <v>-4163</v>
      </c>
      <c r="S3297" s="78">
        <v>-10320</v>
      </c>
      <c r="T3297" s="78">
        <v>5344</v>
      </c>
      <c r="U3297" s="78">
        <v>71738</v>
      </c>
      <c r="V3297" s="219">
        <v>-7.449329504586133E-2</v>
      </c>
      <c r="W3297" s="78">
        <v>5365</v>
      </c>
      <c r="X3297" s="78">
        <v>5365</v>
      </c>
      <c r="Y3297" s="78">
        <v>9209</v>
      </c>
      <c r="Z3297" s="78">
        <v>8423</v>
      </c>
      <c r="AA3297" s="78">
        <v>111.86</v>
      </c>
      <c r="AB3297" s="78">
        <v>114.49</v>
      </c>
      <c r="AC3297" s="78">
        <v>29293</v>
      </c>
      <c r="AD3297" s="104">
        <v>4.1977000000000002</v>
      </c>
      <c r="AE3297" s="78">
        <v>16427</v>
      </c>
      <c r="AF3297" s="104">
        <v>0.46871000000000002</v>
      </c>
      <c r="AG3297" s="78">
        <v>8831</v>
      </c>
      <c r="AH3297" s="104">
        <v>1.5763199999999999</v>
      </c>
      <c r="AI3297" s="78">
        <v>-7224</v>
      </c>
      <c r="AJ3297" s="104">
        <v>0.29054000000000002</v>
      </c>
      <c r="AK3297" s="78">
        <v>16800</v>
      </c>
      <c r="AL3297" s="78">
        <v>15000</v>
      </c>
      <c r="AM3297" s="8">
        <v>16700</v>
      </c>
      <c r="AN3297" s="78">
        <v>422</v>
      </c>
      <c r="AO3297" s="78">
        <v>16800</v>
      </c>
      <c r="AP3297" s="78">
        <v>15200</v>
      </c>
      <c r="AQ3297" s="78">
        <v>16500</v>
      </c>
      <c r="AR3297" s="78">
        <v>683</v>
      </c>
      <c r="AS3297" s="78">
        <v>17000</v>
      </c>
      <c r="AT3297" s="78">
        <v>16400</v>
      </c>
      <c r="AU3297" s="78">
        <v>16750</v>
      </c>
      <c r="AV3297" s="78">
        <v>192</v>
      </c>
      <c r="AW3297" s="77">
        <v>15.62</v>
      </c>
      <c r="AX3297" s="144">
        <f t="shared" si="351"/>
        <v>0.75</v>
      </c>
      <c r="AY3297" s="144">
        <f t="shared" si="352"/>
        <v>0.55000000000000004</v>
      </c>
      <c r="AZ3297" s="144">
        <f t="shared" si="353"/>
        <v>0.28000000000000003</v>
      </c>
      <c r="BA3297" s="54">
        <f t="shared" si="354"/>
        <v>16.670796796917227</v>
      </c>
      <c r="BB3297" s="54">
        <f t="shared" si="355"/>
        <v>12.298203203082775</v>
      </c>
    </row>
    <row r="3298" spans="1:54" x14ac:dyDescent="0.25">
      <c r="A3298" s="3">
        <v>45082</v>
      </c>
      <c r="B3298" s="77">
        <v>16714.43</v>
      </c>
      <c r="C3298" s="77">
        <v>3039.0271200000002</v>
      </c>
      <c r="D3298" s="77">
        <v>9.513300000000001</v>
      </c>
      <c r="E3298" s="77">
        <f t="shared" si="357"/>
        <v>1950.1795000000002</v>
      </c>
      <c r="F3298" s="77">
        <v>4.7332000000000001</v>
      </c>
      <c r="G3298" s="77">
        <v>26.0639</v>
      </c>
      <c r="H3298">
        <v>0</v>
      </c>
      <c r="I3298" s="78">
        <v>16681</v>
      </c>
      <c r="J3298">
        <v>202306</v>
      </c>
      <c r="K3298" s="78">
        <v>16681</v>
      </c>
      <c r="L3298" s="77">
        <f t="shared" si="356"/>
        <v>-33.430000000000291</v>
      </c>
      <c r="M3298" s="78">
        <v>22186</v>
      </c>
      <c r="N3298" s="78">
        <v>739.96087</v>
      </c>
      <c r="O3298" s="78">
        <v>-10605</v>
      </c>
      <c r="P3298" s="78">
        <v>-88.510800000000003</v>
      </c>
      <c r="Q3298" s="144">
        <v>19534.75</v>
      </c>
      <c r="R3298" s="78">
        <v>-4265</v>
      </c>
      <c r="S3298" s="78">
        <v>-10134</v>
      </c>
      <c r="T3298" s="78">
        <v>-1653</v>
      </c>
      <c r="U3298" s="78">
        <v>68861</v>
      </c>
      <c r="V3298" s="219">
        <v>2.4004879394722702E-2</v>
      </c>
      <c r="W3298" s="78">
        <v>5950</v>
      </c>
      <c r="X3298" s="78">
        <v>5950</v>
      </c>
      <c r="Y3298" s="78">
        <v>9750</v>
      </c>
      <c r="Z3298" s="78">
        <v>6561</v>
      </c>
      <c r="AA3298" s="78">
        <v>88.09</v>
      </c>
      <c r="AB3298" s="78">
        <v>106.09</v>
      </c>
      <c r="AC3298" s="78">
        <v>32187</v>
      </c>
      <c r="AD3298" s="104">
        <v>3.8828800000000001</v>
      </c>
      <c r="AE3298" s="78">
        <v>19512</v>
      </c>
      <c r="AF3298" s="104">
        <v>0.57918999999999998</v>
      </c>
      <c r="AG3298" s="78">
        <v>17456</v>
      </c>
      <c r="AH3298" s="104">
        <v>1.35958</v>
      </c>
      <c r="AI3298" s="78">
        <v>-14901</v>
      </c>
      <c r="AJ3298" s="104">
        <v>0.15586</v>
      </c>
      <c r="AK3298" s="78">
        <v>17000</v>
      </c>
      <c r="AL3298" s="78">
        <v>15000</v>
      </c>
      <c r="AM3298" s="8">
        <v>16700</v>
      </c>
      <c r="AN3298" s="78">
        <v>383</v>
      </c>
      <c r="AO3298" s="78">
        <v>16800</v>
      </c>
      <c r="AP3298" s="78">
        <v>15500</v>
      </c>
      <c r="AQ3298" s="78">
        <v>16400</v>
      </c>
      <c r="AR3298" s="78">
        <v>637</v>
      </c>
      <c r="AS3298" s="78">
        <v>17000</v>
      </c>
      <c r="AT3298" s="78">
        <v>16500</v>
      </c>
      <c r="AU3298" s="78">
        <v>16700</v>
      </c>
      <c r="AV3298" s="78">
        <v>133</v>
      </c>
      <c r="AW3298" s="77">
        <v>15.92</v>
      </c>
      <c r="AX3298" s="144">
        <f t="shared" si="351"/>
        <v>0.82</v>
      </c>
      <c r="AY3298" s="144">
        <f t="shared" si="352"/>
        <v>0.63</v>
      </c>
      <c r="AZ3298" s="144">
        <f t="shared" si="353"/>
        <v>0.34</v>
      </c>
      <c r="BA3298" s="54">
        <f t="shared" si="354"/>
        <v>16.844515162026632</v>
      </c>
      <c r="BB3298" s="54">
        <f t="shared" si="355"/>
        <v>12.314484837973371</v>
      </c>
    </row>
    <row r="3299" spans="1:54" x14ac:dyDescent="0.25">
      <c r="A3299" s="3">
        <v>45083</v>
      </c>
      <c r="B3299" s="77">
        <v>16761.66</v>
      </c>
      <c r="C3299" s="77">
        <v>2762.4394900000002</v>
      </c>
      <c r="D3299" s="77">
        <v>23.045300000000001</v>
      </c>
      <c r="E3299" s="77">
        <f t="shared" si="357"/>
        <v>1924.0163000000002</v>
      </c>
      <c r="F3299" s="77">
        <v>14.192600000000001</v>
      </c>
      <c r="G3299" s="77">
        <v>-9.998899999999999</v>
      </c>
      <c r="H3299">
        <v>0</v>
      </c>
      <c r="I3299" s="78">
        <v>16747</v>
      </c>
      <c r="J3299">
        <v>202306</v>
      </c>
      <c r="K3299" s="78">
        <v>16747</v>
      </c>
      <c r="L3299" s="77">
        <f t="shared" si="356"/>
        <v>-14.659999999999854</v>
      </c>
      <c r="M3299" s="78">
        <v>23152</v>
      </c>
      <c r="N3299" s="78">
        <v>775.10618999999997</v>
      </c>
      <c r="O3299" s="78">
        <v>-7639</v>
      </c>
      <c r="P3299" s="78">
        <v>-64.012990000000002</v>
      </c>
      <c r="Q3299" s="144">
        <v>21242.25</v>
      </c>
      <c r="R3299" s="78">
        <v>-4551</v>
      </c>
      <c r="S3299" s="78">
        <v>-10819</v>
      </c>
      <c r="T3299" s="78">
        <v>1752</v>
      </c>
      <c r="U3299" s="78">
        <v>71526</v>
      </c>
      <c r="V3299" s="219">
        <v>-2.4494589380085564E-2</v>
      </c>
      <c r="W3299" s="78">
        <v>7307</v>
      </c>
      <c r="X3299" s="78">
        <v>7307</v>
      </c>
      <c r="Y3299" s="78">
        <v>10897</v>
      </c>
      <c r="Z3299" s="78">
        <v>8099</v>
      </c>
      <c r="AA3299" s="78">
        <v>101.4</v>
      </c>
      <c r="AB3299" s="78">
        <v>109.9</v>
      </c>
      <c r="AC3299" s="78">
        <v>32503</v>
      </c>
      <c r="AD3299" s="104">
        <v>4.2968299999999999</v>
      </c>
      <c r="AE3299" s="78">
        <v>19186</v>
      </c>
      <c r="AF3299" s="104">
        <v>0.49025999999999997</v>
      </c>
      <c r="AG3299" s="78">
        <v>20662</v>
      </c>
      <c r="AH3299" s="104">
        <v>1.28945</v>
      </c>
      <c r="AI3299" s="78">
        <v>-20645</v>
      </c>
      <c r="AJ3299" s="104">
        <v>0.15661</v>
      </c>
      <c r="AK3299" s="78">
        <v>17000</v>
      </c>
      <c r="AL3299" s="78">
        <v>15000</v>
      </c>
      <c r="AM3299" s="8">
        <v>16700</v>
      </c>
      <c r="AN3299" s="78">
        <v>366</v>
      </c>
      <c r="AO3299" s="78">
        <v>16800</v>
      </c>
      <c r="AP3299" s="78">
        <v>15500</v>
      </c>
      <c r="AQ3299" s="78">
        <v>16500</v>
      </c>
      <c r="AR3299" s="78">
        <v>617</v>
      </c>
      <c r="AS3299" s="78">
        <v>16900</v>
      </c>
      <c r="AT3299" s="78">
        <v>16600</v>
      </c>
      <c r="AU3299" s="78">
        <v>16750</v>
      </c>
      <c r="AV3299" s="78">
        <v>99.5</v>
      </c>
      <c r="AW3299" s="77">
        <v>15.44</v>
      </c>
      <c r="AX3299" s="144">
        <f t="shared" si="351"/>
        <v>0.65</v>
      </c>
      <c r="AY3299" s="144">
        <f t="shared" si="352"/>
        <v>0.51</v>
      </c>
      <c r="AZ3299" s="144">
        <f t="shared" si="353"/>
        <v>0.25</v>
      </c>
      <c r="BA3299" s="54">
        <f t="shared" si="354"/>
        <v>16.912843585314867</v>
      </c>
      <c r="BB3299" s="54">
        <f t="shared" si="355"/>
        <v>12.440156414685136</v>
      </c>
    </row>
    <row r="3300" spans="1:54" x14ac:dyDescent="0.25">
      <c r="A3300" s="3">
        <v>45084</v>
      </c>
      <c r="B3300" s="77">
        <v>16922.48</v>
      </c>
      <c r="C3300" s="77">
        <v>2960.2570599999999</v>
      </c>
      <c r="D3300" s="77">
        <v>125.58670000000001</v>
      </c>
      <c r="E3300" s="77">
        <f t="shared" si="357"/>
        <v>2107.768</v>
      </c>
      <c r="F3300" s="77">
        <v>8.5785999999999998</v>
      </c>
      <c r="G3300" s="77">
        <v>23.0717</v>
      </c>
      <c r="H3300" t="s">
        <v>2140</v>
      </c>
      <c r="I3300" s="78">
        <v>16889</v>
      </c>
      <c r="J3300">
        <v>202306</v>
      </c>
      <c r="K3300" s="78">
        <v>16889</v>
      </c>
      <c r="L3300" s="77">
        <f t="shared" si="356"/>
        <v>-33.479999999999563</v>
      </c>
      <c r="M3300" s="78">
        <v>24000</v>
      </c>
      <c r="N3300" s="78">
        <v>810.37786000000006</v>
      </c>
      <c r="O3300" s="78">
        <v>-1726</v>
      </c>
      <c r="P3300" s="78">
        <v>-14.629479999999999</v>
      </c>
      <c r="Q3300" s="144">
        <v>23568.5</v>
      </c>
      <c r="R3300" s="78">
        <v>-3917</v>
      </c>
      <c r="S3300" s="78">
        <v>-9391</v>
      </c>
      <c r="T3300" s="78">
        <v>9815</v>
      </c>
      <c r="U3300" s="78">
        <v>75405</v>
      </c>
      <c r="V3300" s="219">
        <v>-0.13016378224255687</v>
      </c>
      <c r="W3300" s="78">
        <v>6250</v>
      </c>
      <c r="X3300" s="78">
        <v>6250</v>
      </c>
      <c r="Y3300" s="78">
        <v>10926</v>
      </c>
      <c r="Z3300" s="78">
        <v>9445</v>
      </c>
      <c r="AA3300" s="78">
        <v>107.57</v>
      </c>
      <c r="AB3300" s="78">
        <v>101.38</v>
      </c>
      <c r="AC3300" s="78">
        <v>33722</v>
      </c>
      <c r="AD3300" s="104">
        <v>5.3517799999999998</v>
      </c>
      <c r="AE3300" s="78">
        <v>15256</v>
      </c>
      <c r="AF3300" s="104">
        <v>0.39084999999999998</v>
      </c>
      <c r="AG3300" s="78">
        <v>15490</v>
      </c>
      <c r="AH3300" s="104">
        <v>0.90081999999999995</v>
      </c>
      <c r="AI3300" s="78">
        <v>-3225</v>
      </c>
      <c r="AJ3300" s="104">
        <v>0.35054000000000002</v>
      </c>
      <c r="AK3300" s="78">
        <v>17000</v>
      </c>
      <c r="AL3300" s="78">
        <v>15000</v>
      </c>
      <c r="AM3300" s="8">
        <v>16900</v>
      </c>
      <c r="AN3300" s="78">
        <v>344</v>
      </c>
      <c r="AO3300" s="78">
        <v>17000</v>
      </c>
      <c r="AP3300" s="78">
        <v>16000</v>
      </c>
      <c r="AQ3300" s="78">
        <v>16600</v>
      </c>
      <c r="AR3300" s="78">
        <v>614</v>
      </c>
      <c r="AS3300" s="78">
        <v>16950</v>
      </c>
      <c r="AT3300" s="78">
        <v>16700</v>
      </c>
      <c r="AU3300" s="78">
        <v>16900</v>
      </c>
      <c r="AV3300" s="78">
        <v>230</v>
      </c>
      <c r="AW3300" s="77">
        <v>14.99</v>
      </c>
      <c r="AX3300" s="144">
        <f t="shared" si="351"/>
        <v>0.48</v>
      </c>
      <c r="AY3300" s="144">
        <f t="shared" si="352"/>
        <v>0.3</v>
      </c>
      <c r="AZ3300" s="144">
        <f t="shared" si="353"/>
        <v>0.15</v>
      </c>
      <c r="BA3300" s="54">
        <f t="shared" si="354"/>
        <v>16.928387035632579</v>
      </c>
      <c r="BB3300" s="54">
        <f t="shared" si="355"/>
        <v>12.561612964367423</v>
      </c>
    </row>
    <row r="3301" spans="1:54" x14ac:dyDescent="0.25">
      <c r="A3301" s="3">
        <v>45085</v>
      </c>
      <c r="B3301" s="77">
        <v>16733.689999999999</v>
      </c>
      <c r="C3301" s="77">
        <v>3085.7972399999999</v>
      </c>
      <c r="D3301" s="77">
        <v>-166.8244</v>
      </c>
      <c r="E3301" s="77">
        <f t="shared" si="357"/>
        <v>2011.4338000000002</v>
      </c>
      <c r="F3301" s="77">
        <v>39.319200000000002</v>
      </c>
      <c r="G3301" s="77">
        <v>-22.152899999999999</v>
      </c>
      <c r="H3301">
        <v>0</v>
      </c>
      <c r="I3301" s="78">
        <v>16719</v>
      </c>
      <c r="J3301">
        <v>202306</v>
      </c>
      <c r="K3301" s="78">
        <v>16719</v>
      </c>
      <c r="L3301" s="77">
        <f t="shared" si="356"/>
        <v>-14.68999999999869</v>
      </c>
      <c r="M3301" s="78">
        <v>22460</v>
      </c>
      <c r="N3301" s="78">
        <v>750.66980000000001</v>
      </c>
      <c r="O3301" s="78">
        <v>-16013</v>
      </c>
      <c r="P3301" s="78">
        <v>-133.86382</v>
      </c>
      <c r="Q3301" s="144">
        <v>18456.75</v>
      </c>
      <c r="R3301" s="78">
        <v>-4402</v>
      </c>
      <c r="S3301" s="78">
        <v>-9300</v>
      </c>
      <c r="T3301" s="78">
        <v>-5627</v>
      </c>
      <c r="U3301" s="78">
        <v>71727</v>
      </c>
      <c r="V3301" s="219">
        <v>7.845023491851047E-2</v>
      </c>
      <c r="W3301" s="78">
        <v>6171</v>
      </c>
      <c r="X3301" s="78">
        <v>6171</v>
      </c>
      <c r="Y3301" s="78">
        <v>10130</v>
      </c>
      <c r="Z3301" s="78">
        <v>8478</v>
      </c>
      <c r="AA3301" s="78">
        <v>83.54</v>
      </c>
      <c r="AB3301" s="78">
        <v>91.42</v>
      </c>
      <c r="AC3301" s="78">
        <v>41336</v>
      </c>
      <c r="AD3301" s="104">
        <v>3.8257599999999998</v>
      </c>
      <c r="AE3301" s="78">
        <v>20031</v>
      </c>
      <c r="AF3301" s="104">
        <v>0.87456999999999996</v>
      </c>
      <c r="AG3301" s="78">
        <v>17430</v>
      </c>
      <c r="AH3301" s="104">
        <v>0.96392999999999995</v>
      </c>
      <c r="AI3301" s="78">
        <v>-4261</v>
      </c>
      <c r="AJ3301" s="104">
        <v>7.7579999999999996E-2</v>
      </c>
      <c r="AK3301" s="78">
        <v>17000</v>
      </c>
      <c r="AL3301" s="78">
        <v>15000</v>
      </c>
      <c r="AM3301" s="8">
        <v>16700</v>
      </c>
      <c r="AN3301" s="78">
        <v>335</v>
      </c>
      <c r="AO3301" s="78">
        <v>17000</v>
      </c>
      <c r="AP3301" s="78">
        <v>16000</v>
      </c>
      <c r="AQ3301" s="78">
        <v>16500</v>
      </c>
      <c r="AR3301" s="78">
        <v>591</v>
      </c>
      <c r="AS3301" s="78">
        <v>17000</v>
      </c>
      <c r="AT3301" s="78">
        <v>16600</v>
      </c>
      <c r="AU3301" s="78">
        <v>16750</v>
      </c>
      <c r="AV3301" s="78">
        <v>206</v>
      </c>
      <c r="AW3301" s="77">
        <v>15.42</v>
      </c>
      <c r="AX3301" s="144">
        <f t="shared" si="351"/>
        <v>0.68</v>
      </c>
      <c r="AY3301" s="144">
        <f t="shared" si="352"/>
        <v>0.53</v>
      </c>
      <c r="AZ3301" s="144">
        <f t="shared" si="353"/>
        <v>0.26</v>
      </c>
      <c r="BA3301" s="54">
        <f t="shared" si="354"/>
        <v>16.952014313966018</v>
      </c>
      <c r="BB3301" s="54">
        <f t="shared" si="355"/>
        <v>12.740985686033984</v>
      </c>
    </row>
    <row r="3302" spans="1:54" x14ac:dyDescent="0.25">
      <c r="A3302" s="3">
        <v>45086</v>
      </c>
      <c r="B3302" s="77">
        <v>16886.400000000001</v>
      </c>
      <c r="C3302" s="77">
        <v>2913.2945399999999</v>
      </c>
      <c r="D3302" s="77">
        <v>68.578500000000005</v>
      </c>
      <c r="E3302" s="77">
        <f t="shared" si="357"/>
        <v>2136.8743000000004</v>
      </c>
      <c r="F3302" s="77">
        <v>21.2258</v>
      </c>
      <c r="G3302" s="77">
        <v>24.363800000000001</v>
      </c>
      <c r="H3302">
        <v>0</v>
      </c>
      <c r="I3302" s="78">
        <v>16888</v>
      </c>
      <c r="J3302">
        <v>202306</v>
      </c>
      <c r="K3302" s="78">
        <v>16888</v>
      </c>
      <c r="L3302" s="77">
        <f t="shared" si="356"/>
        <v>1.5999999999985448</v>
      </c>
      <c r="M3302" s="78">
        <v>20777</v>
      </c>
      <c r="N3302" s="78">
        <v>701.43538000000001</v>
      </c>
      <c r="O3302" s="78">
        <v>-9469</v>
      </c>
      <c r="P3302" s="78">
        <v>-79.987070000000003</v>
      </c>
      <c r="Q3302" s="144">
        <v>18409.75</v>
      </c>
      <c r="R3302" s="78">
        <v>-4359</v>
      </c>
      <c r="S3302" s="78">
        <v>-9508</v>
      </c>
      <c r="T3302" s="78">
        <v>1687</v>
      </c>
      <c r="U3302" s="78">
        <v>73337</v>
      </c>
      <c r="V3302" s="219">
        <v>-2.3003395284781215E-2</v>
      </c>
      <c r="W3302" s="78">
        <v>5247</v>
      </c>
      <c r="X3302" s="78">
        <v>5247</v>
      </c>
      <c r="Y3302" s="78">
        <v>9082</v>
      </c>
      <c r="Z3302" s="78">
        <v>7581</v>
      </c>
      <c r="AA3302" s="78">
        <v>103.18</v>
      </c>
      <c r="AB3302" s="78">
        <v>103.55</v>
      </c>
      <c r="AC3302" s="78">
        <v>38460</v>
      </c>
      <c r="AD3302" s="104">
        <v>5.2945799999999998</v>
      </c>
      <c r="AE3302" s="78">
        <v>23101</v>
      </c>
      <c r="AF3302" s="104">
        <v>0.58635000000000004</v>
      </c>
      <c r="AG3302" s="78">
        <v>22365</v>
      </c>
      <c r="AH3302" s="104">
        <v>0.41628999999999999</v>
      </c>
      <c r="AI3302" s="78">
        <v>-8881</v>
      </c>
      <c r="AJ3302" s="104">
        <v>-1.4489999999999999E-2</v>
      </c>
      <c r="AK3302" s="78">
        <v>17000</v>
      </c>
      <c r="AL3302" s="78">
        <v>15000</v>
      </c>
      <c r="AM3302" s="8">
        <v>16900</v>
      </c>
      <c r="AN3302" s="78">
        <v>321</v>
      </c>
      <c r="AO3302" s="78">
        <v>17000</v>
      </c>
      <c r="AP3302" s="78">
        <v>16000</v>
      </c>
      <c r="AQ3302" s="78">
        <v>16700</v>
      </c>
      <c r="AR3302" s="78">
        <v>605</v>
      </c>
      <c r="AS3302" s="78">
        <v>17000</v>
      </c>
      <c r="AT3302" s="78">
        <v>16500</v>
      </c>
      <c r="AU3302" s="78">
        <v>16900</v>
      </c>
      <c r="AV3302" s="78">
        <v>178</v>
      </c>
      <c r="AW3302" s="77">
        <v>15.23</v>
      </c>
      <c r="AX3302" s="144">
        <f t="shared" si="351"/>
        <v>0.57999999999999996</v>
      </c>
      <c r="AY3302" s="144">
        <f t="shared" si="352"/>
        <v>0.42</v>
      </c>
      <c r="AZ3302" s="144">
        <f t="shared" si="353"/>
        <v>0.21</v>
      </c>
      <c r="BA3302" s="54">
        <f t="shared" si="354"/>
        <v>16.886447452903358</v>
      </c>
      <c r="BB3302" s="54">
        <f t="shared" si="355"/>
        <v>13.025552547096648</v>
      </c>
    </row>
    <row r="3303" spans="1:54" x14ac:dyDescent="0.25">
      <c r="A3303" s="3">
        <v>45089</v>
      </c>
      <c r="B3303" s="77">
        <v>16955.37</v>
      </c>
      <c r="C3303" s="77">
        <v>3030.89356</v>
      </c>
      <c r="D3303" s="77">
        <v>92.249400000000009</v>
      </c>
      <c r="E3303" s="77">
        <f t="shared" si="357"/>
        <v>2327.8518000000008</v>
      </c>
      <c r="F3303" s="77">
        <v>18.793099999999999</v>
      </c>
      <c r="G3303" s="77">
        <v>-16.755399999999998</v>
      </c>
      <c r="H3303">
        <v>0</v>
      </c>
      <c r="I3303" s="78">
        <v>16942</v>
      </c>
      <c r="J3303">
        <v>202306</v>
      </c>
      <c r="K3303" s="78">
        <v>16942</v>
      </c>
      <c r="L3303" s="77">
        <f t="shared" si="356"/>
        <v>-13.369999999998981</v>
      </c>
      <c r="M3303" s="78">
        <v>20648</v>
      </c>
      <c r="N3303" s="78">
        <v>699.44583</v>
      </c>
      <c r="O3303" s="78">
        <v>-10905</v>
      </c>
      <c r="P3303" s="78">
        <v>-92.393780000000007</v>
      </c>
      <c r="Q3303" s="144">
        <v>17921.75</v>
      </c>
      <c r="R3303" s="78">
        <v>-3991</v>
      </c>
      <c r="S3303" s="78">
        <v>-9043</v>
      </c>
      <c r="T3303" s="78">
        <v>2049</v>
      </c>
      <c r="U3303" s="78">
        <v>71295</v>
      </c>
      <c r="V3303" s="219">
        <v>-2.8739743320008417E-2</v>
      </c>
      <c r="W3303" s="78">
        <v>6119</v>
      </c>
      <c r="X3303" s="78">
        <v>6119</v>
      </c>
      <c r="Y3303" s="78">
        <v>10019</v>
      </c>
      <c r="Z3303" s="78">
        <v>7923</v>
      </c>
      <c r="AA3303" s="78">
        <v>106.28</v>
      </c>
      <c r="AB3303" s="78">
        <v>112.87</v>
      </c>
      <c r="AC3303" s="78">
        <v>39443</v>
      </c>
      <c r="AD3303" s="104">
        <v>5.7558999999999996</v>
      </c>
      <c r="AE3303" s="78">
        <v>18197</v>
      </c>
      <c r="AF3303" s="104">
        <v>0.24087</v>
      </c>
      <c r="AG3303" s="78">
        <v>19534</v>
      </c>
      <c r="AH3303" s="104">
        <v>-0.10133</v>
      </c>
      <c r="AI3303" s="78">
        <v>-7757</v>
      </c>
      <c r="AJ3303" s="104">
        <v>0.34445999999999999</v>
      </c>
      <c r="AK3303" s="78">
        <v>17000</v>
      </c>
      <c r="AL3303" s="78">
        <v>15000</v>
      </c>
      <c r="AM3303" s="8">
        <v>16950</v>
      </c>
      <c r="AN3303" s="78">
        <v>284</v>
      </c>
      <c r="AO3303" s="78">
        <v>17800</v>
      </c>
      <c r="AP3303" s="78">
        <v>16000</v>
      </c>
      <c r="AQ3303" s="78">
        <v>16700</v>
      </c>
      <c r="AR3303" s="78">
        <v>584</v>
      </c>
      <c r="AS3303" s="78">
        <v>17100</v>
      </c>
      <c r="AT3303" s="78">
        <v>16800</v>
      </c>
      <c r="AU3303" s="78">
        <v>16950</v>
      </c>
      <c r="AV3303" s="78">
        <v>134</v>
      </c>
      <c r="AW3303" s="77">
        <v>15.28</v>
      </c>
      <c r="AX3303" s="144">
        <f t="shared" ref="AX3303:AX3366" si="358">PERCENTRANK(AW3274:AW3303,AW3303,2)</f>
        <v>0.65</v>
      </c>
      <c r="AY3303" s="144">
        <f t="shared" ref="AY3303:AY3366" si="359">PERCENTRANK(AW3254:AW3303,AW3303,2)</f>
        <v>0.48</v>
      </c>
      <c r="AZ3303" s="144">
        <f t="shared" ref="AZ3303:AZ3366" si="360">PERCENTRANK(AW3204:AW3303,AW3303,2)</f>
        <v>0.24</v>
      </c>
      <c r="BA3303" s="54">
        <f t="shared" ref="BA3303:BA3366" si="361">AVERAGE(AW3284:AW3303)+2*_xlfn.STDEV.S(AW3284:AW3303)</f>
        <v>16.781656325853515</v>
      </c>
      <c r="BB3303" s="54">
        <f t="shared" ref="BB3303:BB3366" si="362">AVERAGE(AW3284:AW3303)-2*_xlfn.STDEV.S(AW3284:AW3303)</f>
        <v>13.352343674146487</v>
      </c>
    </row>
    <row r="3304" spans="1:54" x14ac:dyDescent="0.25">
      <c r="A3304" s="3">
        <v>45090</v>
      </c>
      <c r="B3304" s="77">
        <v>17216.599999999999</v>
      </c>
      <c r="C3304" s="77">
        <v>3584.9242199999999</v>
      </c>
      <c r="D3304" s="77">
        <v>377.37059999999997</v>
      </c>
      <c r="E3304" s="77">
        <f t="shared" si="357"/>
        <v>2613.3015000000005</v>
      </c>
      <c r="F3304" s="77">
        <v>10.0022</v>
      </c>
      <c r="G3304" s="77">
        <v>51.651899999999998</v>
      </c>
      <c r="H3304">
        <v>0</v>
      </c>
      <c r="I3304" s="78">
        <v>17220</v>
      </c>
      <c r="J3304">
        <v>202306</v>
      </c>
      <c r="K3304" s="78">
        <v>17220</v>
      </c>
      <c r="L3304" s="77">
        <f t="shared" si="356"/>
        <v>3.4000000000014552</v>
      </c>
      <c r="M3304" s="78">
        <v>19535</v>
      </c>
      <c r="N3304" s="78">
        <v>672.51638000000003</v>
      </c>
      <c r="O3304" s="78">
        <v>-7230</v>
      </c>
      <c r="P3304" s="78">
        <v>-62.30782</v>
      </c>
      <c r="Q3304" s="144">
        <v>17727.5</v>
      </c>
      <c r="R3304" s="78">
        <v>-3457</v>
      </c>
      <c r="S3304" s="78">
        <v>-8694</v>
      </c>
      <c r="T3304" s="78">
        <v>5695</v>
      </c>
      <c r="U3304" s="78">
        <v>73498</v>
      </c>
      <c r="V3304" s="219">
        <v>-7.7485101635418649E-2</v>
      </c>
      <c r="W3304" s="78">
        <v>5455</v>
      </c>
      <c r="X3304" s="78">
        <v>5455</v>
      </c>
      <c r="Y3304" s="78">
        <v>8250</v>
      </c>
      <c r="Z3304" s="78">
        <v>6173</v>
      </c>
      <c r="AA3304" s="78">
        <v>97.43</v>
      </c>
      <c r="AB3304" s="78">
        <v>130.08000000000001</v>
      </c>
      <c r="AC3304" s="78">
        <v>44051</v>
      </c>
      <c r="AD3304" s="104">
        <v>9.7285799999999991</v>
      </c>
      <c r="AE3304" s="78">
        <v>20352</v>
      </c>
      <c r="AF3304" s="104">
        <v>0.31064999999999998</v>
      </c>
      <c r="AG3304" s="78">
        <v>4312</v>
      </c>
      <c r="AH3304" s="104">
        <v>-2.2010100000000001</v>
      </c>
      <c r="AI3304" s="78">
        <v>-16019</v>
      </c>
      <c r="AJ3304" s="104">
        <v>0.27623999999999999</v>
      </c>
      <c r="AK3304" s="78">
        <v>16900</v>
      </c>
      <c r="AL3304" s="78">
        <v>16600</v>
      </c>
      <c r="AM3304" s="8">
        <v>17200</v>
      </c>
      <c r="AN3304" s="78">
        <v>294</v>
      </c>
      <c r="AO3304" s="78">
        <v>17800</v>
      </c>
      <c r="AP3304" s="78">
        <v>16000</v>
      </c>
      <c r="AQ3304" s="78">
        <v>17000</v>
      </c>
      <c r="AR3304" s="78">
        <v>611</v>
      </c>
      <c r="AS3304" s="78">
        <v>17300</v>
      </c>
      <c r="AT3304" s="78">
        <v>17000</v>
      </c>
      <c r="AU3304" s="78">
        <v>17250</v>
      </c>
      <c r="AV3304" s="78">
        <v>110</v>
      </c>
      <c r="AW3304" s="77">
        <v>16.02</v>
      </c>
      <c r="AX3304" s="144">
        <f t="shared" si="358"/>
        <v>0.96</v>
      </c>
      <c r="AY3304" s="144">
        <f t="shared" si="359"/>
        <v>0.83</v>
      </c>
      <c r="AZ3304" s="144">
        <f t="shared" si="360"/>
        <v>0.43</v>
      </c>
      <c r="BA3304" s="54">
        <f t="shared" si="361"/>
        <v>16.570352248870932</v>
      </c>
      <c r="BB3304" s="54">
        <f t="shared" si="362"/>
        <v>13.900647751129064</v>
      </c>
    </row>
    <row r="3305" spans="1:54" x14ac:dyDescent="0.25">
      <c r="A3305" s="3">
        <v>45091</v>
      </c>
      <c r="B3305" s="77">
        <v>17238.14</v>
      </c>
      <c r="C3305" s="77">
        <v>3265.5233400000002</v>
      </c>
      <c r="D3305" s="77">
        <v>60.923500000000004</v>
      </c>
      <c r="E3305" s="77">
        <f t="shared" si="357"/>
        <v>2507.6651000000002</v>
      </c>
      <c r="F3305" s="77">
        <v>-8.8779000000000003</v>
      </c>
      <c r="G3305" s="77">
        <v>57.722299999999997</v>
      </c>
      <c r="H3305" t="s">
        <v>2141</v>
      </c>
      <c r="I3305" s="78">
        <v>17203</v>
      </c>
      <c r="J3305">
        <v>202306</v>
      </c>
      <c r="K3305" s="78">
        <v>17203</v>
      </c>
      <c r="L3305" s="77">
        <f t="shared" si="356"/>
        <v>-35.139999999999418</v>
      </c>
      <c r="M3305" s="78">
        <v>15253</v>
      </c>
      <c r="N3305" s="78">
        <v>524.60326999999995</v>
      </c>
      <c r="O3305" s="78">
        <v>-13763</v>
      </c>
      <c r="P3305" s="78">
        <v>-118.40333</v>
      </c>
      <c r="Q3305" s="144">
        <v>11812.25</v>
      </c>
      <c r="R3305" s="78">
        <v>-2827</v>
      </c>
      <c r="S3305" s="78">
        <v>-8413</v>
      </c>
      <c r="T3305" s="78">
        <v>-2224</v>
      </c>
      <c r="U3305" s="78">
        <v>71393</v>
      </c>
      <c r="V3305" s="219">
        <v>3.1151513453699941E-2</v>
      </c>
      <c r="W3305" s="78">
        <v>1895</v>
      </c>
      <c r="X3305" s="78">
        <v>1895</v>
      </c>
      <c r="Y3305" s="78">
        <v>5864</v>
      </c>
      <c r="Z3305" s="78">
        <v>3374</v>
      </c>
      <c r="AA3305" s="78">
        <v>89.05</v>
      </c>
      <c r="AB3305" s="78">
        <v>112.08</v>
      </c>
      <c r="AC3305" s="78">
        <v>44147</v>
      </c>
      <c r="AD3305" s="104">
        <v>8.9752200000000002</v>
      </c>
      <c r="AE3305" s="78">
        <v>15295</v>
      </c>
      <c r="AF3305" s="104">
        <v>0.27523999999999998</v>
      </c>
      <c r="AG3305" s="78">
        <v>-9999</v>
      </c>
      <c r="AH3305" s="104">
        <v>-2.5798999999999999</v>
      </c>
      <c r="AI3305" s="78">
        <v>-11835</v>
      </c>
      <c r="AJ3305" s="104">
        <v>0.29685</v>
      </c>
      <c r="AK3305" s="78">
        <v>17500</v>
      </c>
      <c r="AL3305" s="78">
        <v>16600</v>
      </c>
      <c r="AM3305" s="8">
        <v>17200</v>
      </c>
      <c r="AN3305" s="78">
        <v>261</v>
      </c>
      <c r="AO3305" s="78">
        <v>17800</v>
      </c>
      <c r="AP3305" s="78">
        <v>16000</v>
      </c>
      <c r="AQ3305" s="78">
        <v>17000</v>
      </c>
      <c r="AR3305" s="78">
        <v>597</v>
      </c>
      <c r="AS3305" s="78">
        <v>17500</v>
      </c>
      <c r="AT3305" s="78">
        <v>16600</v>
      </c>
      <c r="AU3305" s="78">
        <v>17200</v>
      </c>
      <c r="AV3305" s="78">
        <v>261</v>
      </c>
      <c r="AW3305" s="77">
        <v>16.66</v>
      </c>
      <c r="AX3305" s="144">
        <f t="shared" si="358"/>
        <v>1</v>
      </c>
      <c r="AY3305" s="144">
        <f t="shared" si="359"/>
        <v>0.95</v>
      </c>
      <c r="AZ3305" s="144">
        <f t="shared" si="360"/>
        <v>0.61</v>
      </c>
      <c r="BA3305" s="54">
        <f t="shared" si="361"/>
        <v>16.729012434876847</v>
      </c>
      <c r="BB3305" s="54">
        <f t="shared" si="362"/>
        <v>13.998987565123151</v>
      </c>
    </row>
    <row r="3306" spans="1:54" x14ac:dyDescent="0.25">
      <c r="A3306" s="3">
        <v>45092</v>
      </c>
      <c r="B3306" s="77">
        <v>17334.98</v>
      </c>
      <c r="C3306" s="77">
        <v>3838.3783899999999</v>
      </c>
      <c r="D3306" s="77">
        <v>86.147999999999996</v>
      </c>
      <c r="E3306" s="77">
        <f t="shared" si="357"/>
        <v>2297.9473000000003</v>
      </c>
      <c r="F3306" s="77">
        <v>-7.7463999999999995</v>
      </c>
      <c r="G3306" s="77">
        <v>53.378299999999996</v>
      </c>
      <c r="H3306">
        <v>0</v>
      </c>
      <c r="I3306" s="78">
        <v>17337</v>
      </c>
      <c r="J3306">
        <v>202306</v>
      </c>
      <c r="K3306" s="78">
        <v>17337</v>
      </c>
      <c r="L3306" s="77">
        <f t="shared" si="356"/>
        <v>2.0200000000004366</v>
      </c>
      <c r="M3306" s="78">
        <v>18280</v>
      </c>
      <c r="N3306" s="78">
        <v>633.62325999999996</v>
      </c>
      <c r="O3306" s="78">
        <v>-8275</v>
      </c>
      <c r="P3306" s="78">
        <v>-71.836920000000006</v>
      </c>
      <c r="Q3306" s="144">
        <v>16211.25</v>
      </c>
      <c r="R3306" s="78">
        <v>-2891</v>
      </c>
      <c r="S3306" s="78">
        <v>-8819</v>
      </c>
      <c r="T3306" s="78">
        <v>5445</v>
      </c>
      <c r="U3306" s="78">
        <v>74363</v>
      </c>
      <c r="V3306" s="219">
        <v>-7.3221897986902082E-2</v>
      </c>
      <c r="W3306" s="78">
        <v>2750</v>
      </c>
      <c r="X3306" s="78">
        <v>2750</v>
      </c>
      <c r="Y3306" s="78">
        <v>7468</v>
      </c>
      <c r="Z3306" s="78">
        <v>5723</v>
      </c>
      <c r="AA3306" s="78">
        <v>94.81</v>
      </c>
      <c r="AB3306" s="78">
        <v>110.25</v>
      </c>
      <c r="AC3306" s="78">
        <v>44165</v>
      </c>
      <c r="AD3306" s="104">
        <v>10.91694</v>
      </c>
      <c r="AE3306" s="78">
        <v>15754</v>
      </c>
      <c r="AF3306" s="104">
        <v>0.12948999999999999</v>
      </c>
      <c r="AG3306" s="78">
        <v>-17474</v>
      </c>
      <c r="AH3306" s="104">
        <v>-3.9809899999999998</v>
      </c>
      <c r="AI3306" s="78">
        <v>-13452</v>
      </c>
      <c r="AJ3306" s="104">
        <v>0.13872999999999999</v>
      </c>
      <c r="AK3306" s="78">
        <v>17300</v>
      </c>
      <c r="AL3306" s="78">
        <v>17000</v>
      </c>
      <c r="AM3306" s="8">
        <v>17350</v>
      </c>
      <c r="AN3306" s="78">
        <v>227</v>
      </c>
      <c r="AO3306" s="78">
        <v>17800</v>
      </c>
      <c r="AP3306" s="78">
        <v>16000</v>
      </c>
      <c r="AQ3306" s="78">
        <v>17100</v>
      </c>
      <c r="AR3306" s="78">
        <v>590</v>
      </c>
      <c r="AS3306" s="78">
        <v>17300</v>
      </c>
      <c r="AT3306" s="78">
        <v>17000</v>
      </c>
      <c r="AU3306" s="78">
        <v>17350</v>
      </c>
      <c r="AV3306" s="78">
        <v>227</v>
      </c>
      <c r="AW3306" s="77">
        <v>15.81</v>
      </c>
      <c r="AX3306" s="144">
        <f t="shared" si="358"/>
        <v>0.82</v>
      </c>
      <c r="AY3306" s="144">
        <f t="shared" si="359"/>
        <v>0.73</v>
      </c>
      <c r="AZ3306" s="144">
        <f t="shared" si="360"/>
        <v>0.37</v>
      </c>
      <c r="BA3306" s="54">
        <f t="shared" si="361"/>
        <v>16.757532221921085</v>
      </c>
      <c r="BB3306" s="54">
        <f t="shared" si="362"/>
        <v>14.086467778078916</v>
      </c>
    </row>
    <row r="3307" spans="1:54" x14ac:dyDescent="0.25">
      <c r="A3307" s="3">
        <v>45093</v>
      </c>
      <c r="B3307" s="77">
        <v>17288.91</v>
      </c>
      <c r="C3307" s="77">
        <v>4580.7126799999996</v>
      </c>
      <c r="D3307" s="77">
        <v>32.660899999999998</v>
      </c>
      <c r="E3307" s="77">
        <f t="shared" si="357"/>
        <v>2007.4370000000001</v>
      </c>
      <c r="F3307" s="77">
        <v>-40.923899999999996</v>
      </c>
      <c r="G3307" s="77">
        <v>54.599700000000006</v>
      </c>
      <c r="H3307">
        <v>0</v>
      </c>
      <c r="I3307" s="78">
        <v>17268</v>
      </c>
      <c r="J3307">
        <v>202306</v>
      </c>
      <c r="K3307" s="78">
        <v>17268</v>
      </c>
      <c r="L3307" s="77">
        <f t="shared" si="356"/>
        <v>-20.909999999999854</v>
      </c>
      <c r="M3307" s="78">
        <v>15764</v>
      </c>
      <c r="N3307" s="78">
        <v>542.51269000000002</v>
      </c>
      <c r="O3307" s="78">
        <v>-12794</v>
      </c>
      <c r="P3307" s="78">
        <v>-110.69077</v>
      </c>
      <c r="Q3307" s="144">
        <v>12565.5</v>
      </c>
      <c r="R3307" s="78">
        <v>-2657</v>
      </c>
      <c r="S3307" s="78">
        <v>-8666</v>
      </c>
      <c r="T3307" s="78">
        <v>-1411</v>
      </c>
      <c r="U3307" s="78">
        <v>71374</v>
      </c>
      <c r="V3307" s="219">
        <v>1.9769103595146692E-2</v>
      </c>
      <c r="W3307" s="78">
        <v>3552</v>
      </c>
      <c r="X3307" s="78">
        <v>3552</v>
      </c>
      <c r="Y3307" s="78">
        <v>5839</v>
      </c>
      <c r="Z3307" s="78">
        <v>4589</v>
      </c>
      <c r="AA3307" s="78">
        <v>86.05</v>
      </c>
      <c r="AB3307" s="78">
        <v>108.38</v>
      </c>
      <c r="AC3307" s="78">
        <v>44071</v>
      </c>
      <c r="AD3307" s="104">
        <v>9.5086600000000008</v>
      </c>
      <c r="AE3307" s="78">
        <v>19656</v>
      </c>
      <c r="AF3307" s="104">
        <v>0.31104999999999999</v>
      </c>
      <c r="AG3307" s="78">
        <v>-21168</v>
      </c>
      <c r="AH3307" s="104">
        <v>-3.8452500000000001</v>
      </c>
      <c r="AI3307" s="78">
        <v>-12688</v>
      </c>
      <c r="AJ3307" s="104">
        <v>0.18537000000000001</v>
      </c>
      <c r="AK3307" s="78">
        <v>17300</v>
      </c>
      <c r="AL3307" s="78">
        <v>16850</v>
      </c>
      <c r="AM3307" s="8">
        <v>17250</v>
      </c>
      <c r="AN3307" s="78">
        <v>187</v>
      </c>
      <c r="AO3307" s="78">
        <v>17500</v>
      </c>
      <c r="AP3307" s="78">
        <v>16000</v>
      </c>
      <c r="AQ3307" s="78">
        <v>17100</v>
      </c>
      <c r="AR3307" s="78">
        <v>566</v>
      </c>
      <c r="AS3307" s="78">
        <v>17300</v>
      </c>
      <c r="AT3307" s="78">
        <v>16850</v>
      </c>
      <c r="AU3307" s="78">
        <v>17250</v>
      </c>
      <c r="AV3307" s="78">
        <v>187</v>
      </c>
      <c r="AW3307" s="77">
        <v>15.99</v>
      </c>
      <c r="AX3307" s="144">
        <f t="shared" si="358"/>
        <v>0.89</v>
      </c>
      <c r="AY3307" s="144">
        <f t="shared" si="359"/>
        <v>0.83</v>
      </c>
      <c r="AZ3307" s="144">
        <f t="shared" si="360"/>
        <v>0.43</v>
      </c>
      <c r="BA3307" s="54">
        <f t="shared" si="361"/>
        <v>16.801114325184844</v>
      </c>
      <c r="BB3307" s="54">
        <f t="shared" si="362"/>
        <v>14.169885674815152</v>
      </c>
    </row>
    <row r="3308" spans="1:54" x14ac:dyDescent="0.25">
      <c r="A3308" s="3">
        <v>45096</v>
      </c>
      <c r="B3308" s="77">
        <v>17274.560000000001</v>
      </c>
      <c r="C3308" s="77">
        <v>3257.5234599999999</v>
      </c>
      <c r="D3308" s="77">
        <v>-44.353000000000002</v>
      </c>
      <c r="E3308" s="77">
        <f t="shared" si="357"/>
        <v>1892.6168</v>
      </c>
      <c r="F3308" s="77">
        <v>-2.9164999999999996</v>
      </c>
      <c r="G3308" s="77">
        <v>21.859400000000001</v>
      </c>
      <c r="H3308">
        <v>0</v>
      </c>
      <c r="I3308" s="78">
        <v>17255</v>
      </c>
      <c r="J3308">
        <v>202306</v>
      </c>
      <c r="K3308" s="78">
        <v>17255</v>
      </c>
      <c r="L3308" s="77">
        <f t="shared" si="356"/>
        <v>-19.56000000000131</v>
      </c>
      <c r="M3308" s="78">
        <v>16981</v>
      </c>
      <c r="N3308" s="78">
        <v>582.69509000000005</v>
      </c>
      <c r="O3308" s="78">
        <v>-10627</v>
      </c>
      <c r="P3308" s="78">
        <v>-91.882559999999998</v>
      </c>
      <c r="Q3308" s="144">
        <v>14324.25</v>
      </c>
      <c r="R3308" s="78">
        <v>-1702</v>
      </c>
      <c r="S3308" s="78">
        <v>-8644</v>
      </c>
      <c r="T3308" s="78">
        <v>567</v>
      </c>
      <c r="U3308" s="78">
        <v>75263</v>
      </c>
      <c r="V3308" s="219">
        <v>-7.5335822382844161E-3</v>
      </c>
      <c r="W3308" s="78">
        <v>10137</v>
      </c>
      <c r="X3308" s="78">
        <v>10137</v>
      </c>
      <c r="Y3308" s="78">
        <v>10784</v>
      </c>
      <c r="Z3308" s="78">
        <v>4685</v>
      </c>
      <c r="AA3308" s="78">
        <v>92.99</v>
      </c>
      <c r="AB3308" s="78">
        <v>111.42</v>
      </c>
      <c r="AC3308" s="78">
        <v>42461</v>
      </c>
      <c r="AD3308" s="104">
        <v>9.0469600000000003</v>
      </c>
      <c r="AE3308" s="78">
        <v>18576</v>
      </c>
      <c r="AF3308" s="104">
        <v>0.22902</v>
      </c>
      <c r="AG3308" s="78">
        <v>-19797</v>
      </c>
      <c r="AH3308" s="104">
        <v>-3.6859500000000001</v>
      </c>
      <c r="AI3308" s="78">
        <v>-13927</v>
      </c>
      <c r="AJ3308" s="104">
        <v>6.7479999999999998E-2</v>
      </c>
      <c r="AK3308" s="78">
        <v>17300</v>
      </c>
      <c r="AL3308" s="78">
        <v>17100</v>
      </c>
      <c r="AM3308" s="8">
        <v>17250</v>
      </c>
      <c r="AN3308" s="78">
        <v>128</v>
      </c>
      <c r="AO3308" s="78">
        <v>17500</v>
      </c>
      <c r="AP3308" s="78">
        <v>16000</v>
      </c>
      <c r="AQ3308" s="78">
        <v>17100</v>
      </c>
      <c r="AR3308" s="78">
        <v>527</v>
      </c>
      <c r="AS3308" s="78">
        <v>17300</v>
      </c>
      <c r="AT3308" s="78">
        <v>17100</v>
      </c>
      <c r="AU3308" s="78">
        <v>17250</v>
      </c>
      <c r="AV3308" s="78">
        <v>128</v>
      </c>
      <c r="AW3308" s="77">
        <v>15.84</v>
      </c>
      <c r="AX3308" s="144">
        <f t="shared" si="358"/>
        <v>0.79</v>
      </c>
      <c r="AY3308" s="144">
        <f t="shared" si="359"/>
        <v>0.75</v>
      </c>
      <c r="AZ3308" s="144">
        <f t="shared" si="360"/>
        <v>0.38</v>
      </c>
      <c r="BA3308" s="54">
        <f t="shared" si="361"/>
        <v>16.827556779311912</v>
      </c>
      <c r="BB3308" s="54">
        <f t="shared" si="362"/>
        <v>14.23644322068809</v>
      </c>
    </row>
    <row r="3309" spans="1:54" x14ac:dyDescent="0.25">
      <c r="A3309" s="3">
        <v>45097</v>
      </c>
      <c r="B3309" s="77">
        <v>17184.91</v>
      </c>
      <c r="C3309" s="77">
        <v>3237.6055200000001</v>
      </c>
      <c r="D3309" s="77">
        <v>46.299499999999995</v>
      </c>
      <c r="E3309" s="77">
        <f t="shared" si="357"/>
        <v>1877.3799000000001</v>
      </c>
      <c r="F3309" s="77">
        <v>-55.631599999999999</v>
      </c>
      <c r="G3309" s="77">
        <v>-41.616800000000005</v>
      </c>
      <c r="H3309">
        <v>0</v>
      </c>
      <c r="I3309" s="78">
        <v>17189</v>
      </c>
      <c r="J3309">
        <v>202306</v>
      </c>
      <c r="K3309" s="78">
        <v>17189</v>
      </c>
      <c r="L3309" s="77">
        <f t="shared" si="356"/>
        <v>4.0900000000001455</v>
      </c>
      <c r="M3309" s="78">
        <v>15072</v>
      </c>
      <c r="N3309" s="78">
        <v>514.39365999999995</v>
      </c>
      <c r="O3309" s="78">
        <v>-13291</v>
      </c>
      <c r="P3309" s="78">
        <v>-114.40441</v>
      </c>
      <c r="Q3309" s="144">
        <v>11749.25</v>
      </c>
      <c r="R3309" s="78">
        <v>-1745</v>
      </c>
      <c r="S3309" s="78">
        <v>-9504</v>
      </c>
      <c r="T3309" s="78">
        <v>-2152</v>
      </c>
      <c r="U3309" s="78">
        <v>73019</v>
      </c>
      <c r="V3309" s="219">
        <v>2.9471781317191414E-2</v>
      </c>
      <c r="W3309" s="78">
        <v>5801</v>
      </c>
      <c r="X3309" s="78">
        <v>5801</v>
      </c>
      <c r="Y3309" s="78">
        <v>6851</v>
      </c>
      <c r="Z3309" s="78">
        <v>3220</v>
      </c>
      <c r="AA3309" s="78">
        <v>90.3</v>
      </c>
      <c r="AB3309" s="78">
        <v>105.33</v>
      </c>
      <c r="AC3309" s="78">
        <v>46522</v>
      </c>
      <c r="AD3309" s="104">
        <v>8.0704600000000006</v>
      </c>
      <c r="AE3309" s="78">
        <v>18891</v>
      </c>
      <c r="AF3309" s="104">
        <v>0.35131000000000001</v>
      </c>
      <c r="AG3309" s="78">
        <v>-27342</v>
      </c>
      <c r="AH3309" s="104">
        <v>-3.1831399999999999</v>
      </c>
      <c r="AI3309" s="78">
        <v>-12933</v>
      </c>
      <c r="AJ3309" s="104">
        <v>-4.9750000000000003E-2</v>
      </c>
      <c r="AK3309" s="78">
        <v>17300</v>
      </c>
      <c r="AL3309" s="78">
        <v>17100</v>
      </c>
      <c r="AM3309" s="8">
        <v>17200</v>
      </c>
      <c r="AN3309" s="78">
        <v>82</v>
      </c>
      <c r="AO3309" s="78">
        <v>17600</v>
      </c>
      <c r="AP3309" s="78">
        <v>16000</v>
      </c>
      <c r="AQ3309" s="78">
        <v>17000</v>
      </c>
      <c r="AR3309" s="78">
        <v>541</v>
      </c>
      <c r="AS3309" s="78">
        <v>17300</v>
      </c>
      <c r="AT3309" s="78">
        <v>17100</v>
      </c>
      <c r="AU3309" s="78">
        <v>17200</v>
      </c>
      <c r="AV3309" s="78">
        <v>82</v>
      </c>
      <c r="AW3309" s="77">
        <v>15.93</v>
      </c>
      <c r="AX3309" s="144">
        <f t="shared" si="358"/>
        <v>0.82</v>
      </c>
      <c r="AY3309" s="144">
        <f t="shared" si="359"/>
        <v>0.79</v>
      </c>
      <c r="AZ3309" s="144">
        <f t="shared" si="360"/>
        <v>0.41</v>
      </c>
      <c r="BA3309" s="54">
        <f t="shared" si="361"/>
        <v>16.785222877481466</v>
      </c>
      <c r="BB3309" s="54">
        <f t="shared" si="362"/>
        <v>14.439777122518526</v>
      </c>
    </row>
    <row r="3310" spans="1:54" x14ac:dyDescent="0.25">
      <c r="A3310" s="3">
        <v>45098</v>
      </c>
      <c r="B3310" s="77">
        <v>17202.400000000001</v>
      </c>
      <c r="C3310" s="77">
        <v>3308.4694</v>
      </c>
      <c r="D3310" s="77">
        <v>17.321999999999999</v>
      </c>
      <c r="E3310" s="77">
        <f t="shared" si="357"/>
        <v>1941.0366000000001</v>
      </c>
      <c r="F3310" s="77">
        <v>-17.046400000000002</v>
      </c>
      <c r="G3310" s="77">
        <v>-10.207699999999999</v>
      </c>
      <c r="H3310" t="s">
        <v>2142</v>
      </c>
      <c r="I3310" s="78">
        <v>17229</v>
      </c>
      <c r="J3310">
        <v>202307</v>
      </c>
      <c r="K3310" s="78">
        <v>17001</v>
      </c>
      <c r="L3310" s="77">
        <f t="shared" si="356"/>
        <v>-201.40000000000146</v>
      </c>
      <c r="M3310" s="78">
        <v>14406</v>
      </c>
      <c r="N3310" s="78">
        <v>489.88328999999999</v>
      </c>
      <c r="O3310" s="78">
        <v>2618</v>
      </c>
      <c r="P3310" s="78">
        <v>22.24174</v>
      </c>
      <c r="Q3310" s="144">
        <v>15060.5</v>
      </c>
      <c r="R3310" s="78">
        <v>-1766</v>
      </c>
      <c r="S3310" s="78">
        <v>-11360</v>
      </c>
      <c r="T3310" s="78">
        <v>-2655</v>
      </c>
      <c r="U3310" s="78">
        <v>37417</v>
      </c>
      <c r="V3310" s="219">
        <v>7.0957051607558067E-2</v>
      </c>
      <c r="W3310" s="78">
        <v>2877</v>
      </c>
      <c r="X3310" s="78">
        <v>2877</v>
      </c>
      <c r="Y3310" s="78">
        <v>6334</v>
      </c>
      <c r="Z3310" s="78">
        <v>4896</v>
      </c>
      <c r="AA3310" s="78">
        <v>102.22</v>
      </c>
      <c r="AB3310" s="78">
        <v>90.34</v>
      </c>
      <c r="AC3310" s="78">
        <v>14211</v>
      </c>
      <c r="AD3310" s="104">
        <v>1.2881499999999999</v>
      </c>
      <c r="AE3310" s="78">
        <v>7610</v>
      </c>
      <c r="AF3310" s="104">
        <v>0.27844999999999998</v>
      </c>
      <c r="AG3310" s="78">
        <v>-469</v>
      </c>
      <c r="AH3310" s="104">
        <v>1.2174400000000001</v>
      </c>
      <c r="AI3310" s="78">
        <v>-2505</v>
      </c>
      <c r="AJ3310" s="104">
        <v>0.43592999999999998</v>
      </c>
      <c r="AK3310" s="78">
        <v>17500</v>
      </c>
      <c r="AL3310" s="78">
        <v>16000</v>
      </c>
      <c r="AM3310" s="8">
        <v>17000</v>
      </c>
      <c r="AN3310" s="78">
        <v>534</v>
      </c>
      <c r="AO3310" s="78">
        <v>18600</v>
      </c>
      <c r="AP3310" s="78">
        <v>16300</v>
      </c>
      <c r="AQ3310" s="78">
        <v>17000</v>
      </c>
      <c r="AR3310" s="78">
        <v>752</v>
      </c>
      <c r="AS3310" s="78">
        <v>17500</v>
      </c>
      <c r="AT3310" s="78">
        <v>17000</v>
      </c>
      <c r="AU3310" s="78">
        <v>17150</v>
      </c>
      <c r="AV3310" s="78">
        <v>222</v>
      </c>
      <c r="AW3310" s="77">
        <v>16.010000000000002</v>
      </c>
      <c r="AX3310" s="144">
        <f t="shared" si="358"/>
        <v>0.89</v>
      </c>
      <c r="AY3310" s="144">
        <f t="shared" si="359"/>
        <v>0.89</v>
      </c>
      <c r="AZ3310" s="144">
        <f t="shared" si="360"/>
        <v>0.46</v>
      </c>
      <c r="BA3310" s="54">
        <f t="shared" si="361"/>
        <v>16.543228174758308</v>
      </c>
      <c r="BB3310" s="54">
        <f t="shared" si="362"/>
        <v>14.901771825241692</v>
      </c>
    </row>
    <row r="3311" spans="1:54" x14ac:dyDescent="0.25">
      <c r="A3311" s="3">
        <v>45103</v>
      </c>
      <c r="B3311" s="77">
        <v>17059.240000000002</v>
      </c>
      <c r="C3311" s="77">
        <v>3041.1369100000002</v>
      </c>
      <c r="D3311" s="77">
        <v>-252.67160000000001</v>
      </c>
      <c r="E3311" s="77">
        <f t="shared" si="357"/>
        <v>1471.3594000000003</v>
      </c>
      <c r="F3311" s="77">
        <v>-2.7888999999999999</v>
      </c>
      <c r="G3311" s="77">
        <v>39.055599999999998</v>
      </c>
      <c r="H3311">
        <v>0</v>
      </c>
      <c r="I3311" s="78">
        <v>16880</v>
      </c>
      <c r="J3311">
        <v>202307</v>
      </c>
      <c r="K3311" s="78">
        <v>16880</v>
      </c>
      <c r="L3311" s="77">
        <f t="shared" si="356"/>
        <v>-179.2400000000016</v>
      </c>
      <c r="M3311" s="78">
        <v>12695</v>
      </c>
      <c r="N3311" s="78">
        <v>428.57420999999999</v>
      </c>
      <c r="O3311" s="78">
        <v>-1156</v>
      </c>
      <c r="P3311" s="78">
        <v>-9.7689299999999992</v>
      </c>
      <c r="Q3311" s="144">
        <v>12406</v>
      </c>
      <c r="R3311" s="78">
        <v>-1534</v>
      </c>
      <c r="S3311" s="78">
        <v>-12091</v>
      </c>
      <c r="T3311" s="78">
        <v>-7466</v>
      </c>
      <c r="U3311" s="78">
        <v>47309</v>
      </c>
      <c r="V3311" s="219">
        <v>0.15781352385381217</v>
      </c>
      <c r="W3311" s="78">
        <v>2951</v>
      </c>
      <c r="X3311" s="78">
        <v>2951</v>
      </c>
      <c r="Y3311" s="78">
        <v>4319</v>
      </c>
      <c r="Z3311" s="78">
        <v>3330</v>
      </c>
      <c r="AA3311" s="78">
        <v>96.61</v>
      </c>
      <c r="AB3311" s="78">
        <v>93.58</v>
      </c>
      <c r="AC3311" s="78">
        <v>14197</v>
      </c>
      <c r="AD3311" s="104">
        <v>1.02169</v>
      </c>
      <c r="AE3311" s="78">
        <v>11591</v>
      </c>
      <c r="AF3311" s="104">
        <v>0.59052000000000004</v>
      </c>
      <c r="AG3311" s="78">
        <v>8639</v>
      </c>
      <c r="AH3311" s="104">
        <v>1.3237699999999999</v>
      </c>
      <c r="AI3311" s="78">
        <v>4591</v>
      </c>
      <c r="AJ3311" s="104">
        <v>0.43820999999999999</v>
      </c>
      <c r="AK3311" s="78">
        <v>17500</v>
      </c>
      <c r="AL3311" s="78">
        <v>15500</v>
      </c>
      <c r="AM3311" s="8">
        <v>16900</v>
      </c>
      <c r="AN3311" s="78">
        <v>487</v>
      </c>
      <c r="AO3311" s="78">
        <v>18600</v>
      </c>
      <c r="AP3311" s="78">
        <v>16300</v>
      </c>
      <c r="AQ3311" s="78">
        <v>16800</v>
      </c>
      <c r="AR3311" s="78">
        <v>742</v>
      </c>
      <c r="AS3311" s="78">
        <v>17200</v>
      </c>
      <c r="AT3311" s="78">
        <v>16900</v>
      </c>
      <c r="AU3311" s="78">
        <v>17050</v>
      </c>
      <c r="AV3311" s="78">
        <v>130</v>
      </c>
      <c r="AW3311" s="77">
        <v>15.64</v>
      </c>
      <c r="AX3311" s="144">
        <f t="shared" si="358"/>
        <v>0.62</v>
      </c>
      <c r="AY3311" s="144">
        <f t="shared" si="359"/>
        <v>0.67</v>
      </c>
      <c r="AZ3311" s="144">
        <f t="shared" si="360"/>
        <v>0.34</v>
      </c>
      <c r="BA3311" s="54">
        <f t="shared" si="361"/>
        <v>16.534263985585937</v>
      </c>
      <c r="BB3311" s="54">
        <f t="shared" si="362"/>
        <v>14.948736014414058</v>
      </c>
    </row>
    <row r="3312" spans="1:54" x14ac:dyDescent="0.25">
      <c r="A3312" s="3">
        <v>45104</v>
      </c>
      <c r="B3312" s="77">
        <v>16887.900000000001</v>
      </c>
      <c r="C3312" s="77">
        <v>3002.6798699999999</v>
      </c>
      <c r="D3312" s="77">
        <v>-109.2428</v>
      </c>
      <c r="E3312" s="77">
        <f t="shared" si="357"/>
        <v>929.51189999999997</v>
      </c>
      <c r="F3312" s="77">
        <v>-29.926500000000001</v>
      </c>
      <c r="G3312" s="77">
        <v>2.8552</v>
      </c>
      <c r="H3312">
        <v>0</v>
      </c>
      <c r="I3312" s="78">
        <v>16743</v>
      </c>
      <c r="J3312">
        <v>202307</v>
      </c>
      <c r="K3312" s="78">
        <v>16743</v>
      </c>
      <c r="L3312" s="77">
        <f t="shared" si="356"/>
        <v>-144.90000000000146</v>
      </c>
      <c r="M3312" s="78">
        <v>10179</v>
      </c>
      <c r="N3312" s="78">
        <v>340.82359000000002</v>
      </c>
      <c r="O3312" s="78">
        <v>60</v>
      </c>
      <c r="P3312" s="78">
        <v>0.49536000000000002</v>
      </c>
      <c r="Q3312" s="144">
        <v>10194</v>
      </c>
      <c r="R3312" s="78">
        <v>-1577</v>
      </c>
      <c r="S3312" s="78">
        <v>-12185</v>
      </c>
      <c r="T3312" s="78">
        <v>-6579</v>
      </c>
      <c r="U3312" s="78">
        <v>50391</v>
      </c>
      <c r="V3312" s="219">
        <v>0.13055902839792821</v>
      </c>
      <c r="W3312" s="78">
        <v>1613</v>
      </c>
      <c r="X3312" s="78">
        <v>1613</v>
      </c>
      <c r="Y3312" s="78">
        <v>-535</v>
      </c>
      <c r="Z3312" s="78">
        <v>411</v>
      </c>
      <c r="AA3312" s="78">
        <v>101.63</v>
      </c>
      <c r="AB3312" s="78">
        <v>85.75</v>
      </c>
      <c r="AC3312" s="78">
        <v>15347</v>
      </c>
      <c r="AD3312" s="104">
        <v>0.80627000000000004</v>
      </c>
      <c r="AE3312" s="78">
        <v>17032</v>
      </c>
      <c r="AF3312" s="104">
        <v>0.78495000000000004</v>
      </c>
      <c r="AG3312" s="78">
        <v>131</v>
      </c>
      <c r="AH3312" s="104">
        <v>1.3731100000000001</v>
      </c>
      <c r="AI3312" s="78">
        <v>-116</v>
      </c>
      <c r="AJ3312" s="104">
        <v>0.62116000000000005</v>
      </c>
      <c r="AK3312" s="78">
        <v>17500</v>
      </c>
      <c r="AL3312" s="78">
        <v>15500</v>
      </c>
      <c r="AM3312" s="8">
        <v>16700</v>
      </c>
      <c r="AN3312" s="78">
        <v>471</v>
      </c>
      <c r="AO3312" s="78">
        <v>17800</v>
      </c>
      <c r="AP3312" s="78">
        <v>16300</v>
      </c>
      <c r="AQ3312" s="78">
        <v>16700</v>
      </c>
      <c r="AR3312" s="78">
        <v>736</v>
      </c>
      <c r="AS3312" s="78">
        <v>17200</v>
      </c>
      <c r="AT3312" s="78">
        <v>16700</v>
      </c>
      <c r="AU3312" s="78">
        <v>16950</v>
      </c>
      <c r="AV3312" s="78">
        <v>89.5</v>
      </c>
      <c r="AW3312" s="77">
        <v>15.44</v>
      </c>
      <c r="AX3312" s="144">
        <f t="shared" si="358"/>
        <v>0.48</v>
      </c>
      <c r="AY3312" s="144">
        <f t="shared" si="359"/>
        <v>0.59</v>
      </c>
      <c r="AZ3312" s="144">
        <f t="shared" si="360"/>
        <v>0.28999999999999998</v>
      </c>
      <c r="BA3312" s="54">
        <f t="shared" si="361"/>
        <v>16.515501227629809</v>
      </c>
      <c r="BB3312" s="54">
        <f t="shared" si="362"/>
        <v>14.918498772370187</v>
      </c>
    </row>
    <row r="3313" spans="1:54" x14ac:dyDescent="0.25">
      <c r="A3313" s="3">
        <v>45105</v>
      </c>
      <c r="B3313" s="77">
        <v>16935.63</v>
      </c>
      <c r="C3313" s="77">
        <v>2652.9269199999999</v>
      </c>
      <c r="D3313" s="77">
        <v>-95.480200000000011</v>
      </c>
      <c r="E3313" s="77">
        <f t="shared" si="357"/>
        <v>558.44310000000007</v>
      </c>
      <c r="F3313" s="77">
        <v>5.0213000000000001</v>
      </c>
      <c r="G3313" s="77">
        <v>37.594799999999999</v>
      </c>
      <c r="H3313" t="s">
        <v>2143</v>
      </c>
      <c r="I3313" s="78">
        <v>16776</v>
      </c>
      <c r="J3313">
        <v>202307</v>
      </c>
      <c r="K3313" s="78">
        <v>16776</v>
      </c>
      <c r="L3313" s="77">
        <f t="shared" si="356"/>
        <v>-159.63000000000102</v>
      </c>
      <c r="M3313" s="78">
        <v>7902</v>
      </c>
      <c r="N3313" s="78">
        <v>265.09933999999998</v>
      </c>
      <c r="O3313" s="78">
        <v>1138</v>
      </c>
      <c r="P3313" s="78">
        <v>9.5485299999999995</v>
      </c>
      <c r="Q3313" s="144">
        <v>8186.5</v>
      </c>
      <c r="R3313" s="78">
        <v>-714</v>
      </c>
      <c r="S3313" s="78">
        <v>-11773</v>
      </c>
      <c r="T3313" s="78">
        <v>-4864</v>
      </c>
      <c r="U3313" s="78">
        <v>49493</v>
      </c>
      <c r="V3313" s="219">
        <v>9.8276523952882222E-2</v>
      </c>
      <c r="W3313" s="78">
        <v>383</v>
      </c>
      <c r="X3313" s="78">
        <v>383</v>
      </c>
      <c r="Y3313" s="78">
        <v>-2138</v>
      </c>
      <c r="Z3313" s="78">
        <v>-1265</v>
      </c>
      <c r="AA3313" s="78">
        <v>97.61</v>
      </c>
      <c r="AB3313" s="78">
        <v>99.61</v>
      </c>
      <c r="AC3313" s="78">
        <v>15725</v>
      </c>
      <c r="AD3313" s="104">
        <v>0.93005000000000004</v>
      </c>
      <c r="AE3313" s="78">
        <v>18824</v>
      </c>
      <c r="AF3313" s="104">
        <v>0.71531999999999996</v>
      </c>
      <c r="AG3313" s="78">
        <v>1303</v>
      </c>
      <c r="AH3313" s="104">
        <v>1.3826400000000001</v>
      </c>
      <c r="AI3313" s="78">
        <v>3709</v>
      </c>
      <c r="AJ3313" s="104">
        <v>0.78625999999999996</v>
      </c>
      <c r="AK3313" s="78">
        <v>17500</v>
      </c>
      <c r="AL3313" s="78">
        <v>16000</v>
      </c>
      <c r="AM3313" s="8">
        <v>16800</v>
      </c>
      <c r="AN3313" s="78">
        <v>450</v>
      </c>
      <c r="AO3313" s="78">
        <v>17800</v>
      </c>
      <c r="AP3313" s="78">
        <v>16300</v>
      </c>
      <c r="AQ3313" s="78">
        <v>16700</v>
      </c>
      <c r="AR3313" s="78">
        <v>697</v>
      </c>
      <c r="AS3313" s="78">
        <v>17100</v>
      </c>
      <c r="AT3313" s="78">
        <v>16400</v>
      </c>
      <c r="AU3313" s="78">
        <v>16800</v>
      </c>
      <c r="AV3313" s="78">
        <v>233</v>
      </c>
      <c r="AW3313" s="77">
        <v>15.26</v>
      </c>
      <c r="AX3313" s="144">
        <f t="shared" si="358"/>
        <v>0.31</v>
      </c>
      <c r="AY3313" s="144">
        <f t="shared" si="359"/>
        <v>0.44</v>
      </c>
      <c r="AZ3313" s="144">
        <f t="shared" si="360"/>
        <v>0.23</v>
      </c>
      <c r="BA3313" s="54">
        <f t="shared" si="361"/>
        <v>16.517036279221788</v>
      </c>
      <c r="BB3313" s="54">
        <f t="shared" si="362"/>
        <v>14.868963720778217</v>
      </c>
    </row>
    <row r="3314" spans="1:54" x14ac:dyDescent="0.25">
      <c r="A3314" s="3">
        <v>45106</v>
      </c>
      <c r="B3314" s="77">
        <v>16942.3</v>
      </c>
      <c r="C3314" s="77">
        <v>2735.6757699999998</v>
      </c>
      <c r="D3314" s="77">
        <v>-53.3703</v>
      </c>
      <c r="E3314" s="77">
        <f t="shared" si="357"/>
        <v>420.75749999999994</v>
      </c>
      <c r="F3314" s="77">
        <v>-4.5030999999999999</v>
      </c>
      <c r="G3314" s="77">
        <v>116.0382</v>
      </c>
      <c r="H3314">
        <v>0</v>
      </c>
      <c r="I3314" s="78">
        <v>16756</v>
      </c>
      <c r="J3314">
        <v>202307</v>
      </c>
      <c r="K3314" s="78">
        <v>16756</v>
      </c>
      <c r="L3314" s="77">
        <f t="shared" si="356"/>
        <v>-186.29999999999927</v>
      </c>
      <c r="M3314" s="78">
        <v>2192</v>
      </c>
      <c r="N3314" s="78">
        <v>73.466080000000005</v>
      </c>
      <c r="O3314" s="78">
        <v>-5712</v>
      </c>
      <c r="P3314" s="78">
        <v>-47.864980000000003</v>
      </c>
      <c r="Q3314" s="144">
        <v>764</v>
      </c>
      <c r="R3314" s="78">
        <v>566</v>
      </c>
      <c r="S3314" s="78">
        <v>-10591</v>
      </c>
      <c r="T3314" s="78">
        <v>-9783</v>
      </c>
      <c r="U3314" s="78">
        <v>51335</v>
      </c>
      <c r="V3314" s="219">
        <v>0.19057173468393884</v>
      </c>
      <c r="W3314" s="78">
        <v>-3729</v>
      </c>
      <c r="X3314" s="78">
        <v>-3729</v>
      </c>
      <c r="Y3314" s="78">
        <v>-5881</v>
      </c>
      <c r="Z3314" s="78">
        <v>-7101</v>
      </c>
      <c r="AA3314" s="78">
        <v>94.23</v>
      </c>
      <c r="AB3314" s="78">
        <v>103.39</v>
      </c>
      <c r="AC3314" s="78">
        <v>17069</v>
      </c>
      <c r="AD3314" s="104">
        <v>0.89895999999999998</v>
      </c>
      <c r="AE3314" s="78">
        <v>21183</v>
      </c>
      <c r="AF3314" s="104">
        <v>0.61538000000000004</v>
      </c>
      <c r="AG3314" s="78">
        <v>2750</v>
      </c>
      <c r="AH3314" s="104">
        <v>0.96043999999999996</v>
      </c>
      <c r="AI3314" s="78">
        <v>9405</v>
      </c>
      <c r="AJ3314" s="104">
        <v>1.0232600000000001</v>
      </c>
      <c r="AK3314" s="78">
        <v>17400</v>
      </c>
      <c r="AL3314" s="78">
        <v>16000</v>
      </c>
      <c r="AM3314" s="8">
        <v>16800</v>
      </c>
      <c r="AN3314" s="78">
        <v>427</v>
      </c>
      <c r="AO3314" s="78">
        <v>17600</v>
      </c>
      <c r="AP3314" s="78">
        <v>16000</v>
      </c>
      <c r="AQ3314" s="78">
        <v>16700</v>
      </c>
      <c r="AR3314" s="78">
        <v>672</v>
      </c>
      <c r="AS3314" s="78">
        <v>17100</v>
      </c>
      <c r="AT3314" s="78">
        <v>16400</v>
      </c>
      <c r="AU3314" s="78">
        <v>16800</v>
      </c>
      <c r="AV3314" s="78">
        <v>211</v>
      </c>
      <c r="AW3314" s="77">
        <v>15.59</v>
      </c>
      <c r="AX3314" s="144">
        <f t="shared" si="358"/>
        <v>0.51</v>
      </c>
      <c r="AY3314" s="144">
        <f t="shared" si="359"/>
        <v>0.63</v>
      </c>
      <c r="AZ3314" s="144">
        <f t="shared" si="360"/>
        <v>0.33</v>
      </c>
      <c r="BA3314" s="54">
        <f t="shared" si="361"/>
        <v>16.51633879779585</v>
      </c>
      <c r="BB3314" s="54">
        <f t="shared" si="362"/>
        <v>14.889661202204149</v>
      </c>
    </row>
    <row r="3315" spans="1:54" x14ac:dyDescent="0.25">
      <c r="A3315" s="3">
        <v>45107</v>
      </c>
      <c r="B3315" s="77">
        <v>16915.54</v>
      </c>
      <c r="C3315" s="77">
        <v>3131.6213699999998</v>
      </c>
      <c r="D3315" s="77">
        <v>-93.243600000000001</v>
      </c>
      <c r="E3315" s="77">
        <f t="shared" si="357"/>
        <v>269.20359999999994</v>
      </c>
      <c r="F3315" s="77">
        <v>-1.8174999999999999</v>
      </c>
      <c r="G3315" s="77">
        <v>-4.2880000000000003</v>
      </c>
      <c r="H3315">
        <v>0</v>
      </c>
      <c r="I3315" s="78">
        <v>16788</v>
      </c>
      <c r="J3315">
        <v>202307</v>
      </c>
      <c r="K3315" s="78">
        <v>16788</v>
      </c>
      <c r="L3315" s="77">
        <f t="shared" si="356"/>
        <v>-127.54000000000087</v>
      </c>
      <c r="M3315" s="78">
        <v>2633</v>
      </c>
      <c r="N3315" s="78">
        <v>88.371830000000003</v>
      </c>
      <c r="O3315" s="78">
        <v>-1088</v>
      </c>
      <c r="P3315" s="78">
        <v>-9.1240600000000001</v>
      </c>
      <c r="Q3315" s="144">
        <v>2361</v>
      </c>
      <c r="R3315" s="78">
        <v>518</v>
      </c>
      <c r="S3315" s="78">
        <v>-10134</v>
      </c>
      <c r="T3315" s="78">
        <v>-3701</v>
      </c>
      <c r="U3315" s="78">
        <v>50800</v>
      </c>
      <c r="V3315" s="219">
        <v>7.2854330708661416E-2</v>
      </c>
      <c r="W3315" s="78">
        <v>-2905</v>
      </c>
      <c r="X3315" s="78">
        <v>-2905</v>
      </c>
      <c r="Y3315" s="78">
        <v>-5091</v>
      </c>
      <c r="Z3315" s="78">
        <v>-6130</v>
      </c>
      <c r="AA3315" s="78">
        <v>109.98</v>
      </c>
      <c r="AB3315" s="78">
        <v>104.55</v>
      </c>
      <c r="AC3315" s="78">
        <v>17106</v>
      </c>
      <c r="AD3315" s="104">
        <v>0.98346999999999996</v>
      </c>
      <c r="AE3315" s="78">
        <v>23124</v>
      </c>
      <c r="AF3315" s="104">
        <v>0.49661</v>
      </c>
      <c r="AG3315" s="78">
        <v>7030</v>
      </c>
      <c r="AH3315" s="104">
        <v>1.00203</v>
      </c>
      <c r="AI3315" s="78">
        <v>8919</v>
      </c>
      <c r="AJ3315" s="104">
        <v>1.15788</v>
      </c>
      <c r="AK3315" s="78">
        <v>17400</v>
      </c>
      <c r="AL3315" s="78">
        <v>16000</v>
      </c>
      <c r="AM3315" s="8">
        <v>16800</v>
      </c>
      <c r="AN3315" s="78">
        <v>397</v>
      </c>
      <c r="AO3315" s="78">
        <v>17600</v>
      </c>
      <c r="AP3315" s="78">
        <v>16000</v>
      </c>
      <c r="AQ3315" s="78">
        <v>16700</v>
      </c>
      <c r="AR3315" s="78">
        <v>665</v>
      </c>
      <c r="AS3315" s="78">
        <v>17100</v>
      </c>
      <c r="AT3315" s="78">
        <v>16400</v>
      </c>
      <c r="AU3315" s="78">
        <v>16850</v>
      </c>
      <c r="AV3315" s="78">
        <v>171</v>
      </c>
      <c r="AW3315" s="77">
        <v>14.21</v>
      </c>
      <c r="AX3315" s="144">
        <f t="shared" si="358"/>
        <v>0.03</v>
      </c>
      <c r="AY3315" s="144">
        <f t="shared" si="359"/>
        <v>0.18</v>
      </c>
      <c r="AZ3315" s="144">
        <f t="shared" si="360"/>
        <v>0.09</v>
      </c>
      <c r="BA3315" s="54">
        <f t="shared" si="361"/>
        <v>16.586838545796585</v>
      </c>
      <c r="BB3315" s="54">
        <f t="shared" si="362"/>
        <v>14.602161454203413</v>
      </c>
    </row>
    <row r="3316" spans="1:54" x14ac:dyDescent="0.25">
      <c r="A3316" s="3">
        <v>45110</v>
      </c>
      <c r="B3316" s="77">
        <v>17084.2</v>
      </c>
      <c r="C3316" s="77">
        <v>3432.9864400000001</v>
      </c>
      <c r="D3316" s="77">
        <v>56.579099999999997</v>
      </c>
      <c r="E3316" s="77">
        <f t="shared" si="357"/>
        <v>363.83029999999991</v>
      </c>
      <c r="F3316" s="77">
        <v>-8.2560000000000002</v>
      </c>
      <c r="G3316" s="77">
        <v>132.28459999999998</v>
      </c>
      <c r="H3316">
        <v>0</v>
      </c>
      <c r="I3316" s="78">
        <v>17035</v>
      </c>
      <c r="J3316">
        <v>202307</v>
      </c>
      <c r="K3316" s="78">
        <v>17035</v>
      </c>
      <c r="L3316" s="77">
        <f t="shared" si="356"/>
        <v>-49.200000000000728</v>
      </c>
      <c r="M3316" s="78">
        <v>3467</v>
      </c>
      <c r="N3316" s="78">
        <v>118.09182</v>
      </c>
      <c r="O3316" s="78">
        <v>3240</v>
      </c>
      <c r="P3316" s="78">
        <v>27.601870000000002</v>
      </c>
      <c r="Q3316" s="144">
        <v>4277</v>
      </c>
      <c r="R3316" s="78">
        <v>2448</v>
      </c>
      <c r="S3316" s="78">
        <v>-9367</v>
      </c>
      <c r="T3316" s="78">
        <v>2770</v>
      </c>
      <c r="U3316" s="78">
        <v>55841</v>
      </c>
      <c r="V3316" s="219">
        <v>-4.9605128847979081E-2</v>
      </c>
      <c r="W3316" s="78">
        <v>-3534</v>
      </c>
      <c r="X3316" s="78">
        <v>-3534</v>
      </c>
      <c r="Y3316" s="78">
        <v>-4582</v>
      </c>
      <c r="Z3316" s="78">
        <v>-6363</v>
      </c>
      <c r="AA3316" s="78">
        <v>121.07</v>
      </c>
      <c r="AB3316" s="78">
        <v>124.57</v>
      </c>
      <c r="AC3316" s="78">
        <v>17869</v>
      </c>
      <c r="AD3316" s="104">
        <v>1.76641</v>
      </c>
      <c r="AE3316" s="78">
        <v>23549</v>
      </c>
      <c r="AF3316" s="104">
        <v>0.28287000000000001</v>
      </c>
      <c r="AG3316" s="78">
        <v>8012</v>
      </c>
      <c r="AH3316" s="104">
        <v>-4.3659999999999997E-2</v>
      </c>
      <c r="AI3316" s="78">
        <v>123</v>
      </c>
      <c r="AJ3316" s="104">
        <v>1.0836600000000001</v>
      </c>
      <c r="AK3316" s="78">
        <v>17500</v>
      </c>
      <c r="AL3316" s="78">
        <v>16300</v>
      </c>
      <c r="AM3316" s="8">
        <v>17000</v>
      </c>
      <c r="AN3316" s="78">
        <v>386</v>
      </c>
      <c r="AO3316" s="78">
        <v>17600</v>
      </c>
      <c r="AP3316" s="78">
        <v>16000</v>
      </c>
      <c r="AQ3316" s="78">
        <v>17000</v>
      </c>
      <c r="AR3316" s="78">
        <v>647</v>
      </c>
      <c r="AS3316" s="78">
        <v>17100</v>
      </c>
      <c r="AT3316" s="78">
        <v>16400</v>
      </c>
      <c r="AU3316" s="78">
        <v>17100</v>
      </c>
      <c r="AV3316" s="78">
        <v>129</v>
      </c>
      <c r="AW3316" s="77">
        <v>15.15</v>
      </c>
      <c r="AX3316" s="144">
        <f t="shared" si="358"/>
        <v>0.2</v>
      </c>
      <c r="AY3316" s="144">
        <f t="shared" si="359"/>
        <v>0.36</v>
      </c>
      <c r="AZ3316" s="144">
        <f t="shared" si="360"/>
        <v>0.21</v>
      </c>
      <c r="BA3316" s="54">
        <f t="shared" si="361"/>
        <v>16.584571871797749</v>
      </c>
      <c r="BB3316" s="54">
        <f t="shared" si="362"/>
        <v>14.560428128202242</v>
      </c>
    </row>
    <row r="3317" spans="1:54" x14ac:dyDescent="0.25">
      <c r="A3317" s="3">
        <v>45111</v>
      </c>
      <c r="B3317" s="77">
        <v>17140.77</v>
      </c>
      <c r="C3317" s="77">
        <v>3828.79549</v>
      </c>
      <c r="D3317" s="77">
        <v>-23.069600000000001</v>
      </c>
      <c r="E3317" s="77">
        <f t="shared" si="357"/>
        <v>158.0213</v>
      </c>
      <c r="F3317" s="77">
        <v>-22.7819</v>
      </c>
      <c r="G3317" s="77">
        <v>-30.393600000000003</v>
      </c>
      <c r="H3317">
        <v>0</v>
      </c>
      <c r="I3317" s="78">
        <v>17106</v>
      </c>
      <c r="J3317">
        <v>202307</v>
      </c>
      <c r="K3317" s="78">
        <v>17106</v>
      </c>
      <c r="L3317" s="77">
        <f t="shared" si="356"/>
        <v>-34.770000000000437</v>
      </c>
      <c r="M3317" s="78">
        <v>5112</v>
      </c>
      <c r="N3317" s="78">
        <v>174.82883000000001</v>
      </c>
      <c r="O3317" s="78">
        <v>2802</v>
      </c>
      <c r="P3317" s="78">
        <v>23.965800000000002</v>
      </c>
      <c r="Q3317" s="144">
        <v>5812.5</v>
      </c>
      <c r="R3317" s="78">
        <v>3190</v>
      </c>
      <c r="S3317" s="78">
        <v>-9342</v>
      </c>
      <c r="T3317" s="78">
        <v>3973</v>
      </c>
      <c r="U3317" s="78">
        <v>56395</v>
      </c>
      <c r="V3317" s="219">
        <v>-7.044950793510063E-2</v>
      </c>
      <c r="W3317" s="78">
        <v>-1237</v>
      </c>
      <c r="X3317" s="78">
        <v>-1237</v>
      </c>
      <c r="Y3317" s="78">
        <v>-2819</v>
      </c>
      <c r="Z3317" s="78">
        <v>-4418</v>
      </c>
      <c r="AA3317" s="78">
        <v>112.22</v>
      </c>
      <c r="AB3317" s="78">
        <v>128.34</v>
      </c>
      <c r="AC3317" s="78">
        <v>17803</v>
      </c>
      <c r="AD3317" s="104">
        <v>1.9404999999999999</v>
      </c>
      <c r="AE3317" s="78">
        <v>24269</v>
      </c>
      <c r="AF3317" s="104">
        <v>0.19453999999999999</v>
      </c>
      <c r="AG3317" s="78">
        <v>8049</v>
      </c>
      <c r="AH3317" s="104">
        <v>-0.41154000000000002</v>
      </c>
      <c r="AI3317" s="78">
        <v>-3469</v>
      </c>
      <c r="AJ3317" s="104">
        <v>1.0927800000000001</v>
      </c>
      <c r="AK3317" s="78">
        <v>17600</v>
      </c>
      <c r="AL3317" s="78">
        <v>16700</v>
      </c>
      <c r="AM3317" s="8">
        <v>17100</v>
      </c>
      <c r="AN3317" s="78">
        <v>353</v>
      </c>
      <c r="AO3317" s="78">
        <v>17600</v>
      </c>
      <c r="AP3317" s="78">
        <v>16000</v>
      </c>
      <c r="AQ3317" s="78">
        <v>17100</v>
      </c>
      <c r="AR3317" s="78">
        <v>624</v>
      </c>
      <c r="AS3317" s="78">
        <v>17200</v>
      </c>
      <c r="AT3317" s="78">
        <v>17000</v>
      </c>
      <c r="AU3317" s="78">
        <v>17150</v>
      </c>
      <c r="AV3317" s="78">
        <v>74.5</v>
      </c>
      <c r="AW3317" s="77">
        <v>14.68</v>
      </c>
      <c r="AX3317" s="144">
        <f t="shared" si="358"/>
        <v>0.1</v>
      </c>
      <c r="AY3317" s="144">
        <f t="shared" si="359"/>
        <v>0.24</v>
      </c>
      <c r="AZ3317" s="144">
        <f t="shared" si="360"/>
        <v>0.12</v>
      </c>
      <c r="BA3317" s="54">
        <f t="shared" si="361"/>
        <v>16.612794566198232</v>
      </c>
      <c r="BB3317" s="54">
        <f t="shared" si="362"/>
        <v>14.438205433801761</v>
      </c>
    </row>
    <row r="3318" spans="1:54" x14ac:dyDescent="0.25">
      <c r="A3318" s="3">
        <v>45112</v>
      </c>
      <c r="B3318" s="77">
        <v>17056.43</v>
      </c>
      <c r="C3318" s="77">
        <v>3423.5526300000001</v>
      </c>
      <c r="D3318" s="77">
        <v>-130.69290000000001</v>
      </c>
      <c r="E3318" s="77">
        <f t="shared" si="357"/>
        <v>17.815100000000029</v>
      </c>
      <c r="F3318" s="77">
        <v>-6.0823999999999998</v>
      </c>
      <c r="G3318" s="77">
        <v>-43.131700000000002</v>
      </c>
      <c r="H3318" t="s">
        <v>2144</v>
      </c>
      <c r="I3318" s="78">
        <v>17005</v>
      </c>
      <c r="J3318">
        <v>202307</v>
      </c>
      <c r="K3318" s="78">
        <v>17005</v>
      </c>
      <c r="L3318" s="77">
        <f t="shared" si="356"/>
        <v>-51.430000000000291</v>
      </c>
      <c r="M3318" s="78">
        <v>389</v>
      </c>
      <c r="N3318" s="78">
        <v>13.17892</v>
      </c>
      <c r="O3318" s="78">
        <v>-6675</v>
      </c>
      <c r="P3318" s="78">
        <v>-56.741770000000002</v>
      </c>
      <c r="Q3318" s="144">
        <v>-1279.75</v>
      </c>
      <c r="R3318" s="78">
        <v>3151</v>
      </c>
      <c r="S3318" s="78">
        <v>-9402</v>
      </c>
      <c r="T3318" s="78">
        <v>-5156</v>
      </c>
      <c r="U3318" s="78">
        <v>55070</v>
      </c>
      <c r="V3318" s="219">
        <v>9.3626293807880873E-2</v>
      </c>
      <c r="W3318" s="78">
        <v>-2291</v>
      </c>
      <c r="X3318" s="78">
        <v>-5964</v>
      </c>
      <c r="Y3318" s="78">
        <v>-4536</v>
      </c>
      <c r="Z3318" s="78">
        <v>-7154</v>
      </c>
      <c r="AA3318" s="78">
        <v>100</v>
      </c>
      <c r="AB3318" s="78">
        <v>108.46</v>
      </c>
      <c r="AC3318" s="78">
        <v>16103</v>
      </c>
      <c r="AD3318" s="104">
        <v>1.40486</v>
      </c>
      <c r="AE3318" s="78">
        <v>14636</v>
      </c>
      <c r="AF3318" s="104">
        <v>0.28575</v>
      </c>
      <c r="AG3318" s="78">
        <v>-2573</v>
      </c>
      <c r="AH3318" s="104">
        <v>0.63695999999999997</v>
      </c>
      <c r="AI3318" s="78">
        <v>10183</v>
      </c>
      <c r="AJ3318" s="104">
        <v>1.26217</v>
      </c>
      <c r="AK3318" s="78">
        <v>17500</v>
      </c>
      <c r="AL3318" s="78">
        <v>16600</v>
      </c>
      <c r="AM3318" s="8">
        <v>17000</v>
      </c>
      <c r="AN3318" s="78">
        <v>343</v>
      </c>
      <c r="AO3318" s="78">
        <v>17600</v>
      </c>
      <c r="AP3318" s="78">
        <v>16000</v>
      </c>
      <c r="AQ3318" s="78">
        <v>17000</v>
      </c>
      <c r="AR3318" s="78">
        <v>617</v>
      </c>
      <c r="AS3318" s="78">
        <v>17400</v>
      </c>
      <c r="AT3318" s="78">
        <v>16800</v>
      </c>
      <c r="AU3318" s="78">
        <v>17050</v>
      </c>
      <c r="AV3318" s="78">
        <v>219</v>
      </c>
      <c r="AW3318" s="77">
        <v>14.42</v>
      </c>
      <c r="AX3318" s="144">
        <f t="shared" si="358"/>
        <v>0.1</v>
      </c>
      <c r="AY3318" s="144">
        <f t="shared" si="359"/>
        <v>0.22</v>
      </c>
      <c r="AZ3318" s="144">
        <f t="shared" si="360"/>
        <v>0.11</v>
      </c>
      <c r="BA3318" s="54">
        <f t="shared" si="361"/>
        <v>16.62653213346718</v>
      </c>
      <c r="BB3318" s="54">
        <f t="shared" si="362"/>
        <v>14.27446786653282</v>
      </c>
    </row>
    <row r="3319" spans="1:54" x14ac:dyDescent="0.25">
      <c r="A3319" s="3">
        <v>45113</v>
      </c>
      <c r="B3319" s="77">
        <v>16762.169999999998</v>
      </c>
      <c r="C3319" s="77">
        <v>3544.95894</v>
      </c>
      <c r="D3319" s="77">
        <v>-387.59359999999998</v>
      </c>
      <c r="E3319" s="77">
        <f t="shared" si="357"/>
        <v>-392.82379999999995</v>
      </c>
      <c r="F3319" s="77">
        <v>2.2902</v>
      </c>
      <c r="G3319" s="77">
        <v>-73.469799999999992</v>
      </c>
      <c r="H3319">
        <v>0</v>
      </c>
      <c r="I3319" s="78">
        <v>16686</v>
      </c>
      <c r="J3319">
        <v>202307</v>
      </c>
      <c r="K3319" s="78">
        <v>16686</v>
      </c>
      <c r="L3319" s="77">
        <f t="shared" si="356"/>
        <v>-76.169999999998254</v>
      </c>
      <c r="M3319" s="78">
        <v>-1738</v>
      </c>
      <c r="N3319" s="78">
        <v>-58.052990000000001</v>
      </c>
      <c r="O3319" s="78">
        <v>-7185</v>
      </c>
      <c r="P3319" s="78">
        <v>-59.941020000000002</v>
      </c>
      <c r="Q3319" s="144">
        <v>-3534.25</v>
      </c>
      <c r="R3319" s="78">
        <v>2839</v>
      </c>
      <c r="S3319" s="78">
        <v>-8838</v>
      </c>
      <c r="T3319" s="78">
        <v>-5878</v>
      </c>
      <c r="U3319" s="78">
        <v>61809</v>
      </c>
      <c r="V3319" s="219">
        <v>9.5099419178436798E-2</v>
      </c>
      <c r="W3319" s="78">
        <v>-2997</v>
      </c>
      <c r="X3319" s="78">
        <v>-6489</v>
      </c>
      <c r="Y3319" s="78">
        <v>-4714</v>
      </c>
      <c r="Z3319" s="78">
        <v>-7639</v>
      </c>
      <c r="AA3319" s="78">
        <v>90.66</v>
      </c>
      <c r="AB3319" s="78">
        <v>90.4</v>
      </c>
      <c r="AC3319" s="78">
        <v>16717</v>
      </c>
      <c r="AD3319" s="104">
        <v>0.72413000000000005</v>
      </c>
      <c r="AE3319" s="78">
        <v>15946</v>
      </c>
      <c r="AF3319" s="104">
        <v>0.56520000000000004</v>
      </c>
      <c r="AG3319" s="78">
        <v>-840</v>
      </c>
      <c r="AH3319" s="104">
        <v>1.41032</v>
      </c>
      <c r="AI3319" s="78">
        <v>6828</v>
      </c>
      <c r="AJ3319" s="104">
        <v>1.7800199999999999</v>
      </c>
      <c r="AK3319" s="78">
        <v>17500</v>
      </c>
      <c r="AL3319" s="78">
        <v>16600</v>
      </c>
      <c r="AM3319" s="8">
        <v>16700</v>
      </c>
      <c r="AN3319" s="78">
        <v>354</v>
      </c>
      <c r="AO3319" s="78">
        <v>17300</v>
      </c>
      <c r="AP3319" s="78">
        <v>16000</v>
      </c>
      <c r="AQ3319" s="78">
        <v>16600</v>
      </c>
      <c r="AR3319" s="78">
        <v>615</v>
      </c>
      <c r="AS3319" s="78">
        <v>17100</v>
      </c>
      <c r="AT3319" s="78">
        <v>16700</v>
      </c>
      <c r="AU3319" s="78">
        <v>16700</v>
      </c>
      <c r="AV3319" s="78">
        <v>218</v>
      </c>
      <c r="AW3319" s="77">
        <v>15.56</v>
      </c>
      <c r="AX3319" s="144">
        <f t="shared" si="358"/>
        <v>0.48</v>
      </c>
      <c r="AY3319" s="144">
        <f t="shared" si="359"/>
        <v>0.61</v>
      </c>
      <c r="AZ3319" s="144">
        <f t="shared" si="360"/>
        <v>0.37</v>
      </c>
      <c r="BA3319" s="54">
        <f t="shared" si="361"/>
        <v>16.633530608196565</v>
      </c>
      <c r="BB3319" s="54">
        <f t="shared" si="362"/>
        <v>14.279469391803435</v>
      </c>
    </row>
    <row r="3320" spans="1:54" x14ac:dyDescent="0.25">
      <c r="A3320" s="3">
        <v>45114</v>
      </c>
      <c r="B3320" s="77">
        <v>16664.21</v>
      </c>
      <c r="C3320" s="77">
        <v>3101.43532</v>
      </c>
      <c r="D3320" s="77">
        <v>-210.58970000000002</v>
      </c>
      <c r="E3320" s="77">
        <f t="shared" si="357"/>
        <v>-729.00019999999995</v>
      </c>
      <c r="F3320" s="77">
        <v>-4.5372000000000003</v>
      </c>
      <c r="G3320" s="77">
        <v>-40.656500000000001</v>
      </c>
      <c r="H3320">
        <v>0</v>
      </c>
      <c r="I3320" s="78">
        <v>16623</v>
      </c>
      <c r="J3320">
        <v>202307</v>
      </c>
      <c r="K3320" s="78">
        <v>16623</v>
      </c>
      <c r="L3320" s="77">
        <f t="shared" si="356"/>
        <v>-41.209999999999127</v>
      </c>
      <c r="M3320" s="78">
        <v>-244</v>
      </c>
      <c r="N3320" s="78">
        <v>-8.1554000000000002</v>
      </c>
      <c r="O3320" s="78">
        <v>-4527</v>
      </c>
      <c r="P3320" s="78">
        <v>-37.614910000000002</v>
      </c>
      <c r="Q3320" s="144">
        <v>-1375.75</v>
      </c>
      <c r="R3320" s="78">
        <v>2831</v>
      </c>
      <c r="S3320" s="78">
        <v>-7210</v>
      </c>
      <c r="T3320" s="78">
        <v>-1567</v>
      </c>
      <c r="U3320" s="78">
        <v>59622</v>
      </c>
      <c r="V3320" s="219">
        <v>2.6282244808963136E-2</v>
      </c>
      <c r="W3320" s="78">
        <v>-1685</v>
      </c>
      <c r="X3320" s="78">
        <v>-5152</v>
      </c>
      <c r="Y3320" s="78">
        <v>-4088</v>
      </c>
      <c r="Z3320" s="78">
        <v>-5864</v>
      </c>
      <c r="AA3320" s="78">
        <v>104.09</v>
      </c>
      <c r="AB3320" s="78">
        <v>93.38</v>
      </c>
      <c r="AC3320" s="78">
        <v>18580</v>
      </c>
      <c r="AD3320" s="104">
        <v>0.71748000000000001</v>
      </c>
      <c r="AE3320" s="78">
        <v>17755</v>
      </c>
      <c r="AF3320" s="104">
        <v>0.73204000000000002</v>
      </c>
      <c r="AG3320" s="78">
        <v>-5735</v>
      </c>
      <c r="AH3320" s="104">
        <v>1.41706</v>
      </c>
      <c r="AI3320" s="78">
        <v>9826</v>
      </c>
      <c r="AJ3320" s="104">
        <v>2.1027100000000001</v>
      </c>
      <c r="AK3320" s="78">
        <v>17000</v>
      </c>
      <c r="AL3320" s="78">
        <v>16600</v>
      </c>
      <c r="AM3320" s="8">
        <v>16650</v>
      </c>
      <c r="AN3320" s="78">
        <v>332</v>
      </c>
      <c r="AO3320" s="78">
        <v>17300</v>
      </c>
      <c r="AP3320" s="78">
        <v>16000</v>
      </c>
      <c r="AQ3320" s="78">
        <v>16600</v>
      </c>
      <c r="AR3320" s="78">
        <v>619</v>
      </c>
      <c r="AS3320" s="78">
        <v>16900</v>
      </c>
      <c r="AT3320" s="78">
        <v>16500</v>
      </c>
      <c r="AU3320" s="78">
        <v>16650</v>
      </c>
      <c r="AV3320" s="78">
        <v>190</v>
      </c>
      <c r="AW3320" s="77">
        <v>16.38</v>
      </c>
      <c r="AX3320" s="144">
        <f t="shared" si="358"/>
        <v>0.93</v>
      </c>
      <c r="AY3320" s="144">
        <f t="shared" si="359"/>
        <v>0.95</v>
      </c>
      <c r="AZ3320" s="144">
        <f t="shared" si="360"/>
        <v>0.67</v>
      </c>
      <c r="BA3320" s="54">
        <f t="shared" si="361"/>
        <v>16.750253155794866</v>
      </c>
      <c r="BB3320" s="54">
        <f t="shared" si="362"/>
        <v>14.301746844205136</v>
      </c>
    </row>
    <row r="3321" spans="1:54" x14ac:dyDescent="0.25">
      <c r="A3321" s="3">
        <v>45117</v>
      </c>
      <c r="B3321" s="77">
        <v>16652.8</v>
      </c>
      <c r="C3321" s="77">
        <v>2724.2937999999999</v>
      </c>
      <c r="D3321" s="77">
        <v>-142.0453</v>
      </c>
      <c r="E3321" s="77">
        <f t="shared" si="357"/>
        <v>-704.22110000000009</v>
      </c>
      <c r="F3321" s="77">
        <v>12.225999999999999</v>
      </c>
      <c r="G3321" s="77">
        <v>-14.7409</v>
      </c>
      <c r="H3321">
        <v>0</v>
      </c>
      <c r="I3321" s="78">
        <v>16550</v>
      </c>
      <c r="J3321">
        <v>202307</v>
      </c>
      <c r="K3321" s="78">
        <v>16550</v>
      </c>
      <c r="L3321" s="77">
        <f t="shared" si="356"/>
        <v>-102.79999999999927</v>
      </c>
      <c r="M3321" s="78">
        <v>2219</v>
      </c>
      <c r="N3321" s="78">
        <v>73.437200000000004</v>
      </c>
      <c r="O3321" s="78">
        <v>-1337</v>
      </c>
      <c r="P3321" s="78">
        <v>-11.049239999999999</v>
      </c>
      <c r="Q3321" s="144">
        <v>1884.75</v>
      </c>
      <c r="R3321" s="78">
        <v>3066</v>
      </c>
      <c r="S3321" s="78">
        <v>-7578</v>
      </c>
      <c r="T3321" s="78">
        <v>748</v>
      </c>
      <c r="U3321" s="78">
        <v>58028</v>
      </c>
      <c r="V3321" s="219">
        <v>-1.2890328806782932E-2</v>
      </c>
      <c r="W3321" s="78">
        <v>-913</v>
      </c>
      <c r="X3321" s="78">
        <v>-4246</v>
      </c>
      <c r="Y3321" s="78">
        <v>-1817</v>
      </c>
      <c r="Z3321" s="78">
        <v>-3108</v>
      </c>
      <c r="AA3321" s="78">
        <v>107.49</v>
      </c>
      <c r="AB3321" s="78">
        <v>97.52</v>
      </c>
      <c r="AC3321" s="78">
        <v>18097</v>
      </c>
      <c r="AD3321" s="104">
        <v>0.53013999999999994</v>
      </c>
      <c r="AE3321" s="78">
        <v>17586</v>
      </c>
      <c r="AF3321" s="104">
        <v>0.70282</v>
      </c>
      <c r="AG3321" s="78">
        <v>1230</v>
      </c>
      <c r="AH3321" s="104">
        <v>1.5005900000000001</v>
      </c>
      <c r="AI3321" s="78">
        <v>5741</v>
      </c>
      <c r="AJ3321" s="104">
        <v>2.2151200000000002</v>
      </c>
      <c r="AK3321" s="78">
        <v>17200</v>
      </c>
      <c r="AL3321" s="78">
        <v>16600</v>
      </c>
      <c r="AM3321" s="8">
        <v>16550</v>
      </c>
      <c r="AN3321" s="78">
        <v>312</v>
      </c>
      <c r="AO3321" s="78">
        <v>17300</v>
      </c>
      <c r="AP3321" s="78">
        <v>16000</v>
      </c>
      <c r="AQ3321" s="78">
        <v>16500</v>
      </c>
      <c r="AR3321" s="78">
        <v>618</v>
      </c>
      <c r="AS3321" s="78">
        <v>16900</v>
      </c>
      <c r="AT3321" s="78">
        <v>16500</v>
      </c>
      <c r="AU3321" s="78">
        <v>16600</v>
      </c>
      <c r="AV3321" s="78">
        <v>158</v>
      </c>
      <c r="AW3321" s="77">
        <v>16.88</v>
      </c>
      <c r="AX3321" s="144">
        <f t="shared" si="358"/>
        <v>1</v>
      </c>
      <c r="AY3321" s="144">
        <f t="shared" si="359"/>
        <v>1</v>
      </c>
      <c r="AZ3321" s="144">
        <f t="shared" si="360"/>
        <v>0.81</v>
      </c>
      <c r="BA3321" s="54">
        <f t="shared" si="361"/>
        <v>16.962801189400611</v>
      </c>
      <c r="BB3321" s="54">
        <f t="shared" si="362"/>
        <v>14.235198810599385</v>
      </c>
    </row>
    <row r="3322" spans="1:54" x14ac:dyDescent="0.25">
      <c r="A3322" s="3">
        <v>45118</v>
      </c>
      <c r="B3322" s="77">
        <v>16898.91</v>
      </c>
      <c r="C3322" s="77">
        <v>3199.4584500000001</v>
      </c>
      <c r="D3322" s="77">
        <v>159.3477</v>
      </c>
      <c r="E3322" s="77">
        <f t="shared" si="357"/>
        <v>-613.45190000000002</v>
      </c>
      <c r="F3322" s="77">
        <v>0.89040000000000008</v>
      </c>
      <c r="G3322" s="77">
        <v>30.139400000000002</v>
      </c>
      <c r="H3322">
        <v>0</v>
      </c>
      <c r="I3322" s="78">
        <v>16870</v>
      </c>
      <c r="J3322">
        <v>202307</v>
      </c>
      <c r="K3322" s="78">
        <v>16870</v>
      </c>
      <c r="L3322" s="77">
        <f t="shared" si="356"/>
        <v>-28.909999999999854</v>
      </c>
      <c r="M3322" s="78">
        <v>4204</v>
      </c>
      <c r="N3322" s="78">
        <v>141.62180000000001</v>
      </c>
      <c r="O3322" s="78">
        <v>6990</v>
      </c>
      <c r="P3322" s="78">
        <v>58.960749999999997</v>
      </c>
      <c r="Q3322" s="144">
        <v>5951.5</v>
      </c>
      <c r="R3322" s="78">
        <v>3700</v>
      </c>
      <c r="S3322" s="78">
        <v>-7899</v>
      </c>
      <c r="T3322" s="78">
        <v>11196</v>
      </c>
      <c r="U3322" s="78">
        <v>65749</v>
      </c>
      <c r="V3322" s="219">
        <v>-0.17028395869138693</v>
      </c>
      <c r="W3322" s="78">
        <v>-2190</v>
      </c>
      <c r="X3322" s="78">
        <v>-5505</v>
      </c>
      <c r="Y3322" s="78">
        <v>-2356</v>
      </c>
      <c r="Z3322" s="78">
        <v>-4312</v>
      </c>
      <c r="AA3322" s="78">
        <v>129.44999999999999</v>
      </c>
      <c r="AB3322" s="78">
        <v>128.03</v>
      </c>
      <c r="AC3322" s="78">
        <v>20734</v>
      </c>
      <c r="AD3322" s="104">
        <v>1.2746200000000001</v>
      </c>
      <c r="AE3322" s="78">
        <v>20289</v>
      </c>
      <c r="AF3322" s="104">
        <v>0.24329999999999999</v>
      </c>
      <c r="AG3322" s="78">
        <v>746</v>
      </c>
      <c r="AH3322" s="104">
        <v>0.85762000000000005</v>
      </c>
      <c r="AI3322" s="78">
        <v>-3212</v>
      </c>
      <c r="AJ3322" s="104">
        <v>1.33474</v>
      </c>
      <c r="AK3322" s="78">
        <v>17000</v>
      </c>
      <c r="AL3322" s="78">
        <v>16600</v>
      </c>
      <c r="AM3322" s="8">
        <v>16850</v>
      </c>
      <c r="AN3322" s="78">
        <v>272</v>
      </c>
      <c r="AO3322" s="78">
        <v>17300</v>
      </c>
      <c r="AP3322" s="78">
        <v>16000</v>
      </c>
      <c r="AQ3322" s="78">
        <v>16800</v>
      </c>
      <c r="AR3322" s="78">
        <v>577</v>
      </c>
      <c r="AS3322" s="78">
        <v>17000</v>
      </c>
      <c r="AT3322" s="78">
        <v>16700</v>
      </c>
      <c r="AU3322" s="78">
        <v>16900</v>
      </c>
      <c r="AV3322" s="78">
        <v>98.5</v>
      </c>
      <c r="AW3322" s="77">
        <v>15.36</v>
      </c>
      <c r="AX3322" s="144">
        <f t="shared" si="358"/>
        <v>0.27</v>
      </c>
      <c r="AY3322" s="144">
        <f t="shared" si="359"/>
        <v>0.53</v>
      </c>
      <c r="AZ3322" s="144">
        <f t="shared" si="360"/>
        <v>0.3</v>
      </c>
      <c r="BA3322" s="54">
        <f t="shared" si="361"/>
        <v>16.963121371912539</v>
      </c>
      <c r="BB3322" s="54">
        <f t="shared" si="362"/>
        <v>14.247878628087463</v>
      </c>
    </row>
    <row r="3323" spans="1:54" x14ac:dyDescent="0.25">
      <c r="A3323" s="3">
        <v>45119</v>
      </c>
      <c r="B3323" s="77">
        <v>16962.03</v>
      </c>
      <c r="C3323" s="77">
        <v>3539.7935200000002</v>
      </c>
      <c r="D3323" s="77">
        <v>-56.592100000000002</v>
      </c>
      <c r="E3323" s="77">
        <f t="shared" si="357"/>
        <v>-762.29339999999991</v>
      </c>
      <c r="F3323" s="77">
        <v>16.520099999999999</v>
      </c>
      <c r="G3323" s="77">
        <v>22.199200000000001</v>
      </c>
      <c r="H3323" t="s">
        <v>2145</v>
      </c>
      <c r="I3323" s="78">
        <v>16925</v>
      </c>
      <c r="J3323">
        <v>202307</v>
      </c>
      <c r="K3323" s="78">
        <v>16925</v>
      </c>
      <c r="L3323" s="77">
        <f t="shared" si="356"/>
        <v>-37.029999999998836</v>
      </c>
      <c r="M3323" s="78">
        <v>153</v>
      </c>
      <c r="N3323" s="78">
        <v>5.0254799999999999</v>
      </c>
      <c r="O3323" s="78">
        <v>3700</v>
      </c>
      <c r="P3323" s="78">
        <v>31.32518</v>
      </c>
      <c r="Q3323" s="144">
        <v>1078</v>
      </c>
      <c r="R3323" s="78">
        <v>4257</v>
      </c>
      <c r="S3323" s="78">
        <v>-6799</v>
      </c>
      <c r="T3323" s="78">
        <v>8756</v>
      </c>
      <c r="U3323" s="78">
        <v>62045</v>
      </c>
      <c r="V3323" s="219">
        <v>-0.14112337819324683</v>
      </c>
      <c r="W3323" s="78">
        <v>-3021</v>
      </c>
      <c r="X3323" s="78">
        <v>-6435</v>
      </c>
      <c r="Y3323" s="78">
        <v>-3915</v>
      </c>
      <c r="Z3323" s="78">
        <v>-7835</v>
      </c>
      <c r="AA3323" s="78">
        <v>101.63</v>
      </c>
      <c r="AB3323" s="78">
        <v>103.09</v>
      </c>
      <c r="AC3323" s="78">
        <v>18785</v>
      </c>
      <c r="AD3323" s="104">
        <v>1.29396</v>
      </c>
      <c r="AE3323" s="78">
        <v>17139</v>
      </c>
      <c r="AF3323" s="104">
        <v>0.17885999999999999</v>
      </c>
      <c r="AG3323" s="78">
        <v>-6386</v>
      </c>
      <c r="AH3323" s="104">
        <v>0.35719000000000001</v>
      </c>
      <c r="AI3323" s="78">
        <v>12867</v>
      </c>
      <c r="AJ3323" s="104">
        <v>1.3565199999999999</v>
      </c>
      <c r="AK3323" s="78">
        <v>17200</v>
      </c>
      <c r="AL3323" s="78">
        <v>16500</v>
      </c>
      <c r="AM3323" s="8">
        <v>16950</v>
      </c>
      <c r="AN3323" s="78">
        <v>265</v>
      </c>
      <c r="AO3323" s="78">
        <v>17300</v>
      </c>
      <c r="AP3323" s="78">
        <v>16000</v>
      </c>
      <c r="AQ3323" s="78">
        <v>16800</v>
      </c>
      <c r="AR3323" s="78">
        <v>559</v>
      </c>
      <c r="AS3323" s="78">
        <v>17200</v>
      </c>
      <c r="AT3323" s="78">
        <v>16500</v>
      </c>
      <c r="AU3323" s="78">
        <v>16950</v>
      </c>
      <c r="AV3323" s="78">
        <v>265</v>
      </c>
      <c r="AW3323" s="77">
        <v>15.96</v>
      </c>
      <c r="AX3323" s="144">
        <f t="shared" si="358"/>
        <v>0.75</v>
      </c>
      <c r="AY3323" s="144">
        <f t="shared" si="359"/>
        <v>0.83</v>
      </c>
      <c r="AZ3323" s="144">
        <f t="shared" si="360"/>
        <v>0.55000000000000004</v>
      </c>
      <c r="BA3323" s="54">
        <f t="shared" si="361"/>
        <v>16.996857727351195</v>
      </c>
      <c r="BB3323" s="54">
        <f t="shared" si="362"/>
        <v>14.282142272648807</v>
      </c>
    </row>
    <row r="3324" spans="1:54" x14ac:dyDescent="0.25">
      <c r="A3324" s="3">
        <v>45120</v>
      </c>
      <c r="B3324" s="77">
        <v>17061.400000000001</v>
      </c>
      <c r="C3324" s="77">
        <v>4713.0113899999997</v>
      </c>
      <c r="D3324" s="77">
        <v>206.28380000000001</v>
      </c>
      <c r="E3324" s="77">
        <f t="shared" si="357"/>
        <v>-933.38019999999995</v>
      </c>
      <c r="F3324" s="77">
        <v>-15.1243</v>
      </c>
      <c r="G3324" s="77">
        <v>9.7515000000000001</v>
      </c>
      <c r="H3324">
        <v>0</v>
      </c>
      <c r="I3324" s="78">
        <v>17084</v>
      </c>
      <c r="J3324">
        <v>202307</v>
      </c>
      <c r="K3324" s="78">
        <v>17084</v>
      </c>
      <c r="L3324" s="77">
        <f t="shared" si="356"/>
        <v>22.599999999998545</v>
      </c>
      <c r="M3324" s="78">
        <v>448</v>
      </c>
      <c r="N3324" s="78">
        <v>15.170959999999999</v>
      </c>
      <c r="O3324" s="78">
        <v>9575</v>
      </c>
      <c r="P3324" s="78">
        <v>81.801689999999994</v>
      </c>
      <c r="Q3324" s="144">
        <v>2841.75</v>
      </c>
      <c r="R3324" s="78">
        <v>4959</v>
      </c>
      <c r="S3324" s="78">
        <v>-7757</v>
      </c>
      <c r="T3324" s="78">
        <v>15296</v>
      </c>
      <c r="U3324" s="78">
        <v>62242</v>
      </c>
      <c r="V3324" s="219">
        <v>-0.24575045789017064</v>
      </c>
      <c r="W3324" s="78">
        <v>-2351</v>
      </c>
      <c r="X3324" s="78">
        <v>-6017</v>
      </c>
      <c r="Y3324" s="78">
        <v>-2819</v>
      </c>
      <c r="Z3324" s="78">
        <v>-7188</v>
      </c>
      <c r="AA3324" s="78">
        <v>105.65</v>
      </c>
      <c r="AB3324" s="78">
        <v>118.07</v>
      </c>
      <c r="AC3324" s="78">
        <v>21440</v>
      </c>
      <c r="AD3324" s="104">
        <v>1.8699600000000001</v>
      </c>
      <c r="AE3324" s="78">
        <v>16642</v>
      </c>
      <c r="AF3324" s="104">
        <v>0.17213999999999999</v>
      </c>
      <c r="AG3324" s="78">
        <v>11529</v>
      </c>
      <c r="AH3324" s="104">
        <v>0.17513000000000001</v>
      </c>
      <c r="AI3324" s="78">
        <v>6734</v>
      </c>
      <c r="AJ3324" s="104">
        <v>0.47867999999999999</v>
      </c>
      <c r="AK3324" s="78">
        <v>17200</v>
      </c>
      <c r="AL3324" s="78">
        <v>16600</v>
      </c>
      <c r="AM3324" s="8">
        <v>17100</v>
      </c>
      <c r="AN3324" s="78">
        <v>234</v>
      </c>
      <c r="AO3324" s="78">
        <v>17300</v>
      </c>
      <c r="AP3324" s="78">
        <v>16000</v>
      </c>
      <c r="AQ3324" s="78">
        <v>17000</v>
      </c>
      <c r="AR3324" s="78">
        <v>592</v>
      </c>
      <c r="AS3324" s="78">
        <v>17200</v>
      </c>
      <c r="AT3324" s="78">
        <v>16600</v>
      </c>
      <c r="AU3324" s="78">
        <v>17100</v>
      </c>
      <c r="AV3324" s="78">
        <v>234</v>
      </c>
      <c r="AW3324" s="77">
        <v>16.3</v>
      </c>
      <c r="AX3324" s="144">
        <f t="shared" si="358"/>
        <v>0.86</v>
      </c>
      <c r="AY3324" s="144">
        <f t="shared" si="359"/>
        <v>0.91</v>
      </c>
      <c r="AZ3324" s="144">
        <f t="shared" si="360"/>
        <v>0.66</v>
      </c>
      <c r="BA3324" s="54">
        <f t="shared" si="361"/>
        <v>17.032977780672244</v>
      </c>
      <c r="BB3324" s="54">
        <f t="shared" si="362"/>
        <v>14.274022219327755</v>
      </c>
    </row>
    <row r="3325" spans="1:54" x14ac:dyDescent="0.25">
      <c r="A3325" s="3">
        <v>45121</v>
      </c>
      <c r="B3325" s="77">
        <v>17283.71</v>
      </c>
      <c r="C3325" s="77">
        <v>4293.0783099999999</v>
      </c>
      <c r="D3325" s="77">
        <v>123.64030000000001</v>
      </c>
      <c r="E3325" s="77">
        <f t="shared" si="357"/>
        <v>-870.66340000000002</v>
      </c>
      <c r="F3325" s="77">
        <v>-13.087200000000001</v>
      </c>
      <c r="G3325" s="77">
        <v>27.346299999999999</v>
      </c>
      <c r="H3325">
        <v>0</v>
      </c>
      <c r="I3325" s="78">
        <v>17292</v>
      </c>
      <c r="J3325">
        <v>202307</v>
      </c>
      <c r="K3325" s="78">
        <v>17292</v>
      </c>
      <c r="L3325" s="77">
        <f t="shared" si="356"/>
        <v>8.2900000000008731</v>
      </c>
      <c r="M3325" s="78">
        <v>1085</v>
      </c>
      <c r="N3325" s="78">
        <v>37.31776</v>
      </c>
      <c r="O3325" s="78">
        <v>9491</v>
      </c>
      <c r="P3325" s="78">
        <v>82.049580000000006</v>
      </c>
      <c r="Q3325" s="144">
        <v>3457.75</v>
      </c>
      <c r="R3325" s="78">
        <v>5352</v>
      </c>
      <c r="S3325" s="78">
        <v>-8224</v>
      </c>
      <c r="T3325" s="78">
        <v>11328</v>
      </c>
      <c r="U3325" s="78">
        <v>61056</v>
      </c>
      <c r="V3325" s="219">
        <v>-0.18553459119496854</v>
      </c>
      <c r="W3325" s="78">
        <v>-3791</v>
      </c>
      <c r="X3325" s="78">
        <v>-3791</v>
      </c>
      <c r="Y3325" s="78">
        <v>-5263</v>
      </c>
      <c r="Z3325" s="78">
        <v>-5608</v>
      </c>
      <c r="AA3325" s="78">
        <v>109.16</v>
      </c>
      <c r="AB3325" s="78">
        <v>125.4</v>
      </c>
      <c r="AC3325" s="78">
        <v>24019</v>
      </c>
      <c r="AD3325" s="104">
        <v>2.9534099999999999</v>
      </c>
      <c r="AE3325" s="78">
        <v>18461</v>
      </c>
      <c r="AF3325" s="104">
        <v>0.19658</v>
      </c>
      <c r="AG3325" s="78">
        <v>10268</v>
      </c>
      <c r="AH3325" s="104">
        <v>-0.68835000000000002</v>
      </c>
      <c r="AI3325" s="78">
        <v>2839</v>
      </c>
      <c r="AJ3325" s="104">
        <v>0.84409000000000001</v>
      </c>
      <c r="AK3325" s="78">
        <v>17500</v>
      </c>
      <c r="AL3325" s="78">
        <v>17000</v>
      </c>
      <c r="AM3325" s="8">
        <v>17300</v>
      </c>
      <c r="AN3325" s="78">
        <v>198</v>
      </c>
      <c r="AO3325" s="78">
        <v>17500</v>
      </c>
      <c r="AP3325" s="78">
        <v>16000</v>
      </c>
      <c r="AQ3325" s="78">
        <v>17200</v>
      </c>
      <c r="AR3325" s="78">
        <v>570</v>
      </c>
      <c r="AS3325" s="78">
        <v>17500</v>
      </c>
      <c r="AT3325" s="78">
        <v>17000</v>
      </c>
      <c r="AU3325" s="78">
        <v>17300</v>
      </c>
      <c r="AV3325" s="78">
        <v>198</v>
      </c>
      <c r="AW3325" s="77">
        <v>15.45</v>
      </c>
      <c r="AX3325" s="144">
        <f t="shared" si="358"/>
        <v>0.41</v>
      </c>
      <c r="AY3325" s="144">
        <f t="shared" si="359"/>
        <v>0.59</v>
      </c>
      <c r="AZ3325" s="144">
        <f t="shared" si="360"/>
        <v>0.37</v>
      </c>
      <c r="BA3325" s="54">
        <f t="shared" si="361"/>
        <v>16.89030246442783</v>
      </c>
      <c r="BB3325" s="54">
        <f t="shared" si="362"/>
        <v>14.295697535572167</v>
      </c>
    </row>
    <row r="3326" spans="1:54" x14ac:dyDescent="0.25">
      <c r="A3326" s="3">
        <v>45124</v>
      </c>
      <c r="B3326" s="77">
        <v>17334.29</v>
      </c>
      <c r="C3326" s="77">
        <v>3948.5743299999999</v>
      </c>
      <c r="D3326" s="77">
        <v>30.521000000000001</v>
      </c>
      <c r="E3326" s="77">
        <f t="shared" si="357"/>
        <v>-926.29040000000009</v>
      </c>
      <c r="F3326" s="77">
        <v>-18.173999999999999</v>
      </c>
      <c r="G3326" s="77">
        <v>-8.833400000000001</v>
      </c>
      <c r="H3326">
        <v>0</v>
      </c>
      <c r="I3326" s="78">
        <v>17291</v>
      </c>
      <c r="J3326">
        <v>202307</v>
      </c>
      <c r="K3326" s="78">
        <v>17291</v>
      </c>
      <c r="L3326" s="77">
        <f t="shared" si="356"/>
        <v>-43.290000000000873</v>
      </c>
      <c r="M3326" s="78">
        <v>2429</v>
      </c>
      <c r="N3326" s="78">
        <v>83.263570000000001</v>
      </c>
      <c r="O3326" s="78">
        <v>5385</v>
      </c>
      <c r="P3326" s="78">
        <v>46.550440000000002</v>
      </c>
      <c r="Q3326" s="144">
        <v>3775.25</v>
      </c>
      <c r="R3326" s="78">
        <v>1334</v>
      </c>
      <c r="S3326" s="78">
        <v>-7044</v>
      </c>
      <c r="T3326" s="78">
        <v>7001</v>
      </c>
      <c r="U3326" s="78">
        <v>61279</v>
      </c>
      <c r="V3326" s="219">
        <v>-0.11424794791037712</v>
      </c>
      <c r="W3326" s="78">
        <v>-4126</v>
      </c>
      <c r="X3326" s="78">
        <v>-4126</v>
      </c>
      <c r="Y3326" s="78">
        <v>-6008</v>
      </c>
      <c r="Z3326" s="78">
        <v>-8430</v>
      </c>
      <c r="AA3326" s="78">
        <v>105.44</v>
      </c>
      <c r="AB3326" s="78">
        <v>121.43</v>
      </c>
      <c r="AC3326" s="78">
        <v>26183</v>
      </c>
      <c r="AD3326" s="104">
        <v>2.85649</v>
      </c>
      <c r="AE3326" s="78">
        <v>20379</v>
      </c>
      <c r="AF3326" s="104">
        <v>0.17735000000000001</v>
      </c>
      <c r="AG3326" s="78">
        <v>6140</v>
      </c>
      <c r="AH3326" s="104">
        <v>-0.98299000000000003</v>
      </c>
      <c r="AI3326" s="78">
        <v>5234</v>
      </c>
      <c r="AJ3326" s="104">
        <v>0.94018999999999997</v>
      </c>
      <c r="AK3326" s="78">
        <v>17500</v>
      </c>
      <c r="AL3326" s="78">
        <v>17000</v>
      </c>
      <c r="AM3326" s="8">
        <v>17300</v>
      </c>
      <c r="AN3326" s="78">
        <v>146</v>
      </c>
      <c r="AO3326" s="78">
        <v>17500</v>
      </c>
      <c r="AP3326" s="78">
        <v>16000</v>
      </c>
      <c r="AQ3326" s="78">
        <v>17200</v>
      </c>
      <c r="AR3326" s="78">
        <v>542</v>
      </c>
      <c r="AS3326" s="78">
        <v>17500</v>
      </c>
      <c r="AT3326" s="78">
        <v>17000</v>
      </c>
      <c r="AU3326" s="78">
        <v>17300</v>
      </c>
      <c r="AV3326" s="78">
        <v>146</v>
      </c>
      <c r="AW3326" s="77">
        <v>15.69</v>
      </c>
      <c r="AX3326" s="144">
        <f t="shared" si="358"/>
        <v>0.57999999999999996</v>
      </c>
      <c r="AY3326" s="144">
        <f t="shared" si="359"/>
        <v>0.69</v>
      </c>
      <c r="AZ3326" s="144">
        <f t="shared" si="360"/>
        <v>0.45</v>
      </c>
      <c r="BA3326" s="54">
        <f t="shared" si="361"/>
        <v>16.881182936714978</v>
      </c>
      <c r="BB3326" s="54">
        <f t="shared" si="362"/>
        <v>14.292817063285018</v>
      </c>
    </row>
    <row r="3327" spans="1:54" x14ac:dyDescent="0.25">
      <c r="A3327" s="3">
        <v>45125</v>
      </c>
      <c r="B3327" s="77">
        <v>17227.91</v>
      </c>
      <c r="C3327" s="77">
        <v>4938.2136700000001</v>
      </c>
      <c r="D3327" s="77">
        <v>-75.785799999999995</v>
      </c>
      <c r="E3327" s="77">
        <f t="shared" si="357"/>
        <v>-1034.7371000000003</v>
      </c>
      <c r="F3327" s="77">
        <v>-12.902100000000001</v>
      </c>
      <c r="G3327" s="77">
        <v>-48.752099999999999</v>
      </c>
      <c r="H3327">
        <v>0</v>
      </c>
      <c r="I3327" s="78">
        <v>17225</v>
      </c>
      <c r="J3327">
        <v>202307</v>
      </c>
      <c r="K3327" s="78">
        <v>17225</v>
      </c>
      <c r="L3327" s="77">
        <f t="shared" si="356"/>
        <v>-2.9099999999998545</v>
      </c>
      <c r="M3327" s="78">
        <v>2835</v>
      </c>
      <c r="N3327" s="78">
        <v>96.787480000000002</v>
      </c>
      <c r="O3327" s="78">
        <v>4101</v>
      </c>
      <c r="P3327" s="78">
        <v>35.283650000000002</v>
      </c>
      <c r="Q3327" s="144">
        <v>3860.25</v>
      </c>
      <c r="R3327" s="78">
        <v>1116</v>
      </c>
      <c r="S3327" s="78">
        <v>-7455</v>
      </c>
      <c r="T3327" s="78">
        <v>5090</v>
      </c>
      <c r="U3327" s="78">
        <v>56730</v>
      </c>
      <c r="V3327" s="219">
        <v>-8.972325048475234E-2</v>
      </c>
      <c r="W3327" s="78">
        <v>-540</v>
      </c>
      <c r="X3327" s="78">
        <v>-540</v>
      </c>
      <c r="Y3327" s="78">
        <v>-1606</v>
      </c>
      <c r="Z3327" s="78">
        <v>-8684</v>
      </c>
      <c r="AA3327" s="78">
        <v>98.76</v>
      </c>
      <c r="AB3327" s="78">
        <v>112.89</v>
      </c>
      <c r="AC3327" s="78">
        <v>26840</v>
      </c>
      <c r="AD3327" s="104">
        <v>2.3025600000000002</v>
      </c>
      <c r="AE3327" s="78">
        <v>19112</v>
      </c>
      <c r="AF3327" s="104">
        <v>0.10503999999999999</v>
      </c>
      <c r="AG3327" s="78">
        <v>4641</v>
      </c>
      <c r="AH3327" s="104">
        <v>-0.69974000000000003</v>
      </c>
      <c r="AI3327" s="78">
        <v>6222</v>
      </c>
      <c r="AJ3327" s="104">
        <v>0.90615999999999997</v>
      </c>
      <c r="AK3327" s="78">
        <v>17300</v>
      </c>
      <c r="AL3327" s="78">
        <v>17100</v>
      </c>
      <c r="AM3327" s="8">
        <v>17200</v>
      </c>
      <c r="AN3327" s="78">
        <v>108</v>
      </c>
      <c r="AO3327" s="78">
        <v>17500</v>
      </c>
      <c r="AP3327" s="78">
        <v>16000</v>
      </c>
      <c r="AQ3327" s="78">
        <v>17200</v>
      </c>
      <c r="AR3327" s="78">
        <v>569</v>
      </c>
      <c r="AS3327" s="78">
        <v>17300</v>
      </c>
      <c r="AT3327" s="78">
        <v>17100</v>
      </c>
      <c r="AU3327" s="78">
        <v>17200</v>
      </c>
      <c r="AV3327" s="78">
        <v>108</v>
      </c>
      <c r="AW3327" s="77">
        <v>16.3</v>
      </c>
      <c r="AX3327" s="144">
        <f t="shared" si="358"/>
        <v>0.86</v>
      </c>
      <c r="AY3327" s="144">
        <f t="shared" si="359"/>
        <v>0.89</v>
      </c>
      <c r="AZ3327" s="144">
        <f t="shared" si="360"/>
        <v>0.68</v>
      </c>
      <c r="BA3327" s="54">
        <f t="shared" si="361"/>
        <v>16.924139731147399</v>
      </c>
      <c r="BB3327" s="54">
        <f t="shared" si="362"/>
        <v>14.280860268852603</v>
      </c>
    </row>
    <row r="3328" spans="1:54" x14ac:dyDescent="0.25">
      <c r="A3328" s="3">
        <v>45126</v>
      </c>
      <c r="B3328" s="77">
        <v>17116.439999999999</v>
      </c>
      <c r="C3328" s="77">
        <v>4336.29151</v>
      </c>
      <c r="D3328" s="77">
        <v>6.5380999999999991</v>
      </c>
      <c r="E3328" s="77">
        <f t="shared" si="357"/>
        <v>-983.84600000000012</v>
      </c>
      <c r="F3328" s="77">
        <v>-21.156999999999996</v>
      </c>
      <c r="G3328" s="77">
        <v>-80.062799999999996</v>
      </c>
      <c r="H3328" t="s">
        <v>2146</v>
      </c>
      <c r="I3328" s="78">
        <v>17102</v>
      </c>
      <c r="J3328">
        <v>202308</v>
      </c>
      <c r="K3328" s="78">
        <v>17085</v>
      </c>
      <c r="L3328" s="77">
        <f t="shared" si="356"/>
        <v>-31.43999999999869</v>
      </c>
      <c r="M3328" s="78">
        <v>3130</v>
      </c>
      <c r="N3328" s="78">
        <v>106.94061000000001</v>
      </c>
      <c r="O3328" s="78">
        <v>1346</v>
      </c>
      <c r="P3328" s="78">
        <v>11.493130000000001</v>
      </c>
      <c r="Q3328" s="144">
        <v>3466.5</v>
      </c>
      <c r="R3328" s="78">
        <v>1022</v>
      </c>
      <c r="S3328" s="78">
        <v>-8370</v>
      </c>
      <c r="T3328" s="78">
        <v>-5713</v>
      </c>
      <c r="U3328" s="78">
        <v>35527</v>
      </c>
      <c r="V3328" s="219">
        <v>0.16080727334140232</v>
      </c>
      <c r="W3328" s="78">
        <v>-567</v>
      </c>
      <c r="X3328" s="78">
        <v>-567</v>
      </c>
      <c r="Y3328" s="78">
        <v>-2618</v>
      </c>
      <c r="Z3328" s="78">
        <v>-3540</v>
      </c>
      <c r="AA3328" s="78">
        <v>92.38</v>
      </c>
      <c r="AB3328" s="78">
        <v>85.68</v>
      </c>
      <c r="AC3328" s="78">
        <v>8762</v>
      </c>
      <c r="AD3328" s="104">
        <v>0.93386000000000002</v>
      </c>
      <c r="AE3328" s="78">
        <v>5906</v>
      </c>
      <c r="AF3328" s="104">
        <v>0.15523999999999999</v>
      </c>
      <c r="AG3328" s="78">
        <v>8471</v>
      </c>
      <c r="AH3328" s="104">
        <v>1.4673700000000001</v>
      </c>
      <c r="AI3328" s="78">
        <v>3432</v>
      </c>
      <c r="AJ3328" s="104">
        <v>0.84131</v>
      </c>
      <c r="AK3328" s="78">
        <v>17600</v>
      </c>
      <c r="AL3328" s="78">
        <v>16000</v>
      </c>
      <c r="AM3328" s="8">
        <v>17100</v>
      </c>
      <c r="AN3328" s="78">
        <v>547</v>
      </c>
      <c r="AO3328" s="78">
        <v>21000</v>
      </c>
      <c r="AP3328" s="78">
        <v>11200</v>
      </c>
      <c r="AQ3328" s="78">
        <v>17100</v>
      </c>
      <c r="AR3328" s="78">
        <v>827</v>
      </c>
      <c r="AS3328" s="78">
        <v>17500</v>
      </c>
      <c r="AT3328" s="78">
        <v>17000</v>
      </c>
      <c r="AU3328" s="78">
        <v>17100</v>
      </c>
      <c r="AV3328" s="78">
        <v>287</v>
      </c>
      <c r="AW3328" s="77">
        <v>16.489999999999998</v>
      </c>
      <c r="AX3328" s="144">
        <f t="shared" si="358"/>
        <v>0.93</v>
      </c>
      <c r="AY3328" s="144">
        <f t="shared" si="359"/>
        <v>0.95</v>
      </c>
      <c r="AZ3328" s="144">
        <f t="shared" si="360"/>
        <v>0.75</v>
      </c>
      <c r="BA3328" s="54">
        <f t="shared" si="361"/>
        <v>17.012037246753831</v>
      </c>
      <c r="BB3328" s="54">
        <f t="shared" si="362"/>
        <v>14.257962753246172</v>
      </c>
    </row>
    <row r="3329" spans="1:54" x14ac:dyDescent="0.25">
      <c r="A3329" s="3">
        <v>45127</v>
      </c>
      <c r="B3329" s="77">
        <v>17164.89</v>
      </c>
      <c r="C3329" s="77">
        <v>3204.41248</v>
      </c>
      <c r="D3329" s="77">
        <v>-53.5625</v>
      </c>
      <c r="E3329" s="77">
        <f t="shared" si="357"/>
        <v>-1083.7080000000003</v>
      </c>
      <c r="F3329" s="77">
        <v>-15.170499999999999</v>
      </c>
      <c r="G3329" s="77">
        <v>14.363900000000001</v>
      </c>
      <c r="H3329">
        <v>0</v>
      </c>
      <c r="I3329" s="78">
        <v>17126</v>
      </c>
      <c r="J3329">
        <v>202308</v>
      </c>
      <c r="K3329" s="78">
        <v>17126</v>
      </c>
      <c r="L3329" s="77">
        <f t="shared" si="356"/>
        <v>-38.889999999999418</v>
      </c>
      <c r="M3329" s="78">
        <v>5472</v>
      </c>
      <c r="N3329" s="78">
        <v>187.43647999999999</v>
      </c>
      <c r="O3329" s="78">
        <v>5715</v>
      </c>
      <c r="P3329" s="78">
        <v>48.937519999999999</v>
      </c>
      <c r="Q3329" s="144">
        <v>6900.75</v>
      </c>
      <c r="R3329" s="78">
        <v>622</v>
      </c>
      <c r="S3329" s="78">
        <v>-8688</v>
      </c>
      <c r="T3329" s="78">
        <v>-1205</v>
      </c>
      <c r="U3329" s="78">
        <v>43662</v>
      </c>
      <c r="V3329" s="219">
        <v>2.7598369291374651E-2</v>
      </c>
      <c r="W3329" s="78">
        <v>1046</v>
      </c>
      <c r="X3329" s="78">
        <v>1046</v>
      </c>
      <c r="Y3329" s="78">
        <v>-1326</v>
      </c>
      <c r="Z3329" s="78">
        <v>-3787</v>
      </c>
      <c r="AA3329" s="78">
        <v>104.7</v>
      </c>
      <c r="AB3329" s="78">
        <v>96.9</v>
      </c>
      <c r="AC3329" s="78">
        <v>12907</v>
      </c>
      <c r="AD3329" s="104">
        <v>1.1641600000000001</v>
      </c>
      <c r="AE3329" s="78">
        <v>9099</v>
      </c>
      <c r="AF3329" s="104">
        <v>0.27194000000000002</v>
      </c>
      <c r="AG3329" s="78">
        <v>14163</v>
      </c>
      <c r="AH3329" s="104">
        <v>1.37432</v>
      </c>
      <c r="AI3329" s="78">
        <v>2444</v>
      </c>
      <c r="AJ3329" s="104">
        <v>0.36254999999999998</v>
      </c>
      <c r="AK3329" s="78">
        <v>17500</v>
      </c>
      <c r="AL3329" s="78">
        <v>16000</v>
      </c>
      <c r="AM3329" s="8">
        <v>17100</v>
      </c>
      <c r="AN3329" s="78">
        <v>531</v>
      </c>
      <c r="AO3329" s="78">
        <v>21000</v>
      </c>
      <c r="AP3329" s="78">
        <v>11200</v>
      </c>
      <c r="AQ3329" s="78">
        <v>17100</v>
      </c>
      <c r="AR3329" s="78">
        <v>848</v>
      </c>
      <c r="AS3329" s="78">
        <v>17400</v>
      </c>
      <c r="AT3329" s="78">
        <v>16700</v>
      </c>
      <c r="AU3329" s="78">
        <v>17150</v>
      </c>
      <c r="AV3329" s="78">
        <v>255</v>
      </c>
      <c r="AW3329" s="77">
        <v>15.93</v>
      </c>
      <c r="AX3329" s="144">
        <f t="shared" si="358"/>
        <v>0.62</v>
      </c>
      <c r="AY3329" s="144">
        <f t="shared" si="359"/>
        <v>0.73</v>
      </c>
      <c r="AZ3329" s="144">
        <f t="shared" si="360"/>
        <v>0.53</v>
      </c>
      <c r="BA3329" s="54">
        <f t="shared" si="361"/>
        <v>17.012037246753831</v>
      </c>
      <c r="BB3329" s="54">
        <f t="shared" si="362"/>
        <v>14.257962753246172</v>
      </c>
    </row>
    <row r="3330" spans="1:54" x14ac:dyDescent="0.25">
      <c r="A3330" s="3">
        <v>45128</v>
      </c>
      <c r="B3330" s="77">
        <v>17030.7</v>
      </c>
      <c r="C3330" s="77">
        <v>4398.0589399999999</v>
      </c>
      <c r="D3330" s="77">
        <v>-289.53160000000003</v>
      </c>
      <c r="E3330" s="77">
        <f t="shared" si="357"/>
        <v>-1390.5616</v>
      </c>
      <c r="F3330" s="77">
        <v>-26.500599999999999</v>
      </c>
      <c r="G3330" s="77">
        <v>30.252300000000002</v>
      </c>
      <c r="H3330">
        <v>0</v>
      </c>
      <c r="I3330" s="78">
        <v>16944</v>
      </c>
      <c r="J3330">
        <v>202308</v>
      </c>
      <c r="K3330" s="78">
        <v>16944</v>
      </c>
      <c r="L3330" s="77">
        <f t="shared" si="356"/>
        <v>-86.700000000000728</v>
      </c>
      <c r="M3330" s="78">
        <v>535</v>
      </c>
      <c r="N3330" s="78">
        <v>18.13869</v>
      </c>
      <c r="O3330" s="78">
        <v>-986</v>
      </c>
      <c r="P3330" s="78">
        <v>-8.3519600000000001</v>
      </c>
      <c r="Q3330" s="144">
        <v>288.5</v>
      </c>
      <c r="R3330" s="78">
        <v>509</v>
      </c>
      <c r="S3330" s="78">
        <v>-7213</v>
      </c>
      <c r="T3330" s="78">
        <v>-6697</v>
      </c>
      <c r="U3330" s="78">
        <v>44565</v>
      </c>
      <c r="V3330" s="219">
        <v>0.15027487938965556</v>
      </c>
      <c r="W3330" s="78">
        <v>-3281</v>
      </c>
      <c r="X3330" s="78">
        <v>-3281</v>
      </c>
      <c r="Y3330" s="78">
        <v>-5304</v>
      </c>
      <c r="Z3330" s="78">
        <v>-7842</v>
      </c>
      <c r="AA3330" s="78">
        <v>95.51</v>
      </c>
      <c r="AB3330" s="78">
        <v>87.27</v>
      </c>
      <c r="AC3330" s="78">
        <v>16542</v>
      </c>
      <c r="AD3330" s="104">
        <v>1.0885499999999999</v>
      </c>
      <c r="AE3330" s="78">
        <v>10755</v>
      </c>
      <c r="AF3330" s="104">
        <v>0.45179000000000002</v>
      </c>
      <c r="AG3330" s="78">
        <v>6221</v>
      </c>
      <c r="AH3330" s="104">
        <v>0.96841999999999995</v>
      </c>
      <c r="AI3330" s="78">
        <v>8437</v>
      </c>
      <c r="AJ3330" s="104">
        <v>0.62212000000000001</v>
      </c>
      <c r="AK3330" s="78">
        <v>17500</v>
      </c>
      <c r="AL3330" s="78">
        <v>16000</v>
      </c>
      <c r="AM3330" s="8">
        <v>16900</v>
      </c>
      <c r="AN3330" s="78">
        <v>519</v>
      </c>
      <c r="AO3330" s="78">
        <v>21000</v>
      </c>
      <c r="AP3330" s="78">
        <v>11200</v>
      </c>
      <c r="AQ3330" s="78">
        <v>16900</v>
      </c>
      <c r="AR3330" s="78">
        <v>809</v>
      </c>
      <c r="AS3330" s="78">
        <v>17300</v>
      </c>
      <c r="AT3330" s="78">
        <v>16700</v>
      </c>
      <c r="AU3330" s="78">
        <v>17000</v>
      </c>
      <c r="AV3330" s="78">
        <v>202</v>
      </c>
      <c r="AW3330" s="77">
        <v>15.5</v>
      </c>
      <c r="AX3330" s="144">
        <f t="shared" si="358"/>
        <v>0.37</v>
      </c>
      <c r="AY3330" s="144">
        <f t="shared" si="359"/>
        <v>0.51</v>
      </c>
      <c r="AZ3330" s="144">
        <f t="shared" si="360"/>
        <v>0.39</v>
      </c>
      <c r="BA3330" s="54">
        <f t="shared" si="361"/>
        <v>16.976147453865806</v>
      </c>
      <c r="BB3330" s="54">
        <f t="shared" si="362"/>
        <v>14.242852546134193</v>
      </c>
    </row>
    <row r="3331" spans="1:54" x14ac:dyDescent="0.25">
      <c r="A3331" s="3">
        <v>45131</v>
      </c>
      <c r="B3331" s="77">
        <v>17033.61</v>
      </c>
      <c r="C3331" s="77">
        <v>4100.2507999999998</v>
      </c>
      <c r="D3331" s="77">
        <v>-195.41470000000001</v>
      </c>
      <c r="E3331" s="77">
        <f t="shared" si="357"/>
        <v>-1333.3047000000001</v>
      </c>
      <c r="F3331" s="77">
        <v>-30.1858</v>
      </c>
      <c r="G3331" s="77">
        <v>48.889200000000002</v>
      </c>
      <c r="H3331">
        <v>0</v>
      </c>
      <c r="I3331" s="78">
        <v>16981</v>
      </c>
      <c r="J3331">
        <v>202308</v>
      </c>
      <c r="K3331" s="78">
        <v>16981</v>
      </c>
      <c r="L3331" s="77">
        <f t="shared" ref="L3331:L3394" si="363">K3331-B3331</f>
        <v>-52.610000000000582</v>
      </c>
      <c r="M3331" s="78">
        <v>4280</v>
      </c>
      <c r="N3331" s="78">
        <v>145.34605999999999</v>
      </c>
      <c r="O3331" s="78">
        <v>792</v>
      </c>
      <c r="P3331" s="78">
        <v>6.7268499999999998</v>
      </c>
      <c r="Q3331" s="144">
        <v>4478</v>
      </c>
      <c r="R3331" s="78">
        <v>479</v>
      </c>
      <c r="S3331" s="78">
        <v>-7490</v>
      </c>
      <c r="T3331" s="78">
        <v>-5093</v>
      </c>
      <c r="U3331" s="78">
        <v>44201</v>
      </c>
      <c r="V3331" s="219">
        <v>0.11522363747426528</v>
      </c>
      <c r="W3331" s="78">
        <v>-624</v>
      </c>
      <c r="X3331" s="78">
        <v>-624</v>
      </c>
      <c r="Y3331" s="78">
        <v>-2005</v>
      </c>
      <c r="Z3331" s="78">
        <v>-3549</v>
      </c>
      <c r="AA3331" s="78">
        <v>102.45</v>
      </c>
      <c r="AB3331" s="78">
        <v>88.59</v>
      </c>
      <c r="AC3331" s="78">
        <v>17439</v>
      </c>
      <c r="AD3331" s="104">
        <v>1.1147100000000001</v>
      </c>
      <c r="AE3331" s="78">
        <v>9412</v>
      </c>
      <c r="AF3331" s="104">
        <v>0.28266000000000002</v>
      </c>
      <c r="AG3331" s="78">
        <v>12495</v>
      </c>
      <c r="AH3331" s="104">
        <v>1.0239799999999999</v>
      </c>
      <c r="AI3331" s="78">
        <v>10522</v>
      </c>
      <c r="AJ3331" s="104">
        <v>0.75590999999999997</v>
      </c>
      <c r="AK3331" s="78">
        <v>17500</v>
      </c>
      <c r="AL3331" s="78">
        <v>16000</v>
      </c>
      <c r="AM3331" s="8">
        <v>17000</v>
      </c>
      <c r="AN3331" s="78">
        <v>486</v>
      </c>
      <c r="AO3331" s="78">
        <v>21000</v>
      </c>
      <c r="AP3331" s="78">
        <v>11200</v>
      </c>
      <c r="AQ3331" s="78">
        <v>17000</v>
      </c>
      <c r="AR3331" s="78">
        <v>793</v>
      </c>
      <c r="AS3331" s="78">
        <v>17200</v>
      </c>
      <c r="AT3331" s="78">
        <v>16800</v>
      </c>
      <c r="AU3331" s="78">
        <v>17000</v>
      </c>
      <c r="AV3331" s="78">
        <v>160</v>
      </c>
      <c r="AW3331" s="77">
        <v>15.74</v>
      </c>
      <c r="AX3331" s="144">
        <f t="shared" si="358"/>
        <v>0.51</v>
      </c>
      <c r="AY3331" s="144">
        <f t="shared" si="359"/>
        <v>0.63</v>
      </c>
      <c r="AZ3331" s="144">
        <f t="shared" si="360"/>
        <v>0.48</v>
      </c>
      <c r="BA3331" s="54">
        <f t="shared" si="361"/>
        <v>16.982348483452832</v>
      </c>
      <c r="BB3331" s="54">
        <f t="shared" si="362"/>
        <v>14.246651516547171</v>
      </c>
    </row>
    <row r="3332" spans="1:54" x14ac:dyDescent="0.25">
      <c r="A3332" s="3">
        <v>45132</v>
      </c>
      <c r="B3332" s="77">
        <v>17198.89</v>
      </c>
      <c r="C3332" s="77">
        <v>4294.1881100000001</v>
      </c>
      <c r="D3332" s="77">
        <v>96.042900000000003</v>
      </c>
      <c r="E3332" s="77">
        <f t="shared" si="357"/>
        <v>-1128.019</v>
      </c>
      <c r="F3332" s="77">
        <v>-6.8347000000000007</v>
      </c>
      <c r="G3332" s="77">
        <v>7.4985999999999997</v>
      </c>
      <c r="H3332">
        <v>0</v>
      </c>
      <c r="I3332" s="78">
        <v>17180</v>
      </c>
      <c r="J3332">
        <v>202308</v>
      </c>
      <c r="K3332" s="78">
        <v>17180</v>
      </c>
      <c r="L3332" s="77">
        <f t="shared" si="363"/>
        <v>-18.889999999999418</v>
      </c>
      <c r="M3332" s="78">
        <v>4933</v>
      </c>
      <c r="N3332" s="78">
        <v>169.52363</v>
      </c>
      <c r="O3332" s="78">
        <v>3726</v>
      </c>
      <c r="P3332" s="78">
        <v>32.012659999999997</v>
      </c>
      <c r="Q3332" s="144">
        <v>5864.5</v>
      </c>
      <c r="R3332" s="78">
        <v>1079</v>
      </c>
      <c r="S3332" s="78">
        <v>-6871</v>
      </c>
      <c r="T3332" s="78">
        <v>-1845</v>
      </c>
      <c r="U3332" s="78">
        <v>48744</v>
      </c>
      <c r="V3332" s="219">
        <v>3.7850812407680942E-2</v>
      </c>
      <c r="W3332" s="78">
        <v>-435</v>
      </c>
      <c r="X3332" s="78">
        <v>-435</v>
      </c>
      <c r="Y3332" s="78">
        <v>-3052</v>
      </c>
      <c r="Z3332" s="78">
        <v>-3872</v>
      </c>
      <c r="AA3332" s="78">
        <v>114.47</v>
      </c>
      <c r="AB3332" s="78">
        <v>112.13</v>
      </c>
      <c r="AC3332" s="78">
        <v>19519</v>
      </c>
      <c r="AD3332" s="104">
        <v>1.7073400000000001</v>
      </c>
      <c r="AE3332" s="78">
        <v>10868</v>
      </c>
      <c r="AF3332" s="104">
        <v>0.22070999999999999</v>
      </c>
      <c r="AG3332" s="78">
        <v>15307</v>
      </c>
      <c r="AH3332" s="104">
        <v>1.01694</v>
      </c>
      <c r="AI3332" s="78">
        <v>2232</v>
      </c>
      <c r="AJ3332" s="104">
        <v>0.77998999999999996</v>
      </c>
      <c r="AK3332" s="78">
        <v>17500</v>
      </c>
      <c r="AL3332" s="78">
        <v>16000</v>
      </c>
      <c r="AM3332" s="8">
        <v>17200</v>
      </c>
      <c r="AN3332" s="78">
        <v>455</v>
      </c>
      <c r="AO3332" s="78">
        <v>21000</v>
      </c>
      <c r="AP3332" s="78">
        <v>11200</v>
      </c>
      <c r="AQ3332" s="78">
        <v>17100</v>
      </c>
      <c r="AR3332" s="78">
        <v>771</v>
      </c>
      <c r="AS3332" s="78">
        <v>17300</v>
      </c>
      <c r="AT3332" s="78">
        <v>17100</v>
      </c>
      <c r="AU3332" s="78">
        <v>17200</v>
      </c>
      <c r="AV3332" s="78">
        <v>108.5</v>
      </c>
      <c r="AW3332" s="77">
        <v>15.37</v>
      </c>
      <c r="AX3332" s="144">
        <f t="shared" si="358"/>
        <v>0.24</v>
      </c>
      <c r="AY3332" s="144">
        <f t="shared" si="359"/>
        <v>0.36</v>
      </c>
      <c r="AZ3332" s="144">
        <f t="shared" si="360"/>
        <v>0.33</v>
      </c>
      <c r="BA3332" s="54">
        <f t="shared" si="361"/>
        <v>16.981084899405488</v>
      </c>
      <c r="BB3332" s="54">
        <f t="shared" si="362"/>
        <v>14.240915100594513</v>
      </c>
    </row>
    <row r="3333" spans="1:54" x14ac:dyDescent="0.25">
      <c r="A3333" s="3">
        <v>45133</v>
      </c>
      <c r="B3333" s="77">
        <v>17162.55</v>
      </c>
      <c r="C3333" s="77">
        <v>3695.39372</v>
      </c>
      <c r="D3333" s="77">
        <v>15.448</v>
      </c>
      <c r="E3333" s="77">
        <f t="shared" si="357"/>
        <v>-1017.0908000000001</v>
      </c>
      <c r="F3333" s="77">
        <v>-20.554200000000002</v>
      </c>
      <c r="G3333" s="77">
        <v>-20.704999999999998</v>
      </c>
      <c r="H3333" t="s">
        <v>2147</v>
      </c>
      <c r="I3333" s="78">
        <v>17102</v>
      </c>
      <c r="J3333">
        <v>202308</v>
      </c>
      <c r="K3333" s="78">
        <v>17102</v>
      </c>
      <c r="L3333" s="77">
        <f t="shared" si="363"/>
        <v>-60.549999999999272</v>
      </c>
      <c r="M3333" s="78">
        <v>1619</v>
      </c>
      <c r="N3333" s="78">
        <v>55.375300000000003</v>
      </c>
      <c r="O3333" s="78">
        <v>-3745</v>
      </c>
      <c r="P3333" s="78">
        <v>-32.016330000000004</v>
      </c>
      <c r="Q3333" s="144">
        <v>682.75</v>
      </c>
      <c r="R3333" s="78">
        <v>668</v>
      </c>
      <c r="S3333" s="78">
        <v>-6312</v>
      </c>
      <c r="T3333" s="78">
        <v>-7774</v>
      </c>
      <c r="U3333" s="78">
        <v>45919</v>
      </c>
      <c r="V3333" s="219">
        <v>0.1692981118926806</v>
      </c>
      <c r="W3333" s="78">
        <v>-1504</v>
      </c>
      <c r="X3333" s="78">
        <v>-4183</v>
      </c>
      <c r="Y3333" s="78">
        <v>-3288</v>
      </c>
      <c r="Z3333" s="78">
        <v>-5482</v>
      </c>
      <c r="AA3333" s="78">
        <v>94.95</v>
      </c>
      <c r="AB3333" s="78">
        <v>92.08</v>
      </c>
      <c r="AC3333" s="78">
        <v>18645</v>
      </c>
      <c r="AD3333" s="104">
        <v>1.3408899999999999</v>
      </c>
      <c r="AE3333" s="78">
        <v>10604</v>
      </c>
      <c r="AF3333" s="104">
        <v>0.23277999999999999</v>
      </c>
      <c r="AG3333" s="78">
        <v>2723</v>
      </c>
      <c r="AH3333" s="104">
        <v>0.93386999999999998</v>
      </c>
      <c r="AI3333" s="78">
        <v>7840</v>
      </c>
      <c r="AJ3333" s="104">
        <v>0.8871</v>
      </c>
      <c r="AK3333" s="78">
        <v>17700</v>
      </c>
      <c r="AL3333" s="78">
        <v>16000</v>
      </c>
      <c r="AM3333" s="8">
        <v>17100</v>
      </c>
      <c r="AN3333" s="78">
        <v>444</v>
      </c>
      <c r="AO3333" s="78">
        <v>21000</v>
      </c>
      <c r="AP3333" s="78">
        <v>11200</v>
      </c>
      <c r="AQ3333" s="78">
        <v>17100</v>
      </c>
      <c r="AR3333" s="78">
        <v>747</v>
      </c>
      <c r="AS3333" s="78">
        <v>17500</v>
      </c>
      <c r="AT3333" s="78">
        <v>16900</v>
      </c>
      <c r="AU3333" s="78">
        <v>17150</v>
      </c>
      <c r="AV3333" s="78">
        <v>262</v>
      </c>
      <c r="AW3333" s="77">
        <v>15.6</v>
      </c>
      <c r="AX3333" s="144">
        <f t="shared" si="358"/>
        <v>0.41</v>
      </c>
      <c r="AY3333" s="144">
        <f t="shared" si="359"/>
        <v>0.55000000000000004</v>
      </c>
      <c r="AZ3333" s="144">
        <f t="shared" si="360"/>
        <v>0.44</v>
      </c>
      <c r="BA3333" s="54">
        <f t="shared" si="361"/>
        <v>16.988148598692923</v>
      </c>
      <c r="BB3333" s="54">
        <f t="shared" si="362"/>
        <v>14.267851401307084</v>
      </c>
    </row>
    <row r="3334" spans="1:54" x14ac:dyDescent="0.25">
      <c r="A3334" s="3">
        <v>45134</v>
      </c>
      <c r="B3334" s="77">
        <v>17241.82</v>
      </c>
      <c r="C3334" s="77">
        <v>3855.9546999999998</v>
      </c>
      <c r="D3334" s="77">
        <v>104.5712</v>
      </c>
      <c r="E3334" s="77">
        <f t="shared" si="357"/>
        <v>-859.14929999999993</v>
      </c>
      <c r="F3334" s="77">
        <v>-15.501800000000001</v>
      </c>
      <c r="G3334" s="77">
        <v>8.9535</v>
      </c>
      <c r="H3334">
        <v>0</v>
      </c>
      <c r="I3334" s="78">
        <v>17221</v>
      </c>
      <c r="J3334">
        <v>202308</v>
      </c>
      <c r="K3334" s="78">
        <v>17221</v>
      </c>
      <c r="L3334" s="77">
        <f t="shared" si="363"/>
        <v>-20.819999999999709</v>
      </c>
      <c r="M3334" s="78">
        <v>2194</v>
      </c>
      <c r="N3334" s="78">
        <v>75.584900000000005</v>
      </c>
      <c r="O3334" s="78">
        <v>450</v>
      </c>
      <c r="P3334" s="78">
        <v>3.8748100000000001</v>
      </c>
      <c r="Q3334" s="144">
        <v>2306.5</v>
      </c>
      <c r="R3334" s="78">
        <v>881</v>
      </c>
      <c r="S3334" s="78">
        <v>-5164</v>
      </c>
      <c r="T3334" s="78">
        <v>-1774</v>
      </c>
      <c r="U3334" s="78">
        <v>47994</v>
      </c>
      <c r="V3334" s="219">
        <v>3.6962953702546153E-2</v>
      </c>
      <c r="W3334" s="78">
        <v>-889</v>
      </c>
      <c r="X3334" s="78">
        <v>-4325</v>
      </c>
      <c r="Y3334" s="78">
        <v>-3875</v>
      </c>
      <c r="Z3334" s="78">
        <v>-8751</v>
      </c>
      <c r="AA3334" s="78">
        <v>118.14</v>
      </c>
      <c r="AB3334" s="78">
        <v>107.6</v>
      </c>
      <c r="AC3334" s="78">
        <v>18506</v>
      </c>
      <c r="AD3334" s="104">
        <v>1.6617999999999999</v>
      </c>
      <c r="AE3334" s="78">
        <v>11679</v>
      </c>
      <c r="AF3334" s="104">
        <v>0.21908</v>
      </c>
      <c r="AG3334" s="78">
        <v>7301</v>
      </c>
      <c r="AH3334" s="104">
        <v>7.0400000000000004E-2</v>
      </c>
      <c r="AI3334" s="78">
        <v>11042</v>
      </c>
      <c r="AJ3334" s="104">
        <v>0.87395999999999996</v>
      </c>
      <c r="AK3334" s="78">
        <v>17500</v>
      </c>
      <c r="AL3334" s="78">
        <v>16000</v>
      </c>
      <c r="AM3334" s="8">
        <v>17200</v>
      </c>
      <c r="AN3334" s="78">
        <v>434</v>
      </c>
      <c r="AO3334" s="78">
        <v>21000</v>
      </c>
      <c r="AP3334" s="78">
        <v>11200</v>
      </c>
      <c r="AQ3334" s="78">
        <v>17200</v>
      </c>
      <c r="AR3334" s="78">
        <v>754</v>
      </c>
      <c r="AS3334" s="78">
        <v>17400</v>
      </c>
      <c r="AT3334" s="78">
        <v>16800</v>
      </c>
      <c r="AU3334" s="78">
        <v>17250</v>
      </c>
      <c r="AV3334" s="78">
        <v>223</v>
      </c>
      <c r="AW3334" s="77">
        <v>15.68</v>
      </c>
      <c r="AX3334" s="144">
        <f t="shared" si="358"/>
        <v>0.48</v>
      </c>
      <c r="AY3334" s="144">
        <f t="shared" si="359"/>
        <v>0.59</v>
      </c>
      <c r="AZ3334" s="144">
        <f t="shared" si="360"/>
        <v>0.47</v>
      </c>
      <c r="BA3334" s="54">
        <f t="shared" si="361"/>
        <v>16.99271476632417</v>
      </c>
      <c r="BB3334" s="54">
        <f t="shared" si="362"/>
        <v>14.272285233675833</v>
      </c>
    </row>
    <row r="3335" spans="1:54" x14ac:dyDescent="0.25">
      <c r="A3335" s="3">
        <v>45135</v>
      </c>
      <c r="B3335" s="77">
        <v>17292.93</v>
      </c>
      <c r="C3335" s="77">
        <v>3855.9546999999998</v>
      </c>
      <c r="D3335" s="77">
        <v>15.135999999999999</v>
      </c>
      <c r="E3335" s="77">
        <f t="shared" si="357"/>
        <v>-750.76969999999994</v>
      </c>
      <c r="F3335" s="77">
        <v>7.3509000000000002</v>
      </c>
      <c r="G3335" s="77">
        <v>42.780900000000003</v>
      </c>
      <c r="H3335">
        <v>0</v>
      </c>
      <c r="I3335" s="78">
        <v>17262</v>
      </c>
      <c r="J3335">
        <v>202308</v>
      </c>
      <c r="K3335" s="78">
        <v>17262</v>
      </c>
      <c r="L3335" s="77">
        <f t="shared" si="363"/>
        <v>-30.930000000000291</v>
      </c>
      <c r="M3335" s="78">
        <v>1035</v>
      </c>
      <c r="N3335" s="78">
        <v>35.73677</v>
      </c>
      <c r="O3335" s="78">
        <v>2818</v>
      </c>
      <c r="P3335" s="78">
        <v>24.32949</v>
      </c>
      <c r="Q3335" s="144">
        <v>1739.5</v>
      </c>
      <c r="R3335" s="78">
        <v>552</v>
      </c>
      <c r="S3335" s="78">
        <v>-4587</v>
      </c>
      <c r="T3335" s="78">
        <v>3125</v>
      </c>
      <c r="U3335" s="78">
        <v>50616</v>
      </c>
      <c r="V3335" s="219">
        <v>-6.1739370949897267E-2</v>
      </c>
      <c r="W3335" s="78">
        <v>-1700</v>
      </c>
      <c r="X3335" s="78">
        <v>-4990</v>
      </c>
      <c r="Y3335" s="78">
        <v>-3860</v>
      </c>
      <c r="Z3335" s="78">
        <v>-10386</v>
      </c>
      <c r="AA3335" s="78">
        <v>104.36</v>
      </c>
      <c r="AB3335" s="78">
        <v>108.91</v>
      </c>
      <c r="AC3335" s="78">
        <v>19570</v>
      </c>
      <c r="AD3335" s="104">
        <v>1.73987</v>
      </c>
      <c r="AE3335" s="78">
        <v>11947</v>
      </c>
      <c r="AF3335" s="104">
        <v>0.21254999999999999</v>
      </c>
      <c r="AG3335" s="78">
        <v>11379</v>
      </c>
      <c r="AH3335" s="104">
        <v>2.802E-2</v>
      </c>
      <c r="AI3335" s="78">
        <v>7292</v>
      </c>
      <c r="AJ3335" s="104">
        <v>0.97323999999999999</v>
      </c>
      <c r="AK3335" s="78">
        <v>17500</v>
      </c>
      <c r="AL3335" s="78">
        <v>16000</v>
      </c>
      <c r="AM3335" s="8">
        <v>17300</v>
      </c>
      <c r="AN3335" s="78">
        <v>413</v>
      </c>
      <c r="AO3335" s="78">
        <v>21000</v>
      </c>
      <c r="AP3335" s="78">
        <v>11200</v>
      </c>
      <c r="AQ3335" s="78">
        <v>17200</v>
      </c>
      <c r="AR3335" s="78">
        <v>737</v>
      </c>
      <c r="AS3335" s="78">
        <v>17400</v>
      </c>
      <c r="AT3335" s="78">
        <v>17000</v>
      </c>
      <c r="AU3335" s="78">
        <v>17300</v>
      </c>
      <c r="AV3335" s="78">
        <v>183</v>
      </c>
      <c r="AW3335" s="77">
        <v>15.15</v>
      </c>
      <c r="AX3335" s="144">
        <f t="shared" si="358"/>
        <v>0.1</v>
      </c>
      <c r="AY3335" s="144">
        <f t="shared" si="359"/>
        <v>0.18</v>
      </c>
      <c r="AZ3335" s="144">
        <f t="shared" si="360"/>
        <v>0.23</v>
      </c>
      <c r="BA3335" s="54">
        <f t="shared" si="361"/>
        <v>16.889414742537891</v>
      </c>
      <c r="BB3335" s="54">
        <f t="shared" si="362"/>
        <v>14.469585257462112</v>
      </c>
    </row>
    <row r="3336" spans="1:54" x14ac:dyDescent="0.25">
      <c r="A3336" s="3">
        <v>45138</v>
      </c>
      <c r="B3336" s="77">
        <v>17145.43</v>
      </c>
      <c r="C3336" s="77">
        <v>4922.7476200000001</v>
      </c>
      <c r="D3336" s="77">
        <v>-88.419599999999988</v>
      </c>
      <c r="E3336" s="77">
        <f t="shared" si="357"/>
        <v>-895.76839999999982</v>
      </c>
      <c r="F3336" s="77">
        <v>18.499000000000002</v>
      </c>
      <c r="G3336" s="77">
        <v>-27.705100000000002</v>
      </c>
      <c r="H3336">
        <v>0</v>
      </c>
      <c r="I3336" s="78">
        <v>17100</v>
      </c>
      <c r="J3336">
        <v>202308</v>
      </c>
      <c r="K3336" s="78">
        <v>17100</v>
      </c>
      <c r="L3336" s="77">
        <f t="shared" si="363"/>
        <v>-45.430000000000291</v>
      </c>
      <c r="M3336" s="78">
        <v>-3786</v>
      </c>
      <c r="N3336" s="78">
        <v>-129.50198</v>
      </c>
      <c r="O3336" s="78">
        <v>-4626</v>
      </c>
      <c r="P3336" s="78">
        <v>-39.548050000000003</v>
      </c>
      <c r="Q3336" s="144">
        <v>-4942.5</v>
      </c>
      <c r="R3336" s="78">
        <v>20</v>
      </c>
      <c r="S3336" s="78">
        <v>-5191</v>
      </c>
      <c r="T3336" s="78">
        <v>-6943</v>
      </c>
      <c r="U3336" s="78">
        <v>53097</v>
      </c>
      <c r="V3336" s="219">
        <v>0.13076068327777463</v>
      </c>
      <c r="W3336" s="78">
        <v>-4220</v>
      </c>
      <c r="X3336" s="78">
        <v>-7785</v>
      </c>
      <c r="Y3336" s="78">
        <v>-8899</v>
      </c>
      <c r="Z3336" s="78">
        <v>-14568</v>
      </c>
      <c r="AA3336" s="78">
        <v>95.78</v>
      </c>
      <c r="AB3336" s="78">
        <v>94.37</v>
      </c>
      <c r="AC3336" s="78">
        <v>18380</v>
      </c>
      <c r="AD3336" s="104">
        <v>1.1773</v>
      </c>
      <c r="AE3336" s="78">
        <v>15047</v>
      </c>
      <c r="AF3336" s="104">
        <v>0.48479</v>
      </c>
      <c r="AG3336" s="78">
        <v>3164</v>
      </c>
      <c r="AH3336" s="104">
        <v>0.45818999999999999</v>
      </c>
      <c r="AI3336" s="78">
        <v>11247</v>
      </c>
      <c r="AJ3336" s="104">
        <v>1.18144</v>
      </c>
      <c r="AK3336" s="78">
        <v>17500</v>
      </c>
      <c r="AL3336" s="78">
        <v>16500</v>
      </c>
      <c r="AM3336" s="8">
        <v>17100</v>
      </c>
      <c r="AN3336" s="78">
        <v>416</v>
      </c>
      <c r="AO3336" s="78">
        <v>21000</v>
      </c>
      <c r="AP3336" s="78">
        <v>16500</v>
      </c>
      <c r="AQ3336" s="78">
        <v>17100</v>
      </c>
      <c r="AR3336" s="78">
        <v>749</v>
      </c>
      <c r="AS3336" s="78">
        <v>17400</v>
      </c>
      <c r="AT3336" s="78">
        <v>17000</v>
      </c>
      <c r="AU3336" s="78">
        <v>17150</v>
      </c>
      <c r="AV3336" s="78">
        <v>157</v>
      </c>
      <c r="AW3336" s="77">
        <v>16.309999999999999</v>
      </c>
      <c r="AX3336" s="144">
        <f t="shared" si="358"/>
        <v>0.89</v>
      </c>
      <c r="AY3336" s="144">
        <f t="shared" si="359"/>
        <v>0.89</v>
      </c>
      <c r="AZ3336" s="144">
        <f t="shared" si="360"/>
        <v>0.75</v>
      </c>
      <c r="BA3336" s="54">
        <f t="shared" si="361"/>
        <v>16.951746571682257</v>
      </c>
      <c r="BB3336" s="54">
        <f t="shared" si="362"/>
        <v>14.52325342831775</v>
      </c>
    </row>
    <row r="3337" spans="1:54" x14ac:dyDescent="0.25">
      <c r="A3337" s="3">
        <v>45139</v>
      </c>
      <c r="B3337" s="77">
        <v>17212.87</v>
      </c>
      <c r="C3337" s="77">
        <v>3885.9669199999998</v>
      </c>
      <c r="D3337" s="77">
        <v>85.117400000000004</v>
      </c>
      <c r="E3337" s="77">
        <f t="shared" si="357"/>
        <v>-787.5813999999998</v>
      </c>
      <c r="F3337" s="77">
        <v>-3.1458999999999997</v>
      </c>
      <c r="G3337" s="77">
        <v>-4.6493000000000002</v>
      </c>
      <c r="H3337">
        <v>0</v>
      </c>
      <c r="I3337" s="78">
        <v>17182</v>
      </c>
      <c r="J3337">
        <v>202308</v>
      </c>
      <c r="K3337" s="78">
        <v>17182</v>
      </c>
      <c r="L3337" s="77">
        <f t="shared" si="363"/>
        <v>-30.869999999998981</v>
      </c>
      <c r="M3337" s="78">
        <v>326</v>
      </c>
      <c r="N3337" s="78">
        <v>11.201980000000001</v>
      </c>
      <c r="O3337" s="78">
        <v>1183</v>
      </c>
      <c r="P3337" s="78">
        <v>10.1714</v>
      </c>
      <c r="Q3337" s="144">
        <v>621.75</v>
      </c>
      <c r="R3337" s="78">
        <v>-117</v>
      </c>
      <c r="S3337" s="78">
        <v>-5328</v>
      </c>
      <c r="T3337" s="78">
        <v>405</v>
      </c>
      <c r="U3337" s="78">
        <v>54572</v>
      </c>
      <c r="V3337" s="219">
        <v>-7.421388257714579E-3</v>
      </c>
      <c r="W3337" s="78">
        <v>-2840</v>
      </c>
      <c r="X3337" s="78">
        <v>-6727</v>
      </c>
      <c r="Y3337" s="78">
        <v>-5466</v>
      </c>
      <c r="Z3337" s="78">
        <v>-14170</v>
      </c>
      <c r="AA3337" s="78">
        <v>104.89</v>
      </c>
      <c r="AB3337" s="78">
        <v>101.83</v>
      </c>
      <c r="AC3337" s="78">
        <v>18947</v>
      </c>
      <c r="AD3337" s="104">
        <v>1.3270900000000001</v>
      </c>
      <c r="AE3337" s="78">
        <v>17556</v>
      </c>
      <c r="AF3337" s="104">
        <v>0.42891000000000001</v>
      </c>
      <c r="AG3337" s="78">
        <v>6610</v>
      </c>
      <c r="AH3337" s="104">
        <v>0.36792999999999998</v>
      </c>
      <c r="AI3337" s="78">
        <v>5510</v>
      </c>
      <c r="AJ3337" s="104">
        <v>0.76522999999999997</v>
      </c>
      <c r="AK3337" s="78">
        <v>17500</v>
      </c>
      <c r="AL3337" s="78">
        <v>16500</v>
      </c>
      <c r="AM3337" s="8">
        <v>17200</v>
      </c>
      <c r="AN3337" s="78">
        <v>389</v>
      </c>
      <c r="AO3337" s="78">
        <v>18000</v>
      </c>
      <c r="AP3337" s="78">
        <v>16500</v>
      </c>
      <c r="AQ3337" s="78">
        <v>17100</v>
      </c>
      <c r="AR3337" s="78">
        <v>712</v>
      </c>
      <c r="AS3337" s="78">
        <v>17300</v>
      </c>
      <c r="AT3337" s="78">
        <v>17000</v>
      </c>
      <c r="AU3337" s="78">
        <v>17200</v>
      </c>
      <c r="AV3337" s="78">
        <v>102.5</v>
      </c>
      <c r="AW3337" s="77">
        <v>15.96</v>
      </c>
      <c r="AX3337" s="144">
        <f t="shared" si="358"/>
        <v>0.72</v>
      </c>
      <c r="AY3337" s="144">
        <f t="shared" si="359"/>
        <v>0.75</v>
      </c>
      <c r="AZ3337" s="144">
        <f t="shared" si="360"/>
        <v>0.63</v>
      </c>
      <c r="BA3337" s="54">
        <f t="shared" si="361"/>
        <v>16.911517069570031</v>
      </c>
      <c r="BB3337" s="54">
        <f t="shared" si="362"/>
        <v>14.691482930429967</v>
      </c>
    </row>
    <row r="3338" spans="1:54" x14ac:dyDescent="0.25">
      <c r="A3338" s="3">
        <v>45140</v>
      </c>
      <c r="B3338" s="77">
        <v>16893.73</v>
      </c>
      <c r="C3338" s="77">
        <v>4589.4205300000003</v>
      </c>
      <c r="D3338" s="77">
        <v>-211.23750000000001</v>
      </c>
      <c r="E3338" s="77">
        <f t="shared" si="357"/>
        <v>-868.12599999999998</v>
      </c>
      <c r="F3338" s="77">
        <v>5.0434000000000001</v>
      </c>
      <c r="G3338" s="77">
        <v>-147.12870000000001</v>
      </c>
      <c r="H3338" t="s">
        <v>2148</v>
      </c>
      <c r="I3338" s="78">
        <v>16814</v>
      </c>
      <c r="J3338">
        <v>202308</v>
      </c>
      <c r="K3338" s="78">
        <v>16814</v>
      </c>
      <c r="L3338" s="77">
        <f t="shared" si="363"/>
        <v>-79.729999999999563</v>
      </c>
      <c r="M3338" s="78">
        <v>-5327</v>
      </c>
      <c r="N3338" s="78">
        <v>-179.20998</v>
      </c>
      <c r="O3338" s="78">
        <v>-9737</v>
      </c>
      <c r="P3338" s="78">
        <v>-81.87285</v>
      </c>
      <c r="Q3338" s="144">
        <v>-7761.25</v>
      </c>
      <c r="R3338" s="78">
        <v>-359</v>
      </c>
      <c r="S3338" s="78">
        <v>-5586</v>
      </c>
      <c r="T3338" s="78">
        <v>-11738</v>
      </c>
      <c r="U3338" s="78">
        <v>65348</v>
      </c>
      <c r="V3338" s="219">
        <v>0.17962294178857807</v>
      </c>
      <c r="W3338" s="78">
        <v>-8278</v>
      </c>
      <c r="X3338" s="78">
        <v>-11319</v>
      </c>
      <c r="Y3338" s="78">
        <v>-11374</v>
      </c>
      <c r="Z3338" s="78">
        <v>-21181</v>
      </c>
      <c r="AA3338" s="78">
        <v>95.45</v>
      </c>
      <c r="AB3338" s="78">
        <v>80.42</v>
      </c>
      <c r="AC3338" s="78">
        <v>19569</v>
      </c>
      <c r="AD3338" s="104">
        <v>0.68374000000000001</v>
      </c>
      <c r="AE3338" s="78">
        <v>15701</v>
      </c>
      <c r="AF3338" s="104">
        <v>0.92393000000000003</v>
      </c>
      <c r="AG3338" s="78">
        <v>-5687</v>
      </c>
      <c r="AH3338" s="104">
        <v>0.80913000000000002</v>
      </c>
      <c r="AI3338" s="78">
        <v>9467</v>
      </c>
      <c r="AJ3338" s="104">
        <v>1.11138</v>
      </c>
      <c r="AK3338" s="78">
        <v>17500</v>
      </c>
      <c r="AL3338" s="78">
        <v>16500</v>
      </c>
      <c r="AM3338" s="8">
        <v>16800</v>
      </c>
      <c r="AN3338" s="78">
        <v>423</v>
      </c>
      <c r="AO3338" s="78">
        <v>17800</v>
      </c>
      <c r="AP3338" s="78">
        <v>16500</v>
      </c>
      <c r="AQ3338" s="78">
        <v>16800</v>
      </c>
      <c r="AR3338" s="78">
        <v>701</v>
      </c>
      <c r="AS3338" s="78">
        <v>17400</v>
      </c>
      <c r="AT3338" s="78">
        <v>16800</v>
      </c>
      <c r="AU3338" s="78">
        <v>16800</v>
      </c>
      <c r="AV3338" s="78">
        <v>304</v>
      </c>
      <c r="AW3338" s="77">
        <v>16.739999999999998</v>
      </c>
      <c r="AX3338" s="144">
        <f t="shared" si="358"/>
        <v>0.96</v>
      </c>
      <c r="AY3338" s="144">
        <f t="shared" si="359"/>
        <v>0.97</v>
      </c>
      <c r="AZ3338" s="144">
        <f t="shared" si="360"/>
        <v>0.85</v>
      </c>
      <c r="BA3338" s="54">
        <f t="shared" si="361"/>
        <v>16.896841884285458</v>
      </c>
      <c r="BB3338" s="54">
        <f t="shared" si="362"/>
        <v>14.938158115714543</v>
      </c>
    </row>
    <row r="3339" spans="1:54" x14ac:dyDescent="0.25">
      <c r="A3339" s="3">
        <v>45142</v>
      </c>
      <c r="B3339" s="77">
        <v>16843.68</v>
      </c>
      <c r="C3339" s="77">
        <v>3744.59881</v>
      </c>
      <c r="D3339" s="77">
        <v>-103.52690000000001</v>
      </c>
      <c r="E3339" s="77">
        <f t="shared" si="357"/>
        <v>-584.05930000000001</v>
      </c>
      <c r="F3339" s="77">
        <v>10.1592</v>
      </c>
      <c r="G3339" s="77">
        <v>-60.434600000000003</v>
      </c>
      <c r="H3339">
        <v>0</v>
      </c>
      <c r="I3339" s="78">
        <v>16824</v>
      </c>
      <c r="J3339">
        <v>202308</v>
      </c>
      <c r="K3339" s="78">
        <v>16824</v>
      </c>
      <c r="L3339" s="77">
        <f t="shared" si="363"/>
        <v>-19.680000000000291</v>
      </c>
      <c r="M3339" s="78">
        <v>-1384</v>
      </c>
      <c r="N3339" s="78">
        <v>-46.572159999999997</v>
      </c>
      <c r="O3339" s="78">
        <v>-9048</v>
      </c>
      <c r="P3339" s="78">
        <v>-76.090860000000006</v>
      </c>
      <c r="Q3339" s="144">
        <v>-3646</v>
      </c>
      <c r="R3339" s="78">
        <v>-238</v>
      </c>
      <c r="S3339" s="78">
        <v>-4942</v>
      </c>
      <c r="T3339" s="78">
        <v>-10726</v>
      </c>
      <c r="U3339" s="78">
        <v>63818</v>
      </c>
      <c r="V3339" s="219">
        <v>0.16807170390798834</v>
      </c>
      <c r="W3339" s="78">
        <v>-5919</v>
      </c>
      <c r="X3339" s="78">
        <v>-8746</v>
      </c>
      <c r="Y3339" s="78">
        <v>-9098</v>
      </c>
      <c r="Z3339" s="78">
        <v>-15332</v>
      </c>
      <c r="AA3339" s="78">
        <v>97.93</v>
      </c>
      <c r="AB3339" s="78">
        <v>84.53</v>
      </c>
      <c r="AC3339" s="78">
        <v>21850</v>
      </c>
      <c r="AD3339" s="104">
        <v>0.66620000000000001</v>
      </c>
      <c r="AE3339" s="78">
        <v>15546</v>
      </c>
      <c r="AF3339" s="104">
        <v>0.73401000000000005</v>
      </c>
      <c r="AG3339" s="78">
        <v>-5185</v>
      </c>
      <c r="AH3339" s="104">
        <v>1.4188499999999999</v>
      </c>
      <c r="AI3339" s="78">
        <v>16062</v>
      </c>
      <c r="AJ3339" s="104">
        <v>1.23397</v>
      </c>
      <c r="AK3339" s="78">
        <v>17500</v>
      </c>
      <c r="AL3339" s="78">
        <v>16500</v>
      </c>
      <c r="AM3339" s="8">
        <v>16800</v>
      </c>
      <c r="AN3339" s="78">
        <v>361</v>
      </c>
      <c r="AO3339" s="78">
        <v>17600</v>
      </c>
      <c r="AP3339" s="78">
        <v>11200</v>
      </c>
      <c r="AQ3339" s="78">
        <v>16800</v>
      </c>
      <c r="AR3339" s="78">
        <v>664</v>
      </c>
      <c r="AS3339" s="78">
        <v>17100</v>
      </c>
      <c r="AT3339" s="78">
        <v>16400</v>
      </c>
      <c r="AU3339" s="78">
        <v>16850</v>
      </c>
      <c r="AV3339" s="78">
        <v>229</v>
      </c>
      <c r="AW3339" s="77">
        <v>15.5</v>
      </c>
      <c r="AX3339" s="144">
        <f t="shared" si="358"/>
        <v>0.34</v>
      </c>
      <c r="AY3339" s="144">
        <f t="shared" si="359"/>
        <v>0.36</v>
      </c>
      <c r="AZ3339" s="144">
        <f t="shared" si="360"/>
        <v>0.41</v>
      </c>
      <c r="BA3339" s="54">
        <f t="shared" si="361"/>
        <v>16.898807932134634</v>
      </c>
      <c r="BB3339" s="54">
        <f t="shared" si="362"/>
        <v>14.930192067865368</v>
      </c>
    </row>
    <row r="3340" spans="1:54" x14ac:dyDescent="0.25">
      <c r="A3340" s="3">
        <v>45145</v>
      </c>
      <c r="B3340" s="77">
        <v>16996</v>
      </c>
      <c r="C3340" s="77">
        <v>3281.2894200000001</v>
      </c>
      <c r="D3340" s="77">
        <v>-31.854299999999999</v>
      </c>
      <c r="E3340" s="77">
        <f t="shared" si="357"/>
        <v>-405.32389999999998</v>
      </c>
      <c r="F3340" s="77">
        <v>31.933499999999999</v>
      </c>
      <c r="G3340" s="77">
        <v>-39.565399999999997</v>
      </c>
      <c r="H3340">
        <v>0</v>
      </c>
      <c r="I3340" s="78">
        <v>17002</v>
      </c>
      <c r="J3340">
        <v>202308</v>
      </c>
      <c r="K3340" s="78">
        <v>17002</v>
      </c>
      <c r="L3340" s="77">
        <f t="shared" si="363"/>
        <v>6</v>
      </c>
      <c r="M3340" s="78">
        <v>1990</v>
      </c>
      <c r="N3340" s="78">
        <v>67.653829999999999</v>
      </c>
      <c r="O3340" s="78">
        <v>1475</v>
      </c>
      <c r="P3340" s="78">
        <v>12.55598</v>
      </c>
      <c r="Q3340" s="144">
        <v>2358.75</v>
      </c>
      <c r="R3340" s="78">
        <v>250</v>
      </c>
      <c r="S3340" s="78">
        <v>-5588</v>
      </c>
      <c r="T3340" s="78">
        <v>2094</v>
      </c>
      <c r="U3340" s="78">
        <v>59679</v>
      </c>
      <c r="V3340" s="219">
        <v>-3.5087719298245612E-2</v>
      </c>
      <c r="W3340" s="78">
        <v>-4168</v>
      </c>
      <c r="X3340" s="78">
        <v>-4168</v>
      </c>
      <c r="Y3340" s="78">
        <v>-6927</v>
      </c>
      <c r="Z3340" s="78">
        <v>-11163</v>
      </c>
      <c r="AA3340" s="78">
        <v>116.27</v>
      </c>
      <c r="AB3340" s="78">
        <v>104.32</v>
      </c>
      <c r="AC3340" s="78">
        <v>24883</v>
      </c>
      <c r="AD3340" s="104">
        <v>1.2176100000000001</v>
      </c>
      <c r="AE3340" s="78">
        <v>14845</v>
      </c>
      <c r="AF3340" s="104">
        <v>0.36419000000000001</v>
      </c>
      <c r="AG3340" s="78">
        <v>2956</v>
      </c>
      <c r="AH3340" s="104">
        <v>1.42215</v>
      </c>
      <c r="AI3340" s="78">
        <v>4809</v>
      </c>
      <c r="AJ3340" s="104">
        <v>0.84760000000000002</v>
      </c>
      <c r="AK3340" s="78">
        <v>17300</v>
      </c>
      <c r="AL3340" s="78">
        <v>16500</v>
      </c>
      <c r="AM3340" s="8">
        <v>17000</v>
      </c>
      <c r="AN3340" s="78">
        <v>326</v>
      </c>
      <c r="AO3340" s="78">
        <v>17600</v>
      </c>
      <c r="AP3340" s="78">
        <v>16000</v>
      </c>
      <c r="AQ3340" s="78">
        <v>17000</v>
      </c>
      <c r="AR3340" s="78">
        <v>650</v>
      </c>
      <c r="AS3340" s="78">
        <v>17100</v>
      </c>
      <c r="AT3340" s="78">
        <v>16700</v>
      </c>
      <c r="AU3340" s="78">
        <v>17000</v>
      </c>
      <c r="AV3340" s="78">
        <v>171</v>
      </c>
      <c r="AW3340" s="77">
        <v>15.18</v>
      </c>
      <c r="AX3340" s="144">
        <f t="shared" si="358"/>
        <v>0.17</v>
      </c>
      <c r="AY3340" s="144">
        <f t="shared" si="359"/>
        <v>0.12</v>
      </c>
      <c r="AZ3340" s="144">
        <f t="shared" si="360"/>
        <v>0.25</v>
      </c>
      <c r="BA3340" s="54">
        <f t="shared" si="361"/>
        <v>16.865273023612701</v>
      </c>
      <c r="BB3340" s="54">
        <f t="shared" si="362"/>
        <v>14.843726976387304</v>
      </c>
    </row>
    <row r="3341" spans="1:54" x14ac:dyDescent="0.25">
      <c r="A3341" s="3">
        <v>45146</v>
      </c>
      <c r="B3341" s="77">
        <v>16877.07</v>
      </c>
      <c r="C3341" s="77">
        <v>3792.7346899999998</v>
      </c>
      <c r="D3341" s="77">
        <v>-193.00659999999999</v>
      </c>
      <c r="E3341" s="77">
        <f t="shared" si="357"/>
        <v>-456.28520000000003</v>
      </c>
      <c r="F3341" s="77">
        <v>35.679099999999998</v>
      </c>
      <c r="G3341" s="77">
        <v>-75.915999999999997</v>
      </c>
      <c r="H3341">
        <v>0</v>
      </c>
      <c r="I3341" s="78">
        <v>16853</v>
      </c>
      <c r="J3341">
        <v>202308</v>
      </c>
      <c r="K3341" s="78">
        <v>16853</v>
      </c>
      <c r="L3341" s="77">
        <f t="shared" si="363"/>
        <v>-24.069999999999709</v>
      </c>
      <c r="M3341" s="78">
        <v>-367</v>
      </c>
      <c r="N3341" s="78">
        <v>-12.36999</v>
      </c>
      <c r="O3341" s="78">
        <v>-5007</v>
      </c>
      <c r="P3341" s="78">
        <v>-42.172669999999997</v>
      </c>
      <c r="Q3341" s="144">
        <v>-1618.75</v>
      </c>
      <c r="R3341" s="78">
        <v>497</v>
      </c>
      <c r="S3341" s="78">
        <v>-4534</v>
      </c>
      <c r="T3341" s="78">
        <v>-6476</v>
      </c>
      <c r="U3341" s="78">
        <v>58866</v>
      </c>
      <c r="V3341" s="219">
        <v>0.11001257092379302</v>
      </c>
      <c r="W3341" s="78">
        <v>-5067</v>
      </c>
      <c r="X3341" s="78">
        <v>-5067</v>
      </c>
      <c r="Y3341" s="78">
        <v>-6772</v>
      </c>
      <c r="Z3341" s="78">
        <v>-12999</v>
      </c>
      <c r="AA3341" s="78">
        <v>99.66</v>
      </c>
      <c r="AB3341" s="78">
        <v>94.54</v>
      </c>
      <c r="AC3341" s="78">
        <v>26100</v>
      </c>
      <c r="AD3341" s="104">
        <v>0.84486000000000006</v>
      </c>
      <c r="AE3341" s="78">
        <v>15845</v>
      </c>
      <c r="AF3341" s="104">
        <v>0.57249000000000005</v>
      </c>
      <c r="AG3341" s="78">
        <v>-4183</v>
      </c>
      <c r="AH3341" s="104">
        <v>1.4215599999999999</v>
      </c>
      <c r="AI3341" s="78">
        <v>13042</v>
      </c>
      <c r="AJ3341" s="104">
        <v>1.0694600000000001</v>
      </c>
      <c r="AK3341" s="78">
        <v>17400</v>
      </c>
      <c r="AL3341" s="78">
        <v>16500</v>
      </c>
      <c r="AM3341" s="8">
        <v>16850</v>
      </c>
      <c r="AN3341" s="78">
        <v>317</v>
      </c>
      <c r="AO3341" s="78">
        <v>17600</v>
      </c>
      <c r="AP3341" s="78">
        <v>16000</v>
      </c>
      <c r="AQ3341" s="78">
        <v>16800</v>
      </c>
      <c r="AR3341" s="78">
        <v>653</v>
      </c>
      <c r="AS3341" s="78">
        <v>17100</v>
      </c>
      <c r="AT3341" s="78">
        <v>16700</v>
      </c>
      <c r="AU3341" s="78">
        <v>16850</v>
      </c>
      <c r="AV3341" s="78">
        <v>130</v>
      </c>
      <c r="AW3341" s="77">
        <v>16.309999999999999</v>
      </c>
      <c r="AX3341" s="144">
        <f t="shared" si="358"/>
        <v>0.82</v>
      </c>
      <c r="AY3341" s="144">
        <f t="shared" si="359"/>
        <v>0.85</v>
      </c>
      <c r="AZ3341" s="144">
        <f t="shared" si="360"/>
        <v>0.75</v>
      </c>
      <c r="BA3341" s="54">
        <f t="shared" si="361"/>
        <v>16.742799926517865</v>
      </c>
      <c r="BB3341" s="54">
        <f t="shared" si="362"/>
        <v>14.90920007348214</v>
      </c>
    </row>
    <row r="3342" spans="1:54" x14ac:dyDescent="0.25">
      <c r="A3342" s="3">
        <v>45147</v>
      </c>
      <c r="B3342" s="77">
        <v>16870.939999999999</v>
      </c>
      <c r="C3342" s="77">
        <v>3329.1191899999999</v>
      </c>
      <c r="D3342" s="77">
        <v>34.5214</v>
      </c>
      <c r="E3342" s="77">
        <f t="shared" si="357"/>
        <v>-581.11150000000009</v>
      </c>
      <c r="F3342" s="77">
        <v>44.444700000000005</v>
      </c>
      <c r="G3342" s="77">
        <v>-64.561800000000005</v>
      </c>
      <c r="H3342" t="s">
        <v>2149</v>
      </c>
      <c r="I3342" s="78">
        <v>16852</v>
      </c>
      <c r="J3342">
        <v>202308</v>
      </c>
      <c r="K3342" s="78">
        <v>16852</v>
      </c>
      <c r="L3342" s="77">
        <f t="shared" si="363"/>
        <v>-18.93999999999869</v>
      </c>
      <c r="M3342" s="78">
        <v>1897</v>
      </c>
      <c r="N3342" s="78">
        <v>63.935209999999998</v>
      </c>
      <c r="O3342" s="78">
        <v>-4164</v>
      </c>
      <c r="P3342" s="78">
        <v>-35.071129999999997</v>
      </c>
      <c r="Q3342" s="144">
        <v>856</v>
      </c>
      <c r="R3342" s="78">
        <v>566</v>
      </c>
      <c r="S3342" s="78">
        <v>-5323</v>
      </c>
      <c r="T3342" s="78">
        <v>-4490</v>
      </c>
      <c r="U3342" s="78">
        <v>57853</v>
      </c>
      <c r="V3342" s="219">
        <v>7.7610495566349191E-2</v>
      </c>
      <c r="W3342" s="78">
        <v>-4109</v>
      </c>
      <c r="X3342" s="78">
        <v>-4109</v>
      </c>
      <c r="Y3342" s="78">
        <v>-5974</v>
      </c>
      <c r="Z3342" s="78">
        <v>-8652</v>
      </c>
      <c r="AA3342" s="78">
        <v>100.54</v>
      </c>
      <c r="AB3342" s="78">
        <v>82.15</v>
      </c>
      <c r="AC3342" s="78">
        <v>25018</v>
      </c>
      <c r="AD3342" s="104">
        <v>0.82916999999999996</v>
      </c>
      <c r="AE3342" s="78">
        <v>16838</v>
      </c>
      <c r="AF3342" s="104">
        <v>0.69401000000000002</v>
      </c>
      <c r="AG3342" s="78">
        <v>3231</v>
      </c>
      <c r="AH3342" s="104">
        <v>1.6319600000000001</v>
      </c>
      <c r="AI3342" s="78">
        <v>9369</v>
      </c>
      <c r="AJ3342" s="104">
        <v>0.85165999999999997</v>
      </c>
      <c r="AK3342" s="78">
        <v>17300</v>
      </c>
      <c r="AL3342" s="78">
        <v>16500</v>
      </c>
      <c r="AM3342" s="8">
        <v>16850</v>
      </c>
      <c r="AN3342" s="78">
        <v>297</v>
      </c>
      <c r="AO3342" s="78">
        <v>17600</v>
      </c>
      <c r="AP3342" s="78">
        <v>16000</v>
      </c>
      <c r="AQ3342" s="78">
        <v>16800</v>
      </c>
      <c r="AR3342" s="78">
        <v>644</v>
      </c>
      <c r="AS3342" s="78">
        <v>17300</v>
      </c>
      <c r="AT3342" s="78">
        <v>16500</v>
      </c>
      <c r="AU3342" s="78">
        <v>16850</v>
      </c>
      <c r="AV3342" s="78">
        <v>297</v>
      </c>
      <c r="AW3342" s="77">
        <v>16.14</v>
      </c>
      <c r="AX3342" s="144">
        <f t="shared" si="358"/>
        <v>0.72</v>
      </c>
      <c r="AY3342" s="144">
        <f t="shared" si="359"/>
        <v>0.79</v>
      </c>
      <c r="AZ3342" s="144">
        <f t="shared" si="360"/>
        <v>0.71</v>
      </c>
      <c r="BA3342" s="54">
        <f t="shared" si="361"/>
        <v>16.764532042084575</v>
      </c>
      <c r="BB3342" s="54">
        <f t="shared" si="362"/>
        <v>14.965467957915431</v>
      </c>
    </row>
    <row r="3343" spans="1:54" x14ac:dyDescent="0.25">
      <c r="A3343" s="3">
        <v>45148</v>
      </c>
      <c r="B3343" s="77">
        <v>16634.7</v>
      </c>
      <c r="C3343" s="77">
        <v>3544.0976599999999</v>
      </c>
      <c r="D3343" s="77">
        <v>-109.4798</v>
      </c>
      <c r="E3343" s="77">
        <f t="shared" si="357"/>
        <v>-633.99919999999997</v>
      </c>
      <c r="F3343" s="77">
        <v>20.917199999999998</v>
      </c>
      <c r="G3343" s="77">
        <v>-136.4254</v>
      </c>
      <c r="H3343">
        <v>0</v>
      </c>
      <c r="I3343" s="78">
        <v>16660</v>
      </c>
      <c r="J3343">
        <v>202308</v>
      </c>
      <c r="K3343" s="78">
        <v>16660</v>
      </c>
      <c r="L3343" s="77">
        <f t="shared" si="363"/>
        <v>25.299999999999272</v>
      </c>
      <c r="M3343" s="78">
        <v>-3874</v>
      </c>
      <c r="N3343" s="78">
        <v>-129.05073999999999</v>
      </c>
      <c r="O3343" s="78">
        <v>-6574</v>
      </c>
      <c r="P3343" s="78">
        <v>-54.725650000000002</v>
      </c>
      <c r="Q3343" s="144">
        <v>-5517.5</v>
      </c>
      <c r="R3343" s="78">
        <v>762</v>
      </c>
      <c r="S3343" s="78">
        <v>-3465</v>
      </c>
      <c r="T3343" s="78">
        <v>-8058</v>
      </c>
      <c r="U3343" s="78">
        <v>64898</v>
      </c>
      <c r="V3343" s="219">
        <v>0.12416407285278437</v>
      </c>
      <c r="W3343" s="78">
        <v>-5758</v>
      </c>
      <c r="X3343" s="78">
        <v>-5758</v>
      </c>
      <c r="Y3343" s="78">
        <v>-6405</v>
      </c>
      <c r="Z3343" s="78">
        <v>-11499</v>
      </c>
      <c r="AA3343" s="78">
        <v>88.72</v>
      </c>
      <c r="AB3343" s="78">
        <v>74.790000000000006</v>
      </c>
      <c r="AC3343" s="78">
        <v>21485</v>
      </c>
      <c r="AD3343" s="104">
        <v>0.49226999999999999</v>
      </c>
      <c r="AE3343" s="78">
        <v>18230</v>
      </c>
      <c r="AF3343" s="104">
        <v>1.0693999999999999</v>
      </c>
      <c r="AG3343" s="78">
        <v>3209</v>
      </c>
      <c r="AH3343" s="104">
        <v>1.4529700000000001</v>
      </c>
      <c r="AI3343" s="78">
        <v>20367</v>
      </c>
      <c r="AJ3343" s="104">
        <v>1.3513299999999999</v>
      </c>
      <c r="AK3343" s="78">
        <v>17000</v>
      </c>
      <c r="AL3343" s="78">
        <v>16500</v>
      </c>
      <c r="AM3343" s="8">
        <v>16650</v>
      </c>
      <c r="AN3343" s="78">
        <v>281</v>
      </c>
      <c r="AO3343" s="78">
        <v>17600</v>
      </c>
      <c r="AP3343" s="78">
        <v>16000</v>
      </c>
      <c r="AQ3343" s="78">
        <v>16600</v>
      </c>
      <c r="AR3343" s="78">
        <v>688</v>
      </c>
      <c r="AS3343" s="78">
        <v>17000</v>
      </c>
      <c r="AT3343" s="78">
        <v>16500</v>
      </c>
      <c r="AU3343" s="78">
        <v>16650</v>
      </c>
      <c r="AV3343" s="78">
        <v>281</v>
      </c>
      <c r="AW3343" s="77">
        <v>16.79</v>
      </c>
      <c r="AX3343" s="144">
        <f t="shared" si="358"/>
        <v>0.96</v>
      </c>
      <c r="AY3343" s="144">
        <f t="shared" si="359"/>
        <v>0.97</v>
      </c>
      <c r="AZ3343" s="144">
        <f t="shared" si="360"/>
        <v>0.88</v>
      </c>
      <c r="BA3343" s="54">
        <f t="shared" si="361"/>
        <v>16.896519138570987</v>
      </c>
      <c r="BB3343" s="54">
        <f t="shared" si="362"/>
        <v>14.916480861429012</v>
      </c>
    </row>
    <row r="3344" spans="1:54" x14ac:dyDescent="0.25">
      <c r="A3344" s="3">
        <v>45149</v>
      </c>
      <c r="B3344" s="77">
        <v>16601.25</v>
      </c>
      <c r="C3344" s="77">
        <v>2956.12943</v>
      </c>
      <c r="D3344" s="77">
        <v>-27.829699999999999</v>
      </c>
      <c r="E3344" s="77">
        <f t="shared" si="357"/>
        <v>-868.1126999999999</v>
      </c>
      <c r="F3344" s="77">
        <v>23.611999999999998</v>
      </c>
      <c r="G3344" s="77">
        <v>-69.612399999999994</v>
      </c>
      <c r="H3344">
        <v>0</v>
      </c>
      <c r="I3344" s="78">
        <v>16625</v>
      </c>
      <c r="J3344">
        <v>202308</v>
      </c>
      <c r="K3344" s="78">
        <v>16625</v>
      </c>
      <c r="L3344" s="77">
        <f t="shared" si="363"/>
        <v>23.75</v>
      </c>
      <c r="M3344" s="78">
        <v>-1115</v>
      </c>
      <c r="N3344" s="78">
        <v>-37.061860000000003</v>
      </c>
      <c r="O3344" s="78">
        <v>-3215</v>
      </c>
      <c r="P3344" s="78">
        <v>-26.69558</v>
      </c>
      <c r="Q3344" s="144">
        <v>-1918.75</v>
      </c>
      <c r="R3344" s="78">
        <v>722</v>
      </c>
      <c r="S3344" s="78">
        <v>-4873</v>
      </c>
      <c r="T3344" s="78">
        <v>-6864</v>
      </c>
      <c r="U3344" s="78">
        <v>61031</v>
      </c>
      <c r="V3344" s="219">
        <v>0.11246743458242532</v>
      </c>
      <c r="W3344" s="78">
        <v>-5302</v>
      </c>
      <c r="X3344" s="78">
        <v>-8089</v>
      </c>
      <c r="Y3344" s="78">
        <v>-6964</v>
      </c>
      <c r="Z3344" s="78">
        <v>-10281</v>
      </c>
      <c r="AA3344" s="78">
        <v>94.8</v>
      </c>
      <c r="AB3344" s="78">
        <v>79.650000000000006</v>
      </c>
      <c r="AC3344" s="78">
        <v>18505</v>
      </c>
      <c r="AD3344" s="104">
        <v>0.38647999999999999</v>
      </c>
      <c r="AE3344" s="78">
        <v>18927</v>
      </c>
      <c r="AF3344" s="104">
        <v>1.1308100000000001</v>
      </c>
      <c r="AG3344" s="78">
        <v>17842</v>
      </c>
      <c r="AH3344" s="104">
        <v>1.74932</v>
      </c>
      <c r="AI3344" s="78">
        <v>12419</v>
      </c>
      <c r="AJ3344" s="104">
        <v>0.80549000000000004</v>
      </c>
      <c r="AK3344" s="78">
        <v>17000</v>
      </c>
      <c r="AL3344" s="78">
        <v>16500</v>
      </c>
      <c r="AM3344" s="8">
        <v>16650</v>
      </c>
      <c r="AN3344" s="78">
        <v>218</v>
      </c>
      <c r="AO3344" s="78">
        <v>17400</v>
      </c>
      <c r="AP3344" s="78">
        <v>16000</v>
      </c>
      <c r="AQ3344" s="78">
        <v>16600</v>
      </c>
      <c r="AR3344" s="78">
        <v>658</v>
      </c>
      <c r="AS3344" s="78">
        <v>17000</v>
      </c>
      <c r="AT3344" s="78">
        <v>16500</v>
      </c>
      <c r="AU3344" s="78">
        <v>16650</v>
      </c>
      <c r="AV3344" s="78">
        <v>218</v>
      </c>
      <c r="AW3344" s="77">
        <v>16.39</v>
      </c>
      <c r="AX3344" s="144">
        <f t="shared" si="358"/>
        <v>0.86</v>
      </c>
      <c r="AY3344" s="144">
        <f t="shared" si="359"/>
        <v>0.89</v>
      </c>
      <c r="AZ3344" s="144">
        <f t="shared" si="360"/>
        <v>0.81</v>
      </c>
      <c r="BA3344" s="54">
        <f t="shared" si="361"/>
        <v>16.909333347977626</v>
      </c>
      <c r="BB3344" s="54">
        <f t="shared" si="362"/>
        <v>14.912666652022379</v>
      </c>
    </row>
    <row r="3345" spans="1:54" x14ac:dyDescent="0.25">
      <c r="A3345" s="3">
        <v>45152</v>
      </c>
      <c r="B3345" s="77">
        <v>16393.66</v>
      </c>
      <c r="C3345" s="77">
        <v>3296.0299799999998</v>
      </c>
      <c r="D3345" s="77">
        <v>-173.5147</v>
      </c>
      <c r="E3345" s="77">
        <f t="shared" si="357"/>
        <v>-1165.2676999999999</v>
      </c>
      <c r="F3345" s="77">
        <v>60.559899999999999</v>
      </c>
      <c r="G3345" s="77">
        <v>-101.01139999999999</v>
      </c>
      <c r="H3345">
        <v>0</v>
      </c>
      <c r="I3345" s="78">
        <v>16378</v>
      </c>
      <c r="J3345">
        <v>202308</v>
      </c>
      <c r="K3345" s="78">
        <v>16378</v>
      </c>
      <c r="L3345" s="77">
        <f t="shared" si="363"/>
        <v>-15.659999999999854</v>
      </c>
      <c r="M3345" s="78">
        <v>-11208</v>
      </c>
      <c r="N3345" s="78">
        <v>-367.06292999999999</v>
      </c>
      <c r="O3345" s="78">
        <v>-10202</v>
      </c>
      <c r="P3345" s="78">
        <v>-83.496690000000001</v>
      </c>
      <c r="Q3345" s="144">
        <v>-13758.5</v>
      </c>
      <c r="R3345" s="78">
        <v>1034</v>
      </c>
      <c r="S3345" s="78">
        <v>-1869</v>
      </c>
      <c r="T3345" s="78">
        <v>-15297</v>
      </c>
      <c r="U3345" s="78">
        <v>71459</v>
      </c>
      <c r="V3345" s="219">
        <v>0.21406680753998797</v>
      </c>
      <c r="W3345" s="78">
        <v>-10664</v>
      </c>
      <c r="X3345" s="78">
        <v>-13272</v>
      </c>
      <c r="Y3345" s="78">
        <v>-13143</v>
      </c>
      <c r="Z3345" s="78">
        <v>-21393</v>
      </c>
      <c r="AA3345" s="78">
        <v>75.86</v>
      </c>
      <c r="AB3345" s="78">
        <v>67.760000000000005</v>
      </c>
      <c r="AC3345" s="78">
        <v>18695</v>
      </c>
      <c r="AD3345" s="104">
        <v>0.22993</v>
      </c>
      <c r="AE3345" s="78">
        <v>20230</v>
      </c>
      <c r="AF3345" s="104">
        <v>1.7818000000000001</v>
      </c>
      <c r="AG3345" s="78">
        <v>-22006</v>
      </c>
      <c r="AH3345" s="104">
        <v>1.3878699999999999</v>
      </c>
      <c r="AI3345" s="78">
        <v>27078</v>
      </c>
      <c r="AJ3345" s="104">
        <v>1.85242</v>
      </c>
      <c r="AK3345" s="78">
        <v>17000</v>
      </c>
      <c r="AL3345" s="78">
        <v>16200</v>
      </c>
      <c r="AM3345" s="8">
        <v>16400</v>
      </c>
      <c r="AN3345" s="78">
        <v>177</v>
      </c>
      <c r="AO3345" s="78">
        <v>17400</v>
      </c>
      <c r="AP3345" s="78">
        <v>16000</v>
      </c>
      <c r="AQ3345" s="78">
        <v>16400</v>
      </c>
      <c r="AR3345" s="78">
        <v>649</v>
      </c>
      <c r="AS3345" s="78">
        <v>17000</v>
      </c>
      <c r="AT3345" s="78">
        <v>16200</v>
      </c>
      <c r="AU3345" s="78">
        <v>16400</v>
      </c>
      <c r="AV3345" s="78">
        <v>177</v>
      </c>
      <c r="AW3345" s="77">
        <v>17.600000000000001</v>
      </c>
      <c r="AX3345" s="144">
        <f t="shared" si="358"/>
        <v>1</v>
      </c>
      <c r="AY3345" s="144">
        <f t="shared" si="359"/>
        <v>1</v>
      </c>
      <c r="AZ3345" s="144">
        <f t="shared" si="360"/>
        <v>0.97</v>
      </c>
      <c r="BA3345" s="54">
        <f t="shared" si="361"/>
        <v>17.244812830355592</v>
      </c>
      <c r="BB3345" s="54">
        <f t="shared" si="362"/>
        <v>14.792187169644414</v>
      </c>
    </row>
    <row r="3346" spans="1:54" x14ac:dyDescent="0.25">
      <c r="A3346" s="3">
        <v>45153</v>
      </c>
      <c r="B3346" s="77">
        <v>16454.8</v>
      </c>
      <c r="C3346" s="77">
        <v>2991.40094</v>
      </c>
      <c r="D3346" s="77">
        <v>-8.6685999999999996</v>
      </c>
      <c r="E3346" s="77">
        <f t="shared" si="357"/>
        <v>-1204.4573</v>
      </c>
      <c r="F3346" s="77">
        <v>18.845600000000001</v>
      </c>
      <c r="G3346" s="77">
        <v>-16.942899999999998</v>
      </c>
      <c r="H3346">
        <v>0</v>
      </c>
      <c r="I3346" s="78">
        <v>16422</v>
      </c>
      <c r="J3346">
        <v>202308</v>
      </c>
      <c r="K3346" s="78">
        <v>16422</v>
      </c>
      <c r="L3346" s="77">
        <f t="shared" si="363"/>
        <v>-32.799999999999272</v>
      </c>
      <c r="M3346" s="78">
        <v>-3582</v>
      </c>
      <c r="N3346" s="78">
        <v>-117.69999</v>
      </c>
      <c r="O3346" s="78">
        <v>-103</v>
      </c>
      <c r="P3346" s="78">
        <v>-0.81860999999999995</v>
      </c>
      <c r="Q3346" s="144">
        <v>-3607.75</v>
      </c>
      <c r="R3346" s="78">
        <v>-259</v>
      </c>
      <c r="S3346" s="78">
        <v>-5042</v>
      </c>
      <c r="T3346" s="78">
        <v>-4473</v>
      </c>
      <c r="U3346" s="78">
        <v>62881</v>
      </c>
      <c r="V3346" s="219">
        <v>7.1134364911499492E-2</v>
      </c>
      <c r="W3346" s="78">
        <v>-7666</v>
      </c>
      <c r="X3346" s="78">
        <v>-10059</v>
      </c>
      <c r="Y3346" s="78">
        <v>-11225</v>
      </c>
      <c r="Z3346" s="78">
        <v>-12941</v>
      </c>
      <c r="AA3346" s="78">
        <v>99.64</v>
      </c>
      <c r="AB3346" s="78">
        <v>72.64</v>
      </c>
      <c r="AC3346" s="78">
        <v>22031</v>
      </c>
      <c r="AD3346" s="104">
        <v>0.31380999999999998</v>
      </c>
      <c r="AE3346" s="78">
        <v>18349</v>
      </c>
      <c r="AF3346" s="104">
        <v>1.4959199999999999</v>
      </c>
      <c r="AG3346" s="78">
        <v>-15784</v>
      </c>
      <c r="AH3346" s="104">
        <v>1.6041000000000001</v>
      </c>
      <c r="AI3346" s="78">
        <v>3702</v>
      </c>
      <c r="AJ3346" s="104">
        <v>0.92083000000000004</v>
      </c>
      <c r="AK3346" s="78">
        <v>16600</v>
      </c>
      <c r="AL3346" s="78">
        <v>16500</v>
      </c>
      <c r="AM3346" s="8">
        <v>16400</v>
      </c>
      <c r="AN3346" s="78">
        <v>116</v>
      </c>
      <c r="AO3346" s="78">
        <v>17500</v>
      </c>
      <c r="AP3346" s="78">
        <v>16000</v>
      </c>
      <c r="AQ3346" s="78">
        <v>16400</v>
      </c>
      <c r="AR3346" s="78">
        <v>614</v>
      </c>
      <c r="AS3346" s="78">
        <v>16600</v>
      </c>
      <c r="AT3346" s="78">
        <v>16500</v>
      </c>
      <c r="AU3346" s="78">
        <v>16400</v>
      </c>
      <c r="AV3346" s="78">
        <v>116</v>
      </c>
      <c r="AW3346" s="77">
        <v>16.25</v>
      </c>
      <c r="AX3346" s="144">
        <f t="shared" si="358"/>
        <v>0.62</v>
      </c>
      <c r="AY3346" s="144">
        <f t="shared" si="359"/>
        <v>0.75</v>
      </c>
      <c r="AZ3346" s="144">
        <f t="shared" si="360"/>
        <v>0.73</v>
      </c>
      <c r="BA3346" s="54">
        <f t="shared" si="361"/>
        <v>17.266789439350141</v>
      </c>
      <c r="BB3346" s="54">
        <f t="shared" si="362"/>
        <v>14.826210560649864</v>
      </c>
    </row>
    <row r="3347" spans="1:54" x14ac:dyDescent="0.25">
      <c r="A3347" s="3">
        <v>45154</v>
      </c>
      <c r="B3347" s="77">
        <v>16446.78</v>
      </c>
      <c r="C3347" s="77">
        <v>3326.9180799999999</v>
      </c>
      <c r="D3347" s="77">
        <v>-161.82339999999999</v>
      </c>
      <c r="E3347" s="77">
        <f t="shared" si="357"/>
        <v>-1290.4948999999999</v>
      </c>
      <c r="F3347" s="77">
        <v>62.186700000000002</v>
      </c>
      <c r="G3347" s="77">
        <v>-22.695</v>
      </c>
      <c r="H3347" t="s">
        <v>2150</v>
      </c>
      <c r="I3347" s="78">
        <v>16364</v>
      </c>
      <c r="J3347">
        <v>202309</v>
      </c>
      <c r="K3347" s="78">
        <v>16372</v>
      </c>
      <c r="L3347" s="77">
        <f t="shared" si="363"/>
        <v>-74.779999999998836</v>
      </c>
      <c r="M3347" s="78">
        <v>-2370</v>
      </c>
      <c r="N3347" s="78">
        <v>-77.605310000000003</v>
      </c>
      <c r="O3347" s="78">
        <v>-4634</v>
      </c>
      <c r="P3347" s="78">
        <v>-37.939660000000003</v>
      </c>
      <c r="Q3347" s="144">
        <v>-3528.5</v>
      </c>
      <c r="R3347" s="78">
        <v>50</v>
      </c>
      <c r="S3347" s="78">
        <v>-4314</v>
      </c>
      <c r="T3347" s="78">
        <v>-14026</v>
      </c>
      <c r="U3347" s="78">
        <v>40718</v>
      </c>
      <c r="V3347" s="219">
        <v>0.34446682057075495</v>
      </c>
      <c r="W3347" s="78">
        <v>-7519</v>
      </c>
      <c r="X3347" s="78">
        <v>-9290</v>
      </c>
      <c r="Y3347" s="78">
        <v>-9532</v>
      </c>
      <c r="Z3347" s="78">
        <v>-10506</v>
      </c>
      <c r="AA3347" s="78">
        <v>100.93</v>
      </c>
      <c r="AB3347" s="78">
        <v>74.069999999999993</v>
      </c>
      <c r="AC3347" s="78">
        <v>13481</v>
      </c>
      <c r="AD3347" s="104">
        <v>0.34131</v>
      </c>
      <c r="AE3347" s="78">
        <v>7201</v>
      </c>
      <c r="AF3347" s="104">
        <v>0.51727999999999996</v>
      </c>
      <c r="AG3347" s="78">
        <v>-8895</v>
      </c>
      <c r="AH3347" s="104">
        <v>1.26217</v>
      </c>
      <c r="AI3347" s="78">
        <v>7924</v>
      </c>
      <c r="AJ3347" s="104">
        <v>1.8725799999999999</v>
      </c>
      <c r="AK3347" s="78">
        <v>17000</v>
      </c>
      <c r="AL3347" s="78">
        <v>16000</v>
      </c>
      <c r="AM3347" s="8">
        <v>16400</v>
      </c>
      <c r="AN3347" s="78">
        <v>603</v>
      </c>
      <c r="AO3347" s="78">
        <v>17100</v>
      </c>
      <c r="AP3347" s="78">
        <v>15800</v>
      </c>
      <c r="AQ3347" s="78">
        <v>16400</v>
      </c>
      <c r="AR3347" s="78">
        <v>802</v>
      </c>
      <c r="AS3347" s="78">
        <v>16900</v>
      </c>
      <c r="AT3347" s="78">
        <v>16000</v>
      </c>
      <c r="AU3347" s="78">
        <v>16400</v>
      </c>
      <c r="AV3347" s="78">
        <v>280</v>
      </c>
      <c r="AW3347" s="77">
        <v>16.48</v>
      </c>
      <c r="AX3347" s="144">
        <f t="shared" si="358"/>
        <v>0.82</v>
      </c>
      <c r="AY3347" s="144">
        <f t="shared" si="359"/>
        <v>0.87</v>
      </c>
      <c r="AZ3347" s="144">
        <f t="shared" si="360"/>
        <v>0.84</v>
      </c>
      <c r="BA3347" s="54">
        <f t="shared" si="361"/>
        <v>17.286271687750585</v>
      </c>
      <c r="BB3347" s="54">
        <f t="shared" si="362"/>
        <v>14.824728312249418</v>
      </c>
    </row>
    <row r="3348" spans="1:54" x14ac:dyDescent="0.25">
      <c r="A3348" s="3">
        <v>45155</v>
      </c>
      <c r="B3348" s="77">
        <v>16516.66</v>
      </c>
      <c r="C3348" s="77">
        <v>3866.2565300000001</v>
      </c>
      <c r="D3348" s="77">
        <v>-164.66990000000001</v>
      </c>
      <c r="E3348" s="77">
        <f t="shared" si="357"/>
        <v>-1461.7029</v>
      </c>
      <c r="F3348" s="77">
        <v>40.555100000000003</v>
      </c>
      <c r="G3348" s="77">
        <v>37.403500000000001</v>
      </c>
      <c r="H3348">
        <v>0</v>
      </c>
      <c r="I3348" s="78">
        <v>16454</v>
      </c>
      <c r="J3348">
        <v>202309</v>
      </c>
      <c r="K3348" s="78">
        <v>16454</v>
      </c>
      <c r="L3348" s="77">
        <f t="shared" si="363"/>
        <v>-62.659999999999854</v>
      </c>
      <c r="M3348" s="78">
        <v>946</v>
      </c>
      <c r="N3348" s="78">
        <v>31.13541</v>
      </c>
      <c r="O3348" s="78">
        <v>-4523</v>
      </c>
      <c r="P3348" s="78">
        <v>-37.220590000000001</v>
      </c>
      <c r="Q3348" s="144">
        <v>-184.75</v>
      </c>
      <c r="R3348" s="78">
        <v>287</v>
      </c>
      <c r="S3348" s="78">
        <v>-3648</v>
      </c>
      <c r="T3348" s="78">
        <v>-12810</v>
      </c>
      <c r="U3348" s="78">
        <v>49777</v>
      </c>
      <c r="V3348" s="219">
        <v>0.25734777105892281</v>
      </c>
      <c r="W3348" s="78">
        <v>-3516</v>
      </c>
      <c r="X3348" s="78">
        <v>-2329</v>
      </c>
      <c r="Y3348" s="78">
        <v>-6097</v>
      </c>
      <c r="Z3348" s="78">
        <v>-6866</v>
      </c>
      <c r="AA3348" s="78">
        <v>96.37</v>
      </c>
      <c r="AB3348" s="78">
        <v>91.3</v>
      </c>
      <c r="AC3348" s="78">
        <v>14585</v>
      </c>
      <c r="AD3348" s="104">
        <v>0.51964999999999995</v>
      </c>
      <c r="AE3348" s="78">
        <v>6604</v>
      </c>
      <c r="AF3348" s="104">
        <v>0.36770999999999998</v>
      </c>
      <c r="AG3348" s="78">
        <v>-571</v>
      </c>
      <c r="AH3348" s="104">
        <v>1.06986</v>
      </c>
      <c r="AI3348" s="78">
        <v>16802</v>
      </c>
      <c r="AJ3348" s="104">
        <v>1.80461</v>
      </c>
      <c r="AK3348" s="78">
        <v>17000</v>
      </c>
      <c r="AL3348" s="78">
        <v>16000</v>
      </c>
      <c r="AM3348" s="8">
        <v>16500</v>
      </c>
      <c r="AN3348" s="78">
        <v>581</v>
      </c>
      <c r="AO3348" s="78">
        <v>17100</v>
      </c>
      <c r="AP3348" s="78">
        <v>15800</v>
      </c>
      <c r="AQ3348" s="78">
        <v>16400</v>
      </c>
      <c r="AR3348" s="78">
        <v>767</v>
      </c>
      <c r="AS3348" s="78">
        <v>16800</v>
      </c>
      <c r="AT3348" s="78">
        <v>16000</v>
      </c>
      <c r="AU3348" s="78">
        <v>16500</v>
      </c>
      <c r="AV3348" s="78">
        <v>238</v>
      </c>
      <c r="AW3348" s="77">
        <v>15.99</v>
      </c>
      <c r="AX3348" s="144">
        <f t="shared" si="358"/>
        <v>0.51</v>
      </c>
      <c r="AY3348" s="144">
        <f t="shared" si="359"/>
        <v>0.63</v>
      </c>
      <c r="AZ3348" s="144">
        <f t="shared" si="360"/>
        <v>0.66</v>
      </c>
      <c r="BA3348" s="54">
        <f t="shared" si="361"/>
        <v>17.244306106080334</v>
      </c>
      <c r="BB3348" s="54">
        <f t="shared" si="362"/>
        <v>14.816693893919673</v>
      </c>
    </row>
    <row r="3349" spans="1:54" x14ac:dyDescent="0.25">
      <c r="A3349" s="3">
        <v>45156</v>
      </c>
      <c r="B3349" s="77">
        <v>16381.31</v>
      </c>
      <c r="C3349" s="77">
        <v>3866.8641899999998</v>
      </c>
      <c r="D3349" s="77">
        <v>-193.26990000000001</v>
      </c>
      <c r="E3349" s="77">
        <f t="shared" si="357"/>
        <v>-1601.4103</v>
      </c>
      <c r="F3349" s="77">
        <v>13.0745</v>
      </c>
      <c r="G3349" s="77">
        <v>-61.130800000000001</v>
      </c>
      <c r="H3349">
        <v>0</v>
      </c>
      <c r="I3349" s="78">
        <v>16352</v>
      </c>
      <c r="J3349">
        <v>202309</v>
      </c>
      <c r="K3349" s="78">
        <v>16352</v>
      </c>
      <c r="L3349" s="77">
        <f t="shared" si="363"/>
        <v>-29.309999999999491</v>
      </c>
      <c r="M3349" s="78">
        <v>-774</v>
      </c>
      <c r="N3349" s="78">
        <v>-25.316269999999999</v>
      </c>
      <c r="O3349" s="78">
        <v>-10442</v>
      </c>
      <c r="P3349" s="78">
        <v>-85.381649999999993</v>
      </c>
      <c r="Q3349" s="144">
        <v>-3384.5</v>
      </c>
      <c r="R3349" s="78">
        <v>128</v>
      </c>
      <c r="S3349" s="78">
        <v>-3757</v>
      </c>
      <c r="T3349" s="78">
        <v>-20300</v>
      </c>
      <c r="U3349" s="78">
        <v>55838</v>
      </c>
      <c r="V3349" s="219">
        <v>0.36355170314122998</v>
      </c>
      <c r="W3349" s="78">
        <v>-5318</v>
      </c>
      <c r="X3349" s="78">
        <v>-4106</v>
      </c>
      <c r="Y3349" s="78">
        <v>-7577</v>
      </c>
      <c r="Z3349" s="78">
        <v>-10172</v>
      </c>
      <c r="AA3349" s="78">
        <v>100.91</v>
      </c>
      <c r="AB3349" s="78">
        <v>93.15</v>
      </c>
      <c r="AC3349" s="78">
        <v>14365</v>
      </c>
      <c r="AD3349" s="104">
        <v>0.40276000000000001</v>
      </c>
      <c r="AE3349" s="78">
        <v>9751</v>
      </c>
      <c r="AF3349" s="104">
        <v>0.60538999999999998</v>
      </c>
      <c r="AG3349" s="78">
        <v>2403</v>
      </c>
      <c r="AH3349" s="104">
        <v>1.1816500000000001</v>
      </c>
      <c r="AI3349" s="78">
        <v>12399</v>
      </c>
      <c r="AJ3349" s="104">
        <v>1.6979299999999999</v>
      </c>
      <c r="AK3349" s="78">
        <v>17000</v>
      </c>
      <c r="AL3349" s="78">
        <v>16000</v>
      </c>
      <c r="AM3349" s="8">
        <v>16400</v>
      </c>
      <c r="AN3349" s="78">
        <v>599</v>
      </c>
      <c r="AO3349" s="78">
        <v>17100</v>
      </c>
      <c r="AP3349" s="78">
        <v>15800</v>
      </c>
      <c r="AQ3349" s="78">
        <v>16300</v>
      </c>
      <c r="AR3349" s="78">
        <v>794</v>
      </c>
      <c r="AS3349" s="78">
        <v>16800</v>
      </c>
      <c r="AT3349" s="78">
        <v>16000</v>
      </c>
      <c r="AU3349" s="78">
        <v>16400</v>
      </c>
      <c r="AV3349" s="78">
        <v>224</v>
      </c>
      <c r="AW3349" s="77">
        <v>16.75</v>
      </c>
      <c r="AX3349" s="144">
        <f t="shared" si="358"/>
        <v>0.89</v>
      </c>
      <c r="AY3349" s="144">
        <f t="shared" si="359"/>
        <v>0.93</v>
      </c>
      <c r="AZ3349" s="144">
        <f t="shared" si="360"/>
        <v>0.92</v>
      </c>
      <c r="BA3349" s="54">
        <f t="shared" si="361"/>
        <v>17.325735351036432</v>
      </c>
      <c r="BB3349" s="54">
        <f t="shared" si="362"/>
        <v>14.817264648963574</v>
      </c>
    </row>
    <row r="3350" spans="1:54" x14ac:dyDescent="0.25">
      <c r="A3350" s="3">
        <v>45159</v>
      </c>
      <c r="B3350" s="77">
        <v>16381.49</v>
      </c>
      <c r="C3350" s="77">
        <v>2671.69265</v>
      </c>
      <c r="D3350" s="77">
        <v>79.758800000000008</v>
      </c>
      <c r="E3350" s="77">
        <f t="shared" si="357"/>
        <v>-1232.1198999999999</v>
      </c>
      <c r="F3350" s="77">
        <v>9.1132000000000009</v>
      </c>
      <c r="G3350" s="77">
        <v>-11.4171</v>
      </c>
      <c r="H3350">
        <v>0</v>
      </c>
      <c r="I3350" s="78">
        <v>16351</v>
      </c>
      <c r="J3350">
        <v>202309</v>
      </c>
      <c r="K3350" s="78">
        <v>16351</v>
      </c>
      <c r="L3350" s="77">
        <f t="shared" si="363"/>
        <v>-30.489999999999782</v>
      </c>
      <c r="M3350" s="78">
        <v>-6087</v>
      </c>
      <c r="N3350" s="78">
        <v>-199.02423999999999</v>
      </c>
      <c r="O3350" s="78">
        <v>-8116</v>
      </c>
      <c r="P3350" s="78">
        <v>-66.340419999999995</v>
      </c>
      <c r="Q3350" s="144">
        <v>-8116</v>
      </c>
      <c r="R3350" s="78">
        <v>211</v>
      </c>
      <c r="S3350" s="78">
        <v>-4472</v>
      </c>
      <c r="T3350" s="78">
        <v>-16974</v>
      </c>
      <c r="U3350" s="78">
        <v>55218</v>
      </c>
      <c r="V3350" s="219">
        <v>0.30739976094751709</v>
      </c>
      <c r="W3350" s="78">
        <v>-6659</v>
      </c>
      <c r="X3350" s="78">
        <v>-5886</v>
      </c>
      <c r="Y3350" s="78">
        <v>-8153</v>
      </c>
      <c r="Z3350" s="78">
        <v>-12238</v>
      </c>
      <c r="AA3350" s="78">
        <v>101.91</v>
      </c>
      <c r="AB3350" s="78">
        <v>91.79</v>
      </c>
      <c r="AC3350" s="78">
        <v>15495</v>
      </c>
      <c r="AD3350" s="104">
        <v>0.39783000000000002</v>
      </c>
      <c r="AE3350" s="78">
        <v>10535</v>
      </c>
      <c r="AF3350" s="104">
        <v>0.69701000000000002</v>
      </c>
      <c r="AG3350" s="78">
        <v>4990</v>
      </c>
      <c r="AH3350" s="104">
        <v>0.98746</v>
      </c>
      <c r="AI3350" s="78">
        <v>14201</v>
      </c>
      <c r="AJ3350" s="104">
        <v>1.46696</v>
      </c>
      <c r="AK3350" s="78">
        <v>17000</v>
      </c>
      <c r="AL3350" s="78">
        <v>16200</v>
      </c>
      <c r="AM3350" s="8">
        <v>16300</v>
      </c>
      <c r="AN3350" s="78">
        <v>575</v>
      </c>
      <c r="AO3350" s="78">
        <v>17100</v>
      </c>
      <c r="AP3350" s="78">
        <v>15800</v>
      </c>
      <c r="AQ3350" s="78">
        <v>16300</v>
      </c>
      <c r="AR3350" s="78">
        <v>776</v>
      </c>
      <c r="AS3350" s="78">
        <v>16600</v>
      </c>
      <c r="AT3350" s="78">
        <v>16000</v>
      </c>
      <c r="AU3350" s="78">
        <v>16400</v>
      </c>
      <c r="AV3350" s="78">
        <v>171</v>
      </c>
      <c r="AW3350" s="77">
        <v>16.34</v>
      </c>
      <c r="AX3350" s="144">
        <f t="shared" si="358"/>
        <v>0.72</v>
      </c>
      <c r="AY3350" s="144">
        <f t="shared" si="359"/>
        <v>0.79</v>
      </c>
      <c r="AZ3350" s="144">
        <f t="shared" si="360"/>
        <v>0.8</v>
      </c>
      <c r="BA3350" s="54">
        <f t="shared" si="361"/>
        <v>17.343173041695916</v>
      </c>
      <c r="BB3350" s="54">
        <f t="shared" si="362"/>
        <v>14.883826958304086</v>
      </c>
    </row>
    <row r="3351" spans="1:54" x14ac:dyDescent="0.25">
      <c r="A3351" s="3">
        <v>45160</v>
      </c>
      <c r="B3351" s="77">
        <v>16437.61</v>
      </c>
      <c r="C3351" s="77">
        <v>3102.6143299999999</v>
      </c>
      <c r="D3351" s="77">
        <v>63.084200000000003</v>
      </c>
      <c r="E3351" s="77">
        <f t="shared" si="357"/>
        <v>-973.62099999999987</v>
      </c>
      <c r="F3351" s="77">
        <v>29.155999999999999</v>
      </c>
      <c r="G3351" s="77">
        <v>-36.276600000000002</v>
      </c>
      <c r="H3351">
        <v>0</v>
      </c>
      <c r="I3351" s="78">
        <v>16401</v>
      </c>
      <c r="J3351">
        <v>202309</v>
      </c>
      <c r="K3351" s="78">
        <v>16401</v>
      </c>
      <c r="L3351" s="77">
        <f t="shared" si="363"/>
        <v>-36.610000000000582</v>
      </c>
      <c r="M3351" s="78">
        <v>-5076</v>
      </c>
      <c r="N3351" s="78">
        <v>-166.49513999999999</v>
      </c>
      <c r="O3351" s="78">
        <v>-6025</v>
      </c>
      <c r="P3351" s="78">
        <v>-49.407220000000002</v>
      </c>
      <c r="Q3351" s="144">
        <v>-6582.25</v>
      </c>
      <c r="R3351" s="78">
        <v>195</v>
      </c>
      <c r="S3351" s="78">
        <v>-4305</v>
      </c>
      <c r="T3351" s="78">
        <v>-14966</v>
      </c>
      <c r="U3351" s="78">
        <v>54408</v>
      </c>
      <c r="V3351" s="219">
        <v>0.27506984267019557</v>
      </c>
      <c r="W3351" s="78">
        <v>-6993</v>
      </c>
      <c r="X3351" s="78">
        <v>-5550</v>
      </c>
      <c r="Y3351" s="78">
        <v>-8338</v>
      </c>
      <c r="Z3351" s="78">
        <v>-11698</v>
      </c>
      <c r="AA3351" s="78">
        <v>107.66</v>
      </c>
      <c r="AB3351" s="78">
        <v>96.3</v>
      </c>
      <c r="AC3351" s="78">
        <v>16950</v>
      </c>
      <c r="AD3351" s="104">
        <v>0.47028999999999999</v>
      </c>
      <c r="AE3351" s="78">
        <v>11033</v>
      </c>
      <c r="AF3351" s="104">
        <v>0.72728000000000004</v>
      </c>
      <c r="AG3351" s="78">
        <v>7434</v>
      </c>
      <c r="AH3351" s="104">
        <v>0.95128000000000001</v>
      </c>
      <c r="AI3351" s="78">
        <v>10304</v>
      </c>
      <c r="AJ3351" s="104">
        <v>1.4107799999999999</v>
      </c>
      <c r="AK3351" s="78">
        <v>17000</v>
      </c>
      <c r="AL3351" s="78">
        <v>16000</v>
      </c>
      <c r="AM3351" s="8">
        <v>16400</v>
      </c>
      <c r="AN3351" s="78">
        <v>560</v>
      </c>
      <c r="AO3351" s="78">
        <v>17100</v>
      </c>
      <c r="AP3351" s="78">
        <v>15800</v>
      </c>
      <c r="AQ3351" s="78">
        <v>16400</v>
      </c>
      <c r="AR3351" s="78">
        <v>768</v>
      </c>
      <c r="AS3351" s="78">
        <v>16600</v>
      </c>
      <c r="AT3351" s="78">
        <v>16300</v>
      </c>
      <c r="AU3351" s="78">
        <v>16450</v>
      </c>
      <c r="AV3351" s="78">
        <v>114.5</v>
      </c>
      <c r="AW3351" s="77">
        <v>16.62</v>
      </c>
      <c r="AX3351" s="144">
        <f t="shared" si="358"/>
        <v>0.86</v>
      </c>
      <c r="AY3351" s="144">
        <f t="shared" si="359"/>
        <v>0.87</v>
      </c>
      <c r="AZ3351" s="144">
        <f t="shared" si="360"/>
        <v>0.88</v>
      </c>
      <c r="BA3351" s="54">
        <f t="shared" si="361"/>
        <v>17.393859256254554</v>
      </c>
      <c r="BB3351" s="54">
        <f t="shared" si="362"/>
        <v>14.921140743745443</v>
      </c>
    </row>
    <row r="3352" spans="1:54" x14ac:dyDescent="0.25">
      <c r="A3352" s="3">
        <v>45161</v>
      </c>
      <c r="B3352" s="77">
        <v>16576.900000000001</v>
      </c>
      <c r="C3352" s="77">
        <v>2942.36735</v>
      </c>
      <c r="D3352" s="77">
        <v>61.537399999999998</v>
      </c>
      <c r="E3352" s="77">
        <f t="shared" ref="E3352:E3408" si="364">SUM(D3333:D3352)</f>
        <v>-1008.1264999999997</v>
      </c>
      <c r="F3352" s="77">
        <v>21.386199999999999</v>
      </c>
      <c r="G3352" s="77">
        <v>6.0813999999999995</v>
      </c>
      <c r="H3352" t="s">
        <v>2151</v>
      </c>
      <c r="I3352" s="78">
        <v>16559</v>
      </c>
      <c r="J3352">
        <v>202309</v>
      </c>
      <c r="K3352" s="78">
        <v>16559</v>
      </c>
      <c r="L3352" s="77">
        <f t="shared" si="363"/>
        <v>-17.900000000001455</v>
      </c>
      <c r="M3352" s="78">
        <v>-3006</v>
      </c>
      <c r="N3352" s="78">
        <v>-99.550110000000004</v>
      </c>
      <c r="O3352" s="78">
        <v>6128</v>
      </c>
      <c r="P3352" s="78">
        <v>50.733669999999996</v>
      </c>
      <c r="Q3352" s="144">
        <v>-1474</v>
      </c>
      <c r="R3352" s="78">
        <v>540</v>
      </c>
      <c r="S3352" s="78">
        <v>-5105</v>
      </c>
      <c r="T3352" s="78">
        <v>652</v>
      </c>
      <c r="U3352" s="78">
        <v>57074</v>
      </c>
      <c r="V3352" s="219">
        <v>-1.14237656375933E-2</v>
      </c>
      <c r="W3352" s="78">
        <v>-4833</v>
      </c>
      <c r="X3352" s="78">
        <v>-4171</v>
      </c>
      <c r="Y3352" s="78">
        <v>-5716</v>
      </c>
      <c r="Z3352" s="78">
        <v>-11236</v>
      </c>
      <c r="AA3352" s="78">
        <v>117.7</v>
      </c>
      <c r="AB3352" s="78">
        <v>103.81</v>
      </c>
      <c r="AC3352" s="78">
        <v>16807</v>
      </c>
      <c r="AD3352" s="104">
        <v>0.70935000000000004</v>
      </c>
      <c r="AE3352" s="78">
        <v>13538</v>
      </c>
      <c r="AF3352" s="104">
        <v>0.63148000000000004</v>
      </c>
      <c r="AG3352" s="78">
        <v>-3458</v>
      </c>
      <c r="AH3352" s="104">
        <v>0.89866999999999997</v>
      </c>
      <c r="AI3352" s="78">
        <v>-804</v>
      </c>
      <c r="AJ3352" s="104">
        <v>1.10795</v>
      </c>
      <c r="AK3352" s="78">
        <v>17000</v>
      </c>
      <c r="AL3352" s="78">
        <v>16200</v>
      </c>
      <c r="AM3352" s="8">
        <v>16600</v>
      </c>
      <c r="AN3352" s="78">
        <v>541</v>
      </c>
      <c r="AO3352" s="78">
        <v>17100</v>
      </c>
      <c r="AP3352" s="78">
        <v>15800</v>
      </c>
      <c r="AQ3352" s="78">
        <v>16500</v>
      </c>
      <c r="AR3352" s="78">
        <v>759</v>
      </c>
      <c r="AS3352" s="78">
        <v>17000</v>
      </c>
      <c r="AT3352" s="78">
        <v>16000</v>
      </c>
      <c r="AU3352" s="78">
        <v>16550</v>
      </c>
      <c r="AV3352" s="78">
        <v>295</v>
      </c>
      <c r="AW3352" s="77">
        <v>16.03</v>
      </c>
      <c r="AX3352" s="144">
        <f t="shared" si="358"/>
        <v>0.48</v>
      </c>
      <c r="AY3352" s="144">
        <f t="shared" si="359"/>
        <v>0.63</v>
      </c>
      <c r="AZ3352" s="144">
        <f t="shared" si="360"/>
        <v>0.71</v>
      </c>
      <c r="BA3352" s="54">
        <f t="shared" si="361"/>
        <v>17.372389210232139</v>
      </c>
      <c r="BB3352" s="54">
        <f t="shared" si="362"/>
        <v>15.008610789767854</v>
      </c>
    </row>
    <row r="3353" spans="1:54" x14ac:dyDescent="0.25">
      <c r="A3353" s="3">
        <v>45162</v>
      </c>
      <c r="B3353" s="77">
        <v>16770.87</v>
      </c>
      <c r="C3353" s="77">
        <v>4512.0621199999996</v>
      </c>
      <c r="D3353" s="77">
        <v>123.45559999999999</v>
      </c>
      <c r="E3353" s="77">
        <f t="shared" si="364"/>
        <v>-900.11889999999983</v>
      </c>
      <c r="F3353" s="77">
        <v>30.683000000000003</v>
      </c>
      <c r="G3353" s="77">
        <v>2.161</v>
      </c>
      <c r="H3353">
        <v>0</v>
      </c>
      <c r="I3353" s="78">
        <v>16759</v>
      </c>
      <c r="J3353">
        <v>202309</v>
      </c>
      <c r="K3353" s="78">
        <v>16759</v>
      </c>
      <c r="L3353" s="77">
        <f t="shared" si="363"/>
        <v>-11.869999999998981</v>
      </c>
      <c r="M3353" s="78">
        <v>-1638</v>
      </c>
      <c r="N3353" s="78">
        <v>-54.894440000000003</v>
      </c>
      <c r="O3353" s="78">
        <v>623</v>
      </c>
      <c r="P3353" s="78">
        <v>5.2179599999999997</v>
      </c>
      <c r="Q3353" s="144">
        <v>-1482.25</v>
      </c>
      <c r="R3353" s="78">
        <v>1278</v>
      </c>
      <c r="S3353" s="78">
        <v>-4444</v>
      </c>
      <c r="T3353" s="78">
        <v>-3542</v>
      </c>
      <c r="U3353" s="78">
        <v>51818</v>
      </c>
      <c r="V3353" s="219">
        <v>6.8354625805704575E-2</v>
      </c>
      <c r="W3353" s="78">
        <v>-3328</v>
      </c>
      <c r="X3353" s="78">
        <v>-2041</v>
      </c>
      <c r="Y3353" s="78">
        <v>-4041</v>
      </c>
      <c r="Z3353" s="78">
        <v>-7392</v>
      </c>
      <c r="AA3353" s="78">
        <v>116.42</v>
      </c>
      <c r="AB3353" s="78">
        <v>115.47</v>
      </c>
      <c r="AC3353" s="78">
        <v>23298</v>
      </c>
      <c r="AD3353" s="104">
        <v>1.25108</v>
      </c>
      <c r="AE3353" s="78">
        <v>12915</v>
      </c>
      <c r="AF3353" s="104">
        <v>0.39465</v>
      </c>
      <c r="AG3353" s="78">
        <v>-1182</v>
      </c>
      <c r="AH3353" s="104">
        <v>0.72687999999999997</v>
      </c>
      <c r="AI3353" s="78">
        <v>9328</v>
      </c>
      <c r="AJ3353" s="104">
        <v>1.16042</v>
      </c>
      <c r="AK3353" s="78">
        <v>17000</v>
      </c>
      <c r="AL3353" s="78">
        <v>16000</v>
      </c>
      <c r="AM3353" s="8">
        <v>16800</v>
      </c>
      <c r="AN3353" s="78">
        <v>502</v>
      </c>
      <c r="AO3353" s="78">
        <v>17100</v>
      </c>
      <c r="AP3353" s="78">
        <v>15800</v>
      </c>
      <c r="AQ3353" s="78">
        <v>16700</v>
      </c>
      <c r="AR3353" s="78">
        <v>740</v>
      </c>
      <c r="AS3353" s="78">
        <v>17100</v>
      </c>
      <c r="AT3353" s="78">
        <v>16400</v>
      </c>
      <c r="AU3353" s="78">
        <v>16800</v>
      </c>
      <c r="AV3353" s="78">
        <v>226</v>
      </c>
      <c r="AW3353" s="77">
        <v>14.91</v>
      </c>
      <c r="AX3353" s="144">
        <f t="shared" si="358"/>
        <v>0</v>
      </c>
      <c r="AY3353" s="144">
        <f t="shared" si="359"/>
        <v>0.06</v>
      </c>
      <c r="AZ3353" s="144">
        <f t="shared" si="360"/>
        <v>0.16</v>
      </c>
      <c r="BA3353" s="54">
        <f t="shared" si="361"/>
        <v>17.445820876996819</v>
      </c>
      <c r="BB3353" s="54">
        <f t="shared" si="362"/>
        <v>14.866179123003183</v>
      </c>
    </row>
    <row r="3354" spans="1:54" x14ac:dyDescent="0.25">
      <c r="A3354" s="3">
        <v>45163</v>
      </c>
      <c r="B3354" s="77">
        <v>16481.580000000002</v>
      </c>
      <c r="C3354" s="77">
        <v>3280.40733</v>
      </c>
      <c r="D3354" s="77">
        <v>-336.17620000000005</v>
      </c>
      <c r="E3354" s="77">
        <f t="shared" si="364"/>
        <v>-1340.8663000000001</v>
      </c>
      <c r="F3354" s="77">
        <v>8.7377000000000002</v>
      </c>
      <c r="G3354" s="77">
        <v>-85.607900000000015</v>
      </c>
      <c r="H3354">
        <v>0</v>
      </c>
      <c r="I3354" s="78">
        <v>16421</v>
      </c>
      <c r="J3354">
        <v>202309</v>
      </c>
      <c r="K3354" s="78">
        <v>16421</v>
      </c>
      <c r="L3354" s="77">
        <f t="shared" si="363"/>
        <v>-60.580000000001746</v>
      </c>
      <c r="M3354" s="78">
        <v>-11836</v>
      </c>
      <c r="N3354" s="78">
        <v>-388.83451000000002</v>
      </c>
      <c r="O3354" s="78">
        <v>-10680</v>
      </c>
      <c r="P3354" s="78">
        <v>-87.717730000000003</v>
      </c>
      <c r="Q3354" s="144">
        <v>-14506</v>
      </c>
      <c r="R3354" s="78">
        <v>1444</v>
      </c>
      <c r="S3354" s="78">
        <v>-3322</v>
      </c>
      <c r="T3354" s="78">
        <v>-18413</v>
      </c>
      <c r="U3354" s="78">
        <v>63423</v>
      </c>
      <c r="V3354" s="219">
        <v>0.29032054617410086</v>
      </c>
      <c r="W3354" s="78">
        <v>-9293</v>
      </c>
      <c r="X3354" s="78">
        <v>-8464</v>
      </c>
      <c r="Y3354" s="78">
        <v>-10917</v>
      </c>
      <c r="Z3354" s="78">
        <v>-16300</v>
      </c>
      <c r="AA3354" s="78">
        <v>91.59</v>
      </c>
      <c r="AB3354" s="78">
        <v>88.35</v>
      </c>
      <c r="AC3354" s="78">
        <v>19917</v>
      </c>
      <c r="AD3354" s="104">
        <v>0.54622999999999999</v>
      </c>
      <c r="AE3354" s="78">
        <v>17458</v>
      </c>
      <c r="AF3354" s="104">
        <v>1.00911</v>
      </c>
      <c r="AG3354" s="78">
        <v>-10835</v>
      </c>
      <c r="AH3354" s="104">
        <v>0.61858000000000002</v>
      </c>
      <c r="AI3354" s="78">
        <v>12578</v>
      </c>
      <c r="AJ3354" s="104">
        <v>1.7161999999999999</v>
      </c>
      <c r="AK3354" s="78">
        <v>17000</v>
      </c>
      <c r="AL3354" s="78">
        <v>16000</v>
      </c>
      <c r="AM3354" s="8">
        <v>16400</v>
      </c>
      <c r="AN3354" s="78">
        <v>543</v>
      </c>
      <c r="AO3354" s="78">
        <v>17100</v>
      </c>
      <c r="AP3354" s="78">
        <v>15800</v>
      </c>
      <c r="AQ3354" s="78">
        <v>16400</v>
      </c>
      <c r="AR3354" s="78">
        <v>755</v>
      </c>
      <c r="AS3354" s="78">
        <v>16850</v>
      </c>
      <c r="AT3354" s="78">
        <v>16400</v>
      </c>
      <c r="AU3354" s="78">
        <v>16450</v>
      </c>
      <c r="AV3354" s="78">
        <v>217</v>
      </c>
      <c r="AW3354" s="77">
        <v>16.399999999999999</v>
      </c>
      <c r="AX3354" s="144">
        <f t="shared" si="358"/>
        <v>0.75</v>
      </c>
      <c r="AY3354" s="144">
        <f t="shared" si="359"/>
        <v>0.81</v>
      </c>
      <c r="AZ3354" s="144">
        <f t="shared" si="360"/>
        <v>0.87</v>
      </c>
      <c r="BA3354" s="54">
        <f t="shared" si="361"/>
        <v>17.465975956147567</v>
      </c>
      <c r="BB3354" s="54">
        <f t="shared" si="362"/>
        <v>14.918024043852434</v>
      </c>
    </row>
    <row r="3355" spans="1:54" x14ac:dyDescent="0.25">
      <c r="A3355" s="3">
        <v>45166</v>
      </c>
      <c r="B3355" s="77">
        <v>16509.259999999998</v>
      </c>
      <c r="C3355" s="77">
        <v>2832.6530200000002</v>
      </c>
      <c r="D3355" s="77">
        <v>-28.970700000000001</v>
      </c>
      <c r="E3355" s="77">
        <f t="shared" si="364"/>
        <v>-1384.9730000000002</v>
      </c>
      <c r="F3355" s="77">
        <v>16.1662</v>
      </c>
      <c r="G3355" s="77">
        <v>-49.981400000000001</v>
      </c>
      <c r="H3355">
        <v>0</v>
      </c>
      <c r="I3355" s="78">
        <v>16490</v>
      </c>
      <c r="J3355">
        <v>202309</v>
      </c>
      <c r="K3355" s="78">
        <v>16490</v>
      </c>
      <c r="L3355" s="77">
        <f t="shared" si="363"/>
        <v>-19.259999999998399</v>
      </c>
      <c r="M3355" s="78">
        <v>-8290</v>
      </c>
      <c r="N3355" s="78">
        <v>-273.43812000000003</v>
      </c>
      <c r="O3355" s="78">
        <v>-2505</v>
      </c>
      <c r="P3355" s="78">
        <v>-20.65653</v>
      </c>
      <c r="Q3355" s="144">
        <v>-8916.25</v>
      </c>
      <c r="R3355" s="78">
        <v>1813</v>
      </c>
      <c r="S3355" s="78">
        <v>-3863</v>
      </c>
      <c r="T3355" s="78">
        <v>-9012</v>
      </c>
      <c r="U3355" s="78">
        <v>60392</v>
      </c>
      <c r="V3355" s="219">
        <v>0.14922506292224136</v>
      </c>
      <c r="W3355" s="78">
        <v>-5005</v>
      </c>
      <c r="X3355" s="78">
        <v>-5381</v>
      </c>
      <c r="Y3355" s="78">
        <v>-5895</v>
      </c>
      <c r="Z3355" s="78">
        <v>-11022</v>
      </c>
      <c r="AA3355" s="78">
        <v>97.69</v>
      </c>
      <c r="AB3355" s="78">
        <v>92.58</v>
      </c>
      <c r="AC3355" s="78">
        <v>22173</v>
      </c>
      <c r="AD3355" s="104">
        <v>0.64087000000000005</v>
      </c>
      <c r="AE3355" s="78">
        <v>16065</v>
      </c>
      <c r="AF3355" s="104">
        <v>0.70974000000000004</v>
      </c>
      <c r="AG3355" s="78">
        <v>-3076</v>
      </c>
      <c r="AH3355" s="104">
        <v>0.70677999999999996</v>
      </c>
      <c r="AI3355" s="78">
        <v>3996</v>
      </c>
      <c r="AJ3355" s="104">
        <v>1.1257600000000001</v>
      </c>
      <c r="AK3355" s="78">
        <v>17000</v>
      </c>
      <c r="AL3355" s="78">
        <v>16000</v>
      </c>
      <c r="AM3355" s="8">
        <v>16500</v>
      </c>
      <c r="AN3355" s="78">
        <v>477</v>
      </c>
      <c r="AO3355" s="78">
        <v>17400</v>
      </c>
      <c r="AP3355" s="78">
        <v>15800</v>
      </c>
      <c r="AQ3355" s="78">
        <v>16500</v>
      </c>
      <c r="AR3355" s="78">
        <v>691</v>
      </c>
      <c r="AS3355" s="78">
        <v>16850</v>
      </c>
      <c r="AT3355" s="78">
        <v>16300</v>
      </c>
      <c r="AU3355" s="78">
        <v>16500</v>
      </c>
      <c r="AV3355" s="78">
        <v>151</v>
      </c>
      <c r="AW3355" s="77">
        <v>15.33</v>
      </c>
      <c r="AX3355" s="144">
        <f t="shared" si="358"/>
        <v>0.1</v>
      </c>
      <c r="AY3355" s="144">
        <f t="shared" si="359"/>
        <v>0.16</v>
      </c>
      <c r="AZ3355" s="144">
        <f t="shared" si="360"/>
        <v>0.33</v>
      </c>
      <c r="BA3355" s="54">
        <f t="shared" si="361"/>
        <v>17.446199624663915</v>
      </c>
      <c r="BB3355" s="54">
        <f t="shared" si="362"/>
        <v>14.955800375336084</v>
      </c>
    </row>
    <row r="3356" spans="1:54" x14ac:dyDescent="0.25">
      <c r="A3356" s="3">
        <v>45167</v>
      </c>
      <c r="B3356" s="77">
        <v>16623.650000000001</v>
      </c>
      <c r="C3356" s="77">
        <v>2536.4773</v>
      </c>
      <c r="D3356" s="77">
        <v>41.3459</v>
      </c>
      <c r="E3356" s="77">
        <f t="shared" si="364"/>
        <v>-1255.2075000000002</v>
      </c>
      <c r="F3356" s="77">
        <v>31.766100000000002</v>
      </c>
      <c r="G3356" s="77">
        <v>-1.1286</v>
      </c>
      <c r="H3356">
        <v>0</v>
      </c>
      <c r="I3356" s="78">
        <v>16624</v>
      </c>
      <c r="J3356">
        <v>202309</v>
      </c>
      <c r="K3356" s="78">
        <v>16624</v>
      </c>
      <c r="L3356" s="77">
        <f t="shared" si="363"/>
        <v>0.34999999999854481</v>
      </c>
      <c r="M3356" s="78">
        <v>-4856</v>
      </c>
      <c r="N3356" s="78">
        <v>-161.45629</v>
      </c>
      <c r="O3356" s="78">
        <v>-1863</v>
      </c>
      <c r="P3356" s="78">
        <v>-15.48372</v>
      </c>
      <c r="Q3356" s="144">
        <v>-5321.75</v>
      </c>
      <c r="R3356" s="78">
        <v>1956</v>
      </c>
      <c r="S3356" s="78">
        <v>-3669</v>
      </c>
      <c r="T3356" s="78">
        <v>-3915</v>
      </c>
      <c r="U3356" s="78">
        <v>55737</v>
      </c>
      <c r="V3356" s="219">
        <v>7.0240594219279834E-2</v>
      </c>
      <c r="W3356" s="78">
        <v>-3483</v>
      </c>
      <c r="X3356" s="78">
        <v>-6393</v>
      </c>
      <c r="Y3356" s="78">
        <v>-3791</v>
      </c>
      <c r="Z3356" s="78">
        <v>-8771</v>
      </c>
      <c r="AA3356" s="78">
        <v>115.55</v>
      </c>
      <c r="AB3356" s="78">
        <v>96.82</v>
      </c>
      <c r="AC3356" s="78">
        <v>22783</v>
      </c>
      <c r="AD3356" s="104">
        <v>0.82108999999999999</v>
      </c>
      <c r="AE3356" s="78">
        <v>17068</v>
      </c>
      <c r="AF3356" s="104">
        <v>0.55525999999999998</v>
      </c>
      <c r="AG3356" s="78">
        <v>-339</v>
      </c>
      <c r="AH3356" s="104">
        <v>0.66057999999999995</v>
      </c>
      <c r="AI3356" s="78">
        <v>1735</v>
      </c>
      <c r="AJ3356" s="104">
        <v>1.0908199999999999</v>
      </c>
      <c r="AK3356" s="78">
        <v>17000</v>
      </c>
      <c r="AL3356" s="78">
        <v>16000</v>
      </c>
      <c r="AM3356" s="8">
        <v>16600</v>
      </c>
      <c r="AN3356" s="78">
        <v>450</v>
      </c>
      <c r="AO3356" s="78">
        <v>17400</v>
      </c>
      <c r="AP3356" s="78">
        <v>15800</v>
      </c>
      <c r="AQ3356" s="78">
        <v>16600</v>
      </c>
      <c r="AR3356" s="78">
        <v>672</v>
      </c>
      <c r="AS3356" s="78">
        <v>16850</v>
      </c>
      <c r="AT3356" s="78">
        <v>16400</v>
      </c>
      <c r="AU3356" s="78">
        <v>16650</v>
      </c>
      <c r="AV3356" s="78">
        <v>96.5</v>
      </c>
      <c r="AW3356" s="77">
        <v>14.86</v>
      </c>
      <c r="AX3356" s="144">
        <f t="shared" si="358"/>
        <v>0</v>
      </c>
      <c r="AY3356" s="144">
        <f t="shared" si="359"/>
        <v>0.06</v>
      </c>
      <c r="AZ3356" s="144">
        <f t="shared" si="360"/>
        <v>0.15</v>
      </c>
      <c r="BA3356" s="54">
        <f t="shared" si="361"/>
        <v>17.508527078300315</v>
      </c>
      <c r="BB3356" s="54">
        <f t="shared" si="362"/>
        <v>14.748472921699683</v>
      </c>
    </row>
    <row r="3357" spans="1:54" x14ac:dyDescent="0.25">
      <c r="A3357" s="3">
        <v>45168</v>
      </c>
      <c r="B3357" s="77">
        <v>16719.82</v>
      </c>
      <c r="C3357" s="77">
        <v>2848.1037299999998</v>
      </c>
      <c r="D3357" s="77">
        <v>71.566099999999992</v>
      </c>
      <c r="E3357" s="77">
        <f t="shared" si="364"/>
        <v>-1268.7588000000003</v>
      </c>
      <c r="F3357" s="77">
        <v>29.893699999999999</v>
      </c>
      <c r="G3357" s="77">
        <v>23.957600000000003</v>
      </c>
      <c r="H3357" t="s">
        <v>2152</v>
      </c>
      <c r="I3357" s="78">
        <v>16724</v>
      </c>
      <c r="J3357">
        <v>202309</v>
      </c>
      <c r="K3357" s="78">
        <v>16724</v>
      </c>
      <c r="L3357" s="77">
        <f t="shared" si="363"/>
        <v>4.180000000000291</v>
      </c>
      <c r="M3357" s="78">
        <v>-6694</v>
      </c>
      <c r="N3357" s="78">
        <v>-223.89090999999999</v>
      </c>
      <c r="O3357" s="78">
        <v>96</v>
      </c>
      <c r="P3357" s="78">
        <v>0.80476000000000003</v>
      </c>
      <c r="Q3357" s="144">
        <v>-6670</v>
      </c>
      <c r="R3357" s="78">
        <v>1629</v>
      </c>
      <c r="S3357" s="78">
        <v>-3055</v>
      </c>
      <c r="T3357" s="78">
        <v>-471</v>
      </c>
      <c r="U3357" s="78">
        <v>56206</v>
      </c>
      <c r="V3357" s="219">
        <v>8.3798882681564244E-3</v>
      </c>
      <c r="W3357" s="78">
        <v>-4912</v>
      </c>
      <c r="X3357" s="78">
        <v>-7965</v>
      </c>
      <c r="Y3357" s="78">
        <v>-4632</v>
      </c>
      <c r="Z3357" s="78">
        <v>-12143</v>
      </c>
      <c r="AA3357" s="78">
        <v>115.12</v>
      </c>
      <c r="AB3357" s="78">
        <v>99.92</v>
      </c>
      <c r="AC3357" s="78">
        <v>22375</v>
      </c>
      <c r="AD3357" s="104">
        <v>0.78905999999999998</v>
      </c>
      <c r="AE3357" s="78">
        <v>11981</v>
      </c>
      <c r="AF3357" s="104">
        <v>0.33922999999999998</v>
      </c>
      <c r="AG3357" s="78">
        <v>-240</v>
      </c>
      <c r="AH3357" s="104">
        <v>0.89698</v>
      </c>
      <c r="AI3357" s="78">
        <v>-3451</v>
      </c>
      <c r="AJ3357" s="104">
        <v>1.27563</v>
      </c>
      <c r="AK3357" s="78">
        <v>17000</v>
      </c>
      <c r="AL3357" s="78">
        <v>16000</v>
      </c>
      <c r="AM3357" s="8">
        <v>16700</v>
      </c>
      <c r="AN3357" s="78">
        <v>412</v>
      </c>
      <c r="AO3357" s="78">
        <v>17500</v>
      </c>
      <c r="AP3357" s="78">
        <v>16000</v>
      </c>
      <c r="AQ3357" s="78">
        <v>16700</v>
      </c>
      <c r="AR3357" s="78">
        <v>624</v>
      </c>
      <c r="AS3357" s="78">
        <v>17000</v>
      </c>
      <c r="AT3357" s="78">
        <v>16600</v>
      </c>
      <c r="AU3357" s="78">
        <v>16750</v>
      </c>
      <c r="AV3357" s="78">
        <v>227</v>
      </c>
      <c r="AW3357" s="77">
        <v>14.06</v>
      </c>
      <c r="AX3357" s="144">
        <f t="shared" si="358"/>
        <v>0</v>
      </c>
      <c r="AY3357" s="144">
        <f t="shared" si="359"/>
        <v>0</v>
      </c>
      <c r="AZ3357" s="144">
        <f t="shared" si="360"/>
        <v>0.08</v>
      </c>
      <c r="BA3357" s="54">
        <f t="shared" si="361"/>
        <v>17.695208379000992</v>
      </c>
      <c r="BB3357" s="54">
        <f t="shared" si="362"/>
        <v>14.371791620999009</v>
      </c>
    </row>
    <row r="3358" spans="1:54" x14ac:dyDescent="0.25">
      <c r="A3358" s="3">
        <v>45169</v>
      </c>
      <c r="B3358" s="77">
        <v>16634.509999999998</v>
      </c>
      <c r="C3358" s="77">
        <v>3602.6484799999998</v>
      </c>
      <c r="D3358" s="77">
        <v>-56.301299999999998</v>
      </c>
      <c r="E3358" s="77">
        <f t="shared" si="364"/>
        <v>-1113.8226</v>
      </c>
      <c r="F3358" s="77">
        <v>21.6996</v>
      </c>
      <c r="G3358" s="77">
        <v>-0.1341</v>
      </c>
      <c r="H3358">
        <v>0</v>
      </c>
      <c r="I3358" s="78">
        <v>16628</v>
      </c>
      <c r="J3358">
        <v>202309</v>
      </c>
      <c r="K3358" s="78">
        <v>16628</v>
      </c>
      <c r="L3358" s="77">
        <f t="shared" si="363"/>
        <v>-6.5099999999983993</v>
      </c>
      <c r="M3358" s="78">
        <v>-8451</v>
      </c>
      <c r="N3358" s="78">
        <v>-280.91361000000001</v>
      </c>
      <c r="O3358" s="78">
        <v>-6287</v>
      </c>
      <c r="P3358" s="78">
        <v>-52.239739999999998</v>
      </c>
      <c r="Q3358" s="144">
        <v>-10022.75</v>
      </c>
      <c r="R3358" s="78">
        <v>953</v>
      </c>
      <c r="S3358" s="78">
        <v>-1753</v>
      </c>
      <c r="T3358" s="78">
        <v>-7914</v>
      </c>
      <c r="U3358" s="78">
        <v>54424</v>
      </c>
      <c r="V3358" s="219">
        <v>0.14541378803469057</v>
      </c>
      <c r="W3358" s="78">
        <v>-6601</v>
      </c>
      <c r="X3358" s="78">
        <v>-9609</v>
      </c>
      <c r="Y3358" s="78">
        <v>-5886</v>
      </c>
      <c r="Z3358" s="78">
        <v>-13388</v>
      </c>
      <c r="AA3358" s="78">
        <v>105.91</v>
      </c>
      <c r="AB3358" s="78">
        <v>95.12</v>
      </c>
      <c r="AC3358" s="78">
        <v>25319</v>
      </c>
      <c r="AD3358" s="104">
        <v>0.69159999999999999</v>
      </c>
      <c r="AE3358" s="78">
        <v>17592</v>
      </c>
      <c r="AF3358" s="104">
        <v>0.64310999999999996</v>
      </c>
      <c r="AG3358" s="78">
        <v>-12872</v>
      </c>
      <c r="AH3358" s="104">
        <v>0.72536999999999996</v>
      </c>
      <c r="AI3358" s="78">
        <v>2241</v>
      </c>
      <c r="AJ3358" s="104">
        <v>1.4174100000000001</v>
      </c>
      <c r="AK3358" s="78">
        <v>17000</v>
      </c>
      <c r="AL3358" s="78">
        <v>16000</v>
      </c>
      <c r="AM3358" s="8">
        <v>16600</v>
      </c>
      <c r="AN3358" s="78">
        <v>411</v>
      </c>
      <c r="AO3358" s="78">
        <v>17400</v>
      </c>
      <c r="AP3358" s="78">
        <v>16000</v>
      </c>
      <c r="AQ3358" s="78">
        <v>16600</v>
      </c>
      <c r="AR3358" s="78">
        <v>635</v>
      </c>
      <c r="AS3358" s="78">
        <v>17000</v>
      </c>
      <c r="AT3358" s="78">
        <v>16600</v>
      </c>
      <c r="AU3358" s="78">
        <v>16650</v>
      </c>
      <c r="AV3358" s="78">
        <v>206</v>
      </c>
      <c r="AW3358" s="77">
        <v>14.08</v>
      </c>
      <c r="AX3358" s="144">
        <f t="shared" si="358"/>
        <v>0.03</v>
      </c>
      <c r="AY3358" s="144">
        <f t="shared" si="359"/>
        <v>0.02</v>
      </c>
      <c r="AZ3358" s="144">
        <f t="shared" si="360"/>
        <v>0.09</v>
      </c>
      <c r="BA3358" s="54">
        <f t="shared" si="361"/>
        <v>17.740368130286001</v>
      </c>
      <c r="BB3358" s="54">
        <f t="shared" si="362"/>
        <v>14.060631869713998</v>
      </c>
    </row>
    <row r="3359" spans="1:54" x14ac:dyDescent="0.25">
      <c r="A3359" s="3">
        <v>45170</v>
      </c>
      <c r="B3359" s="77">
        <v>16644.939999999999</v>
      </c>
      <c r="C3359" s="77">
        <v>2858.8190399999999</v>
      </c>
      <c r="D3359" s="77">
        <v>-85.361900000000006</v>
      </c>
      <c r="E3359" s="77">
        <f t="shared" si="364"/>
        <v>-1095.6575999999998</v>
      </c>
      <c r="F3359" s="77">
        <v>29.694800000000001</v>
      </c>
      <c r="G3359" s="77">
        <v>-31.943200000000001</v>
      </c>
      <c r="H3359">
        <v>0</v>
      </c>
      <c r="I3359" s="78">
        <v>16651</v>
      </c>
      <c r="J3359">
        <v>202309</v>
      </c>
      <c r="K3359" s="78">
        <v>16651</v>
      </c>
      <c r="L3359" s="77">
        <f t="shared" si="363"/>
        <v>6.0600000000013097</v>
      </c>
      <c r="M3359" s="78">
        <v>-6106</v>
      </c>
      <c r="N3359" s="78">
        <v>-203.3441</v>
      </c>
      <c r="O3359" s="78">
        <v>-2324</v>
      </c>
      <c r="P3359" s="78">
        <v>-19.348009999999999</v>
      </c>
      <c r="Q3359" s="144">
        <v>-6687</v>
      </c>
      <c r="R3359" s="78">
        <v>960</v>
      </c>
      <c r="S3359" s="78">
        <v>-2978</v>
      </c>
      <c r="T3359" s="78">
        <v>-3728</v>
      </c>
      <c r="U3359" s="78">
        <v>53625</v>
      </c>
      <c r="V3359" s="219">
        <v>6.9519813519813525E-2</v>
      </c>
      <c r="W3359" s="78">
        <v>-7466</v>
      </c>
      <c r="X3359" s="78">
        <v>-10276</v>
      </c>
      <c r="Y3359" s="78">
        <v>-5826</v>
      </c>
      <c r="Z3359" s="78">
        <v>-11851</v>
      </c>
      <c r="AA3359" s="78">
        <v>103.9</v>
      </c>
      <c r="AB3359" s="78">
        <v>101.86</v>
      </c>
      <c r="AC3359" s="78">
        <v>27865</v>
      </c>
      <c r="AD3359" s="104">
        <v>0.75939000000000001</v>
      </c>
      <c r="AE3359" s="78">
        <v>19141</v>
      </c>
      <c r="AF3359" s="104">
        <v>0.49623</v>
      </c>
      <c r="AG3359" s="78">
        <v>-4431</v>
      </c>
      <c r="AH3359" s="104">
        <v>0.98494000000000004</v>
      </c>
      <c r="AI3359" s="78">
        <v>-7401</v>
      </c>
      <c r="AJ3359" s="104">
        <v>1.1547099999999999</v>
      </c>
      <c r="AK3359" s="78">
        <v>17000</v>
      </c>
      <c r="AL3359" s="78">
        <v>16000</v>
      </c>
      <c r="AM3359" s="8">
        <v>16700</v>
      </c>
      <c r="AN3359" s="78">
        <v>388</v>
      </c>
      <c r="AO3359" s="78">
        <v>17400</v>
      </c>
      <c r="AP3359" s="78">
        <v>16100</v>
      </c>
      <c r="AQ3359" s="78">
        <v>16600</v>
      </c>
      <c r="AR3359" s="78">
        <v>616</v>
      </c>
      <c r="AS3359" s="78">
        <v>16900</v>
      </c>
      <c r="AT3359" s="78">
        <v>16500</v>
      </c>
      <c r="AU3359" s="78">
        <v>16650</v>
      </c>
      <c r="AV3359" s="78">
        <v>176</v>
      </c>
      <c r="AW3359" s="77">
        <v>13.93</v>
      </c>
      <c r="AX3359" s="144">
        <f t="shared" si="358"/>
        <v>0</v>
      </c>
      <c r="AY3359" s="144">
        <f t="shared" si="359"/>
        <v>0</v>
      </c>
      <c r="AZ3359" s="144">
        <f t="shared" si="360"/>
        <v>7.0000000000000007E-2</v>
      </c>
      <c r="BA3359" s="54">
        <f t="shared" si="361"/>
        <v>17.857398318705574</v>
      </c>
      <c r="BB3359" s="54">
        <f t="shared" si="362"/>
        <v>13.786601681294426</v>
      </c>
    </row>
    <row r="3360" spans="1:54" x14ac:dyDescent="0.25">
      <c r="A3360" s="3">
        <v>45173</v>
      </c>
      <c r="B3360" s="77">
        <v>16789.689999999999</v>
      </c>
      <c r="C3360" s="77">
        <v>2367.9263799999999</v>
      </c>
      <c r="D3360" s="77">
        <v>15.303699999999999</v>
      </c>
      <c r="E3360" s="77">
        <f t="shared" si="364"/>
        <v>-1048.4996000000001</v>
      </c>
      <c r="F3360" s="77">
        <v>16.257400000000001</v>
      </c>
      <c r="G3360" s="77">
        <v>-4.3784999999999998</v>
      </c>
      <c r="H3360">
        <v>0</v>
      </c>
      <c r="I3360" s="78">
        <v>16782</v>
      </c>
      <c r="J3360">
        <v>202309</v>
      </c>
      <c r="K3360" s="78">
        <v>16782</v>
      </c>
      <c r="L3360" s="77">
        <f t="shared" si="363"/>
        <v>-7.6899999999986903</v>
      </c>
      <c r="M3360" s="78">
        <v>-3490</v>
      </c>
      <c r="N3360" s="78">
        <v>-117.11498</v>
      </c>
      <c r="O3360" s="78">
        <v>6053</v>
      </c>
      <c r="P3360" s="78">
        <v>50.779859999999999</v>
      </c>
      <c r="Q3360" s="144">
        <v>-1976.75</v>
      </c>
      <c r="R3360" s="78">
        <v>1218</v>
      </c>
      <c r="S3360" s="78">
        <v>-2584</v>
      </c>
      <c r="T3360" s="78">
        <v>5024</v>
      </c>
      <c r="U3360" s="78">
        <v>60364</v>
      </c>
      <c r="V3360" s="219">
        <v>-8.3228414286660918E-2</v>
      </c>
      <c r="W3360" s="78">
        <v>-4540</v>
      </c>
      <c r="X3360" s="78">
        <v>-7577</v>
      </c>
      <c r="Y3360" s="78">
        <v>-3249</v>
      </c>
      <c r="Z3360" s="78">
        <v>-8669</v>
      </c>
      <c r="AA3360" s="78">
        <v>112.36</v>
      </c>
      <c r="AB3360" s="78">
        <v>109.06</v>
      </c>
      <c r="AC3360" s="78">
        <v>29903</v>
      </c>
      <c r="AD3360" s="104">
        <v>0.95889000000000002</v>
      </c>
      <c r="AE3360" s="78">
        <v>20122</v>
      </c>
      <c r="AF3360" s="104">
        <v>0.30323</v>
      </c>
      <c r="AG3360" s="78">
        <v>-6818</v>
      </c>
      <c r="AH3360" s="104">
        <v>0.69425000000000003</v>
      </c>
      <c r="AI3360" s="78">
        <v>-8699</v>
      </c>
      <c r="AJ3360" s="104">
        <v>1.14567</v>
      </c>
      <c r="AK3360" s="78">
        <v>17000</v>
      </c>
      <c r="AL3360" s="78">
        <v>16000</v>
      </c>
      <c r="AM3360" s="8">
        <v>16800</v>
      </c>
      <c r="AN3360" s="78">
        <v>358</v>
      </c>
      <c r="AO3360" s="78">
        <v>17400</v>
      </c>
      <c r="AP3360" s="78">
        <v>16100</v>
      </c>
      <c r="AQ3360" s="78">
        <v>16800</v>
      </c>
      <c r="AR3360" s="78">
        <v>587</v>
      </c>
      <c r="AS3360" s="78">
        <v>16900</v>
      </c>
      <c r="AT3360" s="78">
        <v>16600</v>
      </c>
      <c r="AU3360" s="78">
        <v>16800</v>
      </c>
      <c r="AV3360" s="78">
        <v>118</v>
      </c>
      <c r="AW3360" s="77">
        <v>13.71</v>
      </c>
      <c r="AX3360" s="144">
        <f t="shared" si="358"/>
        <v>0</v>
      </c>
      <c r="AY3360" s="144">
        <f t="shared" si="359"/>
        <v>0</v>
      </c>
      <c r="AZ3360" s="144">
        <f t="shared" si="360"/>
        <v>0.06</v>
      </c>
      <c r="BA3360" s="54">
        <f t="shared" si="361"/>
        <v>17.978385765306328</v>
      </c>
      <c r="BB3360" s="54">
        <f t="shared" si="362"/>
        <v>13.51861423469367</v>
      </c>
    </row>
    <row r="3361" spans="1:54" x14ac:dyDescent="0.25">
      <c r="A3361" s="3">
        <v>45174</v>
      </c>
      <c r="B3361" s="77">
        <v>16791.61</v>
      </c>
      <c r="C3361" s="77">
        <v>2531.1405</v>
      </c>
      <c r="D3361" s="77">
        <v>12.0076</v>
      </c>
      <c r="E3361" s="77">
        <f t="shared" si="364"/>
        <v>-843.48539999999969</v>
      </c>
      <c r="F3361" s="77">
        <v>18.398800000000001</v>
      </c>
      <c r="G3361" s="77">
        <v>-9.3178999999999998</v>
      </c>
      <c r="H3361">
        <v>0</v>
      </c>
      <c r="I3361" s="78">
        <v>16754</v>
      </c>
      <c r="J3361">
        <v>202309</v>
      </c>
      <c r="K3361" s="78">
        <v>16754</v>
      </c>
      <c r="L3361" s="77">
        <f t="shared" si="363"/>
        <v>-37.610000000000582</v>
      </c>
      <c r="M3361" s="78">
        <v>-6230</v>
      </c>
      <c r="N3361" s="78">
        <v>-208.73217</v>
      </c>
      <c r="O3361" s="78">
        <v>-1623</v>
      </c>
      <c r="P3361" s="78">
        <v>-13.59254</v>
      </c>
      <c r="Q3361" s="144">
        <v>-6635.75</v>
      </c>
      <c r="R3361" s="78">
        <v>1138</v>
      </c>
      <c r="S3361" s="78">
        <v>-1293</v>
      </c>
      <c r="T3361" s="78">
        <v>-3214</v>
      </c>
      <c r="U3361" s="78">
        <v>55827</v>
      </c>
      <c r="V3361" s="219">
        <v>5.7570709513317928E-2</v>
      </c>
      <c r="W3361" s="78">
        <v>-5739</v>
      </c>
      <c r="X3361" s="78">
        <v>-8186</v>
      </c>
      <c r="Y3361" s="78">
        <v>-4376</v>
      </c>
      <c r="Z3361" s="78">
        <v>-10959</v>
      </c>
      <c r="AA3361" s="78">
        <v>113.19</v>
      </c>
      <c r="AB3361" s="78">
        <v>107.89</v>
      </c>
      <c r="AC3361" s="78">
        <v>31058</v>
      </c>
      <c r="AD3361" s="104">
        <v>0.90939000000000003</v>
      </c>
      <c r="AE3361" s="78">
        <v>23203</v>
      </c>
      <c r="AF3361" s="104">
        <v>0.39666000000000001</v>
      </c>
      <c r="AG3361" s="78">
        <v>-12604</v>
      </c>
      <c r="AH3361" s="104">
        <v>0.64097000000000004</v>
      </c>
      <c r="AI3361" s="78">
        <v>-1232</v>
      </c>
      <c r="AJ3361" s="104">
        <v>1.1550100000000001</v>
      </c>
      <c r="AK3361" s="78">
        <v>17000</v>
      </c>
      <c r="AL3361" s="78">
        <v>16000</v>
      </c>
      <c r="AM3361" s="8">
        <v>16800</v>
      </c>
      <c r="AN3361" s="78">
        <v>349</v>
      </c>
      <c r="AO3361" s="78">
        <v>17400</v>
      </c>
      <c r="AP3361" s="78">
        <v>16100</v>
      </c>
      <c r="AQ3361" s="78">
        <v>16700</v>
      </c>
      <c r="AR3361" s="78">
        <v>589</v>
      </c>
      <c r="AS3361" s="78">
        <v>16900</v>
      </c>
      <c r="AT3361" s="78">
        <v>16600</v>
      </c>
      <c r="AU3361" s="78">
        <v>16750</v>
      </c>
      <c r="AV3361" s="78">
        <v>91</v>
      </c>
      <c r="AW3361" s="77">
        <v>13.64</v>
      </c>
      <c r="AX3361" s="144">
        <f t="shared" si="358"/>
        <v>0</v>
      </c>
      <c r="AY3361" s="144">
        <f t="shared" si="359"/>
        <v>0</v>
      </c>
      <c r="AZ3361" s="144">
        <f t="shared" si="360"/>
        <v>0.06</v>
      </c>
      <c r="BA3361" s="54">
        <f t="shared" si="361"/>
        <v>18.016442548925429</v>
      </c>
      <c r="BB3361" s="54">
        <f t="shared" si="362"/>
        <v>13.213557451074568</v>
      </c>
    </row>
    <row r="3362" spans="1:54" x14ac:dyDescent="0.25">
      <c r="A3362" s="3">
        <v>45175</v>
      </c>
      <c r="B3362" s="77">
        <v>16738.16</v>
      </c>
      <c r="C3362" s="77">
        <v>2766.5292800000002</v>
      </c>
      <c r="D3362" s="77">
        <v>-80.584199999999996</v>
      </c>
      <c r="E3362" s="77">
        <f t="shared" si="364"/>
        <v>-958.59099999999978</v>
      </c>
      <c r="F3362" s="77">
        <v>39.021900000000002</v>
      </c>
      <c r="G3362" s="77">
        <v>-41.926099999999998</v>
      </c>
      <c r="H3362" t="s">
        <v>2153</v>
      </c>
      <c r="I3362" s="78">
        <v>16711</v>
      </c>
      <c r="J3362">
        <v>202309</v>
      </c>
      <c r="K3362" s="78">
        <v>16711</v>
      </c>
      <c r="L3362" s="77">
        <f t="shared" si="363"/>
        <v>-27.159999999999854</v>
      </c>
      <c r="M3362" s="78">
        <v>-5132</v>
      </c>
      <c r="N3362" s="78">
        <v>-171.53989000000001</v>
      </c>
      <c r="O3362" s="78">
        <v>-5841</v>
      </c>
      <c r="P3362" s="78">
        <v>-48.810200000000002</v>
      </c>
      <c r="Q3362" s="144">
        <v>-6592.25</v>
      </c>
      <c r="R3362" s="78">
        <v>1022</v>
      </c>
      <c r="S3362" s="78">
        <v>-1741</v>
      </c>
      <c r="T3362" s="78">
        <v>-6795</v>
      </c>
      <c r="U3362" s="78">
        <v>53403</v>
      </c>
      <c r="V3362" s="219">
        <v>0.12724004269423067</v>
      </c>
      <c r="W3362" s="78">
        <v>-6245</v>
      </c>
      <c r="X3362" s="78">
        <v>-6245</v>
      </c>
      <c r="Y3362" s="78">
        <v>-4817</v>
      </c>
      <c r="Z3362" s="78">
        <v>-11923</v>
      </c>
      <c r="AA3362" s="78">
        <v>102.01</v>
      </c>
      <c r="AB3362" s="78">
        <v>100.41</v>
      </c>
      <c r="AC3362" s="78">
        <v>25450</v>
      </c>
      <c r="AD3362" s="104">
        <v>0.74185999999999996</v>
      </c>
      <c r="AE3362" s="78">
        <v>23158</v>
      </c>
      <c r="AF3362" s="104">
        <v>0.39981</v>
      </c>
      <c r="AG3362" s="78">
        <v>-7481</v>
      </c>
      <c r="AH3362" s="104">
        <v>0.91364000000000001</v>
      </c>
      <c r="AI3362" s="78">
        <v>-4117</v>
      </c>
      <c r="AJ3362" s="104">
        <v>1.1062399999999999</v>
      </c>
      <c r="AK3362" s="78">
        <v>17000</v>
      </c>
      <c r="AL3362" s="78">
        <v>16000</v>
      </c>
      <c r="AM3362" s="8">
        <v>16700</v>
      </c>
      <c r="AN3362" s="78">
        <v>329</v>
      </c>
      <c r="AO3362" s="78">
        <v>17300</v>
      </c>
      <c r="AP3362" s="78">
        <v>16100</v>
      </c>
      <c r="AQ3362" s="78">
        <v>16700</v>
      </c>
      <c r="AR3362" s="78">
        <v>568</v>
      </c>
      <c r="AS3362" s="78">
        <v>17100</v>
      </c>
      <c r="AT3362" s="78">
        <v>16500</v>
      </c>
      <c r="AU3362" s="78">
        <v>16750</v>
      </c>
      <c r="AV3362" s="78">
        <v>220</v>
      </c>
      <c r="AW3362" s="77">
        <v>13.76</v>
      </c>
      <c r="AX3362" s="144">
        <f t="shared" si="358"/>
        <v>0.06</v>
      </c>
      <c r="AY3362" s="144">
        <f t="shared" si="359"/>
        <v>0.04</v>
      </c>
      <c r="AZ3362" s="144">
        <f t="shared" si="360"/>
        <v>0.08</v>
      </c>
      <c r="BA3362" s="54">
        <f t="shared" si="361"/>
        <v>18.020618991577059</v>
      </c>
      <c r="BB3362" s="54">
        <f t="shared" si="362"/>
        <v>12.971381008422938</v>
      </c>
    </row>
    <row r="3363" spans="1:54" x14ac:dyDescent="0.25">
      <c r="A3363" s="3">
        <v>45176</v>
      </c>
      <c r="B3363" s="77">
        <v>16619.14</v>
      </c>
      <c r="C3363" s="77">
        <v>2426.4725899999999</v>
      </c>
      <c r="D3363" s="77">
        <v>-178.5393</v>
      </c>
      <c r="E3363" s="77">
        <f t="shared" si="364"/>
        <v>-1027.6504999999997</v>
      </c>
      <c r="F3363" s="77">
        <v>38.086599999999997</v>
      </c>
      <c r="G3363" s="77">
        <v>-78.337699999999998</v>
      </c>
      <c r="H3363">
        <v>0</v>
      </c>
      <c r="I3363" s="78">
        <v>16564</v>
      </c>
      <c r="J3363">
        <v>202309</v>
      </c>
      <c r="K3363" s="78">
        <v>16564</v>
      </c>
      <c r="L3363" s="77">
        <f t="shared" si="363"/>
        <v>-55.139999999999418</v>
      </c>
      <c r="M3363" s="78">
        <v>-3110</v>
      </c>
      <c r="N3363" s="78">
        <v>-103.02703</v>
      </c>
      <c r="O3363" s="78">
        <v>-8531</v>
      </c>
      <c r="P3363" s="78">
        <v>-70.648600000000002</v>
      </c>
      <c r="Q3363" s="144">
        <v>-5242.75</v>
      </c>
      <c r="R3363" s="78">
        <v>789</v>
      </c>
      <c r="S3363" s="78">
        <v>-1857</v>
      </c>
      <c r="T3363" s="78">
        <v>-12125</v>
      </c>
      <c r="U3363" s="78">
        <v>55715</v>
      </c>
      <c r="V3363" s="219">
        <v>0.2176254150587813</v>
      </c>
      <c r="W3363" s="78">
        <v>-5740</v>
      </c>
      <c r="X3363" s="78">
        <v>-10173</v>
      </c>
      <c r="Y3363" s="78">
        <v>-4535</v>
      </c>
      <c r="Z3363" s="78">
        <v>-11583</v>
      </c>
      <c r="AA3363" s="78">
        <v>98.7</v>
      </c>
      <c r="AB3363" s="78">
        <v>97.32</v>
      </c>
      <c r="AC3363" s="78">
        <v>26946</v>
      </c>
      <c r="AD3363" s="104">
        <v>0.45685999999999999</v>
      </c>
      <c r="AE3363" s="78">
        <v>24033</v>
      </c>
      <c r="AF3363" s="104">
        <v>0.62470000000000003</v>
      </c>
      <c r="AG3363" s="78">
        <v>-5656</v>
      </c>
      <c r="AH3363" s="104">
        <v>1.09639</v>
      </c>
      <c r="AI3363" s="78">
        <v>-997</v>
      </c>
      <c r="AJ3363" s="104">
        <v>1.13792</v>
      </c>
      <c r="AK3363" s="78">
        <v>17000</v>
      </c>
      <c r="AL3363" s="78">
        <v>16000</v>
      </c>
      <c r="AM3363" s="8">
        <v>16550</v>
      </c>
      <c r="AN3363" s="78">
        <v>313</v>
      </c>
      <c r="AO3363" s="78">
        <v>17400</v>
      </c>
      <c r="AP3363" s="78">
        <v>16000</v>
      </c>
      <c r="AQ3363" s="78">
        <v>16600</v>
      </c>
      <c r="AR3363" s="78">
        <v>529</v>
      </c>
      <c r="AS3363" s="78">
        <v>16900</v>
      </c>
      <c r="AT3363" s="78">
        <v>16400</v>
      </c>
      <c r="AU3363" s="78">
        <v>16600</v>
      </c>
      <c r="AV3363" s="78">
        <v>205</v>
      </c>
      <c r="AW3363" s="77">
        <v>13.45</v>
      </c>
      <c r="AX3363" s="144">
        <f t="shared" si="358"/>
        <v>0</v>
      </c>
      <c r="AY3363" s="144">
        <f t="shared" si="359"/>
        <v>0</v>
      </c>
      <c r="AZ3363" s="144">
        <f t="shared" si="360"/>
        <v>0.04</v>
      </c>
      <c r="BA3363" s="54">
        <f t="shared" si="361"/>
        <v>17.933812550079683</v>
      </c>
      <c r="BB3363" s="54">
        <f t="shared" si="362"/>
        <v>12.724187449920313</v>
      </c>
    </row>
    <row r="3364" spans="1:54" x14ac:dyDescent="0.25">
      <c r="A3364" s="3">
        <v>45177</v>
      </c>
      <c r="B3364" s="77">
        <v>16576.02</v>
      </c>
      <c r="C3364" s="77">
        <v>2312.2147799999998</v>
      </c>
      <c r="D3364" s="77">
        <v>-137.7672</v>
      </c>
      <c r="E3364" s="77">
        <f t="shared" si="364"/>
        <v>-1137.5879999999997</v>
      </c>
      <c r="F3364" s="77">
        <v>44.104399999999998</v>
      </c>
      <c r="G3364" s="77">
        <v>-62.699199999999998</v>
      </c>
      <c r="H3364">
        <v>0</v>
      </c>
      <c r="I3364" s="78">
        <v>16563</v>
      </c>
      <c r="J3364">
        <v>202309</v>
      </c>
      <c r="K3364" s="78">
        <v>16563</v>
      </c>
      <c r="L3364" s="77">
        <f t="shared" si="363"/>
        <v>-13.020000000000437</v>
      </c>
      <c r="M3364" s="78">
        <v>-3887</v>
      </c>
      <c r="N3364" s="78">
        <v>-128.75358</v>
      </c>
      <c r="O3364" s="78">
        <v>-5243</v>
      </c>
      <c r="P3364" s="78">
        <v>-43.417349999999999</v>
      </c>
      <c r="Q3364" s="144">
        <v>-5197.75</v>
      </c>
      <c r="R3364" s="78">
        <v>1173</v>
      </c>
      <c r="S3364" s="78">
        <v>-2426</v>
      </c>
      <c r="T3364" s="78">
        <v>-8996</v>
      </c>
      <c r="U3364" s="78">
        <v>56861</v>
      </c>
      <c r="V3364" s="219">
        <v>0.15821037266316104</v>
      </c>
      <c r="W3364" s="78">
        <v>-6461</v>
      </c>
      <c r="X3364" s="78">
        <v>-8761</v>
      </c>
      <c r="Y3364" s="78">
        <v>-5140</v>
      </c>
      <c r="Z3364" s="78">
        <v>-11909</v>
      </c>
      <c r="AA3364" s="78">
        <v>103.42</v>
      </c>
      <c r="AB3364" s="78">
        <v>101.58</v>
      </c>
      <c r="AC3364" s="78">
        <v>27499</v>
      </c>
      <c r="AD3364" s="104">
        <v>0.44955000000000001</v>
      </c>
      <c r="AE3364" s="78">
        <v>30755</v>
      </c>
      <c r="AF3364" s="104">
        <v>0.71084999999999998</v>
      </c>
      <c r="AG3364" s="78">
        <v>-8331</v>
      </c>
      <c r="AH3364" s="104">
        <v>1.1548799999999999</v>
      </c>
      <c r="AI3364" s="78">
        <v>-3409</v>
      </c>
      <c r="AJ3364" s="104">
        <v>0.88561999999999996</v>
      </c>
      <c r="AK3364" s="78">
        <v>17000</v>
      </c>
      <c r="AL3364" s="78">
        <v>16000</v>
      </c>
      <c r="AM3364" s="8">
        <v>16550</v>
      </c>
      <c r="AN3364" s="78">
        <v>299</v>
      </c>
      <c r="AO3364" s="78">
        <v>17400</v>
      </c>
      <c r="AP3364" s="78">
        <v>16000</v>
      </c>
      <c r="AQ3364" s="78">
        <v>16600</v>
      </c>
      <c r="AR3364" s="78">
        <v>544</v>
      </c>
      <c r="AS3364" s="78">
        <v>16800</v>
      </c>
      <c r="AT3364" s="78">
        <v>16400</v>
      </c>
      <c r="AU3364" s="78">
        <v>16600</v>
      </c>
      <c r="AV3364" s="78">
        <v>166</v>
      </c>
      <c r="AW3364" s="77">
        <v>13.79</v>
      </c>
      <c r="AX3364" s="144">
        <f t="shared" si="358"/>
        <v>0.13</v>
      </c>
      <c r="AY3364" s="144">
        <f t="shared" si="359"/>
        <v>0.08</v>
      </c>
      <c r="AZ3364" s="144">
        <f t="shared" si="360"/>
        <v>0.1</v>
      </c>
      <c r="BA3364" s="54">
        <f t="shared" si="361"/>
        <v>17.840123365460038</v>
      </c>
      <c r="BB3364" s="54">
        <f t="shared" si="362"/>
        <v>12.557876634539966</v>
      </c>
    </row>
    <row r="3365" spans="1:54" x14ac:dyDescent="0.25">
      <c r="A3365" s="3">
        <v>45180</v>
      </c>
      <c r="B3365" s="77">
        <v>16432.95</v>
      </c>
      <c r="C3365" s="77">
        <v>2891.97154</v>
      </c>
      <c r="D3365" s="77">
        <v>-135.0789</v>
      </c>
      <c r="E3365" s="77">
        <f t="shared" si="364"/>
        <v>-1099.1522</v>
      </c>
      <c r="F3365" s="77">
        <v>43.923100000000005</v>
      </c>
      <c r="G3365" s="77">
        <v>-111.14149999999999</v>
      </c>
      <c r="H3365">
        <v>0</v>
      </c>
      <c r="I3365" s="78">
        <v>16427</v>
      </c>
      <c r="J3365">
        <v>202309</v>
      </c>
      <c r="K3365" s="78">
        <v>16427</v>
      </c>
      <c r="L3365" s="77">
        <f t="shared" si="363"/>
        <v>-5.9500000000007276</v>
      </c>
      <c r="M3365" s="78">
        <v>-6601</v>
      </c>
      <c r="N3365" s="78">
        <v>-216.84381999999999</v>
      </c>
      <c r="O3365" s="78">
        <v>-12909</v>
      </c>
      <c r="P3365" s="78">
        <v>-106.01561</v>
      </c>
      <c r="Q3365" s="144">
        <v>-9828.25</v>
      </c>
      <c r="R3365" s="78">
        <v>1400</v>
      </c>
      <c r="S3365" s="78">
        <v>-2245</v>
      </c>
      <c r="T3365" s="78">
        <v>-17019</v>
      </c>
      <c r="U3365" s="78">
        <v>63210</v>
      </c>
      <c r="V3365" s="219">
        <v>0.2692453725676317</v>
      </c>
      <c r="W3365" s="78">
        <v>-8008</v>
      </c>
      <c r="X3365" s="78">
        <v>-12576</v>
      </c>
      <c r="Y3365" s="78">
        <v>-7352</v>
      </c>
      <c r="Z3365" s="78">
        <v>-14376</v>
      </c>
      <c r="AA3365" s="78">
        <v>80.42</v>
      </c>
      <c r="AB3365" s="78">
        <v>89.83</v>
      </c>
      <c r="AC3365" s="78">
        <v>29382</v>
      </c>
      <c r="AD3365" s="104">
        <v>0.34704000000000002</v>
      </c>
      <c r="AE3365" s="78">
        <v>31094</v>
      </c>
      <c r="AF3365" s="104">
        <v>1.1529799999999999</v>
      </c>
      <c r="AG3365" s="78">
        <v>-18457</v>
      </c>
      <c r="AH3365" s="104">
        <v>1.3319099999999999</v>
      </c>
      <c r="AI3365" s="78">
        <v>1711</v>
      </c>
      <c r="AJ3365" s="104">
        <v>1.0548900000000001</v>
      </c>
      <c r="AK3365" s="78">
        <v>17000</v>
      </c>
      <c r="AL3365" s="78">
        <v>16000</v>
      </c>
      <c r="AM3365" s="8">
        <v>16450</v>
      </c>
      <c r="AN3365" s="78">
        <v>287</v>
      </c>
      <c r="AO3365" s="78">
        <v>17100</v>
      </c>
      <c r="AP3365" s="78">
        <v>16000</v>
      </c>
      <c r="AQ3365" s="78">
        <v>16400</v>
      </c>
      <c r="AR3365" s="78">
        <v>555</v>
      </c>
      <c r="AS3365" s="78">
        <v>16600</v>
      </c>
      <c r="AT3365" s="78">
        <v>16400</v>
      </c>
      <c r="AU3365" s="78">
        <v>16450</v>
      </c>
      <c r="AV3365" s="78">
        <v>129</v>
      </c>
      <c r="AW3365" s="77">
        <v>14.53</v>
      </c>
      <c r="AX3365" s="144">
        <f t="shared" si="358"/>
        <v>0.27</v>
      </c>
      <c r="AY3365" s="144">
        <f t="shared" si="359"/>
        <v>0.18</v>
      </c>
      <c r="AZ3365" s="144">
        <f t="shared" si="360"/>
        <v>0.2</v>
      </c>
      <c r="BA3365" s="54">
        <f t="shared" si="361"/>
        <v>17.444854957176265</v>
      </c>
      <c r="BB3365" s="54">
        <f t="shared" si="362"/>
        <v>12.646145042823736</v>
      </c>
    </row>
    <row r="3366" spans="1:54" x14ac:dyDescent="0.25">
      <c r="A3366" s="3">
        <v>45181</v>
      </c>
      <c r="B3366" s="77">
        <v>16572.71</v>
      </c>
      <c r="C3366" s="77">
        <v>2520.89527</v>
      </c>
      <c r="D3366" s="77">
        <v>84.1691</v>
      </c>
      <c r="E3366" s="77">
        <f t="shared" si="364"/>
        <v>-1006.3144999999998</v>
      </c>
      <c r="F3366" s="77">
        <v>36.424199999999999</v>
      </c>
      <c r="G3366" s="77">
        <v>-37.244499999999995</v>
      </c>
      <c r="H3366">
        <v>0</v>
      </c>
      <c r="I3366" s="78">
        <v>16573</v>
      </c>
      <c r="J3366">
        <v>202309</v>
      </c>
      <c r="K3366" s="78">
        <v>16573</v>
      </c>
      <c r="L3366" s="77">
        <f t="shared" si="363"/>
        <v>0.29000000000087311</v>
      </c>
      <c r="M3366" s="78">
        <v>-1123</v>
      </c>
      <c r="N3366" s="78">
        <v>-37.218330000000002</v>
      </c>
      <c r="O3366" s="78">
        <v>-2687</v>
      </c>
      <c r="P3366" s="78">
        <v>-22.2608</v>
      </c>
      <c r="Q3366" s="144">
        <v>-1794.75</v>
      </c>
      <c r="R3366" s="78">
        <v>1638</v>
      </c>
      <c r="S3366" s="78">
        <v>-3733</v>
      </c>
      <c r="T3366" s="78">
        <v>-3605</v>
      </c>
      <c r="U3366" s="78">
        <v>61633</v>
      </c>
      <c r="V3366" s="219">
        <v>5.8491392598121139E-2</v>
      </c>
      <c r="W3366" s="78">
        <v>-10433</v>
      </c>
      <c r="X3366" s="78">
        <v>-15133</v>
      </c>
      <c r="Y3366" s="78">
        <v>-8852</v>
      </c>
      <c r="Z3366" s="78">
        <v>-14850</v>
      </c>
      <c r="AA3366" s="78">
        <v>107.67</v>
      </c>
      <c r="AB3366" s="78">
        <v>100.69</v>
      </c>
      <c r="AC3366" s="78">
        <v>32492</v>
      </c>
      <c r="AD3366" s="104">
        <v>0.64300999999999997</v>
      </c>
      <c r="AE3366" s="78">
        <v>31201</v>
      </c>
      <c r="AF3366" s="104">
        <v>0.73745000000000005</v>
      </c>
      <c r="AG3366" s="78">
        <v>1124</v>
      </c>
      <c r="AH3366" s="104">
        <v>1.60833</v>
      </c>
      <c r="AI3366" s="78">
        <v>-13990</v>
      </c>
      <c r="AJ3366" s="104">
        <v>0.60328999999999999</v>
      </c>
      <c r="AK3366" s="78">
        <v>17000</v>
      </c>
      <c r="AL3366" s="78">
        <v>16000</v>
      </c>
      <c r="AM3366" s="8">
        <v>16550</v>
      </c>
      <c r="AN3366" s="78">
        <v>254</v>
      </c>
      <c r="AO3366" s="78">
        <v>17100</v>
      </c>
      <c r="AP3366" s="78">
        <v>16000</v>
      </c>
      <c r="AQ3366" s="78">
        <v>16600</v>
      </c>
      <c r="AR3366" s="78">
        <v>530</v>
      </c>
      <c r="AS3366" s="78">
        <v>16600</v>
      </c>
      <c r="AT3366" s="78">
        <v>16400</v>
      </c>
      <c r="AU3366" s="78">
        <v>16550</v>
      </c>
      <c r="AV3366" s="78">
        <v>88</v>
      </c>
      <c r="AW3366" s="77">
        <v>13.91</v>
      </c>
      <c r="AX3366" s="144">
        <f t="shared" si="358"/>
        <v>0.17</v>
      </c>
      <c r="AY3366" s="144">
        <f t="shared" si="359"/>
        <v>0.1</v>
      </c>
      <c r="AZ3366" s="144">
        <f t="shared" si="360"/>
        <v>0.12</v>
      </c>
      <c r="BA3366" s="54">
        <f t="shared" si="361"/>
        <v>17.308683761149993</v>
      </c>
      <c r="BB3366" s="54">
        <f t="shared" si="362"/>
        <v>12.548316238850015</v>
      </c>
    </row>
    <row r="3367" spans="1:54" x14ac:dyDescent="0.25">
      <c r="A3367" s="3">
        <v>45182</v>
      </c>
      <c r="B3367" s="77">
        <v>16581.509999999998</v>
      </c>
      <c r="C3367" s="77">
        <v>2571.5673999999999</v>
      </c>
      <c r="D3367" s="77">
        <v>-18.336600000000001</v>
      </c>
      <c r="E3367" s="77">
        <f t="shared" si="364"/>
        <v>-862.82769999999994</v>
      </c>
      <c r="F3367" s="77">
        <v>35.880500000000005</v>
      </c>
      <c r="G3367" s="77">
        <v>-40.295900000000003</v>
      </c>
      <c r="H3367" t="s">
        <v>2154</v>
      </c>
      <c r="I3367" s="78">
        <v>16577</v>
      </c>
      <c r="J3367">
        <v>202309</v>
      </c>
      <c r="K3367" s="78">
        <v>16577</v>
      </c>
      <c r="L3367" s="77">
        <f t="shared" si="363"/>
        <v>-4.5099999999983993</v>
      </c>
      <c r="M3367" s="78">
        <v>-667</v>
      </c>
      <c r="N3367" s="78">
        <v>-22.121569999999998</v>
      </c>
      <c r="O3367" s="78">
        <v>-3712</v>
      </c>
      <c r="P3367" s="78">
        <v>-30.76924</v>
      </c>
      <c r="Q3367" s="144">
        <v>-1595</v>
      </c>
      <c r="R3367" s="78">
        <v>2083</v>
      </c>
      <c r="S3367" s="78">
        <v>-3154</v>
      </c>
      <c r="T3367" s="78">
        <v>-3559</v>
      </c>
      <c r="U3367" s="78">
        <v>57498</v>
      </c>
      <c r="V3367" s="219">
        <v>6.1897805141048381E-2</v>
      </c>
      <c r="W3367" s="78">
        <v>-9758</v>
      </c>
      <c r="X3367" s="78">
        <v>-14361</v>
      </c>
      <c r="Y3367" s="78">
        <v>-8510</v>
      </c>
      <c r="Z3367" s="78">
        <v>-13747</v>
      </c>
      <c r="AA3367" s="78">
        <v>112.19</v>
      </c>
      <c r="AB3367" s="78">
        <v>100.21</v>
      </c>
      <c r="AC3367" s="78">
        <v>30002</v>
      </c>
      <c r="AD3367" s="104">
        <v>0.61602000000000001</v>
      </c>
      <c r="AE3367" s="78">
        <v>30110</v>
      </c>
      <c r="AF3367" s="104">
        <v>0.63909000000000005</v>
      </c>
      <c r="AG3367" s="78">
        <v>-2313</v>
      </c>
      <c r="AH3367" s="104">
        <v>1.54</v>
      </c>
      <c r="AI3367" s="78">
        <v>-12504</v>
      </c>
      <c r="AJ3367" s="104">
        <v>0.83074999999999999</v>
      </c>
      <c r="AK3367" s="78">
        <v>17000</v>
      </c>
      <c r="AL3367" s="78">
        <v>16200</v>
      </c>
      <c r="AM3367" s="8">
        <v>16600</v>
      </c>
      <c r="AN3367" s="78">
        <v>228</v>
      </c>
      <c r="AO3367" s="78">
        <v>17200</v>
      </c>
      <c r="AP3367" s="78">
        <v>16000</v>
      </c>
      <c r="AQ3367" s="78">
        <v>16600</v>
      </c>
      <c r="AR3367" s="78">
        <v>519</v>
      </c>
      <c r="AS3367" s="78">
        <v>17000</v>
      </c>
      <c r="AT3367" s="78">
        <v>16200</v>
      </c>
      <c r="AU3367" s="78">
        <v>16600</v>
      </c>
      <c r="AV3367" s="78">
        <v>228</v>
      </c>
      <c r="AW3367" s="77">
        <v>13.96</v>
      </c>
      <c r="AX3367" s="144">
        <f t="shared" ref="AX3367:AX3408" si="365">PERCENTRANK(AW3338:AW3367,AW3367,2)</f>
        <v>0.24</v>
      </c>
      <c r="AY3367" s="144">
        <f t="shared" ref="AY3367:AY3408" si="366">PERCENTRANK(AW3318:AW3367,AW3367,2)</f>
        <v>0.14000000000000001</v>
      </c>
      <c r="AZ3367" s="144">
        <f t="shared" ref="AZ3367:AZ3408" si="367">PERCENTRANK(AW3268:AW3367,AW3367,2)</f>
        <v>0.14000000000000001</v>
      </c>
      <c r="BA3367" s="54">
        <f t="shared" ref="BA3367:BA3408" si="368">AVERAGE(AW3348:AW3367)+2*_xlfn.STDEV.S(AW3348:AW3367)</f>
        <v>17.102311205066052</v>
      </c>
      <c r="BB3367" s="54">
        <f t="shared" ref="BB3367:BB3408" si="369">AVERAGE(AW3348:AW3367)-2*_xlfn.STDEV.S(AW3348:AW3367)</f>
        <v>12.502688794933947</v>
      </c>
    </row>
    <row r="3368" spans="1:54" x14ac:dyDescent="0.25">
      <c r="A3368" s="3">
        <v>45183</v>
      </c>
      <c r="B3368" s="77">
        <v>16807.560000000001</v>
      </c>
      <c r="C3368" s="77">
        <v>2878.7949199999998</v>
      </c>
      <c r="D3368" s="77">
        <v>189.22400000000002</v>
      </c>
      <c r="E3368" s="77">
        <f t="shared" si="364"/>
        <v>-508.93380000000002</v>
      </c>
      <c r="F3368" s="77">
        <v>50.987400000000001</v>
      </c>
      <c r="G3368" s="77">
        <v>3.0164999999999997</v>
      </c>
      <c r="H3368">
        <v>0</v>
      </c>
      <c r="I3368" s="78">
        <v>16838</v>
      </c>
      <c r="J3368">
        <v>202309</v>
      </c>
      <c r="K3368" s="78">
        <v>16838</v>
      </c>
      <c r="L3368" s="77">
        <f t="shared" si="363"/>
        <v>30.43999999999869</v>
      </c>
      <c r="M3368" s="78">
        <v>1936</v>
      </c>
      <c r="N3368" s="78">
        <v>65.175210000000007</v>
      </c>
      <c r="O3368" s="78">
        <v>10554</v>
      </c>
      <c r="P3368" s="78">
        <v>88.843900000000005</v>
      </c>
      <c r="Q3368" s="144">
        <v>4574.5</v>
      </c>
      <c r="R3368" s="78">
        <v>2559</v>
      </c>
      <c r="S3368" s="78">
        <v>-3974</v>
      </c>
      <c r="T3368" s="78">
        <v>16704</v>
      </c>
      <c r="U3368" s="78">
        <v>71732</v>
      </c>
      <c r="V3368" s="219">
        <v>-0.23286678191044444</v>
      </c>
      <c r="W3368" s="78">
        <v>-8918</v>
      </c>
      <c r="X3368" s="78">
        <v>-8918</v>
      </c>
      <c r="Y3368" s="78">
        <v>-6605</v>
      </c>
      <c r="Z3368" s="78">
        <v>-12096</v>
      </c>
      <c r="AA3368" s="78">
        <v>124.06</v>
      </c>
      <c r="AB3368" s="78">
        <v>118.04</v>
      </c>
      <c r="AC3368" s="78">
        <v>34372</v>
      </c>
      <c r="AD3368" s="104">
        <v>1.6185099999999999</v>
      </c>
      <c r="AE3368" s="78">
        <v>29651</v>
      </c>
      <c r="AF3368" s="104">
        <v>0.23069999999999999</v>
      </c>
      <c r="AG3368" s="78">
        <v>1652</v>
      </c>
      <c r="AH3368" s="104">
        <v>1.0468999999999999</v>
      </c>
      <c r="AI3368" s="78">
        <v>-13999</v>
      </c>
      <c r="AJ3368" s="104">
        <v>0.73492000000000002</v>
      </c>
      <c r="AK3368" s="78">
        <v>17000</v>
      </c>
      <c r="AL3368" s="78">
        <v>16200</v>
      </c>
      <c r="AM3368" s="8">
        <v>16850</v>
      </c>
      <c r="AN3368" s="78">
        <v>213</v>
      </c>
      <c r="AO3368" s="78">
        <v>17200</v>
      </c>
      <c r="AP3368" s="78">
        <v>16000</v>
      </c>
      <c r="AQ3368" s="78">
        <v>16800</v>
      </c>
      <c r="AR3368" s="78">
        <v>520</v>
      </c>
      <c r="AS3368" s="78">
        <v>17000</v>
      </c>
      <c r="AT3368" s="78">
        <v>16200</v>
      </c>
      <c r="AU3368" s="78">
        <v>16850</v>
      </c>
      <c r="AV3368" s="78">
        <v>213</v>
      </c>
      <c r="AW3368" s="77">
        <v>13.71</v>
      </c>
      <c r="AX3368" s="144">
        <f t="shared" si="365"/>
        <v>0.06</v>
      </c>
      <c r="AY3368" s="144">
        <f t="shared" si="366"/>
        <v>0.04</v>
      </c>
      <c r="AZ3368" s="144">
        <f t="shared" si="367"/>
        <v>0.08</v>
      </c>
      <c r="BA3368" s="54">
        <f t="shared" si="368"/>
        <v>16.96639630557393</v>
      </c>
      <c r="BB3368" s="54">
        <f t="shared" si="369"/>
        <v>12.410603694426067</v>
      </c>
    </row>
    <row r="3369" spans="1:54" x14ac:dyDescent="0.25">
      <c r="A3369" s="3">
        <v>45184</v>
      </c>
      <c r="B3369" s="77">
        <v>16920.919999999998</v>
      </c>
      <c r="C3369" s="77">
        <v>4052.5225700000001</v>
      </c>
      <c r="D3369" s="77">
        <v>84.396500000000003</v>
      </c>
      <c r="E3369" s="77">
        <f t="shared" si="364"/>
        <v>-231.26740000000001</v>
      </c>
      <c r="F3369" s="77">
        <v>62.817700000000002</v>
      </c>
      <c r="G3369" s="77">
        <v>-26.8658</v>
      </c>
      <c r="H3369">
        <v>0</v>
      </c>
      <c r="I3369" s="78">
        <v>16906</v>
      </c>
      <c r="J3369">
        <v>202309</v>
      </c>
      <c r="K3369" s="78">
        <v>16906</v>
      </c>
      <c r="L3369" s="77">
        <f t="shared" si="363"/>
        <v>-14.919999999998254</v>
      </c>
      <c r="M3369" s="78">
        <v>-1469</v>
      </c>
      <c r="N3369" s="78">
        <v>-49.649320000000003</v>
      </c>
      <c r="O3369" s="78">
        <v>4339</v>
      </c>
      <c r="P3369" s="78">
        <v>36.67333</v>
      </c>
      <c r="Q3369" s="144">
        <v>-384.25</v>
      </c>
      <c r="R3369" s="78">
        <v>1949</v>
      </c>
      <c r="S3369" s="78">
        <v>-2151</v>
      </c>
      <c r="T3369" s="78">
        <v>11705</v>
      </c>
      <c r="U3369" s="78">
        <v>67308</v>
      </c>
      <c r="V3369" s="219">
        <v>-0.17390206216200155</v>
      </c>
      <c r="W3369" s="78">
        <v>-9605</v>
      </c>
      <c r="X3369" s="78">
        <v>-12337</v>
      </c>
      <c r="Y3369" s="78">
        <v>-7048</v>
      </c>
      <c r="Z3369" s="78">
        <v>-14303</v>
      </c>
      <c r="AA3369" s="78">
        <v>120.07</v>
      </c>
      <c r="AB3369" s="78">
        <v>118.02</v>
      </c>
      <c r="AC3369" s="78">
        <v>37141</v>
      </c>
      <c r="AD3369" s="104">
        <v>2.0566900000000001</v>
      </c>
      <c r="AE3369" s="78">
        <v>31606</v>
      </c>
      <c r="AF3369" s="104">
        <v>0.22808999999999999</v>
      </c>
      <c r="AG3369" s="78">
        <v>-4416</v>
      </c>
      <c r="AH3369" s="104">
        <v>0.22450999999999999</v>
      </c>
      <c r="AI3369" s="78">
        <v>-4940</v>
      </c>
      <c r="AJ3369" s="104">
        <v>0.97828999999999999</v>
      </c>
      <c r="AK3369" s="78">
        <v>17000</v>
      </c>
      <c r="AL3369" s="78">
        <v>16600</v>
      </c>
      <c r="AM3369" s="8">
        <v>16900</v>
      </c>
      <c r="AN3369" s="78">
        <v>165</v>
      </c>
      <c r="AO3369" s="78">
        <v>17200</v>
      </c>
      <c r="AP3369" s="78">
        <v>16400</v>
      </c>
      <c r="AQ3369" s="78">
        <v>16900</v>
      </c>
      <c r="AR3369" s="78">
        <v>493</v>
      </c>
      <c r="AS3369" s="78">
        <v>17000</v>
      </c>
      <c r="AT3369" s="78">
        <v>16600</v>
      </c>
      <c r="AU3369" s="78">
        <v>16900</v>
      </c>
      <c r="AV3369" s="78">
        <v>165</v>
      </c>
      <c r="AW3369" s="77">
        <v>13.36</v>
      </c>
      <c r="AX3369" s="144">
        <f t="shared" si="365"/>
        <v>0</v>
      </c>
      <c r="AY3369" s="144">
        <f t="shared" si="366"/>
        <v>0</v>
      </c>
      <c r="AZ3369" s="144">
        <f t="shared" si="367"/>
        <v>0.03</v>
      </c>
      <c r="BA3369" s="54">
        <f t="shared" si="368"/>
        <v>16.650832915344768</v>
      </c>
      <c r="BB3369" s="54">
        <f t="shared" si="369"/>
        <v>12.387167084655234</v>
      </c>
    </row>
    <row r="3370" spans="1:54" x14ac:dyDescent="0.25">
      <c r="A3370" s="3">
        <v>45187</v>
      </c>
      <c r="B3370" s="77">
        <v>16698.240000000002</v>
      </c>
      <c r="C3370" s="77">
        <v>2856.4037400000002</v>
      </c>
      <c r="D3370" s="77">
        <v>-256.27999999999997</v>
      </c>
      <c r="E3370" s="77">
        <f t="shared" si="364"/>
        <v>-567.30619999999999</v>
      </c>
      <c r="F3370" s="77">
        <v>16.1432</v>
      </c>
      <c r="G3370" s="77">
        <v>-96.86399999999999</v>
      </c>
      <c r="H3370">
        <v>0</v>
      </c>
      <c r="I3370" s="78">
        <v>16709</v>
      </c>
      <c r="J3370">
        <v>202309</v>
      </c>
      <c r="K3370" s="78">
        <v>16709</v>
      </c>
      <c r="L3370" s="77">
        <f t="shared" si="363"/>
        <v>10.759999999998399</v>
      </c>
      <c r="M3370" s="78">
        <v>-6811</v>
      </c>
      <c r="N3370" s="78">
        <v>-227.69153</v>
      </c>
      <c r="O3370" s="78">
        <v>-7875</v>
      </c>
      <c r="P3370" s="78">
        <v>-65.818200000000004</v>
      </c>
      <c r="Q3370" s="144">
        <v>-8779.75</v>
      </c>
      <c r="R3370" s="78">
        <v>2344</v>
      </c>
      <c r="S3370" s="78">
        <v>-510</v>
      </c>
      <c r="T3370" s="78">
        <v>-6321</v>
      </c>
      <c r="U3370" s="78">
        <v>60957</v>
      </c>
      <c r="V3370" s="219">
        <v>0.10369604803385993</v>
      </c>
      <c r="W3370" s="78">
        <v>-10519</v>
      </c>
      <c r="X3370" s="78">
        <v>-16576</v>
      </c>
      <c r="Y3370" s="78">
        <v>-8416</v>
      </c>
      <c r="Z3370" s="78">
        <v>-14880</v>
      </c>
      <c r="AA3370" s="78">
        <v>82.89</v>
      </c>
      <c r="AB3370" s="78">
        <v>99.82</v>
      </c>
      <c r="AC3370" s="78">
        <v>40439</v>
      </c>
      <c r="AD3370" s="104">
        <v>1.1158300000000001</v>
      </c>
      <c r="AE3370" s="78">
        <v>36298</v>
      </c>
      <c r="AF3370" s="104">
        <v>0.46839999999999998</v>
      </c>
      <c r="AG3370" s="78">
        <v>-19559</v>
      </c>
      <c r="AH3370" s="104">
        <v>0.50553999999999999</v>
      </c>
      <c r="AI3370" s="78">
        <v>3539</v>
      </c>
      <c r="AJ3370" s="104">
        <v>1.3803700000000001</v>
      </c>
      <c r="AK3370" s="78">
        <v>17000</v>
      </c>
      <c r="AL3370" s="78">
        <v>16600</v>
      </c>
      <c r="AM3370" s="8">
        <v>16700</v>
      </c>
      <c r="AN3370" s="78">
        <v>134</v>
      </c>
      <c r="AO3370" s="78">
        <v>17000</v>
      </c>
      <c r="AP3370" s="78">
        <v>16400</v>
      </c>
      <c r="AQ3370" s="78">
        <v>16700</v>
      </c>
      <c r="AR3370" s="78">
        <v>500</v>
      </c>
      <c r="AS3370" s="78">
        <v>17000</v>
      </c>
      <c r="AT3370" s="78">
        <v>16600</v>
      </c>
      <c r="AU3370" s="78">
        <v>16700</v>
      </c>
      <c r="AV3370" s="78">
        <v>134</v>
      </c>
      <c r="AW3370" s="77">
        <v>14.06</v>
      </c>
      <c r="AX3370" s="144">
        <f t="shared" si="365"/>
        <v>0.34</v>
      </c>
      <c r="AY3370" s="144">
        <f t="shared" si="366"/>
        <v>0.2</v>
      </c>
      <c r="AZ3370" s="144">
        <f t="shared" si="367"/>
        <v>0.18</v>
      </c>
      <c r="BA3370" s="54">
        <f t="shared" si="368"/>
        <v>16.3636300260507</v>
      </c>
      <c r="BB3370" s="54">
        <f t="shared" si="369"/>
        <v>12.446369973949297</v>
      </c>
    </row>
    <row r="3371" spans="1:54" x14ac:dyDescent="0.25">
      <c r="A3371" s="3">
        <v>45188</v>
      </c>
      <c r="B3371" s="77">
        <v>16636.32</v>
      </c>
      <c r="C3371" s="77">
        <v>2835.2729800000002</v>
      </c>
      <c r="D3371" s="77">
        <v>-127.36049999999999</v>
      </c>
      <c r="E3371" s="77">
        <f t="shared" si="364"/>
        <v>-757.7509</v>
      </c>
      <c r="F3371" s="77">
        <v>37.389800000000001</v>
      </c>
      <c r="G3371" s="77">
        <v>-65.424999999999997</v>
      </c>
      <c r="H3371">
        <v>0</v>
      </c>
      <c r="I3371" s="78">
        <v>16609</v>
      </c>
      <c r="J3371">
        <v>202309</v>
      </c>
      <c r="K3371" s="78">
        <v>16609</v>
      </c>
      <c r="L3371" s="77">
        <f t="shared" si="363"/>
        <v>-27.319999999999709</v>
      </c>
      <c r="M3371" s="78">
        <v>-8399</v>
      </c>
      <c r="N3371" s="78">
        <v>-279.10791999999998</v>
      </c>
      <c r="O3371" s="78">
        <v>-11139</v>
      </c>
      <c r="P3371" s="78">
        <v>-92.525589999999994</v>
      </c>
      <c r="Q3371" s="144">
        <v>-11183.75</v>
      </c>
      <c r="R3371" s="78">
        <v>2009</v>
      </c>
      <c r="S3371" s="78">
        <v>-125</v>
      </c>
      <c r="T3371" s="78">
        <v>-12445</v>
      </c>
      <c r="U3371" s="78">
        <v>63172</v>
      </c>
      <c r="V3371" s="219">
        <v>0.19700183625656936</v>
      </c>
      <c r="W3371" s="78">
        <v>-9383</v>
      </c>
      <c r="X3371" s="78">
        <v>-13391</v>
      </c>
      <c r="Y3371" s="78">
        <v>-9101</v>
      </c>
      <c r="Z3371" s="78">
        <v>-14003</v>
      </c>
      <c r="AA3371" s="78">
        <v>89.33</v>
      </c>
      <c r="AB3371" s="78">
        <v>91.32</v>
      </c>
      <c r="AC3371" s="78">
        <v>42312</v>
      </c>
      <c r="AD3371" s="104">
        <v>0.70259000000000005</v>
      </c>
      <c r="AE3371" s="78">
        <v>38293</v>
      </c>
      <c r="AF3371" s="104">
        <v>0.65032000000000001</v>
      </c>
      <c r="AG3371" s="78">
        <v>-22979</v>
      </c>
      <c r="AH3371" s="104">
        <v>1.0056700000000001</v>
      </c>
      <c r="AI3371" s="78">
        <v>3844</v>
      </c>
      <c r="AJ3371" s="104">
        <v>1.7350000000000001</v>
      </c>
      <c r="AK3371" s="78">
        <v>16800</v>
      </c>
      <c r="AL3371" s="78">
        <v>16600</v>
      </c>
      <c r="AM3371" s="8">
        <v>16600</v>
      </c>
      <c r="AN3371" s="78">
        <v>101</v>
      </c>
      <c r="AO3371" s="78">
        <v>17000</v>
      </c>
      <c r="AP3371" s="78">
        <v>16400</v>
      </c>
      <c r="AQ3371" s="78">
        <v>16600</v>
      </c>
      <c r="AR3371" s="78">
        <v>485</v>
      </c>
      <c r="AS3371" s="78">
        <v>16800</v>
      </c>
      <c r="AT3371" s="78">
        <v>16600</v>
      </c>
      <c r="AU3371" s="78">
        <v>16600</v>
      </c>
      <c r="AV3371" s="78">
        <v>101</v>
      </c>
      <c r="AW3371" s="77">
        <v>13.99</v>
      </c>
      <c r="AX3371" s="144">
        <f t="shared" si="365"/>
        <v>0.34</v>
      </c>
      <c r="AY3371" s="144">
        <f t="shared" si="366"/>
        <v>0.2</v>
      </c>
      <c r="AZ3371" s="144">
        <f t="shared" si="367"/>
        <v>0.17</v>
      </c>
      <c r="BA3371" s="54">
        <f t="shared" si="368"/>
        <v>15.936867225334137</v>
      </c>
      <c r="BB3371" s="54">
        <f t="shared" si="369"/>
        <v>12.61013277466586</v>
      </c>
    </row>
    <row r="3372" spans="1:54" x14ac:dyDescent="0.25">
      <c r="A3372" s="3">
        <v>45189</v>
      </c>
      <c r="B3372" s="77">
        <v>16534.75</v>
      </c>
      <c r="C3372" s="77">
        <v>2843.5257499999998</v>
      </c>
      <c r="D3372" s="77">
        <v>-182.16220000000001</v>
      </c>
      <c r="E3372" s="77">
        <f t="shared" si="364"/>
        <v>-1001.4504999999999</v>
      </c>
      <c r="F3372" s="77">
        <v>23.645799999999998</v>
      </c>
      <c r="G3372" s="77">
        <v>-93.435000000000002</v>
      </c>
      <c r="H3372" t="s">
        <v>2155</v>
      </c>
      <c r="I3372" s="78">
        <v>16537</v>
      </c>
      <c r="J3372">
        <v>202310</v>
      </c>
      <c r="K3372" s="78">
        <v>16564</v>
      </c>
      <c r="L3372" s="77">
        <f t="shared" si="363"/>
        <v>29.25</v>
      </c>
      <c r="M3372" s="78">
        <v>-6165</v>
      </c>
      <c r="N3372" s="78">
        <v>-204.24641</v>
      </c>
      <c r="O3372" s="78">
        <v>-9612</v>
      </c>
      <c r="P3372" s="78">
        <v>-79.611230000000006</v>
      </c>
      <c r="Q3372" s="144">
        <v>-8568</v>
      </c>
      <c r="R3372" s="78">
        <v>2234</v>
      </c>
      <c r="S3372" s="78">
        <v>-1466</v>
      </c>
      <c r="T3372" s="78">
        <v>-15561</v>
      </c>
      <c r="U3372" s="78">
        <v>40995</v>
      </c>
      <c r="V3372" s="219">
        <v>0.37958287596048301</v>
      </c>
      <c r="W3372" s="78">
        <v>-8649</v>
      </c>
      <c r="X3372" s="78">
        <v>-10576</v>
      </c>
      <c r="Y3372" s="78">
        <v>-7922</v>
      </c>
      <c r="Z3372" s="78">
        <v>-12194</v>
      </c>
      <c r="AA3372" s="78">
        <v>103.4</v>
      </c>
      <c r="AB3372" s="78">
        <v>81.09</v>
      </c>
      <c r="AC3372" s="78">
        <v>16491</v>
      </c>
      <c r="AD3372" s="104">
        <v>0.64056999999999997</v>
      </c>
      <c r="AE3372" s="78">
        <v>16073</v>
      </c>
      <c r="AF3372" s="104">
        <v>0.87222</v>
      </c>
      <c r="AG3372" s="78">
        <v>-2459</v>
      </c>
      <c r="AH3372" s="104">
        <v>1.3542099999999999</v>
      </c>
      <c r="AI3372" s="78">
        <v>3615</v>
      </c>
      <c r="AJ3372" s="104">
        <v>0.96931</v>
      </c>
      <c r="AK3372" s="78">
        <v>17200</v>
      </c>
      <c r="AL3372" s="78">
        <v>16400</v>
      </c>
      <c r="AM3372" s="8">
        <v>16600</v>
      </c>
      <c r="AN3372" s="78">
        <v>472</v>
      </c>
      <c r="AO3372" s="78">
        <v>17300</v>
      </c>
      <c r="AP3372" s="78">
        <v>15900</v>
      </c>
      <c r="AQ3372" s="78">
        <v>16600</v>
      </c>
      <c r="AR3372" s="78">
        <v>681</v>
      </c>
      <c r="AS3372" s="78">
        <v>16800</v>
      </c>
      <c r="AT3372" s="78">
        <v>16300</v>
      </c>
      <c r="AU3372" s="78">
        <v>16550</v>
      </c>
      <c r="AV3372" s="78">
        <v>239</v>
      </c>
      <c r="AW3372" s="77">
        <v>13.99</v>
      </c>
      <c r="AX3372" s="144">
        <f t="shared" si="365"/>
        <v>0.34</v>
      </c>
      <c r="AY3372" s="144">
        <f t="shared" si="366"/>
        <v>0.2</v>
      </c>
      <c r="AZ3372" s="144">
        <f t="shared" si="367"/>
        <v>0.17</v>
      </c>
      <c r="BA3372" s="54">
        <f t="shared" si="368"/>
        <v>15.617311008978771</v>
      </c>
      <c r="BB3372" s="54">
        <f t="shared" si="369"/>
        <v>12.725688991021229</v>
      </c>
    </row>
    <row r="3373" spans="1:54" x14ac:dyDescent="0.25">
      <c r="A3373" s="3">
        <v>45190</v>
      </c>
      <c r="B3373" s="77">
        <v>16316.67</v>
      </c>
      <c r="C3373" s="77">
        <v>2839.9721500000001</v>
      </c>
      <c r="D3373" s="77">
        <v>-339.96199999999999</v>
      </c>
      <c r="E3373" s="77">
        <f t="shared" si="364"/>
        <v>-1464.8680999999999</v>
      </c>
      <c r="F3373" s="77">
        <v>1.8018000000000001</v>
      </c>
      <c r="G3373" s="77">
        <v>-59.986699999999999</v>
      </c>
      <c r="H3373">
        <v>0</v>
      </c>
      <c r="I3373" s="78">
        <v>16309</v>
      </c>
      <c r="J3373">
        <v>202310</v>
      </c>
      <c r="K3373" s="78">
        <v>16309</v>
      </c>
      <c r="L3373" s="77">
        <f t="shared" si="363"/>
        <v>-7.6700000000000728</v>
      </c>
      <c r="M3373" s="78">
        <v>-13203</v>
      </c>
      <c r="N3373" s="78">
        <v>-430.70807000000002</v>
      </c>
      <c r="O3373" s="78">
        <v>-20238</v>
      </c>
      <c r="P3373" s="78">
        <v>-165.05163999999999</v>
      </c>
      <c r="Q3373" s="144">
        <v>-18262.5</v>
      </c>
      <c r="R3373" s="78">
        <v>2643</v>
      </c>
      <c r="S3373" s="78">
        <v>-842</v>
      </c>
      <c r="T3373" s="78">
        <v>-26175</v>
      </c>
      <c r="U3373" s="78">
        <v>67945</v>
      </c>
      <c r="V3373" s="219">
        <v>0.38523806019574658</v>
      </c>
      <c r="W3373" s="78">
        <v>-11906</v>
      </c>
      <c r="X3373" s="78">
        <v>-13959</v>
      </c>
      <c r="Y3373" s="78">
        <v>-14551</v>
      </c>
      <c r="Z3373" s="78">
        <v>-18118</v>
      </c>
      <c r="AA3373" s="78">
        <v>83.28</v>
      </c>
      <c r="AB3373" s="78">
        <v>74.959999999999994</v>
      </c>
      <c r="AC3373" s="78">
        <v>13883</v>
      </c>
      <c r="AD3373" s="104">
        <v>0.36770999999999998</v>
      </c>
      <c r="AE3373" s="78">
        <v>20792</v>
      </c>
      <c r="AF3373" s="104">
        <v>1.5537099999999999</v>
      </c>
      <c r="AG3373" s="78">
        <v>-8328</v>
      </c>
      <c r="AH3373" s="104">
        <v>1.1571</v>
      </c>
      <c r="AI3373" s="78">
        <v>9903</v>
      </c>
      <c r="AJ3373" s="104">
        <v>1.4280299999999999</v>
      </c>
      <c r="AK3373" s="78">
        <v>17000</v>
      </c>
      <c r="AL3373" s="78">
        <v>16000</v>
      </c>
      <c r="AM3373" s="8">
        <v>16300</v>
      </c>
      <c r="AN3373" s="78">
        <v>480</v>
      </c>
      <c r="AO3373" s="78">
        <v>17200</v>
      </c>
      <c r="AP3373" s="78">
        <v>15900</v>
      </c>
      <c r="AQ3373" s="78">
        <v>16300</v>
      </c>
      <c r="AR3373" s="78">
        <v>703</v>
      </c>
      <c r="AS3373" s="78">
        <v>16700</v>
      </c>
      <c r="AT3373" s="78">
        <v>16100</v>
      </c>
      <c r="AU3373" s="78">
        <v>16300</v>
      </c>
      <c r="AV3373" s="78">
        <v>226</v>
      </c>
      <c r="AW3373" s="77">
        <v>14.73</v>
      </c>
      <c r="AX3373" s="144">
        <f t="shared" si="365"/>
        <v>0.55000000000000004</v>
      </c>
      <c r="AY3373" s="144">
        <f t="shared" si="366"/>
        <v>0.32</v>
      </c>
      <c r="AZ3373" s="144">
        <f t="shared" si="367"/>
        <v>0.31</v>
      </c>
      <c r="BA3373" s="54">
        <f t="shared" si="368"/>
        <v>15.591093345696539</v>
      </c>
      <c r="BB3373" s="54">
        <f t="shared" si="369"/>
        <v>12.733906654303468</v>
      </c>
    </row>
    <row r="3374" spans="1:54" x14ac:dyDescent="0.25">
      <c r="A3374" s="3">
        <v>45191</v>
      </c>
      <c r="B3374" s="77">
        <v>16344.48</v>
      </c>
      <c r="C3374" s="77">
        <v>2415.5983299999998</v>
      </c>
      <c r="D3374" s="77">
        <v>-148.38059999999999</v>
      </c>
      <c r="E3374" s="77">
        <f t="shared" si="364"/>
        <v>-1277.0724999999998</v>
      </c>
      <c r="F3374" s="77">
        <v>22.62</v>
      </c>
      <c r="G3374" s="77">
        <v>-16.878699999999998</v>
      </c>
      <c r="H3374">
        <v>0</v>
      </c>
      <c r="I3374" s="78">
        <v>16345</v>
      </c>
      <c r="J3374">
        <v>202310</v>
      </c>
      <c r="K3374" s="78">
        <v>16345</v>
      </c>
      <c r="L3374" s="77">
        <f t="shared" si="363"/>
        <v>0.52000000000043656</v>
      </c>
      <c r="M3374" s="78">
        <v>-10613</v>
      </c>
      <c r="N3374" s="78">
        <v>-346.91739999999999</v>
      </c>
      <c r="O3374" s="78">
        <v>-13891</v>
      </c>
      <c r="P3374" s="78">
        <v>-113.51721000000001</v>
      </c>
      <c r="Q3374" s="144">
        <v>-14085.75</v>
      </c>
      <c r="R3374" s="78">
        <v>2834</v>
      </c>
      <c r="S3374" s="78">
        <v>-808</v>
      </c>
      <c r="T3374" s="78">
        <v>-19294</v>
      </c>
      <c r="U3374" s="78">
        <v>62543</v>
      </c>
      <c r="V3374" s="219">
        <v>0.30849175767072257</v>
      </c>
      <c r="W3374" s="78">
        <v>-8749</v>
      </c>
      <c r="X3374" s="78">
        <v>-11085</v>
      </c>
      <c r="Y3374" s="78">
        <v>-10549</v>
      </c>
      <c r="Z3374" s="78">
        <v>-13009</v>
      </c>
      <c r="AA3374" s="78">
        <v>104.64</v>
      </c>
      <c r="AB3374" s="78">
        <v>82.75</v>
      </c>
      <c r="AC3374" s="78">
        <v>15256</v>
      </c>
      <c r="AD3374" s="104">
        <v>0.42917</v>
      </c>
      <c r="AE3374" s="78">
        <v>21516</v>
      </c>
      <c r="AF3374" s="104">
        <v>1.34165</v>
      </c>
      <c r="AG3374" s="78">
        <v>600</v>
      </c>
      <c r="AH3374" s="104">
        <v>1.2152400000000001</v>
      </c>
      <c r="AI3374" s="78">
        <v>10762</v>
      </c>
      <c r="AJ3374" s="104">
        <v>1.2828900000000001</v>
      </c>
      <c r="AK3374" s="78">
        <v>17000</v>
      </c>
      <c r="AL3374" s="78">
        <v>16000</v>
      </c>
      <c r="AM3374" s="8">
        <v>16300</v>
      </c>
      <c r="AN3374" s="78">
        <v>466</v>
      </c>
      <c r="AO3374" s="78">
        <v>17200</v>
      </c>
      <c r="AP3374" s="78">
        <v>15900</v>
      </c>
      <c r="AQ3374" s="78">
        <v>16300</v>
      </c>
      <c r="AR3374" s="78">
        <v>700</v>
      </c>
      <c r="AS3374" s="78">
        <v>16600</v>
      </c>
      <c r="AT3374" s="78">
        <v>16100</v>
      </c>
      <c r="AU3374" s="78">
        <v>16350</v>
      </c>
      <c r="AV3374" s="78">
        <v>198</v>
      </c>
      <c r="AW3374" s="77">
        <v>14.55</v>
      </c>
      <c r="AX3374" s="144">
        <f t="shared" si="365"/>
        <v>0.55000000000000004</v>
      </c>
      <c r="AY3374" s="144">
        <f t="shared" si="366"/>
        <v>0.32</v>
      </c>
      <c r="AZ3374" s="144">
        <f t="shared" si="367"/>
        <v>0.28000000000000003</v>
      </c>
      <c r="BA3374" s="54">
        <f t="shared" si="368"/>
        <v>15.061203415312075</v>
      </c>
      <c r="BB3374" s="54">
        <f t="shared" si="369"/>
        <v>13.078796584687932</v>
      </c>
    </row>
    <row r="3375" spans="1:54" x14ac:dyDescent="0.25">
      <c r="A3375" s="3">
        <v>45194</v>
      </c>
      <c r="B3375" s="77">
        <v>16452.23</v>
      </c>
      <c r="C3375" s="77">
        <v>2173.67839</v>
      </c>
      <c r="D3375" s="77">
        <v>-30.963000000000001</v>
      </c>
      <c r="E3375" s="77">
        <f t="shared" si="364"/>
        <v>-1279.0647999999999</v>
      </c>
      <c r="F3375" s="77">
        <v>32.091799999999999</v>
      </c>
      <c r="G3375" s="77">
        <v>-10.379000000000001</v>
      </c>
      <c r="H3375">
        <v>0</v>
      </c>
      <c r="I3375" s="78">
        <v>16464</v>
      </c>
      <c r="J3375">
        <v>202310</v>
      </c>
      <c r="K3375" s="78">
        <v>16464</v>
      </c>
      <c r="L3375" s="77">
        <f t="shared" si="363"/>
        <v>11.770000000000437</v>
      </c>
      <c r="M3375" s="78">
        <v>-5037</v>
      </c>
      <c r="N3375" s="78">
        <v>-165.86761000000001</v>
      </c>
      <c r="O3375" s="78">
        <v>-3851</v>
      </c>
      <c r="P3375" s="78">
        <v>-31.702739999999999</v>
      </c>
      <c r="Q3375" s="144">
        <v>-5999.75</v>
      </c>
      <c r="R3375" s="78">
        <v>3195</v>
      </c>
      <c r="S3375" s="78">
        <v>-2075</v>
      </c>
      <c r="T3375" s="78">
        <v>-6850</v>
      </c>
      <c r="U3375" s="78">
        <v>60489</v>
      </c>
      <c r="V3375" s="219">
        <v>0.11324373026500686</v>
      </c>
      <c r="W3375" s="78">
        <v>-3895</v>
      </c>
      <c r="X3375" s="78">
        <v>-6808</v>
      </c>
      <c r="Y3375" s="78">
        <v>-4651</v>
      </c>
      <c r="Z3375" s="78">
        <v>-8464</v>
      </c>
      <c r="AA3375" s="78">
        <v>122.84</v>
      </c>
      <c r="AB3375" s="78">
        <v>99.94</v>
      </c>
      <c r="AC3375" s="78">
        <v>18196</v>
      </c>
      <c r="AD3375" s="104">
        <v>0.56718000000000002</v>
      </c>
      <c r="AE3375" s="78">
        <v>22153</v>
      </c>
      <c r="AF3375" s="104">
        <v>0.88536000000000004</v>
      </c>
      <c r="AG3375" s="78">
        <v>17469</v>
      </c>
      <c r="AH3375" s="104">
        <v>1.6618200000000001</v>
      </c>
      <c r="AI3375" s="78">
        <v>5306</v>
      </c>
      <c r="AJ3375" s="104">
        <v>0.94008000000000003</v>
      </c>
      <c r="AK3375" s="78">
        <v>17000</v>
      </c>
      <c r="AL3375" s="78">
        <v>16000</v>
      </c>
      <c r="AM3375" s="8">
        <v>16500</v>
      </c>
      <c r="AN3375" s="78">
        <v>422</v>
      </c>
      <c r="AO3375" s="78">
        <v>17200</v>
      </c>
      <c r="AP3375" s="78">
        <v>15900</v>
      </c>
      <c r="AQ3375" s="78">
        <v>16500</v>
      </c>
      <c r="AR3375" s="78">
        <v>647</v>
      </c>
      <c r="AS3375" s="78">
        <v>16600</v>
      </c>
      <c r="AT3375" s="78">
        <v>16300</v>
      </c>
      <c r="AU3375" s="78">
        <v>16450</v>
      </c>
      <c r="AV3375" s="78">
        <v>131</v>
      </c>
      <c r="AW3375" s="77">
        <v>14.06</v>
      </c>
      <c r="AX3375" s="144">
        <f t="shared" si="365"/>
        <v>0.41</v>
      </c>
      <c r="AY3375" s="144">
        <f t="shared" si="366"/>
        <v>0.24</v>
      </c>
      <c r="AZ3375" s="144">
        <f t="shared" si="367"/>
        <v>0.2</v>
      </c>
      <c r="BA3375" s="54">
        <f t="shared" si="368"/>
        <v>14.801041244664921</v>
      </c>
      <c r="BB3375" s="54">
        <f t="shared" si="369"/>
        <v>13.211958755335077</v>
      </c>
    </row>
    <row r="3376" spans="1:54" x14ac:dyDescent="0.25">
      <c r="A3376" s="3">
        <v>45195</v>
      </c>
      <c r="B3376" s="77">
        <v>16276.07</v>
      </c>
      <c r="C3376" s="77">
        <v>2397.8107599999998</v>
      </c>
      <c r="D3376" s="77">
        <v>-231.5401</v>
      </c>
      <c r="E3376" s="77">
        <f t="shared" si="364"/>
        <v>-1551.9507999999996</v>
      </c>
      <c r="F3376" s="77">
        <v>31.820500000000003</v>
      </c>
      <c r="G3376" s="77">
        <v>-69.470200000000006</v>
      </c>
      <c r="H3376">
        <v>0</v>
      </c>
      <c r="I3376" s="78">
        <v>16308</v>
      </c>
      <c r="J3376">
        <v>202310</v>
      </c>
      <c r="K3376" s="78">
        <v>16308</v>
      </c>
      <c r="L3376" s="77">
        <f t="shared" si="363"/>
        <v>31.930000000000291</v>
      </c>
      <c r="M3376" s="78">
        <v>-6116</v>
      </c>
      <c r="N3376" s="78">
        <v>-199.44290000000001</v>
      </c>
      <c r="O3376" s="78">
        <v>-10487</v>
      </c>
      <c r="P3376" s="78">
        <v>-85.495329999999996</v>
      </c>
      <c r="Q3376" s="144">
        <v>-8737.75</v>
      </c>
      <c r="R3376" s="78">
        <v>2774</v>
      </c>
      <c r="S3376" s="78">
        <v>-414</v>
      </c>
      <c r="T3376" s="78">
        <v>-13829</v>
      </c>
      <c r="U3376" s="78">
        <v>64415</v>
      </c>
      <c r="V3376" s="219">
        <v>0.21468602033687806</v>
      </c>
      <c r="W3376" s="78">
        <v>-3134</v>
      </c>
      <c r="X3376" s="78">
        <v>-6211</v>
      </c>
      <c r="Y3376" s="78">
        <v>-2131</v>
      </c>
      <c r="Z3376" s="78">
        <v>-8275</v>
      </c>
      <c r="AA3376" s="78">
        <v>102.94</v>
      </c>
      <c r="AB3376" s="78">
        <v>86.86</v>
      </c>
      <c r="AC3376" s="78">
        <v>20966</v>
      </c>
      <c r="AD3376" s="104">
        <v>0.40365000000000001</v>
      </c>
      <c r="AE3376" s="78">
        <v>23401</v>
      </c>
      <c r="AF3376" s="104">
        <v>1.38062</v>
      </c>
      <c r="AG3376" s="78">
        <v>9964</v>
      </c>
      <c r="AH3376" s="104">
        <v>1.4924599999999999</v>
      </c>
      <c r="AI3376" s="78">
        <v>4455</v>
      </c>
      <c r="AJ3376" s="104">
        <v>0.78461000000000003</v>
      </c>
      <c r="AK3376" s="78">
        <v>17000</v>
      </c>
      <c r="AL3376" s="78">
        <v>16000</v>
      </c>
      <c r="AM3376" s="8">
        <v>16300</v>
      </c>
      <c r="AN3376" s="78">
        <v>430</v>
      </c>
      <c r="AO3376" s="78">
        <v>17100</v>
      </c>
      <c r="AP3376" s="78">
        <v>15900</v>
      </c>
      <c r="AQ3376" s="78">
        <v>16300</v>
      </c>
      <c r="AR3376" s="78">
        <v>682</v>
      </c>
      <c r="AS3376" s="78">
        <v>16350</v>
      </c>
      <c r="AT3376" s="78">
        <v>16250</v>
      </c>
      <c r="AU3376" s="78">
        <v>16300</v>
      </c>
      <c r="AV3376" s="78">
        <v>105</v>
      </c>
      <c r="AW3376" s="77">
        <v>13.92</v>
      </c>
      <c r="AX3376" s="144">
        <f t="shared" si="365"/>
        <v>0.27</v>
      </c>
      <c r="AY3376" s="144">
        <f t="shared" si="366"/>
        <v>0.16</v>
      </c>
      <c r="AZ3376" s="144">
        <f t="shared" si="367"/>
        <v>0.15</v>
      </c>
      <c r="BA3376" s="54">
        <f t="shared" si="368"/>
        <v>14.645218217407278</v>
      </c>
      <c r="BB3376" s="54">
        <f t="shared" si="369"/>
        <v>13.273781782592726</v>
      </c>
    </row>
    <row r="3377" spans="1:90" x14ac:dyDescent="0.25">
      <c r="A3377" s="3">
        <v>45196</v>
      </c>
      <c r="B3377" s="77">
        <v>16310.36</v>
      </c>
      <c r="C3377" s="77">
        <v>2192.9325899999999</v>
      </c>
      <c r="D3377" s="77">
        <v>-15.0829</v>
      </c>
      <c r="E3377" s="77">
        <f t="shared" si="364"/>
        <v>-1638.5998</v>
      </c>
      <c r="F3377" s="77">
        <v>20.917600000000004</v>
      </c>
      <c r="G3377" s="77">
        <v>-53.210200000000007</v>
      </c>
      <c r="H3377" t="s">
        <v>2156</v>
      </c>
      <c r="I3377" s="78">
        <v>16311</v>
      </c>
      <c r="J3377">
        <v>202310</v>
      </c>
      <c r="K3377" s="78">
        <v>16311</v>
      </c>
      <c r="L3377" s="77">
        <f t="shared" si="363"/>
        <v>0.63999999999941792</v>
      </c>
      <c r="M3377" s="78">
        <v>-8249</v>
      </c>
      <c r="N3377" s="78">
        <v>-269.09845000000001</v>
      </c>
      <c r="O3377" s="78">
        <v>-10702</v>
      </c>
      <c r="P3377" s="78">
        <v>-87.279799999999994</v>
      </c>
      <c r="Q3377" s="144">
        <v>-10924.5</v>
      </c>
      <c r="R3377" s="78">
        <v>2783</v>
      </c>
      <c r="S3377" s="78">
        <v>-304</v>
      </c>
      <c r="T3377" s="78">
        <v>-14516</v>
      </c>
      <c r="U3377" s="78">
        <v>59738</v>
      </c>
      <c r="V3377" s="219">
        <v>0.24299440891894605</v>
      </c>
      <c r="W3377" s="78">
        <v>-4534</v>
      </c>
      <c r="X3377" s="78">
        <v>-7583</v>
      </c>
      <c r="Y3377" s="78">
        <v>-4328</v>
      </c>
      <c r="Z3377" s="78">
        <v>-8134</v>
      </c>
      <c r="AA3377" s="78">
        <v>105.5</v>
      </c>
      <c r="AB3377" s="78">
        <v>81.680000000000007</v>
      </c>
      <c r="AC3377" s="78">
        <v>14721</v>
      </c>
      <c r="AD3377" s="104">
        <v>0.54220000000000002</v>
      </c>
      <c r="AE3377" s="78">
        <v>15344</v>
      </c>
      <c r="AF3377" s="104">
        <v>0.92942000000000002</v>
      </c>
      <c r="AG3377" s="78">
        <v>7143</v>
      </c>
      <c r="AH3377" s="104">
        <v>1.48597</v>
      </c>
      <c r="AI3377" s="78">
        <v>7787</v>
      </c>
      <c r="AJ3377" s="104">
        <v>1.3359099999999999</v>
      </c>
      <c r="AK3377" s="78">
        <v>17000</v>
      </c>
      <c r="AL3377" s="78">
        <v>16000</v>
      </c>
      <c r="AM3377" s="8">
        <v>16300</v>
      </c>
      <c r="AN3377" s="78">
        <v>421</v>
      </c>
      <c r="AO3377" s="78">
        <v>17100</v>
      </c>
      <c r="AP3377" s="78">
        <v>15900</v>
      </c>
      <c r="AQ3377" s="78">
        <v>16300</v>
      </c>
      <c r="AR3377" s="78">
        <v>645</v>
      </c>
      <c r="AS3377" s="78">
        <v>16700</v>
      </c>
      <c r="AT3377" s="78">
        <v>16000</v>
      </c>
      <c r="AU3377" s="78">
        <v>16300</v>
      </c>
      <c r="AV3377" s="78">
        <v>234</v>
      </c>
      <c r="AW3377" s="77">
        <v>14.63</v>
      </c>
      <c r="AX3377" s="144">
        <f t="shared" si="365"/>
        <v>0.65</v>
      </c>
      <c r="AY3377" s="144">
        <f t="shared" si="366"/>
        <v>0.38</v>
      </c>
      <c r="AZ3377" s="144">
        <f t="shared" si="367"/>
        <v>0.31</v>
      </c>
      <c r="BA3377" s="54">
        <f t="shared" si="368"/>
        <v>14.735869957736114</v>
      </c>
      <c r="BB3377" s="54">
        <f t="shared" si="369"/>
        <v>13.240130042263893</v>
      </c>
    </row>
    <row r="3378" spans="1:90" x14ac:dyDescent="0.25">
      <c r="A3378" s="3">
        <v>45197</v>
      </c>
      <c r="B3378" s="77">
        <v>16353.74</v>
      </c>
      <c r="C3378" s="77">
        <v>2671.91678</v>
      </c>
      <c r="D3378" s="77">
        <v>-77.343500000000006</v>
      </c>
      <c r="E3378" s="77">
        <f t="shared" si="364"/>
        <v>-1659.6419999999996</v>
      </c>
      <c r="F3378" s="77">
        <v>33.723300000000002</v>
      </c>
      <c r="G3378" s="77">
        <v>-18.1144</v>
      </c>
      <c r="H3378">
        <v>0</v>
      </c>
      <c r="I3378" s="78">
        <v>16368</v>
      </c>
      <c r="J3378">
        <v>202310</v>
      </c>
      <c r="K3378" s="78">
        <v>16368</v>
      </c>
      <c r="L3378" s="77">
        <f t="shared" si="363"/>
        <v>14.260000000000218</v>
      </c>
      <c r="M3378" s="78">
        <v>-10084</v>
      </c>
      <c r="N3378" s="78">
        <v>-330.08904000000001</v>
      </c>
      <c r="O3378" s="78">
        <v>-9150</v>
      </c>
      <c r="P3378" s="78">
        <v>-74.877870000000001</v>
      </c>
      <c r="Q3378" s="144">
        <v>-12371.5</v>
      </c>
      <c r="R3378" s="78">
        <v>3012</v>
      </c>
      <c r="S3378" s="78">
        <v>172</v>
      </c>
      <c r="T3378" s="78">
        <v>-12122</v>
      </c>
      <c r="U3378" s="78">
        <v>58277</v>
      </c>
      <c r="V3378" s="219">
        <v>0.20800658922044718</v>
      </c>
      <c r="W3378" s="78">
        <v>-5664</v>
      </c>
      <c r="X3378" s="78">
        <v>-8884</v>
      </c>
      <c r="Y3378" s="78">
        <v>-6466</v>
      </c>
      <c r="Z3378" s="78">
        <v>-9992</v>
      </c>
      <c r="AA3378" s="78">
        <v>104.34</v>
      </c>
      <c r="AB3378" s="78">
        <v>86.8</v>
      </c>
      <c r="AC3378" s="78">
        <v>18807</v>
      </c>
      <c r="AD3378" s="104">
        <v>0.59623999999999999</v>
      </c>
      <c r="AE3378" s="78">
        <v>16811</v>
      </c>
      <c r="AF3378" s="104">
        <v>0.72146999999999994</v>
      </c>
      <c r="AG3378" s="78">
        <v>15220</v>
      </c>
      <c r="AH3378" s="104">
        <v>1.49492</v>
      </c>
      <c r="AI3378" s="78">
        <v>6129</v>
      </c>
      <c r="AJ3378" s="104">
        <v>1.47068</v>
      </c>
      <c r="AK3378" s="78">
        <v>17000</v>
      </c>
      <c r="AL3378" s="78">
        <v>16000</v>
      </c>
      <c r="AM3378" s="8">
        <v>16400</v>
      </c>
      <c r="AN3378" s="78">
        <v>392</v>
      </c>
      <c r="AO3378" s="78">
        <v>17100</v>
      </c>
      <c r="AP3378" s="78">
        <v>15900</v>
      </c>
      <c r="AQ3378" s="78">
        <v>16400</v>
      </c>
      <c r="AR3378" s="78">
        <v>636</v>
      </c>
      <c r="AS3378" s="78">
        <v>16600</v>
      </c>
      <c r="AT3378" s="78">
        <v>16200</v>
      </c>
      <c r="AU3378" s="78">
        <v>16350</v>
      </c>
      <c r="AV3378" s="78">
        <v>198</v>
      </c>
      <c r="AW3378" s="77">
        <v>14.51</v>
      </c>
      <c r="AX3378" s="144">
        <f t="shared" si="365"/>
        <v>0.57999999999999996</v>
      </c>
      <c r="AY3378" s="144">
        <f t="shared" si="366"/>
        <v>0.34</v>
      </c>
      <c r="AZ3378" s="144">
        <f t="shared" si="367"/>
        <v>0.28000000000000003</v>
      </c>
      <c r="BA3378" s="54">
        <f t="shared" si="368"/>
        <v>14.792408880898329</v>
      </c>
      <c r="BB3378" s="54">
        <f t="shared" si="369"/>
        <v>13.22659111910167</v>
      </c>
    </row>
    <row r="3379" spans="1:90" x14ac:dyDescent="0.25">
      <c r="A3379" s="3">
        <v>45201</v>
      </c>
      <c r="B3379" s="77">
        <v>16557.310000000001</v>
      </c>
      <c r="C3379" s="77">
        <v>2868.0796399999999</v>
      </c>
      <c r="D3379" s="77">
        <v>63.380400000000002</v>
      </c>
      <c r="E3379" s="77">
        <f t="shared" si="364"/>
        <v>-1510.8996999999997</v>
      </c>
      <c r="F3379" s="77">
        <v>53.454300000000003</v>
      </c>
      <c r="G3379" s="77">
        <v>35.346199999999996</v>
      </c>
      <c r="H3379">
        <v>0</v>
      </c>
      <c r="I3379" s="78">
        <v>16557</v>
      </c>
      <c r="J3379">
        <v>202310</v>
      </c>
      <c r="K3379" s="78">
        <v>16557</v>
      </c>
      <c r="L3379" s="77">
        <f t="shared" si="363"/>
        <v>-0.31000000000130967</v>
      </c>
      <c r="M3379" s="78">
        <v>-7012</v>
      </c>
      <c r="N3379" s="78">
        <v>-232.1799</v>
      </c>
      <c r="O3379" s="78">
        <v>-904</v>
      </c>
      <c r="P3379" s="78">
        <v>-7.48203</v>
      </c>
      <c r="Q3379" s="144">
        <v>-7238</v>
      </c>
      <c r="R3379" s="78">
        <v>3555</v>
      </c>
      <c r="S3379" s="78">
        <v>-958</v>
      </c>
      <c r="T3379" s="78">
        <v>-2304</v>
      </c>
      <c r="U3379" s="78">
        <v>61593</v>
      </c>
      <c r="V3379" s="219">
        <v>3.7406848180799764E-2</v>
      </c>
      <c r="W3379" s="78">
        <v>-5053</v>
      </c>
      <c r="X3379" s="78">
        <v>-8326</v>
      </c>
      <c r="Y3379" s="78">
        <v>-4612</v>
      </c>
      <c r="Z3379" s="78">
        <v>-7644</v>
      </c>
      <c r="AA3379" s="78">
        <v>133.38999999999999</v>
      </c>
      <c r="AB3379" s="78">
        <v>112.92</v>
      </c>
      <c r="AC3379" s="78">
        <v>18264</v>
      </c>
      <c r="AD3379" s="104">
        <v>1.05568</v>
      </c>
      <c r="AE3379" s="78">
        <v>19054</v>
      </c>
      <c r="AF3379" s="104">
        <v>0.47899999999999998</v>
      </c>
      <c r="AG3379" s="78">
        <v>17390</v>
      </c>
      <c r="AH3379" s="104">
        <v>1.6972700000000001</v>
      </c>
      <c r="AI3379" s="78">
        <v>5679</v>
      </c>
      <c r="AJ3379" s="104">
        <v>1.3944099999999999</v>
      </c>
      <c r="AK3379" s="78">
        <v>17000</v>
      </c>
      <c r="AL3379" s="78">
        <v>16000</v>
      </c>
      <c r="AM3379" s="8">
        <v>16600</v>
      </c>
      <c r="AN3379" s="78">
        <v>347</v>
      </c>
      <c r="AO3379" s="78">
        <v>17100</v>
      </c>
      <c r="AP3379" s="78">
        <v>15900</v>
      </c>
      <c r="AQ3379" s="78">
        <v>16600</v>
      </c>
      <c r="AR3379" s="78">
        <v>610</v>
      </c>
      <c r="AS3379" s="78">
        <v>16700</v>
      </c>
      <c r="AT3379" s="78">
        <v>16400</v>
      </c>
      <c r="AU3379" s="78">
        <v>16550</v>
      </c>
      <c r="AV3379" s="78">
        <v>115</v>
      </c>
      <c r="AW3379" s="77">
        <v>13.99</v>
      </c>
      <c r="AX3379" s="144">
        <f t="shared" si="365"/>
        <v>0.37</v>
      </c>
      <c r="AY3379" s="144">
        <f t="shared" si="366"/>
        <v>0.22</v>
      </c>
      <c r="AZ3379" s="144">
        <f t="shared" si="367"/>
        <v>0.17</v>
      </c>
      <c r="BA3379" s="54">
        <f t="shared" si="368"/>
        <v>14.794585605759908</v>
      </c>
      <c r="BB3379" s="54">
        <f t="shared" si="369"/>
        <v>13.230414394240091</v>
      </c>
    </row>
    <row r="3380" spans="1:90" x14ac:dyDescent="0.25">
      <c r="A3380" s="3">
        <v>45202</v>
      </c>
      <c r="B3380" s="77">
        <v>16454.34</v>
      </c>
      <c r="C3380" s="77">
        <v>2614.5289200000002</v>
      </c>
      <c r="D3380" s="77">
        <v>-157.9539</v>
      </c>
      <c r="E3380" s="77">
        <f t="shared" si="364"/>
        <v>-1684.1572999999996</v>
      </c>
      <c r="F3380" s="77">
        <v>15.476099999999999</v>
      </c>
      <c r="G3380" s="77">
        <v>-41.5212</v>
      </c>
      <c r="H3380">
        <v>0</v>
      </c>
      <c r="I3380" s="78">
        <v>16412</v>
      </c>
      <c r="J3380">
        <v>202310</v>
      </c>
      <c r="K3380" s="78">
        <v>16412</v>
      </c>
      <c r="L3380" s="77">
        <f t="shared" si="363"/>
        <v>-42.340000000000146</v>
      </c>
      <c r="M3380" s="78">
        <v>-9837</v>
      </c>
      <c r="N3380" s="78">
        <v>-322.86882000000003</v>
      </c>
      <c r="O3380" s="78">
        <v>-12425</v>
      </c>
      <c r="P3380" s="78">
        <v>-101.95344</v>
      </c>
      <c r="Q3380" s="144">
        <v>-12943.25</v>
      </c>
      <c r="R3380" s="78">
        <v>3335</v>
      </c>
      <c r="S3380" s="78">
        <v>767</v>
      </c>
      <c r="T3380" s="78">
        <v>-12833</v>
      </c>
      <c r="U3380" s="78">
        <v>61512</v>
      </c>
      <c r="V3380" s="219">
        <v>0.20862595916243984</v>
      </c>
      <c r="W3380" s="78">
        <v>-9732</v>
      </c>
      <c r="X3380" s="78">
        <v>-12515</v>
      </c>
      <c r="Y3380" s="78">
        <v>-9900</v>
      </c>
      <c r="Z3380" s="78">
        <v>-14085</v>
      </c>
      <c r="AA3380" s="78">
        <v>105.46</v>
      </c>
      <c r="AB3380" s="78">
        <v>98.18</v>
      </c>
      <c r="AC3380" s="78">
        <v>23210</v>
      </c>
      <c r="AD3380" s="104">
        <v>0.71638000000000002</v>
      </c>
      <c r="AE3380" s="78">
        <v>25581</v>
      </c>
      <c r="AF3380" s="104">
        <v>0.93640999999999996</v>
      </c>
      <c r="AG3380" s="78">
        <v>6348</v>
      </c>
      <c r="AH3380" s="104">
        <v>1.4463699999999999</v>
      </c>
      <c r="AI3380" s="78">
        <v>4135</v>
      </c>
      <c r="AJ3380" s="104">
        <v>1.5978399999999999</v>
      </c>
      <c r="AK3380" s="78">
        <v>17000</v>
      </c>
      <c r="AL3380" s="78">
        <v>16000</v>
      </c>
      <c r="AM3380" s="8">
        <v>16400</v>
      </c>
      <c r="AN3380" s="78">
        <v>361</v>
      </c>
      <c r="AO3380" s="78">
        <v>17100</v>
      </c>
      <c r="AP3380" s="78">
        <v>15900</v>
      </c>
      <c r="AQ3380" s="78">
        <v>16400</v>
      </c>
      <c r="AR3380" s="78">
        <v>646</v>
      </c>
      <c r="AS3380" s="78">
        <v>16500</v>
      </c>
      <c r="AT3380" s="78">
        <v>16400</v>
      </c>
      <c r="AU3380" s="78">
        <v>16400</v>
      </c>
      <c r="AV3380" s="78">
        <v>88.5</v>
      </c>
      <c r="AW3380" s="77">
        <v>14.97</v>
      </c>
      <c r="AX3380" s="144">
        <f t="shared" si="365"/>
        <v>0.86</v>
      </c>
      <c r="AY3380" s="144">
        <f t="shared" si="366"/>
        <v>0.51</v>
      </c>
      <c r="AZ3380" s="144">
        <f t="shared" si="367"/>
        <v>0.38</v>
      </c>
      <c r="BA3380" s="54">
        <f t="shared" si="368"/>
        <v>14.952251780272231</v>
      </c>
      <c r="BB3380" s="54">
        <f t="shared" si="369"/>
        <v>13.198748219727769</v>
      </c>
    </row>
    <row r="3381" spans="1:90" x14ac:dyDescent="0.25">
      <c r="A3381" s="3">
        <v>45203</v>
      </c>
      <c r="B3381" s="77">
        <v>16273.38</v>
      </c>
      <c r="C3381" s="77">
        <v>2427.21065</v>
      </c>
      <c r="D3381" s="77">
        <v>-259.15679999999998</v>
      </c>
      <c r="E3381" s="77">
        <f t="shared" si="364"/>
        <v>-1955.3216999999997</v>
      </c>
      <c r="F3381" s="77">
        <v>22.465700000000002</v>
      </c>
      <c r="G3381" s="77">
        <v>-77.747399999999999</v>
      </c>
      <c r="H3381" t="s">
        <v>2157</v>
      </c>
      <c r="I3381" s="78">
        <v>16245</v>
      </c>
      <c r="J3381">
        <v>202310</v>
      </c>
      <c r="K3381" s="78">
        <v>16245</v>
      </c>
      <c r="L3381" s="77">
        <f t="shared" si="363"/>
        <v>-28.3799999999992</v>
      </c>
      <c r="M3381" s="78">
        <v>-8471</v>
      </c>
      <c r="N3381" s="78">
        <v>-275.21899999999999</v>
      </c>
      <c r="O3381" s="78">
        <v>-15030</v>
      </c>
      <c r="P3381" s="78">
        <v>-122.08154</v>
      </c>
      <c r="Q3381" s="144">
        <v>-12228.5</v>
      </c>
      <c r="R3381" s="78">
        <v>2889</v>
      </c>
      <c r="S3381" s="78">
        <v>-314</v>
      </c>
      <c r="T3381" s="78">
        <v>-17731</v>
      </c>
      <c r="U3381" s="78">
        <v>68339</v>
      </c>
      <c r="V3381" s="219">
        <v>0.25945653287288373</v>
      </c>
      <c r="W3381" s="78">
        <v>-7559</v>
      </c>
      <c r="X3381" s="78">
        <v>-10348</v>
      </c>
      <c r="Y3381" s="78">
        <v>-9688</v>
      </c>
      <c r="Z3381" s="78">
        <v>-8842</v>
      </c>
      <c r="AA3381" s="78">
        <v>101.53</v>
      </c>
      <c r="AB3381" s="78">
        <v>75.72</v>
      </c>
      <c r="AC3381" s="78">
        <v>18133</v>
      </c>
      <c r="AD3381" s="104">
        <v>0.54581999999999997</v>
      </c>
      <c r="AE3381" s="78">
        <v>24265</v>
      </c>
      <c r="AF3381" s="104">
        <v>1.52946</v>
      </c>
      <c r="AG3381" s="78">
        <v>-3797</v>
      </c>
      <c r="AH3381" s="104">
        <v>1.2547200000000001</v>
      </c>
      <c r="AI3381" s="78">
        <v>3820</v>
      </c>
      <c r="AJ3381" s="104">
        <v>1.2461899999999999</v>
      </c>
      <c r="AK3381" s="78">
        <v>16800</v>
      </c>
      <c r="AL3381" s="78">
        <v>16000</v>
      </c>
      <c r="AM3381" s="8">
        <v>16250</v>
      </c>
      <c r="AN3381" s="78">
        <v>373</v>
      </c>
      <c r="AO3381" s="78">
        <v>17100</v>
      </c>
      <c r="AP3381" s="78">
        <v>15900</v>
      </c>
      <c r="AQ3381" s="78">
        <v>16300</v>
      </c>
      <c r="AR3381" s="78">
        <v>636</v>
      </c>
      <c r="AS3381" s="78">
        <v>16800</v>
      </c>
      <c r="AT3381" s="78">
        <v>16200</v>
      </c>
      <c r="AU3381" s="78">
        <v>16250</v>
      </c>
      <c r="AV3381" s="78">
        <v>249</v>
      </c>
      <c r="AW3381" s="77">
        <v>16.010000000000002</v>
      </c>
      <c r="AX3381" s="144">
        <f t="shared" si="365"/>
        <v>0.93</v>
      </c>
      <c r="AY3381" s="144">
        <f t="shared" si="366"/>
        <v>0.71</v>
      </c>
      <c r="AZ3381" s="144">
        <f t="shared" si="367"/>
        <v>0.76</v>
      </c>
      <c r="BA3381" s="54">
        <f t="shared" si="368"/>
        <v>15.401265723159483</v>
      </c>
      <c r="BB3381" s="54">
        <f t="shared" si="369"/>
        <v>12.986734276840515</v>
      </c>
    </row>
    <row r="3382" spans="1:90" x14ac:dyDescent="0.25">
      <c r="A3382" s="3">
        <v>45204</v>
      </c>
      <c r="B3382" s="77">
        <v>16453.52</v>
      </c>
      <c r="C3382" s="77">
        <v>2437.4360900000001</v>
      </c>
      <c r="D3382" s="77">
        <v>-12.7163</v>
      </c>
      <c r="E3382" s="77">
        <f t="shared" si="364"/>
        <v>-1887.4537999999998</v>
      </c>
      <c r="F3382" s="77">
        <v>9.1229999999999993</v>
      </c>
      <c r="G3382" s="77">
        <v>3.6310000000000002</v>
      </c>
      <c r="H3382">
        <v>0</v>
      </c>
      <c r="I3382" s="78">
        <v>16456</v>
      </c>
      <c r="J3382">
        <v>202310</v>
      </c>
      <c r="K3382" s="78">
        <v>16456</v>
      </c>
      <c r="L3382" s="77">
        <f t="shared" si="363"/>
        <v>2.4799999999995634</v>
      </c>
      <c r="M3382" s="78">
        <v>-2594</v>
      </c>
      <c r="N3382" s="78">
        <v>-85.367720000000006</v>
      </c>
      <c r="O3382" s="78">
        <v>-4103</v>
      </c>
      <c r="P3382" s="78">
        <v>-33.76023</v>
      </c>
      <c r="Q3382" s="144">
        <v>-3619.75</v>
      </c>
      <c r="R3382" s="78">
        <v>3169</v>
      </c>
      <c r="S3382" s="78">
        <v>-1033</v>
      </c>
      <c r="T3382" s="78">
        <v>-1767</v>
      </c>
      <c r="U3382" s="78">
        <v>67005</v>
      </c>
      <c r="V3382" s="219">
        <v>2.6371166330870832E-2</v>
      </c>
      <c r="W3382" s="78">
        <v>-4523</v>
      </c>
      <c r="X3382" s="78">
        <v>-8572</v>
      </c>
      <c r="Y3382" s="78">
        <v>-4700</v>
      </c>
      <c r="Z3382" s="78">
        <v>-7078</v>
      </c>
      <c r="AA3382" s="78">
        <v>120.89</v>
      </c>
      <c r="AB3382" s="78">
        <v>93.08</v>
      </c>
      <c r="AC3382" s="78">
        <v>23837</v>
      </c>
      <c r="AD3382" s="104">
        <v>0.92274</v>
      </c>
      <c r="AE3382" s="78">
        <v>26383</v>
      </c>
      <c r="AF3382" s="104">
        <v>0.87312000000000001</v>
      </c>
      <c r="AG3382" s="78">
        <v>16580</v>
      </c>
      <c r="AH3382" s="104">
        <v>1.7904899999999999</v>
      </c>
      <c r="AI3382" s="78">
        <v>-4744</v>
      </c>
      <c r="AJ3382" s="104">
        <v>0.81916999999999995</v>
      </c>
      <c r="AK3382" s="78">
        <v>16800</v>
      </c>
      <c r="AL3382" s="78">
        <v>16000</v>
      </c>
      <c r="AM3382" s="8">
        <v>16450</v>
      </c>
      <c r="AN3382" s="78">
        <v>322</v>
      </c>
      <c r="AO3382" s="78">
        <v>17100</v>
      </c>
      <c r="AP3382" s="78">
        <v>15900</v>
      </c>
      <c r="AQ3382" s="78">
        <v>16500</v>
      </c>
      <c r="AR3382" s="78">
        <v>595</v>
      </c>
      <c r="AS3382" s="78">
        <v>16700</v>
      </c>
      <c r="AT3382" s="78">
        <v>16300</v>
      </c>
      <c r="AU3382" s="78">
        <v>16450</v>
      </c>
      <c r="AV3382" s="78">
        <v>187</v>
      </c>
      <c r="AW3382" s="77">
        <v>14.86</v>
      </c>
      <c r="AX3382" s="144">
        <f t="shared" si="365"/>
        <v>0.79</v>
      </c>
      <c r="AY3382" s="144">
        <f t="shared" si="366"/>
        <v>0.46</v>
      </c>
      <c r="AZ3382" s="144">
        <f t="shared" si="367"/>
        <v>0.33</v>
      </c>
      <c r="BA3382" s="54">
        <f t="shared" si="368"/>
        <v>15.473124176707577</v>
      </c>
      <c r="BB3382" s="54">
        <f t="shared" si="369"/>
        <v>13.024875823292424</v>
      </c>
    </row>
    <row r="3383" spans="1:90" x14ac:dyDescent="0.25">
      <c r="A3383" s="3">
        <v>45205</v>
      </c>
      <c r="B3383" s="77">
        <v>16520.57</v>
      </c>
      <c r="C3383" s="77">
        <v>2230.0245799999998</v>
      </c>
      <c r="D3383" s="77">
        <v>-34.8566</v>
      </c>
      <c r="E3383" s="77">
        <f t="shared" si="364"/>
        <v>-1743.7710999999999</v>
      </c>
      <c r="F3383" s="77">
        <v>20.9328</v>
      </c>
      <c r="G3383" s="77">
        <v>-6.0124000000000004</v>
      </c>
      <c r="H3383">
        <v>0</v>
      </c>
      <c r="I3383" s="78">
        <v>16531</v>
      </c>
      <c r="J3383">
        <v>202310</v>
      </c>
      <c r="K3383" s="78">
        <v>16531</v>
      </c>
      <c r="L3383" s="77">
        <f t="shared" si="363"/>
        <v>10.430000000000291</v>
      </c>
      <c r="M3383" s="78">
        <v>-4058</v>
      </c>
      <c r="N3383" s="78">
        <v>-134.13014999999999</v>
      </c>
      <c r="O3383" s="78">
        <v>-2908</v>
      </c>
      <c r="P3383" s="78">
        <v>-24.030629999999999</v>
      </c>
      <c r="Q3383" s="144">
        <v>-4785</v>
      </c>
      <c r="R3383" s="78">
        <v>3339</v>
      </c>
      <c r="S3383" s="78">
        <v>-915</v>
      </c>
      <c r="T3383" s="78">
        <v>72</v>
      </c>
      <c r="U3383" s="78">
        <v>63480</v>
      </c>
      <c r="V3383" s="219">
        <v>-1.1342155009451795E-3</v>
      </c>
      <c r="W3383" s="78">
        <v>-6538</v>
      </c>
      <c r="X3383" s="78">
        <v>-10506</v>
      </c>
      <c r="Y3383" s="78">
        <v>-6955</v>
      </c>
      <c r="Z3383" s="78">
        <v>-9214</v>
      </c>
      <c r="AA3383" s="78">
        <v>110.69</v>
      </c>
      <c r="AB3383" s="78">
        <v>97.37</v>
      </c>
      <c r="AC3383" s="78">
        <v>26397</v>
      </c>
      <c r="AD3383" s="104">
        <v>1.1415299999999999</v>
      </c>
      <c r="AE3383" s="78">
        <v>27500</v>
      </c>
      <c r="AF3383" s="104">
        <v>0.70899000000000001</v>
      </c>
      <c r="AG3383" s="78">
        <v>18939</v>
      </c>
      <c r="AH3383" s="104">
        <v>1.7477499999999999</v>
      </c>
      <c r="AI3383" s="78">
        <v>-2350</v>
      </c>
      <c r="AJ3383" s="104">
        <v>0.96728999999999998</v>
      </c>
      <c r="AK3383" s="78">
        <v>16800</v>
      </c>
      <c r="AL3383" s="78">
        <v>16000</v>
      </c>
      <c r="AM3383" s="8">
        <v>16550</v>
      </c>
      <c r="AN3383" s="78">
        <v>299</v>
      </c>
      <c r="AO3383" s="78">
        <v>17100</v>
      </c>
      <c r="AP3383" s="78">
        <v>15900</v>
      </c>
      <c r="AQ3383" s="78">
        <v>16500</v>
      </c>
      <c r="AR3383" s="78">
        <v>602</v>
      </c>
      <c r="AS3383" s="78">
        <v>16700</v>
      </c>
      <c r="AT3383" s="78">
        <v>16300</v>
      </c>
      <c r="AU3383" s="78">
        <v>16500</v>
      </c>
      <c r="AV3383" s="78">
        <v>165</v>
      </c>
      <c r="AW3383" s="77">
        <v>14.56</v>
      </c>
      <c r="AX3383" s="144">
        <f t="shared" si="365"/>
        <v>0.72</v>
      </c>
      <c r="AY3383" s="144">
        <f t="shared" si="366"/>
        <v>0.42</v>
      </c>
      <c r="AZ3383" s="144">
        <f t="shared" si="367"/>
        <v>0.27</v>
      </c>
      <c r="BA3383" s="54">
        <f t="shared" si="368"/>
        <v>15.475598899145137</v>
      </c>
      <c r="BB3383" s="54">
        <f t="shared" si="369"/>
        <v>13.133401100854865</v>
      </c>
    </row>
    <row r="3384" spans="1:90" x14ac:dyDescent="0.25">
      <c r="A3384" s="3">
        <v>45210</v>
      </c>
      <c r="B3384" s="77">
        <v>16672.03</v>
      </c>
      <c r="C3384" s="77">
        <v>3756.8847099999998</v>
      </c>
      <c r="D3384" s="77">
        <v>231.1514</v>
      </c>
      <c r="E3384" s="77">
        <f t="shared" si="364"/>
        <v>-1374.8525</v>
      </c>
      <c r="F3384" s="77">
        <v>11.1279</v>
      </c>
      <c r="G3384" s="77">
        <v>12.483699999999999</v>
      </c>
      <c r="H3384" t="s">
        <v>2158</v>
      </c>
      <c r="I3384" s="78">
        <v>16717</v>
      </c>
      <c r="J3384">
        <v>202310</v>
      </c>
      <c r="K3384" s="78">
        <v>16717</v>
      </c>
      <c r="L3384" s="77">
        <f t="shared" si="363"/>
        <v>44.970000000001164</v>
      </c>
      <c r="M3384" s="78">
        <v>-4032</v>
      </c>
      <c r="N3384" s="78">
        <v>-134.76148000000001</v>
      </c>
      <c r="O3384" s="78">
        <v>1437</v>
      </c>
      <c r="P3384" s="78">
        <v>12.011609999999999</v>
      </c>
      <c r="Q3384" s="144">
        <v>-3672.75</v>
      </c>
      <c r="R3384" s="78">
        <v>3789</v>
      </c>
      <c r="S3384" s="78">
        <v>-369</v>
      </c>
      <c r="T3384" s="78">
        <v>6588</v>
      </c>
      <c r="U3384" s="78">
        <v>59474</v>
      </c>
      <c r="V3384" s="219">
        <v>-0.1107710932508323</v>
      </c>
      <c r="W3384" s="78">
        <v>-6821</v>
      </c>
      <c r="X3384" s="78">
        <v>-10909</v>
      </c>
      <c r="Y3384" s="78">
        <v>-6102</v>
      </c>
      <c r="Z3384" s="78">
        <v>-8617</v>
      </c>
      <c r="AA3384" s="78">
        <v>104.85</v>
      </c>
      <c r="AB3384" s="78">
        <v>93.08</v>
      </c>
      <c r="AC3384" s="78">
        <v>20576</v>
      </c>
      <c r="AD3384" s="104">
        <v>1.4331</v>
      </c>
      <c r="AE3384" s="78">
        <v>26999</v>
      </c>
      <c r="AF3384" s="104">
        <v>0.36242000000000002</v>
      </c>
      <c r="AG3384" s="78">
        <v>3582</v>
      </c>
      <c r="AH3384" s="104">
        <v>1.4588300000000001</v>
      </c>
      <c r="AI3384" s="78">
        <v>-3947</v>
      </c>
      <c r="AJ3384" s="104">
        <v>0.98094999999999999</v>
      </c>
      <c r="AK3384" s="78">
        <v>17000</v>
      </c>
      <c r="AL3384" s="78">
        <v>16000</v>
      </c>
      <c r="AM3384" s="8">
        <v>16700</v>
      </c>
      <c r="AN3384" s="78">
        <v>235</v>
      </c>
      <c r="AO3384" s="78">
        <v>17100</v>
      </c>
      <c r="AP3384" s="78">
        <v>15900</v>
      </c>
      <c r="AQ3384" s="78">
        <v>16700</v>
      </c>
      <c r="AR3384" s="78">
        <v>551</v>
      </c>
      <c r="AS3384" s="78">
        <v>17000</v>
      </c>
      <c r="AT3384" s="78">
        <v>16000</v>
      </c>
      <c r="AU3384" s="78">
        <v>16700</v>
      </c>
      <c r="AV3384" s="78">
        <v>235</v>
      </c>
      <c r="AW3384" s="77">
        <v>14.39</v>
      </c>
      <c r="AX3384" s="144">
        <f t="shared" si="365"/>
        <v>0.62</v>
      </c>
      <c r="AY3384" s="144">
        <f t="shared" si="366"/>
        <v>0.36</v>
      </c>
      <c r="AZ3384" s="144">
        <f t="shared" si="367"/>
        <v>0.22</v>
      </c>
      <c r="BA3384" s="54">
        <f t="shared" si="368"/>
        <v>15.480577521030108</v>
      </c>
      <c r="BB3384" s="54">
        <f t="shared" si="369"/>
        <v>13.188422478969885</v>
      </c>
    </row>
    <row r="3385" spans="1:90" x14ac:dyDescent="0.25">
      <c r="A3385" s="3">
        <v>45211</v>
      </c>
      <c r="B3385" s="77">
        <v>16825.91</v>
      </c>
      <c r="C3385" s="77">
        <v>3031.60113</v>
      </c>
      <c r="D3385" s="77">
        <v>241.04840000000002</v>
      </c>
      <c r="E3385" s="77">
        <f t="shared" si="364"/>
        <v>-998.72519999999997</v>
      </c>
      <c r="F3385" s="77">
        <v>19.1248</v>
      </c>
      <c r="G3385" s="77">
        <v>24.903600000000001</v>
      </c>
      <c r="H3385">
        <v>0</v>
      </c>
      <c r="I3385" s="78">
        <v>16848</v>
      </c>
      <c r="J3385">
        <v>202310</v>
      </c>
      <c r="K3385" s="78">
        <v>16848</v>
      </c>
      <c r="L3385" s="77">
        <f t="shared" si="363"/>
        <v>22.090000000000146</v>
      </c>
      <c r="M3385" s="78">
        <v>-877</v>
      </c>
      <c r="N3385" s="78">
        <v>-29.502939999999999</v>
      </c>
      <c r="O3385" s="78">
        <v>707</v>
      </c>
      <c r="P3385" s="78">
        <v>5.9611799999999997</v>
      </c>
      <c r="Q3385" s="144">
        <v>-700.25</v>
      </c>
      <c r="R3385" s="78">
        <v>3814</v>
      </c>
      <c r="S3385" s="78">
        <v>-666</v>
      </c>
      <c r="T3385" s="78">
        <v>7026</v>
      </c>
      <c r="U3385" s="78">
        <v>62065</v>
      </c>
      <c r="V3385" s="219">
        <v>-0.11320389913800048</v>
      </c>
      <c r="W3385" s="78">
        <v>-6591</v>
      </c>
      <c r="X3385" s="78">
        <v>-10641</v>
      </c>
      <c r="Y3385" s="78">
        <v>-6261</v>
      </c>
      <c r="Z3385" s="78">
        <v>-8679</v>
      </c>
      <c r="AA3385" s="78">
        <v>104.64</v>
      </c>
      <c r="AB3385" s="78">
        <v>106.62</v>
      </c>
      <c r="AC3385" s="78">
        <v>21670</v>
      </c>
      <c r="AD3385" s="104">
        <v>2.0881099999999999</v>
      </c>
      <c r="AE3385" s="78">
        <v>27874</v>
      </c>
      <c r="AF3385" s="104">
        <v>0.26173999999999997</v>
      </c>
      <c r="AG3385" s="78">
        <v>10711</v>
      </c>
      <c r="AH3385" s="104">
        <v>1.14598</v>
      </c>
      <c r="AI3385" s="78">
        <v>-3770</v>
      </c>
      <c r="AJ3385" s="104">
        <v>0.75960000000000005</v>
      </c>
      <c r="AK3385" s="78">
        <v>17000</v>
      </c>
      <c r="AL3385" s="78">
        <v>16000</v>
      </c>
      <c r="AM3385" s="8">
        <v>16850</v>
      </c>
      <c r="AN3385" s="78">
        <v>198</v>
      </c>
      <c r="AO3385" s="78">
        <v>17100</v>
      </c>
      <c r="AP3385" s="78">
        <v>15900</v>
      </c>
      <c r="AQ3385" s="78">
        <v>16900</v>
      </c>
      <c r="AR3385" s="78">
        <v>538</v>
      </c>
      <c r="AS3385" s="78">
        <v>17000</v>
      </c>
      <c r="AT3385" s="78">
        <v>16000</v>
      </c>
      <c r="AU3385" s="78">
        <v>16850</v>
      </c>
      <c r="AV3385" s="78">
        <v>198</v>
      </c>
      <c r="AW3385" s="77">
        <v>14.1</v>
      </c>
      <c r="AX3385" s="144">
        <f t="shared" si="365"/>
        <v>0.62</v>
      </c>
      <c r="AY3385" s="144">
        <f t="shared" si="366"/>
        <v>0.36</v>
      </c>
      <c r="AZ3385" s="144">
        <f t="shared" si="367"/>
        <v>0.19</v>
      </c>
      <c r="BA3385" s="54">
        <f t="shared" si="368"/>
        <v>15.459768457334278</v>
      </c>
      <c r="BB3385" s="54">
        <f t="shared" si="369"/>
        <v>13.16623154266572</v>
      </c>
    </row>
    <row r="3386" spans="1:90" x14ac:dyDescent="0.25">
      <c r="A3386" s="3">
        <v>45212</v>
      </c>
      <c r="B3386" s="77">
        <v>16782.57</v>
      </c>
      <c r="C3386" s="77">
        <v>3049.5861300000001</v>
      </c>
      <c r="D3386" s="77">
        <v>-60.851599999999998</v>
      </c>
      <c r="E3386" s="77">
        <f t="shared" si="364"/>
        <v>-1143.7458999999999</v>
      </c>
      <c r="F3386" s="77">
        <v>-5.5914999999999999</v>
      </c>
      <c r="G3386" s="77">
        <v>-19.0276</v>
      </c>
      <c r="H3386">
        <v>0</v>
      </c>
      <c r="I3386" s="78">
        <v>16770</v>
      </c>
      <c r="J3386">
        <v>202310</v>
      </c>
      <c r="K3386" s="78">
        <v>16770</v>
      </c>
      <c r="L3386" s="77">
        <f t="shared" si="363"/>
        <v>-12.569999999999709</v>
      </c>
      <c r="M3386" s="78">
        <v>-468</v>
      </c>
      <c r="N3386" s="78">
        <v>-15.526350000000001</v>
      </c>
      <c r="O3386" s="78">
        <v>-6201</v>
      </c>
      <c r="P3386" s="78">
        <v>-51.98912</v>
      </c>
      <c r="Q3386" s="144">
        <v>-2018.25</v>
      </c>
      <c r="R3386" s="78">
        <v>3718</v>
      </c>
      <c r="S3386" s="78">
        <v>648</v>
      </c>
      <c r="T3386" s="78">
        <v>-1850</v>
      </c>
      <c r="U3386" s="78">
        <v>55296</v>
      </c>
      <c r="V3386" s="219">
        <v>3.3456307870370371E-2</v>
      </c>
      <c r="W3386" s="78">
        <v>-4463</v>
      </c>
      <c r="X3386" s="78">
        <v>-8425</v>
      </c>
      <c r="Y3386" s="78">
        <v>-5171</v>
      </c>
      <c r="Z3386" s="78">
        <v>-5870</v>
      </c>
      <c r="AA3386" s="78">
        <v>93.57</v>
      </c>
      <c r="AB3386" s="78">
        <v>93.01</v>
      </c>
      <c r="AC3386" s="78">
        <v>25910</v>
      </c>
      <c r="AD3386" s="104">
        <v>1.8932500000000001</v>
      </c>
      <c r="AE3386" s="78">
        <v>32146</v>
      </c>
      <c r="AF3386" s="104">
        <v>0.43508999999999998</v>
      </c>
      <c r="AG3386" s="78">
        <v>2949</v>
      </c>
      <c r="AH3386" s="104">
        <v>0.78932000000000002</v>
      </c>
      <c r="AI3386" s="78">
        <v>1794</v>
      </c>
      <c r="AJ3386" s="104">
        <v>0.84136999999999995</v>
      </c>
      <c r="AK3386" s="78">
        <v>17000</v>
      </c>
      <c r="AL3386" s="78">
        <v>16000</v>
      </c>
      <c r="AM3386" s="8">
        <v>16750</v>
      </c>
      <c r="AN3386" s="78">
        <v>188</v>
      </c>
      <c r="AO3386" s="78">
        <v>17200</v>
      </c>
      <c r="AP3386" s="78">
        <v>16000</v>
      </c>
      <c r="AQ3386" s="78">
        <v>16800</v>
      </c>
      <c r="AR3386" s="78">
        <v>550</v>
      </c>
      <c r="AS3386" s="78">
        <v>17000</v>
      </c>
      <c r="AT3386" s="78">
        <v>16000</v>
      </c>
      <c r="AU3386" s="78">
        <v>16750</v>
      </c>
      <c r="AV3386" s="78">
        <v>188</v>
      </c>
      <c r="AW3386" s="77">
        <v>14.63</v>
      </c>
      <c r="AX3386" s="144">
        <f t="shared" si="365"/>
        <v>0.82</v>
      </c>
      <c r="AY3386" s="144">
        <f t="shared" si="366"/>
        <v>0.48</v>
      </c>
      <c r="AZ3386" s="144">
        <f t="shared" si="367"/>
        <v>0.28000000000000003</v>
      </c>
      <c r="BA3386" s="54">
        <f t="shared" si="368"/>
        <v>15.48767697928688</v>
      </c>
      <c r="BB3386" s="54">
        <f t="shared" si="369"/>
        <v>13.210323020713117</v>
      </c>
    </row>
    <row r="3387" spans="1:90" x14ac:dyDescent="0.25">
      <c r="A3387" s="3">
        <v>45215</v>
      </c>
      <c r="B3387" s="77">
        <v>16652.240000000002</v>
      </c>
      <c r="C3387" s="77">
        <v>2407.58293</v>
      </c>
      <c r="D3387" s="77">
        <v>-156.25139999999999</v>
      </c>
      <c r="E3387" s="77">
        <f t="shared" si="364"/>
        <v>-1281.6606999999999</v>
      </c>
      <c r="F3387" s="77">
        <v>16.279299999999999</v>
      </c>
      <c r="G3387" s="77">
        <v>-39.017099999999999</v>
      </c>
      <c r="H3387">
        <v>0</v>
      </c>
      <c r="I3387" s="78">
        <v>16648</v>
      </c>
      <c r="J3387">
        <v>202310</v>
      </c>
      <c r="K3387" s="78">
        <v>16648</v>
      </c>
      <c r="L3387" s="77">
        <f t="shared" si="363"/>
        <v>-4.2400000000016007</v>
      </c>
      <c r="M3387" s="78">
        <v>-1420</v>
      </c>
      <c r="N3387" s="78">
        <v>-47.229819999999997</v>
      </c>
      <c r="O3387" s="78">
        <v>-11360</v>
      </c>
      <c r="P3387" s="78">
        <v>-94.569829999999996</v>
      </c>
      <c r="Q3387" s="144">
        <v>-4260</v>
      </c>
      <c r="R3387" s="78">
        <v>3218</v>
      </c>
      <c r="S3387" s="78">
        <v>523</v>
      </c>
      <c r="T3387" s="78">
        <v>-10478</v>
      </c>
      <c r="U3387" s="78">
        <v>54340</v>
      </c>
      <c r="V3387" s="219">
        <v>0.19282296650717703</v>
      </c>
      <c r="W3387" s="78">
        <v>-3926</v>
      </c>
      <c r="X3387" s="78">
        <v>-7731</v>
      </c>
      <c r="Y3387" s="78">
        <v>-5667</v>
      </c>
      <c r="Z3387" s="78">
        <v>-7137</v>
      </c>
      <c r="AA3387" s="78">
        <v>89.6</v>
      </c>
      <c r="AB3387" s="78">
        <v>86.63</v>
      </c>
      <c r="AC3387" s="78">
        <v>29965</v>
      </c>
      <c r="AD3387" s="104">
        <v>1.43912</v>
      </c>
      <c r="AE3387" s="78">
        <v>41574</v>
      </c>
      <c r="AF3387" s="104">
        <v>1.0143899999999999</v>
      </c>
      <c r="AG3387" s="78">
        <v>-8123</v>
      </c>
      <c r="AH3387" s="104">
        <v>1.1051500000000001</v>
      </c>
      <c r="AI3387" s="78">
        <v>7679</v>
      </c>
      <c r="AJ3387" s="104">
        <v>0.91571000000000002</v>
      </c>
      <c r="AK3387" s="78">
        <v>16900</v>
      </c>
      <c r="AL3387" s="78">
        <v>16600</v>
      </c>
      <c r="AM3387" s="8">
        <v>16650</v>
      </c>
      <c r="AN3387" s="78">
        <v>140</v>
      </c>
      <c r="AO3387" s="78">
        <v>17300</v>
      </c>
      <c r="AP3387" s="78">
        <v>16000</v>
      </c>
      <c r="AQ3387" s="78">
        <v>16700</v>
      </c>
      <c r="AR3387" s="78">
        <v>559</v>
      </c>
      <c r="AS3387" s="78">
        <v>16900</v>
      </c>
      <c r="AT3387" s="78">
        <v>16600</v>
      </c>
      <c r="AU3387" s="78">
        <v>16650</v>
      </c>
      <c r="AV3387" s="78">
        <v>140</v>
      </c>
      <c r="AW3387" s="77">
        <v>15.78</v>
      </c>
      <c r="AX3387" s="144">
        <f t="shared" si="365"/>
        <v>0.96</v>
      </c>
      <c r="AY3387" s="144">
        <f t="shared" si="366"/>
        <v>0.69</v>
      </c>
      <c r="AZ3387" s="144">
        <f t="shared" si="367"/>
        <v>0.65</v>
      </c>
      <c r="BA3387" s="54">
        <f t="shared" si="368"/>
        <v>15.72878563813096</v>
      </c>
      <c r="BB3387" s="54">
        <f t="shared" si="369"/>
        <v>13.151214361869036</v>
      </c>
    </row>
    <row r="3388" spans="1:90" x14ac:dyDescent="0.25">
      <c r="A3388" s="3">
        <v>45216</v>
      </c>
      <c r="B3388" s="77">
        <v>16642.55</v>
      </c>
      <c r="C3388" s="77">
        <v>2794.5270700000001</v>
      </c>
      <c r="D3388" s="77">
        <v>-46.178199999999997</v>
      </c>
      <c r="E3388" s="77">
        <f t="shared" si="364"/>
        <v>-1517.0629000000001</v>
      </c>
      <c r="F3388" s="77">
        <v>-4.8508999999999993</v>
      </c>
      <c r="G3388" s="77">
        <v>-25.655700000000003</v>
      </c>
      <c r="H3388">
        <v>0</v>
      </c>
      <c r="I3388" s="78">
        <v>16650</v>
      </c>
      <c r="J3388">
        <v>202310</v>
      </c>
      <c r="K3388" s="78">
        <v>16650</v>
      </c>
      <c r="L3388" s="77">
        <f t="shared" si="363"/>
        <v>7.4500000000007276</v>
      </c>
      <c r="M3388" s="78">
        <v>-1226</v>
      </c>
      <c r="N3388" s="78">
        <v>-40.730139999999999</v>
      </c>
      <c r="O3388" s="78">
        <v>-8863</v>
      </c>
      <c r="P3388" s="78">
        <v>-73.778630000000007</v>
      </c>
      <c r="Q3388" s="144">
        <v>-3441.75</v>
      </c>
      <c r="R3388" s="78">
        <v>3352</v>
      </c>
      <c r="S3388" s="78">
        <v>-975</v>
      </c>
      <c r="T3388" s="78">
        <v>-9516</v>
      </c>
      <c r="U3388" s="78">
        <v>55627</v>
      </c>
      <c r="V3388" s="219">
        <v>0.17106800654358495</v>
      </c>
      <c r="W3388" s="78">
        <v>-1927</v>
      </c>
      <c r="X3388" s="78">
        <v>-5561</v>
      </c>
      <c r="Y3388" s="78">
        <v>-2858</v>
      </c>
      <c r="Z3388" s="78">
        <v>-3948</v>
      </c>
      <c r="AA3388" s="78">
        <v>89.81</v>
      </c>
      <c r="AB3388" s="78">
        <v>88.51</v>
      </c>
      <c r="AC3388" s="78">
        <v>31513</v>
      </c>
      <c r="AD3388" s="104">
        <v>1.3857200000000001</v>
      </c>
      <c r="AE3388" s="78">
        <v>42296</v>
      </c>
      <c r="AF3388" s="104">
        <v>0.92137000000000002</v>
      </c>
      <c r="AG3388" s="78">
        <v>14076</v>
      </c>
      <c r="AH3388" s="104">
        <v>1.25224</v>
      </c>
      <c r="AI3388" s="78">
        <v>-5200</v>
      </c>
      <c r="AJ3388" s="104">
        <v>0.63493999999999995</v>
      </c>
      <c r="AK3388" s="78">
        <v>17000</v>
      </c>
      <c r="AL3388" s="78">
        <v>16600</v>
      </c>
      <c r="AM3388" s="8">
        <v>16650</v>
      </c>
      <c r="AN3388" s="78">
        <v>82.5</v>
      </c>
      <c r="AO3388" s="78">
        <v>17300</v>
      </c>
      <c r="AP3388" s="78">
        <v>16400</v>
      </c>
      <c r="AQ3388" s="78">
        <v>16700</v>
      </c>
      <c r="AR3388" s="78">
        <v>526</v>
      </c>
      <c r="AS3388" s="78">
        <v>17000</v>
      </c>
      <c r="AT3388" s="78">
        <v>16600</v>
      </c>
      <c r="AU3388" s="78">
        <v>16650</v>
      </c>
      <c r="AV3388" s="78">
        <v>82.5</v>
      </c>
      <c r="AW3388" s="77">
        <v>15.42</v>
      </c>
      <c r="AX3388" s="144">
        <f t="shared" si="365"/>
        <v>0.93</v>
      </c>
      <c r="AY3388" s="144">
        <f t="shared" si="366"/>
        <v>0.67</v>
      </c>
      <c r="AZ3388" s="144">
        <f t="shared" si="367"/>
        <v>0.48</v>
      </c>
      <c r="BA3388" s="54">
        <f t="shared" si="368"/>
        <v>15.837059537746049</v>
      </c>
      <c r="BB3388" s="54">
        <f t="shared" si="369"/>
        <v>13.21394046225395</v>
      </c>
    </row>
    <row r="3389" spans="1:90" x14ac:dyDescent="0.25">
      <c r="A3389" s="3">
        <v>45217</v>
      </c>
      <c r="B3389" s="77">
        <v>16440.91</v>
      </c>
      <c r="C3389" s="77">
        <v>3611.0790099999999</v>
      </c>
      <c r="D3389" s="77">
        <v>-86.172299999999993</v>
      </c>
      <c r="E3389" s="77">
        <f t="shared" si="364"/>
        <v>-1687.6316999999999</v>
      </c>
      <c r="F3389" s="77">
        <v>-29.211199999999998</v>
      </c>
      <c r="G3389" s="77">
        <v>-76.860399999999998</v>
      </c>
      <c r="H3389" t="s">
        <v>2159</v>
      </c>
      <c r="I3389" s="78">
        <v>16426</v>
      </c>
      <c r="J3389">
        <v>202311</v>
      </c>
      <c r="K3389" s="78">
        <v>16468</v>
      </c>
      <c r="L3389" s="77">
        <f t="shared" si="363"/>
        <v>27.090000000000146</v>
      </c>
      <c r="M3389" s="78">
        <v>-8166</v>
      </c>
      <c r="N3389" s="78">
        <v>-268.95487000000003</v>
      </c>
      <c r="O3389" s="78">
        <v>-4306</v>
      </c>
      <c r="P3389" s="78">
        <v>-35.454639999999998</v>
      </c>
      <c r="Q3389" s="144">
        <v>-9242.5</v>
      </c>
      <c r="R3389" s="78">
        <v>1377</v>
      </c>
      <c r="S3389" s="78">
        <v>-1614</v>
      </c>
      <c r="T3389" s="78">
        <v>-14134</v>
      </c>
      <c r="U3389" s="78">
        <v>47570</v>
      </c>
      <c r="V3389" s="219">
        <v>0.29712003363464368</v>
      </c>
      <c r="W3389" s="78">
        <v>-7680</v>
      </c>
      <c r="X3389" s="78">
        <v>-7680</v>
      </c>
      <c r="Y3389" s="78">
        <v>-6769</v>
      </c>
      <c r="Z3389" s="78">
        <v>-5351</v>
      </c>
      <c r="AA3389" s="78">
        <v>98.76</v>
      </c>
      <c r="AB3389" s="78">
        <v>92.91</v>
      </c>
      <c r="AC3389" s="78">
        <v>14802</v>
      </c>
      <c r="AD3389" s="104">
        <v>0.40286</v>
      </c>
      <c r="AE3389" s="78">
        <v>21543</v>
      </c>
      <c r="AF3389" s="104">
        <v>1.6125499999999999</v>
      </c>
      <c r="AG3389" s="78">
        <v>4625</v>
      </c>
      <c r="AH3389" s="104">
        <v>1.63676</v>
      </c>
      <c r="AI3389" s="78">
        <v>6043</v>
      </c>
      <c r="AJ3389" s="104">
        <v>0.36254999999999998</v>
      </c>
      <c r="AK3389" s="78">
        <v>17000</v>
      </c>
      <c r="AL3389" s="78">
        <v>16000</v>
      </c>
      <c r="AM3389" s="8">
        <v>16500</v>
      </c>
      <c r="AN3389" s="78">
        <v>537</v>
      </c>
      <c r="AO3389" s="78">
        <v>16800</v>
      </c>
      <c r="AP3389" s="78">
        <v>12000</v>
      </c>
      <c r="AQ3389" s="78">
        <v>16500</v>
      </c>
      <c r="AR3389" s="78">
        <v>804</v>
      </c>
      <c r="AS3389" s="78">
        <v>16700</v>
      </c>
      <c r="AT3389" s="78">
        <v>16550</v>
      </c>
      <c r="AU3389" s="78">
        <v>16450</v>
      </c>
      <c r="AV3389" s="78">
        <v>269</v>
      </c>
      <c r="AW3389" s="77">
        <v>15.86</v>
      </c>
      <c r="AX3389" s="144">
        <f t="shared" si="365"/>
        <v>0.96</v>
      </c>
      <c r="AY3389" s="144">
        <f t="shared" si="366"/>
        <v>0.71</v>
      </c>
      <c r="AZ3389" s="144">
        <f t="shared" si="367"/>
        <v>0.67</v>
      </c>
      <c r="BA3389" s="54">
        <f t="shared" si="368"/>
        <v>15.970858404293876</v>
      </c>
      <c r="BB3389" s="54">
        <f t="shared" si="369"/>
        <v>13.330141595706122</v>
      </c>
    </row>
    <row r="3390" spans="1:90" s="144" customFormat="1" x14ac:dyDescent="0.25">
      <c r="A3390" s="3">
        <v>45218</v>
      </c>
      <c r="B3390" s="77">
        <v>16452.73</v>
      </c>
      <c r="C3390" s="77">
        <v>2580.21279</v>
      </c>
      <c r="D3390" s="77">
        <v>-131.20500000000001</v>
      </c>
      <c r="E3390" s="77">
        <f t="shared" si="364"/>
        <v>-1562.5567000000001</v>
      </c>
      <c r="F3390" s="77">
        <v>27.8064</v>
      </c>
      <c r="G3390" s="77">
        <v>-4.9082999999999997</v>
      </c>
      <c r="H3390">
        <v>0</v>
      </c>
      <c r="I3390" s="78">
        <v>16458</v>
      </c>
      <c r="J3390">
        <v>202311</v>
      </c>
      <c r="K3390" s="78">
        <v>16458</v>
      </c>
      <c r="L3390" s="77">
        <f t="shared" si="363"/>
        <v>5.2700000000004366</v>
      </c>
      <c r="M3390" s="78">
        <v>-5306</v>
      </c>
      <c r="N3390" s="78">
        <v>-174.68348</v>
      </c>
      <c r="O3390" s="78">
        <v>-2048</v>
      </c>
      <c r="P3390" s="78">
        <v>-16.85493</v>
      </c>
      <c r="Q3390" s="144">
        <v>-5818</v>
      </c>
      <c r="R3390" s="78">
        <v>1606</v>
      </c>
      <c r="S3390" s="78">
        <v>-2379</v>
      </c>
      <c r="T3390" s="78">
        <v>-12038</v>
      </c>
      <c r="U3390" s="78">
        <v>54841</v>
      </c>
      <c r="V3390" s="219">
        <v>0.21950730293028939</v>
      </c>
      <c r="W3390" s="78">
        <v>-6535</v>
      </c>
      <c r="X3390" s="78">
        <v>-6535</v>
      </c>
      <c r="Y3390" s="78">
        <v>-6445</v>
      </c>
      <c r="Z3390" s="78">
        <v>-1099</v>
      </c>
      <c r="AA3390" s="78">
        <v>93.97</v>
      </c>
      <c r="AB3390" s="78">
        <v>93.27</v>
      </c>
      <c r="AC3390" s="78">
        <v>16767</v>
      </c>
      <c r="AD3390" s="104">
        <v>0.48470999999999997</v>
      </c>
      <c r="AE3390" s="78">
        <v>24440</v>
      </c>
      <c r="AF3390" s="104">
        <v>1.70939</v>
      </c>
      <c r="AG3390" s="78">
        <v>16183</v>
      </c>
      <c r="AH3390" s="104">
        <v>1.6938</v>
      </c>
      <c r="AI3390" s="78">
        <v>5485</v>
      </c>
      <c r="AJ3390" s="104">
        <v>0.24138999999999999</v>
      </c>
      <c r="AK3390" s="78">
        <v>17300</v>
      </c>
      <c r="AL3390" s="78">
        <v>16000</v>
      </c>
      <c r="AM3390" s="8">
        <v>16500</v>
      </c>
      <c r="AN3390" s="78">
        <v>532</v>
      </c>
      <c r="AO3390" s="78">
        <v>21000</v>
      </c>
      <c r="AP3390" s="78">
        <v>12000</v>
      </c>
      <c r="AQ3390" s="78">
        <v>16500</v>
      </c>
      <c r="AR3390" s="78">
        <v>814</v>
      </c>
      <c r="AS3390" s="78">
        <v>16800</v>
      </c>
      <c r="AT3390" s="78">
        <v>16200</v>
      </c>
      <c r="AU3390" s="78">
        <v>16450</v>
      </c>
      <c r="AV3390" s="78">
        <v>255</v>
      </c>
      <c r="AW3390" s="77">
        <v>16.03</v>
      </c>
      <c r="AX3390" s="144">
        <f t="shared" si="365"/>
        <v>1</v>
      </c>
      <c r="AY3390" s="144">
        <f t="shared" si="366"/>
        <v>0.75</v>
      </c>
      <c r="AZ3390" s="144">
        <f t="shared" si="367"/>
        <v>0.78</v>
      </c>
      <c r="BA3390" s="54">
        <f t="shared" si="368"/>
        <v>16.173683159605378</v>
      </c>
      <c r="BB3390" s="54">
        <f t="shared" si="369"/>
        <v>13.324316840394625</v>
      </c>
    </row>
    <row r="3391" spans="1:90" x14ac:dyDescent="0.25">
      <c r="A3391" s="3">
        <v>45219</v>
      </c>
      <c r="B3391" s="77">
        <v>16440.72</v>
      </c>
      <c r="C3391" s="77">
        <v>2839.5095099999999</v>
      </c>
      <c r="D3391" s="77">
        <v>-73.033100000000005</v>
      </c>
      <c r="E3391" s="77">
        <f t="shared" si="364"/>
        <v>-1508.2293</v>
      </c>
      <c r="F3391" s="77">
        <v>30.651599999999998</v>
      </c>
      <c r="G3391" s="77">
        <v>-60.338799999999999</v>
      </c>
      <c r="H3391">
        <v>0</v>
      </c>
      <c r="I3391" s="78">
        <v>16413</v>
      </c>
      <c r="J3391">
        <v>202311</v>
      </c>
      <c r="K3391" s="78">
        <v>16413</v>
      </c>
      <c r="L3391" s="77">
        <f t="shared" si="363"/>
        <v>-27.720000000001164</v>
      </c>
      <c r="M3391" s="78">
        <v>-4579</v>
      </c>
      <c r="N3391" s="78">
        <v>-150.32012</v>
      </c>
      <c r="O3391" s="78">
        <v>-3356</v>
      </c>
      <c r="P3391" s="78">
        <v>-27.542390000000001</v>
      </c>
      <c r="Q3391" s="144">
        <v>-5418</v>
      </c>
      <c r="R3391" s="78">
        <v>1847</v>
      </c>
      <c r="S3391" s="78">
        <v>-2483</v>
      </c>
      <c r="T3391" s="78">
        <v>-13382</v>
      </c>
      <c r="U3391" s="78">
        <v>56884</v>
      </c>
      <c r="V3391" s="219">
        <v>0.23525068560579424</v>
      </c>
      <c r="W3391" s="78">
        <v>-5431</v>
      </c>
      <c r="X3391" s="78">
        <v>-4461</v>
      </c>
      <c r="Y3391" s="78">
        <v>-4393</v>
      </c>
      <c r="Z3391" s="78">
        <v>-587</v>
      </c>
      <c r="AA3391" s="78">
        <v>91.9</v>
      </c>
      <c r="AB3391" s="78">
        <v>100.67</v>
      </c>
      <c r="AC3391" s="78">
        <v>16947</v>
      </c>
      <c r="AD3391" s="104">
        <v>0.43952999999999998</v>
      </c>
      <c r="AE3391" s="78">
        <v>28345</v>
      </c>
      <c r="AF3391" s="104">
        <v>2.0801099999999999</v>
      </c>
      <c r="AG3391" s="78">
        <v>19584</v>
      </c>
      <c r="AH3391" s="104">
        <v>1.72644</v>
      </c>
      <c r="AI3391" s="78">
        <v>13205</v>
      </c>
      <c r="AJ3391" s="104">
        <v>0.28228999999999999</v>
      </c>
      <c r="AK3391" s="78">
        <v>17300</v>
      </c>
      <c r="AL3391" s="78">
        <v>16000</v>
      </c>
      <c r="AM3391" s="8">
        <v>16400</v>
      </c>
      <c r="AN3391" s="78">
        <v>542</v>
      </c>
      <c r="AO3391" s="78">
        <v>21000</v>
      </c>
      <c r="AP3391" s="78">
        <v>12000</v>
      </c>
      <c r="AQ3391" s="78">
        <v>16400</v>
      </c>
      <c r="AR3391" s="78">
        <v>813</v>
      </c>
      <c r="AS3391" s="78">
        <v>16600</v>
      </c>
      <c r="AT3391" s="78">
        <v>16200</v>
      </c>
      <c r="AU3391" s="78">
        <v>16400</v>
      </c>
      <c r="AV3391" s="78">
        <v>209</v>
      </c>
      <c r="AW3391" s="77">
        <v>16.5</v>
      </c>
      <c r="AX3391" s="144">
        <f t="shared" si="365"/>
        <v>1</v>
      </c>
      <c r="AY3391" s="144">
        <f t="shared" si="366"/>
        <v>0.91</v>
      </c>
      <c r="AZ3391" s="144">
        <f t="shared" si="367"/>
        <v>0.92</v>
      </c>
      <c r="BA3391" s="54">
        <f t="shared" si="368"/>
        <v>16.451712397671411</v>
      </c>
      <c r="BB3391" s="54">
        <f t="shared" si="369"/>
        <v>13.297287602328577</v>
      </c>
      <c r="BC3391" s="144"/>
      <c r="BD3391" s="144"/>
      <c r="BE3391" s="144"/>
      <c r="BF3391" s="144"/>
      <c r="BG3391" s="144"/>
      <c r="BH3391" s="144"/>
      <c r="BI3391" s="144"/>
      <c r="BJ3391" s="144"/>
      <c r="BK3391" s="144"/>
      <c r="BL3391" s="144"/>
      <c r="BM3391" s="144"/>
      <c r="BN3391" s="144"/>
      <c r="BO3391" s="144"/>
      <c r="BP3391" s="144"/>
      <c r="BQ3391" s="144"/>
      <c r="BR3391" s="144"/>
      <c r="BS3391" s="144"/>
      <c r="BT3391" s="144"/>
      <c r="BU3391" s="144"/>
      <c r="BV3391" s="144"/>
      <c r="BW3391" s="144"/>
      <c r="BX3391" s="144"/>
      <c r="BY3391" s="144"/>
      <c r="BZ3391" s="144"/>
      <c r="CA3391" s="144"/>
      <c r="CB3391" s="144"/>
      <c r="CC3391" s="144"/>
      <c r="CD3391" s="144"/>
      <c r="CE3391" s="144"/>
      <c r="CF3391" s="144"/>
      <c r="CG3391" s="144"/>
      <c r="CH3391" s="144"/>
      <c r="CI3391" s="144"/>
      <c r="CJ3391" s="144"/>
      <c r="CK3391" s="144"/>
      <c r="CL3391" s="144"/>
    </row>
    <row r="3392" spans="1:90" x14ac:dyDescent="0.25">
      <c r="A3392" s="3">
        <v>45222</v>
      </c>
      <c r="B3392" s="77">
        <v>16251.36</v>
      </c>
      <c r="C3392" s="77">
        <v>2174.2548999999999</v>
      </c>
      <c r="D3392" s="77">
        <v>-141.87719999999999</v>
      </c>
      <c r="E3392" s="77">
        <f t="shared" si="364"/>
        <v>-1467.9442999999999</v>
      </c>
      <c r="F3392" s="77">
        <v>3.3906000000000001</v>
      </c>
      <c r="G3392" s="77">
        <v>-52.200699999999998</v>
      </c>
      <c r="H3392">
        <v>0</v>
      </c>
      <c r="I3392" s="78">
        <v>16254</v>
      </c>
      <c r="J3392">
        <v>202311</v>
      </c>
      <c r="K3392" s="78">
        <v>16254</v>
      </c>
      <c r="L3392" s="77">
        <f t="shared" si="363"/>
        <v>2.6399999999994179</v>
      </c>
      <c r="M3392" s="78">
        <v>-10479</v>
      </c>
      <c r="N3392" s="78">
        <v>-340.70107000000002</v>
      </c>
      <c r="O3392" s="78">
        <v>-10229</v>
      </c>
      <c r="P3392" s="78">
        <v>-83.141959999999997</v>
      </c>
      <c r="Q3392" s="144">
        <v>-13036.25</v>
      </c>
      <c r="R3392" s="78">
        <v>1889</v>
      </c>
      <c r="S3392" s="78">
        <v>-2331</v>
      </c>
      <c r="T3392" s="78">
        <v>-21297</v>
      </c>
      <c r="U3392" s="78">
        <v>68976</v>
      </c>
      <c r="V3392" s="219">
        <v>0.30875956854558106</v>
      </c>
      <c r="W3392" s="78">
        <v>-7967</v>
      </c>
      <c r="X3392" s="78">
        <v>-6383</v>
      </c>
      <c r="Y3392" s="78">
        <v>-8223</v>
      </c>
      <c r="Z3392" s="78">
        <v>-4817</v>
      </c>
      <c r="AA3392" s="78">
        <v>76.760000000000005</v>
      </c>
      <c r="AB3392" s="78">
        <v>94.59</v>
      </c>
      <c r="AC3392" s="78">
        <v>19593</v>
      </c>
      <c r="AD3392" s="104">
        <v>0.28320000000000001</v>
      </c>
      <c r="AE3392" s="78">
        <v>30824</v>
      </c>
      <c r="AF3392" s="104">
        <v>2.6078999999999999</v>
      </c>
      <c r="AG3392" s="78">
        <v>5487</v>
      </c>
      <c r="AH3392" s="104">
        <v>1.5404</v>
      </c>
      <c r="AI3392" s="78">
        <v>14485</v>
      </c>
      <c r="AJ3392" s="104">
        <v>0.10765</v>
      </c>
      <c r="AK3392" s="78">
        <v>17000</v>
      </c>
      <c r="AL3392" s="78">
        <v>15500</v>
      </c>
      <c r="AM3392" s="8">
        <v>16300</v>
      </c>
      <c r="AN3392" s="78">
        <v>522</v>
      </c>
      <c r="AO3392" s="78">
        <v>21000</v>
      </c>
      <c r="AP3392" s="78">
        <v>12000</v>
      </c>
      <c r="AQ3392" s="78">
        <v>16300</v>
      </c>
      <c r="AR3392" s="78">
        <v>818</v>
      </c>
      <c r="AS3392" s="78">
        <v>16600</v>
      </c>
      <c r="AT3392" s="78">
        <v>16000</v>
      </c>
      <c r="AU3392" s="78">
        <v>16250</v>
      </c>
      <c r="AV3392" s="78">
        <v>166</v>
      </c>
      <c r="AW3392" s="77">
        <v>17.14</v>
      </c>
      <c r="AX3392" s="144">
        <f t="shared" si="365"/>
        <v>1</v>
      </c>
      <c r="AY3392" s="144">
        <f t="shared" si="366"/>
        <v>0.97</v>
      </c>
      <c r="AZ3392" s="144">
        <f t="shared" si="367"/>
        <v>0.98</v>
      </c>
      <c r="BA3392" s="54">
        <f t="shared" si="368"/>
        <v>16.848307416595262</v>
      </c>
      <c r="BB3392" s="54">
        <f t="shared" si="369"/>
        <v>13.21569258340474</v>
      </c>
      <c r="BC3392" s="144"/>
      <c r="BD3392" s="144"/>
      <c r="BE3392" s="144"/>
      <c r="BF3392" s="144"/>
      <c r="BG3392" s="144"/>
      <c r="BH3392" s="144"/>
      <c r="BI3392" s="144"/>
      <c r="BJ3392" s="144"/>
      <c r="BK3392" s="144"/>
      <c r="BL3392" s="144"/>
      <c r="BM3392" s="144"/>
      <c r="BN3392" s="144"/>
      <c r="BO3392" s="144"/>
      <c r="BP3392" s="144"/>
      <c r="BQ3392" s="144"/>
      <c r="BR3392" s="144"/>
      <c r="BS3392" s="144"/>
      <c r="BT3392" s="144"/>
      <c r="BU3392" s="144"/>
      <c r="BV3392" s="144"/>
      <c r="BW3392" s="144"/>
      <c r="BX3392" s="144"/>
      <c r="BY3392" s="144"/>
      <c r="BZ3392" s="144"/>
      <c r="CA3392" s="144"/>
      <c r="CB3392" s="144"/>
      <c r="CC3392" s="144"/>
      <c r="CD3392" s="144"/>
      <c r="CE3392" s="144"/>
      <c r="CF3392" s="144"/>
      <c r="CG3392" s="144"/>
      <c r="CH3392" s="144"/>
      <c r="CI3392" s="144"/>
      <c r="CJ3392" s="144"/>
      <c r="CK3392" s="144"/>
      <c r="CL3392" s="144"/>
    </row>
    <row r="3393" spans="1:90" x14ac:dyDescent="0.25">
      <c r="A3393" s="3">
        <v>45223</v>
      </c>
      <c r="B3393" s="77">
        <v>16309.76</v>
      </c>
      <c r="C3393" s="77">
        <v>2359.2372399999999</v>
      </c>
      <c r="D3393" s="77">
        <v>-132.11879999999999</v>
      </c>
      <c r="E3393" s="77">
        <f t="shared" si="364"/>
        <v>-1260.1010999999999</v>
      </c>
      <c r="F3393" s="77">
        <v>31.869899999999998</v>
      </c>
      <c r="G3393" s="77">
        <v>-10.316600000000001</v>
      </c>
      <c r="H3393">
        <v>0</v>
      </c>
      <c r="I3393" s="78">
        <v>16335</v>
      </c>
      <c r="J3393">
        <v>202311</v>
      </c>
      <c r="K3393" s="78">
        <v>16335</v>
      </c>
      <c r="L3393" s="77">
        <f t="shared" si="363"/>
        <v>25.239999999999782</v>
      </c>
      <c r="M3393" s="78">
        <v>-11897</v>
      </c>
      <c r="N3393" s="78">
        <v>-388.63184999999999</v>
      </c>
      <c r="O3393" s="78">
        <v>-4995</v>
      </c>
      <c r="P3393" s="78">
        <v>-40.790730000000003</v>
      </c>
      <c r="Q3393" s="144">
        <v>-13145.75</v>
      </c>
      <c r="R3393" s="78">
        <v>2394</v>
      </c>
      <c r="S3393" s="78">
        <v>-2401</v>
      </c>
      <c r="T3393" s="78">
        <v>-15057</v>
      </c>
      <c r="U3393" s="78">
        <v>61820</v>
      </c>
      <c r="V3393" s="219">
        <v>0.2435619540601747</v>
      </c>
      <c r="W3393" s="78">
        <v>-8909</v>
      </c>
      <c r="X3393" s="78">
        <v>-7295</v>
      </c>
      <c r="Y3393" s="78">
        <v>-9998</v>
      </c>
      <c r="Z3393" s="78">
        <v>-8258</v>
      </c>
      <c r="AA3393" s="78">
        <v>94.16</v>
      </c>
      <c r="AB3393" s="78">
        <v>98.96</v>
      </c>
      <c r="AC3393" s="78">
        <v>18829</v>
      </c>
      <c r="AD3393" s="104">
        <v>0.27348</v>
      </c>
      <c r="AE3393" s="78">
        <v>32172</v>
      </c>
      <c r="AF3393" s="104">
        <v>2.13822</v>
      </c>
      <c r="AG3393" s="78">
        <v>13194</v>
      </c>
      <c r="AH3393" s="104">
        <v>1.8503099999999999</v>
      </c>
      <c r="AI3393" s="78">
        <v>11653</v>
      </c>
      <c r="AJ3393" s="104">
        <v>0.28954000000000002</v>
      </c>
      <c r="AK3393" s="78">
        <v>17000</v>
      </c>
      <c r="AL3393" s="78">
        <v>15500</v>
      </c>
      <c r="AM3393" s="8">
        <v>16300</v>
      </c>
      <c r="AN3393" s="78">
        <v>492</v>
      </c>
      <c r="AO3393" s="78">
        <v>21000</v>
      </c>
      <c r="AP3393" s="78">
        <v>12000</v>
      </c>
      <c r="AQ3393" s="78">
        <v>16300</v>
      </c>
      <c r="AR3393" s="78">
        <v>778</v>
      </c>
      <c r="AS3393" s="78">
        <v>16400</v>
      </c>
      <c r="AT3393" s="78">
        <v>16000</v>
      </c>
      <c r="AU3393" s="78">
        <v>16300</v>
      </c>
      <c r="AV3393" s="78">
        <v>103.5</v>
      </c>
      <c r="AW3393" s="77">
        <v>16.62</v>
      </c>
      <c r="AX3393" s="144">
        <f t="shared" si="365"/>
        <v>0.96</v>
      </c>
      <c r="AY3393" s="144">
        <f t="shared" si="366"/>
        <v>0.91</v>
      </c>
      <c r="AZ3393" s="144">
        <f t="shared" si="367"/>
        <v>0.91</v>
      </c>
      <c r="BA3393" s="54">
        <f t="shared" si="368"/>
        <v>17.068937697978061</v>
      </c>
      <c r="BB3393" s="54">
        <f t="shared" si="369"/>
        <v>13.184062302021935</v>
      </c>
      <c r="BC3393" s="144"/>
      <c r="BD3393" s="144"/>
      <c r="BE3393" s="144"/>
      <c r="BF3393" s="144"/>
      <c r="BG3393" s="144"/>
      <c r="BH3393" s="144"/>
      <c r="BI3393" s="144"/>
      <c r="BJ3393" s="144"/>
      <c r="BK3393" s="144"/>
      <c r="BL3393" s="144"/>
      <c r="BM3393" s="144"/>
      <c r="BN3393" s="144"/>
      <c r="BO3393" s="144"/>
      <c r="BP3393" s="144"/>
      <c r="BQ3393" s="144"/>
      <c r="BR3393" s="144"/>
      <c r="BS3393" s="144"/>
      <c r="BT3393" s="144"/>
      <c r="BU3393" s="144"/>
      <c r="BV3393" s="144"/>
      <c r="BW3393" s="144"/>
      <c r="BX3393" s="144"/>
      <c r="BY3393" s="144"/>
      <c r="BZ3393" s="144"/>
      <c r="CA3393" s="144"/>
      <c r="CB3393" s="144"/>
      <c r="CC3393" s="144"/>
      <c r="CD3393" s="144"/>
      <c r="CE3393" s="144"/>
      <c r="CF3393" s="144"/>
      <c r="CG3393" s="144"/>
      <c r="CH3393" s="144"/>
      <c r="CI3393" s="144"/>
      <c r="CJ3393" s="144"/>
      <c r="CK3393" s="144"/>
      <c r="CL3393" s="144"/>
    </row>
    <row r="3394" spans="1:90" x14ac:dyDescent="0.25">
      <c r="A3394" s="3">
        <v>45224</v>
      </c>
      <c r="B3394" s="77">
        <v>16358.89</v>
      </c>
      <c r="C3394" s="77">
        <v>2397.9372100000001</v>
      </c>
      <c r="D3394" s="77">
        <v>-75.002499999999998</v>
      </c>
      <c r="E3394" s="77">
        <f t="shared" si="364"/>
        <v>-1186.7230000000002</v>
      </c>
      <c r="F3394" s="77">
        <v>54.626499999999993</v>
      </c>
      <c r="G3394" s="77">
        <v>0.2555</v>
      </c>
      <c r="H3394" t="s">
        <v>2160</v>
      </c>
      <c r="I3394" s="78">
        <v>16358</v>
      </c>
      <c r="J3394">
        <v>202311</v>
      </c>
      <c r="K3394" s="78">
        <v>16358</v>
      </c>
      <c r="L3394" s="77">
        <f t="shared" si="363"/>
        <v>-0.88999999999941792</v>
      </c>
      <c r="M3394" s="78">
        <v>-8177</v>
      </c>
      <c r="N3394" s="78">
        <v>-267.52215999999999</v>
      </c>
      <c r="O3394" s="78">
        <v>-738</v>
      </c>
      <c r="P3394" s="78">
        <v>-6.0359100000000003</v>
      </c>
      <c r="Q3394" s="144">
        <v>-8361.5</v>
      </c>
      <c r="R3394" s="78">
        <v>2594</v>
      </c>
      <c r="S3394" s="78">
        <v>-2514</v>
      </c>
      <c r="T3394" s="78">
        <v>-9511</v>
      </c>
      <c r="U3394" s="78">
        <v>59765</v>
      </c>
      <c r="V3394" s="219">
        <v>0.15913996486237764</v>
      </c>
      <c r="W3394" s="78">
        <v>-7296</v>
      </c>
      <c r="X3394" s="78">
        <v>-5926</v>
      </c>
      <c r="Y3394" s="78">
        <v>-7374</v>
      </c>
      <c r="Z3394" s="78">
        <v>-4342</v>
      </c>
      <c r="AA3394" s="78">
        <v>114.98</v>
      </c>
      <c r="AB3394" s="78">
        <v>103.89</v>
      </c>
      <c r="AC3394" s="78">
        <v>17228</v>
      </c>
      <c r="AD3394" s="104">
        <v>0.28512999999999999</v>
      </c>
      <c r="AE3394" s="78">
        <v>31770</v>
      </c>
      <c r="AF3394" s="104">
        <v>1.7020200000000001</v>
      </c>
      <c r="AG3394" s="78">
        <v>16181</v>
      </c>
      <c r="AH3394" s="104">
        <v>1.9971699999999999</v>
      </c>
      <c r="AI3394" s="78">
        <v>2278</v>
      </c>
      <c r="AJ3394" s="104">
        <v>0.56125000000000003</v>
      </c>
      <c r="AK3394" s="78">
        <v>17000</v>
      </c>
      <c r="AL3394" s="78">
        <v>14200</v>
      </c>
      <c r="AM3394" s="8">
        <v>16400</v>
      </c>
      <c r="AN3394" s="78">
        <v>445</v>
      </c>
      <c r="AO3394" s="78">
        <v>21000</v>
      </c>
      <c r="AP3394" s="78">
        <v>12000</v>
      </c>
      <c r="AQ3394" s="78">
        <v>16400</v>
      </c>
      <c r="AR3394" s="78">
        <v>736</v>
      </c>
      <c r="AS3394" s="78">
        <v>16800</v>
      </c>
      <c r="AT3394" s="78">
        <v>16000</v>
      </c>
      <c r="AU3394" s="78">
        <v>16350</v>
      </c>
      <c r="AV3394" s="78">
        <v>254</v>
      </c>
      <c r="AW3394" s="77">
        <v>16.39</v>
      </c>
      <c r="AX3394" s="144">
        <f t="shared" si="365"/>
        <v>0.89</v>
      </c>
      <c r="AY3394" s="144">
        <f t="shared" si="366"/>
        <v>0.83</v>
      </c>
      <c r="AZ3394" s="144">
        <f t="shared" si="367"/>
        <v>0.85</v>
      </c>
      <c r="BA3394" s="54">
        <f t="shared" si="368"/>
        <v>17.219386908611433</v>
      </c>
      <c r="BB3394" s="54">
        <f t="shared" si="369"/>
        <v>13.217613091388561</v>
      </c>
      <c r="BC3394" s="144"/>
      <c r="BD3394" s="144"/>
      <c r="BE3394" s="144"/>
      <c r="BF3394" s="144"/>
      <c r="BG3394" s="144"/>
      <c r="BH3394" s="144"/>
      <c r="BI3394" s="144"/>
      <c r="BJ3394" s="144"/>
      <c r="BK3394" s="144"/>
      <c r="BL3394" s="144"/>
      <c r="BM3394" s="144"/>
      <c r="BN3394" s="144"/>
      <c r="BO3394" s="144"/>
      <c r="BP3394" s="144"/>
      <c r="BQ3394" s="144"/>
      <c r="BR3394" s="144"/>
      <c r="BS3394" s="144"/>
      <c r="BT3394" s="144"/>
      <c r="BU3394" s="144"/>
      <c r="BV3394" s="144"/>
      <c r="BW3394" s="144"/>
      <c r="BX3394" s="144"/>
      <c r="BY3394" s="144"/>
      <c r="BZ3394" s="144"/>
      <c r="CA3394" s="144"/>
      <c r="CB3394" s="144"/>
      <c r="CC3394" s="144"/>
      <c r="CD3394" s="144"/>
      <c r="CE3394" s="144"/>
      <c r="CF3394" s="144"/>
      <c r="CG3394" s="144"/>
      <c r="CH3394" s="144"/>
      <c r="CI3394" s="144"/>
      <c r="CJ3394" s="144"/>
      <c r="CK3394" s="144"/>
      <c r="CL3394" s="144"/>
    </row>
    <row r="3395" spans="1:90" x14ac:dyDescent="0.25">
      <c r="A3395" s="3">
        <v>45225</v>
      </c>
      <c r="B3395" s="77">
        <v>16073.74</v>
      </c>
      <c r="C3395" s="77">
        <v>2442.0194900000001</v>
      </c>
      <c r="D3395" s="77">
        <v>-286.88279999999997</v>
      </c>
      <c r="E3395" s="77">
        <f t="shared" si="364"/>
        <v>-1442.6428000000001</v>
      </c>
      <c r="F3395" s="77">
        <v>19.5441</v>
      </c>
      <c r="G3395" s="77">
        <v>-119.2191</v>
      </c>
      <c r="H3395">
        <v>0</v>
      </c>
      <c r="I3395" s="78">
        <v>16069</v>
      </c>
      <c r="J3395">
        <v>202311</v>
      </c>
      <c r="K3395" s="78">
        <v>16069</v>
      </c>
      <c r="L3395" s="77">
        <f>K3395-B3395</f>
        <v>-4.7399999999997817</v>
      </c>
      <c r="M3395" s="78">
        <v>-12384</v>
      </c>
      <c r="N3395" s="78">
        <v>-397.93356999999997</v>
      </c>
      <c r="O3395" s="78">
        <v>-15481</v>
      </c>
      <c r="P3395" s="78">
        <v>-124.35980000000001</v>
      </c>
      <c r="Q3395" s="144">
        <v>-16254.25</v>
      </c>
      <c r="R3395" s="78">
        <v>2184</v>
      </c>
      <c r="S3395" s="78">
        <v>-1955</v>
      </c>
      <c r="T3395" s="78">
        <v>-24192</v>
      </c>
      <c r="U3395" s="78">
        <v>77489</v>
      </c>
      <c r="V3395" s="219">
        <v>0.312199150847217</v>
      </c>
      <c r="W3395" s="78">
        <v>-7179</v>
      </c>
      <c r="X3395" s="78">
        <v>-5874</v>
      </c>
      <c r="Y3395" s="78">
        <v>-9923</v>
      </c>
      <c r="Z3395" s="78">
        <v>-6798</v>
      </c>
      <c r="AA3395" s="78">
        <v>88.06</v>
      </c>
      <c r="AB3395" s="78">
        <v>90.32</v>
      </c>
      <c r="AC3395" s="78">
        <v>18776</v>
      </c>
      <c r="AD3395" s="104">
        <v>0.43697000000000003</v>
      </c>
      <c r="AE3395" s="78">
        <v>36129</v>
      </c>
      <c r="AF3395" s="104">
        <v>3.2431100000000002</v>
      </c>
      <c r="AG3395" s="78">
        <v>8496</v>
      </c>
      <c r="AH3395" s="104">
        <v>1.2634099999999999</v>
      </c>
      <c r="AI3395" s="78">
        <v>6144</v>
      </c>
      <c r="AJ3395" s="104">
        <v>0.16264000000000001</v>
      </c>
      <c r="AK3395" s="78">
        <v>17000</v>
      </c>
      <c r="AL3395" s="78">
        <v>14200</v>
      </c>
      <c r="AM3395" s="8">
        <v>16100</v>
      </c>
      <c r="AN3395" s="78">
        <v>479</v>
      </c>
      <c r="AO3395" s="78">
        <v>17300</v>
      </c>
      <c r="AP3395" s="78">
        <v>12000</v>
      </c>
      <c r="AQ3395" s="78">
        <v>16100</v>
      </c>
      <c r="AR3395" s="78">
        <v>764</v>
      </c>
      <c r="AS3395" s="78">
        <v>16500</v>
      </c>
      <c r="AT3395" s="78">
        <v>15700</v>
      </c>
      <c r="AU3395" s="78">
        <v>16050</v>
      </c>
      <c r="AV3395" s="78">
        <v>269</v>
      </c>
      <c r="AW3395" s="77">
        <v>16.97</v>
      </c>
      <c r="AX3395" s="144">
        <f t="shared" si="365"/>
        <v>0.96</v>
      </c>
      <c r="AY3395" s="144">
        <f t="shared" si="366"/>
        <v>0.97</v>
      </c>
      <c r="AZ3395" s="144">
        <f t="shared" si="367"/>
        <v>0.97</v>
      </c>
      <c r="BA3395" s="54">
        <f t="shared" si="368"/>
        <v>17.432260392849887</v>
      </c>
      <c r="BB3395" s="54">
        <f t="shared" si="369"/>
        <v>13.295739607150111</v>
      </c>
      <c r="BC3395" s="144"/>
      <c r="BD3395" s="144"/>
      <c r="BE3395" s="144"/>
      <c r="BF3395" s="144"/>
      <c r="BG3395" s="144"/>
      <c r="BH3395" s="144"/>
      <c r="BI3395" s="144"/>
      <c r="BJ3395" s="144"/>
      <c r="BK3395" s="144"/>
      <c r="BL3395" s="144"/>
      <c r="BM3395" s="144"/>
      <c r="BN3395" s="144"/>
      <c r="BO3395" s="144"/>
      <c r="BP3395" s="144"/>
      <c r="BQ3395" s="144"/>
      <c r="BR3395" s="144"/>
      <c r="BS3395" s="144"/>
      <c r="BT3395" s="144"/>
      <c r="BU3395" s="144"/>
      <c r="BV3395" s="144"/>
      <c r="BW3395" s="144"/>
      <c r="BX3395" s="144"/>
      <c r="BY3395" s="144"/>
      <c r="BZ3395" s="144"/>
      <c r="CA3395" s="144"/>
      <c r="CB3395" s="144"/>
      <c r="CC3395" s="144"/>
      <c r="CD3395" s="144"/>
      <c r="CE3395" s="144"/>
      <c r="CF3395" s="144"/>
      <c r="CG3395" s="144"/>
      <c r="CH3395" s="144"/>
      <c r="CI3395" s="144"/>
      <c r="CJ3395" s="144"/>
      <c r="CK3395" s="144"/>
      <c r="CL3395" s="144"/>
    </row>
    <row r="3396" spans="1:90" x14ac:dyDescent="0.25">
      <c r="A3396" s="3">
        <v>45226</v>
      </c>
      <c r="B3396" s="77">
        <v>16134.61</v>
      </c>
      <c r="C3396" s="77">
        <v>2167.3450499999999</v>
      </c>
      <c r="D3396" s="77">
        <v>-89.878799999999998</v>
      </c>
      <c r="E3396" s="77">
        <f t="shared" si="364"/>
        <v>-1300.9814999999999</v>
      </c>
      <c r="F3396" s="77">
        <v>26.270799999999998</v>
      </c>
      <c r="G3396" s="77">
        <v>-19.392199999999999</v>
      </c>
      <c r="H3396">
        <v>0</v>
      </c>
      <c r="I3396" s="78">
        <v>16151</v>
      </c>
      <c r="J3396">
        <v>202311</v>
      </c>
      <c r="K3396" s="78">
        <v>16151</v>
      </c>
      <c r="L3396" s="77">
        <f>K3396-B3396</f>
        <v>16.389999999999418</v>
      </c>
      <c r="M3396" s="78">
        <v>-9142</v>
      </c>
      <c r="N3396" s="78">
        <v>-295.32589999999999</v>
      </c>
      <c r="O3396" s="78">
        <v>-3128</v>
      </c>
      <c r="P3396" s="78">
        <v>-25.261700000000001</v>
      </c>
      <c r="Q3396" s="144">
        <v>-9924</v>
      </c>
      <c r="R3396" s="78">
        <v>2343</v>
      </c>
      <c r="S3396" s="78">
        <v>-1724</v>
      </c>
      <c r="T3396" s="78">
        <v>-10796</v>
      </c>
      <c r="U3396" s="78">
        <v>67064</v>
      </c>
      <c r="V3396" s="219">
        <v>0.16098055588691398</v>
      </c>
      <c r="W3396" s="78">
        <v>-3902</v>
      </c>
      <c r="X3396" s="78">
        <v>-4002</v>
      </c>
      <c r="Y3396" s="78">
        <v>-4794</v>
      </c>
      <c r="Z3396" s="78">
        <v>-1022</v>
      </c>
      <c r="AA3396" s="78">
        <v>105.1</v>
      </c>
      <c r="AB3396" s="78">
        <v>102.99</v>
      </c>
      <c r="AC3396" s="78">
        <v>18011</v>
      </c>
      <c r="AD3396" s="104">
        <v>0.40329999999999999</v>
      </c>
      <c r="AE3396" s="78">
        <v>38171</v>
      </c>
      <c r="AF3396" s="104">
        <v>2.6549800000000001</v>
      </c>
      <c r="AG3396" s="78">
        <v>24040</v>
      </c>
      <c r="AH3396" s="104">
        <v>1.62042</v>
      </c>
      <c r="AI3396" s="78">
        <v>769</v>
      </c>
      <c r="AJ3396" s="104">
        <v>-0.13278999999999999</v>
      </c>
      <c r="AK3396" s="78">
        <v>17000</v>
      </c>
      <c r="AL3396" s="78">
        <v>14200</v>
      </c>
      <c r="AM3396" s="8">
        <v>16200</v>
      </c>
      <c r="AN3396" s="78">
        <v>437</v>
      </c>
      <c r="AO3396" s="78">
        <v>21000</v>
      </c>
      <c r="AP3396" s="78">
        <v>12000</v>
      </c>
      <c r="AQ3396" s="78">
        <v>16100</v>
      </c>
      <c r="AR3396" s="78">
        <v>760</v>
      </c>
      <c r="AS3396" s="78">
        <v>16400</v>
      </c>
      <c r="AT3396" s="78">
        <v>15700</v>
      </c>
      <c r="AU3396" s="78">
        <v>16150</v>
      </c>
      <c r="AV3396" s="78">
        <v>218</v>
      </c>
      <c r="AW3396" s="77">
        <v>16.36</v>
      </c>
      <c r="AX3396" s="144">
        <f t="shared" si="365"/>
        <v>0.82</v>
      </c>
      <c r="AY3396" s="144">
        <f t="shared" si="366"/>
        <v>0.81</v>
      </c>
      <c r="AZ3396" s="144">
        <f t="shared" si="367"/>
        <v>0.82</v>
      </c>
      <c r="BA3396" s="54">
        <f t="shared" si="368"/>
        <v>17.482221694259326</v>
      </c>
      <c r="BB3396" s="54">
        <f t="shared" si="369"/>
        <v>13.489778305740673</v>
      </c>
      <c r="BC3396" s="144"/>
      <c r="BD3396" s="144"/>
      <c r="BE3396" s="144"/>
      <c r="BF3396" s="144"/>
      <c r="BG3396" s="144"/>
      <c r="BH3396" s="144"/>
      <c r="BI3396" s="144"/>
      <c r="BJ3396" s="144"/>
      <c r="BK3396" s="144"/>
      <c r="BL3396" s="144"/>
      <c r="BM3396" s="144"/>
      <c r="BN3396" s="144"/>
      <c r="BO3396" s="144"/>
      <c r="BP3396" s="144"/>
      <c r="BQ3396" s="144"/>
      <c r="BR3396" s="144"/>
      <c r="BS3396" s="144"/>
      <c r="BT3396" s="144"/>
      <c r="BU3396" s="144"/>
      <c r="BV3396" s="144"/>
      <c r="BW3396" s="144"/>
      <c r="BX3396" s="144"/>
      <c r="BY3396" s="144"/>
      <c r="BZ3396" s="144"/>
      <c r="CA3396" s="144"/>
      <c r="CB3396" s="144"/>
      <c r="CC3396" s="144"/>
      <c r="CD3396" s="144"/>
      <c r="CE3396" s="144"/>
      <c r="CF3396" s="144"/>
      <c r="CG3396" s="144"/>
      <c r="CH3396" s="144"/>
      <c r="CI3396" s="144"/>
      <c r="CJ3396" s="144"/>
      <c r="CK3396" s="144"/>
      <c r="CL3396" s="144"/>
    </row>
    <row r="3397" spans="1:90" x14ac:dyDescent="0.25">
      <c r="A3397" s="3">
        <v>45229</v>
      </c>
      <c r="B3397" s="77">
        <v>16149.68</v>
      </c>
      <c r="C3397" s="77">
        <v>2189.4135007300001</v>
      </c>
      <c r="D3397" s="77">
        <v>-67.662411180000007</v>
      </c>
      <c r="E3397" s="77">
        <f t="shared" si="364"/>
        <v>-1353.5610111799999</v>
      </c>
      <c r="F3397" s="77">
        <v>38.069032129999997</v>
      </c>
      <c r="G3397" s="77">
        <v>-11.900509619999999</v>
      </c>
      <c r="H3397">
        <v>0</v>
      </c>
      <c r="I3397" s="78">
        <v>16157</v>
      </c>
      <c r="J3397">
        <v>202311</v>
      </c>
      <c r="K3397" s="78">
        <v>16157</v>
      </c>
      <c r="L3397" s="77">
        <v>7.319999999999709</v>
      </c>
      <c r="M3397" s="78">
        <v>-12483</v>
      </c>
      <c r="N3397" s="78">
        <v>-403.46919000000003</v>
      </c>
      <c r="O3397" s="78">
        <v>-4320</v>
      </c>
      <c r="P3397" s="78">
        <v>-34.906280000000002</v>
      </c>
      <c r="Q3397" s="144">
        <v>-13563</v>
      </c>
      <c r="R3397" s="78">
        <v>2386</v>
      </c>
      <c r="S3397" s="78">
        <v>-1304</v>
      </c>
      <c r="T3397" s="78">
        <v>-10881</v>
      </c>
      <c r="U3397" s="78">
        <v>64644</v>
      </c>
      <c r="V3397" s="219">
        <v>0.16832188602190459</v>
      </c>
      <c r="W3397" s="78">
        <v>-9040</v>
      </c>
      <c r="X3397" s="78">
        <v>-9001</v>
      </c>
      <c r="Y3397" s="78">
        <v>-8859</v>
      </c>
      <c r="Z3397" s="78">
        <v>-5356</v>
      </c>
      <c r="AA3397" s="78">
        <v>97.62</v>
      </c>
      <c r="AB3397" s="78">
        <v>96.68</v>
      </c>
      <c r="AC3397" s="78">
        <v>21567</v>
      </c>
      <c r="AD3397" s="104">
        <v>0.40655999999999998</v>
      </c>
      <c r="AE3397" s="78">
        <v>43673</v>
      </c>
      <c r="AF3397" s="104">
        <v>2.5488400000000002</v>
      </c>
      <c r="AG3397" s="78">
        <v>16287</v>
      </c>
      <c r="AH3397" s="104">
        <v>1.52355</v>
      </c>
      <c r="AI3397" s="78">
        <v>14881</v>
      </c>
      <c r="AJ3397" s="104">
        <v>0.16322</v>
      </c>
      <c r="AK3397" s="78">
        <v>17000</v>
      </c>
      <c r="AL3397" s="78">
        <v>15500</v>
      </c>
      <c r="AM3397" s="8">
        <v>16200</v>
      </c>
      <c r="AN3397" s="78">
        <v>402</v>
      </c>
      <c r="AO3397" s="78">
        <v>21000</v>
      </c>
      <c r="AP3397" s="78">
        <v>12000</v>
      </c>
      <c r="AQ3397" s="78">
        <v>16200</v>
      </c>
      <c r="AR3397" s="78">
        <v>713</v>
      </c>
      <c r="AS3397" s="78">
        <v>16350</v>
      </c>
      <c r="AT3397" s="78">
        <v>16000</v>
      </c>
      <c r="AU3397" s="78">
        <v>16150</v>
      </c>
      <c r="AV3397" s="78">
        <v>149</v>
      </c>
      <c r="AW3397" s="77">
        <v>16.920000000000002</v>
      </c>
      <c r="AX3397" s="144">
        <f t="shared" si="365"/>
        <v>0.93</v>
      </c>
      <c r="AY3397" s="144">
        <f t="shared" si="366"/>
        <v>0.95</v>
      </c>
      <c r="AZ3397" s="144">
        <f t="shared" si="367"/>
        <v>0.96</v>
      </c>
      <c r="BA3397" s="54">
        <f t="shared" si="368"/>
        <v>17.651928000712008</v>
      </c>
      <c r="BB3397" s="54">
        <f t="shared" si="369"/>
        <v>13.549071999287994</v>
      </c>
      <c r="BC3397" s="144"/>
      <c r="BD3397" s="144"/>
      <c r="BE3397" s="144"/>
      <c r="BF3397" s="144"/>
      <c r="BG3397" s="144"/>
      <c r="BH3397" s="144"/>
      <c r="BI3397" s="144"/>
      <c r="BJ3397" s="144"/>
      <c r="BK3397" s="144"/>
      <c r="BL3397" s="144"/>
      <c r="BM3397" s="144"/>
      <c r="BN3397" s="144"/>
      <c r="BO3397" s="144"/>
      <c r="BP3397" s="144"/>
      <c r="BQ3397" s="144"/>
      <c r="BR3397" s="144"/>
      <c r="BS3397" s="144"/>
      <c r="BT3397" s="144"/>
      <c r="BU3397" s="144"/>
      <c r="BV3397" s="144"/>
      <c r="BW3397" s="144"/>
      <c r="BX3397" s="144"/>
      <c r="BY3397" s="144"/>
      <c r="BZ3397" s="144"/>
      <c r="CA3397" s="144"/>
      <c r="CB3397" s="144"/>
      <c r="CC3397" s="144"/>
      <c r="CD3397" s="144"/>
      <c r="CE3397" s="144"/>
      <c r="CF3397" s="144"/>
      <c r="CG3397" s="144"/>
      <c r="CH3397" s="144"/>
      <c r="CI3397" s="144"/>
      <c r="CJ3397" s="144"/>
      <c r="CK3397" s="144"/>
      <c r="CL3397" s="144"/>
    </row>
    <row r="3398" spans="1:90" x14ac:dyDescent="0.25">
      <c r="A3398" s="3">
        <v>45230</v>
      </c>
      <c r="B3398" s="77">
        <v>16001.27</v>
      </c>
      <c r="C3398" s="77">
        <v>2743.6110789999998</v>
      </c>
      <c r="D3398" s="77">
        <v>-172.96408829000001</v>
      </c>
      <c r="E3398" s="77">
        <f t="shared" si="364"/>
        <v>-1449.18159947</v>
      </c>
      <c r="F3398" s="77">
        <v>46.898353399999998</v>
      </c>
      <c r="G3398" s="77">
        <v>-57.81568704</v>
      </c>
      <c r="H3398">
        <v>0</v>
      </c>
      <c r="I3398" s="78">
        <v>15994</v>
      </c>
      <c r="J3398">
        <v>202311</v>
      </c>
      <c r="K3398" s="78">
        <v>15994</v>
      </c>
      <c r="L3398" s="77">
        <v>-7.2700000000004366</v>
      </c>
      <c r="M3398" s="78">
        <v>-15297</v>
      </c>
      <c r="N3398" s="78">
        <v>-489.43308999999999</v>
      </c>
      <c r="O3398" s="78">
        <v>-13574</v>
      </c>
      <c r="P3398" s="78">
        <v>-108.57326</v>
      </c>
      <c r="Q3398" s="144">
        <v>-18690.5</v>
      </c>
      <c r="R3398" s="78">
        <v>2108</v>
      </c>
      <c r="S3398" s="78">
        <v>-637</v>
      </c>
      <c r="T3398" s="78">
        <v>-22585</v>
      </c>
      <c r="U3398" s="78">
        <v>79364</v>
      </c>
      <c r="V3398" s="219">
        <v>0.28457487021823497</v>
      </c>
      <c r="W3398" s="78">
        <v>-11062</v>
      </c>
      <c r="X3398" s="78">
        <v>-13650</v>
      </c>
      <c r="Y3398" s="78">
        <v>-11994</v>
      </c>
      <c r="Z3398" s="78">
        <v>-10197</v>
      </c>
      <c r="AA3398" s="78">
        <v>76.37</v>
      </c>
      <c r="AB3398" s="78">
        <v>83.59</v>
      </c>
      <c r="AC3398" s="78">
        <v>21881</v>
      </c>
      <c r="AD3398" s="104">
        <v>0.30581999999999998</v>
      </c>
      <c r="AE3398" s="78">
        <v>43763</v>
      </c>
      <c r="AF3398" s="104">
        <v>3.4371700000000001</v>
      </c>
      <c r="AG3398" s="78">
        <v>-3228</v>
      </c>
      <c r="AH3398" s="104">
        <v>1.4729699999999999</v>
      </c>
      <c r="AI3398" s="78">
        <v>10308</v>
      </c>
      <c r="AJ3398" s="104">
        <v>-0.39527000000000001</v>
      </c>
      <c r="AK3398" s="78">
        <v>17000</v>
      </c>
      <c r="AL3398" s="78">
        <v>14200</v>
      </c>
      <c r="AM3398" s="8">
        <v>16000</v>
      </c>
      <c r="AN3398" s="78">
        <v>412</v>
      </c>
      <c r="AO3398" s="78">
        <v>17000</v>
      </c>
      <c r="AP3398" s="78">
        <v>12000</v>
      </c>
      <c r="AQ3398" s="78">
        <v>16000</v>
      </c>
      <c r="AR3398" s="78">
        <v>758</v>
      </c>
      <c r="AS3398" s="78">
        <v>16200</v>
      </c>
      <c r="AT3398" s="78">
        <v>16000</v>
      </c>
      <c r="AU3398" s="78">
        <v>16000</v>
      </c>
      <c r="AV3398" s="78">
        <v>107.5</v>
      </c>
      <c r="AW3398" s="77">
        <v>17.07</v>
      </c>
      <c r="AX3398" s="144">
        <f t="shared" si="365"/>
        <v>0.96</v>
      </c>
      <c r="AY3398" s="144">
        <f t="shared" si="366"/>
        <v>0.97</v>
      </c>
      <c r="AZ3398" s="144">
        <f t="shared" si="367"/>
        <v>0.97</v>
      </c>
      <c r="BA3398" s="54">
        <f t="shared" si="368"/>
        <v>17.812638342715992</v>
      </c>
      <c r="BB3398" s="54">
        <f t="shared" si="369"/>
        <v>13.644361657284014</v>
      </c>
      <c r="BC3398" s="144"/>
      <c r="BD3398" s="144"/>
      <c r="BE3398" s="144"/>
      <c r="BF3398" s="144"/>
      <c r="BG3398" s="144"/>
      <c r="BH3398" s="144"/>
      <c r="BI3398" s="144"/>
      <c r="BJ3398" s="144"/>
      <c r="BK3398" s="144"/>
      <c r="BL3398" s="144"/>
      <c r="BM3398" s="144"/>
      <c r="BN3398" s="144"/>
      <c r="BO3398" s="144"/>
      <c r="BP3398" s="144"/>
      <c r="BQ3398" s="144"/>
      <c r="BR3398" s="144"/>
      <c r="BS3398" s="144"/>
      <c r="BT3398" s="144"/>
      <c r="BU3398" s="144"/>
      <c r="BV3398" s="144"/>
      <c r="BW3398" s="144"/>
      <c r="BX3398" s="144"/>
      <c r="BY3398" s="144"/>
      <c r="BZ3398" s="144"/>
      <c r="CA3398" s="144"/>
      <c r="CB3398" s="144"/>
      <c r="CC3398" s="144"/>
      <c r="CD3398" s="144"/>
      <c r="CE3398" s="144"/>
      <c r="CF3398" s="144"/>
      <c r="CG3398" s="144"/>
      <c r="CH3398" s="144"/>
      <c r="CI3398" s="144"/>
      <c r="CJ3398" s="144"/>
      <c r="CK3398" s="144"/>
      <c r="CL3398" s="144"/>
    </row>
    <row r="3399" spans="1:90" x14ac:dyDescent="0.25">
      <c r="A3399" s="3">
        <v>45231</v>
      </c>
      <c r="B3399" s="77">
        <v>16038.56</v>
      </c>
      <c r="C3399" s="77">
        <v>2168.09401604</v>
      </c>
      <c r="D3399" s="77">
        <v>-60.487680789999999</v>
      </c>
      <c r="E3399" s="77">
        <f t="shared" si="364"/>
        <v>-1573.0496802600001</v>
      </c>
      <c r="F3399" s="77">
        <v>24.522313149999999</v>
      </c>
      <c r="G3399" s="77">
        <v>-12.94083513</v>
      </c>
      <c r="H3399" t="s">
        <v>1481</v>
      </c>
      <c r="I3399" s="78">
        <v>16048</v>
      </c>
      <c r="J3399">
        <v>202311</v>
      </c>
      <c r="K3399" s="78">
        <v>16048</v>
      </c>
      <c r="L3399" s="77">
        <v>9.4400000000005093</v>
      </c>
      <c r="M3399" s="78">
        <v>-13396</v>
      </c>
      <c r="N3399" s="78">
        <v>-430.03327999999999</v>
      </c>
      <c r="O3399" s="78">
        <v>-5747</v>
      </c>
      <c r="P3399" s="78">
        <v>-46.119190000000003</v>
      </c>
      <c r="Q3399" s="144">
        <v>-14832.75</v>
      </c>
      <c r="R3399" s="78">
        <v>2892</v>
      </c>
      <c r="S3399" s="78">
        <v>-1028</v>
      </c>
      <c r="T3399" s="78">
        <v>-13622</v>
      </c>
      <c r="U3399" s="78">
        <v>71066</v>
      </c>
      <c r="V3399" s="219">
        <v>0.19168097261700393</v>
      </c>
      <c r="W3399" s="78">
        <v>-11969</v>
      </c>
      <c r="X3399" s="78">
        <v>-14532</v>
      </c>
      <c r="Y3399" s="78">
        <v>-12346</v>
      </c>
      <c r="Z3399" s="78">
        <v>-10759</v>
      </c>
      <c r="AA3399" s="78">
        <v>100.58</v>
      </c>
      <c r="AB3399" s="78">
        <v>91.15</v>
      </c>
      <c r="AC3399" s="78">
        <v>17321</v>
      </c>
      <c r="AD3399" s="104">
        <v>0.24012</v>
      </c>
      <c r="AE3399" s="78">
        <v>35456</v>
      </c>
      <c r="AF3399" s="104">
        <v>2.73549</v>
      </c>
      <c r="AG3399" s="78">
        <v>-1580</v>
      </c>
      <c r="AH3399" s="104">
        <v>1.5407</v>
      </c>
      <c r="AI3399" s="78">
        <v>7734</v>
      </c>
      <c r="AJ3399" s="104">
        <v>0.21048</v>
      </c>
      <c r="AK3399" s="78">
        <v>16500</v>
      </c>
      <c r="AL3399" s="78">
        <v>14200</v>
      </c>
      <c r="AM3399" s="8">
        <v>16050</v>
      </c>
      <c r="AN3399" s="78">
        <v>364</v>
      </c>
      <c r="AO3399" s="78">
        <v>17000</v>
      </c>
      <c r="AP3399" s="78">
        <v>12000</v>
      </c>
      <c r="AQ3399" s="78">
        <v>16100</v>
      </c>
      <c r="AR3399" s="78">
        <v>709</v>
      </c>
      <c r="AS3399" s="78">
        <v>16500</v>
      </c>
      <c r="AT3399" s="78">
        <v>15700</v>
      </c>
      <c r="AU3399" s="78">
        <v>16050</v>
      </c>
      <c r="AV3399" s="78">
        <v>259</v>
      </c>
      <c r="AW3399" s="77">
        <v>16.62</v>
      </c>
      <c r="AX3399" s="144">
        <f t="shared" si="365"/>
        <v>0.82</v>
      </c>
      <c r="AY3399" s="144">
        <f t="shared" si="366"/>
        <v>0.87</v>
      </c>
      <c r="AZ3399" s="144">
        <f t="shared" si="367"/>
        <v>0.87</v>
      </c>
      <c r="BA3399" s="54">
        <f t="shared" si="368"/>
        <v>17.809834001031611</v>
      </c>
      <c r="BB3399" s="54">
        <f t="shared" si="369"/>
        <v>13.910165998968386</v>
      </c>
      <c r="BC3399" s="144"/>
      <c r="BD3399" s="144"/>
      <c r="BE3399" s="144"/>
      <c r="BF3399" s="144"/>
      <c r="BG3399" s="144"/>
      <c r="BH3399" s="144"/>
      <c r="BI3399" s="144"/>
      <c r="BJ3399" s="144"/>
      <c r="BK3399" s="144"/>
      <c r="BL3399" s="144"/>
      <c r="BM3399" s="144"/>
      <c r="BN3399" s="144"/>
      <c r="BO3399" s="144"/>
      <c r="BP3399" s="144"/>
      <c r="BQ3399" s="144"/>
      <c r="BR3399" s="144"/>
      <c r="BS3399" s="144"/>
      <c r="BT3399" s="144"/>
      <c r="BU3399" s="144"/>
      <c r="BV3399" s="144"/>
      <c r="BW3399" s="144"/>
      <c r="BX3399" s="144"/>
      <c r="BY3399" s="144"/>
      <c r="BZ3399" s="144"/>
      <c r="CA3399" s="144"/>
      <c r="CB3399" s="144"/>
      <c r="CC3399" s="144"/>
      <c r="CD3399" s="144"/>
      <c r="CE3399" s="144"/>
      <c r="CF3399" s="144"/>
      <c r="CG3399" s="144"/>
      <c r="CH3399" s="144"/>
      <c r="CI3399" s="144"/>
      <c r="CJ3399" s="144"/>
      <c r="CK3399" s="144"/>
      <c r="CL3399" s="144"/>
    </row>
    <row r="3400" spans="1:90" x14ac:dyDescent="0.25">
      <c r="A3400" s="3">
        <v>45232</v>
      </c>
      <c r="B3400" s="77">
        <v>16396.95</v>
      </c>
      <c r="C3400" s="77">
        <v>2655.72526724</v>
      </c>
      <c r="D3400" s="77">
        <v>162.66300853999999</v>
      </c>
      <c r="E3400" s="77">
        <f t="shared" si="364"/>
        <v>-1252.4327717200001</v>
      </c>
      <c r="F3400" s="77">
        <v>27.15192227</v>
      </c>
      <c r="G3400" s="77">
        <v>24.492416590000001</v>
      </c>
      <c r="H3400">
        <v>0</v>
      </c>
      <c r="I3400" s="78">
        <v>16390</v>
      </c>
      <c r="J3400">
        <v>202311</v>
      </c>
      <c r="K3400" s="78">
        <v>16390</v>
      </c>
      <c r="L3400" s="77">
        <v>-6.9500000000007276</v>
      </c>
      <c r="M3400" s="78">
        <v>-3904</v>
      </c>
      <c r="N3400" s="78">
        <v>-127.97481999999999</v>
      </c>
      <c r="O3400" s="78">
        <v>8746</v>
      </c>
      <c r="P3400" s="78">
        <v>71.670330000000007</v>
      </c>
      <c r="Q3400" s="144">
        <v>-1717.5</v>
      </c>
      <c r="R3400" s="78">
        <v>3621</v>
      </c>
      <c r="S3400" s="78">
        <v>-2246</v>
      </c>
      <c r="T3400" s="78">
        <v>3748</v>
      </c>
      <c r="U3400" s="78">
        <v>69472</v>
      </c>
      <c r="V3400" s="219">
        <v>-5.3949792722247814E-2</v>
      </c>
      <c r="W3400" s="78">
        <v>-7862</v>
      </c>
      <c r="X3400" s="78">
        <v>-10293</v>
      </c>
      <c r="Y3400" s="78">
        <v>-7886</v>
      </c>
      <c r="Z3400" s="78">
        <v>-6976</v>
      </c>
      <c r="AA3400" s="78">
        <v>114.89</v>
      </c>
      <c r="AB3400" s="78">
        <v>109.63</v>
      </c>
      <c r="AC3400" s="78">
        <v>35414</v>
      </c>
      <c r="AD3400" s="104">
        <v>1.2471399999999999</v>
      </c>
      <c r="AE3400" s="78">
        <v>37346</v>
      </c>
      <c r="AF3400" s="104">
        <v>1.3958200000000001</v>
      </c>
      <c r="AG3400" s="78">
        <v>6873</v>
      </c>
      <c r="AH3400" s="104">
        <v>1.8581099999999999</v>
      </c>
      <c r="AI3400" s="78">
        <v>2982</v>
      </c>
      <c r="AJ3400" s="104">
        <v>0.37423000000000001</v>
      </c>
      <c r="AK3400" s="78">
        <v>17000</v>
      </c>
      <c r="AL3400" s="78">
        <v>14200</v>
      </c>
      <c r="AM3400" s="8">
        <v>16400</v>
      </c>
      <c r="AN3400" s="78">
        <v>322</v>
      </c>
      <c r="AO3400" s="78">
        <v>17000</v>
      </c>
      <c r="AP3400" s="78">
        <v>12000</v>
      </c>
      <c r="AQ3400" s="78">
        <v>16400</v>
      </c>
      <c r="AR3400" s="78">
        <v>671</v>
      </c>
      <c r="AS3400" s="78">
        <v>16500</v>
      </c>
      <c r="AT3400" s="78">
        <v>15700</v>
      </c>
      <c r="AU3400" s="78">
        <v>16350</v>
      </c>
      <c r="AV3400" s="78">
        <v>207</v>
      </c>
      <c r="AW3400" s="77">
        <v>15.15</v>
      </c>
      <c r="AX3400" s="144">
        <f t="shared" si="365"/>
        <v>0.51</v>
      </c>
      <c r="AY3400" s="144">
        <f t="shared" si="366"/>
        <v>0.63</v>
      </c>
      <c r="AZ3400" s="144">
        <f t="shared" si="367"/>
        <v>0.34</v>
      </c>
      <c r="BA3400" s="54">
        <f t="shared" si="368"/>
        <v>17.803135465783097</v>
      </c>
      <c r="BB3400" s="54">
        <f t="shared" si="369"/>
        <v>13.934864534216903</v>
      </c>
      <c r="BC3400" s="144"/>
      <c r="BD3400" s="144"/>
      <c r="BE3400" s="144"/>
      <c r="BF3400" s="144"/>
      <c r="BG3400" s="144"/>
      <c r="BH3400" s="144"/>
      <c r="BI3400" s="144"/>
      <c r="BJ3400" s="144"/>
      <c r="BK3400" s="144"/>
      <c r="BL3400" s="144"/>
      <c r="BM3400" s="144"/>
      <c r="BN3400" s="144"/>
      <c r="BO3400" s="144"/>
      <c r="BP3400" s="144"/>
      <c r="BQ3400" s="144"/>
      <c r="BR3400" s="144"/>
      <c r="BS3400" s="144"/>
      <c r="BT3400" s="144"/>
      <c r="BU3400" s="144"/>
      <c r="BV3400" s="144"/>
      <c r="BW3400" s="144"/>
      <c r="BX3400" s="144"/>
      <c r="BY3400" s="144"/>
      <c r="BZ3400" s="144"/>
      <c r="CA3400" s="144"/>
      <c r="CB3400" s="144"/>
      <c r="CC3400" s="144"/>
      <c r="CD3400" s="144"/>
      <c r="CE3400" s="144"/>
      <c r="CF3400" s="144"/>
      <c r="CG3400" s="144"/>
      <c r="CH3400" s="144"/>
      <c r="CI3400" s="144"/>
      <c r="CJ3400" s="144"/>
      <c r="CK3400" s="144"/>
      <c r="CL3400" s="144"/>
    </row>
    <row r="3401" spans="1:90" x14ac:dyDescent="0.25">
      <c r="A3401" s="3">
        <v>45233</v>
      </c>
      <c r="B3401" s="77">
        <v>16507.650000000001</v>
      </c>
      <c r="C3401" s="77">
        <v>2696.90800227</v>
      </c>
      <c r="D3401" s="77">
        <v>93.75967661</v>
      </c>
      <c r="E3401" s="77">
        <f t="shared" si="364"/>
        <v>-899.51629510999987</v>
      </c>
      <c r="F3401" s="77">
        <v>34.838352700000002</v>
      </c>
      <c r="G3401" s="77">
        <v>6.2678984599999996</v>
      </c>
      <c r="H3401">
        <v>0</v>
      </c>
      <c r="I3401" s="78">
        <v>16512</v>
      </c>
      <c r="J3401">
        <v>202311</v>
      </c>
      <c r="K3401" s="78">
        <v>16512</v>
      </c>
      <c r="L3401" s="77">
        <v>4.3499999999985448</v>
      </c>
      <c r="M3401" s="78">
        <v>662</v>
      </c>
      <c r="N3401" s="78">
        <v>21.868099999999998</v>
      </c>
      <c r="O3401" s="78">
        <v>9871</v>
      </c>
      <c r="P3401" s="78">
        <v>81.504859999999994</v>
      </c>
      <c r="Q3401" s="144">
        <v>3129.75</v>
      </c>
      <c r="R3401" s="78">
        <v>3966</v>
      </c>
      <c r="S3401" s="78">
        <v>-2685</v>
      </c>
      <c r="T3401" s="78">
        <v>5132</v>
      </c>
      <c r="U3401" s="78">
        <v>68562</v>
      </c>
      <c r="V3401" s="219">
        <v>-7.4851958811003177E-2</v>
      </c>
      <c r="W3401" s="78">
        <v>-2651</v>
      </c>
      <c r="X3401" s="78">
        <v>-5238</v>
      </c>
      <c r="Y3401" s="78">
        <v>-1700</v>
      </c>
      <c r="Z3401" s="78">
        <v>-753</v>
      </c>
      <c r="AA3401" s="78">
        <v>118.33</v>
      </c>
      <c r="AB3401" s="78">
        <v>115.19</v>
      </c>
      <c r="AC3401" s="78">
        <v>36003</v>
      </c>
      <c r="AD3401" s="104">
        <v>1.6727700000000001</v>
      </c>
      <c r="AE3401" s="78">
        <v>34083</v>
      </c>
      <c r="AF3401" s="104">
        <v>0.88705000000000001</v>
      </c>
      <c r="AG3401" s="78">
        <v>12690</v>
      </c>
      <c r="AH3401" s="104">
        <v>1.91734</v>
      </c>
      <c r="AI3401" s="78">
        <v>-6621</v>
      </c>
      <c r="AJ3401" s="104">
        <v>0.56664000000000003</v>
      </c>
      <c r="AK3401" s="78">
        <v>17000</v>
      </c>
      <c r="AL3401" s="78">
        <v>16000</v>
      </c>
      <c r="AM3401" s="8">
        <v>16500</v>
      </c>
      <c r="AN3401" s="78">
        <v>291</v>
      </c>
      <c r="AO3401" s="78">
        <v>17000</v>
      </c>
      <c r="AP3401" s="78">
        <v>12000</v>
      </c>
      <c r="AQ3401" s="78">
        <v>16500</v>
      </c>
      <c r="AR3401" s="78">
        <v>627</v>
      </c>
      <c r="AS3401" s="78">
        <v>16600</v>
      </c>
      <c r="AT3401" s="78">
        <v>16300</v>
      </c>
      <c r="AU3401" s="78">
        <v>16500</v>
      </c>
      <c r="AV3401" s="78">
        <v>159</v>
      </c>
      <c r="AW3401" s="77">
        <v>14.13</v>
      </c>
      <c r="AX3401" s="144">
        <f t="shared" si="365"/>
        <v>0.17</v>
      </c>
      <c r="AY3401" s="144">
        <f t="shared" si="366"/>
        <v>0.38</v>
      </c>
      <c r="AZ3401" s="144">
        <f t="shared" si="367"/>
        <v>0.19</v>
      </c>
      <c r="BA3401" s="54">
        <f t="shared" si="368"/>
        <v>17.857341799134101</v>
      </c>
      <c r="BB3401" s="54">
        <f t="shared" si="369"/>
        <v>13.692658200865894</v>
      </c>
      <c r="BC3401" s="144"/>
      <c r="BD3401" s="144"/>
      <c r="BE3401" s="144"/>
      <c r="BF3401" s="144"/>
      <c r="BG3401" s="144"/>
      <c r="BH3401" s="144"/>
      <c r="BI3401" s="144"/>
      <c r="BJ3401" s="144"/>
      <c r="BK3401" s="144"/>
      <c r="BL3401" s="144"/>
      <c r="BM3401" s="144"/>
      <c r="BN3401" s="144"/>
      <c r="BO3401" s="144"/>
      <c r="BP3401" s="144"/>
      <c r="BQ3401" s="144"/>
      <c r="BR3401" s="144"/>
      <c r="BS3401" s="144"/>
      <c r="BT3401" s="144"/>
      <c r="BU3401" s="144"/>
      <c r="BV3401" s="144"/>
      <c r="BW3401" s="144"/>
      <c r="BX3401" s="144"/>
      <c r="BY3401" s="144"/>
      <c r="BZ3401" s="144"/>
      <c r="CA3401" s="144"/>
      <c r="CB3401" s="144"/>
      <c r="CC3401" s="144"/>
      <c r="CD3401" s="144"/>
      <c r="CE3401" s="144"/>
      <c r="CF3401" s="144"/>
      <c r="CG3401" s="144"/>
      <c r="CH3401" s="144"/>
      <c r="CI3401" s="144"/>
      <c r="CJ3401" s="144"/>
      <c r="CK3401" s="144"/>
      <c r="CL3401" s="144"/>
    </row>
    <row r="3402" spans="1:90" x14ac:dyDescent="0.25">
      <c r="A3402" s="3">
        <v>45236</v>
      </c>
      <c r="B3402" s="77">
        <v>16649.36</v>
      </c>
      <c r="C3402" s="77">
        <v>2743.10901487</v>
      </c>
      <c r="D3402" s="77">
        <v>187.88048953000001</v>
      </c>
      <c r="E3402" s="77">
        <f t="shared" si="364"/>
        <v>-698.91950557999985</v>
      </c>
      <c r="F3402" s="77">
        <v>14.860255069999999</v>
      </c>
      <c r="G3402" s="77">
        <v>13.79757101</v>
      </c>
      <c r="H3402">
        <v>0</v>
      </c>
      <c r="I3402" s="78">
        <v>16670</v>
      </c>
      <c r="J3402">
        <v>202311</v>
      </c>
      <c r="K3402" s="78">
        <v>16670</v>
      </c>
      <c r="L3402" s="77">
        <v>20.639999999999418</v>
      </c>
      <c r="M3402" s="78">
        <v>5672</v>
      </c>
      <c r="N3402" s="78">
        <v>189.16054</v>
      </c>
      <c r="O3402" s="78">
        <v>13767</v>
      </c>
      <c r="P3402" s="78">
        <v>114.76891000000001</v>
      </c>
      <c r="Q3402" s="144">
        <v>9113.75</v>
      </c>
      <c r="R3402" s="78">
        <v>4996</v>
      </c>
      <c r="S3402" s="78">
        <v>-3689</v>
      </c>
      <c r="T3402" s="78">
        <v>8625</v>
      </c>
      <c r="U3402" s="78">
        <v>74284</v>
      </c>
      <c r="V3402" s="219">
        <v>-0.11610844865650746</v>
      </c>
      <c r="W3402" s="78">
        <v>5311</v>
      </c>
      <c r="X3402" s="78">
        <v>7949</v>
      </c>
      <c r="Y3402" s="78">
        <v>6085</v>
      </c>
      <c r="Z3402" s="78">
        <v>8219</v>
      </c>
      <c r="AA3402" s="78">
        <v>112.52</v>
      </c>
      <c r="AB3402" s="78">
        <v>134.04</v>
      </c>
      <c r="AC3402" s="78">
        <v>42606</v>
      </c>
      <c r="AD3402" s="104">
        <v>2.83996</v>
      </c>
      <c r="AE3402" s="78">
        <v>32963</v>
      </c>
      <c r="AF3402" s="104">
        <v>0.62209999999999999</v>
      </c>
      <c r="AG3402" s="78">
        <v>14205</v>
      </c>
      <c r="AH3402" s="104">
        <v>2.0152899999999998</v>
      </c>
      <c r="AI3402" s="78">
        <v>-16771</v>
      </c>
      <c r="AJ3402" s="104">
        <v>0.52195999999999998</v>
      </c>
      <c r="AK3402" s="78">
        <v>17000</v>
      </c>
      <c r="AL3402" s="78">
        <v>16000</v>
      </c>
      <c r="AM3402" s="8">
        <v>16650</v>
      </c>
      <c r="AN3402" s="78">
        <v>278</v>
      </c>
      <c r="AO3402" s="78">
        <v>17000</v>
      </c>
      <c r="AP3402" s="78">
        <v>12000</v>
      </c>
      <c r="AQ3402" s="78">
        <v>16700</v>
      </c>
      <c r="AR3402" s="78">
        <v>621</v>
      </c>
      <c r="AS3402" s="78">
        <v>16600</v>
      </c>
      <c r="AT3402" s="78">
        <v>16300</v>
      </c>
      <c r="AU3402" s="78">
        <v>16650</v>
      </c>
      <c r="AV3402" s="78">
        <v>124</v>
      </c>
      <c r="AW3402" s="77">
        <v>14.21</v>
      </c>
      <c r="AX3402" s="144">
        <f t="shared" si="365"/>
        <v>0.17</v>
      </c>
      <c r="AY3402" s="144">
        <f t="shared" si="366"/>
        <v>0.4</v>
      </c>
      <c r="AZ3402" s="144">
        <f t="shared" si="367"/>
        <v>0.2</v>
      </c>
      <c r="BA3402" s="54">
        <f t="shared" si="368"/>
        <v>17.903765467510325</v>
      </c>
      <c r="BB3402" s="54">
        <f t="shared" si="369"/>
        <v>13.58123453248967</v>
      </c>
      <c r="BC3402" s="144"/>
      <c r="BD3402" s="144"/>
      <c r="BE3402" s="144"/>
      <c r="BF3402" s="144"/>
      <c r="BG3402" s="144"/>
      <c r="BH3402" s="144"/>
      <c r="BI3402" s="144"/>
      <c r="BJ3402" s="144"/>
      <c r="BK3402" s="144"/>
      <c r="BL3402" s="144"/>
      <c r="BM3402" s="144"/>
      <c r="BN3402" s="144"/>
      <c r="BO3402" s="144"/>
      <c r="BP3402" s="144"/>
      <c r="BQ3402" s="144"/>
      <c r="BR3402" s="144"/>
      <c r="BS3402" s="144"/>
      <c r="BT3402" s="144"/>
      <c r="BU3402" s="144"/>
      <c r="BV3402" s="144"/>
      <c r="BW3402" s="144"/>
      <c r="BX3402" s="144"/>
      <c r="BY3402" s="144"/>
      <c r="BZ3402" s="144"/>
      <c r="CA3402" s="144"/>
      <c r="CB3402" s="144"/>
      <c r="CC3402" s="144"/>
      <c r="CD3402" s="144"/>
      <c r="CE3402" s="144"/>
      <c r="CF3402" s="144"/>
      <c r="CG3402" s="144"/>
      <c r="CH3402" s="144"/>
      <c r="CI3402" s="144"/>
      <c r="CJ3402" s="144"/>
      <c r="CK3402" s="144"/>
      <c r="CL3402" s="144"/>
    </row>
    <row r="3403" spans="1:90" x14ac:dyDescent="0.25">
      <c r="A3403" s="3">
        <v>45237</v>
      </c>
      <c r="B3403" s="77">
        <v>16684.95</v>
      </c>
      <c r="C3403" s="77">
        <v>2190.9961623700001</v>
      </c>
      <c r="D3403" s="77">
        <v>17.908398699999999</v>
      </c>
      <c r="E3403" s="77">
        <f t="shared" si="364"/>
        <v>-646.15450687999999</v>
      </c>
      <c r="F3403" s="77">
        <v>13.03492992</v>
      </c>
      <c r="G3403" s="77">
        <v>3.5828059400000001</v>
      </c>
      <c r="H3403">
        <v>0</v>
      </c>
      <c r="I3403" s="78">
        <v>16709</v>
      </c>
      <c r="J3403">
        <v>202311</v>
      </c>
      <c r="K3403" s="78">
        <v>16709</v>
      </c>
      <c r="L3403" s="77">
        <v>24.049999999999272</v>
      </c>
      <c r="M3403" s="78">
        <v>7942</v>
      </c>
      <c r="N3403" s="78">
        <v>265.40172000000001</v>
      </c>
      <c r="O3403" s="78">
        <v>17097</v>
      </c>
      <c r="P3403" s="78">
        <v>142.8356</v>
      </c>
      <c r="Q3403" s="144">
        <v>12216.25</v>
      </c>
      <c r="R3403" s="78">
        <v>5359</v>
      </c>
      <c r="S3403" s="78">
        <v>-3964</v>
      </c>
      <c r="T3403" s="78">
        <v>11508</v>
      </c>
      <c r="U3403" s="78">
        <v>78329</v>
      </c>
      <c r="V3403" s="219">
        <v>-0.14691876571895465</v>
      </c>
      <c r="W3403" s="78">
        <v>7630</v>
      </c>
      <c r="X3403" s="78">
        <v>7630</v>
      </c>
      <c r="Y3403" s="78">
        <v>8499</v>
      </c>
      <c r="Z3403" s="78">
        <v>12477</v>
      </c>
      <c r="AA3403" s="78">
        <v>117.78</v>
      </c>
      <c r="AB3403" s="78">
        <v>130.93</v>
      </c>
      <c r="AC3403" s="78">
        <v>44594</v>
      </c>
      <c r="AD3403" s="104">
        <v>3.1049600000000002</v>
      </c>
      <c r="AE3403" s="78">
        <v>32837</v>
      </c>
      <c r="AF3403" s="104">
        <v>0.48787999999999998</v>
      </c>
      <c r="AG3403" s="78">
        <v>16909</v>
      </c>
      <c r="AH3403" s="104">
        <v>1.74939</v>
      </c>
      <c r="AI3403" s="78">
        <v>-15576</v>
      </c>
      <c r="AJ3403" s="104">
        <v>0.59245999999999999</v>
      </c>
      <c r="AK3403" s="78">
        <v>17000</v>
      </c>
      <c r="AL3403" s="78">
        <v>16000</v>
      </c>
      <c r="AM3403" s="8">
        <v>16700</v>
      </c>
      <c r="AN3403" s="78">
        <v>249</v>
      </c>
      <c r="AO3403" s="78">
        <v>17000</v>
      </c>
      <c r="AP3403" s="78">
        <v>12000</v>
      </c>
      <c r="AQ3403" s="78">
        <v>16700</v>
      </c>
      <c r="AR3403" s="78">
        <v>597</v>
      </c>
      <c r="AS3403" s="78">
        <v>16800</v>
      </c>
      <c r="AT3403" s="78">
        <v>16600</v>
      </c>
      <c r="AU3403" s="78">
        <v>16700</v>
      </c>
      <c r="AV3403" s="78">
        <v>87.5</v>
      </c>
      <c r="AW3403" s="77">
        <v>13.89</v>
      </c>
      <c r="AX3403" s="144">
        <f t="shared" si="365"/>
        <v>0</v>
      </c>
      <c r="AY3403" s="144">
        <f t="shared" si="366"/>
        <v>0.14000000000000001</v>
      </c>
      <c r="AZ3403" s="144">
        <f t="shared" si="367"/>
        <v>7.0000000000000007E-2</v>
      </c>
      <c r="BA3403" s="54">
        <f t="shared" si="368"/>
        <v>17.966086151376778</v>
      </c>
      <c r="BB3403" s="54">
        <f t="shared" si="369"/>
        <v>13.451913848623219</v>
      </c>
      <c r="BC3403" s="144"/>
      <c r="BD3403" s="144"/>
      <c r="BE3403" s="144"/>
      <c r="BF3403" s="144"/>
      <c r="BG3403" s="144"/>
      <c r="BH3403" s="144"/>
      <c r="BI3403" s="144"/>
      <c r="BJ3403" s="144"/>
      <c r="BK3403" s="144"/>
      <c r="BL3403" s="144"/>
      <c r="BM3403" s="144"/>
      <c r="BN3403" s="144"/>
      <c r="BO3403" s="144"/>
      <c r="BP3403" s="144"/>
      <c r="BQ3403" s="144"/>
      <c r="BR3403" s="144"/>
      <c r="BS3403" s="144"/>
      <c r="BT3403" s="144"/>
      <c r="BU3403" s="144"/>
      <c r="BV3403" s="144"/>
      <c r="BW3403" s="144"/>
      <c r="BX3403" s="144"/>
      <c r="BY3403" s="144"/>
      <c r="BZ3403" s="144"/>
      <c r="CA3403" s="144"/>
      <c r="CB3403" s="144"/>
      <c r="CC3403" s="144"/>
      <c r="CD3403" s="144"/>
      <c r="CE3403" s="144"/>
      <c r="CF3403" s="144"/>
      <c r="CG3403" s="144"/>
      <c r="CH3403" s="144"/>
      <c r="CI3403" s="144"/>
      <c r="CJ3403" s="144"/>
      <c r="CK3403" s="144"/>
      <c r="CL3403" s="144"/>
    </row>
    <row r="3404" spans="1:90" x14ac:dyDescent="0.25">
      <c r="A3404" s="3">
        <v>45238</v>
      </c>
      <c r="B3404" s="77">
        <v>16740.830000000002</v>
      </c>
      <c r="C3404" s="77">
        <v>2778.0259916800001</v>
      </c>
      <c r="D3404" s="77">
        <v>37.331484279999998</v>
      </c>
      <c r="E3404" s="77">
        <f t="shared" si="364"/>
        <v>-839.97442259999991</v>
      </c>
      <c r="F3404" s="77">
        <v>14.550804189999999</v>
      </c>
      <c r="G3404" s="77">
        <v>6.1777384800000004</v>
      </c>
      <c r="H3404" t="s">
        <v>1594</v>
      </c>
      <c r="I3404" s="78">
        <v>16749</v>
      </c>
      <c r="J3404">
        <v>202311</v>
      </c>
      <c r="K3404" s="78">
        <v>16749</v>
      </c>
      <c r="L3404" s="77">
        <v>8.1699999999982538</v>
      </c>
      <c r="M3404" s="78">
        <v>5468</v>
      </c>
      <c r="N3404" s="78">
        <v>183.20368999999999</v>
      </c>
      <c r="O3404" s="78">
        <v>17247</v>
      </c>
      <c r="P3404" s="78">
        <v>144.45921000000001</v>
      </c>
      <c r="Q3404" s="144">
        <v>9779.75</v>
      </c>
      <c r="R3404" s="78">
        <v>5541</v>
      </c>
      <c r="S3404" s="78">
        <v>-2347</v>
      </c>
      <c r="T3404" s="78">
        <v>14324</v>
      </c>
      <c r="U3404" s="78">
        <v>76808</v>
      </c>
      <c r="V3404" s="219">
        <v>-0.18649099052182064</v>
      </c>
      <c r="W3404" s="78">
        <v>9458</v>
      </c>
      <c r="X3404" s="78">
        <v>9458</v>
      </c>
      <c r="Y3404" s="78">
        <v>10330</v>
      </c>
      <c r="Z3404" s="78">
        <v>10257</v>
      </c>
      <c r="AA3404" s="78">
        <v>108.75</v>
      </c>
      <c r="AB3404" s="78">
        <v>118.92</v>
      </c>
      <c r="AC3404" s="78">
        <v>40737</v>
      </c>
      <c r="AD3404" s="104">
        <v>3.10439</v>
      </c>
      <c r="AE3404" s="78">
        <v>30180</v>
      </c>
      <c r="AF3404" s="104">
        <v>0.45673999999999998</v>
      </c>
      <c r="AG3404" s="78">
        <v>9785</v>
      </c>
      <c r="AH3404" s="104">
        <v>1.2805599999999999</v>
      </c>
      <c r="AI3404" s="78">
        <v>-13125</v>
      </c>
      <c r="AJ3404" s="104">
        <v>0.48885000000000001</v>
      </c>
      <c r="AK3404" s="78">
        <v>17000</v>
      </c>
      <c r="AL3404" s="78">
        <v>16400</v>
      </c>
      <c r="AM3404" s="8">
        <v>16750</v>
      </c>
      <c r="AN3404" s="78">
        <v>231</v>
      </c>
      <c r="AO3404" s="78">
        <v>17000</v>
      </c>
      <c r="AP3404" s="78">
        <v>12000</v>
      </c>
      <c r="AQ3404" s="78">
        <v>16800</v>
      </c>
      <c r="AR3404" s="78">
        <v>591</v>
      </c>
      <c r="AS3404" s="78">
        <v>17200</v>
      </c>
      <c r="AT3404" s="78">
        <v>16300</v>
      </c>
      <c r="AU3404" s="78">
        <v>16750</v>
      </c>
      <c r="AV3404" s="78">
        <v>328</v>
      </c>
      <c r="AW3404" s="77">
        <v>14.17</v>
      </c>
      <c r="AX3404" s="144">
        <f t="shared" si="365"/>
        <v>0.2</v>
      </c>
      <c r="AY3404" s="144">
        <f t="shared" si="366"/>
        <v>0.42</v>
      </c>
      <c r="AZ3404" s="144">
        <f t="shared" si="367"/>
        <v>0.21</v>
      </c>
      <c r="BA3404" s="54">
        <f t="shared" si="368"/>
        <v>17.984110003339385</v>
      </c>
      <c r="BB3404" s="54">
        <f t="shared" si="369"/>
        <v>13.411889996660609</v>
      </c>
      <c r="BC3404" s="144"/>
      <c r="BD3404" s="144"/>
      <c r="BE3404" s="144"/>
      <c r="BF3404" s="144"/>
      <c r="BG3404" s="144"/>
      <c r="BH3404" s="144"/>
      <c r="BI3404" s="144"/>
      <c r="BJ3404" s="144"/>
      <c r="BK3404" s="144"/>
      <c r="BL3404" s="144"/>
      <c r="BM3404" s="144"/>
      <c r="BN3404" s="144"/>
      <c r="BO3404" s="144"/>
      <c r="BP3404" s="144"/>
      <c r="BQ3404" s="144"/>
      <c r="BR3404" s="144"/>
      <c r="BS3404" s="144"/>
      <c r="BT3404" s="144"/>
      <c r="BU3404" s="144"/>
      <c r="BV3404" s="144"/>
      <c r="BW3404" s="144"/>
      <c r="BX3404" s="144"/>
      <c r="BY3404" s="144"/>
      <c r="BZ3404" s="144"/>
      <c r="CA3404" s="144"/>
      <c r="CB3404" s="144"/>
      <c r="CC3404" s="144"/>
      <c r="CD3404" s="144"/>
      <c r="CE3404" s="144"/>
      <c r="CF3404" s="144"/>
      <c r="CG3404" s="144"/>
      <c r="CH3404" s="144"/>
      <c r="CI3404" s="144"/>
      <c r="CJ3404" s="144"/>
      <c r="CK3404" s="144"/>
      <c r="CL3404" s="144"/>
    </row>
    <row r="3405" spans="1:90" x14ac:dyDescent="0.25">
      <c r="A3405" s="3">
        <v>45239</v>
      </c>
      <c r="B3405" s="77">
        <v>16745.650000000001</v>
      </c>
      <c r="C3405" s="77">
        <v>2478.8400402299999</v>
      </c>
      <c r="D3405" s="77">
        <v>-16.702056330000001</v>
      </c>
      <c r="E3405" s="77">
        <f t="shared" si="364"/>
        <v>-1097.7248789300002</v>
      </c>
      <c r="F3405" s="77">
        <v>5.8986407200000004</v>
      </c>
      <c r="G3405" s="77">
        <v>-9.3057741400000005</v>
      </c>
      <c r="H3405">
        <v>0</v>
      </c>
      <c r="I3405" s="78">
        <v>16763</v>
      </c>
      <c r="J3405">
        <v>202311</v>
      </c>
      <c r="K3405" s="78">
        <v>16763</v>
      </c>
      <c r="L3405" s="77">
        <v>17.349999999998545</v>
      </c>
      <c r="M3405" s="78">
        <v>5085</v>
      </c>
      <c r="N3405" s="78">
        <v>170.48097999999999</v>
      </c>
      <c r="O3405" s="78">
        <v>18001</v>
      </c>
      <c r="P3405" s="78">
        <v>150.87266</v>
      </c>
      <c r="Q3405" s="144">
        <v>9585.25</v>
      </c>
      <c r="R3405" s="78">
        <v>5419</v>
      </c>
      <c r="S3405" s="78">
        <v>-2268</v>
      </c>
      <c r="T3405" s="78">
        <v>16009</v>
      </c>
      <c r="U3405" s="78">
        <v>76628</v>
      </c>
      <c r="V3405" s="219">
        <v>-0.20891841102469072</v>
      </c>
      <c r="W3405" s="78">
        <v>8592</v>
      </c>
      <c r="X3405" s="78">
        <v>5994</v>
      </c>
      <c r="Y3405" s="78">
        <v>9228</v>
      </c>
      <c r="Z3405" s="78">
        <v>8596</v>
      </c>
      <c r="AA3405" s="78">
        <v>98.78</v>
      </c>
      <c r="AB3405" s="78">
        <v>115.1</v>
      </c>
      <c r="AC3405" s="78">
        <v>44124</v>
      </c>
      <c r="AD3405" s="104">
        <v>3.1337799999999998</v>
      </c>
      <c r="AE3405" s="78">
        <v>28664</v>
      </c>
      <c r="AF3405" s="104">
        <v>0.36664999999999998</v>
      </c>
      <c r="AG3405" s="78">
        <v>13004</v>
      </c>
      <c r="AH3405" s="104">
        <v>1.07656</v>
      </c>
      <c r="AI3405" s="78">
        <v>-2107</v>
      </c>
      <c r="AJ3405" s="104">
        <v>0.56076000000000004</v>
      </c>
      <c r="AK3405" s="78">
        <v>16900</v>
      </c>
      <c r="AL3405" s="78">
        <v>16400</v>
      </c>
      <c r="AM3405" s="8">
        <v>16750</v>
      </c>
      <c r="AN3405" s="78">
        <v>200</v>
      </c>
      <c r="AO3405" s="78">
        <v>17000</v>
      </c>
      <c r="AP3405" s="78">
        <v>12000</v>
      </c>
      <c r="AQ3405" s="78">
        <v>16800</v>
      </c>
      <c r="AR3405" s="78">
        <v>570</v>
      </c>
      <c r="AS3405" s="78">
        <v>17200</v>
      </c>
      <c r="AT3405" s="78">
        <v>16000</v>
      </c>
      <c r="AU3405" s="78">
        <v>16750</v>
      </c>
      <c r="AV3405" s="78">
        <v>303</v>
      </c>
      <c r="AW3405" s="77">
        <v>13.56</v>
      </c>
      <c r="AX3405" s="144">
        <f t="shared" si="365"/>
        <v>0</v>
      </c>
      <c r="AY3405" s="144">
        <f t="shared" si="366"/>
        <v>0.04</v>
      </c>
      <c r="AZ3405" s="144">
        <f t="shared" si="367"/>
        <v>0.02</v>
      </c>
      <c r="BA3405" s="54">
        <f t="shared" si="368"/>
        <v>18.047542380057745</v>
      </c>
      <c r="BB3405" s="54">
        <f t="shared" si="369"/>
        <v>13.294457619942257</v>
      </c>
      <c r="BC3405" s="144"/>
      <c r="BD3405" s="144"/>
      <c r="BE3405" s="144"/>
      <c r="BF3405" s="144"/>
      <c r="BG3405" s="144"/>
      <c r="BH3405" s="144"/>
      <c r="BI3405" s="144"/>
      <c r="BJ3405" s="144"/>
      <c r="BK3405" s="144"/>
      <c r="BL3405" s="144"/>
      <c r="BM3405" s="144"/>
      <c r="BN3405" s="144"/>
      <c r="BO3405" s="144"/>
      <c r="BP3405" s="144"/>
      <c r="BQ3405" s="144"/>
      <c r="BR3405" s="144"/>
      <c r="BS3405" s="144"/>
      <c r="BT3405" s="144"/>
      <c r="BU3405" s="144"/>
      <c r="BV3405" s="144"/>
      <c r="BW3405" s="144"/>
      <c r="BX3405" s="144"/>
      <c r="BY3405" s="144"/>
      <c r="BZ3405" s="144"/>
      <c r="CA3405" s="144"/>
      <c r="CB3405" s="144"/>
      <c r="CC3405" s="144"/>
      <c r="CD3405" s="144"/>
      <c r="CE3405" s="144"/>
      <c r="CF3405" s="144"/>
      <c r="CG3405" s="144"/>
      <c r="CH3405" s="144"/>
      <c r="CI3405" s="144"/>
      <c r="CJ3405" s="144"/>
      <c r="CK3405" s="144"/>
      <c r="CL3405" s="144"/>
    </row>
    <row r="3406" spans="1:90" x14ac:dyDescent="0.25">
      <c r="A3406" s="3">
        <v>45240</v>
      </c>
      <c r="B3406" s="77">
        <v>16682.669999999998</v>
      </c>
      <c r="C3406" s="77">
        <v>2333.4541405099999</v>
      </c>
      <c r="D3406" s="77">
        <v>-66.85303236</v>
      </c>
      <c r="E3406" s="77">
        <f t="shared" si="364"/>
        <v>-1103.7263112900002</v>
      </c>
      <c r="F3406" s="77">
        <v>5.9136530900000004</v>
      </c>
      <c r="G3406" s="77">
        <v>-31.241507129999999</v>
      </c>
      <c r="H3406">
        <v>0</v>
      </c>
      <c r="I3406" s="78">
        <v>16736</v>
      </c>
      <c r="J3406">
        <v>202311</v>
      </c>
      <c r="K3406" s="78">
        <v>16736</v>
      </c>
      <c r="L3406" s="77">
        <v>53.330000000001746</v>
      </c>
      <c r="M3406" s="78">
        <v>8721</v>
      </c>
      <c r="N3406" s="78">
        <v>291.89341000000002</v>
      </c>
      <c r="O3406" s="78">
        <v>18570</v>
      </c>
      <c r="P3406" s="78">
        <v>155.36382</v>
      </c>
      <c r="Q3406" s="144">
        <v>13363.5</v>
      </c>
      <c r="R3406" s="78">
        <v>4814</v>
      </c>
      <c r="S3406" s="78">
        <v>-1577</v>
      </c>
      <c r="T3406" s="78">
        <v>16445</v>
      </c>
      <c r="U3406" s="78">
        <v>73994</v>
      </c>
      <c r="V3406" s="219">
        <v>-0.22224774981755277</v>
      </c>
      <c r="W3406" s="78">
        <v>12830</v>
      </c>
      <c r="X3406" s="78">
        <v>12830</v>
      </c>
      <c r="Y3406" s="78">
        <v>12036</v>
      </c>
      <c r="Z3406" s="78">
        <v>11654</v>
      </c>
      <c r="AA3406" s="78">
        <v>105.58</v>
      </c>
      <c r="AB3406" s="78">
        <v>113.43</v>
      </c>
      <c r="AC3406" s="78">
        <v>44545</v>
      </c>
      <c r="AD3406" s="104">
        <v>2.7187800000000002</v>
      </c>
      <c r="AE3406" s="78">
        <v>30348</v>
      </c>
      <c r="AF3406" s="104">
        <v>0.41060999999999998</v>
      </c>
      <c r="AG3406" s="78">
        <v>15662</v>
      </c>
      <c r="AH3406" s="104">
        <v>1.08822</v>
      </c>
      <c r="AI3406" s="78">
        <v>15397</v>
      </c>
      <c r="AJ3406" s="104">
        <v>0.77871000000000001</v>
      </c>
      <c r="AK3406" s="78">
        <v>16900</v>
      </c>
      <c r="AL3406" s="78">
        <v>16400</v>
      </c>
      <c r="AM3406" s="8">
        <v>16750</v>
      </c>
      <c r="AN3406" s="78">
        <v>169</v>
      </c>
      <c r="AO3406" s="78">
        <v>17500</v>
      </c>
      <c r="AP3406" s="78">
        <v>16000</v>
      </c>
      <c r="AQ3406" s="78">
        <v>16700</v>
      </c>
      <c r="AR3406" s="78">
        <v>564</v>
      </c>
      <c r="AS3406" s="78">
        <v>17200</v>
      </c>
      <c r="AT3406" s="78">
        <v>16300</v>
      </c>
      <c r="AU3406" s="78">
        <v>16750</v>
      </c>
      <c r="AV3406" s="78">
        <v>299</v>
      </c>
      <c r="AW3406" s="77">
        <v>13.61</v>
      </c>
      <c r="AX3406" s="144">
        <f t="shared" si="365"/>
        <v>0.03</v>
      </c>
      <c r="AY3406" s="144">
        <f t="shared" si="366"/>
        <v>0.06</v>
      </c>
      <c r="AZ3406" s="144">
        <f t="shared" si="367"/>
        <v>0.03</v>
      </c>
      <c r="BA3406" s="54">
        <f t="shared" si="368"/>
        <v>18.130600682998729</v>
      </c>
      <c r="BB3406" s="54">
        <f t="shared" si="369"/>
        <v>13.109399317001273</v>
      </c>
      <c r="BC3406" s="144"/>
      <c r="BD3406" s="144"/>
      <c r="BE3406" s="144"/>
      <c r="BF3406" s="144"/>
      <c r="BG3406" s="144"/>
      <c r="BH3406" s="144"/>
      <c r="BI3406" s="144"/>
      <c r="BJ3406" s="144"/>
      <c r="BK3406" s="144"/>
      <c r="BL3406" s="144"/>
      <c r="BM3406" s="144"/>
      <c r="BN3406" s="144"/>
      <c r="BO3406" s="144"/>
      <c r="BP3406" s="144"/>
      <c r="BQ3406" s="144"/>
      <c r="BR3406" s="144"/>
      <c r="BS3406" s="144"/>
      <c r="BT3406" s="144"/>
      <c r="BU3406" s="144"/>
      <c r="BV3406" s="144"/>
      <c r="BW3406" s="144"/>
      <c r="BX3406" s="144"/>
      <c r="BY3406" s="144"/>
      <c r="BZ3406" s="144"/>
      <c r="CA3406" s="144"/>
      <c r="CB3406" s="144"/>
      <c r="CC3406" s="144"/>
      <c r="CD3406" s="144"/>
      <c r="CE3406" s="144"/>
      <c r="CF3406" s="144"/>
      <c r="CG3406" s="144"/>
      <c r="CH3406" s="144"/>
      <c r="CI3406" s="144"/>
      <c r="CJ3406" s="144"/>
      <c r="CK3406" s="144"/>
      <c r="CL3406" s="144"/>
    </row>
    <row r="3407" spans="1:90" x14ac:dyDescent="0.25">
      <c r="A3407" s="3">
        <v>45243</v>
      </c>
      <c r="B3407" s="77">
        <v>16839.29</v>
      </c>
      <c r="C3407" s="77">
        <v>2857.92208682</v>
      </c>
      <c r="D3407" s="77">
        <v>159.47143865000001</v>
      </c>
      <c r="E3407" s="77">
        <f t="shared" si="364"/>
        <v>-788.00347264000004</v>
      </c>
      <c r="F3407" s="77">
        <v>5.0012985099999998</v>
      </c>
      <c r="G3407" s="77">
        <v>18.21745885</v>
      </c>
      <c r="H3407">
        <v>0</v>
      </c>
      <c r="I3407" s="78">
        <v>16876</v>
      </c>
      <c r="J3407">
        <v>202311</v>
      </c>
      <c r="K3407" s="78">
        <v>16876</v>
      </c>
      <c r="L3407" s="77">
        <v>36.709999999999127</v>
      </c>
      <c r="M3407" s="78">
        <v>3132</v>
      </c>
      <c r="N3407" s="78">
        <v>105.74386</v>
      </c>
      <c r="O3407" s="78">
        <v>11327</v>
      </c>
      <c r="P3407" s="78">
        <v>95.573149999999998</v>
      </c>
      <c r="Q3407" s="144">
        <v>5963.75</v>
      </c>
      <c r="R3407" s="78">
        <v>4950</v>
      </c>
      <c r="S3407" s="78">
        <v>-1089</v>
      </c>
      <c r="T3407" s="78">
        <v>7899</v>
      </c>
      <c r="U3407" s="78">
        <v>62498</v>
      </c>
      <c r="V3407" s="219">
        <v>-0.12638804441742135</v>
      </c>
      <c r="W3407" s="78">
        <v>8361</v>
      </c>
      <c r="X3407" s="78">
        <v>5738</v>
      </c>
      <c r="Y3407" s="78">
        <v>7197</v>
      </c>
      <c r="Z3407" s="78">
        <v>6728</v>
      </c>
      <c r="AA3407" s="78">
        <v>98.81</v>
      </c>
      <c r="AB3407" s="78">
        <v>113.12</v>
      </c>
      <c r="AC3407" s="78">
        <v>42394</v>
      </c>
      <c r="AD3407" s="104">
        <v>4.0980100000000004</v>
      </c>
      <c r="AE3407" s="78">
        <v>31599</v>
      </c>
      <c r="AF3407" s="104">
        <v>0.35560000000000003</v>
      </c>
      <c r="AG3407" s="78">
        <v>14127</v>
      </c>
      <c r="AH3407" s="104">
        <v>0.53939000000000004</v>
      </c>
      <c r="AI3407" s="78">
        <v>17466</v>
      </c>
      <c r="AJ3407" s="104">
        <v>0.82465999999999995</v>
      </c>
      <c r="AK3407" s="78">
        <v>16900</v>
      </c>
      <c r="AL3407" s="78">
        <v>16700</v>
      </c>
      <c r="AM3407" s="8">
        <v>16850</v>
      </c>
      <c r="AN3407" s="78">
        <v>132</v>
      </c>
      <c r="AO3407" s="78">
        <v>17500</v>
      </c>
      <c r="AP3407" s="78">
        <v>16000</v>
      </c>
      <c r="AQ3407" s="78">
        <v>16900</v>
      </c>
      <c r="AR3407" s="78">
        <v>554</v>
      </c>
      <c r="AS3407" s="78">
        <v>17200</v>
      </c>
      <c r="AT3407" s="78">
        <v>16300</v>
      </c>
      <c r="AU3407" s="78">
        <v>16900</v>
      </c>
      <c r="AV3407" s="78">
        <v>273</v>
      </c>
      <c r="AW3407" s="77">
        <v>13.66</v>
      </c>
      <c r="AX3407" s="144">
        <f t="shared" si="365"/>
        <v>0.06</v>
      </c>
      <c r="AY3407" s="144">
        <f t="shared" si="366"/>
        <v>0.1</v>
      </c>
      <c r="AZ3407" s="144">
        <f t="shared" si="367"/>
        <v>0.05</v>
      </c>
      <c r="BA3407" s="54">
        <f t="shared" si="368"/>
        <v>18.170910750635432</v>
      </c>
      <c r="BB3407" s="54">
        <f t="shared" si="369"/>
        <v>12.857089249364577</v>
      </c>
      <c r="BC3407" s="144"/>
      <c r="BD3407" s="144"/>
      <c r="BE3407" s="144"/>
      <c r="BF3407" s="144"/>
      <c r="BG3407" s="144"/>
      <c r="BH3407" s="144"/>
      <c r="BI3407" s="144"/>
      <c r="BJ3407" s="144"/>
      <c r="BK3407" s="144"/>
      <c r="BL3407" s="144"/>
      <c r="BM3407" s="144"/>
      <c r="BN3407" s="144"/>
      <c r="BO3407" s="144"/>
      <c r="BP3407" s="144"/>
      <c r="BQ3407" s="144"/>
      <c r="BR3407" s="144"/>
      <c r="BS3407" s="144"/>
      <c r="BT3407" s="144"/>
      <c r="BU3407" s="144"/>
      <c r="BV3407" s="144"/>
      <c r="BW3407" s="144"/>
      <c r="BX3407" s="144"/>
      <c r="BY3407" s="144"/>
      <c r="BZ3407" s="144"/>
      <c r="CA3407" s="144"/>
      <c r="CB3407" s="144"/>
      <c r="CC3407" s="144"/>
      <c r="CD3407" s="144"/>
      <c r="CE3407" s="144"/>
      <c r="CF3407" s="144"/>
      <c r="CG3407" s="144"/>
      <c r="CH3407" s="144"/>
      <c r="CI3407" s="144"/>
      <c r="CJ3407" s="144"/>
      <c r="CK3407" s="144"/>
      <c r="CL3407" s="144"/>
    </row>
    <row r="3408" spans="1:90" x14ac:dyDescent="0.25">
      <c r="A3408" s="3">
        <v>45244</v>
      </c>
      <c r="B3408" s="77">
        <v>16915.71</v>
      </c>
      <c r="C3408" s="77">
        <v>2733.8425025800002</v>
      </c>
      <c r="D3408" s="77">
        <v>118.87565841999999</v>
      </c>
      <c r="E3408" s="77">
        <f t="shared" si="364"/>
        <v>-622.94961421999994</v>
      </c>
      <c r="F3408" s="77">
        <v>5.9373639599999999</v>
      </c>
      <c r="G3408" s="77">
        <v>41.529911490000003</v>
      </c>
      <c r="H3408">
        <v>0</v>
      </c>
      <c r="I3408" s="78">
        <v>16949</v>
      </c>
      <c r="J3408">
        <v>202311</v>
      </c>
      <c r="K3408" s="78">
        <v>16949</v>
      </c>
      <c r="L3408" s="77">
        <v>33.290000000000873</v>
      </c>
      <c r="M3408" s="78">
        <v>5238</v>
      </c>
      <c r="N3408" s="78">
        <v>177.71376000000001</v>
      </c>
      <c r="O3408" s="78">
        <v>13775</v>
      </c>
      <c r="P3408" s="78">
        <v>116.76844</v>
      </c>
      <c r="Q3408" s="144">
        <v>8681.75</v>
      </c>
      <c r="R3408" s="78">
        <v>4559</v>
      </c>
      <c r="S3408" s="78">
        <v>-4532</v>
      </c>
      <c r="T3408" s="78">
        <v>10521</v>
      </c>
      <c r="U3408" s="78">
        <v>65563</v>
      </c>
      <c r="V3408" s="219">
        <v>-0.16047160746152556</v>
      </c>
      <c r="W3408" s="78">
        <v>6960</v>
      </c>
      <c r="X3408" s="78">
        <v>6960</v>
      </c>
      <c r="Y3408" s="78">
        <v>6421</v>
      </c>
      <c r="Z3408" s="78">
        <v>9115</v>
      </c>
      <c r="AA3408" s="78">
        <v>111.34</v>
      </c>
      <c r="AB3408" s="78">
        <v>119.09</v>
      </c>
      <c r="AC3408" s="78">
        <v>41490</v>
      </c>
      <c r="AD3408" s="104">
        <v>4.8724400000000001</v>
      </c>
      <c r="AE3408" s="78">
        <v>33690</v>
      </c>
      <c r="AF3408" s="104">
        <v>0.35527999999999998</v>
      </c>
      <c r="AG3408" s="78">
        <v>23582</v>
      </c>
      <c r="AH3408" s="104">
        <v>0.37418000000000001</v>
      </c>
      <c r="AI3408" s="78">
        <v>5089</v>
      </c>
      <c r="AJ3408" s="104">
        <v>0.72091000000000005</v>
      </c>
      <c r="AK3408" s="78">
        <v>16900</v>
      </c>
      <c r="AL3408" s="78">
        <v>16700</v>
      </c>
      <c r="AM3408" s="8">
        <v>16950</v>
      </c>
      <c r="AN3408" s="78">
        <v>103</v>
      </c>
      <c r="AO3408" s="78">
        <v>17500</v>
      </c>
      <c r="AP3408" s="78">
        <v>12000</v>
      </c>
      <c r="AQ3408" s="78">
        <v>17000</v>
      </c>
      <c r="AR3408" s="78">
        <v>549</v>
      </c>
      <c r="AS3408" s="78">
        <v>17150</v>
      </c>
      <c r="AT3408" s="78">
        <v>16300</v>
      </c>
      <c r="AU3408" s="78">
        <v>16950</v>
      </c>
      <c r="AV3408" s="78">
        <v>257</v>
      </c>
      <c r="AW3408" s="77">
        <v>13.76</v>
      </c>
      <c r="AX3408" s="144">
        <f t="shared" si="365"/>
        <v>0.1</v>
      </c>
      <c r="AY3408" s="144">
        <f t="shared" si="366"/>
        <v>0.16</v>
      </c>
      <c r="AZ3408" s="144">
        <f t="shared" si="367"/>
        <v>0.08</v>
      </c>
      <c r="BA3408" s="54">
        <f t="shared" si="368"/>
        <v>18.201558750410047</v>
      </c>
      <c r="BB3408" s="54">
        <f t="shared" si="369"/>
        <v>12.660441249589953</v>
      </c>
      <c r="BC3408" s="144"/>
      <c r="BD3408" s="144"/>
      <c r="BE3408" s="144"/>
      <c r="BF3408" s="144"/>
      <c r="BG3408" s="144"/>
      <c r="BH3408" s="144"/>
      <c r="BI3408" s="144"/>
      <c r="BJ3408" s="144"/>
      <c r="BK3408" s="144"/>
      <c r="BL3408" s="144"/>
      <c r="BM3408" s="144"/>
      <c r="BN3408" s="144"/>
      <c r="BO3408" s="144"/>
      <c r="BP3408" s="144"/>
      <c r="BQ3408" s="144"/>
      <c r="BR3408" s="144"/>
      <c r="BS3408" s="144"/>
      <c r="BT3408" s="144"/>
      <c r="BU3408" s="144"/>
      <c r="BV3408" s="144"/>
      <c r="BW3408" s="144"/>
      <c r="BX3408" s="144"/>
      <c r="BY3408" s="144"/>
      <c r="BZ3408" s="144"/>
      <c r="CA3408" s="144"/>
      <c r="CB3408" s="144"/>
      <c r="CC3408" s="144"/>
      <c r="CD3408" s="144"/>
      <c r="CE3408" s="144"/>
      <c r="CF3408" s="144"/>
      <c r="CG3408" s="144"/>
      <c r="CH3408" s="144"/>
      <c r="CI3408" s="144"/>
      <c r="CJ3408" s="144"/>
      <c r="CK3408" s="144"/>
      <c r="CL3408" s="144"/>
    </row>
    <row r="3409" spans="2:90" x14ac:dyDescent="0.25">
      <c r="B3409" s="77"/>
      <c r="C3409" s="77"/>
      <c r="D3409" s="77"/>
      <c r="E3409" s="77"/>
      <c r="F3409" s="77"/>
      <c r="G3409" s="77"/>
      <c r="I3409" s="78"/>
      <c r="K3409" s="78"/>
      <c r="L3409" s="77"/>
      <c r="M3409" s="78"/>
      <c r="N3409" s="78"/>
      <c r="O3409" s="78"/>
      <c r="P3409" s="78"/>
      <c r="Q3409" s="144"/>
      <c r="R3409" s="78"/>
      <c r="S3409" s="78"/>
      <c r="T3409" s="78"/>
      <c r="U3409" s="78"/>
      <c r="V3409" s="219"/>
      <c r="W3409" s="78"/>
      <c r="X3409" s="78"/>
      <c r="Y3409" s="78"/>
      <c r="Z3409" s="78"/>
      <c r="AA3409" s="78"/>
      <c r="AB3409" s="78"/>
      <c r="AC3409" s="78"/>
      <c r="AD3409" s="104"/>
      <c r="AE3409" s="78"/>
      <c r="AF3409" s="104"/>
      <c r="AG3409" s="78"/>
      <c r="AH3409" s="104"/>
      <c r="AI3409" s="78"/>
      <c r="AJ3409" s="104"/>
      <c r="AK3409" s="78"/>
      <c r="AL3409" s="78"/>
      <c r="AM3409" s="8"/>
      <c r="AN3409" s="78"/>
      <c r="AO3409" s="78"/>
      <c r="AP3409" s="78"/>
      <c r="AQ3409" s="78"/>
      <c r="AR3409" s="78"/>
      <c r="AS3409" s="78"/>
      <c r="AT3409" s="78"/>
      <c r="AU3409" s="78"/>
      <c r="AV3409" s="78"/>
      <c r="AW3409" s="77"/>
      <c r="AX3409" s="144"/>
      <c r="AY3409" s="144"/>
      <c r="AZ3409" s="144"/>
      <c r="BA3409" s="54"/>
      <c r="BB3409" s="54"/>
      <c r="BC3409" s="144"/>
      <c r="BD3409" s="144"/>
      <c r="BE3409" s="144"/>
      <c r="BF3409" s="144"/>
      <c r="BG3409" s="144"/>
      <c r="BH3409" s="144"/>
      <c r="BI3409" s="144"/>
      <c r="BJ3409" s="144"/>
      <c r="BK3409" s="144"/>
      <c r="BL3409" s="144"/>
      <c r="BM3409" s="144"/>
      <c r="BN3409" s="144"/>
      <c r="BO3409" s="144"/>
      <c r="BP3409" s="144"/>
      <c r="BQ3409" s="144"/>
      <c r="BR3409" s="144"/>
      <c r="BS3409" s="144"/>
      <c r="BT3409" s="144"/>
      <c r="BU3409" s="144"/>
      <c r="BV3409" s="144"/>
      <c r="BW3409" s="144"/>
      <c r="BX3409" s="144"/>
      <c r="BY3409" s="144"/>
      <c r="BZ3409" s="144"/>
      <c r="CA3409" s="144"/>
      <c r="CB3409" s="144"/>
      <c r="CC3409" s="144"/>
      <c r="CD3409" s="144"/>
      <c r="CE3409" s="144"/>
      <c r="CF3409" s="144"/>
      <c r="CG3409" s="144"/>
      <c r="CH3409" s="144"/>
      <c r="CI3409" s="144"/>
      <c r="CJ3409" s="144"/>
      <c r="CK3409" s="144"/>
      <c r="CL3409" s="144"/>
    </row>
    <row r="3410" spans="2:90" x14ac:dyDescent="0.25">
      <c r="B3410" s="77"/>
      <c r="C3410" s="77"/>
      <c r="D3410" s="77"/>
      <c r="E3410" s="77"/>
      <c r="F3410" s="77"/>
      <c r="G3410" s="77"/>
      <c r="I3410" s="78"/>
      <c r="K3410" s="78"/>
      <c r="L3410" s="77"/>
      <c r="M3410" s="78"/>
      <c r="N3410" s="78"/>
      <c r="O3410" s="78"/>
      <c r="P3410" s="78"/>
      <c r="Q3410" s="144"/>
      <c r="R3410" s="78"/>
      <c r="S3410" s="78"/>
      <c r="T3410" s="78"/>
      <c r="U3410" s="78"/>
      <c r="V3410" s="219"/>
      <c r="W3410" s="78"/>
      <c r="X3410" s="78"/>
      <c r="Y3410" s="78"/>
      <c r="Z3410" s="78"/>
      <c r="AA3410" s="78"/>
      <c r="AB3410" s="78"/>
      <c r="AC3410" s="78"/>
      <c r="AD3410" s="104"/>
      <c r="AE3410" s="78"/>
      <c r="AF3410" s="104"/>
      <c r="AG3410" s="78"/>
      <c r="AH3410" s="104"/>
      <c r="AI3410" s="78"/>
      <c r="AJ3410" s="104"/>
      <c r="AK3410" s="78"/>
      <c r="AL3410" s="78"/>
      <c r="AM3410" s="8"/>
      <c r="AN3410" s="78"/>
      <c r="AO3410" s="78"/>
      <c r="AP3410" s="78"/>
      <c r="AQ3410" s="78"/>
      <c r="AR3410" s="78"/>
      <c r="AS3410" s="78"/>
      <c r="AT3410" s="78"/>
      <c r="AU3410" s="78"/>
      <c r="AV3410" s="78"/>
      <c r="AW3410" s="77"/>
      <c r="AX3410" s="144"/>
      <c r="AY3410" s="144"/>
      <c r="AZ3410" s="144"/>
      <c r="BA3410" s="54"/>
      <c r="BB3410" s="54"/>
      <c r="BC3410" s="144"/>
      <c r="BD3410" s="144"/>
      <c r="BE3410" s="144"/>
      <c r="BF3410" s="144"/>
      <c r="BG3410" s="144"/>
      <c r="BH3410" s="144"/>
      <c r="BI3410" s="144"/>
      <c r="BJ3410" s="144"/>
      <c r="BK3410" s="144"/>
      <c r="BL3410" s="144"/>
      <c r="BM3410" s="144"/>
      <c r="BN3410" s="144"/>
      <c r="BO3410" s="144"/>
      <c r="BP3410" s="144"/>
      <c r="BQ3410" s="144"/>
      <c r="BR3410" s="144"/>
      <c r="BS3410" s="144"/>
      <c r="BT3410" s="144"/>
      <c r="BU3410" s="144"/>
      <c r="BV3410" s="144"/>
      <c r="BW3410" s="144"/>
      <c r="BX3410" s="144"/>
      <c r="BY3410" s="144"/>
      <c r="BZ3410" s="144"/>
      <c r="CA3410" s="144"/>
      <c r="CB3410" s="144"/>
      <c r="CC3410" s="144"/>
      <c r="CD3410" s="144"/>
      <c r="CE3410" s="144"/>
      <c r="CF3410" s="144"/>
      <c r="CG3410" s="144"/>
      <c r="CH3410" s="144"/>
      <c r="CI3410" s="144"/>
      <c r="CJ3410" s="144"/>
      <c r="CK3410" s="144"/>
      <c r="CL3410" s="144"/>
    </row>
    <row r="3411" spans="2:90" x14ac:dyDescent="0.25">
      <c r="B3411" s="77"/>
      <c r="C3411" s="77"/>
      <c r="D3411" s="77"/>
      <c r="E3411" s="77"/>
      <c r="F3411" s="77"/>
      <c r="G3411" s="77"/>
      <c r="I3411" s="78"/>
      <c r="K3411" s="78"/>
      <c r="L3411" s="77"/>
      <c r="M3411" s="78"/>
      <c r="N3411" s="78"/>
      <c r="O3411" s="78"/>
      <c r="P3411" s="78"/>
      <c r="Q3411" s="144"/>
      <c r="R3411" s="78"/>
      <c r="S3411" s="78"/>
      <c r="T3411" s="78"/>
      <c r="U3411" s="78"/>
      <c r="V3411" s="219"/>
      <c r="W3411" s="78"/>
      <c r="X3411" s="78"/>
      <c r="Y3411" s="78"/>
      <c r="Z3411" s="78"/>
      <c r="AA3411" s="78"/>
      <c r="AB3411" s="78"/>
      <c r="AC3411" s="78"/>
      <c r="AD3411" s="104"/>
      <c r="AE3411" s="78"/>
      <c r="AF3411" s="104"/>
      <c r="AG3411" s="78"/>
      <c r="AH3411" s="104"/>
      <c r="AI3411" s="78"/>
      <c r="AJ3411" s="104"/>
      <c r="AK3411" s="78"/>
      <c r="AL3411" s="78"/>
      <c r="AM3411" s="8"/>
      <c r="AN3411" s="78"/>
      <c r="AO3411" s="78"/>
      <c r="AP3411" s="78"/>
      <c r="AQ3411" s="78"/>
      <c r="AR3411" s="78"/>
      <c r="AS3411" s="78"/>
      <c r="AT3411" s="78"/>
      <c r="AU3411" s="78"/>
      <c r="AV3411" s="78"/>
      <c r="AW3411" s="77"/>
      <c r="AX3411" s="144"/>
      <c r="AY3411" s="144"/>
      <c r="AZ3411" s="144"/>
      <c r="BA3411" s="54"/>
      <c r="BB3411" s="54"/>
      <c r="BC3411" s="144"/>
      <c r="BD3411" s="144"/>
      <c r="BE3411" s="144"/>
      <c r="BF3411" s="144"/>
      <c r="BG3411" s="144"/>
      <c r="BH3411" s="144"/>
      <c r="BI3411" s="144"/>
      <c r="BJ3411" s="144"/>
      <c r="BK3411" s="144"/>
      <c r="BL3411" s="144"/>
      <c r="BM3411" s="144"/>
      <c r="BN3411" s="144"/>
      <c r="BO3411" s="144"/>
      <c r="BP3411" s="144"/>
      <c r="BQ3411" s="144"/>
      <c r="BR3411" s="144"/>
      <c r="BS3411" s="144"/>
      <c r="BT3411" s="144"/>
      <c r="BU3411" s="144"/>
      <c r="BV3411" s="144"/>
      <c r="BW3411" s="144"/>
      <c r="BX3411" s="144"/>
      <c r="BY3411" s="144"/>
      <c r="BZ3411" s="144"/>
      <c r="CA3411" s="144"/>
      <c r="CB3411" s="144"/>
      <c r="CC3411" s="144"/>
      <c r="CD3411" s="144"/>
      <c r="CE3411" s="144"/>
      <c r="CF3411" s="144"/>
      <c r="CG3411" s="144"/>
      <c r="CH3411" s="144"/>
      <c r="CI3411" s="144"/>
      <c r="CJ3411" s="144"/>
      <c r="CK3411" s="144"/>
      <c r="CL3411" s="144"/>
    </row>
    <row r="3412" spans="2:90" x14ac:dyDescent="0.25">
      <c r="B3412" s="77"/>
      <c r="C3412" s="77"/>
      <c r="D3412" s="77"/>
      <c r="E3412" s="77"/>
      <c r="F3412" s="77"/>
      <c r="G3412" s="77"/>
      <c r="I3412" s="78"/>
      <c r="K3412" s="78"/>
      <c r="L3412" s="77"/>
      <c r="M3412" s="78"/>
      <c r="N3412" s="78"/>
      <c r="O3412" s="78"/>
      <c r="P3412" s="78"/>
      <c r="Q3412" s="144"/>
      <c r="R3412" s="78"/>
      <c r="S3412" s="78"/>
      <c r="T3412" s="78"/>
      <c r="U3412" s="78"/>
      <c r="V3412" s="219"/>
      <c r="W3412" s="78"/>
      <c r="X3412" s="78"/>
      <c r="Y3412" s="78"/>
      <c r="Z3412" s="78"/>
      <c r="AA3412" s="78"/>
      <c r="AB3412" s="78"/>
      <c r="AC3412" s="78"/>
      <c r="AD3412" s="104"/>
      <c r="AE3412" s="78"/>
      <c r="AF3412" s="104"/>
      <c r="AG3412" s="78"/>
      <c r="AH3412" s="104"/>
      <c r="AI3412" s="78"/>
      <c r="AJ3412" s="104"/>
      <c r="AK3412" s="78"/>
      <c r="AL3412" s="78"/>
      <c r="AM3412" s="8"/>
      <c r="AN3412" s="78"/>
      <c r="AO3412" s="78"/>
      <c r="AP3412" s="78"/>
      <c r="AQ3412" s="78"/>
      <c r="AR3412" s="78"/>
      <c r="AS3412" s="78"/>
      <c r="AT3412" s="78"/>
      <c r="AU3412" s="78"/>
      <c r="AV3412" s="78"/>
      <c r="AW3412" s="77"/>
      <c r="AX3412" s="144"/>
      <c r="AY3412" s="144"/>
      <c r="AZ3412" s="144"/>
      <c r="BA3412" s="54"/>
      <c r="BB3412" s="54"/>
      <c r="BC3412" s="144"/>
      <c r="BD3412" s="144"/>
      <c r="BE3412" s="144"/>
      <c r="BF3412" s="144"/>
      <c r="BG3412" s="144"/>
      <c r="BH3412" s="144"/>
      <c r="BI3412" s="144"/>
      <c r="BJ3412" s="144"/>
      <c r="BK3412" s="144"/>
      <c r="BL3412" s="144"/>
      <c r="BM3412" s="144"/>
      <c r="BN3412" s="144"/>
      <c r="BO3412" s="144"/>
      <c r="BP3412" s="144"/>
      <c r="BQ3412" s="144"/>
      <c r="BR3412" s="144"/>
      <c r="BS3412" s="144"/>
      <c r="BT3412" s="144"/>
      <c r="BU3412" s="144"/>
      <c r="BV3412" s="144"/>
      <c r="BW3412" s="144"/>
      <c r="BX3412" s="144"/>
      <c r="BY3412" s="144"/>
      <c r="BZ3412" s="144"/>
      <c r="CA3412" s="144"/>
      <c r="CB3412" s="144"/>
      <c r="CC3412" s="144"/>
      <c r="CD3412" s="144"/>
      <c r="CE3412" s="144"/>
      <c r="CF3412" s="144"/>
      <c r="CG3412" s="144"/>
      <c r="CH3412" s="144"/>
      <c r="CI3412" s="144"/>
      <c r="CJ3412" s="144"/>
      <c r="CK3412" s="144"/>
      <c r="CL3412" s="144"/>
    </row>
    <row r="3413" spans="2:90" x14ac:dyDescent="0.25">
      <c r="B3413" s="77"/>
      <c r="C3413" s="77"/>
      <c r="D3413" s="77"/>
      <c r="E3413" s="77"/>
      <c r="F3413" s="77"/>
      <c r="G3413" s="77"/>
      <c r="I3413" s="78"/>
      <c r="K3413" s="78"/>
      <c r="L3413" s="77"/>
      <c r="M3413" s="78"/>
      <c r="N3413" s="78"/>
      <c r="O3413" s="78"/>
      <c r="P3413" s="78"/>
      <c r="Q3413" s="144"/>
      <c r="R3413" s="78"/>
      <c r="S3413" s="78"/>
      <c r="T3413" s="78"/>
      <c r="U3413" s="78"/>
      <c r="V3413" s="219"/>
      <c r="W3413" s="78"/>
      <c r="X3413" s="78"/>
      <c r="Y3413" s="78"/>
      <c r="Z3413" s="78"/>
      <c r="AA3413" s="78"/>
      <c r="AB3413" s="78"/>
      <c r="AC3413" s="78"/>
      <c r="AD3413" s="104"/>
      <c r="AE3413" s="78"/>
      <c r="AF3413" s="104"/>
      <c r="AG3413" s="78"/>
      <c r="AH3413" s="104"/>
      <c r="AI3413" s="78"/>
      <c r="AJ3413" s="104"/>
      <c r="AK3413" s="78"/>
      <c r="AL3413" s="78"/>
      <c r="AM3413" s="8"/>
      <c r="AN3413" s="78"/>
      <c r="AO3413" s="78"/>
      <c r="AP3413" s="78"/>
      <c r="AQ3413" s="78"/>
      <c r="AR3413" s="78"/>
      <c r="AS3413" s="78"/>
      <c r="AT3413" s="78"/>
      <c r="AU3413" s="78"/>
      <c r="AV3413" s="78"/>
      <c r="AW3413" s="77"/>
      <c r="AX3413" s="144"/>
      <c r="AY3413" s="144"/>
      <c r="AZ3413" s="144"/>
      <c r="BA3413" s="54"/>
      <c r="BB3413" s="54"/>
      <c r="BC3413" s="144"/>
      <c r="BD3413" s="144"/>
      <c r="BE3413" s="144"/>
      <c r="BF3413" s="144"/>
      <c r="BG3413" s="144"/>
      <c r="BH3413" s="144"/>
      <c r="BI3413" s="144"/>
      <c r="BJ3413" s="144"/>
      <c r="BK3413" s="144"/>
      <c r="BL3413" s="144"/>
      <c r="BM3413" s="144"/>
      <c r="BN3413" s="144"/>
      <c r="BO3413" s="144"/>
      <c r="BP3413" s="144"/>
      <c r="BQ3413" s="144"/>
      <c r="BR3413" s="144"/>
      <c r="BS3413" s="144"/>
      <c r="BT3413" s="144"/>
      <c r="BU3413" s="144"/>
      <c r="BV3413" s="144"/>
      <c r="BW3413" s="144"/>
      <c r="BX3413" s="144"/>
      <c r="BY3413" s="144"/>
      <c r="BZ3413" s="144"/>
      <c r="CA3413" s="144"/>
      <c r="CB3413" s="144"/>
      <c r="CC3413" s="144"/>
      <c r="CD3413" s="144"/>
      <c r="CE3413" s="144"/>
      <c r="CF3413" s="144"/>
      <c r="CG3413" s="144"/>
      <c r="CH3413" s="144"/>
      <c r="CI3413" s="144"/>
      <c r="CJ3413" s="144"/>
      <c r="CK3413" s="144"/>
      <c r="CL3413" s="144"/>
    </row>
    <row r="3414" spans="2:90" x14ac:dyDescent="0.25">
      <c r="B3414" s="77"/>
      <c r="C3414" s="77"/>
      <c r="D3414" s="77"/>
      <c r="E3414" s="77"/>
      <c r="F3414" s="77"/>
      <c r="G3414" s="77"/>
      <c r="I3414" s="78"/>
      <c r="K3414" s="78"/>
      <c r="L3414" s="77"/>
      <c r="M3414" s="78"/>
      <c r="N3414" s="78"/>
      <c r="O3414" s="78"/>
      <c r="P3414" s="78"/>
      <c r="Q3414" s="144"/>
      <c r="R3414" s="78"/>
      <c r="S3414" s="78"/>
      <c r="T3414" s="78"/>
      <c r="U3414" s="78"/>
      <c r="V3414" s="219"/>
      <c r="W3414" s="78"/>
      <c r="X3414" s="78"/>
      <c r="Y3414" s="78"/>
      <c r="Z3414" s="78"/>
      <c r="AA3414" s="78"/>
      <c r="AB3414" s="78"/>
      <c r="AC3414" s="78"/>
      <c r="AD3414" s="104"/>
      <c r="AE3414" s="78"/>
      <c r="AF3414" s="104"/>
      <c r="AG3414" s="78"/>
      <c r="AH3414" s="104"/>
      <c r="AI3414" s="78"/>
      <c r="AJ3414" s="104"/>
      <c r="AK3414" s="78"/>
      <c r="AL3414" s="78"/>
      <c r="AM3414" s="8"/>
      <c r="AN3414" s="78"/>
      <c r="AO3414" s="78"/>
      <c r="AP3414" s="78"/>
      <c r="AQ3414" s="78"/>
      <c r="AR3414" s="78"/>
      <c r="AS3414" s="78"/>
      <c r="AT3414" s="78"/>
      <c r="AU3414" s="78"/>
      <c r="AV3414" s="78"/>
      <c r="AW3414" s="77"/>
      <c r="AX3414" s="144"/>
      <c r="AY3414" s="144"/>
      <c r="AZ3414" s="144"/>
      <c r="BA3414" s="54"/>
      <c r="BB3414" s="54"/>
      <c r="BC3414" s="144"/>
      <c r="BD3414" s="144"/>
      <c r="BE3414" s="144"/>
      <c r="BF3414" s="144"/>
      <c r="BG3414" s="144"/>
      <c r="BH3414" s="144"/>
      <c r="BI3414" s="144"/>
      <c r="BJ3414" s="144"/>
      <c r="BK3414" s="144"/>
      <c r="BL3414" s="144"/>
      <c r="BM3414" s="144"/>
      <c r="BN3414" s="144"/>
      <c r="BO3414" s="144"/>
      <c r="BP3414" s="144"/>
      <c r="BQ3414" s="144"/>
      <c r="BR3414" s="144"/>
      <c r="BS3414" s="144"/>
      <c r="BT3414" s="144"/>
      <c r="BU3414" s="144"/>
      <c r="BV3414" s="144"/>
      <c r="BW3414" s="144"/>
      <c r="BX3414" s="144"/>
      <c r="BY3414" s="144"/>
      <c r="BZ3414" s="144"/>
      <c r="CA3414" s="144"/>
      <c r="CB3414" s="144"/>
      <c r="CC3414" s="144"/>
      <c r="CD3414" s="144"/>
      <c r="CE3414" s="144"/>
      <c r="CF3414" s="144"/>
      <c r="CG3414" s="144"/>
      <c r="CH3414" s="144"/>
      <c r="CI3414" s="144"/>
      <c r="CJ3414" s="144"/>
      <c r="CK3414" s="144"/>
      <c r="CL3414" s="144"/>
    </row>
    <row r="3415" spans="2:90" x14ac:dyDescent="0.25">
      <c r="B3415" s="77"/>
      <c r="C3415" s="77"/>
      <c r="D3415" s="77"/>
      <c r="E3415" s="77"/>
      <c r="F3415" s="77"/>
      <c r="G3415" s="77"/>
      <c r="I3415" s="78"/>
      <c r="K3415" s="78"/>
      <c r="L3415" s="77"/>
      <c r="M3415" s="78"/>
      <c r="N3415" s="78"/>
      <c r="O3415" s="78"/>
      <c r="P3415" s="78"/>
      <c r="Q3415" s="144"/>
      <c r="R3415" s="78"/>
      <c r="S3415" s="78"/>
      <c r="T3415" s="78"/>
      <c r="U3415" s="78"/>
      <c r="V3415" s="219"/>
      <c r="W3415" s="78"/>
      <c r="X3415" s="78"/>
      <c r="Y3415" s="78"/>
      <c r="Z3415" s="78"/>
      <c r="AA3415" s="78"/>
      <c r="AB3415" s="78"/>
      <c r="AC3415" s="78"/>
      <c r="AD3415" s="104"/>
      <c r="AE3415" s="78"/>
      <c r="AF3415" s="104"/>
      <c r="AG3415" s="78"/>
      <c r="AH3415" s="104"/>
      <c r="AI3415" s="78"/>
      <c r="AJ3415" s="104"/>
      <c r="AK3415" s="78"/>
      <c r="AL3415" s="78"/>
      <c r="AM3415" s="8"/>
      <c r="AN3415" s="78"/>
      <c r="AO3415" s="78"/>
      <c r="AP3415" s="78"/>
      <c r="AQ3415" s="78"/>
      <c r="AR3415" s="78"/>
      <c r="AS3415" s="78"/>
      <c r="AT3415" s="78"/>
      <c r="AU3415" s="78"/>
      <c r="AV3415" s="78"/>
      <c r="AW3415" s="77"/>
      <c r="AX3415" s="144"/>
      <c r="AY3415" s="144"/>
      <c r="AZ3415" s="144"/>
      <c r="BA3415" s="54"/>
      <c r="BB3415" s="54"/>
      <c r="BC3415" s="144"/>
      <c r="BD3415" s="144"/>
      <c r="BE3415" s="144"/>
      <c r="BF3415" s="144"/>
      <c r="BG3415" s="144"/>
      <c r="BH3415" s="144"/>
      <c r="BI3415" s="144"/>
      <c r="BJ3415" s="144"/>
      <c r="BK3415" s="144"/>
      <c r="BL3415" s="144"/>
      <c r="BM3415" s="144"/>
      <c r="BN3415" s="144"/>
      <c r="BO3415" s="144"/>
      <c r="BP3415" s="144"/>
      <c r="BQ3415" s="144"/>
      <c r="BR3415" s="144"/>
      <c r="BS3415" s="144"/>
      <c r="BT3415" s="144"/>
      <c r="BU3415" s="144"/>
      <c r="BV3415" s="144"/>
      <c r="BW3415" s="144"/>
      <c r="BX3415" s="144"/>
      <c r="BY3415" s="144"/>
      <c r="BZ3415" s="144"/>
      <c r="CA3415" s="144"/>
      <c r="CB3415" s="144"/>
      <c r="CC3415" s="144"/>
      <c r="CD3415" s="144"/>
      <c r="CE3415" s="144"/>
      <c r="CF3415" s="144"/>
      <c r="CG3415" s="144"/>
      <c r="CH3415" s="144"/>
      <c r="CI3415" s="144"/>
      <c r="CJ3415" s="144"/>
      <c r="CK3415" s="144"/>
      <c r="CL3415" s="144"/>
    </row>
    <row r="3416" spans="2:90" x14ac:dyDescent="0.25">
      <c r="B3416" s="77"/>
      <c r="C3416" s="77"/>
      <c r="D3416" s="77"/>
      <c r="E3416" s="77"/>
      <c r="F3416" s="77"/>
      <c r="G3416" s="77"/>
      <c r="I3416" s="78"/>
      <c r="K3416" s="78"/>
      <c r="L3416" s="77"/>
      <c r="M3416" s="78"/>
      <c r="N3416" s="78"/>
      <c r="O3416" s="78"/>
      <c r="P3416" s="78"/>
      <c r="Q3416" s="144"/>
      <c r="R3416" s="78"/>
      <c r="S3416" s="78"/>
      <c r="T3416" s="78"/>
      <c r="U3416" s="78"/>
      <c r="V3416" s="219"/>
      <c r="W3416" s="78"/>
      <c r="X3416" s="78"/>
      <c r="Y3416" s="78"/>
      <c r="Z3416" s="78"/>
      <c r="AA3416" s="78"/>
      <c r="AB3416" s="78"/>
      <c r="AC3416" s="78"/>
      <c r="AD3416" s="104"/>
      <c r="AE3416" s="78"/>
      <c r="AF3416" s="104"/>
      <c r="AG3416" s="78"/>
      <c r="AH3416" s="104"/>
      <c r="AI3416" s="78"/>
      <c r="AJ3416" s="104"/>
      <c r="AK3416" s="78"/>
      <c r="AL3416" s="78"/>
      <c r="AM3416" s="8"/>
      <c r="AN3416" s="78"/>
      <c r="AO3416" s="78"/>
      <c r="AP3416" s="78"/>
      <c r="AQ3416" s="78"/>
      <c r="AR3416" s="78"/>
      <c r="AS3416" s="78"/>
      <c r="AT3416" s="78"/>
      <c r="AU3416" s="78"/>
      <c r="AV3416" s="78"/>
      <c r="AW3416" s="77"/>
      <c r="AX3416" s="144"/>
      <c r="AY3416" s="144"/>
      <c r="AZ3416" s="144"/>
      <c r="BA3416" s="54"/>
      <c r="BB3416" s="54"/>
      <c r="BC3416" s="144"/>
      <c r="BD3416" s="144"/>
      <c r="BE3416" s="144"/>
      <c r="BF3416" s="144"/>
      <c r="BG3416" s="144"/>
      <c r="BH3416" s="144"/>
      <c r="BI3416" s="144"/>
      <c r="BJ3416" s="144"/>
      <c r="BK3416" s="144"/>
      <c r="BL3416" s="144"/>
      <c r="BM3416" s="144"/>
      <c r="BN3416" s="144"/>
      <c r="BO3416" s="144"/>
      <c r="BP3416" s="144"/>
      <c r="BQ3416" s="144"/>
      <c r="BR3416" s="144"/>
      <c r="BS3416" s="144"/>
      <c r="BT3416" s="144"/>
      <c r="BU3416" s="144"/>
      <c r="BV3416" s="144"/>
      <c r="BW3416" s="144"/>
      <c r="BX3416" s="144"/>
      <c r="BY3416" s="144"/>
      <c r="BZ3416" s="144"/>
      <c r="CA3416" s="144"/>
      <c r="CB3416" s="144"/>
      <c r="CC3416" s="144"/>
      <c r="CD3416" s="144"/>
      <c r="CE3416" s="144"/>
      <c r="CF3416" s="144"/>
      <c r="CG3416" s="144"/>
      <c r="CH3416" s="144"/>
      <c r="CI3416" s="144"/>
      <c r="CJ3416" s="144"/>
      <c r="CK3416" s="144"/>
      <c r="CL3416" s="144"/>
    </row>
    <row r="3417" spans="2:90" x14ac:dyDescent="0.25">
      <c r="B3417" s="77"/>
      <c r="C3417" s="77"/>
      <c r="D3417" s="77"/>
      <c r="E3417" s="77"/>
      <c r="F3417" s="77"/>
      <c r="G3417" s="77"/>
      <c r="I3417" s="78"/>
      <c r="K3417" s="78"/>
      <c r="L3417" s="77"/>
      <c r="M3417" s="78"/>
      <c r="N3417" s="78"/>
      <c r="O3417" s="78"/>
      <c r="P3417" s="78"/>
      <c r="Q3417" s="144"/>
      <c r="R3417" s="78"/>
      <c r="S3417" s="78"/>
      <c r="T3417" s="78"/>
      <c r="U3417" s="78"/>
      <c r="V3417" s="219"/>
      <c r="W3417" s="78"/>
      <c r="X3417" s="78"/>
      <c r="Y3417" s="78"/>
      <c r="Z3417" s="78"/>
      <c r="AA3417" s="78"/>
      <c r="AB3417" s="78"/>
      <c r="AC3417" s="78"/>
      <c r="AD3417" s="104"/>
      <c r="AE3417" s="78"/>
      <c r="AF3417" s="104"/>
      <c r="AG3417" s="78"/>
      <c r="AH3417" s="104"/>
      <c r="AI3417" s="78"/>
      <c r="AJ3417" s="104"/>
      <c r="AK3417" s="78"/>
      <c r="AL3417" s="78"/>
      <c r="AM3417" s="8"/>
      <c r="AN3417" s="78"/>
      <c r="AO3417" s="78"/>
      <c r="AP3417" s="78"/>
      <c r="AQ3417" s="78"/>
      <c r="AR3417" s="78"/>
      <c r="AS3417" s="78"/>
      <c r="AT3417" s="78"/>
      <c r="AU3417" s="78"/>
      <c r="AV3417" s="78"/>
      <c r="AW3417" s="77"/>
      <c r="AX3417" s="144"/>
      <c r="AY3417" s="144"/>
      <c r="AZ3417" s="144"/>
      <c r="BA3417" s="54"/>
      <c r="BB3417" s="54"/>
      <c r="BC3417" s="144"/>
      <c r="BD3417" s="144"/>
      <c r="BE3417" s="144"/>
      <c r="BF3417" s="144"/>
      <c r="BG3417" s="144"/>
      <c r="BH3417" s="144"/>
      <c r="BI3417" s="144"/>
      <c r="BJ3417" s="144"/>
      <c r="BK3417" s="144"/>
      <c r="BL3417" s="144"/>
      <c r="BM3417" s="144"/>
      <c r="BN3417" s="144"/>
      <c r="BO3417" s="144"/>
      <c r="BP3417" s="144"/>
      <c r="BQ3417" s="144"/>
      <c r="BR3417" s="144"/>
      <c r="BS3417" s="144"/>
      <c r="BT3417" s="144"/>
      <c r="BU3417" s="144"/>
      <c r="BV3417" s="144"/>
      <c r="BW3417" s="144"/>
      <c r="BX3417" s="144"/>
      <c r="BY3417" s="144"/>
      <c r="BZ3417" s="144"/>
      <c r="CA3417" s="144"/>
      <c r="CB3417" s="144"/>
      <c r="CC3417" s="144"/>
      <c r="CD3417" s="144"/>
      <c r="CE3417" s="144"/>
      <c r="CF3417" s="144"/>
      <c r="CG3417" s="144"/>
      <c r="CH3417" s="144"/>
      <c r="CI3417" s="144"/>
      <c r="CJ3417" s="144"/>
      <c r="CK3417" s="144"/>
      <c r="CL3417" s="144"/>
    </row>
    <row r="3418" spans="2:90" x14ac:dyDescent="0.25">
      <c r="B3418" s="77"/>
      <c r="C3418" s="77"/>
      <c r="D3418" s="77"/>
      <c r="E3418" s="77"/>
      <c r="F3418" s="77"/>
      <c r="G3418" s="77"/>
      <c r="I3418" s="78"/>
      <c r="K3418" s="78"/>
      <c r="L3418" s="77"/>
      <c r="M3418" s="78"/>
      <c r="N3418" s="78"/>
      <c r="O3418" s="78"/>
      <c r="P3418" s="78"/>
      <c r="Q3418" s="144"/>
      <c r="R3418" s="78"/>
      <c r="S3418" s="78"/>
      <c r="T3418" s="78"/>
      <c r="U3418" s="78"/>
      <c r="V3418" s="219"/>
      <c r="W3418" s="78"/>
      <c r="X3418" s="78"/>
      <c r="Y3418" s="78"/>
      <c r="Z3418" s="78"/>
      <c r="AA3418" s="78"/>
      <c r="AB3418" s="78"/>
      <c r="AC3418" s="78"/>
      <c r="AD3418" s="104"/>
      <c r="AE3418" s="78"/>
      <c r="AF3418" s="104"/>
      <c r="AG3418" s="78"/>
      <c r="AH3418" s="104"/>
      <c r="AI3418" s="78"/>
      <c r="AJ3418" s="104"/>
      <c r="AK3418" s="78"/>
      <c r="AL3418" s="78"/>
      <c r="AM3418" s="8"/>
      <c r="AN3418" s="78"/>
      <c r="AO3418" s="78"/>
      <c r="AP3418" s="78"/>
      <c r="AQ3418" s="78"/>
      <c r="AR3418" s="78"/>
      <c r="AS3418" s="78"/>
      <c r="AT3418" s="78"/>
      <c r="AU3418" s="78"/>
      <c r="AV3418" s="78"/>
      <c r="AW3418" s="77"/>
      <c r="AX3418" s="144"/>
      <c r="AY3418" s="144"/>
      <c r="AZ3418" s="144"/>
      <c r="BA3418" s="54"/>
      <c r="BB3418" s="54"/>
      <c r="BC3418" s="144"/>
      <c r="BD3418" s="144"/>
      <c r="BE3418" s="144"/>
      <c r="BF3418" s="144"/>
      <c r="BG3418" s="144"/>
      <c r="BH3418" s="144"/>
      <c r="BI3418" s="144"/>
      <c r="BJ3418" s="144"/>
      <c r="BK3418" s="144"/>
      <c r="BL3418" s="144"/>
      <c r="BM3418" s="144"/>
      <c r="BN3418" s="144"/>
      <c r="BO3418" s="144"/>
      <c r="BP3418" s="144"/>
      <c r="BQ3418" s="144"/>
      <c r="BR3418" s="144"/>
      <c r="BS3418" s="144"/>
      <c r="BT3418" s="144"/>
      <c r="BU3418" s="144"/>
      <c r="BV3418" s="144"/>
      <c r="BW3418" s="144"/>
      <c r="BX3418" s="144"/>
      <c r="BY3418" s="144"/>
      <c r="BZ3418" s="144"/>
      <c r="CA3418" s="144"/>
      <c r="CB3418" s="144"/>
      <c r="CC3418" s="144"/>
      <c r="CD3418" s="144"/>
      <c r="CE3418" s="144"/>
      <c r="CF3418" s="144"/>
      <c r="CG3418" s="144"/>
      <c r="CH3418" s="144"/>
      <c r="CI3418" s="144"/>
      <c r="CJ3418" s="144"/>
      <c r="CK3418" s="144"/>
      <c r="CL3418" s="144"/>
    </row>
    <row r="3419" spans="2:90" x14ac:dyDescent="0.25">
      <c r="B3419" s="77"/>
      <c r="C3419" s="77"/>
      <c r="D3419" s="77"/>
      <c r="E3419" s="77"/>
      <c r="F3419" s="77"/>
      <c r="G3419" s="77"/>
      <c r="I3419" s="78"/>
      <c r="K3419" s="78"/>
      <c r="L3419" s="77"/>
      <c r="M3419" s="78"/>
      <c r="N3419" s="78"/>
      <c r="O3419" s="78"/>
      <c r="P3419" s="78"/>
      <c r="Q3419" s="144"/>
      <c r="R3419" s="78"/>
      <c r="S3419" s="78"/>
      <c r="T3419" s="78"/>
      <c r="U3419" s="78"/>
      <c r="V3419" s="219"/>
      <c r="W3419" s="78"/>
      <c r="X3419" s="78"/>
      <c r="Y3419" s="78"/>
      <c r="Z3419" s="78"/>
      <c r="AA3419" s="78"/>
      <c r="AB3419" s="78"/>
      <c r="AC3419" s="78"/>
      <c r="AD3419" s="104"/>
      <c r="AE3419" s="78"/>
      <c r="AF3419" s="104"/>
      <c r="AG3419" s="78"/>
      <c r="AH3419" s="104"/>
      <c r="AI3419" s="78"/>
      <c r="AJ3419" s="104"/>
      <c r="AK3419" s="78"/>
      <c r="AL3419" s="78"/>
      <c r="AM3419" s="8"/>
      <c r="AN3419" s="78"/>
      <c r="AO3419" s="78"/>
      <c r="AP3419" s="78"/>
      <c r="AQ3419" s="78"/>
      <c r="AR3419" s="78"/>
      <c r="AS3419" s="78"/>
      <c r="AT3419" s="78"/>
      <c r="AU3419" s="78"/>
      <c r="AV3419" s="78"/>
      <c r="AW3419" s="77"/>
      <c r="AX3419" s="144"/>
      <c r="AY3419" s="144"/>
      <c r="AZ3419" s="144"/>
      <c r="BA3419" s="54"/>
      <c r="BB3419" s="54"/>
      <c r="BC3419" s="144"/>
      <c r="BD3419" s="144"/>
      <c r="BE3419" s="144"/>
      <c r="BF3419" s="144"/>
      <c r="BG3419" s="144"/>
      <c r="BH3419" s="144"/>
      <c r="BI3419" s="144"/>
      <c r="BJ3419" s="144"/>
      <c r="BK3419" s="144"/>
      <c r="BL3419" s="144"/>
      <c r="BM3419" s="144"/>
      <c r="BN3419" s="144"/>
      <c r="BO3419" s="144"/>
      <c r="BP3419" s="144"/>
      <c r="BQ3419" s="144"/>
      <c r="BR3419" s="144"/>
      <c r="BS3419" s="144"/>
      <c r="BT3419" s="144"/>
      <c r="BU3419" s="144"/>
      <c r="BV3419" s="144"/>
      <c r="BW3419" s="144"/>
      <c r="BX3419" s="144"/>
      <c r="BY3419" s="144"/>
      <c r="BZ3419" s="144"/>
      <c r="CA3419" s="144"/>
      <c r="CB3419" s="144"/>
      <c r="CC3419" s="144"/>
      <c r="CD3419" s="144"/>
      <c r="CE3419" s="144"/>
      <c r="CF3419" s="144"/>
      <c r="CG3419" s="144"/>
      <c r="CH3419" s="144"/>
      <c r="CI3419" s="144"/>
      <c r="CJ3419" s="144"/>
      <c r="CK3419" s="144"/>
      <c r="CL3419" s="144"/>
    </row>
    <row r="3420" spans="2:90" x14ac:dyDescent="0.25">
      <c r="B3420" s="77"/>
      <c r="C3420" s="77"/>
      <c r="D3420" s="77"/>
      <c r="E3420" s="77"/>
      <c r="F3420" s="77"/>
      <c r="G3420" s="77"/>
      <c r="I3420" s="78"/>
      <c r="K3420" s="78"/>
      <c r="L3420" s="77"/>
      <c r="M3420" s="78"/>
      <c r="N3420" s="78"/>
      <c r="O3420" s="78"/>
      <c r="P3420" s="78"/>
      <c r="Q3420" s="144"/>
      <c r="R3420" s="78"/>
      <c r="S3420" s="78"/>
      <c r="T3420" s="78"/>
      <c r="U3420" s="78"/>
      <c r="V3420" s="219"/>
      <c r="W3420" s="78"/>
      <c r="X3420" s="78"/>
      <c r="Y3420" s="78"/>
      <c r="Z3420" s="78"/>
      <c r="AA3420" s="78"/>
      <c r="AB3420" s="78"/>
      <c r="AC3420" s="78"/>
      <c r="AD3420" s="104"/>
      <c r="AE3420" s="78"/>
      <c r="AF3420" s="104"/>
      <c r="AG3420" s="78"/>
      <c r="AH3420" s="104"/>
      <c r="AI3420" s="78"/>
      <c r="AJ3420" s="104"/>
      <c r="AK3420" s="78"/>
      <c r="AL3420" s="78"/>
      <c r="AM3420" s="8"/>
      <c r="AN3420" s="78"/>
      <c r="AO3420" s="78"/>
      <c r="AP3420" s="78"/>
      <c r="AQ3420" s="78"/>
      <c r="AR3420" s="78"/>
      <c r="AS3420" s="78"/>
      <c r="AT3420" s="78"/>
      <c r="AU3420" s="78"/>
      <c r="AV3420" s="78"/>
      <c r="AW3420" s="77"/>
      <c r="AX3420" s="144"/>
      <c r="AY3420" s="144"/>
      <c r="AZ3420" s="144"/>
      <c r="BA3420" s="54"/>
      <c r="BB3420" s="54"/>
      <c r="BC3420" s="144"/>
      <c r="BD3420" s="144"/>
      <c r="BE3420" s="144"/>
      <c r="BF3420" s="144"/>
      <c r="BG3420" s="144"/>
      <c r="BH3420" s="144"/>
      <c r="BI3420" s="144"/>
      <c r="BJ3420" s="144"/>
      <c r="BK3420" s="144"/>
      <c r="BL3420" s="144"/>
      <c r="BM3420" s="144"/>
      <c r="BN3420" s="144"/>
      <c r="BO3420" s="144"/>
      <c r="BP3420" s="144"/>
      <c r="BQ3420" s="144"/>
      <c r="BR3420" s="144"/>
      <c r="BS3420" s="144"/>
      <c r="BT3420" s="144"/>
      <c r="BU3420" s="144"/>
      <c r="BV3420" s="144"/>
      <c r="BW3420" s="144"/>
      <c r="BX3420" s="144"/>
      <c r="BY3420" s="144"/>
      <c r="BZ3420" s="144"/>
      <c r="CA3420" s="144"/>
      <c r="CB3420" s="144"/>
      <c r="CC3420" s="144"/>
      <c r="CD3420" s="144"/>
      <c r="CE3420" s="144"/>
      <c r="CF3420" s="144"/>
      <c r="CG3420" s="144"/>
      <c r="CH3420" s="144"/>
      <c r="CI3420" s="144"/>
      <c r="CJ3420" s="144"/>
      <c r="CK3420" s="144"/>
      <c r="CL3420" s="144"/>
    </row>
    <row r="3421" spans="2:90" x14ac:dyDescent="0.25">
      <c r="B3421" s="77"/>
      <c r="C3421" s="77"/>
      <c r="D3421" s="77"/>
      <c r="E3421" s="77"/>
      <c r="F3421" s="77"/>
      <c r="G3421" s="77"/>
      <c r="I3421" s="78"/>
      <c r="K3421" s="78"/>
      <c r="L3421" s="77"/>
      <c r="M3421" s="78"/>
      <c r="N3421" s="78"/>
      <c r="O3421" s="78"/>
      <c r="P3421" s="78"/>
      <c r="Q3421" s="144"/>
      <c r="R3421" s="78"/>
      <c r="S3421" s="78"/>
      <c r="T3421" s="78"/>
      <c r="U3421" s="78"/>
      <c r="V3421" s="219"/>
      <c r="W3421" s="78"/>
      <c r="X3421" s="78"/>
      <c r="Y3421" s="78"/>
      <c r="Z3421" s="78"/>
      <c r="AA3421" s="78"/>
      <c r="AB3421" s="78"/>
      <c r="AC3421" s="78"/>
      <c r="AD3421" s="104"/>
      <c r="AE3421" s="78"/>
      <c r="AF3421" s="104"/>
      <c r="AG3421" s="78"/>
      <c r="AH3421" s="104"/>
      <c r="AI3421" s="78"/>
      <c r="AJ3421" s="104"/>
      <c r="AK3421" s="78"/>
      <c r="AL3421" s="78"/>
      <c r="AM3421" s="8"/>
      <c r="AN3421" s="78"/>
      <c r="AO3421" s="78"/>
      <c r="AP3421" s="78"/>
      <c r="AQ3421" s="78"/>
      <c r="AR3421" s="78"/>
      <c r="AS3421" s="78"/>
      <c r="AT3421" s="78"/>
      <c r="AU3421" s="78"/>
      <c r="AV3421" s="78"/>
      <c r="AW3421" s="77"/>
      <c r="AX3421" s="144"/>
      <c r="AY3421" s="144"/>
      <c r="AZ3421" s="144"/>
      <c r="BA3421" s="54"/>
      <c r="BB3421" s="54"/>
      <c r="BC3421" s="144"/>
      <c r="BD3421" s="144"/>
      <c r="BE3421" s="144"/>
      <c r="BF3421" s="144"/>
      <c r="BG3421" s="144"/>
      <c r="BH3421" s="144"/>
      <c r="BI3421" s="144"/>
      <c r="BJ3421" s="144"/>
      <c r="BK3421" s="144"/>
      <c r="BL3421" s="144"/>
      <c r="BM3421" s="144"/>
      <c r="BN3421" s="144"/>
      <c r="BO3421" s="144"/>
      <c r="BP3421" s="144"/>
      <c r="BQ3421" s="144"/>
      <c r="BR3421" s="144"/>
      <c r="BS3421" s="144"/>
      <c r="BT3421" s="144"/>
      <c r="BU3421" s="144"/>
      <c r="BV3421" s="144"/>
      <c r="BW3421" s="144"/>
      <c r="BX3421" s="144"/>
      <c r="BY3421" s="144"/>
      <c r="BZ3421" s="144"/>
      <c r="CA3421" s="144"/>
      <c r="CB3421" s="144"/>
      <c r="CC3421" s="144"/>
      <c r="CD3421" s="144"/>
      <c r="CE3421" s="144"/>
      <c r="CF3421" s="144"/>
      <c r="CG3421" s="144"/>
      <c r="CH3421" s="144"/>
      <c r="CI3421" s="144"/>
      <c r="CJ3421" s="144"/>
      <c r="CK3421" s="144"/>
      <c r="CL3421" s="144"/>
    </row>
    <row r="3422" spans="2:90" x14ac:dyDescent="0.25">
      <c r="B3422" s="77"/>
      <c r="C3422" s="77"/>
      <c r="D3422" s="77"/>
      <c r="E3422" s="77"/>
      <c r="F3422" s="77"/>
      <c r="G3422" s="77"/>
      <c r="I3422" s="78"/>
      <c r="K3422" s="78"/>
      <c r="L3422" s="77"/>
      <c r="M3422" s="78"/>
      <c r="N3422" s="78"/>
      <c r="O3422" s="78"/>
      <c r="P3422" s="78"/>
      <c r="Q3422" s="144"/>
      <c r="R3422" s="78"/>
      <c r="S3422" s="78"/>
      <c r="T3422" s="78"/>
      <c r="U3422" s="78"/>
      <c r="V3422" s="219"/>
      <c r="W3422" s="78"/>
      <c r="X3422" s="78"/>
      <c r="Y3422" s="78"/>
      <c r="Z3422" s="78"/>
      <c r="AA3422" s="78"/>
      <c r="AB3422" s="78"/>
      <c r="AC3422" s="78"/>
      <c r="AD3422" s="104"/>
      <c r="AE3422" s="78"/>
      <c r="AF3422" s="104"/>
      <c r="AG3422" s="78"/>
      <c r="AH3422" s="104"/>
      <c r="AI3422" s="78"/>
      <c r="AJ3422" s="104"/>
      <c r="AK3422" s="78"/>
      <c r="AL3422" s="78"/>
      <c r="AM3422" s="8"/>
      <c r="AN3422" s="78"/>
      <c r="AO3422" s="78"/>
      <c r="AP3422" s="78"/>
      <c r="AQ3422" s="78"/>
      <c r="AR3422" s="78"/>
      <c r="AS3422" s="78"/>
      <c r="AT3422" s="78"/>
      <c r="AU3422" s="78"/>
      <c r="AV3422" s="78"/>
      <c r="AW3422" s="77"/>
      <c r="AX3422" s="144"/>
      <c r="AY3422" s="144"/>
      <c r="AZ3422" s="144"/>
      <c r="BA3422" s="54"/>
      <c r="BB3422" s="54"/>
      <c r="BC3422" s="144"/>
      <c r="BD3422" s="144"/>
      <c r="BE3422" s="144"/>
      <c r="BF3422" s="144"/>
      <c r="BG3422" s="144"/>
      <c r="BH3422" s="144"/>
      <c r="BI3422" s="144"/>
      <c r="BJ3422" s="144"/>
      <c r="BK3422" s="144"/>
      <c r="BL3422" s="144"/>
      <c r="BM3422" s="144"/>
      <c r="BN3422" s="144"/>
      <c r="BO3422" s="144"/>
      <c r="BP3422" s="144"/>
      <c r="BQ3422" s="144"/>
      <c r="BR3422" s="144"/>
      <c r="BS3422" s="144"/>
      <c r="BT3422" s="144"/>
      <c r="BU3422" s="144"/>
      <c r="BV3422" s="144"/>
      <c r="BW3422" s="144"/>
      <c r="BX3422" s="144"/>
      <c r="BY3422" s="144"/>
      <c r="BZ3422" s="144"/>
      <c r="CA3422" s="144"/>
      <c r="CB3422" s="144"/>
      <c r="CC3422" s="144"/>
      <c r="CD3422" s="144"/>
      <c r="CE3422" s="144"/>
      <c r="CF3422" s="144"/>
      <c r="CG3422" s="144"/>
      <c r="CH3422" s="144"/>
      <c r="CI3422" s="144"/>
      <c r="CJ3422" s="144"/>
      <c r="CK3422" s="144"/>
      <c r="CL3422" s="144"/>
    </row>
    <row r="3423" spans="2:90" x14ac:dyDescent="0.25">
      <c r="B3423" s="77"/>
      <c r="C3423" s="77"/>
      <c r="D3423" s="77"/>
      <c r="E3423" s="77"/>
      <c r="F3423" s="77"/>
      <c r="G3423" s="77"/>
      <c r="I3423" s="78"/>
      <c r="K3423" s="78"/>
      <c r="L3423" s="77"/>
      <c r="M3423" s="78"/>
      <c r="N3423" s="78"/>
      <c r="O3423" s="78"/>
      <c r="P3423" s="78"/>
      <c r="Q3423" s="144"/>
      <c r="R3423" s="78"/>
      <c r="S3423" s="78"/>
      <c r="T3423" s="78"/>
      <c r="U3423" s="78"/>
      <c r="V3423" s="219"/>
      <c r="W3423" s="78"/>
      <c r="X3423" s="78"/>
      <c r="Y3423" s="78"/>
      <c r="Z3423" s="78"/>
      <c r="AA3423" s="78"/>
      <c r="AB3423" s="78"/>
      <c r="AC3423" s="78"/>
      <c r="AD3423" s="104"/>
      <c r="AE3423" s="78"/>
      <c r="AF3423" s="104"/>
      <c r="AG3423" s="78"/>
      <c r="AH3423" s="104"/>
      <c r="AI3423" s="78"/>
      <c r="AJ3423" s="104"/>
      <c r="AK3423" s="78"/>
      <c r="AL3423" s="78"/>
      <c r="AM3423" s="8"/>
      <c r="AN3423" s="78"/>
      <c r="AO3423" s="78"/>
      <c r="AP3423" s="78"/>
      <c r="AQ3423" s="78"/>
      <c r="AR3423" s="78"/>
      <c r="AS3423" s="78"/>
      <c r="AT3423" s="78"/>
      <c r="AU3423" s="78"/>
      <c r="AV3423" s="78"/>
      <c r="AW3423" s="77"/>
      <c r="AX3423" s="144"/>
      <c r="AY3423" s="144"/>
      <c r="AZ3423" s="144"/>
      <c r="BA3423" s="54"/>
      <c r="BB3423" s="54"/>
      <c r="BC3423" s="144"/>
      <c r="BD3423" s="144"/>
      <c r="BE3423" s="144"/>
      <c r="BF3423" s="144"/>
      <c r="BG3423" s="144"/>
      <c r="BH3423" s="144"/>
      <c r="BI3423" s="144"/>
      <c r="BJ3423" s="144"/>
      <c r="BK3423" s="144"/>
      <c r="BL3423" s="144"/>
      <c r="BM3423" s="144"/>
      <c r="BN3423" s="144"/>
      <c r="BO3423" s="144"/>
      <c r="BP3423" s="144"/>
      <c r="BQ3423" s="144"/>
      <c r="BR3423" s="144"/>
      <c r="BS3423" s="144"/>
      <c r="BT3423" s="144"/>
      <c r="BU3423" s="144"/>
      <c r="BV3423" s="144"/>
      <c r="BW3423" s="144"/>
      <c r="BX3423" s="144"/>
      <c r="BY3423" s="144"/>
      <c r="BZ3423" s="144"/>
      <c r="CA3423" s="144"/>
      <c r="CB3423" s="144"/>
      <c r="CC3423" s="144"/>
      <c r="CD3423" s="144"/>
      <c r="CE3423" s="144"/>
      <c r="CF3423" s="144"/>
      <c r="CG3423" s="144"/>
      <c r="CH3423" s="144"/>
      <c r="CI3423" s="144"/>
      <c r="CJ3423" s="144"/>
      <c r="CK3423" s="144"/>
      <c r="CL3423" s="144"/>
    </row>
    <row r="3424" spans="2:90" x14ac:dyDescent="0.25">
      <c r="B3424" s="77"/>
      <c r="C3424" s="77"/>
      <c r="D3424" s="77"/>
      <c r="E3424" s="77"/>
      <c r="F3424" s="77"/>
      <c r="G3424" s="77"/>
      <c r="I3424" s="78"/>
      <c r="K3424" s="78"/>
      <c r="L3424" s="77"/>
      <c r="M3424" s="78"/>
      <c r="N3424" s="78"/>
      <c r="O3424" s="78"/>
      <c r="P3424" s="78"/>
      <c r="Q3424" s="144"/>
      <c r="R3424" s="78"/>
      <c r="S3424" s="78"/>
      <c r="T3424" s="78"/>
      <c r="U3424" s="78"/>
      <c r="V3424" s="219"/>
      <c r="W3424" s="78"/>
      <c r="X3424" s="78"/>
      <c r="Y3424" s="78"/>
      <c r="Z3424" s="78"/>
      <c r="AA3424" s="78"/>
      <c r="AB3424" s="78"/>
      <c r="AC3424" s="78"/>
      <c r="AD3424" s="104"/>
      <c r="AE3424" s="78"/>
      <c r="AF3424" s="104"/>
      <c r="AG3424" s="78"/>
      <c r="AH3424" s="104"/>
      <c r="AI3424" s="78"/>
      <c r="AJ3424" s="104"/>
      <c r="AK3424" s="78"/>
      <c r="AL3424" s="78"/>
      <c r="AM3424" s="8"/>
      <c r="AN3424" s="78"/>
      <c r="AO3424" s="78"/>
      <c r="AP3424" s="78"/>
      <c r="AQ3424" s="78"/>
      <c r="AR3424" s="78"/>
      <c r="AS3424" s="78"/>
      <c r="AT3424" s="78"/>
      <c r="AU3424" s="78"/>
      <c r="AV3424" s="78"/>
      <c r="AW3424" s="77"/>
      <c r="AX3424" s="144"/>
      <c r="AY3424" s="144"/>
      <c r="AZ3424" s="144"/>
      <c r="BA3424" s="54"/>
      <c r="BB3424" s="54"/>
      <c r="BC3424" s="144"/>
      <c r="BD3424" s="144"/>
      <c r="BE3424" s="144"/>
      <c r="BF3424" s="144"/>
      <c r="BG3424" s="144"/>
      <c r="BH3424" s="144"/>
      <c r="BI3424" s="144"/>
      <c r="BJ3424" s="144"/>
      <c r="BK3424" s="144"/>
      <c r="BL3424" s="144"/>
      <c r="BM3424" s="144"/>
      <c r="BN3424" s="144"/>
      <c r="BO3424" s="144"/>
      <c r="BP3424" s="144"/>
      <c r="BQ3424" s="144"/>
      <c r="BR3424" s="144"/>
      <c r="BS3424" s="144"/>
      <c r="BT3424" s="144"/>
      <c r="BU3424" s="144"/>
      <c r="BV3424" s="144"/>
      <c r="BW3424" s="144"/>
      <c r="BX3424" s="144"/>
      <c r="BY3424" s="144"/>
      <c r="BZ3424" s="144"/>
      <c r="CA3424" s="144"/>
      <c r="CB3424" s="144"/>
      <c r="CC3424" s="144"/>
      <c r="CD3424" s="144"/>
      <c r="CE3424" s="144"/>
      <c r="CF3424" s="144"/>
      <c r="CG3424" s="144"/>
      <c r="CH3424" s="144"/>
      <c r="CI3424" s="144"/>
      <c r="CJ3424" s="144"/>
      <c r="CK3424" s="144"/>
      <c r="CL3424" s="144"/>
    </row>
    <row r="3425" spans="2:90" x14ac:dyDescent="0.25">
      <c r="B3425" s="77"/>
      <c r="C3425" s="77"/>
      <c r="D3425" s="77"/>
      <c r="E3425" s="77"/>
      <c r="F3425" s="77"/>
      <c r="G3425" s="77"/>
      <c r="I3425" s="78"/>
      <c r="K3425" s="78"/>
      <c r="L3425" s="77"/>
      <c r="M3425" s="78"/>
      <c r="N3425" s="78"/>
      <c r="O3425" s="78"/>
      <c r="P3425" s="78"/>
      <c r="Q3425" s="144"/>
      <c r="R3425" s="78"/>
      <c r="S3425" s="78"/>
      <c r="T3425" s="78"/>
      <c r="U3425" s="78"/>
      <c r="V3425" s="219"/>
      <c r="W3425" s="78"/>
      <c r="X3425" s="78"/>
      <c r="Y3425" s="78"/>
      <c r="Z3425" s="78"/>
      <c r="AA3425" s="78"/>
      <c r="AB3425" s="78"/>
      <c r="AC3425" s="78"/>
      <c r="AD3425" s="104"/>
      <c r="AE3425" s="78"/>
      <c r="AF3425" s="104"/>
      <c r="AG3425" s="78"/>
      <c r="AH3425" s="104"/>
      <c r="AI3425" s="78"/>
      <c r="AJ3425" s="104"/>
      <c r="AK3425" s="78"/>
      <c r="AL3425" s="78"/>
      <c r="AM3425" s="8"/>
      <c r="AN3425" s="78"/>
      <c r="AO3425" s="78"/>
      <c r="AP3425" s="78"/>
      <c r="AQ3425" s="78"/>
      <c r="AR3425" s="78"/>
      <c r="AS3425" s="78"/>
      <c r="AT3425" s="78"/>
      <c r="AU3425" s="78"/>
      <c r="AV3425" s="78"/>
      <c r="AW3425" s="77"/>
      <c r="AX3425" s="144"/>
      <c r="AY3425" s="144"/>
      <c r="AZ3425" s="144"/>
      <c r="BA3425" s="54"/>
      <c r="BB3425" s="54"/>
      <c r="BC3425" s="144"/>
      <c r="BD3425" s="144"/>
      <c r="BE3425" s="144"/>
      <c r="BF3425" s="144"/>
      <c r="BG3425" s="144"/>
      <c r="BH3425" s="144"/>
      <c r="BI3425" s="144"/>
      <c r="BJ3425" s="144"/>
      <c r="BK3425" s="144"/>
      <c r="BL3425" s="144"/>
      <c r="BM3425" s="144"/>
      <c r="BN3425" s="144"/>
      <c r="BO3425" s="144"/>
      <c r="BP3425" s="144"/>
      <c r="BQ3425" s="144"/>
      <c r="BR3425" s="144"/>
      <c r="BS3425" s="144"/>
      <c r="BT3425" s="144"/>
      <c r="BU3425" s="144"/>
      <c r="BV3425" s="144"/>
      <c r="BW3425" s="144"/>
      <c r="BX3425" s="144"/>
      <c r="BY3425" s="144"/>
      <c r="BZ3425" s="144"/>
      <c r="CA3425" s="144"/>
      <c r="CB3425" s="144"/>
      <c r="CC3425" s="144"/>
      <c r="CD3425" s="144"/>
      <c r="CE3425" s="144"/>
      <c r="CF3425" s="144"/>
      <c r="CG3425" s="144"/>
      <c r="CH3425" s="144"/>
      <c r="CI3425" s="144"/>
      <c r="CJ3425" s="144"/>
      <c r="CK3425" s="144"/>
      <c r="CL3425" s="144"/>
    </row>
    <row r="3426" spans="2:90" x14ac:dyDescent="0.25">
      <c r="B3426" s="77"/>
      <c r="C3426" s="77"/>
      <c r="D3426" s="77"/>
      <c r="E3426" s="77"/>
      <c r="F3426" s="77"/>
      <c r="G3426" s="77"/>
      <c r="I3426" s="78"/>
      <c r="K3426" s="78"/>
      <c r="L3426" s="77"/>
      <c r="M3426" s="78"/>
      <c r="N3426" s="78"/>
      <c r="O3426" s="78"/>
      <c r="P3426" s="78"/>
      <c r="Q3426" s="144"/>
      <c r="R3426" s="78"/>
      <c r="S3426" s="78"/>
      <c r="T3426" s="78"/>
      <c r="U3426" s="78"/>
      <c r="V3426" s="219"/>
      <c r="W3426" s="78"/>
      <c r="X3426" s="78"/>
      <c r="Y3426" s="78"/>
      <c r="Z3426" s="78"/>
      <c r="AA3426" s="78"/>
      <c r="AB3426" s="78"/>
      <c r="AC3426" s="78"/>
      <c r="AD3426" s="104"/>
      <c r="AE3426" s="78"/>
      <c r="AF3426" s="104"/>
      <c r="AG3426" s="78"/>
      <c r="AH3426" s="104"/>
      <c r="AI3426" s="78"/>
      <c r="AJ3426" s="104"/>
      <c r="AK3426" s="78"/>
      <c r="AL3426" s="78"/>
      <c r="AM3426" s="8"/>
      <c r="AN3426" s="78"/>
      <c r="AO3426" s="78"/>
      <c r="AP3426" s="78"/>
      <c r="AQ3426" s="78"/>
      <c r="AR3426" s="78"/>
      <c r="AS3426" s="78"/>
      <c r="AT3426" s="78"/>
      <c r="AU3426" s="78"/>
      <c r="AV3426" s="78"/>
      <c r="AW3426" s="77"/>
      <c r="AX3426" s="144"/>
      <c r="AY3426" s="144"/>
      <c r="AZ3426" s="144"/>
      <c r="BA3426" s="54"/>
      <c r="BB3426" s="54"/>
      <c r="BC3426" s="144"/>
      <c r="BD3426" s="144"/>
      <c r="BE3426" s="144"/>
      <c r="BF3426" s="144"/>
      <c r="BG3426" s="144"/>
      <c r="BH3426" s="144"/>
      <c r="BI3426" s="144"/>
      <c r="BJ3426" s="144"/>
      <c r="BK3426" s="144"/>
      <c r="BL3426" s="144"/>
      <c r="BM3426" s="144"/>
      <c r="BN3426" s="144"/>
      <c r="BO3426" s="144"/>
      <c r="BP3426" s="144"/>
      <c r="BQ3426" s="144"/>
      <c r="BR3426" s="144"/>
      <c r="BS3426" s="144"/>
      <c r="BT3426" s="144"/>
      <c r="BU3426" s="144"/>
      <c r="BV3426" s="144"/>
      <c r="BW3426" s="144"/>
      <c r="BX3426" s="144"/>
      <c r="BY3426" s="144"/>
      <c r="BZ3426" s="144"/>
      <c r="CA3426" s="144"/>
      <c r="CB3426" s="144"/>
      <c r="CC3426" s="144"/>
      <c r="CD3426" s="144"/>
      <c r="CE3426" s="144"/>
      <c r="CF3426" s="144"/>
      <c r="CG3426" s="144"/>
      <c r="CH3426" s="144"/>
      <c r="CI3426" s="144"/>
      <c r="CJ3426" s="144"/>
      <c r="CK3426" s="144"/>
      <c r="CL3426" s="144"/>
    </row>
    <row r="3427" spans="2:90" x14ac:dyDescent="0.25">
      <c r="B3427" s="77"/>
      <c r="C3427" s="77"/>
      <c r="D3427" s="77"/>
      <c r="E3427" s="77"/>
      <c r="F3427" s="77"/>
      <c r="G3427" s="77"/>
      <c r="I3427" s="78"/>
      <c r="K3427" s="78"/>
      <c r="L3427" s="77"/>
      <c r="M3427" s="78"/>
      <c r="N3427" s="78"/>
      <c r="O3427" s="78"/>
      <c r="P3427" s="78"/>
      <c r="Q3427" s="144"/>
      <c r="R3427" s="78"/>
      <c r="S3427" s="78"/>
      <c r="T3427" s="78"/>
      <c r="U3427" s="78"/>
      <c r="V3427" s="219"/>
      <c r="W3427" s="78"/>
      <c r="X3427" s="78"/>
      <c r="Y3427" s="78"/>
      <c r="Z3427" s="78"/>
      <c r="AA3427" s="78"/>
      <c r="AB3427" s="78"/>
      <c r="AC3427" s="78"/>
      <c r="AD3427" s="104"/>
      <c r="AE3427" s="78"/>
      <c r="AF3427" s="104"/>
      <c r="AG3427" s="78"/>
      <c r="AH3427" s="104"/>
      <c r="AI3427" s="78"/>
      <c r="AJ3427" s="104"/>
      <c r="AK3427" s="78"/>
      <c r="AL3427" s="78"/>
      <c r="AM3427" s="8"/>
      <c r="AN3427" s="78"/>
      <c r="AO3427" s="78"/>
      <c r="AP3427" s="78"/>
      <c r="AQ3427" s="78"/>
      <c r="AR3427" s="78"/>
      <c r="AS3427" s="78"/>
      <c r="AT3427" s="78"/>
      <c r="AU3427" s="78"/>
      <c r="AV3427" s="78"/>
      <c r="AW3427" s="77"/>
      <c r="AX3427" s="144"/>
      <c r="AY3427" s="144"/>
      <c r="AZ3427" s="144"/>
      <c r="BA3427" s="54"/>
      <c r="BB3427" s="54"/>
      <c r="BC3427" s="144"/>
      <c r="BD3427" s="144"/>
      <c r="BE3427" s="144"/>
      <c r="BF3427" s="144"/>
      <c r="BG3427" s="144"/>
      <c r="BH3427" s="144"/>
      <c r="BI3427" s="144"/>
      <c r="BJ3427" s="144"/>
      <c r="BK3427" s="144"/>
      <c r="BL3427" s="144"/>
      <c r="BM3427" s="144"/>
      <c r="BN3427" s="144"/>
      <c r="BO3427" s="144"/>
      <c r="BP3427" s="144"/>
      <c r="BQ3427" s="144"/>
      <c r="BR3427" s="144"/>
      <c r="BS3427" s="144"/>
      <c r="BT3427" s="144"/>
      <c r="BU3427" s="144"/>
      <c r="BV3427" s="144"/>
      <c r="BW3427" s="144"/>
      <c r="BX3427" s="144"/>
      <c r="BY3427" s="144"/>
      <c r="BZ3427" s="144"/>
      <c r="CA3427" s="144"/>
      <c r="CB3427" s="144"/>
      <c r="CC3427" s="144"/>
      <c r="CD3427" s="144"/>
      <c r="CE3427" s="144"/>
      <c r="CF3427" s="144"/>
      <c r="CG3427" s="144"/>
      <c r="CH3427" s="144"/>
      <c r="CI3427" s="144"/>
      <c r="CJ3427" s="144"/>
      <c r="CK3427" s="144"/>
      <c r="CL3427" s="144"/>
    </row>
    <row r="3428" spans="2:90" x14ac:dyDescent="0.25">
      <c r="B3428" s="77"/>
      <c r="C3428" s="77"/>
      <c r="D3428" s="77"/>
      <c r="E3428" s="77"/>
      <c r="F3428" s="77"/>
      <c r="G3428" s="77"/>
      <c r="I3428" s="78"/>
      <c r="K3428" s="78"/>
      <c r="L3428" s="77"/>
      <c r="M3428" s="78"/>
      <c r="N3428" s="78"/>
      <c r="O3428" s="78"/>
      <c r="P3428" s="78"/>
      <c r="Q3428" s="144"/>
      <c r="R3428" s="78"/>
      <c r="S3428" s="78"/>
      <c r="T3428" s="78"/>
      <c r="U3428" s="78"/>
      <c r="V3428" s="219"/>
      <c r="W3428" s="78"/>
      <c r="X3428" s="78"/>
      <c r="Y3428" s="78"/>
      <c r="Z3428" s="78"/>
      <c r="AA3428" s="78"/>
      <c r="AB3428" s="78"/>
      <c r="AC3428" s="78"/>
      <c r="AD3428" s="104"/>
      <c r="AE3428" s="78"/>
      <c r="AF3428" s="104"/>
      <c r="AG3428" s="78"/>
      <c r="AH3428" s="104"/>
      <c r="AI3428" s="78"/>
      <c r="AJ3428" s="104"/>
      <c r="AK3428" s="78"/>
      <c r="AL3428" s="78"/>
      <c r="AM3428" s="8"/>
      <c r="AN3428" s="78"/>
      <c r="AO3428" s="78"/>
      <c r="AP3428" s="78"/>
      <c r="AQ3428" s="78"/>
      <c r="AR3428" s="78"/>
      <c r="AS3428" s="78"/>
      <c r="AT3428" s="78"/>
      <c r="AU3428" s="78"/>
      <c r="AV3428" s="78"/>
      <c r="AW3428" s="77"/>
      <c r="AX3428" s="144"/>
      <c r="AY3428" s="144"/>
      <c r="AZ3428" s="144"/>
      <c r="BA3428" s="54"/>
      <c r="BB3428" s="54"/>
      <c r="BC3428" s="144"/>
      <c r="BD3428" s="144"/>
      <c r="BE3428" s="144"/>
      <c r="BF3428" s="144"/>
      <c r="BG3428" s="144"/>
      <c r="BH3428" s="144"/>
      <c r="BI3428" s="144"/>
      <c r="BJ3428" s="144"/>
      <c r="BK3428" s="144"/>
      <c r="BL3428" s="144"/>
      <c r="BM3428" s="144"/>
      <c r="BN3428" s="144"/>
      <c r="BO3428" s="144"/>
      <c r="BP3428" s="144"/>
      <c r="BQ3428" s="144"/>
      <c r="BR3428" s="144"/>
      <c r="BS3428" s="144"/>
      <c r="BT3428" s="144"/>
      <c r="BU3428" s="144"/>
      <c r="BV3428" s="144"/>
      <c r="BW3428" s="144"/>
      <c r="BX3428" s="144"/>
      <c r="BY3428" s="144"/>
      <c r="BZ3428" s="144"/>
      <c r="CA3428" s="144"/>
      <c r="CB3428" s="144"/>
      <c r="CC3428" s="144"/>
      <c r="CD3428" s="144"/>
      <c r="CE3428" s="144"/>
      <c r="CF3428" s="144"/>
      <c r="CG3428" s="144"/>
      <c r="CH3428" s="144"/>
      <c r="CI3428" s="144"/>
      <c r="CJ3428" s="144"/>
      <c r="CK3428" s="144"/>
      <c r="CL3428" s="144"/>
    </row>
    <row r="3429" spans="2:90" x14ac:dyDescent="0.25">
      <c r="B3429" s="77"/>
      <c r="C3429" s="77"/>
      <c r="D3429" s="77"/>
      <c r="E3429" s="77"/>
      <c r="F3429" s="77"/>
      <c r="G3429" s="77"/>
      <c r="I3429" s="78"/>
      <c r="K3429" s="78"/>
      <c r="L3429" s="77"/>
      <c r="M3429" s="78"/>
      <c r="N3429" s="78"/>
      <c r="O3429" s="78"/>
      <c r="P3429" s="78"/>
      <c r="Q3429" s="144"/>
      <c r="R3429" s="78"/>
      <c r="S3429" s="78"/>
      <c r="T3429" s="78"/>
      <c r="U3429" s="78"/>
      <c r="V3429" s="219"/>
      <c r="W3429" s="78"/>
      <c r="X3429" s="78"/>
      <c r="Y3429" s="78"/>
      <c r="Z3429" s="78"/>
      <c r="AA3429" s="78"/>
      <c r="AB3429" s="78"/>
      <c r="AC3429" s="78"/>
      <c r="AD3429" s="104"/>
      <c r="AE3429" s="78"/>
      <c r="AF3429" s="104"/>
      <c r="AG3429" s="78"/>
      <c r="AH3429" s="104"/>
      <c r="AI3429" s="78"/>
      <c r="AJ3429" s="104"/>
      <c r="AK3429" s="78"/>
      <c r="AL3429" s="78"/>
      <c r="AM3429" s="8"/>
      <c r="AN3429" s="78"/>
      <c r="AO3429" s="78"/>
      <c r="AP3429" s="78"/>
      <c r="AQ3429" s="78"/>
      <c r="AR3429" s="78"/>
      <c r="AS3429" s="78"/>
      <c r="AT3429" s="78"/>
      <c r="AU3429" s="78"/>
      <c r="AV3429" s="78"/>
      <c r="AW3429" s="77"/>
      <c r="AX3429" s="144"/>
      <c r="AY3429" s="144"/>
      <c r="AZ3429" s="144"/>
      <c r="BA3429" s="54"/>
      <c r="BB3429" s="54"/>
      <c r="BC3429" s="144"/>
      <c r="BD3429" s="144"/>
      <c r="BE3429" s="144"/>
      <c r="BF3429" s="144"/>
      <c r="BG3429" s="144"/>
      <c r="BH3429" s="144"/>
      <c r="BI3429" s="144"/>
      <c r="BJ3429" s="144"/>
      <c r="BK3429" s="144"/>
      <c r="BL3429" s="144"/>
      <c r="BM3429" s="144"/>
      <c r="BN3429" s="144"/>
      <c r="BO3429" s="144"/>
      <c r="BP3429" s="144"/>
      <c r="BQ3429" s="144"/>
      <c r="BR3429" s="144"/>
      <c r="BS3429" s="144"/>
      <c r="BT3429" s="144"/>
      <c r="BU3429" s="144"/>
      <c r="BV3429" s="144"/>
      <c r="BW3429" s="144"/>
      <c r="BX3429" s="144"/>
      <c r="BY3429" s="144"/>
      <c r="BZ3429" s="144"/>
      <c r="CA3429" s="144"/>
      <c r="CB3429" s="144"/>
      <c r="CC3429" s="144"/>
      <c r="CD3429" s="144"/>
      <c r="CE3429" s="144"/>
      <c r="CF3429" s="144"/>
      <c r="CG3429" s="144"/>
      <c r="CH3429" s="144"/>
      <c r="CI3429" s="144"/>
      <c r="CJ3429" s="144"/>
      <c r="CK3429" s="144"/>
      <c r="CL3429" s="144"/>
    </row>
    <row r="3430" spans="2:90" x14ac:dyDescent="0.25">
      <c r="B3430" s="77"/>
      <c r="C3430" s="77"/>
      <c r="D3430" s="77"/>
      <c r="E3430" s="77"/>
      <c r="F3430" s="77"/>
      <c r="G3430" s="77"/>
      <c r="I3430" s="78"/>
      <c r="K3430" s="78"/>
      <c r="L3430" s="77"/>
      <c r="M3430" s="78"/>
      <c r="N3430" s="78"/>
      <c r="O3430" s="78"/>
      <c r="P3430" s="78"/>
      <c r="Q3430" s="144"/>
      <c r="R3430" s="78"/>
      <c r="S3430" s="78"/>
      <c r="T3430" s="78"/>
      <c r="U3430" s="78"/>
      <c r="V3430" s="219"/>
      <c r="W3430" s="78"/>
      <c r="X3430" s="78"/>
      <c r="Y3430" s="78"/>
      <c r="Z3430" s="78"/>
      <c r="AA3430" s="78"/>
      <c r="AB3430" s="78"/>
      <c r="AC3430" s="78"/>
      <c r="AD3430" s="104"/>
      <c r="AE3430" s="78"/>
      <c r="AF3430" s="104"/>
      <c r="AG3430" s="78"/>
      <c r="AH3430" s="104"/>
      <c r="AI3430" s="78"/>
      <c r="AJ3430" s="104"/>
      <c r="AK3430" s="78"/>
      <c r="AL3430" s="78"/>
      <c r="AM3430" s="8"/>
      <c r="AN3430" s="78"/>
      <c r="AO3430" s="78"/>
      <c r="AP3430" s="78"/>
      <c r="AQ3430" s="78"/>
      <c r="AR3430" s="78"/>
      <c r="AS3430" s="78"/>
      <c r="AT3430" s="78"/>
      <c r="AU3430" s="78"/>
      <c r="AV3430" s="78"/>
      <c r="AW3430" s="77"/>
      <c r="AX3430" s="144"/>
      <c r="AY3430" s="144"/>
      <c r="AZ3430" s="144"/>
      <c r="BA3430" s="54"/>
      <c r="BB3430" s="54"/>
      <c r="BC3430" s="144"/>
      <c r="BD3430" s="144"/>
      <c r="BE3430" s="144"/>
      <c r="BF3430" s="144"/>
      <c r="BG3430" s="144"/>
      <c r="BH3430" s="144"/>
      <c r="BI3430" s="144"/>
      <c r="BJ3430" s="144"/>
      <c r="BK3430" s="144"/>
      <c r="BL3430" s="144"/>
      <c r="BM3430" s="144"/>
      <c r="BN3430" s="144"/>
      <c r="BO3430" s="144"/>
      <c r="BP3430" s="144"/>
      <c r="BQ3430" s="144"/>
      <c r="BR3430" s="144"/>
      <c r="BS3430" s="144"/>
      <c r="BT3430" s="144"/>
      <c r="BU3430" s="144"/>
      <c r="BV3430" s="144"/>
      <c r="BW3430" s="144"/>
      <c r="BX3430" s="144"/>
      <c r="BY3430" s="144"/>
      <c r="BZ3430" s="144"/>
      <c r="CA3430" s="144"/>
      <c r="CB3430" s="144"/>
      <c r="CC3430" s="144"/>
      <c r="CD3430" s="144"/>
      <c r="CE3430" s="144"/>
      <c r="CF3430" s="144"/>
      <c r="CG3430" s="144"/>
      <c r="CH3430" s="144"/>
      <c r="CI3430" s="144"/>
      <c r="CJ3430" s="144"/>
      <c r="CK3430" s="144"/>
      <c r="CL3430" s="144"/>
    </row>
    <row r="3431" spans="2:90" x14ac:dyDescent="0.25">
      <c r="B3431" s="77"/>
      <c r="C3431" s="77"/>
      <c r="D3431" s="77"/>
      <c r="E3431" s="77"/>
      <c r="F3431" s="77"/>
      <c r="G3431" s="77"/>
      <c r="I3431" s="78"/>
      <c r="K3431" s="78"/>
      <c r="L3431" s="77"/>
      <c r="M3431" s="78"/>
      <c r="N3431" s="78"/>
      <c r="O3431" s="78"/>
      <c r="P3431" s="78"/>
      <c r="Q3431" s="144"/>
      <c r="R3431" s="78"/>
      <c r="S3431" s="78"/>
      <c r="T3431" s="78"/>
      <c r="U3431" s="78"/>
      <c r="V3431" s="219"/>
      <c r="W3431" s="78"/>
      <c r="X3431" s="78"/>
      <c r="Y3431" s="78"/>
      <c r="Z3431" s="78"/>
      <c r="AA3431" s="78"/>
      <c r="AB3431" s="78"/>
      <c r="AC3431" s="78"/>
      <c r="AD3431" s="104"/>
      <c r="AE3431" s="78"/>
      <c r="AF3431" s="104"/>
      <c r="AG3431" s="78"/>
      <c r="AH3431" s="104"/>
      <c r="AI3431" s="78"/>
      <c r="AJ3431" s="104"/>
      <c r="AK3431" s="78"/>
      <c r="AL3431" s="78"/>
      <c r="AM3431" s="8"/>
      <c r="AN3431" s="78"/>
      <c r="AO3431" s="78"/>
      <c r="AP3431" s="78"/>
      <c r="AQ3431" s="78"/>
      <c r="AR3431" s="78"/>
      <c r="AS3431" s="78"/>
      <c r="AT3431" s="78"/>
      <c r="AU3431" s="78"/>
      <c r="AV3431" s="78"/>
      <c r="AW3431" s="77"/>
      <c r="AX3431" s="144"/>
      <c r="AY3431" s="144"/>
      <c r="AZ3431" s="144"/>
      <c r="BA3431" s="54"/>
      <c r="BB3431" s="54"/>
      <c r="BC3431" s="144"/>
      <c r="BD3431" s="144"/>
      <c r="BE3431" s="144"/>
      <c r="BF3431" s="144"/>
      <c r="BG3431" s="144"/>
      <c r="BH3431" s="144"/>
      <c r="BI3431" s="144"/>
      <c r="BJ3431" s="144"/>
      <c r="BK3431" s="144"/>
      <c r="BL3431" s="144"/>
      <c r="BM3431" s="144"/>
      <c r="BN3431" s="144"/>
      <c r="BO3431" s="144"/>
      <c r="BP3431" s="144"/>
      <c r="BQ3431" s="144"/>
      <c r="BR3431" s="144"/>
      <c r="BS3431" s="144"/>
      <c r="BT3431" s="144"/>
      <c r="BU3431" s="144"/>
      <c r="BV3431" s="144"/>
      <c r="BW3431" s="144"/>
      <c r="BX3431" s="144"/>
      <c r="BY3431" s="144"/>
      <c r="BZ3431" s="144"/>
      <c r="CA3431" s="144"/>
      <c r="CB3431" s="144"/>
      <c r="CC3431" s="144"/>
      <c r="CD3431" s="144"/>
      <c r="CE3431" s="144"/>
      <c r="CF3431" s="144"/>
      <c r="CG3431" s="144"/>
      <c r="CH3431" s="144"/>
      <c r="CI3431" s="144"/>
      <c r="CJ3431" s="144"/>
      <c r="CK3431" s="144"/>
      <c r="CL3431" s="144"/>
    </row>
    <row r="3432" spans="2:90" x14ac:dyDescent="0.25">
      <c r="B3432" s="77"/>
      <c r="C3432" s="77"/>
      <c r="D3432" s="77"/>
      <c r="E3432" s="77"/>
      <c r="F3432" s="77"/>
      <c r="G3432" s="77"/>
      <c r="I3432" s="78"/>
      <c r="K3432" s="78"/>
      <c r="L3432" s="77"/>
      <c r="M3432" s="78"/>
      <c r="N3432" s="78"/>
      <c r="O3432" s="78"/>
      <c r="P3432" s="78"/>
      <c r="Q3432" s="144"/>
      <c r="R3432" s="78"/>
      <c r="S3432" s="78"/>
      <c r="T3432" s="78"/>
      <c r="U3432" s="78"/>
      <c r="V3432" s="219"/>
      <c r="W3432" s="78"/>
      <c r="X3432" s="78"/>
      <c r="Y3432" s="78"/>
      <c r="Z3432" s="78"/>
      <c r="AA3432" s="78"/>
      <c r="AB3432" s="78"/>
      <c r="AC3432" s="78"/>
      <c r="AD3432" s="104"/>
      <c r="AE3432" s="78"/>
      <c r="AF3432" s="104"/>
      <c r="AG3432" s="78"/>
      <c r="AH3432" s="104"/>
      <c r="AI3432" s="78"/>
      <c r="AJ3432" s="104"/>
      <c r="AK3432" s="78"/>
      <c r="AL3432" s="78"/>
      <c r="AM3432" s="8"/>
      <c r="AN3432" s="78"/>
      <c r="AO3432" s="78"/>
      <c r="AP3432" s="78"/>
      <c r="AQ3432" s="78"/>
      <c r="AR3432" s="78"/>
      <c r="AS3432" s="78"/>
      <c r="AT3432" s="78"/>
      <c r="AU3432" s="78"/>
      <c r="AV3432" s="78"/>
      <c r="AW3432" s="77"/>
      <c r="AX3432" s="144"/>
      <c r="AY3432" s="144"/>
      <c r="AZ3432" s="144"/>
      <c r="BA3432" s="54"/>
      <c r="BB3432" s="54"/>
      <c r="BC3432" s="144"/>
      <c r="BD3432" s="144"/>
      <c r="BE3432" s="144"/>
      <c r="BF3432" s="144"/>
      <c r="BG3432" s="144"/>
      <c r="BH3432" s="144"/>
      <c r="BI3432" s="144"/>
      <c r="BJ3432" s="144"/>
      <c r="BK3432" s="144"/>
      <c r="BL3432" s="144"/>
      <c r="BM3432" s="144"/>
      <c r="BN3432" s="144"/>
      <c r="BO3432" s="144"/>
      <c r="BP3432" s="144"/>
      <c r="BQ3432" s="144"/>
      <c r="BR3432" s="144"/>
      <c r="BS3432" s="144"/>
      <c r="BT3432" s="144"/>
      <c r="BU3432" s="144"/>
      <c r="BV3432" s="144"/>
      <c r="BW3432" s="144"/>
      <c r="BX3432" s="144"/>
      <c r="BY3432" s="144"/>
      <c r="BZ3432" s="144"/>
      <c r="CA3432" s="144"/>
      <c r="CB3432" s="144"/>
      <c r="CC3432" s="144"/>
      <c r="CD3432" s="144"/>
      <c r="CE3432" s="144"/>
      <c r="CF3432" s="144"/>
      <c r="CG3432" s="144"/>
      <c r="CH3432" s="144"/>
      <c r="CI3432" s="144"/>
      <c r="CJ3432" s="144"/>
      <c r="CK3432" s="144"/>
      <c r="CL3432" s="144"/>
    </row>
    <row r="3433" spans="2:90" x14ac:dyDescent="0.25">
      <c r="B3433" s="77"/>
      <c r="C3433" s="77"/>
      <c r="D3433" s="77"/>
      <c r="E3433" s="77"/>
      <c r="F3433" s="77"/>
      <c r="G3433" s="77"/>
      <c r="I3433" s="78"/>
      <c r="K3433" s="78"/>
      <c r="L3433" s="77"/>
      <c r="M3433" s="78"/>
      <c r="N3433" s="78"/>
      <c r="O3433" s="78"/>
      <c r="P3433" s="78"/>
      <c r="Q3433" s="144"/>
      <c r="R3433" s="78"/>
      <c r="S3433" s="78"/>
      <c r="T3433" s="78"/>
      <c r="U3433" s="78"/>
      <c r="V3433" s="219"/>
      <c r="W3433" s="78"/>
      <c r="X3433" s="78"/>
      <c r="Y3433" s="78"/>
      <c r="Z3433" s="78"/>
      <c r="AA3433" s="78"/>
      <c r="AB3433" s="78"/>
      <c r="AC3433" s="78"/>
      <c r="AD3433" s="104"/>
      <c r="AE3433" s="78"/>
      <c r="AF3433" s="104"/>
      <c r="AG3433" s="78"/>
      <c r="AH3433" s="104"/>
      <c r="AI3433" s="78"/>
      <c r="AJ3433" s="104"/>
      <c r="AK3433" s="78"/>
      <c r="AL3433" s="78"/>
      <c r="AM3433" s="8"/>
      <c r="AN3433" s="78"/>
      <c r="AO3433" s="78"/>
      <c r="AP3433" s="78"/>
      <c r="AQ3433" s="78"/>
      <c r="AR3433" s="78"/>
      <c r="AS3433" s="78"/>
      <c r="AT3433" s="78"/>
      <c r="AU3433" s="78"/>
      <c r="AV3433" s="78"/>
      <c r="AW3433" s="77"/>
      <c r="AX3433" s="144"/>
      <c r="AY3433" s="144"/>
      <c r="AZ3433" s="144"/>
      <c r="BA3433" s="54"/>
      <c r="BB3433" s="54"/>
      <c r="BC3433" s="144"/>
      <c r="BD3433" s="144"/>
      <c r="BE3433" s="144"/>
      <c r="BF3433" s="144"/>
      <c r="BG3433" s="144"/>
      <c r="BH3433" s="144"/>
      <c r="BI3433" s="144"/>
      <c r="BJ3433" s="144"/>
      <c r="BK3433" s="144"/>
      <c r="BL3433" s="144"/>
      <c r="BM3433" s="144"/>
      <c r="BN3433" s="144"/>
      <c r="BO3433" s="144"/>
      <c r="BP3433" s="144"/>
      <c r="BQ3433" s="144"/>
      <c r="BR3433" s="144"/>
      <c r="BS3433" s="144"/>
      <c r="BT3433" s="144"/>
      <c r="BU3433" s="144"/>
      <c r="BV3433" s="144"/>
      <c r="BW3433" s="144"/>
      <c r="BX3433" s="144"/>
      <c r="BY3433" s="144"/>
      <c r="BZ3433" s="144"/>
      <c r="CA3433" s="144"/>
      <c r="CB3433" s="144"/>
      <c r="CC3433" s="144"/>
      <c r="CD3433" s="144"/>
      <c r="CE3433" s="144"/>
      <c r="CF3433" s="144"/>
      <c r="CG3433" s="144"/>
      <c r="CH3433" s="144"/>
      <c r="CI3433" s="144"/>
      <c r="CJ3433" s="144"/>
      <c r="CK3433" s="144"/>
      <c r="CL3433" s="144"/>
    </row>
    <row r="3434" spans="2:90" x14ac:dyDescent="0.25">
      <c r="B3434" s="77"/>
      <c r="C3434" s="77"/>
      <c r="D3434" s="77"/>
      <c r="E3434" s="77"/>
      <c r="F3434" s="77"/>
      <c r="G3434" s="77"/>
      <c r="I3434" s="78"/>
      <c r="K3434" s="78"/>
      <c r="L3434" s="77"/>
      <c r="M3434" s="78"/>
      <c r="N3434" s="78"/>
      <c r="O3434" s="78"/>
      <c r="P3434" s="78"/>
      <c r="Q3434" s="144"/>
      <c r="R3434" s="78"/>
      <c r="S3434" s="78"/>
      <c r="T3434" s="78"/>
      <c r="U3434" s="78"/>
      <c r="V3434" s="219"/>
      <c r="W3434" s="78"/>
      <c r="X3434" s="78"/>
      <c r="Y3434" s="78"/>
      <c r="Z3434" s="78"/>
      <c r="AA3434" s="78"/>
      <c r="AB3434" s="78"/>
      <c r="AC3434" s="78"/>
      <c r="AD3434" s="104"/>
      <c r="AE3434" s="78"/>
      <c r="AF3434" s="104"/>
      <c r="AG3434" s="78"/>
      <c r="AH3434" s="104"/>
      <c r="AI3434" s="78"/>
      <c r="AJ3434" s="104"/>
      <c r="AK3434" s="78"/>
      <c r="AL3434" s="78"/>
      <c r="AM3434" s="8"/>
      <c r="AN3434" s="78"/>
      <c r="AO3434" s="78"/>
      <c r="AP3434" s="78"/>
      <c r="AQ3434" s="78"/>
      <c r="AR3434" s="78"/>
      <c r="AS3434" s="78"/>
      <c r="AT3434" s="78"/>
      <c r="AU3434" s="78"/>
      <c r="AV3434" s="78"/>
      <c r="AW3434" s="77"/>
      <c r="AX3434" s="144"/>
      <c r="AY3434" s="144"/>
      <c r="AZ3434" s="144"/>
      <c r="BA3434" s="54"/>
      <c r="BB3434" s="54"/>
      <c r="BC3434" s="144"/>
      <c r="BD3434" s="144"/>
      <c r="BE3434" s="144"/>
      <c r="BF3434" s="144"/>
      <c r="BG3434" s="144"/>
      <c r="BH3434" s="144"/>
      <c r="BI3434" s="144"/>
      <c r="BJ3434" s="144"/>
      <c r="BK3434" s="144"/>
      <c r="BL3434" s="144"/>
      <c r="BM3434" s="144"/>
      <c r="BN3434" s="144"/>
      <c r="BO3434" s="144"/>
      <c r="BP3434" s="144"/>
      <c r="BQ3434" s="144"/>
      <c r="BR3434" s="144"/>
      <c r="BS3434" s="144"/>
      <c r="BT3434" s="144"/>
      <c r="BU3434" s="144"/>
      <c r="BV3434" s="144"/>
      <c r="BW3434" s="144"/>
      <c r="BX3434" s="144"/>
      <c r="BY3434" s="144"/>
      <c r="BZ3434" s="144"/>
      <c r="CA3434" s="144"/>
      <c r="CB3434" s="144"/>
      <c r="CC3434" s="144"/>
      <c r="CD3434" s="144"/>
      <c r="CE3434" s="144"/>
      <c r="CF3434" s="144"/>
      <c r="CG3434" s="144"/>
      <c r="CH3434" s="144"/>
      <c r="CI3434" s="144"/>
      <c r="CJ3434" s="144"/>
      <c r="CK3434" s="144"/>
      <c r="CL3434" s="144"/>
    </row>
    <row r="3435" spans="2:90" x14ac:dyDescent="0.25">
      <c r="B3435" s="77"/>
      <c r="C3435" s="77"/>
      <c r="D3435" s="77"/>
      <c r="E3435" s="77"/>
      <c r="F3435" s="77"/>
      <c r="G3435" s="77"/>
      <c r="I3435" s="78"/>
      <c r="K3435" s="78"/>
      <c r="L3435" s="77"/>
      <c r="M3435" s="78"/>
      <c r="N3435" s="78"/>
      <c r="O3435" s="78"/>
      <c r="P3435" s="78"/>
      <c r="Q3435" s="144"/>
      <c r="R3435" s="78"/>
      <c r="S3435" s="78"/>
      <c r="T3435" s="78"/>
      <c r="U3435" s="78"/>
      <c r="V3435" s="219"/>
      <c r="W3435" s="78"/>
      <c r="X3435" s="78"/>
      <c r="Y3435" s="78"/>
      <c r="Z3435" s="78"/>
      <c r="AA3435" s="78"/>
      <c r="AB3435" s="78"/>
      <c r="AC3435" s="78"/>
      <c r="AD3435" s="104"/>
      <c r="AE3435" s="78"/>
      <c r="AF3435" s="104"/>
      <c r="AG3435" s="78"/>
      <c r="AH3435" s="104"/>
      <c r="AI3435" s="78"/>
      <c r="AJ3435" s="104"/>
      <c r="AK3435" s="78"/>
      <c r="AL3435" s="78"/>
      <c r="AM3435" s="8"/>
      <c r="AN3435" s="78"/>
      <c r="AO3435" s="78"/>
      <c r="AP3435" s="78"/>
      <c r="AQ3435" s="78"/>
      <c r="AR3435" s="78"/>
      <c r="AS3435" s="78"/>
      <c r="AT3435" s="78"/>
      <c r="AU3435" s="78"/>
      <c r="AV3435" s="78"/>
      <c r="AW3435" s="77"/>
      <c r="AX3435" s="144"/>
      <c r="AY3435" s="144"/>
      <c r="AZ3435" s="144"/>
      <c r="BA3435" s="54"/>
      <c r="BB3435" s="54"/>
      <c r="BC3435" s="144"/>
      <c r="BD3435" s="144"/>
      <c r="BE3435" s="144"/>
      <c r="BF3435" s="144"/>
      <c r="BG3435" s="144"/>
      <c r="BH3435" s="144"/>
      <c r="BI3435" s="144"/>
      <c r="BJ3435" s="144"/>
      <c r="BK3435" s="144"/>
      <c r="BL3435" s="144"/>
      <c r="BM3435" s="144"/>
      <c r="BN3435" s="144"/>
      <c r="BO3435" s="144"/>
      <c r="BP3435" s="144"/>
      <c r="BQ3435" s="144"/>
      <c r="BR3435" s="144"/>
      <c r="BS3435" s="144"/>
      <c r="BT3435" s="144"/>
      <c r="BU3435" s="144"/>
      <c r="BV3435" s="144"/>
      <c r="BW3435" s="144"/>
      <c r="BX3435" s="144"/>
      <c r="BY3435" s="144"/>
      <c r="BZ3435" s="144"/>
      <c r="CA3435" s="144"/>
      <c r="CB3435" s="144"/>
      <c r="CC3435" s="144"/>
      <c r="CD3435" s="144"/>
      <c r="CE3435" s="144"/>
      <c r="CF3435" s="144"/>
      <c r="CG3435" s="144"/>
      <c r="CH3435" s="144"/>
      <c r="CI3435" s="144"/>
      <c r="CJ3435" s="144"/>
      <c r="CK3435" s="144"/>
      <c r="CL3435" s="144"/>
    </row>
    <row r="3436" spans="2:90" x14ac:dyDescent="0.25">
      <c r="B3436" s="77"/>
      <c r="C3436" s="77"/>
      <c r="D3436" s="77"/>
      <c r="E3436" s="77"/>
      <c r="F3436" s="77"/>
      <c r="G3436" s="77"/>
      <c r="I3436" s="78"/>
      <c r="K3436" s="78"/>
      <c r="L3436" s="77"/>
      <c r="M3436" s="78"/>
      <c r="N3436" s="78"/>
      <c r="O3436" s="78"/>
      <c r="P3436" s="78"/>
      <c r="Q3436" s="144"/>
      <c r="R3436" s="78"/>
      <c r="S3436" s="78"/>
      <c r="T3436" s="78"/>
      <c r="U3436" s="78"/>
      <c r="V3436" s="219"/>
      <c r="W3436" s="78"/>
      <c r="X3436" s="78"/>
      <c r="Y3436" s="78"/>
      <c r="Z3436" s="78"/>
      <c r="AA3436" s="78"/>
      <c r="AB3436" s="78"/>
      <c r="AC3436" s="78"/>
      <c r="AD3436" s="104"/>
      <c r="AE3436" s="78"/>
      <c r="AF3436" s="104"/>
      <c r="AG3436" s="78"/>
      <c r="AH3436" s="104"/>
      <c r="AI3436" s="78"/>
      <c r="AJ3436" s="104"/>
      <c r="AK3436" s="78"/>
      <c r="AL3436" s="78"/>
      <c r="AM3436" s="8"/>
      <c r="AN3436" s="78"/>
      <c r="AO3436" s="78"/>
      <c r="AP3436" s="78"/>
      <c r="AQ3436" s="78"/>
      <c r="AR3436" s="78"/>
      <c r="AS3436" s="78"/>
      <c r="AT3436" s="78"/>
      <c r="AU3436" s="78"/>
      <c r="AV3436" s="78"/>
      <c r="AW3436" s="77"/>
      <c r="AX3436" s="144"/>
      <c r="AY3436" s="144"/>
      <c r="AZ3436" s="144"/>
      <c r="BA3436" s="54"/>
      <c r="BB3436" s="54"/>
      <c r="BC3436" s="144"/>
      <c r="BD3436" s="144"/>
      <c r="BE3436" s="144"/>
      <c r="BF3436" s="144"/>
      <c r="BG3436" s="144"/>
      <c r="BH3436" s="144"/>
      <c r="BI3436" s="144"/>
      <c r="BJ3436" s="144"/>
      <c r="BK3436" s="144"/>
      <c r="BL3436" s="144"/>
      <c r="BM3436" s="144"/>
      <c r="BN3436" s="144"/>
      <c r="BO3436" s="144"/>
      <c r="BP3436" s="144"/>
      <c r="BQ3436" s="144"/>
      <c r="BR3436" s="144"/>
      <c r="BS3436" s="144"/>
      <c r="BT3436" s="144"/>
      <c r="BU3436" s="144"/>
      <c r="BV3436" s="144"/>
      <c r="BW3436" s="144"/>
      <c r="BX3436" s="144"/>
      <c r="BY3436" s="144"/>
      <c r="BZ3436" s="144"/>
      <c r="CA3436" s="144"/>
      <c r="CB3436" s="144"/>
      <c r="CC3436" s="144"/>
      <c r="CD3436" s="144"/>
      <c r="CE3436" s="144"/>
      <c r="CF3436" s="144"/>
      <c r="CG3436" s="144"/>
      <c r="CH3436" s="144"/>
      <c r="CI3436" s="144"/>
      <c r="CJ3436" s="144"/>
      <c r="CK3436" s="144"/>
      <c r="CL3436" s="144"/>
    </row>
    <row r="3437" spans="2:90" x14ac:dyDescent="0.25">
      <c r="B3437" s="77"/>
      <c r="C3437" s="77"/>
      <c r="D3437" s="77"/>
      <c r="E3437" s="77"/>
      <c r="F3437" s="77"/>
      <c r="G3437" s="77"/>
      <c r="I3437" s="78"/>
      <c r="K3437" s="78"/>
      <c r="L3437" s="77"/>
      <c r="M3437" s="78"/>
      <c r="N3437" s="78"/>
      <c r="O3437" s="78"/>
      <c r="P3437" s="78"/>
      <c r="Q3437" s="144"/>
      <c r="R3437" s="78"/>
      <c r="S3437" s="78"/>
      <c r="T3437" s="78"/>
      <c r="U3437" s="78"/>
      <c r="V3437" s="219"/>
      <c r="W3437" s="78"/>
      <c r="X3437" s="78"/>
      <c r="Y3437" s="78"/>
      <c r="Z3437" s="78"/>
      <c r="AA3437" s="78"/>
      <c r="AB3437" s="78"/>
      <c r="AC3437" s="78"/>
      <c r="AD3437" s="104"/>
      <c r="AE3437" s="78"/>
      <c r="AF3437" s="104"/>
      <c r="AG3437" s="78"/>
      <c r="AH3437" s="104"/>
      <c r="AI3437" s="78"/>
      <c r="AJ3437" s="104"/>
      <c r="AK3437" s="78"/>
      <c r="AL3437" s="78"/>
      <c r="AM3437" s="8"/>
      <c r="AN3437" s="78"/>
      <c r="AO3437" s="78"/>
      <c r="AP3437" s="78"/>
      <c r="AQ3437" s="78"/>
      <c r="AR3437" s="78"/>
      <c r="AS3437" s="78"/>
      <c r="AT3437" s="78"/>
      <c r="AU3437" s="78"/>
      <c r="AV3437" s="78"/>
      <c r="AW3437" s="77"/>
      <c r="AX3437" s="144"/>
      <c r="AY3437" s="144"/>
      <c r="AZ3437" s="144"/>
      <c r="BA3437" s="54"/>
      <c r="BB3437" s="54"/>
      <c r="BC3437" s="144"/>
      <c r="BD3437" s="144"/>
      <c r="BE3437" s="144"/>
      <c r="BF3437" s="144"/>
      <c r="BG3437" s="144"/>
      <c r="BH3437" s="144"/>
      <c r="BI3437" s="144"/>
      <c r="BJ3437" s="144"/>
      <c r="BK3437" s="144"/>
      <c r="BL3437" s="144"/>
      <c r="BM3437" s="144"/>
      <c r="BN3437" s="144"/>
      <c r="BO3437" s="144"/>
      <c r="BP3437" s="144"/>
      <c r="BQ3437" s="144"/>
      <c r="BR3437" s="144"/>
      <c r="BS3437" s="144"/>
      <c r="BT3437" s="144"/>
      <c r="BU3437" s="144"/>
      <c r="BV3437" s="144"/>
      <c r="BW3437" s="144"/>
      <c r="BX3437" s="144"/>
      <c r="BY3437" s="144"/>
      <c r="BZ3437" s="144"/>
      <c r="CA3437" s="144"/>
      <c r="CB3437" s="144"/>
      <c r="CC3437" s="144"/>
      <c r="CD3437" s="144"/>
      <c r="CE3437" s="144"/>
      <c r="CF3437" s="144"/>
      <c r="CG3437" s="144"/>
      <c r="CH3437" s="144"/>
      <c r="CI3437" s="144"/>
      <c r="CJ3437" s="144"/>
      <c r="CK3437" s="144"/>
      <c r="CL3437" s="144"/>
    </row>
    <row r="3438" spans="2:90" x14ac:dyDescent="0.25">
      <c r="B3438" s="77"/>
      <c r="C3438" s="77"/>
      <c r="D3438" s="77"/>
      <c r="E3438" s="77"/>
      <c r="F3438" s="77"/>
      <c r="G3438" s="77"/>
      <c r="I3438" s="78"/>
      <c r="K3438" s="78"/>
      <c r="L3438" s="77"/>
      <c r="M3438" s="78"/>
      <c r="N3438" s="78"/>
      <c r="O3438" s="78"/>
      <c r="P3438" s="78"/>
      <c r="Q3438" s="144"/>
      <c r="R3438" s="78"/>
      <c r="S3438" s="78"/>
      <c r="T3438" s="78"/>
      <c r="U3438" s="78"/>
      <c r="V3438" s="219"/>
      <c r="W3438" s="78"/>
      <c r="X3438" s="78"/>
      <c r="Y3438" s="78"/>
      <c r="Z3438" s="78"/>
      <c r="AA3438" s="78"/>
      <c r="AB3438" s="78"/>
      <c r="AC3438" s="78"/>
      <c r="AD3438" s="104"/>
      <c r="AE3438" s="78"/>
      <c r="AF3438" s="104"/>
      <c r="AG3438" s="78"/>
      <c r="AH3438" s="104"/>
      <c r="AI3438" s="78"/>
      <c r="AJ3438" s="104"/>
      <c r="AK3438" s="78"/>
      <c r="AL3438" s="78"/>
      <c r="AM3438" s="8"/>
      <c r="AN3438" s="78"/>
      <c r="AO3438" s="78"/>
      <c r="AP3438" s="78"/>
      <c r="AQ3438" s="78"/>
      <c r="AR3438" s="78"/>
      <c r="AS3438" s="78"/>
      <c r="AT3438" s="78"/>
      <c r="AU3438" s="78"/>
      <c r="AV3438" s="78"/>
      <c r="AW3438" s="77"/>
      <c r="AX3438" s="144"/>
      <c r="AY3438" s="144"/>
      <c r="AZ3438" s="144"/>
      <c r="BA3438" s="54"/>
      <c r="BB3438" s="54"/>
      <c r="BC3438" s="144"/>
      <c r="BD3438" s="144"/>
      <c r="BE3438" s="144"/>
      <c r="BF3438" s="144"/>
      <c r="BG3438" s="144"/>
      <c r="BH3438" s="144"/>
      <c r="BI3438" s="144"/>
      <c r="BJ3438" s="144"/>
      <c r="BK3438" s="144"/>
      <c r="BL3438" s="144"/>
      <c r="BM3438" s="144"/>
      <c r="BN3438" s="144"/>
      <c r="BO3438" s="144"/>
      <c r="BP3438" s="144"/>
      <c r="BQ3438" s="144"/>
      <c r="BR3438" s="144"/>
      <c r="BS3438" s="144"/>
      <c r="BT3438" s="144"/>
      <c r="BU3438" s="144"/>
      <c r="BV3438" s="144"/>
      <c r="BW3438" s="144"/>
      <c r="BX3438" s="144"/>
      <c r="BY3438" s="144"/>
      <c r="BZ3438" s="144"/>
      <c r="CA3438" s="144"/>
      <c r="CB3438" s="144"/>
      <c r="CC3438" s="144"/>
      <c r="CD3438" s="144"/>
      <c r="CE3438" s="144"/>
      <c r="CF3438" s="144"/>
      <c r="CG3438" s="144"/>
      <c r="CH3438" s="144"/>
      <c r="CI3438" s="144"/>
      <c r="CJ3438" s="144"/>
      <c r="CK3438" s="144"/>
      <c r="CL3438" s="144"/>
    </row>
    <row r="3439" spans="2:90" x14ac:dyDescent="0.25">
      <c r="B3439" s="77"/>
      <c r="C3439" s="77"/>
      <c r="D3439" s="77"/>
      <c r="E3439" s="77"/>
      <c r="F3439" s="77"/>
      <c r="G3439" s="77"/>
      <c r="I3439" s="78"/>
      <c r="K3439" s="78"/>
      <c r="L3439" s="77"/>
      <c r="M3439" s="78"/>
      <c r="N3439" s="78"/>
      <c r="O3439" s="78"/>
      <c r="P3439" s="78"/>
      <c r="Q3439" s="144"/>
      <c r="R3439" s="78"/>
      <c r="S3439" s="78"/>
      <c r="T3439" s="78"/>
      <c r="U3439" s="78"/>
      <c r="V3439" s="219"/>
      <c r="W3439" s="78"/>
      <c r="X3439" s="78"/>
      <c r="Y3439" s="78"/>
      <c r="Z3439" s="78"/>
      <c r="AA3439" s="78"/>
      <c r="AB3439" s="78"/>
      <c r="AC3439" s="78"/>
      <c r="AD3439" s="104"/>
      <c r="AE3439" s="78"/>
      <c r="AF3439" s="104"/>
      <c r="AG3439" s="78"/>
      <c r="AH3439" s="104"/>
      <c r="AI3439" s="78"/>
      <c r="AJ3439" s="104"/>
      <c r="AK3439" s="78"/>
      <c r="AL3439" s="78"/>
      <c r="AM3439" s="8"/>
      <c r="AN3439" s="78"/>
      <c r="AO3439" s="78"/>
      <c r="AP3439" s="78"/>
      <c r="AQ3439" s="78"/>
      <c r="AR3439" s="78"/>
      <c r="AS3439" s="78"/>
      <c r="AT3439" s="78"/>
      <c r="AU3439" s="78"/>
      <c r="AV3439" s="78"/>
      <c r="AW3439" s="77"/>
      <c r="AX3439" s="144"/>
      <c r="AY3439" s="144"/>
      <c r="AZ3439" s="144"/>
      <c r="BA3439" s="54"/>
      <c r="BB3439" s="54"/>
      <c r="BC3439" s="144"/>
      <c r="BD3439" s="144"/>
      <c r="BE3439" s="144"/>
      <c r="BF3439" s="144"/>
      <c r="BG3439" s="144"/>
      <c r="BH3439" s="144"/>
      <c r="BI3439" s="144"/>
      <c r="BJ3439" s="144"/>
      <c r="BK3439" s="144"/>
      <c r="BL3439" s="144"/>
      <c r="BM3439" s="144"/>
      <c r="BN3439" s="144"/>
      <c r="BO3439" s="144"/>
      <c r="BP3439" s="144"/>
      <c r="BQ3439" s="144"/>
      <c r="BR3439" s="144"/>
      <c r="BS3439" s="144"/>
      <c r="BT3439" s="144"/>
      <c r="BU3439" s="144"/>
      <c r="BV3439" s="144"/>
      <c r="BW3439" s="144"/>
      <c r="BX3439" s="144"/>
      <c r="BY3439" s="144"/>
      <c r="BZ3439" s="144"/>
      <c r="CA3439" s="144"/>
      <c r="CB3439" s="144"/>
      <c r="CC3439" s="144"/>
      <c r="CD3439" s="144"/>
      <c r="CE3439" s="144"/>
      <c r="CF3439" s="144"/>
      <c r="CG3439" s="144"/>
      <c r="CH3439" s="144"/>
      <c r="CI3439" s="144"/>
      <c r="CJ3439" s="144"/>
      <c r="CK3439" s="144"/>
      <c r="CL3439" s="144"/>
    </row>
    <row r="3440" spans="2:90" x14ac:dyDescent="0.25">
      <c r="B3440" s="77"/>
      <c r="C3440" s="77"/>
      <c r="D3440" s="77"/>
      <c r="E3440" s="77"/>
      <c r="F3440" s="77"/>
      <c r="G3440" s="77"/>
      <c r="I3440" s="78"/>
      <c r="K3440" s="78"/>
      <c r="L3440" s="77"/>
      <c r="M3440" s="78"/>
      <c r="N3440" s="78"/>
      <c r="O3440" s="78"/>
      <c r="P3440" s="78"/>
      <c r="Q3440" s="144"/>
      <c r="R3440" s="78"/>
      <c r="S3440" s="78"/>
      <c r="T3440" s="78"/>
      <c r="U3440" s="78"/>
      <c r="V3440" s="219"/>
      <c r="W3440" s="78"/>
      <c r="X3440" s="78"/>
      <c r="Y3440" s="78"/>
      <c r="Z3440" s="78"/>
      <c r="AA3440" s="78"/>
      <c r="AB3440" s="78"/>
      <c r="AC3440" s="78"/>
      <c r="AD3440" s="104"/>
      <c r="AE3440" s="78"/>
      <c r="AF3440" s="104"/>
      <c r="AG3440" s="78"/>
      <c r="AH3440" s="104"/>
      <c r="AI3440" s="78"/>
      <c r="AJ3440" s="104"/>
      <c r="AK3440" s="78"/>
      <c r="AL3440" s="78"/>
      <c r="AM3440" s="8"/>
      <c r="AN3440" s="78"/>
      <c r="AO3440" s="78"/>
      <c r="AP3440" s="78"/>
      <c r="AQ3440" s="78"/>
      <c r="AR3440" s="78"/>
      <c r="AS3440" s="78"/>
      <c r="AT3440" s="78"/>
      <c r="AU3440" s="78"/>
      <c r="AV3440" s="78"/>
      <c r="AW3440" s="77"/>
      <c r="AX3440" s="144"/>
      <c r="AY3440" s="144"/>
      <c r="AZ3440" s="144"/>
      <c r="BA3440" s="54"/>
      <c r="BB3440" s="54"/>
      <c r="BC3440" s="144"/>
      <c r="BD3440" s="144"/>
      <c r="BE3440" s="144"/>
      <c r="BF3440" s="144"/>
      <c r="BG3440" s="144"/>
      <c r="BH3440" s="144"/>
      <c r="BI3440" s="144"/>
      <c r="BJ3440" s="144"/>
      <c r="BK3440" s="144"/>
      <c r="BL3440" s="144"/>
      <c r="BM3440" s="144"/>
      <c r="BN3440" s="144"/>
      <c r="BO3440" s="144"/>
      <c r="BP3440" s="144"/>
      <c r="BQ3440" s="144"/>
      <c r="BR3440" s="144"/>
      <c r="BS3440" s="144"/>
      <c r="BT3440" s="144"/>
      <c r="BU3440" s="144"/>
      <c r="BV3440" s="144"/>
      <c r="BW3440" s="144"/>
      <c r="BX3440" s="144"/>
      <c r="BY3440" s="144"/>
      <c r="BZ3440" s="144"/>
      <c r="CA3440" s="144"/>
      <c r="CB3440" s="144"/>
      <c r="CC3440" s="144"/>
      <c r="CD3440" s="144"/>
      <c r="CE3440" s="144"/>
      <c r="CF3440" s="144"/>
      <c r="CG3440" s="144"/>
      <c r="CH3440" s="144"/>
      <c r="CI3440" s="144"/>
      <c r="CJ3440" s="144"/>
      <c r="CK3440" s="144"/>
      <c r="CL3440" s="144"/>
    </row>
    <row r="3441" spans="2:90" x14ac:dyDescent="0.25">
      <c r="B3441" s="77"/>
      <c r="C3441" s="77"/>
      <c r="D3441" s="77"/>
      <c r="E3441" s="77"/>
      <c r="F3441" s="77"/>
      <c r="G3441" s="77"/>
      <c r="I3441" s="78"/>
      <c r="K3441" s="78"/>
      <c r="L3441" s="77"/>
      <c r="M3441" s="78"/>
      <c r="N3441" s="78"/>
      <c r="O3441" s="78"/>
      <c r="P3441" s="78"/>
      <c r="Q3441" s="144"/>
      <c r="R3441" s="78"/>
      <c r="S3441" s="78"/>
      <c r="T3441" s="78"/>
      <c r="U3441" s="78"/>
      <c r="V3441" s="219"/>
      <c r="W3441" s="78"/>
      <c r="X3441" s="78"/>
      <c r="Y3441" s="78"/>
      <c r="Z3441" s="78"/>
      <c r="AA3441" s="78"/>
      <c r="AB3441" s="78"/>
      <c r="AC3441" s="78"/>
      <c r="AD3441" s="104"/>
      <c r="AE3441" s="78"/>
      <c r="AF3441" s="104"/>
      <c r="AG3441" s="78"/>
      <c r="AH3441" s="104"/>
      <c r="AI3441" s="78"/>
      <c r="AJ3441" s="104"/>
      <c r="AK3441" s="78"/>
      <c r="AL3441" s="78"/>
      <c r="AM3441" s="8"/>
      <c r="AN3441" s="78"/>
      <c r="AO3441" s="78"/>
      <c r="AP3441" s="78"/>
      <c r="AQ3441" s="78"/>
      <c r="AR3441" s="78"/>
      <c r="AS3441" s="78"/>
      <c r="AT3441" s="78"/>
      <c r="AU3441" s="78"/>
      <c r="AV3441" s="78"/>
      <c r="AW3441" s="77"/>
      <c r="AX3441" s="144"/>
      <c r="AY3441" s="144"/>
      <c r="AZ3441" s="144"/>
      <c r="BA3441" s="54"/>
      <c r="BB3441" s="54"/>
      <c r="BC3441" s="144"/>
      <c r="BD3441" s="144"/>
      <c r="BE3441" s="144"/>
      <c r="BF3441" s="144"/>
      <c r="BG3441" s="144"/>
      <c r="BH3441" s="144"/>
      <c r="BI3441" s="144"/>
      <c r="BJ3441" s="144"/>
      <c r="BK3441" s="144"/>
      <c r="BL3441" s="144"/>
      <c r="BM3441" s="144"/>
      <c r="BN3441" s="144"/>
      <c r="BO3441" s="144"/>
      <c r="BP3441" s="144"/>
      <c r="BQ3441" s="144"/>
      <c r="BR3441" s="144"/>
      <c r="BS3441" s="144"/>
      <c r="BT3441" s="144"/>
      <c r="BU3441" s="144"/>
      <c r="BV3441" s="144"/>
      <c r="BW3441" s="144"/>
      <c r="BX3441" s="144"/>
      <c r="BY3441" s="144"/>
      <c r="BZ3441" s="144"/>
      <c r="CA3441" s="144"/>
      <c r="CB3441" s="144"/>
      <c r="CC3441" s="144"/>
      <c r="CD3441" s="144"/>
      <c r="CE3441" s="144"/>
      <c r="CF3441" s="144"/>
      <c r="CG3441" s="144"/>
      <c r="CH3441" s="144"/>
      <c r="CI3441" s="144"/>
      <c r="CJ3441" s="144"/>
      <c r="CK3441" s="144"/>
      <c r="CL3441" s="144"/>
    </row>
    <row r="3442" spans="2:90" x14ac:dyDescent="0.25">
      <c r="B3442" s="77"/>
      <c r="C3442" s="77"/>
      <c r="D3442" s="77"/>
      <c r="E3442" s="77"/>
      <c r="F3442" s="77"/>
      <c r="G3442" s="77"/>
      <c r="I3442" s="78"/>
      <c r="K3442" s="78"/>
      <c r="L3442" s="77"/>
      <c r="M3442" s="78"/>
      <c r="N3442" s="78"/>
      <c r="O3442" s="78"/>
      <c r="P3442" s="78"/>
      <c r="Q3442" s="144"/>
      <c r="R3442" s="78"/>
      <c r="S3442" s="78"/>
      <c r="T3442" s="78"/>
      <c r="U3442" s="78"/>
      <c r="V3442" s="219"/>
      <c r="W3442" s="78"/>
      <c r="X3442" s="78"/>
      <c r="Y3442" s="78"/>
      <c r="Z3442" s="78"/>
      <c r="AA3442" s="78"/>
      <c r="AB3442" s="78"/>
      <c r="AC3442" s="78"/>
      <c r="AD3442" s="104"/>
      <c r="AE3442" s="78"/>
      <c r="AF3442" s="104"/>
      <c r="AG3442" s="78"/>
      <c r="AH3442" s="104"/>
      <c r="AI3442" s="78"/>
      <c r="AJ3442" s="104"/>
      <c r="AK3442" s="78"/>
      <c r="AL3442" s="78"/>
      <c r="AM3442" s="8"/>
      <c r="AN3442" s="78"/>
      <c r="AO3442" s="78"/>
      <c r="AP3442" s="78"/>
      <c r="AQ3442" s="78"/>
      <c r="AR3442" s="78"/>
      <c r="AS3442" s="78"/>
      <c r="AT3442" s="78"/>
      <c r="AU3442" s="78"/>
      <c r="AV3442" s="78"/>
      <c r="AW3442" s="77"/>
      <c r="AX3442" s="144"/>
      <c r="AY3442" s="144"/>
      <c r="AZ3442" s="144"/>
      <c r="BA3442" s="54"/>
      <c r="BB3442" s="54"/>
      <c r="BC3442" s="144"/>
      <c r="BD3442" s="144"/>
      <c r="BE3442" s="144"/>
      <c r="BF3442" s="144"/>
      <c r="BG3442" s="144"/>
      <c r="BH3442" s="144"/>
      <c r="BI3442" s="144"/>
      <c r="BJ3442" s="144"/>
      <c r="BK3442" s="144"/>
      <c r="BL3442" s="144"/>
      <c r="BM3442" s="144"/>
      <c r="BN3442" s="144"/>
      <c r="BO3442" s="144"/>
      <c r="BP3442" s="144"/>
      <c r="BQ3442" s="144"/>
      <c r="BR3442" s="144"/>
      <c r="BS3442" s="144"/>
      <c r="BT3442" s="144"/>
      <c r="BU3442" s="144"/>
      <c r="BV3442" s="144"/>
      <c r="BW3442" s="144"/>
      <c r="BX3442" s="144"/>
      <c r="BY3442" s="144"/>
      <c r="BZ3442" s="144"/>
      <c r="CA3442" s="144"/>
      <c r="CB3442" s="144"/>
      <c r="CC3442" s="144"/>
      <c r="CD3442" s="144"/>
      <c r="CE3442" s="144"/>
      <c r="CF3442" s="144"/>
      <c r="CG3442" s="144"/>
      <c r="CH3442" s="144"/>
      <c r="CI3442" s="144"/>
      <c r="CJ3442" s="144"/>
      <c r="CK3442" s="144"/>
      <c r="CL3442" s="144"/>
    </row>
    <row r="3443" spans="2:90" x14ac:dyDescent="0.25">
      <c r="B3443" s="77"/>
      <c r="C3443" s="77"/>
      <c r="D3443" s="77"/>
      <c r="E3443" s="77"/>
      <c r="F3443" s="77"/>
      <c r="G3443" s="77"/>
      <c r="I3443" s="78"/>
      <c r="K3443" s="78"/>
      <c r="L3443" s="77"/>
      <c r="M3443" s="78"/>
      <c r="N3443" s="78"/>
      <c r="O3443" s="78"/>
      <c r="P3443" s="78"/>
      <c r="Q3443" s="144"/>
      <c r="R3443" s="78"/>
      <c r="S3443" s="78"/>
      <c r="T3443" s="78"/>
      <c r="U3443" s="78"/>
      <c r="V3443" s="219"/>
      <c r="W3443" s="78"/>
      <c r="X3443" s="78"/>
      <c r="Y3443" s="78"/>
      <c r="Z3443" s="78"/>
      <c r="AA3443" s="78"/>
      <c r="AB3443" s="78"/>
      <c r="AC3443" s="78"/>
      <c r="AD3443" s="104"/>
      <c r="AE3443" s="78"/>
      <c r="AF3443" s="104"/>
      <c r="AG3443" s="78"/>
      <c r="AH3443" s="104"/>
      <c r="AI3443" s="78"/>
      <c r="AJ3443" s="104"/>
      <c r="AK3443" s="78"/>
      <c r="AL3443" s="78"/>
      <c r="AM3443" s="8"/>
      <c r="AN3443" s="78"/>
      <c r="AO3443" s="78"/>
      <c r="AP3443" s="78"/>
      <c r="AQ3443" s="78"/>
      <c r="AR3443" s="78"/>
      <c r="AS3443" s="78"/>
      <c r="AT3443" s="78"/>
      <c r="AU3443" s="78"/>
      <c r="AV3443" s="78"/>
      <c r="AW3443" s="77"/>
      <c r="AX3443" s="144"/>
      <c r="AY3443" s="144"/>
      <c r="AZ3443" s="144"/>
      <c r="BA3443" s="54"/>
      <c r="BB3443" s="54"/>
      <c r="BC3443" s="144"/>
      <c r="BD3443" s="144"/>
      <c r="BE3443" s="144"/>
      <c r="BF3443" s="144"/>
      <c r="BG3443" s="144"/>
      <c r="BH3443" s="144"/>
      <c r="BI3443" s="144"/>
      <c r="BJ3443" s="144"/>
      <c r="BK3443" s="144"/>
      <c r="BL3443" s="144"/>
      <c r="BM3443" s="144"/>
      <c r="BN3443" s="144"/>
      <c r="BO3443" s="144"/>
      <c r="BP3443" s="144"/>
      <c r="BQ3443" s="144"/>
      <c r="BR3443" s="144"/>
      <c r="BS3443" s="144"/>
      <c r="BT3443" s="144"/>
      <c r="BU3443" s="144"/>
      <c r="BV3443" s="144"/>
      <c r="BW3443" s="144"/>
      <c r="BX3443" s="144"/>
      <c r="BY3443" s="144"/>
      <c r="BZ3443" s="144"/>
      <c r="CA3443" s="144"/>
      <c r="CB3443" s="144"/>
      <c r="CC3443" s="144"/>
      <c r="CD3443" s="144"/>
      <c r="CE3443" s="144"/>
      <c r="CF3443" s="144"/>
      <c r="CG3443" s="144"/>
      <c r="CH3443" s="144"/>
      <c r="CI3443" s="144"/>
      <c r="CJ3443" s="144"/>
      <c r="CK3443" s="144"/>
      <c r="CL3443" s="144"/>
    </row>
    <row r="3444" spans="2:90" x14ac:dyDescent="0.25">
      <c r="B3444" s="77"/>
      <c r="C3444" s="77"/>
      <c r="D3444" s="77"/>
      <c r="E3444" s="77"/>
      <c r="F3444" s="77"/>
      <c r="G3444" s="77"/>
      <c r="I3444" s="78"/>
      <c r="K3444" s="78"/>
      <c r="L3444" s="77"/>
      <c r="M3444" s="78"/>
      <c r="N3444" s="78"/>
      <c r="O3444" s="78"/>
      <c r="P3444" s="78"/>
      <c r="Q3444" s="144"/>
      <c r="R3444" s="78"/>
      <c r="S3444" s="78"/>
      <c r="T3444" s="78"/>
      <c r="U3444" s="78"/>
      <c r="V3444" s="219"/>
      <c r="W3444" s="78"/>
      <c r="X3444" s="78"/>
      <c r="Y3444" s="78"/>
      <c r="Z3444" s="78"/>
      <c r="AA3444" s="78"/>
      <c r="AB3444" s="78"/>
      <c r="AC3444" s="78"/>
      <c r="AD3444" s="104"/>
      <c r="AE3444" s="78"/>
      <c r="AF3444" s="104"/>
      <c r="AG3444" s="78"/>
      <c r="AH3444" s="104"/>
      <c r="AI3444" s="78"/>
      <c r="AJ3444" s="104"/>
      <c r="AK3444" s="78"/>
      <c r="AL3444" s="78"/>
      <c r="AM3444" s="8"/>
      <c r="AN3444" s="78"/>
      <c r="AO3444" s="78"/>
      <c r="AP3444" s="78"/>
      <c r="AQ3444" s="78"/>
      <c r="AR3444" s="78"/>
      <c r="AS3444" s="78"/>
      <c r="AT3444" s="78"/>
      <c r="AU3444" s="78"/>
      <c r="AV3444" s="78"/>
      <c r="AW3444" s="77"/>
      <c r="AX3444" s="144"/>
      <c r="AY3444" s="144"/>
      <c r="AZ3444" s="144"/>
      <c r="BA3444" s="54"/>
      <c r="BB3444" s="54"/>
      <c r="BC3444" s="144"/>
      <c r="BD3444" s="144"/>
      <c r="BE3444" s="144"/>
      <c r="BF3444" s="144"/>
      <c r="BG3444" s="144"/>
      <c r="BH3444" s="144"/>
      <c r="BI3444" s="144"/>
      <c r="BJ3444" s="144"/>
      <c r="BK3444" s="144"/>
      <c r="BL3444" s="144"/>
      <c r="BM3444" s="144"/>
      <c r="BN3444" s="144"/>
      <c r="BO3444" s="144"/>
      <c r="BP3444" s="144"/>
      <c r="BQ3444" s="144"/>
      <c r="BR3444" s="144"/>
      <c r="BS3444" s="144"/>
      <c r="BT3444" s="144"/>
      <c r="BU3444" s="144"/>
      <c r="BV3444" s="144"/>
      <c r="BW3444" s="144"/>
      <c r="BX3444" s="144"/>
      <c r="BY3444" s="144"/>
      <c r="BZ3444" s="144"/>
      <c r="CA3444" s="144"/>
      <c r="CB3444" s="144"/>
      <c r="CC3444" s="144"/>
      <c r="CD3444" s="144"/>
      <c r="CE3444" s="144"/>
      <c r="CF3444" s="144"/>
      <c r="CG3444" s="144"/>
      <c r="CH3444" s="144"/>
      <c r="CI3444" s="144"/>
      <c r="CJ3444" s="144"/>
      <c r="CK3444" s="144"/>
      <c r="CL3444" s="144"/>
    </row>
    <row r="3445" spans="2:90" x14ac:dyDescent="0.25">
      <c r="B3445" s="77"/>
      <c r="C3445" s="77"/>
      <c r="D3445" s="77"/>
      <c r="E3445" s="77"/>
      <c r="F3445" s="77"/>
      <c r="G3445" s="77"/>
      <c r="I3445" s="78"/>
      <c r="K3445" s="78"/>
      <c r="L3445" s="77"/>
      <c r="M3445" s="78"/>
      <c r="N3445" s="78"/>
      <c r="O3445" s="78"/>
      <c r="P3445" s="78"/>
      <c r="Q3445" s="144"/>
      <c r="R3445" s="78"/>
      <c r="S3445" s="78"/>
      <c r="T3445" s="78"/>
      <c r="U3445" s="78"/>
      <c r="V3445" s="219"/>
      <c r="W3445" s="78"/>
      <c r="X3445" s="78"/>
      <c r="Y3445" s="78"/>
      <c r="Z3445" s="78"/>
      <c r="AA3445" s="78"/>
      <c r="AB3445" s="78"/>
      <c r="AC3445" s="78"/>
      <c r="AD3445" s="104"/>
      <c r="AE3445" s="78"/>
      <c r="AF3445" s="104"/>
      <c r="AG3445" s="78"/>
      <c r="AH3445" s="104"/>
      <c r="AI3445" s="78"/>
      <c r="AJ3445" s="104"/>
      <c r="AK3445" s="78"/>
      <c r="AL3445" s="78"/>
      <c r="AM3445" s="8"/>
      <c r="AN3445" s="78"/>
      <c r="AO3445" s="78"/>
      <c r="AP3445" s="78"/>
      <c r="AQ3445" s="78"/>
      <c r="AR3445" s="78"/>
      <c r="AS3445" s="78"/>
      <c r="AT3445" s="78"/>
      <c r="AU3445" s="78"/>
      <c r="AV3445" s="78"/>
      <c r="AW3445" s="77"/>
      <c r="AX3445" s="144"/>
      <c r="AY3445" s="144"/>
      <c r="AZ3445" s="144"/>
      <c r="BA3445" s="54"/>
      <c r="BB3445" s="54"/>
      <c r="BC3445" s="144"/>
      <c r="BD3445" s="144"/>
      <c r="BE3445" s="144"/>
      <c r="BF3445" s="144"/>
      <c r="BG3445" s="144"/>
      <c r="BH3445" s="144"/>
      <c r="BI3445" s="144"/>
      <c r="BJ3445" s="144"/>
      <c r="BK3445" s="144"/>
      <c r="BL3445" s="144"/>
      <c r="BM3445" s="144"/>
      <c r="BN3445" s="144"/>
      <c r="BO3445" s="144"/>
      <c r="BP3445" s="144"/>
      <c r="BQ3445" s="144"/>
      <c r="BR3445" s="144"/>
      <c r="BS3445" s="144"/>
      <c r="BT3445" s="144"/>
      <c r="BU3445" s="144"/>
      <c r="BV3445" s="144"/>
      <c r="BW3445" s="144"/>
      <c r="BX3445" s="144"/>
      <c r="BY3445" s="144"/>
      <c r="BZ3445" s="144"/>
      <c r="CA3445" s="144"/>
      <c r="CB3445" s="144"/>
      <c r="CC3445" s="144"/>
      <c r="CD3445" s="144"/>
      <c r="CE3445" s="144"/>
      <c r="CF3445" s="144"/>
      <c r="CG3445" s="144"/>
      <c r="CH3445" s="144"/>
      <c r="CI3445" s="144"/>
      <c r="CJ3445" s="144"/>
      <c r="CK3445" s="144"/>
      <c r="CL3445" s="144"/>
    </row>
    <row r="3446" spans="2:90" x14ac:dyDescent="0.25">
      <c r="B3446" s="77"/>
      <c r="C3446" s="77"/>
      <c r="D3446" s="77"/>
      <c r="E3446" s="77"/>
      <c r="F3446" s="77"/>
      <c r="G3446" s="77"/>
      <c r="I3446" s="78"/>
      <c r="K3446" s="78"/>
      <c r="L3446" s="77"/>
      <c r="M3446" s="78"/>
      <c r="N3446" s="78"/>
      <c r="O3446" s="78"/>
      <c r="P3446" s="78"/>
      <c r="Q3446" s="144"/>
      <c r="R3446" s="78"/>
      <c r="S3446" s="78"/>
      <c r="T3446" s="78"/>
      <c r="U3446" s="78"/>
      <c r="V3446" s="219"/>
      <c r="W3446" s="78"/>
      <c r="X3446" s="78"/>
      <c r="Y3446" s="78"/>
      <c r="Z3446" s="78"/>
      <c r="AA3446" s="78"/>
      <c r="AB3446" s="78"/>
      <c r="AC3446" s="78"/>
      <c r="AD3446" s="104"/>
      <c r="AE3446" s="78"/>
      <c r="AF3446" s="104"/>
      <c r="AG3446" s="78"/>
      <c r="AH3446" s="104"/>
      <c r="AI3446" s="78"/>
      <c r="AJ3446" s="104"/>
      <c r="AK3446" s="78"/>
      <c r="AL3446" s="78"/>
      <c r="AM3446" s="8"/>
      <c r="AN3446" s="78"/>
      <c r="AO3446" s="78"/>
      <c r="AP3446" s="78"/>
      <c r="AQ3446" s="78"/>
      <c r="AR3446" s="78"/>
      <c r="AS3446" s="78"/>
      <c r="AT3446" s="78"/>
      <c r="AU3446" s="78"/>
      <c r="AV3446" s="78"/>
      <c r="AW3446" s="77"/>
      <c r="AX3446" s="144"/>
      <c r="AY3446" s="144"/>
      <c r="AZ3446" s="144"/>
      <c r="BA3446" s="54"/>
      <c r="BB3446" s="54"/>
      <c r="BC3446" s="144"/>
      <c r="BD3446" s="144"/>
      <c r="BE3446" s="144"/>
      <c r="BF3446" s="144"/>
      <c r="BG3446" s="144"/>
      <c r="BH3446" s="144"/>
      <c r="BI3446" s="144"/>
      <c r="BJ3446" s="144"/>
      <c r="BK3446" s="144"/>
      <c r="BL3446" s="144"/>
      <c r="BM3446" s="144"/>
      <c r="BN3446" s="144"/>
      <c r="BO3446" s="144"/>
      <c r="BP3446" s="144"/>
      <c r="BQ3446" s="144"/>
      <c r="BR3446" s="144"/>
      <c r="BS3446" s="144"/>
      <c r="BT3446" s="144"/>
      <c r="BU3446" s="144"/>
      <c r="BV3446" s="144"/>
      <c r="BW3446" s="144"/>
      <c r="BX3446" s="144"/>
      <c r="BY3446" s="144"/>
      <c r="BZ3446" s="144"/>
      <c r="CA3446" s="144"/>
      <c r="CB3446" s="144"/>
      <c r="CC3446" s="144"/>
      <c r="CD3446" s="144"/>
      <c r="CE3446" s="144"/>
      <c r="CF3446" s="144"/>
      <c r="CG3446" s="144"/>
      <c r="CH3446" s="144"/>
      <c r="CI3446" s="144"/>
      <c r="CJ3446" s="144"/>
      <c r="CK3446" s="144"/>
      <c r="CL3446" s="144"/>
    </row>
    <row r="3447" spans="2:90" x14ac:dyDescent="0.25">
      <c r="B3447" s="77"/>
      <c r="C3447" s="77"/>
      <c r="D3447" s="77"/>
      <c r="E3447" s="77"/>
      <c r="F3447" s="77"/>
      <c r="G3447" s="77"/>
      <c r="I3447" s="78"/>
      <c r="K3447" s="78"/>
      <c r="L3447" s="77"/>
      <c r="M3447" s="78"/>
      <c r="N3447" s="78"/>
      <c r="O3447" s="78"/>
      <c r="P3447" s="78"/>
      <c r="Q3447" s="144"/>
      <c r="R3447" s="78"/>
      <c r="S3447" s="78"/>
      <c r="T3447" s="78"/>
      <c r="U3447" s="78"/>
      <c r="V3447" s="219"/>
      <c r="W3447" s="78"/>
      <c r="X3447" s="78"/>
      <c r="Y3447" s="78"/>
      <c r="Z3447" s="78"/>
      <c r="AA3447" s="78"/>
      <c r="AB3447" s="78"/>
      <c r="AC3447" s="78"/>
      <c r="AD3447" s="104"/>
      <c r="AE3447" s="78"/>
      <c r="AF3447" s="104"/>
      <c r="AG3447" s="78"/>
      <c r="AH3447" s="104"/>
      <c r="AI3447" s="78"/>
      <c r="AJ3447" s="104"/>
      <c r="AK3447" s="78"/>
      <c r="AL3447" s="78"/>
      <c r="AM3447" s="8"/>
      <c r="AN3447" s="78"/>
      <c r="AO3447" s="78"/>
      <c r="AP3447" s="78"/>
      <c r="AQ3447" s="78"/>
      <c r="AR3447" s="78"/>
      <c r="AS3447" s="78"/>
      <c r="AT3447" s="78"/>
      <c r="AU3447" s="78"/>
      <c r="AV3447" s="78"/>
      <c r="AW3447" s="77"/>
      <c r="AX3447" s="144"/>
      <c r="AY3447" s="144"/>
      <c r="AZ3447" s="144"/>
      <c r="BA3447" s="54"/>
      <c r="BB3447" s="54"/>
      <c r="BC3447" s="144"/>
      <c r="BD3447" s="144"/>
      <c r="BE3447" s="144"/>
      <c r="BF3447" s="144"/>
      <c r="BG3447" s="144"/>
      <c r="BH3447" s="144"/>
      <c r="BI3447" s="144"/>
      <c r="BJ3447" s="144"/>
      <c r="BK3447" s="144"/>
      <c r="BL3447" s="144"/>
      <c r="BM3447" s="144"/>
      <c r="BN3447" s="144"/>
      <c r="BO3447" s="144"/>
      <c r="BP3447" s="144"/>
      <c r="BQ3447" s="144"/>
      <c r="BR3447" s="144"/>
      <c r="BS3447" s="144"/>
      <c r="BT3447" s="144"/>
      <c r="BU3447" s="144"/>
      <c r="BV3447" s="144"/>
      <c r="BW3447" s="144"/>
      <c r="BX3447" s="144"/>
      <c r="BY3447" s="144"/>
      <c r="BZ3447" s="144"/>
      <c r="CA3447" s="144"/>
      <c r="CB3447" s="144"/>
      <c r="CC3447" s="144"/>
      <c r="CD3447" s="144"/>
      <c r="CE3447" s="144"/>
      <c r="CF3447" s="144"/>
      <c r="CG3447" s="144"/>
      <c r="CH3447" s="144"/>
      <c r="CI3447" s="144"/>
      <c r="CJ3447" s="144"/>
      <c r="CK3447" s="144"/>
      <c r="CL3447" s="144"/>
    </row>
    <row r="3448" spans="2:90" x14ac:dyDescent="0.25">
      <c r="B3448" s="77"/>
      <c r="C3448" s="77"/>
      <c r="D3448" s="77"/>
      <c r="E3448" s="77"/>
      <c r="F3448" s="77"/>
      <c r="G3448" s="77"/>
      <c r="I3448" s="78"/>
      <c r="K3448" s="78"/>
      <c r="L3448" s="77"/>
      <c r="M3448" s="78"/>
      <c r="N3448" s="78"/>
      <c r="O3448" s="78"/>
      <c r="P3448" s="78"/>
      <c r="Q3448" s="144"/>
      <c r="R3448" s="78"/>
      <c r="S3448" s="78"/>
      <c r="T3448" s="78"/>
      <c r="U3448" s="78"/>
      <c r="V3448" s="219"/>
      <c r="W3448" s="78"/>
      <c r="X3448" s="78"/>
      <c r="Y3448" s="78"/>
      <c r="Z3448" s="78"/>
      <c r="AA3448" s="78"/>
      <c r="AB3448" s="78"/>
      <c r="AC3448" s="78"/>
      <c r="AD3448" s="104"/>
      <c r="AE3448" s="78"/>
      <c r="AF3448" s="104"/>
      <c r="AG3448" s="78"/>
      <c r="AH3448" s="104"/>
      <c r="AI3448" s="78"/>
      <c r="AJ3448" s="104"/>
      <c r="AK3448" s="78"/>
      <c r="AL3448" s="78"/>
      <c r="AM3448" s="8"/>
      <c r="AN3448" s="78"/>
      <c r="AO3448" s="78"/>
      <c r="AP3448" s="78"/>
      <c r="AQ3448" s="78"/>
      <c r="AR3448" s="78"/>
      <c r="AS3448" s="78"/>
      <c r="AT3448" s="78"/>
      <c r="AU3448" s="78"/>
      <c r="AV3448" s="78"/>
      <c r="AW3448" s="77"/>
      <c r="AX3448" s="144"/>
      <c r="AY3448" s="144"/>
      <c r="AZ3448" s="144"/>
      <c r="BA3448" s="54"/>
      <c r="BB3448" s="54"/>
      <c r="BC3448" s="144"/>
      <c r="BD3448" s="144"/>
      <c r="BE3448" s="144"/>
      <c r="BF3448" s="144"/>
      <c r="BG3448" s="144"/>
      <c r="BH3448" s="144"/>
      <c r="BI3448" s="144"/>
      <c r="BJ3448" s="144"/>
      <c r="BK3448" s="144"/>
      <c r="BL3448" s="144"/>
      <c r="BM3448" s="144"/>
      <c r="BN3448" s="144"/>
      <c r="BO3448" s="144"/>
      <c r="BP3448" s="144"/>
      <c r="BQ3448" s="144"/>
      <c r="BR3448" s="144"/>
      <c r="BS3448" s="144"/>
      <c r="BT3448" s="144"/>
      <c r="BU3448" s="144"/>
      <c r="BV3448" s="144"/>
      <c r="BW3448" s="144"/>
      <c r="BX3448" s="144"/>
      <c r="BY3448" s="144"/>
      <c r="BZ3448" s="144"/>
      <c r="CA3448" s="144"/>
      <c r="CB3448" s="144"/>
      <c r="CC3448" s="144"/>
      <c r="CD3448" s="144"/>
      <c r="CE3448" s="144"/>
      <c r="CF3448" s="144"/>
      <c r="CG3448" s="144"/>
      <c r="CH3448" s="144"/>
      <c r="CI3448" s="144"/>
      <c r="CJ3448" s="144"/>
      <c r="CK3448" s="144"/>
      <c r="CL3448" s="144"/>
    </row>
    <row r="3449" spans="2:90" x14ac:dyDescent="0.25">
      <c r="B3449" s="77"/>
      <c r="C3449" s="77"/>
      <c r="D3449" s="77"/>
      <c r="E3449" s="77"/>
      <c r="F3449" s="77"/>
      <c r="G3449" s="77"/>
      <c r="I3449" s="78"/>
      <c r="K3449" s="78"/>
      <c r="L3449" s="77"/>
      <c r="M3449" s="78"/>
      <c r="N3449" s="78"/>
      <c r="O3449" s="78"/>
      <c r="P3449" s="78"/>
      <c r="Q3449" s="144"/>
      <c r="R3449" s="78"/>
      <c r="S3449" s="78"/>
      <c r="T3449" s="78"/>
      <c r="U3449" s="78"/>
      <c r="V3449" s="219"/>
      <c r="W3449" s="78"/>
      <c r="X3449" s="78"/>
      <c r="Y3449" s="78"/>
      <c r="Z3449" s="78"/>
      <c r="AA3449" s="78"/>
      <c r="AB3449" s="78"/>
      <c r="AC3449" s="78"/>
      <c r="AD3449" s="104"/>
      <c r="AE3449" s="78"/>
      <c r="AF3449" s="104"/>
      <c r="AG3449" s="78"/>
      <c r="AH3449" s="104"/>
      <c r="AI3449" s="78"/>
      <c r="AJ3449" s="104"/>
      <c r="AK3449" s="78"/>
      <c r="AL3449" s="78"/>
      <c r="AM3449" s="8"/>
      <c r="AN3449" s="78"/>
      <c r="AO3449" s="78"/>
      <c r="AP3449" s="78"/>
      <c r="AQ3449" s="78"/>
      <c r="AR3449" s="78"/>
      <c r="AS3449" s="78"/>
      <c r="AT3449" s="78"/>
      <c r="AU3449" s="78"/>
      <c r="AV3449" s="78"/>
      <c r="AW3449" s="77"/>
      <c r="AX3449" s="144"/>
      <c r="AY3449" s="144"/>
      <c r="AZ3449" s="144"/>
      <c r="BA3449" s="54"/>
      <c r="BB3449" s="54"/>
      <c r="BC3449" s="144"/>
      <c r="BD3449" s="144"/>
      <c r="BE3449" s="144"/>
      <c r="BF3449" s="144"/>
      <c r="BG3449" s="144"/>
      <c r="BH3449" s="144"/>
      <c r="BI3449" s="144"/>
      <c r="BJ3449" s="144"/>
      <c r="BK3449" s="144"/>
      <c r="BL3449" s="144"/>
      <c r="BM3449" s="144"/>
      <c r="BN3449" s="144"/>
      <c r="BO3449" s="144"/>
      <c r="BP3449" s="144"/>
      <c r="BQ3449" s="144"/>
      <c r="BR3449" s="144"/>
      <c r="BS3449" s="144"/>
      <c r="BT3449" s="144"/>
      <c r="BU3449" s="144"/>
      <c r="BV3449" s="144"/>
      <c r="BW3449" s="144"/>
      <c r="BX3449" s="144"/>
      <c r="BY3449" s="144"/>
      <c r="BZ3449" s="144"/>
      <c r="CA3449" s="144"/>
      <c r="CB3449" s="144"/>
      <c r="CC3449" s="144"/>
      <c r="CD3449" s="144"/>
      <c r="CE3449" s="144"/>
      <c r="CF3449" s="144"/>
      <c r="CG3449" s="144"/>
      <c r="CH3449" s="144"/>
      <c r="CI3449" s="144"/>
      <c r="CJ3449" s="144"/>
      <c r="CK3449" s="144"/>
      <c r="CL3449" s="144"/>
    </row>
    <row r="3450" spans="2:90" x14ac:dyDescent="0.25">
      <c r="B3450" s="77"/>
      <c r="C3450" s="77"/>
      <c r="D3450" s="77"/>
      <c r="E3450" s="77"/>
      <c r="F3450" s="77"/>
      <c r="G3450" s="77"/>
      <c r="I3450" s="78"/>
      <c r="K3450" s="78"/>
      <c r="L3450" s="77"/>
      <c r="M3450" s="78"/>
      <c r="N3450" s="78"/>
      <c r="O3450" s="78"/>
      <c r="P3450" s="78"/>
      <c r="Q3450" s="144"/>
      <c r="R3450" s="78"/>
      <c r="S3450" s="78"/>
      <c r="T3450" s="78"/>
      <c r="U3450" s="78"/>
      <c r="V3450" s="219"/>
      <c r="W3450" s="78"/>
      <c r="X3450" s="78"/>
      <c r="Y3450" s="78"/>
      <c r="Z3450" s="78"/>
      <c r="AA3450" s="78"/>
      <c r="AB3450" s="78"/>
      <c r="AC3450" s="78"/>
      <c r="AD3450" s="104"/>
      <c r="AE3450" s="78"/>
      <c r="AF3450" s="104"/>
      <c r="AG3450" s="78"/>
      <c r="AH3450" s="104"/>
      <c r="AI3450" s="78"/>
      <c r="AJ3450" s="104"/>
      <c r="AK3450" s="78"/>
      <c r="AL3450" s="78"/>
      <c r="AM3450" s="8"/>
      <c r="AN3450" s="78"/>
      <c r="AO3450" s="78"/>
      <c r="AP3450" s="78"/>
      <c r="AQ3450" s="78"/>
      <c r="AR3450" s="78"/>
      <c r="AS3450" s="78"/>
      <c r="AT3450" s="78"/>
      <c r="AU3450" s="78"/>
      <c r="AV3450" s="78"/>
      <c r="AW3450" s="77"/>
      <c r="AX3450" s="144"/>
      <c r="AY3450" s="144"/>
      <c r="AZ3450" s="144"/>
      <c r="BA3450" s="54"/>
      <c r="BB3450" s="54"/>
      <c r="BC3450" s="144"/>
      <c r="BD3450" s="144"/>
      <c r="BE3450" s="144"/>
      <c r="BF3450" s="144"/>
      <c r="BG3450" s="144"/>
      <c r="BH3450" s="144"/>
      <c r="BI3450" s="144"/>
      <c r="BJ3450" s="144"/>
      <c r="BK3450" s="144"/>
      <c r="BL3450" s="144"/>
      <c r="BM3450" s="144"/>
      <c r="BN3450" s="144"/>
      <c r="BO3450" s="144"/>
      <c r="BP3450" s="144"/>
      <c r="BQ3450" s="144"/>
      <c r="BR3450" s="144"/>
      <c r="BS3450" s="144"/>
      <c r="BT3450" s="144"/>
      <c r="BU3450" s="144"/>
      <c r="BV3450" s="144"/>
      <c r="BW3450" s="144"/>
      <c r="BX3450" s="144"/>
      <c r="BY3450" s="144"/>
      <c r="BZ3450" s="144"/>
      <c r="CA3450" s="144"/>
      <c r="CB3450" s="144"/>
      <c r="CC3450" s="144"/>
      <c r="CD3450" s="144"/>
      <c r="CE3450" s="144"/>
      <c r="CF3450" s="144"/>
      <c r="CG3450" s="144"/>
      <c r="CH3450" s="144"/>
      <c r="CI3450" s="144"/>
      <c r="CJ3450" s="144"/>
      <c r="CK3450" s="144"/>
      <c r="CL3450" s="144"/>
    </row>
    <row r="3451" spans="2:90" x14ac:dyDescent="0.25">
      <c r="B3451" s="77"/>
      <c r="C3451" s="77"/>
      <c r="D3451" s="77"/>
      <c r="E3451" s="77"/>
      <c r="F3451" s="77"/>
      <c r="G3451" s="77"/>
      <c r="I3451" s="78"/>
      <c r="K3451" s="78"/>
      <c r="L3451" s="77"/>
      <c r="M3451" s="78"/>
      <c r="N3451" s="78"/>
      <c r="O3451" s="78"/>
      <c r="P3451" s="78"/>
      <c r="Q3451" s="144"/>
      <c r="R3451" s="78"/>
      <c r="S3451" s="78"/>
      <c r="T3451" s="78"/>
      <c r="U3451" s="78"/>
      <c r="V3451" s="219"/>
      <c r="W3451" s="78"/>
      <c r="X3451" s="78"/>
      <c r="Y3451" s="78"/>
      <c r="Z3451" s="78"/>
      <c r="AA3451" s="78"/>
      <c r="AB3451" s="78"/>
      <c r="AC3451" s="78"/>
      <c r="AD3451" s="104"/>
      <c r="AE3451" s="78"/>
      <c r="AF3451" s="104"/>
      <c r="AG3451" s="78"/>
      <c r="AH3451" s="104"/>
      <c r="AI3451" s="78"/>
      <c r="AJ3451" s="104"/>
      <c r="AK3451" s="78"/>
      <c r="AL3451" s="78"/>
      <c r="AM3451" s="8"/>
      <c r="AN3451" s="78"/>
      <c r="AO3451" s="78"/>
      <c r="AP3451" s="78"/>
      <c r="AQ3451" s="78"/>
      <c r="AR3451" s="78"/>
      <c r="AS3451" s="78"/>
      <c r="AT3451" s="78"/>
      <c r="AU3451" s="78"/>
      <c r="AV3451" s="78"/>
      <c r="AW3451" s="77"/>
      <c r="AX3451" s="144"/>
      <c r="AY3451" s="144"/>
      <c r="AZ3451" s="144"/>
      <c r="BA3451" s="54"/>
      <c r="BB3451" s="54"/>
      <c r="BC3451" s="144"/>
      <c r="BD3451" s="144"/>
      <c r="BE3451" s="144"/>
      <c r="BF3451" s="144"/>
      <c r="BG3451" s="144"/>
      <c r="BH3451" s="144"/>
      <c r="BI3451" s="144"/>
      <c r="BJ3451" s="144"/>
      <c r="BK3451" s="144"/>
      <c r="BL3451" s="144"/>
      <c r="BM3451" s="144"/>
      <c r="BN3451" s="144"/>
      <c r="BO3451" s="144"/>
      <c r="BP3451" s="144"/>
      <c r="BQ3451" s="144"/>
      <c r="BR3451" s="144"/>
      <c r="BS3451" s="144"/>
      <c r="BT3451" s="144"/>
      <c r="BU3451" s="144"/>
      <c r="BV3451" s="144"/>
      <c r="BW3451" s="144"/>
      <c r="BX3451" s="144"/>
      <c r="BY3451" s="144"/>
      <c r="BZ3451" s="144"/>
      <c r="CA3451" s="144"/>
      <c r="CB3451" s="144"/>
      <c r="CC3451" s="144"/>
      <c r="CD3451" s="144"/>
      <c r="CE3451" s="144"/>
      <c r="CF3451" s="144"/>
      <c r="CG3451" s="144"/>
      <c r="CH3451" s="144"/>
      <c r="CI3451" s="144"/>
      <c r="CJ3451" s="144"/>
      <c r="CK3451" s="144"/>
      <c r="CL3451" s="144"/>
    </row>
    <row r="3452" spans="2:90" x14ac:dyDescent="0.25">
      <c r="B3452" s="77"/>
      <c r="C3452" s="77"/>
      <c r="D3452" s="77"/>
      <c r="E3452" s="77"/>
      <c r="F3452" s="77"/>
      <c r="G3452" s="77"/>
      <c r="I3452" s="78"/>
      <c r="K3452" s="78"/>
      <c r="L3452" s="77"/>
      <c r="M3452" s="78"/>
      <c r="N3452" s="78"/>
      <c r="O3452" s="78"/>
      <c r="P3452" s="78"/>
      <c r="Q3452" s="144"/>
      <c r="R3452" s="78"/>
      <c r="S3452" s="78"/>
      <c r="T3452" s="78"/>
      <c r="U3452" s="78"/>
      <c r="V3452" s="219"/>
      <c r="W3452" s="78"/>
      <c r="X3452" s="78"/>
      <c r="Y3452" s="78"/>
      <c r="Z3452" s="78"/>
      <c r="AA3452" s="78"/>
      <c r="AB3452" s="78"/>
      <c r="AC3452" s="78"/>
      <c r="AD3452" s="104"/>
      <c r="AE3452" s="78"/>
      <c r="AF3452" s="104"/>
      <c r="AG3452" s="78"/>
      <c r="AH3452" s="104"/>
      <c r="AI3452" s="78"/>
      <c r="AJ3452" s="104"/>
      <c r="AK3452" s="78"/>
      <c r="AL3452" s="78"/>
      <c r="AM3452" s="8"/>
      <c r="AN3452" s="78"/>
      <c r="AO3452" s="78"/>
      <c r="AP3452" s="78"/>
      <c r="AQ3452" s="78"/>
      <c r="AR3452" s="78"/>
      <c r="AS3452" s="78"/>
      <c r="AT3452" s="78"/>
      <c r="AU3452" s="78"/>
      <c r="AV3452" s="78"/>
      <c r="AW3452" s="77"/>
      <c r="AX3452" s="144"/>
      <c r="AY3452" s="144"/>
      <c r="AZ3452" s="144"/>
      <c r="BA3452" s="54"/>
      <c r="BB3452" s="54"/>
      <c r="BC3452" s="144"/>
      <c r="BD3452" s="144"/>
      <c r="BE3452" s="144"/>
      <c r="BF3452" s="144"/>
      <c r="BG3452" s="144"/>
      <c r="BH3452" s="144"/>
      <c r="BI3452" s="144"/>
      <c r="BJ3452" s="144"/>
      <c r="BK3452" s="144"/>
      <c r="BL3452" s="144"/>
      <c r="BM3452" s="144"/>
      <c r="BN3452" s="144"/>
      <c r="BO3452" s="144"/>
      <c r="BP3452" s="144"/>
      <c r="BQ3452" s="144"/>
      <c r="BR3452" s="144"/>
      <c r="BS3452" s="144"/>
      <c r="BT3452" s="144"/>
      <c r="BU3452" s="144"/>
      <c r="BV3452" s="144"/>
      <c r="BW3452" s="144"/>
      <c r="BX3452" s="144"/>
      <c r="BY3452" s="144"/>
      <c r="BZ3452" s="144"/>
      <c r="CA3452" s="144"/>
      <c r="CB3452" s="144"/>
      <c r="CC3452" s="144"/>
      <c r="CD3452" s="144"/>
      <c r="CE3452" s="144"/>
      <c r="CF3452" s="144"/>
      <c r="CG3452" s="144"/>
      <c r="CH3452" s="144"/>
      <c r="CI3452" s="144"/>
      <c r="CJ3452" s="144"/>
      <c r="CK3452" s="144"/>
      <c r="CL3452" s="144"/>
    </row>
    <row r="3453" spans="2:90" x14ac:dyDescent="0.25">
      <c r="B3453" s="77"/>
      <c r="C3453" s="77"/>
      <c r="D3453" s="77"/>
      <c r="E3453" s="77"/>
      <c r="F3453" s="77"/>
      <c r="G3453" s="77"/>
      <c r="I3453" s="78"/>
      <c r="K3453" s="78"/>
      <c r="L3453" s="77"/>
      <c r="M3453" s="78"/>
      <c r="N3453" s="78"/>
      <c r="O3453" s="78"/>
      <c r="P3453" s="78"/>
      <c r="Q3453" s="144"/>
      <c r="R3453" s="78"/>
      <c r="S3453" s="78"/>
      <c r="T3453" s="78"/>
      <c r="U3453" s="78"/>
      <c r="V3453" s="219"/>
      <c r="W3453" s="78"/>
      <c r="X3453" s="78"/>
      <c r="Y3453" s="78"/>
      <c r="Z3453" s="78"/>
      <c r="AA3453" s="78"/>
      <c r="AB3453" s="78"/>
      <c r="AC3453" s="78"/>
      <c r="AD3453" s="104"/>
      <c r="AE3453" s="78"/>
      <c r="AF3453" s="104"/>
      <c r="AG3453" s="78"/>
      <c r="AH3453" s="104"/>
      <c r="AI3453" s="78"/>
      <c r="AJ3453" s="104"/>
      <c r="AK3453" s="78"/>
      <c r="AL3453" s="78"/>
      <c r="AM3453" s="8"/>
      <c r="AN3453" s="78"/>
      <c r="AO3453" s="78"/>
      <c r="AP3453" s="78"/>
      <c r="AQ3453" s="78"/>
      <c r="AR3453" s="78"/>
      <c r="AS3453" s="78"/>
      <c r="AT3453" s="78"/>
      <c r="AU3453" s="78"/>
      <c r="AV3453" s="78"/>
      <c r="AW3453" s="77"/>
      <c r="AX3453" s="144"/>
      <c r="AY3453" s="144"/>
      <c r="AZ3453" s="144"/>
      <c r="BA3453" s="54"/>
      <c r="BB3453" s="54"/>
      <c r="BC3453" s="144"/>
      <c r="BD3453" s="144"/>
      <c r="BE3453" s="144"/>
      <c r="BF3453" s="144"/>
      <c r="BG3453" s="144"/>
      <c r="BH3453" s="144"/>
      <c r="BI3453" s="144"/>
      <c r="BJ3453" s="144"/>
      <c r="BK3453" s="144"/>
      <c r="BL3453" s="144"/>
      <c r="BM3453" s="144"/>
      <c r="BN3453" s="144"/>
      <c r="BO3453" s="144"/>
      <c r="BP3453" s="144"/>
      <c r="BQ3453" s="144"/>
      <c r="BR3453" s="144"/>
      <c r="BS3453" s="144"/>
      <c r="BT3453" s="144"/>
      <c r="BU3453" s="144"/>
      <c r="BV3453" s="144"/>
      <c r="BW3453" s="144"/>
      <c r="BX3453" s="144"/>
      <c r="BY3453" s="144"/>
      <c r="BZ3453" s="144"/>
      <c r="CA3453" s="144"/>
      <c r="CB3453" s="144"/>
      <c r="CC3453" s="144"/>
      <c r="CD3453" s="144"/>
      <c r="CE3453" s="144"/>
      <c r="CF3453" s="144"/>
      <c r="CG3453" s="144"/>
      <c r="CH3453" s="144"/>
      <c r="CI3453" s="144"/>
      <c r="CJ3453" s="144"/>
      <c r="CK3453" s="144"/>
      <c r="CL3453" s="144"/>
    </row>
    <row r="3454" spans="2:90" x14ac:dyDescent="0.25">
      <c r="B3454" s="77"/>
      <c r="C3454" s="77"/>
      <c r="D3454" s="77"/>
      <c r="E3454" s="77"/>
      <c r="F3454" s="77"/>
      <c r="G3454" s="77"/>
      <c r="I3454" s="78"/>
      <c r="K3454" s="78"/>
      <c r="L3454" s="77"/>
      <c r="M3454" s="78"/>
      <c r="N3454" s="78"/>
      <c r="O3454" s="78"/>
      <c r="P3454" s="78"/>
      <c r="Q3454" s="144"/>
      <c r="R3454" s="78"/>
      <c r="S3454" s="78"/>
      <c r="T3454" s="78"/>
      <c r="U3454" s="78"/>
      <c r="V3454" s="219"/>
      <c r="W3454" s="78"/>
      <c r="X3454" s="78"/>
      <c r="Y3454" s="78"/>
      <c r="Z3454" s="78"/>
      <c r="AA3454" s="78"/>
      <c r="AB3454" s="78"/>
      <c r="AC3454" s="78"/>
      <c r="AD3454" s="104"/>
      <c r="AE3454" s="78"/>
      <c r="AF3454" s="104"/>
      <c r="AG3454" s="78"/>
      <c r="AH3454" s="104"/>
      <c r="AI3454" s="78"/>
      <c r="AJ3454" s="104"/>
      <c r="AK3454" s="78"/>
      <c r="AL3454" s="78"/>
      <c r="AM3454" s="8"/>
      <c r="AN3454" s="78"/>
      <c r="AO3454" s="78"/>
      <c r="AP3454" s="78"/>
      <c r="AQ3454" s="78"/>
      <c r="AR3454" s="78"/>
      <c r="AS3454" s="78"/>
      <c r="AT3454" s="78"/>
      <c r="AU3454" s="78"/>
      <c r="AV3454" s="78"/>
      <c r="AW3454" s="77"/>
      <c r="AX3454" s="144"/>
      <c r="AY3454" s="144"/>
      <c r="AZ3454" s="144"/>
      <c r="BA3454" s="54"/>
      <c r="BB3454" s="54"/>
      <c r="BC3454" s="144"/>
      <c r="BD3454" s="144"/>
      <c r="BE3454" s="144"/>
      <c r="BF3454" s="144"/>
      <c r="BG3454" s="144"/>
      <c r="BH3454" s="144"/>
      <c r="BI3454" s="144"/>
      <c r="BJ3454" s="144"/>
      <c r="BK3454" s="144"/>
      <c r="BL3454" s="144"/>
      <c r="BM3454" s="144"/>
      <c r="BN3454" s="144"/>
      <c r="BO3454" s="144"/>
      <c r="BP3454" s="144"/>
      <c r="BQ3454" s="144"/>
      <c r="BR3454" s="144"/>
      <c r="BS3454" s="144"/>
      <c r="BT3454" s="144"/>
      <c r="BU3454" s="144"/>
      <c r="BV3454" s="144"/>
      <c r="BW3454" s="144"/>
      <c r="BX3454" s="144"/>
      <c r="BY3454" s="144"/>
      <c r="BZ3454" s="144"/>
      <c r="CA3454" s="144"/>
      <c r="CB3454" s="144"/>
      <c r="CC3454" s="144"/>
      <c r="CD3454" s="144"/>
      <c r="CE3454" s="144"/>
      <c r="CF3454" s="144"/>
      <c r="CG3454" s="144"/>
      <c r="CH3454" s="144"/>
      <c r="CI3454" s="144"/>
      <c r="CJ3454" s="144"/>
      <c r="CK3454" s="144"/>
      <c r="CL3454" s="144"/>
    </row>
    <row r="3455" spans="2:90" x14ac:dyDescent="0.25">
      <c r="B3455" s="77"/>
      <c r="C3455" s="77"/>
      <c r="D3455" s="77"/>
      <c r="E3455" s="77"/>
      <c r="F3455" s="77"/>
      <c r="G3455" s="77"/>
      <c r="I3455" s="78"/>
      <c r="K3455" s="78"/>
      <c r="L3455" s="77"/>
      <c r="M3455" s="78"/>
      <c r="N3455" s="78"/>
      <c r="O3455" s="78"/>
      <c r="P3455" s="78"/>
      <c r="Q3455" s="144"/>
      <c r="R3455" s="78"/>
      <c r="S3455" s="78"/>
      <c r="T3455" s="78"/>
      <c r="U3455" s="78"/>
      <c r="V3455" s="219"/>
      <c r="W3455" s="78"/>
      <c r="X3455" s="78"/>
      <c r="Y3455" s="78"/>
      <c r="Z3455" s="78"/>
      <c r="AA3455" s="78"/>
      <c r="AB3455" s="78"/>
      <c r="AC3455" s="78"/>
      <c r="AD3455" s="104"/>
      <c r="AE3455" s="78"/>
      <c r="AF3455" s="104"/>
      <c r="AG3455" s="78"/>
      <c r="AH3455" s="104"/>
      <c r="AI3455" s="78"/>
      <c r="AJ3455" s="104"/>
      <c r="AK3455" s="78"/>
      <c r="AL3455" s="78"/>
      <c r="AM3455" s="8"/>
      <c r="AN3455" s="78"/>
      <c r="AO3455" s="78"/>
      <c r="AP3455" s="78"/>
      <c r="AQ3455" s="78"/>
      <c r="AR3455" s="78"/>
      <c r="AS3455" s="78"/>
      <c r="AT3455" s="78"/>
      <c r="AU3455" s="78"/>
      <c r="AV3455" s="78"/>
      <c r="AW3455" s="77"/>
      <c r="AX3455" s="144"/>
      <c r="AY3455" s="144"/>
      <c r="AZ3455" s="144"/>
      <c r="BA3455" s="54"/>
      <c r="BB3455" s="54"/>
      <c r="BC3455" s="144"/>
      <c r="BD3455" s="144"/>
      <c r="BE3455" s="144"/>
      <c r="BF3455" s="144"/>
      <c r="BG3455" s="144"/>
      <c r="BH3455" s="144"/>
      <c r="BI3455" s="144"/>
      <c r="BJ3455" s="144"/>
      <c r="BK3455" s="144"/>
      <c r="BL3455" s="144"/>
      <c r="BM3455" s="144"/>
      <c r="BN3455" s="144"/>
      <c r="BO3455" s="144"/>
      <c r="BP3455" s="144"/>
      <c r="BQ3455" s="144"/>
      <c r="BR3455" s="144"/>
      <c r="BS3455" s="144"/>
      <c r="BT3455" s="144"/>
      <c r="BU3455" s="144"/>
      <c r="BV3455" s="144"/>
      <c r="BW3455" s="144"/>
      <c r="BX3455" s="144"/>
      <c r="BY3455" s="144"/>
      <c r="BZ3455" s="144"/>
      <c r="CA3455" s="144"/>
      <c r="CB3455" s="144"/>
      <c r="CC3455" s="144"/>
      <c r="CD3455" s="144"/>
      <c r="CE3455" s="144"/>
      <c r="CF3455" s="144"/>
      <c r="CG3455" s="144"/>
      <c r="CH3455" s="144"/>
      <c r="CI3455" s="144"/>
      <c r="CJ3455" s="144"/>
      <c r="CK3455" s="144"/>
      <c r="CL3455" s="144"/>
    </row>
    <row r="3456" spans="2:90" x14ac:dyDescent="0.25">
      <c r="B3456" s="77"/>
      <c r="C3456" s="77"/>
      <c r="D3456" s="77"/>
      <c r="E3456" s="77"/>
      <c r="F3456" s="77"/>
      <c r="G3456" s="77"/>
      <c r="I3456" s="78"/>
      <c r="K3456" s="78"/>
      <c r="L3456" s="77"/>
      <c r="M3456" s="78"/>
      <c r="N3456" s="78"/>
      <c r="O3456" s="78"/>
      <c r="P3456" s="78"/>
      <c r="Q3456" s="144"/>
      <c r="R3456" s="78"/>
      <c r="S3456" s="78"/>
      <c r="T3456" s="78"/>
      <c r="U3456" s="78"/>
      <c r="V3456" s="219"/>
      <c r="W3456" s="78"/>
      <c r="X3456" s="78"/>
      <c r="Y3456" s="78"/>
      <c r="Z3456" s="78"/>
      <c r="AA3456" s="78"/>
      <c r="AB3456" s="78"/>
      <c r="AC3456" s="78"/>
      <c r="AD3456" s="104"/>
      <c r="AE3456" s="78"/>
      <c r="AF3456" s="104"/>
      <c r="AG3456" s="78"/>
      <c r="AH3456" s="104"/>
      <c r="AI3456" s="78"/>
      <c r="AJ3456" s="104"/>
      <c r="AK3456" s="78"/>
      <c r="AL3456" s="78"/>
      <c r="AM3456" s="8"/>
      <c r="AN3456" s="78"/>
      <c r="AO3456" s="78"/>
      <c r="AP3456" s="78"/>
      <c r="AQ3456" s="78"/>
      <c r="AR3456" s="78"/>
      <c r="AS3456" s="78"/>
      <c r="AT3456" s="78"/>
      <c r="AU3456" s="78"/>
      <c r="AV3456" s="78"/>
      <c r="AW3456" s="77"/>
      <c r="AX3456" s="144"/>
      <c r="AY3456" s="144"/>
      <c r="AZ3456" s="144"/>
      <c r="BA3456" s="54"/>
      <c r="BB3456" s="54"/>
      <c r="BC3456" s="144"/>
      <c r="BD3456" s="144"/>
      <c r="BE3456" s="144"/>
      <c r="BF3456" s="144"/>
      <c r="BG3456" s="144"/>
      <c r="BH3456" s="144"/>
      <c r="BI3456" s="144"/>
      <c r="BJ3456" s="144"/>
      <c r="BK3456" s="144"/>
      <c r="BL3456" s="144"/>
      <c r="BM3456" s="144"/>
      <c r="BN3456" s="144"/>
      <c r="BO3456" s="144"/>
      <c r="BP3456" s="144"/>
      <c r="BQ3456" s="144"/>
      <c r="BR3456" s="144"/>
      <c r="BS3456" s="144"/>
      <c r="BT3456" s="144"/>
      <c r="BU3456" s="144"/>
      <c r="BV3456" s="144"/>
      <c r="BW3456" s="144"/>
      <c r="BX3456" s="144"/>
      <c r="BY3456" s="144"/>
      <c r="BZ3456" s="144"/>
      <c r="CA3456" s="144"/>
      <c r="CB3456" s="144"/>
      <c r="CC3456" s="144"/>
      <c r="CD3456" s="144"/>
      <c r="CE3456" s="144"/>
      <c r="CF3456" s="144"/>
      <c r="CG3456" s="144"/>
      <c r="CH3456" s="144"/>
      <c r="CI3456" s="144"/>
      <c r="CJ3456" s="144"/>
      <c r="CK3456" s="144"/>
      <c r="CL3456" s="144"/>
    </row>
    <row r="3457" spans="2:90" x14ac:dyDescent="0.25">
      <c r="B3457" s="77"/>
      <c r="C3457" s="77"/>
      <c r="D3457" s="77"/>
      <c r="E3457" s="77"/>
      <c r="F3457" s="77"/>
      <c r="G3457" s="77"/>
      <c r="I3457" s="78"/>
      <c r="K3457" s="78"/>
      <c r="L3457" s="77"/>
      <c r="M3457" s="78"/>
      <c r="N3457" s="78"/>
      <c r="O3457" s="78"/>
      <c r="P3457" s="78"/>
      <c r="Q3457" s="144"/>
      <c r="R3457" s="78"/>
      <c r="S3457" s="78"/>
      <c r="T3457" s="78"/>
      <c r="U3457" s="78"/>
      <c r="V3457" s="219"/>
      <c r="W3457" s="78"/>
      <c r="X3457" s="78"/>
      <c r="Y3457" s="78"/>
      <c r="Z3457" s="78"/>
      <c r="AA3457" s="78"/>
      <c r="AB3457" s="78"/>
      <c r="AC3457" s="78"/>
      <c r="AD3457" s="104"/>
      <c r="AE3457" s="78"/>
      <c r="AF3457" s="104"/>
      <c r="AG3457" s="78"/>
      <c r="AH3457" s="104"/>
      <c r="AI3457" s="78"/>
      <c r="AJ3457" s="104"/>
      <c r="AK3457" s="78"/>
      <c r="AL3457" s="78"/>
      <c r="AM3457" s="8"/>
      <c r="AN3457" s="78"/>
      <c r="AO3457" s="78"/>
      <c r="AP3457" s="78"/>
      <c r="AQ3457" s="78"/>
      <c r="AR3457" s="78"/>
      <c r="AS3457" s="78"/>
      <c r="AT3457" s="78"/>
      <c r="AU3457" s="78"/>
      <c r="AV3457" s="78"/>
      <c r="AW3457" s="77"/>
      <c r="AX3457" s="144"/>
      <c r="AY3457" s="144"/>
      <c r="AZ3457" s="144"/>
      <c r="BA3457" s="54"/>
      <c r="BB3457" s="54"/>
      <c r="BC3457" s="144"/>
      <c r="BD3457" s="144"/>
      <c r="BE3457" s="144"/>
      <c r="BF3457" s="144"/>
      <c r="BG3457" s="144"/>
      <c r="BH3457" s="144"/>
      <c r="BI3457" s="144"/>
      <c r="BJ3457" s="144"/>
      <c r="BK3457" s="144"/>
      <c r="BL3457" s="144"/>
      <c r="BM3457" s="144"/>
      <c r="BN3457" s="144"/>
      <c r="BO3457" s="144"/>
      <c r="BP3457" s="144"/>
      <c r="BQ3457" s="144"/>
      <c r="BR3457" s="144"/>
      <c r="BS3457" s="144"/>
      <c r="BT3457" s="144"/>
      <c r="BU3457" s="144"/>
      <c r="BV3457" s="144"/>
      <c r="BW3457" s="144"/>
      <c r="BX3457" s="144"/>
      <c r="BY3457" s="144"/>
      <c r="BZ3457" s="144"/>
      <c r="CA3457" s="144"/>
      <c r="CB3457" s="144"/>
      <c r="CC3457" s="144"/>
      <c r="CD3457" s="144"/>
      <c r="CE3457" s="144"/>
      <c r="CF3457" s="144"/>
      <c r="CG3457" s="144"/>
      <c r="CH3457" s="144"/>
      <c r="CI3457" s="144"/>
      <c r="CJ3457" s="144"/>
      <c r="CK3457" s="144"/>
      <c r="CL3457" s="144"/>
    </row>
    <row r="3458" spans="2:90" x14ac:dyDescent="0.25">
      <c r="B3458" s="77"/>
      <c r="C3458" s="77"/>
      <c r="D3458" s="77"/>
      <c r="E3458" s="77"/>
      <c r="F3458" s="77"/>
      <c r="G3458" s="77"/>
      <c r="I3458" s="78"/>
      <c r="K3458" s="78"/>
      <c r="L3458" s="77"/>
      <c r="M3458" s="78"/>
      <c r="N3458" s="78"/>
      <c r="O3458" s="78"/>
      <c r="P3458" s="78"/>
      <c r="Q3458" s="144"/>
      <c r="R3458" s="78"/>
      <c r="S3458" s="78"/>
      <c r="T3458" s="78"/>
      <c r="U3458" s="78"/>
      <c r="V3458" s="219"/>
      <c r="W3458" s="78"/>
      <c r="X3458" s="78"/>
      <c r="Y3458" s="78"/>
      <c r="Z3458" s="78"/>
      <c r="AA3458" s="78"/>
      <c r="AB3458" s="78"/>
      <c r="AC3458" s="78"/>
      <c r="AD3458" s="104"/>
      <c r="AE3458" s="78"/>
      <c r="AF3458" s="104"/>
      <c r="AG3458" s="78"/>
      <c r="AH3458" s="104"/>
      <c r="AI3458" s="78"/>
      <c r="AJ3458" s="104"/>
      <c r="AK3458" s="78"/>
      <c r="AL3458" s="78"/>
      <c r="AM3458" s="8"/>
      <c r="AN3458" s="78"/>
      <c r="AO3458" s="78"/>
      <c r="AP3458" s="78"/>
      <c r="AQ3458" s="78"/>
      <c r="AR3458" s="78"/>
      <c r="AS3458" s="78"/>
      <c r="AT3458" s="78"/>
      <c r="AU3458" s="78"/>
      <c r="AV3458" s="78"/>
      <c r="AW3458" s="77"/>
      <c r="AX3458" s="144"/>
      <c r="AY3458" s="144"/>
      <c r="AZ3458" s="144"/>
      <c r="BA3458" s="54"/>
      <c r="BB3458" s="54"/>
      <c r="BC3458" s="144"/>
      <c r="BD3458" s="144"/>
      <c r="BE3458" s="144"/>
      <c r="BF3458" s="144"/>
      <c r="BG3458" s="144"/>
      <c r="BH3458" s="144"/>
      <c r="BI3458" s="144"/>
      <c r="BJ3458" s="144"/>
      <c r="BK3458" s="144"/>
      <c r="BL3458" s="144"/>
      <c r="BM3458" s="144"/>
      <c r="BN3458" s="144"/>
      <c r="BO3458" s="144"/>
      <c r="BP3458" s="144"/>
      <c r="BQ3458" s="144"/>
      <c r="BR3458" s="144"/>
      <c r="BS3458" s="144"/>
      <c r="BT3458" s="144"/>
      <c r="BU3458" s="144"/>
      <c r="BV3458" s="144"/>
      <c r="BW3458" s="144"/>
      <c r="BX3458" s="144"/>
      <c r="BY3458" s="144"/>
      <c r="BZ3458" s="144"/>
      <c r="CA3458" s="144"/>
      <c r="CB3458" s="144"/>
      <c r="CC3458" s="144"/>
      <c r="CD3458" s="144"/>
      <c r="CE3458" s="144"/>
      <c r="CF3458" s="144"/>
      <c r="CG3458" s="144"/>
      <c r="CH3458" s="144"/>
      <c r="CI3458" s="144"/>
      <c r="CJ3458" s="144"/>
      <c r="CK3458" s="144"/>
      <c r="CL3458" s="144"/>
    </row>
    <row r="3459" spans="2:90" x14ac:dyDescent="0.25">
      <c r="B3459" s="77"/>
      <c r="C3459" s="77"/>
      <c r="D3459" s="77"/>
      <c r="E3459" s="77"/>
      <c r="F3459" s="77"/>
      <c r="G3459" s="77"/>
      <c r="I3459" s="78"/>
      <c r="K3459" s="78"/>
      <c r="L3459" s="77"/>
      <c r="M3459" s="78"/>
      <c r="N3459" s="78"/>
      <c r="O3459" s="78"/>
      <c r="P3459" s="78"/>
      <c r="Q3459" s="144"/>
      <c r="R3459" s="78"/>
      <c r="S3459" s="78"/>
      <c r="T3459" s="78"/>
      <c r="U3459" s="78"/>
      <c r="V3459" s="219"/>
      <c r="W3459" s="78"/>
      <c r="X3459" s="78"/>
      <c r="Y3459" s="78"/>
      <c r="Z3459" s="78"/>
      <c r="AA3459" s="78"/>
      <c r="AB3459" s="78"/>
      <c r="AC3459" s="78"/>
      <c r="AD3459" s="104"/>
      <c r="AE3459" s="78"/>
      <c r="AF3459" s="104"/>
      <c r="AG3459" s="78"/>
      <c r="AH3459" s="104"/>
      <c r="AI3459" s="78"/>
      <c r="AJ3459" s="104"/>
      <c r="AK3459" s="78"/>
      <c r="AL3459" s="78"/>
      <c r="AM3459" s="8"/>
      <c r="AN3459" s="78"/>
      <c r="AO3459" s="78"/>
      <c r="AP3459" s="78"/>
      <c r="AQ3459" s="78"/>
      <c r="AR3459" s="78"/>
      <c r="AS3459" s="78"/>
      <c r="AT3459" s="78"/>
      <c r="AU3459" s="78"/>
      <c r="AV3459" s="78"/>
      <c r="AW3459" s="77"/>
      <c r="AX3459" s="144"/>
      <c r="AY3459" s="144"/>
      <c r="AZ3459" s="144"/>
      <c r="BA3459" s="54"/>
      <c r="BB3459" s="54"/>
      <c r="BC3459" s="144"/>
      <c r="BD3459" s="144"/>
      <c r="BE3459" s="144"/>
      <c r="BF3459" s="144"/>
      <c r="BG3459" s="144"/>
      <c r="BH3459" s="144"/>
      <c r="BI3459" s="144"/>
      <c r="BJ3459" s="144"/>
      <c r="BK3459" s="144"/>
      <c r="BL3459" s="144"/>
      <c r="BM3459" s="144"/>
      <c r="BN3459" s="144"/>
      <c r="BO3459" s="144"/>
      <c r="BP3459" s="144"/>
      <c r="BQ3459" s="144"/>
      <c r="BR3459" s="144"/>
      <c r="BS3459" s="144"/>
      <c r="BT3459" s="144"/>
      <c r="BU3459" s="144"/>
      <c r="BV3459" s="144"/>
      <c r="BW3459" s="144"/>
      <c r="BX3459" s="144"/>
      <c r="BY3459" s="144"/>
      <c r="BZ3459" s="144"/>
      <c r="CA3459" s="144"/>
      <c r="CB3459" s="144"/>
      <c r="CC3459" s="144"/>
      <c r="CD3459" s="144"/>
      <c r="CE3459" s="144"/>
      <c r="CF3459" s="144"/>
      <c r="CG3459" s="144"/>
      <c r="CH3459" s="144"/>
      <c r="CI3459" s="144"/>
      <c r="CJ3459" s="144"/>
      <c r="CK3459" s="144"/>
      <c r="CL3459" s="144"/>
    </row>
    <row r="3460" spans="2:90" x14ac:dyDescent="0.25">
      <c r="B3460" s="77"/>
      <c r="C3460" s="77"/>
      <c r="D3460" s="77"/>
      <c r="E3460" s="77"/>
      <c r="F3460" s="77"/>
      <c r="G3460" s="77"/>
      <c r="I3460" s="78"/>
      <c r="K3460" s="78"/>
      <c r="L3460" s="77"/>
      <c r="M3460" s="78"/>
      <c r="N3460" s="78"/>
      <c r="O3460" s="78"/>
      <c r="P3460" s="78"/>
      <c r="Q3460" s="144"/>
      <c r="R3460" s="78"/>
      <c r="S3460" s="78"/>
      <c r="T3460" s="78"/>
      <c r="U3460" s="78"/>
      <c r="V3460" s="219"/>
      <c r="W3460" s="78"/>
      <c r="X3460" s="78"/>
      <c r="Y3460" s="78"/>
      <c r="Z3460" s="78"/>
      <c r="AA3460" s="78"/>
      <c r="AB3460" s="78"/>
      <c r="AC3460" s="78"/>
      <c r="AD3460" s="104"/>
      <c r="AE3460" s="78"/>
      <c r="AF3460" s="104"/>
      <c r="AG3460" s="78"/>
      <c r="AH3460" s="104"/>
      <c r="AI3460" s="78"/>
      <c r="AJ3460" s="104"/>
      <c r="AK3460" s="78"/>
      <c r="AL3460" s="78"/>
      <c r="AM3460" s="8"/>
      <c r="AN3460" s="78"/>
      <c r="AO3460" s="78"/>
      <c r="AP3460" s="78"/>
      <c r="AQ3460" s="78"/>
      <c r="AR3460" s="78"/>
      <c r="AS3460" s="78"/>
      <c r="AT3460" s="78"/>
      <c r="AU3460" s="78"/>
      <c r="AV3460" s="78"/>
      <c r="AW3460" s="77"/>
      <c r="AX3460" s="144"/>
      <c r="AY3460" s="144"/>
      <c r="AZ3460" s="144"/>
      <c r="BA3460" s="54"/>
      <c r="BB3460" s="54"/>
      <c r="BC3460" s="144"/>
      <c r="BD3460" s="144"/>
      <c r="BE3460" s="144"/>
      <c r="BF3460" s="144"/>
      <c r="BG3460" s="144"/>
      <c r="BH3460" s="144"/>
      <c r="BI3460" s="144"/>
      <c r="BJ3460" s="144"/>
      <c r="BK3460" s="144"/>
      <c r="BL3460" s="144"/>
      <c r="BM3460" s="144"/>
      <c r="BN3460" s="144"/>
      <c r="BO3460" s="144"/>
      <c r="BP3460" s="144"/>
      <c r="BQ3460" s="144"/>
      <c r="BR3460" s="144"/>
      <c r="BS3460" s="144"/>
      <c r="BT3460" s="144"/>
      <c r="BU3460" s="144"/>
      <c r="BV3460" s="144"/>
      <c r="BW3460" s="144"/>
      <c r="BX3460" s="144"/>
      <c r="BY3460" s="144"/>
      <c r="BZ3460" s="144"/>
      <c r="CA3460" s="144"/>
      <c r="CB3460" s="144"/>
      <c r="CC3460" s="144"/>
      <c r="CD3460" s="144"/>
      <c r="CE3460" s="144"/>
      <c r="CF3460" s="144"/>
      <c r="CG3460" s="144"/>
      <c r="CH3460" s="144"/>
      <c r="CI3460" s="144"/>
      <c r="CJ3460" s="144"/>
      <c r="CK3460" s="144"/>
      <c r="CL3460" s="144"/>
    </row>
    <row r="3461" spans="2:90" x14ac:dyDescent="0.25">
      <c r="B3461" s="77"/>
      <c r="C3461" s="77"/>
      <c r="D3461" s="77"/>
      <c r="E3461" s="77"/>
      <c r="F3461" s="77"/>
      <c r="G3461" s="77"/>
      <c r="I3461" s="78"/>
      <c r="K3461" s="78"/>
      <c r="L3461" s="77"/>
      <c r="M3461" s="78"/>
      <c r="N3461" s="78"/>
      <c r="O3461" s="78"/>
      <c r="P3461" s="78"/>
      <c r="Q3461" s="144"/>
      <c r="R3461" s="78"/>
      <c r="S3461" s="78"/>
      <c r="T3461" s="78"/>
      <c r="U3461" s="78"/>
      <c r="V3461" s="219"/>
      <c r="W3461" s="78"/>
      <c r="X3461" s="78"/>
      <c r="Y3461" s="78"/>
      <c r="Z3461" s="78"/>
      <c r="AA3461" s="78"/>
      <c r="AB3461" s="78"/>
      <c r="AC3461" s="78"/>
      <c r="AD3461" s="104"/>
      <c r="AE3461" s="78"/>
      <c r="AF3461" s="104"/>
      <c r="AG3461" s="78"/>
      <c r="AH3461" s="104"/>
      <c r="AI3461" s="78"/>
      <c r="AJ3461" s="104"/>
      <c r="AK3461" s="78"/>
      <c r="AL3461" s="78"/>
      <c r="AM3461" s="8"/>
      <c r="AN3461" s="78"/>
      <c r="AO3461" s="78"/>
      <c r="AP3461" s="78"/>
      <c r="AQ3461" s="78"/>
      <c r="AR3461" s="78"/>
      <c r="AS3461" s="78"/>
      <c r="AT3461" s="78"/>
      <c r="AU3461" s="78"/>
      <c r="AV3461" s="78"/>
      <c r="AW3461" s="77"/>
      <c r="AX3461" s="144"/>
      <c r="AY3461" s="144"/>
      <c r="AZ3461" s="144"/>
      <c r="BA3461" s="54"/>
      <c r="BB3461" s="54"/>
      <c r="BC3461" s="144"/>
      <c r="BD3461" s="144"/>
      <c r="BE3461" s="144"/>
      <c r="BF3461" s="144"/>
      <c r="BG3461" s="144"/>
      <c r="BH3461" s="144"/>
      <c r="BI3461" s="144"/>
      <c r="BJ3461" s="144"/>
      <c r="BK3461" s="144"/>
      <c r="BL3461" s="144"/>
      <c r="BM3461" s="144"/>
      <c r="BN3461" s="144"/>
      <c r="BO3461" s="144"/>
      <c r="BP3461" s="144"/>
      <c r="BQ3461" s="144"/>
      <c r="BR3461" s="144"/>
      <c r="BS3461" s="144"/>
      <c r="BT3461" s="144"/>
      <c r="BU3461" s="144"/>
      <c r="BV3461" s="144"/>
      <c r="BW3461" s="144"/>
      <c r="BX3461" s="144"/>
      <c r="BY3461" s="144"/>
      <c r="BZ3461" s="144"/>
      <c r="CA3461" s="144"/>
      <c r="CB3461" s="144"/>
      <c r="CC3461" s="144"/>
      <c r="CD3461" s="144"/>
      <c r="CE3461" s="144"/>
      <c r="CF3461" s="144"/>
      <c r="CG3461" s="144"/>
      <c r="CH3461" s="144"/>
      <c r="CI3461" s="144"/>
      <c r="CJ3461" s="144"/>
      <c r="CK3461" s="144"/>
      <c r="CL3461" s="144"/>
    </row>
    <row r="3462" spans="2:90" x14ac:dyDescent="0.25">
      <c r="B3462" s="77"/>
      <c r="C3462" s="77"/>
      <c r="D3462" s="77"/>
      <c r="E3462" s="77"/>
      <c r="F3462" s="77"/>
      <c r="G3462" s="77"/>
      <c r="I3462" s="78"/>
      <c r="K3462" s="78"/>
      <c r="L3462" s="77"/>
      <c r="M3462" s="78"/>
      <c r="N3462" s="78"/>
      <c r="O3462" s="78"/>
      <c r="P3462" s="78"/>
      <c r="Q3462" s="144"/>
      <c r="R3462" s="78"/>
      <c r="S3462" s="78"/>
      <c r="T3462" s="78"/>
      <c r="U3462" s="78"/>
      <c r="V3462" s="219"/>
      <c r="W3462" s="78"/>
      <c r="X3462" s="78"/>
      <c r="Y3462" s="78"/>
      <c r="Z3462" s="78"/>
      <c r="AA3462" s="78"/>
      <c r="AB3462" s="78"/>
      <c r="AC3462" s="78"/>
      <c r="AD3462" s="104"/>
      <c r="AE3462" s="78"/>
      <c r="AF3462" s="104"/>
      <c r="AG3462" s="78"/>
      <c r="AH3462" s="104"/>
      <c r="AI3462" s="78"/>
      <c r="AJ3462" s="104"/>
      <c r="AK3462" s="78"/>
      <c r="AL3462" s="78"/>
      <c r="AM3462" s="8"/>
      <c r="AN3462" s="78"/>
      <c r="AO3462" s="78"/>
      <c r="AP3462" s="78"/>
      <c r="AQ3462" s="78"/>
      <c r="AR3462" s="78"/>
      <c r="AS3462" s="78"/>
      <c r="AT3462" s="78"/>
      <c r="AU3462" s="78"/>
      <c r="AV3462" s="78"/>
      <c r="AW3462" s="77"/>
      <c r="AX3462" s="144"/>
      <c r="AY3462" s="144"/>
      <c r="AZ3462" s="144"/>
      <c r="BA3462" s="54"/>
      <c r="BB3462" s="54"/>
      <c r="BC3462" s="144"/>
      <c r="BD3462" s="144"/>
      <c r="BE3462" s="144"/>
      <c r="BF3462" s="144"/>
      <c r="BG3462" s="144"/>
      <c r="BH3462" s="144"/>
      <c r="BI3462" s="144"/>
      <c r="BJ3462" s="144"/>
      <c r="BK3462" s="144"/>
      <c r="BL3462" s="144"/>
      <c r="BM3462" s="144"/>
      <c r="BN3462" s="144"/>
      <c r="BO3462" s="144"/>
      <c r="BP3462" s="144"/>
      <c r="BQ3462" s="144"/>
      <c r="BR3462" s="144"/>
      <c r="BS3462" s="144"/>
      <c r="BT3462" s="144"/>
      <c r="BU3462" s="144"/>
      <c r="BV3462" s="144"/>
      <c r="BW3462" s="144"/>
      <c r="BX3462" s="144"/>
      <c r="BY3462" s="144"/>
      <c r="BZ3462" s="144"/>
      <c r="CA3462" s="144"/>
      <c r="CB3462" s="144"/>
      <c r="CC3462" s="144"/>
      <c r="CD3462" s="144"/>
      <c r="CE3462" s="144"/>
      <c r="CF3462" s="144"/>
      <c r="CG3462" s="144"/>
      <c r="CH3462" s="144"/>
      <c r="CI3462" s="144"/>
      <c r="CJ3462" s="144"/>
      <c r="CK3462" s="144"/>
      <c r="CL3462" s="144"/>
    </row>
    <row r="3463" spans="2:90" x14ac:dyDescent="0.25">
      <c r="B3463" s="77"/>
      <c r="C3463" s="77"/>
      <c r="D3463" s="77"/>
      <c r="E3463" s="77"/>
      <c r="F3463" s="77"/>
      <c r="G3463" s="77"/>
      <c r="I3463" s="78"/>
      <c r="K3463" s="78"/>
      <c r="L3463" s="77"/>
      <c r="M3463" s="78"/>
      <c r="N3463" s="78"/>
      <c r="O3463" s="78"/>
      <c r="P3463" s="78"/>
      <c r="Q3463" s="144"/>
      <c r="R3463" s="78"/>
      <c r="S3463" s="78"/>
      <c r="T3463" s="78"/>
      <c r="U3463" s="78"/>
      <c r="V3463" s="219"/>
      <c r="W3463" s="78"/>
      <c r="X3463" s="78"/>
      <c r="Y3463" s="78"/>
      <c r="Z3463" s="78"/>
      <c r="AA3463" s="78"/>
      <c r="AB3463" s="78"/>
      <c r="AC3463" s="78"/>
      <c r="AD3463" s="104"/>
      <c r="AE3463" s="78"/>
      <c r="AF3463" s="104"/>
      <c r="AG3463" s="78"/>
      <c r="AH3463" s="104"/>
      <c r="AI3463" s="78"/>
      <c r="AJ3463" s="104"/>
      <c r="AK3463" s="78"/>
      <c r="AL3463" s="78"/>
      <c r="AM3463" s="8"/>
      <c r="AN3463" s="78"/>
      <c r="AO3463" s="78"/>
      <c r="AP3463" s="78"/>
      <c r="AQ3463" s="78"/>
      <c r="AR3463" s="78"/>
      <c r="AS3463" s="78"/>
      <c r="AT3463" s="78"/>
      <c r="AU3463" s="78"/>
      <c r="AV3463" s="78"/>
      <c r="AW3463" s="77"/>
      <c r="AX3463" s="144"/>
      <c r="AY3463" s="144"/>
      <c r="AZ3463" s="144"/>
      <c r="BA3463" s="54"/>
      <c r="BB3463" s="54"/>
      <c r="BC3463" s="144"/>
      <c r="BD3463" s="144"/>
      <c r="BE3463" s="144"/>
      <c r="BF3463" s="144"/>
      <c r="BG3463" s="144"/>
      <c r="BH3463" s="144"/>
      <c r="BI3463" s="144"/>
      <c r="BJ3463" s="144"/>
      <c r="BK3463" s="144"/>
      <c r="BL3463" s="144"/>
      <c r="BM3463" s="144"/>
      <c r="BN3463" s="144"/>
      <c r="BO3463" s="144"/>
      <c r="BP3463" s="144"/>
      <c r="BQ3463" s="144"/>
      <c r="BR3463" s="144"/>
      <c r="BS3463" s="144"/>
      <c r="BT3463" s="144"/>
      <c r="BU3463" s="144"/>
      <c r="BV3463" s="144"/>
      <c r="BW3463" s="144"/>
      <c r="BX3463" s="144"/>
      <c r="BY3463" s="144"/>
      <c r="BZ3463" s="144"/>
      <c r="CA3463" s="144"/>
      <c r="CB3463" s="144"/>
      <c r="CC3463" s="144"/>
      <c r="CD3463" s="144"/>
      <c r="CE3463" s="144"/>
      <c r="CF3463" s="144"/>
      <c r="CG3463" s="144"/>
      <c r="CH3463" s="144"/>
      <c r="CI3463" s="144"/>
      <c r="CJ3463" s="144"/>
      <c r="CK3463" s="144"/>
      <c r="CL3463" s="144"/>
    </row>
    <row r="3464" spans="2:90" x14ac:dyDescent="0.25">
      <c r="B3464" s="77"/>
      <c r="C3464" s="77"/>
      <c r="D3464" s="77"/>
      <c r="E3464" s="77"/>
      <c r="F3464" s="77"/>
      <c r="G3464" s="77"/>
      <c r="I3464" s="78"/>
      <c r="K3464" s="78"/>
      <c r="L3464" s="77"/>
      <c r="M3464" s="78"/>
      <c r="N3464" s="78"/>
      <c r="O3464" s="78"/>
      <c r="P3464" s="78"/>
      <c r="Q3464" s="144"/>
      <c r="R3464" s="78"/>
      <c r="S3464" s="78"/>
      <c r="T3464" s="78"/>
      <c r="U3464" s="78"/>
      <c r="V3464" s="219"/>
      <c r="W3464" s="78"/>
      <c r="X3464" s="78"/>
      <c r="Y3464" s="78"/>
      <c r="Z3464" s="78"/>
      <c r="AA3464" s="78"/>
      <c r="AB3464" s="78"/>
      <c r="AC3464" s="78"/>
      <c r="AD3464" s="104"/>
      <c r="AE3464" s="78"/>
      <c r="AF3464" s="104"/>
      <c r="AG3464" s="78"/>
      <c r="AH3464" s="104"/>
      <c r="AI3464" s="78"/>
      <c r="AJ3464" s="104"/>
      <c r="AK3464" s="78"/>
      <c r="AL3464" s="78"/>
      <c r="AM3464" s="8"/>
      <c r="AN3464" s="78"/>
      <c r="AO3464" s="78"/>
      <c r="AP3464" s="78"/>
      <c r="AQ3464" s="78"/>
      <c r="AR3464" s="78"/>
      <c r="AS3464" s="78"/>
      <c r="AT3464" s="78"/>
      <c r="AU3464" s="78"/>
      <c r="AV3464" s="78"/>
      <c r="AW3464" s="77"/>
      <c r="AX3464" s="144"/>
      <c r="AY3464" s="144"/>
      <c r="AZ3464" s="144"/>
      <c r="BA3464" s="54"/>
      <c r="BB3464" s="54"/>
      <c r="BC3464" s="144"/>
      <c r="BD3464" s="144"/>
      <c r="BE3464" s="144"/>
      <c r="BF3464" s="144"/>
      <c r="BG3464" s="144"/>
      <c r="BH3464" s="144"/>
      <c r="BI3464" s="144"/>
      <c r="BJ3464" s="144"/>
      <c r="BK3464" s="144"/>
      <c r="BL3464" s="144"/>
      <c r="BM3464" s="144"/>
      <c r="BN3464" s="144"/>
      <c r="BO3464" s="144"/>
      <c r="BP3464" s="144"/>
      <c r="BQ3464" s="144"/>
      <c r="BR3464" s="144"/>
      <c r="BS3464" s="144"/>
      <c r="BT3464" s="144"/>
      <c r="BU3464" s="144"/>
      <c r="BV3464" s="144"/>
      <c r="BW3464" s="144"/>
      <c r="BX3464" s="144"/>
      <c r="BY3464" s="144"/>
      <c r="BZ3464" s="144"/>
      <c r="CA3464" s="144"/>
      <c r="CB3464" s="144"/>
      <c r="CC3464" s="144"/>
      <c r="CD3464" s="144"/>
      <c r="CE3464" s="144"/>
      <c r="CF3464" s="144"/>
      <c r="CG3464" s="144"/>
      <c r="CH3464" s="144"/>
      <c r="CI3464" s="144"/>
      <c r="CJ3464" s="144"/>
      <c r="CK3464" s="144"/>
      <c r="CL3464" s="144"/>
    </row>
    <row r="3465" spans="2:90" x14ac:dyDescent="0.25">
      <c r="B3465" s="77"/>
      <c r="C3465" s="77"/>
      <c r="D3465" s="77"/>
      <c r="E3465" s="77"/>
      <c r="F3465" s="77"/>
      <c r="G3465" s="77"/>
      <c r="I3465" s="78"/>
      <c r="K3465" s="78"/>
      <c r="L3465" s="77"/>
      <c r="M3465" s="78"/>
      <c r="N3465" s="78"/>
      <c r="O3465" s="78"/>
      <c r="P3465" s="78"/>
      <c r="Q3465" s="144"/>
      <c r="R3465" s="78"/>
      <c r="S3465" s="78"/>
      <c r="T3465" s="78"/>
      <c r="U3465" s="78"/>
      <c r="V3465" s="219"/>
      <c r="W3465" s="78"/>
      <c r="X3465" s="78"/>
      <c r="Y3465" s="78"/>
      <c r="Z3465" s="78"/>
      <c r="AA3465" s="78"/>
      <c r="AB3465" s="78"/>
      <c r="AC3465" s="78"/>
      <c r="AD3465" s="104"/>
      <c r="AE3465" s="78"/>
      <c r="AF3465" s="104"/>
      <c r="AG3465" s="78"/>
      <c r="AH3465" s="104"/>
      <c r="AI3465" s="78"/>
      <c r="AJ3465" s="104"/>
      <c r="AK3465" s="78"/>
      <c r="AL3465" s="78"/>
      <c r="AM3465" s="8"/>
      <c r="AN3465" s="78"/>
      <c r="AO3465" s="78"/>
      <c r="AP3465" s="78"/>
      <c r="AQ3465" s="78"/>
      <c r="AR3465" s="78"/>
      <c r="AS3465" s="78"/>
      <c r="AT3465" s="78"/>
      <c r="AU3465" s="78"/>
      <c r="AV3465" s="78"/>
      <c r="AW3465" s="77"/>
      <c r="AX3465" s="144"/>
      <c r="AY3465" s="144"/>
      <c r="AZ3465" s="144"/>
      <c r="BA3465" s="54"/>
      <c r="BB3465" s="54"/>
      <c r="BC3465" s="144"/>
      <c r="BD3465" s="144"/>
      <c r="BE3465" s="144"/>
      <c r="BF3465" s="144"/>
      <c r="BG3465" s="144"/>
      <c r="BH3465" s="144"/>
      <c r="BI3465" s="144"/>
      <c r="BJ3465" s="144"/>
      <c r="BK3465" s="144"/>
      <c r="BL3465" s="144"/>
      <c r="BM3465" s="144"/>
      <c r="BN3465" s="144"/>
      <c r="BO3465" s="144"/>
      <c r="BP3465" s="144"/>
      <c r="BQ3465" s="144"/>
      <c r="BR3465" s="144"/>
      <c r="BS3465" s="144"/>
      <c r="BT3465" s="144"/>
      <c r="BU3465" s="144"/>
      <c r="BV3465" s="144"/>
      <c r="BW3465" s="144"/>
      <c r="BX3465" s="144"/>
      <c r="BY3465" s="144"/>
      <c r="BZ3465" s="144"/>
      <c r="CA3465" s="144"/>
      <c r="CB3465" s="144"/>
      <c r="CC3465" s="144"/>
      <c r="CD3465" s="144"/>
      <c r="CE3465" s="144"/>
      <c r="CF3465" s="144"/>
      <c r="CG3465" s="144"/>
      <c r="CH3465" s="144"/>
      <c r="CI3465" s="144"/>
      <c r="CJ3465" s="144"/>
      <c r="CK3465" s="144"/>
      <c r="CL3465" s="144"/>
    </row>
    <row r="3466" spans="2:90" x14ac:dyDescent="0.25">
      <c r="B3466" s="77"/>
      <c r="C3466" s="77"/>
      <c r="D3466" s="77"/>
      <c r="E3466" s="77"/>
      <c r="F3466" s="77"/>
      <c r="G3466" s="77"/>
      <c r="I3466" s="78"/>
      <c r="K3466" s="78"/>
      <c r="L3466" s="77"/>
      <c r="M3466" s="78"/>
      <c r="N3466" s="78"/>
      <c r="O3466" s="78"/>
      <c r="P3466" s="78"/>
      <c r="Q3466" s="144"/>
      <c r="R3466" s="78"/>
      <c r="S3466" s="78"/>
      <c r="T3466" s="78"/>
      <c r="U3466" s="78"/>
      <c r="V3466" s="219"/>
      <c r="W3466" s="78"/>
      <c r="X3466" s="78"/>
      <c r="Y3466" s="78"/>
      <c r="Z3466" s="78"/>
      <c r="AA3466" s="78"/>
      <c r="AB3466" s="78"/>
      <c r="AC3466" s="78"/>
      <c r="AD3466" s="104"/>
      <c r="AE3466" s="78"/>
      <c r="AF3466" s="104"/>
      <c r="AG3466" s="78"/>
      <c r="AH3466" s="104"/>
      <c r="AI3466" s="78"/>
      <c r="AJ3466" s="104"/>
      <c r="AK3466" s="78"/>
      <c r="AL3466" s="78"/>
      <c r="AM3466" s="8"/>
      <c r="AN3466" s="78"/>
      <c r="AO3466" s="78"/>
      <c r="AP3466" s="78"/>
      <c r="AQ3466" s="78"/>
      <c r="AR3466" s="78"/>
      <c r="AS3466" s="78"/>
      <c r="AT3466" s="78"/>
      <c r="AU3466" s="78"/>
      <c r="AV3466" s="78"/>
      <c r="AW3466" s="77"/>
      <c r="AX3466" s="144"/>
      <c r="AY3466" s="144"/>
      <c r="AZ3466" s="144"/>
      <c r="BA3466" s="54"/>
      <c r="BB3466" s="54"/>
      <c r="BC3466" s="144"/>
      <c r="BD3466" s="144"/>
      <c r="BE3466" s="144"/>
      <c r="BF3466" s="144"/>
      <c r="BG3466" s="144"/>
      <c r="BH3466" s="144"/>
      <c r="BI3466" s="144"/>
      <c r="BJ3466" s="144"/>
      <c r="BK3466" s="144"/>
      <c r="BL3466" s="144"/>
      <c r="BM3466" s="144"/>
      <c r="BN3466" s="144"/>
      <c r="BO3466" s="144"/>
      <c r="BP3466" s="144"/>
      <c r="BQ3466" s="144"/>
      <c r="BR3466" s="144"/>
      <c r="BS3466" s="144"/>
      <c r="BT3466" s="144"/>
      <c r="BU3466" s="144"/>
      <c r="BV3466" s="144"/>
      <c r="BW3466" s="144"/>
      <c r="BX3466" s="144"/>
      <c r="BY3466" s="144"/>
      <c r="BZ3466" s="144"/>
      <c r="CA3466" s="144"/>
      <c r="CB3466" s="144"/>
      <c r="CC3466" s="144"/>
      <c r="CD3466" s="144"/>
      <c r="CE3466" s="144"/>
      <c r="CF3466" s="144"/>
      <c r="CG3466" s="144"/>
      <c r="CH3466" s="144"/>
      <c r="CI3466" s="144"/>
      <c r="CJ3466" s="144"/>
      <c r="CK3466" s="144"/>
      <c r="CL3466" s="144"/>
    </row>
    <row r="3467" spans="2:90" x14ac:dyDescent="0.25">
      <c r="B3467" s="77"/>
      <c r="C3467" s="77"/>
      <c r="D3467" s="77"/>
      <c r="E3467" s="77"/>
      <c r="F3467" s="77"/>
      <c r="G3467" s="77"/>
      <c r="I3467" s="78"/>
      <c r="K3467" s="78"/>
      <c r="L3467" s="77"/>
      <c r="M3467" s="78"/>
      <c r="N3467" s="78"/>
      <c r="O3467" s="78"/>
      <c r="P3467" s="78"/>
      <c r="Q3467" s="144"/>
      <c r="R3467" s="78"/>
      <c r="S3467" s="78"/>
      <c r="T3467" s="78"/>
      <c r="U3467" s="78"/>
      <c r="V3467" s="219"/>
      <c r="W3467" s="78"/>
      <c r="X3467" s="78"/>
      <c r="Y3467" s="78"/>
      <c r="Z3467" s="78"/>
      <c r="AA3467" s="78"/>
      <c r="AB3467" s="78"/>
      <c r="AC3467" s="78"/>
      <c r="AD3467" s="104"/>
      <c r="AE3467" s="78"/>
      <c r="AF3467" s="104"/>
      <c r="AG3467" s="78"/>
      <c r="AH3467" s="104"/>
      <c r="AI3467" s="78"/>
      <c r="AJ3467" s="104"/>
      <c r="AK3467" s="78"/>
      <c r="AL3467" s="78"/>
      <c r="AM3467" s="8"/>
      <c r="AN3467" s="78"/>
      <c r="AO3467" s="78"/>
      <c r="AP3467" s="78"/>
      <c r="AQ3467" s="78"/>
      <c r="AR3467" s="78"/>
      <c r="AS3467" s="78"/>
      <c r="AT3467" s="78"/>
      <c r="AU3467" s="78"/>
      <c r="AV3467" s="78"/>
      <c r="AW3467" s="77"/>
      <c r="AX3467" s="144"/>
      <c r="AY3467" s="144"/>
      <c r="AZ3467" s="144"/>
      <c r="BA3467" s="54"/>
      <c r="BB3467" s="54"/>
      <c r="BC3467" s="144"/>
      <c r="BD3467" s="144"/>
      <c r="BE3467" s="144"/>
      <c r="BF3467" s="144"/>
      <c r="BG3467" s="144"/>
      <c r="BH3467" s="144"/>
      <c r="BI3467" s="144"/>
      <c r="BJ3467" s="144"/>
      <c r="BK3467" s="144"/>
      <c r="BL3467" s="144"/>
      <c r="BM3467" s="144"/>
      <c r="BN3467" s="144"/>
      <c r="BO3467" s="144"/>
      <c r="BP3467" s="144"/>
      <c r="BQ3467" s="144"/>
      <c r="BR3467" s="144"/>
      <c r="BS3467" s="144"/>
      <c r="BT3467" s="144"/>
      <c r="BU3467" s="144"/>
      <c r="BV3467" s="144"/>
      <c r="BW3467" s="144"/>
      <c r="BX3467" s="144"/>
      <c r="BY3467" s="144"/>
      <c r="BZ3467" s="144"/>
      <c r="CA3467" s="144"/>
      <c r="CB3467" s="144"/>
      <c r="CC3467" s="144"/>
      <c r="CD3467" s="144"/>
      <c r="CE3467" s="144"/>
      <c r="CF3467" s="144"/>
      <c r="CG3467" s="144"/>
      <c r="CH3467" s="144"/>
      <c r="CI3467" s="144"/>
      <c r="CJ3467" s="144"/>
      <c r="CK3467" s="144"/>
      <c r="CL3467" s="144"/>
    </row>
    <row r="3468" spans="2:90" x14ac:dyDescent="0.25">
      <c r="B3468" s="77"/>
      <c r="C3468" s="77"/>
      <c r="D3468" s="77"/>
      <c r="E3468" s="77"/>
      <c r="F3468" s="77"/>
      <c r="G3468" s="77"/>
      <c r="I3468" s="78"/>
      <c r="K3468" s="78"/>
      <c r="L3468" s="77"/>
      <c r="M3468" s="78"/>
      <c r="N3468" s="78"/>
      <c r="O3468" s="78"/>
      <c r="P3468" s="78"/>
      <c r="Q3468" s="144"/>
      <c r="R3468" s="78"/>
      <c r="S3468" s="78"/>
      <c r="T3468" s="78"/>
      <c r="U3468" s="78"/>
      <c r="V3468" s="219"/>
      <c r="W3468" s="78"/>
      <c r="X3468" s="78"/>
      <c r="Y3468" s="78"/>
      <c r="Z3468" s="78"/>
      <c r="AA3468" s="78"/>
      <c r="AB3468" s="78"/>
      <c r="AC3468" s="78"/>
      <c r="AD3468" s="104"/>
      <c r="AE3468" s="78"/>
      <c r="AF3468" s="104"/>
      <c r="AG3468" s="78"/>
      <c r="AH3468" s="104"/>
      <c r="AI3468" s="78"/>
      <c r="AJ3468" s="104"/>
      <c r="AK3468" s="78"/>
      <c r="AL3468" s="78"/>
      <c r="AM3468" s="8"/>
      <c r="AN3468" s="78"/>
      <c r="AO3468" s="78"/>
      <c r="AP3468" s="78"/>
      <c r="AQ3468" s="78"/>
      <c r="AR3468" s="78"/>
      <c r="AS3468" s="78"/>
      <c r="AT3468" s="78"/>
      <c r="AU3468" s="78"/>
      <c r="AV3468" s="78"/>
      <c r="AW3468" s="77"/>
      <c r="AX3468" s="144"/>
      <c r="AY3468" s="144"/>
      <c r="AZ3468" s="144"/>
      <c r="BA3468" s="54"/>
      <c r="BB3468" s="54"/>
      <c r="BC3468" s="144"/>
      <c r="BD3468" s="144"/>
      <c r="BE3468" s="144"/>
      <c r="BF3468" s="144"/>
      <c r="BG3468" s="144"/>
      <c r="BH3468" s="144"/>
      <c r="BI3468" s="144"/>
      <c r="BJ3468" s="144"/>
      <c r="BK3468" s="144"/>
      <c r="BL3468" s="144"/>
      <c r="BM3468" s="144"/>
      <c r="BN3468" s="144"/>
      <c r="BO3468" s="144"/>
      <c r="BP3468" s="144"/>
      <c r="BQ3468" s="144"/>
      <c r="BR3468" s="144"/>
      <c r="BS3468" s="144"/>
      <c r="BT3468" s="144"/>
      <c r="BU3468" s="144"/>
      <c r="BV3468" s="144"/>
      <c r="BW3468" s="144"/>
      <c r="BX3468" s="144"/>
      <c r="BY3468" s="144"/>
      <c r="BZ3468" s="144"/>
      <c r="CA3468" s="144"/>
      <c r="CB3468" s="144"/>
      <c r="CC3468" s="144"/>
      <c r="CD3468" s="144"/>
      <c r="CE3468" s="144"/>
      <c r="CF3468" s="144"/>
      <c r="CG3468" s="144"/>
      <c r="CH3468" s="144"/>
      <c r="CI3468" s="144"/>
      <c r="CJ3468" s="144"/>
      <c r="CK3468" s="144"/>
      <c r="CL3468" s="144"/>
    </row>
    <row r="3469" spans="2:90" x14ac:dyDescent="0.25">
      <c r="B3469" s="77"/>
      <c r="C3469" s="77"/>
      <c r="D3469" s="77"/>
      <c r="E3469" s="77"/>
      <c r="F3469" s="77"/>
      <c r="G3469" s="77"/>
      <c r="I3469" s="78"/>
      <c r="K3469" s="78"/>
      <c r="L3469" s="77"/>
      <c r="M3469" s="78"/>
      <c r="N3469" s="78"/>
      <c r="O3469" s="78"/>
      <c r="P3469" s="78"/>
      <c r="Q3469" s="144"/>
      <c r="R3469" s="78"/>
      <c r="S3469" s="78"/>
      <c r="T3469" s="78"/>
      <c r="U3469" s="78"/>
      <c r="V3469" s="219"/>
      <c r="W3469" s="78"/>
      <c r="X3469" s="78"/>
      <c r="Y3469" s="78"/>
      <c r="Z3469" s="78"/>
      <c r="AA3469" s="78"/>
      <c r="AB3469" s="78"/>
      <c r="AC3469" s="78"/>
      <c r="AD3469" s="104"/>
      <c r="AE3469" s="78"/>
      <c r="AF3469" s="104"/>
      <c r="AG3469" s="78"/>
      <c r="AH3469" s="104"/>
      <c r="AI3469" s="78"/>
      <c r="AJ3469" s="104"/>
      <c r="AK3469" s="78"/>
      <c r="AL3469" s="78"/>
      <c r="AM3469" s="8"/>
      <c r="AN3469" s="78"/>
      <c r="AO3469" s="78"/>
      <c r="AP3469" s="78"/>
      <c r="AQ3469" s="78"/>
      <c r="AR3469" s="78"/>
      <c r="AS3469" s="78"/>
      <c r="AT3469" s="78"/>
      <c r="AU3469" s="78"/>
      <c r="AV3469" s="78"/>
      <c r="AW3469" s="77"/>
      <c r="AX3469" s="144"/>
      <c r="AY3469" s="144"/>
      <c r="AZ3469" s="144"/>
      <c r="BA3469" s="54"/>
      <c r="BB3469" s="54"/>
      <c r="BC3469" s="144"/>
      <c r="BD3469" s="144"/>
      <c r="BE3469" s="144"/>
      <c r="BF3469" s="144"/>
      <c r="BG3469" s="144"/>
      <c r="BH3469" s="144"/>
      <c r="BI3469" s="144"/>
      <c r="BJ3469" s="144"/>
      <c r="BK3469" s="144"/>
      <c r="BL3469" s="144"/>
      <c r="BM3469" s="144"/>
      <c r="BN3469" s="144"/>
      <c r="BO3469" s="144"/>
      <c r="BP3469" s="144"/>
      <c r="BQ3469" s="144"/>
      <c r="BR3469" s="144"/>
      <c r="BS3469" s="144"/>
      <c r="BT3469" s="144"/>
      <c r="BU3469" s="144"/>
      <c r="BV3469" s="144"/>
      <c r="BW3469" s="144"/>
      <c r="BX3469" s="144"/>
      <c r="BY3469" s="144"/>
      <c r="BZ3469" s="144"/>
      <c r="CA3469" s="144"/>
      <c r="CB3469" s="144"/>
      <c r="CC3469" s="144"/>
      <c r="CD3469" s="144"/>
      <c r="CE3469" s="144"/>
      <c r="CF3469" s="144"/>
      <c r="CG3469" s="144"/>
      <c r="CH3469" s="144"/>
      <c r="CI3469" s="144"/>
      <c r="CJ3469" s="144"/>
      <c r="CK3469" s="144"/>
      <c r="CL3469" s="144"/>
    </row>
    <row r="3470" spans="2:90" x14ac:dyDescent="0.25">
      <c r="B3470" s="77"/>
      <c r="C3470" s="77"/>
      <c r="D3470" s="77"/>
      <c r="E3470" s="77"/>
      <c r="F3470" s="77"/>
      <c r="G3470" s="77"/>
      <c r="I3470" s="78"/>
      <c r="K3470" s="78"/>
      <c r="L3470" s="77"/>
      <c r="M3470" s="78"/>
      <c r="N3470" s="78"/>
      <c r="O3470" s="78"/>
      <c r="P3470" s="78"/>
      <c r="Q3470" s="144"/>
      <c r="R3470" s="78"/>
      <c r="S3470" s="78"/>
      <c r="T3470" s="78"/>
      <c r="U3470" s="78"/>
      <c r="V3470" s="219"/>
      <c r="W3470" s="78"/>
      <c r="X3470" s="78"/>
      <c r="Y3470" s="78"/>
      <c r="Z3470" s="78"/>
      <c r="AA3470" s="78"/>
      <c r="AB3470" s="78"/>
      <c r="AC3470" s="78"/>
      <c r="AD3470" s="104"/>
      <c r="AE3470" s="78"/>
      <c r="AF3470" s="104"/>
      <c r="AG3470" s="78"/>
      <c r="AH3470" s="104"/>
      <c r="AI3470" s="78"/>
      <c r="AJ3470" s="104"/>
      <c r="AK3470" s="78"/>
      <c r="AL3470" s="78"/>
      <c r="AM3470" s="8"/>
      <c r="AN3470" s="78"/>
      <c r="AO3470" s="78"/>
      <c r="AP3470" s="78"/>
      <c r="AQ3470" s="78"/>
      <c r="AR3470" s="78"/>
      <c r="AS3470" s="78"/>
      <c r="AT3470" s="78"/>
      <c r="AU3470" s="78"/>
      <c r="AV3470" s="78"/>
      <c r="AW3470" s="77"/>
      <c r="AX3470" s="144"/>
      <c r="AY3470" s="144"/>
      <c r="AZ3470" s="144"/>
      <c r="BA3470" s="54"/>
      <c r="BB3470" s="54"/>
      <c r="BC3470" s="144"/>
      <c r="BD3470" s="144"/>
      <c r="BE3470" s="144"/>
      <c r="BF3470" s="144"/>
      <c r="BG3470" s="144"/>
      <c r="BH3470" s="144"/>
      <c r="BI3470" s="144"/>
      <c r="BJ3470" s="144"/>
      <c r="BK3470" s="144"/>
      <c r="BL3470" s="144"/>
      <c r="BM3470" s="144"/>
      <c r="BN3470" s="144"/>
      <c r="BO3470" s="144"/>
      <c r="BP3470" s="144"/>
      <c r="BQ3470" s="144"/>
      <c r="BR3470" s="144"/>
      <c r="BS3470" s="144"/>
      <c r="BT3470" s="144"/>
      <c r="BU3470" s="144"/>
      <c r="BV3470" s="144"/>
      <c r="BW3470" s="144"/>
      <c r="BX3470" s="144"/>
      <c r="BY3470" s="144"/>
      <c r="BZ3470" s="144"/>
      <c r="CA3470" s="144"/>
      <c r="CB3470" s="144"/>
      <c r="CC3470" s="144"/>
      <c r="CD3470" s="144"/>
      <c r="CE3470" s="144"/>
      <c r="CF3470" s="144"/>
      <c r="CG3470" s="144"/>
      <c r="CH3470" s="144"/>
      <c r="CI3470" s="144"/>
      <c r="CJ3470" s="144"/>
      <c r="CK3470" s="144"/>
      <c r="CL3470" s="144"/>
    </row>
    <row r="3471" spans="2:90" x14ac:dyDescent="0.25">
      <c r="B3471" s="77"/>
      <c r="C3471" s="77"/>
      <c r="D3471" s="77"/>
      <c r="E3471" s="77"/>
      <c r="F3471" s="77"/>
      <c r="G3471" s="77"/>
      <c r="I3471" s="78"/>
      <c r="K3471" s="78"/>
      <c r="L3471" s="77"/>
      <c r="M3471" s="78"/>
      <c r="N3471" s="78"/>
      <c r="O3471" s="78"/>
      <c r="P3471" s="78"/>
      <c r="Q3471" s="144"/>
      <c r="R3471" s="78"/>
      <c r="S3471" s="78"/>
      <c r="T3471" s="78"/>
      <c r="U3471" s="78"/>
      <c r="V3471" s="219"/>
      <c r="W3471" s="78"/>
      <c r="X3471" s="78"/>
      <c r="Y3471" s="78"/>
      <c r="Z3471" s="78"/>
      <c r="AA3471" s="78"/>
      <c r="AB3471" s="78"/>
      <c r="AC3471" s="78"/>
      <c r="AD3471" s="104"/>
      <c r="AE3471" s="78"/>
      <c r="AF3471" s="104"/>
      <c r="AG3471" s="78"/>
      <c r="AH3471" s="104"/>
      <c r="AI3471" s="78"/>
      <c r="AJ3471" s="104"/>
      <c r="AK3471" s="78"/>
      <c r="AL3471" s="78"/>
      <c r="AM3471" s="8"/>
      <c r="AN3471" s="78"/>
      <c r="AO3471" s="78"/>
      <c r="AP3471" s="78"/>
      <c r="AQ3471" s="78"/>
      <c r="AR3471" s="78"/>
      <c r="AS3471" s="78"/>
      <c r="AT3471" s="78"/>
      <c r="AU3471" s="78"/>
      <c r="AV3471" s="78"/>
      <c r="AW3471" s="77"/>
      <c r="AX3471" s="144"/>
      <c r="AY3471" s="144"/>
      <c r="AZ3471" s="144"/>
      <c r="BA3471" s="54"/>
      <c r="BB3471" s="54"/>
      <c r="BC3471" s="144"/>
      <c r="BD3471" s="144"/>
      <c r="BE3471" s="144"/>
      <c r="BF3471" s="144"/>
      <c r="BG3471" s="144"/>
      <c r="BH3471" s="144"/>
      <c r="BI3471" s="144"/>
      <c r="BJ3471" s="144"/>
      <c r="BK3471" s="144"/>
      <c r="BL3471" s="144"/>
      <c r="BM3471" s="144"/>
      <c r="BN3471" s="144"/>
      <c r="BO3471" s="144"/>
      <c r="BP3471" s="144"/>
      <c r="BQ3471" s="144"/>
      <c r="BR3471" s="144"/>
      <c r="BS3471" s="144"/>
      <c r="BT3471" s="144"/>
      <c r="BU3471" s="144"/>
      <c r="BV3471" s="144"/>
      <c r="BW3471" s="144"/>
      <c r="BX3471" s="144"/>
      <c r="BY3471" s="144"/>
      <c r="BZ3471" s="144"/>
      <c r="CA3471" s="144"/>
      <c r="CB3471" s="144"/>
      <c r="CC3471" s="144"/>
      <c r="CD3471" s="144"/>
      <c r="CE3471" s="144"/>
      <c r="CF3471" s="144"/>
      <c r="CG3471" s="144"/>
      <c r="CH3471" s="144"/>
      <c r="CI3471" s="144"/>
      <c r="CJ3471" s="144"/>
      <c r="CK3471" s="144"/>
      <c r="CL3471" s="144"/>
    </row>
    <row r="3472" spans="2:90" x14ac:dyDescent="0.25">
      <c r="B3472" s="77"/>
      <c r="C3472" s="77"/>
      <c r="D3472" s="77"/>
      <c r="E3472" s="77"/>
      <c r="F3472" s="77"/>
      <c r="G3472" s="77"/>
      <c r="I3472" s="78"/>
      <c r="K3472" s="78"/>
      <c r="L3472" s="77"/>
      <c r="M3472" s="78"/>
      <c r="N3472" s="78"/>
      <c r="O3472" s="78"/>
      <c r="P3472" s="78"/>
      <c r="Q3472" s="144"/>
      <c r="R3472" s="78"/>
      <c r="S3472" s="78"/>
      <c r="T3472" s="78"/>
      <c r="U3472" s="78"/>
      <c r="V3472" s="219"/>
      <c r="W3472" s="78"/>
      <c r="X3472" s="78"/>
      <c r="Y3472" s="78"/>
      <c r="Z3472" s="78"/>
      <c r="AA3472" s="78"/>
      <c r="AB3472" s="78"/>
      <c r="AC3472" s="78"/>
      <c r="AD3472" s="104"/>
      <c r="AE3472" s="78"/>
      <c r="AF3472" s="104"/>
      <c r="AG3472" s="78"/>
      <c r="AH3472" s="104"/>
      <c r="AI3472" s="78"/>
      <c r="AJ3472" s="104"/>
      <c r="AK3472" s="78"/>
      <c r="AL3472" s="78"/>
      <c r="AM3472" s="8"/>
      <c r="AN3472" s="78"/>
      <c r="AO3472" s="78"/>
      <c r="AP3472" s="78"/>
      <c r="AQ3472" s="78"/>
      <c r="AR3472" s="78"/>
      <c r="AS3472" s="78"/>
      <c r="AT3472" s="78"/>
      <c r="AU3472" s="78"/>
      <c r="AV3472" s="78"/>
      <c r="AW3472" s="77"/>
      <c r="AX3472" s="144"/>
      <c r="AY3472" s="144"/>
      <c r="AZ3472" s="144"/>
      <c r="BA3472" s="54"/>
      <c r="BB3472" s="54"/>
      <c r="BC3472" s="144"/>
      <c r="BD3472" s="144"/>
      <c r="BE3472" s="144"/>
      <c r="BF3472" s="144"/>
      <c r="BG3472" s="144"/>
      <c r="BH3472" s="144"/>
      <c r="BI3472" s="144"/>
      <c r="BJ3472" s="144"/>
      <c r="BK3472" s="144"/>
      <c r="BL3472" s="144"/>
      <c r="BM3472" s="144"/>
      <c r="BN3472" s="144"/>
      <c r="BO3472" s="144"/>
      <c r="BP3472" s="144"/>
      <c r="BQ3472" s="144"/>
      <c r="BR3472" s="144"/>
      <c r="BS3472" s="144"/>
      <c r="BT3472" s="144"/>
      <c r="BU3472" s="144"/>
      <c r="BV3472" s="144"/>
      <c r="BW3472" s="144"/>
      <c r="BX3472" s="144"/>
      <c r="BY3472" s="144"/>
      <c r="BZ3472" s="144"/>
      <c r="CA3472" s="144"/>
      <c r="CB3472" s="144"/>
      <c r="CC3472" s="144"/>
      <c r="CD3472" s="144"/>
      <c r="CE3472" s="144"/>
      <c r="CF3472" s="144"/>
      <c r="CG3472" s="144"/>
      <c r="CH3472" s="144"/>
      <c r="CI3472" s="144"/>
      <c r="CJ3472" s="144"/>
      <c r="CK3472" s="144"/>
      <c r="CL3472" s="144"/>
    </row>
    <row r="3473" spans="2:90" x14ac:dyDescent="0.25">
      <c r="B3473" s="77"/>
      <c r="C3473" s="77"/>
      <c r="D3473" s="77"/>
      <c r="E3473" s="77"/>
      <c r="F3473" s="77"/>
      <c r="G3473" s="77"/>
      <c r="I3473" s="78"/>
      <c r="K3473" s="78"/>
      <c r="L3473" s="77"/>
      <c r="M3473" s="78"/>
      <c r="N3473" s="78"/>
      <c r="O3473" s="78"/>
      <c r="P3473" s="78"/>
      <c r="Q3473" s="144"/>
      <c r="R3473" s="78"/>
      <c r="S3473" s="78"/>
      <c r="T3473" s="78"/>
      <c r="U3473" s="78"/>
      <c r="V3473" s="219"/>
      <c r="W3473" s="78"/>
      <c r="X3473" s="78"/>
      <c r="Y3473" s="78"/>
      <c r="Z3473" s="78"/>
      <c r="AA3473" s="78"/>
      <c r="AB3473" s="78"/>
      <c r="AC3473" s="78"/>
      <c r="AD3473" s="104"/>
      <c r="AE3473" s="78"/>
      <c r="AF3473" s="104"/>
      <c r="AG3473" s="78"/>
      <c r="AH3473" s="104"/>
      <c r="AI3473" s="78"/>
      <c r="AJ3473" s="104"/>
      <c r="AK3473" s="78"/>
      <c r="AL3473" s="78"/>
      <c r="AM3473" s="8"/>
      <c r="AN3473" s="78"/>
      <c r="AO3473" s="78"/>
      <c r="AP3473" s="78"/>
      <c r="AQ3473" s="78"/>
      <c r="AR3473" s="78"/>
      <c r="AS3473" s="78"/>
      <c r="AT3473" s="78"/>
      <c r="AU3473" s="78"/>
      <c r="AV3473" s="78"/>
      <c r="AW3473" s="77"/>
      <c r="AX3473" s="144"/>
      <c r="AY3473" s="144"/>
      <c r="AZ3473" s="144"/>
      <c r="BA3473" s="54"/>
      <c r="BB3473" s="54"/>
      <c r="BC3473" s="144"/>
      <c r="BD3473" s="144"/>
      <c r="BE3473" s="144"/>
      <c r="BF3473" s="144"/>
      <c r="BG3473" s="144"/>
      <c r="BH3473" s="144"/>
      <c r="BI3473" s="144"/>
      <c r="BJ3473" s="144"/>
      <c r="BK3473" s="144"/>
      <c r="BL3473" s="144"/>
      <c r="BM3473" s="144"/>
      <c r="BN3473" s="144"/>
      <c r="BO3473" s="144"/>
      <c r="BP3473" s="144"/>
      <c r="BQ3473" s="144"/>
      <c r="BR3473" s="144"/>
      <c r="BS3473" s="144"/>
      <c r="BT3473" s="144"/>
      <c r="BU3473" s="144"/>
      <c r="BV3473" s="144"/>
      <c r="BW3473" s="144"/>
      <c r="BX3473" s="144"/>
      <c r="BY3473" s="144"/>
      <c r="BZ3473" s="144"/>
      <c r="CA3473" s="144"/>
      <c r="CB3473" s="144"/>
      <c r="CC3473" s="144"/>
      <c r="CD3473" s="144"/>
      <c r="CE3473" s="144"/>
      <c r="CF3473" s="144"/>
      <c r="CG3473" s="144"/>
      <c r="CH3473" s="144"/>
      <c r="CI3473" s="144"/>
      <c r="CJ3473" s="144"/>
      <c r="CK3473" s="144"/>
      <c r="CL3473" s="144"/>
    </row>
    <row r="3474" spans="2:90" x14ac:dyDescent="0.25">
      <c r="B3474" s="77"/>
      <c r="C3474" s="77"/>
      <c r="D3474" s="77"/>
      <c r="E3474" s="77"/>
      <c r="F3474" s="77"/>
      <c r="G3474" s="77"/>
      <c r="I3474" s="78"/>
      <c r="K3474" s="78"/>
      <c r="L3474" s="77"/>
      <c r="M3474" s="78"/>
      <c r="N3474" s="78"/>
      <c r="O3474" s="78"/>
      <c r="P3474" s="78"/>
      <c r="Q3474" s="144"/>
      <c r="R3474" s="78"/>
      <c r="S3474" s="78"/>
      <c r="T3474" s="78"/>
      <c r="U3474" s="78"/>
      <c r="V3474" s="219"/>
      <c r="W3474" s="78"/>
      <c r="X3474" s="78"/>
      <c r="Y3474" s="78"/>
      <c r="Z3474" s="78"/>
      <c r="AA3474" s="78"/>
      <c r="AB3474" s="78"/>
      <c r="AC3474" s="78"/>
      <c r="AD3474" s="104"/>
      <c r="AE3474" s="78"/>
      <c r="AF3474" s="104"/>
      <c r="AG3474" s="78"/>
      <c r="AH3474" s="104"/>
      <c r="AI3474" s="78"/>
      <c r="AJ3474" s="104"/>
      <c r="AK3474" s="78"/>
      <c r="AL3474" s="78"/>
      <c r="AM3474" s="8"/>
      <c r="AN3474" s="78"/>
      <c r="AO3474" s="78"/>
      <c r="AP3474" s="78"/>
      <c r="AQ3474" s="78"/>
      <c r="AR3474" s="78"/>
      <c r="AS3474" s="78"/>
      <c r="AT3474" s="78"/>
      <c r="AU3474" s="78"/>
      <c r="AV3474" s="78"/>
      <c r="AW3474" s="77"/>
      <c r="AX3474" s="144"/>
      <c r="AY3474" s="144"/>
      <c r="AZ3474" s="144"/>
      <c r="BA3474" s="54"/>
      <c r="BB3474" s="54"/>
      <c r="BC3474" s="144"/>
      <c r="BD3474" s="144"/>
      <c r="BE3474" s="144"/>
      <c r="BF3474" s="144"/>
      <c r="BG3474" s="144"/>
      <c r="BH3474" s="144"/>
      <c r="BI3474" s="144"/>
      <c r="BJ3474" s="144"/>
      <c r="BK3474" s="144"/>
      <c r="BL3474" s="144"/>
      <c r="BM3474" s="144"/>
      <c r="BN3474" s="144"/>
      <c r="BO3474" s="144"/>
      <c r="BP3474" s="144"/>
      <c r="BQ3474" s="144"/>
      <c r="BR3474" s="144"/>
      <c r="BS3474" s="144"/>
      <c r="BT3474" s="144"/>
      <c r="BU3474" s="144"/>
      <c r="BV3474" s="144"/>
      <c r="BW3474" s="144"/>
      <c r="BX3474" s="144"/>
      <c r="BY3474" s="144"/>
      <c r="BZ3474" s="144"/>
      <c r="CA3474" s="144"/>
      <c r="CB3474" s="144"/>
      <c r="CC3474" s="144"/>
      <c r="CD3474" s="144"/>
      <c r="CE3474" s="144"/>
      <c r="CF3474" s="144"/>
      <c r="CG3474" s="144"/>
      <c r="CH3474" s="144"/>
      <c r="CI3474" s="144"/>
      <c r="CJ3474" s="144"/>
      <c r="CK3474" s="144"/>
      <c r="CL3474" s="144"/>
    </row>
    <row r="3475" spans="2:90" x14ac:dyDescent="0.25">
      <c r="B3475" s="77"/>
      <c r="C3475" s="77"/>
      <c r="D3475" s="77"/>
      <c r="E3475" s="77"/>
      <c r="F3475" s="77"/>
      <c r="G3475" s="77"/>
      <c r="I3475" s="78"/>
      <c r="K3475" s="78"/>
      <c r="L3475" s="77"/>
      <c r="M3475" s="78"/>
      <c r="N3475" s="78"/>
      <c r="O3475" s="78"/>
      <c r="P3475" s="78"/>
      <c r="Q3475" s="144"/>
      <c r="R3475" s="78"/>
      <c r="S3475" s="78"/>
      <c r="T3475" s="78"/>
      <c r="U3475" s="78"/>
      <c r="V3475" s="219"/>
      <c r="W3475" s="78"/>
      <c r="X3475" s="78"/>
      <c r="Y3475" s="78"/>
      <c r="Z3475" s="78"/>
      <c r="AA3475" s="78"/>
      <c r="AB3475" s="78"/>
      <c r="AC3475" s="78"/>
      <c r="AD3475" s="104"/>
      <c r="AE3475" s="78"/>
      <c r="AF3475" s="104"/>
      <c r="AG3475" s="78"/>
      <c r="AH3475" s="104"/>
      <c r="AI3475" s="78"/>
      <c r="AJ3475" s="104"/>
      <c r="AK3475" s="78"/>
      <c r="AL3475" s="78"/>
      <c r="AM3475" s="8"/>
      <c r="AN3475" s="78"/>
      <c r="AO3475" s="78"/>
      <c r="AP3475" s="78"/>
      <c r="AQ3475" s="78"/>
      <c r="AR3475" s="78"/>
      <c r="AS3475" s="78"/>
      <c r="AT3475" s="78"/>
      <c r="AU3475" s="78"/>
      <c r="AV3475" s="78"/>
      <c r="AW3475" s="77"/>
      <c r="AX3475" s="144"/>
      <c r="AY3475" s="144"/>
      <c r="AZ3475" s="144"/>
      <c r="BA3475" s="54"/>
      <c r="BB3475" s="54"/>
      <c r="BC3475" s="144"/>
      <c r="BD3475" s="144"/>
      <c r="BE3475" s="144"/>
      <c r="BF3475" s="144"/>
      <c r="BG3475" s="144"/>
      <c r="BH3475" s="144"/>
      <c r="BI3475" s="144"/>
      <c r="BJ3475" s="144"/>
      <c r="BK3475" s="144"/>
      <c r="BL3475" s="144"/>
      <c r="BM3475" s="144"/>
      <c r="BN3475" s="144"/>
      <c r="BO3475" s="144"/>
      <c r="BP3475" s="144"/>
      <c r="BQ3475" s="144"/>
      <c r="BR3475" s="144"/>
      <c r="BS3475" s="144"/>
      <c r="BT3475" s="144"/>
      <c r="BU3475" s="144"/>
      <c r="BV3475" s="144"/>
      <c r="BW3475" s="144"/>
      <c r="BX3475" s="144"/>
      <c r="BY3475" s="144"/>
      <c r="BZ3475" s="144"/>
      <c r="CA3475" s="144"/>
      <c r="CB3475" s="144"/>
      <c r="CC3475" s="144"/>
      <c r="CD3475" s="144"/>
      <c r="CE3475" s="144"/>
      <c r="CF3475" s="144"/>
      <c r="CG3475" s="144"/>
      <c r="CH3475" s="144"/>
      <c r="CI3475" s="144"/>
      <c r="CJ3475" s="144"/>
      <c r="CK3475" s="144"/>
      <c r="CL3475" s="144"/>
    </row>
    <row r="3476" spans="2:90" x14ac:dyDescent="0.25">
      <c r="B3476" s="77"/>
      <c r="C3476" s="77"/>
      <c r="D3476" s="77"/>
      <c r="E3476" s="77"/>
      <c r="F3476" s="77"/>
      <c r="G3476" s="77"/>
      <c r="I3476" s="78"/>
      <c r="K3476" s="78"/>
      <c r="L3476" s="77"/>
      <c r="M3476" s="78"/>
      <c r="N3476" s="78"/>
      <c r="O3476" s="78"/>
      <c r="P3476" s="78"/>
      <c r="Q3476" s="144"/>
      <c r="R3476" s="78"/>
      <c r="S3476" s="78"/>
      <c r="T3476" s="78"/>
      <c r="U3476" s="78"/>
      <c r="V3476" s="219"/>
      <c r="W3476" s="78"/>
      <c r="X3476" s="78"/>
      <c r="Y3476" s="78"/>
      <c r="Z3476" s="78"/>
      <c r="AA3476" s="78"/>
      <c r="AB3476" s="78"/>
      <c r="AC3476" s="78"/>
      <c r="AD3476" s="104"/>
      <c r="AE3476" s="78"/>
      <c r="AF3476" s="104"/>
      <c r="AG3476" s="78"/>
      <c r="AH3476" s="104"/>
      <c r="AI3476" s="78"/>
      <c r="AJ3476" s="104"/>
      <c r="AK3476" s="78"/>
      <c r="AL3476" s="78"/>
      <c r="AM3476" s="8"/>
      <c r="AN3476" s="78"/>
      <c r="AO3476" s="78"/>
      <c r="AP3476" s="78"/>
      <c r="AQ3476" s="78"/>
      <c r="AR3476" s="78"/>
      <c r="AS3476" s="78"/>
      <c r="AT3476" s="78"/>
      <c r="AU3476" s="78"/>
      <c r="AV3476" s="78"/>
      <c r="AW3476" s="77"/>
      <c r="AX3476" s="144"/>
      <c r="AY3476" s="144"/>
      <c r="AZ3476" s="144"/>
      <c r="BA3476" s="54"/>
      <c r="BB3476" s="54"/>
      <c r="BC3476" s="144"/>
      <c r="BD3476" s="144"/>
      <c r="BE3476" s="144"/>
      <c r="BF3476" s="144"/>
      <c r="BG3476" s="144"/>
      <c r="BH3476" s="144"/>
      <c r="BI3476" s="144"/>
      <c r="BJ3476" s="144"/>
      <c r="BK3476" s="144"/>
      <c r="BL3476" s="144"/>
      <c r="BM3476" s="144"/>
      <c r="BN3476" s="144"/>
      <c r="BO3476" s="144"/>
      <c r="BP3476" s="144"/>
      <c r="BQ3476" s="144"/>
      <c r="BR3476" s="144"/>
      <c r="BS3476" s="144"/>
      <c r="BT3476" s="144"/>
      <c r="BU3476" s="144"/>
      <c r="BV3476" s="144"/>
      <c r="BW3476" s="144"/>
      <c r="BX3476" s="144"/>
      <c r="BY3476" s="144"/>
      <c r="BZ3476" s="144"/>
      <c r="CA3476" s="144"/>
      <c r="CB3476" s="144"/>
      <c r="CC3476" s="144"/>
      <c r="CD3476" s="144"/>
      <c r="CE3476" s="144"/>
      <c r="CF3476" s="144"/>
      <c r="CG3476" s="144"/>
      <c r="CH3476" s="144"/>
      <c r="CI3476" s="144"/>
      <c r="CJ3476" s="144"/>
      <c r="CK3476" s="144"/>
      <c r="CL3476" s="144"/>
    </row>
    <row r="3477" spans="2:90" x14ac:dyDescent="0.25">
      <c r="B3477" s="77"/>
      <c r="C3477" s="77"/>
      <c r="D3477" s="77"/>
      <c r="E3477" s="77"/>
      <c r="F3477" s="77"/>
      <c r="G3477" s="77"/>
      <c r="I3477" s="78"/>
      <c r="K3477" s="78"/>
      <c r="L3477" s="77"/>
      <c r="M3477" s="78"/>
      <c r="N3477" s="78"/>
      <c r="O3477" s="78"/>
      <c r="P3477" s="78"/>
      <c r="Q3477" s="144"/>
      <c r="R3477" s="78"/>
      <c r="S3477" s="78"/>
      <c r="T3477" s="78"/>
      <c r="U3477" s="78"/>
      <c r="V3477" s="219"/>
      <c r="W3477" s="78"/>
      <c r="X3477" s="78"/>
      <c r="Y3477" s="78"/>
      <c r="Z3477" s="78"/>
      <c r="AA3477" s="78"/>
      <c r="AB3477" s="78"/>
      <c r="AC3477" s="78"/>
      <c r="AD3477" s="104"/>
      <c r="AE3477" s="78"/>
      <c r="AF3477" s="104"/>
      <c r="AG3477" s="78"/>
      <c r="AH3477" s="104"/>
      <c r="AI3477" s="78"/>
      <c r="AJ3477" s="104"/>
      <c r="AK3477" s="78"/>
      <c r="AL3477" s="78"/>
      <c r="AM3477" s="8"/>
      <c r="AN3477" s="78"/>
      <c r="AO3477" s="78"/>
      <c r="AP3477" s="78"/>
      <c r="AQ3477" s="78"/>
      <c r="AR3477" s="78"/>
      <c r="AS3477" s="78"/>
      <c r="AT3477" s="78"/>
      <c r="AU3477" s="78"/>
      <c r="AV3477" s="78"/>
      <c r="AW3477" s="77"/>
      <c r="AX3477" s="144"/>
      <c r="AY3477" s="144"/>
      <c r="AZ3477" s="144"/>
      <c r="BA3477" s="54"/>
      <c r="BB3477" s="54"/>
      <c r="BC3477" s="144"/>
      <c r="BD3477" s="144"/>
      <c r="BE3477" s="144"/>
      <c r="BF3477" s="144"/>
      <c r="BG3477" s="144"/>
      <c r="BH3477" s="144"/>
      <c r="BI3477" s="144"/>
      <c r="BJ3477" s="144"/>
      <c r="BK3477" s="144"/>
      <c r="BL3477" s="144"/>
      <c r="BM3477" s="144"/>
      <c r="BN3477" s="144"/>
      <c r="BO3477" s="144"/>
      <c r="BP3477" s="144"/>
      <c r="BQ3477" s="144"/>
      <c r="BR3477" s="144"/>
      <c r="BS3477" s="144"/>
      <c r="BT3477" s="144"/>
      <c r="BU3477" s="144"/>
      <c r="BV3477" s="144"/>
      <c r="BW3477" s="144"/>
      <c r="BX3477" s="144"/>
      <c r="BY3477" s="144"/>
      <c r="BZ3477" s="144"/>
      <c r="CA3477" s="144"/>
      <c r="CB3477" s="144"/>
      <c r="CC3477" s="144"/>
      <c r="CD3477" s="144"/>
      <c r="CE3477" s="144"/>
      <c r="CF3477" s="144"/>
      <c r="CG3477" s="144"/>
      <c r="CH3477" s="144"/>
      <c r="CI3477" s="144"/>
      <c r="CJ3477" s="144"/>
      <c r="CK3477" s="144"/>
      <c r="CL3477" s="144"/>
    </row>
    <row r="3478" spans="2:90" x14ac:dyDescent="0.25">
      <c r="B3478" s="77"/>
      <c r="C3478" s="77"/>
      <c r="D3478" s="77"/>
      <c r="E3478" s="77"/>
      <c r="F3478" s="77"/>
      <c r="G3478" s="77"/>
      <c r="I3478" s="78"/>
      <c r="K3478" s="78"/>
      <c r="L3478" s="77"/>
      <c r="M3478" s="78"/>
      <c r="N3478" s="78"/>
      <c r="O3478" s="78"/>
      <c r="P3478" s="78"/>
      <c r="Q3478" s="144"/>
      <c r="R3478" s="78"/>
      <c r="S3478" s="78"/>
      <c r="T3478" s="78"/>
      <c r="U3478" s="78"/>
      <c r="V3478" s="219"/>
      <c r="W3478" s="78"/>
      <c r="X3478" s="78"/>
      <c r="Y3478" s="78"/>
      <c r="Z3478" s="78"/>
      <c r="AA3478" s="78"/>
      <c r="AB3478" s="78"/>
      <c r="AC3478" s="78"/>
      <c r="AD3478" s="104"/>
      <c r="AE3478" s="78"/>
      <c r="AF3478" s="104"/>
      <c r="AG3478" s="78"/>
      <c r="AH3478" s="104"/>
      <c r="AI3478" s="78"/>
      <c r="AJ3478" s="104"/>
      <c r="AK3478" s="78"/>
      <c r="AL3478" s="78"/>
      <c r="AM3478" s="8"/>
      <c r="AN3478" s="78"/>
      <c r="AO3478" s="78"/>
      <c r="AP3478" s="78"/>
      <c r="AQ3478" s="78"/>
      <c r="AR3478" s="78"/>
      <c r="AS3478" s="78"/>
      <c r="AT3478" s="78"/>
      <c r="AU3478" s="78"/>
      <c r="AV3478" s="78"/>
      <c r="AW3478" s="77"/>
      <c r="AX3478" s="144"/>
      <c r="AY3478" s="144"/>
      <c r="AZ3478" s="144"/>
      <c r="BA3478" s="54"/>
      <c r="BB3478" s="54"/>
      <c r="BC3478" s="144"/>
      <c r="BD3478" s="144"/>
      <c r="BE3478" s="144"/>
      <c r="BF3478" s="144"/>
      <c r="BG3478" s="144"/>
      <c r="BH3478" s="144"/>
      <c r="BI3478" s="144"/>
      <c r="BJ3478" s="144"/>
      <c r="BK3478" s="144"/>
      <c r="BL3478" s="144"/>
      <c r="BM3478" s="144"/>
      <c r="BN3478" s="144"/>
      <c r="BO3478" s="144"/>
      <c r="BP3478" s="144"/>
      <c r="BQ3478" s="144"/>
      <c r="BR3478" s="144"/>
      <c r="BS3478" s="144"/>
      <c r="BT3478" s="144"/>
      <c r="BU3478" s="144"/>
      <c r="BV3478" s="144"/>
      <c r="BW3478" s="144"/>
      <c r="BX3478" s="144"/>
      <c r="BY3478" s="144"/>
      <c r="BZ3478" s="144"/>
      <c r="CA3478" s="144"/>
      <c r="CB3478" s="144"/>
      <c r="CC3478" s="144"/>
      <c r="CD3478" s="144"/>
      <c r="CE3478" s="144"/>
      <c r="CF3478" s="144"/>
      <c r="CG3478" s="144"/>
      <c r="CH3478" s="144"/>
      <c r="CI3478" s="144"/>
      <c r="CJ3478" s="144"/>
      <c r="CK3478" s="144"/>
      <c r="CL3478" s="144"/>
    </row>
    <row r="3479" spans="2:90" x14ac:dyDescent="0.25">
      <c r="B3479" s="77"/>
      <c r="C3479" s="77"/>
      <c r="D3479" s="77"/>
      <c r="E3479" s="77"/>
      <c r="F3479" s="77"/>
      <c r="G3479" s="77"/>
      <c r="I3479" s="78"/>
      <c r="K3479" s="78"/>
      <c r="L3479" s="77"/>
      <c r="M3479" s="78"/>
      <c r="N3479" s="78"/>
      <c r="O3479" s="78"/>
      <c r="P3479" s="78"/>
      <c r="Q3479" s="144"/>
      <c r="R3479" s="78"/>
      <c r="S3479" s="78"/>
      <c r="T3479" s="78"/>
      <c r="U3479" s="78"/>
      <c r="V3479" s="219"/>
      <c r="W3479" s="78"/>
      <c r="X3479" s="78"/>
      <c r="Y3479" s="78"/>
      <c r="Z3479" s="78"/>
      <c r="AA3479" s="78"/>
      <c r="AB3479" s="78"/>
      <c r="AC3479" s="78"/>
      <c r="AD3479" s="104"/>
      <c r="AE3479" s="78"/>
      <c r="AF3479" s="104"/>
      <c r="AG3479" s="78"/>
      <c r="AH3479" s="104"/>
      <c r="AI3479" s="78"/>
      <c r="AJ3479" s="104"/>
      <c r="AK3479" s="78"/>
      <c r="AL3479" s="78"/>
      <c r="AM3479" s="8"/>
      <c r="AN3479" s="78"/>
      <c r="AO3479" s="78"/>
      <c r="AP3479" s="78"/>
      <c r="AQ3479" s="78"/>
      <c r="AR3479" s="78"/>
      <c r="AS3479" s="78"/>
      <c r="AT3479" s="78"/>
      <c r="AU3479" s="78"/>
      <c r="AV3479" s="78"/>
      <c r="AW3479" s="77"/>
      <c r="AX3479" s="144"/>
      <c r="AY3479" s="144"/>
      <c r="AZ3479" s="144"/>
      <c r="BA3479" s="54"/>
      <c r="BB3479" s="54"/>
      <c r="BC3479" s="144"/>
      <c r="BD3479" s="144"/>
      <c r="BE3479" s="144"/>
      <c r="BF3479" s="144"/>
      <c r="BG3479" s="144"/>
      <c r="BH3479" s="144"/>
      <c r="BI3479" s="144"/>
      <c r="BJ3479" s="144"/>
      <c r="BK3479" s="144"/>
      <c r="BL3479" s="144"/>
      <c r="BM3479" s="144"/>
      <c r="BN3479" s="144"/>
      <c r="BO3479" s="144"/>
      <c r="BP3479" s="144"/>
      <c r="BQ3479" s="144"/>
      <c r="BR3479" s="144"/>
      <c r="BS3479" s="144"/>
      <c r="BT3479" s="144"/>
      <c r="BU3479" s="144"/>
      <c r="BV3479" s="144"/>
      <c r="BW3479" s="144"/>
      <c r="BX3479" s="144"/>
      <c r="BY3479" s="144"/>
      <c r="BZ3479" s="144"/>
      <c r="CA3479" s="144"/>
      <c r="CB3479" s="144"/>
      <c r="CC3479" s="144"/>
      <c r="CD3479" s="144"/>
      <c r="CE3479" s="144"/>
      <c r="CF3479" s="144"/>
      <c r="CG3479" s="144"/>
      <c r="CH3479" s="144"/>
      <c r="CI3479" s="144"/>
      <c r="CJ3479" s="144"/>
      <c r="CK3479" s="144"/>
      <c r="CL3479" s="144"/>
    </row>
    <row r="3480" spans="2:90" x14ac:dyDescent="0.25">
      <c r="B3480" s="77"/>
      <c r="C3480" s="77"/>
      <c r="D3480" s="77"/>
      <c r="E3480" s="77"/>
      <c r="F3480" s="77"/>
      <c r="G3480" s="77"/>
      <c r="I3480" s="78"/>
      <c r="K3480" s="78"/>
      <c r="L3480" s="77"/>
      <c r="M3480" s="78"/>
      <c r="N3480" s="78"/>
      <c r="O3480" s="78"/>
      <c r="P3480" s="78"/>
      <c r="Q3480" s="144"/>
      <c r="R3480" s="78"/>
      <c r="S3480" s="78"/>
      <c r="T3480" s="78"/>
      <c r="U3480" s="78"/>
      <c r="V3480" s="219"/>
      <c r="W3480" s="78"/>
      <c r="X3480" s="78"/>
      <c r="Y3480" s="78"/>
      <c r="Z3480" s="78"/>
      <c r="AA3480" s="78"/>
      <c r="AB3480" s="78"/>
      <c r="AC3480" s="78"/>
      <c r="AD3480" s="104"/>
      <c r="AE3480" s="78"/>
      <c r="AF3480" s="104"/>
      <c r="AG3480" s="78"/>
      <c r="AH3480" s="104"/>
      <c r="AI3480" s="78"/>
      <c r="AJ3480" s="104"/>
      <c r="AK3480" s="78"/>
      <c r="AL3480" s="78"/>
      <c r="AM3480" s="8"/>
      <c r="AN3480" s="78"/>
      <c r="AO3480" s="78"/>
      <c r="AP3480" s="78"/>
      <c r="AQ3480" s="78"/>
      <c r="AR3480" s="78"/>
      <c r="AS3480" s="78"/>
      <c r="AT3480" s="78"/>
      <c r="AU3480" s="78"/>
      <c r="AV3480" s="78"/>
      <c r="AW3480" s="77"/>
      <c r="AX3480" s="144"/>
      <c r="AY3480" s="144"/>
      <c r="AZ3480" s="144"/>
      <c r="BA3480" s="54"/>
      <c r="BB3480" s="54"/>
      <c r="BC3480" s="144"/>
      <c r="BD3480" s="144"/>
      <c r="BE3480" s="144"/>
      <c r="BF3480" s="144"/>
      <c r="BG3480" s="144"/>
      <c r="BH3480" s="144"/>
      <c r="BI3480" s="144"/>
      <c r="BJ3480" s="144"/>
      <c r="BK3480" s="144"/>
      <c r="BL3480" s="144"/>
      <c r="BM3480" s="144"/>
      <c r="BN3480" s="144"/>
      <c r="BO3480" s="144"/>
      <c r="BP3480" s="144"/>
      <c r="BQ3480" s="144"/>
      <c r="BR3480" s="144"/>
      <c r="BS3480" s="144"/>
      <c r="BT3480" s="144"/>
      <c r="BU3480" s="144"/>
      <c r="BV3480" s="144"/>
      <c r="BW3480" s="144"/>
      <c r="BX3480" s="144"/>
      <c r="BY3480" s="144"/>
      <c r="BZ3480" s="144"/>
      <c r="CA3480" s="144"/>
      <c r="CB3480" s="144"/>
      <c r="CC3480" s="144"/>
      <c r="CD3480" s="144"/>
      <c r="CE3480" s="144"/>
      <c r="CF3480" s="144"/>
      <c r="CG3480" s="144"/>
      <c r="CH3480" s="144"/>
      <c r="CI3480" s="144"/>
      <c r="CJ3480" s="144"/>
      <c r="CK3480" s="144"/>
      <c r="CL3480" s="144"/>
    </row>
    <row r="3481" spans="2:90" x14ac:dyDescent="0.25">
      <c r="B3481" s="77"/>
      <c r="C3481" s="77"/>
      <c r="D3481" s="77"/>
      <c r="E3481" s="77"/>
      <c r="F3481" s="77"/>
      <c r="G3481" s="77"/>
      <c r="I3481" s="78"/>
      <c r="K3481" s="78"/>
      <c r="L3481" s="77"/>
      <c r="M3481" s="78"/>
      <c r="N3481" s="78"/>
      <c r="O3481" s="78"/>
      <c r="P3481" s="78"/>
      <c r="Q3481" s="144"/>
      <c r="R3481" s="78"/>
      <c r="S3481" s="78"/>
      <c r="T3481" s="78"/>
      <c r="U3481" s="78"/>
      <c r="V3481" s="219"/>
      <c r="W3481" s="78"/>
      <c r="X3481" s="78"/>
      <c r="Y3481" s="78"/>
      <c r="Z3481" s="78"/>
      <c r="AA3481" s="78"/>
      <c r="AB3481" s="78"/>
      <c r="AC3481" s="78"/>
      <c r="AD3481" s="104"/>
      <c r="AE3481" s="78"/>
      <c r="AF3481" s="104"/>
      <c r="AG3481" s="78"/>
      <c r="AH3481" s="104"/>
      <c r="AI3481" s="78"/>
      <c r="AJ3481" s="104"/>
      <c r="AK3481" s="78"/>
      <c r="AL3481" s="78"/>
      <c r="AM3481" s="8"/>
      <c r="AN3481" s="78"/>
      <c r="AO3481" s="78"/>
      <c r="AP3481" s="78"/>
      <c r="AQ3481" s="78"/>
      <c r="AR3481" s="78"/>
      <c r="AS3481" s="78"/>
      <c r="AT3481" s="78"/>
      <c r="AU3481" s="78"/>
      <c r="AV3481" s="78"/>
      <c r="AW3481" s="77"/>
      <c r="AX3481" s="144"/>
      <c r="AY3481" s="144"/>
      <c r="AZ3481" s="144"/>
      <c r="BA3481" s="54"/>
      <c r="BB3481" s="54"/>
      <c r="BC3481" s="144"/>
      <c r="BD3481" s="144"/>
      <c r="BE3481" s="144"/>
      <c r="BF3481" s="144"/>
      <c r="BG3481" s="144"/>
      <c r="BH3481" s="144"/>
      <c r="BI3481" s="144"/>
      <c r="BJ3481" s="144"/>
      <c r="BK3481" s="144"/>
      <c r="BL3481" s="144"/>
      <c r="BM3481" s="144"/>
      <c r="BN3481" s="144"/>
      <c r="BO3481" s="144"/>
      <c r="BP3481" s="144"/>
      <c r="BQ3481" s="144"/>
      <c r="BR3481" s="144"/>
      <c r="BS3481" s="144"/>
      <c r="BT3481" s="144"/>
      <c r="BU3481" s="144"/>
      <c r="BV3481" s="144"/>
      <c r="BW3481" s="144"/>
      <c r="BX3481" s="144"/>
      <c r="BY3481" s="144"/>
      <c r="BZ3481" s="144"/>
      <c r="CA3481" s="144"/>
      <c r="CB3481" s="144"/>
      <c r="CC3481" s="144"/>
      <c r="CD3481" s="144"/>
      <c r="CE3481" s="144"/>
      <c r="CF3481" s="144"/>
      <c r="CG3481" s="144"/>
      <c r="CH3481" s="144"/>
      <c r="CI3481" s="144"/>
      <c r="CJ3481" s="144"/>
      <c r="CK3481" s="144"/>
      <c r="CL3481" s="144"/>
    </row>
    <row r="3482" spans="2:90" x14ac:dyDescent="0.25">
      <c r="B3482" s="77"/>
      <c r="C3482" s="77"/>
      <c r="D3482" s="77"/>
      <c r="E3482" s="77"/>
      <c r="F3482" s="77"/>
      <c r="G3482" s="77"/>
      <c r="I3482" s="78"/>
      <c r="K3482" s="78"/>
      <c r="L3482" s="77"/>
      <c r="M3482" s="78"/>
      <c r="N3482" s="78"/>
      <c r="O3482" s="78"/>
      <c r="P3482" s="78"/>
      <c r="Q3482" s="144"/>
      <c r="R3482" s="78"/>
      <c r="S3482" s="78"/>
      <c r="T3482" s="78"/>
      <c r="U3482" s="78"/>
      <c r="V3482" s="219"/>
      <c r="W3482" s="78"/>
      <c r="X3482" s="78"/>
      <c r="Y3482" s="78"/>
      <c r="Z3482" s="78"/>
      <c r="AA3482" s="78"/>
      <c r="AB3482" s="78"/>
      <c r="AC3482" s="78"/>
      <c r="AD3482" s="104"/>
      <c r="AE3482" s="78"/>
      <c r="AF3482" s="104"/>
      <c r="AG3482" s="78"/>
      <c r="AH3482" s="104"/>
      <c r="AI3482" s="78"/>
      <c r="AJ3482" s="104"/>
      <c r="AK3482" s="78"/>
      <c r="AL3482" s="78"/>
      <c r="AM3482" s="8"/>
      <c r="AN3482" s="78"/>
      <c r="AO3482" s="78"/>
      <c r="AP3482" s="78"/>
      <c r="AQ3482" s="78"/>
      <c r="AR3482" s="78"/>
      <c r="AS3482" s="78"/>
      <c r="AT3482" s="78"/>
      <c r="AU3482" s="78"/>
      <c r="AV3482" s="78"/>
      <c r="AW3482" s="77"/>
      <c r="AX3482" s="144"/>
      <c r="AY3482" s="144"/>
      <c r="AZ3482" s="144"/>
      <c r="BA3482" s="54"/>
      <c r="BB3482" s="54"/>
      <c r="BC3482" s="144"/>
      <c r="BD3482" s="144"/>
      <c r="BE3482" s="144"/>
      <c r="BF3482" s="144"/>
      <c r="BG3482" s="144"/>
      <c r="BH3482" s="144"/>
      <c r="BI3482" s="144"/>
      <c r="BJ3482" s="144"/>
      <c r="BK3482" s="144"/>
      <c r="BL3482" s="144"/>
      <c r="BM3482" s="144"/>
      <c r="BN3482" s="144"/>
      <c r="BO3482" s="144"/>
      <c r="BP3482" s="144"/>
      <c r="BQ3482" s="144"/>
      <c r="BR3482" s="144"/>
      <c r="BS3482" s="144"/>
      <c r="BT3482" s="144"/>
      <c r="BU3482" s="144"/>
      <c r="BV3482" s="144"/>
      <c r="BW3482" s="144"/>
      <c r="BX3482" s="144"/>
      <c r="BY3482" s="144"/>
      <c r="BZ3482" s="144"/>
      <c r="CA3482" s="144"/>
      <c r="CB3482" s="144"/>
      <c r="CC3482" s="144"/>
      <c r="CD3482" s="144"/>
      <c r="CE3482" s="144"/>
      <c r="CF3482" s="144"/>
      <c r="CG3482" s="144"/>
      <c r="CH3482" s="144"/>
      <c r="CI3482" s="144"/>
      <c r="CJ3482" s="144"/>
      <c r="CK3482" s="144"/>
      <c r="CL3482" s="144"/>
    </row>
    <row r="3483" spans="2:90" x14ac:dyDescent="0.25">
      <c r="B3483" s="77"/>
      <c r="C3483" s="77"/>
      <c r="D3483" s="77"/>
      <c r="E3483" s="77"/>
      <c r="F3483" s="77"/>
      <c r="G3483" s="77"/>
      <c r="I3483" s="78"/>
      <c r="K3483" s="78"/>
      <c r="L3483" s="77"/>
      <c r="M3483" s="78"/>
      <c r="N3483" s="78"/>
      <c r="O3483" s="78"/>
      <c r="P3483" s="78"/>
      <c r="Q3483" s="144"/>
      <c r="R3483" s="78"/>
      <c r="S3483" s="78"/>
      <c r="T3483" s="78"/>
      <c r="U3483" s="78"/>
      <c r="V3483" s="219"/>
      <c r="W3483" s="78"/>
      <c r="X3483" s="78"/>
      <c r="Y3483" s="78"/>
      <c r="Z3483" s="78"/>
      <c r="AA3483" s="78"/>
      <c r="AB3483" s="78"/>
      <c r="AC3483" s="78"/>
      <c r="AD3483" s="104"/>
      <c r="AE3483" s="78"/>
      <c r="AF3483" s="104"/>
      <c r="AG3483" s="78"/>
      <c r="AH3483" s="104"/>
      <c r="AI3483" s="78"/>
      <c r="AJ3483" s="104"/>
      <c r="AK3483" s="78"/>
      <c r="AL3483" s="78"/>
      <c r="AM3483" s="8"/>
      <c r="AN3483" s="78"/>
      <c r="AO3483" s="78"/>
      <c r="AP3483" s="78"/>
      <c r="AQ3483" s="78"/>
      <c r="AR3483" s="78"/>
      <c r="AS3483" s="78"/>
      <c r="AT3483" s="78"/>
      <c r="AU3483" s="78"/>
      <c r="AV3483" s="78"/>
      <c r="AW3483" s="77"/>
      <c r="AX3483" s="144"/>
      <c r="AY3483" s="144"/>
      <c r="AZ3483" s="144"/>
      <c r="BA3483" s="54"/>
      <c r="BB3483" s="54"/>
      <c r="BC3483" s="144"/>
      <c r="BD3483" s="144"/>
      <c r="BE3483" s="144"/>
      <c r="BF3483" s="144"/>
      <c r="BG3483" s="144"/>
      <c r="BH3483" s="144"/>
      <c r="BI3483" s="144"/>
      <c r="BJ3483" s="144"/>
      <c r="BK3483" s="144"/>
      <c r="BL3483" s="144"/>
      <c r="BM3483" s="144"/>
      <c r="BN3483" s="144"/>
      <c r="BO3483" s="144"/>
      <c r="BP3483" s="144"/>
      <c r="BQ3483" s="144"/>
      <c r="BR3483" s="144"/>
      <c r="BS3483" s="144"/>
      <c r="BT3483" s="144"/>
      <c r="BU3483" s="144"/>
      <c r="BV3483" s="144"/>
      <c r="BW3483" s="144"/>
      <c r="BX3483" s="144"/>
      <c r="BY3483" s="144"/>
      <c r="BZ3483" s="144"/>
      <c r="CA3483" s="144"/>
      <c r="CB3483" s="144"/>
      <c r="CC3483" s="144"/>
      <c r="CD3483" s="144"/>
      <c r="CE3483" s="144"/>
      <c r="CF3483" s="144"/>
      <c r="CG3483" s="144"/>
      <c r="CH3483" s="144"/>
      <c r="CI3483" s="144"/>
      <c r="CJ3483" s="144"/>
      <c r="CK3483" s="144"/>
      <c r="CL3483" s="144"/>
    </row>
    <row r="3484" spans="2:90" x14ac:dyDescent="0.25">
      <c r="B3484" s="77"/>
      <c r="C3484" s="77"/>
      <c r="D3484" s="77"/>
      <c r="E3484" s="77"/>
      <c r="F3484" s="77"/>
      <c r="G3484" s="77"/>
      <c r="I3484" s="78"/>
      <c r="K3484" s="78"/>
      <c r="L3484" s="77"/>
      <c r="M3484" s="78"/>
      <c r="N3484" s="78"/>
      <c r="O3484" s="78"/>
      <c r="P3484" s="78"/>
      <c r="Q3484" s="144"/>
      <c r="R3484" s="78"/>
      <c r="S3484" s="78"/>
      <c r="T3484" s="78"/>
      <c r="U3484" s="78"/>
      <c r="V3484" s="219"/>
      <c r="W3484" s="78"/>
      <c r="X3484" s="78"/>
      <c r="Y3484" s="78"/>
      <c r="Z3484" s="78"/>
      <c r="AA3484" s="78"/>
      <c r="AB3484" s="78"/>
      <c r="AC3484" s="78"/>
      <c r="AD3484" s="104"/>
      <c r="AE3484" s="78"/>
      <c r="AF3484" s="104"/>
      <c r="AG3484" s="78"/>
      <c r="AH3484" s="104"/>
      <c r="AI3484" s="78"/>
      <c r="AJ3484" s="104"/>
      <c r="AK3484" s="78"/>
      <c r="AL3484" s="78"/>
      <c r="AM3484" s="8"/>
      <c r="AN3484" s="78"/>
      <c r="AO3484" s="78"/>
      <c r="AP3484" s="78"/>
      <c r="AQ3484" s="78"/>
      <c r="AR3484" s="78"/>
      <c r="AS3484" s="78"/>
      <c r="AT3484" s="78"/>
      <c r="AU3484" s="78"/>
      <c r="AV3484" s="78"/>
      <c r="AW3484" s="77"/>
      <c r="AX3484" s="144"/>
      <c r="AY3484" s="144"/>
      <c r="AZ3484" s="144"/>
      <c r="BA3484" s="54"/>
      <c r="BB3484" s="54"/>
      <c r="BC3484" s="144"/>
      <c r="BD3484" s="144"/>
      <c r="BE3484" s="144"/>
      <c r="BF3484" s="144"/>
      <c r="BG3484" s="144"/>
      <c r="BH3484" s="144"/>
      <c r="BI3484" s="144"/>
      <c r="BJ3484" s="144"/>
      <c r="BK3484" s="144"/>
      <c r="BL3484" s="144"/>
      <c r="BM3484" s="144"/>
      <c r="BN3484" s="144"/>
      <c r="BO3484" s="144"/>
      <c r="BP3484" s="144"/>
      <c r="BQ3484" s="144"/>
      <c r="BR3484" s="144"/>
      <c r="BS3484" s="144"/>
      <c r="BT3484" s="144"/>
      <c r="BU3484" s="144"/>
      <c r="BV3484" s="144"/>
      <c r="BW3484" s="144"/>
      <c r="BX3484" s="144"/>
      <c r="BY3484" s="144"/>
      <c r="BZ3484" s="144"/>
      <c r="CA3484" s="144"/>
      <c r="CB3484" s="144"/>
      <c r="CC3484" s="144"/>
      <c r="CD3484" s="144"/>
      <c r="CE3484" s="144"/>
      <c r="CF3484" s="144"/>
      <c r="CG3484" s="144"/>
      <c r="CH3484" s="144"/>
      <c r="CI3484" s="144"/>
      <c r="CJ3484" s="144"/>
      <c r="CK3484" s="144"/>
      <c r="CL3484" s="144"/>
    </row>
    <row r="3485" spans="2:90" x14ac:dyDescent="0.25">
      <c r="B3485" s="77"/>
      <c r="C3485" s="77"/>
      <c r="D3485" s="77"/>
      <c r="E3485" s="77"/>
      <c r="F3485" s="77"/>
      <c r="G3485" s="77"/>
      <c r="I3485" s="78"/>
      <c r="K3485" s="78"/>
      <c r="L3485" s="77"/>
      <c r="M3485" s="78"/>
      <c r="N3485" s="78"/>
      <c r="O3485" s="78"/>
      <c r="P3485" s="78"/>
      <c r="Q3485" s="144"/>
      <c r="R3485" s="78"/>
      <c r="S3485" s="78"/>
      <c r="T3485" s="78"/>
      <c r="U3485" s="78"/>
      <c r="V3485" s="219"/>
      <c r="W3485" s="78"/>
      <c r="X3485" s="78"/>
      <c r="Y3485" s="78"/>
      <c r="Z3485" s="78"/>
      <c r="AA3485" s="78"/>
      <c r="AB3485" s="78"/>
      <c r="AC3485" s="78"/>
      <c r="AD3485" s="104"/>
      <c r="AE3485" s="78"/>
      <c r="AF3485" s="104"/>
      <c r="AG3485" s="78"/>
      <c r="AH3485" s="104"/>
      <c r="AI3485" s="78"/>
      <c r="AJ3485" s="104"/>
      <c r="AK3485" s="78"/>
      <c r="AL3485" s="78"/>
      <c r="AM3485" s="8"/>
      <c r="AN3485" s="78"/>
      <c r="AO3485" s="78"/>
      <c r="AP3485" s="78"/>
      <c r="AQ3485" s="78"/>
      <c r="AR3485" s="78"/>
      <c r="AS3485" s="78"/>
      <c r="AT3485" s="78"/>
      <c r="AU3485" s="78"/>
      <c r="AV3485" s="78"/>
      <c r="AW3485" s="77"/>
      <c r="AX3485" s="144"/>
      <c r="AY3485" s="144"/>
      <c r="AZ3485" s="144"/>
      <c r="BA3485" s="54"/>
      <c r="BB3485" s="54"/>
      <c r="BC3485" s="144"/>
      <c r="BD3485" s="144"/>
      <c r="BE3485" s="144"/>
      <c r="BF3485" s="144"/>
      <c r="BG3485" s="144"/>
      <c r="BH3485" s="144"/>
      <c r="BI3485" s="144"/>
      <c r="BJ3485" s="144"/>
      <c r="BK3485" s="144"/>
      <c r="BL3485" s="144"/>
      <c r="BM3485" s="144"/>
      <c r="BN3485" s="144"/>
      <c r="BO3485" s="144"/>
      <c r="BP3485" s="144"/>
      <c r="BQ3485" s="144"/>
      <c r="BR3485" s="144"/>
      <c r="BS3485" s="144"/>
      <c r="BT3485" s="144"/>
      <c r="BU3485" s="144"/>
      <c r="BV3485" s="144"/>
      <c r="BW3485" s="144"/>
      <c r="BX3485" s="144"/>
      <c r="BY3485" s="144"/>
      <c r="BZ3485" s="144"/>
      <c r="CA3485" s="144"/>
      <c r="CB3485" s="144"/>
      <c r="CC3485" s="144"/>
      <c r="CD3485" s="144"/>
      <c r="CE3485" s="144"/>
      <c r="CF3485" s="144"/>
      <c r="CG3485" s="144"/>
      <c r="CH3485" s="144"/>
      <c r="CI3485" s="144"/>
      <c r="CJ3485" s="144"/>
      <c r="CK3485" s="144"/>
      <c r="CL3485" s="144"/>
    </row>
    <row r="3486" spans="2:90" x14ac:dyDescent="0.25">
      <c r="B3486" s="77"/>
      <c r="C3486" s="77"/>
      <c r="D3486" s="77"/>
      <c r="E3486" s="77"/>
      <c r="F3486" s="77"/>
      <c r="G3486" s="77"/>
      <c r="I3486" s="78"/>
      <c r="K3486" s="78"/>
      <c r="L3486" s="77"/>
      <c r="M3486" s="78"/>
      <c r="N3486" s="78"/>
      <c r="O3486" s="78"/>
      <c r="P3486" s="78"/>
      <c r="Q3486" s="144"/>
      <c r="R3486" s="78"/>
      <c r="S3486" s="78"/>
      <c r="T3486" s="78"/>
      <c r="U3486" s="78"/>
      <c r="V3486" s="219"/>
      <c r="W3486" s="78"/>
      <c r="X3486" s="78"/>
      <c r="Y3486" s="78"/>
      <c r="Z3486" s="78"/>
      <c r="AA3486" s="78"/>
      <c r="AB3486" s="78"/>
      <c r="AC3486" s="78"/>
      <c r="AD3486" s="104"/>
      <c r="AE3486" s="78"/>
      <c r="AF3486" s="104"/>
      <c r="AG3486" s="78"/>
      <c r="AH3486" s="104"/>
      <c r="AI3486" s="78"/>
      <c r="AJ3486" s="104"/>
      <c r="AK3486" s="78"/>
      <c r="AL3486" s="78"/>
      <c r="AM3486" s="8"/>
      <c r="AN3486" s="78"/>
      <c r="AO3486" s="78"/>
      <c r="AP3486" s="78"/>
      <c r="AQ3486" s="78"/>
      <c r="AR3486" s="78"/>
      <c r="AS3486" s="78"/>
      <c r="AT3486" s="78"/>
      <c r="AU3486" s="78"/>
      <c r="AV3486" s="78"/>
      <c r="AW3486" s="77"/>
      <c r="AX3486" s="144"/>
      <c r="AY3486" s="144"/>
      <c r="AZ3486" s="144"/>
      <c r="BA3486" s="54"/>
      <c r="BB3486" s="54"/>
      <c r="BC3486" s="144"/>
      <c r="BD3486" s="144"/>
      <c r="BE3486" s="144"/>
      <c r="BF3486" s="144"/>
      <c r="BG3486" s="144"/>
      <c r="BH3486" s="144"/>
      <c r="BI3486" s="144"/>
      <c r="BJ3486" s="144"/>
      <c r="BK3486" s="144"/>
      <c r="BL3486" s="144"/>
      <c r="BM3486" s="144"/>
      <c r="BN3486" s="144"/>
      <c r="BO3486" s="144"/>
      <c r="BP3486" s="144"/>
      <c r="BQ3486" s="144"/>
      <c r="BR3486" s="144"/>
      <c r="BS3486" s="144"/>
      <c r="BT3486" s="144"/>
      <c r="BU3486" s="144"/>
      <c r="BV3486" s="144"/>
      <c r="BW3486" s="144"/>
      <c r="BX3486" s="144"/>
      <c r="BY3486" s="144"/>
      <c r="BZ3486" s="144"/>
      <c r="CA3486" s="144"/>
      <c r="CB3486" s="144"/>
      <c r="CC3486" s="144"/>
      <c r="CD3486" s="144"/>
      <c r="CE3486" s="144"/>
      <c r="CF3486" s="144"/>
      <c r="CG3486" s="144"/>
      <c r="CH3486" s="144"/>
      <c r="CI3486" s="144"/>
      <c r="CJ3486" s="144"/>
      <c r="CK3486" s="144"/>
      <c r="CL3486" s="144"/>
    </row>
    <row r="3487" spans="2:90" x14ac:dyDescent="0.25">
      <c r="B3487" s="77"/>
      <c r="C3487" s="77"/>
      <c r="D3487" s="77"/>
      <c r="E3487" s="77"/>
      <c r="F3487" s="77"/>
      <c r="G3487" s="77"/>
      <c r="I3487" s="78"/>
      <c r="K3487" s="78"/>
      <c r="L3487" s="77"/>
      <c r="M3487" s="78"/>
      <c r="N3487" s="78"/>
      <c r="O3487" s="78"/>
      <c r="P3487" s="78"/>
      <c r="Q3487" s="144"/>
      <c r="R3487" s="78"/>
      <c r="S3487" s="78"/>
      <c r="T3487" s="78"/>
      <c r="U3487" s="78"/>
      <c r="V3487" s="219"/>
      <c r="W3487" s="78"/>
      <c r="X3487" s="78"/>
      <c r="Y3487" s="78"/>
      <c r="Z3487" s="78"/>
      <c r="AA3487" s="78"/>
      <c r="AB3487" s="78"/>
      <c r="AC3487" s="78"/>
      <c r="AD3487" s="104"/>
      <c r="AE3487" s="78"/>
      <c r="AF3487" s="104"/>
      <c r="AG3487" s="78"/>
      <c r="AH3487" s="104"/>
      <c r="AI3487" s="78"/>
      <c r="AJ3487" s="104"/>
      <c r="AK3487" s="78"/>
      <c r="AL3487" s="78"/>
      <c r="AM3487" s="8"/>
      <c r="AN3487" s="78"/>
      <c r="AO3487" s="78"/>
      <c r="AP3487" s="78"/>
      <c r="AQ3487" s="78"/>
      <c r="AR3487" s="78"/>
      <c r="AS3487" s="78"/>
      <c r="AT3487" s="78"/>
      <c r="AU3487" s="78"/>
      <c r="AV3487" s="78"/>
      <c r="AW3487" s="77"/>
      <c r="AX3487" s="144"/>
      <c r="AY3487" s="144"/>
      <c r="AZ3487" s="144"/>
      <c r="BA3487" s="54"/>
      <c r="BB3487" s="54"/>
      <c r="BC3487" s="144"/>
      <c r="BD3487" s="144"/>
      <c r="BE3487" s="144"/>
      <c r="BF3487" s="144"/>
      <c r="BG3487" s="144"/>
      <c r="BH3487" s="144"/>
      <c r="BI3487" s="144"/>
      <c r="BJ3487" s="144"/>
      <c r="BK3487" s="144"/>
      <c r="BL3487" s="144"/>
      <c r="BM3487" s="144"/>
      <c r="BN3487" s="144"/>
      <c r="BO3487" s="144"/>
      <c r="BP3487" s="144"/>
      <c r="BQ3487" s="144"/>
      <c r="BR3487" s="144"/>
      <c r="BS3487" s="144"/>
      <c r="BT3487" s="144"/>
      <c r="BU3487" s="144"/>
      <c r="BV3487" s="144"/>
      <c r="BW3487" s="144"/>
      <c r="BX3487" s="144"/>
      <c r="BY3487" s="144"/>
      <c r="BZ3487" s="144"/>
      <c r="CA3487" s="144"/>
      <c r="CB3487" s="144"/>
      <c r="CC3487" s="144"/>
      <c r="CD3487" s="144"/>
      <c r="CE3487" s="144"/>
      <c r="CF3487" s="144"/>
      <c r="CG3487" s="144"/>
      <c r="CH3487" s="144"/>
      <c r="CI3487" s="144"/>
      <c r="CJ3487" s="144"/>
      <c r="CK3487" s="144"/>
      <c r="CL3487" s="144"/>
    </row>
    <row r="3488" spans="2:90" x14ac:dyDescent="0.25">
      <c r="B3488" s="77"/>
      <c r="C3488" s="77"/>
      <c r="D3488" s="77"/>
      <c r="E3488" s="77"/>
      <c r="F3488" s="77"/>
      <c r="G3488" s="77"/>
      <c r="I3488" s="78"/>
      <c r="K3488" s="78"/>
      <c r="L3488" s="77"/>
      <c r="M3488" s="78"/>
      <c r="N3488" s="78"/>
      <c r="O3488" s="78"/>
      <c r="P3488" s="78"/>
      <c r="Q3488" s="144"/>
      <c r="R3488" s="78"/>
      <c r="S3488" s="78"/>
      <c r="T3488" s="78"/>
      <c r="U3488" s="78"/>
      <c r="V3488" s="219"/>
      <c r="W3488" s="78"/>
      <c r="X3488" s="78"/>
      <c r="Y3488" s="78"/>
      <c r="Z3488" s="78"/>
      <c r="AA3488" s="78"/>
      <c r="AB3488" s="78"/>
      <c r="AC3488" s="78"/>
      <c r="AD3488" s="104"/>
      <c r="AE3488" s="78"/>
      <c r="AF3488" s="104"/>
      <c r="AG3488" s="78"/>
      <c r="AH3488" s="104"/>
      <c r="AI3488" s="78"/>
      <c r="AJ3488" s="104"/>
      <c r="AK3488" s="78"/>
      <c r="AL3488" s="78"/>
      <c r="AM3488" s="8"/>
      <c r="AN3488" s="78"/>
      <c r="AO3488" s="78"/>
      <c r="AP3488" s="78"/>
      <c r="AQ3488" s="78"/>
      <c r="AR3488" s="78"/>
      <c r="AS3488" s="78"/>
      <c r="AT3488" s="78"/>
      <c r="AU3488" s="78"/>
      <c r="AV3488" s="78"/>
      <c r="AW3488" s="77"/>
      <c r="AX3488" s="144"/>
      <c r="AY3488" s="144"/>
      <c r="AZ3488" s="144"/>
      <c r="BA3488" s="54"/>
      <c r="BB3488" s="54"/>
      <c r="BC3488" s="144"/>
      <c r="BD3488" s="144"/>
      <c r="BE3488" s="144"/>
      <c r="BF3488" s="144"/>
      <c r="BG3488" s="144"/>
      <c r="BH3488" s="144"/>
      <c r="BI3488" s="144"/>
      <c r="BJ3488" s="144"/>
      <c r="BK3488" s="144"/>
      <c r="BL3488" s="144"/>
      <c r="BM3488" s="144"/>
      <c r="BN3488" s="144"/>
      <c r="BO3488" s="144"/>
      <c r="BP3488" s="144"/>
      <c r="BQ3488" s="144"/>
      <c r="BR3488" s="144"/>
      <c r="BS3488" s="144"/>
      <c r="BT3488" s="144"/>
      <c r="BU3488" s="144"/>
      <c r="BV3488" s="144"/>
      <c r="BW3488" s="144"/>
      <c r="BX3488" s="144"/>
      <c r="BY3488" s="144"/>
      <c r="BZ3488" s="144"/>
      <c r="CA3488" s="144"/>
      <c r="CB3488" s="144"/>
      <c r="CC3488" s="144"/>
      <c r="CD3488" s="144"/>
      <c r="CE3488" s="144"/>
      <c r="CF3488" s="144"/>
      <c r="CG3488" s="144"/>
      <c r="CH3488" s="144"/>
      <c r="CI3488" s="144"/>
      <c r="CJ3488" s="144"/>
      <c r="CK3488" s="144"/>
      <c r="CL3488" s="144"/>
    </row>
    <row r="3489" spans="2:90" x14ac:dyDescent="0.25">
      <c r="B3489" s="77"/>
      <c r="C3489" s="77"/>
      <c r="D3489" s="77"/>
      <c r="E3489" s="77"/>
      <c r="F3489" s="77"/>
      <c r="G3489" s="77"/>
      <c r="I3489" s="78"/>
      <c r="K3489" s="78"/>
      <c r="L3489" s="77"/>
      <c r="M3489" s="78"/>
      <c r="N3489" s="78"/>
      <c r="O3489" s="78"/>
      <c r="P3489" s="78"/>
      <c r="Q3489" s="144"/>
      <c r="R3489" s="78"/>
      <c r="S3489" s="78"/>
      <c r="T3489" s="78"/>
      <c r="U3489" s="78"/>
      <c r="V3489" s="219"/>
      <c r="W3489" s="78"/>
      <c r="X3489" s="78"/>
      <c r="Y3489" s="78"/>
      <c r="Z3489" s="78"/>
      <c r="AA3489" s="78"/>
      <c r="AB3489" s="78"/>
      <c r="AC3489" s="78"/>
      <c r="AD3489" s="104"/>
      <c r="AE3489" s="78"/>
      <c r="AF3489" s="104"/>
      <c r="AG3489" s="78"/>
      <c r="AH3489" s="104"/>
      <c r="AI3489" s="78"/>
      <c r="AJ3489" s="104"/>
      <c r="AK3489" s="78"/>
      <c r="AL3489" s="78"/>
      <c r="AM3489" s="8"/>
      <c r="AN3489" s="78"/>
      <c r="AO3489" s="78"/>
      <c r="AP3489" s="78"/>
      <c r="AQ3489" s="78"/>
      <c r="AR3489" s="78"/>
      <c r="AS3489" s="78"/>
      <c r="AT3489" s="78"/>
      <c r="AU3489" s="78"/>
      <c r="AV3489" s="78"/>
      <c r="AW3489" s="77"/>
      <c r="AX3489" s="144"/>
      <c r="AY3489" s="144"/>
      <c r="AZ3489" s="144"/>
      <c r="BA3489" s="54"/>
      <c r="BB3489" s="54"/>
      <c r="BC3489" s="144"/>
      <c r="BD3489" s="144"/>
      <c r="BE3489" s="144"/>
      <c r="BF3489" s="144"/>
      <c r="BG3489" s="144"/>
      <c r="BH3489" s="144"/>
      <c r="BI3489" s="144"/>
      <c r="BJ3489" s="144"/>
      <c r="BK3489" s="144"/>
      <c r="BL3489" s="144"/>
      <c r="BM3489" s="144"/>
      <c r="BN3489" s="144"/>
      <c r="BO3489" s="144"/>
      <c r="BP3489" s="144"/>
      <c r="BQ3489" s="144"/>
      <c r="BR3489" s="144"/>
      <c r="BS3489" s="144"/>
      <c r="BT3489" s="144"/>
      <c r="BU3489" s="144"/>
      <c r="BV3489" s="144"/>
      <c r="BW3489" s="144"/>
      <c r="BX3489" s="144"/>
      <c r="BY3489" s="144"/>
      <c r="BZ3489" s="144"/>
      <c r="CA3489" s="144"/>
      <c r="CB3489" s="144"/>
      <c r="CC3489" s="144"/>
      <c r="CD3489" s="144"/>
      <c r="CE3489" s="144"/>
      <c r="CF3489" s="144"/>
      <c r="CG3489" s="144"/>
      <c r="CH3489" s="144"/>
      <c r="CI3489" s="144"/>
      <c r="CJ3489" s="144"/>
      <c r="CK3489" s="144"/>
      <c r="CL3489" s="144"/>
    </row>
    <row r="3490" spans="2:90" x14ac:dyDescent="0.25">
      <c r="B3490" s="77"/>
      <c r="C3490" s="77"/>
      <c r="D3490" s="77"/>
      <c r="E3490" s="77"/>
      <c r="F3490" s="77"/>
      <c r="G3490" s="77"/>
      <c r="I3490" s="78"/>
      <c r="K3490" s="78"/>
      <c r="L3490" s="77"/>
      <c r="M3490" s="78"/>
      <c r="N3490" s="78"/>
      <c r="O3490" s="78"/>
      <c r="P3490" s="78"/>
      <c r="Q3490" s="144"/>
      <c r="R3490" s="78"/>
      <c r="S3490" s="78"/>
      <c r="T3490" s="78"/>
      <c r="U3490" s="78"/>
      <c r="V3490" s="219"/>
      <c r="W3490" s="78"/>
      <c r="X3490" s="78"/>
      <c r="Y3490" s="78"/>
      <c r="Z3490" s="78"/>
      <c r="AA3490" s="78"/>
      <c r="AB3490" s="78"/>
      <c r="AC3490" s="78"/>
      <c r="AD3490" s="104"/>
      <c r="AE3490" s="78"/>
      <c r="AF3490" s="104"/>
      <c r="AG3490" s="78"/>
      <c r="AH3490" s="104"/>
      <c r="AI3490" s="78"/>
      <c r="AJ3490" s="104"/>
      <c r="AK3490" s="78"/>
      <c r="AL3490" s="78"/>
      <c r="AM3490" s="8"/>
      <c r="AN3490" s="78"/>
      <c r="AO3490" s="78"/>
      <c r="AP3490" s="78"/>
      <c r="AQ3490" s="78"/>
      <c r="AR3490" s="78"/>
      <c r="AS3490" s="78"/>
      <c r="AT3490" s="78"/>
      <c r="AU3490" s="78"/>
      <c r="AV3490" s="78"/>
      <c r="AW3490" s="77"/>
      <c r="AX3490" s="144"/>
      <c r="AY3490" s="144"/>
      <c r="AZ3490" s="144"/>
      <c r="BA3490" s="54"/>
      <c r="BB3490" s="54"/>
      <c r="BC3490" s="144"/>
      <c r="BD3490" s="144"/>
      <c r="BE3490" s="144"/>
      <c r="BF3490" s="144"/>
      <c r="BG3490" s="144"/>
      <c r="BH3490" s="144"/>
      <c r="BI3490" s="144"/>
      <c r="BJ3490" s="144"/>
      <c r="BK3490" s="144"/>
      <c r="BL3490" s="144"/>
      <c r="BM3490" s="144"/>
      <c r="BN3490" s="144"/>
      <c r="BO3490" s="144"/>
      <c r="BP3490" s="144"/>
      <c r="BQ3490" s="144"/>
      <c r="BR3490" s="144"/>
      <c r="BS3490" s="144"/>
      <c r="BT3490" s="144"/>
      <c r="BU3490" s="144"/>
      <c r="BV3490" s="144"/>
      <c r="BW3490" s="144"/>
      <c r="BX3490" s="144"/>
      <c r="BY3490" s="144"/>
      <c r="BZ3490" s="144"/>
      <c r="CA3490" s="144"/>
      <c r="CB3490" s="144"/>
      <c r="CC3490" s="144"/>
      <c r="CD3490" s="144"/>
      <c r="CE3490" s="144"/>
      <c r="CF3490" s="144"/>
      <c r="CG3490" s="144"/>
      <c r="CH3490" s="144"/>
      <c r="CI3490" s="144"/>
      <c r="CJ3490" s="144"/>
      <c r="CK3490" s="144"/>
      <c r="CL3490" s="144"/>
    </row>
    <row r="3491" spans="2:90" x14ac:dyDescent="0.25">
      <c r="B3491" s="77"/>
      <c r="C3491" s="77"/>
      <c r="D3491" s="77"/>
      <c r="E3491" s="77"/>
      <c r="F3491" s="77"/>
      <c r="G3491" s="77"/>
      <c r="I3491" s="78"/>
      <c r="K3491" s="78"/>
      <c r="L3491" s="77"/>
      <c r="M3491" s="78"/>
      <c r="N3491" s="78"/>
      <c r="O3491" s="78"/>
      <c r="P3491" s="78"/>
      <c r="Q3491" s="144"/>
      <c r="R3491" s="78"/>
      <c r="S3491" s="78"/>
      <c r="T3491" s="78"/>
      <c r="U3491" s="78"/>
      <c r="V3491" s="219"/>
      <c r="W3491" s="78"/>
      <c r="X3491" s="78"/>
      <c r="Y3491" s="78"/>
      <c r="Z3491" s="78"/>
      <c r="AA3491" s="78"/>
      <c r="AB3491" s="78"/>
      <c r="AC3491" s="78"/>
      <c r="AD3491" s="104"/>
      <c r="AE3491" s="78"/>
      <c r="AF3491" s="104"/>
      <c r="AG3491" s="78"/>
      <c r="AH3491" s="104"/>
      <c r="AI3491" s="78"/>
      <c r="AJ3491" s="104"/>
      <c r="AK3491" s="78"/>
      <c r="AL3491" s="78"/>
      <c r="AM3491" s="8"/>
      <c r="AN3491" s="78"/>
      <c r="AO3491" s="78"/>
      <c r="AP3491" s="78"/>
      <c r="AQ3491" s="78"/>
      <c r="AR3491" s="78"/>
      <c r="AS3491" s="78"/>
      <c r="AT3491" s="78"/>
      <c r="AU3491" s="78"/>
      <c r="AV3491" s="78"/>
      <c r="AW3491" s="77"/>
      <c r="AX3491" s="144"/>
      <c r="AY3491" s="144"/>
      <c r="AZ3491" s="144"/>
      <c r="BA3491" s="54"/>
      <c r="BB3491" s="54"/>
      <c r="BC3491" s="144"/>
      <c r="BD3491" s="144"/>
      <c r="BE3491" s="144"/>
      <c r="BF3491" s="144"/>
      <c r="BG3491" s="144"/>
      <c r="BH3491" s="144"/>
      <c r="BI3491" s="144"/>
      <c r="BJ3491" s="144"/>
      <c r="BK3491" s="144"/>
      <c r="BL3491" s="144"/>
      <c r="BM3491" s="144"/>
      <c r="BN3491" s="144"/>
      <c r="BO3491" s="144"/>
      <c r="BP3491" s="144"/>
      <c r="BQ3491" s="144"/>
      <c r="BR3491" s="144"/>
      <c r="BS3491" s="144"/>
      <c r="BT3491" s="144"/>
      <c r="BU3491" s="144"/>
      <c r="BV3491" s="144"/>
      <c r="BW3491" s="144"/>
      <c r="BX3491" s="144"/>
      <c r="BY3491" s="144"/>
      <c r="BZ3491" s="144"/>
      <c r="CA3491" s="144"/>
      <c r="CB3491" s="144"/>
      <c r="CC3491" s="144"/>
      <c r="CD3491" s="144"/>
      <c r="CE3491" s="144"/>
      <c r="CF3491" s="144"/>
      <c r="CG3491" s="144"/>
      <c r="CH3491" s="144"/>
      <c r="CI3491" s="144"/>
      <c r="CJ3491" s="144"/>
      <c r="CK3491" s="144"/>
      <c r="CL3491" s="144"/>
    </row>
    <row r="3492" spans="2:90" x14ac:dyDescent="0.25">
      <c r="B3492" s="77"/>
      <c r="C3492" s="77"/>
      <c r="D3492" s="77"/>
      <c r="E3492" s="77"/>
      <c r="F3492" s="77"/>
      <c r="G3492" s="77"/>
      <c r="I3492" s="78"/>
      <c r="K3492" s="78"/>
      <c r="L3492" s="77"/>
      <c r="M3492" s="78"/>
      <c r="N3492" s="78"/>
      <c r="O3492" s="78"/>
      <c r="P3492" s="78"/>
      <c r="Q3492" s="144"/>
      <c r="R3492" s="78"/>
      <c r="S3492" s="78"/>
      <c r="T3492" s="78"/>
      <c r="U3492" s="78"/>
      <c r="V3492" s="219"/>
      <c r="W3492" s="78"/>
      <c r="X3492" s="78"/>
      <c r="Y3492" s="78"/>
      <c r="Z3492" s="78"/>
      <c r="AA3492" s="78"/>
      <c r="AB3492" s="78"/>
      <c r="AC3492" s="78"/>
      <c r="AD3492" s="104"/>
      <c r="AE3492" s="78"/>
      <c r="AF3492" s="104"/>
      <c r="AG3492" s="78"/>
      <c r="AH3492" s="104"/>
      <c r="AI3492" s="78"/>
      <c r="AJ3492" s="104"/>
      <c r="AK3492" s="78"/>
      <c r="AL3492" s="78"/>
      <c r="AM3492" s="8"/>
      <c r="AN3492" s="78"/>
      <c r="AO3492" s="78"/>
      <c r="AP3492" s="78"/>
      <c r="AQ3492" s="78"/>
      <c r="AR3492" s="78"/>
      <c r="AS3492" s="78"/>
      <c r="AT3492" s="78"/>
      <c r="AU3492" s="78"/>
      <c r="AV3492" s="78"/>
      <c r="AW3492" s="77"/>
      <c r="AX3492" s="144"/>
      <c r="AY3492" s="144"/>
      <c r="AZ3492" s="144"/>
      <c r="BA3492" s="54"/>
      <c r="BB3492" s="54"/>
      <c r="BC3492" s="144"/>
      <c r="BD3492" s="144"/>
      <c r="BE3492" s="144"/>
      <c r="BF3492" s="144"/>
      <c r="BG3492" s="144"/>
      <c r="BH3492" s="144"/>
      <c r="BI3492" s="144"/>
      <c r="BJ3492" s="144"/>
      <c r="BK3492" s="144"/>
      <c r="BL3492" s="144"/>
      <c r="BM3492" s="144"/>
      <c r="BN3492" s="144"/>
      <c r="BO3492" s="144"/>
      <c r="BP3492" s="144"/>
      <c r="BQ3492" s="144"/>
      <c r="BR3492" s="144"/>
      <c r="BS3492" s="144"/>
      <c r="BT3492" s="144"/>
      <c r="BU3492" s="144"/>
      <c r="BV3492" s="144"/>
      <c r="BW3492" s="144"/>
      <c r="BX3492" s="144"/>
      <c r="BY3492" s="144"/>
      <c r="BZ3492" s="144"/>
      <c r="CA3492" s="144"/>
      <c r="CB3492" s="144"/>
      <c r="CC3492" s="144"/>
      <c r="CD3492" s="144"/>
      <c r="CE3492" s="144"/>
      <c r="CF3492" s="144"/>
      <c r="CG3492" s="144"/>
      <c r="CH3492" s="144"/>
      <c r="CI3492" s="144"/>
      <c r="CJ3492" s="144"/>
      <c r="CK3492" s="144"/>
      <c r="CL3492" s="144"/>
    </row>
    <row r="3493" spans="2:90" x14ac:dyDescent="0.25">
      <c r="B3493" s="77"/>
      <c r="C3493" s="77"/>
      <c r="D3493" s="77"/>
      <c r="E3493" s="77"/>
      <c r="F3493" s="77"/>
      <c r="G3493" s="77"/>
      <c r="I3493" s="78"/>
      <c r="K3493" s="78"/>
      <c r="L3493" s="77"/>
      <c r="M3493" s="78"/>
      <c r="N3493" s="78"/>
      <c r="O3493" s="78"/>
      <c r="P3493" s="78"/>
      <c r="Q3493" s="144"/>
      <c r="R3493" s="78"/>
      <c r="S3493" s="78"/>
      <c r="T3493" s="78"/>
      <c r="U3493" s="78"/>
      <c r="V3493" s="219"/>
      <c r="W3493" s="78"/>
      <c r="X3493" s="78"/>
      <c r="Y3493" s="78"/>
      <c r="Z3493" s="78"/>
      <c r="AA3493" s="78"/>
      <c r="AB3493" s="78"/>
      <c r="AC3493" s="78"/>
      <c r="AD3493" s="104"/>
      <c r="AE3493" s="78"/>
      <c r="AF3493" s="104"/>
      <c r="AG3493" s="78"/>
      <c r="AH3493" s="104"/>
      <c r="AI3493" s="78"/>
      <c r="AJ3493" s="104"/>
      <c r="AK3493" s="78"/>
      <c r="AL3493" s="78"/>
      <c r="AM3493" s="8"/>
      <c r="AN3493" s="78"/>
      <c r="AO3493" s="78"/>
      <c r="AP3493" s="78"/>
      <c r="AQ3493" s="78"/>
      <c r="AR3493" s="78"/>
      <c r="AS3493" s="78"/>
      <c r="AT3493" s="78"/>
      <c r="AU3493" s="78"/>
      <c r="AV3493" s="78"/>
      <c r="AW3493" s="77"/>
      <c r="AX3493" s="144"/>
      <c r="AY3493" s="144"/>
      <c r="AZ3493" s="144"/>
      <c r="BA3493" s="54"/>
      <c r="BB3493" s="54"/>
      <c r="BC3493" s="144"/>
      <c r="BD3493" s="144"/>
      <c r="BE3493" s="144"/>
      <c r="BF3493" s="144"/>
      <c r="BG3493" s="144"/>
      <c r="BH3493" s="144"/>
      <c r="BI3493" s="144"/>
      <c r="BJ3493" s="144"/>
      <c r="BK3493" s="144"/>
      <c r="BL3493" s="144"/>
      <c r="BM3493" s="144"/>
      <c r="BN3493" s="144"/>
      <c r="BO3493" s="144"/>
      <c r="BP3493" s="144"/>
      <c r="BQ3493" s="144"/>
      <c r="BR3493" s="144"/>
      <c r="BS3493" s="144"/>
      <c r="BT3493" s="144"/>
      <c r="BU3493" s="144"/>
      <c r="BV3493" s="144"/>
      <c r="BW3493" s="144"/>
      <c r="BX3493" s="144"/>
      <c r="BY3493" s="144"/>
      <c r="BZ3493" s="144"/>
      <c r="CA3493" s="144"/>
      <c r="CB3493" s="144"/>
      <c r="CC3493" s="144"/>
      <c r="CD3493" s="144"/>
      <c r="CE3493" s="144"/>
      <c r="CF3493" s="144"/>
      <c r="CG3493" s="144"/>
      <c r="CH3493" s="144"/>
      <c r="CI3493" s="144"/>
      <c r="CJ3493" s="144"/>
      <c r="CK3493" s="144"/>
      <c r="CL3493" s="144"/>
    </row>
    <row r="3494" spans="2:90" x14ac:dyDescent="0.25">
      <c r="B3494" s="77"/>
      <c r="C3494" s="77"/>
      <c r="D3494" s="77"/>
      <c r="E3494" s="77"/>
      <c r="F3494" s="77"/>
      <c r="G3494" s="77"/>
      <c r="I3494" s="78"/>
      <c r="K3494" s="78"/>
      <c r="L3494" s="77"/>
      <c r="M3494" s="78"/>
      <c r="N3494" s="78"/>
      <c r="O3494" s="78"/>
      <c r="P3494" s="78"/>
      <c r="Q3494" s="144"/>
      <c r="R3494" s="78"/>
      <c r="S3494" s="78"/>
      <c r="T3494" s="78"/>
      <c r="U3494" s="78"/>
      <c r="V3494" s="219"/>
      <c r="W3494" s="78"/>
      <c r="X3494" s="78"/>
      <c r="Y3494" s="78"/>
      <c r="Z3494" s="78"/>
      <c r="AA3494" s="78"/>
      <c r="AB3494" s="78"/>
      <c r="AC3494" s="78"/>
      <c r="AD3494" s="104"/>
      <c r="AE3494" s="78"/>
      <c r="AF3494" s="104"/>
      <c r="AG3494" s="78"/>
      <c r="AH3494" s="104"/>
      <c r="AI3494" s="78"/>
      <c r="AJ3494" s="104"/>
      <c r="AK3494" s="78"/>
      <c r="AL3494" s="78"/>
      <c r="AM3494" s="8"/>
      <c r="AN3494" s="78"/>
      <c r="AO3494" s="78"/>
      <c r="AP3494" s="78"/>
      <c r="AQ3494" s="78"/>
      <c r="AR3494" s="78"/>
      <c r="AS3494" s="78"/>
      <c r="AT3494" s="78"/>
      <c r="AU3494" s="78"/>
      <c r="AV3494" s="78"/>
      <c r="AW3494" s="77"/>
      <c r="AX3494" s="144"/>
      <c r="AY3494" s="144"/>
      <c r="AZ3494" s="144"/>
      <c r="BA3494" s="54"/>
      <c r="BB3494" s="54"/>
      <c r="BC3494" s="144"/>
      <c r="BD3494" s="144"/>
      <c r="BE3494" s="144"/>
      <c r="BF3494" s="144"/>
      <c r="BG3494" s="144"/>
      <c r="BH3494" s="144"/>
      <c r="BI3494" s="144"/>
      <c r="BJ3494" s="144"/>
      <c r="BK3494" s="144"/>
      <c r="BL3494" s="144"/>
      <c r="BM3494" s="144"/>
      <c r="BN3494" s="144"/>
      <c r="BO3494" s="144"/>
      <c r="BP3494" s="144"/>
      <c r="BQ3494" s="144"/>
      <c r="BR3494" s="144"/>
      <c r="BS3494" s="144"/>
      <c r="BT3494" s="144"/>
      <c r="BU3494" s="144"/>
      <c r="BV3494" s="144"/>
      <c r="BW3494" s="144"/>
      <c r="BX3494" s="144"/>
      <c r="BY3494" s="144"/>
      <c r="BZ3494" s="144"/>
      <c r="CA3494" s="144"/>
      <c r="CB3494" s="144"/>
      <c r="CC3494" s="144"/>
      <c r="CD3494" s="144"/>
      <c r="CE3494" s="144"/>
      <c r="CF3494" s="144"/>
      <c r="CG3494" s="144"/>
      <c r="CH3494" s="144"/>
      <c r="CI3494" s="144"/>
      <c r="CJ3494" s="144"/>
      <c r="CK3494" s="144"/>
      <c r="CL3494" s="144"/>
    </row>
    <row r="3495" spans="2:90" x14ac:dyDescent="0.25">
      <c r="B3495" s="77"/>
      <c r="C3495" s="77"/>
      <c r="D3495" s="77"/>
      <c r="E3495" s="77"/>
      <c r="F3495" s="77"/>
      <c r="G3495" s="77"/>
      <c r="I3495" s="78"/>
      <c r="K3495" s="78"/>
      <c r="L3495" s="77"/>
      <c r="M3495" s="78"/>
      <c r="N3495" s="78"/>
      <c r="O3495" s="78"/>
      <c r="P3495" s="78"/>
      <c r="Q3495" s="144"/>
      <c r="R3495" s="78"/>
      <c r="S3495" s="78"/>
      <c r="T3495" s="78"/>
      <c r="U3495" s="78"/>
      <c r="V3495" s="219"/>
      <c r="W3495" s="78"/>
      <c r="X3495" s="78"/>
      <c r="Y3495" s="78"/>
      <c r="Z3495" s="78"/>
      <c r="AA3495" s="78"/>
      <c r="AB3495" s="78"/>
      <c r="AC3495" s="78"/>
      <c r="AD3495" s="104"/>
      <c r="AE3495" s="78"/>
      <c r="AF3495" s="104"/>
      <c r="AG3495" s="78"/>
      <c r="AH3495" s="104"/>
      <c r="AI3495" s="78"/>
      <c r="AJ3495" s="104"/>
      <c r="AK3495" s="78"/>
      <c r="AL3495" s="78"/>
      <c r="AM3495" s="8"/>
      <c r="AN3495" s="78"/>
      <c r="AO3495" s="78"/>
      <c r="AP3495" s="78"/>
      <c r="AQ3495" s="78"/>
      <c r="AR3495" s="78"/>
      <c r="AS3495" s="78"/>
      <c r="AT3495" s="78"/>
      <c r="AU3495" s="78"/>
      <c r="AV3495" s="78"/>
      <c r="AW3495" s="77"/>
      <c r="AX3495" s="144"/>
      <c r="AY3495" s="144"/>
      <c r="AZ3495" s="144"/>
      <c r="BA3495" s="54"/>
      <c r="BB3495" s="54"/>
      <c r="BC3495" s="144"/>
      <c r="BD3495" s="144"/>
      <c r="BE3495" s="144"/>
      <c r="BF3495" s="144"/>
      <c r="BG3495" s="144"/>
      <c r="BH3495" s="144"/>
      <c r="BI3495" s="144"/>
      <c r="BJ3495" s="144"/>
      <c r="BK3495" s="144"/>
      <c r="BL3495" s="144"/>
      <c r="BM3495" s="144"/>
      <c r="BN3495" s="144"/>
      <c r="BO3495" s="144"/>
      <c r="BP3495" s="144"/>
      <c r="BQ3495" s="144"/>
      <c r="BR3495" s="144"/>
      <c r="BS3495" s="144"/>
      <c r="BT3495" s="144"/>
      <c r="BU3495" s="144"/>
      <c r="BV3495" s="144"/>
      <c r="BW3495" s="144"/>
      <c r="BX3495" s="144"/>
      <c r="BY3495" s="144"/>
      <c r="BZ3495" s="144"/>
      <c r="CA3495" s="144"/>
      <c r="CB3495" s="144"/>
      <c r="CC3495" s="144"/>
      <c r="CD3495" s="144"/>
      <c r="CE3495" s="144"/>
      <c r="CF3495" s="144"/>
      <c r="CG3495" s="144"/>
      <c r="CH3495" s="144"/>
      <c r="CI3495" s="144"/>
      <c r="CJ3495" s="144"/>
      <c r="CK3495" s="144"/>
      <c r="CL3495" s="144"/>
    </row>
    <row r="3496" spans="2:90" x14ac:dyDescent="0.25">
      <c r="B3496" s="77"/>
      <c r="C3496" s="77"/>
      <c r="D3496" s="77"/>
      <c r="E3496" s="77"/>
      <c r="F3496" s="77"/>
      <c r="G3496" s="77"/>
      <c r="I3496" s="78"/>
      <c r="K3496" s="78"/>
      <c r="L3496" s="77"/>
      <c r="M3496" s="78"/>
      <c r="N3496" s="78"/>
      <c r="O3496" s="78"/>
      <c r="P3496" s="78"/>
      <c r="Q3496" s="144"/>
      <c r="R3496" s="78"/>
      <c r="S3496" s="78"/>
      <c r="T3496" s="78"/>
      <c r="U3496" s="78"/>
      <c r="V3496" s="219"/>
      <c r="W3496" s="78"/>
      <c r="X3496" s="78"/>
      <c r="Y3496" s="78"/>
      <c r="Z3496" s="78"/>
      <c r="AA3496" s="78"/>
      <c r="AB3496" s="78"/>
      <c r="AC3496" s="78"/>
      <c r="AD3496" s="104"/>
      <c r="AE3496" s="78"/>
      <c r="AF3496" s="104"/>
      <c r="AG3496" s="78"/>
      <c r="AH3496" s="104"/>
      <c r="AI3496" s="78"/>
      <c r="AJ3496" s="104"/>
      <c r="AK3496" s="78"/>
      <c r="AL3496" s="78"/>
      <c r="AM3496" s="8"/>
      <c r="AN3496" s="78"/>
      <c r="AO3496" s="78"/>
      <c r="AP3496" s="78"/>
      <c r="AQ3496" s="78"/>
      <c r="AR3496" s="78"/>
      <c r="AS3496" s="78"/>
      <c r="AT3496" s="78"/>
      <c r="AU3496" s="78"/>
      <c r="AV3496" s="78"/>
      <c r="AW3496" s="77"/>
      <c r="AX3496" s="144"/>
      <c r="AY3496" s="144"/>
      <c r="AZ3496" s="144"/>
      <c r="BA3496" s="54"/>
      <c r="BB3496" s="54"/>
      <c r="BC3496" s="144"/>
      <c r="BD3496" s="144"/>
      <c r="BE3496" s="144"/>
      <c r="BF3496" s="144"/>
      <c r="BG3496" s="144"/>
      <c r="BH3496" s="144"/>
      <c r="BI3496" s="144"/>
      <c r="BJ3496" s="144"/>
      <c r="BK3496" s="144"/>
      <c r="BL3496" s="144"/>
      <c r="BM3496" s="144"/>
      <c r="BN3496" s="144"/>
      <c r="BO3496" s="144"/>
      <c r="BP3496" s="144"/>
      <c r="BQ3496" s="144"/>
      <c r="BR3496" s="144"/>
      <c r="BS3496" s="144"/>
      <c r="BT3496" s="144"/>
      <c r="BU3496" s="144"/>
      <c r="BV3496" s="144"/>
      <c r="BW3496" s="144"/>
      <c r="BX3496" s="144"/>
      <c r="BY3496" s="144"/>
      <c r="BZ3496" s="144"/>
      <c r="CA3496" s="144"/>
      <c r="CB3496" s="144"/>
      <c r="CC3496" s="144"/>
      <c r="CD3496" s="144"/>
      <c r="CE3496" s="144"/>
      <c r="CF3496" s="144"/>
      <c r="CG3496" s="144"/>
      <c r="CH3496" s="144"/>
      <c r="CI3496" s="144"/>
      <c r="CJ3496" s="144"/>
      <c r="CK3496" s="144"/>
      <c r="CL3496" s="144"/>
    </row>
    <row r="3497" spans="2:90" x14ac:dyDescent="0.25">
      <c r="B3497" s="77"/>
      <c r="C3497" s="77"/>
      <c r="D3497" s="77"/>
      <c r="E3497" s="77"/>
      <c r="F3497" s="77"/>
      <c r="G3497" s="77"/>
      <c r="I3497" s="78"/>
      <c r="K3497" s="78"/>
      <c r="L3497" s="77"/>
      <c r="M3497" s="78"/>
      <c r="N3497" s="78"/>
      <c r="O3497" s="78"/>
      <c r="P3497" s="78"/>
      <c r="Q3497" s="144"/>
      <c r="R3497" s="78"/>
      <c r="S3497" s="78"/>
      <c r="T3497" s="78"/>
      <c r="U3497" s="78"/>
      <c r="V3497" s="219"/>
      <c r="W3497" s="78"/>
      <c r="X3497" s="78"/>
      <c r="Y3497" s="78"/>
      <c r="Z3497" s="78"/>
      <c r="AA3497" s="78"/>
      <c r="AB3497" s="78"/>
      <c r="AC3497" s="78"/>
      <c r="AD3497" s="104"/>
      <c r="AE3497" s="78"/>
      <c r="AF3497" s="104"/>
      <c r="AG3497" s="78"/>
      <c r="AH3497" s="104"/>
      <c r="AI3497" s="78"/>
      <c r="AJ3497" s="104"/>
      <c r="AK3497" s="78"/>
      <c r="AL3497" s="78"/>
      <c r="AM3497" s="8"/>
      <c r="AN3497" s="78"/>
      <c r="AO3497" s="78"/>
      <c r="AP3497" s="78"/>
      <c r="AQ3497" s="78"/>
      <c r="AR3497" s="78"/>
      <c r="AS3497" s="78"/>
      <c r="AT3497" s="78"/>
      <c r="AU3497" s="78"/>
      <c r="AV3497" s="78"/>
      <c r="AW3497" s="77"/>
      <c r="AX3497" s="144"/>
      <c r="AY3497" s="144"/>
      <c r="AZ3497" s="144"/>
      <c r="BA3497" s="54"/>
      <c r="BB3497" s="54"/>
      <c r="BC3497" s="144"/>
      <c r="BD3497" s="144"/>
      <c r="BE3497" s="144"/>
      <c r="BF3497" s="144"/>
      <c r="BG3497" s="144"/>
      <c r="BH3497" s="144"/>
      <c r="BI3497" s="144"/>
      <c r="BJ3497" s="144"/>
      <c r="BK3497" s="144"/>
      <c r="BL3497" s="144"/>
      <c r="BM3497" s="144"/>
      <c r="BN3497" s="144"/>
      <c r="BO3497" s="144"/>
      <c r="BP3497" s="144"/>
      <c r="BQ3497" s="144"/>
      <c r="BR3497" s="144"/>
      <c r="BS3497" s="144"/>
      <c r="BT3497" s="144"/>
      <c r="BU3497" s="144"/>
      <c r="BV3497" s="144"/>
      <c r="BW3497" s="144"/>
      <c r="BX3497" s="144"/>
      <c r="BY3497" s="144"/>
      <c r="BZ3497" s="144"/>
      <c r="CA3497" s="144"/>
      <c r="CB3497" s="144"/>
      <c r="CC3497" s="144"/>
      <c r="CD3497" s="144"/>
      <c r="CE3497" s="144"/>
      <c r="CF3497" s="144"/>
      <c r="CG3497" s="144"/>
      <c r="CH3497" s="144"/>
      <c r="CI3497" s="144"/>
      <c r="CJ3497" s="144"/>
      <c r="CK3497" s="144"/>
      <c r="CL3497" s="144"/>
    </row>
    <row r="3498" spans="2:90" x14ac:dyDescent="0.25">
      <c r="B3498" s="77"/>
      <c r="C3498" s="77"/>
      <c r="D3498" s="77"/>
      <c r="E3498" s="77"/>
      <c r="F3498" s="77"/>
      <c r="G3498" s="77"/>
      <c r="I3498" s="78"/>
      <c r="K3498" s="78"/>
      <c r="L3498" s="77"/>
      <c r="M3498" s="78"/>
      <c r="N3498" s="78"/>
      <c r="O3498" s="78"/>
      <c r="P3498" s="78"/>
      <c r="Q3498" s="144"/>
      <c r="R3498" s="78"/>
      <c r="S3498" s="78"/>
      <c r="T3498" s="78"/>
      <c r="U3498" s="78"/>
      <c r="V3498" s="219"/>
      <c r="W3498" s="78"/>
      <c r="X3498" s="78"/>
      <c r="Y3498" s="78"/>
      <c r="Z3498" s="78"/>
      <c r="AA3498" s="78"/>
      <c r="AB3498" s="78"/>
      <c r="AC3498" s="78"/>
      <c r="AD3498" s="104"/>
      <c r="AE3498" s="78"/>
      <c r="AF3498" s="104"/>
      <c r="AG3498" s="78"/>
      <c r="AH3498" s="104"/>
      <c r="AI3498" s="78"/>
      <c r="AJ3498" s="104"/>
      <c r="AK3498" s="78"/>
      <c r="AL3498" s="78"/>
      <c r="AM3498" s="8"/>
      <c r="AN3498" s="78"/>
      <c r="AO3498" s="78"/>
      <c r="AP3498" s="78"/>
      <c r="AQ3498" s="78"/>
      <c r="AR3498" s="78"/>
      <c r="AS3498" s="78"/>
      <c r="AT3498" s="78"/>
      <c r="AU3498" s="78"/>
      <c r="AV3498" s="78"/>
      <c r="AW3498" s="77"/>
      <c r="AX3498" s="144"/>
      <c r="AY3498" s="144"/>
      <c r="AZ3498" s="144"/>
      <c r="BA3498" s="54"/>
      <c r="BB3498" s="54"/>
      <c r="BC3498" s="144"/>
      <c r="BD3498" s="144"/>
      <c r="BE3498" s="144"/>
      <c r="BF3498" s="144"/>
      <c r="BG3498" s="144"/>
      <c r="BH3498" s="144"/>
      <c r="BI3498" s="144"/>
      <c r="BJ3498" s="144"/>
      <c r="BK3498" s="144"/>
      <c r="BL3498" s="144"/>
      <c r="BM3498" s="144"/>
      <c r="BN3498" s="144"/>
      <c r="BO3498" s="144"/>
      <c r="BP3498" s="144"/>
      <c r="BQ3498" s="144"/>
      <c r="BR3498" s="144"/>
      <c r="BS3498" s="144"/>
      <c r="BT3498" s="144"/>
      <c r="BU3498" s="144"/>
      <c r="BV3498" s="144"/>
      <c r="BW3498" s="144"/>
      <c r="BX3498" s="144"/>
      <c r="BY3498" s="144"/>
      <c r="BZ3498" s="144"/>
      <c r="CA3498" s="144"/>
      <c r="CB3498" s="144"/>
      <c r="CC3498" s="144"/>
      <c r="CD3498" s="144"/>
      <c r="CE3498" s="144"/>
      <c r="CF3498" s="144"/>
      <c r="CG3498" s="144"/>
      <c r="CH3498" s="144"/>
      <c r="CI3498" s="144"/>
      <c r="CJ3498" s="144"/>
      <c r="CK3498" s="144"/>
      <c r="CL3498" s="144"/>
    </row>
    <row r="3499" spans="2:90" x14ac:dyDescent="0.25">
      <c r="B3499" s="77"/>
      <c r="C3499" s="77"/>
      <c r="D3499" s="77"/>
      <c r="E3499" s="77"/>
      <c r="F3499" s="77"/>
      <c r="G3499" s="77"/>
      <c r="I3499" s="78"/>
      <c r="K3499" s="78"/>
      <c r="L3499" s="77"/>
      <c r="M3499" s="78"/>
      <c r="N3499" s="78"/>
      <c r="O3499" s="78"/>
      <c r="P3499" s="78"/>
      <c r="Q3499" s="144"/>
      <c r="R3499" s="78"/>
      <c r="S3499" s="78"/>
      <c r="T3499" s="78"/>
      <c r="U3499" s="78"/>
      <c r="V3499" s="219"/>
      <c r="W3499" s="78"/>
      <c r="X3499" s="78"/>
      <c r="Y3499" s="78"/>
      <c r="Z3499" s="78"/>
      <c r="AA3499" s="78"/>
      <c r="AB3499" s="78"/>
      <c r="AC3499" s="78"/>
      <c r="AD3499" s="104"/>
      <c r="AE3499" s="78"/>
      <c r="AF3499" s="104"/>
      <c r="AG3499" s="78"/>
      <c r="AH3499" s="104"/>
      <c r="AI3499" s="78"/>
      <c r="AJ3499" s="104"/>
      <c r="AK3499" s="78"/>
      <c r="AL3499" s="78"/>
      <c r="AM3499" s="8"/>
      <c r="AN3499" s="78"/>
      <c r="AO3499" s="78"/>
      <c r="AP3499" s="78"/>
      <c r="AQ3499" s="78"/>
      <c r="AR3499" s="78"/>
      <c r="AS3499" s="78"/>
      <c r="AT3499" s="78"/>
      <c r="AU3499" s="78"/>
      <c r="AV3499" s="78"/>
      <c r="AW3499" s="77"/>
      <c r="AX3499" s="144"/>
      <c r="AY3499" s="144"/>
      <c r="AZ3499" s="144"/>
      <c r="BA3499" s="54"/>
      <c r="BB3499" s="54"/>
      <c r="BC3499" s="144"/>
      <c r="BD3499" s="144"/>
      <c r="BE3499" s="144"/>
      <c r="BF3499" s="144"/>
      <c r="BG3499" s="144"/>
      <c r="BH3499" s="144"/>
      <c r="BI3499" s="144"/>
      <c r="BJ3499" s="144"/>
      <c r="BK3499" s="144"/>
      <c r="BL3499" s="144"/>
      <c r="BM3499" s="144"/>
      <c r="BN3499" s="144"/>
      <c r="BO3499" s="144"/>
      <c r="BP3499" s="144"/>
      <c r="BQ3499" s="144"/>
      <c r="BR3499" s="144"/>
      <c r="BS3499" s="144"/>
      <c r="BT3499" s="144"/>
      <c r="BU3499" s="144"/>
      <c r="BV3499" s="144"/>
      <c r="BW3499" s="144"/>
      <c r="BX3499" s="144"/>
      <c r="BY3499" s="144"/>
      <c r="BZ3499" s="144"/>
      <c r="CA3499" s="144"/>
      <c r="CB3499" s="144"/>
      <c r="CC3499" s="144"/>
      <c r="CD3499" s="144"/>
      <c r="CE3499" s="144"/>
      <c r="CF3499" s="144"/>
      <c r="CG3499" s="144"/>
      <c r="CH3499" s="144"/>
      <c r="CI3499" s="144"/>
      <c r="CJ3499" s="144"/>
      <c r="CK3499" s="144"/>
      <c r="CL3499" s="144"/>
    </row>
    <row r="3500" spans="2:90" x14ac:dyDescent="0.25">
      <c r="B3500" s="77"/>
      <c r="C3500" s="77"/>
      <c r="D3500" s="77"/>
      <c r="E3500" s="77"/>
      <c r="F3500" s="77"/>
      <c r="G3500" s="77"/>
      <c r="I3500" s="78"/>
      <c r="K3500" s="78"/>
      <c r="L3500" s="77"/>
      <c r="M3500" s="78"/>
      <c r="N3500" s="78"/>
      <c r="O3500" s="78"/>
      <c r="P3500" s="78"/>
      <c r="Q3500" s="144"/>
      <c r="R3500" s="78"/>
      <c r="S3500" s="78"/>
      <c r="T3500" s="78"/>
      <c r="U3500" s="78"/>
      <c r="V3500" s="219"/>
      <c r="W3500" s="78"/>
      <c r="X3500" s="78"/>
      <c r="Y3500" s="78"/>
      <c r="Z3500" s="78"/>
      <c r="AA3500" s="78"/>
      <c r="AB3500" s="78"/>
      <c r="AC3500" s="78"/>
      <c r="AD3500" s="104"/>
      <c r="AE3500" s="78"/>
      <c r="AF3500" s="104"/>
      <c r="AG3500" s="78"/>
      <c r="AH3500" s="104"/>
      <c r="AI3500" s="78"/>
      <c r="AJ3500" s="104"/>
      <c r="AK3500" s="78"/>
      <c r="AL3500" s="78"/>
      <c r="AM3500" s="8"/>
      <c r="AN3500" s="78"/>
      <c r="AO3500" s="78"/>
      <c r="AP3500" s="78"/>
      <c r="AQ3500" s="78"/>
      <c r="AR3500" s="78"/>
      <c r="AS3500" s="78"/>
      <c r="AT3500" s="78"/>
      <c r="AU3500" s="78"/>
      <c r="AV3500" s="78"/>
      <c r="AW3500" s="77"/>
      <c r="AX3500" s="144"/>
      <c r="AY3500" s="144"/>
      <c r="AZ3500" s="144"/>
      <c r="BA3500" s="54"/>
      <c r="BB3500" s="54"/>
      <c r="BC3500" s="144"/>
      <c r="BD3500" s="144"/>
      <c r="BE3500" s="144"/>
      <c r="BF3500" s="144"/>
      <c r="BG3500" s="144"/>
      <c r="BH3500" s="144"/>
      <c r="BI3500" s="144"/>
      <c r="BJ3500" s="144"/>
      <c r="BK3500" s="144"/>
      <c r="BL3500" s="144"/>
      <c r="BM3500" s="144"/>
      <c r="BN3500" s="144"/>
      <c r="BO3500" s="144"/>
      <c r="BP3500" s="144"/>
      <c r="BQ3500" s="144"/>
      <c r="BR3500" s="144"/>
      <c r="BS3500" s="144"/>
      <c r="BT3500" s="144"/>
      <c r="BU3500" s="144"/>
      <c r="BV3500" s="144"/>
      <c r="BW3500" s="144"/>
      <c r="BX3500" s="144"/>
      <c r="BY3500" s="144"/>
      <c r="BZ3500" s="144"/>
      <c r="CA3500" s="144"/>
      <c r="CB3500" s="144"/>
      <c r="CC3500" s="144"/>
      <c r="CD3500" s="144"/>
      <c r="CE3500" s="144"/>
      <c r="CF3500" s="144"/>
      <c r="CG3500" s="144"/>
      <c r="CH3500" s="144"/>
      <c r="CI3500" s="144"/>
      <c r="CJ3500" s="144"/>
      <c r="CK3500" s="144"/>
      <c r="CL3500" s="144"/>
    </row>
    <row r="3501" spans="2:90" x14ac:dyDescent="0.25">
      <c r="B3501" s="77"/>
      <c r="C3501" s="77"/>
      <c r="D3501" s="77"/>
      <c r="E3501" s="77"/>
      <c r="F3501" s="77"/>
      <c r="G3501" s="77"/>
      <c r="I3501" s="78"/>
      <c r="K3501" s="78"/>
      <c r="L3501" s="77"/>
      <c r="M3501" s="78"/>
      <c r="N3501" s="78"/>
      <c r="O3501" s="78"/>
      <c r="P3501" s="78"/>
      <c r="Q3501" s="144"/>
      <c r="R3501" s="78"/>
      <c r="S3501" s="78"/>
      <c r="T3501" s="78"/>
      <c r="U3501" s="78"/>
      <c r="V3501" s="219"/>
      <c r="W3501" s="78"/>
      <c r="X3501" s="78"/>
      <c r="Y3501" s="78"/>
      <c r="Z3501" s="78"/>
      <c r="AA3501" s="78"/>
      <c r="AB3501" s="78"/>
      <c r="AC3501" s="78"/>
      <c r="AD3501" s="104"/>
      <c r="AE3501" s="78"/>
      <c r="AF3501" s="104"/>
      <c r="AG3501" s="78"/>
      <c r="AH3501" s="104"/>
      <c r="AI3501" s="78"/>
      <c r="AJ3501" s="104"/>
      <c r="AK3501" s="78"/>
      <c r="AL3501" s="78"/>
      <c r="AM3501" s="8"/>
      <c r="AN3501" s="78"/>
      <c r="AO3501" s="78"/>
      <c r="AP3501" s="78"/>
      <c r="AQ3501" s="78"/>
      <c r="AR3501" s="78"/>
      <c r="AS3501" s="78"/>
      <c r="AT3501" s="78"/>
      <c r="AU3501" s="78"/>
      <c r="AV3501" s="78"/>
      <c r="AW3501" s="77"/>
      <c r="AX3501" s="144"/>
      <c r="AY3501" s="144"/>
      <c r="AZ3501" s="144"/>
      <c r="BA3501" s="54"/>
      <c r="BB3501" s="54"/>
      <c r="BC3501" s="144"/>
      <c r="BD3501" s="144"/>
      <c r="BE3501" s="144"/>
      <c r="BF3501" s="144"/>
      <c r="BG3501" s="144"/>
      <c r="BH3501" s="144"/>
      <c r="BI3501" s="144"/>
      <c r="BJ3501" s="144"/>
      <c r="BK3501" s="144"/>
      <c r="BL3501" s="144"/>
      <c r="BM3501" s="144"/>
      <c r="BN3501" s="144"/>
      <c r="BO3501" s="144"/>
      <c r="BP3501" s="144"/>
      <c r="BQ3501" s="144"/>
      <c r="BR3501" s="144"/>
      <c r="BS3501" s="144"/>
      <c r="BT3501" s="144"/>
      <c r="BU3501" s="144"/>
      <c r="BV3501" s="144"/>
      <c r="BW3501" s="144"/>
      <c r="BX3501" s="144"/>
      <c r="BY3501" s="144"/>
      <c r="BZ3501" s="144"/>
      <c r="CA3501" s="144"/>
      <c r="CB3501" s="144"/>
      <c r="CC3501" s="144"/>
      <c r="CD3501" s="144"/>
      <c r="CE3501" s="144"/>
      <c r="CF3501" s="144"/>
      <c r="CG3501" s="144"/>
      <c r="CH3501" s="144"/>
      <c r="CI3501" s="144"/>
      <c r="CJ3501" s="144"/>
      <c r="CK3501" s="144"/>
      <c r="CL3501" s="144"/>
    </row>
    <row r="3502" spans="2:90" x14ac:dyDescent="0.25">
      <c r="B3502" s="77"/>
      <c r="C3502" s="77"/>
      <c r="D3502" s="77"/>
      <c r="E3502" s="77"/>
      <c r="F3502" s="77"/>
      <c r="G3502" s="77"/>
      <c r="I3502" s="78"/>
      <c r="K3502" s="78"/>
      <c r="L3502" s="77"/>
      <c r="M3502" s="78"/>
      <c r="N3502" s="78"/>
      <c r="O3502" s="78"/>
      <c r="P3502" s="78"/>
      <c r="Q3502" s="144"/>
      <c r="R3502" s="78"/>
      <c r="S3502" s="78"/>
      <c r="T3502" s="78"/>
      <c r="U3502" s="78"/>
      <c r="V3502" s="219"/>
      <c r="W3502" s="78"/>
      <c r="X3502" s="78"/>
      <c r="Y3502" s="78"/>
      <c r="Z3502" s="78"/>
      <c r="AA3502" s="78"/>
      <c r="AB3502" s="78"/>
      <c r="AC3502" s="78"/>
      <c r="AD3502" s="104"/>
      <c r="AE3502" s="78"/>
      <c r="AF3502" s="104"/>
      <c r="AG3502" s="78"/>
      <c r="AH3502" s="104"/>
      <c r="AI3502" s="78"/>
      <c r="AJ3502" s="104"/>
      <c r="AK3502" s="78"/>
      <c r="AL3502" s="78"/>
      <c r="AM3502" s="8"/>
      <c r="AN3502" s="78"/>
      <c r="AO3502" s="78"/>
      <c r="AP3502" s="78"/>
      <c r="AQ3502" s="78"/>
      <c r="AR3502" s="78"/>
      <c r="AS3502" s="78"/>
      <c r="AT3502" s="78"/>
      <c r="AU3502" s="78"/>
      <c r="AV3502" s="78"/>
      <c r="AW3502" s="77"/>
      <c r="AX3502" s="144"/>
      <c r="AY3502" s="144"/>
      <c r="AZ3502" s="144"/>
      <c r="BA3502" s="54"/>
      <c r="BB3502" s="54"/>
      <c r="BC3502" s="144"/>
      <c r="BD3502" s="144"/>
      <c r="BE3502" s="144"/>
      <c r="BF3502" s="144"/>
      <c r="BG3502" s="144"/>
      <c r="BH3502" s="144"/>
      <c r="BI3502" s="144"/>
      <c r="BJ3502" s="144"/>
      <c r="BK3502" s="144"/>
      <c r="BL3502" s="144"/>
      <c r="BM3502" s="144"/>
      <c r="BN3502" s="144"/>
      <c r="BO3502" s="144"/>
      <c r="BP3502" s="144"/>
      <c r="BQ3502" s="144"/>
      <c r="BR3502" s="144"/>
      <c r="BS3502" s="144"/>
      <c r="BT3502" s="144"/>
      <c r="BU3502" s="144"/>
      <c r="BV3502" s="144"/>
      <c r="BW3502" s="144"/>
      <c r="BX3502" s="144"/>
      <c r="BY3502" s="144"/>
      <c r="BZ3502" s="144"/>
      <c r="CA3502" s="144"/>
      <c r="CB3502" s="144"/>
      <c r="CC3502" s="144"/>
      <c r="CD3502" s="144"/>
      <c r="CE3502" s="144"/>
      <c r="CF3502" s="144"/>
      <c r="CG3502" s="144"/>
      <c r="CH3502" s="144"/>
      <c r="CI3502" s="144"/>
      <c r="CJ3502" s="144"/>
      <c r="CK3502" s="144"/>
      <c r="CL3502" s="144"/>
    </row>
    <row r="3503" spans="2:90" x14ac:dyDescent="0.25">
      <c r="B3503" s="77"/>
      <c r="C3503" s="77"/>
      <c r="D3503" s="77"/>
      <c r="E3503" s="77"/>
      <c r="F3503" s="77"/>
      <c r="G3503" s="77"/>
      <c r="I3503" s="78"/>
      <c r="K3503" s="78"/>
      <c r="L3503" s="77"/>
      <c r="M3503" s="78"/>
      <c r="N3503" s="78"/>
      <c r="O3503" s="78"/>
      <c r="P3503" s="78"/>
      <c r="Q3503" s="144"/>
      <c r="R3503" s="78"/>
      <c r="S3503" s="78"/>
      <c r="T3503" s="78"/>
      <c r="U3503" s="78"/>
      <c r="V3503" s="219"/>
      <c r="W3503" s="78"/>
      <c r="X3503" s="78"/>
      <c r="Y3503" s="78"/>
      <c r="Z3503" s="78"/>
      <c r="AA3503" s="78"/>
      <c r="AB3503" s="78"/>
      <c r="AC3503" s="78"/>
      <c r="AD3503" s="104"/>
      <c r="AE3503" s="78"/>
      <c r="AF3503" s="104"/>
      <c r="AG3503" s="78"/>
      <c r="AH3503" s="104"/>
      <c r="AI3503" s="78"/>
      <c r="AJ3503" s="104"/>
      <c r="AK3503" s="78"/>
      <c r="AL3503" s="78"/>
      <c r="AM3503" s="8"/>
      <c r="AN3503" s="78"/>
      <c r="AO3503" s="78"/>
      <c r="AP3503" s="78"/>
      <c r="AQ3503" s="78"/>
      <c r="AR3503" s="78"/>
      <c r="AS3503" s="78"/>
      <c r="AT3503" s="78"/>
      <c r="AU3503" s="78"/>
      <c r="AV3503" s="78"/>
      <c r="AW3503" s="77"/>
      <c r="AX3503" s="144"/>
      <c r="AY3503" s="144"/>
      <c r="AZ3503" s="144"/>
      <c r="BA3503" s="54"/>
      <c r="BB3503" s="54"/>
      <c r="BC3503" s="144"/>
      <c r="BD3503" s="144"/>
      <c r="BE3503" s="144"/>
      <c r="BF3503" s="144"/>
      <c r="BG3503" s="144"/>
      <c r="BH3503" s="144"/>
      <c r="BI3503" s="144"/>
      <c r="BJ3503" s="144"/>
      <c r="BK3503" s="144"/>
      <c r="BL3503" s="144"/>
      <c r="BM3503" s="144"/>
      <c r="BN3503" s="144"/>
      <c r="BO3503" s="144"/>
      <c r="BP3503" s="144"/>
      <c r="BQ3503" s="144"/>
      <c r="BR3503" s="144"/>
      <c r="BS3503" s="144"/>
      <c r="BT3503" s="144"/>
      <c r="BU3503" s="144"/>
      <c r="BV3503" s="144"/>
      <c r="BW3503" s="144"/>
      <c r="BX3503" s="144"/>
      <c r="BY3503" s="144"/>
      <c r="BZ3503" s="144"/>
      <c r="CA3503" s="144"/>
      <c r="CB3503" s="144"/>
      <c r="CC3503" s="144"/>
      <c r="CD3503" s="144"/>
      <c r="CE3503" s="144"/>
      <c r="CF3503" s="144"/>
      <c r="CG3503" s="144"/>
      <c r="CH3503" s="144"/>
      <c r="CI3503" s="144"/>
      <c r="CJ3503" s="144"/>
      <c r="CK3503" s="144"/>
      <c r="CL3503" s="144"/>
    </row>
    <row r="3504" spans="2:90" x14ac:dyDescent="0.25">
      <c r="B3504" s="77"/>
      <c r="C3504" s="77"/>
      <c r="D3504" s="77"/>
      <c r="E3504" s="77"/>
      <c r="F3504" s="77"/>
      <c r="G3504" s="77"/>
      <c r="I3504" s="78"/>
      <c r="K3504" s="78"/>
      <c r="L3504" s="77"/>
      <c r="M3504" s="78"/>
      <c r="N3504" s="78"/>
      <c r="O3504" s="78"/>
      <c r="P3504" s="78"/>
      <c r="Q3504" s="144"/>
      <c r="R3504" s="78"/>
      <c r="S3504" s="78"/>
      <c r="T3504" s="78"/>
      <c r="U3504" s="78"/>
      <c r="V3504" s="219"/>
      <c r="W3504" s="78"/>
      <c r="X3504" s="78"/>
      <c r="Y3504" s="78"/>
      <c r="Z3504" s="78"/>
      <c r="AA3504" s="78"/>
      <c r="AB3504" s="78"/>
      <c r="AC3504" s="78"/>
      <c r="AD3504" s="104"/>
      <c r="AE3504" s="78"/>
      <c r="AF3504" s="104"/>
      <c r="AG3504" s="78"/>
      <c r="AH3504" s="104"/>
      <c r="AI3504" s="78"/>
      <c r="AJ3504" s="104"/>
      <c r="AK3504" s="78"/>
      <c r="AL3504" s="78"/>
      <c r="AM3504" s="8"/>
      <c r="AN3504" s="78"/>
      <c r="AO3504" s="78"/>
      <c r="AP3504" s="78"/>
      <c r="AQ3504" s="78"/>
      <c r="AR3504" s="78"/>
      <c r="AS3504" s="78"/>
      <c r="AT3504" s="78"/>
      <c r="AU3504" s="78"/>
      <c r="AV3504" s="78"/>
      <c r="AW3504" s="77"/>
      <c r="AX3504" s="144"/>
      <c r="AY3504" s="144"/>
      <c r="AZ3504" s="144"/>
      <c r="BA3504" s="54"/>
      <c r="BB3504" s="54"/>
      <c r="BC3504" s="144"/>
      <c r="BD3504" s="144"/>
      <c r="BE3504" s="144"/>
      <c r="BF3504" s="144"/>
      <c r="BG3504" s="144"/>
      <c r="BH3504" s="144"/>
      <c r="BI3504" s="144"/>
      <c r="BJ3504" s="144"/>
      <c r="BK3504" s="144"/>
      <c r="BL3504" s="144"/>
      <c r="BM3504" s="144"/>
      <c r="BN3504" s="144"/>
      <c r="BO3504" s="144"/>
      <c r="BP3504" s="144"/>
      <c r="BQ3504" s="144"/>
      <c r="BR3504" s="144"/>
      <c r="BS3504" s="144"/>
      <c r="BT3504" s="144"/>
      <c r="BU3504" s="144"/>
      <c r="BV3504" s="144"/>
      <c r="BW3504" s="144"/>
      <c r="BX3504" s="144"/>
      <c r="BY3504" s="144"/>
      <c r="BZ3504" s="144"/>
      <c r="CA3504" s="144"/>
      <c r="CB3504" s="144"/>
      <c r="CC3504" s="144"/>
      <c r="CD3504" s="144"/>
      <c r="CE3504" s="144"/>
      <c r="CF3504" s="144"/>
      <c r="CG3504" s="144"/>
      <c r="CH3504" s="144"/>
      <c r="CI3504" s="144"/>
      <c r="CJ3504" s="144"/>
      <c r="CK3504" s="144"/>
      <c r="CL3504" s="144"/>
    </row>
    <row r="3505" spans="2:90" x14ac:dyDescent="0.25">
      <c r="B3505" s="77"/>
      <c r="C3505" s="77"/>
      <c r="D3505" s="77"/>
      <c r="E3505" s="77"/>
      <c r="F3505" s="77"/>
      <c r="G3505" s="77"/>
      <c r="I3505" s="78"/>
      <c r="K3505" s="78"/>
      <c r="L3505" s="77"/>
      <c r="M3505" s="78"/>
      <c r="N3505" s="78"/>
      <c r="O3505" s="78"/>
      <c r="P3505" s="78"/>
      <c r="Q3505" s="144"/>
      <c r="R3505" s="78"/>
      <c r="S3505" s="78"/>
      <c r="T3505" s="78"/>
      <c r="U3505" s="78"/>
      <c r="V3505" s="219"/>
      <c r="W3505" s="78"/>
      <c r="X3505" s="78"/>
      <c r="Y3505" s="78"/>
      <c r="Z3505" s="78"/>
      <c r="AA3505" s="78"/>
      <c r="AB3505" s="78"/>
      <c r="AC3505" s="78"/>
      <c r="AD3505" s="104"/>
      <c r="AE3505" s="78"/>
      <c r="AF3505" s="104"/>
      <c r="AG3505" s="78"/>
      <c r="AH3505" s="104"/>
      <c r="AI3505" s="78"/>
      <c r="AJ3505" s="104"/>
      <c r="AK3505" s="78"/>
      <c r="AL3505" s="78"/>
      <c r="AM3505" s="8"/>
      <c r="AN3505" s="78"/>
      <c r="AO3505" s="78"/>
      <c r="AP3505" s="78"/>
      <c r="AQ3505" s="78"/>
      <c r="AR3505" s="78"/>
      <c r="AS3505" s="78"/>
      <c r="AT3505" s="78"/>
      <c r="AU3505" s="78"/>
      <c r="AV3505" s="78"/>
      <c r="AW3505" s="77"/>
      <c r="AX3505" s="144"/>
      <c r="AY3505" s="144"/>
      <c r="AZ3505" s="144"/>
      <c r="BA3505" s="54"/>
      <c r="BB3505" s="54"/>
      <c r="BC3505" s="144"/>
      <c r="BD3505" s="144"/>
      <c r="BE3505" s="144"/>
      <c r="BF3505" s="144"/>
      <c r="BG3505" s="144"/>
      <c r="BH3505" s="144"/>
      <c r="BI3505" s="144"/>
      <c r="BJ3505" s="144"/>
      <c r="BK3505" s="144"/>
      <c r="BL3505" s="144"/>
      <c r="BM3505" s="144"/>
      <c r="BN3505" s="144"/>
      <c r="BO3505" s="144"/>
      <c r="BP3505" s="144"/>
      <c r="BQ3505" s="144"/>
      <c r="BR3505" s="144"/>
      <c r="BS3505" s="144"/>
      <c r="BT3505" s="144"/>
      <c r="BU3505" s="144"/>
      <c r="BV3505" s="144"/>
      <c r="BW3505" s="144"/>
      <c r="BX3505" s="144"/>
      <c r="BY3505" s="144"/>
      <c r="BZ3505" s="144"/>
      <c r="CA3505" s="144"/>
      <c r="CB3505" s="144"/>
      <c r="CC3505" s="144"/>
      <c r="CD3505" s="144"/>
      <c r="CE3505" s="144"/>
      <c r="CF3505" s="144"/>
      <c r="CG3505" s="144"/>
      <c r="CH3505" s="144"/>
      <c r="CI3505" s="144"/>
      <c r="CJ3505" s="144"/>
      <c r="CK3505" s="144"/>
      <c r="CL3505" s="144"/>
    </row>
    <row r="3506" spans="2:90" x14ac:dyDescent="0.25">
      <c r="B3506" s="77"/>
      <c r="C3506" s="77"/>
      <c r="D3506" s="77"/>
      <c r="E3506" s="77"/>
      <c r="F3506" s="77"/>
      <c r="G3506" s="77"/>
      <c r="I3506" s="78"/>
      <c r="K3506" s="78"/>
      <c r="L3506" s="77"/>
      <c r="M3506" s="78"/>
      <c r="N3506" s="78"/>
      <c r="O3506" s="78"/>
      <c r="P3506" s="78"/>
      <c r="Q3506" s="144"/>
      <c r="R3506" s="78"/>
      <c r="S3506" s="78"/>
      <c r="T3506" s="78"/>
      <c r="U3506" s="78"/>
      <c r="V3506" s="219"/>
      <c r="W3506" s="78"/>
      <c r="X3506" s="78"/>
      <c r="Y3506" s="78"/>
      <c r="Z3506" s="78"/>
      <c r="AA3506" s="78"/>
      <c r="AB3506" s="78"/>
      <c r="AC3506" s="78"/>
      <c r="AD3506" s="104"/>
      <c r="AE3506" s="78"/>
      <c r="AF3506" s="104"/>
      <c r="AG3506" s="78"/>
      <c r="AH3506" s="104"/>
      <c r="AI3506" s="78"/>
      <c r="AJ3506" s="104"/>
      <c r="AK3506" s="78"/>
      <c r="AL3506" s="78"/>
      <c r="AM3506" s="8"/>
      <c r="AN3506" s="78"/>
      <c r="AO3506" s="78"/>
      <c r="AP3506" s="78"/>
      <c r="AQ3506" s="78"/>
      <c r="AR3506" s="78"/>
      <c r="AS3506" s="78"/>
      <c r="AT3506" s="78"/>
      <c r="AU3506" s="78"/>
      <c r="AV3506" s="78"/>
      <c r="AW3506" s="77"/>
      <c r="AX3506" s="144"/>
      <c r="AY3506" s="144"/>
      <c r="AZ3506" s="144"/>
      <c r="BA3506" s="54"/>
      <c r="BB3506" s="54"/>
      <c r="BC3506" s="144"/>
      <c r="BD3506" s="144"/>
      <c r="BE3506" s="144"/>
      <c r="BF3506" s="144"/>
      <c r="BG3506" s="144"/>
      <c r="BH3506" s="144"/>
      <c r="BI3506" s="144"/>
      <c r="BJ3506" s="144"/>
      <c r="BK3506" s="144"/>
      <c r="BL3506" s="144"/>
      <c r="BM3506" s="144"/>
      <c r="BN3506" s="144"/>
      <c r="BO3506" s="144"/>
      <c r="BP3506" s="144"/>
      <c r="BQ3506" s="144"/>
      <c r="BR3506" s="144"/>
      <c r="BS3506" s="144"/>
      <c r="BT3506" s="144"/>
      <c r="BU3506" s="144"/>
      <c r="BV3506" s="144"/>
      <c r="BW3506" s="144"/>
      <c r="BX3506" s="144"/>
      <c r="BY3506" s="144"/>
      <c r="BZ3506" s="144"/>
      <c r="CA3506" s="144"/>
      <c r="CB3506" s="144"/>
      <c r="CC3506" s="144"/>
      <c r="CD3506" s="144"/>
      <c r="CE3506" s="144"/>
      <c r="CF3506" s="144"/>
      <c r="CG3506" s="144"/>
      <c r="CH3506" s="144"/>
      <c r="CI3506" s="144"/>
      <c r="CJ3506" s="144"/>
      <c r="CK3506" s="144"/>
      <c r="CL3506" s="144"/>
    </row>
    <row r="3507" spans="2:90" x14ac:dyDescent="0.25">
      <c r="B3507" s="77"/>
      <c r="C3507" s="77"/>
      <c r="D3507" s="77"/>
      <c r="E3507" s="77"/>
      <c r="F3507" s="77"/>
      <c r="G3507" s="77"/>
      <c r="I3507" s="78"/>
      <c r="K3507" s="78"/>
      <c r="L3507" s="77"/>
      <c r="M3507" s="78"/>
      <c r="N3507" s="78"/>
      <c r="O3507" s="78"/>
      <c r="P3507" s="78"/>
      <c r="Q3507" s="144"/>
      <c r="R3507" s="78"/>
      <c r="S3507" s="78"/>
      <c r="T3507" s="78"/>
      <c r="U3507" s="78"/>
      <c r="V3507" s="219"/>
      <c r="W3507" s="78"/>
      <c r="X3507" s="78"/>
      <c r="Y3507" s="78"/>
      <c r="Z3507" s="78"/>
      <c r="AA3507" s="78"/>
      <c r="AB3507" s="78"/>
      <c r="AC3507" s="78"/>
      <c r="AD3507" s="104"/>
      <c r="AE3507" s="78"/>
      <c r="AF3507" s="104"/>
      <c r="AG3507" s="78"/>
      <c r="AH3507" s="104"/>
      <c r="AI3507" s="78"/>
      <c r="AJ3507" s="104"/>
      <c r="AK3507" s="78"/>
      <c r="AL3507" s="78"/>
      <c r="AM3507" s="8"/>
      <c r="AN3507" s="78"/>
      <c r="AO3507" s="78"/>
      <c r="AP3507" s="78"/>
      <c r="AQ3507" s="78"/>
      <c r="AR3507" s="78"/>
      <c r="AS3507" s="78"/>
      <c r="AT3507" s="78"/>
      <c r="AU3507" s="78"/>
      <c r="AV3507" s="78"/>
      <c r="AW3507" s="77"/>
      <c r="AX3507" s="144"/>
      <c r="AY3507" s="144"/>
      <c r="AZ3507" s="144"/>
      <c r="BA3507" s="54"/>
      <c r="BB3507" s="54"/>
      <c r="BC3507" s="144"/>
      <c r="BD3507" s="144"/>
      <c r="BE3507" s="144"/>
      <c r="BF3507" s="144"/>
      <c r="BG3507" s="144"/>
      <c r="BH3507" s="144"/>
      <c r="BI3507" s="144"/>
      <c r="BJ3507" s="144"/>
      <c r="BK3507" s="144"/>
      <c r="BL3507" s="144"/>
      <c r="BM3507" s="144"/>
      <c r="BN3507" s="144"/>
      <c r="BO3507" s="144"/>
      <c r="BP3507" s="144"/>
      <c r="BQ3507" s="144"/>
      <c r="BR3507" s="144"/>
      <c r="BS3507" s="144"/>
      <c r="BT3507" s="144"/>
      <c r="BU3507" s="144"/>
      <c r="BV3507" s="144"/>
      <c r="BW3507" s="144"/>
      <c r="BX3507" s="144"/>
      <c r="BY3507" s="144"/>
      <c r="BZ3507" s="144"/>
      <c r="CA3507" s="144"/>
      <c r="CB3507" s="144"/>
      <c r="CC3507" s="144"/>
      <c r="CD3507" s="144"/>
      <c r="CE3507" s="144"/>
      <c r="CF3507" s="144"/>
      <c r="CG3507" s="144"/>
      <c r="CH3507" s="144"/>
      <c r="CI3507" s="144"/>
      <c r="CJ3507" s="144"/>
      <c r="CK3507" s="144"/>
      <c r="CL3507" s="144"/>
    </row>
    <row r="3508" spans="2:90" x14ac:dyDescent="0.25">
      <c r="B3508" s="77"/>
      <c r="C3508" s="77"/>
      <c r="D3508" s="77"/>
      <c r="E3508" s="77"/>
      <c r="F3508" s="77"/>
      <c r="G3508" s="77"/>
      <c r="I3508" s="78"/>
      <c r="K3508" s="78"/>
      <c r="L3508" s="77"/>
      <c r="M3508" s="78"/>
      <c r="N3508" s="78"/>
      <c r="O3508" s="78"/>
      <c r="P3508" s="78"/>
      <c r="Q3508" s="144"/>
      <c r="R3508" s="78"/>
      <c r="S3508" s="78"/>
      <c r="T3508" s="78"/>
      <c r="U3508" s="78"/>
      <c r="V3508" s="219"/>
      <c r="W3508" s="78"/>
      <c r="X3508" s="78"/>
      <c r="Y3508" s="78"/>
      <c r="Z3508" s="78"/>
      <c r="AA3508" s="78"/>
      <c r="AB3508" s="78"/>
      <c r="AC3508" s="78"/>
      <c r="AD3508" s="104"/>
      <c r="AE3508" s="78"/>
      <c r="AF3508" s="104"/>
      <c r="AG3508" s="78"/>
      <c r="AH3508" s="104"/>
      <c r="AI3508" s="78"/>
      <c r="AJ3508" s="104"/>
      <c r="AK3508" s="78"/>
      <c r="AL3508" s="78"/>
      <c r="AM3508" s="8"/>
      <c r="AN3508" s="78"/>
      <c r="AO3508" s="78"/>
      <c r="AP3508" s="78"/>
      <c r="AQ3508" s="78"/>
      <c r="AR3508" s="78"/>
      <c r="AS3508" s="78"/>
      <c r="AT3508" s="78"/>
      <c r="AU3508" s="78"/>
      <c r="AV3508" s="78"/>
      <c r="AW3508" s="77"/>
      <c r="AX3508" s="144"/>
      <c r="AY3508" s="144"/>
      <c r="AZ3508" s="144"/>
      <c r="BA3508" s="54"/>
      <c r="BB3508" s="54"/>
      <c r="BC3508" s="144"/>
      <c r="BD3508" s="144"/>
      <c r="BE3508" s="144"/>
      <c r="BF3508" s="144"/>
      <c r="BG3508" s="144"/>
      <c r="BH3508" s="144"/>
      <c r="BI3508" s="144"/>
      <c r="BJ3508" s="144"/>
      <c r="BK3508" s="144"/>
      <c r="BL3508" s="144"/>
      <c r="BM3508" s="144"/>
      <c r="BN3508" s="144"/>
      <c r="BO3508" s="144"/>
      <c r="BP3508" s="144"/>
      <c r="BQ3508" s="144"/>
      <c r="BR3508" s="144"/>
      <c r="BS3508" s="144"/>
      <c r="BT3508" s="144"/>
      <c r="BU3508" s="144"/>
      <c r="BV3508" s="144"/>
      <c r="BW3508" s="144"/>
      <c r="BX3508" s="144"/>
      <c r="BY3508" s="144"/>
      <c r="BZ3508" s="144"/>
      <c r="CA3508" s="144"/>
      <c r="CB3508" s="144"/>
      <c r="CC3508" s="144"/>
      <c r="CD3508" s="144"/>
      <c r="CE3508" s="144"/>
      <c r="CF3508" s="144"/>
      <c r="CG3508" s="144"/>
      <c r="CH3508" s="144"/>
      <c r="CI3508" s="144"/>
      <c r="CJ3508" s="144"/>
      <c r="CK3508" s="144"/>
      <c r="CL3508" s="144"/>
    </row>
    <row r="3509" spans="2:90" x14ac:dyDescent="0.25">
      <c r="B3509" s="77"/>
      <c r="C3509" s="77"/>
      <c r="D3509" s="77"/>
      <c r="E3509" s="77"/>
      <c r="F3509" s="77"/>
      <c r="G3509" s="77"/>
      <c r="I3509" s="78"/>
      <c r="K3509" s="78"/>
      <c r="L3509" s="77"/>
      <c r="M3509" s="78"/>
      <c r="N3509" s="78"/>
      <c r="O3509" s="78"/>
      <c r="P3509" s="78"/>
      <c r="Q3509" s="144"/>
      <c r="R3509" s="78"/>
      <c r="S3509" s="78"/>
      <c r="T3509" s="78"/>
      <c r="U3509" s="78"/>
      <c r="V3509" s="219"/>
      <c r="W3509" s="78"/>
      <c r="X3509" s="78"/>
      <c r="Y3509" s="78"/>
      <c r="Z3509" s="78"/>
      <c r="AA3509" s="78"/>
      <c r="AB3509" s="78"/>
      <c r="AC3509" s="78"/>
      <c r="AD3509" s="104"/>
      <c r="AE3509" s="78"/>
      <c r="AF3509" s="104"/>
      <c r="AG3509" s="78"/>
      <c r="AH3509" s="104"/>
      <c r="AI3509" s="78"/>
      <c r="AJ3509" s="104"/>
      <c r="AK3509" s="78"/>
      <c r="AL3509" s="78"/>
      <c r="AM3509" s="8"/>
      <c r="AN3509" s="78"/>
      <c r="AO3509" s="78"/>
      <c r="AP3509" s="78"/>
      <c r="AQ3509" s="78"/>
      <c r="AR3509" s="78"/>
      <c r="AS3509" s="78"/>
      <c r="AT3509" s="78"/>
      <c r="AU3509" s="78"/>
      <c r="AV3509" s="78"/>
      <c r="AW3509" s="77"/>
      <c r="AX3509" s="144"/>
      <c r="AY3509" s="144"/>
      <c r="AZ3509" s="144"/>
      <c r="BA3509" s="54"/>
      <c r="BB3509" s="54"/>
      <c r="BC3509" s="144"/>
      <c r="BD3509" s="144"/>
      <c r="BE3509" s="144"/>
      <c r="BF3509" s="144"/>
      <c r="BG3509" s="144"/>
      <c r="BH3509" s="144"/>
      <c r="BI3509" s="144"/>
      <c r="BJ3509" s="144"/>
      <c r="BK3509" s="144"/>
      <c r="BL3509" s="144"/>
      <c r="BM3509" s="144"/>
      <c r="BN3509" s="144"/>
      <c r="BO3509" s="144"/>
      <c r="BP3509" s="144"/>
      <c r="BQ3509" s="144"/>
      <c r="BR3509" s="144"/>
      <c r="BS3509" s="144"/>
      <c r="BT3509" s="144"/>
      <c r="BU3509" s="144"/>
      <c r="BV3509" s="144"/>
      <c r="BW3509" s="144"/>
      <c r="BX3509" s="144"/>
      <c r="BY3509" s="144"/>
      <c r="BZ3509" s="144"/>
      <c r="CA3509" s="144"/>
      <c r="CB3509" s="144"/>
      <c r="CC3509" s="144"/>
      <c r="CD3509" s="144"/>
      <c r="CE3509" s="144"/>
      <c r="CF3509" s="144"/>
      <c r="CG3509" s="144"/>
      <c r="CH3509" s="144"/>
      <c r="CI3509" s="144"/>
      <c r="CJ3509" s="144"/>
      <c r="CK3509" s="144"/>
      <c r="CL3509" s="144"/>
    </row>
    <row r="3510" spans="2:90" x14ac:dyDescent="0.25">
      <c r="B3510" s="77"/>
      <c r="C3510" s="77"/>
      <c r="D3510" s="77"/>
      <c r="E3510" s="77"/>
      <c r="F3510" s="77"/>
      <c r="G3510" s="77"/>
      <c r="I3510" s="78"/>
      <c r="K3510" s="78"/>
      <c r="L3510" s="77"/>
      <c r="M3510" s="78"/>
      <c r="N3510" s="78"/>
      <c r="O3510" s="78"/>
      <c r="P3510" s="78"/>
      <c r="Q3510" s="144"/>
      <c r="R3510" s="78"/>
      <c r="S3510" s="78"/>
      <c r="T3510" s="78"/>
      <c r="U3510" s="78"/>
      <c r="V3510" s="219"/>
      <c r="W3510" s="78"/>
      <c r="X3510" s="78"/>
      <c r="Y3510" s="78"/>
      <c r="Z3510" s="78"/>
      <c r="AA3510" s="78"/>
      <c r="AB3510" s="78"/>
      <c r="AC3510" s="78"/>
      <c r="AD3510" s="104"/>
      <c r="AE3510" s="78"/>
      <c r="AF3510" s="104"/>
      <c r="AG3510" s="78"/>
      <c r="AH3510" s="104"/>
      <c r="AI3510" s="78"/>
      <c r="AJ3510" s="104"/>
      <c r="AK3510" s="78"/>
      <c r="AL3510" s="78"/>
      <c r="AM3510" s="8"/>
      <c r="AN3510" s="78"/>
      <c r="AO3510" s="78"/>
      <c r="AP3510" s="78"/>
      <c r="AQ3510" s="78"/>
      <c r="AR3510" s="78"/>
      <c r="AS3510" s="78"/>
      <c r="AT3510" s="78"/>
      <c r="AU3510" s="78"/>
      <c r="AV3510" s="78"/>
      <c r="AW3510" s="77"/>
      <c r="AX3510" s="144"/>
      <c r="AY3510" s="144"/>
      <c r="AZ3510" s="144"/>
      <c r="BA3510" s="54"/>
      <c r="BB3510" s="54"/>
      <c r="BC3510" s="144"/>
      <c r="BD3510" s="144"/>
      <c r="BE3510" s="144"/>
      <c r="BF3510" s="144"/>
      <c r="BG3510" s="144"/>
      <c r="BH3510" s="144"/>
      <c r="BI3510" s="144"/>
      <c r="BJ3510" s="144"/>
      <c r="BK3510" s="144"/>
      <c r="BL3510" s="144"/>
      <c r="BM3510" s="144"/>
      <c r="BN3510" s="144"/>
      <c r="BO3510" s="144"/>
      <c r="BP3510" s="144"/>
      <c r="BQ3510" s="144"/>
      <c r="BR3510" s="144"/>
      <c r="BS3510" s="144"/>
      <c r="BT3510" s="144"/>
      <c r="BU3510" s="144"/>
      <c r="BV3510" s="144"/>
      <c r="BW3510" s="144"/>
      <c r="BX3510" s="144"/>
      <c r="BY3510" s="144"/>
      <c r="BZ3510" s="144"/>
      <c r="CA3510" s="144"/>
      <c r="CB3510" s="144"/>
      <c r="CC3510" s="144"/>
      <c r="CD3510" s="144"/>
      <c r="CE3510" s="144"/>
      <c r="CF3510" s="144"/>
      <c r="CG3510" s="144"/>
      <c r="CH3510" s="144"/>
      <c r="CI3510" s="144"/>
      <c r="CJ3510" s="144"/>
      <c r="CK3510" s="144"/>
      <c r="CL3510" s="144"/>
    </row>
    <row r="3511" spans="2:90" x14ac:dyDescent="0.25">
      <c r="B3511" s="77"/>
      <c r="C3511" s="77"/>
      <c r="D3511" s="77"/>
      <c r="E3511" s="77"/>
      <c r="F3511" s="77"/>
      <c r="G3511" s="77"/>
      <c r="I3511" s="78"/>
      <c r="K3511" s="78"/>
      <c r="L3511" s="77"/>
      <c r="M3511" s="78"/>
      <c r="N3511" s="78"/>
      <c r="O3511" s="78"/>
      <c r="P3511" s="78"/>
      <c r="Q3511" s="144"/>
      <c r="R3511" s="78"/>
      <c r="S3511" s="78"/>
      <c r="T3511" s="78"/>
      <c r="U3511" s="78"/>
      <c r="V3511" s="219"/>
      <c r="W3511" s="78"/>
      <c r="X3511" s="78"/>
      <c r="Y3511" s="78"/>
      <c r="Z3511" s="78"/>
      <c r="AA3511" s="78"/>
      <c r="AB3511" s="78"/>
      <c r="AC3511" s="78"/>
      <c r="AD3511" s="104"/>
      <c r="AE3511" s="78"/>
      <c r="AF3511" s="104"/>
      <c r="AG3511" s="78"/>
      <c r="AH3511" s="104"/>
      <c r="AI3511" s="78"/>
      <c r="AJ3511" s="104"/>
      <c r="AK3511" s="78"/>
      <c r="AL3511" s="78"/>
      <c r="AM3511" s="8"/>
      <c r="AN3511" s="78"/>
      <c r="AO3511" s="78"/>
      <c r="AP3511" s="78"/>
      <c r="AQ3511" s="78"/>
      <c r="AR3511" s="78"/>
      <c r="AS3511" s="78"/>
      <c r="AT3511" s="78"/>
      <c r="AU3511" s="78"/>
      <c r="AV3511" s="78"/>
      <c r="AW3511" s="77"/>
      <c r="AX3511" s="144"/>
      <c r="AY3511" s="144"/>
      <c r="AZ3511" s="144"/>
      <c r="BA3511" s="54"/>
      <c r="BB3511" s="54"/>
      <c r="BC3511" s="144"/>
      <c r="BD3511" s="144"/>
      <c r="BE3511" s="144"/>
      <c r="BF3511" s="144"/>
      <c r="BG3511" s="144"/>
      <c r="BH3511" s="144"/>
      <c r="BI3511" s="144"/>
      <c r="BJ3511" s="144"/>
      <c r="BK3511" s="144"/>
      <c r="BL3511" s="144"/>
      <c r="BM3511" s="144"/>
      <c r="BN3511" s="144"/>
      <c r="BO3511" s="144"/>
      <c r="BP3511" s="144"/>
      <c r="BQ3511" s="144"/>
      <c r="BR3511" s="144"/>
      <c r="BS3511" s="144"/>
      <c r="BT3511" s="144"/>
      <c r="BU3511" s="144"/>
      <c r="BV3511" s="144"/>
      <c r="BW3511" s="144"/>
      <c r="BX3511" s="144"/>
      <c r="BY3511" s="144"/>
      <c r="BZ3511" s="144"/>
      <c r="CA3511" s="144"/>
      <c r="CB3511" s="144"/>
      <c r="CC3511" s="144"/>
      <c r="CD3511" s="144"/>
      <c r="CE3511" s="144"/>
      <c r="CF3511" s="144"/>
      <c r="CG3511" s="144"/>
      <c r="CH3511" s="144"/>
      <c r="CI3511" s="144"/>
      <c r="CJ3511" s="144"/>
      <c r="CK3511" s="144"/>
      <c r="CL3511" s="144"/>
    </row>
    <row r="3512" spans="2:90" x14ac:dyDescent="0.25">
      <c r="B3512" s="77"/>
      <c r="C3512" s="77"/>
      <c r="D3512" s="77"/>
      <c r="E3512" s="77"/>
      <c r="F3512" s="77"/>
      <c r="G3512" s="77"/>
      <c r="I3512" s="78"/>
      <c r="K3512" s="78"/>
      <c r="L3512" s="77"/>
      <c r="M3512" s="78"/>
      <c r="N3512" s="78"/>
      <c r="O3512" s="78"/>
      <c r="P3512" s="78"/>
      <c r="Q3512" s="144"/>
      <c r="R3512" s="78"/>
      <c r="S3512" s="78"/>
      <c r="T3512" s="78"/>
      <c r="U3512" s="78"/>
      <c r="V3512" s="219"/>
      <c r="W3512" s="78"/>
      <c r="X3512" s="78"/>
      <c r="Y3512" s="78"/>
      <c r="Z3512" s="78"/>
      <c r="AA3512" s="78"/>
      <c r="AB3512" s="78"/>
      <c r="AC3512" s="78"/>
      <c r="AD3512" s="104"/>
      <c r="AE3512" s="78"/>
      <c r="AF3512" s="104"/>
      <c r="AG3512" s="78"/>
      <c r="AH3512" s="104"/>
      <c r="AI3512" s="78"/>
      <c r="AJ3512" s="104"/>
      <c r="AK3512" s="78"/>
      <c r="AL3512" s="78"/>
      <c r="AM3512" s="8"/>
      <c r="AN3512" s="78"/>
      <c r="AO3512" s="78"/>
      <c r="AP3512" s="78"/>
      <c r="AQ3512" s="78"/>
      <c r="AR3512" s="78"/>
      <c r="AS3512" s="78"/>
      <c r="AT3512" s="78"/>
      <c r="AU3512" s="78"/>
      <c r="AV3512" s="78"/>
      <c r="AW3512" s="77"/>
      <c r="AX3512" s="144"/>
      <c r="AY3512" s="144"/>
      <c r="AZ3512" s="144"/>
      <c r="BA3512" s="54"/>
      <c r="BB3512" s="54"/>
      <c r="BC3512" s="144"/>
      <c r="BD3512" s="144"/>
      <c r="BE3512" s="144"/>
      <c r="BF3512" s="144"/>
      <c r="BG3512" s="144"/>
      <c r="BH3512" s="144"/>
      <c r="BI3512" s="144"/>
      <c r="BJ3512" s="144"/>
      <c r="BK3512" s="144"/>
      <c r="BL3512" s="144"/>
      <c r="BM3512" s="144"/>
      <c r="BN3512" s="144"/>
      <c r="BO3512" s="144"/>
      <c r="BP3512" s="144"/>
      <c r="BQ3512" s="144"/>
      <c r="BR3512" s="144"/>
      <c r="BS3512" s="144"/>
      <c r="BT3512" s="144"/>
      <c r="BU3512" s="144"/>
      <c r="BV3512" s="144"/>
      <c r="BW3512" s="144"/>
      <c r="BX3512" s="144"/>
      <c r="BY3512" s="144"/>
      <c r="BZ3512" s="144"/>
      <c r="CA3512" s="144"/>
      <c r="CB3512" s="144"/>
      <c r="CC3512" s="144"/>
      <c r="CD3512" s="144"/>
      <c r="CE3512" s="144"/>
      <c r="CF3512" s="144"/>
      <c r="CG3512" s="144"/>
      <c r="CH3512" s="144"/>
      <c r="CI3512" s="144"/>
      <c r="CJ3512" s="144"/>
      <c r="CK3512" s="144"/>
      <c r="CL3512" s="144"/>
    </row>
    <row r="3513" spans="2:90" x14ac:dyDescent="0.25">
      <c r="B3513" s="77"/>
      <c r="C3513" s="77"/>
      <c r="D3513" s="77"/>
      <c r="E3513" s="77"/>
      <c r="F3513" s="77"/>
      <c r="G3513" s="77"/>
      <c r="I3513" s="78"/>
      <c r="K3513" s="78"/>
      <c r="L3513" s="77"/>
      <c r="M3513" s="78"/>
      <c r="N3513" s="78"/>
      <c r="O3513" s="78"/>
      <c r="P3513" s="78"/>
      <c r="Q3513" s="144"/>
      <c r="R3513" s="78"/>
      <c r="S3513" s="78"/>
      <c r="T3513" s="78"/>
      <c r="U3513" s="78"/>
      <c r="V3513" s="219"/>
      <c r="W3513" s="78"/>
      <c r="X3513" s="78"/>
      <c r="Y3513" s="78"/>
      <c r="Z3513" s="78"/>
      <c r="AA3513" s="78"/>
      <c r="AB3513" s="78"/>
      <c r="AC3513" s="78"/>
      <c r="AD3513" s="104"/>
      <c r="AE3513" s="78"/>
      <c r="AF3513" s="104"/>
      <c r="AG3513" s="78"/>
      <c r="AH3513" s="104"/>
      <c r="AI3513" s="78"/>
      <c r="AJ3513" s="104"/>
      <c r="AK3513" s="78"/>
      <c r="AL3513" s="78"/>
      <c r="AM3513" s="8"/>
      <c r="AN3513" s="78"/>
      <c r="AO3513" s="78"/>
      <c r="AP3513" s="78"/>
      <c r="AQ3513" s="78"/>
      <c r="AR3513" s="78"/>
      <c r="AS3513" s="78"/>
      <c r="AT3513" s="78"/>
      <c r="AU3513" s="78"/>
      <c r="AV3513" s="78"/>
      <c r="AW3513" s="77"/>
      <c r="AX3513" s="144"/>
      <c r="AY3513" s="144"/>
      <c r="AZ3513" s="144"/>
      <c r="BA3513" s="54"/>
      <c r="BB3513" s="54"/>
      <c r="BC3513" s="144"/>
      <c r="BD3513" s="144"/>
      <c r="BE3513" s="144"/>
      <c r="BF3513" s="144"/>
      <c r="BG3513" s="144"/>
      <c r="BH3513" s="144"/>
      <c r="BI3513" s="144"/>
      <c r="BJ3513" s="144"/>
      <c r="BK3513" s="144"/>
      <c r="BL3513" s="144"/>
      <c r="BM3513" s="144"/>
      <c r="BN3513" s="144"/>
      <c r="BO3513" s="144"/>
      <c r="BP3513" s="144"/>
      <c r="BQ3513" s="144"/>
      <c r="BR3513" s="144"/>
      <c r="BS3513" s="144"/>
      <c r="BT3513" s="144"/>
      <c r="BU3513" s="144"/>
      <c r="BV3513" s="144"/>
      <c r="BW3513" s="144"/>
      <c r="BX3513" s="144"/>
      <c r="BY3513" s="144"/>
      <c r="BZ3513" s="144"/>
      <c r="CA3513" s="144"/>
      <c r="CB3513" s="144"/>
      <c r="CC3513" s="144"/>
      <c r="CD3513" s="144"/>
      <c r="CE3513" s="144"/>
      <c r="CF3513" s="144"/>
      <c r="CG3513" s="144"/>
      <c r="CH3513" s="144"/>
      <c r="CI3513" s="144"/>
      <c r="CJ3513" s="144"/>
      <c r="CK3513" s="144"/>
      <c r="CL3513" s="144"/>
    </row>
    <row r="3514" spans="2:90" x14ac:dyDescent="0.25">
      <c r="B3514" s="77"/>
      <c r="C3514" s="77"/>
      <c r="D3514" s="77"/>
      <c r="E3514" s="77"/>
      <c r="F3514" s="77"/>
      <c r="G3514" s="77"/>
      <c r="I3514" s="78"/>
      <c r="K3514" s="78"/>
      <c r="L3514" s="77"/>
      <c r="M3514" s="78"/>
      <c r="N3514" s="78"/>
      <c r="O3514" s="78"/>
      <c r="P3514" s="78"/>
      <c r="Q3514" s="144"/>
      <c r="R3514" s="78"/>
      <c r="S3514" s="78"/>
      <c r="T3514" s="78"/>
      <c r="U3514" s="78"/>
      <c r="V3514" s="219"/>
      <c r="W3514" s="78"/>
      <c r="X3514" s="78"/>
      <c r="Y3514" s="78"/>
      <c r="Z3514" s="78"/>
      <c r="AA3514" s="78"/>
      <c r="AB3514" s="78"/>
      <c r="AC3514" s="78"/>
      <c r="AD3514" s="104"/>
      <c r="AE3514" s="78"/>
      <c r="AF3514" s="104"/>
      <c r="AG3514" s="78"/>
      <c r="AH3514" s="104"/>
      <c r="AI3514" s="78"/>
      <c r="AJ3514" s="104"/>
      <c r="AK3514" s="78"/>
      <c r="AL3514" s="78"/>
      <c r="AM3514" s="8"/>
      <c r="AN3514" s="78"/>
      <c r="AO3514" s="78"/>
      <c r="AP3514" s="78"/>
      <c r="AQ3514" s="78"/>
      <c r="AR3514" s="78"/>
      <c r="AS3514" s="78"/>
      <c r="AT3514" s="78"/>
      <c r="AU3514" s="78"/>
      <c r="AV3514" s="78"/>
      <c r="AW3514" s="77"/>
      <c r="AX3514" s="144"/>
      <c r="AY3514" s="144"/>
      <c r="AZ3514" s="144"/>
      <c r="BA3514" s="54"/>
      <c r="BB3514" s="54"/>
      <c r="BC3514" s="144"/>
      <c r="BD3514" s="144"/>
      <c r="BE3514" s="144"/>
      <c r="BF3514" s="144"/>
      <c r="BG3514" s="144"/>
      <c r="BH3514" s="144"/>
      <c r="BI3514" s="144"/>
      <c r="BJ3514" s="144"/>
      <c r="BK3514" s="144"/>
      <c r="BL3514" s="144"/>
      <c r="BM3514" s="144"/>
      <c r="BN3514" s="144"/>
      <c r="BO3514" s="144"/>
      <c r="BP3514" s="144"/>
      <c r="BQ3514" s="144"/>
      <c r="BR3514" s="144"/>
      <c r="BS3514" s="144"/>
      <c r="BT3514" s="144"/>
      <c r="BU3514" s="144"/>
      <c r="BV3514" s="144"/>
      <c r="BW3514" s="144"/>
      <c r="BX3514" s="144"/>
      <c r="BY3514" s="144"/>
      <c r="BZ3514" s="144"/>
      <c r="CA3514" s="144"/>
      <c r="CB3514" s="144"/>
      <c r="CC3514" s="144"/>
      <c r="CD3514" s="144"/>
      <c r="CE3514" s="144"/>
      <c r="CF3514" s="144"/>
      <c r="CG3514" s="144"/>
      <c r="CH3514" s="144"/>
      <c r="CI3514" s="144"/>
      <c r="CJ3514" s="144"/>
      <c r="CK3514" s="144"/>
      <c r="CL3514" s="144"/>
    </row>
    <row r="3515" spans="2:90" x14ac:dyDescent="0.25">
      <c r="B3515" s="77"/>
      <c r="C3515" s="77"/>
      <c r="D3515" s="77"/>
      <c r="E3515" s="77"/>
      <c r="F3515" s="77"/>
      <c r="G3515" s="77"/>
      <c r="I3515" s="78"/>
      <c r="K3515" s="78"/>
      <c r="L3515" s="77"/>
      <c r="M3515" s="78"/>
      <c r="N3515" s="78"/>
      <c r="O3515" s="78"/>
      <c r="P3515" s="78"/>
      <c r="Q3515" s="144"/>
      <c r="R3515" s="78"/>
      <c r="S3515" s="78"/>
      <c r="T3515" s="78"/>
      <c r="U3515" s="78"/>
      <c r="V3515" s="219"/>
      <c r="W3515" s="78"/>
      <c r="X3515" s="78"/>
      <c r="Y3515" s="78"/>
      <c r="Z3515" s="78"/>
      <c r="AA3515" s="78"/>
      <c r="AB3515" s="78"/>
      <c r="AC3515" s="78"/>
      <c r="AD3515" s="104"/>
      <c r="AE3515" s="78"/>
      <c r="AF3515" s="104"/>
      <c r="AG3515" s="78"/>
      <c r="AH3515" s="104"/>
      <c r="AI3515" s="78"/>
      <c r="AJ3515" s="104"/>
      <c r="AK3515" s="78"/>
      <c r="AL3515" s="78"/>
      <c r="AM3515" s="8"/>
      <c r="AN3515" s="78"/>
      <c r="AO3515" s="78"/>
      <c r="AP3515" s="78"/>
      <c r="AQ3515" s="78"/>
      <c r="AR3515" s="78"/>
      <c r="AS3515" s="78"/>
      <c r="AT3515" s="78"/>
      <c r="AU3515" s="78"/>
      <c r="AV3515" s="78"/>
      <c r="AW3515" s="77"/>
      <c r="AX3515" s="144"/>
      <c r="AY3515" s="144"/>
      <c r="AZ3515" s="144"/>
      <c r="BA3515" s="54"/>
      <c r="BB3515" s="54"/>
      <c r="BC3515" s="144"/>
      <c r="BD3515" s="144"/>
      <c r="BE3515" s="144"/>
      <c r="BF3515" s="144"/>
      <c r="BG3515" s="144"/>
      <c r="BH3515" s="144"/>
      <c r="BI3515" s="144"/>
      <c r="BJ3515" s="144"/>
      <c r="BK3515" s="144"/>
      <c r="BL3515" s="144"/>
      <c r="BM3515" s="144"/>
      <c r="BN3515" s="144"/>
      <c r="BO3515" s="144"/>
      <c r="BP3515" s="144"/>
      <c r="BQ3515" s="144"/>
      <c r="BR3515" s="144"/>
      <c r="BS3515" s="144"/>
      <c r="BT3515" s="144"/>
      <c r="BU3515" s="144"/>
      <c r="BV3515" s="144"/>
      <c r="BW3515" s="144"/>
      <c r="BX3515" s="144"/>
      <c r="BY3515" s="144"/>
      <c r="BZ3515" s="144"/>
      <c r="CA3515" s="144"/>
      <c r="CB3515" s="144"/>
      <c r="CC3515" s="144"/>
      <c r="CD3515" s="144"/>
      <c r="CE3515" s="144"/>
      <c r="CF3515" s="144"/>
      <c r="CG3515" s="144"/>
      <c r="CH3515" s="144"/>
      <c r="CI3515" s="144"/>
      <c r="CJ3515" s="144"/>
      <c r="CK3515" s="144"/>
      <c r="CL3515" s="144"/>
    </row>
    <row r="3516" spans="2:90" x14ac:dyDescent="0.25">
      <c r="B3516" s="77"/>
      <c r="C3516" s="77"/>
      <c r="D3516" s="77"/>
      <c r="E3516" s="77"/>
      <c r="F3516" s="77"/>
      <c r="G3516" s="77"/>
      <c r="I3516" s="78"/>
      <c r="K3516" s="78"/>
      <c r="L3516" s="77"/>
      <c r="M3516" s="78"/>
      <c r="N3516" s="78"/>
      <c r="O3516" s="78"/>
      <c r="P3516" s="78"/>
      <c r="Q3516" s="144"/>
      <c r="R3516" s="78"/>
      <c r="S3516" s="78"/>
      <c r="T3516" s="78"/>
      <c r="U3516" s="78"/>
      <c r="V3516" s="219"/>
      <c r="W3516" s="78"/>
      <c r="X3516" s="78"/>
      <c r="Y3516" s="78"/>
      <c r="Z3516" s="78"/>
      <c r="AA3516" s="78"/>
      <c r="AB3516" s="78"/>
      <c r="AC3516" s="78"/>
      <c r="AD3516" s="104"/>
      <c r="AE3516" s="78"/>
      <c r="AF3516" s="104"/>
      <c r="AG3516" s="78"/>
      <c r="AH3516" s="104"/>
      <c r="AI3516" s="78"/>
      <c r="AJ3516" s="104"/>
      <c r="AK3516" s="78"/>
      <c r="AL3516" s="78"/>
      <c r="AM3516" s="8"/>
      <c r="AN3516" s="78"/>
      <c r="AO3516" s="78"/>
      <c r="AP3516" s="78"/>
      <c r="AQ3516" s="78"/>
      <c r="AR3516" s="78"/>
      <c r="AS3516" s="78"/>
      <c r="AT3516" s="78"/>
      <c r="AU3516" s="78"/>
      <c r="AV3516" s="78"/>
      <c r="AW3516" s="77"/>
      <c r="AX3516" s="144"/>
      <c r="AY3516" s="144"/>
      <c r="AZ3516" s="144"/>
      <c r="BA3516" s="54"/>
      <c r="BB3516" s="54"/>
      <c r="BC3516" s="144"/>
      <c r="BD3516" s="144"/>
      <c r="BE3516" s="144"/>
      <c r="BF3516" s="144"/>
      <c r="BG3516" s="144"/>
      <c r="BH3516" s="144"/>
      <c r="BI3516" s="144"/>
      <c r="BJ3516" s="144"/>
      <c r="BK3516" s="144"/>
      <c r="BL3516" s="144"/>
      <c r="BM3516" s="144"/>
      <c r="BN3516" s="144"/>
      <c r="BO3516" s="144"/>
      <c r="BP3516" s="144"/>
      <c r="BQ3516" s="144"/>
      <c r="BR3516" s="144"/>
      <c r="BS3516" s="144"/>
      <c r="BT3516" s="144"/>
      <c r="BU3516" s="144"/>
      <c r="BV3516" s="144"/>
      <c r="BW3516" s="144"/>
      <c r="BX3516" s="144"/>
      <c r="BY3516" s="144"/>
      <c r="BZ3516" s="144"/>
      <c r="CA3516" s="144"/>
      <c r="CB3516" s="144"/>
      <c r="CC3516" s="144"/>
      <c r="CD3516" s="144"/>
      <c r="CE3516" s="144"/>
      <c r="CF3516" s="144"/>
      <c r="CG3516" s="144"/>
      <c r="CH3516" s="144"/>
      <c r="CI3516" s="144"/>
      <c r="CJ3516" s="144"/>
      <c r="CK3516" s="144"/>
      <c r="CL3516" s="144"/>
    </row>
    <row r="3517" spans="2:90" x14ac:dyDescent="0.25">
      <c r="B3517" s="77"/>
      <c r="C3517" s="77"/>
      <c r="D3517" s="77"/>
      <c r="E3517" s="77"/>
      <c r="F3517" s="77"/>
      <c r="G3517" s="77"/>
      <c r="I3517" s="78"/>
      <c r="K3517" s="78"/>
      <c r="L3517" s="77"/>
      <c r="M3517" s="78"/>
      <c r="N3517" s="78"/>
      <c r="O3517" s="78"/>
      <c r="P3517" s="78"/>
      <c r="Q3517" s="144"/>
      <c r="R3517" s="78"/>
      <c r="S3517" s="78"/>
      <c r="T3517" s="78"/>
      <c r="U3517" s="78"/>
      <c r="V3517" s="219"/>
      <c r="W3517" s="78"/>
      <c r="X3517" s="78"/>
      <c r="Y3517" s="78"/>
      <c r="Z3517" s="78"/>
      <c r="AA3517" s="78"/>
      <c r="AB3517" s="78"/>
      <c r="AC3517" s="78"/>
      <c r="AD3517" s="104"/>
      <c r="AE3517" s="78"/>
      <c r="AF3517" s="104"/>
      <c r="AG3517" s="78"/>
      <c r="AH3517" s="104"/>
      <c r="AI3517" s="78"/>
      <c r="AJ3517" s="104"/>
      <c r="AK3517" s="78"/>
      <c r="AL3517" s="78"/>
      <c r="AM3517" s="8"/>
      <c r="AN3517" s="78"/>
      <c r="AO3517" s="78"/>
      <c r="AP3517" s="78"/>
      <c r="AQ3517" s="78"/>
      <c r="AR3517" s="78"/>
      <c r="AS3517" s="78"/>
      <c r="AT3517" s="78"/>
      <c r="AU3517" s="78"/>
      <c r="AV3517" s="78"/>
      <c r="AW3517" s="77"/>
      <c r="AX3517" s="144"/>
      <c r="AY3517" s="144"/>
      <c r="AZ3517" s="144"/>
      <c r="BA3517" s="54"/>
      <c r="BB3517" s="54"/>
      <c r="BC3517" s="144"/>
      <c r="BD3517" s="144"/>
      <c r="BE3517" s="144"/>
      <c r="BF3517" s="144"/>
      <c r="BG3517" s="144"/>
      <c r="BH3517" s="144"/>
      <c r="BI3517" s="144"/>
      <c r="BJ3517" s="144"/>
      <c r="BK3517" s="144"/>
      <c r="BL3517" s="144"/>
      <c r="BM3517" s="144"/>
      <c r="BN3517" s="144"/>
      <c r="BO3517" s="144"/>
      <c r="BP3517" s="144"/>
      <c r="BQ3517" s="144"/>
      <c r="BR3517" s="144"/>
      <c r="BS3517" s="144"/>
      <c r="BT3517" s="144"/>
      <c r="BU3517" s="144"/>
      <c r="BV3517" s="144"/>
      <c r="BW3517" s="144"/>
      <c r="BX3517" s="144"/>
      <c r="BY3517" s="144"/>
      <c r="BZ3517" s="144"/>
      <c r="CA3517" s="144"/>
      <c r="CB3517" s="144"/>
      <c r="CC3517" s="144"/>
      <c r="CD3517" s="144"/>
      <c r="CE3517" s="144"/>
      <c r="CF3517" s="144"/>
      <c r="CG3517" s="144"/>
      <c r="CH3517" s="144"/>
      <c r="CI3517" s="144"/>
      <c r="CJ3517" s="144"/>
      <c r="CK3517" s="144"/>
      <c r="CL3517" s="144"/>
    </row>
    <row r="3518" spans="2:90" x14ac:dyDescent="0.25">
      <c r="B3518" s="77"/>
      <c r="C3518" s="77"/>
      <c r="D3518" s="77"/>
      <c r="E3518" s="77"/>
      <c r="F3518" s="77"/>
      <c r="G3518" s="77"/>
      <c r="I3518" s="78"/>
      <c r="K3518" s="78"/>
      <c r="L3518" s="77"/>
      <c r="M3518" s="78"/>
      <c r="N3518" s="78"/>
      <c r="O3518" s="78"/>
      <c r="P3518" s="78"/>
      <c r="Q3518" s="144"/>
      <c r="R3518" s="78"/>
      <c r="S3518" s="78"/>
      <c r="T3518" s="78"/>
      <c r="U3518" s="78"/>
      <c r="V3518" s="219"/>
      <c r="W3518" s="78"/>
      <c r="X3518" s="78"/>
      <c r="Y3518" s="78"/>
      <c r="Z3518" s="78"/>
      <c r="AA3518" s="78"/>
      <c r="AB3518" s="78"/>
      <c r="AC3518" s="78"/>
      <c r="AD3518" s="104"/>
      <c r="AE3518" s="78"/>
      <c r="AF3518" s="104"/>
      <c r="AG3518" s="78"/>
      <c r="AH3518" s="104"/>
      <c r="AI3518" s="78"/>
      <c r="AJ3518" s="104"/>
      <c r="AK3518" s="78"/>
      <c r="AL3518" s="78"/>
      <c r="AM3518" s="8"/>
      <c r="AN3518" s="78"/>
      <c r="AO3518" s="78"/>
      <c r="AP3518" s="78"/>
      <c r="AQ3518" s="78"/>
      <c r="AR3518" s="78"/>
      <c r="AS3518" s="78"/>
      <c r="AT3518" s="78"/>
      <c r="AU3518" s="78"/>
      <c r="AV3518" s="78"/>
      <c r="AW3518" s="77"/>
      <c r="AX3518" s="144"/>
      <c r="AY3518" s="144"/>
      <c r="AZ3518" s="144"/>
      <c r="BA3518" s="54"/>
      <c r="BB3518" s="54"/>
      <c r="BC3518" s="144"/>
      <c r="BD3518" s="144"/>
      <c r="BE3518" s="144"/>
      <c r="BF3518" s="144"/>
      <c r="BG3518" s="144"/>
      <c r="BH3518" s="144"/>
      <c r="BI3518" s="144"/>
      <c r="BJ3518" s="144"/>
      <c r="BK3518" s="144"/>
      <c r="BL3518" s="144"/>
      <c r="BM3518" s="144"/>
      <c r="BN3518" s="144"/>
      <c r="BO3518" s="144"/>
      <c r="BP3518" s="144"/>
      <c r="BQ3518" s="144"/>
      <c r="BR3518" s="144"/>
      <c r="BS3518" s="144"/>
      <c r="BT3518" s="144"/>
      <c r="BU3518" s="144"/>
      <c r="BV3518" s="144"/>
      <c r="BW3518" s="144"/>
      <c r="BX3518" s="144"/>
      <c r="BY3518" s="144"/>
      <c r="BZ3518" s="144"/>
      <c r="CA3518" s="144"/>
      <c r="CB3518" s="144"/>
      <c r="CC3518" s="144"/>
      <c r="CD3518" s="144"/>
      <c r="CE3518" s="144"/>
      <c r="CF3518" s="144"/>
      <c r="CG3518" s="144"/>
      <c r="CH3518" s="144"/>
      <c r="CI3518" s="144"/>
      <c r="CJ3518" s="144"/>
      <c r="CK3518" s="144"/>
      <c r="CL3518" s="144"/>
    </row>
    <row r="3519" spans="2:90" x14ac:dyDescent="0.25">
      <c r="B3519" s="77"/>
      <c r="C3519" s="77"/>
      <c r="D3519" s="77"/>
      <c r="E3519" s="77"/>
      <c r="F3519" s="77"/>
      <c r="G3519" s="77"/>
      <c r="I3519" s="78"/>
      <c r="K3519" s="78"/>
      <c r="L3519" s="77"/>
      <c r="M3519" s="78"/>
      <c r="N3519" s="78"/>
      <c r="O3519" s="78"/>
      <c r="P3519" s="78"/>
      <c r="Q3519" s="144"/>
      <c r="R3519" s="78"/>
      <c r="S3519" s="78"/>
      <c r="T3519" s="78"/>
      <c r="U3519" s="78"/>
      <c r="V3519" s="219"/>
      <c r="W3519" s="78"/>
      <c r="X3519" s="78"/>
      <c r="Y3519" s="78"/>
      <c r="Z3519" s="78"/>
      <c r="AA3519" s="78"/>
      <c r="AB3519" s="78"/>
      <c r="AC3519" s="78"/>
      <c r="AD3519" s="104"/>
      <c r="AE3519" s="78"/>
      <c r="AF3519" s="104"/>
      <c r="AG3519" s="78"/>
      <c r="AH3519" s="104"/>
      <c r="AI3519" s="78"/>
      <c r="AJ3519" s="104"/>
      <c r="AK3519" s="78"/>
      <c r="AL3519" s="78"/>
      <c r="AM3519" s="8"/>
      <c r="AN3519" s="78"/>
      <c r="AO3519" s="78"/>
      <c r="AP3519" s="78"/>
      <c r="AQ3519" s="78"/>
      <c r="AR3519" s="78"/>
      <c r="AS3519" s="78"/>
      <c r="AT3519" s="78"/>
      <c r="AU3519" s="78"/>
      <c r="AV3519" s="78"/>
      <c r="AW3519" s="77"/>
      <c r="AX3519" s="144"/>
      <c r="AY3519" s="144"/>
      <c r="AZ3519" s="144"/>
      <c r="BA3519" s="54"/>
      <c r="BB3519" s="54"/>
      <c r="BC3519" s="144"/>
      <c r="BD3519" s="144"/>
      <c r="BE3519" s="144"/>
      <c r="BF3519" s="144"/>
      <c r="BG3519" s="144"/>
      <c r="BH3519" s="144"/>
      <c r="BI3519" s="144"/>
      <c r="BJ3519" s="144"/>
      <c r="BK3519" s="144"/>
      <c r="BL3519" s="144"/>
      <c r="BM3519" s="144"/>
      <c r="BN3519" s="144"/>
      <c r="BO3519" s="144"/>
      <c r="BP3519" s="144"/>
      <c r="BQ3519" s="144"/>
      <c r="BR3519" s="144"/>
      <c r="BS3519" s="144"/>
      <c r="BT3519" s="144"/>
      <c r="BU3519" s="144"/>
      <c r="BV3519" s="144"/>
      <c r="BW3519" s="144"/>
      <c r="BX3519" s="144"/>
      <c r="BY3519" s="144"/>
      <c r="BZ3519" s="144"/>
      <c r="CA3519" s="144"/>
      <c r="CB3519" s="144"/>
      <c r="CC3519" s="144"/>
      <c r="CD3519" s="144"/>
      <c r="CE3519" s="144"/>
      <c r="CF3519" s="144"/>
      <c r="CG3519" s="144"/>
      <c r="CH3519" s="144"/>
      <c r="CI3519" s="144"/>
      <c r="CJ3519" s="144"/>
      <c r="CK3519" s="144"/>
      <c r="CL3519" s="144"/>
    </row>
    <row r="3520" spans="2:90" x14ac:dyDescent="0.25">
      <c r="B3520" s="77"/>
      <c r="C3520" s="77"/>
      <c r="D3520" s="77"/>
      <c r="E3520" s="77"/>
      <c r="F3520" s="77"/>
      <c r="G3520" s="77"/>
      <c r="I3520" s="78"/>
      <c r="K3520" s="78"/>
      <c r="L3520" s="77"/>
      <c r="M3520" s="78"/>
      <c r="N3520" s="78"/>
      <c r="O3520" s="78"/>
      <c r="P3520" s="78"/>
      <c r="Q3520" s="144"/>
      <c r="R3520" s="78"/>
      <c r="S3520" s="78"/>
      <c r="T3520" s="78"/>
      <c r="U3520" s="78"/>
      <c r="V3520" s="219"/>
      <c r="W3520" s="78"/>
      <c r="X3520" s="78"/>
      <c r="Y3520" s="78"/>
      <c r="Z3520" s="78"/>
      <c r="AA3520" s="78"/>
      <c r="AB3520" s="78"/>
      <c r="AC3520" s="78"/>
      <c r="AD3520" s="104"/>
      <c r="AE3520" s="78"/>
      <c r="AF3520" s="104"/>
      <c r="AG3520" s="78"/>
      <c r="AH3520" s="104"/>
      <c r="AI3520" s="78"/>
      <c r="AJ3520" s="104"/>
      <c r="AK3520" s="78"/>
      <c r="AL3520" s="78"/>
      <c r="AM3520" s="8"/>
      <c r="AN3520" s="78"/>
      <c r="AO3520" s="78"/>
      <c r="AP3520" s="78"/>
      <c r="AQ3520" s="78"/>
      <c r="AR3520" s="78"/>
      <c r="AS3520" s="78"/>
      <c r="AT3520" s="78"/>
      <c r="AU3520" s="78"/>
      <c r="AV3520" s="78"/>
      <c r="AW3520" s="77"/>
      <c r="AX3520" s="144"/>
      <c r="AY3520" s="144"/>
      <c r="AZ3520" s="144"/>
      <c r="BA3520" s="54"/>
      <c r="BB3520" s="54"/>
      <c r="BC3520" s="144"/>
      <c r="BD3520" s="144"/>
      <c r="BE3520" s="144"/>
      <c r="BF3520" s="144"/>
      <c r="BG3520" s="144"/>
      <c r="BH3520" s="144"/>
      <c r="BI3520" s="144"/>
      <c r="BJ3520" s="144"/>
      <c r="BK3520" s="144"/>
      <c r="BL3520" s="144"/>
      <c r="BM3520" s="144"/>
      <c r="BN3520" s="144"/>
      <c r="BO3520" s="144"/>
      <c r="BP3520" s="144"/>
      <c r="BQ3520" s="144"/>
      <c r="BR3520" s="144"/>
      <c r="BS3520" s="144"/>
      <c r="BT3520" s="144"/>
      <c r="BU3520" s="144"/>
      <c r="BV3520" s="144"/>
      <c r="BW3520" s="144"/>
      <c r="BX3520" s="144"/>
      <c r="BY3520" s="144"/>
      <c r="BZ3520" s="144"/>
      <c r="CA3520" s="144"/>
      <c r="CB3520" s="144"/>
      <c r="CC3520" s="144"/>
      <c r="CD3520" s="144"/>
      <c r="CE3520" s="144"/>
      <c r="CF3520" s="144"/>
      <c r="CG3520" s="144"/>
      <c r="CH3520" s="144"/>
      <c r="CI3520" s="144"/>
      <c r="CJ3520" s="144"/>
      <c r="CK3520" s="144"/>
      <c r="CL3520" s="144"/>
    </row>
    <row r="3521" spans="2:90" x14ac:dyDescent="0.25">
      <c r="B3521" s="77"/>
      <c r="C3521" s="77"/>
      <c r="D3521" s="77"/>
      <c r="E3521" s="77"/>
      <c r="F3521" s="77"/>
      <c r="G3521" s="77"/>
      <c r="I3521" s="78"/>
      <c r="K3521" s="78"/>
      <c r="L3521" s="77"/>
      <c r="M3521" s="78"/>
      <c r="N3521" s="78"/>
      <c r="O3521" s="78"/>
      <c r="P3521" s="78"/>
      <c r="Q3521" s="144"/>
      <c r="R3521" s="78"/>
      <c r="S3521" s="78"/>
      <c r="T3521" s="78"/>
      <c r="U3521" s="78"/>
      <c r="V3521" s="219"/>
      <c r="W3521" s="78"/>
      <c r="X3521" s="78"/>
      <c r="Y3521" s="78"/>
      <c r="Z3521" s="78"/>
      <c r="AA3521" s="78"/>
      <c r="AB3521" s="78"/>
      <c r="AC3521" s="78"/>
      <c r="AD3521" s="104"/>
      <c r="AE3521" s="78"/>
      <c r="AF3521" s="104"/>
      <c r="AG3521" s="78"/>
      <c r="AH3521" s="104"/>
      <c r="AI3521" s="78"/>
      <c r="AJ3521" s="104"/>
      <c r="AK3521" s="78"/>
      <c r="AL3521" s="78"/>
      <c r="AM3521" s="8"/>
      <c r="AN3521" s="78"/>
      <c r="AO3521" s="78"/>
      <c r="AP3521" s="78"/>
      <c r="AQ3521" s="78"/>
      <c r="AR3521" s="78"/>
      <c r="AS3521" s="78"/>
      <c r="AT3521" s="78"/>
      <c r="AU3521" s="78"/>
      <c r="AV3521" s="78"/>
      <c r="AW3521" s="77"/>
      <c r="AX3521" s="144"/>
      <c r="AY3521" s="144"/>
      <c r="AZ3521" s="144"/>
      <c r="BA3521" s="54"/>
      <c r="BB3521" s="54"/>
      <c r="BC3521" s="144"/>
      <c r="BD3521" s="144"/>
      <c r="BE3521" s="144"/>
      <c r="BF3521" s="144"/>
      <c r="BG3521" s="144"/>
      <c r="BH3521" s="144"/>
      <c r="BI3521" s="144"/>
      <c r="BJ3521" s="144"/>
      <c r="BK3521" s="144"/>
      <c r="BL3521" s="144"/>
      <c r="BM3521" s="144"/>
      <c r="BN3521" s="144"/>
      <c r="BO3521" s="144"/>
      <c r="BP3521" s="144"/>
      <c r="BQ3521" s="144"/>
      <c r="BR3521" s="144"/>
      <c r="BS3521" s="144"/>
      <c r="BT3521" s="144"/>
      <c r="BU3521" s="144"/>
      <c r="BV3521" s="144"/>
      <c r="BW3521" s="144"/>
      <c r="BX3521" s="144"/>
      <c r="BY3521" s="144"/>
      <c r="BZ3521" s="144"/>
      <c r="CA3521" s="144"/>
      <c r="CB3521" s="144"/>
      <c r="CC3521" s="144"/>
      <c r="CD3521" s="144"/>
      <c r="CE3521" s="144"/>
      <c r="CF3521" s="144"/>
      <c r="CG3521" s="144"/>
      <c r="CH3521" s="144"/>
      <c r="CI3521" s="144"/>
      <c r="CJ3521" s="144"/>
      <c r="CK3521" s="144"/>
      <c r="CL3521" s="144"/>
    </row>
    <row r="3522" spans="2:90" x14ac:dyDescent="0.25">
      <c r="B3522" s="77"/>
      <c r="C3522" s="77"/>
      <c r="D3522" s="77"/>
      <c r="E3522" s="77"/>
      <c r="F3522" s="77"/>
      <c r="G3522" s="77"/>
      <c r="I3522" s="78"/>
      <c r="K3522" s="78"/>
      <c r="L3522" s="77"/>
      <c r="M3522" s="78"/>
      <c r="N3522" s="78"/>
      <c r="O3522" s="78"/>
      <c r="P3522" s="78"/>
      <c r="Q3522" s="144"/>
      <c r="R3522" s="78"/>
      <c r="S3522" s="78"/>
      <c r="T3522" s="78"/>
      <c r="U3522" s="78"/>
      <c r="V3522" s="219"/>
      <c r="W3522" s="78"/>
      <c r="X3522" s="78"/>
      <c r="Y3522" s="78"/>
      <c r="Z3522" s="78"/>
      <c r="AA3522" s="78"/>
      <c r="AB3522" s="78"/>
      <c r="AC3522" s="78"/>
      <c r="AD3522" s="104"/>
      <c r="AE3522" s="78"/>
      <c r="AF3522" s="104"/>
      <c r="AG3522" s="78"/>
      <c r="AH3522" s="104"/>
      <c r="AI3522" s="78"/>
      <c r="AJ3522" s="104"/>
      <c r="AK3522" s="78"/>
      <c r="AL3522" s="78"/>
      <c r="AM3522" s="8"/>
      <c r="AN3522" s="78"/>
      <c r="AO3522" s="78"/>
      <c r="AP3522" s="78"/>
      <c r="AQ3522" s="78"/>
      <c r="AR3522" s="78"/>
      <c r="AS3522" s="78"/>
      <c r="AT3522" s="78"/>
      <c r="AU3522" s="78"/>
      <c r="AV3522" s="78"/>
      <c r="AW3522" s="77"/>
      <c r="AX3522" s="144"/>
      <c r="AY3522" s="144"/>
      <c r="AZ3522" s="144"/>
      <c r="BA3522" s="54"/>
      <c r="BB3522" s="54"/>
      <c r="BC3522" s="144"/>
      <c r="BD3522" s="144"/>
      <c r="BE3522" s="144"/>
      <c r="BF3522" s="144"/>
      <c r="BG3522" s="144"/>
      <c r="BH3522" s="144"/>
      <c r="BI3522" s="144"/>
      <c r="BJ3522" s="144"/>
      <c r="BK3522" s="144"/>
      <c r="BL3522" s="144"/>
      <c r="BM3522" s="144"/>
      <c r="BN3522" s="144"/>
      <c r="BO3522" s="144"/>
      <c r="BP3522" s="144"/>
      <c r="BQ3522" s="144"/>
      <c r="BR3522" s="144"/>
      <c r="BS3522" s="144"/>
      <c r="BT3522" s="144"/>
      <c r="BU3522" s="144"/>
      <c r="BV3522" s="144"/>
      <c r="BW3522" s="144"/>
      <c r="BX3522" s="144"/>
      <c r="BY3522" s="144"/>
      <c r="BZ3522" s="144"/>
      <c r="CA3522" s="144"/>
      <c r="CB3522" s="144"/>
      <c r="CC3522" s="144"/>
      <c r="CD3522" s="144"/>
      <c r="CE3522" s="144"/>
      <c r="CF3522" s="144"/>
      <c r="CG3522" s="144"/>
      <c r="CH3522" s="144"/>
      <c r="CI3522" s="144"/>
      <c r="CJ3522" s="144"/>
      <c r="CK3522" s="144"/>
      <c r="CL3522" s="144"/>
    </row>
    <row r="3523" spans="2:90" x14ac:dyDescent="0.25">
      <c r="B3523" s="77"/>
      <c r="C3523" s="77"/>
      <c r="D3523" s="77"/>
      <c r="E3523" s="77"/>
      <c r="F3523" s="77"/>
      <c r="G3523" s="77"/>
      <c r="I3523" s="78"/>
      <c r="K3523" s="78"/>
      <c r="L3523" s="77"/>
      <c r="M3523" s="78"/>
      <c r="N3523" s="78"/>
      <c r="O3523" s="78"/>
      <c r="P3523" s="78"/>
      <c r="Q3523" s="144"/>
      <c r="R3523" s="78"/>
      <c r="S3523" s="78"/>
      <c r="T3523" s="78"/>
      <c r="U3523" s="78"/>
      <c r="V3523" s="219"/>
      <c r="W3523" s="78"/>
      <c r="X3523" s="78"/>
      <c r="Y3523" s="78"/>
      <c r="Z3523" s="78"/>
      <c r="AA3523" s="78"/>
      <c r="AB3523" s="78"/>
      <c r="AC3523" s="78"/>
      <c r="AD3523" s="104"/>
      <c r="AE3523" s="78"/>
      <c r="AF3523" s="104"/>
      <c r="AG3523" s="78"/>
      <c r="AH3523" s="104"/>
      <c r="AI3523" s="78"/>
      <c r="AJ3523" s="104"/>
      <c r="AK3523" s="78"/>
      <c r="AL3523" s="78"/>
      <c r="AM3523" s="8"/>
      <c r="AN3523" s="78"/>
      <c r="AO3523" s="78"/>
      <c r="AP3523" s="78"/>
      <c r="AQ3523" s="78"/>
      <c r="AR3523" s="78"/>
      <c r="AS3523" s="78"/>
      <c r="AT3523" s="78"/>
      <c r="AU3523" s="78"/>
      <c r="AV3523" s="78"/>
      <c r="AW3523" s="77"/>
      <c r="AX3523" s="144"/>
      <c r="AY3523" s="144"/>
      <c r="AZ3523" s="144"/>
      <c r="BA3523" s="54"/>
      <c r="BB3523" s="54"/>
      <c r="BC3523" s="144"/>
      <c r="BD3523" s="144"/>
      <c r="BE3523" s="144"/>
      <c r="BF3523" s="144"/>
      <c r="BG3523" s="144"/>
      <c r="BH3523" s="144"/>
      <c r="BI3523" s="144"/>
      <c r="BJ3523" s="144"/>
      <c r="BK3523" s="144"/>
      <c r="BL3523" s="144"/>
      <c r="BM3523" s="144"/>
      <c r="BN3523" s="144"/>
      <c r="BO3523" s="144"/>
      <c r="BP3523" s="144"/>
      <c r="BQ3523" s="144"/>
      <c r="BR3523" s="144"/>
      <c r="BS3523" s="144"/>
      <c r="BT3523" s="144"/>
      <c r="BU3523" s="144"/>
      <c r="BV3523" s="144"/>
      <c r="BW3523" s="144"/>
      <c r="BX3523" s="144"/>
      <c r="BY3523" s="144"/>
      <c r="BZ3523" s="144"/>
      <c r="CA3523" s="144"/>
      <c r="CB3523" s="144"/>
      <c r="CC3523" s="144"/>
      <c r="CD3523" s="144"/>
      <c r="CE3523" s="144"/>
      <c r="CF3523" s="144"/>
      <c r="CG3523" s="144"/>
      <c r="CH3523" s="144"/>
      <c r="CI3523" s="144"/>
      <c r="CJ3523" s="144"/>
      <c r="CK3523" s="144"/>
      <c r="CL3523" s="144"/>
    </row>
    <row r="3524" spans="2:90" x14ac:dyDescent="0.25">
      <c r="B3524" s="77"/>
      <c r="C3524" s="77"/>
      <c r="D3524" s="77"/>
      <c r="E3524" s="77"/>
      <c r="F3524" s="77"/>
      <c r="G3524" s="77"/>
      <c r="I3524" s="78"/>
      <c r="K3524" s="78"/>
      <c r="L3524" s="77"/>
      <c r="M3524" s="78"/>
      <c r="N3524" s="78"/>
      <c r="O3524" s="78"/>
      <c r="P3524" s="78"/>
      <c r="Q3524" s="144"/>
      <c r="R3524" s="78"/>
      <c r="S3524" s="78"/>
      <c r="T3524" s="78"/>
      <c r="U3524" s="78"/>
      <c r="V3524" s="219"/>
      <c r="W3524" s="78"/>
      <c r="X3524" s="78"/>
      <c r="Y3524" s="78"/>
      <c r="Z3524" s="78"/>
      <c r="AA3524" s="78"/>
      <c r="AB3524" s="78"/>
      <c r="AC3524" s="78"/>
      <c r="AD3524" s="104"/>
      <c r="AE3524" s="78"/>
      <c r="AF3524" s="104"/>
      <c r="AG3524" s="78"/>
      <c r="AH3524" s="104"/>
      <c r="AI3524" s="78"/>
      <c r="AJ3524" s="104"/>
      <c r="AK3524" s="78"/>
      <c r="AL3524" s="78"/>
      <c r="AM3524" s="8"/>
      <c r="AN3524" s="78"/>
      <c r="AO3524" s="78"/>
      <c r="AP3524" s="78"/>
      <c r="AQ3524" s="78"/>
      <c r="AR3524" s="78"/>
      <c r="AS3524" s="78"/>
      <c r="AT3524" s="78"/>
      <c r="AU3524" s="78"/>
      <c r="AV3524" s="78"/>
      <c r="AW3524" s="77"/>
      <c r="AX3524" s="144"/>
      <c r="AY3524" s="144"/>
      <c r="AZ3524" s="144"/>
      <c r="BA3524" s="54"/>
      <c r="BB3524" s="54"/>
      <c r="BC3524" s="144"/>
      <c r="BD3524" s="144"/>
      <c r="BE3524" s="144"/>
      <c r="BF3524" s="144"/>
      <c r="BG3524" s="144"/>
      <c r="BH3524" s="144"/>
      <c r="BI3524" s="144"/>
      <c r="BJ3524" s="144"/>
      <c r="BK3524" s="144"/>
      <c r="BL3524" s="144"/>
      <c r="BM3524" s="144"/>
      <c r="BN3524" s="144"/>
      <c r="BO3524" s="144"/>
      <c r="BP3524" s="144"/>
      <c r="BQ3524" s="144"/>
      <c r="BR3524" s="144"/>
      <c r="BS3524" s="144"/>
      <c r="BT3524" s="144"/>
      <c r="BU3524" s="144"/>
      <c r="BV3524" s="144"/>
      <c r="BW3524" s="144"/>
      <c r="BX3524" s="144"/>
      <c r="BY3524" s="144"/>
      <c r="BZ3524" s="144"/>
      <c r="CA3524" s="144"/>
      <c r="CB3524" s="144"/>
      <c r="CC3524" s="144"/>
      <c r="CD3524" s="144"/>
      <c r="CE3524" s="144"/>
      <c r="CF3524" s="144"/>
      <c r="CG3524" s="144"/>
      <c r="CH3524" s="144"/>
      <c r="CI3524" s="144"/>
      <c r="CJ3524" s="144"/>
      <c r="CK3524" s="144"/>
      <c r="CL3524" s="144"/>
    </row>
    <row r="3525" spans="2:90" x14ac:dyDescent="0.25">
      <c r="B3525" s="77"/>
      <c r="C3525" s="77"/>
      <c r="D3525" s="77"/>
      <c r="E3525" s="77"/>
      <c r="F3525" s="77"/>
      <c r="G3525" s="77"/>
      <c r="I3525" s="78"/>
      <c r="K3525" s="78"/>
      <c r="L3525" s="77"/>
      <c r="M3525" s="78"/>
      <c r="N3525" s="78"/>
      <c r="O3525" s="78"/>
      <c r="P3525" s="78"/>
      <c r="Q3525" s="144"/>
      <c r="R3525" s="78"/>
      <c r="S3525" s="78"/>
      <c r="T3525" s="78"/>
      <c r="U3525" s="78"/>
      <c r="V3525" s="219"/>
      <c r="W3525" s="78"/>
      <c r="X3525" s="78"/>
      <c r="Y3525" s="78"/>
      <c r="Z3525" s="78"/>
      <c r="AA3525" s="78"/>
      <c r="AB3525" s="78"/>
      <c r="AC3525" s="78"/>
      <c r="AD3525" s="104"/>
      <c r="AE3525" s="78"/>
      <c r="AF3525" s="104"/>
      <c r="AG3525" s="78"/>
      <c r="AH3525" s="104"/>
      <c r="AI3525" s="78"/>
      <c r="AJ3525" s="104"/>
      <c r="AK3525" s="78"/>
      <c r="AL3525" s="78"/>
      <c r="AM3525" s="8"/>
      <c r="AN3525" s="78"/>
      <c r="AO3525" s="78"/>
      <c r="AP3525" s="78"/>
      <c r="AQ3525" s="78"/>
      <c r="AR3525" s="78"/>
      <c r="AS3525" s="78"/>
      <c r="AT3525" s="78"/>
      <c r="AU3525" s="78"/>
      <c r="AV3525" s="78"/>
      <c r="AW3525" s="77"/>
      <c r="AX3525" s="144"/>
      <c r="AY3525" s="144"/>
      <c r="AZ3525" s="144"/>
      <c r="BA3525" s="54"/>
      <c r="BB3525" s="54"/>
      <c r="BC3525" s="144"/>
      <c r="BD3525" s="144"/>
      <c r="BE3525" s="144"/>
      <c r="BF3525" s="144"/>
      <c r="BG3525" s="144"/>
      <c r="BH3525" s="144"/>
      <c r="BI3525" s="144"/>
      <c r="BJ3525" s="144"/>
      <c r="BK3525" s="144"/>
      <c r="BL3525" s="144"/>
      <c r="BM3525" s="144"/>
      <c r="BN3525" s="144"/>
      <c r="BO3525" s="144"/>
      <c r="BP3525" s="144"/>
      <c r="BQ3525" s="144"/>
      <c r="BR3525" s="144"/>
      <c r="BS3525" s="144"/>
      <c r="BT3525" s="144"/>
      <c r="BU3525" s="144"/>
      <c r="BV3525" s="144"/>
      <c r="BW3525" s="144"/>
      <c r="BX3525" s="144"/>
      <c r="BY3525" s="144"/>
      <c r="BZ3525" s="144"/>
      <c r="CA3525" s="144"/>
      <c r="CB3525" s="144"/>
      <c r="CC3525" s="144"/>
      <c r="CD3525" s="144"/>
      <c r="CE3525" s="144"/>
      <c r="CF3525" s="144"/>
      <c r="CG3525" s="144"/>
      <c r="CH3525" s="144"/>
      <c r="CI3525" s="144"/>
      <c r="CJ3525" s="144"/>
      <c r="CK3525" s="144"/>
      <c r="CL3525" s="144"/>
    </row>
    <row r="3526" spans="2:90" x14ac:dyDescent="0.25">
      <c r="B3526" s="77"/>
      <c r="C3526" s="77"/>
      <c r="D3526" s="77"/>
      <c r="E3526" s="77"/>
      <c r="F3526" s="77"/>
      <c r="G3526" s="77"/>
      <c r="I3526" s="78"/>
      <c r="K3526" s="78"/>
      <c r="L3526" s="77"/>
      <c r="M3526" s="78"/>
      <c r="N3526" s="78"/>
      <c r="O3526" s="78"/>
      <c r="P3526" s="78"/>
      <c r="Q3526" s="144"/>
      <c r="R3526" s="78"/>
      <c r="S3526" s="78"/>
      <c r="T3526" s="78"/>
      <c r="U3526" s="78"/>
      <c r="V3526" s="219"/>
      <c r="W3526" s="78"/>
      <c r="X3526" s="78"/>
      <c r="Y3526" s="78"/>
      <c r="Z3526" s="78"/>
      <c r="AA3526" s="78"/>
      <c r="AB3526" s="78"/>
      <c r="AC3526" s="78"/>
      <c r="AD3526" s="104"/>
      <c r="AE3526" s="78"/>
      <c r="AF3526" s="104"/>
      <c r="AG3526" s="78"/>
      <c r="AH3526" s="104"/>
      <c r="AI3526" s="78"/>
      <c r="AJ3526" s="104"/>
      <c r="AK3526" s="78"/>
      <c r="AL3526" s="78"/>
      <c r="AM3526" s="8"/>
      <c r="AN3526" s="78"/>
      <c r="AO3526" s="78"/>
      <c r="AP3526" s="78"/>
      <c r="AQ3526" s="78"/>
      <c r="AR3526" s="78"/>
      <c r="AS3526" s="78"/>
      <c r="AT3526" s="78"/>
      <c r="AU3526" s="78"/>
      <c r="AV3526" s="78"/>
      <c r="AW3526" s="77"/>
      <c r="AX3526" s="144"/>
      <c r="AY3526" s="144"/>
      <c r="AZ3526" s="144"/>
      <c r="BA3526" s="54"/>
      <c r="BB3526" s="54"/>
      <c r="BC3526" s="144"/>
      <c r="BD3526" s="144"/>
      <c r="BE3526" s="144"/>
      <c r="BF3526" s="144"/>
      <c r="BG3526" s="144"/>
      <c r="BH3526" s="144"/>
      <c r="BI3526" s="144"/>
      <c r="BJ3526" s="144"/>
      <c r="BK3526" s="144"/>
      <c r="BL3526" s="144"/>
      <c r="BM3526" s="144"/>
      <c r="BN3526" s="144"/>
      <c r="BO3526" s="144"/>
      <c r="BP3526" s="144"/>
      <c r="BQ3526" s="144"/>
      <c r="BR3526" s="144"/>
      <c r="BS3526" s="144"/>
      <c r="BT3526" s="144"/>
      <c r="BU3526" s="144"/>
      <c r="BV3526" s="144"/>
      <c r="BW3526" s="144"/>
      <c r="BX3526" s="144"/>
      <c r="BY3526" s="144"/>
      <c r="BZ3526" s="144"/>
      <c r="CA3526" s="144"/>
      <c r="CB3526" s="144"/>
      <c r="CC3526" s="144"/>
      <c r="CD3526" s="144"/>
      <c r="CE3526" s="144"/>
      <c r="CF3526" s="144"/>
      <c r="CG3526" s="144"/>
      <c r="CH3526" s="144"/>
      <c r="CI3526" s="144"/>
      <c r="CJ3526" s="144"/>
      <c r="CK3526" s="144"/>
      <c r="CL3526" s="144"/>
    </row>
    <row r="3527" spans="2:90" x14ac:dyDescent="0.25">
      <c r="B3527" s="77"/>
      <c r="C3527" s="77"/>
      <c r="D3527" s="77"/>
      <c r="E3527" s="77"/>
      <c r="F3527" s="77"/>
      <c r="G3527" s="77"/>
      <c r="I3527" s="78"/>
      <c r="K3527" s="78"/>
      <c r="L3527" s="77"/>
      <c r="M3527" s="78"/>
      <c r="N3527" s="78"/>
      <c r="O3527" s="78"/>
      <c r="P3527" s="78"/>
      <c r="Q3527" s="144"/>
      <c r="R3527" s="78"/>
      <c r="S3527" s="78"/>
      <c r="T3527" s="78"/>
      <c r="U3527" s="78"/>
      <c r="V3527" s="219"/>
      <c r="W3527" s="78"/>
      <c r="X3527" s="78"/>
      <c r="Y3527" s="78"/>
      <c r="Z3527" s="78"/>
      <c r="AA3527" s="78"/>
      <c r="AB3527" s="78"/>
      <c r="AC3527" s="78"/>
      <c r="AD3527" s="104"/>
      <c r="AE3527" s="78"/>
      <c r="AF3527" s="104"/>
      <c r="AG3527" s="78"/>
      <c r="AH3527" s="104"/>
      <c r="AI3527" s="78"/>
      <c r="AJ3527" s="104"/>
      <c r="AK3527" s="78"/>
      <c r="AL3527" s="78"/>
      <c r="AM3527" s="8"/>
      <c r="AN3527" s="78"/>
      <c r="AO3527" s="78"/>
      <c r="AP3527" s="78"/>
      <c r="AQ3527" s="78"/>
      <c r="AR3527" s="78"/>
      <c r="AS3527" s="78"/>
      <c r="AT3527" s="78"/>
      <c r="AU3527" s="78"/>
      <c r="AV3527" s="78"/>
      <c r="AW3527" s="77"/>
      <c r="AX3527" s="144"/>
      <c r="AY3527" s="144"/>
      <c r="AZ3527" s="144"/>
      <c r="BA3527" s="54"/>
      <c r="BB3527" s="54"/>
      <c r="BC3527" s="144"/>
      <c r="BD3527" s="144"/>
      <c r="BE3527" s="144"/>
      <c r="BF3527" s="144"/>
      <c r="BG3527" s="144"/>
      <c r="BH3527" s="144"/>
      <c r="BI3527" s="144"/>
      <c r="BJ3527" s="144"/>
      <c r="BK3527" s="144"/>
      <c r="BL3527" s="144"/>
      <c r="BM3527" s="144"/>
      <c r="BN3527" s="144"/>
      <c r="BO3527" s="144"/>
      <c r="BP3527" s="144"/>
      <c r="BQ3527" s="144"/>
      <c r="BR3527" s="144"/>
      <c r="BS3527" s="144"/>
      <c r="BT3527" s="144"/>
      <c r="BU3527" s="144"/>
      <c r="BV3527" s="144"/>
      <c r="BW3527" s="144"/>
      <c r="BX3527" s="144"/>
      <c r="BY3527" s="144"/>
      <c r="BZ3527" s="144"/>
      <c r="CA3527" s="144"/>
      <c r="CB3527" s="144"/>
      <c r="CC3527" s="144"/>
      <c r="CD3527" s="144"/>
      <c r="CE3527" s="144"/>
      <c r="CF3527" s="144"/>
      <c r="CG3527" s="144"/>
      <c r="CH3527" s="144"/>
      <c r="CI3527" s="144"/>
      <c r="CJ3527" s="144"/>
      <c r="CK3527" s="144"/>
      <c r="CL3527" s="144"/>
    </row>
    <row r="3528" spans="2:90" x14ac:dyDescent="0.25">
      <c r="B3528" s="77"/>
      <c r="C3528" s="77"/>
      <c r="D3528" s="77"/>
      <c r="E3528" s="77"/>
      <c r="F3528" s="77"/>
      <c r="G3528" s="77"/>
      <c r="I3528" s="78"/>
      <c r="K3528" s="78"/>
      <c r="L3528" s="77"/>
      <c r="M3528" s="78"/>
      <c r="N3528" s="78"/>
      <c r="O3528" s="78"/>
      <c r="P3528" s="78"/>
      <c r="Q3528" s="144"/>
      <c r="R3528" s="78"/>
      <c r="S3528" s="78"/>
      <c r="T3528" s="78"/>
      <c r="U3528" s="78"/>
      <c r="V3528" s="219"/>
      <c r="W3528" s="78"/>
      <c r="X3528" s="78"/>
      <c r="Y3528" s="78"/>
      <c r="Z3528" s="78"/>
      <c r="AA3528" s="78"/>
      <c r="AB3528" s="78"/>
      <c r="AC3528" s="78"/>
      <c r="AD3528" s="104"/>
      <c r="AE3528" s="78"/>
      <c r="AF3528" s="104"/>
      <c r="AG3528" s="78"/>
      <c r="AH3528" s="104"/>
      <c r="AI3528" s="78"/>
      <c r="AJ3528" s="104"/>
      <c r="AK3528" s="78"/>
      <c r="AL3528" s="78"/>
      <c r="AM3528" s="8"/>
      <c r="AN3528" s="78"/>
      <c r="AO3528" s="78"/>
      <c r="AP3528" s="78"/>
      <c r="AQ3528" s="78"/>
      <c r="AR3528" s="78"/>
      <c r="AS3528" s="78"/>
      <c r="AT3528" s="78"/>
      <c r="AU3528" s="78"/>
      <c r="AV3528" s="78"/>
      <c r="AW3528" s="77"/>
      <c r="AX3528" s="144"/>
      <c r="AY3528" s="144"/>
      <c r="AZ3528" s="144"/>
      <c r="BA3528" s="54"/>
      <c r="BB3528" s="54"/>
      <c r="BC3528" s="144"/>
      <c r="BD3528" s="144"/>
      <c r="BE3528" s="144"/>
      <c r="BF3528" s="144"/>
      <c r="BG3528" s="144"/>
      <c r="BH3528" s="144"/>
      <c r="BI3528" s="144"/>
      <c r="BJ3528" s="144"/>
      <c r="BK3528" s="144"/>
      <c r="BL3528" s="144"/>
      <c r="BM3528" s="144"/>
      <c r="BN3528" s="144"/>
      <c r="BO3528" s="144"/>
      <c r="BP3528" s="144"/>
      <c r="BQ3528" s="144"/>
      <c r="BR3528" s="144"/>
      <c r="BS3528" s="144"/>
      <c r="BT3528" s="144"/>
      <c r="BU3528" s="144"/>
      <c r="BV3528" s="144"/>
      <c r="BW3528" s="144"/>
      <c r="BX3528" s="144"/>
      <c r="BY3528" s="144"/>
      <c r="BZ3528" s="144"/>
      <c r="CA3528" s="144"/>
      <c r="CB3528" s="144"/>
      <c r="CC3528" s="144"/>
      <c r="CD3528" s="144"/>
      <c r="CE3528" s="144"/>
      <c r="CF3528" s="144"/>
      <c r="CG3528" s="144"/>
      <c r="CH3528" s="144"/>
      <c r="CI3528" s="144"/>
      <c r="CJ3528" s="144"/>
      <c r="CK3528" s="144"/>
      <c r="CL3528" s="144"/>
    </row>
    <row r="3529" spans="2:90" x14ac:dyDescent="0.25">
      <c r="B3529" s="77"/>
      <c r="C3529" s="77"/>
      <c r="D3529" s="77"/>
      <c r="E3529" s="77"/>
      <c r="F3529" s="77"/>
      <c r="G3529" s="77"/>
      <c r="I3529" s="78"/>
      <c r="K3529" s="78"/>
      <c r="L3529" s="77"/>
      <c r="M3529" s="78"/>
      <c r="N3529" s="78"/>
      <c r="O3529" s="78"/>
      <c r="P3529" s="78"/>
      <c r="Q3529" s="144"/>
      <c r="R3529" s="78"/>
      <c r="S3529" s="78"/>
      <c r="T3529" s="78"/>
      <c r="U3529" s="78"/>
      <c r="V3529" s="219"/>
      <c r="W3529" s="78"/>
      <c r="X3529" s="78"/>
      <c r="Y3529" s="78"/>
      <c r="Z3529" s="78"/>
      <c r="AA3529" s="78"/>
      <c r="AB3529" s="78"/>
      <c r="AC3529" s="78"/>
      <c r="AD3529" s="104"/>
      <c r="AE3529" s="78"/>
      <c r="AF3529" s="104"/>
      <c r="AG3529" s="78"/>
      <c r="AH3529" s="104"/>
      <c r="AI3529" s="78"/>
      <c r="AJ3529" s="104"/>
      <c r="AK3529" s="78"/>
      <c r="AL3529" s="78"/>
      <c r="AM3529" s="8"/>
      <c r="AN3529" s="78"/>
      <c r="AO3529" s="78"/>
      <c r="AP3529" s="78"/>
      <c r="AQ3529" s="78"/>
      <c r="AR3529" s="78"/>
      <c r="AS3529" s="78"/>
      <c r="AT3529" s="78"/>
      <c r="AU3529" s="78"/>
      <c r="AV3529" s="78"/>
      <c r="AW3529" s="77"/>
      <c r="AX3529" s="144"/>
      <c r="AY3529" s="144"/>
      <c r="AZ3529" s="144"/>
      <c r="BA3529" s="54"/>
      <c r="BB3529" s="54"/>
      <c r="BC3529" s="144"/>
      <c r="BD3529" s="144"/>
      <c r="BE3529" s="144"/>
      <c r="BF3529" s="144"/>
      <c r="BG3529" s="144"/>
      <c r="BH3529" s="144"/>
      <c r="BI3529" s="144"/>
      <c r="BJ3529" s="144"/>
      <c r="BK3529" s="144"/>
      <c r="BL3529" s="144"/>
      <c r="BM3529" s="144"/>
      <c r="BN3529" s="144"/>
      <c r="BO3529" s="144"/>
      <c r="BP3529" s="144"/>
      <c r="BQ3529" s="144"/>
      <c r="BR3529" s="144"/>
      <c r="BS3529" s="144"/>
      <c r="BT3529" s="144"/>
      <c r="BU3529" s="144"/>
      <c r="BV3529" s="144"/>
      <c r="BW3529" s="144"/>
      <c r="BX3529" s="144"/>
      <c r="BY3529" s="144"/>
      <c r="BZ3529" s="144"/>
      <c r="CA3529" s="144"/>
      <c r="CB3529" s="144"/>
      <c r="CC3529" s="144"/>
      <c r="CD3529" s="144"/>
      <c r="CE3529" s="144"/>
      <c r="CF3529" s="144"/>
      <c r="CG3529" s="144"/>
      <c r="CH3529" s="144"/>
      <c r="CI3529" s="144"/>
      <c r="CJ3529" s="144"/>
      <c r="CK3529" s="144"/>
      <c r="CL3529" s="144"/>
    </row>
    <row r="3530" spans="2:90" x14ac:dyDescent="0.25">
      <c r="B3530" s="77"/>
      <c r="C3530" s="77"/>
      <c r="D3530" s="77"/>
      <c r="E3530" s="77"/>
      <c r="F3530" s="77"/>
      <c r="G3530" s="77"/>
      <c r="I3530" s="78"/>
      <c r="K3530" s="78"/>
      <c r="L3530" s="77"/>
      <c r="M3530" s="78"/>
      <c r="N3530" s="78"/>
      <c r="O3530" s="78"/>
      <c r="P3530" s="78"/>
      <c r="Q3530" s="144"/>
      <c r="R3530" s="78"/>
      <c r="S3530" s="78"/>
      <c r="T3530" s="78"/>
      <c r="U3530" s="78"/>
      <c r="V3530" s="219"/>
      <c r="W3530" s="78"/>
      <c r="X3530" s="78"/>
      <c r="Y3530" s="78"/>
      <c r="Z3530" s="78"/>
      <c r="AA3530" s="78"/>
      <c r="AB3530" s="78"/>
      <c r="AC3530" s="78"/>
      <c r="AD3530" s="104"/>
      <c r="AE3530" s="78"/>
      <c r="AF3530" s="104"/>
      <c r="AG3530" s="78"/>
      <c r="AH3530" s="104"/>
      <c r="AI3530" s="78"/>
      <c r="AJ3530" s="104"/>
      <c r="AK3530" s="78"/>
      <c r="AL3530" s="78"/>
      <c r="AM3530" s="8"/>
      <c r="AN3530" s="78"/>
      <c r="AO3530" s="78"/>
      <c r="AP3530" s="78"/>
      <c r="AQ3530" s="78"/>
      <c r="AR3530" s="78"/>
      <c r="AS3530" s="78"/>
      <c r="AT3530" s="78"/>
      <c r="AU3530" s="78"/>
      <c r="AV3530" s="78"/>
      <c r="AW3530" s="77"/>
      <c r="AX3530" s="144"/>
      <c r="AY3530" s="144"/>
      <c r="AZ3530" s="144"/>
      <c r="BA3530" s="54"/>
      <c r="BB3530" s="54"/>
      <c r="BC3530" s="144"/>
      <c r="BD3530" s="144"/>
      <c r="BE3530" s="144"/>
      <c r="BF3530" s="144"/>
      <c r="BG3530" s="144"/>
      <c r="BH3530" s="144"/>
      <c r="BI3530" s="144"/>
      <c r="BJ3530" s="144"/>
      <c r="BK3530" s="144"/>
      <c r="BL3530" s="144"/>
      <c r="BM3530" s="144"/>
      <c r="BN3530" s="144"/>
      <c r="BO3530" s="144"/>
      <c r="BP3530" s="144"/>
      <c r="BQ3530" s="144"/>
      <c r="BR3530" s="144"/>
      <c r="BS3530" s="144"/>
      <c r="BT3530" s="144"/>
      <c r="BU3530" s="144"/>
      <c r="BV3530" s="144"/>
      <c r="BW3530" s="144"/>
      <c r="BX3530" s="144"/>
      <c r="BY3530" s="144"/>
      <c r="BZ3530" s="144"/>
      <c r="CA3530" s="144"/>
      <c r="CB3530" s="144"/>
      <c r="CC3530" s="144"/>
      <c r="CD3530" s="144"/>
      <c r="CE3530" s="144"/>
      <c r="CF3530" s="144"/>
      <c r="CG3530" s="144"/>
      <c r="CH3530" s="144"/>
      <c r="CI3530" s="144"/>
      <c r="CJ3530" s="144"/>
      <c r="CK3530" s="144"/>
      <c r="CL3530" s="144"/>
    </row>
    <row r="3531" spans="2:90" x14ac:dyDescent="0.25">
      <c r="B3531" s="77"/>
      <c r="C3531" s="77"/>
      <c r="D3531" s="77"/>
      <c r="E3531" s="77"/>
      <c r="F3531" s="77"/>
      <c r="G3531" s="77"/>
      <c r="I3531" s="78"/>
      <c r="K3531" s="78"/>
      <c r="L3531" s="77"/>
      <c r="M3531" s="78"/>
      <c r="N3531" s="78"/>
      <c r="O3531" s="78"/>
      <c r="P3531" s="78"/>
      <c r="Q3531" s="144"/>
      <c r="R3531" s="78"/>
      <c r="S3531" s="78"/>
      <c r="T3531" s="78"/>
      <c r="U3531" s="78"/>
      <c r="V3531" s="219"/>
      <c r="W3531" s="78"/>
      <c r="X3531" s="78"/>
      <c r="Y3531" s="78"/>
      <c r="Z3531" s="78"/>
      <c r="AA3531" s="78"/>
      <c r="AB3531" s="78"/>
      <c r="AC3531" s="78"/>
      <c r="AD3531" s="104"/>
      <c r="AE3531" s="78"/>
      <c r="AF3531" s="104"/>
      <c r="AG3531" s="78"/>
      <c r="AH3531" s="104"/>
      <c r="AI3531" s="78"/>
      <c r="AJ3531" s="104"/>
      <c r="AK3531" s="78"/>
      <c r="AL3531" s="78"/>
      <c r="AM3531" s="8"/>
      <c r="AN3531" s="78"/>
      <c r="AO3531" s="78"/>
      <c r="AP3531" s="78"/>
      <c r="AQ3531" s="78"/>
      <c r="AR3531" s="78"/>
      <c r="AS3531" s="78"/>
      <c r="AT3531" s="78"/>
      <c r="AU3531" s="78"/>
      <c r="AV3531" s="78"/>
      <c r="AW3531" s="77"/>
      <c r="AX3531" s="144"/>
      <c r="AY3531" s="144"/>
      <c r="AZ3531" s="144"/>
      <c r="BA3531" s="54"/>
      <c r="BB3531" s="54"/>
      <c r="BC3531" s="144"/>
      <c r="BD3531" s="144"/>
      <c r="BE3531" s="144"/>
      <c r="BF3531" s="144"/>
      <c r="BG3531" s="144"/>
      <c r="BH3531" s="144"/>
      <c r="BI3531" s="144"/>
      <c r="BJ3531" s="144"/>
      <c r="BK3531" s="144"/>
      <c r="BL3531" s="144"/>
      <c r="BM3531" s="144"/>
      <c r="BN3531" s="144"/>
      <c r="BO3531" s="144"/>
      <c r="BP3531" s="144"/>
      <c r="BQ3531" s="144"/>
      <c r="BR3531" s="144"/>
      <c r="BS3531" s="144"/>
      <c r="BT3531" s="144"/>
      <c r="BU3531" s="144"/>
      <c r="BV3531" s="144"/>
      <c r="BW3531" s="144"/>
      <c r="BX3531" s="144"/>
      <c r="BY3531" s="144"/>
      <c r="BZ3531" s="144"/>
      <c r="CA3531" s="144"/>
      <c r="CB3531" s="144"/>
      <c r="CC3531" s="144"/>
      <c r="CD3531" s="144"/>
      <c r="CE3531" s="144"/>
      <c r="CF3531" s="144"/>
      <c r="CG3531" s="144"/>
      <c r="CH3531" s="144"/>
      <c r="CI3531" s="144"/>
      <c r="CJ3531" s="144"/>
      <c r="CK3531" s="144"/>
      <c r="CL3531" s="144"/>
    </row>
    <row r="3532" spans="2:90" x14ac:dyDescent="0.25">
      <c r="B3532" s="77"/>
      <c r="C3532" s="77"/>
      <c r="D3532" s="77"/>
      <c r="E3532" s="77"/>
      <c r="F3532" s="77"/>
      <c r="G3532" s="77"/>
      <c r="I3532" s="78"/>
      <c r="K3532" s="78"/>
      <c r="L3532" s="77"/>
      <c r="M3532" s="78"/>
      <c r="N3532" s="78"/>
      <c r="O3532" s="78"/>
      <c r="P3532" s="78"/>
      <c r="Q3532" s="144"/>
      <c r="R3532" s="78"/>
      <c r="S3532" s="78"/>
      <c r="T3532" s="78"/>
      <c r="U3532" s="78"/>
      <c r="V3532" s="219"/>
      <c r="W3532" s="78"/>
      <c r="X3532" s="78"/>
      <c r="Y3532" s="78"/>
      <c r="Z3532" s="78"/>
      <c r="AA3532" s="78"/>
      <c r="AB3532" s="78"/>
      <c r="AC3532" s="78"/>
      <c r="AD3532" s="104"/>
      <c r="AE3532" s="78"/>
      <c r="AF3532" s="104"/>
      <c r="AG3532" s="78"/>
      <c r="AH3532" s="104"/>
      <c r="AI3532" s="78"/>
      <c r="AJ3532" s="104"/>
      <c r="AK3532" s="78"/>
      <c r="AL3532" s="78"/>
      <c r="AM3532" s="8"/>
      <c r="AN3532" s="78"/>
      <c r="AO3532" s="78"/>
      <c r="AP3532" s="78"/>
      <c r="AQ3532" s="78"/>
      <c r="AR3532" s="78"/>
      <c r="AS3532" s="78"/>
      <c r="AT3532" s="78"/>
      <c r="AU3532" s="78"/>
      <c r="AV3532" s="78"/>
      <c r="AW3532" s="77"/>
      <c r="AX3532" s="144"/>
      <c r="AY3532" s="144"/>
      <c r="AZ3532" s="144"/>
      <c r="BA3532" s="54"/>
      <c r="BB3532" s="54"/>
      <c r="BC3532" s="144"/>
      <c r="BD3532" s="144"/>
      <c r="BE3532" s="144"/>
      <c r="BF3532" s="144"/>
      <c r="BG3532" s="144"/>
      <c r="BH3532" s="144"/>
      <c r="BI3532" s="144"/>
      <c r="BJ3532" s="144"/>
      <c r="BK3532" s="144"/>
      <c r="BL3532" s="144"/>
      <c r="BM3532" s="144"/>
      <c r="BN3532" s="144"/>
      <c r="BO3532" s="144"/>
      <c r="BP3532" s="144"/>
      <c r="BQ3532" s="144"/>
      <c r="BR3532" s="144"/>
      <c r="BS3532" s="144"/>
      <c r="BT3532" s="144"/>
      <c r="BU3532" s="144"/>
      <c r="BV3532" s="144"/>
      <c r="BW3532" s="144"/>
      <c r="BX3532" s="144"/>
      <c r="BY3532" s="144"/>
      <c r="BZ3532" s="144"/>
      <c r="CA3532" s="144"/>
      <c r="CB3532" s="144"/>
      <c r="CC3532" s="144"/>
      <c r="CD3532" s="144"/>
      <c r="CE3532" s="144"/>
      <c r="CF3532" s="144"/>
      <c r="CG3532" s="144"/>
      <c r="CH3532" s="144"/>
      <c r="CI3532" s="144"/>
      <c r="CJ3532" s="144"/>
      <c r="CK3532" s="144"/>
      <c r="CL3532" s="144"/>
    </row>
    <row r="3533" spans="2:90" x14ac:dyDescent="0.25">
      <c r="B3533" s="77"/>
      <c r="C3533" s="77"/>
      <c r="D3533" s="77"/>
      <c r="E3533" s="77"/>
      <c r="F3533" s="77"/>
      <c r="G3533" s="77"/>
      <c r="I3533" s="78"/>
      <c r="K3533" s="78"/>
      <c r="L3533" s="77"/>
      <c r="M3533" s="78"/>
      <c r="N3533" s="78"/>
      <c r="O3533" s="78"/>
      <c r="P3533" s="78"/>
      <c r="Q3533" s="144"/>
      <c r="R3533" s="78"/>
      <c r="S3533" s="78"/>
      <c r="T3533" s="78"/>
      <c r="U3533" s="78"/>
      <c r="V3533" s="219"/>
      <c r="W3533" s="78"/>
      <c r="X3533" s="78"/>
      <c r="Y3533" s="78"/>
      <c r="Z3533" s="78"/>
      <c r="AA3533" s="78"/>
      <c r="AB3533" s="78"/>
      <c r="AC3533" s="78"/>
      <c r="AD3533" s="104"/>
      <c r="AE3533" s="78"/>
      <c r="AF3533" s="104"/>
      <c r="AG3533" s="78"/>
      <c r="AH3533" s="104"/>
      <c r="AI3533" s="78"/>
      <c r="AJ3533" s="104"/>
      <c r="AK3533" s="78"/>
      <c r="AL3533" s="78"/>
      <c r="AM3533" s="8"/>
      <c r="AN3533" s="78"/>
      <c r="AO3533" s="78"/>
      <c r="AP3533" s="78"/>
      <c r="AQ3533" s="78"/>
      <c r="AR3533" s="78"/>
      <c r="AS3533" s="78"/>
      <c r="AT3533" s="78"/>
      <c r="AU3533" s="78"/>
      <c r="AV3533" s="78"/>
      <c r="AW3533" s="77"/>
      <c r="AX3533" s="144"/>
      <c r="AY3533" s="144"/>
      <c r="AZ3533" s="144"/>
      <c r="BA3533" s="54"/>
      <c r="BB3533" s="54"/>
      <c r="BC3533" s="144"/>
      <c r="BD3533" s="144"/>
      <c r="BE3533" s="144"/>
      <c r="BF3533" s="144"/>
      <c r="BG3533" s="144"/>
      <c r="BH3533" s="144"/>
      <c r="BI3533" s="144"/>
      <c r="BJ3533" s="144"/>
      <c r="BK3533" s="144"/>
      <c r="BL3533" s="144"/>
      <c r="BM3533" s="144"/>
      <c r="BN3533" s="144"/>
      <c r="BO3533" s="144"/>
      <c r="BP3533" s="144"/>
      <c r="BQ3533" s="144"/>
      <c r="BR3533" s="144"/>
      <c r="BS3533" s="144"/>
      <c r="BT3533" s="144"/>
      <c r="BU3533" s="144"/>
      <c r="BV3533" s="144"/>
      <c r="BW3533" s="144"/>
      <c r="BX3533" s="144"/>
      <c r="BY3533" s="144"/>
      <c r="BZ3533" s="144"/>
      <c r="CA3533" s="144"/>
      <c r="CB3533" s="144"/>
      <c r="CC3533" s="144"/>
      <c r="CD3533" s="144"/>
      <c r="CE3533" s="144"/>
      <c r="CF3533" s="144"/>
      <c r="CG3533" s="144"/>
      <c r="CH3533" s="144"/>
      <c r="CI3533" s="144"/>
      <c r="CJ3533" s="144"/>
      <c r="CK3533" s="144"/>
      <c r="CL3533" s="144"/>
    </row>
    <row r="3534" spans="2:90" x14ac:dyDescent="0.25">
      <c r="B3534" s="77"/>
      <c r="C3534" s="77"/>
      <c r="D3534" s="77"/>
      <c r="E3534" s="77"/>
      <c r="F3534" s="77"/>
      <c r="G3534" s="77"/>
      <c r="I3534" s="78"/>
      <c r="K3534" s="78"/>
      <c r="L3534" s="77"/>
      <c r="M3534" s="78"/>
      <c r="N3534" s="78"/>
      <c r="O3534" s="78"/>
      <c r="P3534" s="78"/>
      <c r="Q3534" s="144"/>
      <c r="R3534" s="78"/>
      <c r="S3534" s="78"/>
      <c r="T3534" s="78"/>
      <c r="U3534" s="78"/>
      <c r="V3534" s="219"/>
      <c r="W3534" s="78"/>
      <c r="X3534" s="78"/>
      <c r="Y3534" s="78"/>
      <c r="Z3534" s="78"/>
      <c r="AA3534" s="78"/>
      <c r="AB3534" s="78"/>
      <c r="AC3534" s="78"/>
      <c r="AD3534" s="104"/>
      <c r="AE3534" s="78"/>
      <c r="AF3534" s="104"/>
      <c r="AG3534" s="78"/>
      <c r="AH3534" s="104"/>
      <c r="AI3534" s="78"/>
      <c r="AJ3534" s="104"/>
      <c r="AK3534" s="78"/>
      <c r="AL3534" s="78"/>
      <c r="AM3534" s="8"/>
      <c r="AN3534" s="78"/>
      <c r="AO3534" s="78"/>
      <c r="AP3534" s="78"/>
      <c r="AQ3534" s="78"/>
      <c r="AR3534" s="78"/>
      <c r="AS3534" s="78"/>
      <c r="AT3534" s="78"/>
      <c r="AU3534" s="78"/>
      <c r="AV3534" s="78"/>
      <c r="AW3534" s="77"/>
      <c r="AX3534" s="144"/>
      <c r="AY3534" s="144"/>
      <c r="AZ3534" s="144"/>
      <c r="BA3534" s="54"/>
      <c r="BB3534" s="54"/>
      <c r="BC3534" s="144"/>
      <c r="BD3534" s="144"/>
      <c r="BE3534" s="144"/>
      <c r="BF3534" s="144"/>
      <c r="BG3534" s="144"/>
      <c r="BH3534" s="144"/>
      <c r="BI3534" s="144"/>
      <c r="BJ3534" s="144"/>
      <c r="BK3534" s="144"/>
      <c r="BL3534" s="144"/>
      <c r="BM3534" s="144"/>
      <c r="BN3534" s="144"/>
      <c r="BO3534" s="144"/>
      <c r="BP3534" s="144"/>
      <c r="BQ3534" s="144"/>
      <c r="BR3534" s="144"/>
      <c r="BS3534" s="144"/>
      <c r="BT3534" s="144"/>
      <c r="BU3534" s="144"/>
      <c r="BV3534" s="144"/>
      <c r="BW3534" s="144"/>
      <c r="BX3534" s="144"/>
      <c r="BY3534" s="144"/>
      <c r="BZ3534" s="144"/>
      <c r="CA3534" s="144"/>
      <c r="CB3534" s="144"/>
      <c r="CC3534" s="144"/>
      <c r="CD3534" s="144"/>
      <c r="CE3534" s="144"/>
      <c r="CF3534" s="144"/>
      <c r="CG3534" s="144"/>
      <c r="CH3534" s="144"/>
      <c r="CI3534" s="144"/>
      <c r="CJ3534" s="144"/>
      <c r="CK3534" s="144"/>
      <c r="CL3534" s="144"/>
    </row>
    <row r="3535" spans="2:90" x14ac:dyDescent="0.25">
      <c r="B3535" s="77"/>
      <c r="C3535" s="77"/>
      <c r="D3535" s="77"/>
      <c r="E3535" s="77"/>
      <c r="F3535" s="77"/>
      <c r="G3535" s="77"/>
      <c r="I3535" s="78"/>
      <c r="K3535" s="78"/>
      <c r="L3535" s="77"/>
      <c r="M3535" s="78"/>
      <c r="N3535" s="78"/>
      <c r="O3535" s="78"/>
      <c r="P3535" s="78"/>
      <c r="Q3535" s="144"/>
      <c r="R3535" s="78"/>
      <c r="S3535" s="78"/>
      <c r="T3535" s="78"/>
      <c r="U3535" s="78"/>
      <c r="V3535" s="219"/>
      <c r="W3535" s="78"/>
      <c r="X3535" s="78"/>
      <c r="Y3535" s="78"/>
      <c r="Z3535" s="78"/>
      <c r="AA3535" s="78"/>
      <c r="AB3535" s="78"/>
      <c r="AC3535" s="78"/>
      <c r="AD3535" s="104"/>
      <c r="AE3535" s="78"/>
      <c r="AF3535" s="104"/>
      <c r="AG3535" s="78"/>
      <c r="AH3535" s="104"/>
      <c r="AI3535" s="78"/>
      <c r="AJ3535" s="104"/>
      <c r="AK3535" s="78"/>
      <c r="AL3535" s="78"/>
      <c r="AM3535" s="8"/>
      <c r="AN3535" s="78"/>
      <c r="AO3535" s="78"/>
      <c r="AP3535" s="78"/>
      <c r="AQ3535" s="78"/>
      <c r="AR3535" s="78"/>
      <c r="AS3535" s="78"/>
      <c r="AT3535" s="78"/>
      <c r="AU3535" s="78"/>
      <c r="AV3535" s="78"/>
      <c r="AW3535" s="77"/>
      <c r="AX3535" s="144"/>
      <c r="AY3535" s="144"/>
      <c r="AZ3535" s="144"/>
      <c r="BA3535" s="54"/>
      <c r="BB3535" s="54"/>
      <c r="BC3535" s="144"/>
      <c r="BD3535" s="144"/>
      <c r="BE3535" s="144"/>
      <c r="BF3535" s="144"/>
      <c r="BG3535" s="144"/>
      <c r="BH3535" s="144"/>
      <c r="BI3535" s="144"/>
      <c r="BJ3535" s="144"/>
      <c r="BK3535" s="144"/>
      <c r="BL3535" s="144"/>
      <c r="BM3535" s="144"/>
      <c r="BN3535" s="144"/>
      <c r="BO3535" s="144"/>
      <c r="BP3535" s="144"/>
      <c r="BQ3535" s="144"/>
      <c r="BR3535" s="144"/>
      <c r="BS3535" s="144"/>
      <c r="BT3535" s="144"/>
      <c r="BU3535" s="144"/>
      <c r="BV3535" s="144"/>
      <c r="BW3535" s="144"/>
      <c r="BX3535" s="144"/>
      <c r="BY3535" s="144"/>
      <c r="BZ3535" s="144"/>
      <c r="CA3535" s="144"/>
      <c r="CB3535" s="144"/>
      <c r="CC3535" s="144"/>
      <c r="CD3535" s="144"/>
      <c r="CE3535" s="144"/>
      <c r="CF3535" s="144"/>
      <c r="CG3535" s="144"/>
      <c r="CH3535" s="144"/>
      <c r="CI3535" s="144"/>
      <c r="CJ3535" s="144"/>
      <c r="CK3535" s="144"/>
      <c r="CL3535" s="144"/>
    </row>
    <row r="3536" spans="2:90" x14ac:dyDescent="0.25">
      <c r="B3536" s="77"/>
      <c r="C3536" s="77"/>
      <c r="D3536" s="77"/>
      <c r="E3536" s="77"/>
      <c r="F3536" s="77"/>
      <c r="G3536" s="77"/>
      <c r="I3536" s="78"/>
      <c r="K3536" s="78"/>
      <c r="L3536" s="77"/>
      <c r="M3536" s="78"/>
      <c r="N3536" s="78"/>
      <c r="O3536" s="78"/>
      <c r="P3536" s="78"/>
      <c r="Q3536" s="144"/>
      <c r="R3536" s="78"/>
      <c r="S3536" s="78"/>
      <c r="T3536" s="78"/>
      <c r="U3536" s="78"/>
      <c r="V3536" s="219"/>
      <c r="W3536" s="78"/>
      <c r="X3536" s="78"/>
      <c r="Y3536" s="78"/>
      <c r="Z3536" s="78"/>
      <c r="AA3536" s="78"/>
      <c r="AB3536" s="78"/>
      <c r="AC3536" s="78"/>
      <c r="AD3536" s="104"/>
      <c r="AE3536" s="78"/>
      <c r="AF3536" s="104"/>
      <c r="AG3536" s="78"/>
      <c r="AH3536" s="104"/>
      <c r="AI3536" s="78"/>
      <c r="AJ3536" s="104"/>
      <c r="AK3536" s="78"/>
      <c r="AL3536" s="78"/>
      <c r="AM3536" s="8"/>
      <c r="AN3536" s="78"/>
      <c r="AO3536" s="78"/>
      <c r="AP3536" s="78"/>
      <c r="AQ3536" s="78"/>
      <c r="AR3536" s="78"/>
      <c r="AS3536" s="78"/>
      <c r="AT3536" s="78"/>
      <c r="AU3536" s="78"/>
      <c r="AV3536" s="78"/>
      <c r="AW3536" s="77"/>
      <c r="AX3536" s="144"/>
      <c r="AY3536" s="144"/>
      <c r="AZ3536" s="144"/>
      <c r="BA3536" s="54"/>
      <c r="BB3536" s="54"/>
      <c r="BC3536" s="144"/>
      <c r="BD3536" s="144"/>
      <c r="BE3536" s="144"/>
      <c r="BF3536" s="144"/>
      <c r="BG3536" s="144"/>
      <c r="BH3536" s="144"/>
      <c r="BI3536" s="144"/>
      <c r="BJ3536" s="144"/>
      <c r="BK3536" s="144"/>
      <c r="BL3536" s="144"/>
      <c r="BM3536" s="144"/>
      <c r="BN3536" s="144"/>
      <c r="BO3536" s="144"/>
      <c r="BP3536" s="144"/>
      <c r="BQ3536" s="144"/>
      <c r="BR3536" s="144"/>
      <c r="BS3536" s="144"/>
      <c r="BT3536" s="144"/>
      <c r="BU3536" s="144"/>
      <c r="BV3536" s="144"/>
      <c r="BW3536" s="144"/>
      <c r="BX3536" s="144"/>
      <c r="BY3536" s="144"/>
      <c r="BZ3536" s="144"/>
      <c r="CA3536" s="144"/>
      <c r="CB3536" s="144"/>
      <c r="CC3536" s="144"/>
      <c r="CD3536" s="144"/>
      <c r="CE3536" s="144"/>
      <c r="CF3536" s="144"/>
      <c r="CG3536" s="144"/>
      <c r="CH3536" s="144"/>
      <c r="CI3536" s="144"/>
      <c r="CJ3536" s="144"/>
      <c r="CK3536" s="144"/>
      <c r="CL3536" s="144"/>
    </row>
    <row r="3537" spans="2:90" x14ac:dyDescent="0.25">
      <c r="B3537" s="77"/>
      <c r="C3537" s="77"/>
      <c r="D3537" s="77"/>
      <c r="E3537" s="77"/>
      <c r="F3537" s="77"/>
      <c r="G3537" s="77"/>
      <c r="I3537" s="78"/>
      <c r="K3537" s="78"/>
      <c r="L3537" s="77"/>
      <c r="M3537" s="78"/>
      <c r="N3537" s="78"/>
      <c r="O3537" s="78"/>
      <c r="P3537" s="78"/>
      <c r="Q3537" s="144"/>
      <c r="R3537" s="78"/>
      <c r="S3537" s="78"/>
      <c r="T3537" s="78"/>
      <c r="U3537" s="78"/>
      <c r="V3537" s="219"/>
      <c r="W3537" s="78"/>
      <c r="X3537" s="78"/>
      <c r="Y3537" s="78"/>
      <c r="Z3537" s="78"/>
      <c r="AA3537" s="78"/>
      <c r="AB3537" s="78"/>
      <c r="AC3537" s="78"/>
      <c r="AD3537" s="104"/>
      <c r="AE3537" s="78"/>
      <c r="AF3537" s="104"/>
      <c r="AG3537" s="78"/>
      <c r="AH3537" s="104"/>
      <c r="AI3537" s="78"/>
      <c r="AJ3537" s="104"/>
      <c r="AK3537" s="78"/>
      <c r="AL3537" s="78"/>
      <c r="AM3537" s="8"/>
      <c r="AN3537" s="78"/>
      <c r="AO3537" s="78"/>
      <c r="AP3537" s="78"/>
      <c r="AQ3537" s="78"/>
      <c r="AR3537" s="78"/>
      <c r="AS3537" s="78"/>
      <c r="AT3537" s="78"/>
      <c r="AU3537" s="78"/>
      <c r="AV3537" s="78"/>
      <c r="AW3537" s="77"/>
      <c r="AX3537" s="144"/>
      <c r="AY3537" s="144"/>
      <c r="AZ3537" s="144"/>
      <c r="BA3537" s="54"/>
      <c r="BB3537" s="54"/>
      <c r="BC3537" s="144"/>
      <c r="BD3537" s="144"/>
      <c r="BE3537" s="144"/>
      <c r="BF3537" s="144"/>
      <c r="BG3537" s="144"/>
      <c r="BH3537" s="144"/>
      <c r="BI3537" s="144"/>
      <c r="BJ3537" s="144"/>
      <c r="BK3537" s="144"/>
      <c r="BL3537" s="144"/>
      <c r="BM3537" s="144"/>
      <c r="BN3537" s="144"/>
      <c r="BO3537" s="144"/>
      <c r="BP3537" s="144"/>
      <c r="BQ3537" s="144"/>
      <c r="BR3537" s="144"/>
      <c r="BS3537" s="144"/>
      <c r="BT3537" s="144"/>
      <c r="BU3537" s="144"/>
      <c r="BV3537" s="144"/>
      <c r="BW3537" s="144"/>
      <c r="BX3537" s="144"/>
      <c r="BY3537" s="144"/>
      <c r="BZ3537" s="144"/>
      <c r="CA3537" s="144"/>
      <c r="CB3537" s="144"/>
      <c r="CC3537" s="144"/>
      <c r="CD3537" s="144"/>
      <c r="CE3537" s="144"/>
      <c r="CF3537" s="144"/>
      <c r="CG3537" s="144"/>
      <c r="CH3537" s="144"/>
      <c r="CI3537" s="144"/>
      <c r="CJ3537" s="144"/>
      <c r="CK3537" s="144"/>
      <c r="CL3537" s="144"/>
    </row>
    <row r="3538" spans="2:90" x14ac:dyDescent="0.25">
      <c r="B3538" s="77"/>
      <c r="C3538" s="77"/>
      <c r="D3538" s="77"/>
      <c r="E3538" s="77"/>
      <c r="F3538" s="77"/>
      <c r="G3538" s="77"/>
      <c r="I3538" s="78"/>
      <c r="K3538" s="78"/>
      <c r="L3538" s="77"/>
      <c r="M3538" s="78"/>
      <c r="N3538" s="78"/>
      <c r="O3538" s="78"/>
      <c r="P3538" s="78"/>
      <c r="Q3538" s="144"/>
      <c r="R3538" s="78"/>
      <c r="S3538" s="78"/>
      <c r="T3538" s="78"/>
      <c r="U3538" s="78"/>
      <c r="V3538" s="219"/>
      <c r="W3538" s="78"/>
      <c r="X3538" s="78"/>
      <c r="Y3538" s="78"/>
      <c r="Z3538" s="78"/>
      <c r="AA3538" s="78"/>
      <c r="AB3538" s="78"/>
      <c r="AC3538" s="78"/>
      <c r="AD3538" s="104"/>
      <c r="AE3538" s="78"/>
      <c r="AF3538" s="104"/>
      <c r="AG3538" s="78"/>
      <c r="AH3538" s="104"/>
      <c r="AI3538" s="78"/>
      <c r="AJ3538" s="104"/>
      <c r="AK3538" s="78"/>
      <c r="AL3538" s="78"/>
      <c r="AM3538" s="8"/>
      <c r="AN3538" s="78"/>
      <c r="AO3538" s="78"/>
      <c r="AP3538" s="78"/>
      <c r="AQ3538" s="78"/>
      <c r="AR3538" s="78"/>
      <c r="AS3538" s="78"/>
      <c r="AT3538" s="78"/>
      <c r="AU3538" s="78"/>
      <c r="AV3538" s="78"/>
      <c r="AW3538" s="77"/>
      <c r="AX3538" s="144"/>
      <c r="AY3538" s="144"/>
      <c r="AZ3538" s="144"/>
      <c r="BA3538" s="54"/>
      <c r="BB3538" s="54"/>
      <c r="BC3538" s="144"/>
      <c r="BD3538" s="144"/>
      <c r="BE3538" s="144"/>
      <c r="BF3538" s="144"/>
      <c r="BG3538" s="144"/>
      <c r="BH3538" s="144"/>
      <c r="BI3538" s="144"/>
      <c r="BJ3538" s="144"/>
      <c r="BK3538" s="144"/>
      <c r="BL3538" s="144"/>
      <c r="BM3538" s="144"/>
      <c r="BN3538" s="144"/>
      <c r="BO3538" s="144"/>
      <c r="BP3538" s="144"/>
      <c r="BQ3538" s="144"/>
      <c r="BR3538" s="144"/>
      <c r="BS3538" s="144"/>
      <c r="BT3538" s="144"/>
      <c r="BU3538" s="144"/>
      <c r="BV3538" s="144"/>
      <c r="BW3538" s="144"/>
      <c r="BX3538" s="144"/>
      <c r="BY3538" s="144"/>
      <c r="BZ3538" s="144"/>
      <c r="CA3538" s="144"/>
      <c r="CB3538" s="144"/>
      <c r="CC3538" s="144"/>
      <c r="CD3538" s="144"/>
      <c r="CE3538" s="144"/>
      <c r="CF3538" s="144"/>
      <c r="CG3538" s="144"/>
      <c r="CH3538" s="144"/>
      <c r="CI3538" s="144"/>
      <c r="CJ3538" s="144"/>
      <c r="CK3538" s="144"/>
      <c r="CL3538" s="144"/>
    </row>
    <row r="3539" spans="2:90" x14ac:dyDescent="0.25">
      <c r="B3539" s="77"/>
      <c r="C3539" s="77"/>
      <c r="D3539" s="77"/>
      <c r="E3539" s="77"/>
      <c r="F3539" s="77"/>
      <c r="G3539" s="77"/>
      <c r="I3539" s="78"/>
      <c r="K3539" s="78"/>
      <c r="L3539" s="77"/>
      <c r="M3539" s="78"/>
      <c r="N3539" s="78"/>
      <c r="O3539" s="78"/>
      <c r="P3539" s="78"/>
      <c r="Q3539" s="144"/>
      <c r="R3539" s="78"/>
      <c r="S3539" s="78"/>
      <c r="T3539" s="78"/>
      <c r="U3539" s="78"/>
      <c r="V3539" s="219"/>
      <c r="W3539" s="78"/>
      <c r="X3539" s="78"/>
      <c r="Y3539" s="78"/>
      <c r="Z3539" s="78"/>
      <c r="AA3539" s="78"/>
      <c r="AB3539" s="78"/>
      <c r="AC3539" s="78"/>
      <c r="AD3539" s="104"/>
      <c r="AE3539" s="78"/>
      <c r="AF3539" s="104"/>
      <c r="AG3539" s="78"/>
      <c r="AH3539" s="104"/>
      <c r="AI3539" s="78"/>
      <c r="AJ3539" s="104"/>
      <c r="AK3539" s="78"/>
      <c r="AL3539" s="78"/>
      <c r="AM3539" s="8"/>
      <c r="AN3539" s="78"/>
      <c r="AO3539" s="78"/>
      <c r="AP3539" s="78"/>
      <c r="AQ3539" s="78"/>
      <c r="AR3539" s="78"/>
      <c r="AS3539" s="78"/>
      <c r="AT3539" s="78"/>
      <c r="AU3539" s="78"/>
      <c r="AV3539" s="78"/>
      <c r="AW3539" s="77"/>
      <c r="AX3539" s="144"/>
      <c r="AY3539" s="144"/>
      <c r="AZ3539" s="144"/>
      <c r="BA3539" s="54"/>
      <c r="BB3539" s="54"/>
      <c r="BC3539" s="144"/>
      <c r="BD3539" s="144"/>
      <c r="BE3539" s="144"/>
      <c r="BF3539" s="144"/>
      <c r="BG3539" s="144"/>
      <c r="BH3539" s="144"/>
      <c r="BI3539" s="144"/>
      <c r="BJ3539" s="144"/>
      <c r="BK3539" s="144"/>
      <c r="BL3539" s="144"/>
      <c r="BM3539" s="144"/>
      <c r="BN3539" s="144"/>
      <c r="BO3539" s="144"/>
      <c r="BP3539" s="144"/>
      <c r="BQ3539" s="144"/>
      <c r="BR3539" s="144"/>
      <c r="BS3539" s="144"/>
      <c r="BT3539" s="144"/>
      <c r="BU3539" s="144"/>
      <c r="BV3539" s="144"/>
      <c r="BW3539" s="144"/>
      <c r="BX3539" s="144"/>
      <c r="BY3539" s="144"/>
      <c r="BZ3539" s="144"/>
      <c r="CA3539" s="144"/>
      <c r="CB3539" s="144"/>
      <c r="CC3539" s="144"/>
      <c r="CD3539" s="144"/>
      <c r="CE3539" s="144"/>
      <c r="CF3539" s="144"/>
      <c r="CG3539" s="144"/>
      <c r="CH3539" s="144"/>
      <c r="CI3539" s="144"/>
      <c r="CJ3539" s="144"/>
      <c r="CK3539" s="144"/>
      <c r="CL3539" s="144"/>
    </row>
    <row r="3540" spans="2:90" x14ac:dyDescent="0.25">
      <c r="B3540" s="77"/>
      <c r="C3540" s="77"/>
      <c r="D3540" s="77"/>
      <c r="E3540" s="77"/>
      <c r="F3540" s="77"/>
      <c r="G3540" s="77"/>
      <c r="I3540" s="78"/>
      <c r="K3540" s="78"/>
      <c r="L3540" s="77"/>
      <c r="M3540" s="78"/>
      <c r="N3540" s="78"/>
      <c r="O3540" s="78"/>
      <c r="P3540" s="78"/>
      <c r="Q3540" s="144"/>
      <c r="R3540" s="78"/>
      <c r="S3540" s="78"/>
      <c r="T3540" s="78"/>
      <c r="U3540" s="78"/>
      <c r="V3540" s="219"/>
      <c r="W3540" s="78"/>
      <c r="X3540" s="78"/>
      <c r="Y3540" s="78"/>
      <c r="Z3540" s="78"/>
      <c r="AA3540" s="78"/>
      <c r="AB3540" s="78"/>
      <c r="AC3540" s="78"/>
      <c r="AD3540" s="104"/>
      <c r="AE3540" s="78"/>
      <c r="AF3540" s="104"/>
      <c r="AG3540" s="78"/>
      <c r="AH3540" s="104"/>
      <c r="AI3540" s="78"/>
      <c r="AJ3540" s="104"/>
      <c r="AK3540" s="78"/>
      <c r="AL3540" s="78"/>
      <c r="AM3540" s="8"/>
      <c r="AN3540" s="78"/>
      <c r="AO3540" s="78"/>
      <c r="AP3540" s="78"/>
      <c r="AQ3540" s="78"/>
      <c r="AR3540" s="78"/>
      <c r="AS3540" s="78"/>
      <c r="AT3540" s="78"/>
      <c r="AU3540" s="78"/>
      <c r="AV3540" s="78"/>
      <c r="AW3540" s="77"/>
      <c r="AX3540" s="144"/>
      <c r="AY3540" s="144"/>
      <c r="AZ3540" s="144"/>
      <c r="BA3540" s="54"/>
      <c r="BB3540" s="54"/>
      <c r="BC3540" s="144"/>
      <c r="BD3540" s="144"/>
      <c r="BE3540" s="144"/>
      <c r="BF3540" s="144"/>
      <c r="BG3540" s="144"/>
      <c r="BH3540" s="144"/>
      <c r="BI3540" s="144"/>
      <c r="BJ3540" s="144"/>
      <c r="BK3540" s="144"/>
      <c r="BL3540" s="144"/>
      <c r="BM3540" s="144"/>
      <c r="BN3540" s="144"/>
      <c r="BO3540" s="144"/>
      <c r="BP3540" s="144"/>
      <c r="BQ3540" s="144"/>
      <c r="BR3540" s="144"/>
      <c r="BS3540" s="144"/>
      <c r="BT3540" s="144"/>
      <c r="BU3540" s="144"/>
      <c r="BV3540" s="144"/>
      <c r="BW3540" s="144"/>
      <c r="BX3540" s="144"/>
      <c r="BY3540" s="144"/>
      <c r="BZ3540" s="144"/>
      <c r="CA3540" s="144"/>
      <c r="CB3540" s="144"/>
      <c r="CC3540" s="144"/>
      <c r="CD3540" s="144"/>
      <c r="CE3540" s="144"/>
      <c r="CF3540" s="144"/>
      <c r="CG3540" s="144"/>
      <c r="CH3540" s="144"/>
      <c r="CI3540" s="144"/>
      <c r="CJ3540" s="144"/>
      <c r="CK3540" s="144"/>
      <c r="CL3540" s="144"/>
    </row>
    <row r="3541" spans="2:90" x14ac:dyDescent="0.25">
      <c r="B3541" s="77"/>
      <c r="C3541" s="77"/>
      <c r="D3541" s="77"/>
      <c r="E3541" s="77"/>
      <c r="F3541" s="77"/>
      <c r="G3541" s="77"/>
      <c r="I3541" s="78"/>
      <c r="K3541" s="78"/>
      <c r="L3541" s="77"/>
      <c r="M3541" s="78"/>
      <c r="N3541" s="78"/>
      <c r="O3541" s="78"/>
      <c r="P3541" s="78"/>
      <c r="Q3541" s="144"/>
      <c r="R3541" s="78"/>
      <c r="S3541" s="78"/>
      <c r="T3541" s="78"/>
      <c r="U3541" s="78"/>
      <c r="V3541" s="219"/>
      <c r="W3541" s="78"/>
      <c r="X3541" s="78"/>
      <c r="Y3541" s="78"/>
      <c r="Z3541" s="78"/>
      <c r="AA3541" s="78"/>
      <c r="AB3541" s="78"/>
      <c r="AC3541" s="78"/>
      <c r="AD3541" s="104"/>
      <c r="AE3541" s="78"/>
      <c r="AF3541" s="104"/>
      <c r="AG3541" s="78"/>
      <c r="AH3541" s="104"/>
      <c r="AI3541" s="78"/>
      <c r="AJ3541" s="104"/>
      <c r="AK3541" s="78"/>
      <c r="AL3541" s="78"/>
      <c r="AM3541" s="8"/>
      <c r="AN3541" s="78"/>
      <c r="AO3541" s="78"/>
      <c r="AP3541" s="78"/>
      <c r="AQ3541" s="78"/>
      <c r="AR3541" s="78"/>
      <c r="AS3541" s="78"/>
      <c r="AT3541" s="78"/>
      <c r="AU3541" s="78"/>
      <c r="AV3541" s="78"/>
      <c r="AW3541" s="77"/>
      <c r="AX3541" s="144"/>
      <c r="AY3541" s="144"/>
      <c r="AZ3541" s="144"/>
      <c r="BA3541" s="54"/>
      <c r="BB3541" s="54"/>
      <c r="BC3541" s="144"/>
      <c r="BD3541" s="144"/>
      <c r="BE3541" s="144"/>
      <c r="BF3541" s="144"/>
      <c r="BG3541" s="144"/>
      <c r="BH3541" s="144"/>
      <c r="BI3541" s="144"/>
      <c r="BJ3541" s="144"/>
      <c r="BK3541" s="144"/>
      <c r="BL3541" s="144"/>
      <c r="BM3541" s="144"/>
      <c r="BN3541" s="144"/>
      <c r="BO3541" s="144"/>
      <c r="BP3541" s="144"/>
      <c r="BQ3541" s="144"/>
      <c r="BR3541" s="144"/>
      <c r="BS3541" s="144"/>
      <c r="BT3541" s="144"/>
      <c r="BU3541" s="144"/>
      <c r="BV3541" s="144"/>
      <c r="BW3541" s="144"/>
      <c r="BX3541" s="144"/>
      <c r="BY3541" s="144"/>
      <c r="BZ3541" s="144"/>
      <c r="CA3541" s="144"/>
      <c r="CB3541" s="144"/>
      <c r="CC3541" s="144"/>
      <c r="CD3541" s="144"/>
      <c r="CE3541" s="144"/>
      <c r="CF3541" s="144"/>
      <c r="CG3541" s="144"/>
      <c r="CH3541" s="144"/>
      <c r="CI3541" s="144"/>
      <c r="CJ3541" s="144"/>
      <c r="CK3541" s="144"/>
      <c r="CL3541" s="144"/>
    </row>
    <row r="3542" spans="2:90" x14ac:dyDescent="0.25">
      <c r="B3542" s="77"/>
      <c r="C3542" s="77"/>
      <c r="D3542" s="77"/>
      <c r="E3542" s="77"/>
      <c r="F3542" s="77"/>
      <c r="G3542" s="77"/>
      <c r="I3542" s="78"/>
      <c r="K3542" s="78"/>
      <c r="L3542" s="77"/>
      <c r="M3542" s="78"/>
      <c r="N3542" s="78"/>
      <c r="O3542" s="78"/>
      <c r="P3542" s="78"/>
      <c r="Q3542" s="144"/>
      <c r="R3542" s="78"/>
      <c r="S3542" s="78"/>
      <c r="T3542" s="78"/>
      <c r="U3542" s="78"/>
      <c r="V3542" s="219"/>
      <c r="W3542" s="78"/>
      <c r="X3542" s="78"/>
      <c r="Y3542" s="78"/>
      <c r="Z3542" s="78"/>
      <c r="AA3542" s="78"/>
      <c r="AB3542" s="78"/>
      <c r="AC3542" s="78"/>
      <c r="AD3542" s="104"/>
      <c r="AE3542" s="78"/>
      <c r="AF3542" s="104"/>
      <c r="AG3542" s="78"/>
      <c r="AH3542" s="104"/>
      <c r="AI3542" s="78"/>
      <c r="AJ3542" s="104"/>
      <c r="AK3542" s="78"/>
      <c r="AL3542" s="78"/>
      <c r="AM3542" s="8"/>
      <c r="AN3542" s="78"/>
      <c r="AO3542" s="78"/>
      <c r="AP3542" s="78"/>
      <c r="AQ3542" s="78"/>
      <c r="AR3542" s="78"/>
      <c r="AS3542" s="78"/>
      <c r="AT3542" s="78"/>
      <c r="AU3542" s="78"/>
      <c r="AV3542" s="78"/>
      <c r="AW3542" s="77"/>
      <c r="AX3542" s="144"/>
      <c r="AY3542" s="144"/>
      <c r="AZ3542" s="144"/>
      <c r="BA3542" s="54"/>
      <c r="BB3542" s="54"/>
      <c r="BC3542" s="144"/>
      <c r="BD3542" s="144"/>
      <c r="BE3542" s="144"/>
      <c r="BF3542" s="144"/>
      <c r="BG3542" s="144"/>
      <c r="BH3542" s="144"/>
      <c r="BI3542" s="144"/>
      <c r="BJ3542" s="144"/>
      <c r="BK3542" s="144"/>
      <c r="BL3542" s="144"/>
      <c r="BM3542" s="144"/>
      <c r="BN3542" s="144"/>
      <c r="BO3542" s="144"/>
      <c r="BP3542" s="144"/>
      <c r="BQ3542" s="144"/>
      <c r="BR3542" s="144"/>
      <c r="BS3542" s="144"/>
      <c r="BT3542" s="144"/>
      <c r="BU3542" s="144"/>
      <c r="BV3542" s="144"/>
      <c r="BW3542" s="144"/>
      <c r="BX3542" s="144"/>
      <c r="BY3542" s="144"/>
      <c r="BZ3542" s="144"/>
      <c r="CA3542" s="144"/>
      <c r="CB3542" s="144"/>
      <c r="CC3542" s="144"/>
      <c r="CD3542" s="144"/>
      <c r="CE3542" s="144"/>
      <c r="CF3542" s="144"/>
      <c r="CG3542" s="144"/>
      <c r="CH3542" s="144"/>
      <c r="CI3542" s="144"/>
      <c r="CJ3542" s="144"/>
      <c r="CK3542" s="144"/>
      <c r="CL3542" s="144"/>
    </row>
    <row r="3543" spans="2:90" x14ac:dyDescent="0.25">
      <c r="B3543" s="77"/>
      <c r="C3543" s="77"/>
      <c r="D3543" s="77"/>
      <c r="E3543" s="77"/>
      <c r="F3543" s="77"/>
      <c r="G3543" s="77"/>
      <c r="I3543" s="78"/>
      <c r="K3543" s="78"/>
      <c r="L3543" s="77"/>
      <c r="M3543" s="78"/>
      <c r="N3543" s="78"/>
      <c r="O3543" s="78"/>
      <c r="P3543" s="78"/>
      <c r="Q3543" s="144"/>
      <c r="R3543" s="78"/>
      <c r="S3543" s="78"/>
      <c r="T3543" s="78"/>
      <c r="U3543" s="78"/>
      <c r="V3543" s="219"/>
      <c r="W3543" s="78"/>
      <c r="X3543" s="78"/>
      <c r="Y3543" s="78"/>
      <c r="Z3543" s="78"/>
      <c r="AA3543" s="78"/>
      <c r="AB3543" s="78"/>
      <c r="AC3543" s="78"/>
      <c r="AD3543" s="104"/>
      <c r="AE3543" s="78"/>
      <c r="AF3543" s="104"/>
      <c r="AG3543" s="78"/>
      <c r="AH3543" s="104"/>
      <c r="AI3543" s="78"/>
      <c r="AJ3543" s="104"/>
      <c r="AK3543" s="78"/>
      <c r="AL3543" s="78"/>
      <c r="AM3543" s="8"/>
      <c r="AN3543" s="78"/>
      <c r="AO3543" s="78"/>
      <c r="AP3543" s="78"/>
      <c r="AQ3543" s="78"/>
      <c r="AR3543" s="78"/>
      <c r="AS3543" s="78"/>
      <c r="AT3543" s="78"/>
      <c r="AU3543" s="78"/>
      <c r="AV3543" s="78"/>
      <c r="AW3543" s="77"/>
      <c r="AX3543" s="144"/>
      <c r="AY3543" s="144"/>
      <c r="AZ3543" s="144"/>
      <c r="BA3543" s="54"/>
      <c r="BB3543" s="54"/>
      <c r="BC3543" s="144"/>
      <c r="BD3543" s="144"/>
      <c r="BE3543" s="144"/>
      <c r="BF3543" s="144"/>
      <c r="BG3543" s="144"/>
      <c r="BH3543" s="144"/>
      <c r="BI3543" s="144"/>
      <c r="BJ3543" s="144"/>
      <c r="BK3543" s="144"/>
      <c r="BL3543" s="144"/>
      <c r="BM3543" s="144"/>
      <c r="BN3543" s="144"/>
      <c r="BO3543" s="144"/>
      <c r="BP3543" s="144"/>
      <c r="BQ3543" s="144"/>
      <c r="BR3543" s="144"/>
      <c r="BS3543" s="144"/>
      <c r="BT3543" s="144"/>
      <c r="BU3543" s="144"/>
      <c r="BV3543" s="144"/>
      <c r="BW3543" s="144"/>
      <c r="BX3543" s="144"/>
      <c r="BY3543" s="144"/>
      <c r="BZ3543" s="144"/>
      <c r="CA3543" s="144"/>
      <c r="CB3543" s="144"/>
      <c r="CC3543" s="144"/>
      <c r="CD3543" s="144"/>
      <c r="CE3543" s="144"/>
      <c r="CF3543" s="144"/>
      <c r="CG3543" s="144"/>
      <c r="CH3543" s="144"/>
      <c r="CI3543" s="144"/>
      <c r="CJ3543" s="144"/>
      <c r="CK3543" s="144"/>
      <c r="CL3543" s="144"/>
    </row>
    <row r="3544" spans="2:90" x14ac:dyDescent="0.25">
      <c r="B3544" s="77"/>
      <c r="C3544" s="77"/>
      <c r="D3544" s="77"/>
      <c r="E3544" s="77"/>
      <c r="F3544" s="77"/>
      <c r="G3544" s="77"/>
      <c r="I3544" s="78"/>
      <c r="K3544" s="78"/>
      <c r="L3544" s="77"/>
      <c r="M3544" s="78"/>
      <c r="N3544" s="78"/>
      <c r="O3544" s="78"/>
      <c r="P3544" s="78"/>
      <c r="Q3544" s="144"/>
      <c r="R3544" s="78"/>
      <c r="S3544" s="78"/>
      <c r="T3544" s="78"/>
      <c r="U3544" s="78"/>
      <c r="V3544" s="219"/>
      <c r="W3544" s="78"/>
      <c r="X3544" s="78"/>
      <c r="Y3544" s="78"/>
      <c r="Z3544" s="78"/>
      <c r="AA3544" s="78"/>
      <c r="AB3544" s="78"/>
      <c r="AC3544" s="78"/>
      <c r="AD3544" s="104"/>
      <c r="AE3544" s="78"/>
      <c r="AF3544" s="104"/>
      <c r="AG3544" s="78"/>
      <c r="AH3544" s="104"/>
      <c r="AI3544" s="78"/>
      <c r="AJ3544" s="104"/>
      <c r="AK3544" s="78"/>
      <c r="AL3544" s="78"/>
      <c r="AM3544" s="8"/>
      <c r="AN3544" s="78"/>
      <c r="AO3544" s="78"/>
      <c r="AP3544" s="78"/>
      <c r="AQ3544" s="78"/>
      <c r="AR3544" s="78"/>
      <c r="AS3544" s="78"/>
      <c r="AT3544" s="78"/>
      <c r="AU3544" s="78"/>
      <c r="AV3544" s="78"/>
      <c r="AW3544" s="77"/>
      <c r="AX3544" s="144"/>
      <c r="AY3544" s="144"/>
      <c r="AZ3544" s="144"/>
      <c r="BA3544" s="54"/>
      <c r="BB3544" s="54"/>
      <c r="BC3544" s="144"/>
      <c r="BD3544" s="144"/>
      <c r="BE3544" s="144"/>
      <c r="BF3544" s="144"/>
      <c r="BG3544" s="144"/>
      <c r="BH3544" s="144"/>
      <c r="BI3544" s="144"/>
      <c r="BJ3544" s="144"/>
      <c r="BK3544" s="144"/>
      <c r="BL3544" s="144"/>
      <c r="BM3544" s="144"/>
      <c r="BN3544" s="144"/>
      <c r="BO3544" s="144"/>
      <c r="BP3544" s="144"/>
      <c r="BQ3544" s="144"/>
      <c r="BR3544" s="144"/>
      <c r="BS3544" s="144"/>
      <c r="BT3544" s="144"/>
      <c r="BU3544" s="144"/>
      <c r="BV3544" s="144"/>
      <c r="BW3544" s="144"/>
      <c r="BX3544" s="144"/>
      <c r="BY3544" s="144"/>
      <c r="BZ3544" s="144"/>
      <c r="CA3544" s="144"/>
      <c r="CB3544" s="144"/>
      <c r="CC3544" s="144"/>
      <c r="CD3544" s="144"/>
      <c r="CE3544" s="144"/>
      <c r="CF3544" s="144"/>
      <c r="CG3544" s="144"/>
      <c r="CH3544" s="144"/>
      <c r="CI3544" s="144"/>
      <c r="CJ3544" s="144"/>
      <c r="CK3544" s="144"/>
      <c r="CL3544" s="144"/>
    </row>
    <row r="3545" spans="2:90" x14ac:dyDescent="0.25">
      <c r="B3545" s="77"/>
      <c r="C3545" s="77"/>
      <c r="D3545" s="77"/>
      <c r="E3545" s="77"/>
      <c r="F3545" s="77"/>
      <c r="G3545" s="77"/>
      <c r="I3545" s="78"/>
      <c r="K3545" s="78"/>
      <c r="L3545" s="77"/>
      <c r="M3545" s="78"/>
      <c r="N3545" s="78"/>
      <c r="O3545" s="78"/>
      <c r="P3545" s="78"/>
      <c r="Q3545" s="144"/>
      <c r="R3545" s="78"/>
      <c r="S3545" s="78"/>
      <c r="T3545" s="78"/>
      <c r="U3545" s="78"/>
      <c r="V3545" s="219"/>
      <c r="W3545" s="78"/>
      <c r="X3545" s="78"/>
      <c r="Y3545" s="78"/>
      <c r="Z3545" s="78"/>
      <c r="AA3545" s="78"/>
      <c r="AB3545" s="78"/>
      <c r="AC3545" s="78"/>
      <c r="AD3545" s="104"/>
      <c r="AE3545" s="78"/>
      <c r="AF3545" s="104"/>
      <c r="AG3545" s="78"/>
      <c r="AH3545" s="104"/>
      <c r="AI3545" s="78"/>
      <c r="AJ3545" s="104"/>
      <c r="AK3545" s="78"/>
      <c r="AL3545" s="78"/>
      <c r="AM3545" s="8"/>
      <c r="AN3545" s="78"/>
      <c r="AO3545" s="78"/>
      <c r="AP3545" s="78"/>
      <c r="AQ3545" s="78"/>
      <c r="AR3545" s="78"/>
      <c r="AS3545" s="78"/>
      <c r="AT3545" s="78"/>
      <c r="AU3545" s="78"/>
      <c r="AV3545" s="78"/>
      <c r="AW3545" s="77"/>
      <c r="AX3545" s="144"/>
      <c r="AY3545" s="144"/>
      <c r="AZ3545" s="144"/>
      <c r="BA3545" s="54"/>
      <c r="BB3545" s="54"/>
      <c r="BC3545" s="144"/>
      <c r="BD3545" s="144"/>
      <c r="BE3545" s="144"/>
      <c r="BF3545" s="144"/>
      <c r="BG3545" s="144"/>
      <c r="BH3545" s="144"/>
      <c r="BI3545" s="144"/>
      <c r="BJ3545" s="144"/>
      <c r="BK3545" s="144"/>
      <c r="BL3545" s="144"/>
      <c r="BM3545" s="144"/>
      <c r="BN3545" s="144"/>
      <c r="BO3545" s="144"/>
      <c r="BP3545" s="144"/>
      <c r="BQ3545" s="144"/>
      <c r="BR3545" s="144"/>
      <c r="BS3545" s="144"/>
      <c r="BT3545" s="144"/>
      <c r="BU3545" s="144"/>
      <c r="BV3545" s="144"/>
      <c r="BW3545" s="144"/>
      <c r="BX3545" s="144"/>
      <c r="BY3545" s="144"/>
      <c r="BZ3545" s="144"/>
      <c r="CA3545" s="144"/>
      <c r="CB3545" s="144"/>
      <c r="CC3545" s="144"/>
      <c r="CD3545" s="144"/>
      <c r="CE3545" s="144"/>
      <c r="CF3545" s="144"/>
      <c r="CG3545" s="144"/>
      <c r="CH3545" s="144"/>
      <c r="CI3545" s="144"/>
      <c r="CJ3545" s="144"/>
      <c r="CK3545" s="144"/>
      <c r="CL3545" s="144"/>
    </row>
    <row r="3546" spans="2:90" x14ac:dyDescent="0.25">
      <c r="B3546" s="77"/>
      <c r="C3546" s="77"/>
      <c r="D3546" s="77"/>
      <c r="E3546" s="77"/>
      <c r="F3546" s="77"/>
      <c r="G3546" s="77"/>
      <c r="I3546" s="78"/>
      <c r="K3546" s="78"/>
      <c r="L3546" s="77"/>
      <c r="M3546" s="78"/>
      <c r="N3546" s="78"/>
      <c r="O3546" s="78"/>
      <c r="P3546" s="78"/>
      <c r="Q3546" s="144"/>
      <c r="R3546" s="78"/>
      <c r="S3546" s="78"/>
      <c r="T3546" s="78"/>
      <c r="U3546" s="78"/>
      <c r="V3546" s="219"/>
      <c r="W3546" s="78"/>
      <c r="X3546" s="78"/>
      <c r="Y3546" s="78"/>
      <c r="Z3546" s="78"/>
      <c r="AA3546" s="78"/>
      <c r="AB3546" s="78"/>
      <c r="AC3546" s="78"/>
      <c r="AD3546" s="104"/>
      <c r="AE3546" s="78"/>
      <c r="AF3546" s="104"/>
      <c r="AG3546" s="78"/>
      <c r="AH3546" s="104"/>
      <c r="AI3546" s="78"/>
      <c r="AJ3546" s="104"/>
      <c r="AK3546" s="78"/>
      <c r="AL3546" s="78"/>
      <c r="AM3546" s="8"/>
      <c r="AN3546" s="78"/>
      <c r="AO3546" s="78"/>
      <c r="AP3546" s="78"/>
      <c r="AQ3546" s="78"/>
      <c r="AR3546" s="78"/>
      <c r="AS3546" s="78"/>
      <c r="AT3546" s="78"/>
      <c r="AU3546" s="78"/>
      <c r="AV3546" s="78"/>
      <c r="AW3546" s="77"/>
      <c r="AX3546" s="144"/>
      <c r="AY3546" s="144"/>
      <c r="AZ3546" s="144"/>
      <c r="BA3546" s="54"/>
      <c r="BB3546" s="54"/>
      <c r="BC3546" s="144"/>
      <c r="BD3546" s="144"/>
      <c r="BE3546" s="144"/>
      <c r="BF3546" s="144"/>
      <c r="BG3546" s="144"/>
      <c r="BH3546" s="144"/>
      <c r="BI3546" s="144"/>
      <c r="BJ3546" s="144"/>
      <c r="BK3546" s="144"/>
      <c r="BL3546" s="144"/>
      <c r="BM3546" s="144"/>
      <c r="BN3546" s="144"/>
      <c r="BO3546" s="144"/>
      <c r="BP3546" s="144"/>
      <c r="BQ3546" s="144"/>
      <c r="BR3546" s="144"/>
      <c r="BS3546" s="144"/>
      <c r="BT3546" s="144"/>
      <c r="BU3546" s="144"/>
      <c r="BV3546" s="144"/>
      <c r="BW3546" s="144"/>
      <c r="BX3546" s="144"/>
      <c r="BY3546" s="144"/>
      <c r="BZ3546" s="144"/>
      <c r="CA3546" s="144"/>
      <c r="CB3546" s="144"/>
      <c r="CC3546" s="144"/>
      <c r="CD3546" s="144"/>
      <c r="CE3546" s="144"/>
      <c r="CF3546" s="144"/>
      <c r="CG3546" s="144"/>
      <c r="CH3546" s="144"/>
      <c r="CI3546" s="144"/>
      <c r="CJ3546" s="144"/>
      <c r="CK3546" s="144"/>
      <c r="CL3546" s="144"/>
    </row>
    <row r="3547" spans="2:90" x14ac:dyDescent="0.25">
      <c r="B3547" s="77"/>
      <c r="C3547" s="77"/>
      <c r="D3547" s="77"/>
      <c r="E3547" s="77"/>
      <c r="F3547" s="77"/>
      <c r="G3547" s="77"/>
      <c r="I3547" s="78"/>
      <c r="K3547" s="78"/>
      <c r="L3547" s="77"/>
      <c r="M3547" s="78"/>
      <c r="N3547" s="78"/>
      <c r="O3547" s="78"/>
      <c r="P3547" s="78"/>
      <c r="Q3547" s="144"/>
      <c r="R3547" s="78"/>
      <c r="S3547" s="78"/>
      <c r="T3547" s="78"/>
      <c r="U3547" s="78"/>
      <c r="V3547" s="219"/>
      <c r="W3547" s="78"/>
      <c r="X3547" s="78"/>
      <c r="Y3547" s="78"/>
      <c r="Z3547" s="78"/>
      <c r="AA3547" s="78"/>
      <c r="AB3547" s="78"/>
      <c r="AC3547" s="78"/>
      <c r="AD3547" s="104"/>
      <c r="AE3547" s="78"/>
      <c r="AF3547" s="104"/>
      <c r="AG3547" s="78"/>
      <c r="AH3547" s="104"/>
      <c r="AI3547" s="78"/>
      <c r="AJ3547" s="104"/>
      <c r="AK3547" s="78"/>
      <c r="AL3547" s="78"/>
      <c r="AM3547" s="8"/>
      <c r="AN3547" s="78"/>
      <c r="AO3547" s="78"/>
      <c r="AP3547" s="78"/>
      <c r="AQ3547" s="78"/>
      <c r="AR3547" s="78"/>
      <c r="AS3547" s="78"/>
      <c r="AT3547" s="78"/>
      <c r="AU3547" s="78"/>
      <c r="AV3547" s="78"/>
      <c r="AW3547" s="77"/>
      <c r="AX3547" s="144"/>
      <c r="AY3547" s="144"/>
      <c r="AZ3547" s="144"/>
      <c r="BA3547" s="54"/>
      <c r="BB3547" s="54"/>
      <c r="BC3547" s="144"/>
      <c r="BD3547" s="144"/>
      <c r="BE3547" s="144"/>
      <c r="BF3547" s="144"/>
      <c r="BG3547" s="144"/>
      <c r="BH3547" s="144"/>
      <c r="BI3547" s="144"/>
      <c r="BJ3547" s="144"/>
      <c r="BK3547" s="144"/>
      <c r="BL3547" s="144"/>
      <c r="BM3547" s="144"/>
      <c r="BN3547" s="144"/>
      <c r="BO3547" s="144"/>
      <c r="BP3547" s="144"/>
      <c r="BQ3547" s="144"/>
      <c r="BR3547" s="144"/>
      <c r="BS3547" s="144"/>
      <c r="BT3547" s="144"/>
      <c r="BU3547" s="144"/>
      <c r="BV3547" s="144"/>
      <c r="BW3547" s="144"/>
      <c r="BX3547" s="144"/>
      <c r="BY3547" s="144"/>
      <c r="BZ3547" s="144"/>
      <c r="CA3547" s="144"/>
      <c r="CB3547" s="144"/>
      <c r="CC3547" s="144"/>
      <c r="CD3547" s="144"/>
      <c r="CE3547" s="144"/>
      <c r="CF3547" s="144"/>
      <c r="CG3547" s="144"/>
      <c r="CH3547" s="144"/>
      <c r="CI3547" s="144"/>
      <c r="CJ3547" s="144"/>
      <c r="CK3547" s="144"/>
      <c r="CL3547" s="144"/>
    </row>
    <row r="3548" spans="2:90" x14ac:dyDescent="0.25">
      <c r="B3548" s="77"/>
      <c r="C3548" s="77"/>
      <c r="D3548" s="77"/>
      <c r="E3548" s="77"/>
      <c r="F3548" s="77"/>
      <c r="G3548" s="77"/>
      <c r="I3548" s="78"/>
      <c r="K3548" s="78"/>
      <c r="L3548" s="77"/>
      <c r="M3548" s="78"/>
      <c r="N3548" s="78"/>
      <c r="O3548" s="78"/>
      <c r="P3548" s="78"/>
      <c r="Q3548" s="144"/>
      <c r="R3548" s="78"/>
      <c r="S3548" s="78"/>
      <c r="T3548" s="78"/>
      <c r="U3548" s="78"/>
      <c r="V3548" s="219"/>
      <c r="W3548" s="78"/>
      <c r="X3548" s="78"/>
      <c r="Y3548" s="78"/>
      <c r="Z3548" s="78"/>
      <c r="AA3548" s="78"/>
      <c r="AB3548" s="78"/>
      <c r="AC3548" s="78"/>
      <c r="AD3548" s="104"/>
      <c r="AE3548" s="78"/>
      <c r="AF3548" s="104"/>
      <c r="AG3548" s="78"/>
      <c r="AH3548" s="104"/>
      <c r="AI3548" s="78"/>
      <c r="AJ3548" s="104"/>
      <c r="AK3548" s="78"/>
      <c r="AL3548" s="78"/>
      <c r="AM3548" s="8"/>
      <c r="AN3548" s="78"/>
      <c r="AO3548" s="78"/>
      <c r="AP3548" s="78"/>
      <c r="AQ3548" s="78"/>
      <c r="AR3548" s="78"/>
      <c r="AS3548" s="78"/>
      <c r="AT3548" s="78"/>
      <c r="AU3548" s="78"/>
      <c r="AV3548" s="78"/>
      <c r="AW3548" s="77"/>
      <c r="AX3548" s="144"/>
      <c r="AY3548" s="144"/>
      <c r="AZ3548" s="144"/>
      <c r="BA3548" s="54"/>
      <c r="BB3548" s="54"/>
      <c r="BC3548" s="144"/>
      <c r="BD3548" s="144"/>
      <c r="BE3548" s="144"/>
      <c r="BF3548" s="144"/>
      <c r="BG3548" s="144"/>
      <c r="BH3548" s="144"/>
      <c r="BI3548" s="144"/>
      <c r="BJ3548" s="144"/>
      <c r="BK3548" s="144"/>
      <c r="BL3548" s="144"/>
      <c r="BM3548" s="144"/>
      <c r="BN3548" s="144"/>
      <c r="BO3548" s="144"/>
      <c r="BP3548" s="144"/>
      <c r="BQ3548" s="144"/>
      <c r="BR3548" s="144"/>
      <c r="BS3548" s="144"/>
      <c r="BT3548" s="144"/>
      <c r="BU3548" s="144"/>
      <c r="BV3548" s="144"/>
      <c r="BW3548" s="144"/>
      <c r="BX3548" s="144"/>
      <c r="BY3548" s="144"/>
      <c r="BZ3548" s="144"/>
      <c r="CA3548" s="144"/>
      <c r="CB3548" s="144"/>
      <c r="CC3548" s="144"/>
      <c r="CD3548" s="144"/>
      <c r="CE3548" s="144"/>
      <c r="CF3548" s="144"/>
      <c r="CG3548" s="144"/>
      <c r="CH3548" s="144"/>
      <c r="CI3548" s="144"/>
      <c r="CJ3548" s="144"/>
      <c r="CK3548" s="144"/>
      <c r="CL3548" s="144"/>
    </row>
    <row r="3549" spans="2:90" x14ac:dyDescent="0.25">
      <c r="B3549" s="77"/>
      <c r="C3549" s="77"/>
      <c r="D3549" s="77"/>
      <c r="E3549" s="77"/>
      <c r="F3549" s="77"/>
      <c r="G3549" s="77"/>
      <c r="I3549" s="78"/>
      <c r="K3549" s="78"/>
      <c r="L3549" s="77"/>
      <c r="M3549" s="78"/>
      <c r="N3549" s="78"/>
      <c r="O3549" s="78"/>
      <c r="P3549" s="78"/>
      <c r="Q3549" s="144"/>
      <c r="R3549" s="78"/>
      <c r="S3549" s="78"/>
      <c r="T3549" s="78"/>
      <c r="U3549" s="78"/>
      <c r="V3549" s="219"/>
      <c r="W3549" s="78"/>
      <c r="X3549" s="78"/>
      <c r="Y3549" s="78"/>
      <c r="Z3549" s="78"/>
      <c r="AA3549" s="78"/>
      <c r="AB3549" s="78"/>
      <c r="AC3549" s="78"/>
      <c r="AD3549" s="104"/>
      <c r="AE3549" s="78"/>
      <c r="AF3549" s="104"/>
      <c r="AG3549" s="78"/>
      <c r="AH3549" s="104"/>
      <c r="AI3549" s="78"/>
      <c r="AJ3549" s="104"/>
      <c r="AK3549" s="78"/>
      <c r="AL3549" s="78"/>
      <c r="AM3549" s="8"/>
      <c r="AN3549" s="78"/>
      <c r="AO3549" s="78"/>
      <c r="AP3549" s="78"/>
      <c r="AQ3549" s="78"/>
      <c r="AR3549" s="78"/>
      <c r="AS3549" s="78"/>
      <c r="AT3549" s="78"/>
      <c r="AU3549" s="78"/>
      <c r="AV3549" s="78"/>
      <c r="AW3549" s="77"/>
      <c r="AX3549" s="144"/>
      <c r="AY3549" s="144"/>
      <c r="AZ3549" s="144"/>
      <c r="BA3549" s="54"/>
      <c r="BB3549" s="54"/>
      <c r="BC3549" s="144"/>
      <c r="BD3549" s="144"/>
      <c r="BE3549" s="144"/>
      <c r="BF3549" s="144"/>
      <c r="BG3549" s="144"/>
      <c r="BH3549" s="144"/>
      <c r="BI3549" s="144"/>
      <c r="BJ3549" s="144"/>
      <c r="BK3549" s="144"/>
      <c r="BL3549" s="144"/>
      <c r="BM3549" s="144"/>
      <c r="BN3549" s="144"/>
      <c r="BO3549" s="144"/>
      <c r="BP3549" s="144"/>
      <c r="BQ3549" s="144"/>
      <c r="BR3549" s="144"/>
      <c r="BS3549" s="144"/>
      <c r="BT3549" s="144"/>
      <c r="BU3549" s="144"/>
      <c r="BV3549" s="144"/>
      <c r="BW3549" s="144"/>
      <c r="BX3549" s="144"/>
      <c r="BY3549" s="144"/>
      <c r="BZ3549" s="144"/>
      <c r="CA3549" s="144"/>
      <c r="CB3549" s="144"/>
      <c r="CC3549" s="144"/>
      <c r="CD3549" s="144"/>
      <c r="CE3549" s="144"/>
      <c r="CF3549" s="144"/>
      <c r="CG3549" s="144"/>
      <c r="CH3549" s="144"/>
      <c r="CI3549" s="144"/>
      <c r="CJ3549" s="144"/>
      <c r="CK3549" s="144"/>
      <c r="CL3549" s="144"/>
    </row>
    <row r="3550" spans="2:90" x14ac:dyDescent="0.25">
      <c r="B3550" s="77"/>
      <c r="C3550" s="77"/>
      <c r="D3550" s="77"/>
      <c r="E3550" s="77"/>
      <c r="F3550" s="77"/>
      <c r="G3550" s="77"/>
      <c r="I3550" s="78"/>
      <c r="K3550" s="78"/>
      <c r="L3550" s="77"/>
      <c r="M3550" s="78"/>
      <c r="N3550" s="78"/>
      <c r="O3550" s="78"/>
      <c r="P3550" s="78"/>
      <c r="Q3550" s="144"/>
      <c r="R3550" s="78"/>
      <c r="S3550" s="78"/>
      <c r="T3550" s="78"/>
      <c r="U3550" s="78"/>
      <c r="V3550" s="219"/>
      <c r="W3550" s="78"/>
      <c r="X3550" s="78"/>
      <c r="Y3550" s="78"/>
      <c r="Z3550" s="78"/>
      <c r="AA3550" s="78"/>
      <c r="AB3550" s="78"/>
      <c r="AC3550" s="78"/>
      <c r="AD3550" s="104"/>
      <c r="AE3550" s="78"/>
      <c r="AF3550" s="104"/>
      <c r="AG3550" s="78"/>
      <c r="AH3550" s="104"/>
      <c r="AI3550" s="78"/>
      <c r="AJ3550" s="104"/>
      <c r="AK3550" s="78"/>
      <c r="AL3550" s="78"/>
      <c r="AM3550" s="8"/>
      <c r="AN3550" s="78"/>
      <c r="AO3550" s="78"/>
      <c r="AP3550" s="78"/>
      <c r="AQ3550" s="78"/>
      <c r="AR3550" s="78"/>
      <c r="AS3550" s="78"/>
      <c r="AT3550" s="78"/>
      <c r="AU3550" s="78"/>
      <c r="AV3550" s="78"/>
      <c r="AW3550" s="77"/>
      <c r="AX3550" s="144"/>
      <c r="AY3550" s="144"/>
      <c r="AZ3550" s="144"/>
      <c r="BA3550" s="54"/>
      <c r="BB3550" s="54"/>
      <c r="BC3550" s="144"/>
      <c r="BD3550" s="144"/>
      <c r="BE3550" s="144"/>
      <c r="BF3550" s="144"/>
      <c r="BG3550" s="144"/>
      <c r="BH3550" s="144"/>
      <c r="BI3550" s="144"/>
      <c r="BJ3550" s="144"/>
      <c r="BK3550" s="144"/>
      <c r="BL3550" s="144"/>
      <c r="BM3550" s="144"/>
      <c r="BN3550" s="144"/>
      <c r="BO3550" s="144"/>
      <c r="BP3550" s="144"/>
      <c r="BQ3550" s="144"/>
      <c r="BR3550" s="144"/>
      <c r="BS3550" s="144"/>
      <c r="BT3550" s="144"/>
      <c r="BU3550" s="144"/>
      <c r="BV3550" s="144"/>
      <c r="BW3550" s="144"/>
      <c r="BX3550" s="144"/>
      <c r="BY3550" s="144"/>
      <c r="BZ3550" s="144"/>
      <c r="CA3550" s="144"/>
      <c r="CB3550" s="144"/>
      <c r="CC3550" s="144"/>
      <c r="CD3550" s="144"/>
      <c r="CE3550" s="144"/>
      <c r="CF3550" s="144"/>
      <c r="CG3550" s="144"/>
      <c r="CH3550" s="144"/>
      <c r="CI3550" s="144"/>
      <c r="CJ3550" s="144"/>
      <c r="CK3550" s="144"/>
      <c r="CL3550" s="144"/>
    </row>
    <row r="3551" spans="2:90" x14ac:dyDescent="0.25">
      <c r="B3551" s="77"/>
      <c r="C3551" s="77"/>
      <c r="D3551" s="77"/>
      <c r="E3551" s="77"/>
      <c r="F3551" s="77"/>
      <c r="G3551" s="77"/>
      <c r="I3551" s="78"/>
      <c r="K3551" s="78"/>
      <c r="L3551" s="77"/>
      <c r="M3551" s="78"/>
      <c r="N3551" s="78"/>
      <c r="O3551" s="78"/>
      <c r="P3551" s="78"/>
      <c r="Q3551" s="144"/>
      <c r="R3551" s="78"/>
      <c r="S3551" s="78"/>
      <c r="T3551" s="78"/>
      <c r="U3551" s="78"/>
      <c r="V3551" s="219"/>
      <c r="W3551" s="78"/>
      <c r="X3551" s="78"/>
      <c r="Y3551" s="78"/>
      <c r="Z3551" s="78"/>
      <c r="AA3551" s="78"/>
      <c r="AB3551" s="78"/>
      <c r="AC3551" s="78"/>
      <c r="AD3551" s="104"/>
      <c r="AE3551" s="78"/>
      <c r="AF3551" s="104"/>
      <c r="AG3551" s="78"/>
      <c r="AH3551" s="104"/>
      <c r="AI3551" s="78"/>
      <c r="AJ3551" s="104"/>
      <c r="AK3551" s="78"/>
      <c r="AL3551" s="78"/>
      <c r="AM3551" s="8"/>
      <c r="AN3551" s="78"/>
      <c r="AO3551" s="78"/>
      <c r="AP3551" s="78"/>
      <c r="AQ3551" s="78"/>
      <c r="AR3551" s="78"/>
      <c r="AS3551" s="78"/>
      <c r="AT3551" s="78"/>
      <c r="AU3551" s="78"/>
      <c r="AV3551" s="78"/>
      <c r="AW3551" s="77"/>
      <c r="AX3551" s="144"/>
      <c r="AY3551" s="144"/>
      <c r="AZ3551" s="144"/>
      <c r="BA3551" s="54"/>
      <c r="BB3551" s="54"/>
      <c r="BC3551" s="144"/>
      <c r="BD3551" s="144"/>
      <c r="BE3551" s="144"/>
      <c r="BF3551" s="144"/>
      <c r="BG3551" s="144"/>
      <c r="BH3551" s="144"/>
      <c r="BI3551" s="144"/>
      <c r="BJ3551" s="144"/>
      <c r="BK3551" s="144"/>
      <c r="BL3551" s="144"/>
      <c r="BM3551" s="144"/>
      <c r="BN3551" s="144"/>
      <c r="BO3551" s="144"/>
      <c r="BP3551" s="144"/>
      <c r="BQ3551" s="144"/>
      <c r="BR3551" s="144"/>
      <c r="BS3551" s="144"/>
      <c r="BT3551" s="144"/>
      <c r="BU3551" s="144"/>
      <c r="BV3551" s="144"/>
      <c r="BW3551" s="144"/>
      <c r="BX3551" s="144"/>
      <c r="BY3551" s="144"/>
      <c r="BZ3551" s="144"/>
      <c r="CA3551" s="144"/>
      <c r="CB3551" s="144"/>
      <c r="CC3551" s="144"/>
      <c r="CD3551" s="144"/>
      <c r="CE3551" s="144"/>
      <c r="CF3551" s="144"/>
      <c r="CG3551" s="144"/>
      <c r="CH3551" s="144"/>
      <c r="CI3551" s="144"/>
      <c r="CJ3551" s="144"/>
      <c r="CK3551" s="144"/>
      <c r="CL3551" s="144"/>
    </row>
    <row r="3552" spans="2:90" x14ac:dyDescent="0.25">
      <c r="B3552" s="77"/>
      <c r="C3552" s="77"/>
      <c r="D3552" s="77"/>
      <c r="E3552" s="77"/>
      <c r="F3552" s="77"/>
      <c r="G3552" s="77"/>
      <c r="I3552" s="78"/>
      <c r="K3552" s="78"/>
      <c r="L3552" s="77"/>
      <c r="M3552" s="78"/>
      <c r="N3552" s="78"/>
      <c r="O3552" s="78"/>
      <c r="P3552" s="78"/>
      <c r="Q3552" s="144"/>
      <c r="R3552" s="78"/>
      <c r="S3552" s="78"/>
      <c r="T3552" s="78"/>
      <c r="U3552" s="78"/>
      <c r="V3552" s="219"/>
      <c r="W3552" s="78"/>
      <c r="X3552" s="78"/>
      <c r="Y3552" s="78"/>
      <c r="Z3552" s="78"/>
      <c r="AA3552" s="78"/>
      <c r="AB3552" s="78"/>
      <c r="AC3552" s="78"/>
      <c r="AD3552" s="104"/>
      <c r="AE3552" s="78"/>
      <c r="AF3552" s="104"/>
      <c r="AG3552" s="78"/>
      <c r="AH3552" s="104"/>
      <c r="AI3552" s="78"/>
      <c r="AJ3552" s="104"/>
      <c r="AK3552" s="78"/>
      <c r="AL3552" s="78"/>
      <c r="AM3552" s="8"/>
      <c r="AN3552" s="78"/>
      <c r="AO3552" s="78"/>
      <c r="AP3552" s="78"/>
      <c r="AQ3552" s="78"/>
      <c r="AR3552" s="78"/>
      <c r="AS3552" s="78"/>
      <c r="AT3552" s="78"/>
      <c r="AU3552" s="78"/>
      <c r="AV3552" s="78"/>
      <c r="AW3552" s="77"/>
      <c r="AX3552" s="144"/>
      <c r="AY3552" s="144"/>
      <c r="AZ3552" s="144"/>
      <c r="BA3552" s="54"/>
      <c r="BB3552" s="54"/>
      <c r="BC3552" s="144"/>
      <c r="BD3552" s="144"/>
      <c r="BE3552" s="144"/>
      <c r="BF3552" s="144"/>
      <c r="BG3552" s="144"/>
      <c r="BH3552" s="144"/>
      <c r="BI3552" s="144"/>
      <c r="BJ3552" s="144"/>
      <c r="BK3552" s="144"/>
      <c r="BL3552" s="144"/>
      <c r="BM3552" s="144"/>
      <c r="BN3552" s="144"/>
      <c r="BO3552" s="144"/>
      <c r="BP3552" s="144"/>
      <c r="BQ3552" s="144"/>
      <c r="BR3552" s="144"/>
      <c r="BS3552" s="144"/>
      <c r="BT3552" s="144"/>
      <c r="BU3552" s="144"/>
      <c r="BV3552" s="144"/>
      <c r="BW3552" s="144"/>
      <c r="BX3552" s="144"/>
      <c r="BY3552" s="144"/>
      <c r="BZ3552" s="144"/>
      <c r="CA3552" s="144"/>
      <c r="CB3552" s="144"/>
      <c r="CC3552" s="144"/>
      <c r="CD3552" s="144"/>
      <c r="CE3552" s="144"/>
      <c r="CF3552" s="144"/>
      <c r="CG3552" s="144"/>
      <c r="CH3552" s="144"/>
      <c r="CI3552" s="144"/>
      <c r="CJ3552" s="144"/>
      <c r="CK3552" s="144"/>
      <c r="CL3552" s="144"/>
    </row>
    <row r="3553" spans="2:90" x14ac:dyDescent="0.25">
      <c r="B3553" s="77"/>
      <c r="C3553" s="77"/>
      <c r="D3553" s="77"/>
      <c r="E3553" s="77"/>
      <c r="F3553" s="77"/>
      <c r="G3553" s="77"/>
      <c r="I3553" s="78"/>
      <c r="K3553" s="78"/>
      <c r="L3553" s="77"/>
      <c r="M3553" s="78"/>
      <c r="N3553" s="78"/>
      <c r="O3553" s="78"/>
      <c r="P3553" s="78"/>
      <c r="Q3553" s="144"/>
      <c r="R3553" s="78"/>
      <c r="S3553" s="78"/>
      <c r="T3553" s="78"/>
      <c r="U3553" s="78"/>
      <c r="V3553" s="219"/>
      <c r="W3553" s="78"/>
      <c r="X3553" s="78"/>
      <c r="Y3553" s="78"/>
      <c r="Z3553" s="78"/>
      <c r="AA3553" s="78"/>
      <c r="AB3553" s="78"/>
      <c r="AC3553" s="78"/>
      <c r="AD3553" s="104"/>
      <c r="AE3553" s="78"/>
      <c r="AF3553" s="104"/>
      <c r="AG3553" s="78"/>
      <c r="AH3553" s="104"/>
      <c r="AI3553" s="78"/>
      <c r="AJ3553" s="104"/>
      <c r="AK3553" s="78"/>
      <c r="AL3553" s="78"/>
      <c r="AM3553" s="8"/>
      <c r="AN3553" s="78"/>
      <c r="AO3553" s="78"/>
      <c r="AP3553" s="78"/>
      <c r="AQ3553" s="78"/>
      <c r="AR3553" s="78"/>
      <c r="AS3553" s="78"/>
      <c r="AT3553" s="78"/>
      <c r="AU3553" s="78"/>
      <c r="AV3553" s="78"/>
      <c r="AW3553" s="77"/>
      <c r="AX3553" s="144"/>
      <c r="AY3553" s="144"/>
      <c r="AZ3553" s="144"/>
      <c r="BA3553" s="54"/>
      <c r="BB3553" s="54"/>
      <c r="BC3553" s="144"/>
      <c r="BD3553" s="144"/>
      <c r="BE3553" s="144"/>
      <c r="BF3553" s="144"/>
      <c r="BG3553" s="144"/>
      <c r="BH3553" s="144"/>
      <c r="BI3553" s="144"/>
      <c r="BJ3553" s="144"/>
      <c r="BK3553" s="144"/>
      <c r="BL3553" s="144"/>
      <c r="BM3553" s="144"/>
      <c r="BN3553" s="144"/>
      <c r="BO3553" s="144"/>
      <c r="BP3553" s="144"/>
      <c r="BQ3553" s="144"/>
      <c r="BR3553" s="144"/>
      <c r="BS3553" s="144"/>
      <c r="BT3553" s="144"/>
      <c r="BU3553" s="144"/>
      <c r="BV3553" s="144"/>
      <c r="BW3553" s="144"/>
      <c r="BX3553" s="144"/>
      <c r="BY3553" s="144"/>
      <c r="BZ3553" s="144"/>
      <c r="CA3553" s="144"/>
      <c r="CB3553" s="144"/>
      <c r="CC3553" s="144"/>
      <c r="CD3553" s="144"/>
      <c r="CE3553" s="144"/>
      <c r="CF3553" s="144"/>
      <c r="CG3553" s="144"/>
      <c r="CH3553" s="144"/>
      <c r="CI3553" s="144"/>
      <c r="CJ3553" s="144"/>
      <c r="CK3553" s="144"/>
      <c r="CL3553" s="144"/>
    </row>
    <row r="3554" spans="2:90" x14ac:dyDescent="0.25">
      <c r="B3554" s="77"/>
      <c r="C3554" s="77"/>
      <c r="D3554" s="77"/>
      <c r="E3554" s="77"/>
      <c r="F3554" s="77"/>
      <c r="G3554" s="77"/>
      <c r="I3554" s="78"/>
      <c r="K3554" s="78"/>
      <c r="L3554" s="77"/>
      <c r="M3554" s="78"/>
      <c r="N3554" s="78"/>
      <c r="O3554" s="78"/>
      <c r="P3554" s="78"/>
      <c r="Q3554" s="144"/>
      <c r="R3554" s="78"/>
      <c r="S3554" s="78"/>
      <c r="T3554" s="78"/>
      <c r="U3554" s="78"/>
      <c r="V3554" s="219"/>
      <c r="W3554" s="78"/>
      <c r="X3554" s="78"/>
      <c r="Y3554" s="78"/>
      <c r="Z3554" s="78"/>
      <c r="AA3554" s="78"/>
      <c r="AB3554" s="78"/>
      <c r="AC3554" s="78"/>
      <c r="AD3554" s="104"/>
      <c r="AE3554" s="78"/>
      <c r="AF3554" s="104"/>
      <c r="AG3554" s="78"/>
      <c r="AH3554" s="104"/>
      <c r="AI3554" s="78"/>
      <c r="AJ3554" s="104"/>
      <c r="AK3554" s="78"/>
      <c r="AL3554" s="78"/>
      <c r="AM3554" s="8"/>
      <c r="AN3554" s="78"/>
      <c r="AO3554" s="78"/>
      <c r="AP3554" s="78"/>
      <c r="AQ3554" s="78"/>
      <c r="AR3554" s="78"/>
      <c r="AS3554" s="78"/>
      <c r="AT3554" s="78"/>
      <c r="AU3554" s="78"/>
      <c r="AV3554" s="78"/>
      <c r="AW3554" s="77"/>
      <c r="AX3554" s="144"/>
      <c r="AY3554" s="144"/>
      <c r="AZ3554" s="144"/>
      <c r="BA3554" s="54"/>
      <c r="BB3554" s="54"/>
      <c r="BC3554" s="144"/>
      <c r="BD3554" s="144"/>
      <c r="BE3554" s="144"/>
      <c r="BF3554" s="144"/>
      <c r="BG3554" s="144"/>
      <c r="BH3554" s="144"/>
      <c r="BI3554" s="144"/>
      <c r="BJ3554" s="144"/>
      <c r="BK3554" s="144"/>
      <c r="BL3554" s="144"/>
      <c r="BM3554" s="144"/>
      <c r="BN3554" s="144"/>
      <c r="BO3554" s="144"/>
      <c r="BP3554" s="144"/>
      <c r="BQ3554" s="144"/>
      <c r="BR3554" s="144"/>
      <c r="BS3554" s="144"/>
      <c r="BT3554" s="144"/>
      <c r="BU3554" s="144"/>
      <c r="BV3554" s="144"/>
      <c r="BW3554" s="144"/>
      <c r="BX3554" s="144"/>
      <c r="BY3554" s="144"/>
      <c r="BZ3554" s="144"/>
      <c r="CA3554" s="144"/>
      <c r="CB3554" s="144"/>
      <c r="CC3554" s="144"/>
      <c r="CD3554" s="144"/>
      <c r="CE3554" s="144"/>
      <c r="CF3554" s="144"/>
      <c r="CG3554" s="144"/>
      <c r="CH3554" s="144"/>
      <c r="CI3554" s="144"/>
      <c r="CJ3554" s="144"/>
      <c r="CK3554" s="144"/>
      <c r="CL3554" s="144"/>
    </row>
    <row r="3555" spans="2:90" x14ac:dyDescent="0.25">
      <c r="B3555" s="77"/>
      <c r="C3555" s="77"/>
      <c r="D3555" s="77"/>
      <c r="E3555" s="77"/>
      <c r="F3555" s="77"/>
      <c r="G3555" s="77"/>
      <c r="I3555" s="78"/>
      <c r="K3555" s="78"/>
      <c r="L3555" s="77"/>
      <c r="M3555" s="78"/>
      <c r="N3555" s="78"/>
      <c r="O3555" s="78"/>
      <c r="P3555" s="78"/>
      <c r="Q3555" s="144"/>
      <c r="R3555" s="78"/>
      <c r="S3555" s="78"/>
      <c r="T3555" s="78"/>
      <c r="U3555" s="78"/>
      <c r="V3555" s="219"/>
      <c r="W3555" s="78"/>
      <c r="X3555" s="78"/>
      <c r="Y3555" s="78"/>
      <c r="Z3555" s="78"/>
      <c r="AA3555" s="78"/>
      <c r="AB3555" s="78"/>
      <c r="AC3555" s="78"/>
      <c r="AD3555" s="104"/>
      <c r="AE3555" s="78"/>
      <c r="AF3555" s="104"/>
      <c r="AG3555" s="78"/>
      <c r="AH3555" s="104"/>
      <c r="AI3555" s="78"/>
      <c r="AJ3555" s="104"/>
      <c r="AK3555" s="78"/>
      <c r="AL3555" s="78"/>
      <c r="AM3555" s="8"/>
      <c r="AN3555" s="78"/>
      <c r="AO3555" s="78"/>
      <c r="AP3555" s="78"/>
      <c r="AQ3555" s="78"/>
      <c r="AR3555" s="78"/>
      <c r="AS3555" s="78"/>
      <c r="AT3555" s="78"/>
      <c r="AU3555" s="78"/>
      <c r="AV3555" s="78"/>
      <c r="AW3555" s="77"/>
      <c r="AX3555" s="144"/>
      <c r="AY3555" s="144"/>
      <c r="AZ3555" s="144"/>
      <c r="BA3555" s="54"/>
      <c r="BB3555" s="54"/>
      <c r="BC3555" s="144"/>
      <c r="BD3555" s="144"/>
      <c r="BE3555" s="144"/>
      <c r="BF3555" s="144"/>
      <c r="BG3555" s="144"/>
      <c r="BH3555" s="144"/>
      <c r="BI3555" s="144"/>
      <c r="BJ3555" s="144"/>
      <c r="BK3555" s="144"/>
      <c r="BL3555" s="144"/>
      <c r="BM3555" s="144"/>
      <c r="BN3555" s="144"/>
      <c r="BO3555" s="144"/>
      <c r="BP3555" s="144"/>
      <c r="BQ3555" s="144"/>
      <c r="BR3555" s="144"/>
      <c r="BS3555" s="144"/>
      <c r="BT3555" s="144"/>
      <c r="BU3555" s="144"/>
      <c r="BV3555" s="144"/>
      <c r="BW3555" s="144"/>
      <c r="BX3555" s="144"/>
      <c r="BY3555" s="144"/>
      <c r="BZ3555" s="144"/>
      <c r="CA3555" s="144"/>
      <c r="CB3555" s="144"/>
      <c r="CC3555" s="144"/>
      <c r="CD3555" s="144"/>
      <c r="CE3555" s="144"/>
      <c r="CF3555" s="144"/>
      <c r="CG3555" s="144"/>
      <c r="CH3555" s="144"/>
      <c r="CI3555" s="144"/>
      <c r="CJ3555" s="144"/>
      <c r="CK3555" s="144"/>
      <c r="CL3555" s="144"/>
    </row>
    <row r="3556" spans="2:90" x14ac:dyDescent="0.25">
      <c r="B3556" s="77"/>
      <c r="C3556" s="77"/>
      <c r="D3556" s="77"/>
      <c r="E3556" s="77"/>
      <c r="F3556" s="77"/>
      <c r="G3556" s="77"/>
      <c r="I3556" s="78"/>
      <c r="K3556" s="78"/>
      <c r="L3556" s="77"/>
      <c r="M3556" s="78"/>
      <c r="N3556" s="78"/>
      <c r="O3556" s="78"/>
      <c r="P3556" s="78"/>
      <c r="Q3556" s="144"/>
      <c r="R3556" s="78"/>
      <c r="S3556" s="78"/>
      <c r="T3556" s="78"/>
      <c r="U3556" s="78"/>
      <c r="V3556" s="219"/>
      <c r="W3556" s="78"/>
      <c r="X3556" s="78"/>
      <c r="Y3556" s="78"/>
      <c r="Z3556" s="78"/>
      <c r="AA3556" s="78"/>
      <c r="AB3556" s="78"/>
      <c r="AC3556" s="78"/>
      <c r="AD3556" s="104"/>
      <c r="AE3556" s="78"/>
      <c r="AF3556" s="104"/>
      <c r="AG3556" s="78"/>
      <c r="AH3556" s="104"/>
      <c r="AI3556" s="78"/>
      <c r="AJ3556" s="104"/>
      <c r="AK3556" s="78"/>
      <c r="AL3556" s="78"/>
      <c r="AM3556" s="8"/>
      <c r="AN3556" s="78"/>
      <c r="AO3556" s="78"/>
      <c r="AP3556" s="78"/>
      <c r="AQ3556" s="78"/>
      <c r="AR3556" s="78"/>
      <c r="AS3556" s="78"/>
      <c r="AT3556" s="78"/>
      <c r="AU3556" s="78"/>
      <c r="AV3556" s="78"/>
      <c r="AW3556" s="77"/>
      <c r="AX3556" s="144"/>
      <c r="AY3556" s="144"/>
      <c r="AZ3556" s="144"/>
      <c r="BA3556" s="54"/>
      <c r="BB3556" s="54"/>
      <c r="BC3556" s="144"/>
      <c r="BD3556" s="144"/>
      <c r="BE3556" s="144"/>
      <c r="BF3556" s="144"/>
      <c r="BG3556" s="144"/>
      <c r="BH3556" s="144"/>
      <c r="BI3556" s="144"/>
      <c r="BJ3556" s="144"/>
      <c r="BK3556" s="144"/>
      <c r="BL3556" s="144"/>
      <c r="BM3556" s="144"/>
      <c r="BN3556" s="144"/>
      <c r="BO3556" s="144"/>
      <c r="BP3556" s="144"/>
      <c r="BQ3556" s="144"/>
      <c r="BR3556" s="144"/>
      <c r="BS3556" s="144"/>
      <c r="BT3556" s="144"/>
      <c r="BU3556" s="144"/>
      <c r="BV3556" s="144"/>
      <c r="BW3556" s="144"/>
      <c r="BX3556" s="144"/>
      <c r="BY3556" s="144"/>
      <c r="BZ3556" s="144"/>
      <c r="CA3556" s="144"/>
      <c r="CB3556" s="144"/>
      <c r="CC3556" s="144"/>
      <c r="CD3556" s="144"/>
      <c r="CE3556" s="144"/>
      <c r="CF3556" s="144"/>
      <c r="CG3556" s="144"/>
      <c r="CH3556" s="144"/>
      <c r="CI3556" s="144"/>
      <c r="CJ3556" s="144"/>
      <c r="CK3556" s="144"/>
      <c r="CL3556" s="144"/>
    </row>
    <row r="3557" spans="2:90" x14ac:dyDescent="0.25">
      <c r="B3557" s="77"/>
      <c r="C3557" s="77"/>
      <c r="D3557" s="77"/>
      <c r="E3557" s="77"/>
      <c r="F3557" s="77"/>
      <c r="G3557" s="77"/>
      <c r="I3557" s="78"/>
      <c r="K3557" s="78"/>
      <c r="L3557" s="77"/>
      <c r="M3557" s="78"/>
      <c r="N3557" s="78"/>
      <c r="O3557" s="78"/>
      <c r="P3557" s="78"/>
      <c r="Q3557" s="144"/>
      <c r="R3557" s="78"/>
      <c r="S3557" s="78"/>
      <c r="T3557" s="78"/>
      <c r="U3557" s="78"/>
      <c r="V3557" s="219"/>
      <c r="W3557" s="78"/>
      <c r="X3557" s="78"/>
      <c r="Y3557" s="78"/>
      <c r="Z3557" s="78"/>
      <c r="AA3557" s="78"/>
      <c r="AB3557" s="78"/>
      <c r="AC3557" s="78"/>
      <c r="AD3557" s="104"/>
      <c r="AE3557" s="78"/>
      <c r="AF3557" s="104"/>
      <c r="AG3557" s="78"/>
      <c r="AH3557" s="104"/>
      <c r="AI3557" s="78"/>
      <c r="AJ3557" s="104"/>
      <c r="AK3557" s="78"/>
      <c r="AL3557" s="78"/>
      <c r="AM3557" s="8"/>
      <c r="AN3557" s="78"/>
      <c r="AO3557" s="78"/>
      <c r="AP3557" s="78"/>
      <c r="AQ3557" s="78"/>
      <c r="AR3557" s="78"/>
      <c r="AS3557" s="78"/>
      <c r="AT3557" s="78"/>
      <c r="AU3557" s="78"/>
      <c r="AV3557" s="78"/>
      <c r="AW3557" s="77"/>
      <c r="AX3557" s="144"/>
      <c r="AY3557" s="144"/>
      <c r="AZ3557" s="144"/>
      <c r="BA3557" s="54"/>
      <c r="BB3557" s="54"/>
      <c r="BC3557" s="144"/>
      <c r="BD3557" s="144"/>
      <c r="BE3557" s="144"/>
      <c r="BF3557" s="144"/>
      <c r="BG3557" s="144"/>
      <c r="BH3557" s="144"/>
      <c r="BI3557" s="144"/>
      <c r="BJ3557" s="144"/>
      <c r="BK3557" s="144"/>
      <c r="BL3557" s="144"/>
      <c r="BM3557" s="144"/>
      <c r="BN3557" s="144"/>
      <c r="BO3557" s="144"/>
      <c r="BP3557" s="144"/>
      <c r="BQ3557" s="144"/>
      <c r="BR3557" s="144"/>
      <c r="BS3557" s="144"/>
      <c r="BT3557" s="144"/>
      <c r="BU3557" s="144"/>
      <c r="BV3557" s="144"/>
      <c r="BW3557" s="144"/>
      <c r="BX3557" s="144"/>
      <c r="BY3557" s="144"/>
      <c r="BZ3557" s="144"/>
      <c r="CA3557" s="144"/>
      <c r="CB3557" s="144"/>
      <c r="CC3557" s="144"/>
      <c r="CD3557" s="144"/>
      <c r="CE3557" s="144"/>
      <c r="CF3557" s="144"/>
      <c r="CG3557" s="144"/>
      <c r="CH3557" s="144"/>
      <c r="CI3557" s="144"/>
      <c r="CJ3557" s="144"/>
      <c r="CK3557" s="144"/>
      <c r="CL3557" s="144"/>
    </row>
    <row r="3558" spans="2:90" x14ac:dyDescent="0.25">
      <c r="B3558" s="77"/>
      <c r="C3558" s="77"/>
      <c r="D3558" s="77"/>
      <c r="E3558" s="77"/>
      <c r="F3558" s="77"/>
      <c r="G3558" s="77"/>
      <c r="I3558" s="78"/>
      <c r="K3558" s="78"/>
      <c r="L3558" s="77"/>
      <c r="M3558" s="78"/>
      <c r="N3558" s="78"/>
      <c r="O3558" s="78"/>
      <c r="P3558" s="78"/>
      <c r="Q3558" s="144"/>
      <c r="R3558" s="78"/>
      <c r="S3558" s="78"/>
      <c r="T3558" s="78"/>
      <c r="U3558" s="78"/>
      <c r="V3558" s="219"/>
      <c r="W3558" s="78"/>
      <c r="X3558" s="78"/>
      <c r="Y3558" s="78"/>
      <c r="Z3558" s="78"/>
      <c r="AA3558" s="78"/>
      <c r="AB3558" s="78"/>
      <c r="AC3558" s="78"/>
      <c r="AD3558" s="104"/>
      <c r="AE3558" s="78"/>
      <c r="AF3558" s="104"/>
      <c r="AG3558" s="78"/>
      <c r="AH3558" s="104"/>
      <c r="AI3558" s="78"/>
      <c r="AJ3558" s="104"/>
      <c r="AK3558" s="78"/>
      <c r="AL3558" s="78"/>
      <c r="AM3558" s="8"/>
      <c r="AN3558" s="78"/>
      <c r="AO3558" s="78"/>
      <c r="AP3558" s="78"/>
      <c r="AQ3558" s="78"/>
      <c r="AR3558" s="78"/>
      <c r="AS3558" s="78"/>
      <c r="AT3558" s="78"/>
      <c r="AU3558" s="78"/>
      <c r="AV3558" s="78"/>
      <c r="AW3558" s="77"/>
      <c r="AX3558" s="144"/>
      <c r="AY3558" s="144"/>
      <c r="AZ3558" s="144"/>
      <c r="BA3558" s="54"/>
      <c r="BB3558" s="54"/>
      <c r="BC3558" s="144"/>
      <c r="BD3558" s="144"/>
      <c r="BE3558" s="144"/>
      <c r="BF3558" s="144"/>
      <c r="BG3558" s="144"/>
      <c r="BH3558" s="144"/>
      <c r="BI3558" s="144"/>
      <c r="BJ3558" s="144"/>
      <c r="BK3558" s="144"/>
      <c r="BL3558" s="144"/>
      <c r="BM3558" s="144"/>
      <c r="BN3558" s="144"/>
      <c r="BO3558" s="144"/>
      <c r="BP3558" s="144"/>
      <c r="BQ3558" s="144"/>
      <c r="BR3558" s="144"/>
      <c r="BS3558" s="144"/>
      <c r="BT3558" s="144"/>
      <c r="BU3558" s="144"/>
      <c r="BV3558" s="144"/>
      <c r="BW3558" s="144"/>
      <c r="BX3558" s="144"/>
      <c r="BY3558" s="144"/>
      <c r="BZ3558" s="144"/>
      <c r="CA3558" s="144"/>
      <c r="CB3558" s="144"/>
      <c r="CC3558" s="144"/>
      <c r="CD3558" s="144"/>
      <c r="CE3558" s="144"/>
      <c r="CF3558" s="144"/>
      <c r="CG3558" s="144"/>
      <c r="CH3558" s="144"/>
      <c r="CI3558" s="144"/>
      <c r="CJ3558" s="144"/>
      <c r="CK3558" s="144"/>
      <c r="CL3558" s="144"/>
    </row>
    <row r="3559" spans="2:90" x14ac:dyDescent="0.25">
      <c r="B3559" s="77"/>
      <c r="C3559" s="77"/>
      <c r="D3559" s="77"/>
      <c r="E3559" s="77"/>
      <c r="F3559" s="77"/>
      <c r="G3559" s="77"/>
      <c r="I3559" s="78"/>
      <c r="K3559" s="78"/>
      <c r="L3559" s="77"/>
      <c r="M3559" s="78"/>
      <c r="N3559" s="78"/>
      <c r="O3559" s="78"/>
      <c r="P3559" s="78"/>
      <c r="Q3559" s="144"/>
      <c r="R3559" s="78"/>
      <c r="S3559" s="78"/>
      <c r="T3559" s="78"/>
      <c r="U3559" s="78"/>
      <c r="V3559" s="219"/>
      <c r="W3559" s="78"/>
      <c r="X3559" s="78"/>
      <c r="Y3559" s="78"/>
      <c r="Z3559" s="78"/>
      <c r="AA3559" s="78"/>
      <c r="AB3559" s="78"/>
      <c r="AC3559" s="78"/>
      <c r="AD3559" s="104"/>
      <c r="AE3559" s="78"/>
      <c r="AF3559" s="104"/>
      <c r="AG3559" s="78"/>
      <c r="AH3559" s="104"/>
      <c r="AI3559" s="78"/>
      <c r="AJ3559" s="104"/>
      <c r="AK3559" s="78"/>
      <c r="AL3559" s="78"/>
      <c r="AM3559" s="8"/>
      <c r="AN3559" s="78"/>
      <c r="AO3559" s="78"/>
      <c r="AP3559" s="78"/>
      <c r="AQ3559" s="78"/>
      <c r="AR3559" s="78"/>
      <c r="AS3559" s="78"/>
      <c r="AT3559" s="78"/>
      <c r="AU3559" s="78"/>
      <c r="AV3559" s="78"/>
      <c r="AW3559" s="77"/>
      <c r="AX3559" s="144"/>
      <c r="AY3559" s="144"/>
      <c r="AZ3559" s="144"/>
      <c r="BA3559" s="54"/>
      <c r="BB3559" s="54"/>
      <c r="BC3559" s="144"/>
      <c r="BD3559" s="144"/>
      <c r="BE3559" s="144"/>
      <c r="BF3559" s="144"/>
      <c r="BG3559" s="144"/>
      <c r="BH3559" s="144"/>
      <c r="BI3559" s="144"/>
      <c r="BJ3559" s="144"/>
      <c r="BK3559" s="144"/>
      <c r="BL3559" s="144"/>
      <c r="BM3559" s="144"/>
      <c r="BN3559" s="144"/>
      <c r="BO3559" s="144"/>
      <c r="BP3559" s="144"/>
      <c r="BQ3559" s="144"/>
      <c r="BR3559" s="144"/>
      <c r="BS3559" s="144"/>
      <c r="BT3559" s="144"/>
      <c r="BU3559" s="144"/>
      <c r="BV3559" s="144"/>
      <c r="BW3559" s="144"/>
      <c r="BX3559" s="144"/>
      <c r="BY3559" s="144"/>
      <c r="BZ3559" s="144"/>
      <c r="CA3559" s="144"/>
      <c r="CB3559" s="144"/>
      <c r="CC3559" s="144"/>
      <c r="CD3559" s="144"/>
      <c r="CE3559" s="144"/>
      <c r="CF3559" s="144"/>
      <c r="CG3559" s="144"/>
      <c r="CH3559" s="144"/>
      <c r="CI3559" s="144"/>
      <c r="CJ3559" s="144"/>
      <c r="CK3559" s="144"/>
      <c r="CL3559" s="144"/>
    </row>
    <row r="3560" spans="2:90" x14ac:dyDescent="0.25">
      <c r="B3560" s="77"/>
      <c r="C3560" s="77"/>
      <c r="D3560" s="77"/>
      <c r="E3560" s="77"/>
      <c r="F3560" s="77"/>
      <c r="G3560" s="77"/>
      <c r="I3560" s="78"/>
      <c r="K3560" s="78"/>
      <c r="L3560" s="77"/>
      <c r="M3560" s="78"/>
      <c r="N3560" s="78"/>
      <c r="O3560" s="78"/>
      <c r="P3560" s="78"/>
      <c r="Q3560" s="144"/>
      <c r="R3560" s="78"/>
      <c r="S3560" s="78"/>
      <c r="T3560" s="78"/>
      <c r="U3560" s="78"/>
      <c r="V3560" s="219"/>
      <c r="W3560" s="78"/>
      <c r="X3560" s="78"/>
      <c r="Y3560" s="78"/>
      <c r="Z3560" s="78"/>
      <c r="AA3560" s="78"/>
      <c r="AB3560" s="78"/>
      <c r="AC3560" s="78"/>
      <c r="AD3560" s="104"/>
      <c r="AE3560" s="78"/>
      <c r="AF3560" s="104"/>
      <c r="AG3560" s="78"/>
      <c r="AH3560" s="104"/>
      <c r="AI3560" s="78"/>
      <c r="AJ3560" s="104"/>
      <c r="AK3560" s="78"/>
      <c r="AL3560" s="78"/>
      <c r="AM3560" s="8"/>
      <c r="AN3560" s="78"/>
      <c r="AO3560" s="78"/>
      <c r="AP3560" s="78"/>
      <c r="AQ3560" s="78"/>
      <c r="AR3560" s="78"/>
      <c r="AS3560" s="78"/>
      <c r="AT3560" s="78"/>
      <c r="AU3560" s="78"/>
      <c r="AV3560" s="78"/>
      <c r="AW3560" s="77"/>
      <c r="AX3560" s="144"/>
      <c r="AY3560" s="144"/>
      <c r="AZ3560" s="144"/>
      <c r="BA3560" s="54"/>
      <c r="BB3560" s="54"/>
      <c r="BC3560" s="144"/>
      <c r="BD3560" s="144"/>
      <c r="BE3560" s="144"/>
      <c r="BF3560" s="144"/>
      <c r="BG3560" s="144"/>
      <c r="BH3560" s="144"/>
      <c r="BI3560" s="144"/>
      <c r="BJ3560" s="144"/>
      <c r="BK3560" s="144"/>
      <c r="BL3560" s="144"/>
      <c r="BM3560" s="144"/>
      <c r="BN3560" s="144"/>
      <c r="BO3560" s="144"/>
      <c r="BP3560" s="144"/>
      <c r="BQ3560" s="144"/>
      <c r="BR3560" s="144"/>
      <c r="BS3560" s="144"/>
      <c r="BT3560" s="144"/>
      <c r="BU3560" s="144"/>
      <c r="BV3560" s="144"/>
      <c r="BW3560" s="144"/>
      <c r="BX3560" s="144"/>
      <c r="BY3560" s="144"/>
      <c r="BZ3560" s="144"/>
      <c r="CA3560" s="144"/>
      <c r="CB3560" s="144"/>
      <c r="CC3560" s="144"/>
      <c r="CD3560" s="144"/>
      <c r="CE3560" s="144"/>
      <c r="CF3560" s="144"/>
      <c r="CG3560" s="144"/>
      <c r="CH3560" s="144"/>
      <c r="CI3560" s="144"/>
      <c r="CJ3560" s="144"/>
      <c r="CK3560" s="144"/>
      <c r="CL3560" s="144"/>
    </row>
    <row r="3561" spans="2:90" x14ac:dyDescent="0.25">
      <c r="B3561" s="77"/>
      <c r="C3561" s="77"/>
      <c r="D3561" s="77"/>
      <c r="E3561" s="77"/>
      <c r="F3561" s="77"/>
      <c r="G3561" s="77"/>
      <c r="I3561" s="78"/>
      <c r="K3561" s="78"/>
      <c r="L3561" s="77"/>
      <c r="M3561" s="78"/>
      <c r="N3561" s="78"/>
      <c r="O3561" s="78"/>
      <c r="P3561" s="78"/>
      <c r="Q3561" s="144"/>
      <c r="R3561" s="78"/>
      <c r="S3561" s="78"/>
      <c r="T3561" s="78"/>
      <c r="U3561" s="78"/>
      <c r="V3561" s="219"/>
      <c r="W3561" s="78"/>
      <c r="X3561" s="78"/>
      <c r="Y3561" s="78"/>
      <c r="Z3561" s="78"/>
      <c r="AA3561" s="78"/>
      <c r="AB3561" s="78"/>
      <c r="AC3561" s="78"/>
      <c r="AD3561" s="104"/>
      <c r="AE3561" s="78"/>
      <c r="AF3561" s="104"/>
      <c r="AG3561" s="78"/>
      <c r="AH3561" s="104"/>
      <c r="AI3561" s="78"/>
      <c r="AJ3561" s="104"/>
      <c r="AK3561" s="78"/>
      <c r="AL3561" s="78"/>
      <c r="AM3561" s="8"/>
      <c r="AN3561" s="78"/>
      <c r="AO3561" s="78"/>
      <c r="AP3561" s="78"/>
      <c r="AQ3561" s="78"/>
      <c r="AR3561" s="78"/>
      <c r="AS3561" s="78"/>
      <c r="AT3561" s="78"/>
      <c r="AU3561" s="78"/>
      <c r="AV3561" s="78"/>
      <c r="AW3561" s="77"/>
      <c r="AX3561" s="144"/>
      <c r="AY3561" s="144"/>
      <c r="AZ3561" s="144"/>
      <c r="BA3561" s="54"/>
      <c r="BB3561" s="54"/>
      <c r="BC3561" s="144"/>
      <c r="BD3561" s="144"/>
      <c r="BE3561" s="144"/>
      <c r="BF3561" s="144"/>
      <c r="BG3561" s="144"/>
      <c r="BH3561" s="144"/>
      <c r="BI3561" s="144"/>
      <c r="BJ3561" s="144"/>
      <c r="BK3561" s="144"/>
      <c r="BL3561" s="144"/>
      <c r="BM3561" s="144"/>
      <c r="BN3561" s="144"/>
      <c r="BO3561" s="144"/>
      <c r="BP3561" s="144"/>
      <c r="BQ3561" s="144"/>
      <c r="BR3561" s="144"/>
      <c r="BS3561" s="144"/>
      <c r="BT3561" s="144"/>
      <c r="BU3561" s="144"/>
      <c r="BV3561" s="144"/>
      <c r="BW3561" s="144"/>
      <c r="BX3561" s="144"/>
      <c r="BY3561" s="144"/>
      <c r="BZ3561" s="144"/>
      <c r="CA3561" s="144"/>
      <c r="CB3561" s="144"/>
      <c r="CC3561" s="144"/>
      <c r="CD3561" s="144"/>
      <c r="CE3561" s="144"/>
      <c r="CF3561" s="144"/>
      <c r="CG3561" s="144"/>
      <c r="CH3561" s="144"/>
      <c r="CI3561" s="144"/>
      <c r="CJ3561" s="144"/>
      <c r="CK3561" s="144"/>
      <c r="CL3561" s="144"/>
    </row>
    <row r="3562" spans="2:90" x14ac:dyDescent="0.25">
      <c r="B3562" s="77"/>
      <c r="C3562" s="77"/>
      <c r="D3562" s="77"/>
      <c r="E3562" s="77"/>
      <c r="F3562" s="77"/>
      <c r="G3562" s="77"/>
      <c r="I3562" s="78"/>
      <c r="K3562" s="78"/>
      <c r="L3562" s="77"/>
      <c r="M3562" s="78"/>
      <c r="N3562" s="78"/>
      <c r="O3562" s="78"/>
      <c r="P3562" s="78"/>
      <c r="Q3562" s="144"/>
      <c r="R3562" s="78"/>
      <c r="S3562" s="78"/>
      <c r="T3562" s="78"/>
      <c r="U3562" s="78"/>
      <c r="V3562" s="219"/>
      <c r="W3562" s="78"/>
      <c r="X3562" s="78"/>
      <c r="Y3562" s="78"/>
      <c r="Z3562" s="78"/>
      <c r="AA3562" s="78"/>
      <c r="AB3562" s="78"/>
      <c r="AC3562" s="78"/>
      <c r="AD3562" s="104"/>
      <c r="AE3562" s="78"/>
      <c r="AF3562" s="104"/>
      <c r="AG3562" s="78"/>
      <c r="AH3562" s="104"/>
      <c r="AI3562" s="78"/>
      <c r="AJ3562" s="104"/>
      <c r="AK3562" s="78"/>
      <c r="AL3562" s="78"/>
      <c r="AM3562" s="8"/>
      <c r="AN3562" s="78"/>
      <c r="AO3562" s="78"/>
      <c r="AP3562" s="78"/>
      <c r="AQ3562" s="78"/>
      <c r="AR3562" s="78"/>
      <c r="AS3562" s="78"/>
      <c r="AT3562" s="78"/>
      <c r="AU3562" s="78"/>
      <c r="AV3562" s="78"/>
      <c r="AW3562" s="77"/>
      <c r="AX3562" s="144"/>
      <c r="AY3562" s="144"/>
      <c r="AZ3562" s="144"/>
      <c r="BA3562" s="54"/>
      <c r="BB3562" s="54"/>
      <c r="BC3562" s="144"/>
      <c r="BD3562" s="144"/>
      <c r="BE3562" s="144"/>
      <c r="BF3562" s="144"/>
      <c r="BG3562" s="144"/>
      <c r="BH3562" s="144"/>
      <c r="BI3562" s="144"/>
      <c r="BJ3562" s="144"/>
      <c r="BK3562" s="144"/>
      <c r="BL3562" s="144"/>
      <c r="BM3562" s="144"/>
      <c r="BN3562" s="144"/>
      <c r="BO3562" s="144"/>
      <c r="BP3562" s="144"/>
      <c r="BQ3562" s="144"/>
      <c r="BR3562" s="144"/>
      <c r="BS3562" s="144"/>
      <c r="BT3562" s="144"/>
      <c r="BU3562" s="144"/>
      <c r="BV3562" s="144"/>
      <c r="BW3562" s="144"/>
      <c r="BX3562" s="144"/>
      <c r="BY3562" s="144"/>
      <c r="BZ3562" s="144"/>
      <c r="CA3562" s="144"/>
      <c r="CB3562" s="144"/>
      <c r="CC3562" s="144"/>
      <c r="CD3562" s="144"/>
      <c r="CE3562" s="144"/>
      <c r="CF3562" s="144"/>
      <c r="CG3562" s="144"/>
      <c r="CH3562" s="144"/>
      <c r="CI3562" s="144"/>
      <c r="CJ3562" s="144"/>
      <c r="CK3562" s="144"/>
      <c r="CL3562" s="144"/>
    </row>
    <row r="3563" spans="2:90" x14ac:dyDescent="0.25">
      <c r="B3563" s="77"/>
      <c r="C3563" s="77"/>
      <c r="D3563" s="77"/>
      <c r="E3563" s="77"/>
      <c r="F3563" s="77"/>
      <c r="G3563" s="77"/>
      <c r="I3563" s="78"/>
      <c r="K3563" s="78"/>
      <c r="L3563" s="77"/>
      <c r="M3563" s="78"/>
      <c r="N3563" s="78"/>
      <c r="O3563" s="78"/>
      <c r="P3563" s="78"/>
      <c r="Q3563" s="144"/>
      <c r="R3563" s="78"/>
      <c r="S3563" s="78"/>
      <c r="T3563" s="78"/>
      <c r="U3563" s="78"/>
      <c r="V3563" s="219"/>
      <c r="W3563" s="78"/>
      <c r="X3563" s="78"/>
      <c r="Y3563" s="78"/>
      <c r="Z3563" s="78"/>
      <c r="AA3563" s="78"/>
      <c r="AB3563" s="78"/>
      <c r="AC3563" s="78"/>
      <c r="AD3563" s="104"/>
      <c r="AE3563" s="78"/>
      <c r="AF3563" s="104"/>
      <c r="AG3563" s="78"/>
      <c r="AH3563" s="104"/>
      <c r="AI3563" s="78"/>
      <c r="AJ3563" s="104"/>
      <c r="AK3563" s="78"/>
      <c r="AL3563" s="78"/>
      <c r="AM3563" s="8"/>
      <c r="AN3563" s="78"/>
      <c r="AO3563" s="78"/>
      <c r="AP3563" s="78"/>
      <c r="AQ3563" s="78"/>
      <c r="AR3563" s="78"/>
      <c r="AS3563" s="78"/>
      <c r="AT3563" s="78"/>
      <c r="AU3563" s="78"/>
      <c r="AV3563" s="78"/>
      <c r="AW3563" s="77"/>
      <c r="AX3563" s="144"/>
      <c r="AY3563" s="144"/>
      <c r="AZ3563" s="144"/>
      <c r="BA3563" s="54"/>
      <c r="BB3563" s="54"/>
      <c r="BC3563" s="144"/>
      <c r="BD3563" s="144"/>
      <c r="BE3563" s="144"/>
      <c r="BF3563" s="144"/>
      <c r="BG3563" s="144"/>
      <c r="BH3563" s="144"/>
      <c r="BI3563" s="144"/>
      <c r="BJ3563" s="144"/>
      <c r="BK3563" s="144"/>
      <c r="BL3563" s="144"/>
      <c r="BM3563" s="144"/>
      <c r="BN3563" s="144"/>
      <c r="BO3563" s="144"/>
      <c r="BP3563" s="144"/>
      <c r="BQ3563" s="144"/>
      <c r="BR3563" s="144"/>
      <c r="BS3563" s="144"/>
      <c r="BT3563" s="144"/>
      <c r="BU3563" s="144"/>
      <c r="BV3563" s="144"/>
      <c r="BW3563" s="144"/>
      <c r="BX3563" s="144"/>
      <c r="BY3563" s="144"/>
      <c r="BZ3563" s="144"/>
      <c r="CA3563" s="144"/>
      <c r="CB3563" s="144"/>
      <c r="CC3563" s="144"/>
      <c r="CD3563" s="144"/>
      <c r="CE3563" s="144"/>
      <c r="CF3563" s="144"/>
      <c r="CG3563" s="144"/>
      <c r="CH3563" s="144"/>
      <c r="CI3563" s="144"/>
      <c r="CJ3563" s="144"/>
      <c r="CK3563" s="144"/>
      <c r="CL3563" s="144"/>
    </row>
    <row r="3564" spans="2:90" x14ac:dyDescent="0.25">
      <c r="B3564" s="77"/>
      <c r="C3564" s="77"/>
      <c r="D3564" s="77"/>
      <c r="E3564" s="77"/>
      <c r="F3564" s="77"/>
      <c r="G3564" s="77"/>
      <c r="I3564" s="78"/>
      <c r="K3564" s="78"/>
      <c r="L3564" s="77"/>
      <c r="M3564" s="78"/>
      <c r="N3564" s="78"/>
      <c r="O3564" s="78"/>
      <c r="P3564" s="78"/>
      <c r="Q3564" s="144"/>
      <c r="R3564" s="78"/>
      <c r="S3564" s="78"/>
      <c r="T3564" s="78"/>
      <c r="U3564" s="78"/>
      <c r="V3564" s="219"/>
      <c r="W3564" s="78"/>
      <c r="X3564" s="78"/>
      <c r="Y3564" s="78"/>
      <c r="Z3564" s="78"/>
      <c r="AA3564" s="78"/>
      <c r="AB3564" s="78"/>
      <c r="AC3564" s="78"/>
      <c r="AD3564" s="104"/>
      <c r="AE3564" s="78"/>
      <c r="AF3564" s="104"/>
      <c r="AG3564" s="78"/>
      <c r="AH3564" s="104"/>
      <c r="AI3564" s="78"/>
      <c r="AJ3564" s="104"/>
      <c r="AK3564" s="78"/>
      <c r="AL3564" s="78"/>
      <c r="AM3564" s="8"/>
      <c r="AN3564" s="78"/>
      <c r="AO3564" s="78"/>
      <c r="AP3564" s="78"/>
      <c r="AQ3564" s="78"/>
      <c r="AR3564" s="78"/>
      <c r="AS3564" s="78"/>
      <c r="AT3564" s="78"/>
      <c r="AU3564" s="78"/>
      <c r="AV3564" s="78"/>
      <c r="AW3564" s="77"/>
      <c r="AX3564" s="144"/>
      <c r="AY3564" s="144"/>
      <c r="AZ3564" s="144"/>
      <c r="BA3564" s="54"/>
      <c r="BB3564" s="54"/>
      <c r="BC3564" s="144"/>
      <c r="BD3564" s="144"/>
      <c r="BE3564" s="144"/>
      <c r="BF3564" s="144"/>
      <c r="BG3564" s="144"/>
      <c r="BH3564" s="144"/>
      <c r="BI3564" s="144"/>
      <c r="BJ3564" s="144"/>
      <c r="BK3564" s="144"/>
      <c r="BL3564" s="144"/>
      <c r="BM3564" s="144"/>
      <c r="BN3564" s="144"/>
      <c r="BO3564" s="144"/>
      <c r="BP3564" s="144"/>
      <c r="BQ3564" s="144"/>
      <c r="BR3564" s="144"/>
      <c r="BS3564" s="144"/>
      <c r="BT3564" s="144"/>
      <c r="BU3564" s="144"/>
      <c r="BV3564" s="144"/>
      <c r="BW3564" s="144"/>
      <c r="BX3564" s="144"/>
      <c r="BY3564" s="144"/>
      <c r="BZ3564" s="144"/>
      <c r="CA3564" s="144"/>
      <c r="CB3564" s="144"/>
      <c r="CC3564" s="144"/>
      <c r="CD3564" s="144"/>
      <c r="CE3564" s="144"/>
      <c r="CF3564" s="144"/>
      <c r="CG3564" s="144"/>
      <c r="CH3564" s="144"/>
      <c r="CI3564" s="144"/>
      <c r="CJ3564" s="144"/>
      <c r="CK3564" s="144"/>
      <c r="CL3564" s="144"/>
    </row>
    <row r="3565" spans="2:90" x14ac:dyDescent="0.25">
      <c r="B3565" s="77"/>
      <c r="C3565" s="77"/>
      <c r="D3565" s="77"/>
      <c r="E3565" s="77"/>
      <c r="F3565" s="77"/>
      <c r="G3565" s="77"/>
      <c r="I3565" s="78"/>
      <c r="K3565" s="78"/>
      <c r="L3565" s="77"/>
      <c r="M3565" s="78"/>
      <c r="N3565" s="78"/>
      <c r="O3565" s="78"/>
      <c r="P3565" s="78"/>
      <c r="Q3565" s="144"/>
      <c r="R3565" s="78"/>
      <c r="S3565" s="78"/>
      <c r="T3565" s="78"/>
      <c r="U3565" s="78"/>
      <c r="V3565" s="219"/>
      <c r="W3565" s="78"/>
      <c r="X3565" s="78"/>
      <c r="Y3565" s="78"/>
      <c r="Z3565" s="78"/>
      <c r="AA3565" s="78"/>
      <c r="AB3565" s="78"/>
      <c r="AC3565" s="78"/>
      <c r="AD3565" s="104"/>
      <c r="AE3565" s="78"/>
      <c r="AF3565" s="104"/>
      <c r="AG3565" s="78"/>
      <c r="AH3565" s="104"/>
      <c r="AI3565" s="78"/>
      <c r="AJ3565" s="104"/>
      <c r="AK3565" s="78"/>
      <c r="AL3565" s="78"/>
      <c r="AM3565" s="8"/>
      <c r="AN3565" s="78"/>
      <c r="AO3565" s="78"/>
      <c r="AP3565" s="78"/>
      <c r="AQ3565" s="78"/>
      <c r="AR3565" s="78"/>
      <c r="AS3565" s="78"/>
      <c r="AT3565" s="78"/>
      <c r="AU3565" s="78"/>
      <c r="AV3565" s="78"/>
      <c r="AW3565" s="77"/>
      <c r="AX3565" s="144"/>
      <c r="AY3565" s="144"/>
      <c r="AZ3565" s="144"/>
      <c r="BA3565" s="54"/>
      <c r="BB3565" s="54"/>
      <c r="BC3565" s="144"/>
      <c r="BD3565" s="144"/>
      <c r="BE3565" s="144"/>
      <c r="BF3565" s="144"/>
      <c r="BG3565" s="144"/>
      <c r="BH3565" s="144"/>
      <c r="BI3565" s="144"/>
      <c r="BJ3565" s="144"/>
      <c r="BK3565" s="144"/>
      <c r="BL3565" s="144"/>
      <c r="BM3565" s="144"/>
      <c r="BN3565" s="144"/>
      <c r="BO3565" s="144"/>
      <c r="BP3565" s="144"/>
      <c r="BQ3565" s="144"/>
      <c r="BR3565" s="144"/>
      <c r="BS3565" s="144"/>
      <c r="BT3565" s="144"/>
      <c r="BU3565" s="144"/>
      <c r="BV3565" s="144"/>
      <c r="BW3565" s="144"/>
      <c r="BX3565" s="144"/>
      <c r="BY3565" s="144"/>
      <c r="BZ3565" s="144"/>
      <c r="CA3565" s="144"/>
      <c r="CB3565" s="144"/>
      <c r="CC3565" s="144"/>
      <c r="CD3565" s="144"/>
      <c r="CE3565" s="144"/>
      <c r="CF3565" s="144"/>
      <c r="CG3565" s="144"/>
      <c r="CH3565" s="144"/>
      <c r="CI3565" s="144"/>
      <c r="CJ3565" s="144"/>
      <c r="CK3565" s="144"/>
      <c r="CL3565" s="144"/>
    </row>
    <row r="3566" spans="2:90" x14ac:dyDescent="0.25">
      <c r="B3566" s="77"/>
      <c r="C3566" s="77"/>
      <c r="D3566" s="77"/>
      <c r="E3566" s="77"/>
      <c r="F3566" s="77"/>
      <c r="G3566" s="77"/>
      <c r="I3566" s="78"/>
      <c r="K3566" s="78"/>
      <c r="L3566" s="77"/>
      <c r="M3566" s="78"/>
      <c r="N3566" s="78"/>
      <c r="O3566" s="78"/>
      <c r="P3566" s="78"/>
      <c r="Q3566" s="144"/>
      <c r="R3566" s="78"/>
      <c r="S3566" s="78"/>
      <c r="T3566" s="78"/>
      <c r="U3566" s="78"/>
      <c r="V3566" s="219"/>
      <c r="W3566" s="78"/>
      <c r="X3566" s="78"/>
      <c r="Y3566" s="78"/>
      <c r="Z3566" s="78"/>
      <c r="AA3566" s="78"/>
      <c r="AB3566" s="78"/>
      <c r="AC3566" s="78"/>
      <c r="AD3566" s="104"/>
      <c r="AE3566" s="78"/>
      <c r="AF3566" s="104"/>
      <c r="AG3566" s="78"/>
      <c r="AH3566" s="104"/>
      <c r="AI3566" s="78"/>
      <c r="AJ3566" s="104"/>
      <c r="AK3566" s="78"/>
      <c r="AL3566" s="78"/>
      <c r="AM3566" s="8"/>
      <c r="AN3566" s="78"/>
      <c r="AO3566" s="78"/>
      <c r="AP3566" s="78"/>
      <c r="AQ3566" s="78"/>
      <c r="AR3566" s="78"/>
      <c r="AS3566" s="78"/>
      <c r="AT3566" s="78"/>
      <c r="AU3566" s="78"/>
      <c r="AV3566" s="78"/>
      <c r="AW3566" s="77"/>
      <c r="AX3566" s="144"/>
      <c r="AY3566" s="144"/>
      <c r="AZ3566" s="144"/>
      <c r="BA3566" s="54"/>
      <c r="BB3566" s="54"/>
      <c r="BC3566" s="144"/>
      <c r="BD3566" s="144"/>
      <c r="BE3566" s="144"/>
      <c r="BF3566" s="144"/>
      <c r="BG3566" s="144"/>
      <c r="BH3566" s="144"/>
      <c r="BI3566" s="144"/>
      <c r="BJ3566" s="144"/>
      <c r="BK3566" s="144"/>
      <c r="BL3566" s="144"/>
      <c r="BM3566" s="144"/>
      <c r="BN3566" s="144"/>
      <c r="BO3566" s="144"/>
      <c r="BP3566" s="144"/>
      <c r="BQ3566" s="144"/>
      <c r="BR3566" s="144"/>
      <c r="BS3566" s="144"/>
      <c r="BT3566" s="144"/>
      <c r="BU3566" s="144"/>
      <c r="BV3566" s="144"/>
      <c r="BW3566" s="144"/>
      <c r="BX3566" s="144"/>
      <c r="BY3566" s="144"/>
      <c r="BZ3566" s="144"/>
      <c r="CA3566" s="144"/>
      <c r="CB3566" s="144"/>
      <c r="CC3566" s="144"/>
      <c r="CD3566" s="144"/>
      <c r="CE3566" s="144"/>
      <c r="CF3566" s="144"/>
      <c r="CG3566" s="144"/>
      <c r="CH3566" s="144"/>
      <c r="CI3566" s="144"/>
      <c r="CJ3566" s="144"/>
      <c r="CK3566" s="144"/>
      <c r="CL3566" s="144"/>
    </row>
    <row r="3567" spans="2:90" x14ac:dyDescent="0.25">
      <c r="B3567" s="77"/>
      <c r="C3567" s="77"/>
      <c r="D3567" s="77"/>
      <c r="E3567" s="77"/>
      <c r="F3567" s="77"/>
      <c r="G3567" s="77"/>
      <c r="I3567" s="78"/>
      <c r="K3567" s="78"/>
      <c r="L3567" s="77"/>
      <c r="M3567" s="78"/>
      <c r="N3567" s="78"/>
      <c r="O3567" s="78"/>
      <c r="P3567" s="78"/>
      <c r="Q3567" s="144"/>
      <c r="R3567" s="78"/>
      <c r="S3567" s="78"/>
      <c r="T3567" s="78"/>
      <c r="U3567" s="78"/>
      <c r="V3567" s="219"/>
      <c r="W3567" s="78"/>
      <c r="X3567" s="78"/>
      <c r="Y3567" s="78"/>
      <c r="Z3567" s="78"/>
      <c r="AA3567" s="78"/>
      <c r="AB3567" s="78"/>
      <c r="AC3567" s="78"/>
      <c r="AD3567" s="104"/>
      <c r="AE3567" s="78"/>
      <c r="AF3567" s="104"/>
      <c r="AG3567" s="78"/>
      <c r="AH3567" s="104"/>
      <c r="AI3567" s="78"/>
      <c r="AJ3567" s="104"/>
      <c r="AK3567" s="78"/>
      <c r="AL3567" s="78"/>
      <c r="AM3567" s="8"/>
      <c r="AN3567" s="78"/>
      <c r="AO3567" s="78"/>
      <c r="AP3567" s="78"/>
      <c r="AQ3567" s="78"/>
      <c r="AR3567" s="78"/>
      <c r="AS3567" s="78"/>
      <c r="AT3567" s="78"/>
      <c r="AU3567" s="78"/>
      <c r="AV3567" s="78"/>
      <c r="AW3567" s="77"/>
      <c r="AX3567" s="144"/>
      <c r="AY3567" s="144"/>
      <c r="AZ3567" s="144"/>
      <c r="BA3567" s="54"/>
      <c r="BB3567" s="54"/>
      <c r="BC3567" s="144"/>
      <c r="BD3567" s="144"/>
      <c r="BE3567" s="144"/>
      <c r="BF3567" s="144"/>
      <c r="BG3567" s="144"/>
      <c r="BH3567" s="144"/>
      <c r="BI3567" s="144"/>
      <c r="BJ3567" s="144"/>
      <c r="BK3567" s="144"/>
      <c r="BL3567" s="144"/>
      <c r="BM3567" s="144"/>
      <c r="BN3567" s="144"/>
      <c r="BO3567" s="144"/>
      <c r="BP3567" s="144"/>
      <c r="BQ3567" s="144"/>
      <c r="BR3567" s="144"/>
      <c r="BS3567" s="144"/>
      <c r="BT3567" s="144"/>
      <c r="BU3567" s="144"/>
      <c r="BV3567" s="144"/>
      <c r="BW3567" s="144"/>
      <c r="BX3567" s="144"/>
      <c r="BY3567" s="144"/>
      <c r="BZ3567" s="144"/>
      <c r="CA3567" s="144"/>
      <c r="CB3567" s="144"/>
      <c r="CC3567" s="144"/>
      <c r="CD3567" s="144"/>
      <c r="CE3567" s="144"/>
      <c r="CF3567" s="144"/>
      <c r="CG3567" s="144"/>
      <c r="CH3567" s="144"/>
      <c r="CI3567" s="144"/>
      <c r="CJ3567" s="144"/>
      <c r="CK3567" s="144"/>
      <c r="CL3567" s="144"/>
    </row>
    <row r="3568" spans="2:90" x14ac:dyDescent="0.25">
      <c r="B3568" s="77"/>
      <c r="C3568" s="77"/>
      <c r="D3568" s="77"/>
      <c r="E3568" s="77"/>
      <c r="F3568" s="77"/>
      <c r="G3568" s="77"/>
      <c r="I3568" s="78"/>
      <c r="K3568" s="78"/>
      <c r="L3568" s="77"/>
      <c r="M3568" s="78"/>
      <c r="N3568" s="78"/>
      <c r="O3568" s="78"/>
      <c r="P3568" s="78"/>
      <c r="Q3568" s="144"/>
      <c r="R3568" s="78"/>
      <c r="S3568" s="78"/>
      <c r="T3568" s="78"/>
      <c r="U3568" s="78"/>
      <c r="V3568" s="219"/>
      <c r="W3568" s="78"/>
      <c r="X3568" s="78"/>
      <c r="Y3568" s="78"/>
      <c r="Z3568" s="78"/>
      <c r="AA3568" s="78"/>
      <c r="AB3568" s="78"/>
      <c r="AC3568" s="78"/>
      <c r="AD3568" s="104"/>
      <c r="AE3568" s="78"/>
      <c r="AF3568" s="104"/>
      <c r="AG3568" s="78"/>
      <c r="AH3568" s="104"/>
      <c r="AI3568" s="78"/>
      <c r="AJ3568" s="104"/>
      <c r="AK3568" s="78"/>
      <c r="AL3568" s="78"/>
      <c r="AM3568" s="8"/>
      <c r="AN3568" s="78"/>
      <c r="AO3568" s="78"/>
      <c r="AP3568" s="78"/>
      <c r="AQ3568" s="78"/>
      <c r="AR3568" s="78"/>
      <c r="AS3568" s="78"/>
      <c r="AT3568" s="78"/>
      <c r="AU3568" s="78"/>
      <c r="AV3568" s="78"/>
      <c r="AW3568" s="77"/>
      <c r="AX3568" s="144"/>
      <c r="AY3568" s="144"/>
      <c r="AZ3568" s="144"/>
      <c r="BA3568" s="54"/>
      <c r="BB3568" s="54"/>
      <c r="BC3568" s="144"/>
      <c r="BD3568" s="144"/>
      <c r="BE3568" s="144"/>
      <c r="BF3568" s="144"/>
      <c r="BG3568" s="144"/>
      <c r="BH3568" s="144"/>
      <c r="BI3568" s="144"/>
      <c r="BJ3568" s="144"/>
      <c r="BK3568" s="144"/>
      <c r="BL3568" s="144"/>
      <c r="BM3568" s="144"/>
      <c r="BN3568" s="144"/>
      <c r="BO3568" s="144"/>
      <c r="BP3568" s="144"/>
      <c r="BQ3568" s="144"/>
      <c r="BR3568" s="144"/>
      <c r="BS3568" s="144"/>
      <c r="BT3568" s="144"/>
      <c r="BU3568" s="144"/>
      <c r="BV3568" s="144"/>
      <c r="BW3568" s="144"/>
      <c r="BX3568" s="144"/>
      <c r="BY3568" s="144"/>
      <c r="BZ3568" s="144"/>
      <c r="CA3568" s="144"/>
      <c r="CB3568" s="144"/>
      <c r="CC3568" s="144"/>
      <c r="CD3568" s="144"/>
      <c r="CE3568" s="144"/>
      <c r="CF3568" s="144"/>
      <c r="CG3568" s="144"/>
      <c r="CH3568" s="144"/>
      <c r="CI3568" s="144"/>
      <c r="CJ3568" s="144"/>
      <c r="CK3568" s="144"/>
      <c r="CL3568" s="144"/>
    </row>
    <row r="3569" spans="2:90" x14ac:dyDescent="0.25">
      <c r="B3569" s="77"/>
      <c r="C3569" s="77"/>
      <c r="D3569" s="77"/>
      <c r="E3569" s="77"/>
      <c r="F3569" s="77"/>
      <c r="G3569" s="77"/>
      <c r="I3569" s="78"/>
      <c r="K3569" s="78"/>
      <c r="L3569" s="77"/>
      <c r="M3569" s="78"/>
      <c r="N3569" s="78"/>
      <c r="O3569" s="78"/>
      <c r="P3569" s="78"/>
      <c r="Q3569" s="144"/>
      <c r="R3569" s="78"/>
      <c r="S3569" s="78"/>
      <c r="T3569" s="78"/>
      <c r="U3569" s="78"/>
      <c r="V3569" s="219"/>
      <c r="W3569" s="78"/>
      <c r="X3569" s="78"/>
      <c r="Y3569" s="78"/>
      <c r="Z3569" s="78"/>
      <c r="AA3569" s="78"/>
      <c r="AB3569" s="78"/>
      <c r="AC3569" s="78"/>
      <c r="AD3569" s="104"/>
      <c r="AE3569" s="78"/>
      <c r="AF3569" s="104"/>
      <c r="AG3569" s="78"/>
      <c r="AH3569" s="104"/>
      <c r="AI3569" s="78"/>
      <c r="AJ3569" s="104"/>
      <c r="AK3569" s="78"/>
      <c r="AL3569" s="78"/>
      <c r="AM3569" s="8"/>
      <c r="AN3569" s="78"/>
      <c r="AO3569" s="78"/>
      <c r="AP3569" s="78"/>
      <c r="AQ3569" s="78"/>
      <c r="AR3569" s="78"/>
      <c r="AS3569" s="78"/>
      <c r="AT3569" s="78"/>
      <c r="AU3569" s="78"/>
      <c r="AV3569" s="78"/>
      <c r="AW3569" s="77"/>
      <c r="AX3569" s="144"/>
      <c r="AY3569" s="144"/>
      <c r="AZ3569" s="144"/>
      <c r="BA3569" s="54"/>
      <c r="BB3569" s="54"/>
      <c r="BC3569" s="144"/>
      <c r="BD3569" s="144"/>
      <c r="BE3569" s="144"/>
      <c r="BF3569" s="144"/>
      <c r="BG3569" s="144"/>
      <c r="BH3569" s="144"/>
      <c r="BI3569" s="144"/>
      <c r="BJ3569" s="144"/>
      <c r="BK3569" s="144"/>
      <c r="BL3569" s="144"/>
      <c r="BM3569" s="144"/>
      <c r="BN3569" s="144"/>
      <c r="BO3569" s="144"/>
      <c r="BP3569" s="144"/>
      <c r="BQ3569" s="144"/>
      <c r="BR3569" s="144"/>
      <c r="BS3569" s="144"/>
      <c r="BT3569" s="144"/>
      <c r="BU3569" s="144"/>
      <c r="BV3569" s="144"/>
      <c r="BW3569" s="144"/>
      <c r="BX3569" s="144"/>
      <c r="BY3569" s="144"/>
      <c r="BZ3569" s="144"/>
      <c r="CA3569" s="144"/>
      <c r="CB3569" s="144"/>
      <c r="CC3569" s="144"/>
      <c r="CD3569" s="144"/>
      <c r="CE3569" s="144"/>
      <c r="CF3569" s="144"/>
      <c r="CG3569" s="144"/>
      <c r="CH3569" s="144"/>
      <c r="CI3569" s="144"/>
      <c r="CJ3569" s="144"/>
      <c r="CK3569" s="144"/>
      <c r="CL3569" s="144"/>
    </row>
    <row r="3570" spans="2:90" x14ac:dyDescent="0.25">
      <c r="B3570" s="77"/>
      <c r="C3570" s="77"/>
      <c r="D3570" s="77"/>
      <c r="E3570" s="77"/>
      <c r="F3570" s="77"/>
      <c r="G3570" s="77"/>
      <c r="I3570" s="78"/>
      <c r="K3570" s="78"/>
      <c r="L3570" s="77"/>
      <c r="M3570" s="78"/>
      <c r="N3570" s="78"/>
      <c r="O3570" s="78"/>
      <c r="P3570" s="78"/>
      <c r="Q3570" s="144"/>
      <c r="R3570" s="78"/>
      <c r="S3570" s="78"/>
      <c r="T3570" s="78"/>
      <c r="U3570" s="78"/>
      <c r="V3570" s="219"/>
      <c r="W3570" s="78"/>
      <c r="X3570" s="78"/>
      <c r="Y3570" s="78"/>
      <c r="Z3570" s="78"/>
      <c r="AA3570" s="78"/>
      <c r="AB3570" s="78"/>
      <c r="AC3570" s="78"/>
      <c r="AD3570" s="104"/>
      <c r="AE3570" s="78"/>
      <c r="AF3570" s="104"/>
      <c r="AG3570" s="78"/>
      <c r="AH3570" s="104"/>
      <c r="AI3570" s="78"/>
      <c r="AJ3570" s="104"/>
      <c r="AK3570" s="78"/>
      <c r="AL3570" s="78"/>
      <c r="AM3570" s="8"/>
      <c r="AN3570" s="78"/>
      <c r="AO3570" s="78"/>
      <c r="AP3570" s="78"/>
      <c r="AQ3570" s="78"/>
      <c r="AR3570" s="78"/>
      <c r="AS3570" s="78"/>
      <c r="AT3570" s="78"/>
      <c r="AU3570" s="78"/>
      <c r="AV3570" s="78"/>
      <c r="AW3570" s="77"/>
      <c r="AX3570" s="144"/>
      <c r="AY3570" s="144"/>
      <c r="AZ3570" s="144"/>
      <c r="BA3570" s="54"/>
      <c r="BB3570" s="54"/>
      <c r="BC3570" s="144"/>
      <c r="BD3570" s="144"/>
      <c r="BE3570" s="144"/>
      <c r="BF3570" s="144"/>
      <c r="BG3570" s="144"/>
      <c r="BH3570" s="144"/>
      <c r="BI3570" s="144"/>
      <c r="BJ3570" s="144"/>
      <c r="BK3570" s="144"/>
      <c r="BL3570" s="144"/>
      <c r="BM3570" s="144"/>
      <c r="BN3570" s="144"/>
      <c r="BO3570" s="144"/>
      <c r="BP3570" s="144"/>
      <c r="BQ3570" s="144"/>
      <c r="BR3570" s="144"/>
      <c r="BS3570" s="144"/>
      <c r="BT3570" s="144"/>
      <c r="BU3570" s="144"/>
      <c r="BV3570" s="144"/>
      <c r="BW3570" s="144"/>
      <c r="BX3570" s="144"/>
      <c r="BY3570" s="144"/>
      <c r="BZ3570" s="144"/>
      <c r="CA3570" s="144"/>
      <c r="CB3570" s="144"/>
      <c r="CC3570" s="144"/>
      <c r="CD3570" s="144"/>
      <c r="CE3570" s="144"/>
      <c r="CF3570" s="144"/>
      <c r="CG3570" s="144"/>
      <c r="CH3570" s="144"/>
      <c r="CI3570" s="144"/>
      <c r="CJ3570" s="144"/>
      <c r="CK3570" s="144"/>
      <c r="CL3570" s="144"/>
    </row>
    <row r="3571" spans="2:90" x14ac:dyDescent="0.25">
      <c r="B3571" s="77"/>
      <c r="C3571" s="77"/>
      <c r="D3571" s="77"/>
      <c r="E3571" s="77"/>
      <c r="F3571" s="77"/>
      <c r="G3571" s="77"/>
      <c r="I3571" s="78"/>
      <c r="K3571" s="78"/>
      <c r="L3571" s="77"/>
      <c r="M3571" s="78"/>
      <c r="N3571" s="78"/>
      <c r="O3571" s="78"/>
      <c r="P3571" s="78"/>
      <c r="Q3571" s="144"/>
      <c r="R3571" s="78"/>
      <c r="S3571" s="78"/>
      <c r="T3571" s="78"/>
      <c r="U3571" s="78"/>
      <c r="V3571" s="219"/>
      <c r="W3571" s="78"/>
      <c r="X3571" s="78"/>
      <c r="Y3571" s="78"/>
      <c r="Z3571" s="78"/>
      <c r="AA3571" s="78"/>
      <c r="AB3571" s="78"/>
      <c r="AC3571" s="78"/>
      <c r="AD3571" s="104"/>
      <c r="AE3571" s="78"/>
      <c r="AF3571" s="104"/>
      <c r="AG3571" s="78"/>
      <c r="AH3571" s="104"/>
      <c r="AI3571" s="78"/>
      <c r="AJ3571" s="104"/>
      <c r="AK3571" s="78"/>
      <c r="AL3571" s="78"/>
      <c r="AM3571" s="8"/>
      <c r="AN3571" s="78"/>
      <c r="AO3571" s="78"/>
      <c r="AP3571" s="78"/>
      <c r="AQ3571" s="78"/>
      <c r="AR3571" s="78"/>
      <c r="AS3571" s="78"/>
      <c r="AT3571" s="78"/>
      <c r="AU3571" s="78"/>
      <c r="AV3571" s="78"/>
      <c r="AW3571" s="77"/>
      <c r="AX3571" s="144"/>
      <c r="AY3571" s="144"/>
      <c r="AZ3571" s="144"/>
      <c r="BA3571" s="54"/>
      <c r="BB3571" s="54"/>
      <c r="BC3571" s="144"/>
      <c r="BD3571" s="144"/>
      <c r="BE3571" s="144"/>
      <c r="BF3571" s="144"/>
      <c r="BG3571" s="144"/>
      <c r="BH3571" s="144"/>
      <c r="BI3571" s="144"/>
      <c r="BJ3571" s="144"/>
      <c r="BK3571" s="144"/>
      <c r="BL3571" s="144"/>
      <c r="BM3571" s="144"/>
      <c r="BN3571" s="144"/>
      <c r="BO3571" s="144"/>
      <c r="BP3571" s="144"/>
      <c r="BQ3571" s="144"/>
      <c r="BR3571" s="144"/>
      <c r="BS3571" s="144"/>
      <c r="BT3571" s="144"/>
      <c r="BU3571" s="144"/>
      <c r="BV3571" s="144"/>
      <c r="BW3571" s="144"/>
      <c r="BX3571" s="144"/>
      <c r="BY3571" s="144"/>
      <c r="BZ3571" s="144"/>
      <c r="CA3571" s="144"/>
      <c r="CB3571" s="144"/>
      <c r="CC3571" s="144"/>
      <c r="CD3571" s="144"/>
      <c r="CE3571" s="144"/>
      <c r="CF3571" s="144"/>
      <c r="CG3571" s="144"/>
      <c r="CH3571" s="144"/>
      <c r="CI3571" s="144"/>
      <c r="CJ3571" s="144"/>
      <c r="CK3571" s="144"/>
      <c r="CL3571" s="144"/>
    </row>
    <row r="3572" spans="2:90" x14ac:dyDescent="0.25">
      <c r="B3572" s="77"/>
      <c r="C3572" s="77"/>
      <c r="D3572" s="77"/>
      <c r="E3572" s="77"/>
      <c r="F3572" s="77"/>
      <c r="G3572" s="77"/>
      <c r="I3572" s="78"/>
      <c r="K3572" s="78"/>
      <c r="L3572" s="77"/>
      <c r="M3572" s="78"/>
      <c r="N3572" s="78"/>
      <c r="O3572" s="78"/>
      <c r="P3572" s="78"/>
      <c r="Q3572" s="144"/>
      <c r="R3572" s="78"/>
      <c r="S3572" s="78"/>
      <c r="T3572" s="78"/>
      <c r="U3572" s="78"/>
      <c r="V3572" s="219"/>
      <c r="W3572" s="78"/>
      <c r="X3572" s="78"/>
      <c r="Y3572" s="78"/>
      <c r="Z3572" s="78"/>
      <c r="AA3572" s="78"/>
      <c r="AB3572" s="78"/>
      <c r="AC3572" s="78"/>
      <c r="AD3572" s="104"/>
      <c r="AE3572" s="78"/>
      <c r="AF3572" s="104"/>
      <c r="AG3572" s="78"/>
      <c r="AH3572" s="104"/>
      <c r="AI3572" s="78"/>
      <c r="AJ3572" s="104"/>
      <c r="AK3572" s="78"/>
      <c r="AL3572" s="78"/>
      <c r="AM3572" s="8"/>
      <c r="AN3572" s="78"/>
      <c r="AO3572" s="78"/>
      <c r="AP3572" s="78"/>
      <c r="AQ3572" s="78"/>
      <c r="AR3572" s="78"/>
      <c r="AS3572" s="78"/>
      <c r="AT3572" s="78"/>
      <c r="AU3572" s="78"/>
      <c r="AV3572" s="78"/>
      <c r="AW3572" s="77"/>
      <c r="AX3572" s="144"/>
      <c r="AY3572" s="144"/>
      <c r="AZ3572" s="144"/>
      <c r="BA3572" s="54"/>
      <c r="BB3572" s="54"/>
      <c r="BC3572" s="144"/>
      <c r="BD3572" s="144"/>
      <c r="BE3572" s="144"/>
      <c r="BF3572" s="144"/>
      <c r="BG3572" s="144"/>
      <c r="BH3572" s="144"/>
      <c r="BI3572" s="144"/>
      <c r="BJ3572" s="144"/>
      <c r="BK3572" s="144"/>
      <c r="BL3572" s="144"/>
      <c r="BM3572" s="144"/>
      <c r="BN3572" s="144"/>
      <c r="BO3572" s="144"/>
      <c r="BP3572" s="144"/>
      <c r="BQ3572" s="144"/>
      <c r="BR3572" s="144"/>
      <c r="BS3572" s="144"/>
      <c r="BT3572" s="144"/>
      <c r="BU3572" s="144"/>
      <c r="BV3572" s="144"/>
      <c r="BW3572" s="144"/>
      <c r="BX3572" s="144"/>
      <c r="BY3572" s="144"/>
      <c r="BZ3572" s="144"/>
      <c r="CA3572" s="144"/>
      <c r="CB3572" s="144"/>
      <c r="CC3572" s="144"/>
      <c r="CD3572" s="144"/>
      <c r="CE3572" s="144"/>
      <c r="CF3572" s="144"/>
      <c r="CG3572" s="144"/>
      <c r="CH3572" s="144"/>
      <c r="CI3572" s="144"/>
      <c r="CJ3572" s="144"/>
      <c r="CK3572" s="144"/>
      <c r="CL3572" s="144"/>
    </row>
    <row r="3573" spans="2:90" x14ac:dyDescent="0.25">
      <c r="B3573" s="77"/>
      <c r="C3573" s="77"/>
      <c r="D3573" s="77"/>
      <c r="E3573" s="77"/>
      <c r="F3573" s="77"/>
      <c r="G3573" s="77"/>
      <c r="I3573" s="78"/>
      <c r="K3573" s="78"/>
      <c r="L3573" s="77"/>
      <c r="M3573" s="78"/>
      <c r="N3573" s="78"/>
      <c r="O3573" s="78"/>
      <c r="P3573" s="78"/>
      <c r="Q3573" s="144"/>
      <c r="R3573" s="78"/>
      <c r="S3573" s="78"/>
      <c r="T3573" s="78"/>
      <c r="U3573" s="78"/>
      <c r="V3573" s="219"/>
      <c r="W3573" s="78"/>
      <c r="X3573" s="78"/>
      <c r="Y3573" s="78"/>
      <c r="Z3573" s="78"/>
      <c r="AA3573" s="78"/>
      <c r="AB3573" s="78"/>
      <c r="AC3573" s="78"/>
      <c r="AD3573" s="104"/>
      <c r="AE3573" s="78"/>
      <c r="AF3573" s="104"/>
      <c r="AG3573" s="78"/>
      <c r="AH3573" s="104"/>
      <c r="AI3573" s="78"/>
      <c r="AJ3573" s="104"/>
      <c r="AK3573" s="78"/>
      <c r="AL3573" s="78"/>
      <c r="AM3573" s="8"/>
      <c r="AN3573" s="78"/>
      <c r="AO3573" s="78"/>
      <c r="AP3573" s="78"/>
      <c r="AQ3573" s="78"/>
      <c r="AR3573" s="78"/>
      <c r="AS3573" s="78"/>
      <c r="AT3573" s="78"/>
      <c r="AU3573" s="78"/>
      <c r="AV3573" s="78"/>
      <c r="AW3573" s="77"/>
      <c r="AX3573" s="144"/>
      <c r="AY3573" s="144"/>
      <c r="AZ3573" s="144"/>
      <c r="BA3573" s="54"/>
      <c r="BB3573" s="54"/>
      <c r="BC3573" s="144"/>
      <c r="BD3573" s="144"/>
      <c r="BE3573" s="144"/>
      <c r="BF3573" s="144"/>
      <c r="BG3573" s="144"/>
      <c r="BH3573" s="144"/>
      <c r="BI3573" s="144"/>
      <c r="BJ3573" s="144"/>
      <c r="BK3573" s="144"/>
      <c r="BL3573" s="144"/>
      <c r="BM3573" s="144"/>
      <c r="BN3573" s="144"/>
      <c r="BO3573" s="144"/>
      <c r="BP3573" s="144"/>
      <c r="BQ3573" s="144"/>
      <c r="BR3573" s="144"/>
      <c r="BS3573" s="144"/>
      <c r="BT3573" s="144"/>
      <c r="BU3573" s="144"/>
      <c r="BV3573" s="144"/>
      <c r="BW3573" s="144"/>
      <c r="BX3573" s="144"/>
      <c r="BY3573" s="144"/>
      <c r="BZ3573" s="144"/>
      <c r="CA3573" s="144"/>
      <c r="CB3573" s="144"/>
      <c r="CC3573" s="144"/>
      <c r="CD3573" s="144"/>
      <c r="CE3573" s="144"/>
      <c r="CF3573" s="144"/>
      <c r="CG3573" s="144"/>
      <c r="CH3573" s="144"/>
      <c r="CI3573" s="144"/>
      <c r="CJ3573" s="144"/>
      <c r="CK3573" s="144"/>
      <c r="CL3573" s="144"/>
    </row>
    <row r="3574" spans="2:90" x14ac:dyDescent="0.25">
      <c r="B3574" s="77"/>
      <c r="C3574" s="77"/>
      <c r="D3574" s="77"/>
      <c r="E3574" s="77"/>
      <c r="F3574" s="77"/>
      <c r="G3574" s="77"/>
      <c r="I3574" s="78"/>
      <c r="K3574" s="78"/>
      <c r="L3574" s="77"/>
      <c r="M3574" s="78"/>
      <c r="N3574" s="78"/>
      <c r="O3574" s="78"/>
      <c r="P3574" s="78"/>
      <c r="Q3574" s="144"/>
      <c r="R3574" s="78"/>
      <c r="S3574" s="78"/>
      <c r="T3574" s="78"/>
      <c r="U3574" s="78"/>
      <c r="V3574" s="219"/>
      <c r="W3574" s="78"/>
      <c r="X3574" s="78"/>
      <c r="Y3574" s="78"/>
      <c r="Z3574" s="78"/>
      <c r="AA3574" s="78"/>
      <c r="AB3574" s="78"/>
      <c r="AC3574" s="78"/>
      <c r="AD3574" s="104"/>
      <c r="AE3574" s="78"/>
      <c r="AF3574" s="104"/>
      <c r="AG3574" s="78"/>
      <c r="AH3574" s="104"/>
      <c r="AI3574" s="78"/>
      <c r="AJ3574" s="104"/>
      <c r="AK3574" s="78"/>
      <c r="AL3574" s="78"/>
      <c r="AM3574" s="8"/>
      <c r="AN3574" s="78"/>
      <c r="AO3574" s="78"/>
      <c r="AP3574" s="78"/>
      <c r="AQ3574" s="78"/>
      <c r="AR3574" s="78"/>
      <c r="AS3574" s="78"/>
      <c r="AT3574" s="78"/>
      <c r="AU3574" s="78"/>
      <c r="AV3574" s="78"/>
      <c r="AW3574" s="77"/>
      <c r="AX3574" s="144"/>
      <c r="AY3574" s="144"/>
      <c r="AZ3574" s="144"/>
      <c r="BA3574" s="54"/>
      <c r="BB3574" s="54"/>
      <c r="BC3574" s="144"/>
      <c r="BD3574" s="144"/>
      <c r="BE3574" s="144"/>
      <c r="BF3574" s="144"/>
      <c r="BG3574" s="144"/>
      <c r="BH3574" s="144"/>
      <c r="BI3574" s="144"/>
      <c r="BJ3574" s="144"/>
      <c r="BK3574" s="144"/>
      <c r="BL3574" s="144"/>
      <c r="BM3574" s="144"/>
      <c r="BN3574" s="144"/>
      <c r="BO3574" s="144"/>
      <c r="BP3574" s="144"/>
      <c r="BQ3574" s="144"/>
      <c r="BR3574" s="144"/>
      <c r="BS3574" s="144"/>
      <c r="BT3574" s="144"/>
      <c r="BU3574" s="144"/>
      <c r="BV3574" s="144"/>
      <c r="BW3574" s="144"/>
      <c r="BX3574" s="144"/>
      <c r="BY3574" s="144"/>
      <c r="BZ3574" s="144"/>
      <c r="CA3574" s="144"/>
      <c r="CB3574" s="144"/>
      <c r="CC3574" s="144"/>
      <c r="CD3574" s="144"/>
      <c r="CE3574" s="144"/>
      <c r="CF3574" s="144"/>
      <c r="CG3574" s="144"/>
      <c r="CH3574" s="144"/>
      <c r="CI3574" s="144"/>
      <c r="CJ3574" s="144"/>
      <c r="CK3574" s="144"/>
      <c r="CL3574" s="144"/>
    </row>
    <row r="3575" spans="2:90" x14ac:dyDescent="0.25">
      <c r="B3575" s="77"/>
      <c r="C3575" s="77"/>
      <c r="D3575" s="77"/>
      <c r="E3575" s="77"/>
      <c r="F3575" s="77"/>
      <c r="G3575" s="77"/>
      <c r="I3575" s="78"/>
      <c r="K3575" s="78"/>
      <c r="L3575" s="77"/>
      <c r="M3575" s="78"/>
      <c r="N3575" s="78"/>
      <c r="O3575" s="78"/>
      <c r="P3575" s="78"/>
      <c r="Q3575" s="144"/>
      <c r="R3575" s="78"/>
      <c r="S3575" s="78"/>
      <c r="T3575" s="78"/>
      <c r="U3575" s="78"/>
      <c r="V3575" s="219"/>
      <c r="W3575" s="78"/>
      <c r="X3575" s="78"/>
      <c r="Y3575" s="78"/>
      <c r="Z3575" s="78"/>
      <c r="AA3575" s="78"/>
      <c r="AB3575" s="78"/>
      <c r="AC3575" s="78"/>
      <c r="AD3575" s="104"/>
      <c r="AE3575" s="78"/>
      <c r="AF3575" s="104"/>
      <c r="AG3575" s="78"/>
      <c r="AH3575" s="104"/>
      <c r="AI3575" s="78"/>
      <c r="AJ3575" s="104"/>
      <c r="AK3575" s="78"/>
      <c r="AL3575" s="78"/>
      <c r="AM3575" s="8"/>
      <c r="AN3575" s="78"/>
      <c r="AO3575" s="78"/>
      <c r="AP3575" s="78"/>
      <c r="AQ3575" s="78"/>
      <c r="AR3575" s="78"/>
      <c r="AS3575" s="78"/>
      <c r="AT3575" s="78"/>
      <c r="AU3575" s="78"/>
      <c r="AV3575" s="78"/>
      <c r="AW3575" s="77"/>
      <c r="AX3575" s="144"/>
      <c r="AY3575" s="144"/>
      <c r="AZ3575" s="144"/>
      <c r="BA3575" s="54"/>
      <c r="BB3575" s="54"/>
      <c r="BC3575" s="144"/>
      <c r="BD3575" s="144"/>
      <c r="BE3575" s="144"/>
      <c r="BF3575" s="144"/>
      <c r="BG3575" s="144"/>
      <c r="BH3575" s="144"/>
      <c r="BI3575" s="144"/>
      <c r="BJ3575" s="144"/>
      <c r="BK3575" s="144"/>
      <c r="BL3575" s="144"/>
      <c r="BM3575" s="144"/>
      <c r="BN3575" s="144"/>
      <c r="BO3575" s="144"/>
      <c r="BP3575" s="144"/>
      <c r="BQ3575" s="144"/>
      <c r="BR3575" s="144"/>
      <c r="BS3575" s="144"/>
      <c r="BT3575" s="144"/>
      <c r="BU3575" s="144"/>
      <c r="BV3575" s="144"/>
      <c r="BW3575" s="144"/>
      <c r="BX3575" s="144"/>
      <c r="BY3575" s="144"/>
      <c r="BZ3575" s="144"/>
      <c r="CA3575" s="144"/>
      <c r="CB3575" s="144"/>
      <c r="CC3575" s="144"/>
      <c r="CD3575" s="144"/>
      <c r="CE3575" s="144"/>
      <c r="CF3575" s="144"/>
      <c r="CG3575" s="144"/>
      <c r="CH3575" s="144"/>
      <c r="CI3575" s="144"/>
      <c r="CJ3575" s="144"/>
      <c r="CK3575" s="144"/>
      <c r="CL3575" s="144"/>
    </row>
    <row r="3576" spans="2:90" x14ac:dyDescent="0.25">
      <c r="B3576" s="77"/>
      <c r="C3576" s="77"/>
      <c r="D3576" s="77"/>
      <c r="E3576" s="77"/>
      <c r="F3576" s="77"/>
      <c r="G3576" s="77"/>
      <c r="I3576" s="78"/>
      <c r="K3576" s="78"/>
      <c r="L3576" s="77"/>
      <c r="M3576" s="78"/>
      <c r="N3576" s="78"/>
      <c r="O3576" s="78"/>
      <c r="P3576" s="78"/>
      <c r="Q3576" s="144"/>
      <c r="R3576" s="78"/>
      <c r="S3576" s="78"/>
      <c r="T3576" s="78"/>
      <c r="U3576" s="78"/>
      <c r="V3576" s="219"/>
      <c r="W3576" s="78"/>
      <c r="X3576" s="78"/>
      <c r="Y3576" s="78"/>
      <c r="Z3576" s="78"/>
      <c r="AA3576" s="78"/>
      <c r="AB3576" s="78"/>
      <c r="AC3576" s="78"/>
      <c r="AD3576" s="104"/>
      <c r="AE3576" s="78"/>
      <c r="AF3576" s="104"/>
      <c r="AG3576" s="78"/>
      <c r="AH3576" s="104"/>
      <c r="AI3576" s="78"/>
      <c r="AJ3576" s="104"/>
      <c r="AK3576" s="78"/>
      <c r="AL3576" s="78"/>
      <c r="AM3576" s="8"/>
      <c r="AN3576" s="78"/>
      <c r="AO3576" s="78"/>
      <c r="AP3576" s="78"/>
      <c r="AQ3576" s="78"/>
      <c r="AR3576" s="78"/>
      <c r="AS3576" s="78"/>
      <c r="AT3576" s="78"/>
      <c r="AU3576" s="78"/>
      <c r="AV3576" s="78"/>
      <c r="AW3576" s="77"/>
      <c r="AX3576" s="144"/>
      <c r="AY3576" s="144"/>
      <c r="AZ3576" s="144"/>
      <c r="BA3576" s="54"/>
      <c r="BB3576" s="54"/>
      <c r="BC3576" s="144"/>
      <c r="BD3576" s="144"/>
      <c r="BE3576" s="144"/>
      <c r="BF3576" s="144"/>
      <c r="BG3576" s="144"/>
      <c r="BH3576" s="144"/>
      <c r="BI3576" s="144"/>
      <c r="BJ3576" s="144"/>
      <c r="BK3576" s="144"/>
      <c r="BL3576" s="144"/>
      <c r="BM3576" s="144"/>
      <c r="BN3576" s="144"/>
      <c r="BO3576" s="144"/>
      <c r="BP3576" s="144"/>
      <c r="BQ3576" s="144"/>
      <c r="BR3576" s="144"/>
      <c r="BS3576" s="144"/>
      <c r="BT3576" s="144"/>
      <c r="BU3576" s="144"/>
      <c r="BV3576" s="144"/>
      <c r="BW3576" s="144"/>
      <c r="BX3576" s="144"/>
      <c r="BY3576" s="144"/>
      <c r="BZ3576" s="144"/>
      <c r="CA3576" s="144"/>
      <c r="CB3576" s="144"/>
      <c r="CC3576" s="144"/>
      <c r="CD3576" s="144"/>
      <c r="CE3576" s="144"/>
      <c r="CF3576" s="144"/>
      <c r="CG3576" s="144"/>
      <c r="CH3576" s="144"/>
      <c r="CI3576" s="144"/>
      <c r="CJ3576" s="144"/>
      <c r="CK3576" s="144"/>
      <c r="CL3576" s="144"/>
    </row>
    <row r="3577" spans="2:90" x14ac:dyDescent="0.25">
      <c r="B3577" s="77"/>
      <c r="C3577" s="77"/>
      <c r="D3577" s="77"/>
      <c r="E3577" s="77"/>
      <c r="F3577" s="77"/>
      <c r="G3577" s="77"/>
      <c r="I3577" s="78"/>
      <c r="K3577" s="78"/>
      <c r="L3577" s="77"/>
      <c r="M3577" s="78"/>
      <c r="N3577" s="78"/>
      <c r="O3577" s="78"/>
      <c r="P3577" s="78"/>
      <c r="Q3577" s="144"/>
      <c r="R3577" s="78"/>
      <c r="S3577" s="78"/>
      <c r="T3577" s="78"/>
      <c r="U3577" s="78"/>
      <c r="V3577" s="219"/>
      <c r="W3577" s="78"/>
      <c r="X3577" s="78"/>
      <c r="Y3577" s="78"/>
      <c r="Z3577" s="78"/>
      <c r="AA3577" s="78"/>
      <c r="AB3577" s="78"/>
      <c r="AC3577" s="78"/>
      <c r="AD3577" s="104"/>
      <c r="AE3577" s="78"/>
      <c r="AF3577" s="104"/>
      <c r="AG3577" s="78"/>
      <c r="AH3577" s="104"/>
      <c r="AI3577" s="78"/>
      <c r="AJ3577" s="104"/>
      <c r="AK3577" s="78"/>
      <c r="AL3577" s="78"/>
      <c r="AM3577" s="8"/>
      <c r="AN3577" s="78"/>
      <c r="AO3577" s="78"/>
      <c r="AP3577" s="78"/>
      <c r="AQ3577" s="78"/>
      <c r="AR3577" s="78"/>
      <c r="AS3577" s="78"/>
      <c r="AT3577" s="78"/>
      <c r="AU3577" s="78"/>
      <c r="AV3577" s="78"/>
      <c r="AW3577" s="77"/>
      <c r="AX3577" s="144"/>
      <c r="AY3577" s="144"/>
      <c r="AZ3577" s="144"/>
      <c r="BA3577" s="54"/>
      <c r="BB3577" s="54"/>
      <c r="BC3577" s="144"/>
      <c r="BD3577" s="144"/>
      <c r="BE3577" s="144"/>
      <c r="BF3577" s="144"/>
      <c r="BG3577" s="144"/>
      <c r="BH3577" s="144"/>
      <c r="BI3577" s="144"/>
      <c r="BJ3577" s="144"/>
      <c r="BK3577" s="144"/>
      <c r="BL3577" s="144"/>
      <c r="BM3577" s="144"/>
      <c r="BN3577" s="144"/>
      <c r="BO3577" s="144"/>
      <c r="BP3577" s="144"/>
      <c r="BQ3577" s="144"/>
      <c r="BR3577" s="144"/>
      <c r="BS3577" s="144"/>
      <c r="BT3577" s="144"/>
      <c r="BU3577" s="144"/>
      <c r="BV3577" s="144"/>
      <c r="BW3577" s="144"/>
      <c r="BX3577" s="144"/>
      <c r="BY3577" s="144"/>
      <c r="BZ3577" s="144"/>
      <c r="CA3577" s="144"/>
      <c r="CB3577" s="144"/>
      <c r="CC3577" s="144"/>
      <c r="CD3577" s="144"/>
      <c r="CE3577" s="144"/>
      <c r="CF3577" s="144"/>
      <c r="CG3577" s="144"/>
      <c r="CH3577" s="144"/>
      <c r="CI3577" s="144"/>
      <c r="CJ3577" s="144"/>
      <c r="CK3577" s="144"/>
      <c r="CL3577" s="144"/>
    </row>
    <row r="3578" spans="2:90" x14ac:dyDescent="0.25">
      <c r="B3578" s="77"/>
      <c r="C3578" s="77"/>
      <c r="D3578" s="77"/>
      <c r="E3578" s="77"/>
      <c r="F3578" s="77"/>
      <c r="G3578" s="77"/>
      <c r="I3578" s="78"/>
      <c r="K3578" s="78"/>
      <c r="L3578" s="77"/>
      <c r="M3578" s="78"/>
      <c r="N3578" s="78"/>
      <c r="O3578" s="78"/>
      <c r="P3578" s="78"/>
      <c r="Q3578" s="144"/>
      <c r="R3578" s="78"/>
      <c r="S3578" s="78"/>
      <c r="T3578" s="78"/>
      <c r="U3578" s="78"/>
      <c r="V3578" s="219"/>
      <c r="W3578" s="78"/>
      <c r="X3578" s="78"/>
      <c r="Y3578" s="78"/>
      <c r="Z3578" s="78"/>
      <c r="AA3578" s="78"/>
      <c r="AB3578" s="78"/>
      <c r="AC3578" s="78"/>
      <c r="AD3578" s="104"/>
      <c r="AE3578" s="78"/>
      <c r="AF3578" s="104"/>
      <c r="AG3578" s="78"/>
      <c r="AH3578" s="104"/>
      <c r="AI3578" s="78"/>
      <c r="AJ3578" s="104"/>
      <c r="AK3578" s="78"/>
      <c r="AL3578" s="78"/>
      <c r="AM3578" s="8"/>
      <c r="AN3578" s="78"/>
      <c r="AO3578" s="78"/>
      <c r="AP3578" s="78"/>
      <c r="AQ3578" s="78"/>
      <c r="AR3578" s="78"/>
      <c r="AS3578" s="78"/>
      <c r="AT3578" s="78"/>
      <c r="AU3578" s="78"/>
      <c r="AV3578" s="78"/>
      <c r="AW3578" s="77"/>
      <c r="AX3578" s="144"/>
      <c r="AY3578" s="144"/>
      <c r="AZ3578" s="144"/>
      <c r="BA3578" s="54"/>
      <c r="BB3578" s="54"/>
      <c r="BC3578" s="144"/>
      <c r="BD3578" s="144"/>
      <c r="BE3578" s="144"/>
      <c r="BF3578" s="144"/>
      <c r="BG3578" s="144"/>
      <c r="BH3578" s="144"/>
      <c r="BI3578" s="144"/>
      <c r="BJ3578" s="144"/>
      <c r="BK3578" s="144"/>
      <c r="BL3578" s="144"/>
      <c r="BM3578" s="144"/>
      <c r="BN3578" s="144"/>
      <c r="BO3578" s="144"/>
      <c r="BP3578" s="144"/>
      <c r="BQ3578" s="144"/>
      <c r="BR3578" s="144"/>
      <c r="BS3578" s="144"/>
      <c r="BT3578" s="144"/>
      <c r="BU3578" s="144"/>
      <c r="BV3578" s="144"/>
      <c r="BW3578" s="144"/>
      <c r="BX3578" s="144"/>
      <c r="BY3578" s="144"/>
      <c r="BZ3578" s="144"/>
      <c r="CA3578" s="144"/>
      <c r="CB3578" s="144"/>
      <c r="CC3578" s="144"/>
      <c r="CD3578" s="144"/>
      <c r="CE3578" s="144"/>
      <c r="CF3578" s="144"/>
      <c r="CG3578" s="144"/>
      <c r="CH3578" s="144"/>
      <c r="CI3578" s="144"/>
      <c r="CJ3578" s="144"/>
      <c r="CK3578" s="144"/>
      <c r="CL3578" s="144"/>
    </row>
    <row r="3579" spans="2:90" x14ac:dyDescent="0.25">
      <c r="B3579" s="77"/>
      <c r="C3579" s="77"/>
      <c r="D3579" s="77"/>
      <c r="E3579" s="77"/>
      <c r="F3579" s="77"/>
      <c r="G3579" s="77"/>
      <c r="I3579" s="78"/>
      <c r="K3579" s="78"/>
      <c r="L3579" s="77"/>
      <c r="M3579" s="78"/>
      <c r="N3579" s="78"/>
      <c r="O3579" s="78"/>
      <c r="P3579" s="78"/>
      <c r="Q3579" s="144"/>
      <c r="R3579" s="78"/>
      <c r="S3579" s="78"/>
      <c r="T3579" s="78"/>
      <c r="U3579" s="78"/>
      <c r="V3579" s="219"/>
      <c r="W3579" s="78"/>
      <c r="X3579" s="78"/>
      <c r="Y3579" s="78"/>
      <c r="Z3579" s="78"/>
      <c r="AA3579" s="78"/>
      <c r="AB3579" s="78"/>
      <c r="AC3579" s="78"/>
      <c r="AD3579" s="104"/>
      <c r="AE3579" s="78"/>
      <c r="AF3579" s="104"/>
      <c r="AG3579" s="78"/>
      <c r="AH3579" s="104"/>
      <c r="AI3579" s="78"/>
      <c r="AJ3579" s="104"/>
      <c r="AK3579" s="78"/>
      <c r="AL3579" s="78"/>
      <c r="AM3579" s="8"/>
      <c r="AN3579" s="78"/>
      <c r="AO3579" s="78"/>
      <c r="AP3579" s="78"/>
      <c r="AQ3579" s="78"/>
      <c r="AR3579" s="78"/>
      <c r="AS3579" s="78"/>
      <c r="AT3579" s="78"/>
      <c r="AU3579" s="78"/>
      <c r="AV3579" s="78"/>
      <c r="AW3579" s="77"/>
      <c r="AX3579" s="144"/>
      <c r="AY3579" s="144"/>
      <c r="AZ3579" s="144"/>
      <c r="BA3579" s="54"/>
      <c r="BB3579" s="54"/>
      <c r="BC3579" s="144"/>
      <c r="BD3579" s="144"/>
      <c r="BE3579" s="144"/>
      <c r="BF3579" s="144"/>
      <c r="BG3579" s="144"/>
      <c r="BH3579" s="144"/>
      <c r="BI3579" s="144"/>
      <c r="BJ3579" s="144"/>
      <c r="BK3579" s="144"/>
      <c r="BL3579" s="144"/>
      <c r="BM3579" s="144"/>
      <c r="BN3579" s="144"/>
      <c r="BO3579" s="144"/>
      <c r="BP3579" s="144"/>
      <c r="BQ3579" s="144"/>
      <c r="BR3579" s="144"/>
      <c r="BS3579" s="144"/>
      <c r="BT3579" s="144"/>
      <c r="BU3579" s="144"/>
      <c r="BV3579" s="144"/>
      <c r="BW3579" s="144"/>
      <c r="BX3579" s="144"/>
      <c r="BY3579" s="144"/>
      <c r="BZ3579" s="144"/>
      <c r="CA3579" s="144"/>
      <c r="CB3579" s="144"/>
      <c r="CC3579" s="144"/>
      <c r="CD3579" s="144"/>
      <c r="CE3579" s="144"/>
      <c r="CF3579" s="144"/>
      <c r="CG3579" s="144"/>
      <c r="CH3579" s="144"/>
      <c r="CI3579" s="144"/>
      <c r="CJ3579" s="144"/>
      <c r="CK3579" s="144"/>
      <c r="CL3579" s="144"/>
    </row>
    <row r="3580" spans="2:90" x14ac:dyDescent="0.25">
      <c r="B3580" s="77"/>
      <c r="C3580" s="77"/>
      <c r="D3580" s="77"/>
      <c r="E3580" s="77"/>
      <c r="F3580" s="77"/>
      <c r="G3580" s="77"/>
      <c r="I3580" s="78"/>
      <c r="K3580" s="78"/>
      <c r="L3580" s="77"/>
      <c r="M3580" s="78"/>
      <c r="N3580" s="78"/>
      <c r="O3580" s="78"/>
      <c r="P3580" s="78"/>
      <c r="Q3580" s="144"/>
      <c r="R3580" s="78"/>
      <c r="S3580" s="78"/>
      <c r="T3580" s="78"/>
      <c r="U3580" s="78"/>
      <c r="V3580" s="219"/>
      <c r="W3580" s="78"/>
      <c r="X3580" s="78"/>
      <c r="Y3580" s="78"/>
      <c r="Z3580" s="78"/>
      <c r="AA3580" s="78"/>
      <c r="AB3580" s="78"/>
      <c r="AC3580" s="78"/>
      <c r="AD3580" s="104"/>
      <c r="AE3580" s="78"/>
      <c r="AF3580" s="104"/>
      <c r="AG3580" s="78"/>
      <c r="AH3580" s="104"/>
      <c r="AI3580" s="78"/>
      <c r="AJ3580" s="104"/>
      <c r="AK3580" s="78"/>
      <c r="AL3580" s="78"/>
      <c r="AM3580" s="8"/>
      <c r="AN3580" s="78"/>
      <c r="AO3580" s="78"/>
      <c r="AP3580" s="78"/>
      <c r="AQ3580" s="78"/>
      <c r="AR3580" s="78"/>
      <c r="AS3580" s="78"/>
      <c r="AT3580" s="78"/>
      <c r="AU3580" s="78"/>
      <c r="AV3580" s="78"/>
      <c r="AW3580" s="77"/>
      <c r="AX3580" s="144"/>
      <c r="AY3580" s="144"/>
      <c r="AZ3580" s="144"/>
      <c r="BA3580" s="54"/>
      <c r="BB3580" s="54"/>
      <c r="BC3580" s="144"/>
      <c r="BD3580" s="144"/>
      <c r="BE3580" s="144"/>
      <c r="BF3580" s="144"/>
      <c r="BG3580" s="144"/>
      <c r="BH3580" s="144"/>
      <c r="BI3580" s="144"/>
      <c r="BJ3580" s="144"/>
      <c r="BK3580" s="144"/>
      <c r="BL3580" s="144"/>
      <c r="BM3580" s="144"/>
      <c r="BN3580" s="144"/>
      <c r="BO3580" s="144"/>
      <c r="BP3580" s="144"/>
      <c r="BQ3580" s="144"/>
      <c r="BR3580" s="144"/>
      <c r="BS3580" s="144"/>
      <c r="BT3580" s="144"/>
      <c r="BU3580" s="144"/>
      <c r="BV3580" s="144"/>
      <c r="BW3580" s="144"/>
      <c r="BX3580" s="144"/>
      <c r="BY3580" s="144"/>
      <c r="BZ3580" s="144"/>
      <c r="CA3580" s="144"/>
      <c r="CB3580" s="144"/>
      <c r="CC3580" s="144"/>
      <c r="CD3580" s="144"/>
      <c r="CE3580" s="144"/>
      <c r="CF3580" s="144"/>
      <c r="CG3580" s="144"/>
      <c r="CH3580" s="144"/>
      <c r="CI3580" s="144"/>
      <c r="CJ3580" s="144"/>
      <c r="CK3580" s="144"/>
      <c r="CL3580" s="144"/>
    </row>
    <row r="3581" spans="2:90" x14ac:dyDescent="0.25">
      <c r="B3581" s="77"/>
      <c r="C3581" s="77"/>
      <c r="D3581" s="77"/>
      <c r="E3581" s="77"/>
      <c r="F3581" s="77"/>
      <c r="G3581" s="77"/>
      <c r="I3581" s="78"/>
      <c r="K3581" s="78"/>
      <c r="L3581" s="77"/>
      <c r="M3581" s="78"/>
      <c r="N3581" s="78"/>
      <c r="O3581" s="78"/>
      <c r="P3581" s="78"/>
      <c r="Q3581" s="144"/>
      <c r="R3581" s="78"/>
      <c r="S3581" s="78"/>
      <c r="T3581" s="78"/>
      <c r="U3581" s="78"/>
      <c r="V3581" s="219"/>
      <c r="W3581" s="78"/>
      <c r="X3581" s="78"/>
      <c r="Y3581" s="78"/>
      <c r="Z3581" s="78"/>
      <c r="AA3581" s="78"/>
      <c r="AB3581" s="78"/>
      <c r="AC3581" s="78"/>
      <c r="AD3581" s="104"/>
      <c r="AE3581" s="78"/>
      <c r="AF3581" s="104"/>
      <c r="AG3581" s="78"/>
      <c r="AH3581" s="104"/>
      <c r="AI3581" s="78"/>
      <c r="AJ3581" s="104"/>
      <c r="AK3581" s="78"/>
      <c r="AL3581" s="78"/>
      <c r="AM3581" s="8"/>
      <c r="AN3581" s="78"/>
      <c r="AO3581" s="78"/>
      <c r="AP3581" s="78"/>
      <c r="AQ3581" s="78"/>
      <c r="AR3581" s="78"/>
      <c r="AS3581" s="78"/>
      <c r="AT3581" s="78"/>
      <c r="AU3581" s="78"/>
      <c r="AV3581" s="78"/>
      <c r="AW3581" s="77"/>
      <c r="AX3581" s="144"/>
      <c r="AY3581" s="144"/>
      <c r="AZ3581" s="144"/>
      <c r="BA3581" s="54"/>
      <c r="BB3581" s="54"/>
      <c r="BC3581" s="144"/>
      <c r="BD3581" s="144"/>
      <c r="BE3581" s="144"/>
      <c r="BF3581" s="144"/>
      <c r="BG3581" s="144"/>
      <c r="BH3581" s="144"/>
      <c r="BI3581" s="144"/>
      <c r="BJ3581" s="144"/>
      <c r="BK3581" s="144"/>
      <c r="BL3581" s="144"/>
      <c r="BM3581" s="144"/>
      <c r="BN3581" s="144"/>
      <c r="BO3581" s="144"/>
      <c r="BP3581" s="144"/>
      <c r="BQ3581" s="144"/>
      <c r="BR3581" s="144"/>
      <c r="BS3581" s="144"/>
      <c r="BT3581" s="144"/>
      <c r="BU3581" s="144"/>
      <c r="BV3581" s="144"/>
      <c r="BW3581" s="144"/>
      <c r="BX3581" s="144"/>
      <c r="BY3581" s="144"/>
      <c r="BZ3581" s="144"/>
      <c r="CA3581" s="144"/>
      <c r="CB3581" s="144"/>
      <c r="CC3581" s="144"/>
      <c r="CD3581" s="144"/>
      <c r="CE3581" s="144"/>
      <c r="CF3581" s="144"/>
      <c r="CG3581" s="144"/>
      <c r="CH3581" s="144"/>
      <c r="CI3581" s="144"/>
      <c r="CJ3581" s="144"/>
      <c r="CK3581" s="144"/>
      <c r="CL3581" s="144"/>
    </row>
    <row r="3582" spans="2:90" x14ac:dyDescent="0.25">
      <c r="B3582" s="77"/>
      <c r="C3582" s="77"/>
      <c r="D3582" s="77"/>
      <c r="E3582" s="77"/>
      <c r="F3582" s="77"/>
      <c r="G3582" s="77"/>
      <c r="I3582" s="78"/>
      <c r="K3582" s="78"/>
      <c r="L3582" s="77"/>
      <c r="M3582" s="78"/>
      <c r="N3582" s="78"/>
      <c r="O3582" s="78"/>
      <c r="P3582" s="78"/>
      <c r="Q3582" s="144"/>
      <c r="R3582" s="78"/>
      <c r="S3582" s="78"/>
      <c r="T3582" s="78"/>
      <c r="U3582" s="78"/>
      <c r="V3582" s="219"/>
      <c r="W3582" s="78"/>
      <c r="X3582" s="78"/>
      <c r="Y3582" s="78"/>
      <c r="Z3582" s="78"/>
      <c r="AA3582" s="78"/>
      <c r="AB3582" s="78"/>
      <c r="AC3582" s="78"/>
      <c r="AD3582" s="104"/>
      <c r="AE3582" s="78"/>
      <c r="AF3582" s="104"/>
      <c r="AG3582" s="78"/>
      <c r="AH3582" s="104"/>
      <c r="AI3582" s="78"/>
      <c r="AJ3582" s="104"/>
      <c r="AK3582" s="78"/>
      <c r="AL3582" s="78"/>
      <c r="AM3582" s="8"/>
      <c r="AN3582" s="78"/>
      <c r="AO3582" s="78"/>
      <c r="AP3582" s="78"/>
      <c r="AQ3582" s="78"/>
      <c r="AR3582" s="78"/>
      <c r="AS3582" s="78"/>
      <c r="AT3582" s="78"/>
      <c r="AU3582" s="78"/>
      <c r="AV3582" s="78"/>
      <c r="AW3582" s="77"/>
      <c r="AX3582" s="144"/>
      <c r="AY3582" s="144"/>
      <c r="AZ3582" s="144"/>
      <c r="BA3582" s="54"/>
      <c r="BB3582" s="54"/>
      <c r="BC3582" s="144"/>
      <c r="BD3582" s="144"/>
      <c r="BE3582" s="144"/>
      <c r="BF3582" s="144"/>
      <c r="BG3582" s="144"/>
      <c r="BH3582" s="144"/>
      <c r="BI3582" s="144"/>
      <c r="BJ3582" s="144"/>
      <c r="BK3582" s="144"/>
      <c r="BL3582" s="144"/>
      <c r="BM3582" s="144"/>
      <c r="BN3582" s="144"/>
      <c r="BO3582" s="144"/>
      <c r="BP3582" s="144"/>
      <c r="BQ3582" s="144"/>
      <c r="BR3582" s="144"/>
      <c r="BS3582" s="144"/>
      <c r="BT3582" s="144"/>
      <c r="BU3582" s="144"/>
      <c r="BV3582" s="144"/>
      <c r="BW3582" s="144"/>
      <c r="BX3582" s="144"/>
      <c r="BY3582" s="144"/>
      <c r="BZ3582" s="144"/>
      <c r="CA3582" s="144"/>
      <c r="CB3582" s="144"/>
      <c r="CC3582" s="144"/>
      <c r="CD3582" s="144"/>
      <c r="CE3582" s="144"/>
      <c r="CF3582" s="144"/>
      <c r="CG3582" s="144"/>
      <c r="CH3582" s="144"/>
      <c r="CI3582" s="144"/>
      <c r="CJ3582" s="144"/>
      <c r="CK3582" s="144"/>
      <c r="CL3582" s="144"/>
    </row>
    <row r="3583" spans="2:90" x14ac:dyDescent="0.25">
      <c r="B3583" s="77"/>
      <c r="C3583" s="77"/>
      <c r="D3583" s="77"/>
      <c r="E3583" s="77"/>
      <c r="F3583" s="77"/>
      <c r="G3583" s="77"/>
      <c r="I3583" s="78"/>
      <c r="K3583" s="78"/>
      <c r="L3583" s="77"/>
      <c r="M3583" s="78"/>
      <c r="N3583" s="78"/>
      <c r="O3583" s="78"/>
      <c r="P3583" s="78"/>
      <c r="Q3583" s="144"/>
      <c r="R3583" s="78"/>
      <c r="S3583" s="78"/>
      <c r="T3583" s="78"/>
      <c r="U3583" s="78"/>
      <c r="V3583" s="219"/>
      <c r="W3583" s="78"/>
      <c r="X3583" s="78"/>
      <c r="Y3583" s="78"/>
      <c r="Z3583" s="78"/>
      <c r="AA3583" s="78"/>
      <c r="AB3583" s="78"/>
      <c r="AC3583" s="78"/>
      <c r="AD3583" s="104"/>
      <c r="AE3583" s="78"/>
      <c r="AF3583" s="104"/>
      <c r="AG3583" s="78"/>
      <c r="AH3583" s="104"/>
      <c r="AI3583" s="78"/>
      <c r="AJ3583" s="104"/>
      <c r="AK3583" s="78"/>
      <c r="AL3583" s="78"/>
      <c r="AM3583" s="8"/>
      <c r="AN3583" s="78"/>
      <c r="AO3583" s="78"/>
      <c r="AP3583" s="78"/>
      <c r="AQ3583" s="78"/>
      <c r="AR3583" s="78"/>
      <c r="AS3583" s="78"/>
      <c r="AT3583" s="78"/>
      <c r="AU3583" s="78"/>
      <c r="AV3583" s="78"/>
      <c r="AW3583" s="77"/>
      <c r="AX3583" s="144"/>
      <c r="AY3583" s="144"/>
      <c r="AZ3583" s="144"/>
      <c r="BA3583" s="54"/>
      <c r="BB3583" s="54"/>
      <c r="BC3583" s="144"/>
      <c r="BD3583" s="144"/>
      <c r="BE3583" s="144"/>
      <c r="BF3583" s="144"/>
      <c r="BG3583" s="144"/>
      <c r="BH3583" s="144"/>
      <c r="BI3583" s="144"/>
      <c r="BJ3583" s="144"/>
      <c r="BK3583" s="144"/>
      <c r="BL3583" s="144"/>
      <c r="BM3583" s="144"/>
      <c r="BN3583" s="144"/>
      <c r="BO3583" s="144"/>
      <c r="BP3583" s="144"/>
      <c r="BQ3583" s="144"/>
      <c r="BR3583" s="144"/>
      <c r="BS3583" s="144"/>
      <c r="BT3583" s="144"/>
      <c r="BU3583" s="144"/>
      <c r="BV3583" s="144"/>
      <c r="BW3583" s="144"/>
      <c r="BX3583" s="144"/>
      <c r="BY3583" s="144"/>
      <c r="BZ3583" s="144"/>
      <c r="CA3583" s="144"/>
      <c r="CB3583" s="144"/>
      <c r="CC3583" s="144"/>
      <c r="CD3583" s="144"/>
      <c r="CE3583" s="144"/>
      <c r="CF3583" s="144"/>
      <c r="CG3583" s="144"/>
      <c r="CH3583" s="144"/>
      <c r="CI3583" s="144"/>
      <c r="CJ3583" s="144"/>
      <c r="CK3583" s="144"/>
      <c r="CL3583" s="144"/>
    </row>
    <row r="3584" spans="2:90" x14ac:dyDescent="0.25">
      <c r="B3584" s="77"/>
      <c r="C3584" s="77"/>
      <c r="D3584" s="77"/>
      <c r="E3584" s="77"/>
      <c r="F3584" s="77"/>
      <c r="G3584" s="77"/>
      <c r="I3584" s="78"/>
      <c r="K3584" s="78"/>
      <c r="L3584" s="77"/>
      <c r="M3584" s="78"/>
      <c r="N3584" s="78"/>
      <c r="O3584" s="78"/>
      <c r="P3584" s="78"/>
      <c r="Q3584" s="144"/>
      <c r="R3584" s="78"/>
      <c r="S3584" s="78"/>
      <c r="T3584" s="78"/>
      <c r="U3584" s="78"/>
      <c r="V3584" s="219"/>
      <c r="W3584" s="78"/>
      <c r="X3584" s="78"/>
      <c r="Y3584" s="78"/>
      <c r="Z3584" s="78"/>
      <c r="AA3584" s="78"/>
      <c r="AB3584" s="78"/>
      <c r="AC3584" s="78"/>
      <c r="AD3584" s="104"/>
      <c r="AE3584" s="78"/>
      <c r="AF3584" s="104"/>
      <c r="AG3584" s="78"/>
      <c r="AH3584" s="104"/>
      <c r="AI3584" s="78"/>
      <c r="AJ3584" s="104"/>
      <c r="AK3584" s="78"/>
      <c r="AL3584" s="78"/>
      <c r="AM3584" s="8"/>
      <c r="AN3584" s="78"/>
      <c r="AO3584" s="78"/>
      <c r="AP3584" s="78"/>
      <c r="AQ3584" s="78"/>
      <c r="AR3584" s="78"/>
      <c r="AS3584" s="78"/>
      <c r="AT3584" s="78"/>
      <c r="AU3584" s="78"/>
      <c r="AV3584" s="78"/>
      <c r="AW3584" s="77"/>
      <c r="AX3584" s="144"/>
      <c r="AY3584" s="144"/>
      <c r="AZ3584" s="144"/>
      <c r="BA3584" s="54"/>
      <c r="BB3584" s="54"/>
      <c r="BC3584" s="144"/>
      <c r="BD3584" s="144"/>
      <c r="BE3584" s="144"/>
      <c r="BF3584" s="144"/>
      <c r="BG3584" s="144"/>
      <c r="BH3584" s="144"/>
      <c r="BI3584" s="144"/>
      <c r="BJ3584" s="144"/>
      <c r="BK3584" s="144"/>
      <c r="BL3584" s="144"/>
      <c r="BM3584" s="144"/>
      <c r="BN3584" s="144"/>
      <c r="BO3584" s="144"/>
      <c r="BP3584" s="144"/>
      <c r="BQ3584" s="144"/>
      <c r="BR3584" s="144"/>
      <c r="BS3584" s="144"/>
      <c r="BT3584" s="144"/>
      <c r="BU3584" s="144"/>
      <c r="BV3584" s="144"/>
      <c r="BW3584" s="144"/>
      <c r="BX3584" s="144"/>
      <c r="BY3584" s="144"/>
      <c r="BZ3584" s="144"/>
      <c r="CA3584" s="144"/>
      <c r="CB3584" s="144"/>
      <c r="CC3584" s="144"/>
      <c r="CD3584" s="144"/>
      <c r="CE3584" s="144"/>
      <c r="CF3584" s="144"/>
      <c r="CG3584" s="144"/>
      <c r="CH3584" s="144"/>
      <c r="CI3584" s="144"/>
      <c r="CJ3584" s="144"/>
      <c r="CK3584" s="144"/>
      <c r="CL3584" s="144"/>
    </row>
    <row r="3585" spans="2:90" x14ac:dyDescent="0.25">
      <c r="B3585" s="77"/>
      <c r="C3585" s="77"/>
      <c r="D3585" s="77"/>
      <c r="E3585" s="77"/>
      <c r="F3585" s="77"/>
      <c r="G3585" s="77"/>
      <c r="I3585" s="78"/>
      <c r="K3585" s="78"/>
      <c r="L3585" s="77"/>
      <c r="M3585" s="78"/>
      <c r="N3585" s="78"/>
      <c r="O3585" s="78"/>
      <c r="P3585" s="78"/>
      <c r="Q3585" s="144"/>
      <c r="R3585" s="78"/>
      <c r="S3585" s="78"/>
      <c r="T3585" s="78"/>
      <c r="U3585" s="78"/>
      <c r="V3585" s="219"/>
      <c r="W3585" s="78"/>
      <c r="X3585" s="78"/>
      <c r="Y3585" s="78"/>
      <c r="Z3585" s="78"/>
      <c r="AA3585" s="78"/>
      <c r="AB3585" s="78"/>
      <c r="AC3585" s="78"/>
      <c r="AD3585" s="104"/>
      <c r="AE3585" s="78"/>
      <c r="AF3585" s="104"/>
      <c r="AG3585" s="78"/>
      <c r="AH3585" s="104"/>
      <c r="AI3585" s="78"/>
      <c r="AJ3585" s="104"/>
      <c r="AK3585" s="78"/>
      <c r="AL3585" s="78"/>
      <c r="AM3585" s="8"/>
      <c r="AN3585" s="78"/>
      <c r="AO3585" s="78"/>
      <c r="AP3585" s="78"/>
      <c r="AQ3585" s="78"/>
      <c r="AR3585" s="78"/>
      <c r="AS3585" s="78"/>
      <c r="AT3585" s="78"/>
      <c r="AU3585" s="78"/>
      <c r="AV3585" s="78"/>
      <c r="AW3585" s="77"/>
      <c r="AX3585" s="144"/>
      <c r="AY3585" s="144"/>
      <c r="AZ3585" s="144"/>
      <c r="BA3585" s="54"/>
      <c r="BB3585" s="54"/>
      <c r="BC3585" s="144"/>
      <c r="BD3585" s="144"/>
      <c r="BE3585" s="144"/>
      <c r="BF3585" s="144"/>
      <c r="BG3585" s="144"/>
      <c r="BH3585" s="144"/>
      <c r="BI3585" s="144"/>
      <c r="BJ3585" s="144"/>
      <c r="BK3585" s="144"/>
      <c r="BL3585" s="144"/>
      <c r="BM3585" s="144"/>
      <c r="BN3585" s="144"/>
      <c r="BO3585" s="144"/>
      <c r="BP3585" s="144"/>
      <c r="BQ3585" s="144"/>
      <c r="BR3585" s="144"/>
      <c r="BS3585" s="144"/>
      <c r="BT3585" s="144"/>
      <c r="BU3585" s="144"/>
      <c r="BV3585" s="144"/>
      <c r="BW3585" s="144"/>
      <c r="BX3585" s="144"/>
      <c r="BY3585" s="144"/>
      <c r="BZ3585" s="144"/>
      <c r="CA3585" s="144"/>
      <c r="CB3585" s="144"/>
      <c r="CC3585" s="144"/>
      <c r="CD3585" s="144"/>
      <c r="CE3585" s="144"/>
      <c r="CF3585" s="144"/>
      <c r="CG3585" s="144"/>
      <c r="CH3585" s="144"/>
      <c r="CI3585" s="144"/>
      <c r="CJ3585" s="144"/>
      <c r="CK3585" s="144"/>
      <c r="CL3585" s="144"/>
    </row>
    <row r="3586" spans="2:90" x14ac:dyDescent="0.25">
      <c r="B3586" s="77"/>
      <c r="C3586" s="77"/>
      <c r="D3586" s="77"/>
      <c r="E3586" s="77"/>
      <c r="F3586" s="77"/>
      <c r="G3586" s="77"/>
      <c r="I3586" s="78"/>
      <c r="K3586" s="78"/>
      <c r="L3586" s="77"/>
      <c r="M3586" s="78"/>
      <c r="N3586" s="78"/>
      <c r="O3586" s="78"/>
      <c r="P3586" s="78"/>
      <c r="Q3586" s="144"/>
      <c r="R3586" s="78"/>
      <c r="S3586" s="78"/>
      <c r="T3586" s="78"/>
      <c r="U3586" s="78"/>
      <c r="V3586" s="219"/>
      <c r="W3586" s="78"/>
      <c r="X3586" s="78"/>
      <c r="Y3586" s="78"/>
      <c r="Z3586" s="78"/>
      <c r="AA3586" s="78"/>
      <c r="AB3586" s="78"/>
      <c r="AC3586" s="78"/>
      <c r="AD3586" s="104"/>
      <c r="AE3586" s="78"/>
      <c r="AF3586" s="104"/>
      <c r="AG3586" s="78"/>
      <c r="AH3586" s="104"/>
      <c r="AI3586" s="78"/>
      <c r="AJ3586" s="104"/>
      <c r="AK3586" s="78"/>
      <c r="AL3586" s="78"/>
      <c r="AM3586" s="8"/>
      <c r="AN3586" s="78"/>
      <c r="AO3586" s="78"/>
      <c r="AP3586" s="78"/>
      <c r="AQ3586" s="78"/>
      <c r="AR3586" s="78"/>
      <c r="AS3586" s="78"/>
      <c r="AT3586" s="78"/>
      <c r="AU3586" s="78"/>
      <c r="AV3586" s="78"/>
      <c r="AW3586" s="77"/>
      <c r="AX3586" s="144"/>
      <c r="AY3586" s="144"/>
      <c r="AZ3586" s="144"/>
      <c r="BA3586" s="54"/>
      <c r="BB3586" s="54"/>
      <c r="BC3586" s="144"/>
      <c r="BD3586" s="144"/>
      <c r="BE3586" s="144"/>
      <c r="BF3586" s="144"/>
      <c r="BG3586" s="144"/>
      <c r="BH3586" s="144"/>
      <c r="BI3586" s="144"/>
      <c r="BJ3586" s="144"/>
      <c r="BK3586" s="144"/>
      <c r="BL3586" s="144"/>
      <c r="BM3586" s="144"/>
      <c r="BN3586" s="144"/>
      <c r="BO3586" s="144"/>
      <c r="BP3586" s="144"/>
      <c r="BQ3586" s="144"/>
      <c r="BR3586" s="144"/>
      <c r="BS3586" s="144"/>
      <c r="BT3586" s="144"/>
      <c r="BU3586" s="144"/>
      <c r="BV3586" s="144"/>
      <c r="BW3586" s="144"/>
      <c r="BX3586" s="144"/>
      <c r="BY3586" s="144"/>
      <c r="BZ3586" s="144"/>
      <c r="CA3586" s="144"/>
      <c r="CB3586" s="144"/>
      <c r="CC3586" s="144"/>
      <c r="CD3586" s="144"/>
      <c r="CE3586" s="144"/>
      <c r="CF3586" s="144"/>
      <c r="CG3586" s="144"/>
      <c r="CH3586" s="144"/>
      <c r="CI3586" s="144"/>
      <c r="CJ3586" s="144"/>
      <c r="CK3586" s="144"/>
      <c r="CL3586" s="144"/>
    </row>
    <row r="3587" spans="2:90" x14ac:dyDescent="0.25">
      <c r="B3587" s="77"/>
      <c r="C3587" s="77"/>
      <c r="D3587" s="77"/>
      <c r="E3587" s="77"/>
      <c r="F3587" s="77"/>
      <c r="G3587" s="77"/>
      <c r="I3587" s="78"/>
      <c r="K3587" s="78"/>
      <c r="L3587" s="77"/>
      <c r="M3587" s="78"/>
      <c r="N3587" s="78"/>
      <c r="O3587" s="78"/>
      <c r="P3587" s="78"/>
      <c r="Q3587" s="144"/>
      <c r="R3587" s="78"/>
      <c r="S3587" s="78"/>
      <c r="T3587" s="78"/>
      <c r="U3587" s="78"/>
      <c r="V3587" s="219"/>
      <c r="W3587" s="78"/>
      <c r="X3587" s="78"/>
      <c r="Y3587" s="78"/>
      <c r="Z3587" s="78"/>
      <c r="AA3587" s="78"/>
      <c r="AB3587" s="78"/>
      <c r="AC3587" s="78"/>
      <c r="AD3587" s="104"/>
      <c r="AE3587" s="78"/>
      <c r="AF3587" s="104"/>
      <c r="AG3587" s="78"/>
      <c r="AH3587" s="104"/>
      <c r="AI3587" s="78"/>
      <c r="AJ3587" s="104"/>
      <c r="AK3587" s="78"/>
      <c r="AL3587" s="78"/>
      <c r="AM3587" s="8"/>
      <c r="AN3587" s="78"/>
      <c r="AO3587" s="78"/>
      <c r="AP3587" s="78"/>
      <c r="AQ3587" s="78"/>
      <c r="AR3587" s="78"/>
      <c r="AS3587" s="78"/>
      <c r="AT3587" s="78"/>
      <c r="AU3587" s="78"/>
      <c r="AV3587" s="78"/>
      <c r="AW3587" s="77"/>
      <c r="AX3587" s="144"/>
      <c r="AY3587" s="144"/>
      <c r="AZ3587" s="144"/>
      <c r="BA3587" s="54"/>
      <c r="BB3587" s="54"/>
      <c r="BC3587" s="144"/>
      <c r="BD3587" s="144"/>
      <c r="BE3587" s="144"/>
      <c r="BF3587" s="144"/>
      <c r="BG3587" s="144"/>
      <c r="BH3587" s="144"/>
      <c r="BI3587" s="144"/>
      <c r="BJ3587" s="144"/>
      <c r="BK3587" s="144"/>
      <c r="BL3587" s="144"/>
      <c r="BM3587" s="144"/>
      <c r="BN3587" s="144"/>
      <c r="BO3587" s="144"/>
      <c r="BP3587" s="144"/>
      <c r="BQ3587" s="144"/>
      <c r="BR3587" s="144"/>
      <c r="BS3587" s="144"/>
      <c r="BT3587" s="144"/>
      <c r="BU3587" s="144"/>
      <c r="BV3587" s="144"/>
      <c r="BW3587" s="144"/>
      <c r="BX3587" s="144"/>
      <c r="BY3587" s="144"/>
      <c r="BZ3587" s="144"/>
      <c r="CA3587" s="144"/>
      <c r="CB3587" s="144"/>
      <c r="CC3587" s="144"/>
      <c r="CD3587" s="144"/>
      <c r="CE3587" s="144"/>
      <c r="CF3587" s="144"/>
      <c r="CG3587" s="144"/>
      <c r="CH3587" s="144"/>
      <c r="CI3587" s="144"/>
      <c r="CJ3587" s="144"/>
      <c r="CK3587" s="144"/>
      <c r="CL3587" s="144"/>
    </row>
    <row r="3588" spans="2:90" x14ac:dyDescent="0.25">
      <c r="B3588" s="77"/>
      <c r="C3588" s="77"/>
      <c r="D3588" s="77"/>
      <c r="E3588" s="77"/>
      <c r="F3588" s="77"/>
      <c r="G3588" s="77"/>
      <c r="I3588" s="78"/>
      <c r="K3588" s="78"/>
      <c r="L3588" s="77"/>
      <c r="M3588" s="78"/>
      <c r="N3588" s="78"/>
      <c r="O3588" s="78"/>
      <c r="P3588" s="78"/>
      <c r="Q3588" s="144"/>
      <c r="R3588" s="78"/>
      <c r="S3588" s="78"/>
      <c r="T3588" s="78"/>
      <c r="U3588" s="78"/>
      <c r="V3588" s="219"/>
      <c r="W3588" s="78"/>
      <c r="X3588" s="78"/>
      <c r="Y3588" s="78"/>
      <c r="Z3588" s="78"/>
      <c r="AA3588" s="78"/>
      <c r="AB3588" s="78"/>
      <c r="AC3588" s="78"/>
      <c r="AD3588" s="104"/>
      <c r="AE3588" s="78"/>
      <c r="AF3588" s="104"/>
      <c r="AG3588" s="78"/>
      <c r="AH3588" s="104"/>
      <c r="AI3588" s="78"/>
      <c r="AJ3588" s="104"/>
      <c r="AK3588" s="78"/>
      <c r="AL3588" s="78"/>
      <c r="AM3588" s="8"/>
      <c r="AN3588" s="78"/>
      <c r="AO3588" s="78"/>
      <c r="AP3588" s="78"/>
      <c r="AQ3588" s="78"/>
      <c r="AR3588" s="78"/>
      <c r="AS3588" s="78"/>
      <c r="AT3588" s="78"/>
      <c r="AU3588" s="78"/>
      <c r="AV3588" s="78"/>
      <c r="AW3588" s="77"/>
      <c r="AX3588" s="144"/>
      <c r="AY3588" s="144"/>
      <c r="AZ3588" s="144"/>
      <c r="BA3588" s="54"/>
      <c r="BB3588" s="54"/>
      <c r="BC3588" s="144"/>
      <c r="BD3588" s="144"/>
      <c r="BE3588" s="144"/>
      <c r="BF3588" s="144"/>
      <c r="BG3588" s="144"/>
      <c r="BH3588" s="144"/>
      <c r="BI3588" s="144"/>
      <c r="BJ3588" s="144"/>
      <c r="BK3588" s="144"/>
      <c r="BL3588" s="144"/>
      <c r="BM3588" s="144"/>
      <c r="BN3588" s="144"/>
      <c r="BO3588" s="144"/>
      <c r="BP3588" s="144"/>
      <c r="BQ3588" s="144"/>
      <c r="BR3588" s="144"/>
      <c r="BS3588" s="144"/>
      <c r="BT3588" s="144"/>
      <c r="BU3588" s="144"/>
      <c r="BV3588" s="144"/>
      <c r="BW3588" s="144"/>
      <c r="BX3588" s="144"/>
      <c r="BY3588" s="144"/>
      <c r="BZ3588" s="144"/>
      <c r="CA3588" s="144"/>
      <c r="CB3588" s="144"/>
      <c r="CC3588" s="144"/>
      <c r="CD3588" s="144"/>
      <c r="CE3588" s="144"/>
      <c r="CF3588" s="144"/>
      <c r="CG3588" s="144"/>
      <c r="CH3588" s="144"/>
      <c r="CI3588" s="144"/>
      <c r="CJ3588" s="144"/>
      <c r="CK3588" s="144"/>
      <c r="CL3588" s="144"/>
    </row>
    <row r="3589" spans="2:90" x14ac:dyDescent="0.25">
      <c r="B3589" s="77"/>
      <c r="C3589" s="77"/>
      <c r="D3589" s="77"/>
      <c r="E3589" s="77"/>
      <c r="F3589" s="77"/>
      <c r="G3589" s="77"/>
      <c r="I3589" s="78"/>
      <c r="K3589" s="78"/>
      <c r="L3589" s="77"/>
      <c r="M3589" s="78"/>
      <c r="N3589" s="78"/>
      <c r="O3589" s="78"/>
      <c r="P3589" s="78"/>
      <c r="Q3589" s="144"/>
      <c r="R3589" s="78"/>
      <c r="S3589" s="78"/>
      <c r="T3589" s="78"/>
      <c r="U3589" s="78"/>
      <c r="V3589" s="219"/>
      <c r="W3589" s="78"/>
      <c r="X3589" s="78"/>
      <c r="Y3589" s="78"/>
      <c r="Z3589" s="78"/>
      <c r="AA3589" s="78"/>
      <c r="AB3589" s="78"/>
      <c r="AC3589" s="78"/>
      <c r="AD3589" s="104"/>
      <c r="AE3589" s="78"/>
      <c r="AF3589" s="104"/>
      <c r="AG3589" s="78"/>
      <c r="AH3589" s="104"/>
      <c r="AI3589" s="78"/>
      <c r="AJ3589" s="104"/>
      <c r="AK3589" s="78"/>
      <c r="AL3589" s="78"/>
      <c r="AM3589" s="8"/>
      <c r="AN3589" s="78"/>
      <c r="AO3589" s="78"/>
      <c r="AP3589" s="78"/>
      <c r="AQ3589" s="78"/>
      <c r="AR3589" s="78"/>
      <c r="AS3589" s="78"/>
      <c r="AT3589" s="78"/>
      <c r="AU3589" s="78"/>
      <c r="AV3589" s="78"/>
      <c r="AW3589" s="77"/>
      <c r="AX3589" s="144"/>
      <c r="AY3589" s="144"/>
      <c r="AZ3589" s="144"/>
      <c r="BA3589" s="54"/>
      <c r="BB3589" s="54"/>
      <c r="BC3589" s="144"/>
      <c r="BD3589" s="144"/>
      <c r="BE3589" s="144"/>
      <c r="BF3589" s="144"/>
      <c r="BG3589" s="144"/>
      <c r="BH3589" s="144"/>
      <c r="BI3589" s="144"/>
      <c r="BJ3589" s="144"/>
      <c r="BK3589" s="144"/>
      <c r="BL3589" s="144"/>
      <c r="BM3589" s="144"/>
      <c r="BN3589" s="144"/>
      <c r="BO3589" s="144"/>
      <c r="BP3589" s="144"/>
      <c r="BQ3589" s="144"/>
      <c r="BR3589" s="144"/>
      <c r="BS3589" s="144"/>
      <c r="BT3589" s="144"/>
      <c r="BU3589" s="144"/>
      <c r="BV3589" s="144"/>
      <c r="BW3589" s="144"/>
      <c r="BX3589" s="144"/>
      <c r="BY3589" s="144"/>
      <c r="BZ3589" s="144"/>
      <c r="CA3589" s="144"/>
      <c r="CB3589" s="144"/>
      <c r="CC3589" s="144"/>
      <c r="CD3589" s="144"/>
      <c r="CE3589" s="144"/>
      <c r="CF3589" s="144"/>
      <c r="CG3589" s="144"/>
      <c r="CH3589" s="144"/>
      <c r="CI3589" s="144"/>
      <c r="CJ3589" s="144"/>
      <c r="CK3589" s="144"/>
      <c r="CL3589" s="144"/>
    </row>
    <row r="3590" spans="2:90" x14ac:dyDescent="0.25">
      <c r="B3590" s="77"/>
      <c r="C3590" s="77"/>
      <c r="D3590" s="77"/>
      <c r="E3590" s="77"/>
      <c r="F3590" s="77"/>
      <c r="G3590" s="77"/>
      <c r="I3590" s="78"/>
      <c r="K3590" s="78"/>
      <c r="L3590" s="77"/>
      <c r="M3590" s="78"/>
      <c r="N3590" s="78"/>
      <c r="O3590" s="78"/>
      <c r="P3590" s="78"/>
      <c r="Q3590" s="144"/>
      <c r="R3590" s="78"/>
      <c r="S3590" s="78"/>
      <c r="T3590" s="78"/>
      <c r="U3590" s="78"/>
      <c r="V3590" s="219"/>
      <c r="W3590" s="78"/>
      <c r="X3590" s="78"/>
      <c r="Y3590" s="78"/>
      <c r="Z3590" s="78"/>
      <c r="AA3590" s="78"/>
      <c r="AB3590" s="78"/>
      <c r="AC3590" s="78"/>
      <c r="AD3590" s="104"/>
      <c r="AE3590" s="78"/>
      <c r="AF3590" s="104"/>
      <c r="AG3590" s="78"/>
      <c r="AH3590" s="104"/>
      <c r="AI3590" s="78"/>
      <c r="AJ3590" s="104"/>
      <c r="AK3590" s="78"/>
      <c r="AL3590" s="78"/>
      <c r="AM3590" s="8"/>
      <c r="AN3590" s="78"/>
      <c r="AO3590" s="78"/>
      <c r="AP3590" s="78"/>
      <c r="AQ3590" s="78"/>
      <c r="AR3590" s="78"/>
      <c r="AS3590" s="78"/>
      <c r="AT3590" s="78"/>
      <c r="AU3590" s="78"/>
      <c r="AV3590" s="78"/>
      <c r="AW3590" s="77"/>
      <c r="AX3590" s="144"/>
      <c r="AY3590" s="144"/>
      <c r="AZ3590" s="144"/>
      <c r="BA3590" s="54"/>
      <c r="BB3590" s="54"/>
      <c r="BC3590" s="144"/>
      <c r="BD3590" s="144"/>
      <c r="BE3590" s="144"/>
      <c r="BF3590" s="144"/>
      <c r="BG3590" s="144"/>
      <c r="BH3590" s="144"/>
      <c r="BI3590" s="144"/>
      <c r="BJ3590" s="144"/>
      <c r="BK3590" s="144"/>
      <c r="BL3590" s="144"/>
      <c r="BM3590" s="144"/>
      <c r="BN3590" s="144"/>
      <c r="BO3590" s="144"/>
      <c r="BP3590" s="144"/>
      <c r="BQ3590" s="144"/>
      <c r="BR3590" s="144"/>
      <c r="BS3590" s="144"/>
      <c r="BT3590" s="144"/>
      <c r="BU3590" s="144"/>
      <c r="BV3590" s="144"/>
      <c r="BW3590" s="144"/>
      <c r="BX3590" s="144"/>
      <c r="BY3590" s="144"/>
      <c r="BZ3590" s="144"/>
      <c r="CA3590" s="144"/>
      <c r="CB3590" s="144"/>
      <c r="CC3590" s="144"/>
      <c r="CD3590" s="144"/>
      <c r="CE3590" s="144"/>
      <c r="CF3590" s="144"/>
      <c r="CG3590" s="144"/>
      <c r="CH3590" s="144"/>
      <c r="CI3590" s="144"/>
      <c r="CJ3590" s="144"/>
      <c r="CK3590" s="144"/>
      <c r="CL3590" s="144"/>
    </row>
    <row r="3591" spans="2:90" x14ac:dyDescent="0.25">
      <c r="B3591" s="77"/>
      <c r="C3591" s="77"/>
      <c r="D3591" s="77"/>
      <c r="E3591" s="77"/>
      <c r="F3591" s="77"/>
      <c r="G3591" s="77"/>
      <c r="I3591" s="78"/>
      <c r="K3591" s="78"/>
      <c r="L3591" s="77"/>
      <c r="M3591" s="78"/>
      <c r="N3591" s="78"/>
      <c r="O3591" s="78"/>
      <c r="P3591" s="78"/>
      <c r="Q3591" s="144"/>
      <c r="R3591" s="78"/>
      <c r="S3591" s="78"/>
      <c r="T3591" s="78"/>
      <c r="U3591" s="78"/>
      <c r="V3591" s="219"/>
      <c r="W3591" s="78"/>
      <c r="X3591" s="78"/>
      <c r="Y3591" s="78"/>
      <c r="Z3591" s="78"/>
      <c r="AA3591" s="78"/>
      <c r="AB3591" s="78"/>
      <c r="AC3591" s="78"/>
      <c r="AD3591" s="104"/>
      <c r="AE3591" s="78"/>
      <c r="AF3591" s="104"/>
      <c r="AG3591" s="78"/>
      <c r="AH3591" s="104"/>
      <c r="AI3591" s="78"/>
      <c r="AJ3591" s="104"/>
      <c r="AK3591" s="78"/>
      <c r="AL3591" s="78"/>
      <c r="AM3591" s="8"/>
      <c r="AN3591" s="78"/>
      <c r="AO3591" s="78"/>
      <c r="AP3591" s="78"/>
      <c r="AQ3591" s="78"/>
      <c r="AR3591" s="78"/>
      <c r="AS3591" s="78"/>
      <c r="AT3591" s="78"/>
      <c r="AU3591" s="78"/>
      <c r="AV3591" s="78"/>
      <c r="AW3591" s="77"/>
      <c r="AX3591" s="144"/>
      <c r="AY3591" s="144"/>
      <c r="AZ3591" s="144"/>
      <c r="BA3591" s="54"/>
      <c r="BB3591" s="54"/>
      <c r="BC3591" s="144"/>
      <c r="BD3591" s="144"/>
      <c r="BE3591" s="144"/>
      <c r="BF3591" s="144"/>
      <c r="BG3591" s="144"/>
      <c r="BH3591" s="144"/>
      <c r="BI3591" s="144"/>
      <c r="BJ3591" s="144"/>
      <c r="BK3591" s="144"/>
      <c r="BL3591" s="144"/>
      <c r="BM3591" s="144"/>
      <c r="BN3591" s="144"/>
      <c r="BO3591" s="144"/>
      <c r="BP3591" s="144"/>
      <c r="BQ3591" s="144"/>
      <c r="BR3591" s="144"/>
      <c r="BS3591" s="144"/>
      <c r="BT3591" s="144"/>
      <c r="BU3591" s="144"/>
      <c r="BV3591" s="144"/>
      <c r="BW3591" s="144"/>
      <c r="BX3591" s="144"/>
      <c r="BY3591" s="144"/>
      <c r="BZ3591" s="144"/>
      <c r="CA3591" s="144"/>
      <c r="CB3591" s="144"/>
      <c r="CC3591" s="144"/>
      <c r="CD3591" s="144"/>
      <c r="CE3591" s="144"/>
      <c r="CF3591" s="144"/>
      <c r="CG3591" s="144"/>
      <c r="CH3591" s="144"/>
      <c r="CI3591" s="144"/>
      <c r="CJ3591" s="144"/>
      <c r="CK3591" s="144"/>
      <c r="CL3591" s="144"/>
    </row>
    <row r="3592" spans="2:90" x14ac:dyDescent="0.25">
      <c r="B3592" s="77"/>
      <c r="C3592" s="77"/>
      <c r="D3592" s="77"/>
      <c r="E3592" s="77"/>
      <c r="F3592" s="77"/>
      <c r="G3592" s="77"/>
      <c r="I3592" s="78"/>
      <c r="K3592" s="78"/>
      <c r="L3592" s="77"/>
      <c r="M3592" s="78"/>
      <c r="N3592" s="78"/>
      <c r="O3592" s="78"/>
      <c r="P3592" s="78"/>
      <c r="Q3592" s="144"/>
      <c r="R3592" s="78"/>
      <c r="S3592" s="78"/>
      <c r="T3592" s="78"/>
      <c r="U3592" s="78"/>
      <c r="V3592" s="219"/>
      <c r="W3592" s="78"/>
      <c r="X3592" s="78"/>
      <c r="Y3592" s="78"/>
      <c r="Z3592" s="78"/>
      <c r="AA3592" s="78"/>
      <c r="AB3592" s="78"/>
      <c r="AC3592" s="78"/>
      <c r="AD3592" s="104"/>
      <c r="AE3592" s="78"/>
      <c r="AF3592" s="104"/>
      <c r="AG3592" s="78"/>
      <c r="AH3592" s="104"/>
      <c r="AI3592" s="78"/>
      <c r="AJ3592" s="104"/>
      <c r="AK3592" s="78"/>
      <c r="AL3592" s="78"/>
      <c r="AM3592" s="8"/>
      <c r="AN3592" s="78"/>
      <c r="AO3592" s="78"/>
      <c r="AP3592" s="78"/>
      <c r="AQ3592" s="78"/>
      <c r="AR3592" s="78"/>
      <c r="AS3592" s="78"/>
      <c r="AT3592" s="78"/>
      <c r="AU3592" s="78"/>
      <c r="AV3592" s="78"/>
      <c r="AW3592" s="77"/>
      <c r="AX3592" s="144"/>
      <c r="AY3592" s="144"/>
      <c r="AZ3592" s="144"/>
      <c r="BA3592" s="54"/>
      <c r="BB3592" s="54"/>
      <c r="BC3592" s="144"/>
      <c r="BD3592" s="144"/>
      <c r="BE3592" s="144"/>
      <c r="BF3592" s="144"/>
      <c r="BG3592" s="144"/>
      <c r="BH3592" s="144"/>
      <c r="BI3592" s="144"/>
      <c r="BJ3592" s="144"/>
      <c r="BK3592" s="144"/>
      <c r="BL3592" s="144"/>
      <c r="BM3592" s="144"/>
      <c r="BN3592" s="144"/>
      <c r="BO3592" s="144"/>
      <c r="BP3592" s="144"/>
      <c r="BQ3592" s="144"/>
      <c r="BR3592" s="144"/>
      <c r="BS3592" s="144"/>
      <c r="BT3592" s="144"/>
      <c r="BU3592" s="144"/>
      <c r="BV3592" s="144"/>
      <c r="BW3592" s="144"/>
      <c r="BX3592" s="144"/>
      <c r="BY3592" s="144"/>
      <c r="BZ3592" s="144"/>
      <c r="CA3592" s="144"/>
      <c r="CB3592" s="144"/>
      <c r="CC3592" s="144"/>
      <c r="CD3592" s="144"/>
      <c r="CE3592" s="144"/>
      <c r="CF3592" s="144"/>
      <c r="CG3592" s="144"/>
      <c r="CH3592" s="144"/>
      <c r="CI3592" s="144"/>
      <c r="CJ3592" s="144"/>
      <c r="CK3592" s="144"/>
      <c r="CL3592" s="144"/>
    </row>
    <row r="3593" spans="2:90" x14ac:dyDescent="0.25">
      <c r="B3593" s="77"/>
      <c r="C3593" s="77"/>
      <c r="D3593" s="77"/>
      <c r="E3593" s="77"/>
      <c r="F3593" s="77"/>
      <c r="G3593" s="77"/>
      <c r="I3593" s="78"/>
      <c r="K3593" s="78"/>
      <c r="L3593" s="77"/>
      <c r="M3593" s="78"/>
      <c r="N3593" s="78"/>
      <c r="O3593" s="78"/>
      <c r="P3593" s="78"/>
      <c r="Q3593" s="144"/>
      <c r="R3593" s="78"/>
      <c r="S3593" s="78"/>
      <c r="T3593" s="78"/>
      <c r="U3593" s="78"/>
      <c r="V3593" s="219"/>
      <c r="W3593" s="78"/>
      <c r="X3593" s="78"/>
      <c r="Y3593" s="78"/>
      <c r="Z3593" s="78"/>
      <c r="AA3593" s="78"/>
      <c r="AB3593" s="78"/>
      <c r="AC3593" s="78"/>
      <c r="AD3593" s="104"/>
      <c r="AE3593" s="78"/>
      <c r="AF3593" s="104"/>
      <c r="AG3593" s="78"/>
      <c r="AH3593" s="104"/>
      <c r="AI3593" s="78"/>
      <c r="AJ3593" s="104"/>
      <c r="AK3593" s="78"/>
      <c r="AL3593" s="78"/>
      <c r="AM3593" s="8"/>
      <c r="AN3593" s="78"/>
      <c r="AO3593" s="78"/>
      <c r="AP3593" s="78"/>
      <c r="AQ3593" s="78"/>
      <c r="AR3593" s="78"/>
      <c r="AS3593" s="78"/>
      <c r="AT3593" s="78"/>
      <c r="AU3593" s="78"/>
      <c r="AV3593" s="78"/>
      <c r="AW3593" s="77"/>
      <c r="AX3593" s="144"/>
      <c r="AY3593" s="144"/>
      <c r="AZ3593" s="144"/>
      <c r="BA3593" s="54"/>
      <c r="BB3593" s="54"/>
      <c r="BC3593" s="144"/>
      <c r="BD3593" s="144"/>
      <c r="BE3593" s="144"/>
      <c r="BF3593" s="144"/>
      <c r="BG3593" s="144"/>
      <c r="BH3593" s="144"/>
      <c r="BI3593" s="144"/>
      <c r="BJ3593" s="144"/>
      <c r="BK3593" s="144"/>
      <c r="BL3593" s="144"/>
      <c r="BM3593" s="144"/>
      <c r="BN3593" s="144"/>
      <c r="BO3593" s="144"/>
      <c r="BP3593" s="144"/>
      <c r="BQ3593" s="144"/>
      <c r="BR3593" s="144"/>
      <c r="BS3593" s="144"/>
      <c r="BT3593" s="144"/>
      <c r="BU3593" s="144"/>
      <c r="BV3593" s="144"/>
      <c r="BW3593" s="144"/>
      <c r="BX3593" s="144"/>
      <c r="BY3593" s="144"/>
      <c r="BZ3593" s="144"/>
      <c r="CA3593" s="144"/>
      <c r="CB3593" s="144"/>
      <c r="CC3593" s="144"/>
      <c r="CD3593" s="144"/>
      <c r="CE3593" s="144"/>
      <c r="CF3593" s="144"/>
      <c r="CG3593" s="144"/>
      <c r="CH3593" s="144"/>
      <c r="CI3593" s="144"/>
      <c r="CJ3593" s="144"/>
      <c r="CK3593" s="144"/>
      <c r="CL3593" s="144"/>
    </row>
    <row r="3594" spans="2:90" x14ac:dyDescent="0.25">
      <c r="B3594" s="77"/>
      <c r="C3594" s="77"/>
      <c r="D3594" s="77"/>
      <c r="E3594" s="77"/>
      <c r="F3594" s="77"/>
      <c r="G3594" s="77"/>
      <c r="I3594" s="78"/>
      <c r="K3594" s="78"/>
      <c r="L3594" s="77"/>
      <c r="M3594" s="78"/>
      <c r="N3594" s="78"/>
      <c r="O3594" s="78"/>
      <c r="P3594" s="78"/>
      <c r="Q3594" s="144"/>
      <c r="R3594" s="78"/>
      <c r="S3594" s="78"/>
      <c r="T3594" s="78"/>
      <c r="U3594" s="78"/>
      <c r="V3594" s="219"/>
      <c r="W3594" s="78"/>
      <c r="X3594" s="78"/>
      <c r="Y3594" s="78"/>
      <c r="Z3594" s="78"/>
      <c r="AA3594" s="78"/>
      <c r="AB3594" s="78"/>
      <c r="AC3594" s="78"/>
      <c r="AD3594" s="104"/>
      <c r="AE3594" s="78"/>
      <c r="AF3594" s="104"/>
      <c r="AG3594" s="78"/>
      <c r="AH3594" s="104"/>
      <c r="AI3594" s="78"/>
      <c r="AJ3594" s="104"/>
      <c r="AK3594" s="78"/>
      <c r="AL3594" s="78"/>
      <c r="AM3594" s="8"/>
      <c r="AN3594" s="78"/>
      <c r="AO3594" s="78"/>
      <c r="AP3594" s="78"/>
      <c r="AQ3594" s="78"/>
      <c r="AR3594" s="78"/>
      <c r="AS3594" s="78"/>
      <c r="AT3594" s="78"/>
      <c r="AU3594" s="78"/>
      <c r="AV3594" s="78"/>
      <c r="AW3594" s="77"/>
      <c r="AX3594" s="144"/>
      <c r="AY3594" s="144"/>
      <c r="AZ3594" s="144"/>
      <c r="BA3594" s="54"/>
      <c r="BB3594" s="54"/>
      <c r="BC3594" s="144"/>
      <c r="BD3594" s="144"/>
      <c r="BE3594" s="144"/>
      <c r="BF3594" s="144"/>
      <c r="BG3594" s="144"/>
      <c r="BH3594" s="144"/>
      <c r="BI3594" s="144"/>
      <c r="BJ3594" s="144"/>
      <c r="BK3594" s="144"/>
      <c r="BL3594" s="144"/>
      <c r="BM3594" s="144"/>
      <c r="BN3594" s="144"/>
      <c r="BO3594" s="144"/>
      <c r="BP3594" s="144"/>
      <c r="BQ3594" s="144"/>
      <c r="BR3594" s="144"/>
      <c r="BS3594" s="144"/>
      <c r="BT3594" s="144"/>
      <c r="BU3594" s="144"/>
      <c r="BV3594" s="144"/>
      <c r="BW3594" s="144"/>
      <c r="BX3594" s="144"/>
      <c r="BY3594" s="144"/>
      <c r="BZ3594" s="144"/>
      <c r="CA3594" s="144"/>
      <c r="CB3594" s="144"/>
      <c r="CC3594" s="144"/>
      <c r="CD3594" s="144"/>
      <c r="CE3594" s="144"/>
      <c r="CF3594" s="144"/>
      <c r="CG3594" s="144"/>
      <c r="CH3594" s="144"/>
      <c r="CI3594" s="144"/>
      <c r="CJ3594" s="144"/>
      <c r="CK3594" s="144"/>
      <c r="CL3594" s="144"/>
    </row>
    <row r="3595" spans="2:90" x14ac:dyDescent="0.25">
      <c r="B3595" s="77"/>
      <c r="C3595" s="77"/>
      <c r="D3595" s="77"/>
      <c r="E3595" s="77"/>
      <c r="F3595" s="77"/>
      <c r="G3595" s="77"/>
      <c r="I3595" s="78"/>
      <c r="K3595" s="78"/>
      <c r="L3595" s="77"/>
      <c r="M3595" s="78"/>
      <c r="N3595" s="78"/>
      <c r="O3595" s="78"/>
      <c r="P3595" s="78"/>
      <c r="Q3595" s="144"/>
      <c r="R3595" s="78"/>
      <c r="S3595" s="78"/>
      <c r="T3595" s="78"/>
      <c r="U3595" s="78"/>
      <c r="V3595" s="219"/>
      <c r="W3595" s="78"/>
      <c r="X3595" s="78"/>
      <c r="Y3595" s="78"/>
      <c r="Z3595" s="78"/>
      <c r="AA3595" s="78"/>
      <c r="AB3595" s="78"/>
      <c r="AC3595" s="78"/>
      <c r="AD3595" s="104"/>
      <c r="AE3595" s="78"/>
      <c r="AF3595" s="104"/>
      <c r="AG3595" s="78"/>
      <c r="AH3595" s="104"/>
      <c r="AI3595" s="78"/>
      <c r="AJ3595" s="104"/>
      <c r="AK3595" s="78"/>
      <c r="AL3595" s="78"/>
      <c r="AM3595" s="8"/>
      <c r="AN3595" s="78"/>
      <c r="AO3595" s="78"/>
      <c r="AP3595" s="78"/>
      <c r="AQ3595" s="78"/>
      <c r="AR3595" s="78"/>
      <c r="AS3595" s="78"/>
      <c r="AT3595" s="78"/>
      <c r="AU3595" s="78"/>
      <c r="AV3595" s="78"/>
      <c r="AW3595" s="77"/>
      <c r="AX3595" s="144"/>
      <c r="AY3595" s="144"/>
      <c r="AZ3595" s="144"/>
      <c r="BA3595" s="54"/>
      <c r="BB3595" s="54"/>
      <c r="BC3595" s="144"/>
      <c r="BD3595" s="144"/>
      <c r="BE3595" s="144"/>
      <c r="BF3595" s="144"/>
      <c r="BG3595" s="144"/>
      <c r="BH3595" s="144"/>
      <c r="BI3595" s="144"/>
      <c r="BJ3595" s="144"/>
      <c r="BK3595" s="144"/>
      <c r="BL3595" s="144"/>
      <c r="BM3595" s="144"/>
      <c r="BN3595" s="144"/>
      <c r="BO3595" s="144"/>
      <c r="BP3595" s="144"/>
      <c r="BQ3595" s="144"/>
      <c r="BR3595" s="144"/>
      <c r="BS3595" s="144"/>
      <c r="BT3595" s="144"/>
      <c r="BU3595" s="144"/>
      <c r="BV3595" s="144"/>
      <c r="BW3595" s="144"/>
      <c r="BX3595" s="144"/>
      <c r="BY3595" s="144"/>
      <c r="BZ3595" s="144"/>
      <c r="CA3595" s="144"/>
      <c r="CB3595" s="144"/>
      <c r="CC3595" s="144"/>
      <c r="CD3595" s="144"/>
      <c r="CE3595" s="144"/>
      <c r="CF3595" s="144"/>
      <c r="CG3595" s="144"/>
      <c r="CH3595" s="144"/>
      <c r="CI3595" s="144"/>
      <c r="CJ3595" s="144"/>
      <c r="CK3595" s="144"/>
      <c r="CL3595" s="144"/>
    </row>
    <row r="3596" spans="2:90" x14ac:dyDescent="0.25">
      <c r="B3596" s="77"/>
      <c r="C3596" s="77"/>
      <c r="D3596" s="77"/>
      <c r="E3596" s="77"/>
      <c r="F3596" s="77"/>
      <c r="G3596" s="77"/>
      <c r="I3596" s="78"/>
      <c r="K3596" s="78"/>
      <c r="L3596" s="77"/>
      <c r="M3596" s="78"/>
      <c r="N3596" s="78"/>
      <c r="O3596" s="78"/>
      <c r="P3596" s="78"/>
      <c r="Q3596" s="144"/>
      <c r="R3596" s="78"/>
      <c r="S3596" s="78"/>
      <c r="T3596" s="78"/>
      <c r="U3596" s="78"/>
      <c r="V3596" s="219"/>
      <c r="W3596" s="78"/>
      <c r="X3596" s="78"/>
      <c r="Y3596" s="78"/>
      <c r="Z3596" s="78"/>
      <c r="AA3596" s="78"/>
      <c r="AB3596" s="78"/>
      <c r="AC3596" s="78"/>
      <c r="AD3596" s="104"/>
      <c r="AE3596" s="78"/>
      <c r="AF3596" s="104"/>
      <c r="AG3596" s="78"/>
      <c r="AH3596" s="104"/>
      <c r="AI3596" s="78"/>
      <c r="AJ3596" s="104"/>
      <c r="AK3596" s="78"/>
      <c r="AL3596" s="78"/>
      <c r="AM3596" s="8"/>
      <c r="AN3596" s="78"/>
      <c r="AO3596" s="78"/>
      <c r="AP3596" s="78"/>
      <c r="AQ3596" s="78"/>
      <c r="AR3596" s="78"/>
      <c r="AS3596" s="78"/>
      <c r="AT3596" s="78"/>
      <c r="AU3596" s="78"/>
      <c r="AV3596" s="78"/>
      <c r="AW3596" s="77"/>
      <c r="AX3596" s="144"/>
      <c r="AY3596" s="144"/>
      <c r="AZ3596" s="144"/>
      <c r="BA3596" s="54"/>
      <c r="BB3596" s="54"/>
      <c r="BC3596" s="144"/>
      <c r="BD3596" s="144"/>
      <c r="BE3596" s="144"/>
      <c r="BF3596" s="144"/>
      <c r="BG3596" s="144"/>
      <c r="BH3596" s="144"/>
      <c r="BI3596" s="144"/>
      <c r="BJ3596" s="144"/>
      <c r="BK3596" s="144"/>
      <c r="BL3596" s="144"/>
      <c r="BM3596" s="144"/>
      <c r="BN3596" s="144"/>
      <c r="BO3596" s="144"/>
      <c r="BP3596" s="144"/>
      <c r="BQ3596" s="144"/>
      <c r="BR3596" s="144"/>
      <c r="BS3596" s="144"/>
      <c r="BT3596" s="144"/>
      <c r="BU3596" s="144"/>
      <c r="BV3596" s="144"/>
      <c r="BW3596" s="144"/>
      <c r="BX3596" s="144"/>
      <c r="BY3596" s="144"/>
      <c r="BZ3596" s="144"/>
      <c r="CA3596" s="144"/>
      <c r="CB3596" s="144"/>
      <c r="CC3596" s="144"/>
      <c r="CD3596" s="144"/>
      <c r="CE3596" s="144"/>
      <c r="CF3596" s="144"/>
      <c r="CG3596" s="144"/>
      <c r="CH3596" s="144"/>
      <c r="CI3596" s="144"/>
      <c r="CJ3596" s="144"/>
      <c r="CK3596" s="144"/>
      <c r="CL3596" s="144"/>
    </row>
    <row r="3597" spans="2:90" x14ac:dyDescent="0.25">
      <c r="B3597" s="77"/>
      <c r="C3597" s="77"/>
      <c r="D3597" s="77"/>
      <c r="E3597" s="77"/>
      <c r="F3597" s="77"/>
      <c r="G3597" s="77"/>
      <c r="I3597" s="78"/>
      <c r="K3597" s="78"/>
      <c r="L3597" s="77"/>
      <c r="M3597" s="78"/>
      <c r="N3597" s="78"/>
      <c r="O3597" s="78"/>
      <c r="P3597" s="78"/>
      <c r="Q3597" s="144"/>
      <c r="R3597" s="78"/>
      <c r="S3597" s="78"/>
      <c r="T3597" s="78"/>
      <c r="U3597" s="78"/>
      <c r="V3597" s="219"/>
      <c r="W3597" s="78"/>
      <c r="X3597" s="78"/>
      <c r="Y3597" s="78"/>
      <c r="Z3597" s="78"/>
      <c r="AA3597" s="78"/>
      <c r="AB3597" s="78"/>
      <c r="AC3597" s="78"/>
      <c r="AD3597" s="104"/>
      <c r="AE3597" s="78"/>
      <c r="AF3597" s="104"/>
      <c r="AG3597" s="78"/>
      <c r="AH3597" s="104"/>
      <c r="AI3597" s="78"/>
      <c r="AJ3597" s="104"/>
      <c r="AK3597" s="78"/>
      <c r="AL3597" s="78"/>
      <c r="AM3597" s="8"/>
      <c r="AN3597" s="78"/>
      <c r="AO3597" s="78"/>
      <c r="AP3597" s="78"/>
      <c r="AQ3597" s="78"/>
      <c r="AR3597" s="78"/>
      <c r="AS3597" s="78"/>
      <c r="AT3597" s="78"/>
      <c r="AU3597" s="78"/>
      <c r="AV3597" s="78"/>
      <c r="AW3597" s="77"/>
      <c r="AX3597" s="144"/>
      <c r="AY3597" s="144"/>
      <c r="AZ3597" s="144"/>
      <c r="BA3597" s="54"/>
      <c r="BB3597" s="54"/>
      <c r="BC3597" s="144"/>
      <c r="BD3597" s="144"/>
      <c r="BE3597" s="144"/>
      <c r="BF3597" s="144"/>
      <c r="BG3597" s="144"/>
      <c r="BH3597" s="144"/>
      <c r="BI3597" s="144"/>
      <c r="BJ3597" s="144"/>
      <c r="BK3597" s="144"/>
      <c r="BL3597" s="144"/>
      <c r="BM3597" s="144"/>
      <c r="BN3597" s="144"/>
      <c r="BO3597" s="144"/>
      <c r="BP3597" s="144"/>
      <c r="BQ3597" s="144"/>
      <c r="BR3597" s="144"/>
      <c r="BS3597" s="144"/>
      <c r="BT3597" s="144"/>
      <c r="BU3597" s="144"/>
      <c r="BV3597" s="144"/>
      <c r="BW3597" s="144"/>
      <c r="BX3597" s="144"/>
      <c r="BY3597" s="144"/>
      <c r="BZ3597" s="144"/>
      <c r="CA3597" s="144"/>
      <c r="CB3597" s="144"/>
      <c r="CC3597" s="144"/>
      <c r="CD3597" s="144"/>
      <c r="CE3597" s="144"/>
      <c r="CF3597" s="144"/>
      <c r="CG3597" s="144"/>
      <c r="CH3597" s="144"/>
      <c r="CI3597" s="144"/>
      <c r="CJ3597" s="144"/>
      <c r="CK3597" s="144"/>
      <c r="CL3597" s="144"/>
    </row>
    <row r="3598" spans="2:90" x14ac:dyDescent="0.25">
      <c r="B3598" s="77"/>
      <c r="C3598" s="77"/>
      <c r="D3598" s="77"/>
      <c r="E3598" s="77"/>
      <c r="F3598" s="77"/>
      <c r="G3598" s="77"/>
      <c r="I3598" s="78"/>
      <c r="K3598" s="78"/>
      <c r="L3598" s="77"/>
      <c r="M3598" s="78"/>
      <c r="N3598" s="78"/>
      <c r="O3598" s="78"/>
      <c r="P3598" s="78"/>
      <c r="Q3598" s="144"/>
      <c r="R3598" s="78"/>
      <c r="S3598" s="78"/>
      <c r="T3598" s="78"/>
      <c r="U3598" s="78"/>
      <c r="V3598" s="219"/>
      <c r="W3598" s="78"/>
      <c r="X3598" s="78"/>
      <c r="Y3598" s="78"/>
      <c r="Z3598" s="78"/>
      <c r="AA3598" s="78"/>
      <c r="AB3598" s="78"/>
      <c r="AC3598" s="78"/>
      <c r="AD3598" s="104"/>
      <c r="AE3598" s="78"/>
      <c r="AF3598" s="104"/>
      <c r="AG3598" s="78"/>
      <c r="AH3598" s="104"/>
      <c r="AI3598" s="78"/>
      <c r="AJ3598" s="104"/>
      <c r="AK3598" s="78"/>
      <c r="AL3598" s="78"/>
      <c r="AM3598" s="8"/>
      <c r="AN3598" s="78"/>
      <c r="AO3598" s="78"/>
      <c r="AP3598" s="78"/>
      <c r="AQ3598" s="78"/>
      <c r="AR3598" s="78"/>
      <c r="AS3598" s="78"/>
      <c r="AT3598" s="78"/>
      <c r="AU3598" s="78"/>
      <c r="AV3598" s="78"/>
      <c r="AW3598" s="77"/>
      <c r="AX3598" s="144"/>
      <c r="AY3598" s="144"/>
      <c r="AZ3598" s="144"/>
      <c r="BA3598" s="54"/>
      <c r="BB3598" s="54"/>
      <c r="BC3598" s="144"/>
      <c r="BD3598" s="144"/>
      <c r="BE3598" s="144"/>
      <c r="BF3598" s="144"/>
      <c r="BG3598" s="144"/>
      <c r="BH3598" s="144"/>
      <c r="BI3598" s="144"/>
      <c r="BJ3598" s="144"/>
      <c r="BK3598" s="144"/>
      <c r="BL3598" s="144"/>
      <c r="BM3598" s="144"/>
      <c r="BN3598" s="144"/>
      <c r="BO3598" s="144"/>
      <c r="BP3598" s="144"/>
      <c r="BQ3598" s="144"/>
      <c r="BR3598" s="144"/>
      <c r="BS3598" s="144"/>
      <c r="BT3598" s="144"/>
      <c r="BU3598" s="144"/>
      <c r="BV3598" s="144"/>
      <c r="BW3598" s="144"/>
      <c r="BX3598" s="144"/>
      <c r="BY3598" s="144"/>
      <c r="BZ3598" s="144"/>
      <c r="CA3598" s="144"/>
      <c r="CB3598" s="144"/>
      <c r="CC3598" s="144"/>
      <c r="CD3598" s="144"/>
      <c r="CE3598" s="144"/>
      <c r="CF3598" s="144"/>
      <c r="CG3598" s="144"/>
      <c r="CH3598" s="144"/>
      <c r="CI3598" s="144"/>
      <c r="CJ3598" s="144"/>
      <c r="CK3598" s="144"/>
      <c r="CL3598" s="144"/>
    </row>
    <row r="3599" spans="2:90" x14ac:dyDescent="0.25">
      <c r="B3599" s="77"/>
      <c r="C3599" s="77"/>
      <c r="D3599" s="77"/>
      <c r="E3599" s="77"/>
      <c r="F3599" s="77"/>
      <c r="G3599" s="77"/>
      <c r="I3599" s="78"/>
      <c r="K3599" s="78"/>
      <c r="L3599" s="77"/>
      <c r="M3599" s="78"/>
      <c r="N3599" s="78"/>
      <c r="O3599" s="78"/>
      <c r="P3599" s="78"/>
      <c r="Q3599" s="144"/>
      <c r="R3599" s="78"/>
      <c r="S3599" s="78"/>
      <c r="T3599" s="78"/>
      <c r="U3599" s="78"/>
      <c r="V3599" s="219"/>
      <c r="W3599" s="78"/>
      <c r="X3599" s="78"/>
      <c r="Y3599" s="78"/>
      <c r="Z3599" s="78"/>
      <c r="AA3599" s="78"/>
      <c r="AB3599" s="78"/>
      <c r="AC3599" s="78"/>
      <c r="AD3599" s="104"/>
      <c r="AE3599" s="78"/>
      <c r="AF3599" s="104"/>
      <c r="AG3599" s="78"/>
      <c r="AH3599" s="104"/>
      <c r="AI3599" s="78"/>
      <c r="AJ3599" s="104"/>
      <c r="AK3599" s="78"/>
      <c r="AL3599" s="78"/>
      <c r="AM3599" s="8"/>
      <c r="AN3599" s="78"/>
      <c r="AO3599" s="78"/>
      <c r="AP3599" s="78"/>
      <c r="AQ3599" s="78"/>
      <c r="AR3599" s="78"/>
      <c r="AS3599" s="78"/>
      <c r="AT3599" s="78"/>
      <c r="AU3599" s="78"/>
      <c r="AV3599" s="78"/>
      <c r="AW3599" s="77"/>
      <c r="AX3599" s="144"/>
      <c r="AY3599" s="144"/>
      <c r="AZ3599" s="144"/>
      <c r="BA3599" s="54"/>
      <c r="BB3599" s="54"/>
      <c r="BC3599" s="144"/>
      <c r="BD3599" s="144"/>
      <c r="BE3599" s="144"/>
      <c r="BF3599" s="144"/>
      <c r="BG3599" s="144"/>
      <c r="BH3599" s="144"/>
      <c r="BI3599" s="144"/>
      <c r="BJ3599" s="144"/>
      <c r="BK3599" s="144"/>
      <c r="BL3599" s="144"/>
      <c r="BM3599" s="144"/>
      <c r="BN3599" s="144"/>
      <c r="BO3599" s="144"/>
      <c r="BP3599" s="144"/>
      <c r="BQ3599" s="144"/>
      <c r="BR3599" s="144"/>
      <c r="BS3599" s="144"/>
      <c r="BT3599" s="144"/>
      <c r="BU3599" s="144"/>
      <c r="BV3599" s="144"/>
      <c r="BW3599" s="144"/>
      <c r="BX3599" s="144"/>
      <c r="BY3599" s="144"/>
      <c r="BZ3599" s="144"/>
      <c r="CA3599" s="144"/>
      <c r="CB3599" s="144"/>
      <c r="CC3599" s="144"/>
      <c r="CD3599" s="144"/>
      <c r="CE3599" s="144"/>
      <c r="CF3599" s="144"/>
      <c r="CG3599" s="144"/>
      <c r="CH3599" s="144"/>
      <c r="CI3599" s="144"/>
      <c r="CJ3599" s="144"/>
      <c r="CK3599" s="144"/>
      <c r="CL3599" s="144"/>
    </row>
    <row r="3600" spans="2:90" x14ac:dyDescent="0.25">
      <c r="B3600" s="77"/>
      <c r="C3600" s="77"/>
      <c r="D3600" s="77"/>
      <c r="E3600" s="77"/>
      <c r="F3600" s="77"/>
      <c r="G3600" s="77"/>
      <c r="I3600" s="78"/>
      <c r="K3600" s="78"/>
      <c r="L3600" s="77"/>
      <c r="M3600" s="78"/>
      <c r="N3600" s="78"/>
      <c r="O3600" s="78"/>
      <c r="P3600" s="78"/>
      <c r="Q3600" s="144"/>
      <c r="R3600" s="78"/>
      <c r="S3600" s="78"/>
      <c r="T3600" s="78"/>
      <c r="U3600" s="78"/>
      <c r="V3600" s="219"/>
      <c r="W3600" s="78"/>
      <c r="X3600" s="78"/>
      <c r="Y3600" s="78"/>
      <c r="Z3600" s="78"/>
      <c r="AA3600" s="78"/>
      <c r="AB3600" s="78"/>
      <c r="AC3600" s="78"/>
      <c r="AD3600" s="104"/>
      <c r="AE3600" s="78"/>
      <c r="AF3600" s="104"/>
      <c r="AG3600" s="78"/>
      <c r="AH3600" s="104"/>
      <c r="AI3600" s="78"/>
      <c r="AJ3600" s="104"/>
      <c r="AK3600" s="78"/>
      <c r="AL3600" s="78"/>
      <c r="AM3600" s="8"/>
      <c r="AN3600" s="78"/>
      <c r="AO3600" s="78"/>
      <c r="AP3600" s="78"/>
      <c r="AQ3600" s="78"/>
      <c r="AR3600" s="78"/>
      <c r="AS3600" s="78"/>
      <c r="AT3600" s="78"/>
      <c r="AU3600" s="78"/>
      <c r="AV3600" s="78"/>
      <c r="AW3600" s="77"/>
      <c r="AX3600" s="144"/>
      <c r="AY3600" s="144"/>
      <c r="AZ3600" s="144"/>
      <c r="BA3600" s="54"/>
      <c r="BB3600" s="54"/>
      <c r="BC3600" s="144"/>
      <c r="BD3600" s="144"/>
      <c r="BE3600" s="144"/>
      <c r="BF3600" s="144"/>
      <c r="BG3600" s="144"/>
      <c r="BH3600" s="144"/>
      <c r="BI3600" s="144"/>
      <c r="BJ3600" s="144"/>
      <c r="BK3600" s="144"/>
      <c r="BL3600" s="144"/>
      <c r="BM3600" s="144"/>
      <c r="BN3600" s="144"/>
      <c r="BO3600" s="144"/>
      <c r="BP3600" s="144"/>
      <c r="BQ3600" s="144"/>
      <c r="BR3600" s="144"/>
      <c r="BS3600" s="144"/>
      <c r="BT3600" s="144"/>
      <c r="BU3600" s="144"/>
      <c r="BV3600" s="144"/>
      <c r="BW3600" s="144"/>
      <c r="BX3600" s="144"/>
      <c r="BY3600" s="144"/>
      <c r="BZ3600" s="144"/>
      <c r="CA3600" s="144"/>
      <c r="CB3600" s="144"/>
      <c r="CC3600" s="144"/>
      <c r="CD3600" s="144"/>
      <c r="CE3600" s="144"/>
      <c r="CF3600" s="144"/>
      <c r="CG3600" s="144"/>
      <c r="CH3600" s="144"/>
      <c r="CI3600" s="144"/>
      <c r="CJ3600" s="144"/>
      <c r="CK3600" s="144"/>
      <c r="CL3600" s="144"/>
    </row>
    <row r="3601" spans="2:90" x14ac:dyDescent="0.25">
      <c r="B3601" s="77"/>
      <c r="C3601" s="77"/>
      <c r="D3601" s="77"/>
      <c r="E3601" s="77"/>
      <c r="F3601" s="77"/>
      <c r="G3601" s="77"/>
      <c r="I3601" s="78"/>
      <c r="K3601" s="78"/>
      <c r="L3601" s="77"/>
      <c r="M3601" s="78"/>
      <c r="N3601" s="78"/>
      <c r="O3601" s="78"/>
      <c r="P3601" s="78"/>
      <c r="Q3601" s="144"/>
      <c r="R3601" s="78"/>
      <c r="S3601" s="78"/>
      <c r="T3601" s="78"/>
      <c r="U3601" s="78"/>
      <c r="V3601" s="219"/>
      <c r="W3601" s="78"/>
      <c r="X3601" s="78"/>
      <c r="Y3601" s="78"/>
      <c r="Z3601" s="78"/>
      <c r="AA3601" s="78"/>
      <c r="AB3601" s="78"/>
      <c r="AC3601" s="78"/>
      <c r="AD3601" s="104"/>
      <c r="AE3601" s="78"/>
      <c r="AF3601" s="104"/>
      <c r="AG3601" s="78"/>
      <c r="AH3601" s="104"/>
      <c r="AI3601" s="78"/>
      <c r="AJ3601" s="104"/>
      <c r="AK3601" s="78"/>
      <c r="AL3601" s="78"/>
      <c r="AM3601" s="8"/>
      <c r="AN3601" s="78"/>
      <c r="AO3601" s="78"/>
      <c r="AP3601" s="78"/>
      <c r="AQ3601" s="78"/>
      <c r="AR3601" s="78"/>
      <c r="AS3601" s="78"/>
      <c r="AT3601" s="78"/>
      <c r="AU3601" s="78"/>
      <c r="AV3601" s="78"/>
      <c r="AW3601" s="77"/>
      <c r="AX3601" s="144"/>
      <c r="AY3601" s="144"/>
      <c r="AZ3601" s="144"/>
      <c r="BA3601" s="54"/>
      <c r="BB3601" s="54"/>
      <c r="BC3601" s="144"/>
      <c r="BD3601" s="144"/>
      <c r="BE3601" s="144"/>
      <c r="BF3601" s="144"/>
      <c r="BG3601" s="144"/>
      <c r="BH3601" s="144"/>
      <c r="BI3601" s="144"/>
      <c r="BJ3601" s="144"/>
      <c r="BK3601" s="144"/>
      <c r="BL3601" s="144"/>
      <c r="BM3601" s="144"/>
      <c r="BN3601" s="144"/>
      <c r="BO3601" s="144"/>
      <c r="BP3601" s="144"/>
      <c r="BQ3601" s="144"/>
      <c r="BR3601" s="144"/>
      <c r="BS3601" s="144"/>
      <c r="BT3601" s="144"/>
      <c r="BU3601" s="144"/>
      <c r="BV3601" s="144"/>
      <c r="BW3601" s="144"/>
      <c r="BX3601" s="144"/>
      <c r="BY3601" s="144"/>
      <c r="BZ3601" s="144"/>
      <c r="CA3601" s="144"/>
      <c r="CB3601" s="144"/>
      <c r="CC3601" s="144"/>
      <c r="CD3601" s="144"/>
      <c r="CE3601" s="144"/>
      <c r="CF3601" s="144"/>
      <c r="CG3601" s="144"/>
      <c r="CH3601" s="144"/>
      <c r="CI3601" s="144"/>
      <c r="CJ3601" s="144"/>
      <c r="CK3601" s="144"/>
      <c r="CL3601" s="144"/>
    </row>
    <row r="3602" spans="2:90" x14ac:dyDescent="0.25">
      <c r="B3602" s="77"/>
      <c r="C3602" s="77"/>
      <c r="D3602" s="77"/>
      <c r="E3602" s="77"/>
      <c r="F3602" s="77"/>
      <c r="G3602" s="77"/>
      <c r="I3602" s="78"/>
      <c r="K3602" s="78"/>
      <c r="L3602" s="77"/>
      <c r="M3602" s="78"/>
      <c r="N3602" s="78"/>
      <c r="O3602" s="78"/>
      <c r="P3602" s="78"/>
      <c r="Q3602" s="144"/>
      <c r="R3602" s="78"/>
      <c r="S3602" s="78"/>
      <c r="T3602" s="78"/>
      <c r="U3602" s="78"/>
      <c r="V3602" s="219"/>
      <c r="W3602" s="78"/>
      <c r="X3602" s="78"/>
      <c r="Y3602" s="78"/>
      <c r="Z3602" s="78"/>
      <c r="AA3602" s="78"/>
      <c r="AB3602" s="78"/>
      <c r="AC3602" s="78"/>
      <c r="AD3602" s="104"/>
      <c r="AE3602" s="78"/>
      <c r="AF3602" s="104"/>
      <c r="AG3602" s="78"/>
      <c r="AH3602" s="104"/>
      <c r="AI3602" s="78"/>
      <c r="AJ3602" s="104"/>
      <c r="AK3602" s="78"/>
      <c r="AL3602" s="78"/>
      <c r="AM3602" s="8"/>
      <c r="AN3602" s="78"/>
      <c r="AO3602" s="78"/>
      <c r="AP3602" s="78"/>
      <c r="AQ3602" s="78"/>
      <c r="AR3602" s="78"/>
      <c r="AS3602" s="78"/>
      <c r="AT3602" s="78"/>
      <c r="AU3602" s="78"/>
      <c r="AV3602" s="78"/>
      <c r="AW3602" s="77"/>
      <c r="AX3602" s="144"/>
      <c r="AY3602" s="144"/>
      <c r="AZ3602" s="144"/>
      <c r="BA3602" s="54"/>
      <c r="BB3602" s="54"/>
      <c r="BC3602" s="144"/>
      <c r="BD3602" s="144"/>
      <c r="BE3602" s="144"/>
      <c r="BF3602" s="144"/>
      <c r="BG3602" s="144"/>
      <c r="BH3602" s="144"/>
      <c r="BI3602" s="144"/>
      <c r="BJ3602" s="144"/>
      <c r="BK3602" s="144"/>
      <c r="BL3602" s="144"/>
      <c r="BM3602" s="144"/>
      <c r="BN3602" s="144"/>
      <c r="BO3602" s="144"/>
      <c r="BP3602" s="144"/>
      <c r="BQ3602" s="144"/>
      <c r="BR3602" s="144"/>
      <c r="BS3602" s="144"/>
      <c r="BT3602" s="144"/>
      <c r="BU3602" s="144"/>
      <c r="BV3602" s="144"/>
      <c r="BW3602" s="144"/>
      <c r="BX3602" s="144"/>
      <c r="BY3602" s="144"/>
      <c r="BZ3602" s="144"/>
      <c r="CA3602" s="144"/>
      <c r="CB3602" s="144"/>
      <c r="CC3602" s="144"/>
      <c r="CD3602" s="144"/>
      <c r="CE3602" s="144"/>
      <c r="CF3602" s="144"/>
      <c r="CG3602" s="144"/>
      <c r="CH3602" s="144"/>
      <c r="CI3602" s="144"/>
      <c r="CJ3602" s="144"/>
      <c r="CK3602" s="144"/>
      <c r="CL3602" s="144"/>
    </row>
    <row r="3603" spans="2:90" x14ac:dyDescent="0.25">
      <c r="B3603" s="77"/>
      <c r="C3603" s="77"/>
      <c r="D3603" s="77"/>
      <c r="E3603" s="77"/>
      <c r="F3603" s="77"/>
      <c r="G3603" s="77"/>
      <c r="I3603" s="78"/>
      <c r="K3603" s="78"/>
      <c r="L3603" s="77"/>
      <c r="M3603" s="78"/>
      <c r="N3603" s="78"/>
      <c r="O3603" s="78"/>
      <c r="P3603" s="78"/>
      <c r="Q3603" s="144"/>
      <c r="R3603" s="78"/>
      <c r="S3603" s="78"/>
      <c r="T3603" s="78"/>
      <c r="U3603" s="78"/>
      <c r="V3603" s="219"/>
      <c r="W3603" s="78"/>
      <c r="X3603" s="78"/>
      <c r="Y3603" s="78"/>
      <c r="Z3603" s="78"/>
      <c r="AA3603" s="78"/>
      <c r="AB3603" s="78"/>
      <c r="AC3603" s="78"/>
      <c r="AD3603" s="104"/>
      <c r="AE3603" s="78"/>
      <c r="AF3603" s="104"/>
      <c r="AG3603" s="78"/>
      <c r="AH3603" s="104"/>
      <c r="AI3603" s="78"/>
      <c r="AJ3603" s="104"/>
      <c r="AK3603" s="78"/>
      <c r="AL3603" s="78"/>
      <c r="AM3603" s="8"/>
      <c r="AN3603" s="78"/>
      <c r="AO3603" s="78"/>
      <c r="AP3603" s="78"/>
      <c r="AQ3603" s="78"/>
      <c r="AR3603" s="78"/>
      <c r="AS3603" s="78"/>
      <c r="AT3603" s="78"/>
      <c r="AU3603" s="78"/>
      <c r="AV3603" s="78"/>
      <c r="AW3603" s="77"/>
      <c r="AX3603" s="144"/>
      <c r="AY3603" s="144"/>
      <c r="AZ3603" s="144"/>
      <c r="BA3603" s="54"/>
      <c r="BB3603" s="54"/>
      <c r="BC3603" s="144"/>
      <c r="BD3603" s="144"/>
      <c r="BE3603" s="144"/>
      <c r="BF3603" s="144"/>
      <c r="BG3603" s="144"/>
      <c r="BH3603" s="144"/>
      <c r="BI3603" s="144"/>
      <c r="BJ3603" s="144"/>
      <c r="BK3603" s="144"/>
      <c r="BL3603" s="144"/>
      <c r="BM3603" s="144"/>
      <c r="BN3603" s="144"/>
      <c r="BO3603" s="144"/>
      <c r="BP3603" s="144"/>
      <c r="BQ3603" s="144"/>
      <c r="BR3603" s="144"/>
      <c r="BS3603" s="144"/>
      <c r="BT3603" s="144"/>
      <c r="BU3603" s="144"/>
      <c r="BV3603" s="144"/>
      <c r="BW3603" s="144"/>
      <c r="BX3603" s="144"/>
      <c r="BY3603" s="144"/>
      <c r="BZ3603" s="144"/>
      <c r="CA3603" s="144"/>
      <c r="CB3603" s="144"/>
      <c r="CC3603" s="144"/>
      <c r="CD3603" s="144"/>
      <c r="CE3603" s="144"/>
      <c r="CF3603" s="144"/>
      <c r="CG3603" s="144"/>
      <c r="CH3603" s="144"/>
      <c r="CI3603" s="144"/>
      <c r="CJ3603" s="144"/>
      <c r="CK3603" s="144"/>
      <c r="CL3603" s="144"/>
    </row>
    <row r="3604" spans="2:90" x14ac:dyDescent="0.25">
      <c r="B3604" s="77"/>
      <c r="C3604" s="77"/>
      <c r="D3604" s="77"/>
      <c r="E3604" s="77"/>
      <c r="F3604" s="77"/>
      <c r="G3604" s="77"/>
      <c r="I3604" s="78"/>
      <c r="K3604" s="78"/>
      <c r="L3604" s="77"/>
      <c r="M3604" s="78"/>
      <c r="N3604" s="78"/>
      <c r="O3604" s="78"/>
      <c r="P3604" s="78"/>
      <c r="Q3604" s="144"/>
      <c r="R3604" s="78"/>
      <c r="S3604" s="78"/>
      <c r="T3604" s="78"/>
      <c r="U3604" s="78"/>
      <c r="V3604" s="219"/>
      <c r="W3604" s="78"/>
      <c r="X3604" s="78"/>
      <c r="Y3604" s="78"/>
      <c r="Z3604" s="78"/>
      <c r="AA3604" s="78"/>
      <c r="AB3604" s="78"/>
      <c r="AC3604" s="78"/>
      <c r="AD3604" s="104"/>
      <c r="AE3604" s="78"/>
      <c r="AF3604" s="104"/>
      <c r="AG3604" s="78"/>
      <c r="AH3604" s="104"/>
      <c r="AI3604" s="78"/>
      <c r="AJ3604" s="104"/>
      <c r="AK3604" s="78"/>
      <c r="AL3604" s="78"/>
      <c r="AM3604" s="8"/>
      <c r="AN3604" s="78"/>
      <c r="AO3604" s="78"/>
      <c r="AP3604" s="78"/>
      <c r="AQ3604" s="78"/>
      <c r="AR3604" s="78"/>
      <c r="AS3604" s="78"/>
      <c r="AT3604" s="78"/>
      <c r="AU3604" s="78"/>
      <c r="AV3604" s="78"/>
      <c r="AW3604" s="77"/>
      <c r="AX3604" s="144"/>
      <c r="AY3604" s="144"/>
      <c r="AZ3604" s="144"/>
      <c r="BA3604" s="54"/>
      <c r="BB3604" s="54"/>
      <c r="BC3604" s="144"/>
      <c r="BD3604" s="144"/>
      <c r="BE3604" s="144"/>
      <c r="BF3604" s="144"/>
      <c r="BG3604" s="144"/>
      <c r="BH3604" s="144"/>
      <c r="BI3604" s="144"/>
      <c r="BJ3604" s="144"/>
      <c r="BK3604" s="144"/>
      <c r="BL3604" s="144"/>
      <c r="BM3604" s="144"/>
      <c r="BN3604" s="144"/>
      <c r="BO3604" s="144"/>
      <c r="BP3604" s="144"/>
      <c r="BQ3604" s="144"/>
      <c r="BR3604" s="144"/>
      <c r="BS3604" s="144"/>
      <c r="BT3604" s="144"/>
      <c r="BU3604" s="144"/>
      <c r="BV3604" s="144"/>
      <c r="BW3604" s="144"/>
      <c r="BX3604" s="144"/>
      <c r="BY3604" s="144"/>
      <c r="BZ3604" s="144"/>
      <c r="CA3604" s="144"/>
      <c r="CB3604" s="144"/>
      <c r="CC3604" s="144"/>
      <c r="CD3604" s="144"/>
      <c r="CE3604" s="144"/>
      <c r="CF3604" s="144"/>
      <c r="CG3604" s="144"/>
      <c r="CH3604" s="144"/>
      <c r="CI3604" s="144"/>
      <c r="CJ3604" s="144"/>
      <c r="CK3604" s="144"/>
      <c r="CL3604" s="144"/>
    </row>
    <row r="3605" spans="2:90" x14ac:dyDescent="0.25">
      <c r="B3605" s="77"/>
      <c r="C3605" s="77"/>
      <c r="D3605" s="77"/>
      <c r="E3605" s="77"/>
      <c r="F3605" s="77"/>
      <c r="G3605" s="77"/>
      <c r="I3605" s="78"/>
      <c r="K3605" s="78"/>
      <c r="L3605" s="77"/>
      <c r="M3605" s="78"/>
      <c r="N3605" s="78"/>
      <c r="O3605" s="78"/>
      <c r="P3605" s="78"/>
      <c r="Q3605" s="144"/>
      <c r="R3605" s="78"/>
      <c r="S3605" s="78"/>
      <c r="T3605" s="78"/>
      <c r="U3605" s="78"/>
      <c r="V3605" s="219"/>
      <c r="W3605" s="78"/>
      <c r="X3605" s="78"/>
      <c r="Y3605" s="78"/>
      <c r="Z3605" s="78"/>
      <c r="AA3605" s="78"/>
      <c r="AB3605" s="78"/>
      <c r="AC3605" s="78"/>
      <c r="AD3605" s="104"/>
      <c r="AE3605" s="78"/>
      <c r="AF3605" s="104"/>
      <c r="AG3605" s="78"/>
      <c r="AH3605" s="104"/>
      <c r="AI3605" s="78"/>
      <c r="AJ3605" s="104"/>
      <c r="AK3605" s="78"/>
      <c r="AL3605" s="78"/>
      <c r="AM3605" s="8"/>
      <c r="AN3605" s="78"/>
      <c r="AO3605" s="78"/>
      <c r="AP3605" s="78"/>
      <c r="AQ3605" s="78"/>
      <c r="AR3605" s="78"/>
      <c r="AS3605" s="78"/>
      <c r="AT3605" s="78"/>
      <c r="AU3605" s="78"/>
      <c r="AV3605" s="78"/>
      <c r="AW3605" s="77"/>
      <c r="AX3605" s="144"/>
      <c r="AY3605" s="144"/>
      <c r="AZ3605" s="144"/>
      <c r="BA3605" s="54"/>
      <c r="BB3605" s="54"/>
      <c r="BC3605" s="144"/>
      <c r="BD3605" s="144"/>
      <c r="BE3605" s="144"/>
      <c r="BF3605" s="144"/>
      <c r="BG3605" s="144"/>
      <c r="BH3605" s="144"/>
      <c r="BI3605" s="144"/>
      <c r="BJ3605" s="144"/>
      <c r="BK3605" s="144"/>
      <c r="BL3605" s="144"/>
      <c r="BM3605" s="144"/>
      <c r="BN3605" s="144"/>
      <c r="BO3605" s="144"/>
      <c r="BP3605" s="144"/>
      <c r="BQ3605" s="144"/>
      <c r="BR3605" s="144"/>
      <c r="BS3605" s="144"/>
      <c r="BT3605" s="144"/>
      <c r="BU3605" s="144"/>
      <c r="BV3605" s="144"/>
      <c r="BW3605" s="144"/>
      <c r="BX3605" s="144"/>
      <c r="BY3605" s="144"/>
      <c r="BZ3605" s="144"/>
      <c r="CA3605" s="144"/>
      <c r="CB3605" s="144"/>
      <c r="CC3605" s="144"/>
      <c r="CD3605" s="144"/>
      <c r="CE3605" s="144"/>
      <c r="CF3605" s="144"/>
      <c r="CG3605" s="144"/>
      <c r="CH3605" s="144"/>
      <c r="CI3605" s="144"/>
      <c r="CJ3605" s="144"/>
      <c r="CK3605" s="144"/>
      <c r="CL3605" s="144"/>
    </row>
    <row r="3606" spans="2:90" x14ac:dyDescent="0.25">
      <c r="B3606" s="77"/>
      <c r="C3606" s="77"/>
      <c r="D3606" s="77"/>
      <c r="E3606" s="77"/>
      <c r="F3606" s="77"/>
      <c r="G3606" s="77"/>
      <c r="I3606" s="78"/>
      <c r="K3606" s="78"/>
      <c r="L3606" s="77"/>
      <c r="M3606" s="78"/>
      <c r="N3606" s="78"/>
      <c r="O3606" s="78"/>
      <c r="P3606" s="78"/>
      <c r="Q3606" s="144"/>
      <c r="R3606" s="78"/>
      <c r="S3606" s="78"/>
      <c r="T3606" s="78"/>
      <c r="U3606" s="78"/>
      <c r="V3606" s="219"/>
      <c r="W3606" s="78"/>
      <c r="X3606" s="78"/>
      <c r="Y3606" s="78"/>
      <c r="Z3606" s="78"/>
      <c r="AA3606" s="78"/>
      <c r="AB3606" s="78"/>
      <c r="AC3606" s="78"/>
      <c r="AD3606" s="104"/>
      <c r="AE3606" s="78"/>
      <c r="AF3606" s="104"/>
      <c r="AG3606" s="78"/>
      <c r="AH3606" s="104"/>
      <c r="AI3606" s="78"/>
      <c r="AJ3606" s="104"/>
      <c r="AK3606" s="78"/>
      <c r="AL3606" s="78"/>
      <c r="AM3606" s="8"/>
      <c r="AN3606" s="78"/>
      <c r="AO3606" s="78"/>
      <c r="AP3606" s="78"/>
      <c r="AQ3606" s="78"/>
      <c r="AR3606" s="78"/>
      <c r="AS3606" s="78"/>
      <c r="AT3606" s="78"/>
      <c r="AU3606" s="78"/>
      <c r="AV3606" s="78"/>
      <c r="AW3606" s="77"/>
      <c r="AX3606" s="144"/>
      <c r="AY3606" s="144"/>
      <c r="AZ3606" s="144"/>
      <c r="BA3606" s="54"/>
      <c r="BB3606" s="54"/>
      <c r="BC3606" s="144"/>
      <c r="BD3606" s="144"/>
      <c r="BE3606" s="144"/>
      <c r="BF3606" s="144"/>
      <c r="BG3606" s="144"/>
      <c r="BH3606" s="144"/>
      <c r="BI3606" s="144"/>
      <c r="BJ3606" s="144"/>
      <c r="BK3606" s="144"/>
      <c r="BL3606" s="144"/>
      <c r="BM3606" s="144"/>
      <c r="BN3606" s="144"/>
      <c r="BO3606" s="144"/>
      <c r="BP3606" s="144"/>
      <c r="BQ3606" s="144"/>
      <c r="BR3606" s="144"/>
      <c r="BS3606" s="144"/>
      <c r="BT3606" s="144"/>
      <c r="BU3606" s="144"/>
      <c r="BV3606" s="144"/>
      <c r="BW3606" s="144"/>
      <c r="BX3606" s="144"/>
      <c r="BY3606" s="144"/>
      <c r="BZ3606" s="144"/>
      <c r="CA3606" s="144"/>
      <c r="CB3606" s="144"/>
      <c r="CC3606" s="144"/>
      <c r="CD3606" s="144"/>
      <c r="CE3606" s="144"/>
      <c r="CF3606" s="144"/>
      <c r="CG3606" s="144"/>
      <c r="CH3606" s="144"/>
      <c r="CI3606" s="144"/>
      <c r="CJ3606" s="144"/>
      <c r="CK3606" s="144"/>
      <c r="CL3606" s="144"/>
    </row>
    <row r="3607" spans="2:90" x14ac:dyDescent="0.25">
      <c r="B3607" s="77"/>
      <c r="C3607" s="77"/>
      <c r="D3607" s="77"/>
      <c r="E3607" s="77"/>
      <c r="F3607" s="77"/>
      <c r="G3607" s="77"/>
      <c r="I3607" s="78"/>
      <c r="K3607" s="78"/>
      <c r="L3607" s="77"/>
      <c r="M3607" s="78"/>
      <c r="N3607" s="78"/>
      <c r="O3607" s="78"/>
      <c r="P3607" s="78"/>
      <c r="Q3607" s="144"/>
      <c r="R3607" s="78"/>
      <c r="S3607" s="78"/>
      <c r="T3607" s="78"/>
      <c r="U3607" s="78"/>
      <c r="V3607" s="219"/>
      <c r="W3607" s="78"/>
      <c r="X3607" s="78"/>
      <c r="Y3607" s="78"/>
      <c r="Z3607" s="78"/>
      <c r="AA3607" s="78"/>
      <c r="AB3607" s="78"/>
      <c r="AC3607" s="78"/>
      <c r="AD3607" s="104"/>
      <c r="AE3607" s="78"/>
      <c r="AF3607" s="104"/>
      <c r="AG3607" s="78"/>
      <c r="AH3607" s="104"/>
      <c r="AI3607" s="78"/>
      <c r="AJ3607" s="104"/>
      <c r="AK3607" s="78"/>
      <c r="AL3607" s="78"/>
      <c r="AM3607" s="8"/>
      <c r="AN3607" s="78"/>
      <c r="AO3607" s="78"/>
      <c r="AP3607" s="78"/>
      <c r="AQ3607" s="78"/>
      <c r="AR3607" s="78"/>
      <c r="AS3607" s="78"/>
      <c r="AT3607" s="78"/>
      <c r="AU3607" s="78"/>
      <c r="AV3607" s="78"/>
      <c r="AW3607" s="77"/>
      <c r="AX3607" s="144"/>
      <c r="AY3607" s="144"/>
      <c r="AZ3607" s="144"/>
      <c r="BA3607" s="54"/>
      <c r="BB3607" s="54"/>
      <c r="BC3607" s="144"/>
      <c r="BD3607" s="144"/>
      <c r="BE3607" s="144"/>
      <c r="BF3607" s="144"/>
      <c r="BG3607" s="144"/>
      <c r="BH3607" s="144"/>
      <c r="BI3607" s="144"/>
      <c r="BJ3607" s="144"/>
      <c r="BK3607" s="144"/>
      <c r="BL3607" s="144"/>
      <c r="BM3607" s="144"/>
      <c r="BN3607" s="144"/>
      <c r="BO3607" s="144"/>
      <c r="BP3607" s="144"/>
      <c r="BQ3607" s="144"/>
      <c r="BR3607" s="144"/>
      <c r="BS3607" s="144"/>
      <c r="BT3607" s="144"/>
      <c r="BU3607" s="144"/>
      <c r="BV3607" s="144"/>
      <c r="BW3607" s="144"/>
      <c r="BX3607" s="144"/>
      <c r="BY3607" s="144"/>
      <c r="BZ3607" s="144"/>
      <c r="CA3607" s="144"/>
      <c r="CB3607" s="144"/>
      <c r="CC3607" s="144"/>
      <c r="CD3607" s="144"/>
      <c r="CE3607" s="144"/>
      <c r="CF3607" s="144"/>
      <c r="CG3607" s="144"/>
      <c r="CH3607" s="144"/>
      <c r="CI3607" s="144"/>
      <c r="CJ3607" s="144"/>
      <c r="CK3607" s="144"/>
      <c r="CL3607" s="144"/>
    </row>
    <row r="3608" spans="2:90" x14ac:dyDescent="0.25">
      <c r="B3608" s="77"/>
      <c r="C3608" s="77"/>
      <c r="D3608" s="77"/>
      <c r="E3608" s="77"/>
      <c r="F3608" s="77"/>
      <c r="G3608" s="77"/>
      <c r="I3608" s="78"/>
      <c r="K3608" s="78"/>
      <c r="L3608" s="77"/>
      <c r="M3608" s="78"/>
      <c r="N3608" s="78"/>
      <c r="O3608" s="78"/>
      <c r="P3608" s="78"/>
      <c r="Q3608" s="144"/>
      <c r="R3608" s="78"/>
      <c r="S3608" s="78"/>
      <c r="T3608" s="78"/>
      <c r="U3608" s="78"/>
      <c r="V3608" s="219"/>
      <c r="W3608" s="78"/>
      <c r="X3608" s="78"/>
      <c r="Y3608" s="78"/>
      <c r="Z3608" s="78"/>
      <c r="AA3608" s="78"/>
      <c r="AB3608" s="78"/>
      <c r="AC3608" s="78"/>
      <c r="AD3608" s="104"/>
      <c r="AE3608" s="78"/>
      <c r="AF3608" s="104"/>
      <c r="AG3608" s="78"/>
      <c r="AH3608" s="104"/>
      <c r="AI3608" s="78"/>
      <c r="AJ3608" s="104"/>
      <c r="AK3608" s="78"/>
      <c r="AL3608" s="78"/>
      <c r="AM3608" s="8"/>
      <c r="AN3608" s="78"/>
      <c r="AO3608" s="78"/>
      <c r="AP3608" s="78"/>
      <c r="AQ3608" s="78"/>
      <c r="AR3608" s="78"/>
      <c r="AS3608" s="78"/>
      <c r="AT3608" s="78"/>
      <c r="AU3608" s="78"/>
      <c r="AV3608" s="78"/>
      <c r="AW3608" s="77"/>
      <c r="AX3608" s="144"/>
      <c r="AY3608" s="144"/>
      <c r="AZ3608" s="144"/>
      <c r="BA3608" s="54"/>
      <c r="BB3608" s="54"/>
      <c r="BC3608" s="144"/>
      <c r="BD3608" s="144"/>
      <c r="BE3608" s="144"/>
      <c r="BF3608" s="144"/>
      <c r="BG3608" s="144"/>
      <c r="BH3608" s="144"/>
      <c r="BI3608" s="144"/>
      <c r="BJ3608" s="144"/>
      <c r="BK3608" s="144"/>
      <c r="BL3608" s="144"/>
      <c r="BM3608" s="144"/>
      <c r="BN3608" s="144"/>
      <c r="BO3608" s="144"/>
      <c r="BP3608" s="144"/>
      <c r="BQ3608" s="144"/>
      <c r="BR3608" s="144"/>
      <c r="BS3608" s="144"/>
      <c r="BT3608" s="144"/>
      <c r="BU3608" s="144"/>
      <c r="BV3608" s="144"/>
      <c r="BW3608" s="144"/>
      <c r="BX3608" s="144"/>
      <c r="BY3608" s="144"/>
      <c r="BZ3608" s="144"/>
      <c r="CA3608" s="144"/>
      <c r="CB3608" s="144"/>
      <c r="CC3608" s="144"/>
      <c r="CD3608" s="144"/>
      <c r="CE3608" s="144"/>
      <c r="CF3608" s="144"/>
      <c r="CG3608" s="144"/>
      <c r="CH3608" s="144"/>
      <c r="CI3608" s="144"/>
      <c r="CJ3608" s="144"/>
      <c r="CK3608" s="144"/>
      <c r="CL3608" s="144"/>
    </row>
    <row r="3609" spans="2:90" x14ac:dyDescent="0.25">
      <c r="B3609" s="77"/>
      <c r="C3609" s="77"/>
      <c r="D3609" s="77"/>
      <c r="E3609" s="77"/>
      <c r="F3609" s="77"/>
      <c r="G3609" s="77"/>
      <c r="I3609" s="78"/>
      <c r="K3609" s="78"/>
      <c r="L3609" s="77"/>
      <c r="M3609" s="78"/>
      <c r="N3609" s="78"/>
      <c r="O3609" s="78"/>
      <c r="P3609" s="78"/>
      <c r="Q3609" s="144"/>
      <c r="R3609" s="78"/>
      <c r="S3609" s="78"/>
      <c r="T3609" s="78"/>
      <c r="U3609" s="78"/>
      <c r="V3609" s="219"/>
      <c r="W3609" s="78"/>
      <c r="X3609" s="78"/>
      <c r="Y3609" s="78"/>
      <c r="Z3609" s="78"/>
      <c r="AA3609" s="78"/>
      <c r="AB3609" s="78"/>
      <c r="AC3609" s="78"/>
      <c r="AD3609" s="104"/>
      <c r="AE3609" s="78"/>
      <c r="AF3609" s="104"/>
      <c r="AG3609" s="78"/>
      <c r="AH3609" s="104"/>
      <c r="AI3609" s="78"/>
      <c r="AJ3609" s="104"/>
      <c r="AK3609" s="78"/>
      <c r="AL3609" s="78"/>
      <c r="AM3609" s="8"/>
      <c r="AN3609" s="78"/>
      <c r="AO3609" s="78"/>
      <c r="AP3609" s="78"/>
      <c r="AQ3609" s="78"/>
      <c r="AR3609" s="78"/>
      <c r="AS3609" s="78"/>
      <c r="AT3609" s="78"/>
      <c r="AU3609" s="78"/>
      <c r="AV3609" s="78"/>
      <c r="AW3609" s="77"/>
      <c r="AX3609" s="144"/>
      <c r="AY3609" s="144"/>
      <c r="AZ3609" s="144"/>
      <c r="BA3609" s="54"/>
      <c r="BB3609" s="54"/>
      <c r="BC3609" s="144"/>
      <c r="BD3609" s="144"/>
      <c r="BE3609" s="144"/>
      <c r="BF3609" s="144"/>
      <c r="BG3609" s="144"/>
      <c r="BH3609" s="144"/>
      <c r="BI3609" s="144"/>
      <c r="BJ3609" s="144"/>
      <c r="BK3609" s="144"/>
      <c r="BL3609" s="144"/>
      <c r="BM3609" s="144"/>
      <c r="BN3609" s="144"/>
      <c r="BO3609" s="144"/>
      <c r="BP3609" s="144"/>
      <c r="BQ3609" s="144"/>
      <c r="BR3609" s="144"/>
      <c r="BS3609" s="144"/>
      <c r="BT3609" s="144"/>
      <c r="BU3609" s="144"/>
      <c r="BV3609" s="144"/>
      <c r="BW3609" s="144"/>
      <c r="BX3609" s="144"/>
      <c r="BY3609" s="144"/>
      <c r="BZ3609" s="144"/>
      <c r="CA3609" s="144"/>
      <c r="CB3609" s="144"/>
      <c r="CC3609" s="144"/>
      <c r="CD3609" s="144"/>
      <c r="CE3609" s="144"/>
      <c r="CF3609" s="144"/>
      <c r="CG3609" s="144"/>
      <c r="CH3609" s="144"/>
      <c r="CI3609" s="144"/>
      <c r="CJ3609" s="144"/>
      <c r="CK3609" s="144"/>
      <c r="CL3609" s="144"/>
    </row>
    <row r="3610" spans="2:90" x14ac:dyDescent="0.25">
      <c r="B3610" s="77"/>
      <c r="C3610" s="77"/>
      <c r="D3610" s="77"/>
      <c r="E3610" s="77"/>
      <c r="F3610" s="77"/>
      <c r="G3610" s="77"/>
      <c r="I3610" s="78"/>
      <c r="K3610" s="78"/>
      <c r="L3610" s="77"/>
      <c r="M3610" s="78"/>
      <c r="N3610" s="78"/>
      <c r="O3610" s="78"/>
      <c r="P3610" s="78"/>
      <c r="Q3610" s="144"/>
      <c r="R3610" s="78"/>
      <c r="S3610" s="78"/>
      <c r="T3610" s="78"/>
      <c r="U3610" s="78"/>
      <c r="V3610" s="219"/>
      <c r="W3610" s="78"/>
      <c r="X3610" s="78"/>
      <c r="Y3610" s="78"/>
      <c r="Z3610" s="78"/>
      <c r="AA3610" s="78"/>
      <c r="AB3610" s="78"/>
      <c r="AC3610" s="78"/>
      <c r="AD3610" s="104"/>
      <c r="AE3610" s="78"/>
      <c r="AF3610" s="104"/>
      <c r="AG3610" s="78"/>
      <c r="AH3610" s="104"/>
      <c r="AI3610" s="78"/>
      <c r="AJ3610" s="104"/>
      <c r="AK3610" s="78"/>
      <c r="AL3610" s="78"/>
      <c r="AM3610" s="8"/>
      <c r="AN3610" s="78"/>
      <c r="AO3610" s="78"/>
      <c r="AP3610" s="78"/>
      <c r="AQ3610" s="78"/>
      <c r="AR3610" s="78"/>
      <c r="AS3610" s="78"/>
      <c r="AT3610" s="78"/>
      <c r="AU3610" s="78"/>
      <c r="AV3610" s="78"/>
      <c r="AW3610" s="77"/>
      <c r="AX3610" s="144"/>
      <c r="AY3610" s="144"/>
      <c r="AZ3610" s="144"/>
      <c r="BA3610" s="54"/>
      <c r="BB3610" s="54"/>
      <c r="BC3610" s="144"/>
      <c r="BD3610" s="144"/>
      <c r="BE3610" s="144"/>
      <c r="BF3610" s="144"/>
      <c r="BG3610" s="144"/>
      <c r="BH3610" s="144"/>
      <c r="BI3610" s="144"/>
      <c r="BJ3610" s="144"/>
      <c r="BK3610" s="144"/>
      <c r="BL3610" s="144"/>
      <c r="BM3610" s="144"/>
      <c r="BN3610" s="144"/>
      <c r="BO3610" s="144"/>
      <c r="BP3610" s="144"/>
      <c r="BQ3610" s="144"/>
      <c r="BR3610" s="144"/>
      <c r="BS3610" s="144"/>
      <c r="BT3610" s="144"/>
      <c r="BU3610" s="144"/>
      <c r="BV3610" s="144"/>
      <c r="BW3610" s="144"/>
      <c r="BX3610" s="144"/>
      <c r="BY3610" s="144"/>
      <c r="BZ3610" s="144"/>
      <c r="CA3610" s="144"/>
      <c r="CB3610" s="144"/>
      <c r="CC3610" s="144"/>
      <c r="CD3610" s="144"/>
      <c r="CE3610" s="144"/>
      <c r="CF3610" s="144"/>
      <c r="CG3610" s="144"/>
      <c r="CH3610" s="144"/>
      <c r="CI3610" s="144"/>
      <c r="CJ3610" s="144"/>
      <c r="CK3610" s="144"/>
      <c r="CL3610" s="144"/>
    </row>
    <row r="3611" spans="2:90" x14ac:dyDescent="0.25">
      <c r="B3611" s="77"/>
      <c r="C3611" s="77"/>
      <c r="D3611" s="77"/>
      <c r="E3611" s="77"/>
      <c r="F3611" s="77"/>
      <c r="G3611" s="77"/>
      <c r="I3611" s="78"/>
      <c r="K3611" s="78"/>
      <c r="L3611" s="77"/>
      <c r="M3611" s="78"/>
      <c r="N3611" s="78"/>
      <c r="O3611" s="78"/>
      <c r="P3611" s="78"/>
      <c r="Q3611" s="144"/>
      <c r="R3611" s="78"/>
      <c r="S3611" s="78"/>
      <c r="T3611" s="78"/>
      <c r="U3611" s="78"/>
      <c r="V3611" s="219"/>
      <c r="W3611" s="78"/>
      <c r="X3611" s="78"/>
      <c r="Y3611" s="78"/>
      <c r="Z3611" s="78"/>
      <c r="AA3611" s="78"/>
      <c r="AB3611" s="78"/>
      <c r="AC3611" s="78"/>
      <c r="AD3611" s="104"/>
      <c r="AE3611" s="78"/>
      <c r="AF3611" s="104"/>
      <c r="AG3611" s="78"/>
      <c r="AH3611" s="104"/>
      <c r="AI3611" s="78"/>
      <c r="AJ3611" s="104"/>
      <c r="AK3611" s="78"/>
      <c r="AL3611" s="78"/>
      <c r="AM3611" s="8"/>
      <c r="AN3611" s="78"/>
      <c r="AO3611" s="78"/>
      <c r="AP3611" s="78"/>
      <c r="AQ3611" s="78"/>
      <c r="AR3611" s="78"/>
      <c r="AS3611" s="78"/>
      <c r="AT3611" s="78"/>
      <c r="AU3611" s="78"/>
      <c r="AV3611" s="78"/>
      <c r="AW3611" s="77"/>
      <c r="AX3611" s="144"/>
      <c r="AY3611" s="144"/>
      <c r="AZ3611" s="144"/>
      <c r="BA3611" s="54"/>
      <c r="BB3611" s="54"/>
      <c r="BC3611" s="144"/>
      <c r="BD3611" s="144"/>
      <c r="BE3611" s="144"/>
      <c r="BF3611" s="144"/>
      <c r="BG3611" s="144"/>
      <c r="BH3611" s="144"/>
      <c r="BI3611" s="144"/>
      <c r="BJ3611" s="144"/>
      <c r="BK3611" s="144"/>
      <c r="BL3611" s="144"/>
      <c r="BM3611" s="144"/>
      <c r="BN3611" s="144"/>
      <c r="BO3611" s="144"/>
      <c r="BP3611" s="144"/>
      <c r="BQ3611" s="144"/>
      <c r="BR3611" s="144"/>
      <c r="BS3611" s="144"/>
      <c r="BT3611" s="144"/>
      <c r="BU3611" s="144"/>
      <c r="BV3611" s="144"/>
      <c r="BW3611" s="144"/>
      <c r="BX3611" s="144"/>
      <c r="BY3611" s="144"/>
      <c r="BZ3611" s="144"/>
      <c r="CA3611" s="144"/>
      <c r="CB3611" s="144"/>
      <c r="CC3611" s="144"/>
      <c r="CD3611" s="144"/>
      <c r="CE3611" s="144"/>
      <c r="CF3611" s="144"/>
      <c r="CG3611" s="144"/>
      <c r="CH3611" s="144"/>
      <c r="CI3611" s="144"/>
      <c r="CJ3611" s="144"/>
      <c r="CK3611" s="144"/>
      <c r="CL3611" s="144"/>
    </row>
    <row r="3612" spans="2:90" x14ac:dyDescent="0.25">
      <c r="B3612" s="77"/>
      <c r="C3612" s="77"/>
      <c r="D3612" s="77"/>
      <c r="E3612" s="77"/>
      <c r="F3612" s="77"/>
      <c r="G3612" s="77"/>
      <c r="I3612" s="78"/>
      <c r="K3612" s="78"/>
      <c r="L3612" s="77"/>
      <c r="M3612" s="78"/>
      <c r="N3612" s="78"/>
      <c r="O3612" s="78"/>
      <c r="P3612" s="78"/>
      <c r="Q3612" s="144"/>
      <c r="R3612" s="78"/>
      <c r="S3612" s="78"/>
      <c r="T3612" s="78"/>
      <c r="U3612" s="78"/>
      <c r="V3612" s="219"/>
      <c r="W3612" s="78"/>
      <c r="X3612" s="78"/>
      <c r="Y3612" s="78"/>
      <c r="Z3612" s="78"/>
      <c r="AA3612" s="78"/>
      <c r="AB3612" s="78"/>
      <c r="AC3612" s="78"/>
      <c r="AD3612" s="104"/>
      <c r="AE3612" s="78"/>
      <c r="AF3612" s="104"/>
      <c r="AG3612" s="78"/>
      <c r="AH3612" s="104"/>
      <c r="AI3612" s="78"/>
      <c r="AJ3612" s="104"/>
      <c r="AK3612" s="78"/>
      <c r="AL3612" s="78"/>
      <c r="AM3612" s="8"/>
      <c r="AN3612" s="78"/>
      <c r="AO3612" s="78"/>
      <c r="AP3612" s="78"/>
      <c r="AQ3612" s="78"/>
      <c r="AR3612" s="78"/>
      <c r="AS3612" s="78"/>
      <c r="AT3612" s="78"/>
      <c r="AU3612" s="78"/>
      <c r="AV3612" s="78"/>
      <c r="AW3612" s="77"/>
      <c r="AX3612" s="144"/>
      <c r="AY3612" s="144"/>
      <c r="AZ3612" s="144"/>
      <c r="BA3612" s="54"/>
      <c r="BB3612" s="54"/>
      <c r="BC3612" s="144"/>
      <c r="BD3612" s="144"/>
      <c r="BE3612" s="144"/>
      <c r="BF3612" s="144"/>
      <c r="BG3612" s="144"/>
      <c r="BH3612" s="144"/>
      <c r="BI3612" s="144"/>
      <c r="BJ3612" s="144"/>
      <c r="BK3612" s="144"/>
      <c r="BL3612" s="144"/>
      <c r="BM3612" s="144"/>
      <c r="BN3612" s="144"/>
      <c r="BO3612" s="144"/>
      <c r="BP3612" s="144"/>
      <c r="BQ3612" s="144"/>
      <c r="BR3612" s="144"/>
      <c r="BS3612" s="144"/>
      <c r="BT3612" s="144"/>
      <c r="BU3612" s="144"/>
      <c r="BV3612" s="144"/>
      <c r="BW3612" s="144"/>
      <c r="BX3612" s="144"/>
      <c r="BY3612" s="144"/>
      <c r="BZ3612" s="144"/>
      <c r="CA3612" s="144"/>
      <c r="CB3612" s="144"/>
      <c r="CC3612" s="144"/>
      <c r="CD3612" s="144"/>
      <c r="CE3612" s="144"/>
      <c r="CF3612" s="144"/>
      <c r="CG3612" s="144"/>
      <c r="CH3612" s="144"/>
      <c r="CI3612" s="144"/>
      <c r="CJ3612" s="144"/>
      <c r="CK3612" s="144"/>
      <c r="CL3612" s="144"/>
    </row>
    <row r="3613" spans="2:90" x14ac:dyDescent="0.25">
      <c r="B3613" s="77"/>
      <c r="C3613" s="77"/>
      <c r="D3613" s="77"/>
      <c r="E3613" s="77"/>
      <c r="F3613" s="77"/>
      <c r="G3613" s="77"/>
      <c r="I3613" s="78"/>
      <c r="K3613" s="78"/>
      <c r="L3613" s="77"/>
      <c r="M3613" s="78"/>
      <c r="N3613" s="78"/>
      <c r="O3613" s="78"/>
      <c r="P3613" s="78"/>
      <c r="Q3613" s="144"/>
      <c r="R3613" s="78"/>
      <c r="S3613" s="78"/>
      <c r="T3613" s="78"/>
      <c r="U3613" s="78"/>
      <c r="V3613" s="219"/>
      <c r="W3613" s="78"/>
      <c r="X3613" s="78"/>
      <c r="Y3613" s="78"/>
      <c r="Z3613" s="78"/>
      <c r="AA3613" s="78"/>
      <c r="AB3613" s="78"/>
      <c r="AC3613" s="78"/>
      <c r="AD3613" s="104"/>
      <c r="AE3613" s="78"/>
      <c r="AF3613" s="104"/>
      <c r="AG3613" s="78"/>
      <c r="AH3613" s="104"/>
      <c r="AI3613" s="78"/>
      <c r="AJ3613" s="104"/>
      <c r="AK3613" s="78"/>
      <c r="AL3613" s="78"/>
      <c r="AM3613" s="8"/>
      <c r="AN3613" s="78"/>
      <c r="AO3613" s="78"/>
      <c r="AP3613" s="78"/>
      <c r="AQ3613" s="78"/>
      <c r="AR3613" s="78"/>
      <c r="AS3613" s="78"/>
      <c r="AT3613" s="78"/>
      <c r="AU3613" s="78"/>
      <c r="AV3613" s="78"/>
      <c r="AW3613" s="77"/>
      <c r="AX3613" s="144"/>
      <c r="AY3613" s="144"/>
      <c r="AZ3613" s="144"/>
      <c r="BA3613" s="54"/>
      <c r="BB3613" s="54"/>
      <c r="BC3613" s="144"/>
      <c r="BD3613" s="144"/>
      <c r="BE3613" s="144"/>
      <c r="BF3613" s="144"/>
      <c r="BG3613" s="144"/>
      <c r="BH3613" s="144"/>
      <c r="BI3613" s="144"/>
      <c r="BJ3613" s="144"/>
      <c r="BK3613" s="144"/>
      <c r="BL3613" s="144"/>
      <c r="BM3613" s="144"/>
      <c r="BN3613" s="144"/>
      <c r="BO3613" s="144"/>
      <c r="BP3613" s="144"/>
      <c r="BQ3613" s="144"/>
      <c r="BR3613" s="144"/>
      <c r="BS3613" s="144"/>
      <c r="BT3613" s="144"/>
      <c r="BU3613" s="144"/>
      <c r="BV3613" s="144"/>
      <c r="BW3613" s="144"/>
      <c r="BX3613" s="144"/>
      <c r="BY3613" s="144"/>
      <c r="BZ3613" s="144"/>
      <c r="CA3613" s="144"/>
      <c r="CB3613" s="144"/>
      <c r="CC3613" s="144"/>
      <c r="CD3613" s="144"/>
      <c r="CE3613" s="144"/>
      <c r="CF3613" s="144"/>
      <c r="CG3613" s="144"/>
      <c r="CH3613" s="144"/>
      <c r="CI3613" s="144"/>
      <c r="CJ3613" s="144"/>
      <c r="CK3613" s="144"/>
      <c r="CL3613" s="144"/>
    </row>
    <row r="3614" spans="2:90" x14ac:dyDescent="0.25">
      <c r="B3614" s="77"/>
      <c r="C3614" s="77"/>
      <c r="D3614" s="77"/>
      <c r="E3614" s="77"/>
      <c r="F3614" s="77"/>
      <c r="G3614" s="77"/>
      <c r="I3614" s="78"/>
      <c r="K3614" s="78"/>
      <c r="L3614" s="77"/>
      <c r="M3614" s="78"/>
      <c r="N3614" s="78"/>
      <c r="O3614" s="78"/>
      <c r="P3614" s="78"/>
      <c r="Q3614" s="144"/>
      <c r="R3614" s="78"/>
      <c r="S3614" s="78"/>
      <c r="T3614" s="78"/>
      <c r="U3614" s="78"/>
      <c r="V3614" s="219"/>
      <c r="W3614" s="78"/>
      <c r="X3614" s="78"/>
      <c r="Y3614" s="78"/>
      <c r="Z3614" s="78"/>
      <c r="AA3614" s="78"/>
      <c r="AB3614" s="78"/>
      <c r="AC3614" s="78"/>
      <c r="AD3614" s="104"/>
      <c r="AE3614" s="78"/>
      <c r="AF3614" s="104"/>
      <c r="AG3614" s="78"/>
      <c r="AH3614" s="104"/>
      <c r="AI3614" s="78"/>
      <c r="AJ3614" s="104"/>
      <c r="AK3614" s="78"/>
      <c r="AL3614" s="78"/>
      <c r="AM3614" s="8"/>
      <c r="AN3614" s="78"/>
      <c r="AO3614" s="78"/>
      <c r="AP3614" s="78"/>
      <c r="AQ3614" s="78"/>
      <c r="AR3614" s="78"/>
      <c r="AS3614" s="78"/>
      <c r="AT3614" s="78"/>
      <c r="AU3614" s="78"/>
      <c r="AV3614" s="78"/>
      <c r="AW3614" s="77"/>
      <c r="AX3614" s="144"/>
      <c r="AY3614" s="144"/>
      <c r="AZ3614" s="144"/>
      <c r="BA3614" s="54"/>
      <c r="BB3614" s="54"/>
      <c r="BC3614" s="144"/>
      <c r="BD3614" s="144"/>
      <c r="BE3614" s="144"/>
      <c r="BF3614" s="144"/>
      <c r="BG3614" s="144"/>
      <c r="BH3614" s="144"/>
      <c r="BI3614" s="144"/>
      <c r="BJ3614" s="144"/>
      <c r="BK3614" s="144"/>
      <c r="BL3614" s="144"/>
      <c r="BM3614" s="144"/>
      <c r="BN3614" s="144"/>
      <c r="BO3614" s="144"/>
      <c r="BP3614" s="144"/>
      <c r="BQ3614" s="144"/>
      <c r="BR3614" s="144"/>
      <c r="BS3614" s="144"/>
      <c r="BT3614" s="144"/>
      <c r="BU3614" s="144"/>
      <c r="BV3614" s="144"/>
      <c r="BW3614" s="144"/>
      <c r="BX3614" s="144"/>
      <c r="BY3614" s="144"/>
      <c r="BZ3614" s="144"/>
      <c r="CA3614" s="144"/>
      <c r="CB3614" s="144"/>
      <c r="CC3614" s="144"/>
      <c r="CD3614" s="144"/>
      <c r="CE3614" s="144"/>
      <c r="CF3614" s="144"/>
      <c r="CG3614" s="144"/>
      <c r="CH3614" s="144"/>
      <c r="CI3614" s="144"/>
      <c r="CJ3614" s="144"/>
      <c r="CK3614" s="144"/>
      <c r="CL3614" s="144"/>
    </row>
    <row r="3615" spans="2:90" x14ac:dyDescent="0.25">
      <c r="B3615" s="77"/>
      <c r="C3615" s="77"/>
      <c r="D3615" s="77"/>
      <c r="E3615" s="77"/>
      <c r="F3615" s="77"/>
      <c r="G3615" s="77"/>
      <c r="I3615" s="78"/>
      <c r="K3615" s="78"/>
      <c r="L3615" s="77"/>
      <c r="M3615" s="78"/>
      <c r="N3615" s="78"/>
      <c r="O3615" s="78"/>
      <c r="P3615" s="78"/>
      <c r="Q3615" s="144"/>
      <c r="R3615" s="78"/>
      <c r="S3615" s="78"/>
      <c r="T3615" s="78"/>
      <c r="U3615" s="78"/>
      <c r="V3615" s="219"/>
      <c r="W3615" s="78"/>
      <c r="X3615" s="78"/>
      <c r="Y3615" s="78"/>
      <c r="Z3615" s="78"/>
      <c r="AA3615" s="78"/>
      <c r="AB3615" s="78"/>
      <c r="AC3615" s="78"/>
      <c r="AD3615" s="104"/>
      <c r="AE3615" s="78"/>
      <c r="AF3615" s="104"/>
      <c r="AG3615" s="78"/>
      <c r="AH3615" s="104"/>
      <c r="AI3615" s="78"/>
      <c r="AJ3615" s="104"/>
      <c r="AK3615" s="78"/>
      <c r="AL3615" s="78"/>
      <c r="AM3615" s="8"/>
      <c r="AN3615" s="78"/>
      <c r="AO3615" s="78"/>
      <c r="AP3615" s="78"/>
      <c r="AQ3615" s="78"/>
      <c r="AR3615" s="78"/>
      <c r="AS3615" s="78"/>
      <c r="AT3615" s="78"/>
      <c r="AU3615" s="78"/>
      <c r="AV3615" s="78"/>
      <c r="AW3615" s="77"/>
      <c r="AX3615" s="144"/>
      <c r="AY3615" s="144"/>
      <c r="AZ3615" s="144"/>
      <c r="BA3615" s="54"/>
      <c r="BB3615" s="54"/>
      <c r="BC3615" s="144"/>
      <c r="BD3615" s="144"/>
      <c r="BE3615" s="144"/>
      <c r="BF3615" s="144"/>
      <c r="BG3615" s="144"/>
      <c r="BH3615" s="144"/>
      <c r="BI3615" s="144"/>
      <c r="BJ3615" s="144"/>
      <c r="BK3615" s="144"/>
      <c r="BL3615" s="144"/>
      <c r="BM3615" s="144"/>
      <c r="BN3615" s="144"/>
      <c r="BO3615" s="144"/>
      <c r="BP3615" s="144"/>
      <c r="BQ3615" s="144"/>
      <c r="BR3615" s="144"/>
      <c r="BS3615" s="144"/>
      <c r="BT3615" s="144"/>
      <c r="BU3615" s="144"/>
      <c r="BV3615" s="144"/>
      <c r="BW3615" s="144"/>
      <c r="BX3615" s="144"/>
      <c r="BY3615" s="144"/>
      <c r="BZ3615" s="144"/>
      <c r="CA3615" s="144"/>
      <c r="CB3615" s="144"/>
      <c r="CC3615" s="144"/>
      <c r="CD3615" s="144"/>
      <c r="CE3615" s="144"/>
      <c r="CF3615" s="144"/>
      <c r="CG3615" s="144"/>
      <c r="CH3615" s="144"/>
      <c r="CI3615" s="144"/>
      <c r="CJ3615" s="144"/>
      <c r="CK3615" s="144"/>
      <c r="CL3615" s="144"/>
    </row>
    <row r="3616" spans="2:90" x14ac:dyDescent="0.25">
      <c r="B3616" s="77"/>
      <c r="C3616" s="77"/>
      <c r="D3616" s="77"/>
      <c r="E3616" s="77"/>
      <c r="F3616" s="77"/>
      <c r="G3616" s="77"/>
      <c r="I3616" s="78"/>
      <c r="K3616" s="78"/>
      <c r="L3616" s="77"/>
      <c r="M3616" s="78"/>
      <c r="N3616" s="78"/>
      <c r="O3616" s="78"/>
      <c r="P3616" s="78"/>
      <c r="Q3616" s="144"/>
      <c r="R3616" s="78"/>
      <c r="S3616" s="78"/>
      <c r="T3616" s="78"/>
      <c r="U3616" s="78"/>
      <c r="V3616" s="219"/>
      <c r="W3616" s="78"/>
      <c r="X3616" s="78"/>
      <c r="Y3616" s="78"/>
      <c r="Z3616" s="78"/>
      <c r="AA3616" s="78"/>
      <c r="AB3616" s="78"/>
      <c r="AC3616" s="78"/>
      <c r="AD3616" s="104"/>
      <c r="AE3616" s="78"/>
      <c r="AF3616" s="104"/>
      <c r="AG3616" s="78"/>
      <c r="AH3616" s="104"/>
      <c r="AI3616" s="78"/>
      <c r="AJ3616" s="104"/>
      <c r="AK3616" s="78"/>
      <c r="AL3616" s="78"/>
      <c r="AM3616" s="8"/>
      <c r="AN3616" s="78"/>
      <c r="AO3616" s="78"/>
      <c r="AP3616" s="78"/>
      <c r="AQ3616" s="78"/>
      <c r="AR3616" s="78"/>
      <c r="AS3616" s="78"/>
      <c r="AT3616" s="78"/>
      <c r="AU3616" s="78"/>
      <c r="AV3616" s="78"/>
      <c r="AW3616" s="77"/>
      <c r="AX3616" s="144"/>
      <c r="AY3616" s="144"/>
      <c r="AZ3616" s="144"/>
      <c r="BA3616" s="54"/>
      <c r="BB3616" s="54"/>
      <c r="BC3616" s="144"/>
      <c r="BD3616" s="144"/>
      <c r="BE3616" s="144"/>
      <c r="BF3616" s="144"/>
      <c r="BG3616" s="144"/>
      <c r="BH3616" s="144"/>
      <c r="BI3616" s="144"/>
      <c r="BJ3616" s="144"/>
      <c r="BK3616" s="144"/>
      <c r="BL3616" s="144"/>
      <c r="BM3616" s="144"/>
      <c r="BN3616" s="144"/>
      <c r="BO3616" s="144"/>
      <c r="BP3616" s="144"/>
      <c r="BQ3616" s="144"/>
      <c r="BR3616" s="144"/>
      <c r="BS3616" s="144"/>
      <c r="BT3616" s="144"/>
      <c r="BU3616" s="144"/>
      <c r="BV3616" s="144"/>
      <c r="BW3616" s="144"/>
      <c r="BX3616" s="144"/>
      <c r="BY3616" s="144"/>
      <c r="BZ3616" s="144"/>
      <c r="CA3616" s="144"/>
      <c r="CB3616" s="144"/>
      <c r="CC3616" s="144"/>
      <c r="CD3616" s="144"/>
      <c r="CE3616" s="144"/>
      <c r="CF3616" s="144"/>
      <c r="CG3616" s="144"/>
      <c r="CH3616" s="144"/>
      <c r="CI3616" s="144"/>
      <c r="CJ3616" s="144"/>
      <c r="CK3616" s="144"/>
      <c r="CL3616" s="144"/>
    </row>
    <row r="3617" spans="2:90" x14ac:dyDescent="0.25">
      <c r="B3617" s="77"/>
      <c r="C3617" s="77"/>
      <c r="D3617" s="77"/>
      <c r="E3617" s="77"/>
      <c r="F3617" s="77"/>
      <c r="G3617" s="77"/>
      <c r="I3617" s="78"/>
      <c r="K3617" s="78"/>
      <c r="L3617" s="77"/>
      <c r="M3617" s="78"/>
      <c r="N3617" s="78"/>
      <c r="O3617" s="78"/>
      <c r="P3617" s="78"/>
      <c r="Q3617" s="144"/>
      <c r="R3617" s="78"/>
      <c r="S3617" s="78"/>
      <c r="T3617" s="78"/>
      <c r="U3617" s="78"/>
      <c r="V3617" s="219"/>
      <c r="W3617" s="78"/>
      <c r="X3617" s="78"/>
      <c r="Y3617" s="78"/>
      <c r="Z3617" s="78"/>
      <c r="AA3617" s="78"/>
      <c r="AB3617" s="78"/>
      <c r="AC3617" s="78"/>
      <c r="AD3617" s="104"/>
      <c r="AE3617" s="78"/>
      <c r="AF3617" s="104"/>
      <c r="AG3617" s="78"/>
      <c r="AH3617" s="104"/>
      <c r="AI3617" s="78"/>
      <c r="AJ3617" s="104"/>
      <c r="AK3617" s="78"/>
      <c r="AL3617" s="78"/>
      <c r="AM3617" s="8"/>
      <c r="AN3617" s="78"/>
      <c r="AO3617" s="78"/>
      <c r="AP3617" s="78"/>
      <c r="AQ3617" s="78"/>
      <c r="AR3617" s="78"/>
      <c r="AS3617" s="78"/>
      <c r="AT3617" s="78"/>
      <c r="AU3617" s="78"/>
      <c r="AV3617" s="78"/>
      <c r="AW3617" s="77"/>
      <c r="AX3617" s="144"/>
      <c r="AY3617" s="144"/>
      <c r="AZ3617" s="144"/>
      <c r="BA3617" s="54"/>
      <c r="BB3617" s="54"/>
      <c r="BC3617" s="144"/>
      <c r="BD3617" s="144"/>
      <c r="BE3617" s="144"/>
      <c r="BF3617" s="144"/>
      <c r="BG3617" s="144"/>
      <c r="BH3617" s="144"/>
      <c r="BI3617" s="144"/>
      <c r="BJ3617" s="144"/>
      <c r="BK3617" s="144"/>
      <c r="BL3617" s="144"/>
      <c r="BM3617" s="144"/>
      <c r="BN3617" s="144"/>
      <c r="BO3617" s="144"/>
      <c r="BP3617" s="144"/>
      <c r="BQ3617" s="144"/>
      <c r="BR3617" s="144"/>
      <c r="BS3617" s="144"/>
      <c r="BT3617" s="144"/>
      <c r="BU3617" s="144"/>
      <c r="BV3617" s="144"/>
      <c r="BW3617" s="144"/>
      <c r="BX3617" s="144"/>
      <c r="BY3617" s="144"/>
      <c r="BZ3617" s="144"/>
      <c r="CA3617" s="144"/>
      <c r="CB3617" s="144"/>
      <c r="CC3617" s="144"/>
      <c r="CD3617" s="144"/>
      <c r="CE3617" s="144"/>
      <c r="CF3617" s="144"/>
      <c r="CG3617" s="144"/>
      <c r="CH3617" s="144"/>
      <c r="CI3617" s="144"/>
      <c r="CJ3617" s="144"/>
      <c r="CK3617" s="144"/>
      <c r="CL3617" s="144"/>
    </row>
    <row r="3618" spans="2:90" x14ac:dyDescent="0.25">
      <c r="B3618" s="77"/>
      <c r="C3618" s="77"/>
      <c r="D3618" s="77"/>
      <c r="E3618" s="77"/>
      <c r="F3618" s="77"/>
      <c r="G3618" s="77"/>
      <c r="I3618" s="78"/>
      <c r="K3618" s="78"/>
      <c r="L3618" s="77"/>
      <c r="M3618" s="78"/>
      <c r="N3618" s="78"/>
      <c r="O3618" s="78"/>
      <c r="P3618" s="78"/>
      <c r="Q3618" s="144"/>
      <c r="R3618" s="78"/>
      <c r="S3618" s="78"/>
      <c r="T3618" s="78"/>
      <c r="U3618" s="78"/>
      <c r="V3618" s="219"/>
      <c r="W3618" s="78"/>
      <c r="X3618" s="78"/>
      <c r="Y3618" s="78"/>
      <c r="Z3618" s="78"/>
      <c r="AA3618" s="78"/>
      <c r="AB3618" s="78"/>
      <c r="AC3618" s="78"/>
      <c r="AD3618" s="104"/>
      <c r="AE3618" s="78"/>
      <c r="AF3618" s="104"/>
      <c r="AG3618" s="78"/>
      <c r="AH3618" s="104"/>
      <c r="AI3618" s="78"/>
      <c r="AJ3618" s="104"/>
      <c r="AK3618" s="78"/>
      <c r="AL3618" s="78"/>
      <c r="AM3618" s="8"/>
      <c r="AN3618" s="78"/>
      <c r="AO3618" s="78"/>
      <c r="AP3618" s="78"/>
      <c r="AQ3618" s="78"/>
      <c r="AR3618" s="78"/>
      <c r="AS3618" s="78"/>
      <c r="AT3618" s="78"/>
      <c r="AU3618" s="78"/>
      <c r="AV3618" s="78"/>
      <c r="AW3618" s="77"/>
      <c r="AX3618" s="144"/>
      <c r="AY3618" s="144"/>
      <c r="AZ3618" s="144"/>
      <c r="BA3618" s="54"/>
      <c r="BB3618" s="54"/>
      <c r="BC3618" s="144"/>
      <c r="BD3618" s="144"/>
      <c r="BE3618" s="144"/>
      <c r="BF3618" s="144"/>
      <c r="BG3618" s="144"/>
      <c r="BH3618" s="144"/>
      <c r="BI3618" s="144"/>
      <c r="BJ3618" s="144"/>
      <c r="BK3618" s="144"/>
      <c r="BL3618" s="144"/>
      <c r="BM3618" s="144"/>
      <c r="BN3618" s="144"/>
      <c r="BO3618" s="144"/>
      <c r="BP3618" s="144"/>
      <c r="BQ3618" s="144"/>
      <c r="BR3618" s="144"/>
      <c r="BS3618" s="144"/>
      <c r="BT3618" s="144"/>
      <c r="BU3618" s="144"/>
      <c r="BV3618" s="144"/>
      <c r="BW3618" s="144"/>
      <c r="BX3618" s="144"/>
      <c r="BY3618" s="144"/>
      <c r="BZ3618" s="144"/>
      <c r="CA3618" s="144"/>
      <c r="CB3618" s="144"/>
      <c r="CC3618" s="144"/>
      <c r="CD3618" s="144"/>
      <c r="CE3618" s="144"/>
      <c r="CF3618" s="144"/>
      <c r="CG3618" s="144"/>
      <c r="CH3618" s="144"/>
      <c r="CI3618" s="144"/>
      <c r="CJ3618" s="144"/>
      <c r="CK3618" s="144"/>
      <c r="CL3618" s="144"/>
    </row>
    <row r="3619" spans="2:90" x14ac:dyDescent="0.25">
      <c r="B3619" s="77"/>
      <c r="C3619" s="77"/>
      <c r="D3619" s="77"/>
      <c r="E3619" s="77"/>
      <c r="F3619" s="77"/>
      <c r="G3619" s="77"/>
      <c r="I3619" s="78"/>
      <c r="K3619" s="78"/>
      <c r="L3619" s="77"/>
      <c r="M3619" s="78"/>
      <c r="N3619" s="78"/>
      <c r="O3619" s="78"/>
      <c r="P3619" s="78"/>
      <c r="Q3619" s="144"/>
      <c r="R3619" s="78"/>
      <c r="S3619" s="78"/>
      <c r="T3619" s="78"/>
      <c r="U3619" s="78"/>
      <c r="V3619" s="219"/>
      <c r="W3619" s="78"/>
      <c r="X3619" s="78"/>
      <c r="Y3619" s="78"/>
      <c r="Z3619" s="78"/>
      <c r="AA3619" s="78"/>
      <c r="AB3619" s="78"/>
      <c r="AC3619" s="78"/>
      <c r="AD3619" s="104"/>
      <c r="AE3619" s="78"/>
      <c r="AF3619" s="104"/>
      <c r="AG3619" s="78"/>
      <c r="AH3619" s="104"/>
      <c r="AI3619" s="78"/>
      <c r="AJ3619" s="104"/>
      <c r="AK3619" s="78"/>
      <c r="AL3619" s="78"/>
      <c r="AM3619" s="8"/>
      <c r="AN3619" s="78"/>
      <c r="AO3619" s="78"/>
      <c r="AP3619" s="78"/>
      <c r="AQ3619" s="78"/>
      <c r="AR3619" s="78"/>
      <c r="AS3619" s="78"/>
      <c r="AT3619" s="78"/>
      <c r="AU3619" s="78"/>
      <c r="AV3619" s="78"/>
      <c r="AW3619" s="77"/>
      <c r="AX3619" s="144"/>
      <c r="AY3619" s="144"/>
      <c r="AZ3619" s="144"/>
      <c r="BA3619" s="54"/>
      <c r="BB3619" s="54"/>
      <c r="BC3619" s="144"/>
      <c r="BD3619" s="144"/>
      <c r="BE3619" s="144"/>
      <c r="BF3619" s="144"/>
      <c r="BG3619" s="144"/>
      <c r="BH3619" s="144"/>
      <c r="BI3619" s="144"/>
      <c r="BJ3619" s="144"/>
      <c r="BK3619" s="144"/>
      <c r="BL3619" s="144"/>
      <c r="BM3619" s="144"/>
      <c r="BN3619" s="144"/>
      <c r="BO3619" s="144"/>
      <c r="BP3619" s="144"/>
      <c r="BQ3619" s="144"/>
      <c r="BR3619" s="144"/>
      <c r="BS3619" s="144"/>
      <c r="BT3619" s="144"/>
      <c r="BU3619" s="144"/>
      <c r="BV3619" s="144"/>
      <c r="BW3619" s="144"/>
      <c r="BX3619" s="144"/>
      <c r="BY3619" s="144"/>
      <c r="BZ3619" s="144"/>
      <c r="CA3619" s="144"/>
      <c r="CB3619" s="144"/>
      <c r="CC3619" s="144"/>
      <c r="CD3619" s="144"/>
      <c r="CE3619" s="144"/>
      <c r="CF3619" s="144"/>
      <c r="CG3619" s="144"/>
      <c r="CH3619" s="144"/>
      <c r="CI3619" s="144"/>
      <c r="CJ3619" s="144"/>
      <c r="CK3619" s="144"/>
      <c r="CL3619" s="144"/>
    </row>
    <row r="3620" spans="2:90" x14ac:dyDescent="0.25">
      <c r="B3620" s="77"/>
      <c r="C3620" s="77"/>
      <c r="D3620" s="77"/>
      <c r="E3620" s="77"/>
      <c r="F3620" s="77"/>
      <c r="G3620" s="77"/>
      <c r="I3620" s="78"/>
      <c r="K3620" s="78"/>
      <c r="L3620" s="77"/>
      <c r="M3620" s="78"/>
      <c r="N3620" s="78"/>
      <c r="O3620" s="78"/>
      <c r="P3620" s="78"/>
      <c r="Q3620" s="144"/>
      <c r="R3620" s="78"/>
      <c r="S3620" s="78"/>
      <c r="T3620" s="78"/>
      <c r="U3620" s="78"/>
      <c r="V3620" s="219"/>
      <c r="W3620" s="78"/>
      <c r="X3620" s="78"/>
      <c r="Y3620" s="78"/>
      <c r="Z3620" s="78"/>
      <c r="AA3620" s="78"/>
      <c r="AB3620" s="78"/>
      <c r="AC3620" s="78"/>
      <c r="AD3620" s="104"/>
      <c r="AE3620" s="78"/>
      <c r="AF3620" s="104"/>
      <c r="AG3620" s="78"/>
      <c r="AH3620" s="104"/>
      <c r="AI3620" s="78"/>
      <c r="AJ3620" s="104"/>
      <c r="AK3620" s="78"/>
      <c r="AL3620" s="78"/>
      <c r="AM3620" s="8"/>
      <c r="AN3620" s="78"/>
      <c r="AO3620" s="78"/>
      <c r="AP3620" s="78"/>
      <c r="AQ3620" s="78"/>
      <c r="AR3620" s="78"/>
      <c r="AS3620" s="78"/>
      <c r="AT3620" s="78"/>
      <c r="AU3620" s="78"/>
      <c r="AV3620" s="78"/>
      <c r="AW3620" s="77"/>
      <c r="AX3620" s="144"/>
      <c r="AY3620" s="144"/>
      <c r="AZ3620" s="144"/>
      <c r="BA3620" s="54"/>
      <c r="BB3620" s="54"/>
      <c r="BC3620" s="144"/>
      <c r="BD3620" s="144"/>
      <c r="BE3620" s="144"/>
      <c r="BF3620" s="144"/>
      <c r="BG3620" s="144"/>
      <c r="BH3620" s="144"/>
      <c r="BI3620" s="144"/>
      <c r="BJ3620" s="144"/>
      <c r="BK3620" s="144"/>
      <c r="BL3620" s="144"/>
      <c r="BM3620" s="144"/>
      <c r="BN3620" s="144"/>
      <c r="BO3620" s="144"/>
      <c r="BP3620" s="144"/>
      <c r="BQ3620" s="144"/>
      <c r="BR3620" s="144"/>
      <c r="BS3620" s="144"/>
      <c r="BT3620" s="144"/>
      <c r="BU3620" s="144"/>
      <c r="BV3620" s="144"/>
      <c r="BW3620" s="144"/>
      <c r="BX3620" s="144"/>
      <c r="BY3620" s="144"/>
      <c r="BZ3620" s="144"/>
      <c r="CA3620" s="144"/>
      <c r="CB3620" s="144"/>
      <c r="CC3620" s="144"/>
      <c r="CD3620" s="144"/>
      <c r="CE3620" s="144"/>
      <c r="CF3620" s="144"/>
      <c r="CG3620" s="144"/>
      <c r="CH3620" s="144"/>
      <c r="CI3620" s="144"/>
      <c r="CJ3620" s="144"/>
      <c r="CK3620" s="144"/>
      <c r="CL3620" s="144"/>
    </row>
    <row r="3621" spans="2:90" x14ac:dyDescent="0.25">
      <c r="B3621" s="77"/>
      <c r="C3621" s="77"/>
      <c r="D3621" s="77"/>
      <c r="E3621" s="77"/>
      <c r="F3621" s="77"/>
      <c r="G3621" s="77"/>
      <c r="I3621" s="78"/>
      <c r="K3621" s="78"/>
      <c r="L3621" s="77"/>
      <c r="M3621" s="78"/>
      <c r="N3621" s="78"/>
      <c r="O3621" s="78"/>
      <c r="P3621" s="78"/>
      <c r="Q3621" s="144"/>
      <c r="R3621" s="78"/>
      <c r="S3621" s="78"/>
      <c r="T3621" s="78"/>
      <c r="U3621" s="78"/>
      <c r="V3621" s="219"/>
      <c r="W3621" s="78"/>
      <c r="X3621" s="78"/>
      <c r="Y3621" s="78"/>
      <c r="Z3621" s="78"/>
      <c r="AA3621" s="78"/>
      <c r="AB3621" s="78"/>
      <c r="AC3621" s="78"/>
      <c r="AD3621" s="104"/>
      <c r="AE3621" s="78"/>
      <c r="AF3621" s="104"/>
      <c r="AG3621" s="78"/>
      <c r="AH3621" s="104"/>
      <c r="AI3621" s="78"/>
      <c r="AJ3621" s="104"/>
      <c r="AK3621" s="78"/>
      <c r="AL3621" s="78"/>
      <c r="AM3621" s="8"/>
      <c r="AN3621" s="78"/>
      <c r="AO3621" s="78"/>
      <c r="AP3621" s="78"/>
      <c r="AQ3621" s="78"/>
      <c r="AR3621" s="78"/>
      <c r="AS3621" s="78"/>
      <c r="AT3621" s="78"/>
      <c r="AU3621" s="78"/>
      <c r="AV3621" s="78"/>
      <c r="AW3621" s="77"/>
      <c r="AX3621" s="144"/>
      <c r="AY3621" s="144"/>
      <c r="AZ3621" s="144"/>
      <c r="BA3621" s="54"/>
      <c r="BB3621" s="54"/>
      <c r="BC3621" s="144"/>
      <c r="BD3621" s="144"/>
      <c r="BE3621" s="144"/>
      <c r="BF3621" s="144"/>
      <c r="BG3621" s="144"/>
      <c r="BH3621" s="144"/>
      <c r="BI3621" s="144"/>
      <c r="BJ3621" s="144"/>
      <c r="BK3621" s="144"/>
      <c r="BL3621" s="144"/>
      <c r="BM3621" s="144"/>
      <c r="BN3621" s="144"/>
      <c r="BO3621" s="144"/>
      <c r="BP3621" s="144"/>
      <c r="BQ3621" s="144"/>
      <c r="BR3621" s="144"/>
      <c r="BS3621" s="144"/>
      <c r="BT3621" s="144"/>
      <c r="BU3621" s="144"/>
      <c r="BV3621" s="144"/>
      <c r="BW3621" s="144"/>
      <c r="BX3621" s="144"/>
      <c r="BY3621" s="144"/>
      <c r="BZ3621" s="144"/>
      <c r="CA3621" s="144"/>
      <c r="CB3621" s="144"/>
      <c r="CC3621" s="144"/>
      <c r="CD3621" s="144"/>
      <c r="CE3621" s="144"/>
      <c r="CF3621" s="144"/>
      <c r="CG3621" s="144"/>
      <c r="CH3621" s="144"/>
      <c r="CI3621" s="144"/>
      <c r="CJ3621" s="144"/>
      <c r="CK3621" s="144"/>
      <c r="CL3621" s="144"/>
    </row>
    <row r="3622" spans="2:90" x14ac:dyDescent="0.25">
      <c r="B3622" s="77"/>
      <c r="C3622" s="77"/>
      <c r="D3622" s="77"/>
      <c r="E3622" s="77"/>
      <c r="F3622" s="77"/>
      <c r="G3622" s="77"/>
      <c r="I3622" s="78"/>
      <c r="K3622" s="78"/>
      <c r="L3622" s="77"/>
      <c r="M3622" s="78"/>
      <c r="N3622" s="78"/>
      <c r="O3622" s="78"/>
      <c r="P3622" s="78"/>
      <c r="Q3622" s="144"/>
      <c r="R3622" s="78"/>
      <c r="S3622" s="78"/>
      <c r="T3622" s="78"/>
      <c r="U3622" s="78"/>
      <c r="V3622" s="219"/>
      <c r="W3622" s="78"/>
      <c r="X3622" s="78"/>
      <c r="Y3622" s="78"/>
      <c r="Z3622" s="78"/>
      <c r="AA3622" s="78"/>
      <c r="AB3622" s="78"/>
      <c r="AC3622" s="78"/>
      <c r="AD3622" s="104"/>
      <c r="AE3622" s="78"/>
      <c r="AF3622" s="104"/>
      <c r="AG3622" s="78"/>
      <c r="AH3622" s="104"/>
      <c r="AI3622" s="78"/>
      <c r="AJ3622" s="104"/>
      <c r="AK3622" s="78"/>
      <c r="AL3622" s="78"/>
      <c r="AM3622" s="8"/>
      <c r="AN3622" s="78"/>
      <c r="AO3622" s="78"/>
      <c r="AP3622" s="78"/>
      <c r="AQ3622" s="78"/>
      <c r="AR3622" s="78"/>
      <c r="AS3622" s="78"/>
      <c r="AT3622" s="78"/>
      <c r="AU3622" s="78"/>
      <c r="AV3622" s="78"/>
      <c r="AW3622" s="77"/>
      <c r="AX3622" s="144"/>
      <c r="AY3622" s="144"/>
      <c r="AZ3622" s="144"/>
      <c r="BA3622" s="54"/>
      <c r="BB3622" s="54"/>
      <c r="BC3622" s="144"/>
      <c r="BD3622" s="144"/>
      <c r="BE3622" s="144"/>
      <c r="BF3622" s="144"/>
      <c r="BG3622" s="144"/>
      <c r="BH3622" s="144"/>
      <c r="BI3622" s="144"/>
      <c r="BJ3622" s="144"/>
      <c r="BK3622" s="144"/>
      <c r="BL3622" s="144"/>
      <c r="BM3622" s="144"/>
      <c r="BN3622" s="144"/>
      <c r="BO3622" s="144"/>
      <c r="BP3622" s="144"/>
      <c r="BQ3622" s="144"/>
      <c r="BR3622" s="144"/>
      <c r="BS3622" s="144"/>
      <c r="BT3622" s="144"/>
      <c r="BU3622" s="144"/>
      <c r="BV3622" s="144"/>
      <c r="BW3622" s="144"/>
      <c r="BX3622" s="144"/>
      <c r="BY3622" s="144"/>
      <c r="BZ3622" s="144"/>
      <c r="CA3622" s="144"/>
      <c r="CB3622" s="144"/>
      <c r="CC3622" s="144"/>
      <c r="CD3622" s="144"/>
      <c r="CE3622" s="144"/>
      <c r="CF3622" s="144"/>
      <c r="CG3622" s="144"/>
      <c r="CH3622" s="144"/>
      <c r="CI3622" s="144"/>
      <c r="CJ3622" s="144"/>
      <c r="CK3622" s="144"/>
      <c r="CL3622" s="144"/>
    </row>
    <row r="3623" spans="2:90" x14ac:dyDescent="0.25">
      <c r="B3623" s="77"/>
      <c r="C3623" s="77"/>
      <c r="D3623" s="77"/>
      <c r="E3623" s="77"/>
      <c r="F3623" s="77"/>
      <c r="G3623" s="77"/>
      <c r="I3623" s="78"/>
      <c r="K3623" s="78"/>
      <c r="L3623" s="77"/>
      <c r="M3623" s="78"/>
      <c r="N3623" s="78"/>
      <c r="O3623" s="78"/>
      <c r="P3623" s="78"/>
      <c r="Q3623" s="144"/>
      <c r="R3623" s="78"/>
      <c r="S3623" s="78"/>
      <c r="T3623" s="78"/>
      <c r="U3623" s="78"/>
      <c r="V3623" s="219"/>
      <c r="W3623" s="78"/>
      <c r="X3623" s="78"/>
      <c r="Y3623" s="78"/>
      <c r="Z3623" s="78"/>
      <c r="AA3623" s="78"/>
      <c r="AB3623" s="78"/>
      <c r="AC3623" s="78"/>
      <c r="AD3623" s="104"/>
      <c r="AE3623" s="78"/>
      <c r="AF3623" s="104"/>
      <c r="AG3623" s="78"/>
      <c r="AH3623" s="104"/>
      <c r="AI3623" s="78"/>
      <c r="AJ3623" s="104"/>
      <c r="AK3623" s="78"/>
      <c r="AL3623" s="78"/>
      <c r="AM3623" s="8"/>
      <c r="AN3623" s="78"/>
      <c r="AO3623" s="78"/>
      <c r="AP3623" s="78"/>
      <c r="AQ3623" s="78"/>
      <c r="AR3623" s="78"/>
      <c r="AS3623" s="78"/>
      <c r="AT3623" s="78"/>
      <c r="AU3623" s="78"/>
      <c r="AV3623" s="78"/>
      <c r="AW3623" s="77"/>
      <c r="AX3623" s="144"/>
      <c r="AY3623" s="144"/>
      <c r="AZ3623" s="144"/>
      <c r="BA3623" s="54"/>
      <c r="BB3623" s="54"/>
      <c r="BC3623" s="144"/>
      <c r="BD3623" s="144"/>
      <c r="BE3623" s="144"/>
      <c r="BF3623" s="144"/>
      <c r="BG3623" s="144"/>
      <c r="BH3623" s="144"/>
      <c r="BI3623" s="144"/>
      <c r="BJ3623" s="144"/>
      <c r="BK3623" s="144"/>
      <c r="BL3623" s="144"/>
      <c r="BM3623" s="144"/>
      <c r="BN3623" s="144"/>
      <c r="BO3623" s="144"/>
      <c r="BP3623" s="144"/>
      <c r="BQ3623" s="144"/>
      <c r="BR3623" s="144"/>
      <c r="BS3623" s="144"/>
      <c r="BT3623" s="144"/>
      <c r="BU3623" s="144"/>
      <c r="BV3623" s="144"/>
      <c r="BW3623" s="144"/>
      <c r="BX3623" s="144"/>
      <c r="BY3623" s="144"/>
      <c r="BZ3623" s="144"/>
      <c r="CA3623" s="144"/>
      <c r="CB3623" s="144"/>
      <c r="CC3623" s="144"/>
      <c r="CD3623" s="144"/>
      <c r="CE3623" s="144"/>
      <c r="CF3623" s="144"/>
      <c r="CG3623" s="144"/>
      <c r="CH3623" s="144"/>
      <c r="CI3623" s="144"/>
      <c r="CJ3623" s="144"/>
      <c r="CK3623" s="144"/>
      <c r="CL3623" s="144"/>
    </row>
    <row r="3624" spans="2:90" x14ac:dyDescent="0.25">
      <c r="B3624" s="77"/>
      <c r="C3624" s="77"/>
      <c r="D3624" s="77"/>
      <c r="E3624" s="77"/>
      <c r="F3624" s="77"/>
      <c r="G3624" s="77"/>
      <c r="I3624" s="78"/>
      <c r="K3624" s="78"/>
      <c r="L3624" s="77"/>
      <c r="M3624" s="78"/>
      <c r="N3624" s="78"/>
      <c r="O3624" s="78"/>
      <c r="P3624" s="78"/>
      <c r="Q3624" s="144"/>
      <c r="R3624" s="78"/>
      <c r="S3624" s="78"/>
      <c r="T3624" s="78"/>
      <c r="U3624" s="78"/>
      <c r="V3624" s="219"/>
      <c r="W3624" s="78"/>
      <c r="X3624" s="78"/>
      <c r="Y3624" s="78"/>
      <c r="Z3624" s="78"/>
      <c r="AA3624" s="78"/>
      <c r="AB3624" s="78"/>
      <c r="AC3624" s="78"/>
      <c r="AD3624" s="104"/>
      <c r="AE3624" s="78"/>
      <c r="AF3624" s="104"/>
      <c r="AG3624" s="78"/>
      <c r="AH3624" s="104"/>
      <c r="AI3624" s="78"/>
      <c r="AJ3624" s="104"/>
      <c r="AK3624" s="78"/>
      <c r="AL3624" s="78"/>
      <c r="AM3624" s="8"/>
      <c r="AN3624" s="78"/>
      <c r="AO3624" s="78"/>
      <c r="AP3624" s="78"/>
      <c r="AQ3624" s="78"/>
      <c r="AR3624" s="78"/>
      <c r="AS3624" s="78"/>
      <c r="AT3624" s="78"/>
      <c r="AU3624" s="78"/>
      <c r="AV3624" s="78"/>
      <c r="AW3624" s="77"/>
      <c r="AX3624" s="144"/>
      <c r="AY3624" s="144"/>
      <c r="AZ3624" s="144"/>
      <c r="BA3624" s="54"/>
      <c r="BB3624" s="54"/>
      <c r="BC3624" s="144"/>
      <c r="BD3624" s="144"/>
      <c r="BE3624" s="144"/>
      <c r="BF3624" s="144"/>
      <c r="BG3624" s="144"/>
      <c r="BH3624" s="144"/>
      <c r="BI3624" s="144"/>
      <c r="BJ3624" s="144"/>
      <c r="BK3624" s="144"/>
      <c r="BL3624" s="144"/>
      <c r="BM3624" s="144"/>
      <c r="BN3624" s="144"/>
      <c r="BO3624" s="144"/>
      <c r="BP3624" s="144"/>
      <c r="BQ3624" s="144"/>
      <c r="BR3624" s="144"/>
      <c r="BS3624" s="144"/>
      <c r="BT3624" s="144"/>
      <c r="BU3624" s="144"/>
      <c r="BV3624" s="144"/>
      <c r="BW3624" s="144"/>
      <c r="BX3624" s="144"/>
      <c r="BY3624" s="144"/>
      <c r="BZ3624" s="144"/>
      <c r="CA3624" s="144"/>
      <c r="CB3624" s="144"/>
      <c r="CC3624" s="144"/>
      <c r="CD3624" s="144"/>
      <c r="CE3624" s="144"/>
      <c r="CF3624" s="144"/>
      <c r="CG3624" s="144"/>
      <c r="CH3624" s="144"/>
      <c r="CI3624" s="144"/>
      <c r="CJ3624" s="144"/>
      <c r="CK3624" s="144"/>
      <c r="CL3624" s="144"/>
    </row>
    <row r="3625" spans="2:90" x14ac:dyDescent="0.25">
      <c r="B3625" s="77"/>
      <c r="C3625" s="77"/>
      <c r="D3625" s="77"/>
      <c r="E3625" s="77"/>
      <c r="F3625" s="77"/>
      <c r="G3625" s="77"/>
      <c r="I3625" s="78"/>
      <c r="K3625" s="78"/>
      <c r="L3625" s="77"/>
      <c r="M3625" s="78"/>
      <c r="N3625" s="78"/>
      <c r="O3625" s="78"/>
      <c r="P3625" s="78"/>
      <c r="Q3625" s="144"/>
      <c r="R3625" s="78"/>
      <c r="S3625" s="78"/>
      <c r="T3625" s="78"/>
      <c r="U3625" s="78"/>
      <c r="V3625" s="219"/>
      <c r="W3625" s="78"/>
      <c r="X3625" s="78"/>
      <c r="Y3625" s="78"/>
      <c r="Z3625" s="78"/>
      <c r="AA3625" s="78"/>
      <c r="AB3625" s="78"/>
      <c r="AC3625" s="78"/>
      <c r="AD3625" s="104"/>
      <c r="AE3625" s="78"/>
      <c r="AF3625" s="104"/>
      <c r="AG3625" s="78"/>
      <c r="AH3625" s="104"/>
      <c r="AI3625" s="78"/>
      <c r="AJ3625" s="104"/>
      <c r="AK3625" s="78"/>
      <c r="AL3625" s="78"/>
      <c r="AM3625" s="8"/>
      <c r="AN3625" s="78"/>
      <c r="AO3625" s="78"/>
      <c r="AP3625" s="78"/>
      <c r="AQ3625" s="78"/>
      <c r="AR3625" s="78"/>
      <c r="AS3625" s="78"/>
      <c r="AT3625" s="78"/>
      <c r="AU3625" s="78"/>
      <c r="AV3625" s="78"/>
      <c r="AW3625" s="77"/>
      <c r="AX3625" s="144"/>
      <c r="AY3625" s="144"/>
      <c r="AZ3625" s="144"/>
      <c r="BA3625" s="54"/>
      <c r="BB3625" s="54"/>
      <c r="BC3625" s="144"/>
      <c r="BD3625" s="144"/>
      <c r="BE3625" s="144"/>
      <c r="BF3625" s="144"/>
      <c r="BG3625" s="144"/>
      <c r="BH3625" s="144"/>
      <c r="BI3625" s="144"/>
      <c r="BJ3625" s="144"/>
      <c r="BK3625" s="144"/>
      <c r="BL3625" s="144"/>
      <c r="BM3625" s="144"/>
      <c r="BN3625" s="144"/>
      <c r="BO3625" s="144"/>
      <c r="BP3625" s="144"/>
      <c r="BQ3625" s="144"/>
      <c r="BR3625" s="144"/>
      <c r="BS3625" s="144"/>
      <c r="BT3625" s="144"/>
      <c r="BU3625" s="144"/>
      <c r="BV3625" s="144"/>
      <c r="BW3625" s="144"/>
      <c r="BX3625" s="144"/>
      <c r="BY3625" s="144"/>
      <c r="BZ3625" s="144"/>
      <c r="CA3625" s="144"/>
      <c r="CB3625" s="144"/>
      <c r="CC3625" s="144"/>
      <c r="CD3625" s="144"/>
      <c r="CE3625" s="144"/>
      <c r="CF3625" s="144"/>
      <c r="CG3625" s="144"/>
      <c r="CH3625" s="144"/>
      <c r="CI3625" s="144"/>
      <c r="CJ3625" s="144"/>
      <c r="CK3625" s="144"/>
      <c r="CL3625" s="144"/>
    </row>
    <row r="3626" spans="2:90" x14ac:dyDescent="0.25">
      <c r="B3626" s="77"/>
      <c r="C3626" s="77"/>
      <c r="D3626" s="77"/>
      <c r="E3626" s="77"/>
      <c r="F3626" s="77"/>
      <c r="G3626" s="77"/>
      <c r="I3626" s="78"/>
      <c r="K3626" s="78"/>
      <c r="L3626" s="77"/>
      <c r="M3626" s="78"/>
      <c r="N3626" s="78"/>
      <c r="O3626" s="78"/>
      <c r="P3626" s="78"/>
      <c r="Q3626" s="144"/>
      <c r="R3626" s="78"/>
      <c r="S3626" s="78"/>
      <c r="T3626" s="78"/>
      <c r="U3626" s="78"/>
      <c r="V3626" s="219"/>
      <c r="W3626" s="78"/>
      <c r="X3626" s="78"/>
      <c r="Y3626" s="78"/>
      <c r="Z3626" s="78"/>
      <c r="AA3626" s="78"/>
      <c r="AB3626" s="78"/>
      <c r="AC3626" s="78"/>
      <c r="AD3626" s="104"/>
      <c r="AE3626" s="78"/>
      <c r="AF3626" s="104"/>
      <c r="AG3626" s="78"/>
      <c r="AH3626" s="104"/>
      <c r="AI3626" s="78"/>
      <c r="AJ3626" s="104"/>
      <c r="AK3626" s="78"/>
      <c r="AL3626" s="78"/>
      <c r="AM3626" s="8"/>
      <c r="AN3626" s="78"/>
      <c r="AO3626" s="78"/>
      <c r="AP3626" s="78"/>
      <c r="AQ3626" s="78"/>
      <c r="AR3626" s="78"/>
      <c r="AS3626" s="78"/>
      <c r="AT3626" s="78"/>
      <c r="AU3626" s="78"/>
      <c r="AV3626" s="78"/>
      <c r="AW3626" s="77"/>
      <c r="AX3626" s="144"/>
      <c r="AY3626" s="144"/>
      <c r="AZ3626" s="144"/>
      <c r="BA3626" s="54"/>
      <c r="BB3626" s="54"/>
      <c r="BC3626" s="144"/>
      <c r="BD3626" s="144"/>
      <c r="BE3626" s="144"/>
      <c r="BF3626" s="144"/>
      <c r="BG3626" s="144"/>
      <c r="BH3626" s="144"/>
      <c r="BI3626" s="144"/>
      <c r="BJ3626" s="144"/>
      <c r="BK3626" s="144"/>
      <c r="BL3626" s="144"/>
      <c r="BM3626" s="144"/>
      <c r="BN3626" s="144"/>
      <c r="BO3626" s="144"/>
      <c r="BP3626" s="144"/>
      <c r="BQ3626" s="144"/>
      <c r="BR3626" s="144"/>
      <c r="BS3626" s="144"/>
      <c r="BT3626" s="144"/>
      <c r="BU3626" s="144"/>
      <c r="BV3626" s="144"/>
      <c r="BW3626" s="144"/>
      <c r="BX3626" s="144"/>
      <c r="BY3626" s="144"/>
      <c r="BZ3626" s="144"/>
      <c r="CA3626" s="144"/>
      <c r="CB3626" s="144"/>
      <c r="CC3626" s="144"/>
      <c r="CD3626" s="144"/>
      <c r="CE3626" s="144"/>
      <c r="CF3626" s="144"/>
      <c r="CG3626" s="144"/>
      <c r="CH3626" s="144"/>
      <c r="CI3626" s="144"/>
      <c r="CJ3626" s="144"/>
      <c r="CK3626" s="144"/>
      <c r="CL3626" s="144"/>
    </row>
    <row r="3627" spans="2:90" x14ac:dyDescent="0.25">
      <c r="B3627" s="77"/>
      <c r="C3627" s="77"/>
      <c r="D3627" s="77"/>
      <c r="E3627" s="77"/>
      <c r="F3627" s="77"/>
      <c r="G3627" s="77"/>
      <c r="I3627" s="78"/>
      <c r="K3627" s="78"/>
      <c r="L3627" s="77"/>
      <c r="M3627" s="78"/>
      <c r="N3627" s="78"/>
      <c r="O3627" s="78"/>
      <c r="P3627" s="78"/>
      <c r="Q3627" s="144"/>
      <c r="R3627" s="78"/>
      <c r="S3627" s="78"/>
      <c r="T3627" s="78"/>
      <c r="U3627" s="78"/>
      <c r="V3627" s="219"/>
      <c r="W3627" s="78"/>
      <c r="X3627" s="78"/>
      <c r="Y3627" s="78"/>
      <c r="Z3627" s="78"/>
      <c r="AA3627" s="78"/>
      <c r="AB3627" s="78"/>
      <c r="AC3627" s="78"/>
      <c r="AD3627" s="104"/>
      <c r="AE3627" s="78"/>
      <c r="AF3627" s="104"/>
      <c r="AG3627" s="78"/>
      <c r="AH3627" s="104"/>
      <c r="AI3627" s="78"/>
      <c r="AJ3627" s="104"/>
      <c r="AK3627" s="78"/>
      <c r="AL3627" s="78"/>
      <c r="AM3627" s="8"/>
      <c r="AN3627" s="78"/>
      <c r="AO3627" s="78"/>
      <c r="AP3627" s="78"/>
      <c r="AQ3627" s="78"/>
      <c r="AR3627" s="78"/>
      <c r="AS3627" s="78"/>
      <c r="AT3627" s="78"/>
      <c r="AU3627" s="78"/>
      <c r="AV3627" s="78"/>
      <c r="AW3627" s="77"/>
      <c r="AX3627" s="144"/>
      <c r="AY3627" s="144"/>
      <c r="AZ3627" s="144"/>
      <c r="BA3627" s="54"/>
      <c r="BB3627" s="54"/>
      <c r="BC3627" s="144"/>
      <c r="BD3627" s="144"/>
      <c r="BE3627" s="144"/>
      <c r="BF3627" s="144"/>
      <c r="BG3627" s="144"/>
      <c r="BH3627" s="144"/>
      <c r="BI3627" s="144"/>
      <c r="BJ3627" s="144"/>
      <c r="BK3627" s="144"/>
      <c r="BL3627" s="144"/>
      <c r="BM3627" s="144"/>
      <c r="BN3627" s="144"/>
      <c r="BO3627" s="144"/>
      <c r="BP3627" s="144"/>
      <c r="BQ3627" s="144"/>
      <c r="BR3627" s="144"/>
      <c r="BS3627" s="144"/>
      <c r="BT3627" s="144"/>
      <c r="BU3627" s="144"/>
      <c r="BV3627" s="144"/>
      <c r="BW3627" s="144"/>
      <c r="BX3627" s="144"/>
      <c r="BY3627" s="144"/>
      <c r="BZ3627" s="144"/>
      <c r="CA3627" s="144"/>
      <c r="CB3627" s="144"/>
      <c r="CC3627" s="144"/>
      <c r="CD3627" s="144"/>
      <c r="CE3627" s="144"/>
      <c r="CF3627" s="144"/>
      <c r="CG3627" s="144"/>
      <c r="CH3627" s="144"/>
      <c r="CI3627" s="144"/>
      <c r="CJ3627" s="144"/>
      <c r="CK3627" s="144"/>
      <c r="CL3627" s="144"/>
    </row>
    <row r="3628" spans="2:90" x14ac:dyDescent="0.25">
      <c r="B3628" s="77"/>
      <c r="C3628" s="77"/>
      <c r="D3628" s="77"/>
      <c r="E3628" s="77"/>
      <c r="F3628" s="77"/>
      <c r="G3628" s="77"/>
      <c r="I3628" s="78"/>
      <c r="K3628" s="78"/>
      <c r="L3628" s="77"/>
      <c r="M3628" s="78"/>
      <c r="N3628" s="78"/>
      <c r="O3628" s="78"/>
      <c r="P3628" s="78"/>
      <c r="Q3628" s="144"/>
      <c r="R3628" s="78"/>
      <c r="S3628" s="78"/>
      <c r="T3628" s="78"/>
      <c r="U3628" s="78"/>
      <c r="V3628" s="219"/>
      <c r="W3628" s="78"/>
      <c r="X3628" s="78"/>
      <c r="Y3628" s="78"/>
      <c r="Z3628" s="78"/>
      <c r="AA3628" s="78"/>
      <c r="AB3628" s="78"/>
      <c r="AC3628" s="78"/>
      <c r="AD3628" s="104"/>
      <c r="AE3628" s="78"/>
      <c r="AF3628" s="104"/>
      <c r="AG3628" s="78"/>
      <c r="AH3628" s="104"/>
      <c r="AI3628" s="78"/>
      <c r="AJ3628" s="104"/>
      <c r="AK3628" s="78"/>
      <c r="AL3628" s="78"/>
      <c r="AM3628" s="8"/>
      <c r="AN3628" s="78"/>
      <c r="AO3628" s="78"/>
      <c r="AP3628" s="78"/>
      <c r="AQ3628" s="78"/>
      <c r="AR3628" s="78"/>
      <c r="AS3628" s="78"/>
      <c r="AT3628" s="78"/>
      <c r="AU3628" s="78"/>
      <c r="AV3628" s="78"/>
      <c r="AW3628" s="77"/>
      <c r="AX3628" s="144"/>
      <c r="AY3628" s="144"/>
      <c r="AZ3628" s="144"/>
      <c r="BA3628" s="54"/>
      <c r="BB3628" s="54"/>
      <c r="BC3628" s="144"/>
      <c r="BD3628" s="144"/>
      <c r="BE3628" s="144"/>
      <c r="BF3628" s="144"/>
      <c r="BG3628" s="144"/>
      <c r="BH3628" s="144"/>
      <c r="BI3628" s="144"/>
      <c r="BJ3628" s="144"/>
      <c r="BK3628" s="144"/>
      <c r="BL3628" s="144"/>
      <c r="BM3628" s="144"/>
      <c r="BN3628" s="144"/>
      <c r="BO3628" s="144"/>
      <c r="BP3628" s="144"/>
      <c r="BQ3628" s="144"/>
      <c r="BR3628" s="144"/>
      <c r="BS3628" s="144"/>
      <c r="BT3628" s="144"/>
      <c r="BU3628" s="144"/>
      <c r="BV3628" s="144"/>
      <c r="BW3628" s="144"/>
      <c r="BX3628" s="144"/>
      <c r="BY3628" s="144"/>
      <c r="BZ3628" s="144"/>
      <c r="CA3628" s="144"/>
      <c r="CB3628" s="144"/>
      <c r="CC3628" s="144"/>
      <c r="CD3628" s="144"/>
      <c r="CE3628" s="144"/>
      <c r="CF3628" s="144"/>
      <c r="CG3628" s="144"/>
      <c r="CH3628" s="144"/>
      <c r="CI3628" s="144"/>
      <c r="CJ3628" s="144"/>
      <c r="CK3628" s="144"/>
      <c r="CL3628" s="144"/>
    </row>
    <row r="3629" spans="2:90" x14ac:dyDescent="0.25">
      <c r="B3629" s="77"/>
      <c r="C3629" s="77"/>
      <c r="D3629" s="77"/>
      <c r="E3629" s="77"/>
      <c r="F3629" s="77"/>
      <c r="G3629" s="77"/>
      <c r="I3629" s="78"/>
      <c r="K3629" s="78"/>
      <c r="L3629" s="77"/>
      <c r="M3629" s="78"/>
      <c r="N3629" s="78"/>
      <c r="O3629" s="78"/>
      <c r="P3629" s="78"/>
      <c r="Q3629" s="144"/>
      <c r="R3629" s="78"/>
      <c r="S3629" s="78"/>
      <c r="T3629" s="78"/>
      <c r="U3629" s="78"/>
      <c r="V3629" s="219"/>
      <c r="W3629" s="78"/>
      <c r="X3629" s="78"/>
      <c r="Y3629" s="78"/>
      <c r="Z3629" s="78"/>
      <c r="AA3629" s="78"/>
      <c r="AB3629" s="78"/>
      <c r="AC3629" s="78"/>
      <c r="AD3629" s="104"/>
      <c r="AE3629" s="78"/>
      <c r="AF3629" s="104"/>
      <c r="AG3629" s="78"/>
      <c r="AH3629" s="104"/>
      <c r="AI3629" s="78"/>
      <c r="AJ3629" s="104"/>
      <c r="AK3629" s="78"/>
      <c r="AL3629" s="78"/>
      <c r="AM3629" s="8"/>
      <c r="AN3629" s="78"/>
      <c r="AO3629" s="78"/>
      <c r="AP3629" s="78"/>
      <c r="AQ3629" s="78"/>
      <c r="AR3629" s="78"/>
      <c r="AS3629" s="78"/>
      <c r="AT3629" s="78"/>
      <c r="AU3629" s="78"/>
      <c r="AV3629" s="78"/>
      <c r="AW3629" s="77"/>
      <c r="AX3629" s="144"/>
      <c r="AY3629" s="144"/>
      <c r="AZ3629" s="144"/>
      <c r="BA3629" s="54"/>
      <c r="BB3629" s="54"/>
      <c r="BC3629" s="144"/>
      <c r="BD3629" s="144"/>
      <c r="BE3629" s="144"/>
      <c r="BF3629" s="144"/>
      <c r="BG3629" s="144"/>
      <c r="BH3629" s="144"/>
      <c r="BI3629" s="144"/>
      <c r="BJ3629" s="144"/>
      <c r="BK3629" s="144"/>
      <c r="BL3629" s="144"/>
      <c r="BM3629" s="144"/>
      <c r="BN3629" s="144"/>
      <c r="BO3629" s="144"/>
      <c r="BP3629" s="144"/>
      <c r="BQ3629" s="144"/>
      <c r="BR3629" s="144"/>
      <c r="BS3629" s="144"/>
      <c r="BT3629" s="144"/>
      <c r="BU3629" s="144"/>
      <c r="BV3629" s="144"/>
      <c r="BW3629" s="144"/>
      <c r="BX3629" s="144"/>
      <c r="BY3629" s="144"/>
      <c r="BZ3629" s="144"/>
      <c r="CA3629" s="144"/>
      <c r="CB3629" s="144"/>
      <c r="CC3629" s="144"/>
      <c r="CD3629" s="144"/>
      <c r="CE3629" s="144"/>
      <c r="CF3629" s="144"/>
      <c r="CG3629" s="144"/>
      <c r="CH3629" s="144"/>
      <c r="CI3629" s="144"/>
      <c r="CJ3629" s="144"/>
      <c r="CK3629" s="144"/>
      <c r="CL3629" s="144"/>
    </row>
    <row r="3630" spans="2:90" x14ac:dyDescent="0.25">
      <c r="B3630" s="77"/>
      <c r="C3630" s="77"/>
      <c r="D3630" s="77"/>
      <c r="E3630" s="77"/>
      <c r="F3630" s="77"/>
      <c r="G3630" s="77"/>
      <c r="I3630" s="78"/>
      <c r="K3630" s="78"/>
      <c r="L3630" s="77"/>
      <c r="M3630" s="78"/>
      <c r="N3630" s="78"/>
      <c r="O3630" s="78"/>
      <c r="P3630" s="78"/>
      <c r="Q3630" s="144"/>
      <c r="R3630" s="78"/>
      <c r="S3630" s="78"/>
      <c r="T3630" s="78"/>
      <c r="U3630" s="78"/>
      <c r="V3630" s="219"/>
      <c r="W3630" s="78"/>
      <c r="X3630" s="78"/>
      <c r="Y3630" s="78"/>
      <c r="Z3630" s="78"/>
      <c r="AA3630" s="78"/>
      <c r="AB3630" s="78"/>
      <c r="AC3630" s="78"/>
      <c r="AD3630" s="104"/>
      <c r="AE3630" s="78"/>
      <c r="AF3630" s="104"/>
      <c r="AG3630" s="78"/>
      <c r="AH3630" s="104"/>
      <c r="AI3630" s="78"/>
      <c r="AJ3630" s="104"/>
      <c r="AK3630" s="78"/>
      <c r="AL3630" s="78"/>
      <c r="AM3630" s="8"/>
      <c r="AN3630" s="78"/>
      <c r="AO3630" s="78"/>
      <c r="AP3630" s="78"/>
      <c r="AQ3630" s="78"/>
      <c r="AR3630" s="78"/>
      <c r="AS3630" s="78"/>
      <c r="AT3630" s="78"/>
      <c r="AU3630" s="78"/>
      <c r="AV3630" s="78"/>
      <c r="AW3630" s="77"/>
      <c r="AX3630" s="144"/>
      <c r="AY3630" s="144"/>
      <c r="AZ3630" s="144"/>
      <c r="BA3630" s="54"/>
      <c r="BB3630" s="54"/>
      <c r="BC3630" s="144"/>
      <c r="BD3630" s="144"/>
      <c r="BE3630" s="144"/>
      <c r="BF3630" s="144"/>
      <c r="BG3630" s="144"/>
      <c r="BH3630" s="144"/>
      <c r="BI3630" s="144"/>
      <c r="BJ3630" s="144"/>
      <c r="BK3630" s="144"/>
      <c r="BL3630" s="144"/>
      <c r="BM3630" s="144"/>
      <c r="BN3630" s="144"/>
      <c r="BO3630" s="144"/>
      <c r="BP3630" s="144"/>
      <c r="BQ3630" s="144"/>
      <c r="BR3630" s="144"/>
      <c r="BS3630" s="144"/>
      <c r="BT3630" s="144"/>
      <c r="BU3630" s="144"/>
      <c r="BV3630" s="144"/>
      <c r="BW3630" s="144"/>
      <c r="BX3630" s="144"/>
      <c r="BY3630" s="144"/>
      <c r="BZ3630" s="144"/>
      <c r="CA3630" s="144"/>
      <c r="CB3630" s="144"/>
      <c r="CC3630" s="144"/>
      <c r="CD3630" s="144"/>
      <c r="CE3630" s="144"/>
      <c r="CF3630" s="144"/>
      <c r="CG3630" s="144"/>
      <c r="CH3630" s="144"/>
      <c r="CI3630" s="144"/>
      <c r="CJ3630" s="144"/>
      <c r="CK3630" s="144"/>
      <c r="CL3630" s="144"/>
    </row>
    <row r="3631" spans="2:90" x14ac:dyDescent="0.25">
      <c r="B3631" s="77"/>
      <c r="C3631" s="77"/>
      <c r="D3631" s="77"/>
      <c r="E3631" s="77"/>
      <c r="F3631" s="77"/>
      <c r="G3631" s="77"/>
      <c r="I3631" s="78"/>
      <c r="K3631" s="78"/>
      <c r="L3631" s="77"/>
      <c r="M3631" s="78"/>
      <c r="N3631" s="78"/>
      <c r="O3631" s="78"/>
      <c r="P3631" s="78"/>
      <c r="Q3631" s="144"/>
      <c r="R3631" s="78"/>
      <c r="S3631" s="78"/>
      <c r="T3631" s="78"/>
      <c r="U3631" s="78"/>
      <c r="V3631" s="219"/>
      <c r="W3631" s="78"/>
      <c r="X3631" s="78"/>
      <c r="Y3631" s="78"/>
      <c r="Z3631" s="78"/>
      <c r="AA3631" s="78"/>
      <c r="AB3631" s="78"/>
      <c r="AC3631" s="78"/>
      <c r="AD3631" s="104"/>
      <c r="AE3631" s="78"/>
      <c r="AF3631" s="104"/>
      <c r="AG3631" s="78"/>
      <c r="AH3631" s="104"/>
      <c r="AI3631" s="78"/>
      <c r="AJ3631" s="104"/>
      <c r="AK3631" s="78"/>
      <c r="AL3631" s="78"/>
      <c r="AM3631" s="8"/>
      <c r="AN3631" s="78"/>
      <c r="AO3631" s="78"/>
      <c r="AP3631" s="78"/>
      <c r="AQ3631" s="78"/>
      <c r="AR3631" s="78"/>
      <c r="AS3631" s="78"/>
      <c r="AT3631" s="78"/>
      <c r="AU3631" s="78"/>
      <c r="AV3631" s="78"/>
      <c r="AW3631" s="77"/>
      <c r="AX3631" s="144"/>
      <c r="AY3631" s="144"/>
      <c r="AZ3631" s="144"/>
      <c r="BA3631" s="54"/>
      <c r="BB3631" s="54"/>
      <c r="BC3631" s="144"/>
      <c r="BD3631" s="144"/>
      <c r="BE3631" s="144"/>
      <c r="BF3631" s="144"/>
      <c r="BG3631" s="144"/>
      <c r="BH3631" s="144"/>
      <c r="BI3631" s="144"/>
      <c r="BJ3631" s="144"/>
      <c r="BK3631" s="144"/>
      <c r="BL3631" s="144"/>
      <c r="BM3631" s="144"/>
      <c r="BN3631" s="144"/>
      <c r="BO3631" s="144"/>
      <c r="BP3631" s="144"/>
      <c r="BQ3631" s="144"/>
      <c r="BR3631" s="144"/>
      <c r="BS3631" s="144"/>
      <c r="BT3631" s="144"/>
      <c r="BU3631" s="144"/>
      <c r="BV3631" s="144"/>
      <c r="BW3631" s="144"/>
      <c r="BX3631" s="144"/>
      <c r="BY3631" s="144"/>
      <c r="BZ3631" s="144"/>
      <c r="CA3631" s="144"/>
      <c r="CB3631" s="144"/>
      <c r="CC3631" s="144"/>
      <c r="CD3631" s="144"/>
      <c r="CE3631" s="144"/>
      <c r="CF3631" s="144"/>
      <c r="CG3631" s="144"/>
      <c r="CH3631" s="144"/>
      <c r="CI3631" s="144"/>
      <c r="CJ3631" s="144"/>
      <c r="CK3631" s="144"/>
      <c r="CL3631" s="144"/>
    </row>
    <row r="3632" spans="2:90" x14ac:dyDescent="0.25">
      <c r="B3632" s="77"/>
      <c r="C3632" s="77"/>
      <c r="D3632" s="77"/>
      <c r="E3632" s="77"/>
      <c r="F3632" s="77"/>
      <c r="G3632" s="77"/>
      <c r="I3632" s="78"/>
      <c r="K3632" s="78"/>
      <c r="L3632" s="77"/>
      <c r="M3632" s="78"/>
      <c r="N3632" s="78"/>
      <c r="O3632" s="78"/>
      <c r="P3632" s="78"/>
      <c r="Q3632" s="144"/>
      <c r="R3632" s="78"/>
      <c r="S3632" s="78"/>
      <c r="T3632" s="78"/>
      <c r="U3632" s="78"/>
      <c r="V3632" s="219"/>
      <c r="W3632" s="78"/>
      <c r="X3632" s="78"/>
      <c r="Y3632" s="78"/>
      <c r="Z3632" s="78"/>
      <c r="AA3632" s="78"/>
      <c r="AB3632" s="78"/>
      <c r="AC3632" s="78"/>
      <c r="AD3632" s="104"/>
      <c r="AE3632" s="78"/>
      <c r="AF3632" s="104"/>
      <c r="AG3632" s="78"/>
      <c r="AH3632" s="104"/>
      <c r="AI3632" s="78"/>
      <c r="AJ3632" s="104"/>
      <c r="AK3632" s="78"/>
      <c r="AL3632" s="78"/>
      <c r="AM3632" s="8"/>
      <c r="AN3632" s="78"/>
      <c r="AO3632" s="78"/>
      <c r="AP3632" s="78"/>
      <c r="AQ3632" s="78"/>
      <c r="AR3632" s="78"/>
      <c r="AS3632" s="78"/>
      <c r="AT3632" s="78"/>
      <c r="AU3632" s="78"/>
      <c r="AV3632" s="78"/>
      <c r="AW3632" s="77"/>
      <c r="AX3632" s="144"/>
      <c r="AY3632" s="144"/>
      <c r="AZ3632" s="144"/>
      <c r="BA3632" s="54"/>
      <c r="BB3632" s="54"/>
      <c r="BC3632" s="144"/>
      <c r="BD3632" s="144"/>
      <c r="BE3632" s="144"/>
      <c r="BF3632" s="144"/>
      <c r="BG3632" s="144"/>
      <c r="BH3632" s="144"/>
      <c r="BI3632" s="144"/>
      <c r="BJ3632" s="144"/>
      <c r="BK3632" s="144"/>
      <c r="BL3632" s="144"/>
      <c r="BM3632" s="144"/>
      <c r="BN3632" s="144"/>
      <c r="BO3632" s="144"/>
      <c r="BP3632" s="144"/>
      <c r="BQ3632" s="144"/>
      <c r="BR3632" s="144"/>
      <c r="BS3632" s="144"/>
      <c r="BT3632" s="144"/>
      <c r="BU3632" s="144"/>
      <c r="BV3632" s="144"/>
      <c r="BW3632" s="144"/>
      <c r="BX3632" s="144"/>
      <c r="BY3632" s="144"/>
      <c r="BZ3632" s="144"/>
      <c r="CA3632" s="144"/>
      <c r="CB3632" s="144"/>
      <c r="CC3632" s="144"/>
      <c r="CD3632" s="144"/>
      <c r="CE3632" s="144"/>
      <c r="CF3632" s="144"/>
      <c r="CG3632" s="144"/>
      <c r="CH3632" s="144"/>
      <c r="CI3632" s="144"/>
      <c r="CJ3632" s="144"/>
      <c r="CK3632" s="144"/>
      <c r="CL3632" s="144"/>
    </row>
    <row r="3633" spans="2:90" x14ac:dyDescent="0.25">
      <c r="B3633" s="77"/>
      <c r="C3633" s="77"/>
      <c r="D3633" s="77"/>
      <c r="E3633" s="77"/>
      <c r="F3633" s="77"/>
      <c r="G3633" s="77"/>
      <c r="I3633" s="78"/>
      <c r="K3633" s="78"/>
      <c r="L3633" s="77"/>
      <c r="M3633" s="78"/>
      <c r="N3633" s="78"/>
      <c r="O3633" s="78"/>
      <c r="P3633" s="78"/>
      <c r="Q3633" s="144"/>
      <c r="R3633" s="78"/>
      <c r="S3633" s="78"/>
      <c r="T3633" s="78"/>
      <c r="U3633" s="78"/>
      <c r="V3633" s="219"/>
      <c r="W3633" s="78"/>
      <c r="X3633" s="78"/>
      <c r="Y3633" s="78"/>
      <c r="Z3633" s="78"/>
      <c r="AA3633" s="78"/>
      <c r="AB3633" s="78"/>
      <c r="AC3633" s="78"/>
      <c r="AD3633" s="104"/>
      <c r="AE3633" s="78"/>
      <c r="AF3633" s="104"/>
      <c r="AG3633" s="78"/>
      <c r="AH3633" s="104"/>
      <c r="AI3633" s="78"/>
      <c r="AJ3633" s="104"/>
      <c r="AK3633" s="78"/>
      <c r="AL3633" s="78"/>
      <c r="AM3633" s="8"/>
      <c r="AN3633" s="78"/>
      <c r="AO3633" s="78"/>
      <c r="AP3633" s="78"/>
      <c r="AQ3633" s="78"/>
      <c r="AR3633" s="78"/>
      <c r="AS3633" s="78"/>
      <c r="AT3633" s="78"/>
      <c r="AU3633" s="78"/>
      <c r="AV3633" s="78"/>
      <c r="AW3633" s="77"/>
      <c r="AX3633" s="144"/>
      <c r="AY3633" s="144"/>
      <c r="AZ3633" s="144"/>
      <c r="BA3633" s="54"/>
      <c r="BB3633" s="54"/>
      <c r="BC3633" s="144"/>
      <c r="BD3633" s="144"/>
      <c r="BE3633" s="144"/>
      <c r="BF3633" s="144"/>
      <c r="BG3633" s="144"/>
      <c r="BH3633" s="144"/>
      <c r="BI3633" s="144"/>
      <c r="BJ3633" s="144"/>
      <c r="BK3633" s="144"/>
      <c r="BL3633" s="144"/>
      <c r="BM3633" s="144"/>
      <c r="BN3633" s="144"/>
      <c r="BO3633" s="144"/>
      <c r="BP3633" s="144"/>
      <c r="BQ3633" s="144"/>
      <c r="BR3633" s="144"/>
      <c r="BS3633" s="144"/>
      <c r="BT3633" s="144"/>
      <c r="BU3633" s="144"/>
      <c r="BV3633" s="144"/>
      <c r="BW3633" s="144"/>
      <c r="BX3633" s="144"/>
      <c r="BY3633" s="144"/>
      <c r="BZ3633" s="144"/>
      <c r="CA3633" s="144"/>
      <c r="CB3633" s="144"/>
      <c r="CC3633" s="144"/>
      <c r="CD3633" s="144"/>
      <c r="CE3633" s="144"/>
      <c r="CF3633" s="144"/>
      <c r="CG3633" s="144"/>
      <c r="CH3633" s="144"/>
      <c r="CI3633" s="144"/>
      <c r="CJ3633" s="144"/>
      <c r="CK3633" s="144"/>
      <c r="CL3633" s="144"/>
    </row>
    <row r="3634" spans="2:90" x14ac:dyDescent="0.25">
      <c r="B3634" s="77"/>
      <c r="C3634" s="77"/>
      <c r="D3634" s="77"/>
      <c r="E3634" s="77"/>
      <c r="F3634" s="77"/>
      <c r="G3634" s="77"/>
      <c r="I3634" s="78"/>
      <c r="K3634" s="78"/>
      <c r="L3634" s="77"/>
      <c r="M3634" s="78"/>
      <c r="N3634" s="78"/>
      <c r="O3634" s="78"/>
      <c r="P3634" s="78"/>
      <c r="Q3634" s="144"/>
      <c r="R3634" s="78"/>
      <c r="S3634" s="78"/>
      <c r="T3634" s="78"/>
      <c r="U3634" s="78"/>
      <c r="V3634" s="219"/>
      <c r="W3634" s="78"/>
      <c r="X3634" s="78"/>
      <c r="Y3634" s="78"/>
      <c r="Z3634" s="78"/>
      <c r="AA3634" s="78"/>
      <c r="AB3634" s="78"/>
      <c r="AC3634" s="78"/>
      <c r="AD3634" s="104"/>
      <c r="AE3634" s="78"/>
      <c r="AF3634" s="104"/>
      <c r="AG3634" s="78"/>
      <c r="AH3634" s="104"/>
      <c r="AI3634" s="78"/>
      <c r="AJ3634" s="104"/>
      <c r="AK3634" s="78"/>
      <c r="AL3634" s="78"/>
      <c r="AM3634" s="8"/>
      <c r="AN3634" s="78"/>
      <c r="AO3634" s="78"/>
      <c r="AP3634" s="78"/>
      <c r="AQ3634" s="78"/>
      <c r="AR3634" s="78"/>
      <c r="AS3634" s="78"/>
      <c r="AT3634" s="78"/>
      <c r="AU3634" s="78"/>
      <c r="AV3634" s="78"/>
      <c r="AW3634" s="77"/>
      <c r="AX3634" s="144"/>
      <c r="AY3634" s="144"/>
      <c r="AZ3634" s="144"/>
      <c r="BA3634" s="54"/>
      <c r="BB3634" s="54"/>
      <c r="BC3634" s="144"/>
      <c r="BD3634" s="144"/>
      <c r="BE3634" s="144"/>
      <c r="BF3634" s="144"/>
      <c r="BG3634" s="144"/>
      <c r="BH3634" s="144"/>
      <c r="BI3634" s="144"/>
      <c r="BJ3634" s="144"/>
      <c r="BK3634" s="144"/>
      <c r="BL3634" s="144"/>
      <c r="BM3634" s="144"/>
      <c r="BN3634" s="144"/>
      <c r="BO3634" s="144"/>
      <c r="BP3634" s="144"/>
      <c r="BQ3634" s="144"/>
      <c r="BR3634" s="144"/>
      <c r="BS3634" s="144"/>
      <c r="BT3634" s="144"/>
      <c r="BU3634" s="144"/>
      <c r="BV3634" s="144"/>
      <c r="BW3634" s="144"/>
      <c r="BX3634" s="144"/>
      <c r="BY3634" s="144"/>
      <c r="BZ3634" s="144"/>
      <c r="CA3634" s="144"/>
      <c r="CB3634" s="144"/>
      <c r="CC3634" s="144"/>
      <c r="CD3634" s="144"/>
      <c r="CE3634" s="144"/>
      <c r="CF3634" s="144"/>
      <c r="CG3634" s="144"/>
      <c r="CH3634" s="144"/>
      <c r="CI3634" s="144"/>
      <c r="CJ3634" s="144"/>
      <c r="CK3634" s="144"/>
      <c r="CL3634" s="144"/>
    </row>
    <row r="3635" spans="2:90" x14ac:dyDescent="0.25">
      <c r="B3635" s="77"/>
      <c r="C3635" s="77"/>
      <c r="D3635" s="77"/>
      <c r="E3635" s="77"/>
      <c r="F3635" s="77"/>
      <c r="G3635" s="77"/>
      <c r="I3635" s="78"/>
      <c r="K3635" s="78"/>
      <c r="L3635" s="77"/>
      <c r="M3635" s="78"/>
      <c r="N3635" s="78"/>
      <c r="O3635" s="78"/>
      <c r="P3635" s="78"/>
      <c r="Q3635" s="144"/>
      <c r="R3635" s="78"/>
      <c r="S3635" s="78"/>
      <c r="T3635" s="78"/>
      <c r="U3635" s="78"/>
      <c r="V3635" s="219"/>
      <c r="W3635" s="78"/>
      <c r="X3635" s="78"/>
      <c r="Y3635" s="78"/>
      <c r="Z3635" s="78"/>
      <c r="AA3635" s="78"/>
      <c r="AB3635" s="78"/>
      <c r="AC3635" s="78"/>
      <c r="AD3635" s="104"/>
      <c r="AE3635" s="78"/>
      <c r="AF3635" s="104"/>
      <c r="AG3635" s="78"/>
      <c r="AH3635" s="104"/>
      <c r="AI3635" s="78"/>
      <c r="AJ3635" s="104"/>
      <c r="AK3635" s="78"/>
      <c r="AL3635" s="78"/>
      <c r="AM3635" s="8"/>
      <c r="AN3635" s="78"/>
      <c r="AO3635" s="78"/>
      <c r="AP3635" s="78"/>
      <c r="AQ3635" s="78"/>
      <c r="AR3635" s="78"/>
      <c r="AS3635" s="78"/>
      <c r="AT3635" s="78"/>
      <c r="AU3635" s="78"/>
      <c r="AV3635" s="78"/>
      <c r="AW3635" s="77"/>
      <c r="AX3635" s="144"/>
      <c r="AY3635" s="144"/>
      <c r="AZ3635" s="144"/>
      <c r="BA3635" s="54"/>
      <c r="BB3635" s="54"/>
      <c r="BC3635" s="144"/>
      <c r="BD3635" s="144"/>
      <c r="BE3635" s="144"/>
      <c r="BF3635" s="144"/>
      <c r="BG3635" s="144"/>
      <c r="BH3635" s="144"/>
      <c r="BI3635" s="144"/>
      <c r="BJ3635" s="144"/>
      <c r="BK3635" s="144"/>
      <c r="BL3635" s="144"/>
      <c r="BM3635" s="144"/>
      <c r="BN3635" s="144"/>
      <c r="BO3635" s="144"/>
      <c r="BP3635" s="144"/>
      <c r="BQ3635" s="144"/>
      <c r="BR3635" s="144"/>
      <c r="BS3635" s="144"/>
      <c r="BT3635" s="144"/>
      <c r="BU3635" s="144"/>
      <c r="BV3635" s="144"/>
      <c r="BW3635" s="144"/>
      <c r="BX3635" s="144"/>
      <c r="BY3635" s="144"/>
      <c r="BZ3635" s="144"/>
      <c r="CA3635" s="144"/>
      <c r="CB3635" s="144"/>
      <c r="CC3635" s="144"/>
      <c r="CD3635" s="144"/>
      <c r="CE3635" s="144"/>
      <c r="CF3635" s="144"/>
      <c r="CG3635" s="144"/>
      <c r="CH3635" s="144"/>
      <c r="CI3635" s="144"/>
      <c r="CJ3635" s="144"/>
      <c r="CK3635" s="144"/>
      <c r="CL3635" s="144"/>
    </row>
    <row r="3636" spans="2:90" x14ac:dyDescent="0.25">
      <c r="B3636" s="77"/>
      <c r="C3636" s="77"/>
      <c r="D3636" s="77"/>
      <c r="E3636" s="77"/>
      <c r="F3636" s="77"/>
      <c r="G3636" s="77"/>
      <c r="I3636" s="78"/>
      <c r="K3636" s="78"/>
      <c r="L3636" s="77"/>
      <c r="M3636" s="78"/>
      <c r="N3636" s="78"/>
      <c r="O3636" s="78"/>
      <c r="P3636" s="78"/>
      <c r="Q3636" s="144"/>
      <c r="R3636" s="78"/>
      <c r="S3636" s="78"/>
      <c r="T3636" s="78"/>
      <c r="U3636" s="78"/>
      <c r="V3636" s="219"/>
      <c r="W3636" s="78"/>
      <c r="X3636" s="78"/>
      <c r="Y3636" s="78"/>
      <c r="Z3636" s="78"/>
      <c r="AA3636" s="78"/>
      <c r="AB3636" s="78"/>
      <c r="AC3636" s="78"/>
      <c r="AD3636" s="104"/>
      <c r="AE3636" s="78"/>
      <c r="AF3636" s="104"/>
      <c r="AG3636" s="78"/>
      <c r="AH3636" s="104"/>
      <c r="AI3636" s="78"/>
      <c r="AJ3636" s="104"/>
      <c r="AK3636" s="78"/>
      <c r="AL3636" s="78"/>
      <c r="AM3636" s="8"/>
      <c r="AN3636" s="78"/>
      <c r="AO3636" s="78"/>
      <c r="AP3636" s="78"/>
      <c r="AQ3636" s="78"/>
      <c r="AR3636" s="78"/>
      <c r="AS3636" s="78"/>
      <c r="AT3636" s="78"/>
      <c r="AU3636" s="78"/>
      <c r="AV3636" s="78"/>
      <c r="AW3636" s="77"/>
      <c r="AX3636" s="144"/>
      <c r="AY3636" s="144"/>
      <c r="AZ3636" s="144"/>
      <c r="BA3636" s="54"/>
      <c r="BB3636" s="54"/>
      <c r="BC3636" s="144"/>
      <c r="BD3636" s="144"/>
      <c r="BE3636" s="144"/>
      <c r="BF3636" s="144"/>
      <c r="BG3636" s="144"/>
      <c r="BH3636" s="144"/>
      <c r="BI3636" s="144"/>
      <c r="BJ3636" s="144"/>
      <c r="BK3636" s="144"/>
      <c r="BL3636" s="144"/>
      <c r="BM3636" s="144"/>
      <c r="BN3636" s="144"/>
      <c r="BO3636" s="144"/>
      <c r="BP3636" s="144"/>
      <c r="BQ3636" s="144"/>
      <c r="BR3636" s="144"/>
      <c r="BS3636" s="144"/>
      <c r="BT3636" s="144"/>
      <c r="BU3636" s="144"/>
      <c r="BV3636" s="144"/>
      <c r="BW3636" s="144"/>
      <c r="BX3636" s="144"/>
      <c r="BY3636" s="144"/>
      <c r="BZ3636" s="144"/>
      <c r="CA3636" s="144"/>
      <c r="CB3636" s="144"/>
      <c r="CC3636" s="144"/>
      <c r="CD3636" s="144"/>
      <c r="CE3636" s="144"/>
      <c r="CF3636" s="144"/>
      <c r="CG3636" s="144"/>
      <c r="CH3636" s="144"/>
      <c r="CI3636" s="144"/>
      <c r="CJ3636" s="144"/>
      <c r="CK3636" s="144"/>
      <c r="CL3636" s="144"/>
    </row>
    <row r="3637" spans="2:90" x14ac:dyDescent="0.25">
      <c r="B3637" s="77"/>
      <c r="C3637" s="77"/>
      <c r="D3637" s="77"/>
      <c r="E3637" s="77"/>
      <c r="F3637" s="77"/>
      <c r="G3637" s="77"/>
      <c r="I3637" s="78"/>
      <c r="K3637" s="78"/>
      <c r="L3637" s="77"/>
      <c r="M3637" s="78"/>
      <c r="N3637" s="78"/>
      <c r="O3637" s="78"/>
      <c r="P3637" s="78"/>
      <c r="Q3637" s="144"/>
      <c r="R3637" s="78"/>
      <c r="S3637" s="78"/>
      <c r="T3637" s="78"/>
      <c r="U3637" s="78"/>
      <c r="V3637" s="219"/>
      <c r="W3637" s="78"/>
      <c r="X3637" s="78"/>
      <c r="Y3637" s="78"/>
      <c r="Z3637" s="78"/>
      <c r="AA3637" s="78"/>
      <c r="AB3637" s="78"/>
      <c r="AC3637" s="78"/>
      <c r="AD3637" s="104"/>
      <c r="AE3637" s="78"/>
      <c r="AF3637" s="104"/>
      <c r="AG3637" s="78"/>
      <c r="AH3637" s="104"/>
      <c r="AI3637" s="78"/>
      <c r="AJ3637" s="104"/>
      <c r="AK3637" s="78"/>
      <c r="AL3637" s="78"/>
      <c r="AM3637" s="8"/>
      <c r="AN3637" s="78"/>
      <c r="AO3637" s="78"/>
      <c r="AP3637" s="78"/>
      <c r="AQ3637" s="78"/>
      <c r="AR3637" s="78"/>
      <c r="AS3637" s="78"/>
      <c r="AT3637" s="78"/>
      <c r="AU3637" s="78"/>
      <c r="AV3637" s="78"/>
      <c r="AW3637" s="77"/>
      <c r="AX3637" s="144"/>
      <c r="AY3637" s="144"/>
      <c r="AZ3637" s="144"/>
      <c r="BA3637" s="54"/>
      <c r="BB3637" s="54"/>
      <c r="BC3637" s="144"/>
      <c r="BD3637" s="144"/>
      <c r="BE3637" s="144"/>
      <c r="BF3637" s="144"/>
      <c r="BG3637" s="144"/>
      <c r="BH3637" s="144"/>
      <c r="BI3637" s="144"/>
      <c r="BJ3637" s="144"/>
      <c r="BK3637" s="144"/>
      <c r="BL3637" s="144"/>
      <c r="BM3637" s="144"/>
      <c r="BN3637" s="144"/>
      <c r="BO3637" s="144"/>
      <c r="BP3637" s="144"/>
      <c r="BQ3637" s="144"/>
      <c r="BR3637" s="144"/>
      <c r="BS3637" s="144"/>
      <c r="BT3637" s="144"/>
      <c r="BU3637" s="144"/>
      <c r="BV3637" s="144"/>
      <c r="BW3637" s="144"/>
      <c r="BX3637" s="144"/>
      <c r="BY3637" s="144"/>
      <c r="BZ3637" s="144"/>
      <c r="CA3637" s="144"/>
      <c r="CB3637" s="144"/>
      <c r="CC3637" s="144"/>
      <c r="CD3637" s="144"/>
      <c r="CE3637" s="144"/>
      <c r="CF3637" s="144"/>
      <c r="CG3637" s="144"/>
      <c r="CH3637" s="144"/>
      <c r="CI3637" s="144"/>
      <c r="CJ3637" s="144"/>
      <c r="CK3637" s="144"/>
      <c r="CL3637" s="144"/>
    </row>
    <row r="3638" spans="2:90" x14ac:dyDescent="0.25">
      <c r="B3638" s="77"/>
      <c r="C3638" s="77"/>
      <c r="D3638" s="77"/>
      <c r="E3638" s="77"/>
      <c r="F3638" s="77"/>
      <c r="G3638" s="77"/>
      <c r="I3638" s="78"/>
      <c r="K3638" s="78"/>
      <c r="L3638" s="77"/>
      <c r="M3638" s="78"/>
      <c r="N3638" s="78"/>
      <c r="O3638" s="78"/>
      <c r="P3638" s="78"/>
      <c r="Q3638" s="144"/>
      <c r="R3638" s="78"/>
      <c r="S3638" s="78"/>
      <c r="T3638" s="78"/>
      <c r="U3638" s="78"/>
      <c r="V3638" s="219"/>
      <c r="W3638" s="78"/>
      <c r="X3638" s="78"/>
      <c r="Y3638" s="78"/>
      <c r="Z3638" s="78"/>
      <c r="AA3638" s="78"/>
      <c r="AB3638" s="78"/>
      <c r="AC3638" s="78"/>
      <c r="AD3638" s="104"/>
      <c r="AE3638" s="78"/>
      <c r="AF3638" s="104"/>
      <c r="AG3638" s="78"/>
      <c r="AH3638" s="104"/>
      <c r="AI3638" s="78"/>
      <c r="AJ3638" s="104"/>
      <c r="AK3638" s="78"/>
      <c r="AL3638" s="78"/>
      <c r="AM3638" s="8"/>
      <c r="AN3638" s="78"/>
      <c r="AO3638" s="78"/>
      <c r="AP3638" s="78"/>
      <c r="AQ3638" s="78"/>
      <c r="AR3638" s="78"/>
      <c r="AS3638" s="78"/>
      <c r="AT3638" s="78"/>
      <c r="AU3638" s="78"/>
      <c r="AV3638" s="78"/>
      <c r="AW3638" s="77"/>
      <c r="AX3638" s="144"/>
      <c r="AY3638" s="144"/>
      <c r="AZ3638" s="144"/>
      <c r="BA3638" s="54"/>
      <c r="BB3638" s="54"/>
      <c r="BC3638" s="144"/>
      <c r="BD3638" s="144"/>
      <c r="BE3638" s="144"/>
      <c r="BF3638" s="144"/>
      <c r="BG3638" s="144"/>
      <c r="BH3638" s="144"/>
      <c r="BI3638" s="144"/>
      <c r="BJ3638" s="144"/>
      <c r="BK3638" s="144"/>
      <c r="BL3638" s="144"/>
      <c r="BM3638" s="144"/>
      <c r="BN3638" s="144"/>
      <c r="BO3638" s="144"/>
      <c r="BP3638" s="144"/>
      <c r="BQ3638" s="144"/>
      <c r="BR3638" s="144"/>
      <c r="BS3638" s="144"/>
      <c r="BT3638" s="144"/>
      <c r="BU3638" s="144"/>
      <c r="BV3638" s="144"/>
      <c r="BW3638" s="144"/>
      <c r="BX3638" s="144"/>
      <c r="BY3638" s="144"/>
      <c r="BZ3638" s="144"/>
      <c r="CA3638" s="144"/>
      <c r="CB3638" s="144"/>
      <c r="CC3638" s="144"/>
      <c r="CD3638" s="144"/>
      <c r="CE3638" s="144"/>
      <c r="CF3638" s="144"/>
      <c r="CG3638" s="144"/>
      <c r="CH3638" s="144"/>
      <c r="CI3638" s="144"/>
      <c r="CJ3638" s="144"/>
      <c r="CK3638" s="144"/>
      <c r="CL3638" s="144"/>
    </row>
    <row r="3639" spans="2:90" x14ac:dyDescent="0.25">
      <c r="B3639" s="77"/>
      <c r="C3639" s="77"/>
      <c r="D3639" s="77"/>
      <c r="E3639" s="77"/>
      <c r="F3639" s="77"/>
      <c r="G3639" s="77"/>
      <c r="I3639" s="78"/>
      <c r="K3639" s="78"/>
      <c r="L3639" s="77"/>
      <c r="M3639" s="78"/>
      <c r="N3639" s="78"/>
      <c r="O3639" s="78"/>
      <c r="P3639" s="78"/>
      <c r="Q3639" s="144"/>
      <c r="R3639" s="78"/>
      <c r="S3639" s="78"/>
      <c r="T3639" s="78"/>
      <c r="U3639" s="78"/>
      <c r="V3639" s="219"/>
      <c r="W3639" s="78"/>
      <c r="X3639" s="78"/>
      <c r="Y3639" s="78"/>
      <c r="Z3639" s="78"/>
      <c r="AA3639" s="78"/>
      <c r="AB3639" s="78"/>
      <c r="AC3639" s="78"/>
      <c r="AD3639" s="104"/>
      <c r="AE3639" s="78"/>
      <c r="AF3639" s="104"/>
      <c r="AG3639" s="78"/>
      <c r="AH3639" s="104"/>
      <c r="AI3639" s="78"/>
      <c r="AJ3639" s="104"/>
      <c r="AK3639" s="78"/>
      <c r="AL3639" s="78"/>
      <c r="AM3639" s="8"/>
      <c r="AN3639" s="78"/>
      <c r="AO3639" s="78"/>
      <c r="AP3639" s="78"/>
      <c r="AQ3639" s="78"/>
      <c r="AR3639" s="78"/>
      <c r="AS3639" s="78"/>
      <c r="AT3639" s="78"/>
      <c r="AU3639" s="78"/>
      <c r="AV3639" s="78"/>
      <c r="AW3639" s="77"/>
      <c r="AX3639" s="144"/>
      <c r="AY3639" s="144"/>
      <c r="AZ3639" s="144"/>
      <c r="BA3639" s="54"/>
      <c r="BB3639" s="54"/>
      <c r="BC3639" s="144"/>
      <c r="BD3639" s="144"/>
      <c r="BE3639" s="144"/>
      <c r="BF3639" s="144"/>
      <c r="BG3639" s="144"/>
      <c r="BH3639" s="144"/>
      <c r="BI3639" s="144"/>
      <c r="BJ3639" s="144"/>
      <c r="BK3639" s="144"/>
      <c r="BL3639" s="144"/>
      <c r="BM3639" s="144"/>
      <c r="BN3639" s="144"/>
      <c r="BO3639" s="144"/>
      <c r="BP3639" s="144"/>
      <c r="BQ3639" s="144"/>
      <c r="BR3639" s="144"/>
      <c r="BS3639" s="144"/>
      <c r="BT3639" s="144"/>
      <c r="BU3639" s="144"/>
      <c r="BV3639" s="144"/>
      <c r="BW3639" s="144"/>
      <c r="BX3639" s="144"/>
      <c r="BY3639" s="144"/>
      <c r="BZ3639" s="144"/>
      <c r="CA3639" s="144"/>
      <c r="CB3639" s="144"/>
      <c r="CC3639" s="144"/>
      <c r="CD3639" s="144"/>
      <c r="CE3639" s="144"/>
      <c r="CF3639" s="144"/>
      <c r="CG3639" s="144"/>
      <c r="CH3639" s="144"/>
      <c r="CI3639" s="144"/>
      <c r="CJ3639" s="144"/>
      <c r="CK3639" s="144"/>
      <c r="CL3639" s="144"/>
    </row>
    <row r="3640" spans="2:90" x14ac:dyDescent="0.25">
      <c r="B3640" s="77"/>
      <c r="C3640" s="77"/>
      <c r="D3640" s="77"/>
      <c r="E3640" s="77"/>
      <c r="F3640" s="77"/>
      <c r="G3640" s="77"/>
      <c r="I3640" s="78"/>
      <c r="K3640" s="78"/>
      <c r="L3640" s="77"/>
      <c r="M3640" s="78"/>
      <c r="N3640" s="78"/>
      <c r="O3640" s="78"/>
      <c r="P3640" s="78"/>
      <c r="Q3640" s="144"/>
      <c r="R3640" s="78"/>
      <c r="S3640" s="78"/>
      <c r="T3640" s="78"/>
      <c r="U3640" s="78"/>
      <c r="V3640" s="219"/>
      <c r="W3640" s="78"/>
      <c r="X3640" s="78"/>
      <c r="Y3640" s="78"/>
      <c r="Z3640" s="78"/>
      <c r="AA3640" s="78"/>
      <c r="AB3640" s="78"/>
      <c r="AC3640" s="78"/>
      <c r="AD3640" s="104"/>
      <c r="AE3640" s="78"/>
      <c r="AF3640" s="104"/>
      <c r="AG3640" s="78"/>
      <c r="AH3640" s="104"/>
      <c r="AI3640" s="78"/>
      <c r="AJ3640" s="104"/>
      <c r="AK3640" s="78"/>
      <c r="AL3640" s="78"/>
      <c r="AM3640" s="8"/>
      <c r="AN3640" s="78"/>
      <c r="AO3640" s="78"/>
      <c r="AP3640" s="78"/>
      <c r="AQ3640" s="78"/>
      <c r="AR3640" s="78"/>
      <c r="AS3640" s="78"/>
      <c r="AT3640" s="78"/>
      <c r="AU3640" s="78"/>
      <c r="AV3640" s="78"/>
      <c r="AW3640" s="77"/>
      <c r="AX3640" s="144"/>
      <c r="AY3640" s="144"/>
      <c r="AZ3640" s="144"/>
      <c r="BA3640" s="54"/>
      <c r="BB3640" s="54"/>
      <c r="BC3640" s="144"/>
      <c r="BD3640" s="144"/>
      <c r="BE3640" s="144"/>
      <c r="BF3640" s="144"/>
      <c r="BG3640" s="144"/>
      <c r="BH3640" s="144"/>
      <c r="BI3640" s="144"/>
      <c r="BJ3640" s="144"/>
      <c r="BK3640" s="144"/>
      <c r="BL3640" s="144"/>
      <c r="BM3640" s="144"/>
      <c r="BN3640" s="144"/>
      <c r="BO3640" s="144"/>
      <c r="BP3640" s="144"/>
      <c r="BQ3640" s="144"/>
      <c r="BR3640" s="144"/>
      <c r="BS3640" s="144"/>
      <c r="BT3640" s="144"/>
      <c r="BU3640" s="144"/>
      <c r="BV3640" s="144"/>
      <c r="BW3640" s="144"/>
      <c r="BX3640" s="144"/>
      <c r="BY3640" s="144"/>
      <c r="BZ3640" s="144"/>
      <c r="CA3640" s="144"/>
      <c r="CB3640" s="144"/>
      <c r="CC3640" s="144"/>
      <c r="CD3640" s="144"/>
      <c r="CE3640" s="144"/>
      <c r="CF3640" s="144"/>
      <c r="CG3640" s="144"/>
      <c r="CH3640" s="144"/>
      <c r="CI3640" s="144"/>
      <c r="CJ3640" s="144"/>
      <c r="CK3640" s="144"/>
      <c r="CL3640" s="144"/>
    </row>
    <row r="3641" spans="2:90" x14ac:dyDescent="0.25">
      <c r="B3641" s="77"/>
      <c r="C3641" s="77"/>
      <c r="D3641" s="77"/>
      <c r="E3641" s="77"/>
      <c r="F3641" s="77"/>
      <c r="G3641" s="77"/>
      <c r="I3641" s="78"/>
      <c r="K3641" s="78"/>
      <c r="L3641" s="77"/>
      <c r="M3641" s="78"/>
      <c r="N3641" s="78"/>
      <c r="O3641" s="78"/>
      <c r="P3641" s="78"/>
      <c r="Q3641" s="144"/>
      <c r="R3641" s="78"/>
      <c r="S3641" s="78"/>
      <c r="T3641" s="78"/>
      <c r="U3641" s="78"/>
      <c r="V3641" s="219"/>
      <c r="W3641" s="78"/>
      <c r="X3641" s="78"/>
      <c r="Y3641" s="78"/>
      <c r="Z3641" s="78"/>
      <c r="AA3641" s="78"/>
      <c r="AB3641" s="78"/>
      <c r="AC3641" s="78"/>
      <c r="AD3641" s="104"/>
      <c r="AE3641" s="78"/>
      <c r="AF3641" s="104"/>
      <c r="AG3641" s="78"/>
      <c r="AH3641" s="104"/>
      <c r="AI3641" s="78"/>
      <c r="AJ3641" s="104"/>
      <c r="AK3641" s="78"/>
      <c r="AL3641" s="78"/>
      <c r="AM3641" s="8"/>
      <c r="AN3641" s="78"/>
      <c r="AO3641" s="78"/>
      <c r="AP3641" s="78"/>
      <c r="AQ3641" s="78"/>
      <c r="AR3641" s="78"/>
      <c r="AS3641" s="78"/>
      <c r="AT3641" s="78"/>
      <c r="AU3641" s="78"/>
      <c r="AV3641" s="78"/>
      <c r="AW3641" s="77"/>
      <c r="AX3641" s="144"/>
      <c r="AY3641" s="144"/>
      <c r="AZ3641" s="144"/>
      <c r="BA3641" s="54"/>
      <c r="BB3641" s="54"/>
      <c r="BC3641" s="144"/>
      <c r="BD3641" s="144"/>
      <c r="BE3641" s="144"/>
      <c r="BF3641" s="144"/>
      <c r="BG3641" s="144"/>
      <c r="BH3641" s="144"/>
      <c r="BI3641" s="144"/>
      <c r="BJ3641" s="144"/>
      <c r="BK3641" s="144"/>
      <c r="BL3641" s="144"/>
      <c r="BM3641" s="144"/>
      <c r="BN3641" s="144"/>
      <c r="BO3641" s="144"/>
      <c r="BP3641" s="144"/>
      <c r="BQ3641" s="144"/>
      <c r="BR3641" s="144"/>
      <c r="BS3641" s="144"/>
      <c r="BT3641" s="144"/>
      <c r="BU3641" s="144"/>
      <c r="BV3641" s="144"/>
      <c r="BW3641" s="144"/>
      <c r="BX3641" s="144"/>
      <c r="BY3641" s="144"/>
      <c r="BZ3641" s="144"/>
      <c r="CA3641" s="144"/>
      <c r="CB3641" s="144"/>
      <c r="CC3641" s="144"/>
      <c r="CD3641" s="144"/>
      <c r="CE3641" s="144"/>
      <c r="CF3641" s="144"/>
      <c r="CG3641" s="144"/>
      <c r="CH3641" s="144"/>
      <c r="CI3641" s="144"/>
      <c r="CJ3641" s="144"/>
      <c r="CK3641" s="144"/>
      <c r="CL3641" s="144"/>
    </row>
    <row r="3642" spans="2:90" x14ac:dyDescent="0.25">
      <c r="B3642" s="77"/>
      <c r="C3642" s="77"/>
      <c r="D3642" s="77"/>
      <c r="E3642" s="77"/>
      <c r="F3642" s="77"/>
      <c r="G3642" s="77"/>
      <c r="I3642" s="78"/>
      <c r="K3642" s="78"/>
      <c r="L3642" s="77"/>
      <c r="M3642" s="78"/>
      <c r="N3642" s="78"/>
      <c r="O3642" s="78"/>
      <c r="P3642" s="78"/>
      <c r="Q3642" s="144"/>
      <c r="R3642" s="78"/>
      <c r="S3642" s="78"/>
      <c r="T3642" s="78"/>
      <c r="U3642" s="78"/>
      <c r="V3642" s="219"/>
      <c r="W3642" s="78"/>
      <c r="X3642" s="78"/>
      <c r="Y3642" s="78"/>
      <c r="Z3642" s="78"/>
      <c r="AA3642" s="78"/>
      <c r="AB3642" s="78"/>
      <c r="AC3642" s="78"/>
      <c r="AD3642" s="104"/>
      <c r="AE3642" s="78"/>
      <c r="AF3642" s="104"/>
      <c r="AG3642" s="78"/>
      <c r="AH3642" s="104"/>
      <c r="AI3642" s="78"/>
      <c r="AJ3642" s="104"/>
      <c r="AK3642" s="78"/>
      <c r="AL3642" s="78"/>
      <c r="AM3642" s="8"/>
      <c r="AN3642" s="78"/>
      <c r="AO3642" s="78"/>
      <c r="AP3642" s="78"/>
      <c r="AQ3642" s="78"/>
      <c r="AR3642" s="78"/>
      <c r="AS3642" s="78"/>
      <c r="AT3642" s="78"/>
      <c r="AU3642" s="78"/>
      <c r="AV3642" s="78"/>
      <c r="AW3642" s="77"/>
      <c r="AX3642" s="144"/>
      <c r="AY3642" s="144"/>
      <c r="AZ3642" s="144"/>
      <c r="BA3642" s="54"/>
      <c r="BB3642" s="54"/>
      <c r="BC3642" s="144"/>
      <c r="BD3642" s="144"/>
      <c r="BE3642" s="144"/>
      <c r="BF3642" s="144"/>
      <c r="BG3642" s="144"/>
      <c r="BH3642" s="144"/>
      <c r="BI3642" s="144"/>
      <c r="BJ3642" s="144"/>
      <c r="BK3642" s="144"/>
      <c r="BL3642" s="144"/>
      <c r="BM3642" s="144"/>
      <c r="BN3642" s="144"/>
      <c r="BO3642" s="144"/>
      <c r="BP3642" s="144"/>
      <c r="BQ3642" s="144"/>
      <c r="BR3642" s="144"/>
      <c r="BS3642" s="144"/>
      <c r="BT3642" s="144"/>
      <c r="BU3642" s="144"/>
      <c r="BV3642" s="144"/>
      <c r="BW3642" s="144"/>
      <c r="BX3642" s="144"/>
      <c r="BY3642" s="144"/>
      <c r="BZ3642" s="144"/>
      <c r="CA3642" s="144"/>
      <c r="CB3642" s="144"/>
      <c r="CC3642" s="144"/>
      <c r="CD3642" s="144"/>
      <c r="CE3642" s="144"/>
      <c r="CF3642" s="144"/>
      <c r="CG3642" s="144"/>
      <c r="CH3642" s="144"/>
      <c r="CI3642" s="144"/>
      <c r="CJ3642" s="144"/>
      <c r="CK3642" s="144"/>
      <c r="CL3642" s="144"/>
    </row>
    <row r="3643" spans="2:90" x14ac:dyDescent="0.25">
      <c r="B3643" s="77"/>
      <c r="C3643" s="77"/>
      <c r="D3643" s="77"/>
      <c r="E3643" s="77"/>
      <c r="F3643" s="77"/>
      <c r="G3643" s="77"/>
      <c r="I3643" s="78"/>
      <c r="K3643" s="78"/>
      <c r="L3643" s="77"/>
      <c r="M3643" s="78"/>
      <c r="N3643" s="78"/>
      <c r="O3643" s="78"/>
      <c r="P3643" s="78"/>
      <c r="Q3643" s="144"/>
      <c r="R3643" s="78"/>
      <c r="S3643" s="78"/>
      <c r="T3643" s="78"/>
      <c r="U3643" s="78"/>
      <c r="V3643" s="219"/>
      <c r="W3643" s="78"/>
      <c r="X3643" s="78"/>
      <c r="Y3643" s="78"/>
      <c r="Z3643" s="78"/>
      <c r="AA3643" s="78"/>
      <c r="AB3643" s="78"/>
      <c r="AC3643" s="78"/>
      <c r="AD3643" s="104"/>
      <c r="AE3643" s="78"/>
      <c r="AF3643" s="104"/>
      <c r="AG3643" s="78"/>
      <c r="AH3643" s="104"/>
      <c r="AI3643" s="78"/>
      <c r="AJ3643" s="104"/>
      <c r="AK3643" s="78"/>
      <c r="AL3643" s="78"/>
      <c r="AM3643" s="8"/>
      <c r="AN3643" s="78"/>
      <c r="AO3643" s="78"/>
      <c r="AP3643" s="78"/>
      <c r="AQ3643" s="78"/>
      <c r="AR3643" s="78"/>
      <c r="AS3643" s="78"/>
      <c r="AT3643" s="78"/>
      <c r="AU3643" s="78"/>
      <c r="AV3643" s="78"/>
      <c r="AW3643" s="77"/>
      <c r="AX3643" s="144"/>
      <c r="AY3643" s="144"/>
      <c r="AZ3643" s="144"/>
      <c r="BA3643" s="54"/>
      <c r="BB3643" s="54"/>
      <c r="BC3643" s="144"/>
      <c r="BD3643" s="144"/>
      <c r="BE3643" s="144"/>
      <c r="BF3643" s="144"/>
      <c r="BG3643" s="144"/>
      <c r="BH3643" s="144"/>
      <c r="BI3643" s="144"/>
      <c r="BJ3643" s="144"/>
      <c r="BK3643" s="144"/>
      <c r="BL3643" s="144"/>
      <c r="BM3643" s="144"/>
      <c r="BN3643" s="144"/>
      <c r="BO3643" s="144"/>
      <c r="BP3643" s="144"/>
      <c r="BQ3643" s="144"/>
      <c r="BR3643" s="144"/>
      <c r="BS3643" s="144"/>
      <c r="BT3643" s="144"/>
      <c r="BU3643" s="144"/>
      <c r="BV3643" s="144"/>
      <c r="BW3643" s="144"/>
      <c r="BX3643" s="144"/>
      <c r="BY3643" s="144"/>
      <c r="BZ3643" s="144"/>
      <c r="CA3643" s="144"/>
      <c r="CB3643" s="144"/>
      <c r="CC3643" s="144"/>
      <c r="CD3643" s="144"/>
      <c r="CE3643" s="144"/>
      <c r="CF3643" s="144"/>
      <c r="CG3643" s="144"/>
      <c r="CH3643" s="144"/>
      <c r="CI3643" s="144"/>
      <c r="CJ3643" s="144"/>
      <c r="CK3643" s="144"/>
      <c r="CL3643" s="144"/>
    </row>
    <row r="3644" spans="2:90" x14ac:dyDescent="0.25">
      <c r="B3644" s="77"/>
      <c r="C3644" s="77"/>
      <c r="D3644" s="77"/>
      <c r="E3644" s="77"/>
      <c r="F3644" s="77"/>
      <c r="G3644" s="77"/>
      <c r="I3644" s="78"/>
      <c r="K3644" s="78"/>
      <c r="L3644" s="77"/>
      <c r="M3644" s="78"/>
      <c r="N3644" s="78"/>
      <c r="O3644" s="78"/>
      <c r="P3644" s="78"/>
      <c r="Q3644" s="144"/>
      <c r="R3644" s="78"/>
      <c r="S3644" s="78"/>
      <c r="T3644" s="78"/>
      <c r="U3644" s="78"/>
      <c r="V3644" s="219"/>
      <c r="W3644" s="78"/>
      <c r="X3644" s="78"/>
      <c r="Y3644" s="78"/>
      <c r="Z3644" s="78"/>
      <c r="AA3644" s="78"/>
      <c r="AB3644" s="78"/>
      <c r="AC3644" s="78"/>
      <c r="AD3644" s="104"/>
      <c r="AE3644" s="78"/>
      <c r="AF3644" s="104"/>
      <c r="AG3644" s="78"/>
      <c r="AH3644" s="104"/>
      <c r="AI3644" s="78"/>
      <c r="AJ3644" s="104"/>
      <c r="AK3644" s="78"/>
      <c r="AL3644" s="78"/>
      <c r="AM3644" s="8"/>
      <c r="AN3644" s="78"/>
      <c r="AO3644" s="78"/>
      <c r="AP3644" s="78"/>
      <c r="AQ3644" s="78"/>
      <c r="AR3644" s="78"/>
      <c r="AS3644" s="78"/>
      <c r="AT3644" s="78"/>
      <c r="AU3644" s="78"/>
      <c r="AV3644" s="78"/>
      <c r="AW3644" s="77"/>
      <c r="AX3644" s="144"/>
      <c r="AY3644" s="144"/>
      <c r="AZ3644" s="144"/>
      <c r="BA3644" s="54"/>
      <c r="BB3644" s="54"/>
      <c r="BC3644" s="144"/>
      <c r="BD3644" s="144"/>
      <c r="BE3644" s="144"/>
      <c r="BF3644" s="144"/>
      <c r="BG3644" s="144"/>
      <c r="BH3644" s="144"/>
      <c r="BI3644" s="144"/>
      <c r="BJ3644" s="144"/>
      <c r="BK3644" s="144"/>
      <c r="BL3644" s="144"/>
      <c r="BM3644" s="144"/>
      <c r="BN3644" s="144"/>
      <c r="BO3644" s="144"/>
      <c r="BP3644" s="144"/>
      <c r="BQ3644" s="144"/>
      <c r="BR3644" s="144"/>
      <c r="BS3644" s="144"/>
      <c r="BT3644" s="144"/>
      <c r="BU3644" s="144"/>
      <c r="BV3644" s="144"/>
      <c r="BW3644" s="144"/>
      <c r="BX3644" s="144"/>
      <c r="BY3644" s="144"/>
      <c r="BZ3644" s="144"/>
      <c r="CA3644" s="144"/>
      <c r="CB3644" s="144"/>
      <c r="CC3644" s="144"/>
      <c r="CD3644" s="144"/>
      <c r="CE3644" s="144"/>
      <c r="CF3644" s="144"/>
      <c r="CG3644" s="144"/>
      <c r="CH3644" s="144"/>
      <c r="CI3644" s="144"/>
      <c r="CJ3644" s="144"/>
      <c r="CK3644" s="144"/>
      <c r="CL3644" s="144"/>
    </row>
    <row r="3645" spans="2:90" x14ac:dyDescent="0.25">
      <c r="B3645" s="77"/>
      <c r="C3645" s="77"/>
      <c r="D3645" s="77"/>
      <c r="E3645" s="77"/>
      <c r="F3645" s="77"/>
      <c r="G3645" s="77"/>
      <c r="I3645" s="78"/>
      <c r="K3645" s="78"/>
      <c r="L3645" s="77"/>
      <c r="M3645" s="78"/>
      <c r="N3645" s="78"/>
      <c r="O3645" s="78"/>
      <c r="P3645" s="78"/>
      <c r="Q3645" s="144"/>
      <c r="R3645" s="78"/>
      <c r="S3645" s="78"/>
      <c r="T3645" s="78"/>
      <c r="U3645" s="78"/>
      <c r="V3645" s="219"/>
      <c r="W3645" s="78"/>
      <c r="X3645" s="78"/>
      <c r="Y3645" s="78"/>
      <c r="Z3645" s="78"/>
      <c r="AA3645" s="78"/>
      <c r="AB3645" s="78"/>
      <c r="AC3645" s="78"/>
      <c r="AD3645" s="104"/>
      <c r="AE3645" s="78"/>
      <c r="AF3645" s="104"/>
      <c r="AG3645" s="78"/>
      <c r="AH3645" s="104"/>
      <c r="AI3645" s="78"/>
      <c r="AJ3645" s="104"/>
      <c r="AK3645" s="78"/>
      <c r="AL3645" s="78"/>
      <c r="AM3645" s="8"/>
      <c r="AN3645" s="78"/>
      <c r="AO3645" s="78"/>
      <c r="AP3645" s="78"/>
      <c r="AQ3645" s="78"/>
      <c r="AR3645" s="78"/>
      <c r="AS3645" s="78"/>
      <c r="AT3645" s="78"/>
      <c r="AU3645" s="78"/>
      <c r="AV3645" s="78"/>
      <c r="AW3645" s="77"/>
      <c r="AX3645" s="144"/>
      <c r="AY3645" s="144"/>
      <c r="AZ3645" s="144"/>
      <c r="BA3645" s="54"/>
      <c r="BB3645" s="54"/>
      <c r="BC3645" s="144"/>
      <c r="BD3645" s="144"/>
      <c r="BE3645" s="144"/>
      <c r="BF3645" s="144"/>
      <c r="BG3645" s="144"/>
      <c r="BH3645" s="144"/>
      <c r="BI3645" s="144"/>
      <c r="BJ3645" s="144"/>
      <c r="BK3645" s="144"/>
      <c r="BL3645" s="144"/>
      <c r="BM3645" s="144"/>
      <c r="BN3645" s="144"/>
      <c r="BO3645" s="144"/>
      <c r="BP3645" s="144"/>
      <c r="BQ3645" s="144"/>
      <c r="BR3645" s="144"/>
      <c r="BS3645" s="144"/>
      <c r="BT3645" s="144"/>
      <c r="BU3645" s="144"/>
      <c r="BV3645" s="144"/>
      <c r="BW3645" s="144"/>
      <c r="BX3645" s="144"/>
      <c r="BY3645" s="144"/>
      <c r="BZ3645" s="144"/>
      <c r="CA3645" s="144"/>
      <c r="CB3645" s="144"/>
      <c r="CC3645" s="144"/>
      <c r="CD3645" s="144"/>
      <c r="CE3645" s="144"/>
      <c r="CF3645" s="144"/>
      <c r="CG3645" s="144"/>
      <c r="CH3645" s="144"/>
      <c r="CI3645" s="144"/>
      <c r="CJ3645" s="144"/>
      <c r="CK3645" s="144"/>
      <c r="CL3645" s="144"/>
    </row>
    <row r="3646" spans="2:90" x14ac:dyDescent="0.25">
      <c r="B3646" s="77"/>
      <c r="C3646" s="77"/>
      <c r="D3646" s="77"/>
      <c r="E3646" s="77"/>
      <c r="F3646" s="77"/>
      <c r="G3646" s="77"/>
      <c r="I3646" s="78"/>
      <c r="K3646" s="78"/>
      <c r="L3646" s="77"/>
      <c r="M3646" s="78"/>
      <c r="N3646" s="78"/>
      <c r="O3646" s="78"/>
      <c r="P3646" s="78"/>
      <c r="Q3646" s="144"/>
      <c r="R3646" s="78"/>
      <c r="S3646" s="78"/>
      <c r="T3646" s="78"/>
      <c r="U3646" s="78"/>
      <c r="V3646" s="219"/>
      <c r="W3646" s="78"/>
      <c r="X3646" s="78"/>
      <c r="Y3646" s="78"/>
      <c r="Z3646" s="78"/>
      <c r="AA3646" s="78"/>
      <c r="AB3646" s="78"/>
      <c r="AC3646" s="78"/>
      <c r="AD3646" s="104"/>
      <c r="AE3646" s="78"/>
      <c r="AF3646" s="104"/>
      <c r="AG3646" s="78"/>
      <c r="AH3646" s="104"/>
      <c r="AI3646" s="78"/>
      <c r="AJ3646" s="104"/>
      <c r="AK3646" s="78"/>
      <c r="AL3646" s="78"/>
      <c r="AM3646" s="8"/>
      <c r="AN3646" s="78"/>
      <c r="AO3646" s="78"/>
      <c r="AP3646" s="78"/>
      <c r="AQ3646" s="78"/>
      <c r="AR3646" s="78"/>
      <c r="AS3646" s="78"/>
      <c r="AT3646" s="78"/>
      <c r="AU3646" s="78"/>
      <c r="AV3646" s="78"/>
      <c r="AW3646" s="77"/>
      <c r="AX3646" s="144"/>
      <c r="AY3646" s="144"/>
      <c r="AZ3646" s="144"/>
      <c r="BA3646" s="54"/>
      <c r="BB3646" s="54"/>
      <c r="BC3646" s="144"/>
      <c r="BD3646" s="144"/>
      <c r="BE3646" s="144"/>
      <c r="BF3646" s="144"/>
      <c r="BG3646" s="144"/>
      <c r="BH3646" s="144"/>
      <c r="BI3646" s="144"/>
      <c r="BJ3646" s="144"/>
      <c r="BK3646" s="144"/>
      <c r="BL3646" s="144"/>
      <c r="BM3646" s="144"/>
      <c r="BN3646" s="144"/>
      <c r="BO3646" s="144"/>
      <c r="BP3646" s="144"/>
      <c r="BQ3646" s="144"/>
      <c r="BR3646" s="144"/>
      <c r="BS3646" s="144"/>
      <c r="BT3646" s="144"/>
      <c r="BU3646" s="144"/>
      <c r="BV3646" s="144"/>
      <c r="BW3646" s="144"/>
      <c r="BX3646" s="144"/>
      <c r="BY3646" s="144"/>
      <c r="BZ3646" s="144"/>
      <c r="CA3646" s="144"/>
      <c r="CB3646" s="144"/>
      <c r="CC3646" s="144"/>
      <c r="CD3646" s="144"/>
      <c r="CE3646" s="144"/>
      <c r="CF3646" s="144"/>
      <c r="CG3646" s="144"/>
      <c r="CH3646" s="144"/>
      <c r="CI3646" s="144"/>
      <c r="CJ3646" s="144"/>
      <c r="CK3646" s="144"/>
      <c r="CL3646" s="144"/>
    </row>
    <row r="3647" spans="2:90" x14ac:dyDescent="0.25">
      <c r="B3647" s="77"/>
      <c r="C3647" s="77"/>
      <c r="D3647" s="77"/>
      <c r="E3647" s="77"/>
      <c r="F3647" s="77"/>
      <c r="G3647" s="77"/>
      <c r="I3647" s="78"/>
      <c r="K3647" s="78"/>
      <c r="L3647" s="77"/>
      <c r="M3647" s="78"/>
      <c r="N3647" s="78"/>
      <c r="O3647" s="78"/>
      <c r="P3647" s="78"/>
      <c r="Q3647" s="144"/>
      <c r="R3647" s="78"/>
      <c r="S3647" s="78"/>
      <c r="T3647" s="78"/>
      <c r="U3647" s="78"/>
      <c r="V3647" s="219"/>
      <c r="W3647" s="78"/>
      <c r="X3647" s="78"/>
      <c r="Y3647" s="78"/>
      <c r="Z3647" s="78"/>
      <c r="AA3647" s="78"/>
      <c r="AB3647" s="78"/>
      <c r="AC3647" s="78"/>
      <c r="AD3647" s="104"/>
      <c r="AE3647" s="78"/>
      <c r="AF3647" s="104"/>
      <c r="AG3647" s="78"/>
      <c r="AH3647" s="104"/>
      <c r="AI3647" s="78"/>
      <c r="AJ3647" s="104"/>
      <c r="AK3647" s="78"/>
      <c r="AL3647" s="78"/>
      <c r="AM3647" s="8"/>
      <c r="AN3647" s="78"/>
      <c r="AO3647" s="78"/>
      <c r="AP3647" s="78"/>
      <c r="AQ3647" s="78"/>
      <c r="AR3647" s="78"/>
      <c r="AS3647" s="78"/>
      <c r="AT3647" s="78"/>
      <c r="AU3647" s="78"/>
      <c r="AV3647" s="78"/>
      <c r="AW3647" s="77"/>
      <c r="AX3647" s="144"/>
      <c r="AY3647" s="144"/>
      <c r="AZ3647" s="144"/>
      <c r="BA3647" s="54"/>
      <c r="BB3647" s="54"/>
      <c r="BC3647" s="144"/>
      <c r="BD3647" s="144"/>
      <c r="BE3647" s="144"/>
      <c r="BF3647" s="144"/>
      <c r="BG3647" s="144"/>
      <c r="BH3647" s="144"/>
      <c r="BI3647" s="144"/>
      <c r="BJ3647" s="144"/>
      <c r="BK3647" s="144"/>
      <c r="BL3647" s="144"/>
      <c r="BM3647" s="144"/>
      <c r="BN3647" s="144"/>
      <c r="BO3647" s="144"/>
      <c r="BP3647" s="144"/>
      <c r="BQ3647" s="144"/>
      <c r="BR3647" s="144"/>
      <c r="BS3647" s="144"/>
      <c r="BT3647" s="144"/>
      <c r="BU3647" s="144"/>
      <c r="BV3647" s="144"/>
      <c r="BW3647" s="144"/>
      <c r="BX3647" s="144"/>
      <c r="BY3647" s="144"/>
      <c r="BZ3647" s="144"/>
      <c r="CA3647" s="144"/>
      <c r="CB3647" s="144"/>
      <c r="CC3647" s="144"/>
      <c r="CD3647" s="144"/>
      <c r="CE3647" s="144"/>
      <c r="CF3647" s="144"/>
      <c r="CG3647" s="144"/>
      <c r="CH3647" s="144"/>
      <c r="CI3647" s="144"/>
      <c r="CJ3647" s="144"/>
      <c r="CK3647" s="144"/>
      <c r="CL3647" s="144"/>
    </row>
    <row r="3648" spans="2:90" x14ac:dyDescent="0.25">
      <c r="B3648" s="77"/>
      <c r="C3648" s="77"/>
      <c r="D3648" s="77"/>
      <c r="E3648" s="77"/>
      <c r="F3648" s="77"/>
      <c r="G3648" s="77"/>
      <c r="I3648" s="78"/>
      <c r="K3648" s="78"/>
      <c r="L3648" s="77"/>
      <c r="M3648" s="78"/>
      <c r="N3648" s="78"/>
      <c r="O3648" s="78"/>
      <c r="P3648" s="78"/>
      <c r="Q3648" s="144"/>
      <c r="R3648" s="78"/>
      <c r="S3648" s="78"/>
      <c r="T3648" s="78"/>
      <c r="U3648" s="78"/>
      <c r="V3648" s="219"/>
      <c r="W3648" s="78"/>
      <c r="X3648" s="78"/>
      <c r="Y3648" s="78"/>
      <c r="Z3648" s="78"/>
      <c r="AA3648" s="78"/>
      <c r="AB3648" s="78"/>
      <c r="AC3648" s="78"/>
      <c r="AD3648" s="104"/>
      <c r="AE3648" s="78"/>
      <c r="AF3648" s="104"/>
      <c r="AG3648" s="78"/>
      <c r="AH3648" s="104"/>
      <c r="AI3648" s="78"/>
      <c r="AJ3648" s="104"/>
      <c r="AK3648" s="78"/>
      <c r="AL3648" s="78"/>
      <c r="AM3648" s="8"/>
      <c r="AN3648" s="78"/>
      <c r="AO3648" s="78"/>
      <c r="AP3648" s="78"/>
      <c r="AQ3648" s="78"/>
      <c r="AR3648" s="78"/>
      <c r="AS3648" s="78"/>
      <c r="AT3648" s="78"/>
      <c r="AU3648" s="78"/>
      <c r="AV3648" s="78"/>
      <c r="AW3648" s="77"/>
      <c r="AX3648" s="144"/>
      <c r="AY3648" s="144"/>
      <c r="AZ3648" s="144"/>
      <c r="BA3648" s="54"/>
      <c r="BB3648" s="54"/>
      <c r="BC3648" s="144"/>
      <c r="BD3648" s="144"/>
      <c r="BE3648" s="144"/>
      <c r="BF3648" s="144"/>
      <c r="BG3648" s="144"/>
      <c r="BH3648" s="144"/>
      <c r="BI3648" s="144"/>
      <c r="BJ3648" s="144"/>
      <c r="BK3648" s="144"/>
      <c r="BL3648" s="144"/>
      <c r="BM3648" s="144"/>
      <c r="BN3648" s="144"/>
      <c r="BO3648" s="144"/>
      <c r="BP3648" s="144"/>
      <c r="BQ3648" s="144"/>
      <c r="BR3648" s="144"/>
      <c r="BS3648" s="144"/>
      <c r="BT3648" s="144"/>
      <c r="BU3648" s="144"/>
      <c r="BV3648" s="144"/>
      <c r="BW3648" s="144"/>
      <c r="BX3648" s="144"/>
      <c r="BY3648" s="144"/>
      <c r="BZ3648" s="144"/>
      <c r="CA3648" s="144"/>
      <c r="CB3648" s="144"/>
      <c r="CC3648" s="144"/>
      <c r="CD3648" s="144"/>
      <c r="CE3648" s="144"/>
      <c r="CF3648" s="144"/>
      <c r="CG3648" s="144"/>
      <c r="CH3648" s="144"/>
      <c r="CI3648" s="144"/>
      <c r="CJ3648" s="144"/>
      <c r="CK3648" s="144"/>
      <c r="CL3648" s="144"/>
    </row>
    <row r="3649" spans="2:90" x14ac:dyDescent="0.25">
      <c r="B3649" s="77"/>
      <c r="C3649" s="77"/>
      <c r="D3649" s="77"/>
      <c r="E3649" s="77"/>
      <c r="F3649" s="77"/>
      <c r="G3649" s="77"/>
      <c r="I3649" s="78"/>
      <c r="K3649" s="78"/>
      <c r="L3649" s="77"/>
      <c r="M3649" s="78"/>
      <c r="N3649" s="78"/>
      <c r="O3649" s="78"/>
      <c r="P3649" s="78"/>
      <c r="Q3649" s="144"/>
      <c r="R3649" s="78"/>
      <c r="S3649" s="78"/>
      <c r="T3649" s="78"/>
      <c r="U3649" s="78"/>
      <c r="V3649" s="219"/>
      <c r="W3649" s="78"/>
      <c r="X3649" s="78"/>
      <c r="Y3649" s="78"/>
      <c r="Z3649" s="78"/>
      <c r="AA3649" s="78"/>
      <c r="AB3649" s="78"/>
      <c r="AC3649" s="78"/>
      <c r="AD3649" s="104"/>
      <c r="AE3649" s="78"/>
      <c r="AF3649" s="104"/>
      <c r="AG3649" s="78"/>
      <c r="AH3649" s="104"/>
      <c r="AI3649" s="78"/>
      <c r="AJ3649" s="104"/>
      <c r="AK3649" s="78"/>
      <c r="AL3649" s="78"/>
      <c r="AM3649" s="8"/>
      <c r="AN3649" s="78"/>
      <c r="AO3649" s="78"/>
      <c r="AP3649" s="78"/>
      <c r="AQ3649" s="78"/>
      <c r="AR3649" s="78"/>
      <c r="AS3649" s="78"/>
      <c r="AT3649" s="78"/>
      <c r="AU3649" s="78"/>
      <c r="AV3649" s="78"/>
      <c r="AW3649" s="77"/>
      <c r="AX3649" s="144"/>
      <c r="AY3649" s="144"/>
      <c r="AZ3649" s="144"/>
      <c r="BA3649" s="54"/>
      <c r="BB3649" s="54"/>
      <c r="BC3649" s="144"/>
      <c r="BD3649" s="144"/>
      <c r="BE3649" s="144"/>
      <c r="BF3649" s="144"/>
      <c r="BG3649" s="144"/>
      <c r="BH3649" s="144"/>
      <c r="BI3649" s="144"/>
      <c r="BJ3649" s="144"/>
      <c r="BK3649" s="144"/>
      <c r="BL3649" s="144"/>
      <c r="BM3649" s="144"/>
      <c r="BN3649" s="144"/>
      <c r="BO3649" s="144"/>
      <c r="BP3649" s="144"/>
      <c r="BQ3649" s="144"/>
      <c r="BR3649" s="144"/>
      <c r="BS3649" s="144"/>
      <c r="BT3649" s="144"/>
      <c r="BU3649" s="144"/>
      <c r="BV3649" s="144"/>
      <c r="BW3649" s="144"/>
      <c r="BX3649" s="144"/>
      <c r="BY3649" s="144"/>
      <c r="BZ3649" s="144"/>
      <c r="CA3649" s="144"/>
      <c r="CB3649" s="144"/>
      <c r="CC3649" s="144"/>
      <c r="CD3649" s="144"/>
      <c r="CE3649" s="144"/>
      <c r="CF3649" s="144"/>
      <c r="CG3649" s="144"/>
      <c r="CH3649" s="144"/>
      <c r="CI3649" s="144"/>
      <c r="CJ3649" s="144"/>
      <c r="CK3649" s="144"/>
      <c r="CL3649" s="144"/>
    </row>
    <row r="3650" spans="2:90" x14ac:dyDescent="0.25">
      <c r="B3650" s="77"/>
      <c r="C3650" s="77"/>
      <c r="D3650" s="77"/>
      <c r="E3650" s="77"/>
      <c r="F3650" s="77"/>
      <c r="G3650" s="77"/>
      <c r="I3650" s="78"/>
      <c r="K3650" s="78"/>
      <c r="L3650" s="77"/>
      <c r="M3650" s="78"/>
      <c r="N3650" s="78"/>
      <c r="O3650" s="78"/>
      <c r="P3650" s="78"/>
      <c r="Q3650" s="144"/>
      <c r="R3650" s="78"/>
      <c r="S3650" s="78"/>
      <c r="T3650" s="78"/>
      <c r="U3650" s="78"/>
      <c r="V3650" s="219"/>
      <c r="W3650" s="78"/>
      <c r="X3650" s="78"/>
      <c r="Y3650" s="78"/>
      <c r="Z3650" s="78"/>
      <c r="AA3650" s="78"/>
      <c r="AB3650" s="78"/>
      <c r="AC3650" s="78"/>
      <c r="AD3650" s="104"/>
      <c r="AE3650" s="78"/>
      <c r="AF3650" s="104"/>
      <c r="AG3650" s="78"/>
      <c r="AH3650" s="104"/>
      <c r="AI3650" s="78"/>
      <c r="AJ3650" s="104"/>
      <c r="AK3650" s="78"/>
      <c r="AL3650" s="78"/>
      <c r="AM3650" s="8"/>
      <c r="AN3650" s="78"/>
      <c r="AO3650" s="78"/>
      <c r="AP3650" s="78"/>
      <c r="AQ3650" s="78"/>
      <c r="AR3650" s="78"/>
      <c r="AS3650" s="78"/>
      <c r="AT3650" s="78"/>
      <c r="AU3650" s="78"/>
      <c r="AV3650" s="78"/>
      <c r="AW3650" s="77"/>
      <c r="AX3650" s="144"/>
      <c r="AY3650" s="144"/>
      <c r="AZ3650" s="144"/>
      <c r="BA3650" s="54"/>
      <c r="BB3650" s="54"/>
      <c r="BC3650" s="144"/>
      <c r="BD3650" s="144"/>
      <c r="BE3650" s="144"/>
      <c r="BF3650" s="144"/>
      <c r="BG3650" s="144"/>
      <c r="BH3650" s="144"/>
      <c r="BI3650" s="144"/>
      <c r="BJ3650" s="144"/>
      <c r="BK3650" s="144"/>
      <c r="BL3650" s="144"/>
      <c r="BM3650" s="144"/>
      <c r="BN3650" s="144"/>
      <c r="BO3650" s="144"/>
      <c r="BP3650" s="144"/>
      <c r="BQ3650" s="144"/>
      <c r="BR3650" s="144"/>
      <c r="BS3650" s="144"/>
      <c r="BT3650" s="144"/>
      <c r="BU3650" s="144"/>
      <c r="BV3650" s="144"/>
      <c r="BW3650" s="144"/>
      <c r="BX3650" s="144"/>
      <c r="BY3650" s="144"/>
      <c r="BZ3650" s="144"/>
      <c r="CA3650" s="144"/>
      <c r="CB3650" s="144"/>
      <c r="CC3650" s="144"/>
      <c r="CD3650" s="144"/>
      <c r="CE3650" s="144"/>
      <c r="CF3650" s="144"/>
      <c r="CG3650" s="144"/>
      <c r="CH3650" s="144"/>
      <c r="CI3650" s="144"/>
      <c r="CJ3650" s="144"/>
      <c r="CK3650" s="144"/>
      <c r="CL3650" s="144"/>
    </row>
    <row r="3651" spans="2:90" x14ac:dyDescent="0.25">
      <c r="B3651" s="77"/>
      <c r="C3651" s="77"/>
      <c r="D3651" s="77"/>
      <c r="E3651" s="77"/>
      <c r="F3651" s="77"/>
      <c r="G3651" s="77"/>
      <c r="I3651" s="78"/>
      <c r="K3651" s="78"/>
      <c r="L3651" s="77"/>
      <c r="M3651" s="78"/>
      <c r="N3651" s="78"/>
      <c r="O3651" s="78"/>
      <c r="P3651" s="78"/>
      <c r="Q3651" s="144"/>
      <c r="R3651" s="78"/>
      <c r="S3651" s="78"/>
      <c r="T3651" s="78"/>
      <c r="U3651" s="78"/>
      <c r="V3651" s="219"/>
      <c r="W3651" s="78"/>
      <c r="X3651" s="78"/>
      <c r="Y3651" s="78"/>
      <c r="Z3651" s="78"/>
      <c r="AA3651" s="78"/>
      <c r="AB3651" s="78"/>
      <c r="AC3651" s="78"/>
      <c r="AD3651" s="104"/>
      <c r="AE3651" s="78"/>
      <c r="AF3651" s="104"/>
      <c r="AG3651" s="78"/>
      <c r="AH3651" s="104"/>
      <c r="AI3651" s="78"/>
      <c r="AJ3651" s="104"/>
      <c r="AK3651" s="78"/>
      <c r="AL3651" s="78"/>
      <c r="AM3651" s="8"/>
      <c r="AN3651" s="78"/>
      <c r="AO3651" s="78"/>
      <c r="AP3651" s="78"/>
      <c r="AQ3651" s="78"/>
      <c r="AR3651" s="78"/>
      <c r="AS3651" s="78"/>
      <c r="AT3651" s="78"/>
      <c r="AU3651" s="78"/>
      <c r="AV3651" s="78"/>
      <c r="AW3651" s="77"/>
      <c r="AX3651" s="144"/>
      <c r="AY3651" s="144"/>
      <c r="AZ3651" s="144"/>
      <c r="BA3651" s="54"/>
      <c r="BB3651" s="54"/>
      <c r="BC3651" s="144"/>
      <c r="BD3651" s="144"/>
      <c r="BE3651" s="144"/>
      <c r="BF3651" s="144"/>
      <c r="BG3651" s="144"/>
      <c r="BH3651" s="144"/>
      <c r="BI3651" s="144"/>
      <c r="BJ3651" s="144"/>
      <c r="BK3651" s="144"/>
      <c r="BL3651" s="144"/>
      <c r="BM3651" s="144"/>
      <c r="BN3651" s="144"/>
      <c r="BO3651" s="144"/>
      <c r="BP3651" s="144"/>
      <c r="BQ3651" s="144"/>
      <c r="BR3651" s="144"/>
      <c r="BS3651" s="144"/>
      <c r="BT3651" s="144"/>
      <c r="BU3651" s="144"/>
      <c r="BV3651" s="144"/>
      <c r="BW3651" s="144"/>
      <c r="BX3651" s="144"/>
      <c r="BY3651" s="144"/>
      <c r="BZ3651" s="144"/>
      <c r="CA3651" s="144"/>
      <c r="CB3651" s="144"/>
      <c r="CC3651" s="144"/>
      <c r="CD3651" s="144"/>
      <c r="CE3651" s="144"/>
      <c r="CF3651" s="144"/>
      <c r="CG3651" s="144"/>
      <c r="CH3651" s="144"/>
      <c r="CI3651" s="144"/>
      <c r="CJ3651" s="144"/>
      <c r="CK3651" s="144"/>
      <c r="CL3651" s="144"/>
    </row>
    <row r="3652" spans="2:90" x14ac:dyDescent="0.25">
      <c r="B3652" s="77"/>
      <c r="C3652" s="77"/>
      <c r="D3652" s="77"/>
      <c r="E3652" s="77"/>
      <c r="F3652" s="77"/>
      <c r="G3652" s="77"/>
      <c r="I3652" s="78"/>
      <c r="K3652" s="78"/>
      <c r="L3652" s="77"/>
      <c r="M3652" s="78"/>
      <c r="N3652" s="78"/>
      <c r="O3652" s="78"/>
      <c r="P3652" s="78"/>
      <c r="Q3652" s="144"/>
      <c r="R3652" s="78"/>
      <c r="S3652" s="78"/>
      <c r="T3652" s="78"/>
      <c r="U3652" s="78"/>
      <c r="V3652" s="219"/>
      <c r="W3652" s="78"/>
      <c r="X3652" s="78"/>
      <c r="Y3652" s="78"/>
      <c r="Z3652" s="78"/>
      <c r="AA3652" s="78"/>
      <c r="AB3652" s="78"/>
      <c r="AC3652" s="78"/>
      <c r="AD3652" s="104"/>
      <c r="AE3652" s="78"/>
      <c r="AF3652" s="104"/>
      <c r="AG3652" s="78"/>
      <c r="AH3652" s="104"/>
      <c r="AI3652" s="78"/>
      <c r="AJ3652" s="104"/>
      <c r="AK3652" s="78"/>
      <c r="AL3652" s="78"/>
      <c r="AM3652" s="8"/>
      <c r="AN3652" s="78"/>
      <c r="AO3652" s="78"/>
      <c r="AP3652" s="78"/>
      <c r="AQ3652" s="78"/>
      <c r="AR3652" s="78"/>
      <c r="AS3652" s="78"/>
      <c r="AT3652" s="78"/>
      <c r="AU3652" s="78"/>
      <c r="AV3652" s="78"/>
      <c r="AW3652" s="77"/>
      <c r="AX3652" s="144"/>
      <c r="AY3652" s="144"/>
      <c r="AZ3652" s="144"/>
      <c r="BA3652" s="54"/>
      <c r="BB3652" s="54"/>
      <c r="BC3652" s="144"/>
      <c r="BD3652" s="144"/>
      <c r="BE3652" s="144"/>
      <c r="BF3652" s="144"/>
      <c r="BG3652" s="144"/>
      <c r="BH3652" s="144"/>
      <c r="BI3652" s="144"/>
      <c r="BJ3652" s="144"/>
      <c r="BK3652" s="144"/>
      <c r="BL3652" s="144"/>
      <c r="BM3652" s="144"/>
      <c r="BN3652" s="144"/>
      <c r="BO3652" s="144"/>
      <c r="BP3652" s="144"/>
      <c r="BQ3652" s="144"/>
      <c r="BR3652" s="144"/>
      <c r="BS3652" s="144"/>
      <c r="BT3652" s="144"/>
      <c r="BU3652" s="144"/>
      <c r="BV3652" s="144"/>
      <c r="BW3652" s="144"/>
      <c r="BX3652" s="144"/>
      <c r="BY3652" s="144"/>
      <c r="BZ3652" s="144"/>
      <c r="CA3652" s="144"/>
      <c r="CB3652" s="144"/>
      <c r="CC3652" s="144"/>
      <c r="CD3652" s="144"/>
      <c r="CE3652" s="144"/>
      <c r="CF3652" s="144"/>
      <c r="CG3652" s="144"/>
      <c r="CH3652" s="144"/>
      <c r="CI3652" s="144"/>
      <c r="CJ3652" s="144"/>
      <c r="CK3652" s="144"/>
      <c r="CL3652" s="144"/>
    </row>
    <row r="3653" spans="2:90" x14ac:dyDescent="0.25">
      <c r="B3653" s="77"/>
      <c r="C3653" s="77"/>
      <c r="D3653" s="77"/>
      <c r="E3653" s="77"/>
      <c r="F3653" s="77"/>
      <c r="G3653" s="77"/>
      <c r="I3653" s="78"/>
      <c r="K3653" s="78"/>
      <c r="L3653" s="77"/>
      <c r="M3653" s="78"/>
      <c r="N3653" s="78"/>
      <c r="O3653" s="78"/>
      <c r="P3653" s="78"/>
      <c r="Q3653" s="144"/>
      <c r="R3653" s="78"/>
      <c r="S3653" s="78"/>
      <c r="T3653" s="78"/>
      <c r="U3653" s="78"/>
      <c r="V3653" s="219"/>
      <c r="W3653" s="78"/>
      <c r="X3653" s="78"/>
      <c r="Y3653" s="78"/>
      <c r="Z3653" s="78"/>
      <c r="AA3653" s="78"/>
      <c r="AB3653" s="78"/>
      <c r="AC3653" s="78"/>
      <c r="AD3653" s="104"/>
      <c r="AE3653" s="78"/>
      <c r="AF3653" s="104"/>
      <c r="AG3653" s="78"/>
      <c r="AH3653" s="104"/>
      <c r="AI3653" s="78"/>
      <c r="AJ3653" s="104"/>
      <c r="AK3653" s="78"/>
      <c r="AL3653" s="78"/>
      <c r="AM3653" s="8"/>
      <c r="AN3653" s="78"/>
      <c r="AO3653" s="78"/>
      <c r="AP3653" s="78"/>
      <c r="AQ3653" s="78"/>
      <c r="AR3653" s="78"/>
      <c r="AS3653" s="78"/>
      <c r="AT3653" s="78"/>
      <c r="AU3653" s="78"/>
      <c r="AV3653" s="78"/>
      <c r="AW3653" s="77"/>
      <c r="AX3653" s="144"/>
      <c r="AY3653" s="144"/>
      <c r="AZ3653" s="144"/>
      <c r="BA3653" s="54"/>
      <c r="BB3653" s="54"/>
      <c r="BC3653" s="144"/>
      <c r="BD3653" s="144"/>
      <c r="BE3653" s="144"/>
      <c r="BF3653" s="144"/>
      <c r="BG3653" s="144"/>
      <c r="BH3653" s="144"/>
      <c r="BI3653" s="144"/>
      <c r="BJ3653" s="144"/>
      <c r="BK3653" s="144"/>
      <c r="BL3653" s="144"/>
      <c r="BM3653" s="144"/>
      <c r="BN3653" s="144"/>
      <c r="BO3653" s="144"/>
      <c r="BP3653" s="144"/>
      <c r="BQ3653" s="144"/>
      <c r="BR3653" s="144"/>
      <c r="BS3653" s="144"/>
      <c r="BT3653" s="144"/>
      <c r="BU3653" s="144"/>
      <c r="BV3653" s="144"/>
      <c r="BW3653" s="144"/>
      <c r="BX3653" s="144"/>
      <c r="BY3653" s="144"/>
      <c r="BZ3653" s="144"/>
      <c r="CA3653" s="144"/>
      <c r="CB3653" s="144"/>
      <c r="CC3653" s="144"/>
      <c r="CD3653" s="144"/>
      <c r="CE3653" s="144"/>
      <c r="CF3653" s="144"/>
      <c r="CG3653" s="144"/>
      <c r="CH3653" s="144"/>
      <c r="CI3653" s="144"/>
      <c r="CJ3653" s="144"/>
      <c r="CK3653" s="144"/>
      <c r="CL3653" s="144"/>
    </row>
    <row r="3654" spans="2:90" x14ac:dyDescent="0.25">
      <c r="B3654" s="77"/>
      <c r="C3654" s="77"/>
      <c r="D3654" s="77"/>
      <c r="E3654" s="77"/>
      <c r="F3654" s="77"/>
      <c r="G3654" s="77"/>
      <c r="I3654" s="78"/>
      <c r="K3654" s="78"/>
      <c r="L3654" s="77"/>
      <c r="M3654" s="78"/>
      <c r="N3654" s="78"/>
      <c r="O3654" s="78"/>
      <c r="P3654" s="78"/>
      <c r="Q3654" s="144"/>
      <c r="R3654" s="78"/>
      <c r="S3654" s="78"/>
      <c r="T3654" s="78"/>
      <c r="U3654" s="78"/>
      <c r="V3654" s="219"/>
      <c r="W3654" s="78"/>
      <c r="X3654" s="78"/>
      <c r="Y3654" s="78"/>
      <c r="Z3654" s="78"/>
      <c r="AA3654" s="78"/>
      <c r="AB3654" s="78"/>
      <c r="AC3654" s="78"/>
      <c r="AD3654" s="104"/>
      <c r="AE3654" s="78"/>
      <c r="AF3654" s="104"/>
      <c r="AG3654" s="78"/>
      <c r="AH3654" s="104"/>
      <c r="AI3654" s="78"/>
      <c r="AJ3654" s="104"/>
      <c r="AK3654" s="78"/>
      <c r="AL3654" s="78"/>
      <c r="AM3654" s="8"/>
      <c r="AN3654" s="78"/>
      <c r="AO3654" s="78"/>
      <c r="AP3654" s="78"/>
      <c r="AQ3654" s="78"/>
      <c r="AR3654" s="78"/>
      <c r="AS3654" s="78"/>
      <c r="AT3654" s="78"/>
      <c r="AU3654" s="78"/>
      <c r="AV3654" s="78"/>
      <c r="AW3654" s="77"/>
      <c r="AX3654" s="144"/>
      <c r="AY3654" s="144"/>
      <c r="AZ3654" s="144"/>
      <c r="BA3654" s="54"/>
      <c r="BB3654" s="54"/>
      <c r="BC3654" s="144"/>
      <c r="BD3654" s="144"/>
      <c r="BE3654" s="144"/>
      <c r="BF3654" s="144"/>
      <c r="BG3654" s="144"/>
      <c r="BH3654" s="144"/>
      <c r="BI3654" s="144"/>
      <c r="BJ3654" s="144"/>
      <c r="BK3654" s="144"/>
      <c r="BL3654" s="144"/>
      <c r="BM3654" s="144"/>
      <c r="BN3654" s="144"/>
      <c r="BO3654" s="144"/>
      <c r="BP3654" s="144"/>
      <c r="BQ3654" s="144"/>
      <c r="BR3654" s="144"/>
      <c r="BS3654" s="144"/>
      <c r="BT3654" s="144"/>
      <c r="BU3654" s="144"/>
      <c r="BV3654" s="144"/>
      <c r="BW3654" s="144"/>
      <c r="BX3654" s="144"/>
      <c r="BY3654" s="144"/>
      <c r="BZ3654" s="144"/>
      <c r="CA3654" s="144"/>
      <c r="CB3654" s="144"/>
      <c r="CC3654" s="144"/>
      <c r="CD3654" s="144"/>
      <c r="CE3654" s="144"/>
      <c r="CF3654" s="144"/>
      <c r="CG3654" s="144"/>
      <c r="CH3654" s="144"/>
      <c r="CI3654" s="144"/>
      <c r="CJ3654" s="144"/>
      <c r="CK3654" s="144"/>
      <c r="CL3654" s="144"/>
    </row>
    <row r="3655" spans="2:90" x14ac:dyDescent="0.25">
      <c r="B3655" s="77"/>
      <c r="C3655" s="77"/>
      <c r="D3655" s="77"/>
      <c r="E3655" s="77"/>
      <c r="F3655" s="77"/>
      <c r="G3655" s="77"/>
      <c r="I3655" s="78"/>
      <c r="K3655" s="78"/>
      <c r="L3655" s="77"/>
      <c r="M3655" s="78"/>
      <c r="N3655" s="78"/>
      <c r="O3655" s="78"/>
      <c r="P3655" s="78"/>
      <c r="Q3655" s="144"/>
      <c r="R3655" s="78"/>
      <c r="S3655" s="78"/>
      <c r="T3655" s="78"/>
      <c r="U3655" s="78"/>
      <c r="V3655" s="219"/>
      <c r="W3655" s="78"/>
      <c r="X3655" s="78"/>
      <c r="Y3655" s="78"/>
      <c r="Z3655" s="78"/>
      <c r="AA3655" s="78"/>
      <c r="AB3655" s="78"/>
      <c r="AC3655" s="78"/>
      <c r="AD3655" s="104"/>
      <c r="AE3655" s="78"/>
      <c r="AF3655" s="104"/>
      <c r="AG3655" s="78"/>
      <c r="AH3655" s="104"/>
      <c r="AI3655" s="78"/>
      <c r="AJ3655" s="104"/>
      <c r="AK3655" s="78"/>
      <c r="AL3655" s="78"/>
      <c r="AM3655" s="8"/>
      <c r="AN3655" s="78"/>
      <c r="AO3655" s="78"/>
      <c r="AP3655" s="78"/>
      <c r="AQ3655" s="78"/>
      <c r="AR3655" s="78"/>
      <c r="AS3655" s="78"/>
      <c r="AT3655" s="78"/>
      <c r="AU3655" s="78"/>
      <c r="AV3655" s="78"/>
      <c r="AW3655" s="77"/>
      <c r="AX3655" s="144"/>
      <c r="AY3655" s="144"/>
      <c r="AZ3655" s="144"/>
      <c r="BA3655" s="54"/>
      <c r="BB3655" s="54"/>
      <c r="BC3655" s="144"/>
      <c r="BD3655" s="144"/>
      <c r="BE3655" s="144"/>
      <c r="BF3655" s="144"/>
      <c r="BG3655" s="144"/>
      <c r="BH3655" s="144"/>
      <c r="BI3655" s="144"/>
      <c r="BJ3655" s="144"/>
      <c r="BK3655" s="144"/>
      <c r="BL3655" s="144"/>
      <c r="BM3655" s="144"/>
      <c r="BN3655" s="144"/>
      <c r="BO3655" s="144"/>
      <c r="BP3655" s="144"/>
      <c r="BQ3655" s="144"/>
      <c r="BR3655" s="144"/>
      <c r="BS3655" s="144"/>
      <c r="BT3655" s="144"/>
      <c r="BU3655" s="144"/>
      <c r="BV3655" s="144"/>
      <c r="BW3655" s="144"/>
      <c r="BX3655" s="144"/>
      <c r="BY3655" s="144"/>
      <c r="BZ3655" s="144"/>
      <c r="CA3655" s="144"/>
      <c r="CB3655" s="144"/>
      <c r="CC3655" s="144"/>
      <c r="CD3655" s="144"/>
      <c r="CE3655" s="144"/>
      <c r="CF3655" s="144"/>
      <c r="CG3655" s="144"/>
      <c r="CH3655" s="144"/>
      <c r="CI3655" s="144"/>
      <c r="CJ3655" s="144"/>
      <c r="CK3655" s="144"/>
      <c r="CL3655" s="144"/>
    </row>
    <row r="3656" spans="2:90" x14ac:dyDescent="0.25">
      <c r="B3656" s="77"/>
      <c r="C3656" s="77"/>
      <c r="D3656" s="77"/>
      <c r="E3656" s="77"/>
      <c r="F3656" s="77"/>
      <c r="G3656" s="77"/>
      <c r="I3656" s="78"/>
      <c r="K3656" s="78"/>
      <c r="L3656" s="77"/>
      <c r="M3656" s="78"/>
      <c r="N3656" s="78"/>
      <c r="O3656" s="78"/>
      <c r="P3656" s="78"/>
      <c r="Q3656" s="144"/>
      <c r="R3656" s="78"/>
      <c r="S3656" s="78"/>
      <c r="T3656" s="78"/>
      <c r="U3656" s="78"/>
      <c r="V3656" s="219"/>
      <c r="W3656" s="78"/>
      <c r="X3656" s="78"/>
      <c r="Y3656" s="78"/>
      <c r="Z3656" s="78"/>
      <c r="AA3656" s="78"/>
      <c r="AB3656" s="78"/>
      <c r="AC3656" s="78"/>
      <c r="AD3656" s="104"/>
      <c r="AE3656" s="78"/>
      <c r="AF3656" s="104"/>
      <c r="AG3656" s="78"/>
      <c r="AH3656" s="104"/>
      <c r="AI3656" s="78"/>
      <c r="AJ3656" s="104"/>
      <c r="AK3656" s="78"/>
      <c r="AL3656" s="78"/>
      <c r="AM3656" s="8"/>
      <c r="AN3656" s="78"/>
      <c r="AO3656" s="78"/>
      <c r="AP3656" s="78"/>
      <c r="AQ3656" s="78"/>
      <c r="AR3656" s="78"/>
      <c r="AS3656" s="78"/>
      <c r="AT3656" s="78"/>
      <c r="AU3656" s="78"/>
      <c r="AV3656" s="78"/>
      <c r="AW3656" s="77"/>
      <c r="AX3656" s="144"/>
      <c r="AY3656" s="144"/>
      <c r="AZ3656" s="144"/>
      <c r="BA3656" s="54"/>
      <c r="BB3656" s="54"/>
      <c r="BC3656" s="144"/>
      <c r="BD3656" s="144"/>
      <c r="BE3656" s="144"/>
      <c r="BF3656" s="144"/>
      <c r="BG3656" s="144"/>
      <c r="BH3656" s="144"/>
      <c r="BI3656" s="144"/>
      <c r="BJ3656" s="144"/>
      <c r="BK3656" s="144"/>
      <c r="BL3656" s="144"/>
      <c r="BM3656" s="144"/>
      <c r="BN3656" s="144"/>
      <c r="BO3656" s="144"/>
      <c r="BP3656" s="144"/>
      <c r="BQ3656" s="144"/>
      <c r="BR3656" s="144"/>
      <c r="BS3656" s="144"/>
      <c r="BT3656" s="144"/>
      <c r="BU3656" s="144"/>
      <c r="BV3656" s="144"/>
      <c r="BW3656" s="144"/>
      <c r="BX3656" s="144"/>
      <c r="BY3656" s="144"/>
      <c r="BZ3656" s="144"/>
      <c r="CA3656" s="144"/>
      <c r="CB3656" s="144"/>
      <c r="CC3656" s="144"/>
      <c r="CD3656" s="144"/>
      <c r="CE3656" s="144"/>
      <c r="CF3656" s="144"/>
      <c r="CG3656" s="144"/>
      <c r="CH3656" s="144"/>
      <c r="CI3656" s="144"/>
      <c r="CJ3656" s="144"/>
      <c r="CK3656" s="144"/>
      <c r="CL3656" s="144"/>
    </row>
    <row r="3657" spans="2:90" x14ac:dyDescent="0.25">
      <c r="B3657" s="77"/>
      <c r="C3657" s="77"/>
      <c r="D3657" s="77"/>
      <c r="E3657" s="77"/>
      <c r="F3657" s="77"/>
      <c r="G3657" s="77"/>
      <c r="I3657" s="78"/>
      <c r="K3657" s="78"/>
      <c r="L3657" s="77"/>
      <c r="M3657" s="78"/>
      <c r="N3657" s="78"/>
      <c r="O3657" s="78"/>
      <c r="P3657" s="78"/>
      <c r="Q3657" s="144"/>
      <c r="R3657" s="78"/>
      <c r="S3657" s="78"/>
      <c r="T3657" s="78"/>
      <c r="U3657" s="78"/>
      <c r="V3657" s="219"/>
      <c r="W3657" s="78"/>
      <c r="X3657" s="78"/>
      <c r="Y3657" s="78"/>
      <c r="Z3657" s="78"/>
      <c r="AA3657" s="78"/>
      <c r="AB3657" s="78"/>
      <c r="AC3657" s="78"/>
      <c r="AD3657" s="104"/>
      <c r="AE3657" s="78"/>
      <c r="AF3657" s="104"/>
      <c r="AG3657" s="78"/>
      <c r="AH3657" s="104"/>
      <c r="AI3657" s="78"/>
      <c r="AJ3657" s="104"/>
      <c r="AK3657" s="78"/>
      <c r="AL3657" s="78"/>
      <c r="AM3657" s="8"/>
      <c r="AN3657" s="78"/>
      <c r="AO3657" s="78"/>
      <c r="AP3657" s="78"/>
      <c r="AQ3657" s="78"/>
      <c r="AR3657" s="78"/>
      <c r="AS3657" s="78"/>
      <c r="AT3657" s="78"/>
      <c r="AU3657" s="78"/>
      <c r="AV3657" s="78"/>
      <c r="AW3657" s="77"/>
      <c r="AX3657" s="144"/>
      <c r="AY3657" s="144"/>
      <c r="AZ3657" s="144"/>
      <c r="BA3657" s="54"/>
      <c r="BB3657" s="54"/>
      <c r="BC3657" s="144"/>
      <c r="BD3657" s="144"/>
      <c r="BE3657" s="144"/>
      <c r="BF3657" s="144"/>
      <c r="BG3657" s="144"/>
      <c r="BH3657" s="144"/>
      <c r="BI3657" s="144"/>
      <c r="BJ3657" s="144"/>
      <c r="BK3657" s="144"/>
      <c r="BL3657" s="144"/>
      <c r="BM3657" s="144"/>
      <c r="BN3657" s="144"/>
      <c r="BO3657" s="144"/>
      <c r="BP3657" s="144"/>
      <c r="BQ3657" s="144"/>
      <c r="BR3657" s="144"/>
      <c r="BS3657" s="144"/>
      <c r="BT3657" s="144"/>
      <c r="BU3657" s="144"/>
      <c r="BV3657" s="144"/>
      <c r="BW3657" s="144"/>
      <c r="BX3657" s="144"/>
      <c r="BY3657" s="144"/>
      <c r="BZ3657" s="144"/>
      <c r="CA3657" s="144"/>
      <c r="CB3657" s="144"/>
      <c r="CC3657" s="144"/>
      <c r="CD3657" s="144"/>
      <c r="CE3657" s="144"/>
      <c r="CF3657" s="144"/>
      <c r="CG3657" s="144"/>
      <c r="CH3657" s="144"/>
      <c r="CI3657" s="144"/>
      <c r="CJ3657" s="144"/>
      <c r="CK3657" s="144"/>
      <c r="CL3657" s="144"/>
    </row>
    <row r="3658" spans="2:90" x14ac:dyDescent="0.25">
      <c r="B3658" s="77"/>
      <c r="C3658" s="77"/>
      <c r="D3658" s="77"/>
      <c r="E3658" s="77"/>
      <c r="F3658" s="77"/>
      <c r="G3658" s="77"/>
      <c r="I3658" s="78"/>
      <c r="K3658" s="78"/>
      <c r="L3658" s="77"/>
      <c r="M3658" s="78"/>
      <c r="N3658" s="78"/>
      <c r="O3658" s="78"/>
      <c r="P3658" s="78"/>
      <c r="Q3658" s="144"/>
      <c r="R3658" s="78"/>
      <c r="S3658" s="78"/>
      <c r="T3658" s="78"/>
      <c r="U3658" s="78"/>
      <c r="V3658" s="219"/>
      <c r="W3658" s="78"/>
      <c r="X3658" s="78"/>
      <c r="Y3658" s="78"/>
      <c r="Z3658" s="78"/>
      <c r="AA3658" s="78"/>
      <c r="AB3658" s="78"/>
      <c r="AC3658" s="78"/>
      <c r="AD3658" s="104"/>
      <c r="AE3658" s="78"/>
      <c r="AF3658" s="104"/>
      <c r="AG3658" s="78"/>
      <c r="AH3658" s="104"/>
      <c r="AI3658" s="78"/>
      <c r="AJ3658" s="104"/>
      <c r="AK3658" s="78"/>
      <c r="AL3658" s="78"/>
      <c r="AM3658" s="8"/>
      <c r="AN3658" s="78"/>
      <c r="AO3658" s="78"/>
      <c r="AP3658" s="78"/>
      <c r="AQ3658" s="78"/>
      <c r="AR3658" s="78"/>
      <c r="AS3658" s="78"/>
      <c r="AT3658" s="78"/>
      <c r="AU3658" s="78"/>
      <c r="AV3658" s="78"/>
      <c r="AW3658" s="77"/>
      <c r="AX3658" s="144"/>
      <c r="AY3658" s="144"/>
      <c r="AZ3658" s="144"/>
      <c r="BA3658" s="54"/>
      <c r="BB3658" s="54"/>
      <c r="BC3658" s="144"/>
      <c r="BD3658" s="144"/>
      <c r="BE3658" s="144"/>
      <c r="BF3658" s="144"/>
      <c r="BG3658" s="144"/>
      <c r="BH3658" s="144"/>
      <c r="BI3658" s="144"/>
      <c r="BJ3658" s="144"/>
      <c r="BK3658" s="144"/>
      <c r="BL3658" s="144"/>
      <c r="BM3658" s="144"/>
      <c r="BN3658" s="144"/>
      <c r="BO3658" s="144"/>
      <c r="BP3658" s="144"/>
      <c r="BQ3658" s="144"/>
      <c r="BR3658" s="144"/>
      <c r="BS3658" s="144"/>
      <c r="BT3658" s="144"/>
      <c r="BU3658" s="144"/>
      <c r="BV3658" s="144"/>
      <c r="BW3658" s="144"/>
      <c r="BX3658" s="144"/>
      <c r="BY3658" s="144"/>
      <c r="BZ3658" s="144"/>
      <c r="CA3658" s="144"/>
      <c r="CB3658" s="144"/>
      <c r="CC3658" s="144"/>
      <c r="CD3658" s="144"/>
      <c r="CE3658" s="144"/>
      <c r="CF3658" s="144"/>
      <c r="CG3658" s="144"/>
      <c r="CH3658" s="144"/>
      <c r="CI3658" s="144"/>
      <c r="CJ3658" s="144"/>
      <c r="CK3658" s="144"/>
      <c r="CL3658" s="144"/>
    </row>
    <row r="3659" spans="2:90" x14ac:dyDescent="0.25">
      <c r="B3659" s="77"/>
      <c r="C3659" s="77"/>
      <c r="D3659" s="77"/>
      <c r="E3659" s="77"/>
      <c r="F3659" s="77"/>
      <c r="G3659" s="77"/>
      <c r="I3659" s="78"/>
      <c r="K3659" s="78"/>
      <c r="L3659" s="77"/>
      <c r="M3659" s="78"/>
      <c r="N3659" s="78"/>
      <c r="O3659" s="78"/>
      <c r="P3659" s="78"/>
      <c r="Q3659" s="144"/>
      <c r="R3659" s="78"/>
      <c r="S3659" s="78"/>
      <c r="T3659" s="78"/>
      <c r="U3659" s="78"/>
      <c r="V3659" s="219"/>
      <c r="W3659" s="78"/>
      <c r="X3659" s="78"/>
      <c r="Y3659" s="78"/>
      <c r="Z3659" s="78"/>
      <c r="AA3659" s="78"/>
      <c r="AB3659" s="78"/>
      <c r="AC3659" s="78"/>
      <c r="AD3659" s="104"/>
      <c r="AE3659" s="78"/>
      <c r="AF3659" s="104"/>
      <c r="AG3659" s="78"/>
      <c r="AH3659" s="104"/>
      <c r="AI3659" s="78"/>
      <c r="AJ3659" s="104"/>
      <c r="AK3659" s="78"/>
      <c r="AL3659" s="78"/>
      <c r="AM3659" s="8"/>
      <c r="AN3659" s="78"/>
      <c r="AO3659" s="78"/>
      <c r="AP3659" s="78"/>
      <c r="AQ3659" s="78"/>
      <c r="AR3659" s="78"/>
      <c r="AS3659" s="78"/>
      <c r="AT3659" s="78"/>
      <c r="AU3659" s="78"/>
      <c r="AV3659" s="78"/>
      <c r="AW3659" s="77"/>
      <c r="AX3659" s="144"/>
      <c r="AY3659" s="144"/>
      <c r="AZ3659" s="144"/>
      <c r="BA3659" s="54"/>
      <c r="BB3659" s="54"/>
      <c r="BC3659" s="144"/>
      <c r="BD3659" s="144"/>
      <c r="BE3659" s="144"/>
      <c r="BF3659" s="144"/>
      <c r="BG3659" s="144"/>
      <c r="BH3659" s="144"/>
      <c r="BI3659" s="144"/>
      <c r="BJ3659" s="144"/>
      <c r="BK3659" s="144"/>
      <c r="BL3659" s="144"/>
      <c r="BM3659" s="144"/>
      <c r="BN3659" s="144"/>
      <c r="BO3659" s="144"/>
      <c r="BP3659" s="144"/>
      <c r="BQ3659" s="144"/>
      <c r="BR3659" s="144"/>
      <c r="BS3659" s="144"/>
      <c r="BT3659" s="144"/>
      <c r="BU3659" s="144"/>
      <c r="BV3659" s="144"/>
      <c r="BW3659" s="144"/>
      <c r="BX3659" s="144"/>
      <c r="BY3659" s="144"/>
      <c r="BZ3659" s="144"/>
      <c r="CA3659" s="144"/>
      <c r="CB3659" s="144"/>
      <c r="CC3659" s="144"/>
      <c r="CD3659" s="144"/>
      <c r="CE3659" s="144"/>
      <c r="CF3659" s="144"/>
      <c r="CG3659" s="144"/>
      <c r="CH3659" s="144"/>
      <c r="CI3659" s="144"/>
      <c r="CJ3659" s="144"/>
      <c r="CK3659" s="144"/>
      <c r="CL3659" s="144"/>
    </row>
    <row r="3660" spans="2:90" x14ac:dyDescent="0.25">
      <c r="B3660" s="77"/>
      <c r="C3660" s="77"/>
      <c r="D3660" s="77"/>
      <c r="E3660" s="77"/>
      <c r="F3660" s="77"/>
      <c r="G3660" s="77"/>
      <c r="I3660" s="78"/>
      <c r="K3660" s="78"/>
      <c r="L3660" s="77"/>
      <c r="M3660" s="78"/>
      <c r="N3660" s="78"/>
      <c r="O3660" s="78"/>
      <c r="P3660" s="78"/>
      <c r="Q3660" s="144"/>
      <c r="R3660" s="78"/>
      <c r="S3660" s="78"/>
      <c r="T3660" s="78"/>
      <c r="U3660" s="78"/>
      <c r="V3660" s="219"/>
      <c r="W3660" s="78"/>
      <c r="X3660" s="78"/>
      <c r="Y3660" s="78"/>
      <c r="Z3660" s="78"/>
      <c r="AA3660" s="78"/>
      <c r="AB3660" s="78"/>
      <c r="AC3660" s="78"/>
      <c r="AD3660" s="104"/>
      <c r="AE3660" s="78"/>
      <c r="AF3660" s="104"/>
      <c r="AG3660" s="78"/>
      <c r="AH3660" s="104"/>
      <c r="AI3660" s="78"/>
      <c r="AJ3660" s="104"/>
      <c r="AK3660" s="78"/>
      <c r="AL3660" s="78"/>
      <c r="AM3660" s="8"/>
      <c r="AN3660" s="78"/>
      <c r="AO3660" s="78"/>
      <c r="AP3660" s="78"/>
      <c r="AQ3660" s="78"/>
      <c r="AR3660" s="78"/>
      <c r="AS3660" s="78"/>
      <c r="AT3660" s="78"/>
      <c r="AU3660" s="78"/>
      <c r="AV3660" s="78"/>
      <c r="AW3660" s="77"/>
      <c r="AX3660" s="144"/>
      <c r="AY3660" s="144"/>
      <c r="AZ3660" s="144"/>
      <c r="BA3660" s="54"/>
      <c r="BB3660" s="54"/>
      <c r="BC3660" s="144"/>
      <c r="BD3660" s="144"/>
      <c r="BE3660" s="144"/>
      <c r="BF3660" s="144"/>
      <c r="BG3660" s="144"/>
      <c r="BH3660" s="144"/>
      <c r="BI3660" s="144"/>
      <c r="BJ3660" s="144"/>
      <c r="BK3660" s="144"/>
      <c r="BL3660" s="144"/>
      <c r="BM3660" s="144"/>
      <c r="BN3660" s="144"/>
      <c r="BO3660" s="144"/>
      <c r="BP3660" s="144"/>
      <c r="BQ3660" s="144"/>
      <c r="BR3660" s="144"/>
      <c r="BS3660" s="144"/>
      <c r="BT3660" s="144"/>
      <c r="BU3660" s="144"/>
      <c r="BV3660" s="144"/>
      <c r="BW3660" s="144"/>
      <c r="BX3660" s="144"/>
      <c r="BY3660" s="144"/>
      <c r="BZ3660" s="144"/>
      <c r="CA3660" s="144"/>
      <c r="CB3660" s="144"/>
      <c r="CC3660" s="144"/>
      <c r="CD3660" s="144"/>
      <c r="CE3660" s="144"/>
      <c r="CF3660" s="144"/>
      <c r="CG3660" s="144"/>
      <c r="CH3660" s="144"/>
      <c r="CI3660" s="144"/>
      <c r="CJ3660" s="144"/>
      <c r="CK3660" s="144"/>
      <c r="CL3660" s="144"/>
    </row>
    <row r="3661" spans="2:90" x14ac:dyDescent="0.25">
      <c r="B3661" s="77"/>
      <c r="C3661" s="77"/>
      <c r="D3661" s="77"/>
      <c r="E3661" s="77"/>
      <c r="F3661" s="77"/>
      <c r="G3661" s="77"/>
      <c r="I3661" s="78"/>
      <c r="K3661" s="78"/>
      <c r="L3661" s="77"/>
      <c r="M3661" s="78"/>
      <c r="N3661" s="78"/>
      <c r="O3661" s="78"/>
      <c r="P3661" s="78"/>
      <c r="Q3661" s="144"/>
      <c r="R3661" s="78"/>
      <c r="S3661" s="78"/>
      <c r="T3661" s="78"/>
      <c r="U3661" s="78"/>
      <c r="V3661" s="219"/>
      <c r="W3661" s="78"/>
      <c r="X3661" s="78"/>
      <c r="Y3661" s="78"/>
      <c r="Z3661" s="78"/>
      <c r="AA3661" s="78"/>
      <c r="AB3661" s="78"/>
      <c r="AC3661" s="78"/>
      <c r="AD3661" s="104"/>
      <c r="AE3661" s="78"/>
      <c r="AF3661" s="104"/>
      <c r="AG3661" s="78"/>
      <c r="AH3661" s="104"/>
      <c r="AI3661" s="78"/>
      <c r="AJ3661" s="104"/>
      <c r="AK3661" s="78"/>
      <c r="AL3661" s="78"/>
      <c r="AM3661" s="8"/>
      <c r="AN3661" s="78"/>
      <c r="AO3661" s="78"/>
      <c r="AP3661" s="78"/>
      <c r="AQ3661" s="78"/>
      <c r="AR3661" s="78"/>
      <c r="AS3661" s="78"/>
      <c r="AT3661" s="78"/>
      <c r="AU3661" s="78"/>
      <c r="AV3661" s="78"/>
      <c r="AW3661" s="77"/>
      <c r="AX3661" s="144"/>
      <c r="AY3661" s="144"/>
      <c r="AZ3661" s="144"/>
      <c r="BA3661" s="54"/>
      <c r="BB3661" s="54"/>
      <c r="BC3661" s="144"/>
      <c r="BD3661" s="144"/>
      <c r="BE3661" s="144"/>
      <c r="BF3661" s="144"/>
      <c r="BG3661" s="144"/>
      <c r="BH3661" s="144"/>
      <c r="BI3661" s="144"/>
      <c r="BJ3661" s="144"/>
      <c r="BK3661" s="144"/>
      <c r="BL3661" s="144"/>
      <c r="BM3661" s="144"/>
      <c r="BN3661" s="144"/>
      <c r="BO3661" s="144"/>
      <c r="BP3661" s="144"/>
      <c r="BQ3661" s="144"/>
      <c r="BR3661" s="144"/>
      <c r="BS3661" s="144"/>
      <c r="BT3661" s="144"/>
      <c r="BU3661" s="144"/>
      <c r="BV3661" s="144"/>
      <c r="BW3661" s="144"/>
      <c r="BX3661" s="144"/>
      <c r="BY3661" s="144"/>
      <c r="BZ3661" s="144"/>
      <c r="CA3661" s="144"/>
      <c r="CB3661" s="144"/>
      <c r="CC3661" s="144"/>
      <c r="CD3661" s="144"/>
      <c r="CE3661" s="144"/>
      <c r="CF3661" s="144"/>
      <c r="CG3661" s="144"/>
      <c r="CH3661" s="144"/>
      <c r="CI3661" s="144"/>
      <c r="CJ3661" s="144"/>
      <c r="CK3661" s="144"/>
      <c r="CL3661" s="144"/>
    </row>
    <row r="3662" spans="2:90" x14ac:dyDescent="0.25">
      <c r="B3662" s="77"/>
      <c r="C3662" s="77"/>
      <c r="D3662" s="77"/>
      <c r="E3662" s="77"/>
      <c r="F3662" s="77"/>
      <c r="G3662" s="77"/>
      <c r="I3662" s="78"/>
      <c r="K3662" s="78"/>
      <c r="L3662" s="77"/>
      <c r="M3662" s="78"/>
      <c r="N3662" s="78"/>
      <c r="O3662" s="78"/>
      <c r="P3662" s="78"/>
      <c r="Q3662" s="144"/>
      <c r="R3662" s="78"/>
      <c r="S3662" s="78"/>
      <c r="T3662" s="78"/>
      <c r="U3662" s="78"/>
      <c r="V3662" s="219"/>
      <c r="W3662" s="78"/>
      <c r="X3662" s="78"/>
      <c r="Y3662" s="78"/>
      <c r="Z3662" s="78"/>
      <c r="AA3662" s="78"/>
      <c r="AB3662" s="78"/>
      <c r="AC3662" s="78"/>
      <c r="AD3662" s="104"/>
      <c r="AE3662" s="78"/>
      <c r="AF3662" s="104"/>
      <c r="AG3662" s="78"/>
      <c r="AH3662" s="104"/>
      <c r="AI3662" s="78"/>
      <c r="AJ3662" s="104"/>
      <c r="AK3662" s="78"/>
      <c r="AL3662" s="78"/>
      <c r="AM3662" s="8"/>
      <c r="AN3662" s="78"/>
      <c r="AO3662" s="78"/>
      <c r="AP3662" s="78"/>
      <c r="AQ3662" s="78"/>
      <c r="AR3662" s="78"/>
      <c r="AS3662" s="78"/>
      <c r="AT3662" s="78"/>
      <c r="AU3662" s="78"/>
      <c r="AV3662" s="78"/>
      <c r="AW3662" s="77"/>
      <c r="AX3662" s="144"/>
      <c r="AY3662" s="144"/>
      <c r="AZ3662" s="144"/>
      <c r="BA3662" s="54"/>
      <c r="BB3662" s="54"/>
      <c r="BC3662" s="144"/>
      <c r="BD3662" s="144"/>
      <c r="BE3662" s="144"/>
      <c r="BF3662" s="144"/>
      <c r="BG3662" s="144"/>
      <c r="BH3662" s="144"/>
      <c r="BI3662" s="144"/>
      <c r="BJ3662" s="144"/>
      <c r="BK3662" s="144"/>
      <c r="BL3662" s="144"/>
      <c r="BM3662" s="144"/>
      <c r="BN3662" s="144"/>
      <c r="BO3662" s="144"/>
      <c r="BP3662" s="144"/>
      <c r="BQ3662" s="144"/>
      <c r="BR3662" s="144"/>
      <c r="BS3662" s="144"/>
      <c r="BT3662" s="144"/>
      <c r="BU3662" s="144"/>
      <c r="BV3662" s="144"/>
      <c r="BW3662" s="144"/>
      <c r="BX3662" s="144"/>
      <c r="BY3662" s="144"/>
      <c r="BZ3662" s="144"/>
      <c r="CA3662" s="144"/>
      <c r="CB3662" s="144"/>
      <c r="CC3662" s="144"/>
      <c r="CD3662" s="144"/>
      <c r="CE3662" s="144"/>
      <c r="CF3662" s="144"/>
      <c r="CG3662" s="144"/>
      <c r="CH3662" s="144"/>
      <c r="CI3662" s="144"/>
      <c r="CJ3662" s="144"/>
      <c r="CK3662" s="144"/>
      <c r="CL3662" s="144"/>
    </row>
    <row r="3663" spans="2:90" x14ac:dyDescent="0.25">
      <c r="B3663" s="77"/>
      <c r="C3663" s="77"/>
      <c r="D3663" s="77"/>
      <c r="E3663" s="77"/>
      <c r="F3663" s="77"/>
      <c r="G3663" s="77"/>
      <c r="I3663" s="78"/>
      <c r="K3663" s="78"/>
      <c r="L3663" s="77"/>
      <c r="M3663" s="78"/>
      <c r="N3663" s="78"/>
      <c r="O3663" s="78"/>
      <c r="P3663" s="78"/>
      <c r="Q3663" s="144"/>
      <c r="R3663" s="78"/>
      <c r="S3663" s="78"/>
      <c r="T3663" s="78"/>
      <c r="U3663" s="78"/>
      <c r="V3663" s="219"/>
      <c r="W3663" s="78"/>
      <c r="X3663" s="78"/>
      <c r="Y3663" s="78"/>
      <c r="Z3663" s="78"/>
      <c r="AA3663" s="78"/>
      <c r="AB3663" s="78"/>
      <c r="AC3663" s="78"/>
      <c r="AD3663" s="104"/>
      <c r="AE3663" s="78"/>
      <c r="AF3663" s="104"/>
      <c r="AG3663" s="78"/>
      <c r="AH3663" s="104"/>
      <c r="AI3663" s="78"/>
      <c r="AJ3663" s="104"/>
      <c r="AK3663" s="78"/>
      <c r="AL3663" s="78"/>
      <c r="AM3663" s="8"/>
      <c r="AN3663" s="78"/>
      <c r="AO3663" s="78"/>
      <c r="AP3663" s="78"/>
      <c r="AQ3663" s="78"/>
      <c r="AR3663" s="78"/>
      <c r="AS3663" s="78"/>
      <c r="AT3663" s="78"/>
      <c r="AU3663" s="78"/>
      <c r="AV3663" s="78"/>
      <c r="AW3663" s="77"/>
      <c r="AX3663" s="144"/>
      <c r="AY3663" s="144"/>
      <c r="AZ3663" s="144"/>
      <c r="BA3663" s="54"/>
      <c r="BB3663" s="54"/>
      <c r="BC3663" s="144"/>
      <c r="BD3663" s="144"/>
      <c r="BE3663" s="144"/>
      <c r="BF3663" s="144"/>
      <c r="BG3663" s="144"/>
      <c r="BH3663" s="144"/>
      <c r="BI3663" s="144"/>
      <c r="BJ3663" s="144"/>
      <c r="BK3663" s="144"/>
      <c r="BL3663" s="144"/>
      <c r="BM3663" s="144"/>
      <c r="BN3663" s="144"/>
      <c r="BO3663" s="144"/>
      <c r="BP3663" s="144"/>
      <c r="BQ3663" s="144"/>
      <c r="BR3663" s="144"/>
      <c r="BS3663" s="144"/>
      <c r="BT3663" s="144"/>
      <c r="BU3663" s="144"/>
      <c r="BV3663" s="144"/>
      <c r="BW3663" s="144"/>
      <c r="BX3663" s="144"/>
      <c r="BY3663" s="144"/>
      <c r="BZ3663" s="144"/>
      <c r="CA3663" s="144"/>
      <c r="CB3663" s="144"/>
      <c r="CC3663" s="144"/>
      <c r="CD3663" s="144"/>
      <c r="CE3663" s="144"/>
      <c r="CF3663" s="144"/>
      <c r="CG3663" s="144"/>
      <c r="CH3663" s="144"/>
      <c r="CI3663" s="144"/>
      <c r="CJ3663" s="144"/>
      <c r="CK3663" s="144"/>
      <c r="CL3663" s="144"/>
    </row>
    <row r="3664" spans="2:90" x14ac:dyDescent="0.25">
      <c r="B3664" s="77"/>
      <c r="C3664" s="77"/>
      <c r="D3664" s="77"/>
      <c r="E3664" s="77"/>
      <c r="F3664" s="77"/>
      <c r="G3664" s="77"/>
      <c r="I3664" s="78"/>
      <c r="K3664" s="78"/>
      <c r="L3664" s="77"/>
      <c r="M3664" s="78"/>
      <c r="N3664" s="78"/>
      <c r="O3664" s="78"/>
      <c r="P3664" s="78"/>
      <c r="Q3664" s="144"/>
      <c r="R3664" s="78"/>
      <c r="S3664" s="78"/>
      <c r="T3664" s="78"/>
      <c r="U3664" s="78"/>
      <c r="V3664" s="219"/>
      <c r="W3664" s="78"/>
      <c r="X3664" s="78"/>
      <c r="Y3664" s="78"/>
      <c r="Z3664" s="78"/>
      <c r="AA3664" s="78"/>
      <c r="AB3664" s="78"/>
      <c r="AC3664" s="78"/>
      <c r="AD3664" s="104"/>
      <c r="AE3664" s="78"/>
      <c r="AF3664" s="104"/>
      <c r="AG3664" s="78"/>
      <c r="AH3664" s="104"/>
      <c r="AI3664" s="78"/>
      <c r="AJ3664" s="104"/>
      <c r="AK3664" s="78"/>
      <c r="AL3664" s="78"/>
      <c r="AM3664" s="8"/>
      <c r="AN3664" s="78"/>
      <c r="AO3664" s="78"/>
      <c r="AP3664" s="78"/>
      <c r="AQ3664" s="78"/>
      <c r="AR3664" s="78"/>
      <c r="AS3664" s="78"/>
      <c r="AT3664" s="78"/>
      <c r="AU3664" s="78"/>
      <c r="AV3664" s="78"/>
      <c r="AW3664" s="77"/>
      <c r="AX3664" s="144"/>
      <c r="AY3664" s="144"/>
      <c r="AZ3664" s="144"/>
      <c r="BA3664" s="54"/>
      <c r="BB3664" s="54"/>
      <c r="BC3664" s="144"/>
      <c r="BD3664" s="144"/>
      <c r="BE3664" s="144"/>
      <c r="BF3664" s="144"/>
      <c r="BG3664" s="144"/>
      <c r="BH3664" s="144"/>
      <c r="BI3664" s="144"/>
      <c r="BJ3664" s="144"/>
      <c r="BK3664" s="144"/>
      <c r="BL3664" s="144"/>
      <c r="BM3664" s="144"/>
      <c r="BN3664" s="144"/>
      <c r="BO3664" s="144"/>
      <c r="BP3664" s="144"/>
      <c r="BQ3664" s="144"/>
      <c r="BR3664" s="144"/>
      <c r="BS3664" s="144"/>
      <c r="BT3664" s="144"/>
      <c r="BU3664" s="144"/>
      <c r="BV3664" s="144"/>
      <c r="BW3664" s="144"/>
      <c r="BX3664" s="144"/>
      <c r="BY3664" s="144"/>
      <c r="BZ3664" s="144"/>
      <c r="CA3664" s="144"/>
      <c r="CB3664" s="144"/>
      <c r="CC3664" s="144"/>
      <c r="CD3664" s="144"/>
      <c r="CE3664" s="144"/>
      <c r="CF3664" s="144"/>
      <c r="CG3664" s="144"/>
      <c r="CH3664" s="144"/>
      <c r="CI3664" s="144"/>
      <c r="CJ3664" s="144"/>
      <c r="CK3664" s="144"/>
      <c r="CL3664" s="144"/>
    </row>
    <row r="3665" spans="2:90" x14ac:dyDescent="0.25">
      <c r="B3665" s="77"/>
      <c r="C3665" s="77"/>
      <c r="D3665" s="77"/>
      <c r="E3665" s="77"/>
      <c r="F3665" s="77"/>
      <c r="G3665" s="77"/>
      <c r="I3665" s="78"/>
      <c r="K3665" s="78"/>
      <c r="L3665" s="77"/>
      <c r="M3665" s="78"/>
      <c r="N3665" s="78"/>
      <c r="O3665" s="78"/>
      <c r="P3665" s="78"/>
      <c r="Q3665" s="144"/>
      <c r="R3665" s="78"/>
      <c r="S3665" s="78"/>
      <c r="T3665" s="78"/>
      <c r="U3665" s="78"/>
      <c r="V3665" s="219"/>
      <c r="W3665" s="78"/>
      <c r="X3665" s="78"/>
      <c r="Y3665" s="78"/>
      <c r="Z3665" s="78"/>
      <c r="AA3665" s="78"/>
      <c r="AB3665" s="78"/>
      <c r="AC3665" s="78"/>
      <c r="AD3665" s="104"/>
      <c r="AE3665" s="78"/>
      <c r="AF3665" s="104"/>
      <c r="AG3665" s="78"/>
      <c r="AH3665" s="104"/>
      <c r="AI3665" s="78"/>
      <c r="AJ3665" s="104"/>
      <c r="AK3665" s="78"/>
      <c r="AL3665" s="78"/>
      <c r="AM3665" s="8"/>
      <c r="AN3665" s="78"/>
      <c r="AO3665" s="78"/>
      <c r="AP3665" s="78"/>
      <c r="AQ3665" s="78"/>
      <c r="AR3665" s="78"/>
      <c r="AS3665" s="78"/>
      <c r="AT3665" s="78"/>
      <c r="AU3665" s="78"/>
      <c r="AV3665" s="78"/>
      <c r="AW3665" s="77"/>
      <c r="AX3665" s="144"/>
      <c r="AY3665" s="144"/>
      <c r="AZ3665" s="144"/>
      <c r="BA3665" s="54"/>
      <c r="BB3665" s="54"/>
      <c r="BC3665" s="144"/>
      <c r="BD3665" s="144"/>
      <c r="BE3665" s="144"/>
      <c r="BF3665" s="144"/>
      <c r="BG3665" s="144"/>
      <c r="BH3665" s="144"/>
      <c r="BI3665" s="144"/>
      <c r="BJ3665" s="144"/>
      <c r="BK3665" s="144"/>
      <c r="BL3665" s="144"/>
      <c r="BM3665" s="144"/>
      <c r="BN3665" s="144"/>
      <c r="BO3665" s="144"/>
      <c r="BP3665" s="144"/>
      <c r="BQ3665" s="144"/>
      <c r="BR3665" s="144"/>
      <c r="BS3665" s="144"/>
      <c r="BT3665" s="144"/>
      <c r="BU3665" s="144"/>
      <c r="BV3665" s="144"/>
      <c r="BW3665" s="144"/>
      <c r="BX3665" s="144"/>
      <c r="BY3665" s="144"/>
      <c r="BZ3665" s="144"/>
      <c r="CA3665" s="144"/>
      <c r="CB3665" s="144"/>
      <c r="CC3665" s="144"/>
      <c r="CD3665" s="144"/>
      <c r="CE3665" s="144"/>
      <c r="CF3665" s="144"/>
      <c r="CG3665" s="144"/>
      <c r="CH3665" s="144"/>
      <c r="CI3665" s="144"/>
      <c r="CJ3665" s="144"/>
      <c r="CK3665" s="144"/>
      <c r="CL3665" s="144"/>
    </row>
    <row r="3666" spans="2:90" x14ac:dyDescent="0.25">
      <c r="B3666" s="77"/>
      <c r="C3666" s="77"/>
      <c r="D3666" s="77"/>
      <c r="E3666" s="77"/>
      <c r="F3666" s="77"/>
      <c r="G3666" s="77"/>
      <c r="I3666" s="78"/>
      <c r="K3666" s="78"/>
      <c r="L3666" s="77"/>
      <c r="M3666" s="78"/>
      <c r="N3666" s="78"/>
      <c r="O3666" s="78"/>
      <c r="P3666" s="78"/>
      <c r="Q3666" s="144"/>
      <c r="R3666" s="78"/>
      <c r="S3666" s="78"/>
      <c r="T3666" s="78"/>
      <c r="U3666" s="78"/>
      <c r="V3666" s="219"/>
      <c r="W3666" s="78"/>
      <c r="X3666" s="78"/>
      <c r="Y3666" s="78"/>
      <c r="Z3666" s="78"/>
      <c r="AA3666" s="78"/>
      <c r="AB3666" s="78"/>
      <c r="AC3666" s="78"/>
      <c r="AD3666" s="104"/>
      <c r="AE3666" s="78"/>
      <c r="AF3666" s="104"/>
      <c r="AG3666" s="78"/>
      <c r="AH3666" s="104"/>
      <c r="AI3666" s="78"/>
      <c r="AJ3666" s="104"/>
      <c r="AK3666" s="78"/>
      <c r="AL3666" s="78"/>
      <c r="AM3666" s="8"/>
      <c r="AN3666" s="78"/>
      <c r="AO3666" s="78"/>
      <c r="AP3666" s="78"/>
      <c r="AQ3666" s="78"/>
      <c r="AR3666" s="78"/>
      <c r="AS3666" s="78"/>
      <c r="AT3666" s="78"/>
      <c r="AU3666" s="78"/>
      <c r="AV3666" s="78"/>
      <c r="AW3666" s="77"/>
      <c r="AX3666" s="144"/>
      <c r="AY3666" s="144"/>
      <c r="AZ3666" s="144"/>
      <c r="BA3666" s="54"/>
      <c r="BB3666" s="54"/>
      <c r="BC3666" s="144"/>
      <c r="BD3666" s="144"/>
      <c r="BE3666" s="144"/>
      <c r="BF3666" s="144"/>
      <c r="BG3666" s="144"/>
      <c r="BH3666" s="144"/>
      <c r="BI3666" s="144"/>
      <c r="BJ3666" s="144"/>
      <c r="BK3666" s="144"/>
      <c r="BL3666" s="144"/>
      <c r="BM3666" s="144"/>
      <c r="BN3666" s="144"/>
      <c r="BO3666" s="144"/>
      <c r="BP3666" s="144"/>
      <c r="BQ3666" s="144"/>
      <c r="BR3666" s="144"/>
      <c r="BS3666" s="144"/>
      <c r="BT3666" s="144"/>
      <c r="BU3666" s="144"/>
      <c r="BV3666" s="144"/>
      <c r="BW3666" s="144"/>
      <c r="BX3666" s="144"/>
      <c r="BY3666" s="144"/>
      <c r="BZ3666" s="144"/>
      <c r="CA3666" s="144"/>
      <c r="CB3666" s="144"/>
      <c r="CC3666" s="144"/>
      <c r="CD3666" s="144"/>
      <c r="CE3666" s="144"/>
      <c r="CF3666" s="144"/>
      <c r="CG3666" s="144"/>
      <c r="CH3666" s="144"/>
      <c r="CI3666" s="144"/>
      <c r="CJ3666" s="144"/>
      <c r="CK3666" s="144"/>
      <c r="CL3666" s="144"/>
    </row>
    <row r="3667" spans="2:90" x14ac:dyDescent="0.25">
      <c r="B3667" s="77"/>
      <c r="C3667" s="77"/>
      <c r="D3667" s="77"/>
      <c r="E3667" s="77"/>
      <c r="F3667" s="77"/>
      <c r="G3667" s="77"/>
      <c r="I3667" s="78"/>
      <c r="K3667" s="78"/>
      <c r="L3667" s="77"/>
      <c r="M3667" s="78"/>
      <c r="N3667" s="78"/>
      <c r="O3667" s="78"/>
      <c r="P3667" s="78"/>
      <c r="Q3667" s="144"/>
      <c r="R3667" s="78"/>
      <c r="S3667" s="78"/>
      <c r="T3667" s="78"/>
      <c r="U3667" s="78"/>
      <c r="V3667" s="219"/>
      <c r="W3667" s="78"/>
      <c r="X3667" s="78"/>
      <c r="Y3667" s="78"/>
      <c r="Z3667" s="78"/>
      <c r="AA3667" s="78"/>
      <c r="AB3667" s="78"/>
      <c r="AC3667" s="78"/>
      <c r="AD3667" s="104"/>
      <c r="AE3667" s="78"/>
      <c r="AF3667" s="104"/>
      <c r="AG3667" s="78"/>
      <c r="AH3667" s="104"/>
      <c r="AI3667" s="78"/>
      <c r="AJ3667" s="104"/>
      <c r="AK3667" s="78"/>
      <c r="AL3667" s="78"/>
      <c r="AM3667" s="8"/>
      <c r="AN3667" s="78"/>
      <c r="AO3667" s="78"/>
      <c r="AP3667" s="78"/>
      <c r="AQ3667" s="78"/>
      <c r="AR3667" s="78"/>
      <c r="AS3667" s="78"/>
      <c r="AT3667" s="78"/>
      <c r="AU3667" s="78"/>
      <c r="AV3667" s="78"/>
      <c r="AW3667" s="77"/>
      <c r="AX3667" s="144"/>
      <c r="AY3667" s="144"/>
      <c r="AZ3667" s="144"/>
      <c r="BA3667" s="54"/>
      <c r="BB3667" s="54"/>
      <c r="BC3667" s="144"/>
      <c r="BD3667" s="144"/>
      <c r="BE3667" s="144"/>
      <c r="BF3667" s="144"/>
      <c r="BG3667" s="144"/>
      <c r="BH3667" s="144"/>
      <c r="BI3667" s="144"/>
      <c r="BJ3667" s="144"/>
      <c r="BK3667" s="144"/>
      <c r="BL3667" s="144"/>
      <c r="BM3667" s="144"/>
      <c r="BN3667" s="144"/>
      <c r="BO3667" s="144"/>
      <c r="BP3667" s="144"/>
      <c r="BQ3667" s="144"/>
      <c r="BR3667" s="144"/>
      <c r="BS3667" s="144"/>
      <c r="BT3667" s="144"/>
      <c r="BU3667" s="144"/>
      <c r="BV3667" s="144"/>
      <c r="BW3667" s="144"/>
      <c r="BX3667" s="144"/>
      <c r="BY3667" s="144"/>
      <c r="BZ3667" s="144"/>
      <c r="CA3667" s="144"/>
      <c r="CB3667" s="144"/>
      <c r="CC3667" s="144"/>
      <c r="CD3667" s="144"/>
      <c r="CE3667" s="144"/>
      <c r="CF3667" s="144"/>
      <c r="CG3667" s="144"/>
      <c r="CH3667" s="144"/>
      <c r="CI3667" s="144"/>
      <c r="CJ3667" s="144"/>
      <c r="CK3667" s="144"/>
      <c r="CL3667" s="144"/>
    </row>
    <row r="3668" spans="2:90" x14ac:dyDescent="0.25">
      <c r="B3668" s="77"/>
      <c r="C3668" s="77"/>
      <c r="D3668" s="77"/>
      <c r="E3668" s="77"/>
      <c r="F3668" s="77"/>
      <c r="G3668" s="77"/>
      <c r="I3668" s="78"/>
      <c r="K3668" s="78"/>
      <c r="L3668" s="77"/>
      <c r="M3668" s="78"/>
      <c r="N3668" s="78"/>
      <c r="O3668" s="78"/>
      <c r="P3668" s="78"/>
      <c r="Q3668" s="144"/>
      <c r="R3668" s="78"/>
      <c r="S3668" s="78"/>
      <c r="T3668" s="78"/>
      <c r="U3668" s="78"/>
      <c r="V3668" s="219"/>
      <c r="W3668" s="78"/>
      <c r="X3668" s="78"/>
      <c r="Y3668" s="78"/>
      <c r="Z3668" s="78"/>
      <c r="AA3668" s="78"/>
      <c r="AB3668" s="78"/>
      <c r="AC3668" s="78"/>
      <c r="AD3668" s="104"/>
      <c r="AE3668" s="78"/>
      <c r="AF3668" s="104"/>
      <c r="AG3668" s="78"/>
      <c r="AH3668" s="104"/>
      <c r="AI3668" s="78"/>
      <c r="AJ3668" s="104"/>
      <c r="AK3668" s="78"/>
      <c r="AL3668" s="78"/>
      <c r="AM3668" s="8"/>
      <c r="AN3668" s="78"/>
      <c r="AO3668" s="78"/>
      <c r="AP3668" s="78"/>
      <c r="AQ3668" s="78"/>
      <c r="AR3668" s="78"/>
      <c r="AS3668" s="78"/>
      <c r="AT3668" s="78"/>
      <c r="AU3668" s="78"/>
      <c r="AV3668" s="78"/>
      <c r="AW3668" s="77"/>
      <c r="AX3668" s="144"/>
      <c r="AY3668" s="144"/>
      <c r="AZ3668" s="144"/>
      <c r="BA3668" s="54"/>
      <c r="BB3668" s="54"/>
      <c r="BC3668" s="144"/>
      <c r="BD3668" s="144"/>
      <c r="BE3668" s="144"/>
      <c r="BF3668" s="144"/>
      <c r="BG3668" s="144"/>
      <c r="BH3668" s="144"/>
      <c r="BI3668" s="144"/>
      <c r="BJ3668" s="144"/>
      <c r="BK3668" s="144"/>
      <c r="BL3668" s="144"/>
      <c r="BM3668" s="144"/>
      <c r="BN3668" s="144"/>
      <c r="BO3668" s="144"/>
      <c r="BP3668" s="144"/>
      <c r="BQ3668" s="144"/>
      <c r="BR3668" s="144"/>
      <c r="BS3668" s="144"/>
      <c r="BT3668" s="144"/>
      <c r="BU3668" s="144"/>
      <c r="BV3668" s="144"/>
      <c r="BW3668" s="144"/>
      <c r="BX3668" s="144"/>
      <c r="BY3668" s="144"/>
      <c r="BZ3668" s="144"/>
      <c r="CA3668" s="144"/>
      <c r="CB3668" s="144"/>
      <c r="CC3668" s="144"/>
      <c r="CD3668" s="144"/>
      <c r="CE3668" s="144"/>
      <c r="CF3668" s="144"/>
      <c r="CG3668" s="144"/>
      <c r="CH3668" s="144"/>
      <c r="CI3668" s="144"/>
      <c r="CJ3668" s="144"/>
      <c r="CK3668" s="144"/>
      <c r="CL3668" s="144"/>
    </row>
    <row r="3669" spans="2:90" x14ac:dyDescent="0.25">
      <c r="B3669" s="77"/>
      <c r="C3669" s="77"/>
      <c r="D3669" s="77"/>
      <c r="E3669" s="77"/>
      <c r="F3669" s="77"/>
      <c r="G3669" s="77"/>
      <c r="I3669" s="78"/>
      <c r="K3669" s="78"/>
      <c r="L3669" s="77"/>
      <c r="M3669" s="78"/>
      <c r="N3669" s="78"/>
      <c r="O3669" s="78"/>
      <c r="P3669" s="78"/>
      <c r="Q3669" s="144"/>
      <c r="R3669" s="78"/>
      <c r="S3669" s="78"/>
      <c r="T3669" s="78"/>
      <c r="U3669" s="78"/>
      <c r="V3669" s="219"/>
      <c r="W3669" s="78"/>
      <c r="X3669" s="78"/>
      <c r="Y3669" s="78"/>
      <c r="Z3669" s="78"/>
      <c r="AA3669" s="78"/>
      <c r="AB3669" s="78"/>
      <c r="AC3669" s="78"/>
      <c r="AD3669" s="104"/>
      <c r="AE3669" s="78"/>
      <c r="AF3669" s="104"/>
      <c r="AG3669" s="78"/>
      <c r="AH3669" s="104"/>
      <c r="AI3669" s="78"/>
      <c r="AJ3669" s="104"/>
      <c r="AK3669" s="78"/>
      <c r="AL3669" s="78"/>
      <c r="AM3669" s="8"/>
      <c r="AN3669" s="78"/>
      <c r="AO3669" s="78"/>
      <c r="AP3669" s="78"/>
      <c r="AQ3669" s="78"/>
      <c r="AR3669" s="78"/>
      <c r="AS3669" s="78"/>
      <c r="AT3669" s="78"/>
      <c r="AU3669" s="78"/>
      <c r="AV3669" s="78"/>
      <c r="AW3669" s="77"/>
      <c r="AX3669" s="144"/>
      <c r="AY3669" s="144"/>
      <c r="AZ3669" s="144"/>
      <c r="BA3669" s="54"/>
      <c r="BB3669" s="54"/>
      <c r="BC3669" s="144"/>
      <c r="BD3669" s="144"/>
      <c r="BE3669" s="144"/>
      <c r="BF3669" s="144"/>
      <c r="BG3669" s="144"/>
      <c r="BH3669" s="144"/>
      <c r="BI3669" s="144"/>
      <c r="BJ3669" s="144"/>
      <c r="BK3669" s="144"/>
      <c r="BL3669" s="144"/>
      <c r="BM3669" s="144"/>
      <c r="BN3669" s="144"/>
      <c r="BO3669" s="144"/>
      <c r="BP3669" s="144"/>
      <c r="BQ3669" s="144"/>
      <c r="BR3669" s="144"/>
      <c r="BS3669" s="144"/>
      <c r="BT3669" s="144"/>
      <c r="BU3669" s="144"/>
      <c r="BV3669" s="144"/>
      <c r="BW3669" s="144"/>
      <c r="BX3669" s="144"/>
      <c r="BY3669" s="144"/>
      <c r="BZ3669" s="144"/>
      <c r="CA3669" s="144"/>
      <c r="CB3669" s="144"/>
      <c r="CC3669" s="144"/>
      <c r="CD3669" s="144"/>
      <c r="CE3669" s="144"/>
      <c r="CF3669" s="144"/>
      <c r="CG3669" s="144"/>
      <c r="CH3669" s="144"/>
      <c r="CI3669" s="144"/>
      <c r="CJ3669" s="144"/>
      <c r="CK3669" s="144"/>
      <c r="CL3669" s="144"/>
    </row>
    <row r="3670" spans="2:90" x14ac:dyDescent="0.25">
      <c r="B3670" s="77"/>
      <c r="C3670" s="77"/>
      <c r="D3670" s="77"/>
      <c r="E3670" s="77"/>
      <c r="F3670" s="77"/>
      <c r="G3670" s="77"/>
      <c r="I3670" s="78"/>
      <c r="K3670" s="78"/>
      <c r="L3670" s="77"/>
      <c r="M3670" s="78"/>
      <c r="N3670" s="78"/>
      <c r="O3670" s="78"/>
      <c r="P3670" s="78"/>
      <c r="Q3670" s="144"/>
      <c r="R3670" s="78"/>
      <c r="S3670" s="78"/>
      <c r="T3670" s="78"/>
      <c r="U3670" s="78"/>
      <c r="V3670" s="219"/>
      <c r="W3670" s="78"/>
      <c r="X3670" s="78"/>
      <c r="Y3670" s="78"/>
      <c r="Z3670" s="78"/>
      <c r="AA3670" s="78"/>
      <c r="AB3670" s="78"/>
      <c r="AC3670" s="78"/>
      <c r="AD3670" s="104"/>
      <c r="AE3670" s="78"/>
      <c r="AF3670" s="104"/>
      <c r="AG3670" s="78"/>
      <c r="AH3670" s="104"/>
      <c r="AI3670" s="78"/>
      <c r="AJ3670" s="104"/>
      <c r="AK3670" s="78"/>
      <c r="AL3670" s="78"/>
      <c r="AM3670" s="8"/>
      <c r="AN3670" s="78"/>
      <c r="AO3670" s="78"/>
      <c r="AP3670" s="78"/>
      <c r="AQ3670" s="78"/>
      <c r="AR3670" s="78"/>
      <c r="AS3670" s="78"/>
      <c r="AT3670" s="78"/>
      <c r="AU3670" s="78"/>
      <c r="AV3670" s="78"/>
      <c r="AW3670" s="77"/>
      <c r="AX3670" s="144"/>
      <c r="AY3670" s="144"/>
      <c r="AZ3670" s="144"/>
      <c r="BA3670" s="54"/>
      <c r="BB3670" s="54"/>
      <c r="BC3670" s="144"/>
      <c r="BD3670" s="144"/>
      <c r="BE3670" s="144"/>
      <c r="BF3670" s="144"/>
      <c r="BG3670" s="144"/>
      <c r="BH3670" s="144"/>
      <c r="BI3670" s="144"/>
      <c r="BJ3670" s="144"/>
      <c r="BK3670" s="144"/>
      <c r="BL3670" s="144"/>
      <c r="BM3670" s="144"/>
      <c r="BN3670" s="144"/>
      <c r="BO3670" s="144"/>
      <c r="BP3670" s="144"/>
      <c r="BQ3670" s="144"/>
      <c r="BR3670" s="144"/>
      <c r="BS3670" s="144"/>
      <c r="BT3670" s="144"/>
      <c r="BU3670" s="144"/>
      <c r="BV3670" s="144"/>
      <c r="BW3670" s="144"/>
      <c r="BX3670" s="144"/>
      <c r="BY3670" s="144"/>
      <c r="BZ3670" s="144"/>
      <c r="CA3670" s="144"/>
      <c r="CB3670" s="144"/>
      <c r="CC3670" s="144"/>
      <c r="CD3670" s="144"/>
      <c r="CE3670" s="144"/>
      <c r="CF3670" s="144"/>
      <c r="CG3670" s="144"/>
      <c r="CH3670" s="144"/>
      <c r="CI3670" s="144"/>
      <c r="CJ3670" s="144"/>
      <c r="CK3670" s="144"/>
      <c r="CL3670" s="144"/>
    </row>
    <row r="3671" spans="2:90" x14ac:dyDescent="0.25">
      <c r="B3671" s="77"/>
      <c r="C3671" s="77"/>
      <c r="D3671" s="77"/>
      <c r="E3671" s="77"/>
      <c r="F3671" s="77"/>
      <c r="G3671" s="77"/>
      <c r="I3671" s="78"/>
      <c r="K3671" s="78"/>
      <c r="L3671" s="77"/>
      <c r="M3671" s="78"/>
      <c r="N3671" s="78"/>
      <c r="O3671" s="78"/>
      <c r="P3671" s="78"/>
      <c r="Q3671" s="144"/>
      <c r="R3671" s="78"/>
      <c r="S3671" s="78"/>
      <c r="T3671" s="78"/>
      <c r="U3671" s="78"/>
      <c r="V3671" s="219"/>
      <c r="W3671" s="78"/>
      <c r="X3671" s="78"/>
      <c r="Y3671" s="78"/>
      <c r="Z3671" s="78"/>
      <c r="AA3671" s="78"/>
      <c r="AB3671" s="78"/>
      <c r="AC3671" s="78"/>
      <c r="AD3671" s="104"/>
      <c r="AE3671" s="78"/>
      <c r="AF3671" s="104"/>
      <c r="AG3671" s="78"/>
      <c r="AH3671" s="104"/>
      <c r="AI3671" s="78"/>
      <c r="AJ3671" s="104"/>
      <c r="AK3671" s="78"/>
      <c r="AL3671" s="78"/>
      <c r="AM3671" s="8"/>
      <c r="AN3671" s="78"/>
      <c r="AO3671" s="78"/>
      <c r="AP3671" s="78"/>
      <c r="AQ3671" s="78"/>
      <c r="AR3671" s="78"/>
      <c r="AS3671" s="78"/>
      <c r="AT3671" s="78"/>
      <c r="AU3671" s="78"/>
      <c r="AV3671" s="78"/>
      <c r="AW3671" s="77"/>
      <c r="AX3671" s="144"/>
      <c r="AY3671" s="144"/>
      <c r="AZ3671" s="144"/>
      <c r="BA3671" s="54"/>
      <c r="BB3671" s="54"/>
      <c r="BC3671" s="144"/>
      <c r="BD3671" s="144"/>
      <c r="BE3671" s="144"/>
      <c r="BF3671" s="144"/>
      <c r="BG3671" s="144"/>
      <c r="BH3671" s="144"/>
      <c r="BI3671" s="144"/>
      <c r="BJ3671" s="144"/>
      <c r="BK3671" s="144"/>
      <c r="BL3671" s="144"/>
      <c r="BM3671" s="144"/>
      <c r="BN3671" s="144"/>
      <c r="BO3671" s="144"/>
      <c r="BP3671" s="144"/>
      <c r="BQ3671" s="144"/>
      <c r="BR3671" s="144"/>
      <c r="BS3671" s="144"/>
      <c r="BT3671" s="144"/>
      <c r="BU3671" s="144"/>
      <c r="BV3671" s="144"/>
      <c r="BW3671" s="144"/>
      <c r="BX3671" s="144"/>
      <c r="BY3671" s="144"/>
      <c r="BZ3671" s="144"/>
      <c r="CA3671" s="144"/>
      <c r="CB3671" s="144"/>
      <c r="CC3671" s="144"/>
      <c r="CD3671" s="144"/>
      <c r="CE3671" s="144"/>
      <c r="CF3671" s="144"/>
      <c r="CG3671" s="144"/>
      <c r="CH3671" s="144"/>
      <c r="CI3671" s="144"/>
      <c r="CJ3671" s="144"/>
      <c r="CK3671" s="144"/>
      <c r="CL3671" s="144"/>
    </row>
    <row r="3672" spans="2:90" x14ac:dyDescent="0.25">
      <c r="B3672" s="77"/>
      <c r="C3672" s="77"/>
      <c r="D3672" s="77"/>
      <c r="E3672" s="77"/>
      <c r="F3672" s="77"/>
      <c r="G3672" s="77"/>
      <c r="I3672" s="78"/>
      <c r="K3672" s="78"/>
      <c r="L3672" s="77"/>
      <c r="M3672" s="78"/>
      <c r="N3672" s="78"/>
      <c r="O3672" s="78"/>
      <c r="P3672" s="78"/>
      <c r="Q3672" s="144"/>
      <c r="R3672" s="78"/>
      <c r="S3672" s="78"/>
      <c r="T3672" s="78"/>
      <c r="U3672" s="78"/>
      <c r="V3672" s="219"/>
      <c r="W3672" s="78"/>
      <c r="X3672" s="78"/>
      <c r="Y3672" s="78"/>
      <c r="Z3672" s="78"/>
      <c r="AA3672" s="78"/>
      <c r="AB3672" s="78"/>
      <c r="AC3672" s="78"/>
      <c r="AD3672" s="104"/>
      <c r="AE3672" s="78"/>
      <c r="AF3672" s="104"/>
      <c r="AG3672" s="78"/>
      <c r="AH3672" s="104"/>
      <c r="AI3672" s="78"/>
      <c r="AJ3672" s="104"/>
      <c r="AK3672" s="78"/>
      <c r="AL3672" s="78"/>
      <c r="AM3672" s="8"/>
      <c r="AN3672" s="78"/>
      <c r="AO3672" s="78"/>
      <c r="AP3672" s="78"/>
      <c r="AQ3672" s="78"/>
      <c r="AR3672" s="78"/>
      <c r="AS3672" s="78"/>
      <c r="AT3672" s="78"/>
      <c r="AU3672" s="78"/>
      <c r="AV3672" s="78"/>
      <c r="AW3672" s="77"/>
      <c r="AX3672" s="144"/>
      <c r="AY3672" s="144"/>
      <c r="AZ3672" s="144"/>
      <c r="BA3672" s="54"/>
      <c r="BB3672" s="54"/>
      <c r="BC3672" s="144"/>
      <c r="BD3672" s="144"/>
      <c r="BE3672" s="144"/>
      <c r="BF3672" s="144"/>
      <c r="BG3672" s="144"/>
      <c r="BH3672" s="144"/>
      <c r="BI3672" s="144"/>
      <c r="BJ3672" s="144"/>
      <c r="BK3672" s="144"/>
      <c r="BL3672" s="144"/>
      <c r="BM3672" s="144"/>
      <c r="BN3672" s="144"/>
      <c r="BO3672" s="144"/>
      <c r="BP3672" s="144"/>
      <c r="BQ3672" s="144"/>
      <c r="BR3672" s="144"/>
      <c r="BS3672" s="144"/>
      <c r="BT3672" s="144"/>
      <c r="BU3672" s="144"/>
      <c r="BV3672" s="144"/>
      <c r="BW3672" s="144"/>
      <c r="BX3672" s="144"/>
      <c r="BY3672" s="144"/>
      <c r="BZ3672" s="144"/>
      <c r="CA3672" s="144"/>
      <c r="CB3672" s="144"/>
      <c r="CC3672" s="144"/>
      <c r="CD3672" s="144"/>
      <c r="CE3672" s="144"/>
      <c r="CF3672" s="144"/>
      <c r="CG3672" s="144"/>
      <c r="CH3672" s="144"/>
      <c r="CI3672" s="144"/>
      <c r="CJ3672" s="144"/>
      <c r="CK3672" s="144"/>
      <c r="CL3672" s="144"/>
    </row>
    <row r="3673" spans="2:90" x14ac:dyDescent="0.25">
      <c r="B3673" s="77"/>
      <c r="C3673" s="77"/>
      <c r="D3673" s="77"/>
      <c r="E3673" s="77"/>
      <c r="F3673" s="77"/>
      <c r="G3673" s="77"/>
      <c r="I3673" s="78"/>
      <c r="K3673" s="78"/>
      <c r="L3673" s="77"/>
      <c r="M3673" s="78"/>
      <c r="N3673" s="78"/>
      <c r="O3673" s="78"/>
      <c r="P3673" s="78"/>
      <c r="Q3673" s="144"/>
      <c r="R3673" s="78"/>
      <c r="S3673" s="78"/>
      <c r="T3673" s="78"/>
      <c r="U3673" s="78"/>
      <c r="V3673" s="219"/>
      <c r="W3673" s="78"/>
      <c r="X3673" s="78"/>
      <c r="Y3673" s="78"/>
      <c r="Z3673" s="78"/>
      <c r="AA3673" s="78"/>
      <c r="AB3673" s="78"/>
      <c r="AC3673" s="78"/>
      <c r="AD3673" s="104"/>
      <c r="AE3673" s="78"/>
      <c r="AF3673" s="104"/>
      <c r="AG3673" s="78"/>
      <c r="AH3673" s="104"/>
      <c r="AI3673" s="78"/>
      <c r="AJ3673" s="104"/>
      <c r="AK3673" s="78"/>
      <c r="AL3673" s="78"/>
      <c r="AM3673" s="8"/>
      <c r="AN3673" s="78"/>
      <c r="AO3673" s="78"/>
      <c r="AP3673" s="78"/>
      <c r="AQ3673" s="78"/>
      <c r="AR3673" s="78"/>
      <c r="AS3673" s="78"/>
      <c r="AT3673" s="78"/>
      <c r="AU3673" s="78"/>
      <c r="AV3673" s="78"/>
      <c r="AW3673" s="77"/>
      <c r="AX3673" s="144"/>
      <c r="AY3673" s="144"/>
      <c r="AZ3673" s="144"/>
      <c r="BA3673" s="54"/>
      <c r="BB3673" s="54"/>
      <c r="BC3673" s="144"/>
      <c r="BD3673" s="144"/>
      <c r="BE3673" s="144"/>
      <c r="BF3673" s="144"/>
      <c r="BG3673" s="144"/>
      <c r="BH3673" s="144"/>
      <c r="BI3673" s="144"/>
      <c r="BJ3673" s="144"/>
      <c r="BK3673" s="144"/>
      <c r="BL3673" s="144"/>
      <c r="BM3673" s="144"/>
      <c r="BN3673" s="144"/>
      <c r="BO3673" s="144"/>
      <c r="BP3673" s="144"/>
      <c r="BQ3673" s="144"/>
      <c r="BR3673" s="144"/>
      <c r="BS3673" s="144"/>
      <c r="BT3673" s="144"/>
      <c r="BU3673" s="144"/>
      <c r="BV3673" s="144"/>
      <c r="BW3673" s="144"/>
      <c r="BX3673" s="144"/>
      <c r="BY3673" s="144"/>
      <c r="BZ3673" s="144"/>
      <c r="CA3673" s="144"/>
      <c r="CB3673" s="144"/>
      <c r="CC3673" s="144"/>
      <c r="CD3673" s="144"/>
      <c r="CE3673" s="144"/>
      <c r="CF3673" s="144"/>
      <c r="CG3673" s="144"/>
      <c r="CH3673" s="144"/>
      <c r="CI3673" s="144"/>
      <c r="CJ3673" s="144"/>
      <c r="CK3673" s="144"/>
      <c r="CL3673" s="144"/>
    </row>
    <row r="3674" spans="2:90" x14ac:dyDescent="0.25">
      <c r="B3674" s="77"/>
      <c r="C3674" s="77"/>
      <c r="D3674" s="77"/>
      <c r="E3674" s="77"/>
      <c r="F3674" s="77"/>
      <c r="G3674" s="77"/>
      <c r="I3674" s="78"/>
      <c r="K3674" s="78"/>
      <c r="L3674" s="77"/>
      <c r="M3674" s="78"/>
      <c r="N3674" s="78"/>
      <c r="O3674" s="78"/>
      <c r="P3674" s="78"/>
      <c r="Q3674" s="144"/>
      <c r="R3674" s="78"/>
      <c r="S3674" s="78"/>
      <c r="T3674" s="78"/>
      <c r="U3674" s="78"/>
      <c r="V3674" s="219"/>
      <c r="W3674" s="78"/>
      <c r="X3674" s="78"/>
      <c r="Y3674" s="78"/>
      <c r="Z3674" s="78"/>
      <c r="AA3674" s="78"/>
      <c r="AB3674" s="78"/>
      <c r="AC3674" s="78"/>
      <c r="AD3674" s="104"/>
      <c r="AE3674" s="78"/>
      <c r="AF3674" s="104"/>
      <c r="AG3674" s="78"/>
      <c r="AH3674" s="104"/>
      <c r="AI3674" s="78"/>
      <c r="AJ3674" s="104"/>
      <c r="AK3674" s="78"/>
      <c r="AL3674" s="78"/>
      <c r="AM3674" s="8"/>
      <c r="AN3674" s="78"/>
      <c r="AO3674" s="78"/>
      <c r="AP3674" s="78"/>
      <c r="AQ3674" s="78"/>
      <c r="AR3674" s="78"/>
      <c r="AS3674" s="78"/>
      <c r="AT3674" s="78"/>
      <c r="AU3674" s="78"/>
      <c r="AV3674" s="78"/>
      <c r="AW3674" s="77"/>
      <c r="AX3674" s="144"/>
      <c r="AY3674" s="144"/>
      <c r="AZ3674" s="144"/>
      <c r="BA3674" s="54"/>
      <c r="BB3674" s="54"/>
      <c r="BC3674" s="144"/>
      <c r="BD3674" s="144"/>
      <c r="BE3674" s="144"/>
      <c r="BF3674" s="144"/>
      <c r="BG3674" s="144"/>
      <c r="BH3674" s="144"/>
      <c r="BI3674" s="144"/>
      <c r="BJ3674" s="144"/>
      <c r="BK3674" s="144"/>
      <c r="BL3674" s="144"/>
      <c r="BM3674" s="144"/>
      <c r="BN3674" s="144"/>
      <c r="BO3674" s="144"/>
      <c r="BP3674" s="144"/>
      <c r="BQ3674" s="144"/>
      <c r="BR3674" s="144"/>
      <c r="BS3674" s="144"/>
      <c r="BT3674" s="144"/>
      <c r="BU3674" s="144"/>
      <c r="BV3674" s="144"/>
      <c r="BW3674" s="144"/>
      <c r="BX3674" s="144"/>
      <c r="BY3674" s="144"/>
      <c r="BZ3674" s="144"/>
      <c r="CA3674" s="144"/>
      <c r="CB3674" s="144"/>
      <c r="CC3674" s="144"/>
      <c r="CD3674" s="144"/>
      <c r="CE3674" s="144"/>
      <c r="CF3674" s="144"/>
      <c r="CG3674" s="144"/>
      <c r="CH3674" s="144"/>
      <c r="CI3674" s="144"/>
      <c r="CJ3674" s="144"/>
      <c r="CK3674" s="144"/>
      <c r="CL3674" s="144"/>
    </row>
    <row r="3675" spans="2:90" x14ac:dyDescent="0.25">
      <c r="B3675" s="77"/>
      <c r="C3675" s="77"/>
      <c r="D3675" s="77"/>
      <c r="E3675" s="77"/>
      <c r="F3675" s="77"/>
      <c r="G3675" s="77"/>
      <c r="I3675" s="78"/>
      <c r="K3675" s="78"/>
      <c r="L3675" s="77"/>
      <c r="M3675" s="78"/>
      <c r="N3675" s="78"/>
      <c r="O3675" s="78"/>
      <c r="P3675" s="78"/>
      <c r="Q3675" s="144"/>
      <c r="R3675" s="78"/>
      <c r="S3675" s="78"/>
      <c r="T3675" s="78"/>
      <c r="U3675" s="78"/>
      <c r="V3675" s="219"/>
      <c r="W3675" s="78"/>
      <c r="X3675" s="78"/>
      <c r="Y3675" s="78"/>
      <c r="Z3675" s="78"/>
      <c r="AA3675" s="78"/>
      <c r="AB3675" s="78"/>
      <c r="AC3675" s="78"/>
      <c r="AD3675" s="104"/>
      <c r="AE3675" s="78"/>
      <c r="AF3675" s="104"/>
      <c r="AG3675" s="78"/>
      <c r="AH3675" s="104"/>
      <c r="AI3675" s="78"/>
      <c r="AJ3675" s="104"/>
      <c r="AK3675" s="78"/>
      <c r="AL3675" s="78"/>
      <c r="AM3675" s="8"/>
      <c r="AN3675" s="78"/>
      <c r="AO3675" s="78"/>
      <c r="AP3675" s="78"/>
      <c r="AQ3675" s="78"/>
      <c r="AR3675" s="78"/>
      <c r="AS3675" s="78"/>
      <c r="AT3675" s="78"/>
      <c r="AU3675" s="78"/>
      <c r="AV3675" s="78"/>
      <c r="AW3675" s="77"/>
      <c r="AX3675" s="144"/>
      <c r="AY3675" s="144"/>
      <c r="AZ3675" s="144"/>
      <c r="BA3675" s="54"/>
      <c r="BB3675" s="54"/>
      <c r="BC3675" s="144"/>
      <c r="BD3675" s="144"/>
      <c r="BE3675" s="144"/>
      <c r="BF3675" s="144"/>
      <c r="BG3675" s="144"/>
      <c r="BH3675" s="144"/>
      <c r="BI3675" s="144"/>
      <c r="BJ3675" s="144"/>
      <c r="BK3675" s="144"/>
      <c r="BL3675" s="144"/>
      <c r="BM3675" s="144"/>
      <c r="BN3675" s="144"/>
      <c r="BO3675" s="144"/>
      <c r="BP3675" s="144"/>
      <c r="BQ3675" s="144"/>
      <c r="BR3675" s="144"/>
      <c r="BS3675" s="144"/>
      <c r="BT3675" s="144"/>
      <c r="BU3675" s="144"/>
      <c r="BV3675" s="144"/>
      <c r="BW3675" s="144"/>
      <c r="BX3675" s="144"/>
      <c r="BY3675" s="144"/>
      <c r="BZ3675" s="144"/>
      <c r="CA3675" s="144"/>
      <c r="CB3675" s="144"/>
      <c r="CC3675" s="144"/>
      <c r="CD3675" s="144"/>
      <c r="CE3675" s="144"/>
      <c r="CF3675" s="144"/>
      <c r="CG3675" s="144"/>
      <c r="CH3675" s="144"/>
      <c r="CI3675" s="144"/>
      <c r="CJ3675" s="144"/>
      <c r="CK3675" s="144"/>
      <c r="CL3675" s="144"/>
    </row>
    <row r="3676" spans="2:90" x14ac:dyDescent="0.25">
      <c r="B3676" s="77"/>
      <c r="C3676" s="77"/>
      <c r="D3676" s="77"/>
      <c r="E3676" s="77"/>
      <c r="F3676" s="77"/>
      <c r="G3676" s="77"/>
      <c r="I3676" s="78"/>
      <c r="K3676" s="78"/>
      <c r="L3676" s="77"/>
      <c r="M3676" s="78"/>
      <c r="N3676" s="78"/>
      <c r="O3676" s="78"/>
      <c r="P3676" s="78"/>
      <c r="Q3676" s="144"/>
      <c r="R3676" s="78"/>
      <c r="S3676" s="78"/>
      <c r="T3676" s="78"/>
      <c r="U3676" s="78"/>
      <c r="V3676" s="219"/>
      <c r="W3676" s="78"/>
      <c r="X3676" s="78"/>
      <c r="Y3676" s="78"/>
      <c r="Z3676" s="78"/>
      <c r="AA3676" s="78"/>
      <c r="AB3676" s="78"/>
      <c r="AC3676" s="78"/>
      <c r="AD3676" s="104"/>
      <c r="AE3676" s="78"/>
      <c r="AF3676" s="104"/>
      <c r="AG3676" s="78"/>
      <c r="AH3676" s="104"/>
      <c r="AI3676" s="78"/>
      <c r="AJ3676" s="104"/>
      <c r="AK3676" s="78"/>
      <c r="AL3676" s="78"/>
      <c r="AM3676" s="8"/>
      <c r="AN3676" s="78"/>
      <c r="AO3676" s="78"/>
      <c r="AP3676" s="78"/>
      <c r="AQ3676" s="78"/>
      <c r="AR3676" s="78"/>
      <c r="AS3676" s="78"/>
      <c r="AT3676" s="78"/>
      <c r="AU3676" s="78"/>
      <c r="AV3676" s="78"/>
      <c r="AW3676" s="77"/>
      <c r="AX3676" s="144"/>
      <c r="AY3676" s="144"/>
      <c r="AZ3676" s="144"/>
      <c r="BA3676" s="54"/>
      <c r="BB3676" s="54"/>
      <c r="BC3676" s="144"/>
      <c r="BD3676" s="144"/>
      <c r="BE3676" s="144"/>
      <c r="BF3676" s="144"/>
      <c r="BG3676" s="144"/>
      <c r="BH3676" s="144"/>
      <c r="BI3676" s="144"/>
      <c r="BJ3676" s="144"/>
      <c r="BK3676" s="144"/>
      <c r="BL3676" s="144"/>
      <c r="BM3676" s="144"/>
      <c r="BN3676" s="144"/>
      <c r="BO3676" s="144"/>
      <c r="BP3676" s="144"/>
      <c r="BQ3676" s="144"/>
      <c r="BR3676" s="144"/>
      <c r="BS3676" s="144"/>
      <c r="BT3676" s="144"/>
      <c r="BU3676" s="144"/>
      <c r="BV3676" s="144"/>
      <c r="BW3676" s="144"/>
      <c r="BX3676" s="144"/>
      <c r="BY3676" s="144"/>
      <c r="BZ3676" s="144"/>
      <c r="CA3676" s="144"/>
      <c r="CB3676" s="144"/>
      <c r="CC3676" s="144"/>
      <c r="CD3676" s="144"/>
      <c r="CE3676" s="144"/>
      <c r="CF3676" s="144"/>
      <c r="CG3676" s="144"/>
      <c r="CH3676" s="144"/>
      <c r="CI3676" s="144"/>
      <c r="CJ3676" s="144"/>
      <c r="CK3676" s="144"/>
      <c r="CL3676" s="144"/>
    </row>
    <row r="3677" spans="2:90" x14ac:dyDescent="0.25">
      <c r="B3677" s="77"/>
      <c r="C3677" s="77"/>
      <c r="D3677" s="77"/>
      <c r="E3677" s="77"/>
      <c r="F3677" s="77"/>
      <c r="G3677" s="77"/>
      <c r="I3677" s="78"/>
      <c r="K3677" s="78"/>
      <c r="L3677" s="77"/>
      <c r="M3677" s="78"/>
      <c r="N3677" s="78"/>
      <c r="O3677" s="78"/>
      <c r="P3677" s="78"/>
      <c r="Q3677" s="144"/>
      <c r="R3677" s="78"/>
      <c r="S3677" s="78"/>
      <c r="T3677" s="78"/>
      <c r="U3677" s="78"/>
      <c r="V3677" s="219"/>
      <c r="W3677" s="78"/>
      <c r="X3677" s="78"/>
      <c r="Y3677" s="78"/>
      <c r="Z3677" s="78"/>
      <c r="AA3677" s="78"/>
      <c r="AB3677" s="78"/>
      <c r="AC3677" s="78"/>
      <c r="AD3677" s="104"/>
      <c r="AE3677" s="78"/>
      <c r="AF3677" s="104"/>
      <c r="AG3677" s="78"/>
      <c r="AH3677" s="104"/>
      <c r="AI3677" s="78"/>
      <c r="AJ3677" s="104"/>
      <c r="AK3677" s="78"/>
      <c r="AL3677" s="78"/>
      <c r="AM3677" s="8"/>
      <c r="AN3677" s="78"/>
      <c r="AO3677" s="78"/>
      <c r="AP3677" s="78"/>
      <c r="AQ3677" s="78"/>
      <c r="AR3677" s="78"/>
      <c r="AS3677" s="78"/>
      <c r="AT3677" s="78"/>
      <c r="AU3677" s="78"/>
      <c r="AV3677" s="78"/>
      <c r="AW3677" s="77"/>
      <c r="AX3677" s="144"/>
      <c r="AY3677" s="144"/>
      <c r="AZ3677" s="144"/>
      <c r="BA3677" s="54"/>
      <c r="BB3677" s="54"/>
      <c r="BC3677" s="144"/>
      <c r="BD3677" s="144"/>
      <c r="BE3677" s="144"/>
      <c r="BF3677" s="144"/>
      <c r="BG3677" s="144"/>
      <c r="BH3677" s="144"/>
      <c r="BI3677" s="144"/>
      <c r="BJ3677" s="144"/>
      <c r="BK3677" s="144"/>
      <c r="BL3677" s="144"/>
      <c r="BM3677" s="144"/>
      <c r="BN3677" s="144"/>
      <c r="BO3677" s="144"/>
      <c r="BP3677" s="144"/>
      <c r="BQ3677" s="144"/>
      <c r="BR3677" s="144"/>
      <c r="BS3677" s="144"/>
      <c r="BT3677" s="144"/>
      <c r="BU3677" s="144"/>
      <c r="BV3677" s="144"/>
      <c r="BW3677" s="144"/>
      <c r="BX3677" s="144"/>
      <c r="BY3677" s="144"/>
      <c r="BZ3677" s="144"/>
      <c r="CA3677" s="144"/>
      <c r="CB3677" s="144"/>
      <c r="CC3677" s="144"/>
      <c r="CD3677" s="144"/>
      <c r="CE3677" s="144"/>
      <c r="CF3677" s="144"/>
      <c r="CG3677" s="144"/>
      <c r="CH3677" s="144"/>
      <c r="CI3677" s="144"/>
      <c r="CJ3677" s="144"/>
      <c r="CK3677" s="144"/>
      <c r="CL3677" s="144"/>
    </row>
    <row r="3678" spans="2:90" x14ac:dyDescent="0.25">
      <c r="B3678" s="77"/>
      <c r="C3678" s="77"/>
      <c r="D3678" s="77"/>
      <c r="E3678" s="77"/>
      <c r="F3678" s="77"/>
      <c r="G3678" s="77"/>
      <c r="I3678" s="78"/>
      <c r="K3678" s="78"/>
      <c r="L3678" s="77"/>
      <c r="M3678" s="78"/>
      <c r="N3678" s="78"/>
      <c r="O3678" s="78"/>
      <c r="P3678" s="78"/>
      <c r="Q3678" s="144"/>
      <c r="R3678" s="78"/>
      <c r="S3678" s="78"/>
      <c r="T3678" s="78"/>
      <c r="U3678" s="78"/>
      <c r="V3678" s="219"/>
      <c r="W3678" s="78"/>
      <c r="X3678" s="78"/>
      <c r="Y3678" s="78"/>
      <c r="Z3678" s="78"/>
      <c r="AA3678" s="78"/>
      <c r="AB3678" s="78"/>
      <c r="AC3678" s="78"/>
      <c r="AD3678" s="104"/>
      <c r="AE3678" s="78"/>
      <c r="AF3678" s="104"/>
      <c r="AG3678" s="78"/>
      <c r="AH3678" s="104"/>
      <c r="AI3678" s="78"/>
      <c r="AJ3678" s="104"/>
      <c r="AK3678" s="78"/>
      <c r="AL3678" s="78"/>
      <c r="AM3678" s="8"/>
      <c r="AN3678" s="78"/>
      <c r="AO3678" s="78"/>
      <c r="AP3678" s="78"/>
      <c r="AQ3678" s="78"/>
      <c r="AR3678" s="78"/>
      <c r="AS3678" s="78"/>
      <c r="AT3678" s="78"/>
      <c r="AU3678" s="78"/>
      <c r="AV3678" s="78"/>
      <c r="AW3678" s="77"/>
      <c r="AX3678" s="144"/>
      <c r="AY3678" s="144"/>
      <c r="AZ3678" s="144"/>
      <c r="BA3678" s="54"/>
      <c r="BB3678" s="54"/>
      <c r="BC3678" s="144"/>
      <c r="BD3678" s="144"/>
      <c r="BE3678" s="144"/>
      <c r="BF3678" s="144"/>
      <c r="BG3678" s="144"/>
      <c r="BH3678" s="144"/>
      <c r="BI3678" s="144"/>
      <c r="BJ3678" s="144"/>
      <c r="BK3678" s="144"/>
      <c r="BL3678" s="144"/>
      <c r="BM3678" s="144"/>
      <c r="BN3678" s="144"/>
      <c r="BO3678" s="144"/>
      <c r="BP3678" s="144"/>
      <c r="BQ3678" s="144"/>
      <c r="BR3678" s="144"/>
      <c r="BS3678" s="144"/>
      <c r="BT3678" s="144"/>
      <c r="BU3678" s="144"/>
      <c r="BV3678" s="144"/>
      <c r="BW3678" s="144"/>
      <c r="BX3678" s="144"/>
      <c r="BY3678" s="144"/>
      <c r="BZ3678" s="144"/>
      <c r="CA3678" s="144"/>
      <c r="CB3678" s="144"/>
      <c r="CC3678" s="144"/>
      <c r="CD3678" s="144"/>
      <c r="CE3678" s="144"/>
      <c r="CF3678" s="144"/>
      <c r="CG3678" s="144"/>
      <c r="CH3678" s="144"/>
      <c r="CI3678" s="144"/>
      <c r="CJ3678" s="144"/>
      <c r="CK3678" s="144"/>
      <c r="CL3678" s="144"/>
    </row>
    <row r="3679" spans="2:90" x14ac:dyDescent="0.25">
      <c r="B3679" s="77"/>
      <c r="C3679" s="77"/>
      <c r="D3679" s="77"/>
      <c r="E3679" s="77"/>
      <c r="F3679" s="77"/>
      <c r="G3679" s="77"/>
      <c r="I3679" s="78"/>
      <c r="K3679" s="78"/>
      <c r="L3679" s="77"/>
      <c r="M3679" s="78"/>
      <c r="N3679" s="78"/>
      <c r="O3679" s="78"/>
      <c r="P3679" s="78"/>
      <c r="Q3679" s="144"/>
      <c r="R3679" s="78"/>
      <c r="S3679" s="78"/>
      <c r="T3679" s="78"/>
      <c r="U3679" s="78"/>
      <c r="V3679" s="219"/>
      <c r="W3679" s="78"/>
      <c r="X3679" s="78"/>
      <c r="Y3679" s="78"/>
      <c r="Z3679" s="78"/>
      <c r="AA3679" s="78"/>
      <c r="AB3679" s="78"/>
      <c r="AC3679" s="78"/>
      <c r="AD3679" s="104"/>
      <c r="AE3679" s="78"/>
      <c r="AF3679" s="104"/>
      <c r="AG3679" s="78"/>
      <c r="AH3679" s="104"/>
      <c r="AI3679" s="78"/>
      <c r="AJ3679" s="104"/>
      <c r="AK3679" s="78"/>
      <c r="AL3679" s="78"/>
      <c r="AM3679" s="8"/>
      <c r="AN3679" s="78"/>
      <c r="AO3679" s="78"/>
      <c r="AP3679" s="78"/>
      <c r="AQ3679" s="78"/>
      <c r="AR3679" s="78"/>
      <c r="AS3679" s="78"/>
      <c r="AT3679" s="78"/>
      <c r="AU3679" s="78"/>
      <c r="AV3679" s="78"/>
      <c r="AW3679" s="77"/>
      <c r="AX3679" s="144"/>
      <c r="AY3679" s="144"/>
      <c r="AZ3679" s="144"/>
      <c r="BA3679" s="54"/>
      <c r="BB3679" s="54"/>
      <c r="BC3679" s="144"/>
      <c r="BD3679" s="144"/>
      <c r="BE3679" s="144"/>
      <c r="BF3679" s="144"/>
      <c r="BG3679" s="144"/>
      <c r="BH3679" s="144"/>
      <c r="BI3679" s="144"/>
      <c r="BJ3679" s="144"/>
      <c r="BK3679" s="144"/>
      <c r="BL3679" s="144"/>
      <c r="BM3679" s="144"/>
      <c r="BN3679" s="144"/>
      <c r="BO3679" s="144"/>
      <c r="BP3679" s="144"/>
      <c r="BQ3679" s="144"/>
      <c r="BR3679" s="144"/>
      <c r="BS3679" s="144"/>
      <c r="BT3679" s="144"/>
      <c r="BU3679" s="144"/>
      <c r="BV3679" s="144"/>
      <c r="BW3679" s="144"/>
      <c r="BX3679" s="144"/>
      <c r="BY3679" s="144"/>
      <c r="BZ3679" s="144"/>
      <c r="CA3679" s="144"/>
      <c r="CB3679" s="144"/>
      <c r="CC3679" s="144"/>
      <c r="CD3679" s="144"/>
      <c r="CE3679" s="144"/>
      <c r="CF3679" s="144"/>
      <c r="CG3679" s="144"/>
      <c r="CH3679" s="144"/>
      <c r="CI3679" s="144"/>
      <c r="CJ3679" s="144"/>
      <c r="CK3679" s="144"/>
      <c r="CL3679" s="144"/>
    </row>
    <row r="3680" spans="2:90" x14ac:dyDescent="0.25">
      <c r="B3680" s="77"/>
      <c r="C3680" s="77"/>
      <c r="D3680" s="77"/>
      <c r="E3680" s="77"/>
      <c r="F3680" s="77"/>
      <c r="G3680" s="77"/>
      <c r="I3680" s="78"/>
      <c r="K3680" s="78"/>
      <c r="L3680" s="77"/>
      <c r="M3680" s="78"/>
      <c r="N3680" s="78"/>
      <c r="O3680" s="78"/>
      <c r="P3680" s="78"/>
      <c r="Q3680" s="144"/>
      <c r="R3680" s="78"/>
      <c r="S3680" s="78"/>
      <c r="T3680" s="78"/>
      <c r="U3680" s="78"/>
      <c r="V3680" s="219"/>
      <c r="W3680" s="78"/>
      <c r="X3680" s="78"/>
      <c r="Y3680" s="78"/>
      <c r="Z3680" s="78"/>
      <c r="AA3680" s="78"/>
      <c r="AB3680" s="78"/>
      <c r="AC3680" s="78"/>
      <c r="AD3680" s="104"/>
      <c r="AE3680" s="78"/>
      <c r="AF3680" s="104"/>
      <c r="AG3680" s="78"/>
      <c r="AH3680" s="104"/>
      <c r="AI3680" s="78"/>
      <c r="AJ3680" s="104"/>
      <c r="AK3680" s="78"/>
      <c r="AL3680" s="78"/>
      <c r="AM3680" s="8"/>
      <c r="AN3680" s="78"/>
      <c r="AO3680" s="78"/>
      <c r="AP3680" s="78"/>
      <c r="AQ3680" s="78"/>
      <c r="AR3680" s="78"/>
      <c r="AS3680" s="78"/>
      <c r="AT3680" s="78"/>
      <c r="AU3680" s="78"/>
      <c r="AV3680" s="78"/>
      <c r="AW3680" s="77"/>
      <c r="AX3680" s="144"/>
      <c r="AY3680" s="144"/>
      <c r="AZ3680" s="144"/>
      <c r="BA3680" s="54"/>
      <c r="BB3680" s="54"/>
      <c r="BC3680" s="144"/>
      <c r="BD3680" s="144"/>
      <c r="BE3680" s="144"/>
      <c r="BF3680" s="144"/>
      <c r="BG3680" s="144"/>
      <c r="BH3680" s="144"/>
      <c r="BI3680" s="144"/>
      <c r="BJ3680" s="144"/>
      <c r="BK3680" s="144"/>
      <c r="BL3680" s="144"/>
      <c r="BM3680" s="144"/>
      <c r="BN3680" s="144"/>
      <c r="BO3680" s="144"/>
      <c r="BP3680" s="144"/>
      <c r="BQ3680" s="144"/>
      <c r="BR3680" s="144"/>
      <c r="BS3680" s="144"/>
      <c r="BT3680" s="144"/>
      <c r="BU3680" s="144"/>
      <c r="BV3680" s="144"/>
      <c r="BW3680" s="144"/>
      <c r="BX3680" s="144"/>
      <c r="BY3680" s="144"/>
      <c r="BZ3680" s="144"/>
      <c r="CA3680" s="144"/>
      <c r="CB3680" s="144"/>
      <c r="CC3680" s="144"/>
      <c r="CD3680" s="144"/>
      <c r="CE3680" s="144"/>
      <c r="CF3680" s="144"/>
      <c r="CG3680" s="144"/>
      <c r="CH3680" s="144"/>
      <c r="CI3680" s="144"/>
      <c r="CJ3680" s="144"/>
      <c r="CK3680" s="144"/>
      <c r="CL3680" s="144"/>
    </row>
    <row r="3681" spans="2:90" x14ac:dyDescent="0.25">
      <c r="B3681" s="77"/>
      <c r="C3681" s="77"/>
      <c r="D3681" s="77"/>
      <c r="E3681" s="77"/>
      <c r="F3681" s="77"/>
      <c r="G3681" s="77"/>
      <c r="I3681" s="78"/>
      <c r="K3681" s="78"/>
      <c r="L3681" s="77"/>
      <c r="M3681" s="78"/>
      <c r="N3681" s="78"/>
      <c r="O3681" s="78"/>
      <c r="P3681" s="78"/>
      <c r="Q3681" s="144"/>
      <c r="R3681" s="78"/>
      <c r="S3681" s="78"/>
      <c r="T3681" s="78"/>
      <c r="U3681" s="78"/>
      <c r="V3681" s="219"/>
      <c r="W3681" s="78"/>
      <c r="X3681" s="78"/>
      <c r="Y3681" s="78"/>
      <c r="Z3681" s="78"/>
      <c r="AA3681" s="78"/>
      <c r="AB3681" s="78"/>
      <c r="AC3681" s="78"/>
      <c r="AD3681" s="104"/>
      <c r="AE3681" s="78"/>
      <c r="AF3681" s="104"/>
      <c r="AG3681" s="78"/>
      <c r="AH3681" s="104"/>
      <c r="AI3681" s="78"/>
      <c r="AJ3681" s="104"/>
      <c r="AK3681" s="78"/>
      <c r="AL3681" s="78"/>
      <c r="AM3681" s="8"/>
      <c r="AN3681" s="78"/>
      <c r="AO3681" s="78"/>
      <c r="AP3681" s="78"/>
      <c r="AQ3681" s="78"/>
      <c r="AR3681" s="78"/>
      <c r="AS3681" s="78"/>
      <c r="AT3681" s="78"/>
      <c r="AU3681" s="78"/>
      <c r="AV3681" s="78"/>
      <c r="AW3681" s="77"/>
      <c r="AX3681" s="144"/>
      <c r="AY3681" s="144"/>
      <c r="AZ3681" s="144"/>
      <c r="BA3681" s="54"/>
      <c r="BB3681" s="54"/>
      <c r="BC3681" s="144"/>
      <c r="BD3681" s="144"/>
      <c r="BE3681" s="144"/>
      <c r="BF3681" s="144"/>
      <c r="BG3681" s="144"/>
      <c r="BH3681" s="144"/>
      <c r="BI3681" s="144"/>
      <c r="BJ3681" s="144"/>
      <c r="BK3681" s="144"/>
      <c r="BL3681" s="144"/>
      <c r="BM3681" s="144"/>
      <c r="BN3681" s="144"/>
      <c r="BO3681" s="144"/>
      <c r="BP3681" s="144"/>
      <c r="BQ3681" s="144"/>
      <c r="BR3681" s="144"/>
      <c r="BS3681" s="144"/>
      <c r="BT3681" s="144"/>
      <c r="BU3681" s="144"/>
      <c r="BV3681" s="144"/>
      <c r="BW3681" s="144"/>
      <c r="BX3681" s="144"/>
      <c r="BY3681" s="144"/>
      <c r="BZ3681" s="144"/>
      <c r="CA3681" s="144"/>
      <c r="CB3681" s="144"/>
      <c r="CC3681" s="144"/>
      <c r="CD3681" s="144"/>
      <c r="CE3681" s="144"/>
      <c r="CF3681" s="144"/>
      <c r="CG3681" s="144"/>
      <c r="CH3681" s="144"/>
      <c r="CI3681" s="144"/>
      <c r="CJ3681" s="144"/>
      <c r="CK3681" s="144"/>
      <c r="CL3681" s="144"/>
    </row>
    <row r="3682" spans="2:90" x14ac:dyDescent="0.25">
      <c r="B3682" s="77"/>
      <c r="C3682" s="77"/>
      <c r="D3682" s="77"/>
      <c r="E3682" s="77"/>
      <c r="F3682" s="77"/>
      <c r="G3682" s="77"/>
      <c r="I3682" s="78"/>
      <c r="K3682" s="78"/>
      <c r="L3682" s="77"/>
      <c r="M3682" s="78"/>
      <c r="N3682" s="78"/>
      <c r="O3682" s="78"/>
      <c r="P3682" s="78"/>
      <c r="Q3682" s="144"/>
      <c r="R3682" s="78"/>
      <c r="S3682" s="78"/>
      <c r="T3682" s="78"/>
      <c r="U3682" s="78"/>
      <c r="V3682" s="219"/>
      <c r="W3682" s="78"/>
      <c r="X3682" s="78"/>
      <c r="Y3682" s="78"/>
      <c r="Z3682" s="78"/>
      <c r="AA3682" s="78"/>
      <c r="AB3682" s="78"/>
      <c r="AC3682" s="78"/>
      <c r="AD3682" s="104"/>
      <c r="AE3682" s="78"/>
      <c r="AF3682" s="104"/>
      <c r="AG3682" s="78"/>
      <c r="AH3682" s="104"/>
      <c r="AI3682" s="78"/>
      <c r="AJ3682" s="104"/>
      <c r="AK3682" s="78"/>
      <c r="AL3682" s="78"/>
      <c r="AM3682" s="8"/>
      <c r="AN3682" s="78"/>
      <c r="AO3682" s="78"/>
      <c r="AP3682" s="78"/>
      <c r="AQ3682" s="78"/>
      <c r="AR3682" s="78"/>
      <c r="AS3682" s="78"/>
      <c r="AT3682" s="78"/>
      <c r="AU3682" s="78"/>
      <c r="AV3682" s="78"/>
      <c r="AW3682" s="77"/>
      <c r="AX3682" s="144"/>
      <c r="AY3682" s="144"/>
      <c r="AZ3682" s="144"/>
      <c r="BA3682" s="54"/>
      <c r="BB3682" s="54"/>
      <c r="BC3682" s="144"/>
      <c r="BD3682" s="144"/>
      <c r="BE3682" s="144"/>
      <c r="BF3682" s="144"/>
      <c r="BG3682" s="144"/>
      <c r="BH3682" s="144"/>
      <c r="BI3682" s="144"/>
      <c r="BJ3682" s="144"/>
      <c r="BK3682" s="144"/>
      <c r="BL3682" s="144"/>
      <c r="BM3682" s="144"/>
      <c r="BN3682" s="144"/>
      <c r="BO3682" s="144"/>
      <c r="BP3682" s="144"/>
      <c r="BQ3682" s="144"/>
      <c r="BR3682" s="144"/>
      <c r="BS3682" s="144"/>
      <c r="BT3682" s="144"/>
      <c r="BU3682" s="144"/>
      <c r="BV3682" s="144"/>
      <c r="BW3682" s="144"/>
      <c r="BX3682" s="144"/>
      <c r="BY3682" s="144"/>
      <c r="BZ3682" s="144"/>
      <c r="CA3682" s="144"/>
      <c r="CB3682" s="144"/>
      <c r="CC3682" s="144"/>
      <c r="CD3682" s="144"/>
      <c r="CE3682" s="144"/>
      <c r="CF3682" s="144"/>
      <c r="CG3682" s="144"/>
      <c r="CH3682" s="144"/>
      <c r="CI3682" s="144"/>
      <c r="CJ3682" s="144"/>
      <c r="CK3682" s="144"/>
      <c r="CL3682" s="144"/>
    </row>
    <row r="3683" spans="2:90" x14ac:dyDescent="0.25">
      <c r="B3683" s="77"/>
      <c r="C3683" s="77"/>
      <c r="D3683" s="77"/>
      <c r="E3683" s="77"/>
      <c r="F3683" s="77"/>
      <c r="G3683" s="77"/>
      <c r="I3683" s="78"/>
      <c r="K3683" s="78"/>
      <c r="L3683" s="77"/>
      <c r="M3683" s="78"/>
      <c r="N3683" s="78"/>
      <c r="O3683" s="78"/>
      <c r="P3683" s="78"/>
      <c r="Q3683" s="144"/>
      <c r="R3683" s="78"/>
      <c r="S3683" s="78"/>
      <c r="T3683" s="78"/>
      <c r="U3683" s="78"/>
      <c r="V3683" s="219"/>
      <c r="W3683" s="78"/>
      <c r="X3683" s="78"/>
      <c r="Y3683" s="78"/>
      <c r="Z3683" s="78"/>
      <c r="AA3683" s="78"/>
      <c r="AB3683" s="78"/>
      <c r="AC3683" s="78"/>
      <c r="AD3683" s="104"/>
      <c r="AE3683" s="78"/>
      <c r="AF3683" s="104"/>
      <c r="AG3683" s="78"/>
      <c r="AH3683" s="104"/>
      <c r="AI3683" s="78"/>
      <c r="AJ3683" s="104"/>
      <c r="AK3683" s="78"/>
      <c r="AL3683" s="78"/>
      <c r="AM3683" s="8"/>
      <c r="AN3683" s="78"/>
      <c r="AO3683" s="78"/>
      <c r="AP3683" s="78"/>
      <c r="AQ3683" s="78"/>
      <c r="AR3683" s="78"/>
      <c r="AS3683" s="78"/>
      <c r="AT3683" s="78"/>
      <c r="AU3683" s="78"/>
      <c r="AV3683" s="78"/>
      <c r="AW3683" s="77"/>
      <c r="AX3683" s="144"/>
      <c r="AY3683" s="144"/>
      <c r="AZ3683" s="144"/>
      <c r="BA3683" s="54"/>
      <c r="BB3683" s="54"/>
      <c r="BC3683" s="144"/>
      <c r="BD3683" s="144"/>
      <c r="BE3683" s="144"/>
      <c r="BF3683" s="144"/>
      <c r="BG3683" s="144"/>
      <c r="BH3683" s="144"/>
      <c r="BI3683" s="144"/>
      <c r="BJ3683" s="144"/>
      <c r="BK3683" s="144"/>
      <c r="BL3683" s="144"/>
      <c r="BM3683" s="144"/>
      <c r="BN3683" s="144"/>
      <c r="BO3683" s="144"/>
      <c r="BP3683" s="144"/>
      <c r="BQ3683" s="144"/>
      <c r="BR3683" s="144"/>
      <c r="BS3683" s="144"/>
      <c r="BT3683" s="144"/>
      <c r="BU3683" s="144"/>
      <c r="BV3683" s="144"/>
      <c r="BW3683" s="144"/>
      <c r="BX3683" s="144"/>
      <c r="BY3683" s="144"/>
      <c r="BZ3683" s="144"/>
      <c r="CA3683" s="144"/>
      <c r="CB3683" s="144"/>
      <c r="CC3683" s="144"/>
      <c r="CD3683" s="144"/>
      <c r="CE3683" s="144"/>
      <c r="CF3683" s="144"/>
      <c r="CG3683" s="144"/>
      <c r="CH3683" s="144"/>
      <c r="CI3683" s="144"/>
      <c r="CJ3683" s="144"/>
      <c r="CK3683" s="144"/>
      <c r="CL3683" s="144"/>
    </row>
    <row r="3684" spans="2:90" x14ac:dyDescent="0.25">
      <c r="B3684" s="77"/>
      <c r="C3684" s="77"/>
      <c r="D3684" s="77"/>
      <c r="E3684" s="77"/>
      <c r="F3684" s="77"/>
      <c r="G3684" s="77"/>
      <c r="I3684" s="78"/>
      <c r="K3684" s="78"/>
      <c r="L3684" s="77"/>
      <c r="M3684" s="78"/>
      <c r="N3684" s="78"/>
      <c r="O3684" s="78"/>
      <c r="P3684" s="78"/>
      <c r="Q3684" s="144"/>
      <c r="R3684" s="78"/>
      <c r="S3684" s="78"/>
      <c r="T3684" s="78"/>
      <c r="U3684" s="78"/>
      <c r="V3684" s="219"/>
      <c r="W3684" s="78"/>
      <c r="X3684" s="78"/>
      <c r="Y3684" s="78"/>
      <c r="Z3684" s="78"/>
      <c r="AA3684" s="78"/>
      <c r="AB3684" s="78"/>
      <c r="AC3684" s="78"/>
      <c r="AD3684" s="104"/>
      <c r="AE3684" s="78"/>
      <c r="AF3684" s="104"/>
      <c r="AG3684" s="78"/>
      <c r="AH3684" s="104"/>
      <c r="AI3684" s="78"/>
      <c r="AJ3684" s="104"/>
      <c r="AK3684" s="78"/>
      <c r="AL3684" s="78"/>
      <c r="AM3684" s="8"/>
      <c r="AN3684" s="78"/>
      <c r="AO3684" s="78"/>
      <c r="AP3684" s="78"/>
      <c r="AQ3684" s="78"/>
      <c r="AR3684" s="78"/>
      <c r="AS3684" s="78"/>
      <c r="AT3684" s="78"/>
      <c r="AU3684" s="78"/>
      <c r="AV3684" s="78"/>
      <c r="AW3684" s="77"/>
      <c r="AX3684" s="144"/>
      <c r="AY3684" s="144"/>
      <c r="AZ3684" s="144"/>
      <c r="BA3684" s="54"/>
      <c r="BB3684" s="54"/>
      <c r="BC3684" s="144"/>
      <c r="BD3684" s="144"/>
      <c r="BE3684" s="144"/>
      <c r="BF3684" s="144"/>
      <c r="BG3684" s="144"/>
      <c r="BH3684" s="144"/>
      <c r="BI3684" s="144"/>
      <c r="BJ3684" s="144"/>
      <c r="BK3684" s="144"/>
      <c r="BL3684" s="144"/>
      <c r="BM3684" s="144"/>
      <c r="BN3684" s="144"/>
      <c r="BO3684" s="144"/>
      <c r="BP3684" s="144"/>
      <c r="BQ3684" s="144"/>
      <c r="BR3684" s="144"/>
      <c r="BS3684" s="144"/>
      <c r="BT3684" s="144"/>
      <c r="BU3684" s="144"/>
      <c r="BV3684" s="144"/>
      <c r="BW3684" s="144"/>
      <c r="BX3684" s="144"/>
      <c r="BY3684" s="144"/>
      <c r="BZ3684" s="144"/>
      <c r="CA3684" s="144"/>
      <c r="CB3684" s="144"/>
      <c r="CC3684" s="144"/>
      <c r="CD3684" s="144"/>
      <c r="CE3684" s="144"/>
      <c r="CF3684" s="144"/>
      <c r="CG3684" s="144"/>
      <c r="CH3684" s="144"/>
      <c r="CI3684" s="144"/>
      <c r="CJ3684" s="144"/>
      <c r="CK3684" s="144"/>
      <c r="CL3684" s="144"/>
    </row>
    <row r="3685" spans="2:90" x14ac:dyDescent="0.25">
      <c r="B3685" s="77"/>
      <c r="C3685" s="77"/>
      <c r="D3685" s="77"/>
      <c r="E3685" s="77"/>
      <c r="F3685" s="77"/>
      <c r="G3685" s="77"/>
      <c r="I3685" s="78"/>
      <c r="K3685" s="78"/>
      <c r="L3685" s="77"/>
      <c r="M3685" s="78"/>
      <c r="N3685" s="78"/>
      <c r="O3685" s="78"/>
      <c r="P3685" s="78"/>
      <c r="Q3685" s="144"/>
      <c r="R3685" s="78"/>
      <c r="S3685" s="78"/>
      <c r="T3685" s="78"/>
      <c r="U3685" s="78"/>
      <c r="V3685" s="219"/>
      <c r="W3685" s="78"/>
      <c r="X3685" s="78"/>
      <c r="Y3685" s="78"/>
      <c r="Z3685" s="78"/>
      <c r="AA3685" s="78"/>
      <c r="AB3685" s="78"/>
      <c r="AC3685" s="78"/>
      <c r="AD3685" s="104"/>
      <c r="AE3685" s="78"/>
      <c r="AF3685" s="104"/>
      <c r="AG3685" s="78"/>
      <c r="AH3685" s="104"/>
      <c r="AI3685" s="78"/>
      <c r="AJ3685" s="104"/>
      <c r="AK3685" s="78"/>
      <c r="AL3685" s="78"/>
      <c r="AM3685" s="8"/>
      <c r="AN3685" s="78"/>
      <c r="AO3685" s="78"/>
      <c r="AP3685" s="78"/>
      <c r="AQ3685" s="78"/>
      <c r="AR3685" s="78"/>
      <c r="AS3685" s="78"/>
      <c r="AT3685" s="78"/>
      <c r="AU3685" s="78"/>
      <c r="AV3685" s="78"/>
      <c r="AW3685" s="77"/>
      <c r="AX3685" s="144"/>
      <c r="AY3685" s="144"/>
      <c r="AZ3685" s="144"/>
      <c r="BA3685" s="54"/>
      <c r="BB3685" s="54"/>
      <c r="BC3685" s="144"/>
      <c r="BD3685" s="144"/>
      <c r="BE3685" s="144"/>
      <c r="BF3685" s="144"/>
      <c r="BG3685" s="144"/>
      <c r="BH3685" s="144"/>
      <c r="BI3685" s="144"/>
      <c r="BJ3685" s="144"/>
      <c r="BK3685" s="144"/>
      <c r="BL3685" s="144"/>
      <c r="BM3685" s="144"/>
      <c r="BN3685" s="144"/>
      <c r="BO3685" s="144"/>
      <c r="BP3685" s="144"/>
      <c r="BQ3685" s="144"/>
      <c r="BR3685" s="144"/>
      <c r="BS3685" s="144"/>
      <c r="BT3685" s="144"/>
      <c r="BU3685" s="144"/>
      <c r="BV3685" s="144"/>
      <c r="BW3685" s="144"/>
      <c r="BX3685" s="144"/>
      <c r="BY3685" s="144"/>
      <c r="BZ3685" s="144"/>
      <c r="CA3685" s="144"/>
      <c r="CB3685" s="144"/>
      <c r="CC3685" s="144"/>
      <c r="CD3685" s="144"/>
      <c r="CE3685" s="144"/>
      <c r="CF3685" s="144"/>
      <c r="CG3685" s="144"/>
      <c r="CH3685" s="144"/>
      <c r="CI3685" s="144"/>
      <c r="CJ3685" s="144"/>
      <c r="CK3685" s="144"/>
      <c r="CL3685" s="144"/>
    </row>
    <row r="3686" spans="2:90" x14ac:dyDescent="0.25">
      <c r="B3686" s="77"/>
      <c r="C3686" s="77"/>
      <c r="D3686" s="77"/>
      <c r="E3686" s="77"/>
      <c r="F3686" s="77"/>
      <c r="G3686" s="77"/>
      <c r="I3686" s="78"/>
      <c r="K3686" s="78"/>
      <c r="L3686" s="77"/>
      <c r="M3686" s="78"/>
      <c r="N3686" s="78"/>
      <c r="O3686" s="78"/>
      <c r="P3686" s="78"/>
      <c r="Q3686" s="144"/>
      <c r="R3686" s="78"/>
      <c r="S3686" s="78"/>
      <c r="T3686" s="78"/>
      <c r="U3686" s="78"/>
      <c r="V3686" s="219"/>
      <c r="W3686" s="78"/>
      <c r="X3686" s="78"/>
      <c r="Y3686" s="78"/>
      <c r="Z3686" s="78"/>
      <c r="AA3686" s="78"/>
      <c r="AB3686" s="78"/>
      <c r="AC3686" s="78"/>
      <c r="AD3686" s="104"/>
      <c r="AE3686" s="78"/>
      <c r="AF3686" s="104"/>
      <c r="AG3686" s="78"/>
      <c r="AH3686" s="104"/>
      <c r="AI3686" s="78"/>
      <c r="AJ3686" s="104"/>
      <c r="AK3686" s="78"/>
      <c r="AL3686" s="78"/>
      <c r="AM3686" s="8"/>
      <c r="AN3686" s="78"/>
      <c r="AO3686" s="78"/>
      <c r="AP3686" s="78"/>
      <c r="AQ3686" s="78"/>
      <c r="AR3686" s="78"/>
      <c r="AS3686" s="78"/>
      <c r="AT3686" s="78"/>
      <c r="AU3686" s="78"/>
      <c r="AV3686" s="78"/>
      <c r="AW3686" s="77"/>
      <c r="AX3686" s="144"/>
      <c r="AY3686" s="144"/>
      <c r="AZ3686" s="144"/>
      <c r="BA3686" s="54"/>
      <c r="BB3686" s="54"/>
      <c r="BC3686" s="144"/>
      <c r="BD3686" s="144"/>
      <c r="BE3686" s="144"/>
      <c r="BF3686" s="144"/>
      <c r="BG3686" s="144"/>
      <c r="BH3686" s="144"/>
      <c r="BI3686" s="144"/>
      <c r="BJ3686" s="144"/>
      <c r="BK3686" s="144"/>
      <c r="BL3686" s="144"/>
      <c r="BM3686" s="144"/>
      <c r="BN3686" s="144"/>
      <c r="BO3686" s="144"/>
      <c r="BP3686" s="144"/>
      <c r="BQ3686" s="144"/>
      <c r="BR3686" s="144"/>
      <c r="BS3686" s="144"/>
      <c r="BT3686" s="144"/>
      <c r="BU3686" s="144"/>
      <c r="BV3686" s="144"/>
      <c r="BW3686" s="144"/>
      <c r="BX3686" s="144"/>
      <c r="BY3686" s="144"/>
      <c r="BZ3686" s="144"/>
      <c r="CA3686" s="144"/>
      <c r="CB3686" s="144"/>
      <c r="CC3686" s="144"/>
      <c r="CD3686" s="144"/>
      <c r="CE3686" s="144"/>
      <c r="CF3686" s="144"/>
      <c r="CG3686" s="144"/>
      <c r="CH3686" s="144"/>
      <c r="CI3686" s="144"/>
      <c r="CJ3686" s="144"/>
      <c r="CK3686" s="144"/>
      <c r="CL3686" s="144"/>
    </row>
    <row r="3687" spans="2:90" x14ac:dyDescent="0.25">
      <c r="B3687" s="77"/>
      <c r="C3687" s="77"/>
      <c r="D3687" s="77"/>
      <c r="E3687" s="77"/>
      <c r="F3687" s="77"/>
      <c r="G3687" s="77"/>
      <c r="I3687" s="78"/>
      <c r="K3687" s="78"/>
      <c r="L3687" s="77"/>
      <c r="M3687" s="78"/>
      <c r="N3687" s="78"/>
      <c r="O3687" s="78"/>
      <c r="P3687" s="78"/>
      <c r="Q3687" s="144"/>
      <c r="R3687" s="78"/>
      <c r="S3687" s="78"/>
      <c r="T3687" s="78"/>
      <c r="U3687" s="78"/>
      <c r="V3687" s="219"/>
      <c r="W3687" s="78"/>
      <c r="X3687" s="78"/>
      <c r="Y3687" s="78"/>
      <c r="Z3687" s="78"/>
      <c r="AA3687" s="78"/>
      <c r="AB3687" s="78"/>
      <c r="AC3687" s="78"/>
      <c r="AD3687" s="104"/>
      <c r="AE3687" s="78"/>
      <c r="AF3687" s="104"/>
      <c r="AG3687" s="78"/>
      <c r="AH3687" s="104"/>
      <c r="AI3687" s="78"/>
      <c r="AJ3687" s="104"/>
      <c r="AK3687" s="78"/>
      <c r="AL3687" s="78"/>
      <c r="AM3687" s="8"/>
      <c r="AN3687" s="78"/>
      <c r="AO3687" s="78"/>
      <c r="AP3687" s="78"/>
      <c r="AQ3687" s="78"/>
      <c r="AR3687" s="78"/>
      <c r="AS3687" s="78"/>
      <c r="AT3687" s="78"/>
      <c r="AU3687" s="78"/>
      <c r="AV3687" s="78"/>
      <c r="AW3687" s="77"/>
      <c r="AX3687" s="144"/>
      <c r="AY3687" s="144"/>
      <c r="AZ3687" s="144"/>
      <c r="BA3687" s="54"/>
      <c r="BB3687" s="54"/>
      <c r="BC3687" s="144"/>
      <c r="BD3687" s="144"/>
      <c r="BE3687" s="144"/>
      <c r="BF3687" s="144"/>
      <c r="BG3687" s="144"/>
      <c r="BH3687" s="144"/>
      <c r="BI3687" s="144"/>
      <c r="BJ3687" s="144"/>
      <c r="BK3687" s="144"/>
      <c r="BL3687" s="144"/>
      <c r="BM3687" s="144"/>
      <c r="BN3687" s="144"/>
      <c r="BO3687" s="144"/>
      <c r="BP3687" s="144"/>
      <c r="BQ3687" s="144"/>
      <c r="BR3687" s="144"/>
      <c r="BS3687" s="144"/>
      <c r="BT3687" s="144"/>
      <c r="BU3687" s="144"/>
      <c r="BV3687" s="144"/>
      <c r="BW3687" s="144"/>
      <c r="BX3687" s="144"/>
      <c r="BY3687" s="144"/>
      <c r="BZ3687" s="144"/>
      <c r="CA3687" s="144"/>
      <c r="CB3687" s="144"/>
      <c r="CC3687" s="144"/>
      <c r="CD3687" s="144"/>
      <c r="CE3687" s="144"/>
      <c r="CF3687" s="144"/>
      <c r="CG3687" s="144"/>
      <c r="CH3687" s="144"/>
      <c r="CI3687" s="144"/>
      <c r="CJ3687" s="144"/>
      <c r="CK3687" s="144"/>
      <c r="CL3687" s="144"/>
    </row>
    <row r="3688" spans="2:90" x14ac:dyDescent="0.25">
      <c r="B3688" s="77"/>
      <c r="C3688" s="77"/>
      <c r="D3688" s="77"/>
      <c r="E3688" s="77"/>
      <c r="F3688" s="77"/>
      <c r="G3688" s="77"/>
      <c r="I3688" s="78"/>
      <c r="K3688" s="78"/>
      <c r="L3688" s="77"/>
      <c r="M3688" s="78"/>
      <c r="N3688" s="78"/>
      <c r="O3688" s="78"/>
      <c r="P3688" s="78"/>
      <c r="Q3688" s="144"/>
      <c r="R3688" s="78"/>
      <c r="S3688" s="78"/>
      <c r="T3688" s="78"/>
      <c r="U3688" s="78"/>
      <c r="V3688" s="219"/>
      <c r="W3688" s="78"/>
      <c r="X3688" s="78"/>
      <c r="Y3688" s="78"/>
      <c r="Z3688" s="78"/>
      <c r="AA3688" s="78"/>
      <c r="AB3688" s="78"/>
      <c r="AC3688" s="78"/>
      <c r="AD3688" s="104"/>
      <c r="AE3688" s="78"/>
      <c r="AF3688" s="104"/>
      <c r="AG3688" s="78"/>
      <c r="AH3688" s="104"/>
      <c r="AI3688" s="78"/>
      <c r="AJ3688" s="104"/>
      <c r="AK3688" s="78"/>
      <c r="AL3688" s="78"/>
      <c r="AM3688" s="8"/>
      <c r="AN3688" s="78"/>
      <c r="AO3688" s="78"/>
      <c r="AP3688" s="78"/>
      <c r="AQ3688" s="78"/>
      <c r="AR3688" s="78"/>
      <c r="AS3688" s="78"/>
      <c r="AT3688" s="78"/>
      <c r="AU3688" s="78"/>
      <c r="AV3688" s="78"/>
      <c r="AW3688" s="77"/>
      <c r="AX3688" s="144"/>
      <c r="AY3688" s="144"/>
      <c r="AZ3688" s="144"/>
      <c r="BA3688" s="54"/>
      <c r="BB3688" s="54"/>
      <c r="BC3688" s="144"/>
      <c r="BD3688" s="144"/>
      <c r="BE3688" s="144"/>
      <c r="BF3688" s="144"/>
      <c r="BG3688" s="144"/>
      <c r="BH3688" s="144"/>
      <c r="BI3688" s="144"/>
      <c r="BJ3688" s="144"/>
      <c r="BK3688" s="144"/>
      <c r="BL3688" s="144"/>
      <c r="BM3688" s="144"/>
      <c r="BN3688" s="144"/>
      <c r="BO3688" s="144"/>
      <c r="BP3688" s="144"/>
      <c r="BQ3688" s="144"/>
      <c r="BR3688" s="144"/>
      <c r="BS3688" s="144"/>
      <c r="BT3688" s="144"/>
      <c r="BU3688" s="144"/>
      <c r="BV3688" s="144"/>
      <c r="BW3688" s="144"/>
      <c r="BX3688" s="144"/>
      <c r="BY3688" s="144"/>
      <c r="BZ3688" s="144"/>
      <c r="CA3688" s="144"/>
      <c r="CB3688" s="144"/>
      <c r="CC3688" s="144"/>
      <c r="CD3688" s="144"/>
      <c r="CE3688" s="144"/>
      <c r="CF3688" s="144"/>
      <c r="CG3688" s="144"/>
      <c r="CH3688" s="144"/>
      <c r="CI3688" s="144"/>
      <c r="CJ3688" s="144"/>
      <c r="CK3688" s="144"/>
      <c r="CL3688" s="144"/>
    </row>
    <row r="3689" spans="2:90" x14ac:dyDescent="0.25">
      <c r="B3689" s="77"/>
      <c r="C3689" s="77"/>
      <c r="D3689" s="77"/>
      <c r="E3689" s="77"/>
      <c r="F3689" s="77"/>
      <c r="G3689" s="77"/>
      <c r="I3689" s="78"/>
      <c r="K3689" s="78"/>
      <c r="L3689" s="77"/>
      <c r="M3689" s="78"/>
      <c r="N3689" s="78"/>
      <c r="O3689" s="78"/>
      <c r="P3689" s="78"/>
      <c r="Q3689" s="144"/>
      <c r="R3689" s="78"/>
      <c r="S3689" s="78"/>
      <c r="T3689" s="78"/>
      <c r="U3689" s="78"/>
      <c r="V3689" s="219"/>
      <c r="W3689" s="78"/>
      <c r="X3689" s="78"/>
      <c r="Y3689" s="78"/>
      <c r="Z3689" s="78"/>
      <c r="AA3689" s="78"/>
      <c r="AB3689" s="78"/>
      <c r="AC3689" s="78"/>
      <c r="AD3689" s="104"/>
      <c r="AE3689" s="78"/>
      <c r="AF3689" s="104"/>
      <c r="AG3689" s="78"/>
      <c r="AH3689" s="104"/>
      <c r="AI3689" s="78"/>
      <c r="AJ3689" s="104"/>
      <c r="AK3689" s="78"/>
      <c r="AL3689" s="78"/>
      <c r="AM3689" s="8"/>
      <c r="AN3689" s="78"/>
      <c r="AO3689" s="78"/>
      <c r="AP3689" s="78"/>
      <c r="AQ3689" s="78"/>
      <c r="AR3689" s="78"/>
      <c r="AS3689" s="78"/>
      <c r="AT3689" s="78"/>
      <c r="AU3689" s="78"/>
      <c r="AV3689" s="78"/>
      <c r="AW3689" s="77"/>
      <c r="AX3689" s="144"/>
      <c r="AY3689" s="144"/>
      <c r="AZ3689" s="144"/>
      <c r="BA3689" s="54"/>
      <c r="BB3689" s="54"/>
      <c r="BC3689" s="144"/>
      <c r="BD3689" s="144"/>
      <c r="BE3689" s="144"/>
      <c r="BF3689" s="144"/>
      <c r="BG3689" s="144"/>
      <c r="BH3689" s="144"/>
      <c r="BI3689" s="144"/>
      <c r="BJ3689" s="144"/>
      <c r="BK3689" s="144"/>
      <c r="BL3689" s="144"/>
      <c r="BM3689" s="144"/>
      <c r="BN3689" s="144"/>
      <c r="BO3689" s="144"/>
      <c r="BP3689" s="144"/>
      <c r="BQ3689" s="144"/>
      <c r="BR3689" s="144"/>
      <c r="BS3689" s="144"/>
      <c r="BT3689" s="144"/>
      <c r="BU3689" s="144"/>
      <c r="BV3689" s="144"/>
      <c r="BW3689" s="144"/>
      <c r="BX3689" s="144"/>
      <c r="BY3689" s="144"/>
      <c r="BZ3689" s="144"/>
      <c r="CA3689" s="144"/>
      <c r="CB3689" s="144"/>
      <c r="CC3689" s="144"/>
      <c r="CD3689" s="144"/>
      <c r="CE3689" s="144"/>
      <c r="CF3689" s="144"/>
      <c r="CG3689" s="144"/>
      <c r="CH3689" s="144"/>
      <c r="CI3689" s="144"/>
      <c r="CJ3689" s="144"/>
      <c r="CK3689" s="144"/>
      <c r="CL3689" s="144"/>
    </row>
    <row r="3690" spans="2:90" x14ac:dyDescent="0.25">
      <c r="B3690" s="77"/>
      <c r="C3690" s="77"/>
      <c r="D3690" s="77"/>
      <c r="E3690" s="77"/>
      <c r="F3690" s="77"/>
      <c r="G3690" s="77"/>
      <c r="I3690" s="78"/>
      <c r="K3690" s="78"/>
      <c r="L3690" s="77"/>
      <c r="M3690" s="78"/>
      <c r="N3690" s="78"/>
      <c r="O3690" s="78"/>
      <c r="P3690" s="78"/>
      <c r="Q3690" s="144"/>
      <c r="R3690" s="78"/>
      <c r="S3690" s="78"/>
      <c r="T3690" s="78"/>
      <c r="U3690" s="78"/>
      <c r="V3690" s="219"/>
      <c r="W3690" s="78"/>
      <c r="X3690" s="78"/>
      <c r="Y3690" s="78"/>
      <c r="Z3690" s="78"/>
      <c r="AA3690" s="78"/>
      <c r="AB3690" s="78"/>
      <c r="AC3690" s="78"/>
      <c r="AD3690" s="104"/>
      <c r="AE3690" s="78"/>
      <c r="AF3690" s="104"/>
      <c r="AG3690" s="78"/>
      <c r="AH3690" s="104"/>
      <c r="AI3690" s="78"/>
      <c r="AJ3690" s="104"/>
      <c r="AK3690" s="78"/>
      <c r="AL3690" s="78"/>
      <c r="AM3690" s="8"/>
      <c r="AN3690" s="78"/>
      <c r="AO3690" s="78"/>
      <c r="AP3690" s="78"/>
      <c r="AQ3690" s="78"/>
      <c r="AR3690" s="78"/>
      <c r="AS3690" s="78"/>
      <c r="AT3690" s="78"/>
      <c r="AU3690" s="78"/>
      <c r="AV3690" s="78"/>
      <c r="AW3690" s="77"/>
      <c r="AX3690" s="144"/>
      <c r="AY3690" s="144"/>
      <c r="AZ3690" s="144"/>
      <c r="BA3690" s="54"/>
      <c r="BB3690" s="54"/>
      <c r="BC3690" s="144"/>
      <c r="BD3690" s="144"/>
      <c r="BE3690" s="144"/>
      <c r="BF3690" s="144"/>
      <c r="BG3690" s="144"/>
      <c r="BH3690" s="144"/>
      <c r="BI3690" s="144"/>
      <c r="BJ3690" s="144"/>
      <c r="BK3690" s="144"/>
      <c r="BL3690" s="144"/>
      <c r="BM3690" s="144"/>
      <c r="BN3690" s="144"/>
      <c r="BO3690" s="144"/>
      <c r="BP3690" s="144"/>
      <c r="BQ3690" s="144"/>
      <c r="BR3690" s="144"/>
      <c r="BS3690" s="144"/>
      <c r="BT3690" s="144"/>
      <c r="BU3690" s="144"/>
      <c r="BV3690" s="144"/>
      <c r="BW3690" s="144"/>
      <c r="BX3690" s="144"/>
      <c r="BY3690" s="144"/>
      <c r="BZ3690" s="144"/>
      <c r="CA3690" s="144"/>
      <c r="CB3690" s="144"/>
      <c r="CC3690" s="144"/>
      <c r="CD3690" s="144"/>
      <c r="CE3690" s="144"/>
      <c r="CF3690" s="144"/>
      <c r="CG3690" s="144"/>
      <c r="CH3690" s="144"/>
      <c r="CI3690" s="144"/>
      <c r="CJ3690" s="144"/>
      <c r="CK3690" s="144"/>
      <c r="CL3690" s="144"/>
    </row>
    <row r="3691" spans="2:90" x14ac:dyDescent="0.25">
      <c r="B3691" s="77"/>
      <c r="C3691" s="77"/>
      <c r="D3691" s="77"/>
      <c r="E3691" s="77"/>
      <c r="F3691" s="77"/>
      <c r="G3691" s="77"/>
      <c r="I3691" s="78"/>
      <c r="K3691" s="78"/>
      <c r="L3691" s="77"/>
      <c r="M3691" s="78"/>
      <c r="N3691" s="78"/>
      <c r="O3691" s="78"/>
      <c r="P3691" s="78"/>
      <c r="Q3691" s="144"/>
      <c r="R3691" s="78"/>
      <c r="S3691" s="78"/>
      <c r="T3691" s="78"/>
      <c r="U3691" s="78"/>
      <c r="V3691" s="219"/>
      <c r="W3691" s="78"/>
      <c r="X3691" s="78"/>
      <c r="Y3691" s="78"/>
      <c r="Z3691" s="78"/>
      <c r="AA3691" s="78"/>
      <c r="AB3691" s="78"/>
      <c r="AC3691" s="78"/>
      <c r="AD3691" s="104"/>
      <c r="AE3691" s="78"/>
      <c r="AF3691" s="104"/>
      <c r="AG3691" s="78"/>
      <c r="AH3691" s="104"/>
      <c r="AI3691" s="78"/>
      <c r="AJ3691" s="104"/>
      <c r="AK3691" s="78"/>
      <c r="AL3691" s="78"/>
      <c r="AM3691" s="8"/>
      <c r="AN3691" s="78"/>
      <c r="AO3691" s="78"/>
      <c r="AP3691" s="78"/>
      <c r="AQ3691" s="78"/>
      <c r="AR3691" s="78"/>
      <c r="AS3691" s="78"/>
      <c r="AT3691" s="78"/>
      <c r="AU3691" s="78"/>
      <c r="AV3691" s="78"/>
      <c r="AW3691" s="77"/>
      <c r="AX3691" s="144"/>
      <c r="AY3691" s="144"/>
      <c r="AZ3691" s="144"/>
      <c r="BA3691" s="54"/>
      <c r="BB3691" s="54"/>
      <c r="BC3691" s="144"/>
      <c r="BD3691" s="144"/>
      <c r="BE3691" s="144"/>
      <c r="BF3691" s="144"/>
      <c r="BG3691" s="144"/>
      <c r="BH3691" s="144"/>
      <c r="BI3691" s="144"/>
      <c r="BJ3691" s="144"/>
      <c r="BK3691" s="144"/>
      <c r="BL3691" s="144"/>
      <c r="BM3691" s="144"/>
      <c r="BN3691" s="144"/>
      <c r="BO3691" s="144"/>
      <c r="BP3691" s="144"/>
      <c r="BQ3691" s="144"/>
      <c r="BR3691" s="144"/>
      <c r="BS3691" s="144"/>
      <c r="BT3691" s="144"/>
      <c r="BU3691" s="144"/>
      <c r="BV3691" s="144"/>
      <c r="BW3691" s="144"/>
      <c r="BX3691" s="144"/>
      <c r="BY3691" s="144"/>
      <c r="BZ3691" s="144"/>
      <c r="CA3691" s="144"/>
      <c r="CB3691" s="144"/>
      <c r="CC3691" s="144"/>
      <c r="CD3691" s="144"/>
      <c r="CE3691" s="144"/>
      <c r="CF3691" s="144"/>
      <c r="CG3691" s="144"/>
      <c r="CH3691" s="144"/>
      <c r="CI3691" s="144"/>
      <c r="CJ3691" s="144"/>
      <c r="CK3691" s="144"/>
      <c r="CL3691" s="144"/>
    </row>
    <row r="3692" spans="2:90" x14ac:dyDescent="0.25">
      <c r="B3692" s="77"/>
      <c r="C3692" s="77"/>
      <c r="D3692" s="77"/>
      <c r="E3692" s="77"/>
      <c r="F3692" s="77"/>
      <c r="G3692" s="77"/>
      <c r="I3692" s="78"/>
      <c r="K3692" s="78"/>
      <c r="L3692" s="77"/>
      <c r="M3692" s="78"/>
      <c r="N3692" s="78"/>
      <c r="O3692" s="78"/>
      <c r="P3692" s="78"/>
      <c r="Q3692" s="144"/>
      <c r="R3692" s="78"/>
      <c r="S3692" s="78"/>
      <c r="T3692" s="78"/>
      <c r="U3692" s="78"/>
      <c r="V3692" s="219"/>
      <c r="W3692" s="78"/>
      <c r="X3692" s="78"/>
      <c r="Y3692" s="78"/>
      <c r="Z3692" s="78"/>
      <c r="AA3692" s="78"/>
      <c r="AB3692" s="78"/>
      <c r="AC3692" s="78"/>
      <c r="AD3692" s="104"/>
      <c r="AE3692" s="78"/>
      <c r="AF3692" s="104"/>
      <c r="AG3692" s="78"/>
      <c r="AH3692" s="104"/>
      <c r="AI3692" s="78"/>
      <c r="AJ3692" s="104"/>
      <c r="AK3692" s="78"/>
      <c r="AL3692" s="78"/>
      <c r="AM3692" s="8"/>
      <c r="AN3692" s="78"/>
      <c r="AO3692" s="78"/>
      <c r="AP3692" s="78"/>
      <c r="AQ3692" s="78"/>
      <c r="AR3692" s="78"/>
      <c r="AS3692" s="78"/>
      <c r="AT3692" s="78"/>
      <c r="AU3692" s="78"/>
      <c r="AV3692" s="78"/>
      <c r="AW3692" s="77"/>
      <c r="AX3692" s="144"/>
      <c r="AY3692" s="144"/>
      <c r="AZ3692" s="144"/>
      <c r="BA3692" s="54"/>
      <c r="BB3692" s="54"/>
      <c r="BC3692" s="144"/>
      <c r="BD3692" s="144"/>
      <c r="BE3692" s="144"/>
      <c r="BF3692" s="144"/>
      <c r="BG3692" s="144"/>
      <c r="BH3692" s="144"/>
      <c r="BI3692" s="144"/>
      <c r="BJ3692" s="144"/>
      <c r="BK3692" s="144"/>
      <c r="BL3692" s="144"/>
      <c r="BM3692" s="144"/>
      <c r="BN3692" s="144"/>
      <c r="BO3692" s="144"/>
      <c r="BP3692" s="144"/>
      <c r="BQ3692" s="144"/>
      <c r="BR3692" s="144"/>
      <c r="BS3692" s="144"/>
      <c r="BT3692" s="144"/>
      <c r="BU3692" s="144"/>
      <c r="BV3692" s="144"/>
      <c r="BW3692" s="144"/>
      <c r="BX3692" s="144"/>
      <c r="BY3692" s="144"/>
      <c r="BZ3692" s="144"/>
      <c r="CA3692" s="144"/>
      <c r="CB3692" s="144"/>
      <c r="CC3692" s="144"/>
      <c r="CD3692" s="144"/>
      <c r="CE3692" s="144"/>
      <c r="CF3692" s="144"/>
      <c r="CG3692" s="144"/>
      <c r="CH3692" s="144"/>
      <c r="CI3692" s="144"/>
      <c r="CJ3692" s="144"/>
      <c r="CK3692" s="144"/>
      <c r="CL3692" s="144"/>
    </row>
    <row r="3693" spans="2:90" x14ac:dyDescent="0.25">
      <c r="B3693" s="77"/>
      <c r="C3693" s="77"/>
      <c r="D3693" s="77"/>
      <c r="E3693" s="77"/>
      <c r="F3693" s="77"/>
      <c r="G3693" s="77"/>
      <c r="I3693" s="78"/>
      <c r="K3693" s="78"/>
      <c r="L3693" s="77"/>
      <c r="M3693" s="78"/>
      <c r="N3693" s="78"/>
      <c r="O3693" s="78"/>
      <c r="P3693" s="78"/>
      <c r="Q3693" s="144"/>
      <c r="R3693" s="78"/>
      <c r="S3693" s="78"/>
      <c r="T3693" s="78"/>
      <c r="U3693" s="78"/>
      <c r="V3693" s="219"/>
      <c r="W3693" s="78"/>
      <c r="X3693" s="78"/>
      <c r="Y3693" s="78"/>
      <c r="Z3693" s="78"/>
      <c r="AA3693" s="78"/>
      <c r="AB3693" s="78"/>
      <c r="AC3693" s="78"/>
      <c r="AD3693" s="104"/>
      <c r="AE3693" s="78"/>
      <c r="AF3693" s="104"/>
      <c r="AG3693" s="78"/>
      <c r="AH3693" s="104"/>
      <c r="AI3693" s="78"/>
      <c r="AJ3693" s="104"/>
      <c r="AK3693" s="78"/>
      <c r="AL3693" s="78"/>
      <c r="AM3693" s="8"/>
      <c r="AN3693" s="78"/>
      <c r="AO3693" s="78"/>
      <c r="AP3693" s="78"/>
      <c r="AQ3693" s="78"/>
      <c r="AR3693" s="78"/>
      <c r="AS3693" s="78"/>
      <c r="AT3693" s="78"/>
      <c r="AU3693" s="78"/>
      <c r="AV3693" s="78"/>
      <c r="AW3693" s="77"/>
      <c r="AX3693" s="144"/>
      <c r="AY3693" s="144"/>
      <c r="AZ3693" s="144"/>
      <c r="BA3693" s="54"/>
      <c r="BB3693" s="54"/>
      <c r="BC3693" s="144"/>
      <c r="BD3693" s="144"/>
      <c r="BE3693" s="144"/>
      <c r="BF3693" s="144"/>
      <c r="BG3693" s="144"/>
      <c r="BH3693" s="144"/>
      <c r="BI3693" s="144"/>
      <c r="BJ3693" s="144"/>
      <c r="BK3693" s="144"/>
      <c r="BL3693" s="144"/>
      <c r="BM3693" s="144"/>
      <c r="BN3693" s="144"/>
      <c r="BO3693" s="144"/>
      <c r="BP3693" s="144"/>
      <c r="BQ3693" s="144"/>
      <c r="BR3693" s="144"/>
      <c r="BS3693" s="144"/>
      <c r="BT3693" s="144"/>
      <c r="BU3693" s="144"/>
      <c r="BV3693" s="144"/>
      <c r="BW3693" s="144"/>
      <c r="BX3693" s="144"/>
      <c r="BY3693" s="144"/>
      <c r="BZ3693" s="144"/>
      <c r="CA3693" s="144"/>
      <c r="CB3693" s="144"/>
      <c r="CC3693" s="144"/>
      <c r="CD3693" s="144"/>
      <c r="CE3693" s="144"/>
      <c r="CF3693" s="144"/>
      <c r="CG3693" s="144"/>
      <c r="CH3693" s="144"/>
      <c r="CI3693" s="144"/>
      <c r="CJ3693" s="144"/>
      <c r="CK3693" s="144"/>
      <c r="CL3693" s="144"/>
    </row>
    <row r="3694" spans="2:90" x14ac:dyDescent="0.25">
      <c r="B3694" s="77"/>
      <c r="C3694" s="77"/>
      <c r="D3694" s="77"/>
      <c r="E3694" s="77"/>
      <c r="F3694" s="77"/>
      <c r="G3694" s="77"/>
      <c r="I3694" s="78"/>
      <c r="K3694" s="78"/>
      <c r="L3694" s="77"/>
      <c r="M3694" s="78"/>
      <c r="N3694" s="78"/>
      <c r="O3694" s="78"/>
      <c r="P3694" s="78"/>
      <c r="Q3694" s="144"/>
      <c r="R3694" s="78"/>
      <c r="S3694" s="78"/>
      <c r="T3694" s="78"/>
      <c r="U3694" s="78"/>
      <c r="V3694" s="219"/>
      <c r="W3694" s="78"/>
      <c r="X3694" s="78"/>
      <c r="Y3694" s="78"/>
      <c r="Z3694" s="78"/>
      <c r="AA3694" s="78"/>
      <c r="AB3694" s="78"/>
      <c r="AC3694" s="78"/>
      <c r="AD3694" s="104"/>
      <c r="AE3694" s="78"/>
      <c r="AF3694" s="104"/>
      <c r="AG3694" s="78"/>
      <c r="AH3694" s="104"/>
      <c r="AI3694" s="78"/>
      <c r="AJ3694" s="104"/>
      <c r="AK3694" s="78"/>
      <c r="AL3694" s="78"/>
      <c r="AM3694" s="8"/>
      <c r="AN3694" s="78"/>
      <c r="AO3694" s="78"/>
      <c r="AP3694" s="78"/>
      <c r="AQ3694" s="78"/>
      <c r="AR3694" s="78"/>
      <c r="AS3694" s="78"/>
      <c r="AT3694" s="78"/>
      <c r="AU3694" s="78"/>
      <c r="AV3694" s="78"/>
      <c r="AW3694" s="77"/>
      <c r="AX3694" s="144"/>
      <c r="AY3694" s="144"/>
      <c r="AZ3694" s="144"/>
      <c r="BA3694" s="54"/>
      <c r="BB3694" s="54"/>
      <c r="BC3694" s="144"/>
      <c r="BD3694" s="144"/>
      <c r="BE3694" s="144"/>
      <c r="BF3694" s="144"/>
      <c r="BG3694" s="144"/>
      <c r="BH3694" s="144"/>
      <c r="BI3694" s="144"/>
      <c r="BJ3694" s="144"/>
      <c r="BK3694" s="144"/>
      <c r="BL3694" s="144"/>
      <c r="BM3694" s="144"/>
      <c r="BN3694" s="144"/>
      <c r="BO3694" s="144"/>
      <c r="BP3694" s="144"/>
      <c r="BQ3694" s="144"/>
      <c r="BR3694" s="144"/>
      <c r="BS3694" s="144"/>
      <c r="BT3694" s="144"/>
      <c r="BU3694" s="144"/>
      <c r="BV3694" s="144"/>
      <c r="BW3694" s="144"/>
      <c r="BX3694" s="144"/>
      <c r="BY3694" s="144"/>
      <c r="BZ3694" s="144"/>
      <c r="CA3694" s="144"/>
      <c r="CB3694" s="144"/>
      <c r="CC3694" s="144"/>
      <c r="CD3694" s="144"/>
      <c r="CE3694" s="144"/>
      <c r="CF3694" s="144"/>
      <c r="CG3694" s="144"/>
      <c r="CH3694" s="144"/>
      <c r="CI3694" s="144"/>
      <c r="CJ3694" s="144"/>
      <c r="CK3694" s="144"/>
      <c r="CL3694" s="144"/>
    </row>
    <row r="3695" spans="2:90" x14ac:dyDescent="0.25">
      <c r="B3695" s="77"/>
      <c r="C3695" s="77"/>
      <c r="D3695" s="77"/>
      <c r="E3695" s="77"/>
      <c r="F3695" s="77"/>
      <c r="G3695" s="77"/>
      <c r="I3695" s="78"/>
      <c r="K3695" s="78"/>
      <c r="L3695" s="77"/>
      <c r="M3695" s="78"/>
      <c r="N3695" s="78"/>
      <c r="O3695" s="78"/>
      <c r="P3695" s="78"/>
      <c r="Q3695" s="144"/>
      <c r="R3695" s="78"/>
      <c r="S3695" s="78"/>
      <c r="T3695" s="78"/>
      <c r="U3695" s="78"/>
      <c r="V3695" s="219"/>
      <c r="W3695" s="78"/>
      <c r="X3695" s="78"/>
      <c r="Y3695" s="78"/>
      <c r="Z3695" s="78"/>
      <c r="AA3695" s="78"/>
      <c r="AB3695" s="78"/>
      <c r="AC3695" s="78"/>
      <c r="AD3695" s="104"/>
      <c r="AE3695" s="78"/>
      <c r="AF3695" s="104"/>
      <c r="AG3695" s="78"/>
      <c r="AH3695" s="104"/>
      <c r="AI3695" s="78"/>
      <c r="AJ3695" s="104"/>
      <c r="AK3695" s="78"/>
      <c r="AL3695" s="78"/>
      <c r="AM3695" s="8"/>
      <c r="AN3695" s="78"/>
      <c r="AO3695" s="78"/>
      <c r="AP3695" s="78"/>
      <c r="AQ3695" s="78"/>
      <c r="AR3695" s="78"/>
      <c r="AS3695" s="78"/>
      <c r="AT3695" s="78"/>
      <c r="AU3695" s="78"/>
      <c r="AV3695" s="78"/>
      <c r="AW3695" s="77"/>
      <c r="AX3695" s="144"/>
      <c r="AY3695" s="144"/>
      <c r="AZ3695" s="144"/>
      <c r="BA3695" s="54"/>
      <c r="BB3695" s="54"/>
      <c r="BC3695" s="144"/>
      <c r="BD3695" s="144"/>
      <c r="BE3695" s="144"/>
      <c r="BF3695" s="144"/>
      <c r="BG3695" s="144"/>
      <c r="BH3695" s="144"/>
      <c r="BI3695" s="144"/>
      <c r="BJ3695" s="144"/>
      <c r="BK3695" s="144"/>
      <c r="BL3695" s="144"/>
      <c r="BM3695" s="144"/>
      <c r="BN3695" s="144"/>
      <c r="BO3695" s="144"/>
      <c r="BP3695" s="144"/>
      <c r="BQ3695" s="144"/>
      <c r="BR3695" s="144"/>
      <c r="BS3695" s="144"/>
      <c r="BT3695" s="144"/>
      <c r="BU3695" s="144"/>
      <c r="BV3695" s="144"/>
      <c r="BW3695" s="144"/>
      <c r="BX3695" s="144"/>
      <c r="BY3695" s="144"/>
      <c r="BZ3695" s="144"/>
      <c r="CA3695" s="144"/>
      <c r="CB3695" s="144"/>
      <c r="CC3695" s="144"/>
      <c r="CD3695" s="144"/>
      <c r="CE3695" s="144"/>
      <c r="CF3695" s="144"/>
      <c r="CG3695" s="144"/>
      <c r="CH3695" s="144"/>
      <c r="CI3695" s="144"/>
      <c r="CJ3695" s="144"/>
      <c r="CK3695" s="144"/>
      <c r="CL3695" s="144"/>
    </row>
    <row r="3696" spans="2:90" x14ac:dyDescent="0.25">
      <c r="B3696" s="77"/>
      <c r="C3696" s="77"/>
      <c r="D3696" s="77"/>
      <c r="E3696" s="77"/>
      <c r="F3696" s="77"/>
      <c r="G3696" s="77"/>
      <c r="I3696" s="78"/>
      <c r="K3696" s="78"/>
      <c r="L3696" s="77"/>
      <c r="M3696" s="78"/>
      <c r="N3696" s="78"/>
      <c r="O3696" s="78"/>
      <c r="P3696" s="78"/>
      <c r="Q3696" s="144"/>
      <c r="R3696" s="78"/>
      <c r="S3696" s="78"/>
      <c r="T3696" s="78"/>
      <c r="U3696" s="78"/>
      <c r="V3696" s="219"/>
      <c r="W3696" s="78"/>
      <c r="X3696" s="78"/>
      <c r="Y3696" s="78"/>
      <c r="Z3696" s="78"/>
      <c r="AA3696" s="78"/>
      <c r="AB3696" s="78"/>
      <c r="AC3696" s="78"/>
      <c r="AD3696" s="104"/>
      <c r="AE3696" s="78"/>
      <c r="AF3696" s="104"/>
      <c r="AG3696" s="78"/>
      <c r="AH3696" s="104"/>
      <c r="AI3696" s="78"/>
      <c r="AJ3696" s="104"/>
      <c r="AK3696" s="78"/>
      <c r="AL3696" s="78"/>
      <c r="AM3696" s="8"/>
      <c r="AN3696" s="78"/>
      <c r="AO3696" s="78"/>
      <c r="AP3696" s="78"/>
      <c r="AQ3696" s="78"/>
      <c r="AR3696" s="78"/>
      <c r="AS3696" s="78"/>
      <c r="AT3696" s="78"/>
      <c r="AU3696" s="78"/>
      <c r="AV3696" s="78"/>
      <c r="AW3696" s="77"/>
      <c r="AX3696" s="144"/>
      <c r="AY3696" s="144"/>
      <c r="AZ3696" s="144"/>
      <c r="BA3696" s="54"/>
      <c r="BB3696" s="54"/>
      <c r="BC3696" s="144"/>
      <c r="BD3696" s="144"/>
      <c r="BE3696" s="144"/>
      <c r="BF3696" s="144"/>
      <c r="BG3696" s="144"/>
      <c r="BH3696" s="144"/>
      <c r="BI3696" s="144"/>
      <c r="BJ3696" s="144"/>
      <c r="BK3696" s="144"/>
      <c r="BL3696" s="144"/>
      <c r="BM3696" s="144"/>
      <c r="BN3696" s="144"/>
      <c r="BO3696" s="144"/>
      <c r="BP3696" s="144"/>
      <c r="BQ3696" s="144"/>
      <c r="BR3696" s="144"/>
      <c r="BS3696" s="144"/>
      <c r="BT3696" s="144"/>
      <c r="BU3696" s="144"/>
      <c r="BV3696" s="144"/>
      <c r="BW3696" s="144"/>
      <c r="BX3696" s="144"/>
      <c r="BY3696" s="144"/>
      <c r="BZ3696" s="144"/>
      <c r="CA3696" s="144"/>
      <c r="CB3696" s="144"/>
      <c r="CC3696" s="144"/>
      <c r="CD3696" s="144"/>
      <c r="CE3696" s="144"/>
      <c r="CF3696" s="144"/>
      <c r="CG3696" s="144"/>
      <c r="CH3696" s="144"/>
      <c r="CI3696" s="144"/>
      <c r="CJ3696" s="144"/>
      <c r="CK3696" s="144"/>
      <c r="CL3696" s="144"/>
    </row>
    <row r="3697" spans="2:90" x14ac:dyDescent="0.25">
      <c r="B3697" s="77"/>
      <c r="C3697" s="77"/>
      <c r="D3697" s="77"/>
      <c r="E3697" s="77"/>
      <c r="F3697" s="77"/>
      <c r="G3697" s="77"/>
      <c r="I3697" s="78"/>
      <c r="K3697" s="78"/>
      <c r="L3697" s="77"/>
      <c r="M3697" s="78"/>
      <c r="N3697" s="78"/>
      <c r="O3697" s="78"/>
      <c r="P3697" s="78"/>
      <c r="Q3697" s="144"/>
      <c r="R3697" s="78"/>
      <c r="S3697" s="78"/>
      <c r="T3697" s="78"/>
      <c r="U3697" s="78"/>
      <c r="V3697" s="219"/>
      <c r="W3697" s="78"/>
      <c r="X3697" s="78"/>
      <c r="Y3697" s="78"/>
      <c r="Z3697" s="78"/>
      <c r="AA3697" s="78"/>
      <c r="AB3697" s="78"/>
      <c r="AC3697" s="78"/>
      <c r="AD3697" s="104"/>
      <c r="AE3697" s="78"/>
      <c r="AF3697" s="104"/>
      <c r="AG3697" s="78"/>
      <c r="AH3697" s="104"/>
      <c r="AI3697" s="78"/>
      <c r="AJ3697" s="104"/>
      <c r="AK3697" s="78"/>
      <c r="AL3697" s="78"/>
      <c r="AM3697" s="8"/>
      <c r="AN3697" s="78"/>
      <c r="AO3697" s="78"/>
      <c r="AP3697" s="78"/>
      <c r="AQ3697" s="78"/>
      <c r="AR3697" s="78"/>
      <c r="AS3697" s="78"/>
      <c r="AT3697" s="78"/>
      <c r="AU3697" s="78"/>
      <c r="AV3697" s="78"/>
      <c r="AW3697" s="77"/>
      <c r="AX3697" s="144"/>
      <c r="AY3697" s="144"/>
      <c r="AZ3697" s="144"/>
      <c r="BA3697" s="54"/>
      <c r="BB3697" s="54"/>
      <c r="BC3697" s="144"/>
      <c r="BD3697" s="144"/>
      <c r="BE3697" s="144"/>
      <c r="BF3697" s="144"/>
      <c r="BG3697" s="144"/>
      <c r="BH3697" s="144"/>
      <c r="BI3697" s="144"/>
      <c r="BJ3697" s="144"/>
      <c r="BK3697" s="144"/>
      <c r="BL3697" s="144"/>
      <c r="BM3697" s="144"/>
      <c r="BN3697" s="144"/>
      <c r="BO3697" s="144"/>
      <c r="BP3697" s="144"/>
      <c r="BQ3697" s="144"/>
      <c r="BR3697" s="144"/>
      <c r="BS3697" s="144"/>
      <c r="BT3697" s="144"/>
      <c r="BU3697" s="144"/>
      <c r="BV3697" s="144"/>
      <c r="BW3697" s="144"/>
      <c r="BX3697" s="144"/>
      <c r="BY3697" s="144"/>
      <c r="BZ3697" s="144"/>
      <c r="CA3697" s="144"/>
      <c r="CB3697" s="144"/>
      <c r="CC3697" s="144"/>
      <c r="CD3697" s="144"/>
      <c r="CE3697" s="144"/>
      <c r="CF3697" s="144"/>
      <c r="CG3697" s="144"/>
      <c r="CH3697" s="144"/>
      <c r="CI3697" s="144"/>
      <c r="CJ3697" s="144"/>
      <c r="CK3697" s="144"/>
      <c r="CL3697" s="144"/>
    </row>
    <row r="3698" spans="2:90" x14ac:dyDescent="0.25">
      <c r="B3698" s="77"/>
      <c r="C3698" s="77"/>
      <c r="D3698" s="77"/>
      <c r="E3698" s="77"/>
      <c r="F3698" s="77"/>
      <c r="G3698" s="77"/>
      <c r="I3698" s="78"/>
      <c r="K3698" s="78"/>
      <c r="L3698" s="77"/>
      <c r="M3698" s="78"/>
      <c r="N3698" s="78"/>
      <c r="O3698" s="78"/>
      <c r="P3698" s="78"/>
      <c r="Q3698" s="144"/>
      <c r="R3698" s="78"/>
      <c r="S3698" s="78"/>
      <c r="T3698" s="78"/>
      <c r="U3698" s="78"/>
      <c r="V3698" s="219"/>
      <c r="W3698" s="78"/>
      <c r="X3698" s="78"/>
      <c r="Y3698" s="78"/>
      <c r="Z3698" s="78"/>
      <c r="AA3698" s="78"/>
      <c r="AB3698" s="78"/>
      <c r="AC3698" s="78"/>
      <c r="AD3698" s="104"/>
      <c r="AE3698" s="78"/>
      <c r="AF3698" s="104"/>
      <c r="AG3698" s="78"/>
      <c r="AH3698" s="104"/>
      <c r="AI3698" s="78"/>
      <c r="AJ3698" s="104"/>
      <c r="AK3698" s="78"/>
      <c r="AL3698" s="78"/>
      <c r="AM3698" s="8"/>
      <c r="AN3698" s="78"/>
      <c r="AO3698" s="78"/>
      <c r="AP3698" s="78"/>
      <c r="AQ3698" s="78"/>
      <c r="AR3698" s="78"/>
      <c r="AS3698" s="78"/>
      <c r="AT3698" s="78"/>
      <c r="AU3698" s="78"/>
      <c r="AV3698" s="78"/>
      <c r="AW3698" s="77"/>
      <c r="AX3698" s="144"/>
      <c r="AY3698" s="144"/>
      <c r="AZ3698" s="144"/>
      <c r="BA3698" s="54"/>
      <c r="BB3698" s="54"/>
      <c r="BC3698" s="144"/>
      <c r="BD3698" s="144"/>
      <c r="BE3698" s="144"/>
      <c r="BF3698" s="144"/>
      <c r="BG3698" s="144"/>
      <c r="BH3698" s="144"/>
      <c r="BI3698" s="144"/>
      <c r="BJ3698" s="144"/>
      <c r="BK3698" s="144"/>
      <c r="BL3698" s="144"/>
      <c r="BM3698" s="144"/>
      <c r="BN3698" s="144"/>
      <c r="BO3698" s="144"/>
      <c r="BP3698" s="144"/>
      <c r="BQ3698" s="144"/>
      <c r="BR3698" s="144"/>
      <c r="BS3698" s="144"/>
      <c r="BT3698" s="144"/>
      <c r="BU3698" s="144"/>
      <c r="BV3698" s="144"/>
      <c r="BW3698" s="144"/>
      <c r="BX3698" s="144"/>
      <c r="BY3698" s="144"/>
      <c r="BZ3698" s="144"/>
      <c r="CA3698" s="144"/>
      <c r="CB3698" s="144"/>
      <c r="CC3698" s="144"/>
      <c r="CD3698" s="144"/>
      <c r="CE3698" s="144"/>
      <c r="CF3698" s="144"/>
      <c r="CG3698" s="144"/>
      <c r="CH3698" s="144"/>
      <c r="CI3698" s="144"/>
      <c r="CJ3698" s="144"/>
      <c r="CK3698" s="144"/>
      <c r="CL3698" s="144"/>
    </row>
    <row r="3699" spans="2:90" x14ac:dyDescent="0.25">
      <c r="B3699" s="77"/>
      <c r="C3699" s="77"/>
      <c r="D3699" s="77"/>
      <c r="E3699" s="77"/>
      <c r="F3699" s="77"/>
      <c r="G3699" s="77"/>
      <c r="I3699" s="78"/>
      <c r="K3699" s="78"/>
      <c r="L3699" s="77"/>
      <c r="M3699" s="78"/>
      <c r="N3699" s="78"/>
      <c r="O3699" s="78"/>
      <c r="P3699" s="78"/>
      <c r="Q3699" s="144"/>
      <c r="R3699" s="78"/>
      <c r="S3699" s="78"/>
      <c r="T3699" s="78"/>
      <c r="U3699" s="78"/>
      <c r="V3699" s="219"/>
      <c r="W3699" s="78"/>
      <c r="X3699" s="78"/>
      <c r="Y3699" s="78"/>
      <c r="Z3699" s="78"/>
      <c r="AA3699" s="78"/>
      <c r="AB3699" s="78"/>
      <c r="AC3699" s="78"/>
      <c r="AD3699" s="104"/>
      <c r="AE3699" s="78"/>
      <c r="AF3699" s="104"/>
      <c r="AG3699" s="78"/>
      <c r="AH3699" s="104"/>
      <c r="AI3699" s="78"/>
      <c r="AJ3699" s="104"/>
      <c r="AK3699" s="78"/>
      <c r="AL3699" s="78"/>
      <c r="AM3699" s="8"/>
      <c r="AN3699" s="78"/>
      <c r="AO3699" s="78"/>
      <c r="AP3699" s="78"/>
      <c r="AQ3699" s="78"/>
      <c r="AR3699" s="78"/>
      <c r="AS3699" s="78"/>
      <c r="AT3699" s="78"/>
      <c r="AU3699" s="78"/>
      <c r="AV3699" s="78"/>
      <c r="AW3699" s="77"/>
      <c r="AX3699" s="144"/>
      <c r="AY3699" s="144"/>
      <c r="AZ3699" s="144"/>
      <c r="BA3699" s="54"/>
      <c r="BB3699" s="54"/>
      <c r="BC3699" s="144"/>
      <c r="BD3699" s="144"/>
      <c r="BE3699" s="144"/>
      <c r="BF3699" s="144"/>
      <c r="BG3699" s="144"/>
      <c r="BH3699" s="144"/>
      <c r="BI3699" s="144"/>
      <c r="BJ3699" s="144"/>
      <c r="BK3699" s="144"/>
      <c r="BL3699" s="144"/>
      <c r="BM3699" s="144"/>
      <c r="BN3699" s="144"/>
      <c r="BO3699" s="144"/>
      <c r="BP3699" s="144"/>
      <c r="BQ3699" s="144"/>
      <c r="BR3699" s="144"/>
      <c r="BS3699" s="144"/>
      <c r="BT3699" s="144"/>
      <c r="BU3699" s="144"/>
      <c r="BV3699" s="144"/>
      <c r="BW3699" s="144"/>
      <c r="BX3699" s="144"/>
      <c r="BY3699" s="144"/>
      <c r="BZ3699" s="144"/>
      <c r="CA3699" s="144"/>
      <c r="CB3699" s="144"/>
      <c r="CC3699" s="144"/>
      <c r="CD3699" s="144"/>
      <c r="CE3699" s="144"/>
      <c r="CF3699" s="144"/>
      <c r="CG3699" s="144"/>
      <c r="CH3699" s="144"/>
      <c r="CI3699" s="144"/>
      <c r="CJ3699" s="144"/>
      <c r="CK3699" s="144"/>
      <c r="CL3699" s="144"/>
    </row>
    <row r="3700" spans="2:90" x14ac:dyDescent="0.25">
      <c r="B3700" s="77"/>
      <c r="C3700" s="77"/>
      <c r="D3700" s="77"/>
      <c r="E3700" s="77"/>
      <c r="F3700" s="77"/>
      <c r="G3700" s="77"/>
      <c r="I3700" s="78"/>
      <c r="K3700" s="78"/>
      <c r="L3700" s="77"/>
      <c r="M3700" s="78"/>
      <c r="N3700" s="78"/>
      <c r="O3700" s="78"/>
      <c r="P3700" s="78"/>
      <c r="Q3700" s="144"/>
      <c r="R3700" s="78"/>
      <c r="S3700" s="78"/>
      <c r="T3700" s="78"/>
      <c r="U3700" s="78"/>
      <c r="V3700" s="219"/>
      <c r="W3700" s="78"/>
      <c r="X3700" s="78"/>
      <c r="Y3700" s="78"/>
      <c r="Z3700" s="78"/>
      <c r="AA3700" s="78"/>
      <c r="AB3700" s="78"/>
      <c r="AC3700" s="78"/>
      <c r="AD3700" s="104"/>
      <c r="AE3700" s="78"/>
      <c r="AF3700" s="104"/>
      <c r="AG3700" s="78"/>
      <c r="AH3700" s="104"/>
      <c r="AI3700" s="78"/>
      <c r="AJ3700" s="104"/>
      <c r="AK3700" s="78"/>
      <c r="AL3700" s="78"/>
      <c r="AM3700" s="8"/>
      <c r="AN3700" s="78"/>
      <c r="AO3700" s="78"/>
      <c r="AP3700" s="78"/>
      <c r="AQ3700" s="78"/>
      <c r="AR3700" s="78"/>
      <c r="AS3700" s="78"/>
      <c r="AT3700" s="78"/>
      <c r="AU3700" s="78"/>
      <c r="AV3700" s="78"/>
      <c r="AW3700" s="77"/>
      <c r="AX3700" s="144"/>
      <c r="AY3700" s="144"/>
      <c r="AZ3700" s="144"/>
      <c r="BA3700" s="54"/>
      <c r="BB3700" s="54"/>
      <c r="BC3700" s="144"/>
      <c r="BD3700" s="144"/>
      <c r="BE3700" s="144"/>
      <c r="BF3700" s="144"/>
      <c r="BG3700" s="144"/>
      <c r="BH3700" s="144"/>
      <c r="BI3700" s="144"/>
      <c r="BJ3700" s="144"/>
      <c r="BK3700" s="144"/>
      <c r="BL3700" s="144"/>
      <c r="BM3700" s="144"/>
      <c r="BN3700" s="144"/>
      <c r="BO3700" s="144"/>
      <c r="BP3700" s="144"/>
      <c r="BQ3700" s="144"/>
      <c r="BR3700" s="144"/>
      <c r="BS3700" s="144"/>
      <c r="BT3700" s="144"/>
      <c r="BU3700" s="144"/>
      <c r="BV3700" s="144"/>
      <c r="BW3700" s="144"/>
      <c r="BX3700" s="144"/>
      <c r="BY3700" s="144"/>
      <c r="BZ3700" s="144"/>
      <c r="CA3700" s="144"/>
      <c r="CB3700" s="144"/>
      <c r="CC3700" s="144"/>
      <c r="CD3700" s="144"/>
      <c r="CE3700" s="144"/>
      <c r="CF3700" s="144"/>
      <c r="CG3700" s="144"/>
      <c r="CH3700" s="144"/>
      <c r="CI3700" s="144"/>
      <c r="CJ3700" s="144"/>
      <c r="CK3700" s="144"/>
      <c r="CL3700" s="144"/>
    </row>
    <row r="3701" spans="2:90" x14ac:dyDescent="0.25">
      <c r="B3701" s="77"/>
      <c r="C3701" s="77"/>
      <c r="D3701" s="77"/>
      <c r="E3701" s="77"/>
      <c r="F3701" s="77"/>
      <c r="G3701" s="77"/>
      <c r="I3701" s="78"/>
      <c r="K3701" s="78"/>
      <c r="L3701" s="77"/>
      <c r="M3701" s="78"/>
      <c r="N3701" s="78"/>
      <c r="O3701" s="78"/>
      <c r="P3701" s="78"/>
      <c r="Q3701" s="144"/>
      <c r="R3701" s="78"/>
      <c r="S3701" s="78"/>
      <c r="T3701" s="78"/>
      <c r="U3701" s="78"/>
      <c r="V3701" s="219"/>
      <c r="W3701" s="78"/>
      <c r="X3701" s="78"/>
      <c r="Y3701" s="78"/>
      <c r="Z3701" s="78"/>
      <c r="AA3701" s="78"/>
      <c r="AB3701" s="78"/>
      <c r="AC3701" s="78"/>
      <c r="AD3701" s="104"/>
      <c r="AE3701" s="78"/>
      <c r="AF3701" s="104"/>
      <c r="AG3701" s="78"/>
      <c r="AH3701" s="104"/>
      <c r="AI3701" s="78"/>
      <c r="AJ3701" s="104"/>
      <c r="AK3701" s="78"/>
      <c r="AL3701" s="78"/>
      <c r="AM3701" s="8"/>
      <c r="AN3701" s="78"/>
      <c r="AO3701" s="78"/>
      <c r="AP3701" s="78"/>
      <c r="AQ3701" s="78"/>
      <c r="AR3701" s="78"/>
      <c r="AS3701" s="78"/>
      <c r="AT3701" s="78"/>
      <c r="AU3701" s="78"/>
      <c r="AV3701" s="78"/>
      <c r="AW3701" s="77"/>
      <c r="AX3701" s="144"/>
      <c r="AY3701" s="144"/>
      <c r="AZ3701" s="144"/>
      <c r="BA3701" s="54"/>
      <c r="BB3701" s="54"/>
      <c r="BC3701" s="144"/>
      <c r="BD3701" s="144"/>
      <c r="BE3701" s="144"/>
      <c r="BF3701" s="144"/>
      <c r="BG3701" s="144"/>
      <c r="BH3701" s="144"/>
      <c r="BI3701" s="144"/>
      <c r="BJ3701" s="144"/>
      <c r="BK3701" s="144"/>
      <c r="BL3701" s="144"/>
      <c r="BM3701" s="144"/>
      <c r="BN3701" s="144"/>
      <c r="BO3701" s="144"/>
      <c r="BP3701" s="144"/>
      <c r="BQ3701" s="144"/>
      <c r="BR3701" s="144"/>
      <c r="BS3701" s="144"/>
      <c r="BT3701" s="144"/>
      <c r="BU3701" s="144"/>
      <c r="BV3701" s="144"/>
      <c r="BW3701" s="144"/>
      <c r="BX3701" s="144"/>
      <c r="BY3701" s="144"/>
      <c r="BZ3701" s="144"/>
      <c r="CA3701" s="144"/>
      <c r="CB3701" s="144"/>
      <c r="CC3701" s="144"/>
      <c r="CD3701" s="144"/>
      <c r="CE3701" s="144"/>
      <c r="CF3701" s="144"/>
      <c r="CG3701" s="144"/>
      <c r="CH3701" s="144"/>
      <c r="CI3701" s="144"/>
      <c r="CJ3701" s="144"/>
      <c r="CK3701" s="144"/>
      <c r="CL3701" s="144"/>
    </row>
    <row r="3702" spans="2:90" x14ac:dyDescent="0.25">
      <c r="B3702" s="77"/>
      <c r="C3702" s="77"/>
      <c r="D3702" s="77"/>
      <c r="E3702" s="77"/>
      <c r="F3702" s="77"/>
      <c r="G3702" s="77"/>
      <c r="I3702" s="78"/>
      <c r="K3702" s="78"/>
      <c r="L3702" s="77"/>
      <c r="M3702" s="78"/>
      <c r="N3702" s="78"/>
      <c r="O3702" s="78"/>
      <c r="P3702" s="78"/>
      <c r="Q3702" s="144"/>
      <c r="R3702" s="78"/>
      <c r="S3702" s="78"/>
      <c r="T3702" s="78"/>
      <c r="U3702" s="78"/>
      <c r="V3702" s="219"/>
      <c r="W3702" s="78"/>
      <c r="X3702" s="78"/>
      <c r="Y3702" s="78"/>
      <c r="Z3702" s="78"/>
      <c r="AA3702" s="78"/>
      <c r="AB3702" s="78"/>
      <c r="AC3702" s="78"/>
      <c r="AD3702" s="104"/>
      <c r="AE3702" s="78"/>
      <c r="AF3702" s="104"/>
      <c r="AG3702" s="78"/>
      <c r="AH3702" s="104"/>
      <c r="AI3702" s="78"/>
      <c r="AJ3702" s="104"/>
      <c r="AK3702" s="78"/>
      <c r="AL3702" s="78"/>
      <c r="AM3702" s="8"/>
      <c r="AN3702" s="78"/>
      <c r="AO3702" s="78"/>
      <c r="AP3702" s="78"/>
      <c r="AQ3702" s="78"/>
      <c r="AR3702" s="78"/>
      <c r="AS3702" s="78"/>
      <c r="AT3702" s="78"/>
      <c r="AU3702" s="78"/>
      <c r="AV3702" s="78"/>
      <c r="AW3702" s="77"/>
      <c r="AX3702" s="144"/>
      <c r="AY3702" s="144"/>
      <c r="AZ3702" s="144"/>
      <c r="BA3702" s="54"/>
      <c r="BB3702" s="54"/>
      <c r="BC3702" s="144"/>
      <c r="BD3702" s="144"/>
      <c r="BE3702" s="144"/>
      <c r="BF3702" s="144"/>
      <c r="BG3702" s="144"/>
      <c r="BH3702" s="144"/>
      <c r="BI3702" s="144"/>
      <c r="BJ3702" s="144"/>
      <c r="BK3702" s="144"/>
      <c r="BL3702" s="144"/>
      <c r="BM3702" s="144"/>
      <c r="BN3702" s="144"/>
      <c r="BO3702" s="144"/>
      <c r="BP3702" s="144"/>
      <c r="BQ3702" s="144"/>
      <c r="BR3702" s="144"/>
      <c r="BS3702" s="144"/>
      <c r="BT3702" s="144"/>
      <c r="BU3702" s="144"/>
      <c r="BV3702" s="144"/>
      <c r="BW3702" s="144"/>
      <c r="BX3702" s="144"/>
      <c r="BY3702" s="144"/>
      <c r="BZ3702" s="144"/>
      <c r="CA3702" s="144"/>
      <c r="CB3702" s="144"/>
      <c r="CC3702" s="144"/>
      <c r="CD3702" s="144"/>
      <c r="CE3702" s="144"/>
      <c r="CF3702" s="144"/>
      <c r="CG3702" s="144"/>
      <c r="CH3702" s="144"/>
      <c r="CI3702" s="144"/>
      <c r="CJ3702" s="144"/>
      <c r="CK3702" s="144"/>
      <c r="CL3702" s="144"/>
    </row>
    <row r="3703" spans="2:90" x14ac:dyDescent="0.25">
      <c r="B3703" s="77"/>
      <c r="C3703" s="77"/>
      <c r="D3703" s="77"/>
      <c r="E3703" s="77"/>
      <c r="F3703" s="77"/>
      <c r="G3703" s="77"/>
      <c r="I3703" s="78"/>
      <c r="K3703" s="78"/>
      <c r="L3703" s="77"/>
      <c r="M3703" s="78"/>
      <c r="N3703" s="78"/>
      <c r="O3703" s="78"/>
      <c r="P3703" s="78"/>
      <c r="Q3703" s="144"/>
      <c r="R3703" s="78"/>
      <c r="S3703" s="78"/>
      <c r="T3703" s="78"/>
      <c r="U3703" s="78"/>
      <c r="V3703" s="219"/>
      <c r="W3703" s="78"/>
      <c r="X3703" s="78"/>
      <c r="Y3703" s="78"/>
      <c r="Z3703" s="78"/>
      <c r="AA3703" s="78"/>
      <c r="AB3703" s="78"/>
      <c r="AC3703" s="78"/>
      <c r="AD3703" s="104"/>
      <c r="AE3703" s="78"/>
      <c r="AF3703" s="104"/>
      <c r="AG3703" s="78"/>
      <c r="AH3703" s="104"/>
      <c r="AI3703" s="78"/>
      <c r="AJ3703" s="104"/>
      <c r="AK3703" s="78"/>
      <c r="AL3703" s="78"/>
      <c r="AM3703" s="8"/>
      <c r="AN3703" s="78"/>
      <c r="AO3703" s="78"/>
      <c r="AP3703" s="78"/>
      <c r="AQ3703" s="78"/>
      <c r="AR3703" s="78"/>
      <c r="AS3703" s="78"/>
      <c r="AT3703" s="78"/>
      <c r="AU3703" s="78"/>
      <c r="AV3703" s="78"/>
      <c r="AW3703" s="77"/>
      <c r="AX3703" s="144"/>
      <c r="AY3703" s="144"/>
      <c r="AZ3703" s="144"/>
      <c r="BA3703" s="54"/>
      <c r="BB3703" s="54"/>
      <c r="BC3703" s="144"/>
      <c r="BD3703" s="144"/>
      <c r="BE3703" s="144"/>
      <c r="BF3703" s="144"/>
      <c r="BG3703" s="144"/>
      <c r="BH3703" s="144"/>
      <c r="BI3703" s="144"/>
      <c r="BJ3703" s="144"/>
      <c r="BK3703" s="144"/>
      <c r="BL3703" s="144"/>
      <c r="BM3703" s="144"/>
      <c r="BN3703" s="144"/>
      <c r="BO3703" s="144"/>
      <c r="BP3703" s="144"/>
      <c r="BQ3703" s="144"/>
      <c r="BR3703" s="144"/>
      <c r="BS3703" s="144"/>
      <c r="BT3703" s="144"/>
      <c r="BU3703" s="144"/>
      <c r="BV3703" s="144"/>
      <c r="BW3703" s="144"/>
      <c r="BX3703" s="144"/>
      <c r="BY3703" s="144"/>
      <c r="BZ3703" s="144"/>
      <c r="CA3703" s="144"/>
      <c r="CB3703" s="144"/>
      <c r="CC3703" s="144"/>
      <c r="CD3703" s="144"/>
      <c r="CE3703" s="144"/>
      <c r="CF3703" s="144"/>
      <c r="CG3703" s="144"/>
      <c r="CH3703" s="144"/>
      <c r="CI3703" s="144"/>
      <c r="CJ3703" s="144"/>
      <c r="CK3703" s="144"/>
      <c r="CL3703" s="144"/>
    </row>
    <row r="3704" spans="2:90" x14ac:dyDescent="0.25">
      <c r="B3704" s="77"/>
      <c r="C3704" s="77"/>
      <c r="D3704" s="77"/>
      <c r="E3704" s="77"/>
      <c r="F3704" s="77"/>
      <c r="G3704" s="77"/>
      <c r="I3704" s="78"/>
      <c r="K3704" s="78"/>
      <c r="L3704" s="77"/>
      <c r="M3704" s="78"/>
      <c r="N3704" s="78"/>
      <c r="O3704" s="78"/>
      <c r="P3704" s="78"/>
      <c r="Q3704" s="144"/>
      <c r="R3704" s="78"/>
      <c r="S3704" s="78"/>
      <c r="T3704" s="78"/>
      <c r="U3704" s="78"/>
      <c r="V3704" s="219"/>
      <c r="W3704" s="78"/>
      <c r="X3704" s="78"/>
      <c r="Y3704" s="78"/>
      <c r="Z3704" s="78"/>
      <c r="AA3704" s="78"/>
      <c r="AB3704" s="78"/>
      <c r="AC3704" s="78"/>
      <c r="AD3704" s="104"/>
      <c r="AE3704" s="78"/>
      <c r="AF3704" s="104"/>
      <c r="AG3704" s="78"/>
      <c r="AH3704" s="104"/>
      <c r="AI3704" s="78"/>
      <c r="AJ3704" s="104"/>
      <c r="AK3704" s="78"/>
      <c r="AL3704" s="78"/>
      <c r="AM3704" s="8"/>
      <c r="AN3704" s="78"/>
      <c r="AO3704" s="78"/>
      <c r="AP3704" s="78"/>
      <c r="AQ3704" s="78"/>
      <c r="AR3704" s="78"/>
      <c r="AS3704" s="78"/>
      <c r="AT3704" s="78"/>
      <c r="AU3704" s="78"/>
      <c r="AV3704" s="78"/>
      <c r="AW3704" s="77"/>
      <c r="AX3704" s="144"/>
      <c r="AY3704" s="144"/>
      <c r="AZ3704" s="144"/>
      <c r="BA3704" s="54"/>
      <c r="BB3704" s="54"/>
      <c r="BC3704" s="144"/>
      <c r="BD3704" s="144"/>
      <c r="BE3704" s="144"/>
      <c r="BF3704" s="144"/>
      <c r="BG3704" s="144"/>
      <c r="BH3704" s="144"/>
      <c r="BI3704" s="144"/>
      <c r="BJ3704" s="144"/>
      <c r="BK3704" s="144"/>
      <c r="BL3704" s="144"/>
      <c r="BM3704" s="144"/>
      <c r="BN3704" s="144"/>
      <c r="BO3704" s="144"/>
      <c r="BP3704" s="144"/>
      <c r="BQ3704" s="144"/>
      <c r="BR3704" s="144"/>
      <c r="BS3704" s="144"/>
      <c r="BT3704" s="144"/>
      <c r="BU3704" s="144"/>
      <c r="BV3704" s="144"/>
      <c r="BW3704" s="144"/>
      <c r="BX3704" s="144"/>
      <c r="BY3704" s="144"/>
      <c r="BZ3704" s="144"/>
      <c r="CA3704" s="144"/>
      <c r="CB3704" s="144"/>
      <c r="CC3704" s="144"/>
      <c r="CD3704" s="144"/>
      <c r="CE3704" s="144"/>
      <c r="CF3704" s="144"/>
      <c r="CG3704" s="144"/>
      <c r="CH3704" s="144"/>
      <c r="CI3704" s="144"/>
      <c r="CJ3704" s="144"/>
      <c r="CK3704" s="144"/>
      <c r="CL3704" s="144"/>
    </row>
    <row r="3705" spans="2:90" x14ac:dyDescent="0.25">
      <c r="B3705" s="77"/>
      <c r="C3705" s="77"/>
      <c r="D3705" s="77"/>
      <c r="E3705" s="77"/>
      <c r="F3705" s="77"/>
      <c r="G3705" s="77"/>
      <c r="I3705" s="78"/>
      <c r="K3705" s="78"/>
      <c r="L3705" s="77"/>
      <c r="M3705" s="78"/>
      <c r="N3705" s="78"/>
      <c r="O3705" s="78"/>
      <c r="P3705" s="78"/>
      <c r="Q3705" s="144"/>
      <c r="R3705" s="78"/>
      <c r="S3705" s="78"/>
      <c r="T3705" s="78"/>
      <c r="U3705" s="78"/>
      <c r="V3705" s="219"/>
      <c r="W3705" s="78"/>
      <c r="X3705" s="78"/>
      <c r="Y3705" s="78"/>
      <c r="Z3705" s="78"/>
      <c r="AA3705" s="78"/>
      <c r="AB3705" s="78"/>
      <c r="AC3705" s="78"/>
      <c r="AD3705" s="104"/>
      <c r="AE3705" s="78"/>
      <c r="AF3705" s="104"/>
      <c r="AG3705" s="78"/>
      <c r="AH3705" s="104"/>
      <c r="AI3705" s="78"/>
      <c r="AJ3705" s="104"/>
      <c r="AK3705" s="78"/>
      <c r="AL3705" s="78"/>
      <c r="AM3705" s="8"/>
      <c r="AN3705" s="78"/>
      <c r="AO3705" s="78"/>
      <c r="AP3705" s="78"/>
      <c r="AQ3705" s="78"/>
      <c r="AR3705" s="78"/>
      <c r="AS3705" s="78"/>
      <c r="AT3705" s="78"/>
      <c r="AU3705" s="78"/>
      <c r="AV3705" s="78"/>
      <c r="AW3705" s="77"/>
      <c r="AX3705" s="144"/>
      <c r="AY3705" s="144"/>
      <c r="AZ3705" s="144"/>
      <c r="BA3705" s="54"/>
      <c r="BB3705" s="54"/>
      <c r="BC3705" s="144"/>
      <c r="BD3705" s="144"/>
      <c r="BE3705" s="144"/>
      <c r="BF3705" s="144"/>
      <c r="BG3705" s="144"/>
      <c r="BH3705" s="144"/>
      <c r="BI3705" s="144"/>
      <c r="BJ3705" s="144"/>
      <c r="BK3705" s="144"/>
      <c r="BL3705" s="144"/>
      <c r="BM3705" s="144"/>
      <c r="BN3705" s="144"/>
      <c r="BO3705" s="144"/>
      <c r="BP3705" s="144"/>
      <c r="BQ3705" s="144"/>
      <c r="BR3705" s="144"/>
      <c r="BS3705" s="144"/>
      <c r="BT3705" s="144"/>
      <c r="BU3705" s="144"/>
      <c r="BV3705" s="144"/>
      <c r="BW3705" s="144"/>
      <c r="BX3705" s="144"/>
      <c r="BY3705" s="144"/>
      <c r="BZ3705" s="144"/>
      <c r="CA3705" s="144"/>
      <c r="CB3705" s="144"/>
      <c r="CC3705" s="144"/>
      <c r="CD3705" s="144"/>
      <c r="CE3705" s="144"/>
      <c r="CF3705" s="144"/>
      <c r="CG3705" s="144"/>
      <c r="CH3705" s="144"/>
      <c r="CI3705" s="144"/>
      <c r="CJ3705" s="144"/>
      <c r="CK3705" s="144"/>
      <c r="CL3705" s="144"/>
    </row>
    <row r="3706" spans="2:90" x14ac:dyDescent="0.25">
      <c r="B3706" s="77"/>
      <c r="C3706" s="77"/>
      <c r="D3706" s="77"/>
      <c r="E3706" s="77"/>
      <c r="F3706" s="77"/>
      <c r="G3706" s="77"/>
      <c r="I3706" s="78"/>
      <c r="K3706" s="78"/>
      <c r="L3706" s="77"/>
      <c r="M3706" s="78"/>
      <c r="N3706" s="78"/>
      <c r="O3706" s="78"/>
      <c r="P3706" s="78"/>
      <c r="Q3706" s="144"/>
      <c r="R3706" s="78"/>
      <c r="S3706" s="78"/>
      <c r="T3706" s="78"/>
      <c r="U3706" s="78"/>
      <c r="V3706" s="219"/>
      <c r="W3706" s="78"/>
      <c r="X3706" s="78"/>
      <c r="Y3706" s="78"/>
      <c r="Z3706" s="78"/>
      <c r="AA3706" s="78"/>
      <c r="AB3706" s="78"/>
      <c r="AC3706" s="78"/>
      <c r="AD3706" s="104"/>
      <c r="AE3706" s="78"/>
      <c r="AF3706" s="104"/>
      <c r="AG3706" s="78"/>
      <c r="AH3706" s="104"/>
      <c r="AI3706" s="78"/>
      <c r="AJ3706" s="104"/>
      <c r="AK3706" s="78"/>
      <c r="AL3706" s="78"/>
      <c r="AM3706" s="8"/>
      <c r="AN3706" s="78"/>
      <c r="AO3706" s="78"/>
      <c r="AP3706" s="78"/>
      <c r="AQ3706" s="78"/>
      <c r="AR3706" s="78"/>
      <c r="AS3706" s="78"/>
      <c r="AT3706" s="78"/>
      <c r="AU3706" s="78"/>
      <c r="AV3706" s="78"/>
      <c r="AW3706" s="77"/>
      <c r="AX3706" s="144"/>
      <c r="AY3706" s="144"/>
      <c r="AZ3706" s="144"/>
      <c r="BA3706" s="54"/>
      <c r="BB3706" s="54"/>
      <c r="BC3706" s="144"/>
      <c r="BD3706" s="144"/>
      <c r="BE3706" s="144"/>
      <c r="BF3706" s="144"/>
      <c r="BG3706" s="144"/>
      <c r="BH3706" s="144"/>
      <c r="BI3706" s="144"/>
      <c r="BJ3706" s="144"/>
      <c r="BK3706" s="144"/>
      <c r="BL3706" s="144"/>
      <c r="BM3706" s="144"/>
      <c r="BN3706" s="144"/>
      <c r="BO3706" s="144"/>
      <c r="BP3706" s="144"/>
      <c r="BQ3706" s="144"/>
      <c r="BR3706" s="144"/>
      <c r="BS3706" s="144"/>
      <c r="BT3706" s="144"/>
      <c r="BU3706" s="144"/>
      <c r="BV3706" s="144"/>
      <c r="BW3706" s="144"/>
      <c r="BX3706" s="144"/>
      <c r="BY3706" s="144"/>
      <c r="BZ3706" s="144"/>
      <c r="CA3706" s="144"/>
      <c r="CB3706" s="144"/>
      <c r="CC3706" s="144"/>
      <c r="CD3706" s="144"/>
      <c r="CE3706" s="144"/>
      <c r="CF3706" s="144"/>
      <c r="CG3706" s="144"/>
      <c r="CH3706" s="144"/>
      <c r="CI3706" s="144"/>
      <c r="CJ3706" s="144"/>
      <c r="CK3706" s="144"/>
      <c r="CL3706" s="144"/>
    </row>
    <row r="3707" spans="2:90" x14ac:dyDescent="0.25">
      <c r="B3707" s="77"/>
      <c r="C3707" s="77"/>
      <c r="D3707" s="77"/>
      <c r="E3707" s="77"/>
      <c r="F3707" s="77"/>
      <c r="G3707" s="77"/>
      <c r="I3707" s="78"/>
      <c r="K3707" s="78"/>
      <c r="L3707" s="77"/>
      <c r="M3707" s="78"/>
      <c r="N3707" s="78"/>
      <c r="O3707" s="78"/>
      <c r="P3707" s="78"/>
      <c r="Q3707" s="144"/>
      <c r="R3707" s="78"/>
      <c r="S3707" s="78"/>
      <c r="T3707" s="78"/>
      <c r="U3707" s="78"/>
      <c r="V3707" s="219"/>
      <c r="W3707" s="78"/>
      <c r="X3707" s="78"/>
      <c r="Y3707" s="78"/>
      <c r="Z3707" s="78"/>
      <c r="AA3707" s="78"/>
      <c r="AB3707" s="78"/>
      <c r="AC3707" s="78"/>
      <c r="AD3707" s="104"/>
      <c r="AE3707" s="78"/>
      <c r="AF3707" s="104"/>
      <c r="AG3707" s="78"/>
      <c r="AH3707" s="104"/>
      <c r="AI3707" s="78"/>
      <c r="AJ3707" s="104"/>
      <c r="AK3707" s="78"/>
      <c r="AL3707" s="78"/>
      <c r="AM3707" s="8"/>
      <c r="AN3707" s="78"/>
      <c r="AO3707" s="78"/>
      <c r="AP3707" s="78"/>
      <c r="AQ3707" s="78"/>
      <c r="AR3707" s="78"/>
      <c r="AS3707" s="78"/>
      <c r="AT3707" s="78"/>
      <c r="AU3707" s="78"/>
      <c r="AV3707" s="78"/>
      <c r="AW3707" s="77"/>
      <c r="AX3707" s="144"/>
      <c r="AY3707" s="144"/>
      <c r="AZ3707" s="144"/>
      <c r="BA3707" s="54"/>
      <c r="BB3707" s="54"/>
      <c r="BC3707" s="144"/>
      <c r="BD3707" s="144"/>
      <c r="BE3707" s="144"/>
      <c r="BF3707" s="144"/>
      <c r="BG3707" s="144"/>
      <c r="BH3707" s="144"/>
      <c r="BI3707" s="144"/>
      <c r="BJ3707" s="144"/>
      <c r="BK3707" s="144"/>
      <c r="BL3707" s="144"/>
      <c r="BM3707" s="144"/>
      <c r="BN3707" s="144"/>
      <c r="BO3707" s="144"/>
      <c r="BP3707" s="144"/>
      <c r="BQ3707" s="144"/>
      <c r="BR3707" s="144"/>
      <c r="BS3707" s="144"/>
      <c r="BT3707" s="144"/>
      <c r="BU3707" s="144"/>
      <c r="BV3707" s="144"/>
      <c r="BW3707" s="144"/>
      <c r="BX3707" s="144"/>
      <c r="BY3707" s="144"/>
      <c r="BZ3707" s="144"/>
      <c r="CA3707" s="144"/>
      <c r="CB3707" s="144"/>
      <c r="CC3707" s="144"/>
      <c r="CD3707" s="144"/>
      <c r="CE3707" s="144"/>
      <c r="CF3707" s="144"/>
      <c r="CG3707" s="144"/>
      <c r="CH3707" s="144"/>
      <c r="CI3707" s="144"/>
      <c r="CJ3707" s="144"/>
      <c r="CK3707" s="144"/>
      <c r="CL3707" s="144"/>
    </row>
    <row r="3708" spans="2:90" x14ac:dyDescent="0.25">
      <c r="B3708" s="77"/>
      <c r="C3708" s="77"/>
      <c r="D3708" s="77"/>
      <c r="E3708" s="77"/>
      <c r="F3708" s="77"/>
      <c r="G3708" s="77"/>
      <c r="I3708" s="78"/>
      <c r="K3708" s="78"/>
      <c r="L3708" s="77"/>
      <c r="M3708" s="78"/>
      <c r="N3708" s="78"/>
      <c r="O3708" s="78"/>
      <c r="P3708" s="78"/>
      <c r="Q3708" s="144"/>
      <c r="R3708" s="78"/>
      <c r="S3708" s="78"/>
      <c r="T3708" s="78"/>
      <c r="U3708" s="78"/>
      <c r="V3708" s="219"/>
      <c r="W3708" s="78"/>
      <c r="X3708" s="78"/>
      <c r="Y3708" s="78"/>
      <c r="Z3708" s="78"/>
      <c r="AA3708" s="78"/>
      <c r="AB3708" s="78"/>
      <c r="AC3708" s="78"/>
      <c r="AD3708" s="104"/>
      <c r="AE3708" s="78"/>
      <c r="AF3708" s="104"/>
      <c r="AG3708" s="78"/>
      <c r="AH3708" s="104"/>
      <c r="AI3708" s="78"/>
      <c r="AJ3708" s="104"/>
      <c r="AK3708" s="78"/>
      <c r="AL3708" s="78"/>
      <c r="AM3708" s="8"/>
      <c r="AN3708" s="78"/>
      <c r="AO3708" s="78"/>
      <c r="AP3708" s="78"/>
      <c r="AQ3708" s="78"/>
      <c r="AR3708" s="78"/>
      <c r="AS3708" s="78"/>
      <c r="AT3708" s="78"/>
      <c r="AU3708" s="78"/>
      <c r="AV3708" s="78"/>
      <c r="AW3708" s="77"/>
      <c r="AX3708" s="144"/>
      <c r="AY3708" s="144"/>
      <c r="AZ3708" s="144"/>
      <c r="BA3708" s="54"/>
      <c r="BB3708" s="54"/>
      <c r="BC3708" s="144"/>
      <c r="BD3708" s="144"/>
      <c r="BE3708" s="144"/>
      <c r="BF3708" s="144"/>
      <c r="BG3708" s="144"/>
      <c r="BH3708" s="144"/>
      <c r="BI3708" s="144"/>
      <c r="BJ3708" s="144"/>
      <c r="BK3708" s="144"/>
      <c r="BL3708" s="144"/>
      <c r="BM3708" s="144"/>
      <c r="BN3708" s="144"/>
      <c r="BO3708" s="144"/>
      <c r="BP3708" s="144"/>
      <c r="BQ3708" s="144"/>
      <c r="BR3708" s="144"/>
      <c r="BS3708" s="144"/>
      <c r="BT3708" s="144"/>
      <c r="BU3708" s="144"/>
      <c r="BV3708" s="144"/>
      <c r="BW3708" s="144"/>
      <c r="BX3708" s="144"/>
      <c r="BY3708" s="144"/>
      <c r="BZ3708" s="144"/>
      <c r="CA3708" s="144"/>
      <c r="CB3708" s="144"/>
      <c r="CC3708" s="144"/>
      <c r="CD3708" s="144"/>
      <c r="CE3708" s="144"/>
      <c r="CF3708" s="144"/>
      <c r="CG3708" s="144"/>
      <c r="CH3708" s="144"/>
      <c r="CI3708" s="144"/>
      <c r="CJ3708" s="144"/>
      <c r="CK3708" s="144"/>
      <c r="CL3708" s="144"/>
    </row>
    <row r="3709" spans="2:90" x14ac:dyDescent="0.25">
      <c r="B3709" s="77"/>
      <c r="C3709" s="77"/>
      <c r="D3709" s="77"/>
      <c r="E3709" s="77"/>
      <c r="F3709" s="77"/>
      <c r="G3709" s="77"/>
      <c r="I3709" s="78"/>
      <c r="K3709" s="78"/>
      <c r="L3709" s="77"/>
      <c r="M3709" s="78"/>
      <c r="N3709" s="78"/>
      <c r="O3709" s="78"/>
      <c r="P3709" s="78"/>
      <c r="Q3709" s="144"/>
      <c r="R3709" s="78"/>
      <c r="S3709" s="78"/>
      <c r="T3709" s="78"/>
      <c r="U3709" s="78"/>
      <c r="V3709" s="219"/>
      <c r="W3709" s="78"/>
      <c r="X3709" s="78"/>
      <c r="Y3709" s="78"/>
      <c r="Z3709" s="78"/>
      <c r="AA3709" s="78"/>
      <c r="AB3709" s="78"/>
      <c r="AC3709" s="78"/>
      <c r="AD3709" s="104"/>
      <c r="AE3709" s="78"/>
      <c r="AF3709" s="104"/>
      <c r="AG3709" s="78"/>
      <c r="AH3709" s="104"/>
      <c r="AI3709" s="78"/>
      <c r="AJ3709" s="104"/>
      <c r="AK3709" s="78"/>
      <c r="AL3709" s="78"/>
      <c r="AM3709" s="8"/>
      <c r="AN3709" s="78"/>
      <c r="AO3709" s="78"/>
      <c r="AP3709" s="78"/>
      <c r="AQ3709" s="78"/>
      <c r="AR3709" s="78"/>
      <c r="AS3709" s="78"/>
      <c r="AT3709" s="78"/>
      <c r="AU3709" s="78"/>
      <c r="AV3709" s="78"/>
      <c r="AW3709" s="77"/>
      <c r="AX3709" s="144"/>
      <c r="AY3709" s="144"/>
      <c r="AZ3709" s="144"/>
      <c r="BA3709" s="54"/>
      <c r="BB3709" s="54"/>
      <c r="BC3709" s="144"/>
      <c r="BD3709" s="144"/>
      <c r="BE3709" s="144"/>
      <c r="BF3709" s="144"/>
      <c r="BG3709" s="144"/>
      <c r="BH3709" s="144"/>
      <c r="BI3709" s="144"/>
      <c r="BJ3709" s="144"/>
      <c r="BK3709" s="144"/>
      <c r="BL3709" s="144"/>
      <c r="BM3709" s="144"/>
      <c r="BN3709" s="144"/>
      <c r="BO3709" s="144"/>
      <c r="BP3709" s="144"/>
      <c r="BQ3709" s="144"/>
      <c r="BR3709" s="144"/>
      <c r="BS3709" s="144"/>
      <c r="BT3709" s="144"/>
      <c r="BU3709" s="144"/>
      <c r="BV3709" s="144"/>
      <c r="BW3709" s="144"/>
      <c r="BX3709" s="144"/>
      <c r="BY3709" s="144"/>
      <c r="BZ3709" s="144"/>
      <c r="CA3709" s="144"/>
      <c r="CB3709" s="144"/>
      <c r="CC3709" s="144"/>
      <c r="CD3709" s="144"/>
      <c r="CE3709" s="144"/>
      <c r="CF3709" s="144"/>
      <c r="CG3709" s="144"/>
      <c r="CH3709" s="144"/>
      <c r="CI3709" s="144"/>
      <c r="CJ3709" s="144"/>
      <c r="CK3709" s="144"/>
      <c r="CL3709" s="144"/>
    </row>
    <row r="3710" spans="2:90" x14ac:dyDescent="0.25">
      <c r="B3710" s="77"/>
      <c r="C3710" s="77"/>
      <c r="D3710" s="77"/>
      <c r="E3710" s="77"/>
      <c r="F3710" s="77"/>
      <c r="G3710" s="77"/>
      <c r="I3710" s="78"/>
      <c r="K3710" s="78"/>
      <c r="L3710" s="77"/>
      <c r="M3710" s="78"/>
      <c r="N3710" s="78"/>
      <c r="O3710" s="78"/>
      <c r="P3710" s="78"/>
      <c r="Q3710" s="144"/>
      <c r="R3710" s="78"/>
      <c r="S3710" s="78"/>
      <c r="T3710" s="78"/>
      <c r="U3710" s="78"/>
      <c r="V3710" s="219"/>
      <c r="W3710" s="78"/>
      <c r="X3710" s="78"/>
      <c r="Y3710" s="78"/>
      <c r="Z3710" s="78"/>
      <c r="AA3710" s="78"/>
      <c r="AB3710" s="78"/>
      <c r="AC3710" s="78"/>
      <c r="AD3710" s="104"/>
      <c r="AE3710" s="78"/>
      <c r="AF3710" s="104"/>
      <c r="AG3710" s="78"/>
      <c r="AH3710" s="104"/>
      <c r="AI3710" s="78"/>
      <c r="AJ3710" s="104"/>
      <c r="AK3710" s="78"/>
      <c r="AL3710" s="78"/>
      <c r="AM3710" s="8"/>
      <c r="AN3710" s="78"/>
      <c r="AO3710" s="78"/>
      <c r="AP3710" s="78"/>
      <c r="AQ3710" s="78"/>
      <c r="AR3710" s="78"/>
      <c r="AS3710" s="78"/>
      <c r="AT3710" s="78"/>
      <c r="AU3710" s="78"/>
      <c r="AV3710" s="78"/>
      <c r="AW3710" s="77"/>
      <c r="AX3710" s="144"/>
      <c r="AY3710" s="144"/>
      <c r="AZ3710" s="144"/>
      <c r="BA3710" s="54"/>
      <c r="BB3710" s="54"/>
      <c r="BC3710" s="144"/>
      <c r="BD3710" s="144"/>
      <c r="BE3710" s="144"/>
      <c r="BF3710" s="144"/>
      <c r="BG3710" s="144"/>
      <c r="BH3710" s="144"/>
      <c r="BI3710" s="144"/>
      <c r="BJ3710" s="144"/>
      <c r="BK3710" s="144"/>
      <c r="BL3710" s="144"/>
      <c r="BM3710" s="144"/>
      <c r="BN3710" s="144"/>
      <c r="BO3710" s="144"/>
      <c r="BP3710" s="144"/>
      <c r="BQ3710" s="144"/>
      <c r="BR3710" s="144"/>
      <c r="BS3710" s="144"/>
      <c r="BT3710" s="144"/>
      <c r="BU3710" s="144"/>
      <c r="BV3710" s="144"/>
      <c r="BW3710" s="144"/>
      <c r="BX3710" s="144"/>
      <c r="BY3710" s="144"/>
      <c r="BZ3710" s="144"/>
      <c r="CA3710" s="144"/>
      <c r="CB3710" s="144"/>
      <c r="CC3710" s="144"/>
      <c r="CD3710" s="144"/>
      <c r="CE3710" s="144"/>
      <c r="CF3710" s="144"/>
      <c r="CG3710" s="144"/>
      <c r="CH3710" s="144"/>
      <c r="CI3710" s="144"/>
      <c r="CJ3710" s="144"/>
      <c r="CK3710" s="144"/>
      <c r="CL3710" s="144"/>
    </row>
    <row r="3711" spans="2:90" x14ac:dyDescent="0.25">
      <c r="B3711" s="77"/>
      <c r="C3711" s="77"/>
      <c r="D3711" s="77"/>
      <c r="E3711" s="77"/>
      <c r="F3711" s="77"/>
      <c r="G3711" s="77"/>
      <c r="I3711" s="78"/>
      <c r="K3711" s="78"/>
      <c r="L3711" s="77"/>
      <c r="M3711" s="78"/>
      <c r="N3711" s="78"/>
      <c r="O3711" s="78"/>
      <c r="P3711" s="78"/>
      <c r="Q3711" s="144"/>
      <c r="R3711" s="78"/>
      <c r="S3711" s="78"/>
      <c r="T3711" s="78"/>
      <c r="U3711" s="78"/>
      <c r="V3711" s="219"/>
      <c r="W3711" s="78"/>
      <c r="X3711" s="78"/>
      <c r="Y3711" s="78"/>
      <c r="Z3711" s="78"/>
      <c r="AA3711" s="78"/>
      <c r="AB3711" s="78"/>
      <c r="AC3711" s="78"/>
      <c r="AD3711" s="104"/>
      <c r="AE3711" s="78"/>
      <c r="AF3711" s="104"/>
      <c r="AG3711" s="78"/>
      <c r="AH3711" s="104"/>
      <c r="AI3711" s="78"/>
      <c r="AJ3711" s="104"/>
      <c r="AK3711" s="78"/>
      <c r="AL3711" s="78"/>
      <c r="AM3711" s="8"/>
      <c r="AN3711" s="78"/>
      <c r="AO3711" s="78"/>
      <c r="AP3711" s="78"/>
      <c r="AQ3711" s="78"/>
      <c r="AR3711" s="78"/>
      <c r="AS3711" s="78"/>
      <c r="AT3711" s="78"/>
      <c r="AU3711" s="78"/>
      <c r="AV3711" s="78"/>
      <c r="AW3711" s="77"/>
      <c r="AX3711" s="144"/>
      <c r="AY3711" s="144"/>
      <c r="AZ3711" s="144"/>
      <c r="BA3711" s="54"/>
      <c r="BB3711" s="54"/>
      <c r="BC3711" s="144"/>
      <c r="BD3711" s="144"/>
      <c r="BE3711" s="144"/>
      <c r="BF3711" s="144"/>
      <c r="BG3711" s="144"/>
      <c r="BH3711" s="144"/>
      <c r="BI3711" s="144"/>
      <c r="BJ3711" s="144"/>
      <c r="BK3711" s="144"/>
      <c r="BL3711" s="144"/>
      <c r="BM3711" s="144"/>
      <c r="BN3711" s="144"/>
      <c r="BO3711" s="144"/>
      <c r="BP3711" s="144"/>
      <c r="BQ3711" s="144"/>
      <c r="BR3711" s="144"/>
      <c r="BS3711" s="144"/>
      <c r="BT3711" s="144"/>
      <c r="BU3711" s="144"/>
      <c r="BV3711" s="144"/>
      <c r="BW3711" s="144"/>
      <c r="BX3711" s="144"/>
      <c r="BY3711" s="144"/>
      <c r="BZ3711" s="144"/>
      <c r="CA3711" s="144"/>
      <c r="CB3711" s="144"/>
      <c r="CC3711" s="144"/>
      <c r="CD3711" s="144"/>
      <c r="CE3711" s="144"/>
      <c r="CF3711" s="144"/>
      <c r="CG3711" s="144"/>
      <c r="CH3711" s="144"/>
      <c r="CI3711" s="144"/>
      <c r="CJ3711" s="144"/>
      <c r="CK3711" s="144"/>
      <c r="CL3711" s="144"/>
    </row>
    <row r="3712" spans="2:90" x14ac:dyDescent="0.25">
      <c r="B3712" s="77"/>
      <c r="C3712" s="77"/>
      <c r="D3712" s="77"/>
      <c r="E3712" s="77"/>
      <c r="F3712" s="77"/>
      <c r="G3712" s="77"/>
      <c r="I3712" s="78"/>
      <c r="K3712" s="78"/>
      <c r="L3712" s="77"/>
      <c r="M3712" s="78"/>
      <c r="N3712" s="78"/>
      <c r="O3712" s="78"/>
      <c r="P3712" s="78"/>
      <c r="Q3712" s="144"/>
      <c r="R3712" s="78"/>
      <c r="S3712" s="78"/>
      <c r="T3712" s="78"/>
      <c r="U3712" s="78"/>
      <c r="V3712" s="219"/>
      <c r="W3712" s="78"/>
      <c r="X3712" s="78"/>
      <c r="Y3712" s="78"/>
      <c r="Z3712" s="78"/>
      <c r="AA3712" s="78"/>
      <c r="AB3712" s="78"/>
      <c r="AC3712" s="78"/>
      <c r="AD3712" s="104"/>
      <c r="AE3712" s="78"/>
      <c r="AF3712" s="104"/>
      <c r="AG3712" s="78"/>
      <c r="AH3712" s="104"/>
      <c r="AI3712" s="78"/>
      <c r="AJ3712" s="104"/>
      <c r="AK3712" s="78"/>
      <c r="AL3712" s="78"/>
      <c r="AM3712" s="8"/>
      <c r="AN3712" s="78"/>
      <c r="AO3712" s="78"/>
      <c r="AP3712" s="78"/>
      <c r="AQ3712" s="78"/>
      <c r="AR3712" s="78"/>
      <c r="AS3712" s="78"/>
      <c r="AT3712" s="78"/>
      <c r="AU3712" s="78"/>
      <c r="AV3712" s="78"/>
      <c r="AW3712" s="77"/>
      <c r="AX3712" s="144"/>
      <c r="AY3712" s="144"/>
      <c r="AZ3712" s="144"/>
      <c r="BA3712" s="54"/>
      <c r="BB3712" s="54"/>
      <c r="BC3712" s="144"/>
      <c r="BD3712" s="144"/>
      <c r="BE3712" s="144"/>
      <c r="BF3712" s="144"/>
      <c r="BG3712" s="144"/>
      <c r="BH3712" s="144"/>
      <c r="BI3712" s="144"/>
      <c r="BJ3712" s="144"/>
      <c r="BK3712" s="144"/>
      <c r="BL3712" s="144"/>
      <c r="BM3712" s="144"/>
      <c r="BN3712" s="144"/>
      <c r="BO3712" s="144"/>
      <c r="BP3712" s="144"/>
      <c r="BQ3712" s="144"/>
      <c r="BR3712" s="144"/>
      <c r="BS3712" s="144"/>
      <c r="BT3712" s="144"/>
      <c r="BU3712" s="144"/>
      <c r="BV3712" s="144"/>
      <c r="BW3712" s="144"/>
      <c r="BX3712" s="144"/>
      <c r="BY3712" s="144"/>
      <c r="BZ3712" s="144"/>
      <c r="CA3712" s="144"/>
      <c r="CB3712" s="144"/>
      <c r="CC3712" s="144"/>
      <c r="CD3712" s="144"/>
      <c r="CE3712" s="144"/>
      <c r="CF3712" s="144"/>
      <c r="CG3712" s="144"/>
      <c r="CH3712" s="144"/>
      <c r="CI3712" s="144"/>
      <c r="CJ3712" s="144"/>
      <c r="CK3712" s="144"/>
      <c r="CL3712" s="144"/>
    </row>
    <row r="3713" spans="2:90" x14ac:dyDescent="0.25">
      <c r="B3713" s="77"/>
      <c r="C3713" s="77"/>
      <c r="D3713" s="77"/>
      <c r="E3713" s="77"/>
      <c r="F3713" s="77"/>
      <c r="G3713" s="77"/>
      <c r="I3713" s="78"/>
      <c r="K3713" s="78"/>
      <c r="L3713" s="77"/>
      <c r="M3713" s="78"/>
      <c r="N3713" s="78"/>
      <c r="O3713" s="78"/>
      <c r="P3713" s="78"/>
      <c r="Q3713" s="144"/>
      <c r="R3713" s="78"/>
      <c r="S3713" s="78"/>
      <c r="T3713" s="78"/>
      <c r="U3713" s="78"/>
      <c r="V3713" s="219"/>
      <c r="W3713" s="78"/>
      <c r="X3713" s="78"/>
      <c r="Y3713" s="78"/>
      <c r="Z3713" s="78"/>
      <c r="AA3713" s="78"/>
      <c r="AB3713" s="78"/>
      <c r="AC3713" s="78"/>
      <c r="AD3713" s="104"/>
      <c r="AE3713" s="78"/>
      <c r="AF3713" s="104"/>
      <c r="AG3713" s="78"/>
      <c r="AH3713" s="104"/>
      <c r="AI3713" s="78"/>
      <c r="AJ3713" s="104"/>
      <c r="AK3713" s="78"/>
      <c r="AL3713" s="78"/>
      <c r="AM3713" s="8"/>
      <c r="AN3713" s="78"/>
      <c r="AO3713" s="78"/>
      <c r="AP3713" s="78"/>
      <c r="AQ3713" s="78"/>
      <c r="AR3713" s="78"/>
      <c r="AS3713" s="78"/>
      <c r="AT3713" s="78"/>
      <c r="AU3713" s="78"/>
      <c r="AV3713" s="78"/>
      <c r="AW3713" s="77"/>
      <c r="AX3713" s="144"/>
      <c r="AY3713" s="144"/>
      <c r="AZ3713" s="144"/>
      <c r="BA3713" s="54"/>
      <c r="BB3713" s="54"/>
      <c r="BC3713" s="144"/>
      <c r="BD3713" s="144"/>
      <c r="BE3713" s="144"/>
      <c r="BF3713" s="144"/>
      <c r="BG3713" s="144"/>
      <c r="BH3713" s="144"/>
      <c r="BI3713" s="144"/>
      <c r="BJ3713" s="144"/>
      <c r="BK3713" s="144"/>
      <c r="BL3713" s="144"/>
      <c r="BM3713" s="144"/>
      <c r="BN3713" s="144"/>
      <c r="BO3713" s="144"/>
      <c r="BP3713" s="144"/>
      <c r="BQ3713" s="144"/>
      <c r="BR3713" s="144"/>
      <c r="BS3713" s="144"/>
      <c r="BT3713" s="144"/>
      <c r="BU3713" s="144"/>
      <c r="BV3713" s="144"/>
      <c r="BW3713" s="144"/>
      <c r="BX3713" s="144"/>
      <c r="BY3713" s="144"/>
      <c r="BZ3713" s="144"/>
      <c r="CA3713" s="144"/>
      <c r="CB3713" s="144"/>
      <c r="CC3713" s="144"/>
      <c r="CD3713" s="144"/>
      <c r="CE3713" s="144"/>
      <c r="CF3713" s="144"/>
      <c r="CG3713" s="144"/>
      <c r="CH3713" s="144"/>
      <c r="CI3713" s="144"/>
      <c r="CJ3713" s="144"/>
      <c r="CK3713" s="144"/>
      <c r="CL3713" s="144"/>
    </row>
    <row r="3714" spans="2:90" x14ac:dyDescent="0.25">
      <c r="B3714" s="77"/>
      <c r="C3714" s="77"/>
      <c r="D3714" s="77"/>
      <c r="E3714" s="77"/>
      <c r="F3714" s="77"/>
      <c r="G3714" s="77"/>
      <c r="I3714" s="78"/>
      <c r="K3714" s="78"/>
      <c r="L3714" s="77"/>
      <c r="M3714" s="78"/>
      <c r="N3714" s="78"/>
      <c r="O3714" s="78"/>
      <c r="P3714" s="78"/>
      <c r="Q3714" s="144"/>
      <c r="R3714" s="78"/>
      <c r="S3714" s="78"/>
      <c r="T3714" s="78"/>
      <c r="U3714" s="78"/>
      <c r="V3714" s="219"/>
      <c r="W3714" s="78"/>
      <c r="X3714" s="78"/>
      <c r="Y3714" s="78"/>
      <c r="Z3714" s="78"/>
      <c r="AA3714" s="78"/>
      <c r="AB3714" s="78"/>
      <c r="AC3714" s="78"/>
      <c r="AD3714" s="104"/>
      <c r="AE3714" s="78"/>
      <c r="AF3714" s="104"/>
      <c r="AG3714" s="78"/>
      <c r="AH3714" s="104"/>
      <c r="AI3714" s="78"/>
      <c r="AJ3714" s="104"/>
      <c r="AK3714" s="78"/>
      <c r="AL3714" s="78"/>
      <c r="AM3714" s="8"/>
      <c r="AN3714" s="78"/>
      <c r="AO3714" s="78"/>
      <c r="AP3714" s="78"/>
      <c r="AQ3714" s="78"/>
      <c r="AR3714" s="78"/>
      <c r="AS3714" s="78"/>
      <c r="AT3714" s="78"/>
      <c r="AU3714" s="78"/>
      <c r="AV3714" s="78"/>
      <c r="AW3714" s="77"/>
      <c r="AX3714" s="144"/>
      <c r="AY3714" s="144"/>
      <c r="AZ3714" s="144"/>
      <c r="BA3714" s="54"/>
      <c r="BB3714" s="54"/>
      <c r="BC3714" s="144"/>
      <c r="BD3714" s="144"/>
      <c r="BE3714" s="144"/>
      <c r="BF3714" s="144"/>
      <c r="BG3714" s="144"/>
      <c r="BH3714" s="144"/>
      <c r="BI3714" s="144"/>
      <c r="BJ3714" s="144"/>
      <c r="BK3714" s="144"/>
      <c r="BL3714" s="144"/>
      <c r="BM3714" s="144"/>
      <c r="BN3714" s="144"/>
      <c r="BO3714" s="144"/>
      <c r="BP3714" s="144"/>
      <c r="BQ3714" s="144"/>
      <c r="BR3714" s="144"/>
      <c r="BS3714" s="144"/>
      <c r="BT3714" s="144"/>
      <c r="BU3714" s="144"/>
      <c r="BV3714" s="144"/>
      <c r="BW3714" s="144"/>
      <c r="BX3714" s="144"/>
      <c r="BY3714" s="144"/>
      <c r="BZ3714" s="144"/>
      <c r="CA3714" s="144"/>
      <c r="CB3714" s="144"/>
      <c r="CC3714" s="144"/>
      <c r="CD3714" s="144"/>
      <c r="CE3714" s="144"/>
      <c r="CF3714" s="144"/>
      <c r="CG3714" s="144"/>
      <c r="CH3714" s="144"/>
      <c r="CI3714" s="144"/>
      <c r="CJ3714" s="144"/>
      <c r="CK3714" s="144"/>
      <c r="CL3714" s="144"/>
    </row>
    <row r="3715" spans="2:90" x14ac:dyDescent="0.25">
      <c r="B3715" s="77"/>
      <c r="C3715" s="77"/>
      <c r="D3715" s="77"/>
      <c r="E3715" s="77"/>
      <c r="F3715" s="77"/>
      <c r="G3715" s="77"/>
      <c r="I3715" s="78"/>
      <c r="K3715" s="78"/>
      <c r="L3715" s="77"/>
      <c r="M3715" s="78"/>
      <c r="N3715" s="78"/>
      <c r="O3715" s="78"/>
      <c r="P3715" s="78"/>
      <c r="Q3715" s="144"/>
      <c r="R3715" s="78"/>
      <c r="S3715" s="78"/>
      <c r="T3715" s="78"/>
      <c r="U3715" s="78"/>
      <c r="V3715" s="219"/>
      <c r="W3715" s="78"/>
      <c r="X3715" s="78"/>
      <c r="Y3715" s="78"/>
      <c r="Z3715" s="78"/>
      <c r="AA3715" s="78"/>
      <c r="AB3715" s="78"/>
      <c r="AC3715" s="78"/>
      <c r="AD3715" s="104"/>
      <c r="AE3715" s="78"/>
      <c r="AF3715" s="104"/>
      <c r="AG3715" s="78"/>
      <c r="AH3715" s="104"/>
      <c r="AI3715" s="78"/>
      <c r="AJ3715" s="104"/>
      <c r="AK3715" s="78"/>
      <c r="AL3715" s="78"/>
      <c r="AM3715" s="8"/>
      <c r="AN3715" s="78"/>
      <c r="AO3715" s="78"/>
      <c r="AP3715" s="78"/>
      <c r="AQ3715" s="78"/>
      <c r="AR3715" s="78"/>
      <c r="AS3715" s="78"/>
      <c r="AT3715" s="78"/>
      <c r="AU3715" s="78"/>
      <c r="AV3715" s="78"/>
      <c r="AW3715" s="77"/>
      <c r="AX3715" s="144"/>
      <c r="AY3715" s="144"/>
      <c r="AZ3715" s="144"/>
      <c r="BA3715" s="54"/>
      <c r="BB3715" s="54"/>
      <c r="BC3715" s="144"/>
      <c r="BD3715" s="144"/>
      <c r="BE3715" s="144"/>
      <c r="BF3715" s="144"/>
      <c r="BG3715" s="144"/>
      <c r="BH3715" s="144"/>
      <c r="BI3715" s="144"/>
      <c r="BJ3715" s="144"/>
      <c r="BK3715" s="144"/>
      <c r="BL3715" s="144"/>
      <c r="BM3715" s="144"/>
      <c r="BN3715" s="144"/>
      <c r="BO3715" s="144"/>
      <c r="BP3715" s="144"/>
      <c r="BQ3715" s="144"/>
      <c r="BR3715" s="144"/>
      <c r="BS3715" s="144"/>
      <c r="BT3715" s="144"/>
      <c r="BU3715" s="144"/>
      <c r="BV3715" s="144"/>
      <c r="BW3715" s="144"/>
      <c r="BX3715" s="144"/>
      <c r="BY3715" s="144"/>
      <c r="BZ3715" s="144"/>
      <c r="CA3715" s="144"/>
      <c r="CB3715" s="144"/>
      <c r="CC3715" s="144"/>
      <c r="CD3715" s="144"/>
      <c r="CE3715" s="144"/>
      <c r="CF3715" s="144"/>
      <c r="CG3715" s="144"/>
      <c r="CH3715" s="144"/>
      <c r="CI3715" s="144"/>
      <c r="CJ3715" s="144"/>
      <c r="CK3715" s="144"/>
      <c r="CL3715" s="144"/>
    </row>
    <row r="3716" spans="2:90" x14ac:dyDescent="0.25">
      <c r="B3716" s="77"/>
      <c r="C3716" s="77"/>
      <c r="D3716" s="77"/>
      <c r="E3716" s="77"/>
      <c r="F3716" s="77"/>
      <c r="G3716" s="77"/>
      <c r="I3716" s="78"/>
      <c r="K3716" s="78"/>
      <c r="L3716" s="77"/>
      <c r="M3716" s="78"/>
      <c r="N3716" s="78"/>
      <c r="O3716" s="78"/>
      <c r="P3716" s="78"/>
      <c r="Q3716" s="144"/>
      <c r="R3716" s="78"/>
      <c r="S3716" s="78"/>
      <c r="T3716" s="78"/>
      <c r="U3716" s="78"/>
      <c r="V3716" s="219"/>
      <c r="W3716" s="78"/>
      <c r="X3716" s="78"/>
      <c r="Y3716" s="78"/>
      <c r="Z3716" s="78"/>
      <c r="AA3716" s="78"/>
      <c r="AB3716" s="78"/>
      <c r="AC3716" s="78"/>
      <c r="AD3716" s="104"/>
      <c r="AE3716" s="78"/>
      <c r="AF3716" s="104"/>
      <c r="AG3716" s="78"/>
      <c r="AH3716" s="104"/>
      <c r="AI3716" s="78"/>
      <c r="AJ3716" s="104"/>
      <c r="AK3716" s="78"/>
      <c r="AL3716" s="78"/>
      <c r="AM3716" s="8"/>
      <c r="AN3716" s="78"/>
      <c r="AO3716" s="78"/>
      <c r="AP3716" s="78"/>
      <c r="AQ3716" s="78"/>
      <c r="AR3716" s="78"/>
      <c r="AS3716" s="78"/>
      <c r="AT3716" s="78"/>
      <c r="AU3716" s="78"/>
      <c r="AV3716" s="78"/>
      <c r="AW3716" s="77"/>
      <c r="AX3716" s="144"/>
      <c r="AY3716" s="144"/>
      <c r="AZ3716" s="144"/>
      <c r="BA3716" s="54"/>
      <c r="BB3716" s="54"/>
      <c r="BC3716" s="144"/>
      <c r="BD3716" s="144"/>
      <c r="BE3716" s="144"/>
      <c r="BF3716" s="144"/>
      <c r="BG3716" s="144"/>
      <c r="BH3716" s="144"/>
      <c r="BI3716" s="144"/>
      <c r="BJ3716" s="144"/>
      <c r="BK3716" s="144"/>
      <c r="BL3716" s="144"/>
      <c r="BM3716" s="144"/>
      <c r="BN3716" s="144"/>
      <c r="BO3716" s="144"/>
      <c r="BP3716" s="144"/>
      <c r="BQ3716" s="144"/>
      <c r="BR3716" s="144"/>
      <c r="BS3716" s="144"/>
      <c r="BT3716" s="144"/>
      <c r="BU3716" s="144"/>
      <c r="BV3716" s="144"/>
      <c r="BW3716" s="144"/>
      <c r="BX3716" s="144"/>
      <c r="BY3716" s="144"/>
      <c r="BZ3716" s="144"/>
      <c r="CA3716" s="144"/>
      <c r="CB3716" s="144"/>
      <c r="CC3716" s="144"/>
      <c r="CD3716" s="144"/>
      <c r="CE3716" s="144"/>
      <c r="CF3716" s="144"/>
      <c r="CG3716" s="144"/>
      <c r="CH3716" s="144"/>
      <c r="CI3716" s="144"/>
      <c r="CJ3716" s="144"/>
      <c r="CK3716" s="144"/>
      <c r="CL3716" s="144"/>
    </row>
    <row r="3717" spans="2:90" x14ac:dyDescent="0.25">
      <c r="B3717" s="77"/>
      <c r="C3717" s="77"/>
      <c r="D3717" s="77"/>
      <c r="E3717" s="77"/>
      <c r="F3717" s="77"/>
      <c r="G3717" s="77"/>
      <c r="I3717" s="78"/>
      <c r="K3717" s="78"/>
      <c r="L3717" s="77"/>
      <c r="M3717" s="78"/>
      <c r="N3717" s="78"/>
      <c r="O3717" s="78"/>
      <c r="P3717" s="78"/>
      <c r="Q3717" s="144"/>
      <c r="R3717" s="78"/>
      <c r="S3717" s="78"/>
      <c r="T3717" s="78"/>
      <c r="U3717" s="78"/>
      <c r="V3717" s="219"/>
      <c r="W3717" s="78"/>
      <c r="X3717" s="78"/>
      <c r="Y3717" s="78"/>
      <c r="Z3717" s="78"/>
      <c r="AA3717" s="78"/>
      <c r="AB3717" s="78"/>
      <c r="AC3717" s="78"/>
      <c r="AD3717" s="104"/>
      <c r="AE3717" s="78"/>
      <c r="AF3717" s="104"/>
      <c r="AG3717" s="78"/>
      <c r="AH3717" s="104"/>
      <c r="AI3717" s="78"/>
      <c r="AJ3717" s="104"/>
      <c r="AK3717" s="78"/>
      <c r="AL3717" s="78"/>
      <c r="AM3717" s="8"/>
      <c r="AN3717" s="78"/>
      <c r="AO3717" s="78"/>
      <c r="AP3717" s="78"/>
      <c r="AQ3717" s="78"/>
      <c r="AR3717" s="78"/>
      <c r="AS3717" s="78"/>
      <c r="AT3717" s="78"/>
      <c r="AU3717" s="78"/>
      <c r="AV3717" s="78"/>
      <c r="AW3717" s="77"/>
      <c r="AX3717" s="144"/>
      <c r="AY3717" s="144"/>
      <c r="AZ3717" s="144"/>
      <c r="BA3717" s="54"/>
      <c r="BB3717" s="54"/>
      <c r="BC3717" s="144"/>
      <c r="BD3717" s="144"/>
      <c r="BE3717" s="144"/>
      <c r="BF3717" s="144"/>
      <c r="BG3717" s="144"/>
      <c r="BH3717" s="144"/>
      <c r="BI3717" s="144"/>
      <c r="BJ3717" s="144"/>
      <c r="BK3717" s="144"/>
      <c r="BL3717" s="144"/>
      <c r="BM3717" s="144"/>
      <c r="BN3717" s="144"/>
      <c r="BO3717" s="144"/>
      <c r="BP3717" s="144"/>
      <c r="BQ3717" s="144"/>
      <c r="BR3717" s="144"/>
      <c r="BS3717" s="144"/>
      <c r="BT3717" s="144"/>
      <c r="BU3717" s="144"/>
      <c r="BV3717" s="144"/>
      <c r="BW3717" s="144"/>
      <c r="BX3717" s="144"/>
      <c r="BY3717" s="144"/>
      <c r="BZ3717" s="144"/>
      <c r="CA3717" s="144"/>
      <c r="CB3717" s="144"/>
      <c r="CC3717" s="144"/>
      <c r="CD3717" s="144"/>
      <c r="CE3717" s="144"/>
      <c r="CF3717" s="144"/>
      <c r="CG3717" s="144"/>
      <c r="CH3717" s="144"/>
      <c r="CI3717" s="144"/>
      <c r="CJ3717" s="144"/>
      <c r="CK3717" s="144"/>
      <c r="CL3717" s="144"/>
    </row>
    <row r="3718" spans="2:90" x14ac:dyDescent="0.25">
      <c r="B3718" s="77"/>
      <c r="C3718" s="77"/>
      <c r="D3718" s="77"/>
      <c r="E3718" s="77"/>
      <c r="F3718" s="77"/>
      <c r="G3718" s="77"/>
      <c r="I3718" s="78"/>
      <c r="K3718" s="78"/>
      <c r="L3718" s="77"/>
      <c r="M3718" s="78"/>
      <c r="N3718" s="78"/>
      <c r="O3718" s="78"/>
      <c r="P3718" s="78"/>
      <c r="Q3718" s="144"/>
      <c r="R3718" s="78"/>
      <c r="S3718" s="78"/>
      <c r="T3718" s="78"/>
      <c r="U3718" s="78"/>
      <c r="V3718" s="219"/>
      <c r="W3718" s="78"/>
      <c r="X3718" s="78"/>
      <c r="Y3718" s="78"/>
      <c r="Z3718" s="78"/>
      <c r="AA3718" s="78"/>
      <c r="AB3718" s="78"/>
      <c r="AC3718" s="78"/>
      <c r="AD3718" s="104"/>
      <c r="AE3718" s="78"/>
      <c r="AF3718" s="104"/>
      <c r="AG3718" s="78"/>
      <c r="AH3718" s="104"/>
      <c r="AI3718" s="78"/>
      <c r="AJ3718" s="104"/>
      <c r="AK3718" s="78"/>
      <c r="AL3718" s="78"/>
      <c r="AM3718" s="8"/>
      <c r="AN3718" s="78"/>
      <c r="AO3718" s="78"/>
      <c r="AP3718" s="78"/>
      <c r="AQ3718" s="78"/>
      <c r="AR3718" s="78"/>
      <c r="AS3718" s="78"/>
      <c r="AT3718" s="78"/>
      <c r="AU3718" s="78"/>
      <c r="AV3718" s="78"/>
      <c r="AW3718" s="77"/>
      <c r="AX3718" s="144"/>
      <c r="AY3718" s="144"/>
      <c r="AZ3718" s="144"/>
      <c r="BA3718" s="54"/>
      <c r="BB3718" s="54"/>
      <c r="BC3718" s="144"/>
      <c r="BD3718" s="144"/>
      <c r="BE3718" s="144"/>
      <c r="BF3718" s="144"/>
      <c r="BG3718" s="144"/>
      <c r="BH3718" s="144"/>
      <c r="BI3718" s="144"/>
      <c r="BJ3718" s="144"/>
      <c r="BK3718" s="144"/>
      <c r="BL3718" s="144"/>
      <c r="BM3718" s="144"/>
      <c r="BN3718" s="144"/>
      <c r="BO3718" s="144"/>
      <c r="BP3718" s="144"/>
      <c r="BQ3718" s="144"/>
      <c r="BR3718" s="144"/>
      <c r="BS3718" s="144"/>
      <c r="BT3718" s="144"/>
      <c r="BU3718" s="144"/>
      <c r="BV3718" s="144"/>
      <c r="BW3718" s="144"/>
      <c r="BX3718" s="144"/>
      <c r="BY3718" s="144"/>
      <c r="BZ3718" s="144"/>
      <c r="CA3718" s="144"/>
      <c r="CB3718" s="144"/>
      <c r="CC3718" s="144"/>
      <c r="CD3718" s="144"/>
      <c r="CE3718" s="144"/>
      <c r="CF3718" s="144"/>
      <c r="CG3718" s="144"/>
      <c r="CH3718" s="144"/>
      <c r="CI3718" s="144"/>
      <c r="CJ3718" s="144"/>
      <c r="CK3718" s="144"/>
      <c r="CL3718" s="144"/>
    </row>
    <row r="3719" spans="2:90" x14ac:dyDescent="0.25">
      <c r="B3719" s="77"/>
      <c r="C3719" s="77"/>
      <c r="D3719" s="77"/>
      <c r="E3719" s="77"/>
      <c r="F3719" s="77"/>
      <c r="G3719" s="77"/>
      <c r="I3719" s="78"/>
      <c r="K3719" s="78"/>
      <c r="L3719" s="77"/>
      <c r="M3719" s="78"/>
      <c r="N3719" s="78"/>
      <c r="O3719" s="78"/>
      <c r="P3719" s="78"/>
      <c r="Q3719" s="144"/>
      <c r="R3719" s="78"/>
      <c r="S3719" s="78"/>
      <c r="T3719" s="78"/>
      <c r="U3719" s="78"/>
      <c r="V3719" s="219"/>
      <c r="W3719" s="78"/>
      <c r="X3719" s="78"/>
      <c r="Y3719" s="78"/>
      <c r="Z3719" s="78"/>
      <c r="AA3719" s="78"/>
      <c r="AB3719" s="78"/>
      <c r="AC3719" s="78"/>
      <c r="AD3719" s="104"/>
      <c r="AE3719" s="78"/>
      <c r="AF3719" s="104"/>
      <c r="AG3719" s="78"/>
      <c r="AH3719" s="104"/>
      <c r="AI3719" s="78"/>
      <c r="AJ3719" s="104"/>
      <c r="AK3719" s="78"/>
      <c r="AL3719" s="78"/>
      <c r="AM3719" s="8"/>
      <c r="AN3719" s="78"/>
      <c r="AO3719" s="78"/>
      <c r="AP3719" s="78"/>
      <c r="AQ3719" s="78"/>
      <c r="AR3719" s="78"/>
      <c r="AS3719" s="78"/>
      <c r="AT3719" s="78"/>
      <c r="AU3719" s="78"/>
      <c r="AV3719" s="78"/>
      <c r="AW3719" s="77"/>
      <c r="AX3719" s="144"/>
      <c r="AY3719" s="144"/>
      <c r="AZ3719" s="144"/>
      <c r="BA3719" s="54"/>
      <c r="BB3719" s="54"/>
      <c r="BC3719" s="144"/>
      <c r="BD3719" s="144"/>
      <c r="BE3719" s="144"/>
      <c r="BF3719" s="144"/>
      <c r="BG3719" s="144"/>
      <c r="BH3719" s="144"/>
      <c r="BI3719" s="144"/>
      <c r="BJ3719" s="144"/>
      <c r="BK3719" s="144"/>
      <c r="BL3719" s="144"/>
      <c r="BM3719" s="144"/>
      <c r="BN3719" s="144"/>
      <c r="BO3719" s="144"/>
      <c r="BP3719" s="144"/>
      <c r="BQ3719" s="144"/>
      <c r="BR3719" s="144"/>
      <c r="BS3719" s="144"/>
      <c r="BT3719" s="144"/>
      <c r="BU3719" s="144"/>
      <c r="BV3719" s="144"/>
      <c r="BW3719" s="144"/>
      <c r="BX3719" s="144"/>
      <c r="BY3719" s="144"/>
      <c r="BZ3719" s="144"/>
      <c r="CA3719" s="144"/>
      <c r="CB3719" s="144"/>
      <c r="CC3719" s="144"/>
      <c r="CD3719" s="144"/>
      <c r="CE3719" s="144"/>
      <c r="CF3719" s="144"/>
      <c r="CG3719" s="144"/>
      <c r="CH3719" s="144"/>
      <c r="CI3719" s="144"/>
      <c r="CJ3719" s="144"/>
      <c r="CK3719" s="144"/>
      <c r="CL3719" s="144"/>
    </row>
    <row r="3720" spans="2:90" x14ac:dyDescent="0.25">
      <c r="B3720" s="77"/>
      <c r="C3720" s="77"/>
      <c r="D3720" s="77"/>
      <c r="E3720" s="77"/>
      <c r="F3720" s="77"/>
      <c r="G3720" s="77"/>
      <c r="I3720" s="78"/>
      <c r="K3720" s="78"/>
      <c r="L3720" s="77"/>
      <c r="M3720" s="78"/>
      <c r="N3720" s="78"/>
      <c r="O3720" s="78"/>
      <c r="P3720" s="78"/>
      <c r="Q3720" s="144"/>
      <c r="R3720" s="78"/>
      <c r="S3720" s="78"/>
      <c r="T3720" s="78"/>
      <c r="U3720" s="78"/>
      <c r="V3720" s="219"/>
      <c r="W3720" s="78"/>
      <c r="X3720" s="78"/>
      <c r="Y3720" s="78"/>
      <c r="Z3720" s="78"/>
      <c r="AA3720" s="78"/>
      <c r="AB3720" s="78"/>
      <c r="AC3720" s="78"/>
      <c r="AD3720" s="104"/>
      <c r="AE3720" s="78"/>
      <c r="AF3720" s="104"/>
      <c r="AG3720" s="78"/>
      <c r="AH3720" s="104"/>
      <c r="AI3720" s="78"/>
      <c r="AJ3720" s="104"/>
      <c r="AK3720" s="78"/>
      <c r="AL3720" s="78"/>
      <c r="AM3720" s="8"/>
      <c r="AN3720" s="78"/>
      <c r="AO3720" s="78"/>
      <c r="AP3720" s="78"/>
      <c r="AQ3720" s="78"/>
      <c r="AR3720" s="78"/>
      <c r="AS3720" s="78"/>
      <c r="AT3720" s="78"/>
      <c r="AU3720" s="78"/>
      <c r="AV3720" s="78"/>
      <c r="AW3720" s="77"/>
      <c r="AX3720" s="144"/>
      <c r="AY3720" s="144"/>
      <c r="AZ3720" s="144"/>
      <c r="BA3720" s="54"/>
      <c r="BB3720" s="54"/>
      <c r="BC3720" s="144"/>
      <c r="BD3720" s="144"/>
      <c r="BE3720" s="144"/>
      <c r="BF3720" s="144"/>
      <c r="BG3720" s="144"/>
      <c r="BH3720" s="144"/>
      <c r="BI3720" s="144"/>
      <c r="BJ3720" s="144"/>
      <c r="BK3720" s="144"/>
      <c r="BL3720" s="144"/>
      <c r="BM3720" s="144"/>
      <c r="BN3720" s="144"/>
      <c r="BO3720" s="144"/>
      <c r="BP3720" s="144"/>
      <c r="BQ3720" s="144"/>
      <c r="BR3720" s="144"/>
      <c r="BS3720" s="144"/>
      <c r="BT3720" s="144"/>
      <c r="BU3720" s="144"/>
      <c r="BV3720" s="144"/>
      <c r="BW3720" s="144"/>
      <c r="BX3720" s="144"/>
      <c r="BY3720" s="144"/>
      <c r="BZ3720" s="144"/>
      <c r="CA3720" s="144"/>
      <c r="CB3720" s="144"/>
      <c r="CC3720" s="144"/>
      <c r="CD3720" s="144"/>
      <c r="CE3720" s="144"/>
      <c r="CF3720" s="144"/>
      <c r="CG3720" s="144"/>
      <c r="CH3720" s="144"/>
      <c r="CI3720" s="144"/>
      <c r="CJ3720" s="144"/>
      <c r="CK3720" s="144"/>
      <c r="CL3720" s="144"/>
    </row>
    <row r="3721" spans="2:90" x14ac:dyDescent="0.25">
      <c r="B3721" s="77"/>
      <c r="C3721" s="77"/>
      <c r="D3721" s="77"/>
      <c r="E3721" s="77"/>
      <c r="F3721" s="77"/>
      <c r="G3721" s="77"/>
      <c r="I3721" s="78"/>
      <c r="K3721" s="78"/>
      <c r="L3721" s="77"/>
      <c r="M3721" s="78"/>
      <c r="N3721" s="78"/>
      <c r="O3721" s="78"/>
      <c r="P3721" s="78"/>
      <c r="Q3721" s="144"/>
      <c r="R3721" s="78"/>
      <c r="S3721" s="78"/>
      <c r="T3721" s="78"/>
      <c r="U3721" s="78"/>
      <c r="V3721" s="219"/>
      <c r="W3721" s="78"/>
      <c r="X3721" s="78"/>
      <c r="Y3721" s="78"/>
      <c r="Z3721" s="78"/>
      <c r="AA3721" s="78"/>
      <c r="AB3721" s="78"/>
      <c r="AC3721" s="78"/>
      <c r="AD3721" s="104"/>
      <c r="AE3721" s="78"/>
      <c r="AF3721" s="104"/>
      <c r="AG3721" s="78"/>
      <c r="AH3721" s="104"/>
      <c r="AI3721" s="78"/>
      <c r="AJ3721" s="104"/>
      <c r="AK3721" s="78"/>
      <c r="AL3721" s="78"/>
      <c r="AM3721" s="8"/>
      <c r="AN3721" s="78"/>
      <c r="AO3721" s="78"/>
      <c r="AP3721" s="78"/>
      <c r="AQ3721" s="78"/>
      <c r="AR3721" s="78"/>
      <c r="AS3721" s="78"/>
      <c r="AT3721" s="78"/>
      <c r="AU3721" s="78"/>
      <c r="AV3721" s="78"/>
      <c r="AW3721" s="77"/>
      <c r="AX3721" s="144"/>
      <c r="AY3721" s="144"/>
      <c r="AZ3721" s="144"/>
      <c r="BA3721" s="54"/>
      <c r="BB3721" s="54"/>
      <c r="BC3721" s="144"/>
      <c r="BD3721" s="144"/>
      <c r="BE3721" s="144"/>
      <c r="BF3721" s="144"/>
      <c r="BG3721" s="144"/>
      <c r="BH3721" s="144"/>
      <c r="BI3721" s="144"/>
      <c r="BJ3721" s="144"/>
      <c r="BK3721" s="144"/>
      <c r="BL3721" s="144"/>
      <c r="BM3721" s="144"/>
      <c r="BN3721" s="144"/>
      <c r="BO3721" s="144"/>
      <c r="BP3721" s="144"/>
      <c r="BQ3721" s="144"/>
      <c r="BR3721" s="144"/>
      <c r="BS3721" s="144"/>
      <c r="BT3721" s="144"/>
      <c r="BU3721" s="144"/>
      <c r="BV3721" s="144"/>
      <c r="BW3721" s="144"/>
      <c r="BX3721" s="144"/>
      <c r="BY3721" s="144"/>
      <c r="BZ3721" s="144"/>
      <c r="CA3721" s="144"/>
      <c r="CB3721" s="144"/>
      <c r="CC3721" s="144"/>
      <c r="CD3721" s="144"/>
      <c r="CE3721" s="144"/>
      <c r="CF3721" s="144"/>
      <c r="CG3721" s="144"/>
      <c r="CH3721" s="144"/>
      <c r="CI3721" s="144"/>
      <c r="CJ3721" s="144"/>
      <c r="CK3721" s="144"/>
      <c r="CL3721" s="144"/>
    </row>
    <row r="3722" spans="2:90" x14ac:dyDescent="0.25">
      <c r="B3722" s="77"/>
      <c r="C3722" s="77"/>
      <c r="D3722" s="77"/>
      <c r="E3722" s="77"/>
      <c r="F3722" s="77"/>
      <c r="G3722" s="77"/>
      <c r="I3722" s="78"/>
      <c r="K3722" s="78"/>
      <c r="L3722" s="77"/>
      <c r="M3722" s="78"/>
      <c r="N3722" s="78"/>
      <c r="O3722" s="78"/>
      <c r="P3722" s="78"/>
      <c r="Q3722" s="144"/>
      <c r="R3722" s="78"/>
      <c r="S3722" s="78"/>
      <c r="T3722" s="78"/>
      <c r="U3722" s="78"/>
      <c r="V3722" s="219"/>
      <c r="W3722" s="78"/>
      <c r="X3722" s="78"/>
      <c r="Y3722" s="78"/>
      <c r="Z3722" s="78"/>
      <c r="AA3722" s="78"/>
      <c r="AB3722" s="78"/>
      <c r="AC3722" s="78"/>
      <c r="AD3722" s="104"/>
      <c r="AE3722" s="78"/>
      <c r="AF3722" s="104"/>
      <c r="AG3722" s="78"/>
      <c r="AH3722" s="104"/>
      <c r="AI3722" s="78"/>
      <c r="AJ3722" s="104"/>
      <c r="AK3722" s="78"/>
      <c r="AL3722" s="78"/>
      <c r="AM3722" s="8"/>
      <c r="AN3722" s="78"/>
      <c r="AO3722" s="78"/>
      <c r="AP3722" s="78"/>
      <c r="AQ3722" s="78"/>
      <c r="AR3722" s="78"/>
      <c r="AS3722" s="78"/>
      <c r="AT3722" s="78"/>
      <c r="AU3722" s="78"/>
      <c r="AV3722" s="78"/>
      <c r="AW3722" s="77"/>
      <c r="AX3722" s="144"/>
      <c r="AY3722" s="144"/>
      <c r="AZ3722" s="144"/>
      <c r="BA3722" s="54"/>
      <c r="BB3722" s="54"/>
      <c r="BC3722" s="144"/>
      <c r="BD3722" s="144"/>
      <c r="BE3722" s="144"/>
      <c r="BF3722" s="144"/>
      <c r="BG3722" s="144"/>
      <c r="BH3722" s="144"/>
      <c r="BI3722" s="144"/>
      <c r="BJ3722" s="144"/>
      <c r="BK3722" s="144"/>
      <c r="BL3722" s="144"/>
      <c r="BM3722" s="144"/>
      <c r="BN3722" s="144"/>
      <c r="BO3722" s="144"/>
      <c r="BP3722" s="144"/>
      <c r="BQ3722" s="144"/>
      <c r="BR3722" s="144"/>
      <c r="BS3722" s="144"/>
      <c r="BT3722" s="144"/>
      <c r="BU3722" s="144"/>
      <c r="BV3722" s="144"/>
      <c r="BW3722" s="144"/>
      <c r="BX3722" s="144"/>
      <c r="BY3722" s="144"/>
      <c r="BZ3722" s="144"/>
      <c r="CA3722" s="144"/>
      <c r="CB3722" s="144"/>
      <c r="CC3722" s="144"/>
      <c r="CD3722" s="144"/>
      <c r="CE3722" s="144"/>
      <c r="CF3722" s="144"/>
      <c r="CG3722" s="144"/>
      <c r="CH3722" s="144"/>
      <c r="CI3722" s="144"/>
      <c r="CJ3722" s="144"/>
      <c r="CK3722" s="144"/>
      <c r="CL3722" s="144"/>
    </row>
    <row r="3723" spans="2:90" x14ac:dyDescent="0.25">
      <c r="B3723" s="77"/>
      <c r="C3723" s="77"/>
      <c r="D3723" s="77"/>
      <c r="E3723" s="77"/>
      <c r="F3723" s="77"/>
      <c r="G3723" s="77"/>
      <c r="I3723" s="78"/>
      <c r="K3723" s="78"/>
      <c r="L3723" s="77"/>
      <c r="M3723" s="78"/>
      <c r="N3723" s="78"/>
      <c r="O3723" s="78"/>
      <c r="P3723" s="78"/>
      <c r="Q3723" s="144"/>
      <c r="R3723" s="78"/>
      <c r="S3723" s="78"/>
      <c r="T3723" s="78"/>
      <c r="U3723" s="78"/>
      <c r="V3723" s="219"/>
      <c r="W3723" s="78"/>
      <c r="X3723" s="78"/>
      <c r="Y3723" s="78"/>
      <c r="Z3723" s="78"/>
      <c r="AA3723" s="78"/>
      <c r="AB3723" s="78"/>
      <c r="AC3723" s="78"/>
      <c r="AD3723" s="104"/>
      <c r="AE3723" s="78"/>
      <c r="AF3723" s="104"/>
      <c r="AG3723" s="78"/>
      <c r="AH3723" s="104"/>
      <c r="AI3723" s="78"/>
      <c r="AJ3723" s="104"/>
      <c r="AK3723" s="78"/>
      <c r="AL3723" s="78"/>
      <c r="AM3723" s="8"/>
      <c r="AN3723" s="78"/>
      <c r="AO3723" s="78"/>
      <c r="AP3723" s="78"/>
      <c r="AQ3723" s="78"/>
      <c r="AR3723" s="78"/>
      <c r="AS3723" s="78"/>
      <c r="AT3723" s="78"/>
      <c r="AU3723" s="78"/>
      <c r="AV3723" s="78"/>
      <c r="AW3723" s="77"/>
      <c r="AX3723" s="144"/>
      <c r="AY3723" s="144"/>
      <c r="AZ3723" s="144"/>
      <c r="BA3723" s="54"/>
      <c r="BB3723" s="54"/>
      <c r="BC3723" s="144"/>
      <c r="BD3723" s="144"/>
      <c r="BE3723" s="144"/>
      <c r="BF3723" s="144"/>
      <c r="BG3723" s="144"/>
      <c r="BH3723" s="144"/>
      <c r="BI3723" s="144"/>
      <c r="BJ3723" s="144"/>
      <c r="BK3723" s="144"/>
      <c r="BL3723" s="144"/>
      <c r="BM3723" s="144"/>
      <c r="BN3723" s="144"/>
      <c r="BO3723" s="144"/>
      <c r="BP3723" s="144"/>
      <c r="BQ3723" s="144"/>
      <c r="BR3723" s="144"/>
      <c r="BS3723" s="144"/>
      <c r="BT3723" s="144"/>
      <c r="BU3723" s="144"/>
      <c r="BV3723" s="144"/>
      <c r="BW3723" s="144"/>
      <c r="BX3723" s="144"/>
      <c r="BY3723" s="144"/>
      <c r="BZ3723" s="144"/>
      <c r="CA3723" s="144"/>
      <c r="CB3723" s="144"/>
      <c r="CC3723" s="144"/>
      <c r="CD3723" s="144"/>
      <c r="CE3723" s="144"/>
      <c r="CF3723" s="144"/>
      <c r="CG3723" s="144"/>
      <c r="CH3723" s="144"/>
      <c r="CI3723" s="144"/>
      <c r="CJ3723" s="144"/>
      <c r="CK3723" s="144"/>
      <c r="CL3723" s="144"/>
    </row>
    <row r="3724" spans="2:90" x14ac:dyDescent="0.25">
      <c r="B3724" s="77"/>
      <c r="C3724" s="77"/>
      <c r="D3724" s="77"/>
      <c r="E3724" s="77"/>
      <c r="F3724" s="77"/>
      <c r="G3724" s="77"/>
      <c r="I3724" s="78"/>
      <c r="K3724" s="78"/>
      <c r="L3724" s="77"/>
      <c r="M3724" s="78"/>
      <c r="N3724" s="78"/>
      <c r="O3724" s="78"/>
      <c r="P3724" s="78"/>
      <c r="Q3724" s="144"/>
      <c r="R3724" s="78"/>
      <c r="S3724" s="78"/>
      <c r="T3724" s="78"/>
      <c r="U3724" s="78"/>
      <c r="V3724" s="219"/>
      <c r="W3724" s="78"/>
      <c r="X3724" s="78"/>
      <c r="Y3724" s="78"/>
      <c r="Z3724" s="78"/>
      <c r="AA3724" s="78"/>
      <c r="AB3724" s="78"/>
      <c r="AC3724" s="78"/>
      <c r="AD3724" s="104"/>
      <c r="AE3724" s="78"/>
      <c r="AF3724" s="104"/>
      <c r="AG3724" s="78"/>
      <c r="AH3724" s="104"/>
      <c r="AI3724" s="78"/>
      <c r="AJ3724" s="104"/>
      <c r="AK3724" s="78"/>
      <c r="AL3724" s="78"/>
      <c r="AM3724" s="8"/>
      <c r="AN3724" s="78"/>
      <c r="AO3724" s="78"/>
      <c r="AP3724" s="78"/>
      <c r="AQ3724" s="78"/>
      <c r="AR3724" s="78"/>
      <c r="AS3724" s="78"/>
      <c r="AT3724" s="78"/>
      <c r="AU3724" s="78"/>
      <c r="AV3724" s="78"/>
      <c r="AW3724" s="77"/>
      <c r="AX3724" s="144"/>
      <c r="AY3724" s="144"/>
      <c r="AZ3724" s="144"/>
      <c r="BA3724" s="54"/>
      <c r="BB3724" s="54"/>
      <c r="BC3724" s="144"/>
      <c r="BD3724" s="144"/>
      <c r="BE3724" s="144"/>
      <c r="BF3724" s="144"/>
      <c r="BG3724" s="144"/>
      <c r="BH3724" s="144"/>
      <c r="BI3724" s="144"/>
      <c r="BJ3724" s="144"/>
      <c r="BK3724" s="144"/>
      <c r="BL3724" s="144"/>
      <c r="BM3724" s="144"/>
      <c r="BN3724" s="144"/>
      <c r="BO3724" s="144"/>
      <c r="BP3724" s="144"/>
      <c r="BQ3724" s="144"/>
      <c r="BR3724" s="144"/>
      <c r="BS3724" s="144"/>
      <c r="BT3724" s="144"/>
      <c r="BU3724" s="144"/>
      <c r="BV3724" s="144"/>
      <c r="BW3724" s="144"/>
      <c r="BX3724" s="144"/>
      <c r="BY3724" s="144"/>
      <c r="BZ3724" s="144"/>
      <c r="CA3724" s="144"/>
      <c r="CB3724" s="144"/>
      <c r="CC3724" s="144"/>
      <c r="CD3724" s="144"/>
      <c r="CE3724" s="144"/>
      <c r="CF3724" s="144"/>
      <c r="CG3724" s="144"/>
      <c r="CH3724" s="144"/>
      <c r="CI3724" s="144"/>
      <c r="CJ3724" s="144"/>
      <c r="CK3724" s="144"/>
      <c r="CL3724" s="144"/>
    </row>
    <row r="3725" spans="2:90" x14ac:dyDescent="0.25">
      <c r="B3725" s="77"/>
      <c r="C3725" s="77"/>
      <c r="D3725" s="77"/>
      <c r="E3725" s="77"/>
      <c r="F3725" s="77"/>
      <c r="G3725" s="77"/>
      <c r="I3725" s="78"/>
      <c r="K3725" s="78"/>
      <c r="L3725" s="77"/>
      <c r="M3725" s="78"/>
      <c r="N3725" s="78"/>
      <c r="O3725" s="78"/>
      <c r="P3725" s="78"/>
      <c r="Q3725" s="144"/>
      <c r="R3725" s="78"/>
      <c r="S3725" s="78"/>
      <c r="T3725" s="78"/>
      <c r="U3725" s="78"/>
      <c r="V3725" s="219"/>
      <c r="W3725" s="78"/>
      <c r="X3725" s="78"/>
      <c r="Y3725" s="78"/>
      <c r="Z3725" s="78"/>
      <c r="AA3725" s="78"/>
      <c r="AB3725" s="78"/>
      <c r="AC3725" s="78"/>
      <c r="AD3725" s="104"/>
      <c r="AE3725" s="78"/>
      <c r="AF3725" s="104"/>
      <c r="AG3725" s="78"/>
      <c r="AH3725" s="104"/>
      <c r="AI3725" s="78"/>
      <c r="AJ3725" s="104"/>
      <c r="AK3725" s="78"/>
      <c r="AL3725" s="78"/>
      <c r="AM3725" s="8"/>
      <c r="AN3725" s="78"/>
      <c r="AO3725" s="78"/>
      <c r="AP3725" s="78"/>
      <c r="AQ3725" s="78"/>
      <c r="AR3725" s="78"/>
      <c r="AS3725" s="78"/>
      <c r="AT3725" s="78"/>
      <c r="AU3725" s="78"/>
      <c r="AV3725" s="78"/>
      <c r="AW3725" s="77"/>
      <c r="AX3725" s="144"/>
      <c r="AY3725" s="144"/>
      <c r="AZ3725" s="144"/>
      <c r="BA3725" s="54"/>
      <c r="BB3725" s="54"/>
      <c r="BC3725" s="144"/>
      <c r="BD3725" s="144"/>
      <c r="BE3725" s="144"/>
      <c r="BF3725" s="144"/>
      <c r="BG3725" s="144"/>
      <c r="BH3725" s="144"/>
      <c r="BI3725" s="144"/>
      <c r="BJ3725" s="144"/>
      <c r="BK3725" s="144"/>
      <c r="BL3725" s="144"/>
      <c r="BM3725" s="144"/>
      <c r="BN3725" s="144"/>
      <c r="BO3725" s="144"/>
      <c r="BP3725" s="144"/>
      <c r="BQ3725" s="144"/>
      <c r="BR3725" s="144"/>
      <c r="BS3725" s="144"/>
      <c r="BT3725" s="144"/>
      <c r="BU3725" s="144"/>
      <c r="BV3725" s="144"/>
      <c r="BW3725" s="144"/>
      <c r="BX3725" s="144"/>
      <c r="BY3725" s="144"/>
      <c r="BZ3725" s="144"/>
      <c r="CA3725" s="144"/>
      <c r="CB3725" s="144"/>
      <c r="CC3725" s="144"/>
      <c r="CD3725" s="144"/>
      <c r="CE3725" s="144"/>
      <c r="CF3725" s="144"/>
      <c r="CG3725" s="144"/>
      <c r="CH3725" s="144"/>
      <c r="CI3725" s="144"/>
      <c r="CJ3725" s="144"/>
      <c r="CK3725" s="144"/>
      <c r="CL3725" s="144"/>
    </row>
    <row r="3726" spans="2:90" x14ac:dyDescent="0.25">
      <c r="B3726" s="77"/>
      <c r="C3726" s="77"/>
      <c r="D3726" s="77"/>
      <c r="E3726" s="77"/>
      <c r="F3726" s="77"/>
      <c r="G3726" s="77"/>
      <c r="I3726" s="78"/>
      <c r="K3726" s="78"/>
      <c r="L3726" s="77"/>
      <c r="M3726" s="78"/>
      <c r="N3726" s="78"/>
      <c r="O3726" s="78"/>
      <c r="P3726" s="78"/>
      <c r="Q3726" s="144"/>
      <c r="R3726" s="78"/>
      <c r="S3726" s="78"/>
      <c r="T3726" s="78"/>
      <c r="U3726" s="78"/>
      <c r="V3726" s="219"/>
      <c r="W3726" s="78"/>
      <c r="X3726" s="78"/>
      <c r="Y3726" s="78"/>
      <c r="Z3726" s="78"/>
      <c r="AA3726" s="78"/>
      <c r="AB3726" s="78"/>
      <c r="AC3726" s="78"/>
      <c r="AD3726" s="104"/>
      <c r="AE3726" s="78"/>
      <c r="AF3726" s="104"/>
      <c r="AG3726" s="78"/>
      <c r="AH3726" s="104"/>
      <c r="AI3726" s="78"/>
      <c r="AJ3726" s="104"/>
      <c r="AK3726" s="78"/>
      <c r="AL3726" s="78"/>
      <c r="AM3726" s="8"/>
      <c r="AN3726" s="78"/>
      <c r="AO3726" s="78"/>
      <c r="AP3726" s="78"/>
      <c r="AQ3726" s="78"/>
      <c r="AR3726" s="78"/>
      <c r="AS3726" s="78"/>
      <c r="AT3726" s="78"/>
      <c r="AU3726" s="78"/>
      <c r="AV3726" s="78"/>
      <c r="AW3726" s="77"/>
      <c r="AX3726" s="144"/>
      <c r="AY3726" s="144"/>
      <c r="AZ3726" s="144"/>
      <c r="BA3726" s="54"/>
      <c r="BB3726" s="54"/>
      <c r="BC3726" s="144"/>
      <c r="BD3726" s="144"/>
      <c r="BE3726" s="144"/>
      <c r="BF3726" s="144"/>
      <c r="BG3726" s="144"/>
      <c r="BH3726" s="144"/>
      <c r="BI3726" s="144"/>
      <c r="BJ3726" s="144"/>
      <c r="BK3726" s="144"/>
      <c r="BL3726" s="144"/>
      <c r="BM3726" s="144"/>
      <c r="BN3726" s="144"/>
      <c r="BO3726" s="144"/>
      <c r="BP3726" s="144"/>
      <c r="BQ3726" s="144"/>
      <c r="BR3726" s="144"/>
      <c r="BS3726" s="144"/>
      <c r="BT3726" s="144"/>
      <c r="BU3726" s="144"/>
      <c r="BV3726" s="144"/>
      <c r="BW3726" s="144"/>
      <c r="BX3726" s="144"/>
      <c r="BY3726" s="144"/>
      <c r="BZ3726" s="144"/>
      <c r="CA3726" s="144"/>
      <c r="CB3726" s="144"/>
      <c r="CC3726" s="144"/>
      <c r="CD3726" s="144"/>
      <c r="CE3726" s="144"/>
      <c r="CF3726" s="144"/>
      <c r="CG3726" s="144"/>
      <c r="CH3726" s="144"/>
      <c r="CI3726" s="144"/>
      <c r="CJ3726" s="144"/>
      <c r="CK3726" s="144"/>
      <c r="CL3726" s="144"/>
    </row>
    <row r="3727" spans="2:90" x14ac:dyDescent="0.25">
      <c r="B3727" s="77"/>
      <c r="C3727" s="77"/>
      <c r="D3727" s="77"/>
      <c r="E3727" s="77"/>
      <c r="F3727" s="77"/>
      <c r="G3727" s="77"/>
      <c r="I3727" s="78"/>
      <c r="K3727" s="78"/>
      <c r="L3727" s="77"/>
      <c r="M3727" s="78"/>
      <c r="N3727" s="78"/>
      <c r="O3727" s="78"/>
      <c r="P3727" s="78"/>
      <c r="Q3727" s="144"/>
      <c r="R3727" s="78"/>
      <c r="S3727" s="78"/>
      <c r="T3727" s="78"/>
      <c r="U3727" s="78"/>
      <c r="V3727" s="219"/>
      <c r="W3727" s="78"/>
      <c r="X3727" s="78"/>
      <c r="Y3727" s="78"/>
      <c r="Z3727" s="78"/>
      <c r="AA3727" s="78"/>
      <c r="AB3727" s="78"/>
      <c r="AC3727" s="78"/>
      <c r="AD3727" s="104"/>
      <c r="AE3727" s="78"/>
      <c r="AF3727" s="104"/>
      <c r="AG3727" s="78"/>
      <c r="AH3727" s="104"/>
      <c r="AI3727" s="78"/>
      <c r="AJ3727" s="104"/>
      <c r="AK3727" s="78"/>
      <c r="AL3727" s="78"/>
      <c r="AM3727" s="8"/>
      <c r="AN3727" s="78"/>
      <c r="AO3727" s="78"/>
      <c r="AP3727" s="78"/>
      <c r="AQ3727" s="78"/>
      <c r="AR3727" s="78"/>
      <c r="AS3727" s="78"/>
      <c r="AT3727" s="78"/>
      <c r="AU3727" s="78"/>
      <c r="AV3727" s="78"/>
      <c r="AW3727" s="77"/>
      <c r="AX3727" s="144"/>
      <c r="AY3727" s="144"/>
      <c r="AZ3727" s="144"/>
      <c r="BA3727" s="54"/>
      <c r="BB3727" s="54"/>
      <c r="BC3727" s="144"/>
      <c r="BD3727" s="144"/>
      <c r="BE3727" s="144"/>
      <c r="BF3727" s="144"/>
      <c r="BG3727" s="144"/>
      <c r="BH3727" s="144"/>
      <c r="BI3727" s="144"/>
      <c r="BJ3727" s="144"/>
      <c r="BK3727" s="144"/>
      <c r="BL3727" s="144"/>
      <c r="BM3727" s="144"/>
      <c r="BN3727" s="144"/>
      <c r="BO3727" s="144"/>
      <c r="BP3727" s="144"/>
      <c r="BQ3727" s="144"/>
      <c r="BR3727" s="144"/>
      <c r="BS3727" s="144"/>
      <c r="BT3727" s="144"/>
      <c r="BU3727" s="144"/>
      <c r="BV3727" s="144"/>
      <c r="BW3727" s="144"/>
      <c r="BX3727" s="144"/>
      <c r="BY3727" s="144"/>
      <c r="BZ3727" s="144"/>
      <c r="CA3727" s="144"/>
      <c r="CB3727" s="144"/>
      <c r="CC3727" s="144"/>
      <c r="CD3727" s="144"/>
      <c r="CE3727" s="144"/>
      <c r="CF3727" s="144"/>
      <c r="CG3727" s="144"/>
      <c r="CH3727" s="144"/>
      <c r="CI3727" s="144"/>
      <c r="CJ3727" s="144"/>
      <c r="CK3727" s="144"/>
      <c r="CL3727" s="144"/>
    </row>
    <row r="3728" spans="2:90" x14ac:dyDescent="0.25">
      <c r="B3728" s="77"/>
      <c r="C3728" s="77"/>
      <c r="D3728" s="77"/>
      <c r="E3728" s="77"/>
      <c r="F3728" s="77"/>
      <c r="G3728" s="77"/>
      <c r="I3728" s="78"/>
      <c r="K3728" s="78"/>
      <c r="L3728" s="77"/>
      <c r="M3728" s="78"/>
      <c r="N3728" s="78"/>
      <c r="O3728" s="78"/>
      <c r="P3728" s="78"/>
      <c r="Q3728" s="144"/>
      <c r="R3728" s="78"/>
      <c r="S3728" s="78"/>
      <c r="T3728" s="78"/>
      <c r="U3728" s="78"/>
      <c r="V3728" s="219"/>
      <c r="W3728" s="78"/>
      <c r="X3728" s="78"/>
      <c r="Y3728" s="78"/>
      <c r="Z3728" s="78"/>
      <c r="AA3728" s="78"/>
      <c r="AB3728" s="78"/>
      <c r="AC3728" s="78"/>
      <c r="AD3728" s="104"/>
      <c r="AE3728" s="78"/>
      <c r="AF3728" s="104"/>
      <c r="AG3728" s="78"/>
      <c r="AH3728" s="104"/>
      <c r="AI3728" s="78"/>
      <c r="AJ3728" s="104"/>
      <c r="AK3728" s="78"/>
      <c r="AL3728" s="78"/>
      <c r="AM3728" s="8"/>
      <c r="AN3728" s="78"/>
      <c r="AO3728" s="78"/>
      <c r="AP3728" s="78"/>
      <c r="AQ3728" s="78"/>
      <c r="AR3728" s="78"/>
      <c r="AS3728" s="78"/>
      <c r="AT3728" s="78"/>
      <c r="AU3728" s="78"/>
      <c r="AV3728" s="78"/>
      <c r="AW3728" s="77"/>
      <c r="AX3728" s="144"/>
      <c r="AY3728" s="144"/>
      <c r="AZ3728" s="144"/>
      <c r="BA3728" s="54"/>
      <c r="BB3728" s="54"/>
      <c r="BC3728" s="144"/>
      <c r="BD3728" s="144"/>
      <c r="BE3728" s="144"/>
      <c r="BF3728" s="144"/>
      <c r="BG3728" s="144"/>
      <c r="BH3728" s="144"/>
      <c r="BI3728" s="144"/>
      <c r="BJ3728" s="144"/>
      <c r="BK3728" s="144"/>
      <c r="BL3728" s="144"/>
      <c r="BM3728" s="144"/>
      <c r="BN3728" s="144"/>
      <c r="BO3728" s="144"/>
      <c r="BP3728" s="144"/>
      <c r="BQ3728" s="144"/>
      <c r="BR3728" s="144"/>
      <c r="BS3728" s="144"/>
      <c r="BT3728" s="144"/>
      <c r="BU3728" s="144"/>
      <c r="BV3728" s="144"/>
      <c r="BW3728" s="144"/>
      <c r="BX3728" s="144"/>
      <c r="BY3728" s="144"/>
      <c r="BZ3728" s="144"/>
      <c r="CA3728" s="144"/>
      <c r="CB3728" s="144"/>
      <c r="CC3728" s="144"/>
      <c r="CD3728" s="144"/>
      <c r="CE3728" s="144"/>
      <c r="CF3728" s="144"/>
      <c r="CG3728" s="144"/>
      <c r="CH3728" s="144"/>
      <c r="CI3728" s="144"/>
      <c r="CJ3728" s="144"/>
      <c r="CK3728" s="144"/>
      <c r="CL3728" s="144"/>
    </row>
    <row r="3729" spans="2:90" x14ac:dyDescent="0.25">
      <c r="B3729" s="77"/>
      <c r="C3729" s="77"/>
      <c r="D3729" s="77"/>
      <c r="E3729" s="77"/>
      <c r="F3729" s="77"/>
      <c r="G3729" s="77"/>
      <c r="I3729" s="78"/>
      <c r="K3729" s="78"/>
      <c r="L3729" s="77"/>
      <c r="M3729" s="78"/>
      <c r="N3729" s="78"/>
      <c r="O3729" s="78"/>
      <c r="P3729" s="78"/>
      <c r="Q3729" s="144"/>
      <c r="R3729" s="78"/>
      <c r="S3729" s="78"/>
      <c r="T3729" s="78"/>
      <c r="U3729" s="78"/>
      <c r="V3729" s="219"/>
      <c r="W3729" s="78"/>
      <c r="X3729" s="78"/>
      <c r="Y3729" s="78"/>
      <c r="Z3729" s="78"/>
      <c r="AA3729" s="78"/>
      <c r="AB3729" s="78"/>
      <c r="AC3729" s="78"/>
      <c r="AD3729" s="104"/>
      <c r="AE3729" s="78"/>
      <c r="AF3729" s="104"/>
      <c r="AG3729" s="78"/>
      <c r="AH3729" s="104"/>
      <c r="AI3729" s="78"/>
      <c r="AJ3729" s="104"/>
      <c r="AK3729" s="78"/>
      <c r="AL3729" s="78"/>
      <c r="AM3729" s="8"/>
      <c r="AN3729" s="78"/>
      <c r="AO3729" s="78"/>
      <c r="AP3729" s="78"/>
      <c r="AQ3729" s="78"/>
      <c r="AR3729" s="78"/>
      <c r="AS3729" s="78"/>
      <c r="AT3729" s="78"/>
      <c r="AU3729" s="78"/>
      <c r="AV3729" s="78"/>
      <c r="AW3729" s="77"/>
      <c r="AX3729" s="144"/>
      <c r="AY3729" s="144"/>
      <c r="AZ3729" s="144"/>
      <c r="BA3729" s="54"/>
      <c r="BB3729" s="54"/>
      <c r="BC3729" s="144"/>
      <c r="BD3729" s="144"/>
      <c r="BE3729" s="144"/>
      <c r="BF3729" s="144"/>
      <c r="BG3729" s="144"/>
      <c r="BH3729" s="144"/>
      <c r="BI3729" s="144"/>
      <c r="BJ3729" s="144"/>
      <c r="BK3729" s="144"/>
      <c r="BL3729" s="144"/>
      <c r="BM3729" s="144"/>
      <c r="BN3729" s="144"/>
      <c r="BO3729" s="144"/>
      <c r="BP3729" s="144"/>
      <c r="BQ3729" s="144"/>
      <c r="BR3729" s="144"/>
      <c r="BS3729" s="144"/>
      <c r="BT3729" s="144"/>
      <c r="BU3729" s="144"/>
      <c r="BV3729" s="144"/>
      <c r="BW3729" s="144"/>
      <c r="BX3729" s="144"/>
      <c r="BY3729" s="144"/>
      <c r="BZ3729" s="144"/>
      <c r="CA3729" s="144"/>
      <c r="CB3729" s="144"/>
      <c r="CC3729" s="144"/>
      <c r="CD3729" s="144"/>
      <c r="CE3729" s="144"/>
      <c r="CF3729" s="144"/>
      <c r="CG3729" s="144"/>
      <c r="CH3729" s="144"/>
      <c r="CI3729" s="144"/>
      <c r="CJ3729" s="144"/>
      <c r="CK3729" s="144"/>
      <c r="CL3729" s="144"/>
    </row>
    <row r="3730" spans="2:90" x14ac:dyDescent="0.25">
      <c r="B3730" s="77"/>
      <c r="C3730" s="77"/>
      <c r="D3730" s="77"/>
      <c r="E3730" s="77"/>
      <c r="F3730" s="77"/>
      <c r="G3730" s="77"/>
      <c r="I3730" s="78"/>
      <c r="K3730" s="78"/>
      <c r="L3730" s="77"/>
      <c r="M3730" s="78"/>
      <c r="N3730" s="78"/>
      <c r="O3730" s="78"/>
      <c r="P3730" s="78"/>
      <c r="Q3730" s="144"/>
      <c r="R3730" s="78"/>
      <c r="S3730" s="78"/>
      <c r="T3730" s="78"/>
      <c r="U3730" s="78"/>
      <c r="V3730" s="219"/>
      <c r="W3730" s="78"/>
      <c r="X3730" s="78"/>
      <c r="Y3730" s="78"/>
      <c r="Z3730" s="78"/>
      <c r="AA3730" s="78"/>
      <c r="AB3730" s="78"/>
      <c r="AC3730" s="78"/>
      <c r="AD3730" s="104"/>
      <c r="AE3730" s="78"/>
      <c r="AF3730" s="104"/>
      <c r="AG3730" s="78"/>
      <c r="AH3730" s="104"/>
      <c r="AI3730" s="78"/>
      <c r="AJ3730" s="104"/>
      <c r="AK3730" s="78"/>
      <c r="AL3730" s="78"/>
      <c r="AM3730" s="8"/>
      <c r="AN3730" s="78"/>
      <c r="AO3730" s="78"/>
      <c r="AP3730" s="78"/>
      <c r="AQ3730" s="78"/>
      <c r="AR3730" s="78"/>
      <c r="AS3730" s="78"/>
      <c r="AT3730" s="78"/>
      <c r="AU3730" s="78"/>
      <c r="AV3730" s="78"/>
      <c r="AW3730" s="77"/>
      <c r="AX3730" s="144"/>
      <c r="AY3730" s="144"/>
      <c r="AZ3730" s="144"/>
      <c r="BA3730" s="54"/>
      <c r="BB3730" s="54"/>
      <c r="BC3730" s="144"/>
      <c r="BD3730" s="144"/>
      <c r="BE3730" s="144"/>
      <c r="BF3730" s="144"/>
      <c r="BG3730" s="144"/>
      <c r="BH3730" s="144"/>
      <c r="BI3730" s="144"/>
      <c r="BJ3730" s="144"/>
      <c r="BK3730" s="144"/>
      <c r="BL3730" s="144"/>
      <c r="BM3730" s="144"/>
      <c r="BN3730" s="144"/>
      <c r="BO3730" s="144"/>
      <c r="BP3730" s="144"/>
      <c r="BQ3730" s="144"/>
      <c r="BR3730" s="144"/>
      <c r="BS3730" s="144"/>
      <c r="BT3730" s="144"/>
      <c r="BU3730" s="144"/>
      <c r="BV3730" s="144"/>
      <c r="BW3730" s="144"/>
      <c r="BX3730" s="144"/>
      <c r="BY3730" s="144"/>
      <c r="BZ3730" s="144"/>
      <c r="CA3730" s="144"/>
      <c r="CB3730" s="144"/>
      <c r="CC3730" s="144"/>
      <c r="CD3730" s="144"/>
      <c r="CE3730" s="144"/>
      <c r="CF3730" s="144"/>
      <c r="CG3730" s="144"/>
      <c r="CH3730" s="144"/>
      <c r="CI3730" s="144"/>
      <c r="CJ3730" s="144"/>
      <c r="CK3730" s="144"/>
      <c r="CL3730" s="144"/>
    </row>
    <row r="3731" spans="2:90" x14ac:dyDescent="0.25">
      <c r="B3731" s="77"/>
      <c r="C3731" s="77"/>
      <c r="D3731" s="77"/>
      <c r="E3731" s="77"/>
      <c r="F3731" s="77"/>
      <c r="G3731" s="77"/>
      <c r="I3731" s="78"/>
      <c r="K3731" s="78"/>
      <c r="L3731" s="77"/>
      <c r="M3731" s="78"/>
      <c r="N3731" s="78"/>
      <c r="O3731" s="78"/>
      <c r="P3731" s="78"/>
      <c r="Q3731" s="144"/>
      <c r="R3731" s="78"/>
      <c r="S3731" s="78"/>
      <c r="T3731" s="78"/>
      <c r="U3731" s="78"/>
      <c r="V3731" s="219"/>
      <c r="W3731" s="78"/>
      <c r="X3731" s="78"/>
      <c r="Y3731" s="78"/>
      <c r="Z3731" s="78"/>
      <c r="AA3731" s="78"/>
      <c r="AB3731" s="78"/>
      <c r="AC3731" s="78"/>
      <c r="AD3731" s="104"/>
      <c r="AE3731" s="78"/>
      <c r="AF3731" s="104"/>
      <c r="AG3731" s="78"/>
      <c r="AH3731" s="104"/>
      <c r="AI3731" s="78"/>
      <c r="AJ3731" s="104"/>
      <c r="AK3731" s="78"/>
      <c r="AL3731" s="78"/>
      <c r="AM3731" s="8"/>
      <c r="AN3731" s="78"/>
      <c r="AO3731" s="78"/>
      <c r="AP3731" s="78"/>
      <c r="AQ3731" s="78"/>
      <c r="AR3731" s="78"/>
      <c r="AS3731" s="78"/>
      <c r="AT3731" s="78"/>
      <c r="AU3731" s="78"/>
      <c r="AV3731" s="78"/>
      <c r="AW3731" s="77"/>
      <c r="AX3731" s="144"/>
      <c r="AY3731" s="144"/>
      <c r="AZ3731" s="144"/>
      <c r="BA3731" s="54"/>
      <c r="BB3731" s="54"/>
      <c r="BC3731" s="144"/>
      <c r="BD3731" s="144"/>
      <c r="BE3731" s="144"/>
      <c r="BF3731" s="144"/>
      <c r="BG3731" s="144"/>
      <c r="BH3731" s="144"/>
      <c r="BI3731" s="144"/>
      <c r="BJ3731" s="144"/>
      <c r="BK3731" s="144"/>
      <c r="BL3731" s="144"/>
      <c r="BM3731" s="144"/>
      <c r="BN3731" s="144"/>
      <c r="BO3731" s="144"/>
      <c r="BP3731" s="144"/>
      <c r="BQ3731" s="144"/>
      <c r="BR3731" s="144"/>
      <c r="BS3731" s="144"/>
      <c r="BT3731" s="144"/>
      <c r="BU3731" s="144"/>
      <c r="BV3731" s="144"/>
      <c r="BW3731" s="144"/>
      <c r="BX3731" s="144"/>
      <c r="BY3731" s="144"/>
      <c r="BZ3731" s="144"/>
      <c r="CA3731" s="144"/>
      <c r="CB3731" s="144"/>
      <c r="CC3731" s="144"/>
      <c r="CD3731" s="144"/>
      <c r="CE3731" s="144"/>
      <c r="CF3731" s="144"/>
      <c r="CG3731" s="144"/>
      <c r="CH3731" s="144"/>
      <c r="CI3731" s="144"/>
      <c r="CJ3731" s="144"/>
      <c r="CK3731" s="144"/>
      <c r="CL3731" s="144"/>
    </row>
    <row r="3732" spans="2:90" x14ac:dyDescent="0.25">
      <c r="B3732" s="77"/>
      <c r="C3732" s="77"/>
      <c r="D3732" s="77"/>
      <c r="E3732" s="77"/>
      <c r="F3732" s="77"/>
      <c r="G3732" s="77"/>
      <c r="I3732" s="78"/>
      <c r="K3732" s="78"/>
      <c r="L3732" s="77"/>
      <c r="M3732" s="78"/>
      <c r="N3732" s="78"/>
      <c r="O3732" s="78"/>
      <c r="P3732" s="78"/>
      <c r="Q3732" s="144"/>
      <c r="R3732" s="78"/>
      <c r="S3732" s="78"/>
      <c r="T3732" s="78"/>
      <c r="U3732" s="78"/>
      <c r="V3732" s="219"/>
      <c r="W3732" s="78"/>
      <c r="X3732" s="78"/>
      <c r="Y3732" s="78"/>
      <c r="Z3732" s="78"/>
      <c r="AA3732" s="78"/>
      <c r="AB3732" s="78"/>
      <c r="AC3732" s="78"/>
      <c r="AD3732" s="104"/>
      <c r="AE3732" s="78"/>
      <c r="AF3732" s="104"/>
      <c r="AG3732" s="78"/>
      <c r="AH3732" s="104"/>
      <c r="AI3732" s="78"/>
      <c r="AJ3732" s="104"/>
      <c r="AK3732" s="78"/>
      <c r="AL3732" s="78"/>
      <c r="AM3732" s="8"/>
      <c r="AN3732" s="78"/>
      <c r="AO3732" s="78"/>
      <c r="AP3732" s="78"/>
      <c r="AQ3732" s="78"/>
      <c r="AR3732" s="78"/>
      <c r="AS3732" s="78"/>
      <c r="AT3732" s="78"/>
      <c r="AU3732" s="78"/>
      <c r="AV3732" s="78"/>
      <c r="AW3732" s="77"/>
      <c r="AX3732" s="144"/>
      <c r="AY3732" s="144"/>
      <c r="AZ3732" s="144"/>
      <c r="BA3732" s="54"/>
      <c r="BB3732" s="54"/>
      <c r="BC3732" s="144"/>
      <c r="BD3732" s="144"/>
      <c r="BE3732" s="144"/>
      <c r="BF3732" s="144"/>
      <c r="BG3732" s="144"/>
      <c r="BH3732" s="144"/>
      <c r="BI3732" s="144"/>
      <c r="BJ3732" s="144"/>
      <c r="BK3732" s="144"/>
      <c r="BL3732" s="144"/>
      <c r="BM3732" s="144"/>
      <c r="BN3732" s="144"/>
      <c r="BO3732" s="144"/>
      <c r="BP3732" s="144"/>
      <c r="BQ3732" s="144"/>
      <c r="BR3732" s="144"/>
      <c r="BS3732" s="144"/>
      <c r="BT3732" s="144"/>
      <c r="BU3732" s="144"/>
      <c r="BV3732" s="144"/>
      <c r="BW3732" s="144"/>
      <c r="BX3732" s="144"/>
      <c r="BY3732" s="144"/>
      <c r="BZ3732" s="144"/>
      <c r="CA3732" s="144"/>
      <c r="CB3732" s="144"/>
      <c r="CC3732" s="144"/>
      <c r="CD3732" s="144"/>
      <c r="CE3732" s="144"/>
      <c r="CF3732" s="144"/>
      <c r="CG3732" s="144"/>
      <c r="CH3732" s="144"/>
      <c r="CI3732" s="144"/>
      <c r="CJ3732" s="144"/>
      <c r="CK3732" s="144"/>
      <c r="CL3732" s="144"/>
    </row>
    <row r="3733" spans="2:90" x14ac:dyDescent="0.25">
      <c r="B3733" s="77"/>
      <c r="C3733" s="77"/>
      <c r="D3733" s="77"/>
      <c r="E3733" s="77"/>
      <c r="F3733" s="77"/>
      <c r="G3733" s="77"/>
      <c r="I3733" s="78"/>
      <c r="K3733" s="78"/>
      <c r="L3733" s="77"/>
      <c r="M3733" s="78"/>
      <c r="N3733" s="78"/>
      <c r="O3733" s="78"/>
      <c r="P3733" s="78"/>
      <c r="Q3733" s="144"/>
      <c r="R3733" s="78"/>
      <c r="S3733" s="78"/>
      <c r="T3733" s="78"/>
      <c r="U3733" s="78"/>
      <c r="V3733" s="219"/>
      <c r="W3733" s="78"/>
      <c r="X3733" s="78"/>
      <c r="Y3733" s="78"/>
      <c r="Z3733" s="78"/>
      <c r="AA3733" s="78"/>
      <c r="AB3733" s="78"/>
      <c r="AC3733" s="78"/>
      <c r="AD3733" s="104"/>
      <c r="AE3733" s="78"/>
      <c r="AF3733" s="104"/>
      <c r="AG3733" s="78"/>
      <c r="AH3733" s="104"/>
      <c r="AI3733" s="78"/>
      <c r="AJ3733" s="104"/>
      <c r="AK3733" s="78"/>
      <c r="AL3733" s="78"/>
      <c r="AM3733" s="8"/>
      <c r="AN3733" s="78"/>
      <c r="AO3733" s="78"/>
      <c r="AP3733" s="78"/>
      <c r="AQ3733" s="78"/>
      <c r="AR3733" s="78"/>
      <c r="AS3733" s="78"/>
      <c r="AT3733" s="78"/>
      <c r="AU3733" s="78"/>
      <c r="AV3733" s="78"/>
      <c r="AW3733" s="77"/>
      <c r="AX3733" s="144"/>
      <c r="AY3733" s="144"/>
      <c r="AZ3733" s="144"/>
      <c r="BA3733" s="54"/>
      <c r="BB3733" s="54"/>
      <c r="BC3733" s="144"/>
      <c r="BD3733" s="144"/>
      <c r="BE3733" s="144"/>
      <c r="BF3733" s="144"/>
      <c r="BG3733" s="144"/>
      <c r="BH3733" s="144"/>
      <c r="BI3733" s="144"/>
      <c r="BJ3733" s="144"/>
      <c r="BK3733" s="144"/>
      <c r="BL3733" s="144"/>
      <c r="BM3733" s="144"/>
      <c r="BN3733" s="144"/>
      <c r="BO3733" s="144"/>
      <c r="BP3733" s="144"/>
      <c r="BQ3733" s="144"/>
      <c r="BR3733" s="144"/>
      <c r="BS3733" s="144"/>
      <c r="BT3733" s="144"/>
      <c r="BU3733" s="144"/>
      <c r="BV3733" s="144"/>
      <c r="BW3733" s="144"/>
      <c r="BX3733" s="144"/>
      <c r="BY3733" s="144"/>
      <c r="BZ3733" s="144"/>
      <c r="CA3733" s="144"/>
      <c r="CB3733" s="144"/>
      <c r="CC3733" s="144"/>
      <c r="CD3733" s="144"/>
      <c r="CE3733" s="144"/>
      <c r="CF3733" s="144"/>
      <c r="CG3733" s="144"/>
      <c r="CH3733" s="144"/>
      <c r="CI3733" s="144"/>
      <c r="CJ3733" s="144"/>
      <c r="CK3733" s="144"/>
      <c r="CL3733" s="144"/>
    </row>
    <row r="3734" spans="2:90" x14ac:dyDescent="0.25">
      <c r="B3734" s="77"/>
      <c r="C3734" s="77"/>
      <c r="D3734" s="77"/>
      <c r="E3734" s="77"/>
      <c r="F3734" s="77"/>
      <c r="G3734" s="77"/>
      <c r="I3734" s="78"/>
      <c r="K3734" s="78"/>
      <c r="L3734" s="77"/>
      <c r="M3734" s="78"/>
      <c r="N3734" s="78"/>
      <c r="O3734" s="78"/>
      <c r="P3734" s="78"/>
      <c r="Q3734" s="144"/>
      <c r="R3734" s="78"/>
      <c r="S3734" s="78"/>
      <c r="T3734" s="78"/>
      <c r="U3734" s="78"/>
      <c r="V3734" s="219"/>
      <c r="W3734" s="78"/>
      <c r="X3734" s="78"/>
      <c r="Y3734" s="78"/>
      <c r="Z3734" s="78"/>
      <c r="AA3734" s="78"/>
      <c r="AB3734" s="78"/>
      <c r="AC3734" s="78"/>
      <c r="AD3734" s="104"/>
      <c r="AE3734" s="78"/>
      <c r="AF3734" s="104"/>
      <c r="AG3734" s="78"/>
      <c r="AH3734" s="104"/>
      <c r="AI3734" s="78"/>
      <c r="AJ3734" s="104"/>
      <c r="AK3734" s="78"/>
      <c r="AL3734" s="78"/>
      <c r="AM3734" s="8"/>
      <c r="AN3734" s="78"/>
      <c r="AO3734" s="78"/>
      <c r="AP3734" s="78"/>
      <c r="AQ3734" s="78"/>
      <c r="AR3734" s="78"/>
      <c r="AS3734" s="78"/>
      <c r="AT3734" s="78"/>
      <c r="AU3734" s="78"/>
      <c r="AV3734" s="78"/>
      <c r="AW3734" s="77"/>
      <c r="AX3734" s="144"/>
      <c r="AY3734" s="144"/>
      <c r="AZ3734" s="144"/>
      <c r="BA3734" s="54"/>
      <c r="BB3734" s="54"/>
      <c r="BC3734" s="144"/>
      <c r="BD3734" s="144"/>
      <c r="BE3734" s="144"/>
      <c r="BF3734" s="144"/>
      <c r="BG3734" s="144"/>
      <c r="BH3734" s="144"/>
      <c r="BI3734" s="144"/>
      <c r="BJ3734" s="144"/>
      <c r="BK3734" s="144"/>
      <c r="BL3734" s="144"/>
      <c r="BM3734" s="144"/>
      <c r="BN3734" s="144"/>
      <c r="BO3734" s="144"/>
      <c r="BP3734" s="144"/>
      <c r="BQ3734" s="144"/>
      <c r="BR3734" s="144"/>
      <c r="BS3734" s="144"/>
      <c r="BT3734" s="144"/>
      <c r="BU3734" s="144"/>
      <c r="BV3734" s="144"/>
      <c r="BW3734" s="144"/>
      <c r="BX3734" s="144"/>
      <c r="BY3734" s="144"/>
      <c r="BZ3734" s="144"/>
      <c r="CA3734" s="144"/>
      <c r="CB3734" s="144"/>
      <c r="CC3734" s="144"/>
      <c r="CD3734" s="144"/>
      <c r="CE3734" s="144"/>
      <c r="CF3734" s="144"/>
      <c r="CG3734" s="144"/>
      <c r="CH3734" s="144"/>
      <c r="CI3734" s="144"/>
      <c r="CJ3734" s="144"/>
      <c r="CK3734" s="144"/>
      <c r="CL3734" s="144"/>
    </row>
    <row r="3735" spans="2:90" x14ac:dyDescent="0.25">
      <c r="B3735" s="77"/>
      <c r="C3735" s="77"/>
      <c r="D3735" s="77"/>
      <c r="E3735" s="77"/>
      <c r="F3735" s="77"/>
      <c r="G3735" s="77"/>
      <c r="I3735" s="78"/>
      <c r="K3735" s="78"/>
      <c r="L3735" s="77"/>
      <c r="M3735" s="78"/>
      <c r="N3735" s="78"/>
      <c r="O3735" s="78"/>
      <c r="P3735" s="78"/>
      <c r="Q3735" s="144"/>
      <c r="R3735" s="78"/>
      <c r="S3735" s="78"/>
      <c r="T3735" s="78"/>
      <c r="U3735" s="78"/>
      <c r="V3735" s="219"/>
      <c r="W3735" s="78"/>
      <c r="X3735" s="78"/>
      <c r="Y3735" s="78"/>
      <c r="Z3735" s="78"/>
      <c r="AA3735" s="78"/>
      <c r="AB3735" s="78"/>
      <c r="AC3735" s="78"/>
      <c r="AD3735" s="104"/>
      <c r="AE3735" s="78"/>
      <c r="AF3735" s="104"/>
      <c r="AG3735" s="78"/>
      <c r="AH3735" s="104"/>
      <c r="AI3735" s="78"/>
      <c r="AJ3735" s="104"/>
      <c r="AK3735" s="78"/>
      <c r="AL3735" s="78"/>
      <c r="AM3735" s="8"/>
      <c r="AN3735" s="78"/>
      <c r="AO3735" s="78"/>
      <c r="AP3735" s="78"/>
      <c r="AQ3735" s="78"/>
      <c r="AR3735" s="78"/>
      <c r="AS3735" s="78"/>
      <c r="AT3735" s="78"/>
      <c r="AU3735" s="78"/>
      <c r="AV3735" s="78"/>
      <c r="AW3735" s="77"/>
      <c r="AX3735" s="144"/>
      <c r="AY3735" s="144"/>
      <c r="AZ3735" s="144"/>
      <c r="BA3735" s="54"/>
      <c r="BB3735" s="54"/>
      <c r="BC3735" s="144"/>
      <c r="BD3735" s="144"/>
      <c r="BE3735" s="144"/>
      <c r="BF3735" s="144"/>
      <c r="BG3735" s="144"/>
      <c r="BH3735" s="144"/>
      <c r="BI3735" s="144"/>
      <c r="BJ3735" s="144"/>
      <c r="BK3735" s="144"/>
      <c r="BL3735" s="144"/>
      <c r="BM3735" s="144"/>
      <c r="BN3735" s="144"/>
      <c r="BO3735" s="144"/>
      <c r="BP3735" s="144"/>
      <c r="BQ3735" s="144"/>
      <c r="BR3735" s="144"/>
      <c r="BS3735" s="144"/>
      <c r="BT3735" s="144"/>
      <c r="BU3735" s="144"/>
      <c r="BV3735" s="144"/>
      <c r="BW3735" s="144"/>
      <c r="BX3735" s="144"/>
      <c r="BY3735" s="144"/>
      <c r="BZ3735" s="144"/>
      <c r="CA3735" s="144"/>
      <c r="CB3735" s="144"/>
      <c r="CC3735" s="144"/>
      <c r="CD3735" s="144"/>
      <c r="CE3735" s="144"/>
      <c r="CF3735" s="144"/>
      <c r="CG3735" s="144"/>
      <c r="CH3735" s="144"/>
      <c r="CI3735" s="144"/>
      <c r="CJ3735" s="144"/>
      <c r="CK3735" s="144"/>
      <c r="CL3735" s="144"/>
    </row>
    <row r="3736" spans="2:90" x14ac:dyDescent="0.25">
      <c r="B3736" s="77"/>
      <c r="C3736" s="77"/>
      <c r="D3736" s="77"/>
      <c r="E3736" s="77"/>
      <c r="F3736" s="77"/>
      <c r="G3736" s="77"/>
      <c r="I3736" s="78"/>
      <c r="K3736" s="78"/>
      <c r="L3736" s="77"/>
      <c r="M3736" s="78"/>
      <c r="N3736" s="78"/>
      <c r="O3736" s="78"/>
      <c r="P3736" s="78"/>
      <c r="Q3736" s="144"/>
      <c r="R3736" s="78"/>
      <c r="S3736" s="78"/>
      <c r="T3736" s="78"/>
      <c r="U3736" s="78"/>
      <c r="V3736" s="219"/>
      <c r="W3736" s="78"/>
      <c r="X3736" s="78"/>
      <c r="Y3736" s="78"/>
      <c r="Z3736" s="78"/>
      <c r="AA3736" s="78"/>
      <c r="AB3736" s="78"/>
      <c r="AC3736" s="78"/>
      <c r="AD3736" s="104"/>
      <c r="AE3736" s="78"/>
      <c r="AF3736" s="104"/>
      <c r="AG3736" s="78"/>
      <c r="AH3736" s="104"/>
      <c r="AI3736" s="78"/>
      <c r="AJ3736" s="104"/>
      <c r="AK3736" s="78"/>
      <c r="AL3736" s="78"/>
      <c r="AM3736" s="8"/>
      <c r="AN3736" s="78"/>
      <c r="AO3736" s="78"/>
      <c r="AP3736" s="78"/>
      <c r="AQ3736" s="78"/>
      <c r="AR3736" s="78"/>
      <c r="AS3736" s="78"/>
      <c r="AT3736" s="78"/>
      <c r="AU3736" s="78"/>
      <c r="AV3736" s="78"/>
      <c r="AW3736" s="77"/>
      <c r="AX3736" s="144"/>
      <c r="AY3736" s="144"/>
      <c r="AZ3736" s="144"/>
      <c r="BA3736" s="54"/>
      <c r="BB3736" s="54"/>
      <c r="BC3736" s="144"/>
      <c r="BD3736" s="144"/>
      <c r="BE3736" s="144"/>
      <c r="BF3736" s="144"/>
      <c r="BG3736" s="144"/>
      <c r="BH3736" s="144"/>
      <c r="BI3736" s="144"/>
      <c r="BJ3736" s="144"/>
      <c r="BK3736" s="144"/>
      <c r="BL3736" s="144"/>
      <c r="BM3736" s="144"/>
      <c r="BN3736" s="144"/>
      <c r="BO3736" s="144"/>
      <c r="BP3736" s="144"/>
      <c r="BQ3736" s="144"/>
      <c r="BR3736" s="144"/>
      <c r="BS3736" s="144"/>
      <c r="BT3736" s="144"/>
      <c r="BU3736" s="144"/>
      <c r="BV3736" s="144"/>
      <c r="BW3736" s="144"/>
      <c r="BX3736" s="144"/>
      <c r="BY3736" s="144"/>
      <c r="BZ3736" s="144"/>
      <c r="CA3736" s="144"/>
      <c r="CB3736" s="144"/>
      <c r="CC3736" s="144"/>
      <c r="CD3736" s="144"/>
      <c r="CE3736" s="144"/>
      <c r="CF3736" s="144"/>
      <c r="CG3736" s="144"/>
      <c r="CH3736" s="144"/>
      <c r="CI3736" s="144"/>
      <c r="CJ3736" s="144"/>
      <c r="CK3736" s="144"/>
      <c r="CL3736" s="144"/>
    </row>
    <row r="3737" spans="2:90" x14ac:dyDescent="0.25">
      <c r="B3737" s="77"/>
      <c r="C3737" s="77"/>
      <c r="D3737" s="77"/>
      <c r="E3737" s="77"/>
      <c r="F3737" s="77"/>
      <c r="G3737" s="77"/>
      <c r="I3737" s="78"/>
      <c r="K3737" s="78"/>
      <c r="L3737" s="77"/>
      <c r="M3737" s="78"/>
      <c r="N3737" s="78"/>
      <c r="O3737" s="78"/>
      <c r="P3737" s="78"/>
      <c r="Q3737" s="144"/>
      <c r="R3737" s="78"/>
      <c r="S3737" s="78"/>
      <c r="T3737" s="78"/>
      <c r="U3737" s="78"/>
      <c r="V3737" s="219"/>
      <c r="W3737" s="78"/>
      <c r="X3737" s="78"/>
      <c r="Y3737" s="78"/>
      <c r="Z3737" s="78"/>
      <c r="AA3737" s="78"/>
      <c r="AB3737" s="78"/>
      <c r="AC3737" s="78"/>
      <c r="AD3737" s="104"/>
      <c r="AE3737" s="78"/>
      <c r="AF3737" s="104"/>
      <c r="AG3737" s="78"/>
      <c r="AH3737" s="104"/>
      <c r="AI3737" s="78"/>
      <c r="AJ3737" s="104"/>
      <c r="AK3737" s="78"/>
      <c r="AL3737" s="78"/>
      <c r="AM3737" s="8"/>
      <c r="AN3737" s="78"/>
      <c r="AO3737" s="78"/>
      <c r="AP3737" s="78"/>
      <c r="AQ3737" s="78"/>
      <c r="AR3737" s="78"/>
      <c r="AS3737" s="78"/>
      <c r="AT3737" s="78"/>
      <c r="AU3737" s="78"/>
      <c r="AV3737" s="78"/>
      <c r="AW3737" s="77"/>
      <c r="AX3737" s="144"/>
      <c r="AY3737" s="144"/>
      <c r="AZ3737" s="144"/>
      <c r="BA3737" s="54"/>
      <c r="BB3737" s="54"/>
      <c r="BC3737" s="144"/>
      <c r="BD3737" s="144"/>
      <c r="BE3737" s="144"/>
      <c r="BF3737" s="144"/>
      <c r="BG3737" s="144"/>
      <c r="BH3737" s="144"/>
      <c r="BI3737" s="144"/>
      <c r="BJ3737" s="144"/>
      <c r="BK3737" s="144"/>
      <c r="BL3737" s="144"/>
      <c r="BM3737" s="144"/>
      <c r="BN3737" s="144"/>
      <c r="BO3737" s="144"/>
      <c r="BP3737" s="144"/>
      <c r="BQ3737" s="144"/>
      <c r="BR3737" s="144"/>
      <c r="BS3737" s="144"/>
      <c r="BT3737" s="144"/>
      <c r="BU3737" s="144"/>
      <c r="BV3737" s="144"/>
      <c r="BW3737" s="144"/>
      <c r="BX3737" s="144"/>
      <c r="BY3737" s="144"/>
      <c r="BZ3737" s="144"/>
      <c r="CA3737" s="144"/>
      <c r="CB3737" s="144"/>
      <c r="CC3737" s="144"/>
      <c r="CD3737" s="144"/>
      <c r="CE3737" s="144"/>
      <c r="CF3737" s="144"/>
      <c r="CG3737" s="144"/>
      <c r="CH3737" s="144"/>
      <c r="CI3737" s="144"/>
      <c r="CJ3737" s="144"/>
      <c r="CK3737" s="144"/>
      <c r="CL3737" s="144"/>
    </row>
    <row r="3738" spans="2:90" x14ac:dyDescent="0.25">
      <c r="B3738" s="77"/>
      <c r="C3738" s="77"/>
      <c r="D3738" s="77"/>
      <c r="E3738" s="77"/>
      <c r="F3738" s="77"/>
      <c r="G3738" s="77"/>
      <c r="I3738" s="78"/>
      <c r="K3738" s="78"/>
      <c r="L3738" s="77"/>
      <c r="M3738" s="78"/>
      <c r="N3738" s="78"/>
      <c r="O3738" s="78"/>
      <c r="P3738" s="78"/>
      <c r="Q3738" s="144"/>
      <c r="R3738" s="78"/>
      <c r="S3738" s="78"/>
      <c r="T3738" s="78"/>
      <c r="U3738" s="78"/>
      <c r="V3738" s="219"/>
      <c r="W3738" s="78"/>
      <c r="X3738" s="78"/>
      <c r="Y3738" s="78"/>
      <c r="Z3738" s="78"/>
      <c r="AA3738" s="78"/>
      <c r="AB3738" s="78"/>
      <c r="AC3738" s="78"/>
      <c r="AD3738" s="104"/>
      <c r="AE3738" s="78"/>
      <c r="AF3738" s="104"/>
      <c r="AG3738" s="78"/>
      <c r="AH3738" s="104"/>
      <c r="AI3738" s="78"/>
      <c r="AJ3738" s="104"/>
      <c r="AK3738" s="78"/>
      <c r="AL3738" s="78"/>
      <c r="AM3738" s="8"/>
      <c r="AN3738" s="78"/>
      <c r="AO3738" s="78"/>
      <c r="AP3738" s="78"/>
      <c r="AQ3738" s="78"/>
      <c r="AR3738" s="78"/>
      <c r="AS3738" s="78"/>
      <c r="AT3738" s="78"/>
      <c r="AU3738" s="78"/>
      <c r="AV3738" s="78"/>
      <c r="AW3738" s="77"/>
      <c r="AX3738" s="144"/>
      <c r="AY3738" s="144"/>
      <c r="AZ3738" s="144"/>
      <c r="BA3738" s="54"/>
      <c r="BB3738" s="54"/>
      <c r="BC3738" s="144"/>
      <c r="BD3738" s="144"/>
      <c r="BE3738" s="144"/>
      <c r="BF3738" s="144"/>
      <c r="BG3738" s="144"/>
      <c r="BH3738" s="144"/>
      <c r="BI3738" s="144"/>
      <c r="BJ3738" s="144"/>
      <c r="BK3738" s="144"/>
      <c r="BL3738" s="144"/>
      <c r="BM3738" s="144"/>
      <c r="BN3738" s="144"/>
      <c r="BO3738" s="144"/>
      <c r="BP3738" s="144"/>
      <c r="BQ3738" s="144"/>
      <c r="BR3738" s="144"/>
      <c r="BS3738" s="144"/>
      <c r="BT3738" s="144"/>
      <c r="BU3738" s="144"/>
      <c r="BV3738" s="144"/>
      <c r="BW3738" s="144"/>
      <c r="BX3738" s="144"/>
      <c r="BY3738" s="144"/>
      <c r="BZ3738" s="144"/>
      <c r="CA3738" s="144"/>
      <c r="CB3738" s="144"/>
      <c r="CC3738" s="144"/>
      <c r="CD3738" s="144"/>
      <c r="CE3738" s="144"/>
      <c r="CF3738" s="144"/>
      <c r="CG3738" s="144"/>
      <c r="CH3738" s="144"/>
      <c r="CI3738" s="144"/>
      <c r="CJ3738" s="144"/>
      <c r="CK3738" s="144"/>
      <c r="CL3738" s="144"/>
    </row>
    <row r="3739" spans="2:90" x14ac:dyDescent="0.25">
      <c r="B3739" s="77"/>
      <c r="C3739" s="77"/>
      <c r="D3739" s="77"/>
      <c r="E3739" s="77"/>
      <c r="F3739" s="77"/>
      <c r="G3739" s="77"/>
      <c r="I3739" s="78"/>
      <c r="K3739" s="78"/>
      <c r="L3739" s="77"/>
      <c r="M3739" s="78"/>
      <c r="N3739" s="78"/>
      <c r="O3739" s="78"/>
      <c r="P3739" s="78"/>
      <c r="Q3739" s="144"/>
      <c r="R3739" s="78"/>
      <c r="S3739" s="78"/>
      <c r="T3739" s="78"/>
      <c r="U3739" s="78"/>
      <c r="V3739" s="219"/>
      <c r="W3739" s="78"/>
      <c r="X3739" s="78"/>
      <c r="Y3739" s="78"/>
      <c r="Z3739" s="78"/>
      <c r="AA3739" s="78"/>
      <c r="AB3739" s="78"/>
      <c r="AC3739" s="78"/>
      <c r="AD3739" s="104"/>
      <c r="AE3739" s="78"/>
      <c r="AF3739" s="104"/>
      <c r="AG3739" s="78"/>
      <c r="AH3739" s="104"/>
      <c r="AI3739" s="78"/>
      <c r="AJ3739" s="104"/>
      <c r="AK3739" s="78"/>
      <c r="AL3739" s="78"/>
      <c r="AM3739" s="8"/>
      <c r="AN3739" s="78"/>
      <c r="AO3739" s="78"/>
      <c r="AP3739" s="78"/>
      <c r="AQ3739" s="78"/>
      <c r="AR3739" s="78"/>
      <c r="AS3739" s="78"/>
      <c r="AT3739" s="78"/>
      <c r="AU3739" s="78"/>
      <c r="AV3739" s="78"/>
      <c r="AW3739" s="77"/>
      <c r="AX3739" s="144"/>
      <c r="AY3739" s="144"/>
      <c r="AZ3739" s="144"/>
      <c r="BA3739" s="54"/>
      <c r="BB3739" s="54"/>
      <c r="BC3739" s="144"/>
      <c r="BD3739" s="144"/>
      <c r="BE3739" s="144"/>
      <c r="BF3739" s="144"/>
      <c r="BG3739" s="144"/>
      <c r="BH3739" s="144"/>
      <c r="BI3739" s="144"/>
      <c r="BJ3739" s="144"/>
      <c r="BK3739" s="144"/>
      <c r="BL3739" s="144"/>
      <c r="BM3739" s="144"/>
      <c r="BN3739" s="144"/>
      <c r="BO3739" s="144"/>
      <c r="BP3739" s="144"/>
      <c r="BQ3739" s="144"/>
      <c r="BR3739" s="144"/>
      <c r="BS3739" s="144"/>
      <c r="BT3739" s="144"/>
      <c r="BU3739" s="144"/>
      <c r="BV3739" s="144"/>
      <c r="BW3739" s="144"/>
      <c r="BX3739" s="144"/>
      <c r="BY3739" s="144"/>
      <c r="BZ3739" s="144"/>
      <c r="CA3739" s="144"/>
      <c r="CB3739" s="144"/>
      <c r="CC3739" s="144"/>
      <c r="CD3739" s="144"/>
      <c r="CE3739" s="144"/>
      <c r="CF3739" s="144"/>
      <c r="CG3739" s="144"/>
      <c r="CH3739" s="144"/>
      <c r="CI3739" s="144"/>
      <c r="CJ3739" s="144"/>
      <c r="CK3739" s="144"/>
      <c r="CL3739" s="144"/>
    </row>
    <row r="3740" spans="2:90" x14ac:dyDescent="0.25">
      <c r="B3740" s="77"/>
      <c r="C3740" s="77"/>
      <c r="D3740" s="77"/>
      <c r="E3740" s="77"/>
      <c r="F3740" s="77"/>
      <c r="G3740" s="77"/>
      <c r="I3740" s="78"/>
      <c r="K3740" s="78"/>
      <c r="L3740" s="77"/>
      <c r="M3740" s="78"/>
      <c r="N3740" s="78"/>
      <c r="O3740" s="78"/>
      <c r="P3740" s="78"/>
      <c r="Q3740" s="144"/>
      <c r="R3740" s="78"/>
      <c r="S3740" s="78"/>
      <c r="T3740" s="78"/>
      <c r="U3740" s="78"/>
      <c r="V3740" s="219"/>
      <c r="W3740" s="78"/>
      <c r="X3740" s="78"/>
      <c r="Y3740" s="78"/>
      <c r="Z3740" s="78"/>
      <c r="AA3740" s="78"/>
      <c r="AB3740" s="78"/>
      <c r="AC3740" s="78"/>
      <c r="AD3740" s="104"/>
      <c r="AE3740" s="78"/>
      <c r="AF3740" s="104"/>
      <c r="AG3740" s="78"/>
      <c r="AH3740" s="104"/>
      <c r="AI3740" s="78"/>
      <c r="AJ3740" s="104"/>
      <c r="AK3740" s="78"/>
      <c r="AL3740" s="78"/>
      <c r="AM3740" s="8"/>
      <c r="AN3740" s="78"/>
      <c r="AO3740" s="78"/>
      <c r="AP3740" s="78"/>
      <c r="AQ3740" s="78"/>
      <c r="AR3740" s="78"/>
      <c r="AS3740" s="78"/>
      <c r="AT3740" s="78"/>
      <c r="AU3740" s="78"/>
      <c r="AV3740" s="78"/>
      <c r="AW3740" s="77"/>
      <c r="AX3740" s="144"/>
      <c r="AY3740" s="144"/>
      <c r="AZ3740" s="144"/>
      <c r="BA3740" s="54"/>
      <c r="BB3740" s="54"/>
      <c r="BC3740" s="144"/>
      <c r="BD3740" s="144"/>
      <c r="BE3740" s="144"/>
      <c r="BF3740" s="144"/>
      <c r="BG3740" s="144"/>
      <c r="BH3740" s="144"/>
      <c r="BI3740" s="144"/>
      <c r="BJ3740" s="144"/>
      <c r="BK3740" s="144"/>
      <c r="BL3740" s="144"/>
      <c r="BM3740" s="144"/>
      <c r="BN3740" s="144"/>
      <c r="BO3740" s="144"/>
      <c r="BP3740" s="144"/>
      <c r="BQ3740" s="144"/>
      <c r="BR3740" s="144"/>
      <c r="BS3740" s="144"/>
      <c r="BT3740" s="144"/>
      <c r="BU3740" s="144"/>
      <c r="BV3740" s="144"/>
      <c r="BW3740" s="144"/>
      <c r="BX3740" s="144"/>
      <c r="BY3740" s="144"/>
      <c r="BZ3740" s="144"/>
      <c r="CA3740" s="144"/>
      <c r="CB3740" s="144"/>
      <c r="CC3740" s="144"/>
      <c r="CD3740" s="144"/>
      <c r="CE3740" s="144"/>
      <c r="CF3740" s="144"/>
      <c r="CG3740" s="144"/>
      <c r="CH3740" s="144"/>
      <c r="CI3740" s="144"/>
      <c r="CJ3740" s="144"/>
      <c r="CK3740" s="144"/>
      <c r="CL3740" s="144"/>
    </row>
    <row r="3741" spans="2:90" x14ac:dyDescent="0.25">
      <c r="B3741" s="77"/>
      <c r="C3741" s="77"/>
      <c r="D3741" s="77"/>
      <c r="E3741" s="77"/>
      <c r="F3741" s="77"/>
      <c r="G3741" s="77"/>
      <c r="I3741" s="78"/>
      <c r="K3741" s="78"/>
      <c r="L3741" s="77"/>
      <c r="M3741" s="78"/>
      <c r="N3741" s="78"/>
      <c r="O3741" s="78"/>
      <c r="P3741" s="78"/>
      <c r="Q3741" s="144"/>
      <c r="R3741" s="78"/>
      <c r="S3741" s="78"/>
      <c r="T3741" s="78"/>
      <c r="U3741" s="78"/>
      <c r="V3741" s="219"/>
      <c r="W3741" s="78"/>
      <c r="X3741" s="78"/>
      <c r="Y3741" s="78"/>
      <c r="Z3741" s="78"/>
      <c r="AA3741" s="78"/>
      <c r="AB3741" s="78"/>
      <c r="AC3741" s="78"/>
      <c r="AD3741" s="104"/>
      <c r="AE3741" s="78"/>
      <c r="AF3741" s="104"/>
      <c r="AG3741" s="78"/>
      <c r="AH3741" s="104"/>
      <c r="AI3741" s="78"/>
      <c r="AJ3741" s="104"/>
      <c r="AK3741" s="78"/>
      <c r="AL3741" s="78"/>
      <c r="AM3741" s="8"/>
      <c r="AN3741" s="78"/>
      <c r="AO3741" s="78"/>
      <c r="AP3741" s="78"/>
      <c r="AQ3741" s="78"/>
      <c r="AR3741" s="78"/>
      <c r="AS3741" s="78"/>
      <c r="AT3741" s="78"/>
      <c r="AU3741" s="78"/>
      <c r="AV3741" s="78"/>
      <c r="AW3741" s="77"/>
      <c r="AX3741" s="144"/>
      <c r="AY3741" s="144"/>
      <c r="AZ3741" s="144"/>
      <c r="BA3741" s="54"/>
      <c r="BB3741" s="54"/>
      <c r="BC3741" s="144"/>
      <c r="BD3741" s="144"/>
      <c r="BE3741" s="144"/>
      <c r="BF3741" s="144"/>
      <c r="BG3741" s="144"/>
      <c r="BH3741" s="144"/>
      <c r="BI3741" s="144"/>
      <c r="BJ3741" s="144"/>
      <c r="BK3741" s="144"/>
      <c r="BL3741" s="144"/>
      <c r="BM3741" s="144"/>
      <c r="BN3741" s="144"/>
      <c r="BO3741" s="144"/>
      <c r="BP3741" s="144"/>
      <c r="BQ3741" s="144"/>
      <c r="BR3741" s="144"/>
      <c r="BS3741" s="144"/>
      <c r="BT3741" s="144"/>
      <c r="BU3741" s="144"/>
      <c r="BV3741" s="144"/>
      <c r="BW3741" s="144"/>
      <c r="BX3741" s="144"/>
      <c r="BY3741" s="144"/>
      <c r="BZ3741" s="144"/>
      <c r="CA3741" s="144"/>
      <c r="CB3741" s="144"/>
      <c r="CC3741" s="144"/>
      <c r="CD3741" s="144"/>
      <c r="CE3741" s="144"/>
      <c r="CF3741" s="144"/>
      <c r="CG3741" s="144"/>
      <c r="CH3741" s="144"/>
      <c r="CI3741" s="144"/>
      <c r="CJ3741" s="144"/>
      <c r="CK3741" s="144"/>
      <c r="CL3741" s="144"/>
    </row>
    <row r="3742" spans="2:90" x14ac:dyDescent="0.25">
      <c r="B3742" s="77"/>
      <c r="C3742" s="77"/>
      <c r="D3742" s="77"/>
      <c r="E3742" s="77"/>
      <c r="F3742" s="77"/>
      <c r="G3742" s="77"/>
      <c r="I3742" s="78"/>
      <c r="K3742" s="78"/>
      <c r="L3742" s="77"/>
      <c r="M3742" s="78"/>
      <c r="N3742" s="78"/>
      <c r="O3742" s="78"/>
      <c r="P3742" s="78"/>
      <c r="Q3742" s="144"/>
      <c r="R3742" s="78"/>
      <c r="S3742" s="78"/>
      <c r="T3742" s="78"/>
      <c r="U3742" s="78"/>
      <c r="V3742" s="219"/>
      <c r="W3742" s="78"/>
      <c r="X3742" s="78"/>
      <c r="Y3742" s="78"/>
      <c r="Z3742" s="78"/>
      <c r="AA3742" s="78"/>
      <c r="AB3742" s="78"/>
      <c r="AC3742" s="78"/>
      <c r="AD3742" s="104"/>
      <c r="AE3742" s="78"/>
      <c r="AF3742" s="104"/>
      <c r="AG3742" s="78"/>
      <c r="AH3742" s="104"/>
      <c r="AI3742" s="78"/>
      <c r="AJ3742" s="104"/>
      <c r="AK3742" s="78"/>
      <c r="AL3742" s="78"/>
      <c r="AM3742" s="8"/>
      <c r="AN3742" s="78"/>
      <c r="AO3742" s="78"/>
      <c r="AP3742" s="78"/>
      <c r="AQ3742" s="78"/>
      <c r="AR3742" s="78"/>
      <c r="AS3742" s="78"/>
      <c r="AT3742" s="78"/>
      <c r="AU3742" s="78"/>
      <c r="AV3742" s="78"/>
      <c r="AW3742" s="77"/>
      <c r="AX3742" s="144"/>
      <c r="AY3742" s="144"/>
      <c r="AZ3742" s="144"/>
      <c r="BA3742" s="54"/>
      <c r="BB3742" s="54"/>
      <c r="BC3742" s="144"/>
      <c r="BD3742" s="144"/>
      <c r="BE3742" s="144"/>
      <c r="BF3742" s="144"/>
      <c r="BG3742" s="144"/>
      <c r="BH3742" s="144"/>
      <c r="BI3742" s="144"/>
      <c r="BJ3742" s="144"/>
      <c r="BK3742" s="144"/>
      <c r="BL3742" s="144"/>
      <c r="BM3742" s="144"/>
      <c r="BN3742" s="144"/>
      <c r="BO3742" s="144"/>
      <c r="BP3742" s="144"/>
      <c r="BQ3742" s="144"/>
      <c r="BR3742" s="144"/>
      <c r="BS3742" s="144"/>
      <c r="BT3742" s="144"/>
      <c r="BU3742" s="144"/>
      <c r="BV3742" s="144"/>
      <c r="BW3742" s="144"/>
      <c r="BX3742" s="144"/>
      <c r="BY3742" s="144"/>
      <c r="BZ3742" s="144"/>
      <c r="CA3742" s="144"/>
      <c r="CB3742" s="144"/>
      <c r="CC3742" s="144"/>
      <c r="CD3742" s="144"/>
      <c r="CE3742" s="144"/>
      <c r="CF3742" s="144"/>
      <c r="CG3742" s="144"/>
      <c r="CH3742" s="144"/>
      <c r="CI3742" s="144"/>
      <c r="CJ3742" s="144"/>
      <c r="CK3742" s="144"/>
      <c r="CL3742" s="144"/>
    </row>
    <row r="3743" spans="2:90" x14ac:dyDescent="0.25">
      <c r="B3743" s="77"/>
      <c r="C3743" s="77"/>
      <c r="D3743" s="77"/>
      <c r="E3743" s="77"/>
      <c r="F3743" s="77"/>
      <c r="G3743" s="77"/>
      <c r="I3743" s="78"/>
      <c r="K3743" s="78"/>
      <c r="L3743" s="77"/>
      <c r="M3743" s="78"/>
      <c r="N3743" s="78"/>
      <c r="O3743" s="78"/>
      <c r="P3743" s="78"/>
      <c r="Q3743" s="144"/>
      <c r="R3743" s="78"/>
      <c r="S3743" s="78"/>
      <c r="T3743" s="78"/>
      <c r="U3743" s="78"/>
      <c r="V3743" s="219"/>
      <c r="W3743" s="78"/>
      <c r="X3743" s="78"/>
      <c r="Y3743" s="78"/>
      <c r="Z3743" s="78"/>
      <c r="AA3743" s="78"/>
      <c r="AB3743" s="78"/>
      <c r="AC3743" s="78"/>
      <c r="AD3743" s="104"/>
      <c r="AE3743" s="78"/>
      <c r="AF3743" s="104"/>
      <c r="AG3743" s="78"/>
      <c r="AH3743" s="104"/>
      <c r="AI3743" s="78"/>
      <c r="AJ3743" s="104"/>
      <c r="AK3743" s="78"/>
      <c r="AL3743" s="78"/>
      <c r="AM3743" s="8"/>
      <c r="AN3743" s="78"/>
      <c r="AO3743" s="78"/>
      <c r="AP3743" s="78"/>
      <c r="AQ3743" s="78"/>
      <c r="AR3743" s="78"/>
      <c r="AS3743" s="78"/>
      <c r="AT3743" s="78"/>
      <c r="AU3743" s="78"/>
      <c r="AV3743" s="78"/>
      <c r="AW3743" s="77"/>
      <c r="AX3743" s="144"/>
      <c r="AY3743" s="144"/>
      <c r="AZ3743" s="144"/>
      <c r="BA3743" s="54"/>
      <c r="BB3743" s="54"/>
      <c r="BC3743" s="144"/>
      <c r="BD3743" s="144"/>
      <c r="BE3743" s="144"/>
      <c r="BF3743" s="144"/>
      <c r="BG3743" s="144"/>
      <c r="BH3743" s="144"/>
      <c r="BI3743" s="144"/>
      <c r="BJ3743" s="144"/>
      <c r="BK3743" s="144"/>
      <c r="BL3743" s="144"/>
      <c r="BM3743" s="144"/>
      <c r="BN3743" s="144"/>
      <c r="BO3743" s="144"/>
      <c r="BP3743" s="144"/>
      <c r="BQ3743" s="144"/>
      <c r="BR3743" s="144"/>
      <c r="BS3743" s="144"/>
      <c r="BT3743" s="144"/>
      <c r="BU3743" s="144"/>
      <c r="BV3743" s="144"/>
      <c r="BW3743" s="144"/>
      <c r="BX3743" s="144"/>
      <c r="BY3743" s="144"/>
      <c r="BZ3743" s="144"/>
      <c r="CA3743" s="144"/>
      <c r="CB3743" s="144"/>
      <c r="CC3743" s="144"/>
      <c r="CD3743" s="144"/>
      <c r="CE3743" s="144"/>
      <c r="CF3743" s="144"/>
      <c r="CG3743" s="144"/>
      <c r="CH3743" s="144"/>
      <c r="CI3743" s="144"/>
      <c r="CJ3743" s="144"/>
      <c r="CK3743" s="144"/>
      <c r="CL3743" s="144"/>
    </row>
    <row r="3744" spans="2:90" x14ac:dyDescent="0.25">
      <c r="B3744" s="77"/>
      <c r="C3744" s="77"/>
      <c r="D3744" s="77"/>
      <c r="E3744" s="77"/>
      <c r="F3744" s="77"/>
      <c r="G3744" s="77"/>
      <c r="I3744" s="78"/>
      <c r="K3744" s="78"/>
      <c r="L3744" s="77"/>
      <c r="M3744" s="78"/>
      <c r="N3744" s="78"/>
      <c r="O3744" s="78"/>
      <c r="P3744" s="78"/>
      <c r="Q3744" s="144"/>
      <c r="R3744" s="78"/>
      <c r="S3744" s="78"/>
      <c r="T3744" s="78"/>
      <c r="U3744" s="78"/>
      <c r="V3744" s="219"/>
      <c r="W3744" s="78"/>
      <c r="X3744" s="78"/>
      <c r="Y3744" s="78"/>
      <c r="Z3744" s="78"/>
      <c r="AA3744" s="78"/>
      <c r="AB3744" s="78"/>
      <c r="AC3744" s="78"/>
      <c r="AD3744" s="104"/>
      <c r="AE3744" s="78"/>
      <c r="AF3744" s="104"/>
      <c r="AG3744" s="78"/>
      <c r="AH3744" s="104"/>
      <c r="AI3744" s="78"/>
      <c r="AJ3744" s="104"/>
      <c r="AK3744" s="78"/>
      <c r="AL3744" s="78"/>
      <c r="AM3744" s="8"/>
      <c r="AN3744" s="78"/>
      <c r="AO3744" s="78"/>
      <c r="AP3744" s="78"/>
      <c r="AQ3744" s="78"/>
      <c r="AR3744" s="78"/>
      <c r="AS3744" s="78"/>
      <c r="AT3744" s="78"/>
      <c r="AU3744" s="78"/>
      <c r="AV3744" s="78"/>
      <c r="AW3744" s="77"/>
      <c r="AX3744" s="144"/>
      <c r="AY3744" s="144"/>
      <c r="AZ3744" s="144"/>
      <c r="BA3744" s="54"/>
      <c r="BB3744" s="54"/>
      <c r="BC3744" s="144"/>
      <c r="BD3744" s="144"/>
      <c r="BE3744" s="144"/>
      <c r="BF3744" s="144"/>
      <c r="BG3744" s="144"/>
      <c r="BH3744" s="144"/>
      <c r="BI3744" s="144"/>
      <c r="BJ3744" s="144"/>
      <c r="BK3744" s="144"/>
      <c r="BL3744" s="144"/>
      <c r="BM3744" s="144"/>
      <c r="BN3744" s="144"/>
      <c r="BO3744" s="144"/>
      <c r="BP3744" s="144"/>
      <c r="BQ3744" s="144"/>
      <c r="BR3744" s="144"/>
      <c r="BS3744" s="144"/>
      <c r="BT3744" s="144"/>
      <c r="BU3744" s="144"/>
      <c r="BV3744" s="144"/>
      <c r="BW3744" s="144"/>
      <c r="BX3744" s="144"/>
      <c r="BY3744" s="144"/>
      <c r="BZ3744" s="144"/>
      <c r="CA3744" s="144"/>
      <c r="CB3744" s="144"/>
      <c r="CC3744" s="144"/>
      <c r="CD3744" s="144"/>
      <c r="CE3744" s="144"/>
      <c r="CF3744" s="144"/>
      <c r="CG3744" s="144"/>
      <c r="CH3744" s="144"/>
      <c r="CI3744" s="144"/>
      <c r="CJ3744" s="144"/>
      <c r="CK3744" s="144"/>
      <c r="CL3744" s="144"/>
    </row>
    <row r="3745" spans="2:90" x14ac:dyDescent="0.25">
      <c r="B3745" s="77"/>
      <c r="C3745" s="77"/>
      <c r="D3745" s="77"/>
      <c r="E3745" s="77"/>
      <c r="F3745" s="77"/>
      <c r="G3745" s="77"/>
      <c r="I3745" s="78"/>
      <c r="K3745" s="78"/>
      <c r="L3745" s="77"/>
      <c r="M3745" s="78"/>
      <c r="N3745" s="78"/>
      <c r="O3745" s="78"/>
      <c r="P3745" s="78"/>
      <c r="Q3745" s="144"/>
      <c r="R3745" s="78"/>
      <c r="S3745" s="78"/>
      <c r="T3745" s="78"/>
      <c r="U3745" s="78"/>
      <c r="V3745" s="219"/>
      <c r="W3745" s="78"/>
      <c r="X3745" s="78"/>
      <c r="Y3745" s="78"/>
      <c r="Z3745" s="78"/>
      <c r="AA3745" s="78"/>
      <c r="AB3745" s="78"/>
      <c r="AC3745" s="78"/>
      <c r="AD3745" s="104"/>
      <c r="AE3745" s="78"/>
      <c r="AF3745" s="104"/>
      <c r="AG3745" s="78"/>
      <c r="AH3745" s="104"/>
      <c r="AI3745" s="78"/>
      <c r="AJ3745" s="104"/>
      <c r="AK3745" s="78"/>
      <c r="AL3745" s="78"/>
      <c r="AM3745" s="8"/>
      <c r="AN3745" s="78"/>
      <c r="AO3745" s="78"/>
      <c r="AP3745" s="78"/>
      <c r="AQ3745" s="78"/>
      <c r="AR3745" s="78"/>
      <c r="AS3745" s="78"/>
      <c r="AT3745" s="78"/>
      <c r="AU3745" s="78"/>
      <c r="AV3745" s="78"/>
      <c r="AW3745" s="77"/>
      <c r="AX3745" s="144"/>
      <c r="AY3745" s="144"/>
      <c r="AZ3745" s="144"/>
      <c r="BA3745" s="54"/>
      <c r="BB3745" s="54"/>
      <c r="BC3745" s="144"/>
      <c r="BD3745" s="144"/>
      <c r="BE3745" s="144"/>
      <c r="BF3745" s="144"/>
      <c r="BG3745" s="144"/>
      <c r="BH3745" s="144"/>
      <c r="BI3745" s="144"/>
      <c r="BJ3745" s="144"/>
      <c r="BK3745" s="144"/>
      <c r="BL3745" s="144"/>
      <c r="BM3745" s="144"/>
      <c r="BN3745" s="144"/>
      <c r="BO3745" s="144"/>
      <c r="BP3745" s="144"/>
      <c r="BQ3745" s="144"/>
      <c r="BR3745" s="144"/>
      <c r="BS3745" s="144"/>
      <c r="BT3745" s="144"/>
      <c r="BU3745" s="144"/>
      <c r="BV3745" s="144"/>
      <c r="BW3745" s="144"/>
      <c r="BX3745" s="144"/>
      <c r="BY3745" s="144"/>
      <c r="BZ3745" s="144"/>
      <c r="CA3745" s="144"/>
      <c r="CB3745" s="144"/>
      <c r="CC3745" s="144"/>
      <c r="CD3745" s="144"/>
      <c r="CE3745" s="144"/>
      <c r="CF3745" s="144"/>
      <c r="CG3745" s="144"/>
      <c r="CH3745" s="144"/>
      <c r="CI3745" s="144"/>
      <c r="CJ3745" s="144"/>
      <c r="CK3745" s="144"/>
      <c r="CL3745" s="144"/>
    </row>
    <row r="3746" spans="2:90" x14ac:dyDescent="0.25">
      <c r="B3746" s="77"/>
      <c r="C3746" s="77"/>
      <c r="D3746" s="77"/>
      <c r="E3746" s="77"/>
      <c r="F3746" s="77"/>
      <c r="G3746" s="77"/>
      <c r="I3746" s="78"/>
      <c r="K3746" s="78"/>
      <c r="L3746" s="77"/>
      <c r="M3746" s="78"/>
      <c r="N3746" s="78"/>
      <c r="O3746" s="78"/>
      <c r="P3746" s="78"/>
      <c r="Q3746" s="144"/>
      <c r="R3746" s="78"/>
      <c r="S3746" s="78"/>
      <c r="T3746" s="78"/>
      <c r="U3746" s="78"/>
      <c r="V3746" s="219"/>
      <c r="W3746" s="78"/>
      <c r="X3746" s="78"/>
      <c r="Y3746" s="78"/>
      <c r="Z3746" s="78"/>
      <c r="AA3746" s="78"/>
      <c r="AB3746" s="78"/>
      <c r="AC3746" s="78"/>
      <c r="AD3746" s="104"/>
      <c r="AE3746" s="78"/>
      <c r="AF3746" s="104"/>
      <c r="AG3746" s="78"/>
      <c r="AH3746" s="104"/>
      <c r="AI3746" s="78"/>
      <c r="AJ3746" s="104"/>
      <c r="AK3746" s="78"/>
      <c r="AL3746" s="78"/>
      <c r="AM3746" s="8"/>
      <c r="AN3746" s="78"/>
      <c r="AO3746" s="78"/>
      <c r="AP3746" s="78"/>
      <c r="AQ3746" s="78"/>
      <c r="AR3746" s="78"/>
      <c r="AS3746" s="78"/>
      <c r="AT3746" s="78"/>
      <c r="AU3746" s="78"/>
      <c r="AV3746" s="78"/>
      <c r="AW3746" s="77"/>
      <c r="AX3746" s="144"/>
      <c r="AY3746" s="144"/>
      <c r="AZ3746" s="144"/>
      <c r="BA3746" s="54"/>
      <c r="BB3746" s="54"/>
      <c r="BC3746" s="144"/>
      <c r="BD3746" s="144"/>
      <c r="BE3746" s="144"/>
      <c r="BF3746" s="144"/>
      <c r="BG3746" s="144"/>
      <c r="BH3746" s="144"/>
      <c r="BI3746" s="144"/>
      <c r="BJ3746" s="144"/>
      <c r="BK3746" s="144"/>
      <c r="BL3746" s="144"/>
      <c r="BM3746" s="144"/>
      <c r="BN3746" s="144"/>
      <c r="BO3746" s="144"/>
      <c r="BP3746" s="144"/>
      <c r="BQ3746" s="144"/>
      <c r="BR3746" s="144"/>
      <c r="BS3746" s="144"/>
      <c r="BT3746" s="144"/>
      <c r="BU3746" s="144"/>
      <c r="BV3746" s="144"/>
      <c r="BW3746" s="144"/>
      <c r="BX3746" s="144"/>
      <c r="BY3746" s="144"/>
      <c r="BZ3746" s="144"/>
      <c r="CA3746" s="144"/>
      <c r="CB3746" s="144"/>
      <c r="CC3746" s="144"/>
      <c r="CD3746" s="144"/>
      <c r="CE3746" s="144"/>
      <c r="CF3746" s="144"/>
      <c r="CG3746" s="144"/>
      <c r="CH3746" s="144"/>
      <c r="CI3746" s="144"/>
      <c r="CJ3746" s="144"/>
      <c r="CK3746" s="144"/>
      <c r="CL3746" s="144"/>
    </row>
    <row r="3747" spans="2:90" x14ac:dyDescent="0.25">
      <c r="B3747" s="77"/>
      <c r="C3747" s="77"/>
      <c r="D3747" s="77"/>
      <c r="E3747" s="77"/>
      <c r="F3747" s="77"/>
      <c r="G3747" s="77"/>
      <c r="I3747" s="78"/>
      <c r="K3747" s="78"/>
      <c r="L3747" s="77"/>
      <c r="M3747" s="78"/>
      <c r="N3747" s="78"/>
      <c r="O3747" s="78"/>
      <c r="P3747" s="78"/>
      <c r="Q3747" s="144"/>
      <c r="R3747" s="78"/>
      <c r="S3747" s="78"/>
      <c r="T3747" s="78"/>
      <c r="U3747" s="78"/>
      <c r="V3747" s="219"/>
      <c r="W3747" s="78"/>
      <c r="X3747" s="78"/>
      <c r="Y3747" s="78"/>
      <c r="Z3747" s="78"/>
      <c r="AA3747" s="78"/>
      <c r="AB3747" s="78"/>
      <c r="AC3747" s="78"/>
      <c r="AD3747" s="104"/>
      <c r="AE3747" s="78"/>
      <c r="AF3747" s="104"/>
      <c r="AG3747" s="78"/>
      <c r="AH3747" s="104"/>
      <c r="AI3747" s="78"/>
      <c r="AJ3747" s="104"/>
      <c r="AK3747" s="78"/>
      <c r="AL3747" s="78"/>
      <c r="AM3747" s="8"/>
      <c r="AN3747" s="78"/>
      <c r="AO3747" s="78"/>
      <c r="AP3747" s="78"/>
      <c r="AQ3747" s="78"/>
      <c r="AR3747" s="78"/>
      <c r="AS3747" s="78"/>
      <c r="AT3747" s="78"/>
      <c r="AU3747" s="78"/>
      <c r="AV3747" s="78"/>
      <c r="AW3747" s="77"/>
      <c r="AX3747" s="144"/>
      <c r="AY3747" s="144"/>
      <c r="AZ3747" s="144"/>
      <c r="BA3747" s="54"/>
      <c r="BB3747" s="54"/>
      <c r="BC3747" s="144"/>
      <c r="BD3747" s="144"/>
      <c r="BE3747" s="144"/>
      <c r="BF3747" s="144"/>
      <c r="BG3747" s="144"/>
      <c r="BH3747" s="144"/>
      <c r="BI3747" s="144"/>
      <c r="BJ3747" s="144"/>
      <c r="BK3747" s="144"/>
      <c r="BL3747" s="144"/>
      <c r="BM3747" s="144"/>
      <c r="BN3747" s="144"/>
      <c r="BO3747" s="144"/>
      <c r="BP3747" s="144"/>
      <c r="BQ3747" s="144"/>
      <c r="BR3747" s="144"/>
      <c r="BS3747" s="144"/>
      <c r="BT3747" s="144"/>
      <c r="BU3747" s="144"/>
      <c r="BV3747" s="144"/>
      <c r="BW3747" s="144"/>
      <c r="BX3747" s="144"/>
      <c r="BY3747" s="144"/>
      <c r="BZ3747" s="144"/>
      <c r="CA3747" s="144"/>
      <c r="CB3747" s="144"/>
      <c r="CC3747" s="144"/>
      <c r="CD3747" s="144"/>
      <c r="CE3747" s="144"/>
      <c r="CF3747" s="144"/>
      <c r="CG3747" s="144"/>
      <c r="CH3747" s="144"/>
      <c r="CI3747" s="144"/>
      <c r="CJ3747" s="144"/>
      <c r="CK3747" s="144"/>
      <c r="CL3747" s="144"/>
    </row>
    <row r="3748" spans="2:90" x14ac:dyDescent="0.25">
      <c r="B3748" s="77"/>
      <c r="C3748" s="77"/>
      <c r="D3748" s="77"/>
      <c r="E3748" s="77"/>
      <c r="F3748" s="77"/>
      <c r="G3748" s="77"/>
      <c r="I3748" s="78"/>
      <c r="K3748" s="78"/>
      <c r="L3748" s="77"/>
      <c r="M3748" s="78"/>
      <c r="N3748" s="78"/>
      <c r="O3748" s="78"/>
      <c r="P3748" s="78"/>
      <c r="Q3748" s="144"/>
      <c r="R3748" s="78"/>
      <c r="S3748" s="78"/>
      <c r="T3748" s="78"/>
      <c r="U3748" s="78"/>
      <c r="V3748" s="219"/>
      <c r="W3748" s="78"/>
      <c r="X3748" s="78"/>
      <c r="Y3748" s="78"/>
      <c r="Z3748" s="78"/>
      <c r="AA3748" s="78"/>
      <c r="AB3748" s="78"/>
      <c r="AC3748" s="78"/>
      <c r="AD3748" s="104"/>
      <c r="AE3748" s="78"/>
      <c r="AF3748" s="104"/>
      <c r="AG3748" s="78"/>
      <c r="AH3748" s="104"/>
      <c r="AI3748" s="78"/>
      <c r="AJ3748" s="104"/>
      <c r="AK3748" s="78"/>
      <c r="AL3748" s="78"/>
      <c r="AM3748" s="8"/>
      <c r="AN3748" s="78"/>
      <c r="AO3748" s="78"/>
      <c r="AP3748" s="78"/>
      <c r="AQ3748" s="78"/>
      <c r="AR3748" s="78"/>
      <c r="AS3748" s="78"/>
      <c r="AT3748" s="78"/>
      <c r="AU3748" s="78"/>
      <c r="AV3748" s="78"/>
      <c r="AW3748" s="77"/>
      <c r="AX3748" s="144"/>
      <c r="AY3748" s="144"/>
      <c r="AZ3748" s="144"/>
      <c r="BA3748" s="54"/>
      <c r="BB3748" s="54"/>
      <c r="BC3748" s="144"/>
      <c r="BD3748" s="144"/>
      <c r="BE3748" s="144"/>
      <c r="BF3748" s="144"/>
      <c r="BG3748" s="144"/>
      <c r="BH3748" s="144"/>
      <c r="BI3748" s="144"/>
      <c r="BJ3748" s="144"/>
      <c r="BK3748" s="144"/>
      <c r="BL3748" s="144"/>
      <c r="BM3748" s="144"/>
      <c r="BN3748" s="144"/>
      <c r="BO3748" s="144"/>
      <c r="BP3748" s="144"/>
      <c r="BQ3748" s="144"/>
      <c r="BR3748" s="144"/>
      <c r="BS3748" s="144"/>
      <c r="BT3748" s="144"/>
      <c r="BU3748" s="144"/>
      <c r="BV3748" s="144"/>
      <c r="BW3748" s="144"/>
      <c r="BX3748" s="144"/>
      <c r="BY3748" s="144"/>
      <c r="BZ3748" s="144"/>
      <c r="CA3748" s="144"/>
      <c r="CB3748" s="144"/>
      <c r="CC3748" s="144"/>
      <c r="CD3748" s="144"/>
      <c r="CE3748" s="144"/>
      <c r="CF3748" s="144"/>
      <c r="CG3748" s="144"/>
      <c r="CH3748" s="144"/>
      <c r="CI3748" s="144"/>
      <c r="CJ3748" s="144"/>
      <c r="CK3748" s="144"/>
      <c r="CL3748" s="144"/>
    </row>
    <row r="3749" spans="2:90" x14ac:dyDescent="0.25">
      <c r="B3749" s="77"/>
      <c r="C3749" s="77"/>
      <c r="D3749" s="77"/>
      <c r="E3749" s="77"/>
      <c r="F3749" s="77"/>
      <c r="G3749" s="77"/>
      <c r="I3749" s="78"/>
      <c r="K3749" s="78"/>
      <c r="L3749" s="77"/>
      <c r="M3749" s="78"/>
      <c r="N3749" s="78"/>
      <c r="O3749" s="78"/>
      <c r="P3749" s="78"/>
      <c r="Q3749" s="144"/>
      <c r="R3749" s="78"/>
      <c r="S3749" s="78"/>
      <c r="T3749" s="78"/>
      <c r="U3749" s="78"/>
      <c r="V3749" s="219"/>
      <c r="W3749" s="78"/>
      <c r="X3749" s="78"/>
      <c r="Y3749" s="78"/>
      <c r="Z3749" s="78"/>
      <c r="AA3749" s="78"/>
      <c r="AB3749" s="78"/>
      <c r="AC3749" s="78"/>
      <c r="AD3749" s="104"/>
      <c r="AE3749" s="78"/>
      <c r="AF3749" s="104"/>
      <c r="AG3749" s="78"/>
      <c r="AH3749" s="104"/>
      <c r="AI3749" s="78"/>
      <c r="AJ3749" s="104"/>
      <c r="AK3749" s="78"/>
      <c r="AL3749" s="78"/>
      <c r="AM3749" s="8"/>
      <c r="AN3749" s="78"/>
      <c r="AO3749" s="78"/>
      <c r="AP3749" s="78"/>
      <c r="AQ3749" s="78"/>
      <c r="AR3749" s="78"/>
      <c r="AS3749" s="78"/>
      <c r="AT3749" s="78"/>
      <c r="AU3749" s="78"/>
      <c r="AV3749" s="78"/>
      <c r="AW3749" s="77"/>
      <c r="AX3749" s="144"/>
      <c r="AY3749" s="144"/>
      <c r="AZ3749" s="144"/>
      <c r="BA3749" s="54"/>
      <c r="BB3749" s="54"/>
      <c r="BC3749" s="144"/>
      <c r="BD3749" s="144"/>
      <c r="BE3749" s="144"/>
      <c r="BF3749" s="144"/>
      <c r="BG3749" s="144"/>
      <c r="BH3749" s="144"/>
      <c r="BI3749" s="144"/>
      <c r="BJ3749" s="144"/>
      <c r="BK3749" s="144"/>
      <c r="BL3749" s="144"/>
      <c r="BM3749" s="144"/>
      <c r="BN3749" s="144"/>
      <c r="BO3749" s="144"/>
      <c r="BP3749" s="144"/>
      <c r="BQ3749" s="144"/>
      <c r="BR3749" s="144"/>
      <c r="BS3749" s="144"/>
      <c r="BT3749" s="144"/>
      <c r="BU3749" s="144"/>
      <c r="BV3749" s="144"/>
      <c r="BW3749" s="144"/>
      <c r="BX3749" s="144"/>
      <c r="BY3749" s="144"/>
      <c r="BZ3749" s="144"/>
      <c r="CA3749" s="144"/>
      <c r="CB3749" s="144"/>
      <c r="CC3749" s="144"/>
      <c r="CD3749" s="144"/>
      <c r="CE3749" s="144"/>
      <c r="CF3749" s="144"/>
      <c r="CG3749" s="144"/>
      <c r="CH3749" s="144"/>
      <c r="CI3749" s="144"/>
      <c r="CJ3749" s="144"/>
      <c r="CK3749" s="144"/>
      <c r="CL3749" s="144"/>
    </row>
    <row r="3750" spans="2:90" x14ac:dyDescent="0.25">
      <c r="B3750" s="77"/>
      <c r="C3750" s="77"/>
      <c r="D3750" s="77"/>
      <c r="E3750" s="77"/>
      <c r="F3750" s="77"/>
      <c r="G3750" s="77"/>
      <c r="I3750" s="78"/>
      <c r="K3750" s="78"/>
      <c r="L3750" s="77"/>
      <c r="M3750" s="78"/>
      <c r="N3750" s="78"/>
      <c r="O3750" s="78"/>
      <c r="P3750" s="78"/>
      <c r="Q3750" s="144"/>
      <c r="R3750" s="78"/>
      <c r="S3750" s="78"/>
      <c r="T3750" s="78"/>
      <c r="U3750" s="78"/>
      <c r="V3750" s="219"/>
      <c r="W3750" s="78"/>
      <c r="X3750" s="78"/>
      <c r="Y3750" s="78"/>
      <c r="Z3750" s="78"/>
      <c r="AA3750" s="78"/>
      <c r="AB3750" s="78"/>
      <c r="AC3750" s="78"/>
      <c r="AD3750" s="104"/>
      <c r="AE3750" s="78"/>
      <c r="AF3750" s="104"/>
      <c r="AG3750" s="78"/>
      <c r="AH3750" s="104"/>
      <c r="AI3750" s="78"/>
      <c r="AJ3750" s="104"/>
      <c r="AK3750" s="78"/>
      <c r="AL3750" s="78"/>
      <c r="AM3750" s="8"/>
      <c r="AN3750" s="78"/>
      <c r="AO3750" s="78"/>
      <c r="AP3750" s="78"/>
      <c r="AQ3750" s="78"/>
      <c r="AR3750" s="78"/>
      <c r="AS3750" s="78"/>
      <c r="AT3750" s="78"/>
      <c r="AU3750" s="78"/>
      <c r="AV3750" s="78"/>
      <c r="AW3750" s="77"/>
      <c r="AX3750" s="144"/>
      <c r="AY3750" s="144"/>
      <c r="AZ3750" s="144"/>
      <c r="BA3750" s="54"/>
      <c r="BB3750" s="54"/>
      <c r="BC3750" s="144"/>
      <c r="BD3750" s="144"/>
      <c r="BE3750" s="144"/>
      <c r="BF3750" s="144"/>
      <c r="BG3750" s="144"/>
      <c r="BH3750" s="144"/>
      <c r="BI3750" s="144"/>
      <c r="BJ3750" s="144"/>
      <c r="BK3750" s="144"/>
      <c r="BL3750" s="144"/>
      <c r="BM3750" s="144"/>
      <c r="BN3750" s="144"/>
      <c r="BO3750" s="144"/>
      <c r="BP3750" s="144"/>
      <c r="BQ3750" s="144"/>
      <c r="BR3750" s="144"/>
      <c r="BS3750" s="144"/>
      <c r="BT3750" s="144"/>
      <c r="BU3750" s="144"/>
      <c r="BV3750" s="144"/>
      <c r="BW3750" s="144"/>
      <c r="BX3750" s="144"/>
      <c r="BY3750" s="144"/>
      <c r="BZ3750" s="144"/>
      <c r="CA3750" s="144"/>
      <c r="CB3750" s="144"/>
      <c r="CC3750" s="144"/>
      <c r="CD3750" s="144"/>
      <c r="CE3750" s="144"/>
      <c r="CF3750" s="144"/>
      <c r="CG3750" s="144"/>
      <c r="CH3750" s="144"/>
      <c r="CI3750" s="144"/>
      <c r="CJ3750" s="144"/>
      <c r="CK3750" s="144"/>
      <c r="CL3750" s="144"/>
    </row>
    <row r="3751" spans="2:90" x14ac:dyDescent="0.25">
      <c r="B3751" s="77"/>
      <c r="C3751" s="77"/>
      <c r="D3751" s="77"/>
      <c r="E3751" s="77"/>
      <c r="F3751" s="77"/>
      <c r="G3751" s="77"/>
      <c r="I3751" s="78"/>
      <c r="K3751" s="78"/>
      <c r="L3751" s="77"/>
      <c r="M3751" s="78"/>
      <c r="N3751" s="78"/>
      <c r="O3751" s="78"/>
      <c r="P3751" s="78"/>
      <c r="Q3751" s="144"/>
      <c r="R3751" s="78"/>
      <c r="S3751" s="78"/>
      <c r="T3751" s="78"/>
      <c r="U3751" s="78"/>
      <c r="V3751" s="219"/>
      <c r="W3751" s="78"/>
      <c r="X3751" s="78"/>
      <c r="Y3751" s="78"/>
      <c r="Z3751" s="78"/>
      <c r="AA3751" s="78"/>
      <c r="AB3751" s="78"/>
      <c r="AC3751" s="78"/>
      <c r="AD3751" s="104"/>
      <c r="AE3751" s="78"/>
      <c r="AF3751" s="104"/>
      <c r="AG3751" s="78"/>
      <c r="AH3751" s="104"/>
      <c r="AI3751" s="78"/>
      <c r="AJ3751" s="104"/>
      <c r="AK3751" s="78"/>
      <c r="AL3751" s="78"/>
      <c r="AM3751" s="8"/>
      <c r="AN3751" s="78"/>
      <c r="AO3751" s="78"/>
      <c r="AP3751" s="78"/>
      <c r="AQ3751" s="78"/>
      <c r="AR3751" s="78"/>
      <c r="AS3751" s="78"/>
      <c r="AT3751" s="78"/>
      <c r="AU3751" s="78"/>
      <c r="AV3751" s="78"/>
      <c r="AW3751" s="77"/>
      <c r="AX3751" s="144"/>
      <c r="AY3751" s="144"/>
      <c r="AZ3751" s="144"/>
      <c r="BA3751" s="54"/>
      <c r="BB3751" s="54"/>
      <c r="BC3751" s="144"/>
      <c r="BD3751" s="144"/>
      <c r="BE3751" s="144"/>
      <c r="BF3751" s="144"/>
      <c r="BG3751" s="144"/>
      <c r="BH3751" s="144"/>
      <c r="BI3751" s="144"/>
      <c r="BJ3751" s="144"/>
      <c r="BK3751" s="144"/>
      <c r="BL3751" s="144"/>
      <c r="BM3751" s="144"/>
      <c r="BN3751" s="144"/>
      <c r="BO3751" s="144"/>
      <c r="BP3751" s="144"/>
      <c r="BQ3751" s="144"/>
      <c r="BR3751" s="144"/>
      <c r="BS3751" s="144"/>
      <c r="BT3751" s="144"/>
      <c r="BU3751" s="144"/>
      <c r="BV3751" s="144"/>
      <c r="BW3751" s="144"/>
      <c r="BX3751" s="144"/>
      <c r="BY3751" s="144"/>
      <c r="BZ3751" s="144"/>
      <c r="CA3751" s="144"/>
      <c r="CB3751" s="144"/>
      <c r="CC3751" s="144"/>
      <c r="CD3751" s="144"/>
      <c r="CE3751" s="144"/>
      <c r="CF3751" s="144"/>
      <c r="CG3751" s="144"/>
      <c r="CH3751" s="144"/>
      <c r="CI3751" s="144"/>
      <c r="CJ3751" s="144"/>
      <c r="CK3751" s="144"/>
      <c r="CL3751" s="144"/>
    </row>
    <row r="3752" spans="2:90" x14ac:dyDescent="0.25">
      <c r="B3752" s="77"/>
      <c r="C3752" s="77"/>
      <c r="D3752" s="77"/>
      <c r="E3752" s="77"/>
      <c r="F3752" s="77"/>
      <c r="G3752" s="77"/>
      <c r="I3752" s="78"/>
      <c r="K3752" s="78"/>
      <c r="L3752" s="77"/>
      <c r="M3752" s="78"/>
      <c r="N3752" s="78"/>
      <c r="O3752" s="78"/>
      <c r="P3752" s="78"/>
      <c r="Q3752" s="144"/>
      <c r="R3752" s="78"/>
      <c r="S3752" s="78"/>
      <c r="T3752" s="78"/>
      <c r="U3752" s="78"/>
      <c r="V3752" s="219"/>
      <c r="W3752" s="78"/>
      <c r="X3752" s="78"/>
      <c r="Y3752" s="78"/>
      <c r="Z3752" s="78"/>
      <c r="AA3752" s="78"/>
      <c r="AB3752" s="78"/>
      <c r="AC3752" s="78"/>
      <c r="AD3752" s="104"/>
      <c r="AE3752" s="78"/>
      <c r="AF3752" s="104"/>
      <c r="AG3752" s="78"/>
      <c r="AH3752" s="104"/>
      <c r="AI3752" s="78"/>
      <c r="AJ3752" s="104"/>
      <c r="AK3752" s="78"/>
      <c r="AL3752" s="78"/>
      <c r="AM3752" s="8"/>
      <c r="AN3752" s="78"/>
      <c r="AO3752" s="78"/>
      <c r="AP3752" s="78"/>
      <c r="AQ3752" s="78"/>
      <c r="AR3752" s="78"/>
      <c r="AS3752" s="78"/>
      <c r="AT3752" s="78"/>
      <c r="AU3752" s="78"/>
      <c r="AV3752" s="78"/>
      <c r="AW3752" s="77"/>
      <c r="AX3752" s="144"/>
      <c r="AY3752" s="144"/>
      <c r="AZ3752" s="144"/>
      <c r="BA3752" s="54"/>
      <c r="BB3752" s="54"/>
      <c r="BC3752" s="144"/>
      <c r="BD3752" s="144"/>
      <c r="BE3752" s="144"/>
      <c r="BF3752" s="144"/>
      <c r="BG3752" s="144"/>
      <c r="BH3752" s="144"/>
      <c r="BI3752" s="144"/>
      <c r="BJ3752" s="144"/>
      <c r="BK3752" s="144"/>
      <c r="BL3752" s="144"/>
      <c r="BM3752" s="144"/>
      <c r="BN3752" s="144"/>
      <c r="BO3752" s="144"/>
      <c r="BP3752" s="144"/>
      <c r="BQ3752" s="144"/>
      <c r="BR3752" s="144"/>
      <c r="BS3752" s="144"/>
      <c r="BT3752" s="144"/>
      <c r="BU3752" s="144"/>
      <c r="BV3752" s="144"/>
      <c r="BW3752" s="144"/>
      <c r="BX3752" s="144"/>
      <c r="BY3752" s="144"/>
      <c r="BZ3752" s="144"/>
      <c r="CA3752" s="144"/>
      <c r="CB3752" s="144"/>
      <c r="CC3752" s="144"/>
      <c r="CD3752" s="144"/>
      <c r="CE3752" s="144"/>
      <c r="CF3752" s="144"/>
      <c r="CG3752" s="144"/>
      <c r="CH3752" s="144"/>
      <c r="CI3752" s="144"/>
      <c r="CJ3752" s="144"/>
      <c r="CK3752" s="144"/>
      <c r="CL3752" s="144"/>
    </row>
    <row r="3753" spans="2:90" x14ac:dyDescent="0.25">
      <c r="B3753" s="77"/>
      <c r="C3753" s="77"/>
      <c r="D3753" s="77"/>
      <c r="E3753" s="77"/>
      <c r="F3753" s="77"/>
      <c r="G3753" s="77"/>
      <c r="I3753" s="78"/>
      <c r="K3753" s="78"/>
      <c r="L3753" s="77"/>
      <c r="M3753" s="78"/>
      <c r="N3753" s="78"/>
      <c r="O3753" s="78"/>
      <c r="P3753" s="78"/>
      <c r="Q3753" s="144"/>
      <c r="R3753" s="78"/>
      <c r="S3753" s="78"/>
      <c r="T3753" s="78"/>
      <c r="U3753" s="78"/>
      <c r="V3753" s="219"/>
      <c r="W3753" s="78"/>
      <c r="X3753" s="78"/>
      <c r="Y3753" s="78"/>
      <c r="Z3753" s="78"/>
      <c r="AA3753" s="78"/>
      <c r="AB3753" s="78"/>
      <c r="AC3753" s="78"/>
      <c r="AD3753" s="104"/>
      <c r="AE3753" s="78"/>
      <c r="AF3753" s="104"/>
      <c r="AG3753" s="78"/>
      <c r="AH3753" s="104"/>
      <c r="AI3753" s="78"/>
      <c r="AJ3753" s="104"/>
      <c r="AK3753" s="78"/>
      <c r="AL3753" s="78"/>
      <c r="AM3753" s="8"/>
      <c r="AN3753" s="78"/>
      <c r="AO3753" s="78"/>
      <c r="AP3753" s="78"/>
      <c r="AQ3753" s="78"/>
      <c r="AR3753" s="78"/>
      <c r="AS3753" s="78"/>
      <c r="AT3753" s="78"/>
      <c r="AU3753" s="78"/>
      <c r="AV3753" s="78"/>
      <c r="AW3753" s="77"/>
      <c r="AX3753" s="144"/>
      <c r="AY3753" s="144"/>
      <c r="AZ3753" s="144"/>
      <c r="BA3753" s="54"/>
      <c r="BB3753" s="54"/>
      <c r="BC3753" s="144"/>
      <c r="BD3753" s="144"/>
      <c r="BE3753" s="144"/>
      <c r="BF3753" s="144"/>
      <c r="BG3753" s="144"/>
      <c r="BH3753" s="144"/>
      <c r="BI3753" s="144"/>
      <c r="BJ3753" s="144"/>
      <c r="BK3753" s="144"/>
      <c r="BL3753" s="144"/>
      <c r="BM3753" s="144"/>
      <c r="BN3753" s="144"/>
      <c r="BO3753" s="144"/>
      <c r="BP3753" s="144"/>
      <c r="BQ3753" s="144"/>
      <c r="BR3753" s="144"/>
      <c r="BS3753" s="144"/>
      <c r="BT3753" s="144"/>
      <c r="BU3753" s="144"/>
      <c r="BV3753" s="144"/>
      <c r="BW3753" s="144"/>
      <c r="BX3753" s="144"/>
      <c r="BY3753" s="144"/>
      <c r="BZ3753" s="144"/>
      <c r="CA3753" s="144"/>
      <c r="CB3753" s="144"/>
      <c r="CC3753" s="144"/>
      <c r="CD3753" s="144"/>
      <c r="CE3753" s="144"/>
      <c r="CF3753" s="144"/>
      <c r="CG3753" s="144"/>
      <c r="CH3753" s="144"/>
      <c r="CI3753" s="144"/>
      <c r="CJ3753" s="144"/>
      <c r="CK3753" s="144"/>
      <c r="CL3753" s="144"/>
    </row>
    <row r="3754" spans="2:90" x14ac:dyDescent="0.25">
      <c r="B3754" s="77"/>
      <c r="C3754" s="77"/>
      <c r="D3754" s="77"/>
      <c r="E3754" s="77"/>
      <c r="F3754" s="77"/>
      <c r="G3754" s="77"/>
      <c r="I3754" s="78"/>
      <c r="K3754" s="78"/>
      <c r="L3754" s="77"/>
      <c r="M3754" s="78"/>
      <c r="N3754" s="78"/>
      <c r="O3754" s="78"/>
      <c r="P3754" s="78"/>
      <c r="Q3754" s="144"/>
      <c r="R3754" s="78"/>
      <c r="S3754" s="78"/>
      <c r="T3754" s="78"/>
      <c r="U3754" s="78"/>
      <c r="V3754" s="219"/>
      <c r="W3754" s="78"/>
      <c r="X3754" s="78"/>
      <c r="Y3754" s="78"/>
      <c r="Z3754" s="78"/>
      <c r="AA3754" s="78"/>
      <c r="AB3754" s="78"/>
      <c r="AC3754" s="78"/>
      <c r="AD3754" s="104"/>
      <c r="AE3754" s="78"/>
      <c r="AF3754" s="104"/>
      <c r="AG3754" s="78"/>
      <c r="AH3754" s="104"/>
      <c r="AI3754" s="78"/>
      <c r="AJ3754" s="104"/>
      <c r="AK3754" s="78"/>
      <c r="AL3754" s="78"/>
      <c r="AM3754" s="8"/>
      <c r="AN3754" s="78"/>
      <c r="AO3754" s="78"/>
      <c r="AP3754" s="78"/>
      <c r="AQ3754" s="78"/>
      <c r="AR3754" s="78"/>
      <c r="AS3754" s="78"/>
      <c r="AT3754" s="78"/>
      <c r="AU3754" s="78"/>
      <c r="AV3754" s="78"/>
      <c r="AW3754" s="77"/>
      <c r="AX3754" s="144"/>
      <c r="AY3754" s="144"/>
      <c r="AZ3754" s="144"/>
      <c r="BA3754" s="54"/>
      <c r="BB3754" s="54"/>
      <c r="BC3754" s="144"/>
      <c r="BD3754" s="144"/>
      <c r="BE3754" s="144"/>
      <c r="BF3754" s="144"/>
      <c r="BG3754" s="144"/>
      <c r="BH3754" s="144"/>
      <c r="BI3754" s="144"/>
      <c r="BJ3754" s="144"/>
      <c r="BK3754" s="144"/>
      <c r="BL3754" s="144"/>
      <c r="BM3754" s="144"/>
      <c r="BN3754" s="144"/>
      <c r="BO3754" s="144"/>
      <c r="BP3754" s="144"/>
      <c r="BQ3754" s="144"/>
      <c r="BR3754" s="144"/>
      <c r="BS3754" s="144"/>
      <c r="BT3754" s="144"/>
      <c r="BU3754" s="144"/>
      <c r="BV3754" s="144"/>
      <c r="BW3754" s="144"/>
      <c r="BX3754" s="144"/>
      <c r="BY3754" s="144"/>
      <c r="BZ3754" s="144"/>
      <c r="CA3754" s="144"/>
      <c r="CB3754" s="144"/>
      <c r="CC3754" s="144"/>
      <c r="CD3754" s="144"/>
      <c r="CE3754" s="144"/>
      <c r="CF3754" s="144"/>
      <c r="CG3754" s="144"/>
      <c r="CH3754" s="144"/>
      <c r="CI3754" s="144"/>
      <c r="CJ3754" s="144"/>
      <c r="CK3754" s="144"/>
      <c r="CL3754" s="144"/>
    </row>
    <row r="3755" spans="2:90" x14ac:dyDescent="0.25">
      <c r="B3755" s="77"/>
      <c r="C3755" s="77"/>
      <c r="D3755" s="77"/>
      <c r="E3755" s="77"/>
      <c r="F3755" s="77"/>
      <c r="G3755" s="77"/>
      <c r="I3755" s="78"/>
      <c r="K3755" s="78"/>
      <c r="L3755" s="77"/>
      <c r="M3755" s="78"/>
      <c r="N3755" s="78"/>
      <c r="O3755" s="78"/>
      <c r="P3755" s="78"/>
      <c r="Q3755" s="144"/>
      <c r="R3755" s="78"/>
      <c r="S3755" s="78"/>
      <c r="T3755" s="78"/>
      <c r="U3755" s="78"/>
      <c r="V3755" s="219"/>
      <c r="W3755" s="78"/>
      <c r="X3755" s="78"/>
      <c r="Y3755" s="78"/>
      <c r="Z3755" s="78"/>
      <c r="AA3755" s="78"/>
      <c r="AB3755" s="78"/>
      <c r="AC3755" s="78"/>
      <c r="AD3755" s="104"/>
      <c r="AE3755" s="78"/>
      <c r="AF3755" s="104"/>
      <c r="AG3755" s="78"/>
      <c r="AH3755" s="104"/>
      <c r="AI3755" s="78"/>
      <c r="AJ3755" s="104"/>
      <c r="AK3755" s="78"/>
      <c r="AL3755" s="78"/>
      <c r="AM3755" s="8"/>
      <c r="AN3755" s="78"/>
      <c r="AO3755" s="78"/>
      <c r="AP3755" s="78"/>
      <c r="AQ3755" s="78"/>
      <c r="AR3755" s="78"/>
      <c r="AS3755" s="78"/>
      <c r="AT3755" s="78"/>
      <c r="AU3755" s="78"/>
      <c r="AV3755" s="78"/>
      <c r="AW3755" s="77"/>
      <c r="AX3755" s="144"/>
      <c r="AY3755" s="144"/>
      <c r="AZ3755" s="144"/>
      <c r="BA3755" s="54"/>
      <c r="BB3755" s="54"/>
      <c r="BC3755" s="144"/>
      <c r="BD3755" s="144"/>
      <c r="BE3755" s="144"/>
      <c r="BF3755" s="144"/>
      <c r="BG3755" s="144"/>
      <c r="BH3755" s="144"/>
      <c r="BI3755" s="144"/>
      <c r="BJ3755" s="144"/>
      <c r="BK3755" s="144"/>
      <c r="BL3755" s="144"/>
      <c r="BM3755" s="144"/>
      <c r="BN3755" s="144"/>
      <c r="BO3755" s="144"/>
      <c r="BP3755" s="144"/>
      <c r="BQ3755" s="144"/>
      <c r="BR3755" s="144"/>
      <c r="BS3755" s="144"/>
      <c r="BT3755" s="144"/>
      <c r="BU3755" s="144"/>
      <c r="BV3755" s="144"/>
      <c r="BW3755" s="144"/>
      <c r="BX3755" s="144"/>
      <c r="BY3755" s="144"/>
      <c r="BZ3755" s="144"/>
      <c r="CA3755" s="144"/>
      <c r="CB3755" s="144"/>
      <c r="CC3755" s="144"/>
      <c r="CD3755" s="144"/>
      <c r="CE3755" s="144"/>
      <c r="CF3755" s="144"/>
      <c r="CG3755" s="144"/>
      <c r="CH3755" s="144"/>
      <c r="CI3755" s="144"/>
      <c r="CJ3755" s="144"/>
      <c r="CK3755" s="144"/>
      <c r="CL3755" s="144"/>
    </row>
    <row r="3756" spans="2:90" x14ac:dyDescent="0.25">
      <c r="B3756" s="77"/>
      <c r="C3756" s="77"/>
      <c r="D3756" s="77"/>
      <c r="E3756" s="77"/>
      <c r="F3756" s="77"/>
      <c r="G3756" s="77"/>
      <c r="I3756" s="78"/>
      <c r="K3756" s="78"/>
      <c r="L3756" s="77"/>
      <c r="M3756" s="78"/>
      <c r="N3756" s="78"/>
      <c r="O3756" s="78"/>
      <c r="P3756" s="78"/>
      <c r="Q3756" s="144"/>
      <c r="R3756" s="78"/>
      <c r="S3756" s="78"/>
      <c r="T3756" s="78"/>
      <c r="U3756" s="78"/>
      <c r="V3756" s="219"/>
      <c r="W3756" s="78"/>
      <c r="X3756" s="78"/>
      <c r="Y3756" s="78"/>
      <c r="Z3756" s="78"/>
      <c r="AA3756" s="78"/>
      <c r="AB3756" s="78"/>
      <c r="AC3756" s="78"/>
      <c r="AD3756" s="104"/>
      <c r="AE3756" s="78"/>
      <c r="AF3756" s="104"/>
      <c r="AG3756" s="78"/>
      <c r="AH3756" s="104"/>
      <c r="AI3756" s="78"/>
      <c r="AJ3756" s="104"/>
      <c r="AK3756" s="78"/>
      <c r="AL3756" s="78"/>
      <c r="AM3756" s="8"/>
      <c r="AN3756" s="78"/>
      <c r="AO3756" s="78"/>
      <c r="AP3756" s="78"/>
      <c r="AQ3756" s="78"/>
      <c r="AR3756" s="78"/>
      <c r="AS3756" s="78"/>
      <c r="AT3756" s="78"/>
      <c r="AU3756" s="78"/>
      <c r="AV3756" s="78"/>
      <c r="AW3756" s="77"/>
      <c r="AX3756" s="144"/>
      <c r="AY3756" s="144"/>
      <c r="AZ3756" s="144"/>
      <c r="BA3756" s="54"/>
      <c r="BB3756" s="54"/>
      <c r="BC3756" s="144"/>
      <c r="BD3756" s="144"/>
      <c r="BE3756" s="144"/>
      <c r="BF3756" s="144"/>
      <c r="BG3756" s="144"/>
      <c r="BH3756" s="144"/>
      <c r="BI3756" s="144"/>
      <c r="BJ3756" s="144"/>
      <c r="BK3756" s="144"/>
      <c r="BL3756" s="144"/>
      <c r="BM3756" s="144"/>
      <c r="BN3756" s="144"/>
      <c r="BO3756" s="144"/>
      <c r="BP3756" s="144"/>
      <c r="BQ3756" s="144"/>
      <c r="BR3756" s="144"/>
      <c r="BS3756" s="144"/>
      <c r="BT3756" s="144"/>
      <c r="BU3756" s="144"/>
      <c r="BV3756" s="144"/>
      <c r="BW3756" s="144"/>
      <c r="BX3756" s="144"/>
      <c r="BY3756" s="144"/>
      <c r="BZ3756" s="144"/>
      <c r="CA3756" s="144"/>
      <c r="CB3756" s="144"/>
      <c r="CC3756" s="144"/>
      <c r="CD3756" s="144"/>
      <c r="CE3756" s="144"/>
      <c r="CF3756" s="144"/>
      <c r="CG3756" s="144"/>
      <c r="CH3756" s="144"/>
      <c r="CI3756" s="144"/>
      <c r="CJ3756" s="144"/>
      <c r="CK3756" s="144"/>
      <c r="CL3756" s="144"/>
    </row>
    <row r="3757" spans="2:90" x14ac:dyDescent="0.25">
      <c r="B3757" s="77"/>
      <c r="C3757" s="77"/>
      <c r="D3757" s="77"/>
      <c r="E3757" s="77"/>
      <c r="F3757" s="77"/>
      <c r="G3757" s="77"/>
      <c r="I3757" s="78"/>
      <c r="K3757" s="78"/>
      <c r="L3757" s="77"/>
      <c r="M3757" s="78"/>
      <c r="N3757" s="78"/>
      <c r="O3757" s="78"/>
      <c r="P3757" s="78"/>
      <c r="Q3757" s="144"/>
      <c r="R3757" s="78"/>
      <c r="S3757" s="78"/>
      <c r="T3757" s="78"/>
      <c r="U3757" s="78"/>
      <c r="V3757" s="219"/>
      <c r="W3757" s="78"/>
      <c r="X3757" s="78"/>
      <c r="Y3757" s="78"/>
      <c r="Z3757" s="78"/>
      <c r="AA3757" s="78"/>
      <c r="AB3757" s="78"/>
      <c r="AC3757" s="78"/>
      <c r="AD3757" s="104"/>
      <c r="AE3757" s="78"/>
      <c r="AF3757" s="104"/>
      <c r="AG3757" s="78"/>
      <c r="AH3757" s="104"/>
      <c r="AI3757" s="78"/>
      <c r="AJ3757" s="104"/>
      <c r="AK3757" s="78"/>
      <c r="AL3757" s="78"/>
      <c r="AM3757" s="8"/>
      <c r="AN3757" s="78"/>
      <c r="AO3757" s="78"/>
      <c r="AP3757" s="78"/>
      <c r="AQ3757" s="78"/>
      <c r="AR3757" s="78"/>
      <c r="AS3757" s="78"/>
      <c r="AT3757" s="78"/>
      <c r="AU3757" s="78"/>
      <c r="AV3757" s="78"/>
      <c r="AW3757" s="77"/>
      <c r="AX3757" s="144"/>
      <c r="AY3757" s="144"/>
      <c r="AZ3757" s="144"/>
      <c r="BA3757" s="54"/>
      <c r="BB3757" s="54"/>
      <c r="BC3757" s="144"/>
      <c r="BD3757" s="144"/>
      <c r="BE3757" s="144"/>
      <c r="BF3757" s="144"/>
      <c r="BG3757" s="144"/>
      <c r="BH3757" s="144"/>
      <c r="BI3757" s="144"/>
      <c r="BJ3757" s="144"/>
      <c r="BK3757" s="144"/>
      <c r="BL3757" s="144"/>
      <c r="BM3757" s="144"/>
      <c r="BN3757" s="144"/>
      <c r="BO3757" s="144"/>
      <c r="BP3757" s="144"/>
      <c r="BQ3757" s="144"/>
      <c r="BR3757" s="144"/>
      <c r="BS3757" s="144"/>
      <c r="BT3757" s="144"/>
      <c r="BU3757" s="144"/>
      <c r="BV3757" s="144"/>
      <c r="BW3757" s="144"/>
      <c r="BX3757" s="144"/>
      <c r="BY3757" s="144"/>
      <c r="BZ3757" s="144"/>
      <c r="CA3757" s="144"/>
      <c r="CB3757" s="144"/>
      <c r="CC3757" s="144"/>
      <c r="CD3757" s="144"/>
      <c r="CE3757" s="144"/>
      <c r="CF3757" s="144"/>
      <c r="CG3757" s="144"/>
      <c r="CH3757" s="144"/>
      <c r="CI3757" s="144"/>
      <c r="CJ3757" s="144"/>
      <c r="CK3757" s="144"/>
      <c r="CL3757" s="144"/>
    </row>
    <row r="3758" spans="2:90" x14ac:dyDescent="0.25">
      <c r="B3758" s="77"/>
      <c r="C3758" s="77"/>
      <c r="D3758" s="77"/>
      <c r="E3758" s="77"/>
      <c r="F3758" s="77"/>
      <c r="G3758" s="77"/>
      <c r="I3758" s="78"/>
      <c r="K3758" s="78"/>
      <c r="L3758" s="77"/>
      <c r="M3758" s="78"/>
      <c r="N3758" s="78"/>
      <c r="O3758" s="78"/>
      <c r="P3758" s="78"/>
      <c r="Q3758" s="144"/>
      <c r="R3758" s="78"/>
      <c r="S3758" s="78"/>
      <c r="T3758" s="78"/>
      <c r="U3758" s="78"/>
      <c r="V3758" s="219"/>
      <c r="W3758" s="78"/>
      <c r="X3758" s="78"/>
      <c r="Y3758" s="78"/>
      <c r="Z3758" s="78"/>
      <c r="AA3758" s="78"/>
      <c r="AB3758" s="78"/>
      <c r="AC3758" s="78"/>
      <c r="AD3758" s="104"/>
      <c r="AE3758" s="78"/>
      <c r="AF3758" s="104"/>
      <c r="AG3758" s="78"/>
      <c r="AH3758" s="104"/>
      <c r="AI3758" s="78"/>
      <c r="AJ3758" s="104"/>
      <c r="AK3758" s="78"/>
      <c r="AL3758" s="78"/>
      <c r="AM3758" s="8"/>
      <c r="AN3758" s="78"/>
      <c r="AO3758" s="78"/>
      <c r="AP3758" s="78"/>
      <c r="AQ3758" s="78"/>
      <c r="AR3758" s="78"/>
      <c r="AS3758" s="78"/>
      <c r="AT3758" s="78"/>
      <c r="AU3758" s="78"/>
      <c r="AV3758" s="78"/>
      <c r="AW3758" s="77"/>
      <c r="AX3758" s="144"/>
      <c r="AY3758" s="144"/>
      <c r="AZ3758" s="144"/>
      <c r="BA3758" s="54"/>
      <c r="BB3758" s="54"/>
      <c r="BC3758" s="144"/>
      <c r="BD3758" s="144"/>
      <c r="BE3758" s="144"/>
      <c r="BF3758" s="144"/>
      <c r="BG3758" s="144"/>
      <c r="BH3758" s="144"/>
      <c r="BI3758" s="144"/>
      <c r="BJ3758" s="144"/>
      <c r="BK3758" s="144"/>
      <c r="BL3758" s="144"/>
      <c r="BM3758" s="144"/>
      <c r="BN3758" s="144"/>
      <c r="BO3758" s="144"/>
      <c r="BP3758" s="144"/>
      <c r="BQ3758" s="144"/>
      <c r="BR3758" s="144"/>
      <c r="BS3758" s="144"/>
      <c r="BT3758" s="144"/>
      <c r="BU3758" s="144"/>
      <c r="BV3758" s="144"/>
      <c r="BW3758" s="144"/>
      <c r="BX3758" s="144"/>
      <c r="BY3758" s="144"/>
      <c r="BZ3758" s="144"/>
      <c r="CA3758" s="144"/>
      <c r="CB3758" s="144"/>
      <c r="CC3758" s="144"/>
      <c r="CD3758" s="144"/>
      <c r="CE3758" s="144"/>
      <c r="CF3758" s="144"/>
      <c r="CG3758" s="144"/>
      <c r="CH3758" s="144"/>
      <c r="CI3758" s="144"/>
      <c r="CJ3758" s="144"/>
      <c r="CK3758" s="144"/>
      <c r="CL3758" s="144"/>
    </row>
    <row r="3759" spans="2:90" x14ac:dyDescent="0.25">
      <c r="B3759" s="77"/>
      <c r="C3759" s="77"/>
      <c r="D3759" s="77"/>
      <c r="E3759" s="77"/>
      <c r="F3759" s="77"/>
      <c r="G3759" s="77"/>
      <c r="I3759" s="78"/>
      <c r="K3759" s="78"/>
      <c r="L3759" s="77"/>
      <c r="M3759" s="78"/>
      <c r="N3759" s="78"/>
      <c r="O3759" s="78"/>
      <c r="P3759" s="78"/>
      <c r="Q3759" s="144"/>
      <c r="R3759" s="78"/>
      <c r="S3759" s="78"/>
      <c r="T3759" s="78"/>
      <c r="U3759" s="78"/>
      <c r="V3759" s="219"/>
      <c r="W3759" s="78"/>
      <c r="X3759" s="78"/>
      <c r="Y3759" s="78"/>
      <c r="Z3759" s="78"/>
      <c r="AA3759" s="78"/>
      <c r="AB3759" s="78"/>
      <c r="AC3759" s="78"/>
      <c r="AD3759" s="104"/>
      <c r="AE3759" s="78"/>
      <c r="AF3759" s="104"/>
      <c r="AG3759" s="78"/>
      <c r="AH3759" s="104"/>
      <c r="AI3759" s="78"/>
      <c r="AJ3759" s="104"/>
      <c r="AK3759" s="78"/>
      <c r="AL3759" s="78"/>
      <c r="AM3759" s="8"/>
      <c r="AN3759" s="78"/>
      <c r="AO3759" s="78"/>
      <c r="AP3759" s="78"/>
      <c r="AQ3759" s="78"/>
      <c r="AR3759" s="78"/>
      <c r="AS3759" s="78"/>
      <c r="AT3759" s="78"/>
      <c r="AU3759" s="78"/>
      <c r="AV3759" s="78"/>
      <c r="AW3759" s="77"/>
      <c r="AX3759" s="144"/>
      <c r="AY3759" s="144"/>
      <c r="AZ3759" s="144"/>
      <c r="BA3759" s="54"/>
      <c r="BB3759" s="54"/>
      <c r="BC3759" s="144"/>
      <c r="BD3759" s="144"/>
      <c r="BE3759" s="144"/>
      <c r="BF3759" s="144"/>
      <c r="BG3759" s="144"/>
      <c r="BH3759" s="144"/>
      <c r="BI3759" s="144"/>
      <c r="BJ3759" s="144"/>
      <c r="BK3759" s="144"/>
      <c r="BL3759" s="144"/>
      <c r="BM3759" s="144"/>
      <c r="BN3759" s="144"/>
      <c r="BO3759" s="144"/>
      <c r="BP3759" s="144"/>
      <c r="BQ3759" s="144"/>
      <c r="BR3759" s="144"/>
      <c r="BS3759" s="144"/>
      <c r="BT3759" s="144"/>
      <c r="BU3759" s="144"/>
      <c r="BV3759" s="144"/>
      <c r="BW3759" s="144"/>
      <c r="BX3759" s="144"/>
      <c r="BY3759" s="144"/>
      <c r="BZ3759" s="144"/>
      <c r="CA3759" s="144"/>
      <c r="CB3759" s="144"/>
      <c r="CC3759" s="144"/>
      <c r="CD3759" s="144"/>
      <c r="CE3759" s="144"/>
      <c r="CF3759" s="144"/>
      <c r="CG3759" s="144"/>
      <c r="CH3759" s="144"/>
      <c r="CI3759" s="144"/>
      <c r="CJ3759" s="144"/>
      <c r="CK3759" s="144"/>
      <c r="CL3759" s="144"/>
    </row>
    <row r="3760" spans="2:90" x14ac:dyDescent="0.25">
      <c r="B3760" s="77"/>
      <c r="C3760" s="77"/>
      <c r="D3760" s="77"/>
      <c r="E3760" s="77"/>
      <c r="F3760" s="77"/>
      <c r="G3760" s="77"/>
      <c r="I3760" s="78"/>
      <c r="K3760" s="78"/>
      <c r="L3760" s="77"/>
      <c r="M3760" s="78"/>
      <c r="N3760" s="78"/>
      <c r="O3760" s="78"/>
      <c r="P3760" s="78"/>
      <c r="Q3760" s="144"/>
      <c r="R3760" s="78"/>
      <c r="S3760" s="78"/>
      <c r="T3760" s="78"/>
      <c r="U3760" s="78"/>
      <c r="V3760" s="219"/>
      <c r="W3760" s="78"/>
      <c r="X3760" s="78"/>
      <c r="Y3760" s="78"/>
      <c r="Z3760" s="78"/>
      <c r="AA3760" s="78"/>
      <c r="AB3760" s="78"/>
      <c r="AC3760" s="78"/>
      <c r="AD3760" s="104"/>
      <c r="AE3760" s="78"/>
      <c r="AF3760" s="104"/>
      <c r="AG3760" s="78"/>
      <c r="AH3760" s="104"/>
      <c r="AI3760" s="78"/>
      <c r="AJ3760" s="104"/>
      <c r="AK3760" s="78"/>
      <c r="AL3760" s="78"/>
      <c r="AM3760" s="8"/>
      <c r="AN3760" s="78"/>
      <c r="AO3760" s="78"/>
      <c r="AP3760" s="78"/>
      <c r="AQ3760" s="78"/>
      <c r="AR3760" s="78"/>
      <c r="AS3760" s="78"/>
      <c r="AT3760" s="78"/>
      <c r="AU3760" s="78"/>
      <c r="AV3760" s="78"/>
      <c r="AW3760" s="77"/>
      <c r="AX3760" s="144"/>
      <c r="AY3760" s="144"/>
      <c r="AZ3760" s="144"/>
      <c r="BA3760" s="54"/>
      <c r="BB3760" s="54"/>
      <c r="BC3760" s="144"/>
      <c r="BD3760" s="144"/>
      <c r="BE3760" s="144"/>
      <c r="BF3760" s="144"/>
      <c r="BG3760" s="144"/>
      <c r="BH3760" s="144"/>
      <c r="BI3760" s="144"/>
      <c r="BJ3760" s="144"/>
      <c r="BK3760" s="144"/>
      <c r="BL3760" s="144"/>
      <c r="BM3760" s="144"/>
      <c r="BN3760" s="144"/>
      <c r="BO3760" s="144"/>
      <c r="BP3760" s="144"/>
      <c r="BQ3760" s="144"/>
      <c r="BR3760" s="144"/>
      <c r="BS3760" s="144"/>
      <c r="BT3760" s="144"/>
      <c r="BU3760" s="144"/>
      <c r="BV3760" s="144"/>
      <c r="BW3760" s="144"/>
      <c r="BX3760" s="144"/>
      <c r="BY3760" s="144"/>
      <c r="BZ3760" s="144"/>
      <c r="CA3760" s="144"/>
      <c r="CB3760" s="144"/>
      <c r="CC3760" s="144"/>
      <c r="CD3760" s="144"/>
      <c r="CE3760" s="144"/>
      <c r="CF3760" s="144"/>
      <c r="CG3760" s="144"/>
      <c r="CH3760" s="144"/>
      <c r="CI3760" s="144"/>
      <c r="CJ3760" s="144"/>
      <c r="CK3760" s="144"/>
      <c r="CL3760" s="144"/>
    </row>
    <row r="3761" spans="2:90" x14ac:dyDescent="0.25">
      <c r="B3761" s="77"/>
      <c r="C3761" s="77"/>
      <c r="D3761" s="77"/>
      <c r="E3761" s="77"/>
      <c r="F3761" s="77"/>
      <c r="G3761" s="77"/>
      <c r="I3761" s="78"/>
      <c r="K3761" s="78"/>
      <c r="L3761" s="77"/>
      <c r="M3761" s="78"/>
      <c r="N3761" s="78"/>
      <c r="O3761" s="78"/>
      <c r="P3761" s="78"/>
      <c r="Q3761" s="144"/>
      <c r="R3761" s="78"/>
      <c r="S3761" s="78"/>
      <c r="T3761" s="78"/>
      <c r="U3761" s="78"/>
      <c r="V3761" s="219"/>
      <c r="W3761" s="78"/>
      <c r="X3761" s="78"/>
      <c r="Y3761" s="78"/>
      <c r="Z3761" s="78"/>
      <c r="AA3761" s="78"/>
      <c r="AB3761" s="78"/>
      <c r="AC3761" s="78"/>
      <c r="AD3761" s="104"/>
      <c r="AE3761" s="78"/>
      <c r="AF3761" s="104"/>
      <c r="AG3761" s="78"/>
      <c r="AH3761" s="104"/>
      <c r="AI3761" s="78"/>
      <c r="AJ3761" s="104"/>
      <c r="AK3761" s="78"/>
      <c r="AL3761" s="78"/>
      <c r="AM3761" s="8"/>
      <c r="AN3761" s="78"/>
      <c r="AO3761" s="78"/>
      <c r="AP3761" s="78"/>
      <c r="AQ3761" s="78"/>
      <c r="AR3761" s="78"/>
      <c r="AS3761" s="78"/>
      <c r="AT3761" s="78"/>
      <c r="AU3761" s="78"/>
      <c r="AV3761" s="78"/>
      <c r="AW3761" s="77"/>
      <c r="AX3761" s="144"/>
      <c r="AY3761" s="144"/>
      <c r="AZ3761" s="144"/>
      <c r="BA3761" s="54"/>
      <c r="BB3761" s="54"/>
      <c r="BC3761" s="144"/>
      <c r="BD3761" s="144"/>
      <c r="BE3761" s="144"/>
      <c r="BF3761" s="144"/>
      <c r="BG3761" s="144"/>
      <c r="BH3761" s="144"/>
      <c r="BI3761" s="144"/>
      <c r="BJ3761" s="144"/>
      <c r="BK3761" s="144"/>
      <c r="BL3761" s="144"/>
      <c r="BM3761" s="144"/>
      <c r="BN3761" s="144"/>
      <c r="BO3761" s="144"/>
      <c r="BP3761" s="144"/>
      <c r="BQ3761" s="144"/>
      <c r="BR3761" s="144"/>
      <c r="BS3761" s="144"/>
      <c r="BT3761" s="144"/>
      <c r="BU3761" s="144"/>
      <c r="BV3761" s="144"/>
      <c r="BW3761" s="144"/>
      <c r="BX3761" s="144"/>
      <c r="BY3761" s="144"/>
      <c r="BZ3761" s="144"/>
      <c r="CA3761" s="144"/>
      <c r="CB3761" s="144"/>
      <c r="CC3761" s="144"/>
      <c r="CD3761" s="144"/>
      <c r="CE3761" s="144"/>
      <c r="CF3761" s="144"/>
      <c r="CG3761" s="144"/>
      <c r="CH3761" s="144"/>
      <c r="CI3761" s="144"/>
      <c r="CJ3761" s="144"/>
      <c r="CK3761" s="144"/>
      <c r="CL3761" s="144"/>
    </row>
    <row r="3762" spans="2:90" x14ac:dyDescent="0.25">
      <c r="B3762" s="77"/>
      <c r="C3762" s="77"/>
      <c r="D3762" s="77"/>
      <c r="E3762" s="77"/>
      <c r="F3762" s="77"/>
      <c r="G3762" s="77"/>
      <c r="I3762" s="78"/>
      <c r="K3762" s="78"/>
      <c r="L3762" s="77"/>
      <c r="M3762" s="78"/>
      <c r="N3762" s="78"/>
      <c r="O3762" s="78"/>
      <c r="P3762" s="78"/>
      <c r="Q3762" s="144"/>
      <c r="R3762" s="78"/>
      <c r="S3762" s="78"/>
      <c r="T3762" s="78"/>
      <c r="U3762" s="78"/>
      <c r="V3762" s="219"/>
      <c r="W3762" s="78"/>
      <c r="X3762" s="78"/>
      <c r="Y3762" s="78"/>
      <c r="Z3762" s="78"/>
      <c r="AA3762" s="78"/>
      <c r="AB3762" s="78"/>
      <c r="AC3762" s="78"/>
      <c r="AD3762" s="104"/>
      <c r="AE3762" s="78"/>
      <c r="AF3762" s="104"/>
      <c r="AG3762" s="78"/>
      <c r="AH3762" s="104"/>
      <c r="AI3762" s="78"/>
      <c r="AJ3762" s="104"/>
      <c r="AK3762" s="78"/>
      <c r="AL3762" s="78"/>
      <c r="AM3762" s="8"/>
      <c r="AN3762" s="78"/>
      <c r="AO3762" s="78"/>
      <c r="AP3762" s="78"/>
      <c r="AQ3762" s="78"/>
      <c r="AR3762" s="78"/>
      <c r="AS3762" s="78"/>
      <c r="AT3762" s="78"/>
      <c r="AU3762" s="78"/>
      <c r="AV3762" s="78"/>
      <c r="AW3762" s="77"/>
      <c r="AX3762" s="144"/>
      <c r="AY3762" s="144"/>
      <c r="AZ3762" s="144"/>
      <c r="BA3762" s="54"/>
      <c r="BB3762" s="54"/>
      <c r="BC3762" s="144"/>
      <c r="BD3762" s="144"/>
      <c r="BE3762" s="144"/>
      <c r="BF3762" s="144"/>
      <c r="BG3762" s="144"/>
      <c r="BH3762" s="144"/>
      <c r="BI3762" s="144"/>
      <c r="BJ3762" s="144"/>
      <c r="BK3762" s="144"/>
      <c r="BL3762" s="144"/>
      <c r="BM3762" s="144"/>
      <c r="BN3762" s="144"/>
      <c r="BO3762" s="144"/>
      <c r="BP3762" s="144"/>
      <c r="BQ3762" s="144"/>
      <c r="BR3762" s="144"/>
      <c r="BS3762" s="144"/>
      <c r="BT3762" s="144"/>
      <c r="BU3762" s="144"/>
      <c r="BV3762" s="144"/>
      <c r="BW3762" s="144"/>
      <c r="BX3762" s="144"/>
      <c r="BY3762" s="144"/>
      <c r="BZ3762" s="144"/>
      <c r="CA3762" s="144"/>
      <c r="CB3762" s="144"/>
      <c r="CC3762" s="144"/>
      <c r="CD3762" s="144"/>
      <c r="CE3762" s="144"/>
      <c r="CF3762" s="144"/>
      <c r="CG3762" s="144"/>
      <c r="CH3762" s="144"/>
      <c r="CI3762" s="144"/>
      <c r="CJ3762" s="144"/>
      <c r="CK3762" s="144"/>
      <c r="CL3762" s="144"/>
    </row>
    <row r="3763" spans="2:90" x14ac:dyDescent="0.25">
      <c r="B3763" s="77"/>
      <c r="C3763" s="77"/>
      <c r="D3763" s="77"/>
      <c r="E3763" s="77"/>
      <c r="F3763" s="77"/>
      <c r="G3763" s="77"/>
      <c r="I3763" s="78"/>
      <c r="K3763" s="78"/>
      <c r="L3763" s="77"/>
      <c r="M3763" s="78"/>
      <c r="N3763" s="78"/>
      <c r="O3763" s="78"/>
      <c r="P3763" s="78"/>
      <c r="Q3763" s="144"/>
      <c r="R3763" s="78"/>
      <c r="S3763" s="78"/>
      <c r="T3763" s="78"/>
      <c r="U3763" s="78"/>
      <c r="V3763" s="219"/>
      <c r="W3763" s="78"/>
      <c r="X3763" s="78"/>
      <c r="Y3763" s="78"/>
      <c r="Z3763" s="78"/>
      <c r="AA3763" s="78"/>
      <c r="AB3763" s="78"/>
      <c r="AC3763" s="78"/>
      <c r="AD3763" s="104"/>
      <c r="AE3763" s="78"/>
      <c r="AF3763" s="104"/>
      <c r="AG3763" s="78"/>
      <c r="AH3763" s="104"/>
      <c r="AI3763" s="78"/>
      <c r="AJ3763" s="104"/>
      <c r="AK3763" s="78"/>
      <c r="AL3763" s="78"/>
      <c r="AM3763" s="8"/>
      <c r="AN3763" s="78"/>
      <c r="AO3763" s="78"/>
      <c r="AP3763" s="78"/>
      <c r="AQ3763" s="78"/>
      <c r="AR3763" s="78"/>
      <c r="AS3763" s="78"/>
      <c r="AT3763" s="78"/>
      <c r="AU3763" s="78"/>
      <c r="AV3763" s="78"/>
      <c r="AW3763" s="77"/>
      <c r="AX3763" s="144"/>
      <c r="AY3763" s="144"/>
      <c r="AZ3763" s="144"/>
      <c r="BA3763" s="54"/>
      <c r="BB3763" s="54"/>
      <c r="BC3763" s="144"/>
      <c r="BD3763" s="144"/>
      <c r="BE3763" s="144"/>
      <c r="BF3763" s="144"/>
      <c r="BG3763" s="144"/>
      <c r="BH3763" s="144"/>
      <c r="BI3763" s="144"/>
      <c r="BJ3763" s="144"/>
      <c r="BK3763" s="144"/>
      <c r="BL3763" s="144"/>
      <c r="BM3763" s="144"/>
      <c r="BN3763" s="144"/>
      <c r="BO3763" s="144"/>
      <c r="BP3763" s="144"/>
      <c r="BQ3763" s="144"/>
      <c r="BR3763" s="144"/>
      <c r="BS3763" s="144"/>
      <c r="BT3763" s="144"/>
      <c r="BU3763" s="144"/>
      <c r="BV3763" s="144"/>
      <c r="BW3763" s="144"/>
      <c r="BX3763" s="144"/>
      <c r="BY3763" s="144"/>
      <c r="BZ3763" s="144"/>
      <c r="CA3763" s="144"/>
      <c r="CB3763" s="144"/>
      <c r="CC3763" s="144"/>
      <c r="CD3763" s="144"/>
      <c r="CE3763" s="144"/>
      <c r="CF3763" s="144"/>
      <c r="CG3763" s="144"/>
      <c r="CH3763" s="144"/>
      <c r="CI3763" s="144"/>
      <c r="CJ3763" s="144"/>
      <c r="CK3763" s="144"/>
      <c r="CL3763" s="144"/>
    </row>
    <row r="3764" spans="2:90" x14ac:dyDescent="0.25">
      <c r="B3764" s="77"/>
      <c r="C3764" s="77"/>
      <c r="D3764" s="77"/>
      <c r="E3764" s="77"/>
      <c r="F3764" s="77"/>
      <c r="G3764" s="77"/>
      <c r="I3764" s="78"/>
      <c r="K3764" s="78"/>
      <c r="L3764" s="77"/>
      <c r="M3764" s="78"/>
      <c r="N3764" s="78"/>
      <c r="O3764" s="78"/>
      <c r="P3764" s="78"/>
      <c r="Q3764" s="144"/>
      <c r="R3764" s="78"/>
      <c r="S3764" s="78"/>
      <c r="T3764" s="78"/>
      <c r="U3764" s="78"/>
      <c r="V3764" s="219"/>
      <c r="W3764" s="78"/>
      <c r="X3764" s="78"/>
      <c r="Y3764" s="78"/>
      <c r="Z3764" s="78"/>
      <c r="AA3764" s="78"/>
      <c r="AB3764" s="78"/>
      <c r="AC3764" s="78"/>
      <c r="AD3764" s="104"/>
      <c r="AE3764" s="78"/>
      <c r="AF3764" s="104"/>
      <c r="AG3764" s="78"/>
      <c r="AH3764" s="104"/>
      <c r="AI3764" s="78"/>
      <c r="AJ3764" s="104"/>
      <c r="AK3764" s="78"/>
      <c r="AL3764" s="78"/>
      <c r="AM3764" s="8"/>
      <c r="AN3764" s="78"/>
      <c r="AO3764" s="78"/>
      <c r="AP3764" s="78"/>
      <c r="AQ3764" s="78"/>
      <c r="AR3764" s="78"/>
      <c r="AS3764" s="78"/>
      <c r="AT3764" s="78"/>
      <c r="AU3764" s="78"/>
      <c r="AV3764" s="78"/>
      <c r="AW3764" s="77"/>
      <c r="AX3764" s="144"/>
      <c r="AY3764" s="144"/>
      <c r="AZ3764" s="144"/>
      <c r="BA3764" s="54"/>
      <c r="BB3764" s="54"/>
      <c r="BC3764" s="144"/>
      <c r="BD3764" s="144"/>
      <c r="BE3764" s="144"/>
      <c r="BF3764" s="144"/>
      <c r="BG3764" s="144"/>
      <c r="BH3764" s="144"/>
      <c r="BI3764" s="144"/>
      <c r="BJ3764" s="144"/>
      <c r="BK3764" s="144"/>
      <c r="BL3764" s="144"/>
      <c r="BM3764" s="144"/>
      <c r="BN3764" s="144"/>
      <c r="BO3764" s="144"/>
      <c r="BP3764" s="144"/>
      <c r="BQ3764" s="144"/>
      <c r="BR3764" s="144"/>
      <c r="BS3764" s="144"/>
      <c r="BT3764" s="144"/>
      <c r="BU3764" s="144"/>
      <c r="BV3764" s="144"/>
      <c r="BW3764" s="144"/>
      <c r="BX3764" s="144"/>
      <c r="BY3764" s="144"/>
      <c r="BZ3764" s="144"/>
      <c r="CA3764" s="144"/>
      <c r="CB3764" s="144"/>
      <c r="CC3764" s="144"/>
      <c r="CD3764" s="144"/>
      <c r="CE3764" s="144"/>
      <c r="CF3764" s="144"/>
      <c r="CG3764" s="144"/>
      <c r="CH3764" s="144"/>
      <c r="CI3764" s="144"/>
      <c r="CJ3764" s="144"/>
      <c r="CK3764" s="144"/>
      <c r="CL3764" s="144"/>
    </row>
    <row r="3765" spans="2:90" x14ac:dyDescent="0.25">
      <c r="B3765" s="77"/>
      <c r="C3765" s="77"/>
      <c r="D3765" s="77"/>
      <c r="E3765" s="77"/>
      <c r="F3765" s="77"/>
      <c r="G3765" s="77"/>
      <c r="I3765" s="78"/>
      <c r="K3765" s="78"/>
      <c r="L3765" s="77"/>
      <c r="M3765" s="78"/>
      <c r="N3765" s="78"/>
      <c r="O3765" s="78"/>
      <c r="P3765" s="78"/>
      <c r="Q3765" s="144"/>
      <c r="R3765" s="78"/>
      <c r="S3765" s="78"/>
      <c r="T3765" s="78"/>
      <c r="U3765" s="78"/>
      <c r="V3765" s="219"/>
      <c r="W3765" s="78"/>
      <c r="X3765" s="78"/>
      <c r="Y3765" s="78"/>
      <c r="Z3765" s="78"/>
      <c r="AA3765" s="78"/>
      <c r="AB3765" s="78"/>
      <c r="AC3765" s="78"/>
      <c r="AD3765" s="104"/>
      <c r="AE3765" s="78"/>
      <c r="AF3765" s="104"/>
      <c r="AG3765" s="78"/>
      <c r="AH3765" s="104"/>
      <c r="AI3765" s="78"/>
      <c r="AJ3765" s="104"/>
      <c r="AK3765" s="78"/>
      <c r="AL3765" s="78"/>
      <c r="AM3765" s="8"/>
      <c r="AN3765" s="78"/>
      <c r="AO3765" s="78"/>
      <c r="AP3765" s="78"/>
      <c r="AQ3765" s="78"/>
      <c r="AR3765" s="78"/>
      <c r="AS3765" s="78"/>
      <c r="AT3765" s="78"/>
      <c r="AU3765" s="78"/>
      <c r="AV3765" s="78"/>
      <c r="AW3765" s="77"/>
      <c r="AX3765" s="144"/>
      <c r="AY3765" s="144"/>
      <c r="AZ3765" s="144"/>
      <c r="BA3765" s="54"/>
      <c r="BB3765" s="54"/>
      <c r="BC3765" s="144"/>
      <c r="BD3765" s="144"/>
      <c r="BE3765" s="144"/>
      <c r="BF3765" s="144"/>
      <c r="BG3765" s="144"/>
      <c r="BH3765" s="144"/>
      <c r="BI3765" s="144"/>
      <c r="BJ3765" s="144"/>
      <c r="BK3765" s="144"/>
      <c r="BL3765" s="144"/>
      <c r="BM3765" s="144"/>
      <c r="BN3765" s="144"/>
      <c r="BO3765" s="144"/>
      <c r="BP3765" s="144"/>
      <c r="BQ3765" s="144"/>
      <c r="BR3765" s="144"/>
      <c r="BS3765" s="144"/>
      <c r="BT3765" s="144"/>
      <c r="BU3765" s="144"/>
      <c r="BV3765" s="144"/>
      <c r="BW3765" s="144"/>
      <c r="BX3765" s="144"/>
      <c r="BY3765" s="144"/>
      <c r="BZ3765" s="144"/>
      <c r="CA3765" s="144"/>
      <c r="CB3765" s="144"/>
      <c r="CC3765" s="144"/>
      <c r="CD3765" s="144"/>
      <c r="CE3765" s="144"/>
      <c r="CF3765" s="144"/>
      <c r="CG3765" s="144"/>
      <c r="CH3765" s="144"/>
      <c r="CI3765" s="144"/>
      <c r="CJ3765" s="144"/>
      <c r="CK3765" s="144"/>
      <c r="CL3765" s="144"/>
    </row>
    <row r="3766" spans="2:90" x14ac:dyDescent="0.25">
      <c r="B3766" s="77"/>
      <c r="C3766" s="77"/>
      <c r="D3766" s="77"/>
      <c r="E3766" s="77"/>
      <c r="F3766" s="77"/>
      <c r="G3766" s="77"/>
      <c r="I3766" s="78"/>
      <c r="K3766" s="78"/>
      <c r="L3766" s="77"/>
      <c r="M3766" s="78"/>
      <c r="N3766" s="78"/>
      <c r="O3766" s="78"/>
      <c r="P3766" s="78"/>
      <c r="Q3766" s="144"/>
      <c r="R3766" s="78"/>
      <c r="S3766" s="78"/>
      <c r="T3766" s="78"/>
      <c r="U3766" s="78"/>
      <c r="V3766" s="219"/>
      <c r="W3766" s="78"/>
      <c r="X3766" s="78"/>
      <c r="Y3766" s="78"/>
      <c r="Z3766" s="78"/>
      <c r="AA3766" s="78"/>
      <c r="AB3766" s="78"/>
      <c r="AC3766" s="78"/>
      <c r="AD3766" s="104"/>
      <c r="AE3766" s="78"/>
      <c r="AF3766" s="104"/>
      <c r="AG3766" s="78"/>
      <c r="AH3766" s="104"/>
      <c r="AI3766" s="78"/>
      <c r="AJ3766" s="104"/>
      <c r="AK3766" s="78"/>
      <c r="AL3766" s="78"/>
      <c r="AM3766" s="8"/>
      <c r="AN3766" s="78"/>
      <c r="AO3766" s="78"/>
      <c r="AP3766" s="78"/>
      <c r="AQ3766" s="78"/>
      <c r="AR3766" s="78"/>
      <c r="AS3766" s="78"/>
      <c r="AT3766" s="78"/>
      <c r="AU3766" s="78"/>
      <c r="AV3766" s="78"/>
      <c r="AW3766" s="77"/>
      <c r="AX3766" s="144"/>
      <c r="AY3766" s="144"/>
      <c r="AZ3766" s="144"/>
      <c r="BA3766" s="54"/>
      <c r="BB3766" s="54"/>
      <c r="BC3766" s="144"/>
      <c r="BD3766" s="144"/>
      <c r="BE3766" s="144"/>
      <c r="BF3766" s="144"/>
      <c r="BG3766" s="144"/>
      <c r="BH3766" s="144"/>
      <c r="BI3766" s="144"/>
      <c r="BJ3766" s="144"/>
      <c r="BK3766" s="144"/>
      <c r="BL3766" s="144"/>
      <c r="BM3766" s="144"/>
      <c r="BN3766" s="144"/>
      <c r="BO3766" s="144"/>
      <c r="BP3766" s="144"/>
      <c r="BQ3766" s="144"/>
      <c r="BR3766" s="144"/>
      <c r="BS3766" s="144"/>
      <c r="BT3766" s="144"/>
      <c r="BU3766" s="144"/>
      <c r="BV3766" s="144"/>
      <c r="BW3766" s="144"/>
      <c r="BX3766" s="144"/>
      <c r="BY3766" s="144"/>
      <c r="BZ3766" s="144"/>
      <c r="CA3766" s="144"/>
      <c r="CB3766" s="144"/>
      <c r="CC3766" s="144"/>
      <c r="CD3766" s="144"/>
      <c r="CE3766" s="144"/>
      <c r="CF3766" s="144"/>
      <c r="CG3766" s="144"/>
      <c r="CH3766" s="144"/>
      <c r="CI3766" s="144"/>
      <c r="CJ3766" s="144"/>
      <c r="CK3766" s="144"/>
      <c r="CL3766" s="144"/>
    </row>
    <row r="3767" spans="2:90" x14ac:dyDescent="0.25">
      <c r="B3767" s="77"/>
      <c r="C3767" s="77"/>
      <c r="D3767" s="77"/>
      <c r="E3767" s="77"/>
      <c r="F3767" s="77"/>
      <c r="G3767" s="77"/>
      <c r="I3767" s="78"/>
      <c r="K3767" s="78"/>
      <c r="L3767" s="77"/>
      <c r="M3767" s="78"/>
      <c r="N3767" s="78"/>
      <c r="O3767" s="78"/>
      <c r="P3767" s="78"/>
      <c r="Q3767" s="144"/>
      <c r="R3767" s="78"/>
      <c r="S3767" s="78"/>
      <c r="T3767" s="78"/>
      <c r="U3767" s="78"/>
      <c r="V3767" s="219"/>
      <c r="W3767" s="78"/>
      <c r="X3767" s="78"/>
      <c r="Y3767" s="78"/>
      <c r="Z3767" s="78"/>
      <c r="AA3767" s="78"/>
      <c r="AB3767" s="78"/>
      <c r="AC3767" s="78"/>
      <c r="AD3767" s="104"/>
      <c r="AE3767" s="78"/>
      <c r="AF3767" s="104"/>
      <c r="AG3767" s="78"/>
      <c r="AH3767" s="104"/>
      <c r="AI3767" s="78"/>
      <c r="AJ3767" s="104"/>
      <c r="AK3767" s="78"/>
      <c r="AL3767" s="78"/>
      <c r="AM3767" s="8"/>
      <c r="AN3767" s="78"/>
      <c r="AO3767" s="78"/>
      <c r="AP3767" s="78"/>
      <c r="AQ3767" s="78"/>
      <c r="AR3767" s="78"/>
      <c r="AS3767" s="78"/>
      <c r="AT3767" s="78"/>
      <c r="AU3767" s="78"/>
      <c r="AV3767" s="78"/>
      <c r="AW3767" s="77"/>
      <c r="AX3767" s="144"/>
      <c r="AY3767" s="144"/>
      <c r="AZ3767" s="144"/>
      <c r="BA3767" s="54"/>
      <c r="BB3767" s="54"/>
      <c r="BC3767" s="144"/>
      <c r="BD3767" s="144"/>
      <c r="BE3767" s="144"/>
      <c r="BF3767" s="144"/>
      <c r="BG3767" s="144"/>
      <c r="BH3767" s="144"/>
      <c r="BI3767" s="144"/>
      <c r="BJ3767" s="144"/>
      <c r="BK3767" s="144"/>
      <c r="BL3767" s="144"/>
      <c r="BM3767" s="144"/>
      <c r="BN3767" s="144"/>
      <c r="BO3767" s="144"/>
      <c r="BP3767" s="144"/>
      <c r="BQ3767" s="144"/>
      <c r="BR3767" s="144"/>
      <c r="BS3767" s="144"/>
      <c r="BT3767" s="144"/>
      <c r="BU3767" s="144"/>
      <c r="BV3767" s="144"/>
      <c r="BW3767" s="144"/>
      <c r="BX3767" s="144"/>
      <c r="BY3767" s="144"/>
      <c r="BZ3767" s="144"/>
      <c r="CA3767" s="144"/>
      <c r="CB3767" s="144"/>
      <c r="CC3767" s="144"/>
      <c r="CD3767" s="144"/>
      <c r="CE3767" s="144"/>
      <c r="CF3767" s="144"/>
      <c r="CG3767" s="144"/>
      <c r="CH3767" s="144"/>
      <c r="CI3767" s="144"/>
      <c r="CJ3767" s="144"/>
      <c r="CK3767" s="144"/>
      <c r="CL3767" s="144"/>
    </row>
    <row r="3768" spans="2:90" x14ac:dyDescent="0.25">
      <c r="B3768" s="77"/>
      <c r="C3768" s="77"/>
      <c r="D3768" s="77"/>
      <c r="E3768" s="77"/>
      <c r="F3768" s="77"/>
      <c r="G3768" s="77"/>
      <c r="I3768" s="78"/>
      <c r="K3768" s="78"/>
      <c r="L3768" s="77"/>
      <c r="M3768" s="78"/>
      <c r="N3768" s="78"/>
      <c r="O3768" s="78"/>
      <c r="P3768" s="78"/>
      <c r="Q3768" s="144"/>
      <c r="R3768" s="78"/>
      <c r="S3768" s="78"/>
      <c r="T3768" s="78"/>
      <c r="U3768" s="78"/>
      <c r="V3768" s="219"/>
      <c r="W3768" s="78"/>
      <c r="X3768" s="78"/>
      <c r="Y3768" s="78"/>
      <c r="Z3768" s="78"/>
      <c r="AA3768" s="78"/>
      <c r="AB3768" s="78"/>
      <c r="AC3768" s="78"/>
      <c r="AD3768" s="104"/>
      <c r="AE3768" s="78"/>
      <c r="AF3768" s="104"/>
      <c r="AG3768" s="78"/>
      <c r="AH3768" s="104"/>
      <c r="AI3768" s="78"/>
      <c r="AJ3768" s="104"/>
      <c r="AK3768" s="78"/>
      <c r="AL3768" s="78"/>
      <c r="AM3768" s="8"/>
      <c r="AN3768" s="78"/>
      <c r="AO3768" s="78"/>
      <c r="AP3768" s="78"/>
      <c r="AQ3768" s="78"/>
      <c r="AR3768" s="78"/>
      <c r="AS3768" s="78"/>
      <c r="AT3768" s="78"/>
      <c r="AU3768" s="78"/>
      <c r="AV3768" s="78"/>
      <c r="AW3768" s="77"/>
      <c r="AX3768" s="144"/>
      <c r="AY3768" s="144"/>
      <c r="AZ3768" s="144"/>
      <c r="BA3768" s="54"/>
      <c r="BB3768" s="54"/>
      <c r="BC3768" s="144"/>
      <c r="BD3768" s="144"/>
      <c r="BE3768" s="144"/>
      <c r="BF3768" s="144"/>
      <c r="BG3768" s="144"/>
      <c r="BH3768" s="144"/>
      <c r="BI3768" s="144"/>
      <c r="BJ3768" s="144"/>
      <c r="BK3768" s="144"/>
      <c r="BL3768" s="144"/>
      <c r="BM3768" s="144"/>
      <c r="BN3768" s="144"/>
      <c r="BO3768" s="144"/>
      <c r="BP3768" s="144"/>
      <c r="BQ3768" s="144"/>
      <c r="BR3768" s="144"/>
      <c r="BS3768" s="144"/>
      <c r="BT3768" s="144"/>
      <c r="BU3768" s="144"/>
      <c r="BV3768" s="144"/>
      <c r="BW3768" s="144"/>
      <c r="BX3768" s="144"/>
      <c r="BY3768" s="144"/>
      <c r="BZ3768" s="144"/>
      <c r="CA3768" s="144"/>
      <c r="CB3768" s="144"/>
      <c r="CC3768" s="144"/>
      <c r="CD3768" s="144"/>
      <c r="CE3768" s="144"/>
      <c r="CF3768" s="144"/>
      <c r="CG3768" s="144"/>
      <c r="CH3768" s="144"/>
      <c r="CI3768" s="144"/>
      <c r="CJ3768" s="144"/>
      <c r="CK3768" s="144"/>
      <c r="CL3768" s="144"/>
    </row>
    <row r="3769" spans="2:90" x14ac:dyDescent="0.25">
      <c r="B3769" s="77"/>
      <c r="C3769" s="77"/>
      <c r="D3769" s="77"/>
      <c r="E3769" s="77"/>
      <c r="F3769" s="77"/>
      <c r="G3769" s="77"/>
      <c r="I3769" s="78"/>
      <c r="K3769" s="78"/>
      <c r="L3769" s="77"/>
      <c r="M3769" s="78"/>
      <c r="N3769" s="78"/>
      <c r="O3769" s="78"/>
      <c r="P3769" s="78"/>
      <c r="Q3769" s="144"/>
      <c r="R3769" s="78"/>
      <c r="S3769" s="78"/>
      <c r="T3769" s="78"/>
      <c r="U3769" s="78"/>
      <c r="V3769" s="219"/>
      <c r="W3769" s="78"/>
      <c r="X3769" s="78"/>
      <c r="Y3769" s="78"/>
      <c r="Z3769" s="78"/>
      <c r="AA3769" s="78"/>
      <c r="AB3769" s="78"/>
      <c r="AC3769" s="78"/>
      <c r="AD3769" s="104"/>
      <c r="AE3769" s="78"/>
      <c r="AF3769" s="104"/>
      <c r="AG3769" s="78"/>
      <c r="AH3769" s="104"/>
      <c r="AI3769" s="78"/>
      <c r="AJ3769" s="104"/>
      <c r="AK3769" s="78"/>
      <c r="AL3769" s="78"/>
      <c r="AM3769" s="8"/>
      <c r="AN3769" s="78"/>
      <c r="AO3769" s="78"/>
      <c r="AP3769" s="78"/>
      <c r="AQ3769" s="78"/>
      <c r="AR3769" s="78"/>
      <c r="AS3769" s="78"/>
      <c r="AT3769" s="78"/>
      <c r="AU3769" s="78"/>
      <c r="AV3769" s="78"/>
      <c r="AW3769" s="77"/>
      <c r="AX3769" s="144"/>
      <c r="AY3769" s="144"/>
      <c r="AZ3769" s="144"/>
      <c r="BA3769" s="54"/>
      <c r="BB3769" s="54"/>
      <c r="BC3769" s="144"/>
      <c r="BD3769" s="144"/>
      <c r="BE3769" s="144"/>
      <c r="BF3769" s="144"/>
      <c r="BG3769" s="144"/>
      <c r="BH3769" s="144"/>
      <c r="BI3769" s="144"/>
      <c r="BJ3769" s="144"/>
      <c r="BK3769" s="144"/>
      <c r="BL3769" s="144"/>
      <c r="BM3769" s="144"/>
      <c r="BN3769" s="144"/>
      <c r="BO3769" s="144"/>
      <c r="BP3769" s="144"/>
      <c r="BQ3769" s="144"/>
      <c r="BR3769" s="144"/>
      <c r="BS3769" s="144"/>
      <c r="BT3769" s="144"/>
      <c r="BU3769" s="144"/>
      <c r="BV3769" s="144"/>
      <c r="BW3769" s="144"/>
      <c r="BX3769" s="144"/>
      <c r="BY3769" s="144"/>
      <c r="BZ3769" s="144"/>
      <c r="CA3769" s="144"/>
      <c r="CB3769" s="144"/>
      <c r="CC3769" s="144"/>
      <c r="CD3769" s="144"/>
      <c r="CE3769" s="144"/>
      <c r="CF3769" s="144"/>
      <c r="CG3769" s="144"/>
      <c r="CH3769" s="144"/>
      <c r="CI3769" s="144"/>
      <c r="CJ3769" s="144"/>
      <c r="CK3769" s="144"/>
      <c r="CL3769" s="144"/>
    </row>
    <row r="3770" spans="2:90" x14ac:dyDescent="0.25">
      <c r="B3770" s="77"/>
      <c r="C3770" s="77"/>
      <c r="D3770" s="77"/>
      <c r="E3770" s="77"/>
      <c r="F3770" s="77"/>
      <c r="G3770" s="77"/>
      <c r="I3770" s="78"/>
      <c r="K3770" s="78"/>
      <c r="L3770" s="77"/>
      <c r="M3770" s="78"/>
      <c r="N3770" s="78"/>
      <c r="O3770" s="78"/>
      <c r="P3770" s="78"/>
      <c r="Q3770" s="144"/>
      <c r="R3770" s="78"/>
      <c r="S3770" s="78"/>
      <c r="T3770" s="78"/>
      <c r="U3770" s="78"/>
      <c r="V3770" s="219"/>
      <c r="W3770" s="78"/>
      <c r="X3770" s="78"/>
      <c r="Y3770" s="78"/>
      <c r="Z3770" s="78"/>
      <c r="AA3770" s="78"/>
      <c r="AB3770" s="78"/>
      <c r="AC3770" s="78"/>
      <c r="AD3770" s="104"/>
      <c r="AE3770" s="78"/>
      <c r="AF3770" s="104"/>
      <c r="AG3770" s="78"/>
      <c r="AH3770" s="104"/>
      <c r="AI3770" s="78"/>
      <c r="AJ3770" s="104"/>
      <c r="AK3770" s="78"/>
      <c r="AL3770" s="78"/>
      <c r="AM3770" s="8"/>
      <c r="AN3770" s="78"/>
      <c r="AO3770" s="78"/>
      <c r="AP3770" s="78"/>
      <c r="AQ3770" s="78"/>
      <c r="AR3770" s="78"/>
      <c r="AS3770" s="78"/>
      <c r="AT3770" s="78"/>
      <c r="AU3770" s="78"/>
      <c r="AV3770" s="78"/>
      <c r="AW3770" s="77"/>
      <c r="AX3770" s="144"/>
      <c r="AY3770" s="144"/>
      <c r="AZ3770" s="144"/>
      <c r="BA3770" s="54"/>
      <c r="BB3770" s="54"/>
      <c r="BC3770" s="144"/>
      <c r="BD3770" s="144"/>
      <c r="BE3770" s="144"/>
      <c r="BF3770" s="144"/>
      <c r="BG3770" s="144"/>
      <c r="BH3770" s="144"/>
      <c r="BI3770" s="144"/>
      <c r="BJ3770" s="144"/>
      <c r="BK3770" s="144"/>
      <c r="BL3770" s="144"/>
      <c r="BM3770" s="144"/>
      <c r="BN3770" s="144"/>
      <c r="BO3770" s="144"/>
      <c r="BP3770" s="144"/>
      <c r="BQ3770" s="144"/>
      <c r="BR3770" s="144"/>
      <c r="BS3770" s="144"/>
      <c r="BT3770" s="144"/>
      <c r="BU3770" s="144"/>
      <c r="BV3770" s="144"/>
      <c r="BW3770" s="144"/>
      <c r="BX3770" s="144"/>
      <c r="BY3770" s="144"/>
      <c r="BZ3770" s="144"/>
      <c r="CA3770" s="144"/>
      <c r="CB3770" s="144"/>
      <c r="CC3770" s="144"/>
      <c r="CD3770" s="144"/>
      <c r="CE3770" s="144"/>
      <c r="CF3770" s="144"/>
      <c r="CG3770" s="144"/>
      <c r="CH3770" s="144"/>
      <c r="CI3770" s="144"/>
      <c r="CJ3770" s="144"/>
      <c r="CK3770" s="144"/>
      <c r="CL3770" s="144"/>
    </row>
    <row r="3771" spans="2:90" x14ac:dyDescent="0.25">
      <c r="B3771" s="77"/>
      <c r="C3771" s="77"/>
      <c r="D3771" s="77"/>
      <c r="E3771" s="77"/>
      <c r="F3771" s="77"/>
      <c r="G3771" s="77"/>
      <c r="I3771" s="78"/>
      <c r="K3771" s="78"/>
      <c r="L3771" s="77"/>
      <c r="M3771" s="78"/>
      <c r="N3771" s="78"/>
      <c r="O3771" s="78"/>
      <c r="P3771" s="78"/>
      <c r="Q3771" s="144"/>
      <c r="R3771" s="78"/>
      <c r="S3771" s="78"/>
      <c r="T3771" s="78"/>
      <c r="U3771" s="78"/>
      <c r="V3771" s="219"/>
      <c r="W3771" s="78"/>
      <c r="X3771" s="78"/>
      <c r="Y3771" s="78"/>
      <c r="Z3771" s="78"/>
      <c r="AA3771" s="78"/>
      <c r="AB3771" s="78"/>
      <c r="AC3771" s="78"/>
      <c r="AD3771" s="104"/>
      <c r="AE3771" s="78"/>
      <c r="AF3771" s="104"/>
      <c r="AG3771" s="78"/>
      <c r="AH3771" s="104"/>
      <c r="AI3771" s="78"/>
      <c r="AJ3771" s="104"/>
      <c r="AK3771" s="78"/>
      <c r="AL3771" s="78"/>
      <c r="AM3771" s="8"/>
      <c r="AN3771" s="78"/>
      <c r="AO3771" s="78"/>
      <c r="AP3771" s="78"/>
      <c r="AQ3771" s="78"/>
      <c r="AR3771" s="78"/>
      <c r="AS3771" s="78"/>
      <c r="AT3771" s="78"/>
      <c r="AU3771" s="78"/>
      <c r="AV3771" s="78"/>
      <c r="AW3771" s="77"/>
      <c r="AX3771" s="144"/>
      <c r="AY3771" s="144"/>
      <c r="AZ3771" s="144"/>
      <c r="BA3771" s="54"/>
      <c r="BB3771" s="54"/>
      <c r="BC3771" s="144"/>
      <c r="BD3771" s="144"/>
      <c r="BE3771" s="144"/>
      <c r="BF3771" s="144"/>
      <c r="BG3771" s="144"/>
      <c r="BH3771" s="144"/>
      <c r="BI3771" s="144"/>
      <c r="BJ3771" s="144"/>
      <c r="BK3771" s="144"/>
      <c r="BL3771" s="144"/>
      <c r="BM3771" s="144"/>
      <c r="BN3771" s="144"/>
      <c r="BO3771" s="144"/>
      <c r="BP3771" s="144"/>
      <c r="BQ3771" s="144"/>
      <c r="BR3771" s="144"/>
      <c r="BS3771" s="144"/>
      <c r="BT3771" s="144"/>
      <c r="BU3771" s="144"/>
      <c r="BV3771" s="144"/>
      <c r="BW3771" s="144"/>
      <c r="BX3771" s="144"/>
      <c r="BY3771" s="144"/>
      <c r="BZ3771" s="144"/>
      <c r="CA3771" s="144"/>
      <c r="CB3771" s="144"/>
      <c r="CC3771" s="144"/>
      <c r="CD3771" s="144"/>
      <c r="CE3771" s="144"/>
      <c r="CF3771" s="144"/>
      <c r="CG3771" s="144"/>
      <c r="CH3771" s="144"/>
      <c r="CI3771" s="144"/>
      <c r="CJ3771" s="144"/>
      <c r="CK3771" s="144"/>
      <c r="CL3771" s="144"/>
    </row>
    <row r="3772" spans="2:90" x14ac:dyDescent="0.25">
      <c r="B3772" s="77"/>
      <c r="C3772" s="77"/>
      <c r="D3772" s="77"/>
      <c r="E3772" s="77"/>
      <c r="F3772" s="77"/>
      <c r="G3772" s="77"/>
      <c r="I3772" s="78"/>
      <c r="K3772" s="78"/>
      <c r="L3772" s="77"/>
      <c r="M3772" s="78"/>
      <c r="N3772" s="78"/>
      <c r="O3772" s="78"/>
      <c r="P3772" s="78"/>
      <c r="Q3772" s="144"/>
      <c r="R3772" s="78"/>
      <c r="S3772" s="78"/>
      <c r="T3772" s="78"/>
      <c r="U3772" s="78"/>
      <c r="V3772" s="219"/>
      <c r="W3772" s="78"/>
      <c r="X3772" s="78"/>
      <c r="Y3772" s="78"/>
      <c r="Z3772" s="78"/>
      <c r="AA3772" s="78"/>
      <c r="AB3772" s="78"/>
      <c r="AC3772" s="78"/>
      <c r="AD3772" s="104"/>
      <c r="AE3772" s="78"/>
      <c r="AF3772" s="104"/>
      <c r="AG3772" s="78"/>
      <c r="AH3772" s="104"/>
      <c r="AI3772" s="78"/>
      <c r="AJ3772" s="104"/>
      <c r="AK3772" s="78"/>
      <c r="AL3772" s="78"/>
      <c r="AM3772" s="8"/>
      <c r="AN3772" s="78"/>
      <c r="AO3772" s="78"/>
      <c r="AP3772" s="78"/>
      <c r="AQ3772" s="78"/>
      <c r="AR3772" s="78"/>
      <c r="AS3772" s="78"/>
      <c r="AT3772" s="78"/>
      <c r="AU3772" s="78"/>
      <c r="AV3772" s="78"/>
      <c r="AW3772" s="77"/>
      <c r="AX3772" s="144"/>
      <c r="AY3772" s="144"/>
      <c r="AZ3772" s="144"/>
      <c r="BA3772" s="54"/>
      <c r="BB3772" s="54"/>
      <c r="BC3772" s="144"/>
      <c r="BD3772" s="144"/>
      <c r="BE3772" s="144"/>
      <c r="BF3772" s="144"/>
      <c r="BG3772" s="144"/>
      <c r="BH3772" s="144"/>
      <c r="BI3772" s="144"/>
      <c r="BJ3772" s="144"/>
      <c r="BK3772" s="144"/>
      <c r="BL3772" s="144"/>
      <c r="BM3772" s="144"/>
      <c r="BN3772" s="144"/>
      <c r="BO3772" s="144"/>
      <c r="BP3772" s="144"/>
      <c r="BQ3772" s="144"/>
      <c r="BR3772" s="144"/>
      <c r="BS3772" s="144"/>
      <c r="BT3772" s="144"/>
      <c r="BU3772" s="144"/>
      <c r="BV3772" s="144"/>
      <c r="BW3772" s="144"/>
      <c r="BX3772" s="144"/>
      <c r="BY3772" s="144"/>
      <c r="BZ3772" s="144"/>
      <c r="CA3772" s="144"/>
      <c r="CB3772" s="144"/>
      <c r="CC3772" s="144"/>
      <c r="CD3772" s="144"/>
      <c r="CE3772" s="144"/>
      <c r="CF3772" s="144"/>
      <c r="CG3772" s="144"/>
      <c r="CH3772" s="144"/>
      <c r="CI3772" s="144"/>
      <c r="CJ3772" s="144"/>
      <c r="CK3772" s="144"/>
      <c r="CL3772" s="144"/>
    </row>
    <row r="3773" spans="2:90" x14ac:dyDescent="0.25">
      <c r="B3773" s="77"/>
      <c r="C3773" s="77"/>
      <c r="D3773" s="77"/>
      <c r="E3773" s="77"/>
      <c r="F3773" s="77"/>
      <c r="G3773" s="77"/>
      <c r="I3773" s="78"/>
      <c r="K3773" s="78"/>
      <c r="L3773" s="77"/>
      <c r="M3773" s="78"/>
      <c r="N3773" s="78"/>
      <c r="O3773" s="78"/>
      <c r="P3773" s="78"/>
      <c r="Q3773" s="144"/>
      <c r="R3773" s="78"/>
      <c r="S3773" s="78"/>
      <c r="T3773" s="78"/>
      <c r="U3773" s="78"/>
      <c r="V3773" s="219"/>
      <c r="W3773" s="78"/>
      <c r="X3773" s="78"/>
      <c r="Y3773" s="78"/>
      <c r="Z3773" s="78"/>
      <c r="AA3773" s="78"/>
      <c r="AB3773" s="78"/>
      <c r="AC3773" s="78"/>
      <c r="AD3773" s="104"/>
      <c r="AE3773" s="78"/>
      <c r="AF3773" s="104"/>
      <c r="AG3773" s="78"/>
      <c r="AH3773" s="104"/>
      <c r="AI3773" s="78"/>
      <c r="AJ3773" s="104"/>
      <c r="AK3773" s="78"/>
      <c r="AL3773" s="78"/>
      <c r="AM3773" s="8"/>
      <c r="AN3773" s="78"/>
      <c r="AO3773" s="78"/>
      <c r="AP3773" s="78"/>
      <c r="AQ3773" s="78"/>
      <c r="AR3773" s="78"/>
      <c r="AS3773" s="78"/>
      <c r="AT3773" s="78"/>
      <c r="AU3773" s="78"/>
      <c r="AV3773" s="78"/>
      <c r="AW3773" s="77"/>
      <c r="AX3773" s="144"/>
      <c r="AY3773" s="144"/>
      <c r="AZ3773" s="144"/>
      <c r="BA3773" s="54"/>
      <c r="BB3773" s="54"/>
      <c r="BC3773" s="144"/>
      <c r="BD3773" s="144"/>
      <c r="BE3773" s="144"/>
      <c r="BF3773" s="144"/>
      <c r="BG3773" s="144"/>
      <c r="BH3773" s="144"/>
      <c r="BI3773" s="144"/>
      <c r="BJ3773" s="144"/>
      <c r="BK3773" s="144"/>
      <c r="BL3773" s="144"/>
      <c r="BM3773" s="144"/>
      <c r="BN3773" s="144"/>
      <c r="BO3773" s="144"/>
      <c r="BP3773" s="144"/>
      <c r="BQ3773" s="144"/>
      <c r="BR3773" s="144"/>
      <c r="BS3773" s="144"/>
      <c r="BT3773" s="144"/>
      <c r="BU3773" s="144"/>
      <c r="BV3773" s="144"/>
      <c r="BW3773" s="144"/>
      <c r="BX3773" s="144"/>
      <c r="BY3773" s="144"/>
      <c r="BZ3773" s="144"/>
      <c r="CA3773" s="144"/>
      <c r="CB3773" s="144"/>
      <c r="CC3773" s="144"/>
      <c r="CD3773" s="144"/>
      <c r="CE3773" s="144"/>
      <c r="CF3773" s="144"/>
      <c r="CG3773" s="144"/>
      <c r="CH3773" s="144"/>
      <c r="CI3773" s="144"/>
      <c r="CJ3773" s="144"/>
      <c r="CK3773" s="144"/>
      <c r="CL3773" s="144"/>
    </row>
    <row r="3774" spans="2:90" x14ac:dyDescent="0.25">
      <c r="B3774" s="77"/>
      <c r="C3774" s="77"/>
      <c r="D3774" s="77"/>
      <c r="E3774" s="77"/>
      <c r="F3774" s="77"/>
      <c r="G3774" s="77"/>
      <c r="I3774" s="78"/>
      <c r="K3774" s="78"/>
      <c r="L3774" s="77"/>
      <c r="M3774" s="78"/>
      <c r="N3774" s="78"/>
      <c r="O3774" s="78"/>
      <c r="P3774" s="78"/>
      <c r="Q3774" s="144"/>
      <c r="R3774" s="78"/>
      <c r="S3774" s="78"/>
      <c r="T3774" s="78"/>
      <c r="U3774" s="78"/>
      <c r="V3774" s="219"/>
      <c r="W3774" s="78"/>
      <c r="X3774" s="78"/>
      <c r="Y3774" s="78"/>
      <c r="Z3774" s="78"/>
      <c r="AA3774" s="78"/>
      <c r="AB3774" s="78"/>
      <c r="AC3774" s="78"/>
      <c r="AD3774" s="104"/>
      <c r="AE3774" s="78"/>
      <c r="AF3774" s="104"/>
      <c r="AG3774" s="78"/>
      <c r="AH3774" s="104"/>
      <c r="AI3774" s="78"/>
      <c r="AJ3774" s="104"/>
      <c r="AK3774" s="78"/>
      <c r="AL3774" s="78"/>
      <c r="AM3774" s="8"/>
      <c r="AN3774" s="78"/>
      <c r="AO3774" s="78"/>
      <c r="AP3774" s="78"/>
      <c r="AQ3774" s="78"/>
      <c r="AR3774" s="78"/>
      <c r="AS3774" s="78"/>
      <c r="AT3774" s="78"/>
      <c r="AU3774" s="78"/>
      <c r="AV3774" s="78"/>
      <c r="AW3774" s="77"/>
      <c r="AX3774" s="144"/>
      <c r="AY3774" s="144"/>
      <c r="AZ3774" s="144"/>
      <c r="BA3774" s="54"/>
      <c r="BB3774" s="54"/>
      <c r="BC3774" s="144"/>
      <c r="BD3774" s="144"/>
      <c r="BE3774" s="144"/>
      <c r="BF3774" s="144"/>
      <c r="BG3774" s="144"/>
      <c r="BH3774" s="144"/>
      <c r="BI3774" s="144"/>
      <c r="BJ3774" s="144"/>
      <c r="BK3774" s="144"/>
      <c r="BL3774" s="144"/>
      <c r="BM3774" s="144"/>
      <c r="BN3774" s="144"/>
      <c r="BO3774" s="144"/>
      <c r="BP3774" s="144"/>
      <c r="BQ3774" s="144"/>
      <c r="BR3774" s="144"/>
      <c r="BS3774" s="144"/>
      <c r="BT3774" s="144"/>
      <c r="BU3774" s="144"/>
      <c r="BV3774" s="144"/>
      <c r="BW3774" s="144"/>
      <c r="BX3774" s="144"/>
      <c r="BY3774" s="144"/>
      <c r="BZ3774" s="144"/>
      <c r="CA3774" s="144"/>
      <c r="CB3774" s="144"/>
      <c r="CC3774" s="144"/>
      <c r="CD3774" s="144"/>
      <c r="CE3774" s="144"/>
      <c r="CF3774" s="144"/>
      <c r="CG3774" s="144"/>
      <c r="CH3774" s="144"/>
      <c r="CI3774" s="144"/>
      <c r="CJ3774" s="144"/>
      <c r="CK3774" s="144"/>
      <c r="CL3774" s="144"/>
    </row>
    <row r="3775" spans="2:90" x14ac:dyDescent="0.25">
      <c r="B3775" s="77"/>
      <c r="C3775" s="77"/>
      <c r="D3775" s="77"/>
      <c r="E3775" s="77"/>
      <c r="F3775" s="77"/>
      <c r="G3775" s="77"/>
      <c r="I3775" s="78"/>
      <c r="K3775" s="78"/>
      <c r="L3775" s="77"/>
      <c r="M3775" s="78"/>
      <c r="N3775" s="78"/>
      <c r="O3775" s="78"/>
      <c r="P3775" s="78"/>
      <c r="Q3775" s="144"/>
      <c r="R3775" s="78"/>
      <c r="S3775" s="78"/>
      <c r="T3775" s="78"/>
      <c r="U3775" s="78"/>
      <c r="V3775" s="219"/>
      <c r="W3775" s="78"/>
      <c r="X3775" s="78"/>
      <c r="Y3775" s="78"/>
      <c r="Z3775" s="78"/>
      <c r="AA3775" s="78"/>
      <c r="AB3775" s="78"/>
      <c r="AC3775" s="78"/>
      <c r="AD3775" s="104"/>
      <c r="AE3775" s="78"/>
      <c r="AF3775" s="104"/>
      <c r="AG3775" s="78"/>
      <c r="AH3775" s="104"/>
      <c r="AI3775" s="78"/>
      <c r="AJ3775" s="104"/>
      <c r="AK3775" s="78"/>
      <c r="AL3775" s="78"/>
      <c r="AM3775" s="8"/>
      <c r="AN3775" s="78"/>
      <c r="AO3775" s="78"/>
      <c r="AP3775" s="78"/>
      <c r="AQ3775" s="78"/>
      <c r="AR3775" s="78"/>
      <c r="AS3775" s="78"/>
      <c r="AT3775" s="78"/>
      <c r="AU3775" s="78"/>
      <c r="AV3775" s="78"/>
      <c r="AW3775" s="77"/>
      <c r="AX3775" s="144"/>
      <c r="AY3775" s="144"/>
      <c r="AZ3775" s="144"/>
      <c r="BA3775" s="54"/>
      <c r="BB3775" s="54"/>
      <c r="BC3775" s="144"/>
      <c r="BD3775" s="144"/>
      <c r="BE3775" s="144"/>
      <c r="BF3775" s="144"/>
      <c r="BG3775" s="144"/>
      <c r="BH3775" s="144"/>
      <c r="BI3775" s="144"/>
      <c r="BJ3775" s="144"/>
      <c r="BK3775" s="144"/>
      <c r="BL3775" s="144"/>
      <c r="BM3775" s="144"/>
      <c r="BN3775" s="144"/>
      <c r="BO3775" s="144"/>
      <c r="BP3775" s="144"/>
      <c r="BQ3775" s="144"/>
      <c r="BR3775" s="144"/>
      <c r="BS3775" s="144"/>
      <c r="BT3775" s="144"/>
      <c r="BU3775" s="144"/>
      <c r="BV3775" s="144"/>
      <c r="BW3775" s="144"/>
      <c r="BX3775" s="144"/>
      <c r="BY3775" s="144"/>
      <c r="BZ3775" s="144"/>
      <c r="CA3775" s="144"/>
      <c r="CB3775" s="144"/>
      <c r="CC3775" s="144"/>
      <c r="CD3775" s="144"/>
      <c r="CE3775" s="144"/>
      <c r="CF3775" s="144"/>
      <c r="CG3775" s="144"/>
      <c r="CH3775" s="144"/>
      <c r="CI3775" s="144"/>
      <c r="CJ3775" s="144"/>
      <c r="CK3775" s="144"/>
      <c r="CL3775" s="144"/>
    </row>
    <row r="3776" spans="2:90" x14ac:dyDescent="0.25">
      <c r="B3776" s="77"/>
      <c r="C3776" s="77"/>
      <c r="D3776" s="77"/>
      <c r="E3776" s="77"/>
      <c r="F3776" s="77"/>
      <c r="G3776" s="77"/>
      <c r="I3776" s="78"/>
      <c r="K3776" s="78"/>
      <c r="L3776" s="77"/>
      <c r="M3776" s="78"/>
      <c r="N3776" s="78"/>
      <c r="O3776" s="78"/>
      <c r="P3776" s="78"/>
      <c r="Q3776" s="144"/>
      <c r="R3776" s="78"/>
      <c r="S3776" s="78"/>
      <c r="T3776" s="78"/>
      <c r="U3776" s="78"/>
      <c r="V3776" s="219"/>
      <c r="W3776" s="78"/>
      <c r="X3776" s="78"/>
      <c r="Y3776" s="78"/>
      <c r="Z3776" s="78"/>
      <c r="AA3776" s="78"/>
      <c r="AB3776" s="78"/>
      <c r="AC3776" s="78"/>
      <c r="AD3776" s="104"/>
      <c r="AE3776" s="78"/>
      <c r="AF3776" s="104"/>
      <c r="AG3776" s="78"/>
      <c r="AH3776" s="104"/>
      <c r="AI3776" s="78"/>
      <c r="AJ3776" s="104"/>
      <c r="AK3776" s="78"/>
      <c r="AL3776" s="78"/>
      <c r="AM3776" s="8"/>
      <c r="AN3776" s="78"/>
      <c r="AO3776" s="78"/>
      <c r="AP3776" s="78"/>
      <c r="AQ3776" s="78"/>
      <c r="AR3776" s="78"/>
      <c r="AS3776" s="78"/>
      <c r="AT3776" s="78"/>
      <c r="AU3776" s="78"/>
      <c r="AV3776" s="78"/>
      <c r="AW3776" s="77"/>
      <c r="AX3776" s="144"/>
      <c r="AY3776" s="144"/>
      <c r="AZ3776" s="144"/>
      <c r="BA3776" s="54"/>
      <c r="BB3776" s="54"/>
      <c r="BC3776" s="144"/>
      <c r="BD3776" s="144"/>
      <c r="BE3776" s="144"/>
      <c r="BF3776" s="144"/>
      <c r="BG3776" s="144"/>
      <c r="BH3776" s="144"/>
      <c r="BI3776" s="144"/>
      <c r="BJ3776" s="144"/>
      <c r="BK3776" s="144"/>
      <c r="BL3776" s="144"/>
      <c r="BM3776" s="144"/>
      <c r="BN3776" s="144"/>
      <c r="BO3776" s="144"/>
      <c r="BP3776" s="144"/>
      <c r="BQ3776" s="144"/>
      <c r="BR3776" s="144"/>
      <c r="BS3776" s="144"/>
      <c r="BT3776" s="144"/>
      <c r="BU3776" s="144"/>
      <c r="BV3776" s="144"/>
      <c r="BW3776" s="144"/>
      <c r="BX3776" s="144"/>
      <c r="BY3776" s="144"/>
      <c r="BZ3776" s="144"/>
      <c r="CA3776" s="144"/>
      <c r="CB3776" s="144"/>
      <c r="CC3776" s="144"/>
      <c r="CD3776" s="144"/>
      <c r="CE3776" s="144"/>
      <c r="CF3776" s="144"/>
      <c r="CG3776" s="144"/>
      <c r="CH3776" s="144"/>
      <c r="CI3776" s="144"/>
      <c r="CJ3776" s="144"/>
      <c r="CK3776" s="144"/>
      <c r="CL3776" s="144"/>
    </row>
    <row r="3777" spans="2:90" x14ac:dyDescent="0.25">
      <c r="B3777" s="77"/>
      <c r="C3777" s="77"/>
      <c r="D3777" s="77"/>
      <c r="E3777" s="77"/>
      <c r="F3777" s="77"/>
      <c r="G3777" s="77"/>
      <c r="I3777" s="78"/>
      <c r="K3777" s="78"/>
      <c r="L3777" s="77"/>
      <c r="M3777" s="78"/>
      <c r="N3777" s="78"/>
      <c r="O3777" s="78"/>
      <c r="P3777" s="78"/>
      <c r="Q3777" s="144"/>
      <c r="R3777" s="78"/>
      <c r="S3777" s="78"/>
      <c r="T3777" s="78"/>
      <c r="U3777" s="78"/>
      <c r="V3777" s="219"/>
      <c r="W3777" s="78"/>
      <c r="X3777" s="78"/>
      <c r="Y3777" s="78"/>
      <c r="Z3777" s="78"/>
      <c r="AA3777" s="78"/>
      <c r="AB3777" s="78"/>
      <c r="AC3777" s="78"/>
      <c r="AD3777" s="104"/>
      <c r="AE3777" s="78"/>
      <c r="AF3777" s="104"/>
      <c r="AG3777" s="78"/>
      <c r="AH3777" s="104"/>
      <c r="AI3777" s="78"/>
      <c r="AJ3777" s="104"/>
      <c r="AK3777" s="78"/>
      <c r="AL3777" s="78"/>
      <c r="AM3777" s="8"/>
      <c r="AN3777" s="78"/>
      <c r="AO3777" s="78"/>
      <c r="AP3777" s="78"/>
      <c r="AQ3777" s="78"/>
      <c r="AR3777" s="78"/>
      <c r="AS3777" s="78"/>
      <c r="AT3777" s="78"/>
      <c r="AU3777" s="78"/>
      <c r="AV3777" s="78"/>
      <c r="AW3777" s="77"/>
      <c r="AX3777" s="144"/>
      <c r="AY3777" s="144"/>
      <c r="AZ3777" s="144"/>
      <c r="BA3777" s="54"/>
      <c r="BB3777" s="54"/>
      <c r="BC3777" s="144"/>
      <c r="BD3777" s="144"/>
      <c r="BE3777" s="144"/>
      <c r="BF3777" s="144"/>
      <c r="BG3777" s="144"/>
      <c r="BH3777" s="144"/>
      <c r="BI3777" s="144"/>
      <c r="BJ3777" s="144"/>
      <c r="BK3777" s="144"/>
      <c r="BL3777" s="144"/>
      <c r="BM3777" s="144"/>
      <c r="BN3777" s="144"/>
      <c r="BO3777" s="144"/>
      <c r="BP3777" s="144"/>
      <c r="BQ3777" s="144"/>
      <c r="BR3777" s="144"/>
      <c r="BS3777" s="144"/>
      <c r="BT3777" s="144"/>
      <c r="BU3777" s="144"/>
      <c r="BV3777" s="144"/>
      <c r="BW3777" s="144"/>
      <c r="BX3777" s="144"/>
      <c r="BY3777" s="144"/>
      <c r="BZ3777" s="144"/>
      <c r="CA3777" s="144"/>
      <c r="CB3777" s="144"/>
      <c r="CC3777" s="144"/>
      <c r="CD3777" s="144"/>
      <c r="CE3777" s="144"/>
      <c r="CF3777" s="144"/>
      <c r="CG3777" s="144"/>
      <c r="CH3777" s="144"/>
      <c r="CI3777" s="144"/>
      <c r="CJ3777" s="144"/>
      <c r="CK3777" s="144"/>
      <c r="CL3777" s="144"/>
    </row>
    <row r="3778" spans="2:90" x14ac:dyDescent="0.25">
      <c r="B3778" s="77"/>
      <c r="C3778" s="77"/>
      <c r="D3778" s="77"/>
      <c r="E3778" s="77"/>
      <c r="F3778" s="77"/>
      <c r="G3778" s="77"/>
      <c r="I3778" s="78"/>
      <c r="K3778" s="78"/>
      <c r="L3778" s="77"/>
      <c r="M3778" s="78"/>
      <c r="N3778" s="78"/>
      <c r="O3778" s="78"/>
      <c r="P3778" s="78"/>
      <c r="Q3778" s="144"/>
      <c r="R3778" s="78"/>
      <c r="S3778" s="78"/>
      <c r="T3778" s="78"/>
      <c r="U3778" s="78"/>
      <c r="V3778" s="219"/>
      <c r="W3778" s="78"/>
      <c r="X3778" s="78"/>
      <c r="Y3778" s="78"/>
      <c r="Z3778" s="78"/>
      <c r="AA3778" s="78"/>
      <c r="AB3778" s="78"/>
      <c r="AC3778" s="78"/>
      <c r="AD3778" s="104"/>
      <c r="AE3778" s="78"/>
      <c r="AF3778" s="104"/>
      <c r="AG3778" s="78"/>
      <c r="AH3778" s="104"/>
      <c r="AI3778" s="78"/>
      <c r="AJ3778" s="104"/>
      <c r="AK3778" s="78"/>
      <c r="AL3778" s="78"/>
      <c r="AM3778" s="8"/>
      <c r="AN3778" s="78"/>
      <c r="AO3778" s="78"/>
      <c r="AP3778" s="78"/>
      <c r="AQ3778" s="78"/>
      <c r="AR3778" s="78"/>
      <c r="AS3778" s="78"/>
      <c r="AT3778" s="78"/>
      <c r="AU3778" s="78"/>
      <c r="AV3778" s="78"/>
      <c r="AW3778" s="77"/>
      <c r="AX3778" s="144"/>
      <c r="AY3778" s="144"/>
      <c r="AZ3778" s="144"/>
      <c r="BA3778" s="54"/>
      <c r="BB3778" s="54"/>
      <c r="BC3778" s="144"/>
      <c r="BD3778" s="144"/>
      <c r="BE3778" s="144"/>
      <c r="BF3778" s="144"/>
      <c r="BG3778" s="144"/>
      <c r="BH3778" s="144"/>
      <c r="BI3778" s="144"/>
      <c r="BJ3778" s="144"/>
      <c r="BK3778" s="144"/>
      <c r="BL3778" s="144"/>
      <c r="BM3778" s="144"/>
      <c r="BN3778" s="144"/>
      <c r="BO3778" s="144"/>
      <c r="BP3778" s="144"/>
      <c r="BQ3778" s="144"/>
      <c r="BR3778" s="144"/>
      <c r="BS3778" s="144"/>
      <c r="BT3778" s="144"/>
      <c r="BU3778" s="144"/>
      <c r="BV3778" s="144"/>
      <c r="BW3778" s="144"/>
      <c r="BX3778" s="144"/>
      <c r="BY3778" s="144"/>
      <c r="BZ3778" s="144"/>
      <c r="CA3778" s="144"/>
      <c r="CB3778" s="144"/>
      <c r="CC3778" s="144"/>
      <c r="CD3778" s="144"/>
      <c r="CE3778" s="144"/>
      <c r="CF3778" s="144"/>
      <c r="CG3778" s="144"/>
      <c r="CH3778" s="144"/>
      <c r="CI3778" s="144"/>
      <c r="CJ3778" s="144"/>
      <c r="CK3778" s="144"/>
      <c r="CL3778" s="144"/>
    </row>
    <row r="3779" spans="2:90" x14ac:dyDescent="0.25">
      <c r="B3779" s="77"/>
      <c r="C3779" s="77"/>
      <c r="D3779" s="77"/>
      <c r="E3779" s="77"/>
      <c r="F3779" s="77"/>
      <c r="G3779" s="77"/>
      <c r="I3779" s="78"/>
      <c r="K3779" s="78"/>
      <c r="L3779" s="77"/>
      <c r="M3779" s="78"/>
      <c r="N3779" s="78"/>
      <c r="O3779" s="78"/>
      <c r="P3779" s="78"/>
      <c r="Q3779" s="144"/>
      <c r="R3779" s="78"/>
      <c r="S3779" s="78"/>
      <c r="T3779" s="78"/>
      <c r="U3779" s="78"/>
      <c r="V3779" s="219"/>
      <c r="W3779" s="78"/>
      <c r="X3779" s="78"/>
      <c r="Y3779" s="78"/>
      <c r="Z3779" s="78"/>
      <c r="AA3779" s="78"/>
      <c r="AB3779" s="78"/>
      <c r="AC3779" s="78"/>
      <c r="AD3779" s="104"/>
      <c r="AE3779" s="78"/>
      <c r="AF3779" s="104"/>
      <c r="AG3779" s="78"/>
      <c r="AH3779" s="104"/>
      <c r="AI3779" s="78"/>
      <c r="AJ3779" s="104"/>
      <c r="AK3779" s="78"/>
      <c r="AL3779" s="78"/>
      <c r="AM3779" s="8"/>
      <c r="AN3779" s="78"/>
      <c r="AO3779" s="78"/>
      <c r="AP3779" s="78"/>
      <c r="AQ3779" s="78"/>
      <c r="AR3779" s="78"/>
      <c r="AS3779" s="78"/>
      <c r="AT3779" s="78"/>
      <c r="AU3779" s="78"/>
      <c r="AV3779" s="78"/>
      <c r="AW3779" s="77"/>
      <c r="AX3779" s="144"/>
      <c r="AY3779" s="144"/>
      <c r="AZ3779" s="144"/>
      <c r="BA3779" s="54"/>
      <c r="BB3779" s="54"/>
      <c r="BC3779" s="144"/>
      <c r="BD3779" s="144"/>
      <c r="BE3779" s="144"/>
      <c r="BF3779" s="144"/>
      <c r="BG3779" s="144"/>
      <c r="BH3779" s="144"/>
      <c r="BI3779" s="144"/>
      <c r="BJ3779" s="144"/>
      <c r="BK3779" s="144"/>
      <c r="BL3779" s="144"/>
      <c r="BM3779" s="144"/>
      <c r="BN3779" s="144"/>
      <c r="BO3779" s="144"/>
      <c r="BP3779" s="144"/>
      <c r="BQ3779" s="144"/>
      <c r="BR3779" s="144"/>
      <c r="BS3779" s="144"/>
      <c r="BT3779" s="144"/>
      <c r="BU3779" s="144"/>
      <c r="BV3779" s="144"/>
      <c r="BW3779" s="144"/>
      <c r="BX3779" s="144"/>
      <c r="BY3779" s="144"/>
      <c r="BZ3779" s="144"/>
      <c r="CA3779" s="144"/>
      <c r="CB3779" s="144"/>
      <c r="CC3779" s="144"/>
      <c r="CD3779" s="144"/>
      <c r="CE3779" s="144"/>
      <c r="CF3779" s="144"/>
      <c r="CG3779" s="144"/>
      <c r="CH3779" s="144"/>
      <c r="CI3779" s="144"/>
      <c r="CJ3779" s="144"/>
      <c r="CK3779" s="144"/>
      <c r="CL3779" s="144"/>
    </row>
    <row r="3780" spans="2:90" x14ac:dyDescent="0.25">
      <c r="B3780" s="77"/>
      <c r="C3780" s="77"/>
      <c r="D3780" s="77"/>
      <c r="E3780" s="77"/>
      <c r="F3780" s="77"/>
      <c r="G3780" s="77"/>
      <c r="I3780" s="78"/>
      <c r="K3780" s="78"/>
      <c r="L3780" s="77"/>
      <c r="M3780" s="78"/>
      <c r="N3780" s="78"/>
      <c r="O3780" s="78"/>
      <c r="P3780" s="78"/>
      <c r="Q3780" s="144"/>
      <c r="R3780" s="78"/>
      <c r="S3780" s="78"/>
      <c r="T3780" s="78"/>
      <c r="U3780" s="78"/>
      <c r="V3780" s="219"/>
      <c r="W3780" s="78"/>
      <c r="X3780" s="78"/>
      <c r="Y3780" s="78"/>
      <c r="Z3780" s="78"/>
      <c r="AA3780" s="78"/>
      <c r="AB3780" s="78"/>
      <c r="AC3780" s="78"/>
      <c r="AD3780" s="104"/>
      <c r="AE3780" s="78"/>
      <c r="AF3780" s="104"/>
      <c r="AG3780" s="78"/>
      <c r="AH3780" s="104"/>
      <c r="AI3780" s="78"/>
      <c r="AJ3780" s="104"/>
      <c r="AK3780" s="78"/>
      <c r="AL3780" s="78"/>
      <c r="AM3780" s="8"/>
      <c r="AN3780" s="78"/>
      <c r="AO3780" s="78"/>
      <c r="AP3780" s="78"/>
      <c r="AQ3780" s="78"/>
      <c r="AR3780" s="78"/>
      <c r="AS3780" s="78"/>
      <c r="AT3780" s="78"/>
      <c r="AU3780" s="78"/>
      <c r="AV3780" s="78"/>
      <c r="AW3780" s="77"/>
      <c r="AX3780" s="144"/>
      <c r="AY3780" s="144"/>
      <c r="AZ3780" s="144"/>
      <c r="BA3780" s="54"/>
      <c r="BB3780" s="54"/>
      <c r="BC3780" s="144"/>
      <c r="BD3780" s="144"/>
      <c r="BE3780" s="144"/>
      <c r="BF3780" s="144"/>
      <c r="BG3780" s="144"/>
      <c r="BH3780" s="144"/>
      <c r="BI3780" s="144"/>
      <c r="BJ3780" s="144"/>
      <c r="BK3780" s="144"/>
      <c r="BL3780" s="144"/>
      <c r="BM3780" s="144"/>
      <c r="BN3780" s="144"/>
      <c r="BO3780" s="144"/>
      <c r="BP3780" s="144"/>
      <c r="BQ3780" s="144"/>
      <c r="BR3780" s="144"/>
      <c r="BS3780" s="144"/>
      <c r="BT3780" s="144"/>
      <c r="BU3780" s="144"/>
      <c r="BV3780" s="144"/>
      <c r="BW3780" s="144"/>
      <c r="BX3780" s="144"/>
      <c r="BY3780" s="144"/>
      <c r="BZ3780" s="144"/>
      <c r="CA3780" s="144"/>
      <c r="CB3780" s="144"/>
      <c r="CC3780" s="144"/>
      <c r="CD3780" s="144"/>
      <c r="CE3780" s="144"/>
      <c r="CF3780" s="144"/>
      <c r="CG3780" s="144"/>
      <c r="CH3780" s="144"/>
      <c r="CI3780" s="144"/>
      <c r="CJ3780" s="144"/>
      <c r="CK3780" s="144"/>
      <c r="CL3780" s="144"/>
    </row>
    <row r="3781" spans="2:90" x14ac:dyDescent="0.25">
      <c r="B3781" s="77"/>
      <c r="C3781" s="77"/>
      <c r="D3781" s="77"/>
      <c r="E3781" s="77"/>
      <c r="F3781" s="77"/>
      <c r="G3781" s="77"/>
      <c r="I3781" s="78"/>
      <c r="K3781" s="78"/>
      <c r="L3781" s="77"/>
      <c r="M3781" s="78"/>
      <c r="N3781" s="78"/>
      <c r="O3781" s="78"/>
      <c r="P3781" s="78"/>
      <c r="Q3781" s="144"/>
      <c r="R3781" s="78"/>
      <c r="S3781" s="78"/>
      <c r="T3781" s="78"/>
      <c r="U3781" s="78"/>
      <c r="V3781" s="219"/>
      <c r="W3781" s="78"/>
      <c r="X3781" s="78"/>
      <c r="Y3781" s="78"/>
      <c r="Z3781" s="78"/>
      <c r="AA3781" s="78"/>
      <c r="AB3781" s="78"/>
      <c r="AC3781" s="78"/>
      <c r="AD3781" s="104"/>
      <c r="AE3781" s="78"/>
      <c r="AF3781" s="104"/>
      <c r="AG3781" s="78"/>
      <c r="AH3781" s="104"/>
      <c r="AI3781" s="78"/>
      <c r="AJ3781" s="104"/>
      <c r="AK3781" s="78"/>
      <c r="AL3781" s="78"/>
      <c r="AM3781" s="8"/>
      <c r="AN3781" s="78"/>
      <c r="AO3781" s="78"/>
      <c r="AP3781" s="78"/>
      <c r="AQ3781" s="78"/>
      <c r="AR3781" s="78"/>
      <c r="AS3781" s="78"/>
      <c r="AT3781" s="78"/>
      <c r="AU3781" s="78"/>
      <c r="AV3781" s="78"/>
      <c r="AW3781" s="77"/>
      <c r="AX3781" s="144"/>
      <c r="AY3781" s="144"/>
      <c r="AZ3781" s="144"/>
      <c r="BA3781" s="54"/>
      <c r="BB3781" s="54"/>
      <c r="BC3781" s="144"/>
      <c r="BD3781" s="144"/>
      <c r="BE3781" s="144"/>
      <c r="BF3781" s="144"/>
      <c r="BG3781" s="144"/>
      <c r="BH3781" s="144"/>
      <c r="BI3781" s="144"/>
      <c r="BJ3781" s="144"/>
      <c r="BK3781" s="144"/>
      <c r="BL3781" s="144"/>
      <c r="BM3781" s="144"/>
      <c r="BN3781" s="144"/>
      <c r="BO3781" s="144"/>
      <c r="BP3781" s="144"/>
      <c r="BQ3781" s="144"/>
      <c r="BR3781" s="144"/>
      <c r="BS3781" s="144"/>
      <c r="BT3781" s="144"/>
      <c r="BU3781" s="144"/>
      <c r="BV3781" s="144"/>
      <c r="BW3781" s="144"/>
      <c r="BX3781" s="144"/>
      <c r="BY3781" s="144"/>
      <c r="BZ3781" s="144"/>
      <c r="CA3781" s="144"/>
      <c r="CB3781" s="144"/>
      <c r="CC3781" s="144"/>
      <c r="CD3781" s="144"/>
      <c r="CE3781" s="144"/>
      <c r="CF3781" s="144"/>
      <c r="CG3781" s="144"/>
      <c r="CH3781" s="144"/>
      <c r="CI3781" s="144"/>
      <c r="CJ3781" s="144"/>
      <c r="CK3781" s="144"/>
      <c r="CL3781" s="144"/>
    </row>
    <row r="3782" spans="2:90" x14ac:dyDescent="0.25">
      <c r="B3782" s="77"/>
      <c r="C3782" s="77"/>
      <c r="D3782" s="77"/>
      <c r="E3782" s="77"/>
      <c r="F3782" s="77"/>
      <c r="G3782" s="77"/>
      <c r="I3782" s="78"/>
      <c r="K3782" s="78"/>
      <c r="L3782" s="77"/>
      <c r="M3782" s="78"/>
      <c r="N3782" s="78"/>
      <c r="O3782" s="78"/>
      <c r="P3782" s="78"/>
      <c r="Q3782" s="144"/>
      <c r="R3782" s="78"/>
      <c r="S3782" s="78"/>
      <c r="T3782" s="78"/>
      <c r="U3782" s="78"/>
      <c r="V3782" s="219"/>
      <c r="W3782" s="78"/>
      <c r="X3782" s="78"/>
      <c r="Y3782" s="78"/>
      <c r="Z3782" s="78"/>
      <c r="AA3782" s="78"/>
      <c r="AB3782" s="78"/>
      <c r="AC3782" s="78"/>
      <c r="AD3782" s="104"/>
      <c r="AE3782" s="78"/>
      <c r="AF3782" s="104"/>
      <c r="AG3782" s="78"/>
      <c r="AH3782" s="104"/>
      <c r="AI3782" s="78"/>
      <c r="AJ3782" s="104"/>
      <c r="AK3782" s="78"/>
      <c r="AL3782" s="78"/>
      <c r="AM3782" s="8"/>
      <c r="AN3782" s="78"/>
      <c r="AO3782" s="78"/>
      <c r="AP3782" s="78"/>
      <c r="AQ3782" s="78"/>
      <c r="AR3782" s="78"/>
      <c r="AS3782" s="78"/>
      <c r="AT3782" s="78"/>
      <c r="AU3782" s="78"/>
      <c r="AV3782" s="78"/>
      <c r="AW3782" s="77"/>
      <c r="AX3782" s="144"/>
      <c r="AY3782" s="144"/>
      <c r="AZ3782" s="144"/>
      <c r="BA3782" s="54"/>
      <c r="BB3782" s="54"/>
      <c r="BC3782" s="144"/>
      <c r="BD3782" s="144"/>
      <c r="BE3782" s="144"/>
      <c r="BF3782" s="144"/>
      <c r="BG3782" s="144"/>
      <c r="BH3782" s="144"/>
      <c r="BI3782" s="144"/>
      <c r="BJ3782" s="144"/>
      <c r="BK3782" s="144"/>
      <c r="BL3782" s="144"/>
      <c r="BM3782" s="144"/>
      <c r="BN3782" s="144"/>
      <c r="BO3782" s="144"/>
      <c r="BP3782" s="144"/>
      <c r="BQ3782" s="144"/>
      <c r="BR3782" s="144"/>
      <c r="BS3782" s="144"/>
      <c r="BT3782" s="144"/>
      <c r="BU3782" s="144"/>
      <c r="BV3782" s="144"/>
      <c r="BW3782" s="144"/>
      <c r="BX3782" s="144"/>
      <c r="BY3782" s="144"/>
      <c r="BZ3782" s="144"/>
      <c r="CA3782" s="144"/>
      <c r="CB3782" s="144"/>
      <c r="CC3782" s="144"/>
      <c r="CD3782" s="144"/>
      <c r="CE3782" s="144"/>
      <c r="CF3782" s="144"/>
      <c r="CG3782" s="144"/>
      <c r="CH3782" s="144"/>
      <c r="CI3782" s="144"/>
      <c r="CJ3782" s="144"/>
      <c r="CK3782" s="144"/>
      <c r="CL3782" s="144"/>
    </row>
    <row r="3783" spans="2:90" x14ac:dyDescent="0.25">
      <c r="B3783" s="77"/>
      <c r="C3783" s="77"/>
      <c r="D3783" s="77"/>
      <c r="E3783" s="77"/>
      <c r="F3783" s="77"/>
      <c r="G3783" s="77"/>
      <c r="I3783" s="78"/>
      <c r="K3783" s="78"/>
      <c r="L3783" s="77"/>
      <c r="M3783" s="78"/>
      <c r="N3783" s="78"/>
      <c r="O3783" s="78"/>
      <c r="P3783" s="78"/>
      <c r="Q3783" s="144"/>
      <c r="R3783" s="78"/>
      <c r="S3783" s="78"/>
      <c r="T3783" s="78"/>
      <c r="U3783" s="78"/>
      <c r="V3783" s="219"/>
      <c r="W3783" s="78"/>
      <c r="X3783" s="78"/>
      <c r="Y3783" s="78"/>
      <c r="Z3783" s="78"/>
      <c r="AA3783" s="78"/>
      <c r="AB3783" s="78"/>
      <c r="AC3783" s="78"/>
      <c r="AD3783" s="104"/>
      <c r="AE3783" s="78"/>
      <c r="AF3783" s="104"/>
      <c r="AG3783" s="78"/>
      <c r="AH3783" s="104"/>
      <c r="AI3783" s="78"/>
      <c r="AJ3783" s="104"/>
      <c r="AK3783" s="78"/>
      <c r="AL3783" s="78"/>
      <c r="AM3783" s="8"/>
      <c r="AN3783" s="78"/>
      <c r="AO3783" s="78"/>
      <c r="AP3783" s="78"/>
      <c r="AQ3783" s="78"/>
      <c r="AR3783" s="78"/>
      <c r="AS3783" s="78"/>
      <c r="AT3783" s="78"/>
      <c r="AU3783" s="78"/>
      <c r="AV3783" s="78"/>
      <c r="AW3783" s="77"/>
      <c r="AX3783" s="144"/>
      <c r="AY3783" s="144"/>
      <c r="AZ3783" s="144"/>
      <c r="BA3783" s="54"/>
      <c r="BB3783" s="54"/>
      <c r="BC3783" s="144"/>
      <c r="BD3783" s="144"/>
      <c r="BE3783" s="144"/>
      <c r="BF3783" s="144"/>
      <c r="BG3783" s="144"/>
      <c r="BH3783" s="144"/>
      <c r="BI3783" s="144"/>
      <c r="BJ3783" s="144"/>
      <c r="BK3783" s="144"/>
      <c r="BL3783" s="144"/>
      <c r="BM3783" s="144"/>
      <c r="BN3783" s="144"/>
      <c r="BO3783" s="144"/>
      <c r="BP3783" s="144"/>
      <c r="BQ3783" s="144"/>
      <c r="BR3783" s="144"/>
      <c r="BS3783" s="144"/>
      <c r="BT3783" s="144"/>
      <c r="BU3783" s="144"/>
      <c r="BV3783" s="144"/>
      <c r="BW3783" s="144"/>
      <c r="BX3783" s="144"/>
      <c r="BY3783" s="144"/>
      <c r="BZ3783" s="144"/>
      <c r="CA3783" s="144"/>
      <c r="CB3783" s="144"/>
      <c r="CC3783" s="144"/>
      <c r="CD3783" s="144"/>
      <c r="CE3783" s="144"/>
      <c r="CF3783" s="144"/>
      <c r="CG3783" s="144"/>
      <c r="CH3783" s="144"/>
      <c r="CI3783" s="144"/>
      <c r="CJ3783" s="144"/>
      <c r="CK3783" s="144"/>
      <c r="CL3783" s="144"/>
    </row>
    <row r="3784" spans="2:90" x14ac:dyDescent="0.25">
      <c r="B3784" s="77"/>
      <c r="C3784" s="77"/>
      <c r="D3784" s="77"/>
      <c r="E3784" s="77"/>
      <c r="F3784" s="77"/>
      <c r="G3784" s="77"/>
      <c r="I3784" s="78"/>
      <c r="K3784" s="78"/>
      <c r="L3784" s="77"/>
      <c r="M3784" s="78"/>
      <c r="N3784" s="78"/>
      <c r="O3784" s="78"/>
      <c r="P3784" s="78"/>
      <c r="Q3784" s="144"/>
      <c r="R3784" s="78"/>
      <c r="S3784" s="78"/>
      <c r="T3784" s="78"/>
      <c r="U3784" s="78"/>
      <c r="V3784" s="219"/>
      <c r="W3784" s="78"/>
      <c r="X3784" s="78"/>
      <c r="Y3784" s="78"/>
      <c r="Z3784" s="78"/>
      <c r="AA3784" s="78"/>
      <c r="AB3784" s="78"/>
      <c r="AC3784" s="78"/>
      <c r="AD3784" s="104"/>
      <c r="AE3784" s="78"/>
      <c r="AF3784" s="104"/>
      <c r="AG3784" s="78"/>
      <c r="AH3784" s="104"/>
      <c r="AI3784" s="78"/>
      <c r="AJ3784" s="104"/>
      <c r="AK3784" s="78"/>
      <c r="AL3784" s="78"/>
      <c r="AM3784" s="8"/>
      <c r="AN3784" s="78"/>
      <c r="AO3784" s="78"/>
      <c r="AP3784" s="78"/>
      <c r="AQ3784" s="78"/>
      <c r="AR3784" s="78"/>
      <c r="AS3784" s="78"/>
      <c r="AT3784" s="78"/>
      <c r="AU3784" s="78"/>
      <c r="AV3784" s="78"/>
      <c r="AW3784" s="77"/>
      <c r="AX3784" s="144"/>
      <c r="AY3784" s="144"/>
      <c r="AZ3784" s="144"/>
      <c r="BA3784" s="54"/>
      <c r="BB3784" s="54"/>
      <c r="BC3784" s="144"/>
      <c r="BD3784" s="144"/>
      <c r="BE3784" s="144"/>
      <c r="BF3784" s="144"/>
      <c r="BG3784" s="144"/>
      <c r="BH3784" s="144"/>
      <c r="BI3784" s="144"/>
      <c r="BJ3784" s="144"/>
      <c r="BK3784" s="144"/>
      <c r="BL3784" s="144"/>
      <c r="BM3784" s="144"/>
      <c r="BN3784" s="144"/>
      <c r="BO3784" s="144"/>
      <c r="BP3784" s="144"/>
      <c r="BQ3784" s="144"/>
      <c r="BR3784" s="144"/>
      <c r="BS3784" s="144"/>
      <c r="BT3784" s="144"/>
      <c r="BU3784" s="144"/>
      <c r="BV3784" s="144"/>
      <c r="BW3784" s="144"/>
      <c r="BX3784" s="144"/>
      <c r="BY3784" s="144"/>
      <c r="BZ3784" s="144"/>
      <c r="CA3784" s="144"/>
      <c r="CB3784" s="144"/>
      <c r="CC3784" s="144"/>
      <c r="CD3784" s="144"/>
      <c r="CE3784" s="144"/>
      <c r="CF3784" s="144"/>
      <c r="CG3784" s="144"/>
      <c r="CH3784" s="144"/>
      <c r="CI3784" s="144"/>
      <c r="CJ3784" s="144"/>
      <c r="CK3784" s="144"/>
      <c r="CL3784" s="144"/>
    </row>
    <row r="3785" spans="2:90" x14ac:dyDescent="0.25">
      <c r="B3785" s="77"/>
      <c r="C3785" s="77"/>
      <c r="D3785" s="77"/>
      <c r="E3785" s="77"/>
      <c r="F3785" s="77"/>
      <c r="G3785" s="77"/>
      <c r="I3785" s="78"/>
      <c r="K3785" s="78"/>
      <c r="L3785" s="77"/>
      <c r="M3785" s="78"/>
      <c r="N3785" s="78"/>
      <c r="O3785" s="78"/>
      <c r="P3785" s="78"/>
      <c r="Q3785" s="144"/>
      <c r="R3785" s="78"/>
      <c r="S3785" s="78"/>
      <c r="T3785" s="78"/>
      <c r="U3785" s="78"/>
      <c r="V3785" s="219"/>
      <c r="W3785" s="78"/>
      <c r="X3785" s="78"/>
      <c r="Y3785" s="78"/>
      <c r="Z3785" s="78"/>
      <c r="AA3785" s="78"/>
      <c r="AB3785" s="78"/>
      <c r="AC3785" s="78"/>
      <c r="AD3785" s="104"/>
      <c r="AE3785" s="78"/>
      <c r="AF3785" s="104"/>
      <c r="AG3785" s="78"/>
      <c r="AH3785" s="104"/>
      <c r="AI3785" s="78"/>
      <c r="AJ3785" s="104"/>
      <c r="AK3785" s="78"/>
      <c r="AL3785" s="78"/>
      <c r="AM3785" s="8"/>
      <c r="AN3785" s="78"/>
      <c r="AO3785" s="78"/>
      <c r="AP3785" s="78"/>
      <c r="AQ3785" s="78"/>
      <c r="AR3785" s="78"/>
      <c r="AS3785" s="78"/>
      <c r="AT3785" s="78"/>
      <c r="AU3785" s="78"/>
      <c r="AV3785" s="78"/>
      <c r="AW3785" s="77"/>
      <c r="AX3785" s="144"/>
      <c r="AY3785" s="144"/>
      <c r="AZ3785" s="144"/>
      <c r="BA3785" s="54"/>
      <c r="BB3785" s="54"/>
      <c r="BC3785" s="144"/>
      <c r="BD3785" s="144"/>
      <c r="BE3785" s="144"/>
      <c r="BF3785" s="144"/>
      <c r="BG3785" s="144"/>
      <c r="BH3785" s="144"/>
      <c r="BI3785" s="144"/>
      <c r="BJ3785" s="144"/>
      <c r="BK3785" s="144"/>
      <c r="BL3785" s="144"/>
      <c r="BM3785" s="144"/>
      <c r="BN3785" s="144"/>
      <c r="BO3785" s="144"/>
      <c r="BP3785" s="144"/>
      <c r="BQ3785" s="144"/>
      <c r="BR3785" s="144"/>
      <c r="BS3785" s="144"/>
      <c r="BT3785" s="144"/>
      <c r="BU3785" s="144"/>
      <c r="BV3785" s="144"/>
      <c r="BW3785" s="144"/>
      <c r="BX3785" s="144"/>
      <c r="BY3785" s="144"/>
      <c r="BZ3785" s="144"/>
      <c r="CA3785" s="144"/>
      <c r="CB3785" s="144"/>
      <c r="CC3785" s="144"/>
      <c r="CD3785" s="144"/>
      <c r="CE3785" s="144"/>
      <c r="CF3785" s="144"/>
      <c r="CG3785" s="144"/>
      <c r="CH3785" s="144"/>
      <c r="CI3785" s="144"/>
      <c r="CJ3785" s="144"/>
      <c r="CK3785" s="144"/>
      <c r="CL3785" s="144"/>
    </row>
    <row r="3786" spans="2:90" x14ac:dyDescent="0.25">
      <c r="B3786" s="77"/>
      <c r="C3786" s="77"/>
      <c r="D3786" s="77"/>
      <c r="E3786" s="77"/>
      <c r="F3786" s="77"/>
      <c r="G3786" s="77"/>
      <c r="I3786" s="78"/>
      <c r="K3786" s="78"/>
      <c r="L3786" s="77"/>
      <c r="M3786" s="78"/>
      <c r="N3786" s="78"/>
      <c r="O3786" s="78"/>
      <c r="P3786" s="78"/>
      <c r="Q3786" s="144"/>
      <c r="R3786" s="78"/>
      <c r="S3786" s="78"/>
      <c r="T3786" s="78"/>
      <c r="U3786" s="78"/>
      <c r="V3786" s="219"/>
      <c r="W3786" s="78"/>
      <c r="X3786" s="78"/>
      <c r="Y3786" s="78"/>
      <c r="Z3786" s="78"/>
      <c r="AA3786" s="78"/>
      <c r="AB3786" s="78"/>
      <c r="AC3786" s="78"/>
      <c r="AD3786" s="104"/>
      <c r="AE3786" s="78"/>
      <c r="AF3786" s="104"/>
      <c r="AG3786" s="78"/>
      <c r="AH3786" s="104"/>
      <c r="AI3786" s="78"/>
      <c r="AJ3786" s="104"/>
      <c r="AK3786" s="78"/>
      <c r="AL3786" s="78"/>
      <c r="AM3786" s="8"/>
      <c r="AN3786" s="78"/>
      <c r="AO3786" s="78"/>
      <c r="AP3786" s="78"/>
      <c r="AQ3786" s="78"/>
      <c r="AR3786" s="78"/>
      <c r="AS3786" s="78"/>
      <c r="AT3786" s="78"/>
      <c r="AU3786" s="78"/>
      <c r="AV3786" s="78"/>
      <c r="AW3786" s="77"/>
      <c r="AX3786" s="144"/>
      <c r="AY3786" s="144"/>
      <c r="AZ3786" s="144"/>
      <c r="BA3786" s="54"/>
      <c r="BB3786" s="54"/>
      <c r="BC3786" s="144"/>
      <c r="BD3786" s="144"/>
      <c r="BE3786" s="144"/>
      <c r="BF3786" s="144"/>
      <c r="BG3786" s="144"/>
      <c r="BH3786" s="144"/>
      <c r="BI3786" s="144"/>
      <c r="BJ3786" s="144"/>
      <c r="BK3786" s="144"/>
      <c r="BL3786" s="144"/>
      <c r="BM3786" s="144"/>
      <c r="BN3786" s="144"/>
      <c r="BO3786" s="144"/>
      <c r="BP3786" s="144"/>
      <c r="BQ3786" s="144"/>
      <c r="BR3786" s="144"/>
      <c r="BS3786" s="144"/>
      <c r="BT3786" s="144"/>
      <c r="BU3786" s="144"/>
      <c r="BV3786" s="144"/>
      <c r="BW3786" s="144"/>
      <c r="BX3786" s="144"/>
      <c r="BY3786" s="144"/>
      <c r="BZ3786" s="144"/>
      <c r="CA3786" s="144"/>
      <c r="CB3786" s="144"/>
      <c r="CC3786" s="144"/>
      <c r="CD3786" s="144"/>
      <c r="CE3786" s="144"/>
      <c r="CF3786" s="144"/>
      <c r="CG3786" s="144"/>
      <c r="CH3786" s="144"/>
      <c r="CI3786" s="144"/>
      <c r="CJ3786" s="144"/>
      <c r="CK3786" s="144"/>
      <c r="CL3786" s="144"/>
    </row>
    <row r="3787" spans="2:90" x14ac:dyDescent="0.25">
      <c r="B3787" s="77"/>
      <c r="C3787" s="77"/>
      <c r="D3787" s="77"/>
      <c r="E3787" s="77"/>
      <c r="F3787" s="77"/>
      <c r="G3787" s="77"/>
      <c r="I3787" s="78"/>
      <c r="K3787" s="78"/>
      <c r="L3787" s="77"/>
      <c r="M3787" s="78"/>
      <c r="N3787" s="78"/>
      <c r="O3787" s="78"/>
      <c r="P3787" s="78"/>
      <c r="Q3787" s="144"/>
      <c r="R3787" s="78"/>
      <c r="S3787" s="78"/>
      <c r="T3787" s="78"/>
      <c r="U3787" s="78"/>
      <c r="V3787" s="219"/>
      <c r="W3787" s="78"/>
      <c r="X3787" s="78"/>
      <c r="Y3787" s="78"/>
      <c r="Z3787" s="78"/>
      <c r="AA3787" s="78"/>
      <c r="AB3787" s="78"/>
      <c r="AC3787" s="78"/>
      <c r="AD3787" s="104"/>
      <c r="AE3787" s="78"/>
      <c r="AF3787" s="104"/>
      <c r="AG3787" s="78"/>
      <c r="AH3787" s="104"/>
      <c r="AI3787" s="78"/>
      <c r="AJ3787" s="104"/>
      <c r="AK3787" s="78"/>
      <c r="AL3787" s="78"/>
      <c r="AM3787" s="8"/>
      <c r="AN3787" s="78"/>
      <c r="AO3787" s="78"/>
      <c r="AP3787" s="78"/>
      <c r="AQ3787" s="78"/>
      <c r="AR3787" s="78"/>
      <c r="AS3787" s="78"/>
      <c r="AT3787" s="78"/>
      <c r="AU3787" s="78"/>
      <c r="AV3787" s="78"/>
      <c r="AW3787" s="77"/>
      <c r="AX3787" s="144"/>
      <c r="AY3787" s="144"/>
      <c r="AZ3787" s="144"/>
      <c r="BA3787" s="54"/>
      <c r="BB3787" s="54"/>
      <c r="BC3787" s="144"/>
      <c r="BD3787" s="144"/>
      <c r="BE3787" s="144"/>
      <c r="BF3787" s="144"/>
      <c r="BG3787" s="144"/>
      <c r="BH3787" s="144"/>
      <c r="BI3787" s="144"/>
      <c r="BJ3787" s="144"/>
      <c r="BK3787" s="144"/>
      <c r="BL3787" s="144"/>
      <c r="BM3787" s="144"/>
      <c r="BN3787" s="144"/>
      <c r="BO3787" s="144"/>
      <c r="BP3787" s="144"/>
      <c r="BQ3787" s="144"/>
      <c r="BR3787" s="144"/>
      <c r="BS3787" s="144"/>
      <c r="BT3787" s="144"/>
      <c r="BU3787" s="144"/>
      <c r="BV3787" s="144"/>
      <c r="BW3787" s="144"/>
      <c r="BX3787" s="144"/>
      <c r="BY3787" s="144"/>
      <c r="BZ3787" s="144"/>
      <c r="CA3787" s="144"/>
      <c r="CB3787" s="144"/>
      <c r="CC3787" s="144"/>
      <c r="CD3787" s="144"/>
      <c r="CE3787" s="144"/>
      <c r="CF3787" s="144"/>
      <c r="CG3787" s="144"/>
      <c r="CH3787" s="144"/>
      <c r="CI3787" s="144"/>
      <c r="CJ3787" s="144"/>
      <c r="CK3787" s="144"/>
      <c r="CL3787" s="144"/>
    </row>
    <row r="3788" spans="2:90" x14ac:dyDescent="0.25">
      <c r="B3788" s="77"/>
      <c r="C3788" s="77"/>
      <c r="D3788" s="77"/>
      <c r="E3788" s="77"/>
      <c r="F3788" s="77"/>
      <c r="G3788" s="77"/>
      <c r="I3788" s="78"/>
      <c r="K3788" s="78"/>
      <c r="L3788" s="77"/>
      <c r="M3788" s="78"/>
      <c r="N3788" s="78"/>
      <c r="O3788" s="78"/>
      <c r="P3788" s="78"/>
      <c r="Q3788" s="144"/>
      <c r="R3788" s="78"/>
      <c r="S3788" s="78"/>
      <c r="T3788" s="78"/>
      <c r="U3788" s="78"/>
      <c r="V3788" s="219"/>
      <c r="W3788" s="78"/>
      <c r="X3788" s="78"/>
      <c r="Y3788" s="78"/>
      <c r="Z3788" s="78"/>
      <c r="AA3788" s="78"/>
      <c r="AB3788" s="78"/>
      <c r="AC3788" s="78"/>
      <c r="AD3788" s="104"/>
      <c r="AE3788" s="78"/>
      <c r="AF3788" s="104"/>
      <c r="AG3788" s="78"/>
      <c r="AH3788" s="104"/>
      <c r="AI3788" s="78"/>
      <c r="AJ3788" s="104"/>
      <c r="AK3788" s="78"/>
      <c r="AL3788" s="78"/>
      <c r="AM3788" s="8"/>
      <c r="AN3788" s="78"/>
      <c r="AO3788" s="78"/>
      <c r="AP3788" s="78"/>
      <c r="AQ3788" s="78"/>
      <c r="AR3788" s="78"/>
      <c r="AS3788" s="78"/>
      <c r="AT3788" s="78"/>
      <c r="AU3788" s="78"/>
      <c r="AV3788" s="78"/>
      <c r="AW3788" s="77"/>
      <c r="AX3788" s="144"/>
      <c r="AY3788" s="144"/>
      <c r="AZ3788" s="144"/>
      <c r="BA3788" s="54"/>
      <c r="BB3788" s="54"/>
      <c r="BC3788" s="144"/>
      <c r="BD3788" s="144"/>
      <c r="BE3788" s="144"/>
      <c r="BF3788" s="144"/>
      <c r="BG3788" s="144"/>
      <c r="BH3788" s="144"/>
      <c r="BI3788" s="144"/>
      <c r="BJ3788" s="144"/>
      <c r="BK3788" s="144"/>
      <c r="BL3788" s="144"/>
      <c r="BM3788" s="144"/>
      <c r="BN3788" s="144"/>
      <c r="BO3788" s="144"/>
      <c r="BP3788" s="144"/>
      <c r="BQ3788" s="144"/>
      <c r="BR3788" s="144"/>
      <c r="BS3788" s="144"/>
      <c r="BT3788" s="144"/>
      <c r="BU3788" s="144"/>
      <c r="BV3788" s="144"/>
      <c r="BW3788" s="144"/>
      <c r="BX3788" s="144"/>
      <c r="BY3788" s="144"/>
      <c r="BZ3788" s="144"/>
      <c r="CA3788" s="144"/>
      <c r="CB3788" s="144"/>
      <c r="CC3788" s="144"/>
      <c r="CD3788" s="144"/>
      <c r="CE3788" s="144"/>
      <c r="CF3788" s="144"/>
      <c r="CG3788" s="144"/>
      <c r="CH3788" s="144"/>
      <c r="CI3788" s="144"/>
      <c r="CJ3788" s="144"/>
      <c r="CK3788" s="144"/>
      <c r="CL3788" s="144"/>
    </row>
    <row r="3789" spans="2:90" x14ac:dyDescent="0.25">
      <c r="B3789" s="77"/>
      <c r="C3789" s="77"/>
      <c r="D3789" s="77"/>
      <c r="E3789" s="77"/>
      <c r="F3789" s="77"/>
      <c r="G3789" s="77"/>
      <c r="I3789" s="78"/>
      <c r="K3789" s="78"/>
      <c r="L3789" s="77"/>
      <c r="M3789" s="78"/>
      <c r="N3789" s="78"/>
      <c r="O3789" s="78"/>
      <c r="P3789" s="78"/>
      <c r="Q3789" s="144"/>
      <c r="R3789" s="78"/>
      <c r="S3789" s="78"/>
      <c r="T3789" s="78"/>
      <c r="U3789" s="78"/>
      <c r="V3789" s="219"/>
      <c r="W3789" s="78"/>
      <c r="X3789" s="78"/>
      <c r="Y3789" s="78"/>
      <c r="Z3789" s="78"/>
      <c r="AA3789" s="78"/>
      <c r="AB3789" s="78"/>
      <c r="AC3789" s="78"/>
      <c r="AD3789" s="104"/>
      <c r="AE3789" s="78"/>
      <c r="AF3789" s="104"/>
      <c r="AG3789" s="78"/>
      <c r="AH3789" s="104"/>
      <c r="AI3789" s="78"/>
      <c r="AJ3789" s="104"/>
      <c r="AK3789" s="78"/>
      <c r="AL3789" s="78"/>
      <c r="AM3789" s="8"/>
      <c r="AN3789" s="78"/>
      <c r="AO3789" s="78"/>
      <c r="AP3789" s="78"/>
      <c r="AQ3789" s="78"/>
      <c r="AR3789" s="78"/>
      <c r="AS3789" s="78"/>
      <c r="AT3789" s="78"/>
      <c r="AU3789" s="78"/>
      <c r="AV3789" s="78"/>
      <c r="AW3789" s="77"/>
      <c r="AX3789" s="144"/>
      <c r="AY3789" s="144"/>
      <c r="AZ3789" s="144"/>
      <c r="BA3789" s="54"/>
      <c r="BB3789" s="54"/>
      <c r="BC3789" s="144"/>
      <c r="BD3789" s="144"/>
      <c r="BE3789" s="144"/>
      <c r="BF3789" s="144"/>
      <c r="BG3789" s="144"/>
      <c r="BH3789" s="144"/>
      <c r="BI3789" s="144"/>
      <c r="BJ3789" s="144"/>
      <c r="BK3789" s="144"/>
      <c r="BL3789" s="144"/>
      <c r="BM3789" s="144"/>
      <c r="BN3789" s="144"/>
      <c r="BO3789" s="144"/>
      <c r="BP3789" s="144"/>
      <c r="BQ3789" s="144"/>
      <c r="BR3789" s="144"/>
      <c r="BS3789" s="144"/>
      <c r="BT3789" s="144"/>
      <c r="BU3789" s="144"/>
      <c r="BV3789" s="144"/>
      <c r="BW3789" s="144"/>
      <c r="BX3789" s="144"/>
      <c r="BY3789" s="144"/>
      <c r="BZ3789" s="144"/>
      <c r="CA3789" s="144"/>
      <c r="CB3789" s="144"/>
      <c r="CC3789" s="144"/>
      <c r="CD3789" s="144"/>
      <c r="CE3789" s="144"/>
      <c r="CF3789" s="144"/>
      <c r="CG3789" s="144"/>
      <c r="CH3789" s="144"/>
      <c r="CI3789" s="144"/>
      <c r="CJ3789" s="144"/>
      <c r="CK3789" s="144"/>
      <c r="CL3789" s="144"/>
    </row>
    <row r="3790" spans="2:90" x14ac:dyDescent="0.25">
      <c r="B3790" s="77"/>
      <c r="C3790" s="77"/>
      <c r="D3790" s="77"/>
      <c r="E3790" s="77"/>
      <c r="F3790" s="77"/>
      <c r="G3790" s="77"/>
      <c r="I3790" s="78"/>
      <c r="K3790" s="78"/>
      <c r="L3790" s="77"/>
      <c r="M3790" s="78"/>
      <c r="N3790" s="78"/>
      <c r="O3790" s="78"/>
      <c r="P3790" s="78"/>
      <c r="Q3790" s="144"/>
      <c r="R3790" s="78"/>
      <c r="S3790" s="78"/>
      <c r="T3790" s="78"/>
      <c r="U3790" s="78"/>
      <c r="V3790" s="219"/>
      <c r="W3790" s="78"/>
      <c r="X3790" s="78"/>
      <c r="Y3790" s="78"/>
      <c r="Z3790" s="78"/>
      <c r="AA3790" s="78"/>
      <c r="AB3790" s="78"/>
      <c r="AC3790" s="78"/>
      <c r="AD3790" s="104"/>
      <c r="AE3790" s="78"/>
      <c r="AF3790" s="104"/>
      <c r="AG3790" s="78"/>
      <c r="AH3790" s="104"/>
      <c r="AI3790" s="78"/>
      <c r="AJ3790" s="104"/>
      <c r="AK3790" s="78"/>
      <c r="AL3790" s="78"/>
      <c r="AM3790" s="8"/>
      <c r="AN3790" s="78"/>
      <c r="AO3790" s="78"/>
      <c r="AP3790" s="78"/>
      <c r="AQ3790" s="78"/>
      <c r="AR3790" s="78"/>
      <c r="AS3790" s="78"/>
      <c r="AT3790" s="78"/>
      <c r="AU3790" s="78"/>
      <c r="AV3790" s="78"/>
      <c r="AW3790" s="77"/>
      <c r="AX3790" s="144"/>
      <c r="AY3790" s="144"/>
      <c r="AZ3790" s="144"/>
      <c r="BA3790" s="54"/>
      <c r="BB3790" s="54"/>
      <c r="BC3790" s="144"/>
      <c r="BD3790" s="144"/>
      <c r="BE3790" s="144"/>
      <c r="BF3790" s="144"/>
      <c r="BG3790" s="144"/>
      <c r="BH3790" s="144"/>
      <c r="BI3790" s="144"/>
      <c r="BJ3790" s="144"/>
      <c r="BK3790" s="144"/>
      <c r="BL3790" s="144"/>
      <c r="BM3790" s="144"/>
      <c r="BN3790" s="144"/>
      <c r="BO3790" s="144"/>
      <c r="BP3790" s="144"/>
      <c r="BQ3790" s="144"/>
      <c r="BR3790" s="144"/>
      <c r="BS3790" s="144"/>
      <c r="BT3790" s="144"/>
      <c r="BU3790" s="144"/>
      <c r="BV3790" s="144"/>
      <c r="BW3790" s="144"/>
      <c r="BX3790" s="144"/>
      <c r="BY3790" s="144"/>
      <c r="BZ3790" s="144"/>
      <c r="CA3790" s="144"/>
      <c r="CB3790" s="144"/>
      <c r="CC3790" s="144"/>
      <c r="CD3790" s="144"/>
      <c r="CE3790" s="144"/>
      <c r="CF3790" s="144"/>
      <c r="CG3790" s="144"/>
      <c r="CH3790" s="144"/>
      <c r="CI3790" s="144"/>
      <c r="CJ3790" s="144"/>
      <c r="CK3790" s="144"/>
      <c r="CL3790" s="144"/>
    </row>
    <row r="3791" spans="2:90" x14ac:dyDescent="0.25">
      <c r="B3791" s="77"/>
      <c r="C3791" s="77"/>
      <c r="D3791" s="77"/>
      <c r="E3791" s="77"/>
      <c r="F3791" s="77"/>
      <c r="G3791" s="77"/>
      <c r="I3791" s="78"/>
      <c r="K3791" s="78"/>
      <c r="L3791" s="77"/>
      <c r="M3791" s="78"/>
      <c r="N3791" s="78"/>
      <c r="O3791" s="78"/>
      <c r="P3791" s="78"/>
      <c r="Q3791" s="144"/>
      <c r="R3791" s="78"/>
      <c r="S3791" s="78"/>
      <c r="T3791" s="78"/>
      <c r="U3791" s="78"/>
      <c r="V3791" s="219"/>
      <c r="W3791" s="78"/>
      <c r="X3791" s="78"/>
      <c r="Y3791" s="78"/>
      <c r="Z3791" s="78"/>
      <c r="AA3791" s="78"/>
      <c r="AB3791" s="78"/>
      <c r="AC3791" s="78"/>
      <c r="AD3791" s="104"/>
      <c r="AE3791" s="78"/>
      <c r="AF3791" s="104"/>
      <c r="AG3791" s="78"/>
      <c r="AH3791" s="104"/>
      <c r="AI3791" s="78"/>
      <c r="AJ3791" s="104"/>
      <c r="AK3791" s="78"/>
      <c r="AL3791" s="78"/>
      <c r="AM3791" s="8"/>
      <c r="AN3791" s="78"/>
      <c r="AO3791" s="78"/>
      <c r="AP3791" s="78"/>
      <c r="AQ3791" s="78"/>
      <c r="AR3791" s="78"/>
      <c r="AS3791" s="78"/>
      <c r="AT3791" s="78"/>
      <c r="AU3791" s="78"/>
      <c r="AV3791" s="78"/>
      <c r="AW3791" s="77"/>
      <c r="AX3791" s="144"/>
      <c r="AY3791" s="144"/>
      <c r="AZ3791" s="144"/>
      <c r="BA3791" s="54"/>
      <c r="BB3791" s="54"/>
      <c r="BC3791" s="144"/>
      <c r="BD3791" s="144"/>
      <c r="BE3791" s="144"/>
      <c r="BF3791" s="144"/>
      <c r="BG3791" s="144"/>
      <c r="BH3791" s="144"/>
      <c r="BI3791" s="144"/>
      <c r="BJ3791" s="144"/>
      <c r="BK3791" s="144"/>
      <c r="BL3791" s="144"/>
      <c r="BM3791" s="144"/>
      <c r="BN3791" s="144"/>
      <c r="BO3791" s="144"/>
      <c r="BP3791" s="144"/>
      <c r="BQ3791" s="144"/>
      <c r="BR3791" s="144"/>
      <c r="BS3791" s="144"/>
      <c r="BT3791" s="144"/>
      <c r="BU3791" s="144"/>
      <c r="BV3791" s="144"/>
      <c r="BW3791" s="144"/>
      <c r="BX3791" s="144"/>
      <c r="BY3791" s="144"/>
      <c r="BZ3791" s="144"/>
      <c r="CA3791" s="144"/>
      <c r="CB3791" s="144"/>
      <c r="CC3791" s="144"/>
      <c r="CD3791" s="144"/>
      <c r="CE3791" s="144"/>
      <c r="CF3791" s="144"/>
      <c r="CG3791" s="144"/>
      <c r="CH3791" s="144"/>
      <c r="CI3791" s="144"/>
      <c r="CJ3791" s="144"/>
      <c r="CK3791" s="144"/>
      <c r="CL3791" s="144"/>
    </row>
    <row r="3792" spans="2:90" x14ac:dyDescent="0.25">
      <c r="B3792" s="77"/>
      <c r="C3792" s="77"/>
      <c r="D3792" s="77"/>
      <c r="E3792" s="77"/>
      <c r="F3792" s="77"/>
      <c r="G3792" s="77"/>
      <c r="I3792" s="78"/>
      <c r="K3792" s="78"/>
      <c r="L3792" s="77"/>
      <c r="M3792" s="78"/>
      <c r="N3792" s="78"/>
      <c r="O3792" s="78"/>
      <c r="P3792" s="78"/>
      <c r="Q3792" s="144"/>
      <c r="R3792" s="78"/>
      <c r="S3792" s="78"/>
      <c r="T3792" s="78"/>
      <c r="U3792" s="78"/>
      <c r="V3792" s="219"/>
      <c r="W3792" s="78"/>
      <c r="X3792" s="78"/>
      <c r="Y3792" s="78"/>
      <c r="Z3792" s="78"/>
      <c r="AA3792" s="78"/>
      <c r="AB3792" s="78"/>
      <c r="AC3792" s="78"/>
      <c r="AD3792" s="104"/>
      <c r="AE3792" s="78"/>
      <c r="AF3792" s="104"/>
      <c r="AG3792" s="78"/>
      <c r="AH3792" s="104"/>
      <c r="AI3792" s="78"/>
      <c r="AJ3792" s="104"/>
      <c r="AK3792" s="78"/>
      <c r="AL3792" s="78"/>
      <c r="AM3792" s="8"/>
      <c r="AN3792" s="78"/>
      <c r="AO3792" s="78"/>
      <c r="AP3792" s="78"/>
      <c r="AQ3792" s="78"/>
      <c r="AR3792" s="78"/>
      <c r="AS3792" s="78"/>
      <c r="AT3792" s="78"/>
      <c r="AU3792" s="78"/>
      <c r="AV3792" s="78"/>
      <c r="AW3792" s="77"/>
      <c r="AX3792" s="144"/>
      <c r="AY3792" s="144"/>
      <c r="AZ3792" s="144"/>
      <c r="BA3792" s="54"/>
      <c r="BB3792" s="54"/>
      <c r="BC3792" s="144"/>
      <c r="BD3792" s="144"/>
      <c r="BE3792" s="144"/>
      <c r="BF3792" s="144"/>
      <c r="BG3792" s="144"/>
      <c r="BH3792" s="144"/>
      <c r="BI3792" s="144"/>
      <c r="BJ3792" s="144"/>
      <c r="BK3792" s="144"/>
      <c r="BL3792" s="144"/>
      <c r="BM3792" s="144"/>
      <c r="BN3792" s="144"/>
      <c r="BO3792" s="144"/>
      <c r="BP3792" s="144"/>
      <c r="BQ3792" s="144"/>
      <c r="BR3792" s="144"/>
      <c r="BS3792" s="144"/>
      <c r="BT3792" s="144"/>
      <c r="BU3792" s="144"/>
      <c r="BV3792" s="144"/>
      <c r="BW3792" s="144"/>
      <c r="BX3792" s="144"/>
      <c r="BY3792" s="144"/>
      <c r="BZ3792" s="144"/>
      <c r="CA3792" s="144"/>
      <c r="CB3792" s="144"/>
      <c r="CC3792" s="144"/>
      <c r="CD3792" s="144"/>
      <c r="CE3792" s="144"/>
      <c r="CF3792" s="144"/>
      <c r="CG3792" s="144"/>
      <c r="CH3792" s="144"/>
      <c r="CI3792" s="144"/>
      <c r="CJ3792" s="144"/>
      <c r="CK3792" s="144"/>
      <c r="CL3792" s="144"/>
    </row>
    <row r="3793" spans="2:90" x14ac:dyDescent="0.25">
      <c r="B3793" s="77"/>
      <c r="C3793" s="77"/>
      <c r="D3793" s="77"/>
      <c r="E3793" s="77"/>
      <c r="F3793" s="77"/>
      <c r="G3793" s="77"/>
      <c r="I3793" s="78"/>
      <c r="K3793" s="78"/>
      <c r="L3793" s="77"/>
      <c r="M3793" s="78"/>
      <c r="N3793" s="78"/>
      <c r="O3793" s="78"/>
      <c r="P3793" s="78"/>
      <c r="Q3793" s="144"/>
      <c r="R3793" s="78"/>
      <c r="S3793" s="78"/>
      <c r="T3793" s="78"/>
      <c r="U3793" s="78"/>
      <c r="V3793" s="219"/>
      <c r="W3793" s="78"/>
      <c r="X3793" s="78"/>
      <c r="Y3793" s="78"/>
      <c r="Z3793" s="78"/>
      <c r="AA3793" s="78"/>
      <c r="AB3793" s="78"/>
      <c r="AC3793" s="78"/>
      <c r="AD3793" s="104"/>
      <c r="AE3793" s="78"/>
      <c r="AF3793" s="104"/>
      <c r="AG3793" s="78"/>
      <c r="AH3793" s="104"/>
      <c r="AI3793" s="78"/>
      <c r="AJ3793" s="104"/>
      <c r="AK3793" s="78"/>
      <c r="AL3793" s="78"/>
      <c r="AM3793" s="8"/>
      <c r="AN3793" s="78"/>
      <c r="AO3793" s="78"/>
      <c r="AP3793" s="78"/>
      <c r="AQ3793" s="78"/>
      <c r="AR3793" s="78"/>
      <c r="AS3793" s="78"/>
      <c r="AT3793" s="78"/>
      <c r="AU3793" s="78"/>
      <c r="AV3793" s="78"/>
      <c r="AW3793" s="77"/>
      <c r="AX3793" s="144"/>
      <c r="AY3793" s="144"/>
      <c r="AZ3793" s="144"/>
      <c r="BA3793" s="54"/>
      <c r="BB3793" s="54"/>
      <c r="BC3793" s="144"/>
      <c r="BD3793" s="144"/>
      <c r="BE3793" s="144"/>
      <c r="BF3793" s="144"/>
      <c r="BG3793" s="144"/>
      <c r="BH3793" s="144"/>
      <c r="BI3793" s="144"/>
      <c r="BJ3793" s="144"/>
      <c r="BK3793" s="144"/>
      <c r="BL3793" s="144"/>
      <c r="BM3793" s="144"/>
      <c r="BN3793" s="144"/>
      <c r="BO3793" s="144"/>
      <c r="BP3793" s="144"/>
      <c r="BQ3793" s="144"/>
      <c r="BR3793" s="144"/>
      <c r="BS3793" s="144"/>
      <c r="BT3793" s="144"/>
      <c r="BU3793" s="144"/>
      <c r="BV3793" s="144"/>
      <c r="BW3793" s="144"/>
      <c r="BX3793" s="144"/>
      <c r="BY3793" s="144"/>
      <c r="BZ3793" s="144"/>
      <c r="CA3793" s="144"/>
      <c r="CB3793" s="144"/>
      <c r="CC3793" s="144"/>
      <c r="CD3793" s="144"/>
      <c r="CE3793" s="144"/>
      <c r="CF3793" s="144"/>
      <c r="CG3793" s="144"/>
      <c r="CH3793" s="144"/>
      <c r="CI3793" s="144"/>
      <c r="CJ3793" s="144"/>
      <c r="CK3793" s="144"/>
      <c r="CL3793" s="144"/>
    </row>
    <row r="3794" spans="2:90" x14ac:dyDescent="0.25">
      <c r="B3794" s="77"/>
      <c r="C3794" s="77"/>
      <c r="D3794" s="77"/>
      <c r="E3794" s="77"/>
      <c r="F3794" s="77"/>
      <c r="G3794" s="77"/>
      <c r="I3794" s="78"/>
      <c r="K3794" s="78"/>
      <c r="L3794" s="77"/>
      <c r="M3794" s="78"/>
      <c r="N3794" s="78"/>
      <c r="O3794" s="78"/>
      <c r="P3794" s="78"/>
      <c r="Q3794" s="144"/>
      <c r="R3794" s="78"/>
      <c r="S3794" s="78"/>
      <c r="T3794" s="78"/>
      <c r="U3794" s="78"/>
      <c r="V3794" s="219"/>
      <c r="W3794" s="78"/>
      <c r="X3794" s="78"/>
      <c r="Y3794" s="78"/>
      <c r="Z3794" s="78"/>
      <c r="AA3794" s="78"/>
      <c r="AB3794" s="78"/>
      <c r="AC3794" s="78"/>
      <c r="AD3794" s="104"/>
      <c r="AE3794" s="78"/>
      <c r="AF3794" s="104"/>
      <c r="AG3794" s="78"/>
      <c r="AH3794" s="104"/>
      <c r="AI3794" s="78"/>
      <c r="AJ3794" s="104"/>
      <c r="AK3794" s="78"/>
      <c r="AL3794" s="78"/>
      <c r="AM3794" s="8"/>
      <c r="AN3794" s="78"/>
      <c r="AO3794" s="78"/>
      <c r="AP3794" s="78"/>
      <c r="AQ3794" s="78"/>
      <c r="AR3794" s="78"/>
      <c r="AS3794" s="78"/>
      <c r="AT3794" s="78"/>
      <c r="AU3794" s="78"/>
      <c r="AV3794" s="78"/>
      <c r="AW3794" s="77"/>
      <c r="AX3794" s="144"/>
      <c r="AY3794" s="144"/>
      <c r="AZ3794" s="144"/>
      <c r="BA3794" s="54"/>
      <c r="BB3794" s="54"/>
      <c r="BC3794" s="144"/>
      <c r="BD3794" s="144"/>
      <c r="BE3794" s="144"/>
      <c r="BF3794" s="144"/>
      <c r="BG3794" s="144"/>
      <c r="BH3794" s="144"/>
      <c r="BI3794" s="144"/>
      <c r="BJ3794" s="144"/>
      <c r="BK3794" s="144"/>
      <c r="BL3794" s="144"/>
      <c r="BM3794" s="144"/>
      <c r="BN3794" s="144"/>
      <c r="BO3794" s="144"/>
      <c r="BP3794" s="144"/>
      <c r="BQ3794" s="144"/>
      <c r="BR3794" s="144"/>
      <c r="BS3794" s="144"/>
      <c r="BT3794" s="144"/>
      <c r="BU3794" s="144"/>
      <c r="BV3794" s="144"/>
      <c r="BW3794" s="144"/>
      <c r="BX3794" s="144"/>
      <c r="BY3794" s="144"/>
      <c r="BZ3794" s="144"/>
      <c r="CA3794" s="144"/>
      <c r="CB3794" s="144"/>
      <c r="CC3794" s="144"/>
      <c r="CD3794" s="144"/>
      <c r="CE3794" s="144"/>
      <c r="CF3794" s="144"/>
      <c r="CG3794" s="144"/>
      <c r="CH3794" s="144"/>
      <c r="CI3794" s="144"/>
      <c r="CJ3794" s="144"/>
      <c r="CK3794" s="144"/>
      <c r="CL3794" s="144"/>
    </row>
    <row r="3795" spans="2:90" x14ac:dyDescent="0.25">
      <c r="B3795" s="77"/>
      <c r="C3795" s="77"/>
      <c r="D3795" s="77"/>
      <c r="E3795" s="77"/>
      <c r="F3795" s="77"/>
      <c r="G3795" s="77"/>
      <c r="I3795" s="78"/>
      <c r="K3795" s="78"/>
      <c r="L3795" s="77"/>
      <c r="M3795" s="78"/>
      <c r="N3795" s="78"/>
      <c r="O3795" s="78"/>
      <c r="P3795" s="78"/>
      <c r="Q3795" s="144"/>
      <c r="R3795" s="78"/>
      <c r="S3795" s="78"/>
      <c r="T3795" s="78"/>
      <c r="U3795" s="78"/>
      <c r="V3795" s="219"/>
      <c r="W3795" s="78"/>
      <c r="X3795" s="78"/>
      <c r="Y3795" s="78"/>
      <c r="Z3795" s="78"/>
      <c r="AA3795" s="78"/>
      <c r="AB3795" s="78"/>
      <c r="AC3795" s="78"/>
      <c r="AD3795" s="104"/>
      <c r="AE3795" s="78"/>
      <c r="AF3795" s="104"/>
      <c r="AG3795" s="78"/>
      <c r="AH3795" s="104"/>
      <c r="AI3795" s="78"/>
      <c r="AJ3795" s="104"/>
      <c r="AK3795" s="78"/>
      <c r="AL3795" s="78"/>
      <c r="AM3795" s="8"/>
      <c r="AN3795" s="78"/>
      <c r="AO3795" s="78"/>
      <c r="AP3795" s="78"/>
      <c r="AQ3795" s="78"/>
      <c r="AR3795" s="78"/>
      <c r="AS3795" s="78"/>
      <c r="AT3795" s="78"/>
      <c r="AU3795" s="78"/>
      <c r="AV3795" s="78"/>
      <c r="AW3795" s="77"/>
      <c r="AX3795" s="144"/>
      <c r="AY3795" s="144"/>
      <c r="AZ3795" s="144"/>
      <c r="BA3795" s="54"/>
      <c r="BB3795" s="54"/>
      <c r="BC3795" s="144"/>
      <c r="BD3795" s="144"/>
      <c r="BE3795" s="144"/>
      <c r="BF3795" s="144"/>
      <c r="BG3795" s="144"/>
      <c r="BH3795" s="144"/>
      <c r="BI3795" s="144"/>
      <c r="BJ3795" s="144"/>
      <c r="BK3795" s="144"/>
      <c r="BL3795" s="144"/>
      <c r="BM3795" s="144"/>
      <c r="BN3795" s="144"/>
      <c r="BO3795" s="144"/>
      <c r="BP3795" s="144"/>
      <c r="BQ3795" s="144"/>
      <c r="BR3795" s="144"/>
      <c r="BS3795" s="144"/>
      <c r="BT3795" s="144"/>
      <c r="BU3795" s="144"/>
      <c r="BV3795" s="144"/>
      <c r="BW3795" s="144"/>
      <c r="BX3795" s="144"/>
      <c r="BY3795" s="144"/>
      <c r="BZ3795" s="144"/>
      <c r="CA3795" s="144"/>
      <c r="CB3795" s="144"/>
      <c r="CC3795" s="144"/>
      <c r="CD3795" s="144"/>
      <c r="CE3795" s="144"/>
      <c r="CF3795" s="144"/>
      <c r="CG3795" s="144"/>
      <c r="CH3795" s="144"/>
      <c r="CI3795" s="144"/>
      <c r="CJ3795" s="144"/>
      <c r="CK3795" s="144"/>
      <c r="CL3795" s="144"/>
    </row>
    <row r="3796" spans="2:90" x14ac:dyDescent="0.25">
      <c r="B3796" s="77"/>
      <c r="C3796" s="77"/>
      <c r="D3796" s="77"/>
      <c r="E3796" s="77"/>
      <c r="F3796" s="77"/>
      <c r="G3796" s="77"/>
      <c r="I3796" s="78"/>
      <c r="K3796" s="78"/>
      <c r="L3796" s="77"/>
      <c r="M3796" s="78"/>
      <c r="N3796" s="78"/>
      <c r="O3796" s="78"/>
      <c r="P3796" s="78"/>
      <c r="Q3796" s="144"/>
      <c r="R3796" s="78"/>
      <c r="S3796" s="78"/>
      <c r="T3796" s="78"/>
      <c r="U3796" s="78"/>
      <c r="V3796" s="219"/>
      <c r="W3796" s="78"/>
      <c r="X3796" s="78"/>
      <c r="Y3796" s="78"/>
      <c r="Z3796" s="78"/>
      <c r="AA3796" s="78"/>
      <c r="AB3796" s="78"/>
      <c r="AC3796" s="78"/>
      <c r="AD3796" s="104"/>
      <c r="AE3796" s="78"/>
      <c r="AF3796" s="104"/>
      <c r="AG3796" s="78"/>
      <c r="AH3796" s="104"/>
      <c r="AI3796" s="78"/>
      <c r="AJ3796" s="104"/>
      <c r="AK3796" s="78"/>
      <c r="AL3796" s="78"/>
      <c r="AM3796" s="8"/>
      <c r="AN3796" s="78"/>
      <c r="AO3796" s="78"/>
      <c r="AP3796" s="78"/>
      <c r="AQ3796" s="78"/>
      <c r="AR3796" s="78"/>
      <c r="AS3796" s="78"/>
      <c r="AT3796" s="78"/>
      <c r="AU3796" s="78"/>
      <c r="AV3796" s="78"/>
      <c r="AW3796" s="77"/>
      <c r="AX3796" s="144"/>
      <c r="AY3796" s="144"/>
      <c r="AZ3796" s="144"/>
      <c r="BA3796" s="54"/>
      <c r="BB3796" s="54"/>
      <c r="BC3796" s="144"/>
      <c r="BD3796" s="144"/>
      <c r="BE3796" s="144"/>
      <c r="BF3796" s="144"/>
      <c r="BG3796" s="144"/>
      <c r="BH3796" s="144"/>
      <c r="BI3796" s="144"/>
      <c r="BJ3796" s="144"/>
      <c r="BK3796" s="144"/>
      <c r="BL3796" s="144"/>
      <c r="BM3796" s="144"/>
      <c r="BN3796" s="144"/>
      <c r="BO3796" s="144"/>
      <c r="BP3796" s="144"/>
      <c r="BQ3796" s="144"/>
      <c r="BR3796" s="144"/>
      <c r="BS3796" s="144"/>
      <c r="BT3796" s="144"/>
      <c r="BU3796" s="144"/>
      <c r="BV3796" s="144"/>
      <c r="BW3796" s="144"/>
      <c r="BX3796" s="144"/>
      <c r="BY3796" s="144"/>
      <c r="BZ3796" s="144"/>
      <c r="CA3796" s="144"/>
      <c r="CB3796" s="144"/>
      <c r="CC3796" s="144"/>
      <c r="CD3796" s="144"/>
      <c r="CE3796" s="144"/>
      <c r="CF3796" s="144"/>
      <c r="CG3796" s="144"/>
      <c r="CH3796" s="144"/>
      <c r="CI3796" s="144"/>
      <c r="CJ3796" s="144"/>
      <c r="CK3796" s="144"/>
      <c r="CL3796" s="144"/>
    </row>
    <row r="3797" spans="2:90" x14ac:dyDescent="0.25">
      <c r="B3797" s="77"/>
      <c r="C3797" s="77"/>
      <c r="D3797" s="77"/>
      <c r="E3797" s="77"/>
      <c r="F3797" s="77"/>
      <c r="G3797" s="77"/>
      <c r="I3797" s="78"/>
      <c r="K3797" s="78"/>
      <c r="L3797" s="77"/>
      <c r="M3797" s="78"/>
      <c r="N3797" s="78"/>
      <c r="O3797" s="78"/>
      <c r="P3797" s="78"/>
      <c r="Q3797" s="144"/>
      <c r="R3797" s="78"/>
      <c r="S3797" s="78"/>
      <c r="T3797" s="78"/>
      <c r="U3797" s="78"/>
      <c r="V3797" s="219"/>
      <c r="W3797" s="78"/>
      <c r="X3797" s="78"/>
      <c r="Y3797" s="78"/>
      <c r="Z3797" s="78"/>
      <c r="AA3797" s="78"/>
      <c r="AB3797" s="78"/>
      <c r="AC3797" s="78"/>
      <c r="AD3797" s="104"/>
      <c r="AE3797" s="78"/>
      <c r="AF3797" s="104"/>
      <c r="AG3797" s="78"/>
      <c r="AH3797" s="104"/>
      <c r="AI3797" s="78"/>
      <c r="AJ3797" s="104"/>
      <c r="AK3797" s="78"/>
      <c r="AL3797" s="78"/>
      <c r="AM3797" s="8"/>
      <c r="AN3797" s="78"/>
      <c r="AO3797" s="78"/>
      <c r="AP3797" s="78"/>
      <c r="AQ3797" s="78"/>
      <c r="AR3797" s="78"/>
      <c r="AS3797" s="78"/>
      <c r="AT3797" s="78"/>
      <c r="AU3797" s="78"/>
      <c r="AV3797" s="78"/>
      <c r="AW3797" s="77"/>
      <c r="AX3797" s="144"/>
      <c r="AY3797" s="144"/>
      <c r="AZ3797" s="144"/>
      <c r="BA3797" s="54"/>
      <c r="BB3797" s="54"/>
      <c r="BC3797" s="144"/>
      <c r="BD3797" s="144"/>
      <c r="BE3797" s="144"/>
      <c r="BF3797" s="144"/>
      <c r="BG3797" s="144"/>
      <c r="BH3797" s="144"/>
      <c r="BI3797" s="144"/>
      <c r="BJ3797" s="144"/>
      <c r="BK3797" s="144"/>
      <c r="BL3797" s="144"/>
      <c r="BM3797" s="144"/>
      <c r="BN3797" s="144"/>
      <c r="BO3797" s="144"/>
      <c r="BP3797" s="144"/>
      <c r="BQ3797" s="144"/>
      <c r="BR3797" s="144"/>
      <c r="BS3797" s="144"/>
      <c r="BT3797" s="144"/>
      <c r="BU3797" s="144"/>
      <c r="BV3797" s="144"/>
      <c r="BW3797" s="144"/>
      <c r="BX3797" s="144"/>
      <c r="BY3797" s="144"/>
      <c r="BZ3797" s="144"/>
      <c r="CA3797" s="144"/>
      <c r="CB3797" s="144"/>
      <c r="CC3797" s="144"/>
      <c r="CD3797" s="144"/>
      <c r="CE3797" s="144"/>
      <c r="CF3797" s="144"/>
      <c r="CG3797" s="144"/>
      <c r="CH3797" s="144"/>
      <c r="CI3797" s="144"/>
      <c r="CJ3797" s="144"/>
      <c r="CK3797" s="144"/>
      <c r="CL3797" s="144"/>
    </row>
    <row r="3798" spans="2:90" x14ac:dyDescent="0.25">
      <c r="B3798" s="77"/>
      <c r="C3798" s="77"/>
      <c r="D3798" s="77"/>
      <c r="E3798" s="77"/>
      <c r="F3798" s="77"/>
      <c r="G3798" s="77"/>
      <c r="I3798" s="78"/>
      <c r="K3798" s="78"/>
      <c r="L3798" s="77"/>
      <c r="M3798" s="78"/>
      <c r="N3798" s="78"/>
      <c r="O3798" s="78"/>
      <c r="P3798" s="78"/>
      <c r="Q3798" s="144"/>
      <c r="R3798" s="78"/>
      <c r="S3798" s="78"/>
      <c r="T3798" s="78"/>
      <c r="U3798" s="78"/>
      <c r="V3798" s="219"/>
      <c r="W3798" s="78"/>
      <c r="X3798" s="78"/>
      <c r="Y3798" s="78"/>
      <c r="Z3798" s="78"/>
      <c r="AA3798" s="78"/>
      <c r="AB3798" s="78"/>
      <c r="AC3798" s="78"/>
      <c r="AD3798" s="104"/>
      <c r="AE3798" s="78"/>
      <c r="AF3798" s="104"/>
      <c r="AG3798" s="78"/>
      <c r="AH3798" s="104"/>
      <c r="AI3798" s="78"/>
      <c r="AJ3798" s="104"/>
      <c r="AK3798" s="78"/>
      <c r="AL3798" s="78"/>
      <c r="AM3798" s="8"/>
      <c r="AN3798" s="78"/>
      <c r="AO3798" s="78"/>
      <c r="AP3798" s="78"/>
      <c r="AQ3798" s="78"/>
      <c r="AR3798" s="78"/>
      <c r="AS3798" s="78"/>
      <c r="AT3798" s="78"/>
      <c r="AU3798" s="78"/>
      <c r="AV3798" s="78"/>
      <c r="AW3798" s="77"/>
      <c r="AX3798" s="144"/>
      <c r="AY3798" s="144"/>
      <c r="AZ3798" s="144"/>
      <c r="BA3798" s="54"/>
      <c r="BB3798" s="54"/>
      <c r="BC3798" s="144"/>
      <c r="BD3798" s="144"/>
      <c r="BE3798" s="144"/>
      <c r="BF3798" s="144"/>
      <c r="BG3798" s="144"/>
      <c r="BH3798" s="144"/>
      <c r="BI3798" s="144"/>
      <c r="BJ3798" s="144"/>
      <c r="BK3798" s="144"/>
      <c r="BL3798" s="144"/>
      <c r="BM3798" s="144"/>
      <c r="BN3798" s="144"/>
      <c r="BO3798" s="144"/>
      <c r="BP3798" s="144"/>
      <c r="BQ3798" s="144"/>
      <c r="BR3798" s="144"/>
      <c r="BS3798" s="144"/>
      <c r="BT3798" s="144"/>
      <c r="BU3798" s="144"/>
      <c r="BV3798" s="144"/>
      <c r="BW3798" s="144"/>
      <c r="BX3798" s="144"/>
      <c r="BY3798" s="144"/>
      <c r="BZ3798" s="144"/>
      <c r="CA3798" s="144"/>
      <c r="CB3798" s="144"/>
      <c r="CC3798" s="144"/>
      <c r="CD3798" s="144"/>
      <c r="CE3798" s="144"/>
      <c r="CF3798" s="144"/>
      <c r="CG3798" s="144"/>
      <c r="CH3798" s="144"/>
      <c r="CI3798" s="144"/>
      <c r="CJ3798" s="144"/>
      <c r="CK3798" s="144"/>
      <c r="CL3798" s="144"/>
    </row>
    <row r="3799" spans="2:90" x14ac:dyDescent="0.25">
      <c r="B3799" s="77"/>
      <c r="C3799" s="77"/>
      <c r="D3799" s="77"/>
      <c r="E3799" s="77"/>
      <c r="F3799" s="77"/>
      <c r="G3799" s="77"/>
      <c r="I3799" s="78"/>
      <c r="K3799" s="78"/>
      <c r="L3799" s="77"/>
      <c r="M3799" s="78"/>
      <c r="N3799" s="78"/>
      <c r="O3799" s="78"/>
      <c r="P3799" s="78"/>
      <c r="Q3799" s="144"/>
      <c r="R3799" s="78"/>
      <c r="S3799" s="78"/>
      <c r="T3799" s="78"/>
      <c r="U3799" s="78"/>
      <c r="V3799" s="219"/>
      <c r="W3799" s="78"/>
      <c r="X3799" s="78"/>
      <c r="Y3799" s="78"/>
      <c r="Z3799" s="78"/>
      <c r="AA3799" s="78"/>
      <c r="AB3799" s="78"/>
      <c r="AC3799" s="78"/>
      <c r="AD3799" s="104"/>
      <c r="AE3799" s="78"/>
      <c r="AF3799" s="104"/>
      <c r="AG3799" s="78"/>
      <c r="AH3799" s="104"/>
      <c r="AI3799" s="78"/>
      <c r="AJ3799" s="104"/>
      <c r="AK3799" s="78"/>
      <c r="AL3799" s="78"/>
      <c r="AM3799" s="8"/>
      <c r="AN3799" s="78"/>
      <c r="AO3799" s="78"/>
      <c r="AP3799" s="78"/>
      <c r="AQ3799" s="78"/>
      <c r="AR3799" s="78"/>
      <c r="AS3799" s="78"/>
      <c r="AT3799" s="78"/>
      <c r="AU3799" s="78"/>
      <c r="AV3799" s="78"/>
      <c r="AW3799" s="77"/>
      <c r="AX3799" s="144"/>
      <c r="AY3799" s="144"/>
      <c r="AZ3799" s="144"/>
      <c r="BA3799" s="54"/>
      <c r="BB3799" s="54"/>
      <c r="BC3799" s="144"/>
      <c r="BD3799" s="144"/>
      <c r="BE3799" s="144"/>
      <c r="BF3799" s="144"/>
      <c r="BG3799" s="144"/>
      <c r="BH3799" s="144"/>
      <c r="BI3799" s="144"/>
      <c r="BJ3799" s="144"/>
      <c r="BK3799" s="144"/>
      <c r="BL3799" s="144"/>
      <c r="BM3799" s="144"/>
      <c r="BN3799" s="144"/>
      <c r="BO3799" s="144"/>
      <c r="BP3799" s="144"/>
      <c r="BQ3799" s="144"/>
      <c r="BR3799" s="144"/>
      <c r="BS3799" s="144"/>
      <c r="BT3799" s="144"/>
      <c r="BU3799" s="144"/>
      <c r="BV3799" s="144"/>
      <c r="BW3799" s="144"/>
      <c r="BX3799" s="144"/>
      <c r="BY3799" s="144"/>
      <c r="BZ3799" s="144"/>
      <c r="CA3799" s="144"/>
      <c r="CB3799" s="144"/>
      <c r="CC3799" s="144"/>
      <c r="CD3799" s="144"/>
      <c r="CE3799" s="144"/>
      <c r="CF3799" s="144"/>
      <c r="CG3799" s="144"/>
      <c r="CH3799" s="144"/>
      <c r="CI3799" s="144"/>
      <c r="CJ3799" s="144"/>
      <c r="CK3799" s="144"/>
      <c r="CL3799" s="144"/>
    </row>
    <row r="3800" spans="2:90" x14ac:dyDescent="0.25">
      <c r="B3800" s="77"/>
      <c r="C3800" s="77"/>
      <c r="D3800" s="77"/>
      <c r="E3800" s="77"/>
      <c r="F3800" s="77"/>
      <c r="G3800" s="77"/>
      <c r="I3800" s="78"/>
      <c r="K3800" s="78"/>
      <c r="L3800" s="77"/>
      <c r="M3800" s="78"/>
      <c r="N3800" s="78"/>
      <c r="O3800" s="78"/>
      <c r="P3800" s="78"/>
      <c r="Q3800" s="144"/>
      <c r="R3800" s="78"/>
      <c r="S3800" s="78"/>
      <c r="T3800" s="78"/>
      <c r="U3800" s="78"/>
      <c r="V3800" s="219"/>
      <c r="W3800" s="78"/>
      <c r="X3800" s="78"/>
      <c r="Y3800" s="78"/>
      <c r="Z3800" s="78"/>
      <c r="AA3800" s="78"/>
      <c r="AB3800" s="78"/>
      <c r="AC3800" s="78"/>
      <c r="AD3800" s="104"/>
      <c r="AE3800" s="78"/>
      <c r="AF3800" s="104"/>
      <c r="AG3800" s="78"/>
      <c r="AH3800" s="104"/>
      <c r="AI3800" s="78"/>
      <c r="AJ3800" s="104"/>
      <c r="AK3800" s="78"/>
      <c r="AL3800" s="78"/>
      <c r="AM3800" s="8"/>
      <c r="AN3800" s="78"/>
      <c r="AO3800" s="78"/>
      <c r="AP3800" s="78"/>
      <c r="AQ3800" s="78"/>
      <c r="AR3800" s="78"/>
      <c r="AS3800" s="78"/>
      <c r="AT3800" s="78"/>
      <c r="AU3800" s="78"/>
      <c r="AV3800" s="78"/>
      <c r="AW3800" s="77"/>
      <c r="AX3800" s="144"/>
      <c r="AY3800" s="144"/>
      <c r="AZ3800" s="144"/>
      <c r="BA3800" s="54"/>
      <c r="BB3800" s="54"/>
      <c r="BC3800" s="144"/>
      <c r="BD3800" s="144"/>
      <c r="BE3800" s="144"/>
      <c r="BF3800" s="144"/>
      <c r="BG3800" s="144"/>
      <c r="BH3800" s="144"/>
      <c r="BI3800" s="144"/>
      <c r="BJ3800" s="144"/>
      <c r="BK3800" s="144"/>
      <c r="BL3800" s="144"/>
      <c r="BM3800" s="144"/>
      <c r="BN3800" s="144"/>
      <c r="BO3800" s="144"/>
      <c r="BP3800" s="144"/>
      <c r="BQ3800" s="144"/>
      <c r="BR3800" s="144"/>
      <c r="BS3800" s="144"/>
      <c r="BT3800" s="144"/>
      <c r="BU3800" s="144"/>
      <c r="BV3800" s="144"/>
      <c r="BW3800" s="144"/>
      <c r="BX3800" s="144"/>
      <c r="BY3800" s="144"/>
      <c r="BZ3800" s="144"/>
      <c r="CA3800" s="144"/>
      <c r="CB3800" s="144"/>
      <c r="CC3800" s="144"/>
      <c r="CD3800" s="144"/>
      <c r="CE3800" s="144"/>
      <c r="CF3800" s="144"/>
      <c r="CG3800" s="144"/>
      <c r="CH3800" s="144"/>
      <c r="CI3800" s="144"/>
      <c r="CJ3800" s="144"/>
      <c r="CK3800" s="144"/>
      <c r="CL3800" s="144"/>
    </row>
    <row r="3801" spans="2:90" x14ac:dyDescent="0.25">
      <c r="B3801" s="77"/>
      <c r="C3801" s="77"/>
      <c r="D3801" s="77"/>
      <c r="E3801" s="77"/>
      <c r="F3801" s="77"/>
      <c r="G3801" s="77"/>
      <c r="I3801" s="78"/>
      <c r="K3801" s="78"/>
      <c r="L3801" s="77"/>
      <c r="M3801" s="78"/>
      <c r="N3801" s="78"/>
      <c r="O3801" s="78"/>
      <c r="P3801" s="78"/>
      <c r="Q3801" s="144"/>
      <c r="R3801" s="78"/>
      <c r="S3801" s="78"/>
      <c r="T3801" s="78"/>
      <c r="U3801" s="78"/>
      <c r="V3801" s="219"/>
      <c r="W3801" s="78"/>
      <c r="X3801" s="78"/>
      <c r="Y3801" s="78"/>
      <c r="Z3801" s="78"/>
      <c r="AA3801" s="78"/>
      <c r="AB3801" s="78"/>
      <c r="AC3801" s="78"/>
      <c r="AD3801" s="104"/>
      <c r="AE3801" s="78"/>
      <c r="AF3801" s="104"/>
      <c r="AG3801" s="78"/>
      <c r="AH3801" s="104"/>
      <c r="AI3801" s="78"/>
      <c r="AJ3801" s="104"/>
      <c r="AK3801" s="78"/>
      <c r="AL3801" s="78"/>
      <c r="AM3801" s="8"/>
      <c r="AN3801" s="78"/>
      <c r="AO3801" s="78"/>
      <c r="AP3801" s="78"/>
      <c r="AQ3801" s="78"/>
      <c r="AR3801" s="78"/>
      <c r="AS3801" s="78"/>
      <c r="AT3801" s="78"/>
      <c r="AU3801" s="78"/>
      <c r="AV3801" s="78"/>
      <c r="AW3801" s="77"/>
      <c r="AX3801" s="144"/>
      <c r="AY3801" s="144"/>
      <c r="AZ3801" s="144"/>
      <c r="BA3801" s="54"/>
      <c r="BB3801" s="54"/>
      <c r="BC3801" s="144"/>
      <c r="BD3801" s="144"/>
      <c r="BE3801" s="144"/>
      <c r="BF3801" s="144"/>
      <c r="BG3801" s="144"/>
      <c r="BH3801" s="144"/>
      <c r="BI3801" s="144"/>
      <c r="BJ3801" s="144"/>
      <c r="BK3801" s="144"/>
      <c r="BL3801" s="144"/>
      <c r="BM3801" s="144"/>
      <c r="BN3801" s="144"/>
      <c r="BO3801" s="144"/>
      <c r="BP3801" s="144"/>
      <c r="BQ3801" s="144"/>
      <c r="BR3801" s="144"/>
      <c r="BS3801" s="144"/>
      <c r="BT3801" s="144"/>
      <c r="BU3801" s="144"/>
      <c r="BV3801" s="144"/>
      <c r="BW3801" s="144"/>
      <c r="BX3801" s="144"/>
      <c r="BY3801" s="144"/>
      <c r="BZ3801" s="144"/>
      <c r="CA3801" s="144"/>
      <c r="CB3801" s="144"/>
      <c r="CC3801" s="144"/>
      <c r="CD3801" s="144"/>
      <c r="CE3801" s="144"/>
      <c r="CF3801" s="144"/>
      <c r="CG3801" s="144"/>
      <c r="CH3801" s="144"/>
      <c r="CI3801" s="144"/>
      <c r="CJ3801" s="144"/>
      <c r="CK3801" s="144"/>
      <c r="CL3801" s="144"/>
    </row>
    <row r="3802" spans="2:90" x14ac:dyDescent="0.25">
      <c r="B3802" s="77"/>
      <c r="C3802" s="77"/>
      <c r="D3802" s="77"/>
      <c r="E3802" s="77"/>
      <c r="F3802" s="77"/>
      <c r="G3802" s="77"/>
      <c r="I3802" s="78"/>
      <c r="K3802" s="78"/>
      <c r="L3802" s="77"/>
      <c r="M3802" s="78"/>
      <c r="N3802" s="78"/>
      <c r="O3802" s="78"/>
      <c r="P3802" s="78"/>
      <c r="Q3802" s="144"/>
      <c r="R3802" s="78"/>
      <c r="S3802" s="78"/>
      <c r="T3802" s="78"/>
      <c r="U3802" s="78"/>
      <c r="V3802" s="219"/>
      <c r="W3802" s="78"/>
      <c r="X3802" s="78"/>
      <c r="Y3802" s="78"/>
      <c r="Z3802" s="78"/>
      <c r="AA3802" s="78"/>
      <c r="AB3802" s="78"/>
      <c r="AC3802" s="78"/>
      <c r="AD3802" s="104"/>
      <c r="AE3802" s="78"/>
      <c r="AF3802" s="104"/>
      <c r="AG3802" s="78"/>
      <c r="AH3802" s="104"/>
      <c r="AI3802" s="78"/>
      <c r="AJ3802" s="104"/>
      <c r="AK3802" s="78"/>
      <c r="AL3802" s="78"/>
      <c r="AM3802" s="8"/>
      <c r="AN3802" s="78"/>
      <c r="AO3802" s="78"/>
      <c r="AP3802" s="78"/>
      <c r="AQ3802" s="78"/>
      <c r="AR3802" s="78"/>
      <c r="AS3802" s="78"/>
      <c r="AT3802" s="78"/>
      <c r="AU3802" s="78"/>
      <c r="AV3802" s="78"/>
      <c r="AW3802" s="77"/>
      <c r="AX3802" s="144"/>
      <c r="AY3802" s="144"/>
      <c r="AZ3802" s="144"/>
      <c r="BA3802" s="54"/>
      <c r="BB3802" s="54"/>
      <c r="BC3802" s="144"/>
      <c r="BD3802" s="144"/>
      <c r="BE3802" s="144"/>
      <c r="BF3802" s="144"/>
      <c r="BG3802" s="144"/>
      <c r="BH3802" s="144"/>
      <c r="BI3802" s="144"/>
      <c r="BJ3802" s="144"/>
      <c r="BK3802" s="144"/>
      <c r="BL3802" s="144"/>
      <c r="BM3802" s="144"/>
      <c r="BN3802" s="144"/>
      <c r="BO3802" s="144"/>
      <c r="BP3802" s="144"/>
      <c r="BQ3802" s="144"/>
      <c r="BR3802" s="144"/>
      <c r="BS3802" s="144"/>
      <c r="BT3802" s="144"/>
      <c r="BU3802" s="144"/>
      <c r="BV3802" s="144"/>
      <c r="BW3802" s="144"/>
      <c r="BX3802" s="144"/>
      <c r="BY3802" s="144"/>
      <c r="BZ3802" s="144"/>
      <c r="CA3802" s="144"/>
      <c r="CB3802" s="144"/>
      <c r="CC3802" s="144"/>
      <c r="CD3802" s="144"/>
      <c r="CE3802" s="144"/>
      <c r="CF3802" s="144"/>
      <c r="CG3802" s="144"/>
      <c r="CH3802" s="144"/>
      <c r="CI3802" s="144"/>
      <c r="CJ3802" s="144"/>
      <c r="CK3802" s="144"/>
      <c r="CL3802" s="144"/>
    </row>
    <row r="3803" spans="2:90" x14ac:dyDescent="0.25">
      <c r="B3803" s="77"/>
      <c r="C3803" s="77"/>
      <c r="D3803" s="77"/>
      <c r="E3803" s="77"/>
      <c r="F3803" s="77"/>
      <c r="G3803" s="77"/>
      <c r="I3803" s="78"/>
      <c r="K3803" s="78"/>
      <c r="L3803" s="77"/>
      <c r="M3803" s="78"/>
      <c r="N3803" s="78"/>
      <c r="O3803" s="78"/>
      <c r="P3803" s="78"/>
      <c r="Q3803" s="144"/>
      <c r="R3803" s="78"/>
      <c r="S3803" s="78"/>
      <c r="T3803" s="78"/>
      <c r="U3803" s="78"/>
      <c r="V3803" s="219"/>
      <c r="W3803" s="78"/>
      <c r="X3803" s="78"/>
      <c r="Y3803" s="78"/>
      <c r="Z3803" s="78"/>
      <c r="AA3803" s="78"/>
      <c r="AB3803" s="78"/>
      <c r="AC3803" s="78"/>
      <c r="AD3803" s="104"/>
      <c r="AE3803" s="78"/>
      <c r="AF3803" s="104"/>
      <c r="AG3803" s="78"/>
      <c r="AH3803" s="104"/>
      <c r="AI3803" s="78"/>
      <c r="AJ3803" s="104"/>
      <c r="AK3803" s="78"/>
      <c r="AL3803" s="78"/>
      <c r="AM3803" s="8"/>
      <c r="AN3803" s="78"/>
      <c r="AO3803" s="78"/>
      <c r="AP3803" s="78"/>
      <c r="AQ3803" s="78"/>
      <c r="AR3803" s="78"/>
      <c r="AS3803" s="78"/>
      <c r="AT3803" s="78"/>
      <c r="AU3803" s="78"/>
      <c r="AV3803" s="78"/>
      <c r="AW3803" s="77"/>
      <c r="AX3803" s="144"/>
      <c r="AY3803" s="144"/>
      <c r="AZ3803" s="144"/>
      <c r="BA3803" s="54"/>
      <c r="BB3803" s="54"/>
      <c r="BC3803" s="144"/>
      <c r="BD3803" s="144"/>
      <c r="BE3803" s="144"/>
      <c r="BF3803" s="144"/>
      <c r="BG3803" s="144"/>
      <c r="BH3803" s="144"/>
      <c r="BI3803" s="144"/>
      <c r="BJ3803" s="144"/>
      <c r="BK3803" s="144"/>
      <c r="BL3803" s="144"/>
      <c r="BM3803" s="144"/>
      <c r="BN3803" s="144"/>
      <c r="BO3803" s="144"/>
      <c r="BP3803" s="144"/>
      <c r="BQ3803" s="144"/>
      <c r="BR3803" s="144"/>
      <c r="BS3803" s="144"/>
      <c r="BT3803" s="144"/>
      <c r="BU3803" s="144"/>
      <c r="BV3803" s="144"/>
      <c r="BW3803" s="144"/>
      <c r="BX3803" s="144"/>
      <c r="BY3803" s="144"/>
      <c r="BZ3803" s="144"/>
      <c r="CA3803" s="144"/>
      <c r="CB3803" s="144"/>
      <c r="CC3803" s="144"/>
      <c r="CD3803" s="144"/>
      <c r="CE3803" s="144"/>
      <c r="CF3803" s="144"/>
      <c r="CG3803" s="144"/>
      <c r="CH3803" s="144"/>
      <c r="CI3803" s="144"/>
      <c r="CJ3803" s="144"/>
      <c r="CK3803" s="144"/>
      <c r="CL3803" s="144"/>
    </row>
    <row r="3804" spans="2:90" x14ac:dyDescent="0.25">
      <c r="B3804" s="77"/>
      <c r="C3804" s="77"/>
      <c r="D3804" s="77"/>
      <c r="E3804" s="77"/>
      <c r="F3804" s="77"/>
      <c r="G3804" s="77"/>
      <c r="I3804" s="78"/>
      <c r="K3804" s="78"/>
      <c r="L3804" s="77"/>
      <c r="M3804" s="78"/>
      <c r="N3804" s="78"/>
      <c r="O3804" s="78"/>
      <c r="P3804" s="78"/>
      <c r="Q3804" s="144"/>
      <c r="R3804" s="78"/>
      <c r="S3804" s="78"/>
      <c r="T3804" s="78"/>
      <c r="U3804" s="78"/>
      <c r="V3804" s="219"/>
      <c r="W3804" s="78"/>
      <c r="X3804" s="78"/>
      <c r="Y3804" s="78"/>
      <c r="Z3804" s="78"/>
      <c r="AA3804" s="78"/>
      <c r="AB3804" s="78"/>
      <c r="AC3804" s="78"/>
      <c r="AD3804" s="104"/>
      <c r="AE3804" s="78"/>
      <c r="AF3804" s="104"/>
      <c r="AG3804" s="78"/>
      <c r="AH3804" s="104"/>
      <c r="AI3804" s="78"/>
      <c r="AJ3804" s="104"/>
      <c r="AK3804" s="78"/>
      <c r="AL3804" s="78"/>
      <c r="AM3804" s="8"/>
      <c r="AN3804" s="78"/>
      <c r="AO3804" s="78"/>
      <c r="AP3804" s="78"/>
      <c r="AQ3804" s="78"/>
      <c r="AR3804" s="78"/>
      <c r="AS3804" s="78"/>
      <c r="AT3804" s="78"/>
      <c r="AU3804" s="78"/>
      <c r="AV3804" s="78"/>
      <c r="AW3804" s="77"/>
      <c r="AX3804" s="144"/>
      <c r="AY3804" s="144"/>
      <c r="AZ3804" s="144"/>
      <c r="BA3804" s="54"/>
      <c r="BB3804" s="54"/>
      <c r="BC3804" s="144"/>
      <c r="BD3804" s="144"/>
      <c r="BE3804" s="144"/>
      <c r="BF3804" s="144"/>
      <c r="BG3804" s="144"/>
      <c r="BH3804" s="144"/>
      <c r="BI3804" s="144"/>
      <c r="BJ3804" s="144"/>
      <c r="BK3804" s="144"/>
      <c r="BL3804" s="144"/>
      <c r="BM3804" s="144"/>
      <c r="BN3804" s="144"/>
      <c r="BO3804" s="144"/>
      <c r="BP3804" s="144"/>
      <c r="BQ3804" s="144"/>
      <c r="BR3804" s="144"/>
      <c r="BS3804" s="144"/>
      <c r="BT3804" s="144"/>
      <c r="BU3804" s="144"/>
      <c r="BV3804" s="144"/>
      <c r="BW3804" s="144"/>
      <c r="BX3804" s="144"/>
      <c r="BY3804" s="144"/>
      <c r="BZ3804" s="144"/>
      <c r="CA3804" s="144"/>
      <c r="CB3804" s="144"/>
      <c r="CC3804" s="144"/>
      <c r="CD3804" s="144"/>
      <c r="CE3804" s="144"/>
      <c r="CF3804" s="144"/>
      <c r="CG3804" s="144"/>
      <c r="CH3804" s="144"/>
      <c r="CI3804" s="144"/>
      <c r="CJ3804" s="144"/>
      <c r="CK3804" s="144"/>
      <c r="CL3804" s="144"/>
    </row>
    <row r="3805" spans="2:90" x14ac:dyDescent="0.25">
      <c r="B3805" s="77"/>
      <c r="C3805" s="77"/>
      <c r="D3805" s="77"/>
      <c r="E3805" s="77"/>
      <c r="F3805" s="77"/>
      <c r="G3805" s="77"/>
      <c r="I3805" s="78"/>
      <c r="K3805" s="78"/>
      <c r="L3805" s="77"/>
      <c r="M3805" s="78"/>
      <c r="N3805" s="78"/>
      <c r="O3805" s="78"/>
      <c r="P3805" s="78"/>
      <c r="Q3805" s="144"/>
      <c r="R3805" s="78"/>
      <c r="S3805" s="78"/>
      <c r="T3805" s="78"/>
      <c r="U3805" s="78"/>
      <c r="V3805" s="219"/>
      <c r="W3805" s="78"/>
      <c r="X3805" s="78"/>
      <c r="Y3805" s="78"/>
      <c r="Z3805" s="78"/>
      <c r="AA3805" s="78"/>
      <c r="AB3805" s="78"/>
      <c r="AC3805" s="78"/>
      <c r="AD3805" s="104"/>
      <c r="AE3805" s="78"/>
      <c r="AF3805" s="104"/>
      <c r="AG3805" s="78"/>
      <c r="AH3805" s="104"/>
      <c r="AI3805" s="78"/>
      <c r="AJ3805" s="104"/>
      <c r="AK3805" s="78"/>
      <c r="AL3805" s="78"/>
      <c r="AM3805" s="8"/>
      <c r="AN3805" s="78"/>
      <c r="AO3805" s="78"/>
      <c r="AP3805" s="78"/>
      <c r="AQ3805" s="78"/>
      <c r="AR3805" s="78"/>
      <c r="AS3805" s="78"/>
      <c r="AT3805" s="78"/>
      <c r="AU3805" s="78"/>
      <c r="AV3805" s="78"/>
      <c r="AW3805" s="77"/>
      <c r="AX3805" s="144"/>
      <c r="AY3805" s="144"/>
      <c r="AZ3805" s="144"/>
      <c r="BA3805" s="54"/>
      <c r="BB3805" s="54"/>
      <c r="BC3805" s="144"/>
      <c r="BD3805" s="144"/>
      <c r="BE3805" s="144"/>
      <c r="BF3805" s="144"/>
      <c r="BG3805" s="144"/>
      <c r="BH3805" s="144"/>
      <c r="BI3805" s="144"/>
      <c r="BJ3805" s="144"/>
      <c r="BK3805" s="144"/>
      <c r="BL3805" s="144"/>
      <c r="BM3805" s="144"/>
      <c r="BN3805" s="144"/>
      <c r="BO3805" s="144"/>
      <c r="BP3805" s="144"/>
      <c r="BQ3805" s="144"/>
      <c r="BR3805" s="144"/>
      <c r="BS3805" s="144"/>
      <c r="BT3805" s="144"/>
      <c r="BU3805" s="144"/>
      <c r="BV3805" s="144"/>
      <c r="BW3805" s="144"/>
      <c r="BX3805" s="144"/>
      <c r="BY3805" s="144"/>
      <c r="BZ3805" s="144"/>
      <c r="CA3805" s="144"/>
      <c r="CB3805" s="144"/>
      <c r="CC3805" s="144"/>
      <c r="CD3805" s="144"/>
      <c r="CE3805" s="144"/>
      <c r="CF3805" s="144"/>
      <c r="CG3805" s="144"/>
      <c r="CH3805" s="144"/>
      <c r="CI3805" s="144"/>
      <c r="CJ3805" s="144"/>
      <c r="CK3805" s="144"/>
      <c r="CL3805" s="144"/>
    </row>
    <row r="3806" spans="2:90" x14ac:dyDescent="0.25">
      <c r="B3806" s="77"/>
      <c r="C3806" s="77"/>
      <c r="D3806" s="77"/>
      <c r="E3806" s="77"/>
      <c r="F3806" s="77"/>
      <c r="G3806" s="77"/>
      <c r="I3806" s="78"/>
      <c r="K3806" s="78"/>
      <c r="L3806" s="77"/>
      <c r="M3806" s="78"/>
      <c r="N3806" s="78"/>
      <c r="O3806" s="78"/>
      <c r="P3806" s="78"/>
      <c r="Q3806" s="144"/>
      <c r="R3806" s="78"/>
      <c r="S3806" s="78"/>
      <c r="T3806" s="78"/>
      <c r="U3806" s="78"/>
      <c r="V3806" s="219"/>
      <c r="W3806" s="78"/>
      <c r="X3806" s="78"/>
      <c r="Y3806" s="78"/>
      <c r="Z3806" s="78"/>
      <c r="AA3806" s="78"/>
      <c r="AB3806" s="78"/>
      <c r="AC3806" s="78"/>
      <c r="AD3806" s="104"/>
      <c r="AE3806" s="78"/>
      <c r="AF3806" s="104"/>
      <c r="AG3806" s="78"/>
      <c r="AH3806" s="104"/>
      <c r="AI3806" s="78"/>
      <c r="AJ3806" s="104"/>
      <c r="AK3806" s="78"/>
      <c r="AL3806" s="78"/>
      <c r="AM3806" s="8"/>
      <c r="AN3806" s="78"/>
      <c r="AO3806" s="78"/>
      <c r="AP3806" s="78"/>
      <c r="AQ3806" s="78"/>
      <c r="AR3806" s="78"/>
      <c r="AS3806" s="78"/>
      <c r="AT3806" s="78"/>
      <c r="AU3806" s="78"/>
      <c r="AV3806" s="78"/>
      <c r="AW3806" s="77"/>
      <c r="AX3806" s="144"/>
      <c r="AY3806" s="144"/>
      <c r="AZ3806" s="144"/>
      <c r="BA3806" s="54"/>
      <c r="BB3806" s="54"/>
      <c r="BC3806" s="144"/>
      <c r="BD3806" s="144"/>
      <c r="BE3806" s="144"/>
      <c r="BF3806" s="144"/>
      <c r="BG3806" s="144"/>
      <c r="BH3806" s="144"/>
      <c r="BI3806" s="144"/>
      <c r="BJ3806" s="144"/>
      <c r="BK3806" s="144"/>
      <c r="BL3806" s="144"/>
      <c r="BM3806" s="144"/>
      <c r="BN3806" s="144"/>
      <c r="BO3806" s="144"/>
      <c r="BP3806" s="144"/>
      <c r="BQ3806" s="144"/>
      <c r="BR3806" s="144"/>
      <c r="BS3806" s="144"/>
      <c r="BT3806" s="144"/>
      <c r="BU3806" s="144"/>
      <c r="BV3806" s="144"/>
      <c r="BW3806" s="144"/>
      <c r="BX3806" s="144"/>
      <c r="BY3806" s="144"/>
      <c r="BZ3806" s="144"/>
      <c r="CA3806" s="144"/>
      <c r="CB3806" s="144"/>
      <c r="CC3806" s="144"/>
      <c r="CD3806" s="144"/>
      <c r="CE3806" s="144"/>
      <c r="CF3806" s="144"/>
      <c r="CG3806" s="144"/>
      <c r="CH3806" s="144"/>
      <c r="CI3806" s="144"/>
      <c r="CJ3806" s="144"/>
      <c r="CK3806" s="144"/>
      <c r="CL3806" s="144"/>
    </row>
    <row r="3807" spans="2:90" x14ac:dyDescent="0.25">
      <c r="B3807" s="77"/>
      <c r="C3807" s="77"/>
      <c r="D3807" s="77"/>
      <c r="E3807" s="77"/>
      <c r="F3807" s="77"/>
      <c r="G3807" s="77"/>
      <c r="I3807" s="78"/>
      <c r="K3807" s="78"/>
      <c r="L3807" s="77"/>
      <c r="M3807" s="78"/>
      <c r="N3807" s="78"/>
      <c r="O3807" s="78"/>
      <c r="P3807" s="78"/>
      <c r="Q3807" s="144"/>
      <c r="R3807" s="78"/>
      <c r="S3807" s="78"/>
      <c r="T3807" s="78"/>
      <c r="U3807" s="78"/>
      <c r="V3807" s="219"/>
      <c r="W3807" s="78"/>
      <c r="X3807" s="78"/>
      <c r="Y3807" s="78"/>
      <c r="Z3807" s="78"/>
      <c r="AA3807" s="78"/>
      <c r="AB3807" s="78"/>
      <c r="AC3807" s="78"/>
      <c r="AD3807" s="104"/>
      <c r="AE3807" s="78"/>
      <c r="AF3807" s="104"/>
      <c r="AG3807" s="78"/>
      <c r="AH3807" s="104"/>
      <c r="AI3807" s="78"/>
      <c r="AJ3807" s="104"/>
      <c r="AK3807" s="78"/>
      <c r="AL3807" s="78"/>
      <c r="AM3807" s="8"/>
      <c r="AN3807" s="78"/>
      <c r="AO3807" s="78"/>
      <c r="AP3807" s="78"/>
      <c r="AQ3807" s="78"/>
      <c r="AR3807" s="78"/>
      <c r="AS3807" s="78"/>
      <c r="AT3807" s="78"/>
      <c r="AU3807" s="78"/>
      <c r="AV3807" s="78"/>
      <c r="AW3807" s="77"/>
      <c r="AX3807" s="144"/>
      <c r="AY3807" s="144"/>
      <c r="AZ3807" s="144"/>
      <c r="BA3807" s="54"/>
      <c r="BB3807" s="54"/>
      <c r="BC3807" s="144"/>
      <c r="BD3807" s="144"/>
      <c r="BE3807" s="144"/>
      <c r="BF3807" s="144"/>
      <c r="BG3807" s="144"/>
      <c r="BH3807" s="144"/>
      <c r="BI3807" s="144"/>
      <c r="BJ3807" s="144"/>
      <c r="BK3807" s="144"/>
      <c r="BL3807" s="144"/>
      <c r="BM3807" s="144"/>
      <c r="BN3807" s="144"/>
      <c r="BO3807" s="144"/>
      <c r="BP3807" s="144"/>
      <c r="BQ3807" s="144"/>
      <c r="BR3807" s="144"/>
      <c r="BS3807" s="144"/>
      <c r="BT3807" s="144"/>
      <c r="BU3807" s="144"/>
      <c r="BV3807" s="144"/>
      <c r="BW3807" s="144"/>
      <c r="BX3807" s="144"/>
      <c r="BY3807" s="144"/>
      <c r="BZ3807" s="144"/>
      <c r="CA3807" s="144"/>
      <c r="CB3807" s="144"/>
      <c r="CC3807" s="144"/>
      <c r="CD3807" s="144"/>
      <c r="CE3807" s="144"/>
      <c r="CF3807" s="144"/>
      <c r="CG3807" s="144"/>
      <c r="CH3807" s="144"/>
      <c r="CI3807" s="144"/>
      <c r="CJ3807" s="144"/>
      <c r="CK3807" s="144"/>
      <c r="CL3807" s="144"/>
    </row>
    <row r="3808" spans="2:90" x14ac:dyDescent="0.25">
      <c r="B3808" s="77"/>
      <c r="C3808" s="77"/>
      <c r="D3808" s="77"/>
      <c r="E3808" s="77"/>
      <c r="F3808" s="77"/>
      <c r="G3808" s="77"/>
      <c r="I3808" s="78"/>
      <c r="K3808" s="78"/>
      <c r="L3808" s="77"/>
      <c r="M3808" s="78"/>
      <c r="N3808" s="78"/>
      <c r="O3808" s="78"/>
      <c r="P3808" s="78"/>
      <c r="Q3808" s="144"/>
      <c r="R3808" s="78"/>
      <c r="S3808" s="78"/>
      <c r="T3808" s="78"/>
      <c r="U3808" s="78"/>
      <c r="V3808" s="219"/>
      <c r="W3808" s="78"/>
      <c r="X3808" s="78"/>
      <c r="Y3808" s="78"/>
      <c r="Z3808" s="78"/>
      <c r="AA3808" s="78"/>
      <c r="AB3808" s="78"/>
      <c r="AC3808" s="78"/>
      <c r="AD3808" s="104"/>
      <c r="AE3808" s="78"/>
      <c r="AF3808" s="104"/>
      <c r="AG3808" s="78"/>
      <c r="AH3808" s="104"/>
      <c r="AI3808" s="78"/>
      <c r="AJ3808" s="104"/>
      <c r="AK3808" s="78"/>
      <c r="AL3808" s="78"/>
      <c r="AM3808" s="8"/>
      <c r="AN3808" s="78"/>
      <c r="AO3808" s="78"/>
      <c r="AP3808" s="78"/>
      <c r="AQ3808" s="78"/>
      <c r="AR3808" s="78"/>
      <c r="AS3808" s="78"/>
      <c r="AT3808" s="78"/>
      <c r="AU3808" s="78"/>
      <c r="AV3808" s="78"/>
      <c r="AW3808" s="77"/>
      <c r="AX3808" s="144"/>
      <c r="AY3808" s="144"/>
      <c r="AZ3808" s="144"/>
      <c r="BA3808" s="54"/>
      <c r="BB3808" s="54"/>
      <c r="BC3808" s="144"/>
      <c r="BD3808" s="144"/>
      <c r="BE3808" s="144"/>
      <c r="BF3808" s="144"/>
      <c r="BG3808" s="144"/>
      <c r="BH3808" s="144"/>
      <c r="BI3808" s="144"/>
      <c r="BJ3808" s="144"/>
      <c r="BK3808" s="144"/>
      <c r="BL3808" s="144"/>
      <c r="BM3808" s="144"/>
      <c r="BN3808" s="144"/>
      <c r="BO3808" s="144"/>
      <c r="BP3808" s="144"/>
      <c r="BQ3808" s="144"/>
      <c r="BR3808" s="144"/>
      <c r="BS3808" s="144"/>
      <c r="BT3808" s="144"/>
      <c r="BU3808" s="144"/>
      <c r="BV3808" s="144"/>
      <c r="BW3808" s="144"/>
      <c r="BX3808" s="144"/>
      <c r="BY3808" s="144"/>
      <c r="BZ3808" s="144"/>
      <c r="CA3808" s="144"/>
      <c r="CB3808" s="144"/>
      <c r="CC3808" s="144"/>
      <c r="CD3808" s="144"/>
      <c r="CE3808" s="144"/>
      <c r="CF3808" s="144"/>
      <c r="CG3808" s="144"/>
      <c r="CH3808" s="144"/>
      <c r="CI3808" s="144"/>
      <c r="CJ3808" s="144"/>
      <c r="CK3808" s="144"/>
      <c r="CL3808" s="144"/>
    </row>
    <row r="3809" spans="2:90" x14ac:dyDescent="0.25">
      <c r="B3809" s="77"/>
      <c r="C3809" s="77"/>
      <c r="D3809" s="77"/>
      <c r="E3809" s="77"/>
      <c r="F3809" s="77"/>
      <c r="G3809" s="77"/>
      <c r="I3809" s="78"/>
      <c r="K3809" s="78"/>
      <c r="L3809" s="77"/>
      <c r="M3809" s="78"/>
      <c r="N3809" s="78"/>
      <c r="O3809" s="78"/>
      <c r="P3809" s="78"/>
      <c r="Q3809" s="144"/>
      <c r="R3809" s="78"/>
      <c r="S3809" s="78"/>
      <c r="T3809" s="78"/>
      <c r="U3809" s="78"/>
      <c r="V3809" s="219"/>
      <c r="W3809" s="78"/>
      <c r="X3809" s="78"/>
      <c r="Y3809" s="78"/>
      <c r="Z3809" s="78"/>
      <c r="AA3809" s="78"/>
      <c r="AB3809" s="78"/>
      <c r="AC3809" s="78"/>
      <c r="AD3809" s="104"/>
      <c r="AE3809" s="78"/>
      <c r="AF3809" s="104"/>
      <c r="AG3809" s="78"/>
      <c r="AH3809" s="104"/>
      <c r="AI3809" s="78"/>
      <c r="AJ3809" s="104"/>
      <c r="AK3809" s="78"/>
      <c r="AL3809" s="78"/>
      <c r="AM3809" s="8"/>
      <c r="AN3809" s="78"/>
      <c r="AO3809" s="78"/>
      <c r="AP3809" s="78"/>
      <c r="AQ3809" s="78"/>
      <c r="AR3809" s="78"/>
      <c r="AS3809" s="78"/>
      <c r="AT3809" s="78"/>
      <c r="AU3809" s="78"/>
      <c r="AV3809" s="78"/>
      <c r="AW3809" s="77"/>
      <c r="AX3809" s="144"/>
      <c r="AY3809" s="144"/>
      <c r="AZ3809" s="144"/>
      <c r="BA3809" s="54"/>
      <c r="BB3809" s="54"/>
      <c r="BC3809" s="144"/>
      <c r="BD3809" s="144"/>
      <c r="BE3809" s="144"/>
      <c r="BF3809" s="144"/>
      <c r="BG3809" s="144"/>
      <c r="BH3809" s="144"/>
      <c r="BI3809" s="144"/>
      <c r="BJ3809" s="144"/>
      <c r="BK3809" s="144"/>
      <c r="BL3809" s="144"/>
      <c r="BM3809" s="144"/>
      <c r="BN3809" s="144"/>
      <c r="BO3809" s="144"/>
      <c r="BP3809" s="144"/>
      <c r="BQ3809" s="144"/>
      <c r="BR3809" s="144"/>
      <c r="BS3809" s="144"/>
      <c r="BT3809" s="144"/>
      <c r="BU3809" s="144"/>
      <c r="BV3809" s="144"/>
      <c r="BW3809" s="144"/>
      <c r="BX3809" s="144"/>
      <c r="BY3809" s="144"/>
      <c r="BZ3809" s="144"/>
      <c r="CA3809" s="144"/>
      <c r="CB3809" s="144"/>
      <c r="CC3809" s="144"/>
      <c r="CD3809" s="144"/>
      <c r="CE3809" s="144"/>
      <c r="CF3809" s="144"/>
      <c r="CG3809" s="144"/>
      <c r="CH3809" s="144"/>
      <c r="CI3809" s="144"/>
      <c r="CJ3809" s="144"/>
      <c r="CK3809" s="144"/>
      <c r="CL3809" s="144"/>
    </row>
    <row r="3810" spans="2:90" x14ac:dyDescent="0.25">
      <c r="B3810" s="77"/>
      <c r="C3810" s="77"/>
      <c r="D3810" s="77"/>
      <c r="E3810" s="77"/>
      <c r="F3810" s="77"/>
      <c r="G3810" s="77"/>
      <c r="I3810" s="78"/>
      <c r="K3810" s="78"/>
      <c r="L3810" s="77"/>
      <c r="M3810" s="78"/>
      <c r="N3810" s="78"/>
      <c r="O3810" s="78"/>
      <c r="P3810" s="78"/>
      <c r="Q3810" s="144"/>
      <c r="R3810" s="78"/>
      <c r="S3810" s="78"/>
      <c r="T3810" s="78"/>
      <c r="U3810" s="78"/>
      <c r="V3810" s="219"/>
      <c r="W3810" s="78"/>
      <c r="X3810" s="78"/>
      <c r="Y3810" s="78"/>
      <c r="Z3810" s="78"/>
      <c r="AA3810" s="78"/>
      <c r="AB3810" s="78"/>
      <c r="AC3810" s="78"/>
      <c r="AD3810" s="104"/>
      <c r="AE3810" s="78"/>
      <c r="AF3810" s="104"/>
      <c r="AG3810" s="78"/>
      <c r="AH3810" s="104"/>
      <c r="AI3810" s="78"/>
      <c r="AJ3810" s="104"/>
      <c r="AK3810" s="78"/>
      <c r="AL3810" s="78"/>
      <c r="AM3810" s="8"/>
      <c r="AN3810" s="78"/>
      <c r="AO3810" s="78"/>
      <c r="AP3810" s="78"/>
      <c r="AQ3810" s="78"/>
      <c r="AR3810" s="78"/>
      <c r="AS3810" s="78"/>
      <c r="AT3810" s="78"/>
      <c r="AU3810" s="78"/>
      <c r="AV3810" s="78"/>
      <c r="AW3810" s="77"/>
      <c r="AX3810" s="144"/>
      <c r="AY3810" s="144"/>
      <c r="AZ3810" s="144"/>
      <c r="BA3810" s="54"/>
      <c r="BB3810" s="54"/>
      <c r="BC3810" s="144"/>
      <c r="BD3810" s="144"/>
      <c r="BE3810" s="144"/>
      <c r="BF3810" s="144"/>
      <c r="BG3810" s="144"/>
      <c r="BH3810" s="144"/>
      <c r="BI3810" s="144"/>
      <c r="BJ3810" s="144"/>
      <c r="BK3810" s="144"/>
      <c r="BL3810" s="144"/>
      <c r="BM3810" s="144"/>
      <c r="BN3810" s="144"/>
      <c r="BO3810" s="144"/>
      <c r="BP3810" s="144"/>
      <c r="BQ3810" s="144"/>
      <c r="BR3810" s="144"/>
      <c r="BS3810" s="144"/>
      <c r="BT3810" s="144"/>
      <c r="BU3810" s="144"/>
      <c r="BV3810" s="144"/>
      <c r="BW3810" s="144"/>
      <c r="BX3810" s="144"/>
      <c r="BY3810" s="144"/>
      <c r="BZ3810" s="144"/>
      <c r="CA3810" s="144"/>
      <c r="CB3810" s="144"/>
      <c r="CC3810" s="144"/>
      <c r="CD3810" s="144"/>
      <c r="CE3810" s="144"/>
      <c r="CF3810" s="144"/>
      <c r="CG3810" s="144"/>
      <c r="CH3810" s="144"/>
      <c r="CI3810" s="144"/>
      <c r="CJ3810" s="144"/>
      <c r="CK3810" s="144"/>
      <c r="CL3810" s="144"/>
    </row>
    <row r="3811" spans="2:90" x14ac:dyDescent="0.25">
      <c r="B3811" s="77"/>
      <c r="C3811" s="77"/>
      <c r="D3811" s="77"/>
      <c r="E3811" s="77"/>
      <c r="F3811" s="77"/>
      <c r="G3811" s="77"/>
      <c r="I3811" s="78"/>
      <c r="K3811" s="78"/>
      <c r="L3811" s="77"/>
      <c r="M3811" s="78"/>
      <c r="N3811" s="78"/>
      <c r="O3811" s="78"/>
      <c r="P3811" s="78"/>
      <c r="Q3811" s="144"/>
      <c r="R3811" s="78"/>
      <c r="S3811" s="78"/>
      <c r="T3811" s="78"/>
      <c r="U3811" s="78"/>
      <c r="V3811" s="219"/>
      <c r="W3811" s="78"/>
      <c r="X3811" s="78"/>
      <c r="Y3811" s="78"/>
      <c r="Z3811" s="78"/>
      <c r="AA3811" s="78"/>
      <c r="AB3811" s="78"/>
      <c r="AC3811" s="78"/>
      <c r="AD3811" s="104"/>
      <c r="AE3811" s="78"/>
      <c r="AF3811" s="104"/>
      <c r="AG3811" s="78"/>
      <c r="AH3811" s="104"/>
      <c r="AI3811" s="78"/>
      <c r="AJ3811" s="104"/>
      <c r="AK3811" s="78"/>
      <c r="AL3811" s="78"/>
      <c r="AM3811" s="8"/>
      <c r="AN3811" s="78"/>
      <c r="AO3811" s="78"/>
      <c r="AP3811" s="78"/>
      <c r="AQ3811" s="78"/>
      <c r="AR3811" s="78"/>
      <c r="AS3811" s="78"/>
      <c r="AT3811" s="78"/>
      <c r="AU3811" s="78"/>
      <c r="AV3811" s="78"/>
      <c r="AW3811" s="77"/>
      <c r="AX3811" s="144"/>
      <c r="AY3811" s="144"/>
      <c r="AZ3811" s="144"/>
      <c r="BA3811" s="54"/>
      <c r="BB3811" s="54"/>
      <c r="BC3811" s="144"/>
      <c r="BD3811" s="144"/>
      <c r="BE3811" s="144"/>
      <c r="BF3811" s="144"/>
      <c r="BG3811" s="144"/>
      <c r="BH3811" s="144"/>
      <c r="BI3811" s="144"/>
      <c r="BJ3811" s="144"/>
      <c r="BK3811" s="144"/>
      <c r="BL3811" s="144"/>
      <c r="BM3811" s="144"/>
      <c r="BN3811" s="144"/>
      <c r="BO3811" s="144"/>
      <c r="BP3811" s="144"/>
      <c r="BQ3811" s="144"/>
      <c r="BR3811" s="144"/>
      <c r="BS3811" s="144"/>
      <c r="BT3811" s="144"/>
      <c r="BU3811" s="144"/>
      <c r="BV3811" s="144"/>
      <c r="BW3811" s="144"/>
      <c r="BX3811" s="144"/>
      <c r="BY3811" s="144"/>
      <c r="BZ3811" s="144"/>
      <c r="CA3811" s="144"/>
      <c r="CB3811" s="144"/>
      <c r="CC3811" s="144"/>
      <c r="CD3811" s="144"/>
      <c r="CE3811" s="144"/>
      <c r="CF3811" s="144"/>
      <c r="CG3811" s="144"/>
      <c r="CH3811" s="144"/>
      <c r="CI3811" s="144"/>
      <c r="CJ3811" s="144"/>
      <c r="CK3811" s="144"/>
      <c r="CL3811" s="144"/>
    </row>
    <row r="3812" spans="2:90" x14ac:dyDescent="0.25">
      <c r="B3812" s="77"/>
      <c r="C3812" s="77"/>
      <c r="D3812" s="77"/>
      <c r="E3812" s="77"/>
      <c r="F3812" s="77"/>
      <c r="G3812" s="77"/>
      <c r="I3812" s="78"/>
      <c r="K3812" s="78"/>
      <c r="L3812" s="77"/>
      <c r="M3812" s="78"/>
      <c r="N3812" s="78"/>
      <c r="O3812" s="78"/>
      <c r="P3812" s="78"/>
      <c r="Q3812" s="144"/>
      <c r="R3812" s="78"/>
      <c r="S3812" s="78"/>
      <c r="T3812" s="78"/>
      <c r="U3812" s="78"/>
      <c r="V3812" s="219"/>
      <c r="W3812" s="78"/>
      <c r="X3812" s="78"/>
      <c r="Y3812" s="78"/>
      <c r="Z3812" s="78"/>
      <c r="AA3812" s="78"/>
      <c r="AB3812" s="78"/>
      <c r="AC3812" s="78"/>
      <c r="AD3812" s="104"/>
      <c r="AE3812" s="78"/>
      <c r="AF3812" s="104"/>
      <c r="AG3812" s="78"/>
      <c r="AH3812" s="104"/>
      <c r="AI3812" s="78"/>
      <c r="AJ3812" s="104"/>
      <c r="AK3812" s="78"/>
      <c r="AL3812" s="78"/>
      <c r="AM3812" s="8"/>
      <c r="AN3812" s="78"/>
      <c r="AO3812" s="78"/>
      <c r="AP3812" s="78"/>
      <c r="AQ3812" s="78"/>
      <c r="AR3812" s="78"/>
      <c r="AS3812" s="78"/>
      <c r="AT3812" s="78"/>
      <c r="AU3812" s="78"/>
      <c r="AV3812" s="78"/>
      <c r="AW3812" s="77"/>
      <c r="AX3812" s="144"/>
      <c r="AY3812" s="144"/>
      <c r="AZ3812" s="144"/>
      <c r="BA3812" s="54"/>
      <c r="BB3812" s="54"/>
      <c r="BC3812" s="144"/>
      <c r="BD3812" s="144"/>
      <c r="BE3812" s="144"/>
      <c r="BF3812" s="144"/>
      <c r="BG3812" s="144"/>
      <c r="BH3812" s="144"/>
      <c r="BI3812" s="144"/>
      <c r="BJ3812" s="144"/>
      <c r="BK3812" s="144"/>
      <c r="BL3812" s="144"/>
      <c r="BM3812" s="144"/>
      <c r="BN3812" s="144"/>
      <c r="BO3812" s="144"/>
      <c r="BP3812" s="144"/>
      <c r="BQ3812" s="144"/>
      <c r="BR3812" s="144"/>
      <c r="BS3812" s="144"/>
      <c r="BT3812" s="144"/>
      <c r="BU3812" s="144"/>
      <c r="BV3812" s="144"/>
      <c r="BW3812" s="144"/>
      <c r="BX3812" s="144"/>
      <c r="BY3812" s="144"/>
      <c r="BZ3812" s="144"/>
      <c r="CA3812" s="144"/>
      <c r="CB3812" s="144"/>
      <c r="CC3812" s="144"/>
      <c r="CD3812" s="144"/>
      <c r="CE3812" s="144"/>
      <c r="CF3812" s="144"/>
      <c r="CG3812" s="144"/>
      <c r="CH3812" s="144"/>
      <c r="CI3812" s="144"/>
      <c r="CJ3812" s="144"/>
      <c r="CK3812" s="144"/>
      <c r="CL3812" s="144"/>
    </row>
    <row r="3813" spans="2:90" x14ac:dyDescent="0.25">
      <c r="B3813" s="77"/>
      <c r="C3813" s="77"/>
      <c r="D3813" s="77"/>
      <c r="E3813" s="77"/>
      <c r="F3813" s="77"/>
      <c r="G3813" s="77"/>
      <c r="I3813" s="78"/>
      <c r="K3813" s="78"/>
      <c r="L3813" s="77"/>
      <c r="M3813" s="78"/>
      <c r="N3813" s="78"/>
      <c r="O3813" s="78"/>
      <c r="P3813" s="78"/>
      <c r="Q3813" s="144"/>
      <c r="R3813" s="78"/>
      <c r="S3813" s="78"/>
      <c r="T3813" s="78"/>
      <c r="U3813" s="78"/>
      <c r="V3813" s="219"/>
      <c r="W3813" s="78"/>
      <c r="X3813" s="78"/>
      <c r="Y3813" s="78"/>
      <c r="Z3813" s="78"/>
      <c r="AA3813" s="78"/>
      <c r="AB3813" s="78"/>
      <c r="AC3813" s="78"/>
      <c r="AD3813" s="104"/>
      <c r="AE3813" s="78"/>
      <c r="AF3813" s="104"/>
      <c r="AG3813" s="78"/>
      <c r="AH3813" s="104"/>
      <c r="AI3813" s="78"/>
      <c r="AJ3813" s="104"/>
      <c r="AK3813" s="78"/>
      <c r="AL3813" s="78"/>
      <c r="AM3813" s="8"/>
      <c r="AN3813" s="78"/>
      <c r="AO3813" s="78"/>
      <c r="AP3813" s="78"/>
      <c r="AQ3813" s="78"/>
      <c r="AR3813" s="78"/>
      <c r="AS3813" s="78"/>
      <c r="AT3813" s="78"/>
      <c r="AU3813" s="78"/>
      <c r="AV3813" s="78"/>
      <c r="AW3813" s="77"/>
      <c r="AX3813" s="144"/>
      <c r="AY3813" s="144"/>
      <c r="AZ3813" s="144"/>
      <c r="BA3813" s="54"/>
      <c r="BB3813" s="54"/>
      <c r="BC3813" s="144"/>
      <c r="BD3813" s="144"/>
      <c r="BE3813" s="144"/>
      <c r="BF3813" s="144"/>
      <c r="BG3813" s="144"/>
      <c r="BH3813" s="144"/>
      <c r="BI3813" s="144"/>
      <c r="BJ3813" s="144"/>
      <c r="BK3813" s="144"/>
      <c r="BL3813" s="144"/>
      <c r="BM3813" s="144"/>
      <c r="BN3813" s="144"/>
      <c r="BO3813" s="144"/>
      <c r="BP3813" s="144"/>
      <c r="BQ3813" s="144"/>
      <c r="BR3813" s="144"/>
      <c r="BS3813" s="144"/>
      <c r="BT3813" s="144"/>
      <c r="BU3813" s="144"/>
      <c r="BV3813" s="144"/>
      <c r="BW3813" s="144"/>
      <c r="BX3813" s="144"/>
      <c r="BY3813" s="144"/>
      <c r="BZ3813" s="144"/>
      <c r="CA3813" s="144"/>
      <c r="CB3813" s="144"/>
      <c r="CC3813" s="144"/>
      <c r="CD3813" s="144"/>
      <c r="CE3813" s="144"/>
      <c r="CF3813" s="144"/>
      <c r="CG3813" s="144"/>
      <c r="CH3813" s="144"/>
      <c r="CI3813" s="144"/>
      <c r="CJ3813" s="144"/>
      <c r="CK3813" s="144"/>
      <c r="CL3813" s="144"/>
    </row>
    <row r="3814" spans="2:90" x14ac:dyDescent="0.25">
      <c r="B3814" s="77"/>
      <c r="C3814" s="77"/>
      <c r="D3814" s="77"/>
      <c r="E3814" s="77"/>
      <c r="F3814" s="77"/>
      <c r="G3814" s="77"/>
      <c r="I3814" s="78"/>
      <c r="K3814" s="78"/>
      <c r="L3814" s="77"/>
      <c r="M3814" s="78"/>
      <c r="N3814" s="78"/>
      <c r="O3814" s="78"/>
      <c r="P3814" s="78"/>
      <c r="Q3814" s="144"/>
      <c r="R3814" s="78"/>
      <c r="S3814" s="78"/>
      <c r="T3814" s="78"/>
      <c r="U3814" s="78"/>
      <c r="V3814" s="219"/>
      <c r="W3814" s="78"/>
      <c r="X3814" s="78"/>
      <c r="Y3814" s="78"/>
      <c r="Z3814" s="78"/>
      <c r="AA3814" s="78"/>
      <c r="AB3814" s="78"/>
      <c r="AC3814" s="78"/>
      <c r="AD3814" s="104"/>
      <c r="AE3814" s="78"/>
      <c r="AF3814" s="104"/>
      <c r="AG3814" s="78"/>
      <c r="AH3814" s="104"/>
      <c r="AI3814" s="78"/>
      <c r="AJ3814" s="104"/>
      <c r="AK3814" s="78"/>
      <c r="AL3814" s="78"/>
      <c r="AM3814" s="8"/>
      <c r="AN3814" s="78"/>
      <c r="AO3814" s="78"/>
      <c r="AP3814" s="78"/>
      <c r="AQ3814" s="78"/>
      <c r="AR3814" s="78"/>
      <c r="AS3814" s="78"/>
      <c r="AT3814" s="78"/>
      <c r="AU3814" s="78"/>
      <c r="AV3814" s="78"/>
      <c r="AW3814" s="77"/>
      <c r="AX3814" s="144"/>
      <c r="AY3814" s="144"/>
      <c r="AZ3814" s="144"/>
      <c r="BA3814" s="54"/>
      <c r="BB3814" s="54"/>
      <c r="BC3814" s="144"/>
      <c r="BD3814" s="144"/>
      <c r="BE3814" s="144"/>
      <c r="BF3814" s="144"/>
      <c r="BG3814" s="144"/>
      <c r="BH3814" s="144"/>
      <c r="BI3814" s="144"/>
      <c r="BJ3814" s="144"/>
      <c r="BK3814" s="144"/>
      <c r="BL3814" s="144"/>
      <c r="BM3814" s="144"/>
      <c r="BN3814" s="144"/>
      <c r="BO3814" s="144"/>
      <c r="BP3814" s="144"/>
      <c r="BQ3814" s="144"/>
      <c r="BR3814" s="144"/>
      <c r="BS3814" s="144"/>
      <c r="BT3814" s="144"/>
      <c r="BU3814" s="144"/>
      <c r="BV3814" s="144"/>
      <c r="BW3814" s="144"/>
      <c r="BX3814" s="144"/>
      <c r="BY3814" s="144"/>
      <c r="BZ3814" s="144"/>
      <c r="CA3814" s="144"/>
      <c r="CB3814" s="144"/>
      <c r="CC3814" s="144"/>
      <c r="CD3814" s="144"/>
      <c r="CE3814" s="144"/>
      <c r="CF3814" s="144"/>
      <c r="CG3814" s="144"/>
      <c r="CH3814" s="144"/>
      <c r="CI3814" s="144"/>
      <c r="CJ3814" s="144"/>
      <c r="CK3814" s="144"/>
      <c r="CL3814" s="144"/>
    </row>
    <row r="3815" spans="2:90" x14ac:dyDescent="0.25">
      <c r="B3815" s="77"/>
      <c r="C3815" s="77"/>
      <c r="D3815" s="77"/>
      <c r="E3815" s="77"/>
      <c r="F3815" s="77"/>
      <c r="G3815" s="77"/>
      <c r="I3815" s="78"/>
      <c r="K3815" s="78"/>
      <c r="L3815" s="77"/>
      <c r="M3815" s="78"/>
      <c r="N3815" s="78"/>
      <c r="O3815" s="78"/>
      <c r="P3815" s="78"/>
      <c r="Q3815" s="144"/>
      <c r="R3815" s="78"/>
      <c r="S3815" s="78"/>
      <c r="T3815" s="78"/>
      <c r="U3815" s="78"/>
      <c r="V3815" s="219"/>
      <c r="W3815" s="78"/>
      <c r="X3815" s="78"/>
      <c r="Y3815" s="78"/>
      <c r="Z3815" s="78"/>
      <c r="AA3815" s="78"/>
      <c r="AB3815" s="78"/>
      <c r="AC3815" s="78"/>
      <c r="AD3815" s="104"/>
      <c r="AE3815" s="78"/>
      <c r="AF3815" s="104"/>
      <c r="AG3815" s="78"/>
      <c r="AH3815" s="104"/>
      <c r="AI3815" s="78"/>
      <c r="AJ3815" s="104"/>
      <c r="AK3815" s="78"/>
      <c r="AL3815" s="78"/>
      <c r="AM3815" s="8"/>
      <c r="AN3815" s="78"/>
      <c r="AO3815" s="78"/>
      <c r="AP3815" s="78"/>
      <c r="AQ3815" s="78"/>
      <c r="AR3815" s="78"/>
      <c r="AS3815" s="78"/>
      <c r="AT3815" s="78"/>
      <c r="AU3815" s="78"/>
      <c r="AV3815" s="78"/>
      <c r="AW3815" s="77"/>
      <c r="AX3815" s="144"/>
      <c r="AY3815" s="144"/>
      <c r="AZ3815" s="144"/>
      <c r="BA3815" s="54"/>
      <c r="BB3815" s="54"/>
      <c r="BC3815" s="144"/>
      <c r="BD3815" s="144"/>
      <c r="BE3815" s="144"/>
      <c r="BF3815" s="144"/>
      <c r="BG3815" s="144"/>
      <c r="BH3815" s="144"/>
      <c r="BI3815" s="144"/>
      <c r="BJ3815" s="144"/>
      <c r="BK3815" s="144"/>
      <c r="BL3815" s="144"/>
      <c r="BM3815" s="144"/>
      <c r="BN3815" s="144"/>
      <c r="BO3815" s="144"/>
      <c r="BP3815" s="144"/>
      <c r="BQ3815" s="144"/>
      <c r="BR3815" s="144"/>
      <c r="BS3815" s="144"/>
      <c r="BT3815" s="144"/>
      <c r="BU3815" s="144"/>
      <c r="BV3815" s="144"/>
      <c r="BW3815" s="144"/>
      <c r="BX3815" s="144"/>
      <c r="BY3815" s="144"/>
      <c r="BZ3815" s="144"/>
      <c r="CA3815" s="144"/>
      <c r="CB3815" s="144"/>
      <c r="CC3815" s="144"/>
      <c r="CD3815" s="144"/>
      <c r="CE3815" s="144"/>
      <c r="CF3815" s="144"/>
      <c r="CG3815" s="144"/>
      <c r="CH3815" s="144"/>
      <c r="CI3815" s="144"/>
      <c r="CJ3815" s="144"/>
      <c r="CK3815" s="144"/>
      <c r="CL3815" s="144"/>
    </row>
    <row r="3816" spans="2:90" x14ac:dyDescent="0.25">
      <c r="B3816" s="77"/>
      <c r="C3816" s="77"/>
      <c r="D3816" s="77"/>
      <c r="E3816" s="77"/>
      <c r="F3816" s="77"/>
      <c r="G3816" s="77"/>
      <c r="I3816" s="78"/>
      <c r="K3816" s="78"/>
      <c r="L3816" s="77"/>
      <c r="M3816" s="78"/>
      <c r="N3816" s="78"/>
      <c r="O3816" s="78"/>
      <c r="P3816" s="78"/>
      <c r="Q3816" s="144"/>
      <c r="R3816" s="78"/>
      <c r="S3816" s="78"/>
      <c r="T3816" s="78"/>
      <c r="U3816" s="78"/>
      <c r="V3816" s="219"/>
      <c r="W3816" s="78"/>
      <c r="X3816" s="78"/>
      <c r="Y3816" s="78"/>
      <c r="Z3816" s="78"/>
      <c r="AA3816" s="78"/>
      <c r="AB3816" s="78"/>
      <c r="AC3816" s="78"/>
      <c r="AD3816" s="104"/>
      <c r="AE3816" s="78"/>
      <c r="AF3816" s="104"/>
      <c r="AG3816" s="78"/>
      <c r="AH3816" s="104"/>
      <c r="AI3816" s="78"/>
      <c r="AJ3816" s="104"/>
      <c r="AK3816" s="78"/>
      <c r="AL3816" s="78"/>
      <c r="AM3816" s="8"/>
      <c r="AN3816" s="78"/>
      <c r="AO3816" s="78"/>
      <c r="AP3816" s="78"/>
      <c r="AQ3816" s="78"/>
      <c r="AR3816" s="78"/>
      <c r="AS3816" s="78"/>
      <c r="AT3816" s="78"/>
      <c r="AU3816" s="78"/>
      <c r="AV3816" s="78"/>
      <c r="AW3816" s="77"/>
      <c r="AX3816" s="144"/>
      <c r="AY3816" s="144"/>
      <c r="AZ3816" s="144"/>
      <c r="BA3816" s="54"/>
      <c r="BB3816" s="54"/>
      <c r="BC3816" s="144"/>
      <c r="BD3816" s="144"/>
      <c r="BE3816" s="144"/>
      <c r="BF3816" s="144"/>
      <c r="BG3816" s="144"/>
      <c r="BH3816" s="144"/>
      <c r="BI3816" s="144"/>
      <c r="BJ3816" s="144"/>
      <c r="BK3816" s="144"/>
      <c r="BL3816" s="144"/>
      <c r="BM3816" s="144"/>
      <c r="BN3816" s="144"/>
      <c r="BO3816" s="144"/>
      <c r="BP3816" s="144"/>
      <c r="BQ3816" s="144"/>
      <c r="BR3816" s="144"/>
      <c r="BS3816" s="144"/>
      <c r="BT3816" s="144"/>
      <c r="BU3816" s="144"/>
      <c r="BV3816" s="144"/>
      <c r="BW3816" s="144"/>
      <c r="BX3816" s="144"/>
      <c r="BY3816" s="144"/>
      <c r="BZ3816" s="144"/>
      <c r="CA3816" s="144"/>
      <c r="CB3816" s="144"/>
      <c r="CC3816" s="144"/>
      <c r="CD3816" s="144"/>
      <c r="CE3816" s="144"/>
      <c r="CF3816" s="144"/>
      <c r="CG3816" s="144"/>
      <c r="CH3816" s="144"/>
      <c r="CI3816" s="144"/>
      <c r="CJ3816" s="144"/>
      <c r="CK3816" s="144"/>
      <c r="CL3816" s="144"/>
    </row>
    <row r="3817" spans="2:90" x14ac:dyDescent="0.25">
      <c r="B3817" s="77"/>
      <c r="C3817" s="77"/>
      <c r="D3817" s="77"/>
      <c r="E3817" s="77"/>
      <c r="F3817" s="77"/>
      <c r="G3817" s="77"/>
      <c r="I3817" s="78"/>
      <c r="K3817" s="78"/>
      <c r="L3817" s="77"/>
      <c r="M3817" s="78"/>
      <c r="N3817" s="78"/>
      <c r="O3817" s="78"/>
      <c r="P3817" s="78"/>
      <c r="Q3817" s="144"/>
      <c r="R3817" s="78"/>
      <c r="S3817" s="78"/>
      <c r="T3817" s="78"/>
      <c r="U3817" s="78"/>
      <c r="V3817" s="219"/>
      <c r="W3817" s="78"/>
      <c r="X3817" s="78"/>
      <c r="Y3817" s="78"/>
      <c r="Z3817" s="78"/>
      <c r="AA3817" s="78"/>
      <c r="AB3817" s="78"/>
      <c r="AC3817" s="78"/>
      <c r="AD3817" s="104"/>
      <c r="AE3817" s="78"/>
      <c r="AF3817" s="104"/>
      <c r="AG3817" s="78"/>
      <c r="AH3817" s="104"/>
      <c r="AI3817" s="78"/>
      <c r="AJ3817" s="104"/>
      <c r="AK3817" s="78"/>
      <c r="AL3817" s="78"/>
      <c r="AM3817" s="8"/>
      <c r="AN3817" s="78"/>
      <c r="AO3817" s="78"/>
      <c r="AP3817" s="78"/>
      <c r="AQ3817" s="78"/>
      <c r="AR3817" s="78"/>
      <c r="AS3817" s="78"/>
      <c r="AT3817" s="78"/>
      <c r="AU3817" s="78"/>
      <c r="AV3817" s="78"/>
      <c r="AW3817" s="77"/>
      <c r="AX3817" s="144"/>
      <c r="AY3817" s="144"/>
      <c r="AZ3817" s="144"/>
      <c r="BA3817" s="54"/>
      <c r="BB3817" s="54"/>
      <c r="BC3817" s="144"/>
      <c r="BD3817" s="144"/>
      <c r="BE3817" s="144"/>
      <c r="BF3817" s="144"/>
      <c r="BG3817" s="144"/>
      <c r="BH3817" s="144"/>
      <c r="BI3817" s="144"/>
      <c r="BJ3817" s="144"/>
      <c r="BK3817" s="144"/>
      <c r="BL3817" s="144"/>
      <c r="BM3817" s="144"/>
      <c r="BN3817" s="144"/>
      <c r="BO3817" s="144"/>
      <c r="BP3817" s="144"/>
      <c r="BQ3817" s="144"/>
      <c r="BR3817" s="144"/>
      <c r="BS3817" s="144"/>
      <c r="BT3817" s="144"/>
      <c r="BU3817" s="144"/>
      <c r="BV3817" s="144"/>
      <c r="BW3817" s="144"/>
      <c r="BX3817" s="144"/>
      <c r="BY3817" s="144"/>
      <c r="BZ3817" s="144"/>
      <c r="CA3817" s="144"/>
      <c r="CB3817" s="144"/>
      <c r="CC3817" s="144"/>
      <c r="CD3817" s="144"/>
      <c r="CE3817" s="144"/>
      <c r="CF3817" s="144"/>
      <c r="CG3817" s="144"/>
      <c r="CH3817" s="144"/>
      <c r="CI3817" s="144"/>
      <c r="CJ3817" s="144"/>
      <c r="CK3817" s="144"/>
      <c r="CL3817" s="144"/>
    </row>
    <row r="3818" spans="2:90" x14ac:dyDescent="0.25">
      <c r="B3818" s="77"/>
      <c r="C3818" s="77"/>
      <c r="D3818" s="77"/>
      <c r="E3818" s="77"/>
      <c r="F3818" s="77"/>
      <c r="G3818" s="77"/>
      <c r="I3818" s="78"/>
      <c r="K3818" s="78"/>
      <c r="L3818" s="77"/>
      <c r="M3818" s="78"/>
      <c r="N3818" s="78"/>
      <c r="O3818" s="78"/>
      <c r="P3818" s="78"/>
      <c r="Q3818" s="144"/>
      <c r="R3818" s="78"/>
      <c r="S3818" s="78"/>
      <c r="T3818" s="78"/>
      <c r="U3818" s="78"/>
      <c r="V3818" s="219"/>
      <c r="W3818" s="78"/>
      <c r="X3818" s="78"/>
      <c r="Y3818" s="78"/>
      <c r="Z3818" s="78"/>
      <c r="AA3818" s="78"/>
      <c r="AB3818" s="78"/>
      <c r="AC3818" s="78"/>
      <c r="AD3818" s="104"/>
      <c r="AE3818" s="78"/>
      <c r="AF3818" s="104"/>
      <c r="AG3818" s="78"/>
      <c r="AH3818" s="104"/>
      <c r="AI3818" s="78"/>
      <c r="AJ3818" s="104"/>
      <c r="AK3818" s="78"/>
      <c r="AL3818" s="78"/>
      <c r="AM3818" s="8"/>
      <c r="AN3818" s="78"/>
      <c r="AO3818" s="78"/>
      <c r="AP3818" s="78"/>
      <c r="AQ3818" s="78"/>
      <c r="AR3818" s="78"/>
      <c r="AS3818" s="78"/>
      <c r="AT3818" s="78"/>
      <c r="AU3818" s="78"/>
      <c r="AV3818" s="78"/>
      <c r="AW3818" s="77"/>
      <c r="AX3818" s="144"/>
      <c r="AY3818" s="144"/>
      <c r="AZ3818" s="144"/>
      <c r="BA3818" s="54"/>
      <c r="BB3818" s="54"/>
      <c r="BC3818" s="144"/>
      <c r="BD3818" s="144"/>
      <c r="BE3818" s="144"/>
      <c r="BF3818" s="144"/>
      <c r="BG3818" s="144"/>
      <c r="BH3818" s="144"/>
      <c r="BI3818" s="144"/>
      <c r="BJ3818" s="144"/>
      <c r="BK3818" s="144"/>
      <c r="BL3818" s="144"/>
      <c r="BM3818" s="144"/>
      <c r="BN3818" s="144"/>
      <c r="BO3818" s="144"/>
      <c r="BP3818" s="144"/>
      <c r="BQ3818" s="144"/>
      <c r="BR3818" s="144"/>
      <c r="BS3818" s="144"/>
      <c r="BT3818" s="144"/>
      <c r="BU3818" s="144"/>
      <c r="BV3818" s="144"/>
      <c r="BW3818" s="144"/>
      <c r="BX3818" s="144"/>
      <c r="BY3818" s="144"/>
      <c r="BZ3818" s="144"/>
      <c r="CA3818" s="144"/>
      <c r="CB3818" s="144"/>
      <c r="CC3818" s="144"/>
      <c r="CD3818" s="144"/>
      <c r="CE3818" s="144"/>
      <c r="CF3818" s="144"/>
      <c r="CG3818" s="144"/>
      <c r="CH3818" s="144"/>
      <c r="CI3818" s="144"/>
      <c r="CJ3818" s="144"/>
      <c r="CK3818" s="144"/>
      <c r="CL3818" s="144"/>
    </row>
    <row r="3819" spans="2:90" x14ac:dyDescent="0.25">
      <c r="B3819" s="77"/>
      <c r="C3819" s="77"/>
      <c r="D3819" s="77"/>
      <c r="E3819" s="77"/>
      <c r="F3819" s="77"/>
      <c r="G3819" s="77"/>
      <c r="I3819" s="78"/>
      <c r="K3819" s="78"/>
      <c r="L3819" s="77"/>
      <c r="M3819" s="78"/>
      <c r="N3819" s="78"/>
      <c r="O3819" s="78"/>
      <c r="P3819" s="78"/>
      <c r="Q3819" s="144"/>
      <c r="R3819" s="78"/>
      <c r="S3819" s="78"/>
      <c r="T3819" s="78"/>
      <c r="U3819" s="78"/>
      <c r="V3819" s="219"/>
      <c r="W3819" s="78"/>
      <c r="X3819" s="78"/>
      <c r="Y3819" s="78"/>
      <c r="Z3819" s="78"/>
      <c r="AA3819" s="78"/>
      <c r="AB3819" s="78"/>
      <c r="AC3819" s="78"/>
      <c r="AD3819" s="104"/>
      <c r="AE3819" s="78"/>
      <c r="AF3819" s="104"/>
      <c r="AG3819" s="78"/>
      <c r="AH3819" s="104"/>
      <c r="AI3819" s="78"/>
      <c r="AJ3819" s="104"/>
      <c r="AK3819" s="78"/>
      <c r="AL3819" s="78"/>
      <c r="AM3819" s="8"/>
      <c r="AN3819" s="78"/>
      <c r="AO3819" s="78"/>
      <c r="AP3819" s="78"/>
      <c r="AQ3819" s="78"/>
      <c r="AR3819" s="78"/>
      <c r="AS3819" s="78"/>
      <c r="AT3819" s="78"/>
      <c r="AU3819" s="78"/>
      <c r="AV3819" s="78"/>
      <c r="AW3819" s="77"/>
      <c r="AX3819" s="144"/>
      <c r="AY3819" s="144"/>
      <c r="AZ3819" s="144"/>
      <c r="BA3819" s="54"/>
      <c r="BB3819" s="54"/>
      <c r="BC3819" s="144"/>
      <c r="BD3819" s="144"/>
      <c r="BE3819" s="144"/>
      <c r="BF3819" s="144"/>
      <c r="BG3819" s="144"/>
      <c r="BH3819" s="144"/>
      <c r="BI3819" s="144"/>
      <c r="BJ3819" s="144"/>
      <c r="BK3819" s="144"/>
      <c r="BL3819" s="144"/>
      <c r="BM3819" s="144"/>
      <c r="BN3819" s="144"/>
      <c r="BO3819" s="144"/>
      <c r="BP3819" s="144"/>
      <c r="BQ3819" s="144"/>
      <c r="BR3819" s="144"/>
      <c r="BS3819" s="144"/>
      <c r="BT3819" s="144"/>
      <c r="BU3819" s="144"/>
      <c r="BV3819" s="144"/>
      <c r="BW3819" s="144"/>
      <c r="BX3819" s="144"/>
      <c r="BY3819" s="144"/>
      <c r="BZ3819" s="144"/>
      <c r="CA3819" s="144"/>
      <c r="CB3819" s="144"/>
      <c r="CC3819" s="144"/>
      <c r="CD3819" s="144"/>
      <c r="CE3819" s="144"/>
      <c r="CF3819" s="144"/>
      <c r="CG3819" s="144"/>
      <c r="CH3819" s="144"/>
      <c r="CI3819" s="144"/>
      <c r="CJ3819" s="144"/>
      <c r="CK3819" s="144"/>
      <c r="CL3819" s="144"/>
    </row>
    <row r="3820" spans="2:90" x14ac:dyDescent="0.25">
      <c r="B3820" s="77"/>
      <c r="C3820" s="77"/>
      <c r="D3820" s="77"/>
      <c r="E3820" s="77"/>
      <c r="F3820" s="77"/>
      <c r="G3820" s="77"/>
      <c r="I3820" s="78"/>
      <c r="K3820" s="78"/>
      <c r="L3820" s="77"/>
      <c r="M3820" s="78"/>
      <c r="N3820" s="78"/>
      <c r="O3820" s="78"/>
      <c r="P3820" s="78"/>
      <c r="Q3820" s="144"/>
      <c r="R3820" s="78"/>
      <c r="S3820" s="78"/>
      <c r="T3820" s="78"/>
      <c r="U3820" s="78"/>
      <c r="V3820" s="219"/>
      <c r="W3820" s="78"/>
      <c r="X3820" s="78"/>
      <c r="Y3820" s="78"/>
      <c r="Z3820" s="78"/>
      <c r="AA3820" s="78"/>
      <c r="AB3820" s="78"/>
      <c r="AC3820" s="78"/>
      <c r="AD3820" s="104"/>
      <c r="AE3820" s="78"/>
      <c r="AF3820" s="104"/>
      <c r="AG3820" s="78"/>
      <c r="AH3820" s="104"/>
      <c r="AI3820" s="78"/>
      <c r="AJ3820" s="104"/>
      <c r="AK3820" s="78"/>
      <c r="AL3820" s="78"/>
      <c r="AM3820" s="8"/>
      <c r="AN3820" s="78"/>
      <c r="AO3820" s="78"/>
      <c r="AP3820" s="78"/>
      <c r="AQ3820" s="78"/>
      <c r="AR3820" s="78"/>
      <c r="AS3820" s="78"/>
      <c r="AT3820" s="78"/>
      <c r="AU3820" s="78"/>
      <c r="AV3820" s="78"/>
      <c r="AW3820" s="77"/>
      <c r="AX3820" s="144"/>
      <c r="AY3820" s="144"/>
      <c r="AZ3820" s="144"/>
      <c r="BA3820" s="54"/>
      <c r="BB3820" s="54"/>
      <c r="BC3820" s="144"/>
      <c r="BD3820" s="144"/>
      <c r="BE3820" s="144"/>
      <c r="BF3820" s="144"/>
      <c r="BG3820" s="144"/>
      <c r="BH3820" s="144"/>
      <c r="BI3820" s="144"/>
      <c r="BJ3820" s="144"/>
      <c r="BK3820" s="144"/>
      <c r="BL3820" s="144"/>
      <c r="BM3820" s="144"/>
      <c r="BN3820" s="144"/>
      <c r="BO3820" s="144"/>
      <c r="BP3820" s="144"/>
      <c r="BQ3820" s="144"/>
      <c r="BR3820" s="144"/>
      <c r="BS3820" s="144"/>
      <c r="BT3820" s="144"/>
      <c r="BU3820" s="144"/>
      <c r="BV3820" s="144"/>
      <c r="BW3820" s="144"/>
      <c r="BX3820" s="144"/>
      <c r="BY3820" s="144"/>
      <c r="BZ3820" s="144"/>
      <c r="CA3820" s="144"/>
      <c r="CB3820" s="144"/>
      <c r="CC3820" s="144"/>
      <c r="CD3820" s="144"/>
      <c r="CE3820" s="144"/>
      <c r="CF3820" s="144"/>
      <c r="CG3820" s="144"/>
      <c r="CH3820" s="144"/>
      <c r="CI3820" s="144"/>
      <c r="CJ3820" s="144"/>
      <c r="CK3820" s="144"/>
      <c r="CL3820" s="144"/>
    </row>
    <row r="3821" spans="2:90" x14ac:dyDescent="0.25">
      <c r="B3821" s="77"/>
      <c r="C3821" s="77"/>
      <c r="D3821" s="77"/>
      <c r="E3821" s="77"/>
      <c r="F3821" s="77"/>
      <c r="G3821" s="77"/>
      <c r="I3821" s="78"/>
      <c r="K3821" s="78"/>
      <c r="L3821" s="77"/>
      <c r="M3821" s="78"/>
      <c r="N3821" s="78"/>
      <c r="O3821" s="78"/>
      <c r="P3821" s="78"/>
      <c r="Q3821" s="144"/>
      <c r="R3821" s="78"/>
      <c r="S3821" s="78"/>
      <c r="T3821" s="78"/>
      <c r="U3821" s="78"/>
      <c r="V3821" s="219"/>
      <c r="W3821" s="78"/>
      <c r="X3821" s="78"/>
      <c r="Y3821" s="78"/>
      <c r="Z3821" s="78"/>
      <c r="AA3821" s="78"/>
      <c r="AB3821" s="78"/>
      <c r="AC3821" s="78"/>
      <c r="AD3821" s="104"/>
      <c r="AE3821" s="78"/>
      <c r="AF3821" s="104"/>
      <c r="AG3821" s="78"/>
      <c r="AH3821" s="104"/>
      <c r="AI3821" s="78"/>
      <c r="AJ3821" s="104"/>
      <c r="AK3821" s="78"/>
      <c r="AL3821" s="78"/>
      <c r="AM3821" s="8"/>
      <c r="AN3821" s="78"/>
      <c r="AO3821" s="78"/>
      <c r="AP3821" s="78"/>
      <c r="AQ3821" s="78"/>
      <c r="AR3821" s="78"/>
      <c r="AS3821" s="78"/>
      <c r="AT3821" s="78"/>
      <c r="AU3821" s="78"/>
      <c r="AV3821" s="78"/>
      <c r="AW3821" s="77"/>
      <c r="AX3821" s="144"/>
      <c r="AY3821" s="144"/>
      <c r="AZ3821" s="144"/>
      <c r="BA3821" s="54"/>
      <c r="BB3821" s="54"/>
      <c r="BC3821" s="144"/>
      <c r="BD3821" s="144"/>
      <c r="BE3821" s="144"/>
      <c r="BF3821" s="144"/>
      <c r="BG3821" s="144"/>
      <c r="BH3821" s="144"/>
      <c r="BI3821" s="144"/>
      <c r="BJ3821" s="144"/>
      <c r="BK3821" s="144"/>
      <c r="BL3821" s="144"/>
      <c r="BM3821" s="144"/>
      <c r="BN3821" s="144"/>
      <c r="BO3821" s="144"/>
      <c r="BP3821" s="144"/>
      <c r="BQ3821" s="144"/>
      <c r="BR3821" s="144"/>
      <c r="BS3821" s="144"/>
      <c r="BT3821" s="144"/>
      <c r="BU3821" s="144"/>
      <c r="BV3821" s="144"/>
      <c r="BW3821" s="144"/>
      <c r="BX3821" s="144"/>
      <c r="BY3821" s="144"/>
      <c r="BZ3821" s="144"/>
      <c r="CA3821" s="144"/>
      <c r="CB3821" s="144"/>
      <c r="CC3821" s="144"/>
      <c r="CD3821" s="144"/>
      <c r="CE3821" s="144"/>
      <c r="CF3821" s="144"/>
      <c r="CG3821" s="144"/>
      <c r="CH3821" s="144"/>
      <c r="CI3821" s="144"/>
      <c r="CJ3821" s="144"/>
      <c r="CK3821" s="144"/>
      <c r="CL3821" s="144"/>
    </row>
    <row r="3822" spans="2:90" x14ac:dyDescent="0.25">
      <c r="B3822" s="77"/>
      <c r="C3822" s="77"/>
      <c r="D3822" s="77"/>
      <c r="E3822" s="77"/>
      <c r="F3822" s="77"/>
      <c r="G3822" s="77"/>
      <c r="I3822" s="78"/>
      <c r="K3822" s="78"/>
      <c r="L3822" s="77"/>
      <c r="M3822" s="78"/>
      <c r="N3822" s="78"/>
      <c r="O3822" s="78"/>
      <c r="P3822" s="78"/>
      <c r="Q3822" s="144"/>
      <c r="R3822" s="78"/>
      <c r="S3822" s="78"/>
      <c r="T3822" s="78"/>
      <c r="U3822" s="78"/>
      <c r="V3822" s="219"/>
      <c r="W3822" s="78"/>
      <c r="X3822" s="78"/>
      <c r="Y3822" s="78"/>
      <c r="Z3822" s="78"/>
      <c r="AA3822" s="78"/>
      <c r="AB3822" s="78"/>
      <c r="AC3822" s="78"/>
      <c r="AD3822" s="104"/>
      <c r="AE3822" s="78"/>
      <c r="AF3822" s="104"/>
      <c r="AG3822" s="78"/>
      <c r="AH3822" s="104"/>
      <c r="AI3822" s="78"/>
      <c r="AJ3822" s="104"/>
      <c r="AK3822" s="78"/>
      <c r="AL3822" s="78"/>
      <c r="AM3822" s="8"/>
      <c r="AN3822" s="78"/>
      <c r="AO3822" s="78"/>
      <c r="AP3822" s="78"/>
      <c r="AQ3822" s="78"/>
      <c r="AR3822" s="78"/>
      <c r="AS3822" s="78"/>
      <c r="AT3822" s="78"/>
      <c r="AU3822" s="78"/>
      <c r="AV3822" s="78"/>
      <c r="AW3822" s="77"/>
      <c r="AX3822" s="144"/>
      <c r="AY3822" s="144"/>
      <c r="AZ3822" s="144"/>
      <c r="BA3822" s="54"/>
      <c r="BB3822" s="54"/>
      <c r="BC3822" s="144"/>
      <c r="BD3822" s="144"/>
      <c r="BE3822" s="144"/>
      <c r="BF3822" s="144"/>
      <c r="BG3822" s="144"/>
      <c r="BH3822" s="144"/>
      <c r="BI3822" s="144"/>
      <c r="BJ3822" s="144"/>
      <c r="BK3822" s="144"/>
      <c r="BL3822" s="144"/>
      <c r="BM3822" s="144"/>
      <c r="BN3822" s="144"/>
      <c r="BO3822" s="144"/>
      <c r="BP3822" s="144"/>
      <c r="BQ3822" s="144"/>
      <c r="BR3822" s="144"/>
      <c r="BS3822" s="144"/>
      <c r="BT3822" s="144"/>
      <c r="BU3822" s="144"/>
      <c r="BV3822" s="144"/>
      <c r="BW3822" s="144"/>
      <c r="BX3822" s="144"/>
      <c r="BY3822" s="144"/>
      <c r="BZ3822" s="144"/>
      <c r="CA3822" s="144"/>
      <c r="CB3822" s="144"/>
      <c r="CC3822" s="144"/>
      <c r="CD3822" s="144"/>
      <c r="CE3822" s="144"/>
      <c r="CF3822" s="144"/>
      <c r="CG3822" s="144"/>
      <c r="CH3822" s="144"/>
      <c r="CI3822" s="144"/>
      <c r="CJ3822" s="144"/>
      <c r="CK3822" s="144"/>
      <c r="CL3822" s="144"/>
    </row>
    <row r="3823" spans="2:90" x14ac:dyDescent="0.25">
      <c r="B3823" s="77"/>
      <c r="C3823" s="77"/>
      <c r="D3823" s="77"/>
      <c r="E3823" s="77"/>
      <c r="F3823" s="77"/>
      <c r="G3823" s="77"/>
      <c r="I3823" s="78"/>
      <c r="K3823" s="78"/>
      <c r="L3823" s="77"/>
      <c r="M3823" s="78"/>
      <c r="N3823" s="78"/>
      <c r="O3823" s="78"/>
      <c r="P3823" s="78"/>
      <c r="Q3823" s="144"/>
      <c r="R3823" s="78"/>
      <c r="S3823" s="78"/>
      <c r="T3823" s="78"/>
      <c r="U3823" s="78"/>
      <c r="V3823" s="219"/>
      <c r="W3823" s="78"/>
      <c r="X3823" s="78"/>
      <c r="Y3823" s="78"/>
      <c r="Z3823" s="78"/>
      <c r="AA3823" s="78"/>
      <c r="AB3823" s="78"/>
      <c r="AC3823" s="78"/>
      <c r="AD3823" s="104"/>
      <c r="AE3823" s="78"/>
      <c r="AF3823" s="104"/>
      <c r="AG3823" s="78"/>
      <c r="AH3823" s="104"/>
      <c r="AI3823" s="78"/>
      <c r="AJ3823" s="104"/>
      <c r="AK3823" s="78"/>
      <c r="AL3823" s="78"/>
      <c r="AM3823" s="8"/>
      <c r="AN3823" s="78"/>
      <c r="AO3823" s="78"/>
      <c r="AP3823" s="78"/>
      <c r="AQ3823" s="78"/>
      <c r="AR3823" s="78"/>
      <c r="AS3823" s="78"/>
      <c r="AT3823" s="78"/>
      <c r="AU3823" s="78"/>
      <c r="AV3823" s="78"/>
      <c r="AW3823" s="77"/>
      <c r="AX3823" s="144"/>
      <c r="AY3823" s="144"/>
      <c r="AZ3823" s="144"/>
      <c r="BA3823" s="54"/>
      <c r="BB3823" s="54"/>
      <c r="BC3823" s="144"/>
      <c r="BD3823" s="144"/>
      <c r="BE3823" s="144"/>
      <c r="BF3823" s="144"/>
      <c r="BG3823" s="144"/>
      <c r="BH3823" s="144"/>
      <c r="BI3823" s="144"/>
      <c r="BJ3823" s="144"/>
      <c r="BK3823" s="144"/>
      <c r="BL3823" s="144"/>
      <c r="BM3823" s="144"/>
      <c r="BN3823" s="144"/>
      <c r="BO3823" s="144"/>
      <c r="BP3823" s="144"/>
      <c r="BQ3823" s="144"/>
      <c r="BR3823" s="144"/>
      <c r="BS3823" s="144"/>
      <c r="BT3823" s="144"/>
      <c r="BU3823" s="144"/>
      <c r="BV3823" s="144"/>
      <c r="BW3823" s="144"/>
      <c r="BX3823" s="144"/>
      <c r="BY3823" s="144"/>
      <c r="BZ3823" s="144"/>
      <c r="CA3823" s="144"/>
      <c r="CB3823" s="144"/>
      <c r="CC3823" s="144"/>
      <c r="CD3823" s="144"/>
      <c r="CE3823" s="144"/>
      <c r="CF3823" s="144"/>
      <c r="CG3823" s="144"/>
      <c r="CH3823" s="144"/>
      <c r="CI3823" s="144"/>
      <c r="CJ3823" s="144"/>
      <c r="CK3823" s="144"/>
      <c r="CL3823" s="144"/>
    </row>
    <row r="3824" spans="2:90" x14ac:dyDescent="0.25">
      <c r="B3824" s="77"/>
      <c r="C3824" s="77"/>
      <c r="D3824" s="77"/>
      <c r="E3824" s="77"/>
      <c r="F3824" s="77"/>
      <c r="G3824" s="77"/>
      <c r="I3824" s="78"/>
      <c r="K3824" s="78"/>
      <c r="L3824" s="77"/>
      <c r="M3824" s="78"/>
      <c r="N3824" s="78"/>
      <c r="O3824" s="78"/>
      <c r="P3824" s="78"/>
      <c r="Q3824" s="144"/>
      <c r="R3824" s="78"/>
      <c r="S3824" s="78"/>
      <c r="T3824" s="78"/>
      <c r="U3824" s="78"/>
      <c r="V3824" s="219"/>
      <c r="W3824" s="78"/>
      <c r="X3824" s="78"/>
      <c r="Y3824" s="78"/>
      <c r="Z3824" s="78"/>
      <c r="AA3824" s="78"/>
      <c r="AB3824" s="78"/>
      <c r="AC3824" s="78"/>
      <c r="AD3824" s="104"/>
      <c r="AE3824" s="78"/>
      <c r="AF3824" s="104"/>
      <c r="AG3824" s="78"/>
      <c r="AH3824" s="104"/>
      <c r="AI3824" s="78"/>
      <c r="AJ3824" s="104"/>
      <c r="AK3824" s="78"/>
      <c r="AL3824" s="78"/>
      <c r="AM3824" s="8"/>
      <c r="AN3824" s="78"/>
      <c r="AO3824" s="78"/>
      <c r="AP3824" s="78"/>
      <c r="AQ3824" s="78"/>
      <c r="AR3824" s="78"/>
      <c r="AS3824" s="78"/>
      <c r="AT3824" s="78"/>
      <c r="AU3824" s="78"/>
      <c r="AV3824" s="78"/>
      <c r="AW3824" s="77"/>
      <c r="AX3824" s="144"/>
      <c r="AY3824" s="144"/>
      <c r="AZ3824" s="144"/>
      <c r="BA3824" s="54"/>
      <c r="BB3824" s="54"/>
      <c r="BC3824" s="144"/>
      <c r="BD3824" s="144"/>
      <c r="BE3824" s="144"/>
      <c r="BF3824" s="144"/>
      <c r="BG3824" s="144"/>
      <c r="BH3824" s="144"/>
      <c r="BI3824" s="144"/>
      <c r="BJ3824" s="144"/>
      <c r="BK3824" s="144"/>
      <c r="BL3824" s="144"/>
      <c r="BM3824" s="144"/>
      <c r="BN3824" s="144"/>
      <c r="BO3824" s="144"/>
      <c r="BP3824" s="144"/>
      <c r="BQ3824" s="144"/>
      <c r="BR3824" s="144"/>
      <c r="BS3824" s="144"/>
      <c r="BT3824" s="144"/>
      <c r="BU3824" s="144"/>
      <c r="BV3824" s="144"/>
      <c r="BW3824" s="144"/>
      <c r="BX3824" s="144"/>
      <c r="BY3824" s="144"/>
      <c r="BZ3824" s="144"/>
      <c r="CA3824" s="144"/>
      <c r="CB3824" s="144"/>
      <c r="CC3824" s="144"/>
      <c r="CD3824" s="144"/>
      <c r="CE3824" s="144"/>
      <c r="CF3824" s="144"/>
      <c r="CG3824" s="144"/>
      <c r="CH3824" s="144"/>
      <c r="CI3824" s="144"/>
      <c r="CJ3824" s="144"/>
      <c r="CK3824" s="144"/>
      <c r="CL3824" s="144"/>
    </row>
    <row r="3825" spans="2:90" x14ac:dyDescent="0.25">
      <c r="B3825" s="77"/>
      <c r="C3825" s="77"/>
      <c r="D3825" s="77"/>
      <c r="E3825" s="77"/>
      <c r="F3825" s="77"/>
      <c r="G3825" s="77"/>
      <c r="I3825" s="78"/>
      <c r="K3825" s="78"/>
      <c r="L3825" s="77"/>
      <c r="M3825" s="78"/>
      <c r="N3825" s="78"/>
      <c r="O3825" s="78"/>
      <c r="P3825" s="78"/>
      <c r="Q3825" s="144"/>
      <c r="R3825" s="78"/>
      <c r="S3825" s="78"/>
      <c r="T3825" s="78"/>
      <c r="U3825" s="78"/>
      <c r="V3825" s="219"/>
      <c r="W3825" s="78"/>
      <c r="X3825" s="78"/>
      <c r="Y3825" s="78"/>
      <c r="Z3825" s="78"/>
      <c r="AA3825" s="78"/>
      <c r="AB3825" s="78"/>
      <c r="AC3825" s="78"/>
      <c r="AD3825" s="104"/>
      <c r="AE3825" s="78"/>
      <c r="AF3825" s="104"/>
      <c r="AG3825" s="78"/>
      <c r="AH3825" s="104"/>
      <c r="AI3825" s="78"/>
      <c r="AJ3825" s="104"/>
      <c r="AK3825" s="78"/>
      <c r="AL3825" s="78"/>
      <c r="AM3825" s="8"/>
      <c r="AN3825" s="78"/>
      <c r="AO3825" s="78"/>
      <c r="AP3825" s="78"/>
      <c r="AQ3825" s="78"/>
      <c r="AR3825" s="78"/>
      <c r="AS3825" s="78"/>
      <c r="AT3825" s="78"/>
      <c r="AU3825" s="78"/>
      <c r="AV3825" s="78"/>
      <c r="AW3825" s="77"/>
      <c r="AX3825" s="144"/>
      <c r="AY3825" s="144"/>
      <c r="AZ3825" s="144"/>
      <c r="BA3825" s="54"/>
      <c r="BB3825" s="54"/>
      <c r="BC3825" s="144"/>
      <c r="BD3825" s="144"/>
      <c r="BE3825" s="144"/>
      <c r="BF3825" s="144"/>
      <c r="BG3825" s="144"/>
      <c r="BH3825" s="144"/>
      <c r="BI3825" s="144"/>
      <c r="BJ3825" s="144"/>
      <c r="BK3825" s="144"/>
      <c r="BL3825" s="144"/>
      <c r="BM3825" s="144"/>
      <c r="BN3825" s="144"/>
      <c r="BO3825" s="144"/>
      <c r="BP3825" s="144"/>
      <c r="BQ3825" s="144"/>
      <c r="BR3825" s="144"/>
      <c r="BS3825" s="144"/>
      <c r="BT3825" s="144"/>
      <c r="BU3825" s="144"/>
      <c r="BV3825" s="144"/>
      <c r="BW3825" s="144"/>
      <c r="BX3825" s="144"/>
      <c r="BY3825" s="144"/>
      <c r="BZ3825" s="144"/>
      <c r="CA3825" s="144"/>
      <c r="CB3825" s="144"/>
      <c r="CC3825" s="144"/>
      <c r="CD3825" s="144"/>
      <c r="CE3825" s="144"/>
      <c r="CF3825" s="144"/>
      <c r="CG3825" s="144"/>
      <c r="CH3825" s="144"/>
      <c r="CI3825" s="144"/>
      <c r="CJ3825" s="144"/>
      <c r="CK3825" s="144"/>
      <c r="CL3825" s="144"/>
    </row>
    <row r="3826" spans="2:90" x14ac:dyDescent="0.25">
      <c r="B3826" s="77"/>
      <c r="C3826" s="77"/>
      <c r="D3826" s="77"/>
      <c r="E3826" s="77"/>
      <c r="F3826" s="77"/>
      <c r="G3826" s="77"/>
      <c r="I3826" s="78"/>
      <c r="K3826" s="78"/>
      <c r="L3826" s="77"/>
      <c r="M3826" s="78"/>
      <c r="N3826" s="78"/>
      <c r="O3826" s="78"/>
      <c r="P3826" s="78"/>
      <c r="Q3826" s="144"/>
      <c r="R3826" s="78"/>
      <c r="S3826" s="78"/>
      <c r="T3826" s="78"/>
      <c r="U3826" s="78"/>
      <c r="V3826" s="219"/>
      <c r="W3826" s="78"/>
      <c r="X3826" s="78"/>
      <c r="Y3826" s="78"/>
      <c r="Z3826" s="78"/>
      <c r="AA3826" s="78"/>
      <c r="AB3826" s="78"/>
      <c r="AC3826" s="78"/>
      <c r="AD3826" s="104"/>
      <c r="AE3826" s="78"/>
      <c r="AF3826" s="104"/>
      <c r="AG3826" s="78"/>
      <c r="AH3826" s="104"/>
      <c r="AI3826" s="78"/>
      <c r="AJ3826" s="104"/>
      <c r="AK3826" s="78"/>
      <c r="AL3826" s="78"/>
      <c r="AM3826" s="8"/>
      <c r="AN3826" s="78"/>
      <c r="AO3826" s="78"/>
      <c r="AP3826" s="78"/>
      <c r="AQ3826" s="78"/>
      <c r="AR3826" s="78"/>
      <c r="AS3826" s="78"/>
      <c r="AT3826" s="78"/>
      <c r="AU3826" s="78"/>
      <c r="AV3826" s="78"/>
      <c r="AW3826" s="77"/>
      <c r="AX3826" s="144"/>
      <c r="AY3826" s="144"/>
      <c r="AZ3826" s="144"/>
      <c r="BA3826" s="54"/>
      <c r="BB3826" s="54"/>
      <c r="BC3826" s="144"/>
      <c r="BD3826" s="144"/>
      <c r="BE3826" s="144"/>
      <c r="BF3826" s="144"/>
      <c r="BG3826" s="144"/>
      <c r="BH3826" s="144"/>
      <c r="BI3826" s="144"/>
      <c r="BJ3826" s="144"/>
      <c r="BK3826" s="144"/>
      <c r="BL3826" s="144"/>
      <c r="BM3826" s="144"/>
      <c r="BN3826" s="144"/>
      <c r="BO3826" s="144"/>
      <c r="BP3826" s="144"/>
      <c r="BQ3826" s="144"/>
      <c r="BR3826" s="144"/>
      <c r="BS3826" s="144"/>
      <c r="BT3826" s="144"/>
      <c r="BU3826" s="144"/>
      <c r="BV3826" s="144"/>
      <c r="BW3826" s="144"/>
      <c r="BX3826" s="144"/>
      <c r="BY3826" s="144"/>
      <c r="BZ3826" s="144"/>
      <c r="CA3826" s="144"/>
      <c r="CB3826" s="144"/>
      <c r="CC3826" s="144"/>
      <c r="CD3826" s="144"/>
      <c r="CE3826" s="144"/>
      <c r="CF3826" s="144"/>
      <c r="CG3826" s="144"/>
      <c r="CH3826" s="144"/>
      <c r="CI3826" s="144"/>
      <c r="CJ3826" s="144"/>
      <c r="CK3826" s="144"/>
      <c r="CL3826" s="144"/>
    </row>
    <row r="3827" spans="2:90" x14ac:dyDescent="0.25">
      <c r="B3827" s="77"/>
      <c r="C3827" s="77"/>
      <c r="D3827" s="77"/>
      <c r="E3827" s="77"/>
      <c r="F3827" s="77"/>
      <c r="G3827" s="77"/>
      <c r="I3827" s="78"/>
      <c r="K3827" s="78"/>
      <c r="L3827" s="77"/>
      <c r="M3827" s="78"/>
      <c r="N3827" s="78"/>
      <c r="O3827" s="78"/>
      <c r="P3827" s="78"/>
      <c r="Q3827" s="144"/>
      <c r="R3827" s="78"/>
      <c r="S3827" s="78"/>
      <c r="T3827" s="78"/>
      <c r="U3827" s="78"/>
      <c r="V3827" s="219"/>
      <c r="W3827" s="78"/>
      <c r="X3827" s="78"/>
      <c r="Y3827" s="78"/>
      <c r="Z3827" s="78"/>
      <c r="AA3827" s="78"/>
      <c r="AB3827" s="78"/>
      <c r="AC3827" s="78"/>
      <c r="AD3827" s="104"/>
      <c r="AE3827" s="78"/>
      <c r="AF3827" s="104"/>
      <c r="AG3827" s="78"/>
      <c r="AH3827" s="104"/>
      <c r="AI3827" s="78"/>
      <c r="AJ3827" s="104"/>
      <c r="AK3827" s="78"/>
      <c r="AL3827" s="78"/>
      <c r="AM3827" s="8"/>
      <c r="AN3827" s="78"/>
      <c r="AO3827" s="78"/>
      <c r="AP3827" s="78"/>
      <c r="AQ3827" s="78"/>
      <c r="AR3827" s="78"/>
      <c r="AS3827" s="78"/>
      <c r="AT3827" s="78"/>
      <c r="AU3827" s="78"/>
      <c r="AV3827" s="78"/>
      <c r="AW3827" s="77"/>
      <c r="AX3827" s="144"/>
      <c r="AY3827" s="144"/>
      <c r="AZ3827" s="144"/>
      <c r="BA3827" s="54"/>
      <c r="BB3827" s="54"/>
      <c r="BC3827" s="144"/>
      <c r="BD3827" s="144"/>
      <c r="BE3827" s="144"/>
      <c r="BF3827" s="144"/>
      <c r="BG3827" s="144"/>
      <c r="BH3827" s="144"/>
      <c r="BI3827" s="144"/>
      <c r="BJ3827" s="144"/>
      <c r="BK3827" s="144"/>
      <c r="BL3827" s="144"/>
      <c r="BM3827" s="144"/>
      <c r="BN3827" s="144"/>
      <c r="BO3827" s="144"/>
      <c r="BP3827" s="144"/>
      <c r="BQ3827" s="144"/>
      <c r="BR3827" s="144"/>
      <c r="BS3827" s="144"/>
      <c r="BT3827" s="144"/>
      <c r="BU3827" s="144"/>
      <c r="BV3827" s="144"/>
      <c r="BW3827" s="144"/>
      <c r="BX3827" s="144"/>
      <c r="BY3827" s="144"/>
      <c r="BZ3827" s="144"/>
      <c r="CA3827" s="144"/>
      <c r="CB3827" s="144"/>
      <c r="CC3827" s="144"/>
      <c r="CD3827" s="144"/>
      <c r="CE3827" s="144"/>
      <c r="CF3827" s="144"/>
      <c r="CG3827" s="144"/>
      <c r="CH3827" s="144"/>
      <c r="CI3827" s="144"/>
      <c r="CJ3827" s="144"/>
      <c r="CK3827" s="144"/>
      <c r="CL3827" s="144"/>
    </row>
    <row r="3828" spans="2:90" x14ac:dyDescent="0.25">
      <c r="B3828" s="77"/>
      <c r="C3828" s="77"/>
      <c r="D3828" s="77"/>
      <c r="E3828" s="77"/>
      <c r="F3828" s="77"/>
      <c r="G3828" s="77"/>
      <c r="I3828" s="78"/>
      <c r="K3828" s="78"/>
      <c r="L3828" s="77"/>
      <c r="M3828" s="78"/>
      <c r="N3828" s="78"/>
      <c r="O3828" s="78"/>
      <c r="P3828" s="78"/>
      <c r="Q3828" s="144"/>
      <c r="R3828" s="78"/>
      <c r="S3828" s="78"/>
      <c r="T3828" s="78"/>
      <c r="U3828" s="78"/>
      <c r="V3828" s="219"/>
      <c r="W3828" s="78"/>
      <c r="X3828" s="78"/>
      <c r="Y3828" s="78"/>
      <c r="Z3828" s="78"/>
      <c r="AA3828" s="78"/>
      <c r="AB3828" s="78"/>
      <c r="AC3828" s="78"/>
      <c r="AD3828" s="104"/>
      <c r="AE3828" s="78"/>
      <c r="AF3828" s="104"/>
      <c r="AG3828" s="78"/>
      <c r="AH3828" s="104"/>
      <c r="AI3828" s="78"/>
      <c r="AJ3828" s="104"/>
      <c r="AK3828" s="78"/>
      <c r="AL3828" s="78"/>
      <c r="AM3828" s="8"/>
      <c r="AN3828" s="78"/>
      <c r="AO3828" s="78"/>
      <c r="AP3828" s="78"/>
      <c r="AQ3828" s="78"/>
      <c r="AR3828" s="78"/>
      <c r="AS3828" s="78"/>
      <c r="AT3828" s="78"/>
      <c r="AU3828" s="78"/>
      <c r="AV3828" s="78"/>
      <c r="AW3828" s="77"/>
      <c r="AX3828" s="144"/>
      <c r="AY3828" s="144"/>
      <c r="AZ3828" s="144"/>
      <c r="BA3828" s="54"/>
      <c r="BB3828" s="54"/>
      <c r="BC3828" s="144"/>
      <c r="BD3828" s="144"/>
      <c r="BE3828" s="144"/>
      <c r="BF3828" s="144"/>
      <c r="BG3828" s="144"/>
      <c r="BH3828" s="144"/>
      <c r="BI3828" s="144"/>
      <c r="BJ3828" s="144"/>
      <c r="BK3828" s="144"/>
      <c r="BL3828" s="144"/>
      <c r="BM3828" s="144"/>
      <c r="BN3828" s="144"/>
      <c r="BO3828" s="144"/>
      <c r="BP3828" s="144"/>
      <c r="BQ3828" s="144"/>
      <c r="BR3828" s="144"/>
      <c r="BS3828" s="144"/>
      <c r="BT3828" s="144"/>
      <c r="BU3828" s="144"/>
      <c r="BV3828" s="144"/>
      <c r="BW3828" s="144"/>
      <c r="BX3828" s="144"/>
      <c r="BY3828" s="144"/>
      <c r="BZ3828" s="144"/>
      <c r="CA3828" s="144"/>
      <c r="CB3828" s="144"/>
      <c r="CC3828" s="144"/>
      <c r="CD3828" s="144"/>
      <c r="CE3828" s="144"/>
      <c r="CF3828" s="144"/>
      <c r="CG3828" s="144"/>
      <c r="CH3828" s="144"/>
      <c r="CI3828" s="144"/>
      <c r="CJ3828" s="144"/>
      <c r="CK3828" s="144"/>
      <c r="CL3828" s="144"/>
    </row>
    <row r="3829" spans="2:90" x14ac:dyDescent="0.25">
      <c r="B3829" s="77"/>
      <c r="C3829" s="77"/>
      <c r="D3829" s="77"/>
      <c r="E3829" s="77"/>
      <c r="F3829" s="77"/>
      <c r="G3829" s="77"/>
      <c r="I3829" s="78"/>
      <c r="K3829" s="78"/>
      <c r="L3829" s="77"/>
      <c r="M3829" s="78"/>
      <c r="N3829" s="78"/>
      <c r="O3829" s="78"/>
      <c r="P3829" s="78"/>
      <c r="Q3829" s="144"/>
      <c r="R3829" s="78"/>
      <c r="S3829" s="78"/>
      <c r="T3829" s="78"/>
      <c r="U3829" s="78"/>
      <c r="V3829" s="219"/>
      <c r="W3829" s="78"/>
      <c r="X3829" s="78"/>
      <c r="Y3829" s="78"/>
      <c r="Z3829" s="78"/>
      <c r="AA3829" s="78"/>
      <c r="AB3829" s="78"/>
      <c r="AC3829" s="78"/>
      <c r="AD3829" s="104"/>
      <c r="AE3829" s="78"/>
      <c r="AF3829" s="104"/>
      <c r="AG3829" s="78"/>
      <c r="AH3829" s="104"/>
      <c r="AI3829" s="78"/>
      <c r="AJ3829" s="104"/>
      <c r="AK3829" s="78"/>
      <c r="AL3829" s="78"/>
      <c r="AM3829" s="8"/>
      <c r="AN3829" s="78"/>
      <c r="AO3829" s="78"/>
      <c r="AP3829" s="78"/>
      <c r="AQ3829" s="78"/>
      <c r="AR3829" s="78"/>
      <c r="AS3829" s="78"/>
      <c r="AT3829" s="78"/>
      <c r="AU3829" s="78"/>
      <c r="AV3829" s="78"/>
      <c r="AW3829" s="77"/>
      <c r="AX3829" s="144"/>
      <c r="AY3829" s="144"/>
      <c r="AZ3829" s="144"/>
      <c r="BA3829" s="54"/>
      <c r="BB3829" s="54"/>
      <c r="BC3829" s="144"/>
      <c r="BD3829" s="144"/>
      <c r="BE3829" s="144"/>
      <c r="BF3829" s="144"/>
      <c r="BG3829" s="144"/>
      <c r="BH3829" s="144"/>
      <c r="BI3829" s="144"/>
      <c r="BJ3829" s="144"/>
      <c r="BK3829" s="144"/>
      <c r="BL3829" s="144"/>
      <c r="BM3829" s="144"/>
      <c r="BN3829" s="144"/>
      <c r="BO3829" s="144"/>
      <c r="BP3829" s="144"/>
      <c r="BQ3829" s="144"/>
      <c r="BR3829" s="144"/>
      <c r="BS3829" s="144"/>
      <c r="BT3829" s="144"/>
      <c r="BU3829" s="144"/>
      <c r="BV3829" s="144"/>
      <c r="BW3829" s="144"/>
      <c r="BX3829" s="144"/>
      <c r="BY3829" s="144"/>
      <c r="BZ3829" s="144"/>
      <c r="CA3829" s="144"/>
      <c r="CB3829" s="144"/>
      <c r="CC3829" s="144"/>
      <c r="CD3829" s="144"/>
      <c r="CE3829" s="144"/>
      <c r="CF3829" s="144"/>
      <c r="CG3829" s="144"/>
      <c r="CH3829" s="144"/>
      <c r="CI3829" s="144"/>
      <c r="CJ3829" s="144"/>
      <c r="CK3829" s="144"/>
      <c r="CL3829" s="144"/>
    </row>
    <row r="3830" spans="2:90" x14ac:dyDescent="0.25">
      <c r="B3830" s="77"/>
      <c r="C3830" s="77"/>
      <c r="D3830" s="77"/>
      <c r="E3830" s="77"/>
      <c r="F3830" s="77"/>
      <c r="G3830" s="77"/>
      <c r="I3830" s="78"/>
      <c r="K3830" s="78"/>
      <c r="L3830" s="77"/>
      <c r="M3830" s="78"/>
      <c r="N3830" s="78"/>
      <c r="O3830" s="78"/>
      <c r="P3830" s="78"/>
      <c r="Q3830" s="144"/>
      <c r="R3830" s="78"/>
      <c r="S3830" s="78"/>
      <c r="T3830" s="78"/>
      <c r="U3830" s="78"/>
      <c r="V3830" s="219"/>
      <c r="W3830" s="78"/>
      <c r="X3830" s="78"/>
      <c r="Y3830" s="78"/>
      <c r="Z3830" s="78"/>
      <c r="AA3830" s="78"/>
      <c r="AB3830" s="78"/>
      <c r="AC3830" s="78"/>
      <c r="AD3830" s="104"/>
      <c r="AE3830" s="78"/>
      <c r="AF3830" s="104"/>
      <c r="AG3830" s="78"/>
      <c r="AH3830" s="104"/>
      <c r="AI3830" s="78"/>
      <c r="AJ3830" s="104"/>
      <c r="AK3830" s="78"/>
      <c r="AL3830" s="78"/>
      <c r="AM3830" s="8"/>
      <c r="AN3830" s="78"/>
      <c r="AO3830" s="78"/>
      <c r="AP3830" s="78"/>
      <c r="AQ3830" s="78"/>
      <c r="AR3830" s="78"/>
      <c r="AS3830" s="78"/>
      <c r="AT3830" s="78"/>
      <c r="AU3830" s="78"/>
      <c r="AV3830" s="78"/>
      <c r="AW3830" s="77"/>
      <c r="AX3830" s="144"/>
      <c r="AY3830" s="144"/>
      <c r="AZ3830" s="144"/>
      <c r="BA3830" s="54"/>
      <c r="BB3830" s="54"/>
      <c r="BC3830" s="144"/>
      <c r="BD3830" s="144"/>
      <c r="BE3830" s="144"/>
      <c r="BF3830" s="144"/>
      <c r="BG3830" s="144"/>
      <c r="BH3830" s="144"/>
      <c r="BI3830" s="144"/>
      <c r="BJ3830" s="144"/>
      <c r="BK3830" s="144"/>
      <c r="BL3830" s="144"/>
      <c r="BM3830" s="144"/>
      <c r="BN3830" s="144"/>
      <c r="BO3830" s="144"/>
      <c r="BP3830" s="144"/>
      <c r="BQ3830" s="144"/>
      <c r="BR3830" s="144"/>
      <c r="BS3830" s="144"/>
      <c r="BT3830" s="144"/>
      <c r="BU3830" s="144"/>
      <c r="BV3830" s="144"/>
      <c r="BW3830" s="144"/>
      <c r="BX3830" s="144"/>
      <c r="BY3830" s="144"/>
      <c r="BZ3830" s="144"/>
      <c r="CA3830" s="144"/>
      <c r="CB3830" s="144"/>
      <c r="CC3830" s="144"/>
      <c r="CD3830" s="144"/>
      <c r="CE3830" s="144"/>
      <c r="CF3830" s="144"/>
      <c r="CG3830" s="144"/>
      <c r="CH3830" s="144"/>
      <c r="CI3830" s="144"/>
      <c r="CJ3830" s="144"/>
      <c r="CK3830" s="144"/>
      <c r="CL3830" s="144"/>
    </row>
    <row r="3831" spans="2:90" x14ac:dyDescent="0.25">
      <c r="B3831" s="77"/>
      <c r="C3831" s="77"/>
      <c r="D3831" s="77"/>
      <c r="E3831" s="77"/>
      <c r="F3831" s="77"/>
      <c r="G3831" s="77"/>
      <c r="I3831" s="78"/>
      <c r="K3831" s="78"/>
      <c r="L3831" s="77"/>
      <c r="M3831" s="78"/>
      <c r="N3831" s="78"/>
      <c r="O3831" s="78"/>
      <c r="P3831" s="78"/>
      <c r="Q3831" s="144"/>
      <c r="R3831" s="78"/>
      <c r="S3831" s="78"/>
      <c r="T3831" s="78"/>
      <c r="U3831" s="78"/>
      <c r="V3831" s="219"/>
      <c r="W3831" s="78"/>
      <c r="X3831" s="78"/>
      <c r="Y3831" s="78"/>
      <c r="Z3831" s="78"/>
      <c r="AA3831" s="78"/>
      <c r="AB3831" s="78"/>
      <c r="AC3831" s="78"/>
      <c r="AD3831" s="104"/>
      <c r="AE3831" s="78"/>
      <c r="AF3831" s="104"/>
      <c r="AG3831" s="78"/>
      <c r="AH3831" s="104"/>
      <c r="AI3831" s="78"/>
      <c r="AJ3831" s="104"/>
      <c r="AK3831" s="78"/>
      <c r="AL3831" s="78"/>
      <c r="AM3831" s="8"/>
      <c r="AN3831" s="78"/>
      <c r="AO3831" s="78"/>
      <c r="AP3831" s="78"/>
      <c r="AQ3831" s="78"/>
      <c r="AR3831" s="78"/>
      <c r="AS3831" s="78"/>
      <c r="AT3831" s="78"/>
      <c r="AU3831" s="78"/>
      <c r="AV3831" s="78"/>
      <c r="AW3831" s="77"/>
      <c r="AX3831" s="144"/>
      <c r="AY3831" s="144"/>
      <c r="AZ3831" s="144"/>
      <c r="BA3831" s="54"/>
      <c r="BB3831" s="54"/>
      <c r="BC3831" s="144"/>
      <c r="BD3831" s="144"/>
      <c r="BE3831" s="144"/>
      <c r="BF3831" s="144"/>
      <c r="BG3831" s="144"/>
      <c r="BH3831" s="144"/>
      <c r="BI3831" s="144"/>
      <c r="BJ3831" s="144"/>
      <c r="BK3831" s="144"/>
      <c r="BL3831" s="144"/>
      <c r="BM3831" s="144"/>
      <c r="BN3831" s="144"/>
      <c r="BO3831" s="144"/>
      <c r="BP3831" s="144"/>
      <c r="BQ3831" s="144"/>
      <c r="BR3831" s="144"/>
      <c r="BS3831" s="144"/>
      <c r="BT3831" s="144"/>
      <c r="BU3831" s="144"/>
      <c r="BV3831" s="144"/>
      <c r="BW3831" s="144"/>
      <c r="BX3831" s="144"/>
      <c r="BY3831" s="144"/>
      <c r="BZ3831" s="144"/>
      <c r="CA3831" s="144"/>
      <c r="CB3831" s="144"/>
      <c r="CC3831" s="144"/>
      <c r="CD3831" s="144"/>
      <c r="CE3831" s="144"/>
      <c r="CF3831" s="144"/>
      <c r="CG3831" s="144"/>
      <c r="CH3831" s="144"/>
      <c r="CI3831" s="144"/>
      <c r="CJ3831" s="144"/>
      <c r="CK3831" s="144"/>
      <c r="CL3831" s="144"/>
    </row>
    <row r="3832" spans="2:90" x14ac:dyDescent="0.25">
      <c r="B3832" s="77"/>
      <c r="C3832" s="77"/>
      <c r="D3832" s="77"/>
      <c r="E3832" s="77"/>
      <c r="F3832" s="77"/>
      <c r="G3832" s="77"/>
      <c r="I3832" s="78"/>
      <c r="K3832" s="78"/>
      <c r="L3832" s="77"/>
      <c r="M3832" s="78"/>
      <c r="N3832" s="78"/>
      <c r="O3832" s="78"/>
      <c r="P3832" s="78"/>
      <c r="Q3832" s="144"/>
      <c r="R3832" s="78"/>
      <c r="S3832" s="78"/>
      <c r="T3832" s="78"/>
      <c r="U3832" s="78"/>
      <c r="V3832" s="219"/>
      <c r="W3832" s="78"/>
      <c r="X3832" s="78"/>
      <c r="Y3832" s="78"/>
      <c r="Z3832" s="78"/>
      <c r="AA3832" s="78"/>
      <c r="AB3832" s="78"/>
      <c r="AC3832" s="78"/>
      <c r="AD3832" s="104"/>
      <c r="AE3832" s="78"/>
      <c r="AF3832" s="104"/>
      <c r="AG3832" s="78"/>
      <c r="AH3832" s="104"/>
      <c r="AI3832" s="78"/>
      <c r="AJ3832" s="104"/>
      <c r="AK3832" s="78"/>
      <c r="AL3832" s="78"/>
      <c r="AM3832" s="8"/>
      <c r="AN3832" s="78"/>
      <c r="AO3832" s="78"/>
      <c r="AP3832" s="78"/>
      <c r="AQ3832" s="78"/>
      <c r="AR3832" s="78"/>
      <c r="AS3832" s="78"/>
      <c r="AT3832" s="78"/>
      <c r="AU3832" s="78"/>
      <c r="AV3832" s="78"/>
      <c r="AW3832" s="77"/>
      <c r="AX3832" s="144"/>
      <c r="AY3832" s="144"/>
      <c r="AZ3832" s="144"/>
      <c r="BA3832" s="54"/>
      <c r="BB3832" s="54"/>
      <c r="BC3832" s="144"/>
      <c r="BD3832" s="144"/>
      <c r="BE3832" s="144"/>
      <c r="BF3832" s="144"/>
      <c r="BG3832" s="144"/>
      <c r="BH3832" s="144"/>
      <c r="BI3832" s="144"/>
      <c r="BJ3832" s="144"/>
      <c r="BK3832" s="144"/>
      <c r="BL3832" s="144"/>
      <c r="BM3832" s="144"/>
      <c r="BN3832" s="144"/>
      <c r="BO3832" s="144"/>
      <c r="BP3832" s="144"/>
      <c r="BQ3832" s="144"/>
      <c r="BR3832" s="144"/>
      <c r="BS3832" s="144"/>
      <c r="BT3832" s="144"/>
      <c r="BU3832" s="144"/>
      <c r="BV3832" s="144"/>
      <c r="BW3832" s="144"/>
      <c r="BX3832" s="144"/>
      <c r="BY3832" s="144"/>
      <c r="BZ3832" s="144"/>
      <c r="CA3832" s="144"/>
      <c r="CB3832" s="144"/>
      <c r="CC3832" s="144"/>
      <c r="CD3832" s="144"/>
      <c r="CE3832" s="144"/>
      <c r="CF3832" s="144"/>
      <c r="CG3832" s="144"/>
      <c r="CH3832" s="144"/>
      <c r="CI3832" s="144"/>
      <c r="CJ3832" s="144"/>
      <c r="CK3832" s="144"/>
      <c r="CL3832" s="144"/>
    </row>
    <row r="3833" spans="2:90" x14ac:dyDescent="0.25">
      <c r="B3833" s="77"/>
      <c r="C3833" s="77"/>
      <c r="D3833" s="77"/>
      <c r="E3833" s="77"/>
      <c r="F3833" s="77"/>
      <c r="G3833" s="77"/>
      <c r="I3833" s="78"/>
      <c r="K3833" s="78"/>
      <c r="L3833" s="77"/>
      <c r="M3833" s="78"/>
      <c r="N3833" s="78"/>
      <c r="O3833" s="78"/>
      <c r="P3833" s="78"/>
      <c r="Q3833" s="144"/>
      <c r="R3833" s="78"/>
      <c r="S3833" s="78"/>
      <c r="T3833" s="78"/>
      <c r="U3833" s="78"/>
      <c r="V3833" s="219"/>
      <c r="W3833" s="78"/>
      <c r="X3833" s="78"/>
      <c r="Y3833" s="78"/>
      <c r="Z3833" s="78"/>
      <c r="AA3833" s="78"/>
      <c r="AB3833" s="78"/>
      <c r="AC3833" s="78"/>
      <c r="AD3833" s="104"/>
      <c r="AE3833" s="78"/>
      <c r="AF3833" s="104"/>
      <c r="AG3833" s="78"/>
      <c r="AH3833" s="104"/>
      <c r="AI3833" s="78"/>
      <c r="AJ3833" s="104"/>
      <c r="AK3833" s="78"/>
      <c r="AL3833" s="78"/>
      <c r="AM3833" s="8"/>
      <c r="AN3833" s="78"/>
      <c r="AO3833" s="78"/>
      <c r="AP3833" s="78"/>
      <c r="AQ3833" s="78"/>
      <c r="AR3833" s="78"/>
      <c r="AS3833" s="78"/>
      <c r="AT3833" s="78"/>
      <c r="AU3833" s="78"/>
      <c r="AV3833" s="78"/>
      <c r="AW3833" s="77"/>
      <c r="AX3833" s="144"/>
      <c r="AY3833" s="144"/>
      <c r="AZ3833" s="144"/>
      <c r="BA3833" s="54"/>
      <c r="BB3833" s="54"/>
      <c r="BC3833" s="144"/>
      <c r="BD3833" s="144"/>
      <c r="BE3833" s="144"/>
      <c r="BF3833" s="144"/>
      <c r="BG3833" s="144"/>
      <c r="BH3833" s="144"/>
      <c r="BI3833" s="144"/>
      <c r="BJ3833" s="144"/>
      <c r="BK3833" s="144"/>
      <c r="BL3833" s="144"/>
      <c r="BM3833" s="144"/>
      <c r="BN3833" s="144"/>
      <c r="BO3833" s="144"/>
      <c r="BP3833" s="144"/>
      <c r="BQ3833" s="144"/>
      <c r="BR3833" s="144"/>
      <c r="BS3833" s="144"/>
      <c r="BT3833" s="144"/>
      <c r="BU3833" s="144"/>
      <c r="BV3833" s="144"/>
      <c r="BW3833" s="144"/>
      <c r="BX3833" s="144"/>
      <c r="BY3833" s="144"/>
      <c r="BZ3833" s="144"/>
      <c r="CA3833" s="144"/>
      <c r="CB3833" s="144"/>
      <c r="CC3833" s="144"/>
      <c r="CD3833" s="144"/>
      <c r="CE3833" s="144"/>
      <c r="CF3833" s="144"/>
      <c r="CG3833" s="144"/>
      <c r="CH3833" s="144"/>
      <c r="CI3833" s="144"/>
      <c r="CJ3833" s="144"/>
      <c r="CK3833" s="144"/>
      <c r="CL3833" s="144"/>
    </row>
    <row r="3834" spans="2:90" x14ac:dyDescent="0.25">
      <c r="B3834" s="77"/>
      <c r="C3834" s="77"/>
      <c r="D3834" s="77"/>
      <c r="E3834" s="77"/>
      <c r="F3834" s="77"/>
      <c r="G3834" s="77"/>
      <c r="I3834" s="78"/>
      <c r="K3834" s="78"/>
      <c r="L3834" s="77"/>
      <c r="M3834" s="78"/>
      <c r="N3834" s="78"/>
      <c r="O3834" s="78"/>
      <c r="P3834" s="78"/>
      <c r="Q3834" s="144"/>
      <c r="R3834" s="78"/>
      <c r="S3834" s="78"/>
      <c r="T3834" s="78"/>
      <c r="U3834" s="78"/>
      <c r="V3834" s="219"/>
      <c r="W3834" s="78"/>
      <c r="X3834" s="78"/>
      <c r="Y3834" s="78"/>
      <c r="Z3834" s="78"/>
      <c r="AA3834" s="78"/>
      <c r="AB3834" s="78"/>
      <c r="AC3834" s="78"/>
      <c r="AD3834" s="104"/>
      <c r="AE3834" s="78"/>
      <c r="AF3834" s="104"/>
      <c r="AG3834" s="78"/>
      <c r="AH3834" s="104"/>
      <c r="AI3834" s="78"/>
      <c r="AJ3834" s="104"/>
      <c r="AK3834" s="78"/>
      <c r="AL3834" s="78"/>
      <c r="AM3834" s="8"/>
      <c r="AN3834" s="78"/>
      <c r="AO3834" s="78"/>
      <c r="AP3834" s="78"/>
      <c r="AQ3834" s="78"/>
      <c r="AR3834" s="78"/>
      <c r="AS3834" s="78"/>
      <c r="AT3834" s="78"/>
      <c r="AU3834" s="78"/>
      <c r="AV3834" s="78"/>
      <c r="AW3834" s="77"/>
      <c r="AX3834" s="144"/>
      <c r="AY3834" s="144"/>
      <c r="AZ3834" s="144"/>
      <c r="BA3834" s="54"/>
      <c r="BB3834" s="54"/>
      <c r="BC3834" s="144"/>
      <c r="BD3834" s="144"/>
      <c r="BE3834" s="144"/>
      <c r="BF3834" s="144"/>
      <c r="BG3834" s="144"/>
      <c r="BH3834" s="144"/>
      <c r="BI3834" s="144"/>
      <c r="BJ3834" s="144"/>
      <c r="BK3834" s="144"/>
      <c r="BL3834" s="144"/>
      <c r="BM3834" s="144"/>
      <c r="BN3834" s="144"/>
      <c r="BO3834" s="144"/>
      <c r="BP3834" s="144"/>
      <c r="BQ3834" s="144"/>
      <c r="BR3834" s="144"/>
      <c r="BS3834" s="144"/>
      <c r="BT3834" s="144"/>
      <c r="BU3834" s="144"/>
      <c r="BV3834" s="144"/>
      <c r="BW3834" s="144"/>
      <c r="BX3834" s="144"/>
      <c r="BY3834" s="144"/>
      <c r="BZ3834" s="144"/>
      <c r="CA3834" s="144"/>
      <c r="CB3834" s="144"/>
      <c r="CC3834" s="144"/>
      <c r="CD3834" s="144"/>
      <c r="CE3834" s="144"/>
      <c r="CF3834" s="144"/>
      <c r="CG3834" s="144"/>
      <c r="CH3834" s="144"/>
      <c r="CI3834" s="144"/>
      <c r="CJ3834" s="144"/>
      <c r="CK3834" s="144"/>
      <c r="CL3834" s="144"/>
    </row>
    <row r="3835" spans="2:90" x14ac:dyDescent="0.25">
      <c r="B3835" s="77"/>
      <c r="C3835" s="77"/>
      <c r="D3835" s="77"/>
      <c r="E3835" s="77"/>
      <c r="F3835" s="77"/>
      <c r="G3835" s="77"/>
      <c r="I3835" s="78"/>
      <c r="K3835" s="78"/>
      <c r="L3835" s="77"/>
      <c r="M3835" s="78"/>
      <c r="N3835" s="78"/>
      <c r="O3835" s="78"/>
      <c r="P3835" s="78"/>
      <c r="Q3835" s="144"/>
      <c r="R3835" s="78"/>
      <c r="S3835" s="78"/>
      <c r="T3835" s="78"/>
      <c r="U3835" s="78"/>
      <c r="V3835" s="219"/>
      <c r="W3835" s="78"/>
      <c r="X3835" s="78"/>
      <c r="Y3835" s="78"/>
      <c r="Z3835" s="78"/>
      <c r="AA3835" s="78"/>
      <c r="AB3835" s="78"/>
      <c r="AC3835" s="78"/>
      <c r="AD3835" s="104"/>
      <c r="AE3835" s="78"/>
      <c r="AF3835" s="104"/>
      <c r="AG3835" s="78"/>
      <c r="AH3835" s="104"/>
      <c r="AI3835" s="78"/>
      <c r="AJ3835" s="104"/>
      <c r="AK3835" s="78"/>
      <c r="AL3835" s="78"/>
      <c r="AM3835" s="8"/>
      <c r="AN3835" s="78"/>
      <c r="AO3835" s="78"/>
      <c r="AP3835" s="78"/>
      <c r="AQ3835" s="78"/>
      <c r="AR3835" s="78"/>
      <c r="AS3835" s="78"/>
      <c r="AT3835" s="78"/>
      <c r="AU3835" s="78"/>
      <c r="AV3835" s="78"/>
      <c r="AW3835" s="77"/>
      <c r="AX3835" s="144"/>
      <c r="AY3835" s="144"/>
      <c r="AZ3835" s="144"/>
      <c r="BA3835" s="54"/>
      <c r="BB3835" s="54"/>
      <c r="BC3835" s="144"/>
      <c r="BD3835" s="144"/>
      <c r="BE3835" s="144"/>
      <c r="BF3835" s="144"/>
      <c r="BG3835" s="144"/>
      <c r="BH3835" s="144"/>
      <c r="BI3835" s="144"/>
      <c r="BJ3835" s="144"/>
      <c r="BK3835" s="144"/>
      <c r="BL3835" s="144"/>
      <c r="BM3835" s="144"/>
      <c r="BN3835" s="144"/>
      <c r="BO3835" s="144"/>
      <c r="BP3835" s="144"/>
      <c r="BQ3835" s="144"/>
      <c r="BR3835" s="144"/>
      <c r="BS3835" s="144"/>
      <c r="BT3835" s="144"/>
      <c r="BU3835" s="144"/>
      <c r="BV3835" s="144"/>
      <c r="BW3835" s="144"/>
      <c r="BX3835" s="144"/>
      <c r="BY3835" s="144"/>
      <c r="BZ3835" s="144"/>
      <c r="CA3835" s="144"/>
      <c r="CB3835" s="144"/>
      <c r="CC3835" s="144"/>
      <c r="CD3835" s="144"/>
      <c r="CE3835" s="144"/>
      <c r="CF3835" s="144"/>
      <c r="CG3835" s="144"/>
      <c r="CH3835" s="144"/>
      <c r="CI3835" s="144"/>
      <c r="CJ3835" s="144"/>
      <c r="CK3835" s="144"/>
      <c r="CL3835" s="144"/>
    </row>
    <row r="3836" spans="2:90" x14ac:dyDescent="0.25">
      <c r="B3836" s="77"/>
      <c r="C3836" s="77"/>
      <c r="D3836" s="77"/>
      <c r="E3836" s="77"/>
      <c r="F3836" s="77"/>
      <c r="G3836" s="77"/>
      <c r="I3836" s="78"/>
      <c r="K3836" s="78"/>
      <c r="L3836" s="77"/>
      <c r="M3836" s="78"/>
      <c r="N3836" s="78"/>
      <c r="O3836" s="78"/>
      <c r="P3836" s="78"/>
      <c r="Q3836" s="144"/>
      <c r="R3836" s="78"/>
      <c r="S3836" s="78"/>
      <c r="T3836" s="78"/>
      <c r="U3836" s="78"/>
      <c r="V3836" s="219"/>
      <c r="W3836" s="78"/>
      <c r="X3836" s="78"/>
      <c r="Y3836" s="78"/>
      <c r="Z3836" s="78"/>
      <c r="AA3836" s="78"/>
      <c r="AB3836" s="78"/>
      <c r="AC3836" s="78"/>
      <c r="AD3836" s="104"/>
      <c r="AE3836" s="78"/>
      <c r="AF3836" s="104"/>
      <c r="AG3836" s="78"/>
      <c r="AH3836" s="104"/>
      <c r="AI3836" s="78"/>
      <c r="AJ3836" s="104"/>
      <c r="AK3836" s="78"/>
      <c r="AL3836" s="78"/>
      <c r="AM3836" s="8"/>
      <c r="AN3836" s="78"/>
      <c r="AO3836" s="78"/>
      <c r="AP3836" s="78"/>
      <c r="AQ3836" s="78"/>
      <c r="AR3836" s="78"/>
      <c r="AS3836" s="78"/>
      <c r="AT3836" s="78"/>
      <c r="AU3836" s="78"/>
      <c r="AV3836" s="78"/>
      <c r="AW3836" s="77"/>
      <c r="AX3836" s="144"/>
      <c r="AY3836" s="144"/>
      <c r="AZ3836" s="144"/>
      <c r="BA3836" s="54"/>
      <c r="BB3836" s="54"/>
      <c r="BC3836" s="144"/>
      <c r="BD3836" s="144"/>
      <c r="BE3836" s="144"/>
      <c r="BF3836" s="144"/>
      <c r="BG3836" s="144"/>
      <c r="BH3836" s="144"/>
      <c r="BI3836" s="144"/>
      <c r="BJ3836" s="144"/>
      <c r="BK3836" s="144"/>
      <c r="BL3836" s="144"/>
      <c r="BM3836" s="144"/>
      <c r="BN3836" s="144"/>
      <c r="BO3836" s="144"/>
      <c r="BP3836" s="144"/>
      <c r="BQ3836" s="144"/>
      <c r="BR3836" s="144"/>
      <c r="BS3836" s="144"/>
      <c r="BT3836" s="144"/>
      <c r="BU3836" s="144"/>
      <c r="BV3836" s="144"/>
      <c r="BW3836" s="144"/>
      <c r="BX3836" s="144"/>
      <c r="BY3836" s="144"/>
      <c r="BZ3836" s="144"/>
      <c r="CA3836" s="144"/>
      <c r="CB3836" s="144"/>
      <c r="CC3836" s="144"/>
      <c r="CD3836" s="144"/>
      <c r="CE3836" s="144"/>
      <c r="CF3836" s="144"/>
      <c r="CG3836" s="144"/>
      <c r="CH3836" s="144"/>
      <c r="CI3836" s="144"/>
      <c r="CJ3836" s="144"/>
      <c r="CK3836" s="144"/>
      <c r="CL3836" s="144"/>
    </row>
    <row r="3837" spans="2:90" x14ac:dyDescent="0.25">
      <c r="B3837" s="77"/>
      <c r="C3837" s="77"/>
      <c r="D3837" s="77"/>
      <c r="E3837" s="77"/>
      <c r="F3837" s="77"/>
      <c r="G3837" s="77"/>
      <c r="I3837" s="78"/>
      <c r="K3837" s="78"/>
      <c r="L3837" s="77"/>
      <c r="M3837" s="78"/>
      <c r="N3837" s="78"/>
      <c r="O3837" s="78"/>
      <c r="P3837" s="78"/>
      <c r="Q3837" s="144"/>
      <c r="R3837" s="78"/>
      <c r="S3837" s="78"/>
      <c r="T3837" s="78"/>
      <c r="U3837" s="78"/>
      <c r="V3837" s="219"/>
      <c r="W3837" s="78"/>
      <c r="X3837" s="78"/>
      <c r="Y3837" s="78"/>
      <c r="Z3837" s="78"/>
      <c r="AA3837" s="78"/>
      <c r="AB3837" s="78"/>
      <c r="AC3837" s="78"/>
      <c r="AD3837" s="104"/>
      <c r="AE3837" s="78"/>
      <c r="AF3837" s="104"/>
      <c r="AG3837" s="78"/>
      <c r="AH3837" s="104"/>
      <c r="AI3837" s="78"/>
      <c r="AJ3837" s="104"/>
      <c r="AK3837" s="78"/>
      <c r="AL3837" s="78"/>
      <c r="AM3837" s="8"/>
      <c r="AN3837" s="78"/>
      <c r="AO3837" s="78"/>
      <c r="AP3837" s="78"/>
      <c r="AQ3837" s="78"/>
      <c r="AR3837" s="78"/>
      <c r="AS3837" s="78"/>
      <c r="AT3837" s="78"/>
      <c r="AU3837" s="78"/>
      <c r="AV3837" s="78"/>
      <c r="AW3837" s="77"/>
      <c r="AX3837" s="144"/>
      <c r="AY3837" s="144"/>
      <c r="AZ3837" s="144"/>
      <c r="BA3837" s="54"/>
      <c r="BB3837" s="54"/>
      <c r="BC3837" s="144"/>
      <c r="BD3837" s="144"/>
      <c r="BE3837" s="144"/>
      <c r="BF3837" s="144"/>
      <c r="BG3837" s="144"/>
      <c r="BH3837" s="144"/>
      <c r="BI3837" s="144"/>
      <c r="BJ3837" s="144"/>
      <c r="BK3837" s="144"/>
      <c r="BL3837" s="144"/>
      <c r="BM3837" s="144"/>
      <c r="BN3837" s="144"/>
      <c r="BO3837" s="144"/>
      <c r="BP3837" s="144"/>
      <c r="BQ3837" s="144"/>
      <c r="BR3837" s="144"/>
      <c r="BS3837" s="144"/>
      <c r="BT3837" s="144"/>
      <c r="BU3837" s="144"/>
      <c r="BV3837" s="144"/>
      <c r="BW3837" s="144"/>
      <c r="BX3837" s="144"/>
      <c r="BY3837" s="144"/>
      <c r="BZ3837" s="144"/>
      <c r="CA3837" s="144"/>
      <c r="CB3837" s="144"/>
      <c r="CC3837" s="144"/>
      <c r="CD3837" s="144"/>
      <c r="CE3837" s="144"/>
      <c r="CF3837" s="144"/>
      <c r="CG3837" s="144"/>
      <c r="CH3837" s="144"/>
      <c r="CI3837" s="144"/>
      <c r="CJ3837" s="144"/>
      <c r="CK3837" s="144"/>
      <c r="CL3837" s="144"/>
    </row>
    <row r="3838" spans="2:90" x14ac:dyDescent="0.25">
      <c r="B3838" s="77"/>
      <c r="C3838" s="77"/>
      <c r="D3838" s="77"/>
      <c r="E3838" s="77"/>
      <c r="F3838" s="77"/>
      <c r="G3838" s="77"/>
      <c r="I3838" s="78"/>
      <c r="K3838" s="78"/>
      <c r="L3838" s="77"/>
      <c r="M3838" s="78"/>
      <c r="N3838" s="78"/>
      <c r="O3838" s="78"/>
      <c r="P3838" s="78"/>
      <c r="Q3838" s="144"/>
      <c r="R3838" s="78"/>
      <c r="S3838" s="78"/>
      <c r="T3838" s="78"/>
      <c r="U3838" s="78"/>
      <c r="V3838" s="219"/>
      <c r="W3838" s="78"/>
      <c r="X3838" s="78"/>
      <c r="Y3838" s="78"/>
      <c r="Z3838" s="78"/>
      <c r="AA3838" s="78"/>
      <c r="AB3838" s="78"/>
      <c r="AC3838" s="78"/>
      <c r="AD3838" s="104"/>
      <c r="AE3838" s="78"/>
      <c r="AF3838" s="104"/>
      <c r="AG3838" s="78"/>
      <c r="AH3838" s="104"/>
      <c r="AI3838" s="78"/>
      <c r="AJ3838" s="104"/>
      <c r="AK3838" s="78"/>
      <c r="AL3838" s="78"/>
      <c r="AM3838" s="8"/>
      <c r="AN3838" s="78"/>
      <c r="AO3838" s="78"/>
      <c r="AP3838" s="78"/>
      <c r="AQ3838" s="78"/>
      <c r="AR3838" s="78"/>
      <c r="AS3838" s="78"/>
      <c r="AT3838" s="78"/>
      <c r="AU3838" s="78"/>
      <c r="AV3838" s="78"/>
      <c r="AW3838" s="77"/>
      <c r="AX3838" s="144"/>
      <c r="AY3838" s="144"/>
      <c r="AZ3838" s="144"/>
      <c r="BA3838" s="54"/>
      <c r="BB3838" s="54"/>
      <c r="BC3838" s="144"/>
      <c r="BD3838" s="144"/>
      <c r="BE3838" s="144"/>
      <c r="BF3838" s="144"/>
      <c r="BG3838" s="144"/>
      <c r="BH3838" s="144"/>
      <c r="BI3838" s="144"/>
      <c r="BJ3838" s="144"/>
      <c r="BK3838" s="144"/>
      <c r="BL3838" s="144"/>
      <c r="BM3838" s="144"/>
      <c r="BN3838" s="144"/>
      <c r="BO3838" s="144"/>
      <c r="BP3838" s="144"/>
      <c r="BQ3838" s="144"/>
      <c r="BR3838" s="144"/>
      <c r="BS3838" s="144"/>
      <c r="BT3838" s="144"/>
      <c r="BU3838" s="144"/>
      <c r="BV3838" s="144"/>
      <c r="BW3838" s="144"/>
      <c r="BX3838" s="144"/>
      <c r="BY3838" s="144"/>
      <c r="BZ3838" s="144"/>
      <c r="CA3838" s="144"/>
      <c r="CB3838" s="144"/>
      <c r="CC3838" s="144"/>
      <c r="CD3838" s="144"/>
      <c r="CE3838" s="144"/>
      <c r="CF3838" s="144"/>
      <c r="CG3838" s="144"/>
      <c r="CH3838" s="144"/>
      <c r="CI3838" s="144"/>
      <c r="CJ3838" s="144"/>
      <c r="CK3838" s="144"/>
      <c r="CL3838" s="144"/>
    </row>
    <row r="3839" spans="2:90" x14ac:dyDescent="0.25">
      <c r="B3839" s="77"/>
      <c r="C3839" s="77"/>
      <c r="D3839" s="77"/>
      <c r="E3839" s="77"/>
      <c r="F3839" s="77"/>
      <c r="G3839" s="77"/>
      <c r="I3839" s="78"/>
      <c r="K3839" s="78"/>
      <c r="L3839" s="77"/>
      <c r="M3839" s="78"/>
      <c r="N3839" s="78"/>
      <c r="O3839" s="78"/>
      <c r="P3839" s="78"/>
      <c r="Q3839" s="144"/>
      <c r="R3839" s="78"/>
      <c r="S3839" s="78"/>
      <c r="T3839" s="78"/>
      <c r="U3839" s="78"/>
      <c r="V3839" s="219"/>
      <c r="W3839" s="78"/>
      <c r="X3839" s="78"/>
      <c r="Y3839" s="78"/>
      <c r="Z3839" s="78"/>
      <c r="AA3839" s="78"/>
      <c r="AB3839" s="78"/>
      <c r="AC3839" s="78"/>
      <c r="AD3839" s="104"/>
      <c r="AE3839" s="78"/>
      <c r="AF3839" s="104"/>
      <c r="AG3839" s="78"/>
      <c r="AH3839" s="104"/>
      <c r="AI3839" s="78"/>
      <c r="AJ3839" s="104"/>
      <c r="AK3839" s="78"/>
      <c r="AL3839" s="78"/>
      <c r="AM3839" s="8"/>
      <c r="AN3839" s="78"/>
      <c r="AO3839" s="78"/>
      <c r="AP3839" s="78"/>
      <c r="AQ3839" s="78"/>
      <c r="AR3839" s="78"/>
      <c r="AS3839" s="78"/>
      <c r="AT3839" s="78"/>
      <c r="AU3839" s="78"/>
      <c r="AV3839" s="78"/>
      <c r="AW3839" s="77"/>
      <c r="AX3839" s="144"/>
      <c r="AY3839" s="144"/>
      <c r="AZ3839" s="144"/>
      <c r="BA3839" s="54"/>
      <c r="BB3839" s="54"/>
      <c r="BC3839" s="144"/>
      <c r="BD3839" s="144"/>
      <c r="BE3839" s="144"/>
      <c r="BF3839" s="144"/>
      <c r="BG3839" s="144"/>
      <c r="BH3839" s="144"/>
      <c r="BI3839" s="144"/>
      <c r="BJ3839" s="144"/>
      <c r="BK3839" s="144"/>
      <c r="BL3839" s="144"/>
      <c r="BM3839" s="144"/>
      <c r="BN3839" s="144"/>
      <c r="BO3839" s="144"/>
      <c r="BP3839" s="144"/>
      <c r="BQ3839" s="144"/>
      <c r="BR3839" s="144"/>
      <c r="BS3839" s="144"/>
      <c r="BT3839" s="144"/>
      <c r="BU3839" s="144"/>
      <c r="BV3839" s="144"/>
      <c r="BW3839" s="144"/>
      <c r="BX3839" s="144"/>
      <c r="BY3839" s="144"/>
      <c r="BZ3839" s="144"/>
      <c r="CA3839" s="144"/>
      <c r="CB3839" s="144"/>
      <c r="CC3839" s="144"/>
      <c r="CD3839" s="144"/>
      <c r="CE3839" s="144"/>
      <c r="CF3839" s="144"/>
      <c r="CG3839" s="144"/>
      <c r="CH3839" s="144"/>
      <c r="CI3839" s="144"/>
      <c r="CJ3839" s="144"/>
      <c r="CK3839" s="144"/>
      <c r="CL3839" s="144"/>
    </row>
    <row r="3840" spans="2:90" x14ac:dyDescent="0.25">
      <c r="B3840" s="77"/>
      <c r="C3840" s="77"/>
      <c r="D3840" s="77"/>
      <c r="E3840" s="77"/>
      <c r="F3840" s="77"/>
      <c r="G3840" s="77"/>
      <c r="I3840" s="78"/>
      <c r="K3840" s="78"/>
      <c r="L3840" s="77"/>
      <c r="M3840" s="78"/>
      <c r="N3840" s="78"/>
      <c r="O3840" s="78"/>
      <c r="P3840" s="78"/>
      <c r="Q3840" s="144"/>
      <c r="R3840" s="78"/>
      <c r="S3840" s="78"/>
      <c r="T3840" s="78"/>
      <c r="U3840" s="78"/>
      <c r="V3840" s="219"/>
      <c r="W3840" s="78"/>
      <c r="X3840" s="78"/>
      <c r="Y3840" s="78"/>
      <c r="Z3840" s="78"/>
      <c r="AA3840" s="78"/>
      <c r="AB3840" s="78"/>
      <c r="AC3840" s="78"/>
      <c r="AD3840" s="104"/>
      <c r="AE3840" s="78"/>
      <c r="AF3840" s="104"/>
      <c r="AG3840" s="78"/>
      <c r="AH3840" s="104"/>
      <c r="AI3840" s="78"/>
      <c r="AJ3840" s="104"/>
      <c r="AK3840" s="78"/>
      <c r="AL3840" s="78"/>
      <c r="AM3840" s="8"/>
      <c r="AN3840" s="78"/>
      <c r="AO3840" s="78"/>
      <c r="AP3840" s="78"/>
      <c r="AQ3840" s="78"/>
      <c r="AR3840" s="78"/>
      <c r="AS3840" s="78"/>
      <c r="AT3840" s="78"/>
      <c r="AU3840" s="78"/>
      <c r="AV3840" s="78"/>
      <c r="AW3840" s="77"/>
      <c r="AX3840" s="144"/>
      <c r="AY3840" s="144"/>
      <c r="AZ3840" s="144"/>
      <c r="BA3840" s="54"/>
      <c r="BB3840" s="54"/>
      <c r="BC3840" s="144"/>
      <c r="BD3840" s="144"/>
      <c r="BE3840" s="144"/>
      <c r="BF3840" s="144"/>
      <c r="BG3840" s="144"/>
      <c r="BH3840" s="144"/>
      <c r="BI3840" s="144"/>
      <c r="BJ3840" s="144"/>
      <c r="BK3840" s="144"/>
      <c r="BL3840" s="144"/>
      <c r="BM3840" s="144"/>
      <c r="BN3840" s="144"/>
      <c r="BO3840" s="144"/>
      <c r="BP3840" s="144"/>
      <c r="BQ3840" s="144"/>
      <c r="BR3840" s="144"/>
      <c r="BS3840" s="144"/>
      <c r="BT3840" s="144"/>
      <c r="BU3840" s="144"/>
      <c r="BV3840" s="144"/>
      <c r="BW3840" s="144"/>
      <c r="BX3840" s="144"/>
      <c r="BY3840" s="144"/>
      <c r="BZ3840" s="144"/>
      <c r="CA3840" s="144"/>
      <c r="CB3840" s="144"/>
      <c r="CC3840" s="144"/>
      <c r="CD3840" s="144"/>
      <c r="CE3840" s="144"/>
      <c r="CF3840" s="144"/>
      <c r="CG3840" s="144"/>
      <c r="CH3840" s="144"/>
      <c r="CI3840" s="144"/>
      <c r="CJ3840" s="144"/>
      <c r="CK3840" s="144"/>
      <c r="CL3840" s="144"/>
    </row>
    <row r="3841" spans="2:90" x14ac:dyDescent="0.25">
      <c r="B3841" s="77"/>
      <c r="C3841" s="77"/>
      <c r="D3841" s="77"/>
      <c r="E3841" s="77"/>
      <c r="F3841" s="77"/>
      <c r="G3841" s="77"/>
      <c r="I3841" s="78"/>
      <c r="K3841" s="78"/>
      <c r="L3841" s="77"/>
      <c r="M3841" s="78"/>
      <c r="N3841" s="78"/>
      <c r="O3841" s="78"/>
      <c r="P3841" s="78"/>
      <c r="Q3841" s="144"/>
      <c r="R3841" s="78"/>
      <c r="S3841" s="78"/>
      <c r="T3841" s="78"/>
      <c r="U3841" s="78"/>
      <c r="V3841" s="219"/>
      <c r="W3841" s="78"/>
      <c r="X3841" s="78"/>
      <c r="Y3841" s="78"/>
      <c r="Z3841" s="78"/>
      <c r="AA3841" s="78"/>
      <c r="AB3841" s="78"/>
      <c r="AC3841" s="78"/>
      <c r="AD3841" s="104"/>
      <c r="AE3841" s="78"/>
      <c r="AF3841" s="104"/>
      <c r="AG3841" s="78"/>
      <c r="AH3841" s="104"/>
      <c r="AI3841" s="78"/>
      <c r="AJ3841" s="104"/>
      <c r="AK3841" s="78"/>
      <c r="AL3841" s="78"/>
      <c r="AM3841" s="8"/>
      <c r="AN3841" s="78"/>
      <c r="AO3841" s="78"/>
      <c r="AP3841" s="78"/>
      <c r="AQ3841" s="78"/>
      <c r="AR3841" s="78"/>
      <c r="AS3841" s="78"/>
      <c r="AT3841" s="78"/>
      <c r="AU3841" s="78"/>
      <c r="AV3841" s="78"/>
      <c r="AW3841" s="77"/>
      <c r="AX3841" s="144"/>
      <c r="AY3841" s="144"/>
      <c r="AZ3841" s="144"/>
      <c r="BA3841" s="54"/>
      <c r="BB3841" s="54"/>
      <c r="BC3841" s="144"/>
      <c r="BD3841" s="144"/>
      <c r="BE3841" s="144"/>
      <c r="BF3841" s="144"/>
      <c r="BG3841" s="144"/>
      <c r="BH3841" s="144"/>
      <c r="BI3841" s="144"/>
      <c r="BJ3841" s="144"/>
      <c r="BK3841" s="144"/>
      <c r="BL3841" s="144"/>
      <c r="BM3841" s="144"/>
      <c r="BN3841" s="144"/>
      <c r="BO3841" s="144"/>
      <c r="BP3841" s="144"/>
      <c r="BQ3841" s="144"/>
      <c r="BR3841" s="144"/>
      <c r="BS3841" s="144"/>
      <c r="BT3841" s="144"/>
      <c r="BU3841" s="144"/>
      <c r="BV3841" s="144"/>
      <c r="BW3841" s="144"/>
      <c r="BX3841" s="144"/>
      <c r="BY3841" s="144"/>
      <c r="BZ3841" s="144"/>
      <c r="CA3841" s="144"/>
      <c r="CB3841" s="144"/>
      <c r="CC3841" s="144"/>
      <c r="CD3841" s="144"/>
      <c r="CE3841" s="144"/>
      <c r="CF3841" s="144"/>
      <c r="CG3841" s="144"/>
      <c r="CH3841" s="144"/>
      <c r="CI3841" s="144"/>
      <c r="CJ3841" s="144"/>
      <c r="CK3841" s="144"/>
      <c r="CL3841" s="144"/>
    </row>
    <row r="3842" spans="2:90" x14ac:dyDescent="0.25">
      <c r="B3842" s="77"/>
      <c r="C3842" s="77"/>
      <c r="D3842" s="77"/>
      <c r="E3842" s="77"/>
      <c r="F3842" s="77"/>
      <c r="G3842" s="77"/>
      <c r="I3842" s="78"/>
      <c r="K3842" s="78"/>
      <c r="L3842" s="77"/>
      <c r="M3842" s="78"/>
      <c r="N3842" s="78"/>
      <c r="O3842" s="78"/>
      <c r="P3842" s="78"/>
      <c r="Q3842" s="144"/>
      <c r="R3842" s="78"/>
      <c r="S3842" s="78"/>
      <c r="T3842" s="78"/>
      <c r="U3842" s="78"/>
      <c r="V3842" s="219"/>
      <c r="W3842" s="78"/>
      <c r="X3842" s="78"/>
      <c r="Y3842" s="78"/>
      <c r="Z3842" s="78"/>
      <c r="AA3842" s="78"/>
      <c r="AB3842" s="78"/>
      <c r="AC3842" s="78"/>
      <c r="AD3842" s="104"/>
      <c r="AE3842" s="78"/>
      <c r="AF3842" s="104"/>
      <c r="AG3842" s="78"/>
      <c r="AH3842" s="104"/>
      <c r="AI3842" s="78"/>
      <c r="AJ3842" s="104"/>
      <c r="AK3842" s="78"/>
      <c r="AL3842" s="78"/>
      <c r="AM3842" s="8"/>
      <c r="AN3842" s="78"/>
      <c r="AO3842" s="78"/>
      <c r="AP3842" s="78"/>
      <c r="AQ3842" s="78"/>
      <c r="AR3842" s="78"/>
      <c r="AS3842" s="78"/>
      <c r="AT3842" s="78"/>
      <c r="AU3842" s="78"/>
      <c r="AV3842" s="78"/>
      <c r="AW3842" s="77"/>
      <c r="AX3842" s="144"/>
      <c r="AY3842" s="144"/>
      <c r="AZ3842" s="144"/>
      <c r="BA3842" s="54"/>
      <c r="BB3842" s="54"/>
      <c r="BC3842" s="144"/>
      <c r="BD3842" s="144"/>
      <c r="BE3842" s="144"/>
      <c r="BF3842" s="144"/>
      <c r="BG3842" s="144"/>
      <c r="BH3842" s="144"/>
      <c r="BI3842" s="144"/>
      <c r="BJ3842" s="144"/>
      <c r="BK3842" s="144"/>
      <c r="BL3842" s="144"/>
      <c r="BM3842" s="144"/>
      <c r="BN3842" s="144"/>
      <c r="BO3842" s="144"/>
      <c r="BP3842" s="144"/>
      <c r="BQ3842" s="144"/>
      <c r="BR3842" s="144"/>
      <c r="BS3842" s="144"/>
      <c r="BT3842" s="144"/>
      <c r="BU3842" s="144"/>
      <c r="BV3842" s="144"/>
      <c r="BW3842" s="144"/>
      <c r="BX3842" s="144"/>
      <c r="BY3842" s="144"/>
      <c r="BZ3842" s="144"/>
      <c r="CA3842" s="144"/>
      <c r="CB3842" s="144"/>
      <c r="CC3842" s="144"/>
      <c r="CD3842" s="144"/>
      <c r="CE3842" s="144"/>
      <c r="CF3842" s="144"/>
      <c r="CG3842" s="144"/>
      <c r="CH3842" s="144"/>
      <c r="CI3842" s="144"/>
      <c r="CJ3842" s="144"/>
      <c r="CK3842" s="144"/>
      <c r="CL3842" s="144"/>
    </row>
    <row r="3843" spans="2:90" x14ac:dyDescent="0.25">
      <c r="B3843" s="77"/>
      <c r="C3843" s="77"/>
      <c r="D3843" s="77"/>
      <c r="E3843" s="77"/>
      <c r="F3843" s="77"/>
      <c r="G3843" s="77"/>
      <c r="I3843" s="78"/>
      <c r="K3843" s="78"/>
      <c r="L3843" s="77"/>
      <c r="M3843" s="78"/>
      <c r="N3843" s="78"/>
      <c r="O3843" s="78"/>
      <c r="P3843" s="78"/>
      <c r="Q3843" s="144"/>
      <c r="R3843" s="78"/>
      <c r="S3843" s="78"/>
      <c r="T3843" s="78"/>
      <c r="U3843" s="78"/>
      <c r="V3843" s="219"/>
      <c r="W3843" s="78"/>
      <c r="X3843" s="78"/>
      <c r="Y3843" s="78"/>
      <c r="Z3843" s="78"/>
      <c r="AA3843" s="78"/>
      <c r="AB3843" s="78"/>
      <c r="AC3843" s="78"/>
      <c r="AD3843" s="104"/>
      <c r="AE3843" s="78"/>
      <c r="AF3843" s="104"/>
      <c r="AG3843" s="78"/>
      <c r="AH3843" s="104"/>
      <c r="AI3843" s="78"/>
      <c r="AJ3843" s="104"/>
      <c r="AK3843" s="78"/>
      <c r="AL3843" s="78"/>
      <c r="AM3843" s="8"/>
      <c r="AN3843" s="78"/>
      <c r="AO3843" s="78"/>
      <c r="AP3843" s="78"/>
      <c r="AQ3843" s="78"/>
      <c r="AR3843" s="78"/>
      <c r="AS3843" s="78"/>
      <c r="AT3843" s="78"/>
      <c r="AU3843" s="78"/>
      <c r="AV3843" s="78"/>
      <c r="AW3843" s="77"/>
      <c r="AX3843" s="144"/>
      <c r="AY3843" s="144"/>
      <c r="AZ3843" s="144"/>
      <c r="BA3843" s="54"/>
      <c r="BB3843" s="54"/>
      <c r="BC3843" s="144"/>
      <c r="BD3843" s="144"/>
      <c r="BE3843" s="144"/>
      <c r="BF3843" s="144"/>
      <c r="BG3843" s="144"/>
      <c r="BH3843" s="144"/>
      <c r="BI3843" s="144"/>
      <c r="BJ3843" s="144"/>
      <c r="BK3843" s="144"/>
      <c r="BL3843" s="144"/>
      <c r="BM3843" s="144"/>
      <c r="BN3843" s="144"/>
      <c r="BO3843" s="144"/>
      <c r="BP3843" s="144"/>
      <c r="BQ3843" s="144"/>
      <c r="BR3843" s="144"/>
      <c r="BS3843" s="144"/>
      <c r="BT3843" s="144"/>
      <c r="BU3843" s="144"/>
      <c r="BV3843" s="144"/>
      <c r="BW3843" s="144"/>
      <c r="BX3843" s="144"/>
      <c r="BY3843" s="144"/>
      <c r="BZ3843" s="144"/>
      <c r="CA3843" s="144"/>
      <c r="CB3843" s="144"/>
      <c r="CC3843" s="144"/>
      <c r="CD3843" s="144"/>
      <c r="CE3843" s="144"/>
      <c r="CF3843" s="144"/>
      <c r="CG3843" s="144"/>
      <c r="CH3843" s="144"/>
      <c r="CI3843" s="144"/>
      <c r="CJ3843" s="144"/>
      <c r="CK3843" s="144"/>
      <c r="CL3843" s="144"/>
    </row>
    <row r="3844" spans="2:90" x14ac:dyDescent="0.25">
      <c r="B3844" s="77"/>
      <c r="C3844" s="77"/>
      <c r="D3844" s="77"/>
      <c r="E3844" s="77"/>
      <c r="F3844" s="77"/>
      <c r="G3844" s="77"/>
      <c r="I3844" s="78"/>
      <c r="K3844" s="78"/>
      <c r="L3844" s="77"/>
      <c r="M3844" s="78"/>
      <c r="N3844" s="78"/>
      <c r="O3844" s="78"/>
      <c r="P3844" s="78"/>
      <c r="Q3844" s="144"/>
      <c r="R3844" s="78"/>
      <c r="S3844" s="78"/>
      <c r="T3844" s="78"/>
      <c r="U3844" s="78"/>
      <c r="V3844" s="219"/>
      <c r="W3844" s="78"/>
      <c r="X3844" s="78"/>
      <c r="Y3844" s="78"/>
      <c r="Z3844" s="78"/>
      <c r="AA3844" s="78"/>
      <c r="AB3844" s="78"/>
      <c r="AC3844" s="78"/>
      <c r="AD3844" s="104"/>
      <c r="AE3844" s="78"/>
      <c r="AF3844" s="104"/>
      <c r="AG3844" s="78"/>
      <c r="AH3844" s="104"/>
      <c r="AI3844" s="78"/>
      <c r="AJ3844" s="104"/>
      <c r="AK3844" s="78"/>
      <c r="AL3844" s="78"/>
      <c r="AM3844" s="8"/>
      <c r="AN3844" s="78"/>
      <c r="AO3844" s="78"/>
      <c r="AP3844" s="78"/>
      <c r="AQ3844" s="78"/>
      <c r="AR3844" s="78"/>
      <c r="AS3844" s="78"/>
      <c r="AT3844" s="78"/>
      <c r="AU3844" s="78"/>
      <c r="AV3844" s="78"/>
      <c r="AW3844" s="77"/>
      <c r="AX3844" s="144"/>
      <c r="AY3844" s="144"/>
      <c r="AZ3844" s="144"/>
      <c r="BA3844" s="54"/>
      <c r="BB3844" s="54"/>
      <c r="BC3844" s="144"/>
      <c r="BD3844" s="144"/>
      <c r="BE3844" s="144"/>
      <c r="BF3844" s="144"/>
      <c r="BG3844" s="144"/>
      <c r="BH3844" s="144"/>
      <c r="BI3844" s="144"/>
      <c r="BJ3844" s="144"/>
      <c r="BK3844" s="144"/>
      <c r="BL3844" s="144"/>
      <c r="BM3844" s="144"/>
      <c r="BN3844" s="144"/>
      <c r="BO3844" s="144"/>
      <c r="BP3844" s="144"/>
      <c r="BQ3844" s="144"/>
      <c r="BR3844" s="144"/>
      <c r="BS3844" s="144"/>
      <c r="BT3844" s="144"/>
      <c r="BU3844" s="144"/>
      <c r="BV3844" s="144"/>
      <c r="BW3844" s="144"/>
      <c r="BX3844" s="144"/>
      <c r="BY3844" s="144"/>
      <c r="BZ3844" s="144"/>
      <c r="CA3844" s="144"/>
      <c r="CB3844" s="144"/>
      <c r="CC3844" s="144"/>
      <c r="CD3844" s="144"/>
      <c r="CE3844" s="144"/>
      <c r="CF3844" s="144"/>
      <c r="CG3844" s="144"/>
      <c r="CH3844" s="144"/>
      <c r="CI3844" s="144"/>
      <c r="CJ3844" s="144"/>
      <c r="CK3844" s="144"/>
      <c r="CL3844" s="144"/>
    </row>
    <row r="3845" spans="2:90" x14ac:dyDescent="0.25">
      <c r="B3845" s="77"/>
      <c r="C3845" s="77"/>
      <c r="D3845" s="77"/>
      <c r="E3845" s="77"/>
      <c r="F3845" s="77"/>
      <c r="G3845" s="77"/>
      <c r="I3845" s="78"/>
      <c r="K3845" s="78"/>
      <c r="L3845" s="77"/>
      <c r="M3845" s="78"/>
      <c r="N3845" s="78"/>
      <c r="O3845" s="78"/>
      <c r="P3845" s="78"/>
      <c r="Q3845" s="144"/>
      <c r="R3845" s="78"/>
      <c r="S3845" s="78"/>
      <c r="T3845" s="78"/>
      <c r="U3845" s="78"/>
      <c r="V3845" s="219"/>
      <c r="W3845" s="78"/>
      <c r="X3845" s="78"/>
      <c r="Y3845" s="78"/>
      <c r="Z3845" s="78"/>
      <c r="AA3845" s="78"/>
      <c r="AB3845" s="78"/>
      <c r="AC3845" s="78"/>
      <c r="AD3845" s="104"/>
      <c r="AE3845" s="78"/>
      <c r="AF3845" s="104"/>
      <c r="AG3845" s="78"/>
      <c r="AH3845" s="104"/>
      <c r="AI3845" s="78"/>
      <c r="AJ3845" s="104"/>
      <c r="AK3845" s="78"/>
      <c r="AL3845" s="78"/>
      <c r="AM3845" s="8"/>
      <c r="AN3845" s="78"/>
      <c r="AO3845" s="78"/>
      <c r="AP3845" s="78"/>
      <c r="AQ3845" s="78"/>
      <c r="AR3845" s="78"/>
      <c r="AS3845" s="78"/>
      <c r="AT3845" s="78"/>
      <c r="AU3845" s="78"/>
      <c r="AV3845" s="78"/>
      <c r="AW3845" s="77"/>
      <c r="AX3845" s="144"/>
      <c r="AY3845" s="144"/>
      <c r="AZ3845" s="144"/>
      <c r="BA3845" s="54"/>
      <c r="BB3845" s="54"/>
      <c r="BC3845" s="144"/>
      <c r="BD3845" s="144"/>
      <c r="BE3845" s="144"/>
      <c r="BF3845" s="144"/>
      <c r="BG3845" s="144"/>
      <c r="BH3845" s="144"/>
      <c r="BI3845" s="144"/>
      <c r="BJ3845" s="144"/>
      <c r="BK3845" s="144"/>
      <c r="BL3845" s="144"/>
      <c r="BM3845" s="144"/>
      <c r="BN3845" s="144"/>
      <c r="BO3845" s="144"/>
      <c r="BP3845" s="144"/>
      <c r="BQ3845" s="144"/>
      <c r="BR3845" s="144"/>
      <c r="BS3845" s="144"/>
      <c r="BT3845" s="144"/>
      <c r="BU3845" s="144"/>
      <c r="BV3845" s="144"/>
      <c r="BW3845" s="144"/>
      <c r="BX3845" s="144"/>
      <c r="BY3845" s="144"/>
      <c r="BZ3845" s="144"/>
      <c r="CA3845" s="144"/>
      <c r="CB3845" s="144"/>
      <c r="CC3845" s="144"/>
      <c r="CD3845" s="144"/>
      <c r="CE3845" s="144"/>
      <c r="CF3845" s="144"/>
      <c r="CG3845" s="144"/>
      <c r="CH3845" s="144"/>
      <c r="CI3845" s="144"/>
      <c r="CJ3845" s="144"/>
      <c r="CK3845" s="144"/>
      <c r="CL3845" s="144"/>
    </row>
    <row r="3846" spans="2:90" x14ac:dyDescent="0.25">
      <c r="B3846" s="77"/>
      <c r="C3846" s="77"/>
      <c r="D3846" s="77"/>
      <c r="E3846" s="77"/>
      <c r="F3846" s="77"/>
      <c r="G3846" s="77"/>
      <c r="I3846" s="78"/>
      <c r="K3846" s="78"/>
      <c r="L3846" s="77"/>
      <c r="M3846" s="78"/>
      <c r="N3846" s="78"/>
      <c r="O3846" s="78"/>
      <c r="P3846" s="78"/>
      <c r="Q3846" s="144"/>
      <c r="R3846" s="78"/>
      <c r="S3846" s="78"/>
      <c r="T3846" s="78"/>
      <c r="U3846" s="78"/>
      <c r="V3846" s="219"/>
      <c r="W3846" s="78"/>
      <c r="X3846" s="78"/>
      <c r="Y3846" s="78"/>
      <c r="Z3846" s="78"/>
      <c r="AA3846" s="78"/>
      <c r="AB3846" s="78"/>
      <c r="AC3846" s="78"/>
      <c r="AD3846" s="104"/>
      <c r="AE3846" s="78"/>
      <c r="AF3846" s="104"/>
      <c r="AG3846" s="78"/>
      <c r="AH3846" s="104"/>
      <c r="AI3846" s="78"/>
      <c r="AJ3846" s="104"/>
      <c r="AK3846" s="78"/>
      <c r="AL3846" s="78"/>
      <c r="AM3846" s="8"/>
      <c r="AN3846" s="78"/>
      <c r="AO3846" s="78"/>
      <c r="AP3846" s="78"/>
      <c r="AQ3846" s="78"/>
      <c r="AR3846" s="78"/>
      <c r="AS3846" s="78"/>
      <c r="AT3846" s="78"/>
      <c r="AU3846" s="78"/>
      <c r="AV3846" s="78"/>
      <c r="AW3846" s="77"/>
      <c r="AX3846" s="144"/>
      <c r="AY3846" s="144"/>
      <c r="AZ3846" s="144"/>
      <c r="BA3846" s="54"/>
      <c r="BB3846" s="54"/>
      <c r="BC3846" s="144"/>
      <c r="BD3846" s="144"/>
      <c r="BE3846" s="144"/>
      <c r="BF3846" s="144"/>
      <c r="BG3846" s="144"/>
      <c r="BH3846" s="144"/>
      <c r="BI3846" s="144"/>
      <c r="BJ3846" s="144"/>
      <c r="BK3846" s="144"/>
      <c r="BL3846" s="144"/>
      <c r="BM3846" s="144"/>
      <c r="BN3846" s="144"/>
      <c r="BO3846" s="144"/>
      <c r="BP3846" s="144"/>
      <c r="BQ3846" s="144"/>
      <c r="BR3846" s="144"/>
      <c r="BS3846" s="144"/>
      <c r="BT3846" s="144"/>
      <c r="BU3846" s="144"/>
      <c r="BV3846" s="144"/>
      <c r="BW3846" s="144"/>
      <c r="BX3846" s="144"/>
      <c r="BY3846" s="144"/>
      <c r="BZ3846" s="144"/>
      <c r="CA3846" s="144"/>
      <c r="CB3846" s="144"/>
      <c r="CC3846" s="144"/>
      <c r="CD3846" s="144"/>
      <c r="CE3846" s="144"/>
      <c r="CF3846" s="144"/>
      <c r="CG3846" s="144"/>
      <c r="CH3846" s="144"/>
      <c r="CI3846" s="144"/>
      <c r="CJ3846" s="144"/>
      <c r="CK3846" s="144"/>
      <c r="CL3846" s="144"/>
    </row>
    <row r="3847" spans="2:90" x14ac:dyDescent="0.25">
      <c r="B3847" s="77"/>
      <c r="C3847" s="77"/>
      <c r="D3847" s="77"/>
      <c r="E3847" s="77"/>
      <c r="F3847" s="77"/>
      <c r="G3847" s="77"/>
      <c r="I3847" s="78"/>
      <c r="K3847" s="78"/>
      <c r="L3847" s="77"/>
      <c r="M3847" s="78"/>
      <c r="N3847" s="78"/>
      <c r="O3847" s="78"/>
      <c r="P3847" s="78"/>
      <c r="Q3847" s="144"/>
      <c r="R3847" s="78"/>
      <c r="S3847" s="78"/>
      <c r="T3847" s="78"/>
      <c r="U3847" s="78"/>
      <c r="V3847" s="219"/>
      <c r="W3847" s="78"/>
      <c r="X3847" s="78"/>
      <c r="Y3847" s="78"/>
      <c r="Z3847" s="78"/>
      <c r="AA3847" s="78"/>
      <c r="AB3847" s="78"/>
      <c r="AC3847" s="78"/>
      <c r="AD3847" s="104"/>
      <c r="AE3847" s="78"/>
      <c r="AF3847" s="104"/>
      <c r="AG3847" s="78"/>
      <c r="AH3847" s="104"/>
      <c r="AI3847" s="78"/>
      <c r="AJ3847" s="104"/>
      <c r="AK3847" s="78"/>
      <c r="AL3847" s="78"/>
      <c r="AM3847" s="8"/>
      <c r="AN3847" s="78"/>
      <c r="AO3847" s="78"/>
      <c r="AP3847" s="78"/>
      <c r="AQ3847" s="78"/>
      <c r="AR3847" s="78"/>
      <c r="AS3847" s="78"/>
      <c r="AT3847" s="78"/>
      <c r="AU3847" s="78"/>
      <c r="AV3847" s="78"/>
      <c r="AW3847" s="77"/>
      <c r="AX3847" s="144"/>
      <c r="AY3847" s="144"/>
      <c r="AZ3847" s="144"/>
      <c r="BA3847" s="54"/>
      <c r="BB3847" s="54"/>
      <c r="BC3847" s="144"/>
      <c r="BD3847" s="144"/>
      <c r="BE3847" s="144"/>
      <c r="BF3847" s="144"/>
      <c r="BG3847" s="144"/>
      <c r="BH3847" s="144"/>
      <c r="BI3847" s="144"/>
      <c r="BJ3847" s="144"/>
      <c r="BK3847" s="144"/>
      <c r="BL3847" s="144"/>
      <c r="BM3847" s="144"/>
      <c r="BN3847" s="144"/>
      <c r="BO3847" s="144"/>
      <c r="BP3847" s="144"/>
      <c r="BQ3847" s="144"/>
      <c r="BR3847" s="144"/>
      <c r="BS3847" s="144"/>
      <c r="BT3847" s="144"/>
      <c r="BU3847" s="144"/>
      <c r="BV3847" s="144"/>
      <c r="BW3847" s="144"/>
      <c r="BX3847" s="144"/>
      <c r="BY3847" s="144"/>
      <c r="BZ3847" s="144"/>
      <c r="CA3847" s="144"/>
      <c r="CB3847" s="144"/>
      <c r="CC3847" s="144"/>
      <c r="CD3847" s="144"/>
      <c r="CE3847" s="144"/>
      <c r="CF3847" s="144"/>
      <c r="CG3847" s="144"/>
      <c r="CH3847" s="144"/>
      <c r="CI3847" s="144"/>
      <c r="CJ3847" s="144"/>
      <c r="CK3847" s="144"/>
      <c r="CL3847" s="144"/>
    </row>
    <row r="3848" spans="2:90" x14ac:dyDescent="0.25">
      <c r="B3848" s="77"/>
      <c r="C3848" s="77"/>
      <c r="D3848" s="77"/>
      <c r="E3848" s="77"/>
      <c r="F3848" s="77"/>
      <c r="G3848" s="77"/>
      <c r="I3848" s="78"/>
      <c r="K3848" s="78"/>
      <c r="L3848" s="77"/>
      <c r="M3848" s="78"/>
      <c r="N3848" s="78"/>
      <c r="O3848" s="78"/>
      <c r="P3848" s="78"/>
      <c r="Q3848" s="144"/>
      <c r="R3848" s="78"/>
      <c r="S3848" s="78"/>
      <c r="T3848" s="78"/>
      <c r="U3848" s="78"/>
      <c r="V3848" s="219"/>
      <c r="W3848" s="78"/>
      <c r="X3848" s="78"/>
      <c r="Y3848" s="78"/>
      <c r="Z3848" s="78"/>
      <c r="AA3848" s="78"/>
      <c r="AB3848" s="78"/>
      <c r="AC3848" s="78"/>
      <c r="AD3848" s="104"/>
      <c r="AE3848" s="78"/>
      <c r="AF3848" s="104"/>
      <c r="AG3848" s="78"/>
      <c r="AH3848" s="104"/>
      <c r="AI3848" s="78"/>
      <c r="AJ3848" s="104"/>
      <c r="AK3848" s="78"/>
      <c r="AL3848" s="78"/>
      <c r="AM3848" s="8"/>
      <c r="AN3848" s="78"/>
      <c r="AO3848" s="78"/>
      <c r="AP3848" s="78"/>
      <c r="AQ3848" s="78"/>
      <c r="AR3848" s="78"/>
      <c r="AS3848" s="78"/>
      <c r="AT3848" s="78"/>
      <c r="AU3848" s="78"/>
      <c r="AV3848" s="78"/>
      <c r="AW3848" s="77"/>
      <c r="AX3848" s="144"/>
      <c r="AY3848" s="144"/>
      <c r="AZ3848" s="144"/>
      <c r="BA3848" s="54"/>
      <c r="BB3848" s="54"/>
      <c r="BC3848" s="144"/>
      <c r="BD3848" s="144"/>
      <c r="BE3848" s="144"/>
      <c r="BF3848" s="144"/>
      <c r="BG3848" s="144"/>
      <c r="BH3848" s="144"/>
      <c r="BI3848" s="144"/>
      <c r="BJ3848" s="144"/>
      <c r="BK3848" s="144"/>
      <c r="BL3848" s="144"/>
      <c r="BM3848" s="144"/>
      <c r="BN3848" s="144"/>
      <c r="BO3848" s="144"/>
      <c r="BP3848" s="144"/>
      <c r="BQ3848" s="144"/>
      <c r="BR3848" s="144"/>
      <c r="BS3848" s="144"/>
      <c r="BT3848" s="144"/>
      <c r="BU3848" s="144"/>
      <c r="BV3848" s="144"/>
      <c r="BW3848" s="144"/>
      <c r="BX3848" s="144"/>
      <c r="BY3848" s="144"/>
      <c r="BZ3848" s="144"/>
      <c r="CA3848" s="144"/>
      <c r="CB3848" s="144"/>
      <c r="CC3848" s="144"/>
      <c r="CD3848" s="144"/>
      <c r="CE3848" s="144"/>
      <c r="CF3848" s="144"/>
      <c r="CG3848" s="144"/>
      <c r="CH3848" s="144"/>
      <c r="CI3848" s="144"/>
      <c r="CJ3848" s="144"/>
      <c r="CK3848" s="144"/>
      <c r="CL3848" s="144"/>
    </row>
    <row r="3849" spans="2:90" x14ac:dyDescent="0.25">
      <c r="B3849" s="77"/>
      <c r="C3849" s="77"/>
      <c r="D3849" s="77"/>
      <c r="E3849" s="77"/>
      <c r="F3849" s="77"/>
      <c r="G3849" s="77"/>
      <c r="I3849" s="78"/>
      <c r="K3849" s="78"/>
      <c r="L3849" s="77"/>
      <c r="M3849" s="78"/>
      <c r="N3849" s="78"/>
      <c r="O3849" s="78"/>
      <c r="P3849" s="78"/>
      <c r="Q3849" s="144"/>
      <c r="R3849" s="78"/>
      <c r="S3849" s="78"/>
      <c r="T3849" s="78"/>
      <c r="U3849" s="78"/>
      <c r="V3849" s="219"/>
      <c r="W3849" s="78"/>
      <c r="X3849" s="78"/>
      <c r="Y3849" s="78"/>
      <c r="Z3849" s="78"/>
      <c r="AA3849" s="78"/>
      <c r="AB3849" s="78"/>
      <c r="AC3849" s="78"/>
      <c r="AD3849" s="104"/>
      <c r="AE3849" s="78"/>
      <c r="AF3849" s="104"/>
      <c r="AG3849" s="78"/>
      <c r="AH3849" s="104"/>
      <c r="AI3849" s="78"/>
      <c r="AJ3849" s="104"/>
      <c r="AK3849" s="78"/>
      <c r="AL3849" s="78"/>
      <c r="AM3849" s="8"/>
      <c r="AN3849" s="78"/>
      <c r="AO3849" s="78"/>
      <c r="AP3849" s="78"/>
      <c r="AQ3849" s="78"/>
      <c r="AR3849" s="78"/>
      <c r="AS3849" s="78"/>
      <c r="AT3849" s="78"/>
      <c r="AU3849" s="78"/>
      <c r="AV3849" s="78"/>
      <c r="AW3849" s="77"/>
      <c r="AX3849" s="144"/>
      <c r="AY3849" s="144"/>
      <c r="AZ3849" s="144"/>
      <c r="BA3849" s="54"/>
      <c r="BB3849" s="54"/>
      <c r="BC3849" s="144"/>
      <c r="BD3849" s="144"/>
      <c r="BE3849" s="144"/>
      <c r="BF3849" s="144"/>
      <c r="BG3849" s="144"/>
      <c r="BH3849" s="144"/>
      <c r="BI3849" s="144"/>
      <c r="BJ3849" s="144"/>
      <c r="BK3849" s="144"/>
      <c r="BL3849" s="144"/>
      <c r="BM3849" s="144"/>
      <c r="BN3849" s="144"/>
      <c r="BO3849" s="144"/>
      <c r="BP3849" s="144"/>
      <c r="BQ3849" s="144"/>
      <c r="BR3849" s="144"/>
      <c r="BS3849" s="144"/>
      <c r="BT3849" s="144"/>
      <c r="BU3849" s="144"/>
      <c r="BV3849" s="144"/>
      <c r="BW3849" s="144"/>
      <c r="BX3849" s="144"/>
      <c r="BY3849" s="144"/>
      <c r="BZ3849" s="144"/>
      <c r="CA3849" s="144"/>
      <c r="CB3849" s="144"/>
      <c r="CC3849" s="144"/>
      <c r="CD3849" s="144"/>
      <c r="CE3849" s="144"/>
      <c r="CF3849" s="144"/>
      <c r="CG3849" s="144"/>
      <c r="CH3849" s="144"/>
      <c r="CI3849" s="144"/>
      <c r="CJ3849" s="144"/>
      <c r="CK3849" s="144"/>
      <c r="CL3849" s="144"/>
    </row>
    <row r="3850" spans="2:90" x14ac:dyDescent="0.25">
      <c r="B3850" s="77"/>
      <c r="C3850" s="77"/>
      <c r="D3850" s="77"/>
      <c r="E3850" s="77"/>
      <c r="F3850" s="77"/>
      <c r="G3850" s="77"/>
      <c r="I3850" s="78"/>
      <c r="K3850" s="78"/>
      <c r="L3850" s="77"/>
      <c r="M3850" s="78"/>
      <c r="N3850" s="78"/>
      <c r="O3850" s="78"/>
      <c r="P3850" s="78"/>
      <c r="Q3850" s="144"/>
      <c r="R3850" s="78"/>
      <c r="S3850" s="78"/>
      <c r="T3850" s="78"/>
      <c r="U3850" s="78"/>
      <c r="V3850" s="219"/>
      <c r="W3850" s="78"/>
      <c r="X3850" s="78"/>
      <c r="Y3850" s="78"/>
      <c r="Z3850" s="78"/>
      <c r="AA3850" s="78"/>
      <c r="AB3850" s="78"/>
      <c r="AC3850" s="78"/>
      <c r="AD3850" s="104"/>
      <c r="AE3850" s="78"/>
      <c r="AF3850" s="104"/>
      <c r="AG3850" s="78"/>
      <c r="AH3850" s="104"/>
      <c r="AI3850" s="78"/>
      <c r="AJ3850" s="104"/>
      <c r="AK3850" s="78"/>
      <c r="AL3850" s="78"/>
      <c r="AM3850" s="8"/>
      <c r="AN3850" s="78"/>
      <c r="AO3850" s="78"/>
      <c r="AP3850" s="78"/>
      <c r="AQ3850" s="78"/>
      <c r="AR3850" s="78"/>
      <c r="AS3850" s="78"/>
      <c r="AT3850" s="78"/>
      <c r="AU3850" s="78"/>
      <c r="AV3850" s="78"/>
      <c r="AW3850" s="77"/>
      <c r="AX3850" s="144"/>
      <c r="AY3850" s="144"/>
      <c r="AZ3850" s="144"/>
      <c r="BA3850" s="54"/>
      <c r="BB3850" s="54"/>
      <c r="BC3850" s="144"/>
      <c r="BD3850" s="144"/>
      <c r="BE3850" s="144"/>
      <c r="BF3850" s="144"/>
      <c r="BG3850" s="144"/>
      <c r="BH3850" s="144"/>
      <c r="BI3850" s="144"/>
      <c r="BJ3850" s="144"/>
      <c r="BK3850" s="144"/>
      <c r="BL3850" s="144"/>
      <c r="BM3850" s="144"/>
      <c r="BN3850" s="144"/>
      <c r="BO3850" s="144"/>
      <c r="BP3850" s="144"/>
      <c r="BQ3850" s="144"/>
      <c r="BR3850" s="144"/>
      <c r="BS3850" s="144"/>
      <c r="BT3850" s="144"/>
      <c r="BU3850" s="144"/>
      <c r="BV3850" s="144"/>
      <c r="BW3850" s="144"/>
      <c r="BX3850" s="144"/>
      <c r="BY3850" s="144"/>
      <c r="BZ3850" s="144"/>
      <c r="CA3850" s="144"/>
      <c r="CB3850" s="144"/>
      <c r="CC3850" s="144"/>
      <c r="CD3850" s="144"/>
      <c r="CE3850" s="144"/>
      <c r="CF3850" s="144"/>
      <c r="CG3850" s="144"/>
      <c r="CH3850" s="144"/>
      <c r="CI3850" s="144"/>
      <c r="CJ3850" s="144"/>
      <c r="CK3850" s="144"/>
      <c r="CL3850" s="144"/>
    </row>
    <row r="3851" spans="2:90" x14ac:dyDescent="0.25">
      <c r="B3851" s="77"/>
      <c r="C3851" s="77"/>
      <c r="D3851" s="77"/>
      <c r="E3851" s="77"/>
      <c r="F3851" s="77"/>
      <c r="G3851" s="77"/>
      <c r="I3851" s="78"/>
      <c r="K3851" s="78"/>
      <c r="L3851" s="77"/>
      <c r="M3851" s="78"/>
      <c r="N3851" s="78"/>
      <c r="O3851" s="78"/>
      <c r="P3851" s="78"/>
      <c r="Q3851" s="144"/>
      <c r="R3851" s="78"/>
      <c r="S3851" s="78"/>
      <c r="T3851" s="78"/>
      <c r="U3851" s="78"/>
      <c r="V3851" s="219"/>
      <c r="W3851" s="78"/>
      <c r="X3851" s="78"/>
      <c r="Y3851" s="78"/>
      <c r="Z3851" s="78"/>
      <c r="AA3851" s="78"/>
      <c r="AB3851" s="78"/>
      <c r="AC3851" s="78"/>
      <c r="AD3851" s="104"/>
      <c r="AE3851" s="78"/>
      <c r="AF3851" s="104"/>
      <c r="AG3851" s="78"/>
      <c r="AH3851" s="104"/>
      <c r="AI3851" s="78"/>
      <c r="AJ3851" s="104"/>
      <c r="AK3851" s="78"/>
      <c r="AL3851" s="78"/>
      <c r="AM3851" s="8"/>
      <c r="AN3851" s="78"/>
      <c r="AO3851" s="78"/>
      <c r="AP3851" s="78"/>
      <c r="AQ3851" s="78"/>
      <c r="AR3851" s="78"/>
      <c r="AS3851" s="78"/>
      <c r="AT3851" s="78"/>
      <c r="AU3851" s="78"/>
      <c r="AV3851" s="78"/>
      <c r="AW3851" s="77"/>
      <c r="AX3851" s="144"/>
      <c r="AY3851" s="144"/>
      <c r="AZ3851" s="144"/>
      <c r="BA3851" s="54"/>
      <c r="BB3851" s="54"/>
      <c r="BC3851" s="144"/>
      <c r="BD3851" s="144"/>
      <c r="BE3851" s="144"/>
      <c r="BF3851" s="144"/>
      <c r="BG3851" s="144"/>
      <c r="BH3851" s="144"/>
      <c r="BI3851" s="144"/>
      <c r="BJ3851" s="144"/>
      <c r="BK3851" s="144"/>
      <c r="BL3851" s="144"/>
      <c r="BM3851" s="144"/>
      <c r="BN3851" s="144"/>
      <c r="BO3851" s="144"/>
      <c r="BP3851" s="144"/>
      <c r="BQ3851" s="144"/>
      <c r="BR3851" s="144"/>
      <c r="BS3851" s="144"/>
      <c r="BT3851" s="144"/>
      <c r="BU3851" s="144"/>
      <c r="BV3851" s="144"/>
      <c r="BW3851" s="144"/>
      <c r="BX3851" s="144"/>
      <c r="BY3851" s="144"/>
      <c r="BZ3851" s="144"/>
      <c r="CA3851" s="144"/>
      <c r="CB3851" s="144"/>
      <c r="CC3851" s="144"/>
      <c r="CD3851" s="144"/>
      <c r="CE3851" s="144"/>
      <c r="CF3851" s="144"/>
      <c r="CG3851" s="144"/>
      <c r="CH3851" s="144"/>
      <c r="CI3851" s="144"/>
      <c r="CJ3851" s="144"/>
      <c r="CK3851" s="144"/>
      <c r="CL3851" s="144"/>
    </row>
    <row r="3852" spans="2:90" x14ac:dyDescent="0.25">
      <c r="B3852" s="77"/>
      <c r="C3852" s="77"/>
      <c r="D3852" s="77"/>
      <c r="E3852" s="77"/>
      <c r="F3852" s="77"/>
      <c r="G3852" s="77"/>
      <c r="I3852" s="78"/>
      <c r="K3852" s="78"/>
      <c r="L3852" s="77"/>
      <c r="M3852" s="78"/>
      <c r="N3852" s="78"/>
      <c r="O3852" s="78"/>
      <c r="P3852" s="78"/>
      <c r="Q3852" s="144"/>
      <c r="R3852" s="78"/>
      <c r="S3852" s="78"/>
      <c r="T3852" s="78"/>
      <c r="U3852" s="78"/>
      <c r="V3852" s="219"/>
      <c r="W3852" s="78"/>
      <c r="X3852" s="78"/>
      <c r="Y3852" s="78"/>
      <c r="Z3852" s="78"/>
      <c r="AA3852" s="78"/>
      <c r="AB3852" s="78"/>
      <c r="AC3852" s="78"/>
      <c r="AD3852" s="104"/>
      <c r="AE3852" s="78"/>
      <c r="AF3852" s="104"/>
      <c r="AG3852" s="78"/>
      <c r="AH3852" s="104"/>
      <c r="AI3852" s="78"/>
      <c r="AJ3852" s="104"/>
      <c r="AK3852" s="78"/>
      <c r="AL3852" s="78"/>
      <c r="AM3852" s="8"/>
      <c r="AN3852" s="78"/>
      <c r="AO3852" s="78"/>
      <c r="AP3852" s="78"/>
      <c r="AQ3852" s="78"/>
      <c r="AR3852" s="78"/>
      <c r="AS3852" s="78"/>
      <c r="AT3852" s="78"/>
      <c r="AU3852" s="78"/>
      <c r="AV3852" s="78"/>
      <c r="AW3852" s="77"/>
      <c r="AX3852" s="144"/>
      <c r="AY3852" s="144"/>
      <c r="AZ3852" s="144"/>
      <c r="BA3852" s="54"/>
      <c r="BB3852" s="54"/>
      <c r="BC3852" s="144"/>
      <c r="BD3852" s="144"/>
      <c r="BE3852" s="144"/>
      <c r="BF3852" s="144"/>
      <c r="BG3852" s="144"/>
      <c r="BH3852" s="144"/>
      <c r="BI3852" s="144"/>
      <c r="BJ3852" s="144"/>
      <c r="BK3852" s="144"/>
      <c r="BL3852" s="144"/>
      <c r="BM3852" s="144"/>
      <c r="BN3852" s="144"/>
      <c r="BO3852" s="144"/>
      <c r="BP3852" s="144"/>
      <c r="BQ3852" s="144"/>
      <c r="BR3852" s="144"/>
      <c r="BS3852" s="144"/>
      <c r="BT3852" s="144"/>
      <c r="BU3852" s="144"/>
      <c r="BV3852" s="144"/>
      <c r="BW3852" s="144"/>
      <c r="BX3852" s="144"/>
      <c r="BY3852" s="144"/>
      <c r="BZ3852" s="144"/>
      <c r="CA3852" s="144"/>
      <c r="CB3852" s="144"/>
      <c r="CC3852" s="144"/>
      <c r="CD3852" s="144"/>
      <c r="CE3852" s="144"/>
      <c r="CF3852" s="144"/>
      <c r="CG3852" s="144"/>
      <c r="CH3852" s="144"/>
      <c r="CI3852" s="144"/>
      <c r="CJ3852" s="144"/>
      <c r="CK3852" s="144"/>
      <c r="CL3852" s="144"/>
    </row>
    <row r="3853" spans="2:90" x14ac:dyDescent="0.25">
      <c r="B3853" s="77"/>
      <c r="C3853" s="77"/>
      <c r="D3853" s="77"/>
      <c r="E3853" s="77"/>
      <c r="F3853" s="77"/>
      <c r="G3853" s="77"/>
      <c r="I3853" s="78"/>
      <c r="K3853" s="78"/>
      <c r="L3853" s="77"/>
      <c r="M3853" s="78"/>
      <c r="N3853" s="78"/>
      <c r="O3853" s="78"/>
      <c r="P3853" s="78"/>
      <c r="Q3853" s="144"/>
      <c r="R3853" s="78"/>
      <c r="S3853" s="78"/>
      <c r="T3853" s="78"/>
      <c r="U3853" s="78"/>
      <c r="V3853" s="219"/>
      <c r="W3853" s="78"/>
      <c r="X3853" s="78"/>
      <c r="Y3853" s="78"/>
      <c r="Z3853" s="78"/>
      <c r="AA3853" s="78"/>
      <c r="AB3853" s="78"/>
      <c r="AC3853" s="78"/>
      <c r="AD3853" s="104"/>
      <c r="AE3853" s="78"/>
      <c r="AF3853" s="104"/>
      <c r="AG3853" s="78"/>
      <c r="AH3853" s="104"/>
      <c r="AI3853" s="78"/>
      <c r="AJ3853" s="104"/>
      <c r="AK3853" s="78"/>
      <c r="AL3853" s="78"/>
      <c r="AM3853" s="8"/>
      <c r="AN3853" s="78"/>
      <c r="AO3853" s="78"/>
      <c r="AP3853" s="78"/>
      <c r="AQ3853" s="78"/>
      <c r="AR3853" s="78"/>
      <c r="AS3853" s="78"/>
      <c r="AT3853" s="78"/>
      <c r="AU3853" s="78"/>
      <c r="AV3853" s="78"/>
      <c r="AW3853" s="77"/>
      <c r="AX3853" s="144"/>
      <c r="AY3853" s="144"/>
      <c r="AZ3853" s="144"/>
      <c r="BA3853" s="54"/>
      <c r="BB3853" s="54"/>
      <c r="BC3853" s="144"/>
      <c r="BD3853" s="144"/>
      <c r="BE3853" s="144"/>
      <c r="BF3853" s="144"/>
      <c r="BG3853" s="144"/>
      <c r="BH3853" s="144"/>
      <c r="BI3853" s="144"/>
      <c r="BJ3853" s="144"/>
      <c r="BK3853" s="144"/>
      <c r="BL3853" s="144"/>
      <c r="BM3853" s="144"/>
      <c r="BN3853" s="144"/>
      <c r="BO3853" s="144"/>
      <c r="BP3853" s="144"/>
      <c r="BQ3853" s="144"/>
      <c r="BR3853" s="144"/>
      <c r="BS3853" s="144"/>
      <c r="BT3853" s="144"/>
      <c r="BU3853" s="144"/>
      <c r="BV3853" s="144"/>
      <c r="BW3853" s="144"/>
      <c r="BX3853" s="144"/>
      <c r="BY3853" s="144"/>
      <c r="BZ3853" s="144"/>
      <c r="CA3853" s="144"/>
      <c r="CB3853" s="144"/>
      <c r="CC3853" s="144"/>
      <c r="CD3853" s="144"/>
      <c r="CE3853" s="144"/>
      <c r="CF3853" s="144"/>
      <c r="CG3853" s="144"/>
      <c r="CH3853" s="144"/>
      <c r="CI3853" s="144"/>
      <c r="CJ3853" s="144"/>
      <c r="CK3853" s="144"/>
      <c r="CL3853" s="144"/>
    </row>
    <row r="3854" spans="2:90" x14ac:dyDescent="0.25">
      <c r="B3854" s="77"/>
      <c r="C3854" s="77"/>
      <c r="D3854" s="77"/>
      <c r="E3854" s="77"/>
      <c r="F3854" s="77"/>
      <c r="G3854" s="77"/>
      <c r="I3854" s="78"/>
      <c r="K3854" s="78"/>
      <c r="L3854" s="77"/>
      <c r="M3854" s="78"/>
      <c r="N3854" s="78"/>
      <c r="O3854" s="78"/>
      <c r="P3854" s="78"/>
      <c r="Q3854" s="144"/>
      <c r="R3854" s="78"/>
      <c r="S3854" s="78"/>
      <c r="T3854" s="78"/>
      <c r="U3854" s="78"/>
      <c r="V3854" s="219"/>
      <c r="W3854" s="78"/>
      <c r="X3854" s="78"/>
      <c r="Y3854" s="78"/>
      <c r="Z3854" s="78"/>
      <c r="AA3854" s="78"/>
      <c r="AB3854" s="78"/>
      <c r="AC3854" s="78"/>
      <c r="AD3854" s="104"/>
      <c r="AE3854" s="78"/>
      <c r="AF3854" s="104"/>
      <c r="AG3854" s="78"/>
      <c r="AH3854" s="104"/>
      <c r="AI3854" s="78"/>
      <c r="AJ3854" s="104"/>
      <c r="AK3854" s="78"/>
      <c r="AL3854" s="78"/>
      <c r="AM3854" s="8"/>
      <c r="AN3854" s="78"/>
      <c r="AO3854" s="78"/>
      <c r="AP3854" s="78"/>
      <c r="AQ3854" s="78"/>
      <c r="AR3854" s="78"/>
      <c r="AS3854" s="78"/>
      <c r="AT3854" s="78"/>
      <c r="AU3854" s="78"/>
      <c r="AV3854" s="78"/>
      <c r="AW3854" s="77"/>
      <c r="AX3854" s="144"/>
      <c r="AY3854" s="144"/>
      <c r="AZ3854" s="144"/>
      <c r="BA3854" s="54"/>
      <c r="BB3854" s="54"/>
      <c r="BC3854" s="144"/>
      <c r="BD3854" s="144"/>
      <c r="BE3854" s="144"/>
      <c r="BF3854" s="144"/>
      <c r="BG3854" s="144"/>
      <c r="BH3854" s="144"/>
      <c r="BI3854" s="144"/>
      <c r="BJ3854" s="144"/>
      <c r="BK3854" s="144"/>
      <c r="BL3854" s="144"/>
      <c r="BM3854" s="144"/>
      <c r="BN3854" s="144"/>
      <c r="BO3854" s="144"/>
      <c r="BP3854" s="144"/>
      <c r="BQ3854" s="144"/>
      <c r="BR3854" s="144"/>
      <c r="BS3854" s="144"/>
      <c r="BT3854" s="144"/>
      <c r="BU3854" s="144"/>
      <c r="BV3854" s="144"/>
      <c r="BW3854" s="144"/>
      <c r="BX3854" s="144"/>
      <c r="BY3854" s="144"/>
      <c r="BZ3854" s="144"/>
      <c r="CA3854" s="144"/>
      <c r="CB3854" s="144"/>
      <c r="CC3854" s="144"/>
      <c r="CD3854" s="144"/>
      <c r="CE3854" s="144"/>
      <c r="CF3854" s="144"/>
      <c r="CG3854" s="144"/>
      <c r="CH3854" s="144"/>
      <c r="CI3854" s="144"/>
      <c r="CJ3854" s="144"/>
      <c r="CK3854" s="144"/>
      <c r="CL3854" s="144"/>
    </row>
    <row r="3855" spans="2:90" x14ac:dyDescent="0.25">
      <c r="B3855" s="77"/>
      <c r="C3855" s="77"/>
      <c r="D3855" s="77"/>
      <c r="E3855" s="77"/>
      <c r="F3855" s="77"/>
      <c r="G3855" s="77"/>
      <c r="I3855" s="78"/>
      <c r="K3855" s="78"/>
      <c r="L3855" s="77"/>
      <c r="M3855" s="78"/>
      <c r="N3855" s="78"/>
      <c r="O3855" s="78"/>
      <c r="P3855" s="78"/>
      <c r="Q3855" s="144"/>
      <c r="R3855" s="78"/>
      <c r="S3855" s="78"/>
      <c r="T3855" s="78"/>
      <c r="U3855" s="78"/>
      <c r="V3855" s="219"/>
      <c r="W3855" s="78"/>
      <c r="X3855" s="78"/>
      <c r="Y3855" s="78"/>
      <c r="Z3855" s="78"/>
      <c r="AA3855" s="78"/>
      <c r="AB3855" s="78"/>
      <c r="AC3855" s="78"/>
      <c r="AD3855" s="104"/>
      <c r="AE3855" s="78"/>
      <c r="AF3855" s="104"/>
      <c r="AG3855" s="78"/>
      <c r="AH3855" s="104"/>
      <c r="AI3855" s="78"/>
      <c r="AJ3855" s="104"/>
      <c r="AK3855" s="78"/>
      <c r="AL3855" s="78"/>
      <c r="AM3855" s="8"/>
      <c r="AN3855" s="78"/>
      <c r="AO3855" s="78"/>
      <c r="AP3855" s="78"/>
      <c r="AQ3855" s="78"/>
      <c r="AR3855" s="78"/>
      <c r="AS3855" s="78"/>
      <c r="AT3855" s="78"/>
      <c r="AU3855" s="78"/>
      <c r="AV3855" s="78"/>
      <c r="AW3855" s="77"/>
      <c r="AX3855" s="144"/>
      <c r="AY3855" s="144"/>
      <c r="AZ3855" s="144"/>
      <c r="BA3855" s="54"/>
      <c r="BB3855" s="54"/>
      <c r="BC3855" s="144"/>
      <c r="BD3855" s="144"/>
      <c r="BE3855" s="144"/>
      <c r="BF3855" s="144"/>
      <c r="BG3855" s="144"/>
      <c r="BH3855" s="144"/>
      <c r="BI3855" s="144"/>
      <c r="BJ3855" s="144"/>
      <c r="BK3855" s="144"/>
      <c r="BL3855" s="144"/>
      <c r="BM3855" s="144"/>
      <c r="BN3855" s="144"/>
      <c r="BO3855" s="144"/>
      <c r="BP3855" s="144"/>
      <c r="BQ3855" s="144"/>
      <c r="BR3855" s="144"/>
      <c r="BS3855" s="144"/>
      <c r="BT3855" s="144"/>
      <c r="BU3855" s="144"/>
      <c r="BV3855" s="144"/>
      <c r="BW3855" s="144"/>
      <c r="BX3855" s="144"/>
      <c r="BY3855" s="144"/>
      <c r="BZ3855" s="144"/>
      <c r="CA3855" s="144"/>
      <c r="CB3855" s="144"/>
      <c r="CC3855" s="144"/>
      <c r="CD3855" s="144"/>
      <c r="CE3855" s="144"/>
      <c r="CF3855" s="144"/>
      <c r="CG3855" s="144"/>
      <c r="CH3855" s="144"/>
      <c r="CI3855" s="144"/>
      <c r="CJ3855" s="144"/>
      <c r="CK3855" s="144"/>
      <c r="CL3855" s="144"/>
    </row>
    <row r="3856" spans="2:90" x14ac:dyDescent="0.25">
      <c r="B3856" s="77"/>
      <c r="C3856" s="77"/>
      <c r="D3856" s="77"/>
      <c r="E3856" s="77"/>
      <c r="F3856" s="77"/>
      <c r="G3856" s="77"/>
      <c r="I3856" s="78"/>
      <c r="K3856" s="78"/>
      <c r="L3856" s="77"/>
      <c r="M3856" s="78"/>
      <c r="N3856" s="78"/>
      <c r="O3856" s="78"/>
      <c r="P3856" s="78"/>
      <c r="Q3856" s="144"/>
      <c r="R3856" s="78"/>
      <c r="S3856" s="78"/>
      <c r="T3856" s="78"/>
      <c r="U3856" s="78"/>
      <c r="V3856" s="219"/>
      <c r="W3856" s="78"/>
      <c r="X3856" s="78"/>
      <c r="Y3856" s="78"/>
      <c r="Z3856" s="78"/>
      <c r="AA3856" s="78"/>
      <c r="AB3856" s="78"/>
      <c r="AC3856" s="78"/>
      <c r="AD3856" s="104"/>
      <c r="AE3856" s="78"/>
      <c r="AF3856" s="104"/>
      <c r="AG3856" s="78"/>
      <c r="AH3856" s="104"/>
      <c r="AI3856" s="78"/>
      <c r="AJ3856" s="104"/>
      <c r="AK3856" s="78"/>
      <c r="AL3856" s="78"/>
      <c r="AM3856" s="8"/>
      <c r="AN3856" s="78"/>
      <c r="AO3856" s="78"/>
      <c r="AP3856" s="78"/>
      <c r="AQ3856" s="78"/>
      <c r="AR3856" s="78"/>
      <c r="AS3856" s="78"/>
      <c r="AT3856" s="78"/>
      <c r="AU3856" s="78"/>
      <c r="AV3856" s="78"/>
      <c r="AW3856" s="77"/>
      <c r="AX3856" s="144"/>
      <c r="AY3856" s="144"/>
      <c r="AZ3856" s="144"/>
      <c r="BA3856" s="54"/>
      <c r="BB3856" s="54"/>
      <c r="BC3856" s="144"/>
      <c r="BD3856" s="144"/>
      <c r="BE3856" s="144"/>
      <c r="BF3856" s="144"/>
      <c r="BG3856" s="144"/>
      <c r="BH3856" s="144"/>
      <c r="BI3856" s="144"/>
      <c r="BJ3856" s="144"/>
      <c r="BK3856" s="144"/>
      <c r="BL3856" s="144"/>
      <c r="BM3856" s="144"/>
      <c r="BN3856" s="144"/>
      <c r="BO3856" s="144"/>
      <c r="BP3856" s="144"/>
      <c r="BQ3856" s="144"/>
      <c r="BR3856" s="144"/>
      <c r="BS3856" s="144"/>
      <c r="BT3856" s="144"/>
      <c r="BU3856" s="144"/>
      <c r="BV3856" s="144"/>
      <c r="BW3856" s="144"/>
      <c r="BX3856" s="144"/>
      <c r="BY3856" s="144"/>
      <c r="BZ3856" s="144"/>
      <c r="CA3856" s="144"/>
      <c r="CB3856" s="144"/>
      <c r="CC3856" s="144"/>
      <c r="CD3856" s="144"/>
      <c r="CE3856" s="144"/>
      <c r="CF3856" s="144"/>
      <c r="CG3856" s="144"/>
      <c r="CH3856" s="144"/>
      <c r="CI3856" s="144"/>
      <c r="CJ3856" s="144"/>
      <c r="CK3856" s="144"/>
      <c r="CL3856" s="144"/>
    </row>
    <row r="3857" spans="2:90" x14ac:dyDescent="0.25">
      <c r="B3857" s="77"/>
      <c r="C3857" s="77"/>
      <c r="D3857" s="77"/>
      <c r="E3857" s="77"/>
      <c r="F3857" s="77"/>
      <c r="G3857" s="77"/>
      <c r="I3857" s="78"/>
      <c r="K3857" s="78"/>
      <c r="L3857" s="77"/>
      <c r="M3857" s="78"/>
      <c r="N3857" s="78"/>
      <c r="O3857" s="78"/>
      <c r="P3857" s="78"/>
      <c r="Q3857" s="144"/>
      <c r="R3857" s="78"/>
      <c r="S3857" s="78"/>
      <c r="T3857" s="78"/>
      <c r="U3857" s="78"/>
      <c r="V3857" s="219"/>
      <c r="W3857" s="78"/>
      <c r="X3857" s="78"/>
      <c r="Y3857" s="78"/>
      <c r="Z3857" s="78"/>
      <c r="AA3857" s="78"/>
      <c r="AB3857" s="78"/>
      <c r="AC3857" s="78"/>
      <c r="AD3857" s="104"/>
      <c r="AE3857" s="78"/>
      <c r="AF3857" s="104"/>
      <c r="AG3857" s="78"/>
      <c r="AH3857" s="104"/>
      <c r="AI3857" s="78"/>
      <c r="AJ3857" s="104"/>
      <c r="AK3857" s="78"/>
      <c r="AL3857" s="78"/>
      <c r="AM3857" s="8"/>
      <c r="AN3857" s="78"/>
      <c r="AO3857" s="78"/>
      <c r="AP3857" s="78"/>
      <c r="AQ3857" s="78"/>
      <c r="AR3857" s="78"/>
      <c r="AS3857" s="78"/>
      <c r="AT3857" s="78"/>
      <c r="AU3857" s="78"/>
      <c r="AV3857" s="78"/>
      <c r="AW3857" s="77"/>
      <c r="AX3857" s="144"/>
      <c r="AY3857" s="144"/>
      <c r="AZ3857" s="144"/>
      <c r="BA3857" s="54"/>
      <c r="BB3857" s="54"/>
      <c r="BC3857" s="144"/>
      <c r="BD3857" s="144"/>
      <c r="BE3857" s="144"/>
      <c r="BF3857" s="144"/>
      <c r="BG3857" s="144"/>
      <c r="BH3857" s="144"/>
      <c r="BI3857" s="144"/>
      <c r="BJ3857" s="144"/>
      <c r="BK3857" s="144"/>
      <c r="BL3857" s="144"/>
      <c r="BM3857" s="144"/>
      <c r="BN3857" s="144"/>
      <c r="BO3857" s="144"/>
      <c r="BP3857" s="144"/>
      <c r="BQ3857" s="144"/>
      <c r="BR3857" s="144"/>
      <c r="BS3857" s="144"/>
      <c r="BT3857" s="144"/>
      <c r="BU3857" s="144"/>
      <c r="BV3857" s="144"/>
      <c r="BW3857" s="144"/>
      <c r="BX3857" s="144"/>
      <c r="BY3857" s="144"/>
      <c r="BZ3857" s="144"/>
      <c r="CA3857" s="144"/>
      <c r="CB3857" s="144"/>
      <c r="CC3857" s="144"/>
      <c r="CD3857" s="144"/>
      <c r="CE3857" s="144"/>
      <c r="CF3857" s="144"/>
      <c r="CG3857" s="144"/>
      <c r="CH3857" s="144"/>
      <c r="CI3857" s="144"/>
      <c r="CJ3857" s="144"/>
      <c r="CK3857" s="144"/>
      <c r="CL3857" s="144"/>
    </row>
    <row r="3858" spans="2:90" x14ac:dyDescent="0.25">
      <c r="B3858" s="77"/>
      <c r="C3858" s="77"/>
      <c r="D3858" s="77"/>
      <c r="E3858" s="77"/>
      <c r="F3858" s="77"/>
      <c r="G3858" s="77"/>
      <c r="I3858" s="78"/>
      <c r="K3858" s="78"/>
      <c r="L3858" s="77"/>
      <c r="M3858" s="78"/>
      <c r="N3858" s="78"/>
      <c r="O3858" s="78"/>
      <c r="P3858" s="78"/>
      <c r="Q3858" s="144"/>
      <c r="R3858" s="78"/>
      <c r="S3858" s="78"/>
      <c r="T3858" s="78"/>
      <c r="U3858" s="78"/>
      <c r="V3858" s="219"/>
      <c r="W3858" s="78"/>
      <c r="X3858" s="78"/>
      <c r="Y3858" s="78"/>
      <c r="Z3858" s="78"/>
      <c r="AA3858" s="78"/>
      <c r="AB3858" s="78"/>
      <c r="AC3858" s="78"/>
      <c r="AD3858" s="104"/>
      <c r="AE3858" s="78"/>
      <c r="AF3858" s="104"/>
      <c r="AG3858" s="78"/>
      <c r="AH3858" s="104"/>
      <c r="AI3858" s="78"/>
      <c r="AJ3858" s="104"/>
      <c r="AK3858" s="78"/>
      <c r="AL3858" s="78"/>
      <c r="AM3858" s="8"/>
      <c r="AN3858" s="78"/>
      <c r="AO3858" s="78"/>
      <c r="AP3858" s="78"/>
      <c r="AQ3858" s="78"/>
      <c r="AR3858" s="78"/>
      <c r="AS3858" s="78"/>
      <c r="AT3858" s="78"/>
      <c r="AU3858" s="78"/>
      <c r="AV3858" s="78"/>
      <c r="AW3858" s="77"/>
      <c r="AX3858" s="144"/>
      <c r="AY3858" s="144"/>
      <c r="AZ3858" s="144"/>
      <c r="BA3858" s="54"/>
      <c r="BB3858" s="54"/>
      <c r="BC3858" s="144"/>
      <c r="BD3858" s="144"/>
      <c r="BE3858" s="144"/>
      <c r="BF3858" s="144"/>
      <c r="BG3858" s="144"/>
      <c r="BH3858" s="144"/>
      <c r="BI3858" s="144"/>
      <c r="BJ3858" s="144"/>
      <c r="BK3858" s="144"/>
      <c r="BL3858" s="144"/>
      <c r="BM3858" s="144"/>
      <c r="BN3858" s="144"/>
      <c r="BO3858" s="144"/>
      <c r="BP3858" s="144"/>
      <c r="BQ3858" s="144"/>
      <c r="BR3858" s="144"/>
      <c r="BS3858" s="144"/>
      <c r="BT3858" s="144"/>
      <c r="BU3858" s="144"/>
      <c r="BV3858" s="144"/>
      <c r="BW3858" s="144"/>
      <c r="BX3858" s="144"/>
      <c r="BY3858" s="144"/>
      <c r="BZ3858" s="144"/>
      <c r="CA3858" s="144"/>
      <c r="CB3858" s="144"/>
      <c r="CC3858" s="144"/>
      <c r="CD3858" s="144"/>
      <c r="CE3858" s="144"/>
      <c r="CF3858" s="144"/>
      <c r="CG3858" s="144"/>
      <c r="CH3858" s="144"/>
      <c r="CI3858" s="144"/>
      <c r="CJ3858" s="144"/>
      <c r="CK3858" s="144"/>
      <c r="CL3858" s="144"/>
    </row>
    <row r="3859" spans="2:90" x14ac:dyDescent="0.25">
      <c r="B3859" s="77"/>
      <c r="C3859" s="77"/>
      <c r="D3859" s="77"/>
      <c r="E3859" s="77"/>
      <c r="F3859" s="77"/>
      <c r="G3859" s="77"/>
      <c r="I3859" s="78"/>
      <c r="K3859" s="78"/>
      <c r="L3859" s="77"/>
      <c r="M3859" s="78"/>
      <c r="N3859" s="78"/>
      <c r="O3859" s="78"/>
      <c r="P3859" s="78"/>
      <c r="Q3859" s="144"/>
      <c r="R3859" s="78"/>
      <c r="S3859" s="78"/>
      <c r="T3859" s="78"/>
      <c r="U3859" s="78"/>
      <c r="V3859" s="219"/>
      <c r="W3859" s="78"/>
      <c r="X3859" s="78"/>
      <c r="Y3859" s="78"/>
      <c r="Z3859" s="78"/>
      <c r="AA3859" s="78"/>
      <c r="AB3859" s="78"/>
      <c r="AC3859" s="78"/>
      <c r="AD3859" s="104"/>
      <c r="AE3859" s="78"/>
      <c r="AF3859" s="104"/>
      <c r="AG3859" s="78"/>
      <c r="AH3859" s="104"/>
      <c r="AI3859" s="78"/>
      <c r="AJ3859" s="104"/>
      <c r="AK3859" s="78"/>
      <c r="AL3859" s="78"/>
      <c r="AM3859" s="8"/>
      <c r="AN3859" s="78"/>
      <c r="AO3859" s="78"/>
      <c r="AP3859" s="78"/>
      <c r="AQ3859" s="78"/>
      <c r="AR3859" s="78"/>
      <c r="AS3859" s="78"/>
      <c r="AT3859" s="78"/>
      <c r="AU3859" s="78"/>
      <c r="AV3859" s="78"/>
      <c r="AW3859" s="77"/>
      <c r="AX3859" s="144"/>
      <c r="AY3859" s="144"/>
      <c r="AZ3859" s="144"/>
      <c r="BA3859" s="54"/>
      <c r="BB3859" s="54"/>
      <c r="BC3859" s="144"/>
      <c r="BD3859" s="144"/>
      <c r="BE3859" s="144"/>
      <c r="BF3859" s="144"/>
      <c r="BG3859" s="144"/>
      <c r="BH3859" s="144"/>
      <c r="BI3859" s="144"/>
      <c r="BJ3859" s="144"/>
      <c r="BK3859" s="144"/>
      <c r="BL3859" s="144"/>
      <c r="BM3859" s="144"/>
      <c r="BN3859" s="144"/>
      <c r="BO3859" s="144"/>
      <c r="BP3859" s="144"/>
      <c r="BQ3859" s="144"/>
      <c r="BR3859" s="144"/>
      <c r="BS3859" s="144"/>
      <c r="BT3859" s="144"/>
      <c r="BU3859" s="144"/>
      <c r="BV3859" s="144"/>
      <c r="BW3859" s="144"/>
      <c r="BX3859" s="144"/>
      <c r="BY3859" s="144"/>
      <c r="BZ3859" s="144"/>
      <c r="CA3859" s="144"/>
      <c r="CB3859" s="144"/>
      <c r="CC3859" s="144"/>
      <c r="CD3859" s="144"/>
      <c r="CE3859" s="144"/>
      <c r="CF3859" s="144"/>
      <c r="CG3859" s="144"/>
      <c r="CH3859" s="144"/>
      <c r="CI3859" s="144"/>
      <c r="CJ3859" s="144"/>
      <c r="CK3859" s="144"/>
      <c r="CL3859" s="144"/>
    </row>
    <row r="3860" spans="2:90" x14ac:dyDescent="0.25">
      <c r="B3860" s="77"/>
      <c r="C3860" s="77"/>
      <c r="D3860" s="77"/>
      <c r="E3860" s="77"/>
      <c r="F3860" s="77"/>
      <c r="G3860" s="77"/>
      <c r="I3860" s="78"/>
      <c r="K3860" s="78"/>
      <c r="L3860" s="77"/>
      <c r="M3860" s="78"/>
      <c r="N3860" s="78"/>
      <c r="O3860" s="78"/>
      <c r="P3860" s="78"/>
      <c r="Q3860" s="144"/>
      <c r="R3860" s="78"/>
      <c r="S3860" s="78"/>
      <c r="T3860" s="78"/>
      <c r="U3860" s="78"/>
      <c r="V3860" s="219"/>
      <c r="W3860" s="78"/>
      <c r="X3860" s="78"/>
      <c r="Y3860" s="78"/>
      <c r="Z3860" s="78"/>
      <c r="AA3860" s="78"/>
      <c r="AB3860" s="78"/>
      <c r="AC3860" s="78"/>
      <c r="AD3860" s="104"/>
      <c r="AE3860" s="78"/>
      <c r="AF3860" s="104"/>
      <c r="AG3860" s="78"/>
      <c r="AH3860" s="104"/>
      <c r="AI3860" s="78"/>
      <c r="AJ3860" s="104"/>
      <c r="AK3860" s="78"/>
      <c r="AL3860" s="78"/>
      <c r="AM3860" s="8"/>
      <c r="AN3860" s="78"/>
      <c r="AO3860" s="78"/>
      <c r="AP3860" s="78"/>
      <c r="AQ3860" s="78"/>
      <c r="AR3860" s="78"/>
      <c r="AS3860" s="78"/>
      <c r="AT3860" s="78"/>
      <c r="AU3860" s="78"/>
      <c r="AV3860" s="78"/>
      <c r="AW3860" s="77"/>
      <c r="AX3860" s="144"/>
      <c r="AY3860" s="144"/>
      <c r="AZ3860" s="144"/>
      <c r="BA3860" s="54"/>
      <c r="BB3860" s="54"/>
      <c r="BC3860" s="144"/>
      <c r="BD3860" s="144"/>
      <c r="BE3860" s="144"/>
      <c r="BF3860" s="144"/>
      <c r="BG3860" s="144"/>
      <c r="BH3860" s="144"/>
      <c r="BI3860" s="144"/>
      <c r="BJ3860" s="144"/>
      <c r="BK3860" s="144"/>
      <c r="BL3860" s="144"/>
      <c r="BM3860" s="144"/>
      <c r="BN3860" s="144"/>
      <c r="BO3860" s="144"/>
      <c r="BP3860" s="144"/>
      <c r="BQ3860" s="144"/>
      <c r="BR3860" s="144"/>
      <c r="BS3860" s="144"/>
      <c r="BT3860" s="144"/>
      <c r="BU3860" s="144"/>
      <c r="BV3860" s="144"/>
      <c r="BW3860" s="144"/>
      <c r="BX3860" s="144"/>
      <c r="BY3860" s="144"/>
      <c r="BZ3860" s="144"/>
      <c r="CA3860" s="144"/>
      <c r="CB3860" s="144"/>
      <c r="CC3860" s="144"/>
      <c r="CD3860" s="144"/>
      <c r="CE3860" s="144"/>
      <c r="CF3860" s="144"/>
      <c r="CG3860" s="144"/>
      <c r="CH3860" s="144"/>
      <c r="CI3860" s="144"/>
      <c r="CJ3860" s="144"/>
      <c r="CK3860" s="144"/>
      <c r="CL3860" s="144"/>
    </row>
    <row r="3861" spans="2:90" x14ac:dyDescent="0.25">
      <c r="B3861" s="77"/>
      <c r="C3861" s="77"/>
      <c r="D3861" s="77"/>
      <c r="E3861" s="77"/>
      <c r="F3861" s="77"/>
      <c r="G3861" s="77"/>
      <c r="I3861" s="78"/>
      <c r="K3861" s="78"/>
      <c r="L3861" s="77"/>
      <c r="M3861" s="78"/>
      <c r="N3861" s="78"/>
      <c r="O3861" s="78"/>
      <c r="P3861" s="78"/>
      <c r="Q3861" s="144"/>
      <c r="R3861" s="78"/>
      <c r="S3861" s="78"/>
      <c r="T3861" s="78"/>
      <c r="U3861" s="78"/>
      <c r="V3861" s="219"/>
      <c r="W3861" s="78"/>
      <c r="X3861" s="78"/>
      <c r="Y3861" s="78"/>
      <c r="Z3861" s="78"/>
      <c r="AA3861" s="78"/>
      <c r="AB3861" s="78"/>
      <c r="AC3861" s="78"/>
      <c r="AD3861" s="104"/>
      <c r="AE3861" s="78"/>
      <c r="AF3861" s="104"/>
      <c r="AG3861" s="78"/>
      <c r="AH3861" s="104"/>
      <c r="AI3861" s="78"/>
      <c r="AJ3861" s="104"/>
      <c r="AK3861" s="78"/>
      <c r="AL3861" s="78"/>
      <c r="AM3861" s="8"/>
      <c r="AN3861" s="78"/>
      <c r="AO3861" s="78"/>
      <c r="AP3861" s="78"/>
      <c r="AQ3861" s="78"/>
      <c r="AR3861" s="78"/>
      <c r="AS3861" s="78"/>
      <c r="AT3861" s="78"/>
      <c r="AU3861" s="78"/>
      <c r="AV3861" s="78"/>
      <c r="AW3861" s="77"/>
      <c r="AX3861" s="144"/>
      <c r="AY3861" s="144"/>
      <c r="AZ3861" s="144"/>
      <c r="BA3861" s="54"/>
      <c r="BB3861" s="54"/>
      <c r="BC3861" s="144"/>
      <c r="BD3861" s="144"/>
      <c r="BE3861" s="144"/>
      <c r="BF3861" s="144"/>
      <c r="BG3861" s="144"/>
      <c r="BH3861" s="144"/>
      <c r="BI3861" s="144"/>
      <c r="BJ3861" s="144"/>
      <c r="BK3861" s="144"/>
      <c r="BL3861" s="144"/>
      <c r="BM3861" s="144"/>
      <c r="BN3861" s="144"/>
      <c r="BO3861" s="144"/>
      <c r="BP3861" s="144"/>
      <c r="BQ3861" s="144"/>
      <c r="BR3861" s="144"/>
      <c r="BS3861" s="144"/>
      <c r="BT3861" s="144"/>
      <c r="BU3861" s="144"/>
      <c r="BV3861" s="144"/>
      <c r="BW3861" s="144"/>
      <c r="BX3861" s="144"/>
      <c r="BY3861" s="144"/>
      <c r="BZ3861" s="144"/>
      <c r="CA3861" s="144"/>
      <c r="CB3861" s="144"/>
      <c r="CC3861" s="144"/>
      <c r="CD3861" s="144"/>
      <c r="CE3861" s="144"/>
      <c r="CF3861" s="144"/>
      <c r="CG3861" s="144"/>
      <c r="CH3861" s="144"/>
      <c r="CI3861" s="144"/>
      <c r="CJ3861" s="144"/>
      <c r="CK3861" s="144"/>
      <c r="CL3861" s="144"/>
    </row>
    <row r="3862" spans="2:90" x14ac:dyDescent="0.25">
      <c r="B3862" s="77"/>
      <c r="C3862" s="77"/>
      <c r="D3862" s="77"/>
      <c r="E3862" s="77"/>
      <c r="F3862" s="77"/>
      <c r="G3862" s="77"/>
      <c r="I3862" s="78"/>
      <c r="K3862" s="78"/>
      <c r="L3862" s="77"/>
      <c r="M3862" s="78"/>
      <c r="N3862" s="78"/>
      <c r="O3862" s="78"/>
      <c r="P3862" s="78"/>
      <c r="Q3862" s="144"/>
      <c r="R3862" s="78"/>
      <c r="S3862" s="78"/>
      <c r="T3862" s="78"/>
      <c r="U3862" s="78"/>
      <c r="V3862" s="219"/>
      <c r="W3862" s="78"/>
      <c r="X3862" s="78"/>
      <c r="Y3862" s="78"/>
      <c r="Z3862" s="78"/>
      <c r="AA3862" s="78"/>
      <c r="AB3862" s="78"/>
      <c r="AC3862" s="78"/>
      <c r="AD3862" s="104"/>
      <c r="AE3862" s="78"/>
      <c r="AF3862" s="104"/>
      <c r="AG3862" s="78"/>
      <c r="AH3862" s="104"/>
      <c r="AI3862" s="78"/>
      <c r="AJ3862" s="104"/>
      <c r="AK3862" s="78"/>
      <c r="AL3862" s="78"/>
      <c r="AM3862" s="8"/>
      <c r="AN3862" s="78"/>
      <c r="AO3862" s="78"/>
      <c r="AP3862" s="78"/>
      <c r="AQ3862" s="78"/>
      <c r="AR3862" s="78"/>
      <c r="AS3862" s="78"/>
      <c r="AT3862" s="78"/>
      <c r="AU3862" s="78"/>
      <c r="AV3862" s="78"/>
      <c r="AW3862" s="77"/>
      <c r="AX3862" s="144"/>
      <c r="AY3862" s="144"/>
      <c r="AZ3862" s="144"/>
      <c r="BA3862" s="54"/>
      <c r="BB3862" s="54"/>
      <c r="BC3862" s="144"/>
      <c r="BD3862" s="144"/>
      <c r="BE3862" s="144"/>
      <c r="BF3862" s="144"/>
      <c r="BG3862" s="144"/>
      <c r="BH3862" s="144"/>
      <c r="BI3862" s="144"/>
      <c r="BJ3862" s="144"/>
      <c r="BK3862" s="144"/>
      <c r="BL3862" s="144"/>
      <c r="BM3862" s="144"/>
      <c r="BN3862" s="144"/>
      <c r="BO3862" s="144"/>
      <c r="BP3862" s="144"/>
      <c r="BQ3862" s="144"/>
      <c r="BR3862" s="144"/>
      <c r="BS3862" s="144"/>
      <c r="BT3862" s="144"/>
      <c r="BU3862" s="144"/>
      <c r="BV3862" s="144"/>
      <c r="BW3862" s="144"/>
      <c r="BX3862" s="144"/>
      <c r="BY3862" s="144"/>
      <c r="BZ3862" s="144"/>
      <c r="CA3862" s="144"/>
      <c r="CB3862" s="144"/>
      <c r="CC3862" s="144"/>
      <c r="CD3862" s="144"/>
      <c r="CE3862" s="144"/>
      <c r="CF3862" s="144"/>
      <c r="CG3862" s="144"/>
      <c r="CH3862" s="144"/>
      <c r="CI3862" s="144"/>
      <c r="CJ3862" s="144"/>
      <c r="CK3862" s="144"/>
      <c r="CL3862" s="144"/>
    </row>
    <row r="3863" spans="2:90" x14ac:dyDescent="0.25">
      <c r="B3863" s="77"/>
      <c r="C3863" s="77"/>
      <c r="D3863" s="77"/>
      <c r="E3863" s="77"/>
      <c r="F3863" s="77"/>
      <c r="G3863" s="77"/>
      <c r="I3863" s="78"/>
      <c r="K3863" s="78"/>
      <c r="L3863" s="77"/>
      <c r="M3863" s="78"/>
      <c r="N3863" s="78"/>
      <c r="O3863" s="78"/>
      <c r="P3863" s="78"/>
      <c r="Q3863" s="144"/>
      <c r="R3863" s="78"/>
      <c r="S3863" s="78"/>
      <c r="T3863" s="78"/>
      <c r="U3863" s="78"/>
      <c r="V3863" s="219"/>
      <c r="W3863" s="78"/>
      <c r="X3863" s="78"/>
      <c r="Y3863" s="78"/>
      <c r="Z3863" s="78"/>
      <c r="AA3863" s="78"/>
      <c r="AB3863" s="78"/>
      <c r="AC3863" s="78"/>
      <c r="AD3863" s="104"/>
      <c r="AE3863" s="78"/>
      <c r="AF3863" s="104"/>
      <c r="AG3863" s="78"/>
      <c r="AH3863" s="104"/>
      <c r="AI3863" s="78"/>
      <c r="AJ3863" s="104"/>
      <c r="AK3863" s="78"/>
      <c r="AL3863" s="78"/>
      <c r="AM3863" s="8"/>
      <c r="AN3863" s="78"/>
      <c r="AO3863" s="78"/>
      <c r="AP3863" s="78"/>
      <c r="AQ3863" s="78"/>
      <c r="AR3863" s="78"/>
      <c r="AS3863" s="78"/>
      <c r="AT3863" s="78"/>
      <c r="AU3863" s="78"/>
      <c r="AV3863" s="78"/>
      <c r="AW3863" s="77"/>
      <c r="AX3863" s="144"/>
      <c r="AY3863" s="144"/>
      <c r="AZ3863" s="144"/>
      <c r="BA3863" s="54"/>
      <c r="BB3863" s="54"/>
      <c r="BC3863" s="144"/>
      <c r="BD3863" s="144"/>
      <c r="BE3863" s="144"/>
      <c r="BF3863" s="144"/>
      <c r="BG3863" s="144"/>
      <c r="BH3863" s="144"/>
      <c r="BI3863" s="144"/>
      <c r="BJ3863" s="144"/>
      <c r="BK3863" s="144"/>
      <c r="BL3863" s="144"/>
      <c r="BM3863" s="144"/>
      <c r="BN3863" s="144"/>
      <c r="BO3863" s="144"/>
      <c r="BP3863" s="144"/>
      <c r="BQ3863" s="144"/>
      <c r="BR3863" s="144"/>
      <c r="BS3863" s="144"/>
      <c r="BT3863" s="144"/>
      <c r="BU3863" s="144"/>
      <c r="BV3863" s="144"/>
      <c r="BW3863" s="144"/>
      <c r="BX3863" s="144"/>
      <c r="BY3863" s="144"/>
      <c r="BZ3863" s="144"/>
      <c r="CA3863" s="144"/>
      <c r="CB3863" s="144"/>
      <c r="CC3863" s="144"/>
      <c r="CD3863" s="144"/>
      <c r="CE3863" s="144"/>
      <c r="CF3863" s="144"/>
      <c r="CG3863" s="144"/>
      <c r="CH3863" s="144"/>
      <c r="CI3863" s="144"/>
      <c r="CJ3863" s="144"/>
      <c r="CK3863" s="144"/>
      <c r="CL3863" s="144"/>
    </row>
    <row r="3864" spans="2:90" x14ac:dyDescent="0.25">
      <c r="B3864" s="77"/>
      <c r="C3864" s="77"/>
      <c r="D3864" s="77"/>
      <c r="E3864" s="77"/>
      <c r="F3864" s="77"/>
      <c r="G3864" s="77"/>
      <c r="I3864" s="78"/>
      <c r="K3864" s="78"/>
      <c r="L3864" s="77"/>
      <c r="M3864" s="78"/>
      <c r="N3864" s="78"/>
      <c r="O3864" s="78"/>
      <c r="P3864" s="78"/>
      <c r="Q3864" s="144"/>
      <c r="R3864" s="78"/>
      <c r="S3864" s="78"/>
      <c r="T3864" s="78"/>
      <c r="U3864" s="78"/>
      <c r="V3864" s="219"/>
      <c r="W3864" s="78"/>
      <c r="X3864" s="78"/>
      <c r="Y3864" s="78"/>
      <c r="Z3864" s="78"/>
      <c r="AA3864" s="78"/>
      <c r="AB3864" s="78"/>
      <c r="AC3864" s="78"/>
      <c r="AD3864" s="104"/>
      <c r="AE3864" s="78"/>
      <c r="AF3864" s="104"/>
      <c r="AG3864" s="78"/>
      <c r="AH3864" s="104"/>
      <c r="AI3864" s="78"/>
      <c r="AJ3864" s="104"/>
      <c r="AK3864" s="78"/>
      <c r="AL3864" s="78"/>
      <c r="AM3864" s="8"/>
      <c r="AN3864" s="78"/>
      <c r="AO3864" s="78"/>
      <c r="AP3864" s="78"/>
      <c r="AQ3864" s="78"/>
      <c r="AR3864" s="78"/>
      <c r="AS3864" s="78"/>
      <c r="AT3864" s="78"/>
      <c r="AU3864" s="78"/>
      <c r="AV3864" s="78"/>
      <c r="AW3864" s="77"/>
      <c r="AX3864" s="144"/>
      <c r="AY3864" s="144"/>
      <c r="AZ3864" s="144"/>
      <c r="BA3864" s="54"/>
      <c r="BB3864" s="54"/>
      <c r="BC3864" s="144"/>
      <c r="BD3864" s="144"/>
      <c r="BE3864" s="144"/>
      <c r="BF3864" s="144"/>
      <c r="BG3864" s="144"/>
      <c r="BH3864" s="144"/>
      <c r="BI3864" s="144"/>
      <c r="BJ3864" s="144"/>
      <c r="BK3864" s="144"/>
      <c r="BL3864" s="144"/>
      <c r="BM3864" s="144"/>
      <c r="BN3864" s="144"/>
      <c r="BO3864" s="144"/>
      <c r="BP3864" s="144"/>
      <c r="BQ3864" s="144"/>
      <c r="BR3864" s="144"/>
      <c r="BS3864" s="144"/>
      <c r="BT3864" s="144"/>
      <c r="BU3864" s="144"/>
      <c r="BV3864" s="144"/>
      <c r="BW3864" s="144"/>
      <c r="BX3864" s="144"/>
      <c r="BY3864" s="144"/>
      <c r="BZ3864" s="144"/>
      <c r="CA3864" s="144"/>
      <c r="CB3864" s="144"/>
      <c r="CC3864" s="144"/>
      <c r="CD3864" s="144"/>
      <c r="CE3864" s="144"/>
      <c r="CF3864" s="144"/>
      <c r="CG3864" s="144"/>
      <c r="CH3864" s="144"/>
      <c r="CI3864" s="144"/>
      <c r="CJ3864" s="144"/>
      <c r="CK3864" s="144"/>
      <c r="CL3864" s="144"/>
    </row>
    <row r="3865" spans="2:90" x14ac:dyDescent="0.25">
      <c r="B3865" s="77"/>
      <c r="C3865" s="77"/>
      <c r="D3865" s="77"/>
      <c r="E3865" s="77"/>
      <c r="F3865" s="77"/>
      <c r="G3865" s="77"/>
      <c r="I3865" s="78"/>
      <c r="K3865" s="78"/>
      <c r="L3865" s="77"/>
      <c r="M3865" s="78"/>
      <c r="N3865" s="78"/>
      <c r="O3865" s="78"/>
      <c r="P3865" s="78"/>
      <c r="Q3865" s="144"/>
      <c r="R3865" s="78"/>
      <c r="S3865" s="78"/>
      <c r="T3865" s="78"/>
      <c r="U3865" s="78"/>
      <c r="V3865" s="219"/>
      <c r="W3865" s="78"/>
      <c r="X3865" s="78"/>
      <c r="Y3865" s="78"/>
      <c r="Z3865" s="78"/>
      <c r="AA3865" s="78"/>
      <c r="AB3865" s="78"/>
      <c r="AC3865" s="78"/>
      <c r="AD3865" s="104"/>
      <c r="AE3865" s="78"/>
      <c r="AF3865" s="104"/>
      <c r="AG3865" s="78"/>
      <c r="AH3865" s="104"/>
      <c r="AI3865" s="78"/>
      <c r="AJ3865" s="104"/>
      <c r="AK3865" s="78"/>
      <c r="AL3865" s="78"/>
      <c r="AM3865" s="8"/>
      <c r="AN3865" s="78"/>
      <c r="AO3865" s="78"/>
      <c r="AP3865" s="78"/>
      <c r="AQ3865" s="78"/>
      <c r="AR3865" s="78"/>
      <c r="AS3865" s="78"/>
      <c r="AT3865" s="78"/>
      <c r="AU3865" s="78"/>
      <c r="AV3865" s="78"/>
      <c r="AW3865" s="77"/>
      <c r="AX3865" s="144"/>
      <c r="AY3865" s="144"/>
      <c r="AZ3865" s="144"/>
      <c r="BA3865" s="54"/>
      <c r="BB3865" s="54"/>
      <c r="BC3865" s="144"/>
      <c r="BD3865" s="144"/>
      <c r="BE3865" s="144"/>
      <c r="BF3865" s="144"/>
      <c r="BG3865" s="144"/>
      <c r="BH3865" s="144"/>
      <c r="BI3865" s="144"/>
      <c r="BJ3865" s="144"/>
      <c r="BK3865" s="144"/>
      <c r="BL3865" s="144"/>
      <c r="BM3865" s="144"/>
      <c r="BN3865" s="144"/>
      <c r="BO3865" s="144"/>
      <c r="BP3865" s="144"/>
      <c r="BQ3865" s="144"/>
      <c r="BR3865" s="144"/>
      <c r="BS3865" s="144"/>
      <c r="BT3865" s="144"/>
      <c r="BU3865" s="144"/>
      <c r="BV3865" s="144"/>
      <c r="BW3865" s="144"/>
      <c r="BX3865" s="144"/>
      <c r="BY3865" s="144"/>
      <c r="BZ3865" s="144"/>
      <c r="CA3865" s="144"/>
      <c r="CB3865" s="144"/>
      <c r="CC3865" s="144"/>
      <c r="CD3865" s="144"/>
      <c r="CE3865" s="144"/>
      <c r="CF3865" s="144"/>
      <c r="CG3865" s="144"/>
      <c r="CH3865" s="144"/>
      <c r="CI3865" s="144"/>
      <c r="CJ3865" s="144"/>
      <c r="CK3865" s="144"/>
      <c r="CL3865" s="144"/>
    </row>
    <row r="3866" spans="2:90" x14ac:dyDescent="0.25">
      <c r="B3866" s="77"/>
      <c r="C3866" s="77"/>
      <c r="D3866" s="77"/>
      <c r="E3866" s="77"/>
      <c r="F3866" s="77"/>
      <c r="G3866" s="77"/>
      <c r="I3866" s="78"/>
      <c r="K3866" s="78"/>
      <c r="L3866" s="77"/>
      <c r="M3866" s="78"/>
      <c r="N3866" s="78"/>
      <c r="O3866" s="78"/>
      <c r="P3866" s="78"/>
      <c r="Q3866" s="144"/>
      <c r="R3866" s="78"/>
      <c r="S3866" s="78"/>
      <c r="T3866" s="78"/>
      <c r="U3866" s="78"/>
      <c r="V3866" s="219"/>
      <c r="W3866" s="78"/>
      <c r="X3866" s="78"/>
      <c r="Y3866" s="78"/>
      <c r="Z3866" s="78"/>
      <c r="AA3866" s="78"/>
      <c r="AB3866" s="78"/>
      <c r="AC3866" s="78"/>
      <c r="AD3866" s="104"/>
      <c r="AE3866" s="78"/>
      <c r="AF3866" s="104"/>
      <c r="AG3866" s="78"/>
      <c r="AH3866" s="104"/>
      <c r="AI3866" s="78"/>
      <c r="AJ3866" s="104"/>
      <c r="AK3866" s="78"/>
      <c r="AL3866" s="78"/>
      <c r="AM3866" s="8"/>
      <c r="AN3866" s="78"/>
      <c r="AO3866" s="78"/>
      <c r="AP3866" s="78"/>
      <c r="AQ3866" s="78"/>
      <c r="AR3866" s="78"/>
      <c r="AS3866" s="78"/>
      <c r="AT3866" s="78"/>
      <c r="AU3866" s="78"/>
      <c r="AV3866" s="78"/>
      <c r="AW3866" s="77"/>
      <c r="AX3866" s="144"/>
      <c r="AY3866" s="144"/>
      <c r="AZ3866" s="144"/>
      <c r="BA3866" s="54"/>
      <c r="BB3866" s="54"/>
      <c r="BC3866" s="144"/>
      <c r="BD3866" s="144"/>
      <c r="BE3866" s="144"/>
      <c r="BF3866" s="144"/>
      <c r="BG3866" s="144"/>
      <c r="BH3866" s="144"/>
      <c r="BI3866" s="144"/>
      <c r="BJ3866" s="144"/>
      <c r="BK3866" s="144"/>
      <c r="BL3866" s="144"/>
      <c r="BM3866" s="144"/>
      <c r="BN3866" s="144"/>
      <c r="BO3866" s="144"/>
      <c r="BP3866" s="144"/>
      <c r="BQ3866" s="144"/>
      <c r="BR3866" s="144"/>
      <c r="BS3866" s="144"/>
      <c r="BT3866" s="144"/>
      <c r="BU3866" s="144"/>
      <c r="BV3866" s="144"/>
      <c r="BW3866" s="144"/>
      <c r="BX3866" s="144"/>
      <c r="BY3866" s="144"/>
      <c r="BZ3866" s="144"/>
      <c r="CA3866" s="144"/>
      <c r="CB3866" s="144"/>
      <c r="CC3866" s="144"/>
      <c r="CD3866" s="144"/>
      <c r="CE3866" s="144"/>
      <c r="CF3866" s="144"/>
      <c r="CG3866" s="144"/>
      <c r="CH3866" s="144"/>
      <c r="CI3866" s="144"/>
      <c r="CJ3866" s="144"/>
      <c r="CK3866" s="144"/>
      <c r="CL3866" s="144"/>
    </row>
    <row r="3867" spans="2:90" x14ac:dyDescent="0.25">
      <c r="B3867" s="77"/>
      <c r="C3867" s="77"/>
      <c r="D3867" s="77"/>
      <c r="E3867" s="77"/>
      <c r="F3867" s="77"/>
      <c r="G3867" s="77"/>
      <c r="I3867" s="78"/>
      <c r="K3867" s="78"/>
      <c r="L3867" s="77"/>
      <c r="M3867" s="78"/>
      <c r="N3867" s="78"/>
      <c r="O3867" s="78"/>
      <c r="P3867" s="78"/>
      <c r="Q3867" s="144"/>
      <c r="R3867" s="78"/>
      <c r="S3867" s="78"/>
      <c r="T3867" s="78"/>
      <c r="U3867" s="78"/>
      <c r="V3867" s="219"/>
      <c r="W3867" s="78"/>
      <c r="X3867" s="78"/>
      <c r="Y3867" s="78"/>
      <c r="Z3867" s="78"/>
      <c r="AA3867" s="78"/>
      <c r="AB3867" s="78"/>
      <c r="AC3867" s="78"/>
      <c r="AD3867" s="104"/>
      <c r="AE3867" s="78"/>
      <c r="AF3867" s="104"/>
      <c r="AG3867" s="78"/>
      <c r="AH3867" s="104"/>
      <c r="AI3867" s="78"/>
      <c r="AJ3867" s="104"/>
      <c r="AK3867" s="78"/>
      <c r="AL3867" s="78"/>
      <c r="AM3867" s="8"/>
      <c r="AN3867" s="78"/>
      <c r="AO3867" s="78"/>
      <c r="AP3867" s="78"/>
      <c r="AQ3867" s="78"/>
      <c r="AR3867" s="78"/>
      <c r="AS3867" s="78"/>
      <c r="AT3867" s="78"/>
      <c r="AU3867" s="78"/>
      <c r="AV3867" s="78"/>
      <c r="AW3867" s="77"/>
      <c r="AX3867" s="144"/>
      <c r="AY3867" s="144"/>
      <c r="AZ3867" s="144"/>
      <c r="BA3867" s="54"/>
      <c r="BB3867" s="54"/>
      <c r="BC3867" s="144"/>
      <c r="BD3867" s="144"/>
      <c r="BE3867" s="144"/>
      <c r="BF3867" s="144"/>
      <c r="BG3867" s="144"/>
      <c r="BH3867" s="144"/>
      <c r="BI3867" s="144"/>
      <c r="BJ3867" s="144"/>
      <c r="BK3867" s="144"/>
      <c r="BL3867" s="144"/>
      <c r="BM3867" s="144"/>
      <c r="BN3867" s="144"/>
      <c r="BO3867" s="144"/>
      <c r="BP3867" s="144"/>
      <c r="BQ3867" s="144"/>
      <c r="BR3867" s="144"/>
      <c r="BS3867" s="144"/>
      <c r="BT3867" s="144"/>
      <c r="BU3867" s="144"/>
      <c r="BV3867" s="144"/>
      <c r="BW3867" s="144"/>
      <c r="BX3867" s="144"/>
      <c r="BY3867" s="144"/>
      <c r="BZ3867" s="144"/>
      <c r="CA3867" s="144"/>
      <c r="CB3867" s="144"/>
      <c r="CC3867" s="144"/>
      <c r="CD3867" s="144"/>
      <c r="CE3867" s="144"/>
      <c r="CF3867" s="144"/>
      <c r="CG3867" s="144"/>
      <c r="CH3867" s="144"/>
      <c r="CI3867" s="144"/>
      <c r="CJ3867" s="144"/>
      <c r="CK3867" s="144"/>
      <c r="CL3867" s="144"/>
    </row>
    <row r="3868" spans="2:90" x14ac:dyDescent="0.25">
      <c r="B3868" s="77"/>
      <c r="C3868" s="77"/>
      <c r="D3868" s="77"/>
      <c r="E3868" s="77"/>
      <c r="F3868" s="77"/>
      <c r="G3868" s="77"/>
      <c r="I3868" s="78"/>
      <c r="K3868" s="78"/>
      <c r="L3868" s="77"/>
      <c r="M3868" s="78"/>
      <c r="N3868" s="78"/>
      <c r="O3868" s="78"/>
      <c r="P3868" s="78"/>
      <c r="Q3868" s="144"/>
      <c r="R3868" s="78"/>
      <c r="S3868" s="78"/>
      <c r="T3868" s="78"/>
      <c r="U3868" s="78"/>
      <c r="V3868" s="219"/>
      <c r="W3868" s="78"/>
      <c r="X3868" s="78"/>
      <c r="Y3868" s="78"/>
      <c r="Z3868" s="78"/>
      <c r="AA3868" s="78"/>
      <c r="AB3868" s="78"/>
      <c r="AC3868" s="78"/>
      <c r="AD3868" s="104"/>
      <c r="AE3868" s="78"/>
      <c r="AF3868" s="104"/>
      <c r="AG3868" s="78"/>
      <c r="AH3868" s="104"/>
      <c r="AI3868" s="78"/>
      <c r="AJ3868" s="104"/>
      <c r="AK3868" s="78"/>
      <c r="AL3868" s="78"/>
      <c r="AM3868" s="8"/>
      <c r="AN3868" s="78"/>
      <c r="AO3868" s="78"/>
      <c r="AP3868" s="78"/>
      <c r="AQ3868" s="78"/>
      <c r="AR3868" s="78"/>
      <c r="AS3868" s="78"/>
      <c r="AT3868" s="78"/>
      <c r="AU3868" s="78"/>
      <c r="AV3868" s="78"/>
      <c r="AW3868" s="77"/>
      <c r="AX3868" s="144"/>
      <c r="AY3868" s="144"/>
      <c r="AZ3868" s="144"/>
      <c r="BA3868" s="54"/>
      <c r="BB3868" s="54"/>
      <c r="BC3868" s="144"/>
      <c r="BD3868" s="144"/>
      <c r="BE3868" s="144"/>
      <c r="BF3868" s="144"/>
      <c r="BG3868" s="144"/>
      <c r="BH3868" s="144"/>
      <c r="BI3868" s="144"/>
      <c r="BJ3868" s="144"/>
      <c r="BK3868" s="144"/>
      <c r="BL3868" s="144"/>
      <c r="BM3868" s="144"/>
      <c r="BN3868" s="144"/>
      <c r="BO3868" s="144"/>
      <c r="BP3868" s="144"/>
      <c r="BQ3868" s="144"/>
      <c r="BR3868" s="144"/>
      <c r="BS3868" s="144"/>
      <c r="BT3868" s="144"/>
      <c r="BU3868" s="144"/>
      <c r="BV3868" s="144"/>
      <c r="BW3868" s="144"/>
      <c r="BX3868" s="144"/>
      <c r="BY3868" s="144"/>
      <c r="BZ3868" s="144"/>
      <c r="CA3868" s="144"/>
      <c r="CB3868" s="144"/>
      <c r="CC3868" s="144"/>
      <c r="CD3868" s="144"/>
      <c r="CE3868" s="144"/>
      <c r="CF3868" s="144"/>
      <c r="CG3868" s="144"/>
      <c r="CH3868" s="144"/>
      <c r="CI3868" s="144"/>
      <c r="CJ3868" s="144"/>
      <c r="CK3868" s="144"/>
      <c r="CL3868" s="144"/>
    </row>
    <row r="3869" spans="2:90" x14ac:dyDescent="0.25">
      <c r="B3869" s="77"/>
      <c r="C3869" s="77"/>
      <c r="D3869" s="77"/>
      <c r="E3869" s="77"/>
      <c r="F3869" s="77"/>
      <c r="G3869" s="77"/>
      <c r="I3869" s="78"/>
      <c r="K3869" s="78"/>
      <c r="L3869" s="77"/>
      <c r="M3869" s="78"/>
      <c r="N3869" s="78"/>
      <c r="O3869" s="78"/>
      <c r="P3869" s="78"/>
      <c r="Q3869" s="144"/>
      <c r="R3869" s="78"/>
      <c r="S3869" s="78"/>
      <c r="T3869" s="78"/>
      <c r="U3869" s="78"/>
      <c r="V3869" s="219"/>
      <c r="W3869" s="78"/>
      <c r="X3869" s="78"/>
      <c r="Y3869" s="78"/>
      <c r="Z3869" s="78"/>
      <c r="AA3869" s="78"/>
      <c r="AB3869" s="78"/>
      <c r="AC3869" s="78"/>
      <c r="AD3869" s="104"/>
      <c r="AE3869" s="78"/>
      <c r="AF3869" s="104"/>
      <c r="AG3869" s="78"/>
      <c r="AH3869" s="104"/>
      <c r="AI3869" s="78"/>
      <c r="AJ3869" s="104"/>
      <c r="AK3869" s="78"/>
      <c r="AL3869" s="78"/>
      <c r="AM3869" s="8"/>
      <c r="AN3869" s="78"/>
      <c r="AO3869" s="78"/>
      <c r="AP3869" s="78"/>
      <c r="AQ3869" s="78"/>
      <c r="AR3869" s="78"/>
      <c r="AS3869" s="78"/>
      <c r="AT3869" s="78"/>
      <c r="AU3869" s="78"/>
      <c r="AV3869" s="78"/>
      <c r="AW3869" s="77"/>
      <c r="AX3869" s="144"/>
      <c r="AY3869" s="144"/>
      <c r="AZ3869" s="144"/>
      <c r="BA3869" s="54"/>
      <c r="BB3869" s="54"/>
      <c r="BC3869" s="144"/>
      <c r="BD3869" s="144"/>
      <c r="BE3869" s="144"/>
      <c r="BF3869" s="144"/>
      <c r="BG3869" s="144"/>
      <c r="BH3869" s="144"/>
      <c r="BI3869" s="144"/>
      <c r="BJ3869" s="144"/>
      <c r="BK3869" s="144"/>
      <c r="BL3869" s="144"/>
      <c r="BM3869" s="144"/>
      <c r="BN3869" s="144"/>
      <c r="BO3869" s="144"/>
      <c r="BP3869" s="144"/>
      <c r="BQ3869" s="144"/>
      <c r="BR3869" s="144"/>
      <c r="BS3869" s="144"/>
      <c r="BT3869" s="144"/>
      <c r="BU3869" s="144"/>
      <c r="BV3869" s="144"/>
      <c r="BW3869" s="144"/>
      <c r="BX3869" s="144"/>
      <c r="BY3869" s="144"/>
      <c r="BZ3869" s="144"/>
      <c r="CA3869" s="144"/>
      <c r="CB3869" s="144"/>
      <c r="CC3869" s="144"/>
      <c r="CD3869" s="144"/>
      <c r="CE3869" s="144"/>
      <c r="CF3869" s="144"/>
      <c r="CG3869" s="144"/>
      <c r="CH3869" s="144"/>
      <c r="CI3869" s="144"/>
      <c r="CJ3869" s="144"/>
      <c r="CK3869" s="144"/>
      <c r="CL3869" s="144"/>
    </row>
    <row r="3870" spans="2:90" x14ac:dyDescent="0.25">
      <c r="B3870" s="77"/>
      <c r="C3870" s="77"/>
      <c r="D3870" s="77"/>
      <c r="E3870" s="77"/>
      <c r="F3870" s="77"/>
      <c r="G3870" s="77"/>
      <c r="I3870" s="78"/>
      <c r="K3870" s="78"/>
      <c r="L3870" s="77"/>
      <c r="M3870" s="78"/>
      <c r="N3870" s="78"/>
      <c r="O3870" s="78"/>
      <c r="P3870" s="78"/>
      <c r="Q3870" s="144"/>
      <c r="R3870" s="78"/>
      <c r="S3870" s="78"/>
      <c r="T3870" s="78"/>
      <c r="U3870" s="78"/>
      <c r="V3870" s="219"/>
      <c r="W3870" s="78"/>
      <c r="X3870" s="78"/>
      <c r="Y3870" s="78"/>
      <c r="Z3870" s="78"/>
      <c r="AA3870" s="78"/>
      <c r="AB3870" s="78"/>
      <c r="AC3870" s="78"/>
      <c r="AD3870" s="104"/>
      <c r="AE3870" s="78"/>
      <c r="AF3870" s="104"/>
      <c r="AG3870" s="78"/>
      <c r="AH3870" s="104"/>
      <c r="AI3870" s="78"/>
      <c r="AJ3870" s="104"/>
      <c r="AK3870" s="78"/>
      <c r="AL3870" s="78"/>
      <c r="AM3870" s="8"/>
      <c r="AN3870" s="78"/>
      <c r="AO3870" s="78"/>
      <c r="AP3870" s="78"/>
      <c r="AQ3870" s="78"/>
      <c r="AR3870" s="78"/>
      <c r="AS3870" s="78"/>
      <c r="AT3870" s="78"/>
      <c r="AU3870" s="78"/>
      <c r="AV3870" s="78"/>
      <c r="AW3870" s="77"/>
      <c r="AX3870" s="144"/>
      <c r="AY3870" s="144"/>
      <c r="AZ3870" s="144"/>
      <c r="BA3870" s="54"/>
      <c r="BB3870" s="54"/>
      <c r="BC3870" s="144"/>
      <c r="BD3870" s="144"/>
      <c r="BE3870" s="144"/>
      <c r="BF3870" s="144"/>
      <c r="BG3870" s="144"/>
      <c r="BH3870" s="144"/>
      <c r="BI3870" s="144"/>
      <c r="BJ3870" s="144"/>
      <c r="BK3870" s="144"/>
      <c r="BL3870" s="144"/>
      <c r="BM3870" s="144"/>
      <c r="BN3870" s="144"/>
      <c r="BO3870" s="144"/>
      <c r="BP3870" s="144"/>
      <c r="BQ3870" s="144"/>
      <c r="BR3870" s="144"/>
      <c r="BS3870" s="144"/>
      <c r="BT3870" s="144"/>
      <c r="BU3870" s="144"/>
      <c r="BV3870" s="144"/>
      <c r="BW3870" s="144"/>
      <c r="BX3870" s="144"/>
      <c r="BY3870" s="144"/>
      <c r="BZ3870" s="144"/>
      <c r="CA3870" s="144"/>
      <c r="CB3870" s="144"/>
      <c r="CC3870" s="144"/>
      <c r="CD3870" s="144"/>
      <c r="CE3870" s="144"/>
      <c r="CF3870" s="144"/>
      <c r="CG3870" s="144"/>
      <c r="CH3870" s="144"/>
      <c r="CI3870" s="144"/>
      <c r="CJ3870" s="144"/>
      <c r="CK3870" s="144"/>
      <c r="CL3870" s="144"/>
    </row>
    <row r="3871" spans="2:90" x14ac:dyDescent="0.25">
      <c r="B3871" s="77"/>
      <c r="C3871" s="77"/>
      <c r="D3871" s="77"/>
      <c r="E3871" s="77"/>
      <c r="F3871" s="77"/>
      <c r="G3871" s="77"/>
      <c r="I3871" s="78"/>
      <c r="K3871" s="78"/>
      <c r="L3871" s="77"/>
      <c r="M3871" s="78"/>
      <c r="N3871" s="78"/>
      <c r="O3871" s="78"/>
      <c r="P3871" s="78"/>
      <c r="Q3871" s="144"/>
      <c r="R3871" s="78"/>
      <c r="S3871" s="78"/>
      <c r="T3871" s="78"/>
      <c r="U3871" s="78"/>
      <c r="V3871" s="219"/>
      <c r="W3871" s="78"/>
      <c r="X3871" s="78"/>
      <c r="Y3871" s="78"/>
      <c r="Z3871" s="78"/>
      <c r="AA3871" s="78"/>
      <c r="AB3871" s="78"/>
      <c r="AC3871" s="78"/>
      <c r="AD3871" s="104"/>
      <c r="AE3871" s="78"/>
      <c r="AF3871" s="104"/>
      <c r="AG3871" s="78"/>
      <c r="AH3871" s="104"/>
      <c r="AI3871" s="78"/>
      <c r="AJ3871" s="104"/>
      <c r="AK3871" s="78"/>
      <c r="AL3871" s="78"/>
      <c r="AM3871" s="8"/>
      <c r="AN3871" s="78"/>
      <c r="AO3871" s="78"/>
      <c r="AP3871" s="78"/>
      <c r="AQ3871" s="78"/>
      <c r="AR3871" s="78"/>
      <c r="AS3871" s="78"/>
      <c r="AT3871" s="78"/>
      <c r="AU3871" s="78"/>
      <c r="AV3871" s="78"/>
      <c r="AW3871" s="77"/>
      <c r="AX3871" s="144"/>
      <c r="AY3871" s="144"/>
      <c r="AZ3871" s="144"/>
      <c r="BA3871" s="54"/>
      <c r="BB3871" s="54"/>
      <c r="BC3871" s="144"/>
      <c r="BD3871" s="144"/>
      <c r="BE3871" s="144"/>
      <c r="BF3871" s="144"/>
      <c r="BG3871" s="144"/>
      <c r="BH3871" s="144"/>
      <c r="BI3871" s="144"/>
      <c r="BJ3871" s="144"/>
      <c r="BK3871" s="144"/>
      <c r="BL3871" s="144"/>
      <c r="BM3871" s="144"/>
      <c r="BN3871" s="144"/>
      <c r="BO3871" s="144"/>
      <c r="BP3871" s="144"/>
      <c r="BQ3871" s="144"/>
      <c r="BR3871" s="144"/>
      <c r="BS3871" s="144"/>
      <c r="BT3871" s="144"/>
      <c r="BU3871" s="144"/>
      <c r="BV3871" s="144"/>
      <c r="BW3871" s="144"/>
      <c r="BX3871" s="144"/>
      <c r="BY3871" s="144"/>
      <c r="BZ3871" s="144"/>
      <c r="CA3871" s="144"/>
      <c r="CB3871" s="144"/>
      <c r="CC3871" s="144"/>
      <c r="CD3871" s="144"/>
      <c r="CE3871" s="144"/>
      <c r="CF3871" s="144"/>
      <c r="CG3871" s="144"/>
      <c r="CH3871" s="144"/>
      <c r="CI3871" s="144"/>
      <c r="CJ3871" s="144"/>
      <c r="CK3871" s="144"/>
      <c r="CL3871" s="144"/>
    </row>
    <row r="3872" spans="2:90" x14ac:dyDescent="0.25">
      <c r="B3872" s="77"/>
      <c r="C3872" s="77"/>
      <c r="D3872" s="77"/>
      <c r="E3872" s="77"/>
      <c r="F3872" s="77"/>
      <c r="G3872" s="77"/>
      <c r="I3872" s="78"/>
      <c r="K3872" s="78"/>
      <c r="L3872" s="77"/>
      <c r="M3872" s="78"/>
      <c r="N3872" s="78"/>
      <c r="O3872" s="78"/>
      <c r="P3872" s="78"/>
      <c r="Q3872" s="144"/>
      <c r="R3872" s="78"/>
      <c r="S3872" s="78"/>
      <c r="T3872" s="78"/>
      <c r="U3872" s="78"/>
      <c r="V3872" s="219"/>
      <c r="W3872" s="78"/>
      <c r="X3872" s="78"/>
      <c r="Y3872" s="78"/>
      <c r="Z3872" s="78"/>
      <c r="AA3872" s="78"/>
      <c r="AB3872" s="78"/>
      <c r="AC3872" s="78"/>
      <c r="AD3872" s="104"/>
      <c r="AE3872" s="78"/>
      <c r="AF3872" s="104"/>
      <c r="AG3872" s="78"/>
      <c r="AH3872" s="104"/>
      <c r="AI3872" s="78"/>
      <c r="AJ3872" s="104"/>
      <c r="AK3872" s="78"/>
      <c r="AL3872" s="78"/>
      <c r="AM3872" s="8"/>
      <c r="AN3872" s="78"/>
      <c r="AO3872" s="78"/>
      <c r="AP3872" s="78"/>
      <c r="AQ3872" s="78"/>
      <c r="AR3872" s="78"/>
      <c r="AS3872" s="78"/>
      <c r="AT3872" s="78"/>
      <c r="AU3872" s="78"/>
      <c r="AV3872" s="78"/>
      <c r="AW3872" s="77"/>
      <c r="AX3872" s="144"/>
      <c r="AY3872" s="144"/>
      <c r="AZ3872" s="144"/>
      <c r="BA3872" s="54"/>
      <c r="BB3872" s="54"/>
      <c r="BC3872" s="144"/>
      <c r="BD3872" s="144"/>
      <c r="BE3872" s="144"/>
      <c r="BF3872" s="144"/>
      <c r="BG3872" s="144"/>
      <c r="BH3872" s="144"/>
      <c r="BI3872" s="144"/>
      <c r="BJ3872" s="144"/>
      <c r="BK3872" s="144"/>
      <c r="BL3872" s="144"/>
      <c r="BM3872" s="144"/>
      <c r="BN3872" s="144"/>
      <c r="BO3872" s="144"/>
      <c r="BP3872" s="144"/>
      <c r="BQ3872" s="144"/>
      <c r="BR3872" s="144"/>
      <c r="BS3872" s="144"/>
      <c r="BT3872" s="144"/>
      <c r="BU3872" s="144"/>
      <c r="BV3872" s="144"/>
      <c r="BW3872" s="144"/>
      <c r="BX3872" s="144"/>
      <c r="BY3872" s="144"/>
      <c r="BZ3872" s="144"/>
      <c r="CA3872" s="144"/>
      <c r="CB3872" s="144"/>
      <c r="CC3872" s="144"/>
      <c r="CD3872" s="144"/>
      <c r="CE3872" s="144"/>
      <c r="CF3872" s="144"/>
      <c r="CG3872" s="144"/>
      <c r="CH3872" s="144"/>
      <c r="CI3872" s="144"/>
      <c r="CJ3872" s="144"/>
      <c r="CK3872" s="144"/>
      <c r="CL3872" s="144"/>
    </row>
    <row r="3873" spans="2:90" x14ac:dyDescent="0.25">
      <c r="B3873" s="77"/>
      <c r="C3873" s="77"/>
      <c r="D3873" s="77"/>
      <c r="E3873" s="77"/>
      <c r="F3873" s="77"/>
      <c r="G3873" s="77"/>
      <c r="I3873" s="78"/>
      <c r="K3873" s="78"/>
      <c r="L3873" s="77"/>
      <c r="M3873" s="78"/>
      <c r="N3873" s="78"/>
      <c r="O3873" s="78"/>
      <c r="P3873" s="78"/>
      <c r="Q3873" s="144"/>
      <c r="R3873" s="78"/>
      <c r="S3873" s="78"/>
      <c r="T3873" s="78"/>
      <c r="U3873" s="78"/>
      <c r="V3873" s="219"/>
      <c r="W3873" s="78"/>
      <c r="X3873" s="78"/>
      <c r="Y3873" s="78"/>
      <c r="Z3873" s="78"/>
      <c r="AA3873" s="78"/>
      <c r="AB3873" s="78"/>
      <c r="AC3873" s="78"/>
      <c r="AD3873" s="104"/>
      <c r="AE3873" s="78"/>
      <c r="AF3873" s="104"/>
      <c r="AG3873" s="78"/>
      <c r="AH3873" s="104"/>
      <c r="AI3873" s="78"/>
      <c r="AJ3873" s="104"/>
      <c r="AK3873" s="78"/>
      <c r="AL3873" s="78"/>
      <c r="AM3873" s="8"/>
      <c r="AN3873" s="78"/>
      <c r="AO3873" s="78"/>
      <c r="AP3873" s="78"/>
      <c r="AQ3873" s="78"/>
      <c r="AR3873" s="78"/>
      <c r="AS3873" s="78"/>
      <c r="AT3873" s="78"/>
      <c r="AU3873" s="78"/>
      <c r="AV3873" s="78"/>
      <c r="AW3873" s="77"/>
      <c r="AX3873" s="144"/>
      <c r="AY3873" s="144"/>
      <c r="AZ3873" s="144"/>
      <c r="BA3873" s="54"/>
      <c r="BB3873" s="54"/>
      <c r="BC3873" s="144"/>
      <c r="BD3873" s="144"/>
      <c r="BE3873" s="144"/>
      <c r="BF3873" s="144"/>
      <c r="BG3873" s="144"/>
      <c r="BH3873" s="144"/>
      <c r="BI3873" s="144"/>
      <c r="BJ3873" s="144"/>
      <c r="BK3873" s="144"/>
      <c r="BL3873" s="144"/>
      <c r="BM3873" s="144"/>
      <c r="BN3873" s="144"/>
      <c r="BO3873" s="144"/>
      <c r="BP3873" s="144"/>
      <c r="BQ3873" s="144"/>
      <c r="BR3873" s="144"/>
      <c r="BS3873" s="144"/>
      <c r="BT3873" s="144"/>
      <c r="BU3873" s="144"/>
      <c r="BV3873" s="144"/>
      <c r="BW3873" s="144"/>
      <c r="BX3873" s="144"/>
      <c r="BY3873" s="144"/>
      <c r="BZ3873" s="144"/>
      <c r="CA3873" s="144"/>
      <c r="CB3873" s="144"/>
      <c r="CC3873" s="144"/>
      <c r="CD3873" s="144"/>
      <c r="CE3873" s="144"/>
      <c r="CF3873" s="144"/>
      <c r="CG3873" s="144"/>
      <c r="CH3873" s="144"/>
      <c r="CI3873" s="144"/>
      <c r="CJ3873" s="144"/>
      <c r="CK3873" s="144"/>
      <c r="CL3873" s="144"/>
    </row>
    <row r="3874" spans="2:90" x14ac:dyDescent="0.25">
      <c r="B3874" s="77"/>
      <c r="C3874" s="77"/>
      <c r="D3874" s="77"/>
      <c r="E3874" s="77"/>
      <c r="F3874" s="77"/>
      <c r="G3874" s="77"/>
      <c r="I3874" s="78"/>
      <c r="K3874" s="78"/>
      <c r="L3874" s="77"/>
      <c r="M3874" s="78"/>
      <c r="N3874" s="78"/>
      <c r="O3874" s="78"/>
      <c r="P3874" s="78"/>
      <c r="Q3874" s="144"/>
      <c r="R3874" s="78"/>
      <c r="S3874" s="78"/>
      <c r="T3874" s="78"/>
      <c r="U3874" s="78"/>
      <c r="V3874" s="219"/>
      <c r="W3874" s="78"/>
      <c r="X3874" s="78"/>
      <c r="Y3874" s="78"/>
      <c r="Z3874" s="78"/>
      <c r="AA3874" s="78"/>
      <c r="AB3874" s="78"/>
      <c r="AC3874" s="78"/>
      <c r="AD3874" s="104"/>
      <c r="AE3874" s="78"/>
      <c r="AF3874" s="104"/>
      <c r="AG3874" s="78"/>
      <c r="AH3874" s="104"/>
      <c r="AI3874" s="78"/>
      <c r="AJ3874" s="104"/>
      <c r="AK3874" s="78"/>
      <c r="AL3874" s="78"/>
      <c r="AM3874" s="8"/>
      <c r="AN3874" s="78"/>
      <c r="AO3874" s="78"/>
      <c r="AP3874" s="78"/>
      <c r="AQ3874" s="78"/>
      <c r="AR3874" s="78"/>
      <c r="AS3874" s="78"/>
      <c r="AT3874" s="78"/>
      <c r="AU3874" s="78"/>
      <c r="AV3874" s="78"/>
      <c r="AW3874" s="77"/>
      <c r="AX3874" s="144"/>
      <c r="AY3874" s="144"/>
      <c r="AZ3874" s="144"/>
      <c r="BA3874" s="54"/>
      <c r="BB3874" s="54"/>
      <c r="BC3874" s="144"/>
      <c r="BD3874" s="144"/>
      <c r="BE3874" s="144"/>
      <c r="BF3874" s="144"/>
      <c r="BG3874" s="144"/>
      <c r="BH3874" s="144"/>
      <c r="BI3874" s="144"/>
      <c r="BJ3874" s="144"/>
      <c r="BK3874" s="144"/>
      <c r="BL3874" s="144"/>
      <c r="BM3874" s="144"/>
      <c r="BN3874" s="144"/>
      <c r="BO3874" s="144"/>
      <c r="BP3874" s="144"/>
      <c r="BQ3874" s="144"/>
      <c r="BR3874" s="144"/>
      <c r="BS3874" s="144"/>
      <c r="BT3874" s="144"/>
      <c r="BU3874" s="144"/>
      <c r="BV3874" s="144"/>
      <c r="BW3874" s="144"/>
      <c r="BX3874" s="144"/>
      <c r="BY3874" s="144"/>
      <c r="BZ3874" s="144"/>
      <c r="CA3874" s="144"/>
      <c r="CB3874" s="144"/>
      <c r="CC3874" s="144"/>
      <c r="CD3874" s="144"/>
      <c r="CE3874" s="144"/>
      <c r="CF3874" s="144"/>
      <c r="CG3874" s="144"/>
      <c r="CH3874" s="144"/>
      <c r="CI3874" s="144"/>
      <c r="CJ3874" s="144"/>
      <c r="CK3874" s="144"/>
      <c r="CL3874" s="144"/>
    </row>
    <row r="3875" spans="2:90" x14ac:dyDescent="0.25">
      <c r="B3875" s="77"/>
      <c r="C3875" s="77"/>
      <c r="D3875" s="77"/>
      <c r="E3875" s="77"/>
      <c r="F3875" s="77"/>
      <c r="G3875" s="77"/>
      <c r="I3875" s="78"/>
      <c r="K3875" s="78"/>
      <c r="L3875" s="77"/>
      <c r="M3875" s="78"/>
      <c r="N3875" s="78"/>
      <c r="O3875" s="78"/>
      <c r="P3875" s="78"/>
      <c r="Q3875" s="144"/>
      <c r="R3875" s="78"/>
      <c r="S3875" s="78"/>
      <c r="T3875" s="78"/>
      <c r="U3875" s="78"/>
      <c r="V3875" s="219"/>
      <c r="W3875" s="78"/>
      <c r="X3875" s="78"/>
      <c r="Y3875" s="78"/>
      <c r="Z3875" s="78"/>
      <c r="AA3875" s="78"/>
      <c r="AB3875" s="78"/>
      <c r="AC3875" s="78"/>
      <c r="AD3875" s="104"/>
      <c r="AE3875" s="78"/>
      <c r="AF3875" s="104"/>
      <c r="AG3875" s="78"/>
      <c r="AH3875" s="104"/>
      <c r="AI3875" s="78"/>
      <c r="AJ3875" s="104"/>
      <c r="AK3875" s="78"/>
      <c r="AL3875" s="78"/>
      <c r="AM3875" s="8"/>
      <c r="AN3875" s="78"/>
      <c r="AO3875" s="78"/>
      <c r="AP3875" s="78"/>
      <c r="AQ3875" s="78"/>
      <c r="AR3875" s="78"/>
      <c r="AS3875" s="78"/>
      <c r="AT3875" s="78"/>
      <c r="AU3875" s="78"/>
      <c r="AV3875" s="78"/>
      <c r="AW3875" s="77"/>
      <c r="AX3875" s="144"/>
      <c r="AY3875" s="144"/>
      <c r="AZ3875" s="144"/>
      <c r="BA3875" s="54"/>
      <c r="BB3875" s="54"/>
      <c r="BC3875" s="144"/>
      <c r="BD3875" s="144"/>
      <c r="BE3875" s="144"/>
      <c r="BF3875" s="144"/>
      <c r="BG3875" s="144"/>
      <c r="BH3875" s="144"/>
      <c r="BI3875" s="144"/>
      <c r="BJ3875" s="144"/>
      <c r="BK3875" s="144"/>
      <c r="BL3875" s="144"/>
      <c r="BM3875" s="144"/>
      <c r="BN3875" s="144"/>
      <c r="BO3875" s="144"/>
      <c r="BP3875" s="144"/>
      <c r="BQ3875" s="144"/>
      <c r="BR3875" s="144"/>
      <c r="BS3875" s="144"/>
      <c r="BT3875" s="144"/>
      <c r="BU3875" s="144"/>
      <c r="BV3875" s="144"/>
      <c r="BW3875" s="144"/>
      <c r="BX3875" s="144"/>
      <c r="BY3875" s="144"/>
      <c r="BZ3875" s="144"/>
      <c r="CA3875" s="144"/>
      <c r="CB3875" s="144"/>
      <c r="CC3875" s="144"/>
      <c r="CD3875" s="144"/>
      <c r="CE3875" s="144"/>
      <c r="CF3875" s="144"/>
      <c r="CG3875" s="144"/>
      <c r="CH3875" s="144"/>
      <c r="CI3875" s="144"/>
      <c r="CJ3875" s="144"/>
      <c r="CK3875" s="144"/>
      <c r="CL3875" s="144"/>
    </row>
    <row r="3876" spans="2:90" x14ac:dyDescent="0.25">
      <c r="B3876" s="77"/>
      <c r="C3876" s="77"/>
      <c r="D3876" s="77"/>
      <c r="E3876" s="77"/>
      <c r="F3876" s="77"/>
      <c r="G3876" s="77"/>
      <c r="I3876" s="78"/>
      <c r="K3876" s="78"/>
      <c r="L3876" s="77"/>
      <c r="M3876" s="78"/>
      <c r="N3876" s="78"/>
      <c r="O3876" s="78"/>
      <c r="P3876" s="78"/>
      <c r="Q3876" s="144"/>
      <c r="R3876" s="78"/>
      <c r="S3876" s="78"/>
      <c r="T3876" s="78"/>
      <c r="U3876" s="78"/>
      <c r="V3876" s="219"/>
      <c r="W3876" s="78"/>
      <c r="X3876" s="78"/>
      <c r="Y3876" s="78"/>
      <c r="Z3876" s="78"/>
      <c r="AA3876" s="78"/>
      <c r="AB3876" s="78"/>
      <c r="AC3876" s="78"/>
      <c r="AD3876" s="104"/>
      <c r="AE3876" s="78"/>
      <c r="AF3876" s="104"/>
      <c r="AG3876" s="78"/>
      <c r="AH3876" s="104"/>
      <c r="AI3876" s="78"/>
      <c r="AJ3876" s="104"/>
      <c r="AK3876" s="78"/>
      <c r="AL3876" s="78"/>
      <c r="AM3876" s="8"/>
      <c r="AN3876" s="78"/>
      <c r="AO3876" s="78"/>
      <c r="AP3876" s="78"/>
      <c r="AQ3876" s="78"/>
      <c r="AR3876" s="78"/>
      <c r="AS3876" s="78"/>
      <c r="AT3876" s="78"/>
      <c r="AU3876" s="78"/>
      <c r="AV3876" s="78"/>
      <c r="AW3876" s="77"/>
      <c r="AX3876" s="144"/>
      <c r="AY3876" s="144"/>
      <c r="AZ3876" s="144"/>
      <c r="BA3876" s="54"/>
      <c r="BB3876" s="54"/>
      <c r="BC3876" s="144"/>
      <c r="BD3876" s="144"/>
      <c r="BE3876" s="144"/>
      <c r="BF3876" s="144"/>
      <c r="BG3876" s="144"/>
      <c r="BH3876" s="144"/>
      <c r="BI3876" s="144"/>
      <c r="BJ3876" s="144"/>
      <c r="BK3876" s="144"/>
      <c r="BL3876" s="144"/>
      <c r="BM3876" s="144"/>
      <c r="BN3876" s="144"/>
      <c r="BO3876" s="144"/>
      <c r="BP3876" s="144"/>
      <c r="BQ3876" s="144"/>
      <c r="BR3876" s="144"/>
      <c r="BS3876" s="144"/>
      <c r="BT3876" s="144"/>
      <c r="BU3876" s="144"/>
      <c r="BV3876" s="144"/>
      <c r="BW3876" s="144"/>
      <c r="BX3876" s="144"/>
      <c r="BY3876" s="144"/>
      <c r="BZ3876" s="144"/>
      <c r="CA3876" s="144"/>
      <c r="CB3876" s="144"/>
      <c r="CC3876" s="144"/>
      <c r="CD3876" s="144"/>
      <c r="CE3876" s="144"/>
      <c r="CF3876" s="144"/>
      <c r="CG3876" s="144"/>
      <c r="CH3876" s="144"/>
      <c r="CI3876" s="144"/>
      <c r="CJ3876" s="144"/>
      <c r="CK3876" s="144"/>
      <c r="CL3876" s="144"/>
    </row>
    <row r="3877" spans="2:90" x14ac:dyDescent="0.25">
      <c r="B3877" s="77"/>
      <c r="C3877" s="77"/>
      <c r="D3877" s="77"/>
      <c r="E3877" s="77"/>
      <c r="F3877" s="77"/>
      <c r="G3877" s="77"/>
      <c r="I3877" s="78"/>
      <c r="K3877" s="78"/>
      <c r="L3877" s="77"/>
      <c r="M3877" s="78"/>
      <c r="N3877" s="78"/>
      <c r="O3877" s="78"/>
      <c r="P3877" s="78"/>
      <c r="Q3877" s="144"/>
      <c r="R3877" s="78"/>
      <c r="S3877" s="78"/>
      <c r="T3877" s="78"/>
      <c r="U3877" s="78"/>
      <c r="V3877" s="219"/>
      <c r="W3877" s="78"/>
      <c r="X3877" s="78"/>
      <c r="Y3877" s="78"/>
      <c r="Z3877" s="78"/>
      <c r="AA3877" s="78"/>
      <c r="AB3877" s="78"/>
      <c r="AC3877" s="78"/>
      <c r="AD3877" s="104"/>
      <c r="AE3877" s="78"/>
      <c r="AF3877" s="104"/>
      <c r="AG3877" s="78"/>
      <c r="AH3877" s="104"/>
      <c r="AI3877" s="78"/>
      <c r="AJ3877" s="104"/>
      <c r="AK3877" s="78"/>
      <c r="AL3877" s="78"/>
      <c r="AM3877" s="8"/>
      <c r="AN3877" s="78"/>
      <c r="AO3877" s="78"/>
      <c r="AP3877" s="78"/>
      <c r="AQ3877" s="78"/>
      <c r="AR3877" s="78"/>
      <c r="AS3877" s="78"/>
      <c r="AT3877" s="78"/>
      <c r="AU3877" s="78"/>
      <c r="AV3877" s="78"/>
      <c r="AW3877" s="77"/>
      <c r="AX3877" s="144"/>
      <c r="AY3877" s="144"/>
      <c r="AZ3877" s="144"/>
      <c r="BA3877" s="54"/>
      <c r="BB3877" s="54"/>
      <c r="BC3877" s="144"/>
      <c r="BD3877" s="144"/>
      <c r="BE3877" s="144"/>
      <c r="BF3877" s="144"/>
      <c r="BG3877" s="144"/>
      <c r="BH3877" s="144"/>
      <c r="BI3877" s="144"/>
      <c r="BJ3877" s="144"/>
      <c r="BK3877" s="144"/>
      <c r="BL3877" s="144"/>
      <c r="BM3877" s="144"/>
      <c r="BN3877" s="144"/>
      <c r="BO3877" s="144"/>
      <c r="BP3877" s="144"/>
      <c r="BQ3877" s="144"/>
      <c r="BR3877" s="144"/>
      <c r="BS3877" s="144"/>
      <c r="BT3877" s="144"/>
      <c r="BU3877" s="144"/>
      <c r="BV3877" s="144"/>
      <c r="BW3877" s="144"/>
      <c r="BX3877" s="144"/>
      <c r="BY3877" s="144"/>
      <c r="BZ3877" s="144"/>
      <c r="CA3877" s="144"/>
      <c r="CB3877" s="144"/>
      <c r="CC3877" s="144"/>
      <c r="CD3877" s="144"/>
      <c r="CE3877" s="144"/>
      <c r="CF3877" s="144"/>
      <c r="CG3877" s="144"/>
      <c r="CH3877" s="144"/>
      <c r="CI3877" s="144"/>
      <c r="CJ3877" s="144"/>
      <c r="CK3877" s="144"/>
      <c r="CL3877" s="144"/>
    </row>
    <row r="3878" spans="2:90" x14ac:dyDescent="0.25">
      <c r="B3878" s="77"/>
      <c r="C3878" s="77"/>
      <c r="D3878" s="77"/>
      <c r="E3878" s="77"/>
      <c r="F3878" s="77"/>
      <c r="G3878" s="77"/>
      <c r="I3878" s="78"/>
      <c r="K3878" s="78"/>
      <c r="L3878" s="77"/>
      <c r="M3878" s="78"/>
      <c r="N3878" s="78"/>
      <c r="O3878" s="78"/>
      <c r="P3878" s="78"/>
      <c r="Q3878" s="144"/>
      <c r="R3878" s="78"/>
      <c r="S3878" s="78"/>
      <c r="T3878" s="78"/>
      <c r="U3878" s="78"/>
      <c r="V3878" s="219"/>
      <c r="W3878" s="78"/>
      <c r="X3878" s="78"/>
      <c r="Y3878" s="78"/>
      <c r="Z3878" s="78"/>
      <c r="AA3878" s="78"/>
      <c r="AB3878" s="78"/>
      <c r="AC3878" s="78"/>
      <c r="AD3878" s="104"/>
      <c r="AE3878" s="78"/>
      <c r="AF3878" s="104"/>
      <c r="AG3878" s="78"/>
      <c r="AH3878" s="104"/>
      <c r="AI3878" s="78"/>
      <c r="AJ3878" s="104"/>
      <c r="AK3878" s="78"/>
      <c r="AL3878" s="78"/>
      <c r="AM3878" s="8"/>
      <c r="AN3878" s="78"/>
      <c r="AO3878" s="78"/>
      <c r="AP3878" s="78"/>
      <c r="AQ3878" s="78"/>
      <c r="AR3878" s="78"/>
      <c r="AS3878" s="78"/>
      <c r="AT3878" s="78"/>
      <c r="AU3878" s="78"/>
      <c r="AV3878" s="78"/>
      <c r="AW3878" s="77"/>
      <c r="AX3878" s="144"/>
      <c r="AY3878" s="144"/>
      <c r="AZ3878" s="144"/>
      <c r="BA3878" s="54"/>
      <c r="BB3878" s="54"/>
      <c r="BC3878" s="144"/>
      <c r="BD3878" s="144"/>
      <c r="BE3878" s="144"/>
      <c r="BF3878" s="144"/>
      <c r="BG3878" s="144"/>
      <c r="BH3878" s="144"/>
      <c r="BI3878" s="144"/>
      <c r="BJ3878" s="144"/>
      <c r="BK3878" s="144"/>
      <c r="BL3878" s="144"/>
      <c r="BM3878" s="144"/>
      <c r="BN3878" s="144"/>
      <c r="BO3878" s="144"/>
      <c r="BP3878" s="144"/>
      <c r="BQ3878" s="144"/>
      <c r="BR3878" s="144"/>
      <c r="BS3878" s="144"/>
      <c r="BT3878" s="144"/>
      <c r="BU3878" s="144"/>
      <c r="BV3878" s="144"/>
      <c r="BW3878" s="144"/>
      <c r="BX3878" s="144"/>
      <c r="BY3878" s="144"/>
      <c r="BZ3878" s="144"/>
      <c r="CA3878" s="144"/>
      <c r="CB3878" s="144"/>
      <c r="CC3878" s="144"/>
      <c r="CD3878" s="144"/>
      <c r="CE3878" s="144"/>
      <c r="CF3878" s="144"/>
      <c r="CG3878" s="144"/>
      <c r="CH3878" s="144"/>
      <c r="CI3878" s="144"/>
      <c r="CJ3878" s="144"/>
      <c r="CK3878" s="144"/>
      <c r="CL3878" s="144"/>
    </row>
    <row r="3879" spans="2:90" x14ac:dyDescent="0.25">
      <c r="B3879" s="77"/>
      <c r="C3879" s="77"/>
      <c r="D3879" s="77"/>
      <c r="E3879" s="77"/>
      <c r="F3879" s="77"/>
      <c r="G3879" s="77"/>
      <c r="I3879" s="78"/>
      <c r="K3879" s="78"/>
      <c r="L3879" s="77"/>
      <c r="M3879" s="78"/>
      <c r="N3879" s="78"/>
      <c r="O3879" s="78"/>
      <c r="P3879" s="78"/>
      <c r="Q3879" s="144"/>
      <c r="R3879" s="78"/>
      <c r="S3879" s="78"/>
      <c r="T3879" s="78"/>
      <c r="U3879" s="78"/>
      <c r="V3879" s="219"/>
      <c r="W3879" s="78"/>
      <c r="X3879" s="78"/>
      <c r="Y3879" s="78"/>
      <c r="Z3879" s="78"/>
      <c r="AA3879" s="78"/>
      <c r="AB3879" s="78"/>
      <c r="AC3879" s="78"/>
      <c r="AD3879" s="104"/>
      <c r="AE3879" s="78"/>
      <c r="AF3879" s="104"/>
      <c r="AG3879" s="78"/>
      <c r="AH3879" s="104"/>
      <c r="AI3879" s="78"/>
      <c r="AJ3879" s="104"/>
      <c r="AK3879" s="78"/>
      <c r="AL3879" s="78"/>
      <c r="AM3879" s="8"/>
      <c r="AN3879" s="78"/>
      <c r="AO3879" s="78"/>
      <c r="AP3879" s="78"/>
      <c r="AQ3879" s="78"/>
      <c r="AR3879" s="78"/>
      <c r="AS3879" s="78"/>
      <c r="AT3879" s="78"/>
      <c r="AU3879" s="78"/>
      <c r="AV3879" s="78"/>
      <c r="AW3879" s="77"/>
      <c r="AX3879" s="144"/>
      <c r="AY3879" s="144"/>
      <c r="AZ3879" s="144"/>
      <c r="BA3879" s="54"/>
      <c r="BB3879" s="54"/>
      <c r="BC3879" s="144"/>
      <c r="BD3879" s="144"/>
      <c r="BE3879" s="144"/>
      <c r="BF3879" s="144"/>
      <c r="BG3879" s="144"/>
      <c r="BH3879" s="144"/>
      <c r="BI3879" s="144"/>
      <c r="BJ3879" s="144"/>
      <c r="BK3879" s="144"/>
      <c r="BL3879" s="144"/>
      <c r="BM3879" s="144"/>
      <c r="BN3879" s="144"/>
      <c r="BO3879" s="144"/>
      <c r="BP3879" s="144"/>
      <c r="BQ3879" s="144"/>
      <c r="BR3879" s="144"/>
      <c r="BS3879" s="144"/>
      <c r="BT3879" s="144"/>
      <c r="BU3879" s="144"/>
      <c r="BV3879" s="144"/>
      <c r="BW3879" s="144"/>
      <c r="BX3879" s="144"/>
      <c r="BY3879" s="144"/>
      <c r="BZ3879" s="144"/>
      <c r="CA3879" s="144"/>
      <c r="CB3879" s="144"/>
      <c r="CC3879" s="144"/>
      <c r="CD3879" s="144"/>
      <c r="CE3879" s="144"/>
      <c r="CF3879" s="144"/>
      <c r="CG3879" s="144"/>
      <c r="CH3879" s="144"/>
      <c r="CI3879" s="144"/>
      <c r="CJ3879" s="144"/>
      <c r="CK3879" s="144"/>
      <c r="CL3879" s="144"/>
    </row>
    <row r="3880" spans="2:90" x14ac:dyDescent="0.25">
      <c r="B3880" s="77"/>
      <c r="C3880" s="77"/>
      <c r="D3880" s="77"/>
      <c r="E3880" s="77"/>
      <c r="F3880" s="77"/>
      <c r="G3880" s="77"/>
      <c r="I3880" s="78"/>
      <c r="K3880" s="78"/>
      <c r="L3880" s="77"/>
      <c r="M3880" s="78"/>
      <c r="N3880" s="78"/>
      <c r="O3880" s="78"/>
      <c r="P3880" s="78"/>
      <c r="Q3880" s="144"/>
      <c r="R3880" s="78"/>
      <c r="S3880" s="78"/>
      <c r="T3880" s="78"/>
      <c r="U3880" s="78"/>
      <c r="V3880" s="219"/>
      <c r="W3880" s="78"/>
      <c r="X3880" s="78"/>
      <c r="Y3880" s="78"/>
      <c r="Z3880" s="78"/>
      <c r="AA3880" s="78"/>
      <c r="AB3880" s="78"/>
      <c r="AC3880" s="78"/>
      <c r="AD3880" s="104"/>
      <c r="AE3880" s="78"/>
      <c r="AF3880" s="104"/>
      <c r="AG3880" s="78"/>
      <c r="AH3880" s="104"/>
      <c r="AI3880" s="78"/>
      <c r="AJ3880" s="104"/>
      <c r="AK3880" s="78"/>
      <c r="AL3880" s="78"/>
      <c r="AM3880" s="8"/>
      <c r="AN3880" s="78"/>
      <c r="AO3880" s="78"/>
      <c r="AP3880" s="78"/>
      <c r="AQ3880" s="78"/>
      <c r="AR3880" s="78"/>
      <c r="AS3880" s="78"/>
      <c r="AT3880" s="78"/>
      <c r="AU3880" s="78"/>
      <c r="AV3880" s="78"/>
      <c r="AW3880" s="77"/>
      <c r="AX3880" s="144"/>
      <c r="AY3880" s="144"/>
      <c r="AZ3880" s="144"/>
      <c r="BA3880" s="54"/>
      <c r="BB3880" s="54"/>
      <c r="BC3880" s="144"/>
      <c r="BD3880" s="144"/>
      <c r="BE3880" s="144"/>
      <c r="BF3880" s="144"/>
      <c r="BG3880" s="144"/>
      <c r="BH3880" s="144"/>
      <c r="BI3880" s="144"/>
      <c r="BJ3880" s="144"/>
      <c r="BK3880" s="144"/>
      <c r="BL3880" s="144"/>
      <c r="BM3880" s="144"/>
      <c r="BN3880" s="144"/>
      <c r="BO3880" s="144"/>
      <c r="BP3880" s="144"/>
      <c r="BQ3880" s="144"/>
      <c r="BR3880" s="144"/>
      <c r="BS3880" s="144"/>
      <c r="BT3880" s="144"/>
      <c r="BU3880" s="144"/>
      <c r="BV3880" s="144"/>
      <c r="BW3880" s="144"/>
      <c r="BX3880" s="144"/>
      <c r="BY3880" s="144"/>
      <c r="BZ3880" s="144"/>
      <c r="CA3880" s="144"/>
      <c r="CB3880" s="144"/>
      <c r="CC3880" s="144"/>
      <c r="CD3880" s="144"/>
      <c r="CE3880" s="144"/>
      <c r="CF3880" s="144"/>
      <c r="CG3880" s="144"/>
      <c r="CH3880" s="144"/>
      <c r="CI3880" s="144"/>
      <c r="CJ3880" s="144"/>
      <c r="CK3880" s="144"/>
      <c r="CL3880" s="144"/>
    </row>
    <row r="3881" spans="2:90" x14ac:dyDescent="0.25">
      <c r="B3881" s="77"/>
      <c r="C3881" s="77"/>
      <c r="D3881" s="77"/>
      <c r="E3881" s="77"/>
      <c r="F3881" s="77"/>
      <c r="G3881" s="77"/>
      <c r="I3881" s="78"/>
      <c r="K3881" s="78"/>
      <c r="L3881" s="77"/>
      <c r="M3881" s="78"/>
      <c r="N3881" s="78"/>
      <c r="O3881" s="78"/>
      <c r="P3881" s="78"/>
      <c r="Q3881" s="144"/>
      <c r="R3881" s="78"/>
      <c r="S3881" s="78"/>
      <c r="T3881" s="78"/>
      <c r="U3881" s="78"/>
      <c r="V3881" s="219"/>
      <c r="W3881" s="78"/>
      <c r="X3881" s="78"/>
      <c r="Y3881" s="78"/>
      <c r="Z3881" s="78"/>
      <c r="AA3881" s="78"/>
      <c r="AB3881" s="78"/>
      <c r="AC3881" s="78"/>
      <c r="AD3881" s="104"/>
      <c r="AE3881" s="78"/>
      <c r="AF3881" s="104"/>
      <c r="AG3881" s="78"/>
      <c r="AH3881" s="104"/>
      <c r="AI3881" s="78"/>
      <c r="AJ3881" s="104"/>
      <c r="AK3881" s="78"/>
      <c r="AL3881" s="78"/>
      <c r="AM3881" s="8"/>
      <c r="AN3881" s="78"/>
      <c r="AO3881" s="78"/>
      <c r="AP3881" s="78"/>
      <c r="AQ3881" s="78"/>
      <c r="AR3881" s="78"/>
      <c r="AS3881" s="78"/>
      <c r="AT3881" s="78"/>
      <c r="AU3881" s="78"/>
      <c r="AV3881" s="78"/>
      <c r="AW3881" s="77"/>
      <c r="AX3881" s="144"/>
      <c r="AY3881" s="144"/>
      <c r="AZ3881" s="144"/>
      <c r="BA3881" s="54"/>
      <c r="BB3881" s="54"/>
      <c r="BC3881" s="144"/>
      <c r="BD3881" s="144"/>
      <c r="BE3881" s="144"/>
      <c r="BF3881" s="144"/>
      <c r="BG3881" s="144"/>
      <c r="BH3881" s="144"/>
      <c r="BI3881" s="144"/>
      <c r="BJ3881" s="144"/>
      <c r="BK3881" s="144"/>
      <c r="BL3881" s="144"/>
      <c r="BM3881" s="144"/>
      <c r="BN3881" s="144"/>
      <c r="BO3881" s="144"/>
      <c r="BP3881" s="144"/>
      <c r="BQ3881" s="144"/>
      <c r="BR3881" s="144"/>
      <c r="BS3881" s="144"/>
      <c r="BT3881" s="144"/>
      <c r="BU3881" s="144"/>
      <c r="BV3881" s="144"/>
      <c r="BW3881" s="144"/>
      <c r="BX3881" s="144"/>
      <c r="BY3881" s="144"/>
      <c r="BZ3881" s="144"/>
      <c r="CA3881" s="144"/>
      <c r="CB3881" s="144"/>
      <c r="CC3881" s="144"/>
      <c r="CD3881" s="144"/>
      <c r="CE3881" s="144"/>
      <c r="CF3881" s="144"/>
      <c r="CG3881" s="144"/>
      <c r="CH3881" s="144"/>
      <c r="CI3881" s="144"/>
      <c r="CJ3881" s="144"/>
      <c r="CK3881" s="144"/>
      <c r="CL3881" s="144"/>
    </row>
    <row r="3882" spans="2:90" x14ac:dyDescent="0.25">
      <c r="B3882" s="77"/>
      <c r="C3882" s="77"/>
      <c r="D3882" s="77"/>
      <c r="E3882" s="77"/>
      <c r="F3882" s="77"/>
      <c r="G3882" s="77"/>
      <c r="I3882" s="78"/>
      <c r="K3882" s="78"/>
      <c r="L3882" s="77"/>
      <c r="M3882" s="78"/>
      <c r="N3882" s="78"/>
      <c r="O3882" s="78"/>
      <c r="P3882" s="78"/>
      <c r="Q3882" s="144"/>
      <c r="R3882" s="78"/>
      <c r="S3882" s="78"/>
      <c r="T3882" s="78"/>
      <c r="U3882" s="78"/>
      <c r="V3882" s="219"/>
      <c r="W3882" s="78"/>
      <c r="X3882" s="78"/>
      <c r="Y3882" s="78"/>
      <c r="Z3882" s="78"/>
      <c r="AA3882" s="78"/>
      <c r="AB3882" s="78"/>
      <c r="AC3882" s="78"/>
      <c r="AD3882" s="104"/>
      <c r="AE3882" s="78"/>
      <c r="AF3882" s="104"/>
      <c r="AG3882" s="78"/>
      <c r="AH3882" s="104"/>
      <c r="AI3882" s="78"/>
      <c r="AJ3882" s="104"/>
      <c r="AK3882" s="78"/>
      <c r="AL3882" s="78"/>
      <c r="AM3882" s="8"/>
      <c r="AN3882" s="78"/>
      <c r="AO3882" s="78"/>
      <c r="AP3882" s="78"/>
      <c r="AQ3882" s="78"/>
      <c r="AR3882" s="78"/>
      <c r="AS3882" s="78"/>
      <c r="AT3882" s="78"/>
      <c r="AU3882" s="78"/>
      <c r="AV3882" s="78"/>
      <c r="AW3882" s="77"/>
      <c r="AX3882" s="144"/>
      <c r="AY3882" s="144"/>
      <c r="AZ3882" s="144"/>
      <c r="BA3882" s="54"/>
      <c r="BB3882" s="54"/>
      <c r="BC3882" s="144"/>
      <c r="BD3882" s="144"/>
      <c r="BE3882" s="144"/>
      <c r="BF3882" s="144"/>
      <c r="BG3882" s="144"/>
      <c r="BH3882" s="144"/>
      <c r="BI3882" s="144"/>
      <c r="BJ3882" s="144"/>
      <c r="BK3882" s="144"/>
      <c r="BL3882" s="144"/>
      <c r="BM3882" s="144"/>
      <c r="BN3882" s="144"/>
      <c r="BO3882" s="144"/>
      <c r="BP3882" s="144"/>
      <c r="BQ3882" s="144"/>
      <c r="BR3882" s="144"/>
      <c r="BS3882" s="144"/>
      <c r="BT3882" s="144"/>
      <c r="BU3882" s="144"/>
      <c r="BV3882" s="144"/>
      <c r="BW3882" s="144"/>
      <c r="BX3882" s="144"/>
      <c r="BY3882" s="144"/>
      <c r="BZ3882" s="144"/>
      <c r="CA3882" s="144"/>
      <c r="CB3882" s="144"/>
      <c r="CC3882" s="144"/>
      <c r="CD3882" s="144"/>
      <c r="CE3882" s="144"/>
      <c r="CF3882" s="144"/>
      <c r="CG3882" s="144"/>
      <c r="CH3882" s="144"/>
      <c r="CI3882" s="144"/>
      <c r="CJ3882" s="144"/>
      <c r="CK3882" s="144"/>
      <c r="CL3882" s="144"/>
    </row>
    <row r="3883" spans="2:90" x14ac:dyDescent="0.25">
      <c r="B3883" s="77"/>
      <c r="C3883" s="77"/>
      <c r="D3883" s="77"/>
      <c r="E3883" s="77"/>
      <c r="F3883" s="77"/>
      <c r="G3883" s="77"/>
      <c r="I3883" s="78"/>
      <c r="K3883" s="78"/>
      <c r="L3883" s="77"/>
      <c r="M3883" s="78"/>
      <c r="N3883" s="78"/>
      <c r="O3883" s="78"/>
      <c r="P3883" s="78"/>
      <c r="Q3883" s="144"/>
      <c r="R3883" s="78"/>
      <c r="S3883" s="78"/>
      <c r="T3883" s="78"/>
      <c r="U3883" s="78"/>
      <c r="V3883" s="219"/>
      <c r="W3883" s="78"/>
      <c r="X3883" s="78"/>
      <c r="Y3883" s="78"/>
      <c r="Z3883" s="78"/>
      <c r="AA3883" s="78"/>
      <c r="AB3883" s="78"/>
      <c r="AC3883" s="78"/>
      <c r="AD3883" s="104"/>
      <c r="AE3883" s="78"/>
      <c r="AF3883" s="104"/>
      <c r="AG3883" s="78"/>
      <c r="AH3883" s="104"/>
      <c r="AI3883" s="78"/>
      <c r="AJ3883" s="104"/>
      <c r="AK3883" s="78"/>
      <c r="AL3883" s="78"/>
      <c r="AM3883" s="8"/>
      <c r="AN3883" s="78"/>
      <c r="AO3883" s="78"/>
      <c r="AP3883" s="78"/>
      <c r="AQ3883" s="78"/>
      <c r="AR3883" s="78"/>
      <c r="AS3883" s="78"/>
      <c r="AT3883" s="78"/>
      <c r="AU3883" s="78"/>
      <c r="AV3883" s="78"/>
      <c r="AW3883" s="77"/>
      <c r="AX3883" s="144"/>
      <c r="AY3883" s="144"/>
      <c r="AZ3883" s="144"/>
      <c r="BA3883" s="54"/>
      <c r="BB3883" s="54"/>
      <c r="BC3883" s="144"/>
      <c r="BD3883" s="144"/>
      <c r="BE3883" s="144"/>
      <c r="BF3883" s="144"/>
      <c r="BG3883" s="144"/>
      <c r="BH3883" s="144"/>
      <c r="BI3883" s="144"/>
      <c r="BJ3883" s="144"/>
      <c r="BK3883" s="144"/>
      <c r="BL3883" s="144"/>
      <c r="BM3883" s="144"/>
      <c r="BN3883" s="144"/>
      <c r="BO3883" s="144"/>
      <c r="BP3883" s="144"/>
      <c r="BQ3883" s="144"/>
      <c r="BR3883" s="144"/>
      <c r="BS3883" s="144"/>
      <c r="BT3883" s="144"/>
      <c r="BU3883" s="144"/>
      <c r="BV3883" s="144"/>
      <c r="BW3883" s="144"/>
      <c r="BX3883" s="144"/>
      <c r="BY3883" s="144"/>
      <c r="BZ3883" s="144"/>
      <c r="CA3883" s="144"/>
      <c r="CB3883" s="144"/>
      <c r="CC3883" s="144"/>
      <c r="CD3883" s="144"/>
      <c r="CE3883" s="144"/>
      <c r="CF3883" s="144"/>
      <c r="CG3883" s="144"/>
      <c r="CH3883" s="144"/>
      <c r="CI3883" s="144"/>
      <c r="CJ3883" s="144"/>
      <c r="CK3883" s="144"/>
      <c r="CL3883" s="144"/>
    </row>
    <row r="3884" spans="2:90" x14ac:dyDescent="0.25">
      <c r="B3884" s="77"/>
      <c r="C3884" s="77"/>
      <c r="D3884" s="77"/>
      <c r="E3884" s="77"/>
      <c r="F3884" s="77"/>
      <c r="G3884" s="77"/>
      <c r="I3884" s="78"/>
      <c r="K3884" s="78"/>
      <c r="L3884" s="77"/>
      <c r="M3884" s="78"/>
      <c r="N3884" s="78"/>
      <c r="O3884" s="78"/>
      <c r="P3884" s="78"/>
      <c r="Q3884" s="144"/>
      <c r="R3884" s="78"/>
      <c r="S3884" s="78"/>
      <c r="T3884" s="78"/>
      <c r="U3884" s="78"/>
      <c r="V3884" s="219"/>
      <c r="W3884" s="78"/>
      <c r="X3884" s="78"/>
      <c r="Y3884" s="78"/>
      <c r="Z3884" s="78"/>
      <c r="AA3884" s="78"/>
      <c r="AB3884" s="78"/>
      <c r="AC3884" s="78"/>
      <c r="AD3884" s="104"/>
      <c r="AE3884" s="78"/>
      <c r="AF3884" s="104"/>
      <c r="AG3884" s="78"/>
      <c r="AH3884" s="104"/>
      <c r="AI3884" s="78"/>
      <c r="AJ3884" s="104"/>
      <c r="AK3884" s="78"/>
      <c r="AL3884" s="78"/>
      <c r="AM3884" s="8"/>
      <c r="AN3884" s="78"/>
      <c r="AO3884" s="78"/>
      <c r="AP3884" s="78"/>
      <c r="AQ3884" s="78"/>
      <c r="AR3884" s="78"/>
      <c r="AS3884" s="78"/>
      <c r="AT3884" s="78"/>
      <c r="AU3884" s="78"/>
      <c r="AV3884" s="78"/>
      <c r="AW3884" s="77"/>
      <c r="AX3884" s="144"/>
      <c r="AY3884" s="144"/>
      <c r="AZ3884" s="144"/>
      <c r="BA3884" s="54"/>
      <c r="BB3884" s="54"/>
      <c r="BC3884" s="144"/>
      <c r="BD3884" s="144"/>
      <c r="BE3884" s="144"/>
      <c r="BF3884" s="144"/>
      <c r="BG3884" s="144"/>
      <c r="BH3884" s="144"/>
      <c r="BI3884" s="144"/>
      <c r="BJ3884" s="144"/>
      <c r="BK3884" s="144"/>
      <c r="BL3884" s="144"/>
      <c r="BM3884" s="144"/>
      <c r="BN3884" s="144"/>
      <c r="BO3884" s="144"/>
      <c r="BP3884" s="144"/>
      <c r="BQ3884" s="144"/>
      <c r="BR3884" s="144"/>
      <c r="BS3884" s="144"/>
      <c r="BT3884" s="144"/>
      <c r="BU3884" s="144"/>
      <c r="BV3884" s="144"/>
      <c r="BW3884" s="144"/>
      <c r="BX3884" s="144"/>
      <c r="BY3884" s="144"/>
      <c r="BZ3884" s="144"/>
      <c r="CA3884" s="144"/>
      <c r="CB3884" s="144"/>
      <c r="CC3884" s="144"/>
      <c r="CD3884" s="144"/>
      <c r="CE3884" s="144"/>
      <c r="CF3884" s="144"/>
      <c r="CG3884" s="144"/>
      <c r="CH3884" s="144"/>
      <c r="CI3884" s="144"/>
      <c r="CJ3884" s="144"/>
      <c r="CK3884" s="144"/>
      <c r="CL3884" s="144"/>
    </row>
    <row r="3885" spans="2:90" x14ac:dyDescent="0.25">
      <c r="B3885" s="77"/>
      <c r="C3885" s="77"/>
      <c r="D3885" s="77"/>
      <c r="E3885" s="77"/>
      <c r="F3885" s="77"/>
      <c r="G3885" s="77"/>
      <c r="I3885" s="78"/>
      <c r="K3885" s="78"/>
      <c r="L3885" s="77"/>
      <c r="M3885" s="78"/>
      <c r="N3885" s="78"/>
      <c r="O3885" s="78"/>
      <c r="P3885" s="78"/>
      <c r="Q3885" s="144"/>
      <c r="R3885" s="78"/>
      <c r="S3885" s="78"/>
      <c r="T3885" s="78"/>
      <c r="U3885" s="78"/>
      <c r="V3885" s="219"/>
      <c r="W3885" s="78"/>
      <c r="X3885" s="78"/>
      <c r="Y3885" s="78"/>
      <c r="Z3885" s="78"/>
      <c r="AA3885" s="78"/>
      <c r="AB3885" s="78"/>
      <c r="AC3885" s="78"/>
      <c r="AD3885" s="104"/>
      <c r="AE3885" s="78"/>
      <c r="AF3885" s="104"/>
      <c r="AG3885" s="78"/>
      <c r="AH3885" s="104"/>
      <c r="AI3885" s="78"/>
      <c r="AJ3885" s="104"/>
      <c r="AK3885" s="78"/>
      <c r="AL3885" s="78"/>
      <c r="AM3885" s="8"/>
      <c r="AN3885" s="78"/>
      <c r="AO3885" s="78"/>
      <c r="AP3885" s="78"/>
      <c r="AQ3885" s="78"/>
      <c r="AR3885" s="78"/>
      <c r="AS3885" s="78"/>
      <c r="AT3885" s="78"/>
      <c r="AU3885" s="78"/>
      <c r="AV3885" s="78"/>
      <c r="AW3885" s="77"/>
      <c r="AX3885" s="144"/>
      <c r="AY3885" s="144"/>
      <c r="AZ3885" s="144"/>
      <c r="BA3885" s="54"/>
      <c r="BB3885" s="54"/>
      <c r="BC3885" s="144"/>
      <c r="BD3885" s="144"/>
      <c r="BE3885" s="144"/>
      <c r="BF3885" s="144"/>
      <c r="BG3885" s="144"/>
      <c r="BH3885" s="144"/>
      <c r="BI3885" s="144"/>
      <c r="BJ3885" s="144"/>
      <c r="BK3885" s="144"/>
      <c r="BL3885" s="144"/>
      <c r="BM3885" s="144"/>
      <c r="BN3885" s="144"/>
      <c r="BO3885" s="144"/>
      <c r="BP3885" s="144"/>
      <c r="BQ3885" s="144"/>
      <c r="BR3885" s="144"/>
      <c r="BS3885" s="144"/>
      <c r="BT3885" s="144"/>
      <c r="BU3885" s="144"/>
      <c r="BV3885" s="144"/>
      <c r="BW3885" s="144"/>
      <c r="BX3885" s="144"/>
      <c r="BY3885" s="144"/>
      <c r="BZ3885" s="144"/>
      <c r="CA3885" s="144"/>
      <c r="CB3885" s="144"/>
      <c r="CC3885" s="144"/>
      <c r="CD3885" s="144"/>
      <c r="CE3885" s="144"/>
      <c r="CF3885" s="144"/>
      <c r="CG3885" s="144"/>
      <c r="CH3885" s="144"/>
      <c r="CI3885" s="144"/>
      <c r="CJ3885" s="144"/>
      <c r="CK3885" s="144"/>
      <c r="CL3885" s="144"/>
    </row>
    <row r="3886" spans="2:90" x14ac:dyDescent="0.25">
      <c r="B3886" s="77"/>
      <c r="C3886" s="77"/>
      <c r="D3886" s="77"/>
      <c r="E3886" s="77"/>
      <c r="F3886" s="77"/>
      <c r="G3886" s="77"/>
      <c r="I3886" s="78"/>
      <c r="K3886" s="78"/>
      <c r="L3886" s="77"/>
      <c r="M3886" s="78"/>
      <c r="N3886" s="78"/>
      <c r="O3886" s="78"/>
      <c r="P3886" s="78"/>
      <c r="Q3886" s="144"/>
      <c r="R3886" s="78"/>
      <c r="S3886" s="78"/>
      <c r="T3886" s="78"/>
      <c r="U3886" s="78"/>
      <c r="V3886" s="219"/>
      <c r="W3886" s="78"/>
      <c r="X3886" s="78"/>
      <c r="Y3886" s="78"/>
      <c r="Z3886" s="78"/>
      <c r="AA3886" s="78"/>
      <c r="AB3886" s="78"/>
      <c r="AC3886" s="78"/>
      <c r="AD3886" s="104"/>
      <c r="AE3886" s="78"/>
      <c r="AF3886" s="104"/>
      <c r="AG3886" s="78"/>
      <c r="AH3886" s="104"/>
      <c r="AI3886" s="78"/>
      <c r="AJ3886" s="104"/>
      <c r="AK3886" s="78"/>
      <c r="AL3886" s="78"/>
      <c r="AM3886" s="8"/>
      <c r="AN3886" s="78"/>
      <c r="AO3886" s="78"/>
      <c r="AP3886" s="78"/>
      <c r="AQ3886" s="78"/>
      <c r="AR3886" s="78"/>
      <c r="AS3886" s="78"/>
      <c r="AT3886" s="78"/>
      <c r="AU3886" s="78"/>
      <c r="AV3886" s="78"/>
      <c r="AW3886" s="77"/>
      <c r="AX3886" s="144"/>
      <c r="AY3886" s="144"/>
      <c r="AZ3886" s="144"/>
      <c r="BA3886" s="54"/>
      <c r="BB3886" s="54"/>
      <c r="BC3886" s="144"/>
      <c r="BD3886" s="144"/>
      <c r="BE3886" s="144"/>
      <c r="BF3886" s="144"/>
      <c r="BG3886" s="144"/>
      <c r="BH3886" s="144"/>
      <c r="BI3886" s="144"/>
      <c r="BJ3886" s="144"/>
      <c r="BK3886" s="144"/>
      <c r="BL3886" s="144"/>
      <c r="BM3886" s="144"/>
      <c r="BN3886" s="144"/>
      <c r="BO3886" s="144"/>
      <c r="BP3886" s="144"/>
      <c r="BQ3886" s="144"/>
      <c r="BR3886" s="144"/>
      <c r="BS3886" s="144"/>
      <c r="BT3886" s="144"/>
      <c r="BU3886" s="144"/>
      <c r="BV3886" s="144"/>
      <c r="BW3886" s="144"/>
      <c r="BX3886" s="144"/>
      <c r="BY3886" s="144"/>
      <c r="BZ3886" s="144"/>
      <c r="CA3886" s="144"/>
      <c r="CB3886" s="144"/>
      <c r="CC3886" s="144"/>
      <c r="CD3886" s="144"/>
      <c r="CE3886" s="144"/>
      <c r="CF3886" s="144"/>
      <c r="CG3886" s="144"/>
      <c r="CH3886" s="144"/>
      <c r="CI3886" s="144"/>
      <c r="CJ3886" s="144"/>
      <c r="CK3886" s="144"/>
      <c r="CL3886" s="144"/>
    </row>
    <row r="3887" spans="2:90" x14ac:dyDescent="0.25">
      <c r="B3887" s="77"/>
      <c r="C3887" s="77"/>
      <c r="D3887" s="77"/>
      <c r="E3887" s="77"/>
      <c r="F3887" s="77"/>
      <c r="G3887" s="77"/>
      <c r="I3887" s="78"/>
      <c r="K3887" s="78"/>
      <c r="L3887" s="77"/>
      <c r="M3887" s="78"/>
      <c r="N3887" s="78"/>
      <c r="O3887" s="78"/>
      <c r="P3887" s="78"/>
      <c r="Q3887" s="144"/>
      <c r="R3887" s="78"/>
      <c r="S3887" s="78"/>
      <c r="T3887" s="78"/>
      <c r="U3887" s="78"/>
      <c r="V3887" s="219"/>
      <c r="W3887" s="78"/>
      <c r="X3887" s="78"/>
      <c r="Y3887" s="78"/>
      <c r="Z3887" s="78"/>
      <c r="AA3887" s="78"/>
      <c r="AB3887" s="78"/>
      <c r="AC3887" s="78"/>
      <c r="AD3887" s="104"/>
      <c r="AE3887" s="78"/>
      <c r="AF3887" s="104"/>
      <c r="AG3887" s="78"/>
      <c r="AH3887" s="104"/>
      <c r="AI3887" s="78"/>
      <c r="AJ3887" s="104"/>
      <c r="AK3887" s="78"/>
      <c r="AL3887" s="78"/>
      <c r="AM3887" s="8"/>
      <c r="AN3887" s="78"/>
      <c r="AO3887" s="78"/>
      <c r="AP3887" s="78"/>
      <c r="AQ3887" s="78"/>
      <c r="AR3887" s="78"/>
      <c r="AS3887" s="78"/>
      <c r="AT3887" s="78"/>
      <c r="AU3887" s="78"/>
      <c r="AV3887" s="78"/>
      <c r="AW3887" s="77"/>
      <c r="AX3887" s="144"/>
      <c r="AY3887" s="144"/>
      <c r="AZ3887" s="144"/>
      <c r="BA3887" s="54"/>
      <c r="BB3887" s="54"/>
      <c r="BC3887" s="144"/>
      <c r="BD3887" s="144"/>
      <c r="BE3887" s="144"/>
      <c r="BF3887" s="144"/>
      <c r="BG3887" s="144"/>
      <c r="BH3887" s="144"/>
      <c r="BI3887" s="144"/>
      <c r="BJ3887" s="144"/>
      <c r="BK3887" s="144"/>
      <c r="BL3887" s="144"/>
      <c r="BM3887" s="144"/>
      <c r="BN3887" s="144"/>
      <c r="BO3887" s="144"/>
      <c r="BP3887" s="144"/>
      <c r="BQ3887" s="144"/>
      <c r="BR3887" s="144"/>
      <c r="BS3887" s="144"/>
      <c r="BT3887" s="144"/>
      <c r="BU3887" s="144"/>
      <c r="BV3887" s="144"/>
      <c r="BW3887" s="144"/>
      <c r="BX3887" s="144"/>
      <c r="BY3887" s="144"/>
      <c r="BZ3887" s="144"/>
      <c r="CA3887" s="144"/>
      <c r="CB3887" s="144"/>
      <c r="CC3887" s="144"/>
      <c r="CD3887" s="144"/>
      <c r="CE3887" s="144"/>
      <c r="CF3887" s="144"/>
      <c r="CG3887" s="144"/>
      <c r="CH3887" s="144"/>
      <c r="CI3887" s="144"/>
      <c r="CJ3887" s="144"/>
      <c r="CK3887" s="144"/>
      <c r="CL3887" s="144"/>
    </row>
    <row r="3888" spans="2:90" x14ac:dyDescent="0.25">
      <c r="B3888" s="77"/>
      <c r="C3888" s="77"/>
      <c r="D3888" s="77"/>
      <c r="E3888" s="77"/>
      <c r="F3888" s="77"/>
      <c r="G3888" s="77"/>
      <c r="I3888" s="78"/>
      <c r="K3888" s="78"/>
      <c r="L3888" s="77"/>
      <c r="M3888" s="78"/>
      <c r="N3888" s="78"/>
      <c r="O3888" s="78"/>
      <c r="P3888" s="78"/>
      <c r="Q3888" s="144"/>
      <c r="R3888" s="78"/>
      <c r="S3888" s="78"/>
      <c r="T3888" s="78"/>
      <c r="U3888" s="78"/>
      <c r="V3888" s="219"/>
      <c r="W3888" s="78"/>
      <c r="X3888" s="78"/>
      <c r="Y3888" s="78"/>
      <c r="Z3888" s="78"/>
      <c r="AA3888" s="78"/>
      <c r="AB3888" s="78"/>
      <c r="AC3888" s="78"/>
      <c r="AD3888" s="104"/>
      <c r="AE3888" s="78"/>
      <c r="AF3888" s="104"/>
      <c r="AG3888" s="78"/>
      <c r="AH3888" s="104"/>
      <c r="AI3888" s="78"/>
      <c r="AJ3888" s="104"/>
      <c r="AK3888" s="78"/>
      <c r="AL3888" s="78"/>
      <c r="AM3888" s="8"/>
      <c r="AN3888" s="78"/>
      <c r="AO3888" s="78"/>
      <c r="AP3888" s="78"/>
      <c r="AQ3888" s="78"/>
      <c r="AR3888" s="78"/>
      <c r="AS3888" s="78"/>
      <c r="AT3888" s="78"/>
      <c r="AU3888" s="78"/>
      <c r="AV3888" s="78"/>
      <c r="AW3888" s="77"/>
      <c r="AX3888" s="144"/>
      <c r="AY3888" s="144"/>
      <c r="AZ3888" s="144"/>
      <c r="BA3888" s="54"/>
      <c r="BB3888" s="54"/>
      <c r="BC3888" s="144"/>
      <c r="BD3888" s="144"/>
      <c r="BE3888" s="144"/>
      <c r="BF3888" s="144"/>
      <c r="BG3888" s="144"/>
      <c r="BH3888" s="144"/>
      <c r="BI3888" s="144"/>
      <c r="BJ3888" s="144"/>
      <c r="BK3888" s="144"/>
      <c r="BL3888" s="144"/>
      <c r="BM3888" s="144"/>
      <c r="BN3888" s="144"/>
      <c r="BO3888" s="144"/>
      <c r="BP3888" s="144"/>
      <c r="BQ3888" s="144"/>
      <c r="BR3888" s="144"/>
      <c r="BS3888" s="144"/>
      <c r="BT3888" s="144"/>
      <c r="BU3888" s="144"/>
      <c r="BV3888" s="144"/>
      <c r="BW3888" s="144"/>
      <c r="BX3888" s="144"/>
      <c r="BY3888" s="144"/>
      <c r="BZ3888" s="144"/>
      <c r="CA3888" s="144"/>
      <c r="CB3888" s="144"/>
      <c r="CC3888" s="144"/>
      <c r="CD3888" s="144"/>
      <c r="CE3888" s="144"/>
      <c r="CF3888" s="144"/>
      <c r="CG3888" s="144"/>
      <c r="CH3888" s="144"/>
      <c r="CI3888" s="144"/>
      <c r="CJ3888" s="144"/>
      <c r="CK3888" s="144"/>
      <c r="CL3888" s="144"/>
    </row>
    <row r="3889" spans="2:90" x14ac:dyDescent="0.25">
      <c r="B3889" s="77"/>
      <c r="C3889" s="77"/>
      <c r="D3889" s="77"/>
      <c r="E3889" s="77"/>
      <c r="F3889" s="77"/>
      <c r="G3889" s="77"/>
      <c r="I3889" s="78"/>
      <c r="K3889" s="78"/>
      <c r="L3889" s="77"/>
      <c r="M3889" s="78"/>
      <c r="N3889" s="78"/>
      <c r="O3889" s="78"/>
      <c r="P3889" s="78"/>
      <c r="Q3889" s="144"/>
      <c r="R3889" s="78"/>
      <c r="S3889" s="78"/>
      <c r="T3889" s="78"/>
      <c r="U3889" s="78"/>
      <c r="V3889" s="219"/>
      <c r="W3889" s="78"/>
      <c r="X3889" s="78"/>
      <c r="Y3889" s="78"/>
      <c r="Z3889" s="78"/>
      <c r="AA3889" s="78"/>
      <c r="AB3889" s="78"/>
      <c r="AC3889" s="78"/>
      <c r="AD3889" s="104"/>
      <c r="AE3889" s="78"/>
      <c r="AF3889" s="104"/>
      <c r="AG3889" s="78"/>
      <c r="AH3889" s="104"/>
      <c r="AI3889" s="78"/>
      <c r="AJ3889" s="104"/>
      <c r="AK3889" s="78"/>
      <c r="AL3889" s="78"/>
      <c r="AM3889" s="8"/>
      <c r="AN3889" s="78"/>
      <c r="AO3889" s="78"/>
      <c r="AP3889" s="78"/>
      <c r="AQ3889" s="78"/>
      <c r="AR3889" s="78"/>
      <c r="AS3889" s="78"/>
      <c r="AT3889" s="78"/>
      <c r="AU3889" s="78"/>
      <c r="AV3889" s="78"/>
      <c r="AW3889" s="77"/>
      <c r="AX3889" s="144"/>
      <c r="AY3889" s="144"/>
      <c r="AZ3889" s="144"/>
      <c r="BA3889" s="54"/>
      <c r="BB3889" s="54"/>
      <c r="BC3889" s="144"/>
      <c r="BD3889" s="144"/>
      <c r="BE3889" s="144"/>
      <c r="BF3889" s="144"/>
      <c r="BG3889" s="144"/>
      <c r="BH3889" s="144"/>
      <c r="BI3889" s="144"/>
      <c r="BJ3889" s="144"/>
      <c r="BK3889" s="144"/>
      <c r="BL3889" s="144"/>
      <c r="BM3889" s="144"/>
      <c r="BN3889" s="144"/>
      <c r="BO3889" s="144"/>
      <c r="BP3889" s="144"/>
      <c r="BQ3889" s="144"/>
      <c r="BR3889" s="144"/>
      <c r="BS3889" s="144"/>
      <c r="BT3889" s="144"/>
      <c r="BU3889" s="144"/>
      <c r="BV3889" s="144"/>
      <c r="BW3889" s="144"/>
      <c r="BX3889" s="144"/>
      <c r="BY3889" s="144"/>
      <c r="BZ3889" s="144"/>
      <c r="CA3889" s="144"/>
      <c r="CB3889" s="144"/>
      <c r="CC3889" s="144"/>
      <c r="CD3889" s="144"/>
      <c r="CE3889" s="144"/>
      <c r="CF3889" s="144"/>
      <c r="CG3889" s="144"/>
      <c r="CH3889" s="144"/>
      <c r="CI3889" s="144"/>
      <c r="CJ3889" s="144"/>
      <c r="CK3889" s="144"/>
      <c r="CL3889" s="144"/>
    </row>
    <row r="3890" spans="2:90" x14ac:dyDescent="0.25">
      <c r="B3890" s="77"/>
      <c r="C3890" s="77"/>
      <c r="D3890" s="77"/>
      <c r="E3890" s="77"/>
      <c r="F3890" s="77"/>
      <c r="G3890" s="77"/>
      <c r="I3890" s="78"/>
      <c r="K3890" s="78"/>
      <c r="L3890" s="77"/>
      <c r="M3890" s="78"/>
      <c r="N3890" s="78"/>
      <c r="O3890" s="78"/>
      <c r="P3890" s="78"/>
      <c r="Q3890" s="144"/>
      <c r="R3890" s="78"/>
      <c r="S3890" s="78"/>
      <c r="T3890" s="78"/>
      <c r="U3890" s="78"/>
      <c r="V3890" s="219"/>
      <c r="W3890" s="78"/>
      <c r="X3890" s="78"/>
      <c r="Y3890" s="78"/>
      <c r="Z3890" s="78"/>
      <c r="AA3890" s="78"/>
      <c r="AB3890" s="78"/>
      <c r="AC3890" s="78"/>
      <c r="AD3890" s="104"/>
      <c r="AE3890" s="78"/>
      <c r="AF3890" s="104"/>
      <c r="AG3890" s="78"/>
      <c r="AH3890" s="104"/>
      <c r="AI3890" s="78"/>
      <c r="AJ3890" s="104"/>
      <c r="AK3890" s="78"/>
      <c r="AL3890" s="78"/>
      <c r="AM3890" s="8"/>
      <c r="AN3890" s="78"/>
      <c r="AO3890" s="78"/>
      <c r="AP3890" s="78"/>
      <c r="AQ3890" s="78"/>
      <c r="AR3890" s="78"/>
      <c r="AS3890" s="78"/>
      <c r="AT3890" s="78"/>
      <c r="AU3890" s="78"/>
      <c r="AV3890" s="78"/>
      <c r="AW3890" s="77"/>
      <c r="AX3890" s="144"/>
      <c r="AY3890" s="144"/>
      <c r="AZ3890" s="144"/>
      <c r="BA3890" s="54"/>
      <c r="BB3890" s="54"/>
      <c r="BC3890" s="144"/>
      <c r="BD3890" s="144"/>
      <c r="BE3890" s="144"/>
      <c r="BF3890" s="144"/>
      <c r="BG3890" s="144"/>
      <c r="BH3890" s="144"/>
      <c r="BI3890" s="144"/>
      <c r="BJ3890" s="144"/>
      <c r="BK3890" s="144"/>
      <c r="BL3890" s="144"/>
      <c r="BM3890" s="144"/>
      <c r="BN3890" s="144"/>
      <c r="BO3890" s="144"/>
      <c r="BP3890" s="144"/>
      <c r="BQ3890" s="144"/>
      <c r="BR3890" s="144"/>
      <c r="BS3890" s="144"/>
      <c r="BT3890" s="144"/>
      <c r="BU3890" s="144"/>
      <c r="BV3890" s="144"/>
      <c r="BW3890" s="144"/>
      <c r="BX3890" s="144"/>
      <c r="BY3890" s="144"/>
      <c r="BZ3890" s="144"/>
      <c r="CA3890" s="144"/>
      <c r="CB3890" s="144"/>
      <c r="CC3890" s="144"/>
      <c r="CD3890" s="144"/>
      <c r="CE3890" s="144"/>
      <c r="CF3890" s="144"/>
      <c r="CG3890" s="144"/>
      <c r="CH3890" s="144"/>
      <c r="CI3890" s="144"/>
      <c r="CJ3890" s="144"/>
      <c r="CK3890" s="144"/>
      <c r="CL3890" s="144"/>
    </row>
    <row r="3891" spans="2:90" x14ac:dyDescent="0.25">
      <c r="B3891" s="77"/>
      <c r="C3891" s="77"/>
      <c r="D3891" s="77"/>
      <c r="E3891" s="77"/>
      <c r="F3891" s="77"/>
      <c r="G3891" s="77"/>
      <c r="I3891" s="78"/>
      <c r="K3891" s="78"/>
      <c r="L3891" s="77"/>
      <c r="M3891" s="78"/>
      <c r="N3891" s="78"/>
      <c r="O3891" s="78"/>
      <c r="P3891" s="78"/>
      <c r="Q3891" s="144"/>
      <c r="R3891" s="78"/>
      <c r="S3891" s="78"/>
      <c r="T3891" s="78"/>
      <c r="U3891" s="78"/>
      <c r="V3891" s="219"/>
      <c r="W3891" s="78"/>
      <c r="X3891" s="78"/>
      <c r="Y3891" s="78"/>
      <c r="Z3891" s="78"/>
      <c r="AA3891" s="78"/>
      <c r="AB3891" s="78"/>
      <c r="AC3891" s="78"/>
      <c r="AD3891" s="104"/>
      <c r="AE3891" s="78"/>
      <c r="AF3891" s="104"/>
      <c r="AG3891" s="78"/>
      <c r="AH3891" s="104"/>
      <c r="AI3891" s="78"/>
      <c r="AJ3891" s="104"/>
      <c r="AK3891" s="78"/>
      <c r="AL3891" s="78"/>
      <c r="AM3891" s="8"/>
      <c r="AN3891" s="78"/>
      <c r="AO3891" s="78"/>
      <c r="AP3891" s="78"/>
      <c r="AQ3891" s="78"/>
      <c r="AR3891" s="78"/>
      <c r="AS3891" s="78"/>
      <c r="AT3891" s="78"/>
      <c r="AU3891" s="78"/>
      <c r="AV3891" s="78"/>
      <c r="AW3891" s="77"/>
      <c r="AX3891" s="144"/>
      <c r="AY3891" s="144"/>
      <c r="AZ3891" s="144"/>
      <c r="BA3891" s="54"/>
      <c r="BB3891" s="54"/>
      <c r="BC3891" s="144"/>
      <c r="BD3891" s="144"/>
      <c r="BE3891" s="144"/>
      <c r="BF3891" s="144"/>
      <c r="BG3891" s="144"/>
      <c r="BH3891" s="144"/>
      <c r="BI3891" s="144"/>
      <c r="BJ3891" s="144"/>
      <c r="BK3891" s="144"/>
      <c r="BL3891" s="144"/>
      <c r="BM3891" s="144"/>
      <c r="BN3891" s="144"/>
      <c r="BO3891" s="144"/>
      <c r="BP3891" s="144"/>
      <c r="BQ3891" s="144"/>
      <c r="BR3891" s="144"/>
      <c r="BS3891" s="144"/>
      <c r="BT3891" s="144"/>
      <c r="BU3891" s="144"/>
      <c r="BV3891" s="144"/>
      <c r="BW3891" s="144"/>
      <c r="BX3891" s="144"/>
      <c r="BY3891" s="144"/>
      <c r="BZ3891" s="144"/>
      <c r="CA3891" s="144"/>
      <c r="CB3891" s="144"/>
      <c r="CC3891" s="144"/>
      <c r="CD3891" s="144"/>
      <c r="CE3891" s="144"/>
      <c r="CF3891" s="144"/>
      <c r="CG3891" s="144"/>
      <c r="CH3891" s="144"/>
      <c r="CI3891" s="144"/>
      <c r="CJ3891" s="144"/>
      <c r="CK3891" s="144"/>
      <c r="CL3891" s="144"/>
    </row>
    <row r="3892" spans="2:90" x14ac:dyDescent="0.25">
      <c r="B3892" s="77"/>
      <c r="C3892" s="77"/>
      <c r="D3892" s="77"/>
      <c r="E3892" s="77"/>
      <c r="F3892" s="77"/>
      <c r="G3892" s="77"/>
      <c r="I3892" s="78"/>
      <c r="K3892" s="78"/>
      <c r="L3892" s="77"/>
      <c r="M3892" s="78"/>
      <c r="N3892" s="78"/>
      <c r="O3892" s="78"/>
      <c r="P3892" s="78"/>
      <c r="Q3892" s="144"/>
      <c r="R3892" s="78"/>
      <c r="S3892" s="78"/>
      <c r="T3892" s="78"/>
      <c r="U3892" s="78"/>
      <c r="V3892" s="219"/>
      <c r="W3892" s="78"/>
      <c r="X3892" s="78"/>
      <c r="Y3892" s="78"/>
      <c r="Z3892" s="78"/>
      <c r="AA3892" s="78"/>
      <c r="AB3892" s="78"/>
      <c r="AC3892" s="78"/>
      <c r="AD3892" s="104"/>
      <c r="AE3892" s="78"/>
      <c r="AF3892" s="104"/>
      <c r="AG3892" s="78"/>
      <c r="AH3892" s="104"/>
      <c r="AI3892" s="78"/>
      <c r="AJ3892" s="104"/>
      <c r="AK3892" s="78"/>
      <c r="AL3892" s="78"/>
      <c r="AM3892" s="8"/>
      <c r="AN3892" s="78"/>
      <c r="AO3892" s="78"/>
      <c r="AP3892" s="78"/>
      <c r="AQ3892" s="78"/>
      <c r="AR3892" s="78"/>
      <c r="AS3892" s="78"/>
      <c r="AT3892" s="78"/>
      <c r="AU3892" s="78"/>
      <c r="AV3892" s="78"/>
      <c r="AW3892" s="77"/>
      <c r="AX3892" s="144"/>
      <c r="AY3892" s="144"/>
      <c r="AZ3892" s="144"/>
      <c r="BA3892" s="54"/>
      <c r="BB3892" s="54"/>
      <c r="BC3892" s="144"/>
      <c r="BD3892" s="144"/>
      <c r="BE3892" s="144"/>
      <c r="BF3892" s="144"/>
      <c r="BG3892" s="144"/>
      <c r="BH3892" s="144"/>
      <c r="BI3892" s="144"/>
      <c r="BJ3892" s="144"/>
      <c r="BK3892" s="144"/>
      <c r="BL3892" s="144"/>
      <c r="BM3892" s="144"/>
      <c r="BN3892" s="144"/>
      <c r="BO3892" s="144"/>
      <c r="BP3892" s="144"/>
      <c r="BQ3892" s="144"/>
      <c r="BR3892" s="144"/>
      <c r="BS3892" s="144"/>
      <c r="BT3892" s="144"/>
      <c r="BU3892" s="144"/>
      <c r="BV3892" s="144"/>
      <c r="BW3892" s="144"/>
      <c r="BX3892" s="144"/>
      <c r="BY3892" s="144"/>
      <c r="BZ3892" s="144"/>
      <c r="CA3892" s="144"/>
      <c r="CB3892" s="144"/>
      <c r="CC3892" s="144"/>
      <c r="CD3892" s="144"/>
      <c r="CE3892" s="144"/>
      <c r="CF3892" s="144"/>
      <c r="CG3892" s="144"/>
      <c r="CH3892" s="144"/>
      <c r="CI3892" s="144"/>
      <c r="CJ3892" s="144"/>
      <c r="CK3892" s="144"/>
      <c r="CL3892" s="144"/>
    </row>
    <row r="3893" spans="2:90" x14ac:dyDescent="0.25">
      <c r="B3893" s="77"/>
      <c r="C3893" s="77"/>
      <c r="D3893" s="77"/>
      <c r="E3893" s="77"/>
      <c r="F3893" s="77"/>
      <c r="G3893" s="77"/>
      <c r="I3893" s="78"/>
      <c r="K3893" s="78"/>
      <c r="L3893" s="77"/>
      <c r="M3893" s="78"/>
      <c r="N3893" s="78"/>
      <c r="O3893" s="78"/>
      <c r="P3893" s="78"/>
      <c r="Q3893" s="144"/>
      <c r="R3893" s="78"/>
      <c r="S3893" s="78"/>
      <c r="T3893" s="78"/>
      <c r="U3893" s="78"/>
      <c r="V3893" s="219"/>
      <c r="W3893" s="78"/>
      <c r="X3893" s="78"/>
      <c r="Y3893" s="78"/>
      <c r="Z3893" s="78"/>
      <c r="AA3893" s="78"/>
      <c r="AB3893" s="78"/>
      <c r="AC3893" s="78"/>
      <c r="AD3893" s="104"/>
      <c r="AE3893" s="78"/>
      <c r="AF3893" s="104"/>
      <c r="AG3893" s="78"/>
      <c r="AH3893" s="104"/>
      <c r="AI3893" s="78"/>
      <c r="AJ3893" s="104"/>
      <c r="AK3893" s="78"/>
      <c r="AL3893" s="78"/>
      <c r="AM3893" s="8"/>
      <c r="AN3893" s="78"/>
      <c r="AO3893" s="78"/>
      <c r="AP3893" s="78"/>
      <c r="AQ3893" s="78"/>
      <c r="AR3893" s="78"/>
      <c r="AS3893" s="78"/>
      <c r="AT3893" s="78"/>
      <c r="AU3893" s="78"/>
      <c r="AV3893" s="78"/>
      <c r="AW3893" s="77"/>
      <c r="AX3893" s="144"/>
      <c r="AY3893" s="144"/>
      <c r="AZ3893" s="144"/>
      <c r="BA3893" s="54"/>
      <c r="BB3893" s="54"/>
      <c r="BC3893" s="144"/>
      <c r="BD3893" s="144"/>
      <c r="BE3893" s="144"/>
      <c r="BF3893" s="144"/>
      <c r="BG3893" s="144"/>
      <c r="BH3893" s="144"/>
      <c r="BI3893" s="144"/>
      <c r="BJ3893" s="144"/>
      <c r="BK3893" s="144"/>
      <c r="BL3893" s="144"/>
      <c r="BM3893" s="144"/>
      <c r="BN3893" s="144"/>
      <c r="BO3893" s="144"/>
      <c r="BP3893" s="144"/>
      <c r="BQ3893" s="144"/>
      <c r="BR3893" s="144"/>
      <c r="BS3893" s="144"/>
      <c r="BT3893" s="144"/>
      <c r="BU3893" s="144"/>
      <c r="BV3893" s="144"/>
      <c r="BW3893" s="144"/>
      <c r="BX3893" s="144"/>
      <c r="BY3893" s="144"/>
      <c r="BZ3893" s="144"/>
      <c r="CA3893" s="144"/>
      <c r="CB3893" s="144"/>
      <c r="CC3893" s="144"/>
      <c r="CD3893" s="144"/>
      <c r="CE3893" s="144"/>
      <c r="CF3893" s="144"/>
      <c r="CG3893" s="144"/>
      <c r="CH3893" s="144"/>
      <c r="CI3893" s="144"/>
      <c r="CJ3893" s="144"/>
      <c r="CK3893" s="144"/>
      <c r="CL3893" s="144"/>
    </row>
    <row r="3894" spans="2:90" x14ac:dyDescent="0.25">
      <c r="B3894" s="77"/>
      <c r="C3894" s="77"/>
      <c r="D3894" s="77"/>
      <c r="E3894" s="77"/>
      <c r="F3894" s="77"/>
      <c r="G3894" s="77"/>
      <c r="I3894" s="78"/>
      <c r="K3894" s="78"/>
      <c r="L3894" s="77"/>
      <c r="M3894" s="78"/>
      <c r="N3894" s="78"/>
      <c r="O3894" s="78"/>
      <c r="P3894" s="78"/>
      <c r="Q3894" s="144"/>
      <c r="R3894" s="78"/>
      <c r="S3894" s="78"/>
      <c r="T3894" s="78"/>
      <c r="U3894" s="78"/>
      <c r="V3894" s="219"/>
      <c r="W3894" s="78"/>
      <c r="X3894" s="78"/>
      <c r="Y3894" s="78"/>
      <c r="Z3894" s="78"/>
      <c r="AA3894" s="78"/>
      <c r="AB3894" s="78"/>
      <c r="AC3894" s="78"/>
      <c r="AD3894" s="104"/>
      <c r="AE3894" s="78"/>
      <c r="AF3894" s="104"/>
      <c r="AG3894" s="78"/>
      <c r="AH3894" s="104"/>
      <c r="AI3894" s="78"/>
      <c r="AJ3894" s="104"/>
      <c r="AK3894" s="78"/>
      <c r="AL3894" s="78"/>
      <c r="AM3894" s="8"/>
      <c r="AN3894" s="78"/>
      <c r="AO3894" s="78"/>
      <c r="AP3894" s="78"/>
      <c r="AQ3894" s="78"/>
      <c r="AR3894" s="78"/>
      <c r="AS3894" s="78"/>
      <c r="AT3894" s="78"/>
      <c r="AU3894" s="78"/>
      <c r="AV3894" s="78"/>
      <c r="AW3894" s="77"/>
      <c r="AX3894" s="144"/>
      <c r="AY3894" s="144"/>
      <c r="AZ3894" s="144"/>
      <c r="BA3894" s="54"/>
      <c r="BB3894" s="54"/>
      <c r="BC3894" s="144"/>
      <c r="BD3894" s="144"/>
      <c r="BE3894" s="144"/>
      <c r="BF3894" s="144"/>
      <c r="BG3894" s="144"/>
      <c r="BH3894" s="144"/>
      <c r="BI3894" s="144"/>
      <c r="BJ3894" s="144"/>
      <c r="BK3894" s="144"/>
      <c r="BL3894" s="144"/>
      <c r="BM3894" s="144"/>
      <c r="BN3894" s="144"/>
      <c r="BO3894" s="144"/>
      <c r="BP3894" s="144"/>
      <c r="BQ3894" s="144"/>
      <c r="BR3894" s="144"/>
      <c r="BS3894" s="144"/>
      <c r="BT3894" s="144"/>
      <c r="BU3894" s="144"/>
      <c r="BV3894" s="144"/>
      <c r="BW3894" s="144"/>
      <c r="BX3894" s="144"/>
      <c r="BY3894" s="144"/>
      <c r="BZ3894" s="144"/>
      <c r="CA3894" s="144"/>
      <c r="CB3894" s="144"/>
      <c r="CC3894" s="144"/>
      <c r="CD3894" s="144"/>
      <c r="CE3894" s="144"/>
      <c r="CF3894" s="144"/>
      <c r="CG3894" s="144"/>
      <c r="CH3894" s="144"/>
      <c r="CI3894" s="144"/>
      <c r="CJ3894" s="144"/>
      <c r="CK3894" s="144"/>
      <c r="CL3894" s="144"/>
    </row>
    <row r="3895" spans="2:90" x14ac:dyDescent="0.25">
      <c r="B3895" s="77"/>
      <c r="C3895" s="77"/>
      <c r="D3895" s="77"/>
      <c r="E3895" s="77"/>
      <c r="F3895" s="77"/>
      <c r="G3895" s="77"/>
      <c r="I3895" s="78"/>
      <c r="K3895" s="78"/>
      <c r="L3895" s="77"/>
      <c r="M3895" s="78"/>
      <c r="N3895" s="78"/>
      <c r="O3895" s="78"/>
      <c r="P3895" s="78"/>
      <c r="Q3895" s="144"/>
      <c r="R3895" s="78"/>
      <c r="S3895" s="78"/>
      <c r="T3895" s="78"/>
      <c r="U3895" s="78"/>
      <c r="V3895" s="219"/>
      <c r="W3895" s="78"/>
      <c r="X3895" s="78"/>
      <c r="Y3895" s="78"/>
      <c r="Z3895" s="78"/>
      <c r="AA3895" s="78"/>
      <c r="AB3895" s="78"/>
      <c r="AC3895" s="78"/>
      <c r="AD3895" s="104"/>
      <c r="AE3895" s="78"/>
      <c r="AF3895" s="104"/>
      <c r="AG3895" s="78"/>
      <c r="AH3895" s="104"/>
      <c r="AI3895" s="78"/>
      <c r="AJ3895" s="104"/>
      <c r="AK3895" s="78"/>
      <c r="AL3895" s="78"/>
      <c r="AM3895" s="8"/>
      <c r="AN3895" s="78"/>
      <c r="AO3895" s="78"/>
      <c r="AP3895" s="78"/>
      <c r="AQ3895" s="78"/>
      <c r="AR3895" s="78"/>
      <c r="AS3895" s="78"/>
      <c r="AT3895" s="78"/>
      <c r="AU3895" s="78"/>
      <c r="AV3895" s="78"/>
      <c r="AW3895" s="77"/>
      <c r="AX3895" s="144"/>
      <c r="AY3895" s="144"/>
      <c r="AZ3895" s="144"/>
      <c r="BA3895" s="54"/>
      <c r="BB3895" s="54"/>
      <c r="BC3895" s="144"/>
      <c r="BD3895" s="144"/>
      <c r="BE3895" s="144"/>
      <c r="BF3895" s="144"/>
      <c r="BG3895" s="144"/>
      <c r="BH3895" s="144"/>
      <c r="BI3895" s="144"/>
      <c r="BJ3895" s="144"/>
      <c r="BK3895" s="144"/>
      <c r="BL3895" s="144"/>
      <c r="BM3895" s="144"/>
      <c r="BN3895" s="144"/>
      <c r="BO3895" s="144"/>
      <c r="BP3895" s="144"/>
      <c r="BQ3895" s="144"/>
      <c r="BR3895" s="144"/>
      <c r="BS3895" s="144"/>
      <c r="BT3895" s="144"/>
      <c r="BU3895" s="144"/>
      <c r="BV3895" s="144"/>
      <c r="BW3895" s="144"/>
      <c r="BX3895" s="144"/>
      <c r="BY3895" s="144"/>
      <c r="BZ3895" s="144"/>
      <c r="CA3895" s="144"/>
      <c r="CB3895" s="144"/>
      <c r="CC3895" s="144"/>
      <c r="CD3895" s="144"/>
      <c r="CE3895" s="144"/>
      <c r="CF3895" s="144"/>
      <c r="CG3895" s="144"/>
      <c r="CH3895" s="144"/>
      <c r="CI3895" s="144"/>
      <c r="CJ3895" s="144"/>
      <c r="CK3895" s="144"/>
      <c r="CL3895" s="144"/>
    </row>
    <row r="3896" spans="2:90" x14ac:dyDescent="0.25">
      <c r="B3896" s="77"/>
      <c r="C3896" s="77"/>
      <c r="D3896" s="77"/>
      <c r="E3896" s="77"/>
      <c r="F3896" s="77"/>
      <c r="G3896" s="77"/>
      <c r="I3896" s="78"/>
      <c r="K3896" s="78"/>
      <c r="L3896" s="77"/>
      <c r="M3896" s="78"/>
      <c r="N3896" s="78"/>
      <c r="O3896" s="78"/>
      <c r="P3896" s="78"/>
      <c r="Q3896" s="144"/>
      <c r="R3896" s="78"/>
      <c r="S3896" s="78"/>
      <c r="T3896" s="78"/>
      <c r="U3896" s="78"/>
      <c r="V3896" s="219"/>
      <c r="W3896" s="78"/>
      <c r="X3896" s="78"/>
      <c r="Y3896" s="78"/>
      <c r="Z3896" s="78"/>
      <c r="AA3896" s="78"/>
      <c r="AB3896" s="78"/>
      <c r="AC3896" s="78"/>
      <c r="AD3896" s="104"/>
      <c r="AE3896" s="78"/>
      <c r="AF3896" s="104"/>
      <c r="AG3896" s="78"/>
      <c r="AH3896" s="104"/>
      <c r="AI3896" s="78"/>
      <c r="AJ3896" s="104"/>
      <c r="AK3896" s="78"/>
      <c r="AL3896" s="78"/>
      <c r="AM3896" s="8"/>
      <c r="AN3896" s="78"/>
      <c r="AO3896" s="78"/>
      <c r="AP3896" s="78"/>
      <c r="AQ3896" s="78"/>
      <c r="AR3896" s="78"/>
      <c r="AS3896" s="78"/>
      <c r="AT3896" s="78"/>
      <c r="AU3896" s="78"/>
      <c r="AV3896" s="78"/>
      <c r="AW3896" s="77"/>
      <c r="AX3896" s="144"/>
      <c r="AY3896" s="144"/>
      <c r="AZ3896" s="144"/>
      <c r="BA3896" s="54"/>
      <c r="BB3896" s="54"/>
      <c r="BC3896" s="144"/>
      <c r="BD3896" s="144"/>
      <c r="BE3896" s="144"/>
      <c r="BF3896" s="144"/>
      <c r="BG3896" s="144"/>
      <c r="BH3896" s="144"/>
      <c r="BI3896" s="144"/>
      <c r="BJ3896" s="144"/>
      <c r="BK3896" s="144"/>
      <c r="BL3896" s="144"/>
      <c r="BM3896" s="144"/>
      <c r="BN3896" s="144"/>
      <c r="BO3896" s="144"/>
      <c r="BP3896" s="144"/>
      <c r="BQ3896" s="144"/>
      <c r="BR3896" s="144"/>
      <c r="BS3896" s="144"/>
      <c r="BT3896" s="144"/>
      <c r="BU3896" s="144"/>
      <c r="BV3896" s="144"/>
      <c r="BW3896" s="144"/>
      <c r="BX3896" s="144"/>
      <c r="BY3896" s="144"/>
      <c r="BZ3896" s="144"/>
      <c r="CA3896" s="144"/>
      <c r="CB3896" s="144"/>
      <c r="CC3896" s="144"/>
      <c r="CD3896" s="144"/>
      <c r="CE3896" s="144"/>
      <c r="CF3896" s="144"/>
      <c r="CG3896" s="144"/>
      <c r="CH3896" s="144"/>
      <c r="CI3896" s="144"/>
      <c r="CJ3896" s="144"/>
      <c r="CK3896" s="144"/>
      <c r="CL3896" s="144"/>
    </row>
    <row r="3897" spans="2:90" x14ac:dyDescent="0.25">
      <c r="B3897" s="77"/>
      <c r="C3897" s="77"/>
      <c r="D3897" s="77"/>
      <c r="E3897" s="77"/>
      <c r="F3897" s="77"/>
      <c r="G3897" s="77"/>
      <c r="I3897" s="78"/>
      <c r="K3897" s="78"/>
      <c r="L3897" s="77"/>
      <c r="M3897" s="78"/>
      <c r="N3897" s="78"/>
      <c r="O3897" s="78"/>
      <c r="P3897" s="78"/>
      <c r="Q3897" s="144"/>
      <c r="R3897" s="78"/>
      <c r="S3897" s="78"/>
      <c r="T3897" s="78"/>
      <c r="U3897" s="78"/>
      <c r="V3897" s="219"/>
      <c r="W3897" s="78"/>
      <c r="X3897" s="78"/>
      <c r="Y3897" s="78"/>
      <c r="Z3897" s="78"/>
      <c r="AA3897" s="78"/>
      <c r="AB3897" s="78"/>
      <c r="AC3897" s="78"/>
      <c r="AD3897" s="104"/>
      <c r="AE3897" s="78"/>
      <c r="AF3897" s="104"/>
      <c r="AG3897" s="78"/>
      <c r="AH3897" s="104"/>
      <c r="AI3897" s="78"/>
      <c r="AJ3897" s="104"/>
      <c r="AK3897" s="78"/>
      <c r="AL3897" s="78"/>
      <c r="AM3897" s="8"/>
      <c r="AN3897" s="78"/>
      <c r="AO3897" s="78"/>
      <c r="AP3897" s="78"/>
      <c r="AQ3897" s="78"/>
      <c r="AR3897" s="78"/>
      <c r="AS3897" s="78"/>
      <c r="AT3897" s="78"/>
      <c r="AU3897" s="78"/>
      <c r="AV3897" s="78"/>
      <c r="AW3897" s="77"/>
      <c r="AX3897" s="144"/>
      <c r="AY3897" s="144"/>
      <c r="AZ3897" s="144"/>
      <c r="BA3897" s="54"/>
      <c r="BB3897" s="54"/>
      <c r="BC3897" s="144"/>
      <c r="BD3897" s="144"/>
      <c r="BE3897" s="144"/>
      <c r="BF3897" s="144"/>
      <c r="BG3897" s="144"/>
      <c r="BH3897" s="144"/>
      <c r="BI3897" s="144"/>
      <c r="BJ3897" s="144"/>
      <c r="BK3897" s="144"/>
      <c r="BL3897" s="144"/>
      <c r="BM3897" s="144"/>
      <c r="BN3897" s="144"/>
      <c r="BO3897" s="144"/>
      <c r="BP3897" s="144"/>
      <c r="BQ3897" s="144"/>
      <c r="BR3897" s="144"/>
      <c r="BS3897" s="144"/>
      <c r="BT3897" s="144"/>
      <c r="BU3897" s="144"/>
      <c r="BV3897" s="144"/>
      <c r="BW3897" s="144"/>
      <c r="BX3897" s="144"/>
      <c r="BY3897" s="144"/>
      <c r="BZ3897" s="144"/>
      <c r="CA3897" s="144"/>
      <c r="CB3897" s="144"/>
      <c r="CC3897" s="144"/>
      <c r="CD3897" s="144"/>
      <c r="CE3897" s="144"/>
      <c r="CF3897" s="144"/>
      <c r="CG3897" s="144"/>
      <c r="CH3897" s="144"/>
      <c r="CI3897" s="144"/>
      <c r="CJ3897" s="144"/>
      <c r="CK3897" s="144"/>
      <c r="CL3897" s="144"/>
    </row>
    <row r="3898" spans="2:90" x14ac:dyDescent="0.25">
      <c r="B3898" s="77"/>
      <c r="C3898" s="77"/>
      <c r="D3898" s="77"/>
      <c r="E3898" s="77"/>
      <c r="F3898" s="77"/>
      <c r="G3898" s="77"/>
      <c r="I3898" s="78"/>
      <c r="K3898" s="78"/>
      <c r="L3898" s="77"/>
      <c r="M3898" s="78"/>
      <c r="N3898" s="78"/>
      <c r="O3898" s="78"/>
      <c r="P3898" s="78"/>
      <c r="Q3898" s="144"/>
      <c r="R3898" s="78"/>
      <c r="S3898" s="78"/>
      <c r="T3898" s="78"/>
      <c r="U3898" s="78"/>
      <c r="V3898" s="219"/>
      <c r="W3898" s="78"/>
      <c r="X3898" s="78"/>
      <c r="Y3898" s="78"/>
      <c r="Z3898" s="78"/>
      <c r="AA3898" s="78"/>
      <c r="AB3898" s="78"/>
      <c r="AC3898" s="78"/>
      <c r="AD3898" s="104"/>
      <c r="AE3898" s="78"/>
      <c r="AF3898" s="104"/>
      <c r="AG3898" s="78"/>
      <c r="AH3898" s="104"/>
      <c r="AI3898" s="78"/>
      <c r="AJ3898" s="104"/>
      <c r="AK3898" s="78"/>
      <c r="AL3898" s="78"/>
      <c r="AM3898" s="8"/>
      <c r="AN3898" s="78"/>
      <c r="AO3898" s="78"/>
      <c r="AP3898" s="78"/>
      <c r="AQ3898" s="78"/>
      <c r="AR3898" s="78"/>
      <c r="AS3898" s="78"/>
      <c r="AT3898" s="78"/>
      <c r="AU3898" s="78"/>
      <c r="AV3898" s="78"/>
      <c r="AW3898" s="77"/>
      <c r="AX3898" s="144"/>
      <c r="AY3898" s="144"/>
      <c r="AZ3898" s="144"/>
      <c r="BA3898" s="54"/>
      <c r="BB3898" s="54"/>
      <c r="BC3898" s="144"/>
      <c r="BD3898" s="144"/>
      <c r="BE3898" s="144"/>
      <c r="BF3898" s="144"/>
      <c r="BG3898" s="144"/>
      <c r="BH3898" s="144"/>
      <c r="BI3898" s="144"/>
      <c r="BJ3898" s="144"/>
      <c r="BK3898" s="144"/>
      <c r="BL3898" s="144"/>
      <c r="BM3898" s="144"/>
      <c r="BN3898" s="144"/>
      <c r="BO3898" s="144"/>
      <c r="BP3898" s="144"/>
      <c r="BQ3898" s="144"/>
      <c r="BR3898" s="144"/>
      <c r="BS3898" s="144"/>
      <c r="BT3898" s="144"/>
      <c r="BU3898" s="144"/>
      <c r="BV3898" s="144"/>
      <c r="BW3898" s="144"/>
      <c r="BX3898" s="144"/>
      <c r="BY3898" s="144"/>
      <c r="BZ3898" s="144"/>
      <c r="CA3898" s="144"/>
      <c r="CB3898" s="144"/>
      <c r="CC3898" s="144"/>
      <c r="CD3898" s="144"/>
      <c r="CE3898" s="144"/>
      <c r="CF3898" s="144"/>
      <c r="CG3898" s="144"/>
      <c r="CH3898" s="144"/>
      <c r="CI3898" s="144"/>
      <c r="CJ3898" s="144"/>
      <c r="CK3898" s="144"/>
      <c r="CL3898" s="144"/>
    </row>
    <row r="3899" spans="2:90" x14ac:dyDescent="0.25">
      <c r="B3899" s="77"/>
      <c r="C3899" s="77"/>
      <c r="D3899" s="77"/>
      <c r="E3899" s="77"/>
      <c r="F3899" s="77"/>
      <c r="G3899" s="77"/>
      <c r="I3899" s="78"/>
      <c r="K3899" s="78"/>
      <c r="L3899" s="77"/>
      <c r="M3899" s="78"/>
      <c r="N3899" s="78"/>
      <c r="O3899" s="78"/>
      <c r="P3899" s="78"/>
      <c r="Q3899" s="144"/>
      <c r="R3899" s="78"/>
      <c r="S3899" s="78"/>
      <c r="T3899" s="78"/>
      <c r="U3899" s="78"/>
      <c r="V3899" s="219"/>
      <c r="W3899" s="78"/>
      <c r="X3899" s="78"/>
      <c r="Y3899" s="78"/>
      <c r="Z3899" s="78"/>
      <c r="AA3899" s="78"/>
      <c r="AB3899" s="78"/>
      <c r="AC3899" s="78"/>
      <c r="AD3899" s="104"/>
      <c r="AE3899" s="78"/>
      <c r="AF3899" s="104"/>
      <c r="AG3899" s="78"/>
      <c r="AH3899" s="104"/>
      <c r="AI3899" s="78"/>
      <c r="AJ3899" s="104"/>
      <c r="AK3899" s="78"/>
      <c r="AL3899" s="78"/>
      <c r="AM3899" s="8"/>
      <c r="AN3899" s="78"/>
      <c r="AO3899" s="78"/>
      <c r="AP3899" s="78"/>
      <c r="AQ3899" s="78"/>
      <c r="AR3899" s="78"/>
      <c r="AS3899" s="78"/>
      <c r="AT3899" s="78"/>
      <c r="AU3899" s="78"/>
      <c r="AV3899" s="78"/>
      <c r="AW3899" s="77"/>
      <c r="AX3899" s="144"/>
      <c r="AY3899" s="144"/>
      <c r="AZ3899" s="144"/>
      <c r="BA3899" s="54"/>
      <c r="BB3899" s="54"/>
      <c r="BC3899" s="144"/>
      <c r="BD3899" s="144"/>
      <c r="BE3899" s="144"/>
      <c r="BF3899" s="144"/>
      <c r="BG3899" s="144"/>
      <c r="BH3899" s="144"/>
      <c r="BI3899" s="144"/>
      <c r="BJ3899" s="144"/>
      <c r="BK3899" s="144"/>
      <c r="BL3899" s="144"/>
      <c r="BM3899" s="144"/>
      <c r="BN3899" s="144"/>
      <c r="BO3899" s="144"/>
      <c r="BP3899" s="144"/>
      <c r="BQ3899" s="144"/>
      <c r="BR3899" s="144"/>
      <c r="BS3899" s="144"/>
      <c r="BT3899" s="144"/>
      <c r="BU3899" s="144"/>
      <c r="BV3899" s="144"/>
      <c r="BW3899" s="144"/>
      <c r="BX3899" s="144"/>
      <c r="BY3899" s="144"/>
      <c r="BZ3899" s="144"/>
      <c r="CA3899" s="144"/>
      <c r="CB3899" s="144"/>
      <c r="CC3899" s="144"/>
      <c r="CD3899" s="144"/>
      <c r="CE3899" s="144"/>
      <c r="CF3899" s="144"/>
      <c r="CG3899" s="144"/>
      <c r="CH3899" s="144"/>
      <c r="CI3899" s="144"/>
      <c r="CJ3899" s="144"/>
      <c r="CK3899" s="144"/>
      <c r="CL3899" s="144"/>
    </row>
    <row r="3900" spans="2:90" x14ac:dyDescent="0.25">
      <c r="B3900" s="77"/>
      <c r="C3900" s="77"/>
      <c r="D3900" s="77"/>
      <c r="E3900" s="77"/>
      <c r="F3900" s="77"/>
      <c r="G3900" s="77"/>
      <c r="I3900" s="78"/>
      <c r="K3900" s="78"/>
      <c r="L3900" s="77"/>
      <c r="M3900" s="78"/>
      <c r="N3900" s="78"/>
      <c r="O3900" s="78"/>
      <c r="P3900" s="78"/>
      <c r="Q3900" s="144"/>
      <c r="R3900" s="78"/>
      <c r="S3900" s="78"/>
      <c r="T3900" s="78"/>
      <c r="U3900" s="78"/>
      <c r="V3900" s="219"/>
      <c r="W3900" s="78"/>
      <c r="X3900" s="78"/>
      <c r="Y3900" s="78"/>
      <c r="Z3900" s="78"/>
      <c r="AA3900" s="78"/>
      <c r="AB3900" s="78"/>
      <c r="AC3900" s="78"/>
      <c r="AD3900" s="104"/>
      <c r="AE3900" s="78"/>
      <c r="AF3900" s="104"/>
      <c r="AG3900" s="78"/>
      <c r="AH3900" s="104"/>
      <c r="AI3900" s="78"/>
      <c r="AJ3900" s="104"/>
      <c r="AK3900" s="78"/>
      <c r="AL3900" s="78"/>
      <c r="AM3900" s="8"/>
      <c r="AN3900" s="78"/>
      <c r="AO3900" s="78"/>
      <c r="AP3900" s="78"/>
      <c r="AQ3900" s="78"/>
      <c r="AR3900" s="78"/>
      <c r="AS3900" s="78"/>
      <c r="AT3900" s="78"/>
      <c r="AU3900" s="78"/>
      <c r="AV3900" s="78"/>
      <c r="AW3900" s="77"/>
      <c r="AX3900" s="144"/>
      <c r="AY3900" s="144"/>
      <c r="AZ3900" s="144"/>
      <c r="BA3900" s="54"/>
      <c r="BB3900" s="54"/>
      <c r="BC3900" s="144"/>
      <c r="BD3900" s="144"/>
      <c r="BE3900" s="144"/>
      <c r="BF3900" s="144"/>
      <c r="BG3900" s="144"/>
      <c r="BH3900" s="144"/>
      <c r="BI3900" s="144"/>
      <c r="BJ3900" s="144"/>
      <c r="BK3900" s="144"/>
      <c r="BL3900" s="144"/>
      <c r="BM3900" s="144"/>
      <c r="BN3900" s="144"/>
      <c r="BO3900" s="144"/>
      <c r="BP3900" s="144"/>
      <c r="BQ3900" s="144"/>
      <c r="BR3900" s="144"/>
      <c r="BS3900" s="144"/>
      <c r="BT3900" s="144"/>
      <c r="BU3900" s="144"/>
      <c r="BV3900" s="144"/>
      <c r="BW3900" s="144"/>
      <c r="BX3900" s="144"/>
      <c r="BY3900" s="144"/>
      <c r="BZ3900" s="144"/>
      <c r="CA3900" s="144"/>
      <c r="CB3900" s="144"/>
      <c r="CC3900" s="144"/>
      <c r="CD3900" s="144"/>
      <c r="CE3900" s="144"/>
      <c r="CF3900" s="144"/>
      <c r="CG3900" s="144"/>
      <c r="CH3900" s="144"/>
      <c r="CI3900" s="144"/>
      <c r="CJ3900" s="144"/>
      <c r="CK3900" s="144"/>
      <c r="CL3900" s="144"/>
    </row>
    <row r="3901" spans="2:90" x14ac:dyDescent="0.25">
      <c r="B3901" s="77"/>
      <c r="C3901" s="77"/>
      <c r="D3901" s="77"/>
      <c r="E3901" s="77"/>
      <c r="F3901" s="77"/>
      <c r="G3901" s="77"/>
      <c r="I3901" s="78"/>
      <c r="K3901" s="78"/>
      <c r="L3901" s="77"/>
      <c r="M3901" s="78"/>
      <c r="N3901" s="78"/>
      <c r="O3901" s="78"/>
      <c r="P3901" s="78"/>
      <c r="Q3901" s="144"/>
      <c r="R3901" s="78"/>
      <c r="S3901" s="78"/>
      <c r="T3901" s="78"/>
      <c r="U3901" s="78"/>
      <c r="V3901" s="219"/>
      <c r="W3901" s="78"/>
      <c r="X3901" s="78"/>
      <c r="Y3901" s="78"/>
      <c r="Z3901" s="78"/>
      <c r="AA3901" s="78"/>
      <c r="AB3901" s="78"/>
      <c r="AC3901" s="78"/>
      <c r="AD3901" s="104"/>
      <c r="AE3901" s="78"/>
      <c r="AF3901" s="104"/>
      <c r="AG3901" s="78"/>
      <c r="AH3901" s="104"/>
      <c r="AI3901" s="78"/>
      <c r="AJ3901" s="104"/>
      <c r="AK3901" s="78"/>
      <c r="AL3901" s="78"/>
      <c r="AM3901" s="8"/>
      <c r="AN3901" s="78"/>
      <c r="AO3901" s="78"/>
      <c r="AP3901" s="78"/>
      <c r="AQ3901" s="78"/>
      <c r="AR3901" s="78"/>
      <c r="AS3901" s="78"/>
      <c r="AT3901" s="78"/>
      <c r="AU3901" s="78"/>
      <c r="AV3901" s="78"/>
      <c r="AW3901" s="77"/>
      <c r="AX3901" s="144"/>
      <c r="AY3901" s="144"/>
      <c r="AZ3901" s="144"/>
      <c r="BA3901" s="54"/>
      <c r="BB3901" s="54"/>
      <c r="BC3901" s="144"/>
      <c r="BD3901" s="144"/>
      <c r="BE3901" s="144"/>
      <c r="BF3901" s="144"/>
      <c r="BG3901" s="144"/>
      <c r="BH3901" s="144"/>
      <c r="BI3901" s="144"/>
      <c r="BJ3901" s="144"/>
      <c r="BK3901" s="144"/>
      <c r="BL3901" s="144"/>
      <c r="BM3901" s="144"/>
      <c r="BN3901" s="144"/>
      <c r="BO3901" s="144"/>
      <c r="BP3901" s="144"/>
      <c r="BQ3901" s="144"/>
      <c r="BR3901" s="144"/>
      <c r="BS3901" s="144"/>
      <c r="BT3901" s="144"/>
      <c r="BU3901" s="144"/>
      <c r="BV3901" s="144"/>
      <c r="BW3901" s="144"/>
      <c r="BX3901" s="144"/>
      <c r="BY3901" s="144"/>
      <c r="BZ3901" s="144"/>
      <c r="CA3901" s="144"/>
      <c r="CB3901" s="144"/>
      <c r="CC3901" s="144"/>
      <c r="CD3901" s="144"/>
      <c r="CE3901" s="144"/>
      <c r="CF3901" s="144"/>
      <c r="CG3901" s="144"/>
      <c r="CH3901" s="144"/>
      <c r="CI3901" s="144"/>
      <c r="CJ3901" s="144"/>
      <c r="CK3901" s="144"/>
      <c r="CL3901" s="144"/>
    </row>
    <row r="3902" spans="2:90" x14ac:dyDescent="0.25">
      <c r="B3902" s="77"/>
      <c r="C3902" s="77"/>
      <c r="D3902" s="77"/>
      <c r="E3902" s="77"/>
      <c r="F3902" s="77"/>
      <c r="G3902" s="77"/>
      <c r="I3902" s="78"/>
      <c r="K3902" s="78"/>
      <c r="L3902" s="77"/>
      <c r="M3902" s="78"/>
      <c r="N3902" s="78"/>
      <c r="O3902" s="78"/>
      <c r="P3902" s="78"/>
      <c r="Q3902" s="144"/>
      <c r="R3902" s="78"/>
      <c r="S3902" s="78"/>
      <c r="T3902" s="78"/>
      <c r="U3902" s="78"/>
      <c r="V3902" s="219"/>
      <c r="W3902" s="78"/>
      <c r="X3902" s="78"/>
      <c r="Y3902" s="78"/>
      <c r="Z3902" s="78"/>
      <c r="AA3902" s="78"/>
      <c r="AB3902" s="78"/>
      <c r="AC3902" s="78"/>
      <c r="AD3902" s="104"/>
      <c r="AE3902" s="78"/>
      <c r="AF3902" s="104"/>
      <c r="AG3902" s="78"/>
      <c r="AH3902" s="104"/>
      <c r="AI3902" s="78"/>
      <c r="AJ3902" s="104"/>
      <c r="AK3902" s="78"/>
      <c r="AL3902" s="78"/>
      <c r="AM3902" s="8"/>
      <c r="AN3902" s="78"/>
      <c r="AO3902" s="78"/>
      <c r="AP3902" s="78"/>
      <c r="AQ3902" s="78"/>
      <c r="AR3902" s="78"/>
      <c r="AS3902" s="78"/>
      <c r="AT3902" s="78"/>
      <c r="AU3902" s="78"/>
      <c r="AV3902" s="78"/>
      <c r="AW3902" s="77"/>
      <c r="AX3902" s="144"/>
      <c r="AY3902" s="144"/>
      <c r="AZ3902" s="144"/>
      <c r="BA3902" s="54"/>
      <c r="BB3902" s="54"/>
      <c r="BC3902" s="144"/>
      <c r="BD3902" s="144"/>
      <c r="BE3902" s="144"/>
      <c r="BF3902" s="144"/>
      <c r="BG3902" s="144"/>
      <c r="BH3902" s="144"/>
      <c r="BI3902" s="144"/>
      <c r="BJ3902" s="144"/>
      <c r="BK3902" s="144"/>
      <c r="BL3902" s="144"/>
      <c r="BM3902" s="144"/>
      <c r="BN3902" s="144"/>
      <c r="BO3902" s="144"/>
      <c r="BP3902" s="144"/>
      <c r="BQ3902" s="144"/>
      <c r="BR3902" s="144"/>
      <c r="BS3902" s="144"/>
      <c r="BT3902" s="144"/>
      <c r="BU3902" s="144"/>
      <c r="BV3902" s="144"/>
      <c r="BW3902" s="144"/>
      <c r="BX3902" s="144"/>
      <c r="BY3902" s="144"/>
      <c r="BZ3902" s="144"/>
      <c r="CA3902" s="144"/>
      <c r="CB3902" s="144"/>
      <c r="CC3902" s="144"/>
      <c r="CD3902" s="144"/>
      <c r="CE3902" s="144"/>
      <c r="CF3902" s="144"/>
      <c r="CG3902" s="144"/>
      <c r="CH3902" s="144"/>
      <c r="CI3902" s="144"/>
      <c r="CJ3902" s="144"/>
      <c r="CK3902" s="144"/>
      <c r="CL3902" s="144"/>
    </row>
    <row r="3903" spans="2:90" x14ac:dyDescent="0.25">
      <c r="B3903" s="77"/>
      <c r="C3903" s="77"/>
      <c r="D3903" s="77"/>
      <c r="E3903" s="77"/>
      <c r="F3903" s="77"/>
      <c r="G3903" s="77"/>
      <c r="I3903" s="78"/>
      <c r="K3903" s="78"/>
      <c r="L3903" s="77"/>
      <c r="M3903" s="78"/>
      <c r="N3903" s="78"/>
      <c r="O3903" s="78"/>
      <c r="P3903" s="78"/>
      <c r="Q3903" s="144"/>
      <c r="R3903" s="78"/>
      <c r="S3903" s="78"/>
      <c r="T3903" s="78"/>
      <c r="U3903" s="78"/>
      <c r="V3903" s="219"/>
      <c r="W3903" s="78"/>
      <c r="X3903" s="78"/>
      <c r="Y3903" s="78"/>
      <c r="Z3903" s="78"/>
      <c r="AA3903" s="78"/>
      <c r="AB3903" s="78"/>
      <c r="AC3903" s="78"/>
      <c r="AD3903" s="104"/>
      <c r="AE3903" s="78"/>
      <c r="AF3903" s="104"/>
      <c r="AG3903" s="78"/>
      <c r="AH3903" s="104"/>
      <c r="AI3903" s="78"/>
      <c r="AJ3903" s="104"/>
      <c r="AK3903" s="78"/>
      <c r="AL3903" s="78"/>
      <c r="AM3903" s="8"/>
      <c r="AN3903" s="78"/>
      <c r="AO3903" s="78"/>
      <c r="AP3903" s="78"/>
      <c r="AQ3903" s="78"/>
      <c r="AR3903" s="78"/>
      <c r="AS3903" s="78"/>
      <c r="AT3903" s="78"/>
      <c r="AU3903" s="78"/>
      <c r="AV3903" s="78"/>
      <c r="AW3903" s="77"/>
      <c r="AX3903" s="144"/>
      <c r="AY3903" s="144"/>
      <c r="AZ3903" s="144"/>
      <c r="BA3903" s="54"/>
      <c r="BB3903" s="54"/>
      <c r="BC3903" s="144"/>
      <c r="BD3903" s="144"/>
      <c r="BE3903" s="144"/>
      <c r="BF3903" s="144"/>
      <c r="BG3903" s="144"/>
      <c r="BH3903" s="144"/>
      <c r="BI3903" s="144"/>
      <c r="BJ3903" s="144"/>
      <c r="BK3903" s="144"/>
      <c r="BL3903" s="144"/>
      <c r="BM3903" s="144"/>
      <c r="BN3903" s="144"/>
      <c r="BO3903" s="144"/>
      <c r="BP3903" s="144"/>
      <c r="BQ3903" s="144"/>
      <c r="BR3903" s="144"/>
      <c r="BS3903" s="144"/>
      <c r="BT3903" s="144"/>
      <c r="BU3903" s="144"/>
      <c r="BV3903" s="144"/>
      <c r="BW3903" s="144"/>
      <c r="BX3903" s="144"/>
      <c r="BY3903" s="144"/>
      <c r="BZ3903" s="144"/>
      <c r="CA3903" s="144"/>
      <c r="CB3903" s="144"/>
      <c r="CC3903" s="144"/>
      <c r="CD3903" s="144"/>
      <c r="CE3903" s="144"/>
      <c r="CF3903" s="144"/>
      <c r="CG3903" s="144"/>
      <c r="CH3903" s="144"/>
      <c r="CI3903" s="144"/>
      <c r="CJ3903" s="144"/>
      <c r="CK3903" s="144"/>
      <c r="CL3903" s="144"/>
    </row>
    <row r="3904" spans="2:90" x14ac:dyDescent="0.25">
      <c r="B3904" s="77"/>
      <c r="C3904" s="77"/>
      <c r="D3904" s="77"/>
      <c r="E3904" s="77"/>
      <c r="F3904" s="77"/>
      <c r="G3904" s="77"/>
      <c r="I3904" s="78"/>
      <c r="K3904" s="78"/>
      <c r="L3904" s="77"/>
      <c r="M3904" s="78"/>
      <c r="N3904" s="78"/>
      <c r="O3904" s="78"/>
      <c r="P3904" s="78"/>
      <c r="Q3904" s="144"/>
      <c r="R3904" s="78"/>
      <c r="S3904" s="78"/>
      <c r="T3904" s="78"/>
      <c r="U3904" s="78"/>
      <c r="V3904" s="219"/>
      <c r="W3904" s="78"/>
      <c r="X3904" s="78"/>
      <c r="Y3904" s="78"/>
      <c r="Z3904" s="78"/>
      <c r="AA3904" s="78"/>
      <c r="AB3904" s="78"/>
      <c r="AC3904" s="78"/>
      <c r="AD3904" s="104"/>
      <c r="AE3904" s="78"/>
      <c r="AF3904" s="104"/>
      <c r="AG3904" s="78"/>
      <c r="AH3904" s="104"/>
      <c r="AI3904" s="78"/>
      <c r="AJ3904" s="104"/>
      <c r="AK3904" s="78"/>
      <c r="AL3904" s="78"/>
      <c r="AM3904" s="8"/>
      <c r="AN3904" s="78"/>
      <c r="AO3904" s="78"/>
      <c r="AP3904" s="78"/>
      <c r="AQ3904" s="78"/>
      <c r="AR3904" s="78"/>
      <c r="AS3904" s="78"/>
      <c r="AT3904" s="78"/>
      <c r="AU3904" s="78"/>
      <c r="AV3904" s="78"/>
      <c r="AW3904" s="77"/>
      <c r="AX3904" s="144"/>
      <c r="AY3904" s="144"/>
      <c r="AZ3904" s="144"/>
      <c r="BA3904" s="54"/>
      <c r="BB3904" s="54"/>
      <c r="BC3904" s="144"/>
      <c r="BD3904" s="144"/>
      <c r="BE3904" s="144"/>
      <c r="BF3904" s="144"/>
      <c r="BG3904" s="144"/>
      <c r="BH3904" s="144"/>
      <c r="BI3904" s="144"/>
      <c r="BJ3904" s="144"/>
      <c r="BK3904" s="144"/>
      <c r="BL3904" s="144"/>
      <c r="BM3904" s="144"/>
      <c r="BN3904" s="144"/>
      <c r="BO3904" s="144"/>
      <c r="BP3904" s="144"/>
      <c r="BQ3904" s="144"/>
      <c r="BR3904" s="144"/>
      <c r="BS3904" s="144"/>
      <c r="BT3904" s="144"/>
      <c r="BU3904" s="144"/>
      <c r="BV3904" s="144"/>
      <c r="BW3904" s="144"/>
      <c r="BX3904" s="144"/>
      <c r="BY3904" s="144"/>
      <c r="BZ3904" s="144"/>
      <c r="CA3904" s="144"/>
      <c r="CB3904" s="144"/>
      <c r="CC3904" s="144"/>
      <c r="CD3904" s="144"/>
      <c r="CE3904" s="144"/>
      <c r="CF3904" s="144"/>
      <c r="CG3904" s="144"/>
      <c r="CH3904" s="144"/>
      <c r="CI3904" s="144"/>
      <c r="CJ3904" s="144"/>
      <c r="CK3904" s="144"/>
      <c r="CL3904" s="144"/>
    </row>
    <row r="3905" spans="2:90" x14ac:dyDescent="0.25">
      <c r="B3905" s="77"/>
      <c r="C3905" s="77"/>
      <c r="D3905" s="77"/>
      <c r="E3905" s="77"/>
      <c r="F3905" s="77"/>
      <c r="G3905" s="77"/>
      <c r="I3905" s="78"/>
      <c r="K3905" s="78"/>
      <c r="L3905" s="77"/>
      <c r="M3905" s="78"/>
      <c r="N3905" s="78"/>
      <c r="O3905" s="78"/>
      <c r="P3905" s="78"/>
      <c r="Q3905" s="144"/>
      <c r="R3905" s="78"/>
      <c r="S3905" s="78"/>
      <c r="T3905" s="78"/>
      <c r="U3905" s="78"/>
      <c r="V3905" s="219"/>
      <c r="W3905" s="78"/>
      <c r="X3905" s="78"/>
      <c r="Y3905" s="78"/>
      <c r="Z3905" s="78"/>
      <c r="AA3905" s="78"/>
      <c r="AB3905" s="78"/>
      <c r="AC3905" s="78"/>
      <c r="AD3905" s="104"/>
      <c r="AE3905" s="78"/>
      <c r="AF3905" s="104"/>
      <c r="AG3905" s="78"/>
      <c r="AH3905" s="104"/>
      <c r="AI3905" s="78"/>
      <c r="AJ3905" s="104"/>
      <c r="AK3905" s="78"/>
      <c r="AL3905" s="78"/>
      <c r="AM3905" s="8"/>
      <c r="AN3905" s="78"/>
      <c r="AO3905" s="78"/>
      <c r="AP3905" s="78"/>
      <c r="AQ3905" s="78"/>
      <c r="AR3905" s="78"/>
      <c r="AS3905" s="78"/>
      <c r="AT3905" s="78"/>
      <c r="AU3905" s="78"/>
      <c r="AV3905" s="78"/>
      <c r="AW3905" s="77"/>
      <c r="AX3905" s="144"/>
      <c r="AY3905" s="144"/>
      <c r="AZ3905" s="144"/>
      <c r="BA3905" s="54"/>
      <c r="BB3905" s="54"/>
      <c r="BC3905" s="144"/>
      <c r="BD3905" s="144"/>
      <c r="BE3905" s="144"/>
      <c r="BF3905" s="144"/>
      <c r="BG3905" s="144"/>
      <c r="BH3905" s="144"/>
      <c r="BI3905" s="144"/>
      <c r="BJ3905" s="144"/>
      <c r="BK3905" s="144"/>
      <c r="BL3905" s="144"/>
      <c r="BM3905" s="144"/>
      <c r="BN3905" s="144"/>
      <c r="BO3905" s="144"/>
      <c r="BP3905" s="144"/>
      <c r="BQ3905" s="144"/>
      <c r="BR3905" s="144"/>
      <c r="BS3905" s="144"/>
      <c r="BT3905" s="144"/>
      <c r="BU3905" s="144"/>
      <c r="BV3905" s="144"/>
      <c r="BW3905" s="144"/>
      <c r="BX3905" s="144"/>
      <c r="BY3905" s="144"/>
      <c r="BZ3905" s="144"/>
      <c r="CA3905" s="144"/>
      <c r="CB3905" s="144"/>
      <c r="CC3905" s="144"/>
      <c r="CD3905" s="144"/>
      <c r="CE3905" s="144"/>
      <c r="CF3905" s="144"/>
      <c r="CG3905" s="144"/>
      <c r="CH3905" s="144"/>
      <c r="CI3905" s="144"/>
      <c r="CJ3905" s="144"/>
      <c r="CK3905" s="144"/>
      <c r="CL3905" s="144"/>
    </row>
    <row r="3906" spans="2:90" x14ac:dyDescent="0.25">
      <c r="B3906" s="77"/>
      <c r="C3906" s="77"/>
      <c r="D3906" s="77"/>
      <c r="E3906" s="77"/>
      <c r="F3906" s="77"/>
      <c r="G3906" s="77"/>
      <c r="I3906" s="78"/>
      <c r="K3906" s="78"/>
      <c r="L3906" s="77"/>
      <c r="M3906" s="78"/>
      <c r="N3906" s="78"/>
      <c r="O3906" s="78"/>
      <c r="P3906" s="78"/>
      <c r="Q3906" s="144"/>
      <c r="R3906" s="78"/>
      <c r="S3906" s="78"/>
      <c r="T3906" s="78"/>
      <c r="U3906" s="78"/>
      <c r="V3906" s="219"/>
      <c r="W3906" s="78"/>
      <c r="X3906" s="78"/>
      <c r="Y3906" s="78"/>
      <c r="Z3906" s="78"/>
      <c r="AA3906" s="78"/>
      <c r="AB3906" s="78"/>
      <c r="AC3906" s="78"/>
      <c r="AD3906" s="104"/>
      <c r="AE3906" s="78"/>
      <c r="AF3906" s="104"/>
      <c r="AG3906" s="78"/>
      <c r="AH3906" s="104"/>
      <c r="AI3906" s="78"/>
      <c r="AJ3906" s="104"/>
      <c r="AK3906" s="78"/>
      <c r="AL3906" s="78"/>
      <c r="AM3906" s="8"/>
      <c r="AN3906" s="78"/>
      <c r="AO3906" s="78"/>
      <c r="AP3906" s="78"/>
      <c r="AQ3906" s="78"/>
      <c r="AR3906" s="78"/>
      <c r="AS3906" s="78"/>
      <c r="AT3906" s="78"/>
      <c r="AU3906" s="78"/>
      <c r="AV3906" s="78"/>
      <c r="AW3906" s="77"/>
      <c r="AX3906" s="144"/>
      <c r="AY3906" s="144"/>
      <c r="AZ3906" s="144"/>
      <c r="BA3906" s="54"/>
      <c r="BB3906" s="54"/>
      <c r="BC3906" s="144"/>
      <c r="BD3906" s="144"/>
      <c r="BE3906" s="144"/>
      <c r="BF3906" s="144"/>
      <c r="BG3906" s="144"/>
      <c r="BH3906" s="144"/>
      <c r="BI3906" s="144"/>
      <c r="BJ3906" s="144"/>
      <c r="BK3906" s="144"/>
      <c r="BL3906" s="144"/>
      <c r="BM3906" s="144"/>
      <c r="BN3906" s="144"/>
      <c r="BO3906" s="144"/>
      <c r="BP3906" s="144"/>
      <c r="BQ3906" s="144"/>
      <c r="BR3906" s="144"/>
      <c r="BS3906" s="144"/>
      <c r="BT3906" s="144"/>
      <c r="BU3906" s="144"/>
      <c r="BV3906" s="144"/>
      <c r="BW3906" s="144"/>
      <c r="BX3906" s="144"/>
      <c r="BY3906" s="144"/>
      <c r="BZ3906" s="144"/>
      <c r="CA3906" s="144"/>
      <c r="CB3906" s="144"/>
      <c r="CC3906" s="144"/>
      <c r="CD3906" s="144"/>
      <c r="CE3906" s="144"/>
      <c r="CF3906" s="144"/>
      <c r="CG3906" s="144"/>
      <c r="CH3906" s="144"/>
      <c r="CI3906" s="144"/>
      <c r="CJ3906" s="144"/>
      <c r="CK3906" s="144"/>
      <c r="CL3906" s="144"/>
    </row>
    <row r="3907" spans="2:90" x14ac:dyDescent="0.25">
      <c r="B3907" s="77"/>
      <c r="C3907" s="77"/>
      <c r="D3907" s="77"/>
      <c r="E3907" s="77"/>
      <c r="F3907" s="77"/>
      <c r="G3907" s="77"/>
      <c r="I3907" s="78"/>
      <c r="K3907" s="78"/>
      <c r="L3907" s="77"/>
      <c r="M3907" s="78"/>
      <c r="N3907" s="78"/>
      <c r="O3907" s="78"/>
      <c r="P3907" s="78"/>
      <c r="Q3907" s="144"/>
      <c r="R3907" s="78"/>
      <c r="S3907" s="78"/>
      <c r="T3907" s="78"/>
      <c r="U3907" s="78"/>
      <c r="V3907" s="219"/>
      <c r="W3907" s="78"/>
      <c r="X3907" s="78"/>
      <c r="Y3907" s="78"/>
      <c r="Z3907" s="78"/>
      <c r="AA3907" s="78"/>
      <c r="AB3907" s="78"/>
      <c r="AC3907" s="78"/>
      <c r="AD3907" s="104"/>
      <c r="AE3907" s="78"/>
      <c r="AF3907" s="104"/>
      <c r="AG3907" s="78"/>
      <c r="AH3907" s="104"/>
      <c r="AI3907" s="78"/>
      <c r="AJ3907" s="104"/>
      <c r="AK3907" s="78"/>
      <c r="AL3907" s="78"/>
      <c r="AM3907" s="8"/>
      <c r="AN3907" s="78"/>
      <c r="AO3907" s="78"/>
      <c r="AP3907" s="78"/>
      <c r="AQ3907" s="78"/>
      <c r="AR3907" s="78"/>
      <c r="AS3907" s="78"/>
      <c r="AT3907" s="78"/>
      <c r="AU3907" s="78"/>
      <c r="AV3907" s="78"/>
      <c r="AW3907" s="77"/>
      <c r="AX3907" s="144"/>
      <c r="AY3907" s="144"/>
      <c r="AZ3907" s="144"/>
      <c r="BA3907" s="54"/>
      <c r="BB3907" s="54"/>
      <c r="BC3907" s="144"/>
      <c r="BD3907" s="144"/>
      <c r="BE3907" s="144"/>
      <c r="BF3907" s="144"/>
      <c r="BG3907" s="144"/>
      <c r="BH3907" s="144"/>
      <c r="BI3907" s="144"/>
      <c r="BJ3907" s="144"/>
      <c r="BK3907" s="144"/>
      <c r="BL3907" s="144"/>
      <c r="BM3907" s="144"/>
      <c r="BN3907" s="144"/>
      <c r="BO3907" s="144"/>
      <c r="BP3907" s="144"/>
      <c r="BQ3907" s="144"/>
      <c r="BR3907" s="144"/>
      <c r="BS3907" s="144"/>
      <c r="BT3907" s="144"/>
      <c r="BU3907" s="144"/>
      <c r="BV3907" s="144"/>
      <c r="BW3907" s="144"/>
      <c r="BX3907" s="144"/>
      <c r="BY3907" s="144"/>
      <c r="BZ3907" s="144"/>
      <c r="CA3907" s="144"/>
      <c r="CB3907" s="144"/>
      <c r="CC3907" s="144"/>
      <c r="CD3907" s="144"/>
      <c r="CE3907" s="144"/>
      <c r="CF3907" s="144"/>
      <c r="CG3907" s="144"/>
      <c r="CH3907" s="144"/>
      <c r="CI3907" s="144"/>
      <c r="CJ3907" s="144"/>
      <c r="CK3907" s="144"/>
      <c r="CL3907" s="144"/>
    </row>
    <row r="3908" spans="2:90" x14ac:dyDescent="0.25">
      <c r="B3908" s="77"/>
      <c r="C3908" s="77"/>
      <c r="D3908" s="77"/>
      <c r="E3908" s="77"/>
      <c r="F3908" s="77"/>
      <c r="G3908" s="77"/>
      <c r="I3908" s="78"/>
      <c r="K3908" s="78"/>
      <c r="L3908" s="77"/>
      <c r="M3908" s="78"/>
      <c r="N3908" s="78"/>
      <c r="O3908" s="78"/>
      <c r="P3908" s="78"/>
      <c r="Q3908" s="144"/>
      <c r="R3908" s="78"/>
      <c r="S3908" s="78"/>
      <c r="T3908" s="78"/>
      <c r="U3908" s="78"/>
      <c r="V3908" s="219"/>
      <c r="W3908" s="78"/>
      <c r="X3908" s="78"/>
      <c r="Y3908" s="78"/>
      <c r="Z3908" s="78"/>
      <c r="AA3908" s="78"/>
      <c r="AB3908" s="78"/>
      <c r="AC3908" s="78"/>
      <c r="AD3908" s="104"/>
      <c r="AE3908" s="78"/>
      <c r="AF3908" s="104"/>
      <c r="AG3908" s="78"/>
      <c r="AH3908" s="104"/>
      <c r="AI3908" s="78"/>
      <c r="AJ3908" s="104"/>
      <c r="AK3908" s="78"/>
      <c r="AL3908" s="78"/>
      <c r="AM3908" s="8"/>
      <c r="AN3908" s="78"/>
      <c r="AO3908" s="78"/>
      <c r="AP3908" s="78"/>
      <c r="AQ3908" s="78"/>
      <c r="AR3908" s="78"/>
      <c r="AS3908" s="78"/>
      <c r="AT3908" s="78"/>
      <c r="AU3908" s="78"/>
      <c r="AV3908" s="78"/>
      <c r="AW3908" s="77"/>
      <c r="AX3908" s="144"/>
      <c r="AY3908" s="144"/>
      <c r="AZ3908" s="144"/>
      <c r="BA3908" s="54"/>
      <c r="BB3908" s="54"/>
      <c r="BC3908" s="144"/>
      <c r="BD3908" s="144"/>
      <c r="BE3908" s="144"/>
      <c r="BF3908" s="144"/>
      <c r="BG3908" s="144"/>
      <c r="BH3908" s="144"/>
      <c r="BI3908" s="144"/>
      <c r="BJ3908" s="144"/>
      <c r="BK3908" s="144"/>
      <c r="BL3908" s="144"/>
      <c r="BM3908" s="144"/>
      <c r="BN3908" s="144"/>
      <c r="BO3908" s="144"/>
      <c r="BP3908" s="144"/>
      <c r="BQ3908" s="144"/>
      <c r="BR3908" s="144"/>
      <c r="BS3908" s="144"/>
      <c r="BT3908" s="144"/>
      <c r="BU3908" s="144"/>
      <c r="BV3908" s="144"/>
      <c r="BW3908" s="144"/>
      <c r="BX3908" s="144"/>
      <c r="BY3908" s="144"/>
      <c r="BZ3908" s="144"/>
      <c r="CA3908" s="144"/>
      <c r="CB3908" s="144"/>
      <c r="CC3908" s="144"/>
      <c r="CD3908" s="144"/>
      <c r="CE3908" s="144"/>
      <c r="CF3908" s="144"/>
      <c r="CG3908" s="144"/>
      <c r="CH3908" s="144"/>
      <c r="CI3908" s="144"/>
      <c r="CJ3908" s="144"/>
      <c r="CK3908" s="144"/>
      <c r="CL3908" s="144"/>
    </row>
    <row r="3909" spans="2:90" x14ac:dyDescent="0.25">
      <c r="B3909" s="77"/>
      <c r="C3909" s="77"/>
      <c r="D3909" s="77"/>
      <c r="E3909" s="77"/>
      <c r="F3909" s="77"/>
      <c r="G3909" s="77"/>
      <c r="I3909" s="78"/>
      <c r="K3909" s="78"/>
      <c r="L3909" s="77"/>
      <c r="M3909" s="78"/>
      <c r="N3909" s="78"/>
      <c r="O3909" s="78"/>
      <c r="P3909" s="78"/>
      <c r="Q3909" s="144"/>
      <c r="R3909" s="78"/>
      <c r="S3909" s="78"/>
      <c r="T3909" s="78"/>
      <c r="U3909" s="78"/>
      <c r="V3909" s="219"/>
      <c r="W3909" s="78"/>
      <c r="X3909" s="78"/>
      <c r="Y3909" s="78"/>
      <c r="Z3909" s="78"/>
      <c r="AA3909" s="78"/>
      <c r="AB3909" s="78"/>
      <c r="AC3909" s="78"/>
      <c r="AD3909" s="104"/>
      <c r="AE3909" s="78"/>
      <c r="AF3909" s="104"/>
      <c r="AG3909" s="78"/>
      <c r="AH3909" s="104"/>
      <c r="AI3909" s="78"/>
      <c r="AJ3909" s="104"/>
      <c r="AK3909" s="78"/>
      <c r="AL3909" s="78"/>
      <c r="AM3909" s="8"/>
      <c r="AN3909" s="78"/>
      <c r="AO3909" s="78"/>
      <c r="AP3909" s="78"/>
      <c r="AQ3909" s="78"/>
      <c r="AR3909" s="78"/>
      <c r="AS3909" s="78"/>
      <c r="AT3909" s="78"/>
      <c r="AU3909" s="78"/>
      <c r="AV3909" s="78"/>
      <c r="AW3909" s="77"/>
      <c r="AX3909" s="144"/>
      <c r="AY3909" s="144"/>
      <c r="AZ3909" s="144"/>
      <c r="BA3909" s="54"/>
      <c r="BB3909" s="54"/>
      <c r="BC3909" s="144"/>
      <c r="BD3909" s="144"/>
      <c r="BE3909" s="144"/>
      <c r="BF3909" s="144"/>
      <c r="BG3909" s="144"/>
      <c r="BH3909" s="144"/>
      <c r="BI3909" s="144"/>
      <c r="BJ3909" s="144"/>
      <c r="BK3909" s="144"/>
      <c r="BL3909" s="144"/>
      <c r="BM3909" s="144"/>
      <c r="BN3909" s="144"/>
      <c r="BO3909" s="144"/>
      <c r="BP3909" s="144"/>
      <c r="BQ3909" s="144"/>
      <c r="BR3909" s="144"/>
      <c r="BS3909" s="144"/>
      <c r="BT3909" s="144"/>
      <c r="BU3909" s="144"/>
      <c r="BV3909" s="144"/>
      <c r="BW3909" s="144"/>
      <c r="BX3909" s="144"/>
      <c r="BY3909" s="144"/>
      <c r="BZ3909" s="144"/>
      <c r="CA3909" s="144"/>
      <c r="CB3909" s="144"/>
      <c r="CC3909" s="144"/>
      <c r="CD3909" s="144"/>
      <c r="CE3909" s="144"/>
      <c r="CF3909" s="144"/>
      <c r="CG3909" s="144"/>
      <c r="CH3909" s="144"/>
      <c r="CI3909" s="144"/>
      <c r="CJ3909" s="144"/>
      <c r="CK3909" s="144"/>
      <c r="CL3909" s="144"/>
    </row>
    <row r="3910" spans="2:90" x14ac:dyDescent="0.25">
      <c r="B3910" s="77"/>
      <c r="C3910" s="77"/>
      <c r="D3910" s="77"/>
      <c r="E3910" s="77"/>
      <c r="F3910" s="77"/>
      <c r="G3910" s="77"/>
      <c r="I3910" s="78"/>
      <c r="K3910" s="78"/>
      <c r="L3910" s="77"/>
      <c r="M3910" s="78"/>
      <c r="N3910" s="78"/>
      <c r="O3910" s="78"/>
      <c r="P3910" s="78"/>
      <c r="Q3910" s="144"/>
      <c r="R3910" s="78"/>
      <c r="S3910" s="78"/>
      <c r="T3910" s="78"/>
      <c r="U3910" s="78"/>
      <c r="V3910" s="219"/>
      <c r="W3910" s="78"/>
      <c r="X3910" s="78"/>
      <c r="Y3910" s="78"/>
      <c r="Z3910" s="78"/>
      <c r="AA3910" s="78"/>
      <c r="AB3910" s="78"/>
      <c r="AC3910" s="78"/>
      <c r="AD3910" s="104"/>
      <c r="AE3910" s="78"/>
      <c r="AF3910" s="104"/>
      <c r="AG3910" s="78"/>
      <c r="AH3910" s="104"/>
      <c r="AI3910" s="78"/>
      <c r="AJ3910" s="104"/>
      <c r="AK3910" s="78"/>
      <c r="AL3910" s="78"/>
      <c r="AM3910" s="8"/>
      <c r="AN3910" s="78"/>
      <c r="AO3910" s="78"/>
      <c r="AP3910" s="78"/>
      <c r="AQ3910" s="78"/>
      <c r="AR3910" s="78"/>
      <c r="AS3910" s="78"/>
      <c r="AT3910" s="78"/>
      <c r="AU3910" s="78"/>
      <c r="AV3910" s="78"/>
      <c r="AW3910" s="77"/>
      <c r="AX3910" s="144"/>
      <c r="AY3910" s="144"/>
      <c r="AZ3910" s="144"/>
      <c r="BA3910" s="54"/>
      <c r="BB3910" s="54"/>
      <c r="BC3910" s="144"/>
      <c r="BD3910" s="144"/>
      <c r="BE3910" s="144"/>
      <c r="BF3910" s="144"/>
      <c r="BG3910" s="144"/>
      <c r="BH3910" s="144"/>
      <c r="BI3910" s="144"/>
      <c r="BJ3910" s="144"/>
      <c r="BK3910" s="144"/>
      <c r="BL3910" s="144"/>
      <c r="BM3910" s="144"/>
      <c r="BN3910" s="144"/>
      <c r="BO3910" s="144"/>
      <c r="BP3910" s="144"/>
      <c r="BQ3910" s="144"/>
      <c r="BR3910" s="144"/>
      <c r="BS3910" s="144"/>
      <c r="BT3910" s="144"/>
      <c r="BU3910" s="144"/>
      <c r="BV3910" s="144"/>
      <c r="BW3910" s="144"/>
      <c r="BX3910" s="144"/>
      <c r="BY3910" s="144"/>
      <c r="BZ3910" s="144"/>
      <c r="CA3910" s="144"/>
      <c r="CB3910" s="144"/>
      <c r="CC3910" s="144"/>
      <c r="CD3910" s="144"/>
      <c r="CE3910" s="144"/>
      <c r="CF3910" s="144"/>
      <c r="CG3910" s="144"/>
      <c r="CH3910" s="144"/>
      <c r="CI3910" s="144"/>
      <c r="CJ3910" s="144"/>
      <c r="CK3910" s="144"/>
      <c r="CL3910" s="144"/>
    </row>
    <row r="3911" spans="2:90" x14ac:dyDescent="0.25">
      <c r="B3911" s="77"/>
      <c r="C3911" s="77"/>
      <c r="D3911" s="77"/>
      <c r="E3911" s="77"/>
      <c r="F3911" s="77"/>
      <c r="G3911" s="77"/>
      <c r="I3911" s="78"/>
      <c r="K3911" s="78"/>
      <c r="L3911" s="77"/>
      <c r="M3911" s="78"/>
      <c r="N3911" s="78"/>
      <c r="O3911" s="78"/>
      <c r="P3911" s="78"/>
      <c r="Q3911" s="144"/>
      <c r="R3911" s="78"/>
      <c r="S3911" s="78"/>
      <c r="T3911" s="78"/>
      <c r="U3911" s="78"/>
      <c r="V3911" s="219"/>
      <c r="W3911" s="78"/>
      <c r="X3911" s="78"/>
      <c r="Y3911" s="78"/>
      <c r="Z3911" s="78"/>
      <c r="AA3911" s="78"/>
      <c r="AB3911" s="78"/>
      <c r="AC3911" s="78"/>
      <c r="AD3911" s="104"/>
      <c r="AE3911" s="78"/>
      <c r="AF3911" s="104"/>
      <c r="AG3911" s="78"/>
      <c r="AH3911" s="104"/>
      <c r="AI3911" s="78"/>
      <c r="AJ3911" s="104"/>
      <c r="AK3911" s="78"/>
      <c r="AL3911" s="78"/>
      <c r="AM3911" s="8"/>
      <c r="AN3911" s="78"/>
      <c r="AO3911" s="78"/>
      <c r="AP3911" s="78"/>
      <c r="AQ3911" s="78"/>
      <c r="AR3911" s="78"/>
      <c r="AS3911" s="78"/>
      <c r="AT3911" s="78"/>
      <c r="AU3911" s="78"/>
      <c r="AV3911" s="78"/>
      <c r="AW3911" s="77"/>
      <c r="AX3911" s="144"/>
      <c r="AY3911" s="144"/>
      <c r="AZ3911" s="144"/>
      <c r="BA3911" s="54"/>
      <c r="BB3911" s="54"/>
      <c r="BC3911" s="144"/>
      <c r="BD3911" s="144"/>
      <c r="BE3911" s="144"/>
      <c r="BF3911" s="144"/>
      <c r="BG3911" s="144"/>
      <c r="BH3911" s="144"/>
      <c r="BI3911" s="144"/>
      <c r="BJ3911" s="144"/>
      <c r="BK3911" s="144"/>
      <c r="BL3911" s="144"/>
      <c r="BM3911" s="144"/>
      <c r="BN3911" s="144"/>
      <c r="BO3911" s="144"/>
      <c r="BP3911" s="144"/>
      <c r="BQ3911" s="144"/>
      <c r="BR3911" s="144"/>
      <c r="BS3911" s="144"/>
      <c r="BT3911" s="144"/>
      <c r="BU3911" s="144"/>
      <c r="BV3911" s="144"/>
      <c r="BW3911" s="144"/>
      <c r="BX3911" s="144"/>
      <c r="BY3911" s="144"/>
      <c r="BZ3911" s="144"/>
      <c r="CA3911" s="144"/>
      <c r="CB3911" s="144"/>
      <c r="CC3911" s="144"/>
      <c r="CD3911" s="144"/>
      <c r="CE3911" s="144"/>
      <c r="CF3911" s="144"/>
      <c r="CG3911" s="144"/>
      <c r="CH3911" s="144"/>
      <c r="CI3911" s="144"/>
      <c r="CJ3911" s="144"/>
      <c r="CK3911" s="144"/>
      <c r="CL3911" s="144"/>
    </row>
    <row r="3912" spans="2:90" x14ac:dyDescent="0.25">
      <c r="B3912" s="77"/>
      <c r="C3912" s="77"/>
      <c r="D3912" s="77"/>
      <c r="E3912" s="77"/>
      <c r="F3912" s="77"/>
      <c r="G3912" s="77"/>
      <c r="I3912" s="78"/>
      <c r="K3912" s="78"/>
      <c r="L3912" s="77"/>
      <c r="M3912" s="78"/>
      <c r="N3912" s="78"/>
      <c r="O3912" s="78"/>
      <c r="P3912" s="78"/>
      <c r="Q3912" s="144"/>
      <c r="R3912" s="78"/>
      <c r="S3912" s="78"/>
      <c r="T3912" s="78"/>
      <c r="U3912" s="78"/>
      <c r="V3912" s="219"/>
      <c r="W3912" s="78"/>
      <c r="X3912" s="78"/>
      <c r="Y3912" s="78"/>
      <c r="Z3912" s="78"/>
      <c r="AA3912" s="78"/>
      <c r="AB3912" s="78"/>
      <c r="AC3912" s="78"/>
      <c r="AD3912" s="104"/>
      <c r="AE3912" s="78"/>
      <c r="AF3912" s="104"/>
      <c r="AG3912" s="78"/>
      <c r="AH3912" s="104"/>
      <c r="AI3912" s="78"/>
      <c r="AJ3912" s="104"/>
      <c r="AK3912" s="78"/>
      <c r="AL3912" s="78"/>
      <c r="AM3912" s="8"/>
      <c r="AN3912" s="78"/>
      <c r="AO3912" s="78"/>
      <c r="AP3912" s="78"/>
      <c r="AQ3912" s="78"/>
      <c r="AR3912" s="78"/>
      <c r="AS3912" s="78"/>
      <c r="AT3912" s="78"/>
      <c r="AU3912" s="78"/>
      <c r="AV3912" s="78"/>
      <c r="AW3912" s="77"/>
      <c r="AX3912" s="144"/>
      <c r="AY3912" s="144"/>
      <c r="AZ3912" s="144"/>
      <c r="BA3912" s="54"/>
      <c r="BB3912" s="54"/>
      <c r="BC3912" s="144"/>
      <c r="BD3912" s="144"/>
      <c r="BE3912" s="144"/>
      <c r="BF3912" s="144"/>
      <c r="BG3912" s="144"/>
      <c r="BH3912" s="144"/>
      <c r="BI3912" s="144"/>
      <c r="BJ3912" s="144"/>
      <c r="BK3912" s="144"/>
      <c r="BL3912" s="144"/>
      <c r="BM3912" s="144"/>
      <c r="BN3912" s="144"/>
      <c r="BO3912" s="144"/>
      <c r="BP3912" s="144"/>
      <c r="BQ3912" s="144"/>
      <c r="BR3912" s="144"/>
      <c r="BS3912" s="144"/>
      <c r="BT3912" s="144"/>
      <c r="BU3912" s="144"/>
      <c r="BV3912" s="144"/>
      <c r="BW3912" s="144"/>
      <c r="BX3912" s="144"/>
      <c r="BY3912" s="144"/>
      <c r="BZ3912" s="144"/>
      <c r="CA3912" s="144"/>
      <c r="CB3912" s="144"/>
      <c r="CC3912" s="144"/>
      <c r="CD3912" s="144"/>
      <c r="CE3912" s="144"/>
      <c r="CF3912" s="144"/>
      <c r="CG3912" s="144"/>
      <c r="CH3912" s="144"/>
      <c r="CI3912" s="144"/>
      <c r="CJ3912" s="144"/>
      <c r="CK3912" s="144"/>
      <c r="CL3912" s="144"/>
    </row>
    <row r="3913" spans="2:90" x14ac:dyDescent="0.25">
      <c r="B3913" s="77"/>
      <c r="C3913" s="77"/>
      <c r="D3913" s="77"/>
      <c r="E3913" s="77"/>
      <c r="F3913" s="77"/>
      <c r="G3913" s="77"/>
      <c r="I3913" s="78"/>
      <c r="K3913" s="78"/>
      <c r="L3913" s="77"/>
      <c r="M3913" s="78"/>
      <c r="N3913" s="78"/>
      <c r="O3913" s="78"/>
      <c r="P3913" s="78"/>
      <c r="Q3913" s="144"/>
      <c r="R3913" s="78"/>
      <c r="S3913" s="78"/>
      <c r="T3913" s="78"/>
      <c r="U3913" s="78"/>
      <c r="V3913" s="219"/>
      <c r="W3913" s="78"/>
      <c r="X3913" s="78"/>
      <c r="Y3913" s="78"/>
      <c r="Z3913" s="78"/>
      <c r="AA3913" s="78"/>
      <c r="AB3913" s="78"/>
      <c r="AC3913" s="78"/>
      <c r="AD3913" s="104"/>
      <c r="AE3913" s="78"/>
      <c r="AF3913" s="104"/>
      <c r="AG3913" s="78"/>
      <c r="AH3913" s="104"/>
      <c r="AI3913" s="78"/>
      <c r="AJ3913" s="104"/>
      <c r="AK3913" s="78"/>
      <c r="AL3913" s="78"/>
      <c r="AM3913" s="8"/>
      <c r="AN3913" s="78"/>
      <c r="AO3913" s="78"/>
      <c r="AP3913" s="78"/>
      <c r="AQ3913" s="78"/>
      <c r="AR3913" s="78"/>
      <c r="AS3913" s="78"/>
      <c r="AT3913" s="78"/>
      <c r="AU3913" s="78"/>
      <c r="AV3913" s="78"/>
      <c r="AW3913" s="77"/>
      <c r="AX3913" s="144"/>
      <c r="AY3913" s="144"/>
      <c r="AZ3913" s="144"/>
      <c r="BA3913" s="54"/>
      <c r="BB3913" s="54"/>
      <c r="BC3913" s="144"/>
      <c r="BD3913" s="144"/>
      <c r="BE3913" s="144"/>
      <c r="BF3913" s="144"/>
      <c r="BG3913" s="144"/>
      <c r="BH3913" s="144"/>
      <c r="BI3913" s="144"/>
      <c r="BJ3913" s="144"/>
      <c r="BK3913" s="144"/>
      <c r="BL3913" s="144"/>
      <c r="BM3913" s="144"/>
      <c r="BN3913" s="144"/>
      <c r="BO3913" s="144"/>
      <c r="BP3913" s="144"/>
      <c r="BQ3913" s="144"/>
      <c r="BR3913" s="144"/>
      <c r="BS3913" s="144"/>
      <c r="BT3913" s="144"/>
      <c r="BU3913" s="144"/>
      <c r="BV3913" s="144"/>
      <c r="BW3913" s="144"/>
      <c r="BX3913" s="144"/>
      <c r="BY3913" s="144"/>
      <c r="BZ3913" s="144"/>
      <c r="CA3913" s="144"/>
      <c r="CB3913" s="144"/>
      <c r="CC3913" s="144"/>
      <c r="CD3913" s="144"/>
      <c r="CE3913" s="144"/>
      <c r="CF3913" s="144"/>
      <c r="CG3913" s="144"/>
      <c r="CH3913" s="144"/>
      <c r="CI3913" s="144"/>
      <c r="CJ3913" s="144"/>
      <c r="CK3913" s="144"/>
      <c r="CL3913" s="144"/>
    </row>
    <row r="3914" spans="2:90" x14ac:dyDescent="0.25">
      <c r="B3914" s="77"/>
      <c r="C3914" s="77"/>
      <c r="D3914" s="77"/>
      <c r="E3914" s="77"/>
      <c r="F3914" s="77"/>
      <c r="G3914" s="77"/>
      <c r="I3914" s="78"/>
      <c r="K3914" s="78"/>
      <c r="L3914" s="77"/>
      <c r="M3914" s="78"/>
      <c r="N3914" s="78"/>
      <c r="O3914" s="78"/>
      <c r="P3914" s="78"/>
      <c r="Q3914" s="144"/>
      <c r="R3914" s="78"/>
      <c r="S3914" s="78"/>
      <c r="T3914" s="78"/>
      <c r="U3914" s="78"/>
      <c r="V3914" s="219"/>
      <c r="W3914" s="78"/>
      <c r="X3914" s="78"/>
      <c r="Y3914" s="78"/>
      <c r="Z3914" s="78"/>
      <c r="AA3914" s="78"/>
      <c r="AB3914" s="78"/>
      <c r="AC3914" s="78"/>
      <c r="AD3914" s="104"/>
      <c r="AE3914" s="78"/>
      <c r="AF3914" s="104"/>
      <c r="AG3914" s="78"/>
      <c r="AH3914" s="104"/>
      <c r="AI3914" s="78"/>
      <c r="AJ3914" s="104"/>
      <c r="AK3914" s="78"/>
      <c r="AL3914" s="78"/>
      <c r="AM3914" s="8"/>
      <c r="AN3914" s="78"/>
      <c r="AO3914" s="78"/>
      <c r="AP3914" s="78"/>
      <c r="AQ3914" s="78"/>
      <c r="AR3914" s="78"/>
      <c r="AS3914" s="78"/>
      <c r="AT3914" s="78"/>
      <c r="AU3914" s="78"/>
      <c r="AV3914" s="78"/>
      <c r="AW3914" s="77"/>
      <c r="AX3914" s="144"/>
      <c r="AY3914" s="144"/>
      <c r="AZ3914" s="144"/>
      <c r="BA3914" s="54"/>
      <c r="BB3914" s="54"/>
      <c r="BC3914" s="144"/>
      <c r="BD3914" s="144"/>
      <c r="BE3914" s="144"/>
      <c r="BF3914" s="144"/>
      <c r="BG3914" s="144"/>
      <c r="BH3914" s="144"/>
      <c r="BI3914" s="144"/>
      <c r="BJ3914" s="144"/>
      <c r="BK3914" s="144"/>
      <c r="BL3914" s="144"/>
      <c r="BM3914" s="144"/>
      <c r="BN3914" s="144"/>
      <c r="BO3914" s="144"/>
      <c r="BP3914" s="144"/>
      <c r="BQ3914" s="144"/>
      <c r="BR3914" s="144"/>
      <c r="BS3914" s="144"/>
      <c r="BT3914" s="144"/>
      <c r="BU3914" s="144"/>
      <c r="BV3914" s="144"/>
      <c r="BW3914" s="144"/>
      <c r="BX3914" s="144"/>
      <c r="BY3914" s="144"/>
      <c r="BZ3914" s="144"/>
      <c r="CA3914" s="144"/>
      <c r="CB3914" s="144"/>
      <c r="CC3914" s="144"/>
      <c r="CD3914" s="144"/>
      <c r="CE3914" s="144"/>
      <c r="CF3914" s="144"/>
      <c r="CG3914" s="144"/>
      <c r="CH3914" s="144"/>
      <c r="CI3914" s="144"/>
      <c r="CJ3914" s="144"/>
      <c r="CK3914" s="144"/>
      <c r="CL3914" s="144"/>
    </row>
    <row r="3915" spans="2:90" x14ac:dyDescent="0.25">
      <c r="B3915" s="77"/>
      <c r="C3915" s="77"/>
      <c r="D3915" s="77"/>
      <c r="E3915" s="77"/>
      <c r="F3915" s="77"/>
      <c r="G3915" s="77"/>
      <c r="I3915" s="78"/>
      <c r="K3915" s="78"/>
      <c r="L3915" s="77"/>
      <c r="M3915" s="78"/>
      <c r="N3915" s="78"/>
      <c r="O3915" s="78"/>
      <c r="P3915" s="78"/>
      <c r="Q3915" s="144"/>
      <c r="R3915" s="78"/>
      <c r="S3915" s="78"/>
      <c r="T3915" s="78"/>
      <c r="U3915" s="78"/>
      <c r="V3915" s="219"/>
      <c r="W3915" s="78"/>
      <c r="X3915" s="78"/>
      <c r="Y3915" s="78"/>
      <c r="Z3915" s="78"/>
      <c r="AA3915" s="78"/>
      <c r="AB3915" s="78"/>
      <c r="AC3915" s="78"/>
      <c r="AD3915" s="104"/>
      <c r="AE3915" s="78"/>
      <c r="AF3915" s="104"/>
      <c r="AG3915" s="78"/>
      <c r="AH3915" s="104"/>
      <c r="AI3915" s="78"/>
      <c r="AJ3915" s="104"/>
      <c r="AK3915" s="78"/>
      <c r="AL3915" s="78"/>
      <c r="AM3915" s="8"/>
      <c r="AN3915" s="78"/>
      <c r="AO3915" s="78"/>
      <c r="AP3915" s="78"/>
      <c r="AQ3915" s="78"/>
      <c r="AR3915" s="78"/>
      <c r="AS3915" s="78"/>
      <c r="AT3915" s="78"/>
      <c r="AU3915" s="78"/>
      <c r="AV3915" s="78"/>
      <c r="AW3915" s="77"/>
      <c r="AX3915" s="144"/>
      <c r="AY3915" s="144"/>
      <c r="AZ3915" s="144"/>
      <c r="BA3915" s="54"/>
      <c r="BB3915" s="54"/>
      <c r="BC3915" s="144"/>
      <c r="BD3915" s="144"/>
      <c r="BE3915" s="144"/>
      <c r="BF3915" s="144"/>
      <c r="BG3915" s="144"/>
      <c r="BH3915" s="144"/>
      <c r="BI3915" s="144"/>
      <c r="BJ3915" s="144"/>
      <c r="BK3915" s="144"/>
      <c r="BL3915" s="144"/>
      <c r="BM3915" s="144"/>
      <c r="BN3915" s="144"/>
      <c r="BO3915" s="144"/>
      <c r="BP3915" s="144"/>
      <c r="BQ3915" s="144"/>
      <c r="BR3915" s="144"/>
      <c r="BS3915" s="144"/>
      <c r="BT3915" s="144"/>
      <c r="BU3915" s="144"/>
      <c r="BV3915" s="144"/>
      <c r="BW3915" s="144"/>
      <c r="BX3915" s="144"/>
      <c r="BY3915" s="144"/>
      <c r="BZ3915" s="144"/>
      <c r="CA3915" s="144"/>
      <c r="CB3915" s="144"/>
      <c r="CC3915" s="144"/>
      <c r="CD3915" s="144"/>
      <c r="CE3915" s="144"/>
      <c r="CF3915" s="144"/>
      <c r="CG3915" s="144"/>
      <c r="CH3915" s="144"/>
      <c r="CI3915" s="144"/>
      <c r="CJ3915" s="144"/>
      <c r="CK3915" s="144"/>
      <c r="CL3915" s="144"/>
    </row>
    <row r="3916" spans="2:90" x14ac:dyDescent="0.25">
      <c r="B3916" s="77"/>
      <c r="C3916" s="77"/>
      <c r="D3916" s="77"/>
      <c r="E3916" s="77"/>
      <c r="F3916" s="77"/>
      <c r="G3916" s="77"/>
      <c r="I3916" s="78"/>
      <c r="K3916" s="78"/>
      <c r="L3916" s="77"/>
      <c r="M3916" s="78"/>
      <c r="N3916" s="78"/>
      <c r="O3916" s="78"/>
      <c r="P3916" s="78"/>
      <c r="Q3916" s="144"/>
      <c r="R3916" s="78"/>
      <c r="S3916" s="78"/>
      <c r="T3916" s="78"/>
      <c r="U3916" s="78"/>
      <c r="V3916" s="219"/>
      <c r="W3916" s="78"/>
      <c r="X3916" s="78"/>
      <c r="Y3916" s="78"/>
      <c r="Z3916" s="78"/>
      <c r="AA3916" s="78"/>
      <c r="AB3916" s="78"/>
      <c r="AC3916" s="78"/>
      <c r="AD3916" s="104"/>
      <c r="AE3916" s="78"/>
      <c r="AF3916" s="104"/>
      <c r="AG3916" s="78"/>
      <c r="AH3916" s="104"/>
      <c r="AI3916" s="78"/>
      <c r="AJ3916" s="104"/>
      <c r="AK3916" s="78"/>
      <c r="AL3916" s="78"/>
      <c r="AM3916" s="8"/>
      <c r="AN3916" s="78"/>
      <c r="AO3916" s="78"/>
      <c r="AP3916" s="78"/>
      <c r="AQ3916" s="78"/>
      <c r="AR3916" s="78"/>
      <c r="AS3916" s="78"/>
      <c r="AT3916" s="78"/>
      <c r="AU3916" s="78"/>
      <c r="AV3916" s="78"/>
      <c r="AW3916" s="77"/>
      <c r="AX3916" s="144"/>
      <c r="AY3916" s="144"/>
      <c r="AZ3916" s="144"/>
      <c r="BA3916" s="54"/>
      <c r="BB3916" s="54"/>
      <c r="BC3916" s="144"/>
      <c r="BD3916" s="144"/>
      <c r="BE3916" s="144"/>
      <c r="BF3916" s="144"/>
      <c r="BG3916" s="144"/>
      <c r="BH3916" s="144"/>
      <c r="BI3916" s="144"/>
      <c r="BJ3916" s="144"/>
      <c r="BK3916" s="144"/>
      <c r="BL3916" s="144"/>
      <c r="BM3916" s="144"/>
      <c r="BN3916" s="144"/>
      <c r="BO3916" s="144"/>
      <c r="BP3916" s="144"/>
      <c r="BQ3916" s="144"/>
      <c r="BR3916" s="144"/>
      <c r="BS3916" s="144"/>
      <c r="BT3916" s="144"/>
      <c r="BU3916" s="144"/>
      <c r="BV3916" s="144"/>
      <c r="BW3916" s="144"/>
      <c r="BX3916" s="144"/>
      <c r="BY3916" s="144"/>
      <c r="BZ3916" s="144"/>
      <c r="CA3916" s="144"/>
      <c r="CB3916" s="144"/>
      <c r="CC3916" s="144"/>
      <c r="CD3916" s="144"/>
      <c r="CE3916" s="144"/>
      <c r="CF3916" s="144"/>
      <c r="CG3916" s="144"/>
      <c r="CH3916" s="144"/>
      <c r="CI3916" s="144"/>
      <c r="CJ3916" s="144"/>
      <c r="CK3916" s="144"/>
      <c r="CL3916" s="144"/>
    </row>
    <row r="3917" spans="2:90" x14ac:dyDescent="0.25">
      <c r="B3917" s="77"/>
      <c r="C3917" s="77"/>
      <c r="D3917" s="77"/>
      <c r="E3917" s="77"/>
      <c r="F3917" s="77"/>
      <c r="G3917" s="77"/>
      <c r="I3917" s="78"/>
      <c r="K3917" s="78"/>
      <c r="L3917" s="77"/>
      <c r="M3917" s="78"/>
      <c r="N3917" s="78"/>
      <c r="O3917" s="78"/>
      <c r="P3917" s="78"/>
      <c r="Q3917" s="144"/>
      <c r="R3917" s="78"/>
      <c r="S3917" s="78"/>
      <c r="T3917" s="78"/>
      <c r="U3917" s="78"/>
      <c r="V3917" s="219"/>
      <c r="W3917" s="78"/>
      <c r="X3917" s="78"/>
      <c r="Y3917" s="78"/>
      <c r="Z3917" s="78"/>
      <c r="AA3917" s="78"/>
      <c r="AB3917" s="78"/>
      <c r="AC3917" s="78"/>
      <c r="AD3917" s="104"/>
      <c r="AE3917" s="78"/>
      <c r="AF3917" s="104"/>
      <c r="AG3917" s="78"/>
      <c r="AH3917" s="104"/>
      <c r="AI3917" s="78"/>
      <c r="AJ3917" s="104"/>
      <c r="AK3917" s="78"/>
      <c r="AL3917" s="78"/>
      <c r="AM3917" s="8"/>
      <c r="AN3917" s="78"/>
      <c r="AO3917" s="78"/>
      <c r="AP3917" s="78"/>
      <c r="AQ3917" s="78"/>
      <c r="AR3917" s="78"/>
      <c r="AS3917" s="78"/>
      <c r="AT3917" s="78"/>
      <c r="AU3917" s="78"/>
      <c r="AV3917" s="78"/>
      <c r="AW3917" s="77"/>
      <c r="AX3917" s="144"/>
      <c r="AY3917" s="144"/>
      <c r="AZ3917" s="144"/>
      <c r="BA3917" s="54"/>
      <c r="BB3917" s="54"/>
      <c r="BC3917" s="144"/>
      <c r="BD3917" s="144"/>
      <c r="BE3917" s="144"/>
      <c r="BF3917" s="144"/>
      <c r="BG3917" s="144"/>
      <c r="BH3917" s="144"/>
      <c r="BI3917" s="144"/>
      <c r="BJ3917" s="144"/>
      <c r="BK3917" s="144"/>
      <c r="BL3917" s="144"/>
      <c r="BM3917" s="144"/>
      <c r="BN3917" s="144"/>
      <c r="BO3917" s="144"/>
      <c r="BP3917" s="144"/>
      <c r="BQ3917" s="144"/>
      <c r="BR3917" s="144"/>
      <c r="BS3917" s="144"/>
      <c r="BT3917" s="144"/>
      <c r="BU3917" s="144"/>
      <c r="BV3917" s="144"/>
      <c r="BW3917" s="144"/>
      <c r="BX3917" s="144"/>
      <c r="BY3917" s="144"/>
      <c r="BZ3917" s="144"/>
      <c r="CA3917" s="144"/>
      <c r="CB3917" s="144"/>
      <c r="CC3917" s="144"/>
      <c r="CD3917" s="144"/>
      <c r="CE3917" s="144"/>
      <c r="CF3917" s="144"/>
      <c r="CG3917" s="144"/>
      <c r="CH3917" s="144"/>
      <c r="CI3917" s="144"/>
      <c r="CJ3917" s="144"/>
      <c r="CK3917" s="144"/>
      <c r="CL3917" s="144"/>
    </row>
    <row r="3918" spans="2:90" x14ac:dyDescent="0.25">
      <c r="B3918" s="77"/>
      <c r="C3918" s="77"/>
      <c r="D3918" s="77"/>
      <c r="E3918" s="77"/>
      <c r="F3918" s="77"/>
      <c r="G3918" s="77"/>
      <c r="I3918" s="78"/>
      <c r="K3918" s="78"/>
      <c r="L3918" s="77"/>
      <c r="M3918" s="78"/>
      <c r="N3918" s="78"/>
      <c r="O3918" s="78"/>
      <c r="P3918" s="78"/>
      <c r="Q3918" s="144"/>
      <c r="R3918" s="78"/>
      <c r="S3918" s="78"/>
      <c r="T3918" s="78"/>
      <c r="U3918" s="78"/>
      <c r="V3918" s="219"/>
      <c r="W3918" s="78"/>
      <c r="X3918" s="78"/>
      <c r="Y3918" s="78"/>
      <c r="Z3918" s="78"/>
      <c r="AA3918" s="78"/>
      <c r="AB3918" s="78"/>
      <c r="AC3918" s="78"/>
      <c r="AD3918" s="104"/>
      <c r="AE3918" s="78"/>
      <c r="AF3918" s="104"/>
      <c r="AG3918" s="78"/>
      <c r="AH3918" s="104"/>
      <c r="AI3918" s="78"/>
      <c r="AJ3918" s="104"/>
      <c r="AK3918" s="78"/>
      <c r="AL3918" s="78"/>
      <c r="AM3918" s="8"/>
      <c r="AN3918" s="78"/>
      <c r="AO3918" s="78"/>
      <c r="AP3918" s="78"/>
      <c r="AQ3918" s="78"/>
      <c r="AR3918" s="78"/>
      <c r="AS3918" s="78"/>
      <c r="AT3918" s="78"/>
      <c r="AU3918" s="78"/>
      <c r="AV3918" s="78"/>
      <c r="AW3918" s="77"/>
      <c r="AX3918" s="144"/>
      <c r="AY3918" s="144"/>
      <c r="AZ3918" s="144"/>
      <c r="BA3918" s="54"/>
      <c r="BB3918" s="54"/>
      <c r="BC3918" s="144"/>
      <c r="BD3918" s="144"/>
      <c r="BE3918" s="144"/>
      <c r="BF3918" s="144"/>
      <c r="BG3918" s="144"/>
      <c r="BH3918" s="144"/>
      <c r="BI3918" s="144"/>
      <c r="BJ3918" s="144"/>
      <c r="BK3918" s="144"/>
      <c r="BL3918" s="144"/>
      <c r="BM3918" s="144"/>
      <c r="BN3918" s="144"/>
      <c r="BO3918" s="144"/>
      <c r="BP3918" s="144"/>
      <c r="BQ3918" s="144"/>
      <c r="BR3918" s="144"/>
      <c r="BS3918" s="144"/>
      <c r="BT3918" s="144"/>
      <c r="BU3918" s="144"/>
      <c r="BV3918" s="144"/>
      <c r="BW3918" s="144"/>
      <c r="BX3918" s="144"/>
      <c r="BY3918" s="144"/>
      <c r="BZ3918" s="144"/>
      <c r="CA3918" s="144"/>
      <c r="CB3918" s="144"/>
      <c r="CC3918" s="144"/>
      <c r="CD3918" s="144"/>
      <c r="CE3918" s="144"/>
      <c r="CF3918" s="144"/>
      <c r="CG3918" s="144"/>
      <c r="CH3918" s="144"/>
      <c r="CI3918" s="144"/>
      <c r="CJ3918" s="144"/>
      <c r="CK3918" s="144"/>
      <c r="CL3918" s="144"/>
    </row>
    <row r="3919" spans="2:90" x14ac:dyDescent="0.25">
      <c r="B3919" s="77"/>
      <c r="C3919" s="77"/>
      <c r="D3919" s="77"/>
      <c r="E3919" s="77"/>
      <c r="F3919" s="77"/>
      <c r="G3919" s="77"/>
      <c r="I3919" s="78"/>
      <c r="K3919" s="78"/>
      <c r="L3919" s="77"/>
      <c r="M3919" s="78"/>
      <c r="N3919" s="78"/>
      <c r="O3919" s="78"/>
      <c r="P3919" s="78"/>
      <c r="Q3919" s="144"/>
      <c r="R3919" s="78"/>
      <c r="S3919" s="78"/>
      <c r="T3919" s="78"/>
      <c r="U3919" s="78"/>
      <c r="V3919" s="219"/>
      <c r="W3919" s="78"/>
      <c r="X3919" s="78"/>
      <c r="Y3919" s="78"/>
      <c r="Z3919" s="78"/>
      <c r="AA3919" s="78"/>
      <c r="AB3919" s="78"/>
      <c r="AC3919" s="78"/>
      <c r="AD3919" s="104"/>
      <c r="AE3919" s="78"/>
      <c r="AF3919" s="104"/>
      <c r="AG3919" s="78"/>
      <c r="AH3919" s="104"/>
      <c r="AI3919" s="78"/>
      <c r="AJ3919" s="104"/>
      <c r="AK3919" s="78"/>
      <c r="AL3919" s="78"/>
      <c r="AM3919" s="8"/>
      <c r="AN3919" s="78"/>
      <c r="AO3919" s="78"/>
      <c r="AP3919" s="78"/>
      <c r="AQ3919" s="78"/>
      <c r="AR3919" s="78"/>
      <c r="AS3919" s="78"/>
      <c r="AT3919" s="78"/>
      <c r="AU3919" s="78"/>
      <c r="AV3919" s="78"/>
      <c r="AW3919" s="77"/>
      <c r="AX3919" s="144"/>
      <c r="AY3919" s="144"/>
      <c r="AZ3919" s="144"/>
      <c r="BA3919" s="54"/>
      <c r="BB3919" s="54"/>
      <c r="BC3919" s="144"/>
      <c r="BD3919" s="144"/>
      <c r="BE3919" s="144"/>
      <c r="BF3919" s="144"/>
      <c r="BG3919" s="144"/>
      <c r="BH3919" s="144"/>
      <c r="BI3919" s="144"/>
      <c r="BJ3919" s="144"/>
      <c r="BK3919" s="144"/>
      <c r="BL3919" s="144"/>
      <c r="BM3919" s="144"/>
      <c r="BN3919" s="144"/>
      <c r="BO3919" s="144"/>
      <c r="BP3919" s="144"/>
      <c r="BQ3919" s="144"/>
      <c r="BR3919" s="144"/>
      <c r="BS3919" s="144"/>
      <c r="BT3919" s="144"/>
      <c r="BU3919" s="144"/>
      <c r="BV3919" s="144"/>
      <c r="BW3919" s="144"/>
      <c r="BX3919" s="144"/>
      <c r="BY3919" s="144"/>
      <c r="BZ3919" s="144"/>
      <c r="CA3919" s="144"/>
      <c r="CB3919" s="144"/>
      <c r="CC3919" s="144"/>
      <c r="CD3919" s="144"/>
      <c r="CE3919" s="144"/>
      <c r="CF3919" s="144"/>
      <c r="CG3919" s="144"/>
      <c r="CH3919" s="144"/>
      <c r="CI3919" s="144"/>
      <c r="CJ3919" s="144"/>
      <c r="CK3919" s="144"/>
      <c r="CL3919" s="144"/>
    </row>
    <row r="3920" spans="2:90" x14ac:dyDescent="0.25">
      <c r="B3920" s="77"/>
      <c r="C3920" s="77"/>
      <c r="D3920" s="77"/>
      <c r="E3920" s="77"/>
      <c r="F3920" s="77"/>
      <c r="G3920" s="77"/>
      <c r="I3920" s="78"/>
      <c r="K3920" s="78"/>
      <c r="L3920" s="77"/>
      <c r="M3920" s="78"/>
      <c r="N3920" s="78"/>
      <c r="O3920" s="78"/>
      <c r="P3920" s="78"/>
      <c r="Q3920" s="144"/>
      <c r="R3920" s="78"/>
      <c r="S3920" s="78"/>
      <c r="T3920" s="78"/>
      <c r="U3920" s="78"/>
      <c r="V3920" s="219"/>
      <c r="W3920" s="78"/>
      <c r="X3920" s="78"/>
      <c r="Y3920" s="78"/>
      <c r="Z3920" s="78"/>
      <c r="AA3920" s="78"/>
      <c r="AB3920" s="78"/>
      <c r="AC3920" s="78"/>
      <c r="AD3920" s="104"/>
      <c r="AE3920" s="78"/>
      <c r="AF3920" s="104"/>
      <c r="AG3920" s="78"/>
      <c r="AH3920" s="104"/>
      <c r="AI3920" s="78"/>
      <c r="AJ3920" s="104"/>
      <c r="AK3920" s="78"/>
      <c r="AL3920" s="78"/>
      <c r="AM3920" s="8"/>
      <c r="AN3920" s="78"/>
      <c r="AO3920" s="78"/>
      <c r="AP3920" s="78"/>
      <c r="AQ3920" s="78"/>
      <c r="AR3920" s="78"/>
      <c r="AS3920" s="78"/>
      <c r="AT3920" s="78"/>
      <c r="AU3920" s="78"/>
      <c r="AV3920" s="78"/>
      <c r="AW3920" s="77"/>
      <c r="AX3920" s="144"/>
      <c r="AY3920" s="144"/>
      <c r="AZ3920" s="144"/>
      <c r="BA3920" s="54"/>
      <c r="BB3920" s="54"/>
      <c r="BC3920" s="144"/>
      <c r="BD3920" s="144"/>
      <c r="BE3920" s="144"/>
      <c r="BF3920" s="144"/>
      <c r="BG3920" s="144"/>
      <c r="BH3920" s="144"/>
      <c r="BI3920" s="144"/>
      <c r="BJ3920" s="144"/>
      <c r="BK3920" s="144"/>
      <c r="BL3920" s="144"/>
      <c r="BM3920" s="144"/>
      <c r="BN3920" s="144"/>
      <c r="BO3920" s="144"/>
      <c r="BP3920" s="144"/>
      <c r="BQ3920" s="144"/>
      <c r="BR3920" s="144"/>
      <c r="BS3920" s="144"/>
      <c r="BT3920" s="144"/>
      <c r="BU3920" s="144"/>
      <c r="BV3920" s="144"/>
      <c r="BW3920" s="144"/>
      <c r="BX3920" s="144"/>
      <c r="BY3920" s="144"/>
      <c r="BZ3920" s="144"/>
      <c r="CA3920" s="144"/>
      <c r="CB3920" s="144"/>
      <c r="CC3920" s="144"/>
      <c r="CD3920" s="144"/>
      <c r="CE3920" s="144"/>
      <c r="CF3920" s="144"/>
      <c r="CG3920" s="144"/>
      <c r="CH3920" s="144"/>
      <c r="CI3920" s="144"/>
      <c r="CJ3920" s="144"/>
      <c r="CK3920" s="144"/>
      <c r="CL3920" s="144"/>
    </row>
    <row r="3921" spans="2:90" x14ac:dyDescent="0.25">
      <c r="B3921" s="77"/>
      <c r="C3921" s="77"/>
      <c r="D3921" s="77"/>
      <c r="E3921" s="77"/>
      <c r="F3921" s="77"/>
      <c r="G3921" s="77"/>
      <c r="I3921" s="78"/>
      <c r="K3921" s="78"/>
      <c r="L3921" s="77"/>
      <c r="M3921" s="78"/>
      <c r="N3921" s="78"/>
      <c r="O3921" s="78"/>
      <c r="P3921" s="78"/>
      <c r="Q3921" s="144"/>
      <c r="R3921" s="78"/>
      <c r="S3921" s="78"/>
      <c r="T3921" s="78"/>
      <c r="U3921" s="78"/>
      <c r="V3921" s="219"/>
      <c r="W3921" s="78"/>
      <c r="X3921" s="78"/>
      <c r="Y3921" s="78"/>
      <c r="Z3921" s="78"/>
      <c r="AA3921" s="78"/>
      <c r="AB3921" s="78"/>
      <c r="AC3921" s="78"/>
      <c r="AD3921" s="104"/>
      <c r="AE3921" s="78"/>
      <c r="AF3921" s="104"/>
      <c r="AG3921" s="78"/>
      <c r="AH3921" s="104"/>
      <c r="AI3921" s="78"/>
      <c r="AJ3921" s="104"/>
      <c r="AK3921" s="78"/>
      <c r="AL3921" s="78"/>
      <c r="AM3921" s="8"/>
      <c r="AN3921" s="78"/>
      <c r="AO3921" s="78"/>
      <c r="AP3921" s="78"/>
      <c r="AQ3921" s="78"/>
      <c r="AR3921" s="78"/>
      <c r="AS3921" s="78"/>
      <c r="AT3921" s="78"/>
      <c r="AU3921" s="78"/>
      <c r="AV3921" s="78"/>
      <c r="AW3921" s="77"/>
      <c r="AX3921" s="144"/>
      <c r="AY3921" s="144"/>
      <c r="AZ3921" s="144"/>
      <c r="BA3921" s="54"/>
      <c r="BB3921" s="54"/>
      <c r="BC3921" s="144"/>
      <c r="BD3921" s="144"/>
      <c r="BE3921" s="144"/>
      <c r="BF3921" s="144"/>
      <c r="BG3921" s="144"/>
      <c r="BH3921" s="144"/>
      <c r="BI3921" s="144"/>
      <c r="BJ3921" s="144"/>
      <c r="BK3921" s="144"/>
      <c r="BL3921" s="144"/>
      <c r="BM3921" s="144"/>
      <c r="BN3921" s="144"/>
      <c r="BO3921" s="144"/>
      <c r="BP3921" s="144"/>
      <c r="BQ3921" s="144"/>
      <c r="BR3921" s="144"/>
      <c r="BS3921" s="144"/>
      <c r="BT3921" s="144"/>
      <c r="BU3921" s="144"/>
      <c r="BV3921" s="144"/>
      <c r="BW3921" s="144"/>
      <c r="BX3921" s="144"/>
      <c r="BY3921" s="144"/>
      <c r="BZ3921" s="144"/>
      <c r="CA3921" s="144"/>
      <c r="CB3921" s="144"/>
      <c r="CC3921" s="144"/>
      <c r="CD3921" s="144"/>
      <c r="CE3921" s="144"/>
      <c r="CF3921" s="144"/>
      <c r="CG3921" s="144"/>
      <c r="CH3921" s="144"/>
      <c r="CI3921" s="144"/>
      <c r="CJ3921" s="144"/>
      <c r="CK3921" s="144"/>
      <c r="CL3921" s="144"/>
    </row>
    <row r="3922" spans="2:90" x14ac:dyDescent="0.25">
      <c r="B3922" s="77"/>
      <c r="C3922" s="77"/>
      <c r="D3922" s="77"/>
      <c r="E3922" s="77"/>
      <c r="F3922" s="77"/>
      <c r="G3922" s="77"/>
      <c r="I3922" s="78"/>
      <c r="K3922" s="78"/>
      <c r="L3922" s="77"/>
      <c r="M3922" s="78"/>
      <c r="N3922" s="78"/>
      <c r="O3922" s="78"/>
      <c r="P3922" s="78"/>
      <c r="Q3922" s="144"/>
      <c r="R3922" s="78"/>
      <c r="S3922" s="78"/>
      <c r="T3922" s="78"/>
      <c r="U3922" s="78"/>
      <c r="V3922" s="219"/>
      <c r="W3922" s="78"/>
      <c r="X3922" s="78"/>
      <c r="Y3922" s="78"/>
      <c r="Z3922" s="78"/>
      <c r="AA3922" s="78"/>
      <c r="AB3922" s="78"/>
      <c r="AC3922" s="78"/>
      <c r="AD3922" s="104"/>
      <c r="AE3922" s="78"/>
      <c r="AF3922" s="104"/>
      <c r="AG3922" s="78"/>
      <c r="AH3922" s="104"/>
      <c r="AI3922" s="78"/>
      <c r="AJ3922" s="104"/>
      <c r="AK3922" s="78"/>
      <c r="AL3922" s="78"/>
      <c r="AM3922" s="8"/>
      <c r="AN3922" s="78"/>
      <c r="AO3922" s="78"/>
      <c r="AP3922" s="78"/>
      <c r="AQ3922" s="78"/>
      <c r="AR3922" s="78"/>
      <c r="AS3922" s="78"/>
      <c r="AT3922" s="78"/>
      <c r="AU3922" s="78"/>
      <c r="AV3922" s="78"/>
      <c r="AW3922" s="77"/>
      <c r="AX3922" s="144"/>
      <c r="AY3922" s="144"/>
      <c r="AZ3922" s="144"/>
      <c r="BA3922" s="54"/>
      <c r="BB3922" s="54"/>
      <c r="BC3922" s="144"/>
      <c r="BD3922" s="144"/>
      <c r="BE3922" s="144"/>
      <c r="BF3922" s="144"/>
      <c r="BG3922" s="144"/>
      <c r="BH3922" s="144"/>
      <c r="BI3922" s="144"/>
      <c r="BJ3922" s="144"/>
      <c r="BK3922" s="144"/>
      <c r="BL3922" s="144"/>
      <c r="BM3922" s="144"/>
      <c r="BN3922" s="144"/>
      <c r="BO3922" s="144"/>
      <c r="BP3922" s="144"/>
      <c r="BQ3922" s="144"/>
      <c r="BR3922" s="144"/>
      <c r="BS3922" s="144"/>
      <c r="BT3922" s="144"/>
      <c r="BU3922" s="144"/>
      <c r="BV3922" s="144"/>
      <c r="BW3922" s="144"/>
      <c r="BX3922" s="144"/>
      <c r="BY3922" s="144"/>
      <c r="BZ3922" s="144"/>
      <c r="CA3922" s="144"/>
      <c r="CB3922" s="144"/>
      <c r="CC3922" s="144"/>
      <c r="CD3922" s="144"/>
      <c r="CE3922" s="144"/>
      <c r="CF3922" s="144"/>
      <c r="CG3922" s="144"/>
      <c r="CH3922" s="144"/>
      <c r="CI3922" s="144"/>
      <c r="CJ3922" s="144"/>
      <c r="CK3922" s="144"/>
      <c r="CL3922" s="144"/>
    </row>
    <row r="3923" spans="2:90" x14ac:dyDescent="0.25">
      <c r="B3923" s="77"/>
      <c r="C3923" s="77"/>
      <c r="D3923" s="77"/>
      <c r="E3923" s="77"/>
      <c r="F3923" s="77"/>
      <c r="G3923" s="77"/>
      <c r="I3923" s="78"/>
      <c r="K3923" s="78"/>
      <c r="L3923" s="77"/>
      <c r="M3923" s="78"/>
      <c r="N3923" s="78"/>
      <c r="O3923" s="78"/>
      <c r="P3923" s="78"/>
      <c r="Q3923" s="144"/>
      <c r="R3923" s="78"/>
      <c r="S3923" s="78"/>
      <c r="T3923" s="78"/>
      <c r="U3923" s="78"/>
      <c r="V3923" s="219"/>
      <c r="W3923" s="78"/>
      <c r="X3923" s="78"/>
      <c r="Y3923" s="78"/>
      <c r="Z3923" s="78"/>
      <c r="AA3923" s="78"/>
      <c r="AB3923" s="78"/>
      <c r="AC3923" s="78"/>
      <c r="AD3923" s="104"/>
      <c r="AE3923" s="78"/>
      <c r="AF3923" s="104"/>
      <c r="AG3923" s="78"/>
      <c r="AH3923" s="104"/>
      <c r="AI3923" s="78"/>
      <c r="AJ3923" s="104"/>
      <c r="AK3923" s="78"/>
      <c r="AL3923" s="78"/>
      <c r="AM3923" s="8"/>
      <c r="AN3923" s="78"/>
      <c r="AO3923" s="78"/>
      <c r="AP3923" s="78"/>
      <c r="AQ3923" s="78"/>
      <c r="AR3923" s="78"/>
      <c r="AS3923" s="78"/>
      <c r="AT3923" s="78"/>
      <c r="AU3923" s="78"/>
      <c r="AV3923" s="78"/>
      <c r="AW3923" s="77"/>
      <c r="AX3923" s="144"/>
      <c r="AY3923" s="144"/>
      <c r="AZ3923" s="144"/>
      <c r="BA3923" s="54"/>
      <c r="BB3923" s="54"/>
      <c r="BC3923" s="144"/>
      <c r="BD3923" s="144"/>
      <c r="BE3923" s="144"/>
      <c r="BF3923" s="144"/>
      <c r="BG3923" s="144"/>
      <c r="BH3923" s="144"/>
      <c r="BI3923" s="144"/>
      <c r="BJ3923" s="144"/>
      <c r="BK3923" s="144"/>
      <c r="BL3923" s="144"/>
      <c r="BM3923" s="144"/>
      <c r="BN3923" s="144"/>
      <c r="BO3923" s="144"/>
      <c r="BP3923" s="144"/>
      <c r="BQ3923" s="144"/>
      <c r="BR3923" s="144"/>
      <c r="BS3923" s="144"/>
      <c r="BT3923" s="144"/>
      <c r="BU3923" s="144"/>
      <c r="BV3923" s="144"/>
      <c r="BW3923" s="144"/>
      <c r="BX3923" s="144"/>
      <c r="BY3923" s="144"/>
      <c r="BZ3923" s="144"/>
      <c r="CA3923" s="144"/>
      <c r="CB3923" s="144"/>
      <c r="CC3923" s="144"/>
      <c r="CD3923" s="144"/>
      <c r="CE3923" s="144"/>
      <c r="CF3923" s="144"/>
      <c r="CG3923" s="144"/>
      <c r="CH3923" s="144"/>
      <c r="CI3923" s="144"/>
      <c r="CJ3923" s="144"/>
      <c r="CK3923" s="144"/>
      <c r="CL3923" s="144"/>
    </row>
    <row r="3924" spans="2:90" x14ac:dyDescent="0.25">
      <c r="B3924" s="77"/>
      <c r="C3924" s="77"/>
      <c r="D3924" s="77"/>
      <c r="E3924" s="77"/>
      <c r="F3924" s="77"/>
      <c r="G3924" s="77"/>
      <c r="I3924" s="78"/>
      <c r="K3924" s="78"/>
      <c r="L3924" s="77"/>
      <c r="M3924" s="78"/>
      <c r="N3924" s="78"/>
      <c r="O3924" s="78"/>
      <c r="P3924" s="78"/>
      <c r="Q3924" s="144"/>
      <c r="R3924" s="78"/>
      <c r="S3924" s="78"/>
      <c r="T3924" s="78"/>
      <c r="U3924" s="78"/>
      <c r="V3924" s="219"/>
      <c r="W3924" s="78"/>
      <c r="X3924" s="78"/>
      <c r="Y3924" s="78"/>
      <c r="Z3924" s="78"/>
      <c r="AA3924" s="78"/>
      <c r="AB3924" s="78"/>
      <c r="AC3924" s="78"/>
      <c r="AD3924" s="104"/>
      <c r="AE3924" s="78"/>
      <c r="AF3924" s="104"/>
      <c r="AG3924" s="78"/>
      <c r="AH3924" s="104"/>
      <c r="AI3924" s="78"/>
      <c r="AJ3924" s="104"/>
      <c r="AK3924" s="78"/>
      <c r="AL3924" s="78"/>
      <c r="AM3924" s="8"/>
      <c r="AN3924" s="78"/>
      <c r="AO3924" s="78"/>
      <c r="AP3924" s="78"/>
      <c r="AQ3924" s="78"/>
      <c r="AR3924" s="78"/>
      <c r="AS3924" s="78"/>
      <c r="AT3924" s="78"/>
      <c r="AU3924" s="78"/>
      <c r="AV3924" s="78"/>
      <c r="AW3924" s="77"/>
      <c r="AX3924" s="144"/>
      <c r="AY3924" s="144"/>
      <c r="AZ3924" s="144"/>
      <c r="BA3924" s="54"/>
      <c r="BB3924" s="54"/>
      <c r="BC3924" s="144"/>
      <c r="BD3924" s="144"/>
      <c r="BE3924" s="144"/>
      <c r="BF3924" s="144"/>
      <c r="BG3924" s="144"/>
      <c r="BH3924" s="144"/>
      <c r="BI3924" s="144"/>
      <c r="BJ3924" s="144"/>
      <c r="BK3924" s="144"/>
      <c r="BL3924" s="144"/>
      <c r="BM3924" s="144"/>
      <c r="BN3924" s="144"/>
      <c r="BO3924" s="144"/>
      <c r="BP3924" s="144"/>
      <c r="BQ3924" s="144"/>
      <c r="BR3924" s="144"/>
      <c r="BS3924" s="144"/>
      <c r="BT3924" s="144"/>
      <c r="BU3924" s="144"/>
      <c r="BV3924" s="144"/>
      <c r="BW3924" s="144"/>
      <c r="BX3924" s="144"/>
      <c r="BY3924" s="144"/>
      <c r="BZ3924" s="144"/>
      <c r="CA3924" s="144"/>
      <c r="CB3924" s="144"/>
      <c r="CC3924" s="144"/>
      <c r="CD3924" s="144"/>
      <c r="CE3924" s="144"/>
      <c r="CF3924" s="144"/>
      <c r="CG3924" s="144"/>
      <c r="CH3924" s="144"/>
      <c r="CI3924" s="144"/>
      <c r="CJ3924" s="144"/>
      <c r="CK3924" s="144"/>
      <c r="CL3924" s="144"/>
    </row>
    <row r="3925" spans="2:90" x14ac:dyDescent="0.25">
      <c r="B3925" s="77"/>
      <c r="C3925" s="77"/>
      <c r="D3925" s="77"/>
      <c r="E3925" s="77"/>
      <c r="F3925" s="77"/>
      <c r="G3925" s="77"/>
      <c r="I3925" s="78"/>
      <c r="K3925" s="78"/>
      <c r="L3925" s="77"/>
      <c r="M3925" s="78"/>
      <c r="N3925" s="78"/>
      <c r="O3925" s="78"/>
      <c r="P3925" s="78"/>
      <c r="Q3925" s="144"/>
      <c r="R3925" s="78"/>
      <c r="S3925" s="78"/>
      <c r="T3925" s="78"/>
      <c r="U3925" s="78"/>
      <c r="V3925" s="219"/>
      <c r="W3925" s="78"/>
      <c r="X3925" s="78"/>
      <c r="Y3925" s="78"/>
      <c r="Z3925" s="78"/>
      <c r="AA3925" s="78"/>
      <c r="AB3925" s="78"/>
      <c r="AC3925" s="78"/>
      <c r="AD3925" s="104"/>
      <c r="AE3925" s="78"/>
      <c r="AF3925" s="104"/>
      <c r="AG3925" s="78"/>
      <c r="AH3925" s="104"/>
      <c r="AI3925" s="78"/>
      <c r="AJ3925" s="104"/>
      <c r="AK3925" s="78"/>
      <c r="AL3925" s="78"/>
      <c r="AM3925" s="8"/>
      <c r="AN3925" s="78"/>
      <c r="AO3925" s="78"/>
      <c r="AP3925" s="78"/>
      <c r="AQ3925" s="78"/>
      <c r="AR3925" s="78"/>
      <c r="AS3925" s="78"/>
      <c r="AT3925" s="78"/>
      <c r="AU3925" s="78"/>
      <c r="AV3925" s="78"/>
      <c r="AW3925" s="77"/>
      <c r="AX3925" s="144"/>
      <c r="AY3925" s="144"/>
      <c r="AZ3925" s="144"/>
      <c r="BA3925" s="54"/>
      <c r="BB3925" s="54"/>
      <c r="BC3925" s="144"/>
      <c r="BD3925" s="144"/>
      <c r="BE3925" s="144"/>
      <c r="BF3925" s="144"/>
      <c r="BG3925" s="144"/>
      <c r="BH3925" s="144"/>
      <c r="BI3925" s="144"/>
      <c r="BJ3925" s="144"/>
      <c r="BK3925" s="144"/>
      <c r="BL3925" s="144"/>
      <c r="BM3925" s="144"/>
      <c r="BN3925" s="144"/>
      <c r="BO3925" s="144"/>
      <c r="BP3925" s="144"/>
      <c r="BQ3925" s="144"/>
      <c r="BR3925" s="144"/>
      <c r="BS3925" s="144"/>
      <c r="BT3925" s="144"/>
      <c r="BU3925" s="144"/>
      <c r="BV3925" s="144"/>
      <c r="BW3925" s="144"/>
      <c r="BX3925" s="144"/>
      <c r="BY3925" s="144"/>
      <c r="BZ3925" s="144"/>
      <c r="CA3925" s="144"/>
      <c r="CB3925" s="144"/>
      <c r="CC3925" s="144"/>
      <c r="CD3925" s="144"/>
      <c r="CE3925" s="144"/>
      <c r="CF3925" s="144"/>
      <c r="CG3925" s="144"/>
      <c r="CH3925" s="144"/>
      <c r="CI3925" s="144"/>
      <c r="CJ3925" s="144"/>
      <c r="CK3925" s="144"/>
      <c r="CL3925" s="144"/>
    </row>
    <row r="3926" spans="2:90" x14ac:dyDescent="0.25">
      <c r="B3926" s="77"/>
      <c r="C3926" s="77"/>
      <c r="D3926" s="77"/>
      <c r="E3926" s="77"/>
      <c r="F3926" s="77"/>
      <c r="G3926" s="77"/>
      <c r="I3926" s="78"/>
      <c r="K3926" s="78"/>
      <c r="L3926" s="77"/>
      <c r="M3926" s="78"/>
      <c r="N3926" s="78"/>
      <c r="O3926" s="78"/>
      <c r="P3926" s="78"/>
      <c r="Q3926" s="144"/>
      <c r="R3926" s="78"/>
      <c r="S3926" s="78"/>
      <c r="T3926" s="78"/>
      <c r="U3926" s="78"/>
      <c r="V3926" s="219"/>
      <c r="W3926" s="78"/>
      <c r="X3926" s="78"/>
      <c r="Y3926" s="78"/>
      <c r="Z3926" s="78"/>
      <c r="AA3926" s="78"/>
      <c r="AB3926" s="78"/>
      <c r="AC3926" s="78"/>
      <c r="AD3926" s="104"/>
      <c r="AE3926" s="78"/>
      <c r="AF3926" s="104"/>
      <c r="AG3926" s="78"/>
      <c r="AH3926" s="104"/>
      <c r="AI3926" s="78"/>
      <c r="AJ3926" s="104"/>
      <c r="AK3926" s="78"/>
      <c r="AL3926" s="78"/>
      <c r="AM3926" s="8"/>
      <c r="AN3926" s="78"/>
      <c r="AO3926" s="78"/>
      <c r="AP3926" s="78"/>
      <c r="AQ3926" s="78"/>
      <c r="AR3926" s="78"/>
      <c r="AS3926" s="78"/>
      <c r="AT3926" s="78"/>
      <c r="AU3926" s="78"/>
      <c r="AV3926" s="78"/>
      <c r="AW3926" s="77"/>
      <c r="AX3926" s="144"/>
      <c r="AY3926" s="144"/>
      <c r="AZ3926" s="144"/>
      <c r="BA3926" s="54"/>
      <c r="BB3926" s="54"/>
      <c r="BC3926" s="144"/>
      <c r="BD3926" s="144"/>
      <c r="BE3926" s="144"/>
      <c r="BF3926" s="144"/>
      <c r="BG3926" s="144"/>
      <c r="BH3926" s="144"/>
      <c r="BI3926" s="144"/>
      <c r="BJ3926" s="144"/>
      <c r="BK3926" s="144"/>
      <c r="BL3926" s="144"/>
      <c r="BM3926" s="144"/>
      <c r="BN3926" s="144"/>
      <c r="BO3926" s="144"/>
      <c r="BP3926" s="144"/>
      <c r="BQ3926" s="144"/>
      <c r="BR3926" s="144"/>
      <c r="BS3926" s="144"/>
      <c r="BT3926" s="144"/>
      <c r="BU3926" s="144"/>
      <c r="BV3926" s="144"/>
      <c r="BW3926" s="144"/>
      <c r="BX3926" s="144"/>
      <c r="BY3926" s="144"/>
      <c r="BZ3926" s="144"/>
      <c r="CA3926" s="144"/>
      <c r="CB3926" s="144"/>
      <c r="CC3926" s="144"/>
      <c r="CD3926" s="144"/>
      <c r="CE3926" s="144"/>
      <c r="CF3926" s="144"/>
      <c r="CG3926" s="144"/>
      <c r="CH3926" s="144"/>
      <c r="CI3926" s="144"/>
      <c r="CJ3926" s="144"/>
      <c r="CK3926" s="144"/>
      <c r="CL3926" s="144"/>
    </row>
    <row r="3927" spans="2:90" x14ac:dyDescent="0.25">
      <c r="B3927" s="77"/>
      <c r="C3927" s="77"/>
      <c r="D3927" s="77"/>
      <c r="E3927" s="77"/>
      <c r="F3927" s="77"/>
      <c r="G3927" s="77"/>
      <c r="I3927" s="78"/>
      <c r="K3927" s="78"/>
      <c r="L3927" s="77"/>
      <c r="M3927" s="78"/>
      <c r="N3927" s="78"/>
      <c r="O3927" s="78"/>
      <c r="P3927" s="78"/>
      <c r="Q3927" s="144"/>
      <c r="R3927" s="78"/>
      <c r="S3927" s="78"/>
      <c r="T3927" s="78"/>
      <c r="U3927" s="78"/>
      <c r="V3927" s="219"/>
      <c r="W3927" s="78"/>
      <c r="X3927" s="78"/>
      <c r="Y3927" s="78"/>
      <c r="Z3927" s="78"/>
      <c r="AA3927" s="78"/>
      <c r="AB3927" s="78"/>
      <c r="AC3927" s="78"/>
      <c r="AD3927" s="104"/>
      <c r="AE3927" s="78"/>
      <c r="AF3927" s="104"/>
      <c r="AG3927" s="78"/>
      <c r="AH3927" s="104"/>
      <c r="AI3927" s="78"/>
      <c r="AJ3927" s="104"/>
      <c r="AK3927" s="78"/>
      <c r="AL3927" s="78"/>
      <c r="AM3927" s="8"/>
      <c r="AN3927" s="78"/>
      <c r="AO3927" s="78"/>
      <c r="AP3927" s="78"/>
      <c r="AQ3927" s="78"/>
      <c r="AR3927" s="78"/>
      <c r="AS3927" s="78"/>
      <c r="AT3927" s="78"/>
      <c r="AU3927" s="78"/>
      <c r="AV3927" s="78"/>
      <c r="AW3927" s="77"/>
      <c r="AX3927" s="144"/>
      <c r="AY3927" s="144"/>
      <c r="AZ3927" s="144"/>
      <c r="BA3927" s="54"/>
      <c r="BB3927" s="54"/>
      <c r="BC3927" s="144"/>
      <c r="BD3927" s="144"/>
      <c r="BE3927" s="144"/>
      <c r="BF3927" s="144"/>
      <c r="BG3927" s="144"/>
      <c r="BH3927" s="144"/>
      <c r="BI3927" s="144"/>
      <c r="BJ3927" s="144"/>
      <c r="BK3927" s="144"/>
      <c r="BL3927" s="144"/>
      <c r="BM3927" s="144"/>
      <c r="BN3927" s="144"/>
      <c r="BO3927" s="144"/>
      <c r="BP3927" s="144"/>
      <c r="BQ3927" s="144"/>
      <c r="BR3927" s="144"/>
      <c r="BS3927" s="144"/>
      <c r="BT3927" s="144"/>
      <c r="BU3927" s="144"/>
      <c r="BV3927" s="144"/>
      <c r="BW3927" s="144"/>
      <c r="BX3927" s="144"/>
      <c r="BY3927" s="144"/>
      <c r="BZ3927" s="144"/>
      <c r="CA3927" s="144"/>
      <c r="CB3927" s="144"/>
      <c r="CC3927" s="144"/>
      <c r="CD3927" s="144"/>
      <c r="CE3927" s="144"/>
      <c r="CF3927" s="144"/>
      <c r="CG3927" s="144"/>
      <c r="CH3927" s="144"/>
      <c r="CI3927" s="144"/>
      <c r="CJ3927" s="144"/>
      <c r="CK3927" s="144"/>
      <c r="CL3927" s="144"/>
    </row>
    <row r="3928" spans="2:90" x14ac:dyDescent="0.25">
      <c r="B3928" s="77"/>
      <c r="C3928" s="77"/>
      <c r="D3928" s="77"/>
      <c r="E3928" s="77"/>
      <c r="F3928" s="77"/>
      <c r="G3928" s="77"/>
      <c r="I3928" s="78"/>
      <c r="K3928" s="78"/>
      <c r="L3928" s="77"/>
      <c r="M3928" s="78"/>
      <c r="N3928" s="78"/>
      <c r="O3928" s="78"/>
      <c r="P3928" s="78"/>
      <c r="Q3928" s="144"/>
      <c r="R3928" s="78"/>
      <c r="S3928" s="78"/>
      <c r="T3928" s="78"/>
      <c r="U3928" s="78"/>
      <c r="V3928" s="219"/>
      <c r="W3928" s="78"/>
      <c r="X3928" s="78"/>
      <c r="Y3928" s="78"/>
      <c r="Z3928" s="78"/>
      <c r="AA3928" s="78"/>
      <c r="AB3928" s="78"/>
      <c r="AC3928" s="78"/>
      <c r="AD3928" s="104"/>
      <c r="AE3928" s="78"/>
      <c r="AF3928" s="104"/>
      <c r="AG3928" s="78"/>
      <c r="AH3928" s="104"/>
      <c r="AI3928" s="78"/>
      <c r="AJ3928" s="104"/>
      <c r="AK3928" s="78"/>
      <c r="AL3928" s="78"/>
      <c r="AM3928" s="8"/>
      <c r="AN3928" s="78"/>
      <c r="AO3928" s="78"/>
      <c r="AP3928" s="78"/>
      <c r="AQ3928" s="78"/>
      <c r="AR3928" s="78"/>
      <c r="AS3928" s="78"/>
      <c r="AT3928" s="78"/>
      <c r="AU3928" s="78"/>
      <c r="AV3928" s="78"/>
      <c r="AW3928" s="77"/>
      <c r="AX3928" s="144"/>
      <c r="AY3928" s="144"/>
      <c r="AZ3928" s="144"/>
      <c r="BA3928" s="54"/>
      <c r="BB3928" s="54"/>
      <c r="BC3928" s="144"/>
      <c r="BD3928" s="144"/>
      <c r="BE3928" s="144"/>
      <c r="BF3928" s="144"/>
      <c r="BG3928" s="144"/>
      <c r="BH3928" s="144"/>
      <c r="BI3928" s="144"/>
      <c r="BJ3928" s="144"/>
      <c r="BK3928" s="144"/>
      <c r="BL3928" s="144"/>
      <c r="BM3928" s="144"/>
      <c r="BN3928" s="144"/>
      <c r="BO3928" s="144"/>
      <c r="BP3928" s="144"/>
      <c r="BQ3928" s="144"/>
      <c r="BR3928" s="144"/>
      <c r="BS3928" s="144"/>
      <c r="BT3928" s="144"/>
      <c r="BU3928" s="144"/>
      <c r="BV3928" s="144"/>
      <c r="BW3928" s="144"/>
      <c r="BX3928" s="144"/>
      <c r="BY3928" s="144"/>
      <c r="BZ3928" s="144"/>
      <c r="CA3928" s="144"/>
      <c r="CB3928" s="144"/>
      <c r="CC3928" s="144"/>
      <c r="CD3928" s="144"/>
      <c r="CE3928" s="144"/>
      <c r="CF3928" s="144"/>
      <c r="CG3928" s="144"/>
      <c r="CH3928" s="144"/>
      <c r="CI3928" s="144"/>
      <c r="CJ3928" s="144"/>
      <c r="CK3928" s="144"/>
      <c r="CL3928" s="144"/>
    </row>
    <row r="3929" spans="2:90" x14ac:dyDescent="0.25">
      <c r="B3929" s="77"/>
      <c r="C3929" s="77"/>
      <c r="D3929" s="77"/>
      <c r="E3929" s="77"/>
      <c r="F3929" s="77"/>
      <c r="G3929" s="77"/>
      <c r="I3929" s="78"/>
      <c r="K3929" s="78"/>
      <c r="L3929" s="77"/>
      <c r="M3929" s="78"/>
      <c r="N3929" s="78"/>
      <c r="O3929" s="78"/>
      <c r="P3929" s="78"/>
      <c r="Q3929" s="144"/>
      <c r="R3929" s="78"/>
      <c r="S3929" s="78"/>
      <c r="T3929" s="78"/>
      <c r="U3929" s="78"/>
      <c r="V3929" s="219"/>
      <c r="W3929" s="78"/>
      <c r="X3929" s="78"/>
      <c r="Y3929" s="78"/>
      <c r="Z3929" s="78"/>
      <c r="AA3929" s="78"/>
      <c r="AB3929" s="78"/>
      <c r="AC3929" s="78"/>
      <c r="AD3929" s="104"/>
      <c r="AE3929" s="78"/>
      <c r="AF3929" s="104"/>
      <c r="AG3929" s="78"/>
      <c r="AH3929" s="104"/>
      <c r="AI3929" s="78"/>
      <c r="AJ3929" s="104"/>
      <c r="AK3929" s="78"/>
      <c r="AL3929" s="78"/>
      <c r="AM3929" s="8"/>
      <c r="AN3929" s="78"/>
      <c r="AO3929" s="78"/>
      <c r="AP3929" s="78"/>
      <c r="AQ3929" s="78"/>
      <c r="AR3929" s="78"/>
      <c r="AS3929" s="78"/>
      <c r="AT3929" s="78"/>
      <c r="AU3929" s="78"/>
      <c r="AV3929" s="78"/>
      <c r="AW3929" s="77"/>
      <c r="AX3929" s="144"/>
      <c r="AY3929" s="144"/>
      <c r="AZ3929" s="144"/>
      <c r="BA3929" s="54"/>
      <c r="BB3929" s="54"/>
      <c r="BC3929" s="144"/>
      <c r="BD3929" s="144"/>
      <c r="BE3929" s="144"/>
      <c r="BF3929" s="144"/>
      <c r="BG3929" s="144"/>
      <c r="BH3929" s="144"/>
      <c r="BI3929" s="144"/>
      <c r="BJ3929" s="144"/>
      <c r="BK3929" s="144"/>
      <c r="BL3929" s="144"/>
      <c r="BM3929" s="144"/>
      <c r="BN3929" s="144"/>
      <c r="BO3929" s="144"/>
      <c r="BP3929" s="144"/>
      <c r="BQ3929" s="144"/>
      <c r="BR3929" s="144"/>
      <c r="BS3929" s="144"/>
      <c r="BT3929" s="144"/>
      <c r="BU3929" s="144"/>
      <c r="BV3929" s="144"/>
      <c r="BW3929" s="144"/>
      <c r="BX3929" s="144"/>
      <c r="BY3929" s="144"/>
      <c r="BZ3929" s="144"/>
      <c r="CA3929" s="144"/>
      <c r="CB3929" s="144"/>
      <c r="CC3929" s="144"/>
      <c r="CD3929" s="144"/>
      <c r="CE3929" s="144"/>
      <c r="CF3929" s="144"/>
      <c r="CG3929" s="144"/>
      <c r="CH3929" s="144"/>
      <c r="CI3929" s="144"/>
      <c r="CJ3929" s="144"/>
      <c r="CK3929" s="144"/>
      <c r="CL3929" s="144"/>
    </row>
    <row r="3930" spans="2:90" x14ac:dyDescent="0.25">
      <c r="B3930" s="77"/>
      <c r="C3930" s="77"/>
      <c r="D3930" s="77"/>
      <c r="E3930" s="77"/>
      <c r="F3930" s="77"/>
      <c r="G3930" s="77"/>
      <c r="I3930" s="78"/>
      <c r="K3930" s="78"/>
      <c r="L3930" s="77"/>
      <c r="M3930" s="78"/>
      <c r="N3930" s="78"/>
      <c r="O3930" s="78"/>
      <c r="P3930" s="78"/>
      <c r="Q3930" s="144"/>
      <c r="R3930" s="78"/>
      <c r="S3930" s="78"/>
      <c r="T3930" s="78"/>
      <c r="U3930" s="78"/>
      <c r="V3930" s="219"/>
      <c r="W3930" s="78"/>
      <c r="X3930" s="78"/>
      <c r="Y3930" s="78"/>
      <c r="Z3930" s="78"/>
      <c r="AA3930" s="78"/>
      <c r="AB3930" s="78"/>
      <c r="AC3930" s="78"/>
      <c r="AD3930" s="104"/>
      <c r="AE3930" s="78"/>
      <c r="AF3930" s="104"/>
      <c r="AG3930" s="78"/>
      <c r="AH3930" s="104"/>
      <c r="AI3930" s="78"/>
      <c r="AJ3930" s="104"/>
      <c r="AK3930" s="78"/>
      <c r="AL3930" s="78"/>
      <c r="AM3930" s="8"/>
      <c r="AN3930" s="78"/>
      <c r="AO3930" s="78"/>
      <c r="AP3930" s="78"/>
      <c r="AQ3930" s="78"/>
      <c r="AR3930" s="78"/>
      <c r="AS3930" s="78"/>
      <c r="AT3930" s="78"/>
      <c r="AU3930" s="78"/>
      <c r="AV3930" s="78"/>
      <c r="AW3930" s="77"/>
      <c r="AX3930" s="144"/>
      <c r="AY3930" s="144"/>
      <c r="AZ3930" s="144"/>
      <c r="BA3930" s="54"/>
      <c r="BB3930" s="54"/>
      <c r="BC3930" s="144"/>
      <c r="BD3930" s="144"/>
      <c r="BE3930" s="144"/>
      <c r="BF3930" s="144"/>
      <c r="BG3930" s="144"/>
      <c r="BH3930" s="144"/>
      <c r="BI3930" s="144"/>
      <c r="BJ3930" s="144"/>
      <c r="BK3930" s="144"/>
      <c r="BL3930" s="144"/>
      <c r="BM3930" s="144"/>
      <c r="BN3930" s="144"/>
      <c r="BO3930" s="144"/>
      <c r="BP3930" s="144"/>
      <c r="BQ3930" s="144"/>
      <c r="BR3930" s="144"/>
      <c r="BS3930" s="144"/>
      <c r="BT3930" s="144"/>
      <c r="BU3930" s="144"/>
      <c r="BV3930" s="144"/>
      <c r="BW3930" s="144"/>
      <c r="BX3930" s="144"/>
      <c r="BY3930" s="144"/>
      <c r="BZ3930" s="144"/>
      <c r="CA3930" s="144"/>
      <c r="CB3930" s="144"/>
      <c r="CC3930" s="144"/>
      <c r="CD3930" s="144"/>
      <c r="CE3930" s="144"/>
      <c r="CF3930" s="144"/>
      <c r="CG3930" s="144"/>
      <c r="CH3930" s="144"/>
      <c r="CI3930" s="144"/>
      <c r="CJ3930" s="144"/>
      <c r="CK3930" s="144"/>
      <c r="CL3930" s="144"/>
    </row>
    <row r="3931" spans="2:90" x14ac:dyDescent="0.25">
      <c r="B3931" s="77"/>
      <c r="C3931" s="77"/>
      <c r="D3931" s="77"/>
      <c r="E3931" s="77"/>
      <c r="F3931" s="77"/>
      <c r="G3931" s="77"/>
      <c r="I3931" s="78"/>
      <c r="K3931" s="78"/>
      <c r="L3931" s="77"/>
      <c r="M3931" s="78"/>
      <c r="N3931" s="78"/>
      <c r="O3931" s="78"/>
      <c r="P3931" s="78"/>
      <c r="Q3931" s="144"/>
      <c r="R3931" s="78"/>
      <c r="S3931" s="78"/>
      <c r="T3931" s="78"/>
      <c r="U3931" s="78"/>
      <c r="V3931" s="219"/>
      <c r="W3931" s="78"/>
      <c r="X3931" s="78"/>
      <c r="Y3931" s="78"/>
      <c r="Z3931" s="78"/>
      <c r="AA3931" s="78"/>
      <c r="AB3931" s="78"/>
      <c r="AC3931" s="78"/>
      <c r="AD3931" s="104"/>
      <c r="AE3931" s="78"/>
      <c r="AF3931" s="104"/>
      <c r="AG3931" s="78"/>
      <c r="AH3931" s="104"/>
      <c r="AI3931" s="78"/>
      <c r="AJ3931" s="104"/>
      <c r="AK3931" s="78"/>
      <c r="AL3931" s="78"/>
      <c r="AM3931" s="8"/>
      <c r="AN3931" s="78"/>
      <c r="AO3931" s="78"/>
      <c r="AP3931" s="78"/>
      <c r="AQ3931" s="78"/>
      <c r="AR3931" s="78"/>
      <c r="AS3931" s="78"/>
      <c r="AT3931" s="78"/>
      <c r="AU3931" s="78"/>
      <c r="AV3931" s="78"/>
      <c r="AW3931" s="77"/>
      <c r="AX3931" s="144"/>
      <c r="AY3931" s="144"/>
      <c r="AZ3931" s="144"/>
      <c r="BA3931" s="54"/>
      <c r="BB3931" s="54"/>
      <c r="BC3931" s="144"/>
      <c r="BD3931" s="144"/>
      <c r="BE3931" s="144"/>
      <c r="BF3931" s="144"/>
      <c r="BG3931" s="144"/>
      <c r="BH3931" s="144"/>
      <c r="BI3931" s="144"/>
      <c r="BJ3931" s="144"/>
      <c r="BK3931" s="144"/>
      <c r="BL3931" s="144"/>
      <c r="BM3931" s="144"/>
      <c r="BN3931" s="144"/>
      <c r="BO3931" s="144"/>
      <c r="BP3931" s="144"/>
      <c r="BQ3931" s="144"/>
      <c r="BR3931" s="144"/>
      <c r="BS3931" s="144"/>
      <c r="BT3931" s="144"/>
      <c r="BU3931" s="144"/>
      <c r="BV3931" s="144"/>
      <c r="BW3931" s="144"/>
      <c r="BX3931" s="144"/>
      <c r="BY3931" s="144"/>
      <c r="BZ3931" s="144"/>
      <c r="CA3931" s="144"/>
      <c r="CB3931" s="144"/>
      <c r="CC3931" s="144"/>
      <c r="CD3931" s="144"/>
      <c r="CE3931" s="144"/>
      <c r="CF3931" s="144"/>
      <c r="CG3931" s="144"/>
      <c r="CH3931" s="144"/>
      <c r="CI3931" s="144"/>
      <c r="CJ3931" s="144"/>
      <c r="CK3931" s="144"/>
      <c r="CL3931" s="144"/>
    </row>
    <row r="3932" spans="2:90" x14ac:dyDescent="0.25">
      <c r="B3932" s="77"/>
      <c r="C3932" s="77"/>
      <c r="D3932" s="77"/>
      <c r="E3932" s="77"/>
      <c r="F3932" s="77"/>
      <c r="G3932" s="77"/>
      <c r="I3932" s="78"/>
      <c r="K3932" s="78"/>
      <c r="L3932" s="77"/>
      <c r="M3932" s="78"/>
      <c r="N3932" s="78"/>
      <c r="O3932" s="78"/>
      <c r="P3932" s="78"/>
      <c r="Q3932" s="144"/>
      <c r="R3932" s="78"/>
      <c r="S3932" s="78"/>
      <c r="T3932" s="78"/>
      <c r="U3932" s="78"/>
      <c r="V3932" s="219"/>
      <c r="W3932" s="78"/>
      <c r="X3932" s="78"/>
      <c r="Y3932" s="78"/>
      <c r="Z3932" s="78"/>
      <c r="AA3932" s="78"/>
      <c r="AB3932" s="78"/>
      <c r="AC3932" s="78"/>
      <c r="AD3932" s="104"/>
      <c r="AE3932" s="78"/>
      <c r="AF3932" s="104"/>
      <c r="AG3932" s="78"/>
      <c r="AH3932" s="104"/>
      <c r="AI3932" s="78"/>
      <c r="AJ3932" s="104"/>
      <c r="AK3932" s="78"/>
      <c r="AL3932" s="78"/>
      <c r="AM3932" s="8"/>
      <c r="AN3932" s="78"/>
      <c r="AO3932" s="78"/>
      <c r="AP3932" s="78"/>
      <c r="AQ3932" s="78"/>
      <c r="AR3932" s="78"/>
      <c r="AS3932" s="78"/>
      <c r="AT3932" s="78"/>
      <c r="AU3932" s="78"/>
      <c r="AV3932" s="78"/>
      <c r="AW3932" s="77"/>
      <c r="AX3932" s="144"/>
      <c r="AY3932" s="144"/>
      <c r="AZ3932" s="144"/>
      <c r="BA3932" s="54"/>
      <c r="BB3932" s="54"/>
      <c r="BC3932" s="144"/>
      <c r="BD3932" s="144"/>
      <c r="BE3932" s="144"/>
      <c r="BF3932" s="144"/>
      <c r="BG3932" s="144"/>
      <c r="BH3932" s="144"/>
      <c r="BI3932" s="144"/>
      <c r="BJ3932" s="144"/>
      <c r="BK3932" s="144"/>
      <c r="BL3932" s="144"/>
      <c r="BM3932" s="144"/>
      <c r="BN3932" s="144"/>
      <c r="BO3932" s="144"/>
      <c r="BP3932" s="144"/>
      <c r="BQ3932" s="144"/>
      <c r="BR3932" s="144"/>
      <c r="BS3932" s="144"/>
      <c r="BT3932" s="144"/>
      <c r="BU3932" s="144"/>
      <c r="BV3932" s="144"/>
      <c r="BW3932" s="144"/>
      <c r="BX3932" s="144"/>
      <c r="BY3932" s="144"/>
      <c r="BZ3932" s="144"/>
      <c r="CA3932" s="144"/>
      <c r="CB3932" s="144"/>
      <c r="CC3932" s="144"/>
      <c r="CD3932" s="144"/>
      <c r="CE3932" s="144"/>
      <c r="CF3932" s="144"/>
      <c r="CG3932" s="144"/>
      <c r="CH3932" s="144"/>
      <c r="CI3932" s="144"/>
      <c r="CJ3932" s="144"/>
      <c r="CK3932" s="144"/>
      <c r="CL3932" s="144"/>
    </row>
    <row r="3933" spans="2:90" x14ac:dyDescent="0.25">
      <c r="B3933" s="77"/>
      <c r="C3933" s="77"/>
      <c r="D3933" s="77"/>
      <c r="E3933" s="77"/>
      <c r="F3933" s="77"/>
      <c r="G3933" s="77"/>
      <c r="I3933" s="78"/>
      <c r="K3933" s="78"/>
      <c r="L3933" s="77"/>
      <c r="M3933" s="78"/>
      <c r="N3933" s="78"/>
      <c r="O3933" s="78"/>
      <c r="P3933" s="78"/>
      <c r="Q3933" s="144"/>
      <c r="R3933" s="78"/>
      <c r="S3933" s="78"/>
      <c r="T3933" s="78"/>
      <c r="U3933" s="78"/>
      <c r="V3933" s="219"/>
      <c r="W3933" s="78"/>
      <c r="X3933" s="78"/>
      <c r="Y3933" s="78"/>
      <c r="Z3933" s="78"/>
      <c r="AA3933" s="78"/>
      <c r="AB3933" s="78"/>
      <c r="AC3933" s="78"/>
      <c r="AD3933" s="104"/>
      <c r="AE3933" s="78"/>
      <c r="AF3933" s="104"/>
      <c r="AG3933" s="78"/>
      <c r="AH3933" s="104"/>
      <c r="AI3933" s="78"/>
      <c r="AJ3933" s="104"/>
      <c r="AK3933" s="78"/>
      <c r="AL3933" s="78"/>
      <c r="AM3933" s="8"/>
      <c r="AN3933" s="78"/>
      <c r="AO3933" s="78"/>
      <c r="AP3933" s="78"/>
      <c r="AQ3933" s="78"/>
      <c r="AR3933" s="78"/>
      <c r="AS3933" s="78"/>
      <c r="AT3933" s="78"/>
      <c r="AU3933" s="78"/>
      <c r="AV3933" s="78"/>
      <c r="AW3933" s="77"/>
      <c r="AX3933" s="144"/>
      <c r="AY3933" s="144"/>
      <c r="AZ3933" s="144"/>
      <c r="BA3933" s="54"/>
      <c r="BB3933" s="54"/>
      <c r="BC3933" s="144"/>
      <c r="BD3933" s="144"/>
      <c r="BE3933" s="144"/>
      <c r="BF3933" s="144"/>
      <c r="BG3933" s="144"/>
      <c r="BH3933" s="144"/>
      <c r="BI3933" s="144"/>
      <c r="BJ3933" s="144"/>
      <c r="BK3933" s="144"/>
      <c r="BL3933" s="144"/>
      <c r="BM3933" s="144"/>
      <c r="BN3933" s="144"/>
      <c r="BO3933" s="144"/>
      <c r="BP3933" s="144"/>
      <c r="BQ3933" s="144"/>
      <c r="BR3933" s="144"/>
      <c r="BS3933" s="144"/>
      <c r="BT3933" s="144"/>
      <c r="BU3933" s="144"/>
      <c r="BV3933" s="144"/>
      <c r="BW3933" s="144"/>
      <c r="BX3933" s="144"/>
      <c r="BY3933" s="144"/>
      <c r="BZ3933" s="144"/>
      <c r="CA3933" s="144"/>
      <c r="CB3933" s="144"/>
      <c r="CC3933" s="144"/>
      <c r="CD3933" s="144"/>
      <c r="CE3933" s="144"/>
      <c r="CF3933" s="144"/>
      <c r="CG3933" s="144"/>
      <c r="CH3933" s="144"/>
      <c r="CI3933" s="144"/>
      <c r="CJ3933" s="144"/>
      <c r="CK3933" s="144"/>
      <c r="CL3933" s="144"/>
    </row>
    <row r="3934" spans="2:90" x14ac:dyDescent="0.25">
      <c r="B3934" s="77"/>
      <c r="C3934" s="77"/>
      <c r="D3934" s="77"/>
      <c r="E3934" s="77"/>
      <c r="F3934" s="77"/>
      <c r="G3934" s="77"/>
      <c r="I3934" s="78"/>
      <c r="K3934" s="78"/>
      <c r="L3934" s="77"/>
      <c r="M3934" s="78"/>
      <c r="N3934" s="78"/>
      <c r="O3934" s="78"/>
      <c r="P3934" s="78"/>
      <c r="Q3934" s="144"/>
      <c r="R3934" s="78"/>
      <c r="S3934" s="78"/>
      <c r="T3934" s="78"/>
      <c r="U3934" s="78"/>
      <c r="V3934" s="219"/>
      <c r="W3934" s="78"/>
      <c r="X3934" s="78"/>
      <c r="Y3934" s="78"/>
      <c r="Z3934" s="78"/>
      <c r="AA3934" s="78"/>
      <c r="AB3934" s="78"/>
      <c r="AC3934" s="78"/>
      <c r="AD3934" s="104"/>
      <c r="AE3934" s="78"/>
      <c r="AF3934" s="104"/>
      <c r="AG3934" s="78"/>
      <c r="AH3934" s="104"/>
      <c r="AI3934" s="78"/>
      <c r="AJ3934" s="104"/>
      <c r="AK3934" s="78"/>
      <c r="AL3934" s="78"/>
      <c r="AM3934" s="8"/>
      <c r="AN3934" s="78"/>
      <c r="AO3934" s="78"/>
      <c r="AP3934" s="78"/>
      <c r="AQ3934" s="78"/>
      <c r="AR3934" s="78"/>
      <c r="AS3934" s="78"/>
      <c r="AT3934" s="78"/>
      <c r="AU3934" s="78"/>
      <c r="AV3934" s="78"/>
      <c r="AW3934" s="77"/>
      <c r="AX3934" s="144"/>
      <c r="AY3934" s="144"/>
      <c r="AZ3934" s="144"/>
      <c r="BA3934" s="54"/>
      <c r="BB3934" s="54"/>
      <c r="BC3934" s="144"/>
      <c r="BD3934" s="144"/>
      <c r="BE3934" s="144"/>
      <c r="BF3934" s="144"/>
      <c r="BG3934" s="144"/>
      <c r="BH3934" s="144"/>
      <c r="BI3934" s="144"/>
      <c r="BJ3934" s="144"/>
      <c r="BK3934" s="144"/>
      <c r="BL3934" s="144"/>
      <c r="BM3934" s="144"/>
      <c r="BN3934" s="144"/>
      <c r="BO3934" s="144"/>
      <c r="BP3934" s="144"/>
      <c r="BQ3934" s="144"/>
      <c r="BR3934" s="144"/>
      <c r="BS3934" s="144"/>
      <c r="BT3934" s="144"/>
      <c r="BU3934" s="144"/>
      <c r="BV3934" s="144"/>
      <c r="BW3934" s="144"/>
      <c r="BX3934" s="144"/>
      <c r="BY3934" s="144"/>
      <c r="BZ3934" s="144"/>
      <c r="CA3934" s="144"/>
      <c r="CB3934" s="144"/>
      <c r="CC3934" s="144"/>
      <c r="CD3934" s="144"/>
      <c r="CE3934" s="144"/>
      <c r="CF3934" s="144"/>
      <c r="CG3934" s="144"/>
      <c r="CH3934" s="144"/>
      <c r="CI3934" s="144"/>
      <c r="CJ3934" s="144"/>
      <c r="CK3934" s="144"/>
      <c r="CL3934" s="144"/>
    </row>
    <row r="3935" spans="2:90" x14ac:dyDescent="0.25">
      <c r="B3935" s="77"/>
      <c r="C3935" s="77"/>
      <c r="D3935" s="77"/>
      <c r="E3935" s="77"/>
      <c r="F3935" s="77"/>
      <c r="G3935" s="77"/>
      <c r="I3935" s="78"/>
      <c r="K3935" s="78"/>
      <c r="L3935" s="77"/>
      <c r="M3935" s="78"/>
      <c r="N3935" s="78"/>
      <c r="O3935" s="78"/>
      <c r="P3935" s="78"/>
      <c r="Q3935" s="144"/>
      <c r="R3935" s="78"/>
      <c r="S3935" s="78"/>
      <c r="T3935" s="78"/>
      <c r="U3935" s="78"/>
      <c r="V3935" s="219"/>
      <c r="W3935" s="78"/>
      <c r="X3935" s="78"/>
      <c r="Y3935" s="78"/>
      <c r="Z3935" s="78"/>
      <c r="AA3935" s="78"/>
      <c r="AB3935" s="78"/>
      <c r="AC3935" s="78"/>
      <c r="AD3935" s="104"/>
      <c r="AE3935" s="78"/>
      <c r="AF3935" s="104"/>
      <c r="AG3935" s="78"/>
      <c r="AH3935" s="104"/>
      <c r="AI3935" s="78"/>
      <c r="AJ3935" s="104"/>
      <c r="AK3935" s="78"/>
      <c r="AL3935" s="78"/>
      <c r="AM3935" s="8"/>
      <c r="AN3935" s="78"/>
      <c r="AO3935" s="78"/>
      <c r="AP3935" s="78"/>
      <c r="AQ3935" s="78"/>
      <c r="AR3935" s="78"/>
      <c r="AS3935" s="78"/>
      <c r="AT3935" s="78"/>
      <c r="AU3935" s="78"/>
      <c r="AV3935" s="78"/>
      <c r="AW3935" s="77"/>
      <c r="AX3935" s="144"/>
      <c r="AY3935" s="144"/>
      <c r="AZ3935" s="144"/>
      <c r="BA3935" s="54"/>
      <c r="BB3935" s="54"/>
      <c r="BC3935" s="144"/>
      <c r="BD3935" s="144"/>
      <c r="BE3935" s="144"/>
      <c r="BF3935" s="144"/>
      <c r="BG3935" s="144"/>
      <c r="BH3935" s="144"/>
      <c r="BI3935" s="144"/>
      <c r="BJ3935" s="144"/>
      <c r="BK3935" s="144"/>
      <c r="BL3935" s="144"/>
      <c r="BM3935" s="144"/>
      <c r="BN3935" s="144"/>
      <c r="BO3935" s="144"/>
      <c r="BP3935" s="144"/>
      <c r="BQ3935" s="144"/>
      <c r="BR3935" s="144"/>
      <c r="BS3935" s="144"/>
      <c r="BT3935" s="144"/>
      <c r="BU3935" s="144"/>
      <c r="BV3935" s="144"/>
      <c r="BW3935" s="144"/>
      <c r="BX3935" s="144"/>
      <c r="BY3935" s="144"/>
      <c r="BZ3935" s="144"/>
      <c r="CA3935" s="144"/>
      <c r="CB3935" s="144"/>
      <c r="CC3935" s="144"/>
      <c r="CD3935" s="144"/>
      <c r="CE3935" s="144"/>
      <c r="CF3935" s="144"/>
      <c r="CG3935" s="144"/>
      <c r="CH3935" s="144"/>
      <c r="CI3935" s="144"/>
      <c r="CJ3935" s="144"/>
      <c r="CK3935" s="144"/>
      <c r="CL3935" s="144"/>
    </row>
    <row r="3936" spans="2:90" x14ac:dyDescent="0.25">
      <c r="B3936" s="77"/>
      <c r="C3936" s="77"/>
      <c r="D3936" s="77"/>
      <c r="E3936" s="77"/>
      <c r="F3936" s="77"/>
      <c r="G3936" s="77"/>
      <c r="I3936" s="78"/>
      <c r="K3936" s="78"/>
      <c r="L3936" s="77"/>
      <c r="M3936" s="78"/>
      <c r="N3936" s="78"/>
      <c r="O3936" s="78"/>
      <c r="P3936" s="78"/>
      <c r="Q3936" s="144"/>
      <c r="R3936" s="78"/>
      <c r="S3936" s="78"/>
      <c r="T3936" s="78"/>
      <c r="U3936" s="78"/>
      <c r="V3936" s="219"/>
      <c r="W3936" s="78"/>
      <c r="X3936" s="78"/>
      <c r="Y3936" s="78"/>
      <c r="Z3936" s="78"/>
      <c r="AA3936" s="78"/>
      <c r="AB3936" s="78"/>
      <c r="AC3936" s="78"/>
      <c r="AD3936" s="104"/>
      <c r="AE3936" s="78"/>
      <c r="AF3936" s="104"/>
      <c r="AG3936" s="78"/>
      <c r="AH3936" s="104"/>
      <c r="AI3936" s="78"/>
      <c r="AJ3936" s="104"/>
      <c r="AK3936" s="78"/>
      <c r="AL3936" s="78"/>
      <c r="AM3936" s="8"/>
      <c r="AN3936" s="78"/>
      <c r="AO3936" s="78"/>
      <c r="AP3936" s="78"/>
      <c r="AQ3936" s="78"/>
      <c r="AR3936" s="78"/>
      <c r="AS3936" s="78"/>
      <c r="AT3936" s="78"/>
      <c r="AU3936" s="78"/>
      <c r="AV3936" s="78"/>
      <c r="AW3936" s="77"/>
      <c r="AX3936" s="144"/>
      <c r="AY3936" s="144"/>
      <c r="AZ3936" s="144"/>
      <c r="BA3936" s="54"/>
      <c r="BB3936" s="54"/>
      <c r="BC3936" s="144"/>
      <c r="BD3936" s="144"/>
      <c r="BE3936" s="144"/>
      <c r="BF3936" s="144"/>
      <c r="BG3936" s="144"/>
      <c r="BH3936" s="144"/>
      <c r="BI3936" s="144"/>
      <c r="BJ3936" s="144"/>
      <c r="BK3936" s="144"/>
      <c r="BL3936" s="144"/>
      <c r="BM3936" s="144"/>
      <c r="BN3936" s="144"/>
      <c r="BO3936" s="144"/>
      <c r="BP3936" s="144"/>
      <c r="BQ3936" s="144"/>
      <c r="BR3936" s="144"/>
      <c r="BS3936" s="144"/>
      <c r="BT3936" s="144"/>
      <c r="BU3936" s="144"/>
      <c r="BV3936" s="144"/>
      <c r="BW3936" s="144"/>
      <c r="BX3936" s="144"/>
      <c r="BY3936" s="144"/>
      <c r="BZ3936" s="144"/>
      <c r="CA3936" s="144"/>
      <c r="CB3936" s="144"/>
      <c r="CC3936" s="144"/>
      <c r="CD3936" s="144"/>
      <c r="CE3936" s="144"/>
      <c r="CF3936" s="144"/>
      <c r="CG3936" s="144"/>
      <c r="CH3936" s="144"/>
      <c r="CI3936" s="144"/>
      <c r="CJ3936" s="144"/>
      <c r="CK3936" s="144"/>
      <c r="CL3936" s="144"/>
    </row>
    <row r="3937" spans="2:90" x14ac:dyDescent="0.25">
      <c r="B3937" s="77"/>
      <c r="C3937" s="77"/>
      <c r="D3937" s="77"/>
      <c r="E3937" s="77"/>
      <c r="F3937" s="77"/>
      <c r="G3937" s="77"/>
      <c r="I3937" s="78"/>
      <c r="K3937" s="78"/>
      <c r="L3937" s="77"/>
      <c r="M3937" s="78"/>
      <c r="N3937" s="78"/>
      <c r="O3937" s="78"/>
      <c r="P3937" s="78"/>
      <c r="Q3937" s="144"/>
      <c r="R3937" s="78"/>
      <c r="S3937" s="78"/>
      <c r="T3937" s="78"/>
      <c r="U3937" s="78"/>
      <c r="V3937" s="219"/>
      <c r="W3937" s="78"/>
      <c r="X3937" s="78"/>
      <c r="Y3937" s="78"/>
      <c r="Z3937" s="78"/>
      <c r="AA3937" s="78"/>
      <c r="AB3937" s="78"/>
      <c r="AC3937" s="78"/>
      <c r="AD3937" s="104"/>
      <c r="AE3937" s="78"/>
      <c r="AF3937" s="104"/>
      <c r="AG3937" s="78"/>
      <c r="AH3937" s="104"/>
      <c r="AI3937" s="78"/>
      <c r="AJ3937" s="104"/>
      <c r="AK3937" s="78"/>
      <c r="AL3937" s="78"/>
      <c r="AM3937" s="8"/>
      <c r="AN3937" s="78"/>
      <c r="AO3937" s="78"/>
      <c r="AP3937" s="78"/>
      <c r="AQ3937" s="78"/>
      <c r="AR3937" s="78"/>
      <c r="AS3937" s="78"/>
      <c r="AT3937" s="78"/>
      <c r="AU3937" s="78"/>
      <c r="AV3937" s="78"/>
      <c r="AW3937" s="77"/>
      <c r="AX3937" s="144"/>
      <c r="AY3937" s="144"/>
      <c r="AZ3937" s="144"/>
      <c r="BA3937" s="54"/>
      <c r="BB3937" s="54"/>
      <c r="BC3937" s="144"/>
      <c r="BD3937" s="144"/>
      <c r="BE3937" s="144"/>
      <c r="BF3937" s="144"/>
      <c r="BG3937" s="144"/>
      <c r="BH3937" s="144"/>
      <c r="BI3937" s="144"/>
      <c r="BJ3937" s="144"/>
      <c r="BK3937" s="144"/>
      <c r="BL3937" s="144"/>
      <c r="BM3937" s="144"/>
      <c r="BN3937" s="144"/>
      <c r="BO3937" s="144"/>
      <c r="BP3937" s="144"/>
      <c r="BQ3937" s="144"/>
      <c r="BR3937" s="144"/>
      <c r="BS3937" s="144"/>
      <c r="BT3937" s="144"/>
      <c r="BU3937" s="144"/>
      <c r="BV3937" s="144"/>
      <c r="BW3937" s="144"/>
      <c r="BX3937" s="144"/>
      <c r="BY3937" s="144"/>
      <c r="BZ3937" s="144"/>
      <c r="CA3937" s="144"/>
      <c r="CB3937" s="144"/>
      <c r="CC3937" s="144"/>
      <c r="CD3937" s="144"/>
      <c r="CE3937" s="144"/>
      <c r="CF3937" s="144"/>
      <c r="CG3937" s="144"/>
      <c r="CH3937" s="144"/>
      <c r="CI3937" s="144"/>
      <c r="CJ3937" s="144"/>
      <c r="CK3937" s="144"/>
      <c r="CL3937" s="144"/>
    </row>
    <row r="3938" spans="2:90" x14ac:dyDescent="0.25">
      <c r="B3938" s="77"/>
      <c r="C3938" s="77"/>
      <c r="D3938" s="77"/>
      <c r="E3938" s="77"/>
      <c r="F3938" s="77"/>
      <c r="G3938" s="77"/>
      <c r="I3938" s="78"/>
      <c r="K3938" s="78"/>
      <c r="L3938" s="77"/>
      <c r="M3938" s="78"/>
      <c r="N3938" s="78"/>
      <c r="O3938" s="78"/>
      <c r="P3938" s="78"/>
      <c r="Q3938" s="144"/>
      <c r="R3938" s="78"/>
      <c r="S3938" s="78"/>
      <c r="T3938" s="78"/>
      <c r="U3938" s="78"/>
      <c r="V3938" s="219"/>
      <c r="W3938" s="78"/>
      <c r="X3938" s="78"/>
      <c r="Y3938" s="78"/>
      <c r="Z3938" s="78"/>
      <c r="AA3938" s="78"/>
      <c r="AB3938" s="78"/>
      <c r="AC3938" s="78"/>
      <c r="AD3938" s="104"/>
      <c r="AE3938" s="78"/>
      <c r="AF3938" s="104"/>
      <c r="AG3938" s="78"/>
      <c r="AH3938" s="104"/>
      <c r="AI3938" s="78"/>
      <c r="AJ3938" s="104"/>
      <c r="AK3938" s="78"/>
      <c r="AL3938" s="78"/>
      <c r="AM3938" s="8"/>
      <c r="AN3938" s="78"/>
      <c r="AO3938" s="78"/>
      <c r="AP3938" s="78"/>
      <c r="AQ3938" s="78"/>
      <c r="AR3938" s="78"/>
      <c r="AS3938" s="78"/>
      <c r="AT3938" s="78"/>
      <c r="AU3938" s="78"/>
      <c r="AV3938" s="78"/>
      <c r="AW3938" s="77"/>
      <c r="AX3938" s="144"/>
      <c r="AY3938" s="144"/>
      <c r="AZ3938" s="144"/>
      <c r="BA3938" s="54"/>
      <c r="BB3938" s="54"/>
      <c r="BC3938" s="144"/>
      <c r="BD3938" s="144"/>
      <c r="BE3938" s="144"/>
      <c r="BF3938" s="144"/>
      <c r="BG3938" s="144"/>
      <c r="BH3938" s="144"/>
      <c r="BI3938" s="144"/>
      <c r="BJ3938" s="144"/>
      <c r="BK3938" s="144"/>
      <c r="BL3938" s="144"/>
      <c r="BM3938" s="144"/>
      <c r="BN3938" s="144"/>
      <c r="BO3938" s="144"/>
      <c r="BP3938" s="144"/>
      <c r="BQ3938" s="144"/>
      <c r="BR3938" s="144"/>
      <c r="BS3938" s="144"/>
      <c r="BT3938" s="144"/>
      <c r="BU3938" s="144"/>
      <c r="BV3938" s="144"/>
      <c r="BW3938" s="144"/>
      <c r="BX3938" s="144"/>
      <c r="BY3938" s="144"/>
      <c r="BZ3938" s="144"/>
      <c r="CA3938" s="144"/>
      <c r="CB3938" s="144"/>
      <c r="CC3938" s="144"/>
      <c r="CD3938" s="144"/>
      <c r="CE3938" s="144"/>
      <c r="CF3938" s="144"/>
      <c r="CG3938" s="144"/>
      <c r="CH3938" s="144"/>
      <c r="CI3938" s="144"/>
      <c r="CJ3938" s="144"/>
      <c r="CK3938" s="144"/>
      <c r="CL3938" s="144"/>
    </row>
    <row r="3939" spans="2:90" x14ac:dyDescent="0.25">
      <c r="B3939" s="77"/>
      <c r="C3939" s="77"/>
      <c r="D3939" s="77"/>
      <c r="E3939" s="77"/>
      <c r="F3939" s="77"/>
      <c r="G3939" s="77"/>
      <c r="I3939" s="78"/>
      <c r="K3939" s="78"/>
      <c r="L3939" s="77"/>
      <c r="M3939" s="78"/>
      <c r="N3939" s="78"/>
      <c r="O3939" s="78"/>
      <c r="P3939" s="78"/>
      <c r="Q3939" s="144"/>
      <c r="R3939" s="78"/>
      <c r="S3939" s="78"/>
      <c r="T3939" s="78"/>
      <c r="U3939" s="78"/>
      <c r="V3939" s="219"/>
      <c r="W3939" s="78"/>
      <c r="X3939" s="78"/>
      <c r="Y3939" s="78"/>
      <c r="Z3939" s="78"/>
      <c r="AA3939" s="78"/>
      <c r="AB3939" s="78"/>
      <c r="AC3939" s="78"/>
      <c r="AD3939" s="104"/>
      <c r="AE3939" s="78"/>
      <c r="AF3939" s="104"/>
      <c r="AG3939" s="78"/>
      <c r="AH3939" s="104"/>
      <c r="AI3939" s="78"/>
      <c r="AJ3939" s="104"/>
      <c r="AK3939" s="78"/>
      <c r="AL3939" s="78"/>
      <c r="AM3939" s="8"/>
      <c r="AN3939" s="78"/>
      <c r="AO3939" s="78"/>
      <c r="AP3939" s="78"/>
      <c r="AQ3939" s="78"/>
      <c r="AR3939" s="78"/>
      <c r="AS3939" s="78"/>
      <c r="AT3939" s="78"/>
      <c r="AU3939" s="78"/>
      <c r="AV3939" s="78"/>
      <c r="AW3939" s="77"/>
      <c r="AX3939" s="144"/>
      <c r="AY3939" s="144"/>
      <c r="AZ3939" s="144"/>
      <c r="BA3939" s="54"/>
      <c r="BB3939" s="54"/>
      <c r="BC3939" s="144"/>
      <c r="BD3939" s="144"/>
      <c r="BE3939" s="144"/>
      <c r="BF3939" s="144"/>
      <c r="BG3939" s="144"/>
      <c r="BH3939" s="144"/>
      <c r="BI3939" s="144"/>
      <c r="BJ3939" s="144"/>
      <c r="BK3939" s="144"/>
      <c r="BL3939" s="144"/>
      <c r="BM3939" s="144"/>
      <c r="BN3939" s="144"/>
      <c r="BO3939" s="144"/>
      <c r="BP3939" s="144"/>
      <c r="BQ3939" s="144"/>
      <c r="BR3939" s="144"/>
      <c r="BS3939" s="144"/>
      <c r="BT3939" s="144"/>
      <c r="BU3939" s="144"/>
      <c r="BV3939" s="144"/>
      <c r="BW3939" s="144"/>
      <c r="BX3939" s="144"/>
      <c r="BY3939" s="144"/>
      <c r="BZ3939" s="144"/>
      <c r="CA3939" s="144"/>
      <c r="CB3939" s="144"/>
      <c r="CC3939" s="144"/>
      <c r="CD3939" s="144"/>
      <c r="CE3939" s="144"/>
      <c r="CF3939" s="144"/>
      <c r="CG3939" s="144"/>
      <c r="CH3939" s="144"/>
      <c r="CI3939" s="144"/>
      <c r="CJ3939" s="144"/>
      <c r="CK3939" s="144"/>
      <c r="CL3939" s="144"/>
    </row>
    <row r="3940" spans="2:90" x14ac:dyDescent="0.25">
      <c r="B3940" s="77"/>
      <c r="C3940" s="77"/>
      <c r="D3940" s="77"/>
      <c r="E3940" s="77"/>
      <c r="F3940" s="77"/>
      <c r="G3940" s="77"/>
      <c r="I3940" s="78"/>
      <c r="K3940" s="78"/>
      <c r="L3940" s="77"/>
      <c r="M3940" s="78"/>
      <c r="N3940" s="78"/>
      <c r="O3940" s="78"/>
      <c r="P3940" s="78"/>
      <c r="Q3940" s="144"/>
      <c r="R3940" s="78"/>
      <c r="S3940" s="78"/>
      <c r="T3940" s="78"/>
      <c r="U3940" s="78"/>
      <c r="V3940" s="219"/>
      <c r="W3940" s="78"/>
      <c r="X3940" s="78"/>
      <c r="Y3940" s="78"/>
      <c r="Z3940" s="78"/>
      <c r="AA3940" s="78"/>
      <c r="AB3940" s="78"/>
      <c r="AC3940" s="78"/>
      <c r="AD3940" s="104"/>
      <c r="AE3940" s="78"/>
      <c r="AF3940" s="104"/>
      <c r="AG3940" s="78"/>
      <c r="AH3940" s="104"/>
      <c r="AI3940" s="78"/>
      <c r="AJ3940" s="104"/>
      <c r="AK3940" s="78"/>
      <c r="AL3940" s="78"/>
      <c r="AM3940" s="8"/>
      <c r="AN3940" s="78"/>
      <c r="AO3940" s="78"/>
      <c r="AP3940" s="78"/>
      <c r="AQ3940" s="78"/>
      <c r="AR3940" s="78"/>
      <c r="AS3940" s="78"/>
      <c r="AT3940" s="78"/>
      <c r="AU3940" s="78"/>
      <c r="AV3940" s="78"/>
      <c r="AW3940" s="77"/>
      <c r="AX3940" s="144"/>
      <c r="AY3940" s="144"/>
      <c r="AZ3940" s="144"/>
      <c r="BA3940" s="54"/>
      <c r="BB3940" s="54"/>
      <c r="BC3940" s="144"/>
      <c r="BD3940" s="144"/>
      <c r="BE3940" s="144"/>
      <c r="BF3940" s="144"/>
      <c r="BG3940" s="144"/>
      <c r="BH3940" s="144"/>
      <c r="BI3940" s="144"/>
      <c r="BJ3940" s="144"/>
      <c r="BK3940" s="144"/>
      <c r="BL3940" s="144"/>
      <c r="BM3940" s="144"/>
      <c r="BN3940" s="144"/>
      <c r="BO3940" s="144"/>
      <c r="BP3940" s="144"/>
      <c r="BQ3940" s="144"/>
      <c r="BR3940" s="144"/>
      <c r="BS3940" s="144"/>
      <c r="BT3940" s="144"/>
      <c r="BU3940" s="144"/>
      <c r="BV3940" s="144"/>
      <c r="BW3940" s="144"/>
      <c r="BX3940" s="144"/>
      <c r="BY3940" s="144"/>
      <c r="BZ3940" s="144"/>
      <c r="CA3940" s="144"/>
      <c r="CB3940" s="144"/>
      <c r="CC3940" s="144"/>
      <c r="CD3940" s="144"/>
      <c r="CE3940" s="144"/>
      <c r="CF3940" s="144"/>
      <c r="CG3940" s="144"/>
      <c r="CH3940" s="144"/>
      <c r="CI3940" s="144"/>
      <c r="CJ3940" s="144"/>
      <c r="CK3940" s="144"/>
      <c r="CL3940" s="144"/>
    </row>
    <row r="3941" spans="2:90" x14ac:dyDescent="0.25">
      <c r="B3941" s="77"/>
      <c r="C3941" s="77"/>
      <c r="D3941" s="77"/>
      <c r="E3941" s="77"/>
      <c r="F3941" s="77"/>
      <c r="G3941" s="77"/>
      <c r="I3941" s="78"/>
      <c r="K3941" s="78"/>
      <c r="L3941" s="77"/>
      <c r="M3941" s="78"/>
      <c r="N3941" s="78"/>
      <c r="O3941" s="78"/>
      <c r="P3941" s="78"/>
      <c r="Q3941" s="144"/>
      <c r="R3941" s="78"/>
      <c r="S3941" s="78"/>
      <c r="T3941" s="78"/>
      <c r="U3941" s="78"/>
      <c r="V3941" s="219"/>
      <c r="W3941" s="78"/>
      <c r="X3941" s="78"/>
      <c r="Y3941" s="78"/>
      <c r="Z3941" s="78"/>
      <c r="AA3941" s="78"/>
      <c r="AB3941" s="78"/>
      <c r="AC3941" s="78"/>
      <c r="AD3941" s="104"/>
      <c r="AE3941" s="78"/>
      <c r="AF3941" s="104"/>
      <c r="AG3941" s="78"/>
      <c r="AH3941" s="104"/>
      <c r="AI3941" s="78"/>
      <c r="AJ3941" s="104"/>
      <c r="AK3941" s="78"/>
      <c r="AL3941" s="78"/>
      <c r="AM3941" s="8"/>
      <c r="AN3941" s="78"/>
      <c r="AO3941" s="78"/>
      <c r="AP3941" s="78"/>
      <c r="AQ3941" s="78"/>
      <c r="AR3941" s="78"/>
      <c r="AS3941" s="78"/>
      <c r="AT3941" s="78"/>
      <c r="AU3941" s="78"/>
      <c r="AV3941" s="78"/>
      <c r="AW3941" s="77"/>
      <c r="AX3941" s="144"/>
      <c r="AY3941" s="144"/>
      <c r="AZ3941" s="144"/>
      <c r="BA3941" s="54"/>
      <c r="BB3941" s="54"/>
      <c r="BC3941" s="144"/>
      <c r="BD3941" s="144"/>
      <c r="BE3941" s="144"/>
      <c r="BF3941" s="144"/>
      <c r="BG3941" s="144"/>
      <c r="BH3941" s="144"/>
      <c r="BI3941" s="144"/>
      <c r="BJ3941" s="144"/>
      <c r="BK3941" s="144"/>
      <c r="BL3941" s="144"/>
      <c r="BM3941" s="144"/>
      <c r="BN3941" s="144"/>
      <c r="BO3941" s="144"/>
      <c r="BP3941" s="144"/>
      <c r="BQ3941" s="144"/>
      <c r="BR3941" s="144"/>
      <c r="BS3941" s="144"/>
      <c r="BT3941" s="144"/>
      <c r="BU3941" s="144"/>
      <c r="BV3941" s="144"/>
      <c r="BW3941" s="144"/>
      <c r="BX3941" s="144"/>
      <c r="BY3941" s="144"/>
      <c r="BZ3941" s="144"/>
      <c r="CA3941" s="144"/>
      <c r="CB3941" s="144"/>
      <c r="CC3941" s="144"/>
      <c r="CD3941" s="144"/>
      <c r="CE3941" s="144"/>
      <c r="CF3941" s="144"/>
      <c r="CG3941" s="144"/>
      <c r="CH3941" s="144"/>
      <c r="CI3941" s="144"/>
      <c r="CJ3941" s="144"/>
      <c r="CK3941" s="144"/>
      <c r="CL3941" s="144"/>
    </row>
    <row r="3942" spans="2:90" x14ac:dyDescent="0.25">
      <c r="B3942" s="77"/>
      <c r="C3942" s="77"/>
      <c r="D3942" s="77"/>
      <c r="E3942" s="77"/>
      <c r="F3942" s="77"/>
      <c r="G3942" s="77"/>
      <c r="I3942" s="78"/>
      <c r="K3942" s="78"/>
      <c r="L3942" s="77"/>
      <c r="M3942" s="78"/>
      <c r="N3942" s="78"/>
      <c r="O3942" s="78"/>
      <c r="P3942" s="78"/>
      <c r="Q3942" s="144"/>
      <c r="R3942" s="78"/>
      <c r="S3942" s="78"/>
      <c r="T3942" s="78"/>
      <c r="U3942" s="78"/>
      <c r="V3942" s="219"/>
      <c r="W3942" s="78"/>
      <c r="X3942" s="78"/>
      <c r="Y3942" s="78"/>
      <c r="Z3942" s="78"/>
      <c r="AA3942" s="78"/>
      <c r="AB3942" s="78"/>
      <c r="AC3942" s="78"/>
      <c r="AD3942" s="104"/>
      <c r="AE3942" s="78"/>
      <c r="AF3942" s="104"/>
      <c r="AG3942" s="78"/>
      <c r="AH3942" s="104"/>
      <c r="AI3942" s="78"/>
      <c r="AJ3942" s="104"/>
      <c r="AK3942" s="78"/>
      <c r="AL3942" s="78"/>
      <c r="AM3942" s="8"/>
      <c r="AN3942" s="78"/>
      <c r="AO3942" s="78"/>
      <c r="AP3942" s="78"/>
      <c r="AQ3942" s="78"/>
      <c r="AR3942" s="78"/>
      <c r="AS3942" s="78"/>
      <c r="AT3942" s="78"/>
      <c r="AU3942" s="78"/>
      <c r="AV3942" s="78"/>
      <c r="AW3942" s="77"/>
      <c r="AX3942" s="144"/>
      <c r="AY3942" s="144"/>
      <c r="AZ3942" s="144"/>
      <c r="BA3942" s="54"/>
      <c r="BB3942" s="54"/>
      <c r="BC3942" s="144"/>
      <c r="BD3942" s="144"/>
      <c r="BE3942" s="144"/>
      <c r="BF3942" s="144"/>
      <c r="BG3942" s="144"/>
      <c r="BH3942" s="144"/>
      <c r="BI3942" s="144"/>
      <c r="BJ3942" s="144"/>
      <c r="BK3942" s="144"/>
      <c r="BL3942" s="144"/>
      <c r="BM3942" s="144"/>
      <c r="BN3942" s="144"/>
      <c r="BO3942" s="144"/>
      <c r="BP3942" s="144"/>
      <c r="BQ3942" s="144"/>
      <c r="BR3942" s="144"/>
      <c r="BS3942" s="144"/>
      <c r="BT3942" s="144"/>
      <c r="BU3942" s="144"/>
      <c r="BV3942" s="144"/>
      <c r="BW3942" s="144"/>
      <c r="BX3942" s="144"/>
      <c r="BY3942" s="144"/>
      <c r="BZ3942" s="144"/>
      <c r="CA3942" s="144"/>
      <c r="CB3942" s="144"/>
      <c r="CC3942" s="144"/>
      <c r="CD3942" s="144"/>
      <c r="CE3942" s="144"/>
      <c r="CF3942" s="144"/>
      <c r="CG3942" s="144"/>
      <c r="CH3942" s="144"/>
      <c r="CI3942" s="144"/>
      <c r="CJ3942" s="144"/>
      <c r="CK3942" s="144"/>
      <c r="CL3942" s="144"/>
    </row>
    <row r="3943" spans="2:90" x14ac:dyDescent="0.25">
      <c r="B3943" s="77"/>
      <c r="C3943" s="77"/>
      <c r="D3943" s="77"/>
      <c r="E3943" s="77"/>
      <c r="F3943" s="77"/>
      <c r="G3943" s="77"/>
      <c r="I3943" s="78"/>
      <c r="K3943" s="78"/>
      <c r="L3943" s="77"/>
      <c r="M3943" s="78"/>
      <c r="N3943" s="78"/>
      <c r="O3943" s="78"/>
      <c r="P3943" s="78"/>
      <c r="Q3943" s="144"/>
      <c r="R3943" s="78"/>
      <c r="S3943" s="78"/>
      <c r="T3943" s="78"/>
      <c r="U3943" s="78"/>
      <c r="V3943" s="219"/>
      <c r="W3943" s="78"/>
      <c r="X3943" s="78"/>
      <c r="Y3943" s="78"/>
      <c r="Z3943" s="78"/>
      <c r="AA3943" s="78"/>
      <c r="AB3943" s="78"/>
      <c r="AC3943" s="78"/>
      <c r="AD3943" s="104"/>
      <c r="AE3943" s="78"/>
      <c r="AF3943" s="104"/>
      <c r="AG3943" s="78"/>
      <c r="AH3943" s="104"/>
      <c r="AI3943" s="78"/>
      <c r="AJ3943" s="104"/>
      <c r="AK3943" s="78"/>
      <c r="AL3943" s="78"/>
      <c r="AM3943" s="8"/>
      <c r="AN3943" s="78"/>
      <c r="AO3943" s="78"/>
      <c r="AP3943" s="78"/>
      <c r="AQ3943" s="78"/>
      <c r="AR3943" s="78"/>
      <c r="AS3943" s="78"/>
      <c r="AT3943" s="78"/>
      <c r="AU3943" s="78"/>
      <c r="AV3943" s="78"/>
      <c r="AW3943" s="77"/>
      <c r="AX3943" s="144"/>
      <c r="AY3943" s="144"/>
      <c r="AZ3943" s="144"/>
      <c r="BA3943" s="54"/>
      <c r="BB3943" s="54"/>
      <c r="BC3943" s="144"/>
      <c r="BD3943" s="144"/>
      <c r="BE3943" s="144"/>
      <c r="BF3943" s="144"/>
      <c r="BG3943" s="144"/>
      <c r="BH3943" s="144"/>
      <c r="BI3943" s="144"/>
      <c r="BJ3943" s="144"/>
      <c r="BK3943" s="144"/>
      <c r="BL3943" s="144"/>
      <c r="BM3943" s="144"/>
      <c r="BN3943" s="144"/>
      <c r="BO3943" s="144"/>
      <c r="BP3943" s="144"/>
      <c r="BQ3943" s="144"/>
      <c r="BR3943" s="144"/>
      <c r="BS3943" s="144"/>
      <c r="BT3943" s="144"/>
      <c r="BU3943" s="144"/>
      <c r="BV3943" s="144"/>
      <c r="BW3943" s="144"/>
      <c r="BX3943" s="144"/>
      <c r="BY3943" s="144"/>
      <c r="BZ3943" s="144"/>
      <c r="CA3943" s="144"/>
      <c r="CB3943" s="144"/>
      <c r="CC3943" s="144"/>
      <c r="CD3943" s="144"/>
      <c r="CE3943" s="144"/>
      <c r="CF3943" s="144"/>
      <c r="CG3943" s="144"/>
      <c r="CH3943" s="144"/>
      <c r="CI3943" s="144"/>
      <c r="CJ3943" s="144"/>
      <c r="CK3943" s="144"/>
      <c r="CL3943" s="144"/>
    </row>
    <row r="3944" spans="2:90" x14ac:dyDescent="0.25">
      <c r="B3944" s="77"/>
      <c r="C3944" s="77"/>
      <c r="D3944" s="77"/>
      <c r="E3944" s="77"/>
      <c r="F3944" s="77"/>
      <c r="G3944" s="77"/>
      <c r="I3944" s="78"/>
      <c r="K3944" s="78"/>
      <c r="L3944" s="77"/>
      <c r="M3944" s="78"/>
      <c r="N3944" s="78"/>
      <c r="O3944" s="78"/>
      <c r="P3944" s="78"/>
      <c r="Q3944" s="144"/>
      <c r="R3944" s="78"/>
      <c r="S3944" s="78"/>
      <c r="T3944" s="78"/>
      <c r="U3944" s="78"/>
      <c r="V3944" s="219"/>
      <c r="W3944" s="78"/>
      <c r="X3944" s="78"/>
      <c r="Y3944" s="78"/>
      <c r="Z3944" s="78"/>
      <c r="AA3944" s="78"/>
      <c r="AB3944" s="78"/>
      <c r="AC3944" s="78"/>
      <c r="AD3944" s="104"/>
      <c r="AE3944" s="78"/>
      <c r="AF3944" s="104"/>
      <c r="AG3944" s="78"/>
      <c r="AH3944" s="104"/>
      <c r="AI3944" s="78"/>
      <c r="AJ3944" s="104"/>
      <c r="AK3944" s="78"/>
      <c r="AL3944" s="78"/>
      <c r="AM3944" s="8"/>
      <c r="AN3944" s="78"/>
      <c r="AO3944" s="78"/>
      <c r="AP3944" s="78"/>
      <c r="AQ3944" s="78"/>
      <c r="AR3944" s="78"/>
      <c r="AS3944" s="78"/>
      <c r="AT3944" s="78"/>
      <c r="AU3944" s="78"/>
      <c r="AV3944" s="78"/>
      <c r="AW3944" s="77"/>
      <c r="AX3944" s="144"/>
      <c r="AY3944" s="144"/>
      <c r="AZ3944" s="144"/>
      <c r="BA3944" s="54"/>
      <c r="BB3944" s="54"/>
      <c r="BC3944" s="144"/>
      <c r="BD3944" s="144"/>
      <c r="BE3944" s="144"/>
      <c r="BF3944" s="144"/>
      <c r="BG3944" s="144"/>
      <c r="BH3944" s="144"/>
      <c r="BI3944" s="144"/>
      <c r="BJ3944" s="144"/>
      <c r="BK3944" s="144"/>
      <c r="BL3944" s="144"/>
      <c r="BM3944" s="144"/>
      <c r="BN3944" s="144"/>
      <c r="BO3944" s="144"/>
      <c r="BP3944" s="144"/>
      <c r="BQ3944" s="144"/>
      <c r="BR3944" s="144"/>
      <c r="BS3944" s="144"/>
      <c r="BT3944" s="144"/>
      <c r="BU3944" s="144"/>
      <c r="BV3944" s="144"/>
      <c r="BW3944" s="144"/>
      <c r="BX3944" s="144"/>
      <c r="BY3944" s="144"/>
      <c r="BZ3944" s="144"/>
      <c r="CA3944" s="144"/>
      <c r="CB3944" s="144"/>
      <c r="CC3944" s="144"/>
      <c r="CD3944" s="144"/>
      <c r="CE3944" s="144"/>
      <c r="CF3944" s="144"/>
      <c r="CG3944" s="144"/>
      <c r="CH3944" s="144"/>
      <c r="CI3944" s="144"/>
      <c r="CJ3944" s="144"/>
      <c r="CK3944" s="144"/>
      <c r="CL3944" s="144"/>
    </row>
    <row r="3945" spans="2:90" x14ac:dyDescent="0.25">
      <c r="B3945" s="77"/>
      <c r="C3945" s="77"/>
      <c r="D3945" s="77"/>
      <c r="E3945" s="77"/>
      <c r="F3945" s="77"/>
      <c r="G3945" s="77"/>
      <c r="I3945" s="78"/>
      <c r="K3945" s="78"/>
      <c r="L3945" s="77"/>
      <c r="M3945" s="78"/>
      <c r="N3945" s="78"/>
      <c r="O3945" s="78"/>
      <c r="P3945" s="78"/>
      <c r="Q3945" s="144"/>
      <c r="R3945" s="78"/>
      <c r="S3945" s="78"/>
      <c r="T3945" s="78"/>
      <c r="U3945" s="78"/>
      <c r="V3945" s="219"/>
      <c r="W3945" s="78"/>
      <c r="X3945" s="78"/>
      <c r="Y3945" s="78"/>
      <c r="Z3945" s="78"/>
      <c r="AA3945" s="78"/>
      <c r="AB3945" s="78"/>
      <c r="AC3945" s="78"/>
      <c r="AD3945" s="104"/>
      <c r="AE3945" s="78"/>
      <c r="AF3945" s="104"/>
      <c r="AG3945" s="78"/>
      <c r="AH3945" s="104"/>
      <c r="AI3945" s="78"/>
      <c r="AJ3945" s="104"/>
      <c r="AK3945" s="78"/>
      <c r="AL3945" s="78"/>
      <c r="AM3945" s="8"/>
      <c r="AN3945" s="78"/>
      <c r="AO3945" s="78"/>
      <c r="AP3945" s="78"/>
      <c r="AQ3945" s="78"/>
      <c r="AR3945" s="78"/>
      <c r="AS3945" s="78"/>
      <c r="AT3945" s="78"/>
      <c r="AU3945" s="78"/>
      <c r="AV3945" s="78"/>
      <c r="AW3945" s="77"/>
      <c r="AX3945" s="144"/>
      <c r="AY3945" s="144"/>
      <c r="AZ3945" s="144"/>
      <c r="BA3945" s="54"/>
      <c r="BB3945" s="54"/>
      <c r="BC3945" s="144"/>
      <c r="BD3945" s="144"/>
      <c r="BE3945" s="144"/>
      <c r="BF3945" s="144"/>
      <c r="BG3945" s="144"/>
      <c r="BH3945" s="144"/>
      <c r="BI3945" s="144"/>
      <c r="BJ3945" s="144"/>
      <c r="BK3945" s="144"/>
      <c r="BL3945" s="144"/>
      <c r="BM3945" s="144"/>
      <c r="BN3945" s="144"/>
      <c r="BO3945" s="144"/>
      <c r="BP3945" s="144"/>
      <c r="BQ3945" s="144"/>
      <c r="BR3945" s="144"/>
      <c r="BS3945" s="144"/>
      <c r="BT3945" s="144"/>
      <c r="BU3945" s="144"/>
      <c r="BV3945" s="144"/>
      <c r="BW3945" s="144"/>
      <c r="BX3945" s="144"/>
      <c r="BY3945" s="144"/>
      <c r="BZ3945" s="144"/>
      <c r="CA3945" s="144"/>
      <c r="CB3945" s="144"/>
      <c r="CC3945" s="144"/>
      <c r="CD3945" s="144"/>
      <c r="CE3945" s="144"/>
      <c r="CF3945" s="144"/>
      <c r="CG3945" s="144"/>
      <c r="CH3945" s="144"/>
      <c r="CI3945" s="144"/>
      <c r="CJ3945" s="144"/>
      <c r="CK3945" s="144"/>
      <c r="CL3945" s="144"/>
    </row>
    <row r="3946" spans="2:90" x14ac:dyDescent="0.25">
      <c r="B3946" s="77"/>
      <c r="C3946" s="77"/>
      <c r="D3946" s="77"/>
      <c r="E3946" s="77"/>
      <c r="F3946" s="77"/>
      <c r="G3946" s="77"/>
      <c r="I3946" s="78"/>
      <c r="K3946" s="78"/>
      <c r="L3946" s="77"/>
      <c r="M3946" s="78"/>
      <c r="N3946" s="78"/>
      <c r="O3946" s="78"/>
      <c r="P3946" s="78"/>
      <c r="Q3946" s="144"/>
      <c r="R3946" s="78"/>
      <c r="S3946" s="78"/>
      <c r="T3946" s="78"/>
      <c r="U3946" s="78"/>
      <c r="V3946" s="219"/>
      <c r="W3946" s="78"/>
      <c r="X3946" s="78"/>
      <c r="Y3946" s="78"/>
      <c r="Z3946" s="78"/>
      <c r="AA3946" s="78"/>
      <c r="AB3946" s="78"/>
      <c r="AC3946" s="78"/>
      <c r="AD3946" s="104"/>
      <c r="AE3946" s="78"/>
      <c r="AF3946" s="104"/>
      <c r="AG3946" s="78"/>
      <c r="AH3946" s="104"/>
      <c r="AI3946" s="78"/>
      <c r="AJ3946" s="104"/>
      <c r="AK3946" s="78"/>
      <c r="AL3946" s="78"/>
      <c r="AM3946" s="8"/>
      <c r="AN3946" s="78"/>
      <c r="AO3946" s="78"/>
      <c r="AP3946" s="78"/>
      <c r="AQ3946" s="78"/>
      <c r="AR3946" s="78"/>
      <c r="AS3946" s="78"/>
      <c r="AT3946" s="78"/>
      <c r="AU3946" s="78"/>
      <c r="AV3946" s="78"/>
      <c r="AW3946" s="77"/>
      <c r="AX3946" s="144"/>
      <c r="AY3946" s="144"/>
      <c r="AZ3946" s="144"/>
      <c r="BA3946" s="54"/>
      <c r="BB3946" s="54"/>
      <c r="BC3946" s="144"/>
      <c r="BD3946" s="144"/>
      <c r="BE3946" s="144"/>
      <c r="BF3946" s="144"/>
      <c r="BG3946" s="144"/>
      <c r="BH3946" s="144"/>
      <c r="BI3946" s="144"/>
      <c r="BJ3946" s="144"/>
      <c r="BK3946" s="144"/>
      <c r="BL3946" s="144"/>
      <c r="BM3946" s="144"/>
      <c r="BN3946" s="144"/>
      <c r="BO3946" s="144"/>
      <c r="BP3946" s="144"/>
      <c r="BQ3946" s="144"/>
      <c r="BR3946" s="144"/>
      <c r="BS3946" s="144"/>
      <c r="BT3946" s="144"/>
      <c r="BU3946" s="144"/>
      <c r="BV3946" s="144"/>
      <c r="BW3946" s="144"/>
      <c r="BX3946" s="144"/>
      <c r="BY3946" s="144"/>
      <c r="BZ3946" s="144"/>
      <c r="CA3946" s="144"/>
      <c r="CB3946" s="144"/>
      <c r="CC3946" s="144"/>
      <c r="CD3946" s="144"/>
      <c r="CE3946" s="144"/>
      <c r="CF3946" s="144"/>
      <c r="CG3946" s="144"/>
      <c r="CH3946" s="144"/>
      <c r="CI3946" s="144"/>
      <c r="CJ3946" s="144"/>
      <c r="CK3946" s="144"/>
      <c r="CL3946" s="144"/>
    </row>
    <row r="3947" spans="2:90" x14ac:dyDescent="0.25">
      <c r="B3947" s="77"/>
      <c r="C3947" s="77"/>
      <c r="D3947" s="77"/>
      <c r="E3947" s="77"/>
      <c r="F3947" s="77"/>
      <c r="G3947" s="77"/>
      <c r="I3947" s="78"/>
      <c r="K3947" s="78"/>
      <c r="L3947" s="77"/>
      <c r="M3947" s="78"/>
      <c r="N3947" s="78"/>
      <c r="O3947" s="78"/>
      <c r="P3947" s="78"/>
      <c r="Q3947" s="144"/>
      <c r="R3947" s="78"/>
      <c r="S3947" s="78"/>
      <c r="T3947" s="78"/>
      <c r="U3947" s="78"/>
      <c r="V3947" s="219"/>
      <c r="W3947" s="78"/>
      <c r="X3947" s="78"/>
      <c r="Y3947" s="78"/>
      <c r="Z3947" s="78"/>
      <c r="AA3947" s="78"/>
      <c r="AB3947" s="78"/>
      <c r="AC3947" s="78"/>
      <c r="AD3947" s="104"/>
      <c r="AE3947" s="78"/>
      <c r="AF3947" s="104"/>
      <c r="AG3947" s="78"/>
      <c r="AH3947" s="104"/>
      <c r="AI3947" s="78"/>
      <c r="AJ3947" s="104"/>
      <c r="AK3947" s="78"/>
      <c r="AL3947" s="78"/>
      <c r="AM3947" s="8"/>
      <c r="AN3947" s="78"/>
      <c r="AO3947" s="78"/>
      <c r="AP3947" s="78"/>
      <c r="AQ3947" s="78"/>
      <c r="AR3947" s="78"/>
      <c r="AS3947" s="78"/>
      <c r="AT3947" s="78"/>
      <c r="AU3947" s="78"/>
      <c r="AV3947" s="78"/>
      <c r="AW3947" s="77"/>
      <c r="AX3947" s="144"/>
      <c r="AY3947" s="144"/>
      <c r="AZ3947" s="144"/>
      <c r="BA3947" s="54"/>
      <c r="BB3947" s="54"/>
      <c r="BC3947" s="144"/>
      <c r="BD3947" s="144"/>
      <c r="BE3947" s="144"/>
      <c r="BF3947" s="144"/>
      <c r="BG3947" s="144"/>
      <c r="BH3947" s="144"/>
      <c r="BI3947" s="144"/>
      <c r="BJ3947" s="144"/>
      <c r="BK3947" s="144"/>
      <c r="BL3947" s="144"/>
      <c r="BM3947" s="144"/>
      <c r="BN3947" s="144"/>
      <c r="BO3947" s="144"/>
      <c r="BP3947" s="144"/>
      <c r="BQ3947" s="144"/>
      <c r="BR3947" s="144"/>
      <c r="BS3947" s="144"/>
      <c r="BT3947" s="144"/>
      <c r="BU3947" s="144"/>
      <c r="BV3947" s="144"/>
      <c r="BW3947" s="144"/>
      <c r="BX3947" s="144"/>
      <c r="BY3947" s="144"/>
      <c r="BZ3947" s="144"/>
      <c r="CA3947" s="144"/>
      <c r="CB3947" s="144"/>
      <c r="CC3947" s="144"/>
      <c r="CD3947" s="144"/>
      <c r="CE3947" s="144"/>
      <c r="CF3947" s="144"/>
      <c r="CG3947" s="144"/>
      <c r="CH3947" s="144"/>
      <c r="CI3947" s="144"/>
      <c r="CJ3947" s="144"/>
      <c r="CK3947" s="144"/>
      <c r="CL3947" s="144"/>
    </row>
    <row r="3948" spans="2:90" x14ac:dyDescent="0.25">
      <c r="B3948" s="77"/>
      <c r="C3948" s="77"/>
      <c r="D3948" s="77"/>
      <c r="E3948" s="77"/>
      <c r="F3948" s="77"/>
      <c r="G3948" s="77"/>
      <c r="I3948" s="78"/>
      <c r="K3948" s="78"/>
      <c r="L3948" s="77"/>
      <c r="M3948" s="78"/>
      <c r="N3948" s="78"/>
      <c r="O3948" s="78"/>
      <c r="P3948" s="78"/>
      <c r="Q3948" s="144"/>
      <c r="R3948" s="78"/>
      <c r="S3948" s="78"/>
      <c r="T3948" s="78"/>
      <c r="U3948" s="78"/>
      <c r="V3948" s="219"/>
      <c r="W3948" s="78"/>
      <c r="X3948" s="78"/>
      <c r="Y3948" s="78"/>
      <c r="Z3948" s="78"/>
      <c r="AA3948" s="78"/>
      <c r="AB3948" s="78"/>
      <c r="AC3948" s="78"/>
      <c r="AD3948" s="104"/>
      <c r="AE3948" s="78"/>
      <c r="AF3948" s="104"/>
      <c r="AG3948" s="78"/>
      <c r="AH3948" s="104"/>
      <c r="AI3948" s="78"/>
      <c r="AJ3948" s="104"/>
      <c r="AK3948" s="78"/>
      <c r="AL3948" s="78"/>
      <c r="AM3948" s="8"/>
      <c r="AN3948" s="78"/>
      <c r="AO3948" s="78"/>
      <c r="AP3948" s="78"/>
      <c r="AQ3948" s="78"/>
      <c r="AR3948" s="78"/>
      <c r="AS3948" s="78"/>
      <c r="AT3948" s="78"/>
      <c r="AU3948" s="78"/>
      <c r="AV3948" s="78"/>
      <c r="AW3948" s="77"/>
      <c r="AX3948" s="144"/>
      <c r="AY3948" s="144"/>
      <c r="AZ3948" s="144"/>
      <c r="BA3948" s="54"/>
      <c r="BB3948" s="54"/>
      <c r="BC3948" s="144"/>
      <c r="BD3948" s="144"/>
      <c r="BE3948" s="144"/>
      <c r="BF3948" s="144"/>
      <c r="BG3948" s="144"/>
      <c r="BH3948" s="144"/>
      <c r="BI3948" s="144"/>
      <c r="BJ3948" s="144"/>
      <c r="BK3948" s="144"/>
      <c r="BL3948" s="144"/>
      <c r="BM3948" s="144"/>
      <c r="BN3948" s="144"/>
      <c r="BO3948" s="144"/>
      <c r="BP3948" s="144"/>
      <c r="BQ3948" s="144"/>
      <c r="BR3948" s="144"/>
      <c r="BS3948" s="144"/>
      <c r="BT3948" s="144"/>
      <c r="BU3948" s="144"/>
      <c r="BV3948" s="144"/>
      <c r="BW3948" s="144"/>
      <c r="BX3948" s="144"/>
      <c r="BY3948" s="144"/>
      <c r="BZ3948" s="144"/>
      <c r="CA3948" s="144"/>
      <c r="CB3948" s="144"/>
      <c r="CC3948" s="144"/>
      <c r="CD3948" s="144"/>
      <c r="CE3948" s="144"/>
      <c r="CF3948" s="144"/>
      <c r="CG3948" s="144"/>
      <c r="CH3948" s="144"/>
      <c r="CI3948" s="144"/>
      <c r="CJ3948" s="144"/>
      <c r="CK3948" s="144"/>
      <c r="CL3948" s="144"/>
    </row>
    <row r="3949" spans="2:90" x14ac:dyDescent="0.25">
      <c r="B3949" s="77"/>
      <c r="C3949" s="77"/>
      <c r="D3949" s="77"/>
      <c r="E3949" s="77"/>
      <c r="F3949" s="77"/>
      <c r="G3949" s="77"/>
      <c r="I3949" s="78"/>
      <c r="K3949" s="78"/>
      <c r="L3949" s="77"/>
      <c r="M3949" s="78"/>
      <c r="N3949" s="78"/>
      <c r="O3949" s="78"/>
      <c r="P3949" s="78"/>
      <c r="Q3949" s="144"/>
      <c r="R3949" s="78"/>
      <c r="S3949" s="78"/>
      <c r="T3949" s="78"/>
      <c r="U3949" s="78"/>
      <c r="V3949" s="219"/>
      <c r="W3949" s="78"/>
      <c r="X3949" s="78"/>
      <c r="Y3949" s="78"/>
      <c r="Z3949" s="78"/>
      <c r="AA3949" s="77"/>
      <c r="AB3949" s="77"/>
      <c r="AC3949" s="78"/>
      <c r="AD3949" s="104"/>
      <c r="AE3949" s="78"/>
      <c r="AF3949" s="104"/>
      <c r="AG3949" s="78"/>
      <c r="AH3949" s="104"/>
      <c r="AI3949" s="78"/>
      <c r="AJ3949" s="104"/>
      <c r="AK3949" s="78"/>
      <c r="AL3949" s="78"/>
      <c r="AM3949" s="8"/>
      <c r="AN3949" s="78"/>
      <c r="AO3949" s="78"/>
      <c r="AP3949" s="78"/>
      <c r="AQ3949" s="78"/>
      <c r="AR3949" s="78"/>
      <c r="AS3949" s="78"/>
      <c r="AT3949" s="78"/>
      <c r="AU3949" s="78"/>
      <c r="AV3949" s="78"/>
      <c r="AW3949" s="77"/>
      <c r="AX3949" s="144"/>
      <c r="AY3949" s="144"/>
      <c r="AZ3949" s="144"/>
      <c r="BA3949" s="54"/>
      <c r="BB3949" s="54"/>
      <c r="BC3949" s="144"/>
      <c r="BD3949" s="144"/>
      <c r="BE3949" s="144"/>
      <c r="BF3949" s="144"/>
      <c r="BG3949" s="144"/>
      <c r="BH3949" s="144"/>
      <c r="BI3949" s="144"/>
      <c r="BJ3949" s="144"/>
      <c r="BK3949" s="144"/>
      <c r="BL3949" s="144"/>
      <c r="BM3949" s="144"/>
      <c r="BN3949" s="144"/>
      <c r="BO3949" s="144"/>
      <c r="BP3949" s="144"/>
      <c r="BQ3949" s="144"/>
      <c r="BR3949" s="144"/>
      <c r="BS3949" s="144"/>
      <c r="BT3949" s="144"/>
      <c r="BU3949" s="144"/>
      <c r="BV3949" s="144"/>
      <c r="BW3949" s="144"/>
      <c r="BX3949" s="144"/>
      <c r="BY3949" s="144"/>
      <c r="BZ3949" s="144"/>
      <c r="CA3949" s="144"/>
      <c r="CB3949" s="144"/>
      <c r="CC3949" s="144"/>
      <c r="CD3949" s="144"/>
      <c r="CE3949" s="144"/>
      <c r="CF3949" s="144"/>
      <c r="CG3949" s="144"/>
      <c r="CH3949" s="144"/>
      <c r="CI3949" s="144"/>
      <c r="CJ3949" s="144"/>
      <c r="CK3949" s="144"/>
      <c r="CL3949" s="144"/>
    </row>
    <row r="3950" spans="2:90" x14ac:dyDescent="0.25">
      <c r="B3950" s="77"/>
      <c r="C3950" s="77"/>
      <c r="D3950" s="77"/>
      <c r="E3950" s="77"/>
      <c r="F3950" s="77"/>
      <c r="G3950" s="77"/>
      <c r="I3950" s="78"/>
      <c r="K3950" s="78"/>
      <c r="L3950" s="77"/>
      <c r="M3950" s="78"/>
      <c r="N3950" s="78"/>
      <c r="O3950" s="78"/>
      <c r="P3950" s="78"/>
      <c r="Q3950" s="144"/>
      <c r="R3950" s="78"/>
      <c r="S3950" s="78"/>
      <c r="T3950" s="78"/>
      <c r="U3950" s="78"/>
      <c r="V3950" s="219"/>
      <c r="W3950" s="78"/>
      <c r="X3950" s="78"/>
      <c r="Y3950" s="78"/>
      <c r="Z3950" s="78"/>
      <c r="AA3950" s="77"/>
      <c r="AB3950" s="77"/>
      <c r="AC3950" s="78"/>
      <c r="AD3950" s="104"/>
      <c r="AE3950" s="78"/>
      <c r="AF3950" s="104"/>
      <c r="AG3950" s="78"/>
      <c r="AH3950" s="104"/>
      <c r="AI3950" s="78"/>
      <c r="AJ3950" s="104"/>
      <c r="AK3950" s="78"/>
      <c r="AL3950" s="78"/>
      <c r="AM3950" s="8"/>
      <c r="AN3950" s="78"/>
      <c r="AO3950" s="78"/>
      <c r="AP3950" s="78"/>
      <c r="AQ3950" s="78"/>
      <c r="AR3950" s="78"/>
      <c r="AS3950" s="78"/>
      <c r="AT3950" s="78"/>
      <c r="AU3950" s="78"/>
      <c r="AV3950" s="78"/>
      <c r="AW3950" s="77"/>
      <c r="AX3950" s="144"/>
      <c r="AY3950" s="144"/>
      <c r="AZ3950" s="144"/>
      <c r="BA3950" s="54"/>
      <c r="BB3950" s="54"/>
      <c r="BC3950" s="144"/>
      <c r="BD3950" s="144"/>
      <c r="BE3950" s="144"/>
      <c r="BF3950" s="144"/>
      <c r="BG3950" s="144"/>
      <c r="BH3950" s="144"/>
      <c r="BI3950" s="144"/>
      <c r="BJ3950" s="144"/>
      <c r="BK3950" s="144"/>
      <c r="BL3950" s="144"/>
      <c r="BM3950" s="144"/>
      <c r="BN3950" s="144"/>
      <c r="BO3950" s="144"/>
      <c r="BP3950" s="144"/>
      <c r="BQ3950" s="144"/>
      <c r="BR3950" s="144"/>
      <c r="BS3950" s="144"/>
      <c r="BT3950" s="144"/>
      <c r="BU3950" s="144"/>
      <c r="BV3950" s="144"/>
      <c r="BW3950" s="144"/>
      <c r="BX3950" s="144"/>
      <c r="BY3950" s="144"/>
      <c r="BZ3950" s="144"/>
      <c r="CA3950" s="144"/>
      <c r="CB3950" s="144"/>
      <c r="CC3950" s="144"/>
      <c r="CD3950" s="144"/>
      <c r="CE3950" s="144"/>
      <c r="CF3950" s="144"/>
      <c r="CG3950" s="144"/>
      <c r="CH3950" s="144"/>
      <c r="CI3950" s="144"/>
      <c r="CJ3950" s="144"/>
      <c r="CK3950" s="144"/>
      <c r="CL3950" s="144"/>
    </row>
    <row r="3951" spans="2:90" x14ac:dyDescent="0.25">
      <c r="B3951" s="77"/>
      <c r="C3951" s="77"/>
      <c r="D3951" s="77"/>
      <c r="E3951" s="77"/>
      <c r="F3951" s="77"/>
      <c r="G3951" s="77"/>
      <c r="I3951" s="78"/>
      <c r="K3951" s="78"/>
      <c r="L3951" s="77"/>
      <c r="M3951" s="78"/>
      <c r="N3951" s="78"/>
      <c r="O3951" s="78"/>
      <c r="P3951" s="78"/>
      <c r="Q3951" s="144"/>
      <c r="R3951" s="78"/>
      <c r="S3951" s="78"/>
      <c r="T3951" s="78"/>
      <c r="U3951" s="78"/>
      <c r="V3951" s="219"/>
      <c r="W3951" s="78"/>
      <c r="X3951" s="78"/>
      <c r="Y3951" s="78"/>
      <c r="Z3951" s="78"/>
      <c r="AA3951" s="77"/>
      <c r="AB3951" s="77"/>
      <c r="AC3951" s="78"/>
      <c r="AD3951" s="104"/>
      <c r="AE3951" s="78"/>
      <c r="AF3951" s="104"/>
      <c r="AG3951" s="78"/>
      <c r="AH3951" s="104"/>
      <c r="AI3951" s="78"/>
      <c r="AJ3951" s="104"/>
      <c r="AK3951" s="78"/>
      <c r="AL3951" s="78"/>
      <c r="AM3951" s="8"/>
      <c r="AN3951" s="78"/>
      <c r="AO3951" s="78"/>
      <c r="AP3951" s="78"/>
      <c r="AQ3951" s="78"/>
      <c r="AR3951" s="78"/>
      <c r="AS3951" s="78"/>
      <c r="AT3951" s="78"/>
      <c r="AU3951" s="78"/>
      <c r="AV3951" s="78"/>
      <c r="AW3951" s="77"/>
      <c r="AX3951" s="144"/>
      <c r="AY3951" s="144"/>
      <c r="AZ3951" s="144"/>
      <c r="BA3951" s="54"/>
      <c r="BB3951" s="54"/>
      <c r="BC3951" s="144"/>
      <c r="BD3951" s="144"/>
      <c r="BE3951" s="144"/>
      <c r="BF3951" s="144"/>
      <c r="BG3951" s="144"/>
      <c r="BH3951" s="144"/>
      <c r="BI3951" s="144"/>
      <c r="BJ3951" s="144"/>
      <c r="BK3951" s="144"/>
      <c r="BL3951" s="144"/>
      <c r="BM3951" s="144"/>
      <c r="BN3951" s="144"/>
      <c r="BO3951" s="144"/>
      <c r="BP3951" s="144"/>
      <c r="BQ3951" s="144"/>
      <c r="BR3951" s="144"/>
      <c r="BS3951" s="144"/>
      <c r="BT3951" s="144"/>
      <c r="BU3951" s="144"/>
      <c r="BV3951" s="144"/>
      <c r="BW3951" s="144"/>
      <c r="BX3951" s="144"/>
      <c r="BY3951" s="144"/>
      <c r="BZ3951" s="144"/>
      <c r="CA3951" s="144"/>
      <c r="CB3951" s="144"/>
      <c r="CC3951" s="144"/>
      <c r="CD3951" s="144"/>
      <c r="CE3951" s="144"/>
      <c r="CF3951" s="144"/>
      <c r="CG3951" s="144"/>
      <c r="CH3951" s="144"/>
      <c r="CI3951" s="144"/>
      <c r="CJ3951" s="144"/>
      <c r="CK3951" s="144"/>
      <c r="CL3951" s="144"/>
    </row>
    <row r="3952" spans="2:90" x14ac:dyDescent="0.25">
      <c r="B3952" s="77"/>
      <c r="C3952" s="77"/>
      <c r="D3952" s="77"/>
      <c r="E3952" s="77"/>
      <c r="F3952" s="77"/>
      <c r="G3952" s="77"/>
      <c r="I3952" s="78"/>
      <c r="K3952" s="78"/>
      <c r="L3952" s="77"/>
      <c r="M3952" s="78"/>
      <c r="N3952" s="78"/>
      <c r="O3952" s="78"/>
      <c r="P3952" s="78"/>
      <c r="Q3952" s="144"/>
      <c r="R3952" s="78"/>
      <c r="S3952" s="78"/>
      <c r="T3952" s="78"/>
      <c r="U3952" s="78"/>
      <c r="V3952" s="219"/>
      <c r="W3952" s="78"/>
      <c r="X3952" s="78"/>
      <c r="Y3952" s="78"/>
      <c r="Z3952" s="78"/>
      <c r="AA3952" s="77"/>
      <c r="AB3952" s="77"/>
      <c r="AC3952" s="78"/>
      <c r="AD3952" s="104"/>
      <c r="AE3952" s="78"/>
      <c r="AF3952" s="104"/>
      <c r="AG3952" s="78"/>
      <c r="AH3952" s="104"/>
      <c r="AI3952" s="78"/>
      <c r="AJ3952" s="104"/>
      <c r="AK3952" s="78"/>
      <c r="AL3952" s="78"/>
      <c r="AM3952" s="8"/>
      <c r="AN3952" s="78"/>
      <c r="AO3952" s="78"/>
      <c r="AP3952" s="78"/>
      <c r="AQ3952" s="78"/>
      <c r="AR3952" s="78"/>
      <c r="AS3952" s="78"/>
      <c r="AT3952" s="78"/>
      <c r="AU3952" s="78"/>
      <c r="AV3952" s="78"/>
      <c r="AW3952" s="77"/>
      <c r="AX3952" s="144"/>
      <c r="AY3952" s="144"/>
      <c r="AZ3952" s="144"/>
      <c r="BA3952" s="54"/>
      <c r="BB3952" s="54"/>
      <c r="BC3952" s="144"/>
      <c r="BD3952" s="144"/>
      <c r="BE3952" s="144"/>
      <c r="BF3952" s="144"/>
      <c r="BG3952" s="144"/>
      <c r="BH3952" s="144"/>
      <c r="BI3952" s="144"/>
      <c r="BJ3952" s="144"/>
      <c r="BK3952" s="144"/>
      <c r="BL3952" s="144"/>
      <c r="BM3952" s="144"/>
      <c r="BN3952" s="144"/>
      <c r="BO3952" s="144"/>
      <c r="BP3952" s="144"/>
      <c r="BQ3952" s="144"/>
      <c r="BR3952" s="144"/>
      <c r="BS3952" s="144"/>
      <c r="BT3952" s="144"/>
      <c r="BU3952" s="144"/>
      <c r="BV3952" s="144"/>
      <c r="BW3952" s="144"/>
      <c r="BX3952" s="144"/>
      <c r="BY3952" s="144"/>
      <c r="BZ3952" s="144"/>
      <c r="CA3952" s="144"/>
      <c r="CB3952" s="144"/>
      <c r="CC3952" s="144"/>
      <c r="CD3952" s="144"/>
      <c r="CE3952" s="144"/>
      <c r="CF3952" s="144"/>
      <c r="CG3952" s="144"/>
      <c r="CH3952" s="144"/>
      <c r="CI3952" s="144"/>
      <c r="CJ3952" s="144"/>
      <c r="CK3952" s="144"/>
      <c r="CL3952" s="144"/>
    </row>
    <row r="3953" spans="2:90" x14ac:dyDescent="0.25">
      <c r="B3953" s="77"/>
      <c r="C3953" s="77"/>
      <c r="D3953" s="77"/>
      <c r="E3953" s="77"/>
      <c r="F3953" s="77"/>
      <c r="G3953" s="77"/>
      <c r="I3953" s="78"/>
      <c r="K3953" s="78"/>
      <c r="L3953" s="77"/>
      <c r="M3953" s="78"/>
      <c r="N3953" s="78"/>
      <c r="O3953" s="78"/>
      <c r="P3953" s="78"/>
      <c r="Q3953" s="144"/>
      <c r="R3953" s="78"/>
      <c r="S3953" s="78"/>
      <c r="T3953" s="78"/>
      <c r="U3953" s="78"/>
      <c r="V3953" s="219"/>
      <c r="W3953" s="78"/>
      <c r="X3953" s="78"/>
      <c r="Y3953" s="78"/>
      <c r="Z3953" s="78"/>
      <c r="AA3953" s="77"/>
      <c r="AB3953" s="77"/>
      <c r="AC3953" s="78"/>
      <c r="AD3953" s="104"/>
      <c r="AE3953" s="78"/>
      <c r="AF3953" s="104"/>
      <c r="AG3953" s="78"/>
      <c r="AH3953" s="104"/>
      <c r="AI3953" s="78"/>
      <c r="AJ3953" s="104"/>
      <c r="AK3953" s="78"/>
      <c r="AL3953" s="78"/>
      <c r="AM3953" s="8"/>
      <c r="AN3953" s="78"/>
      <c r="AO3953" s="78"/>
      <c r="AP3953" s="78"/>
      <c r="AQ3953" s="78"/>
      <c r="AR3953" s="78"/>
      <c r="AS3953" s="78"/>
      <c r="AT3953" s="78"/>
      <c r="AU3953" s="78"/>
      <c r="AV3953" s="78"/>
      <c r="AW3953" s="77"/>
      <c r="AX3953" s="144"/>
      <c r="AY3953" s="144"/>
      <c r="AZ3953" s="144"/>
      <c r="BA3953" s="54"/>
      <c r="BB3953" s="54"/>
      <c r="BC3953" s="144"/>
      <c r="BD3953" s="144"/>
      <c r="BE3953" s="144"/>
      <c r="BF3953" s="144"/>
      <c r="BG3953" s="144"/>
      <c r="BH3953" s="144"/>
      <c r="BI3953" s="144"/>
      <c r="BJ3953" s="144"/>
      <c r="BK3953" s="144"/>
      <c r="BL3953" s="144"/>
      <c r="BM3953" s="144"/>
      <c r="BN3953" s="144"/>
      <c r="BO3953" s="144"/>
      <c r="BP3953" s="144"/>
      <c r="BQ3953" s="144"/>
      <c r="BR3953" s="144"/>
      <c r="BS3953" s="144"/>
      <c r="BT3953" s="144"/>
      <c r="BU3953" s="144"/>
      <c r="BV3953" s="144"/>
      <c r="BW3953" s="144"/>
      <c r="BX3953" s="144"/>
      <c r="BY3953" s="144"/>
      <c r="BZ3953" s="144"/>
      <c r="CA3953" s="144"/>
      <c r="CB3953" s="144"/>
      <c r="CC3953" s="144"/>
      <c r="CD3953" s="144"/>
      <c r="CE3953" s="144"/>
      <c r="CF3953" s="144"/>
      <c r="CG3953" s="144"/>
      <c r="CH3953" s="144"/>
      <c r="CI3953" s="144"/>
      <c r="CJ3953" s="144"/>
      <c r="CK3953" s="144"/>
      <c r="CL3953" s="144"/>
    </row>
    <row r="3954" spans="2:90" x14ac:dyDescent="0.25">
      <c r="B3954" s="77"/>
      <c r="C3954" s="77"/>
      <c r="D3954" s="77"/>
      <c r="E3954" s="77"/>
      <c r="F3954" s="77"/>
      <c r="G3954" s="77"/>
      <c r="I3954" s="78"/>
      <c r="K3954" s="78"/>
      <c r="L3954" s="77"/>
      <c r="M3954" s="78"/>
      <c r="N3954" s="78"/>
      <c r="O3954" s="78"/>
      <c r="P3954" s="78"/>
      <c r="Q3954" s="144"/>
      <c r="R3954" s="78"/>
      <c r="S3954" s="78"/>
      <c r="T3954" s="78"/>
      <c r="U3954" s="78"/>
      <c r="V3954" s="219"/>
      <c r="W3954" s="78"/>
      <c r="X3954" s="78"/>
      <c r="Y3954" s="78"/>
      <c r="Z3954" s="78"/>
      <c r="AA3954" s="77"/>
      <c r="AB3954" s="77"/>
      <c r="AC3954" s="78"/>
      <c r="AD3954" s="104"/>
      <c r="AE3954" s="78"/>
      <c r="AF3954" s="104"/>
      <c r="AG3954" s="78"/>
      <c r="AH3954" s="104"/>
      <c r="AI3954" s="78"/>
      <c r="AJ3954" s="104"/>
      <c r="AK3954" s="78"/>
      <c r="AL3954" s="78"/>
      <c r="AM3954" s="8"/>
      <c r="AN3954" s="78"/>
      <c r="AO3954" s="78"/>
      <c r="AP3954" s="78"/>
      <c r="AQ3954" s="78"/>
      <c r="AR3954" s="78"/>
      <c r="AS3954" s="78"/>
      <c r="AT3954" s="78"/>
      <c r="AU3954" s="78"/>
      <c r="AV3954" s="78"/>
      <c r="AW3954" s="77"/>
      <c r="AX3954" s="144"/>
      <c r="AY3954" s="144"/>
      <c r="AZ3954" s="144"/>
      <c r="BA3954" s="54"/>
      <c r="BB3954" s="54"/>
      <c r="BC3954" s="144"/>
      <c r="BD3954" s="144"/>
      <c r="BE3954" s="144"/>
      <c r="BF3954" s="144"/>
      <c r="BG3954" s="144"/>
      <c r="BH3954" s="144"/>
      <c r="BI3954" s="144"/>
      <c r="BJ3954" s="144"/>
      <c r="BK3954" s="144"/>
      <c r="BL3954" s="144"/>
      <c r="BM3954" s="144"/>
      <c r="BN3954" s="144"/>
      <c r="BO3954" s="144"/>
      <c r="BP3954" s="144"/>
      <c r="BQ3954" s="144"/>
      <c r="BR3954" s="144"/>
      <c r="BS3954" s="144"/>
      <c r="BT3954" s="144"/>
      <c r="BU3954" s="144"/>
      <c r="BV3954" s="144"/>
      <c r="BW3954" s="144"/>
      <c r="BX3954" s="144"/>
      <c r="BY3954" s="144"/>
      <c r="BZ3954" s="144"/>
      <c r="CA3954" s="144"/>
      <c r="CB3954" s="144"/>
      <c r="CC3954" s="144"/>
      <c r="CD3954" s="144"/>
      <c r="CE3954" s="144"/>
      <c r="CF3954" s="144"/>
      <c r="CG3954" s="144"/>
      <c r="CH3954" s="144"/>
      <c r="CI3954" s="144"/>
      <c r="CJ3954" s="144"/>
      <c r="CK3954" s="144"/>
      <c r="CL3954" s="144"/>
    </row>
    <row r="3955" spans="2:90" x14ac:dyDescent="0.25">
      <c r="B3955" s="77"/>
      <c r="C3955" s="77"/>
      <c r="D3955" s="77"/>
      <c r="E3955" s="77"/>
      <c r="F3955" s="77"/>
      <c r="G3955" s="77"/>
      <c r="I3955" s="78"/>
      <c r="K3955" s="78"/>
      <c r="L3955" s="77"/>
      <c r="M3955" s="78"/>
      <c r="N3955" s="78"/>
      <c r="O3955" s="78"/>
      <c r="P3955" s="78"/>
      <c r="Q3955" s="144"/>
      <c r="R3955" s="78"/>
      <c r="S3955" s="78"/>
      <c r="T3955" s="78"/>
      <c r="U3955" s="78"/>
      <c r="V3955" s="219"/>
      <c r="W3955" s="78"/>
      <c r="X3955" s="78"/>
      <c r="Y3955" s="78"/>
      <c r="Z3955" s="78"/>
      <c r="AA3955" s="77"/>
      <c r="AB3955" s="77"/>
      <c r="AC3955" s="78"/>
      <c r="AD3955" s="104"/>
      <c r="AE3955" s="78"/>
      <c r="AF3955" s="104"/>
      <c r="AG3955" s="78"/>
      <c r="AH3955" s="104"/>
      <c r="AI3955" s="78"/>
      <c r="AJ3955" s="104"/>
      <c r="AK3955" s="78"/>
      <c r="AL3955" s="78"/>
      <c r="AM3955" s="8"/>
      <c r="AN3955" s="78"/>
      <c r="AO3955" s="78"/>
      <c r="AP3955" s="78"/>
      <c r="AQ3955" s="78"/>
      <c r="AR3955" s="78"/>
      <c r="AS3955" s="78"/>
      <c r="AT3955" s="78"/>
      <c r="AU3955" s="78"/>
      <c r="AV3955" s="78"/>
      <c r="AW3955" s="77"/>
      <c r="AX3955" s="144"/>
      <c r="AY3955" s="144"/>
      <c r="AZ3955" s="144"/>
      <c r="BA3955" s="54"/>
      <c r="BB3955" s="54"/>
      <c r="BC3955" s="144"/>
      <c r="BD3955" s="144"/>
      <c r="BE3955" s="144"/>
      <c r="BF3955" s="144"/>
      <c r="BG3955" s="144"/>
      <c r="BH3955" s="144"/>
      <c r="BI3955" s="144"/>
      <c r="BJ3955" s="144"/>
      <c r="BK3955" s="144"/>
      <c r="BL3955" s="144"/>
      <c r="BM3955" s="144"/>
      <c r="BN3955" s="144"/>
      <c r="BO3955" s="144"/>
      <c r="BP3955" s="144"/>
      <c r="BQ3955" s="144"/>
      <c r="BR3955" s="144"/>
      <c r="BS3955" s="144"/>
      <c r="BT3955" s="144"/>
      <c r="BU3955" s="144"/>
      <c r="BV3955" s="144"/>
      <c r="BW3955" s="144"/>
      <c r="BX3955" s="144"/>
      <c r="BY3955" s="144"/>
      <c r="BZ3955" s="144"/>
      <c r="CA3955" s="144"/>
      <c r="CB3955" s="144"/>
      <c r="CC3955" s="144"/>
      <c r="CD3955" s="144"/>
      <c r="CE3955" s="144"/>
      <c r="CF3955" s="144"/>
      <c r="CG3955" s="144"/>
      <c r="CH3955" s="144"/>
      <c r="CI3955" s="144"/>
      <c r="CJ3955" s="144"/>
      <c r="CK3955" s="144"/>
      <c r="CL3955" s="144"/>
    </row>
    <row r="3956" spans="2:90" x14ac:dyDescent="0.25">
      <c r="B3956" s="77"/>
      <c r="C3956" s="77"/>
      <c r="D3956" s="77"/>
      <c r="E3956" s="77"/>
      <c r="F3956" s="77"/>
      <c r="G3956" s="77"/>
      <c r="I3956" s="78"/>
      <c r="K3956" s="78"/>
      <c r="L3956" s="77"/>
      <c r="M3956" s="78"/>
      <c r="N3956" s="78"/>
      <c r="O3956" s="78"/>
      <c r="P3956" s="78"/>
      <c r="Q3956" s="144"/>
      <c r="R3956" s="78"/>
      <c r="S3956" s="78"/>
      <c r="T3956" s="78"/>
      <c r="U3956" s="78"/>
      <c r="V3956" s="219"/>
      <c r="W3956" s="78"/>
      <c r="X3956" s="78"/>
      <c r="Y3956" s="78"/>
      <c r="Z3956" s="78"/>
      <c r="AA3956" s="77"/>
      <c r="AB3956" s="77"/>
      <c r="AC3956" s="78"/>
      <c r="AD3956" s="104"/>
      <c r="AE3956" s="78"/>
      <c r="AF3956" s="104"/>
      <c r="AG3956" s="78"/>
      <c r="AH3956" s="104"/>
      <c r="AI3956" s="78"/>
      <c r="AJ3956" s="104"/>
      <c r="AK3956" s="78"/>
      <c r="AL3956" s="78"/>
      <c r="AM3956" s="8"/>
      <c r="AN3956" s="78"/>
      <c r="AO3956" s="78"/>
      <c r="AP3956" s="78"/>
      <c r="AQ3956" s="78"/>
      <c r="AR3956" s="78"/>
      <c r="AS3956" s="78"/>
      <c r="AT3956" s="78"/>
      <c r="AU3956" s="78"/>
      <c r="AV3956" s="78"/>
      <c r="AW3956" s="77"/>
      <c r="AX3956" s="144"/>
      <c r="AY3956" s="144"/>
      <c r="AZ3956" s="144"/>
      <c r="BA3956" s="54"/>
      <c r="BB3956" s="54"/>
      <c r="BC3956" s="144"/>
      <c r="BD3956" s="144"/>
      <c r="BE3956" s="144"/>
      <c r="BF3956" s="144"/>
      <c r="BG3956" s="144"/>
      <c r="BH3956" s="144"/>
      <c r="BI3956" s="144"/>
      <c r="BJ3956" s="144"/>
      <c r="BK3956" s="144"/>
      <c r="BL3956" s="144"/>
      <c r="BM3956" s="144"/>
      <c r="BN3956" s="144"/>
      <c r="BO3956" s="144"/>
      <c r="BP3956" s="144"/>
      <c r="BQ3956" s="144"/>
      <c r="BR3956" s="144"/>
      <c r="BS3956" s="144"/>
      <c r="BT3956" s="144"/>
      <c r="BU3956" s="144"/>
      <c r="BV3956" s="144"/>
      <c r="BW3956" s="144"/>
      <c r="BX3956" s="144"/>
      <c r="BY3956" s="144"/>
      <c r="BZ3956" s="144"/>
      <c r="CA3956" s="144"/>
      <c r="CB3956" s="144"/>
      <c r="CC3956" s="144"/>
      <c r="CD3956" s="144"/>
      <c r="CE3956" s="144"/>
      <c r="CF3956" s="144"/>
      <c r="CG3956" s="144"/>
      <c r="CH3956" s="144"/>
      <c r="CI3956" s="144"/>
      <c r="CJ3956" s="144"/>
      <c r="CK3956" s="144"/>
      <c r="CL3956" s="144"/>
    </row>
    <row r="3957" spans="2:90" x14ac:dyDescent="0.25">
      <c r="B3957" s="77"/>
      <c r="C3957" s="77"/>
      <c r="D3957" s="77"/>
      <c r="E3957" s="77"/>
      <c r="F3957" s="77"/>
      <c r="G3957" s="77"/>
      <c r="I3957" s="78"/>
      <c r="K3957" s="78"/>
      <c r="L3957" s="77"/>
      <c r="M3957" s="78"/>
      <c r="N3957" s="78"/>
      <c r="O3957" s="78"/>
      <c r="P3957" s="78"/>
      <c r="Q3957" s="144"/>
      <c r="R3957" s="78"/>
      <c r="S3957" s="78"/>
      <c r="T3957" s="78"/>
      <c r="U3957" s="78"/>
      <c r="V3957" s="219"/>
      <c r="W3957" s="78"/>
      <c r="X3957" s="78"/>
      <c r="Y3957" s="78"/>
      <c r="Z3957" s="78"/>
      <c r="AA3957" s="77"/>
      <c r="AB3957" s="77"/>
      <c r="AC3957" s="78"/>
      <c r="AD3957" s="104"/>
      <c r="AE3957" s="78"/>
      <c r="AF3957" s="104"/>
      <c r="AG3957" s="78"/>
      <c r="AH3957" s="104"/>
      <c r="AI3957" s="78"/>
      <c r="AJ3957" s="104"/>
      <c r="AK3957" s="78"/>
      <c r="AL3957" s="78"/>
      <c r="AM3957" s="8"/>
      <c r="AN3957" s="78"/>
      <c r="AO3957" s="78"/>
      <c r="AP3957" s="78"/>
      <c r="AQ3957" s="78"/>
      <c r="AR3957" s="78"/>
      <c r="AS3957" s="78"/>
      <c r="AT3957" s="78"/>
      <c r="AU3957" s="78"/>
      <c r="AV3957" s="78"/>
      <c r="AW3957" s="77"/>
      <c r="AX3957" s="144"/>
      <c r="AY3957" s="144"/>
      <c r="AZ3957" s="144"/>
      <c r="BA3957" s="54"/>
      <c r="BB3957" s="54"/>
      <c r="BC3957" s="144"/>
      <c r="BD3957" s="144"/>
      <c r="BE3957" s="144"/>
      <c r="BF3957" s="144"/>
      <c r="BG3957" s="144"/>
      <c r="BH3957" s="144"/>
      <c r="BI3957" s="144"/>
      <c r="BJ3957" s="144"/>
      <c r="BK3957" s="144"/>
      <c r="BL3957" s="144"/>
      <c r="BM3957" s="144"/>
      <c r="BN3957" s="144"/>
      <c r="BO3957" s="144"/>
      <c r="BP3957" s="144"/>
      <c r="BQ3957" s="144"/>
      <c r="BR3957" s="144"/>
      <c r="BS3957" s="144"/>
      <c r="BT3957" s="144"/>
      <c r="BU3957" s="144"/>
      <c r="BV3957" s="144"/>
      <c r="BW3957" s="144"/>
      <c r="BX3957" s="144"/>
      <c r="BY3957" s="144"/>
      <c r="BZ3957" s="144"/>
      <c r="CA3957" s="144"/>
      <c r="CB3957" s="144"/>
      <c r="CC3957" s="144"/>
      <c r="CD3957" s="144"/>
      <c r="CE3957" s="144"/>
      <c r="CF3957" s="144"/>
      <c r="CG3957" s="144"/>
      <c r="CH3957" s="144"/>
      <c r="CI3957" s="144"/>
      <c r="CJ3957" s="144"/>
      <c r="CK3957" s="144"/>
      <c r="CL3957" s="144"/>
    </row>
    <row r="3958" spans="2:90" x14ac:dyDescent="0.25">
      <c r="B3958" s="77"/>
      <c r="C3958" s="77"/>
      <c r="D3958" s="77"/>
      <c r="E3958" s="77"/>
      <c r="F3958" s="77"/>
      <c r="G3958" s="77"/>
      <c r="I3958" s="78"/>
      <c r="K3958" s="78"/>
      <c r="L3958" s="77"/>
      <c r="M3958" s="78"/>
      <c r="N3958" s="78"/>
      <c r="O3958" s="78"/>
      <c r="P3958" s="78"/>
      <c r="Q3958" s="144"/>
      <c r="R3958" s="78"/>
      <c r="S3958" s="78"/>
      <c r="T3958" s="78"/>
      <c r="U3958" s="78"/>
      <c r="V3958" s="219"/>
      <c r="W3958" s="78"/>
      <c r="X3958" s="78"/>
      <c r="Y3958" s="78"/>
      <c r="Z3958" s="78"/>
      <c r="AA3958" s="77"/>
      <c r="AB3958" s="77"/>
      <c r="AC3958" s="78"/>
      <c r="AD3958" s="104"/>
      <c r="AE3958" s="78"/>
      <c r="AF3958" s="104"/>
      <c r="AG3958" s="78"/>
      <c r="AH3958" s="104"/>
      <c r="AI3958" s="78"/>
      <c r="AJ3958" s="104"/>
      <c r="AK3958" s="78"/>
      <c r="AL3958" s="78"/>
      <c r="AM3958" s="8"/>
      <c r="AN3958" s="78"/>
      <c r="AO3958" s="78"/>
      <c r="AP3958" s="78"/>
      <c r="AQ3958" s="78"/>
      <c r="AR3958" s="78"/>
      <c r="AS3958" s="78"/>
      <c r="AT3958" s="78"/>
      <c r="AU3958" s="78"/>
      <c r="AV3958" s="78"/>
      <c r="AW3958" s="77"/>
      <c r="AX3958" s="144"/>
      <c r="AY3958" s="144"/>
      <c r="AZ3958" s="144"/>
      <c r="BA3958" s="54"/>
      <c r="BB3958" s="54"/>
      <c r="BC3958" s="144"/>
      <c r="BD3958" s="144"/>
      <c r="BE3958" s="144"/>
      <c r="BF3958" s="144"/>
      <c r="BG3958" s="144"/>
      <c r="BH3958" s="144"/>
      <c r="BI3958" s="144"/>
      <c r="BJ3958" s="144"/>
      <c r="BK3958" s="144"/>
      <c r="BL3958" s="144"/>
      <c r="BM3958" s="144"/>
      <c r="BN3958" s="144"/>
      <c r="BO3958" s="144"/>
      <c r="BP3958" s="144"/>
      <c r="BQ3958" s="144"/>
      <c r="BR3958" s="144"/>
      <c r="BS3958" s="144"/>
      <c r="BT3958" s="144"/>
      <c r="BU3958" s="144"/>
      <c r="BV3958" s="144"/>
      <c r="BW3958" s="144"/>
      <c r="BX3958" s="144"/>
      <c r="BY3958" s="144"/>
      <c r="BZ3958" s="144"/>
      <c r="CA3958" s="144"/>
      <c r="CB3958" s="144"/>
      <c r="CC3958" s="144"/>
      <c r="CD3958" s="144"/>
      <c r="CE3958" s="144"/>
      <c r="CF3958" s="144"/>
      <c r="CG3958" s="144"/>
      <c r="CH3958" s="144"/>
      <c r="CI3958" s="144"/>
      <c r="CJ3958" s="144"/>
      <c r="CK3958" s="144"/>
      <c r="CL3958" s="144"/>
    </row>
    <row r="3959" spans="2:90" x14ac:dyDescent="0.25">
      <c r="B3959" s="77"/>
      <c r="C3959" s="77"/>
      <c r="D3959" s="77"/>
      <c r="E3959" s="77"/>
      <c r="F3959" s="77"/>
      <c r="G3959" s="77"/>
      <c r="I3959" s="78"/>
      <c r="K3959" s="78"/>
      <c r="L3959" s="77"/>
      <c r="M3959" s="78"/>
      <c r="N3959" s="78"/>
      <c r="O3959" s="78"/>
      <c r="P3959" s="78"/>
      <c r="Q3959" s="144"/>
      <c r="R3959" s="78"/>
      <c r="S3959" s="78"/>
      <c r="T3959" s="78"/>
      <c r="U3959" s="78"/>
      <c r="V3959" s="219"/>
      <c r="W3959" s="78"/>
      <c r="X3959" s="78"/>
      <c r="Y3959" s="78"/>
      <c r="Z3959" s="78"/>
      <c r="AA3959" s="77"/>
      <c r="AB3959" s="77"/>
      <c r="AC3959" s="78"/>
      <c r="AD3959" s="104"/>
      <c r="AE3959" s="78"/>
      <c r="AF3959" s="104"/>
      <c r="AG3959" s="78"/>
      <c r="AH3959" s="104"/>
      <c r="AI3959" s="78"/>
      <c r="AJ3959" s="104"/>
      <c r="AK3959" s="78"/>
      <c r="AL3959" s="78"/>
      <c r="AM3959" s="8"/>
      <c r="AN3959" s="78"/>
      <c r="AO3959" s="78"/>
      <c r="AP3959" s="78"/>
      <c r="AQ3959" s="78"/>
      <c r="AR3959" s="78"/>
      <c r="AS3959" s="78"/>
      <c r="AT3959" s="78"/>
      <c r="AU3959" s="78"/>
      <c r="AV3959" s="78"/>
      <c r="AW3959" s="77"/>
      <c r="AX3959" s="144"/>
      <c r="AY3959" s="144"/>
      <c r="AZ3959" s="144"/>
      <c r="BA3959" s="54"/>
      <c r="BB3959" s="54"/>
      <c r="BC3959" s="144"/>
      <c r="BD3959" s="144"/>
      <c r="BE3959" s="144"/>
      <c r="BF3959" s="144"/>
      <c r="BG3959" s="144"/>
      <c r="BH3959" s="144"/>
      <c r="BI3959" s="144"/>
      <c r="BJ3959" s="144"/>
      <c r="BK3959" s="144"/>
      <c r="BL3959" s="144"/>
      <c r="BM3959" s="144"/>
      <c r="BN3959" s="144"/>
      <c r="BO3959" s="144"/>
      <c r="BP3959" s="144"/>
      <c r="BQ3959" s="144"/>
      <c r="BR3959" s="144"/>
      <c r="BS3959" s="144"/>
      <c r="BT3959" s="144"/>
      <c r="BU3959" s="144"/>
      <c r="BV3959" s="144"/>
      <c r="BW3959" s="144"/>
      <c r="BX3959" s="144"/>
      <c r="BY3959" s="144"/>
      <c r="BZ3959" s="144"/>
      <c r="CA3959" s="144"/>
      <c r="CB3959" s="144"/>
      <c r="CC3959" s="144"/>
      <c r="CD3959" s="144"/>
      <c r="CE3959" s="144"/>
      <c r="CF3959" s="144"/>
      <c r="CG3959" s="144"/>
      <c r="CH3959" s="144"/>
      <c r="CI3959" s="144"/>
      <c r="CJ3959" s="144"/>
      <c r="CK3959" s="144"/>
      <c r="CL3959" s="144"/>
    </row>
    <row r="3960" spans="2:90" x14ac:dyDescent="0.25">
      <c r="B3960" s="77"/>
      <c r="C3960" s="77"/>
      <c r="D3960" s="77"/>
      <c r="E3960" s="77"/>
      <c r="F3960" s="77"/>
      <c r="G3960" s="77"/>
      <c r="I3960" s="78"/>
      <c r="K3960" s="78"/>
      <c r="L3960" s="77"/>
      <c r="M3960" s="78"/>
      <c r="N3960" s="78"/>
      <c r="O3960" s="78"/>
      <c r="P3960" s="78"/>
      <c r="Q3960" s="144"/>
      <c r="R3960" s="78"/>
      <c r="S3960" s="78"/>
      <c r="T3960" s="78"/>
      <c r="U3960" s="78"/>
      <c r="V3960" s="219"/>
      <c r="W3960" s="78"/>
      <c r="X3960" s="78"/>
      <c r="Y3960" s="78"/>
      <c r="Z3960" s="78"/>
      <c r="AA3960" s="77"/>
      <c r="AB3960" s="77"/>
      <c r="AC3960" s="78"/>
      <c r="AD3960" s="104"/>
      <c r="AE3960" s="78"/>
      <c r="AF3960" s="104"/>
      <c r="AG3960" s="78"/>
      <c r="AH3960" s="104"/>
      <c r="AI3960" s="78"/>
      <c r="AJ3960" s="104"/>
      <c r="AK3960" s="78"/>
      <c r="AL3960" s="78"/>
      <c r="AM3960" s="8"/>
      <c r="AN3960" s="78"/>
      <c r="AO3960" s="78"/>
      <c r="AP3960" s="78"/>
      <c r="AQ3960" s="78"/>
      <c r="AR3960" s="78"/>
      <c r="AS3960" s="78"/>
      <c r="AT3960" s="78"/>
      <c r="AU3960" s="78"/>
      <c r="AV3960" s="78"/>
      <c r="AW3960" s="77"/>
      <c r="AX3960" s="144"/>
      <c r="AY3960" s="144"/>
      <c r="AZ3960" s="144"/>
      <c r="BA3960" s="54"/>
      <c r="BB3960" s="54"/>
      <c r="BC3960" s="144"/>
      <c r="BD3960" s="144"/>
      <c r="BE3960" s="144"/>
      <c r="BF3960" s="144"/>
      <c r="BG3960" s="144"/>
      <c r="BH3960" s="144"/>
      <c r="BI3960" s="144"/>
      <c r="BJ3960" s="144"/>
      <c r="BK3960" s="144"/>
      <c r="BL3960" s="144"/>
      <c r="BM3960" s="144"/>
      <c r="BN3960" s="144"/>
      <c r="BO3960" s="144"/>
      <c r="BP3960" s="144"/>
      <c r="BQ3960" s="144"/>
      <c r="BR3960" s="144"/>
      <c r="BS3960" s="144"/>
      <c r="BT3960" s="144"/>
      <c r="BU3960" s="144"/>
      <c r="BV3960" s="144"/>
      <c r="BW3960" s="144"/>
      <c r="BX3960" s="144"/>
      <c r="BY3960" s="144"/>
      <c r="BZ3960" s="144"/>
      <c r="CA3960" s="144"/>
      <c r="CB3960" s="144"/>
      <c r="CC3960" s="144"/>
      <c r="CD3960" s="144"/>
      <c r="CE3960" s="144"/>
      <c r="CF3960" s="144"/>
      <c r="CG3960" s="144"/>
      <c r="CH3960" s="144"/>
      <c r="CI3960" s="144"/>
      <c r="CJ3960" s="144"/>
      <c r="CK3960" s="144"/>
      <c r="CL3960" s="144"/>
    </row>
    <row r="3961" spans="2:90" x14ac:dyDescent="0.25">
      <c r="B3961" s="77"/>
      <c r="C3961" s="77"/>
      <c r="D3961" s="77"/>
      <c r="E3961" s="77"/>
      <c r="F3961" s="77"/>
      <c r="G3961" s="77"/>
      <c r="I3961" s="78"/>
      <c r="K3961" s="78"/>
      <c r="L3961" s="77"/>
      <c r="M3961" s="78"/>
      <c r="N3961" s="78"/>
      <c r="O3961" s="78"/>
      <c r="P3961" s="78"/>
      <c r="Q3961" s="144"/>
      <c r="R3961" s="78"/>
      <c r="S3961" s="78"/>
      <c r="T3961" s="78"/>
      <c r="U3961" s="78"/>
      <c r="V3961" s="219"/>
      <c r="W3961" s="78"/>
      <c r="X3961" s="78"/>
      <c r="Y3961" s="78"/>
      <c r="Z3961" s="78"/>
      <c r="AA3961" s="77"/>
      <c r="AB3961" s="77"/>
      <c r="AC3961" s="78"/>
      <c r="AD3961" s="104"/>
      <c r="AE3961" s="78"/>
      <c r="AF3961" s="104"/>
      <c r="AG3961" s="78"/>
      <c r="AH3961" s="104"/>
      <c r="AI3961" s="78"/>
      <c r="AJ3961" s="104"/>
      <c r="AK3961" s="78"/>
      <c r="AL3961" s="78"/>
      <c r="AM3961" s="8"/>
      <c r="AN3961" s="78"/>
      <c r="AO3961" s="78"/>
      <c r="AP3961" s="78"/>
      <c r="AQ3961" s="78"/>
      <c r="AR3961" s="78"/>
      <c r="AS3961" s="78"/>
      <c r="AT3961" s="78"/>
      <c r="AU3961" s="78"/>
      <c r="AV3961" s="78"/>
      <c r="AW3961" s="77"/>
      <c r="AX3961" s="144"/>
      <c r="AY3961" s="144"/>
      <c r="AZ3961" s="144"/>
      <c r="BA3961" s="54"/>
      <c r="BB3961" s="54"/>
      <c r="BC3961" s="144"/>
      <c r="BD3961" s="144"/>
      <c r="BE3961" s="144"/>
      <c r="BF3961" s="144"/>
      <c r="BG3961" s="144"/>
      <c r="BH3961" s="144"/>
      <c r="BI3961" s="144"/>
      <c r="BJ3961" s="144"/>
      <c r="BK3961" s="144"/>
      <c r="BL3961" s="144"/>
      <c r="BM3961" s="144"/>
      <c r="BN3961" s="144"/>
      <c r="BO3961" s="144"/>
      <c r="BP3961" s="144"/>
      <c r="BQ3961" s="144"/>
      <c r="BR3961" s="144"/>
      <c r="BS3961" s="144"/>
      <c r="BT3961" s="144"/>
      <c r="BU3961" s="144"/>
      <c r="BV3961" s="144"/>
      <c r="BW3961" s="144"/>
      <c r="BX3961" s="144"/>
      <c r="BY3961" s="144"/>
      <c r="BZ3961" s="144"/>
      <c r="CA3961" s="144"/>
      <c r="CB3961" s="144"/>
      <c r="CC3961" s="144"/>
      <c r="CD3961" s="144"/>
      <c r="CE3961" s="144"/>
      <c r="CF3961" s="144"/>
      <c r="CG3961" s="144"/>
      <c r="CH3961" s="144"/>
      <c r="CI3961" s="144"/>
      <c r="CJ3961" s="144"/>
      <c r="CK3961" s="144"/>
      <c r="CL3961" s="144"/>
    </row>
    <row r="3962" spans="2:90" x14ac:dyDescent="0.25">
      <c r="B3962" s="77"/>
      <c r="C3962" s="77"/>
      <c r="D3962" s="77"/>
      <c r="E3962" s="77"/>
      <c r="F3962" s="77"/>
      <c r="G3962" s="77"/>
      <c r="I3962" s="78"/>
      <c r="K3962" s="78"/>
      <c r="L3962" s="77"/>
      <c r="M3962" s="78"/>
      <c r="N3962" s="78"/>
      <c r="O3962" s="78"/>
      <c r="P3962" s="78"/>
      <c r="Q3962" s="144"/>
      <c r="R3962" s="78"/>
      <c r="S3962" s="78"/>
      <c r="T3962" s="78"/>
      <c r="U3962" s="78"/>
      <c r="V3962" s="219"/>
      <c r="W3962" s="78"/>
      <c r="X3962" s="78"/>
      <c r="Y3962" s="78"/>
      <c r="Z3962" s="78"/>
      <c r="AA3962" s="77"/>
      <c r="AB3962" s="77"/>
      <c r="AC3962" s="78"/>
      <c r="AD3962" s="104"/>
      <c r="AE3962" s="78"/>
      <c r="AF3962" s="104"/>
      <c r="AG3962" s="78"/>
      <c r="AH3962" s="104"/>
      <c r="AI3962" s="78"/>
      <c r="AJ3962" s="104"/>
      <c r="AK3962" s="78"/>
      <c r="AL3962" s="78"/>
      <c r="AM3962" s="8"/>
      <c r="AN3962" s="78"/>
      <c r="AO3962" s="78"/>
      <c r="AP3962" s="78"/>
      <c r="AQ3962" s="78"/>
      <c r="AR3962" s="78"/>
      <c r="AS3962" s="78"/>
      <c r="AT3962" s="78"/>
      <c r="AU3962" s="78"/>
      <c r="AV3962" s="78"/>
      <c r="AW3962" s="77"/>
      <c r="AX3962" s="144"/>
      <c r="AY3962" s="144"/>
      <c r="AZ3962" s="144"/>
      <c r="BA3962" s="54"/>
      <c r="BB3962" s="54"/>
      <c r="BC3962" s="144"/>
      <c r="BD3962" s="144"/>
      <c r="BE3962" s="144"/>
      <c r="BF3962" s="144"/>
      <c r="BG3962" s="144"/>
      <c r="BH3962" s="144"/>
      <c r="BI3962" s="144"/>
      <c r="BJ3962" s="144"/>
      <c r="BK3962" s="144"/>
      <c r="BL3962" s="144"/>
      <c r="BM3962" s="144"/>
      <c r="BN3962" s="144"/>
      <c r="BO3962" s="144"/>
      <c r="BP3962" s="144"/>
      <c r="BQ3962" s="144"/>
      <c r="BR3962" s="144"/>
      <c r="BS3962" s="144"/>
      <c r="BT3962" s="144"/>
      <c r="BU3962" s="144"/>
      <c r="BV3962" s="144"/>
      <c r="BW3962" s="144"/>
      <c r="BX3962" s="144"/>
      <c r="BY3962" s="144"/>
      <c r="BZ3962" s="144"/>
      <c r="CA3962" s="144"/>
      <c r="CB3962" s="144"/>
      <c r="CC3962" s="144"/>
      <c r="CD3962" s="144"/>
      <c r="CE3962" s="144"/>
      <c r="CF3962" s="144"/>
      <c r="CG3962" s="144"/>
      <c r="CH3962" s="144"/>
      <c r="CI3962" s="144"/>
      <c r="CJ3962" s="144"/>
      <c r="CK3962" s="144"/>
      <c r="CL3962" s="144"/>
    </row>
    <row r="3963" spans="2:90" x14ac:dyDescent="0.25">
      <c r="B3963" s="77"/>
      <c r="C3963" s="77"/>
      <c r="D3963" s="77"/>
      <c r="E3963" s="77"/>
      <c r="F3963" s="77"/>
      <c r="G3963" s="77"/>
      <c r="I3963" s="78"/>
      <c r="K3963" s="78"/>
      <c r="L3963" s="77"/>
      <c r="M3963" s="78"/>
      <c r="N3963" s="78"/>
      <c r="O3963" s="78"/>
      <c r="P3963" s="78"/>
      <c r="Q3963" s="144"/>
      <c r="R3963" s="78"/>
      <c r="S3963" s="78"/>
      <c r="T3963" s="78"/>
      <c r="U3963" s="78"/>
      <c r="V3963" s="219"/>
      <c r="W3963" s="78"/>
      <c r="X3963" s="78"/>
      <c r="Y3963" s="78"/>
      <c r="Z3963" s="78"/>
      <c r="AA3963" s="77"/>
      <c r="AB3963" s="77"/>
      <c r="AC3963" s="78"/>
      <c r="AD3963" s="104"/>
      <c r="AE3963" s="78"/>
      <c r="AF3963" s="104"/>
      <c r="AG3963" s="78"/>
      <c r="AH3963" s="104"/>
      <c r="AI3963" s="78"/>
      <c r="AJ3963" s="104"/>
      <c r="AK3963" s="78"/>
      <c r="AL3963" s="78"/>
      <c r="AM3963" s="8"/>
      <c r="AN3963" s="78"/>
      <c r="AO3963" s="78"/>
      <c r="AP3963" s="78"/>
      <c r="AQ3963" s="78"/>
      <c r="AR3963" s="78"/>
      <c r="AS3963" s="78"/>
      <c r="AT3963" s="78"/>
      <c r="AU3963" s="78"/>
      <c r="AV3963" s="78"/>
      <c r="AW3963" s="77"/>
      <c r="AX3963" s="144"/>
      <c r="AY3963" s="144"/>
      <c r="AZ3963" s="144"/>
      <c r="BA3963" s="54"/>
      <c r="BB3963" s="54"/>
      <c r="BC3963" s="144"/>
      <c r="BD3963" s="144"/>
      <c r="BE3963" s="144"/>
      <c r="BF3963" s="144"/>
      <c r="BG3963" s="144"/>
      <c r="BH3963" s="144"/>
      <c r="BI3963" s="144"/>
      <c r="BJ3963" s="144"/>
      <c r="BK3963" s="144"/>
      <c r="BL3963" s="144"/>
      <c r="BM3963" s="144"/>
      <c r="BN3963" s="144"/>
      <c r="BO3963" s="144"/>
      <c r="BP3963" s="144"/>
      <c r="BQ3963" s="144"/>
      <c r="BR3963" s="144"/>
      <c r="BS3963" s="144"/>
      <c r="BT3963" s="144"/>
      <c r="BU3963" s="144"/>
      <c r="BV3963" s="144"/>
      <c r="BW3963" s="144"/>
      <c r="BX3963" s="144"/>
      <c r="BY3963" s="144"/>
      <c r="BZ3963" s="144"/>
      <c r="CA3963" s="144"/>
      <c r="CB3963" s="144"/>
      <c r="CC3963" s="144"/>
      <c r="CD3963" s="144"/>
      <c r="CE3963" s="144"/>
      <c r="CF3963" s="144"/>
      <c r="CG3963" s="144"/>
      <c r="CH3963" s="144"/>
      <c r="CI3963" s="144"/>
      <c r="CJ3963" s="144"/>
      <c r="CK3963" s="144"/>
      <c r="CL3963" s="144"/>
    </row>
    <row r="3964" spans="2:90" x14ac:dyDescent="0.25">
      <c r="B3964" s="77"/>
      <c r="C3964" s="77"/>
      <c r="D3964" s="77"/>
      <c r="E3964" s="77"/>
      <c r="F3964" s="77"/>
      <c r="G3964" s="77"/>
      <c r="I3964" s="78"/>
      <c r="K3964" s="78"/>
      <c r="L3964" s="77"/>
      <c r="M3964" s="78"/>
      <c r="N3964" s="78"/>
      <c r="O3964" s="78"/>
      <c r="P3964" s="78"/>
      <c r="Q3964" s="144"/>
      <c r="R3964" s="78"/>
      <c r="S3964" s="78"/>
      <c r="T3964" s="78"/>
      <c r="U3964" s="78"/>
      <c r="V3964" s="219"/>
      <c r="W3964" s="78"/>
      <c r="X3964" s="78"/>
      <c r="Y3964" s="78"/>
      <c r="Z3964" s="78"/>
      <c r="AA3964" s="77"/>
      <c r="AB3964" s="77"/>
      <c r="AC3964" s="78"/>
      <c r="AD3964" s="104"/>
      <c r="AE3964" s="78"/>
      <c r="AF3964" s="104"/>
      <c r="AG3964" s="78"/>
      <c r="AH3964" s="104"/>
      <c r="AI3964" s="78"/>
      <c r="AJ3964" s="104"/>
      <c r="AK3964" s="78"/>
      <c r="AL3964" s="78"/>
      <c r="AM3964" s="8"/>
      <c r="AN3964" s="78"/>
      <c r="AO3964" s="78"/>
      <c r="AP3964" s="78"/>
      <c r="AQ3964" s="78"/>
      <c r="AR3964" s="78"/>
      <c r="AS3964" s="78"/>
      <c r="AT3964" s="78"/>
      <c r="AU3964" s="78"/>
      <c r="AV3964" s="78"/>
      <c r="AW3964" s="77"/>
      <c r="AX3964" s="144"/>
      <c r="AY3964" s="144"/>
      <c r="AZ3964" s="144"/>
      <c r="BA3964" s="54"/>
      <c r="BB3964" s="54"/>
      <c r="BC3964" s="144"/>
      <c r="BD3964" s="144"/>
      <c r="BE3964" s="144"/>
      <c r="BF3964" s="144"/>
      <c r="BG3964" s="144"/>
      <c r="BH3964" s="144"/>
      <c r="BI3964" s="144"/>
      <c r="BJ3964" s="144"/>
      <c r="BK3964" s="144"/>
      <c r="BL3964" s="144"/>
      <c r="BM3964" s="144"/>
      <c r="BN3964" s="144"/>
      <c r="BO3964" s="144"/>
      <c r="BP3964" s="144"/>
      <c r="BQ3964" s="144"/>
      <c r="BR3964" s="144"/>
      <c r="BS3964" s="144"/>
      <c r="BT3964" s="144"/>
      <c r="BU3964" s="144"/>
      <c r="BV3964" s="144"/>
      <c r="BW3964" s="144"/>
      <c r="BX3964" s="144"/>
      <c r="BY3964" s="144"/>
      <c r="BZ3964" s="144"/>
      <c r="CA3964" s="144"/>
      <c r="CB3964" s="144"/>
      <c r="CC3964" s="144"/>
      <c r="CD3964" s="144"/>
      <c r="CE3964" s="144"/>
      <c r="CF3964" s="144"/>
      <c r="CG3964" s="144"/>
      <c r="CH3964" s="144"/>
      <c r="CI3964" s="144"/>
      <c r="CJ3964" s="144"/>
      <c r="CK3964" s="144"/>
      <c r="CL3964" s="144"/>
    </row>
    <row r="3965" spans="2:90" x14ac:dyDescent="0.25">
      <c r="B3965" s="77"/>
      <c r="C3965" s="77"/>
      <c r="D3965" s="77"/>
      <c r="E3965" s="77"/>
      <c r="F3965" s="77"/>
      <c r="G3965" s="77"/>
      <c r="I3965" s="78"/>
      <c r="K3965" s="78"/>
      <c r="L3965" s="77"/>
      <c r="M3965" s="78"/>
      <c r="N3965" s="78"/>
      <c r="O3965" s="78"/>
      <c r="P3965" s="78"/>
      <c r="Q3965" s="144"/>
      <c r="R3965" s="78"/>
      <c r="S3965" s="78"/>
      <c r="T3965" s="78"/>
      <c r="U3965" s="78"/>
      <c r="V3965" s="219"/>
      <c r="W3965" s="78"/>
      <c r="X3965" s="78"/>
      <c r="Y3965" s="78"/>
      <c r="Z3965" s="78"/>
      <c r="AA3965" s="77"/>
      <c r="AB3965" s="77"/>
      <c r="AC3965" s="78"/>
      <c r="AD3965" s="104"/>
      <c r="AE3965" s="78"/>
      <c r="AF3965" s="104"/>
      <c r="AG3965" s="78"/>
      <c r="AH3965" s="104"/>
      <c r="AI3965" s="78"/>
      <c r="AJ3965" s="104"/>
      <c r="AK3965" s="78"/>
      <c r="AL3965" s="78"/>
      <c r="AM3965" s="8"/>
      <c r="AN3965" s="78"/>
      <c r="AO3965" s="78"/>
      <c r="AP3965" s="78"/>
      <c r="AQ3965" s="78"/>
      <c r="AR3965" s="78"/>
      <c r="AS3965" s="78"/>
      <c r="AT3965" s="78"/>
      <c r="AU3965" s="78"/>
      <c r="AV3965" s="78"/>
      <c r="AW3965" s="77"/>
      <c r="AX3965" s="144"/>
      <c r="AY3965" s="144"/>
      <c r="AZ3965" s="144"/>
      <c r="BA3965" s="54"/>
      <c r="BB3965" s="54"/>
      <c r="BC3965" s="144"/>
      <c r="BD3965" s="144"/>
      <c r="BE3965" s="144"/>
      <c r="BF3965" s="144"/>
      <c r="BG3965" s="144"/>
      <c r="BH3965" s="144"/>
      <c r="BI3965" s="144"/>
      <c r="BJ3965" s="144"/>
      <c r="BK3965" s="144"/>
      <c r="BL3965" s="144"/>
      <c r="BM3965" s="144"/>
      <c r="BN3965" s="144"/>
      <c r="BO3965" s="144"/>
      <c r="BP3965" s="144"/>
      <c r="BQ3965" s="144"/>
      <c r="BR3965" s="144"/>
      <c r="BS3965" s="144"/>
      <c r="BT3965" s="144"/>
      <c r="BU3965" s="144"/>
      <c r="BV3965" s="144"/>
      <c r="BW3965" s="144"/>
      <c r="BX3965" s="144"/>
      <c r="BY3965" s="144"/>
      <c r="BZ3965" s="144"/>
      <c r="CA3965" s="144"/>
      <c r="CB3965" s="144"/>
      <c r="CC3965" s="144"/>
      <c r="CD3965" s="144"/>
      <c r="CE3965" s="144"/>
      <c r="CF3965" s="144"/>
      <c r="CG3965" s="144"/>
      <c r="CH3965" s="144"/>
      <c r="CI3965" s="144"/>
      <c r="CJ3965" s="144"/>
      <c r="CK3965" s="144"/>
      <c r="CL3965" s="144"/>
    </row>
    <row r="3966" spans="2:90" x14ac:dyDescent="0.25">
      <c r="B3966" s="77"/>
      <c r="C3966" s="77"/>
      <c r="D3966" s="77"/>
      <c r="E3966" s="77"/>
      <c r="F3966" s="77"/>
      <c r="G3966" s="77"/>
      <c r="I3966" s="78"/>
      <c r="K3966" s="78"/>
      <c r="L3966" s="77"/>
      <c r="M3966" s="78"/>
      <c r="N3966" s="78"/>
      <c r="O3966" s="78"/>
      <c r="P3966" s="78"/>
      <c r="Q3966" s="144"/>
      <c r="R3966" s="78"/>
      <c r="S3966" s="78"/>
      <c r="T3966" s="78"/>
      <c r="U3966" s="78"/>
      <c r="V3966" s="219"/>
      <c r="W3966" s="78"/>
      <c r="X3966" s="78"/>
      <c r="Y3966" s="78"/>
      <c r="Z3966" s="78"/>
      <c r="AA3966" s="77"/>
      <c r="AB3966" s="77"/>
      <c r="AC3966" s="78"/>
      <c r="AD3966" s="104"/>
      <c r="AE3966" s="78"/>
      <c r="AF3966" s="104"/>
      <c r="AG3966" s="78"/>
      <c r="AH3966" s="104"/>
      <c r="AI3966" s="78"/>
      <c r="AJ3966" s="104"/>
      <c r="AK3966" s="78"/>
      <c r="AL3966" s="78"/>
      <c r="AM3966" s="8"/>
      <c r="AN3966" s="78"/>
      <c r="AO3966" s="78"/>
      <c r="AP3966" s="78"/>
      <c r="AQ3966" s="78"/>
      <c r="AR3966" s="78"/>
      <c r="AS3966" s="78"/>
      <c r="AT3966" s="78"/>
      <c r="AU3966" s="78"/>
      <c r="AV3966" s="78"/>
      <c r="AW3966" s="77"/>
      <c r="AX3966" s="144"/>
      <c r="AY3966" s="144"/>
      <c r="AZ3966" s="144"/>
      <c r="BA3966" s="54"/>
      <c r="BB3966" s="54"/>
      <c r="BC3966" s="144"/>
      <c r="BD3966" s="144"/>
      <c r="BE3966" s="144"/>
      <c r="BF3966" s="144"/>
      <c r="BG3966" s="144"/>
      <c r="BH3966" s="144"/>
      <c r="BI3966" s="144"/>
      <c r="BJ3966" s="144"/>
      <c r="BK3966" s="144"/>
      <c r="BL3966" s="144"/>
      <c r="BM3966" s="144"/>
      <c r="BN3966" s="144"/>
      <c r="BO3966" s="144"/>
      <c r="BP3966" s="144"/>
      <c r="BQ3966" s="144"/>
      <c r="BR3966" s="144"/>
      <c r="BS3966" s="144"/>
      <c r="BT3966" s="144"/>
      <c r="BU3966" s="144"/>
      <c r="BV3966" s="144"/>
      <c r="BW3966" s="144"/>
      <c r="BX3966" s="144"/>
      <c r="BY3966" s="144"/>
      <c r="BZ3966" s="144"/>
      <c r="CA3966" s="144"/>
      <c r="CB3966" s="144"/>
      <c r="CC3966" s="144"/>
      <c r="CD3966" s="144"/>
      <c r="CE3966" s="144"/>
      <c r="CF3966" s="144"/>
      <c r="CG3966" s="144"/>
      <c r="CH3966" s="144"/>
      <c r="CI3966" s="144"/>
      <c r="CJ3966" s="144"/>
      <c r="CK3966" s="144"/>
      <c r="CL3966" s="144"/>
    </row>
    <row r="3967" spans="2:90" x14ac:dyDescent="0.25">
      <c r="B3967" s="77"/>
      <c r="C3967" s="77"/>
      <c r="D3967" s="77"/>
      <c r="E3967" s="77"/>
      <c r="F3967" s="77"/>
      <c r="G3967" s="77"/>
      <c r="I3967" s="78"/>
      <c r="K3967" s="78"/>
      <c r="L3967" s="77"/>
      <c r="M3967" s="78"/>
      <c r="N3967" s="78"/>
      <c r="O3967" s="78"/>
      <c r="P3967" s="78"/>
      <c r="Q3967" s="144"/>
      <c r="R3967" s="78"/>
      <c r="S3967" s="78"/>
      <c r="T3967" s="78"/>
      <c r="U3967" s="78"/>
      <c r="V3967" s="219"/>
      <c r="W3967" s="78"/>
      <c r="X3967" s="78"/>
      <c r="Y3967" s="78"/>
      <c r="Z3967" s="78"/>
      <c r="AA3967" s="77"/>
      <c r="AB3967" s="77"/>
      <c r="AC3967" s="78"/>
      <c r="AD3967" s="104"/>
      <c r="AE3967" s="78"/>
      <c r="AF3967" s="104"/>
      <c r="AG3967" s="78"/>
      <c r="AH3967" s="104"/>
      <c r="AI3967" s="78"/>
      <c r="AJ3967" s="104"/>
      <c r="AK3967" s="78"/>
      <c r="AL3967" s="78"/>
      <c r="AM3967" s="8"/>
      <c r="AN3967" s="78"/>
      <c r="AO3967" s="78"/>
      <c r="AP3967" s="78"/>
      <c r="AQ3967" s="78"/>
      <c r="AR3967" s="78"/>
      <c r="AS3967" s="78"/>
      <c r="AT3967" s="78"/>
      <c r="AU3967" s="78"/>
      <c r="AV3967" s="78"/>
      <c r="AW3967" s="77"/>
      <c r="AX3967" s="144"/>
      <c r="AY3967" s="144"/>
      <c r="AZ3967" s="144"/>
      <c r="BA3967" s="54"/>
      <c r="BB3967" s="54"/>
      <c r="BC3967" s="144"/>
      <c r="BD3967" s="144"/>
      <c r="BE3967" s="144"/>
      <c r="BF3967" s="144"/>
      <c r="BG3967" s="144"/>
      <c r="BH3967" s="144"/>
      <c r="BI3967" s="144"/>
      <c r="BJ3967" s="144"/>
      <c r="BK3967" s="144"/>
      <c r="BL3967" s="144"/>
      <c r="BM3967" s="144"/>
      <c r="BN3967" s="144"/>
      <c r="BO3967" s="144"/>
      <c r="BP3967" s="144"/>
      <c r="BQ3967" s="144"/>
      <c r="BR3967" s="144"/>
      <c r="BS3967" s="144"/>
      <c r="BT3967" s="144"/>
      <c r="BU3967" s="144"/>
      <c r="BV3967" s="144"/>
      <c r="BW3967" s="144"/>
      <c r="BX3967" s="144"/>
      <c r="BY3967" s="144"/>
      <c r="BZ3967" s="144"/>
      <c r="CA3967" s="144"/>
      <c r="CB3967" s="144"/>
      <c r="CC3967" s="144"/>
      <c r="CD3967" s="144"/>
      <c r="CE3967" s="144"/>
      <c r="CF3967" s="144"/>
      <c r="CG3967" s="144"/>
      <c r="CH3967" s="144"/>
      <c r="CI3967" s="144"/>
      <c r="CJ3967" s="144"/>
      <c r="CK3967" s="144"/>
      <c r="CL3967" s="144"/>
    </row>
    <row r="3968" spans="2:90" x14ac:dyDescent="0.25">
      <c r="B3968" s="77"/>
      <c r="C3968" s="77"/>
      <c r="D3968" s="77"/>
      <c r="E3968" s="77"/>
      <c r="F3968" s="77"/>
      <c r="G3968" s="77"/>
      <c r="I3968" s="78"/>
      <c r="K3968" s="78"/>
      <c r="L3968" s="77"/>
      <c r="M3968" s="78"/>
      <c r="N3968" s="78"/>
      <c r="O3968" s="78"/>
      <c r="P3968" s="78"/>
      <c r="Q3968" s="144"/>
      <c r="R3968" s="78"/>
      <c r="S3968" s="78"/>
      <c r="T3968" s="78"/>
      <c r="U3968" s="78"/>
      <c r="V3968" s="219"/>
      <c r="W3968" s="78"/>
      <c r="X3968" s="78"/>
      <c r="Y3968" s="78"/>
      <c r="Z3968" s="78"/>
      <c r="AA3968" s="77"/>
      <c r="AB3968" s="77"/>
      <c r="AC3968" s="78"/>
      <c r="AD3968" s="104"/>
      <c r="AE3968" s="78"/>
      <c r="AF3968" s="104"/>
      <c r="AG3968" s="78"/>
      <c r="AH3968" s="104"/>
      <c r="AI3968" s="78"/>
      <c r="AJ3968" s="104"/>
      <c r="AK3968" s="78"/>
      <c r="AL3968" s="78"/>
      <c r="AM3968" s="8"/>
      <c r="AN3968" s="78"/>
      <c r="AO3968" s="78"/>
      <c r="AP3968" s="78"/>
      <c r="AQ3968" s="78"/>
      <c r="AR3968" s="78"/>
      <c r="AS3968" s="78"/>
      <c r="AT3968" s="78"/>
      <c r="AU3968" s="78"/>
      <c r="AV3968" s="78"/>
      <c r="AW3968" s="77"/>
      <c r="AX3968" s="144"/>
      <c r="AY3968" s="144"/>
      <c r="AZ3968" s="144"/>
      <c r="BA3968" s="54"/>
      <c r="BB3968" s="54"/>
      <c r="BC3968" s="144"/>
      <c r="BD3968" s="144"/>
      <c r="BE3968" s="144"/>
      <c r="BF3968" s="144"/>
      <c r="BG3968" s="144"/>
      <c r="BH3968" s="144"/>
      <c r="BI3968" s="144"/>
      <c r="BJ3968" s="144"/>
      <c r="BK3968" s="144"/>
      <c r="BL3968" s="144"/>
      <c r="BM3968" s="144"/>
      <c r="BN3968" s="144"/>
      <c r="BO3968" s="144"/>
      <c r="BP3968" s="144"/>
      <c r="BQ3968" s="144"/>
      <c r="BR3968" s="144"/>
      <c r="BS3968" s="144"/>
      <c r="BT3968" s="144"/>
      <c r="BU3968" s="144"/>
      <c r="BV3968" s="144"/>
      <c r="BW3968" s="144"/>
      <c r="BX3968" s="144"/>
      <c r="BY3968" s="144"/>
      <c r="BZ3968" s="144"/>
      <c r="CA3968" s="144"/>
      <c r="CB3968" s="144"/>
      <c r="CC3968" s="144"/>
      <c r="CD3968" s="144"/>
      <c r="CE3968" s="144"/>
      <c r="CF3968" s="144"/>
      <c r="CG3968" s="144"/>
      <c r="CH3968" s="144"/>
      <c r="CI3968" s="144"/>
      <c r="CJ3968" s="144"/>
      <c r="CK3968" s="144"/>
      <c r="CL3968" s="144"/>
    </row>
    <row r="3969" spans="2:90" x14ac:dyDescent="0.25">
      <c r="B3969" s="77"/>
      <c r="C3969" s="77"/>
      <c r="D3969" s="77"/>
      <c r="E3969" s="77"/>
      <c r="F3969" s="77"/>
      <c r="G3969" s="77"/>
      <c r="I3969" s="78"/>
      <c r="K3969" s="78"/>
      <c r="L3969" s="77"/>
      <c r="M3969" s="78"/>
      <c r="N3969" s="78"/>
      <c r="O3969" s="78"/>
      <c r="P3969" s="78"/>
      <c r="Q3969" s="144"/>
      <c r="R3969" s="78"/>
      <c r="S3969" s="78"/>
      <c r="T3969" s="78"/>
      <c r="U3969" s="78"/>
      <c r="V3969" s="219"/>
      <c r="W3969" s="78"/>
      <c r="X3969" s="78"/>
      <c r="Y3969" s="78"/>
      <c r="Z3969" s="78"/>
      <c r="AA3969" s="77"/>
      <c r="AB3969" s="77"/>
      <c r="AC3969" s="78"/>
      <c r="AD3969" s="104"/>
      <c r="AE3969" s="78"/>
      <c r="AF3969" s="104"/>
      <c r="AG3969" s="78"/>
      <c r="AH3969" s="104"/>
      <c r="AI3969" s="78"/>
      <c r="AJ3969" s="104"/>
      <c r="AK3969" s="78"/>
      <c r="AL3969" s="78"/>
      <c r="AM3969" s="8"/>
      <c r="AN3969" s="78"/>
      <c r="AO3969" s="78"/>
      <c r="AP3969" s="78"/>
      <c r="AQ3969" s="78"/>
      <c r="AR3969" s="78"/>
      <c r="AS3969" s="78"/>
      <c r="AT3969" s="78"/>
      <c r="AU3969" s="78"/>
      <c r="AV3969" s="78"/>
      <c r="AW3969" s="77"/>
      <c r="AX3969" s="144"/>
      <c r="AY3969" s="144"/>
      <c r="AZ3969" s="144"/>
      <c r="BA3969" s="54"/>
      <c r="BB3969" s="54"/>
      <c r="BC3969" s="144"/>
      <c r="BD3969" s="144"/>
      <c r="BE3969" s="144"/>
      <c r="BF3969" s="144"/>
      <c r="BG3969" s="144"/>
      <c r="BH3969" s="144"/>
      <c r="BI3969" s="144"/>
      <c r="BJ3969" s="144"/>
      <c r="BK3969" s="144"/>
      <c r="BL3969" s="144"/>
      <c r="BM3969" s="144"/>
      <c r="BN3969" s="144"/>
      <c r="BO3969" s="144"/>
      <c r="BP3969" s="144"/>
      <c r="BQ3969" s="144"/>
      <c r="BR3969" s="144"/>
      <c r="BS3969" s="144"/>
      <c r="BT3969" s="144"/>
      <c r="BU3969" s="144"/>
      <c r="BV3969" s="144"/>
      <c r="BW3969" s="144"/>
      <c r="BX3969" s="144"/>
      <c r="BY3969" s="144"/>
      <c r="BZ3969" s="144"/>
      <c r="CA3969" s="144"/>
      <c r="CB3969" s="144"/>
      <c r="CC3969" s="144"/>
      <c r="CD3969" s="144"/>
      <c r="CE3969" s="144"/>
      <c r="CF3969" s="144"/>
      <c r="CG3969" s="144"/>
      <c r="CH3969" s="144"/>
      <c r="CI3969" s="144"/>
      <c r="CJ3969" s="144"/>
      <c r="CK3969" s="144"/>
      <c r="CL3969" s="144"/>
    </row>
    <row r="3970" spans="2:90" x14ac:dyDescent="0.25">
      <c r="B3970" s="77"/>
      <c r="C3970" s="77"/>
      <c r="D3970" s="77"/>
      <c r="E3970" s="77"/>
      <c r="F3970" s="77"/>
      <c r="G3970" s="77"/>
      <c r="I3970" s="78"/>
      <c r="K3970" s="78"/>
      <c r="L3970" s="77"/>
      <c r="M3970" s="78"/>
      <c r="N3970" s="78"/>
      <c r="O3970" s="78"/>
      <c r="P3970" s="78"/>
      <c r="Q3970" s="144"/>
      <c r="R3970" s="78"/>
      <c r="S3970" s="78"/>
      <c r="T3970" s="78"/>
      <c r="U3970" s="78"/>
      <c r="V3970" s="219"/>
      <c r="W3970" s="78"/>
      <c r="X3970" s="78"/>
      <c r="Y3970" s="78"/>
      <c r="Z3970" s="78"/>
      <c r="AA3970" s="77"/>
      <c r="AB3970" s="77"/>
      <c r="AC3970" s="78"/>
      <c r="AD3970" s="104"/>
      <c r="AE3970" s="78"/>
      <c r="AF3970" s="104"/>
      <c r="AG3970" s="78"/>
      <c r="AH3970" s="104"/>
      <c r="AI3970" s="78"/>
      <c r="AJ3970" s="104"/>
      <c r="AK3970" s="78"/>
      <c r="AL3970" s="78"/>
      <c r="AM3970" s="8"/>
      <c r="AN3970" s="78"/>
      <c r="AO3970" s="78"/>
      <c r="AP3970" s="78"/>
      <c r="AQ3970" s="78"/>
      <c r="AR3970" s="78"/>
      <c r="AS3970" s="78"/>
      <c r="AT3970" s="78"/>
      <c r="AU3970" s="78"/>
      <c r="AV3970" s="78"/>
      <c r="AW3970" s="77"/>
      <c r="AX3970" s="144"/>
      <c r="AY3970" s="144"/>
      <c r="AZ3970" s="144"/>
      <c r="BA3970" s="54"/>
      <c r="BB3970" s="54"/>
      <c r="BC3970" s="144"/>
      <c r="BD3970" s="144"/>
      <c r="BE3970" s="144"/>
      <c r="BF3970" s="144"/>
      <c r="BG3970" s="144"/>
      <c r="BH3970" s="144"/>
      <c r="BI3970" s="144"/>
      <c r="BJ3970" s="144"/>
      <c r="BK3970" s="144"/>
      <c r="BL3970" s="144"/>
      <c r="BM3970" s="144"/>
      <c r="BN3970" s="144"/>
      <c r="BO3970" s="144"/>
      <c r="BP3970" s="144"/>
      <c r="BQ3970" s="144"/>
      <c r="BR3970" s="144"/>
      <c r="BS3970" s="144"/>
      <c r="BT3970" s="144"/>
      <c r="BU3970" s="144"/>
      <c r="BV3970" s="144"/>
      <c r="BW3970" s="144"/>
      <c r="BX3970" s="144"/>
      <c r="BY3970" s="144"/>
      <c r="BZ3970" s="144"/>
      <c r="CA3970" s="144"/>
      <c r="CB3970" s="144"/>
      <c r="CC3970" s="144"/>
      <c r="CD3970" s="144"/>
      <c r="CE3970" s="144"/>
      <c r="CF3970" s="144"/>
      <c r="CG3970" s="144"/>
      <c r="CH3970" s="144"/>
      <c r="CI3970" s="144"/>
      <c r="CJ3970" s="144"/>
      <c r="CK3970" s="144"/>
      <c r="CL3970" s="144"/>
    </row>
    <row r="3971" spans="2:90" x14ac:dyDescent="0.25">
      <c r="B3971" s="77"/>
      <c r="C3971" s="77"/>
      <c r="D3971" s="77"/>
      <c r="E3971" s="77"/>
      <c r="F3971" s="77"/>
      <c r="G3971" s="77"/>
      <c r="I3971" s="78"/>
      <c r="K3971" s="78"/>
      <c r="L3971" s="77"/>
      <c r="M3971" s="78"/>
      <c r="N3971" s="78"/>
      <c r="O3971" s="78"/>
      <c r="P3971" s="78"/>
      <c r="Q3971" s="144"/>
      <c r="R3971" s="78"/>
      <c r="S3971" s="78"/>
      <c r="T3971" s="78"/>
      <c r="U3971" s="78"/>
      <c r="V3971" s="219"/>
      <c r="W3971" s="78"/>
      <c r="X3971" s="78"/>
      <c r="Y3971" s="78"/>
      <c r="Z3971" s="78"/>
      <c r="AA3971" s="77"/>
      <c r="AB3971" s="77"/>
      <c r="AC3971" s="78"/>
      <c r="AD3971" s="104"/>
      <c r="AE3971" s="78"/>
      <c r="AF3971" s="104"/>
      <c r="AG3971" s="78"/>
      <c r="AH3971" s="104"/>
      <c r="AI3971" s="78"/>
      <c r="AJ3971" s="104"/>
      <c r="AK3971" s="78"/>
      <c r="AL3971" s="78"/>
      <c r="AM3971" s="8"/>
      <c r="AN3971" s="78"/>
      <c r="AO3971" s="78"/>
      <c r="AP3971" s="78"/>
      <c r="AQ3971" s="78"/>
      <c r="AR3971" s="78"/>
      <c r="AS3971" s="78"/>
      <c r="AT3971" s="78"/>
      <c r="AU3971" s="78"/>
      <c r="AV3971" s="78"/>
      <c r="AW3971" s="77"/>
      <c r="AX3971" s="144"/>
      <c r="AY3971" s="144"/>
      <c r="AZ3971" s="144"/>
      <c r="BA3971" s="54"/>
      <c r="BB3971" s="54"/>
      <c r="BC3971" s="144"/>
      <c r="BD3971" s="144"/>
      <c r="BE3971" s="144"/>
      <c r="BF3971" s="144"/>
      <c r="BG3971" s="144"/>
      <c r="BH3971" s="144"/>
      <c r="BI3971" s="144"/>
      <c r="BJ3971" s="144"/>
      <c r="BK3971" s="144"/>
      <c r="BL3971" s="144"/>
      <c r="BM3971" s="144"/>
      <c r="BN3971" s="144"/>
      <c r="BO3971" s="144"/>
      <c r="BP3971" s="144"/>
      <c r="BQ3971" s="144"/>
      <c r="BR3971" s="144"/>
      <c r="BS3971" s="144"/>
      <c r="BT3971" s="144"/>
      <c r="BU3971" s="144"/>
      <c r="BV3971" s="144"/>
      <c r="BW3971" s="144"/>
      <c r="BX3971" s="144"/>
      <c r="BY3971" s="144"/>
      <c r="BZ3971" s="144"/>
      <c r="CA3971" s="144"/>
      <c r="CB3971" s="144"/>
      <c r="CC3971" s="144"/>
      <c r="CD3971" s="144"/>
      <c r="CE3971" s="144"/>
      <c r="CF3971" s="144"/>
      <c r="CG3971" s="144"/>
      <c r="CH3971" s="144"/>
      <c r="CI3971" s="144"/>
      <c r="CJ3971" s="144"/>
      <c r="CK3971" s="144"/>
      <c r="CL3971" s="144"/>
    </row>
    <row r="3972" spans="2:90" x14ac:dyDescent="0.25">
      <c r="B3972" s="77"/>
      <c r="C3972" s="77"/>
      <c r="D3972" s="77"/>
      <c r="E3972" s="77"/>
      <c r="F3972" s="77"/>
      <c r="G3972" s="77"/>
      <c r="I3972" s="78"/>
      <c r="K3972" s="78"/>
      <c r="L3972" s="77"/>
      <c r="M3972" s="78"/>
      <c r="N3972" s="78"/>
      <c r="O3972" s="78"/>
      <c r="P3972" s="78"/>
      <c r="Q3972" s="144"/>
      <c r="R3972" s="78"/>
      <c r="S3972" s="78"/>
      <c r="T3972" s="78"/>
      <c r="U3972" s="78"/>
      <c r="V3972" s="219"/>
      <c r="W3972" s="78"/>
      <c r="X3972" s="78"/>
      <c r="Y3972" s="78"/>
      <c r="Z3972" s="78"/>
      <c r="AA3972" s="77"/>
      <c r="AB3972" s="77"/>
      <c r="AC3972" s="78"/>
      <c r="AD3972" s="104"/>
      <c r="AE3972" s="78"/>
      <c r="AF3972" s="104"/>
      <c r="AG3972" s="78"/>
      <c r="AH3972" s="104"/>
      <c r="AI3972" s="78"/>
      <c r="AJ3972" s="104"/>
      <c r="AK3972" s="78"/>
      <c r="AL3972" s="78"/>
      <c r="AM3972" s="8"/>
      <c r="AN3972" s="78"/>
      <c r="AO3972" s="78"/>
      <c r="AP3972" s="78"/>
      <c r="AQ3972" s="78"/>
      <c r="AR3972" s="78"/>
      <c r="AS3972" s="78"/>
      <c r="AT3972" s="78"/>
      <c r="AU3972" s="78"/>
      <c r="AV3972" s="78"/>
      <c r="AW3972" s="77"/>
      <c r="AX3972" s="144"/>
      <c r="AY3972" s="144"/>
      <c r="AZ3972" s="144"/>
      <c r="BA3972" s="54"/>
      <c r="BB3972" s="54"/>
      <c r="BC3972" s="144"/>
      <c r="BD3972" s="144"/>
      <c r="BE3972" s="144"/>
      <c r="BF3972" s="144"/>
      <c r="BG3972" s="144"/>
      <c r="BH3972" s="144"/>
      <c r="BI3972" s="144"/>
      <c r="BJ3972" s="144"/>
      <c r="BK3972" s="144"/>
      <c r="BL3972" s="144"/>
      <c r="BM3972" s="144"/>
      <c r="BN3972" s="144"/>
      <c r="BO3972" s="144"/>
      <c r="BP3972" s="144"/>
      <c r="BQ3972" s="144"/>
      <c r="BR3972" s="144"/>
      <c r="BS3972" s="144"/>
      <c r="BT3972" s="144"/>
      <c r="BU3972" s="144"/>
      <c r="BV3972" s="144"/>
      <c r="BW3972" s="144"/>
      <c r="BX3972" s="144"/>
      <c r="BY3972" s="144"/>
      <c r="BZ3972" s="144"/>
      <c r="CA3972" s="144"/>
      <c r="CB3972" s="144"/>
      <c r="CC3972" s="144"/>
      <c r="CD3972" s="144"/>
      <c r="CE3972" s="144"/>
      <c r="CF3972" s="144"/>
      <c r="CG3972" s="144"/>
      <c r="CH3972" s="144"/>
      <c r="CI3972" s="144"/>
      <c r="CJ3972" s="144"/>
      <c r="CK3972" s="144"/>
      <c r="CL3972" s="144"/>
    </row>
    <row r="3973" spans="2:90" x14ac:dyDescent="0.25">
      <c r="B3973" s="77"/>
      <c r="C3973" s="77"/>
      <c r="D3973" s="77"/>
      <c r="E3973" s="77"/>
      <c r="F3973" s="77"/>
      <c r="G3973" s="77"/>
      <c r="I3973" s="78"/>
      <c r="K3973" s="78"/>
      <c r="L3973" s="77"/>
      <c r="M3973" s="78"/>
      <c r="N3973" s="78"/>
      <c r="O3973" s="78"/>
      <c r="P3973" s="78"/>
      <c r="Q3973" s="144"/>
      <c r="R3973" s="78"/>
      <c r="S3973" s="78"/>
      <c r="T3973" s="78"/>
      <c r="U3973" s="78"/>
      <c r="V3973" s="219"/>
      <c r="W3973" s="78"/>
      <c r="X3973" s="78"/>
      <c r="Y3973" s="78"/>
      <c r="Z3973" s="78"/>
      <c r="AA3973" s="77"/>
      <c r="AB3973" s="77"/>
      <c r="AC3973" s="78"/>
      <c r="AD3973" s="104"/>
      <c r="AE3973" s="78"/>
      <c r="AF3973" s="104"/>
      <c r="AG3973" s="78"/>
      <c r="AH3973" s="104"/>
      <c r="AI3973" s="78"/>
      <c r="AJ3973" s="104"/>
      <c r="AK3973" s="78"/>
      <c r="AL3973" s="78"/>
      <c r="AM3973" s="8"/>
      <c r="AN3973" s="78"/>
      <c r="AO3973" s="78"/>
      <c r="AP3973" s="78"/>
      <c r="AQ3973" s="78"/>
      <c r="AR3973" s="78"/>
      <c r="AS3973" s="78"/>
      <c r="AT3973" s="78"/>
      <c r="AU3973" s="78"/>
      <c r="AV3973" s="78"/>
      <c r="AW3973" s="77"/>
      <c r="AX3973" s="144"/>
      <c r="AY3973" s="144"/>
      <c r="AZ3973" s="144"/>
      <c r="BA3973" s="54"/>
      <c r="BB3973" s="54"/>
      <c r="BC3973" s="144"/>
      <c r="BD3973" s="144"/>
      <c r="BE3973" s="144"/>
      <c r="BF3973" s="144"/>
      <c r="BG3973" s="144"/>
      <c r="BH3973" s="144"/>
      <c r="BI3973" s="144"/>
      <c r="BJ3973" s="144"/>
      <c r="BK3973" s="144"/>
      <c r="BL3973" s="144"/>
      <c r="BM3973" s="144"/>
      <c r="BN3973" s="144"/>
      <c r="BO3973" s="144"/>
      <c r="BP3973" s="144"/>
      <c r="BQ3973" s="144"/>
      <c r="BR3973" s="144"/>
      <c r="BS3973" s="144"/>
      <c r="BT3973" s="144"/>
      <c r="BU3973" s="144"/>
      <c r="BV3973" s="144"/>
      <c r="BW3973" s="144"/>
      <c r="BX3973" s="144"/>
      <c r="BY3973" s="144"/>
      <c r="BZ3973" s="144"/>
      <c r="CA3973" s="144"/>
      <c r="CB3973" s="144"/>
      <c r="CC3973" s="144"/>
      <c r="CD3973" s="144"/>
      <c r="CE3973" s="144"/>
      <c r="CF3973" s="144"/>
      <c r="CG3973" s="144"/>
      <c r="CH3973" s="144"/>
      <c r="CI3973" s="144"/>
      <c r="CJ3973" s="144"/>
      <c r="CK3973" s="144"/>
      <c r="CL3973" s="144"/>
    </row>
    <row r="3974" spans="2:90" x14ac:dyDescent="0.25">
      <c r="B3974" s="77"/>
      <c r="C3974" s="77"/>
      <c r="D3974" s="77"/>
      <c r="E3974" s="77"/>
      <c r="F3974" s="77"/>
      <c r="G3974" s="77"/>
      <c r="I3974" s="78"/>
      <c r="K3974" s="78"/>
      <c r="L3974" s="77"/>
      <c r="M3974" s="78"/>
      <c r="N3974" s="78"/>
      <c r="O3974" s="78"/>
      <c r="P3974" s="78"/>
      <c r="Q3974" s="144"/>
      <c r="R3974" s="78"/>
      <c r="S3974" s="78"/>
      <c r="T3974" s="78"/>
      <c r="U3974" s="78"/>
      <c r="V3974" s="219"/>
      <c r="W3974" s="78"/>
      <c r="X3974" s="78"/>
      <c r="Y3974" s="78"/>
      <c r="Z3974" s="78"/>
      <c r="AA3974" s="77"/>
      <c r="AB3974" s="77"/>
      <c r="AC3974" s="78"/>
      <c r="AD3974" s="104"/>
      <c r="AE3974" s="78"/>
      <c r="AF3974" s="104"/>
      <c r="AG3974" s="78"/>
      <c r="AH3974" s="104"/>
      <c r="AI3974" s="78"/>
      <c r="AJ3974" s="104"/>
      <c r="AK3974" s="78"/>
      <c r="AL3974" s="78"/>
      <c r="AM3974" s="8"/>
      <c r="AN3974" s="78"/>
      <c r="AO3974" s="78"/>
      <c r="AP3974" s="78"/>
      <c r="AQ3974" s="78"/>
      <c r="AR3974" s="78"/>
      <c r="AS3974" s="78"/>
      <c r="AT3974" s="78"/>
      <c r="AU3974" s="78"/>
      <c r="AV3974" s="78"/>
      <c r="AW3974" s="77"/>
      <c r="AX3974" s="144"/>
      <c r="AY3974" s="144"/>
      <c r="AZ3974" s="144"/>
      <c r="BA3974" s="54"/>
      <c r="BB3974" s="54"/>
      <c r="BC3974" s="144"/>
      <c r="BD3974" s="144"/>
      <c r="BE3974" s="144"/>
      <c r="BF3974" s="144"/>
      <c r="BG3974" s="144"/>
      <c r="BH3974" s="144"/>
      <c r="BI3974" s="144"/>
      <c r="BJ3974" s="144"/>
      <c r="BK3974" s="144"/>
      <c r="BL3974" s="144"/>
      <c r="BM3974" s="144"/>
      <c r="BN3974" s="144"/>
      <c r="BO3974" s="144"/>
      <c r="BP3974" s="144"/>
      <c r="BQ3974" s="144"/>
      <c r="BR3974" s="144"/>
      <c r="BS3974" s="144"/>
      <c r="BT3974" s="144"/>
      <c r="BU3974" s="144"/>
      <c r="BV3974" s="144"/>
      <c r="BW3974" s="144"/>
      <c r="BX3974" s="144"/>
      <c r="BY3974" s="144"/>
      <c r="BZ3974" s="144"/>
      <c r="CA3974" s="144"/>
      <c r="CB3974" s="144"/>
      <c r="CC3974" s="144"/>
      <c r="CD3974" s="144"/>
      <c r="CE3974" s="144"/>
      <c r="CF3974" s="144"/>
      <c r="CG3974" s="144"/>
      <c r="CH3974" s="144"/>
      <c r="CI3974" s="144"/>
      <c r="CJ3974" s="144"/>
      <c r="CK3974" s="144"/>
      <c r="CL3974" s="144"/>
    </row>
    <row r="3975" spans="2:90" x14ac:dyDescent="0.25">
      <c r="B3975" s="77"/>
      <c r="C3975" s="77"/>
      <c r="D3975" s="77"/>
      <c r="E3975" s="77"/>
      <c r="F3975" s="77"/>
      <c r="G3975" s="77"/>
      <c r="I3975" s="78"/>
      <c r="K3975" s="78"/>
      <c r="L3975" s="77"/>
      <c r="M3975" s="78"/>
      <c r="N3975" s="78"/>
      <c r="O3975" s="78"/>
      <c r="P3975" s="78"/>
      <c r="Q3975" s="144"/>
      <c r="R3975" s="78"/>
      <c r="S3975" s="78"/>
      <c r="T3975" s="78"/>
      <c r="U3975" s="78"/>
      <c r="V3975" s="219"/>
      <c r="W3975" s="78"/>
      <c r="X3975" s="78"/>
      <c r="Y3975" s="78"/>
      <c r="Z3975" s="78"/>
      <c r="AA3975" s="77"/>
      <c r="AB3975" s="77"/>
      <c r="AC3975" s="78"/>
      <c r="AD3975" s="104"/>
      <c r="AE3975" s="78"/>
      <c r="AF3975" s="104"/>
      <c r="AG3975" s="78"/>
      <c r="AH3975" s="104"/>
      <c r="AI3975" s="78"/>
      <c r="AJ3975" s="104"/>
      <c r="AK3975" s="78"/>
      <c r="AL3975" s="78"/>
      <c r="AM3975" s="8"/>
      <c r="AN3975" s="78"/>
      <c r="AO3975" s="78"/>
      <c r="AP3975" s="78"/>
      <c r="AQ3975" s="78"/>
      <c r="AR3975" s="78"/>
      <c r="AS3975" s="78"/>
      <c r="AT3975" s="78"/>
      <c r="AU3975" s="78"/>
      <c r="AV3975" s="78"/>
      <c r="AW3975" s="77"/>
      <c r="AX3975" s="144"/>
      <c r="AY3975" s="144"/>
      <c r="AZ3975" s="144"/>
      <c r="BA3975" s="54"/>
      <c r="BB3975" s="54"/>
      <c r="BC3975" s="144"/>
      <c r="BD3975" s="144"/>
      <c r="BE3975" s="144"/>
      <c r="BF3975" s="144"/>
      <c r="BG3975" s="144"/>
      <c r="BH3975" s="144"/>
      <c r="BI3975" s="144"/>
      <c r="BJ3975" s="144"/>
      <c r="BK3975" s="144"/>
      <c r="BL3975" s="144"/>
      <c r="BM3975" s="144"/>
      <c r="BN3975" s="144"/>
      <c r="BO3975" s="144"/>
      <c r="BP3975" s="144"/>
      <c r="BQ3975" s="144"/>
      <c r="BR3975" s="144"/>
      <c r="BS3975" s="144"/>
      <c r="BT3975" s="144"/>
      <c r="BU3975" s="144"/>
      <c r="BV3975" s="144"/>
      <c r="BW3975" s="144"/>
      <c r="BX3975" s="144"/>
      <c r="BY3975" s="144"/>
      <c r="BZ3975" s="144"/>
      <c r="CA3975" s="144"/>
      <c r="CB3975" s="144"/>
      <c r="CC3975" s="144"/>
      <c r="CD3975" s="144"/>
      <c r="CE3975" s="144"/>
      <c r="CF3975" s="144"/>
      <c r="CG3975" s="144"/>
      <c r="CH3975" s="144"/>
      <c r="CI3975" s="144"/>
      <c r="CJ3975" s="144"/>
      <c r="CK3975" s="144"/>
      <c r="CL3975" s="144"/>
    </row>
    <row r="3976" spans="2:90" x14ac:dyDescent="0.25">
      <c r="B3976" s="77"/>
      <c r="C3976" s="77"/>
      <c r="D3976" s="77"/>
      <c r="E3976" s="77"/>
      <c r="F3976" s="77"/>
      <c r="G3976" s="77"/>
      <c r="I3976" s="78"/>
      <c r="K3976" s="78"/>
      <c r="L3976" s="77"/>
      <c r="M3976" s="78"/>
      <c r="N3976" s="78"/>
      <c r="O3976" s="78"/>
      <c r="P3976" s="78"/>
      <c r="Q3976" s="144"/>
      <c r="R3976" s="78"/>
      <c r="S3976" s="78"/>
      <c r="T3976" s="78"/>
      <c r="U3976" s="78"/>
      <c r="V3976" s="219"/>
      <c r="W3976" s="78"/>
      <c r="X3976" s="78"/>
      <c r="Y3976" s="78"/>
      <c r="Z3976" s="78"/>
      <c r="AA3976" s="77"/>
      <c r="AB3976" s="77"/>
      <c r="AC3976" s="78"/>
      <c r="AD3976" s="104"/>
      <c r="AE3976" s="78"/>
      <c r="AF3976" s="104"/>
      <c r="AG3976" s="78"/>
      <c r="AH3976" s="104"/>
      <c r="AI3976" s="78"/>
      <c r="AJ3976" s="104"/>
      <c r="AK3976" s="78"/>
      <c r="AL3976" s="78"/>
      <c r="AM3976" s="8"/>
      <c r="AN3976" s="78"/>
      <c r="AO3976" s="78"/>
      <c r="AP3976" s="78"/>
      <c r="AQ3976" s="78"/>
      <c r="AR3976" s="78"/>
      <c r="AS3976" s="78"/>
      <c r="AT3976" s="78"/>
      <c r="AU3976" s="78"/>
      <c r="AV3976" s="78"/>
      <c r="AW3976" s="77"/>
      <c r="AX3976" s="144"/>
      <c r="AY3976" s="144"/>
      <c r="AZ3976" s="144"/>
      <c r="BA3976" s="54"/>
      <c r="BB3976" s="54"/>
      <c r="BC3976" s="144"/>
      <c r="BD3976" s="144"/>
      <c r="BE3976" s="144"/>
      <c r="BF3976" s="144"/>
      <c r="BG3976" s="144"/>
      <c r="BH3976" s="144"/>
      <c r="BI3976" s="144"/>
      <c r="BJ3976" s="144"/>
      <c r="BK3976" s="144"/>
      <c r="BL3976" s="144"/>
      <c r="BM3976" s="144"/>
      <c r="BN3976" s="144"/>
      <c r="BO3976" s="144"/>
      <c r="BP3976" s="144"/>
      <c r="BQ3976" s="144"/>
      <c r="BR3976" s="144"/>
      <c r="BS3976" s="144"/>
      <c r="BT3976" s="144"/>
      <c r="BU3976" s="144"/>
      <c r="BV3976" s="144"/>
      <c r="BW3976" s="144"/>
      <c r="BX3976" s="144"/>
      <c r="BY3976" s="144"/>
      <c r="BZ3976" s="144"/>
      <c r="CA3976" s="144"/>
      <c r="CB3976" s="144"/>
      <c r="CC3976" s="144"/>
      <c r="CD3976" s="144"/>
      <c r="CE3976" s="144"/>
      <c r="CF3976" s="144"/>
      <c r="CG3976" s="144"/>
      <c r="CH3976" s="144"/>
      <c r="CI3976" s="144"/>
      <c r="CJ3976" s="144"/>
      <c r="CK3976" s="144"/>
      <c r="CL3976" s="144"/>
    </row>
    <row r="3977" spans="2:90" x14ac:dyDescent="0.25">
      <c r="B3977" s="77"/>
      <c r="C3977" s="77"/>
      <c r="D3977" s="77"/>
      <c r="E3977" s="77"/>
      <c r="F3977" s="77"/>
      <c r="G3977" s="77"/>
      <c r="I3977" s="78"/>
      <c r="K3977" s="78"/>
      <c r="L3977" s="77"/>
      <c r="M3977" s="78"/>
      <c r="N3977" s="78"/>
      <c r="O3977" s="78"/>
      <c r="P3977" s="78"/>
      <c r="Q3977" s="144"/>
      <c r="R3977" s="78"/>
      <c r="S3977" s="78"/>
      <c r="T3977" s="78"/>
      <c r="U3977" s="78"/>
      <c r="V3977" s="219"/>
      <c r="W3977" s="78"/>
      <c r="X3977" s="78"/>
      <c r="Y3977" s="78"/>
      <c r="Z3977" s="78"/>
      <c r="AA3977" s="77"/>
      <c r="AB3977" s="77"/>
      <c r="AC3977" s="78"/>
      <c r="AD3977" s="104"/>
      <c r="AE3977" s="78"/>
      <c r="AF3977" s="104"/>
      <c r="AG3977" s="78"/>
      <c r="AH3977" s="104"/>
      <c r="AI3977" s="78"/>
      <c r="AJ3977" s="104"/>
      <c r="AK3977" s="78"/>
      <c r="AL3977" s="78"/>
      <c r="AM3977" s="8"/>
      <c r="AN3977" s="78"/>
      <c r="AO3977" s="78"/>
      <c r="AP3977" s="78"/>
      <c r="AQ3977" s="78"/>
      <c r="AR3977" s="78"/>
      <c r="AS3977" s="78"/>
      <c r="AT3977" s="78"/>
      <c r="AU3977" s="78"/>
      <c r="AV3977" s="78"/>
      <c r="AW3977" s="77"/>
      <c r="AX3977" s="144"/>
      <c r="AY3977" s="144"/>
      <c r="AZ3977" s="144"/>
      <c r="BA3977" s="54"/>
      <c r="BB3977" s="54"/>
      <c r="BC3977" s="144"/>
      <c r="BD3977" s="144"/>
      <c r="BE3977" s="144"/>
      <c r="BF3977" s="144"/>
      <c r="BG3977" s="144"/>
      <c r="BH3977" s="144"/>
      <c r="BI3977" s="144"/>
      <c r="BJ3977" s="144"/>
      <c r="BK3977" s="144"/>
      <c r="BL3977" s="144"/>
      <c r="BM3977" s="144"/>
      <c r="BN3977" s="144"/>
      <c r="BO3977" s="144"/>
      <c r="BP3977" s="144"/>
      <c r="BQ3977" s="144"/>
      <c r="BR3977" s="144"/>
      <c r="BS3977" s="144"/>
      <c r="BT3977" s="144"/>
      <c r="BU3977" s="144"/>
      <c r="BV3977" s="144"/>
      <c r="BW3977" s="144"/>
      <c r="BX3977" s="144"/>
      <c r="BY3977" s="144"/>
      <c r="BZ3977" s="144"/>
      <c r="CA3977" s="144"/>
      <c r="CB3977" s="144"/>
      <c r="CC3977" s="144"/>
      <c r="CD3977" s="144"/>
      <c r="CE3977" s="144"/>
      <c r="CF3977" s="144"/>
      <c r="CG3977" s="144"/>
      <c r="CH3977" s="144"/>
      <c r="CI3977" s="144"/>
      <c r="CJ3977" s="144"/>
      <c r="CK3977" s="144"/>
      <c r="CL3977" s="144"/>
    </row>
    <row r="3978" spans="2:90" x14ac:dyDescent="0.25">
      <c r="B3978" s="77"/>
      <c r="C3978" s="77"/>
      <c r="D3978" s="77"/>
      <c r="E3978" s="77"/>
      <c r="F3978" s="77"/>
      <c r="G3978" s="77"/>
      <c r="I3978" s="78"/>
      <c r="K3978" s="78"/>
      <c r="L3978" s="77"/>
      <c r="M3978" s="78"/>
      <c r="N3978" s="78"/>
      <c r="O3978" s="78"/>
      <c r="P3978" s="78"/>
      <c r="Q3978" s="144"/>
      <c r="R3978" s="78"/>
      <c r="S3978" s="78"/>
      <c r="T3978" s="78"/>
      <c r="U3978" s="78"/>
      <c r="V3978" s="219"/>
      <c r="W3978" s="78"/>
      <c r="X3978" s="78"/>
      <c r="Y3978" s="78"/>
      <c r="Z3978" s="78"/>
      <c r="AA3978" s="77"/>
      <c r="AB3978" s="77"/>
      <c r="AC3978" s="78"/>
      <c r="AD3978" s="104"/>
      <c r="AE3978" s="78"/>
      <c r="AF3978" s="104"/>
      <c r="AG3978" s="78"/>
      <c r="AH3978" s="104"/>
      <c r="AI3978" s="78"/>
      <c r="AJ3978" s="104"/>
      <c r="AK3978" s="78"/>
      <c r="AL3978" s="78"/>
      <c r="AM3978" s="8"/>
      <c r="AN3978" s="78"/>
      <c r="AO3978" s="78"/>
      <c r="AP3978" s="78"/>
      <c r="AQ3978" s="78"/>
      <c r="AR3978" s="78"/>
      <c r="AS3978" s="78"/>
      <c r="AT3978" s="78"/>
      <c r="AU3978" s="78"/>
      <c r="AV3978" s="78"/>
      <c r="AW3978" s="77"/>
      <c r="AX3978" s="144"/>
      <c r="AY3978" s="144"/>
      <c r="AZ3978" s="144"/>
      <c r="BA3978" s="54"/>
      <c r="BB3978" s="54"/>
      <c r="BC3978" s="144"/>
      <c r="BD3978" s="144"/>
      <c r="BE3978" s="144"/>
      <c r="BF3978" s="144"/>
      <c r="BG3978" s="144"/>
      <c r="BH3978" s="144"/>
      <c r="BI3978" s="144"/>
      <c r="BJ3978" s="144"/>
      <c r="BK3978" s="144"/>
      <c r="BL3978" s="144"/>
      <c r="BM3978" s="144"/>
      <c r="BN3978" s="144"/>
      <c r="BO3978" s="144"/>
      <c r="BP3978" s="144"/>
      <c r="BQ3978" s="144"/>
      <c r="BR3978" s="144"/>
      <c r="BS3978" s="144"/>
      <c r="BT3978" s="144"/>
      <c r="BU3978" s="144"/>
      <c r="BV3978" s="144"/>
      <c r="BW3978" s="144"/>
      <c r="BX3978" s="144"/>
      <c r="BY3978" s="144"/>
      <c r="BZ3978" s="144"/>
      <c r="CA3978" s="144"/>
      <c r="CB3978" s="144"/>
      <c r="CC3978" s="144"/>
      <c r="CD3978" s="144"/>
      <c r="CE3978" s="144"/>
      <c r="CF3978" s="144"/>
      <c r="CG3978" s="144"/>
      <c r="CH3978" s="144"/>
      <c r="CI3978" s="144"/>
      <c r="CJ3978" s="144"/>
      <c r="CK3978" s="144"/>
      <c r="CL3978" s="144"/>
    </row>
    <row r="3979" spans="2:90" x14ac:dyDescent="0.25">
      <c r="B3979" s="77"/>
      <c r="C3979" s="77"/>
      <c r="D3979" s="77"/>
      <c r="E3979" s="77"/>
      <c r="F3979" s="77"/>
      <c r="G3979" s="77"/>
      <c r="I3979" s="78"/>
      <c r="K3979" s="78"/>
      <c r="L3979" s="77"/>
      <c r="M3979" s="78"/>
      <c r="N3979" s="78"/>
      <c r="O3979" s="78"/>
      <c r="P3979" s="78"/>
      <c r="Q3979" s="144"/>
      <c r="R3979" s="78"/>
      <c r="S3979" s="78"/>
      <c r="T3979" s="78"/>
      <c r="U3979" s="78"/>
      <c r="V3979" s="219"/>
      <c r="W3979" s="78"/>
      <c r="X3979" s="78"/>
      <c r="Y3979" s="78"/>
      <c r="Z3979" s="78"/>
      <c r="AA3979" s="77"/>
      <c r="AB3979" s="77"/>
      <c r="AC3979" s="78"/>
      <c r="AD3979" s="104"/>
      <c r="AE3979" s="78"/>
      <c r="AF3979" s="104"/>
      <c r="AG3979" s="78"/>
      <c r="AH3979" s="104"/>
      <c r="AI3979" s="78"/>
      <c r="AJ3979" s="104"/>
      <c r="AK3979" s="78"/>
      <c r="AL3979" s="78"/>
      <c r="AM3979" s="8"/>
      <c r="AN3979" s="78"/>
      <c r="AO3979" s="78"/>
      <c r="AP3979" s="78"/>
      <c r="AQ3979" s="78"/>
      <c r="AR3979" s="78"/>
      <c r="AS3979" s="78"/>
      <c r="AT3979" s="78"/>
      <c r="AU3979" s="78"/>
      <c r="AV3979" s="78"/>
      <c r="AW3979" s="77"/>
      <c r="AX3979" s="144"/>
      <c r="AY3979" s="144"/>
      <c r="AZ3979" s="144"/>
      <c r="BA3979" s="54"/>
      <c r="BB3979" s="54"/>
      <c r="BC3979" s="144"/>
      <c r="BD3979" s="144"/>
      <c r="BE3979" s="144"/>
      <c r="BF3979" s="144"/>
      <c r="BG3979" s="144"/>
      <c r="BH3979" s="144"/>
      <c r="BI3979" s="144"/>
      <c r="BJ3979" s="144"/>
      <c r="BK3979" s="144"/>
      <c r="BL3979" s="144"/>
      <c r="BM3979" s="144"/>
      <c r="BN3979" s="144"/>
      <c r="BO3979" s="144"/>
      <c r="BP3979" s="144"/>
      <c r="BQ3979" s="144"/>
      <c r="BR3979" s="144"/>
      <c r="BS3979" s="144"/>
      <c r="BT3979" s="144"/>
      <c r="BU3979" s="144"/>
      <c r="BV3979" s="144"/>
      <c r="BW3979" s="144"/>
      <c r="BX3979" s="144"/>
      <c r="BY3979" s="144"/>
      <c r="BZ3979" s="144"/>
      <c r="CA3979" s="144"/>
      <c r="CB3979" s="144"/>
      <c r="CC3979" s="144"/>
      <c r="CD3979" s="144"/>
      <c r="CE3979" s="144"/>
      <c r="CF3979" s="144"/>
      <c r="CG3979" s="144"/>
      <c r="CH3979" s="144"/>
      <c r="CI3979" s="144"/>
      <c r="CJ3979" s="144"/>
      <c r="CK3979" s="144"/>
      <c r="CL3979" s="144"/>
    </row>
    <row r="3980" spans="2:90" x14ac:dyDescent="0.25">
      <c r="B3980" s="77"/>
      <c r="C3980" s="77"/>
      <c r="D3980" s="77"/>
      <c r="E3980" s="77"/>
      <c r="F3980" s="77"/>
      <c r="G3980" s="77"/>
      <c r="I3980" s="78"/>
      <c r="K3980" s="78"/>
      <c r="L3980" s="77"/>
      <c r="M3980" s="78"/>
      <c r="N3980" s="78"/>
      <c r="O3980" s="78"/>
      <c r="P3980" s="78"/>
      <c r="Q3980" s="144"/>
      <c r="R3980" s="78"/>
      <c r="S3980" s="78"/>
      <c r="T3980" s="78"/>
      <c r="U3980" s="78"/>
      <c r="V3980" s="219"/>
      <c r="W3980" s="78"/>
      <c r="X3980" s="78"/>
      <c r="Y3980" s="78"/>
      <c r="Z3980" s="78"/>
      <c r="AA3980" s="77"/>
      <c r="AB3980" s="77"/>
      <c r="AC3980" s="78"/>
      <c r="AD3980" s="104"/>
      <c r="AE3980" s="78"/>
      <c r="AF3980" s="104"/>
      <c r="AG3980" s="78"/>
      <c r="AH3980" s="104"/>
      <c r="AI3980" s="78"/>
      <c r="AJ3980" s="104"/>
      <c r="AK3980" s="78"/>
      <c r="AL3980" s="78"/>
      <c r="AM3980" s="8"/>
      <c r="AN3980" s="78"/>
      <c r="AO3980" s="78"/>
      <c r="AP3980" s="78"/>
      <c r="AQ3980" s="78"/>
      <c r="AR3980" s="78"/>
      <c r="AS3980" s="78"/>
      <c r="AT3980" s="78"/>
      <c r="AU3980" s="78"/>
      <c r="AV3980" s="78"/>
      <c r="AW3980" s="77"/>
      <c r="AX3980" s="144"/>
      <c r="AY3980" s="144"/>
      <c r="AZ3980" s="144"/>
      <c r="BA3980" s="54"/>
      <c r="BB3980" s="54"/>
      <c r="BC3980" s="144"/>
      <c r="BD3980" s="144"/>
      <c r="BE3980" s="144"/>
      <c r="BF3980" s="144"/>
      <c r="BG3980" s="144"/>
      <c r="BH3980" s="144"/>
      <c r="BI3980" s="144"/>
      <c r="BJ3980" s="144"/>
      <c r="BK3980" s="144"/>
      <c r="BL3980" s="144"/>
      <c r="BM3980" s="144"/>
      <c r="BN3980" s="144"/>
      <c r="BO3980" s="144"/>
      <c r="BP3980" s="144"/>
      <c r="BQ3980" s="144"/>
      <c r="BR3980" s="144"/>
      <c r="BS3980" s="144"/>
      <c r="BT3980" s="144"/>
      <c r="BU3980" s="144"/>
      <c r="BV3980" s="144"/>
      <c r="BW3980" s="144"/>
      <c r="BX3980" s="144"/>
      <c r="BY3980" s="144"/>
      <c r="BZ3980" s="144"/>
      <c r="CA3980" s="144"/>
      <c r="CB3980" s="144"/>
      <c r="CC3980" s="144"/>
      <c r="CD3980" s="144"/>
      <c r="CE3980" s="144"/>
      <c r="CF3980" s="144"/>
      <c r="CG3980" s="144"/>
      <c r="CH3980" s="144"/>
      <c r="CI3980" s="144"/>
      <c r="CJ3980" s="144"/>
      <c r="CK3980" s="144"/>
      <c r="CL3980" s="144"/>
    </row>
    <row r="3981" spans="2:90" x14ac:dyDescent="0.25">
      <c r="B3981" s="77"/>
      <c r="C3981" s="77"/>
      <c r="D3981" s="77"/>
      <c r="E3981" s="77"/>
      <c r="F3981" s="77"/>
      <c r="G3981" s="77"/>
      <c r="I3981" s="78"/>
      <c r="K3981" s="78"/>
      <c r="L3981" s="77"/>
      <c r="M3981" s="78"/>
      <c r="N3981" s="78"/>
      <c r="O3981" s="78"/>
      <c r="P3981" s="78"/>
      <c r="Q3981" s="144"/>
      <c r="R3981" s="78"/>
      <c r="S3981" s="78"/>
      <c r="T3981" s="78"/>
      <c r="U3981" s="78"/>
      <c r="V3981" s="219"/>
      <c r="W3981" s="78"/>
      <c r="X3981" s="78"/>
      <c r="Y3981" s="78"/>
      <c r="Z3981" s="78"/>
      <c r="AA3981" s="77"/>
      <c r="AB3981" s="77"/>
      <c r="AC3981" s="78"/>
      <c r="AD3981" s="104"/>
      <c r="AE3981" s="78"/>
      <c r="AF3981" s="104"/>
      <c r="AG3981" s="78"/>
      <c r="AH3981" s="104"/>
      <c r="AI3981" s="78"/>
      <c r="AJ3981" s="104"/>
      <c r="AK3981" s="78"/>
      <c r="AL3981" s="78"/>
      <c r="AM3981" s="8"/>
      <c r="AN3981" s="78"/>
      <c r="AO3981" s="78"/>
      <c r="AP3981" s="78"/>
      <c r="AQ3981" s="78"/>
      <c r="AR3981" s="78"/>
      <c r="AS3981" s="78"/>
      <c r="AT3981" s="78"/>
      <c r="AU3981" s="78"/>
      <c r="AV3981" s="78"/>
      <c r="AW3981" s="77"/>
      <c r="AX3981" s="144"/>
      <c r="AY3981" s="144"/>
      <c r="AZ3981" s="144"/>
      <c r="BA3981" s="54"/>
      <c r="BB3981" s="54"/>
      <c r="BC3981" s="144"/>
      <c r="BD3981" s="144"/>
      <c r="BE3981" s="144"/>
      <c r="BF3981" s="144"/>
      <c r="BG3981" s="144"/>
      <c r="BH3981" s="144"/>
      <c r="BI3981" s="144"/>
      <c r="BJ3981" s="144"/>
      <c r="BK3981" s="144"/>
      <c r="BL3981" s="144"/>
      <c r="BM3981" s="144"/>
      <c r="BN3981" s="144"/>
      <c r="BO3981" s="144"/>
      <c r="BP3981" s="144"/>
      <c r="BQ3981" s="144"/>
      <c r="BR3981" s="144"/>
      <c r="BS3981" s="144"/>
      <c r="BT3981" s="144"/>
      <c r="BU3981" s="144"/>
      <c r="BV3981" s="144"/>
      <c r="BW3981" s="144"/>
      <c r="BX3981" s="144"/>
      <c r="BY3981" s="144"/>
      <c r="BZ3981" s="144"/>
      <c r="CA3981" s="144"/>
      <c r="CB3981" s="144"/>
      <c r="CC3981" s="144"/>
      <c r="CD3981" s="144"/>
      <c r="CE3981" s="144"/>
      <c r="CF3981" s="144"/>
      <c r="CG3981" s="144"/>
      <c r="CH3981" s="144"/>
      <c r="CI3981" s="144"/>
      <c r="CJ3981" s="144"/>
      <c r="CK3981" s="144"/>
      <c r="CL3981" s="144"/>
    </row>
    <row r="3982" spans="2:90" x14ac:dyDescent="0.25">
      <c r="B3982" s="77"/>
      <c r="C3982" s="77"/>
      <c r="D3982" s="77"/>
      <c r="E3982" s="77"/>
      <c r="F3982" s="77"/>
      <c r="G3982" s="77"/>
      <c r="I3982" s="78"/>
      <c r="K3982" s="78"/>
      <c r="L3982" s="77"/>
      <c r="M3982" s="78"/>
      <c r="N3982" s="78"/>
      <c r="O3982" s="78"/>
      <c r="P3982" s="78"/>
      <c r="Q3982" s="144"/>
      <c r="R3982" s="78"/>
      <c r="S3982" s="78"/>
      <c r="T3982" s="78"/>
      <c r="U3982" s="78"/>
      <c r="V3982" s="219"/>
      <c r="W3982" s="78"/>
      <c r="X3982" s="78"/>
      <c r="Y3982" s="78"/>
      <c r="Z3982" s="78"/>
      <c r="AA3982" s="77"/>
      <c r="AB3982" s="77"/>
      <c r="AC3982" s="78"/>
      <c r="AD3982" s="104"/>
      <c r="AE3982" s="78"/>
      <c r="AF3982" s="104"/>
      <c r="AG3982" s="78"/>
      <c r="AH3982" s="104"/>
      <c r="AI3982" s="78"/>
      <c r="AJ3982" s="104"/>
      <c r="AK3982" s="78"/>
      <c r="AL3982" s="78"/>
      <c r="AM3982" s="8"/>
      <c r="AN3982" s="78"/>
      <c r="AO3982" s="78"/>
      <c r="AP3982" s="78"/>
      <c r="AQ3982" s="78"/>
      <c r="AR3982" s="78"/>
      <c r="AS3982" s="78"/>
      <c r="AT3982" s="78"/>
      <c r="AU3982" s="78"/>
      <c r="AV3982" s="78"/>
      <c r="AW3982" s="77"/>
      <c r="AX3982" s="144"/>
      <c r="AY3982" s="144"/>
      <c r="AZ3982" s="144"/>
      <c r="BA3982" s="54"/>
      <c r="BB3982" s="54"/>
      <c r="BC3982" s="144"/>
      <c r="BD3982" s="144"/>
      <c r="BE3982" s="144"/>
      <c r="BF3982" s="144"/>
      <c r="BG3982" s="144"/>
      <c r="BH3982" s="144"/>
      <c r="BI3982" s="144"/>
      <c r="BJ3982" s="144"/>
      <c r="BK3982" s="144"/>
      <c r="BL3982" s="144"/>
      <c r="BM3982" s="144"/>
      <c r="BN3982" s="144"/>
      <c r="BO3982" s="144"/>
      <c r="BP3982" s="144"/>
      <c r="BQ3982" s="144"/>
      <c r="BR3982" s="144"/>
      <c r="BS3982" s="144"/>
      <c r="BT3982" s="144"/>
      <c r="BU3982" s="144"/>
      <c r="BV3982" s="144"/>
      <c r="BW3982" s="144"/>
      <c r="BX3982" s="144"/>
      <c r="BY3982" s="144"/>
      <c r="BZ3982" s="144"/>
      <c r="CA3982" s="144"/>
      <c r="CB3982" s="144"/>
      <c r="CC3982" s="144"/>
      <c r="CD3982" s="144"/>
      <c r="CE3982" s="144"/>
      <c r="CF3982" s="144"/>
      <c r="CG3982" s="144"/>
      <c r="CH3982" s="144"/>
      <c r="CI3982" s="144"/>
      <c r="CJ3982" s="144"/>
      <c r="CK3982" s="144"/>
      <c r="CL3982" s="144"/>
    </row>
    <row r="3983" spans="2:90" x14ac:dyDescent="0.25">
      <c r="B3983" s="77"/>
      <c r="C3983" s="77"/>
      <c r="D3983" s="77"/>
      <c r="E3983" s="77"/>
      <c r="F3983" s="77"/>
      <c r="G3983" s="77"/>
      <c r="I3983" s="78"/>
      <c r="K3983" s="78"/>
      <c r="L3983" s="77"/>
      <c r="M3983" s="78"/>
      <c r="N3983" s="78"/>
      <c r="O3983" s="78"/>
      <c r="P3983" s="78"/>
      <c r="Q3983" s="144"/>
      <c r="R3983" s="78"/>
      <c r="S3983" s="78"/>
      <c r="T3983" s="78"/>
      <c r="U3983" s="78"/>
      <c r="V3983" s="219"/>
      <c r="W3983" s="78"/>
      <c r="X3983" s="78"/>
      <c r="Y3983" s="78"/>
      <c r="Z3983" s="78"/>
      <c r="AA3983" s="77"/>
      <c r="AB3983" s="77"/>
      <c r="AC3983" s="78"/>
      <c r="AD3983" s="104"/>
      <c r="AE3983" s="78"/>
      <c r="AF3983" s="104"/>
      <c r="AG3983" s="78"/>
      <c r="AH3983" s="104"/>
      <c r="AI3983" s="78"/>
      <c r="AJ3983" s="104"/>
      <c r="AK3983" s="78"/>
      <c r="AL3983" s="78"/>
      <c r="AM3983" s="8"/>
      <c r="AN3983" s="78"/>
      <c r="AO3983" s="78"/>
      <c r="AP3983" s="78"/>
      <c r="AQ3983" s="78"/>
      <c r="AR3983" s="78"/>
      <c r="AS3983" s="78"/>
      <c r="AT3983" s="78"/>
      <c r="AU3983" s="78"/>
      <c r="AV3983" s="78"/>
      <c r="AW3983" s="77"/>
      <c r="AX3983" s="144"/>
      <c r="AY3983" s="144"/>
      <c r="AZ3983" s="144"/>
      <c r="BA3983" s="54"/>
      <c r="BB3983" s="54"/>
      <c r="BC3983" s="144"/>
      <c r="BD3983" s="144"/>
      <c r="BE3983" s="144"/>
      <c r="BF3983" s="144"/>
      <c r="BG3983" s="144"/>
      <c r="BH3983" s="144"/>
      <c r="BI3983" s="144"/>
      <c r="BJ3983" s="144"/>
      <c r="BK3983" s="144"/>
      <c r="BL3983" s="144"/>
      <c r="BM3983" s="144"/>
      <c r="BN3983" s="144"/>
      <c r="BO3983" s="144"/>
      <c r="BP3983" s="144"/>
      <c r="BQ3983" s="144"/>
      <c r="BR3983" s="144"/>
      <c r="BS3983" s="144"/>
      <c r="BT3983" s="144"/>
      <c r="BU3983" s="144"/>
      <c r="BV3983" s="144"/>
      <c r="BW3983" s="144"/>
      <c r="BX3983" s="144"/>
      <c r="BY3983" s="144"/>
      <c r="BZ3983" s="144"/>
      <c r="CA3983" s="144"/>
      <c r="CB3983" s="144"/>
      <c r="CC3983" s="144"/>
      <c r="CD3983" s="144"/>
      <c r="CE3983" s="144"/>
      <c r="CF3983" s="144"/>
      <c r="CG3983" s="144"/>
      <c r="CH3983" s="144"/>
      <c r="CI3983" s="144"/>
      <c r="CJ3983" s="144"/>
      <c r="CK3983" s="144"/>
      <c r="CL3983" s="144"/>
    </row>
    <row r="3984" spans="2:90" x14ac:dyDescent="0.25">
      <c r="B3984" s="77"/>
      <c r="C3984" s="77"/>
      <c r="D3984" s="77"/>
      <c r="E3984" s="77"/>
      <c r="F3984" s="77"/>
      <c r="G3984" s="77"/>
      <c r="I3984" s="78"/>
      <c r="K3984" s="78"/>
      <c r="L3984" s="77"/>
      <c r="M3984" s="78"/>
      <c r="N3984" s="78"/>
      <c r="O3984" s="78"/>
      <c r="P3984" s="78"/>
      <c r="Q3984" s="144"/>
      <c r="R3984" s="78"/>
      <c r="S3984" s="78"/>
      <c r="T3984" s="78"/>
      <c r="U3984" s="78"/>
      <c r="V3984" s="219"/>
      <c r="W3984" s="78"/>
      <c r="X3984" s="78"/>
      <c r="Y3984" s="78"/>
      <c r="Z3984" s="78"/>
      <c r="AA3984" s="77"/>
      <c r="AB3984" s="77"/>
      <c r="AC3984" s="78"/>
      <c r="AD3984" s="104"/>
      <c r="AE3984" s="78"/>
      <c r="AF3984" s="104"/>
      <c r="AG3984" s="78"/>
      <c r="AH3984" s="104"/>
      <c r="AI3984" s="78"/>
      <c r="AJ3984" s="104"/>
      <c r="AK3984" s="78"/>
      <c r="AL3984" s="78"/>
      <c r="AM3984" s="8"/>
      <c r="AN3984" s="78"/>
      <c r="AO3984" s="78"/>
      <c r="AP3984" s="78"/>
      <c r="AQ3984" s="78"/>
      <c r="AR3984" s="78"/>
      <c r="AS3984" s="78"/>
      <c r="AT3984" s="78"/>
      <c r="AU3984" s="78"/>
      <c r="AV3984" s="78"/>
      <c r="AW3984" s="77"/>
      <c r="AX3984" s="144"/>
      <c r="AY3984" s="144"/>
      <c r="AZ3984" s="144"/>
      <c r="BA3984" s="54"/>
      <c r="BB3984" s="54"/>
      <c r="BC3984" s="144"/>
      <c r="BD3984" s="144"/>
      <c r="BE3984" s="144"/>
      <c r="BF3984" s="144"/>
      <c r="BG3984" s="144"/>
      <c r="BH3984" s="144"/>
      <c r="BI3984" s="144"/>
      <c r="BJ3984" s="144"/>
      <c r="BK3984" s="144"/>
      <c r="BL3984" s="144"/>
      <c r="BM3984" s="144"/>
      <c r="BN3984" s="144"/>
      <c r="BO3984" s="144"/>
      <c r="BP3984" s="144"/>
      <c r="BQ3984" s="144"/>
      <c r="BR3984" s="144"/>
      <c r="BS3984" s="144"/>
      <c r="BT3984" s="144"/>
      <c r="BU3984" s="144"/>
      <c r="BV3984" s="144"/>
      <c r="BW3984" s="144"/>
      <c r="BX3984" s="144"/>
      <c r="BY3984" s="144"/>
      <c r="BZ3984" s="144"/>
      <c r="CA3984" s="144"/>
      <c r="CB3984" s="144"/>
      <c r="CC3984" s="144"/>
      <c r="CD3984" s="144"/>
      <c r="CE3984" s="144"/>
      <c r="CF3984" s="144"/>
      <c r="CG3984" s="144"/>
      <c r="CH3984" s="144"/>
      <c r="CI3984" s="144"/>
      <c r="CJ3984" s="144"/>
      <c r="CK3984" s="144"/>
      <c r="CL3984" s="144"/>
    </row>
    <row r="3985" spans="2:90" x14ac:dyDescent="0.25">
      <c r="B3985" s="77"/>
      <c r="C3985" s="77"/>
      <c r="D3985" s="77"/>
      <c r="E3985" s="77"/>
      <c r="F3985" s="77"/>
      <c r="G3985" s="77"/>
      <c r="I3985" s="78"/>
      <c r="K3985" s="78"/>
      <c r="L3985" s="77"/>
      <c r="M3985" s="78"/>
      <c r="N3985" s="78"/>
      <c r="O3985" s="78"/>
      <c r="P3985" s="78"/>
      <c r="Q3985" s="144"/>
      <c r="R3985" s="78"/>
      <c r="S3985" s="78"/>
      <c r="T3985" s="78"/>
      <c r="U3985" s="78"/>
      <c r="V3985" s="219"/>
      <c r="W3985" s="78"/>
      <c r="X3985" s="78"/>
      <c r="Y3985" s="78"/>
      <c r="Z3985" s="78"/>
      <c r="AA3985" s="77"/>
      <c r="AB3985" s="77"/>
      <c r="AC3985" s="78"/>
      <c r="AD3985" s="104"/>
      <c r="AE3985" s="78"/>
      <c r="AF3985" s="104"/>
      <c r="AG3985" s="78"/>
      <c r="AH3985" s="104"/>
      <c r="AI3985" s="78"/>
      <c r="AJ3985" s="104"/>
      <c r="AK3985" s="78"/>
      <c r="AL3985" s="78"/>
      <c r="AM3985" s="8"/>
      <c r="AN3985" s="78"/>
      <c r="AO3985" s="78"/>
      <c r="AP3985" s="78"/>
      <c r="AQ3985" s="78"/>
      <c r="AR3985" s="78"/>
      <c r="AS3985" s="78"/>
      <c r="AT3985" s="78"/>
      <c r="AU3985" s="78"/>
      <c r="AV3985" s="78"/>
      <c r="AW3985" s="77"/>
      <c r="AX3985" s="144"/>
      <c r="AY3985" s="144"/>
      <c r="AZ3985" s="144"/>
      <c r="BA3985" s="54"/>
      <c r="BB3985" s="54"/>
      <c r="BC3985" s="144"/>
      <c r="BD3985" s="144"/>
      <c r="BE3985" s="144"/>
      <c r="BF3985" s="144"/>
      <c r="BG3985" s="144"/>
      <c r="BH3985" s="144"/>
      <c r="BI3985" s="144"/>
      <c r="BJ3985" s="144"/>
      <c r="BK3985" s="144"/>
      <c r="BL3985" s="144"/>
      <c r="BM3985" s="144"/>
      <c r="BN3985" s="144"/>
      <c r="BO3985" s="144"/>
      <c r="BP3985" s="144"/>
      <c r="BQ3985" s="144"/>
      <c r="BR3985" s="144"/>
      <c r="BS3985" s="144"/>
      <c r="BT3985" s="144"/>
      <c r="BU3985" s="144"/>
      <c r="BV3985" s="144"/>
      <c r="BW3985" s="144"/>
      <c r="BX3985" s="144"/>
      <c r="BY3985" s="144"/>
      <c r="BZ3985" s="144"/>
      <c r="CA3985" s="144"/>
      <c r="CB3985" s="144"/>
      <c r="CC3985" s="144"/>
      <c r="CD3985" s="144"/>
      <c r="CE3985" s="144"/>
      <c r="CF3985" s="144"/>
      <c r="CG3985" s="144"/>
      <c r="CH3985" s="144"/>
      <c r="CI3985" s="144"/>
      <c r="CJ3985" s="144"/>
      <c r="CK3985" s="144"/>
      <c r="CL3985" s="144"/>
    </row>
    <row r="3986" spans="2:90" x14ac:dyDescent="0.25">
      <c r="B3986" s="77"/>
      <c r="C3986" s="77"/>
      <c r="D3986" s="77"/>
      <c r="E3986" s="77"/>
      <c r="F3986" s="77"/>
      <c r="G3986" s="77"/>
      <c r="I3986" s="78"/>
      <c r="K3986" s="78"/>
      <c r="L3986" s="77"/>
      <c r="M3986" s="78"/>
      <c r="N3986" s="78"/>
      <c r="O3986" s="78"/>
      <c r="P3986" s="78"/>
      <c r="Q3986" s="144"/>
      <c r="R3986" s="78"/>
      <c r="S3986" s="78"/>
      <c r="T3986" s="78"/>
      <c r="U3986" s="78"/>
      <c r="V3986" s="219"/>
      <c r="W3986" s="78"/>
      <c r="X3986" s="78"/>
      <c r="Y3986" s="78"/>
      <c r="Z3986" s="78"/>
      <c r="AA3986" s="77"/>
      <c r="AB3986" s="77"/>
      <c r="AC3986" s="78"/>
      <c r="AD3986" s="104"/>
      <c r="AE3986" s="78"/>
      <c r="AF3986" s="104"/>
      <c r="AG3986" s="78"/>
      <c r="AH3986" s="104"/>
      <c r="AI3986" s="78"/>
      <c r="AJ3986" s="104"/>
      <c r="AK3986" s="78"/>
      <c r="AL3986" s="78"/>
      <c r="AM3986" s="8"/>
      <c r="AN3986" s="78"/>
      <c r="AO3986" s="78"/>
      <c r="AP3986" s="78"/>
      <c r="AQ3986" s="78"/>
      <c r="AR3986" s="78"/>
      <c r="AS3986" s="78"/>
      <c r="AT3986" s="78"/>
      <c r="AU3986" s="78"/>
      <c r="AV3986" s="78"/>
      <c r="AW3986" s="77"/>
      <c r="AX3986" s="144"/>
      <c r="AY3986" s="144"/>
      <c r="AZ3986" s="144"/>
      <c r="BA3986" s="54"/>
      <c r="BB3986" s="54"/>
      <c r="BC3986" s="144"/>
      <c r="BD3986" s="144"/>
      <c r="BE3986" s="144"/>
      <c r="BF3986" s="144"/>
      <c r="BG3986" s="144"/>
      <c r="BH3986" s="144"/>
      <c r="BI3986" s="144"/>
      <c r="BJ3986" s="144"/>
      <c r="BK3986" s="144"/>
      <c r="BL3986" s="144"/>
      <c r="BM3986" s="144"/>
      <c r="BN3986" s="144"/>
      <c r="BO3986" s="144"/>
      <c r="BP3986" s="144"/>
      <c r="BQ3986" s="144"/>
      <c r="BR3986" s="144"/>
      <c r="BS3986" s="144"/>
      <c r="BT3986" s="144"/>
      <c r="BU3986" s="144"/>
      <c r="BV3986" s="144"/>
      <c r="BW3986" s="144"/>
      <c r="BX3986" s="144"/>
      <c r="BY3986" s="144"/>
      <c r="BZ3986" s="144"/>
      <c r="CA3986" s="144"/>
      <c r="CB3986" s="144"/>
      <c r="CC3986" s="144"/>
      <c r="CD3986" s="144"/>
      <c r="CE3986" s="144"/>
      <c r="CF3986" s="144"/>
      <c r="CG3986" s="144"/>
      <c r="CH3986" s="144"/>
      <c r="CI3986" s="144"/>
      <c r="CJ3986" s="144"/>
      <c r="CK3986" s="144"/>
      <c r="CL3986" s="144"/>
    </row>
    <row r="3987" spans="2:90" x14ac:dyDescent="0.25">
      <c r="B3987" s="77"/>
      <c r="C3987" s="77"/>
      <c r="D3987" s="77"/>
      <c r="E3987" s="77"/>
      <c r="F3987" s="77"/>
      <c r="G3987" s="77"/>
      <c r="I3987" s="78"/>
      <c r="K3987" s="78"/>
      <c r="L3987" s="77"/>
      <c r="M3987" s="78"/>
      <c r="N3987" s="78"/>
      <c r="O3987" s="78"/>
      <c r="P3987" s="78"/>
      <c r="Q3987" s="144"/>
      <c r="R3987" s="78"/>
      <c r="S3987" s="78"/>
      <c r="T3987" s="78"/>
      <c r="U3987" s="78"/>
      <c r="V3987" s="219"/>
      <c r="W3987" s="78"/>
      <c r="X3987" s="78"/>
      <c r="Y3987" s="78"/>
      <c r="Z3987" s="78"/>
      <c r="AA3987" s="77"/>
      <c r="AB3987" s="77"/>
      <c r="AC3987" s="78"/>
      <c r="AD3987" s="104"/>
      <c r="AE3987" s="78"/>
      <c r="AF3987" s="104"/>
      <c r="AG3987" s="78"/>
      <c r="AH3987" s="104"/>
      <c r="AI3987" s="78"/>
      <c r="AJ3987" s="104"/>
      <c r="AK3987" s="78"/>
      <c r="AL3987" s="78"/>
      <c r="AM3987" s="8"/>
      <c r="AN3987" s="78"/>
      <c r="AO3987" s="78"/>
      <c r="AP3987" s="78"/>
      <c r="AQ3987" s="78"/>
      <c r="AR3987" s="78"/>
      <c r="AS3987" s="78"/>
      <c r="AT3987" s="78"/>
      <c r="AU3987" s="78"/>
      <c r="AV3987" s="78"/>
      <c r="AW3987" s="77"/>
      <c r="AX3987" s="144"/>
      <c r="AY3987" s="144"/>
      <c r="AZ3987" s="144"/>
      <c r="BA3987" s="54"/>
      <c r="BB3987" s="54"/>
      <c r="BC3987" s="144"/>
      <c r="BD3987" s="144"/>
      <c r="BE3987" s="144"/>
      <c r="BF3987" s="144"/>
      <c r="BG3987" s="144"/>
      <c r="BH3987" s="144"/>
      <c r="BI3987" s="144"/>
      <c r="BJ3987" s="144"/>
      <c r="BK3987" s="144"/>
      <c r="BL3987" s="144"/>
      <c r="BM3987" s="144"/>
      <c r="BN3987" s="144"/>
      <c r="BO3987" s="144"/>
      <c r="BP3987" s="144"/>
      <c r="BQ3987" s="144"/>
      <c r="BR3987" s="144"/>
      <c r="BS3987" s="144"/>
      <c r="BT3987" s="144"/>
      <c r="BU3987" s="144"/>
      <c r="BV3987" s="144"/>
      <c r="BW3987" s="144"/>
      <c r="BX3987" s="144"/>
      <c r="BY3987" s="144"/>
      <c r="BZ3987" s="144"/>
      <c r="CA3987" s="144"/>
      <c r="CB3987" s="144"/>
      <c r="CC3987" s="144"/>
      <c r="CD3987" s="144"/>
      <c r="CE3987" s="144"/>
      <c r="CF3987" s="144"/>
      <c r="CG3987" s="144"/>
      <c r="CH3987" s="144"/>
      <c r="CI3987" s="144"/>
      <c r="CJ3987" s="144"/>
      <c r="CK3987" s="144"/>
      <c r="CL3987" s="144"/>
    </row>
    <row r="3988" spans="2:90" x14ac:dyDescent="0.25">
      <c r="B3988" s="77"/>
      <c r="C3988" s="77"/>
      <c r="D3988" s="77"/>
      <c r="E3988" s="77"/>
      <c r="F3988" s="77"/>
      <c r="G3988" s="77"/>
      <c r="I3988" s="78"/>
      <c r="K3988" s="78"/>
      <c r="L3988" s="77"/>
      <c r="M3988" s="78"/>
      <c r="N3988" s="78"/>
      <c r="O3988" s="78"/>
      <c r="P3988" s="78"/>
      <c r="Q3988" s="144"/>
      <c r="R3988" s="78"/>
      <c r="S3988" s="78"/>
      <c r="T3988" s="78"/>
      <c r="U3988" s="78"/>
      <c r="V3988" s="219"/>
      <c r="W3988" s="78"/>
      <c r="X3988" s="78"/>
      <c r="Y3988" s="78"/>
      <c r="Z3988" s="78"/>
      <c r="AA3988" s="77"/>
      <c r="AB3988" s="77"/>
      <c r="AC3988" s="78"/>
      <c r="AD3988" s="104"/>
      <c r="AE3988" s="78"/>
      <c r="AF3988" s="104"/>
      <c r="AG3988" s="78"/>
      <c r="AH3988" s="104"/>
      <c r="AI3988" s="78"/>
      <c r="AJ3988" s="104"/>
      <c r="AK3988" s="78"/>
      <c r="AL3988" s="78"/>
      <c r="AM3988" s="8"/>
      <c r="AN3988" s="78"/>
      <c r="AO3988" s="78"/>
      <c r="AP3988" s="78"/>
      <c r="AQ3988" s="78"/>
      <c r="AR3988" s="78"/>
      <c r="AS3988" s="78"/>
      <c r="AT3988" s="78"/>
      <c r="AU3988" s="78"/>
      <c r="AV3988" s="78"/>
      <c r="AW3988" s="77"/>
      <c r="AX3988" s="144"/>
      <c r="AY3988" s="144"/>
      <c r="AZ3988" s="144"/>
      <c r="BA3988" s="54"/>
      <c r="BB3988" s="54"/>
      <c r="BC3988" s="144"/>
      <c r="BD3988" s="144"/>
      <c r="BE3988" s="144"/>
      <c r="BF3988" s="144"/>
      <c r="BG3988" s="144"/>
      <c r="BH3988" s="144"/>
      <c r="BI3988" s="144"/>
      <c r="BJ3988" s="144"/>
      <c r="BK3988" s="144"/>
      <c r="BL3988" s="144"/>
      <c r="BM3988" s="144"/>
      <c r="BN3988" s="144"/>
      <c r="BO3988" s="144"/>
      <c r="BP3988" s="144"/>
      <c r="BQ3988" s="144"/>
      <c r="BR3988" s="144"/>
      <c r="BS3988" s="144"/>
      <c r="BT3988" s="144"/>
      <c r="BU3988" s="144"/>
      <c r="BV3988" s="144"/>
      <c r="BW3988" s="144"/>
      <c r="BX3988" s="144"/>
      <c r="BY3988" s="144"/>
      <c r="BZ3988" s="144"/>
      <c r="CA3988" s="144"/>
      <c r="CB3988" s="144"/>
      <c r="CC3988" s="144"/>
      <c r="CD3988" s="144"/>
      <c r="CE3988" s="144"/>
      <c r="CF3988" s="144"/>
      <c r="CG3988" s="144"/>
      <c r="CH3988" s="144"/>
      <c r="CI3988" s="144"/>
      <c r="CJ3988" s="144"/>
      <c r="CK3988" s="144"/>
      <c r="CL3988" s="144"/>
    </row>
    <row r="3989" spans="2:90" x14ac:dyDescent="0.25">
      <c r="B3989" s="77"/>
      <c r="C3989" s="77"/>
      <c r="D3989" s="77"/>
      <c r="E3989" s="77"/>
      <c r="F3989" s="77"/>
      <c r="G3989" s="77"/>
      <c r="I3989" s="78"/>
      <c r="K3989" s="78"/>
      <c r="L3989" s="77"/>
      <c r="M3989" s="78"/>
      <c r="N3989" s="78"/>
      <c r="O3989" s="78"/>
      <c r="P3989" s="78"/>
      <c r="Q3989" s="144"/>
      <c r="R3989" s="78"/>
      <c r="S3989" s="78"/>
      <c r="T3989" s="78"/>
      <c r="U3989" s="78"/>
      <c r="V3989" s="219"/>
      <c r="W3989" s="78"/>
      <c r="X3989" s="78"/>
      <c r="Y3989" s="78"/>
      <c r="Z3989" s="78"/>
      <c r="AA3989" s="77"/>
      <c r="AB3989" s="77"/>
      <c r="AC3989" s="78"/>
      <c r="AD3989" s="104"/>
      <c r="AE3989" s="78"/>
      <c r="AF3989" s="104"/>
      <c r="AG3989" s="78"/>
      <c r="AH3989" s="104"/>
      <c r="AI3989" s="78"/>
      <c r="AJ3989" s="104"/>
      <c r="AK3989" s="78"/>
      <c r="AL3989" s="78"/>
      <c r="AM3989" s="8"/>
      <c r="AN3989" s="78"/>
      <c r="AO3989" s="78"/>
      <c r="AP3989" s="78"/>
      <c r="AQ3989" s="78"/>
      <c r="AR3989" s="78"/>
      <c r="AS3989" s="78"/>
      <c r="AT3989" s="78"/>
      <c r="AU3989" s="78"/>
      <c r="AV3989" s="78"/>
      <c r="AW3989" s="77"/>
      <c r="AX3989" s="144"/>
      <c r="AY3989" s="144"/>
      <c r="AZ3989" s="144"/>
      <c r="BA3989" s="54"/>
      <c r="BB3989" s="54"/>
      <c r="BC3989" s="144"/>
      <c r="BD3989" s="144"/>
      <c r="BE3989" s="144"/>
      <c r="BF3989" s="144"/>
      <c r="BG3989" s="144"/>
      <c r="BH3989" s="144"/>
      <c r="BI3989" s="144"/>
      <c r="BJ3989" s="144"/>
      <c r="BK3989" s="144"/>
      <c r="BL3989" s="144"/>
      <c r="BM3989" s="144"/>
      <c r="BN3989" s="144"/>
      <c r="BO3989" s="144"/>
      <c r="BP3989" s="144"/>
      <c r="BQ3989" s="144"/>
      <c r="BR3989" s="144"/>
      <c r="BS3989" s="144"/>
      <c r="BT3989" s="144"/>
      <c r="BU3989" s="144"/>
      <c r="BV3989" s="144"/>
      <c r="BW3989" s="144"/>
      <c r="BX3989" s="144"/>
      <c r="BY3989" s="144"/>
      <c r="BZ3989" s="144"/>
      <c r="CA3989" s="144"/>
      <c r="CB3989" s="144"/>
      <c r="CC3989" s="144"/>
      <c r="CD3989" s="144"/>
      <c r="CE3989" s="144"/>
      <c r="CF3989" s="144"/>
      <c r="CG3989" s="144"/>
      <c r="CH3989" s="144"/>
      <c r="CI3989" s="144"/>
      <c r="CJ3989" s="144"/>
      <c r="CK3989" s="144"/>
      <c r="CL3989" s="144"/>
    </row>
    <row r="3990" spans="2:90" x14ac:dyDescent="0.25">
      <c r="B3990" s="77"/>
      <c r="C3990" s="77"/>
      <c r="D3990" s="77"/>
      <c r="E3990" s="77"/>
      <c r="F3990" s="77"/>
      <c r="G3990" s="77"/>
      <c r="I3990" s="78"/>
      <c r="K3990" s="78"/>
      <c r="L3990" s="77"/>
      <c r="M3990" s="78"/>
      <c r="N3990" s="78"/>
      <c r="O3990" s="78"/>
      <c r="P3990" s="78"/>
      <c r="Q3990" s="144"/>
      <c r="R3990" s="78"/>
      <c r="S3990" s="78"/>
      <c r="T3990" s="78"/>
      <c r="U3990" s="78"/>
      <c r="V3990" s="219"/>
      <c r="W3990" s="78"/>
      <c r="X3990" s="78"/>
      <c r="Y3990" s="78"/>
      <c r="Z3990" s="78"/>
      <c r="AA3990" s="77"/>
      <c r="AB3990" s="77"/>
      <c r="AC3990" s="78"/>
      <c r="AD3990" s="104"/>
      <c r="AE3990" s="78"/>
      <c r="AF3990" s="104"/>
      <c r="AG3990" s="78"/>
      <c r="AH3990" s="104"/>
      <c r="AI3990" s="78"/>
      <c r="AJ3990" s="104"/>
      <c r="AK3990" s="78"/>
      <c r="AL3990" s="78"/>
      <c r="AM3990" s="8"/>
      <c r="AN3990" s="78"/>
      <c r="AO3990" s="78"/>
      <c r="AP3990" s="78"/>
      <c r="AQ3990" s="78"/>
      <c r="AR3990" s="78"/>
      <c r="AS3990" s="78"/>
      <c r="AT3990" s="78"/>
      <c r="AU3990" s="78"/>
      <c r="AV3990" s="78"/>
      <c r="AW3990" s="77"/>
      <c r="AX3990" s="144"/>
      <c r="AY3990" s="144"/>
      <c r="AZ3990" s="144"/>
      <c r="BA3990" s="54"/>
      <c r="BB3990" s="54"/>
      <c r="BC3990" s="144"/>
      <c r="BD3990" s="144"/>
      <c r="BE3990" s="144"/>
      <c r="BF3990" s="144"/>
      <c r="BG3990" s="144"/>
      <c r="BH3990" s="144"/>
      <c r="BI3990" s="144"/>
      <c r="BJ3990" s="144"/>
      <c r="BK3990" s="144"/>
      <c r="BL3990" s="144"/>
      <c r="BM3990" s="144"/>
      <c r="BN3990" s="144"/>
      <c r="BO3990" s="144"/>
      <c r="BP3990" s="144"/>
      <c r="BQ3990" s="144"/>
      <c r="BR3990" s="144"/>
      <c r="BS3990" s="144"/>
      <c r="BT3990" s="144"/>
      <c r="BU3990" s="144"/>
      <c r="BV3990" s="144"/>
      <c r="BW3990" s="144"/>
      <c r="BX3990" s="144"/>
      <c r="BY3990" s="144"/>
      <c r="BZ3990" s="144"/>
      <c r="CA3990" s="144"/>
      <c r="CB3990" s="144"/>
      <c r="CC3990" s="144"/>
      <c r="CD3990" s="144"/>
      <c r="CE3990" s="144"/>
      <c r="CF3990" s="144"/>
      <c r="CG3990" s="144"/>
      <c r="CH3990" s="144"/>
      <c r="CI3990" s="144"/>
      <c r="CJ3990" s="144"/>
      <c r="CK3990" s="144"/>
      <c r="CL3990" s="144"/>
    </row>
    <row r="3991" spans="2:90" x14ac:dyDescent="0.25">
      <c r="B3991" s="77"/>
      <c r="C3991" s="77"/>
      <c r="D3991" s="77"/>
      <c r="E3991" s="77"/>
      <c r="F3991" s="77"/>
      <c r="G3991" s="77"/>
      <c r="I3991" s="78"/>
      <c r="K3991" s="78"/>
      <c r="L3991" s="77"/>
      <c r="M3991" s="78"/>
      <c r="N3991" s="78"/>
      <c r="O3991" s="78"/>
      <c r="P3991" s="78"/>
      <c r="Q3991" s="144"/>
      <c r="R3991" s="78"/>
      <c r="S3991" s="78"/>
      <c r="T3991" s="78"/>
      <c r="U3991" s="78"/>
      <c r="V3991" s="219"/>
      <c r="W3991" s="78"/>
      <c r="X3991" s="78"/>
      <c r="Y3991" s="78"/>
      <c r="Z3991" s="78"/>
      <c r="AA3991" s="77"/>
      <c r="AB3991" s="77"/>
      <c r="AC3991" s="78"/>
      <c r="AD3991" s="104"/>
      <c r="AE3991" s="78"/>
      <c r="AF3991" s="104"/>
      <c r="AG3991" s="78"/>
      <c r="AH3991" s="104"/>
      <c r="AI3991" s="78"/>
      <c r="AJ3991" s="104"/>
      <c r="AK3991" s="78"/>
      <c r="AL3991" s="78"/>
      <c r="AM3991" s="8"/>
      <c r="AN3991" s="78"/>
      <c r="AO3991" s="78"/>
      <c r="AP3991" s="78"/>
      <c r="AQ3991" s="78"/>
      <c r="AR3991" s="78"/>
      <c r="AS3991" s="78"/>
      <c r="AT3991" s="78"/>
      <c r="AU3991" s="78"/>
      <c r="AV3991" s="78"/>
      <c r="AW3991" s="77"/>
      <c r="AX3991" s="144"/>
      <c r="AY3991" s="144"/>
      <c r="AZ3991" s="144"/>
      <c r="BA3991" s="54"/>
      <c r="BB3991" s="54"/>
      <c r="BC3991" s="144"/>
      <c r="BD3991" s="144"/>
      <c r="BE3991" s="144"/>
      <c r="BF3991" s="144"/>
      <c r="BG3991" s="144"/>
      <c r="BH3991" s="144"/>
      <c r="BI3991" s="144"/>
      <c r="BJ3991" s="144"/>
      <c r="BK3991" s="144"/>
      <c r="BL3991" s="144"/>
      <c r="BM3991" s="144"/>
      <c r="BN3991" s="144"/>
      <c r="BO3991" s="144"/>
      <c r="BP3991" s="144"/>
      <c r="BQ3991" s="144"/>
      <c r="BR3991" s="144"/>
      <c r="BS3991" s="144"/>
      <c r="BT3991" s="144"/>
      <c r="BU3991" s="144"/>
      <c r="BV3991" s="144"/>
      <c r="BW3991" s="144"/>
      <c r="BX3991" s="144"/>
      <c r="BY3991" s="144"/>
      <c r="BZ3991" s="144"/>
      <c r="CA3991" s="144"/>
      <c r="CB3991" s="144"/>
      <c r="CC3991" s="144"/>
      <c r="CD3991" s="144"/>
      <c r="CE3991" s="144"/>
      <c r="CF3991" s="144"/>
      <c r="CG3991" s="144"/>
      <c r="CH3991" s="144"/>
      <c r="CI3991" s="144"/>
      <c r="CJ3991" s="144"/>
      <c r="CK3991" s="144"/>
      <c r="CL3991" s="144"/>
    </row>
    <row r="3992" spans="2:90" x14ac:dyDescent="0.25">
      <c r="B3992" s="77"/>
      <c r="C3992" s="77"/>
      <c r="D3992" s="77"/>
      <c r="E3992" s="77"/>
      <c r="F3992" s="77"/>
      <c r="G3992" s="77"/>
      <c r="I3992" s="78"/>
      <c r="K3992" s="78"/>
      <c r="L3992" s="77"/>
      <c r="M3992" s="78"/>
      <c r="N3992" s="78"/>
      <c r="O3992" s="78"/>
      <c r="P3992" s="78"/>
      <c r="Q3992" s="144"/>
      <c r="R3992" s="78"/>
      <c r="S3992" s="78"/>
      <c r="T3992" s="78"/>
      <c r="U3992" s="78"/>
      <c r="V3992" s="219"/>
      <c r="W3992" s="78"/>
      <c r="X3992" s="78"/>
      <c r="Y3992" s="78"/>
      <c r="Z3992" s="78"/>
      <c r="AA3992" s="77"/>
      <c r="AB3992" s="77"/>
      <c r="AC3992" s="78"/>
      <c r="AD3992" s="104"/>
      <c r="AE3992" s="78"/>
      <c r="AF3992" s="104"/>
      <c r="AG3992" s="78"/>
      <c r="AH3992" s="104"/>
      <c r="AI3992" s="78"/>
      <c r="AJ3992" s="104"/>
      <c r="AK3992" s="78"/>
      <c r="AL3992" s="78"/>
      <c r="AM3992" s="8"/>
      <c r="AN3992" s="78"/>
      <c r="AO3992" s="78"/>
      <c r="AP3992" s="78"/>
      <c r="AQ3992" s="78"/>
      <c r="AR3992" s="78"/>
      <c r="AS3992" s="78"/>
      <c r="AT3992" s="78"/>
      <c r="AU3992" s="78"/>
      <c r="AV3992" s="78"/>
      <c r="AW3992" s="77"/>
      <c r="AX3992" s="144"/>
      <c r="AY3992" s="144"/>
      <c r="AZ3992" s="144"/>
      <c r="BA3992" s="54"/>
      <c r="BB3992" s="54"/>
      <c r="BC3992" s="144"/>
      <c r="BD3992" s="144"/>
      <c r="BE3992" s="144"/>
      <c r="BF3992" s="144"/>
      <c r="BG3992" s="144"/>
      <c r="BH3992" s="144"/>
      <c r="BI3992" s="144"/>
      <c r="BJ3992" s="144"/>
      <c r="BK3992" s="144"/>
      <c r="BL3992" s="144"/>
      <c r="BM3992" s="144"/>
      <c r="BN3992" s="144"/>
      <c r="BO3992" s="144"/>
      <c r="BP3992" s="144"/>
      <c r="BQ3992" s="144"/>
      <c r="BR3992" s="144"/>
      <c r="BS3992" s="144"/>
      <c r="BT3992" s="144"/>
      <c r="BU3992" s="144"/>
      <c r="BV3992" s="144"/>
      <c r="BW3992" s="144"/>
      <c r="BX3992" s="144"/>
      <c r="BY3992" s="144"/>
      <c r="BZ3992" s="144"/>
      <c r="CA3992" s="144"/>
      <c r="CB3992" s="144"/>
      <c r="CC3992" s="144"/>
      <c r="CD3992" s="144"/>
      <c r="CE3992" s="144"/>
      <c r="CF3992" s="144"/>
      <c r="CG3992" s="144"/>
      <c r="CH3992" s="144"/>
      <c r="CI3992" s="144"/>
      <c r="CJ3992" s="144"/>
      <c r="CK3992" s="144"/>
      <c r="CL3992" s="144"/>
    </row>
    <row r="3993" spans="2:90" x14ac:dyDescent="0.25">
      <c r="B3993" s="77"/>
      <c r="C3993" s="77"/>
      <c r="D3993" s="77"/>
      <c r="E3993" s="77"/>
      <c r="F3993" s="77"/>
      <c r="G3993" s="77"/>
      <c r="I3993" s="78"/>
      <c r="K3993" s="78"/>
      <c r="L3993" s="77"/>
      <c r="M3993" s="78"/>
      <c r="N3993" s="78"/>
      <c r="O3993" s="78"/>
      <c r="P3993" s="78"/>
      <c r="Q3993" s="144"/>
      <c r="R3993" s="78"/>
      <c r="S3993" s="78"/>
      <c r="T3993" s="78"/>
      <c r="U3993" s="78"/>
      <c r="V3993" s="219"/>
      <c r="W3993" s="78"/>
      <c r="X3993" s="78"/>
      <c r="Y3993" s="78"/>
      <c r="Z3993" s="78"/>
      <c r="AA3993" s="77"/>
      <c r="AB3993" s="77"/>
      <c r="AC3993" s="78"/>
      <c r="AD3993" s="104"/>
      <c r="AE3993" s="78"/>
      <c r="AF3993" s="104"/>
      <c r="AG3993" s="78"/>
      <c r="AH3993" s="104"/>
      <c r="AI3993" s="78"/>
      <c r="AJ3993" s="104"/>
      <c r="AK3993" s="78"/>
      <c r="AL3993" s="78"/>
      <c r="AM3993" s="8"/>
      <c r="AN3993" s="78"/>
      <c r="AO3993" s="78"/>
      <c r="AP3993" s="78"/>
      <c r="AQ3993" s="78"/>
      <c r="AR3993" s="78"/>
      <c r="AS3993" s="78"/>
      <c r="AT3993" s="78"/>
      <c r="AU3993" s="78"/>
      <c r="AV3993" s="78"/>
      <c r="AW3993" s="77"/>
      <c r="AX3993" s="144"/>
      <c r="AY3993" s="144"/>
      <c r="AZ3993" s="144"/>
      <c r="BA3993" s="54"/>
      <c r="BB3993" s="54"/>
      <c r="BC3993" s="144"/>
      <c r="BD3993" s="144"/>
      <c r="BE3993" s="144"/>
      <c r="BF3993" s="144"/>
      <c r="BG3993" s="144"/>
      <c r="BH3993" s="144"/>
      <c r="BI3993" s="144"/>
      <c r="BJ3993" s="144"/>
      <c r="BK3993" s="144"/>
      <c r="BL3993" s="144"/>
      <c r="BM3993" s="144"/>
      <c r="BN3993" s="144"/>
      <c r="BO3993" s="144"/>
      <c r="BP3993" s="144"/>
      <c r="BQ3993" s="144"/>
      <c r="BR3993" s="144"/>
      <c r="BS3993" s="144"/>
      <c r="BT3993" s="144"/>
      <c r="BU3993" s="144"/>
      <c r="BV3993" s="144"/>
      <c r="BW3993" s="144"/>
      <c r="BX3993" s="144"/>
      <c r="BY3993" s="144"/>
      <c r="BZ3993" s="144"/>
      <c r="CA3993" s="144"/>
      <c r="CB3993" s="144"/>
      <c r="CC3993" s="144"/>
      <c r="CD3993" s="144"/>
      <c r="CE3993" s="144"/>
      <c r="CF3993" s="144"/>
      <c r="CG3993" s="144"/>
      <c r="CH3993" s="144"/>
      <c r="CI3993" s="144"/>
      <c r="CJ3993" s="144"/>
      <c r="CK3993" s="144"/>
      <c r="CL3993" s="144"/>
    </row>
    <row r="3994" spans="2:90" x14ac:dyDescent="0.25">
      <c r="B3994" s="77"/>
      <c r="C3994" s="77"/>
      <c r="D3994" s="77"/>
      <c r="E3994" s="77"/>
      <c r="F3994" s="77"/>
      <c r="G3994" s="77"/>
      <c r="I3994" s="78"/>
      <c r="K3994" s="78"/>
      <c r="L3994" s="77"/>
      <c r="M3994" s="78"/>
      <c r="N3994" s="78"/>
      <c r="O3994" s="78"/>
      <c r="P3994" s="78"/>
      <c r="Q3994" s="144"/>
      <c r="R3994" s="78"/>
      <c r="S3994" s="78"/>
      <c r="T3994" s="78"/>
      <c r="U3994" s="78"/>
      <c r="V3994" s="219"/>
      <c r="W3994" s="78"/>
      <c r="X3994" s="78"/>
      <c r="Y3994" s="78"/>
      <c r="Z3994" s="78"/>
      <c r="AA3994" s="77"/>
      <c r="AB3994" s="77"/>
      <c r="AC3994" s="78"/>
      <c r="AD3994" s="104"/>
      <c r="AE3994" s="78"/>
      <c r="AF3994" s="104"/>
      <c r="AG3994" s="78"/>
      <c r="AH3994" s="104"/>
      <c r="AI3994" s="78"/>
      <c r="AJ3994" s="104"/>
      <c r="AK3994" s="78"/>
      <c r="AL3994" s="78"/>
      <c r="AM3994" s="8"/>
      <c r="AN3994" s="78"/>
      <c r="AO3994" s="78"/>
      <c r="AP3994" s="78"/>
      <c r="AQ3994" s="78"/>
      <c r="AR3994" s="78"/>
      <c r="AS3994" s="78"/>
      <c r="AT3994" s="78"/>
      <c r="AU3994" s="78"/>
      <c r="AV3994" s="78"/>
      <c r="AW3994" s="77"/>
      <c r="AX3994" s="144"/>
      <c r="AY3994" s="144"/>
      <c r="AZ3994" s="144"/>
      <c r="BA3994" s="54"/>
      <c r="BB3994" s="54"/>
      <c r="BC3994" s="144"/>
      <c r="BD3994" s="144"/>
      <c r="BE3994" s="144"/>
      <c r="BF3994" s="144"/>
      <c r="BG3994" s="144"/>
      <c r="BH3994" s="144"/>
      <c r="BI3994" s="144"/>
      <c r="BJ3994" s="144"/>
      <c r="BK3994" s="144"/>
      <c r="BL3994" s="144"/>
      <c r="BM3994" s="144"/>
      <c r="BN3994" s="144"/>
      <c r="BO3994" s="144"/>
      <c r="BP3994" s="144"/>
      <c r="BQ3994" s="144"/>
      <c r="BR3994" s="144"/>
      <c r="BS3994" s="144"/>
      <c r="BT3994" s="144"/>
      <c r="BU3994" s="144"/>
      <c r="BV3994" s="144"/>
      <c r="BW3994" s="144"/>
      <c r="BX3994" s="144"/>
      <c r="BY3994" s="144"/>
      <c r="BZ3994" s="144"/>
      <c r="CA3994" s="144"/>
      <c r="CB3994" s="144"/>
      <c r="CC3994" s="144"/>
      <c r="CD3994" s="144"/>
      <c r="CE3994" s="144"/>
      <c r="CF3994" s="144"/>
      <c r="CG3994" s="144"/>
      <c r="CH3994" s="144"/>
      <c r="CI3994" s="144"/>
      <c r="CJ3994" s="144"/>
      <c r="CK3994" s="144"/>
      <c r="CL3994" s="144"/>
    </row>
    <row r="3995" spans="2:90" x14ac:dyDescent="0.25">
      <c r="B3995" s="77"/>
      <c r="C3995" s="77"/>
      <c r="D3995" s="77"/>
      <c r="E3995" s="77"/>
      <c r="F3995" s="77"/>
      <c r="G3995" s="77"/>
      <c r="I3995" s="78"/>
      <c r="K3995" s="78"/>
      <c r="L3995" s="77"/>
      <c r="M3995" s="78"/>
      <c r="N3995" s="78"/>
      <c r="O3995" s="78"/>
      <c r="P3995" s="78"/>
      <c r="Q3995" s="144"/>
      <c r="R3995" s="78"/>
      <c r="S3995" s="78"/>
      <c r="T3995" s="78"/>
      <c r="U3995" s="78"/>
      <c r="V3995" s="219"/>
      <c r="W3995" s="78"/>
      <c r="X3995" s="78"/>
      <c r="Y3995" s="78"/>
      <c r="Z3995" s="78"/>
      <c r="AA3995" s="77"/>
      <c r="AB3995" s="77"/>
      <c r="AC3995" s="78"/>
      <c r="AD3995" s="104"/>
      <c r="AE3995" s="78"/>
      <c r="AF3995" s="104"/>
      <c r="AG3995" s="78"/>
      <c r="AH3995" s="104"/>
      <c r="AI3995" s="78"/>
      <c r="AJ3995" s="104"/>
      <c r="AK3995" s="78"/>
      <c r="AL3995" s="78"/>
      <c r="AM3995" s="8"/>
      <c r="AN3995" s="78"/>
      <c r="AO3995" s="78"/>
      <c r="AP3995" s="78"/>
      <c r="AQ3995" s="78"/>
      <c r="AR3995" s="78"/>
      <c r="AS3995" s="78"/>
      <c r="AT3995" s="78"/>
      <c r="AU3995" s="78"/>
      <c r="AV3995" s="78"/>
      <c r="AW3995" s="77"/>
      <c r="AX3995" s="144"/>
      <c r="AY3995" s="144"/>
      <c r="AZ3995" s="144"/>
      <c r="BA3995" s="54"/>
      <c r="BB3995" s="54"/>
      <c r="BC3995" s="144"/>
      <c r="BD3995" s="144"/>
      <c r="BE3995" s="144"/>
      <c r="BF3995" s="144"/>
      <c r="BG3995" s="144"/>
      <c r="BH3995" s="144"/>
      <c r="BI3995" s="144"/>
      <c r="BJ3995" s="144"/>
      <c r="BK3995" s="144"/>
      <c r="BL3995" s="144"/>
      <c r="BM3995" s="144"/>
      <c r="BN3995" s="144"/>
      <c r="BO3995" s="144"/>
      <c r="BP3995" s="144"/>
      <c r="BQ3995" s="144"/>
      <c r="BR3995" s="144"/>
      <c r="BS3995" s="144"/>
      <c r="BT3995" s="144"/>
      <c r="BU3995" s="144"/>
      <c r="BV3995" s="144"/>
      <c r="BW3995" s="144"/>
      <c r="BX3995" s="144"/>
      <c r="BY3995" s="144"/>
      <c r="BZ3995" s="144"/>
      <c r="CA3995" s="144"/>
      <c r="CB3995" s="144"/>
      <c r="CC3995" s="144"/>
      <c r="CD3995" s="144"/>
      <c r="CE3995" s="144"/>
      <c r="CF3995" s="144"/>
      <c r="CG3995" s="144"/>
      <c r="CH3995" s="144"/>
      <c r="CI3995" s="144"/>
      <c r="CJ3995" s="144"/>
      <c r="CK3995" s="144"/>
      <c r="CL3995" s="144"/>
    </row>
    <row r="3996" spans="2:90" x14ac:dyDescent="0.25">
      <c r="B3996" s="77"/>
      <c r="C3996" s="77"/>
      <c r="D3996" s="77"/>
      <c r="E3996" s="77"/>
      <c r="F3996" s="77"/>
      <c r="G3996" s="77"/>
      <c r="I3996" s="78"/>
      <c r="K3996" s="78"/>
      <c r="L3996" s="77"/>
      <c r="M3996" s="78"/>
      <c r="N3996" s="78"/>
      <c r="O3996" s="78"/>
      <c r="P3996" s="78"/>
      <c r="Q3996" s="144"/>
      <c r="R3996" s="78"/>
      <c r="S3996" s="78"/>
      <c r="T3996" s="78"/>
      <c r="U3996" s="78"/>
      <c r="V3996" s="219"/>
      <c r="W3996" s="78"/>
      <c r="X3996" s="78"/>
      <c r="Y3996" s="78"/>
      <c r="Z3996" s="78"/>
      <c r="AA3996" s="77"/>
      <c r="AB3996" s="77"/>
      <c r="AC3996" s="78"/>
      <c r="AD3996" s="104"/>
      <c r="AE3996" s="78"/>
      <c r="AF3996" s="104"/>
      <c r="AG3996" s="78"/>
      <c r="AH3996" s="104"/>
      <c r="AI3996" s="78"/>
      <c r="AJ3996" s="104"/>
      <c r="AK3996" s="78"/>
      <c r="AL3996" s="78"/>
      <c r="AM3996" s="8"/>
      <c r="AN3996" s="78"/>
      <c r="AO3996" s="78"/>
      <c r="AP3996" s="78"/>
      <c r="AQ3996" s="78"/>
      <c r="AR3996" s="78"/>
      <c r="AS3996" s="78"/>
      <c r="AT3996" s="78"/>
      <c r="AU3996" s="78"/>
      <c r="AV3996" s="78"/>
      <c r="AW3996" s="77"/>
      <c r="AX3996" s="144"/>
      <c r="AY3996" s="144"/>
      <c r="AZ3996" s="144"/>
      <c r="BA3996" s="54"/>
      <c r="BB3996" s="54"/>
      <c r="BC3996" s="144"/>
      <c r="BD3996" s="144"/>
      <c r="BE3996" s="144"/>
      <c r="BF3996" s="144"/>
      <c r="BG3996" s="144"/>
      <c r="BH3996" s="144"/>
      <c r="BI3996" s="144"/>
      <c r="BJ3996" s="144"/>
      <c r="BK3996" s="144"/>
      <c r="BL3996" s="144"/>
      <c r="BM3996" s="144"/>
      <c r="BN3996" s="144"/>
      <c r="BO3996" s="144"/>
      <c r="BP3996" s="144"/>
      <c r="BQ3996" s="144"/>
      <c r="BR3996" s="144"/>
      <c r="BS3996" s="144"/>
      <c r="BT3996" s="144"/>
      <c r="BU3996" s="144"/>
      <c r="BV3996" s="144"/>
      <c r="BW3996" s="144"/>
      <c r="BX3996" s="144"/>
      <c r="BY3996" s="144"/>
      <c r="BZ3996" s="144"/>
      <c r="CA3996" s="144"/>
      <c r="CB3996" s="144"/>
      <c r="CC3996" s="144"/>
      <c r="CD3996" s="144"/>
      <c r="CE3996" s="144"/>
      <c r="CF3996" s="144"/>
      <c r="CG3996" s="144"/>
      <c r="CH3996" s="144"/>
      <c r="CI3996" s="144"/>
      <c r="CJ3996" s="144"/>
      <c r="CK3996" s="144"/>
      <c r="CL3996" s="144"/>
    </row>
    <row r="3997" spans="2:90" x14ac:dyDescent="0.25">
      <c r="B3997" s="77"/>
      <c r="C3997" s="77"/>
      <c r="D3997" s="77"/>
      <c r="E3997" s="77"/>
      <c r="F3997" s="77"/>
      <c r="G3997" s="77"/>
      <c r="I3997" s="78"/>
      <c r="K3997" s="78"/>
      <c r="L3997" s="77"/>
      <c r="M3997" s="78"/>
      <c r="N3997" s="78"/>
      <c r="O3997" s="78"/>
      <c r="P3997" s="78"/>
      <c r="Q3997" s="144"/>
      <c r="R3997" s="78"/>
      <c r="S3997" s="78"/>
      <c r="T3997" s="78"/>
      <c r="U3997" s="78"/>
      <c r="V3997" s="219"/>
      <c r="W3997" s="78"/>
      <c r="X3997" s="78"/>
      <c r="Y3997" s="78"/>
      <c r="Z3997" s="78"/>
      <c r="AA3997" s="77"/>
      <c r="AB3997" s="77"/>
      <c r="AC3997" s="78"/>
      <c r="AD3997" s="104"/>
      <c r="AE3997" s="78"/>
      <c r="AF3997" s="104"/>
      <c r="AG3997" s="78"/>
      <c r="AH3997" s="104"/>
      <c r="AI3997" s="78"/>
      <c r="AJ3997" s="104"/>
      <c r="AK3997" s="78"/>
      <c r="AL3997" s="78"/>
      <c r="AM3997" s="8"/>
      <c r="AN3997" s="78"/>
      <c r="AO3997" s="78"/>
      <c r="AP3997" s="78"/>
      <c r="AQ3997" s="78"/>
      <c r="AR3997" s="78"/>
      <c r="AS3997" s="78"/>
      <c r="AT3997" s="78"/>
      <c r="AU3997" s="78"/>
      <c r="AV3997" s="78"/>
      <c r="AW3997" s="77"/>
      <c r="AX3997" s="144"/>
      <c r="AY3997" s="144"/>
      <c r="AZ3997" s="144"/>
      <c r="BA3997" s="54"/>
      <c r="BB3997" s="54"/>
      <c r="BC3997" s="144"/>
      <c r="BD3997" s="144"/>
      <c r="BE3997" s="144"/>
      <c r="BF3997" s="144"/>
      <c r="BG3997" s="144"/>
      <c r="BH3997" s="144"/>
      <c r="BI3997" s="144"/>
      <c r="BJ3997" s="144"/>
      <c r="BK3997" s="144"/>
      <c r="BL3997" s="144"/>
      <c r="BM3997" s="144"/>
      <c r="BN3997" s="144"/>
      <c r="BO3997" s="144"/>
      <c r="BP3997" s="144"/>
      <c r="BQ3997" s="144"/>
      <c r="BR3997" s="144"/>
      <c r="BS3997" s="144"/>
      <c r="BT3997" s="144"/>
      <c r="BU3997" s="144"/>
      <c r="BV3997" s="144"/>
      <c r="BW3997" s="144"/>
      <c r="BX3997" s="144"/>
      <c r="BY3997" s="144"/>
      <c r="BZ3997" s="144"/>
      <c r="CA3997" s="144"/>
      <c r="CB3997" s="144"/>
      <c r="CC3997" s="144"/>
      <c r="CD3997" s="144"/>
      <c r="CE3997" s="144"/>
      <c r="CF3997" s="144"/>
      <c r="CG3997" s="144"/>
      <c r="CH3997" s="144"/>
      <c r="CI3997" s="144"/>
      <c r="CJ3997" s="144"/>
      <c r="CK3997" s="144"/>
      <c r="CL3997" s="144"/>
    </row>
    <row r="3998" spans="2:90" x14ac:dyDescent="0.25">
      <c r="B3998" s="77"/>
      <c r="C3998" s="77"/>
      <c r="D3998" s="77"/>
      <c r="E3998" s="77"/>
      <c r="F3998" s="77"/>
      <c r="G3998" s="77"/>
      <c r="I3998" s="78"/>
      <c r="K3998" s="78"/>
      <c r="L3998" s="77"/>
      <c r="M3998" s="78"/>
      <c r="N3998" s="78"/>
      <c r="O3998" s="78"/>
      <c r="P3998" s="78"/>
      <c r="Q3998" s="144"/>
      <c r="R3998" s="78"/>
      <c r="S3998" s="78"/>
      <c r="T3998" s="78"/>
      <c r="U3998" s="78"/>
      <c r="V3998" s="219"/>
      <c r="W3998" s="78"/>
      <c r="X3998" s="78"/>
      <c r="Y3998" s="78"/>
      <c r="Z3998" s="78"/>
      <c r="AA3998" s="77"/>
      <c r="AB3998" s="77"/>
      <c r="AC3998" s="78"/>
      <c r="AD3998" s="104"/>
      <c r="AE3998" s="78"/>
      <c r="AF3998" s="104"/>
      <c r="AG3998" s="78"/>
      <c r="AH3998" s="104"/>
      <c r="AI3998" s="78"/>
      <c r="AJ3998" s="104"/>
      <c r="AK3998" s="78"/>
      <c r="AL3998" s="78"/>
      <c r="AM3998" s="8"/>
      <c r="AN3998" s="78"/>
      <c r="AO3998" s="78"/>
      <c r="AP3998" s="78"/>
      <c r="AQ3998" s="78"/>
      <c r="AR3998" s="78"/>
      <c r="AS3998" s="78"/>
      <c r="AT3998" s="78"/>
      <c r="AU3998" s="78"/>
      <c r="AV3998" s="78"/>
      <c r="AW3998" s="77"/>
      <c r="AX3998" s="144"/>
      <c r="AY3998" s="144"/>
      <c r="AZ3998" s="144"/>
      <c r="BA3998" s="54"/>
      <c r="BB3998" s="54"/>
      <c r="BC3998" s="144"/>
      <c r="BD3998" s="144"/>
      <c r="BE3998" s="144"/>
      <c r="BF3998" s="144"/>
      <c r="BG3998" s="144"/>
      <c r="BH3998" s="144"/>
      <c r="BI3998" s="144"/>
      <c r="BJ3998" s="144"/>
      <c r="BK3998" s="144"/>
      <c r="BL3998" s="144"/>
      <c r="BM3998" s="144"/>
      <c r="BN3998" s="144"/>
      <c r="BO3998" s="144"/>
      <c r="BP3998" s="144"/>
      <c r="BQ3998" s="144"/>
      <c r="BR3998" s="144"/>
      <c r="BS3998" s="144"/>
      <c r="BT3998" s="144"/>
      <c r="BU3998" s="144"/>
      <c r="BV3998" s="144"/>
      <c r="BW3998" s="144"/>
      <c r="BX3998" s="144"/>
      <c r="BY3998" s="144"/>
      <c r="BZ3998" s="144"/>
      <c r="CA3998" s="144"/>
      <c r="CB3998" s="144"/>
      <c r="CC3998" s="144"/>
      <c r="CD3998" s="144"/>
      <c r="CE3998" s="144"/>
      <c r="CF3998" s="144"/>
      <c r="CG3998" s="144"/>
      <c r="CH3998" s="144"/>
      <c r="CI3998" s="144"/>
      <c r="CJ3998" s="144"/>
      <c r="CK3998" s="144"/>
      <c r="CL3998" s="144"/>
    </row>
    <row r="3999" spans="2:90" x14ac:dyDescent="0.25">
      <c r="B3999" s="77"/>
      <c r="C3999" s="77"/>
      <c r="D3999" s="77"/>
      <c r="E3999" s="77"/>
      <c r="F3999" s="77"/>
      <c r="G3999" s="77"/>
      <c r="I3999" s="78"/>
      <c r="K3999" s="78"/>
      <c r="L3999" s="77"/>
      <c r="M3999" s="78"/>
      <c r="N3999" s="78"/>
      <c r="O3999" s="78"/>
      <c r="P3999" s="78"/>
      <c r="Q3999" s="144"/>
      <c r="R3999" s="78"/>
      <c r="S3999" s="78"/>
      <c r="T3999" s="78"/>
      <c r="U3999" s="78"/>
      <c r="V3999" s="219"/>
      <c r="W3999" s="78"/>
      <c r="X3999" s="78"/>
      <c r="Y3999" s="78"/>
      <c r="Z3999" s="78"/>
      <c r="AA3999" s="77"/>
      <c r="AB3999" s="77"/>
      <c r="AC3999" s="78"/>
      <c r="AD3999" s="104"/>
      <c r="AE3999" s="78"/>
      <c r="AF3999" s="104"/>
      <c r="AG3999" s="78"/>
      <c r="AH3999" s="104"/>
      <c r="AI3999" s="78"/>
      <c r="AJ3999" s="104"/>
      <c r="AK3999" s="78"/>
      <c r="AL3999" s="78"/>
      <c r="AM3999" s="8"/>
      <c r="AN3999" s="78"/>
      <c r="AO3999" s="78"/>
      <c r="AP3999" s="78"/>
      <c r="AQ3999" s="78"/>
      <c r="AR3999" s="78"/>
      <c r="AS3999" s="78"/>
      <c r="AT3999" s="78"/>
      <c r="AU3999" s="78"/>
      <c r="AV3999" s="78"/>
      <c r="AW3999" s="77"/>
      <c r="AX3999" s="144"/>
      <c r="AY3999" s="144"/>
      <c r="AZ3999" s="144"/>
      <c r="BA3999" s="54"/>
      <c r="BB3999" s="54"/>
      <c r="BC3999" s="144"/>
      <c r="BD3999" s="144"/>
      <c r="BE3999" s="144"/>
      <c r="BF3999" s="144"/>
      <c r="BG3999" s="144"/>
      <c r="BH3999" s="144"/>
      <c r="BI3999" s="144"/>
      <c r="BJ3999" s="144"/>
      <c r="BK3999" s="144"/>
      <c r="BL3999" s="144"/>
      <c r="BM3999" s="144"/>
      <c r="BN3999" s="144"/>
      <c r="BO3999" s="144"/>
      <c r="BP3999" s="144"/>
      <c r="BQ3999" s="144"/>
      <c r="BR3999" s="144"/>
      <c r="BS3999" s="144"/>
      <c r="BT3999" s="144"/>
      <c r="BU3999" s="144"/>
      <c r="BV3999" s="144"/>
      <c r="BW3999" s="144"/>
      <c r="BX3999" s="144"/>
      <c r="BY3999" s="144"/>
      <c r="BZ3999" s="144"/>
      <c r="CA3999" s="144"/>
      <c r="CB3999" s="144"/>
      <c r="CC3999" s="144"/>
      <c r="CD3999" s="144"/>
      <c r="CE3999" s="144"/>
      <c r="CF3999" s="144"/>
      <c r="CG3999" s="144"/>
      <c r="CH3999" s="144"/>
      <c r="CI3999" s="144"/>
      <c r="CJ3999" s="144"/>
      <c r="CK3999" s="144"/>
      <c r="CL3999" s="144"/>
    </row>
    <row r="4000" spans="2:90" x14ac:dyDescent="0.25">
      <c r="B4000" s="77"/>
      <c r="C4000" s="77"/>
      <c r="D4000" s="77"/>
      <c r="E4000" s="77"/>
      <c r="F4000" s="77"/>
      <c r="G4000" s="77"/>
      <c r="I4000" s="78"/>
      <c r="K4000" s="78"/>
      <c r="L4000" s="77"/>
      <c r="M4000" s="78"/>
      <c r="N4000" s="78"/>
      <c r="O4000" s="78"/>
      <c r="P4000" s="78"/>
      <c r="Q4000" s="144"/>
      <c r="R4000" s="78"/>
      <c r="S4000" s="78"/>
      <c r="T4000" s="78"/>
      <c r="U4000" s="78"/>
      <c r="V4000" s="219"/>
      <c r="W4000" s="78"/>
      <c r="X4000" s="78"/>
      <c r="Y4000" s="78"/>
      <c r="Z4000" s="78"/>
      <c r="AA4000" s="77"/>
      <c r="AB4000" s="77"/>
      <c r="AC4000" s="78"/>
      <c r="AD4000" s="104"/>
      <c r="AE4000" s="78"/>
      <c r="AF4000" s="104"/>
      <c r="AG4000" s="78"/>
      <c r="AH4000" s="104"/>
      <c r="AI4000" s="78"/>
      <c r="AJ4000" s="104"/>
      <c r="AK4000" s="78"/>
      <c r="AL4000" s="78"/>
      <c r="AM4000" s="8"/>
      <c r="AN4000" s="78"/>
      <c r="AO4000" s="78"/>
      <c r="AP4000" s="78"/>
      <c r="AQ4000" s="78"/>
      <c r="AR4000" s="78"/>
      <c r="AS4000" s="78"/>
      <c r="AT4000" s="78"/>
      <c r="AU4000" s="78"/>
      <c r="AV4000" s="78"/>
      <c r="AW4000" s="77"/>
      <c r="AX4000" s="144"/>
      <c r="AY4000" s="144"/>
      <c r="AZ4000" s="144"/>
      <c r="BA4000" s="54"/>
      <c r="BB4000" s="54"/>
      <c r="BC4000" s="144"/>
      <c r="BD4000" s="144"/>
      <c r="BE4000" s="144"/>
      <c r="BF4000" s="144"/>
      <c r="BG4000" s="144"/>
      <c r="BH4000" s="144"/>
      <c r="BI4000" s="144"/>
      <c r="BJ4000" s="144"/>
      <c r="BK4000" s="144"/>
      <c r="BL4000" s="144"/>
      <c r="BM4000" s="144"/>
      <c r="BN4000" s="144"/>
      <c r="BO4000" s="144"/>
      <c r="BP4000" s="144"/>
      <c r="BQ4000" s="144"/>
      <c r="BR4000" s="144"/>
      <c r="BS4000" s="144"/>
      <c r="BT4000" s="144"/>
      <c r="BU4000" s="144"/>
      <c r="BV4000" s="144"/>
      <c r="BW4000" s="144"/>
      <c r="BX4000" s="144"/>
      <c r="BY4000" s="144"/>
      <c r="BZ4000" s="144"/>
      <c r="CA4000" s="144"/>
      <c r="CB4000" s="144"/>
      <c r="CC4000" s="144"/>
      <c r="CD4000" s="144"/>
      <c r="CE4000" s="144"/>
      <c r="CF4000" s="144"/>
      <c r="CG4000" s="144"/>
      <c r="CH4000" s="144"/>
      <c r="CI4000" s="144"/>
      <c r="CJ4000" s="144"/>
      <c r="CK4000" s="144"/>
      <c r="CL4000" s="144"/>
    </row>
    <row r="4001" spans="2:90" x14ac:dyDescent="0.25">
      <c r="B4001" s="77"/>
      <c r="C4001" s="77"/>
      <c r="D4001" s="77"/>
      <c r="E4001" s="77"/>
      <c r="F4001" s="77"/>
      <c r="G4001" s="77"/>
      <c r="I4001" s="78"/>
      <c r="K4001" s="78"/>
      <c r="L4001" s="77"/>
      <c r="M4001" s="78"/>
      <c r="N4001" s="78"/>
      <c r="O4001" s="78"/>
      <c r="P4001" s="78"/>
      <c r="Q4001" s="144"/>
      <c r="R4001" s="78"/>
      <c r="S4001" s="78"/>
      <c r="T4001" s="78"/>
      <c r="U4001" s="78"/>
      <c r="V4001" s="219"/>
      <c r="W4001" s="78"/>
      <c r="X4001" s="78"/>
      <c r="Y4001" s="78"/>
      <c r="Z4001" s="78"/>
      <c r="AA4001" s="77"/>
      <c r="AB4001" s="77"/>
      <c r="AC4001" s="78"/>
      <c r="AD4001" s="104"/>
      <c r="AE4001" s="78"/>
      <c r="AF4001" s="104"/>
      <c r="AG4001" s="78"/>
      <c r="AH4001" s="104"/>
      <c r="AI4001" s="78"/>
      <c r="AJ4001" s="104"/>
      <c r="AK4001" s="78"/>
      <c r="AL4001" s="78"/>
      <c r="AM4001" s="8"/>
      <c r="AN4001" s="78"/>
      <c r="AO4001" s="78"/>
      <c r="AP4001" s="78"/>
      <c r="AQ4001" s="78"/>
      <c r="AR4001" s="78"/>
      <c r="AS4001" s="78"/>
      <c r="AT4001" s="78"/>
      <c r="AU4001" s="78"/>
      <c r="AV4001" s="78"/>
      <c r="AW4001" s="77"/>
      <c r="AX4001" s="144"/>
      <c r="AY4001" s="144"/>
      <c r="AZ4001" s="144"/>
      <c r="BA4001" s="54"/>
      <c r="BB4001" s="54"/>
      <c r="BC4001" s="144"/>
      <c r="BD4001" s="144"/>
      <c r="BE4001" s="144"/>
      <c r="BF4001" s="144"/>
      <c r="BG4001" s="144"/>
      <c r="BH4001" s="144"/>
      <c r="BI4001" s="144"/>
      <c r="BJ4001" s="144"/>
      <c r="BK4001" s="144"/>
      <c r="BL4001" s="144"/>
      <c r="BM4001" s="144"/>
      <c r="BN4001" s="144"/>
      <c r="BO4001" s="144"/>
      <c r="BP4001" s="144"/>
      <c r="BQ4001" s="144"/>
      <c r="BR4001" s="144"/>
      <c r="BS4001" s="144"/>
      <c r="BT4001" s="144"/>
      <c r="BU4001" s="144"/>
      <c r="BV4001" s="144"/>
      <c r="BW4001" s="144"/>
      <c r="BX4001" s="144"/>
      <c r="BY4001" s="144"/>
      <c r="BZ4001" s="144"/>
      <c r="CA4001" s="144"/>
      <c r="CB4001" s="144"/>
      <c r="CC4001" s="144"/>
      <c r="CD4001" s="144"/>
      <c r="CE4001" s="144"/>
      <c r="CF4001" s="144"/>
      <c r="CG4001" s="144"/>
      <c r="CH4001" s="144"/>
      <c r="CI4001" s="144"/>
      <c r="CJ4001" s="144"/>
      <c r="CK4001" s="144"/>
      <c r="CL4001" s="144"/>
    </row>
    <row r="4002" spans="2:90" x14ac:dyDescent="0.25">
      <c r="B4002" s="77"/>
      <c r="C4002" s="77"/>
      <c r="D4002" s="77"/>
      <c r="E4002" s="77"/>
      <c r="F4002" s="77"/>
      <c r="G4002" s="77"/>
      <c r="I4002" s="78"/>
      <c r="K4002" s="78"/>
      <c r="L4002" s="77"/>
      <c r="M4002" s="78"/>
      <c r="N4002" s="78"/>
      <c r="O4002" s="78"/>
      <c r="P4002" s="78"/>
      <c r="Q4002" s="144"/>
      <c r="R4002" s="78"/>
      <c r="S4002" s="78"/>
      <c r="T4002" s="78"/>
      <c r="U4002" s="78"/>
      <c r="V4002" s="219"/>
      <c r="W4002" s="78"/>
      <c r="X4002" s="78"/>
      <c r="Y4002" s="78"/>
      <c r="Z4002" s="78"/>
      <c r="AA4002" s="77"/>
      <c r="AB4002" s="77"/>
      <c r="AC4002" s="78"/>
      <c r="AD4002" s="104"/>
      <c r="AE4002" s="78"/>
      <c r="AF4002" s="104"/>
      <c r="AG4002" s="78"/>
      <c r="AH4002" s="104"/>
      <c r="AI4002" s="78"/>
      <c r="AJ4002" s="104"/>
      <c r="AK4002" s="78"/>
      <c r="AL4002" s="78"/>
      <c r="AM4002" s="8"/>
      <c r="AN4002" s="78"/>
      <c r="AO4002" s="78"/>
      <c r="AP4002" s="78"/>
      <c r="AQ4002" s="78"/>
      <c r="AR4002" s="78"/>
      <c r="AS4002" s="78"/>
      <c r="AT4002" s="78"/>
      <c r="AU4002" s="78"/>
      <c r="AV4002" s="78"/>
      <c r="AW4002" s="77"/>
      <c r="AX4002" s="144"/>
      <c r="AY4002" s="144"/>
      <c r="AZ4002" s="144"/>
      <c r="BA4002" s="54"/>
      <c r="BB4002" s="54"/>
      <c r="BC4002" s="144"/>
      <c r="BD4002" s="144"/>
      <c r="BE4002" s="144"/>
      <c r="BF4002" s="144"/>
      <c r="BG4002" s="144"/>
      <c r="BH4002" s="144"/>
      <c r="BI4002" s="144"/>
      <c r="BJ4002" s="144"/>
      <c r="BK4002" s="144"/>
      <c r="BL4002" s="144"/>
      <c r="BM4002" s="144"/>
      <c r="BN4002" s="144"/>
      <c r="BO4002" s="144"/>
      <c r="BP4002" s="144"/>
      <c r="BQ4002" s="144"/>
      <c r="BR4002" s="144"/>
      <c r="BS4002" s="144"/>
      <c r="BT4002" s="144"/>
      <c r="BU4002" s="144"/>
      <c r="BV4002" s="144"/>
      <c r="BW4002" s="144"/>
      <c r="BX4002" s="144"/>
      <c r="BY4002" s="144"/>
      <c r="BZ4002" s="144"/>
      <c r="CA4002" s="144"/>
      <c r="CB4002" s="144"/>
      <c r="CC4002" s="144"/>
      <c r="CD4002" s="144"/>
      <c r="CE4002" s="144"/>
      <c r="CF4002" s="144"/>
      <c r="CG4002" s="144"/>
      <c r="CH4002" s="144"/>
      <c r="CI4002" s="144"/>
      <c r="CJ4002" s="144"/>
      <c r="CK4002" s="144"/>
      <c r="CL4002" s="144"/>
    </row>
    <row r="4003" spans="2:90" x14ac:dyDescent="0.25">
      <c r="B4003" s="77"/>
      <c r="C4003" s="77"/>
      <c r="D4003" s="77"/>
      <c r="E4003" s="77"/>
      <c r="F4003" s="77"/>
      <c r="G4003" s="77"/>
      <c r="I4003" s="78"/>
      <c r="K4003" s="78"/>
      <c r="L4003" s="77"/>
      <c r="M4003" s="78"/>
      <c r="N4003" s="78"/>
      <c r="O4003" s="78"/>
      <c r="P4003" s="78"/>
      <c r="Q4003" s="144"/>
      <c r="R4003" s="78"/>
      <c r="S4003" s="78"/>
      <c r="T4003" s="78"/>
      <c r="U4003" s="78"/>
      <c r="V4003" s="219"/>
      <c r="W4003" s="78"/>
      <c r="X4003" s="78"/>
      <c r="Y4003" s="78"/>
      <c r="Z4003" s="78"/>
      <c r="AA4003" s="77"/>
      <c r="AB4003" s="77"/>
      <c r="AC4003" s="78"/>
      <c r="AD4003" s="104"/>
      <c r="AE4003" s="78"/>
      <c r="AF4003" s="104"/>
      <c r="AG4003" s="78"/>
      <c r="AH4003" s="104"/>
      <c r="AI4003" s="78"/>
      <c r="AJ4003" s="104"/>
      <c r="AK4003" s="78"/>
      <c r="AL4003" s="78"/>
      <c r="AM4003" s="8"/>
      <c r="AN4003" s="78"/>
      <c r="AO4003" s="78"/>
      <c r="AP4003" s="78"/>
      <c r="AQ4003" s="78"/>
      <c r="AR4003" s="78"/>
      <c r="AS4003" s="78"/>
      <c r="AT4003" s="78"/>
      <c r="AU4003" s="78"/>
      <c r="AV4003" s="78"/>
      <c r="AW4003" s="77"/>
      <c r="AX4003" s="144"/>
      <c r="AY4003" s="144"/>
      <c r="AZ4003" s="144"/>
      <c r="BA4003" s="54"/>
      <c r="BB4003" s="54"/>
      <c r="BC4003" s="144"/>
      <c r="BD4003" s="144"/>
      <c r="BE4003" s="144"/>
      <c r="BF4003" s="144"/>
      <c r="BG4003" s="144"/>
      <c r="BH4003" s="144"/>
      <c r="BI4003" s="144"/>
      <c r="BJ4003" s="144"/>
      <c r="BK4003" s="144"/>
      <c r="BL4003" s="144"/>
      <c r="BM4003" s="144"/>
      <c r="BN4003" s="144"/>
      <c r="BO4003" s="144"/>
      <c r="BP4003" s="144"/>
      <c r="BQ4003" s="144"/>
      <c r="BR4003" s="144"/>
      <c r="BS4003" s="144"/>
      <c r="BT4003" s="144"/>
      <c r="BU4003" s="144"/>
      <c r="BV4003" s="144"/>
      <c r="BW4003" s="144"/>
      <c r="BX4003" s="144"/>
      <c r="BY4003" s="144"/>
      <c r="BZ4003" s="144"/>
      <c r="CA4003" s="144"/>
      <c r="CB4003" s="144"/>
      <c r="CC4003" s="144"/>
      <c r="CD4003" s="144"/>
      <c r="CE4003" s="144"/>
      <c r="CF4003" s="144"/>
      <c r="CG4003" s="144"/>
      <c r="CH4003" s="144"/>
      <c r="CI4003" s="144"/>
      <c r="CJ4003" s="144"/>
      <c r="CK4003" s="144"/>
      <c r="CL4003" s="144"/>
    </row>
    <row r="4004" spans="2:90" x14ac:dyDescent="0.25">
      <c r="B4004" s="77"/>
      <c r="C4004" s="77"/>
      <c r="D4004" s="77"/>
      <c r="E4004" s="77"/>
      <c r="F4004" s="77"/>
      <c r="G4004" s="77"/>
      <c r="I4004" s="78"/>
      <c r="K4004" s="78"/>
      <c r="L4004" s="77"/>
      <c r="M4004" s="78"/>
      <c r="N4004" s="78"/>
      <c r="O4004" s="78"/>
      <c r="P4004" s="78"/>
      <c r="Q4004" s="144"/>
      <c r="R4004" s="78"/>
      <c r="S4004" s="78"/>
      <c r="T4004" s="78"/>
      <c r="U4004" s="78"/>
      <c r="V4004" s="219"/>
      <c r="W4004" s="78"/>
      <c r="X4004" s="78"/>
      <c r="Y4004" s="78"/>
      <c r="Z4004" s="78"/>
      <c r="AA4004" s="77"/>
      <c r="AB4004" s="77"/>
      <c r="AC4004" s="78"/>
      <c r="AD4004" s="104"/>
      <c r="AE4004" s="78"/>
      <c r="AF4004" s="104"/>
      <c r="AG4004" s="78"/>
      <c r="AH4004" s="104"/>
      <c r="AI4004" s="78"/>
      <c r="AJ4004" s="104"/>
      <c r="AK4004" s="78"/>
      <c r="AL4004" s="78"/>
      <c r="AM4004" s="8"/>
      <c r="AN4004" s="78"/>
      <c r="AO4004" s="78"/>
      <c r="AP4004" s="78"/>
      <c r="AQ4004" s="78"/>
      <c r="AR4004" s="78"/>
      <c r="AS4004" s="78"/>
      <c r="AT4004" s="78"/>
      <c r="AU4004" s="78"/>
      <c r="AV4004" s="78"/>
      <c r="AW4004" s="77"/>
      <c r="AX4004" s="144"/>
      <c r="AY4004" s="144"/>
      <c r="AZ4004" s="144"/>
      <c r="BA4004" s="54"/>
      <c r="BB4004" s="54"/>
      <c r="BC4004" s="144"/>
      <c r="BD4004" s="144"/>
      <c r="BE4004" s="144"/>
      <c r="BF4004" s="144"/>
      <c r="BG4004" s="144"/>
      <c r="BH4004" s="144"/>
      <c r="BI4004" s="144"/>
      <c r="BJ4004" s="144"/>
      <c r="BK4004" s="144"/>
      <c r="BL4004" s="144"/>
      <c r="BM4004" s="144"/>
      <c r="BN4004" s="144"/>
      <c r="BO4004" s="144"/>
      <c r="BP4004" s="144"/>
      <c r="BQ4004" s="144"/>
      <c r="BR4004" s="144"/>
      <c r="BS4004" s="144"/>
      <c r="BT4004" s="144"/>
      <c r="BU4004" s="144"/>
      <c r="BV4004" s="144"/>
      <c r="BW4004" s="144"/>
      <c r="BX4004" s="144"/>
      <c r="BY4004" s="144"/>
      <c r="BZ4004" s="144"/>
      <c r="CA4004" s="144"/>
      <c r="CB4004" s="144"/>
      <c r="CC4004" s="144"/>
      <c r="CD4004" s="144"/>
      <c r="CE4004" s="144"/>
      <c r="CF4004" s="144"/>
      <c r="CG4004" s="144"/>
      <c r="CH4004" s="144"/>
      <c r="CI4004" s="144"/>
      <c r="CJ4004" s="144"/>
      <c r="CK4004" s="144"/>
      <c r="CL4004" s="144"/>
    </row>
    <row r="4005" spans="2:90" x14ac:dyDescent="0.25">
      <c r="B4005" s="77"/>
      <c r="C4005" s="77"/>
      <c r="D4005" s="77"/>
      <c r="E4005" s="77"/>
      <c r="F4005" s="77"/>
      <c r="G4005" s="77"/>
      <c r="I4005" s="78"/>
      <c r="K4005" s="78"/>
      <c r="L4005" s="77"/>
      <c r="M4005" s="78"/>
      <c r="N4005" s="78"/>
      <c r="O4005" s="78"/>
      <c r="P4005" s="78"/>
      <c r="Q4005" s="144"/>
      <c r="R4005" s="78"/>
      <c r="S4005" s="78"/>
      <c r="T4005" s="78"/>
      <c r="U4005" s="78"/>
      <c r="V4005" s="219"/>
      <c r="W4005" s="78"/>
      <c r="X4005" s="78"/>
      <c r="Y4005" s="78"/>
      <c r="Z4005" s="78"/>
      <c r="AA4005" s="77"/>
      <c r="AB4005" s="77"/>
      <c r="AC4005" s="78"/>
      <c r="AD4005" s="104"/>
      <c r="AE4005" s="78"/>
      <c r="AF4005" s="104"/>
      <c r="AG4005" s="78"/>
      <c r="AH4005" s="104"/>
      <c r="AI4005" s="78"/>
      <c r="AJ4005" s="104"/>
      <c r="AK4005" s="78"/>
      <c r="AL4005" s="78"/>
      <c r="AM4005" s="8"/>
      <c r="AN4005" s="78"/>
      <c r="AO4005" s="78"/>
      <c r="AP4005" s="78"/>
      <c r="AQ4005" s="78"/>
      <c r="AR4005" s="78"/>
      <c r="AS4005" s="78"/>
      <c r="AT4005" s="78"/>
      <c r="AU4005" s="78"/>
      <c r="AV4005" s="78"/>
      <c r="AW4005" s="77"/>
      <c r="AX4005" s="144"/>
      <c r="AY4005" s="144"/>
      <c r="AZ4005" s="144"/>
      <c r="BA4005" s="54"/>
      <c r="BB4005" s="54"/>
      <c r="BC4005" s="144"/>
      <c r="BD4005" s="144"/>
      <c r="BE4005" s="144"/>
      <c r="BF4005" s="144"/>
      <c r="BG4005" s="144"/>
      <c r="BH4005" s="144"/>
      <c r="BI4005" s="144"/>
      <c r="BJ4005" s="144"/>
      <c r="BK4005" s="144"/>
      <c r="BL4005" s="144"/>
      <c r="BM4005" s="144"/>
      <c r="BN4005" s="144"/>
      <c r="BO4005" s="144"/>
      <c r="BP4005" s="144"/>
      <c r="BQ4005" s="144"/>
      <c r="BR4005" s="144"/>
      <c r="BS4005" s="144"/>
      <c r="BT4005" s="144"/>
      <c r="BU4005" s="144"/>
      <c r="BV4005" s="144"/>
      <c r="BW4005" s="144"/>
      <c r="BX4005" s="144"/>
      <c r="BY4005" s="144"/>
      <c r="BZ4005" s="144"/>
      <c r="CA4005" s="144"/>
      <c r="CB4005" s="144"/>
      <c r="CC4005" s="144"/>
      <c r="CD4005" s="144"/>
      <c r="CE4005" s="144"/>
      <c r="CF4005" s="144"/>
      <c r="CG4005" s="144"/>
      <c r="CH4005" s="144"/>
      <c r="CI4005" s="144"/>
      <c r="CJ4005" s="144"/>
      <c r="CK4005" s="144"/>
      <c r="CL4005" s="144"/>
    </row>
    <row r="4006" spans="2:90" x14ac:dyDescent="0.25">
      <c r="B4006" s="77"/>
      <c r="C4006" s="77"/>
      <c r="D4006" s="77"/>
      <c r="E4006" s="77"/>
      <c r="F4006" s="77"/>
      <c r="G4006" s="77"/>
      <c r="I4006" s="78"/>
      <c r="K4006" s="78"/>
      <c r="L4006" s="77"/>
      <c r="M4006" s="78"/>
      <c r="N4006" s="78"/>
      <c r="O4006" s="78"/>
      <c r="P4006" s="78"/>
      <c r="Q4006" s="144"/>
      <c r="R4006" s="78"/>
      <c r="S4006" s="78"/>
      <c r="T4006" s="78"/>
      <c r="U4006" s="78"/>
      <c r="V4006" s="219"/>
      <c r="W4006" s="78"/>
      <c r="X4006" s="78"/>
      <c r="Y4006" s="78"/>
      <c r="Z4006" s="78"/>
      <c r="AA4006" s="77"/>
      <c r="AB4006" s="77"/>
      <c r="AC4006" s="78"/>
      <c r="AD4006" s="104"/>
      <c r="AE4006" s="78"/>
      <c r="AF4006" s="104"/>
      <c r="AG4006" s="78"/>
      <c r="AH4006" s="104"/>
      <c r="AI4006" s="78"/>
      <c r="AJ4006" s="104"/>
      <c r="AK4006" s="78"/>
      <c r="AL4006" s="78"/>
      <c r="AM4006" s="8"/>
      <c r="AN4006" s="78"/>
      <c r="AO4006" s="78"/>
      <c r="AP4006" s="78"/>
      <c r="AQ4006" s="78"/>
      <c r="AR4006" s="78"/>
      <c r="AS4006" s="78"/>
      <c r="AT4006" s="78"/>
      <c r="AU4006" s="78"/>
      <c r="AV4006" s="78"/>
      <c r="AW4006" s="77"/>
      <c r="AX4006" s="144"/>
      <c r="AY4006" s="144"/>
      <c r="AZ4006" s="144"/>
      <c r="BA4006" s="54"/>
      <c r="BB4006" s="54"/>
      <c r="BC4006" s="144"/>
      <c r="BD4006" s="144"/>
      <c r="BE4006" s="144"/>
      <c r="BF4006" s="144"/>
      <c r="BG4006" s="144"/>
      <c r="BH4006" s="144"/>
      <c r="BI4006" s="144"/>
      <c r="BJ4006" s="144"/>
      <c r="BK4006" s="144"/>
      <c r="BL4006" s="144"/>
      <c r="BM4006" s="144"/>
      <c r="BN4006" s="144"/>
      <c r="BO4006" s="144"/>
      <c r="BP4006" s="144"/>
      <c r="BQ4006" s="144"/>
      <c r="BR4006" s="144"/>
      <c r="BS4006" s="144"/>
      <c r="BT4006" s="144"/>
      <c r="BU4006" s="144"/>
      <c r="BV4006" s="144"/>
      <c r="BW4006" s="144"/>
      <c r="BX4006" s="144"/>
      <c r="BY4006" s="144"/>
      <c r="BZ4006" s="144"/>
      <c r="CA4006" s="144"/>
      <c r="CB4006" s="144"/>
      <c r="CC4006" s="144"/>
      <c r="CD4006" s="144"/>
      <c r="CE4006" s="144"/>
      <c r="CF4006" s="144"/>
      <c r="CG4006" s="144"/>
      <c r="CH4006" s="144"/>
      <c r="CI4006" s="144"/>
      <c r="CJ4006" s="144"/>
      <c r="CK4006" s="144"/>
      <c r="CL4006" s="144"/>
    </row>
    <row r="4007" spans="2:90" x14ac:dyDescent="0.25">
      <c r="B4007" s="77"/>
      <c r="C4007" s="77"/>
      <c r="D4007" s="77"/>
      <c r="E4007" s="77"/>
      <c r="F4007" s="77"/>
      <c r="G4007" s="77"/>
      <c r="I4007" s="78"/>
      <c r="K4007" s="78"/>
      <c r="L4007" s="77"/>
      <c r="M4007" s="78"/>
      <c r="N4007" s="78"/>
      <c r="O4007" s="78"/>
      <c r="P4007" s="78"/>
      <c r="Q4007" s="144"/>
      <c r="R4007" s="78"/>
      <c r="S4007" s="78"/>
      <c r="T4007" s="78"/>
      <c r="U4007" s="78"/>
      <c r="V4007" s="219"/>
      <c r="W4007" s="78"/>
      <c r="X4007" s="78"/>
      <c r="Y4007" s="78"/>
      <c r="Z4007" s="78"/>
      <c r="AA4007" s="77"/>
      <c r="AB4007" s="77"/>
      <c r="AC4007" s="78"/>
      <c r="AD4007" s="104"/>
      <c r="AE4007" s="78"/>
      <c r="AF4007" s="104"/>
      <c r="AG4007" s="78"/>
      <c r="AH4007" s="104"/>
      <c r="AI4007" s="78"/>
      <c r="AJ4007" s="104"/>
      <c r="AK4007" s="78"/>
      <c r="AL4007" s="78"/>
      <c r="AM4007" s="8"/>
      <c r="AN4007" s="78"/>
      <c r="AO4007" s="78"/>
      <c r="AP4007" s="78"/>
      <c r="AQ4007" s="78"/>
      <c r="AR4007" s="78"/>
      <c r="AS4007" s="78"/>
      <c r="AT4007" s="78"/>
      <c r="AU4007" s="78"/>
      <c r="AV4007" s="78"/>
      <c r="AW4007" s="77"/>
      <c r="AX4007" s="144"/>
      <c r="AY4007" s="144"/>
      <c r="AZ4007" s="144"/>
      <c r="BA4007" s="54"/>
      <c r="BB4007" s="54"/>
      <c r="BC4007" s="144"/>
      <c r="BD4007" s="144"/>
      <c r="BE4007" s="144"/>
      <c r="BF4007" s="144"/>
      <c r="BG4007" s="144"/>
      <c r="BH4007" s="144"/>
      <c r="BI4007" s="144"/>
      <c r="BJ4007" s="144"/>
      <c r="BK4007" s="144"/>
      <c r="BL4007" s="144"/>
      <c r="BM4007" s="144"/>
      <c r="BN4007" s="144"/>
      <c r="BO4007" s="144"/>
      <c r="BP4007" s="144"/>
      <c r="BQ4007" s="144"/>
      <c r="BR4007" s="144"/>
      <c r="BS4007" s="144"/>
      <c r="BT4007" s="144"/>
      <c r="BU4007" s="144"/>
      <c r="BV4007" s="144"/>
      <c r="BW4007" s="144"/>
      <c r="BX4007" s="144"/>
      <c r="BY4007" s="144"/>
      <c r="BZ4007" s="144"/>
      <c r="CA4007" s="144"/>
      <c r="CB4007" s="144"/>
      <c r="CC4007" s="144"/>
      <c r="CD4007" s="144"/>
      <c r="CE4007" s="144"/>
      <c r="CF4007" s="144"/>
      <c r="CG4007" s="144"/>
      <c r="CH4007" s="144"/>
      <c r="CI4007" s="144"/>
      <c r="CJ4007" s="144"/>
      <c r="CK4007" s="144"/>
      <c r="CL4007" s="144"/>
    </row>
    <row r="4008" spans="2:90" x14ac:dyDescent="0.25">
      <c r="B4008" s="77"/>
      <c r="C4008" s="77"/>
      <c r="D4008" s="77"/>
      <c r="E4008" s="77"/>
      <c r="F4008" s="77"/>
      <c r="G4008" s="77"/>
      <c r="I4008" s="78"/>
      <c r="K4008" s="78"/>
      <c r="L4008" s="77"/>
      <c r="M4008" s="78"/>
      <c r="N4008" s="78"/>
      <c r="O4008" s="78"/>
      <c r="P4008" s="78"/>
      <c r="Q4008" s="144"/>
      <c r="R4008" s="78"/>
      <c r="S4008" s="78"/>
      <c r="T4008" s="78"/>
      <c r="U4008" s="78"/>
      <c r="V4008" s="219"/>
      <c r="W4008" s="78"/>
      <c r="X4008" s="78"/>
      <c r="Y4008" s="78"/>
      <c r="Z4008" s="78"/>
      <c r="AA4008" s="77"/>
      <c r="AB4008" s="77"/>
      <c r="AC4008" s="78"/>
      <c r="AD4008" s="104"/>
      <c r="AE4008" s="78"/>
      <c r="AF4008" s="104"/>
      <c r="AG4008" s="78"/>
      <c r="AH4008" s="104"/>
      <c r="AI4008" s="78"/>
      <c r="AJ4008" s="104"/>
      <c r="AK4008" s="78"/>
      <c r="AL4008" s="78"/>
      <c r="AM4008" s="8"/>
      <c r="AN4008" s="78"/>
      <c r="AO4008" s="78"/>
      <c r="AP4008" s="78"/>
      <c r="AQ4008" s="78"/>
      <c r="AR4008" s="78"/>
      <c r="AS4008" s="78"/>
      <c r="AT4008" s="78"/>
      <c r="AU4008" s="78"/>
      <c r="AV4008" s="78"/>
      <c r="AW4008" s="77"/>
      <c r="AX4008" s="144"/>
      <c r="AY4008" s="144"/>
      <c r="AZ4008" s="144"/>
      <c r="BA4008" s="54"/>
      <c r="BB4008" s="54"/>
      <c r="BC4008" s="144"/>
      <c r="BD4008" s="144"/>
      <c r="BE4008" s="144"/>
      <c r="BF4008" s="144"/>
      <c r="BG4008" s="144"/>
      <c r="BH4008" s="144"/>
      <c r="BI4008" s="144"/>
      <c r="BJ4008" s="144"/>
      <c r="BK4008" s="144"/>
      <c r="BL4008" s="144"/>
      <c r="BM4008" s="144"/>
      <c r="BN4008" s="144"/>
      <c r="BO4008" s="144"/>
      <c r="BP4008" s="144"/>
      <c r="BQ4008" s="144"/>
      <c r="BR4008" s="144"/>
      <c r="BS4008" s="144"/>
      <c r="BT4008" s="144"/>
      <c r="BU4008" s="144"/>
      <c r="BV4008" s="144"/>
      <c r="BW4008" s="144"/>
      <c r="BX4008" s="144"/>
      <c r="BY4008" s="144"/>
      <c r="BZ4008" s="144"/>
      <c r="CA4008" s="144"/>
      <c r="CB4008" s="144"/>
      <c r="CC4008" s="144"/>
      <c r="CD4008" s="144"/>
      <c r="CE4008" s="144"/>
      <c r="CF4008" s="144"/>
      <c r="CG4008" s="144"/>
      <c r="CH4008" s="144"/>
      <c r="CI4008" s="144"/>
      <c r="CJ4008" s="144"/>
      <c r="CK4008" s="144"/>
      <c r="CL4008" s="144"/>
    </row>
    <row r="4009" spans="2:90" x14ac:dyDescent="0.25">
      <c r="B4009" s="77"/>
      <c r="C4009" s="77"/>
      <c r="D4009" s="77"/>
      <c r="E4009" s="77"/>
      <c r="F4009" s="77"/>
      <c r="G4009" s="77"/>
      <c r="I4009" s="78"/>
      <c r="K4009" s="78"/>
      <c r="L4009" s="77"/>
      <c r="M4009" s="78"/>
      <c r="N4009" s="78"/>
      <c r="O4009" s="78"/>
      <c r="P4009" s="78"/>
      <c r="Q4009" s="144"/>
      <c r="R4009" s="78"/>
      <c r="S4009" s="78"/>
      <c r="T4009" s="78"/>
      <c r="U4009" s="78"/>
      <c r="V4009" s="219"/>
      <c r="W4009" s="78"/>
      <c r="X4009" s="78"/>
      <c r="Y4009" s="78"/>
      <c r="Z4009" s="78"/>
      <c r="AA4009" s="77"/>
      <c r="AB4009" s="77"/>
      <c r="AC4009" s="78"/>
      <c r="AD4009" s="104"/>
      <c r="AE4009" s="78"/>
      <c r="AF4009" s="104"/>
      <c r="AG4009" s="78"/>
      <c r="AH4009" s="104"/>
      <c r="AI4009" s="78"/>
      <c r="AJ4009" s="104"/>
      <c r="AK4009" s="78"/>
      <c r="AL4009" s="78"/>
      <c r="AM4009" s="8"/>
      <c r="AN4009" s="78"/>
      <c r="AO4009" s="78"/>
      <c r="AP4009" s="78"/>
      <c r="AQ4009" s="78"/>
      <c r="AR4009" s="78"/>
      <c r="AS4009" s="78"/>
      <c r="AT4009" s="78"/>
      <c r="AU4009" s="78"/>
      <c r="AV4009" s="78"/>
      <c r="AW4009" s="77"/>
      <c r="AX4009" s="144"/>
      <c r="AY4009" s="144"/>
      <c r="AZ4009" s="144"/>
      <c r="BA4009" s="54"/>
      <c r="BB4009" s="54"/>
      <c r="BC4009" s="144"/>
      <c r="BD4009" s="144"/>
      <c r="BE4009" s="144"/>
      <c r="BF4009" s="144"/>
      <c r="BG4009" s="144"/>
      <c r="BH4009" s="144"/>
      <c r="BI4009" s="144"/>
      <c r="BJ4009" s="144"/>
      <c r="BK4009" s="144"/>
      <c r="BL4009" s="144"/>
      <c r="BM4009" s="144"/>
      <c r="BN4009" s="144"/>
      <c r="BO4009" s="144"/>
      <c r="BP4009" s="144"/>
      <c r="BQ4009" s="144"/>
      <c r="BR4009" s="144"/>
      <c r="BS4009" s="144"/>
      <c r="BT4009" s="144"/>
      <c r="BU4009" s="144"/>
      <c r="BV4009" s="144"/>
      <c r="BW4009" s="144"/>
      <c r="BX4009" s="144"/>
      <c r="BY4009" s="144"/>
      <c r="BZ4009" s="144"/>
      <c r="CA4009" s="144"/>
      <c r="CB4009" s="144"/>
      <c r="CC4009" s="144"/>
      <c r="CD4009" s="144"/>
      <c r="CE4009" s="144"/>
      <c r="CF4009" s="144"/>
      <c r="CG4009" s="144"/>
      <c r="CH4009" s="144"/>
      <c r="CI4009" s="144"/>
      <c r="CJ4009" s="144"/>
      <c r="CK4009" s="144"/>
      <c r="CL4009" s="144"/>
    </row>
    <row r="4010" spans="2:90" x14ac:dyDescent="0.25">
      <c r="B4010" s="77"/>
      <c r="C4010" s="77"/>
      <c r="D4010" s="77"/>
      <c r="E4010" s="77"/>
      <c r="F4010" s="77"/>
      <c r="G4010" s="77"/>
      <c r="I4010" s="78"/>
      <c r="K4010" s="78"/>
      <c r="L4010" s="77"/>
      <c r="M4010" s="78"/>
      <c r="N4010" s="78"/>
      <c r="O4010" s="78"/>
      <c r="P4010" s="78"/>
      <c r="Q4010" s="144"/>
      <c r="R4010" s="78"/>
      <c r="S4010" s="78"/>
      <c r="T4010" s="78"/>
      <c r="U4010" s="78"/>
      <c r="V4010" s="219"/>
      <c r="W4010" s="78"/>
      <c r="X4010" s="78"/>
      <c r="Y4010" s="78"/>
      <c r="Z4010" s="78"/>
      <c r="AA4010" s="77"/>
      <c r="AB4010" s="77"/>
      <c r="AC4010" s="78"/>
      <c r="AD4010" s="104"/>
      <c r="AE4010" s="78"/>
      <c r="AF4010" s="104"/>
      <c r="AG4010" s="78"/>
      <c r="AH4010" s="104"/>
      <c r="AI4010" s="78"/>
      <c r="AJ4010" s="104"/>
      <c r="AK4010" s="78"/>
      <c r="AL4010" s="78"/>
      <c r="AM4010" s="8"/>
      <c r="AN4010" s="78"/>
      <c r="AO4010" s="78"/>
      <c r="AP4010" s="78"/>
      <c r="AQ4010" s="78"/>
      <c r="AR4010" s="78"/>
      <c r="AS4010" s="78"/>
      <c r="AT4010" s="78"/>
      <c r="AU4010" s="78"/>
      <c r="AV4010" s="78"/>
      <c r="AW4010" s="77"/>
      <c r="AX4010" s="144"/>
      <c r="AY4010" s="144"/>
      <c r="AZ4010" s="144"/>
      <c r="BA4010" s="54"/>
      <c r="BB4010" s="54"/>
      <c r="BC4010" s="144"/>
      <c r="BD4010" s="144"/>
      <c r="BE4010" s="144"/>
      <c r="BF4010" s="144"/>
      <c r="BG4010" s="144"/>
      <c r="BH4010" s="144"/>
      <c r="BI4010" s="144"/>
      <c r="BJ4010" s="144"/>
      <c r="BK4010" s="144"/>
      <c r="BL4010" s="144"/>
      <c r="BM4010" s="144"/>
      <c r="BN4010" s="144"/>
      <c r="BO4010" s="144"/>
      <c r="BP4010" s="144"/>
      <c r="BQ4010" s="144"/>
      <c r="BR4010" s="144"/>
      <c r="BS4010" s="144"/>
      <c r="BT4010" s="144"/>
      <c r="BU4010" s="144"/>
      <c r="BV4010" s="144"/>
      <c r="BW4010" s="144"/>
      <c r="BX4010" s="144"/>
      <c r="BY4010" s="144"/>
      <c r="BZ4010" s="144"/>
      <c r="CA4010" s="144"/>
      <c r="CB4010" s="144"/>
      <c r="CC4010" s="144"/>
      <c r="CD4010" s="144"/>
      <c r="CE4010" s="144"/>
      <c r="CF4010" s="144"/>
      <c r="CG4010" s="144"/>
      <c r="CH4010" s="144"/>
      <c r="CI4010" s="144"/>
      <c r="CJ4010" s="144"/>
      <c r="CK4010" s="144"/>
      <c r="CL4010" s="144"/>
    </row>
    <row r="4011" spans="2:90" x14ac:dyDescent="0.25">
      <c r="B4011" s="77"/>
      <c r="C4011" s="77"/>
      <c r="D4011" s="77"/>
      <c r="E4011" s="77"/>
      <c r="F4011" s="77"/>
      <c r="G4011" s="77"/>
      <c r="I4011" s="78"/>
      <c r="K4011" s="78"/>
      <c r="L4011" s="77"/>
      <c r="M4011" s="78"/>
      <c r="N4011" s="78"/>
      <c r="O4011" s="78"/>
      <c r="P4011" s="78"/>
      <c r="Q4011" s="144"/>
      <c r="R4011" s="78"/>
      <c r="S4011" s="78"/>
      <c r="T4011" s="78"/>
      <c r="U4011" s="78"/>
      <c r="V4011" s="219"/>
      <c r="W4011" s="78"/>
      <c r="X4011" s="78"/>
      <c r="Y4011" s="78"/>
      <c r="Z4011" s="78"/>
      <c r="AA4011" s="77"/>
      <c r="AB4011" s="77"/>
      <c r="AC4011" s="78"/>
      <c r="AD4011" s="104"/>
      <c r="AE4011" s="78"/>
      <c r="AF4011" s="104"/>
      <c r="AG4011" s="78"/>
      <c r="AH4011" s="104"/>
      <c r="AI4011" s="78"/>
      <c r="AJ4011" s="104"/>
      <c r="AK4011" s="78"/>
      <c r="AL4011" s="78"/>
      <c r="AM4011" s="8"/>
      <c r="AN4011" s="78"/>
      <c r="AO4011" s="78"/>
      <c r="AP4011" s="78"/>
      <c r="AQ4011" s="78"/>
      <c r="AR4011" s="78"/>
      <c r="AS4011" s="78"/>
      <c r="AT4011" s="78"/>
      <c r="AU4011" s="78"/>
      <c r="AV4011" s="78"/>
      <c r="AW4011" s="77"/>
      <c r="AX4011" s="144"/>
      <c r="AY4011" s="144"/>
      <c r="AZ4011" s="144"/>
      <c r="BA4011" s="54"/>
      <c r="BB4011" s="54"/>
      <c r="BC4011" s="144"/>
      <c r="BD4011" s="144"/>
      <c r="BE4011" s="144"/>
      <c r="BF4011" s="144"/>
      <c r="BG4011" s="144"/>
      <c r="BH4011" s="144"/>
      <c r="BI4011" s="144"/>
      <c r="BJ4011" s="144"/>
      <c r="BK4011" s="144"/>
      <c r="BL4011" s="144"/>
      <c r="BM4011" s="144"/>
      <c r="BN4011" s="144"/>
      <c r="BO4011" s="144"/>
      <c r="BP4011" s="144"/>
      <c r="BQ4011" s="144"/>
      <c r="BR4011" s="144"/>
      <c r="BS4011" s="144"/>
      <c r="BT4011" s="144"/>
      <c r="BU4011" s="144"/>
      <c r="BV4011" s="144"/>
      <c r="BW4011" s="144"/>
      <c r="BX4011" s="144"/>
      <c r="BY4011" s="144"/>
      <c r="BZ4011" s="144"/>
      <c r="CA4011" s="144"/>
      <c r="CB4011" s="144"/>
      <c r="CC4011" s="144"/>
      <c r="CD4011" s="144"/>
      <c r="CE4011" s="144"/>
      <c r="CF4011" s="144"/>
      <c r="CG4011" s="144"/>
      <c r="CH4011" s="144"/>
      <c r="CI4011" s="144"/>
      <c r="CJ4011" s="144"/>
      <c r="CK4011" s="144"/>
      <c r="CL4011" s="144"/>
    </row>
    <row r="4012" spans="2:90" x14ac:dyDescent="0.25">
      <c r="B4012" s="77"/>
      <c r="C4012" s="77"/>
      <c r="D4012" s="77"/>
      <c r="E4012" s="77"/>
      <c r="F4012" s="77"/>
      <c r="G4012" s="77"/>
      <c r="I4012" s="78"/>
      <c r="K4012" s="78"/>
      <c r="L4012" s="77"/>
      <c r="M4012" s="78"/>
      <c r="N4012" s="78"/>
      <c r="O4012" s="78"/>
      <c r="P4012" s="78"/>
      <c r="Q4012" s="144"/>
      <c r="R4012" s="78"/>
      <c r="S4012" s="78"/>
      <c r="T4012" s="78"/>
      <c r="U4012" s="78"/>
      <c r="V4012" s="219"/>
      <c r="W4012" s="78"/>
      <c r="X4012" s="78"/>
      <c r="Y4012" s="78"/>
      <c r="Z4012" s="78"/>
      <c r="AA4012" s="77"/>
      <c r="AB4012" s="77"/>
      <c r="AC4012" s="78"/>
      <c r="AD4012" s="104"/>
      <c r="AE4012" s="78"/>
      <c r="AF4012" s="104"/>
      <c r="AG4012" s="78"/>
      <c r="AH4012" s="104"/>
      <c r="AI4012" s="78"/>
      <c r="AJ4012" s="104"/>
      <c r="AK4012" s="78"/>
      <c r="AL4012" s="78"/>
      <c r="AM4012" s="8"/>
      <c r="AN4012" s="78"/>
      <c r="AO4012" s="78"/>
      <c r="AP4012" s="78"/>
      <c r="AQ4012" s="78"/>
      <c r="AR4012" s="78"/>
      <c r="AS4012" s="78"/>
      <c r="AT4012" s="78"/>
      <c r="AU4012" s="78"/>
      <c r="AV4012" s="78"/>
      <c r="AW4012" s="77"/>
      <c r="AX4012" s="144"/>
      <c r="AY4012" s="144"/>
      <c r="AZ4012" s="144"/>
      <c r="BA4012" s="54"/>
      <c r="BB4012" s="54"/>
      <c r="BC4012" s="144"/>
      <c r="BD4012" s="144"/>
      <c r="BE4012" s="144"/>
      <c r="BF4012" s="144"/>
      <c r="BG4012" s="144"/>
      <c r="BH4012" s="144"/>
      <c r="BI4012" s="144"/>
      <c r="BJ4012" s="144"/>
      <c r="BK4012" s="144"/>
      <c r="BL4012" s="144"/>
      <c r="BM4012" s="144"/>
      <c r="BN4012" s="144"/>
      <c r="BO4012" s="144"/>
      <c r="BP4012" s="144"/>
      <c r="BQ4012" s="144"/>
      <c r="BR4012" s="144"/>
      <c r="BS4012" s="144"/>
      <c r="BT4012" s="144"/>
      <c r="BU4012" s="144"/>
      <c r="BV4012" s="144"/>
      <c r="BW4012" s="144"/>
      <c r="BX4012" s="144"/>
      <c r="BY4012" s="144"/>
      <c r="BZ4012" s="144"/>
      <c r="CA4012" s="144"/>
      <c r="CB4012" s="144"/>
      <c r="CC4012" s="144"/>
      <c r="CD4012" s="144"/>
      <c r="CE4012" s="144"/>
      <c r="CF4012" s="144"/>
      <c r="CG4012" s="144"/>
      <c r="CH4012" s="144"/>
      <c r="CI4012" s="144"/>
      <c r="CJ4012" s="144"/>
      <c r="CK4012" s="144"/>
      <c r="CL4012" s="144"/>
    </row>
    <row r="4013" spans="2:90" x14ac:dyDescent="0.25">
      <c r="B4013" s="77"/>
      <c r="C4013" s="77"/>
      <c r="D4013" s="77"/>
      <c r="E4013" s="77"/>
      <c r="F4013" s="77"/>
      <c r="G4013" s="77"/>
      <c r="I4013" s="78"/>
      <c r="K4013" s="78"/>
      <c r="L4013" s="77"/>
      <c r="M4013" s="78"/>
      <c r="N4013" s="78"/>
      <c r="O4013" s="78"/>
      <c r="P4013" s="78"/>
      <c r="Q4013" s="144"/>
      <c r="R4013" s="78"/>
      <c r="S4013" s="78"/>
      <c r="T4013" s="78"/>
      <c r="U4013" s="78"/>
      <c r="V4013" s="219"/>
      <c r="W4013" s="78"/>
      <c r="X4013" s="78"/>
      <c r="Y4013" s="78"/>
      <c r="Z4013" s="78"/>
      <c r="AA4013" s="77"/>
      <c r="AB4013" s="77"/>
      <c r="AC4013" s="78"/>
      <c r="AD4013" s="104"/>
      <c r="AE4013" s="78"/>
      <c r="AF4013" s="104"/>
      <c r="AG4013" s="78"/>
      <c r="AH4013" s="104"/>
      <c r="AI4013" s="78"/>
      <c r="AJ4013" s="104"/>
      <c r="AK4013" s="78"/>
      <c r="AL4013" s="78"/>
      <c r="AM4013" s="8"/>
      <c r="AN4013" s="78"/>
      <c r="AO4013" s="78"/>
      <c r="AP4013" s="78"/>
      <c r="AQ4013" s="78"/>
      <c r="AR4013" s="78"/>
      <c r="AS4013" s="78"/>
      <c r="AT4013" s="78"/>
      <c r="AU4013" s="78"/>
      <c r="AV4013" s="78"/>
      <c r="AW4013" s="77"/>
      <c r="AX4013" s="144"/>
      <c r="AY4013" s="144"/>
      <c r="AZ4013" s="144"/>
      <c r="BA4013" s="54"/>
      <c r="BB4013" s="54"/>
      <c r="BC4013" s="144"/>
      <c r="BD4013" s="144"/>
      <c r="BE4013" s="144"/>
      <c r="BF4013" s="144"/>
      <c r="BG4013" s="144"/>
      <c r="BH4013" s="144"/>
      <c r="BI4013" s="144"/>
      <c r="BJ4013" s="144"/>
      <c r="BK4013" s="144"/>
      <c r="BL4013" s="144"/>
      <c r="BM4013" s="144"/>
      <c r="BN4013" s="144"/>
      <c r="BO4013" s="144"/>
      <c r="BP4013" s="144"/>
      <c r="BQ4013" s="144"/>
      <c r="BR4013" s="144"/>
      <c r="BS4013" s="144"/>
      <c r="BT4013" s="144"/>
      <c r="BU4013" s="144"/>
      <c r="BV4013" s="144"/>
      <c r="BW4013" s="144"/>
      <c r="BX4013" s="144"/>
      <c r="BY4013" s="144"/>
      <c r="BZ4013" s="144"/>
      <c r="CA4013" s="144"/>
      <c r="CB4013" s="144"/>
      <c r="CC4013" s="144"/>
      <c r="CD4013" s="144"/>
      <c r="CE4013" s="144"/>
      <c r="CF4013" s="144"/>
      <c r="CG4013" s="144"/>
      <c r="CH4013" s="144"/>
      <c r="CI4013" s="144"/>
      <c r="CJ4013" s="144"/>
      <c r="CK4013" s="144"/>
      <c r="CL4013" s="144"/>
    </row>
    <row r="4014" spans="2:90" x14ac:dyDescent="0.25">
      <c r="B4014" s="77"/>
      <c r="C4014" s="77"/>
      <c r="D4014" s="77"/>
      <c r="E4014" s="77"/>
      <c r="F4014" s="77"/>
      <c r="G4014" s="77"/>
      <c r="I4014" s="78"/>
      <c r="K4014" s="78"/>
      <c r="L4014" s="77"/>
      <c r="M4014" s="78"/>
      <c r="N4014" s="78"/>
      <c r="O4014" s="78"/>
      <c r="P4014" s="78"/>
      <c r="Q4014" s="144"/>
      <c r="R4014" s="78"/>
      <c r="S4014" s="78"/>
      <c r="T4014" s="78"/>
      <c r="U4014" s="78"/>
      <c r="V4014" s="219"/>
      <c r="W4014" s="78"/>
      <c r="X4014" s="78"/>
      <c r="Y4014" s="78"/>
      <c r="Z4014" s="78"/>
      <c r="AA4014" s="77"/>
      <c r="AB4014" s="77"/>
      <c r="AC4014" s="78"/>
      <c r="AD4014" s="104"/>
      <c r="AE4014" s="78"/>
      <c r="AF4014" s="104"/>
      <c r="AG4014" s="78"/>
      <c r="AH4014" s="104"/>
      <c r="AI4014" s="78"/>
      <c r="AJ4014" s="104"/>
      <c r="AK4014" s="78"/>
      <c r="AL4014" s="78"/>
      <c r="AM4014" s="8"/>
      <c r="AN4014" s="78"/>
      <c r="AO4014" s="78"/>
      <c r="AP4014" s="78"/>
      <c r="AQ4014" s="78"/>
      <c r="AR4014" s="78"/>
      <c r="AS4014" s="78"/>
      <c r="AT4014" s="78"/>
      <c r="AU4014" s="78"/>
      <c r="AV4014" s="78"/>
      <c r="AW4014" s="77"/>
      <c r="AX4014" s="144"/>
      <c r="AY4014" s="144"/>
      <c r="AZ4014" s="144"/>
      <c r="BA4014" s="54"/>
      <c r="BB4014" s="54"/>
      <c r="BC4014" s="144"/>
      <c r="BD4014" s="144"/>
      <c r="BE4014" s="144"/>
      <c r="BF4014" s="144"/>
      <c r="BG4014" s="144"/>
      <c r="BH4014" s="144"/>
      <c r="BI4014" s="144"/>
      <c r="BJ4014" s="144"/>
      <c r="BK4014" s="144"/>
      <c r="BL4014" s="144"/>
      <c r="BM4014" s="144"/>
      <c r="BN4014" s="144"/>
      <c r="BO4014" s="144"/>
      <c r="BP4014" s="144"/>
      <c r="BQ4014" s="144"/>
      <c r="BR4014" s="144"/>
      <c r="BS4014" s="144"/>
      <c r="BT4014" s="144"/>
      <c r="BU4014" s="144"/>
      <c r="BV4014" s="144"/>
      <c r="BW4014" s="144"/>
      <c r="BX4014" s="144"/>
      <c r="BY4014" s="144"/>
      <c r="BZ4014" s="144"/>
      <c r="CA4014" s="144"/>
      <c r="CB4014" s="144"/>
      <c r="CC4014" s="144"/>
      <c r="CD4014" s="144"/>
      <c r="CE4014" s="144"/>
      <c r="CF4014" s="144"/>
      <c r="CG4014" s="144"/>
      <c r="CH4014" s="144"/>
      <c r="CI4014" s="144"/>
      <c r="CJ4014" s="144"/>
      <c r="CK4014" s="144"/>
      <c r="CL4014" s="144"/>
    </row>
    <row r="4015" spans="2:90" x14ac:dyDescent="0.25">
      <c r="B4015" s="77"/>
      <c r="C4015" s="77"/>
      <c r="D4015" s="77"/>
      <c r="E4015" s="77"/>
      <c r="F4015" s="77"/>
      <c r="G4015" s="77"/>
      <c r="I4015" s="78"/>
      <c r="K4015" s="78"/>
      <c r="L4015" s="77"/>
      <c r="M4015" s="78"/>
      <c r="N4015" s="78"/>
      <c r="O4015" s="78"/>
      <c r="P4015" s="78"/>
      <c r="Q4015" s="144"/>
      <c r="R4015" s="78"/>
      <c r="S4015" s="78"/>
      <c r="T4015" s="78"/>
      <c r="U4015" s="78"/>
      <c r="V4015" s="219"/>
      <c r="W4015" s="78"/>
      <c r="X4015" s="78"/>
      <c r="Y4015" s="78"/>
      <c r="Z4015" s="78"/>
      <c r="AA4015" s="77"/>
      <c r="AB4015" s="77"/>
      <c r="AC4015" s="78"/>
      <c r="AD4015" s="104"/>
      <c r="AE4015" s="78"/>
      <c r="AF4015" s="104"/>
      <c r="AG4015" s="78"/>
      <c r="AH4015" s="104"/>
      <c r="AI4015" s="78"/>
      <c r="AJ4015" s="104"/>
      <c r="AK4015" s="78"/>
      <c r="AL4015" s="78"/>
      <c r="AM4015" s="8"/>
      <c r="AN4015" s="78"/>
      <c r="AO4015" s="78"/>
      <c r="AP4015" s="78"/>
      <c r="AQ4015" s="78"/>
      <c r="AR4015" s="78"/>
      <c r="AS4015" s="78"/>
      <c r="AT4015" s="78"/>
      <c r="AU4015" s="78"/>
      <c r="AV4015" s="78"/>
      <c r="AW4015" s="77"/>
      <c r="AX4015" s="144"/>
      <c r="AY4015" s="144"/>
      <c r="AZ4015" s="144"/>
      <c r="BA4015" s="54"/>
      <c r="BB4015" s="54"/>
      <c r="BC4015" s="144"/>
      <c r="BD4015" s="144"/>
      <c r="BE4015" s="144"/>
      <c r="BF4015" s="144"/>
      <c r="BG4015" s="144"/>
      <c r="BH4015" s="144"/>
      <c r="BI4015" s="144"/>
      <c r="BJ4015" s="144"/>
      <c r="BK4015" s="144"/>
      <c r="BL4015" s="144"/>
      <c r="BM4015" s="144"/>
      <c r="BN4015" s="144"/>
      <c r="BO4015" s="144"/>
      <c r="BP4015" s="144"/>
      <c r="BQ4015" s="144"/>
      <c r="BR4015" s="144"/>
      <c r="BS4015" s="144"/>
      <c r="BT4015" s="144"/>
      <c r="BU4015" s="144"/>
      <c r="BV4015" s="144"/>
      <c r="BW4015" s="144"/>
      <c r="BX4015" s="144"/>
      <c r="BY4015" s="144"/>
      <c r="BZ4015" s="144"/>
      <c r="CA4015" s="144"/>
      <c r="CB4015" s="144"/>
      <c r="CC4015" s="144"/>
      <c r="CD4015" s="144"/>
      <c r="CE4015" s="144"/>
      <c r="CF4015" s="144"/>
      <c r="CG4015" s="144"/>
      <c r="CH4015" s="144"/>
      <c r="CI4015" s="144"/>
      <c r="CJ4015" s="144"/>
      <c r="CK4015" s="144"/>
      <c r="CL4015" s="144"/>
    </row>
    <row r="4016" spans="2:90" x14ac:dyDescent="0.25">
      <c r="B4016" s="77"/>
      <c r="C4016" s="77"/>
      <c r="D4016" s="77"/>
      <c r="E4016" s="77"/>
      <c r="F4016" s="77"/>
      <c r="G4016" s="77"/>
      <c r="I4016" s="78"/>
      <c r="K4016" s="78"/>
      <c r="L4016" s="77"/>
      <c r="M4016" s="78"/>
      <c r="N4016" s="78"/>
      <c r="O4016" s="78"/>
      <c r="P4016" s="78"/>
      <c r="Q4016" s="144"/>
      <c r="R4016" s="78"/>
      <c r="S4016" s="78"/>
      <c r="T4016" s="78"/>
      <c r="U4016" s="78"/>
      <c r="V4016" s="219"/>
      <c r="W4016" s="78"/>
      <c r="X4016" s="78"/>
      <c r="Y4016" s="78"/>
      <c r="Z4016" s="78"/>
      <c r="AA4016" s="77"/>
      <c r="AB4016" s="77"/>
      <c r="AC4016" s="78"/>
      <c r="AD4016" s="104"/>
      <c r="AE4016" s="78"/>
      <c r="AF4016" s="104"/>
      <c r="AG4016" s="78"/>
      <c r="AH4016" s="104"/>
      <c r="AI4016" s="78"/>
      <c r="AJ4016" s="104"/>
      <c r="AK4016" s="78"/>
      <c r="AL4016" s="78"/>
      <c r="AM4016" s="8"/>
      <c r="AN4016" s="78"/>
      <c r="AO4016" s="78"/>
      <c r="AP4016" s="78"/>
      <c r="AQ4016" s="78"/>
      <c r="AR4016" s="78"/>
      <c r="AS4016" s="78"/>
      <c r="AT4016" s="78"/>
      <c r="AU4016" s="78"/>
      <c r="AV4016" s="78"/>
      <c r="AW4016" s="77"/>
      <c r="AX4016" s="144"/>
      <c r="AY4016" s="144"/>
      <c r="AZ4016" s="144"/>
      <c r="BA4016" s="54"/>
      <c r="BB4016" s="54"/>
      <c r="BC4016" s="144"/>
      <c r="BD4016" s="144"/>
      <c r="BE4016" s="144"/>
      <c r="BF4016" s="144"/>
      <c r="BG4016" s="144"/>
      <c r="BH4016" s="144"/>
      <c r="BI4016" s="144"/>
      <c r="BJ4016" s="144"/>
      <c r="BK4016" s="144"/>
      <c r="BL4016" s="144"/>
      <c r="BM4016" s="144"/>
      <c r="BN4016" s="144"/>
      <c r="BO4016" s="144"/>
      <c r="BP4016" s="144"/>
      <c r="BQ4016" s="144"/>
      <c r="BR4016" s="144"/>
      <c r="BS4016" s="144"/>
      <c r="BT4016" s="144"/>
      <c r="BU4016" s="144"/>
      <c r="BV4016" s="144"/>
      <c r="BW4016" s="144"/>
      <c r="BX4016" s="144"/>
      <c r="BY4016" s="144"/>
      <c r="BZ4016" s="144"/>
      <c r="CA4016" s="144"/>
      <c r="CB4016" s="144"/>
      <c r="CC4016" s="144"/>
      <c r="CD4016" s="144"/>
      <c r="CE4016" s="144"/>
      <c r="CF4016" s="144"/>
      <c r="CG4016" s="144"/>
      <c r="CH4016" s="144"/>
      <c r="CI4016" s="144"/>
      <c r="CJ4016" s="144"/>
      <c r="CK4016" s="144"/>
      <c r="CL4016" s="144"/>
    </row>
    <row r="4017" spans="2:90" x14ac:dyDescent="0.25">
      <c r="B4017" s="77"/>
      <c r="C4017" s="77"/>
      <c r="D4017" s="77"/>
      <c r="E4017" s="77"/>
      <c r="F4017" s="77"/>
      <c r="G4017" s="77"/>
      <c r="I4017" s="78"/>
      <c r="K4017" s="78"/>
      <c r="L4017" s="77"/>
      <c r="M4017" s="78"/>
      <c r="N4017" s="78"/>
      <c r="O4017" s="78"/>
      <c r="P4017" s="78"/>
      <c r="Q4017" s="144"/>
      <c r="R4017" s="78"/>
      <c r="S4017" s="78"/>
      <c r="T4017" s="78"/>
      <c r="U4017" s="78"/>
      <c r="V4017" s="219"/>
      <c r="W4017" s="78"/>
      <c r="X4017" s="78"/>
      <c r="Y4017" s="78"/>
      <c r="Z4017" s="78"/>
      <c r="AA4017" s="77"/>
      <c r="AB4017" s="77"/>
      <c r="AC4017" s="78"/>
      <c r="AD4017" s="104"/>
      <c r="AE4017" s="78"/>
      <c r="AF4017" s="104"/>
      <c r="AG4017" s="78"/>
      <c r="AH4017" s="104"/>
      <c r="AI4017" s="78"/>
      <c r="AJ4017" s="104"/>
      <c r="AK4017" s="78"/>
      <c r="AL4017" s="78"/>
      <c r="AM4017" s="8"/>
      <c r="AN4017" s="78"/>
      <c r="AO4017" s="78"/>
      <c r="AP4017" s="78"/>
      <c r="AQ4017" s="78"/>
      <c r="AR4017" s="78"/>
      <c r="AS4017" s="78"/>
      <c r="AT4017" s="78"/>
      <c r="AU4017" s="78"/>
      <c r="AV4017" s="78"/>
      <c r="AW4017" s="77"/>
      <c r="AX4017" s="144"/>
      <c r="AY4017" s="144"/>
      <c r="AZ4017" s="144"/>
      <c r="BA4017" s="54"/>
      <c r="BB4017" s="54"/>
      <c r="BC4017" s="144"/>
      <c r="BD4017" s="144"/>
      <c r="BE4017" s="144"/>
      <c r="BF4017" s="144"/>
      <c r="BG4017" s="144"/>
      <c r="BH4017" s="144"/>
      <c r="BI4017" s="144"/>
      <c r="BJ4017" s="144"/>
      <c r="BK4017" s="144"/>
      <c r="BL4017" s="144"/>
      <c r="BM4017" s="144"/>
      <c r="BN4017" s="144"/>
      <c r="BO4017" s="144"/>
      <c r="BP4017" s="144"/>
      <c r="BQ4017" s="144"/>
      <c r="BR4017" s="144"/>
      <c r="BS4017" s="144"/>
      <c r="BT4017" s="144"/>
      <c r="BU4017" s="144"/>
      <c r="BV4017" s="144"/>
      <c r="BW4017" s="144"/>
      <c r="BX4017" s="144"/>
      <c r="BY4017" s="144"/>
      <c r="BZ4017" s="144"/>
      <c r="CA4017" s="144"/>
      <c r="CB4017" s="144"/>
      <c r="CC4017" s="144"/>
      <c r="CD4017" s="144"/>
      <c r="CE4017" s="144"/>
      <c r="CF4017" s="144"/>
      <c r="CG4017" s="144"/>
      <c r="CH4017" s="144"/>
      <c r="CI4017" s="144"/>
      <c r="CJ4017" s="144"/>
      <c r="CK4017" s="144"/>
      <c r="CL4017" s="144"/>
    </row>
    <row r="4018" spans="2:90" x14ac:dyDescent="0.25">
      <c r="B4018" s="77"/>
      <c r="C4018" s="77"/>
      <c r="D4018" s="77"/>
      <c r="E4018" s="77"/>
      <c r="F4018" s="77"/>
      <c r="G4018" s="77"/>
      <c r="I4018" s="78"/>
      <c r="K4018" s="78"/>
      <c r="L4018" s="77"/>
      <c r="M4018" s="78"/>
      <c r="N4018" s="78"/>
      <c r="O4018" s="78"/>
      <c r="P4018" s="78"/>
      <c r="Q4018" s="144"/>
      <c r="R4018" s="78"/>
      <c r="S4018" s="78"/>
      <c r="T4018" s="78"/>
      <c r="U4018" s="78"/>
      <c r="V4018" s="219"/>
      <c r="W4018" s="78"/>
      <c r="X4018" s="78"/>
      <c r="Y4018" s="78"/>
      <c r="Z4018" s="78"/>
      <c r="AA4018" s="77"/>
      <c r="AB4018" s="77"/>
      <c r="AC4018" s="78"/>
      <c r="AD4018" s="104"/>
      <c r="AE4018" s="78"/>
      <c r="AF4018" s="104"/>
      <c r="AG4018" s="78"/>
      <c r="AH4018" s="104"/>
      <c r="AI4018" s="78"/>
      <c r="AJ4018" s="104"/>
      <c r="AK4018" s="78"/>
      <c r="AL4018" s="78"/>
      <c r="AM4018" s="8"/>
      <c r="AN4018" s="78"/>
      <c r="AO4018" s="78"/>
      <c r="AP4018" s="78"/>
      <c r="AQ4018" s="78"/>
      <c r="AR4018" s="78"/>
      <c r="AS4018" s="78"/>
      <c r="AT4018" s="78"/>
      <c r="AU4018" s="78"/>
      <c r="AV4018" s="78"/>
      <c r="AW4018" s="77"/>
      <c r="AX4018" s="144"/>
      <c r="AY4018" s="144"/>
      <c r="AZ4018" s="144"/>
      <c r="BA4018" s="54"/>
      <c r="BB4018" s="54"/>
      <c r="BC4018" s="144"/>
      <c r="BD4018" s="144"/>
      <c r="BE4018" s="144"/>
      <c r="BF4018" s="144"/>
      <c r="BG4018" s="144"/>
      <c r="BH4018" s="144"/>
      <c r="BI4018" s="144"/>
      <c r="BJ4018" s="144"/>
      <c r="BK4018" s="144"/>
      <c r="BL4018" s="144"/>
      <c r="BM4018" s="144"/>
      <c r="BN4018" s="144"/>
      <c r="BO4018" s="144"/>
      <c r="BP4018" s="144"/>
      <c r="BQ4018" s="144"/>
      <c r="BR4018" s="144"/>
      <c r="BS4018" s="144"/>
      <c r="BT4018" s="144"/>
      <c r="BU4018" s="144"/>
      <c r="BV4018" s="144"/>
      <c r="BW4018" s="144"/>
      <c r="BX4018" s="144"/>
      <c r="BY4018" s="144"/>
      <c r="BZ4018" s="144"/>
      <c r="CA4018" s="144"/>
      <c r="CB4018" s="144"/>
      <c r="CC4018" s="144"/>
      <c r="CD4018" s="144"/>
      <c r="CE4018" s="144"/>
      <c r="CF4018" s="144"/>
      <c r="CG4018" s="144"/>
      <c r="CH4018" s="144"/>
      <c r="CI4018" s="144"/>
      <c r="CJ4018" s="144"/>
      <c r="CK4018" s="144"/>
      <c r="CL4018" s="144"/>
    </row>
    <row r="4019" spans="2:90" x14ac:dyDescent="0.25">
      <c r="B4019" s="77"/>
      <c r="C4019" s="77"/>
      <c r="D4019" s="77"/>
      <c r="E4019" s="77"/>
      <c r="F4019" s="77"/>
      <c r="G4019" s="77"/>
      <c r="I4019" s="78"/>
      <c r="K4019" s="78"/>
      <c r="L4019" s="77"/>
      <c r="M4019" s="78"/>
      <c r="N4019" s="78"/>
      <c r="O4019" s="78"/>
      <c r="P4019" s="78"/>
      <c r="Q4019" s="144"/>
      <c r="R4019" s="78"/>
      <c r="S4019" s="78"/>
      <c r="T4019" s="78"/>
      <c r="U4019" s="78"/>
      <c r="V4019" s="219"/>
      <c r="W4019" s="78"/>
      <c r="X4019" s="78"/>
      <c r="Y4019" s="78"/>
      <c r="Z4019" s="78"/>
      <c r="AA4019" s="77"/>
      <c r="AB4019" s="77"/>
      <c r="AC4019" s="78"/>
      <c r="AD4019" s="104"/>
      <c r="AE4019" s="78"/>
      <c r="AF4019" s="104"/>
      <c r="AG4019" s="78"/>
      <c r="AH4019" s="104"/>
      <c r="AI4019" s="78"/>
      <c r="AJ4019" s="104"/>
      <c r="AK4019" s="78"/>
      <c r="AL4019" s="78"/>
      <c r="AM4019" s="8"/>
      <c r="AN4019" s="78"/>
      <c r="AO4019" s="78"/>
      <c r="AP4019" s="78"/>
      <c r="AQ4019" s="78"/>
      <c r="AR4019" s="78"/>
      <c r="AS4019" s="78"/>
      <c r="AT4019" s="78"/>
      <c r="AU4019" s="78"/>
      <c r="AV4019" s="78"/>
      <c r="AW4019" s="77"/>
      <c r="AX4019" s="144"/>
      <c r="AY4019" s="144"/>
      <c r="AZ4019" s="144"/>
      <c r="BA4019" s="54"/>
      <c r="BB4019" s="54"/>
      <c r="BC4019" s="144"/>
      <c r="BD4019" s="144"/>
      <c r="BE4019" s="144"/>
      <c r="BF4019" s="144"/>
      <c r="BG4019" s="144"/>
      <c r="BH4019" s="144"/>
      <c r="BI4019" s="144"/>
      <c r="BJ4019" s="144"/>
      <c r="BK4019" s="144"/>
      <c r="BL4019" s="144"/>
      <c r="BM4019" s="144"/>
      <c r="BN4019" s="144"/>
      <c r="BO4019" s="144"/>
      <c r="BP4019" s="144"/>
      <c r="BQ4019" s="144"/>
      <c r="BR4019" s="144"/>
      <c r="BS4019" s="144"/>
      <c r="BT4019" s="144"/>
      <c r="BU4019" s="144"/>
      <c r="BV4019" s="144"/>
      <c r="BW4019" s="144"/>
      <c r="BX4019" s="144"/>
      <c r="BY4019" s="144"/>
      <c r="BZ4019" s="144"/>
      <c r="CA4019" s="144"/>
      <c r="CB4019" s="144"/>
      <c r="CC4019" s="144"/>
      <c r="CD4019" s="144"/>
      <c r="CE4019" s="144"/>
      <c r="CF4019" s="144"/>
      <c r="CG4019" s="144"/>
      <c r="CH4019" s="144"/>
      <c r="CI4019" s="144"/>
      <c r="CJ4019" s="144"/>
      <c r="CK4019" s="144"/>
      <c r="CL4019" s="144"/>
    </row>
    <row r="4020" spans="2:90" x14ac:dyDescent="0.25">
      <c r="B4020" s="77"/>
      <c r="C4020" s="77"/>
      <c r="D4020" s="77"/>
      <c r="E4020" s="77"/>
      <c r="F4020" s="77"/>
      <c r="G4020" s="77"/>
      <c r="I4020" s="78"/>
      <c r="K4020" s="78"/>
      <c r="L4020" s="77"/>
      <c r="M4020" s="78"/>
      <c r="N4020" s="78"/>
      <c r="O4020" s="78"/>
      <c r="P4020" s="78"/>
      <c r="Q4020" s="144"/>
      <c r="R4020" s="78"/>
      <c r="S4020" s="78"/>
      <c r="T4020" s="78"/>
      <c r="U4020" s="78"/>
      <c r="V4020" s="219"/>
      <c r="W4020" s="78"/>
      <c r="X4020" s="78"/>
      <c r="Y4020" s="78"/>
      <c r="Z4020" s="78"/>
      <c r="AA4020" s="77"/>
      <c r="AB4020" s="77"/>
      <c r="AC4020" s="78"/>
      <c r="AD4020" s="104"/>
      <c r="AE4020" s="78"/>
      <c r="AF4020" s="104"/>
      <c r="AG4020" s="78"/>
      <c r="AH4020" s="104"/>
      <c r="AI4020" s="78"/>
      <c r="AJ4020" s="104"/>
      <c r="AK4020" s="78"/>
      <c r="AL4020" s="78"/>
      <c r="AM4020" s="8"/>
      <c r="AN4020" s="78"/>
      <c r="AO4020" s="78"/>
      <c r="AP4020" s="78"/>
      <c r="AQ4020" s="78"/>
      <c r="AR4020" s="78"/>
      <c r="AS4020" s="78"/>
      <c r="AT4020" s="78"/>
      <c r="AU4020" s="78"/>
      <c r="AV4020" s="78"/>
      <c r="AW4020" s="77"/>
      <c r="AX4020" s="144"/>
      <c r="AY4020" s="144"/>
      <c r="AZ4020" s="144"/>
      <c r="BA4020" s="54"/>
      <c r="BB4020" s="54"/>
      <c r="BC4020" s="144"/>
      <c r="BD4020" s="144"/>
      <c r="BE4020" s="144"/>
      <c r="BF4020" s="144"/>
      <c r="BG4020" s="144"/>
      <c r="BH4020" s="144"/>
      <c r="BI4020" s="144"/>
      <c r="BJ4020" s="144"/>
      <c r="BK4020" s="144"/>
      <c r="BL4020" s="144"/>
      <c r="BM4020" s="144"/>
      <c r="BN4020" s="144"/>
      <c r="BO4020" s="144"/>
      <c r="BP4020" s="144"/>
      <c r="BQ4020" s="144"/>
      <c r="BR4020" s="144"/>
      <c r="BS4020" s="144"/>
      <c r="BT4020" s="144"/>
      <c r="BU4020" s="144"/>
      <c r="BV4020" s="144"/>
      <c r="BW4020" s="144"/>
      <c r="BX4020" s="144"/>
      <c r="BY4020" s="144"/>
      <c r="BZ4020" s="144"/>
      <c r="CA4020" s="144"/>
      <c r="CB4020" s="144"/>
      <c r="CC4020" s="144"/>
      <c r="CD4020" s="144"/>
      <c r="CE4020" s="144"/>
      <c r="CF4020" s="144"/>
      <c r="CG4020" s="144"/>
      <c r="CH4020" s="144"/>
      <c r="CI4020" s="144"/>
      <c r="CJ4020" s="144"/>
      <c r="CK4020" s="144"/>
      <c r="CL4020" s="144"/>
    </row>
    <row r="4021" spans="2:90" x14ac:dyDescent="0.25">
      <c r="B4021" s="77"/>
      <c r="C4021" s="77"/>
      <c r="D4021" s="77"/>
      <c r="E4021" s="77"/>
      <c r="F4021" s="77"/>
      <c r="G4021" s="77"/>
      <c r="I4021" s="78"/>
      <c r="K4021" s="78"/>
      <c r="L4021" s="77"/>
      <c r="M4021" s="78"/>
      <c r="N4021" s="78"/>
      <c r="O4021" s="78"/>
      <c r="P4021" s="78"/>
      <c r="Q4021" s="144"/>
      <c r="R4021" s="78"/>
      <c r="S4021" s="78"/>
      <c r="T4021" s="78"/>
      <c r="U4021" s="78"/>
      <c r="V4021" s="219"/>
      <c r="W4021" s="78"/>
      <c r="X4021" s="78"/>
      <c r="Y4021" s="78"/>
      <c r="Z4021" s="78"/>
      <c r="AA4021" s="77"/>
      <c r="AB4021" s="77"/>
      <c r="AC4021" s="78"/>
      <c r="AD4021" s="104"/>
      <c r="AE4021" s="78"/>
      <c r="AF4021" s="104"/>
      <c r="AG4021" s="78"/>
      <c r="AH4021" s="104"/>
      <c r="AI4021" s="78"/>
      <c r="AJ4021" s="104"/>
      <c r="AK4021" s="78"/>
      <c r="AL4021" s="78"/>
      <c r="AM4021" s="8"/>
      <c r="AN4021" s="78"/>
      <c r="AO4021" s="78"/>
      <c r="AP4021" s="78"/>
      <c r="AQ4021" s="78"/>
      <c r="AR4021" s="78"/>
      <c r="AS4021" s="78"/>
      <c r="AT4021" s="78"/>
      <c r="AU4021" s="78"/>
      <c r="AV4021" s="78"/>
      <c r="AW4021" s="77"/>
      <c r="AX4021" s="144"/>
      <c r="AY4021" s="144"/>
      <c r="AZ4021" s="144"/>
      <c r="BA4021" s="54"/>
      <c r="BB4021" s="54"/>
      <c r="BC4021" s="144"/>
      <c r="BD4021" s="144"/>
      <c r="BE4021" s="144"/>
      <c r="BF4021" s="144"/>
      <c r="BG4021" s="144"/>
      <c r="BH4021" s="144"/>
      <c r="BI4021" s="144"/>
      <c r="BJ4021" s="144"/>
      <c r="BK4021" s="144"/>
      <c r="BL4021" s="144"/>
      <c r="BM4021" s="144"/>
      <c r="BN4021" s="144"/>
      <c r="BO4021" s="144"/>
      <c r="BP4021" s="144"/>
      <c r="BQ4021" s="144"/>
      <c r="BR4021" s="144"/>
      <c r="BS4021" s="144"/>
      <c r="BT4021" s="144"/>
      <c r="BU4021" s="144"/>
      <c r="BV4021" s="144"/>
      <c r="BW4021" s="144"/>
      <c r="BX4021" s="144"/>
      <c r="BY4021" s="144"/>
      <c r="BZ4021" s="144"/>
      <c r="CA4021" s="144"/>
      <c r="CB4021" s="144"/>
      <c r="CC4021" s="144"/>
      <c r="CD4021" s="144"/>
      <c r="CE4021" s="144"/>
      <c r="CF4021" s="144"/>
      <c r="CG4021" s="144"/>
      <c r="CH4021" s="144"/>
      <c r="CI4021" s="144"/>
      <c r="CJ4021" s="144"/>
      <c r="CK4021" s="144"/>
      <c r="CL4021" s="144"/>
    </row>
    <row r="4022" spans="2:90" x14ac:dyDescent="0.25">
      <c r="B4022" s="77"/>
      <c r="C4022" s="77"/>
      <c r="D4022" s="77"/>
      <c r="E4022" s="77"/>
      <c r="F4022" s="77"/>
      <c r="G4022" s="77"/>
      <c r="I4022" s="78"/>
      <c r="K4022" s="78"/>
      <c r="L4022" s="77"/>
      <c r="M4022" s="78"/>
      <c r="N4022" s="78"/>
      <c r="O4022" s="78"/>
      <c r="P4022" s="78"/>
      <c r="Q4022" s="144"/>
      <c r="R4022" s="78"/>
      <c r="S4022" s="78"/>
      <c r="T4022" s="78"/>
      <c r="U4022" s="78"/>
      <c r="V4022" s="219"/>
      <c r="W4022" s="78"/>
      <c r="X4022" s="78"/>
      <c r="Y4022" s="78"/>
      <c r="Z4022" s="78"/>
      <c r="AA4022" s="77"/>
      <c r="AB4022" s="77"/>
      <c r="AC4022" s="78"/>
      <c r="AD4022" s="104"/>
      <c r="AE4022" s="78"/>
      <c r="AF4022" s="104"/>
      <c r="AG4022" s="78"/>
      <c r="AH4022" s="104"/>
      <c r="AI4022" s="78"/>
      <c r="AJ4022" s="104"/>
      <c r="AK4022" s="78"/>
      <c r="AL4022" s="78"/>
      <c r="AM4022" s="8"/>
      <c r="AN4022" s="78"/>
      <c r="AO4022" s="78"/>
      <c r="AP4022" s="78"/>
      <c r="AQ4022" s="78"/>
      <c r="AR4022" s="78"/>
      <c r="AS4022" s="78"/>
      <c r="AT4022" s="78"/>
      <c r="AU4022" s="78"/>
      <c r="AV4022" s="78"/>
      <c r="AW4022" s="77"/>
      <c r="AX4022" s="144"/>
      <c r="AY4022" s="144"/>
      <c r="AZ4022" s="144"/>
      <c r="BA4022" s="54"/>
      <c r="BB4022" s="54"/>
      <c r="BC4022" s="144"/>
      <c r="BD4022" s="144"/>
      <c r="BE4022" s="144"/>
      <c r="BF4022" s="144"/>
      <c r="BG4022" s="144"/>
      <c r="BH4022" s="144"/>
      <c r="BI4022" s="144"/>
      <c r="BJ4022" s="144"/>
      <c r="BK4022" s="144"/>
      <c r="BL4022" s="144"/>
      <c r="BM4022" s="144"/>
      <c r="BN4022" s="144"/>
      <c r="BO4022" s="144"/>
      <c r="BP4022" s="144"/>
      <c r="BQ4022" s="144"/>
      <c r="BR4022" s="144"/>
      <c r="BS4022" s="144"/>
      <c r="BT4022" s="144"/>
      <c r="BU4022" s="144"/>
      <c r="BV4022" s="144"/>
      <c r="BW4022" s="144"/>
      <c r="BX4022" s="144"/>
      <c r="BY4022" s="144"/>
      <c r="BZ4022" s="144"/>
      <c r="CA4022" s="144"/>
      <c r="CB4022" s="144"/>
      <c r="CC4022" s="144"/>
      <c r="CD4022" s="144"/>
      <c r="CE4022" s="144"/>
      <c r="CF4022" s="144"/>
      <c r="CG4022" s="144"/>
      <c r="CH4022" s="144"/>
      <c r="CI4022" s="144"/>
      <c r="CJ4022" s="144"/>
      <c r="CK4022" s="144"/>
      <c r="CL4022" s="144"/>
    </row>
    <row r="4023" spans="2:90" x14ac:dyDescent="0.25">
      <c r="B4023" s="77"/>
      <c r="C4023" s="77"/>
      <c r="D4023" s="77"/>
      <c r="E4023" s="77"/>
      <c r="F4023" s="77"/>
      <c r="G4023" s="77"/>
      <c r="I4023" s="78"/>
      <c r="K4023" s="78"/>
      <c r="L4023" s="77"/>
      <c r="M4023" s="78"/>
      <c r="N4023" s="78"/>
      <c r="O4023" s="78"/>
      <c r="P4023" s="78"/>
      <c r="Q4023" s="144"/>
      <c r="R4023" s="78"/>
      <c r="S4023" s="78"/>
      <c r="T4023" s="78"/>
      <c r="U4023" s="78"/>
      <c r="V4023" s="219"/>
      <c r="W4023" s="78"/>
      <c r="X4023" s="78"/>
      <c r="Y4023" s="78"/>
      <c r="Z4023" s="78"/>
      <c r="AA4023" s="77"/>
      <c r="AB4023" s="77"/>
      <c r="AC4023" s="78"/>
      <c r="AD4023" s="104"/>
      <c r="AE4023" s="78"/>
      <c r="AF4023" s="104"/>
      <c r="AG4023" s="78"/>
      <c r="AH4023" s="104"/>
      <c r="AI4023" s="78"/>
      <c r="AJ4023" s="104"/>
      <c r="AK4023" s="78"/>
      <c r="AL4023" s="78"/>
      <c r="AM4023" s="8"/>
      <c r="AN4023" s="78"/>
      <c r="AO4023" s="78"/>
      <c r="AP4023" s="78"/>
      <c r="AQ4023" s="78"/>
      <c r="AR4023" s="78"/>
      <c r="AS4023" s="78"/>
      <c r="AT4023" s="78"/>
      <c r="AU4023" s="78"/>
      <c r="AV4023" s="78"/>
      <c r="AW4023" s="77"/>
      <c r="AX4023" s="144"/>
      <c r="AY4023" s="144"/>
      <c r="AZ4023" s="144"/>
      <c r="BA4023" s="54"/>
      <c r="BB4023" s="54"/>
      <c r="BC4023" s="144"/>
      <c r="BD4023" s="144"/>
      <c r="BE4023" s="144"/>
      <c r="BF4023" s="144"/>
      <c r="BG4023" s="144"/>
      <c r="BH4023" s="144"/>
      <c r="BI4023" s="144"/>
      <c r="BJ4023" s="144"/>
      <c r="BK4023" s="144"/>
      <c r="BL4023" s="144"/>
      <c r="BM4023" s="144"/>
      <c r="BN4023" s="144"/>
      <c r="BO4023" s="144"/>
      <c r="BP4023" s="144"/>
      <c r="BQ4023" s="144"/>
      <c r="BR4023" s="144"/>
      <c r="BS4023" s="144"/>
      <c r="BT4023" s="144"/>
      <c r="BU4023" s="144"/>
      <c r="BV4023" s="144"/>
      <c r="BW4023" s="144"/>
      <c r="BX4023" s="144"/>
      <c r="BY4023" s="144"/>
      <c r="BZ4023" s="144"/>
      <c r="CA4023" s="144"/>
      <c r="CB4023" s="144"/>
      <c r="CC4023" s="144"/>
      <c r="CD4023" s="144"/>
      <c r="CE4023" s="144"/>
      <c r="CF4023" s="144"/>
      <c r="CG4023" s="144"/>
      <c r="CH4023" s="144"/>
      <c r="CI4023" s="144"/>
      <c r="CJ4023" s="144"/>
      <c r="CK4023" s="144"/>
      <c r="CL4023" s="144"/>
    </row>
    <row r="4024" spans="2:90" x14ac:dyDescent="0.25">
      <c r="B4024" s="77"/>
      <c r="C4024" s="77"/>
      <c r="D4024" s="77"/>
      <c r="E4024" s="77"/>
      <c r="F4024" s="77"/>
      <c r="G4024" s="77"/>
      <c r="I4024" s="78"/>
      <c r="K4024" s="78"/>
      <c r="L4024" s="77"/>
      <c r="M4024" s="78"/>
      <c r="N4024" s="78"/>
      <c r="O4024" s="78"/>
      <c r="P4024" s="78"/>
      <c r="Q4024" s="144"/>
      <c r="R4024" s="78"/>
      <c r="S4024" s="78"/>
      <c r="T4024" s="78"/>
      <c r="U4024" s="78"/>
      <c r="V4024" s="219"/>
      <c r="W4024" s="78"/>
      <c r="X4024" s="78"/>
      <c r="Y4024" s="78"/>
      <c r="Z4024" s="78"/>
      <c r="AA4024" s="77"/>
      <c r="AB4024" s="77"/>
      <c r="AC4024" s="78"/>
      <c r="AD4024" s="104"/>
      <c r="AE4024" s="78"/>
      <c r="AF4024" s="104"/>
      <c r="AG4024" s="78"/>
      <c r="AH4024" s="104"/>
      <c r="AI4024" s="78"/>
      <c r="AJ4024" s="104"/>
      <c r="AK4024" s="78"/>
      <c r="AL4024" s="78"/>
      <c r="AM4024" s="8"/>
      <c r="AN4024" s="78"/>
      <c r="AO4024" s="78"/>
      <c r="AP4024" s="78"/>
      <c r="AQ4024" s="78"/>
      <c r="AR4024" s="78"/>
      <c r="AS4024" s="78"/>
      <c r="AT4024" s="78"/>
      <c r="AU4024" s="78"/>
      <c r="AV4024" s="78"/>
      <c r="AW4024" s="77"/>
      <c r="AX4024" s="144"/>
      <c r="AY4024" s="144"/>
      <c r="AZ4024" s="144"/>
      <c r="BA4024" s="54"/>
      <c r="BB4024" s="54"/>
      <c r="BC4024" s="144"/>
      <c r="BD4024" s="144"/>
      <c r="BE4024" s="144"/>
      <c r="BF4024" s="144"/>
      <c r="BG4024" s="144"/>
      <c r="BH4024" s="144"/>
      <c r="BI4024" s="144"/>
      <c r="BJ4024" s="144"/>
      <c r="BK4024" s="144"/>
      <c r="BL4024" s="144"/>
      <c r="BM4024" s="144"/>
      <c r="BN4024" s="144"/>
      <c r="BO4024" s="144"/>
      <c r="BP4024" s="144"/>
      <c r="BQ4024" s="144"/>
      <c r="BR4024" s="144"/>
      <c r="BS4024" s="144"/>
      <c r="BT4024" s="144"/>
      <c r="BU4024" s="144"/>
      <c r="BV4024" s="144"/>
      <c r="BW4024" s="144"/>
      <c r="BX4024" s="144"/>
      <c r="BY4024" s="144"/>
      <c r="BZ4024" s="144"/>
      <c r="CA4024" s="144"/>
      <c r="CB4024" s="144"/>
      <c r="CC4024" s="144"/>
      <c r="CD4024" s="144"/>
      <c r="CE4024" s="144"/>
      <c r="CF4024" s="144"/>
      <c r="CG4024" s="144"/>
      <c r="CH4024" s="144"/>
      <c r="CI4024" s="144"/>
      <c r="CJ4024" s="144"/>
      <c r="CK4024" s="144"/>
      <c r="CL4024" s="144"/>
    </row>
    <row r="4025" spans="2:90" x14ac:dyDescent="0.25">
      <c r="B4025" s="77"/>
      <c r="C4025" s="77"/>
      <c r="D4025" s="77"/>
      <c r="E4025" s="77"/>
      <c r="F4025" s="77"/>
      <c r="G4025" s="77"/>
      <c r="I4025" s="78"/>
      <c r="K4025" s="78"/>
      <c r="L4025" s="77"/>
      <c r="M4025" s="78"/>
      <c r="N4025" s="78"/>
      <c r="O4025" s="78"/>
      <c r="P4025" s="78"/>
      <c r="Q4025" s="144"/>
      <c r="R4025" s="78"/>
      <c r="S4025" s="78"/>
      <c r="T4025" s="78"/>
      <c r="U4025" s="78"/>
      <c r="V4025" s="219"/>
      <c r="W4025" s="78"/>
      <c r="X4025" s="78"/>
      <c r="Y4025" s="78"/>
      <c r="Z4025" s="78"/>
      <c r="AA4025" s="77"/>
      <c r="AB4025" s="77"/>
      <c r="AC4025" s="78"/>
      <c r="AD4025" s="104"/>
      <c r="AE4025" s="78"/>
      <c r="AF4025" s="104"/>
      <c r="AG4025" s="78"/>
      <c r="AH4025" s="104"/>
      <c r="AI4025" s="78"/>
      <c r="AJ4025" s="104"/>
      <c r="AK4025" s="78"/>
      <c r="AL4025" s="78"/>
      <c r="AM4025" s="8"/>
      <c r="AN4025" s="78"/>
      <c r="AO4025" s="78"/>
      <c r="AP4025" s="78"/>
      <c r="AQ4025" s="78"/>
      <c r="AR4025" s="78"/>
      <c r="AS4025" s="78"/>
      <c r="AT4025" s="78"/>
      <c r="AU4025" s="78"/>
      <c r="AV4025" s="78"/>
      <c r="AW4025" s="77"/>
      <c r="AX4025" s="144"/>
      <c r="AY4025" s="144"/>
      <c r="AZ4025" s="144"/>
      <c r="BA4025" s="54"/>
      <c r="BB4025" s="54"/>
      <c r="BC4025" s="144"/>
      <c r="BD4025" s="144"/>
      <c r="BE4025" s="144"/>
      <c r="BF4025" s="144"/>
      <c r="BG4025" s="144"/>
      <c r="BH4025" s="144"/>
      <c r="BI4025" s="144"/>
      <c r="BJ4025" s="144"/>
      <c r="BK4025" s="144"/>
      <c r="BL4025" s="144"/>
      <c r="BM4025" s="144"/>
      <c r="BN4025" s="144"/>
      <c r="BO4025" s="144"/>
      <c r="BP4025" s="144"/>
      <c r="BQ4025" s="144"/>
      <c r="BR4025" s="144"/>
      <c r="BS4025" s="144"/>
      <c r="BT4025" s="144"/>
      <c r="BU4025" s="144"/>
      <c r="BV4025" s="144"/>
      <c r="BW4025" s="144"/>
      <c r="BX4025" s="144"/>
      <c r="BY4025" s="144"/>
      <c r="BZ4025" s="144"/>
      <c r="CA4025" s="144"/>
      <c r="CB4025" s="144"/>
      <c r="CC4025" s="144"/>
      <c r="CD4025" s="144"/>
      <c r="CE4025" s="144"/>
      <c r="CF4025" s="144"/>
      <c r="CG4025" s="144"/>
      <c r="CH4025" s="144"/>
      <c r="CI4025" s="144"/>
      <c r="CJ4025" s="144"/>
      <c r="CK4025" s="144"/>
      <c r="CL4025" s="144"/>
    </row>
    <row r="4026" spans="2:90" x14ac:dyDescent="0.25">
      <c r="B4026" s="77"/>
      <c r="C4026" s="77"/>
      <c r="D4026" s="77"/>
      <c r="E4026" s="77"/>
      <c r="F4026" s="77"/>
      <c r="G4026" s="77"/>
      <c r="I4026" s="78"/>
      <c r="K4026" s="78"/>
      <c r="L4026" s="77"/>
      <c r="M4026" s="78"/>
      <c r="N4026" s="78"/>
      <c r="O4026" s="78"/>
      <c r="P4026" s="78"/>
      <c r="Q4026" s="144"/>
      <c r="R4026" s="78"/>
      <c r="S4026" s="78"/>
      <c r="T4026" s="78"/>
      <c r="U4026" s="78"/>
      <c r="V4026" s="219"/>
      <c r="W4026" s="78"/>
      <c r="X4026" s="78"/>
      <c r="Y4026" s="78"/>
      <c r="Z4026" s="78"/>
      <c r="AA4026" s="77"/>
      <c r="AB4026" s="77"/>
      <c r="AC4026" s="78"/>
      <c r="AD4026" s="104"/>
      <c r="AE4026" s="78"/>
      <c r="AF4026" s="104"/>
      <c r="AG4026" s="78"/>
      <c r="AH4026" s="104"/>
      <c r="AI4026" s="78"/>
      <c r="AJ4026" s="104"/>
      <c r="AK4026" s="78"/>
      <c r="AL4026" s="78"/>
      <c r="AM4026" s="8"/>
      <c r="AN4026" s="78"/>
      <c r="AO4026" s="78"/>
      <c r="AP4026" s="78"/>
      <c r="AQ4026" s="78"/>
      <c r="AR4026" s="78"/>
      <c r="AS4026" s="78"/>
      <c r="AT4026" s="78"/>
      <c r="AU4026" s="78"/>
      <c r="AV4026" s="78"/>
      <c r="AW4026" s="77"/>
      <c r="AX4026" s="144"/>
      <c r="AY4026" s="144"/>
      <c r="AZ4026" s="144"/>
      <c r="BA4026" s="54"/>
      <c r="BB4026" s="54"/>
      <c r="BC4026" s="144"/>
      <c r="BD4026" s="144"/>
      <c r="BE4026" s="144"/>
      <c r="BF4026" s="144"/>
      <c r="BG4026" s="144"/>
      <c r="BH4026" s="144"/>
      <c r="BI4026" s="144"/>
      <c r="BJ4026" s="144"/>
      <c r="BK4026" s="144"/>
      <c r="BL4026" s="144"/>
      <c r="BM4026" s="144"/>
      <c r="BN4026" s="144"/>
      <c r="BO4026" s="144"/>
      <c r="BP4026" s="144"/>
      <c r="BQ4026" s="144"/>
      <c r="BR4026" s="144"/>
      <c r="BS4026" s="144"/>
      <c r="BT4026" s="144"/>
      <c r="BU4026" s="144"/>
      <c r="BV4026" s="144"/>
      <c r="BW4026" s="144"/>
      <c r="BX4026" s="144"/>
      <c r="BY4026" s="144"/>
      <c r="BZ4026" s="144"/>
      <c r="CA4026" s="144"/>
      <c r="CB4026" s="144"/>
      <c r="CC4026" s="144"/>
      <c r="CD4026" s="144"/>
      <c r="CE4026" s="144"/>
      <c r="CF4026" s="144"/>
      <c r="CG4026" s="144"/>
      <c r="CH4026" s="144"/>
      <c r="CI4026" s="144"/>
      <c r="CJ4026" s="144"/>
      <c r="CK4026" s="144"/>
      <c r="CL4026" s="144"/>
    </row>
    <row r="4027" spans="2:90" x14ac:dyDescent="0.25">
      <c r="B4027" s="77"/>
      <c r="C4027" s="77"/>
      <c r="D4027" s="77"/>
      <c r="E4027" s="77"/>
      <c r="F4027" s="77"/>
      <c r="G4027" s="77"/>
      <c r="I4027" s="78"/>
      <c r="K4027" s="78"/>
      <c r="L4027" s="77"/>
      <c r="M4027" s="78"/>
      <c r="N4027" s="78"/>
      <c r="O4027" s="78"/>
      <c r="P4027" s="78"/>
      <c r="Q4027" s="144"/>
      <c r="R4027" s="78"/>
      <c r="S4027" s="78"/>
      <c r="T4027" s="78"/>
      <c r="U4027" s="78"/>
      <c r="V4027" s="219"/>
      <c r="W4027" s="78"/>
      <c r="X4027" s="78"/>
      <c r="Y4027" s="78"/>
      <c r="Z4027" s="78"/>
      <c r="AA4027" s="77"/>
      <c r="AB4027" s="77"/>
      <c r="AC4027" s="78"/>
      <c r="AD4027" s="104"/>
      <c r="AE4027" s="78"/>
      <c r="AF4027" s="104"/>
      <c r="AG4027" s="78"/>
      <c r="AH4027" s="104"/>
      <c r="AI4027" s="78"/>
      <c r="AJ4027" s="104"/>
      <c r="AK4027" s="78"/>
      <c r="AL4027" s="78"/>
      <c r="AM4027" s="8"/>
      <c r="AN4027" s="78"/>
      <c r="AO4027" s="78"/>
      <c r="AP4027" s="78"/>
      <c r="AQ4027" s="78"/>
      <c r="AR4027" s="78"/>
      <c r="AS4027" s="78"/>
      <c r="AT4027" s="78"/>
      <c r="AU4027" s="78"/>
      <c r="AV4027" s="78"/>
      <c r="AW4027" s="77"/>
      <c r="AX4027" s="144"/>
      <c r="AY4027" s="144"/>
      <c r="AZ4027" s="144"/>
      <c r="BA4027" s="54"/>
      <c r="BB4027" s="54"/>
      <c r="BC4027" s="144"/>
      <c r="BD4027" s="144"/>
      <c r="BE4027" s="144"/>
      <c r="BF4027" s="144"/>
      <c r="BG4027" s="144"/>
      <c r="BH4027" s="144"/>
      <c r="BI4027" s="144"/>
      <c r="BJ4027" s="144"/>
      <c r="BK4027" s="144"/>
      <c r="BL4027" s="144"/>
      <c r="BM4027" s="144"/>
      <c r="BN4027" s="144"/>
      <c r="BO4027" s="144"/>
      <c r="BP4027" s="144"/>
      <c r="BQ4027" s="144"/>
      <c r="BR4027" s="144"/>
      <c r="BS4027" s="144"/>
      <c r="BT4027" s="144"/>
      <c r="BU4027" s="144"/>
      <c r="BV4027" s="144"/>
      <c r="BW4027" s="144"/>
      <c r="BX4027" s="144"/>
      <c r="BY4027" s="144"/>
      <c r="BZ4027" s="144"/>
      <c r="CA4027" s="144"/>
      <c r="CB4027" s="144"/>
      <c r="CC4027" s="144"/>
      <c r="CD4027" s="144"/>
      <c r="CE4027" s="144"/>
      <c r="CF4027" s="144"/>
      <c r="CG4027" s="144"/>
      <c r="CH4027" s="144"/>
      <c r="CI4027" s="144"/>
      <c r="CJ4027" s="144"/>
      <c r="CK4027" s="144"/>
      <c r="CL4027" s="144"/>
    </row>
    <row r="4028" spans="2:90" x14ac:dyDescent="0.25">
      <c r="B4028" s="77"/>
      <c r="C4028" s="77"/>
      <c r="D4028" s="77"/>
      <c r="E4028" s="77"/>
      <c r="F4028" s="77"/>
      <c r="G4028" s="77"/>
      <c r="I4028" s="78"/>
      <c r="K4028" s="78"/>
      <c r="L4028" s="77"/>
      <c r="M4028" s="78"/>
      <c r="N4028" s="78"/>
      <c r="O4028" s="78"/>
      <c r="P4028" s="78"/>
      <c r="Q4028" s="144"/>
      <c r="R4028" s="78"/>
      <c r="S4028" s="78"/>
      <c r="T4028" s="78"/>
      <c r="U4028" s="78"/>
      <c r="V4028" s="219"/>
      <c r="W4028" s="78"/>
      <c r="X4028" s="78"/>
      <c r="Y4028" s="78"/>
      <c r="Z4028" s="78"/>
      <c r="AA4028" s="77"/>
      <c r="AB4028" s="77"/>
      <c r="AC4028" s="78"/>
      <c r="AD4028" s="104"/>
      <c r="AE4028" s="78"/>
      <c r="AF4028" s="104"/>
      <c r="AG4028" s="78"/>
      <c r="AH4028" s="104"/>
      <c r="AI4028" s="78"/>
      <c r="AJ4028" s="104"/>
      <c r="AK4028" s="78"/>
      <c r="AL4028" s="78"/>
      <c r="AM4028" s="8"/>
      <c r="AN4028" s="78"/>
      <c r="AO4028" s="78"/>
      <c r="AP4028" s="78"/>
      <c r="AQ4028" s="78"/>
      <c r="AR4028" s="78"/>
      <c r="AS4028" s="78"/>
      <c r="AT4028" s="78"/>
      <c r="AU4028" s="78"/>
      <c r="AV4028" s="78"/>
      <c r="AW4028" s="77"/>
      <c r="AX4028" s="144"/>
      <c r="AY4028" s="144"/>
      <c r="AZ4028" s="144"/>
      <c r="BA4028" s="54"/>
      <c r="BB4028" s="54"/>
      <c r="BC4028" s="144"/>
      <c r="BD4028" s="144"/>
      <c r="BE4028" s="144"/>
      <c r="BF4028" s="144"/>
      <c r="BG4028" s="144"/>
      <c r="BH4028" s="144"/>
      <c r="BI4028" s="144"/>
      <c r="BJ4028" s="144"/>
      <c r="BK4028" s="144"/>
      <c r="BL4028" s="144"/>
      <c r="BM4028" s="144"/>
      <c r="BN4028" s="144"/>
      <c r="BO4028" s="144"/>
      <c r="BP4028" s="144"/>
      <c r="BQ4028" s="144"/>
      <c r="BR4028" s="144"/>
      <c r="BS4028" s="144"/>
      <c r="BT4028" s="144"/>
      <c r="BU4028" s="144"/>
      <c r="BV4028" s="144"/>
      <c r="BW4028" s="144"/>
      <c r="BX4028" s="144"/>
      <c r="BY4028" s="144"/>
      <c r="BZ4028" s="144"/>
      <c r="CA4028" s="144"/>
      <c r="CB4028" s="144"/>
      <c r="CC4028" s="144"/>
      <c r="CD4028" s="144"/>
      <c r="CE4028" s="144"/>
      <c r="CF4028" s="144"/>
      <c r="CG4028" s="144"/>
      <c r="CH4028" s="144"/>
      <c r="CI4028" s="144"/>
      <c r="CJ4028" s="144"/>
      <c r="CK4028" s="144"/>
      <c r="CL4028" s="144"/>
    </row>
    <row r="4029" spans="2:90" x14ac:dyDescent="0.25">
      <c r="B4029" s="77"/>
      <c r="C4029" s="77"/>
      <c r="D4029" s="77"/>
      <c r="E4029" s="77"/>
      <c r="F4029" s="77"/>
      <c r="G4029" s="77"/>
      <c r="I4029" s="78"/>
      <c r="K4029" s="78"/>
      <c r="L4029" s="77"/>
      <c r="M4029" s="78"/>
      <c r="N4029" s="78"/>
      <c r="O4029" s="78"/>
      <c r="P4029" s="78"/>
      <c r="Q4029" s="144"/>
      <c r="R4029" s="78"/>
      <c r="S4029" s="78"/>
      <c r="T4029" s="78"/>
      <c r="U4029" s="78"/>
      <c r="V4029" s="219"/>
      <c r="W4029" s="78"/>
      <c r="X4029" s="78"/>
      <c r="Y4029" s="78"/>
      <c r="Z4029" s="78"/>
      <c r="AA4029" s="77"/>
      <c r="AB4029" s="77"/>
      <c r="AC4029" s="78"/>
      <c r="AD4029" s="104"/>
      <c r="AE4029" s="78"/>
      <c r="AF4029" s="104"/>
      <c r="AG4029" s="78"/>
      <c r="AH4029" s="104"/>
      <c r="AI4029" s="78"/>
      <c r="AJ4029" s="104"/>
      <c r="AK4029" s="78"/>
      <c r="AL4029" s="78"/>
      <c r="AM4029" s="8"/>
      <c r="AN4029" s="78"/>
      <c r="AO4029" s="78"/>
      <c r="AP4029" s="78"/>
      <c r="AQ4029" s="78"/>
      <c r="AR4029" s="78"/>
      <c r="AS4029" s="78"/>
      <c r="AT4029" s="78"/>
      <c r="AU4029" s="78"/>
      <c r="AV4029" s="78"/>
      <c r="AW4029" s="77"/>
      <c r="AX4029" s="144"/>
      <c r="AY4029" s="144"/>
      <c r="AZ4029" s="144"/>
      <c r="BA4029" s="54"/>
      <c r="BB4029" s="54"/>
      <c r="BC4029" s="144"/>
      <c r="BD4029" s="144"/>
      <c r="BE4029" s="144"/>
      <c r="BF4029" s="144"/>
      <c r="BG4029" s="144"/>
      <c r="BH4029" s="144"/>
      <c r="BI4029" s="144"/>
      <c r="BJ4029" s="144"/>
      <c r="BK4029" s="144"/>
      <c r="BL4029" s="144"/>
      <c r="BM4029" s="144"/>
      <c r="BN4029" s="144"/>
      <c r="BO4029" s="144"/>
      <c r="BP4029" s="144"/>
      <c r="BQ4029" s="144"/>
      <c r="BR4029" s="144"/>
      <c r="BS4029" s="144"/>
      <c r="BT4029" s="144"/>
      <c r="BU4029" s="144"/>
      <c r="BV4029" s="144"/>
      <c r="BW4029" s="144"/>
      <c r="BX4029" s="144"/>
      <c r="BY4029" s="144"/>
      <c r="BZ4029" s="144"/>
      <c r="CA4029" s="144"/>
      <c r="CB4029" s="144"/>
      <c r="CC4029" s="144"/>
      <c r="CD4029" s="144"/>
      <c r="CE4029" s="144"/>
      <c r="CF4029" s="144"/>
      <c r="CG4029" s="144"/>
      <c r="CH4029" s="144"/>
      <c r="CI4029" s="144"/>
      <c r="CJ4029" s="144"/>
      <c r="CK4029" s="144"/>
      <c r="CL4029" s="144"/>
    </row>
    <row r="4030" spans="2:90" x14ac:dyDescent="0.25">
      <c r="B4030" s="77"/>
      <c r="C4030" s="77"/>
      <c r="D4030" s="77"/>
      <c r="E4030" s="77"/>
      <c r="F4030" s="77"/>
      <c r="G4030" s="77"/>
      <c r="I4030" s="78"/>
      <c r="K4030" s="78"/>
      <c r="L4030" s="77"/>
      <c r="M4030" s="78"/>
      <c r="N4030" s="78"/>
      <c r="O4030" s="78"/>
      <c r="P4030" s="78"/>
      <c r="Q4030" s="144"/>
      <c r="R4030" s="78"/>
      <c r="S4030" s="78"/>
      <c r="T4030" s="78"/>
      <c r="U4030" s="78"/>
      <c r="V4030" s="219"/>
      <c r="W4030" s="78"/>
      <c r="X4030" s="78"/>
      <c r="Y4030" s="78"/>
      <c r="Z4030" s="78"/>
      <c r="AA4030" s="77"/>
      <c r="AB4030" s="77"/>
      <c r="AC4030" s="78"/>
      <c r="AD4030" s="104"/>
      <c r="AE4030" s="78"/>
      <c r="AF4030" s="104"/>
      <c r="AG4030" s="78"/>
      <c r="AH4030" s="104"/>
      <c r="AI4030" s="78"/>
      <c r="AJ4030" s="104"/>
      <c r="AK4030" s="78"/>
      <c r="AL4030" s="78"/>
      <c r="AM4030" s="8"/>
      <c r="AN4030" s="78"/>
      <c r="AO4030" s="78"/>
      <c r="AP4030" s="78"/>
      <c r="AQ4030" s="78"/>
      <c r="AR4030" s="78"/>
      <c r="AS4030" s="78"/>
      <c r="AT4030" s="78"/>
      <c r="AU4030" s="78"/>
      <c r="AV4030" s="78"/>
      <c r="AW4030" s="77"/>
      <c r="AX4030" s="144"/>
      <c r="AY4030" s="144"/>
      <c r="AZ4030" s="144"/>
      <c r="BA4030" s="54"/>
      <c r="BB4030" s="54"/>
      <c r="BC4030" s="144"/>
      <c r="BD4030" s="144"/>
      <c r="BE4030" s="144"/>
      <c r="BF4030" s="144"/>
      <c r="BG4030" s="144"/>
      <c r="BH4030" s="144"/>
      <c r="BI4030" s="144"/>
      <c r="BJ4030" s="144"/>
      <c r="BK4030" s="144"/>
      <c r="BL4030" s="144"/>
      <c r="BM4030" s="144"/>
      <c r="BN4030" s="144"/>
      <c r="BO4030" s="144"/>
      <c r="BP4030" s="144"/>
      <c r="BQ4030" s="144"/>
      <c r="BR4030" s="144"/>
      <c r="BS4030" s="144"/>
      <c r="BT4030" s="144"/>
      <c r="BU4030" s="144"/>
      <c r="BV4030" s="144"/>
      <c r="BW4030" s="144"/>
      <c r="BX4030" s="144"/>
      <c r="BY4030" s="144"/>
      <c r="BZ4030" s="144"/>
      <c r="CA4030" s="144"/>
      <c r="CB4030" s="144"/>
      <c r="CC4030" s="144"/>
      <c r="CD4030" s="144"/>
      <c r="CE4030" s="144"/>
      <c r="CF4030" s="144"/>
      <c r="CG4030" s="144"/>
      <c r="CH4030" s="144"/>
      <c r="CI4030" s="144"/>
      <c r="CJ4030" s="144"/>
      <c r="CK4030" s="144"/>
      <c r="CL4030" s="144"/>
    </row>
    <row r="4031" spans="2:90" x14ac:dyDescent="0.25">
      <c r="B4031" s="77"/>
      <c r="C4031" s="77"/>
      <c r="D4031" s="77"/>
      <c r="E4031" s="77"/>
      <c r="F4031" s="77"/>
      <c r="G4031" s="77"/>
      <c r="I4031" s="78"/>
      <c r="K4031" s="78"/>
      <c r="L4031" s="77"/>
      <c r="M4031" s="78"/>
      <c r="N4031" s="78"/>
      <c r="O4031" s="78"/>
      <c r="P4031" s="78"/>
      <c r="Q4031" s="144"/>
      <c r="R4031" s="78"/>
      <c r="S4031" s="78"/>
      <c r="T4031" s="78"/>
      <c r="U4031" s="78"/>
      <c r="V4031" s="219"/>
      <c r="W4031" s="78"/>
      <c r="X4031" s="78"/>
      <c r="Y4031" s="78"/>
      <c r="Z4031" s="78"/>
      <c r="AA4031" s="77"/>
      <c r="AB4031" s="77"/>
      <c r="AC4031" s="78"/>
      <c r="AD4031" s="104"/>
      <c r="AE4031" s="78"/>
      <c r="AF4031" s="104"/>
      <c r="AG4031" s="78"/>
      <c r="AH4031" s="104"/>
      <c r="AI4031" s="78"/>
      <c r="AJ4031" s="104"/>
      <c r="AK4031" s="78"/>
      <c r="AL4031" s="78"/>
      <c r="AM4031" s="8"/>
      <c r="AN4031" s="78"/>
      <c r="AO4031" s="78"/>
      <c r="AP4031" s="78"/>
      <c r="AQ4031" s="78"/>
      <c r="AR4031" s="78"/>
      <c r="AS4031" s="78"/>
      <c r="AT4031" s="78"/>
      <c r="AU4031" s="78"/>
      <c r="AV4031" s="78"/>
      <c r="AW4031" s="77"/>
      <c r="AX4031" s="144"/>
      <c r="AY4031" s="144"/>
      <c r="AZ4031" s="144"/>
      <c r="BA4031" s="54"/>
      <c r="BB4031" s="54"/>
      <c r="BC4031" s="144"/>
      <c r="BD4031" s="144"/>
      <c r="BE4031" s="144"/>
      <c r="BF4031" s="144"/>
      <c r="BG4031" s="144"/>
      <c r="BH4031" s="144"/>
      <c r="BI4031" s="144"/>
      <c r="BJ4031" s="144"/>
      <c r="BK4031" s="144"/>
      <c r="BL4031" s="144"/>
      <c r="BM4031" s="144"/>
      <c r="BN4031" s="144"/>
      <c r="BO4031" s="144"/>
      <c r="BP4031" s="144"/>
      <c r="BQ4031" s="144"/>
      <c r="BR4031" s="144"/>
      <c r="BS4031" s="144"/>
      <c r="BT4031" s="144"/>
      <c r="BU4031" s="144"/>
      <c r="BV4031" s="144"/>
      <c r="BW4031" s="144"/>
      <c r="BX4031" s="144"/>
      <c r="BY4031" s="144"/>
      <c r="BZ4031" s="144"/>
      <c r="CA4031" s="144"/>
      <c r="CB4031" s="144"/>
      <c r="CC4031" s="144"/>
      <c r="CD4031" s="144"/>
      <c r="CE4031" s="144"/>
      <c r="CF4031" s="144"/>
      <c r="CG4031" s="144"/>
      <c r="CH4031" s="144"/>
      <c r="CI4031" s="144"/>
      <c r="CJ4031" s="144"/>
      <c r="CK4031" s="144"/>
      <c r="CL4031" s="144"/>
    </row>
    <row r="4032" spans="2:90" x14ac:dyDescent="0.25">
      <c r="B4032" s="77"/>
      <c r="C4032" s="77"/>
      <c r="D4032" s="77"/>
      <c r="E4032" s="77"/>
      <c r="F4032" s="77"/>
      <c r="G4032" s="77"/>
      <c r="I4032" s="78"/>
      <c r="K4032" s="78"/>
      <c r="L4032" s="77"/>
      <c r="M4032" s="78"/>
      <c r="N4032" s="78"/>
      <c r="O4032" s="78"/>
      <c r="P4032" s="78"/>
      <c r="Q4032" s="144"/>
      <c r="R4032" s="78"/>
      <c r="S4032" s="78"/>
      <c r="T4032" s="78"/>
      <c r="U4032" s="78"/>
      <c r="V4032" s="219"/>
      <c r="W4032" s="78"/>
      <c r="X4032" s="78"/>
      <c r="Y4032" s="78"/>
      <c r="Z4032" s="78"/>
      <c r="AA4032" s="77"/>
      <c r="AB4032" s="77"/>
      <c r="AC4032" s="78"/>
      <c r="AD4032" s="104"/>
      <c r="AE4032" s="78"/>
      <c r="AF4032" s="104"/>
      <c r="AG4032" s="78"/>
      <c r="AH4032" s="104"/>
      <c r="AI4032" s="78"/>
      <c r="AJ4032" s="104"/>
      <c r="AK4032" s="78"/>
      <c r="AL4032" s="78"/>
      <c r="AM4032" s="8"/>
      <c r="AN4032" s="78"/>
      <c r="AO4032" s="78"/>
      <c r="AP4032" s="78"/>
      <c r="AQ4032" s="78"/>
      <c r="AR4032" s="78"/>
      <c r="AS4032" s="78"/>
      <c r="AT4032" s="78"/>
      <c r="AU4032" s="78"/>
      <c r="AV4032" s="78"/>
      <c r="AW4032" s="77"/>
      <c r="AX4032" s="144"/>
      <c r="AY4032" s="144"/>
      <c r="AZ4032" s="144"/>
      <c r="BA4032" s="54"/>
      <c r="BB4032" s="54"/>
      <c r="BC4032" s="144"/>
      <c r="BD4032" s="144"/>
      <c r="BE4032" s="144"/>
      <c r="BF4032" s="144"/>
      <c r="BG4032" s="144"/>
      <c r="BH4032" s="144"/>
      <c r="BI4032" s="144"/>
      <c r="BJ4032" s="144"/>
      <c r="BK4032" s="144"/>
      <c r="BL4032" s="144"/>
      <c r="BM4032" s="144"/>
      <c r="BN4032" s="144"/>
      <c r="BO4032" s="144"/>
      <c r="BP4032" s="144"/>
      <c r="BQ4032" s="144"/>
      <c r="BR4032" s="144"/>
      <c r="BS4032" s="144"/>
      <c r="BT4032" s="144"/>
      <c r="BU4032" s="144"/>
      <c r="BV4032" s="144"/>
      <c r="BW4032" s="144"/>
      <c r="BX4032" s="144"/>
      <c r="BY4032" s="144"/>
      <c r="BZ4032" s="144"/>
      <c r="CA4032" s="144"/>
      <c r="CB4032" s="144"/>
      <c r="CC4032" s="144"/>
      <c r="CD4032" s="144"/>
      <c r="CE4032" s="144"/>
      <c r="CF4032" s="144"/>
      <c r="CG4032" s="144"/>
      <c r="CH4032" s="144"/>
      <c r="CI4032" s="144"/>
      <c r="CJ4032" s="144"/>
      <c r="CK4032" s="144"/>
      <c r="CL4032" s="144"/>
    </row>
    <row r="4033" spans="2:90" x14ac:dyDescent="0.25">
      <c r="B4033" s="77"/>
      <c r="C4033" s="77"/>
      <c r="D4033" s="77"/>
      <c r="E4033" s="77"/>
      <c r="F4033" s="77"/>
      <c r="G4033" s="77"/>
      <c r="I4033" s="78"/>
      <c r="K4033" s="78"/>
      <c r="L4033" s="77"/>
      <c r="M4033" s="78"/>
      <c r="N4033" s="78"/>
      <c r="O4033" s="78"/>
      <c r="P4033" s="78"/>
      <c r="Q4033" s="144"/>
      <c r="R4033" s="78"/>
      <c r="S4033" s="78"/>
      <c r="T4033" s="78"/>
      <c r="U4033" s="78"/>
      <c r="V4033" s="219"/>
      <c r="W4033" s="78"/>
      <c r="X4033" s="78"/>
      <c r="Y4033" s="78"/>
      <c r="Z4033" s="78"/>
      <c r="AA4033" s="77"/>
      <c r="AB4033" s="77"/>
      <c r="AC4033" s="78"/>
      <c r="AD4033" s="104"/>
      <c r="AE4033" s="78"/>
      <c r="AF4033" s="104"/>
      <c r="AG4033" s="78"/>
      <c r="AH4033" s="104"/>
      <c r="AI4033" s="78"/>
      <c r="AJ4033" s="104"/>
      <c r="AK4033" s="78"/>
      <c r="AL4033" s="78"/>
      <c r="AM4033" s="8"/>
      <c r="AN4033" s="78"/>
      <c r="AO4033" s="78"/>
      <c r="AP4033" s="78"/>
      <c r="AQ4033" s="78"/>
      <c r="AR4033" s="78"/>
      <c r="AS4033" s="78"/>
      <c r="AT4033" s="78"/>
      <c r="AU4033" s="78"/>
      <c r="AV4033" s="78"/>
      <c r="AW4033" s="77"/>
      <c r="AX4033" s="144"/>
      <c r="AY4033" s="144"/>
      <c r="AZ4033" s="144"/>
      <c r="BA4033" s="54"/>
      <c r="BB4033" s="54"/>
      <c r="BC4033" s="144"/>
      <c r="BD4033" s="144"/>
      <c r="BE4033" s="144"/>
      <c r="BF4033" s="144"/>
      <c r="BG4033" s="144"/>
      <c r="BH4033" s="144"/>
      <c r="BI4033" s="144"/>
      <c r="BJ4033" s="144"/>
      <c r="BK4033" s="144"/>
      <c r="BL4033" s="144"/>
      <c r="BM4033" s="144"/>
      <c r="BN4033" s="144"/>
      <c r="BO4033" s="144"/>
      <c r="BP4033" s="144"/>
      <c r="BQ4033" s="144"/>
      <c r="BR4033" s="144"/>
      <c r="BS4033" s="144"/>
      <c r="BT4033" s="144"/>
      <c r="BU4033" s="144"/>
      <c r="BV4033" s="144"/>
      <c r="BW4033" s="144"/>
      <c r="BX4033" s="144"/>
      <c r="BY4033" s="144"/>
      <c r="BZ4033" s="144"/>
      <c r="CA4033" s="144"/>
      <c r="CB4033" s="144"/>
      <c r="CC4033" s="144"/>
      <c r="CD4033" s="144"/>
      <c r="CE4033" s="144"/>
      <c r="CF4033" s="144"/>
      <c r="CG4033" s="144"/>
      <c r="CH4033" s="144"/>
      <c r="CI4033" s="144"/>
      <c r="CJ4033" s="144"/>
      <c r="CK4033" s="144"/>
      <c r="CL4033" s="144"/>
    </row>
    <row r="4034" spans="2:90" x14ac:dyDescent="0.25">
      <c r="B4034" s="77"/>
      <c r="C4034" s="77"/>
      <c r="D4034" s="77"/>
      <c r="E4034" s="77"/>
      <c r="F4034" s="77"/>
      <c r="G4034" s="77"/>
      <c r="I4034" s="78"/>
      <c r="K4034" s="78"/>
      <c r="L4034" s="77"/>
      <c r="M4034" s="78"/>
      <c r="N4034" s="78"/>
      <c r="O4034" s="78"/>
      <c r="P4034" s="78"/>
      <c r="Q4034" s="144"/>
      <c r="R4034" s="78"/>
      <c r="S4034" s="78"/>
      <c r="T4034" s="78"/>
      <c r="U4034" s="78"/>
      <c r="V4034" s="219"/>
      <c r="W4034" s="78"/>
      <c r="X4034" s="78"/>
      <c r="Y4034" s="78"/>
      <c r="Z4034" s="78"/>
      <c r="AA4034" s="77"/>
      <c r="AB4034" s="77"/>
      <c r="AC4034" s="78"/>
      <c r="AD4034" s="104"/>
      <c r="AE4034" s="78"/>
      <c r="AF4034" s="104"/>
      <c r="AG4034" s="78"/>
      <c r="AH4034" s="104"/>
      <c r="AI4034" s="78"/>
      <c r="AJ4034" s="104"/>
      <c r="AK4034" s="78"/>
      <c r="AL4034" s="78"/>
      <c r="AM4034" s="8"/>
      <c r="AN4034" s="78"/>
      <c r="AO4034" s="78"/>
      <c r="AP4034" s="78"/>
      <c r="AQ4034" s="78"/>
      <c r="AR4034" s="78"/>
      <c r="AS4034" s="78"/>
      <c r="AT4034" s="78"/>
      <c r="AU4034" s="78"/>
      <c r="AV4034" s="78"/>
      <c r="AW4034" s="77"/>
      <c r="AX4034" s="144"/>
      <c r="AY4034" s="144"/>
      <c r="AZ4034" s="144"/>
      <c r="BA4034" s="54"/>
      <c r="BB4034" s="54"/>
      <c r="BC4034" s="144"/>
      <c r="BD4034" s="144"/>
      <c r="BE4034" s="144"/>
      <c r="BF4034" s="144"/>
      <c r="BG4034" s="144"/>
      <c r="BH4034" s="144"/>
      <c r="BI4034" s="144"/>
      <c r="BJ4034" s="144"/>
      <c r="BK4034" s="144"/>
      <c r="BL4034" s="144"/>
      <c r="BM4034" s="144"/>
      <c r="BN4034" s="144"/>
      <c r="BO4034" s="144"/>
      <c r="BP4034" s="144"/>
      <c r="BQ4034" s="144"/>
      <c r="BR4034" s="144"/>
      <c r="BS4034" s="144"/>
      <c r="BT4034" s="144"/>
      <c r="BU4034" s="144"/>
      <c r="BV4034" s="144"/>
      <c r="BW4034" s="144"/>
      <c r="BX4034" s="144"/>
      <c r="BY4034" s="144"/>
      <c r="BZ4034" s="144"/>
      <c r="CA4034" s="144"/>
      <c r="CB4034" s="144"/>
      <c r="CC4034" s="144"/>
      <c r="CD4034" s="144"/>
      <c r="CE4034" s="144"/>
      <c r="CF4034" s="144"/>
      <c r="CG4034" s="144"/>
      <c r="CH4034" s="144"/>
      <c r="CI4034" s="144"/>
      <c r="CJ4034" s="144"/>
      <c r="CK4034" s="144"/>
      <c r="CL4034" s="144"/>
    </row>
    <row r="4035" spans="2:90" x14ac:dyDescent="0.25">
      <c r="B4035" s="77"/>
      <c r="C4035" s="77"/>
      <c r="D4035" s="77"/>
      <c r="E4035" s="77"/>
      <c r="F4035" s="77"/>
      <c r="G4035" s="77"/>
      <c r="I4035" s="78"/>
      <c r="K4035" s="78"/>
      <c r="L4035" s="77"/>
      <c r="M4035" s="78"/>
      <c r="N4035" s="78"/>
      <c r="O4035" s="78"/>
      <c r="P4035" s="78"/>
      <c r="Q4035" s="144"/>
      <c r="R4035" s="78"/>
      <c r="S4035" s="78"/>
      <c r="T4035" s="78"/>
      <c r="U4035" s="78"/>
      <c r="V4035" s="219"/>
      <c r="W4035" s="78"/>
      <c r="X4035" s="78"/>
      <c r="Y4035" s="78"/>
      <c r="Z4035" s="78"/>
      <c r="AA4035" s="77"/>
      <c r="AB4035" s="77"/>
      <c r="AC4035" s="78"/>
      <c r="AD4035" s="104"/>
      <c r="AE4035" s="78"/>
      <c r="AF4035" s="104"/>
      <c r="AG4035" s="78"/>
      <c r="AH4035" s="104"/>
      <c r="AI4035" s="78"/>
      <c r="AJ4035" s="104"/>
      <c r="AK4035" s="78"/>
      <c r="AL4035" s="78"/>
      <c r="AM4035" s="8"/>
      <c r="AN4035" s="78"/>
      <c r="AO4035" s="78"/>
      <c r="AP4035" s="78"/>
      <c r="AQ4035" s="78"/>
      <c r="AR4035" s="78"/>
      <c r="AS4035" s="78"/>
      <c r="AT4035" s="78"/>
      <c r="AU4035" s="78"/>
      <c r="AV4035" s="78"/>
      <c r="AW4035" s="77"/>
      <c r="AX4035" s="144"/>
      <c r="AY4035" s="144"/>
      <c r="AZ4035" s="144"/>
      <c r="BA4035" s="54"/>
      <c r="BB4035" s="54"/>
      <c r="BC4035" s="144"/>
      <c r="BD4035" s="144"/>
      <c r="BE4035" s="144"/>
      <c r="BF4035" s="144"/>
      <c r="BG4035" s="144"/>
      <c r="BH4035" s="144"/>
      <c r="BI4035" s="144"/>
      <c r="BJ4035" s="144"/>
      <c r="BK4035" s="144"/>
      <c r="BL4035" s="144"/>
      <c r="BM4035" s="144"/>
      <c r="BN4035" s="144"/>
      <c r="BO4035" s="144"/>
      <c r="BP4035" s="144"/>
      <c r="BQ4035" s="144"/>
      <c r="BR4035" s="144"/>
      <c r="BS4035" s="144"/>
      <c r="BT4035" s="144"/>
      <c r="BU4035" s="144"/>
      <c r="BV4035" s="144"/>
      <c r="BW4035" s="144"/>
      <c r="BX4035" s="144"/>
      <c r="BY4035" s="144"/>
      <c r="BZ4035" s="144"/>
      <c r="CA4035" s="144"/>
      <c r="CB4035" s="144"/>
      <c r="CC4035" s="144"/>
      <c r="CD4035" s="144"/>
      <c r="CE4035" s="144"/>
      <c r="CF4035" s="144"/>
      <c r="CG4035" s="144"/>
      <c r="CH4035" s="144"/>
      <c r="CI4035" s="144"/>
      <c r="CJ4035" s="144"/>
      <c r="CK4035" s="144"/>
      <c r="CL4035" s="144"/>
    </row>
    <row r="4036" spans="2:90" x14ac:dyDescent="0.25">
      <c r="B4036" s="77"/>
      <c r="C4036" s="77"/>
      <c r="D4036" s="77"/>
      <c r="E4036" s="77"/>
      <c r="F4036" s="77"/>
      <c r="G4036" s="77"/>
      <c r="I4036" s="78"/>
      <c r="K4036" s="78"/>
      <c r="L4036" s="77"/>
      <c r="M4036" s="78"/>
      <c r="N4036" s="78"/>
      <c r="O4036" s="78"/>
      <c r="P4036" s="78"/>
      <c r="Q4036" s="144"/>
      <c r="R4036" s="78"/>
      <c r="S4036" s="78"/>
      <c r="T4036" s="78"/>
      <c r="U4036" s="78"/>
      <c r="V4036" s="219"/>
      <c r="W4036" s="78"/>
      <c r="X4036" s="78"/>
      <c r="Y4036" s="78"/>
      <c r="Z4036" s="78"/>
      <c r="AA4036" s="77"/>
      <c r="AB4036" s="77"/>
      <c r="AC4036" s="78"/>
      <c r="AD4036" s="104"/>
      <c r="AE4036" s="78"/>
      <c r="AF4036" s="104"/>
      <c r="AG4036" s="78"/>
      <c r="AH4036" s="104"/>
      <c r="AI4036" s="78"/>
      <c r="AJ4036" s="104"/>
      <c r="AK4036" s="78"/>
      <c r="AL4036" s="78"/>
      <c r="AM4036" s="8"/>
      <c r="AN4036" s="78"/>
      <c r="AO4036" s="78"/>
      <c r="AP4036" s="78"/>
      <c r="AQ4036" s="78"/>
      <c r="AR4036" s="78"/>
      <c r="AS4036" s="78"/>
      <c r="AT4036" s="78"/>
      <c r="AU4036" s="78"/>
      <c r="AV4036" s="78"/>
      <c r="AW4036" s="77"/>
      <c r="AX4036" s="144"/>
      <c r="AY4036" s="144"/>
      <c r="AZ4036" s="144"/>
      <c r="BA4036" s="54"/>
      <c r="BB4036" s="54"/>
      <c r="BC4036" s="144"/>
      <c r="BD4036" s="144"/>
      <c r="BE4036" s="144"/>
      <c r="BF4036" s="144"/>
      <c r="BG4036" s="144"/>
      <c r="BH4036" s="144"/>
      <c r="BI4036" s="144"/>
      <c r="BJ4036" s="144"/>
      <c r="BK4036" s="144"/>
      <c r="BL4036" s="144"/>
      <c r="BM4036" s="144"/>
      <c r="BN4036" s="144"/>
      <c r="BO4036" s="144"/>
      <c r="BP4036" s="144"/>
      <c r="BQ4036" s="144"/>
      <c r="BR4036" s="144"/>
      <c r="BS4036" s="144"/>
      <c r="BT4036" s="144"/>
      <c r="BU4036" s="144"/>
      <c r="BV4036" s="144"/>
      <c r="BW4036" s="144"/>
      <c r="BX4036" s="144"/>
      <c r="BY4036" s="144"/>
      <c r="BZ4036" s="144"/>
      <c r="CA4036" s="144"/>
      <c r="CB4036" s="144"/>
      <c r="CC4036" s="144"/>
      <c r="CD4036" s="144"/>
      <c r="CE4036" s="144"/>
      <c r="CF4036" s="144"/>
      <c r="CG4036" s="144"/>
      <c r="CH4036" s="144"/>
      <c r="CI4036" s="144"/>
      <c r="CJ4036" s="144"/>
      <c r="CK4036" s="144"/>
      <c r="CL4036" s="144"/>
    </row>
    <row r="4037" spans="2:90" x14ac:dyDescent="0.25">
      <c r="B4037" s="77"/>
      <c r="C4037" s="77"/>
      <c r="D4037" s="77"/>
      <c r="E4037" s="77"/>
      <c r="F4037" s="77"/>
      <c r="G4037" s="77"/>
      <c r="I4037" s="78"/>
      <c r="K4037" s="78"/>
      <c r="L4037" s="77"/>
      <c r="M4037" s="78"/>
      <c r="N4037" s="78"/>
      <c r="O4037" s="78"/>
      <c r="P4037" s="78"/>
      <c r="Q4037" s="144"/>
      <c r="R4037" s="78"/>
      <c r="S4037" s="78"/>
      <c r="T4037" s="78"/>
      <c r="U4037" s="78"/>
      <c r="V4037" s="219"/>
      <c r="W4037" s="78"/>
      <c r="X4037" s="78"/>
      <c r="Y4037" s="78"/>
      <c r="Z4037" s="78"/>
      <c r="AA4037" s="77"/>
      <c r="AB4037" s="77"/>
      <c r="AC4037" s="78"/>
      <c r="AD4037" s="104"/>
      <c r="AE4037" s="78"/>
      <c r="AF4037" s="104"/>
      <c r="AG4037" s="78"/>
      <c r="AH4037" s="104"/>
      <c r="AI4037" s="78"/>
      <c r="AJ4037" s="104"/>
      <c r="AK4037" s="78"/>
      <c r="AL4037" s="78"/>
      <c r="AM4037" s="8"/>
      <c r="AN4037" s="78"/>
      <c r="AO4037" s="78"/>
      <c r="AP4037" s="78"/>
      <c r="AQ4037" s="78"/>
      <c r="AR4037" s="78"/>
      <c r="AS4037" s="78"/>
      <c r="AT4037" s="78"/>
      <c r="AU4037" s="78"/>
      <c r="AV4037" s="78"/>
      <c r="AW4037" s="77"/>
      <c r="AX4037" s="144"/>
      <c r="AY4037" s="144"/>
      <c r="AZ4037" s="144"/>
      <c r="BA4037" s="54"/>
      <c r="BB4037" s="54"/>
      <c r="BC4037" s="144"/>
      <c r="BD4037" s="144"/>
      <c r="BE4037" s="144"/>
      <c r="BF4037" s="144"/>
      <c r="BG4037" s="144"/>
      <c r="BH4037" s="144"/>
      <c r="BI4037" s="144"/>
      <c r="BJ4037" s="144"/>
      <c r="BK4037" s="144"/>
      <c r="BL4037" s="144"/>
      <c r="BM4037" s="144"/>
      <c r="BN4037" s="144"/>
      <c r="BO4037" s="144"/>
      <c r="BP4037" s="144"/>
      <c r="BQ4037" s="144"/>
      <c r="BR4037" s="144"/>
      <c r="BS4037" s="144"/>
      <c r="BT4037" s="144"/>
      <c r="BU4037" s="144"/>
      <c r="BV4037" s="144"/>
      <c r="BW4037" s="144"/>
      <c r="BX4037" s="144"/>
      <c r="BY4037" s="144"/>
      <c r="BZ4037" s="144"/>
      <c r="CA4037" s="144"/>
      <c r="CB4037" s="144"/>
      <c r="CC4037" s="144"/>
      <c r="CD4037" s="144"/>
      <c r="CE4037" s="144"/>
      <c r="CF4037" s="144"/>
      <c r="CG4037" s="144"/>
      <c r="CH4037" s="144"/>
      <c r="CI4037" s="144"/>
      <c r="CJ4037" s="144"/>
      <c r="CK4037" s="144"/>
      <c r="CL4037" s="144"/>
    </row>
    <row r="4038" spans="2:90" x14ac:dyDescent="0.25">
      <c r="B4038" s="77"/>
      <c r="C4038" s="77"/>
      <c r="D4038" s="77"/>
      <c r="E4038" s="77"/>
      <c r="F4038" s="77"/>
      <c r="G4038" s="77"/>
      <c r="I4038" s="78"/>
      <c r="K4038" s="78"/>
      <c r="L4038" s="77"/>
      <c r="M4038" s="78"/>
      <c r="N4038" s="78"/>
      <c r="O4038" s="78"/>
      <c r="P4038" s="78"/>
      <c r="Q4038" s="144"/>
      <c r="R4038" s="78"/>
      <c r="S4038" s="78"/>
      <c r="T4038" s="78"/>
      <c r="U4038" s="78"/>
      <c r="V4038" s="219"/>
      <c r="W4038" s="78"/>
      <c r="X4038" s="78"/>
      <c r="Y4038" s="78"/>
      <c r="Z4038" s="78"/>
      <c r="AA4038" s="77"/>
      <c r="AB4038" s="77"/>
      <c r="AC4038" s="78"/>
      <c r="AD4038" s="104"/>
      <c r="AE4038" s="78"/>
      <c r="AF4038" s="104"/>
      <c r="AG4038" s="78"/>
      <c r="AH4038" s="104"/>
      <c r="AI4038" s="78"/>
      <c r="AJ4038" s="104"/>
      <c r="AK4038" s="78"/>
      <c r="AL4038" s="78"/>
      <c r="AM4038" s="8"/>
      <c r="AN4038" s="78"/>
      <c r="AO4038" s="78"/>
      <c r="AP4038" s="78"/>
      <c r="AQ4038" s="78"/>
      <c r="AR4038" s="78"/>
      <c r="AS4038" s="78"/>
      <c r="AT4038" s="78"/>
      <c r="AU4038" s="78"/>
      <c r="AV4038" s="78"/>
      <c r="AW4038" s="77"/>
      <c r="AX4038" s="144"/>
      <c r="AY4038" s="144"/>
      <c r="AZ4038" s="144"/>
      <c r="BA4038" s="54"/>
      <c r="BB4038" s="54"/>
      <c r="BC4038" s="144"/>
      <c r="BD4038" s="144"/>
      <c r="BE4038" s="144"/>
      <c r="BF4038" s="144"/>
      <c r="BG4038" s="144"/>
      <c r="BH4038" s="144"/>
      <c r="BI4038" s="144"/>
      <c r="BJ4038" s="144"/>
      <c r="BK4038" s="144"/>
      <c r="BL4038" s="144"/>
      <c r="BM4038" s="144"/>
      <c r="BN4038" s="144"/>
      <c r="BO4038" s="144"/>
      <c r="BP4038" s="144"/>
      <c r="BQ4038" s="144"/>
      <c r="BR4038" s="144"/>
      <c r="BS4038" s="144"/>
      <c r="BT4038" s="144"/>
      <c r="BU4038" s="144"/>
      <c r="BV4038" s="144"/>
      <c r="BW4038" s="144"/>
      <c r="BX4038" s="144"/>
      <c r="BY4038" s="144"/>
      <c r="BZ4038" s="144"/>
      <c r="CA4038" s="144"/>
      <c r="CB4038" s="144"/>
      <c r="CC4038" s="144"/>
      <c r="CD4038" s="144"/>
      <c r="CE4038" s="144"/>
      <c r="CF4038" s="144"/>
      <c r="CG4038" s="144"/>
      <c r="CH4038" s="144"/>
      <c r="CI4038" s="144"/>
      <c r="CJ4038" s="144"/>
      <c r="CK4038" s="144"/>
      <c r="CL4038" s="144"/>
    </row>
    <row r="4039" spans="2:90" x14ac:dyDescent="0.25">
      <c r="B4039" s="77"/>
      <c r="C4039" s="77"/>
      <c r="D4039" s="77"/>
      <c r="E4039" s="77"/>
      <c r="F4039" s="77"/>
      <c r="G4039" s="77"/>
      <c r="I4039" s="78"/>
      <c r="K4039" s="78"/>
      <c r="L4039" s="77"/>
      <c r="M4039" s="78"/>
      <c r="N4039" s="78"/>
      <c r="O4039" s="78"/>
      <c r="P4039" s="78"/>
      <c r="Q4039" s="144"/>
      <c r="R4039" s="78"/>
      <c r="S4039" s="78"/>
      <c r="T4039" s="78"/>
      <c r="U4039" s="78"/>
      <c r="V4039" s="219"/>
      <c r="W4039" s="78"/>
      <c r="X4039" s="78"/>
      <c r="Y4039" s="78"/>
      <c r="Z4039" s="78"/>
      <c r="AA4039" s="77"/>
      <c r="AB4039" s="77"/>
      <c r="AC4039" s="78"/>
      <c r="AD4039" s="104"/>
      <c r="AE4039" s="78"/>
      <c r="AF4039" s="104"/>
      <c r="AG4039" s="78"/>
      <c r="AH4039" s="104"/>
      <c r="AI4039" s="78"/>
      <c r="AJ4039" s="104"/>
      <c r="AK4039" s="78"/>
      <c r="AL4039" s="78"/>
      <c r="AM4039" s="8"/>
      <c r="AN4039" s="78"/>
      <c r="AO4039" s="78"/>
      <c r="AP4039" s="78"/>
      <c r="AQ4039" s="78"/>
      <c r="AR4039" s="78"/>
      <c r="AS4039" s="78"/>
      <c r="AT4039" s="78"/>
      <c r="AU4039" s="78"/>
      <c r="AV4039" s="78"/>
      <c r="AW4039" s="77"/>
      <c r="AX4039" s="144"/>
      <c r="AY4039" s="144"/>
      <c r="AZ4039" s="144"/>
      <c r="BA4039" s="54"/>
      <c r="BB4039" s="54"/>
      <c r="BC4039" s="144"/>
      <c r="BD4039" s="144"/>
      <c r="BE4039" s="144"/>
      <c r="BF4039" s="144"/>
      <c r="BG4039" s="144"/>
      <c r="BH4039" s="144"/>
      <c r="BI4039" s="144"/>
      <c r="BJ4039" s="144"/>
      <c r="BK4039" s="144"/>
      <c r="BL4039" s="144"/>
      <c r="BM4039" s="144"/>
      <c r="BN4039" s="144"/>
      <c r="BO4039" s="144"/>
      <c r="BP4039" s="144"/>
      <c r="BQ4039" s="144"/>
      <c r="BR4039" s="144"/>
      <c r="BS4039" s="144"/>
      <c r="BT4039" s="144"/>
      <c r="BU4039" s="144"/>
      <c r="BV4039" s="144"/>
      <c r="BW4039" s="144"/>
      <c r="BX4039" s="144"/>
      <c r="BY4039" s="144"/>
      <c r="BZ4039" s="144"/>
      <c r="CA4039" s="144"/>
      <c r="CB4039" s="144"/>
      <c r="CC4039" s="144"/>
      <c r="CD4039" s="144"/>
      <c r="CE4039" s="144"/>
      <c r="CF4039" s="144"/>
      <c r="CG4039" s="144"/>
      <c r="CH4039" s="144"/>
      <c r="CI4039" s="144"/>
      <c r="CJ4039" s="144"/>
      <c r="CK4039" s="144"/>
      <c r="CL4039" s="144"/>
    </row>
    <row r="4040" spans="2:90" x14ac:dyDescent="0.25">
      <c r="B4040" s="77"/>
      <c r="C4040" s="77"/>
      <c r="D4040" s="77"/>
      <c r="E4040" s="77"/>
      <c r="F4040" s="77"/>
      <c r="G4040" s="77"/>
      <c r="I4040" s="78"/>
      <c r="K4040" s="78"/>
      <c r="L4040" s="77"/>
      <c r="M4040" s="78"/>
      <c r="N4040" s="78"/>
      <c r="O4040" s="78"/>
      <c r="P4040" s="78"/>
      <c r="Q4040" s="144"/>
      <c r="R4040" s="78"/>
      <c r="S4040" s="78"/>
      <c r="T4040" s="78"/>
      <c r="U4040" s="78"/>
      <c r="V4040" s="219"/>
      <c r="W4040" s="78"/>
      <c r="X4040" s="78"/>
      <c r="Y4040" s="78"/>
      <c r="Z4040" s="78"/>
      <c r="AA4040" s="77"/>
      <c r="AB4040" s="77"/>
      <c r="AC4040" s="78"/>
      <c r="AD4040" s="104"/>
      <c r="AE4040" s="78"/>
      <c r="AF4040" s="104"/>
      <c r="AG4040" s="78"/>
      <c r="AH4040" s="104"/>
      <c r="AI4040" s="78"/>
      <c r="AJ4040" s="104"/>
      <c r="AK4040" s="78"/>
      <c r="AL4040" s="78"/>
      <c r="AM4040" s="8"/>
      <c r="AN4040" s="78"/>
      <c r="AO4040" s="78"/>
      <c r="AP4040" s="78"/>
      <c r="AQ4040" s="78"/>
      <c r="AR4040" s="78"/>
      <c r="AS4040" s="78"/>
      <c r="AT4040" s="78"/>
      <c r="AU4040" s="78"/>
      <c r="AV4040" s="78"/>
      <c r="AW4040" s="77"/>
      <c r="AX4040" s="144"/>
      <c r="AY4040" s="144"/>
      <c r="AZ4040" s="144"/>
      <c r="BA4040" s="54"/>
      <c r="BB4040" s="54"/>
      <c r="BC4040" s="144"/>
      <c r="BD4040" s="144"/>
      <c r="BE4040" s="144"/>
      <c r="BF4040" s="144"/>
      <c r="BG4040" s="144"/>
      <c r="BH4040" s="144"/>
      <c r="BI4040" s="144"/>
      <c r="BJ4040" s="144"/>
      <c r="BK4040" s="144"/>
      <c r="BL4040" s="144"/>
      <c r="BM4040" s="144"/>
      <c r="BN4040" s="144"/>
      <c r="BO4040" s="144"/>
      <c r="BP4040" s="144"/>
      <c r="BQ4040" s="144"/>
      <c r="BR4040" s="144"/>
      <c r="BS4040" s="144"/>
      <c r="BT4040" s="144"/>
      <c r="BU4040" s="144"/>
      <c r="BV4040" s="144"/>
      <c r="BW4040" s="144"/>
      <c r="BX4040" s="144"/>
      <c r="BY4040" s="144"/>
      <c r="BZ4040" s="144"/>
      <c r="CA4040" s="144"/>
      <c r="CB4040" s="144"/>
      <c r="CC4040" s="144"/>
      <c r="CD4040" s="144"/>
      <c r="CE4040" s="144"/>
      <c r="CF4040" s="144"/>
      <c r="CG4040" s="144"/>
      <c r="CH4040" s="144"/>
      <c r="CI4040" s="144"/>
      <c r="CJ4040" s="144"/>
      <c r="CK4040" s="144"/>
      <c r="CL4040" s="144"/>
    </row>
    <row r="4041" spans="2:90" x14ac:dyDescent="0.25">
      <c r="B4041" s="77"/>
      <c r="C4041" s="77"/>
      <c r="D4041" s="77"/>
      <c r="E4041" s="77"/>
      <c r="F4041" s="77"/>
      <c r="G4041" s="77"/>
      <c r="I4041" s="78"/>
      <c r="K4041" s="78"/>
      <c r="L4041" s="77"/>
      <c r="M4041" s="78"/>
      <c r="N4041" s="78"/>
      <c r="O4041" s="78"/>
      <c r="P4041" s="78"/>
      <c r="Q4041" s="144"/>
      <c r="R4041" s="78"/>
      <c r="S4041" s="78"/>
      <c r="T4041" s="78"/>
      <c r="U4041" s="78"/>
      <c r="V4041" s="219"/>
      <c r="W4041" s="78"/>
      <c r="X4041" s="78"/>
      <c r="Y4041" s="78"/>
      <c r="Z4041" s="78"/>
      <c r="AA4041" s="77"/>
      <c r="AB4041" s="77"/>
      <c r="AC4041" s="78"/>
      <c r="AD4041" s="104"/>
      <c r="AE4041" s="78"/>
      <c r="AF4041" s="104"/>
      <c r="AG4041" s="78"/>
      <c r="AH4041" s="104"/>
      <c r="AI4041" s="78"/>
      <c r="AJ4041" s="104"/>
      <c r="AK4041" s="78"/>
      <c r="AL4041" s="78"/>
      <c r="AM4041" s="8"/>
      <c r="AN4041" s="78"/>
      <c r="AO4041" s="78"/>
      <c r="AP4041" s="78"/>
      <c r="AQ4041" s="78"/>
      <c r="AR4041" s="78"/>
      <c r="AS4041" s="78"/>
      <c r="AT4041" s="78"/>
      <c r="AU4041" s="78"/>
      <c r="AV4041" s="78"/>
      <c r="AW4041" s="77"/>
      <c r="AX4041" s="144"/>
      <c r="AY4041" s="144"/>
      <c r="AZ4041" s="144"/>
      <c r="BA4041" s="54"/>
      <c r="BB4041" s="54"/>
      <c r="BC4041" s="144"/>
      <c r="BD4041" s="144"/>
      <c r="BE4041" s="144"/>
      <c r="BF4041" s="144"/>
      <c r="BG4041" s="144"/>
      <c r="BH4041" s="144"/>
      <c r="BI4041" s="144"/>
      <c r="BJ4041" s="144"/>
      <c r="BK4041" s="144"/>
      <c r="BL4041" s="144"/>
      <c r="BM4041" s="144"/>
      <c r="BN4041" s="144"/>
      <c r="BO4041" s="144"/>
      <c r="BP4041" s="144"/>
      <c r="BQ4041" s="144"/>
      <c r="BR4041" s="144"/>
      <c r="BS4041" s="144"/>
      <c r="BT4041" s="144"/>
      <c r="BU4041" s="144"/>
      <c r="BV4041" s="144"/>
      <c r="BW4041" s="144"/>
      <c r="BX4041" s="144"/>
      <c r="BY4041" s="144"/>
      <c r="BZ4041" s="144"/>
      <c r="CA4041" s="144"/>
      <c r="CB4041" s="144"/>
      <c r="CC4041" s="144"/>
      <c r="CD4041" s="144"/>
      <c r="CE4041" s="144"/>
      <c r="CF4041" s="144"/>
      <c r="CG4041" s="144"/>
      <c r="CH4041" s="144"/>
      <c r="CI4041" s="144"/>
      <c r="CJ4041" s="144"/>
      <c r="CK4041" s="144"/>
      <c r="CL4041" s="144"/>
    </row>
    <row r="4042" spans="2:90" x14ac:dyDescent="0.25">
      <c r="B4042" s="77"/>
      <c r="C4042" s="77"/>
      <c r="D4042" s="77"/>
      <c r="E4042" s="77"/>
      <c r="F4042" s="77"/>
      <c r="G4042" s="77"/>
      <c r="I4042" s="78"/>
      <c r="K4042" s="78"/>
      <c r="L4042" s="77"/>
      <c r="M4042" s="78"/>
      <c r="N4042" s="78"/>
      <c r="O4042" s="78"/>
      <c r="P4042" s="78"/>
      <c r="Q4042" s="144"/>
      <c r="R4042" s="78"/>
      <c r="S4042" s="78"/>
      <c r="T4042" s="78"/>
      <c r="U4042" s="78"/>
      <c r="V4042" s="219"/>
      <c r="W4042" s="78"/>
      <c r="X4042" s="78"/>
      <c r="Y4042" s="78"/>
      <c r="Z4042" s="78"/>
      <c r="AA4042" s="77"/>
      <c r="AB4042" s="77"/>
      <c r="AC4042" s="78"/>
      <c r="AD4042" s="104"/>
      <c r="AE4042" s="78"/>
      <c r="AF4042" s="104"/>
      <c r="AG4042" s="78"/>
      <c r="AH4042" s="104"/>
      <c r="AI4042" s="78"/>
      <c r="AJ4042" s="104"/>
      <c r="AK4042" s="78"/>
      <c r="AL4042" s="78"/>
      <c r="AM4042" s="8"/>
      <c r="AN4042" s="78"/>
      <c r="AO4042" s="78"/>
      <c r="AP4042" s="78"/>
      <c r="AQ4042" s="78"/>
      <c r="AR4042" s="78"/>
      <c r="AS4042" s="78"/>
      <c r="AT4042" s="78"/>
      <c r="AU4042" s="78"/>
      <c r="AV4042" s="78"/>
      <c r="AW4042" s="77"/>
      <c r="AX4042" s="144"/>
      <c r="AY4042" s="144"/>
      <c r="AZ4042" s="144"/>
      <c r="BA4042" s="54"/>
      <c r="BB4042" s="54"/>
      <c r="BC4042" s="144"/>
      <c r="BD4042" s="144"/>
      <c r="BE4042" s="144"/>
      <c r="BF4042" s="144"/>
      <c r="BG4042" s="144"/>
      <c r="BH4042" s="144"/>
      <c r="BI4042" s="144"/>
      <c r="BJ4042" s="144"/>
      <c r="BK4042" s="144"/>
      <c r="BL4042" s="144"/>
      <c r="BM4042" s="144"/>
      <c r="BN4042" s="144"/>
      <c r="BO4042" s="144"/>
      <c r="BP4042" s="144"/>
      <c r="BQ4042" s="144"/>
      <c r="BR4042" s="144"/>
      <c r="BS4042" s="144"/>
      <c r="BT4042" s="144"/>
      <c r="BU4042" s="144"/>
      <c r="BV4042" s="144"/>
      <c r="BW4042" s="144"/>
      <c r="BX4042" s="144"/>
      <c r="BY4042" s="144"/>
      <c r="BZ4042" s="144"/>
      <c r="CA4042" s="144"/>
      <c r="CB4042" s="144"/>
      <c r="CC4042" s="144"/>
      <c r="CD4042" s="144"/>
      <c r="CE4042" s="144"/>
      <c r="CF4042" s="144"/>
      <c r="CG4042" s="144"/>
      <c r="CH4042" s="144"/>
      <c r="CI4042" s="144"/>
      <c r="CJ4042" s="144"/>
      <c r="CK4042" s="144"/>
      <c r="CL4042" s="144"/>
    </row>
    <row r="4043" spans="2:90" x14ac:dyDescent="0.25">
      <c r="B4043" s="77"/>
      <c r="C4043" s="77"/>
      <c r="D4043" s="77"/>
      <c r="E4043" s="77"/>
      <c r="F4043" s="77"/>
      <c r="G4043" s="77"/>
      <c r="I4043" s="78"/>
      <c r="K4043" s="78"/>
      <c r="L4043" s="77"/>
      <c r="M4043" s="78"/>
      <c r="N4043" s="78"/>
      <c r="O4043" s="78"/>
      <c r="P4043" s="78"/>
      <c r="Q4043" s="144"/>
      <c r="R4043" s="78"/>
      <c r="S4043" s="78"/>
      <c r="T4043" s="78"/>
      <c r="U4043" s="78"/>
      <c r="V4043" s="219"/>
      <c r="W4043" s="78"/>
      <c r="X4043" s="78"/>
      <c r="Y4043" s="78"/>
      <c r="Z4043" s="78"/>
      <c r="AA4043" s="77"/>
      <c r="AB4043" s="77"/>
      <c r="AC4043" s="78"/>
      <c r="AD4043" s="104"/>
      <c r="AE4043" s="78"/>
      <c r="AF4043" s="104"/>
      <c r="AG4043" s="78"/>
      <c r="AH4043" s="104"/>
      <c r="AI4043" s="78"/>
      <c r="AJ4043" s="104"/>
      <c r="AK4043" s="78"/>
      <c r="AL4043" s="78"/>
      <c r="AM4043" s="8"/>
      <c r="AN4043" s="78"/>
      <c r="AO4043" s="78"/>
      <c r="AP4043" s="78"/>
      <c r="AQ4043" s="78"/>
      <c r="AR4043" s="78"/>
      <c r="AS4043" s="78"/>
      <c r="AT4043" s="78"/>
      <c r="AU4043" s="78"/>
      <c r="AV4043" s="78"/>
      <c r="AW4043" s="77"/>
      <c r="AX4043" s="144"/>
      <c r="AY4043" s="144"/>
      <c r="AZ4043" s="144"/>
      <c r="BA4043" s="54"/>
      <c r="BB4043" s="54"/>
      <c r="BC4043" s="144"/>
      <c r="BD4043" s="144"/>
      <c r="BE4043" s="144"/>
      <c r="BF4043" s="144"/>
      <c r="BG4043" s="144"/>
      <c r="BH4043" s="144"/>
      <c r="BI4043" s="144"/>
      <c r="BJ4043" s="144"/>
      <c r="BK4043" s="144"/>
      <c r="BL4043" s="144"/>
      <c r="BM4043" s="144"/>
      <c r="BN4043" s="144"/>
      <c r="BO4043" s="144"/>
      <c r="BP4043" s="144"/>
      <c r="BQ4043" s="144"/>
      <c r="BR4043" s="144"/>
      <c r="BS4043" s="144"/>
      <c r="BT4043" s="144"/>
      <c r="BU4043" s="144"/>
      <c r="BV4043" s="144"/>
      <c r="BW4043" s="144"/>
      <c r="BX4043" s="144"/>
      <c r="BY4043" s="144"/>
      <c r="BZ4043" s="144"/>
      <c r="CA4043" s="144"/>
      <c r="CB4043" s="144"/>
      <c r="CC4043" s="144"/>
      <c r="CD4043" s="144"/>
      <c r="CE4043" s="144"/>
      <c r="CF4043" s="144"/>
      <c r="CG4043" s="144"/>
      <c r="CH4043" s="144"/>
      <c r="CI4043" s="144"/>
      <c r="CJ4043" s="144"/>
      <c r="CK4043" s="144"/>
      <c r="CL4043" s="144"/>
    </row>
    <row r="4044" spans="2:90" x14ac:dyDescent="0.25">
      <c r="B4044" s="77"/>
      <c r="C4044" s="77"/>
      <c r="D4044" s="77"/>
      <c r="E4044" s="77"/>
      <c r="F4044" s="77"/>
      <c r="G4044" s="77"/>
      <c r="I4044" s="78"/>
      <c r="K4044" s="78"/>
      <c r="L4044" s="77"/>
      <c r="M4044" s="78"/>
      <c r="N4044" s="78"/>
      <c r="O4044" s="78"/>
      <c r="P4044" s="78"/>
      <c r="Q4044" s="144"/>
      <c r="R4044" s="78"/>
      <c r="S4044" s="78"/>
      <c r="T4044" s="78"/>
      <c r="U4044" s="78"/>
      <c r="V4044" s="219"/>
      <c r="W4044" s="78"/>
      <c r="X4044" s="78"/>
      <c r="Y4044" s="78"/>
      <c r="Z4044" s="78"/>
      <c r="AA4044" s="77"/>
      <c r="AB4044" s="77"/>
      <c r="AC4044" s="78"/>
      <c r="AD4044" s="104"/>
      <c r="AE4044" s="78"/>
      <c r="AF4044" s="104"/>
      <c r="AG4044" s="78"/>
      <c r="AH4044" s="104"/>
      <c r="AI4044" s="78"/>
      <c r="AJ4044" s="104"/>
      <c r="AK4044" s="78"/>
      <c r="AL4044" s="78"/>
      <c r="AM4044" s="8"/>
      <c r="AN4044" s="78"/>
      <c r="AO4044" s="78"/>
      <c r="AP4044" s="78"/>
      <c r="AQ4044" s="78"/>
      <c r="AR4044" s="78"/>
      <c r="AS4044" s="78"/>
      <c r="AT4044" s="78"/>
      <c r="AU4044" s="78"/>
      <c r="AV4044" s="78"/>
      <c r="AW4044" s="77"/>
      <c r="AX4044" s="144"/>
      <c r="AY4044" s="144"/>
      <c r="AZ4044" s="144"/>
      <c r="BA4044" s="54"/>
      <c r="BB4044" s="54"/>
      <c r="BC4044" s="144"/>
      <c r="BD4044" s="144"/>
      <c r="BE4044" s="144"/>
      <c r="BF4044" s="144"/>
      <c r="BG4044" s="144"/>
      <c r="BH4044" s="144"/>
      <c r="BI4044" s="144"/>
      <c r="BJ4044" s="144"/>
      <c r="BK4044" s="144"/>
      <c r="BL4044" s="144"/>
      <c r="BM4044" s="144"/>
      <c r="BN4044" s="144"/>
      <c r="BO4044" s="144"/>
      <c r="BP4044" s="144"/>
      <c r="BQ4044" s="144"/>
      <c r="BR4044" s="144"/>
      <c r="BS4044" s="144"/>
      <c r="BT4044" s="144"/>
      <c r="BU4044" s="144"/>
      <c r="BV4044" s="144"/>
      <c r="BW4044" s="144"/>
      <c r="BX4044" s="144"/>
      <c r="BY4044" s="144"/>
      <c r="BZ4044" s="144"/>
      <c r="CA4044" s="144"/>
      <c r="CB4044" s="144"/>
      <c r="CC4044" s="144"/>
      <c r="CD4044" s="144"/>
      <c r="CE4044" s="144"/>
      <c r="CF4044" s="144"/>
      <c r="CG4044" s="144"/>
      <c r="CH4044" s="144"/>
      <c r="CI4044" s="144"/>
      <c r="CJ4044" s="144"/>
      <c r="CK4044" s="144"/>
      <c r="CL4044" s="144"/>
    </row>
    <row r="4045" spans="2:90" x14ac:dyDescent="0.25">
      <c r="B4045" s="77"/>
      <c r="C4045" s="77"/>
      <c r="D4045" s="77"/>
      <c r="E4045" s="77"/>
      <c r="F4045" s="77"/>
      <c r="G4045" s="77"/>
      <c r="I4045" s="78"/>
      <c r="K4045" s="78"/>
      <c r="L4045" s="77"/>
      <c r="M4045" s="78"/>
      <c r="N4045" s="78"/>
      <c r="O4045" s="78"/>
      <c r="P4045" s="78"/>
      <c r="Q4045" s="144"/>
      <c r="R4045" s="78"/>
      <c r="S4045" s="78"/>
      <c r="T4045" s="78"/>
      <c r="U4045" s="78"/>
      <c r="V4045" s="219"/>
      <c r="W4045" s="78"/>
      <c r="X4045" s="78"/>
      <c r="Y4045" s="78"/>
      <c r="Z4045" s="78"/>
      <c r="AA4045" s="77"/>
      <c r="AB4045" s="77"/>
      <c r="AC4045" s="78"/>
      <c r="AD4045" s="104"/>
      <c r="AE4045" s="78"/>
      <c r="AF4045" s="104"/>
      <c r="AG4045" s="78"/>
      <c r="AH4045" s="104"/>
      <c r="AI4045" s="78"/>
      <c r="AJ4045" s="104"/>
      <c r="AK4045" s="78"/>
      <c r="AL4045" s="78"/>
      <c r="AM4045" s="8"/>
      <c r="AN4045" s="78"/>
      <c r="AO4045" s="78"/>
      <c r="AP4045" s="78"/>
      <c r="AQ4045" s="78"/>
      <c r="AR4045" s="78"/>
      <c r="AS4045" s="78"/>
      <c r="AT4045" s="78"/>
      <c r="AU4045" s="78"/>
      <c r="AV4045" s="78"/>
      <c r="AW4045" s="77"/>
      <c r="AX4045" s="144"/>
      <c r="AY4045" s="144"/>
      <c r="AZ4045" s="144"/>
      <c r="BA4045" s="54"/>
      <c r="BB4045" s="54"/>
      <c r="BC4045" s="144"/>
      <c r="BD4045" s="144"/>
      <c r="BE4045" s="144"/>
      <c r="BF4045" s="144"/>
      <c r="BG4045" s="144"/>
      <c r="BH4045" s="144"/>
      <c r="BI4045" s="144"/>
      <c r="BJ4045" s="144"/>
      <c r="BK4045" s="144"/>
      <c r="BL4045" s="144"/>
      <c r="BM4045" s="144"/>
      <c r="BN4045" s="144"/>
      <c r="BO4045" s="144"/>
      <c r="BP4045" s="144"/>
      <c r="BQ4045" s="144"/>
      <c r="BR4045" s="144"/>
      <c r="BS4045" s="144"/>
      <c r="BT4045" s="144"/>
      <c r="BU4045" s="144"/>
      <c r="BV4045" s="144"/>
      <c r="BW4045" s="144"/>
      <c r="BX4045" s="144"/>
      <c r="BY4045" s="144"/>
      <c r="BZ4045" s="144"/>
      <c r="CA4045" s="144"/>
      <c r="CB4045" s="144"/>
      <c r="CC4045" s="144"/>
      <c r="CD4045" s="144"/>
      <c r="CE4045" s="144"/>
      <c r="CF4045" s="144"/>
      <c r="CG4045" s="144"/>
      <c r="CH4045" s="144"/>
      <c r="CI4045" s="144"/>
      <c r="CJ4045" s="144"/>
      <c r="CK4045" s="144"/>
      <c r="CL4045" s="144"/>
    </row>
    <row r="4046" spans="2:90" x14ac:dyDescent="0.25">
      <c r="B4046" s="77"/>
      <c r="C4046" s="77"/>
      <c r="D4046" s="77"/>
      <c r="E4046" s="77"/>
      <c r="F4046" s="77"/>
      <c r="G4046" s="77"/>
      <c r="I4046" s="78"/>
      <c r="K4046" s="78"/>
      <c r="L4046" s="77"/>
      <c r="M4046" s="78"/>
      <c r="N4046" s="78"/>
      <c r="O4046" s="78"/>
      <c r="P4046" s="78"/>
      <c r="Q4046" s="144"/>
      <c r="R4046" s="78"/>
      <c r="S4046" s="78"/>
      <c r="T4046" s="78"/>
      <c r="U4046" s="78"/>
      <c r="V4046" s="219"/>
      <c r="W4046" s="78"/>
      <c r="X4046" s="78"/>
      <c r="Y4046" s="78"/>
      <c r="Z4046" s="78"/>
      <c r="AA4046" s="77"/>
      <c r="AB4046" s="77"/>
      <c r="AC4046" s="78"/>
      <c r="AD4046" s="104"/>
      <c r="AE4046" s="78"/>
      <c r="AF4046" s="104"/>
      <c r="AG4046" s="78"/>
      <c r="AH4046" s="104"/>
      <c r="AI4046" s="78"/>
      <c r="AJ4046" s="104"/>
      <c r="AK4046" s="78"/>
      <c r="AL4046" s="78"/>
      <c r="AM4046" s="8"/>
      <c r="AN4046" s="78"/>
      <c r="AO4046" s="78"/>
      <c r="AP4046" s="78"/>
      <c r="AQ4046" s="78"/>
      <c r="AR4046" s="78"/>
      <c r="AS4046" s="78"/>
      <c r="AT4046" s="78"/>
      <c r="AU4046" s="78"/>
      <c r="AV4046" s="78"/>
      <c r="AW4046" s="77"/>
      <c r="AX4046" s="144"/>
      <c r="AY4046" s="144"/>
      <c r="AZ4046" s="144"/>
      <c r="BA4046" s="54"/>
      <c r="BB4046" s="54"/>
      <c r="BC4046" s="144"/>
      <c r="BD4046" s="144"/>
      <c r="BE4046" s="144"/>
      <c r="BF4046" s="144"/>
      <c r="BG4046" s="144"/>
      <c r="BH4046" s="144"/>
      <c r="BI4046" s="144"/>
      <c r="BJ4046" s="144"/>
      <c r="BK4046" s="144"/>
      <c r="BL4046" s="144"/>
      <c r="BM4046" s="144"/>
      <c r="BN4046" s="144"/>
      <c r="BO4046" s="144"/>
      <c r="BP4046" s="144"/>
      <c r="BQ4046" s="144"/>
      <c r="BR4046" s="144"/>
      <c r="BS4046" s="144"/>
      <c r="BT4046" s="144"/>
      <c r="BU4046" s="144"/>
      <c r="BV4046" s="144"/>
      <c r="BW4046" s="144"/>
      <c r="BX4046" s="144"/>
      <c r="BY4046" s="144"/>
      <c r="BZ4046" s="144"/>
      <c r="CA4046" s="144"/>
      <c r="CB4046" s="144"/>
      <c r="CC4046" s="144"/>
      <c r="CD4046" s="144"/>
      <c r="CE4046" s="144"/>
      <c r="CF4046" s="144"/>
      <c r="CG4046" s="144"/>
      <c r="CH4046" s="144"/>
      <c r="CI4046" s="144"/>
      <c r="CJ4046" s="144"/>
      <c r="CK4046" s="144"/>
      <c r="CL4046" s="144"/>
    </row>
    <row r="4047" spans="2:90" x14ac:dyDescent="0.25">
      <c r="B4047" s="77"/>
      <c r="C4047" s="77"/>
      <c r="D4047" s="77"/>
      <c r="E4047" s="77"/>
      <c r="F4047" s="77"/>
      <c r="G4047" s="77"/>
      <c r="I4047" s="78"/>
      <c r="K4047" s="78"/>
      <c r="L4047" s="77"/>
      <c r="M4047" s="78"/>
      <c r="N4047" s="78"/>
      <c r="O4047" s="78"/>
      <c r="P4047" s="78"/>
      <c r="Q4047" s="144"/>
      <c r="R4047" s="78"/>
      <c r="S4047" s="78"/>
      <c r="T4047" s="78"/>
      <c r="U4047" s="78"/>
      <c r="V4047" s="219"/>
      <c r="W4047" s="78"/>
      <c r="X4047" s="78"/>
      <c r="Y4047" s="78"/>
      <c r="Z4047" s="78"/>
      <c r="AA4047" s="77"/>
      <c r="AB4047" s="77"/>
      <c r="AC4047" s="78"/>
      <c r="AD4047" s="104"/>
      <c r="AE4047" s="78"/>
      <c r="AF4047" s="104"/>
      <c r="AG4047" s="78"/>
      <c r="AH4047" s="104"/>
      <c r="AI4047" s="78"/>
      <c r="AJ4047" s="104"/>
      <c r="AK4047" s="78"/>
      <c r="AL4047" s="78"/>
      <c r="AM4047" s="8"/>
      <c r="AN4047" s="78"/>
      <c r="AO4047" s="78"/>
      <c r="AP4047" s="78"/>
      <c r="AQ4047" s="78"/>
      <c r="AR4047" s="78"/>
      <c r="AS4047" s="78"/>
      <c r="AT4047" s="78"/>
      <c r="AU4047" s="78"/>
      <c r="AV4047" s="78"/>
      <c r="AW4047" s="77"/>
      <c r="AX4047" s="144"/>
      <c r="AY4047" s="144"/>
      <c r="AZ4047" s="144"/>
      <c r="BA4047" s="54"/>
      <c r="BB4047" s="54"/>
      <c r="BC4047" s="144"/>
      <c r="BD4047" s="144"/>
      <c r="BE4047" s="144"/>
      <c r="BF4047" s="144"/>
      <c r="BG4047" s="144"/>
      <c r="BH4047" s="144"/>
      <c r="BI4047" s="144"/>
      <c r="BJ4047" s="144"/>
      <c r="BK4047" s="144"/>
      <c r="BL4047" s="144"/>
      <c r="BM4047" s="144"/>
      <c r="BN4047" s="144"/>
      <c r="BO4047" s="144"/>
      <c r="BP4047" s="144"/>
      <c r="BQ4047" s="144"/>
      <c r="BR4047" s="144"/>
      <c r="BS4047" s="144"/>
      <c r="BT4047" s="144"/>
      <c r="BU4047" s="144"/>
      <c r="BV4047" s="144"/>
      <c r="BW4047" s="144"/>
      <c r="BX4047" s="144"/>
      <c r="BY4047" s="144"/>
      <c r="BZ4047" s="144"/>
      <c r="CA4047" s="144"/>
      <c r="CB4047" s="144"/>
      <c r="CC4047" s="144"/>
      <c r="CD4047" s="144"/>
      <c r="CE4047" s="144"/>
      <c r="CF4047" s="144"/>
      <c r="CG4047" s="144"/>
      <c r="CH4047" s="144"/>
      <c r="CI4047" s="144"/>
      <c r="CJ4047" s="144"/>
      <c r="CK4047" s="144"/>
      <c r="CL4047" s="144"/>
    </row>
    <row r="4048" spans="2:90" x14ac:dyDescent="0.25">
      <c r="B4048" s="77"/>
      <c r="C4048" s="77"/>
      <c r="D4048" s="77"/>
      <c r="E4048" s="77"/>
      <c r="F4048" s="77"/>
      <c r="G4048" s="77"/>
      <c r="I4048" s="78"/>
      <c r="K4048" s="78"/>
      <c r="L4048" s="77"/>
      <c r="M4048" s="78"/>
      <c r="N4048" s="78"/>
      <c r="O4048" s="78"/>
      <c r="P4048" s="78"/>
      <c r="Q4048" s="144"/>
      <c r="R4048" s="78"/>
      <c r="S4048" s="78"/>
      <c r="T4048" s="78"/>
      <c r="U4048" s="78"/>
      <c r="V4048" s="219"/>
      <c r="W4048" s="78"/>
      <c r="X4048" s="78"/>
      <c r="Y4048" s="78"/>
      <c r="Z4048" s="78"/>
      <c r="AA4048" s="77"/>
      <c r="AB4048" s="77"/>
      <c r="AC4048" s="78"/>
      <c r="AD4048" s="104"/>
      <c r="AE4048" s="78"/>
      <c r="AF4048" s="104"/>
      <c r="AG4048" s="78"/>
      <c r="AH4048" s="104"/>
      <c r="AI4048" s="78"/>
      <c r="AJ4048" s="104"/>
      <c r="AK4048" s="78"/>
      <c r="AL4048" s="78"/>
      <c r="AM4048" s="8"/>
      <c r="AN4048" s="78"/>
      <c r="AO4048" s="78"/>
      <c r="AP4048" s="78"/>
      <c r="AQ4048" s="78"/>
      <c r="AR4048" s="78"/>
      <c r="AS4048" s="78"/>
      <c r="AT4048" s="78"/>
      <c r="AU4048" s="78"/>
      <c r="AV4048" s="78"/>
      <c r="AW4048" s="77"/>
      <c r="AX4048" s="144"/>
      <c r="AY4048" s="144"/>
      <c r="AZ4048" s="144"/>
      <c r="BA4048" s="54"/>
      <c r="BB4048" s="54"/>
      <c r="BC4048" s="144"/>
      <c r="BD4048" s="144"/>
      <c r="BE4048" s="144"/>
      <c r="BF4048" s="144"/>
      <c r="BG4048" s="144"/>
      <c r="BH4048" s="144"/>
      <c r="BI4048" s="144"/>
      <c r="BJ4048" s="144"/>
      <c r="BK4048" s="144"/>
      <c r="BL4048" s="144"/>
      <c r="BM4048" s="144"/>
      <c r="BN4048" s="144"/>
      <c r="BO4048" s="144"/>
      <c r="BP4048" s="144"/>
      <c r="BQ4048" s="144"/>
      <c r="BR4048" s="144"/>
      <c r="BS4048" s="144"/>
      <c r="BT4048" s="144"/>
      <c r="BU4048" s="144"/>
      <c r="BV4048" s="144"/>
      <c r="BW4048" s="144"/>
      <c r="BX4048" s="144"/>
      <c r="BY4048" s="144"/>
      <c r="BZ4048" s="144"/>
      <c r="CA4048" s="144"/>
      <c r="CB4048" s="144"/>
      <c r="CC4048" s="144"/>
      <c r="CD4048" s="144"/>
      <c r="CE4048" s="144"/>
      <c r="CF4048" s="144"/>
      <c r="CG4048" s="144"/>
      <c r="CH4048" s="144"/>
      <c r="CI4048" s="144"/>
      <c r="CJ4048" s="144"/>
      <c r="CK4048" s="144"/>
      <c r="CL4048" s="144"/>
    </row>
    <row r="4049" spans="2:90" x14ac:dyDescent="0.25">
      <c r="B4049" s="77"/>
      <c r="C4049" s="77"/>
      <c r="D4049" s="77"/>
      <c r="E4049" s="77"/>
      <c r="F4049" s="77"/>
      <c r="G4049" s="77"/>
      <c r="I4049" s="78"/>
      <c r="K4049" s="78"/>
      <c r="L4049" s="77"/>
      <c r="M4049" s="78"/>
      <c r="N4049" s="78"/>
      <c r="O4049" s="78"/>
      <c r="P4049" s="78"/>
      <c r="Q4049" s="144"/>
      <c r="R4049" s="78"/>
      <c r="S4049" s="78"/>
      <c r="T4049" s="78"/>
      <c r="U4049" s="78"/>
      <c r="V4049" s="219"/>
      <c r="W4049" s="78"/>
      <c r="X4049" s="78"/>
      <c r="Y4049" s="78"/>
      <c r="Z4049" s="78"/>
      <c r="AA4049" s="77"/>
      <c r="AB4049" s="77"/>
      <c r="AC4049" s="78"/>
      <c r="AD4049" s="104"/>
      <c r="AE4049" s="78"/>
      <c r="AF4049" s="104"/>
      <c r="AG4049" s="78"/>
      <c r="AH4049" s="104"/>
      <c r="AI4049" s="78"/>
      <c r="AJ4049" s="104"/>
      <c r="AK4049" s="78"/>
      <c r="AL4049" s="78"/>
      <c r="AM4049" s="8"/>
      <c r="AN4049" s="78"/>
      <c r="AO4049" s="78"/>
      <c r="AP4049" s="78"/>
      <c r="AQ4049" s="78"/>
      <c r="AR4049" s="78"/>
      <c r="AS4049" s="78"/>
      <c r="AT4049" s="78"/>
      <c r="AU4049" s="78"/>
      <c r="AV4049" s="78"/>
      <c r="AW4049" s="77"/>
      <c r="AX4049" s="144"/>
      <c r="AY4049" s="144"/>
      <c r="AZ4049" s="144"/>
      <c r="BA4049" s="54"/>
      <c r="BB4049" s="54"/>
      <c r="BC4049" s="144"/>
      <c r="BD4049" s="144"/>
      <c r="BE4049" s="144"/>
      <c r="BF4049" s="144"/>
      <c r="BG4049" s="144"/>
      <c r="BH4049" s="144"/>
      <c r="BI4049" s="144"/>
      <c r="BJ4049" s="144"/>
      <c r="BK4049" s="144"/>
      <c r="BL4049" s="144"/>
      <c r="BM4049" s="144"/>
      <c r="BN4049" s="144"/>
      <c r="BO4049" s="144"/>
      <c r="BP4049" s="144"/>
      <c r="BQ4049" s="144"/>
      <c r="BR4049" s="144"/>
      <c r="BS4049" s="144"/>
      <c r="BT4049" s="144"/>
      <c r="BU4049" s="144"/>
      <c r="BV4049" s="144"/>
      <c r="BW4049" s="144"/>
      <c r="BX4049" s="144"/>
      <c r="BY4049" s="144"/>
      <c r="BZ4049" s="144"/>
      <c r="CA4049" s="144"/>
      <c r="CB4049" s="144"/>
      <c r="CC4049" s="144"/>
      <c r="CD4049" s="144"/>
      <c r="CE4049" s="144"/>
      <c r="CF4049" s="144"/>
      <c r="CG4049" s="144"/>
      <c r="CH4049" s="144"/>
      <c r="CI4049" s="144"/>
      <c r="CJ4049" s="144"/>
      <c r="CK4049" s="144"/>
      <c r="CL4049" s="144"/>
    </row>
    <row r="4050" spans="2:90" x14ac:dyDescent="0.25">
      <c r="B4050" s="77"/>
      <c r="C4050" s="77"/>
      <c r="D4050" s="77"/>
      <c r="E4050" s="77"/>
      <c r="F4050" s="77"/>
      <c r="G4050" s="77"/>
      <c r="I4050" s="78"/>
      <c r="K4050" s="78"/>
      <c r="L4050" s="77"/>
      <c r="M4050" s="78"/>
      <c r="N4050" s="78"/>
      <c r="O4050" s="78"/>
      <c r="P4050" s="78"/>
      <c r="Q4050" s="144"/>
      <c r="R4050" s="78"/>
      <c r="S4050" s="78"/>
      <c r="T4050" s="78"/>
      <c r="U4050" s="78"/>
      <c r="V4050" s="219"/>
      <c r="W4050" s="78"/>
      <c r="X4050" s="78"/>
      <c r="Y4050" s="78"/>
      <c r="Z4050" s="78"/>
      <c r="AA4050" s="77"/>
      <c r="AB4050" s="77"/>
      <c r="AC4050" s="78"/>
      <c r="AD4050" s="104"/>
      <c r="AE4050" s="78"/>
      <c r="AF4050" s="104"/>
      <c r="AG4050" s="78"/>
      <c r="AH4050" s="104"/>
      <c r="AI4050" s="78"/>
      <c r="AJ4050" s="104"/>
      <c r="AK4050" s="78"/>
      <c r="AL4050" s="78"/>
      <c r="AM4050" s="8"/>
      <c r="AN4050" s="78"/>
      <c r="AO4050" s="78"/>
      <c r="AP4050" s="78"/>
      <c r="AQ4050" s="78"/>
      <c r="AR4050" s="78"/>
      <c r="AS4050" s="78"/>
      <c r="AT4050" s="78"/>
      <c r="AU4050" s="78"/>
      <c r="AV4050" s="78"/>
      <c r="AW4050" s="77"/>
      <c r="AX4050" s="144"/>
      <c r="AY4050" s="144"/>
      <c r="AZ4050" s="144"/>
      <c r="BA4050" s="54"/>
      <c r="BB4050" s="54"/>
      <c r="BC4050" s="144"/>
      <c r="BD4050" s="144"/>
      <c r="BE4050" s="144"/>
      <c r="BF4050" s="144"/>
      <c r="BG4050" s="144"/>
      <c r="BH4050" s="144"/>
      <c r="BI4050" s="144"/>
      <c r="BJ4050" s="144"/>
      <c r="BK4050" s="144"/>
      <c r="BL4050" s="144"/>
      <c r="BM4050" s="144"/>
      <c r="BN4050" s="144"/>
      <c r="BO4050" s="144"/>
      <c r="BP4050" s="144"/>
      <c r="BQ4050" s="144"/>
      <c r="BR4050" s="144"/>
      <c r="BS4050" s="144"/>
      <c r="BT4050" s="144"/>
      <c r="BU4050" s="144"/>
      <c r="BV4050" s="144"/>
      <c r="BW4050" s="144"/>
      <c r="BX4050" s="144"/>
      <c r="BY4050" s="144"/>
      <c r="BZ4050" s="144"/>
      <c r="CA4050" s="144"/>
      <c r="CB4050" s="144"/>
      <c r="CC4050" s="144"/>
      <c r="CD4050" s="144"/>
      <c r="CE4050" s="144"/>
      <c r="CF4050" s="144"/>
      <c r="CG4050" s="144"/>
      <c r="CH4050" s="144"/>
      <c r="CI4050" s="144"/>
      <c r="CJ4050" s="144"/>
      <c r="CK4050" s="144"/>
      <c r="CL4050" s="144"/>
    </row>
    <row r="4051" spans="2:90" x14ac:dyDescent="0.25">
      <c r="B4051" s="77"/>
      <c r="C4051" s="77"/>
      <c r="D4051" s="77"/>
      <c r="E4051" s="77"/>
      <c r="F4051" s="77"/>
      <c r="G4051" s="77"/>
      <c r="I4051" s="78"/>
      <c r="K4051" s="78"/>
      <c r="L4051" s="77"/>
      <c r="M4051" s="78"/>
      <c r="N4051" s="78"/>
      <c r="O4051" s="78"/>
      <c r="P4051" s="78"/>
      <c r="Q4051" s="144"/>
      <c r="R4051" s="78"/>
      <c r="S4051" s="78"/>
      <c r="T4051" s="78"/>
      <c r="U4051" s="78"/>
      <c r="V4051" s="219"/>
      <c r="W4051" s="78"/>
      <c r="X4051" s="78"/>
      <c r="Y4051" s="78"/>
      <c r="Z4051" s="78"/>
      <c r="AA4051" s="77"/>
      <c r="AB4051" s="77"/>
      <c r="AC4051" s="78"/>
      <c r="AD4051" s="104"/>
      <c r="AE4051" s="78"/>
      <c r="AF4051" s="104"/>
      <c r="AG4051" s="78"/>
      <c r="AH4051" s="104"/>
      <c r="AI4051" s="78"/>
      <c r="AJ4051" s="104"/>
      <c r="AK4051" s="78"/>
      <c r="AL4051" s="78"/>
      <c r="AM4051" s="8"/>
      <c r="AN4051" s="78"/>
      <c r="AO4051" s="78"/>
      <c r="AP4051" s="78"/>
      <c r="AQ4051" s="78"/>
      <c r="AR4051" s="78"/>
      <c r="AS4051" s="78"/>
      <c r="AT4051" s="78"/>
      <c r="AU4051" s="78"/>
      <c r="AV4051" s="78"/>
      <c r="AW4051" s="77"/>
      <c r="AX4051" s="144"/>
      <c r="AY4051" s="144"/>
      <c r="AZ4051" s="144"/>
      <c r="BA4051" s="54"/>
      <c r="BB4051" s="54"/>
      <c r="BC4051" s="144"/>
      <c r="BD4051" s="144"/>
      <c r="BE4051" s="144"/>
      <c r="BF4051" s="144"/>
      <c r="BG4051" s="144"/>
      <c r="BH4051" s="144"/>
      <c r="BI4051" s="144"/>
      <c r="BJ4051" s="144"/>
      <c r="BK4051" s="144"/>
      <c r="BL4051" s="144"/>
      <c r="BM4051" s="144"/>
      <c r="BN4051" s="144"/>
      <c r="BO4051" s="144"/>
      <c r="BP4051" s="144"/>
      <c r="BQ4051" s="144"/>
      <c r="BR4051" s="144"/>
      <c r="BS4051" s="144"/>
      <c r="BT4051" s="144"/>
      <c r="BU4051" s="144"/>
      <c r="BV4051" s="144"/>
      <c r="BW4051" s="144"/>
      <c r="BX4051" s="144"/>
      <c r="BY4051" s="144"/>
      <c r="BZ4051" s="144"/>
      <c r="CA4051" s="144"/>
      <c r="CB4051" s="144"/>
      <c r="CC4051" s="144"/>
      <c r="CD4051" s="144"/>
      <c r="CE4051" s="144"/>
      <c r="CF4051" s="144"/>
      <c r="CG4051" s="144"/>
      <c r="CH4051" s="144"/>
      <c r="CI4051" s="144"/>
      <c r="CJ4051" s="144"/>
      <c r="CK4051" s="144"/>
      <c r="CL4051" s="144"/>
    </row>
    <row r="4052" spans="2:90" x14ac:dyDescent="0.25">
      <c r="B4052" s="77"/>
      <c r="C4052" s="77"/>
      <c r="D4052" s="77"/>
      <c r="E4052" s="77"/>
      <c r="F4052" s="77"/>
      <c r="G4052" s="77"/>
      <c r="I4052" s="78"/>
      <c r="K4052" s="78"/>
      <c r="L4052" s="77"/>
      <c r="M4052" s="78"/>
      <c r="N4052" s="78"/>
      <c r="O4052" s="78"/>
      <c r="P4052" s="78"/>
      <c r="Q4052" s="144"/>
      <c r="R4052" s="78"/>
      <c r="S4052" s="78"/>
      <c r="T4052" s="78"/>
      <c r="U4052" s="78"/>
      <c r="V4052" s="219"/>
      <c r="W4052" s="78"/>
      <c r="X4052" s="78"/>
      <c r="Y4052" s="78"/>
      <c r="Z4052" s="78"/>
      <c r="AA4052" s="77"/>
      <c r="AB4052" s="77"/>
      <c r="AC4052" s="78"/>
      <c r="AD4052" s="104"/>
      <c r="AE4052" s="78"/>
      <c r="AF4052" s="104"/>
      <c r="AG4052" s="78"/>
      <c r="AH4052" s="104"/>
      <c r="AI4052" s="78"/>
      <c r="AJ4052" s="104"/>
      <c r="AK4052" s="78"/>
      <c r="AL4052" s="78"/>
      <c r="AM4052" s="8"/>
      <c r="AN4052" s="78"/>
      <c r="AO4052" s="78"/>
      <c r="AP4052" s="78"/>
      <c r="AQ4052" s="78"/>
      <c r="AR4052" s="78"/>
      <c r="AS4052" s="78"/>
      <c r="AT4052" s="78"/>
      <c r="AU4052" s="78"/>
      <c r="AV4052" s="78"/>
      <c r="AW4052" s="77"/>
      <c r="AX4052" s="144"/>
      <c r="AY4052" s="144"/>
      <c r="AZ4052" s="144"/>
      <c r="BA4052" s="54"/>
      <c r="BB4052" s="54"/>
      <c r="BC4052" s="144"/>
      <c r="BD4052" s="144"/>
      <c r="BE4052" s="144"/>
      <c r="BF4052" s="144"/>
      <c r="BG4052" s="144"/>
      <c r="BH4052" s="144"/>
      <c r="BI4052" s="144"/>
      <c r="BJ4052" s="144"/>
      <c r="BK4052" s="144"/>
      <c r="BL4052" s="144"/>
      <c r="BM4052" s="144"/>
      <c r="BN4052" s="144"/>
      <c r="BO4052" s="144"/>
      <c r="BP4052" s="144"/>
      <c r="BQ4052" s="144"/>
      <c r="BR4052" s="144"/>
      <c r="BS4052" s="144"/>
      <c r="BT4052" s="144"/>
      <c r="BU4052" s="144"/>
      <c r="BV4052" s="144"/>
      <c r="BW4052" s="144"/>
      <c r="BX4052" s="144"/>
      <c r="BY4052" s="144"/>
      <c r="BZ4052" s="144"/>
      <c r="CA4052" s="144"/>
      <c r="CB4052" s="144"/>
      <c r="CC4052" s="144"/>
      <c r="CD4052" s="144"/>
      <c r="CE4052" s="144"/>
      <c r="CF4052" s="144"/>
      <c r="CG4052" s="144"/>
      <c r="CH4052" s="144"/>
      <c r="CI4052" s="144"/>
      <c r="CJ4052" s="144"/>
      <c r="CK4052" s="144"/>
      <c r="CL4052" s="144"/>
    </row>
    <row r="4053" spans="2:90" x14ac:dyDescent="0.25">
      <c r="B4053" s="77"/>
      <c r="C4053" s="77"/>
      <c r="D4053" s="77"/>
      <c r="E4053" s="77"/>
      <c r="F4053" s="77"/>
      <c r="G4053" s="77"/>
      <c r="I4053" s="78"/>
      <c r="K4053" s="78"/>
      <c r="L4053" s="77"/>
      <c r="M4053" s="78"/>
      <c r="N4053" s="78"/>
      <c r="O4053" s="78"/>
      <c r="P4053" s="78"/>
      <c r="Q4053" s="144"/>
      <c r="R4053" s="78"/>
      <c r="S4053" s="78"/>
      <c r="T4053" s="78"/>
      <c r="U4053" s="78"/>
      <c r="V4053" s="219"/>
      <c r="W4053" s="78"/>
      <c r="X4053" s="78"/>
      <c r="Y4053" s="78"/>
      <c r="Z4053" s="78"/>
      <c r="AA4053" s="77"/>
      <c r="AB4053" s="77"/>
      <c r="AC4053" s="78"/>
      <c r="AD4053" s="104"/>
      <c r="AE4053" s="78"/>
      <c r="AF4053" s="104"/>
      <c r="AG4053" s="78"/>
      <c r="AH4053" s="104"/>
      <c r="AI4053" s="78"/>
      <c r="AJ4053" s="104"/>
      <c r="AK4053" s="78"/>
      <c r="AL4053" s="78"/>
      <c r="AM4053" s="8"/>
      <c r="AN4053" s="78"/>
      <c r="AO4053" s="78"/>
      <c r="AP4053" s="78"/>
      <c r="AQ4053" s="78"/>
      <c r="AR4053" s="78"/>
      <c r="AS4053" s="78"/>
      <c r="AT4053" s="78"/>
      <c r="AU4053" s="78"/>
      <c r="AV4053" s="78"/>
      <c r="AW4053" s="77"/>
      <c r="AX4053" s="144"/>
      <c r="AY4053" s="144"/>
      <c r="AZ4053" s="144"/>
      <c r="BA4053" s="54"/>
      <c r="BB4053" s="54"/>
      <c r="BC4053" s="144"/>
      <c r="BD4053" s="144"/>
      <c r="BE4053" s="144"/>
      <c r="BF4053" s="144"/>
      <c r="BG4053" s="144"/>
      <c r="BH4053" s="144"/>
      <c r="BI4053" s="144"/>
      <c r="BJ4053" s="144"/>
      <c r="BK4053" s="144"/>
      <c r="BL4053" s="144"/>
      <c r="BM4053" s="144"/>
      <c r="BN4053" s="144"/>
      <c r="BO4053" s="144"/>
      <c r="BP4053" s="144"/>
      <c r="BQ4053" s="144"/>
      <c r="BR4053" s="144"/>
      <c r="BS4053" s="144"/>
      <c r="BT4053" s="144"/>
      <c r="BU4053" s="144"/>
      <c r="BV4053" s="144"/>
      <c r="BW4053" s="144"/>
      <c r="BX4053" s="144"/>
      <c r="BY4053" s="144"/>
      <c r="BZ4053" s="144"/>
      <c r="CA4053" s="144"/>
      <c r="CB4053" s="144"/>
      <c r="CC4053" s="144"/>
      <c r="CD4053" s="144"/>
      <c r="CE4053" s="144"/>
      <c r="CF4053" s="144"/>
      <c r="CG4053" s="144"/>
      <c r="CH4053" s="144"/>
      <c r="CI4053" s="144"/>
      <c r="CJ4053" s="144"/>
      <c r="CK4053" s="144"/>
      <c r="CL4053" s="144"/>
    </row>
    <row r="4054" spans="2:90" x14ac:dyDescent="0.25">
      <c r="B4054" s="77"/>
      <c r="C4054" s="77"/>
      <c r="D4054" s="77"/>
      <c r="E4054" s="77"/>
      <c r="F4054" s="77"/>
      <c r="G4054" s="77"/>
      <c r="I4054" s="78"/>
      <c r="K4054" s="78"/>
      <c r="L4054" s="77"/>
      <c r="M4054" s="78"/>
      <c r="N4054" s="78"/>
      <c r="O4054" s="78"/>
      <c r="P4054" s="78"/>
      <c r="Q4054" s="144"/>
      <c r="R4054" s="78"/>
      <c r="S4054" s="78"/>
      <c r="T4054" s="78"/>
      <c r="U4054" s="78"/>
      <c r="V4054" s="219"/>
      <c r="W4054" s="78"/>
      <c r="X4054" s="78"/>
      <c r="Y4054" s="78"/>
      <c r="Z4054" s="78"/>
      <c r="AA4054" s="77"/>
      <c r="AB4054" s="77"/>
      <c r="AC4054" s="78"/>
      <c r="AD4054" s="104"/>
      <c r="AE4054" s="78"/>
      <c r="AF4054" s="104"/>
      <c r="AG4054" s="78"/>
      <c r="AH4054" s="104"/>
      <c r="AI4054" s="78"/>
      <c r="AJ4054" s="104"/>
      <c r="AK4054" s="78"/>
      <c r="AL4054" s="78"/>
      <c r="AM4054" s="8"/>
      <c r="AN4054" s="78"/>
      <c r="AO4054" s="78"/>
      <c r="AP4054" s="78"/>
      <c r="AQ4054" s="78"/>
      <c r="AR4054" s="78"/>
      <c r="AS4054" s="78"/>
      <c r="AT4054" s="78"/>
      <c r="AU4054" s="78"/>
      <c r="AV4054" s="78"/>
      <c r="AW4054" s="77"/>
      <c r="AX4054" s="144"/>
      <c r="AY4054" s="144"/>
      <c r="AZ4054" s="144"/>
      <c r="BA4054" s="54"/>
      <c r="BB4054" s="54"/>
      <c r="BC4054" s="144"/>
      <c r="BD4054" s="144"/>
      <c r="BE4054" s="144"/>
      <c r="BF4054" s="144"/>
      <c r="BG4054" s="144"/>
      <c r="BH4054" s="144"/>
      <c r="BI4054" s="144"/>
      <c r="BJ4054" s="144"/>
      <c r="BK4054" s="144"/>
      <c r="BL4054" s="144"/>
      <c r="BM4054" s="144"/>
      <c r="BN4054" s="144"/>
      <c r="BO4054" s="144"/>
      <c r="BP4054" s="144"/>
      <c r="BQ4054" s="144"/>
      <c r="BR4054" s="144"/>
      <c r="BS4054" s="144"/>
      <c r="BT4054" s="144"/>
      <c r="BU4054" s="144"/>
      <c r="BV4054" s="144"/>
      <c r="BW4054" s="144"/>
      <c r="BX4054" s="144"/>
      <c r="BY4054" s="144"/>
      <c r="BZ4054" s="144"/>
      <c r="CA4054" s="144"/>
      <c r="CB4054" s="144"/>
      <c r="CC4054" s="144"/>
      <c r="CD4054" s="144"/>
      <c r="CE4054" s="144"/>
      <c r="CF4054" s="144"/>
      <c r="CG4054" s="144"/>
      <c r="CH4054" s="144"/>
      <c r="CI4054" s="144"/>
      <c r="CJ4054" s="144"/>
      <c r="CK4054" s="144"/>
      <c r="CL4054" s="144"/>
    </row>
    <row r="4055" spans="2:90" x14ac:dyDescent="0.25">
      <c r="B4055" s="77"/>
      <c r="C4055" s="77"/>
      <c r="D4055" s="77"/>
      <c r="E4055" s="77"/>
      <c r="F4055" s="77"/>
      <c r="G4055" s="77"/>
      <c r="I4055" s="78"/>
      <c r="K4055" s="78"/>
      <c r="L4055" s="77"/>
      <c r="M4055" s="78"/>
      <c r="N4055" s="78"/>
      <c r="O4055" s="78"/>
      <c r="P4055" s="78"/>
      <c r="Q4055" s="144"/>
      <c r="R4055" s="78"/>
      <c r="S4055" s="78"/>
      <c r="T4055" s="78"/>
      <c r="U4055" s="78"/>
      <c r="V4055" s="219"/>
      <c r="W4055" s="78"/>
      <c r="X4055" s="78"/>
      <c r="Y4055" s="78"/>
      <c r="Z4055" s="78"/>
      <c r="AA4055" s="77"/>
      <c r="AB4055" s="77"/>
      <c r="AC4055" s="78"/>
      <c r="AD4055" s="104"/>
      <c r="AE4055" s="78"/>
      <c r="AF4055" s="104"/>
      <c r="AG4055" s="78"/>
      <c r="AH4055" s="104"/>
      <c r="AI4055" s="78"/>
      <c r="AJ4055" s="104"/>
      <c r="AK4055" s="78"/>
      <c r="AL4055" s="78"/>
      <c r="AM4055" s="8"/>
      <c r="AN4055" s="78"/>
      <c r="AO4055" s="78"/>
      <c r="AP4055" s="78"/>
      <c r="AQ4055" s="78"/>
      <c r="AR4055" s="78"/>
      <c r="AS4055" s="78"/>
      <c r="AT4055" s="78"/>
      <c r="AU4055" s="78"/>
      <c r="AV4055" s="78"/>
      <c r="AW4055" s="77"/>
      <c r="AX4055" s="144"/>
      <c r="AY4055" s="144"/>
      <c r="AZ4055" s="144"/>
      <c r="BA4055" s="54"/>
      <c r="BB4055" s="54"/>
      <c r="BC4055" s="144"/>
      <c r="BD4055" s="144"/>
      <c r="BE4055" s="144"/>
      <c r="BF4055" s="144"/>
      <c r="BG4055" s="144"/>
      <c r="BH4055" s="144"/>
      <c r="BI4055" s="144"/>
      <c r="BJ4055" s="144"/>
      <c r="BK4055" s="144"/>
      <c r="BL4055" s="144"/>
      <c r="BM4055" s="144"/>
      <c r="BN4055" s="144"/>
      <c r="BO4055" s="144"/>
      <c r="BP4055" s="144"/>
      <c r="BQ4055" s="144"/>
      <c r="BR4055" s="144"/>
      <c r="BS4055" s="144"/>
      <c r="BT4055" s="144"/>
      <c r="BU4055" s="144"/>
      <c r="BV4055" s="144"/>
      <c r="BW4055" s="144"/>
      <c r="BX4055" s="144"/>
      <c r="BY4055" s="144"/>
      <c r="BZ4055" s="144"/>
      <c r="CA4055" s="144"/>
      <c r="CB4055" s="144"/>
      <c r="CC4055" s="144"/>
      <c r="CD4055" s="144"/>
      <c r="CE4055" s="144"/>
      <c r="CF4055" s="144"/>
      <c r="CG4055" s="144"/>
      <c r="CH4055" s="144"/>
      <c r="CI4055" s="144"/>
      <c r="CJ4055" s="144"/>
      <c r="CK4055" s="144"/>
      <c r="CL4055" s="144"/>
    </row>
    <row r="4056" spans="2:90" x14ac:dyDescent="0.25">
      <c r="B4056" s="77"/>
      <c r="C4056" s="77"/>
      <c r="D4056" s="77"/>
      <c r="E4056" s="77"/>
      <c r="F4056" s="77"/>
      <c r="G4056" s="77"/>
      <c r="I4056" s="78"/>
      <c r="K4056" s="78"/>
      <c r="L4056" s="77"/>
      <c r="M4056" s="78"/>
      <c r="N4056" s="78"/>
      <c r="O4056" s="78"/>
      <c r="P4056" s="78"/>
      <c r="Q4056" s="144"/>
      <c r="R4056" s="78"/>
      <c r="S4056" s="78"/>
      <c r="T4056" s="78"/>
      <c r="U4056" s="78"/>
      <c r="V4056" s="219"/>
      <c r="W4056" s="78"/>
      <c r="X4056" s="78"/>
      <c r="Y4056" s="78"/>
      <c r="Z4056" s="78"/>
      <c r="AA4056" s="77"/>
      <c r="AB4056" s="77"/>
      <c r="AC4056" s="78"/>
      <c r="AD4056" s="104"/>
      <c r="AE4056" s="78"/>
      <c r="AF4056" s="104"/>
      <c r="AG4056" s="78"/>
      <c r="AH4056" s="104"/>
      <c r="AI4056" s="78"/>
      <c r="AJ4056" s="104"/>
      <c r="AK4056" s="78"/>
      <c r="AL4056" s="78"/>
      <c r="AM4056" s="8"/>
      <c r="AN4056" s="78"/>
      <c r="AO4056" s="78"/>
      <c r="AP4056" s="78"/>
      <c r="AQ4056" s="78"/>
      <c r="AR4056" s="78"/>
      <c r="AS4056" s="78"/>
      <c r="AT4056" s="78"/>
      <c r="AU4056" s="78"/>
      <c r="AV4056" s="78"/>
      <c r="AW4056" s="77"/>
      <c r="AX4056" s="144"/>
      <c r="AY4056" s="144"/>
      <c r="AZ4056" s="144"/>
      <c r="BA4056" s="54"/>
      <c r="BB4056" s="54"/>
      <c r="BC4056" s="144"/>
      <c r="BD4056" s="144"/>
      <c r="BE4056" s="144"/>
      <c r="BF4056" s="144"/>
      <c r="BG4056" s="144"/>
      <c r="BH4056" s="144"/>
      <c r="BI4056" s="144"/>
      <c r="BJ4056" s="144"/>
      <c r="BK4056" s="144"/>
      <c r="BL4056" s="144"/>
      <c r="BM4056" s="144"/>
      <c r="BN4056" s="144"/>
      <c r="BO4056" s="144"/>
      <c r="BP4056" s="144"/>
      <c r="BQ4056" s="144"/>
      <c r="BR4056" s="144"/>
      <c r="BS4056" s="144"/>
      <c r="BT4056" s="144"/>
      <c r="BU4056" s="144"/>
      <c r="BV4056" s="144"/>
      <c r="BW4056" s="144"/>
      <c r="BX4056" s="144"/>
      <c r="BY4056" s="144"/>
      <c r="BZ4056" s="144"/>
      <c r="CA4056" s="144"/>
      <c r="CB4056" s="144"/>
      <c r="CC4056" s="144"/>
      <c r="CD4056" s="144"/>
      <c r="CE4056" s="144"/>
      <c r="CF4056" s="144"/>
      <c r="CG4056" s="144"/>
      <c r="CH4056" s="144"/>
      <c r="CI4056" s="144"/>
      <c r="CJ4056" s="144"/>
      <c r="CK4056" s="144"/>
      <c r="CL4056" s="144"/>
    </row>
    <row r="4057" spans="2:90" x14ac:dyDescent="0.25">
      <c r="B4057" s="77"/>
      <c r="C4057" s="77"/>
      <c r="D4057" s="77"/>
      <c r="E4057" s="77"/>
      <c r="F4057" s="77"/>
      <c r="G4057" s="77"/>
      <c r="I4057" s="78"/>
      <c r="K4057" s="78"/>
      <c r="L4057" s="77"/>
      <c r="M4057" s="78"/>
      <c r="N4057" s="78"/>
      <c r="O4057" s="78"/>
      <c r="P4057" s="78"/>
      <c r="Q4057" s="144"/>
      <c r="R4057" s="78"/>
      <c r="S4057" s="78"/>
      <c r="T4057" s="78"/>
      <c r="U4057" s="78"/>
      <c r="V4057" s="219"/>
      <c r="W4057" s="78"/>
      <c r="X4057" s="78"/>
      <c r="Y4057" s="78"/>
      <c r="Z4057" s="78"/>
      <c r="AA4057" s="77"/>
      <c r="AB4057" s="77"/>
      <c r="AC4057" s="78"/>
      <c r="AD4057" s="104"/>
      <c r="AE4057" s="78"/>
      <c r="AF4057" s="104"/>
      <c r="AG4057" s="78"/>
      <c r="AH4057" s="104"/>
      <c r="AI4057" s="78"/>
      <c r="AJ4057" s="104"/>
      <c r="AK4057" s="78"/>
      <c r="AL4057" s="78"/>
      <c r="AM4057" s="8"/>
      <c r="AN4057" s="78"/>
      <c r="AO4057" s="78"/>
      <c r="AP4057" s="78"/>
      <c r="AQ4057" s="78"/>
      <c r="AR4057" s="78"/>
      <c r="AS4057" s="78"/>
      <c r="AT4057" s="78"/>
      <c r="AU4057" s="78"/>
      <c r="AV4057" s="78"/>
      <c r="AW4057" s="77"/>
      <c r="AX4057" s="144"/>
      <c r="AY4057" s="144"/>
      <c r="AZ4057" s="144"/>
      <c r="BA4057" s="54"/>
      <c r="BB4057" s="54"/>
      <c r="BC4057" s="144"/>
      <c r="BD4057" s="144"/>
      <c r="BE4057" s="144"/>
      <c r="BF4057" s="144"/>
      <c r="BG4057" s="144"/>
      <c r="BH4057" s="144"/>
      <c r="BI4057" s="144"/>
      <c r="BJ4057" s="144"/>
      <c r="BK4057" s="144"/>
      <c r="BL4057" s="144"/>
      <c r="BM4057" s="144"/>
      <c r="BN4057" s="144"/>
      <c r="BO4057" s="144"/>
      <c r="BP4057" s="144"/>
      <c r="BQ4057" s="144"/>
      <c r="BR4057" s="144"/>
      <c r="BS4057" s="144"/>
      <c r="BT4057" s="144"/>
      <c r="BU4057" s="144"/>
      <c r="BV4057" s="144"/>
      <c r="BW4057" s="144"/>
      <c r="BX4057" s="144"/>
      <c r="BY4057" s="144"/>
      <c r="BZ4057" s="144"/>
      <c r="CA4057" s="144"/>
      <c r="CB4057" s="144"/>
      <c r="CC4057" s="144"/>
      <c r="CD4057" s="144"/>
      <c r="CE4057" s="144"/>
      <c r="CF4057" s="144"/>
      <c r="CG4057" s="144"/>
      <c r="CH4057" s="144"/>
      <c r="CI4057" s="144"/>
      <c r="CJ4057" s="144"/>
      <c r="CK4057" s="144"/>
      <c r="CL4057" s="144"/>
    </row>
    <row r="4058" spans="2:90" x14ac:dyDescent="0.25">
      <c r="B4058" s="77"/>
      <c r="C4058" s="77"/>
      <c r="D4058" s="77"/>
      <c r="E4058" s="77"/>
      <c r="F4058" s="77"/>
      <c r="G4058" s="77"/>
      <c r="I4058" s="78"/>
      <c r="K4058" s="78"/>
      <c r="L4058" s="77"/>
      <c r="M4058" s="78"/>
      <c r="N4058" s="78"/>
      <c r="O4058" s="78"/>
      <c r="P4058" s="78"/>
      <c r="Q4058" s="144"/>
      <c r="R4058" s="78"/>
      <c r="S4058" s="78"/>
      <c r="T4058" s="78"/>
      <c r="U4058" s="78"/>
      <c r="V4058" s="219"/>
      <c r="W4058" s="78"/>
      <c r="X4058" s="78"/>
      <c r="Y4058" s="78"/>
      <c r="Z4058" s="78"/>
      <c r="AA4058" s="77"/>
      <c r="AB4058" s="77"/>
      <c r="AC4058" s="78"/>
      <c r="AD4058" s="104"/>
      <c r="AE4058" s="78"/>
      <c r="AF4058" s="104"/>
      <c r="AG4058" s="78"/>
      <c r="AH4058" s="104"/>
      <c r="AI4058" s="78"/>
      <c r="AJ4058" s="104"/>
      <c r="AK4058" s="78"/>
      <c r="AL4058" s="78"/>
      <c r="AM4058" s="8"/>
      <c r="AN4058" s="78"/>
      <c r="AO4058" s="78"/>
      <c r="AP4058" s="78"/>
      <c r="AQ4058" s="78"/>
      <c r="AR4058" s="78"/>
      <c r="AS4058" s="78"/>
      <c r="AT4058" s="78"/>
      <c r="AU4058" s="78"/>
      <c r="AV4058" s="78"/>
      <c r="AW4058" s="77"/>
      <c r="AX4058" s="144"/>
      <c r="AY4058" s="144"/>
      <c r="AZ4058" s="144"/>
      <c r="BA4058" s="54"/>
      <c r="BB4058" s="54"/>
      <c r="BC4058" s="144"/>
      <c r="BD4058" s="144"/>
      <c r="BE4058" s="144"/>
      <c r="BF4058" s="144"/>
      <c r="BG4058" s="144"/>
      <c r="BH4058" s="144"/>
      <c r="BI4058" s="144"/>
      <c r="BJ4058" s="144"/>
      <c r="BK4058" s="144"/>
      <c r="BL4058" s="144"/>
      <c r="BM4058" s="144"/>
      <c r="BN4058" s="144"/>
      <c r="BO4058" s="144"/>
      <c r="BP4058" s="144"/>
      <c r="BQ4058" s="144"/>
      <c r="BR4058" s="144"/>
      <c r="BS4058" s="144"/>
      <c r="BT4058" s="144"/>
      <c r="BU4058" s="144"/>
      <c r="BV4058" s="144"/>
      <c r="BW4058" s="144"/>
      <c r="BX4058" s="144"/>
      <c r="BY4058" s="144"/>
      <c r="BZ4058" s="144"/>
      <c r="CA4058" s="144"/>
      <c r="CB4058" s="144"/>
      <c r="CC4058" s="144"/>
      <c r="CD4058" s="144"/>
      <c r="CE4058" s="144"/>
      <c r="CF4058" s="144"/>
      <c r="CG4058" s="144"/>
      <c r="CH4058" s="144"/>
      <c r="CI4058" s="144"/>
      <c r="CJ4058" s="144"/>
      <c r="CK4058" s="144"/>
      <c r="CL4058" s="144"/>
    </row>
    <row r="4059" spans="2:90" x14ac:dyDescent="0.25">
      <c r="B4059" s="77"/>
      <c r="C4059" s="77"/>
      <c r="D4059" s="77"/>
      <c r="E4059" s="77"/>
      <c r="F4059" s="77"/>
      <c r="G4059" s="77"/>
      <c r="I4059" s="78"/>
      <c r="K4059" s="78"/>
      <c r="L4059" s="77"/>
      <c r="M4059" s="78"/>
      <c r="N4059" s="78"/>
      <c r="O4059" s="78"/>
      <c r="P4059" s="78"/>
      <c r="Q4059" s="144"/>
      <c r="R4059" s="78"/>
      <c r="S4059" s="78"/>
      <c r="T4059" s="78"/>
      <c r="U4059" s="78"/>
      <c r="V4059" s="219"/>
      <c r="W4059" s="78"/>
      <c r="X4059" s="78"/>
      <c r="Y4059" s="78"/>
      <c r="Z4059" s="78"/>
      <c r="AA4059" s="77"/>
      <c r="AB4059" s="77"/>
      <c r="AC4059" s="78"/>
      <c r="AD4059" s="104"/>
      <c r="AE4059" s="78"/>
      <c r="AF4059" s="104"/>
      <c r="AG4059" s="78"/>
      <c r="AH4059" s="104"/>
      <c r="AI4059" s="78"/>
      <c r="AJ4059" s="104"/>
      <c r="AK4059" s="78"/>
      <c r="AL4059" s="78"/>
      <c r="AM4059" s="8"/>
      <c r="AN4059" s="78"/>
      <c r="AO4059" s="78"/>
      <c r="AP4059" s="78"/>
      <c r="AQ4059" s="78"/>
      <c r="AR4059" s="78"/>
      <c r="AS4059" s="78"/>
      <c r="AT4059" s="78"/>
      <c r="AU4059" s="78"/>
      <c r="AV4059" s="78"/>
      <c r="AW4059" s="77"/>
      <c r="AX4059" s="144"/>
      <c r="AY4059" s="144"/>
      <c r="AZ4059" s="144"/>
      <c r="BA4059" s="54"/>
      <c r="BB4059" s="54"/>
      <c r="BC4059" s="144"/>
      <c r="BD4059" s="144"/>
      <c r="BE4059" s="144"/>
      <c r="BF4059" s="144"/>
      <c r="BG4059" s="144"/>
      <c r="BH4059" s="144"/>
      <c r="BI4059" s="144"/>
      <c r="BJ4059" s="144"/>
      <c r="BK4059" s="144"/>
      <c r="BL4059" s="144"/>
      <c r="BM4059" s="144"/>
      <c r="BN4059" s="144"/>
      <c r="BO4059" s="144"/>
      <c r="BP4059" s="144"/>
      <c r="BQ4059" s="144"/>
      <c r="BR4059" s="144"/>
      <c r="BS4059" s="144"/>
      <c r="BT4059" s="144"/>
      <c r="BU4059" s="144"/>
      <c r="BV4059" s="144"/>
      <c r="BW4059" s="144"/>
      <c r="BX4059" s="144"/>
      <c r="BY4059" s="144"/>
      <c r="BZ4059" s="144"/>
      <c r="CA4059" s="144"/>
      <c r="CB4059" s="144"/>
      <c r="CC4059" s="144"/>
      <c r="CD4059" s="144"/>
      <c r="CE4059" s="144"/>
      <c r="CF4059" s="144"/>
      <c r="CG4059" s="144"/>
      <c r="CH4059" s="144"/>
      <c r="CI4059" s="144"/>
      <c r="CJ4059" s="144"/>
      <c r="CK4059" s="144"/>
      <c r="CL4059" s="144"/>
    </row>
    <row r="4060" spans="2:90" x14ac:dyDescent="0.25">
      <c r="B4060" s="77"/>
      <c r="C4060" s="77"/>
      <c r="D4060" s="77"/>
      <c r="E4060" s="77"/>
      <c r="F4060" s="77"/>
      <c r="G4060" s="77"/>
      <c r="I4060" s="78"/>
      <c r="K4060" s="78"/>
      <c r="L4060" s="77"/>
      <c r="M4060" s="78"/>
      <c r="N4060" s="78"/>
      <c r="O4060" s="78"/>
      <c r="P4060" s="78"/>
      <c r="Q4060" s="144"/>
      <c r="R4060" s="78"/>
      <c r="S4060" s="78"/>
      <c r="T4060" s="78"/>
      <c r="U4060" s="78"/>
      <c r="V4060" s="219"/>
      <c r="W4060" s="78"/>
      <c r="X4060" s="78"/>
      <c r="Y4060" s="78"/>
      <c r="Z4060" s="78"/>
      <c r="AA4060" s="77"/>
      <c r="AB4060" s="77"/>
      <c r="AC4060" s="78"/>
      <c r="AD4060" s="104"/>
      <c r="AE4060" s="78"/>
      <c r="AF4060" s="104"/>
      <c r="AG4060" s="78"/>
      <c r="AH4060" s="104"/>
      <c r="AI4060" s="78"/>
      <c r="AJ4060" s="104"/>
      <c r="AK4060" s="78"/>
      <c r="AL4060" s="78"/>
      <c r="AM4060" s="8"/>
      <c r="AN4060" s="78"/>
      <c r="AO4060" s="78"/>
      <c r="AP4060" s="78"/>
      <c r="AQ4060" s="78"/>
      <c r="AR4060" s="78"/>
      <c r="AS4060" s="78"/>
      <c r="AT4060" s="78"/>
      <c r="AU4060" s="78"/>
      <c r="AV4060" s="78"/>
      <c r="AW4060" s="77"/>
      <c r="AX4060" s="144"/>
      <c r="AY4060" s="144"/>
      <c r="AZ4060" s="144"/>
      <c r="BA4060" s="54"/>
      <c r="BB4060" s="54"/>
      <c r="BC4060" s="144"/>
      <c r="BD4060" s="144"/>
      <c r="BE4060" s="144"/>
      <c r="BF4060" s="144"/>
      <c r="BG4060" s="144"/>
      <c r="BH4060" s="144"/>
      <c r="BI4060" s="144"/>
      <c r="BJ4060" s="144"/>
      <c r="BK4060" s="144"/>
      <c r="BL4060" s="144"/>
      <c r="BM4060" s="144"/>
      <c r="BN4060" s="144"/>
      <c r="BO4060" s="144"/>
      <c r="BP4060" s="144"/>
      <c r="BQ4060" s="144"/>
      <c r="BR4060" s="144"/>
      <c r="BS4060" s="144"/>
      <c r="BT4060" s="144"/>
      <c r="BU4060" s="144"/>
      <c r="BV4060" s="144"/>
      <c r="BW4060" s="144"/>
      <c r="BX4060" s="144"/>
      <c r="BY4060" s="144"/>
      <c r="BZ4060" s="144"/>
      <c r="CA4060" s="144"/>
      <c r="CB4060" s="144"/>
      <c r="CC4060" s="144"/>
      <c r="CD4060" s="144"/>
      <c r="CE4060" s="144"/>
      <c r="CF4060" s="144"/>
      <c r="CG4060" s="144"/>
      <c r="CH4060" s="144"/>
      <c r="CI4060" s="144"/>
      <c r="CJ4060" s="144"/>
      <c r="CK4060" s="144"/>
      <c r="CL4060" s="144"/>
    </row>
    <row r="4061" spans="2:90" x14ac:dyDescent="0.25">
      <c r="B4061" s="77"/>
      <c r="C4061" s="77"/>
      <c r="D4061" s="77"/>
      <c r="E4061" s="77"/>
      <c r="F4061" s="77"/>
      <c r="G4061" s="77"/>
      <c r="I4061" s="78"/>
      <c r="K4061" s="78"/>
      <c r="L4061" s="77"/>
      <c r="M4061" s="78"/>
      <c r="N4061" s="78"/>
      <c r="O4061" s="78"/>
      <c r="P4061" s="78"/>
      <c r="Q4061" s="144"/>
      <c r="R4061" s="78"/>
      <c r="S4061" s="78"/>
      <c r="T4061" s="78"/>
      <c r="U4061" s="78"/>
      <c r="V4061" s="219"/>
      <c r="W4061" s="78"/>
      <c r="X4061" s="78"/>
      <c r="Y4061" s="78"/>
      <c r="Z4061" s="78"/>
      <c r="AA4061" s="77"/>
      <c r="AB4061" s="77"/>
      <c r="AC4061" s="78"/>
      <c r="AD4061" s="104"/>
      <c r="AE4061" s="78"/>
      <c r="AF4061" s="104"/>
      <c r="AG4061" s="78"/>
      <c r="AH4061" s="104"/>
      <c r="AI4061" s="78"/>
      <c r="AJ4061" s="104"/>
      <c r="AK4061" s="78"/>
      <c r="AL4061" s="78"/>
      <c r="AM4061" s="8"/>
      <c r="AN4061" s="78"/>
      <c r="AO4061" s="78"/>
      <c r="AP4061" s="78"/>
      <c r="AQ4061" s="78"/>
      <c r="AR4061" s="78"/>
      <c r="AS4061" s="78"/>
      <c r="AT4061" s="78"/>
      <c r="AU4061" s="78"/>
      <c r="AV4061" s="78"/>
      <c r="AW4061" s="77"/>
      <c r="AX4061" s="144"/>
      <c r="AY4061" s="144"/>
      <c r="AZ4061" s="144"/>
      <c r="BA4061" s="54"/>
      <c r="BB4061" s="54"/>
      <c r="BC4061" s="144"/>
      <c r="BD4061" s="144"/>
      <c r="BE4061" s="144"/>
      <c r="BF4061" s="144"/>
      <c r="BG4061" s="144"/>
      <c r="BH4061" s="144"/>
      <c r="BI4061" s="144"/>
      <c r="BJ4061" s="144"/>
      <c r="BK4061" s="144"/>
      <c r="BL4061" s="144"/>
      <c r="BM4061" s="144"/>
      <c r="BN4061" s="144"/>
      <c r="BO4061" s="144"/>
      <c r="BP4061" s="144"/>
      <c r="BQ4061" s="144"/>
      <c r="BR4061" s="144"/>
      <c r="BS4061" s="144"/>
      <c r="BT4061" s="144"/>
      <c r="BU4061" s="144"/>
      <c r="BV4061" s="144"/>
      <c r="BW4061" s="144"/>
      <c r="BX4061" s="144"/>
      <c r="BY4061" s="144"/>
      <c r="BZ4061" s="144"/>
      <c r="CA4061" s="144"/>
      <c r="CB4061" s="144"/>
      <c r="CC4061" s="144"/>
      <c r="CD4061" s="144"/>
      <c r="CE4061" s="144"/>
      <c r="CF4061" s="144"/>
      <c r="CG4061" s="144"/>
      <c r="CH4061" s="144"/>
      <c r="CI4061" s="144"/>
      <c r="CJ4061" s="144"/>
      <c r="CK4061" s="144"/>
      <c r="CL4061" s="144"/>
    </row>
    <row r="4062" spans="2:90" x14ac:dyDescent="0.25">
      <c r="B4062" s="77"/>
      <c r="C4062" s="77"/>
      <c r="D4062" s="77"/>
      <c r="E4062" s="77"/>
      <c r="F4062" s="77"/>
      <c r="G4062" s="77"/>
      <c r="I4062" s="78"/>
      <c r="K4062" s="78"/>
      <c r="L4062" s="77"/>
      <c r="M4062" s="78"/>
      <c r="N4062" s="78"/>
      <c r="O4062" s="78"/>
      <c r="P4062" s="78"/>
      <c r="Q4062" s="144"/>
      <c r="R4062" s="78"/>
      <c r="S4062" s="78"/>
      <c r="T4062" s="78"/>
      <c r="U4062" s="78"/>
      <c r="V4062" s="219"/>
      <c r="W4062" s="78"/>
      <c r="X4062" s="78"/>
      <c r="Y4062" s="78"/>
      <c r="Z4062" s="78"/>
      <c r="AA4062" s="77"/>
      <c r="AB4062" s="77"/>
      <c r="AC4062" s="78"/>
      <c r="AD4062" s="104"/>
      <c r="AE4062" s="78"/>
      <c r="AF4062" s="104"/>
      <c r="AG4062" s="78"/>
      <c r="AH4062" s="104"/>
      <c r="AI4062" s="78"/>
      <c r="AJ4062" s="104"/>
      <c r="AK4062" s="78"/>
      <c r="AL4062" s="78"/>
      <c r="AM4062" s="8"/>
      <c r="AN4062" s="78"/>
      <c r="AO4062" s="78"/>
      <c r="AP4062" s="78"/>
      <c r="AQ4062" s="78"/>
      <c r="AR4062" s="78"/>
      <c r="AS4062" s="78"/>
      <c r="AT4062" s="78"/>
      <c r="AU4062" s="78"/>
      <c r="AV4062" s="78"/>
      <c r="AW4062" s="77"/>
      <c r="AX4062" s="144"/>
      <c r="AY4062" s="144"/>
      <c r="AZ4062" s="144"/>
      <c r="BA4062" s="54"/>
      <c r="BB4062" s="54"/>
      <c r="BC4062" s="144"/>
      <c r="BD4062" s="144"/>
      <c r="BE4062" s="144"/>
      <c r="BF4062" s="144"/>
      <c r="BG4062" s="144"/>
      <c r="BH4062" s="144"/>
      <c r="BI4062" s="144"/>
      <c r="BJ4062" s="144"/>
      <c r="BK4062" s="144"/>
      <c r="BL4062" s="144"/>
      <c r="BM4062" s="144"/>
      <c r="BN4062" s="144"/>
      <c r="BO4062" s="144"/>
      <c r="BP4062" s="144"/>
      <c r="BQ4062" s="144"/>
      <c r="BR4062" s="144"/>
      <c r="BS4062" s="144"/>
      <c r="BT4062" s="144"/>
      <c r="BU4062" s="144"/>
      <c r="BV4062" s="144"/>
      <c r="BW4062" s="144"/>
      <c r="BX4062" s="144"/>
      <c r="BY4062" s="144"/>
      <c r="BZ4062" s="144"/>
      <c r="CA4062" s="144"/>
      <c r="CB4062" s="144"/>
      <c r="CC4062" s="144"/>
      <c r="CD4062" s="144"/>
      <c r="CE4062" s="144"/>
      <c r="CF4062" s="144"/>
      <c r="CG4062" s="144"/>
      <c r="CH4062" s="144"/>
      <c r="CI4062" s="144"/>
      <c r="CJ4062" s="144"/>
      <c r="CK4062" s="144"/>
      <c r="CL4062" s="144"/>
    </row>
    <row r="4063" spans="2:90" x14ac:dyDescent="0.25">
      <c r="B4063" s="77"/>
      <c r="C4063" s="77"/>
      <c r="D4063" s="77"/>
      <c r="E4063" s="77"/>
      <c r="F4063" s="77"/>
      <c r="G4063" s="77"/>
      <c r="I4063" s="78"/>
      <c r="K4063" s="78"/>
      <c r="L4063" s="77"/>
      <c r="M4063" s="78"/>
      <c r="N4063" s="78"/>
      <c r="O4063" s="78"/>
      <c r="P4063" s="78"/>
      <c r="Q4063" s="144"/>
      <c r="R4063" s="78"/>
      <c r="S4063" s="78"/>
      <c r="T4063" s="78"/>
      <c r="U4063" s="78"/>
      <c r="V4063" s="219"/>
      <c r="W4063" s="78"/>
      <c r="X4063" s="78"/>
      <c r="Y4063" s="78"/>
      <c r="Z4063" s="78"/>
      <c r="AA4063" s="77"/>
      <c r="AB4063" s="77"/>
      <c r="AC4063" s="78"/>
      <c r="AD4063" s="104"/>
      <c r="AE4063" s="78"/>
      <c r="AF4063" s="104"/>
      <c r="AG4063" s="78"/>
      <c r="AH4063" s="104"/>
      <c r="AI4063" s="78"/>
      <c r="AJ4063" s="104"/>
      <c r="AK4063" s="78"/>
      <c r="AL4063" s="78"/>
      <c r="AM4063" s="8"/>
      <c r="AN4063" s="78"/>
      <c r="AO4063" s="78"/>
      <c r="AP4063" s="78"/>
      <c r="AQ4063" s="78"/>
      <c r="AR4063" s="78"/>
      <c r="AS4063" s="78"/>
      <c r="AT4063" s="78"/>
      <c r="AU4063" s="78"/>
      <c r="AV4063" s="78"/>
      <c r="AW4063" s="77"/>
      <c r="AX4063" s="144"/>
      <c r="AY4063" s="144"/>
      <c r="AZ4063" s="144"/>
      <c r="BA4063" s="54"/>
      <c r="BB4063" s="54"/>
      <c r="BC4063" s="144"/>
      <c r="BD4063" s="144"/>
      <c r="BE4063" s="144"/>
      <c r="BF4063" s="144"/>
      <c r="BG4063" s="144"/>
      <c r="BH4063" s="144"/>
      <c r="BI4063" s="144"/>
      <c r="BJ4063" s="144"/>
      <c r="BK4063" s="144"/>
      <c r="BL4063" s="144"/>
      <c r="BM4063" s="144"/>
      <c r="BN4063" s="144"/>
      <c r="BO4063" s="144"/>
      <c r="BP4063" s="144"/>
      <c r="BQ4063" s="144"/>
      <c r="BR4063" s="144"/>
      <c r="BS4063" s="144"/>
      <c r="BT4063" s="144"/>
      <c r="BU4063" s="144"/>
      <c r="BV4063" s="144"/>
      <c r="BW4063" s="144"/>
      <c r="BX4063" s="144"/>
      <c r="BY4063" s="144"/>
      <c r="BZ4063" s="144"/>
      <c r="CA4063" s="144"/>
      <c r="CB4063" s="144"/>
      <c r="CC4063" s="144"/>
      <c r="CD4063" s="144"/>
      <c r="CE4063" s="144"/>
      <c r="CF4063" s="144"/>
      <c r="CG4063" s="144"/>
      <c r="CH4063" s="144"/>
      <c r="CI4063" s="144"/>
      <c r="CJ4063" s="144"/>
      <c r="CK4063" s="144"/>
      <c r="CL4063" s="144"/>
    </row>
    <row r="4064" spans="2:90" x14ac:dyDescent="0.25">
      <c r="B4064" s="77"/>
      <c r="C4064" s="77"/>
      <c r="D4064" s="77"/>
      <c r="E4064" s="77"/>
      <c r="F4064" s="77"/>
      <c r="G4064" s="77"/>
      <c r="I4064" s="78"/>
      <c r="K4064" s="78"/>
      <c r="L4064" s="77"/>
      <c r="M4064" s="78"/>
      <c r="N4064" s="78"/>
      <c r="O4064" s="78"/>
      <c r="P4064" s="78"/>
      <c r="Q4064" s="144"/>
      <c r="R4064" s="78"/>
      <c r="S4064" s="78"/>
      <c r="T4064" s="78"/>
      <c r="U4064" s="78"/>
      <c r="V4064" s="219"/>
      <c r="W4064" s="78"/>
      <c r="X4064" s="78"/>
      <c r="Y4064" s="78"/>
      <c r="Z4064" s="78"/>
      <c r="AA4064" s="77"/>
      <c r="AB4064" s="77"/>
      <c r="AC4064" s="78"/>
      <c r="AD4064" s="104"/>
      <c r="AE4064" s="78"/>
      <c r="AF4064" s="104"/>
      <c r="AG4064" s="78"/>
      <c r="AH4064" s="104"/>
      <c r="AI4064" s="78"/>
      <c r="AJ4064" s="104"/>
      <c r="AK4064" s="78"/>
      <c r="AL4064" s="78"/>
      <c r="AM4064" s="8"/>
      <c r="AN4064" s="78"/>
      <c r="AO4064" s="78"/>
      <c r="AP4064" s="78"/>
      <c r="AQ4064" s="78"/>
      <c r="AR4064" s="78"/>
      <c r="AS4064" s="78"/>
      <c r="AT4064" s="78"/>
      <c r="AU4064" s="78"/>
      <c r="AV4064" s="78"/>
      <c r="AW4064" s="77"/>
      <c r="AX4064" s="144"/>
      <c r="AY4064" s="144"/>
      <c r="AZ4064" s="144"/>
      <c r="BA4064" s="54"/>
      <c r="BB4064" s="54"/>
      <c r="BC4064" s="144"/>
      <c r="BD4064" s="144"/>
      <c r="BE4064" s="144"/>
      <c r="BF4064" s="144"/>
      <c r="BG4064" s="144"/>
      <c r="BH4064" s="144"/>
      <c r="BI4064" s="144"/>
      <c r="BJ4064" s="144"/>
      <c r="BK4064" s="144"/>
      <c r="BL4064" s="144"/>
      <c r="BM4064" s="144"/>
      <c r="BN4064" s="144"/>
      <c r="BO4064" s="144"/>
      <c r="BP4064" s="144"/>
      <c r="BQ4064" s="144"/>
      <c r="BR4064" s="144"/>
      <c r="BS4064" s="144"/>
      <c r="BT4064" s="144"/>
      <c r="BU4064" s="144"/>
      <c r="BV4064" s="144"/>
      <c r="BW4064" s="144"/>
      <c r="BX4064" s="144"/>
      <c r="BY4064" s="144"/>
      <c r="BZ4064" s="144"/>
      <c r="CA4064" s="144"/>
      <c r="CB4064" s="144"/>
      <c r="CC4064" s="144"/>
      <c r="CD4064" s="144"/>
      <c r="CE4064" s="144"/>
      <c r="CF4064" s="144"/>
      <c r="CG4064" s="144"/>
      <c r="CH4064" s="144"/>
      <c r="CI4064" s="144"/>
      <c r="CJ4064" s="144"/>
      <c r="CK4064" s="144"/>
      <c r="CL4064" s="144"/>
    </row>
    <row r="4065" spans="2:90" x14ac:dyDescent="0.25">
      <c r="B4065" s="77"/>
      <c r="C4065" s="77"/>
      <c r="D4065" s="77"/>
      <c r="E4065" s="77"/>
      <c r="F4065" s="77"/>
      <c r="G4065" s="77"/>
      <c r="I4065" s="78"/>
      <c r="K4065" s="78"/>
      <c r="L4065" s="77"/>
      <c r="M4065" s="78"/>
      <c r="N4065" s="78"/>
      <c r="O4065" s="78"/>
      <c r="P4065" s="78"/>
      <c r="Q4065" s="144"/>
      <c r="R4065" s="78"/>
      <c r="S4065" s="78"/>
      <c r="T4065" s="78"/>
      <c r="U4065" s="78"/>
      <c r="V4065" s="219"/>
      <c r="W4065" s="78"/>
      <c r="X4065" s="78"/>
      <c r="Y4065" s="78"/>
      <c r="Z4065" s="78"/>
      <c r="AA4065" s="77"/>
      <c r="AB4065" s="77"/>
      <c r="AC4065" s="78"/>
      <c r="AD4065" s="104"/>
      <c r="AE4065" s="78"/>
      <c r="AF4065" s="104"/>
      <c r="AG4065" s="78"/>
      <c r="AH4065" s="104"/>
      <c r="AI4065" s="78"/>
      <c r="AJ4065" s="104"/>
      <c r="AK4065" s="78"/>
      <c r="AL4065" s="78"/>
      <c r="AM4065" s="8"/>
      <c r="AN4065" s="78"/>
      <c r="AO4065" s="78"/>
      <c r="AP4065" s="78"/>
      <c r="AQ4065" s="78"/>
      <c r="AR4065" s="78"/>
      <c r="AS4065" s="78"/>
      <c r="AT4065" s="78"/>
      <c r="AU4065" s="78"/>
      <c r="AV4065" s="78"/>
      <c r="AW4065" s="77"/>
      <c r="AX4065" s="144"/>
      <c r="AY4065" s="144"/>
      <c r="AZ4065" s="144"/>
      <c r="BA4065" s="54"/>
      <c r="BB4065" s="54"/>
      <c r="BC4065" s="144"/>
      <c r="BD4065" s="144"/>
      <c r="BE4065" s="144"/>
      <c r="BF4065" s="144"/>
      <c r="BG4065" s="144"/>
      <c r="BH4065" s="144"/>
      <c r="BI4065" s="144"/>
      <c r="BJ4065" s="144"/>
      <c r="BK4065" s="144"/>
      <c r="BL4065" s="144"/>
      <c r="BM4065" s="144"/>
      <c r="BN4065" s="144"/>
      <c r="BO4065" s="144"/>
      <c r="BP4065" s="144"/>
      <c r="BQ4065" s="144"/>
      <c r="BR4065" s="144"/>
      <c r="BS4065" s="144"/>
      <c r="BT4065" s="144"/>
      <c r="BU4065" s="144"/>
      <c r="BV4065" s="144"/>
      <c r="BW4065" s="144"/>
      <c r="BX4065" s="144"/>
      <c r="BY4065" s="144"/>
      <c r="BZ4065" s="144"/>
      <c r="CA4065" s="144"/>
      <c r="CB4065" s="144"/>
      <c r="CC4065" s="144"/>
      <c r="CD4065" s="144"/>
      <c r="CE4065" s="144"/>
      <c r="CF4065" s="144"/>
      <c r="CG4065" s="144"/>
      <c r="CH4065" s="144"/>
      <c r="CI4065" s="144"/>
      <c r="CJ4065" s="144"/>
      <c r="CK4065" s="144"/>
      <c r="CL4065" s="144"/>
    </row>
    <row r="4066" spans="2:90" x14ac:dyDescent="0.25">
      <c r="B4066" s="77"/>
      <c r="C4066" s="77"/>
      <c r="D4066" s="77"/>
      <c r="E4066" s="77"/>
      <c r="F4066" s="77"/>
      <c r="G4066" s="77"/>
      <c r="I4066" s="78"/>
      <c r="K4066" s="78"/>
      <c r="L4066" s="77"/>
      <c r="M4066" s="78"/>
      <c r="N4066" s="78"/>
      <c r="O4066" s="78"/>
      <c r="P4066" s="78"/>
      <c r="Q4066" s="144"/>
      <c r="R4066" s="78"/>
      <c r="S4066" s="78"/>
      <c r="T4066" s="78"/>
      <c r="U4066" s="78"/>
      <c r="V4066" s="219"/>
      <c r="W4066" s="78"/>
      <c r="X4066" s="78"/>
      <c r="Y4066" s="78"/>
      <c r="Z4066" s="78"/>
      <c r="AA4066" s="77"/>
      <c r="AB4066" s="77"/>
      <c r="AC4066" s="78"/>
      <c r="AD4066" s="104"/>
      <c r="AE4066" s="78"/>
      <c r="AF4066" s="104"/>
      <c r="AG4066" s="78"/>
      <c r="AH4066" s="104"/>
      <c r="AI4066" s="78"/>
      <c r="AJ4066" s="104"/>
      <c r="AK4066" s="78"/>
      <c r="AL4066" s="78"/>
      <c r="AM4066" s="8"/>
      <c r="AN4066" s="78"/>
      <c r="AO4066" s="78"/>
      <c r="AP4066" s="78"/>
      <c r="AQ4066" s="78"/>
      <c r="AR4066" s="78"/>
      <c r="AS4066" s="78"/>
      <c r="AT4066" s="78"/>
      <c r="AU4066" s="78"/>
      <c r="AV4066" s="78"/>
      <c r="AW4066" s="77"/>
      <c r="AX4066" s="144"/>
      <c r="AY4066" s="144"/>
      <c r="AZ4066" s="144"/>
      <c r="BA4066" s="54"/>
      <c r="BB4066" s="54"/>
      <c r="BC4066" s="144"/>
      <c r="BD4066" s="144"/>
      <c r="BE4066" s="144"/>
      <c r="BF4066" s="144"/>
      <c r="BG4066" s="144"/>
      <c r="BH4066" s="144"/>
      <c r="BI4066" s="144"/>
      <c r="BJ4066" s="144"/>
      <c r="BK4066" s="144"/>
      <c r="BL4066" s="144"/>
      <c r="BM4066" s="144"/>
      <c r="BN4066" s="144"/>
      <c r="BO4066" s="144"/>
      <c r="BP4066" s="144"/>
      <c r="BQ4066" s="144"/>
      <c r="BR4066" s="144"/>
      <c r="BS4066" s="144"/>
      <c r="BT4066" s="144"/>
      <c r="BU4066" s="144"/>
      <c r="BV4066" s="144"/>
      <c r="BW4066" s="144"/>
      <c r="BX4066" s="144"/>
      <c r="BY4066" s="144"/>
      <c r="BZ4066" s="144"/>
      <c r="CA4066" s="144"/>
      <c r="CB4066" s="144"/>
      <c r="CC4066" s="144"/>
      <c r="CD4066" s="144"/>
      <c r="CE4066" s="144"/>
      <c r="CF4066" s="144"/>
      <c r="CG4066" s="144"/>
      <c r="CH4066" s="144"/>
      <c r="CI4066" s="144"/>
      <c r="CJ4066" s="144"/>
      <c r="CK4066" s="144"/>
      <c r="CL4066" s="144"/>
    </row>
    <row r="4067" spans="2:90" x14ac:dyDescent="0.25">
      <c r="B4067" s="77"/>
      <c r="C4067" s="77"/>
      <c r="D4067" s="77"/>
      <c r="E4067" s="77"/>
      <c r="F4067" s="77"/>
      <c r="G4067" s="77"/>
      <c r="I4067" s="78"/>
      <c r="K4067" s="78"/>
      <c r="L4067" s="77"/>
      <c r="M4067" s="78"/>
      <c r="N4067" s="78"/>
      <c r="O4067" s="78"/>
      <c r="P4067" s="78"/>
      <c r="Q4067" s="144"/>
      <c r="R4067" s="78"/>
      <c r="S4067" s="78"/>
      <c r="T4067" s="78"/>
      <c r="U4067" s="78"/>
      <c r="V4067" s="219"/>
      <c r="W4067" s="78"/>
      <c r="X4067" s="78"/>
      <c r="Y4067" s="78"/>
      <c r="Z4067" s="78"/>
      <c r="AA4067" s="77"/>
      <c r="AB4067" s="77"/>
      <c r="AC4067" s="78"/>
      <c r="AD4067" s="104"/>
      <c r="AE4067" s="78"/>
      <c r="AF4067" s="104"/>
      <c r="AG4067" s="78"/>
      <c r="AH4067" s="104"/>
      <c r="AI4067" s="78"/>
      <c r="AJ4067" s="104"/>
      <c r="AK4067" s="78"/>
      <c r="AL4067" s="78"/>
      <c r="AM4067" s="8"/>
      <c r="AN4067" s="78"/>
      <c r="AO4067" s="78"/>
      <c r="AP4067" s="78"/>
      <c r="AQ4067" s="78"/>
      <c r="AR4067" s="78"/>
      <c r="AS4067" s="78"/>
      <c r="AT4067" s="78"/>
      <c r="AU4067" s="78"/>
      <c r="AV4067" s="78"/>
      <c r="AW4067" s="77"/>
      <c r="AX4067" s="144"/>
      <c r="AY4067" s="144"/>
      <c r="AZ4067" s="144"/>
      <c r="BA4067" s="54"/>
      <c r="BB4067" s="54"/>
      <c r="BC4067" s="144"/>
      <c r="BD4067" s="144"/>
      <c r="BE4067" s="144"/>
      <c r="BF4067" s="144"/>
      <c r="BG4067" s="144"/>
      <c r="BH4067" s="144"/>
      <c r="BI4067" s="144"/>
      <c r="BJ4067" s="144"/>
      <c r="BK4067" s="144"/>
      <c r="BL4067" s="144"/>
      <c r="BM4067" s="144"/>
      <c r="BN4067" s="144"/>
      <c r="BO4067" s="144"/>
      <c r="BP4067" s="144"/>
      <c r="BQ4067" s="144"/>
      <c r="BR4067" s="144"/>
      <c r="BS4067" s="144"/>
      <c r="BT4067" s="144"/>
      <c r="BU4067" s="144"/>
      <c r="BV4067" s="144"/>
      <c r="BW4067" s="144"/>
      <c r="BX4067" s="144"/>
      <c r="BY4067" s="144"/>
      <c r="BZ4067" s="144"/>
      <c r="CA4067" s="144"/>
      <c r="CB4067" s="144"/>
      <c r="CC4067" s="144"/>
      <c r="CD4067" s="144"/>
      <c r="CE4067" s="144"/>
      <c r="CF4067" s="144"/>
      <c r="CG4067" s="144"/>
      <c r="CH4067" s="144"/>
      <c r="CI4067" s="144"/>
      <c r="CJ4067" s="144"/>
      <c r="CK4067" s="144"/>
      <c r="CL4067" s="144"/>
    </row>
    <row r="4068" spans="2:90" x14ac:dyDescent="0.25">
      <c r="B4068" s="77"/>
      <c r="C4068" s="77"/>
      <c r="D4068" s="77"/>
      <c r="E4068" s="77"/>
      <c r="F4068" s="77"/>
      <c r="G4068" s="77"/>
      <c r="I4068" s="78"/>
      <c r="K4068" s="78"/>
      <c r="L4068" s="77"/>
      <c r="M4068" s="78"/>
      <c r="N4068" s="78"/>
      <c r="O4068" s="78"/>
      <c r="P4068" s="78"/>
      <c r="Q4068" s="144"/>
      <c r="R4068" s="78"/>
      <c r="S4068" s="78"/>
      <c r="T4068" s="78"/>
      <c r="U4068" s="78"/>
      <c r="V4068" s="219"/>
      <c r="W4068" s="78"/>
      <c r="X4068" s="78"/>
      <c r="Y4068" s="78"/>
      <c r="Z4068" s="78"/>
      <c r="AA4068" s="77"/>
      <c r="AB4068" s="77"/>
      <c r="AC4068" s="78"/>
      <c r="AD4068" s="104"/>
      <c r="AE4068" s="78"/>
      <c r="AF4068" s="104"/>
      <c r="AG4068" s="78"/>
      <c r="AH4068" s="104"/>
      <c r="AI4068" s="78"/>
      <c r="AJ4068" s="104"/>
      <c r="AK4068" s="78"/>
      <c r="AL4068" s="78"/>
      <c r="AM4068" s="8"/>
      <c r="AN4068" s="78"/>
      <c r="AO4068" s="78"/>
      <c r="AP4068" s="78"/>
      <c r="AQ4068" s="78"/>
      <c r="AR4068" s="78"/>
      <c r="AS4068" s="78"/>
      <c r="AT4068" s="78"/>
      <c r="AU4068" s="78"/>
      <c r="AV4068" s="78"/>
      <c r="AW4068" s="77"/>
      <c r="AX4068" s="144"/>
      <c r="AY4068" s="144"/>
      <c r="AZ4068" s="144"/>
      <c r="BA4068" s="54"/>
      <c r="BB4068" s="54"/>
      <c r="BC4068" s="144"/>
      <c r="BD4068" s="144"/>
      <c r="BE4068" s="144"/>
      <c r="BF4068" s="144"/>
      <c r="BG4068" s="144"/>
      <c r="BH4068" s="144"/>
      <c r="BI4068" s="144"/>
      <c r="BJ4068" s="144"/>
      <c r="BK4068" s="144"/>
      <c r="BL4068" s="144"/>
      <c r="BM4068" s="144"/>
      <c r="BN4068" s="144"/>
      <c r="BO4068" s="144"/>
      <c r="BP4068" s="144"/>
      <c r="BQ4068" s="144"/>
      <c r="BR4068" s="144"/>
      <c r="BS4068" s="144"/>
      <c r="BT4068" s="144"/>
      <c r="BU4068" s="144"/>
      <c r="BV4068" s="144"/>
      <c r="BW4068" s="144"/>
      <c r="BX4068" s="144"/>
      <c r="BY4068" s="144"/>
      <c r="BZ4068" s="144"/>
      <c r="CA4068" s="144"/>
      <c r="CB4068" s="144"/>
      <c r="CC4068" s="144"/>
      <c r="CD4068" s="144"/>
      <c r="CE4068" s="144"/>
      <c r="CF4068" s="144"/>
      <c r="CG4068" s="144"/>
      <c r="CH4068" s="144"/>
      <c r="CI4068" s="144"/>
      <c r="CJ4068" s="144"/>
      <c r="CK4068" s="144"/>
      <c r="CL4068" s="144"/>
    </row>
    <row r="4069" spans="2:90" x14ac:dyDescent="0.25">
      <c r="B4069" s="77"/>
      <c r="C4069" s="77"/>
      <c r="D4069" s="77"/>
      <c r="E4069" s="77"/>
      <c r="F4069" s="77"/>
      <c r="G4069" s="77"/>
      <c r="I4069" s="78"/>
      <c r="K4069" s="78"/>
      <c r="L4069" s="77"/>
      <c r="M4069" s="78"/>
      <c r="N4069" s="78"/>
      <c r="O4069" s="78"/>
      <c r="P4069" s="78"/>
      <c r="Q4069" s="144"/>
      <c r="R4069" s="78"/>
      <c r="S4069" s="78"/>
      <c r="T4069" s="78"/>
      <c r="U4069" s="78"/>
      <c r="V4069" s="219"/>
      <c r="W4069" s="78"/>
      <c r="X4069" s="78"/>
      <c r="Y4069" s="78"/>
      <c r="Z4069" s="78"/>
      <c r="AA4069" s="77"/>
      <c r="AB4069" s="77"/>
      <c r="AC4069" s="78"/>
      <c r="AD4069" s="104"/>
      <c r="AE4069" s="78"/>
      <c r="AF4069" s="104"/>
      <c r="AG4069" s="78"/>
      <c r="AH4069" s="104"/>
      <c r="AI4069" s="78"/>
      <c r="AJ4069" s="104"/>
      <c r="AK4069" s="78"/>
      <c r="AL4069" s="78"/>
      <c r="AM4069" s="8"/>
      <c r="AN4069" s="78"/>
      <c r="AO4069" s="78"/>
      <c r="AP4069" s="78"/>
      <c r="AQ4069" s="78"/>
      <c r="AR4069" s="78"/>
      <c r="AS4069" s="78"/>
      <c r="AT4069" s="78"/>
      <c r="AU4069" s="78"/>
      <c r="AV4069" s="78"/>
      <c r="AW4069" s="77"/>
      <c r="AX4069" s="144"/>
      <c r="AY4069" s="144"/>
      <c r="AZ4069" s="144"/>
      <c r="BA4069" s="54"/>
      <c r="BB4069" s="54"/>
      <c r="BC4069" s="144"/>
      <c r="BD4069" s="144"/>
      <c r="BE4069" s="144"/>
      <c r="BF4069" s="144"/>
      <c r="BG4069" s="144"/>
      <c r="BH4069" s="144"/>
      <c r="BI4069" s="144"/>
      <c r="BJ4069" s="144"/>
      <c r="BK4069" s="144"/>
      <c r="BL4069" s="144"/>
      <c r="BM4069" s="144"/>
      <c r="BN4069" s="144"/>
      <c r="BO4069" s="144"/>
      <c r="BP4069" s="144"/>
      <c r="BQ4069" s="144"/>
      <c r="BR4069" s="144"/>
      <c r="BS4069" s="144"/>
      <c r="BT4069" s="144"/>
      <c r="BU4069" s="144"/>
      <c r="BV4069" s="144"/>
      <c r="BW4069" s="144"/>
      <c r="BX4069" s="144"/>
      <c r="BY4069" s="144"/>
      <c r="BZ4069" s="144"/>
      <c r="CA4069" s="144"/>
      <c r="CB4069" s="144"/>
      <c r="CC4069" s="144"/>
      <c r="CD4069" s="144"/>
      <c r="CE4069" s="144"/>
      <c r="CF4069" s="144"/>
      <c r="CG4069" s="144"/>
      <c r="CH4069" s="144"/>
      <c r="CI4069" s="144"/>
      <c r="CJ4069" s="144"/>
      <c r="CK4069" s="144"/>
      <c r="CL4069" s="144"/>
    </row>
    <row r="4070" spans="2:90" x14ac:dyDescent="0.25">
      <c r="B4070" s="77"/>
      <c r="C4070" s="77"/>
      <c r="D4070" s="77"/>
      <c r="E4070" s="77"/>
      <c r="F4070" s="77"/>
      <c r="G4070" s="77"/>
      <c r="I4070" s="78"/>
      <c r="K4070" s="78"/>
      <c r="L4070" s="77"/>
      <c r="M4070" s="78"/>
      <c r="N4070" s="78"/>
      <c r="O4070" s="78"/>
      <c r="P4070" s="78"/>
      <c r="Q4070" s="144"/>
      <c r="R4070" s="78"/>
      <c r="S4070" s="78"/>
      <c r="T4070" s="78"/>
      <c r="U4070" s="78"/>
      <c r="V4070" s="219"/>
      <c r="W4070" s="78"/>
      <c r="X4070" s="78"/>
      <c r="Y4070" s="78"/>
      <c r="Z4070" s="78"/>
      <c r="AA4070" s="77"/>
      <c r="AB4070" s="77"/>
      <c r="AC4070" s="78"/>
      <c r="AD4070" s="104"/>
      <c r="AE4070" s="78"/>
      <c r="AF4070" s="104"/>
      <c r="AG4070" s="78"/>
      <c r="AH4070" s="104"/>
      <c r="AI4070" s="78"/>
      <c r="AJ4070" s="104"/>
      <c r="AK4070" s="78"/>
      <c r="AL4070" s="78"/>
      <c r="AM4070" s="8"/>
      <c r="AN4070" s="78"/>
      <c r="AO4070" s="78"/>
      <c r="AP4070" s="78"/>
      <c r="AQ4070" s="78"/>
      <c r="AR4070" s="78"/>
      <c r="AS4070" s="78"/>
      <c r="AT4070" s="78"/>
      <c r="AU4070" s="78"/>
      <c r="AV4070" s="78"/>
      <c r="AW4070" s="77"/>
      <c r="AX4070" s="144"/>
      <c r="AY4070" s="144"/>
      <c r="AZ4070" s="144"/>
      <c r="BA4070" s="54"/>
      <c r="BB4070" s="54"/>
      <c r="BC4070" s="144"/>
      <c r="BD4070" s="144"/>
      <c r="BE4070" s="144"/>
      <c r="BF4070" s="144"/>
      <c r="BG4070" s="144"/>
      <c r="BH4070" s="144"/>
      <c r="BI4070" s="144"/>
      <c r="BJ4070" s="144"/>
      <c r="BK4070" s="144"/>
      <c r="BL4070" s="144"/>
      <c r="BM4070" s="144"/>
      <c r="BN4070" s="144"/>
      <c r="BO4070" s="144"/>
      <c r="BP4070" s="144"/>
      <c r="BQ4070" s="144"/>
      <c r="BR4070" s="144"/>
      <c r="BS4070" s="144"/>
      <c r="BT4070" s="144"/>
      <c r="BU4070" s="144"/>
      <c r="BV4070" s="144"/>
      <c r="BW4070" s="144"/>
      <c r="BX4070" s="144"/>
      <c r="BY4070" s="144"/>
      <c r="BZ4070" s="144"/>
      <c r="CA4070" s="144"/>
      <c r="CB4070" s="144"/>
      <c r="CC4070" s="144"/>
      <c r="CD4070" s="144"/>
      <c r="CE4070" s="144"/>
      <c r="CF4070" s="144"/>
      <c r="CG4070" s="144"/>
      <c r="CH4070" s="144"/>
      <c r="CI4070" s="144"/>
      <c r="CJ4070" s="144"/>
      <c r="CK4070" s="144"/>
      <c r="CL4070" s="144"/>
    </row>
    <row r="4071" spans="2:90" x14ac:dyDescent="0.25">
      <c r="B4071" s="77"/>
      <c r="C4071" s="77"/>
      <c r="D4071" s="77"/>
      <c r="E4071" s="77"/>
      <c r="F4071" s="77"/>
      <c r="G4071" s="77"/>
      <c r="I4071" s="78"/>
      <c r="K4071" s="78"/>
      <c r="L4071" s="77"/>
      <c r="M4071" s="78"/>
      <c r="N4071" s="78"/>
      <c r="O4071" s="78"/>
      <c r="P4071" s="78"/>
      <c r="Q4071" s="144"/>
      <c r="R4071" s="78"/>
      <c r="S4071" s="78"/>
      <c r="T4071" s="78"/>
      <c r="U4071" s="78"/>
      <c r="V4071" s="219"/>
      <c r="W4071" s="78"/>
      <c r="X4071" s="78"/>
      <c r="Y4071" s="78"/>
      <c r="Z4071" s="78"/>
      <c r="AA4071" s="77"/>
      <c r="AB4071" s="77"/>
      <c r="AC4071" s="78"/>
      <c r="AD4071" s="104"/>
      <c r="AE4071" s="78"/>
      <c r="AF4071" s="104"/>
      <c r="AG4071" s="78"/>
      <c r="AH4071" s="104"/>
      <c r="AI4071" s="78"/>
      <c r="AJ4071" s="104"/>
      <c r="AK4071" s="78"/>
      <c r="AL4071" s="78"/>
      <c r="AM4071" s="8"/>
      <c r="AN4071" s="78"/>
      <c r="AO4071" s="78"/>
      <c r="AP4071" s="78"/>
      <c r="AQ4071" s="78"/>
      <c r="AR4071" s="78"/>
      <c r="AS4071" s="78"/>
      <c r="AT4071" s="78"/>
      <c r="AU4071" s="78"/>
      <c r="AV4071" s="78"/>
      <c r="AW4071" s="77"/>
      <c r="AX4071" s="144"/>
      <c r="AY4071" s="144"/>
      <c r="AZ4071" s="144"/>
      <c r="BA4071" s="54"/>
      <c r="BB4071" s="54"/>
      <c r="BC4071" s="144"/>
      <c r="BD4071" s="144"/>
      <c r="BE4071" s="144"/>
      <c r="BF4071" s="144"/>
      <c r="BG4071" s="144"/>
      <c r="BH4071" s="144"/>
      <c r="BI4071" s="144"/>
      <c r="BJ4071" s="144"/>
      <c r="BK4071" s="144"/>
      <c r="BL4071" s="144"/>
      <c r="BM4071" s="144"/>
      <c r="BN4071" s="144"/>
      <c r="BO4071" s="144"/>
      <c r="BP4071" s="144"/>
      <c r="BQ4071" s="144"/>
      <c r="BR4071" s="144"/>
      <c r="BS4071" s="144"/>
      <c r="BT4071" s="144"/>
      <c r="BU4071" s="144"/>
      <c r="BV4071" s="144"/>
      <c r="BW4071" s="144"/>
      <c r="BX4071" s="144"/>
      <c r="BY4071" s="144"/>
      <c r="BZ4071" s="144"/>
      <c r="CA4071" s="144"/>
      <c r="CB4071" s="144"/>
      <c r="CC4071" s="144"/>
      <c r="CD4071" s="144"/>
      <c r="CE4071" s="144"/>
      <c r="CF4071" s="144"/>
      <c r="CG4071" s="144"/>
      <c r="CH4071" s="144"/>
      <c r="CI4071" s="144"/>
      <c r="CJ4071" s="144"/>
      <c r="CK4071" s="144"/>
      <c r="CL4071" s="144"/>
    </row>
    <row r="4072" spans="2:90" x14ac:dyDescent="0.25">
      <c r="B4072" s="77"/>
      <c r="C4072" s="77"/>
      <c r="D4072" s="77"/>
      <c r="E4072" s="77"/>
      <c r="F4072" s="77"/>
      <c r="G4072" s="77"/>
      <c r="I4072" s="78"/>
      <c r="K4072" s="78"/>
      <c r="L4072" s="77"/>
      <c r="M4072" s="78"/>
      <c r="N4072" s="78"/>
      <c r="O4072" s="78"/>
      <c r="P4072" s="78"/>
      <c r="Q4072" s="144"/>
      <c r="R4072" s="78"/>
      <c r="S4072" s="78"/>
      <c r="T4072" s="78"/>
      <c r="U4072" s="78"/>
      <c r="V4072" s="219"/>
      <c r="W4072" s="78"/>
      <c r="X4072" s="78"/>
      <c r="Y4072" s="78"/>
      <c r="Z4072" s="78"/>
      <c r="AA4072" s="77"/>
      <c r="AB4072" s="77"/>
      <c r="AC4072" s="78"/>
      <c r="AD4072" s="104"/>
      <c r="AE4072" s="78"/>
      <c r="AF4072" s="104"/>
      <c r="AG4072" s="78"/>
      <c r="AH4072" s="104"/>
      <c r="AI4072" s="78"/>
      <c r="AJ4072" s="104"/>
      <c r="AK4072" s="78"/>
      <c r="AL4072" s="78"/>
      <c r="AM4072" s="8"/>
      <c r="AN4072" s="78"/>
      <c r="AO4072" s="78"/>
      <c r="AP4072" s="78"/>
      <c r="AQ4072" s="78"/>
      <c r="AR4072" s="78"/>
      <c r="AS4072" s="78"/>
      <c r="AT4072" s="78"/>
      <c r="AU4072" s="78"/>
      <c r="AV4072" s="78"/>
      <c r="AW4072" s="77"/>
      <c r="AX4072" s="144"/>
      <c r="AY4072" s="144"/>
      <c r="AZ4072" s="144"/>
      <c r="BA4072" s="54"/>
      <c r="BB4072" s="54"/>
      <c r="BC4072" s="144"/>
      <c r="BD4072" s="144"/>
      <c r="BE4072" s="144"/>
      <c r="BF4072" s="144"/>
      <c r="BG4072" s="144"/>
      <c r="BH4072" s="144"/>
      <c r="BI4072" s="144"/>
      <c r="BJ4072" s="144"/>
      <c r="BK4072" s="144"/>
      <c r="BL4072" s="144"/>
      <c r="BM4072" s="144"/>
      <c r="BN4072" s="144"/>
      <c r="BO4072" s="144"/>
      <c r="BP4072" s="144"/>
      <c r="BQ4072" s="144"/>
      <c r="BR4072" s="144"/>
      <c r="BS4072" s="144"/>
      <c r="BT4072" s="144"/>
      <c r="BU4072" s="144"/>
      <c r="BV4072" s="144"/>
      <c r="BW4072" s="144"/>
      <c r="BX4072" s="144"/>
      <c r="BY4072" s="144"/>
      <c r="BZ4072" s="144"/>
      <c r="CA4072" s="144"/>
      <c r="CB4072" s="144"/>
      <c r="CC4072" s="144"/>
      <c r="CD4072" s="144"/>
      <c r="CE4072" s="144"/>
      <c r="CF4072" s="144"/>
      <c r="CG4072" s="144"/>
      <c r="CH4072" s="144"/>
      <c r="CI4072" s="144"/>
      <c r="CJ4072" s="144"/>
      <c r="CK4072" s="144"/>
      <c r="CL4072" s="144"/>
    </row>
    <row r="4073" spans="2:90" x14ac:dyDescent="0.25">
      <c r="B4073" s="77"/>
      <c r="C4073" s="77"/>
      <c r="D4073" s="77"/>
      <c r="E4073" s="77"/>
      <c r="F4073" s="77"/>
      <c r="G4073" s="77"/>
      <c r="I4073" s="78"/>
      <c r="K4073" s="78"/>
      <c r="L4073" s="77"/>
      <c r="M4073" s="78"/>
      <c r="N4073" s="78"/>
      <c r="O4073" s="78"/>
      <c r="P4073" s="78"/>
      <c r="Q4073" s="144"/>
      <c r="R4073" s="78"/>
      <c r="S4073" s="78"/>
      <c r="T4073" s="78"/>
      <c r="U4073" s="78"/>
      <c r="V4073" s="219"/>
      <c r="W4073" s="78"/>
      <c r="X4073" s="78"/>
      <c r="Y4073" s="78"/>
      <c r="Z4073" s="78"/>
      <c r="AA4073" s="77"/>
      <c r="AB4073" s="77"/>
      <c r="AC4073" s="78"/>
      <c r="AD4073" s="104"/>
      <c r="AE4073" s="78"/>
      <c r="AF4073" s="104"/>
      <c r="AG4073" s="78"/>
      <c r="AH4073" s="104"/>
      <c r="AI4073" s="78"/>
      <c r="AJ4073" s="104"/>
      <c r="AK4073" s="78"/>
      <c r="AL4073" s="78"/>
      <c r="AM4073" s="8"/>
      <c r="AN4073" s="78"/>
      <c r="AO4073" s="78"/>
      <c r="AP4073" s="78"/>
      <c r="AQ4073" s="78"/>
      <c r="AR4073" s="78"/>
      <c r="AS4073" s="78"/>
      <c r="AT4073" s="78"/>
      <c r="AU4073" s="78"/>
      <c r="AV4073" s="78"/>
      <c r="AW4073" s="77"/>
      <c r="AX4073" s="144"/>
      <c r="AY4073" s="144"/>
      <c r="AZ4073" s="144"/>
      <c r="BA4073" s="54"/>
      <c r="BB4073" s="54"/>
      <c r="BC4073" s="144"/>
      <c r="BD4073" s="144"/>
      <c r="BE4073" s="144"/>
      <c r="BF4073" s="144"/>
      <c r="BG4073" s="144"/>
      <c r="BH4073" s="144"/>
      <c r="BI4073" s="144"/>
      <c r="BJ4073" s="144"/>
      <c r="BK4073" s="144"/>
      <c r="BL4073" s="144"/>
      <c r="BM4073" s="144"/>
      <c r="BN4073" s="144"/>
      <c r="BO4073" s="144"/>
      <c r="BP4073" s="144"/>
      <c r="BQ4073" s="144"/>
      <c r="BR4073" s="144"/>
      <c r="BS4073" s="144"/>
      <c r="BT4073" s="144"/>
      <c r="BU4073" s="144"/>
      <c r="BV4073" s="144"/>
      <c r="BW4073" s="144"/>
      <c r="BX4073" s="144"/>
      <c r="BY4073" s="144"/>
      <c r="BZ4073" s="144"/>
      <c r="CA4073" s="144"/>
      <c r="CB4073" s="144"/>
      <c r="CC4073" s="144"/>
      <c r="CD4073" s="144"/>
      <c r="CE4073" s="144"/>
      <c r="CF4073" s="144"/>
      <c r="CG4073" s="144"/>
      <c r="CH4073" s="144"/>
      <c r="CI4073" s="144"/>
      <c r="CJ4073" s="144"/>
      <c r="CK4073" s="144"/>
      <c r="CL4073" s="144"/>
    </row>
    <row r="4074" spans="2:90" x14ac:dyDescent="0.25">
      <c r="B4074" s="77"/>
      <c r="C4074" s="77"/>
      <c r="D4074" s="77"/>
      <c r="E4074" s="77"/>
      <c r="F4074" s="77"/>
      <c r="G4074" s="77"/>
      <c r="I4074" s="78"/>
      <c r="K4074" s="78"/>
      <c r="L4074" s="77"/>
      <c r="M4074" s="78"/>
      <c r="N4074" s="78"/>
      <c r="O4074" s="78"/>
      <c r="P4074" s="78"/>
      <c r="Q4074" s="144"/>
      <c r="R4074" s="78"/>
      <c r="S4074" s="78"/>
      <c r="T4074" s="78"/>
      <c r="U4074" s="78"/>
      <c r="V4074" s="219"/>
      <c r="W4074" s="78"/>
      <c r="X4074" s="78"/>
      <c r="Y4074" s="78"/>
      <c r="Z4074" s="78"/>
      <c r="AA4074" s="77"/>
      <c r="AB4074" s="77"/>
      <c r="AC4074" s="78"/>
      <c r="AD4074" s="104"/>
      <c r="AE4074" s="78"/>
      <c r="AF4074" s="104"/>
      <c r="AG4074" s="78"/>
      <c r="AH4074" s="104"/>
      <c r="AI4074" s="78"/>
      <c r="AJ4074" s="104"/>
      <c r="AK4074" s="78"/>
      <c r="AL4074" s="78"/>
      <c r="AM4074" s="8"/>
      <c r="AN4074" s="78"/>
      <c r="AO4074" s="78"/>
      <c r="AP4074" s="78"/>
      <c r="AQ4074" s="78"/>
      <c r="AR4074" s="78"/>
      <c r="AS4074" s="78"/>
      <c r="AT4074" s="78"/>
      <c r="AU4074" s="78"/>
      <c r="AV4074" s="78"/>
      <c r="AW4074" s="77"/>
      <c r="AX4074" s="144"/>
      <c r="AY4074" s="144"/>
      <c r="AZ4074" s="144"/>
      <c r="BA4074" s="54"/>
      <c r="BB4074" s="54"/>
      <c r="BC4074" s="144"/>
      <c r="BD4074" s="144"/>
      <c r="BE4074" s="144"/>
      <c r="BF4074" s="144"/>
      <c r="BG4074" s="144"/>
      <c r="BH4074" s="144"/>
      <c r="BI4074" s="144"/>
      <c r="BJ4074" s="144"/>
      <c r="BK4074" s="144"/>
      <c r="BL4074" s="144"/>
      <c r="BM4074" s="144"/>
      <c r="BN4074" s="144"/>
      <c r="BO4074" s="144"/>
      <c r="BP4074" s="144"/>
      <c r="BQ4074" s="144"/>
      <c r="BR4074" s="144"/>
      <c r="BS4074" s="144"/>
      <c r="BT4074" s="144"/>
      <c r="BU4074" s="144"/>
      <c r="BV4074" s="144"/>
      <c r="BW4074" s="144"/>
      <c r="BX4074" s="144"/>
      <c r="BY4074" s="144"/>
      <c r="BZ4074" s="144"/>
      <c r="CA4074" s="144"/>
      <c r="CB4074" s="144"/>
      <c r="CC4074" s="144"/>
      <c r="CD4074" s="144"/>
      <c r="CE4074" s="144"/>
      <c r="CF4074" s="144"/>
      <c r="CG4074" s="144"/>
      <c r="CH4074" s="144"/>
      <c r="CI4074" s="144"/>
      <c r="CJ4074" s="144"/>
      <c r="CK4074" s="144"/>
      <c r="CL4074" s="144"/>
    </row>
    <row r="4075" spans="2:90" x14ac:dyDescent="0.25">
      <c r="B4075" s="77"/>
      <c r="C4075" s="77"/>
      <c r="D4075" s="77"/>
      <c r="E4075" s="77"/>
      <c r="F4075" s="77"/>
      <c r="G4075" s="77"/>
      <c r="I4075" s="78"/>
      <c r="K4075" s="78"/>
      <c r="L4075" s="77"/>
      <c r="M4075" s="78"/>
      <c r="N4075" s="78"/>
      <c r="O4075" s="78"/>
      <c r="P4075" s="78"/>
      <c r="Q4075" s="144"/>
      <c r="R4075" s="78"/>
      <c r="S4075" s="78"/>
      <c r="T4075" s="78"/>
      <c r="U4075" s="78"/>
      <c r="V4075" s="219"/>
      <c r="W4075" s="78"/>
      <c r="X4075" s="78"/>
      <c r="Y4075" s="78"/>
      <c r="Z4075" s="78"/>
      <c r="AA4075" s="77"/>
      <c r="AB4075" s="77"/>
      <c r="AC4075" s="78"/>
      <c r="AD4075" s="104"/>
      <c r="AE4075" s="78"/>
      <c r="AF4075" s="104"/>
      <c r="AG4075" s="78"/>
      <c r="AH4075" s="104"/>
      <c r="AI4075" s="78"/>
      <c r="AJ4075" s="104"/>
      <c r="AK4075" s="78"/>
      <c r="AL4075" s="78"/>
      <c r="AM4075" s="8"/>
      <c r="AN4075" s="78"/>
      <c r="AO4075" s="78"/>
      <c r="AP4075" s="78"/>
      <c r="AQ4075" s="78"/>
      <c r="AR4075" s="78"/>
      <c r="AS4075" s="78"/>
      <c r="AT4075" s="78"/>
      <c r="AU4075" s="78"/>
      <c r="AV4075" s="78"/>
      <c r="AW4075" s="77"/>
      <c r="AX4075" s="144"/>
      <c r="AY4075" s="144"/>
      <c r="AZ4075" s="144"/>
      <c r="BA4075" s="54"/>
      <c r="BB4075" s="54"/>
      <c r="BC4075" s="144"/>
      <c r="BD4075" s="144"/>
      <c r="BE4075" s="144"/>
      <c r="BF4075" s="144"/>
      <c r="BG4075" s="144"/>
      <c r="BH4075" s="144"/>
      <c r="BI4075" s="144"/>
      <c r="BJ4075" s="144"/>
      <c r="BK4075" s="144"/>
      <c r="BL4075" s="144"/>
      <c r="BM4075" s="144"/>
      <c r="BN4075" s="144"/>
      <c r="BO4075" s="144"/>
      <c r="BP4075" s="144"/>
      <c r="BQ4075" s="144"/>
      <c r="BR4075" s="144"/>
      <c r="BS4075" s="144"/>
      <c r="BT4075" s="144"/>
      <c r="BU4075" s="144"/>
      <c r="BV4075" s="144"/>
      <c r="BW4075" s="144"/>
      <c r="BX4075" s="144"/>
      <c r="BY4075" s="144"/>
      <c r="BZ4075" s="144"/>
      <c r="CA4075" s="144"/>
      <c r="CB4075" s="144"/>
      <c r="CC4075" s="144"/>
      <c r="CD4075" s="144"/>
      <c r="CE4075" s="144"/>
      <c r="CF4075" s="144"/>
      <c r="CG4075" s="144"/>
      <c r="CH4075" s="144"/>
      <c r="CI4075" s="144"/>
      <c r="CJ4075" s="144"/>
      <c r="CK4075" s="144"/>
      <c r="CL4075" s="144"/>
    </row>
    <row r="4076" spans="2:90" x14ac:dyDescent="0.25">
      <c r="B4076" s="77"/>
      <c r="C4076" s="77"/>
      <c r="D4076" s="77"/>
      <c r="E4076" s="77"/>
      <c r="F4076" s="77"/>
      <c r="G4076" s="77"/>
      <c r="I4076" s="78"/>
      <c r="K4076" s="78"/>
      <c r="L4076" s="77"/>
      <c r="M4076" s="78"/>
      <c r="N4076" s="78"/>
      <c r="O4076" s="78"/>
      <c r="P4076" s="78"/>
      <c r="Q4076" s="144"/>
      <c r="R4076" s="78"/>
      <c r="S4076" s="78"/>
      <c r="T4076" s="78"/>
      <c r="U4076" s="78"/>
      <c r="V4076" s="219"/>
      <c r="W4076" s="78"/>
      <c r="X4076" s="78"/>
      <c r="Y4076" s="78"/>
      <c r="Z4076" s="78"/>
      <c r="AA4076" s="77"/>
      <c r="AB4076" s="77"/>
      <c r="AC4076" s="78"/>
      <c r="AD4076" s="104"/>
      <c r="AE4076" s="78"/>
      <c r="AF4076" s="104"/>
      <c r="AG4076" s="78"/>
      <c r="AH4076" s="104"/>
      <c r="AI4076" s="78"/>
      <c r="AJ4076" s="104"/>
      <c r="AK4076" s="78"/>
      <c r="AL4076" s="78"/>
      <c r="AM4076" s="8"/>
      <c r="AN4076" s="78"/>
      <c r="AO4076" s="78"/>
      <c r="AP4076" s="78"/>
      <c r="AQ4076" s="78"/>
      <c r="AR4076" s="78"/>
      <c r="AS4076" s="78"/>
      <c r="AT4076" s="78"/>
      <c r="AU4076" s="78"/>
      <c r="AV4076" s="78"/>
      <c r="AW4076" s="77"/>
      <c r="AX4076" s="144"/>
      <c r="AY4076" s="144"/>
      <c r="AZ4076" s="144"/>
      <c r="BA4076" s="54"/>
      <c r="BB4076" s="54"/>
      <c r="BC4076" s="144"/>
      <c r="BD4076" s="144"/>
      <c r="BE4076" s="144"/>
      <c r="BF4076" s="144"/>
      <c r="BG4076" s="144"/>
      <c r="BH4076" s="144"/>
      <c r="BI4076" s="144"/>
      <c r="BJ4076" s="144"/>
      <c r="BK4076" s="144"/>
      <c r="BL4076" s="144"/>
      <c r="BM4076" s="144"/>
      <c r="BN4076" s="144"/>
      <c r="BO4076" s="144"/>
      <c r="BP4076" s="144"/>
      <c r="BQ4076" s="144"/>
      <c r="BR4076" s="144"/>
      <c r="BS4076" s="144"/>
      <c r="BT4076" s="144"/>
      <c r="BU4076" s="144"/>
      <c r="BV4076" s="144"/>
      <c r="BW4076" s="144"/>
      <c r="BX4076" s="144"/>
      <c r="BY4076" s="144"/>
      <c r="BZ4076" s="144"/>
      <c r="CA4076" s="144"/>
      <c r="CB4076" s="144"/>
      <c r="CC4076" s="144"/>
      <c r="CD4076" s="144"/>
      <c r="CE4076" s="144"/>
      <c r="CF4076" s="144"/>
      <c r="CG4076" s="144"/>
      <c r="CH4076" s="144"/>
      <c r="CI4076" s="144"/>
      <c r="CJ4076" s="144"/>
      <c r="CK4076" s="144"/>
      <c r="CL4076" s="144"/>
    </row>
    <row r="4077" spans="2:90" x14ac:dyDescent="0.25">
      <c r="B4077" s="77"/>
      <c r="C4077" s="77"/>
      <c r="D4077" s="77"/>
      <c r="E4077" s="77"/>
      <c r="F4077" s="77"/>
      <c r="G4077" s="77"/>
      <c r="I4077" s="78"/>
      <c r="K4077" s="78"/>
      <c r="L4077" s="77"/>
      <c r="M4077" s="78"/>
      <c r="N4077" s="78"/>
      <c r="O4077" s="78"/>
      <c r="P4077" s="78"/>
      <c r="Q4077" s="144"/>
      <c r="R4077" s="78"/>
      <c r="S4077" s="78"/>
      <c r="T4077" s="78"/>
      <c r="U4077" s="78"/>
      <c r="V4077" s="219"/>
      <c r="W4077" s="78"/>
      <c r="X4077" s="78"/>
      <c r="Y4077" s="78"/>
      <c r="Z4077" s="78"/>
      <c r="AA4077" s="77"/>
      <c r="AB4077" s="77"/>
      <c r="AC4077" s="78"/>
      <c r="AD4077" s="104"/>
      <c r="AE4077" s="78"/>
      <c r="AF4077" s="104"/>
      <c r="AG4077" s="78"/>
      <c r="AH4077" s="104"/>
      <c r="AI4077" s="78"/>
      <c r="AJ4077" s="104"/>
      <c r="AK4077" s="78"/>
      <c r="AL4077" s="78"/>
      <c r="AM4077" s="8"/>
      <c r="AN4077" s="78"/>
      <c r="AO4077" s="78"/>
      <c r="AP4077" s="78"/>
      <c r="AQ4077" s="78"/>
      <c r="AR4077" s="78"/>
      <c r="AS4077" s="78"/>
      <c r="AT4077" s="78"/>
      <c r="AU4077" s="78"/>
      <c r="AV4077" s="78"/>
      <c r="AW4077" s="77"/>
      <c r="AX4077" s="144"/>
      <c r="AY4077" s="144"/>
      <c r="AZ4077" s="144"/>
      <c r="BA4077" s="54"/>
      <c r="BB4077" s="54"/>
      <c r="BC4077" s="144"/>
      <c r="BD4077" s="144"/>
      <c r="BE4077" s="144"/>
      <c r="BF4077" s="144"/>
      <c r="BG4077" s="144"/>
      <c r="BH4077" s="144"/>
      <c r="BI4077" s="144"/>
      <c r="BJ4077" s="144"/>
      <c r="BK4077" s="144"/>
      <c r="BL4077" s="144"/>
      <c r="BM4077" s="144"/>
      <c r="BN4077" s="144"/>
      <c r="BO4077" s="144"/>
      <c r="BP4077" s="144"/>
      <c r="BQ4077" s="144"/>
      <c r="BR4077" s="144"/>
      <c r="BS4077" s="144"/>
      <c r="BT4077" s="144"/>
      <c r="BU4077" s="144"/>
      <c r="BV4077" s="144"/>
      <c r="BW4077" s="144"/>
      <c r="BX4077" s="144"/>
      <c r="BY4077" s="144"/>
      <c r="BZ4077" s="144"/>
      <c r="CA4077" s="144"/>
      <c r="CB4077" s="144"/>
      <c r="CC4077" s="144"/>
      <c r="CD4077" s="144"/>
      <c r="CE4077" s="144"/>
      <c r="CF4077" s="144"/>
      <c r="CG4077" s="144"/>
      <c r="CH4077" s="144"/>
      <c r="CI4077" s="144"/>
      <c r="CJ4077" s="144"/>
      <c r="CK4077" s="144"/>
      <c r="CL4077" s="144"/>
    </row>
    <row r="4078" spans="2:90" x14ac:dyDescent="0.25">
      <c r="B4078" s="77"/>
      <c r="C4078" s="77"/>
      <c r="D4078" s="77"/>
      <c r="E4078" s="77"/>
      <c r="F4078" s="77"/>
      <c r="G4078" s="77"/>
      <c r="I4078" s="78"/>
      <c r="K4078" s="78"/>
      <c r="L4078" s="77"/>
      <c r="M4078" s="78"/>
      <c r="N4078" s="78"/>
      <c r="O4078" s="78"/>
      <c r="P4078" s="78"/>
      <c r="Q4078" s="144"/>
      <c r="R4078" s="78"/>
      <c r="S4078" s="78"/>
      <c r="T4078" s="78"/>
      <c r="U4078" s="78"/>
      <c r="V4078" s="219"/>
      <c r="W4078" s="78"/>
      <c r="X4078" s="78"/>
      <c r="Y4078" s="78"/>
      <c r="Z4078" s="78"/>
      <c r="AA4078" s="77"/>
      <c r="AB4078" s="77"/>
      <c r="AC4078" s="78"/>
      <c r="AD4078" s="104"/>
      <c r="AE4078" s="78"/>
      <c r="AF4078" s="104"/>
      <c r="AG4078" s="78"/>
      <c r="AH4078" s="104"/>
      <c r="AI4078" s="78"/>
      <c r="AJ4078" s="104"/>
      <c r="AK4078" s="78"/>
      <c r="AL4078" s="78"/>
      <c r="AM4078" s="8"/>
      <c r="AN4078" s="78"/>
      <c r="AO4078" s="78"/>
      <c r="AP4078" s="78"/>
      <c r="AQ4078" s="78"/>
      <c r="AR4078" s="78"/>
      <c r="AS4078" s="78"/>
      <c r="AT4078" s="78"/>
      <c r="AU4078" s="78"/>
      <c r="AV4078" s="78"/>
      <c r="AW4078" s="77"/>
      <c r="AX4078" s="144"/>
      <c r="AY4078" s="144"/>
      <c r="AZ4078" s="144"/>
      <c r="BA4078" s="54"/>
      <c r="BB4078" s="54"/>
      <c r="BC4078" s="144"/>
      <c r="BD4078" s="144"/>
      <c r="BE4078" s="144"/>
      <c r="BF4078" s="144"/>
      <c r="BG4078" s="144"/>
      <c r="BH4078" s="144"/>
      <c r="BI4078" s="144"/>
      <c r="BJ4078" s="144"/>
      <c r="BK4078" s="144"/>
      <c r="BL4078" s="144"/>
      <c r="BM4078" s="144"/>
      <c r="BN4078" s="144"/>
      <c r="BO4078" s="144"/>
      <c r="BP4078" s="144"/>
      <c r="BQ4078" s="144"/>
      <c r="BR4078" s="144"/>
      <c r="BS4078" s="144"/>
      <c r="BT4078" s="144"/>
      <c r="BU4078" s="144"/>
      <c r="BV4078" s="144"/>
      <c r="BW4078" s="144"/>
      <c r="BX4078" s="144"/>
      <c r="BY4078" s="144"/>
      <c r="BZ4078" s="144"/>
      <c r="CA4078" s="144"/>
      <c r="CB4078" s="144"/>
      <c r="CC4078" s="144"/>
      <c r="CD4078" s="144"/>
      <c r="CE4078" s="144"/>
      <c r="CF4078" s="144"/>
      <c r="CG4078" s="144"/>
      <c r="CH4078" s="144"/>
      <c r="CI4078" s="144"/>
      <c r="CJ4078" s="144"/>
      <c r="CK4078" s="144"/>
      <c r="CL4078" s="144"/>
    </row>
    <row r="4079" spans="2:90" x14ac:dyDescent="0.25">
      <c r="B4079" s="77"/>
      <c r="C4079" s="77"/>
      <c r="D4079" s="77"/>
      <c r="E4079" s="77"/>
      <c r="F4079" s="77"/>
      <c r="G4079" s="77"/>
      <c r="I4079" s="78"/>
      <c r="K4079" s="78"/>
      <c r="L4079" s="77"/>
      <c r="M4079" s="78"/>
      <c r="N4079" s="78"/>
      <c r="O4079" s="78"/>
      <c r="P4079" s="78"/>
      <c r="Q4079" s="144"/>
      <c r="R4079" s="78"/>
      <c r="S4079" s="78"/>
      <c r="T4079" s="78"/>
      <c r="U4079" s="78"/>
      <c r="V4079" s="219"/>
      <c r="W4079" s="78"/>
      <c r="X4079" s="78"/>
      <c r="Y4079" s="78"/>
      <c r="Z4079" s="78"/>
      <c r="AA4079" s="77"/>
      <c r="AB4079" s="77"/>
      <c r="AC4079" s="78"/>
      <c r="AD4079" s="104"/>
      <c r="AE4079" s="78"/>
      <c r="AF4079" s="104"/>
      <c r="AG4079" s="78"/>
      <c r="AH4079" s="104"/>
      <c r="AI4079" s="78"/>
      <c r="AJ4079" s="104"/>
      <c r="AK4079" s="78"/>
      <c r="AL4079" s="78"/>
      <c r="AM4079" s="8"/>
      <c r="AN4079" s="78"/>
      <c r="AO4079" s="78"/>
      <c r="AP4079" s="78"/>
      <c r="AQ4079" s="78"/>
      <c r="AR4079" s="78"/>
      <c r="AS4079" s="78"/>
      <c r="AT4079" s="78"/>
      <c r="AU4079" s="78"/>
      <c r="AV4079" s="78"/>
      <c r="AW4079" s="77"/>
      <c r="AX4079" s="144"/>
      <c r="AY4079" s="144"/>
      <c r="AZ4079" s="144"/>
      <c r="BA4079" s="54"/>
      <c r="BB4079" s="54"/>
      <c r="BC4079" s="144"/>
      <c r="BD4079" s="144"/>
      <c r="BE4079" s="144"/>
      <c r="BF4079" s="144"/>
      <c r="BG4079" s="144"/>
      <c r="BH4079" s="144"/>
      <c r="BI4079" s="144"/>
      <c r="BJ4079" s="144"/>
      <c r="BK4079" s="144"/>
      <c r="BL4079" s="144"/>
      <c r="BM4079" s="144"/>
      <c r="BN4079" s="144"/>
      <c r="BO4079" s="144"/>
      <c r="BP4079" s="144"/>
      <c r="BQ4079" s="144"/>
      <c r="BR4079" s="144"/>
      <c r="BS4079" s="144"/>
      <c r="BT4079" s="144"/>
      <c r="BU4079" s="144"/>
      <c r="BV4079" s="144"/>
      <c r="BW4079" s="144"/>
      <c r="BX4079" s="144"/>
      <c r="BY4079" s="144"/>
      <c r="BZ4079" s="144"/>
      <c r="CA4079" s="144"/>
      <c r="CB4079" s="144"/>
      <c r="CC4079" s="144"/>
      <c r="CD4079" s="144"/>
      <c r="CE4079" s="144"/>
      <c r="CF4079" s="144"/>
      <c r="CG4079" s="144"/>
      <c r="CH4079" s="144"/>
      <c r="CI4079" s="144"/>
      <c r="CJ4079" s="144"/>
      <c r="CK4079" s="144"/>
      <c r="CL4079" s="144"/>
    </row>
    <row r="4080" spans="2:90" x14ac:dyDescent="0.25">
      <c r="B4080" s="77"/>
      <c r="C4080" s="77"/>
      <c r="D4080" s="77"/>
      <c r="E4080" s="77"/>
      <c r="F4080" s="77"/>
      <c r="G4080" s="77"/>
      <c r="I4080" s="78"/>
      <c r="K4080" s="78"/>
      <c r="L4080" s="77"/>
      <c r="M4080" s="78"/>
      <c r="N4080" s="78"/>
      <c r="O4080" s="78"/>
      <c r="P4080" s="78"/>
      <c r="Q4080" s="144"/>
      <c r="R4080" s="78"/>
      <c r="S4080" s="78"/>
      <c r="T4080" s="78"/>
      <c r="U4080" s="78"/>
      <c r="V4080" s="219"/>
      <c r="W4080" s="78"/>
      <c r="X4080" s="78"/>
      <c r="Y4080" s="78"/>
      <c r="Z4080" s="78"/>
      <c r="AA4080" s="77"/>
      <c r="AB4080" s="77"/>
      <c r="AC4080" s="78"/>
      <c r="AD4080" s="104"/>
      <c r="AE4080" s="78"/>
      <c r="AF4080" s="104"/>
      <c r="AG4080" s="78"/>
      <c r="AH4080" s="104"/>
      <c r="AI4080" s="78"/>
      <c r="AJ4080" s="104"/>
      <c r="AK4080" s="78"/>
      <c r="AL4080" s="78"/>
      <c r="AM4080" s="8"/>
      <c r="AN4080" s="78"/>
      <c r="AO4080" s="78"/>
      <c r="AP4080" s="78"/>
      <c r="AQ4080" s="78"/>
      <c r="AR4080" s="78"/>
      <c r="AS4080" s="78"/>
      <c r="AT4080" s="78"/>
      <c r="AU4080" s="78"/>
      <c r="AV4080" s="78"/>
      <c r="AW4080" s="77"/>
      <c r="AX4080" s="144"/>
      <c r="AY4080" s="144"/>
      <c r="AZ4080" s="144"/>
      <c r="BA4080" s="54"/>
      <c r="BB4080" s="54"/>
      <c r="BC4080" s="144"/>
      <c r="BD4080" s="144"/>
      <c r="BE4080" s="144"/>
      <c r="BF4080" s="144"/>
      <c r="BG4080" s="144"/>
      <c r="BH4080" s="144"/>
      <c r="BI4080" s="144"/>
      <c r="BJ4080" s="144"/>
      <c r="BK4080" s="144"/>
      <c r="BL4080" s="144"/>
      <c r="BM4080" s="144"/>
      <c r="BN4080" s="144"/>
      <c r="BO4080" s="144"/>
      <c r="BP4080" s="144"/>
      <c r="BQ4080" s="144"/>
      <c r="BR4080" s="144"/>
      <c r="BS4080" s="144"/>
      <c r="BT4080" s="144"/>
      <c r="BU4080" s="144"/>
      <c r="BV4080" s="144"/>
      <c r="BW4080" s="144"/>
      <c r="BX4080" s="144"/>
      <c r="BY4080" s="144"/>
      <c r="BZ4080" s="144"/>
      <c r="CA4080" s="144"/>
      <c r="CB4080" s="144"/>
      <c r="CC4080" s="144"/>
      <c r="CD4080" s="144"/>
      <c r="CE4080" s="144"/>
      <c r="CF4080" s="144"/>
      <c r="CG4080" s="144"/>
      <c r="CH4080" s="144"/>
      <c r="CI4080" s="144"/>
      <c r="CJ4080" s="144"/>
      <c r="CK4080" s="144"/>
      <c r="CL4080" s="144"/>
    </row>
    <row r="4081" spans="2:90" x14ac:dyDescent="0.25">
      <c r="B4081" s="77"/>
      <c r="C4081" s="77"/>
      <c r="D4081" s="77"/>
      <c r="E4081" s="77"/>
      <c r="F4081" s="77"/>
      <c r="G4081" s="77"/>
      <c r="I4081" s="78"/>
      <c r="K4081" s="78"/>
      <c r="L4081" s="77"/>
      <c r="M4081" s="78"/>
      <c r="N4081" s="78"/>
      <c r="O4081" s="78"/>
      <c r="P4081" s="78"/>
      <c r="Q4081" s="144"/>
      <c r="R4081" s="78"/>
      <c r="S4081" s="78"/>
      <c r="T4081" s="78"/>
      <c r="U4081" s="78"/>
      <c r="V4081" s="219"/>
      <c r="W4081" s="78"/>
      <c r="X4081" s="78"/>
      <c r="Y4081" s="78"/>
      <c r="Z4081" s="78"/>
      <c r="AA4081" s="77"/>
      <c r="AB4081" s="77"/>
      <c r="AC4081" s="78"/>
      <c r="AD4081" s="104"/>
      <c r="AE4081" s="78"/>
      <c r="AF4081" s="104"/>
      <c r="AG4081" s="78"/>
      <c r="AH4081" s="104"/>
      <c r="AI4081" s="78"/>
      <c r="AJ4081" s="104"/>
      <c r="AK4081" s="78"/>
      <c r="AL4081" s="78"/>
      <c r="AM4081" s="8"/>
      <c r="AN4081" s="78"/>
      <c r="AO4081" s="78"/>
      <c r="AP4081" s="78"/>
      <c r="AQ4081" s="78"/>
      <c r="AR4081" s="78"/>
      <c r="AS4081" s="78"/>
      <c r="AT4081" s="78"/>
      <c r="AU4081" s="78"/>
      <c r="AV4081" s="78"/>
      <c r="AW4081" s="77"/>
      <c r="AX4081" s="144"/>
      <c r="AY4081" s="144"/>
      <c r="AZ4081" s="144"/>
      <c r="BA4081" s="54"/>
      <c r="BB4081" s="54"/>
      <c r="BC4081" s="144"/>
      <c r="BD4081" s="144"/>
      <c r="BE4081" s="144"/>
      <c r="BF4081" s="144"/>
      <c r="BG4081" s="144"/>
      <c r="BH4081" s="144"/>
      <c r="BI4081" s="144"/>
      <c r="BJ4081" s="144"/>
      <c r="BK4081" s="144"/>
      <c r="BL4081" s="144"/>
      <c r="BM4081" s="144"/>
      <c r="BN4081" s="144"/>
      <c r="BO4081" s="144"/>
      <c r="BP4081" s="144"/>
      <c r="BQ4081" s="144"/>
      <c r="BR4081" s="144"/>
      <c r="BS4081" s="144"/>
      <c r="BT4081" s="144"/>
      <c r="BU4081" s="144"/>
      <c r="BV4081" s="144"/>
      <c r="BW4081" s="144"/>
      <c r="BX4081" s="144"/>
      <c r="BY4081" s="144"/>
      <c r="BZ4081" s="144"/>
      <c r="CA4081" s="144"/>
      <c r="CB4081" s="144"/>
      <c r="CC4081" s="144"/>
      <c r="CD4081" s="144"/>
      <c r="CE4081" s="144"/>
      <c r="CF4081" s="144"/>
      <c r="CG4081" s="144"/>
      <c r="CH4081" s="144"/>
      <c r="CI4081" s="144"/>
      <c r="CJ4081" s="144"/>
      <c r="CK4081" s="144"/>
      <c r="CL4081" s="144"/>
    </row>
    <row r="4082" spans="2:90" x14ac:dyDescent="0.25">
      <c r="B4082" s="77"/>
      <c r="C4082" s="77"/>
      <c r="D4082" s="77"/>
      <c r="E4082" s="77"/>
      <c r="F4082" s="77"/>
      <c r="G4082" s="77"/>
      <c r="I4082" s="78"/>
      <c r="K4082" s="78"/>
      <c r="L4082" s="77"/>
      <c r="M4082" s="78"/>
      <c r="N4082" s="78"/>
      <c r="O4082" s="78"/>
      <c r="P4082" s="78"/>
      <c r="Q4082" s="144"/>
      <c r="R4082" s="78"/>
      <c r="S4082" s="78"/>
      <c r="T4082" s="78"/>
      <c r="U4082" s="78"/>
      <c r="V4082" s="219"/>
      <c r="W4082" s="78"/>
      <c r="X4082" s="78"/>
      <c r="Y4082" s="78"/>
      <c r="Z4082" s="78"/>
      <c r="AA4082" s="77"/>
      <c r="AB4082" s="77"/>
      <c r="AC4082" s="78"/>
      <c r="AD4082" s="104"/>
      <c r="AE4082" s="78"/>
      <c r="AF4082" s="104"/>
      <c r="AG4082" s="78"/>
      <c r="AH4082" s="104"/>
      <c r="AI4082" s="78"/>
      <c r="AJ4082" s="104"/>
      <c r="AK4082" s="78"/>
      <c r="AL4082" s="78"/>
      <c r="AM4082" s="8"/>
      <c r="AN4082" s="78"/>
      <c r="AO4082" s="78"/>
      <c r="AP4082" s="78"/>
      <c r="AQ4082" s="78"/>
      <c r="AR4082" s="78"/>
      <c r="AS4082" s="78"/>
      <c r="AT4082" s="78"/>
      <c r="AU4082" s="78"/>
      <c r="AV4082" s="78"/>
      <c r="AW4082" s="77"/>
      <c r="AX4082" s="144"/>
      <c r="AY4082" s="144"/>
      <c r="AZ4082" s="144"/>
      <c r="BA4082" s="54"/>
      <c r="BB4082" s="54"/>
      <c r="BC4082" s="144"/>
      <c r="BD4082" s="144"/>
      <c r="BE4082" s="144"/>
      <c r="BF4082" s="144"/>
      <c r="BG4082" s="144"/>
      <c r="BH4082" s="144"/>
      <c r="BI4082" s="144"/>
      <c r="BJ4082" s="144"/>
      <c r="BK4082" s="144"/>
      <c r="BL4082" s="144"/>
      <c r="BM4082" s="144"/>
      <c r="BN4082" s="144"/>
      <c r="BO4082" s="144"/>
      <c r="BP4082" s="144"/>
      <c r="BQ4082" s="144"/>
      <c r="BR4082" s="144"/>
      <c r="BS4082" s="144"/>
      <c r="BT4082" s="144"/>
      <c r="BU4082" s="144"/>
      <c r="BV4082" s="144"/>
      <c r="BW4082" s="144"/>
      <c r="BX4082" s="144"/>
      <c r="BY4082" s="144"/>
      <c r="BZ4082" s="144"/>
      <c r="CA4082" s="144"/>
      <c r="CB4082" s="144"/>
      <c r="CC4082" s="144"/>
      <c r="CD4082" s="144"/>
      <c r="CE4082" s="144"/>
      <c r="CF4082" s="144"/>
      <c r="CG4082" s="144"/>
      <c r="CH4082" s="144"/>
      <c r="CI4082" s="144"/>
      <c r="CJ4082" s="144"/>
      <c r="CK4082" s="144"/>
      <c r="CL4082" s="144"/>
    </row>
    <row r="4083" spans="2:90" x14ac:dyDescent="0.25">
      <c r="B4083" s="77"/>
      <c r="C4083" s="77"/>
      <c r="D4083" s="77"/>
      <c r="E4083" s="77"/>
      <c r="F4083" s="77"/>
      <c r="G4083" s="77"/>
      <c r="I4083" s="78"/>
      <c r="K4083" s="78"/>
      <c r="L4083" s="77"/>
      <c r="M4083" s="78"/>
      <c r="N4083" s="78"/>
      <c r="O4083" s="78"/>
      <c r="P4083" s="78"/>
      <c r="Q4083" s="144"/>
      <c r="R4083" s="78"/>
      <c r="S4083" s="78"/>
      <c r="T4083" s="78"/>
      <c r="U4083" s="78"/>
      <c r="V4083" s="219"/>
      <c r="W4083" s="78"/>
      <c r="X4083" s="78"/>
      <c r="Y4083" s="78"/>
      <c r="Z4083" s="78"/>
      <c r="AA4083" s="77"/>
      <c r="AB4083" s="77"/>
      <c r="AC4083" s="78"/>
      <c r="AD4083" s="104"/>
      <c r="AE4083" s="78"/>
      <c r="AF4083" s="104"/>
      <c r="AG4083" s="78"/>
      <c r="AH4083" s="104"/>
      <c r="AI4083" s="78"/>
      <c r="AJ4083" s="104"/>
      <c r="AK4083" s="78"/>
      <c r="AL4083" s="78"/>
      <c r="AM4083" s="8"/>
      <c r="AN4083" s="78"/>
      <c r="AO4083" s="78"/>
      <c r="AP4083" s="78"/>
      <c r="AQ4083" s="78"/>
      <c r="AR4083" s="78"/>
      <c r="AS4083" s="78"/>
      <c r="AT4083" s="78"/>
      <c r="AU4083" s="78"/>
      <c r="AV4083" s="78"/>
      <c r="AW4083" s="77"/>
      <c r="AX4083" s="144"/>
      <c r="AY4083" s="144"/>
      <c r="AZ4083" s="144"/>
      <c r="BA4083" s="54"/>
      <c r="BB4083" s="54"/>
      <c r="BC4083" s="144"/>
      <c r="BD4083" s="144"/>
      <c r="BE4083" s="144"/>
      <c r="BF4083" s="144"/>
      <c r="BG4083" s="144"/>
      <c r="BH4083" s="144"/>
      <c r="BI4083" s="144"/>
      <c r="BJ4083" s="144"/>
      <c r="BK4083" s="144"/>
      <c r="BL4083" s="144"/>
      <c r="BM4083" s="144"/>
      <c r="BN4083" s="144"/>
      <c r="BO4083" s="144"/>
      <c r="BP4083" s="144"/>
      <c r="BQ4083" s="144"/>
      <c r="BR4083" s="144"/>
      <c r="BS4083" s="144"/>
      <c r="BT4083" s="144"/>
      <c r="BU4083" s="144"/>
      <c r="BV4083" s="144"/>
      <c r="BW4083" s="144"/>
      <c r="BX4083" s="144"/>
      <c r="BY4083" s="144"/>
      <c r="BZ4083" s="144"/>
      <c r="CA4083" s="144"/>
      <c r="CB4083" s="144"/>
      <c r="CC4083" s="144"/>
      <c r="CD4083" s="144"/>
      <c r="CE4083" s="144"/>
      <c r="CF4083" s="144"/>
      <c r="CG4083" s="144"/>
      <c r="CH4083" s="144"/>
      <c r="CI4083" s="144"/>
      <c r="CJ4083" s="144"/>
      <c r="CK4083" s="144"/>
      <c r="CL4083" s="144"/>
    </row>
    <row r="4084" spans="2:90" x14ac:dyDescent="0.25">
      <c r="B4084" s="77"/>
      <c r="C4084" s="77"/>
      <c r="D4084" s="77"/>
      <c r="E4084" s="77"/>
      <c r="F4084" s="77"/>
      <c r="G4084" s="77"/>
      <c r="I4084" s="78"/>
      <c r="K4084" s="78"/>
      <c r="L4084" s="77"/>
      <c r="M4084" s="78"/>
      <c r="N4084" s="78"/>
      <c r="O4084" s="78"/>
      <c r="P4084" s="78"/>
      <c r="Q4084" s="144"/>
      <c r="R4084" s="78"/>
      <c r="S4084" s="78"/>
      <c r="T4084" s="78"/>
      <c r="U4084" s="78"/>
      <c r="V4084" s="219"/>
      <c r="W4084" s="78"/>
      <c r="X4084" s="78"/>
      <c r="Y4084" s="78"/>
      <c r="Z4084" s="78"/>
      <c r="AA4084" s="77"/>
      <c r="AB4084" s="77"/>
      <c r="AC4084" s="78"/>
      <c r="AD4084" s="104"/>
      <c r="AE4084" s="78"/>
      <c r="AF4084" s="104"/>
      <c r="AG4084" s="78"/>
      <c r="AH4084" s="104"/>
      <c r="AI4084" s="78"/>
      <c r="AJ4084" s="104"/>
      <c r="AK4084" s="78"/>
      <c r="AL4084" s="78"/>
      <c r="AM4084" s="8"/>
      <c r="AN4084" s="78"/>
      <c r="AO4084" s="78"/>
      <c r="AP4084" s="78"/>
      <c r="AQ4084" s="78"/>
      <c r="AR4084" s="78"/>
      <c r="AS4084" s="78"/>
      <c r="AT4084" s="78"/>
      <c r="AU4084" s="78"/>
      <c r="AV4084" s="78"/>
      <c r="AW4084" s="77"/>
      <c r="AX4084" s="144"/>
      <c r="AY4084" s="144"/>
      <c r="AZ4084" s="144"/>
      <c r="BA4084" s="54"/>
      <c r="BB4084" s="54"/>
      <c r="BC4084" s="144"/>
      <c r="BD4084" s="144"/>
      <c r="BE4084" s="144"/>
      <c r="BF4084" s="144"/>
      <c r="BG4084" s="144"/>
      <c r="BH4084" s="144"/>
      <c r="BI4084" s="144"/>
      <c r="BJ4084" s="144"/>
      <c r="BK4084" s="144"/>
      <c r="BL4084" s="144"/>
      <c r="BM4084" s="144"/>
      <c r="BN4084" s="144"/>
      <c r="BO4084" s="144"/>
      <c r="BP4084" s="144"/>
      <c r="BQ4084" s="144"/>
      <c r="BR4084" s="144"/>
      <c r="BS4084" s="144"/>
      <c r="BT4084" s="144"/>
      <c r="BU4084" s="144"/>
      <c r="BV4084" s="144"/>
      <c r="BW4084" s="144"/>
      <c r="BX4084" s="144"/>
      <c r="BY4084" s="144"/>
      <c r="BZ4084" s="144"/>
      <c r="CA4084" s="144"/>
      <c r="CB4084" s="144"/>
      <c r="CC4084" s="144"/>
      <c r="CD4084" s="144"/>
      <c r="CE4084" s="144"/>
      <c r="CF4084" s="144"/>
      <c r="CG4084" s="144"/>
      <c r="CH4084" s="144"/>
      <c r="CI4084" s="144"/>
      <c r="CJ4084" s="144"/>
      <c r="CK4084" s="144"/>
      <c r="CL4084" s="144"/>
    </row>
    <row r="4085" spans="2:90" x14ac:dyDescent="0.25">
      <c r="B4085" s="77"/>
      <c r="C4085" s="77"/>
      <c r="D4085" s="77"/>
      <c r="E4085" s="77"/>
      <c r="F4085" s="77"/>
      <c r="G4085" s="77"/>
      <c r="I4085" s="78"/>
      <c r="K4085" s="78"/>
      <c r="L4085" s="77"/>
      <c r="M4085" s="78"/>
      <c r="N4085" s="78"/>
      <c r="O4085" s="78"/>
      <c r="P4085" s="78"/>
      <c r="Q4085" s="144"/>
      <c r="R4085" s="78"/>
      <c r="S4085" s="78"/>
      <c r="T4085" s="78"/>
      <c r="U4085" s="78"/>
      <c r="V4085" s="219"/>
      <c r="W4085" s="78"/>
      <c r="X4085" s="78"/>
      <c r="Y4085" s="78"/>
      <c r="Z4085" s="78"/>
      <c r="AA4085" s="77"/>
      <c r="AB4085" s="77"/>
      <c r="AC4085" s="78"/>
      <c r="AD4085" s="104"/>
      <c r="AE4085" s="78"/>
      <c r="AF4085" s="104"/>
      <c r="AG4085" s="78"/>
      <c r="AH4085" s="104"/>
      <c r="AI4085" s="78"/>
      <c r="AJ4085" s="104"/>
      <c r="AK4085" s="78"/>
      <c r="AL4085" s="78"/>
      <c r="AM4085" s="8"/>
      <c r="AN4085" s="78"/>
      <c r="AO4085" s="78"/>
      <c r="AP4085" s="78"/>
      <c r="AQ4085" s="78"/>
      <c r="AR4085" s="78"/>
      <c r="AS4085" s="78"/>
      <c r="AT4085" s="78"/>
      <c r="AU4085" s="78"/>
      <c r="AV4085" s="78"/>
      <c r="AW4085" s="77"/>
      <c r="AX4085" s="144"/>
      <c r="AY4085" s="144"/>
      <c r="AZ4085" s="144"/>
      <c r="BA4085" s="54"/>
      <c r="BB4085" s="54"/>
      <c r="BC4085" s="144"/>
      <c r="BD4085" s="144"/>
      <c r="BE4085" s="144"/>
      <c r="BF4085" s="144"/>
      <c r="BG4085" s="144"/>
      <c r="BH4085" s="144"/>
      <c r="BI4085" s="144"/>
      <c r="BJ4085" s="144"/>
      <c r="BK4085" s="144"/>
      <c r="BL4085" s="144"/>
      <c r="BM4085" s="144"/>
      <c r="BN4085" s="144"/>
      <c r="BO4085" s="144"/>
      <c r="BP4085" s="144"/>
      <c r="BQ4085" s="144"/>
      <c r="BR4085" s="144"/>
      <c r="BS4085" s="144"/>
      <c r="BT4085" s="144"/>
      <c r="BU4085" s="144"/>
      <c r="BV4085" s="144"/>
      <c r="BW4085" s="144"/>
      <c r="BX4085" s="144"/>
      <c r="BY4085" s="144"/>
      <c r="BZ4085" s="144"/>
      <c r="CA4085" s="144"/>
      <c r="CB4085" s="144"/>
      <c r="CC4085" s="144"/>
      <c r="CD4085" s="144"/>
      <c r="CE4085" s="144"/>
      <c r="CF4085" s="144"/>
      <c r="CG4085" s="144"/>
      <c r="CH4085" s="144"/>
      <c r="CI4085" s="144"/>
      <c r="CJ4085" s="144"/>
      <c r="CK4085" s="144"/>
      <c r="CL4085" s="144"/>
    </row>
    <row r="4086" spans="2:90" x14ac:dyDescent="0.25">
      <c r="B4086" s="77"/>
      <c r="C4086" s="77"/>
      <c r="D4086" s="77"/>
      <c r="E4086" s="77"/>
      <c r="F4086" s="77"/>
      <c r="G4086" s="77"/>
      <c r="I4086" s="78"/>
      <c r="K4086" s="78"/>
      <c r="L4086" s="77"/>
      <c r="M4086" s="78"/>
      <c r="N4086" s="78"/>
      <c r="O4086" s="78"/>
      <c r="P4086" s="78"/>
      <c r="Q4086" s="144"/>
      <c r="R4086" s="78"/>
      <c r="S4086" s="78"/>
      <c r="T4086" s="78"/>
      <c r="U4086" s="78"/>
      <c r="V4086" s="219"/>
      <c r="W4086" s="78"/>
      <c r="X4086" s="78"/>
      <c r="Y4086" s="78"/>
      <c r="Z4086" s="78"/>
      <c r="AA4086" s="77"/>
      <c r="AB4086" s="77"/>
      <c r="AC4086" s="78"/>
      <c r="AD4086" s="104"/>
      <c r="AE4086" s="78"/>
      <c r="AF4086" s="104"/>
      <c r="AG4086" s="78"/>
      <c r="AH4086" s="104"/>
      <c r="AI4086" s="78"/>
      <c r="AJ4086" s="104"/>
      <c r="AK4086" s="78"/>
      <c r="AL4086" s="78"/>
      <c r="AM4086" s="8"/>
      <c r="AN4086" s="78"/>
      <c r="AO4086" s="78"/>
      <c r="AP4086" s="78"/>
      <c r="AQ4086" s="78"/>
      <c r="AR4086" s="78"/>
      <c r="AS4086" s="78"/>
      <c r="AT4086" s="78"/>
      <c r="AU4086" s="78"/>
      <c r="AV4086" s="78"/>
      <c r="AW4086" s="77"/>
      <c r="AX4086" s="144"/>
      <c r="AY4086" s="144"/>
      <c r="AZ4086" s="144"/>
      <c r="BA4086" s="54"/>
      <c r="BB4086" s="54"/>
      <c r="BC4086" s="144"/>
      <c r="BD4086" s="144"/>
      <c r="BE4086" s="144"/>
      <c r="BF4086" s="144"/>
      <c r="BG4086" s="144"/>
      <c r="BH4086" s="144"/>
      <c r="BI4086" s="144"/>
      <c r="BJ4086" s="144"/>
      <c r="BK4086" s="144"/>
      <c r="BL4086" s="144"/>
      <c r="BM4086" s="144"/>
      <c r="BN4086" s="144"/>
      <c r="BO4086" s="144"/>
      <c r="BP4086" s="144"/>
      <c r="BQ4086" s="144"/>
      <c r="BR4086" s="144"/>
      <c r="BS4086" s="144"/>
      <c r="BT4086" s="144"/>
      <c r="BU4086" s="144"/>
      <c r="BV4086" s="144"/>
      <c r="BW4086" s="144"/>
      <c r="BX4086" s="144"/>
      <c r="BY4086" s="144"/>
      <c r="BZ4086" s="144"/>
      <c r="CA4086" s="144"/>
      <c r="CB4086" s="144"/>
      <c r="CC4086" s="144"/>
      <c r="CD4086" s="144"/>
      <c r="CE4086" s="144"/>
      <c r="CF4086" s="144"/>
      <c r="CG4086" s="144"/>
      <c r="CH4086" s="144"/>
      <c r="CI4086" s="144"/>
      <c r="CJ4086" s="144"/>
      <c r="CK4086" s="144"/>
      <c r="CL4086" s="144"/>
    </row>
    <row r="4087" spans="2:90" x14ac:dyDescent="0.25">
      <c r="B4087" s="77"/>
      <c r="C4087" s="77"/>
      <c r="D4087" s="77"/>
      <c r="E4087" s="77"/>
      <c r="F4087" s="77"/>
      <c r="G4087" s="77"/>
      <c r="I4087" s="78"/>
      <c r="K4087" s="78"/>
      <c r="L4087" s="77"/>
      <c r="M4087" s="78"/>
      <c r="N4087" s="78"/>
      <c r="O4087" s="78"/>
      <c r="P4087" s="78"/>
      <c r="Q4087" s="144"/>
      <c r="R4087" s="78"/>
      <c r="S4087" s="78"/>
      <c r="T4087" s="78"/>
      <c r="U4087" s="78"/>
      <c r="V4087" s="219"/>
      <c r="W4087" s="78"/>
      <c r="X4087" s="78"/>
      <c r="Y4087" s="78"/>
      <c r="Z4087" s="78"/>
      <c r="AA4087" s="77"/>
      <c r="AB4087" s="77"/>
      <c r="AC4087" s="78"/>
      <c r="AD4087" s="104"/>
      <c r="AE4087" s="78"/>
      <c r="AF4087" s="104"/>
      <c r="AG4087" s="78"/>
      <c r="AH4087" s="104"/>
      <c r="AI4087" s="78"/>
      <c r="AJ4087" s="104"/>
      <c r="AK4087" s="78"/>
      <c r="AL4087" s="78"/>
      <c r="AM4087" s="8"/>
      <c r="AN4087" s="78"/>
      <c r="AO4087" s="78"/>
      <c r="AP4087" s="78"/>
      <c r="AQ4087" s="78"/>
      <c r="AR4087" s="78"/>
      <c r="AS4087" s="78"/>
      <c r="AT4087" s="78"/>
      <c r="AU4087" s="78"/>
      <c r="AV4087" s="78"/>
      <c r="AW4087" s="77"/>
      <c r="AX4087" s="144"/>
      <c r="AY4087" s="144"/>
      <c r="AZ4087" s="144"/>
      <c r="BA4087" s="54"/>
      <c r="BB4087" s="54"/>
      <c r="BC4087" s="144"/>
      <c r="BD4087" s="144"/>
      <c r="BE4087" s="144"/>
      <c r="BF4087" s="144"/>
      <c r="BG4087" s="144"/>
      <c r="BH4087" s="144"/>
      <c r="BI4087" s="144"/>
      <c r="BJ4087" s="144"/>
      <c r="BK4087" s="144"/>
      <c r="BL4087" s="144"/>
      <c r="BM4087" s="144"/>
      <c r="BN4087" s="144"/>
      <c r="BO4087" s="144"/>
      <c r="BP4087" s="144"/>
      <c r="BQ4087" s="144"/>
      <c r="BR4087" s="144"/>
      <c r="BS4087" s="144"/>
      <c r="BT4087" s="144"/>
      <c r="BU4087" s="144"/>
      <c r="BV4087" s="144"/>
      <c r="BW4087" s="144"/>
      <c r="BX4087" s="144"/>
      <c r="BY4087" s="144"/>
      <c r="BZ4087" s="144"/>
      <c r="CA4087" s="144"/>
      <c r="CB4087" s="144"/>
      <c r="CC4087" s="144"/>
      <c r="CD4087" s="144"/>
      <c r="CE4087" s="144"/>
      <c r="CF4087" s="144"/>
      <c r="CG4087" s="144"/>
      <c r="CH4087" s="144"/>
      <c r="CI4087" s="144"/>
      <c r="CJ4087" s="144"/>
      <c r="CK4087" s="144"/>
      <c r="CL4087" s="144"/>
    </row>
    <row r="4088" spans="2:90" x14ac:dyDescent="0.25">
      <c r="B4088" s="77"/>
      <c r="C4088" s="77"/>
      <c r="D4088" s="77"/>
      <c r="E4088" s="77"/>
      <c r="F4088" s="77"/>
      <c r="G4088" s="77"/>
      <c r="I4088" s="78"/>
      <c r="K4088" s="78"/>
      <c r="L4088" s="77"/>
      <c r="M4088" s="78"/>
      <c r="N4088" s="78"/>
      <c r="O4088" s="78"/>
      <c r="P4088" s="78"/>
      <c r="Q4088" s="144"/>
      <c r="R4088" s="78"/>
      <c r="S4088" s="78"/>
      <c r="T4088" s="78"/>
      <c r="U4088" s="78"/>
      <c r="V4088" s="219"/>
      <c r="W4088" s="78"/>
      <c r="X4088" s="78"/>
      <c r="Y4088" s="78"/>
      <c r="Z4088" s="78"/>
      <c r="AA4088" s="77"/>
      <c r="AB4088" s="77"/>
      <c r="AC4088" s="78"/>
      <c r="AD4088" s="104"/>
      <c r="AE4088" s="78"/>
      <c r="AF4088" s="104"/>
      <c r="AG4088" s="78"/>
      <c r="AH4088" s="104"/>
      <c r="AI4088" s="78"/>
      <c r="AJ4088" s="104"/>
      <c r="AK4088" s="78"/>
      <c r="AL4088" s="78"/>
      <c r="AM4088" s="8"/>
      <c r="AN4088" s="78"/>
      <c r="AO4088" s="78"/>
      <c r="AP4088" s="78"/>
      <c r="AQ4088" s="78"/>
      <c r="AR4088" s="78"/>
      <c r="AS4088" s="78"/>
      <c r="AT4088" s="78"/>
      <c r="AU4088" s="78"/>
      <c r="AV4088" s="78"/>
      <c r="AW4088" s="77"/>
      <c r="AX4088" s="144"/>
      <c r="AY4088" s="144"/>
      <c r="AZ4088" s="144"/>
      <c r="BA4088" s="54"/>
      <c r="BB4088" s="54"/>
      <c r="BC4088" s="144"/>
      <c r="BD4088" s="144"/>
      <c r="BE4088" s="144"/>
      <c r="BF4088" s="144"/>
      <c r="BG4088" s="144"/>
      <c r="BH4088" s="144"/>
      <c r="BI4088" s="144"/>
      <c r="BJ4088" s="144"/>
      <c r="BK4088" s="144"/>
      <c r="BL4088" s="144"/>
      <c r="BM4088" s="144"/>
      <c r="BN4088" s="144"/>
      <c r="BO4088" s="144"/>
      <c r="BP4088" s="144"/>
      <c r="BQ4088" s="144"/>
      <c r="BR4088" s="144"/>
      <c r="BS4088" s="144"/>
      <c r="BT4088" s="144"/>
      <c r="BU4088" s="144"/>
      <c r="BV4088" s="144"/>
      <c r="BW4088" s="144"/>
      <c r="BX4088" s="144"/>
      <c r="BY4088" s="144"/>
      <c r="BZ4088" s="144"/>
      <c r="CA4088" s="144"/>
      <c r="CB4088" s="144"/>
      <c r="CC4088" s="144"/>
      <c r="CD4088" s="144"/>
      <c r="CE4088" s="144"/>
      <c r="CF4088" s="144"/>
      <c r="CG4088" s="144"/>
      <c r="CH4088" s="144"/>
      <c r="CI4088" s="144"/>
      <c r="CJ4088" s="144"/>
      <c r="CK4088" s="144"/>
      <c r="CL4088" s="144"/>
    </row>
    <row r="4089" spans="2:90" x14ac:dyDescent="0.25">
      <c r="B4089" s="77"/>
      <c r="C4089" s="77"/>
      <c r="D4089" s="77"/>
      <c r="E4089" s="77"/>
      <c r="F4089" s="77"/>
      <c r="G4089" s="77"/>
      <c r="I4089" s="78"/>
      <c r="K4089" s="78"/>
      <c r="L4089" s="77"/>
      <c r="M4089" s="78"/>
      <c r="N4089" s="78"/>
      <c r="O4089" s="78"/>
      <c r="P4089" s="78"/>
      <c r="Q4089" s="144"/>
      <c r="R4089" s="78"/>
      <c r="S4089" s="78"/>
      <c r="T4089" s="78"/>
      <c r="U4089" s="78"/>
      <c r="V4089" s="219"/>
      <c r="W4089" s="78"/>
      <c r="X4089" s="78"/>
      <c r="Y4089" s="78"/>
      <c r="Z4089" s="78"/>
      <c r="AA4089" s="77"/>
      <c r="AB4089" s="77"/>
      <c r="AC4089" s="78"/>
      <c r="AD4089" s="104"/>
      <c r="AE4089" s="78"/>
      <c r="AF4089" s="104"/>
      <c r="AG4089" s="78"/>
      <c r="AH4089" s="104"/>
      <c r="AI4089" s="78"/>
      <c r="AJ4089" s="104"/>
      <c r="AK4089" s="78"/>
      <c r="AL4089" s="78"/>
      <c r="AM4089" s="8"/>
      <c r="AN4089" s="78"/>
      <c r="AO4089" s="78"/>
      <c r="AP4089" s="78"/>
      <c r="AQ4089" s="78"/>
      <c r="AR4089" s="78"/>
      <c r="AS4089" s="78"/>
      <c r="AT4089" s="78"/>
      <c r="AU4089" s="78"/>
      <c r="AV4089" s="78"/>
      <c r="AW4089" s="77"/>
      <c r="AX4089" s="144"/>
      <c r="AY4089" s="144"/>
      <c r="AZ4089" s="144"/>
      <c r="BA4089" s="54"/>
      <c r="BB4089" s="54"/>
      <c r="BC4089" s="144"/>
      <c r="BD4089" s="144"/>
      <c r="BE4089" s="144"/>
      <c r="BF4089" s="144"/>
      <c r="BG4089" s="144"/>
      <c r="BH4089" s="144"/>
      <c r="BI4089" s="144"/>
      <c r="BJ4089" s="144"/>
      <c r="BK4089" s="144"/>
      <c r="BL4089" s="144"/>
      <c r="BM4089" s="144"/>
      <c r="BN4089" s="144"/>
      <c r="BO4089" s="144"/>
      <c r="BP4089" s="144"/>
      <c r="BQ4089" s="144"/>
      <c r="BR4089" s="144"/>
      <c r="BS4089" s="144"/>
      <c r="BT4089" s="144"/>
      <c r="BU4089" s="144"/>
      <c r="BV4089" s="144"/>
      <c r="BW4089" s="144"/>
      <c r="BX4089" s="144"/>
      <c r="BY4089" s="144"/>
      <c r="BZ4089" s="144"/>
      <c r="CA4089" s="144"/>
      <c r="CB4089" s="144"/>
      <c r="CC4089" s="144"/>
      <c r="CD4089" s="144"/>
      <c r="CE4089" s="144"/>
      <c r="CF4089" s="144"/>
      <c r="CG4089" s="144"/>
      <c r="CH4089" s="144"/>
      <c r="CI4089" s="144"/>
      <c r="CJ4089" s="144"/>
      <c r="CK4089" s="144"/>
      <c r="CL4089" s="144"/>
    </row>
    <row r="4090" spans="2:90" x14ac:dyDescent="0.25">
      <c r="B4090" s="77"/>
      <c r="C4090" s="77"/>
      <c r="D4090" s="77"/>
      <c r="E4090" s="77"/>
      <c r="F4090" s="77"/>
      <c r="G4090" s="77"/>
      <c r="I4090" s="78"/>
      <c r="K4090" s="78"/>
      <c r="L4090" s="77"/>
      <c r="M4090" s="78"/>
      <c r="N4090" s="78"/>
      <c r="O4090" s="78"/>
      <c r="P4090" s="78"/>
      <c r="Q4090" s="144"/>
      <c r="R4090" s="78"/>
      <c r="S4090" s="78"/>
      <c r="T4090" s="78"/>
      <c r="U4090" s="78"/>
      <c r="V4090" s="219"/>
      <c r="W4090" s="78"/>
      <c r="X4090" s="78"/>
      <c r="Y4090" s="78"/>
      <c r="Z4090" s="78"/>
      <c r="AA4090" s="77"/>
      <c r="AB4090" s="77"/>
      <c r="AC4090" s="78"/>
      <c r="AD4090" s="104"/>
      <c r="AE4090" s="78"/>
      <c r="AF4090" s="104"/>
      <c r="AG4090" s="78"/>
      <c r="AH4090" s="104"/>
      <c r="AI4090" s="78"/>
      <c r="AJ4090" s="104"/>
      <c r="AK4090" s="78"/>
      <c r="AL4090" s="78"/>
      <c r="AM4090" s="8"/>
      <c r="AN4090" s="78"/>
      <c r="AO4090" s="78"/>
      <c r="AP4090" s="78"/>
      <c r="AQ4090" s="78"/>
      <c r="AR4090" s="78"/>
      <c r="AS4090" s="78"/>
      <c r="AT4090" s="78"/>
      <c r="AU4090" s="78"/>
      <c r="AV4090" s="78"/>
      <c r="AW4090" s="77"/>
      <c r="AX4090" s="144"/>
      <c r="AY4090" s="144"/>
      <c r="AZ4090" s="144"/>
      <c r="BA4090" s="54"/>
      <c r="BB4090" s="54"/>
      <c r="BC4090" s="144"/>
      <c r="BD4090" s="144"/>
      <c r="BE4090" s="144"/>
      <c r="BF4090" s="144"/>
      <c r="BG4090" s="144"/>
      <c r="BH4090" s="144"/>
      <c r="BI4090" s="144"/>
      <c r="BJ4090" s="144"/>
      <c r="BK4090" s="144"/>
      <c r="BL4090" s="144"/>
      <c r="BM4090" s="144"/>
      <c r="BN4090" s="144"/>
      <c r="BO4090" s="144"/>
      <c r="BP4090" s="144"/>
      <c r="BQ4090" s="144"/>
      <c r="BR4090" s="144"/>
      <c r="BS4090" s="144"/>
      <c r="BT4090" s="144"/>
      <c r="BU4090" s="144"/>
      <c r="BV4090" s="144"/>
      <c r="BW4090" s="144"/>
      <c r="BX4090" s="144"/>
      <c r="BY4090" s="144"/>
      <c r="BZ4090" s="144"/>
      <c r="CA4090" s="144"/>
      <c r="CB4090" s="144"/>
      <c r="CC4090" s="144"/>
      <c r="CD4090" s="144"/>
      <c r="CE4090" s="144"/>
      <c r="CF4090" s="144"/>
      <c r="CG4090" s="144"/>
      <c r="CH4090" s="144"/>
      <c r="CI4090" s="144"/>
      <c r="CJ4090" s="144"/>
      <c r="CK4090" s="144"/>
      <c r="CL4090" s="144"/>
    </row>
    <row r="4091" spans="2:90" x14ac:dyDescent="0.25">
      <c r="B4091" s="77"/>
      <c r="C4091" s="77"/>
      <c r="D4091" s="77"/>
      <c r="E4091" s="77"/>
      <c r="F4091" s="77"/>
      <c r="G4091" s="77"/>
      <c r="I4091" s="78"/>
      <c r="K4091" s="78"/>
      <c r="L4091" s="77"/>
      <c r="M4091" s="78"/>
      <c r="N4091" s="78"/>
      <c r="O4091" s="78"/>
      <c r="P4091" s="78"/>
      <c r="Q4091" s="144"/>
      <c r="R4091" s="78"/>
      <c r="S4091" s="78"/>
      <c r="T4091" s="78"/>
      <c r="U4091" s="78"/>
      <c r="V4091" s="219"/>
      <c r="W4091" s="78"/>
      <c r="X4091" s="78"/>
      <c r="Y4091" s="78"/>
      <c r="Z4091" s="78"/>
      <c r="AA4091" s="77"/>
      <c r="AB4091" s="77"/>
      <c r="AC4091" s="78"/>
      <c r="AD4091" s="104"/>
      <c r="AE4091" s="78"/>
      <c r="AF4091" s="104"/>
      <c r="AG4091" s="78"/>
      <c r="AH4091" s="104"/>
      <c r="AI4091" s="78"/>
      <c r="AJ4091" s="104"/>
      <c r="AK4091" s="78"/>
      <c r="AL4091" s="78"/>
      <c r="AM4091" s="8"/>
      <c r="AN4091" s="78"/>
      <c r="AO4091" s="78"/>
      <c r="AP4091" s="78"/>
      <c r="AQ4091" s="78"/>
      <c r="AR4091" s="78"/>
      <c r="AS4091" s="78"/>
      <c r="AT4091" s="78"/>
      <c r="AU4091" s="78"/>
      <c r="AV4091" s="78"/>
      <c r="AW4091" s="77"/>
      <c r="AX4091" s="144"/>
      <c r="AY4091" s="144"/>
      <c r="AZ4091" s="144"/>
      <c r="BA4091" s="54"/>
      <c r="BB4091" s="54"/>
      <c r="BC4091" s="144"/>
      <c r="BD4091" s="144"/>
      <c r="BE4091" s="144"/>
      <c r="BF4091" s="144"/>
      <c r="BG4091" s="144"/>
      <c r="BH4091" s="144"/>
      <c r="BI4091" s="144"/>
      <c r="BJ4091" s="144"/>
      <c r="BK4091" s="144"/>
      <c r="BL4091" s="144"/>
      <c r="BM4091" s="144"/>
      <c r="BN4091" s="144"/>
      <c r="BO4091" s="144"/>
      <c r="BP4091" s="144"/>
      <c r="BQ4091" s="144"/>
      <c r="BR4091" s="144"/>
      <c r="BS4091" s="144"/>
      <c r="BT4091" s="144"/>
      <c r="BU4091" s="144"/>
      <c r="BV4091" s="144"/>
      <c r="BW4091" s="144"/>
      <c r="BX4091" s="144"/>
      <c r="BY4091" s="144"/>
      <c r="BZ4091" s="144"/>
      <c r="CA4091" s="144"/>
      <c r="CB4091" s="144"/>
      <c r="CC4091" s="144"/>
      <c r="CD4091" s="144"/>
      <c r="CE4091" s="144"/>
      <c r="CF4091" s="144"/>
      <c r="CG4091" s="144"/>
      <c r="CH4091" s="144"/>
      <c r="CI4091" s="144"/>
      <c r="CJ4091" s="144"/>
      <c r="CK4091" s="144"/>
      <c r="CL4091" s="144"/>
    </row>
    <row r="4092" spans="2:90" x14ac:dyDescent="0.25">
      <c r="B4092" s="77"/>
      <c r="C4092" s="77"/>
      <c r="D4092" s="77"/>
      <c r="E4092" s="77"/>
      <c r="F4092" s="77"/>
      <c r="G4092" s="77"/>
      <c r="I4092" s="78"/>
      <c r="K4092" s="78"/>
      <c r="L4092" s="77"/>
      <c r="M4092" s="78"/>
      <c r="N4092" s="78"/>
      <c r="O4092" s="78"/>
      <c r="P4092" s="78"/>
      <c r="Q4092" s="144"/>
      <c r="R4092" s="78"/>
      <c r="S4092" s="78"/>
      <c r="T4092" s="78"/>
      <c r="U4092" s="78"/>
      <c r="V4092" s="219"/>
      <c r="W4092" s="78"/>
      <c r="X4092" s="78"/>
      <c r="Y4092" s="78"/>
      <c r="Z4092" s="78"/>
      <c r="AA4092" s="77"/>
      <c r="AB4092" s="77"/>
      <c r="AC4092" s="78"/>
      <c r="AD4092" s="104"/>
      <c r="AE4092" s="78"/>
      <c r="AF4092" s="104"/>
      <c r="AG4092" s="78"/>
      <c r="AH4092" s="104"/>
      <c r="AI4092" s="78"/>
      <c r="AJ4092" s="104"/>
      <c r="AK4092" s="78"/>
      <c r="AL4092" s="78"/>
      <c r="AM4092" s="8"/>
      <c r="AN4092" s="78"/>
      <c r="AO4092" s="78"/>
      <c r="AP4092" s="78"/>
      <c r="AQ4092" s="78"/>
      <c r="AR4092" s="78"/>
      <c r="AS4092" s="78"/>
      <c r="AT4092" s="78"/>
      <c r="AU4092" s="78"/>
      <c r="AV4092" s="78"/>
      <c r="AW4092" s="77"/>
      <c r="AX4092" s="144"/>
      <c r="AY4092" s="144"/>
      <c r="AZ4092" s="144"/>
      <c r="BA4092" s="54"/>
      <c r="BB4092" s="54"/>
      <c r="BC4092" s="144"/>
      <c r="BD4092" s="144"/>
      <c r="BE4092" s="144"/>
      <c r="BF4092" s="144"/>
      <c r="BG4092" s="144"/>
      <c r="BH4092" s="144"/>
      <c r="BI4092" s="144"/>
      <c r="BJ4092" s="144"/>
      <c r="BK4092" s="144"/>
      <c r="BL4092" s="144"/>
      <c r="BM4092" s="144"/>
      <c r="BN4092" s="144"/>
      <c r="BO4092" s="144"/>
      <c r="BP4092" s="144"/>
      <c r="BQ4092" s="144"/>
      <c r="BR4092" s="144"/>
      <c r="BS4092" s="144"/>
      <c r="BT4092" s="144"/>
      <c r="BU4092" s="144"/>
      <c r="BV4092" s="144"/>
      <c r="BW4092" s="144"/>
      <c r="BX4092" s="144"/>
      <c r="BY4092" s="144"/>
      <c r="BZ4092" s="144"/>
      <c r="CA4092" s="144"/>
      <c r="CB4092" s="144"/>
      <c r="CC4092" s="144"/>
      <c r="CD4092" s="144"/>
      <c r="CE4092" s="144"/>
      <c r="CF4092" s="144"/>
      <c r="CG4092" s="144"/>
      <c r="CH4092" s="144"/>
      <c r="CI4092" s="144"/>
      <c r="CJ4092" s="144"/>
      <c r="CK4092" s="144"/>
      <c r="CL4092" s="144"/>
    </row>
    <row r="4093" spans="2:90" x14ac:dyDescent="0.25">
      <c r="B4093" s="77"/>
      <c r="C4093" s="77"/>
      <c r="D4093" s="77"/>
      <c r="E4093" s="77"/>
      <c r="F4093" s="77"/>
      <c r="G4093" s="77"/>
      <c r="I4093" s="78"/>
      <c r="K4093" s="78"/>
      <c r="L4093" s="77"/>
      <c r="M4093" s="78"/>
      <c r="N4093" s="78"/>
      <c r="O4093" s="78"/>
      <c r="P4093" s="78"/>
      <c r="Q4093" s="144"/>
      <c r="R4093" s="78"/>
      <c r="S4093" s="78"/>
      <c r="T4093" s="78"/>
      <c r="U4093" s="78"/>
      <c r="V4093" s="219"/>
      <c r="W4093" s="78"/>
      <c r="X4093" s="78"/>
      <c r="Y4093" s="78"/>
      <c r="Z4093" s="78"/>
      <c r="AA4093" s="77"/>
      <c r="AB4093" s="77"/>
      <c r="AC4093" s="78"/>
      <c r="AD4093" s="104"/>
      <c r="AE4093" s="78"/>
      <c r="AF4093" s="104"/>
      <c r="AG4093" s="78"/>
      <c r="AH4093" s="104"/>
      <c r="AI4093" s="78"/>
      <c r="AJ4093" s="104"/>
      <c r="AK4093" s="78"/>
      <c r="AL4093" s="78"/>
      <c r="AM4093" s="8"/>
      <c r="AN4093" s="78"/>
      <c r="AO4093" s="78"/>
      <c r="AP4093" s="78"/>
      <c r="AQ4093" s="78"/>
      <c r="AR4093" s="78"/>
      <c r="AS4093" s="78"/>
      <c r="AT4093" s="78"/>
      <c r="AU4093" s="78"/>
      <c r="AV4093" s="78"/>
      <c r="AW4093" s="77"/>
      <c r="AX4093" s="144"/>
      <c r="AY4093" s="144"/>
      <c r="AZ4093" s="144"/>
      <c r="BA4093" s="54"/>
      <c r="BB4093" s="54"/>
      <c r="BC4093" s="144"/>
      <c r="BD4093" s="144"/>
      <c r="BE4093" s="144"/>
      <c r="BF4093" s="144"/>
      <c r="BG4093" s="144"/>
      <c r="BH4093" s="144"/>
      <c r="BI4093" s="144"/>
      <c r="BJ4093" s="144"/>
      <c r="BK4093" s="144"/>
      <c r="BL4093" s="144"/>
      <c r="BM4093" s="144"/>
      <c r="BN4093" s="144"/>
      <c r="BO4093" s="144"/>
      <c r="BP4093" s="144"/>
      <c r="BQ4093" s="144"/>
      <c r="BR4093" s="144"/>
      <c r="BS4093" s="144"/>
      <c r="BT4093" s="144"/>
      <c r="BU4093" s="144"/>
      <c r="BV4093" s="144"/>
      <c r="BW4093" s="144"/>
      <c r="BX4093" s="144"/>
      <c r="BY4093" s="144"/>
      <c r="BZ4093" s="144"/>
      <c r="CA4093" s="144"/>
      <c r="CB4093" s="144"/>
      <c r="CC4093" s="144"/>
      <c r="CD4093" s="144"/>
      <c r="CE4093" s="144"/>
      <c r="CF4093" s="144"/>
      <c r="CG4093" s="144"/>
      <c r="CH4093" s="144"/>
      <c r="CI4093" s="144"/>
      <c r="CJ4093" s="144"/>
      <c r="CK4093" s="144"/>
      <c r="CL4093" s="144"/>
    </row>
    <row r="4094" spans="2:90" x14ac:dyDescent="0.25">
      <c r="B4094" s="77"/>
      <c r="C4094" s="77"/>
      <c r="D4094" s="77"/>
      <c r="E4094" s="77"/>
      <c r="F4094" s="77"/>
      <c r="G4094" s="77"/>
      <c r="I4094" s="78"/>
      <c r="K4094" s="78"/>
      <c r="L4094" s="77"/>
      <c r="M4094" s="78"/>
      <c r="N4094" s="78"/>
      <c r="O4094" s="78"/>
      <c r="P4094" s="78"/>
      <c r="Q4094" s="144"/>
      <c r="R4094" s="78"/>
      <c r="S4094" s="78"/>
      <c r="T4094" s="78"/>
      <c r="U4094" s="78"/>
      <c r="V4094" s="219"/>
      <c r="W4094" s="78"/>
      <c r="X4094" s="78"/>
      <c r="Y4094" s="78"/>
      <c r="Z4094" s="78"/>
      <c r="AA4094" s="77"/>
      <c r="AB4094" s="77"/>
      <c r="AC4094" s="78"/>
      <c r="AD4094" s="104"/>
      <c r="AE4094" s="78"/>
      <c r="AF4094" s="104"/>
      <c r="AG4094" s="78"/>
      <c r="AH4094" s="104"/>
      <c r="AI4094" s="78"/>
      <c r="AJ4094" s="104"/>
      <c r="AK4094" s="78"/>
      <c r="AL4094" s="78"/>
      <c r="AM4094" s="8"/>
      <c r="AN4094" s="78"/>
      <c r="AO4094" s="78"/>
      <c r="AP4094" s="78"/>
      <c r="AQ4094" s="78"/>
      <c r="AR4094" s="78"/>
      <c r="AS4094" s="78"/>
      <c r="AT4094" s="78"/>
      <c r="AU4094" s="78"/>
      <c r="AV4094" s="78"/>
      <c r="AW4094" s="77"/>
      <c r="AX4094" s="144"/>
      <c r="AY4094" s="144"/>
      <c r="AZ4094" s="144"/>
      <c r="BA4094" s="54"/>
      <c r="BB4094" s="54"/>
      <c r="BC4094" s="144"/>
      <c r="BD4094" s="144"/>
      <c r="BE4094" s="144"/>
      <c r="BF4094" s="144"/>
      <c r="BG4094" s="144"/>
      <c r="BH4094" s="144"/>
      <c r="BI4094" s="144"/>
      <c r="BJ4094" s="144"/>
      <c r="BK4094" s="144"/>
      <c r="BL4094" s="144"/>
      <c r="BM4094" s="144"/>
      <c r="BN4094" s="144"/>
      <c r="BO4094" s="144"/>
      <c r="BP4094" s="144"/>
      <c r="BQ4094" s="144"/>
      <c r="BR4094" s="144"/>
      <c r="BS4094" s="144"/>
      <c r="BT4094" s="144"/>
      <c r="BU4094" s="144"/>
      <c r="BV4094" s="144"/>
      <c r="BW4094" s="144"/>
      <c r="BX4094" s="144"/>
      <c r="BY4094" s="144"/>
      <c r="BZ4094" s="144"/>
      <c r="CA4094" s="144"/>
      <c r="CB4094" s="144"/>
      <c r="CC4094" s="144"/>
      <c r="CD4094" s="144"/>
      <c r="CE4094" s="144"/>
      <c r="CF4094" s="144"/>
      <c r="CG4094" s="144"/>
      <c r="CH4094" s="144"/>
      <c r="CI4094" s="144"/>
      <c r="CJ4094" s="144"/>
      <c r="CK4094" s="144"/>
      <c r="CL4094" s="144"/>
    </row>
    <row r="4095" spans="2:90" x14ac:dyDescent="0.25">
      <c r="B4095" s="77"/>
      <c r="C4095" s="77"/>
      <c r="D4095" s="77"/>
      <c r="E4095" s="77"/>
      <c r="F4095" s="77"/>
      <c r="G4095" s="77"/>
      <c r="I4095" s="78"/>
      <c r="K4095" s="78"/>
      <c r="L4095" s="77"/>
      <c r="M4095" s="78"/>
      <c r="N4095" s="78"/>
      <c r="O4095" s="78"/>
      <c r="P4095" s="78"/>
      <c r="Q4095" s="144"/>
      <c r="R4095" s="78"/>
      <c r="S4095" s="78"/>
      <c r="T4095" s="78"/>
      <c r="U4095" s="78"/>
      <c r="V4095" s="219"/>
      <c r="W4095" s="78"/>
      <c r="X4095" s="78"/>
      <c r="Y4095" s="78"/>
      <c r="Z4095" s="78"/>
      <c r="AA4095" s="77"/>
      <c r="AB4095" s="77"/>
      <c r="AC4095" s="78"/>
      <c r="AD4095" s="104"/>
      <c r="AE4095" s="78"/>
      <c r="AF4095" s="104"/>
      <c r="AG4095" s="78"/>
      <c r="AH4095" s="104"/>
      <c r="AI4095" s="78"/>
      <c r="AJ4095" s="104"/>
      <c r="AK4095" s="78"/>
      <c r="AL4095" s="78"/>
      <c r="AM4095" s="8"/>
      <c r="AN4095" s="78"/>
      <c r="AO4095" s="78"/>
      <c r="AP4095" s="78"/>
      <c r="AQ4095" s="78"/>
      <c r="AR4095" s="78"/>
      <c r="AS4095" s="78"/>
      <c r="AT4095" s="78"/>
      <c r="AU4095" s="78"/>
      <c r="AV4095" s="78"/>
      <c r="AW4095" s="77"/>
      <c r="AX4095" s="144"/>
      <c r="AY4095" s="144"/>
      <c r="AZ4095" s="144"/>
      <c r="BA4095" s="54"/>
      <c r="BB4095" s="54"/>
      <c r="BC4095" s="144"/>
      <c r="BD4095" s="144"/>
      <c r="BE4095" s="144"/>
      <c r="BF4095" s="144"/>
      <c r="BG4095" s="144"/>
      <c r="BH4095" s="144"/>
      <c r="BI4095" s="144"/>
      <c r="BJ4095" s="144"/>
      <c r="BK4095" s="144"/>
      <c r="BL4095" s="144"/>
      <c r="BM4095" s="144"/>
      <c r="BN4095" s="144"/>
      <c r="BO4095" s="144"/>
      <c r="BP4095" s="144"/>
      <c r="BQ4095" s="144"/>
      <c r="BR4095" s="144"/>
      <c r="BS4095" s="144"/>
      <c r="BT4095" s="144"/>
      <c r="BU4095" s="144"/>
      <c r="BV4095" s="144"/>
      <c r="BW4095" s="144"/>
      <c r="BX4095" s="144"/>
      <c r="BY4095" s="144"/>
      <c r="BZ4095" s="144"/>
      <c r="CA4095" s="144"/>
      <c r="CB4095" s="144"/>
      <c r="CC4095" s="144"/>
      <c r="CD4095" s="144"/>
      <c r="CE4095" s="144"/>
      <c r="CF4095" s="144"/>
      <c r="CG4095" s="144"/>
      <c r="CH4095" s="144"/>
      <c r="CI4095" s="144"/>
      <c r="CJ4095" s="144"/>
      <c r="CK4095" s="144"/>
      <c r="CL4095" s="144"/>
    </row>
    <row r="4096" spans="2:90" x14ac:dyDescent="0.25">
      <c r="B4096" s="77"/>
      <c r="C4096" s="77"/>
      <c r="D4096" s="77"/>
      <c r="E4096" s="77"/>
      <c r="F4096" s="77"/>
      <c r="G4096" s="77"/>
      <c r="I4096" s="78"/>
      <c r="K4096" s="78"/>
      <c r="L4096" s="77"/>
      <c r="M4096" s="78"/>
      <c r="N4096" s="78"/>
      <c r="O4096" s="78"/>
      <c r="P4096" s="78"/>
      <c r="Q4096" s="144"/>
      <c r="R4096" s="78"/>
      <c r="S4096" s="78"/>
      <c r="T4096" s="78"/>
      <c r="U4096" s="78"/>
      <c r="V4096" s="219"/>
      <c r="W4096" s="78"/>
      <c r="X4096" s="78"/>
      <c r="Y4096" s="78"/>
      <c r="Z4096" s="78"/>
      <c r="AA4096" s="77"/>
      <c r="AB4096" s="77"/>
      <c r="AC4096" s="78"/>
      <c r="AD4096" s="104"/>
      <c r="AE4096" s="78"/>
      <c r="AF4096" s="104"/>
      <c r="AG4096" s="78"/>
      <c r="AH4096" s="104"/>
      <c r="AI4096" s="78"/>
      <c r="AJ4096" s="104"/>
      <c r="AK4096" s="78"/>
      <c r="AL4096" s="78"/>
      <c r="AM4096" s="8"/>
      <c r="AN4096" s="78"/>
      <c r="AO4096" s="78"/>
      <c r="AP4096" s="78"/>
      <c r="AQ4096" s="78"/>
      <c r="AR4096" s="78"/>
      <c r="AS4096" s="78"/>
      <c r="AT4096" s="78"/>
      <c r="AU4096" s="78"/>
      <c r="AV4096" s="78"/>
      <c r="AW4096" s="77"/>
      <c r="AX4096" s="144"/>
      <c r="AY4096" s="144"/>
      <c r="AZ4096" s="144"/>
      <c r="BA4096" s="54"/>
      <c r="BB4096" s="54"/>
      <c r="BC4096" s="144"/>
      <c r="BD4096" s="144"/>
      <c r="BE4096" s="144"/>
      <c r="BF4096" s="144"/>
      <c r="BG4096" s="144"/>
      <c r="BH4096" s="144"/>
      <c r="BI4096" s="144"/>
      <c r="BJ4096" s="144"/>
      <c r="BK4096" s="144"/>
      <c r="BL4096" s="144"/>
      <c r="BM4096" s="144"/>
      <c r="BN4096" s="144"/>
      <c r="BO4096" s="144"/>
      <c r="BP4096" s="144"/>
      <c r="BQ4096" s="144"/>
      <c r="BR4096" s="144"/>
      <c r="BS4096" s="144"/>
      <c r="BT4096" s="144"/>
      <c r="BU4096" s="144"/>
      <c r="BV4096" s="144"/>
      <c r="BW4096" s="144"/>
      <c r="BX4096" s="144"/>
      <c r="BY4096" s="144"/>
      <c r="BZ4096" s="144"/>
      <c r="CA4096" s="144"/>
      <c r="CB4096" s="144"/>
      <c r="CC4096" s="144"/>
      <c r="CD4096" s="144"/>
      <c r="CE4096" s="144"/>
      <c r="CF4096" s="144"/>
      <c r="CG4096" s="144"/>
      <c r="CH4096" s="144"/>
      <c r="CI4096" s="144"/>
      <c r="CJ4096" s="144"/>
      <c r="CK4096" s="144"/>
      <c r="CL4096" s="144"/>
    </row>
    <row r="4097" spans="2:90" x14ac:dyDescent="0.25">
      <c r="B4097" s="77"/>
      <c r="C4097" s="77"/>
      <c r="D4097" s="77"/>
      <c r="E4097" s="77"/>
      <c r="F4097" s="77"/>
      <c r="G4097" s="77"/>
      <c r="I4097" s="78"/>
      <c r="K4097" s="78"/>
      <c r="L4097" s="77"/>
      <c r="M4097" s="78"/>
      <c r="N4097" s="78"/>
      <c r="O4097" s="78"/>
      <c r="P4097" s="78"/>
      <c r="Q4097" s="144"/>
      <c r="R4097" s="78"/>
      <c r="S4097" s="78"/>
      <c r="T4097" s="78"/>
      <c r="U4097" s="78"/>
      <c r="V4097" s="219"/>
      <c r="W4097" s="78"/>
      <c r="X4097" s="78"/>
      <c r="Y4097" s="78"/>
      <c r="Z4097" s="78"/>
      <c r="AA4097" s="77"/>
      <c r="AB4097" s="77"/>
      <c r="AC4097" s="78"/>
      <c r="AD4097" s="104"/>
      <c r="AE4097" s="78"/>
      <c r="AF4097" s="104"/>
      <c r="AG4097" s="78"/>
      <c r="AH4097" s="104"/>
      <c r="AI4097" s="78"/>
      <c r="AJ4097" s="104"/>
      <c r="AK4097" s="78"/>
      <c r="AL4097" s="78"/>
      <c r="AM4097" s="8"/>
      <c r="AN4097" s="78"/>
      <c r="AO4097" s="78"/>
      <c r="AP4097" s="78"/>
      <c r="AQ4097" s="78"/>
      <c r="AR4097" s="78"/>
      <c r="AS4097" s="78"/>
      <c r="AT4097" s="78"/>
      <c r="AU4097" s="78"/>
      <c r="AV4097" s="78"/>
      <c r="AW4097" s="77"/>
      <c r="AX4097" s="144"/>
      <c r="AY4097" s="144"/>
      <c r="AZ4097" s="144"/>
      <c r="BA4097" s="54"/>
      <c r="BB4097" s="54"/>
      <c r="BC4097" s="144"/>
      <c r="BD4097" s="144"/>
      <c r="BE4097" s="144"/>
      <c r="BF4097" s="144"/>
      <c r="BG4097" s="144"/>
      <c r="BH4097" s="144"/>
      <c r="BI4097" s="144"/>
      <c r="BJ4097" s="144"/>
      <c r="BK4097" s="144"/>
      <c r="BL4097" s="144"/>
      <c r="BM4097" s="144"/>
      <c r="BN4097" s="144"/>
      <c r="BO4097" s="144"/>
      <c r="BP4097" s="144"/>
      <c r="BQ4097" s="144"/>
      <c r="BR4097" s="144"/>
      <c r="BS4097" s="144"/>
      <c r="BT4097" s="144"/>
      <c r="BU4097" s="144"/>
      <c r="BV4097" s="144"/>
      <c r="BW4097" s="144"/>
      <c r="BX4097" s="144"/>
      <c r="BY4097" s="144"/>
      <c r="BZ4097" s="144"/>
      <c r="CA4097" s="144"/>
      <c r="CB4097" s="144"/>
      <c r="CC4097" s="144"/>
      <c r="CD4097" s="144"/>
      <c r="CE4097" s="144"/>
      <c r="CF4097" s="144"/>
      <c r="CG4097" s="144"/>
      <c r="CH4097" s="144"/>
      <c r="CI4097" s="144"/>
      <c r="CJ4097" s="144"/>
      <c r="CK4097" s="144"/>
      <c r="CL4097" s="144"/>
    </row>
    <row r="4098" spans="2:90" x14ac:dyDescent="0.25">
      <c r="B4098" s="77"/>
      <c r="C4098" s="77"/>
      <c r="D4098" s="77"/>
      <c r="E4098" s="77"/>
      <c r="F4098" s="77"/>
      <c r="G4098" s="77"/>
      <c r="I4098" s="78"/>
      <c r="K4098" s="78"/>
      <c r="L4098" s="77"/>
      <c r="M4098" s="78"/>
      <c r="N4098" s="78"/>
      <c r="O4098" s="78"/>
      <c r="P4098" s="78"/>
      <c r="Q4098" s="144"/>
      <c r="R4098" s="78"/>
      <c r="S4098" s="78"/>
      <c r="T4098" s="78"/>
      <c r="U4098" s="78"/>
      <c r="V4098" s="219"/>
      <c r="W4098" s="78"/>
      <c r="X4098" s="78"/>
      <c r="Y4098" s="78"/>
      <c r="Z4098" s="78"/>
      <c r="AA4098" s="77"/>
      <c r="AB4098" s="77"/>
      <c r="AC4098" s="78"/>
      <c r="AD4098" s="104"/>
      <c r="AE4098" s="78"/>
      <c r="AF4098" s="104"/>
      <c r="AG4098" s="78"/>
      <c r="AH4098" s="104"/>
      <c r="AI4098" s="78"/>
      <c r="AJ4098" s="104"/>
      <c r="AK4098" s="78"/>
      <c r="AL4098" s="78"/>
      <c r="AM4098" s="8"/>
      <c r="AN4098" s="78"/>
      <c r="AO4098" s="78"/>
      <c r="AP4098" s="78"/>
      <c r="AQ4098" s="78"/>
      <c r="AR4098" s="78"/>
      <c r="AS4098" s="78"/>
      <c r="AT4098" s="78"/>
      <c r="AU4098" s="78"/>
      <c r="AV4098" s="78"/>
      <c r="AW4098" s="77"/>
      <c r="AX4098" s="144"/>
      <c r="AY4098" s="144"/>
      <c r="AZ4098" s="144"/>
      <c r="BA4098" s="54"/>
      <c r="BB4098" s="54"/>
      <c r="BC4098" s="144"/>
      <c r="BD4098" s="144"/>
      <c r="BE4098" s="144"/>
      <c r="BF4098" s="144"/>
      <c r="BG4098" s="144"/>
      <c r="BH4098" s="144"/>
      <c r="BI4098" s="144"/>
      <c r="BJ4098" s="144"/>
      <c r="BK4098" s="144"/>
      <c r="BL4098" s="144"/>
      <c r="BM4098" s="144"/>
      <c r="BN4098" s="144"/>
      <c r="BO4098" s="144"/>
      <c r="BP4098" s="144"/>
      <c r="BQ4098" s="144"/>
      <c r="BR4098" s="144"/>
      <c r="BS4098" s="144"/>
      <c r="BT4098" s="144"/>
      <c r="BU4098" s="144"/>
      <c r="BV4098" s="144"/>
      <c r="BW4098" s="144"/>
      <c r="BX4098" s="144"/>
      <c r="BY4098" s="144"/>
      <c r="BZ4098" s="144"/>
      <c r="CA4098" s="144"/>
      <c r="CB4098" s="144"/>
      <c r="CC4098" s="144"/>
      <c r="CD4098" s="144"/>
      <c r="CE4098" s="144"/>
      <c r="CF4098" s="144"/>
      <c r="CG4098" s="144"/>
      <c r="CH4098" s="144"/>
      <c r="CI4098" s="144"/>
      <c r="CJ4098" s="144"/>
      <c r="CK4098" s="144"/>
      <c r="CL4098" s="144"/>
    </row>
    <row r="4099" spans="2:90" x14ac:dyDescent="0.25">
      <c r="B4099" s="77"/>
      <c r="C4099" s="77"/>
      <c r="D4099" s="77"/>
      <c r="E4099" s="77"/>
      <c r="F4099" s="77"/>
      <c r="G4099" s="77"/>
      <c r="I4099" s="78"/>
      <c r="K4099" s="78"/>
      <c r="L4099" s="77"/>
      <c r="M4099" s="78"/>
      <c r="N4099" s="78"/>
      <c r="O4099" s="78"/>
      <c r="P4099" s="78"/>
      <c r="Q4099" s="144"/>
      <c r="R4099" s="78"/>
      <c r="S4099" s="78"/>
      <c r="T4099" s="78"/>
      <c r="U4099" s="78"/>
      <c r="V4099" s="219"/>
      <c r="W4099" s="78"/>
      <c r="X4099" s="78"/>
      <c r="Y4099" s="78"/>
      <c r="Z4099" s="78"/>
      <c r="AA4099" s="77"/>
      <c r="AB4099" s="77"/>
      <c r="AC4099" s="78"/>
      <c r="AD4099" s="104"/>
      <c r="AE4099" s="78"/>
      <c r="AF4099" s="104"/>
      <c r="AG4099" s="78"/>
      <c r="AH4099" s="104"/>
      <c r="AI4099" s="78"/>
      <c r="AJ4099" s="104"/>
      <c r="AK4099" s="78"/>
      <c r="AL4099" s="78"/>
      <c r="AM4099" s="8"/>
      <c r="AN4099" s="78"/>
      <c r="AO4099" s="78"/>
      <c r="AP4099" s="78"/>
      <c r="AQ4099" s="78"/>
      <c r="AR4099" s="78"/>
      <c r="AS4099" s="78"/>
      <c r="AT4099" s="78"/>
      <c r="AU4099" s="78"/>
      <c r="AV4099" s="78"/>
      <c r="AW4099" s="77"/>
      <c r="AX4099" s="144"/>
      <c r="AY4099" s="144"/>
      <c r="AZ4099" s="144"/>
      <c r="BA4099" s="54"/>
      <c r="BB4099" s="54"/>
      <c r="BC4099" s="144"/>
      <c r="BD4099" s="144"/>
      <c r="BE4099" s="144"/>
      <c r="BF4099" s="144"/>
      <c r="BG4099" s="144"/>
      <c r="BH4099" s="144"/>
      <c r="BI4099" s="144"/>
      <c r="BJ4099" s="144"/>
      <c r="BK4099" s="144"/>
      <c r="BL4099" s="144"/>
      <c r="BM4099" s="144"/>
      <c r="BN4099" s="144"/>
      <c r="BO4099" s="144"/>
      <c r="BP4099" s="144"/>
      <c r="BQ4099" s="144"/>
      <c r="BR4099" s="144"/>
      <c r="BS4099" s="144"/>
      <c r="BT4099" s="144"/>
      <c r="BU4099" s="144"/>
      <c r="BV4099" s="144"/>
      <c r="BW4099" s="144"/>
      <c r="BX4099" s="144"/>
      <c r="BY4099" s="144"/>
      <c r="BZ4099" s="144"/>
      <c r="CA4099" s="144"/>
      <c r="CB4099" s="144"/>
      <c r="CC4099" s="144"/>
      <c r="CD4099" s="144"/>
      <c r="CE4099" s="144"/>
      <c r="CF4099" s="144"/>
      <c r="CG4099" s="144"/>
      <c r="CH4099" s="144"/>
      <c r="CI4099" s="144"/>
      <c r="CJ4099" s="144"/>
      <c r="CK4099" s="144"/>
      <c r="CL4099" s="144"/>
    </row>
    <row r="4100" spans="2:90" x14ac:dyDescent="0.25">
      <c r="B4100" s="77"/>
      <c r="C4100" s="77"/>
      <c r="D4100" s="77"/>
      <c r="E4100" s="77"/>
      <c r="F4100" s="77"/>
      <c r="G4100" s="77"/>
      <c r="I4100" s="78"/>
      <c r="K4100" s="78"/>
      <c r="L4100" s="77"/>
      <c r="M4100" s="78"/>
      <c r="N4100" s="78"/>
      <c r="O4100" s="78"/>
      <c r="P4100" s="78"/>
      <c r="Q4100" s="144"/>
      <c r="R4100" s="78"/>
      <c r="S4100" s="78"/>
      <c r="T4100" s="78"/>
      <c r="U4100" s="78"/>
      <c r="V4100" s="219"/>
      <c r="W4100" s="78"/>
      <c r="X4100" s="78"/>
      <c r="Y4100" s="78"/>
      <c r="Z4100" s="78"/>
      <c r="AA4100" s="77"/>
      <c r="AB4100" s="77"/>
      <c r="AC4100" s="78"/>
      <c r="AD4100" s="104"/>
      <c r="AE4100" s="78"/>
      <c r="AF4100" s="104"/>
      <c r="AG4100" s="78"/>
      <c r="AH4100" s="104"/>
      <c r="AI4100" s="78"/>
      <c r="AJ4100" s="104"/>
      <c r="AK4100" s="78"/>
      <c r="AL4100" s="78"/>
      <c r="AM4100" s="8"/>
      <c r="AN4100" s="78"/>
      <c r="AO4100" s="78"/>
      <c r="AP4100" s="78"/>
      <c r="AQ4100" s="78"/>
      <c r="AR4100" s="78"/>
      <c r="AS4100" s="78"/>
      <c r="AT4100" s="78"/>
      <c r="AU4100" s="78"/>
      <c r="AV4100" s="78"/>
      <c r="AW4100" s="77"/>
      <c r="AX4100" s="144"/>
      <c r="AY4100" s="144"/>
      <c r="AZ4100" s="144"/>
      <c r="BA4100" s="54"/>
      <c r="BB4100" s="54"/>
      <c r="BC4100" s="144"/>
      <c r="BD4100" s="144"/>
      <c r="BE4100" s="144"/>
      <c r="BF4100" s="144"/>
      <c r="BG4100" s="144"/>
      <c r="BH4100" s="144"/>
      <c r="BI4100" s="144"/>
      <c r="BJ4100" s="144"/>
      <c r="BK4100" s="144"/>
      <c r="BL4100" s="144"/>
      <c r="BM4100" s="144"/>
      <c r="BN4100" s="144"/>
      <c r="BO4100" s="144"/>
      <c r="BP4100" s="144"/>
      <c r="BQ4100" s="144"/>
      <c r="BR4100" s="144"/>
      <c r="BS4100" s="144"/>
      <c r="BT4100" s="144"/>
      <c r="BU4100" s="144"/>
      <c r="BV4100" s="144"/>
      <c r="BW4100" s="144"/>
      <c r="BX4100" s="144"/>
      <c r="BY4100" s="144"/>
      <c r="BZ4100" s="144"/>
      <c r="CA4100" s="144"/>
      <c r="CB4100" s="144"/>
      <c r="CC4100" s="144"/>
      <c r="CD4100" s="144"/>
      <c r="CE4100" s="144"/>
      <c r="CF4100" s="144"/>
      <c r="CG4100" s="144"/>
      <c r="CH4100" s="144"/>
      <c r="CI4100" s="144"/>
      <c r="CJ4100" s="144"/>
      <c r="CK4100" s="144"/>
      <c r="CL4100" s="144"/>
    </row>
    <row r="4101" spans="2:90" x14ac:dyDescent="0.25">
      <c r="B4101" s="77"/>
      <c r="C4101" s="77"/>
      <c r="D4101" s="77"/>
      <c r="E4101" s="77"/>
      <c r="F4101" s="77"/>
      <c r="G4101" s="77"/>
      <c r="I4101" s="78"/>
      <c r="K4101" s="78"/>
      <c r="L4101" s="77"/>
      <c r="M4101" s="78"/>
      <c r="N4101" s="78"/>
      <c r="O4101" s="78"/>
      <c r="P4101" s="78"/>
      <c r="Q4101" s="144"/>
      <c r="R4101" s="78"/>
      <c r="S4101" s="78"/>
      <c r="T4101" s="78"/>
      <c r="U4101" s="78"/>
      <c r="V4101" s="219"/>
      <c r="W4101" s="78"/>
      <c r="X4101" s="78"/>
      <c r="Y4101" s="78"/>
      <c r="Z4101" s="78"/>
      <c r="AA4101" s="77"/>
      <c r="AB4101" s="77"/>
      <c r="AC4101" s="78"/>
      <c r="AD4101" s="104"/>
      <c r="AE4101" s="78"/>
      <c r="AF4101" s="104"/>
      <c r="AG4101" s="78"/>
      <c r="AH4101" s="104"/>
      <c r="AI4101" s="78"/>
      <c r="AJ4101" s="104"/>
      <c r="AK4101" s="78"/>
      <c r="AL4101" s="78"/>
      <c r="AM4101" s="8"/>
      <c r="AN4101" s="78"/>
      <c r="AO4101" s="78"/>
      <c r="AP4101" s="78"/>
      <c r="AQ4101" s="78"/>
      <c r="AR4101" s="78"/>
      <c r="AS4101" s="78"/>
      <c r="AT4101" s="78"/>
      <c r="AU4101" s="78"/>
      <c r="AV4101" s="78"/>
      <c r="AW4101" s="77"/>
      <c r="AX4101" s="144"/>
      <c r="AY4101" s="144"/>
      <c r="AZ4101" s="144"/>
      <c r="BA4101" s="54"/>
      <c r="BB4101" s="54"/>
      <c r="BC4101" s="144"/>
      <c r="BD4101" s="144"/>
      <c r="BE4101" s="144"/>
      <c r="BF4101" s="144"/>
      <c r="BG4101" s="144"/>
      <c r="BH4101" s="144"/>
      <c r="BI4101" s="144"/>
      <c r="BJ4101" s="144"/>
      <c r="BK4101" s="144"/>
      <c r="BL4101" s="144"/>
      <c r="BM4101" s="144"/>
      <c r="BN4101" s="144"/>
      <c r="BO4101" s="144"/>
      <c r="BP4101" s="144"/>
      <c r="BQ4101" s="144"/>
      <c r="BR4101" s="144"/>
      <c r="BS4101" s="144"/>
      <c r="BT4101" s="144"/>
      <c r="BU4101" s="144"/>
      <c r="BV4101" s="144"/>
      <c r="BW4101" s="144"/>
      <c r="BX4101" s="144"/>
      <c r="BY4101" s="144"/>
      <c r="BZ4101" s="144"/>
      <c r="CA4101" s="144"/>
      <c r="CB4101" s="144"/>
      <c r="CC4101" s="144"/>
      <c r="CD4101" s="144"/>
      <c r="CE4101" s="144"/>
      <c r="CF4101" s="144"/>
      <c r="CG4101" s="144"/>
      <c r="CH4101" s="144"/>
      <c r="CI4101" s="144"/>
      <c r="CJ4101" s="144"/>
      <c r="CK4101" s="144"/>
      <c r="CL4101" s="144"/>
    </row>
    <row r="4102" spans="2:90" x14ac:dyDescent="0.25">
      <c r="B4102" s="77"/>
      <c r="C4102" s="77"/>
      <c r="D4102" s="77"/>
      <c r="E4102" s="77"/>
      <c r="F4102" s="77"/>
      <c r="G4102" s="77"/>
      <c r="I4102" s="78"/>
      <c r="K4102" s="78"/>
      <c r="L4102" s="77"/>
      <c r="M4102" s="78"/>
      <c r="N4102" s="78"/>
      <c r="O4102" s="78"/>
      <c r="P4102" s="78"/>
      <c r="Q4102" s="144"/>
      <c r="R4102" s="78"/>
      <c r="S4102" s="78"/>
      <c r="T4102" s="78"/>
      <c r="U4102" s="78"/>
      <c r="V4102" s="219"/>
      <c r="W4102" s="78"/>
      <c r="X4102" s="78"/>
      <c r="Y4102" s="78"/>
      <c r="Z4102" s="78"/>
      <c r="AA4102" s="77"/>
      <c r="AB4102" s="77"/>
      <c r="AC4102" s="78"/>
      <c r="AD4102" s="104"/>
      <c r="AE4102" s="78"/>
      <c r="AF4102" s="104"/>
      <c r="AG4102" s="78"/>
      <c r="AH4102" s="104"/>
      <c r="AI4102" s="78"/>
      <c r="AJ4102" s="104"/>
      <c r="AK4102" s="78"/>
      <c r="AL4102" s="78"/>
      <c r="AM4102" s="8"/>
      <c r="AN4102" s="78"/>
      <c r="AO4102" s="78"/>
      <c r="AP4102" s="78"/>
      <c r="AQ4102" s="78"/>
      <c r="AR4102" s="78"/>
      <c r="AS4102" s="78"/>
      <c r="AT4102" s="78"/>
      <c r="AU4102" s="78"/>
      <c r="AV4102" s="78"/>
      <c r="AW4102" s="77"/>
      <c r="AX4102" s="144"/>
      <c r="AY4102" s="144"/>
      <c r="AZ4102" s="144"/>
      <c r="BA4102" s="54"/>
      <c r="BB4102" s="54"/>
      <c r="BC4102" s="144"/>
      <c r="BD4102" s="144"/>
      <c r="BE4102" s="144"/>
      <c r="BF4102" s="144"/>
      <c r="BG4102" s="144"/>
      <c r="BH4102" s="144"/>
      <c r="BI4102" s="144"/>
      <c r="BJ4102" s="144"/>
      <c r="BK4102" s="144"/>
      <c r="BL4102" s="144"/>
      <c r="BM4102" s="144"/>
      <c r="BN4102" s="144"/>
      <c r="BO4102" s="144"/>
      <c r="BP4102" s="144"/>
      <c r="BQ4102" s="144"/>
      <c r="BR4102" s="144"/>
      <c r="BS4102" s="144"/>
      <c r="BT4102" s="144"/>
      <c r="BU4102" s="144"/>
      <c r="BV4102" s="144"/>
      <c r="BW4102" s="144"/>
      <c r="BX4102" s="144"/>
      <c r="BY4102" s="144"/>
      <c r="BZ4102" s="144"/>
      <c r="CA4102" s="144"/>
      <c r="CB4102" s="144"/>
      <c r="CC4102" s="144"/>
      <c r="CD4102" s="144"/>
      <c r="CE4102" s="144"/>
      <c r="CF4102" s="144"/>
      <c r="CG4102" s="144"/>
      <c r="CH4102" s="144"/>
      <c r="CI4102" s="144"/>
      <c r="CJ4102" s="144"/>
      <c r="CK4102" s="144"/>
      <c r="CL4102" s="144"/>
    </row>
    <row r="4103" spans="2:90" x14ac:dyDescent="0.25">
      <c r="B4103" s="77"/>
      <c r="C4103" s="77"/>
      <c r="D4103" s="77"/>
      <c r="E4103" s="77"/>
      <c r="F4103" s="77"/>
      <c r="G4103" s="77"/>
      <c r="I4103" s="78"/>
      <c r="K4103" s="78"/>
      <c r="L4103" s="77"/>
      <c r="M4103" s="78"/>
      <c r="N4103" s="78"/>
      <c r="O4103" s="78"/>
      <c r="P4103" s="78"/>
      <c r="Q4103" s="144"/>
      <c r="R4103" s="78"/>
      <c r="S4103" s="78"/>
      <c r="T4103" s="78"/>
      <c r="U4103" s="78"/>
      <c r="V4103" s="219"/>
      <c r="W4103" s="78"/>
      <c r="X4103" s="78"/>
      <c r="Y4103" s="78"/>
      <c r="Z4103" s="78"/>
      <c r="AA4103" s="77"/>
      <c r="AB4103" s="77"/>
      <c r="AC4103" s="78"/>
      <c r="AD4103" s="104"/>
      <c r="AE4103" s="78"/>
      <c r="AF4103" s="104"/>
      <c r="AG4103" s="78"/>
      <c r="AH4103" s="104"/>
      <c r="AI4103" s="78"/>
      <c r="AJ4103" s="104"/>
      <c r="AK4103" s="78"/>
      <c r="AL4103" s="78"/>
      <c r="AM4103" s="8"/>
      <c r="AN4103" s="78"/>
      <c r="AO4103" s="78"/>
      <c r="AP4103" s="78"/>
      <c r="AQ4103" s="78"/>
      <c r="AR4103" s="78"/>
      <c r="AS4103" s="78"/>
      <c r="AT4103" s="78"/>
      <c r="AU4103" s="78"/>
      <c r="AV4103" s="78"/>
      <c r="AW4103" s="77"/>
      <c r="AX4103" s="144"/>
      <c r="AY4103" s="144"/>
      <c r="AZ4103" s="144"/>
      <c r="BA4103" s="54"/>
      <c r="BB4103" s="54"/>
      <c r="BC4103" s="144"/>
      <c r="BD4103" s="144"/>
      <c r="BE4103" s="144"/>
      <c r="BF4103" s="144"/>
      <c r="BG4103" s="144"/>
      <c r="BH4103" s="144"/>
      <c r="BI4103" s="144"/>
      <c r="BJ4103" s="144"/>
      <c r="BK4103" s="144"/>
      <c r="BL4103" s="144"/>
      <c r="BM4103" s="144"/>
      <c r="BN4103" s="144"/>
      <c r="BO4103" s="144"/>
      <c r="BP4103" s="144"/>
      <c r="BQ4103" s="144"/>
      <c r="BR4103" s="144"/>
      <c r="BS4103" s="144"/>
      <c r="BT4103" s="144"/>
      <c r="BU4103" s="144"/>
      <c r="BV4103" s="144"/>
      <c r="BW4103" s="144"/>
      <c r="BX4103" s="144"/>
      <c r="BY4103" s="144"/>
      <c r="BZ4103" s="144"/>
      <c r="CA4103" s="144"/>
      <c r="CB4103" s="144"/>
      <c r="CC4103" s="144"/>
      <c r="CD4103" s="144"/>
      <c r="CE4103" s="144"/>
      <c r="CF4103" s="144"/>
      <c r="CG4103" s="144"/>
      <c r="CH4103" s="144"/>
      <c r="CI4103" s="144"/>
      <c r="CJ4103" s="144"/>
      <c r="CK4103" s="144"/>
      <c r="CL4103" s="144"/>
    </row>
    <row r="4104" spans="2:90" x14ac:dyDescent="0.25">
      <c r="B4104" s="77"/>
      <c r="C4104" s="77"/>
      <c r="D4104" s="77"/>
      <c r="E4104" s="77"/>
      <c r="F4104" s="77"/>
      <c r="G4104" s="77"/>
      <c r="I4104" s="78"/>
      <c r="K4104" s="78"/>
      <c r="L4104" s="77"/>
      <c r="M4104" s="78"/>
      <c r="N4104" s="78"/>
      <c r="O4104" s="78"/>
      <c r="P4104" s="78"/>
      <c r="Q4104" s="144"/>
      <c r="R4104" s="78"/>
      <c r="S4104" s="78"/>
      <c r="T4104" s="78"/>
      <c r="U4104" s="78"/>
      <c r="V4104" s="219"/>
      <c r="W4104" s="78"/>
      <c r="X4104" s="78"/>
      <c r="Y4104" s="78"/>
      <c r="Z4104" s="78"/>
      <c r="AA4104" s="77"/>
      <c r="AB4104" s="77"/>
      <c r="AC4104" s="78"/>
      <c r="AD4104" s="104"/>
      <c r="AE4104" s="78"/>
      <c r="AF4104" s="104"/>
      <c r="AG4104" s="78"/>
      <c r="AH4104" s="104"/>
      <c r="AI4104" s="78"/>
      <c r="AJ4104" s="104"/>
      <c r="AK4104" s="78"/>
      <c r="AL4104" s="78"/>
      <c r="AM4104" s="8"/>
      <c r="AN4104" s="78"/>
      <c r="AO4104" s="78"/>
      <c r="AP4104" s="78"/>
      <c r="AQ4104" s="78"/>
      <c r="AR4104" s="78"/>
      <c r="AS4104" s="78"/>
      <c r="AT4104" s="78"/>
      <c r="AU4104" s="78"/>
      <c r="AV4104" s="78"/>
      <c r="AW4104" s="77"/>
      <c r="AX4104" s="144"/>
      <c r="AY4104" s="144"/>
      <c r="AZ4104" s="144"/>
      <c r="BA4104" s="54"/>
      <c r="BB4104" s="54"/>
      <c r="BC4104" s="144"/>
      <c r="BD4104" s="144"/>
      <c r="BE4104" s="144"/>
      <c r="BF4104" s="144"/>
      <c r="BG4104" s="144"/>
      <c r="BH4104" s="144"/>
      <c r="BI4104" s="144"/>
      <c r="BJ4104" s="144"/>
      <c r="BK4104" s="144"/>
      <c r="BL4104" s="144"/>
      <c r="BM4104" s="144"/>
      <c r="BN4104" s="144"/>
      <c r="BO4104" s="144"/>
      <c r="BP4104" s="144"/>
      <c r="BQ4104" s="144"/>
      <c r="BR4104" s="144"/>
      <c r="BS4104" s="144"/>
      <c r="BT4104" s="144"/>
      <c r="BU4104" s="144"/>
      <c r="BV4104" s="144"/>
      <c r="BW4104" s="144"/>
      <c r="BX4104" s="144"/>
      <c r="BY4104" s="144"/>
      <c r="BZ4104" s="144"/>
      <c r="CA4104" s="144"/>
      <c r="CB4104" s="144"/>
      <c r="CC4104" s="144"/>
      <c r="CD4104" s="144"/>
      <c r="CE4104" s="144"/>
      <c r="CF4104" s="144"/>
      <c r="CG4104" s="144"/>
      <c r="CH4104" s="144"/>
      <c r="CI4104" s="144"/>
      <c r="CJ4104" s="144"/>
      <c r="CK4104" s="144"/>
      <c r="CL4104" s="144"/>
    </row>
    <row r="4105" spans="2:90" x14ac:dyDescent="0.25">
      <c r="B4105" s="77"/>
      <c r="C4105" s="77"/>
      <c r="D4105" s="77"/>
      <c r="E4105" s="77"/>
      <c r="F4105" s="77"/>
      <c r="G4105" s="77"/>
      <c r="I4105" s="78"/>
      <c r="K4105" s="78"/>
      <c r="L4105" s="77"/>
      <c r="M4105" s="78"/>
      <c r="N4105" s="78"/>
      <c r="O4105" s="78"/>
      <c r="P4105" s="78"/>
      <c r="Q4105" s="144"/>
      <c r="R4105" s="78"/>
      <c r="S4105" s="78"/>
      <c r="T4105" s="78"/>
      <c r="U4105" s="78"/>
      <c r="V4105" s="219"/>
      <c r="W4105" s="78"/>
      <c r="X4105" s="78"/>
      <c r="Y4105" s="78"/>
      <c r="Z4105" s="78"/>
      <c r="AA4105" s="77"/>
      <c r="AB4105" s="77"/>
      <c r="AC4105" s="78"/>
      <c r="AD4105" s="104"/>
      <c r="AE4105" s="78"/>
      <c r="AF4105" s="104"/>
      <c r="AG4105" s="78"/>
      <c r="AH4105" s="104"/>
      <c r="AI4105" s="78"/>
      <c r="AJ4105" s="104"/>
      <c r="AK4105" s="78"/>
      <c r="AL4105" s="78"/>
      <c r="AM4105" s="8"/>
      <c r="AN4105" s="78"/>
      <c r="AO4105" s="78"/>
      <c r="AP4105" s="78"/>
      <c r="AQ4105" s="78"/>
      <c r="AR4105" s="78"/>
      <c r="AS4105" s="78"/>
      <c r="AT4105" s="78"/>
      <c r="AU4105" s="78"/>
      <c r="AV4105" s="78"/>
      <c r="AW4105" s="77"/>
      <c r="AX4105" s="144"/>
      <c r="AY4105" s="144"/>
      <c r="AZ4105" s="144"/>
      <c r="BA4105" s="54"/>
      <c r="BB4105" s="54"/>
      <c r="BC4105" s="144"/>
      <c r="BD4105" s="144"/>
      <c r="BE4105" s="144"/>
      <c r="BF4105" s="144"/>
      <c r="BG4105" s="144"/>
      <c r="BH4105" s="144"/>
      <c r="BI4105" s="144"/>
      <c r="BJ4105" s="144"/>
      <c r="BK4105" s="144"/>
      <c r="BL4105" s="144"/>
      <c r="BM4105" s="144"/>
      <c r="BN4105" s="144"/>
      <c r="BO4105" s="144"/>
      <c r="BP4105" s="144"/>
      <c r="BQ4105" s="144"/>
      <c r="BR4105" s="144"/>
      <c r="BS4105" s="144"/>
      <c r="BT4105" s="144"/>
      <c r="BU4105" s="144"/>
      <c r="BV4105" s="144"/>
      <c r="BW4105" s="144"/>
      <c r="BX4105" s="144"/>
      <c r="BY4105" s="144"/>
      <c r="BZ4105" s="144"/>
      <c r="CA4105" s="144"/>
      <c r="CB4105" s="144"/>
      <c r="CC4105" s="144"/>
      <c r="CD4105" s="144"/>
      <c r="CE4105" s="144"/>
      <c r="CF4105" s="144"/>
      <c r="CG4105" s="144"/>
      <c r="CH4105" s="144"/>
      <c r="CI4105" s="144"/>
      <c r="CJ4105" s="144"/>
      <c r="CK4105" s="144"/>
      <c r="CL4105" s="144"/>
    </row>
    <row r="4106" spans="2:90" x14ac:dyDescent="0.25">
      <c r="B4106" s="77"/>
      <c r="C4106" s="77"/>
      <c r="D4106" s="77"/>
      <c r="E4106" s="77"/>
      <c r="F4106" s="77"/>
      <c r="G4106" s="77"/>
      <c r="I4106" s="78"/>
      <c r="K4106" s="78"/>
      <c r="L4106" s="77"/>
      <c r="M4106" s="78"/>
      <c r="N4106" s="78"/>
      <c r="O4106" s="78"/>
      <c r="P4106" s="78"/>
      <c r="Q4106" s="144"/>
      <c r="R4106" s="78"/>
      <c r="S4106" s="78"/>
      <c r="T4106" s="78"/>
      <c r="U4106" s="78"/>
      <c r="V4106" s="219"/>
      <c r="W4106" s="78"/>
      <c r="X4106" s="78"/>
      <c r="Y4106" s="78"/>
      <c r="Z4106" s="78"/>
      <c r="AA4106" s="77"/>
      <c r="AB4106" s="77"/>
      <c r="AC4106" s="78"/>
      <c r="AD4106" s="104"/>
      <c r="AE4106" s="78"/>
      <c r="AF4106" s="104"/>
      <c r="AG4106" s="78"/>
      <c r="AH4106" s="104"/>
      <c r="AI4106" s="78"/>
      <c r="AJ4106" s="104"/>
      <c r="AK4106" s="78"/>
      <c r="AL4106" s="78"/>
      <c r="AM4106" s="8"/>
      <c r="AN4106" s="78"/>
      <c r="AO4106" s="78"/>
      <c r="AP4106" s="78"/>
      <c r="AQ4106" s="78"/>
      <c r="AR4106" s="78"/>
      <c r="AS4106" s="78"/>
      <c r="AT4106" s="78"/>
      <c r="AU4106" s="78"/>
      <c r="AV4106" s="78"/>
      <c r="AW4106" s="77"/>
      <c r="AX4106" s="144"/>
      <c r="AY4106" s="144"/>
      <c r="AZ4106" s="144"/>
      <c r="BA4106" s="54"/>
      <c r="BB4106" s="54"/>
      <c r="BC4106" s="144"/>
      <c r="BD4106" s="144"/>
      <c r="BE4106" s="144"/>
      <c r="BF4106" s="144"/>
      <c r="BG4106" s="144"/>
      <c r="BH4106" s="144"/>
      <c r="BI4106" s="144"/>
      <c r="BJ4106" s="144"/>
      <c r="BK4106" s="144"/>
      <c r="BL4106" s="144"/>
      <c r="BM4106" s="144"/>
      <c r="BN4106" s="144"/>
      <c r="BO4106" s="144"/>
      <c r="BP4106" s="144"/>
      <c r="BQ4106" s="144"/>
      <c r="BR4106" s="144"/>
      <c r="BS4106" s="144"/>
      <c r="BT4106" s="144"/>
      <c r="BU4106" s="144"/>
      <c r="BV4106" s="144"/>
      <c r="BW4106" s="144"/>
      <c r="BX4106" s="144"/>
      <c r="BY4106" s="144"/>
      <c r="BZ4106" s="144"/>
      <c r="CA4106" s="144"/>
      <c r="CB4106" s="144"/>
      <c r="CC4106" s="144"/>
      <c r="CD4106" s="144"/>
      <c r="CE4106" s="144"/>
      <c r="CF4106" s="144"/>
      <c r="CG4106" s="144"/>
      <c r="CH4106" s="144"/>
      <c r="CI4106" s="144"/>
      <c r="CJ4106" s="144"/>
      <c r="CK4106" s="144"/>
      <c r="CL4106" s="144"/>
    </row>
    <row r="4107" spans="2:90" x14ac:dyDescent="0.25">
      <c r="B4107" s="77"/>
      <c r="C4107" s="77"/>
      <c r="D4107" s="77"/>
      <c r="E4107" s="77"/>
      <c r="F4107" s="77"/>
      <c r="G4107" s="77"/>
      <c r="I4107" s="78"/>
      <c r="K4107" s="78"/>
      <c r="L4107" s="77"/>
      <c r="M4107" s="78"/>
      <c r="N4107" s="78"/>
      <c r="O4107" s="78"/>
      <c r="P4107" s="78"/>
      <c r="Q4107" s="144"/>
      <c r="R4107" s="78"/>
      <c r="S4107" s="78"/>
      <c r="T4107" s="78"/>
      <c r="U4107" s="78"/>
      <c r="V4107" s="219"/>
      <c r="W4107" s="78"/>
      <c r="X4107" s="78"/>
      <c r="Y4107" s="78"/>
      <c r="Z4107" s="78"/>
      <c r="AA4107" s="77"/>
      <c r="AB4107" s="77"/>
      <c r="AC4107" s="78"/>
      <c r="AD4107" s="104"/>
      <c r="AE4107" s="78"/>
      <c r="AF4107" s="104"/>
      <c r="AG4107" s="78"/>
      <c r="AH4107" s="104"/>
      <c r="AI4107" s="78"/>
      <c r="AJ4107" s="104"/>
      <c r="AK4107" s="78"/>
      <c r="AL4107" s="78"/>
      <c r="AM4107" s="8"/>
      <c r="AN4107" s="78"/>
      <c r="AO4107" s="78"/>
      <c r="AP4107" s="78"/>
      <c r="AQ4107" s="78"/>
      <c r="AR4107" s="78"/>
      <c r="AS4107" s="78"/>
      <c r="AT4107" s="78"/>
      <c r="AU4107" s="78"/>
      <c r="AV4107" s="78"/>
      <c r="AW4107" s="77"/>
      <c r="AX4107" s="144"/>
      <c r="AY4107" s="144"/>
      <c r="AZ4107" s="144"/>
      <c r="BA4107" s="54"/>
      <c r="BB4107" s="54"/>
      <c r="BC4107" s="144"/>
      <c r="BD4107" s="144"/>
      <c r="BE4107" s="144"/>
      <c r="BF4107" s="144"/>
      <c r="BG4107" s="144"/>
      <c r="BH4107" s="144"/>
      <c r="BI4107" s="144"/>
      <c r="BJ4107" s="144"/>
      <c r="BK4107" s="144"/>
      <c r="BL4107" s="144"/>
      <c r="BM4107" s="144"/>
      <c r="BN4107" s="144"/>
      <c r="BO4107" s="144"/>
      <c r="BP4107" s="144"/>
      <c r="BQ4107" s="144"/>
      <c r="BR4107" s="144"/>
      <c r="BS4107" s="144"/>
      <c r="BT4107" s="144"/>
      <c r="BU4107" s="144"/>
      <c r="BV4107" s="144"/>
      <c r="BW4107" s="144"/>
      <c r="BX4107" s="144"/>
      <c r="BY4107" s="144"/>
      <c r="BZ4107" s="144"/>
      <c r="CA4107" s="144"/>
      <c r="CB4107" s="144"/>
      <c r="CC4107" s="144"/>
      <c r="CD4107" s="144"/>
      <c r="CE4107" s="144"/>
      <c r="CF4107" s="144"/>
      <c r="CG4107" s="144"/>
      <c r="CH4107" s="144"/>
      <c r="CI4107" s="144"/>
      <c r="CJ4107" s="144"/>
      <c r="CK4107" s="144"/>
      <c r="CL4107" s="144"/>
    </row>
    <row r="4108" spans="2:90" x14ac:dyDescent="0.25">
      <c r="B4108" s="77"/>
      <c r="C4108" s="77"/>
      <c r="D4108" s="77"/>
      <c r="E4108" s="77"/>
      <c r="F4108" s="77"/>
      <c r="G4108" s="77"/>
      <c r="I4108" s="78"/>
      <c r="K4108" s="78"/>
      <c r="L4108" s="77"/>
      <c r="M4108" s="78"/>
      <c r="N4108" s="78"/>
      <c r="O4108" s="78"/>
      <c r="P4108" s="78"/>
      <c r="Q4108" s="144"/>
      <c r="R4108" s="78"/>
      <c r="S4108" s="78"/>
      <c r="T4108" s="78"/>
      <c r="U4108" s="78"/>
      <c r="V4108" s="219"/>
      <c r="W4108" s="78"/>
      <c r="X4108" s="78"/>
      <c r="Y4108" s="78"/>
      <c r="Z4108" s="78"/>
      <c r="AA4108" s="77"/>
      <c r="AB4108" s="77"/>
      <c r="AC4108" s="78"/>
      <c r="AD4108" s="104"/>
      <c r="AE4108" s="78"/>
      <c r="AF4108" s="104"/>
      <c r="AG4108" s="78"/>
      <c r="AH4108" s="104"/>
      <c r="AI4108" s="78"/>
      <c r="AJ4108" s="104"/>
      <c r="AK4108" s="78"/>
      <c r="AL4108" s="78"/>
      <c r="AM4108" s="8"/>
      <c r="AN4108" s="78"/>
      <c r="AO4108" s="78"/>
      <c r="AP4108" s="78"/>
      <c r="AQ4108" s="78"/>
      <c r="AR4108" s="78"/>
      <c r="AS4108" s="78"/>
      <c r="AT4108" s="78"/>
      <c r="AU4108" s="78"/>
      <c r="AV4108" s="78"/>
      <c r="AW4108" s="77"/>
      <c r="AX4108" s="144"/>
      <c r="AY4108" s="144"/>
      <c r="AZ4108" s="144"/>
      <c r="BA4108" s="54"/>
      <c r="BB4108" s="54"/>
      <c r="BC4108" s="144"/>
      <c r="BD4108" s="144"/>
      <c r="BE4108" s="144"/>
      <c r="BF4108" s="144"/>
      <c r="BG4108" s="144"/>
      <c r="BH4108" s="144"/>
      <c r="BI4108" s="144"/>
      <c r="BJ4108" s="144"/>
      <c r="BK4108" s="144"/>
      <c r="BL4108" s="144"/>
      <c r="BM4108" s="144"/>
      <c r="BN4108" s="144"/>
      <c r="BO4108" s="144"/>
      <c r="BP4108" s="144"/>
      <c r="BQ4108" s="144"/>
      <c r="BR4108" s="144"/>
      <c r="BS4108" s="144"/>
      <c r="BT4108" s="144"/>
      <c r="BU4108" s="144"/>
      <c r="BV4108" s="144"/>
      <c r="BW4108" s="144"/>
      <c r="BX4108" s="144"/>
      <c r="BY4108" s="144"/>
      <c r="BZ4108" s="144"/>
      <c r="CA4108" s="144"/>
      <c r="CB4108" s="144"/>
      <c r="CC4108" s="144"/>
      <c r="CD4108" s="144"/>
      <c r="CE4108" s="144"/>
      <c r="CF4108" s="144"/>
      <c r="CG4108" s="144"/>
      <c r="CH4108" s="144"/>
      <c r="CI4108" s="144"/>
      <c r="CJ4108" s="144"/>
      <c r="CK4108" s="144"/>
      <c r="CL4108" s="144"/>
    </row>
    <row r="4109" spans="2:90" x14ac:dyDescent="0.25">
      <c r="B4109" s="77"/>
      <c r="C4109" s="77"/>
      <c r="D4109" s="77"/>
      <c r="E4109" s="77"/>
      <c r="F4109" s="77"/>
      <c r="G4109" s="77"/>
      <c r="I4109" s="78"/>
      <c r="K4109" s="78"/>
      <c r="L4109" s="77"/>
      <c r="M4109" s="78"/>
      <c r="N4109" s="78"/>
      <c r="O4109" s="78"/>
      <c r="P4109" s="78"/>
      <c r="Q4109" s="144"/>
      <c r="R4109" s="78"/>
      <c r="S4109" s="78"/>
      <c r="T4109" s="78"/>
      <c r="U4109" s="78"/>
      <c r="V4109" s="219"/>
      <c r="W4109" s="78"/>
      <c r="X4109" s="78"/>
      <c r="Y4109" s="78"/>
      <c r="Z4109" s="78"/>
      <c r="AA4109" s="77"/>
      <c r="AB4109" s="77"/>
      <c r="AC4109" s="78"/>
      <c r="AD4109" s="104"/>
      <c r="AE4109" s="78"/>
      <c r="AF4109" s="104"/>
      <c r="AG4109" s="78"/>
      <c r="AH4109" s="104"/>
      <c r="AI4109" s="78"/>
      <c r="AJ4109" s="104"/>
      <c r="AK4109" s="78"/>
      <c r="AL4109" s="78"/>
      <c r="AM4109" s="8"/>
      <c r="AN4109" s="78"/>
      <c r="AO4109" s="78"/>
      <c r="AP4109" s="78"/>
      <c r="AQ4109" s="78"/>
      <c r="AR4109" s="78"/>
      <c r="AS4109" s="78"/>
      <c r="AT4109" s="78"/>
      <c r="AU4109" s="78"/>
      <c r="AV4109" s="78"/>
      <c r="AW4109" s="77"/>
      <c r="AX4109" s="144"/>
      <c r="AY4109" s="144"/>
      <c r="AZ4109" s="144"/>
      <c r="BA4109" s="54"/>
      <c r="BB4109" s="54"/>
      <c r="BC4109" s="144"/>
      <c r="BD4109" s="144"/>
      <c r="BE4109" s="144"/>
      <c r="BF4109" s="144"/>
      <c r="BG4109" s="144"/>
      <c r="BH4109" s="144"/>
      <c r="BI4109" s="144"/>
      <c r="BJ4109" s="144"/>
      <c r="BK4109" s="144"/>
      <c r="BL4109" s="144"/>
      <c r="BM4109" s="144"/>
      <c r="BN4109" s="144"/>
      <c r="BO4109" s="144"/>
      <c r="BP4109" s="144"/>
      <c r="BQ4109" s="144"/>
      <c r="BR4109" s="144"/>
      <c r="BS4109" s="144"/>
      <c r="BT4109" s="144"/>
      <c r="BU4109" s="144"/>
      <c r="BV4109" s="144"/>
      <c r="BW4109" s="144"/>
      <c r="BX4109" s="144"/>
      <c r="BY4109" s="144"/>
      <c r="BZ4109" s="144"/>
      <c r="CA4109" s="144"/>
      <c r="CB4109" s="144"/>
      <c r="CC4109" s="144"/>
      <c r="CD4109" s="144"/>
      <c r="CE4109" s="144"/>
      <c r="CF4109" s="144"/>
      <c r="CG4109" s="144"/>
      <c r="CH4109" s="144"/>
      <c r="CI4109" s="144"/>
      <c r="CJ4109" s="144"/>
      <c r="CK4109" s="144"/>
      <c r="CL4109" s="144"/>
    </row>
    <row r="4110" spans="2:90" x14ac:dyDescent="0.25">
      <c r="B4110" s="77"/>
      <c r="C4110" s="77"/>
      <c r="D4110" s="77"/>
      <c r="E4110" s="77"/>
      <c r="F4110" s="77"/>
      <c r="G4110" s="77"/>
      <c r="I4110" s="78"/>
      <c r="K4110" s="78"/>
      <c r="L4110" s="77"/>
      <c r="M4110" s="78"/>
      <c r="N4110" s="78"/>
      <c r="O4110" s="78"/>
      <c r="P4110" s="78"/>
      <c r="Q4110" s="144"/>
      <c r="R4110" s="78"/>
      <c r="S4110" s="78"/>
      <c r="T4110" s="78"/>
      <c r="U4110" s="78"/>
      <c r="V4110" s="219"/>
      <c r="W4110" s="78"/>
      <c r="X4110" s="78"/>
      <c r="Y4110" s="78"/>
      <c r="Z4110" s="78"/>
      <c r="AA4110" s="77"/>
      <c r="AB4110" s="77"/>
      <c r="AC4110" s="78"/>
      <c r="AD4110" s="104"/>
      <c r="AE4110" s="78"/>
      <c r="AF4110" s="104"/>
      <c r="AG4110" s="78"/>
      <c r="AH4110" s="104"/>
      <c r="AI4110" s="78"/>
      <c r="AJ4110" s="104"/>
      <c r="AK4110" s="78"/>
      <c r="AL4110" s="78"/>
      <c r="AM4110" s="8"/>
      <c r="AN4110" s="78"/>
      <c r="AO4110" s="78"/>
      <c r="AP4110" s="78"/>
      <c r="AQ4110" s="78"/>
      <c r="AR4110" s="78"/>
      <c r="AS4110" s="78"/>
      <c r="AT4110" s="78"/>
      <c r="AU4110" s="78"/>
      <c r="AV4110" s="78"/>
      <c r="AW4110" s="77"/>
      <c r="AX4110" s="144"/>
      <c r="AY4110" s="144"/>
      <c r="AZ4110" s="144"/>
      <c r="BA4110" s="54"/>
      <c r="BB4110" s="54"/>
      <c r="BC4110" s="144"/>
      <c r="BD4110" s="144"/>
      <c r="BE4110" s="144"/>
      <c r="BF4110" s="144"/>
      <c r="BG4110" s="144"/>
      <c r="BH4110" s="144"/>
      <c r="BI4110" s="144"/>
      <c r="BJ4110" s="144"/>
      <c r="BK4110" s="144"/>
      <c r="BL4110" s="144"/>
      <c r="BM4110" s="144"/>
      <c r="BN4110" s="144"/>
      <c r="BO4110" s="144"/>
      <c r="BP4110" s="144"/>
      <c r="BQ4110" s="144"/>
      <c r="BR4110" s="144"/>
      <c r="BS4110" s="144"/>
      <c r="BT4110" s="144"/>
      <c r="BU4110" s="144"/>
      <c r="BV4110" s="144"/>
      <c r="BW4110" s="144"/>
      <c r="BX4110" s="144"/>
      <c r="BY4110" s="144"/>
      <c r="BZ4110" s="144"/>
      <c r="CA4110" s="144"/>
      <c r="CB4110" s="144"/>
      <c r="CC4110" s="144"/>
      <c r="CD4110" s="144"/>
      <c r="CE4110" s="144"/>
      <c r="CF4110" s="144"/>
      <c r="CG4110" s="144"/>
      <c r="CH4110" s="144"/>
      <c r="CI4110" s="144"/>
      <c r="CJ4110" s="144"/>
      <c r="CK4110" s="144"/>
      <c r="CL4110" s="144"/>
    </row>
    <row r="4111" spans="2:90" x14ac:dyDescent="0.25">
      <c r="B4111" s="77"/>
      <c r="C4111" s="77"/>
      <c r="D4111" s="77"/>
      <c r="E4111" s="77"/>
      <c r="F4111" s="77"/>
      <c r="G4111" s="77"/>
      <c r="I4111" s="78"/>
      <c r="K4111" s="78"/>
      <c r="L4111" s="77"/>
      <c r="M4111" s="78"/>
      <c r="N4111" s="78"/>
      <c r="O4111" s="78"/>
      <c r="P4111" s="78"/>
      <c r="Q4111" s="144"/>
      <c r="R4111" s="78"/>
      <c r="S4111" s="78"/>
      <c r="T4111" s="78"/>
      <c r="U4111" s="78"/>
      <c r="V4111" s="219"/>
      <c r="W4111" s="78"/>
      <c r="X4111" s="78"/>
      <c r="Y4111" s="78"/>
      <c r="Z4111" s="78"/>
      <c r="AA4111" s="77"/>
      <c r="AB4111" s="77"/>
      <c r="AC4111" s="78"/>
      <c r="AD4111" s="104"/>
      <c r="AE4111" s="78"/>
      <c r="AF4111" s="104"/>
      <c r="AG4111" s="78"/>
      <c r="AH4111" s="104"/>
      <c r="AI4111" s="78"/>
      <c r="AJ4111" s="104"/>
      <c r="AK4111" s="78"/>
      <c r="AL4111" s="78"/>
      <c r="AM4111" s="8"/>
      <c r="AN4111" s="78"/>
      <c r="AO4111" s="78"/>
      <c r="AP4111" s="78"/>
      <c r="AQ4111" s="78"/>
      <c r="AR4111" s="78"/>
      <c r="AS4111" s="78"/>
      <c r="AT4111" s="78"/>
      <c r="AU4111" s="78"/>
      <c r="AV4111" s="78"/>
      <c r="AW4111" s="77"/>
      <c r="AX4111" s="144"/>
      <c r="AY4111" s="144"/>
      <c r="AZ4111" s="144"/>
      <c r="BA4111" s="54"/>
      <c r="BB4111" s="54"/>
      <c r="BC4111" s="144"/>
      <c r="BD4111" s="144"/>
      <c r="BE4111" s="144"/>
      <c r="BF4111" s="144"/>
      <c r="BG4111" s="144"/>
      <c r="BH4111" s="144"/>
      <c r="BI4111" s="144"/>
      <c r="BJ4111" s="144"/>
      <c r="BK4111" s="144"/>
      <c r="BL4111" s="144"/>
      <c r="BM4111" s="144"/>
      <c r="BN4111" s="144"/>
      <c r="BO4111" s="144"/>
      <c r="BP4111" s="144"/>
      <c r="BQ4111" s="144"/>
      <c r="BR4111" s="144"/>
      <c r="BS4111" s="144"/>
      <c r="BT4111" s="144"/>
      <c r="BU4111" s="144"/>
      <c r="BV4111" s="144"/>
      <c r="BW4111" s="144"/>
      <c r="BX4111" s="144"/>
      <c r="BY4111" s="144"/>
      <c r="BZ4111" s="144"/>
      <c r="CA4111" s="144"/>
      <c r="CB4111" s="144"/>
      <c r="CC4111" s="144"/>
      <c r="CD4111" s="144"/>
      <c r="CE4111" s="144"/>
      <c r="CF4111" s="144"/>
      <c r="CG4111" s="144"/>
      <c r="CH4111" s="144"/>
      <c r="CI4111" s="144"/>
      <c r="CJ4111" s="144"/>
      <c r="CK4111" s="144"/>
      <c r="CL4111" s="144"/>
    </row>
    <row r="4112" spans="2:90" x14ac:dyDescent="0.25">
      <c r="B4112" s="77"/>
      <c r="C4112" s="77"/>
      <c r="D4112" s="77"/>
      <c r="E4112" s="77"/>
      <c r="F4112" s="77"/>
      <c r="G4112" s="77"/>
      <c r="I4112" s="78"/>
      <c r="K4112" s="78"/>
      <c r="L4112" s="77"/>
      <c r="M4112" s="78"/>
      <c r="N4112" s="78"/>
      <c r="O4112" s="78"/>
      <c r="P4112" s="78"/>
      <c r="Q4112" s="144"/>
      <c r="R4112" s="78"/>
      <c r="S4112" s="78"/>
      <c r="T4112" s="78"/>
      <c r="U4112" s="78"/>
      <c r="V4112" s="219"/>
      <c r="W4112" s="78"/>
      <c r="X4112" s="78"/>
      <c r="Y4112" s="78"/>
      <c r="Z4112" s="78"/>
      <c r="AA4112" s="77"/>
      <c r="AB4112" s="77"/>
      <c r="AC4112" s="78"/>
      <c r="AD4112" s="104"/>
      <c r="AE4112" s="78"/>
      <c r="AF4112" s="104"/>
      <c r="AG4112" s="78"/>
      <c r="AH4112" s="104"/>
      <c r="AI4112" s="78"/>
      <c r="AJ4112" s="104"/>
      <c r="AK4112" s="78"/>
      <c r="AL4112" s="78"/>
      <c r="AM4112" s="8"/>
      <c r="AN4112" s="78"/>
      <c r="AO4112" s="78"/>
      <c r="AP4112" s="78"/>
      <c r="AQ4112" s="78"/>
      <c r="AR4112" s="78"/>
      <c r="AS4112" s="78"/>
      <c r="AT4112" s="78"/>
      <c r="AU4112" s="78"/>
      <c r="AV4112" s="78"/>
      <c r="AW4112" s="77"/>
      <c r="AX4112" s="144"/>
      <c r="AY4112" s="144"/>
      <c r="AZ4112" s="144"/>
      <c r="BA4112" s="54"/>
      <c r="BB4112" s="54"/>
      <c r="BC4112" s="144"/>
      <c r="BD4112" s="144"/>
      <c r="BE4112" s="144"/>
      <c r="BF4112" s="144"/>
      <c r="BG4112" s="144"/>
      <c r="BH4112" s="144"/>
      <c r="BI4112" s="144"/>
      <c r="BJ4112" s="144"/>
      <c r="BK4112" s="144"/>
      <c r="BL4112" s="144"/>
      <c r="BM4112" s="144"/>
      <c r="BN4112" s="144"/>
      <c r="BO4112" s="144"/>
      <c r="BP4112" s="144"/>
      <c r="BQ4112" s="144"/>
      <c r="BR4112" s="144"/>
      <c r="BS4112" s="144"/>
      <c r="BT4112" s="144"/>
      <c r="BU4112" s="144"/>
      <c r="BV4112" s="144"/>
      <c r="BW4112" s="144"/>
      <c r="BX4112" s="144"/>
      <c r="BY4112" s="144"/>
      <c r="BZ4112" s="144"/>
      <c r="CA4112" s="144"/>
      <c r="CB4112" s="144"/>
      <c r="CC4112" s="144"/>
      <c r="CD4112" s="144"/>
      <c r="CE4112" s="144"/>
      <c r="CF4112" s="144"/>
      <c r="CG4112" s="144"/>
      <c r="CH4112" s="144"/>
      <c r="CI4112" s="144"/>
      <c r="CJ4112" s="144"/>
      <c r="CK4112" s="144"/>
      <c r="CL4112" s="144"/>
    </row>
    <row r="4113" spans="2:90" x14ac:dyDescent="0.25">
      <c r="B4113" s="77"/>
      <c r="C4113" s="77"/>
      <c r="D4113" s="77"/>
      <c r="E4113" s="77"/>
      <c r="F4113" s="77"/>
      <c r="G4113" s="77"/>
      <c r="I4113" s="78"/>
      <c r="K4113" s="78"/>
      <c r="L4113" s="77"/>
      <c r="M4113" s="78"/>
      <c r="N4113" s="78"/>
      <c r="O4113" s="78"/>
      <c r="P4113" s="78"/>
      <c r="Q4113" s="144"/>
      <c r="R4113" s="78"/>
      <c r="S4113" s="78"/>
      <c r="T4113" s="78"/>
      <c r="U4113" s="78"/>
      <c r="V4113" s="219"/>
      <c r="W4113" s="78"/>
      <c r="X4113" s="78"/>
      <c r="Y4113" s="78"/>
      <c r="Z4113" s="78"/>
      <c r="AA4113" s="77"/>
      <c r="AB4113" s="77"/>
      <c r="AC4113" s="78"/>
      <c r="AD4113" s="104"/>
      <c r="AE4113" s="78"/>
      <c r="AF4113" s="104"/>
      <c r="AG4113" s="78"/>
      <c r="AH4113" s="104"/>
      <c r="AI4113" s="78"/>
      <c r="AJ4113" s="104"/>
      <c r="AK4113" s="78"/>
      <c r="AL4113" s="78"/>
      <c r="AM4113" s="8"/>
      <c r="AN4113" s="78"/>
      <c r="AO4113" s="78"/>
      <c r="AP4113" s="78"/>
      <c r="AQ4113" s="78"/>
      <c r="AR4113" s="78"/>
      <c r="AS4113" s="78"/>
      <c r="AT4113" s="78"/>
      <c r="AU4113" s="78"/>
      <c r="AV4113" s="78"/>
      <c r="AW4113" s="77"/>
      <c r="AX4113" s="144"/>
      <c r="AY4113" s="144"/>
      <c r="AZ4113" s="144"/>
      <c r="BA4113" s="54"/>
      <c r="BB4113" s="54"/>
      <c r="BC4113" s="144"/>
      <c r="BD4113" s="144"/>
      <c r="BE4113" s="144"/>
      <c r="BF4113" s="144"/>
      <c r="BG4113" s="144"/>
      <c r="BH4113" s="144"/>
      <c r="BI4113" s="144"/>
      <c r="BJ4113" s="144"/>
      <c r="BK4113" s="144"/>
      <c r="BL4113" s="144"/>
      <c r="BM4113" s="144"/>
      <c r="BN4113" s="144"/>
      <c r="BO4113" s="144"/>
      <c r="BP4113" s="144"/>
      <c r="BQ4113" s="144"/>
      <c r="BR4113" s="144"/>
      <c r="BS4113" s="144"/>
      <c r="BT4113" s="144"/>
      <c r="BU4113" s="144"/>
      <c r="BV4113" s="144"/>
      <c r="BW4113" s="144"/>
      <c r="BX4113" s="144"/>
      <c r="BY4113" s="144"/>
      <c r="BZ4113" s="144"/>
      <c r="CA4113" s="144"/>
      <c r="CB4113" s="144"/>
      <c r="CC4113" s="144"/>
      <c r="CD4113" s="144"/>
      <c r="CE4113" s="144"/>
      <c r="CF4113" s="144"/>
      <c r="CG4113" s="144"/>
      <c r="CH4113" s="144"/>
      <c r="CI4113" s="144"/>
      <c r="CJ4113" s="144"/>
      <c r="CK4113" s="144"/>
      <c r="CL4113" s="144"/>
    </row>
    <row r="4114" spans="2:90" x14ac:dyDescent="0.25">
      <c r="B4114" s="77"/>
      <c r="C4114" s="77"/>
      <c r="D4114" s="77"/>
      <c r="E4114" s="77"/>
      <c r="F4114" s="77"/>
      <c r="G4114" s="77"/>
      <c r="I4114" s="78"/>
      <c r="K4114" s="78"/>
      <c r="L4114" s="77"/>
      <c r="M4114" s="78"/>
      <c r="N4114" s="78"/>
      <c r="O4114" s="78"/>
      <c r="P4114" s="78"/>
      <c r="Q4114" s="144"/>
      <c r="R4114" s="78"/>
      <c r="S4114" s="78"/>
      <c r="T4114" s="78"/>
      <c r="U4114" s="78"/>
      <c r="V4114" s="219"/>
      <c r="W4114" s="78"/>
      <c r="X4114" s="78"/>
      <c r="Y4114" s="78"/>
      <c r="Z4114" s="78"/>
      <c r="AA4114" s="77"/>
      <c r="AB4114" s="77"/>
      <c r="AC4114" s="78"/>
      <c r="AD4114" s="104"/>
      <c r="AE4114" s="78"/>
      <c r="AF4114" s="104"/>
      <c r="AG4114" s="78"/>
      <c r="AH4114" s="104"/>
      <c r="AI4114" s="78"/>
      <c r="AJ4114" s="104"/>
      <c r="AK4114" s="78"/>
      <c r="AL4114" s="78"/>
      <c r="AM4114" s="8"/>
      <c r="AN4114" s="78"/>
      <c r="AO4114" s="78"/>
      <c r="AP4114" s="78"/>
      <c r="AQ4114" s="78"/>
      <c r="AR4114" s="78"/>
      <c r="AS4114" s="78"/>
      <c r="AT4114" s="78"/>
      <c r="AU4114" s="78"/>
      <c r="AV4114" s="78"/>
      <c r="AW4114" s="77"/>
      <c r="AX4114" s="144"/>
      <c r="AY4114" s="144"/>
      <c r="AZ4114" s="144"/>
      <c r="BA4114" s="54"/>
      <c r="BB4114" s="54"/>
      <c r="BC4114" s="144"/>
      <c r="BD4114" s="144"/>
      <c r="BE4114" s="144"/>
      <c r="BF4114" s="144"/>
      <c r="BG4114" s="144"/>
      <c r="BH4114" s="144"/>
      <c r="BI4114" s="144"/>
      <c r="BJ4114" s="144"/>
      <c r="BK4114" s="144"/>
      <c r="BL4114" s="144"/>
      <c r="BM4114" s="144"/>
      <c r="BN4114" s="144"/>
      <c r="BO4114" s="144"/>
      <c r="BP4114" s="144"/>
      <c r="BQ4114" s="144"/>
      <c r="BR4114" s="144"/>
      <c r="BS4114" s="144"/>
      <c r="BT4114" s="144"/>
      <c r="BU4114" s="144"/>
      <c r="BV4114" s="144"/>
      <c r="BW4114" s="144"/>
      <c r="BX4114" s="144"/>
      <c r="BY4114" s="144"/>
      <c r="BZ4114" s="144"/>
      <c r="CA4114" s="144"/>
      <c r="CB4114" s="144"/>
      <c r="CC4114" s="144"/>
      <c r="CD4114" s="144"/>
      <c r="CE4114" s="144"/>
      <c r="CF4114" s="144"/>
      <c r="CG4114" s="144"/>
      <c r="CH4114" s="144"/>
      <c r="CI4114" s="144"/>
      <c r="CJ4114" s="144"/>
      <c r="CK4114" s="144"/>
      <c r="CL4114" s="144"/>
    </row>
    <row r="4115" spans="2:90" x14ac:dyDescent="0.25">
      <c r="B4115" s="77"/>
      <c r="C4115" s="77"/>
      <c r="D4115" s="77"/>
      <c r="E4115" s="77"/>
      <c r="F4115" s="77"/>
      <c r="G4115" s="77"/>
      <c r="I4115" s="78"/>
      <c r="K4115" s="78"/>
      <c r="L4115" s="77"/>
      <c r="M4115" s="78"/>
      <c r="N4115" s="78"/>
      <c r="O4115" s="78"/>
      <c r="P4115" s="78"/>
      <c r="Q4115" s="144"/>
      <c r="R4115" s="78"/>
      <c r="S4115" s="78"/>
      <c r="T4115" s="78"/>
      <c r="U4115" s="78"/>
      <c r="V4115" s="219"/>
      <c r="W4115" s="78"/>
      <c r="X4115" s="78"/>
      <c r="Y4115" s="78"/>
      <c r="Z4115" s="78"/>
      <c r="AA4115" s="77"/>
      <c r="AB4115" s="77"/>
      <c r="AC4115" s="78"/>
      <c r="AD4115" s="104"/>
      <c r="AE4115" s="78"/>
      <c r="AF4115" s="104"/>
      <c r="AG4115" s="78"/>
      <c r="AH4115" s="104"/>
      <c r="AI4115" s="78"/>
      <c r="AJ4115" s="104"/>
      <c r="AK4115" s="78"/>
      <c r="AL4115" s="78"/>
      <c r="AM4115" s="8"/>
      <c r="AN4115" s="78"/>
      <c r="AO4115" s="78"/>
      <c r="AP4115" s="78"/>
      <c r="AQ4115" s="78"/>
      <c r="AR4115" s="78"/>
      <c r="AS4115" s="78"/>
      <c r="AT4115" s="78"/>
      <c r="AU4115" s="78"/>
      <c r="AV4115" s="78"/>
      <c r="AW4115" s="77"/>
      <c r="AX4115" s="144"/>
      <c r="AY4115" s="144"/>
      <c r="AZ4115" s="144"/>
      <c r="BA4115" s="54"/>
      <c r="BB4115" s="54"/>
      <c r="BC4115" s="144"/>
      <c r="BD4115" s="144"/>
      <c r="BE4115" s="144"/>
      <c r="BF4115" s="144"/>
      <c r="BG4115" s="144"/>
      <c r="BH4115" s="144"/>
      <c r="BI4115" s="144"/>
      <c r="BJ4115" s="144"/>
      <c r="BK4115" s="144"/>
      <c r="BL4115" s="144"/>
      <c r="BM4115" s="144"/>
      <c r="BN4115" s="144"/>
      <c r="BO4115" s="144"/>
      <c r="BP4115" s="144"/>
      <c r="BQ4115" s="144"/>
      <c r="BR4115" s="144"/>
      <c r="BS4115" s="144"/>
      <c r="BT4115" s="144"/>
      <c r="BU4115" s="144"/>
      <c r="BV4115" s="144"/>
      <c r="BW4115" s="144"/>
      <c r="BX4115" s="144"/>
      <c r="BY4115" s="144"/>
      <c r="BZ4115" s="144"/>
      <c r="CA4115" s="144"/>
      <c r="CB4115" s="144"/>
      <c r="CC4115" s="144"/>
      <c r="CD4115" s="144"/>
      <c r="CE4115" s="144"/>
      <c r="CF4115" s="144"/>
      <c r="CG4115" s="144"/>
      <c r="CH4115" s="144"/>
      <c r="CI4115" s="144"/>
      <c r="CJ4115" s="144"/>
      <c r="CK4115" s="144"/>
      <c r="CL4115" s="144"/>
    </row>
    <row r="4116" spans="2:90" x14ac:dyDescent="0.25">
      <c r="B4116" s="77"/>
      <c r="C4116" s="77"/>
      <c r="D4116" s="77"/>
      <c r="E4116" s="77"/>
      <c r="F4116" s="77"/>
      <c r="G4116" s="77"/>
      <c r="I4116" s="78"/>
      <c r="K4116" s="78"/>
      <c r="L4116" s="77"/>
      <c r="M4116" s="78"/>
      <c r="N4116" s="78"/>
      <c r="O4116" s="78"/>
      <c r="P4116" s="78"/>
      <c r="Q4116" s="144"/>
      <c r="R4116" s="78"/>
      <c r="S4116" s="78"/>
      <c r="T4116" s="78"/>
      <c r="U4116" s="78"/>
      <c r="V4116" s="219"/>
      <c r="W4116" s="78"/>
      <c r="X4116" s="78"/>
      <c r="Y4116" s="78"/>
      <c r="Z4116" s="78"/>
      <c r="AA4116" s="77"/>
      <c r="AB4116" s="77"/>
      <c r="AC4116" s="78"/>
      <c r="AD4116" s="104"/>
      <c r="AE4116" s="78"/>
      <c r="AF4116" s="104"/>
      <c r="AG4116" s="78"/>
      <c r="AH4116" s="104"/>
      <c r="AI4116" s="78"/>
      <c r="AJ4116" s="104"/>
      <c r="AK4116" s="78"/>
      <c r="AL4116" s="78"/>
      <c r="AM4116" s="8"/>
      <c r="AN4116" s="78"/>
      <c r="AO4116" s="78"/>
      <c r="AP4116" s="78"/>
      <c r="AQ4116" s="78"/>
      <c r="AR4116" s="78"/>
      <c r="AS4116" s="78"/>
      <c r="AT4116" s="78"/>
      <c r="AU4116" s="78"/>
      <c r="AV4116" s="78"/>
      <c r="AW4116" s="77"/>
      <c r="AX4116" s="144"/>
      <c r="AY4116" s="144"/>
      <c r="AZ4116" s="144"/>
      <c r="BA4116" s="54"/>
      <c r="BB4116" s="54"/>
      <c r="BC4116" s="144"/>
      <c r="BD4116" s="144"/>
      <c r="BE4116" s="144"/>
      <c r="BF4116" s="144"/>
      <c r="BG4116" s="144"/>
      <c r="BH4116" s="144"/>
      <c r="BI4116" s="144"/>
      <c r="BJ4116" s="144"/>
      <c r="BK4116" s="144"/>
      <c r="BL4116" s="144"/>
      <c r="BM4116" s="144"/>
      <c r="BN4116" s="144"/>
      <c r="BO4116" s="144"/>
      <c r="BP4116" s="144"/>
      <c r="BQ4116" s="144"/>
      <c r="BR4116" s="144"/>
      <c r="BS4116" s="144"/>
      <c r="BT4116" s="144"/>
      <c r="BU4116" s="144"/>
      <c r="BV4116" s="144"/>
      <c r="BW4116" s="144"/>
      <c r="BX4116" s="144"/>
      <c r="BY4116" s="144"/>
      <c r="BZ4116" s="144"/>
      <c r="CA4116" s="144"/>
      <c r="CB4116" s="144"/>
      <c r="CC4116" s="144"/>
      <c r="CD4116" s="144"/>
      <c r="CE4116" s="144"/>
      <c r="CF4116" s="144"/>
      <c r="CG4116" s="144"/>
      <c r="CH4116" s="144"/>
      <c r="CI4116" s="144"/>
      <c r="CJ4116" s="144"/>
      <c r="CK4116" s="144"/>
      <c r="CL4116" s="144"/>
    </row>
    <row r="4117" spans="2:90" x14ac:dyDescent="0.25">
      <c r="B4117" s="77"/>
      <c r="C4117" s="77"/>
      <c r="D4117" s="77"/>
      <c r="E4117" s="77"/>
      <c r="F4117" s="77"/>
      <c r="G4117" s="77"/>
      <c r="I4117" s="78"/>
      <c r="K4117" s="78"/>
      <c r="L4117" s="77"/>
      <c r="M4117" s="78"/>
      <c r="N4117" s="78"/>
      <c r="O4117" s="78"/>
      <c r="P4117" s="78"/>
      <c r="Q4117" s="144"/>
      <c r="R4117" s="78"/>
      <c r="S4117" s="78"/>
      <c r="T4117" s="78"/>
      <c r="U4117" s="78"/>
      <c r="V4117" s="219"/>
      <c r="W4117" s="78"/>
      <c r="X4117" s="78"/>
      <c r="Y4117" s="78"/>
      <c r="Z4117" s="78"/>
      <c r="AA4117" s="77"/>
      <c r="AB4117" s="77"/>
      <c r="AC4117" s="78"/>
      <c r="AD4117" s="104"/>
      <c r="AE4117" s="78"/>
      <c r="AF4117" s="104"/>
      <c r="AG4117" s="78"/>
      <c r="AH4117" s="104"/>
      <c r="AI4117" s="78"/>
      <c r="AJ4117" s="104"/>
      <c r="AK4117" s="78"/>
      <c r="AL4117" s="78"/>
      <c r="AM4117" s="8"/>
      <c r="AN4117" s="78"/>
      <c r="AO4117" s="78"/>
      <c r="AP4117" s="78"/>
      <c r="AQ4117" s="78"/>
      <c r="AR4117" s="78"/>
      <c r="AS4117" s="78"/>
      <c r="AT4117" s="78"/>
      <c r="AU4117" s="78"/>
      <c r="AV4117" s="78"/>
      <c r="AW4117" s="77"/>
      <c r="AX4117" s="144"/>
      <c r="AY4117" s="144"/>
      <c r="AZ4117" s="144"/>
      <c r="BA4117" s="54"/>
      <c r="BB4117" s="54"/>
      <c r="BC4117" s="144"/>
      <c r="BD4117" s="144"/>
      <c r="BE4117" s="144"/>
      <c r="BF4117" s="144"/>
      <c r="BG4117" s="144"/>
      <c r="BH4117" s="144"/>
      <c r="BI4117" s="144"/>
      <c r="BJ4117" s="144"/>
      <c r="BK4117" s="144"/>
      <c r="BL4117" s="144"/>
      <c r="BM4117" s="144"/>
      <c r="BN4117" s="144"/>
      <c r="BO4117" s="144"/>
      <c r="BP4117" s="144"/>
      <c r="BQ4117" s="144"/>
      <c r="BR4117" s="144"/>
      <c r="BS4117" s="144"/>
      <c r="BT4117" s="144"/>
      <c r="BU4117" s="144"/>
      <c r="BV4117" s="144"/>
      <c r="BW4117" s="144"/>
      <c r="BX4117" s="144"/>
      <c r="BY4117" s="144"/>
      <c r="BZ4117" s="144"/>
      <c r="CA4117" s="144"/>
      <c r="CB4117" s="144"/>
      <c r="CC4117" s="144"/>
      <c r="CD4117" s="144"/>
      <c r="CE4117" s="144"/>
      <c r="CF4117" s="144"/>
      <c r="CG4117" s="144"/>
      <c r="CH4117" s="144"/>
      <c r="CI4117" s="144"/>
      <c r="CJ4117" s="144"/>
      <c r="CK4117" s="144"/>
      <c r="CL4117" s="144"/>
    </row>
    <row r="4118" spans="2:90" x14ac:dyDescent="0.25">
      <c r="B4118" s="77"/>
      <c r="C4118" s="77"/>
      <c r="D4118" s="77"/>
      <c r="E4118" s="77"/>
      <c r="F4118" s="77"/>
      <c r="G4118" s="77"/>
      <c r="I4118" s="78"/>
      <c r="K4118" s="78"/>
      <c r="L4118" s="77"/>
      <c r="M4118" s="78"/>
      <c r="N4118" s="78"/>
      <c r="O4118" s="78"/>
      <c r="P4118" s="78"/>
      <c r="Q4118" s="144"/>
      <c r="R4118" s="78"/>
      <c r="S4118" s="78"/>
      <c r="T4118" s="78"/>
      <c r="U4118" s="78"/>
      <c r="V4118" s="219"/>
      <c r="W4118" s="78"/>
      <c r="X4118" s="78"/>
      <c r="Y4118" s="78"/>
      <c r="Z4118" s="78"/>
      <c r="AA4118" s="77"/>
      <c r="AB4118" s="77"/>
      <c r="AC4118" s="78"/>
      <c r="AD4118" s="104"/>
      <c r="AE4118" s="78"/>
      <c r="AF4118" s="104"/>
      <c r="AG4118" s="78"/>
      <c r="AH4118" s="104"/>
      <c r="AI4118" s="78"/>
      <c r="AJ4118" s="104"/>
      <c r="AK4118" s="78"/>
      <c r="AL4118" s="78"/>
      <c r="AM4118" s="8"/>
      <c r="AN4118" s="78"/>
      <c r="AO4118" s="78"/>
      <c r="AP4118" s="78"/>
      <c r="AQ4118" s="78"/>
      <c r="AR4118" s="78"/>
      <c r="AS4118" s="78"/>
      <c r="AT4118" s="78"/>
      <c r="AU4118" s="78"/>
      <c r="AV4118" s="78"/>
      <c r="AW4118" s="77"/>
      <c r="AX4118" s="144"/>
      <c r="AY4118" s="144"/>
      <c r="AZ4118" s="144"/>
      <c r="BA4118" s="54"/>
      <c r="BB4118" s="54"/>
      <c r="BC4118" s="144"/>
      <c r="BD4118" s="144"/>
      <c r="BE4118" s="144"/>
      <c r="BF4118" s="144"/>
      <c r="BG4118" s="144"/>
      <c r="BH4118" s="144"/>
      <c r="BI4118" s="144"/>
      <c r="BJ4118" s="144"/>
      <c r="BK4118" s="144"/>
      <c r="BL4118" s="144"/>
      <c r="BM4118" s="144"/>
      <c r="BN4118" s="144"/>
      <c r="BO4118" s="144"/>
      <c r="BP4118" s="144"/>
      <c r="BQ4118" s="144"/>
      <c r="BR4118" s="144"/>
      <c r="BS4118" s="144"/>
      <c r="BT4118" s="144"/>
      <c r="BU4118" s="144"/>
      <c r="BV4118" s="144"/>
      <c r="BW4118" s="144"/>
      <c r="BX4118" s="144"/>
      <c r="BY4118" s="144"/>
      <c r="BZ4118" s="144"/>
      <c r="CA4118" s="144"/>
      <c r="CB4118" s="144"/>
      <c r="CC4118" s="144"/>
      <c r="CD4118" s="144"/>
      <c r="CE4118" s="144"/>
      <c r="CF4118" s="144"/>
      <c r="CG4118" s="144"/>
      <c r="CH4118" s="144"/>
      <c r="CI4118" s="144"/>
      <c r="CJ4118" s="144"/>
      <c r="CK4118" s="144"/>
      <c r="CL4118" s="144"/>
    </row>
    <row r="4119" spans="2:90" x14ac:dyDescent="0.25">
      <c r="B4119" s="77"/>
      <c r="C4119" s="77"/>
      <c r="D4119" s="77"/>
      <c r="E4119" s="77"/>
      <c r="F4119" s="77"/>
      <c r="G4119" s="77"/>
      <c r="I4119" s="78"/>
      <c r="K4119" s="78"/>
      <c r="L4119" s="77"/>
      <c r="M4119" s="78"/>
      <c r="N4119" s="78"/>
      <c r="O4119" s="78"/>
      <c r="P4119" s="78"/>
      <c r="Q4119" s="144"/>
      <c r="R4119" s="78"/>
      <c r="S4119" s="78"/>
      <c r="T4119" s="78"/>
      <c r="U4119" s="78"/>
      <c r="V4119" s="219"/>
      <c r="W4119" s="78"/>
      <c r="X4119" s="78"/>
      <c r="Y4119" s="78"/>
      <c r="Z4119" s="78"/>
      <c r="AA4119" s="77"/>
      <c r="AB4119" s="77"/>
      <c r="AC4119" s="78"/>
      <c r="AD4119" s="104"/>
      <c r="AE4119" s="78"/>
      <c r="AF4119" s="104"/>
      <c r="AG4119" s="78"/>
      <c r="AH4119" s="104"/>
      <c r="AI4119" s="78"/>
      <c r="AJ4119" s="104"/>
      <c r="AK4119" s="78"/>
      <c r="AL4119" s="78"/>
      <c r="AM4119" s="8"/>
      <c r="AN4119" s="78"/>
      <c r="AO4119" s="78"/>
      <c r="AP4119" s="78"/>
      <c r="AQ4119" s="78"/>
      <c r="AR4119" s="78"/>
      <c r="AS4119" s="78"/>
      <c r="AT4119" s="78"/>
      <c r="AU4119" s="78"/>
      <c r="AV4119" s="78"/>
      <c r="AW4119" s="77"/>
      <c r="AX4119" s="144"/>
      <c r="AY4119" s="144"/>
      <c r="AZ4119" s="144"/>
      <c r="BA4119" s="54"/>
      <c r="BB4119" s="54"/>
      <c r="BC4119" s="144"/>
      <c r="BD4119" s="144"/>
      <c r="BE4119" s="144"/>
      <c r="BF4119" s="144"/>
      <c r="BG4119" s="144"/>
      <c r="BH4119" s="144"/>
      <c r="BI4119" s="144"/>
      <c r="BJ4119" s="144"/>
      <c r="BK4119" s="144"/>
      <c r="BL4119" s="144"/>
      <c r="BM4119" s="144"/>
      <c r="BN4119" s="144"/>
      <c r="BO4119" s="144"/>
      <c r="BP4119" s="144"/>
      <c r="BQ4119" s="144"/>
      <c r="BR4119" s="144"/>
      <c r="BS4119" s="144"/>
      <c r="BT4119" s="144"/>
      <c r="BU4119" s="144"/>
      <c r="BV4119" s="144"/>
      <c r="BW4119" s="144"/>
      <c r="BX4119" s="144"/>
      <c r="BY4119" s="144"/>
      <c r="BZ4119" s="144"/>
      <c r="CA4119" s="144"/>
      <c r="CB4119" s="144"/>
      <c r="CC4119" s="144"/>
      <c r="CD4119" s="144"/>
      <c r="CE4119" s="144"/>
      <c r="CF4119" s="144"/>
      <c r="CG4119" s="144"/>
      <c r="CH4119" s="144"/>
      <c r="CI4119" s="144"/>
      <c r="CJ4119" s="144"/>
      <c r="CK4119" s="144"/>
      <c r="CL4119" s="144"/>
    </row>
    <row r="4120" spans="2:90" x14ac:dyDescent="0.25">
      <c r="B4120" s="77"/>
      <c r="C4120" s="77"/>
      <c r="D4120" s="77"/>
      <c r="E4120" s="77"/>
      <c r="F4120" s="77"/>
      <c r="G4120" s="77"/>
      <c r="I4120" s="78"/>
      <c r="K4120" s="78"/>
      <c r="L4120" s="77"/>
      <c r="M4120" s="78"/>
      <c r="N4120" s="78"/>
      <c r="O4120" s="78"/>
      <c r="P4120" s="78"/>
      <c r="Q4120" s="144"/>
      <c r="R4120" s="78"/>
      <c r="S4120" s="78"/>
      <c r="T4120" s="78"/>
      <c r="U4120" s="78"/>
      <c r="V4120" s="219"/>
      <c r="W4120" s="78"/>
      <c r="X4120" s="78"/>
      <c r="Y4120" s="78"/>
      <c r="Z4120" s="78"/>
      <c r="AA4120" s="77"/>
      <c r="AB4120" s="77"/>
      <c r="AC4120" s="78"/>
      <c r="AD4120" s="104"/>
      <c r="AE4120" s="78"/>
      <c r="AF4120" s="104"/>
      <c r="AG4120" s="78"/>
      <c r="AH4120" s="104"/>
      <c r="AI4120" s="78"/>
      <c r="AJ4120" s="104"/>
      <c r="AK4120" s="78"/>
      <c r="AL4120" s="78"/>
      <c r="AM4120" s="8"/>
      <c r="AN4120" s="78"/>
      <c r="AO4120" s="78"/>
      <c r="AP4120" s="78"/>
      <c r="AQ4120" s="78"/>
      <c r="AR4120" s="78"/>
      <c r="AS4120" s="78"/>
      <c r="AT4120" s="78"/>
      <c r="AU4120" s="78"/>
      <c r="AV4120" s="78"/>
      <c r="AW4120" s="77"/>
      <c r="AX4120" s="144"/>
      <c r="AY4120" s="144"/>
      <c r="AZ4120" s="144"/>
      <c r="BA4120" s="54"/>
      <c r="BB4120" s="54"/>
      <c r="BC4120" s="144"/>
      <c r="BD4120" s="144"/>
      <c r="BE4120" s="144"/>
      <c r="BF4120" s="144"/>
      <c r="BG4120" s="144"/>
      <c r="BH4120" s="144"/>
      <c r="BI4120" s="144"/>
      <c r="BJ4120" s="144"/>
      <c r="BK4120" s="144"/>
      <c r="BL4120" s="144"/>
      <c r="BM4120" s="144"/>
      <c r="BN4120" s="144"/>
      <c r="BO4120" s="144"/>
      <c r="BP4120" s="144"/>
      <c r="BQ4120" s="144"/>
      <c r="BR4120" s="144"/>
      <c r="BS4120" s="144"/>
      <c r="BT4120" s="144"/>
      <c r="BU4120" s="144"/>
      <c r="BV4120" s="144"/>
      <c r="BW4120" s="144"/>
      <c r="BX4120" s="144"/>
      <c r="BY4120" s="144"/>
      <c r="BZ4120" s="144"/>
      <c r="CA4120" s="144"/>
      <c r="CB4120" s="144"/>
      <c r="CC4120" s="144"/>
      <c r="CD4120" s="144"/>
      <c r="CE4120" s="144"/>
      <c r="CF4120" s="144"/>
      <c r="CG4120" s="144"/>
      <c r="CH4120" s="144"/>
      <c r="CI4120" s="144"/>
      <c r="CJ4120" s="144"/>
      <c r="CK4120" s="144"/>
      <c r="CL4120" s="144"/>
    </row>
    <row r="4121" spans="2:90" x14ac:dyDescent="0.25">
      <c r="B4121" s="77"/>
      <c r="C4121" s="77"/>
      <c r="D4121" s="77"/>
      <c r="E4121" s="77"/>
      <c r="F4121" s="77"/>
      <c r="G4121" s="77"/>
      <c r="I4121" s="78"/>
      <c r="K4121" s="78"/>
      <c r="L4121" s="77"/>
      <c r="M4121" s="78"/>
      <c r="N4121" s="78"/>
      <c r="O4121" s="78"/>
      <c r="P4121" s="78"/>
      <c r="Q4121" s="144"/>
      <c r="R4121" s="78"/>
      <c r="S4121" s="78"/>
      <c r="T4121" s="78"/>
      <c r="U4121" s="78"/>
      <c r="V4121" s="219"/>
      <c r="W4121" s="78"/>
      <c r="X4121" s="78"/>
      <c r="Y4121" s="78"/>
      <c r="Z4121" s="78"/>
      <c r="AA4121" s="77"/>
      <c r="AB4121" s="77"/>
      <c r="AC4121" s="78"/>
      <c r="AD4121" s="104"/>
      <c r="AE4121" s="78"/>
      <c r="AF4121" s="104"/>
      <c r="AG4121" s="78"/>
      <c r="AH4121" s="104"/>
      <c r="AI4121" s="78"/>
      <c r="AJ4121" s="104"/>
      <c r="AK4121" s="78"/>
      <c r="AL4121" s="78"/>
      <c r="AM4121" s="8"/>
      <c r="AN4121" s="78"/>
      <c r="AO4121" s="78"/>
      <c r="AP4121" s="78"/>
      <c r="AQ4121" s="78"/>
      <c r="AR4121" s="78"/>
      <c r="AS4121" s="78"/>
      <c r="AT4121" s="78"/>
      <c r="AU4121" s="78"/>
      <c r="AV4121" s="78"/>
      <c r="AW4121" s="77"/>
      <c r="AX4121" s="144"/>
      <c r="AY4121" s="144"/>
      <c r="AZ4121" s="144"/>
      <c r="BA4121" s="54"/>
      <c r="BB4121" s="54"/>
      <c r="BC4121" s="144"/>
      <c r="BD4121" s="144"/>
      <c r="BE4121" s="144"/>
      <c r="BF4121" s="144"/>
      <c r="BG4121" s="144"/>
      <c r="BH4121" s="144"/>
      <c r="BI4121" s="144"/>
      <c r="BJ4121" s="144"/>
      <c r="BK4121" s="144"/>
      <c r="BL4121" s="144"/>
      <c r="BM4121" s="144"/>
      <c r="BN4121" s="144"/>
      <c r="BO4121" s="144"/>
      <c r="BP4121" s="144"/>
      <c r="BQ4121" s="144"/>
      <c r="BR4121" s="144"/>
      <c r="BS4121" s="144"/>
      <c r="BT4121" s="144"/>
      <c r="BU4121" s="144"/>
      <c r="BV4121" s="144"/>
      <c r="BW4121" s="144"/>
      <c r="BX4121" s="144"/>
      <c r="BY4121" s="144"/>
      <c r="BZ4121" s="144"/>
      <c r="CA4121" s="144"/>
      <c r="CB4121" s="144"/>
      <c r="CC4121" s="144"/>
      <c r="CD4121" s="144"/>
      <c r="CE4121" s="144"/>
      <c r="CF4121" s="144"/>
      <c r="CG4121" s="144"/>
      <c r="CH4121" s="144"/>
      <c r="CI4121" s="144"/>
      <c r="CJ4121" s="144"/>
      <c r="CK4121" s="144"/>
      <c r="CL4121" s="144"/>
    </row>
    <row r="4122" spans="2:90" x14ac:dyDescent="0.25">
      <c r="B4122" s="77"/>
      <c r="C4122" s="77"/>
      <c r="D4122" s="77"/>
      <c r="E4122" s="77"/>
      <c r="F4122" s="77"/>
      <c r="G4122" s="77"/>
      <c r="I4122" s="78"/>
      <c r="K4122" s="78"/>
      <c r="L4122" s="77"/>
      <c r="M4122" s="78"/>
      <c r="N4122" s="78"/>
      <c r="O4122" s="78"/>
      <c r="P4122" s="78"/>
      <c r="Q4122" s="144"/>
      <c r="R4122" s="78"/>
      <c r="S4122" s="78"/>
      <c r="T4122" s="78"/>
      <c r="U4122" s="78"/>
      <c r="V4122" s="219"/>
      <c r="W4122" s="78"/>
      <c r="X4122" s="78"/>
      <c r="Y4122" s="78"/>
      <c r="Z4122" s="78"/>
      <c r="AA4122" s="77"/>
      <c r="AB4122" s="77"/>
      <c r="AC4122" s="78"/>
      <c r="AD4122" s="104"/>
      <c r="AE4122" s="78"/>
      <c r="AF4122" s="104"/>
      <c r="AG4122" s="78"/>
      <c r="AH4122" s="104"/>
      <c r="AI4122" s="78"/>
      <c r="AJ4122" s="104"/>
      <c r="AK4122" s="78"/>
      <c r="AL4122" s="78"/>
      <c r="AM4122" s="8"/>
      <c r="AN4122" s="78"/>
      <c r="AO4122" s="78"/>
      <c r="AP4122" s="78"/>
      <c r="AQ4122" s="78"/>
      <c r="AR4122" s="78"/>
      <c r="AS4122" s="78"/>
      <c r="AT4122" s="78"/>
      <c r="AU4122" s="78"/>
      <c r="AV4122" s="78"/>
      <c r="AW4122" s="77"/>
      <c r="AX4122" s="144"/>
      <c r="AY4122" s="144"/>
      <c r="AZ4122" s="144"/>
      <c r="BA4122" s="54"/>
      <c r="BB4122" s="54"/>
      <c r="BC4122" s="144"/>
      <c r="BD4122" s="144"/>
      <c r="BE4122" s="144"/>
      <c r="BF4122" s="144"/>
      <c r="BG4122" s="144"/>
      <c r="BH4122" s="144"/>
      <c r="BI4122" s="144"/>
      <c r="BJ4122" s="144"/>
      <c r="BK4122" s="144"/>
      <c r="BL4122" s="144"/>
      <c r="BM4122" s="144"/>
      <c r="BN4122" s="144"/>
      <c r="BO4122" s="144"/>
      <c r="BP4122" s="144"/>
      <c r="BQ4122" s="144"/>
      <c r="BR4122" s="144"/>
      <c r="BS4122" s="144"/>
      <c r="BT4122" s="144"/>
      <c r="BU4122" s="144"/>
      <c r="BV4122" s="144"/>
      <c r="BW4122" s="144"/>
      <c r="BX4122" s="144"/>
      <c r="BY4122" s="144"/>
      <c r="BZ4122" s="144"/>
      <c r="CA4122" s="144"/>
      <c r="CB4122" s="144"/>
      <c r="CC4122" s="144"/>
      <c r="CD4122" s="144"/>
      <c r="CE4122" s="144"/>
      <c r="CF4122" s="144"/>
      <c r="CG4122" s="144"/>
      <c r="CH4122" s="144"/>
      <c r="CI4122" s="144"/>
      <c r="CJ4122" s="144"/>
      <c r="CK4122" s="144"/>
      <c r="CL4122" s="144"/>
    </row>
    <row r="4123" spans="2:90" x14ac:dyDescent="0.25">
      <c r="B4123" s="77"/>
      <c r="C4123" s="77"/>
      <c r="D4123" s="77"/>
      <c r="E4123" s="77"/>
      <c r="F4123" s="77"/>
      <c r="G4123" s="77"/>
      <c r="I4123" s="78"/>
      <c r="K4123" s="78"/>
      <c r="L4123" s="77"/>
      <c r="M4123" s="78"/>
      <c r="N4123" s="78"/>
      <c r="O4123" s="78"/>
      <c r="P4123" s="78"/>
      <c r="Q4123" s="144"/>
      <c r="R4123" s="78"/>
      <c r="S4123" s="78"/>
      <c r="T4123" s="78"/>
      <c r="U4123" s="78"/>
      <c r="V4123" s="219"/>
      <c r="W4123" s="78"/>
      <c r="X4123" s="78"/>
      <c r="Y4123" s="78"/>
      <c r="Z4123" s="78"/>
      <c r="AA4123" s="77"/>
      <c r="AB4123" s="77"/>
      <c r="AC4123" s="78"/>
      <c r="AD4123" s="104"/>
      <c r="AE4123" s="78"/>
      <c r="AF4123" s="104"/>
      <c r="AG4123" s="78"/>
      <c r="AH4123" s="104"/>
      <c r="AI4123" s="78"/>
      <c r="AJ4123" s="104"/>
      <c r="AK4123" s="78"/>
      <c r="AL4123" s="78"/>
      <c r="AM4123" s="8"/>
      <c r="AN4123" s="78"/>
      <c r="AO4123" s="78"/>
      <c r="AP4123" s="78"/>
      <c r="AQ4123" s="78"/>
      <c r="AR4123" s="78"/>
      <c r="AS4123" s="78"/>
      <c r="AT4123" s="78"/>
      <c r="AU4123" s="78"/>
      <c r="AV4123" s="78"/>
      <c r="AW4123" s="77"/>
      <c r="AX4123" s="144"/>
      <c r="AY4123" s="144"/>
      <c r="AZ4123" s="144"/>
      <c r="BA4123" s="54"/>
      <c r="BB4123" s="54"/>
      <c r="BC4123" s="144"/>
      <c r="BD4123" s="144"/>
      <c r="BE4123" s="144"/>
      <c r="BF4123" s="144"/>
      <c r="BG4123" s="144"/>
      <c r="BH4123" s="144"/>
      <c r="BI4123" s="144"/>
      <c r="BJ4123" s="144"/>
      <c r="BK4123" s="144"/>
      <c r="BL4123" s="144"/>
      <c r="BM4123" s="144"/>
      <c r="BN4123" s="144"/>
      <c r="BO4123" s="144"/>
      <c r="BP4123" s="144"/>
      <c r="BQ4123" s="144"/>
      <c r="BR4123" s="144"/>
      <c r="BS4123" s="144"/>
      <c r="BT4123" s="144"/>
      <c r="BU4123" s="144"/>
      <c r="BV4123" s="144"/>
      <c r="BW4123" s="144"/>
      <c r="BX4123" s="144"/>
      <c r="BY4123" s="144"/>
      <c r="BZ4123" s="144"/>
      <c r="CA4123" s="144"/>
      <c r="CB4123" s="144"/>
      <c r="CC4123" s="144"/>
      <c r="CD4123" s="144"/>
      <c r="CE4123" s="144"/>
      <c r="CF4123" s="144"/>
      <c r="CG4123" s="144"/>
      <c r="CH4123" s="144"/>
      <c r="CI4123" s="144"/>
      <c r="CJ4123" s="144"/>
      <c r="CK4123" s="144"/>
      <c r="CL4123" s="144"/>
    </row>
    <row r="4124" spans="2:90" x14ac:dyDescent="0.25">
      <c r="B4124" s="77"/>
      <c r="C4124" s="77"/>
      <c r="D4124" s="77"/>
      <c r="E4124" s="77"/>
      <c r="F4124" s="77"/>
      <c r="G4124" s="77"/>
      <c r="I4124" s="78"/>
      <c r="K4124" s="78"/>
      <c r="L4124" s="77"/>
      <c r="M4124" s="78"/>
      <c r="N4124" s="78"/>
      <c r="O4124" s="78"/>
      <c r="P4124" s="78"/>
      <c r="Q4124" s="144"/>
      <c r="R4124" s="78"/>
      <c r="S4124" s="78"/>
      <c r="T4124" s="78"/>
      <c r="U4124" s="78"/>
      <c r="V4124" s="219"/>
      <c r="W4124" s="78"/>
      <c r="X4124" s="78"/>
      <c r="Y4124" s="78"/>
      <c r="Z4124" s="78"/>
      <c r="AA4124" s="77"/>
      <c r="AB4124" s="77"/>
      <c r="AC4124" s="78"/>
      <c r="AD4124" s="104"/>
      <c r="AE4124" s="78"/>
      <c r="AF4124" s="104"/>
      <c r="AG4124" s="78"/>
      <c r="AH4124" s="104"/>
      <c r="AI4124" s="78"/>
      <c r="AJ4124" s="104"/>
      <c r="AK4124" s="78"/>
      <c r="AL4124" s="78"/>
      <c r="AM4124" s="8"/>
      <c r="AN4124" s="78"/>
      <c r="AO4124" s="78"/>
      <c r="AP4124" s="78"/>
      <c r="AQ4124" s="78"/>
      <c r="AR4124" s="78"/>
      <c r="AS4124" s="78"/>
      <c r="AT4124" s="78"/>
      <c r="AU4124" s="78"/>
      <c r="AV4124" s="78"/>
      <c r="AW4124" s="77"/>
      <c r="AX4124" s="144"/>
      <c r="AY4124" s="144"/>
      <c r="AZ4124" s="144"/>
      <c r="BA4124" s="54"/>
      <c r="BB4124" s="54"/>
      <c r="BC4124" s="144"/>
      <c r="BD4124" s="144"/>
      <c r="BE4124" s="144"/>
      <c r="BF4124" s="144"/>
      <c r="BG4124" s="144"/>
      <c r="BH4124" s="144"/>
      <c r="BI4124" s="144"/>
      <c r="BJ4124" s="144"/>
      <c r="BK4124" s="144"/>
      <c r="BL4124" s="144"/>
      <c r="BM4124" s="144"/>
      <c r="BN4124" s="144"/>
      <c r="BO4124" s="144"/>
      <c r="BP4124" s="144"/>
      <c r="BQ4124" s="144"/>
      <c r="BR4124" s="144"/>
      <c r="BS4124" s="144"/>
      <c r="BT4124" s="144"/>
      <c r="BU4124" s="144"/>
      <c r="BV4124" s="144"/>
      <c r="BW4124" s="144"/>
      <c r="BX4124" s="144"/>
      <c r="BY4124" s="144"/>
      <c r="BZ4124" s="144"/>
      <c r="CA4124" s="144"/>
      <c r="CB4124" s="144"/>
      <c r="CC4124" s="144"/>
      <c r="CD4124" s="144"/>
      <c r="CE4124" s="144"/>
      <c r="CF4124" s="144"/>
      <c r="CG4124" s="144"/>
      <c r="CH4124" s="144"/>
      <c r="CI4124" s="144"/>
      <c r="CJ4124" s="144"/>
      <c r="CK4124" s="144"/>
      <c r="CL4124" s="144"/>
    </row>
    <row r="4125" spans="2:90" x14ac:dyDescent="0.25">
      <c r="B4125" s="77"/>
      <c r="C4125" s="77"/>
      <c r="D4125" s="77"/>
      <c r="E4125" s="77"/>
      <c r="F4125" s="77"/>
      <c r="G4125" s="77"/>
      <c r="I4125" s="78"/>
      <c r="K4125" s="78"/>
      <c r="L4125" s="77"/>
      <c r="M4125" s="78"/>
      <c r="N4125" s="78"/>
      <c r="O4125" s="78"/>
      <c r="P4125" s="78"/>
      <c r="Q4125" s="144"/>
      <c r="R4125" s="78"/>
      <c r="S4125" s="78"/>
      <c r="T4125" s="78"/>
      <c r="U4125" s="78"/>
      <c r="V4125" s="219"/>
      <c r="W4125" s="78"/>
      <c r="X4125" s="78"/>
      <c r="Y4125" s="78"/>
      <c r="Z4125" s="78"/>
      <c r="AA4125" s="77"/>
      <c r="AB4125" s="77"/>
      <c r="AC4125" s="78"/>
      <c r="AD4125" s="104"/>
      <c r="AE4125" s="78"/>
      <c r="AF4125" s="104"/>
      <c r="AG4125" s="78"/>
      <c r="AH4125" s="104"/>
      <c r="AI4125" s="78"/>
      <c r="AJ4125" s="104"/>
      <c r="AK4125" s="78"/>
      <c r="AL4125" s="78"/>
      <c r="AM4125" s="8"/>
      <c r="AN4125" s="78"/>
      <c r="AO4125" s="78"/>
      <c r="AP4125" s="78"/>
      <c r="AQ4125" s="78"/>
      <c r="AR4125" s="78"/>
      <c r="AS4125" s="78"/>
      <c r="AT4125" s="78"/>
      <c r="AU4125" s="78"/>
      <c r="AV4125" s="78"/>
      <c r="AW4125" s="77"/>
      <c r="AX4125" s="144"/>
      <c r="AY4125" s="144"/>
      <c r="AZ4125" s="144"/>
      <c r="BA4125" s="54"/>
      <c r="BB4125" s="54"/>
      <c r="BC4125" s="144"/>
      <c r="BD4125" s="144"/>
      <c r="BE4125" s="144"/>
      <c r="BF4125" s="144"/>
      <c r="BG4125" s="144"/>
      <c r="BH4125" s="144"/>
      <c r="BI4125" s="144"/>
      <c r="BJ4125" s="144"/>
      <c r="BK4125" s="144"/>
      <c r="BL4125" s="144"/>
      <c r="BM4125" s="144"/>
      <c r="BN4125" s="144"/>
      <c r="BO4125" s="144"/>
      <c r="BP4125" s="144"/>
      <c r="BQ4125" s="144"/>
      <c r="BR4125" s="144"/>
      <c r="BS4125" s="144"/>
      <c r="BT4125" s="144"/>
      <c r="BU4125" s="144"/>
      <c r="BV4125" s="144"/>
      <c r="BW4125" s="144"/>
      <c r="BX4125" s="144"/>
      <c r="BY4125" s="144"/>
      <c r="BZ4125" s="144"/>
      <c r="CA4125" s="144"/>
      <c r="CB4125" s="144"/>
      <c r="CC4125" s="144"/>
      <c r="CD4125" s="144"/>
      <c r="CE4125" s="144"/>
      <c r="CF4125" s="144"/>
      <c r="CG4125" s="144"/>
      <c r="CH4125" s="144"/>
      <c r="CI4125" s="144"/>
      <c r="CJ4125" s="144"/>
      <c r="CK4125" s="144"/>
      <c r="CL4125" s="144"/>
    </row>
    <row r="4126" spans="2:90" x14ac:dyDescent="0.25">
      <c r="B4126" s="77"/>
      <c r="C4126" s="77"/>
      <c r="D4126" s="77"/>
      <c r="E4126" s="77"/>
      <c r="F4126" s="77"/>
      <c r="G4126" s="77"/>
      <c r="I4126" s="78"/>
      <c r="K4126" s="78"/>
      <c r="L4126" s="77"/>
      <c r="M4126" s="78"/>
      <c r="N4126" s="78"/>
      <c r="O4126" s="78"/>
      <c r="P4126" s="78"/>
      <c r="Q4126" s="144"/>
      <c r="R4126" s="78"/>
      <c r="S4126" s="78"/>
      <c r="T4126" s="78"/>
      <c r="U4126" s="78"/>
      <c r="V4126" s="219"/>
      <c r="W4126" s="78"/>
      <c r="X4126" s="78"/>
      <c r="Y4126" s="78"/>
      <c r="Z4126" s="78"/>
      <c r="AA4126" s="77"/>
      <c r="AB4126" s="77"/>
      <c r="AC4126" s="78"/>
      <c r="AD4126" s="104"/>
      <c r="AE4126" s="78"/>
      <c r="AF4126" s="104"/>
      <c r="AG4126" s="78"/>
      <c r="AH4126" s="104"/>
      <c r="AI4126" s="78"/>
      <c r="AJ4126" s="104"/>
      <c r="AK4126" s="78"/>
      <c r="AL4126" s="78"/>
      <c r="AM4126" s="8"/>
      <c r="AN4126" s="78"/>
      <c r="AO4126" s="78"/>
      <c r="AP4126" s="78"/>
      <c r="AQ4126" s="78"/>
      <c r="AR4126" s="78"/>
      <c r="AS4126" s="78"/>
      <c r="AT4126" s="78"/>
      <c r="AU4126" s="78"/>
      <c r="AV4126" s="78"/>
      <c r="AW4126" s="77"/>
      <c r="AX4126" s="144"/>
      <c r="AY4126" s="144"/>
      <c r="AZ4126" s="144"/>
      <c r="BA4126" s="54"/>
      <c r="BB4126" s="54"/>
      <c r="BC4126" s="144"/>
      <c r="BD4126" s="144"/>
      <c r="BE4126" s="144"/>
      <c r="BF4126" s="144"/>
      <c r="BG4126" s="144"/>
      <c r="BH4126" s="144"/>
      <c r="BI4126" s="144"/>
      <c r="BJ4126" s="144"/>
      <c r="BK4126" s="144"/>
      <c r="BL4126" s="144"/>
      <c r="BM4126" s="144"/>
      <c r="BN4126" s="144"/>
      <c r="BO4126" s="144"/>
      <c r="BP4126" s="144"/>
      <c r="BQ4126" s="144"/>
      <c r="BR4126" s="144"/>
      <c r="BS4126" s="144"/>
      <c r="BT4126" s="144"/>
      <c r="BU4126" s="144"/>
      <c r="BV4126" s="144"/>
      <c r="BW4126" s="144"/>
      <c r="BX4126" s="144"/>
      <c r="BY4126" s="144"/>
      <c r="BZ4126" s="144"/>
      <c r="CA4126" s="144"/>
      <c r="CB4126" s="144"/>
      <c r="CC4126" s="144"/>
      <c r="CD4126" s="144"/>
      <c r="CE4126" s="144"/>
      <c r="CF4126" s="144"/>
      <c r="CG4126" s="144"/>
      <c r="CH4126" s="144"/>
      <c r="CI4126" s="144"/>
      <c r="CJ4126" s="144"/>
      <c r="CK4126" s="144"/>
      <c r="CL4126" s="144"/>
    </row>
    <row r="4127" spans="2:90" x14ac:dyDescent="0.25">
      <c r="B4127" s="77"/>
      <c r="C4127" s="77"/>
      <c r="D4127" s="77"/>
      <c r="E4127" s="77"/>
      <c r="F4127" s="77"/>
      <c r="G4127" s="77"/>
      <c r="I4127" s="78"/>
      <c r="K4127" s="78"/>
      <c r="L4127" s="77"/>
      <c r="M4127" s="78"/>
      <c r="N4127" s="78"/>
      <c r="O4127" s="78"/>
      <c r="P4127" s="78"/>
      <c r="Q4127" s="144"/>
      <c r="R4127" s="78"/>
      <c r="S4127" s="78"/>
      <c r="T4127" s="78"/>
      <c r="U4127" s="78"/>
      <c r="V4127" s="219"/>
      <c r="W4127" s="78"/>
      <c r="X4127" s="78"/>
      <c r="Y4127" s="78"/>
      <c r="Z4127" s="78"/>
      <c r="AA4127" s="77"/>
      <c r="AB4127" s="77"/>
      <c r="AC4127" s="78"/>
      <c r="AD4127" s="104"/>
      <c r="AE4127" s="78"/>
      <c r="AF4127" s="104"/>
      <c r="AG4127" s="78"/>
      <c r="AH4127" s="104"/>
      <c r="AI4127" s="78"/>
      <c r="AJ4127" s="104"/>
      <c r="AK4127" s="78"/>
      <c r="AL4127" s="78"/>
      <c r="AM4127" s="8"/>
      <c r="AN4127" s="78"/>
      <c r="AO4127" s="78"/>
      <c r="AP4127" s="78"/>
      <c r="AQ4127" s="78"/>
      <c r="AR4127" s="78"/>
      <c r="AS4127" s="78"/>
      <c r="AT4127" s="78"/>
      <c r="AU4127" s="78"/>
      <c r="AV4127" s="78"/>
      <c r="AW4127" s="77"/>
      <c r="AX4127" s="144"/>
      <c r="AY4127" s="144"/>
      <c r="AZ4127" s="144"/>
      <c r="BA4127" s="54"/>
      <c r="BB4127" s="54"/>
      <c r="BC4127" s="144"/>
      <c r="BD4127" s="144"/>
      <c r="BE4127" s="144"/>
      <c r="BF4127" s="144"/>
      <c r="BG4127" s="144"/>
      <c r="BH4127" s="144"/>
      <c r="BI4127" s="144"/>
      <c r="BJ4127" s="144"/>
      <c r="BK4127" s="144"/>
      <c r="BL4127" s="144"/>
      <c r="BM4127" s="144"/>
      <c r="BN4127" s="144"/>
      <c r="BO4127" s="144"/>
      <c r="BP4127" s="144"/>
      <c r="BQ4127" s="144"/>
      <c r="BR4127" s="144"/>
      <c r="BS4127" s="144"/>
      <c r="BT4127" s="144"/>
      <c r="BU4127" s="144"/>
      <c r="BV4127" s="144"/>
      <c r="BW4127" s="144"/>
      <c r="BX4127" s="144"/>
      <c r="BY4127" s="144"/>
      <c r="BZ4127" s="144"/>
      <c r="CA4127" s="144"/>
      <c r="CB4127" s="144"/>
      <c r="CC4127" s="144"/>
      <c r="CD4127" s="144"/>
      <c r="CE4127" s="144"/>
      <c r="CF4127" s="144"/>
      <c r="CG4127" s="144"/>
      <c r="CH4127" s="144"/>
      <c r="CI4127" s="144"/>
      <c r="CJ4127" s="144"/>
      <c r="CK4127" s="144"/>
      <c r="CL4127" s="144"/>
    </row>
    <row r="4128" spans="2:90" x14ac:dyDescent="0.25">
      <c r="B4128" s="77"/>
      <c r="C4128" s="77"/>
      <c r="D4128" s="77"/>
      <c r="E4128" s="77"/>
      <c r="F4128" s="77"/>
      <c r="G4128" s="77"/>
      <c r="I4128" s="78"/>
      <c r="K4128" s="78"/>
      <c r="L4128" s="77"/>
      <c r="M4128" s="78"/>
      <c r="N4128" s="78"/>
      <c r="O4128" s="78"/>
      <c r="P4128" s="78"/>
      <c r="Q4128" s="144"/>
      <c r="R4128" s="78"/>
      <c r="S4128" s="78"/>
      <c r="T4128" s="78"/>
      <c r="U4128" s="78"/>
      <c r="V4128" s="219"/>
      <c r="W4128" s="78"/>
      <c r="X4128" s="78"/>
      <c r="Y4128" s="78"/>
      <c r="Z4128" s="78"/>
      <c r="AA4128" s="77"/>
      <c r="AB4128" s="77"/>
      <c r="AC4128" s="78"/>
      <c r="AD4128" s="104"/>
      <c r="AE4128" s="78"/>
      <c r="AF4128" s="104"/>
      <c r="AG4128" s="78"/>
      <c r="AH4128" s="104"/>
      <c r="AI4128" s="78"/>
      <c r="AJ4128" s="104"/>
      <c r="AK4128" s="78"/>
      <c r="AL4128" s="78"/>
      <c r="AM4128" s="8"/>
      <c r="AN4128" s="78"/>
      <c r="AO4128" s="78"/>
      <c r="AP4128" s="78"/>
      <c r="AQ4128" s="78"/>
      <c r="AR4128" s="78"/>
      <c r="AS4128" s="78"/>
      <c r="AT4128" s="78"/>
      <c r="AU4128" s="78"/>
      <c r="AV4128" s="78"/>
      <c r="AW4128" s="77"/>
      <c r="AX4128" s="144"/>
      <c r="AY4128" s="144"/>
      <c r="AZ4128" s="144"/>
      <c r="BA4128" s="54"/>
      <c r="BB4128" s="54"/>
      <c r="BC4128" s="144"/>
      <c r="BD4128" s="144"/>
      <c r="BE4128" s="144"/>
      <c r="BF4128" s="144"/>
      <c r="BG4128" s="144"/>
      <c r="BH4128" s="144"/>
      <c r="BI4128" s="144"/>
      <c r="BJ4128" s="144"/>
      <c r="BK4128" s="144"/>
      <c r="BL4128" s="144"/>
      <c r="BM4128" s="144"/>
      <c r="BN4128" s="144"/>
      <c r="BO4128" s="144"/>
      <c r="BP4128" s="144"/>
      <c r="BQ4128" s="144"/>
      <c r="BR4128" s="144"/>
      <c r="BS4128" s="144"/>
      <c r="BT4128" s="144"/>
      <c r="BU4128" s="144"/>
      <c r="BV4128" s="144"/>
      <c r="BW4128" s="144"/>
      <c r="BX4128" s="144"/>
      <c r="BY4128" s="144"/>
      <c r="BZ4128" s="144"/>
      <c r="CA4128" s="144"/>
      <c r="CB4128" s="144"/>
      <c r="CC4128" s="144"/>
      <c r="CD4128" s="144"/>
      <c r="CE4128" s="144"/>
      <c r="CF4128" s="144"/>
      <c r="CG4128" s="144"/>
      <c r="CH4128" s="144"/>
      <c r="CI4128" s="144"/>
      <c r="CJ4128" s="144"/>
      <c r="CK4128" s="144"/>
      <c r="CL4128" s="144"/>
    </row>
    <row r="4129" spans="2:90" x14ac:dyDescent="0.25">
      <c r="B4129" s="77"/>
      <c r="C4129" s="77"/>
      <c r="D4129" s="77"/>
      <c r="E4129" s="77"/>
      <c r="F4129" s="77"/>
      <c r="G4129" s="77"/>
      <c r="I4129" s="78"/>
      <c r="K4129" s="78"/>
      <c r="L4129" s="77"/>
      <c r="M4129" s="78"/>
      <c r="N4129" s="78"/>
      <c r="O4129" s="78"/>
      <c r="P4129" s="78"/>
      <c r="Q4129" s="144"/>
      <c r="R4129" s="78"/>
      <c r="S4129" s="78"/>
      <c r="T4129" s="78"/>
      <c r="U4129" s="78"/>
      <c r="V4129" s="219"/>
      <c r="W4129" s="78"/>
      <c r="X4129" s="78"/>
      <c r="Y4129" s="78"/>
      <c r="Z4129" s="78"/>
      <c r="AA4129" s="77"/>
      <c r="AB4129" s="77"/>
      <c r="AC4129" s="78"/>
      <c r="AD4129" s="104"/>
      <c r="AE4129" s="78"/>
      <c r="AF4129" s="104"/>
      <c r="AG4129" s="78"/>
      <c r="AH4129" s="104"/>
      <c r="AI4129" s="78"/>
      <c r="AJ4129" s="104"/>
      <c r="AK4129" s="78"/>
      <c r="AL4129" s="78"/>
      <c r="AM4129" s="8"/>
      <c r="AN4129" s="78"/>
      <c r="AO4129" s="78"/>
      <c r="AP4129" s="78"/>
      <c r="AQ4129" s="78"/>
      <c r="AR4129" s="78"/>
      <c r="AS4129" s="78"/>
      <c r="AT4129" s="78"/>
      <c r="AU4129" s="78"/>
      <c r="AV4129" s="78"/>
      <c r="AW4129" s="77"/>
      <c r="AX4129" s="144"/>
      <c r="AY4129" s="144"/>
      <c r="AZ4129" s="144"/>
      <c r="BA4129" s="54"/>
      <c r="BB4129" s="54"/>
      <c r="BC4129" s="144"/>
      <c r="BD4129" s="144"/>
      <c r="BE4129" s="144"/>
      <c r="BF4129" s="144"/>
      <c r="BG4129" s="144"/>
      <c r="BH4129" s="144"/>
      <c r="BI4129" s="144"/>
      <c r="BJ4129" s="144"/>
      <c r="BK4129" s="144"/>
      <c r="BL4129" s="144"/>
      <c r="BM4129" s="144"/>
      <c r="BN4129" s="144"/>
      <c r="BO4129" s="144"/>
      <c r="BP4129" s="144"/>
      <c r="BQ4129" s="144"/>
      <c r="BR4129" s="144"/>
      <c r="BS4129" s="144"/>
      <c r="BT4129" s="144"/>
      <c r="BU4129" s="144"/>
      <c r="BV4129" s="144"/>
      <c r="BW4129" s="144"/>
      <c r="BX4129" s="144"/>
      <c r="BY4129" s="144"/>
      <c r="BZ4129" s="144"/>
      <c r="CA4129" s="144"/>
      <c r="CB4129" s="144"/>
      <c r="CC4129" s="144"/>
      <c r="CD4129" s="144"/>
      <c r="CE4129" s="144"/>
      <c r="CF4129" s="144"/>
      <c r="CG4129" s="144"/>
      <c r="CH4129" s="144"/>
      <c r="CI4129" s="144"/>
      <c r="CJ4129" s="144"/>
      <c r="CK4129" s="144"/>
      <c r="CL4129" s="144"/>
    </row>
    <row r="4130" spans="2:90" x14ac:dyDescent="0.25">
      <c r="B4130" s="77"/>
      <c r="C4130" s="77"/>
      <c r="D4130" s="77"/>
      <c r="E4130" s="77"/>
      <c r="F4130" s="77"/>
      <c r="G4130" s="77"/>
      <c r="I4130" s="78"/>
      <c r="K4130" s="78"/>
      <c r="L4130" s="77"/>
      <c r="M4130" s="78"/>
      <c r="N4130" s="78"/>
      <c r="O4130" s="78"/>
      <c r="P4130" s="78"/>
      <c r="Q4130" s="144"/>
      <c r="R4130" s="78"/>
      <c r="S4130" s="78"/>
      <c r="T4130" s="78"/>
      <c r="U4130" s="78"/>
      <c r="V4130" s="219"/>
      <c r="W4130" s="78"/>
      <c r="X4130" s="78"/>
      <c r="Y4130" s="78"/>
      <c r="Z4130" s="78"/>
      <c r="AA4130" s="77"/>
      <c r="AB4130" s="77"/>
      <c r="AC4130" s="78"/>
      <c r="AD4130" s="104"/>
      <c r="AE4130" s="78"/>
      <c r="AF4130" s="104"/>
      <c r="AG4130" s="78"/>
      <c r="AH4130" s="104"/>
      <c r="AI4130" s="78"/>
      <c r="AJ4130" s="104"/>
      <c r="AK4130" s="78"/>
      <c r="AL4130" s="78"/>
      <c r="AM4130" s="8"/>
      <c r="AN4130" s="78"/>
      <c r="AO4130" s="78"/>
      <c r="AP4130" s="78"/>
      <c r="AQ4130" s="78"/>
      <c r="AR4130" s="78"/>
      <c r="AS4130" s="78"/>
      <c r="AT4130" s="78"/>
      <c r="AU4130" s="78"/>
      <c r="AV4130" s="78"/>
      <c r="AW4130" s="77"/>
      <c r="AX4130" s="144"/>
      <c r="AY4130" s="144"/>
      <c r="AZ4130" s="144"/>
      <c r="BA4130" s="54"/>
      <c r="BB4130" s="54"/>
      <c r="BC4130" s="144"/>
      <c r="BD4130" s="144"/>
      <c r="BE4130" s="144"/>
      <c r="BF4130" s="144"/>
      <c r="BG4130" s="144"/>
      <c r="BH4130" s="144"/>
      <c r="BI4130" s="144"/>
      <c r="BJ4130" s="144"/>
      <c r="BK4130" s="144"/>
      <c r="BL4130" s="144"/>
      <c r="BM4130" s="144"/>
      <c r="BN4130" s="144"/>
      <c r="BO4130" s="144"/>
      <c r="BP4130" s="144"/>
      <c r="BQ4130" s="144"/>
      <c r="BR4130" s="144"/>
      <c r="BS4130" s="144"/>
      <c r="BT4130" s="144"/>
      <c r="BU4130" s="144"/>
      <c r="BV4130" s="144"/>
      <c r="BW4130" s="144"/>
      <c r="BX4130" s="144"/>
      <c r="BY4130" s="144"/>
      <c r="BZ4130" s="144"/>
      <c r="CA4130" s="144"/>
      <c r="CB4130" s="144"/>
      <c r="CC4130" s="144"/>
      <c r="CD4130" s="144"/>
      <c r="CE4130" s="144"/>
      <c r="CF4130" s="144"/>
      <c r="CG4130" s="144"/>
      <c r="CH4130" s="144"/>
      <c r="CI4130" s="144"/>
      <c r="CJ4130" s="144"/>
      <c r="CK4130" s="144"/>
      <c r="CL4130" s="144"/>
    </row>
    <row r="4131" spans="2:90" x14ac:dyDescent="0.25">
      <c r="B4131" s="77"/>
      <c r="C4131" s="77"/>
      <c r="D4131" s="77"/>
      <c r="E4131" s="77"/>
      <c r="F4131" s="77"/>
      <c r="G4131" s="77"/>
      <c r="I4131" s="78"/>
      <c r="K4131" s="78"/>
      <c r="L4131" s="77"/>
      <c r="M4131" s="78"/>
      <c r="N4131" s="78"/>
      <c r="O4131" s="78"/>
      <c r="P4131" s="78"/>
      <c r="Q4131" s="144"/>
      <c r="R4131" s="78"/>
      <c r="S4131" s="78"/>
      <c r="T4131" s="78"/>
      <c r="U4131" s="78"/>
      <c r="V4131" s="219"/>
      <c r="W4131" s="78"/>
      <c r="X4131" s="78"/>
      <c r="Y4131" s="78"/>
      <c r="Z4131" s="78"/>
      <c r="AA4131" s="77"/>
      <c r="AB4131" s="77"/>
      <c r="AC4131" s="78"/>
      <c r="AD4131" s="104"/>
      <c r="AE4131" s="78"/>
      <c r="AF4131" s="104"/>
      <c r="AG4131" s="78"/>
      <c r="AH4131" s="104"/>
      <c r="AI4131" s="78"/>
      <c r="AJ4131" s="104"/>
      <c r="AK4131" s="78"/>
      <c r="AL4131" s="78"/>
      <c r="AM4131" s="8"/>
      <c r="AN4131" s="78"/>
      <c r="AO4131" s="78"/>
      <c r="AP4131" s="78"/>
      <c r="AQ4131" s="78"/>
      <c r="AR4131" s="78"/>
      <c r="AS4131" s="78"/>
      <c r="AT4131" s="78"/>
      <c r="AU4131" s="78"/>
      <c r="AV4131" s="78"/>
      <c r="AW4131" s="77"/>
      <c r="AX4131" s="144"/>
      <c r="AY4131" s="144"/>
      <c r="AZ4131" s="144"/>
      <c r="BA4131" s="54"/>
      <c r="BB4131" s="54"/>
      <c r="BC4131" s="144"/>
      <c r="BD4131" s="144"/>
      <c r="BE4131" s="144"/>
      <c r="BF4131" s="144"/>
      <c r="BG4131" s="144"/>
      <c r="BH4131" s="144"/>
      <c r="BI4131" s="144"/>
      <c r="BJ4131" s="144"/>
      <c r="BK4131" s="144"/>
      <c r="BL4131" s="144"/>
      <c r="BM4131" s="144"/>
      <c r="BN4131" s="144"/>
      <c r="BO4131" s="144"/>
      <c r="BP4131" s="144"/>
      <c r="BQ4131" s="144"/>
      <c r="BR4131" s="144"/>
      <c r="BS4131" s="144"/>
      <c r="BT4131" s="144"/>
      <c r="BU4131" s="144"/>
      <c r="BV4131" s="144"/>
      <c r="BW4131" s="144"/>
      <c r="BX4131" s="144"/>
      <c r="BY4131" s="144"/>
      <c r="BZ4131" s="144"/>
      <c r="CA4131" s="144"/>
      <c r="CB4131" s="144"/>
      <c r="CC4131" s="144"/>
      <c r="CD4131" s="144"/>
      <c r="CE4131" s="144"/>
      <c r="CF4131" s="144"/>
      <c r="CG4131" s="144"/>
      <c r="CH4131" s="144"/>
      <c r="CI4131" s="144"/>
      <c r="CJ4131" s="144"/>
      <c r="CK4131" s="144"/>
      <c r="CL4131" s="144"/>
    </row>
    <row r="4132" spans="2:90" x14ac:dyDescent="0.25">
      <c r="B4132" s="77"/>
      <c r="C4132" s="77"/>
      <c r="D4132" s="77"/>
      <c r="E4132" s="77"/>
      <c r="F4132" s="77"/>
      <c r="G4132" s="77"/>
      <c r="I4132" s="78"/>
      <c r="K4132" s="78"/>
      <c r="L4132" s="77"/>
      <c r="M4132" s="78"/>
      <c r="N4132" s="78"/>
      <c r="O4132" s="78"/>
      <c r="P4132" s="78"/>
      <c r="Q4132" s="144"/>
      <c r="R4132" s="78"/>
      <c r="S4132" s="78"/>
      <c r="T4132" s="78"/>
      <c r="U4132" s="78"/>
      <c r="V4132" s="219"/>
      <c r="W4132" s="78"/>
      <c r="X4132" s="78"/>
      <c r="Y4132" s="78"/>
      <c r="Z4132" s="78"/>
      <c r="AA4132" s="77"/>
      <c r="AB4132" s="77"/>
      <c r="AC4132" s="78"/>
      <c r="AD4132" s="104"/>
      <c r="AE4132" s="78"/>
      <c r="AF4132" s="104"/>
      <c r="AG4132" s="78"/>
      <c r="AH4132" s="104"/>
      <c r="AI4132" s="78"/>
      <c r="AJ4132" s="104"/>
      <c r="AK4132" s="78"/>
      <c r="AL4132" s="78"/>
      <c r="AM4132" s="8"/>
      <c r="AN4132" s="78"/>
      <c r="AO4132" s="78"/>
      <c r="AP4132" s="78"/>
      <c r="AQ4132" s="78"/>
      <c r="AR4132" s="78"/>
      <c r="AS4132" s="78"/>
      <c r="AT4132" s="78"/>
      <c r="AU4132" s="78"/>
      <c r="AV4132" s="78"/>
      <c r="AW4132" s="77"/>
      <c r="AX4132" s="144"/>
      <c r="AY4132" s="144"/>
      <c r="AZ4132" s="144"/>
      <c r="BA4132" s="54"/>
      <c r="BB4132" s="54"/>
      <c r="BC4132" s="144"/>
      <c r="BD4132" s="144"/>
      <c r="BE4132" s="144"/>
      <c r="BF4132" s="144"/>
      <c r="BG4132" s="144"/>
      <c r="BH4132" s="144"/>
      <c r="BI4132" s="144"/>
      <c r="BJ4132" s="144"/>
      <c r="BK4132" s="144"/>
      <c r="BL4132" s="144"/>
      <c r="BM4132" s="144"/>
      <c r="BN4132" s="144"/>
      <c r="BO4132" s="144"/>
      <c r="BP4132" s="144"/>
      <c r="BQ4132" s="144"/>
      <c r="BR4132" s="144"/>
      <c r="BS4132" s="144"/>
      <c r="BT4132" s="144"/>
      <c r="BU4132" s="144"/>
      <c r="BV4132" s="144"/>
      <c r="BW4132" s="144"/>
      <c r="BX4132" s="144"/>
      <c r="BY4132" s="144"/>
      <c r="BZ4132" s="144"/>
      <c r="CA4132" s="144"/>
      <c r="CB4132" s="144"/>
      <c r="CC4132" s="144"/>
      <c r="CD4132" s="144"/>
      <c r="CE4132" s="144"/>
      <c r="CF4132" s="144"/>
      <c r="CG4132" s="144"/>
      <c r="CH4132" s="144"/>
      <c r="CI4132" s="144"/>
      <c r="CJ4132" s="144"/>
      <c r="CK4132" s="144"/>
      <c r="CL4132" s="144"/>
    </row>
    <row r="4133" spans="2:90" x14ac:dyDescent="0.25">
      <c r="B4133" s="77"/>
      <c r="C4133" s="77"/>
      <c r="D4133" s="77"/>
      <c r="E4133" s="77"/>
      <c r="F4133" s="77"/>
      <c r="G4133" s="77"/>
      <c r="I4133" s="78"/>
      <c r="K4133" s="78"/>
      <c r="L4133" s="77"/>
      <c r="M4133" s="78"/>
      <c r="N4133" s="78"/>
      <c r="O4133" s="78"/>
      <c r="P4133" s="78"/>
      <c r="Q4133" s="144"/>
      <c r="R4133" s="78"/>
      <c r="S4133" s="78"/>
      <c r="T4133" s="78"/>
      <c r="U4133" s="78"/>
      <c r="V4133" s="219"/>
      <c r="W4133" s="78"/>
      <c r="X4133" s="78"/>
      <c r="Y4133" s="78"/>
      <c r="Z4133" s="78"/>
      <c r="AA4133" s="77"/>
      <c r="AB4133" s="77"/>
      <c r="AC4133" s="78"/>
      <c r="AD4133" s="104"/>
      <c r="AE4133" s="78"/>
      <c r="AF4133" s="104"/>
      <c r="AG4133" s="78"/>
      <c r="AH4133" s="104"/>
      <c r="AI4133" s="78"/>
      <c r="AJ4133" s="104"/>
      <c r="AK4133" s="78"/>
      <c r="AL4133" s="78"/>
      <c r="AM4133" s="8"/>
      <c r="AN4133" s="78"/>
      <c r="AO4133" s="78"/>
      <c r="AP4133" s="78"/>
      <c r="AQ4133" s="78"/>
      <c r="AR4133" s="78"/>
      <c r="AS4133" s="78"/>
      <c r="AT4133" s="78"/>
      <c r="AU4133" s="78"/>
      <c r="AV4133" s="78"/>
      <c r="AW4133" s="77"/>
      <c r="AX4133" s="144"/>
      <c r="AY4133" s="144"/>
      <c r="AZ4133" s="144"/>
      <c r="BA4133" s="54"/>
      <c r="BB4133" s="54"/>
      <c r="BC4133" s="144"/>
      <c r="BD4133" s="144"/>
      <c r="BE4133" s="144"/>
      <c r="BF4133" s="144"/>
      <c r="BG4133" s="144"/>
      <c r="BH4133" s="144"/>
      <c r="BI4133" s="144"/>
      <c r="BJ4133" s="144"/>
      <c r="BK4133" s="144"/>
      <c r="BL4133" s="144"/>
      <c r="BM4133" s="144"/>
      <c r="BN4133" s="144"/>
      <c r="BO4133" s="144"/>
      <c r="BP4133" s="144"/>
      <c r="BQ4133" s="144"/>
      <c r="BR4133" s="144"/>
      <c r="BS4133" s="144"/>
      <c r="BT4133" s="144"/>
      <c r="BU4133" s="144"/>
      <c r="BV4133" s="144"/>
      <c r="BW4133" s="144"/>
      <c r="BX4133" s="144"/>
      <c r="BY4133" s="144"/>
      <c r="BZ4133" s="144"/>
      <c r="CA4133" s="144"/>
      <c r="CB4133" s="144"/>
      <c r="CC4133" s="144"/>
      <c r="CD4133" s="144"/>
      <c r="CE4133" s="144"/>
      <c r="CF4133" s="144"/>
      <c r="CG4133" s="144"/>
      <c r="CH4133" s="144"/>
      <c r="CI4133" s="144"/>
      <c r="CJ4133" s="144"/>
      <c r="CK4133" s="144"/>
      <c r="CL4133" s="144"/>
    </row>
    <row r="4134" spans="2:90" x14ac:dyDescent="0.25">
      <c r="B4134" s="77"/>
      <c r="C4134" s="77"/>
      <c r="D4134" s="77"/>
      <c r="E4134" s="77"/>
      <c r="F4134" s="77"/>
      <c r="G4134" s="77"/>
      <c r="I4134" s="78"/>
      <c r="K4134" s="78"/>
      <c r="L4134" s="77"/>
      <c r="M4134" s="78"/>
      <c r="N4134" s="78"/>
      <c r="O4134" s="78"/>
      <c r="P4134" s="78"/>
      <c r="Q4134" s="144"/>
      <c r="R4134" s="78"/>
      <c r="S4134" s="78"/>
      <c r="T4134" s="78"/>
      <c r="U4134" s="78"/>
      <c r="V4134" s="219"/>
      <c r="W4134" s="78"/>
      <c r="X4134" s="78"/>
      <c r="Y4134" s="78"/>
      <c r="Z4134" s="78"/>
      <c r="AA4134" s="77"/>
      <c r="AB4134" s="77"/>
      <c r="AC4134" s="78"/>
      <c r="AD4134" s="104"/>
      <c r="AE4134" s="78"/>
      <c r="AF4134" s="104"/>
      <c r="AG4134" s="78"/>
      <c r="AH4134" s="104"/>
      <c r="AI4134" s="78"/>
      <c r="AJ4134" s="104"/>
      <c r="AK4134" s="78"/>
      <c r="AL4134" s="78"/>
      <c r="AM4134" s="8"/>
      <c r="AN4134" s="78"/>
      <c r="AO4134" s="78"/>
      <c r="AP4134" s="78"/>
      <c r="AQ4134" s="78"/>
      <c r="AR4134" s="78"/>
      <c r="AS4134" s="78"/>
      <c r="AT4134" s="78"/>
      <c r="AU4134" s="78"/>
      <c r="AV4134" s="78"/>
      <c r="AW4134" s="77"/>
      <c r="AX4134" s="144"/>
      <c r="AY4134" s="144"/>
      <c r="AZ4134" s="144"/>
      <c r="BA4134" s="54"/>
      <c r="BB4134" s="54"/>
      <c r="BC4134" s="144"/>
      <c r="BD4134" s="144"/>
      <c r="BE4134" s="144"/>
      <c r="BF4134" s="144"/>
      <c r="BG4134" s="144"/>
      <c r="BH4134" s="144"/>
      <c r="BI4134" s="144"/>
      <c r="BJ4134" s="144"/>
      <c r="BK4134" s="144"/>
      <c r="BL4134" s="144"/>
      <c r="BM4134" s="144"/>
      <c r="BN4134" s="144"/>
      <c r="BO4134" s="144"/>
      <c r="BP4134" s="144"/>
      <c r="BQ4134" s="144"/>
      <c r="BR4134" s="144"/>
      <c r="BS4134" s="144"/>
      <c r="BT4134" s="144"/>
      <c r="BU4134" s="144"/>
      <c r="BV4134" s="144"/>
      <c r="BW4134" s="144"/>
      <c r="BX4134" s="144"/>
      <c r="BY4134" s="144"/>
      <c r="BZ4134" s="144"/>
      <c r="CA4134" s="144"/>
      <c r="CB4134" s="144"/>
      <c r="CC4134" s="144"/>
      <c r="CD4134" s="144"/>
      <c r="CE4134" s="144"/>
      <c r="CF4134" s="144"/>
      <c r="CG4134" s="144"/>
      <c r="CH4134" s="144"/>
      <c r="CI4134" s="144"/>
      <c r="CJ4134" s="144"/>
      <c r="CK4134" s="144"/>
      <c r="CL4134" s="144"/>
    </row>
    <row r="4135" spans="2:90" x14ac:dyDescent="0.25">
      <c r="B4135" s="77"/>
      <c r="C4135" s="77"/>
      <c r="D4135" s="77"/>
      <c r="E4135" s="77"/>
      <c r="F4135" s="77"/>
      <c r="G4135" s="77"/>
      <c r="I4135" s="78"/>
      <c r="K4135" s="78"/>
      <c r="L4135" s="77"/>
      <c r="M4135" s="78"/>
      <c r="N4135" s="78"/>
      <c r="O4135" s="78"/>
      <c r="P4135" s="78"/>
      <c r="Q4135" s="144"/>
      <c r="R4135" s="78"/>
      <c r="S4135" s="78"/>
      <c r="T4135" s="78"/>
      <c r="U4135" s="78"/>
      <c r="V4135" s="219"/>
      <c r="W4135" s="78"/>
      <c r="X4135" s="78"/>
      <c r="Y4135" s="78"/>
      <c r="Z4135" s="78"/>
      <c r="AA4135" s="77"/>
      <c r="AB4135" s="77"/>
      <c r="AC4135" s="78"/>
      <c r="AD4135" s="104"/>
      <c r="AE4135" s="78"/>
      <c r="AF4135" s="104"/>
      <c r="AG4135" s="78"/>
      <c r="AH4135" s="104"/>
      <c r="AI4135" s="78"/>
      <c r="AJ4135" s="104"/>
      <c r="AK4135" s="78"/>
      <c r="AL4135" s="78"/>
      <c r="AM4135" s="8"/>
      <c r="AN4135" s="78"/>
      <c r="AO4135" s="78"/>
      <c r="AP4135" s="78"/>
      <c r="AQ4135" s="78"/>
      <c r="AR4135" s="78"/>
      <c r="AS4135" s="78"/>
      <c r="AT4135" s="78"/>
      <c r="AU4135" s="78"/>
      <c r="AV4135" s="78"/>
      <c r="AW4135" s="77"/>
      <c r="AX4135" s="144"/>
      <c r="AY4135" s="144"/>
      <c r="AZ4135" s="144"/>
      <c r="BA4135" s="54"/>
      <c r="BB4135" s="54"/>
      <c r="BC4135" s="144"/>
      <c r="BD4135" s="144"/>
      <c r="BE4135" s="144"/>
      <c r="BF4135" s="144"/>
      <c r="BG4135" s="144"/>
      <c r="BH4135" s="144"/>
      <c r="BI4135" s="144"/>
      <c r="BJ4135" s="144"/>
      <c r="BK4135" s="144"/>
      <c r="BL4135" s="144"/>
      <c r="BM4135" s="144"/>
      <c r="BN4135" s="144"/>
      <c r="BO4135" s="144"/>
      <c r="BP4135" s="144"/>
      <c r="BQ4135" s="144"/>
      <c r="BR4135" s="144"/>
      <c r="BS4135" s="144"/>
      <c r="BT4135" s="144"/>
      <c r="BU4135" s="144"/>
      <c r="BV4135" s="144"/>
      <c r="BW4135" s="144"/>
      <c r="BX4135" s="144"/>
      <c r="BY4135" s="144"/>
      <c r="BZ4135" s="144"/>
      <c r="CA4135" s="144"/>
      <c r="CB4135" s="144"/>
      <c r="CC4135" s="144"/>
      <c r="CD4135" s="144"/>
      <c r="CE4135" s="144"/>
      <c r="CF4135" s="144"/>
      <c r="CG4135" s="144"/>
      <c r="CH4135" s="144"/>
      <c r="CI4135" s="144"/>
      <c r="CJ4135" s="144"/>
      <c r="CK4135" s="144"/>
      <c r="CL4135" s="144"/>
    </row>
    <row r="4136" spans="2:90" x14ac:dyDescent="0.25">
      <c r="B4136" s="77"/>
      <c r="C4136" s="77"/>
      <c r="D4136" s="77"/>
      <c r="E4136" s="77"/>
      <c r="F4136" s="77"/>
      <c r="G4136" s="77"/>
      <c r="I4136" s="78"/>
      <c r="K4136" s="78"/>
      <c r="L4136" s="77"/>
      <c r="M4136" s="78"/>
      <c r="N4136" s="78"/>
      <c r="O4136" s="78"/>
      <c r="P4136" s="78"/>
      <c r="Q4136" s="144"/>
      <c r="R4136" s="78"/>
      <c r="S4136" s="78"/>
      <c r="T4136" s="78"/>
      <c r="U4136" s="78"/>
      <c r="V4136" s="219"/>
      <c r="W4136" s="78"/>
      <c r="X4136" s="78"/>
      <c r="Y4136" s="78"/>
      <c r="Z4136" s="78"/>
      <c r="AA4136" s="77"/>
      <c r="AB4136" s="77"/>
      <c r="AC4136" s="78"/>
      <c r="AD4136" s="104"/>
      <c r="AE4136" s="78"/>
      <c r="AF4136" s="104"/>
      <c r="AG4136" s="78"/>
      <c r="AH4136" s="104"/>
      <c r="AI4136" s="78"/>
      <c r="AJ4136" s="104"/>
      <c r="AK4136" s="78"/>
      <c r="AL4136" s="78"/>
      <c r="AM4136" s="8"/>
      <c r="AN4136" s="78"/>
      <c r="AO4136" s="78"/>
      <c r="AP4136" s="78"/>
      <c r="AQ4136" s="78"/>
      <c r="AR4136" s="78"/>
      <c r="AS4136" s="78"/>
      <c r="AT4136" s="78"/>
      <c r="AU4136" s="78"/>
      <c r="AV4136" s="78"/>
      <c r="AW4136" s="77"/>
      <c r="AX4136" s="144"/>
      <c r="AY4136" s="144"/>
      <c r="AZ4136" s="144"/>
      <c r="BA4136" s="54"/>
      <c r="BB4136" s="54"/>
      <c r="BC4136" s="144"/>
      <c r="BD4136" s="144"/>
      <c r="BE4136" s="144"/>
      <c r="BF4136" s="144"/>
      <c r="BG4136" s="144"/>
      <c r="BH4136" s="144"/>
      <c r="BI4136" s="144"/>
      <c r="BJ4136" s="144"/>
      <c r="BK4136" s="144"/>
      <c r="BL4136" s="144"/>
      <c r="BM4136" s="144"/>
      <c r="BN4136" s="144"/>
      <c r="BO4136" s="144"/>
      <c r="BP4136" s="144"/>
      <c r="BQ4136" s="144"/>
      <c r="BR4136" s="144"/>
      <c r="BS4136" s="144"/>
      <c r="BT4136" s="144"/>
      <c r="BU4136" s="144"/>
      <c r="BV4136" s="144"/>
      <c r="BW4136" s="144"/>
      <c r="BX4136" s="144"/>
      <c r="BY4136" s="144"/>
      <c r="BZ4136" s="144"/>
      <c r="CA4136" s="144"/>
      <c r="CB4136" s="144"/>
      <c r="CC4136" s="144"/>
      <c r="CD4136" s="144"/>
      <c r="CE4136" s="144"/>
      <c r="CF4136" s="144"/>
      <c r="CG4136" s="144"/>
      <c r="CH4136" s="144"/>
      <c r="CI4136" s="144"/>
      <c r="CJ4136" s="144"/>
      <c r="CK4136" s="144"/>
      <c r="CL4136" s="144"/>
    </row>
    <row r="4137" spans="2:90" x14ac:dyDescent="0.25">
      <c r="B4137" s="77"/>
      <c r="C4137" s="77"/>
      <c r="D4137" s="77"/>
      <c r="E4137" s="77"/>
      <c r="F4137" s="77"/>
      <c r="G4137" s="77"/>
      <c r="I4137" s="78"/>
      <c r="K4137" s="78"/>
      <c r="L4137" s="77"/>
      <c r="M4137" s="78"/>
      <c r="N4137" s="78"/>
      <c r="O4137" s="78"/>
      <c r="P4137" s="78"/>
      <c r="Q4137" s="144"/>
      <c r="R4137" s="78"/>
      <c r="S4137" s="78"/>
      <c r="T4137" s="78"/>
      <c r="U4137" s="78"/>
      <c r="V4137" s="219"/>
      <c r="W4137" s="78"/>
      <c r="X4137" s="78"/>
      <c r="Y4137" s="78"/>
      <c r="Z4137" s="78"/>
      <c r="AA4137" s="77"/>
      <c r="AB4137" s="77"/>
      <c r="AC4137" s="78"/>
      <c r="AD4137" s="104"/>
      <c r="AE4137" s="78"/>
      <c r="AF4137" s="104"/>
      <c r="AG4137" s="78"/>
      <c r="AH4137" s="104"/>
      <c r="AI4137" s="78"/>
      <c r="AJ4137" s="104"/>
      <c r="AK4137" s="78"/>
      <c r="AL4137" s="78"/>
      <c r="AM4137" s="8"/>
      <c r="AN4137" s="78"/>
      <c r="AO4137" s="78"/>
      <c r="AP4137" s="78"/>
      <c r="AQ4137" s="78"/>
      <c r="AR4137" s="78"/>
      <c r="AS4137" s="78"/>
      <c r="AT4137" s="78"/>
      <c r="AU4137" s="78"/>
      <c r="AV4137" s="78"/>
      <c r="AW4137" s="77"/>
      <c r="AX4137" s="144"/>
      <c r="AY4137" s="144"/>
      <c r="AZ4137" s="144"/>
      <c r="BA4137" s="54"/>
      <c r="BB4137" s="54"/>
      <c r="BC4137" s="144"/>
      <c r="BD4137" s="144"/>
      <c r="BE4137" s="144"/>
      <c r="BF4137" s="144"/>
      <c r="BG4137" s="144"/>
      <c r="BH4137" s="144"/>
      <c r="BI4137" s="144"/>
      <c r="BJ4137" s="144"/>
      <c r="BK4137" s="144"/>
      <c r="BL4137" s="144"/>
      <c r="BM4137" s="144"/>
      <c r="BN4137" s="144"/>
      <c r="BO4137" s="144"/>
      <c r="BP4137" s="144"/>
      <c r="BQ4137" s="144"/>
      <c r="BR4137" s="144"/>
      <c r="BS4137" s="144"/>
      <c r="BT4137" s="144"/>
      <c r="BU4137" s="144"/>
      <c r="BV4137" s="144"/>
      <c r="BW4137" s="144"/>
      <c r="BX4137" s="144"/>
      <c r="BY4137" s="144"/>
      <c r="BZ4137" s="144"/>
      <c r="CA4137" s="144"/>
      <c r="CB4137" s="144"/>
      <c r="CC4137" s="144"/>
      <c r="CD4137" s="144"/>
      <c r="CE4137" s="144"/>
      <c r="CF4137" s="144"/>
      <c r="CG4137" s="144"/>
      <c r="CH4137" s="144"/>
      <c r="CI4137" s="144"/>
      <c r="CJ4137" s="144"/>
      <c r="CK4137" s="144"/>
      <c r="CL4137" s="144"/>
    </row>
    <row r="4138" spans="2:90" x14ac:dyDescent="0.25">
      <c r="B4138" s="77"/>
      <c r="C4138" s="77"/>
      <c r="D4138" s="77"/>
      <c r="E4138" s="77"/>
      <c r="F4138" s="77"/>
      <c r="G4138" s="77"/>
      <c r="I4138" s="78"/>
      <c r="K4138" s="78"/>
      <c r="L4138" s="77"/>
      <c r="M4138" s="78"/>
      <c r="N4138" s="78"/>
      <c r="O4138" s="78"/>
      <c r="P4138" s="78"/>
      <c r="Q4138" s="144"/>
      <c r="R4138" s="78"/>
      <c r="S4138" s="78"/>
      <c r="T4138" s="78"/>
      <c r="U4138" s="78"/>
      <c r="V4138" s="219"/>
      <c r="W4138" s="78"/>
      <c r="X4138" s="78"/>
      <c r="Y4138" s="78"/>
      <c r="Z4138" s="78"/>
      <c r="AA4138" s="77"/>
      <c r="AB4138" s="77"/>
      <c r="AC4138" s="78"/>
      <c r="AD4138" s="104"/>
      <c r="AE4138" s="78"/>
      <c r="AF4138" s="104"/>
      <c r="AG4138" s="78"/>
      <c r="AH4138" s="104"/>
      <c r="AI4138" s="78"/>
      <c r="AJ4138" s="104"/>
      <c r="AK4138" s="78"/>
      <c r="AL4138" s="78"/>
      <c r="AM4138" s="8"/>
      <c r="AN4138" s="78"/>
      <c r="AO4138" s="78"/>
      <c r="AP4138" s="78"/>
      <c r="AQ4138" s="78"/>
      <c r="AR4138" s="78"/>
      <c r="AS4138" s="78"/>
      <c r="AT4138" s="78"/>
      <c r="AU4138" s="78"/>
      <c r="AV4138" s="78"/>
      <c r="AW4138" s="77"/>
      <c r="AX4138" s="144"/>
      <c r="AY4138" s="144"/>
      <c r="AZ4138" s="144"/>
      <c r="BA4138" s="54"/>
      <c r="BB4138" s="54"/>
      <c r="BC4138" s="144"/>
      <c r="BD4138" s="144"/>
      <c r="BE4138" s="144"/>
      <c r="BF4138" s="144"/>
      <c r="BG4138" s="144"/>
      <c r="BH4138" s="144"/>
      <c r="BI4138" s="144"/>
      <c r="BJ4138" s="144"/>
      <c r="BK4138" s="144"/>
      <c r="BL4138" s="144"/>
      <c r="BM4138" s="144"/>
      <c r="BN4138" s="144"/>
      <c r="BO4138" s="144"/>
      <c r="BP4138" s="144"/>
      <c r="BQ4138" s="144"/>
      <c r="BR4138" s="144"/>
      <c r="BS4138" s="144"/>
      <c r="BT4138" s="144"/>
      <c r="BU4138" s="144"/>
      <c r="BV4138" s="144"/>
      <c r="BW4138" s="144"/>
      <c r="BX4138" s="144"/>
      <c r="BY4138" s="144"/>
      <c r="BZ4138" s="144"/>
      <c r="CA4138" s="144"/>
      <c r="CB4138" s="144"/>
      <c r="CC4138" s="144"/>
      <c r="CD4138" s="144"/>
      <c r="CE4138" s="144"/>
      <c r="CF4138" s="144"/>
      <c r="CG4138" s="144"/>
      <c r="CH4138" s="144"/>
      <c r="CI4138" s="144"/>
      <c r="CJ4138" s="144"/>
      <c r="CK4138" s="144"/>
      <c r="CL4138" s="144"/>
    </row>
    <row r="4139" spans="2:90" x14ac:dyDescent="0.25">
      <c r="B4139" s="77"/>
      <c r="C4139" s="77"/>
      <c r="D4139" s="77"/>
      <c r="E4139" s="77"/>
      <c r="F4139" s="77"/>
      <c r="G4139" s="77"/>
      <c r="I4139" s="78"/>
      <c r="K4139" s="78"/>
      <c r="L4139" s="77"/>
      <c r="M4139" s="78"/>
      <c r="N4139" s="78"/>
      <c r="O4139" s="78"/>
      <c r="P4139" s="78"/>
      <c r="Q4139" s="144"/>
      <c r="R4139" s="78"/>
      <c r="S4139" s="78"/>
      <c r="T4139" s="78"/>
      <c r="U4139" s="78"/>
      <c r="V4139" s="219"/>
      <c r="W4139" s="78"/>
      <c r="X4139" s="78"/>
      <c r="Y4139" s="78"/>
      <c r="Z4139" s="78"/>
      <c r="AA4139" s="77"/>
      <c r="AB4139" s="77"/>
      <c r="AC4139" s="78"/>
      <c r="AD4139" s="104"/>
      <c r="AE4139" s="78"/>
      <c r="AF4139" s="104"/>
      <c r="AG4139" s="78"/>
      <c r="AH4139" s="104"/>
      <c r="AI4139" s="78"/>
      <c r="AJ4139" s="104"/>
      <c r="AK4139" s="78"/>
      <c r="AL4139" s="78"/>
      <c r="AM4139" s="8"/>
      <c r="AN4139" s="78"/>
      <c r="AO4139" s="78"/>
      <c r="AP4139" s="78"/>
      <c r="AQ4139" s="78"/>
      <c r="AR4139" s="78"/>
      <c r="AS4139" s="78"/>
      <c r="AT4139" s="78"/>
      <c r="AU4139" s="78"/>
      <c r="AV4139" s="78"/>
      <c r="AW4139" s="77"/>
      <c r="AX4139" s="144"/>
      <c r="AY4139" s="144"/>
      <c r="AZ4139" s="144"/>
      <c r="BA4139" s="54"/>
      <c r="BB4139" s="54"/>
      <c r="BC4139" s="144"/>
      <c r="BD4139" s="144"/>
      <c r="BE4139" s="144"/>
      <c r="BF4139" s="144"/>
      <c r="BG4139" s="144"/>
      <c r="BH4139" s="144"/>
      <c r="BI4139" s="144"/>
      <c r="BJ4139" s="144"/>
      <c r="BK4139" s="144"/>
      <c r="BL4139" s="144"/>
      <c r="BM4139" s="144"/>
      <c r="BN4139" s="144"/>
      <c r="BO4139" s="144"/>
      <c r="BP4139" s="144"/>
      <c r="BQ4139" s="144"/>
      <c r="BR4139" s="144"/>
      <c r="BS4139" s="144"/>
      <c r="BT4139" s="144"/>
      <c r="BU4139" s="144"/>
      <c r="BV4139" s="144"/>
      <c r="BW4139" s="144"/>
      <c r="BX4139" s="144"/>
      <c r="BY4139" s="144"/>
      <c r="BZ4139" s="144"/>
      <c r="CA4139" s="144"/>
      <c r="CB4139" s="144"/>
      <c r="CC4139" s="144"/>
      <c r="CD4139" s="144"/>
      <c r="CE4139" s="144"/>
      <c r="CF4139" s="144"/>
      <c r="CG4139" s="144"/>
      <c r="CH4139" s="144"/>
      <c r="CI4139" s="144"/>
      <c r="CJ4139" s="144"/>
      <c r="CK4139" s="144"/>
      <c r="CL4139" s="144"/>
    </row>
    <row r="4140" spans="2:90" x14ac:dyDescent="0.25">
      <c r="B4140" s="77"/>
      <c r="C4140" s="77"/>
      <c r="D4140" s="77"/>
      <c r="E4140" s="77"/>
      <c r="F4140" s="77"/>
      <c r="G4140" s="77"/>
      <c r="I4140" s="78"/>
      <c r="K4140" s="78"/>
      <c r="L4140" s="77"/>
      <c r="M4140" s="78"/>
      <c r="N4140" s="78"/>
      <c r="O4140" s="78"/>
      <c r="P4140" s="78"/>
      <c r="Q4140" s="144"/>
      <c r="R4140" s="78"/>
      <c r="S4140" s="78"/>
      <c r="T4140" s="78"/>
      <c r="U4140" s="78"/>
      <c r="V4140" s="219"/>
      <c r="W4140" s="78"/>
      <c r="X4140" s="78"/>
      <c r="Y4140" s="78"/>
      <c r="Z4140" s="78"/>
      <c r="AA4140" s="77"/>
      <c r="AB4140" s="77"/>
      <c r="AC4140" s="78"/>
      <c r="AD4140" s="104"/>
      <c r="AE4140" s="78"/>
      <c r="AF4140" s="104"/>
      <c r="AG4140" s="78"/>
      <c r="AH4140" s="104"/>
      <c r="AI4140" s="78"/>
      <c r="AJ4140" s="104"/>
      <c r="AK4140" s="78"/>
      <c r="AL4140" s="78"/>
      <c r="AM4140" s="8"/>
      <c r="AN4140" s="78"/>
      <c r="AO4140" s="78"/>
      <c r="AP4140" s="78"/>
      <c r="AQ4140" s="78"/>
      <c r="AR4140" s="78"/>
      <c r="AS4140" s="78"/>
      <c r="AT4140" s="78"/>
      <c r="AU4140" s="78"/>
      <c r="AV4140" s="78"/>
      <c r="AW4140" s="77"/>
      <c r="AX4140" s="144"/>
      <c r="AY4140" s="144"/>
      <c r="AZ4140" s="144"/>
      <c r="BA4140" s="54"/>
      <c r="BB4140" s="54"/>
      <c r="BC4140" s="144"/>
      <c r="BD4140" s="144"/>
      <c r="BE4140" s="144"/>
      <c r="BF4140" s="144"/>
      <c r="BG4140" s="144"/>
      <c r="BH4140" s="144"/>
      <c r="BI4140" s="144"/>
      <c r="BJ4140" s="144"/>
      <c r="BK4140" s="144"/>
      <c r="BL4140" s="144"/>
      <c r="BM4140" s="144"/>
      <c r="BN4140" s="144"/>
      <c r="BO4140" s="144"/>
      <c r="BP4140" s="144"/>
      <c r="BQ4140" s="144"/>
      <c r="BR4140" s="144"/>
      <c r="BS4140" s="144"/>
      <c r="BT4140" s="144"/>
      <c r="BU4140" s="144"/>
      <c r="BV4140" s="144"/>
      <c r="BW4140" s="144"/>
      <c r="BX4140" s="144"/>
      <c r="BY4140" s="144"/>
      <c r="BZ4140" s="144"/>
      <c r="CA4140" s="144"/>
      <c r="CB4140" s="144"/>
      <c r="CC4140" s="144"/>
      <c r="CD4140" s="144"/>
      <c r="CE4140" s="144"/>
      <c r="CF4140" s="144"/>
      <c r="CG4140" s="144"/>
      <c r="CH4140" s="144"/>
      <c r="CI4140" s="144"/>
      <c r="CJ4140" s="144"/>
      <c r="CK4140" s="144"/>
      <c r="CL4140" s="144"/>
    </row>
    <row r="4141" spans="2:90" x14ac:dyDescent="0.25">
      <c r="B4141" s="77"/>
      <c r="C4141" s="77"/>
      <c r="D4141" s="77"/>
      <c r="E4141" s="77"/>
      <c r="F4141" s="77"/>
      <c r="G4141" s="77"/>
      <c r="I4141" s="78"/>
      <c r="K4141" s="78"/>
      <c r="L4141" s="77"/>
      <c r="M4141" s="78"/>
      <c r="N4141" s="78"/>
      <c r="O4141" s="78"/>
      <c r="P4141" s="78"/>
      <c r="Q4141" s="144"/>
      <c r="R4141" s="78"/>
      <c r="S4141" s="78"/>
      <c r="T4141" s="78"/>
      <c r="U4141" s="78"/>
      <c r="V4141" s="219"/>
      <c r="W4141" s="78"/>
      <c r="X4141" s="78"/>
      <c r="Y4141" s="78"/>
      <c r="Z4141" s="78"/>
      <c r="AA4141" s="77"/>
      <c r="AB4141" s="77"/>
      <c r="AC4141" s="78"/>
      <c r="AD4141" s="104"/>
      <c r="AE4141" s="78"/>
      <c r="AF4141" s="104"/>
      <c r="AG4141" s="78"/>
      <c r="AH4141" s="104"/>
      <c r="AI4141" s="78"/>
      <c r="AJ4141" s="104"/>
      <c r="AK4141" s="78"/>
      <c r="AL4141" s="78"/>
      <c r="AM4141" s="8"/>
      <c r="AN4141" s="78"/>
      <c r="AO4141" s="78"/>
      <c r="AP4141" s="78"/>
      <c r="AQ4141" s="78"/>
      <c r="AR4141" s="78"/>
      <c r="AS4141" s="78"/>
      <c r="AT4141" s="78"/>
      <c r="AU4141" s="78"/>
      <c r="AV4141" s="78"/>
      <c r="AW4141" s="77"/>
      <c r="AX4141" s="144"/>
      <c r="AY4141" s="144"/>
      <c r="AZ4141" s="144"/>
      <c r="BA4141" s="54"/>
      <c r="BB4141" s="54"/>
      <c r="BC4141" s="144"/>
      <c r="BD4141" s="144"/>
      <c r="BE4141" s="144"/>
      <c r="BF4141" s="144"/>
      <c r="BG4141" s="144"/>
      <c r="BH4141" s="144"/>
      <c r="BI4141" s="144"/>
      <c r="BJ4141" s="144"/>
      <c r="BK4141" s="144"/>
      <c r="BL4141" s="144"/>
      <c r="BM4141" s="144"/>
      <c r="BN4141" s="144"/>
      <c r="BO4141" s="144"/>
      <c r="BP4141" s="144"/>
      <c r="BQ4141" s="144"/>
      <c r="BR4141" s="144"/>
      <c r="BS4141" s="144"/>
      <c r="BT4141" s="144"/>
      <c r="BU4141" s="144"/>
      <c r="BV4141" s="144"/>
      <c r="BW4141" s="144"/>
      <c r="BX4141" s="144"/>
      <c r="BY4141" s="144"/>
      <c r="BZ4141" s="144"/>
      <c r="CA4141" s="144"/>
      <c r="CB4141" s="144"/>
      <c r="CC4141" s="144"/>
      <c r="CD4141" s="144"/>
      <c r="CE4141" s="144"/>
      <c r="CF4141" s="144"/>
      <c r="CG4141" s="144"/>
      <c r="CH4141" s="144"/>
      <c r="CI4141" s="144"/>
      <c r="CJ4141" s="144"/>
      <c r="CK4141" s="144"/>
      <c r="CL4141" s="144"/>
    </row>
    <row r="4142" spans="2:90" x14ac:dyDescent="0.25">
      <c r="B4142" s="77"/>
      <c r="C4142" s="77"/>
      <c r="D4142" s="77"/>
      <c r="E4142" s="77"/>
      <c r="F4142" s="77"/>
      <c r="G4142" s="77"/>
      <c r="I4142" s="78"/>
      <c r="K4142" s="78"/>
      <c r="L4142" s="77"/>
      <c r="M4142" s="78"/>
      <c r="N4142" s="78"/>
      <c r="O4142" s="78"/>
      <c r="P4142" s="78"/>
      <c r="Q4142" s="144"/>
      <c r="R4142" s="78"/>
      <c r="S4142" s="78"/>
      <c r="T4142" s="78"/>
      <c r="U4142" s="78"/>
      <c r="V4142" s="219"/>
      <c r="W4142" s="78"/>
      <c r="X4142" s="78"/>
      <c r="Y4142" s="78"/>
      <c r="Z4142" s="78"/>
      <c r="AA4142" s="77"/>
      <c r="AB4142" s="77"/>
      <c r="AC4142" s="78"/>
      <c r="AD4142" s="104"/>
      <c r="AE4142" s="78"/>
      <c r="AF4142" s="104"/>
      <c r="AG4142" s="78"/>
      <c r="AH4142" s="104"/>
      <c r="AI4142" s="78"/>
      <c r="AJ4142" s="104"/>
      <c r="AK4142" s="78"/>
      <c r="AL4142" s="78"/>
      <c r="AM4142" s="8"/>
      <c r="AN4142" s="78"/>
      <c r="AO4142" s="78"/>
      <c r="AP4142" s="78"/>
      <c r="AQ4142" s="78"/>
      <c r="AR4142" s="78"/>
      <c r="AS4142" s="78"/>
      <c r="AT4142" s="78"/>
      <c r="AU4142" s="78"/>
      <c r="AV4142" s="78"/>
      <c r="AW4142" s="77"/>
      <c r="AX4142" s="144"/>
      <c r="AY4142" s="144"/>
      <c r="AZ4142" s="144"/>
      <c r="BA4142" s="54"/>
      <c r="BB4142" s="54"/>
      <c r="BC4142" s="144"/>
      <c r="BD4142" s="144"/>
      <c r="BE4142" s="144"/>
      <c r="BF4142" s="144"/>
      <c r="BG4142" s="144"/>
      <c r="BH4142" s="144"/>
      <c r="BI4142" s="144"/>
      <c r="BJ4142" s="144"/>
      <c r="BK4142" s="144"/>
      <c r="BL4142" s="144"/>
      <c r="BM4142" s="144"/>
      <c r="BN4142" s="144"/>
      <c r="BO4142" s="144"/>
      <c r="BP4142" s="144"/>
      <c r="BQ4142" s="144"/>
      <c r="BR4142" s="144"/>
      <c r="BS4142" s="144"/>
      <c r="BT4142" s="144"/>
      <c r="BU4142" s="144"/>
      <c r="BV4142" s="144"/>
      <c r="BW4142" s="144"/>
      <c r="BX4142" s="144"/>
      <c r="BY4142" s="144"/>
      <c r="BZ4142" s="144"/>
      <c r="CA4142" s="144"/>
      <c r="CB4142" s="144"/>
      <c r="CC4142" s="144"/>
      <c r="CD4142" s="144"/>
      <c r="CE4142" s="144"/>
      <c r="CF4142" s="144"/>
      <c r="CG4142" s="144"/>
      <c r="CH4142" s="144"/>
      <c r="CI4142" s="144"/>
      <c r="CJ4142" s="144"/>
      <c r="CK4142" s="144"/>
      <c r="CL4142" s="144"/>
    </row>
    <row r="4143" spans="2:90" x14ac:dyDescent="0.25">
      <c r="B4143" s="77"/>
      <c r="C4143" s="77"/>
      <c r="D4143" s="77"/>
      <c r="E4143" s="77"/>
      <c r="F4143" s="77"/>
      <c r="G4143" s="77"/>
      <c r="I4143" s="78"/>
      <c r="K4143" s="78"/>
      <c r="L4143" s="77"/>
      <c r="M4143" s="78"/>
      <c r="N4143" s="78"/>
      <c r="O4143" s="78"/>
      <c r="P4143" s="78"/>
      <c r="Q4143" s="144"/>
      <c r="R4143" s="78"/>
      <c r="S4143" s="78"/>
      <c r="T4143" s="78"/>
      <c r="U4143" s="78"/>
      <c r="V4143" s="219"/>
      <c r="W4143" s="78"/>
      <c r="X4143" s="78"/>
      <c r="Y4143" s="78"/>
      <c r="Z4143" s="78"/>
      <c r="AA4143" s="77"/>
      <c r="AB4143" s="77"/>
      <c r="AC4143" s="78"/>
      <c r="AD4143" s="104"/>
      <c r="AE4143" s="78"/>
      <c r="AF4143" s="104"/>
      <c r="AG4143" s="78"/>
      <c r="AH4143" s="104"/>
      <c r="AI4143" s="78"/>
      <c r="AJ4143" s="104"/>
      <c r="AK4143" s="78"/>
      <c r="AL4143" s="78"/>
      <c r="AM4143" s="8"/>
      <c r="AN4143" s="78"/>
      <c r="AO4143" s="78"/>
      <c r="AP4143" s="78"/>
      <c r="AQ4143" s="78"/>
      <c r="AR4143" s="78"/>
      <c r="AS4143" s="78"/>
      <c r="AT4143" s="78"/>
      <c r="AU4143" s="78"/>
      <c r="AV4143" s="78"/>
      <c r="AW4143" s="77"/>
      <c r="AX4143" s="144"/>
      <c r="AY4143" s="144"/>
      <c r="AZ4143" s="144"/>
      <c r="BA4143" s="54"/>
      <c r="BB4143" s="54"/>
      <c r="BC4143" s="144"/>
      <c r="BD4143" s="144"/>
      <c r="BE4143" s="144"/>
      <c r="BF4143" s="144"/>
      <c r="BG4143" s="144"/>
      <c r="BH4143" s="144"/>
      <c r="BI4143" s="144"/>
      <c r="BJ4143" s="144"/>
      <c r="BK4143" s="144"/>
      <c r="BL4143" s="144"/>
      <c r="BM4143" s="144"/>
      <c r="BN4143" s="144"/>
      <c r="BO4143" s="144"/>
      <c r="BP4143" s="144"/>
      <c r="BQ4143" s="144"/>
      <c r="BR4143" s="144"/>
      <c r="BS4143" s="144"/>
      <c r="BT4143" s="144"/>
      <c r="BU4143" s="144"/>
      <c r="BV4143" s="144"/>
      <c r="BW4143" s="144"/>
      <c r="BX4143" s="144"/>
      <c r="BY4143" s="144"/>
      <c r="BZ4143" s="144"/>
      <c r="CA4143" s="144"/>
      <c r="CB4143" s="144"/>
      <c r="CC4143" s="144"/>
      <c r="CD4143" s="144"/>
      <c r="CE4143" s="144"/>
      <c r="CF4143" s="144"/>
      <c r="CG4143" s="144"/>
      <c r="CH4143" s="144"/>
      <c r="CI4143" s="144"/>
      <c r="CJ4143" s="144"/>
      <c r="CK4143" s="144"/>
      <c r="CL4143" s="144"/>
    </row>
    <row r="4144" spans="2:90" x14ac:dyDescent="0.25">
      <c r="B4144" s="77"/>
      <c r="C4144" s="77"/>
      <c r="D4144" s="77"/>
      <c r="E4144" s="77"/>
      <c r="F4144" s="77"/>
      <c r="G4144" s="77"/>
      <c r="I4144" s="78"/>
      <c r="K4144" s="78"/>
      <c r="L4144" s="77"/>
      <c r="M4144" s="78"/>
      <c r="N4144" s="78"/>
      <c r="O4144" s="78"/>
      <c r="P4144" s="78"/>
      <c r="Q4144" s="144"/>
      <c r="R4144" s="78"/>
      <c r="S4144" s="78"/>
      <c r="T4144" s="78"/>
      <c r="U4144" s="78"/>
      <c r="V4144" s="219"/>
      <c r="W4144" s="78"/>
      <c r="X4144" s="78"/>
      <c r="Y4144" s="78"/>
      <c r="Z4144" s="78"/>
      <c r="AA4144" s="77"/>
      <c r="AB4144" s="77"/>
      <c r="AC4144" s="78"/>
      <c r="AD4144" s="104"/>
      <c r="AE4144" s="78"/>
      <c r="AF4144" s="104"/>
      <c r="AG4144" s="78"/>
      <c r="AH4144" s="104"/>
      <c r="AI4144" s="78"/>
      <c r="AJ4144" s="104"/>
      <c r="AK4144" s="78"/>
      <c r="AL4144" s="78"/>
      <c r="AM4144" s="8"/>
      <c r="AN4144" s="78"/>
      <c r="AO4144" s="78"/>
      <c r="AP4144" s="78"/>
      <c r="AQ4144" s="78"/>
      <c r="AR4144" s="78"/>
      <c r="AS4144" s="78"/>
      <c r="AT4144" s="78"/>
      <c r="AU4144" s="78"/>
      <c r="AV4144" s="78"/>
      <c r="AW4144" s="77"/>
      <c r="AX4144" s="144"/>
      <c r="AY4144" s="144"/>
      <c r="AZ4144" s="144"/>
      <c r="BA4144" s="54"/>
      <c r="BB4144" s="54"/>
      <c r="BC4144" s="144"/>
      <c r="BD4144" s="144"/>
      <c r="BE4144" s="144"/>
      <c r="BF4144" s="144"/>
      <c r="BG4144" s="144"/>
      <c r="BH4144" s="144"/>
      <c r="BI4144" s="144"/>
      <c r="BJ4144" s="144"/>
      <c r="BK4144" s="144"/>
      <c r="BL4144" s="144"/>
      <c r="BM4144" s="144"/>
      <c r="BN4144" s="144"/>
      <c r="BO4144" s="144"/>
      <c r="BP4144" s="144"/>
      <c r="BQ4144" s="144"/>
      <c r="BR4144" s="144"/>
      <c r="BS4144" s="144"/>
      <c r="BT4144" s="144"/>
      <c r="BU4144" s="144"/>
      <c r="BV4144" s="144"/>
      <c r="BW4144" s="144"/>
      <c r="BX4144" s="144"/>
      <c r="BY4144" s="144"/>
      <c r="BZ4144" s="144"/>
      <c r="CA4144" s="144"/>
      <c r="CB4144" s="144"/>
      <c r="CC4144" s="144"/>
      <c r="CD4144" s="144"/>
      <c r="CE4144" s="144"/>
      <c r="CF4144" s="144"/>
      <c r="CG4144" s="144"/>
      <c r="CH4144" s="144"/>
      <c r="CI4144" s="144"/>
      <c r="CJ4144" s="144"/>
      <c r="CK4144" s="144"/>
      <c r="CL4144" s="144"/>
    </row>
    <row r="4145" spans="2:90" x14ac:dyDescent="0.25">
      <c r="B4145" s="77"/>
      <c r="C4145" s="77"/>
      <c r="D4145" s="77"/>
      <c r="E4145" s="77"/>
      <c r="F4145" s="77"/>
      <c r="G4145" s="77"/>
      <c r="I4145" s="78"/>
      <c r="K4145" s="78"/>
      <c r="L4145" s="77"/>
      <c r="M4145" s="78"/>
      <c r="N4145" s="78"/>
      <c r="O4145" s="78"/>
      <c r="P4145" s="78"/>
      <c r="Q4145" s="144"/>
      <c r="R4145" s="78"/>
      <c r="S4145" s="78"/>
      <c r="T4145" s="78"/>
      <c r="U4145" s="78"/>
      <c r="V4145" s="219"/>
      <c r="W4145" s="78"/>
      <c r="X4145" s="78"/>
      <c r="Y4145" s="78"/>
      <c r="Z4145" s="78"/>
      <c r="AA4145" s="77"/>
      <c r="AB4145" s="77"/>
      <c r="AC4145" s="78"/>
      <c r="AD4145" s="104"/>
      <c r="AE4145" s="78"/>
      <c r="AF4145" s="104"/>
      <c r="AG4145" s="78"/>
      <c r="AH4145" s="104"/>
      <c r="AI4145" s="78"/>
      <c r="AJ4145" s="104"/>
      <c r="AK4145" s="78"/>
      <c r="AL4145" s="78"/>
      <c r="AM4145" s="8"/>
      <c r="AN4145" s="78"/>
      <c r="AO4145" s="78"/>
      <c r="AP4145" s="78"/>
      <c r="AQ4145" s="78"/>
      <c r="AR4145" s="78"/>
      <c r="AS4145" s="78"/>
      <c r="AT4145" s="78"/>
      <c r="AU4145" s="78"/>
      <c r="AV4145" s="78"/>
      <c r="AW4145" s="77"/>
      <c r="AX4145" s="144"/>
      <c r="AY4145" s="144"/>
      <c r="AZ4145" s="144"/>
      <c r="BA4145" s="54"/>
      <c r="BB4145" s="54"/>
      <c r="BC4145" s="144"/>
      <c r="BD4145" s="144"/>
      <c r="BE4145" s="144"/>
      <c r="BF4145" s="144"/>
      <c r="BG4145" s="144"/>
      <c r="BH4145" s="144"/>
      <c r="BI4145" s="144"/>
      <c r="BJ4145" s="144"/>
      <c r="BK4145" s="144"/>
      <c r="BL4145" s="144"/>
      <c r="BM4145" s="144"/>
      <c r="BN4145" s="144"/>
      <c r="BO4145" s="144"/>
      <c r="BP4145" s="144"/>
      <c r="BQ4145" s="144"/>
      <c r="BR4145" s="144"/>
      <c r="BS4145" s="144"/>
      <c r="BT4145" s="144"/>
      <c r="BU4145" s="144"/>
      <c r="BV4145" s="144"/>
      <c r="BW4145" s="144"/>
      <c r="BX4145" s="144"/>
      <c r="BY4145" s="144"/>
      <c r="BZ4145" s="144"/>
      <c r="CA4145" s="144"/>
      <c r="CB4145" s="144"/>
      <c r="CC4145" s="144"/>
      <c r="CD4145" s="144"/>
      <c r="CE4145" s="144"/>
      <c r="CF4145" s="144"/>
      <c r="CG4145" s="144"/>
      <c r="CH4145" s="144"/>
      <c r="CI4145" s="144"/>
      <c r="CJ4145" s="144"/>
      <c r="CK4145" s="144"/>
      <c r="CL4145" s="144"/>
    </row>
    <row r="4146" spans="2:90" x14ac:dyDescent="0.25">
      <c r="B4146" s="77"/>
      <c r="C4146" s="77"/>
      <c r="D4146" s="77"/>
      <c r="E4146" s="77"/>
      <c r="F4146" s="77"/>
      <c r="G4146" s="77"/>
      <c r="I4146" s="78"/>
      <c r="K4146" s="78"/>
      <c r="L4146" s="77"/>
      <c r="M4146" s="78"/>
      <c r="N4146" s="78"/>
      <c r="O4146" s="78"/>
      <c r="P4146" s="78"/>
      <c r="Q4146" s="144"/>
      <c r="R4146" s="78"/>
      <c r="S4146" s="78"/>
      <c r="T4146" s="78"/>
      <c r="U4146" s="78"/>
      <c r="V4146" s="219"/>
      <c r="W4146" s="78"/>
      <c r="X4146" s="78"/>
      <c r="Y4146" s="78"/>
      <c r="Z4146" s="78"/>
      <c r="AA4146" s="77"/>
      <c r="AB4146" s="77"/>
      <c r="AC4146" s="78"/>
      <c r="AD4146" s="104"/>
      <c r="AE4146" s="78"/>
      <c r="AF4146" s="104"/>
      <c r="AG4146" s="78"/>
      <c r="AH4146" s="104"/>
      <c r="AI4146" s="78"/>
      <c r="AJ4146" s="104"/>
      <c r="AK4146" s="78"/>
      <c r="AL4146" s="78"/>
      <c r="AM4146" s="8"/>
      <c r="AN4146" s="78"/>
      <c r="AO4146" s="78"/>
      <c r="AP4146" s="78"/>
      <c r="AQ4146" s="78"/>
      <c r="AR4146" s="78"/>
      <c r="AS4146" s="78"/>
      <c r="AT4146" s="78"/>
      <c r="AU4146" s="78"/>
      <c r="AV4146" s="78"/>
      <c r="AW4146" s="77"/>
      <c r="AX4146" s="144"/>
      <c r="AY4146" s="144"/>
      <c r="AZ4146" s="144"/>
      <c r="BA4146" s="54"/>
      <c r="BB4146" s="54"/>
      <c r="BC4146" s="144"/>
      <c r="BD4146" s="144"/>
      <c r="BE4146" s="144"/>
      <c r="BF4146" s="144"/>
      <c r="BG4146" s="144"/>
      <c r="BH4146" s="144"/>
      <c r="BI4146" s="144"/>
      <c r="BJ4146" s="144"/>
      <c r="BK4146" s="144"/>
      <c r="BL4146" s="144"/>
      <c r="BM4146" s="144"/>
      <c r="BN4146" s="144"/>
      <c r="BO4146" s="144"/>
      <c r="BP4146" s="144"/>
      <c r="BQ4146" s="144"/>
      <c r="BR4146" s="144"/>
      <c r="BS4146" s="144"/>
      <c r="BT4146" s="144"/>
      <c r="BU4146" s="144"/>
      <c r="BV4146" s="144"/>
      <c r="BW4146" s="144"/>
      <c r="BX4146" s="144"/>
      <c r="BY4146" s="144"/>
      <c r="BZ4146" s="144"/>
      <c r="CA4146" s="144"/>
      <c r="CB4146" s="144"/>
      <c r="CC4146" s="144"/>
      <c r="CD4146" s="144"/>
      <c r="CE4146" s="144"/>
      <c r="CF4146" s="144"/>
      <c r="CG4146" s="144"/>
      <c r="CH4146" s="144"/>
      <c r="CI4146" s="144"/>
      <c r="CJ4146" s="144"/>
      <c r="CK4146" s="144"/>
      <c r="CL4146" s="144"/>
    </row>
    <row r="4147" spans="2:90" x14ac:dyDescent="0.25">
      <c r="B4147" s="77"/>
      <c r="C4147" s="77"/>
      <c r="D4147" s="77"/>
      <c r="E4147" s="77"/>
      <c r="F4147" s="77"/>
      <c r="G4147" s="77"/>
      <c r="I4147" s="78"/>
      <c r="K4147" s="78"/>
      <c r="L4147" s="77"/>
      <c r="M4147" s="78"/>
      <c r="N4147" s="78"/>
      <c r="O4147" s="78"/>
      <c r="P4147" s="78"/>
      <c r="Q4147" s="144"/>
      <c r="R4147" s="78"/>
      <c r="S4147" s="78"/>
      <c r="T4147" s="78"/>
      <c r="U4147" s="78"/>
      <c r="V4147" s="219"/>
      <c r="W4147" s="78"/>
      <c r="X4147" s="78"/>
      <c r="Y4147" s="78"/>
      <c r="Z4147" s="78"/>
      <c r="AA4147" s="77"/>
      <c r="AB4147" s="77"/>
      <c r="AC4147" s="78"/>
      <c r="AD4147" s="104"/>
      <c r="AE4147" s="78"/>
      <c r="AF4147" s="104"/>
      <c r="AG4147" s="78"/>
      <c r="AH4147" s="104"/>
      <c r="AI4147" s="78"/>
      <c r="AJ4147" s="104"/>
      <c r="AK4147" s="78"/>
      <c r="AL4147" s="78"/>
      <c r="AM4147" s="8"/>
      <c r="AN4147" s="78"/>
      <c r="AO4147" s="78"/>
      <c r="AP4147" s="78"/>
      <c r="AQ4147" s="78"/>
      <c r="AR4147" s="78"/>
      <c r="AS4147" s="78"/>
      <c r="AT4147" s="78"/>
      <c r="AU4147" s="78"/>
      <c r="AV4147" s="78"/>
      <c r="AW4147" s="77"/>
      <c r="AX4147" s="144"/>
      <c r="AY4147" s="144"/>
      <c r="AZ4147" s="144"/>
      <c r="BA4147" s="54"/>
      <c r="BB4147" s="54"/>
      <c r="BC4147" s="144"/>
      <c r="BD4147" s="144"/>
      <c r="BE4147" s="144"/>
      <c r="BF4147" s="144"/>
      <c r="BG4147" s="144"/>
      <c r="BH4147" s="144"/>
      <c r="BI4147" s="144"/>
      <c r="BJ4147" s="144"/>
      <c r="BK4147" s="144"/>
      <c r="BL4147" s="144"/>
      <c r="BM4147" s="144"/>
      <c r="BN4147" s="144"/>
      <c r="BO4147" s="144"/>
      <c r="BP4147" s="144"/>
      <c r="BQ4147" s="144"/>
      <c r="BR4147" s="144"/>
      <c r="BS4147" s="144"/>
      <c r="BT4147" s="144"/>
      <c r="BU4147" s="144"/>
      <c r="BV4147" s="144"/>
      <c r="BW4147" s="144"/>
      <c r="BX4147" s="144"/>
      <c r="BY4147" s="144"/>
      <c r="BZ4147" s="144"/>
      <c r="CA4147" s="144"/>
      <c r="CB4147" s="144"/>
      <c r="CC4147" s="144"/>
      <c r="CD4147" s="144"/>
      <c r="CE4147" s="144"/>
      <c r="CF4147" s="144"/>
      <c r="CG4147" s="144"/>
      <c r="CH4147" s="144"/>
      <c r="CI4147" s="144"/>
      <c r="CJ4147" s="144"/>
      <c r="CK4147" s="144"/>
      <c r="CL4147" s="144"/>
    </row>
    <row r="4148" spans="2:90" x14ac:dyDescent="0.25">
      <c r="B4148" s="77"/>
      <c r="C4148" s="77"/>
      <c r="D4148" s="77"/>
      <c r="E4148" s="77"/>
      <c r="F4148" s="77"/>
      <c r="G4148" s="77"/>
      <c r="I4148" s="78"/>
      <c r="K4148" s="78"/>
      <c r="L4148" s="77"/>
      <c r="M4148" s="78"/>
      <c r="N4148" s="78"/>
      <c r="O4148" s="78"/>
      <c r="P4148" s="78"/>
      <c r="Q4148" s="144"/>
      <c r="R4148" s="78"/>
      <c r="S4148" s="78"/>
      <c r="T4148" s="78"/>
      <c r="U4148" s="78"/>
      <c r="V4148" s="219"/>
      <c r="W4148" s="78"/>
      <c r="X4148" s="78"/>
      <c r="Y4148" s="78"/>
      <c r="Z4148" s="78"/>
      <c r="AA4148" s="77"/>
      <c r="AB4148" s="77"/>
      <c r="AC4148" s="78"/>
      <c r="AD4148" s="104"/>
      <c r="AE4148" s="78"/>
      <c r="AF4148" s="104"/>
      <c r="AG4148" s="78"/>
      <c r="AH4148" s="104"/>
      <c r="AI4148" s="78"/>
      <c r="AJ4148" s="104"/>
      <c r="AK4148" s="78"/>
      <c r="AL4148" s="78"/>
      <c r="AM4148" s="8"/>
      <c r="AN4148" s="78"/>
      <c r="AO4148" s="78"/>
      <c r="AP4148" s="78"/>
      <c r="AQ4148" s="78"/>
      <c r="AR4148" s="78"/>
      <c r="AS4148" s="78"/>
      <c r="AT4148" s="78"/>
      <c r="AU4148" s="78"/>
      <c r="AV4148" s="78"/>
      <c r="AW4148" s="77"/>
      <c r="AX4148" s="144"/>
      <c r="AY4148" s="144"/>
      <c r="AZ4148" s="144"/>
      <c r="BA4148" s="54"/>
      <c r="BB4148" s="54"/>
      <c r="BC4148" s="144"/>
      <c r="BD4148" s="144"/>
      <c r="BE4148" s="144"/>
      <c r="BF4148" s="144"/>
      <c r="BG4148" s="144"/>
      <c r="BH4148" s="144"/>
      <c r="BI4148" s="144"/>
      <c r="BJ4148" s="144"/>
      <c r="BK4148" s="144"/>
      <c r="BL4148" s="144"/>
      <c r="BM4148" s="144"/>
      <c r="BN4148" s="144"/>
      <c r="BO4148" s="144"/>
      <c r="BP4148" s="144"/>
      <c r="BQ4148" s="144"/>
      <c r="BR4148" s="144"/>
      <c r="BS4148" s="144"/>
      <c r="BT4148" s="144"/>
      <c r="BU4148" s="144"/>
      <c r="BV4148" s="144"/>
      <c r="BW4148" s="144"/>
      <c r="BX4148" s="144"/>
      <c r="BY4148" s="144"/>
      <c r="BZ4148" s="144"/>
      <c r="CA4148" s="144"/>
      <c r="CB4148" s="144"/>
      <c r="CC4148" s="144"/>
      <c r="CD4148" s="144"/>
      <c r="CE4148" s="144"/>
      <c r="CF4148" s="144"/>
      <c r="CG4148" s="144"/>
      <c r="CH4148" s="144"/>
      <c r="CI4148" s="144"/>
      <c r="CJ4148" s="144"/>
      <c r="CK4148" s="144"/>
      <c r="CL4148" s="144"/>
    </row>
    <row r="4149" spans="2:90" x14ac:dyDescent="0.25">
      <c r="B4149" s="77"/>
      <c r="C4149" s="77"/>
      <c r="D4149" s="77"/>
      <c r="E4149" s="77"/>
      <c r="F4149" s="77"/>
      <c r="G4149" s="77"/>
      <c r="I4149" s="78"/>
      <c r="K4149" s="78"/>
      <c r="L4149" s="77"/>
      <c r="M4149" s="78"/>
      <c r="N4149" s="78"/>
      <c r="O4149" s="78"/>
      <c r="P4149" s="78"/>
      <c r="Q4149" s="144"/>
      <c r="R4149" s="78"/>
      <c r="S4149" s="78"/>
      <c r="T4149" s="78"/>
      <c r="U4149" s="78"/>
      <c r="V4149" s="219"/>
      <c r="W4149" s="78"/>
      <c r="X4149" s="78"/>
      <c r="Y4149" s="78"/>
      <c r="Z4149" s="78"/>
      <c r="AA4149" s="77"/>
      <c r="AB4149" s="77"/>
      <c r="AC4149" s="78"/>
      <c r="AD4149" s="104"/>
      <c r="AE4149" s="78"/>
      <c r="AF4149" s="104"/>
      <c r="AG4149" s="78"/>
      <c r="AH4149" s="104"/>
      <c r="AI4149" s="78"/>
      <c r="AJ4149" s="104"/>
      <c r="AK4149" s="78"/>
      <c r="AL4149" s="78"/>
      <c r="AM4149" s="8"/>
      <c r="AN4149" s="78"/>
      <c r="AO4149" s="78"/>
      <c r="AP4149" s="78"/>
      <c r="AQ4149" s="78"/>
      <c r="AR4149" s="78"/>
      <c r="AS4149" s="78"/>
      <c r="AT4149" s="78"/>
      <c r="AU4149" s="78"/>
      <c r="AV4149" s="78"/>
      <c r="AW4149" s="77"/>
      <c r="AX4149" s="144"/>
      <c r="AY4149" s="144"/>
      <c r="AZ4149" s="144"/>
      <c r="BA4149" s="54"/>
      <c r="BB4149" s="54"/>
      <c r="BC4149" s="144"/>
      <c r="BD4149" s="144"/>
      <c r="BE4149" s="144"/>
      <c r="BF4149" s="144"/>
      <c r="BG4149" s="144"/>
      <c r="BH4149" s="144"/>
      <c r="BI4149" s="144"/>
      <c r="BJ4149" s="144"/>
      <c r="BK4149" s="144"/>
      <c r="BL4149" s="144"/>
      <c r="BM4149" s="144"/>
      <c r="BN4149" s="144"/>
      <c r="BO4149" s="144"/>
      <c r="BP4149" s="144"/>
      <c r="BQ4149" s="144"/>
      <c r="BR4149" s="144"/>
      <c r="BS4149" s="144"/>
      <c r="BT4149" s="144"/>
      <c r="BU4149" s="144"/>
      <c r="BV4149" s="144"/>
      <c r="BW4149" s="144"/>
      <c r="BX4149" s="144"/>
      <c r="BY4149" s="144"/>
      <c r="BZ4149" s="144"/>
      <c r="CA4149" s="144"/>
      <c r="CB4149" s="144"/>
      <c r="CC4149" s="144"/>
      <c r="CD4149" s="144"/>
      <c r="CE4149" s="144"/>
      <c r="CF4149" s="144"/>
      <c r="CG4149" s="144"/>
      <c r="CH4149" s="144"/>
      <c r="CI4149" s="144"/>
      <c r="CJ4149" s="144"/>
      <c r="CK4149" s="144"/>
      <c r="CL4149" s="144"/>
    </row>
    <row r="4150" spans="2:90" x14ac:dyDescent="0.25">
      <c r="B4150" s="77"/>
      <c r="C4150" s="77"/>
      <c r="D4150" s="77"/>
      <c r="E4150" s="77"/>
      <c r="F4150" s="77"/>
      <c r="G4150" s="77"/>
      <c r="I4150" s="78"/>
      <c r="K4150" s="78"/>
      <c r="L4150" s="77"/>
      <c r="M4150" s="78"/>
      <c r="N4150" s="78"/>
      <c r="O4150" s="78"/>
      <c r="P4150" s="78"/>
      <c r="Q4150" s="144"/>
      <c r="R4150" s="78"/>
      <c r="S4150" s="78"/>
      <c r="T4150" s="78"/>
      <c r="U4150" s="78"/>
      <c r="V4150" s="219"/>
      <c r="W4150" s="78"/>
      <c r="X4150" s="78"/>
      <c r="Y4150" s="78"/>
      <c r="Z4150" s="78"/>
      <c r="AA4150" s="77"/>
      <c r="AB4150" s="77"/>
      <c r="AC4150" s="78"/>
      <c r="AD4150" s="104"/>
      <c r="AE4150" s="78"/>
      <c r="AF4150" s="104"/>
      <c r="AG4150" s="78"/>
      <c r="AH4150" s="104"/>
      <c r="AI4150" s="78"/>
      <c r="AJ4150" s="104"/>
      <c r="AK4150" s="78"/>
      <c r="AL4150" s="78"/>
      <c r="AM4150" s="8"/>
      <c r="AN4150" s="78"/>
      <c r="AO4150" s="78"/>
      <c r="AP4150" s="78"/>
      <c r="AQ4150" s="78"/>
      <c r="AR4150" s="78"/>
      <c r="AS4150" s="78"/>
      <c r="AT4150" s="78"/>
      <c r="AU4150" s="78"/>
      <c r="AV4150" s="78"/>
      <c r="AW4150" s="77"/>
      <c r="AX4150" s="144"/>
      <c r="AY4150" s="144"/>
      <c r="AZ4150" s="144"/>
      <c r="BA4150" s="54"/>
      <c r="BB4150" s="54"/>
      <c r="BC4150" s="144"/>
      <c r="BD4150" s="144"/>
      <c r="BE4150" s="144"/>
      <c r="BF4150" s="144"/>
      <c r="BG4150" s="144"/>
      <c r="BH4150" s="144"/>
      <c r="BI4150" s="144"/>
      <c r="BJ4150" s="144"/>
      <c r="BK4150" s="144"/>
      <c r="BL4150" s="144"/>
      <c r="BM4150" s="144"/>
      <c r="BN4150" s="144"/>
      <c r="BO4150" s="144"/>
      <c r="BP4150" s="144"/>
      <c r="BQ4150" s="144"/>
      <c r="BR4150" s="144"/>
      <c r="BS4150" s="144"/>
      <c r="BT4150" s="144"/>
      <c r="BU4150" s="144"/>
      <c r="BV4150" s="144"/>
      <c r="BW4150" s="144"/>
      <c r="BX4150" s="144"/>
      <c r="BY4150" s="144"/>
      <c r="BZ4150" s="144"/>
      <c r="CA4150" s="144"/>
      <c r="CB4150" s="144"/>
      <c r="CC4150" s="144"/>
      <c r="CD4150" s="144"/>
      <c r="CE4150" s="144"/>
      <c r="CF4150" s="144"/>
      <c r="CG4150" s="144"/>
      <c r="CH4150" s="144"/>
      <c r="CI4150" s="144"/>
      <c r="CJ4150" s="144"/>
      <c r="CK4150" s="144"/>
      <c r="CL4150" s="144"/>
    </row>
    <row r="4151" spans="2:90" x14ac:dyDescent="0.25">
      <c r="B4151" s="77"/>
      <c r="C4151" s="77"/>
      <c r="D4151" s="77"/>
      <c r="E4151" s="77"/>
      <c r="F4151" s="77"/>
      <c r="G4151" s="77"/>
      <c r="I4151" s="78"/>
      <c r="K4151" s="78"/>
      <c r="L4151" s="77"/>
      <c r="M4151" s="78"/>
      <c r="N4151" s="78"/>
      <c r="O4151" s="78"/>
      <c r="P4151" s="78"/>
      <c r="Q4151" s="144"/>
      <c r="R4151" s="78"/>
      <c r="S4151" s="78"/>
      <c r="T4151" s="78"/>
      <c r="U4151" s="78"/>
      <c r="V4151" s="219"/>
      <c r="W4151" s="78"/>
      <c r="X4151" s="78"/>
      <c r="Y4151" s="78"/>
      <c r="Z4151" s="78"/>
      <c r="AA4151" s="77"/>
      <c r="AB4151" s="77"/>
      <c r="AC4151" s="78"/>
      <c r="AD4151" s="104"/>
      <c r="AE4151" s="78"/>
      <c r="AF4151" s="104"/>
      <c r="AG4151" s="78"/>
      <c r="AH4151" s="104"/>
      <c r="AI4151" s="78"/>
      <c r="AJ4151" s="104"/>
      <c r="AK4151" s="78"/>
      <c r="AL4151" s="78"/>
      <c r="AM4151" s="8"/>
      <c r="AN4151" s="78"/>
      <c r="AO4151" s="78"/>
      <c r="AP4151" s="78"/>
      <c r="AQ4151" s="78"/>
      <c r="AR4151" s="78"/>
      <c r="AS4151" s="78"/>
      <c r="AT4151" s="78"/>
      <c r="AU4151" s="78"/>
      <c r="AV4151" s="78"/>
      <c r="AW4151" s="77"/>
      <c r="AX4151" s="144"/>
      <c r="AY4151" s="144"/>
      <c r="AZ4151" s="144"/>
      <c r="BA4151" s="54"/>
      <c r="BB4151" s="54"/>
      <c r="BC4151" s="144"/>
      <c r="BD4151" s="144"/>
      <c r="BE4151" s="144"/>
      <c r="BF4151" s="144"/>
      <c r="BG4151" s="144"/>
      <c r="BH4151" s="144"/>
      <c r="BI4151" s="144"/>
      <c r="BJ4151" s="144"/>
      <c r="BK4151" s="144"/>
      <c r="BL4151" s="144"/>
      <c r="BM4151" s="144"/>
      <c r="BN4151" s="144"/>
      <c r="BO4151" s="144"/>
      <c r="BP4151" s="144"/>
      <c r="BQ4151" s="144"/>
      <c r="BR4151" s="144"/>
      <c r="BS4151" s="144"/>
      <c r="BT4151" s="144"/>
      <c r="BU4151" s="144"/>
      <c r="BV4151" s="144"/>
      <c r="BW4151" s="144"/>
      <c r="BX4151" s="144"/>
      <c r="BY4151" s="144"/>
      <c r="BZ4151" s="144"/>
      <c r="CA4151" s="144"/>
      <c r="CB4151" s="144"/>
      <c r="CC4151" s="144"/>
      <c r="CD4151" s="144"/>
      <c r="CE4151" s="144"/>
      <c r="CF4151" s="144"/>
      <c r="CG4151" s="144"/>
      <c r="CH4151" s="144"/>
      <c r="CI4151" s="144"/>
      <c r="CJ4151" s="144"/>
      <c r="CK4151" s="144"/>
      <c r="CL4151" s="144"/>
    </row>
    <row r="4152" spans="2:90" x14ac:dyDescent="0.25">
      <c r="B4152" s="77"/>
      <c r="C4152" s="77"/>
      <c r="D4152" s="77"/>
      <c r="E4152" s="77"/>
      <c r="F4152" s="77"/>
      <c r="G4152" s="77"/>
      <c r="I4152" s="78"/>
      <c r="K4152" s="78"/>
      <c r="L4152" s="77"/>
      <c r="M4152" s="78"/>
      <c r="N4152" s="78"/>
      <c r="O4152" s="78"/>
      <c r="P4152" s="78"/>
      <c r="Q4152" s="144"/>
      <c r="R4152" s="78"/>
      <c r="S4152" s="78"/>
      <c r="T4152" s="78"/>
      <c r="U4152" s="78"/>
      <c r="V4152" s="219"/>
      <c r="W4152" s="78"/>
      <c r="X4152" s="78"/>
      <c r="Y4152" s="78"/>
      <c r="Z4152" s="78"/>
      <c r="AA4152" s="77"/>
      <c r="AB4152" s="77"/>
      <c r="AC4152" s="78"/>
      <c r="AD4152" s="104"/>
      <c r="AE4152" s="78"/>
      <c r="AF4152" s="104"/>
      <c r="AG4152" s="78"/>
      <c r="AH4152" s="104"/>
      <c r="AI4152" s="78"/>
      <c r="AJ4152" s="104"/>
      <c r="AK4152" s="78"/>
      <c r="AL4152" s="78"/>
      <c r="AM4152" s="8"/>
      <c r="AN4152" s="78"/>
      <c r="AO4152" s="78"/>
      <c r="AP4152" s="78"/>
      <c r="AQ4152" s="78"/>
      <c r="AR4152" s="78"/>
      <c r="AS4152" s="78"/>
      <c r="AT4152" s="78"/>
      <c r="AU4152" s="78"/>
      <c r="AV4152" s="78"/>
      <c r="AW4152" s="77"/>
      <c r="AX4152" s="144"/>
      <c r="AY4152" s="144"/>
      <c r="AZ4152" s="144"/>
      <c r="BA4152" s="54"/>
      <c r="BB4152" s="54"/>
      <c r="BC4152" s="144"/>
      <c r="BD4152" s="144"/>
      <c r="BE4152" s="144"/>
      <c r="BF4152" s="144"/>
      <c r="BG4152" s="144"/>
      <c r="BH4152" s="144"/>
      <c r="BI4152" s="144"/>
      <c r="BJ4152" s="144"/>
      <c r="BK4152" s="144"/>
      <c r="BL4152" s="144"/>
      <c r="BM4152" s="144"/>
      <c r="BN4152" s="144"/>
      <c r="BO4152" s="144"/>
      <c r="BP4152" s="144"/>
      <c r="BQ4152" s="144"/>
      <c r="BR4152" s="144"/>
      <c r="BS4152" s="144"/>
      <c r="BT4152" s="144"/>
      <c r="BU4152" s="144"/>
      <c r="BV4152" s="144"/>
      <c r="BW4152" s="144"/>
      <c r="BX4152" s="144"/>
      <c r="BY4152" s="144"/>
      <c r="BZ4152" s="144"/>
      <c r="CA4152" s="144"/>
      <c r="CB4152" s="144"/>
      <c r="CC4152" s="144"/>
      <c r="CD4152" s="144"/>
      <c r="CE4152" s="144"/>
      <c r="CF4152" s="144"/>
      <c r="CG4152" s="144"/>
      <c r="CH4152" s="144"/>
      <c r="CI4152" s="144"/>
      <c r="CJ4152" s="144"/>
      <c r="CK4152" s="144"/>
      <c r="CL4152" s="144"/>
    </row>
    <row r="4153" spans="2:90" x14ac:dyDescent="0.25">
      <c r="B4153" s="77"/>
      <c r="C4153" s="77"/>
      <c r="D4153" s="77"/>
      <c r="E4153" s="77"/>
      <c r="F4153" s="77"/>
      <c r="G4153" s="77"/>
      <c r="I4153" s="78"/>
      <c r="K4153" s="78"/>
      <c r="L4153" s="77"/>
      <c r="M4153" s="78"/>
      <c r="N4153" s="78"/>
      <c r="O4153" s="78"/>
      <c r="P4153" s="78"/>
      <c r="Q4153" s="144"/>
      <c r="R4153" s="78"/>
      <c r="S4153" s="78"/>
      <c r="T4153" s="78"/>
      <c r="U4153" s="78"/>
      <c r="V4153" s="219"/>
      <c r="W4153" s="78"/>
      <c r="X4153" s="78"/>
      <c r="Y4153" s="78"/>
      <c r="Z4153" s="78"/>
      <c r="AA4153" s="77"/>
      <c r="AB4153" s="77"/>
      <c r="AC4153" s="78"/>
      <c r="AD4153" s="104"/>
      <c r="AE4153" s="78"/>
      <c r="AF4153" s="104"/>
      <c r="AG4153" s="78"/>
      <c r="AH4153" s="104"/>
      <c r="AI4153" s="78"/>
      <c r="AJ4153" s="104"/>
      <c r="AK4153" s="78"/>
      <c r="AL4153" s="78"/>
      <c r="AM4153" s="8"/>
      <c r="AN4153" s="78"/>
      <c r="AO4153" s="78"/>
      <c r="AP4153" s="78"/>
      <c r="AQ4153" s="78"/>
      <c r="AR4153" s="78"/>
      <c r="AS4153" s="78"/>
      <c r="AT4153" s="78"/>
      <c r="AU4153" s="78"/>
      <c r="AV4153" s="78"/>
      <c r="AW4153" s="77"/>
      <c r="AX4153" s="144"/>
      <c r="AY4153" s="144"/>
      <c r="AZ4153" s="144"/>
      <c r="BA4153" s="54"/>
      <c r="BB4153" s="54"/>
      <c r="BC4153" s="144"/>
      <c r="BD4153" s="144"/>
      <c r="BE4153" s="144"/>
      <c r="BF4153" s="144"/>
      <c r="BG4153" s="144"/>
      <c r="BH4153" s="144"/>
      <c r="BI4153" s="144"/>
      <c r="BJ4153" s="144"/>
      <c r="BK4153" s="144"/>
      <c r="BL4153" s="144"/>
      <c r="BM4153" s="144"/>
      <c r="BN4153" s="144"/>
      <c r="BO4153" s="144"/>
      <c r="BP4153" s="144"/>
      <c r="BQ4153" s="144"/>
      <c r="BR4153" s="144"/>
      <c r="BS4153" s="144"/>
      <c r="BT4153" s="144"/>
      <c r="BU4153" s="144"/>
      <c r="BV4153" s="144"/>
      <c r="BW4153" s="144"/>
      <c r="BX4153" s="144"/>
      <c r="BY4153" s="144"/>
      <c r="BZ4153" s="144"/>
      <c r="CA4153" s="144"/>
      <c r="CB4153" s="144"/>
      <c r="CC4153" s="144"/>
      <c r="CD4153" s="144"/>
      <c r="CE4153" s="144"/>
      <c r="CF4153" s="144"/>
      <c r="CG4153" s="144"/>
      <c r="CH4153" s="144"/>
      <c r="CI4153" s="144"/>
      <c r="CJ4153" s="144"/>
      <c r="CK4153" s="144"/>
      <c r="CL4153" s="144"/>
    </row>
    <row r="4154" spans="2:90" x14ac:dyDescent="0.25">
      <c r="B4154" s="77"/>
      <c r="C4154" s="77"/>
      <c r="D4154" s="77"/>
      <c r="E4154" s="77"/>
      <c r="F4154" s="77"/>
      <c r="G4154" s="77"/>
      <c r="I4154" s="78"/>
      <c r="K4154" s="78"/>
      <c r="L4154" s="77"/>
      <c r="M4154" s="78"/>
      <c r="N4154" s="78"/>
      <c r="O4154" s="78"/>
      <c r="P4154" s="78"/>
      <c r="Q4154" s="144"/>
      <c r="R4154" s="78"/>
      <c r="S4154" s="78"/>
      <c r="T4154" s="78"/>
      <c r="U4154" s="78"/>
      <c r="V4154" s="219"/>
      <c r="W4154" s="78"/>
      <c r="X4154" s="78"/>
      <c r="Y4154" s="78"/>
      <c r="Z4154" s="78"/>
      <c r="AA4154" s="77"/>
      <c r="AB4154" s="77"/>
      <c r="AC4154" s="78"/>
      <c r="AD4154" s="104"/>
      <c r="AE4154" s="78"/>
      <c r="AF4154" s="104"/>
      <c r="AG4154" s="78"/>
      <c r="AH4154" s="104"/>
      <c r="AI4154" s="78"/>
      <c r="AJ4154" s="104"/>
      <c r="AK4154" s="78"/>
      <c r="AL4154" s="78"/>
      <c r="AM4154" s="8"/>
      <c r="AN4154" s="78"/>
      <c r="AO4154" s="78"/>
      <c r="AP4154" s="78"/>
      <c r="AQ4154" s="78"/>
      <c r="AR4154" s="78"/>
      <c r="AS4154" s="78"/>
      <c r="AT4154" s="78"/>
      <c r="AU4154" s="78"/>
      <c r="AV4154" s="78"/>
      <c r="AW4154" s="77"/>
      <c r="AX4154" s="144"/>
      <c r="AY4154" s="144"/>
      <c r="AZ4154" s="144"/>
      <c r="BA4154" s="54"/>
      <c r="BB4154" s="54"/>
      <c r="BC4154" s="144"/>
      <c r="BD4154" s="144"/>
      <c r="BE4154" s="144"/>
      <c r="BF4154" s="144"/>
      <c r="BG4154" s="144"/>
      <c r="BH4154" s="144"/>
      <c r="BI4154" s="144"/>
      <c r="BJ4154" s="144"/>
      <c r="BK4154" s="144"/>
      <c r="BL4154" s="144"/>
      <c r="BM4154" s="144"/>
      <c r="BN4154" s="144"/>
      <c r="BO4154" s="144"/>
      <c r="BP4154" s="144"/>
      <c r="BQ4154" s="144"/>
      <c r="BR4154" s="144"/>
      <c r="BS4154" s="144"/>
      <c r="BT4154" s="144"/>
      <c r="BU4154" s="144"/>
      <c r="BV4154" s="144"/>
      <c r="BW4154" s="144"/>
      <c r="BX4154" s="144"/>
      <c r="BY4154" s="144"/>
      <c r="BZ4154" s="144"/>
      <c r="CA4154" s="144"/>
      <c r="CB4154" s="144"/>
      <c r="CC4154" s="144"/>
      <c r="CD4154" s="144"/>
      <c r="CE4154" s="144"/>
      <c r="CF4154" s="144"/>
      <c r="CG4154" s="144"/>
      <c r="CH4154" s="144"/>
      <c r="CI4154" s="144"/>
      <c r="CJ4154" s="144"/>
      <c r="CK4154" s="144"/>
      <c r="CL4154" s="144"/>
    </row>
    <row r="4155" spans="2:90" x14ac:dyDescent="0.25">
      <c r="B4155" s="77"/>
      <c r="C4155" s="77"/>
      <c r="D4155" s="77"/>
      <c r="E4155" s="77"/>
      <c r="F4155" s="77"/>
      <c r="G4155" s="77"/>
      <c r="I4155" s="78"/>
      <c r="K4155" s="78"/>
      <c r="L4155" s="77"/>
      <c r="M4155" s="78"/>
      <c r="N4155" s="78"/>
      <c r="O4155" s="78"/>
      <c r="P4155" s="78"/>
      <c r="Q4155" s="144"/>
      <c r="R4155" s="78"/>
      <c r="S4155" s="78"/>
      <c r="T4155" s="78"/>
      <c r="U4155" s="78"/>
      <c r="V4155" s="219"/>
      <c r="W4155" s="78"/>
      <c r="X4155" s="78"/>
      <c r="Y4155" s="78"/>
      <c r="Z4155" s="78"/>
      <c r="AA4155" s="77"/>
      <c r="AB4155" s="77"/>
      <c r="AC4155" s="78"/>
      <c r="AD4155" s="104"/>
      <c r="AE4155" s="78"/>
      <c r="AF4155" s="104"/>
      <c r="AG4155" s="78"/>
      <c r="AH4155" s="104"/>
      <c r="AI4155" s="78"/>
      <c r="AJ4155" s="104"/>
      <c r="AK4155" s="78"/>
      <c r="AL4155" s="78"/>
      <c r="AM4155" s="8"/>
      <c r="AN4155" s="78"/>
      <c r="AO4155" s="78"/>
      <c r="AP4155" s="78"/>
      <c r="AQ4155" s="78"/>
      <c r="AR4155" s="78"/>
      <c r="AS4155" s="78"/>
      <c r="AT4155" s="78"/>
      <c r="AU4155" s="78"/>
      <c r="AV4155" s="78"/>
      <c r="AW4155" s="77"/>
      <c r="AX4155" s="144"/>
      <c r="AY4155" s="144"/>
      <c r="AZ4155" s="144"/>
      <c r="BA4155" s="54"/>
      <c r="BB4155" s="54"/>
      <c r="BC4155" s="144"/>
      <c r="BD4155" s="144"/>
      <c r="BE4155" s="144"/>
      <c r="BF4155" s="144"/>
      <c r="BG4155" s="144"/>
      <c r="BH4155" s="144"/>
      <c r="BI4155" s="144"/>
      <c r="BJ4155" s="144"/>
      <c r="BK4155" s="144"/>
      <c r="BL4155" s="144"/>
      <c r="BM4155" s="144"/>
      <c r="BN4155" s="144"/>
      <c r="BO4155" s="144"/>
      <c r="BP4155" s="144"/>
      <c r="BQ4155" s="144"/>
      <c r="BR4155" s="144"/>
      <c r="BS4155" s="144"/>
      <c r="BT4155" s="144"/>
      <c r="BU4155" s="144"/>
      <c r="BV4155" s="144"/>
      <c r="BW4155" s="144"/>
      <c r="BX4155" s="144"/>
      <c r="BY4155" s="144"/>
      <c r="BZ4155" s="144"/>
      <c r="CA4155" s="144"/>
      <c r="CB4155" s="144"/>
      <c r="CC4155" s="144"/>
      <c r="CD4155" s="144"/>
      <c r="CE4155" s="144"/>
      <c r="CF4155" s="144"/>
      <c r="CG4155" s="144"/>
      <c r="CH4155" s="144"/>
      <c r="CI4155" s="144"/>
      <c r="CJ4155" s="144"/>
      <c r="CK4155" s="144"/>
      <c r="CL4155" s="144"/>
    </row>
    <row r="4156" spans="2:90" x14ac:dyDescent="0.25">
      <c r="B4156" s="77"/>
      <c r="C4156" s="77"/>
      <c r="D4156" s="77"/>
      <c r="E4156" s="77"/>
      <c r="F4156" s="77"/>
      <c r="G4156" s="77"/>
      <c r="I4156" s="78"/>
      <c r="K4156" s="78"/>
      <c r="L4156" s="77"/>
      <c r="M4156" s="78"/>
      <c r="N4156" s="78"/>
      <c r="O4156" s="78"/>
      <c r="P4156" s="78"/>
      <c r="Q4156" s="144"/>
      <c r="R4156" s="78"/>
      <c r="S4156" s="78"/>
      <c r="T4156" s="78"/>
      <c r="U4156" s="78"/>
      <c r="V4156" s="219"/>
      <c r="W4156" s="78"/>
      <c r="X4156" s="78"/>
      <c r="Y4156" s="78"/>
      <c r="Z4156" s="78"/>
      <c r="AA4156" s="77"/>
      <c r="AB4156" s="77"/>
      <c r="AC4156" s="78"/>
      <c r="AD4156" s="104"/>
      <c r="AE4156" s="78"/>
      <c r="AF4156" s="104"/>
      <c r="AG4156" s="78"/>
      <c r="AH4156" s="104"/>
      <c r="AI4156" s="78"/>
      <c r="AJ4156" s="104"/>
      <c r="AK4156" s="78"/>
      <c r="AL4156" s="78"/>
      <c r="AM4156" s="8"/>
      <c r="AN4156" s="78"/>
      <c r="AO4156" s="78"/>
      <c r="AP4156" s="78"/>
      <c r="AQ4156" s="78"/>
      <c r="AR4156" s="78"/>
      <c r="AS4156" s="78"/>
      <c r="AT4156" s="78"/>
      <c r="AU4156" s="78"/>
      <c r="AV4156" s="78"/>
      <c r="AW4156" s="77"/>
      <c r="AX4156" s="144"/>
      <c r="AY4156" s="144"/>
      <c r="AZ4156" s="144"/>
      <c r="BA4156" s="54"/>
      <c r="BB4156" s="54"/>
      <c r="BC4156" s="144"/>
      <c r="BD4156" s="144"/>
      <c r="BE4156" s="144"/>
      <c r="BF4156" s="144"/>
      <c r="BG4156" s="144"/>
      <c r="BH4156" s="144"/>
      <c r="BI4156" s="144"/>
      <c r="BJ4156" s="144"/>
      <c r="BK4156" s="144"/>
      <c r="BL4156" s="144"/>
      <c r="BM4156" s="144"/>
      <c r="BN4156" s="144"/>
      <c r="BO4156" s="144"/>
      <c r="BP4156" s="144"/>
      <c r="BQ4156" s="144"/>
      <c r="BR4156" s="144"/>
      <c r="BS4156" s="144"/>
      <c r="BT4156" s="144"/>
      <c r="BU4156" s="144"/>
      <c r="BV4156" s="144"/>
      <c r="BW4156" s="144"/>
      <c r="BX4156" s="144"/>
      <c r="BY4156" s="144"/>
      <c r="BZ4156" s="144"/>
      <c r="CA4156" s="144"/>
      <c r="CB4156" s="144"/>
      <c r="CC4156" s="144"/>
      <c r="CD4156" s="144"/>
      <c r="CE4156" s="144"/>
      <c r="CF4156" s="144"/>
      <c r="CG4156" s="144"/>
      <c r="CH4156" s="144"/>
      <c r="CI4156" s="144"/>
      <c r="CJ4156" s="144"/>
      <c r="CK4156" s="144"/>
      <c r="CL4156" s="144"/>
    </row>
    <row r="4157" spans="2:90" x14ac:dyDescent="0.25">
      <c r="B4157" s="77"/>
      <c r="C4157" s="77"/>
      <c r="D4157" s="77"/>
      <c r="E4157" s="77"/>
      <c r="F4157" s="77"/>
      <c r="G4157" s="77"/>
      <c r="I4157" s="78"/>
      <c r="K4157" s="78"/>
      <c r="L4157" s="77"/>
      <c r="M4157" s="78"/>
      <c r="N4157" s="78"/>
      <c r="O4157" s="78"/>
      <c r="P4157" s="78"/>
      <c r="Q4157" s="144"/>
      <c r="R4157" s="78"/>
      <c r="S4157" s="78"/>
      <c r="T4157" s="78"/>
      <c r="U4157" s="78"/>
      <c r="V4157" s="219"/>
      <c r="W4157" s="78"/>
      <c r="X4157" s="78"/>
      <c r="Y4157" s="78"/>
      <c r="Z4157" s="78"/>
      <c r="AA4157" s="77"/>
      <c r="AB4157" s="77"/>
      <c r="AC4157" s="78"/>
      <c r="AD4157" s="104"/>
      <c r="AE4157" s="78"/>
      <c r="AF4157" s="104"/>
      <c r="AG4157" s="78"/>
      <c r="AH4157" s="104"/>
      <c r="AI4157" s="78"/>
      <c r="AJ4157" s="104"/>
      <c r="AK4157" s="78"/>
      <c r="AL4157" s="78"/>
      <c r="AM4157" s="8"/>
      <c r="AN4157" s="78"/>
      <c r="AO4157" s="78"/>
      <c r="AP4157" s="78"/>
      <c r="AQ4157" s="78"/>
      <c r="AR4157" s="78"/>
      <c r="AS4157" s="78"/>
      <c r="AT4157" s="78"/>
      <c r="AU4157" s="78"/>
      <c r="AV4157" s="78"/>
      <c r="AW4157" s="77"/>
      <c r="AX4157" s="144"/>
      <c r="AY4157" s="144"/>
      <c r="AZ4157" s="144"/>
      <c r="BA4157" s="54"/>
      <c r="BB4157" s="54"/>
      <c r="BC4157" s="144"/>
      <c r="BD4157" s="144"/>
      <c r="BE4157" s="144"/>
      <c r="BF4157" s="144"/>
      <c r="BG4157" s="144"/>
      <c r="BH4157" s="144"/>
      <c r="BI4157" s="144"/>
      <c r="BJ4157" s="144"/>
      <c r="BK4157" s="144"/>
      <c r="BL4157" s="144"/>
      <c r="BM4157" s="144"/>
      <c r="BN4157" s="144"/>
      <c r="BO4157" s="144"/>
      <c r="BP4157" s="144"/>
      <c r="BQ4157" s="144"/>
      <c r="BR4157" s="144"/>
      <c r="BS4157" s="144"/>
      <c r="BT4157" s="144"/>
      <c r="BU4157" s="144"/>
      <c r="BV4157" s="144"/>
      <c r="BW4157" s="144"/>
      <c r="BX4157" s="144"/>
      <c r="BY4157" s="144"/>
      <c r="BZ4157" s="144"/>
      <c r="CA4157" s="144"/>
      <c r="CB4157" s="144"/>
      <c r="CC4157" s="144"/>
      <c r="CD4157" s="144"/>
      <c r="CE4157" s="144"/>
      <c r="CF4157" s="144"/>
      <c r="CG4157" s="144"/>
      <c r="CH4157" s="144"/>
      <c r="CI4157" s="144"/>
      <c r="CJ4157" s="144"/>
      <c r="CK4157" s="144"/>
      <c r="CL4157" s="144"/>
    </row>
    <row r="4158" spans="2:90" x14ac:dyDescent="0.25">
      <c r="B4158" s="77"/>
      <c r="C4158" s="77"/>
      <c r="D4158" s="77"/>
      <c r="E4158" s="77"/>
      <c r="F4158" s="77"/>
      <c r="G4158" s="77"/>
      <c r="I4158" s="78"/>
      <c r="K4158" s="78"/>
      <c r="L4158" s="77"/>
      <c r="M4158" s="78"/>
      <c r="N4158" s="78"/>
      <c r="O4158" s="78"/>
      <c r="P4158" s="78"/>
      <c r="Q4158" s="144"/>
      <c r="R4158" s="78"/>
      <c r="S4158" s="78"/>
      <c r="T4158" s="78"/>
      <c r="U4158" s="78"/>
      <c r="V4158" s="219"/>
      <c r="W4158" s="78"/>
      <c r="X4158" s="78"/>
      <c r="Y4158" s="78"/>
      <c r="Z4158" s="78"/>
      <c r="AA4158" s="77"/>
      <c r="AB4158" s="77"/>
      <c r="AC4158" s="78"/>
      <c r="AD4158" s="104"/>
      <c r="AE4158" s="78"/>
      <c r="AF4158" s="104"/>
      <c r="AG4158" s="78"/>
      <c r="AH4158" s="104"/>
      <c r="AI4158" s="78"/>
      <c r="AJ4158" s="104"/>
      <c r="AK4158" s="78"/>
      <c r="AL4158" s="78"/>
      <c r="AM4158" s="8"/>
      <c r="AN4158" s="78"/>
      <c r="AO4158" s="78"/>
      <c r="AP4158" s="78"/>
      <c r="AQ4158" s="78"/>
      <c r="AR4158" s="78"/>
      <c r="AS4158" s="78"/>
      <c r="AT4158" s="78"/>
      <c r="AU4158" s="78"/>
      <c r="AV4158" s="78"/>
      <c r="AW4158" s="77"/>
      <c r="AX4158" s="144"/>
      <c r="AY4158" s="144"/>
      <c r="AZ4158" s="144"/>
      <c r="BA4158" s="54"/>
      <c r="BB4158" s="54"/>
      <c r="BC4158" s="144"/>
      <c r="BD4158" s="144"/>
      <c r="BE4158" s="144"/>
      <c r="BF4158" s="144"/>
      <c r="BG4158" s="144"/>
      <c r="BH4158" s="144"/>
      <c r="BI4158" s="144"/>
      <c r="BJ4158" s="144"/>
      <c r="BK4158" s="144"/>
      <c r="BL4158" s="144"/>
      <c r="BM4158" s="144"/>
      <c r="BN4158" s="144"/>
      <c r="BO4158" s="144"/>
      <c r="BP4158" s="144"/>
      <c r="BQ4158" s="144"/>
      <c r="BR4158" s="144"/>
      <c r="BS4158" s="144"/>
      <c r="BT4158" s="144"/>
      <c r="BU4158" s="144"/>
      <c r="BV4158" s="144"/>
      <c r="BW4158" s="144"/>
      <c r="BX4158" s="144"/>
      <c r="BY4158" s="144"/>
      <c r="BZ4158" s="144"/>
      <c r="CA4158" s="144"/>
      <c r="CB4158" s="144"/>
      <c r="CC4158" s="144"/>
      <c r="CD4158" s="144"/>
      <c r="CE4158" s="144"/>
      <c r="CF4158" s="144"/>
      <c r="CG4158" s="144"/>
      <c r="CH4158" s="144"/>
      <c r="CI4158" s="144"/>
      <c r="CJ4158" s="144"/>
      <c r="CK4158" s="144"/>
      <c r="CL4158" s="144"/>
    </row>
    <row r="4159" spans="2:90" x14ac:dyDescent="0.25">
      <c r="B4159" s="77"/>
      <c r="C4159" s="77"/>
      <c r="D4159" s="77"/>
      <c r="E4159" s="77"/>
      <c r="F4159" s="77"/>
      <c r="G4159" s="77"/>
      <c r="I4159" s="78"/>
      <c r="K4159" s="78"/>
      <c r="L4159" s="77"/>
      <c r="M4159" s="78"/>
      <c r="N4159" s="78"/>
      <c r="O4159" s="78"/>
      <c r="P4159" s="78"/>
      <c r="Q4159" s="144"/>
      <c r="R4159" s="78"/>
      <c r="S4159" s="78"/>
      <c r="T4159" s="78"/>
      <c r="U4159" s="78"/>
      <c r="V4159" s="219"/>
      <c r="W4159" s="78"/>
      <c r="X4159" s="78"/>
      <c r="Y4159" s="78"/>
      <c r="Z4159" s="78"/>
      <c r="AA4159" s="77"/>
      <c r="AB4159" s="77"/>
      <c r="AC4159" s="78"/>
      <c r="AD4159" s="104"/>
      <c r="AE4159" s="78"/>
      <c r="AF4159" s="104"/>
      <c r="AG4159" s="78"/>
      <c r="AH4159" s="104"/>
      <c r="AI4159" s="78"/>
      <c r="AJ4159" s="104"/>
      <c r="AK4159" s="78"/>
      <c r="AL4159" s="78"/>
      <c r="AM4159" s="8"/>
      <c r="AN4159" s="78"/>
      <c r="AO4159" s="78"/>
      <c r="AP4159" s="78"/>
      <c r="AQ4159" s="78"/>
      <c r="AR4159" s="78"/>
      <c r="AS4159" s="78"/>
      <c r="AT4159" s="78"/>
      <c r="AU4159" s="78"/>
      <c r="AV4159" s="78"/>
      <c r="AW4159" s="77"/>
      <c r="AX4159" s="144"/>
      <c r="AY4159" s="144"/>
      <c r="AZ4159" s="144"/>
      <c r="BA4159" s="54"/>
      <c r="BB4159" s="54"/>
      <c r="BC4159" s="144"/>
      <c r="BD4159" s="144"/>
      <c r="BE4159" s="144"/>
      <c r="BF4159" s="144"/>
      <c r="BG4159" s="144"/>
      <c r="BH4159" s="144"/>
      <c r="BI4159" s="144"/>
      <c r="BJ4159" s="144"/>
      <c r="BK4159" s="144"/>
      <c r="BL4159" s="144"/>
      <c r="BM4159" s="144"/>
      <c r="BN4159" s="144"/>
      <c r="BO4159" s="144"/>
      <c r="BP4159" s="144"/>
      <c r="BQ4159" s="144"/>
      <c r="BR4159" s="144"/>
      <c r="BS4159" s="144"/>
      <c r="BT4159" s="144"/>
      <c r="BU4159" s="144"/>
      <c r="BV4159" s="144"/>
      <c r="BW4159" s="144"/>
      <c r="BX4159" s="144"/>
      <c r="BY4159" s="144"/>
      <c r="BZ4159" s="144"/>
      <c r="CA4159" s="144"/>
      <c r="CB4159" s="144"/>
      <c r="CC4159" s="144"/>
      <c r="CD4159" s="144"/>
      <c r="CE4159" s="144"/>
      <c r="CF4159" s="144"/>
      <c r="CG4159" s="144"/>
      <c r="CH4159" s="144"/>
      <c r="CI4159" s="144"/>
      <c r="CJ4159" s="144"/>
      <c r="CK4159" s="144"/>
      <c r="CL4159" s="144"/>
    </row>
    <row r="4160" spans="2:90" x14ac:dyDescent="0.25">
      <c r="B4160" s="77"/>
      <c r="C4160" s="77"/>
      <c r="D4160" s="77"/>
      <c r="E4160" s="77"/>
      <c r="F4160" s="77"/>
      <c r="G4160" s="77"/>
      <c r="I4160" s="78"/>
      <c r="K4160" s="78"/>
      <c r="L4160" s="77"/>
      <c r="M4160" s="78"/>
      <c r="N4160" s="78"/>
      <c r="O4160" s="78"/>
      <c r="P4160" s="78"/>
      <c r="Q4160" s="144"/>
      <c r="R4160" s="78"/>
      <c r="S4160" s="78"/>
      <c r="T4160" s="78"/>
      <c r="U4160" s="78"/>
      <c r="V4160" s="219"/>
      <c r="W4160" s="78"/>
      <c r="X4160" s="78"/>
      <c r="Y4160" s="78"/>
      <c r="Z4160" s="78"/>
      <c r="AA4160" s="77"/>
      <c r="AB4160" s="77"/>
      <c r="AC4160" s="78"/>
      <c r="AD4160" s="104"/>
      <c r="AE4160" s="78"/>
      <c r="AF4160" s="104"/>
      <c r="AG4160" s="78"/>
      <c r="AH4160" s="104"/>
      <c r="AI4160" s="78"/>
      <c r="AJ4160" s="104"/>
      <c r="AK4160" s="78"/>
      <c r="AL4160" s="78"/>
      <c r="AM4160" s="8"/>
      <c r="AN4160" s="78"/>
      <c r="AO4160" s="78"/>
      <c r="AP4160" s="78"/>
      <c r="AQ4160" s="78"/>
      <c r="AR4160" s="78"/>
      <c r="AS4160" s="78"/>
      <c r="AT4160" s="78"/>
      <c r="AU4160" s="78"/>
      <c r="AV4160" s="78"/>
      <c r="AW4160" s="77"/>
      <c r="AX4160" s="144"/>
      <c r="AY4160" s="144"/>
      <c r="AZ4160" s="144"/>
      <c r="BA4160" s="54"/>
      <c r="BB4160" s="54"/>
      <c r="BC4160" s="144"/>
      <c r="BD4160" s="144"/>
      <c r="BE4160" s="144"/>
      <c r="BF4160" s="144"/>
      <c r="BG4160" s="144"/>
      <c r="BH4160" s="144"/>
      <c r="BI4160" s="144"/>
      <c r="BJ4160" s="144"/>
      <c r="BK4160" s="144"/>
      <c r="BL4160" s="144"/>
      <c r="BM4160" s="144"/>
      <c r="BN4160" s="144"/>
      <c r="BO4160" s="144"/>
      <c r="BP4160" s="144"/>
      <c r="BQ4160" s="144"/>
      <c r="BR4160" s="144"/>
      <c r="BS4160" s="144"/>
      <c r="BT4160" s="144"/>
      <c r="BU4160" s="144"/>
      <c r="BV4160" s="144"/>
      <c r="BW4160" s="144"/>
      <c r="BX4160" s="144"/>
      <c r="BY4160" s="144"/>
      <c r="BZ4160" s="144"/>
      <c r="CA4160" s="144"/>
      <c r="CB4160" s="144"/>
      <c r="CC4160" s="144"/>
      <c r="CD4160" s="144"/>
      <c r="CE4160" s="144"/>
      <c r="CF4160" s="144"/>
      <c r="CG4160" s="144"/>
      <c r="CH4160" s="144"/>
      <c r="CI4160" s="144"/>
      <c r="CJ4160" s="144"/>
      <c r="CK4160" s="144"/>
      <c r="CL4160" s="144"/>
    </row>
    <row r="4161" spans="2:90" x14ac:dyDescent="0.25">
      <c r="B4161" s="77"/>
      <c r="C4161" s="77"/>
      <c r="D4161" s="77"/>
      <c r="E4161" s="77"/>
      <c r="F4161" s="77"/>
      <c r="G4161" s="77"/>
      <c r="I4161" s="78"/>
      <c r="K4161" s="78"/>
      <c r="L4161" s="77"/>
      <c r="M4161" s="78"/>
      <c r="N4161" s="78"/>
      <c r="O4161" s="78"/>
      <c r="P4161" s="78"/>
      <c r="Q4161" s="144"/>
      <c r="R4161" s="78"/>
      <c r="S4161" s="78"/>
      <c r="T4161" s="78"/>
      <c r="U4161" s="78"/>
      <c r="V4161" s="219"/>
      <c r="W4161" s="78"/>
      <c r="X4161" s="78"/>
      <c r="Y4161" s="78"/>
      <c r="Z4161" s="78"/>
      <c r="AA4161" s="77"/>
      <c r="AB4161" s="77"/>
      <c r="AC4161" s="78"/>
      <c r="AD4161" s="104"/>
      <c r="AE4161" s="78"/>
      <c r="AF4161" s="104"/>
      <c r="AG4161" s="78"/>
      <c r="AH4161" s="104"/>
      <c r="AI4161" s="78"/>
      <c r="AJ4161" s="104"/>
      <c r="AK4161" s="78"/>
      <c r="AL4161" s="78"/>
      <c r="AM4161" s="8"/>
      <c r="AN4161" s="78"/>
      <c r="AO4161" s="78"/>
      <c r="AP4161" s="78"/>
      <c r="AQ4161" s="78"/>
      <c r="AR4161" s="78"/>
      <c r="AS4161" s="78"/>
      <c r="AT4161" s="78"/>
      <c r="AU4161" s="78"/>
      <c r="AV4161" s="78"/>
      <c r="AW4161" s="77"/>
      <c r="AX4161" s="144"/>
      <c r="AY4161" s="144"/>
      <c r="AZ4161" s="144"/>
      <c r="BA4161" s="54"/>
      <c r="BB4161" s="54"/>
      <c r="BC4161" s="144"/>
      <c r="BD4161" s="144"/>
      <c r="BE4161" s="144"/>
      <c r="BF4161" s="144"/>
      <c r="BG4161" s="144"/>
      <c r="BH4161" s="144"/>
      <c r="BI4161" s="144"/>
      <c r="BJ4161" s="144"/>
      <c r="BK4161" s="144"/>
      <c r="BL4161" s="144"/>
      <c r="BM4161" s="144"/>
      <c r="BN4161" s="144"/>
      <c r="BO4161" s="144"/>
      <c r="BP4161" s="144"/>
      <c r="BQ4161" s="144"/>
      <c r="BR4161" s="144"/>
      <c r="BS4161" s="144"/>
      <c r="BT4161" s="144"/>
      <c r="BU4161" s="144"/>
      <c r="BV4161" s="144"/>
      <c r="BW4161" s="144"/>
      <c r="BX4161" s="144"/>
      <c r="BY4161" s="144"/>
      <c r="BZ4161" s="144"/>
      <c r="CA4161" s="144"/>
      <c r="CB4161" s="144"/>
      <c r="CC4161" s="144"/>
      <c r="CD4161" s="144"/>
      <c r="CE4161" s="144"/>
      <c r="CF4161" s="144"/>
      <c r="CG4161" s="144"/>
      <c r="CH4161" s="144"/>
      <c r="CI4161" s="144"/>
      <c r="CJ4161" s="144"/>
      <c r="CK4161" s="144"/>
      <c r="CL4161" s="144"/>
    </row>
    <row r="4162" spans="2:90" x14ac:dyDescent="0.25">
      <c r="B4162" s="77"/>
      <c r="C4162" s="77"/>
      <c r="D4162" s="77"/>
      <c r="E4162" s="77"/>
      <c r="F4162" s="77"/>
      <c r="G4162" s="77"/>
      <c r="I4162" s="78"/>
      <c r="K4162" s="78"/>
      <c r="L4162" s="77"/>
      <c r="M4162" s="78"/>
      <c r="N4162" s="78"/>
      <c r="O4162" s="78"/>
      <c r="P4162" s="78"/>
      <c r="Q4162" s="144"/>
      <c r="R4162" s="78"/>
      <c r="S4162" s="78"/>
      <c r="T4162" s="78"/>
      <c r="U4162" s="78"/>
      <c r="V4162" s="219"/>
      <c r="W4162" s="78"/>
      <c r="X4162" s="78"/>
      <c r="Y4162" s="78"/>
      <c r="Z4162" s="78"/>
      <c r="AA4162" s="77"/>
      <c r="AB4162" s="77"/>
      <c r="AC4162" s="78"/>
      <c r="AD4162" s="104"/>
      <c r="AE4162" s="78"/>
      <c r="AF4162" s="104"/>
      <c r="AG4162" s="78"/>
      <c r="AH4162" s="104"/>
      <c r="AI4162" s="78"/>
      <c r="AJ4162" s="104"/>
      <c r="AK4162" s="78"/>
      <c r="AL4162" s="78"/>
      <c r="AM4162" s="8"/>
      <c r="AN4162" s="78"/>
      <c r="AO4162" s="78"/>
      <c r="AP4162" s="78"/>
      <c r="AQ4162" s="78"/>
      <c r="AR4162" s="78"/>
      <c r="AS4162" s="78"/>
      <c r="AT4162" s="78"/>
      <c r="AU4162" s="78"/>
      <c r="AV4162" s="78"/>
      <c r="AW4162" s="77"/>
      <c r="AX4162" s="144"/>
      <c r="AY4162" s="144"/>
      <c r="AZ4162" s="144"/>
      <c r="BA4162" s="54"/>
      <c r="BB4162" s="54"/>
      <c r="BC4162" s="144"/>
      <c r="BD4162" s="144"/>
      <c r="BE4162" s="144"/>
      <c r="BF4162" s="144"/>
      <c r="BG4162" s="144"/>
      <c r="BH4162" s="144"/>
      <c r="BI4162" s="144"/>
      <c r="BJ4162" s="144"/>
      <c r="BK4162" s="144"/>
      <c r="BL4162" s="144"/>
      <c r="BM4162" s="144"/>
      <c r="BN4162" s="144"/>
      <c r="BO4162" s="144"/>
      <c r="BP4162" s="144"/>
      <c r="BQ4162" s="144"/>
      <c r="BR4162" s="144"/>
      <c r="BS4162" s="144"/>
      <c r="BT4162" s="144"/>
      <c r="BU4162" s="144"/>
      <c r="BV4162" s="144"/>
      <c r="BW4162" s="144"/>
      <c r="BX4162" s="144"/>
      <c r="BY4162" s="144"/>
      <c r="BZ4162" s="144"/>
      <c r="CA4162" s="144"/>
      <c r="CB4162" s="144"/>
      <c r="CC4162" s="144"/>
      <c r="CD4162" s="144"/>
      <c r="CE4162" s="144"/>
      <c r="CF4162" s="144"/>
      <c r="CG4162" s="144"/>
      <c r="CH4162" s="144"/>
      <c r="CI4162" s="144"/>
      <c r="CJ4162" s="144"/>
      <c r="CK4162" s="144"/>
      <c r="CL4162" s="144"/>
    </row>
    <row r="4163" spans="2:90" x14ac:dyDescent="0.25">
      <c r="B4163" s="77"/>
      <c r="C4163" s="77"/>
      <c r="D4163" s="77"/>
      <c r="E4163" s="77"/>
      <c r="F4163" s="77"/>
      <c r="G4163" s="77"/>
      <c r="I4163" s="78"/>
      <c r="K4163" s="78"/>
      <c r="L4163" s="77"/>
      <c r="M4163" s="78"/>
      <c r="N4163" s="78"/>
      <c r="O4163" s="78"/>
      <c r="P4163" s="78"/>
      <c r="Q4163" s="144"/>
      <c r="R4163" s="78"/>
      <c r="S4163" s="78"/>
      <c r="T4163" s="78"/>
      <c r="U4163" s="78"/>
      <c r="V4163" s="219"/>
      <c r="W4163" s="78"/>
      <c r="X4163" s="78"/>
      <c r="Y4163" s="78"/>
      <c r="Z4163" s="78"/>
      <c r="AA4163" s="77"/>
      <c r="AB4163" s="77"/>
      <c r="AC4163" s="78"/>
      <c r="AD4163" s="104"/>
      <c r="AE4163" s="78"/>
      <c r="AF4163" s="104"/>
      <c r="AG4163" s="78"/>
      <c r="AH4163" s="104"/>
      <c r="AI4163" s="78"/>
      <c r="AJ4163" s="104"/>
      <c r="AK4163" s="78"/>
      <c r="AL4163" s="78"/>
      <c r="AM4163" s="8"/>
      <c r="AN4163" s="78"/>
      <c r="AO4163" s="78"/>
      <c r="AP4163" s="78"/>
      <c r="AQ4163" s="78"/>
      <c r="AR4163" s="78"/>
      <c r="AS4163" s="78"/>
      <c r="AT4163" s="78"/>
      <c r="AU4163" s="78"/>
      <c r="AV4163" s="78"/>
      <c r="AW4163" s="77"/>
      <c r="AX4163" s="144"/>
      <c r="AY4163" s="144"/>
      <c r="AZ4163" s="144"/>
      <c r="BA4163" s="54"/>
      <c r="BB4163" s="54"/>
      <c r="BC4163" s="144"/>
      <c r="BD4163" s="144"/>
      <c r="BE4163" s="144"/>
      <c r="BF4163" s="144"/>
      <c r="BG4163" s="144"/>
      <c r="BH4163" s="144"/>
      <c r="BI4163" s="144"/>
      <c r="BJ4163" s="144"/>
      <c r="BK4163" s="144"/>
      <c r="BL4163" s="144"/>
      <c r="BM4163" s="144"/>
      <c r="BN4163" s="144"/>
      <c r="BO4163" s="144"/>
      <c r="BP4163" s="144"/>
      <c r="BQ4163" s="144"/>
      <c r="BR4163" s="144"/>
      <c r="BS4163" s="144"/>
      <c r="BT4163" s="144"/>
      <c r="BU4163" s="144"/>
      <c r="BV4163" s="144"/>
      <c r="BW4163" s="144"/>
      <c r="BX4163" s="144"/>
      <c r="BY4163" s="144"/>
      <c r="BZ4163" s="144"/>
      <c r="CA4163" s="144"/>
      <c r="CB4163" s="144"/>
      <c r="CC4163" s="144"/>
      <c r="CD4163" s="144"/>
      <c r="CE4163" s="144"/>
      <c r="CF4163" s="144"/>
      <c r="CG4163" s="144"/>
      <c r="CH4163" s="144"/>
      <c r="CI4163" s="144"/>
      <c r="CJ4163" s="144"/>
      <c r="CK4163" s="144"/>
      <c r="CL4163" s="144"/>
    </row>
    <row r="4164" spans="2:90" x14ac:dyDescent="0.25">
      <c r="B4164" s="77"/>
      <c r="C4164" s="77"/>
      <c r="D4164" s="77"/>
      <c r="E4164" s="77"/>
      <c r="F4164" s="77"/>
      <c r="G4164" s="77"/>
      <c r="I4164" s="78"/>
      <c r="K4164" s="78"/>
      <c r="L4164" s="77"/>
      <c r="M4164" s="78"/>
      <c r="N4164" s="78"/>
      <c r="O4164" s="78"/>
      <c r="P4164" s="78"/>
      <c r="Q4164" s="144"/>
      <c r="R4164" s="78"/>
      <c r="S4164" s="78"/>
      <c r="T4164" s="78"/>
      <c r="U4164" s="78"/>
      <c r="V4164" s="219"/>
      <c r="W4164" s="78"/>
      <c r="X4164" s="78"/>
      <c r="Y4164" s="78"/>
      <c r="Z4164" s="78"/>
      <c r="AA4164" s="77"/>
      <c r="AB4164" s="77"/>
      <c r="AC4164" s="78"/>
      <c r="AD4164" s="104"/>
      <c r="AE4164" s="78"/>
      <c r="AF4164" s="104"/>
      <c r="AG4164" s="78"/>
      <c r="AH4164" s="104"/>
      <c r="AI4164" s="78"/>
      <c r="AJ4164" s="104"/>
      <c r="AK4164" s="78"/>
      <c r="AL4164" s="78"/>
      <c r="AM4164" s="8"/>
      <c r="AN4164" s="78"/>
      <c r="AO4164" s="78"/>
      <c r="AP4164" s="78"/>
      <c r="AQ4164" s="78"/>
      <c r="AR4164" s="78"/>
      <c r="AS4164" s="78"/>
      <c r="AT4164" s="78"/>
      <c r="AU4164" s="78"/>
      <c r="AV4164" s="78"/>
      <c r="AW4164" s="77"/>
      <c r="AX4164" s="144"/>
      <c r="AY4164" s="144"/>
      <c r="AZ4164" s="144"/>
      <c r="BA4164" s="54"/>
      <c r="BB4164" s="54"/>
      <c r="BC4164" s="144"/>
      <c r="BD4164" s="144"/>
      <c r="BE4164" s="144"/>
      <c r="BF4164" s="144"/>
      <c r="BG4164" s="144"/>
      <c r="BH4164" s="144"/>
      <c r="BI4164" s="144"/>
      <c r="BJ4164" s="144"/>
      <c r="BK4164" s="144"/>
      <c r="BL4164" s="144"/>
      <c r="BM4164" s="144"/>
      <c r="BN4164" s="144"/>
      <c r="BO4164" s="144"/>
      <c r="BP4164" s="144"/>
      <c r="BQ4164" s="144"/>
      <c r="BR4164" s="144"/>
      <c r="BS4164" s="144"/>
      <c r="BT4164" s="144"/>
      <c r="BU4164" s="144"/>
      <c r="BV4164" s="144"/>
      <c r="BW4164" s="144"/>
      <c r="BX4164" s="144"/>
      <c r="BY4164" s="144"/>
      <c r="BZ4164" s="144"/>
      <c r="CA4164" s="144"/>
      <c r="CB4164" s="144"/>
      <c r="CC4164" s="144"/>
      <c r="CD4164" s="144"/>
      <c r="CE4164" s="144"/>
      <c r="CF4164" s="144"/>
      <c r="CG4164" s="144"/>
      <c r="CH4164" s="144"/>
      <c r="CI4164" s="144"/>
      <c r="CJ4164" s="144"/>
      <c r="CK4164" s="144"/>
      <c r="CL4164" s="144"/>
    </row>
    <row r="4165" spans="2:90" x14ac:dyDescent="0.25">
      <c r="B4165" s="77"/>
      <c r="C4165" s="77"/>
      <c r="D4165" s="77"/>
      <c r="E4165" s="77"/>
      <c r="F4165" s="77"/>
      <c r="G4165" s="77"/>
      <c r="I4165" s="78"/>
      <c r="K4165" s="78"/>
      <c r="L4165" s="77"/>
      <c r="M4165" s="78"/>
      <c r="N4165" s="78"/>
      <c r="O4165" s="78"/>
      <c r="P4165" s="78"/>
      <c r="Q4165" s="144"/>
      <c r="R4165" s="78"/>
      <c r="S4165" s="78"/>
      <c r="T4165" s="78"/>
      <c r="U4165" s="78"/>
      <c r="V4165" s="219"/>
      <c r="W4165" s="78"/>
      <c r="X4165" s="78"/>
      <c r="Y4165" s="78"/>
      <c r="Z4165" s="78"/>
      <c r="AA4165" s="77"/>
      <c r="AB4165" s="77"/>
      <c r="AC4165" s="78"/>
      <c r="AD4165" s="104"/>
      <c r="AE4165" s="78"/>
      <c r="AF4165" s="104"/>
      <c r="AG4165" s="78"/>
      <c r="AH4165" s="104"/>
      <c r="AI4165" s="78"/>
      <c r="AJ4165" s="104"/>
      <c r="AK4165" s="78"/>
      <c r="AL4165" s="78"/>
      <c r="AM4165" s="8"/>
      <c r="AN4165" s="78"/>
      <c r="AO4165" s="78"/>
      <c r="AP4165" s="78"/>
      <c r="AQ4165" s="78"/>
      <c r="AR4165" s="78"/>
      <c r="AS4165" s="78"/>
      <c r="AT4165" s="78"/>
      <c r="AU4165" s="78"/>
      <c r="AV4165" s="78"/>
      <c r="AW4165" s="77"/>
      <c r="AX4165" s="144"/>
      <c r="AY4165" s="144"/>
      <c r="AZ4165" s="144"/>
      <c r="BA4165" s="54"/>
      <c r="BB4165" s="54"/>
      <c r="BC4165" s="144"/>
      <c r="BD4165" s="144"/>
      <c r="BE4165" s="144"/>
      <c r="BF4165" s="144"/>
      <c r="BG4165" s="144"/>
      <c r="BH4165" s="144"/>
      <c r="BI4165" s="144"/>
      <c r="BJ4165" s="144"/>
      <c r="BK4165" s="144"/>
      <c r="BL4165" s="144"/>
      <c r="BM4165" s="144"/>
      <c r="BN4165" s="144"/>
      <c r="BO4165" s="144"/>
      <c r="BP4165" s="144"/>
      <c r="BQ4165" s="144"/>
      <c r="BR4165" s="144"/>
      <c r="BS4165" s="144"/>
      <c r="BT4165" s="144"/>
      <c r="BU4165" s="144"/>
      <c r="BV4165" s="144"/>
      <c r="BW4165" s="144"/>
      <c r="BX4165" s="144"/>
      <c r="BY4165" s="144"/>
      <c r="BZ4165" s="144"/>
      <c r="CA4165" s="144"/>
      <c r="CB4165" s="144"/>
      <c r="CC4165" s="144"/>
      <c r="CD4165" s="144"/>
      <c r="CE4165" s="144"/>
      <c r="CF4165" s="144"/>
      <c r="CG4165" s="144"/>
      <c r="CH4165" s="144"/>
      <c r="CI4165" s="144"/>
      <c r="CJ4165" s="144"/>
      <c r="CK4165" s="144"/>
      <c r="CL4165" s="144"/>
    </row>
    <row r="4166" spans="2:90" x14ac:dyDescent="0.25">
      <c r="B4166" s="77"/>
      <c r="C4166" s="77"/>
      <c r="D4166" s="77"/>
      <c r="E4166" s="77"/>
      <c r="F4166" s="77"/>
      <c r="G4166" s="77"/>
      <c r="I4166" s="78"/>
      <c r="K4166" s="78"/>
      <c r="L4166" s="77"/>
      <c r="M4166" s="78"/>
      <c r="N4166" s="78"/>
      <c r="O4166" s="78"/>
      <c r="P4166" s="78"/>
      <c r="Q4166" s="144"/>
      <c r="R4166" s="78"/>
      <c r="S4166" s="78"/>
      <c r="T4166" s="78"/>
      <c r="U4166" s="78"/>
      <c r="V4166" s="219"/>
      <c r="W4166" s="78"/>
      <c r="X4166" s="78"/>
      <c r="Y4166" s="78"/>
      <c r="Z4166" s="78"/>
      <c r="AA4166" s="77"/>
      <c r="AB4166" s="77"/>
      <c r="AC4166" s="78"/>
      <c r="AD4166" s="104"/>
      <c r="AE4166" s="78"/>
      <c r="AF4166" s="104"/>
      <c r="AG4166" s="78"/>
      <c r="AH4166" s="104"/>
      <c r="AI4166" s="78"/>
      <c r="AJ4166" s="104"/>
      <c r="AK4166" s="78"/>
      <c r="AL4166" s="78"/>
      <c r="AM4166" s="8"/>
      <c r="AN4166" s="78"/>
      <c r="AO4166" s="78"/>
      <c r="AP4166" s="78"/>
      <c r="AQ4166" s="78"/>
      <c r="AR4166" s="78"/>
      <c r="AS4166" s="78"/>
      <c r="AT4166" s="78"/>
      <c r="AU4166" s="78"/>
      <c r="AV4166" s="78"/>
      <c r="AW4166" s="77"/>
      <c r="AX4166" s="144"/>
      <c r="AY4166" s="144"/>
      <c r="AZ4166" s="144"/>
      <c r="BA4166" s="54"/>
      <c r="BB4166" s="54"/>
      <c r="BC4166" s="144"/>
      <c r="BD4166" s="144"/>
      <c r="BE4166" s="144"/>
      <c r="BF4166" s="144"/>
      <c r="BG4166" s="144"/>
      <c r="BH4166" s="144"/>
      <c r="BI4166" s="144"/>
      <c r="BJ4166" s="144"/>
      <c r="BK4166" s="144"/>
      <c r="BL4166" s="144"/>
      <c r="BM4166" s="144"/>
      <c r="BN4166" s="144"/>
      <c r="BO4166" s="144"/>
      <c r="BP4166" s="144"/>
      <c r="BQ4166" s="144"/>
      <c r="BR4166" s="144"/>
      <c r="BS4166" s="144"/>
      <c r="BT4166" s="144"/>
      <c r="BU4166" s="144"/>
      <c r="BV4166" s="144"/>
      <c r="BW4166" s="144"/>
      <c r="BX4166" s="144"/>
      <c r="BY4166" s="144"/>
      <c r="BZ4166" s="144"/>
      <c r="CA4166" s="144"/>
      <c r="CB4166" s="144"/>
      <c r="CC4166" s="144"/>
      <c r="CD4166" s="144"/>
      <c r="CE4166" s="144"/>
      <c r="CF4166" s="144"/>
      <c r="CG4166" s="144"/>
      <c r="CH4166" s="144"/>
      <c r="CI4166" s="144"/>
      <c r="CJ4166" s="144"/>
      <c r="CK4166" s="144"/>
      <c r="CL4166" s="144"/>
    </row>
    <row r="4167" spans="2:90" x14ac:dyDescent="0.25">
      <c r="B4167" s="77"/>
      <c r="C4167" s="77"/>
      <c r="D4167" s="77"/>
      <c r="E4167" s="77"/>
      <c r="F4167" s="77"/>
      <c r="G4167" s="77"/>
      <c r="I4167" s="78"/>
      <c r="K4167" s="78"/>
      <c r="L4167" s="77"/>
      <c r="M4167" s="78"/>
      <c r="N4167" s="78"/>
      <c r="O4167" s="78"/>
      <c r="P4167" s="78"/>
      <c r="Q4167" s="144"/>
      <c r="R4167" s="78"/>
      <c r="S4167" s="78"/>
      <c r="T4167" s="78"/>
      <c r="U4167" s="78"/>
      <c r="V4167" s="219"/>
      <c r="W4167" s="78"/>
      <c r="X4167" s="78"/>
      <c r="Y4167" s="78"/>
      <c r="Z4167" s="78"/>
      <c r="AA4167" s="77"/>
      <c r="AB4167" s="77"/>
      <c r="AC4167" s="78"/>
      <c r="AD4167" s="104"/>
      <c r="AE4167" s="78"/>
      <c r="AF4167" s="104"/>
      <c r="AG4167" s="78"/>
      <c r="AH4167" s="104"/>
      <c r="AI4167" s="78"/>
      <c r="AJ4167" s="104"/>
      <c r="AK4167" s="78"/>
      <c r="AL4167" s="78"/>
      <c r="AM4167" s="8"/>
      <c r="AN4167" s="78"/>
      <c r="AO4167" s="78"/>
      <c r="AP4167" s="78"/>
      <c r="AQ4167" s="78"/>
      <c r="AR4167" s="78"/>
      <c r="AS4167" s="78"/>
      <c r="AT4167" s="78"/>
      <c r="AU4167" s="78"/>
      <c r="AV4167" s="78"/>
      <c r="AW4167" s="77"/>
      <c r="AX4167" s="144"/>
      <c r="AY4167" s="144"/>
      <c r="AZ4167" s="144"/>
      <c r="BA4167" s="54"/>
      <c r="BB4167" s="54"/>
      <c r="BC4167" s="144"/>
      <c r="BD4167" s="144"/>
      <c r="BE4167" s="144"/>
      <c r="BF4167" s="144"/>
      <c r="BG4167" s="144"/>
      <c r="BH4167" s="144"/>
      <c r="BI4167" s="144"/>
      <c r="BJ4167" s="144"/>
      <c r="BK4167" s="144"/>
      <c r="BL4167" s="144"/>
      <c r="BM4167" s="144"/>
      <c r="BN4167" s="144"/>
      <c r="BO4167" s="144"/>
      <c r="BP4167" s="144"/>
      <c r="BQ4167" s="144"/>
      <c r="BR4167" s="144"/>
      <c r="BS4167" s="144"/>
      <c r="BT4167" s="144"/>
      <c r="BU4167" s="144"/>
      <c r="BV4167" s="144"/>
      <c r="BW4167" s="144"/>
      <c r="BX4167" s="144"/>
      <c r="BY4167" s="144"/>
      <c r="BZ4167" s="144"/>
      <c r="CA4167" s="144"/>
      <c r="CB4167" s="144"/>
      <c r="CC4167" s="144"/>
      <c r="CD4167" s="144"/>
      <c r="CE4167" s="144"/>
      <c r="CF4167" s="144"/>
      <c r="CG4167" s="144"/>
      <c r="CH4167" s="144"/>
      <c r="CI4167" s="144"/>
      <c r="CJ4167" s="144"/>
      <c r="CK4167" s="144"/>
      <c r="CL4167" s="144"/>
    </row>
    <row r="4168" spans="2:90" x14ac:dyDescent="0.25">
      <c r="B4168" s="77"/>
      <c r="C4168" s="77"/>
      <c r="D4168" s="77"/>
      <c r="E4168" s="77"/>
      <c r="F4168" s="77"/>
      <c r="G4168" s="77"/>
      <c r="I4168" s="78"/>
      <c r="K4168" s="78"/>
      <c r="L4168" s="77"/>
      <c r="M4168" s="78"/>
      <c r="N4168" s="78"/>
      <c r="O4168" s="78"/>
      <c r="P4168" s="78"/>
      <c r="Q4168" s="144"/>
      <c r="R4168" s="78"/>
      <c r="S4168" s="78"/>
      <c r="T4168" s="78"/>
      <c r="U4168" s="78"/>
      <c r="V4168" s="219"/>
      <c r="W4168" s="78"/>
      <c r="X4168" s="78"/>
      <c r="Y4168" s="78"/>
      <c r="Z4168" s="78"/>
      <c r="AA4168" s="77"/>
      <c r="AB4168" s="77"/>
      <c r="AC4168" s="78"/>
      <c r="AD4168" s="104"/>
      <c r="AE4168" s="78"/>
      <c r="AF4168" s="104"/>
      <c r="AG4168" s="78"/>
      <c r="AH4168" s="104"/>
      <c r="AI4168" s="78"/>
      <c r="AJ4168" s="104"/>
      <c r="AK4168" s="78"/>
      <c r="AL4168" s="78"/>
      <c r="AM4168" s="8"/>
      <c r="AN4168" s="78"/>
      <c r="AO4168" s="78"/>
      <c r="AP4168" s="78"/>
      <c r="AQ4168" s="78"/>
      <c r="AR4168" s="78"/>
      <c r="AS4168" s="78"/>
      <c r="AT4168" s="78"/>
      <c r="AU4168" s="78"/>
      <c r="AV4168" s="78"/>
      <c r="AW4168" s="77"/>
      <c r="AX4168" s="144"/>
      <c r="AY4168" s="144"/>
      <c r="AZ4168" s="144"/>
      <c r="BA4168" s="54"/>
      <c r="BB4168" s="54"/>
      <c r="BC4168" s="144"/>
      <c r="BD4168" s="144"/>
      <c r="BE4168" s="144"/>
      <c r="BF4168" s="144"/>
      <c r="BG4168" s="144"/>
      <c r="BH4168" s="144"/>
      <c r="BI4168" s="144"/>
      <c r="BJ4168" s="144"/>
      <c r="BK4168" s="144"/>
      <c r="BL4168" s="144"/>
      <c r="BM4168" s="144"/>
      <c r="BN4168" s="144"/>
      <c r="BO4168" s="144"/>
      <c r="BP4168" s="144"/>
      <c r="BQ4168" s="144"/>
      <c r="BR4168" s="144"/>
      <c r="BS4168" s="144"/>
      <c r="BT4168" s="144"/>
      <c r="BU4168" s="144"/>
      <c r="BV4168" s="144"/>
      <c r="BW4168" s="144"/>
      <c r="BX4168" s="144"/>
      <c r="BY4168" s="144"/>
      <c r="BZ4168" s="144"/>
      <c r="CA4168" s="144"/>
      <c r="CB4168" s="144"/>
      <c r="CC4168" s="144"/>
      <c r="CD4168" s="144"/>
      <c r="CE4168" s="144"/>
      <c r="CF4168" s="144"/>
      <c r="CG4168" s="144"/>
      <c r="CH4168" s="144"/>
      <c r="CI4168" s="144"/>
      <c r="CJ4168" s="144"/>
      <c r="CK4168" s="144"/>
      <c r="CL4168" s="144"/>
    </row>
    <row r="4169" spans="2:90" x14ac:dyDescent="0.25">
      <c r="B4169" s="77"/>
      <c r="C4169" s="77"/>
      <c r="D4169" s="77"/>
      <c r="E4169" s="77"/>
      <c r="F4169" s="77"/>
      <c r="G4169" s="77"/>
      <c r="I4169" s="78"/>
      <c r="K4169" s="78"/>
      <c r="L4169" s="77"/>
      <c r="M4169" s="78"/>
      <c r="N4169" s="78"/>
      <c r="O4169" s="78"/>
      <c r="P4169" s="78"/>
      <c r="Q4169" s="144"/>
      <c r="R4169" s="78"/>
      <c r="S4169" s="78"/>
      <c r="T4169" s="78"/>
      <c r="U4169" s="78"/>
      <c r="V4169" s="219"/>
      <c r="W4169" s="78"/>
      <c r="X4169" s="78"/>
      <c r="Y4169" s="78"/>
      <c r="Z4169" s="78"/>
      <c r="AA4169" s="77"/>
      <c r="AB4169" s="77"/>
      <c r="AC4169" s="78"/>
      <c r="AD4169" s="104"/>
      <c r="AE4169" s="78"/>
      <c r="AF4169" s="104"/>
      <c r="AG4169" s="78"/>
      <c r="AH4169" s="104"/>
      <c r="AI4169" s="78"/>
      <c r="AJ4169" s="104"/>
      <c r="AK4169" s="78"/>
      <c r="AL4169" s="78"/>
      <c r="AM4169" s="8"/>
      <c r="AN4169" s="78"/>
      <c r="AO4169" s="78"/>
      <c r="AP4169" s="78"/>
      <c r="AQ4169" s="78"/>
      <c r="AR4169" s="78"/>
      <c r="AS4169" s="78"/>
      <c r="AT4169" s="78"/>
      <c r="AU4169" s="78"/>
      <c r="AV4169" s="78"/>
      <c r="AW4169" s="77"/>
      <c r="AX4169" s="144"/>
      <c r="AY4169" s="144"/>
      <c r="AZ4169" s="144"/>
      <c r="BA4169" s="54"/>
      <c r="BB4169" s="54"/>
      <c r="BC4169" s="144"/>
      <c r="BD4169" s="144"/>
      <c r="BE4169" s="144"/>
      <c r="BF4169" s="144"/>
      <c r="BG4169" s="144"/>
      <c r="BH4169" s="144"/>
      <c r="BI4169" s="144"/>
      <c r="BJ4169" s="144"/>
      <c r="BK4169" s="144"/>
      <c r="BL4169" s="144"/>
      <c r="BM4169" s="144"/>
      <c r="BN4169" s="144"/>
      <c r="BO4169" s="144"/>
      <c r="BP4169" s="144"/>
      <c r="BQ4169" s="144"/>
      <c r="BR4169" s="144"/>
      <c r="BS4169" s="144"/>
      <c r="BT4169" s="144"/>
      <c r="BU4169" s="144"/>
      <c r="BV4169" s="144"/>
      <c r="BW4169" s="144"/>
      <c r="BX4169" s="144"/>
      <c r="BY4169" s="144"/>
      <c r="BZ4169" s="144"/>
      <c r="CA4169" s="144"/>
      <c r="CB4169" s="144"/>
      <c r="CC4169" s="144"/>
      <c r="CD4169" s="144"/>
      <c r="CE4169" s="144"/>
      <c r="CF4169" s="144"/>
      <c r="CG4169" s="144"/>
      <c r="CH4169" s="144"/>
      <c r="CI4169" s="144"/>
      <c r="CJ4169" s="144"/>
      <c r="CK4169" s="144"/>
      <c r="CL4169" s="144"/>
    </row>
    <row r="4170" spans="2:90" x14ac:dyDescent="0.25">
      <c r="B4170" s="77"/>
      <c r="C4170" s="77"/>
      <c r="D4170" s="77"/>
      <c r="E4170" s="77"/>
      <c r="F4170" s="77"/>
      <c r="G4170" s="77"/>
      <c r="I4170" s="78"/>
      <c r="K4170" s="78"/>
      <c r="L4170" s="77"/>
      <c r="M4170" s="78"/>
      <c r="N4170" s="78"/>
      <c r="O4170" s="78"/>
      <c r="P4170" s="78"/>
      <c r="Q4170" s="144"/>
      <c r="R4170" s="78"/>
      <c r="S4170" s="78"/>
      <c r="T4170" s="78"/>
      <c r="U4170" s="78"/>
      <c r="V4170" s="219"/>
      <c r="W4170" s="78"/>
      <c r="X4170" s="78"/>
      <c r="Y4170" s="78"/>
      <c r="Z4170" s="78"/>
      <c r="AA4170" s="77"/>
      <c r="AB4170" s="77"/>
      <c r="AC4170" s="78"/>
      <c r="AD4170" s="104"/>
      <c r="AE4170" s="78"/>
      <c r="AF4170" s="104"/>
      <c r="AG4170" s="78"/>
      <c r="AH4170" s="104"/>
      <c r="AI4170" s="78"/>
      <c r="AJ4170" s="104"/>
      <c r="AK4170" s="78"/>
      <c r="AL4170" s="78"/>
      <c r="AM4170" s="8"/>
      <c r="AN4170" s="78"/>
      <c r="AO4170" s="78"/>
      <c r="AP4170" s="78"/>
      <c r="AQ4170" s="78"/>
      <c r="AR4170" s="78"/>
      <c r="AS4170" s="78"/>
      <c r="AT4170" s="78"/>
      <c r="AU4170" s="78"/>
      <c r="AV4170" s="78"/>
      <c r="AW4170" s="77"/>
      <c r="AX4170" s="144"/>
      <c r="AY4170" s="144"/>
      <c r="AZ4170" s="144"/>
      <c r="BA4170" s="54"/>
      <c r="BB4170" s="54"/>
      <c r="BC4170" s="144"/>
      <c r="BD4170" s="144"/>
      <c r="BE4170" s="144"/>
      <c r="BF4170" s="144"/>
      <c r="BG4170" s="144"/>
      <c r="BH4170" s="144"/>
      <c r="BI4170" s="144"/>
      <c r="BJ4170" s="144"/>
      <c r="BK4170" s="144"/>
      <c r="BL4170" s="144"/>
      <c r="BM4170" s="144"/>
      <c r="BN4170" s="144"/>
      <c r="BO4170" s="144"/>
      <c r="BP4170" s="144"/>
      <c r="BQ4170" s="144"/>
      <c r="BR4170" s="144"/>
      <c r="BS4170" s="144"/>
      <c r="BT4170" s="144"/>
      <c r="BU4170" s="144"/>
      <c r="BV4170" s="144"/>
      <c r="BW4170" s="144"/>
      <c r="BX4170" s="144"/>
      <c r="BY4170" s="144"/>
      <c r="BZ4170" s="144"/>
      <c r="CA4170" s="144"/>
      <c r="CB4170" s="144"/>
      <c r="CC4170" s="144"/>
      <c r="CD4170" s="144"/>
      <c r="CE4170" s="144"/>
      <c r="CF4170" s="144"/>
      <c r="CG4170" s="144"/>
      <c r="CH4170" s="144"/>
      <c r="CI4170" s="144"/>
      <c r="CJ4170" s="144"/>
      <c r="CK4170" s="144"/>
      <c r="CL4170" s="144"/>
    </row>
    <row r="4171" spans="2:90" x14ac:dyDescent="0.25">
      <c r="B4171" s="77"/>
      <c r="C4171" s="77"/>
      <c r="D4171" s="77"/>
      <c r="E4171" s="77"/>
      <c r="F4171" s="77"/>
      <c r="G4171" s="77"/>
      <c r="I4171" s="78"/>
      <c r="K4171" s="78"/>
      <c r="L4171" s="77"/>
      <c r="M4171" s="78"/>
      <c r="N4171" s="78"/>
      <c r="O4171" s="78"/>
      <c r="P4171" s="78"/>
      <c r="Q4171" s="144"/>
      <c r="R4171" s="78"/>
      <c r="S4171" s="78"/>
      <c r="T4171" s="78"/>
      <c r="U4171" s="78"/>
      <c r="V4171" s="219"/>
      <c r="W4171" s="78"/>
      <c r="X4171" s="78"/>
      <c r="Y4171" s="78"/>
      <c r="Z4171" s="78"/>
      <c r="AA4171" s="77"/>
      <c r="AB4171" s="77"/>
      <c r="AC4171" s="78"/>
      <c r="AD4171" s="104"/>
      <c r="AE4171" s="78"/>
      <c r="AF4171" s="104"/>
      <c r="AG4171" s="78"/>
      <c r="AH4171" s="104"/>
      <c r="AI4171" s="78"/>
      <c r="AJ4171" s="104"/>
      <c r="AK4171" s="78"/>
      <c r="AL4171" s="78"/>
      <c r="AM4171" s="8"/>
      <c r="AN4171" s="78"/>
      <c r="AO4171" s="78"/>
      <c r="AP4171" s="78"/>
      <c r="AQ4171" s="78"/>
      <c r="AR4171" s="78"/>
      <c r="AS4171" s="78"/>
      <c r="AT4171" s="78"/>
      <c r="AU4171" s="78"/>
      <c r="AV4171" s="78"/>
      <c r="AW4171" s="77"/>
      <c r="AX4171" s="144"/>
      <c r="AY4171" s="144"/>
      <c r="AZ4171" s="144"/>
      <c r="BA4171" s="54"/>
      <c r="BB4171" s="54"/>
      <c r="BC4171" s="144"/>
      <c r="BD4171" s="144"/>
      <c r="BE4171" s="144"/>
      <c r="BF4171" s="144"/>
      <c r="BG4171" s="144"/>
      <c r="BH4171" s="144"/>
      <c r="BI4171" s="144"/>
      <c r="BJ4171" s="144"/>
      <c r="BK4171" s="144"/>
      <c r="BL4171" s="144"/>
      <c r="BM4171" s="144"/>
      <c r="BN4171" s="144"/>
      <c r="BO4171" s="144"/>
      <c r="BP4171" s="144"/>
      <c r="BQ4171" s="144"/>
      <c r="BR4171" s="144"/>
      <c r="BS4171" s="144"/>
      <c r="BT4171" s="144"/>
      <c r="BU4171" s="144"/>
      <c r="BV4171" s="144"/>
      <c r="BW4171" s="144"/>
      <c r="BX4171" s="144"/>
      <c r="BY4171" s="144"/>
      <c r="BZ4171" s="144"/>
      <c r="CA4171" s="144"/>
      <c r="CB4171" s="144"/>
      <c r="CC4171" s="144"/>
      <c r="CD4171" s="144"/>
      <c r="CE4171" s="144"/>
      <c r="CF4171" s="144"/>
      <c r="CG4171" s="144"/>
      <c r="CH4171" s="144"/>
      <c r="CI4171" s="144"/>
      <c r="CJ4171" s="144"/>
      <c r="CK4171" s="144"/>
      <c r="CL4171" s="144"/>
    </row>
    <row r="4172" spans="2:90" x14ac:dyDescent="0.25">
      <c r="B4172" s="77"/>
      <c r="C4172" s="77"/>
      <c r="D4172" s="77"/>
      <c r="E4172" s="77"/>
      <c r="F4172" s="77"/>
      <c r="G4172" s="77"/>
      <c r="I4172" s="78"/>
      <c r="K4172" s="78"/>
      <c r="L4172" s="77"/>
      <c r="M4172" s="78"/>
      <c r="N4172" s="78"/>
      <c r="O4172" s="78"/>
      <c r="P4172" s="78"/>
      <c r="Q4172" s="144"/>
      <c r="R4172" s="78"/>
      <c r="S4172" s="78"/>
      <c r="T4172" s="78"/>
      <c r="U4172" s="78"/>
      <c r="V4172" s="219"/>
      <c r="W4172" s="78"/>
      <c r="X4172" s="78"/>
      <c r="Y4172" s="78"/>
      <c r="Z4172" s="78"/>
      <c r="AA4172" s="77"/>
      <c r="AB4172" s="77"/>
      <c r="AC4172" s="78"/>
      <c r="AD4172" s="104"/>
      <c r="AE4172" s="78"/>
      <c r="AF4172" s="104"/>
      <c r="AG4172" s="78"/>
      <c r="AH4172" s="104"/>
      <c r="AI4172" s="78"/>
      <c r="AJ4172" s="104"/>
      <c r="AK4172" s="78"/>
      <c r="AL4172" s="78"/>
      <c r="AM4172" s="8"/>
      <c r="AN4172" s="78"/>
      <c r="AO4172" s="78"/>
      <c r="AP4172" s="78"/>
      <c r="AQ4172" s="78"/>
      <c r="AR4172" s="78"/>
      <c r="AS4172" s="78"/>
      <c r="AT4172" s="78"/>
      <c r="AU4172" s="78"/>
      <c r="AV4172" s="78"/>
      <c r="AW4172" s="77"/>
      <c r="AX4172" s="144"/>
      <c r="AY4172" s="144"/>
      <c r="AZ4172" s="144"/>
      <c r="BA4172" s="54"/>
      <c r="BB4172" s="54"/>
      <c r="BC4172" s="144"/>
      <c r="BD4172" s="144"/>
      <c r="BE4172" s="144"/>
      <c r="BF4172" s="144"/>
      <c r="BG4172" s="144"/>
      <c r="BH4172" s="144"/>
      <c r="BI4172" s="144"/>
      <c r="BJ4172" s="144"/>
      <c r="BK4172" s="144"/>
      <c r="BL4172" s="144"/>
      <c r="BM4172" s="144"/>
      <c r="BN4172" s="144"/>
      <c r="BO4172" s="144"/>
      <c r="BP4172" s="144"/>
      <c r="BQ4172" s="144"/>
      <c r="BR4172" s="144"/>
      <c r="BS4172" s="144"/>
      <c r="BT4172" s="144"/>
      <c r="BU4172" s="144"/>
      <c r="BV4172" s="144"/>
      <c r="BW4172" s="144"/>
      <c r="BX4172" s="144"/>
      <c r="BY4172" s="144"/>
      <c r="BZ4172" s="144"/>
      <c r="CA4172" s="144"/>
      <c r="CB4172" s="144"/>
      <c r="CC4172" s="144"/>
      <c r="CD4172" s="144"/>
      <c r="CE4172" s="144"/>
      <c r="CF4172" s="144"/>
      <c r="CG4172" s="144"/>
      <c r="CH4172" s="144"/>
      <c r="CI4172" s="144"/>
      <c r="CJ4172" s="144"/>
      <c r="CK4172" s="144"/>
      <c r="CL4172" s="144"/>
    </row>
    <row r="4173" spans="2:90" x14ac:dyDescent="0.25">
      <c r="B4173" s="77"/>
      <c r="C4173" s="77"/>
      <c r="D4173" s="77"/>
      <c r="E4173" s="77"/>
      <c r="F4173" s="77"/>
      <c r="G4173" s="77"/>
      <c r="I4173" s="78"/>
      <c r="K4173" s="78"/>
      <c r="L4173" s="77"/>
      <c r="M4173" s="78"/>
      <c r="N4173" s="78"/>
      <c r="O4173" s="78"/>
      <c r="P4173" s="78"/>
      <c r="Q4173" s="144"/>
      <c r="R4173" s="78"/>
      <c r="S4173" s="78"/>
      <c r="T4173" s="78"/>
      <c r="U4173" s="78"/>
      <c r="V4173" s="219"/>
      <c r="W4173" s="78"/>
      <c r="X4173" s="78"/>
      <c r="Y4173" s="78"/>
      <c r="Z4173" s="78"/>
      <c r="AA4173" s="77"/>
      <c r="AB4173" s="77"/>
      <c r="AC4173" s="78"/>
      <c r="AD4173" s="104"/>
      <c r="AE4173" s="78"/>
      <c r="AF4173" s="104"/>
      <c r="AG4173" s="78"/>
      <c r="AH4173" s="104"/>
      <c r="AI4173" s="78"/>
      <c r="AJ4173" s="104"/>
      <c r="AK4173" s="78"/>
      <c r="AL4173" s="78"/>
      <c r="AM4173" s="8"/>
      <c r="AN4173" s="78"/>
      <c r="AO4173" s="78"/>
      <c r="AP4173" s="78"/>
      <c r="AQ4173" s="78"/>
      <c r="AR4173" s="78"/>
      <c r="AS4173" s="78"/>
      <c r="AT4173" s="78"/>
      <c r="AU4173" s="78"/>
      <c r="AV4173" s="78"/>
      <c r="AW4173" s="77"/>
      <c r="AX4173" s="144"/>
      <c r="AY4173" s="144"/>
      <c r="AZ4173" s="144"/>
      <c r="BA4173" s="54"/>
      <c r="BB4173" s="54"/>
      <c r="BC4173" s="144"/>
      <c r="BD4173" s="144"/>
      <c r="BE4173" s="144"/>
      <c r="BF4173" s="144"/>
      <c r="BG4173" s="144"/>
      <c r="BH4173" s="144"/>
      <c r="BI4173" s="144"/>
      <c r="BJ4173" s="144"/>
      <c r="BK4173" s="144"/>
      <c r="BL4173" s="144"/>
      <c r="BM4173" s="144"/>
      <c r="BN4173" s="144"/>
      <c r="BO4173" s="144"/>
      <c r="BP4173" s="144"/>
      <c r="BQ4173" s="144"/>
      <c r="BR4173" s="144"/>
      <c r="BS4173" s="144"/>
      <c r="BT4173" s="144"/>
      <c r="BU4173" s="144"/>
      <c r="BV4173" s="144"/>
      <c r="BW4173" s="144"/>
      <c r="BX4173" s="144"/>
      <c r="BY4173" s="144"/>
      <c r="BZ4173" s="144"/>
      <c r="CA4173" s="144"/>
      <c r="CB4173" s="144"/>
      <c r="CC4173" s="144"/>
      <c r="CD4173" s="144"/>
      <c r="CE4173" s="144"/>
      <c r="CF4173" s="144"/>
      <c r="CG4173" s="144"/>
      <c r="CH4173" s="144"/>
      <c r="CI4173" s="144"/>
      <c r="CJ4173" s="144"/>
      <c r="CK4173" s="144"/>
      <c r="CL4173" s="144"/>
    </row>
    <row r="4174" spans="2:90" x14ac:dyDescent="0.25">
      <c r="B4174" s="77"/>
      <c r="C4174" s="77"/>
      <c r="D4174" s="77"/>
      <c r="E4174" s="77"/>
      <c r="F4174" s="77"/>
      <c r="G4174" s="77"/>
      <c r="I4174" s="78"/>
      <c r="K4174" s="78"/>
      <c r="L4174" s="77"/>
      <c r="M4174" s="78"/>
      <c r="N4174" s="78"/>
      <c r="O4174" s="78"/>
      <c r="P4174" s="78"/>
      <c r="Q4174" s="144"/>
      <c r="R4174" s="78"/>
      <c r="S4174" s="78"/>
      <c r="T4174" s="78"/>
      <c r="U4174" s="78"/>
      <c r="V4174" s="219"/>
      <c r="W4174" s="78"/>
      <c r="X4174" s="78"/>
      <c r="Y4174" s="78"/>
      <c r="Z4174" s="78"/>
      <c r="AA4174" s="77"/>
      <c r="AB4174" s="77"/>
      <c r="AC4174" s="78"/>
      <c r="AD4174" s="104"/>
      <c r="AE4174" s="78"/>
      <c r="AF4174" s="104"/>
      <c r="AG4174" s="78"/>
      <c r="AH4174" s="104"/>
      <c r="AI4174" s="78"/>
      <c r="AJ4174" s="104"/>
      <c r="AK4174" s="78"/>
      <c r="AL4174" s="78"/>
      <c r="AM4174" s="8"/>
      <c r="AN4174" s="78"/>
      <c r="AO4174" s="78"/>
      <c r="AP4174" s="78"/>
      <c r="AQ4174" s="78"/>
      <c r="AR4174" s="78"/>
      <c r="AS4174" s="78"/>
      <c r="AT4174" s="78"/>
      <c r="AU4174" s="78"/>
      <c r="AV4174" s="78"/>
      <c r="AW4174" s="77"/>
      <c r="AX4174" s="144"/>
      <c r="AY4174" s="144"/>
      <c r="AZ4174" s="144"/>
      <c r="BA4174" s="54"/>
      <c r="BB4174" s="54"/>
      <c r="BC4174" s="144"/>
      <c r="BD4174" s="144"/>
      <c r="BE4174" s="144"/>
      <c r="BF4174" s="144"/>
      <c r="BG4174" s="144"/>
      <c r="BH4174" s="144"/>
      <c r="BI4174" s="144"/>
      <c r="BJ4174" s="144"/>
      <c r="BK4174" s="144"/>
      <c r="BL4174" s="144"/>
      <c r="BM4174" s="144"/>
      <c r="BN4174" s="144"/>
      <c r="BO4174" s="144"/>
      <c r="BP4174" s="144"/>
      <c r="BQ4174" s="144"/>
      <c r="BR4174" s="144"/>
      <c r="BS4174" s="144"/>
      <c r="BT4174" s="144"/>
      <c r="BU4174" s="144"/>
      <c r="BV4174" s="144"/>
      <c r="BW4174" s="144"/>
      <c r="BX4174" s="144"/>
      <c r="BY4174" s="144"/>
      <c r="BZ4174" s="144"/>
      <c r="CA4174" s="144"/>
      <c r="CB4174" s="144"/>
      <c r="CC4174" s="144"/>
      <c r="CD4174" s="144"/>
      <c r="CE4174" s="144"/>
      <c r="CF4174" s="144"/>
      <c r="CG4174" s="144"/>
      <c r="CH4174" s="144"/>
      <c r="CI4174" s="144"/>
      <c r="CJ4174" s="144"/>
      <c r="CK4174" s="144"/>
      <c r="CL4174" s="144"/>
    </row>
    <row r="4175" spans="2:90" x14ac:dyDescent="0.25">
      <c r="B4175" s="77"/>
      <c r="C4175" s="77"/>
      <c r="D4175" s="77"/>
      <c r="E4175" s="77"/>
      <c r="F4175" s="77"/>
      <c r="G4175" s="77"/>
      <c r="I4175" s="78"/>
      <c r="K4175" s="78"/>
      <c r="L4175" s="77"/>
      <c r="M4175" s="78"/>
      <c r="N4175" s="78"/>
      <c r="O4175" s="78"/>
      <c r="P4175" s="78"/>
      <c r="Q4175" s="144"/>
      <c r="R4175" s="78"/>
      <c r="S4175" s="78"/>
      <c r="T4175" s="78"/>
      <c r="U4175" s="78"/>
      <c r="V4175" s="219"/>
      <c r="W4175" s="78"/>
      <c r="X4175" s="78"/>
      <c r="Y4175" s="78"/>
      <c r="Z4175" s="78"/>
      <c r="AA4175" s="77"/>
      <c r="AB4175" s="77"/>
      <c r="AC4175" s="78"/>
      <c r="AD4175" s="104"/>
      <c r="AE4175" s="78"/>
      <c r="AF4175" s="104"/>
      <c r="AG4175" s="78"/>
      <c r="AH4175" s="104"/>
      <c r="AI4175" s="78"/>
      <c r="AJ4175" s="104"/>
      <c r="AK4175" s="78"/>
      <c r="AL4175" s="78"/>
      <c r="AM4175" s="8"/>
      <c r="AN4175" s="78"/>
      <c r="AO4175" s="78"/>
      <c r="AP4175" s="78"/>
      <c r="AQ4175" s="78"/>
      <c r="AR4175" s="78"/>
      <c r="AS4175" s="78"/>
      <c r="AT4175" s="78"/>
      <c r="AU4175" s="78"/>
      <c r="AV4175" s="78"/>
      <c r="AW4175" s="77"/>
      <c r="AX4175" s="144"/>
      <c r="AY4175" s="144"/>
      <c r="AZ4175" s="144"/>
      <c r="BA4175" s="54"/>
      <c r="BB4175" s="54"/>
      <c r="BC4175" s="144"/>
      <c r="BD4175" s="144"/>
      <c r="BE4175" s="144"/>
      <c r="BF4175" s="144"/>
      <c r="BG4175" s="144"/>
      <c r="BH4175" s="144"/>
      <c r="BI4175" s="144"/>
      <c r="BJ4175" s="144"/>
      <c r="BK4175" s="144"/>
      <c r="BL4175" s="144"/>
      <c r="BM4175" s="144"/>
      <c r="BN4175" s="144"/>
      <c r="BO4175" s="144"/>
      <c r="BP4175" s="144"/>
      <c r="BQ4175" s="144"/>
      <c r="BR4175" s="144"/>
      <c r="BS4175" s="144"/>
      <c r="BT4175" s="144"/>
      <c r="BU4175" s="144"/>
      <c r="BV4175" s="144"/>
      <c r="BW4175" s="144"/>
      <c r="BX4175" s="144"/>
      <c r="BY4175" s="144"/>
      <c r="BZ4175" s="144"/>
      <c r="CA4175" s="144"/>
      <c r="CB4175" s="144"/>
      <c r="CC4175" s="144"/>
      <c r="CD4175" s="144"/>
      <c r="CE4175" s="144"/>
      <c r="CF4175" s="144"/>
      <c r="CG4175" s="144"/>
      <c r="CH4175" s="144"/>
      <c r="CI4175" s="144"/>
      <c r="CJ4175" s="144"/>
      <c r="CK4175" s="144"/>
      <c r="CL4175" s="144"/>
    </row>
    <row r="4176" spans="2:90" x14ac:dyDescent="0.25">
      <c r="B4176" s="77"/>
      <c r="C4176" s="77"/>
      <c r="D4176" s="77"/>
      <c r="E4176" s="77"/>
      <c r="F4176" s="77"/>
      <c r="G4176" s="77"/>
      <c r="I4176" s="78"/>
      <c r="K4176" s="78"/>
      <c r="L4176" s="77"/>
      <c r="M4176" s="78"/>
      <c r="N4176" s="78"/>
      <c r="O4176" s="78"/>
      <c r="P4176" s="78"/>
      <c r="Q4176" s="144"/>
      <c r="R4176" s="78"/>
      <c r="S4176" s="78"/>
      <c r="T4176" s="78"/>
      <c r="U4176" s="78"/>
      <c r="V4176" s="219"/>
      <c r="W4176" s="78"/>
      <c r="X4176" s="78"/>
      <c r="Y4176" s="78"/>
      <c r="Z4176" s="78"/>
      <c r="AA4176" s="77"/>
      <c r="AB4176" s="77"/>
      <c r="AC4176" s="78"/>
      <c r="AD4176" s="104"/>
      <c r="AE4176" s="78"/>
      <c r="AF4176" s="104"/>
      <c r="AG4176" s="78"/>
      <c r="AH4176" s="104"/>
      <c r="AI4176" s="78"/>
      <c r="AJ4176" s="104"/>
      <c r="AK4176" s="78"/>
      <c r="AL4176" s="78"/>
      <c r="AM4176" s="8"/>
      <c r="AN4176" s="78"/>
      <c r="AO4176" s="78"/>
      <c r="AP4176" s="78"/>
      <c r="AQ4176" s="78"/>
      <c r="AR4176" s="78"/>
      <c r="AS4176" s="78"/>
      <c r="AT4176" s="78"/>
      <c r="AU4176" s="78"/>
      <c r="AV4176" s="78"/>
      <c r="AW4176" s="77"/>
      <c r="AX4176" s="144"/>
      <c r="AY4176" s="144"/>
      <c r="AZ4176" s="144"/>
      <c r="BA4176" s="54"/>
      <c r="BB4176" s="54"/>
      <c r="BC4176" s="144"/>
      <c r="BD4176" s="144"/>
      <c r="BE4176" s="144"/>
      <c r="BF4176" s="144"/>
      <c r="BG4176" s="144"/>
      <c r="BH4176" s="144"/>
      <c r="BI4176" s="144"/>
      <c r="BJ4176" s="144"/>
      <c r="BK4176" s="144"/>
      <c r="BL4176" s="144"/>
      <c r="BM4176" s="144"/>
      <c r="BN4176" s="144"/>
      <c r="BO4176" s="144"/>
      <c r="BP4176" s="144"/>
      <c r="BQ4176" s="144"/>
      <c r="BR4176" s="144"/>
      <c r="BS4176" s="144"/>
      <c r="BT4176" s="144"/>
      <c r="BU4176" s="144"/>
      <c r="BV4176" s="144"/>
      <c r="BW4176" s="144"/>
      <c r="BX4176" s="144"/>
      <c r="BY4176" s="144"/>
      <c r="BZ4176" s="144"/>
      <c r="CA4176" s="144"/>
      <c r="CB4176" s="144"/>
      <c r="CC4176" s="144"/>
      <c r="CD4176" s="144"/>
      <c r="CE4176" s="144"/>
      <c r="CF4176" s="144"/>
      <c r="CG4176" s="144"/>
      <c r="CH4176" s="144"/>
      <c r="CI4176" s="144"/>
      <c r="CJ4176" s="144"/>
      <c r="CK4176" s="144"/>
      <c r="CL4176" s="144"/>
    </row>
    <row r="4177" spans="2:90" x14ac:dyDescent="0.25">
      <c r="B4177" s="77"/>
      <c r="C4177" s="77"/>
      <c r="D4177" s="77"/>
      <c r="E4177" s="77"/>
      <c r="F4177" s="77"/>
      <c r="G4177" s="77"/>
      <c r="I4177" s="78"/>
      <c r="K4177" s="78"/>
      <c r="L4177" s="77"/>
      <c r="M4177" s="78"/>
      <c r="N4177" s="78"/>
      <c r="O4177" s="78"/>
      <c r="P4177" s="78"/>
      <c r="Q4177" s="144"/>
      <c r="R4177" s="78"/>
      <c r="S4177" s="78"/>
      <c r="T4177" s="78"/>
      <c r="U4177" s="78"/>
      <c r="V4177" s="219"/>
      <c r="W4177" s="78"/>
      <c r="X4177" s="78"/>
      <c r="Y4177" s="78"/>
      <c r="Z4177" s="78"/>
      <c r="AA4177" s="77"/>
      <c r="AB4177" s="77"/>
      <c r="AC4177" s="78"/>
      <c r="AD4177" s="104"/>
      <c r="AE4177" s="78"/>
      <c r="AF4177" s="104"/>
      <c r="AG4177" s="78"/>
      <c r="AH4177" s="104"/>
      <c r="AI4177" s="78"/>
      <c r="AJ4177" s="104"/>
      <c r="AK4177" s="78"/>
      <c r="AL4177" s="78"/>
      <c r="AM4177" s="8"/>
      <c r="AN4177" s="78"/>
      <c r="AO4177" s="78"/>
      <c r="AP4177" s="78"/>
      <c r="AQ4177" s="78"/>
      <c r="AR4177" s="78"/>
      <c r="AS4177" s="78"/>
      <c r="AT4177" s="78"/>
      <c r="AU4177" s="78"/>
      <c r="AV4177" s="78"/>
      <c r="AW4177" s="77"/>
      <c r="AX4177" s="144"/>
      <c r="AY4177" s="144"/>
      <c r="AZ4177" s="144"/>
      <c r="BA4177" s="54"/>
      <c r="BB4177" s="54"/>
      <c r="BC4177" s="144"/>
      <c r="BD4177" s="144"/>
      <c r="BE4177" s="144"/>
      <c r="BF4177" s="144"/>
      <c r="BG4177" s="144"/>
      <c r="BH4177" s="144"/>
      <c r="BI4177" s="144"/>
      <c r="BJ4177" s="144"/>
      <c r="BK4177" s="144"/>
      <c r="BL4177" s="144"/>
      <c r="BM4177" s="144"/>
      <c r="BN4177" s="144"/>
      <c r="BO4177" s="144"/>
      <c r="BP4177" s="144"/>
      <c r="BQ4177" s="144"/>
      <c r="BR4177" s="144"/>
      <c r="BS4177" s="144"/>
      <c r="BT4177" s="144"/>
      <c r="BU4177" s="144"/>
      <c r="BV4177" s="144"/>
      <c r="BW4177" s="144"/>
      <c r="BX4177" s="144"/>
      <c r="BY4177" s="144"/>
      <c r="BZ4177" s="144"/>
      <c r="CA4177" s="144"/>
      <c r="CB4177" s="144"/>
      <c r="CC4177" s="144"/>
      <c r="CD4177" s="144"/>
      <c r="CE4177" s="144"/>
      <c r="CF4177" s="144"/>
      <c r="CG4177" s="144"/>
      <c r="CH4177" s="144"/>
      <c r="CI4177" s="144"/>
      <c r="CJ4177" s="144"/>
      <c r="CK4177" s="144"/>
      <c r="CL4177" s="144"/>
    </row>
    <row r="4178" spans="2:90" x14ac:dyDescent="0.25">
      <c r="B4178" s="77"/>
      <c r="C4178" s="77"/>
      <c r="D4178" s="77"/>
      <c r="E4178" s="77"/>
      <c r="F4178" s="77"/>
      <c r="G4178" s="77"/>
      <c r="I4178" s="78"/>
      <c r="K4178" s="78"/>
      <c r="L4178" s="77"/>
      <c r="M4178" s="78"/>
      <c r="N4178" s="78"/>
      <c r="O4178" s="78"/>
      <c r="P4178" s="78"/>
      <c r="Q4178" s="144"/>
      <c r="R4178" s="78"/>
      <c r="S4178" s="78"/>
      <c r="T4178" s="78"/>
      <c r="U4178" s="78"/>
      <c r="V4178" s="219"/>
      <c r="W4178" s="78"/>
      <c r="X4178" s="78"/>
      <c r="Y4178" s="78"/>
      <c r="Z4178" s="78"/>
      <c r="AA4178" s="77"/>
      <c r="AB4178" s="77"/>
      <c r="AC4178" s="78"/>
      <c r="AD4178" s="104"/>
      <c r="AE4178" s="78"/>
      <c r="AF4178" s="104"/>
      <c r="AG4178" s="78"/>
      <c r="AH4178" s="104"/>
      <c r="AI4178" s="78"/>
      <c r="AJ4178" s="104"/>
      <c r="AK4178" s="78"/>
      <c r="AL4178" s="78"/>
      <c r="AM4178" s="8"/>
      <c r="AN4178" s="78"/>
      <c r="AO4178" s="78"/>
      <c r="AP4178" s="78"/>
      <c r="AQ4178" s="78"/>
      <c r="AR4178" s="78"/>
      <c r="AS4178" s="78"/>
      <c r="AT4178" s="78"/>
      <c r="AU4178" s="78"/>
      <c r="AV4178" s="78"/>
      <c r="AW4178" s="77"/>
      <c r="AX4178" s="144"/>
      <c r="AY4178" s="144"/>
      <c r="AZ4178" s="144"/>
      <c r="BA4178" s="54"/>
      <c r="BB4178" s="54"/>
      <c r="BC4178" s="144"/>
      <c r="BD4178" s="144"/>
      <c r="BE4178" s="144"/>
      <c r="BF4178" s="144"/>
      <c r="BG4178" s="144"/>
      <c r="BH4178" s="144"/>
      <c r="BI4178" s="144"/>
      <c r="BJ4178" s="144"/>
      <c r="BK4178" s="144"/>
      <c r="BL4178" s="144"/>
      <c r="BM4178" s="144"/>
      <c r="BN4178" s="144"/>
      <c r="BO4178" s="144"/>
      <c r="BP4178" s="144"/>
      <c r="BQ4178" s="144"/>
      <c r="BR4178" s="144"/>
      <c r="BS4178" s="144"/>
      <c r="BT4178" s="144"/>
      <c r="BU4178" s="144"/>
      <c r="BV4178" s="144"/>
      <c r="BW4178" s="144"/>
      <c r="BX4178" s="144"/>
      <c r="BY4178" s="144"/>
      <c r="BZ4178" s="144"/>
      <c r="CA4178" s="144"/>
      <c r="CB4178" s="144"/>
      <c r="CC4178" s="144"/>
      <c r="CD4178" s="144"/>
      <c r="CE4178" s="144"/>
      <c r="CF4178" s="144"/>
      <c r="CG4178" s="144"/>
      <c r="CH4178" s="144"/>
      <c r="CI4178" s="144"/>
      <c r="CJ4178" s="144"/>
      <c r="CK4178" s="144"/>
      <c r="CL4178" s="144"/>
    </row>
    <row r="4179" spans="2:90" x14ac:dyDescent="0.25">
      <c r="B4179" s="77"/>
      <c r="C4179" s="77"/>
      <c r="D4179" s="77"/>
      <c r="E4179" s="77"/>
      <c r="F4179" s="77"/>
      <c r="G4179" s="77"/>
      <c r="I4179" s="78"/>
      <c r="K4179" s="78"/>
      <c r="L4179" s="77"/>
      <c r="M4179" s="78"/>
      <c r="N4179" s="78"/>
      <c r="O4179" s="78"/>
      <c r="P4179" s="78"/>
      <c r="Q4179" s="144"/>
      <c r="R4179" s="78"/>
      <c r="S4179" s="78"/>
      <c r="T4179" s="78"/>
      <c r="U4179" s="78"/>
      <c r="V4179" s="219"/>
      <c r="W4179" s="78"/>
      <c r="X4179" s="78"/>
      <c r="Y4179" s="78"/>
      <c r="Z4179" s="78"/>
      <c r="AA4179" s="77"/>
      <c r="AB4179" s="77"/>
      <c r="AC4179" s="78"/>
      <c r="AD4179" s="104"/>
      <c r="AE4179" s="78"/>
      <c r="AF4179" s="104"/>
      <c r="AG4179" s="78"/>
      <c r="AH4179" s="104"/>
      <c r="AI4179" s="78"/>
      <c r="AJ4179" s="104"/>
      <c r="AK4179" s="78"/>
      <c r="AL4179" s="78"/>
      <c r="AM4179" s="8"/>
      <c r="AN4179" s="78"/>
      <c r="AO4179" s="78"/>
      <c r="AP4179" s="78"/>
      <c r="AQ4179" s="78"/>
      <c r="AR4179" s="78"/>
      <c r="AS4179" s="78"/>
      <c r="AT4179" s="78"/>
      <c r="AU4179" s="78"/>
      <c r="AV4179" s="78"/>
      <c r="AW4179" s="77"/>
      <c r="AX4179" s="144"/>
      <c r="AY4179" s="144"/>
      <c r="AZ4179" s="144"/>
      <c r="BA4179" s="54"/>
      <c r="BB4179" s="54"/>
      <c r="BC4179" s="144"/>
      <c r="BD4179" s="144"/>
      <c r="BE4179" s="144"/>
      <c r="BF4179" s="144"/>
      <c r="BG4179" s="144"/>
      <c r="BH4179" s="144"/>
      <c r="BI4179" s="144"/>
      <c r="BJ4179" s="144"/>
      <c r="BK4179" s="144"/>
      <c r="BL4179" s="144"/>
      <c r="BM4179" s="144"/>
      <c r="BN4179" s="144"/>
      <c r="BO4179" s="144"/>
      <c r="BP4179" s="144"/>
      <c r="BQ4179" s="144"/>
      <c r="BR4179" s="144"/>
      <c r="BS4179" s="144"/>
      <c r="BT4179" s="144"/>
      <c r="BU4179" s="144"/>
      <c r="BV4179" s="144"/>
      <c r="BW4179" s="144"/>
      <c r="BX4179" s="144"/>
      <c r="BY4179" s="144"/>
      <c r="BZ4179" s="144"/>
      <c r="CA4179" s="144"/>
      <c r="CB4179" s="144"/>
      <c r="CC4179" s="144"/>
      <c r="CD4179" s="144"/>
      <c r="CE4179" s="144"/>
      <c r="CF4179" s="144"/>
      <c r="CG4179" s="144"/>
      <c r="CH4179" s="144"/>
      <c r="CI4179" s="144"/>
      <c r="CJ4179" s="144"/>
      <c r="CK4179" s="144"/>
      <c r="CL4179" s="144"/>
    </row>
    <row r="4180" spans="2:90" x14ac:dyDescent="0.25">
      <c r="B4180" s="77"/>
      <c r="C4180" s="77"/>
      <c r="D4180" s="77"/>
      <c r="E4180" s="77"/>
      <c r="F4180" s="77"/>
      <c r="G4180" s="77"/>
      <c r="I4180" s="78"/>
      <c r="K4180" s="78"/>
      <c r="L4180" s="77"/>
      <c r="M4180" s="78"/>
      <c r="N4180" s="78"/>
      <c r="O4180" s="78"/>
      <c r="P4180" s="78"/>
      <c r="Q4180" s="144"/>
      <c r="R4180" s="78"/>
      <c r="S4180" s="78"/>
      <c r="T4180" s="78"/>
      <c r="U4180" s="78"/>
      <c r="V4180" s="219"/>
      <c r="W4180" s="78"/>
      <c r="X4180" s="78"/>
      <c r="Y4180" s="78"/>
      <c r="Z4180" s="78"/>
      <c r="AA4180" s="77"/>
      <c r="AB4180" s="77"/>
      <c r="AC4180" s="78"/>
      <c r="AD4180" s="104"/>
      <c r="AE4180" s="78"/>
      <c r="AF4180" s="104"/>
      <c r="AG4180" s="78"/>
      <c r="AH4180" s="104"/>
      <c r="AI4180" s="78"/>
      <c r="AJ4180" s="104"/>
      <c r="AK4180" s="78"/>
      <c r="AL4180" s="78"/>
      <c r="AM4180" s="8"/>
      <c r="AN4180" s="78"/>
      <c r="AO4180" s="78"/>
      <c r="AP4180" s="78"/>
      <c r="AQ4180" s="78"/>
      <c r="AR4180" s="78"/>
      <c r="AS4180" s="78"/>
      <c r="AT4180" s="78"/>
      <c r="AU4180" s="78"/>
      <c r="AV4180" s="78"/>
      <c r="AW4180" s="77"/>
      <c r="AX4180" s="144"/>
      <c r="AY4180" s="144"/>
      <c r="AZ4180" s="144"/>
      <c r="BA4180" s="54"/>
      <c r="BB4180" s="54"/>
      <c r="BC4180" s="144"/>
      <c r="BD4180" s="144"/>
      <c r="BE4180" s="144"/>
      <c r="BF4180" s="144"/>
      <c r="BG4180" s="144"/>
      <c r="BH4180" s="144"/>
      <c r="BI4180" s="144"/>
      <c r="BJ4180" s="144"/>
      <c r="BK4180" s="144"/>
      <c r="BL4180" s="144"/>
      <c r="BM4180" s="144"/>
      <c r="BN4180" s="144"/>
      <c r="BO4180" s="144"/>
      <c r="BP4180" s="144"/>
      <c r="BQ4180" s="144"/>
      <c r="BR4180" s="144"/>
      <c r="BS4180" s="144"/>
      <c r="BT4180" s="144"/>
      <c r="BU4180" s="144"/>
      <c r="BV4180" s="144"/>
      <c r="BW4180" s="144"/>
      <c r="BX4180" s="144"/>
      <c r="BY4180" s="144"/>
      <c r="BZ4180" s="144"/>
      <c r="CA4180" s="144"/>
      <c r="CB4180" s="144"/>
      <c r="CC4180" s="144"/>
      <c r="CD4180" s="144"/>
      <c r="CE4180" s="144"/>
      <c r="CF4180" s="144"/>
      <c r="CG4180" s="144"/>
      <c r="CH4180" s="144"/>
      <c r="CI4180" s="144"/>
      <c r="CJ4180" s="144"/>
      <c r="CK4180" s="144"/>
      <c r="CL4180" s="144"/>
    </row>
    <row r="4181" spans="2:90" x14ac:dyDescent="0.25">
      <c r="B4181" s="77"/>
      <c r="C4181" s="77"/>
      <c r="D4181" s="77"/>
      <c r="E4181" s="77"/>
      <c r="F4181" s="77"/>
      <c r="G4181" s="77"/>
      <c r="I4181" s="78"/>
      <c r="K4181" s="78"/>
      <c r="L4181" s="77"/>
      <c r="M4181" s="78"/>
      <c r="N4181" s="78"/>
      <c r="O4181" s="78"/>
      <c r="P4181" s="78"/>
      <c r="Q4181" s="144"/>
      <c r="R4181" s="78"/>
      <c r="S4181" s="78"/>
      <c r="T4181" s="78"/>
      <c r="U4181" s="78"/>
      <c r="V4181" s="219"/>
      <c r="W4181" s="78"/>
      <c r="X4181" s="78"/>
      <c r="Y4181" s="78"/>
      <c r="Z4181" s="78"/>
      <c r="AA4181" s="77"/>
      <c r="AB4181" s="77"/>
      <c r="AC4181" s="78"/>
      <c r="AD4181" s="104"/>
      <c r="AE4181" s="78"/>
      <c r="AF4181" s="104"/>
      <c r="AG4181" s="78"/>
      <c r="AH4181" s="104"/>
      <c r="AI4181" s="78"/>
      <c r="AJ4181" s="104"/>
      <c r="AK4181" s="78"/>
      <c r="AL4181" s="78"/>
      <c r="AM4181" s="8"/>
      <c r="AN4181" s="78"/>
      <c r="AO4181" s="78"/>
      <c r="AP4181" s="78"/>
      <c r="AQ4181" s="78"/>
      <c r="AR4181" s="78"/>
      <c r="AS4181" s="78"/>
      <c r="AT4181" s="78"/>
      <c r="AU4181" s="78"/>
      <c r="AV4181" s="78"/>
      <c r="AW4181" s="77"/>
      <c r="AX4181" s="144"/>
      <c r="AY4181" s="144"/>
      <c r="AZ4181" s="144"/>
      <c r="BA4181" s="54"/>
      <c r="BB4181" s="54"/>
      <c r="BC4181" s="144"/>
      <c r="BD4181" s="144"/>
      <c r="BE4181" s="144"/>
      <c r="BF4181" s="144"/>
      <c r="BG4181" s="144"/>
      <c r="BH4181" s="144"/>
      <c r="BI4181" s="144"/>
      <c r="BJ4181" s="144"/>
      <c r="BK4181" s="144"/>
      <c r="BL4181" s="144"/>
      <c r="BM4181" s="144"/>
      <c r="BN4181" s="144"/>
      <c r="BO4181" s="144"/>
      <c r="BP4181" s="144"/>
      <c r="BQ4181" s="144"/>
      <c r="BR4181" s="144"/>
      <c r="BS4181" s="144"/>
      <c r="BT4181" s="144"/>
      <c r="BU4181" s="144"/>
      <c r="BV4181" s="144"/>
      <c r="BW4181" s="144"/>
      <c r="BX4181" s="144"/>
      <c r="BY4181" s="144"/>
      <c r="BZ4181" s="144"/>
      <c r="CA4181" s="144"/>
      <c r="CB4181" s="144"/>
      <c r="CC4181" s="144"/>
      <c r="CD4181" s="144"/>
      <c r="CE4181" s="144"/>
      <c r="CF4181" s="144"/>
      <c r="CG4181" s="144"/>
      <c r="CH4181" s="144"/>
      <c r="CI4181" s="144"/>
      <c r="CJ4181" s="144"/>
      <c r="CK4181" s="144"/>
      <c r="CL4181" s="144"/>
    </row>
    <row r="4182" spans="2:90" x14ac:dyDescent="0.25">
      <c r="B4182" s="77"/>
      <c r="C4182" s="77"/>
      <c r="D4182" s="77"/>
      <c r="E4182" s="77"/>
      <c r="F4182" s="77"/>
      <c r="G4182" s="77"/>
      <c r="I4182" s="78"/>
      <c r="K4182" s="78"/>
      <c r="L4182" s="77"/>
      <c r="M4182" s="78"/>
      <c r="N4182" s="78"/>
      <c r="O4182" s="78"/>
      <c r="P4182" s="78"/>
      <c r="Q4182" s="144"/>
      <c r="R4182" s="78"/>
      <c r="S4182" s="78"/>
      <c r="T4182" s="78"/>
      <c r="U4182" s="78"/>
      <c r="V4182" s="219"/>
      <c r="W4182" s="78"/>
      <c r="X4182" s="78"/>
      <c r="Y4182" s="78"/>
      <c r="Z4182" s="78"/>
      <c r="AA4182" s="77"/>
      <c r="AB4182" s="77"/>
      <c r="AC4182" s="78"/>
      <c r="AD4182" s="104"/>
      <c r="AE4182" s="78"/>
      <c r="AF4182" s="104"/>
      <c r="AG4182" s="78"/>
      <c r="AH4182" s="104"/>
      <c r="AI4182" s="78"/>
      <c r="AJ4182" s="104"/>
      <c r="AK4182" s="78"/>
      <c r="AL4182" s="78"/>
      <c r="AM4182" s="8"/>
      <c r="AN4182" s="78"/>
      <c r="AO4182" s="78"/>
      <c r="AP4182" s="78"/>
      <c r="AQ4182" s="78"/>
      <c r="AR4182" s="78"/>
      <c r="AS4182" s="78"/>
      <c r="AT4182" s="78"/>
      <c r="AU4182" s="78"/>
      <c r="AV4182" s="78"/>
      <c r="AW4182" s="77"/>
      <c r="AX4182" s="144"/>
      <c r="AY4182" s="144"/>
      <c r="AZ4182" s="144"/>
      <c r="BA4182" s="54"/>
      <c r="BB4182" s="54"/>
      <c r="BC4182" s="144"/>
      <c r="BD4182" s="144"/>
      <c r="BE4182" s="144"/>
      <c r="BF4182" s="144"/>
      <c r="BG4182" s="144"/>
      <c r="BH4182" s="144"/>
      <c r="BI4182" s="144"/>
      <c r="BJ4182" s="144"/>
      <c r="BK4182" s="144"/>
      <c r="BL4182" s="144"/>
      <c r="BM4182" s="144"/>
      <c r="BN4182" s="144"/>
      <c r="BO4182" s="144"/>
      <c r="BP4182" s="144"/>
      <c r="BQ4182" s="144"/>
      <c r="BR4182" s="144"/>
      <c r="BS4182" s="144"/>
      <c r="BT4182" s="144"/>
      <c r="BU4182" s="144"/>
      <c r="BV4182" s="144"/>
      <c r="BW4182" s="144"/>
      <c r="BX4182" s="144"/>
      <c r="BY4182" s="144"/>
      <c r="BZ4182" s="144"/>
      <c r="CA4182" s="144"/>
      <c r="CB4182" s="144"/>
      <c r="CC4182" s="144"/>
      <c r="CD4182" s="144"/>
      <c r="CE4182" s="144"/>
      <c r="CF4182" s="144"/>
      <c r="CG4182" s="144"/>
      <c r="CH4182" s="144"/>
      <c r="CI4182" s="144"/>
      <c r="CJ4182" s="144"/>
      <c r="CK4182" s="144"/>
      <c r="CL4182" s="144"/>
    </row>
    <row r="4183" spans="2:90" x14ac:dyDescent="0.25">
      <c r="B4183" s="77"/>
      <c r="C4183" s="77"/>
      <c r="D4183" s="77"/>
      <c r="E4183" s="77"/>
      <c r="F4183" s="77"/>
      <c r="G4183" s="77"/>
      <c r="I4183" s="78"/>
      <c r="K4183" s="78"/>
      <c r="L4183" s="77"/>
      <c r="M4183" s="78"/>
      <c r="N4183" s="78"/>
      <c r="O4183" s="78"/>
      <c r="P4183" s="78"/>
      <c r="Q4183" s="144"/>
      <c r="R4183" s="78"/>
      <c r="S4183" s="78"/>
      <c r="T4183" s="78"/>
      <c r="U4183" s="78"/>
      <c r="V4183" s="219"/>
      <c r="W4183" s="78"/>
      <c r="X4183" s="78"/>
      <c r="Y4183" s="78"/>
      <c r="Z4183" s="78"/>
      <c r="AA4183" s="77"/>
      <c r="AB4183" s="77"/>
      <c r="AC4183" s="78"/>
      <c r="AD4183" s="104"/>
      <c r="AE4183" s="78"/>
      <c r="AF4183" s="104"/>
      <c r="AG4183" s="78"/>
      <c r="AH4183" s="104"/>
      <c r="AI4183" s="78"/>
      <c r="AJ4183" s="104"/>
      <c r="AK4183" s="78"/>
      <c r="AL4183" s="78"/>
      <c r="AM4183" s="8"/>
      <c r="AN4183" s="78"/>
      <c r="AO4183" s="78"/>
      <c r="AP4183" s="78"/>
      <c r="AQ4183" s="78"/>
      <c r="AR4183" s="78"/>
      <c r="AS4183" s="78"/>
      <c r="AT4183" s="78"/>
      <c r="AU4183" s="78"/>
      <c r="AV4183" s="78"/>
      <c r="AW4183" s="77"/>
      <c r="AX4183" s="144"/>
      <c r="AY4183" s="144"/>
      <c r="AZ4183" s="144"/>
      <c r="BA4183" s="54"/>
      <c r="BB4183" s="54"/>
      <c r="BC4183" s="144"/>
      <c r="BD4183" s="144"/>
      <c r="BE4183" s="144"/>
      <c r="BF4183" s="144"/>
      <c r="BG4183" s="144"/>
      <c r="BH4183" s="144"/>
      <c r="BI4183" s="144"/>
      <c r="BJ4183" s="144"/>
      <c r="BK4183" s="144"/>
      <c r="BL4183" s="144"/>
      <c r="BM4183" s="144"/>
      <c r="BN4183" s="144"/>
      <c r="BO4183" s="144"/>
      <c r="BP4183" s="144"/>
      <c r="BQ4183" s="144"/>
      <c r="BR4183" s="144"/>
      <c r="BS4183" s="144"/>
      <c r="BT4183" s="144"/>
      <c r="BU4183" s="144"/>
      <c r="BV4183" s="144"/>
      <c r="BW4183" s="144"/>
      <c r="BX4183" s="144"/>
      <c r="BY4183" s="144"/>
      <c r="BZ4183" s="144"/>
      <c r="CA4183" s="144"/>
      <c r="CB4183" s="144"/>
      <c r="CC4183" s="144"/>
      <c r="CD4183" s="144"/>
      <c r="CE4183" s="144"/>
      <c r="CF4183" s="144"/>
      <c r="CG4183" s="144"/>
      <c r="CH4183" s="144"/>
      <c r="CI4183" s="144"/>
      <c r="CJ4183" s="144"/>
      <c r="CK4183" s="144"/>
      <c r="CL4183" s="144"/>
    </row>
    <row r="4184" spans="2:90" x14ac:dyDescent="0.25">
      <c r="B4184" s="77"/>
      <c r="C4184" s="77"/>
      <c r="D4184" s="77"/>
      <c r="E4184" s="77"/>
      <c r="F4184" s="77"/>
      <c r="G4184" s="77"/>
      <c r="I4184" s="78"/>
      <c r="K4184" s="78"/>
      <c r="L4184" s="77"/>
      <c r="M4184" s="78"/>
      <c r="N4184" s="78"/>
      <c r="O4184" s="78"/>
      <c r="P4184" s="78"/>
      <c r="Q4184" s="144"/>
      <c r="R4184" s="78"/>
      <c r="S4184" s="78"/>
      <c r="T4184" s="78"/>
      <c r="U4184" s="78"/>
      <c r="V4184" s="219"/>
      <c r="W4184" s="78"/>
      <c r="X4184" s="78"/>
      <c r="Y4184" s="78"/>
      <c r="Z4184" s="78"/>
      <c r="AA4184" s="77"/>
      <c r="AB4184" s="77"/>
      <c r="AC4184" s="78"/>
      <c r="AD4184" s="104"/>
      <c r="AE4184" s="78"/>
      <c r="AF4184" s="104"/>
      <c r="AG4184" s="78"/>
      <c r="AH4184" s="104"/>
      <c r="AI4184" s="78"/>
      <c r="AJ4184" s="104"/>
      <c r="AK4184" s="78"/>
      <c r="AL4184" s="78"/>
      <c r="AM4184" s="8"/>
      <c r="AN4184" s="78"/>
      <c r="AO4184" s="78"/>
      <c r="AP4184" s="78"/>
      <c r="AQ4184" s="78"/>
      <c r="AR4184" s="78"/>
      <c r="AS4184" s="78"/>
      <c r="AT4184" s="78"/>
      <c r="AU4184" s="78"/>
      <c r="AV4184" s="78"/>
      <c r="AW4184" s="77"/>
      <c r="AX4184" s="144"/>
      <c r="AY4184" s="144"/>
      <c r="AZ4184" s="144"/>
      <c r="BA4184" s="54"/>
      <c r="BB4184" s="54"/>
      <c r="BC4184" s="144"/>
      <c r="BD4184" s="144"/>
      <c r="BE4184" s="144"/>
      <c r="BF4184" s="144"/>
      <c r="BG4184" s="144"/>
      <c r="BH4184" s="144"/>
      <c r="BI4184" s="144"/>
      <c r="BJ4184" s="144"/>
      <c r="BK4184" s="144"/>
      <c r="BL4184" s="144"/>
      <c r="BM4184" s="144"/>
      <c r="BN4184" s="144"/>
      <c r="BO4184" s="144"/>
      <c r="BP4184" s="144"/>
      <c r="BQ4184" s="144"/>
      <c r="BR4184" s="144"/>
      <c r="BS4184" s="144"/>
      <c r="BT4184" s="144"/>
      <c r="BU4184" s="144"/>
      <c r="BV4184" s="144"/>
      <c r="BW4184" s="144"/>
      <c r="BX4184" s="144"/>
      <c r="BY4184" s="144"/>
      <c r="BZ4184" s="144"/>
      <c r="CA4184" s="144"/>
      <c r="CB4184" s="144"/>
      <c r="CC4184" s="144"/>
      <c r="CD4184" s="144"/>
      <c r="CE4184" s="144"/>
      <c r="CF4184" s="144"/>
      <c r="CG4184" s="144"/>
      <c r="CH4184" s="144"/>
      <c r="CI4184" s="144"/>
      <c r="CJ4184" s="144"/>
      <c r="CK4184" s="144"/>
      <c r="CL4184" s="144"/>
    </row>
    <row r="4185" spans="2:90" x14ac:dyDescent="0.25">
      <c r="B4185" s="77"/>
      <c r="C4185" s="77"/>
      <c r="D4185" s="77"/>
      <c r="E4185" s="77"/>
      <c r="F4185" s="77"/>
      <c r="G4185" s="77"/>
      <c r="I4185" s="78"/>
      <c r="K4185" s="78"/>
      <c r="L4185" s="77"/>
      <c r="M4185" s="78"/>
      <c r="N4185" s="78"/>
      <c r="O4185" s="78"/>
      <c r="P4185" s="78"/>
      <c r="Q4185" s="144"/>
      <c r="R4185" s="78"/>
      <c r="S4185" s="78"/>
      <c r="T4185" s="78"/>
      <c r="U4185" s="78"/>
      <c r="V4185" s="219"/>
      <c r="W4185" s="78"/>
      <c r="X4185" s="78"/>
      <c r="Y4185" s="78"/>
      <c r="Z4185" s="78"/>
      <c r="AA4185" s="77"/>
      <c r="AB4185" s="77"/>
      <c r="AC4185" s="78"/>
      <c r="AD4185" s="104"/>
      <c r="AE4185" s="78"/>
      <c r="AF4185" s="104"/>
      <c r="AG4185" s="78"/>
      <c r="AH4185" s="104"/>
      <c r="AI4185" s="78"/>
      <c r="AJ4185" s="104"/>
      <c r="AK4185" s="78"/>
      <c r="AL4185" s="78"/>
      <c r="AM4185" s="8"/>
      <c r="AN4185" s="78"/>
      <c r="AO4185" s="78"/>
      <c r="AP4185" s="78"/>
      <c r="AQ4185" s="78"/>
      <c r="AR4185" s="78"/>
      <c r="AS4185" s="78"/>
      <c r="AT4185" s="78"/>
      <c r="AU4185" s="78"/>
      <c r="AV4185" s="78"/>
      <c r="AW4185" s="77"/>
      <c r="AX4185" s="144"/>
      <c r="AY4185" s="144"/>
      <c r="AZ4185" s="144"/>
      <c r="BA4185" s="54"/>
      <c r="BB4185" s="54"/>
      <c r="BC4185" s="144"/>
      <c r="BD4185" s="144"/>
      <c r="BE4185" s="144"/>
      <c r="BF4185" s="144"/>
      <c r="BG4185" s="144"/>
      <c r="BH4185" s="144"/>
      <c r="BI4185" s="144"/>
      <c r="BJ4185" s="144"/>
      <c r="BK4185" s="144"/>
      <c r="BL4185" s="144"/>
      <c r="BM4185" s="144"/>
      <c r="BN4185" s="144"/>
      <c r="BO4185" s="144"/>
      <c r="BP4185" s="144"/>
      <c r="BQ4185" s="144"/>
      <c r="BR4185" s="144"/>
      <c r="BS4185" s="144"/>
      <c r="BT4185" s="144"/>
      <c r="BU4185" s="144"/>
      <c r="BV4185" s="144"/>
      <c r="BW4185" s="144"/>
      <c r="BX4185" s="144"/>
      <c r="BY4185" s="144"/>
      <c r="BZ4185" s="144"/>
      <c r="CA4185" s="144"/>
      <c r="CB4185" s="144"/>
      <c r="CC4185" s="144"/>
      <c r="CD4185" s="144"/>
      <c r="CE4185" s="144"/>
      <c r="CF4185" s="144"/>
      <c r="CG4185" s="144"/>
      <c r="CH4185" s="144"/>
      <c r="CI4185" s="144"/>
      <c r="CJ4185" s="144"/>
      <c r="CK4185" s="144"/>
      <c r="CL4185" s="144"/>
    </row>
    <row r="4186" spans="2:90" x14ac:dyDescent="0.25">
      <c r="B4186" s="77"/>
      <c r="C4186" s="77"/>
      <c r="D4186" s="77"/>
      <c r="E4186" s="77"/>
      <c r="F4186" s="77"/>
      <c r="G4186" s="77"/>
      <c r="I4186" s="78"/>
      <c r="K4186" s="78"/>
      <c r="L4186" s="77"/>
      <c r="M4186" s="78"/>
      <c r="N4186" s="78"/>
      <c r="O4186" s="78"/>
      <c r="P4186" s="78"/>
      <c r="Q4186" s="144"/>
      <c r="R4186" s="78"/>
      <c r="S4186" s="78"/>
      <c r="T4186" s="78"/>
      <c r="U4186" s="78"/>
      <c r="V4186" s="219"/>
      <c r="W4186" s="78"/>
      <c r="X4186" s="78"/>
      <c r="Y4186" s="78"/>
      <c r="Z4186" s="78"/>
      <c r="AA4186" s="77"/>
      <c r="AB4186" s="77"/>
      <c r="AC4186" s="78"/>
      <c r="AD4186" s="104"/>
      <c r="AE4186" s="78"/>
      <c r="AF4186" s="104"/>
      <c r="AG4186" s="78"/>
      <c r="AH4186" s="104"/>
      <c r="AI4186" s="78"/>
      <c r="AJ4186" s="104"/>
      <c r="AK4186" s="78"/>
      <c r="AL4186" s="78"/>
      <c r="AM4186" s="8"/>
      <c r="AN4186" s="78"/>
      <c r="AO4186" s="78"/>
      <c r="AP4186" s="78"/>
      <c r="AQ4186" s="78"/>
      <c r="AR4186" s="78"/>
      <c r="AS4186" s="78"/>
      <c r="AT4186" s="78"/>
      <c r="AU4186" s="78"/>
      <c r="AV4186" s="78"/>
      <c r="AW4186" s="77"/>
      <c r="AX4186" s="144"/>
      <c r="AY4186" s="144"/>
      <c r="AZ4186" s="144"/>
      <c r="BA4186" s="54"/>
      <c r="BB4186" s="54"/>
      <c r="BC4186" s="144"/>
      <c r="BD4186" s="144"/>
      <c r="BE4186" s="144"/>
      <c r="BF4186" s="144"/>
      <c r="BG4186" s="144"/>
      <c r="BH4186" s="144"/>
      <c r="BI4186" s="144"/>
      <c r="BJ4186" s="144"/>
      <c r="BK4186" s="144"/>
      <c r="BL4186" s="144"/>
      <c r="BM4186" s="144"/>
      <c r="BN4186" s="144"/>
      <c r="BO4186" s="144"/>
      <c r="BP4186" s="144"/>
      <c r="BQ4186" s="144"/>
      <c r="BR4186" s="144"/>
      <c r="BS4186" s="144"/>
      <c r="BT4186" s="144"/>
      <c r="BU4186" s="144"/>
      <c r="BV4186" s="144"/>
      <c r="BW4186" s="144"/>
      <c r="BX4186" s="144"/>
      <c r="BY4186" s="144"/>
      <c r="BZ4186" s="144"/>
      <c r="CA4186" s="144"/>
      <c r="CB4186" s="144"/>
      <c r="CC4186" s="144"/>
      <c r="CD4186" s="144"/>
      <c r="CE4186" s="144"/>
      <c r="CF4186" s="144"/>
      <c r="CG4186" s="144"/>
      <c r="CH4186" s="144"/>
      <c r="CI4186" s="144"/>
      <c r="CJ4186" s="144"/>
      <c r="CK4186" s="144"/>
      <c r="CL4186" s="144"/>
    </row>
    <row r="4187" spans="2:90" x14ac:dyDescent="0.25">
      <c r="B4187" s="77"/>
      <c r="C4187" s="77"/>
      <c r="D4187" s="77"/>
      <c r="E4187" s="77"/>
      <c r="F4187" s="77"/>
      <c r="G4187" s="77"/>
      <c r="I4187" s="78"/>
      <c r="K4187" s="78"/>
      <c r="L4187" s="77"/>
      <c r="M4187" s="78"/>
      <c r="N4187" s="78"/>
      <c r="O4187" s="78"/>
      <c r="P4187" s="78"/>
      <c r="Q4187" s="144"/>
      <c r="R4187" s="78"/>
      <c r="S4187" s="78"/>
      <c r="T4187" s="78"/>
      <c r="U4187" s="78"/>
      <c r="V4187" s="219"/>
      <c r="W4187" s="78"/>
      <c r="X4187" s="78"/>
      <c r="Y4187" s="78"/>
      <c r="Z4187" s="78"/>
      <c r="AA4187" s="77"/>
      <c r="AB4187" s="77"/>
      <c r="AC4187" s="78"/>
      <c r="AD4187" s="104"/>
      <c r="AE4187" s="78"/>
      <c r="AF4187" s="104"/>
      <c r="AG4187" s="78"/>
      <c r="AH4187" s="104"/>
      <c r="AI4187" s="78"/>
      <c r="AJ4187" s="104"/>
      <c r="AK4187" s="78"/>
      <c r="AL4187" s="78"/>
      <c r="AM4187" s="8"/>
      <c r="AN4187" s="78"/>
      <c r="AO4187" s="78"/>
      <c r="AP4187" s="78"/>
      <c r="AQ4187" s="78"/>
      <c r="AR4187" s="78"/>
      <c r="AS4187" s="78"/>
      <c r="AT4187" s="78"/>
      <c r="AU4187" s="78"/>
      <c r="AV4187" s="78"/>
      <c r="AW4187" s="77"/>
      <c r="AX4187" s="144"/>
      <c r="AY4187" s="144"/>
      <c r="AZ4187" s="144"/>
      <c r="BA4187" s="54"/>
      <c r="BB4187" s="54"/>
      <c r="BC4187" s="144"/>
      <c r="BD4187" s="144"/>
      <c r="BE4187" s="144"/>
      <c r="BF4187" s="144"/>
      <c r="BG4187" s="144"/>
      <c r="BH4187" s="144"/>
      <c r="BI4187" s="144"/>
      <c r="BJ4187" s="144"/>
      <c r="BK4187" s="144"/>
      <c r="BL4187" s="144"/>
      <c r="BM4187" s="144"/>
      <c r="BN4187" s="144"/>
      <c r="BO4187" s="144"/>
      <c r="BP4187" s="144"/>
      <c r="BQ4187" s="144"/>
      <c r="BR4187" s="144"/>
      <c r="BS4187" s="144"/>
      <c r="BT4187" s="144"/>
      <c r="BU4187" s="144"/>
      <c r="BV4187" s="144"/>
      <c r="BW4187" s="144"/>
      <c r="BX4187" s="144"/>
      <c r="BY4187" s="144"/>
      <c r="BZ4187" s="144"/>
      <c r="CA4187" s="144"/>
      <c r="CB4187" s="144"/>
      <c r="CC4187" s="144"/>
      <c r="CD4187" s="144"/>
      <c r="CE4187" s="144"/>
      <c r="CF4187" s="144"/>
      <c r="CG4187" s="144"/>
      <c r="CH4187" s="144"/>
      <c r="CI4187" s="144"/>
      <c r="CJ4187" s="144"/>
      <c r="CK4187" s="144"/>
      <c r="CL4187" s="144"/>
    </row>
    <row r="4188" spans="2:90" x14ac:dyDescent="0.25">
      <c r="B4188" s="77"/>
      <c r="C4188" s="77"/>
      <c r="D4188" s="77"/>
      <c r="E4188" s="77"/>
      <c r="F4188" s="77"/>
      <c r="G4188" s="77"/>
      <c r="I4188" s="78"/>
      <c r="K4188" s="78"/>
      <c r="L4188" s="77"/>
      <c r="M4188" s="78"/>
      <c r="N4188" s="78"/>
      <c r="O4188" s="78"/>
      <c r="P4188" s="78"/>
      <c r="Q4188" s="144"/>
      <c r="R4188" s="78"/>
      <c r="S4188" s="78"/>
      <c r="T4188" s="78"/>
      <c r="U4188" s="78"/>
      <c r="V4188" s="219"/>
      <c r="W4188" s="78"/>
      <c r="X4188" s="78"/>
      <c r="Y4188" s="78"/>
      <c r="Z4188" s="78"/>
      <c r="AA4188" s="77"/>
      <c r="AB4188" s="77"/>
      <c r="AC4188" s="78"/>
      <c r="AD4188" s="104"/>
      <c r="AE4188" s="78"/>
      <c r="AF4188" s="104"/>
      <c r="AG4188" s="78"/>
      <c r="AH4188" s="104"/>
      <c r="AI4188" s="78"/>
      <c r="AJ4188" s="104"/>
      <c r="AK4188" s="78"/>
      <c r="AL4188" s="78"/>
      <c r="AM4188" s="8"/>
      <c r="AN4188" s="78"/>
      <c r="AO4188" s="78"/>
      <c r="AP4188" s="78"/>
      <c r="AQ4188" s="78"/>
      <c r="AR4188" s="78"/>
      <c r="AS4188" s="78"/>
      <c r="AT4188" s="78"/>
      <c r="AU4188" s="78"/>
      <c r="AV4188" s="78"/>
      <c r="AW4188" s="77"/>
      <c r="AX4188" s="144"/>
      <c r="AY4188" s="144"/>
      <c r="AZ4188" s="144"/>
      <c r="BA4188" s="54"/>
      <c r="BB4188" s="54"/>
      <c r="BC4188" s="144"/>
      <c r="BD4188" s="144"/>
      <c r="BE4188" s="144"/>
      <c r="BF4188" s="144"/>
      <c r="BG4188" s="144"/>
      <c r="BH4188" s="144"/>
      <c r="BI4188" s="144"/>
      <c r="BJ4188" s="144"/>
      <c r="BK4188" s="144"/>
      <c r="BL4188" s="144"/>
      <c r="BM4188" s="144"/>
      <c r="BN4188" s="144"/>
      <c r="BO4188" s="144"/>
      <c r="BP4188" s="144"/>
      <c r="BQ4188" s="144"/>
      <c r="BR4188" s="144"/>
      <c r="BS4188" s="144"/>
      <c r="BT4188" s="144"/>
      <c r="BU4188" s="144"/>
      <c r="BV4188" s="144"/>
      <c r="BW4188" s="144"/>
      <c r="BX4188" s="144"/>
      <c r="BY4188" s="144"/>
      <c r="BZ4188" s="144"/>
      <c r="CA4188" s="144"/>
      <c r="CB4188" s="144"/>
      <c r="CC4188" s="144"/>
      <c r="CD4188" s="144"/>
      <c r="CE4188" s="144"/>
      <c r="CF4188" s="144"/>
      <c r="CG4188" s="144"/>
      <c r="CH4188" s="144"/>
      <c r="CI4188" s="144"/>
      <c r="CJ4188" s="144"/>
      <c r="CK4188" s="144"/>
      <c r="CL4188" s="144"/>
    </row>
    <row r="4189" spans="2:90" x14ac:dyDescent="0.25">
      <c r="B4189" s="77"/>
      <c r="C4189" s="77"/>
      <c r="D4189" s="77"/>
      <c r="E4189" s="77"/>
      <c r="F4189" s="77"/>
      <c r="G4189" s="77"/>
      <c r="I4189" s="78"/>
      <c r="K4189" s="78"/>
      <c r="L4189" s="77"/>
      <c r="M4189" s="78"/>
      <c r="N4189" s="78"/>
      <c r="O4189" s="78"/>
      <c r="P4189" s="78"/>
      <c r="Q4189" s="144"/>
      <c r="R4189" s="78"/>
      <c r="S4189" s="78"/>
      <c r="T4189" s="78"/>
      <c r="U4189" s="78"/>
      <c r="V4189" s="219"/>
      <c r="W4189" s="78"/>
      <c r="X4189" s="78"/>
      <c r="Y4189" s="78"/>
      <c r="Z4189" s="78"/>
      <c r="AA4189" s="77"/>
      <c r="AB4189" s="77"/>
      <c r="AC4189" s="78"/>
      <c r="AD4189" s="104"/>
      <c r="AE4189" s="78"/>
      <c r="AF4189" s="104"/>
      <c r="AG4189" s="78"/>
      <c r="AH4189" s="104"/>
      <c r="AI4189" s="78"/>
      <c r="AJ4189" s="104"/>
      <c r="AK4189" s="78"/>
      <c r="AL4189" s="78"/>
      <c r="AM4189" s="8"/>
      <c r="AN4189" s="78"/>
      <c r="AO4189" s="78"/>
      <c r="AP4189" s="78"/>
      <c r="AQ4189" s="78"/>
      <c r="AR4189" s="78"/>
      <c r="AS4189" s="78"/>
      <c r="AT4189" s="78"/>
      <c r="AU4189" s="78"/>
      <c r="AV4189" s="78"/>
      <c r="AW4189" s="77"/>
      <c r="AX4189" s="144"/>
      <c r="AY4189" s="144"/>
      <c r="AZ4189" s="144"/>
      <c r="BA4189" s="54"/>
      <c r="BB4189" s="54"/>
      <c r="BC4189" s="144"/>
      <c r="BD4189" s="144"/>
      <c r="BE4189" s="144"/>
      <c r="BF4189" s="144"/>
      <c r="BG4189" s="144"/>
      <c r="BH4189" s="144"/>
      <c r="BI4189" s="144"/>
      <c r="BJ4189" s="144"/>
      <c r="BK4189" s="144"/>
      <c r="BL4189" s="144"/>
      <c r="BM4189" s="144"/>
      <c r="BN4189" s="144"/>
      <c r="BO4189" s="144"/>
      <c r="BP4189" s="144"/>
      <c r="BQ4189" s="144"/>
      <c r="BR4189" s="144"/>
      <c r="BS4189" s="144"/>
      <c r="BT4189" s="144"/>
      <c r="BU4189" s="144"/>
      <c r="BV4189" s="144"/>
      <c r="BW4189" s="144"/>
      <c r="BX4189" s="144"/>
      <c r="BY4189" s="144"/>
      <c r="BZ4189" s="144"/>
      <c r="CA4189" s="144"/>
      <c r="CB4189" s="144"/>
      <c r="CC4189" s="144"/>
      <c r="CD4189" s="144"/>
      <c r="CE4189" s="144"/>
      <c r="CF4189" s="144"/>
      <c r="CG4189" s="144"/>
      <c r="CH4189" s="144"/>
      <c r="CI4189" s="144"/>
      <c r="CJ4189" s="144"/>
      <c r="CK4189" s="144"/>
      <c r="CL4189" s="144"/>
    </row>
    <row r="4190" spans="2:90" x14ac:dyDescent="0.25">
      <c r="B4190" s="77"/>
      <c r="C4190" s="77"/>
      <c r="D4190" s="77"/>
      <c r="E4190" s="77"/>
      <c r="F4190" s="77"/>
      <c r="G4190" s="77"/>
      <c r="I4190" s="78"/>
      <c r="K4190" s="78"/>
      <c r="L4190" s="77"/>
      <c r="M4190" s="78"/>
      <c r="N4190" s="78"/>
      <c r="O4190" s="78"/>
      <c r="P4190" s="78"/>
      <c r="Q4190" s="144"/>
      <c r="R4190" s="78"/>
      <c r="S4190" s="78"/>
      <c r="T4190" s="78"/>
      <c r="U4190" s="78"/>
      <c r="V4190" s="219"/>
      <c r="W4190" s="78"/>
      <c r="X4190" s="78"/>
      <c r="Y4190" s="78"/>
      <c r="Z4190" s="78"/>
      <c r="AA4190" s="77"/>
      <c r="AB4190" s="77"/>
      <c r="AC4190" s="78"/>
      <c r="AD4190" s="104"/>
      <c r="AE4190" s="78"/>
      <c r="AF4190" s="104"/>
      <c r="AG4190" s="78"/>
      <c r="AH4190" s="104"/>
      <c r="AI4190" s="78"/>
      <c r="AJ4190" s="104"/>
      <c r="AK4190" s="78"/>
      <c r="AL4190" s="78"/>
      <c r="AM4190" s="8"/>
      <c r="AN4190" s="78"/>
      <c r="AO4190" s="78"/>
      <c r="AP4190" s="78"/>
      <c r="AQ4190" s="78"/>
      <c r="AR4190" s="78"/>
      <c r="AS4190" s="78"/>
      <c r="AT4190" s="78"/>
      <c r="AU4190" s="78"/>
      <c r="AV4190" s="78"/>
      <c r="AW4190" s="77"/>
      <c r="AX4190" s="144"/>
      <c r="AY4190" s="144"/>
      <c r="AZ4190" s="144"/>
      <c r="BA4190" s="54"/>
      <c r="BB4190" s="54"/>
      <c r="BC4190" s="144"/>
      <c r="BD4190" s="144"/>
      <c r="BE4190" s="144"/>
      <c r="BF4190" s="144"/>
      <c r="BG4190" s="144"/>
      <c r="BH4190" s="144"/>
      <c r="BI4190" s="144"/>
      <c r="BJ4190" s="144"/>
      <c r="BK4190" s="144"/>
      <c r="BL4190" s="144"/>
      <c r="BM4190" s="144"/>
      <c r="BN4190" s="144"/>
      <c r="BO4190" s="144"/>
      <c r="BP4190" s="144"/>
      <c r="BQ4190" s="144"/>
      <c r="BR4190" s="144"/>
      <c r="BS4190" s="144"/>
      <c r="BT4190" s="144"/>
      <c r="BU4190" s="144"/>
      <c r="BV4190" s="144"/>
      <c r="BW4190" s="144"/>
      <c r="BX4190" s="144"/>
      <c r="BY4190" s="144"/>
      <c r="BZ4190" s="144"/>
      <c r="CA4190" s="144"/>
      <c r="CB4190" s="144"/>
      <c r="CC4190" s="144"/>
      <c r="CD4190" s="144"/>
      <c r="CE4190" s="144"/>
      <c r="CF4190" s="144"/>
      <c r="CG4190" s="144"/>
      <c r="CH4190" s="144"/>
      <c r="CI4190" s="144"/>
      <c r="CJ4190" s="144"/>
      <c r="CK4190" s="144"/>
      <c r="CL4190" s="144"/>
    </row>
    <row r="4191" spans="2:90" x14ac:dyDescent="0.25">
      <c r="B4191" s="77"/>
      <c r="C4191" s="77"/>
      <c r="D4191" s="77"/>
      <c r="E4191" s="77"/>
      <c r="F4191" s="77"/>
      <c r="G4191" s="77"/>
      <c r="I4191" s="78"/>
      <c r="K4191" s="78"/>
      <c r="L4191" s="77"/>
      <c r="M4191" s="78"/>
      <c r="N4191" s="78"/>
      <c r="O4191" s="78"/>
      <c r="P4191" s="78"/>
      <c r="Q4191" s="144"/>
      <c r="R4191" s="78"/>
      <c r="S4191" s="78"/>
      <c r="T4191" s="78"/>
      <c r="U4191" s="78"/>
      <c r="V4191" s="219"/>
      <c r="W4191" s="78"/>
      <c r="X4191" s="78"/>
      <c r="Y4191" s="78"/>
      <c r="Z4191" s="78"/>
      <c r="AA4191" s="77"/>
      <c r="AB4191" s="77"/>
      <c r="AC4191" s="78"/>
      <c r="AD4191" s="104"/>
      <c r="AE4191" s="78"/>
      <c r="AF4191" s="104"/>
      <c r="AG4191" s="78"/>
      <c r="AH4191" s="104"/>
      <c r="AI4191" s="78"/>
      <c r="AJ4191" s="104"/>
      <c r="AK4191" s="78"/>
      <c r="AL4191" s="78"/>
      <c r="AM4191" s="8"/>
      <c r="AN4191" s="78"/>
      <c r="AO4191" s="78"/>
      <c r="AP4191" s="78"/>
      <c r="AQ4191" s="78"/>
      <c r="AR4191" s="78"/>
      <c r="AS4191" s="78"/>
      <c r="AT4191" s="78"/>
      <c r="AU4191" s="78"/>
      <c r="AV4191" s="78"/>
      <c r="AW4191" s="77"/>
      <c r="AX4191" s="144"/>
      <c r="AY4191" s="144"/>
      <c r="AZ4191" s="144"/>
      <c r="BA4191" s="54"/>
      <c r="BB4191" s="54"/>
      <c r="BC4191" s="144"/>
      <c r="BD4191" s="144"/>
      <c r="BE4191" s="144"/>
      <c r="BF4191" s="144"/>
      <c r="BG4191" s="144"/>
      <c r="BH4191" s="144"/>
      <c r="BI4191" s="144"/>
      <c r="BJ4191" s="144"/>
      <c r="BK4191" s="144"/>
      <c r="BL4191" s="144"/>
      <c r="BM4191" s="144"/>
      <c r="BN4191" s="144"/>
      <c r="BO4191" s="144"/>
      <c r="BP4191" s="144"/>
      <c r="BQ4191" s="144"/>
      <c r="BR4191" s="144"/>
      <c r="BS4191" s="144"/>
      <c r="BT4191" s="144"/>
      <c r="BU4191" s="144"/>
      <c r="BV4191" s="144"/>
      <c r="BW4191" s="144"/>
      <c r="BX4191" s="144"/>
      <c r="BY4191" s="144"/>
      <c r="BZ4191" s="144"/>
      <c r="CA4191" s="144"/>
      <c r="CB4191" s="144"/>
      <c r="CC4191" s="144"/>
      <c r="CD4191" s="144"/>
      <c r="CE4191" s="144"/>
      <c r="CF4191" s="144"/>
      <c r="CG4191" s="144"/>
      <c r="CH4191" s="144"/>
      <c r="CI4191" s="144"/>
      <c r="CJ4191" s="144"/>
      <c r="CK4191" s="144"/>
      <c r="CL4191" s="144"/>
    </row>
    <row r="4192" spans="2:90" x14ac:dyDescent="0.25">
      <c r="B4192" s="77"/>
      <c r="C4192" s="77"/>
      <c r="D4192" s="77"/>
      <c r="E4192" s="77"/>
      <c r="F4192" s="77"/>
      <c r="G4192" s="77"/>
      <c r="I4192" s="78"/>
      <c r="K4192" s="78"/>
      <c r="L4192" s="77"/>
      <c r="M4192" s="78"/>
      <c r="N4192" s="78"/>
      <c r="O4192" s="78"/>
      <c r="P4192" s="78"/>
      <c r="Q4192" s="144"/>
      <c r="R4192" s="78"/>
      <c r="S4192" s="78"/>
      <c r="T4192" s="78"/>
      <c r="U4192" s="78"/>
      <c r="V4192" s="219"/>
      <c r="W4192" s="78"/>
      <c r="X4192" s="78"/>
      <c r="Y4192" s="78"/>
      <c r="Z4192" s="78"/>
      <c r="AA4192" s="77"/>
      <c r="AB4192" s="77"/>
      <c r="AC4192" s="78"/>
      <c r="AD4192" s="104"/>
      <c r="AE4192" s="78"/>
      <c r="AF4192" s="104"/>
      <c r="AG4192" s="78"/>
      <c r="AH4192" s="104"/>
      <c r="AI4192" s="78"/>
      <c r="AJ4192" s="104"/>
      <c r="AK4192" s="78"/>
      <c r="AL4192" s="78"/>
      <c r="AM4192" s="8"/>
      <c r="AN4192" s="78"/>
      <c r="AO4192" s="78"/>
      <c r="AP4192" s="78"/>
      <c r="AQ4192" s="78"/>
      <c r="AR4192" s="78"/>
      <c r="AS4192" s="78"/>
      <c r="AT4192" s="78"/>
      <c r="AU4192" s="78"/>
      <c r="AV4192" s="78"/>
      <c r="AW4192" s="77"/>
      <c r="AX4192" s="144"/>
      <c r="AY4192" s="144"/>
      <c r="AZ4192" s="144"/>
      <c r="BA4192" s="54"/>
      <c r="BB4192" s="54"/>
      <c r="BC4192" s="144"/>
      <c r="BD4192" s="144"/>
      <c r="BE4192" s="144"/>
      <c r="BF4192" s="144"/>
      <c r="BG4192" s="144"/>
      <c r="BH4192" s="144"/>
      <c r="BI4192" s="144"/>
      <c r="BJ4192" s="144"/>
      <c r="BK4192" s="144"/>
      <c r="BL4192" s="144"/>
      <c r="BM4192" s="144"/>
      <c r="BN4192" s="144"/>
      <c r="BO4192" s="144"/>
      <c r="BP4192" s="144"/>
      <c r="BQ4192" s="144"/>
      <c r="BR4192" s="144"/>
      <c r="BS4192" s="144"/>
      <c r="BT4192" s="144"/>
      <c r="BU4192" s="144"/>
      <c r="BV4192" s="144"/>
      <c r="BW4192" s="144"/>
      <c r="BX4192" s="144"/>
      <c r="BY4192" s="144"/>
      <c r="BZ4192" s="144"/>
      <c r="CA4192" s="144"/>
      <c r="CB4192" s="144"/>
      <c r="CC4192" s="144"/>
      <c r="CD4192" s="144"/>
      <c r="CE4192" s="144"/>
      <c r="CF4192" s="144"/>
      <c r="CG4192" s="144"/>
      <c r="CH4192" s="144"/>
      <c r="CI4192" s="144"/>
      <c r="CJ4192" s="144"/>
      <c r="CK4192" s="144"/>
      <c r="CL4192" s="144"/>
    </row>
    <row r="4193" spans="2:90" x14ac:dyDescent="0.25">
      <c r="B4193" s="77"/>
      <c r="C4193" s="77"/>
      <c r="D4193" s="77"/>
      <c r="E4193" s="77"/>
      <c r="F4193" s="77"/>
      <c r="G4193" s="77"/>
      <c r="I4193" s="78"/>
      <c r="K4193" s="78"/>
      <c r="L4193" s="77"/>
      <c r="M4193" s="78"/>
      <c r="N4193" s="78"/>
      <c r="O4193" s="78"/>
      <c r="P4193" s="78"/>
      <c r="Q4193" s="144"/>
      <c r="R4193" s="78"/>
      <c r="S4193" s="78"/>
      <c r="T4193" s="78"/>
      <c r="U4193" s="78"/>
      <c r="V4193" s="219"/>
      <c r="W4193" s="78"/>
      <c r="X4193" s="78"/>
      <c r="Y4193" s="78"/>
      <c r="Z4193" s="78"/>
      <c r="AA4193" s="77"/>
      <c r="AB4193" s="77"/>
      <c r="AC4193" s="78"/>
      <c r="AD4193" s="104"/>
      <c r="AE4193" s="78"/>
      <c r="AF4193" s="104"/>
      <c r="AG4193" s="78"/>
      <c r="AH4193" s="104"/>
      <c r="AI4193" s="78"/>
      <c r="AJ4193" s="104"/>
      <c r="AK4193" s="78"/>
      <c r="AL4193" s="78"/>
      <c r="AM4193" s="8"/>
      <c r="AN4193" s="78"/>
      <c r="AO4193" s="78"/>
      <c r="AP4193" s="78"/>
      <c r="AQ4193" s="78"/>
      <c r="AR4193" s="78"/>
      <c r="AS4193" s="78"/>
      <c r="AT4193" s="78"/>
      <c r="AU4193" s="78"/>
      <c r="AV4193" s="78"/>
      <c r="AW4193" s="77"/>
      <c r="AX4193" s="144"/>
      <c r="AY4193" s="144"/>
      <c r="AZ4193" s="144"/>
      <c r="BA4193" s="54"/>
      <c r="BB4193" s="54"/>
      <c r="BC4193" s="144"/>
      <c r="BD4193" s="144"/>
      <c r="BE4193" s="144"/>
      <c r="BF4193" s="144"/>
      <c r="BG4193" s="144"/>
      <c r="BH4193" s="144"/>
      <c r="BI4193" s="144"/>
      <c r="BJ4193" s="144"/>
      <c r="BK4193" s="144"/>
      <c r="BL4193" s="144"/>
      <c r="BM4193" s="144"/>
      <c r="BN4193" s="144"/>
      <c r="BO4193" s="144"/>
      <c r="BP4193" s="144"/>
      <c r="BQ4193" s="144"/>
      <c r="BR4193" s="144"/>
      <c r="BS4193" s="144"/>
      <c r="BT4193" s="144"/>
      <c r="BU4193" s="144"/>
      <c r="BV4193" s="144"/>
      <c r="BW4193" s="144"/>
      <c r="BX4193" s="144"/>
      <c r="BY4193" s="144"/>
      <c r="BZ4193" s="144"/>
      <c r="CA4193" s="144"/>
      <c r="CB4193" s="144"/>
      <c r="CC4193" s="144"/>
      <c r="CD4193" s="144"/>
      <c r="CE4193" s="144"/>
      <c r="CF4193" s="144"/>
      <c r="CG4193" s="144"/>
      <c r="CH4193" s="144"/>
      <c r="CI4193" s="144"/>
      <c r="CJ4193" s="144"/>
      <c r="CK4193" s="144"/>
      <c r="CL4193" s="144"/>
    </row>
    <row r="4194" spans="2:90" x14ac:dyDescent="0.25">
      <c r="B4194" s="77"/>
      <c r="C4194" s="77"/>
      <c r="D4194" s="77"/>
      <c r="E4194" s="77"/>
      <c r="F4194" s="77"/>
      <c r="G4194" s="77"/>
      <c r="I4194" s="78"/>
      <c r="K4194" s="78"/>
      <c r="L4194" s="77"/>
      <c r="M4194" s="78"/>
      <c r="N4194" s="78"/>
      <c r="O4194" s="78"/>
      <c r="P4194" s="78"/>
      <c r="Q4194" s="144"/>
      <c r="R4194" s="78"/>
      <c r="S4194" s="78"/>
      <c r="T4194" s="78"/>
      <c r="U4194" s="78"/>
      <c r="V4194" s="219"/>
      <c r="W4194" s="78"/>
      <c r="X4194" s="78"/>
      <c r="Y4194" s="78"/>
      <c r="Z4194" s="78"/>
      <c r="AA4194" s="77"/>
      <c r="AB4194" s="77"/>
      <c r="AC4194" s="78"/>
      <c r="AD4194" s="104"/>
      <c r="AE4194" s="78"/>
      <c r="AF4194" s="104"/>
      <c r="AG4194" s="78"/>
      <c r="AH4194" s="104"/>
      <c r="AI4194" s="78"/>
      <c r="AJ4194" s="104"/>
      <c r="AK4194" s="78"/>
      <c r="AL4194" s="78"/>
      <c r="AM4194" s="8"/>
      <c r="AN4194" s="78"/>
      <c r="AO4194" s="78"/>
      <c r="AP4194" s="78"/>
      <c r="AQ4194" s="78"/>
      <c r="AR4194" s="78"/>
      <c r="AS4194" s="78"/>
      <c r="AT4194" s="78"/>
      <c r="AU4194" s="78"/>
      <c r="AV4194" s="78"/>
      <c r="AW4194" s="77"/>
      <c r="AX4194" s="144"/>
      <c r="AY4194" s="144"/>
      <c r="AZ4194" s="144"/>
      <c r="BA4194" s="54"/>
      <c r="BB4194" s="54"/>
      <c r="BC4194" s="144"/>
      <c r="BD4194" s="144"/>
      <c r="BE4194" s="144"/>
      <c r="BF4194" s="144"/>
      <c r="BG4194" s="144"/>
      <c r="BH4194" s="144"/>
      <c r="BI4194" s="144"/>
      <c r="BJ4194" s="144"/>
      <c r="BK4194" s="144"/>
      <c r="BL4194" s="144"/>
      <c r="BM4194" s="144"/>
      <c r="BN4194" s="144"/>
      <c r="BO4194" s="144"/>
      <c r="BP4194" s="144"/>
      <c r="BQ4194" s="144"/>
      <c r="BR4194" s="144"/>
      <c r="BS4194" s="144"/>
      <c r="BT4194" s="144"/>
      <c r="BU4194" s="144"/>
      <c r="BV4194" s="144"/>
      <c r="BW4194" s="144"/>
      <c r="BX4194" s="144"/>
      <c r="BY4194" s="144"/>
      <c r="BZ4194" s="144"/>
      <c r="CA4194" s="144"/>
      <c r="CB4194" s="144"/>
      <c r="CC4194" s="144"/>
      <c r="CD4194" s="144"/>
      <c r="CE4194" s="144"/>
      <c r="CF4194" s="144"/>
      <c r="CG4194" s="144"/>
      <c r="CH4194" s="144"/>
      <c r="CI4194" s="144"/>
      <c r="CJ4194" s="144"/>
      <c r="CK4194" s="144"/>
      <c r="CL4194" s="144"/>
    </row>
    <row r="4195" spans="2:90" x14ac:dyDescent="0.25">
      <c r="B4195" s="77"/>
      <c r="C4195" s="77"/>
      <c r="D4195" s="77"/>
      <c r="E4195" s="77"/>
      <c r="F4195" s="77"/>
      <c r="G4195" s="77"/>
      <c r="I4195" s="78"/>
      <c r="K4195" s="78"/>
      <c r="L4195" s="77"/>
      <c r="M4195" s="78"/>
      <c r="N4195" s="78"/>
      <c r="O4195" s="78"/>
      <c r="P4195" s="78"/>
      <c r="Q4195" s="144"/>
      <c r="R4195" s="78"/>
      <c r="S4195" s="78"/>
      <c r="T4195" s="78"/>
      <c r="U4195" s="78"/>
      <c r="V4195" s="219"/>
      <c r="W4195" s="78"/>
      <c r="X4195" s="78"/>
      <c r="Y4195" s="78"/>
      <c r="Z4195" s="78"/>
      <c r="AA4195" s="77"/>
      <c r="AB4195" s="77"/>
      <c r="AC4195" s="78"/>
      <c r="AD4195" s="104"/>
      <c r="AE4195" s="78"/>
      <c r="AF4195" s="104"/>
      <c r="AG4195" s="78"/>
      <c r="AH4195" s="104"/>
      <c r="AI4195" s="78"/>
      <c r="AJ4195" s="104"/>
      <c r="AK4195" s="78"/>
      <c r="AL4195" s="78"/>
      <c r="AM4195" s="8"/>
      <c r="AN4195" s="78"/>
      <c r="AO4195" s="78"/>
      <c r="AP4195" s="78"/>
      <c r="AQ4195" s="78"/>
      <c r="AR4195" s="78"/>
      <c r="AS4195" s="78"/>
      <c r="AT4195" s="78"/>
      <c r="AU4195" s="78"/>
      <c r="AV4195" s="78"/>
      <c r="AW4195" s="77"/>
      <c r="AX4195" s="144"/>
      <c r="AY4195" s="144"/>
      <c r="AZ4195" s="144"/>
      <c r="BA4195" s="54"/>
      <c r="BB4195" s="54"/>
      <c r="BC4195" s="144"/>
      <c r="BD4195" s="144"/>
      <c r="BE4195" s="144"/>
      <c r="BF4195" s="144"/>
      <c r="BG4195" s="144"/>
      <c r="BH4195" s="144"/>
      <c r="BI4195" s="144"/>
      <c r="BJ4195" s="144"/>
      <c r="BK4195" s="144"/>
      <c r="BL4195" s="144"/>
      <c r="BM4195" s="144"/>
      <c r="BN4195" s="144"/>
      <c r="BO4195" s="144"/>
      <c r="BP4195" s="144"/>
      <c r="BQ4195" s="144"/>
      <c r="BR4195" s="144"/>
      <c r="BS4195" s="144"/>
      <c r="BT4195" s="144"/>
      <c r="BU4195" s="144"/>
      <c r="BV4195" s="144"/>
      <c r="BW4195" s="144"/>
      <c r="BX4195" s="144"/>
      <c r="BY4195" s="144"/>
      <c r="BZ4195" s="144"/>
      <c r="CA4195" s="144"/>
      <c r="CB4195" s="144"/>
      <c r="CC4195" s="144"/>
      <c r="CD4195" s="144"/>
      <c r="CE4195" s="144"/>
      <c r="CF4195" s="144"/>
      <c r="CG4195" s="144"/>
      <c r="CH4195" s="144"/>
      <c r="CI4195" s="144"/>
      <c r="CJ4195" s="144"/>
      <c r="CK4195" s="144"/>
      <c r="CL4195" s="144"/>
    </row>
    <row r="4196" spans="2:90" x14ac:dyDescent="0.25">
      <c r="B4196" s="77"/>
      <c r="C4196" s="77"/>
      <c r="D4196" s="77"/>
      <c r="E4196" s="77"/>
      <c r="F4196" s="77"/>
      <c r="G4196" s="77"/>
      <c r="I4196" s="78"/>
      <c r="K4196" s="78"/>
      <c r="L4196" s="77"/>
      <c r="M4196" s="78"/>
      <c r="N4196" s="78"/>
      <c r="O4196" s="78"/>
      <c r="P4196" s="78"/>
      <c r="Q4196" s="144"/>
      <c r="R4196" s="78"/>
      <c r="S4196" s="78"/>
      <c r="T4196" s="78"/>
      <c r="U4196" s="78"/>
      <c r="V4196" s="219"/>
      <c r="W4196" s="78"/>
      <c r="X4196" s="78"/>
      <c r="Y4196" s="78"/>
      <c r="Z4196" s="78"/>
      <c r="AA4196" s="77"/>
      <c r="AB4196" s="77"/>
      <c r="AC4196" s="78"/>
      <c r="AD4196" s="104"/>
      <c r="AE4196" s="78"/>
      <c r="AF4196" s="104"/>
      <c r="AG4196" s="78"/>
      <c r="AH4196" s="104"/>
      <c r="AI4196" s="78"/>
      <c r="AJ4196" s="104"/>
      <c r="AK4196" s="78"/>
      <c r="AL4196" s="78"/>
      <c r="AM4196" s="8"/>
      <c r="AN4196" s="78"/>
      <c r="AO4196" s="78"/>
      <c r="AP4196" s="78"/>
      <c r="AQ4196" s="78"/>
      <c r="AR4196" s="78"/>
      <c r="AS4196" s="78"/>
      <c r="AT4196" s="78"/>
      <c r="AU4196" s="78"/>
      <c r="AV4196" s="78"/>
      <c r="AW4196" s="77"/>
      <c r="AX4196" s="144"/>
      <c r="AY4196" s="144"/>
      <c r="AZ4196" s="144"/>
      <c r="BA4196" s="54"/>
      <c r="BB4196" s="54"/>
      <c r="BC4196" s="144"/>
      <c r="BD4196" s="144"/>
      <c r="BE4196" s="144"/>
      <c r="BF4196" s="144"/>
      <c r="BG4196" s="144"/>
      <c r="BH4196" s="144"/>
      <c r="BI4196" s="144"/>
      <c r="BJ4196" s="144"/>
      <c r="BK4196" s="144"/>
      <c r="BL4196" s="144"/>
      <c r="BM4196" s="144"/>
      <c r="BN4196" s="144"/>
      <c r="BO4196" s="144"/>
      <c r="BP4196" s="144"/>
      <c r="BQ4196" s="144"/>
      <c r="BR4196" s="144"/>
      <c r="BS4196" s="144"/>
      <c r="BT4196" s="144"/>
      <c r="BU4196" s="144"/>
      <c r="BV4196" s="144"/>
      <c r="BW4196" s="144"/>
      <c r="BX4196" s="144"/>
      <c r="BY4196" s="144"/>
      <c r="BZ4196" s="144"/>
      <c r="CA4196" s="144"/>
      <c r="CB4196" s="144"/>
      <c r="CC4196" s="144"/>
      <c r="CD4196" s="144"/>
      <c r="CE4196" s="144"/>
      <c r="CF4196" s="144"/>
      <c r="CG4196" s="144"/>
      <c r="CH4196" s="144"/>
      <c r="CI4196" s="144"/>
      <c r="CJ4196" s="144"/>
      <c r="CK4196" s="144"/>
      <c r="CL4196" s="144"/>
    </row>
    <row r="4197" spans="2:90" x14ac:dyDescent="0.25">
      <c r="B4197" s="77"/>
      <c r="C4197" s="77"/>
      <c r="D4197" s="77"/>
      <c r="E4197" s="77"/>
      <c r="F4197" s="77"/>
      <c r="G4197" s="77"/>
      <c r="I4197" s="78"/>
      <c r="K4197" s="78"/>
      <c r="L4197" s="77"/>
      <c r="M4197" s="78"/>
      <c r="N4197" s="78"/>
      <c r="O4197" s="78"/>
      <c r="P4197" s="78"/>
      <c r="Q4197" s="144"/>
      <c r="R4197" s="78"/>
      <c r="S4197" s="78"/>
      <c r="T4197" s="78"/>
      <c r="U4197" s="78"/>
      <c r="V4197" s="219"/>
      <c r="W4197" s="78"/>
      <c r="X4197" s="78"/>
      <c r="Y4197" s="78"/>
      <c r="Z4197" s="78"/>
      <c r="AA4197" s="77"/>
      <c r="AB4197" s="77"/>
      <c r="AC4197" s="78"/>
      <c r="AD4197" s="104"/>
      <c r="AE4197" s="78"/>
      <c r="AF4197" s="104"/>
      <c r="AG4197" s="78"/>
      <c r="AH4197" s="104"/>
      <c r="AI4197" s="78"/>
      <c r="AJ4197" s="104"/>
      <c r="AK4197" s="78"/>
      <c r="AL4197" s="78"/>
      <c r="AM4197" s="8"/>
      <c r="AN4197" s="78"/>
      <c r="AO4197" s="78"/>
      <c r="AP4197" s="78"/>
      <c r="AQ4197" s="78"/>
      <c r="AR4197" s="78"/>
      <c r="AS4197" s="78"/>
      <c r="AT4197" s="78"/>
      <c r="AU4197" s="78"/>
      <c r="AV4197" s="78"/>
      <c r="AW4197" s="77"/>
      <c r="AX4197" s="144"/>
      <c r="AY4197" s="144"/>
      <c r="AZ4197" s="144"/>
      <c r="BA4197" s="54"/>
      <c r="BB4197" s="54"/>
      <c r="BC4197" s="144"/>
      <c r="BD4197" s="144"/>
      <c r="BE4197" s="144"/>
      <c r="BF4197" s="144"/>
      <c r="BG4197" s="144"/>
      <c r="BH4197" s="144"/>
      <c r="BI4197" s="144"/>
      <c r="BJ4197" s="144"/>
      <c r="BK4197" s="144"/>
      <c r="BL4197" s="144"/>
      <c r="BM4197" s="144"/>
      <c r="BN4197" s="144"/>
      <c r="BO4197" s="144"/>
      <c r="BP4197" s="144"/>
      <c r="BQ4197" s="144"/>
      <c r="BR4197" s="144"/>
      <c r="BS4197" s="144"/>
      <c r="BT4197" s="144"/>
      <c r="BU4197" s="144"/>
      <c r="BV4197" s="144"/>
      <c r="BW4197" s="144"/>
      <c r="BX4197" s="144"/>
      <c r="BY4197" s="144"/>
      <c r="BZ4197" s="144"/>
      <c r="CA4197" s="144"/>
      <c r="CB4197" s="144"/>
      <c r="CC4197" s="144"/>
      <c r="CD4197" s="144"/>
      <c r="CE4197" s="144"/>
      <c r="CF4197" s="144"/>
      <c r="CG4197" s="144"/>
      <c r="CH4197" s="144"/>
      <c r="CI4197" s="144"/>
      <c r="CJ4197" s="144"/>
      <c r="CK4197" s="144"/>
      <c r="CL4197" s="144"/>
    </row>
    <row r="4198" spans="2:90" x14ac:dyDescent="0.25">
      <c r="B4198" s="77"/>
      <c r="C4198" s="77"/>
      <c r="D4198" s="77"/>
      <c r="E4198" s="77"/>
      <c r="F4198" s="77"/>
      <c r="G4198" s="77"/>
      <c r="I4198" s="78"/>
      <c r="K4198" s="78"/>
      <c r="L4198" s="77"/>
      <c r="M4198" s="78"/>
      <c r="N4198" s="78"/>
      <c r="O4198" s="78"/>
      <c r="P4198" s="78"/>
      <c r="Q4198" s="144"/>
      <c r="R4198" s="78"/>
      <c r="S4198" s="78"/>
      <c r="T4198" s="78"/>
      <c r="U4198" s="78"/>
      <c r="V4198" s="219"/>
      <c r="W4198" s="78"/>
      <c r="X4198" s="78"/>
      <c r="Y4198" s="78"/>
      <c r="Z4198" s="78"/>
      <c r="AA4198" s="77"/>
      <c r="AB4198" s="77"/>
      <c r="AC4198" s="78"/>
      <c r="AD4198" s="104"/>
      <c r="AE4198" s="78"/>
      <c r="AF4198" s="104"/>
      <c r="AG4198" s="78"/>
      <c r="AH4198" s="104"/>
      <c r="AI4198" s="78"/>
      <c r="AJ4198" s="104"/>
      <c r="AK4198" s="78"/>
      <c r="AL4198" s="78"/>
      <c r="AM4198" s="8"/>
      <c r="AN4198" s="78"/>
      <c r="AO4198" s="78"/>
      <c r="AP4198" s="78"/>
      <c r="AQ4198" s="78"/>
      <c r="AR4198" s="78"/>
      <c r="AS4198" s="78"/>
      <c r="AT4198" s="78"/>
      <c r="AU4198" s="78"/>
      <c r="AV4198" s="78"/>
      <c r="AW4198" s="77"/>
      <c r="AX4198" s="144"/>
      <c r="AY4198" s="144"/>
      <c r="AZ4198" s="144"/>
      <c r="BA4198" s="54"/>
      <c r="BB4198" s="54"/>
      <c r="BC4198" s="144"/>
      <c r="BD4198" s="144"/>
      <c r="BE4198" s="144"/>
      <c r="BF4198" s="144"/>
      <c r="BG4198" s="144"/>
      <c r="BH4198" s="144"/>
      <c r="BI4198" s="144"/>
      <c r="BJ4198" s="144"/>
      <c r="BK4198" s="144"/>
      <c r="BL4198" s="144"/>
      <c r="BM4198" s="144"/>
      <c r="BN4198" s="144"/>
      <c r="BO4198" s="144"/>
      <c r="BP4198" s="144"/>
      <c r="BQ4198" s="144"/>
      <c r="BR4198" s="144"/>
      <c r="BS4198" s="144"/>
      <c r="BT4198" s="144"/>
      <c r="BU4198" s="144"/>
      <c r="BV4198" s="144"/>
      <c r="BW4198" s="144"/>
      <c r="BX4198" s="144"/>
      <c r="BY4198" s="144"/>
      <c r="BZ4198" s="144"/>
      <c r="CA4198" s="144"/>
      <c r="CB4198" s="144"/>
      <c r="CC4198" s="144"/>
      <c r="CD4198" s="144"/>
      <c r="CE4198" s="144"/>
      <c r="CF4198" s="144"/>
      <c r="CG4198" s="144"/>
      <c r="CH4198" s="144"/>
      <c r="CI4198" s="144"/>
      <c r="CJ4198" s="144"/>
      <c r="CK4198" s="144"/>
      <c r="CL4198" s="144"/>
    </row>
    <row r="4199" spans="2:90" x14ac:dyDescent="0.25">
      <c r="B4199" s="77"/>
      <c r="C4199" s="77"/>
      <c r="D4199" s="77"/>
      <c r="E4199" s="77"/>
      <c r="F4199" s="77"/>
      <c r="G4199" s="77"/>
      <c r="I4199" s="78"/>
      <c r="K4199" s="78"/>
      <c r="L4199" s="77"/>
      <c r="M4199" s="78"/>
      <c r="N4199" s="78"/>
      <c r="O4199" s="78"/>
      <c r="P4199" s="78"/>
      <c r="Q4199" s="144"/>
      <c r="R4199" s="78"/>
      <c r="S4199" s="78"/>
      <c r="T4199" s="78"/>
      <c r="U4199" s="78"/>
      <c r="V4199" s="219"/>
      <c r="W4199" s="78"/>
      <c r="X4199" s="78"/>
      <c r="Y4199" s="78"/>
      <c r="Z4199" s="78"/>
      <c r="AA4199" s="77"/>
      <c r="AB4199" s="77"/>
      <c r="AC4199" s="78"/>
      <c r="AD4199" s="104"/>
      <c r="AE4199" s="78"/>
      <c r="AF4199" s="104"/>
      <c r="AG4199" s="78"/>
      <c r="AH4199" s="104"/>
      <c r="AI4199" s="78"/>
      <c r="AJ4199" s="104"/>
      <c r="AK4199" s="78"/>
      <c r="AL4199" s="78"/>
      <c r="AM4199" s="8"/>
      <c r="AN4199" s="78"/>
      <c r="AO4199" s="78"/>
      <c r="AP4199" s="78"/>
      <c r="AQ4199" s="78"/>
      <c r="AR4199" s="78"/>
      <c r="AS4199" s="78"/>
      <c r="AT4199" s="78"/>
      <c r="AU4199" s="78"/>
      <c r="AV4199" s="78"/>
      <c r="AW4199" s="77"/>
      <c r="AX4199" s="144"/>
      <c r="AY4199" s="144"/>
      <c r="AZ4199" s="144"/>
      <c r="BA4199" s="54"/>
      <c r="BB4199" s="54"/>
      <c r="BC4199" s="144"/>
      <c r="BD4199" s="144"/>
      <c r="BE4199" s="144"/>
      <c r="BF4199" s="144"/>
      <c r="BG4199" s="144"/>
      <c r="BH4199" s="144"/>
      <c r="BI4199" s="144"/>
      <c r="BJ4199" s="144"/>
      <c r="BK4199" s="144"/>
      <c r="BL4199" s="144"/>
      <c r="BM4199" s="144"/>
      <c r="BN4199" s="144"/>
      <c r="BO4199" s="144"/>
      <c r="BP4199" s="144"/>
      <c r="BQ4199" s="144"/>
      <c r="BR4199" s="144"/>
      <c r="BS4199" s="144"/>
      <c r="BT4199" s="144"/>
      <c r="BU4199" s="144"/>
      <c r="BV4199" s="144"/>
      <c r="BW4199" s="144"/>
      <c r="BX4199" s="144"/>
      <c r="BY4199" s="144"/>
      <c r="BZ4199" s="144"/>
      <c r="CA4199" s="144"/>
      <c r="CB4199" s="144"/>
      <c r="CC4199" s="144"/>
      <c r="CD4199" s="144"/>
      <c r="CE4199" s="144"/>
      <c r="CF4199" s="144"/>
      <c r="CG4199" s="144"/>
      <c r="CH4199" s="144"/>
      <c r="CI4199" s="144"/>
      <c r="CJ4199" s="144"/>
      <c r="CK4199" s="144"/>
      <c r="CL4199" s="144"/>
    </row>
    <row r="4200" spans="2:90" x14ac:dyDescent="0.25">
      <c r="B4200" s="77"/>
      <c r="C4200" s="77"/>
      <c r="D4200" s="77"/>
      <c r="E4200" s="77"/>
      <c r="F4200" s="77"/>
      <c r="G4200" s="77"/>
      <c r="I4200" s="78"/>
      <c r="K4200" s="78"/>
      <c r="L4200" s="77"/>
      <c r="M4200" s="78"/>
      <c r="N4200" s="78"/>
      <c r="O4200" s="78"/>
      <c r="P4200" s="78"/>
      <c r="Q4200" s="144"/>
      <c r="R4200" s="78"/>
      <c r="S4200" s="78"/>
      <c r="T4200" s="78"/>
      <c r="U4200" s="78"/>
      <c r="V4200" s="219"/>
      <c r="W4200" s="78"/>
      <c r="X4200" s="78"/>
      <c r="Y4200" s="78"/>
      <c r="Z4200" s="78"/>
      <c r="AA4200" s="77"/>
      <c r="AB4200" s="77"/>
      <c r="AC4200" s="78"/>
      <c r="AD4200" s="104"/>
      <c r="AE4200" s="78"/>
      <c r="AF4200" s="104"/>
      <c r="AG4200" s="78"/>
      <c r="AH4200" s="104"/>
      <c r="AI4200" s="78"/>
      <c r="AJ4200" s="104"/>
      <c r="AK4200" s="78"/>
      <c r="AL4200" s="78"/>
      <c r="AM4200" s="8"/>
      <c r="AN4200" s="78"/>
      <c r="AO4200" s="78"/>
      <c r="AP4200" s="78"/>
      <c r="AQ4200" s="78"/>
      <c r="AR4200" s="78"/>
      <c r="AS4200" s="78"/>
      <c r="AT4200" s="78"/>
      <c r="AU4200" s="78"/>
      <c r="AV4200" s="78"/>
      <c r="AW4200" s="77"/>
      <c r="AX4200" s="144"/>
      <c r="AY4200" s="144"/>
      <c r="AZ4200" s="144"/>
      <c r="BA4200" s="54"/>
      <c r="BB4200" s="54"/>
      <c r="BC4200" s="144"/>
      <c r="BD4200" s="144"/>
      <c r="BE4200" s="144"/>
      <c r="BF4200" s="144"/>
      <c r="BG4200" s="144"/>
      <c r="BH4200" s="144"/>
      <c r="BI4200" s="144"/>
      <c r="BJ4200" s="144"/>
      <c r="BK4200" s="144"/>
      <c r="BL4200" s="144"/>
      <c r="BM4200" s="144"/>
      <c r="BN4200" s="144"/>
      <c r="BO4200" s="144"/>
      <c r="BP4200" s="144"/>
      <c r="BQ4200" s="144"/>
      <c r="BR4200" s="144"/>
      <c r="BS4200" s="144"/>
      <c r="BT4200" s="144"/>
      <c r="BU4200" s="144"/>
      <c r="BV4200" s="144"/>
      <c r="BW4200" s="144"/>
      <c r="BX4200" s="144"/>
      <c r="BY4200" s="144"/>
      <c r="BZ4200" s="144"/>
      <c r="CA4200" s="144"/>
      <c r="CB4200" s="144"/>
      <c r="CC4200" s="144"/>
      <c r="CD4200" s="144"/>
      <c r="CE4200" s="144"/>
      <c r="CF4200" s="144"/>
      <c r="CG4200" s="144"/>
      <c r="CH4200" s="144"/>
      <c r="CI4200" s="144"/>
      <c r="CJ4200" s="144"/>
      <c r="CK4200" s="144"/>
      <c r="CL4200" s="144"/>
    </row>
    <row r="4201" spans="2:90" x14ac:dyDescent="0.25">
      <c r="B4201" s="77"/>
      <c r="C4201" s="77"/>
      <c r="D4201" s="77"/>
      <c r="E4201" s="77"/>
      <c r="F4201" s="77"/>
      <c r="G4201" s="77"/>
      <c r="I4201" s="78"/>
      <c r="K4201" s="78"/>
      <c r="L4201" s="77"/>
      <c r="M4201" s="78"/>
      <c r="N4201" s="78"/>
      <c r="O4201" s="78"/>
      <c r="P4201" s="78"/>
      <c r="Q4201" s="144"/>
      <c r="R4201" s="78"/>
      <c r="S4201" s="78"/>
      <c r="T4201" s="78"/>
      <c r="U4201" s="78"/>
      <c r="V4201" s="219"/>
      <c r="W4201" s="78"/>
      <c r="X4201" s="78"/>
      <c r="Y4201" s="78"/>
      <c r="Z4201" s="78"/>
      <c r="AA4201" s="77"/>
      <c r="AB4201" s="77"/>
      <c r="AC4201" s="78"/>
      <c r="AD4201" s="104"/>
      <c r="AE4201" s="78"/>
      <c r="AF4201" s="104"/>
      <c r="AG4201" s="78"/>
      <c r="AH4201" s="104"/>
      <c r="AI4201" s="78"/>
      <c r="AJ4201" s="104"/>
      <c r="AK4201" s="78"/>
      <c r="AL4201" s="78"/>
      <c r="AM4201" s="8"/>
      <c r="AN4201" s="78"/>
      <c r="AO4201" s="78"/>
      <c r="AP4201" s="78"/>
      <c r="AQ4201" s="78"/>
      <c r="AR4201" s="78"/>
      <c r="AS4201" s="78"/>
      <c r="AT4201" s="78"/>
      <c r="AU4201" s="78"/>
      <c r="AV4201" s="78"/>
      <c r="AW4201" s="77"/>
      <c r="AX4201" s="144"/>
      <c r="AY4201" s="144"/>
      <c r="AZ4201" s="144"/>
      <c r="BA4201" s="54"/>
      <c r="BB4201" s="54"/>
      <c r="BC4201" s="144"/>
      <c r="BD4201" s="144"/>
      <c r="BE4201" s="144"/>
      <c r="BF4201" s="144"/>
      <c r="BG4201" s="144"/>
      <c r="BH4201" s="144"/>
      <c r="BI4201" s="144"/>
      <c r="BJ4201" s="144"/>
      <c r="BK4201" s="144"/>
      <c r="BL4201" s="144"/>
      <c r="BM4201" s="144"/>
      <c r="BN4201" s="144"/>
      <c r="BO4201" s="144"/>
      <c r="BP4201" s="144"/>
      <c r="BQ4201" s="144"/>
      <c r="BR4201" s="144"/>
      <c r="BS4201" s="144"/>
      <c r="BT4201" s="144"/>
      <c r="BU4201" s="144"/>
      <c r="BV4201" s="144"/>
      <c r="BW4201" s="144"/>
      <c r="BX4201" s="144"/>
      <c r="BY4201" s="144"/>
      <c r="BZ4201" s="144"/>
      <c r="CA4201" s="144"/>
      <c r="CB4201" s="144"/>
      <c r="CC4201" s="144"/>
      <c r="CD4201" s="144"/>
      <c r="CE4201" s="144"/>
      <c r="CF4201" s="144"/>
      <c r="CG4201" s="144"/>
      <c r="CH4201" s="144"/>
      <c r="CI4201" s="144"/>
      <c r="CJ4201" s="144"/>
      <c r="CK4201" s="144"/>
      <c r="CL4201" s="144"/>
    </row>
    <row r="4202" spans="2:90" x14ac:dyDescent="0.25">
      <c r="B4202" s="77"/>
      <c r="C4202" s="77"/>
      <c r="D4202" s="77"/>
      <c r="E4202" s="77"/>
      <c r="F4202" s="77"/>
      <c r="G4202" s="77"/>
      <c r="I4202" s="78"/>
      <c r="K4202" s="78"/>
      <c r="L4202" s="77"/>
      <c r="M4202" s="78"/>
      <c r="N4202" s="78"/>
      <c r="O4202" s="78"/>
      <c r="P4202" s="78"/>
      <c r="Q4202" s="144"/>
      <c r="R4202" s="78"/>
      <c r="S4202" s="78"/>
      <c r="T4202" s="78"/>
      <c r="U4202" s="78"/>
      <c r="V4202" s="219"/>
      <c r="W4202" s="78"/>
      <c r="X4202" s="78"/>
      <c r="Y4202" s="78"/>
      <c r="Z4202" s="78"/>
      <c r="AA4202" s="77"/>
      <c r="AB4202" s="77"/>
      <c r="AC4202" s="78"/>
      <c r="AD4202" s="104"/>
      <c r="AE4202" s="78"/>
      <c r="AF4202" s="104"/>
      <c r="AG4202" s="78"/>
      <c r="AH4202" s="104"/>
      <c r="AI4202" s="78"/>
      <c r="AJ4202" s="104"/>
      <c r="AK4202" s="78"/>
      <c r="AL4202" s="78"/>
      <c r="AM4202" s="8"/>
      <c r="AN4202" s="78"/>
      <c r="AO4202" s="78"/>
      <c r="AP4202" s="78"/>
      <c r="AQ4202" s="78"/>
      <c r="AR4202" s="78"/>
      <c r="AS4202" s="78"/>
      <c r="AT4202" s="78"/>
      <c r="AU4202" s="78"/>
      <c r="AV4202" s="78"/>
      <c r="AW4202" s="77"/>
      <c r="AX4202" s="144"/>
      <c r="AY4202" s="144"/>
      <c r="AZ4202" s="144"/>
      <c r="BA4202" s="54"/>
      <c r="BB4202" s="54"/>
      <c r="BC4202" s="144"/>
      <c r="BD4202" s="144"/>
      <c r="BE4202" s="144"/>
      <c r="BF4202" s="144"/>
      <c r="BG4202" s="144"/>
      <c r="BH4202" s="144"/>
      <c r="BI4202" s="144"/>
      <c r="BJ4202" s="144"/>
      <c r="BK4202" s="144"/>
      <c r="BL4202" s="144"/>
      <c r="BM4202" s="144"/>
      <c r="BN4202" s="144"/>
      <c r="BO4202" s="144"/>
      <c r="BP4202" s="144"/>
      <c r="BQ4202" s="144"/>
      <c r="BR4202" s="144"/>
      <c r="BS4202" s="144"/>
      <c r="BT4202" s="144"/>
      <c r="BU4202" s="144"/>
      <c r="BV4202" s="144"/>
      <c r="BW4202" s="144"/>
      <c r="BX4202" s="144"/>
      <c r="BY4202" s="144"/>
      <c r="BZ4202" s="144"/>
      <c r="CA4202" s="144"/>
      <c r="CB4202" s="144"/>
      <c r="CC4202" s="144"/>
      <c r="CD4202" s="144"/>
      <c r="CE4202" s="144"/>
      <c r="CF4202" s="144"/>
      <c r="CG4202" s="144"/>
      <c r="CH4202" s="144"/>
      <c r="CI4202" s="144"/>
      <c r="CJ4202" s="144"/>
      <c r="CK4202" s="144"/>
      <c r="CL4202" s="144"/>
    </row>
    <row r="4203" spans="2:90" x14ac:dyDescent="0.25">
      <c r="B4203" s="77"/>
      <c r="C4203" s="77"/>
      <c r="D4203" s="77"/>
      <c r="E4203" s="77"/>
      <c r="F4203" s="77"/>
      <c r="G4203" s="77"/>
      <c r="I4203" s="78"/>
      <c r="K4203" s="78"/>
      <c r="L4203" s="77"/>
      <c r="M4203" s="78"/>
      <c r="N4203" s="78"/>
      <c r="O4203" s="78"/>
      <c r="P4203" s="78"/>
      <c r="Q4203" s="144"/>
      <c r="R4203" s="78"/>
      <c r="S4203" s="78"/>
      <c r="T4203" s="78"/>
      <c r="U4203" s="78"/>
      <c r="V4203" s="219"/>
      <c r="W4203" s="78"/>
      <c r="X4203" s="78"/>
      <c r="Y4203" s="78"/>
      <c r="Z4203" s="78"/>
      <c r="AA4203" s="77"/>
      <c r="AB4203" s="77"/>
      <c r="AC4203" s="78"/>
      <c r="AD4203" s="104"/>
      <c r="AE4203" s="78"/>
      <c r="AF4203" s="104"/>
      <c r="AG4203" s="78"/>
      <c r="AH4203" s="104"/>
      <c r="AI4203" s="78"/>
      <c r="AJ4203" s="104"/>
      <c r="AK4203" s="78"/>
      <c r="AL4203" s="78"/>
      <c r="AM4203" s="8"/>
      <c r="AN4203" s="78"/>
      <c r="AO4203" s="78"/>
      <c r="AP4203" s="78"/>
      <c r="AQ4203" s="78"/>
      <c r="AR4203" s="78"/>
      <c r="AS4203" s="78"/>
      <c r="AT4203" s="78"/>
      <c r="AU4203" s="78"/>
      <c r="AV4203" s="78"/>
      <c r="AW4203" s="77"/>
      <c r="AX4203" s="144"/>
      <c r="AY4203" s="144"/>
      <c r="AZ4203" s="144"/>
      <c r="BA4203" s="54"/>
      <c r="BB4203" s="54"/>
      <c r="BC4203" s="144"/>
      <c r="BD4203" s="144"/>
      <c r="BE4203" s="144"/>
      <c r="BF4203" s="144"/>
      <c r="BG4203" s="144"/>
      <c r="BH4203" s="144"/>
      <c r="BI4203" s="144"/>
      <c r="BJ4203" s="144"/>
      <c r="BK4203" s="144"/>
      <c r="BL4203" s="144"/>
      <c r="BM4203" s="144"/>
      <c r="BN4203" s="144"/>
      <c r="BO4203" s="144"/>
      <c r="BP4203" s="144"/>
      <c r="BQ4203" s="144"/>
      <c r="BR4203" s="144"/>
      <c r="BS4203" s="144"/>
      <c r="BT4203" s="144"/>
      <c r="BU4203" s="144"/>
      <c r="BV4203" s="144"/>
      <c r="BW4203" s="144"/>
      <c r="BX4203" s="144"/>
      <c r="BY4203" s="144"/>
      <c r="BZ4203" s="144"/>
      <c r="CA4203" s="144"/>
      <c r="CB4203" s="144"/>
      <c r="CC4203" s="144"/>
      <c r="CD4203" s="144"/>
      <c r="CE4203" s="144"/>
      <c r="CF4203" s="144"/>
      <c r="CG4203" s="144"/>
      <c r="CH4203" s="144"/>
      <c r="CI4203" s="144"/>
      <c r="CJ4203" s="144"/>
      <c r="CK4203" s="144"/>
      <c r="CL4203" s="144"/>
    </row>
    <row r="4204" spans="2:90" x14ac:dyDescent="0.25">
      <c r="B4204" s="77"/>
      <c r="C4204" s="77"/>
      <c r="D4204" s="77"/>
      <c r="E4204" s="77"/>
      <c r="F4204" s="77"/>
      <c r="G4204" s="77"/>
      <c r="I4204" s="78"/>
      <c r="K4204" s="78"/>
      <c r="L4204" s="77"/>
      <c r="M4204" s="78"/>
      <c r="N4204" s="78"/>
      <c r="O4204" s="78"/>
      <c r="P4204" s="78"/>
      <c r="Q4204" s="144"/>
      <c r="R4204" s="78"/>
      <c r="S4204" s="78"/>
      <c r="T4204" s="78"/>
      <c r="U4204" s="78"/>
      <c r="V4204" s="219"/>
      <c r="W4204" s="78"/>
      <c r="X4204" s="78"/>
      <c r="Y4204" s="78"/>
      <c r="Z4204" s="78"/>
      <c r="AA4204" s="77"/>
      <c r="AB4204" s="77"/>
      <c r="AC4204" s="78"/>
      <c r="AD4204" s="104"/>
      <c r="AE4204" s="78"/>
      <c r="AF4204" s="104"/>
      <c r="AG4204" s="78"/>
      <c r="AH4204" s="104"/>
      <c r="AI4204" s="78"/>
      <c r="AJ4204" s="104"/>
      <c r="AK4204" s="78"/>
      <c r="AL4204" s="78"/>
      <c r="AM4204" s="8"/>
      <c r="AN4204" s="78"/>
      <c r="AO4204" s="78"/>
      <c r="AP4204" s="78"/>
      <c r="AQ4204" s="78"/>
      <c r="AR4204" s="78"/>
      <c r="AS4204" s="78"/>
      <c r="AT4204" s="78"/>
      <c r="AU4204" s="78"/>
      <c r="AV4204" s="78"/>
      <c r="AW4204" s="77"/>
      <c r="AX4204" s="144"/>
      <c r="AY4204" s="144"/>
      <c r="AZ4204" s="144"/>
      <c r="BA4204" s="54"/>
      <c r="BB4204" s="54"/>
      <c r="BC4204" s="144"/>
      <c r="BD4204" s="144"/>
      <c r="BE4204" s="144"/>
      <c r="BF4204" s="144"/>
      <c r="BG4204" s="144"/>
      <c r="BH4204" s="144"/>
      <c r="BI4204" s="144"/>
      <c r="BJ4204" s="144"/>
      <c r="BK4204" s="144"/>
      <c r="BL4204" s="144"/>
      <c r="BM4204" s="144"/>
      <c r="BN4204" s="144"/>
      <c r="BO4204" s="144"/>
      <c r="BP4204" s="144"/>
      <c r="BQ4204" s="144"/>
      <c r="BR4204" s="144"/>
      <c r="BS4204" s="144"/>
      <c r="BT4204" s="144"/>
      <c r="BU4204" s="144"/>
      <c r="BV4204" s="144"/>
      <c r="BW4204" s="144"/>
      <c r="BX4204" s="144"/>
      <c r="BY4204" s="144"/>
      <c r="BZ4204" s="144"/>
      <c r="CA4204" s="144"/>
      <c r="CB4204" s="144"/>
      <c r="CC4204" s="144"/>
      <c r="CD4204" s="144"/>
      <c r="CE4204" s="144"/>
      <c r="CF4204" s="144"/>
      <c r="CG4204" s="144"/>
      <c r="CH4204" s="144"/>
      <c r="CI4204" s="144"/>
      <c r="CJ4204" s="144"/>
      <c r="CK4204" s="144"/>
      <c r="CL4204" s="144"/>
    </row>
    <row r="4205" spans="2:90" x14ac:dyDescent="0.25">
      <c r="B4205" s="77"/>
      <c r="C4205" s="77"/>
      <c r="D4205" s="77"/>
      <c r="E4205" s="77"/>
      <c r="F4205" s="77"/>
      <c r="G4205" s="77"/>
      <c r="I4205" s="78"/>
      <c r="K4205" s="78"/>
      <c r="L4205" s="77"/>
      <c r="M4205" s="78"/>
      <c r="N4205" s="78"/>
      <c r="O4205" s="78"/>
      <c r="P4205" s="78"/>
      <c r="Q4205" s="144"/>
      <c r="R4205" s="78"/>
      <c r="S4205" s="78"/>
      <c r="T4205" s="78"/>
      <c r="U4205" s="78"/>
      <c r="V4205" s="219"/>
      <c r="W4205" s="78"/>
      <c r="X4205" s="78"/>
      <c r="Y4205" s="78"/>
      <c r="Z4205" s="78"/>
      <c r="AA4205" s="77"/>
      <c r="AB4205" s="77"/>
      <c r="AC4205" s="78"/>
      <c r="AD4205" s="104"/>
      <c r="AE4205" s="78"/>
      <c r="AF4205" s="104"/>
      <c r="AG4205" s="78"/>
      <c r="AH4205" s="104"/>
      <c r="AI4205" s="78"/>
      <c r="AJ4205" s="104"/>
      <c r="AK4205" s="78"/>
      <c r="AL4205" s="78"/>
      <c r="AM4205" s="8"/>
      <c r="AN4205" s="78"/>
      <c r="AO4205" s="78"/>
      <c r="AP4205" s="78"/>
      <c r="AQ4205" s="78"/>
      <c r="AR4205" s="78"/>
      <c r="AS4205" s="78"/>
      <c r="AT4205" s="78"/>
      <c r="AU4205" s="78"/>
      <c r="AV4205" s="78"/>
      <c r="AW4205" s="77"/>
      <c r="AX4205" s="144"/>
      <c r="AY4205" s="144"/>
      <c r="AZ4205" s="144"/>
      <c r="BA4205" s="54"/>
      <c r="BB4205" s="54"/>
      <c r="BC4205" s="144"/>
      <c r="BD4205" s="144"/>
      <c r="BE4205" s="144"/>
      <c r="BF4205" s="144"/>
      <c r="BG4205" s="144"/>
      <c r="BH4205" s="144"/>
      <c r="BI4205" s="144"/>
      <c r="BJ4205" s="144"/>
      <c r="BK4205" s="144"/>
      <c r="BL4205" s="144"/>
      <c r="BM4205" s="144"/>
      <c r="BN4205" s="144"/>
      <c r="BO4205" s="144"/>
      <c r="BP4205" s="144"/>
      <c r="BQ4205" s="144"/>
      <c r="BR4205" s="144"/>
      <c r="BS4205" s="144"/>
      <c r="BT4205" s="144"/>
      <c r="BU4205" s="144"/>
      <c r="BV4205" s="144"/>
      <c r="BW4205" s="144"/>
      <c r="BX4205" s="144"/>
      <c r="BY4205" s="144"/>
      <c r="BZ4205" s="144"/>
      <c r="CA4205" s="144"/>
      <c r="CB4205" s="144"/>
      <c r="CC4205" s="144"/>
      <c r="CD4205" s="144"/>
      <c r="CE4205" s="144"/>
      <c r="CF4205" s="144"/>
      <c r="CG4205" s="144"/>
      <c r="CH4205" s="144"/>
      <c r="CI4205" s="144"/>
      <c r="CJ4205" s="144"/>
      <c r="CK4205" s="144"/>
      <c r="CL4205" s="144"/>
    </row>
    <row r="4206" spans="2:90" x14ac:dyDescent="0.25">
      <c r="B4206" s="77"/>
      <c r="C4206" s="77"/>
      <c r="D4206" s="77"/>
      <c r="E4206" s="77"/>
      <c r="F4206" s="77"/>
      <c r="G4206" s="77"/>
      <c r="I4206" s="78"/>
      <c r="K4206" s="78"/>
      <c r="L4206" s="77"/>
      <c r="M4206" s="78"/>
      <c r="N4206" s="78"/>
      <c r="O4206" s="78"/>
      <c r="P4206" s="78"/>
      <c r="Q4206" s="144"/>
      <c r="R4206" s="78"/>
      <c r="S4206" s="78"/>
      <c r="T4206" s="78"/>
      <c r="U4206" s="78"/>
      <c r="V4206" s="219"/>
      <c r="W4206" s="78"/>
      <c r="X4206" s="78"/>
      <c r="Y4206" s="78"/>
      <c r="Z4206" s="78"/>
      <c r="AA4206" s="77"/>
      <c r="AB4206" s="77"/>
      <c r="AC4206" s="78"/>
      <c r="AD4206" s="104"/>
      <c r="AE4206" s="78"/>
      <c r="AF4206" s="104"/>
      <c r="AG4206" s="78"/>
      <c r="AH4206" s="104"/>
      <c r="AI4206" s="78"/>
      <c r="AJ4206" s="104"/>
      <c r="AK4206" s="78"/>
      <c r="AL4206" s="78"/>
      <c r="AM4206" s="8"/>
      <c r="AN4206" s="78"/>
      <c r="AO4206" s="78"/>
      <c r="AP4206" s="78"/>
      <c r="AQ4206" s="78"/>
      <c r="AR4206" s="78"/>
      <c r="AS4206" s="78"/>
      <c r="AT4206" s="78"/>
      <c r="AU4206" s="78"/>
      <c r="AV4206" s="78"/>
      <c r="AW4206" s="77"/>
      <c r="AX4206" s="144"/>
      <c r="AY4206" s="144"/>
      <c r="AZ4206" s="144"/>
      <c r="BA4206" s="54"/>
      <c r="BB4206" s="54"/>
      <c r="BC4206" s="144"/>
      <c r="BD4206" s="144"/>
      <c r="BE4206" s="144"/>
      <c r="BF4206" s="144"/>
      <c r="BG4206" s="144"/>
      <c r="BH4206" s="144"/>
      <c r="BI4206" s="144"/>
      <c r="BJ4206" s="144"/>
      <c r="BK4206" s="144"/>
      <c r="BL4206" s="144"/>
      <c r="BM4206" s="144"/>
      <c r="BN4206" s="144"/>
      <c r="BO4206" s="144"/>
      <c r="BP4206" s="144"/>
      <c r="BQ4206" s="144"/>
      <c r="BR4206" s="144"/>
      <c r="BS4206" s="144"/>
      <c r="BT4206" s="144"/>
      <c r="BU4206" s="144"/>
      <c r="BV4206" s="144"/>
      <c r="BW4206" s="144"/>
      <c r="BX4206" s="144"/>
      <c r="BY4206" s="144"/>
      <c r="BZ4206" s="144"/>
      <c r="CA4206" s="144"/>
      <c r="CB4206" s="144"/>
      <c r="CC4206" s="144"/>
      <c r="CD4206" s="144"/>
      <c r="CE4206" s="144"/>
      <c r="CF4206" s="144"/>
      <c r="CG4206" s="144"/>
      <c r="CH4206" s="144"/>
      <c r="CI4206" s="144"/>
      <c r="CJ4206" s="144"/>
      <c r="CK4206" s="144"/>
      <c r="CL4206" s="144"/>
    </row>
    <row r="4207" spans="2:90" x14ac:dyDescent="0.25">
      <c r="B4207" s="77"/>
      <c r="C4207" s="77"/>
      <c r="D4207" s="77"/>
      <c r="E4207" s="77"/>
      <c r="F4207" s="77"/>
      <c r="G4207" s="77"/>
      <c r="I4207" s="78"/>
      <c r="K4207" s="78"/>
      <c r="L4207" s="77"/>
      <c r="M4207" s="78"/>
      <c r="N4207" s="78"/>
      <c r="O4207" s="78"/>
      <c r="P4207" s="78"/>
      <c r="Q4207" s="144"/>
      <c r="R4207" s="78"/>
      <c r="S4207" s="78"/>
      <c r="T4207" s="78"/>
      <c r="U4207" s="78"/>
      <c r="V4207" s="219"/>
      <c r="W4207" s="78"/>
      <c r="X4207" s="78"/>
      <c r="Y4207" s="78"/>
      <c r="Z4207" s="78"/>
      <c r="AA4207" s="77"/>
      <c r="AB4207" s="77"/>
      <c r="AC4207" s="78"/>
      <c r="AD4207" s="104"/>
      <c r="AE4207" s="78"/>
      <c r="AF4207" s="104"/>
      <c r="AG4207" s="78"/>
      <c r="AH4207" s="104"/>
      <c r="AI4207" s="78"/>
      <c r="AJ4207" s="104"/>
      <c r="AK4207" s="78"/>
      <c r="AL4207" s="78"/>
      <c r="AM4207" s="8"/>
      <c r="AN4207" s="78"/>
      <c r="AO4207" s="78"/>
      <c r="AP4207" s="78"/>
      <c r="AQ4207" s="78"/>
      <c r="AR4207" s="78"/>
      <c r="AS4207" s="78"/>
      <c r="AT4207" s="78"/>
      <c r="AU4207" s="78"/>
      <c r="AV4207" s="78"/>
      <c r="AW4207" s="77"/>
      <c r="AX4207" s="144"/>
      <c r="AY4207" s="144"/>
      <c r="AZ4207" s="144"/>
      <c r="BA4207" s="54"/>
      <c r="BB4207" s="54"/>
      <c r="BC4207" s="144"/>
      <c r="BD4207" s="144"/>
      <c r="BE4207" s="144"/>
      <c r="BF4207" s="144"/>
      <c r="BG4207" s="144"/>
      <c r="BH4207" s="144"/>
      <c r="BI4207" s="144"/>
      <c r="BJ4207" s="144"/>
      <c r="BK4207" s="144"/>
      <c r="BL4207" s="144"/>
      <c r="BM4207" s="144"/>
      <c r="BN4207" s="144"/>
      <c r="BO4207" s="144"/>
      <c r="BP4207" s="144"/>
      <c r="BQ4207" s="144"/>
      <c r="BR4207" s="144"/>
      <c r="BS4207" s="144"/>
      <c r="BT4207" s="144"/>
      <c r="BU4207" s="144"/>
      <c r="BV4207" s="144"/>
      <c r="BW4207" s="144"/>
      <c r="BX4207" s="144"/>
      <c r="BY4207" s="144"/>
      <c r="BZ4207" s="144"/>
      <c r="CA4207" s="144"/>
      <c r="CB4207" s="144"/>
      <c r="CC4207" s="144"/>
      <c r="CD4207" s="144"/>
      <c r="CE4207" s="144"/>
      <c r="CF4207" s="144"/>
      <c r="CG4207" s="144"/>
      <c r="CH4207" s="144"/>
      <c r="CI4207" s="144"/>
      <c r="CJ4207" s="144"/>
      <c r="CK4207" s="144"/>
      <c r="CL4207" s="144"/>
    </row>
    <row r="4208" spans="2:90" x14ac:dyDescent="0.25">
      <c r="B4208" s="77"/>
      <c r="C4208" s="77"/>
      <c r="D4208" s="77"/>
      <c r="E4208" s="77"/>
      <c r="F4208" s="77"/>
      <c r="G4208" s="77"/>
      <c r="I4208" s="78"/>
      <c r="K4208" s="78"/>
      <c r="L4208" s="77"/>
      <c r="M4208" s="78"/>
      <c r="N4208" s="78"/>
      <c r="O4208" s="78"/>
      <c r="P4208" s="78"/>
      <c r="Q4208" s="144"/>
      <c r="R4208" s="78"/>
      <c r="S4208" s="78"/>
      <c r="T4208" s="78"/>
      <c r="U4208" s="78"/>
      <c r="V4208" s="219"/>
      <c r="W4208" s="78"/>
      <c r="X4208" s="78"/>
      <c r="Y4208" s="78"/>
      <c r="Z4208" s="78"/>
      <c r="AA4208" s="77"/>
      <c r="AB4208" s="77"/>
      <c r="AC4208" s="78"/>
      <c r="AD4208" s="104"/>
      <c r="AE4208" s="78"/>
      <c r="AF4208" s="104"/>
      <c r="AG4208" s="78"/>
      <c r="AH4208" s="104"/>
      <c r="AI4208" s="78"/>
      <c r="AJ4208" s="104"/>
      <c r="AK4208" s="78"/>
      <c r="AL4208" s="78"/>
      <c r="AM4208" s="8"/>
      <c r="AN4208" s="78"/>
      <c r="AO4208" s="78"/>
      <c r="AP4208" s="78"/>
      <c r="AQ4208" s="78"/>
      <c r="AR4208" s="78"/>
      <c r="AS4208" s="78"/>
      <c r="AT4208" s="78"/>
      <c r="AU4208" s="78"/>
      <c r="AV4208" s="78"/>
      <c r="AW4208" s="77"/>
      <c r="AX4208" s="144"/>
      <c r="AY4208" s="144"/>
      <c r="AZ4208" s="144"/>
      <c r="BA4208" s="54"/>
      <c r="BB4208" s="54"/>
      <c r="BC4208" s="144"/>
      <c r="BD4208" s="144"/>
      <c r="BE4208" s="144"/>
      <c r="BF4208" s="144"/>
      <c r="BG4208" s="144"/>
      <c r="BH4208" s="144"/>
      <c r="BI4208" s="144"/>
      <c r="BJ4208" s="144"/>
      <c r="BK4208" s="144"/>
      <c r="BL4208" s="144"/>
      <c r="BM4208" s="144"/>
      <c r="BN4208" s="144"/>
      <c r="BO4208" s="144"/>
      <c r="BP4208" s="144"/>
      <c r="BQ4208" s="144"/>
      <c r="BR4208" s="144"/>
      <c r="BS4208" s="144"/>
      <c r="BT4208" s="144"/>
      <c r="BU4208" s="144"/>
      <c r="BV4208" s="144"/>
      <c r="BW4208" s="144"/>
      <c r="BX4208" s="144"/>
      <c r="BY4208" s="144"/>
      <c r="BZ4208" s="144"/>
      <c r="CA4208" s="144"/>
      <c r="CB4208" s="144"/>
      <c r="CC4208" s="144"/>
      <c r="CD4208" s="144"/>
      <c r="CE4208" s="144"/>
      <c r="CF4208" s="144"/>
      <c r="CG4208" s="144"/>
      <c r="CH4208" s="144"/>
      <c r="CI4208" s="144"/>
      <c r="CJ4208" s="144"/>
      <c r="CK4208" s="144"/>
      <c r="CL4208" s="144"/>
    </row>
    <row r="4209" spans="2:90" x14ac:dyDescent="0.25">
      <c r="B4209" s="77"/>
      <c r="C4209" s="77"/>
      <c r="D4209" s="77"/>
      <c r="E4209" s="77"/>
      <c r="F4209" s="77"/>
      <c r="G4209" s="77"/>
      <c r="I4209" s="78"/>
      <c r="K4209" s="78"/>
      <c r="L4209" s="77"/>
      <c r="M4209" s="78"/>
      <c r="N4209" s="78"/>
      <c r="O4209" s="78"/>
      <c r="P4209" s="78"/>
      <c r="Q4209" s="144"/>
      <c r="R4209" s="78"/>
      <c r="S4209" s="78"/>
      <c r="T4209" s="78"/>
      <c r="U4209" s="78"/>
      <c r="V4209" s="219"/>
      <c r="W4209" s="78"/>
      <c r="X4209" s="78"/>
      <c r="Y4209" s="78"/>
      <c r="Z4209" s="78"/>
      <c r="AA4209" s="77"/>
      <c r="AB4209" s="77"/>
      <c r="AC4209" s="78"/>
      <c r="AD4209" s="104"/>
      <c r="AE4209" s="78"/>
      <c r="AF4209" s="104"/>
      <c r="AG4209" s="78"/>
      <c r="AH4209" s="104"/>
      <c r="AI4209" s="78"/>
      <c r="AJ4209" s="104"/>
      <c r="AK4209" s="78"/>
      <c r="AL4209" s="78"/>
      <c r="AM4209" s="8"/>
      <c r="AN4209" s="78"/>
      <c r="AO4209" s="78"/>
      <c r="AP4209" s="78"/>
      <c r="AQ4209" s="78"/>
      <c r="AR4209" s="78"/>
      <c r="AS4209" s="78"/>
      <c r="AT4209" s="78"/>
      <c r="AU4209" s="78"/>
      <c r="AV4209" s="78"/>
      <c r="AW4209" s="77"/>
      <c r="AX4209" s="144"/>
      <c r="AY4209" s="144"/>
      <c r="AZ4209" s="144"/>
      <c r="BA4209" s="54"/>
      <c r="BB4209" s="54"/>
      <c r="BC4209" s="144"/>
      <c r="BD4209" s="144"/>
      <c r="BE4209" s="144"/>
      <c r="BF4209" s="144"/>
      <c r="BG4209" s="144"/>
      <c r="BH4209" s="144"/>
      <c r="BI4209" s="144"/>
      <c r="BJ4209" s="144"/>
      <c r="BK4209" s="144"/>
      <c r="BL4209" s="144"/>
      <c r="BM4209" s="144"/>
      <c r="BN4209" s="144"/>
      <c r="BO4209" s="144"/>
      <c r="BP4209" s="144"/>
      <c r="BQ4209" s="144"/>
      <c r="BR4209" s="144"/>
      <c r="BS4209" s="144"/>
      <c r="BT4209" s="144"/>
      <c r="BU4209" s="144"/>
      <c r="BV4209" s="144"/>
      <c r="BW4209" s="144"/>
      <c r="BX4209" s="144"/>
      <c r="BY4209" s="144"/>
      <c r="BZ4209" s="144"/>
      <c r="CA4209" s="144"/>
      <c r="CB4209" s="144"/>
      <c r="CC4209" s="144"/>
      <c r="CD4209" s="144"/>
      <c r="CE4209" s="144"/>
      <c r="CF4209" s="144"/>
      <c r="CG4209" s="144"/>
      <c r="CH4209" s="144"/>
      <c r="CI4209" s="144"/>
      <c r="CJ4209" s="144"/>
      <c r="CK4209" s="144"/>
      <c r="CL4209" s="144"/>
    </row>
    <row r="4210" spans="2:90" x14ac:dyDescent="0.25">
      <c r="B4210" s="77"/>
      <c r="C4210" s="77"/>
      <c r="D4210" s="77"/>
      <c r="E4210" s="77"/>
      <c r="F4210" s="77"/>
      <c r="G4210" s="77"/>
      <c r="I4210" s="78"/>
      <c r="K4210" s="78"/>
      <c r="L4210" s="77"/>
      <c r="M4210" s="78"/>
      <c r="N4210" s="78"/>
      <c r="O4210" s="78"/>
      <c r="P4210" s="78"/>
      <c r="Q4210" s="144"/>
      <c r="R4210" s="78"/>
      <c r="S4210" s="78"/>
      <c r="T4210" s="78"/>
      <c r="U4210" s="78"/>
      <c r="V4210" s="219"/>
      <c r="W4210" s="78"/>
      <c r="X4210" s="78"/>
      <c r="Y4210" s="78"/>
      <c r="Z4210" s="78"/>
      <c r="AA4210" s="77"/>
      <c r="AB4210" s="77"/>
      <c r="AC4210" s="78"/>
      <c r="AD4210" s="104"/>
      <c r="AE4210" s="78"/>
      <c r="AF4210" s="104"/>
      <c r="AG4210" s="78"/>
      <c r="AH4210" s="104"/>
      <c r="AI4210" s="78"/>
      <c r="AJ4210" s="104"/>
      <c r="AK4210" s="78"/>
      <c r="AL4210" s="78"/>
      <c r="AM4210" s="8"/>
      <c r="AN4210" s="78"/>
      <c r="AO4210" s="78"/>
      <c r="AP4210" s="78"/>
      <c r="AQ4210" s="78"/>
      <c r="AR4210" s="78"/>
      <c r="AS4210" s="78"/>
      <c r="AT4210" s="78"/>
      <c r="AU4210" s="78"/>
      <c r="AV4210" s="78"/>
      <c r="AW4210" s="77"/>
      <c r="AX4210" s="144"/>
      <c r="AY4210" s="144"/>
      <c r="AZ4210" s="144"/>
      <c r="BA4210" s="54"/>
      <c r="BB4210" s="54"/>
      <c r="BC4210" s="144"/>
      <c r="BD4210" s="144"/>
      <c r="BE4210" s="144"/>
      <c r="BF4210" s="144"/>
      <c r="BG4210" s="144"/>
      <c r="BH4210" s="144"/>
      <c r="BI4210" s="144"/>
      <c r="BJ4210" s="144"/>
      <c r="BK4210" s="144"/>
      <c r="BL4210" s="144"/>
      <c r="BM4210" s="144"/>
      <c r="BN4210" s="144"/>
      <c r="BO4210" s="144"/>
      <c r="BP4210" s="144"/>
      <c r="BQ4210" s="144"/>
      <c r="BR4210" s="144"/>
      <c r="BS4210" s="144"/>
      <c r="BT4210" s="144"/>
      <c r="BU4210" s="144"/>
      <c r="BV4210" s="144"/>
      <c r="BW4210" s="144"/>
      <c r="BX4210" s="144"/>
      <c r="BY4210" s="144"/>
      <c r="BZ4210" s="144"/>
      <c r="CA4210" s="144"/>
      <c r="CB4210" s="144"/>
      <c r="CC4210" s="144"/>
      <c r="CD4210" s="144"/>
      <c r="CE4210" s="144"/>
      <c r="CF4210" s="144"/>
      <c r="CG4210" s="144"/>
      <c r="CH4210" s="144"/>
      <c r="CI4210" s="144"/>
      <c r="CJ4210" s="144"/>
      <c r="CK4210" s="144"/>
      <c r="CL4210" s="144"/>
    </row>
    <row r="4211" spans="2:90" x14ac:dyDescent="0.25">
      <c r="B4211" s="77"/>
      <c r="C4211" s="77"/>
      <c r="D4211" s="77"/>
      <c r="E4211" s="77"/>
      <c r="F4211" s="77"/>
      <c r="G4211" s="77"/>
      <c r="I4211" s="78"/>
      <c r="K4211" s="78"/>
      <c r="L4211" s="77"/>
      <c r="M4211" s="78"/>
      <c r="N4211" s="78"/>
      <c r="O4211" s="78"/>
      <c r="P4211" s="78"/>
      <c r="Q4211" s="144"/>
      <c r="R4211" s="78"/>
      <c r="S4211" s="78"/>
      <c r="T4211" s="78"/>
      <c r="U4211" s="78"/>
      <c r="V4211" s="219"/>
      <c r="W4211" s="78"/>
      <c r="X4211" s="78"/>
      <c r="Y4211" s="78"/>
      <c r="Z4211" s="78"/>
      <c r="AA4211" s="77"/>
      <c r="AB4211" s="77"/>
      <c r="AC4211" s="78"/>
      <c r="AD4211" s="104"/>
      <c r="AE4211" s="78"/>
      <c r="AF4211" s="104"/>
      <c r="AG4211" s="78"/>
      <c r="AH4211" s="104"/>
      <c r="AI4211" s="78"/>
      <c r="AJ4211" s="104"/>
      <c r="AK4211" s="78"/>
      <c r="AL4211" s="78"/>
      <c r="AM4211" s="8"/>
      <c r="AN4211" s="78"/>
      <c r="AO4211" s="78"/>
      <c r="AP4211" s="78"/>
      <c r="AQ4211" s="78"/>
      <c r="AR4211" s="78"/>
      <c r="AS4211" s="78"/>
      <c r="AT4211" s="78"/>
      <c r="AU4211" s="78"/>
      <c r="AV4211" s="78"/>
      <c r="AW4211" s="77"/>
      <c r="AX4211" s="144"/>
      <c r="AY4211" s="144"/>
      <c r="AZ4211" s="144"/>
      <c r="BA4211" s="54"/>
      <c r="BB4211" s="54"/>
      <c r="BC4211" s="144"/>
      <c r="BD4211" s="144"/>
      <c r="BE4211" s="144"/>
      <c r="BF4211" s="144"/>
      <c r="BG4211" s="144"/>
      <c r="BH4211" s="144"/>
      <c r="BI4211" s="144"/>
      <c r="BJ4211" s="144"/>
      <c r="BK4211" s="144"/>
      <c r="BL4211" s="144"/>
      <c r="BM4211" s="144"/>
      <c r="BN4211" s="144"/>
      <c r="BO4211" s="144"/>
      <c r="BP4211" s="144"/>
      <c r="BQ4211" s="144"/>
      <c r="BR4211" s="144"/>
      <c r="BS4211" s="144"/>
      <c r="BT4211" s="144"/>
      <c r="BU4211" s="144"/>
      <c r="BV4211" s="144"/>
      <c r="BW4211" s="144"/>
      <c r="BX4211" s="144"/>
      <c r="BY4211" s="144"/>
      <c r="BZ4211" s="144"/>
      <c r="CA4211" s="144"/>
      <c r="CB4211" s="144"/>
      <c r="CC4211" s="144"/>
      <c r="CD4211" s="144"/>
      <c r="CE4211" s="144"/>
      <c r="CF4211" s="144"/>
      <c r="CG4211" s="144"/>
      <c r="CH4211" s="144"/>
      <c r="CI4211" s="144"/>
      <c r="CJ4211" s="144"/>
      <c r="CK4211" s="144"/>
      <c r="CL4211" s="144"/>
    </row>
    <row r="4212" spans="2:90" x14ac:dyDescent="0.25">
      <c r="B4212" s="77"/>
      <c r="C4212" s="77"/>
      <c r="D4212" s="77"/>
      <c r="E4212" s="77"/>
      <c r="F4212" s="77"/>
      <c r="G4212" s="77"/>
      <c r="I4212" s="78"/>
      <c r="K4212" s="78"/>
      <c r="L4212" s="77"/>
      <c r="M4212" s="78"/>
      <c r="N4212" s="78"/>
      <c r="O4212" s="78"/>
      <c r="P4212" s="78"/>
      <c r="Q4212" s="144"/>
      <c r="R4212" s="78"/>
      <c r="S4212" s="78"/>
      <c r="T4212" s="78"/>
      <c r="U4212" s="78"/>
      <c r="V4212" s="219"/>
      <c r="W4212" s="78"/>
      <c r="X4212" s="78"/>
      <c r="Y4212" s="78"/>
      <c r="Z4212" s="78"/>
      <c r="AA4212" s="77"/>
      <c r="AB4212" s="77"/>
      <c r="AC4212" s="78"/>
      <c r="AD4212" s="104"/>
      <c r="AE4212" s="78"/>
      <c r="AF4212" s="104"/>
      <c r="AG4212" s="78"/>
      <c r="AH4212" s="104"/>
      <c r="AI4212" s="78"/>
      <c r="AJ4212" s="104"/>
      <c r="AK4212" s="78"/>
      <c r="AL4212" s="78"/>
      <c r="AM4212" s="8"/>
      <c r="AN4212" s="78"/>
      <c r="AO4212" s="78"/>
      <c r="AP4212" s="78"/>
      <c r="AQ4212" s="78"/>
      <c r="AR4212" s="78"/>
      <c r="AS4212" s="78"/>
      <c r="AT4212" s="78"/>
      <c r="AU4212" s="78"/>
      <c r="AV4212" s="78"/>
      <c r="AW4212" s="77"/>
      <c r="AX4212" s="144"/>
      <c r="AY4212" s="144"/>
      <c r="AZ4212" s="144"/>
      <c r="BA4212" s="54"/>
      <c r="BB4212" s="54"/>
      <c r="BC4212" s="144"/>
      <c r="BD4212" s="144"/>
      <c r="BE4212" s="144"/>
      <c r="BF4212" s="144"/>
      <c r="BG4212" s="144"/>
      <c r="BH4212" s="144"/>
      <c r="BI4212" s="144"/>
      <c r="BJ4212" s="144"/>
      <c r="BK4212" s="144"/>
      <c r="BL4212" s="144"/>
      <c r="BM4212" s="144"/>
      <c r="BN4212" s="144"/>
      <c r="BO4212" s="144"/>
      <c r="BP4212" s="144"/>
      <c r="BQ4212" s="144"/>
      <c r="BR4212" s="144"/>
      <c r="BS4212" s="144"/>
      <c r="BT4212" s="144"/>
      <c r="BU4212" s="144"/>
      <c r="BV4212" s="144"/>
      <c r="BW4212" s="144"/>
      <c r="BX4212" s="144"/>
      <c r="BY4212" s="144"/>
      <c r="BZ4212" s="144"/>
      <c r="CA4212" s="144"/>
      <c r="CB4212" s="144"/>
      <c r="CC4212" s="144"/>
      <c r="CD4212" s="144"/>
      <c r="CE4212" s="144"/>
      <c r="CF4212" s="144"/>
      <c r="CG4212" s="144"/>
      <c r="CH4212" s="144"/>
      <c r="CI4212" s="144"/>
      <c r="CJ4212" s="144"/>
      <c r="CK4212" s="144"/>
      <c r="CL4212" s="144"/>
    </row>
    <row r="4213" spans="2:90" x14ac:dyDescent="0.25">
      <c r="B4213" s="77"/>
      <c r="C4213" s="77"/>
      <c r="D4213" s="77"/>
      <c r="E4213" s="77"/>
      <c r="F4213" s="77"/>
      <c r="G4213" s="77"/>
      <c r="I4213" s="78"/>
      <c r="K4213" s="78"/>
      <c r="L4213" s="77"/>
      <c r="M4213" s="78"/>
      <c r="N4213" s="78"/>
      <c r="O4213" s="78"/>
      <c r="P4213" s="78"/>
      <c r="Q4213" s="144"/>
      <c r="R4213" s="78"/>
      <c r="S4213" s="78"/>
      <c r="T4213" s="78"/>
      <c r="U4213" s="78"/>
      <c r="V4213" s="219"/>
      <c r="W4213" s="78"/>
      <c r="X4213" s="78"/>
      <c r="Y4213" s="78"/>
      <c r="Z4213" s="78"/>
      <c r="AA4213" s="77"/>
      <c r="AB4213" s="77"/>
      <c r="AC4213" s="78"/>
      <c r="AD4213" s="104"/>
      <c r="AE4213" s="78"/>
      <c r="AF4213" s="104"/>
      <c r="AG4213" s="78"/>
      <c r="AH4213" s="104"/>
      <c r="AI4213" s="78"/>
      <c r="AJ4213" s="104"/>
      <c r="AK4213" s="78"/>
      <c r="AL4213" s="78"/>
      <c r="AM4213" s="8"/>
      <c r="AN4213" s="78"/>
      <c r="AO4213" s="78"/>
      <c r="AP4213" s="78"/>
      <c r="AQ4213" s="78"/>
      <c r="AR4213" s="78"/>
      <c r="AS4213" s="78"/>
      <c r="AT4213" s="78"/>
      <c r="AU4213" s="78"/>
      <c r="AV4213" s="78"/>
      <c r="AW4213" s="77"/>
      <c r="AX4213" s="144"/>
      <c r="AY4213" s="144"/>
      <c r="AZ4213" s="144"/>
      <c r="BA4213" s="54"/>
      <c r="BB4213" s="54"/>
      <c r="BC4213" s="144"/>
      <c r="BD4213" s="144"/>
      <c r="BE4213" s="144"/>
      <c r="BF4213" s="144"/>
      <c r="BG4213" s="144"/>
      <c r="BH4213" s="144"/>
      <c r="BI4213" s="144"/>
      <c r="BJ4213" s="144"/>
      <c r="BK4213" s="144"/>
      <c r="BL4213" s="144"/>
      <c r="BM4213" s="144"/>
      <c r="BN4213" s="144"/>
      <c r="BO4213" s="144"/>
      <c r="BP4213" s="144"/>
      <c r="BQ4213" s="144"/>
      <c r="BR4213" s="144"/>
      <c r="BS4213" s="144"/>
      <c r="BT4213" s="144"/>
      <c r="BU4213" s="144"/>
      <c r="BV4213" s="144"/>
      <c r="BW4213" s="144"/>
      <c r="BX4213" s="144"/>
      <c r="BY4213" s="144"/>
      <c r="BZ4213" s="144"/>
      <c r="CA4213" s="144"/>
      <c r="CB4213" s="144"/>
      <c r="CC4213" s="144"/>
      <c r="CD4213" s="144"/>
      <c r="CE4213" s="144"/>
      <c r="CF4213" s="144"/>
      <c r="CG4213" s="144"/>
      <c r="CH4213" s="144"/>
      <c r="CI4213" s="144"/>
      <c r="CJ4213" s="144"/>
      <c r="CK4213" s="144"/>
      <c r="CL4213" s="144"/>
    </row>
    <row r="4214" spans="2:90" x14ac:dyDescent="0.25">
      <c r="B4214" s="77"/>
      <c r="C4214" s="77"/>
      <c r="D4214" s="77"/>
      <c r="E4214" s="77"/>
      <c r="F4214" s="77"/>
      <c r="G4214" s="77"/>
      <c r="I4214" s="78"/>
      <c r="K4214" s="78"/>
      <c r="L4214" s="77"/>
      <c r="M4214" s="78"/>
      <c r="N4214" s="78"/>
      <c r="O4214" s="78"/>
      <c r="P4214" s="78"/>
      <c r="Q4214" s="144"/>
      <c r="R4214" s="78"/>
      <c r="S4214" s="78"/>
      <c r="T4214" s="78"/>
      <c r="U4214" s="78"/>
      <c r="V4214" s="219"/>
      <c r="W4214" s="78"/>
      <c r="X4214" s="78"/>
      <c r="Y4214" s="78"/>
      <c r="Z4214" s="78"/>
      <c r="AA4214" s="77"/>
      <c r="AB4214" s="77"/>
      <c r="AC4214" s="78"/>
      <c r="AD4214" s="104"/>
      <c r="AE4214" s="78"/>
      <c r="AF4214" s="104"/>
      <c r="AG4214" s="78"/>
      <c r="AH4214" s="104"/>
      <c r="AI4214" s="78"/>
      <c r="AJ4214" s="104"/>
      <c r="AK4214" s="78"/>
      <c r="AL4214" s="78"/>
      <c r="AM4214" s="8"/>
      <c r="AN4214" s="78"/>
      <c r="AO4214" s="78"/>
      <c r="AP4214" s="78"/>
      <c r="AQ4214" s="78"/>
      <c r="AR4214" s="78"/>
      <c r="AS4214" s="78"/>
      <c r="AT4214" s="78"/>
      <c r="AU4214" s="78"/>
      <c r="AV4214" s="78"/>
      <c r="AW4214" s="77"/>
      <c r="AX4214" s="144"/>
      <c r="AY4214" s="144"/>
      <c r="AZ4214" s="144"/>
      <c r="BA4214" s="54"/>
      <c r="BB4214" s="54"/>
      <c r="BC4214" s="144"/>
      <c r="BD4214" s="144"/>
      <c r="BE4214" s="144"/>
      <c r="BF4214" s="144"/>
      <c r="BG4214" s="144"/>
      <c r="BH4214" s="144"/>
      <c r="BI4214" s="144"/>
      <c r="BJ4214" s="144"/>
      <c r="BK4214" s="144"/>
      <c r="BL4214" s="144"/>
      <c r="BM4214" s="144"/>
      <c r="BN4214" s="144"/>
      <c r="BO4214" s="144"/>
      <c r="BP4214" s="144"/>
      <c r="BQ4214" s="144"/>
      <c r="BR4214" s="144"/>
      <c r="BS4214" s="144"/>
      <c r="BT4214" s="144"/>
      <c r="BU4214" s="144"/>
      <c r="BV4214" s="144"/>
      <c r="BW4214" s="144"/>
      <c r="BX4214" s="144"/>
      <c r="BY4214" s="144"/>
      <c r="BZ4214" s="144"/>
      <c r="CA4214" s="144"/>
      <c r="CB4214" s="144"/>
      <c r="CC4214" s="144"/>
      <c r="CD4214" s="144"/>
      <c r="CE4214" s="144"/>
      <c r="CF4214" s="144"/>
      <c r="CG4214" s="144"/>
      <c r="CH4214" s="144"/>
      <c r="CI4214" s="144"/>
      <c r="CJ4214" s="144"/>
      <c r="CK4214" s="144"/>
      <c r="CL4214" s="144"/>
    </row>
    <row r="4215" spans="2:90" x14ac:dyDescent="0.25">
      <c r="B4215" s="77"/>
      <c r="C4215" s="77"/>
      <c r="D4215" s="77"/>
      <c r="E4215" s="77"/>
      <c r="F4215" s="77"/>
      <c r="G4215" s="77"/>
      <c r="I4215" s="78"/>
      <c r="K4215" s="78"/>
      <c r="L4215" s="77"/>
      <c r="M4215" s="78"/>
      <c r="N4215" s="78"/>
      <c r="O4215" s="78"/>
      <c r="P4215" s="78"/>
      <c r="Q4215" s="144"/>
      <c r="R4215" s="78"/>
      <c r="S4215" s="78"/>
      <c r="T4215" s="78"/>
      <c r="U4215" s="78"/>
      <c r="V4215" s="219"/>
      <c r="W4215" s="78"/>
      <c r="X4215" s="78"/>
      <c r="Y4215" s="78"/>
      <c r="Z4215" s="78"/>
      <c r="AA4215" s="77"/>
      <c r="AB4215" s="77"/>
      <c r="AC4215" s="78"/>
      <c r="AD4215" s="104"/>
      <c r="AE4215" s="78"/>
      <c r="AF4215" s="104"/>
      <c r="AG4215" s="78"/>
      <c r="AH4215" s="104"/>
      <c r="AI4215" s="78"/>
      <c r="AJ4215" s="104"/>
      <c r="AK4215" s="78"/>
      <c r="AL4215" s="78"/>
      <c r="AM4215" s="8"/>
      <c r="AN4215" s="78"/>
      <c r="AO4215" s="78"/>
      <c r="AP4215" s="78"/>
      <c r="AQ4215" s="78"/>
      <c r="AR4215" s="78"/>
      <c r="AS4215" s="78"/>
      <c r="AT4215" s="78"/>
      <c r="AU4215" s="78"/>
      <c r="AV4215" s="78"/>
      <c r="AW4215" s="77"/>
      <c r="AX4215" s="144"/>
      <c r="AY4215" s="144"/>
      <c r="AZ4215" s="144"/>
      <c r="BA4215" s="54"/>
      <c r="BB4215" s="54"/>
      <c r="BC4215" s="144"/>
      <c r="BD4215" s="144"/>
      <c r="BE4215" s="144"/>
      <c r="BF4215" s="144"/>
      <c r="BG4215" s="144"/>
      <c r="BH4215" s="144"/>
      <c r="BI4215" s="144"/>
      <c r="BJ4215" s="144"/>
      <c r="BK4215" s="144"/>
      <c r="BL4215" s="144"/>
      <c r="BM4215" s="144"/>
      <c r="BN4215" s="144"/>
      <c r="BO4215" s="144"/>
      <c r="BP4215" s="144"/>
      <c r="BQ4215" s="144"/>
      <c r="BR4215" s="144"/>
      <c r="BS4215" s="144"/>
      <c r="BT4215" s="144"/>
      <c r="BU4215" s="144"/>
      <c r="BV4215" s="144"/>
      <c r="BW4215" s="144"/>
      <c r="BX4215" s="144"/>
      <c r="BY4215" s="144"/>
      <c r="BZ4215" s="144"/>
      <c r="CA4215" s="144"/>
      <c r="CB4215" s="144"/>
      <c r="CC4215" s="144"/>
      <c r="CD4215" s="144"/>
      <c r="CE4215" s="144"/>
      <c r="CF4215" s="144"/>
      <c r="CG4215" s="144"/>
      <c r="CH4215" s="144"/>
      <c r="CI4215" s="144"/>
      <c r="CJ4215" s="144"/>
      <c r="CK4215" s="144"/>
      <c r="CL4215" s="144"/>
    </row>
    <row r="4216" spans="2:90" x14ac:dyDescent="0.25">
      <c r="B4216" s="77"/>
      <c r="C4216" s="77"/>
      <c r="D4216" s="77"/>
      <c r="E4216" s="77"/>
      <c r="F4216" s="77"/>
      <c r="G4216" s="77"/>
      <c r="I4216" s="78"/>
      <c r="K4216" s="78"/>
      <c r="L4216" s="77"/>
      <c r="M4216" s="78"/>
      <c r="N4216" s="78"/>
      <c r="O4216" s="78"/>
      <c r="P4216" s="78"/>
      <c r="Q4216" s="144"/>
      <c r="R4216" s="78"/>
      <c r="S4216" s="78"/>
      <c r="T4216" s="78"/>
      <c r="U4216" s="78"/>
      <c r="V4216" s="219"/>
      <c r="W4216" s="78"/>
      <c r="X4216" s="78"/>
      <c r="Y4216" s="78"/>
      <c r="Z4216" s="78"/>
      <c r="AA4216" s="77"/>
      <c r="AB4216" s="77"/>
      <c r="AC4216" s="78"/>
      <c r="AD4216" s="104"/>
      <c r="AE4216" s="78"/>
      <c r="AF4216" s="104"/>
      <c r="AG4216" s="78"/>
      <c r="AH4216" s="104"/>
      <c r="AI4216" s="78"/>
      <c r="AJ4216" s="104"/>
      <c r="AK4216" s="78"/>
      <c r="AL4216" s="78"/>
      <c r="AM4216" s="8"/>
      <c r="AN4216" s="78"/>
      <c r="AO4216" s="78"/>
      <c r="AP4216" s="78"/>
      <c r="AQ4216" s="78"/>
      <c r="AR4216" s="78"/>
      <c r="AS4216" s="78"/>
      <c r="AT4216" s="78"/>
      <c r="AU4216" s="78"/>
      <c r="AV4216" s="78"/>
      <c r="AW4216" s="77"/>
      <c r="AX4216" s="144"/>
      <c r="AY4216" s="144"/>
      <c r="AZ4216" s="144"/>
      <c r="BA4216" s="54"/>
      <c r="BB4216" s="54"/>
      <c r="BC4216" s="144"/>
      <c r="BD4216" s="144"/>
      <c r="BE4216" s="144"/>
      <c r="BF4216" s="144"/>
      <c r="BG4216" s="144"/>
      <c r="BH4216" s="144"/>
      <c r="BI4216" s="144"/>
      <c r="BJ4216" s="144"/>
      <c r="BK4216" s="144"/>
      <c r="BL4216" s="144"/>
      <c r="BM4216" s="144"/>
      <c r="BN4216" s="144"/>
      <c r="BO4216" s="144"/>
      <c r="BP4216" s="144"/>
      <c r="BQ4216" s="144"/>
      <c r="BR4216" s="144"/>
      <c r="BS4216" s="144"/>
      <c r="BT4216" s="144"/>
      <c r="BU4216" s="144"/>
      <c r="BV4216" s="144"/>
      <c r="BW4216" s="144"/>
      <c r="BX4216" s="144"/>
      <c r="BY4216" s="144"/>
      <c r="BZ4216" s="144"/>
      <c r="CA4216" s="144"/>
      <c r="CB4216" s="144"/>
      <c r="CC4216" s="144"/>
      <c r="CD4216" s="144"/>
      <c r="CE4216" s="144"/>
      <c r="CF4216" s="144"/>
      <c r="CG4216" s="144"/>
      <c r="CH4216" s="144"/>
      <c r="CI4216" s="144"/>
      <c r="CJ4216" s="144"/>
      <c r="CK4216" s="144"/>
      <c r="CL4216" s="144"/>
    </row>
    <row r="4217" spans="2:90" x14ac:dyDescent="0.25">
      <c r="B4217" s="77"/>
      <c r="C4217" s="77"/>
      <c r="D4217" s="77"/>
      <c r="E4217" s="77"/>
      <c r="F4217" s="77"/>
      <c r="G4217" s="77"/>
      <c r="I4217" s="78"/>
      <c r="K4217" s="78"/>
      <c r="L4217" s="77"/>
      <c r="M4217" s="78"/>
      <c r="N4217" s="78"/>
      <c r="O4217" s="78"/>
      <c r="P4217" s="78"/>
      <c r="Q4217" s="144"/>
      <c r="R4217" s="78"/>
      <c r="S4217" s="78"/>
      <c r="T4217" s="78"/>
      <c r="U4217" s="78"/>
      <c r="V4217" s="219"/>
      <c r="W4217" s="78"/>
      <c r="X4217" s="78"/>
      <c r="Y4217" s="78"/>
      <c r="Z4217" s="78"/>
      <c r="AA4217" s="77"/>
      <c r="AB4217" s="77"/>
      <c r="AC4217" s="78"/>
      <c r="AD4217" s="104"/>
      <c r="AE4217" s="78"/>
      <c r="AF4217" s="104"/>
      <c r="AG4217" s="78"/>
      <c r="AH4217" s="104"/>
      <c r="AI4217" s="78"/>
      <c r="AJ4217" s="104"/>
      <c r="AK4217" s="78"/>
      <c r="AL4217" s="78"/>
      <c r="AM4217" s="8"/>
      <c r="AN4217" s="78"/>
      <c r="AO4217" s="78"/>
      <c r="AP4217" s="78"/>
      <c r="AQ4217" s="78"/>
      <c r="AR4217" s="78"/>
      <c r="AS4217" s="78"/>
      <c r="AT4217" s="78"/>
      <c r="AU4217" s="78"/>
      <c r="AV4217" s="78"/>
      <c r="AW4217" s="77"/>
      <c r="AX4217" s="144"/>
      <c r="AY4217" s="144"/>
      <c r="AZ4217" s="144"/>
      <c r="BA4217" s="54"/>
      <c r="BB4217" s="54"/>
      <c r="BC4217" s="144"/>
      <c r="BD4217" s="144"/>
      <c r="BE4217" s="144"/>
      <c r="BF4217" s="144"/>
      <c r="BG4217" s="144"/>
      <c r="BH4217" s="144"/>
      <c r="BI4217" s="144"/>
      <c r="BJ4217" s="144"/>
      <c r="BK4217" s="144"/>
      <c r="BL4217" s="144"/>
      <c r="BM4217" s="144"/>
      <c r="BN4217" s="144"/>
      <c r="BO4217" s="144"/>
      <c r="BP4217" s="144"/>
      <c r="BQ4217" s="144"/>
      <c r="BR4217" s="144"/>
      <c r="BS4217" s="144"/>
      <c r="BT4217" s="144"/>
      <c r="BU4217" s="144"/>
      <c r="BV4217" s="144"/>
      <c r="BW4217" s="144"/>
      <c r="BX4217" s="144"/>
      <c r="BY4217" s="144"/>
      <c r="BZ4217" s="144"/>
      <c r="CA4217" s="144"/>
      <c r="CB4217" s="144"/>
      <c r="CC4217" s="144"/>
      <c r="CD4217" s="144"/>
      <c r="CE4217" s="144"/>
      <c r="CF4217" s="144"/>
      <c r="CG4217" s="144"/>
      <c r="CH4217" s="144"/>
      <c r="CI4217" s="144"/>
      <c r="CJ4217" s="144"/>
      <c r="CK4217" s="144"/>
      <c r="CL4217" s="144"/>
    </row>
    <row r="4218" spans="2:90" x14ac:dyDescent="0.25">
      <c r="B4218" s="77"/>
      <c r="C4218" s="77"/>
      <c r="D4218" s="77"/>
      <c r="E4218" s="77"/>
      <c r="F4218" s="77"/>
      <c r="G4218" s="77"/>
      <c r="I4218" s="78"/>
      <c r="K4218" s="78"/>
      <c r="L4218" s="77"/>
      <c r="M4218" s="78"/>
      <c r="N4218" s="78"/>
      <c r="O4218" s="78"/>
      <c r="P4218" s="78"/>
      <c r="Q4218" s="144"/>
      <c r="R4218" s="78"/>
      <c r="S4218" s="78"/>
      <c r="T4218" s="78"/>
      <c r="U4218" s="78"/>
      <c r="V4218" s="219"/>
      <c r="W4218" s="78"/>
      <c r="X4218" s="78"/>
      <c r="Y4218" s="78"/>
      <c r="Z4218" s="78"/>
      <c r="AA4218" s="77"/>
      <c r="AB4218" s="77"/>
      <c r="AC4218" s="78"/>
      <c r="AD4218" s="104"/>
      <c r="AE4218" s="78"/>
      <c r="AF4218" s="104"/>
      <c r="AG4218" s="78"/>
      <c r="AH4218" s="104"/>
      <c r="AI4218" s="78"/>
      <c r="AJ4218" s="104"/>
      <c r="AK4218" s="78"/>
      <c r="AL4218" s="78"/>
      <c r="AM4218" s="8"/>
      <c r="AN4218" s="78"/>
      <c r="AO4218" s="78"/>
      <c r="AP4218" s="78"/>
      <c r="AQ4218" s="78"/>
      <c r="AR4218" s="78"/>
      <c r="AS4218" s="78"/>
      <c r="AT4218" s="78"/>
      <c r="AU4218" s="78"/>
      <c r="AV4218" s="78"/>
      <c r="AW4218" s="77"/>
      <c r="AX4218" s="144"/>
      <c r="AY4218" s="144"/>
      <c r="AZ4218" s="144"/>
      <c r="BA4218" s="54"/>
      <c r="BB4218" s="54"/>
      <c r="BC4218" s="144"/>
      <c r="BD4218" s="144"/>
      <c r="BE4218" s="144"/>
      <c r="BF4218" s="144"/>
      <c r="BG4218" s="144"/>
      <c r="BH4218" s="144"/>
      <c r="BI4218" s="144"/>
      <c r="BJ4218" s="144"/>
      <c r="BK4218" s="144"/>
      <c r="BL4218" s="144"/>
      <c r="BM4218" s="144"/>
      <c r="BN4218" s="144"/>
      <c r="BO4218" s="144"/>
      <c r="BP4218" s="144"/>
      <c r="BQ4218" s="144"/>
      <c r="BR4218" s="144"/>
      <c r="BS4218" s="144"/>
      <c r="BT4218" s="144"/>
      <c r="BU4218" s="144"/>
      <c r="BV4218" s="144"/>
      <c r="BW4218" s="144"/>
      <c r="BX4218" s="144"/>
      <c r="BY4218" s="144"/>
      <c r="BZ4218" s="144"/>
      <c r="CA4218" s="144"/>
      <c r="CB4218" s="144"/>
      <c r="CC4218" s="144"/>
      <c r="CD4218" s="144"/>
      <c r="CE4218" s="144"/>
      <c r="CF4218" s="144"/>
      <c r="CG4218" s="144"/>
      <c r="CH4218" s="144"/>
      <c r="CI4218" s="144"/>
      <c r="CJ4218" s="144"/>
      <c r="CK4218" s="144"/>
      <c r="CL4218" s="144"/>
    </row>
    <row r="4219" spans="2:90" x14ac:dyDescent="0.25">
      <c r="B4219" s="77"/>
      <c r="C4219" s="77"/>
      <c r="D4219" s="77"/>
      <c r="E4219" s="77"/>
      <c r="F4219" s="77"/>
      <c r="G4219" s="77"/>
      <c r="I4219" s="78"/>
      <c r="K4219" s="78"/>
      <c r="L4219" s="77"/>
      <c r="M4219" s="78"/>
      <c r="N4219" s="78"/>
      <c r="O4219" s="78"/>
      <c r="P4219" s="78"/>
      <c r="Q4219" s="144"/>
      <c r="R4219" s="78"/>
      <c r="S4219" s="78"/>
      <c r="T4219" s="78"/>
      <c r="U4219" s="78"/>
      <c r="V4219" s="219"/>
      <c r="W4219" s="78"/>
      <c r="X4219" s="78"/>
      <c r="Y4219" s="78"/>
      <c r="Z4219" s="78"/>
      <c r="AA4219" s="77"/>
      <c r="AB4219" s="77"/>
      <c r="AC4219" s="78"/>
      <c r="AD4219" s="104"/>
      <c r="AE4219" s="78"/>
      <c r="AF4219" s="104"/>
      <c r="AG4219" s="78"/>
      <c r="AH4219" s="104"/>
      <c r="AI4219" s="78"/>
      <c r="AJ4219" s="104"/>
      <c r="AK4219" s="78"/>
      <c r="AL4219" s="78"/>
      <c r="AM4219" s="8"/>
      <c r="AN4219" s="78"/>
      <c r="AO4219" s="78"/>
      <c r="AP4219" s="78"/>
      <c r="AQ4219" s="78"/>
      <c r="AR4219" s="78"/>
      <c r="AS4219" s="78"/>
      <c r="AT4219" s="78"/>
      <c r="AU4219" s="78"/>
      <c r="AV4219" s="78"/>
      <c r="AW4219" s="77"/>
      <c r="AX4219" s="144"/>
      <c r="AY4219" s="144"/>
      <c r="AZ4219" s="144"/>
      <c r="BA4219" s="54"/>
      <c r="BB4219" s="54"/>
      <c r="BC4219" s="144"/>
      <c r="BD4219" s="144"/>
      <c r="BE4219" s="144"/>
      <c r="BF4219" s="144"/>
      <c r="BG4219" s="144"/>
      <c r="BH4219" s="144"/>
      <c r="BI4219" s="144"/>
      <c r="BJ4219" s="144"/>
      <c r="BK4219" s="144"/>
      <c r="BL4219" s="144"/>
      <c r="BM4219" s="144"/>
      <c r="BN4219" s="144"/>
      <c r="BO4219" s="144"/>
      <c r="BP4219" s="144"/>
      <c r="BQ4219" s="144"/>
      <c r="BR4219" s="144"/>
      <c r="BS4219" s="144"/>
      <c r="BT4219" s="144"/>
      <c r="BU4219" s="144"/>
      <c r="BV4219" s="144"/>
      <c r="BW4219" s="144"/>
      <c r="BX4219" s="144"/>
      <c r="BY4219" s="144"/>
      <c r="BZ4219" s="144"/>
      <c r="CA4219" s="144"/>
      <c r="CB4219" s="144"/>
      <c r="CC4219" s="144"/>
      <c r="CD4219" s="144"/>
      <c r="CE4219" s="144"/>
      <c r="CF4219" s="144"/>
      <c r="CG4219" s="144"/>
      <c r="CH4219" s="144"/>
      <c r="CI4219" s="144"/>
      <c r="CJ4219" s="144"/>
      <c r="CK4219" s="144"/>
      <c r="CL4219" s="144"/>
    </row>
    <row r="4220" spans="2:90" x14ac:dyDescent="0.25">
      <c r="B4220" s="77"/>
      <c r="C4220" s="77"/>
      <c r="D4220" s="77"/>
      <c r="E4220" s="77"/>
      <c r="F4220" s="77"/>
      <c r="G4220" s="77"/>
      <c r="I4220" s="78"/>
      <c r="K4220" s="78"/>
      <c r="L4220" s="77"/>
      <c r="M4220" s="78"/>
      <c r="N4220" s="78"/>
      <c r="O4220" s="78"/>
      <c r="P4220" s="78"/>
      <c r="Q4220" s="144"/>
      <c r="R4220" s="78"/>
      <c r="S4220" s="78"/>
      <c r="T4220" s="78"/>
      <c r="U4220" s="78"/>
      <c r="V4220" s="219"/>
      <c r="W4220" s="78"/>
      <c r="X4220" s="78"/>
      <c r="Y4220" s="78"/>
      <c r="Z4220" s="78"/>
      <c r="AA4220" s="77"/>
      <c r="AB4220" s="77"/>
      <c r="AC4220" s="78"/>
      <c r="AD4220" s="104"/>
      <c r="AE4220" s="78"/>
      <c r="AF4220" s="104"/>
      <c r="AG4220" s="78"/>
      <c r="AH4220" s="104"/>
      <c r="AI4220" s="78"/>
      <c r="AJ4220" s="104"/>
      <c r="AK4220" s="78"/>
      <c r="AL4220" s="78"/>
      <c r="AM4220" s="8"/>
      <c r="AN4220" s="78"/>
      <c r="AO4220" s="78"/>
      <c r="AP4220" s="78"/>
      <c r="AQ4220" s="78"/>
      <c r="AR4220" s="78"/>
      <c r="AS4220" s="78"/>
      <c r="AT4220" s="78"/>
      <c r="AU4220" s="78"/>
      <c r="AV4220" s="78"/>
      <c r="AW4220" s="77"/>
      <c r="AX4220" s="144"/>
      <c r="AY4220" s="144"/>
      <c r="AZ4220" s="144"/>
      <c r="BA4220" s="54"/>
      <c r="BB4220" s="54"/>
      <c r="BC4220" s="144"/>
      <c r="BD4220" s="144"/>
      <c r="BE4220" s="144"/>
      <c r="BF4220" s="144"/>
      <c r="BG4220" s="144"/>
      <c r="BH4220" s="144"/>
      <c r="BI4220" s="144"/>
      <c r="BJ4220" s="144"/>
      <c r="BK4220" s="144"/>
      <c r="BL4220" s="144"/>
      <c r="BM4220" s="144"/>
      <c r="BN4220" s="144"/>
      <c r="BO4220" s="144"/>
      <c r="BP4220" s="144"/>
      <c r="BQ4220" s="144"/>
      <c r="BR4220" s="144"/>
      <c r="BS4220" s="144"/>
      <c r="BT4220" s="144"/>
      <c r="BU4220" s="144"/>
      <c r="BV4220" s="144"/>
      <c r="BW4220" s="144"/>
      <c r="BX4220" s="144"/>
      <c r="BY4220" s="144"/>
      <c r="BZ4220" s="144"/>
      <c r="CA4220" s="144"/>
      <c r="CB4220" s="144"/>
      <c r="CC4220" s="144"/>
      <c r="CD4220" s="144"/>
      <c r="CE4220" s="144"/>
      <c r="CF4220" s="144"/>
      <c r="CG4220" s="144"/>
      <c r="CH4220" s="144"/>
      <c r="CI4220" s="144"/>
      <c r="CJ4220" s="144"/>
      <c r="CK4220" s="144"/>
      <c r="CL4220" s="144"/>
    </row>
    <row r="4221" spans="2:90" x14ac:dyDescent="0.25">
      <c r="B4221" s="77"/>
      <c r="C4221" s="77"/>
      <c r="D4221" s="77"/>
      <c r="E4221" s="77"/>
      <c r="F4221" s="77"/>
      <c r="G4221" s="77"/>
      <c r="I4221" s="78"/>
      <c r="K4221" s="78"/>
      <c r="L4221" s="77"/>
      <c r="M4221" s="78"/>
      <c r="N4221" s="78"/>
      <c r="O4221" s="78"/>
      <c r="P4221" s="78"/>
      <c r="Q4221" s="144"/>
      <c r="R4221" s="78"/>
      <c r="S4221" s="78"/>
      <c r="T4221" s="78"/>
      <c r="U4221" s="78"/>
      <c r="V4221" s="219"/>
      <c r="W4221" s="78"/>
      <c r="X4221" s="78"/>
      <c r="Y4221" s="78"/>
      <c r="Z4221" s="78"/>
      <c r="AA4221" s="77"/>
      <c r="AB4221" s="77"/>
      <c r="AC4221" s="78"/>
      <c r="AD4221" s="104"/>
      <c r="AE4221" s="78"/>
      <c r="AF4221" s="104"/>
      <c r="AG4221" s="78"/>
      <c r="AH4221" s="104"/>
      <c r="AI4221" s="78"/>
      <c r="AJ4221" s="104"/>
      <c r="AK4221" s="78"/>
      <c r="AL4221" s="78"/>
      <c r="AM4221" s="8"/>
      <c r="AN4221" s="78"/>
      <c r="AO4221" s="78"/>
      <c r="AP4221" s="78"/>
      <c r="AQ4221" s="78"/>
      <c r="AR4221" s="78"/>
      <c r="AS4221" s="78"/>
      <c r="AT4221" s="78"/>
      <c r="AU4221" s="78"/>
      <c r="AV4221" s="78"/>
      <c r="AW4221" s="77"/>
      <c r="AX4221" s="144"/>
      <c r="AY4221" s="144"/>
      <c r="AZ4221" s="144"/>
      <c r="BA4221" s="54"/>
      <c r="BB4221" s="54"/>
      <c r="BC4221" s="144"/>
      <c r="BD4221" s="144"/>
      <c r="BE4221" s="144"/>
      <c r="BF4221" s="144"/>
      <c r="BG4221" s="144"/>
      <c r="BH4221" s="144"/>
      <c r="BI4221" s="144"/>
      <c r="BJ4221" s="144"/>
      <c r="BK4221" s="144"/>
      <c r="BL4221" s="144"/>
      <c r="BM4221" s="144"/>
      <c r="BN4221" s="144"/>
      <c r="BO4221" s="144"/>
      <c r="BP4221" s="144"/>
      <c r="BQ4221" s="144"/>
      <c r="BR4221" s="144"/>
      <c r="BS4221" s="144"/>
      <c r="BT4221" s="144"/>
      <c r="BU4221" s="144"/>
      <c r="BV4221" s="144"/>
      <c r="BW4221" s="144"/>
      <c r="BX4221" s="144"/>
      <c r="BY4221" s="144"/>
      <c r="BZ4221" s="144"/>
      <c r="CA4221" s="144"/>
      <c r="CB4221" s="144"/>
      <c r="CC4221" s="144"/>
      <c r="CD4221" s="144"/>
      <c r="CE4221" s="144"/>
      <c r="CF4221" s="144"/>
      <c r="CG4221" s="144"/>
      <c r="CH4221" s="144"/>
      <c r="CI4221" s="144"/>
      <c r="CJ4221" s="144"/>
      <c r="CK4221" s="144"/>
      <c r="CL4221" s="144"/>
    </row>
    <row r="4222" spans="2:90" x14ac:dyDescent="0.25">
      <c r="B4222" s="77"/>
      <c r="C4222" s="77"/>
      <c r="D4222" s="77"/>
      <c r="E4222" s="77"/>
      <c r="F4222" s="77"/>
      <c r="G4222" s="77"/>
      <c r="I4222" s="78"/>
      <c r="K4222" s="78"/>
      <c r="L4222" s="77"/>
      <c r="M4222" s="78"/>
      <c r="N4222" s="78"/>
      <c r="O4222" s="78"/>
      <c r="P4222" s="78"/>
      <c r="Q4222" s="144"/>
      <c r="R4222" s="78"/>
      <c r="S4222" s="78"/>
      <c r="T4222" s="78"/>
      <c r="U4222" s="78"/>
      <c r="V4222" s="219"/>
      <c r="W4222" s="78"/>
      <c r="X4222" s="78"/>
      <c r="Y4222" s="78"/>
      <c r="Z4222" s="78"/>
      <c r="AA4222" s="77"/>
      <c r="AB4222" s="77"/>
      <c r="AC4222" s="78"/>
      <c r="AD4222" s="104"/>
      <c r="AE4222" s="78"/>
      <c r="AF4222" s="104"/>
      <c r="AG4222" s="78"/>
      <c r="AH4222" s="104"/>
      <c r="AI4222" s="78"/>
      <c r="AJ4222" s="104"/>
      <c r="AK4222" s="78"/>
      <c r="AL4222" s="78"/>
      <c r="AM4222" s="8"/>
      <c r="AN4222" s="78"/>
      <c r="AO4222" s="78"/>
      <c r="AP4222" s="78"/>
      <c r="AQ4222" s="78"/>
      <c r="AR4222" s="78"/>
      <c r="AS4222" s="78"/>
      <c r="AT4222" s="78"/>
      <c r="AU4222" s="78"/>
      <c r="AV4222" s="78"/>
      <c r="AW4222" s="77"/>
      <c r="AX4222" s="144"/>
      <c r="AY4222" s="144"/>
      <c r="AZ4222" s="144"/>
      <c r="BA4222" s="54"/>
      <c r="BB4222" s="54"/>
      <c r="BC4222" s="144"/>
      <c r="BD4222" s="144"/>
      <c r="BE4222" s="144"/>
      <c r="BF4222" s="144"/>
      <c r="BG4222" s="144"/>
      <c r="BH4222" s="144"/>
      <c r="BI4222" s="144"/>
      <c r="BJ4222" s="144"/>
      <c r="BK4222" s="144"/>
      <c r="BL4222" s="144"/>
      <c r="BM4222" s="144"/>
      <c r="BN4222" s="144"/>
      <c r="BO4222" s="144"/>
      <c r="BP4222" s="144"/>
      <c r="BQ4222" s="144"/>
      <c r="BR4222" s="144"/>
      <c r="BS4222" s="144"/>
      <c r="BT4222" s="144"/>
      <c r="BU4222" s="144"/>
      <c r="BV4222" s="144"/>
      <c r="BW4222" s="144"/>
      <c r="BX4222" s="144"/>
      <c r="BY4222" s="144"/>
      <c r="BZ4222" s="144"/>
      <c r="CA4222" s="144"/>
      <c r="CB4222" s="144"/>
      <c r="CC4222" s="144"/>
      <c r="CD4222" s="144"/>
      <c r="CE4222" s="144"/>
      <c r="CF4222" s="144"/>
      <c r="CG4222" s="144"/>
      <c r="CH4222" s="144"/>
      <c r="CI4222" s="144"/>
      <c r="CJ4222" s="144"/>
      <c r="CK4222" s="144"/>
      <c r="CL4222" s="144"/>
    </row>
    <row r="4223" spans="2:90" x14ac:dyDescent="0.25">
      <c r="B4223" s="77"/>
      <c r="C4223" s="77"/>
      <c r="D4223" s="77"/>
      <c r="E4223" s="77"/>
      <c r="F4223" s="77"/>
      <c r="G4223" s="77"/>
      <c r="I4223" s="78"/>
      <c r="K4223" s="78"/>
      <c r="L4223" s="77"/>
      <c r="M4223" s="78"/>
      <c r="N4223" s="78"/>
      <c r="O4223" s="78"/>
      <c r="P4223" s="78"/>
      <c r="Q4223" s="144"/>
      <c r="R4223" s="78"/>
      <c r="S4223" s="78"/>
      <c r="T4223" s="78"/>
      <c r="U4223" s="78"/>
      <c r="V4223" s="219"/>
      <c r="W4223" s="78"/>
      <c r="X4223" s="78"/>
      <c r="Y4223" s="78"/>
      <c r="Z4223" s="78"/>
      <c r="AA4223" s="77"/>
      <c r="AB4223" s="77"/>
      <c r="AC4223" s="78"/>
      <c r="AD4223" s="104"/>
      <c r="AE4223" s="78"/>
      <c r="AF4223" s="104"/>
      <c r="AG4223" s="78"/>
      <c r="AH4223" s="104"/>
      <c r="AI4223" s="78"/>
      <c r="AJ4223" s="104"/>
      <c r="AK4223" s="78"/>
      <c r="AL4223" s="78"/>
      <c r="AM4223" s="8"/>
      <c r="AN4223" s="78"/>
      <c r="AO4223" s="78"/>
      <c r="AP4223" s="78"/>
      <c r="AQ4223" s="78"/>
      <c r="AR4223" s="78"/>
      <c r="AS4223" s="78"/>
      <c r="AT4223" s="78"/>
      <c r="AU4223" s="78"/>
      <c r="AV4223" s="78"/>
      <c r="AW4223" s="77"/>
      <c r="AX4223" s="144"/>
      <c r="AY4223" s="144"/>
      <c r="AZ4223" s="144"/>
      <c r="BA4223" s="54"/>
      <c r="BB4223" s="54"/>
      <c r="BC4223" s="144"/>
      <c r="BD4223" s="144"/>
      <c r="BE4223" s="144"/>
      <c r="BF4223" s="144"/>
      <c r="BG4223" s="144"/>
      <c r="BH4223" s="144"/>
      <c r="BI4223" s="144"/>
      <c r="BJ4223" s="144"/>
      <c r="BK4223" s="144"/>
      <c r="BL4223" s="144"/>
      <c r="BM4223" s="144"/>
      <c r="BN4223" s="144"/>
      <c r="BO4223" s="144"/>
      <c r="BP4223" s="144"/>
      <c r="BQ4223" s="144"/>
      <c r="BR4223" s="144"/>
      <c r="BS4223" s="144"/>
      <c r="BT4223" s="144"/>
      <c r="BU4223" s="144"/>
      <c r="BV4223" s="144"/>
      <c r="BW4223" s="144"/>
      <c r="BX4223" s="144"/>
      <c r="BY4223" s="144"/>
      <c r="BZ4223" s="144"/>
      <c r="CA4223" s="144"/>
      <c r="CB4223" s="144"/>
      <c r="CC4223" s="144"/>
      <c r="CD4223" s="144"/>
      <c r="CE4223" s="144"/>
      <c r="CF4223" s="144"/>
      <c r="CG4223" s="144"/>
      <c r="CH4223" s="144"/>
      <c r="CI4223" s="144"/>
      <c r="CJ4223" s="144"/>
      <c r="CK4223" s="144"/>
      <c r="CL4223" s="144"/>
    </row>
    <row r="4224" spans="2:90" x14ac:dyDescent="0.25">
      <c r="B4224" s="77"/>
      <c r="C4224" s="77"/>
      <c r="D4224" s="77"/>
      <c r="E4224" s="77"/>
      <c r="F4224" s="77"/>
      <c r="G4224" s="77"/>
      <c r="I4224" s="78"/>
      <c r="K4224" s="78"/>
      <c r="L4224" s="77"/>
      <c r="M4224" s="78"/>
      <c r="N4224" s="78"/>
      <c r="O4224" s="78"/>
      <c r="P4224" s="78"/>
      <c r="Q4224" s="144"/>
      <c r="R4224" s="78"/>
      <c r="S4224" s="78"/>
      <c r="T4224" s="78"/>
      <c r="U4224" s="78"/>
      <c r="V4224" s="219"/>
      <c r="W4224" s="78"/>
      <c r="X4224" s="78"/>
      <c r="Y4224" s="78"/>
      <c r="Z4224" s="78"/>
      <c r="AA4224" s="77"/>
      <c r="AB4224" s="77"/>
      <c r="AC4224" s="78"/>
      <c r="AD4224" s="104"/>
      <c r="AE4224" s="78"/>
      <c r="AF4224" s="104"/>
      <c r="AG4224" s="78"/>
      <c r="AH4224" s="104"/>
      <c r="AI4224" s="78"/>
      <c r="AJ4224" s="104"/>
      <c r="AK4224" s="78"/>
      <c r="AL4224" s="78"/>
      <c r="AM4224" s="8"/>
      <c r="AN4224" s="78"/>
      <c r="AO4224" s="78"/>
      <c r="AP4224" s="78"/>
      <c r="AQ4224" s="78"/>
      <c r="AR4224" s="78"/>
      <c r="AS4224" s="78"/>
      <c r="AT4224" s="78"/>
      <c r="AU4224" s="78"/>
      <c r="AV4224" s="78"/>
      <c r="AW4224" s="77"/>
      <c r="AX4224" s="144"/>
      <c r="AY4224" s="144"/>
      <c r="AZ4224" s="144"/>
      <c r="BA4224" s="54"/>
      <c r="BB4224" s="54"/>
      <c r="BC4224" s="144"/>
      <c r="BD4224" s="144"/>
      <c r="BE4224" s="144"/>
      <c r="BF4224" s="144"/>
      <c r="BG4224" s="144"/>
      <c r="BH4224" s="144"/>
      <c r="BI4224" s="144"/>
      <c r="BJ4224" s="144"/>
      <c r="BK4224" s="144"/>
      <c r="BL4224" s="144"/>
      <c r="BM4224" s="144"/>
      <c r="BN4224" s="144"/>
      <c r="BO4224" s="144"/>
      <c r="BP4224" s="144"/>
      <c r="BQ4224" s="144"/>
      <c r="BR4224" s="144"/>
      <c r="BS4224" s="144"/>
      <c r="BT4224" s="144"/>
      <c r="BU4224" s="144"/>
      <c r="BV4224" s="144"/>
      <c r="BW4224" s="144"/>
      <c r="BX4224" s="144"/>
      <c r="BY4224" s="144"/>
      <c r="BZ4224" s="144"/>
      <c r="CA4224" s="144"/>
      <c r="CB4224" s="144"/>
      <c r="CC4224" s="144"/>
      <c r="CD4224" s="144"/>
      <c r="CE4224" s="144"/>
      <c r="CF4224" s="144"/>
      <c r="CG4224" s="144"/>
      <c r="CH4224" s="144"/>
      <c r="CI4224" s="144"/>
      <c r="CJ4224" s="144"/>
      <c r="CK4224" s="144"/>
      <c r="CL4224" s="144"/>
    </row>
    <row r="4225" spans="2:90" x14ac:dyDescent="0.25">
      <c r="B4225" s="77"/>
      <c r="C4225" s="77"/>
      <c r="D4225" s="77"/>
      <c r="E4225" s="77"/>
      <c r="F4225" s="77"/>
      <c r="G4225" s="77"/>
      <c r="I4225" s="78"/>
      <c r="K4225" s="78"/>
      <c r="L4225" s="77"/>
      <c r="M4225" s="78"/>
      <c r="N4225" s="78"/>
      <c r="O4225" s="78"/>
      <c r="P4225" s="78"/>
      <c r="Q4225" s="144"/>
      <c r="R4225" s="78"/>
      <c r="S4225" s="78"/>
      <c r="T4225" s="78"/>
      <c r="U4225" s="78"/>
      <c r="V4225" s="219"/>
      <c r="W4225" s="78"/>
      <c r="X4225" s="78"/>
      <c r="Y4225" s="78"/>
      <c r="Z4225" s="78"/>
      <c r="AA4225" s="77"/>
      <c r="AB4225" s="77"/>
      <c r="AC4225" s="78"/>
      <c r="AD4225" s="104"/>
      <c r="AE4225" s="78"/>
      <c r="AF4225" s="104"/>
      <c r="AG4225" s="78"/>
      <c r="AH4225" s="104"/>
      <c r="AI4225" s="78"/>
      <c r="AJ4225" s="104"/>
      <c r="AK4225" s="78"/>
      <c r="AL4225" s="78"/>
      <c r="AM4225" s="8"/>
      <c r="AN4225" s="78"/>
      <c r="AO4225" s="78"/>
      <c r="AP4225" s="78"/>
      <c r="AQ4225" s="78"/>
      <c r="AR4225" s="78"/>
      <c r="AS4225" s="78"/>
      <c r="AT4225" s="78"/>
      <c r="AU4225" s="78"/>
      <c r="AV4225" s="78"/>
      <c r="AW4225" s="77"/>
      <c r="AX4225" s="144"/>
      <c r="AY4225" s="144"/>
      <c r="AZ4225" s="144"/>
      <c r="BA4225" s="54"/>
      <c r="BB4225" s="54"/>
      <c r="BC4225" s="144"/>
      <c r="BD4225" s="144"/>
      <c r="BE4225" s="144"/>
      <c r="BF4225" s="144"/>
      <c r="BG4225" s="144"/>
      <c r="BH4225" s="144"/>
      <c r="BI4225" s="144"/>
      <c r="BJ4225" s="144"/>
      <c r="BK4225" s="144"/>
      <c r="BL4225" s="144"/>
      <c r="BM4225" s="144"/>
      <c r="BN4225" s="144"/>
      <c r="BO4225" s="144"/>
      <c r="BP4225" s="144"/>
      <c r="BQ4225" s="144"/>
      <c r="BR4225" s="144"/>
      <c r="BS4225" s="144"/>
      <c r="BT4225" s="144"/>
      <c r="BU4225" s="144"/>
      <c r="BV4225" s="144"/>
      <c r="BW4225" s="144"/>
      <c r="BX4225" s="144"/>
      <c r="BY4225" s="144"/>
      <c r="BZ4225" s="144"/>
      <c r="CA4225" s="144"/>
      <c r="CB4225" s="144"/>
      <c r="CC4225" s="144"/>
      <c r="CD4225" s="144"/>
      <c r="CE4225" s="144"/>
      <c r="CF4225" s="144"/>
      <c r="CG4225" s="144"/>
      <c r="CH4225" s="144"/>
      <c r="CI4225" s="144"/>
      <c r="CJ4225" s="144"/>
      <c r="CK4225" s="144"/>
      <c r="CL4225" s="144"/>
    </row>
    <row r="4226" spans="2:90" x14ac:dyDescent="0.25">
      <c r="B4226" s="77"/>
      <c r="C4226" s="77"/>
      <c r="D4226" s="77"/>
      <c r="E4226" s="77"/>
      <c r="F4226" s="77"/>
      <c r="G4226" s="77"/>
      <c r="I4226" s="78"/>
      <c r="K4226" s="78"/>
      <c r="L4226" s="77"/>
      <c r="M4226" s="78"/>
      <c r="N4226" s="78"/>
      <c r="O4226" s="78"/>
      <c r="P4226" s="78"/>
      <c r="Q4226" s="144"/>
      <c r="R4226" s="78"/>
      <c r="S4226" s="78"/>
      <c r="T4226" s="78"/>
      <c r="U4226" s="78"/>
      <c r="V4226" s="219"/>
      <c r="W4226" s="78"/>
      <c r="X4226" s="78"/>
      <c r="Y4226" s="78"/>
      <c r="Z4226" s="78"/>
      <c r="AA4226" s="77"/>
      <c r="AB4226" s="77"/>
      <c r="AC4226" s="78"/>
      <c r="AD4226" s="104"/>
      <c r="AE4226" s="78"/>
      <c r="AF4226" s="104"/>
      <c r="AG4226" s="78"/>
      <c r="AH4226" s="104"/>
      <c r="AI4226" s="78"/>
      <c r="AJ4226" s="104"/>
      <c r="AK4226" s="78"/>
      <c r="AL4226" s="78"/>
      <c r="AM4226" s="8"/>
      <c r="AN4226" s="78"/>
      <c r="AO4226" s="78"/>
      <c r="AP4226" s="78"/>
      <c r="AQ4226" s="78"/>
      <c r="AR4226" s="78"/>
      <c r="AS4226" s="78"/>
      <c r="AT4226" s="78"/>
      <c r="AU4226" s="78"/>
      <c r="AV4226" s="78"/>
      <c r="AW4226" s="77"/>
      <c r="AX4226" s="144"/>
      <c r="AY4226" s="144"/>
      <c r="AZ4226" s="144"/>
      <c r="BA4226" s="54"/>
      <c r="BB4226" s="54"/>
      <c r="BC4226" s="144"/>
      <c r="BD4226" s="144"/>
      <c r="BE4226" s="144"/>
      <c r="BF4226" s="144"/>
      <c r="BG4226" s="144"/>
      <c r="BH4226" s="144"/>
      <c r="BI4226" s="144"/>
      <c r="BJ4226" s="144"/>
      <c r="BK4226" s="144"/>
      <c r="BL4226" s="144"/>
      <c r="BM4226" s="144"/>
      <c r="BN4226" s="144"/>
      <c r="BO4226" s="144"/>
      <c r="BP4226" s="144"/>
      <c r="BQ4226" s="144"/>
      <c r="BR4226" s="144"/>
      <c r="BS4226" s="144"/>
      <c r="BT4226" s="144"/>
      <c r="BU4226" s="144"/>
      <c r="BV4226" s="144"/>
      <c r="BW4226" s="144"/>
      <c r="BX4226" s="144"/>
      <c r="BY4226" s="144"/>
      <c r="BZ4226" s="144"/>
      <c r="CA4226" s="144"/>
      <c r="CB4226" s="144"/>
      <c r="CC4226" s="144"/>
      <c r="CD4226" s="144"/>
      <c r="CE4226" s="144"/>
      <c r="CF4226" s="144"/>
      <c r="CG4226" s="144"/>
      <c r="CH4226" s="144"/>
      <c r="CI4226" s="144"/>
      <c r="CJ4226" s="144"/>
      <c r="CK4226" s="144"/>
      <c r="CL4226" s="144"/>
    </row>
    <row r="4227" spans="2:90" x14ac:dyDescent="0.25">
      <c r="B4227" s="77"/>
      <c r="C4227" s="77"/>
      <c r="D4227" s="77"/>
      <c r="E4227" s="77"/>
      <c r="F4227" s="77"/>
      <c r="G4227" s="77"/>
      <c r="I4227" s="78"/>
      <c r="K4227" s="78"/>
      <c r="L4227" s="77"/>
      <c r="M4227" s="78"/>
      <c r="N4227" s="78"/>
      <c r="O4227" s="78"/>
      <c r="P4227" s="78"/>
      <c r="Q4227" s="144"/>
      <c r="R4227" s="78"/>
      <c r="S4227" s="78"/>
      <c r="T4227" s="78"/>
      <c r="U4227" s="78"/>
      <c r="V4227" s="219"/>
      <c r="W4227" s="78"/>
      <c r="X4227" s="78"/>
      <c r="Y4227" s="78"/>
      <c r="Z4227" s="78"/>
      <c r="AA4227" s="77"/>
      <c r="AB4227" s="77"/>
      <c r="AC4227" s="78"/>
      <c r="AD4227" s="104"/>
      <c r="AE4227" s="78"/>
      <c r="AF4227" s="104"/>
      <c r="AG4227" s="78"/>
      <c r="AH4227" s="104"/>
      <c r="AI4227" s="78"/>
      <c r="AJ4227" s="104"/>
      <c r="AK4227" s="78"/>
      <c r="AL4227" s="78"/>
      <c r="AM4227" s="8"/>
      <c r="AN4227" s="78"/>
      <c r="AO4227" s="78"/>
      <c r="AP4227" s="78"/>
      <c r="AQ4227" s="78"/>
      <c r="AR4227" s="78"/>
      <c r="AS4227" s="78"/>
      <c r="AT4227" s="78"/>
      <c r="AU4227" s="78"/>
      <c r="AV4227" s="78"/>
      <c r="AW4227" s="77"/>
      <c r="AX4227" s="144"/>
      <c r="AY4227" s="144"/>
      <c r="AZ4227" s="144"/>
      <c r="BA4227" s="54"/>
      <c r="BB4227" s="54"/>
      <c r="BC4227" s="144"/>
      <c r="BD4227" s="144"/>
      <c r="BE4227" s="144"/>
      <c r="BF4227" s="144"/>
      <c r="BG4227" s="144"/>
      <c r="BH4227" s="144"/>
      <c r="BI4227" s="144"/>
      <c r="BJ4227" s="144"/>
      <c r="BK4227" s="144"/>
      <c r="BL4227" s="144"/>
      <c r="BM4227" s="144"/>
      <c r="BN4227" s="144"/>
      <c r="BO4227" s="144"/>
      <c r="BP4227" s="144"/>
      <c r="BQ4227" s="144"/>
      <c r="BR4227" s="144"/>
      <c r="BS4227" s="144"/>
      <c r="BT4227" s="144"/>
      <c r="BU4227" s="144"/>
      <c r="BV4227" s="144"/>
      <c r="BW4227" s="144"/>
      <c r="BX4227" s="144"/>
      <c r="BY4227" s="144"/>
      <c r="BZ4227" s="144"/>
      <c r="CA4227" s="144"/>
      <c r="CB4227" s="144"/>
      <c r="CC4227" s="144"/>
      <c r="CD4227" s="144"/>
      <c r="CE4227" s="144"/>
      <c r="CF4227" s="144"/>
      <c r="CG4227" s="144"/>
      <c r="CH4227" s="144"/>
      <c r="CI4227" s="144"/>
      <c r="CJ4227" s="144"/>
      <c r="CK4227" s="144"/>
      <c r="CL4227" s="144"/>
    </row>
    <row r="4228" spans="2:90" x14ac:dyDescent="0.25">
      <c r="B4228" s="77"/>
      <c r="C4228" s="77"/>
      <c r="D4228" s="77"/>
      <c r="E4228" s="77"/>
      <c r="F4228" s="77"/>
      <c r="G4228" s="77"/>
      <c r="I4228" s="78"/>
      <c r="K4228" s="78"/>
      <c r="L4228" s="77"/>
      <c r="M4228" s="78"/>
      <c r="N4228" s="78"/>
      <c r="O4228" s="78"/>
      <c r="P4228" s="78"/>
      <c r="Q4228" s="144"/>
      <c r="R4228" s="78"/>
      <c r="S4228" s="78"/>
      <c r="T4228" s="78"/>
      <c r="U4228" s="78"/>
      <c r="V4228" s="219"/>
      <c r="W4228" s="78"/>
      <c r="X4228" s="78"/>
      <c r="Y4228" s="78"/>
      <c r="Z4228" s="78"/>
      <c r="AA4228" s="77"/>
      <c r="AB4228" s="77"/>
      <c r="AC4228" s="78"/>
      <c r="AD4228" s="104"/>
      <c r="AE4228" s="78"/>
      <c r="AF4228" s="104"/>
      <c r="AG4228" s="78"/>
      <c r="AH4228" s="104"/>
      <c r="AI4228" s="78"/>
      <c r="AJ4228" s="104"/>
      <c r="AK4228" s="78"/>
      <c r="AL4228" s="78"/>
      <c r="AM4228" s="8"/>
      <c r="AN4228" s="78"/>
      <c r="AO4228" s="78"/>
      <c r="AP4228" s="78"/>
      <c r="AQ4228" s="78"/>
      <c r="AR4228" s="78"/>
      <c r="AS4228" s="78"/>
      <c r="AT4228" s="78"/>
      <c r="AU4228" s="78"/>
      <c r="AV4228" s="78"/>
      <c r="AW4228" s="77"/>
      <c r="AX4228" s="144"/>
      <c r="AY4228" s="144"/>
      <c r="AZ4228" s="144"/>
      <c r="BA4228" s="54"/>
      <c r="BB4228" s="54"/>
      <c r="BC4228" s="144"/>
      <c r="BD4228" s="144"/>
      <c r="BE4228" s="144"/>
      <c r="BF4228" s="144"/>
      <c r="BG4228" s="144"/>
      <c r="BH4228" s="144"/>
      <c r="BI4228" s="144"/>
      <c r="BJ4228" s="144"/>
      <c r="BK4228" s="144"/>
      <c r="BL4228" s="144"/>
      <c r="BM4228" s="144"/>
      <c r="BN4228" s="144"/>
      <c r="BO4228" s="144"/>
      <c r="BP4228" s="144"/>
      <c r="BQ4228" s="144"/>
      <c r="BR4228" s="144"/>
      <c r="BS4228" s="144"/>
      <c r="BT4228" s="144"/>
      <c r="BU4228" s="144"/>
      <c r="BV4228" s="144"/>
      <c r="BW4228" s="144"/>
      <c r="BX4228" s="144"/>
      <c r="BY4228" s="144"/>
      <c r="BZ4228" s="144"/>
      <c r="CA4228" s="144"/>
      <c r="CB4228" s="144"/>
      <c r="CC4228" s="144"/>
      <c r="CD4228" s="144"/>
      <c r="CE4228" s="144"/>
      <c r="CF4228" s="144"/>
      <c r="CG4228" s="144"/>
      <c r="CH4228" s="144"/>
      <c r="CI4228" s="144"/>
      <c r="CJ4228" s="144"/>
      <c r="CK4228" s="144"/>
      <c r="CL4228" s="144"/>
    </row>
    <row r="4229" spans="2:90" x14ac:dyDescent="0.25">
      <c r="B4229" s="77"/>
      <c r="C4229" s="77"/>
      <c r="D4229" s="77"/>
      <c r="E4229" s="77"/>
      <c r="F4229" s="77"/>
      <c r="G4229" s="77"/>
      <c r="I4229" s="78"/>
      <c r="K4229" s="78"/>
      <c r="L4229" s="77"/>
      <c r="M4229" s="78"/>
      <c r="N4229" s="78"/>
      <c r="O4229" s="78"/>
      <c r="P4229" s="78"/>
      <c r="Q4229" s="144"/>
      <c r="R4229" s="78"/>
      <c r="S4229" s="78"/>
      <c r="T4229" s="78"/>
      <c r="U4229" s="78"/>
      <c r="V4229" s="219"/>
      <c r="W4229" s="78"/>
      <c r="X4229" s="78"/>
      <c r="Y4229" s="78"/>
      <c r="Z4229" s="78"/>
      <c r="AA4229" s="77"/>
      <c r="AB4229" s="77"/>
      <c r="AC4229" s="78"/>
      <c r="AD4229" s="104"/>
      <c r="AE4229" s="78"/>
      <c r="AF4229" s="104"/>
      <c r="AG4229" s="78"/>
      <c r="AH4229" s="104"/>
      <c r="AI4229" s="78"/>
      <c r="AJ4229" s="104"/>
      <c r="AK4229" s="78"/>
      <c r="AL4229" s="78"/>
      <c r="AM4229" s="8"/>
      <c r="AN4229" s="78"/>
      <c r="AO4229" s="78"/>
      <c r="AP4229" s="78"/>
      <c r="AQ4229" s="78"/>
      <c r="AR4229" s="78"/>
      <c r="AS4229" s="78"/>
      <c r="AT4229" s="78"/>
      <c r="AU4229" s="78"/>
      <c r="AV4229" s="78"/>
      <c r="AW4229" s="77"/>
      <c r="AX4229" s="144"/>
      <c r="AY4229" s="144"/>
      <c r="AZ4229" s="144"/>
      <c r="BA4229" s="54"/>
      <c r="BB4229" s="54"/>
      <c r="BC4229" s="144"/>
      <c r="BD4229" s="144"/>
      <c r="BE4229" s="144"/>
      <c r="BF4229" s="144"/>
      <c r="BG4229" s="144"/>
      <c r="BH4229" s="144"/>
      <c r="BI4229" s="144"/>
      <c r="BJ4229" s="144"/>
      <c r="BK4229" s="144"/>
      <c r="BL4229" s="144"/>
      <c r="BM4229" s="144"/>
      <c r="BN4229" s="144"/>
      <c r="BO4229" s="144"/>
      <c r="BP4229" s="144"/>
      <c r="BQ4229" s="144"/>
      <c r="BR4229" s="144"/>
      <c r="BS4229" s="144"/>
      <c r="BT4229" s="144"/>
      <c r="BU4229" s="144"/>
      <c r="BV4229" s="144"/>
      <c r="BW4229" s="144"/>
      <c r="BX4229" s="144"/>
      <c r="BY4229" s="144"/>
      <c r="BZ4229" s="144"/>
      <c r="CA4229" s="144"/>
      <c r="CB4229" s="144"/>
      <c r="CC4229" s="144"/>
      <c r="CD4229" s="144"/>
      <c r="CE4229" s="144"/>
      <c r="CF4229" s="144"/>
      <c r="CG4229" s="144"/>
      <c r="CH4229" s="144"/>
      <c r="CI4229" s="144"/>
      <c r="CJ4229" s="144"/>
      <c r="CK4229" s="144"/>
      <c r="CL4229" s="144"/>
    </row>
    <row r="4230" spans="2:90" x14ac:dyDescent="0.25">
      <c r="B4230" s="77"/>
      <c r="C4230" s="77"/>
      <c r="D4230" s="77"/>
      <c r="E4230" s="77"/>
      <c r="F4230" s="77"/>
      <c r="G4230" s="77"/>
      <c r="I4230" s="78"/>
      <c r="K4230" s="78"/>
      <c r="L4230" s="77"/>
      <c r="M4230" s="78"/>
      <c r="N4230" s="78"/>
      <c r="O4230" s="78"/>
      <c r="P4230" s="78"/>
      <c r="Q4230" s="144"/>
      <c r="R4230" s="78"/>
      <c r="S4230" s="78"/>
      <c r="T4230" s="78"/>
      <c r="U4230" s="78"/>
      <c r="V4230" s="219"/>
      <c r="W4230" s="78"/>
      <c r="X4230" s="78"/>
      <c r="Y4230" s="78"/>
      <c r="Z4230" s="78"/>
      <c r="AA4230" s="77"/>
      <c r="AB4230" s="77"/>
      <c r="AC4230" s="78"/>
      <c r="AD4230" s="104"/>
      <c r="AE4230" s="78"/>
      <c r="AF4230" s="104"/>
      <c r="AG4230" s="78"/>
      <c r="AH4230" s="104"/>
      <c r="AI4230" s="78"/>
      <c r="AJ4230" s="104"/>
      <c r="AK4230" s="78"/>
      <c r="AL4230" s="78"/>
      <c r="AM4230" s="8"/>
      <c r="AN4230" s="78"/>
      <c r="AO4230" s="78"/>
      <c r="AP4230" s="78"/>
      <c r="AQ4230" s="78"/>
      <c r="AR4230" s="78"/>
      <c r="AS4230" s="78"/>
      <c r="AT4230" s="78"/>
      <c r="AU4230" s="78"/>
      <c r="AV4230" s="78"/>
      <c r="AW4230" s="77"/>
      <c r="AX4230" s="144"/>
      <c r="AY4230" s="144"/>
      <c r="AZ4230" s="144"/>
      <c r="BA4230" s="54"/>
      <c r="BB4230" s="54"/>
      <c r="BC4230" s="144"/>
      <c r="BD4230" s="144"/>
      <c r="BE4230" s="144"/>
      <c r="BF4230" s="144"/>
      <c r="BG4230" s="144"/>
      <c r="BH4230" s="144"/>
      <c r="BI4230" s="144"/>
      <c r="BJ4230" s="144"/>
      <c r="BK4230" s="144"/>
      <c r="BL4230" s="144"/>
      <c r="BM4230" s="144"/>
      <c r="BN4230" s="144"/>
      <c r="BO4230" s="144"/>
      <c r="BP4230" s="144"/>
      <c r="BQ4230" s="144"/>
      <c r="BR4230" s="144"/>
      <c r="BS4230" s="144"/>
      <c r="BT4230" s="144"/>
      <c r="BU4230" s="144"/>
      <c r="BV4230" s="144"/>
      <c r="BW4230" s="144"/>
      <c r="BX4230" s="144"/>
      <c r="BY4230" s="144"/>
      <c r="BZ4230" s="144"/>
      <c r="CA4230" s="144"/>
      <c r="CB4230" s="144"/>
      <c r="CC4230" s="144"/>
      <c r="CD4230" s="144"/>
      <c r="CE4230" s="144"/>
      <c r="CF4230" s="144"/>
      <c r="CG4230" s="144"/>
      <c r="CH4230" s="144"/>
      <c r="CI4230" s="144"/>
      <c r="CJ4230" s="144"/>
      <c r="CK4230" s="144"/>
      <c r="CL4230" s="144"/>
    </row>
    <row r="4231" spans="2:90" x14ac:dyDescent="0.25">
      <c r="B4231" s="77"/>
      <c r="C4231" s="77"/>
      <c r="D4231" s="77"/>
      <c r="E4231" s="77"/>
      <c r="F4231" s="77"/>
      <c r="G4231" s="77"/>
      <c r="I4231" s="78"/>
      <c r="K4231" s="78"/>
      <c r="L4231" s="77"/>
      <c r="M4231" s="78"/>
      <c r="N4231" s="78"/>
      <c r="O4231" s="78"/>
      <c r="P4231" s="78"/>
      <c r="Q4231" s="144"/>
      <c r="R4231" s="78"/>
      <c r="S4231" s="78"/>
      <c r="T4231" s="78"/>
      <c r="U4231" s="78"/>
      <c r="V4231" s="219"/>
      <c r="W4231" s="78"/>
      <c r="X4231" s="78"/>
      <c r="Y4231" s="78"/>
      <c r="Z4231" s="78"/>
      <c r="AA4231" s="77"/>
      <c r="AB4231" s="77"/>
      <c r="AC4231" s="78"/>
      <c r="AD4231" s="104"/>
      <c r="AE4231" s="78"/>
      <c r="AF4231" s="104"/>
      <c r="AG4231" s="78"/>
      <c r="AH4231" s="104"/>
      <c r="AI4231" s="78"/>
      <c r="AJ4231" s="104"/>
      <c r="AK4231" s="78"/>
      <c r="AL4231" s="78"/>
      <c r="AM4231" s="8"/>
      <c r="AN4231" s="78"/>
      <c r="AO4231" s="78"/>
      <c r="AP4231" s="78"/>
      <c r="AQ4231" s="78"/>
      <c r="AR4231" s="78"/>
      <c r="AS4231" s="78"/>
      <c r="AT4231" s="78"/>
      <c r="AU4231" s="78"/>
      <c r="AV4231" s="78"/>
      <c r="AW4231" s="77"/>
      <c r="AX4231" s="144"/>
      <c r="AY4231" s="144"/>
      <c r="AZ4231" s="144"/>
      <c r="BA4231" s="54"/>
      <c r="BB4231" s="54"/>
      <c r="BC4231" s="144"/>
      <c r="BD4231" s="144"/>
      <c r="BE4231" s="144"/>
      <c r="BF4231" s="144"/>
      <c r="BG4231" s="144"/>
      <c r="BH4231" s="144"/>
      <c r="BI4231" s="144"/>
      <c r="BJ4231" s="144"/>
      <c r="BK4231" s="144"/>
      <c r="BL4231" s="144"/>
      <c r="BM4231" s="144"/>
      <c r="BN4231" s="144"/>
      <c r="BO4231" s="144"/>
      <c r="BP4231" s="144"/>
      <c r="BQ4231" s="144"/>
      <c r="BR4231" s="144"/>
      <c r="BS4231" s="144"/>
      <c r="BT4231" s="144"/>
      <c r="BU4231" s="144"/>
      <c r="BV4231" s="144"/>
      <c r="BW4231" s="144"/>
      <c r="BX4231" s="144"/>
      <c r="BY4231" s="144"/>
      <c r="BZ4231" s="144"/>
      <c r="CA4231" s="144"/>
      <c r="CB4231" s="144"/>
      <c r="CC4231" s="144"/>
      <c r="CD4231" s="144"/>
      <c r="CE4231" s="144"/>
      <c r="CF4231" s="144"/>
      <c r="CG4231" s="144"/>
      <c r="CH4231" s="144"/>
      <c r="CI4231" s="144"/>
      <c r="CJ4231" s="144"/>
      <c r="CK4231" s="144"/>
      <c r="CL4231" s="144"/>
    </row>
    <row r="4232" spans="2:90" x14ac:dyDescent="0.25">
      <c r="B4232" s="77"/>
      <c r="C4232" s="77"/>
      <c r="D4232" s="77"/>
      <c r="E4232" s="77"/>
      <c r="F4232" s="77"/>
      <c r="G4232" s="77"/>
      <c r="I4232" s="78"/>
      <c r="K4232" s="78"/>
      <c r="L4232" s="77"/>
      <c r="M4232" s="78"/>
      <c r="N4232" s="78"/>
      <c r="O4232" s="78"/>
      <c r="P4232" s="78"/>
      <c r="Q4232" s="144"/>
      <c r="R4232" s="78"/>
      <c r="S4232" s="78"/>
      <c r="T4232" s="78"/>
      <c r="U4232" s="78"/>
      <c r="V4232" s="219"/>
      <c r="W4232" s="78"/>
      <c r="X4232" s="78"/>
      <c r="Y4232" s="78"/>
      <c r="Z4232" s="78"/>
      <c r="AA4232" s="77"/>
      <c r="AB4232" s="77"/>
      <c r="AC4232" s="78"/>
      <c r="AD4232" s="104"/>
      <c r="AE4232" s="78"/>
      <c r="AF4232" s="104"/>
      <c r="AG4232" s="78"/>
      <c r="AH4232" s="104"/>
      <c r="AI4232" s="78"/>
      <c r="AJ4232" s="104"/>
      <c r="AK4232" s="78"/>
      <c r="AL4232" s="78"/>
      <c r="AM4232" s="8"/>
      <c r="AN4232" s="78"/>
      <c r="AO4232" s="78"/>
      <c r="AP4232" s="78"/>
      <c r="AQ4232" s="78"/>
      <c r="AR4232" s="78"/>
      <c r="AS4232" s="78"/>
      <c r="AT4232" s="78"/>
      <c r="AU4232" s="78"/>
      <c r="AV4232" s="78"/>
      <c r="AW4232" s="77"/>
      <c r="AX4232" s="144"/>
      <c r="AY4232" s="144"/>
      <c r="AZ4232" s="144"/>
      <c r="BA4232" s="54"/>
      <c r="BB4232" s="54"/>
      <c r="BC4232" s="144"/>
      <c r="BD4232" s="144"/>
      <c r="BE4232" s="144"/>
      <c r="BF4232" s="144"/>
      <c r="BG4232" s="144"/>
      <c r="BH4232" s="144"/>
      <c r="BI4232" s="144"/>
      <c r="BJ4232" s="144"/>
      <c r="BK4232" s="144"/>
      <c r="BL4232" s="144"/>
      <c r="BM4232" s="144"/>
      <c r="BN4232" s="144"/>
      <c r="BO4232" s="144"/>
      <c r="BP4232" s="144"/>
      <c r="BQ4232" s="144"/>
      <c r="BR4232" s="144"/>
      <c r="BS4232" s="144"/>
      <c r="BT4232" s="144"/>
      <c r="BU4232" s="144"/>
      <c r="BV4232" s="144"/>
      <c r="BW4232" s="144"/>
      <c r="BX4232" s="144"/>
      <c r="BY4232" s="144"/>
      <c r="BZ4232" s="144"/>
      <c r="CA4232" s="144"/>
      <c r="CB4232" s="144"/>
      <c r="CC4232" s="144"/>
      <c r="CD4232" s="144"/>
      <c r="CE4232" s="144"/>
      <c r="CF4232" s="144"/>
      <c r="CG4232" s="144"/>
      <c r="CH4232" s="144"/>
      <c r="CI4232" s="144"/>
      <c r="CJ4232" s="144"/>
      <c r="CK4232" s="144"/>
      <c r="CL4232" s="144"/>
    </row>
    <row r="4233" spans="2:90" x14ac:dyDescent="0.25">
      <c r="B4233" s="77"/>
      <c r="C4233" s="77"/>
      <c r="D4233" s="77"/>
      <c r="E4233" s="77"/>
      <c r="F4233" s="77"/>
      <c r="G4233" s="77"/>
      <c r="I4233" s="78"/>
      <c r="K4233" s="78"/>
      <c r="L4233" s="77"/>
      <c r="M4233" s="78"/>
      <c r="N4233" s="78"/>
      <c r="O4233" s="78"/>
      <c r="P4233" s="78"/>
      <c r="Q4233" s="144"/>
      <c r="R4233" s="78"/>
      <c r="S4233" s="78"/>
      <c r="T4233" s="78"/>
      <c r="U4233" s="78"/>
      <c r="V4233" s="219"/>
      <c r="W4233" s="78"/>
      <c r="X4233" s="78"/>
      <c r="Y4233" s="78"/>
      <c r="Z4233" s="78"/>
      <c r="AA4233" s="77"/>
      <c r="AB4233" s="77"/>
      <c r="AC4233" s="78"/>
      <c r="AD4233" s="104"/>
      <c r="AE4233" s="78"/>
      <c r="AF4233" s="104"/>
      <c r="AG4233" s="78"/>
      <c r="AH4233" s="104"/>
      <c r="AI4233" s="78"/>
      <c r="AJ4233" s="104"/>
      <c r="AK4233" s="78"/>
      <c r="AL4233" s="78"/>
      <c r="AM4233" s="8"/>
      <c r="AN4233" s="78"/>
      <c r="AO4233" s="78"/>
      <c r="AP4233" s="78"/>
      <c r="AQ4233" s="78"/>
      <c r="AR4233" s="78"/>
      <c r="AS4233" s="78"/>
      <c r="AT4233" s="78"/>
      <c r="AU4233" s="78"/>
      <c r="AV4233" s="78"/>
      <c r="AW4233" s="77"/>
      <c r="AX4233" s="144"/>
      <c r="AY4233" s="144"/>
      <c r="AZ4233" s="144"/>
      <c r="BA4233" s="54"/>
      <c r="BB4233" s="54"/>
      <c r="BC4233" s="144"/>
      <c r="BD4233" s="144"/>
      <c r="BE4233" s="144"/>
      <c r="BF4233" s="144"/>
      <c r="BG4233" s="144"/>
      <c r="BH4233" s="144"/>
      <c r="BI4233" s="144"/>
      <c r="BJ4233" s="144"/>
      <c r="BK4233" s="144"/>
      <c r="BL4233" s="144"/>
      <c r="BM4233" s="144"/>
      <c r="BN4233" s="144"/>
      <c r="BO4233" s="144"/>
      <c r="BP4233" s="144"/>
      <c r="BQ4233" s="144"/>
      <c r="BR4233" s="144"/>
      <c r="BS4233" s="144"/>
      <c r="BT4233" s="144"/>
      <c r="BU4233" s="144"/>
      <c r="BV4233" s="144"/>
      <c r="BW4233" s="144"/>
      <c r="BX4233" s="144"/>
      <c r="BY4233" s="144"/>
      <c r="BZ4233" s="144"/>
      <c r="CA4233" s="144"/>
      <c r="CB4233" s="144"/>
      <c r="CC4233" s="144"/>
      <c r="CD4233" s="144"/>
      <c r="CE4233" s="144"/>
      <c r="CF4233" s="144"/>
      <c r="CG4233" s="144"/>
      <c r="CH4233" s="144"/>
      <c r="CI4233" s="144"/>
      <c r="CJ4233" s="144"/>
      <c r="CK4233" s="144"/>
      <c r="CL4233" s="144"/>
    </row>
    <row r="4234" spans="2:90" x14ac:dyDescent="0.25">
      <c r="B4234" s="77"/>
      <c r="C4234" s="77"/>
      <c r="D4234" s="77"/>
      <c r="E4234" s="77"/>
      <c r="F4234" s="77"/>
      <c r="G4234" s="77"/>
      <c r="I4234" s="78"/>
      <c r="K4234" s="78"/>
      <c r="L4234" s="77"/>
      <c r="M4234" s="78"/>
      <c r="N4234" s="78"/>
      <c r="O4234" s="78"/>
      <c r="P4234" s="78"/>
      <c r="Q4234" s="144"/>
      <c r="R4234" s="78"/>
      <c r="S4234" s="78"/>
      <c r="T4234" s="78"/>
      <c r="U4234" s="78"/>
      <c r="V4234" s="219"/>
      <c r="W4234" s="78"/>
      <c r="X4234" s="78"/>
      <c r="Y4234" s="78"/>
      <c r="Z4234" s="78"/>
      <c r="AA4234" s="77"/>
      <c r="AB4234" s="77"/>
      <c r="AC4234" s="78"/>
      <c r="AD4234" s="104"/>
      <c r="AE4234" s="78"/>
      <c r="AF4234" s="104"/>
      <c r="AG4234" s="78"/>
      <c r="AH4234" s="104"/>
      <c r="AI4234" s="78"/>
      <c r="AJ4234" s="104"/>
      <c r="AK4234" s="78"/>
      <c r="AL4234" s="78"/>
      <c r="AM4234" s="8"/>
      <c r="AN4234" s="78"/>
      <c r="AO4234" s="78"/>
      <c r="AP4234" s="78"/>
      <c r="AQ4234" s="78"/>
      <c r="AR4234" s="78"/>
      <c r="AS4234" s="78"/>
      <c r="AT4234" s="78"/>
      <c r="AU4234" s="78"/>
      <c r="AV4234" s="78"/>
      <c r="AW4234" s="77"/>
      <c r="AX4234" s="144"/>
      <c r="AY4234" s="144"/>
      <c r="AZ4234" s="144"/>
      <c r="BA4234" s="54"/>
      <c r="BB4234" s="54"/>
      <c r="BC4234" s="144"/>
      <c r="BD4234" s="144"/>
      <c r="BE4234" s="144"/>
      <c r="BF4234" s="144"/>
      <c r="BG4234" s="144"/>
      <c r="BH4234" s="144"/>
      <c r="BI4234" s="144"/>
      <c r="BJ4234" s="144"/>
      <c r="BK4234" s="144"/>
      <c r="BL4234" s="144"/>
      <c r="BM4234" s="144"/>
      <c r="BN4234" s="144"/>
      <c r="BO4234" s="144"/>
      <c r="BP4234" s="144"/>
      <c r="BQ4234" s="144"/>
      <c r="BR4234" s="144"/>
      <c r="BS4234" s="144"/>
      <c r="BT4234" s="144"/>
      <c r="BU4234" s="144"/>
      <c r="BV4234" s="144"/>
      <c r="BW4234" s="144"/>
      <c r="BX4234" s="144"/>
      <c r="BY4234" s="144"/>
      <c r="BZ4234" s="144"/>
      <c r="CA4234" s="144"/>
      <c r="CB4234" s="144"/>
      <c r="CC4234" s="144"/>
      <c r="CD4234" s="144"/>
      <c r="CE4234" s="144"/>
      <c r="CF4234" s="144"/>
      <c r="CG4234" s="144"/>
      <c r="CH4234" s="144"/>
      <c r="CI4234" s="144"/>
      <c r="CJ4234" s="144"/>
      <c r="CK4234" s="144"/>
      <c r="CL4234" s="144"/>
    </row>
    <row r="4235" spans="2:90" x14ac:dyDescent="0.25">
      <c r="B4235" s="77"/>
      <c r="C4235" s="77"/>
      <c r="D4235" s="77"/>
      <c r="E4235" s="77"/>
      <c r="F4235" s="77"/>
      <c r="G4235" s="77"/>
      <c r="I4235" s="78"/>
      <c r="K4235" s="78"/>
      <c r="L4235" s="77"/>
      <c r="M4235" s="78"/>
      <c r="N4235" s="78"/>
      <c r="O4235" s="78"/>
      <c r="P4235" s="78"/>
      <c r="Q4235" s="144"/>
      <c r="R4235" s="78"/>
      <c r="S4235" s="78"/>
      <c r="T4235" s="78"/>
      <c r="U4235" s="78"/>
      <c r="V4235" s="219"/>
      <c r="W4235" s="78"/>
      <c r="X4235" s="78"/>
      <c r="Y4235" s="78"/>
      <c r="Z4235" s="78"/>
      <c r="AA4235" s="77"/>
      <c r="AB4235" s="77"/>
      <c r="AC4235" s="78"/>
      <c r="AD4235" s="104"/>
      <c r="AE4235" s="78"/>
      <c r="AF4235" s="104"/>
      <c r="AG4235" s="78"/>
      <c r="AH4235" s="104"/>
      <c r="AI4235" s="78"/>
      <c r="AJ4235" s="104"/>
      <c r="AK4235" s="78"/>
      <c r="AL4235" s="78"/>
      <c r="AM4235" s="8"/>
      <c r="AN4235" s="78"/>
      <c r="AO4235" s="78"/>
      <c r="AP4235" s="78"/>
      <c r="AQ4235" s="78"/>
      <c r="AR4235" s="78"/>
      <c r="AS4235" s="78"/>
      <c r="AT4235" s="78"/>
      <c r="AU4235" s="78"/>
      <c r="AV4235" s="78"/>
      <c r="AW4235" s="77"/>
      <c r="AX4235" s="144"/>
      <c r="AY4235" s="144"/>
      <c r="AZ4235" s="144"/>
      <c r="BA4235" s="54"/>
      <c r="BB4235" s="54"/>
      <c r="BC4235" s="144"/>
      <c r="BD4235" s="144"/>
      <c r="BE4235" s="144"/>
      <c r="BF4235" s="144"/>
      <c r="BG4235" s="144"/>
      <c r="BH4235" s="144"/>
      <c r="BI4235" s="144"/>
      <c r="BJ4235" s="144"/>
      <c r="BK4235" s="144"/>
      <c r="BL4235" s="144"/>
      <c r="BM4235" s="144"/>
      <c r="BN4235" s="144"/>
      <c r="BO4235" s="144"/>
      <c r="BP4235" s="144"/>
      <c r="BQ4235" s="144"/>
      <c r="BR4235" s="144"/>
      <c r="BS4235" s="144"/>
      <c r="BT4235" s="144"/>
      <c r="BU4235" s="144"/>
      <c r="BV4235" s="144"/>
      <c r="BW4235" s="144"/>
      <c r="BX4235" s="144"/>
      <c r="BY4235" s="144"/>
      <c r="BZ4235" s="144"/>
      <c r="CA4235" s="144"/>
      <c r="CB4235" s="144"/>
      <c r="CC4235" s="144"/>
      <c r="CD4235" s="144"/>
      <c r="CE4235" s="144"/>
      <c r="CF4235" s="144"/>
      <c r="CG4235" s="144"/>
      <c r="CH4235" s="144"/>
      <c r="CI4235" s="144"/>
      <c r="CJ4235" s="144"/>
      <c r="CK4235" s="144"/>
      <c r="CL4235" s="144"/>
    </row>
    <row r="4236" spans="2:90" x14ac:dyDescent="0.25">
      <c r="B4236" s="77"/>
      <c r="C4236" s="77"/>
      <c r="D4236" s="77"/>
      <c r="E4236" s="77"/>
      <c r="F4236" s="77"/>
      <c r="G4236" s="77"/>
      <c r="I4236" s="78"/>
      <c r="K4236" s="78"/>
      <c r="L4236" s="77"/>
      <c r="M4236" s="78"/>
      <c r="N4236" s="78"/>
      <c r="O4236" s="78"/>
      <c r="P4236" s="78"/>
      <c r="Q4236" s="144"/>
      <c r="R4236" s="78"/>
      <c r="S4236" s="78"/>
      <c r="T4236" s="78"/>
      <c r="U4236" s="78"/>
      <c r="V4236" s="219"/>
      <c r="W4236" s="78"/>
      <c r="X4236" s="78"/>
      <c r="Y4236" s="78"/>
      <c r="Z4236" s="78"/>
      <c r="AA4236" s="77"/>
      <c r="AB4236" s="77"/>
      <c r="AC4236" s="78"/>
      <c r="AD4236" s="104"/>
      <c r="AE4236" s="78"/>
      <c r="AF4236" s="104"/>
      <c r="AG4236" s="78"/>
      <c r="AH4236" s="104"/>
      <c r="AI4236" s="78"/>
      <c r="AJ4236" s="104"/>
      <c r="AK4236" s="78"/>
      <c r="AL4236" s="78"/>
      <c r="AM4236" s="8"/>
      <c r="AN4236" s="78"/>
      <c r="AO4236" s="78"/>
      <c r="AP4236" s="78"/>
      <c r="AQ4236" s="78"/>
      <c r="AR4236" s="78"/>
      <c r="AS4236" s="78"/>
      <c r="AT4236" s="78"/>
      <c r="AU4236" s="78"/>
      <c r="AV4236" s="78"/>
      <c r="AW4236" s="77"/>
      <c r="AX4236" s="144"/>
      <c r="AY4236" s="144"/>
      <c r="AZ4236" s="144"/>
      <c r="BA4236" s="54"/>
      <c r="BB4236" s="54"/>
      <c r="BC4236" s="144"/>
      <c r="BD4236" s="144"/>
      <c r="BE4236" s="144"/>
      <c r="BF4236" s="144"/>
      <c r="BG4236" s="144"/>
      <c r="BH4236" s="144"/>
      <c r="BI4236" s="144"/>
      <c r="BJ4236" s="144"/>
      <c r="BK4236" s="144"/>
      <c r="BL4236" s="144"/>
      <c r="BM4236" s="144"/>
      <c r="BN4236" s="144"/>
      <c r="BO4236" s="144"/>
      <c r="BP4236" s="144"/>
      <c r="BQ4236" s="144"/>
      <c r="BR4236" s="144"/>
      <c r="BS4236" s="144"/>
      <c r="BT4236" s="144"/>
      <c r="BU4236" s="144"/>
      <c r="BV4236" s="144"/>
      <c r="BW4236" s="144"/>
      <c r="BX4236" s="144"/>
      <c r="BY4236" s="144"/>
      <c r="BZ4236" s="144"/>
      <c r="CA4236" s="144"/>
      <c r="CB4236" s="144"/>
      <c r="CC4236" s="144"/>
      <c r="CD4236" s="144"/>
      <c r="CE4236" s="144"/>
      <c r="CF4236" s="144"/>
      <c r="CG4236" s="144"/>
      <c r="CH4236" s="144"/>
      <c r="CI4236" s="144"/>
      <c r="CJ4236" s="144"/>
      <c r="CK4236" s="144"/>
      <c r="CL4236" s="144"/>
    </row>
    <row r="4237" spans="2:90" x14ac:dyDescent="0.25">
      <c r="B4237" s="77"/>
      <c r="C4237" s="77"/>
      <c r="D4237" s="77"/>
      <c r="E4237" s="77"/>
      <c r="F4237" s="77"/>
      <c r="G4237" s="77"/>
      <c r="I4237" s="78"/>
      <c r="K4237" s="78"/>
      <c r="L4237" s="77"/>
      <c r="M4237" s="78"/>
      <c r="N4237" s="78"/>
      <c r="O4237" s="78"/>
      <c r="P4237" s="78"/>
      <c r="Q4237" s="144"/>
      <c r="R4237" s="78"/>
      <c r="S4237" s="78"/>
      <c r="T4237" s="78"/>
      <c r="U4237" s="78"/>
      <c r="V4237" s="219"/>
      <c r="W4237" s="78"/>
      <c r="X4237" s="78"/>
      <c r="Y4237" s="78"/>
      <c r="Z4237" s="78"/>
      <c r="AA4237" s="77"/>
      <c r="AB4237" s="77"/>
      <c r="AC4237" s="78"/>
      <c r="AD4237" s="104"/>
      <c r="AE4237" s="78"/>
      <c r="AF4237" s="104"/>
      <c r="AG4237" s="78"/>
      <c r="AH4237" s="104"/>
      <c r="AI4237" s="78"/>
      <c r="AJ4237" s="104"/>
      <c r="AK4237" s="78"/>
      <c r="AL4237" s="78"/>
      <c r="AM4237" s="8"/>
      <c r="AN4237" s="78"/>
      <c r="AO4237" s="78"/>
      <c r="AP4237" s="78"/>
      <c r="AQ4237" s="78"/>
      <c r="AR4237" s="78"/>
      <c r="AS4237" s="78"/>
      <c r="AT4237" s="78"/>
      <c r="AU4237" s="78"/>
      <c r="AV4237" s="78"/>
      <c r="AW4237" s="77"/>
      <c r="AX4237" s="144"/>
      <c r="AY4237" s="144"/>
      <c r="AZ4237" s="144"/>
      <c r="BA4237" s="54"/>
      <c r="BB4237" s="54"/>
      <c r="BC4237" s="144"/>
      <c r="BD4237" s="144"/>
      <c r="BE4237" s="144"/>
      <c r="BF4237" s="144"/>
      <c r="BG4237" s="144"/>
      <c r="BH4237" s="144"/>
      <c r="BI4237" s="144"/>
      <c r="BJ4237" s="144"/>
      <c r="BK4237" s="144"/>
      <c r="BL4237" s="144"/>
      <c r="BM4237" s="144"/>
      <c r="BN4237" s="144"/>
      <c r="BO4237" s="144"/>
      <c r="BP4237" s="144"/>
      <c r="BQ4237" s="144"/>
      <c r="BR4237" s="144"/>
      <c r="BS4237" s="144"/>
      <c r="BT4237" s="144"/>
      <c r="BU4237" s="144"/>
      <c r="BV4237" s="144"/>
      <c r="BW4237" s="144"/>
      <c r="BX4237" s="144"/>
      <c r="BY4237" s="144"/>
      <c r="BZ4237" s="144"/>
      <c r="CA4237" s="144"/>
      <c r="CB4237" s="144"/>
      <c r="CC4237" s="144"/>
      <c r="CD4237" s="144"/>
      <c r="CE4237" s="144"/>
      <c r="CF4237" s="144"/>
      <c r="CG4237" s="144"/>
      <c r="CH4237" s="144"/>
      <c r="CI4237" s="144"/>
      <c r="CJ4237" s="144"/>
      <c r="CK4237" s="144"/>
      <c r="CL4237" s="144"/>
    </row>
    <row r="4238" spans="2:90" x14ac:dyDescent="0.25">
      <c r="B4238" s="77"/>
      <c r="C4238" s="77"/>
      <c r="D4238" s="77"/>
      <c r="E4238" s="77"/>
      <c r="F4238" s="77"/>
      <c r="G4238" s="77"/>
      <c r="I4238" s="78"/>
      <c r="K4238" s="78"/>
      <c r="L4238" s="77"/>
      <c r="M4238" s="78"/>
      <c r="N4238" s="78"/>
      <c r="O4238" s="78"/>
      <c r="P4238" s="78"/>
      <c r="Q4238" s="144"/>
      <c r="R4238" s="78"/>
      <c r="S4238" s="78"/>
      <c r="T4238" s="78"/>
      <c r="U4238" s="78"/>
      <c r="V4238" s="219"/>
      <c r="W4238" s="78"/>
      <c r="X4238" s="78"/>
      <c r="Y4238" s="78"/>
      <c r="Z4238" s="78"/>
      <c r="AA4238" s="77"/>
      <c r="AB4238" s="77"/>
      <c r="AC4238" s="78"/>
      <c r="AD4238" s="104"/>
      <c r="AE4238" s="78"/>
      <c r="AF4238" s="104"/>
      <c r="AG4238" s="78"/>
      <c r="AH4238" s="104"/>
      <c r="AI4238" s="78"/>
      <c r="AJ4238" s="104"/>
      <c r="AK4238" s="78"/>
      <c r="AL4238" s="78"/>
      <c r="AM4238" s="8"/>
      <c r="AN4238" s="78"/>
      <c r="AO4238" s="78"/>
      <c r="AP4238" s="78"/>
      <c r="AQ4238" s="78"/>
      <c r="AR4238" s="78"/>
      <c r="AS4238" s="78"/>
      <c r="AT4238" s="78"/>
      <c r="AU4238" s="78"/>
      <c r="AV4238" s="78"/>
      <c r="AW4238" s="77"/>
      <c r="AX4238" s="144"/>
      <c r="AY4238" s="144"/>
      <c r="AZ4238" s="144"/>
      <c r="BA4238" s="54"/>
      <c r="BB4238" s="54"/>
      <c r="BC4238" s="144"/>
      <c r="BD4238" s="144"/>
      <c r="BE4238" s="144"/>
      <c r="BF4238" s="144"/>
      <c r="BG4238" s="144"/>
      <c r="BH4238" s="144"/>
      <c r="BI4238" s="144"/>
      <c r="BJ4238" s="144"/>
      <c r="BK4238" s="144"/>
      <c r="BL4238" s="144"/>
      <c r="BM4238" s="144"/>
      <c r="BN4238" s="144"/>
      <c r="BO4238" s="144"/>
      <c r="BP4238" s="144"/>
      <c r="BQ4238" s="144"/>
      <c r="BR4238" s="144"/>
      <c r="BS4238" s="144"/>
      <c r="BT4238" s="144"/>
      <c r="BU4238" s="144"/>
      <c r="BV4238" s="144"/>
      <c r="BW4238" s="144"/>
      <c r="BX4238" s="144"/>
      <c r="BY4238" s="144"/>
      <c r="BZ4238" s="144"/>
      <c r="CA4238" s="144"/>
      <c r="CB4238" s="144"/>
      <c r="CC4238" s="144"/>
      <c r="CD4238" s="144"/>
      <c r="CE4238" s="144"/>
      <c r="CF4238" s="144"/>
      <c r="CG4238" s="144"/>
      <c r="CH4238" s="144"/>
      <c r="CI4238" s="144"/>
      <c r="CJ4238" s="144"/>
      <c r="CK4238" s="144"/>
      <c r="CL4238" s="144"/>
    </row>
    <row r="4239" spans="2:90" x14ac:dyDescent="0.25">
      <c r="B4239" s="77"/>
      <c r="C4239" s="77"/>
      <c r="D4239" s="77"/>
      <c r="E4239" s="77"/>
      <c r="F4239" s="77"/>
      <c r="G4239" s="77"/>
      <c r="I4239" s="78"/>
      <c r="K4239" s="78"/>
      <c r="L4239" s="77"/>
      <c r="M4239" s="78"/>
      <c r="N4239" s="78"/>
      <c r="O4239" s="78"/>
      <c r="P4239" s="78"/>
      <c r="Q4239" s="144"/>
      <c r="R4239" s="78"/>
      <c r="S4239" s="78"/>
      <c r="T4239" s="78"/>
      <c r="U4239" s="78"/>
      <c r="V4239" s="219"/>
      <c r="W4239" s="78"/>
      <c r="X4239" s="78"/>
      <c r="Y4239" s="78"/>
      <c r="Z4239" s="78"/>
      <c r="AA4239" s="77"/>
      <c r="AB4239" s="77"/>
      <c r="AC4239" s="78"/>
      <c r="AD4239" s="104"/>
      <c r="AE4239" s="78"/>
      <c r="AF4239" s="104"/>
      <c r="AG4239" s="78"/>
      <c r="AH4239" s="104"/>
      <c r="AI4239" s="78"/>
      <c r="AJ4239" s="104"/>
      <c r="AK4239" s="78"/>
      <c r="AL4239" s="78"/>
      <c r="AM4239" s="8"/>
      <c r="AN4239" s="78"/>
      <c r="AO4239" s="78"/>
      <c r="AP4239" s="78"/>
      <c r="AQ4239" s="78"/>
      <c r="AR4239" s="78"/>
      <c r="AS4239" s="78"/>
      <c r="AT4239" s="78"/>
      <c r="AU4239" s="78"/>
      <c r="AV4239" s="78"/>
      <c r="AW4239" s="77"/>
      <c r="AX4239" s="144"/>
      <c r="AY4239" s="144"/>
      <c r="AZ4239" s="144"/>
      <c r="BA4239" s="54"/>
      <c r="BB4239" s="54"/>
      <c r="BC4239" s="144"/>
      <c r="BD4239" s="144"/>
      <c r="BE4239" s="144"/>
      <c r="BF4239" s="144"/>
      <c r="BG4239" s="144"/>
      <c r="BH4239" s="144"/>
      <c r="BI4239" s="144"/>
      <c r="BJ4239" s="144"/>
      <c r="BK4239" s="144"/>
      <c r="BL4239" s="144"/>
      <c r="BM4239" s="144"/>
      <c r="BN4239" s="144"/>
      <c r="BO4239" s="144"/>
      <c r="BP4239" s="144"/>
      <c r="BQ4239" s="144"/>
      <c r="BR4239" s="144"/>
      <c r="BS4239" s="144"/>
      <c r="BT4239" s="144"/>
      <c r="BU4239" s="144"/>
      <c r="BV4239" s="144"/>
      <c r="BW4239" s="144"/>
      <c r="BX4239" s="144"/>
      <c r="BY4239" s="144"/>
      <c r="BZ4239" s="144"/>
      <c r="CA4239" s="144"/>
      <c r="CB4239" s="144"/>
      <c r="CC4239" s="144"/>
      <c r="CD4239" s="144"/>
      <c r="CE4239" s="144"/>
      <c r="CF4239" s="144"/>
      <c r="CG4239" s="144"/>
      <c r="CH4239" s="144"/>
      <c r="CI4239" s="144"/>
      <c r="CJ4239" s="144"/>
      <c r="CK4239" s="144"/>
      <c r="CL4239" s="144"/>
    </row>
    <row r="4240" spans="2:90" x14ac:dyDescent="0.25">
      <c r="B4240" s="77"/>
      <c r="C4240" s="77"/>
      <c r="D4240" s="77"/>
      <c r="E4240" s="77"/>
      <c r="F4240" s="77"/>
      <c r="G4240" s="77"/>
      <c r="I4240" s="78"/>
      <c r="K4240" s="78"/>
      <c r="L4240" s="77"/>
      <c r="M4240" s="78"/>
      <c r="N4240" s="78"/>
      <c r="O4240" s="78"/>
      <c r="P4240" s="78"/>
      <c r="Q4240" s="144"/>
      <c r="R4240" s="78"/>
      <c r="S4240" s="78"/>
      <c r="T4240" s="78"/>
      <c r="U4240" s="78"/>
      <c r="V4240" s="219"/>
      <c r="W4240" s="78"/>
      <c r="X4240" s="78"/>
      <c r="Y4240" s="78"/>
      <c r="Z4240" s="78"/>
      <c r="AA4240" s="77"/>
      <c r="AB4240" s="77"/>
      <c r="AC4240" s="78"/>
      <c r="AD4240" s="104"/>
      <c r="AE4240" s="78"/>
      <c r="AF4240" s="104"/>
      <c r="AG4240" s="78"/>
      <c r="AH4240" s="104"/>
      <c r="AI4240" s="78"/>
      <c r="AJ4240" s="104"/>
      <c r="AK4240" s="78"/>
      <c r="AL4240" s="78"/>
      <c r="AM4240" s="8"/>
      <c r="AN4240" s="78"/>
      <c r="AO4240" s="78"/>
      <c r="AP4240" s="78"/>
      <c r="AQ4240" s="78"/>
      <c r="AR4240" s="78"/>
      <c r="AS4240" s="78"/>
      <c r="AT4240" s="78"/>
      <c r="AU4240" s="78"/>
      <c r="AV4240" s="78"/>
      <c r="AW4240" s="77"/>
      <c r="AX4240" s="144"/>
      <c r="AY4240" s="144"/>
      <c r="AZ4240" s="144"/>
      <c r="BA4240" s="54"/>
      <c r="BB4240" s="54"/>
      <c r="BC4240" s="144"/>
      <c r="BD4240" s="144"/>
      <c r="BE4240" s="144"/>
      <c r="BF4240" s="144"/>
      <c r="BG4240" s="144"/>
      <c r="BH4240" s="144"/>
      <c r="BI4240" s="144"/>
      <c r="BJ4240" s="144"/>
      <c r="BK4240" s="144"/>
      <c r="BL4240" s="144"/>
      <c r="BM4240" s="144"/>
      <c r="BN4240" s="144"/>
      <c r="BO4240" s="144"/>
      <c r="BP4240" s="144"/>
      <c r="BQ4240" s="144"/>
      <c r="BR4240" s="144"/>
      <c r="BS4240" s="144"/>
      <c r="BT4240" s="144"/>
      <c r="BU4240" s="144"/>
      <c r="BV4240" s="144"/>
      <c r="BW4240" s="144"/>
      <c r="BX4240" s="144"/>
      <c r="BY4240" s="144"/>
      <c r="BZ4240" s="144"/>
      <c r="CA4240" s="144"/>
      <c r="CB4240" s="144"/>
      <c r="CC4240" s="144"/>
      <c r="CD4240" s="144"/>
      <c r="CE4240" s="144"/>
      <c r="CF4240" s="144"/>
      <c r="CG4240" s="144"/>
      <c r="CH4240" s="144"/>
      <c r="CI4240" s="144"/>
      <c r="CJ4240" s="144"/>
      <c r="CK4240" s="144"/>
      <c r="CL4240" s="144"/>
    </row>
    <row r="4241" spans="2:90" x14ac:dyDescent="0.25">
      <c r="B4241" s="77"/>
      <c r="C4241" s="77"/>
      <c r="D4241" s="77"/>
      <c r="E4241" s="77"/>
      <c r="F4241" s="77"/>
      <c r="G4241" s="77"/>
      <c r="I4241" s="78"/>
      <c r="K4241" s="78"/>
      <c r="L4241" s="77"/>
      <c r="M4241" s="78"/>
      <c r="N4241" s="78"/>
      <c r="O4241" s="78"/>
      <c r="P4241" s="78"/>
      <c r="Q4241" s="144"/>
      <c r="R4241" s="78"/>
      <c r="S4241" s="78"/>
      <c r="T4241" s="78"/>
      <c r="U4241" s="78"/>
      <c r="V4241" s="219"/>
      <c r="W4241" s="78"/>
      <c r="X4241" s="78"/>
      <c r="Y4241" s="78"/>
      <c r="Z4241" s="78"/>
      <c r="AA4241" s="77"/>
      <c r="AB4241" s="77"/>
      <c r="AC4241" s="78"/>
      <c r="AD4241" s="104"/>
      <c r="AE4241" s="78"/>
      <c r="AF4241" s="104"/>
      <c r="AG4241" s="78"/>
      <c r="AH4241" s="104"/>
      <c r="AI4241" s="78"/>
      <c r="AJ4241" s="104"/>
      <c r="AK4241" s="78"/>
      <c r="AL4241" s="78"/>
      <c r="AM4241" s="8"/>
      <c r="AN4241" s="78"/>
      <c r="AO4241" s="78"/>
      <c r="AP4241" s="78"/>
      <c r="AQ4241" s="78"/>
      <c r="AR4241" s="78"/>
      <c r="AS4241" s="78"/>
      <c r="AT4241" s="78"/>
      <c r="AU4241" s="78"/>
      <c r="AV4241" s="78"/>
      <c r="AW4241" s="77"/>
      <c r="AX4241" s="144"/>
      <c r="AY4241" s="144"/>
      <c r="AZ4241" s="144"/>
      <c r="BA4241" s="54"/>
      <c r="BB4241" s="54"/>
      <c r="BC4241" s="144"/>
      <c r="BD4241" s="144"/>
      <c r="BE4241" s="144"/>
      <c r="BF4241" s="144"/>
      <c r="BG4241" s="144"/>
      <c r="BH4241" s="144"/>
      <c r="BI4241" s="144"/>
      <c r="BJ4241" s="144"/>
      <c r="BK4241" s="144"/>
      <c r="BL4241" s="144"/>
      <c r="BM4241" s="144"/>
      <c r="BN4241" s="144"/>
      <c r="BO4241" s="144"/>
      <c r="BP4241" s="144"/>
      <c r="BQ4241" s="144"/>
      <c r="BR4241" s="144"/>
      <c r="BS4241" s="144"/>
      <c r="BT4241" s="144"/>
      <c r="BU4241" s="144"/>
      <c r="BV4241" s="144"/>
      <c r="BW4241" s="144"/>
      <c r="BX4241" s="144"/>
      <c r="BY4241" s="144"/>
      <c r="BZ4241" s="144"/>
      <c r="CA4241" s="144"/>
      <c r="CB4241" s="144"/>
      <c r="CC4241" s="144"/>
      <c r="CD4241" s="144"/>
      <c r="CE4241" s="144"/>
      <c r="CF4241" s="144"/>
      <c r="CG4241" s="144"/>
      <c r="CH4241" s="144"/>
      <c r="CI4241" s="144"/>
      <c r="CJ4241" s="144"/>
      <c r="CK4241" s="144"/>
      <c r="CL4241" s="144"/>
    </row>
    <row r="4242" spans="2:90" x14ac:dyDescent="0.25">
      <c r="B4242" s="77"/>
      <c r="C4242" s="77"/>
      <c r="D4242" s="77"/>
      <c r="E4242" s="77"/>
      <c r="F4242" s="77"/>
      <c r="G4242" s="77"/>
      <c r="I4242" s="78"/>
      <c r="K4242" s="78"/>
      <c r="L4242" s="77"/>
      <c r="M4242" s="78"/>
      <c r="N4242" s="78"/>
      <c r="O4242" s="78"/>
      <c r="P4242" s="78"/>
      <c r="Q4242" s="144"/>
      <c r="R4242" s="78"/>
      <c r="S4242" s="78"/>
      <c r="T4242" s="78"/>
      <c r="U4242" s="78"/>
      <c r="V4242" s="219"/>
      <c r="W4242" s="78"/>
      <c r="X4242" s="78"/>
      <c r="Y4242" s="78"/>
      <c r="Z4242" s="78"/>
      <c r="AA4242" s="77"/>
      <c r="AB4242" s="77"/>
      <c r="AC4242" s="78"/>
      <c r="AD4242" s="104"/>
      <c r="AE4242" s="78"/>
      <c r="AF4242" s="104"/>
      <c r="AG4242" s="78"/>
      <c r="AH4242" s="104"/>
      <c r="AI4242" s="78"/>
      <c r="AJ4242" s="104"/>
      <c r="AK4242" s="78"/>
      <c r="AL4242" s="78"/>
      <c r="AM4242" s="8"/>
      <c r="AN4242" s="78"/>
      <c r="AO4242" s="78"/>
      <c r="AP4242" s="78"/>
      <c r="AQ4242" s="78"/>
      <c r="AR4242" s="78"/>
      <c r="AS4242" s="78"/>
      <c r="AT4242" s="78"/>
      <c r="AU4242" s="78"/>
      <c r="AV4242" s="78"/>
      <c r="AW4242" s="77"/>
      <c r="AX4242" s="144"/>
      <c r="AY4242" s="144"/>
      <c r="AZ4242" s="144"/>
      <c r="BA4242" s="54"/>
      <c r="BB4242" s="54"/>
      <c r="BC4242" s="144"/>
      <c r="BD4242" s="144"/>
      <c r="BE4242" s="144"/>
      <c r="BF4242" s="144"/>
      <c r="BG4242" s="144"/>
      <c r="BH4242" s="144"/>
      <c r="BI4242" s="144"/>
      <c r="BJ4242" s="144"/>
      <c r="BK4242" s="144"/>
      <c r="BL4242" s="144"/>
      <c r="BM4242" s="144"/>
      <c r="BN4242" s="144"/>
      <c r="BO4242" s="144"/>
      <c r="BP4242" s="144"/>
      <c r="BQ4242" s="144"/>
      <c r="BR4242" s="144"/>
      <c r="BS4242" s="144"/>
      <c r="BT4242" s="144"/>
      <c r="BU4242" s="144"/>
      <c r="BV4242" s="144"/>
      <c r="BW4242" s="144"/>
      <c r="BX4242" s="144"/>
      <c r="BY4242" s="144"/>
      <c r="BZ4242" s="144"/>
      <c r="CA4242" s="144"/>
      <c r="CB4242" s="144"/>
      <c r="CC4242" s="144"/>
      <c r="CD4242" s="144"/>
      <c r="CE4242" s="144"/>
      <c r="CF4242" s="144"/>
      <c r="CG4242" s="144"/>
      <c r="CH4242" s="144"/>
      <c r="CI4242" s="144"/>
      <c r="CJ4242" s="144"/>
      <c r="CK4242" s="144"/>
      <c r="CL4242" s="144"/>
    </row>
    <row r="4243" spans="2:90" x14ac:dyDescent="0.25">
      <c r="B4243" s="77"/>
      <c r="C4243" s="77"/>
      <c r="D4243" s="77"/>
      <c r="E4243" s="77"/>
      <c r="F4243" s="77"/>
      <c r="G4243" s="77"/>
      <c r="I4243" s="78"/>
      <c r="K4243" s="78"/>
      <c r="L4243" s="77"/>
      <c r="M4243" s="78"/>
      <c r="N4243" s="78"/>
      <c r="O4243" s="78"/>
      <c r="P4243" s="78"/>
      <c r="Q4243" s="144"/>
      <c r="R4243" s="78"/>
      <c r="S4243" s="78"/>
      <c r="T4243" s="78"/>
      <c r="U4243" s="78"/>
      <c r="V4243" s="219"/>
      <c r="W4243" s="78"/>
      <c r="X4243" s="78"/>
      <c r="Y4243" s="78"/>
      <c r="Z4243" s="78"/>
      <c r="AA4243" s="77"/>
      <c r="AB4243" s="77"/>
      <c r="AC4243" s="78"/>
      <c r="AD4243" s="104"/>
      <c r="AE4243" s="78"/>
      <c r="AF4243" s="104"/>
      <c r="AG4243" s="78"/>
      <c r="AH4243" s="104"/>
      <c r="AI4243" s="78"/>
      <c r="AJ4243" s="104"/>
      <c r="AK4243" s="78"/>
      <c r="AL4243" s="78"/>
      <c r="AM4243" s="8"/>
      <c r="AN4243" s="78"/>
      <c r="AO4243" s="78"/>
      <c r="AP4243" s="78"/>
      <c r="AQ4243" s="78"/>
      <c r="AR4243" s="78"/>
      <c r="AS4243" s="78"/>
      <c r="AT4243" s="78"/>
      <c r="AU4243" s="78"/>
      <c r="AV4243" s="78"/>
      <c r="AW4243" s="77"/>
      <c r="AX4243" s="144"/>
      <c r="AY4243" s="144"/>
      <c r="AZ4243" s="144"/>
      <c r="BA4243" s="54"/>
      <c r="BB4243" s="54"/>
      <c r="BC4243" s="144"/>
      <c r="BD4243" s="144"/>
      <c r="BE4243" s="144"/>
      <c r="BF4243" s="144"/>
      <c r="BG4243" s="144"/>
      <c r="BH4243" s="144"/>
      <c r="BI4243" s="144"/>
      <c r="BJ4243" s="144"/>
      <c r="BK4243" s="144"/>
      <c r="BL4243" s="144"/>
      <c r="BM4243" s="144"/>
      <c r="BN4243" s="144"/>
      <c r="BO4243" s="144"/>
      <c r="BP4243" s="144"/>
      <c r="BQ4243" s="144"/>
      <c r="BR4243" s="144"/>
      <c r="BS4243" s="144"/>
      <c r="BT4243" s="144"/>
      <c r="BU4243" s="144"/>
      <c r="BV4243" s="144"/>
      <c r="BW4243" s="144"/>
      <c r="BX4243" s="144"/>
      <c r="BY4243" s="144"/>
      <c r="BZ4243" s="144"/>
      <c r="CA4243" s="144"/>
      <c r="CB4243" s="144"/>
      <c r="CC4243" s="144"/>
      <c r="CD4243" s="144"/>
      <c r="CE4243" s="144"/>
      <c r="CF4243" s="144"/>
      <c r="CG4243" s="144"/>
      <c r="CH4243" s="144"/>
      <c r="CI4243" s="144"/>
      <c r="CJ4243" s="144"/>
      <c r="CK4243" s="144"/>
      <c r="CL4243" s="144"/>
    </row>
    <row r="4244" spans="2:90" x14ac:dyDescent="0.25">
      <c r="B4244" s="77"/>
      <c r="C4244" s="77"/>
      <c r="D4244" s="77"/>
      <c r="E4244" s="77"/>
      <c r="F4244" s="77"/>
      <c r="G4244" s="77"/>
      <c r="I4244" s="78"/>
      <c r="K4244" s="78"/>
      <c r="L4244" s="77"/>
      <c r="M4244" s="78"/>
      <c r="N4244" s="78"/>
      <c r="O4244" s="78"/>
      <c r="P4244" s="78"/>
      <c r="Q4244" s="144"/>
      <c r="R4244" s="78"/>
      <c r="S4244" s="78"/>
      <c r="T4244" s="78"/>
      <c r="U4244" s="78"/>
      <c r="V4244" s="219"/>
      <c r="W4244" s="78"/>
      <c r="X4244" s="78"/>
      <c r="Y4244" s="78"/>
      <c r="Z4244" s="78"/>
      <c r="AA4244" s="77"/>
      <c r="AB4244" s="77"/>
      <c r="AC4244" s="78"/>
      <c r="AD4244" s="104"/>
      <c r="AE4244" s="78"/>
      <c r="AF4244" s="104"/>
      <c r="AG4244" s="78"/>
      <c r="AH4244" s="104"/>
      <c r="AI4244" s="78"/>
      <c r="AJ4244" s="104"/>
      <c r="AK4244" s="78"/>
      <c r="AL4244" s="78"/>
      <c r="AM4244" s="8"/>
      <c r="AN4244" s="78"/>
      <c r="AO4244" s="78"/>
      <c r="AP4244" s="78"/>
      <c r="AQ4244" s="78"/>
      <c r="AR4244" s="78"/>
      <c r="AS4244" s="78"/>
      <c r="AT4244" s="78"/>
      <c r="AU4244" s="78"/>
      <c r="AV4244" s="78"/>
      <c r="AW4244" s="77"/>
      <c r="AX4244" s="144"/>
      <c r="AY4244" s="144"/>
      <c r="AZ4244" s="144"/>
      <c r="BA4244" s="54"/>
      <c r="BB4244" s="54"/>
      <c r="BC4244" s="144"/>
      <c r="BD4244" s="144"/>
      <c r="BE4244" s="144"/>
      <c r="BF4244" s="144"/>
      <c r="BG4244" s="144"/>
      <c r="BH4244" s="144"/>
      <c r="BI4244" s="144"/>
      <c r="BJ4244" s="144"/>
      <c r="BK4244" s="144"/>
      <c r="BL4244" s="144"/>
      <c r="BM4244" s="144"/>
      <c r="BN4244" s="144"/>
      <c r="BO4244" s="144"/>
      <c r="BP4244" s="144"/>
      <c r="BQ4244" s="144"/>
      <c r="BR4244" s="144"/>
      <c r="BS4244" s="144"/>
      <c r="BT4244" s="144"/>
      <c r="BU4244" s="144"/>
      <c r="BV4244" s="144"/>
      <c r="BW4244" s="144"/>
      <c r="BX4244" s="144"/>
      <c r="BY4244" s="144"/>
      <c r="BZ4244" s="144"/>
      <c r="CA4244" s="144"/>
      <c r="CB4244" s="144"/>
      <c r="CC4244" s="144"/>
      <c r="CD4244" s="144"/>
      <c r="CE4244" s="144"/>
      <c r="CF4244" s="144"/>
      <c r="CG4244" s="144"/>
      <c r="CH4244" s="144"/>
      <c r="CI4244" s="144"/>
      <c r="CJ4244" s="144"/>
      <c r="CK4244" s="144"/>
      <c r="CL4244" s="144"/>
    </row>
    <row r="4245" spans="2:90" x14ac:dyDescent="0.25">
      <c r="B4245" s="77"/>
      <c r="C4245" s="77"/>
      <c r="D4245" s="77"/>
      <c r="E4245" s="77"/>
      <c r="F4245" s="77"/>
      <c r="G4245" s="77"/>
      <c r="I4245" s="78"/>
      <c r="K4245" s="78"/>
      <c r="L4245" s="77"/>
      <c r="M4245" s="78"/>
      <c r="N4245" s="78"/>
      <c r="O4245" s="78"/>
      <c r="P4245" s="78"/>
      <c r="Q4245" s="144"/>
      <c r="R4245" s="78"/>
      <c r="S4245" s="78"/>
      <c r="T4245" s="78"/>
      <c r="U4245" s="78"/>
      <c r="V4245" s="219"/>
      <c r="W4245" s="78"/>
      <c r="X4245" s="78"/>
      <c r="Y4245" s="78"/>
      <c r="Z4245" s="78"/>
      <c r="AA4245" s="77"/>
      <c r="AB4245" s="77"/>
      <c r="AC4245" s="78"/>
      <c r="AD4245" s="104"/>
      <c r="AE4245" s="78"/>
      <c r="AF4245" s="104"/>
      <c r="AG4245" s="78"/>
      <c r="AH4245" s="104"/>
      <c r="AI4245" s="78"/>
      <c r="AJ4245" s="104"/>
      <c r="AK4245" s="78"/>
      <c r="AL4245" s="78"/>
      <c r="AM4245" s="8"/>
      <c r="AN4245" s="78"/>
      <c r="AO4245" s="78"/>
      <c r="AP4245" s="78"/>
      <c r="AQ4245" s="78"/>
      <c r="AR4245" s="78"/>
      <c r="AS4245" s="78"/>
      <c r="AT4245" s="78"/>
      <c r="AU4245" s="78"/>
      <c r="AV4245" s="78"/>
      <c r="AW4245" s="77"/>
      <c r="AX4245" s="144"/>
      <c r="AY4245" s="144"/>
      <c r="AZ4245" s="144"/>
      <c r="BA4245" s="54"/>
      <c r="BB4245" s="54"/>
      <c r="BC4245" s="144"/>
      <c r="BD4245" s="144"/>
      <c r="BE4245" s="144"/>
      <c r="BF4245" s="144"/>
      <c r="BG4245" s="144"/>
      <c r="BH4245" s="144"/>
      <c r="BI4245" s="144"/>
      <c r="BJ4245" s="144"/>
      <c r="BK4245" s="144"/>
      <c r="BL4245" s="144"/>
      <c r="BM4245" s="144"/>
      <c r="BN4245" s="144"/>
      <c r="BO4245" s="144"/>
      <c r="BP4245" s="144"/>
      <c r="BQ4245" s="144"/>
      <c r="BR4245" s="144"/>
      <c r="BS4245" s="144"/>
      <c r="BT4245" s="144"/>
      <c r="BU4245" s="144"/>
      <c r="BV4245" s="144"/>
      <c r="BW4245" s="144"/>
      <c r="BX4245" s="144"/>
      <c r="BY4245" s="144"/>
      <c r="BZ4245" s="144"/>
      <c r="CA4245" s="144"/>
      <c r="CB4245" s="144"/>
      <c r="CC4245" s="144"/>
      <c r="CD4245" s="144"/>
      <c r="CE4245" s="144"/>
      <c r="CF4245" s="144"/>
      <c r="CG4245" s="144"/>
      <c r="CH4245" s="144"/>
      <c r="CI4245" s="144"/>
      <c r="CJ4245" s="144"/>
      <c r="CK4245" s="144"/>
      <c r="CL4245" s="144"/>
    </row>
    <row r="4246" spans="2:90" x14ac:dyDescent="0.25">
      <c r="B4246" s="77"/>
      <c r="C4246" s="77"/>
      <c r="D4246" s="77"/>
      <c r="E4246" s="77"/>
      <c r="F4246" s="77"/>
      <c r="G4246" s="77"/>
      <c r="I4246" s="78"/>
      <c r="K4246" s="78"/>
      <c r="L4246" s="77"/>
      <c r="M4246" s="78"/>
      <c r="N4246" s="78"/>
      <c r="O4246" s="78"/>
      <c r="P4246" s="78"/>
      <c r="Q4246" s="144"/>
      <c r="R4246" s="78"/>
      <c r="S4246" s="78"/>
      <c r="T4246" s="78"/>
      <c r="U4246" s="78"/>
      <c r="V4246" s="219"/>
      <c r="W4246" s="78"/>
      <c r="X4246" s="78"/>
      <c r="Y4246" s="78"/>
      <c r="Z4246" s="78"/>
      <c r="AA4246" s="77"/>
      <c r="AB4246" s="77"/>
      <c r="AC4246" s="78"/>
      <c r="AD4246" s="104"/>
      <c r="AE4246" s="78"/>
      <c r="AF4246" s="104"/>
      <c r="AG4246" s="78"/>
      <c r="AH4246" s="104"/>
      <c r="AI4246" s="78"/>
      <c r="AJ4246" s="104"/>
      <c r="AK4246" s="78"/>
      <c r="AL4246" s="78"/>
      <c r="AM4246" s="8"/>
      <c r="AN4246" s="78"/>
      <c r="AO4246" s="78"/>
      <c r="AP4246" s="78"/>
      <c r="AQ4246" s="78"/>
      <c r="AR4246" s="78"/>
      <c r="AS4246" s="78"/>
      <c r="AT4246" s="78"/>
      <c r="AU4246" s="78"/>
      <c r="AV4246" s="78"/>
      <c r="AW4246" s="77"/>
      <c r="AX4246" s="144"/>
      <c r="AY4246" s="144"/>
      <c r="AZ4246" s="144"/>
      <c r="BA4246" s="54"/>
      <c r="BB4246" s="54"/>
      <c r="BC4246" s="144"/>
      <c r="BD4246" s="144"/>
      <c r="BE4246" s="144"/>
      <c r="BF4246" s="144"/>
      <c r="BG4246" s="144"/>
      <c r="BH4246" s="144"/>
      <c r="BI4246" s="144"/>
      <c r="BJ4246" s="144"/>
      <c r="BK4246" s="144"/>
      <c r="BL4246" s="144"/>
      <c r="BM4246" s="144"/>
      <c r="BN4246" s="144"/>
      <c r="BO4246" s="144"/>
      <c r="BP4246" s="144"/>
      <c r="BQ4246" s="144"/>
      <c r="BR4246" s="144"/>
      <c r="BS4246" s="144"/>
      <c r="BT4246" s="144"/>
      <c r="BU4246" s="144"/>
      <c r="BV4246" s="144"/>
      <c r="BW4246" s="144"/>
      <c r="BX4246" s="144"/>
      <c r="BY4246" s="144"/>
      <c r="BZ4246" s="144"/>
      <c r="CA4246" s="144"/>
      <c r="CB4246" s="144"/>
      <c r="CC4246" s="144"/>
      <c r="CD4246" s="144"/>
      <c r="CE4246" s="144"/>
      <c r="CF4246" s="144"/>
      <c r="CG4246" s="144"/>
      <c r="CH4246" s="144"/>
      <c r="CI4246" s="144"/>
      <c r="CJ4246" s="144"/>
      <c r="CK4246" s="144"/>
      <c r="CL4246" s="144"/>
    </row>
    <row r="4247" spans="2:90" x14ac:dyDescent="0.25">
      <c r="B4247" s="77"/>
      <c r="C4247" s="77"/>
      <c r="D4247" s="77"/>
      <c r="E4247" s="77"/>
      <c r="F4247" s="77"/>
      <c r="G4247" s="77"/>
      <c r="I4247" s="78"/>
      <c r="K4247" s="78"/>
      <c r="L4247" s="77"/>
      <c r="M4247" s="78"/>
      <c r="N4247" s="78"/>
      <c r="O4247" s="78"/>
      <c r="P4247" s="78"/>
      <c r="Q4247" s="144"/>
      <c r="R4247" s="78"/>
      <c r="S4247" s="78"/>
      <c r="T4247" s="78"/>
      <c r="U4247" s="78"/>
      <c r="V4247" s="219"/>
      <c r="W4247" s="78"/>
      <c r="X4247" s="78"/>
      <c r="Y4247" s="78"/>
      <c r="Z4247" s="78"/>
      <c r="AA4247" s="77"/>
      <c r="AB4247" s="77"/>
      <c r="AC4247" s="78"/>
      <c r="AD4247" s="104"/>
      <c r="AE4247" s="78"/>
      <c r="AF4247" s="104"/>
      <c r="AG4247" s="78"/>
      <c r="AH4247" s="104"/>
      <c r="AI4247" s="78"/>
      <c r="AJ4247" s="104"/>
      <c r="AK4247" s="78"/>
      <c r="AL4247" s="78"/>
      <c r="AM4247" s="8"/>
      <c r="AN4247" s="78"/>
      <c r="AO4247" s="78"/>
      <c r="AP4247" s="78"/>
      <c r="AQ4247" s="78"/>
      <c r="AR4247" s="78"/>
      <c r="AS4247" s="78"/>
      <c r="AT4247" s="78"/>
      <c r="AU4247" s="78"/>
      <c r="AV4247" s="78"/>
      <c r="AW4247" s="77"/>
      <c r="AX4247" s="144"/>
      <c r="AY4247" s="144"/>
      <c r="AZ4247" s="144"/>
      <c r="BA4247" s="54"/>
      <c r="BB4247" s="54"/>
      <c r="BC4247" s="144"/>
      <c r="BD4247" s="144"/>
      <c r="BE4247" s="144"/>
      <c r="BF4247" s="144"/>
      <c r="BG4247" s="144"/>
      <c r="BH4247" s="144"/>
      <c r="BI4247" s="144"/>
      <c r="BJ4247" s="144"/>
      <c r="BK4247" s="144"/>
      <c r="BL4247" s="144"/>
      <c r="BM4247" s="144"/>
      <c r="BN4247" s="144"/>
      <c r="BO4247" s="144"/>
      <c r="BP4247" s="144"/>
      <c r="BQ4247" s="144"/>
      <c r="BR4247" s="144"/>
      <c r="BS4247" s="144"/>
      <c r="BT4247" s="144"/>
      <c r="BU4247" s="144"/>
      <c r="BV4247" s="144"/>
      <c r="BW4247" s="144"/>
      <c r="BX4247" s="144"/>
      <c r="BY4247" s="144"/>
      <c r="BZ4247" s="144"/>
      <c r="CA4247" s="144"/>
      <c r="CB4247" s="144"/>
      <c r="CC4247" s="144"/>
      <c r="CD4247" s="144"/>
      <c r="CE4247" s="144"/>
      <c r="CF4247" s="144"/>
      <c r="CG4247" s="144"/>
      <c r="CH4247" s="144"/>
      <c r="CI4247" s="144"/>
      <c r="CJ4247" s="144"/>
      <c r="CK4247" s="144"/>
      <c r="CL4247" s="144"/>
    </row>
    <row r="4248" spans="2:90" x14ac:dyDescent="0.25">
      <c r="B4248" s="77"/>
      <c r="C4248" s="77"/>
      <c r="D4248" s="77"/>
      <c r="E4248" s="77"/>
      <c r="F4248" s="77"/>
      <c r="G4248" s="77"/>
      <c r="I4248" s="78"/>
      <c r="K4248" s="78"/>
      <c r="L4248" s="77"/>
      <c r="M4248" s="78"/>
      <c r="N4248" s="78"/>
      <c r="O4248" s="78"/>
      <c r="P4248" s="78"/>
      <c r="Q4248" s="144"/>
      <c r="R4248" s="78"/>
      <c r="S4248" s="78"/>
      <c r="T4248" s="78"/>
      <c r="U4248" s="78"/>
      <c r="V4248" s="219"/>
      <c r="W4248" s="78"/>
      <c r="X4248" s="78"/>
      <c r="Y4248" s="78"/>
      <c r="Z4248" s="78"/>
      <c r="AA4248" s="77"/>
      <c r="AB4248" s="77"/>
      <c r="AC4248" s="78"/>
      <c r="AD4248" s="104"/>
      <c r="AE4248" s="78"/>
      <c r="AF4248" s="104"/>
      <c r="AG4248" s="78"/>
      <c r="AH4248" s="104"/>
      <c r="AI4248" s="78"/>
      <c r="AJ4248" s="104"/>
      <c r="AK4248" s="78"/>
      <c r="AL4248" s="78"/>
      <c r="AM4248" s="8"/>
      <c r="AN4248" s="78"/>
      <c r="AO4248" s="78"/>
      <c r="AP4248" s="78"/>
      <c r="AQ4248" s="78"/>
      <c r="AR4248" s="78"/>
      <c r="AS4248" s="78"/>
      <c r="AT4248" s="78"/>
      <c r="AU4248" s="78"/>
      <c r="AV4248" s="78"/>
      <c r="AW4248" s="77"/>
      <c r="AX4248" s="144"/>
      <c r="AY4248" s="144"/>
      <c r="AZ4248" s="144"/>
      <c r="BA4248" s="54"/>
      <c r="BB4248" s="54"/>
      <c r="BC4248" s="144"/>
      <c r="BD4248" s="144"/>
      <c r="BE4248" s="144"/>
      <c r="BF4248" s="144"/>
      <c r="BG4248" s="144"/>
      <c r="BH4248" s="144"/>
      <c r="BI4248" s="144"/>
      <c r="BJ4248" s="144"/>
      <c r="BK4248" s="144"/>
      <c r="BL4248" s="144"/>
      <c r="BM4248" s="144"/>
      <c r="BN4248" s="144"/>
      <c r="BO4248" s="144"/>
      <c r="BP4248" s="144"/>
      <c r="BQ4248" s="144"/>
      <c r="BR4248" s="144"/>
      <c r="BS4248" s="144"/>
      <c r="BT4248" s="144"/>
      <c r="BU4248" s="144"/>
      <c r="BV4248" s="144"/>
      <c r="BW4248" s="144"/>
      <c r="BX4248" s="144"/>
      <c r="BY4248" s="144"/>
      <c r="BZ4248" s="144"/>
      <c r="CA4248" s="144"/>
      <c r="CB4248" s="144"/>
      <c r="CC4248" s="144"/>
      <c r="CD4248" s="144"/>
      <c r="CE4248" s="144"/>
      <c r="CF4248" s="144"/>
      <c r="CG4248" s="144"/>
      <c r="CH4248" s="144"/>
      <c r="CI4248" s="144"/>
      <c r="CJ4248" s="144"/>
      <c r="CK4248" s="144"/>
      <c r="CL4248" s="144"/>
    </row>
    <row r="4249" spans="2:90" x14ac:dyDescent="0.25">
      <c r="B4249" s="77"/>
      <c r="C4249" s="77"/>
      <c r="D4249" s="77"/>
      <c r="E4249" s="77"/>
      <c r="F4249" s="77"/>
      <c r="G4249" s="77"/>
      <c r="I4249" s="78"/>
      <c r="K4249" s="78"/>
      <c r="L4249" s="77"/>
      <c r="M4249" s="78"/>
      <c r="N4249" s="78"/>
      <c r="O4249" s="78"/>
      <c r="P4249" s="78"/>
      <c r="Q4249" s="144"/>
      <c r="R4249" s="78"/>
      <c r="S4249" s="78"/>
      <c r="T4249" s="78"/>
      <c r="U4249" s="78"/>
      <c r="V4249" s="219"/>
      <c r="W4249" s="78"/>
      <c r="X4249" s="78"/>
      <c r="Y4249" s="78"/>
      <c r="Z4249" s="78"/>
      <c r="AA4249" s="77"/>
      <c r="AB4249" s="77"/>
      <c r="AC4249" s="78"/>
      <c r="AD4249" s="104"/>
      <c r="AE4249" s="78"/>
      <c r="AF4249" s="104"/>
      <c r="AG4249" s="78"/>
      <c r="AH4249" s="104"/>
      <c r="AI4249" s="78"/>
      <c r="AJ4249" s="104"/>
      <c r="AK4249" s="78"/>
      <c r="AL4249" s="78"/>
      <c r="AM4249" s="8"/>
      <c r="AN4249" s="78"/>
      <c r="AO4249" s="78"/>
      <c r="AP4249" s="78"/>
      <c r="AQ4249" s="78"/>
      <c r="AR4249" s="78"/>
      <c r="AS4249" s="78"/>
      <c r="AT4249" s="78"/>
      <c r="AU4249" s="78"/>
      <c r="AV4249" s="78"/>
      <c r="AW4249" s="77"/>
      <c r="AX4249" s="144"/>
      <c r="AY4249" s="144"/>
      <c r="AZ4249" s="144"/>
      <c r="BA4249" s="54"/>
      <c r="BB4249" s="54"/>
      <c r="BC4249" s="144"/>
      <c r="BD4249" s="144"/>
      <c r="BE4249" s="144"/>
      <c r="BF4249" s="144"/>
      <c r="BG4249" s="144"/>
      <c r="BH4249" s="144"/>
      <c r="BI4249" s="144"/>
      <c r="BJ4249" s="144"/>
      <c r="BK4249" s="144"/>
      <c r="BL4249" s="144"/>
      <c r="BM4249" s="144"/>
      <c r="BN4249" s="144"/>
      <c r="BO4249" s="144"/>
      <c r="BP4249" s="144"/>
      <c r="BQ4249" s="144"/>
      <c r="BR4249" s="144"/>
      <c r="BS4249" s="144"/>
      <c r="BT4249" s="144"/>
      <c r="BU4249" s="144"/>
      <c r="BV4249" s="144"/>
      <c r="BW4249" s="144"/>
      <c r="BX4249" s="144"/>
      <c r="BY4249" s="144"/>
      <c r="BZ4249" s="144"/>
      <c r="CA4249" s="144"/>
      <c r="CB4249" s="144"/>
      <c r="CC4249" s="144"/>
      <c r="CD4249" s="144"/>
      <c r="CE4249" s="144"/>
      <c r="CF4249" s="144"/>
      <c r="CG4249" s="144"/>
      <c r="CH4249" s="144"/>
      <c r="CI4249" s="144"/>
      <c r="CJ4249" s="144"/>
      <c r="CK4249" s="144"/>
      <c r="CL4249" s="144"/>
    </row>
    <row r="4250" spans="2:90" x14ac:dyDescent="0.25">
      <c r="B4250" s="77"/>
      <c r="C4250" s="77"/>
      <c r="D4250" s="77"/>
      <c r="E4250" s="77"/>
      <c r="F4250" s="77"/>
      <c r="G4250" s="77"/>
      <c r="I4250" s="78"/>
      <c r="K4250" s="78"/>
      <c r="L4250" s="77"/>
      <c r="M4250" s="78"/>
      <c r="N4250" s="78"/>
      <c r="O4250" s="78"/>
      <c r="P4250" s="78"/>
      <c r="Q4250" s="144"/>
      <c r="R4250" s="78"/>
      <c r="S4250" s="78"/>
      <c r="T4250" s="78"/>
      <c r="U4250" s="78"/>
      <c r="V4250" s="219"/>
      <c r="W4250" s="78"/>
      <c r="X4250" s="78"/>
      <c r="Y4250" s="78"/>
      <c r="Z4250" s="78"/>
      <c r="AA4250" s="77"/>
      <c r="AB4250" s="77"/>
      <c r="AC4250" s="78"/>
      <c r="AD4250" s="104"/>
      <c r="AE4250" s="78"/>
      <c r="AF4250" s="104"/>
      <c r="AG4250" s="78"/>
      <c r="AH4250" s="104"/>
      <c r="AI4250" s="78"/>
      <c r="AJ4250" s="104"/>
      <c r="AK4250" s="78"/>
      <c r="AL4250" s="78"/>
      <c r="AM4250" s="8"/>
      <c r="AN4250" s="78"/>
      <c r="AO4250" s="78"/>
      <c r="AP4250" s="78"/>
      <c r="AQ4250" s="78"/>
      <c r="AR4250" s="78"/>
      <c r="AS4250" s="78"/>
      <c r="AT4250" s="78"/>
      <c r="AU4250" s="78"/>
      <c r="AV4250" s="78"/>
      <c r="AW4250" s="77"/>
      <c r="AX4250" s="144"/>
      <c r="AY4250" s="144"/>
      <c r="AZ4250" s="144"/>
      <c r="BA4250" s="54"/>
      <c r="BB4250" s="54"/>
      <c r="BC4250" s="144"/>
      <c r="BD4250" s="144"/>
      <c r="BE4250" s="144"/>
      <c r="BF4250" s="144"/>
      <c r="BG4250" s="144"/>
      <c r="BH4250" s="144"/>
      <c r="BI4250" s="144"/>
      <c r="BJ4250" s="144"/>
      <c r="BK4250" s="144"/>
      <c r="BL4250" s="144"/>
      <c r="BM4250" s="144"/>
      <c r="BN4250" s="144"/>
      <c r="BO4250" s="144"/>
      <c r="BP4250" s="144"/>
      <c r="BQ4250" s="144"/>
      <c r="BR4250" s="144"/>
      <c r="BS4250" s="144"/>
      <c r="BT4250" s="144"/>
      <c r="BU4250" s="144"/>
      <c r="BV4250" s="144"/>
      <c r="BW4250" s="144"/>
      <c r="BX4250" s="144"/>
      <c r="BY4250" s="144"/>
      <c r="BZ4250" s="144"/>
      <c r="CA4250" s="144"/>
      <c r="CB4250" s="144"/>
      <c r="CC4250" s="144"/>
      <c r="CD4250" s="144"/>
      <c r="CE4250" s="144"/>
      <c r="CF4250" s="144"/>
      <c r="CG4250" s="144"/>
      <c r="CH4250" s="144"/>
      <c r="CI4250" s="144"/>
      <c r="CJ4250" s="144"/>
      <c r="CK4250" s="144"/>
      <c r="CL4250" s="144"/>
    </row>
    <row r="4251" spans="2:90" x14ac:dyDescent="0.25">
      <c r="B4251" s="77"/>
      <c r="C4251" s="77"/>
      <c r="D4251" s="77"/>
      <c r="E4251" s="77"/>
      <c r="F4251" s="77"/>
      <c r="G4251" s="77"/>
      <c r="I4251" s="78"/>
      <c r="K4251" s="78"/>
      <c r="L4251" s="77"/>
      <c r="M4251" s="78"/>
      <c r="N4251" s="78"/>
      <c r="O4251" s="78"/>
      <c r="P4251" s="78"/>
      <c r="Q4251" s="144"/>
      <c r="R4251" s="78"/>
      <c r="S4251" s="78"/>
      <c r="T4251" s="78"/>
      <c r="U4251" s="78"/>
      <c r="V4251" s="219"/>
      <c r="W4251" s="78"/>
      <c r="X4251" s="78"/>
      <c r="Y4251" s="78"/>
      <c r="Z4251" s="78"/>
      <c r="AA4251" s="77"/>
      <c r="AB4251" s="77"/>
      <c r="AC4251" s="78"/>
      <c r="AD4251" s="104"/>
      <c r="AE4251" s="78"/>
      <c r="AF4251" s="104"/>
      <c r="AG4251" s="78"/>
      <c r="AH4251" s="104"/>
      <c r="AI4251" s="78"/>
      <c r="AJ4251" s="104"/>
      <c r="AK4251" s="78"/>
      <c r="AL4251" s="78"/>
      <c r="AM4251" s="8"/>
      <c r="AN4251" s="78"/>
      <c r="AO4251" s="78"/>
      <c r="AP4251" s="78"/>
      <c r="AQ4251" s="78"/>
      <c r="AR4251" s="78"/>
      <c r="AS4251" s="78"/>
      <c r="AT4251" s="78"/>
      <c r="AU4251" s="78"/>
      <c r="AV4251" s="78"/>
      <c r="AW4251" s="77"/>
      <c r="AX4251" s="144"/>
      <c r="AY4251" s="144"/>
      <c r="AZ4251" s="144"/>
      <c r="BA4251" s="54"/>
      <c r="BB4251" s="54"/>
      <c r="BC4251" s="144"/>
      <c r="BD4251" s="144"/>
      <c r="BE4251" s="144"/>
      <c r="BF4251" s="144"/>
      <c r="BG4251" s="144"/>
      <c r="BH4251" s="144"/>
      <c r="BI4251" s="144"/>
      <c r="BJ4251" s="144"/>
      <c r="BK4251" s="144"/>
      <c r="BL4251" s="144"/>
      <c r="BM4251" s="144"/>
      <c r="BN4251" s="144"/>
      <c r="BO4251" s="144"/>
      <c r="BP4251" s="144"/>
      <c r="BQ4251" s="144"/>
      <c r="BR4251" s="144"/>
      <c r="BS4251" s="144"/>
      <c r="BT4251" s="144"/>
      <c r="BU4251" s="144"/>
      <c r="BV4251" s="144"/>
      <c r="BW4251" s="144"/>
      <c r="BX4251" s="144"/>
      <c r="BY4251" s="144"/>
      <c r="BZ4251" s="144"/>
      <c r="CA4251" s="144"/>
      <c r="CB4251" s="144"/>
      <c r="CC4251" s="144"/>
      <c r="CD4251" s="144"/>
      <c r="CE4251" s="144"/>
      <c r="CF4251" s="144"/>
      <c r="CG4251" s="144"/>
      <c r="CH4251" s="144"/>
      <c r="CI4251" s="144"/>
      <c r="CJ4251" s="144"/>
      <c r="CK4251" s="144"/>
      <c r="CL4251" s="144"/>
    </row>
    <row r="4252" spans="2:90" x14ac:dyDescent="0.25">
      <c r="B4252" s="77"/>
      <c r="C4252" s="77"/>
      <c r="D4252" s="77"/>
      <c r="E4252" s="77"/>
      <c r="F4252" s="77"/>
      <c r="G4252" s="77"/>
      <c r="I4252" s="78"/>
      <c r="K4252" s="78"/>
      <c r="L4252" s="77"/>
      <c r="M4252" s="78"/>
      <c r="N4252" s="78"/>
      <c r="O4252" s="78"/>
      <c r="P4252" s="78"/>
      <c r="Q4252" s="144"/>
      <c r="R4252" s="78"/>
      <c r="S4252" s="78"/>
      <c r="T4252" s="78"/>
      <c r="U4252" s="78"/>
      <c r="V4252" s="219"/>
      <c r="W4252" s="78"/>
      <c r="X4252" s="78"/>
      <c r="Y4252" s="78"/>
      <c r="Z4252" s="78"/>
      <c r="AA4252" s="77"/>
      <c r="AB4252" s="77"/>
      <c r="AC4252" s="78"/>
      <c r="AD4252" s="104"/>
      <c r="AE4252" s="78"/>
      <c r="AF4252" s="104"/>
      <c r="AG4252" s="78"/>
      <c r="AH4252" s="104"/>
      <c r="AI4252" s="78"/>
      <c r="AJ4252" s="104"/>
      <c r="AK4252" s="78"/>
      <c r="AL4252" s="78"/>
      <c r="AM4252" s="8"/>
      <c r="AN4252" s="78"/>
      <c r="AO4252" s="78"/>
      <c r="AP4252" s="78"/>
      <c r="AQ4252" s="78"/>
      <c r="AR4252" s="78"/>
      <c r="AS4252" s="78"/>
      <c r="AT4252" s="78"/>
      <c r="AU4252" s="78"/>
      <c r="AV4252" s="78"/>
      <c r="AW4252" s="77"/>
      <c r="AX4252" s="144"/>
      <c r="AY4252" s="144"/>
      <c r="AZ4252" s="144"/>
      <c r="BA4252" s="54"/>
      <c r="BB4252" s="54"/>
      <c r="BC4252" s="144"/>
      <c r="BD4252" s="144"/>
      <c r="BE4252" s="144"/>
      <c r="BF4252" s="144"/>
      <c r="BG4252" s="144"/>
      <c r="BH4252" s="144"/>
      <c r="BI4252" s="144"/>
      <c r="BJ4252" s="144"/>
      <c r="BK4252" s="144"/>
      <c r="BL4252" s="144"/>
      <c r="BM4252" s="144"/>
      <c r="BN4252" s="144"/>
      <c r="BO4252" s="144"/>
      <c r="BP4252" s="144"/>
      <c r="BQ4252" s="144"/>
      <c r="BR4252" s="144"/>
      <c r="BS4252" s="144"/>
      <c r="BT4252" s="144"/>
      <c r="BU4252" s="144"/>
      <c r="BV4252" s="144"/>
      <c r="BW4252" s="144"/>
      <c r="BX4252" s="144"/>
      <c r="BY4252" s="144"/>
      <c r="BZ4252" s="144"/>
      <c r="CA4252" s="144"/>
      <c r="CB4252" s="144"/>
      <c r="CC4252" s="144"/>
      <c r="CD4252" s="144"/>
      <c r="CE4252" s="144"/>
      <c r="CF4252" s="144"/>
      <c r="CG4252" s="144"/>
      <c r="CH4252" s="144"/>
      <c r="CI4252" s="144"/>
      <c r="CJ4252" s="144"/>
      <c r="CK4252" s="144"/>
      <c r="CL4252" s="144"/>
    </row>
    <row r="4253" spans="2:90" x14ac:dyDescent="0.25">
      <c r="B4253" s="77"/>
      <c r="C4253" s="77"/>
      <c r="D4253" s="77"/>
      <c r="E4253" s="77"/>
      <c r="F4253" s="77"/>
      <c r="G4253" s="77"/>
      <c r="I4253" s="78"/>
      <c r="K4253" s="78"/>
      <c r="L4253" s="77"/>
      <c r="M4253" s="78"/>
      <c r="N4253" s="78"/>
      <c r="O4253" s="78"/>
      <c r="P4253" s="78"/>
      <c r="Q4253" s="144"/>
      <c r="R4253" s="78"/>
      <c r="S4253" s="78"/>
      <c r="T4253" s="78"/>
      <c r="U4253" s="78"/>
      <c r="V4253" s="219"/>
      <c r="W4253" s="78"/>
      <c r="X4253" s="78"/>
      <c r="Y4253" s="78"/>
      <c r="Z4253" s="78"/>
      <c r="AA4253" s="77"/>
      <c r="AB4253" s="77"/>
      <c r="AC4253" s="78"/>
      <c r="AD4253" s="104"/>
      <c r="AE4253" s="78"/>
      <c r="AF4253" s="104"/>
      <c r="AG4253" s="78"/>
      <c r="AH4253" s="104"/>
      <c r="AI4253" s="78"/>
      <c r="AJ4253" s="104"/>
      <c r="AK4253" s="78"/>
      <c r="AL4253" s="78"/>
      <c r="AM4253" s="8"/>
      <c r="AN4253" s="78"/>
      <c r="AO4253" s="78"/>
      <c r="AP4253" s="78"/>
      <c r="AQ4253" s="78"/>
      <c r="AR4253" s="78"/>
      <c r="AS4253" s="78"/>
      <c r="AT4253" s="78"/>
      <c r="AU4253" s="78"/>
      <c r="AV4253" s="78"/>
      <c r="AW4253" s="77"/>
      <c r="AX4253" s="144"/>
      <c r="AY4253" s="144"/>
      <c r="AZ4253" s="144"/>
      <c r="BA4253" s="54"/>
      <c r="BB4253" s="54"/>
      <c r="BC4253" s="144"/>
      <c r="BD4253" s="144"/>
      <c r="BE4253" s="144"/>
      <c r="BF4253" s="144"/>
      <c r="BG4253" s="144"/>
      <c r="BH4253" s="144"/>
      <c r="BI4253" s="144"/>
      <c r="BJ4253" s="144"/>
      <c r="BK4253" s="144"/>
      <c r="BL4253" s="144"/>
      <c r="BM4253" s="144"/>
      <c r="BN4253" s="144"/>
      <c r="BO4253" s="144"/>
      <c r="BP4253" s="144"/>
      <c r="BQ4253" s="144"/>
      <c r="BR4253" s="144"/>
      <c r="BS4253" s="144"/>
      <c r="BT4253" s="144"/>
      <c r="BU4253" s="144"/>
      <c r="BV4253" s="144"/>
      <c r="BW4253" s="144"/>
      <c r="BX4253" s="144"/>
      <c r="BY4253" s="144"/>
      <c r="BZ4253" s="144"/>
      <c r="CA4253" s="144"/>
      <c r="CB4253" s="144"/>
      <c r="CC4253" s="144"/>
      <c r="CD4253" s="144"/>
      <c r="CE4253" s="144"/>
      <c r="CF4253" s="144"/>
      <c r="CG4253" s="144"/>
      <c r="CH4253" s="144"/>
      <c r="CI4253" s="144"/>
      <c r="CJ4253" s="144"/>
      <c r="CK4253" s="144"/>
      <c r="CL4253" s="144"/>
    </row>
    <row r="4254" spans="2:90" x14ac:dyDescent="0.25">
      <c r="B4254" s="77"/>
      <c r="C4254" s="77"/>
      <c r="D4254" s="77"/>
      <c r="E4254" s="77"/>
      <c r="F4254" s="77"/>
      <c r="G4254" s="77"/>
      <c r="I4254" s="78"/>
      <c r="K4254" s="78"/>
      <c r="L4254" s="77"/>
      <c r="M4254" s="78"/>
      <c r="N4254" s="78"/>
      <c r="O4254" s="78"/>
      <c r="P4254" s="78"/>
      <c r="Q4254" s="144"/>
      <c r="R4254" s="78"/>
      <c r="S4254" s="78"/>
      <c r="T4254" s="78"/>
      <c r="U4254" s="78"/>
      <c r="V4254" s="219"/>
      <c r="W4254" s="78"/>
      <c r="X4254" s="78"/>
      <c r="Y4254" s="78"/>
      <c r="Z4254" s="78"/>
      <c r="AA4254" s="77"/>
      <c r="AB4254" s="77"/>
      <c r="AC4254" s="78"/>
      <c r="AD4254" s="104"/>
      <c r="AE4254" s="78"/>
      <c r="AF4254" s="104"/>
      <c r="AG4254" s="78"/>
      <c r="AH4254" s="104"/>
      <c r="AI4254" s="78"/>
      <c r="AJ4254" s="104"/>
      <c r="AK4254" s="78"/>
      <c r="AL4254" s="78"/>
      <c r="AM4254" s="8"/>
      <c r="AN4254" s="78"/>
      <c r="AO4254" s="78"/>
      <c r="AP4254" s="78"/>
      <c r="AQ4254" s="78"/>
      <c r="AR4254" s="78"/>
      <c r="AS4254" s="78"/>
      <c r="AT4254" s="78"/>
      <c r="AU4254" s="78"/>
      <c r="AV4254" s="78"/>
      <c r="AW4254" s="77"/>
      <c r="AX4254" s="144"/>
      <c r="AY4254" s="144"/>
      <c r="AZ4254" s="144"/>
      <c r="BA4254" s="54"/>
      <c r="BB4254" s="54"/>
      <c r="BC4254" s="144"/>
      <c r="BD4254" s="144"/>
      <c r="BE4254" s="144"/>
      <c r="BF4254" s="144"/>
      <c r="BG4254" s="144"/>
      <c r="BH4254" s="144"/>
      <c r="BI4254" s="144"/>
      <c r="BJ4254" s="144"/>
      <c r="BK4254" s="144"/>
      <c r="BL4254" s="144"/>
      <c r="BM4254" s="144"/>
      <c r="BN4254" s="144"/>
      <c r="BO4254" s="144"/>
      <c r="BP4254" s="144"/>
      <c r="BQ4254" s="144"/>
      <c r="BR4254" s="144"/>
      <c r="BS4254" s="144"/>
      <c r="BT4254" s="144"/>
      <c r="BU4254" s="144"/>
      <c r="BV4254" s="144"/>
      <c r="BW4254" s="144"/>
      <c r="BX4254" s="144"/>
      <c r="BY4254" s="144"/>
      <c r="BZ4254" s="144"/>
      <c r="CA4254" s="144"/>
      <c r="CB4254" s="144"/>
      <c r="CC4254" s="144"/>
      <c r="CD4254" s="144"/>
      <c r="CE4254" s="144"/>
      <c r="CF4254" s="144"/>
      <c r="CG4254" s="144"/>
      <c r="CH4254" s="144"/>
      <c r="CI4254" s="144"/>
      <c r="CJ4254" s="144"/>
      <c r="CK4254" s="144"/>
      <c r="CL4254" s="144"/>
    </row>
    <row r="4255" spans="2:90" x14ac:dyDescent="0.25">
      <c r="B4255" s="77"/>
      <c r="C4255" s="77"/>
      <c r="D4255" s="77"/>
      <c r="E4255" s="77"/>
      <c r="F4255" s="77"/>
      <c r="G4255" s="77"/>
      <c r="I4255" s="78"/>
      <c r="K4255" s="78"/>
      <c r="L4255" s="77"/>
      <c r="M4255" s="78"/>
      <c r="N4255" s="78"/>
      <c r="O4255" s="78"/>
      <c r="P4255" s="78"/>
      <c r="Q4255" s="144"/>
      <c r="R4255" s="78"/>
      <c r="S4255" s="78"/>
      <c r="T4255" s="78"/>
      <c r="U4255" s="78"/>
      <c r="V4255" s="219"/>
      <c r="W4255" s="78"/>
      <c r="X4255" s="78"/>
      <c r="Y4255" s="78"/>
      <c r="Z4255" s="78"/>
      <c r="AA4255" s="77"/>
      <c r="AB4255" s="77"/>
      <c r="AC4255" s="78"/>
      <c r="AD4255" s="104"/>
      <c r="AE4255" s="78"/>
      <c r="AF4255" s="104"/>
      <c r="AG4255" s="78"/>
      <c r="AH4255" s="104"/>
      <c r="AI4255" s="78"/>
      <c r="AJ4255" s="104"/>
      <c r="AK4255" s="78"/>
      <c r="AL4255" s="78"/>
      <c r="AM4255" s="8"/>
      <c r="AN4255" s="78"/>
      <c r="AO4255" s="78"/>
      <c r="AP4255" s="78"/>
      <c r="AQ4255" s="78"/>
      <c r="AR4255" s="78"/>
      <c r="AS4255" s="78"/>
      <c r="AT4255" s="78"/>
      <c r="AU4255" s="78"/>
      <c r="AV4255" s="78"/>
      <c r="AW4255" s="77"/>
      <c r="AX4255" s="144"/>
      <c r="AY4255" s="144"/>
      <c r="AZ4255" s="144"/>
      <c r="BA4255" s="54"/>
      <c r="BB4255" s="54"/>
      <c r="BC4255" s="144"/>
      <c r="BD4255" s="144"/>
      <c r="BE4255" s="144"/>
      <c r="BF4255" s="144"/>
      <c r="BG4255" s="144"/>
      <c r="BH4255" s="144"/>
      <c r="BI4255" s="144"/>
      <c r="BJ4255" s="144"/>
      <c r="BK4255" s="144"/>
      <c r="BL4255" s="144"/>
      <c r="BM4255" s="144"/>
      <c r="BN4255" s="144"/>
      <c r="BO4255" s="144"/>
      <c r="BP4255" s="144"/>
      <c r="BQ4255" s="144"/>
      <c r="BR4255" s="144"/>
      <c r="BS4255" s="144"/>
      <c r="BT4255" s="144"/>
      <c r="BU4255" s="144"/>
      <c r="BV4255" s="144"/>
      <c r="BW4255" s="144"/>
      <c r="BX4255" s="144"/>
      <c r="BY4255" s="144"/>
      <c r="BZ4255" s="144"/>
      <c r="CA4255" s="144"/>
      <c r="CB4255" s="144"/>
      <c r="CC4255" s="144"/>
      <c r="CD4255" s="144"/>
      <c r="CE4255" s="144"/>
      <c r="CF4255" s="144"/>
      <c r="CG4255" s="144"/>
      <c r="CH4255" s="144"/>
      <c r="CI4255" s="144"/>
      <c r="CJ4255" s="144"/>
      <c r="CK4255" s="144"/>
      <c r="CL4255" s="144"/>
    </row>
    <row r="4256" spans="2:90" x14ac:dyDescent="0.25">
      <c r="B4256" s="77"/>
      <c r="C4256" s="77"/>
      <c r="D4256" s="77"/>
      <c r="E4256" s="77"/>
      <c r="F4256" s="77"/>
      <c r="G4256" s="77"/>
      <c r="I4256" s="78"/>
      <c r="K4256" s="78"/>
      <c r="L4256" s="77"/>
      <c r="M4256" s="78"/>
      <c r="N4256" s="78"/>
      <c r="O4256" s="78"/>
      <c r="P4256" s="78"/>
      <c r="Q4256" s="144"/>
      <c r="R4256" s="78"/>
      <c r="S4256" s="78"/>
      <c r="T4256" s="78"/>
      <c r="U4256" s="78"/>
      <c r="V4256" s="219"/>
      <c r="W4256" s="78"/>
      <c r="X4256" s="78"/>
      <c r="Y4256" s="78"/>
      <c r="Z4256" s="78"/>
      <c r="AA4256" s="77"/>
      <c r="AB4256" s="77"/>
      <c r="AC4256" s="78"/>
      <c r="AD4256" s="104"/>
      <c r="AE4256" s="78"/>
      <c r="AF4256" s="104"/>
      <c r="AG4256" s="78"/>
      <c r="AH4256" s="104"/>
      <c r="AI4256" s="78"/>
      <c r="AJ4256" s="104"/>
      <c r="AK4256" s="78"/>
      <c r="AL4256" s="78"/>
      <c r="AM4256" s="8"/>
      <c r="AN4256" s="78"/>
      <c r="AO4256" s="78"/>
      <c r="AP4256" s="78"/>
      <c r="AQ4256" s="78"/>
      <c r="AR4256" s="78"/>
      <c r="AS4256" s="78"/>
      <c r="AT4256" s="78"/>
      <c r="AU4256" s="78"/>
      <c r="AV4256" s="78"/>
      <c r="AW4256" s="77"/>
      <c r="AX4256" s="144"/>
      <c r="AY4256" s="144"/>
      <c r="AZ4256" s="144"/>
      <c r="BA4256" s="54"/>
      <c r="BB4256" s="54"/>
      <c r="BC4256" s="144"/>
      <c r="BD4256" s="144"/>
      <c r="BE4256" s="144"/>
      <c r="BF4256" s="144"/>
      <c r="BG4256" s="144"/>
      <c r="BH4256" s="144"/>
      <c r="BI4256" s="144"/>
      <c r="BJ4256" s="144"/>
      <c r="BK4256" s="144"/>
      <c r="BL4256" s="144"/>
      <c r="BM4256" s="144"/>
      <c r="BN4256" s="144"/>
      <c r="BO4256" s="144"/>
      <c r="BP4256" s="144"/>
      <c r="BQ4256" s="144"/>
      <c r="BR4256" s="144"/>
      <c r="BS4256" s="144"/>
      <c r="BT4256" s="144"/>
      <c r="BU4256" s="144"/>
      <c r="BV4256" s="144"/>
      <c r="BW4256" s="144"/>
      <c r="BX4256" s="144"/>
      <c r="BY4256" s="144"/>
      <c r="BZ4256" s="144"/>
      <c r="CA4256" s="144"/>
      <c r="CB4256" s="144"/>
      <c r="CC4256" s="144"/>
      <c r="CD4256" s="144"/>
      <c r="CE4256" s="144"/>
      <c r="CF4256" s="144"/>
      <c r="CG4256" s="144"/>
      <c r="CH4256" s="144"/>
      <c r="CI4256" s="144"/>
      <c r="CJ4256" s="144"/>
      <c r="CK4256" s="144"/>
      <c r="CL4256" s="144"/>
    </row>
    <row r="4257" spans="2:90" x14ac:dyDescent="0.25">
      <c r="B4257" s="77"/>
      <c r="C4257" s="77"/>
      <c r="D4257" s="77"/>
      <c r="E4257" s="77"/>
      <c r="F4257" s="77"/>
      <c r="G4257" s="77"/>
      <c r="I4257" s="78"/>
      <c r="K4257" s="78"/>
      <c r="L4257" s="77"/>
      <c r="M4257" s="78"/>
      <c r="N4257" s="78"/>
      <c r="O4257" s="78"/>
      <c r="P4257" s="78"/>
      <c r="Q4257" s="144"/>
      <c r="R4257" s="78"/>
      <c r="S4257" s="78"/>
      <c r="T4257" s="78"/>
      <c r="U4257" s="78"/>
      <c r="V4257" s="219"/>
      <c r="W4257" s="78"/>
      <c r="X4257" s="78"/>
      <c r="Y4257" s="78"/>
      <c r="Z4257" s="78"/>
      <c r="AA4257" s="77"/>
      <c r="AB4257" s="77"/>
      <c r="AC4257" s="78"/>
      <c r="AD4257" s="104"/>
      <c r="AE4257" s="78"/>
      <c r="AF4257" s="104"/>
      <c r="AG4257" s="78"/>
      <c r="AH4257" s="104"/>
      <c r="AI4257" s="78"/>
      <c r="AJ4257" s="104"/>
      <c r="AK4257" s="78"/>
      <c r="AL4257" s="78"/>
      <c r="AM4257" s="8"/>
      <c r="AN4257" s="78"/>
      <c r="AO4257" s="78"/>
      <c r="AP4257" s="78"/>
      <c r="AQ4257" s="78"/>
      <c r="AR4257" s="78"/>
      <c r="AS4257" s="78"/>
      <c r="AT4257" s="78"/>
      <c r="AU4257" s="78"/>
      <c r="AV4257" s="78"/>
      <c r="AW4257" s="77"/>
      <c r="AX4257" s="144"/>
      <c r="AY4257" s="144"/>
      <c r="AZ4257" s="144"/>
      <c r="BA4257" s="54"/>
      <c r="BB4257" s="54"/>
      <c r="BC4257" s="144"/>
      <c r="BD4257" s="144"/>
      <c r="BE4257" s="144"/>
      <c r="BF4257" s="144"/>
      <c r="BG4257" s="144"/>
      <c r="BH4257" s="144"/>
      <c r="BI4257" s="144"/>
      <c r="BJ4257" s="144"/>
      <c r="BK4257" s="144"/>
      <c r="BL4257" s="144"/>
      <c r="BM4257" s="144"/>
      <c r="BN4257" s="144"/>
      <c r="BO4257" s="144"/>
      <c r="BP4257" s="144"/>
      <c r="BQ4257" s="144"/>
      <c r="BR4257" s="144"/>
      <c r="BS4257" s="144"/>
      <c r="BT4257" s="144"/>
      <c r="BU4257" s="144"/>
      <c r="BV4257" s="144"/>
      <c r="BW4257" s="144"/>
      <c r="BX4257" s="144"/>
      <c r="BY4257" s="144"/>
      <c r="BZ4257" s="144"/>
      <c r="CA4257" s="144"/>
      <c r="CB4257" s="144"/>
      <c r="CC4257" s="144"/>
      <c r="CD4257" s="144"/>
      <c r="CE4257" s="144"/>
      <c r="CF4257" s="144"/>
      <c r="CG4257" s="144"/>
      <c r="CH4257" s="144"/>
      <c r="CI4257" s="144"/>
      <c r="CJ4257" s="144"/>
      <c r="CK4257" s="144"/>
      <c r="CL4257" s="144"/>
    </row>
    <row r="4258" spans="2:90" x14ac:dyDescent="0.25">
      <c r="B4258" s="77"/>
      <c r="C4258" s="77"/>
      <c r="D4258" s="77"/>
      <c r="E4258" s="77"/>
      <c r="F4258" s="77"/>
      <c r="G4258" s="77"/>
      <c r="I4258" s="78"/>
      <c r="K4258" s="78"/>
      <c r="L4258" s="77"/>
      <c r="M4258" s="78"/>
      <c r="N4258" s="78"/>
      <c r="O4258" s="78"/>
      <c r="P4258" s="78"/>
      <c r="Q4258" s="144"/>
      <c r="R4258" s="78"/>
      <c r="S4258" s="78"/>
      <c r="T4258" s="78"/>
      <c r="U4258" s="78"/>
      <c r="V4258" s="219"/>
      <c r="W4258" s="78"/>
      <c r="X4258" s="78"/>
      <c r="Y4258" s="78"/>
      <c r="Z4258" s="78"/>
      <c r="AA4258" s="77"/>
      <c r="AB4258" s="77"/>
      <c r="AC4258" s="78"/>
      <c r="AD4258" s="104"/>
      <c r="AE4258" s="78"/>
      <c r="AF4258" s="104"/>
      <c r="AG4258" s="78"/>
      <c r="AH4258" s="104"/>
      <c r="AI4258" s="78"/>
      <c r="AJ4258" s="104"/>
      <c r="AK4258" s="78"/>
      <c r="AL4258" s="78"/>
      <c r="AM4258" s="8"/>
      <c r="AN4258" s="78"/>
      <c r="AO4258" s="78"/>
      <c r="AP4258" s="78"/>
      <c r="AQ4258" s="78"/>
      <c r="AR4258" s="78"/>
      <c r="AS4258" s="78"/>
      <c r="AT4258" s="78"/>
      <c r="AU4258" s="78"/>
      <c r="AV4258" s="78"/>
      <c r="AW4258" s="77"/>
      <c r="AX4258" s="144"/>
      <c r="AY4258" s="144"/>
      <c r="AZ4258" s="144"/>
      <c r="BA4258" s="54"/>
      <c r="BB4258" s="54"/>
      <c r="BC4258" s="144"/>
      <c r="BD4258" s="144"/>
      <c r="BE4258" s="144"/>
      <c r="BF4258" s="144"/>
      <c r="BG4258" s="144"/>
      <c r="BH4258" s="144"/>
      <c r="BI4258" s="144"/>
      <c r="BJ4258" s="144"/>
      <c r="BK4258" s="144"/>
      <c r="BL4258" s="144"/>
      <c r="BM4258" s="144"/>
      <c r="BN4258" s="144"/>
      <c r="BO4258" s="144"/>
      <c r="BP4258" s="144"/>
      <c r="BQ4258" s="144"/>
      <c r="BR4258" s="144"/>
      <c r="BS4258" s="144"/>
      <c r="BT4258" s="144"/>
      <c r="BU4258" s="144"/>
      <c r="BV4258" s="144"/>
      <c r="BW4258" s="144"/>
      <c r="BX4258" s="144"/>
      <c r="BY4258" s="144"/>
      <c r="BZ4258" s="144"/>
      <c r="CA4258" s="144"/>
      <c r="CB4258" s="144"/>
      <c r="CC4258" s="144"/>
      <c r="CD4258" s="144"/>
      <c r="CE4258" s="144"/>
      <c r="CF4258" s="144"/>
      <c r="CG4258" s="144"/>
      <c r="CH4258" s="144"/>
      <c r="CI4258" s="144"/>
      <c r="CJ4258" s="144"/>
      <c r="CK4258" s="144"/>
      <c r="CL4258" s="144"/>
    </row>
    <row r="4259" spans="2:90" x14ac:dyDescent="0.25">
      <c r="B4259" s="77"/>
      <c r="C4259" s="77"/>
      <c r="D4259" s="77"/>
      <c r="E4259" s="77"/>
      <c r="F4259" s="77"/>
      <c r="G4259" s="77"/>
      <c r="I4259" s="78"/>
      <c r="K4259" s="78"/>
      <c r="L4259" s="77"/>
      <c r="M4259" s="78"/>
      <c r="N4259" s="78"/>
      <c r="O4259" s="78"/>
      <c r="P4259" s="78"/>
      <c r="Q4259" s="144"/>
      <c r="R4259" s="78"/>
      <c r="S4259" s="78"/>
      <c r="T4259" s="78"/>
      <c r="U4259" s="78"/>
      <c r="V4259" s="219"/>
      <c r="W4259" s="78"/>
      <c r="X4259" s="78"/>
      <c r="Y4259" s="78"/>
      <c r="Z4259" s="78"/>
      <c r="AA4259" s="77"/>
      <c r="AB4259" s="77"/>
      <c r="AC4259" s="78"/>
      <c r="AD4259" s="104"/>
      <c r="AE4259" s="78"/>
      <c r="AF4259" s="104"/>
      <c r="AG4259" s="78"/>
      <c r="AH4259" s="104"/>
      <c r="AI4259" s="78"/>
      <c r="AJ4259" s="104"/>
      <c r="AK4259" s="78"/>
      <c r="AL4259" s="78"/>
      <c r="AM4259" s="8"/>
      <c r="AN4259" s="78"/>
      <c r="AO4259" s="78"/>
      <c r="AP4259" s="78"/>
      <c r="AQ4259" s="78"/>
      <c r="AR4259" s="78"/>
      <c r="AS4259" s="78"/>
      <c r="AT4259" s="78"/>
      <c r="AU4259" s="78"/>
      <c r="AV4259" s="78"/>
      <c r="AW4259" s="77"/>
      <c r="AX4259" s="144"/>
      <c r="AY4259" s="144"/>
      <c r="AZ4259" s="144"/>
      <c r="BA4259" s="54"/>
      <c r="BB4259" s="54"/>
      <c r="BC4259" s="144"/>
      <c r="BD4259" s="144"/>
      <c r="BE4259" s="144"/>
      <c r="BF4259" s="144"/>
      <c r="BG4259" s="144"/>
      <c r="BH4259" s="144"/>
      <c r="BI4259" s="144"/>
      <c r="BJ4259" s="144"/>
      <c r="BK4259" s="144"/>
      <c r="BL4259" s="144"/>
      <c r="BM4259" s="144"/>
      <c r="BN4259" s="144"/>
      <c r="BO4259" s="144"/>
      <c r="BP4259" s="144"/>
      <c r="BQ4259" s="144"/>
      <c r="BR4259" s="144"/>
      <c r="BS4259" s="144"/>
      <c r="BT4259" s="144"/>
      <c r="BU4259" s="144"/>
      <c r="BV4259" s="144"/>
      <c r="BW4259" s="144"/>
      <c r="BX4259" s="144"/>
      <c r="BY4259" s="144"/>
      <c r="BZ4259" s="144"/>
      <c r="CA4259" s="144"/>
      <c r="CB4259" s="144"/>
      <c r="CC4259" s="144"/>
      <c r="CD4259" s="144"/>
      <c r="CE4259" s="144"/>
      <c r="CF4259" s="144"/>
      <c r="CG4259" s="144"/>
      <c r="CH4259" s="144"/>
      <c r="CI4259" s="144"/>
      <c r="CJ4259" s="144"/>
      <c r="CK4259" s="144"/>
      <c r="CL4259" s="144"/>
    </row>
    <row r="4260" spans="2:90" x14ac:dyDescent="0.25">
      <c r="B4260" s="77"/>
      <c r="C4260" s="77"/>
      <c r="D4260" s="77"/>
      <c r="E4260" s="77"/>
      <c r="F4260" s="77"/>
      <c r="G4260" s="77"/>
      <c r="I4260" s="78"/>
      <c r="K4260" s="78"/>
      <c r="L4260" s="77"/>
      <c r="M4260" s="78"/>
      <c r="N4260" s="78"/>
      <c r="O4260" s="78"/>
      <c r="P4260" s="78"/>
      <c r="Q4260" s="144"/>
      <c r="R4260" s="78"/>
      <c r="S4260" s="78"/>
      <c r="T4260" s="78"/>
      <c r="U4260" s="78"/>
      <c r="V4260" s="219"/>
      <c r="W4260" s="78"/>
      <c r="X4260" s="78"/>
      <c r="Y4260" s="78"/>
      <c r="Z4260" s="78"/>
      <c r="AA4260" s="77"/>
      <c r="AB4260" s="77"/>
      <c r="AC4260" s="78"/>
      <c r="AD4260" s="104"/>
      <c r="AE4260" s="78"/>
      <c r="AF4260" s="104"/>
      <c r="AG4260" s="78"/>
      <c r="AH4260" s="104"/>
      <c r="AI4260" s="78"/>
      <c r="AJ4260" s="104"/>
      <c r="AK4260" s="78"/>
      <c r="AL4260" s="78"/>
      <c r="AM4260" s="8"/>
      <c r="AN4260" s="78"/>
      <c r="AO4260" s="78"/>
      <c r="AP4260" s="78"/>
      <c r="AQ4260" s="78"/>
      <c r="AR4260" s="78"/>
      <c r="AS4260" s="78"/>
      <c r="AT4260" s="78"/>
      <c r="AU4260" s="78"/>
      <c r="AV4260" s="78"/>
      <c r="AW4260" s="77"/>
      <c r="AX4260" s="144"/>
      <c r="AY4260" s="144"/>
      <c r="AZ4260" s="144"/>
      <c r="BA4260" s="54"/>
      <c r="BB4260" s="54"/>
      <c r="BC4260" s="144"/>
      <c r="BD4260" s="144"/>
      <c r="BE4260" s="144"/>
      <c r="BF4260" s="144"/>
      <c r="BG4260" s="144"/>
      <c r="BH4260" s="144"/>
      <c r="BI4260" s="144"/>
      <c r="BJ4260" s="144"/>
      <c r="BK4260" s="144"/>
      <c r="BL4260" s="144"/>
      <c r="BM4260" s="144"/>
      <c r="BN4260" s="144"/>
      <c r="BO4260" s="144"/>
      <c r="BP4260" s="144"/>
      <c r="BQ4260" s="144"/>
      <c r="BR4260" s="144"/>
      <c r="BS4260" s="144"/>
      <c r="BT4260" s="144"/>
      <c r="BU4260" s="144"/>
      <c r="BV4260" s="144"/>
      <c r="BW4260" s="144"/>
      <c r="BX4260" s="144"/>
      <c r="BY4260" s="144"/>
      <c r="BZ4260" s="144"/>
      <c r="CA4260" s="144"/>
      <c r="CB4260" s="144"/>
      <c r="CC4260" s="144"/>
      <c r="CD4260" s="144"/>
      <c r="CE4260" s="144"/>
      <c r="CF4260" s="144"/>
      <c r="CG4260" s="144"/>
      <c r="CH4260" s="144"/>
      <c r="CI4260" s="144"/>
      <c r="CJ4260" s="144"/>
      <c r="CK4260" s="144"/>
      <c r="CL4260" s="144"/>
    </row>
    <row r="4261" spans="2:90" x14ac:dyDescent="0.25">
      <c r="B4261" s="77"/>
      <c r="C4261" s="77"/>
      <c r="D4261" s="77"/>
      <c r="E4261" s="77"/>
      <c r="F4261" s="77"/>
      <c r="G4261" s="77"/>
      <c r="I4261" s="78"/>
      <c r="K4261" s="78"/>
      <c r="L4261" s="77"/>
      <c r="M4261" s="78"/>
      <c r="N4261" s="78"/>
      <c r="O4261" s="78"/>
      <c r="P4261" s="78"/>
      <c r="Q4261" s="144"/>
      <c r="R4261" s="78"/>
      <c r="S4261" s="78"/>
      <c r="T4261" s="78"/>
      <c r="U4261" s="78"/>
      <c r="V4261" s="219"/>
      <c r="W4261" s="78"/>
      <c r="X4261" s="78"/>
      <c r="Y4261" s="78"/>
      <c r="Z4261" s="78"/>
      <c r="AA4261" s="77"/>
      <c r="AB4261" s="77"/>
      <c r="AC4261" s="78"/>
      <c r="AD4261" s="104"/>
      <c r="AE4261" s="78"/>
      <c r="AF4261" s="104"/>
      <c r="AG4261" s="78"/>
      <c r="AH4261" s="104"/>
      <c r="AI4261" s="78"/>
      <c r="AJ4261" s="104"/>
      <c r="AK4261" s="78"/>
      <c r="AL4261" s="78"/>
      <c r="AM4261" s="8"/>
      <c r="AN4261" s="78"/>
      <c r="AO4261" s="78"/>
      <c r="AP4261" s="78"/>
      <c r="AQ4261" s="78"/>
      <c r="AR4261" s="78"/>
      <c r="AS4261" s="78"/>
      <c r="AT4261" s="78"/>
      <c r="AU4261" s="78"/>
      <c r="AV4261" s="78"/>
      <c r="AW4261" s="77"/>
      <c r="AX4261" s="144"/>
      <c r="AY4261" s="144"/>
      <c r="AZ4261" s="144"/>
      <c r="BA4261" s="54"/>
      <c r="BB4261" s="54"/>
      <c r="BC4261" s="144"/>
      <c r="BD4261" s="144"/>
      <c r="BE4261" s="144"/>
      <c r="BF4261" s="144"/>
      <c r="BG4261" s="144"/>
      <c r="BH4261" s="144"/>
      <c r="BI4261" s="144"/>
      <c r="BJ4261" s="144"/>
      <c r="BK4261" s="144"/>
      <c r="BL4261" s="144"/>
      <c r="BM4261" s="144"/>
      <c r="BN4261" s="144"/>
      <c r="BO4261" s="144"/>
      <c r="BP4261" s="144"/>
      <c r="BQ4261" s="144"/>
      <c r="BR4261" s="144"/>
      <c r="BS4261" s="144"/>
      <c r="BT4261" s="144"/>
      <c r="BU4261" s="144"/>
      <c r="BV4261" s="144"/>
      <c r="BW4261" s="144"/>
      <c r="BX4261" s="144"/>
      <c r="BY4261" s="144"/>
      <c r="BZ4261" s="144"/>
      <c r="CA4261" s="144"/>
      <c r="CB4261" s="144"/>
      <c r="CC4261" s="144"/>
      <c r="CD4261" s="144"/>
      <c r="CE4261" s="144"/>
      <c r="CF4261" s="144"/>
      <c r="CG4261" s="144"/>
      <c r="CH4261" s="144"/>
      <c r="CI4261" s="144"/>
      <c r="CJ4261" s="144"/>
      <c r="CK4261" s="144"/>
      <c r="CL4261" s="144"/>
    </row>
    <row r="4262" spans="2:90" x14ac:dyDescent="0.25">
      <c r="B4262" s="77"/>
      <c r="C4262" s="77"/>
      <c r="D4262" s="77"/>
      <c r="E4262" s="77"/>
      <c r="F4262" s="77"/>
      <c r="G4262" s="77"/>
      <c r="I4262" s="78"/>
      <c r="K4262" s="78"/>
      <c r="L4262" s="77"/>
      <c r="M4262" s="78"/>
      <c r="N4262" s="78"/>
      <c r="O4262" s="78"/>
      <c r="P4262" s="78"/>
      <c r="Q4262" s="144"/>
      <c r="R4262" s="78"/>
      <c r="S4262" s="78"/>
      <c r="T4262" s="78"/>
      <c r="U4262" s="78"/>
      <c r="V4262" s="219"/>
      <c r="W4262" s="78"/>
      <c r="X4262" s="78"/>
      <c r="Y4262" s="78"/>
      <c r="Z4262" s="78"/>
      <c r="AA4262" s="77"/>
      <c r="AB4262" s="77"/>
      <c r="AC4262" s="78"/>
      <c r="AD4262" s="104"/>
      <c r="AE4262" s="78"/>
      <c r="AF4262" s="104"/>
      <c r="AG4262" s="78"/>
      <c r="AH4262" s="104"/>
      <c r="AI4262" s="78"/>
      <c r="AJ4262" s="104"/>
      <c r="AK4262" s="78"/>
      <c r="AL4262" s="78"/>
      <c r="AM4262" s="8"/>
      <c r="AN4262" s="78"/>
      <c r="AO4262" s="78"/>
      <c r="AP4262" s="78"/>
      <c r="AQ4262" s="78"/>
      <c r="AR4262" s="78"/>
      <c r="AS4262" s="78"/>
      <c r="AT4262" s="78"/>
      <c r="AU4262" s="78"/>
      <c r="AV4262" s="78"/>
      <c r="AW4262" s="77"/>
      <c r="AX4262" s="144"/>
      <c r="AY4262" s="144"/>
      <c r="AZ4262" s="144"/>
      <c r="BA4262" s="54"/>
      <c r="BB4262" s="54"/>
      <c r="BC4262" s="144"/>
      <c r="BD4262" s="144"/>
      <c r="BE4262" s="144"/>
      <c r="BF4262" s="144"/>
      <c r="BG4262" s="144"/>
      <c r="BH4262" s="144"/>
      <c r="BI4262" s="144"/>
      <c r="BJ4262" s="144"/>
      <c r="BK4262" s="144"/>
      <c r="BL4262" s="144"/>
      <c r="BM4262" s="144"/>
      <c r="BN4262" s="144"/>
      <c r="BO4262" s="144"/>
      <c r="BP4262" s="144"/>
      <c r="BQ4262" s="144"/>
      <c r="BR4262" s="144"/>
      <c r="BS4262" s="144"/>
      <c r="BT4262" s="144"/>
      <c r="BU4262" s="144"/>
      <c r="BV4262" s="144"/>
      <c r="BW4262" s="144"/>
      <c r="BX4262" s="144"/>
      <c r="BY4262" s="144"/>
      <c r="BZ4262" s="144"/>
      <c r="CA4262" s="144"/>
      <c r="CB4262" s="144"/>
      <c r="CC4262" s="144"/>
      <c r="CD4262" s="144"/>
      <c r="CE4262" s="144"/>
      <c r="CF4262" s="144"/>
      <c r="CG4262" s="144"/>
      <c r="CH4262" s="144"/>
      <c r="CI4262" s="144"/>
      <c r="CJ4262" s="144"/>
      <c r="CK4262" s="144"/>
      <c r="CL4262" s="144"/>
    </row>
    <row r="4263" spans="2:90" x14ac:dyDescent="0.25">
      <c r="B4263" s="77"/>
      <c r="C4263" s="77"/>
      <c r="D4263" s="77"/>
      <c r="E4263" s="77"/>
      <c r="F4263" s="77"/>
      <c r="G4263" s="77"/>
      <c r="I4263" s="78"/>
      <c r="K4263" s="78"/>
      <c r="L4263" s="77"/>
      <c r="M4263" s="78"/>
      <c r="N4263" s="78"/>
      <c r="O4263" s="78"/>
      <c r="P4263" s="78"/>
      <c r="Q4263" s="144"/>
      <c r="R4263" s="78"/>
      <c r="S4263" s="78"/>
      <c r="T4263" s="78"/>
      <c r="U4263" s="78"/>
      <c r="V4263" s="219"/>
      <c r="W4263" s="78"/>
      <c r="X4263" s="78"/>
      <c r="Y4263" s="78"/>
      <c r="Z4263" s="78"/>
      <c r="AA4263" s="77"/>
      <c r="AB4263" s="77"/>
      <c r="AC4263" s="78"/>
      <c r="AD4263" s="104"/>
      <c r="AE4263" s="78"/>
      <c r="AF4263" s="104"/>
      <c r="AG4263" s="78"/>
      <c r="AH4263" s="104"/>
      <c r="AI4263" s="78"/>
      <c r="AJ4263" s="104"/>
      <c r="AK4263" s="78"/>
      <c r="AL4263" s="78"/>
      <c r="AM4263" s="8"/>
      <c r="AN4263" s="78"/>
      <c r="AO4263" s="78"/>
      <c r="AP4263" s="78"/>
      <c r="AQ4263" s="78"/>
      <c r="AR4263" s="78"/>
      <c r="AS4263" s="78"/>
      <c r="AT4263" s="78"/>
      <c r="AU4263" s="78"/>
      <c r="AV4263" s="78"/>
      <c r="AW4263" s="77"/>
      <c r="AX4263" s="144"/>
      <c r="AY4263" s="144"/>
      <c r="AZ4263" s="144"/>
      <c r="BA4263" s="54"/>
      <c r="BB4263" s="54"/>
      <c r="BC4263" s="144"/>
      <c r="BD4263" s="144"/>
      <c r="BE4263" s="144"/>
      <c r="BF4263" s="144"/>
      <c r="BG4263" s="144"/>
      <c r="BH4263" s="144"/>
      <c r="BI4263" s="144"/>
      <c r="BJ4263" s="144"/>
      <c r="BK4263" s="144"/>
      <c r="BL4263" s="144"/>
      <c r="BM4263" s="144"/>
      <c r="BN4263" s="144"/>
      <c r="BO4263" s="144"/>
      <c r="BP4263" s="144"/>
      <c r="BQ4263" s="144"/>
      <c r="BR4263" s="144"/>
      <c r="BS4263" s="144"/>
      <c r="BT4263" s="144"/>
      <c r="BU4263" s="144"/>
      <c r="BV4263" s="144"/>
      <c r="BW4263" s="144"/>
      <c r="BX4263" s="144"/>
      <c r="BY4263" s="144"/>
      <c r="BZ4263" s="144"/>
      <c r="CA4263" s="144"/>
      <c r="CB4263" s="144"/>
      <c r="CC4263" s="144"/>
      <c r="CD4263" s="144"/>
      <c r="CE4263" s="144"/>
      <c r="CF4263" s="144"/>
      <c r="CG4263" s="144"/>
      <c r="CH4263" s="144"/>
      <c r="CI4263" s="144"/>
      <c r="CJ4263" s="144"/>
      <c r="CK4263" s="144"/>
      <c r="CL4263" s="144"/>
    </row>
    <row r="4264" spans="2:90" x14ac:dyDescent="0.25">
      <c r="B4264" s="77"/>
      <c r="C4264" s="77"/>
      <c r="D4264" s="77"/>
      <c r="E4264" s="77"/>
      <c r="F4264" s="77"/>
      <c r="G4264" s="77"/>
      <c r="I4264" s="78"/>
      <c r="K4264" s="78"/>
      <c r="L4264" s="77"/>
      <c r="M4264" s="78"/>
      <c r="N4264" s="78"/>
      <c r="O4264" s="78"/>
      <c r="P4264" s="78"/>
      <c r="Q4264" s="144"/>
      <c r="R4264" s="78"/>
      <c r="S4264" s="78"/>
      <c r="T4264" s="78"/>
      <c r="U4264" s="78"/>
      <c r="V4264" s="219"/>
      <c r="W4264" s="78"/>
      <c r="X4264" s="78"/>
      <c r="Y4264" s="78"/>
      <c r="Z4264" s="78"/>
      <c r="AA4264" s="77"/>
      <c r="AB4264" s="77"/>
      <c r="AC4264" s="78"/>
      <c r="AD4264" s="104"/>
      <c r="AE4264" s="78"/>
      <c r="AF4264" s="104"/>
      <c r="AG4264" s="78"/>
      <c r="AH4264" s="104"/>
      <c r="AI4264" s="78"/>
      <c r="AJ4264" s="104"/>
      <c r="AK4264" s="78"/>
      <c r="AL4264" s="78"/>
      <c r="AM4264" s="8"/>
      <c r="AN4264" s="78"/>
      <c r="AO4264" s="78"/>
      <c r="AP4264" s="78"/>
      <c r="AQ4264" s="78"/>
      <c r="AR4264" s="78"/>
      <c r="AS4264" s="78"/>
      <c r="AT4264" s="78"/>
      <c r="AU4264" s="78"/>
      <c r="AV4264" s="78"/>
      <c r="AW4264" s="77"/>
      <c r="AX4264" s="144"/>
      <c r="AY4264" s="144"/>
      <c r="AZ4264" s="144"/>
      <c r="BA4264" s="54"/>
      <c r="BB4264" s="54"/>
      <c r="BC4264" s="144"/>
      <c r="BD4264" s="144"/>
      <c r="BE4264" s="144"/>
      <c r="BF4264" s="144"/>
      <c r="BG4264" s="144"/>
      <c r="BH4264" s="144"/>
      <c r="BI4264" s="144"/>
      <c r="BJ4264" s="144"/>
      <c r="BK4264" s="144"/>
      <c r="BL4264" s="144"/>
      <c r="BM4264" s="144"/>
      <c r="BN4264" s="144"/>
      <c r="BO4264" s="144"/>
      <c r="BP4264" s="144"/>
      <c r="BQ4264" s="144"/>
      <c r="BR4264" s="144"/>
      <c r="BS4264" s="144"/>
      <c r="BT4264" s="144"/>
      <c r="BU4264" s="144"/>
      <c r="BV4264" s="144"/>
      <c r="BW4264" s="144"/>
      <c r="BX4264" s="144"/>
      <c r="BY4264" s="144"/>
      <c r="BZ4264" s="144"/>
      <c r="CA4264" s="144"/>
      <c r="CB4264" s="144"/>
      <c r="CC4264" s="144"/>
      <c r="CD4264" s="144"/>
      <c r="CE4264" s="144"/>
      <c r="CF4264" s="144"/>
      <c r="CG4264" s="144"/>
      <c r="CH4264" s="144"/>
      <c r="CI4264" s="144"/>
      <c r="CJ4264" s="144"/>
      <c r="CK4264" s="144"/>
      <c r="CL4264" s="144"/>
    </row>
    <row r="4265" spans="2:90" x14ac:dyDescent="0.25">
      <c r="B4265" s="77"/>
      <c r="C4265" s="77"/>
      <c r="D4265" s="77"/>
      <c r="E4265" s="77"/>
      <c r="F4265" s="77"/>
      <c r="G4265" s="77"/>
      <c r="I4265" s="78"/>
      <c r="K4265" s="78"/>
      <c r="L4265" s="77"/>
      <c r="M4265" s="78"/>
      <c r="N4265" s="78"/>
      <c r="O4265" s="78"/>
      <c r="P4265" s="78"/>
      <c r="Q4265" s="144"/>
      <c r="R4265" s="78"/>
      <c r="S4265" s="78"/>
      <c r="T4265" s="78"/>
      <c r="U4265" s="78"/>
      <c r="V4265" s="219"/>
      <c r="W4265" s="78"/>
      <c r="X4265" s="78"/>
      <c r="Y4265" s="78"/>
      <c r="Z4265" s="78"/>
      <c r="AA4265" s="77"/>
      <c r="AB4265" s="77"/>
      <c r="AC4265" s="78"/>
      <c r="AD4265" s="104"/>
      <c r="AE4265" s="78"/>
      <c r="AF4265" s="104"/>
      <c r="AG4265" s="78"/>
      <c r="AH4265" s="104"/>
      <c r="AI4265" s="78"/>
      <c r="AJ4265" s="104"/>
      <c r="AK4265" s="78"/>
      <c r="AL4265" s="78"/>
      <c r="AM4265" s="8"/>
      <c r="AN4265" s="78"/>
      <c r="AO4265" s="78"/>
      <c r="AP4265" s="78"/>
      <c r="AQ4265" s="78"/>
      <c r="AR4265" s="78"/>
      <c r="AS4265" s="78"/>
      <c r="AT4265" s="78"/>
      <c r="AU4265" s="78"/>
      <c r="AV4265" s="78"/>
      <c r="AW4265" s="77"/>
      <c r="AX4265" s="144"/>
      <c r="AY4265" s="144"/>
      <c r="AZ4265" s="144"/>
      <c r="BA4265" s="54"/>
      <c r="BB4265" s="54"/>
      <c r="BC4265" s="144"/>
      <c r="BD4265" s="144"/>
      <c r="BE4265" s="144"/>
      <c r="BF4265" s="144"/>
      <c r="BG4265" s="144"/>
      <c r="BH4265" s="144"/>
      <c r="BI4265" s="144"/>
      <c r="BJ4265" s="144"/>
      <c r="BK4265" s="144"/>
      <c r="BL4265" s="144"/>
      <c r="BM4265" s="144"/>
      <c r="BN4265" s="144"/>
      <c r="BO4265" s="144"/>
      <c r="BP4265" s="144"/>
      <c r="BQ4265" s="144"/>
      <c r="BR4265" s="144"/>
      <c r="BS4265" s="144"/>
      <c r="BT4265" s="144"/>
      <c r="BU4265" s="144"/>
      <c r="BV4265" s="144"/>
      <c r="BW4265" s="144"/>
      <c r="BX4265" s="144"/>
      <c r="BY4265" s="144"/>
      <c r="BZ4265" s="144"/>
      <c r="CA4265" s="144"/>
      <c r="CB4265" s="144"/>
      <c r="CC4265" s="144"/>
      <c r="CD4265" s="144"/>
      <c r="CE4265" s="144"/>
      <c r="CF4265" s="144"/>
      <c r="CG4265" s="144"/>
      <c r="CH4265" s="144"/>
      <c r="CI4265" s="144"/>
      <c r="CJ4265" s="144"/>
      <c r="CK4265" s="144"/>
      <c r="CL4265" s="144"/>
    </row>
    <row r="4266" spans="2:90" x14ac:dyDescent="0.25">
      <c r="B4266" s="77"/>
      <c r="C4266" s="77"/>
      <c r="D4266" s="77"/>
      <c r="E4266" s="77"/>
      <c r="F4266" s="77"/>
      <c r="G4266" s="77"/>
      <c r="I4266" s="78"/>
      <c r="K4266" s="78"/>
      <c r="L4266" s="77"/>
      <c r="M4266" s="78"/>
      <c r="N4266" s="78"/>
      <c r="O4266" s="78"/>
      <c r="P4266" s="78"/>
      <c r="Q4266" s="144"/>
      <c r="R4266" s="78"/>
      <c r="S4266" s="78"/>
      <c r="T4266" s="78"/>
      <c r="U4266" s="78"/>
      <c r="V4266" s="219"/>
      <c r="W4266" s="78"/>
      <c r="X4266" s="78"/>
      <c r="Y4266" s="78"/>
      <c r="Z4266" s="78"/>
      <c r="AA4266" s="77"/>
      <c r="AB4266" s="77"/>
      <c r="AC4266" s="78"/>
      <c r="AD4266" s="104"/>
      <c r="AE4266" s="78"/>
      <c r="AF4266" s="104"/>
      <c r="AG4266" s="78"/>
      <c r="AH4266" s="104"/>
      <c r="AI4266" s="78"/>
      <c r="AJ4266" s="104"/>
      <c r="AK4266" s="78"/>
      <c r="AL4266" s="78"/>
      <c r="AM4266" s="8"/>
      <c r="AN4266" s="78"/>
      <c r="AO4266" s="78"/>
      <c r="AP4266" s="78"/>
      <c r="AQ4266" s="78"/>
      <c r="AR4266" s="78"/>
      <c r="AS4266" s="78"/>
      <c r="AT4266" s="78"/>
      <c r="AU4266" s="78"/>
      <c r="AV4266" s="78"/>
      <c r="AW4266" s="77"/>
      <c r="AX4266" s="144"/>
      <c r="AY4266" s="144"/>
      <c r="AZ4266" s="144"/>
      <c r="BA4266" s="54"/>
      <c r="BB4266" s="54"/>
      <c r="BC4266" s="144"/>
      <c r="BD4266" s="144"/>
      <c r="BE4266" s="144"/>
      <c r="BF4266" s="144"/>
      <c r="BG4266" s="144"/>
      <c r="BH4266" s="144"/>
      <c r="BI4266" s="144"/>
      <c r="BJ4266" s="144"/>
      <c r="BK4266" s="144"/>
      <c r="BL4266" s="144"/>
      <c r="BM4266" s="144"/>
      <c r="BN4266" s="144"/>
      <c r="BO4266" s="144"/>
      <c r="BP4266" s="144"/>
      <c r="BQ4266" s="144"/>
      <c r="BR4266" s="144"/>
      <c r="BS4266" s="144"/>
      <c r="BT4266" s="144"/>
      <c r="BU4266" s="144"/>
      <c r="BV4266" s="144"/>
      <c r="BW4266" s="144"/>
      <c r="BX4266" s="144"/>
      <c r="BY4266" s="144"/>
      <c r="BZ4266" s="144"/>
      <c r="CA4266" s="144"/>
      <c r="CB4266" s="144"/>
      <c r="CC4266" s="144"/>
      <c r="CD4266" s="144"/>
      <c r="CE4266" s="144"/>
      <c r="CF4266" s="144"/>
      <c r="CG4266" s="144"/>
      <c r="CH4266" s="144"/>
      <c r="CI4266" s="144"/>
      <c r="CJ4266" s="144"/>
      <c r="CK4266" s="144"/>
      <c r="CL4266" s="144"/>
    </row>
    <row r="4267" spans="2:90" x14ac:dyDescent="0.25">
      <c r="B4267" s="77"/>
      <c r="C4267" s="77"/>
      <c r="D4267" s="77"/>
      <c r="E4267" s="77"/>
      <c r="F4267" s="77"/>
      <c r="G4267" s="77"/>
      <c r="I4267" s="78"/>
      <c r="K4267" s="78"/>
      <c r="L4267" s="77"/>
      <c r="M4267" s="78"/>
      <c r="N4267" s="78"/>
      <c r="O4267" s="78"/>
      <c r="P4267" s="78"/>
      <c r="Q4267" s="144"/>
      <c r="R4267" s="78"/>
      <c r="S4267" s="78"/>
      <c r="T4267" s="78"/>
      <c r="U4267" s="78"/>
      <c r="V4267" s="219"/>
      <c r="W4267" s="78"/>
      <c r="X4267" s="78"/>
      <c r="Y4267" s="78"/>
      <c r="Z4267" s="78"/>
      <c r="AA4267" s="77"/>
      <c r="AB4267" s="77"/>
      <c r="AC4267" s="78"/>
      <c r="AD4267" s="104"/>
      <c r="AE4267" s="78"/>
      <c r="AF4267" s="104"/>
      <c r="AG4267" s="78"/>
      <c r="AH4267" s="104"/>
      <c r="AI4267" s="78"/>
      <c r="AJ4267" s="104"/>
      <c r="AK4267" s="78"/>
      <c r="AL4267" s="78"/>
      <c r="AM4267" s="8"/>
      <c r="AN4267" s="78"/>
      <c r="AO4267" s="78"/>
      <c r="AP4267" s="78"/>
      <c r="AQ4267" s="78"/>
      <c r="AR4267" s="78"/>
      <c r="AS4267" s="78"/>
      <c r="AT4267" s="78"/>
      <c r="AU4267" s="78"/>
      <c r="AV4267" s="78"/>
      <c r="AW4267" s="77"/>
      <c r="AX4267" s="144"/>
      <c r="AY4267" s="144"/>
      <c r="AZ4267" s="144"/>
      <c r="BA4267" s="54"/>
      <c r="BB4267" s="54"/>
      <c r="BC4267" s="144"/>
      <c r="BD4267" s="144"/>
      <c r="BE4267" s="144"/>
      <c r="BF4267" s="144"/>
      <c r="BG4267" s="144"/>
      <c r="BH4267" s="144"/>
      <c r="BI4267" s="144"/>
      <c r="BJ4267" s="144"/>
      <c r="BK4267" s="144"/>
      <c r="BL4267" s="144"/>
      <c r="BM4267" s="144"/>
      <c r="BN4267" s="144"/>
      <c r="BO4267" s="144"/>
      <c r="BP4267" s="144"/>
      <c r="BQ4267" s="144"/>
      <c r="BR4267" s="144"/>
      <c r="BS4267" s="144"/>
      <c r="BT4267" s="144"/>
      <c r="BU4267" s="144"/>
      <c r="BV4267" s="144"/>
      <c r="BW4267" s="144"/>
      <c r="BX4267" s="144"/>
      <c r="BY4267" s="144"/>
      <c r="BZ4267" s="144"/>
      <c r="CA4267" s="144"/>
      <c r="CB4267" s="144"/>
      <c r="CC4267" s="144"/>
      <c r="CD4267" s="144"/>
      <c r="CE4267" s="144"/>
      <c r="CF4267" s="144"/>
      <c r="CG4267" s="144"/>
      <c r="CH4267" s="144"/>
      <c r="CI4267" s="144"/>
      <c r="CJ4267" s="144"/>
      <c r="CK4267" s="144"/>
      <c r="CL4267" s="144"/>
    </row>
    <row r="4268" spans="2:90" x14ac:dyDescent="0.25">
      <c r="B4268" s="77"/>
      <c r="C4268" s="77"/>
      <c r="D4268" s="77"/>
      <c r="E4268" s="77"/>
      <c r="F4268" s="77"/>
      <c r="G4268" s="77"/>
      <c r="I4268" s="78"/>
      <c r="K4268" s="78"/>
      <c r="L4268" s="77"/>
      <c r="M4268" s="78"/>
      <c r="N4268" s="78"/>
      <c r="O4268" s="78"/>
      <c r="P4268" s="78"/>
      <c r="Q4268" s="144"/>
      <c r="R4268" s="78"/>
      <c r="S4268" s="78"/>
      <c r="T4268" s="78"/>
      <c r="U4268" s="78"/>
      <c r="V4268" s="219"/>
      <c r="W4268" s="78"/>
      <c r="X4268" s="78"/>
      <c r="Y4268" s="78"/>
      <c r="Z4268" s="78"/>
      <c r="AA4268" s="77"/>
      <c r="AB4268" s="77"/>
      <c r="AC4268" s="78"/>
      <c r="AD4268" s="104"/>
      <c r="AE4268" s="78"/>
      <c r="AF4268" s="104"/>
      <c r="AG4268" s="78"/>
      <c r="AH4268" s="104"/>
      <c r="AI4268" s="78"/>
      <c r="AJ4268" s="104"/>
      <c r="AK4268" s="78"/>
      <c r="AL4268" s="78"/>
      <c r="AM4268" s="8"/>
      <c r="AN4268" s="78"/>
      <c r="AO4268" s="78"/>
      <c r="AP4268" s="78"/>
      <c r="AQ4268" s="78"/>
      <c r="AR4268" s="78"/>
      <c r="AS4268" s="78"/>
      <c r="AT4268" s="78"/>
      <c r="AU4268" s="78"/>
      <c r="AV4268" s="78"/>
      <c r="AW4268" s="77"/>
      <c r="AX4268" s="144"/>
      <c r="AY4268" s="144"/>
      <c r="AZ4268" s="144"/>
      <c r="BA4268" s="54"/>
      <c r="BB4268" s="54"/>
      <c r="BC4268" s="144"/>
      <c r="BD4268" s="144"/>
      <c r="BE4268" s="144"/>
      <c r="BF4268" s="144"/>
      <c r="BG4268" s="144"/>
      <c r="BH4268" s="144"/>
      <c r="BI4268" s="144"/>
      <c r="BJ4268" s="144"/>
      <c r="BK4268" s="144"/>
      <c r="BL4268" s="144"/>
      <c r="BM4268" s="144"/>
      <c r="BN4268" s="144"/>
      <c r="BO4268" s="144"/>
      <c r="BP4268" s="144"/>
      <c r="BQ4268" s="144"/>
      <c r="BR4268" s="144"/>
      <c r="BS4268" s="144"/>
      <c r="BT4268" s="144"/>
      <c r="BU4268" s="144"/>
      <c r="BV4268" s="144"/>
      <c r="BW4268" s="144"/>
      <c r="BX4268" s="144"/>
      <c r="BY4268" s="144"/>
      <c r="BZ4268" s="144"/>
      <c r="CA4268" s="144"/>
      <c r="CB4268" s="144"/>
      <c r="CC4268" s="144"/>
      <c r="CD4268" s="144"/>
      <c r="CE4268" s="144"/>
      <c r="CF4268" s="144"/>
      <c r="CG4268" s="144"/>
      <c r="CH4268" s="144"/>
      <c r="CI4268" s="144"/>
      <c r="CJ4268" s="144"/>
      <c r="CK4268" s="144"/>
      <c r="CL4268" s="144"/>
    </row>
    <row r="4269" spans="2:90" x14ac:dyDescent="0.25">
      <c r="B4269" s="77"/>
      <c r="C4269" s="77"/>
      <c r="D4269" s="77"/>
      <c r="E4269" s="77"/>
      <c r="F4269" s="77"/>
      <c r="G4269" s="77"/>
      <c r="I4269" s="78"/>
      <c r="K4269" s="78"/>
      <c r="L4269" s="77"/>
      <c r="M4269" s="78"/>
      <c r="N4269" s="78"/>
      <c r="O4269" s="78"/>
      <c r="P4269" s="78"/>
      <c r="Q4269" s="144"/>
      <c r="R4269" s="78"/>
      <c r="S4269" s="78"/>
      <c r="T4269" s="78"/>
      <c r="U4269" s="78"/>
      <c r="V4269" s="219"/>
      <c r="W4269" s="78"/>
      <c r="X4269" s="78"/>
      <c r="Y4269" s="78"/>
      <c r="Z4269" s="78"/>
      <c r="AA4269" s="77"/>
      <c r="AB4269" s="77"/>
      <c r="AC4269" s="78"/>
      <c r="AD4269" s="104"/>
      <c r="AE4269" s="78"/>
      <c r="AF4269" s="104"/>
      <c r="AG4269" s="78"/>
      <c r="AH4269" s="104"/>
      <c r="AI4269" s="78"/>
      <c r="AJ4269" s="104"/>
      <c r="AK4269" s="78"/>
      <c r="AL4269" s="78"/>
      <c r="AM4269" s="8"/>
      <c r="AN4269" s="78"/>
      <c r="AO4269" s="78"/>
      <c r="AP4269" s="78"/>
      <c r="AQ4269" s="78"/>
      <c r="AR4269" s="78"/>
      <c r="AS4269" s="78"/>
      <c r="AT4269" s="78"/>
      <c r="AU4269" s="78"/>
      <c r="AV4269" s="78"/>
      <c r="AW4269" s="77"/>
      <c r="AX4269" s="144"/>
      <c r="AY4269" s="144"/>
      <c r="AZ4269" s="144"/>
      <c r="BA4269" s="54"/>
      <c r="BB4269" s="54"/>
      <c r="BC4269" s="144"/>
      <c r="BD4269" s="144"/>
      <c r="BE4269" s="144"/>
      <c r="BF4269" s="144"/>
      <c r="BG4269" s="144"/>
      <c r="BH4269" s="144"/>
      <c r="BI4269" s="144"/>
      <c r="BJ4269" s="144"/>
      <c r="BK4269" s="144"/>
      <c r="BL4269" s="144"/>
      <c r="BM4269" s="144"/>
      <c r="BN4269" s="144"/>
      <c r="BO4269" s="144"/>
      <c r="BP4269" s="144"/>
      <c r="BQ4269" s="144"/>
      <c r="BR4269" s="144"/>
      <c r="BS4269" s="144"/>
      <c r="BT4269" s="144"/>
      <c r="BU4269" s="144"/>
      <c r="BV4269" s="144"/>
      <c r="BW4269" s="144"/>
      <c r="BX4269" s="144"/>
      <c r="BY4269" s="144"/>
      <c r="BZ4269" s="144"/>
      <c r="CA4269" s="144"/>
      <c r="CB4269" s="144"/>
      <c r="CC4269" s="144"/>
      <c r="CD4269" s="144"/>
      <c r="CE4269" s="144"/>
      <c r="CF4269" s="144"/>
      <c r="CG4269" s="144"/>
      <c r="CH4269" s="144"/>
      <c r="CI4269" s="144"/>
      <c r="CJ4269" s="144"/>
      <c r="CK4269" s="144"/>
      <c r="CL4269" s="144"/>
    </row>
    <row r="4270" spans="2:90" x14ac:dyDescent="0.25">
      <c r="B4270" s="77"/>
      <c r="C4270" s="77"/>
      <c r="D4270" s="77"/>
      <c r="E4270" s="77"/>
      <c r="F4270" s="77"/>
      <c r="G4270" s="77"/>
      <c r="I4270" s="78"/>
      <c r="K4270" s="78"/>
      <c r="L4270" s="77"/>
      <c r="M4270" s="78"/>
      <c r="N4270" s="78"/>
      <c r="O4270" s="78"/>
      <c r="P4270" s="78"/>
      <c r="Q4270" s="144"/>
      <c r="R4270" s="78"/>
      <c r="S4270" s="78"/>
      <c r="T4270" s="78"/>
      <c r="U4270" s="78"/>
      <c r="V4270" s="219"/>
      <c r="W4270" s="78"/>
      <c r="X4270" s="78"/>
      <c r="Y4270" s="78"/>
      <c r="Z4270" s="78"/>
      <c r="AA4270" s="77"/>
      <c r="AB4270" s="77"/>
      <c r="AC4270" s="78"/>
      <c r="AD4270" s="104"/>
      <c r="AE4270" s="78"/>
      <c r="AF4270" s="104"/>
      <c r="AG4270" s="78"/>
      <c r="AH4270" s="104"/>
      <c r="AI4270" s="78"/>
      <c r="AJ4270" s="104"/>
      <c r="AK4270" s="78"/>
      <c r="AL4270" s="78"/>
      <c r="AM4270" s="8"/>
      <c r="AN4270" s="78"/>
      <c r="AO4270" s="78"/>
      <c r="AP4270" s="78"/>
      <c r="AQ4270" s="78"/>
      <c r="AR4270" s="78"/>
      <c r="AS4270" s="78"/>
      <c r="AT4270" s="78"/>
      <c r="AU4270" s="78"/>
      <c r="AV4270" s="78"/>
      <c r="AW4270" s="77"/>
      <c r="AX4270" s="144"/>
      <c r="AY4270" s="144"/>
      <c r="AZ4270" s="144"/>
      <c r="BA4270" s="54"/>
      <c r="BB4270" s="54"/>
      <c r="BC4270" s="144"/>
      <c r="BD4270" s="144"/>
      <c r="BE4270" s="144"/>
      <c r="BF4270" s="144"/>
      <c r="BG4270" s="144"/>
      <c r="BH4270" s="144"/>
      <c r="BI4270" s="144"/>
      <c r="BJ4270" s="144"/>
      <c r="BK4270" s="144"/>
      <c r="BL4270" s="144"/>
      <c r="BM4270" s="144"/>
      <c r="BN4270" s="144"/>
      <c r="BO4270" s="144"/>
      <c r="BP4270" s="144"/>
      <c r="BQ4270" s="144"/>
      <c r="BR4270" s="144"/>
      <c r="BS4270" s="144"/>
      <c r="BT4270" s="144"/>
      <c r="BU4270" s="144"/>
      <c r="BV4270" s="144"/>
      <c r="BW4270" s="144"/>
      <c r="BX4270" s="144"/>
      <c r="BY4270" s="144"/>
      <c r="BZ4270" s="144"/>
      <c r="CA4270" s="144"/>
      <c r="CB4270" s="144"/>
      <c r="CC4270" s="144"/>
      <c r="CD4270" s="144"/>
      <c r="CE4270" s="144"/>
      <c r="CF4270" s="144"/>
      <c r="CG4270" s="144"/>
      <c r="CH4270" s="144"/>
      <c r="CI4270" s="144"/>
      <c r="CJ4270" s="144"/>
      <c r="CK4270" s="144"/>
      <c r="CL4270" s="144"/>
    </row>
    <row r="4271" spans="2:90" x14ac:dyDescent="0.25">
      <c r="B4271" s="77"/>
      <c r="C4271" s="77"/>
      <c r="D4271" s="77"/>
      <c r="E4271" s="77"/>
      <c r="F4271" s="77"/>
      <c r="G4271" s="77"/>
      <c r="I4271" s="78"/>
      <c r="K4271" s="78"/>
      <c r="L4271" s="77"/>
      <c r="M4271" s="78"/>
      <c r="N4271" s="78"/>
      <c r="O4271" s="78"/>
      <c r="P4271" s="78"/>
      <c r="Q4271" s="144"/>
      <c r="R4271" s="78"/>
      <c r="S4271" s="78"/>
      <c r="T4271" s="78"/>
      <c r="U4271" s="78"/>
      <c r="V4271" s="219"/>
      <c r="W4271" s="78"/>
      <c r="X4271" s="78"/>
      <c r="Y4271" s="78"/>
      <c r="Z4271" s="78"/>
      <c r="AA4271" s="77"/>
      <c r="AB4271" s="77"/>
      <c r="AC4271" s="78"/>
      <c r="AD4271" s="104"/>
      <c r="AE4271" s="78"/>
      <c r="AF4271" s="104"/>
      <c r="AG4271" s="78"/>
      <c r="AH4271" s="104"/>
      <c r="AI4271" s="78"/>
      <c r="AJ4271" s="104"/>
      <c r="AK4271" s="78"/>
      <c r="AL4271" s="78"/>
      <c r="AM4271" s="8"/>
      <c r="AN4271" s="78"/>
      <c r="AO4271" s="78"/>
      <c r="AP4271" s="78"/>
      <c r="AQ4271" s="78"/>
      <c r="AR4271" s="78"/>
      <c r="AS4271" s="78"/>
      <c r="AT4271" s="78"/>
      <c r="AU4271" s="78"/>
      <c r="AV4271" s="78"/>
      <c r="AW4271" s="77"/>
      <c r="AX4271" s="144"/>
      <c r="AY4271" s="144"/>
      <c r="AZ4271" s="144"/>
      <c r="BA4271" s="54"/>
      <c r="BB4271" s="54"/>
      <c r="BC4271" s="144"/>
      <c r="BD4271" s="144"/>
      <c r="BE4271" s="144"/>
      <c r="BF4271" s="144"/>
      <c r="BG4271" s="144"/>
      <c r="BH4271" s="144"/>
      <c r="BI4271" s="144"/>
      <c r="BJ4271" s="144"/>
      <c r="BK4271" s="144"/>
      <c r="BL4271" s="144"/>
      <c r="BM4271" s="144"/>
      <c r="BN4271" s="144"/>
      <c r="BO4271" s="144"/>
      <c r="BP4271" s="144"/>
      <c r="BQ4271" s="144"/>
      <c r="BR4271" s="144"/>
      <c r="BS4271" s="144"/>
      <c r="BT4271" s="144"/>
      <c r="BU4271" s="144"/>
      <c r="BV4271" s="144"/>
      <c r="BW4271" s="144"/>
      <c r="BX4271" s="144"/>
      <c r="BY4271" s="144"/>
      <c r="BZ4271" s="144"/>
      <c r="CA4271" s="144"/>
      <c r="CB4271" s="144"/>
      <c r="CC4271" s="144"/>
      <c r="CD4271" s="144"/>
      <c r="CE4271" s="144"/>
      <c r="CF4271" s="144"/>
      <c r="CG4271" s="144"/>
      <c r="CH4271" s="144"/>
      <c r="CI4271" s="144"/>
      <c r="CJ4271" s="144"/>
      <c r="CK4271" s="144"/>
      <c r="CL4271" s="144"/>
    </row>
    <row r="4272" spans="2:90" x14ac:dyDescent="0.25">
      <c r="B4272" s="77"/>
      <c r="C4272" s="77"/>
      <c r="D4272" s="77"/>
      <c r="E4272" s="77"/>
      <c r="F4272" s="77"/>
      <c r="G4272" s="77"/>
      <c r="I4272" s="78"/>
      <c r="K4272" s="78"/>
      <c r="L4272" s="77"/>
      <c r="M4272" s="78"/>
      <c r="N4272" s="78"/>
      <c r="O4272" s="78"/>
      <c r="P4272" s="78"/>
      <c r="Q4272" s="144"/>
      <c r="R4272" s="78"/>
      <c r="S4272" s="78"/>
      <c r="T4272" s="78"/>
      <c r="U4272" s="78"/>
      <c r="V4272" s="219"/>
      <c r="W4272" s="78"/>
      <c r="X4272" s="78"/>
      <c r="Y4272" s="78"/>
      <c r="Z4272" s="78"/>
      <c r="AA4272" s="77"/>
      <c r="AB4272" s="77"/>
      <c r="AC4272" s="78"/>
      <c r="AD4272" s="104"/>
      <c r="AE4272" s="78"/>
      <c r="AF4272" s="104"/>
      <c r="AG4272" s="78"/>
      <c r="AH4272" s="104"/>
      <c r="AI4272" s="78"/>
      <c r="AJ4272" s="104"/>
      <c r="AK4272" s="78"/>
      <c r="AL4272" s="78"/>
      <c r="AM4272" s="8"/>
      <c r="AN4272" s="78"/>
      <c r="AO4272" s="78"/>
      <c r="AP4272" s="78"/>
      <c r="AQ4272" s="78"/>
      <c r="AR4272" s="78"/>
      <c r="AS4272" s="78"/>
      <c r="AT4272" s="78"/>
      <c r="AU4272" s="78"/>
      <c r="AV4272" s="78"/>
      <c r="AW4272" s="77"/>
      <c r="AX4272" s="144"/>
      <c r="AY4272" s="144"/>
      <c r="AZ4272" s="144"/>
      <c r="BA4272" s="54"/>
      <c r="BB4272" s="54"/>
      <c r="BC4272" s="144"/>
      <c r="BD4272" s="144"/>
      <c r="BE4272" s="144"/>
      <c r="BF4272" s="144"/>
      <c r="BG4272" s="144"/>
      <c r="BH4272" s="144"/>
      <c r="BI4272" s="144"/>
      <c r="BJ4272" s="144"/>
      <c r="BK4272" s="144"/>
      <c r="BL4272" s="144"/>
      <c r="BM4272" s="144"/>
      <c r="BN4272" s="144"/>
      <c r="BO4272" s="144"/>
      <c r="BP4272" s="144"/>
      <c r="BQ4272" s="144"/>
      <c r="BR4272" s="144"/>
      <c r="BS4272" s="144"/>
      <c r="BT4272" s="144"/>
      <c r="BU4272" s="144"/>
      <c r="BV4272" s="144"/>
      <c r="BW4272" s="144"/>
      <c r="BX4272" s="144"/>
      <c r="BY4272" s="144"/>
      <c r="BZ4272" s="144"/>
      <c r="CA4272" s="144"/>
      <c r="CB4272" s="144"/>
      <c r="CC4272" s="144"/>
      <c r="CD4272" s="144"/>
      <c r="CE4272" s="144"/>
      <c r="CF4272" s="144"/>
      <c r="CG4272" s="144"/>
      <c r="CH4272" s="144"/>
      <c r="CI4272" s="144"/>
      <c r="CJ4272" s="144"/>
      <c r="CK4272" s="144"/>
      <c r="CL4272" s="144"/>
    </row>
    <row r="4273" spans="2:90" x14ac:dyDescent="0.25">
      <c r="B4273" s="77"/>
      <c r="C4273" s="77"/>
      <c r="D4273" s="77"/>
      <c r="E4273" s="77"/>
      <c r="F4273" s="77"/>
      <c r="G4273" s="77"/>
      <c r="I4273" s="78"/>
      <c r="K4273" s="78"/>
      <c r="L4273" s="77"/>
      <c r="M4273" s="78"/>
      <c r="N4273" s="78"/>
      <c r="O4273" s="78"/>
      <c r="P4273" s="78"/>
      <c r="Q4273" s="144"/>
      <c r="R4273" s="78"/>
      <c r="S4273" s="78"/>
      <c r="T4273" s="78"/>
      <c r="U4273" s="78"/>
      <c r="V4273" s="219"/>
      <c r="W4273" s="78"/>
      <c r="X4273" s="78"/>
      <c r="Y4273" s="78"/>
      <c r="Z4273" s="78"/>
      <c r="AA4273" s="77"/>
      <c r="AB4273" s="77"/>
      <c r="AC4273" s="78"/>
      <c r="AD4273" s="104"/>
      <c r="AE4273" s="78"/>
      <c r="AF4273" s="104"/>
      <c r="AG4273" s="78"/>
      <c r="AH4273" s="104"/>
      <c r="AI4273" s="78"/>
      <c r="AJ4273" s="104"/>
      <c r="AK4273" s="78"/>
      <c r="AL4273" s="78"/>
      <c r="AM4273" s="8"/>
      <c r="AN4273" s="78"/>
      <c r="AO4273" s="78"/>
      <c r="AP4273" s="78"/>
      <c r="AQ4273" s="78"/>
      <c r="AR4273" s="78"/>
      <c r="AS4273" s="78"/>
      <c r="AT4273" s="78"/>
      <c r="AU4273" s="78"/>
      <c r="AV4273" s="78"/>
      <c r="AW4273" s="77"/>
      <c r="AX4273" s="144"/>
      <c r="AY4273" s="144"/>
      <c r="AZ4273" s="144"/>
      <c r="BA4273" s="54"/>
      <c r="BB4273" s="54"/>
      <c r="BC4273" s="144"/>
      <c r="BD4273" s="144"/>
      <c r="BE4273" s="144"/>
      <c r="BF4273" s="144"/>
      <c r="BG4273" s="144"/>
      <c r="BH4273" s="144"/>
      <c r="BI4273" s="144"/>
      <c r="BJ4273" s="144"/>
      <c r="BK4273" s="144"/>
      <c r="BL4273" s="144"/>
      <c r="BM4273" s="144"/>
      <c r="BN4273" s="144"/>
      <c r="BO4273" s="144"/>
      <c r="BP4273" s="144"/>
      <c r="BQ4273" s="144"/>
      <c r="BR4273" s="144"/>
      <c r="BS4273" s="144"/>
      <c r="BT4273" s="144"/>
      <c r="BU4273" s="144"/>
      <c r="BV4273" s="144"/>
      <c r="BW4273" s="144"/>
      <c r="BX4273" s="144"/>
      <c r="BY4273" s="144"/>
      <c r="BZ4273" s="144"/>
      <c r="CA4273" s="144"/>
      <c r="CB4273" s="144"/>
      <c r="CC4273" s="144"/>
      <c r="CD4273" s="144"/>
      <c r="CE4273" s="144"/>
      <c r="CF4273" s="144"/>
      <c r="CG4273" s="144"/>
      <c r="CH4273" s="144"/>
      <c r="CI4273" s="144"/>
      <c r="CJ4273" s="144"/>
      <c r="CK4273" s="144"/>
      <c r="CL4273" s="144"/>
    </row>
    <row r="4274" spans="2:90" x14ac:dyDescent="0.25">
      <c r="B4274" s="77"/>
      <c r="C4274" s="77"/>
      <c r="D4274" s="77"/>
      <c r="E4274" s="77"/>
      <c r="F4274" s="77"/>
      <c r="G4274" s="77"/>
      <c r="I4274" s="78"/>
      <c r="K4274" s="78"/>
      <c r="L4274" s="77"/>
      <c r="M4274" s="78"/>
      <c r="N4274" s="78"/>
      <c r="O4274" s="78"/>
      <c r="P4274" s="78"/>
      <c r="Q4274" s="144"/>
      <c r="R4274" s="78"/>
      <c r="S4274" s="78"/>
      <c r="T4274" s="78"/>
      <c r="U4274" s="78"/>
      <c r="V4274" s="219"/>
      <c r="W4274" s="78"/>
      <c r="X4274" s="78"/>
      <c r="Y4274" s="78"/>
      <c r="Z4274" s="78"/>
      <c r="AA4274" s="77"/>
      <c r="AB4274" s="77"/>
      <c r="AC4274" s="78"/>
      <c r="AD4274" s="104"/>
      <c r="AE4274" s="78"/>
      <c r="AF4274" s="104"/>
      <c r="AG4274" s="78"/>
      <c r="AH4274" s="104"/>
      <c r="AI4274" s="78"/>
      <c r="AJ4274" s="104"/>
      <c r="AK4274" s="78"/>
      <c r="AL4274" s="78"/>
      <c r="AM4274" s="8"/>
      <c r="AN4274" s="78"/>
      <c r="AO4274" s="78"/>
      <c r="AP4274" s="78"/>
      <c r="AQ4274" s="78"/>
      <c r="AR4274" s="78"/>
      <c r="AS4274" s="78"/>
      <c r="AT4274" s="78"/>
      <c r="AU4274" s="78"/>
      <c r="AV4274" s="78"/>
      <c r="AW4274" s="77"/>
      <c r="AX4274" s="144"/>
      <c r="AY4274" s="144"/>
      <c r="AZ4274" s="144"/>
      <c r="BA4274" s="54"/>
      <c r="BB4274" s="54"/>
      <c r="BC4274" s="144"/>
      <c r="BD4274" s="144"/>
      <c r="BE4274" s="144"/>
      <c r="BF4274" s="144"/>
      <c r="BG4274" s="144"/>
      <c r="BH4274" s="144"/>
      <c r="BI4274" s="144"/>
      <c r="BJ4274" s="144"/>
      <c r="BK4274" s="144"/>
      <c r="BL4274" s="144"/>
      <c r="BM4274" s="144"/>
      <c r="BN4274" s="144"/>
      <c r="BO4274" s="144"/>
      <c r="BP4274" s="144"/>
      <c r="BQ4274" s="144"/>
      <c r="BR4274" s="144"/>
      <c r="BS4274" s="144"/>
      <c r="BT4274" s="144"/>
      <c r="BU4274" s="144"/>
      <c r="BV4274" s="144"/>
      <c r="BW4274" s="144"/>
      <c r="BX4274" s="144"/>
      <c r="BY4274" s="144"/>
      <c r="BZ4274" s="144"/>
      <c r="CA4274" s="144"/>
      <c r="CB4274" s="144"/>
      <c r="CC4274" s="144"/>
      <c r="CD4274" s="144"/>
      <c r="CE4274" s="144"/>
      <c r="CF4274" s="144"/>
      <c r="CG4274" s="144"/>
      <c r="CH4274" s="144"/>
      <c r="CI4274" s="144"/>
      <c r="CJ4274" s="144"/>
      <c r="CK4274" s="144"/>
      <c r="CL4274" s="144"/>
    </row>
    <row r="4275" spans="2:90" x14ac:dyDescent="0.25">
      <c r="B4275" s="77"/>
      <c r="C4275" s="77"/>
      <c r="D4275" s="77"/>
      <c r="E4275" s="77"/>
      <c r="F4275" s="77"/>
      <c r="G4275" s="77"/>
      <c r="I4275" s="78"/>
      <c r="K4275" s="78"/>
      <c r="L4275" s="77"/>
      <c r="M4275" s="78"/>
      <c r="N4275" s="78"/>
      <c r="O4275" s="78"/>
      <c r="P4275" s="78"/>
      <c r="Q4275" s="144"/>
      <c r="R4275" s="78"/>
      <c r="S4275" s="78"/>
      <c r="T4275" s="78"/>
      <c r="U4275" s="78"/>
      <c r="V4275" s="219"/>
      <c r="W4275" s="78"/>
      <c r="X4275" s="78"/>
      <c r="Y4275" s="78"/>
      <c r="Z4275" s="78"/>
      <c r="AA4275" s="77"/>
      <c r="AB4275" s="77"/>
      <c r="AC4275" s="78"/>
      <c r="AD4275" s="104"/>
      <c r="AE4275" s="78"/>
      <c r="AF4275" s="104"/>
      <c r="AG4275" s="78"/>
      <c r="AH4275" s="104"/>
      <c r="AI4275" s="78"/>
      <c r="AJ4275" s="104"/>
      <c r="AK4275" s="78"/>
      <c r="AL4275" s="78"/>
      <c r="AM4275" s="8"/>
      <c r="AN4275" s="78"/>
      <c r="AO4275" s="78"/>
      <c r="AP4275" s="78"/>
      <c r="AQ4275" s="78"/>
      <c r="AR4275" s="78"/>
      <c r="AS4275" s="78"/>
      <c r="AT4275" s="78"/>
      <c r="AU4275" s="78"/>
      <c r="AV4275" s="78"/>
      <c r="AW4275" s="77"/>
      <c r="AX4275" s="144"/>
      <c r="AY4275" s="144"/>
      <c r="AZ4275" s="144"/>
      <c r="BA4275" s="54"/>
      <c r="BB4275" s="54"/>
      <c r="BC4275" s="144"/>
      <c r="BD4275" s="144"/>
      <c r="BE4275" s="144"/>
      <c r="BF4275" s="144"/>
      <c r="BG4275" s="144"/>
      <c r="BH4275" s="144"/>
      <c r="BI4275" s="144"/>
      <c r="BJ4275" s="144"/>
      <c r="BK4275" s="144"/>
      <c r="BL4275" s="144"/>
      <c r="BM4275" s="144"/>
      <c r="BN4275" s="144"/>
      <c r="BO4275" s="144"/>
      <c r="BP4275" s="144"/>
      <c r="BQ4275" s="144"/>
      <c r="BR4275" s="144"/>
      <c r="BS4275" s="144"/>
      <c r="BT4275" s="144"/>
      <c r="BU4275" s="144"/>
      <c r="BV4275" s="144"/>
      <c r="BW4275" s="144"/>
      <c r="BX4275" s="144"/>
      <c r="BY4275" s="144"/>
      <c r="BZ4275" s="144"/>
      <c r="CA4275" s="144"/>
      <c r="CB4275" s="144"/>
      <c r="CC4275" s="144"/>
      <c r="CD4275" s="144"/>
      <c r="CE4275" s="144"/>
      <c r="CF4275" s="144"/>
      <c r="CG4275" s="144"/>
      <c r="CH4275" s="144"/>
      <c r="CI4275" s="144"/>
      <c r="CJ4275" s="144"/>
      <c r="CK4275" s="144"/>
      <c r="CL4275" s="144"/>
    </row>
    <row r="4276" spans="2:90" x14ac:dyDescent="0.25">
      <c r="B4276" s="77"/>
      <c r="C4276" s="77"/>
      <c r="D4276" s="77"/>
      <c r="E4276" s="77"/>
      <c r="F4276" s="77"/>
      <c r="G4276" s="77"/>
      <c r="I4276" s="78"/>
      <c r="K4276" s="78"/>
      <c r="L4276" s="77"/>
      <c r="M4276" s="78"/>
      <c r="N4276" s="78"/>
      <c r="O4276" s="78"/>
      <c r="P4276" s="78"/>
      <c r="Q4276" s="144"/>
      <c r="R4276" s="78"/>
      <c r="S4276" s="78"/>
      <c r="T4276" s="78"/>
      <c r="U4276" s="78"/>
      <c r="V4276" s="219"/>
      <c r="W4276" s="78"/>
      <c r="X4276" s="78"/>
      <c r="Y4276" s="78"/>
      <c r="Z4276" s="78"/>
      <c r="AA4276" s="77"/>
      <c r="AB4276" s="77"/>
      <c r="AC4276" s="78"/>
      <c r="AD4276" s="104"/>
      <c r="AE4276" s="78"/>
      <c r="AF4276" s="104"/>
      <c r="AG4276" s="78"/>
      <c r="AH4276" s="104"/>
      <c r="AI4276" s="78"/>
      <c r="AJ4276" s="104"/>
      <c r="AK4276" s="78"/>
      <c r="AL4276" s="78"/>
      <c r="AM4276" s="8"/>
      <c r="AN4276" s="78"/>
      <c r="AO4276" s="78"/>
      <c r="AP4276" s="78"/>
      <c r="AQ4276" s="78"/>
      <c r="AR4276" s="78"/>
      <c r="AS4276" s="78"/>
      <c r="AT4276" s="78"/>
      <c r="AU4276" s="78"/>
      <c r="AV4276" s="78"/>
      <c r="AW4276" s="77"/>
      <c r="AX4276" s="144"/>
      <c r="AY4276" s="144"/>
      <c r="AZ4276" s="144"/>
      <c r="BA4276" s="54"/>
      <c r="BB4276" s="54"/>
      <c r="BC4276" s="144"/>
      <c r="BD4276" s="144"/>
      <c r="BE4276" s="144"/>
      <c r="BF4276" s="144"/>
      <c r="BG4276" s="144"/>
      <c r="BH4276" s="144"/>
      <c r="BI4276" s="144"/>
      <c r="BJ4276" s="144"/>
      <c r="BK4276" s="144"/>
      <c r="BL4276" s="144"/>
      <c r="BM4276" s="144"/>
      <c r="BN4276" s="144"/>
      <c r="BO4276" s="144"/>
      <c r="BP4276" s="144"/>
      <c r="BQ4276" s="144"/>
      <c r="BR4276" s="144"/>
      <c r="BS4276" s="144"/>
      <c r="BT4276" s="144"/>
      <c r="BU4276" s="144"/>
      <c r="BV4276" s="144"/>
      <c r="BW4276" s="144"/>
      <c r="BX4276" s="144"/>
      <c r="BY4276" s="144"/>
      <c r="BZ4276" s="144"/>
      <c r="CA4276" s="144"/>
      <c r="CB4276" s="144"/>
      <c r="CC4276" s="144"/>
      <c r="CD4276" s="144"/>
      <c r="CE4276" s="144"/>
      <c r="CF4276" s="144"/>
      <c r="CG4276" s="144"/>
      <c r="CH4276" s="144"/>
      <c r="CI4276" s="144"/>
      <c r="CJ4276" s="144"/>
      <c r="CK4276" s="144"/>
      <c r="CL4276" s="144"/>
    </row>
    <row r="4277" spans="2:90" x14ac:dyDescent="0.25">
      <c r="B4277" s="77"/>
      <c r="C4277" s="77"/>
      <c r="D4277" s="77"/>
      <c r="E4277" s="77"/>
      <c r="F4277" s="77"/>
      <c r="G4277" s="77"/>
      <c r="I4277" s="78"/>
      <c r="K4277" s="78"/>
      <c r="L4277" s="77"/>
      <c r="M4277" s="78"/>
      <c r="N4277" s="78"/>
      <c r="O4277" s="78"/>
      <c r="P4277" s="78"/>
      <c r="Q4277" s="144"/>
      <c r="R4277" s="78"/>
      <c r="S4277" s="78"/>
      <c r="T4277" s="78"/>
      <c r="U4277" s="78"/>
      <c r="V4277" s="219"/>
      <c r="W4277" s="78"/>
      <c r="X4277" s="78"/>
      <c r="Y4277" s="78"/>
      <c r="Z4277" s="78"/>
      <c r="AA4277" s="77"/>
      <c r="AB4277" s="77"/>
      <c r="AC4277" s="78"/>
      <c r="AD4277" s="104"/>
      <c r="AE4277" s="78"/>
      <c r="AF4277" s="104"/>
      <c r="AG4277" s="78"/>
      <c r="AH4277" s="104"/>
      <c r="AI4277" s="78"/>
      <c r="AJ4277" s="104"/>
      <c r="AK4277" s="78"/>
      <c r="AL4277" s="78"/>
      <c r="AM4277" s="8"/>
      <c r="AN4277" s="78"/>
      <c r="AO4277" s="78"/>
      <c r="AP4277" s="78"/>
      <c r="AQ4277" s="78"/>
      <c r="AR4277" s="78"/>
      <c r="AS4277" s="78"/>
      <c r="AT4277" s="78"/>
      <c r="AU4277" s="78"/>
      <c r="AV4277" s="78"/>
      <c r="AW4277" s="77"/>
      <c r="AX4277" s="144"/>
      <c r="AY4277" s="144"/>
      <c r="AZ4277" s="144"/>
      <c r="BA4277" s="54"/>
      <c r="BB4277" s="54"/>
      <c r="BC4277" s="144"/>
      <c r="BD4277" s="144"/>
      <c r="BE4277" s="144"/>
      <c r="BF4277" s="144"/>
      <c r="BG4277" s="144"/>
      <c r="BH4277" s="144"/>
      <c r="BI4277" s="144"/>
      <c r="BJ4277" s="144"/>
      <c r="BK4277" s="144"/>
      <c r="BL4277" s="144"/>
      <c r="BM4277" s="144"/>
      <c r="BN4277" s="144"/>
      <c r="BO4277" s="144"/>
      <c r="BP4277" s="144"/>
      <c r="BQ4277" s="144"/>
      <c r="BR4277" s="144"/>
      <c r="BS4277" s="144"/>
      <c r="BT4277" s="144"/>
      <c r="BU4277" s="144"/>
      <c r="BV4277" s="144"/>
      <c r="BW4277" s="144"/>
      <c r="BX4277" s="144"/>
      <c r="BY4277" s="144"/>
      <c r="BZ4277" s="144"/>
      <c r="CA4277" s="144"/>
      <c r="CB4277" s="144"/>
      <c r="CC4277" s="144"/>
      <c r="CD4277" s="144"/>
      <c r="CE4277" s="144"/>
      <c r="CF4277" s="144"/>
      <c r="CG4277" s="144"/>
      <c r="CH4277" s="144"/>
      <c r="CI4277" s="144"/>
      <c r="CJ4277" s="144"/>
      <c r="CK4277" s="144"/>
      <c r="CL4277" s="144"/>
    </row>
    <row r="4278" spans="2:90" x14ac:dyDescent="0.25">
      <c r="B4278" s="77"/>
      <c r="C4278" s="77"/>
      <c r="D4278" s="77"/>
      <c r="E4278" s="77"/>
      <c r="F4278" s="77"/>
      <c r="G4278" s="77"/>
      <c r="I4278" s="78"/>
      <c r="K4278" s="78"/>
      <c r="L4278" s="77"/>
      <c r="M4278" s="78"/>
      <c r="N4278" s="78"/>
      <c r="O4278" s="78"/>
      <c r="P4278" s="78"/>
      <c r="Q4278" s="144"/>
      <c r="R4278" s="78"/>
      <c r="S4278" s="78"/>
      <c r="T4278" s="78"/>
      <c r="U4278" s="78"/>
      <c r="V4278" s="219"/>
      <c r="W4278" s="78"/>
      <c r="X4278" s="78"/>
      <c r="Y4278" s="78"/>
      <c r="Z4278" s="78"/>
      <c r="AA4278" s="77"/>
      <c r="AB4278" s="77"/>
      <c r="AC4278" s="78"/>
      <c r="AD4278" s="104"/>
      <c r="AE4278" s="78"/>
      <c r="AF4278" s="104"/>
      <c r="AG4278" s="78"/>
      <c r="AH4278" s="104"/>
      <c r="AI4278" s="78"/>
      <c r="AJ4278" s="104"/>
      <c r="AK4278" s="78"/>
      <c r="AL4278" s="78"/>
      <c r="AM4278" s="8"/>
      <c r="AN4278" s="78"/>
      <c r="AO4278" s="78"/>
      <c r="AP4278" s="78"/>
      <c r="AQ4278" s="78"/>
      <c r="AR4278" s="78"/>
      <c r="AS4278" s="78"/>
      <c r="AT4278" s="78"/>
      <c r="AU4278" s="78"/>
      <c r="AV4278" s="78"/>
      <c r="AW4278" s="77"/>
      <c r="AX4278" s="144"/>
      <c r="AY4278" s="144"/>
      <c r="AZ4278" s="144"/>
      <c r="BA4278" s="54"/>
      <c r="BB4278" s="54"/>
      <c r="BC4278" s="144"/>
      <c r="BD4278" s="144"/>
      <c r="BE4278" s="144"/>
      <c r="BF4278" s="144"/>
      <c r="BG4278" s="144"/>
      <c r="BH4278" s="144"/>
      <c r="BI4278" s="144"/>
      <c r="BJ4278" s="144"/>
      <c r="BK4278" s="144"/>
      <c r="BL4278" s="144"/>
      <c r="BM4278" s="144"/>
      <c r="BN4278" s="144"/>
      <c r="BO4278" s="144"/>
      <c r="BP4278" s="144"/>
      <c r="BQ4278" s="144"/>
      <c r="BR4278" s="144"/>
      <c r="BS4278" s="144"/>
      <c r="BT4278" s="144"/>
      <c r="BU4278" s="144"/>
      <c r="BV4278" s="144"/>
      <c r="BW4278" s="144"/>
      <c r="BX4278" s="144"/>
      <c r="BY4278" s="144"/>
      <c r="BZ4278" s="144"/>
      <c r="CA4278" s="144"/>
      <c r="CB4278" s="144"/>
      <c r="CC4278" s="144"/>
      <c r="CD4278" s="144"/>
      <c r="CE4278" s="144"/>
      <c r="CF4278" s="144"/>
      <c r="CG4278" s="144"/>
      <c r="CH4278" s="144"/>
      <c r="CI4278" s="144"/>
      <c r="CJ4278" s="144"/>
      <c r="CK4278" s="144"/>
      <c r="CL4278" s="144"/>
    </row>
    <row r="4279" spans="2:90" x14ac:dyDescent="0.25">
      <c r="B4279" s="77"/>
      <c r="C4279" s="77"/>
      <c r="D4279" s="77"/>
      <c r="E4279" s="77"/>
      <c r="F4279" s="77"/>
      <c r="G4279" s="77"/>
      <c r="I4279" s="78"/>
      <c r="K4279" s="78"/>
      <c r="L4279" s="77"/>
      <c r="M4279" s="78"/>
      <c r="N4279" s="78"/>
      <c r="O4279" s="78"/>
      <c r="P4279" s="78"/>
      <c r="Q4279" s="144"/>
      <c r="R4279" s="78"/>
      <c r="S4279" s="78"/>
      <c r="T4279" s="78"/>
      <c r="U4279" s="78"/>
      <c r="V4279" s="219"/>
      <c r="W4279" s="78"/>
      <c r="X4279" s="78"/>
      <c r="Y4279" s="78"/>
      <c r="Z4279" s="78"/>
      <c r="AA4279" s="77"/>
      <c r="AB4279" s="77"/>
      <c r="AC4279" s="78"/>
      <c r="AD4279" s="104"/>
      <c r="AE4279" s="78"/>
      <c r="AF4279" s="104"/>
      <c r="AG4279" s="78"/>
      <c r="AH4279" s="104"/>
      <c r="AI4279" s="78"/>
      <c r="AJ4279" s="104"/>
      <c r="AK4279" s="78"/>
      <c r="AL4279" s="78"/>
      <c r="AM4279" s="8"/>
      <c r="AN4279" s="78"/>
      <c r="AO4279" s="78"/>
      <c r="AP4279" s="78"/>
      <c r="AQ4279" s="78"/>
      <c r="AR4279" s="78"/>
      <c r="AS4279" s="78"/>
      <c r="AT4279" s="78"/>
      <c r="AU4279" s="78"/>
      <c r="AV4279" s="78"/>
      <c r="AW4279" s="77"/>
      <c r="AX4279" s="144"/>
      <c r="AY4279" s="144"/>
      <c r="AZ4279" s="144"/>
      <c r="BA4279" s="54"/>
      <c r="BB4279" s="54"/>
      <c r="BC4279" s="144"/>
      <c r="BD4279" s="144"/>
      <c r="BE4279" s="144"/>
      <c r="BF4279" s="144"/>
      <c r="BG4279" s="144"/>
      <c r="BH4279" s="144"/>
      <c r="BI4279" s="144"/>
      <c r="BJ4279" s="144"/>
      <c r="BK4279" s="144"/>
      <c r="BL4279" s="144"/>
      <c r="BM4279" s="144"/>
      <c r="BN4279" s="144"/>
      <c r="BO4279" s="144"/>
      <c r="BP4279" s="144"/>
      <c r="BQ4279" s="144"/>
      <c r="BR4279" s="144"/>
      <c r="BS4279" s="144"/>
      <c r="BT4279" s="144"/>
      <c r="BU4279" s="144"/>
      <c r="BV4279" s="144"/>
      <c r="BW4279" s="144"/>
      <c r="BX4279" s="144"/>
      <c r="BY4279" s="144"/>
      <c r="BZ4279" s="144"/>
      <c r="CA4279" s="144"/>
      <c r="CB4279" s="144"/>
      <c r="CC4279" s="144"/>
      <c r="CD4279" s="144"/>
      <c r="CE4279" s="144"/>
      <c r="CF4279" s="144"/>
      <c r="CG4279" s="144"/>
      <c r="CH4279" s="144"/>
      <c r="CI4279" s="144"/>
      <c r="CJ4279" s="144"/>
      <c r="CK4279" s="144"/>
      <c r="CL4279" s="144"/>
    </row>
    <row r="4280" spans="2:90" x14ac:dyDescent="0.25">
      <c r="B4280" s="77"/>
      <c r="C4280" s="77"/>
      <c r="D4280" s="77"/>
      <c r="E4280" s="77"/>
      <c r="F4280" s="77"/>
      <c r="G4280" s="77"/>
      <c r="I4280" s="78"/>
      <c r="K4280" s="78"/>
      <c r="L4280" s="77"/>
      <c r="M4280" s="78"/>
      <c r="N4280" s="78"/>
      <c r="O4280" s="78"/>
      <c r="P4280" s="78"/>
      <c r="Q4280" s="144"/>
      <c r="R4280" s="78"/>
      <c r="S4280" s="78"/>
      <c r="T4280" s="78"/>
      <c r="U4280" s="78"/>
      <c r="V4280" s="219"/>
      <c r="W4280" s="78"/>
      <c r="X4280" s="78"/>
      <c r="Y4280" s="78"/>
      <c r="Z4280" s="78"/>
      <c r="AA4280" s="77"/>
      <c r="AB4280" s="77"/>
      <c r="AC4280" s="78"/>
      <c r="AD4280" s="104"/>
      <c r="AE4280" s="78"/>
      <c r="AF4280" s="104"/>
      <c r="AG4280" s="78"/>
      <c r="AH4280" s="104"/>
      <c r="AI4280" s="78"/>
      <c r="AJ4280" s="104"/>
      <c r="AK4280" s="78"/>
      <c r="AL4280" s="78"/>
      <c r="AM4280" s="8"/>
      <c r="AN4280" s="78"/>
      <c r="AO4280" s="78"/>
      <c r="AP4280" s="78"/>
      <c r="AQ4280" s="78"/>
      <c r="AR4280" s="78"/>
      <c r="AS4280" s="78"/>
      <c r="AT4280" s="78"/>
      <c r="AU4280" s="78"/>
      <c r="AV4280" s="78"/>
      <c r="AW4280" s="77"/>
      <c r="AX4280" s="144"/>
      <c r="AY4280" s="144"/>
      <c r="AZ4280" s="144"/>
      <c r="BA4280" s="54"/>
      <c r="BB4280" s="54"/>
      <c r="BC4280" s="144"/>
      <c r="BD4280" s="144"/>
      <c r="BE4280" s="144"/>
      <c r="BF4280" s="144"/>
      <c r="BG4280" s="144"/>
      <c r="BH4280" s="144"/>
      <c r="BI4280" s="144"/>
      <c r="BJ4280" s="144"/>
      <c r="BK4280" s="144"/>
      <c r="BL4280" s="144"/>
      <c r="BM4280" s="144"/>
      <c r="BN4280" s="144"/>
      <c r="BO4280" s="144"/>
      <c r="BP4280" s="144"/>
      <c r="BQ4280" s="144"/>
      <c r="BR4280" s="144"/>
      <c r="BS4280" s="144"/>
      <c r="BT4280" s="144"/>
      <c r="BU4280" s="144"/>
      <c r="BV4280" s="144"/>
      <c r="BW4280" s="144"/>
      <c r="BX4280" s="144"/>
      <c r="BY4280" s="144"/>
      <c r="BZ4280" s="144"/>
      <c r="CA4280" s="144"/>
      <c r="CB4280" s="144"/>
      <c r="CC4280" s="144"/>
      <c r="CD4280" s="144"/>
      <c r="CE4280" s="144"/>
      <c r="CF4280" s="144"/>
      <c r="CG4280" s="144"/>
      <c r="CH4280" s="144"/>
      <c r="CI4280" s="144"/>
      <c r="CJ4280" s="144"/>
      <c r="CK4280" s="144"/>
      <c r="CL4280" s="144"/>
    </row>
    <row r="4281" spans="2:90" x14ac:dyDescent="0.25">
      <c r="B4281" s="77"/>
      <c r="C4281" s="77"/>
      <c r="D4281" s="77"/>
      <c r="E4281" s="77"/>
      <c r="F4281" s="77"/>
      <c r="G4281" s="77"/>
      <c r="I4281" s="78"/>
      <c r="K4281" s="78"/>
      <c r="L4281" s="77"/>
      <c r="M4281" s="78"/>
      <c r="N4281" s="78"/>
      <c r="O4281" s="78"/>
      <c r="P4281" s="78"/>
      <c r="Q4281" s="144"/>
      <c r="R4281" s="78"/>
      <c r="S4281" s="78"/>
      <c r="T4281" s="78"/>
      <c r="U4281" s="78"/>
      <c r="V4281" s="219"/>
      <c r="W4281" s="78"/>
      <c r="X4281" s="78"/>
      <c r="Y4281" s="78"/>
      <c r="Z4281" s="78"/>
      <c r="AA4281" s="77"/>
      <c r="AB4281" s="77"/>
      <c r="AC4281" s="78"/>
      <c r="AD4281" s="104"/>
      <c r="AE4281" s="78"/>
      <c r="AF4281" s="104"/>
      <c r="AG4281" s="78"/>
      <c r="AH4281" s="104"/>
      <c r="AI4281" s="78"/>
      <c r="AJ4281" s="104"/>
      <c r="AK4281" s="78"/>
      <c r="AL4281" s="78"/>
      <c r="AM4281" s="8"/>
      <c r="AN4281" s="78"/>
      <c r="AO4281" s="78"/>
      <c r="AP4281" s="78"/>
      <c r="AQ4281" s="78"/>
      <c r="AR4281" s="78"/>
      <c r="AS4281" s="78"/>
      <c r="AT4281" s="78"/>
      <c r="AU4281" s="78"/>
      <c r="AV4281" s="78"/>
      <c r="AW4281" s="77"/>
      <c r="AX4281" s="144"/>
      <c r="AY4281" s="144"/>
      <c r="AZ4281" s="144"/>
      <c r="BA4281" s="54"/>
      <c r="BB4281" s="54"/>
      <c r="BC4281" s="144"/>
      <c r="BD4281" s="144"/>
      <c r="BE4281" s="144"/>
      <c r="BF4281" s="144"/>
      <c r="BG4281" s="144"/>
      <c r="BH4281" s="144"/>
      <c r="BI4281" s="144"/>
      <c r="BJ4281" s="144"/>
      <c r="BK4281" s="144"/>
      <c r="BL4281" s="144"/>
      <c r="BM4281" s="144"/>
      <c r="BN4281" s="144"/>
      <c r="BO4281" s="144"/>
      <c r="BP4281" s="144"/>
      <c r="BQ4281" s="144"/>
      <c r="BR4281" s="144"/>
      <c r="BS4281" s="144"/>
      <c r="BT4281" s="144"/>
      <c r="BU4281" s="144"/>
      <c r="BV4281" s="144"/>
      <c r="BW4281" s="144"/>
      <c r="BX4281" s="144"/>
      <c r="BY4281" s="144"/>
      <c r="BZ4281" s="144"/>
      <c r="CA4281" s="144"/>
      <c r="CB4281" s="144"/>
      <c r="CC4281" s="144"/>
      <c r="CD4281" s="144"/>
      <c r="CE4281" s="144"/>
      <c r="CF4281" s="144"/>
      <c r="CG4281" s="144"/>
      <c r="CH4281" s="144"/>
      <c r="CI4281" s="144"/>
      <c r="CJ4281" s="144"/>
      <c r="CK4281" s="144"/>
      <c r="CL4281" s="144"/>
    </row>
    <row r="4282" spans="2:90" x14ac:dyDescent="0.25">
      <c r="B4282" s="77"/>
      <c r="C4282" s="77"/>
      <c r="D4282" s="77"/>
      <c r="E4282" s="77"/>
      <c r="F4282" s="77"/>
      <c r="G4282" s="77"/>
      <c r="I4282" s="78"/>
      <c r="K4282" s="78"/>
      <c r="L4282" s="77"/>
      <c r="M4282" s="78"/>
      <c r="N4282" s="78"/>
      <c r="O4282" s="78"/>
      <c r="P4282" s="78"/>
      <c r="Q4282" s="144"/>
      <c r="R4282" s="78"/>
      <c r="S4282" s="78"/>
      <c r="T4282" s="78"/>
      <c r="U4282" s="78"/>
      <c r="V4282" s="219"/>
      <c r="W4282" s="78"/>
      <c r="X4282" s="78"/>
      <c r="Y4282" s="78"/>
      <c r="Z4282" s="78"/>
      <c r="AA4282" s="77"/>
      <c r="AB4282" s="77"/>
      <c r="AC4282" s="78"/>
      <c r="AD4282" s="104"/>
      <c r="AE4282" s="78"/>
      <c r="AF4282" s="104"/>
      <c r="AG4282" s="78"/>
      <c r="AH4282" s="104"/>
      <c r="AI4282" s="78"/>
      <c r="AJ4282" s="104"/>
      <c r="AK4282" s="78"/>
      <c r="AL4282" s="78"/>
      <c r="AM4282" s="8"/>
      <c r="AN4282" s="78"/>
      <c r="AO4282" s="78"/>
      <c r="AP4282" s="78"/>
      <c r="AQ4282" s="78"/>
      <c r="AR4282" s="78"/>
      <c r="AS4282" s="78"/>
      <c r="AT4282" s="78"/>
      <c r="AU4282" s="78"/>
      <c r="AV4282" s="78"/>
      <c r="AW4282" s="77"/>
      <c r="AX4282" s="144"/>
      <c r="AY4282" s="144"/>
      <c r="AZ4282" s="144"/>
      <c r="BA4282" s="54"/>
      <c r="BB4282" s="54"/>
      <c r="BC4282" s="144"/>
      <c r="BD4282" s="144"/>
      <c r="BE4282" s="144"/>
      <c r="BF4282" s="144"/>
      <c r="BG4282" s="144"/>
      <c r="BH4282" s="144"/>
      <c r="BI4282" s="144"/>
      <c r="BJ4282" s="144"/>
      <c r="BK4282" s="144"/>
      <c r="BL4282" s="144"/>
      <c r="BM4282" s="144"/>
      <c r="BN4282" s="144"/>
      <c r="BO4282" s="144"/>
      <c r="BP4282" s="144"/>
      <c r="BQ4282" s="144"/>
      <c r="BR4282" s="144"/>
      <c r="BS4282" s="144"/>
      <c r="BT4282" s="144"/>
      <c r="BU4282" s="144"/>
      <c r="BV4282" s="144"/>
      <c r="BW4282" s="144"/>
      <c r="BX4282" s="144"/>
      <c r="BY4282" s="144"/>
      <c r="BZ4282" s="144"/>
      <c r="CA4282" s="144"/>
      <c r="CB4282" s="144"/>
      <c r="CC4282" s="144"/>
      <c r="CD4282" s="144"/>
      <c r="CE4282" s="144"/>
      <c r="CF4282" s="144"/>
      <c r="CG4282" s="144"/>
      <c r="CH4282" s="144"/>
      <c r="CI4282" s="144"/>
      <c r="CJ4282" s="144"/>
      <c r="CK4282" s="144"/>
      <c r="CL4282" s="144"/>
    </row>
    <row r="4283" spans="2:90" x14ac:dyDescent="0.25">
      <c r="B4283" s="77"/>
      <c r="C4283" s="77"/>
      <c r="D4283" s="77"/>
      <c r="E4283" s="77"/>
      <c r="F4283" s="77"/>
      <c r="G4283" s="77"/>
      <c r="I4283" s="78"/>
      <c r="K4283" s="78"/>
      <c r="L4283" s="77"/>
      <c r="M4283" s="78"/>
      <c r="N4283" s="78"/>
      <c r="O4283" s="78"/>
      <c r="P4283" s="78"/>
      <c r="Q4283" s="144"/>
      <c r="R4283" s="78"/>
      <c r="S4283" s="78"/>
      <c r="T4283" s="78"/>
      <c r="U4283" s="78"/>
      <c r="V4283" s="219"/>
      <c r="W4283" s="78"/>
      <c r="X4283" s="78"/>
      <c r="Y4283" s="78"/>
      <c r="Z4283" s="78"/>
      <c r="AA4283" s="77"/>
      <c r="AB4283" s="77"/>
      <c r="AC4283" s="78"/>
      <c r="AD4283" s="104"/>
      <c r="AE4283" s="78"/>
      <c r="AF4283" s="104"/>
      <c r="AG4283" s="78"/>
      <c r="AH4283" s="104"/>
      <c r="AI4283" s="78"/>
      <c r="AJ4283" s="104"/>
      <c r="AK4283" s="78"/>
      <c r="AL4283" s="78"/>
      <c r="AM4283" s="8"/>
      <c r="AN4283" s="78"/>
      <c r="AO4283" s="78"/>
      <c r="AP4283" s="78"/>
      <c r="AQ4283" s="78"/>
      <c r="AR4283" s="78"/>
      <c r="AS4283" s="78"/>
      <c r="AT4283" s="78"/>
      <c r="AU4283" s="78"/>
      <c r="AV4283" s="78"/>
      <c r="AW4283" s="77"/>
      <c r="AX4283" s="144"/>
      <c r="AY4283" s="144"/>
      <c r="AZ4283" s="144"/>
      <c r="BA4283" s="54"/>
      <c r="BB4283" s="54"/>
      <c r="BC4283" s="144"/>
      <c r="BD4283" s="144"/>
      <c r="BE4283" s="144"/>
      <c r="BF4283" s="144"/>
      <c r="BG4283" s="144"/>
      <c r="BH4283" s="144"/>
      <c r="BI4283" s="144"/>
      <c r="BJ4283" s="144"/>
      <c r="BK4283" s="144"/>
      <c r="BL4283" s="144"/>
      <c r="BM4283" s="144"/>
      <c r="BN4283" s="144"/>
      <c r="BO4283" s="144"/>
      <c r="BP4283" s="144"/>
      <c r="BQ4283" s="144"/>
      <c r="BR4283" s="144"/>
      <c r="BS4283" s="144"/>
      <c r="BT4283" s="144"/>
      <c r="BU4283" s="144"/>
      <c r="BV4283" s="144"/>
      <c r="BW4283" s="144"/>
      <c r="BX4283" s="144"/>
      <c r="BY4283" s="144"/>
      <c r="BZ4283" s="144"/>
      <c r="CA4283" s="144"/>
      <c r="CB4283" s="144"/>
      <c r="CC4283" s="144"/>
      <c r="CD4283" s="144"/>
      <c r="CE4283" s="144"/>
      <c r="CF4283" s="144"/>
      <c r="CG4283" s="144"/>
      <c r="CH4283" s="144"/>
      <c r="CI4283" s="144"/>
      <c r="CJ4283" s="144"/>
      <c r="CK4283" s="144"/>
      <c r="CL4283" s="144"/>
    </row>
    <row r="4284" spans="2:90" x14ac:dyDescent="0.25">
      <c r="B4284" s="77"/>
      <c r="C4284" s="77"/>
      <c r="D4284" s="77"/>
      <c r="E4284" s="77"/>
      <c r="F4284" s="77"/>
      <c r="G4284" s="77"/>
      <c r="I4284" s="78"/>
      <c r="K4284" s="78"/>
      <c r="L4284" s="77"/>
      <c r="M4284" s="78"/>
      <c r="N4284" s="78"/>
      <c r="O4284" s="78"/>
      <c r="P4284" s="78"/>
      <c r="Q4284" s="144"/>
      <c r="R4284" s="78"/>
      <c r="S4284" s="78"/>
      <c r="T4284" s="78"/>
      <c r="U4284" s="78"/>
      <c r="V4284" s="219"/>
      <c r="W4284" s="78"/>
      <c r="X4284" s="78"/>
      <c r="Y4284" s="78"/>
      <c r="Z4284" s="78"/>
      <c r="AA4284" s="77"/>
      <c r="AB4284" s="77"/>
      <c r="AC4284" s="78"/>
      <c r="AD4284" s="104"/>
      <c r="AE4284" s="78"/>
      <c r="AF4284" s="104"/>
      <c r="AG4284" s="78"/>
      <c r="AH4284" s="104"/>
      <c r="AI4284" s="78"/>
      <c r="AJ4284" s="104"/>
      <c r="AK4284" s="78"/>
      <c r="AL4284" s="78"/>
      <c r="AM4284" s="8"/>
      <c r="AN4284" s="78"/>
      <c r="AO4284" s="78"/>
      <c r="AP4284" s="78"/>
      <c r="AQ4284" s="78"/>
      <c r="AR4284" s="78"/>
      <c r="AS4284" s="78"/>
      <c r="AT4284" s="78"/>
      <c r="AU4284" s="78"/>
      <c r="AV4284" s="78"/>
      <c r="AW4284" s="77"/>
      <c r="AX4284" s="144"/>
      <c r="AY4284" s="144"/>
      <c r="AZ4284" s="144"/>
      <c r="BA4284" s="54"/>
      <c r="BB4284" s="54"/>
      <c r="BC4284" s="144"/>
      <c r="BD4284" s="144"/>
      <c r="BE4284" s="144"/>
      <c r="BF4284" s="144"/>
      <c r="BG4284" s="144"/>
      <c r="BH4284" s="144"/>
      <c r="BI4284" s="144"/>
      <c r="BJ4284" s="144"/>
      <c r="BK4284" s="144"/>
      <c r="BL4284" s="144"/>
      <c r="BM4284" s="144"/>
      <c r="BN4284" s="144"/>
      <c r="BO4284" s="144"/>
      <c r="BP4284" s="144"/>
      <c r="BQ4284" s="144"/>
      <c r="BR4284" s="144"/>
      <c r="BS4284" s="144"/>
      <c r="BT4284" s="144"/>
      <c r="BU4284" s="144"/>
      <c r="BV4284" s="144"/>
      <c r="BW4284" s="144"/>
      <c r="BX4284" s="144"/>
      <c r="BY4284" s="144"/>
      <c r="BZ4284" s="144"/>
      <c r="CA4284" s="144"/>
      <c r="CB4284" s="144"/>
      <c r="CC4284" s="144"/>
      <c r="CD4284" s="144"/>
      <c r="CE4284" s="144"/>
      <c r="CF4284" s="144"/>
      <c r="CG4284" s="144"/>
      <c r="CH4284" s="144"/>
      <c r="CI4284" s="144"/>
      <c r="CJ4284" s="144"/>
      <c r="CK4284" s="144"/>
      <c r="CL4284" s="144"/>
    </row>
    <row r="4285" spans="2:90" x14ac:dyDescent="0.25">
      <c r="B4285" s="77"/>
      <c r="C4285" s="77"/>
      <c r="D4285" s="77"/>
      <c r="E4285" s="77"/>
      <c r="F4285" s="77"/>
      <c r="G4285" s="77"/>
      <c r="I4285" s="78"/>
      <c r="K4285" s="78"/>
      <c r="L4285" s="77"/>
      <c r="M4285" s="78"/>
      <c r="N4285" s="78"/>
      <c r="O4285" s="78"/>
      <c r="P4285" s="78"/>
      <c r="Q4285" s="144"/>
      <c r="R4285" s="78"/>
      <c r="S4285" s="78"/>
      <c r="T4285" s="78"/>
      <c r="U4285" s="78"/>
      <c r="V4285" s="219"/>
      <c r="W4285" s="78"/>
      <c r="X4285" s="78"/>
      <c r="Y4285" s="78"/>
      <c r="Z4285" s="78"/>
      <c r="AA4285" s="77"/>
      <c r="AB4285" s="77"/>
      <c r="AC4285" s="78"/>
      <c r="AD4285" s="104"/>
      <c r="AE4285" s="78"/>
      <c r="AF4285" s="104"/>
      <c r="AG4285" s="78"/>
      <c r="AH4285" s="104"/>
      <c r="AI4285" s="78"/>
      <c r="AJ4285" s="104"/>
      <c r="AK4285" s="78"/>
      <c r="AL4285" s="78"/>
      <c r="AM4285" s="8"/>
      <c r="AN4285" s="78"/>
      <c r="AO4285" s="78"/>
      <c r="AP4285" s="78"/>
      <c r="AQ4285" s="78"/>
      <c r="AR4285" s="78"/>
      <c r="AS4285" s="78"/>
      <c r="AT4285" s="78"/>
      <c r="AU4285" s="78"/>
      <c r="AV4285" s="78"/>
      <c r="AW4285" s="77"/>
      <c r="AX4285" s="144"/>
      <c r="AY4285" s="144"/>
      <c r="AZ4285" s="144"/>
      <c r="BA4285" s="54"/>
      <c r="BB4285" s="54"/>
      <c r="BC4285" s="144"/>
      <c r="BD4285" s="144"/>
      <c r="BE4285" s="144"/>
      <c r="BF4285" s="144"/>
      <c r="BG4285" s="144"/>
      <c r="BH4285" s="144"/>
      <c r="BI4285" s="144"/>
      <c r="BJ4285" s="144"/>
      <c r="BK4285" s="144"/>
      <c r="BL4285" s="144"/>
      <c r="BM4285" s="144"/>
      <c r="BN4285" s="144"/>
      <c r="BO4285" s="144"/>
      <c r="BP4285" s="144"/>
      <c r="BQ4285" s="144"/>
      <c r="BR4285" s="144"/>
      <c r="BS4285" s="144"/>
      <c r="BT4285" s="144"/>
      <c r="BU4285" s="144"/>
      <c r="BV4285" s="144"/>
      <c r="BW4285" s="144"/>
      <c r="BX4285" s="144"/>
      <c r="BY4285" s="144"/>
      <c r="BZ4285" s="144"/>
      <c r="CA4285" s="144"/>
      <c r="CB4285" s="144"/>
      <c r="CC4285" s="144"/>
      <c r="CD4285" s="144"/>
      <c r="CE4285" s="144"/>
      <c r="CF4285" s="144"/>
      <c r="CG4285" s="144"/>
      <c r="CH4285" s="144"/>
      <c r="CI4285" s="144"/>
      <c r="CJ4285" s="144"/>
      <c r="CK4285" s="144"/>
      <c r="CL4285" s="144"/>
    </row>
    <row r="4286" spans="2:90" x14ac:dyDescent="0.25">
      <c r="B4286" s="77"/>
      <c r="C4286" s="77"/>
      <c r="D4286" s="77"/>
      <c r="E4286" s="77"/>
      <c r="F4286" s="77"/>
      <c r="G4286" s="77"/>
      <c r="I4286" s="78"/>
      <c r="K4286" s="78"/>
      <c r="L4286" s="77"/>
      <c r="M4286" s="78"/>
      <c r="N4286" s="78"/>
      <c r="O4286" s="78"/>
      <c r="P4286" s="78"/>
      <c r="Q4286" s="144"/>
      <c r="R4286" s="78"/>
      <c r="S4286" s="78"/>
      <c r="T4286" s="78"/>
      <c r="U4286" s="78"/>
      <c r="V4286" s="219"/>
      <c r="W4286" s="78"/>
      <c r="X4286" s="78"/>
      <c r="Y4286" s="78"/>
      <c r="Z4286" s="78"/>
      <c r="AA4286" s="77"/>
      <c r="AB4286" s="77"/>
      <c r="AC4286" s="78"/>
      <c r="AD4286" s="104"/>
      <c r="AE4286" s="78"/>
      <c r="AF4286" s="104"/>
      <c r="AG4286" s="78"/>
      <c r="AH4286" s="104"/>
      <c r="AI4286" s="78"/>
      <c r="AJ4286" s="104"/>
      <c r="AK4286" s="78"/>
      <c r="AL4286" s="78"/>
      <c r="AM4286" s="8"/>
      <c r="AN4286" s="78"/>
      <c r="AO4286" s="78"/>
      <c r="AP4286" s="78"/>
      <c r="AQ4286" s="78"/>
      <c r="AR4286" s="78"/>
      <c r="AS4286" s="78"/>
      <c r="AT4286" s="78"/>
      <c r="AU4286" s="78"/>
      <c r="AV4286" s="78"/>
      <c r="AW4286" s="77"/>
      <c r="AX4286" s="144"/>
      <c r="AY4286" s="144"/>
      <c r="AZ4286" s="144"/>
      <c r="BA4286" s="54"/>
      <c r="BB4286" s="54"/>
      <c r="BC4286" s="144"/>
      <c r="BD4286" s="144"/>
      <c r="BE4286" s="144"/>
      <c r="BF4286" s="144"/>
      <c r="BG4286" s="144"/>
      <c r="BH4286" s="144"/>
      <c r="BI4286" s="144"/>
      <c r="BJ4286" s="144"/>
      <c r="BK4286" s="144"/>
      <c r="BL4286" s="144"/>
      <c r="BM4286" s="144"/>
      <c r="BN4286" s="144"/>
      <c r="BO4286" s="144"/>
      <c r="BP4286" s="144"/>
      <c r="BQ4286" s="144"/>
      <c r="BR4286" s="144"/>
      <c r="BS4286" s="144"/>
      <c r="BT4286" s="144"/>
      <c r="BU4286" s="144"/>
      <c r="BV4286" s="144"/>
      <c r="BW4286" s="144"/>
      <c r="BX4286" s="144"/>
      <c r="BY4286" s="144"/>
      <c r="BZ4286" s="144"/>
      <c r="CA4286" s="144"/>
      <c r="CB4286" s="144"/>
      <c r="CC4286" s="144"/>
      <c r="CD4286" s="144"/>
      <c r="CE4286" s="144"/>
      <c r="CF4286" s="144"/>
      <c r="CG4286" s="144"/>
      <c r="CH4286" s="144"/>
      <c r="CI4286" s="144"/>
      <c r="CJ4286" s="144"/>
      <c r="CK4286" s="144"/>
      <c r="CL4286" s="144"/>
    </row>
    <row r="4287" spans="2:90" x14ac:dyDescent="0.25">
      <c r="B4287" s="77"/>
      <c r="C4287" s="77"/>
      <c r="D4287" s="77"/>
      <c r="E4287" s="77"/>
      <c r="F4287" s="77"/>
      <c r="G4287" s="77"/>
      <c r="I4287" s="78"/>
      <c r="K4287" s="78"/>
      <c r="L4287" s="77"/>
      <c r="M4287" s="78"/>
      <c r="N4287" s="78"/>
      <c r="O4287" s="78"/>
      <c r="P4287" s="78"/>
      <c r="Q4287" s="144"/>
      <c r="R4287" s="78"/>
      <c r="S4287" s="78"/>
      <c r="T4287" s="78"/>
      <c r="U4287" s="78"/>
      <c r="V4287" s="219"/>
      <c r="W4287" s="78"/>
      <c r="X4287" s="78"/>
      <c r="Y4287" s="78"/>
      <c r="Z4287" s="78"/>
      <c r="AA4287" s="77"/>
      <c r="AB4287" s="77"/>
      <c r="AC4287" s="78"/>
      <c r="AD4287" s="104"/>
      <c r="AE4287" s="78"/>
      <c r="AF4287" s="104"/>
      <c r="AG4287" s="78"/>
      <c r="AH4287" s="104"/>
      <c r="AI4287" s="78"/>
      <c r="AJ4287" s="104"/>
      <c r="AK4287" s="78"/>
      <c r="AL4287" s="78"/>
      <c r="AM4287" s="8"/>
      <c r="AN4287" s="78"/>
      <c r="AO4287" s="78"/>
      <c r="AP4287" s="78"/>
      <c r="AQ4287" s="78"/>
      <c r="AR4287" s="78"/>
      <c r="AS4287" s="78"/>
      <c r="AT4287" s="78"/>
      <c r="AU4287" s="78"/>
      <c r="AV4287" s="78"/>
      <c r="AW4287" s="77"/>
      <c r="AX4287" s="144"/>
      <c r="AY4287" s="144"/>
      <c r="AZ4287" s="144"/>
      <c r="BA4287" s="54"/>
      <c r="BB4287" s="54"/>
      <c r="BC4287" s="144"/>
      <c r="BD4287" s="144"/>
      <c r="BE4287" s="144"/>
      <c r="BF4287" s="144"/>
      <c r="BG4287" s="144"/>
      <c r="BH4287" s="144"/>
      <c r="BI4287" s="144"/>
      <c r="BJ4287" s="144"/>
      <c r="BK4287" s="144"/>
      <c r="BL4287" s="144"/>
      <c r="BM4287" s="144"/>
      <c r="BN4287" s="144"/>
      <c r="BO4287" s="144"/>
      <c r="BP4287" s="144"/>
      <c r="BQ4287" s="144"/>
      <c r="BR4287" s="144"/>
      <c r="BS4287" s="144"/>
      <c r="BT4287" s="144"/>
      <c r="BU4287" s="144"/>
      <c r="BV4287" s="144"/>
      <c r="BW4287" s="144"/>
      <c r="BX4287" s="144"/>
      <c r="BY4287" s="144"/>
      <c r="BZ4287" s="144"/>
      <c r="CA4287" s="144"/>
      <c r="CB4287" s="144"/>
      <c r="CC4287" s="144"/>
      <c r="CD4287" s="144"/>
      <c r="CE4287" s="144"/>
      <c r="CF4287" s="144"/>
      <c r="CG4287" s="144"/>
      <c r="CH4287" s="144"/>
      <c r="CI4287" s="144"/>
      <c r="CJ4287" s="144"/>
      <c r="CK4287" s="144"/>
      <c r="CL4287" s="144"/>
    </row>
    <row r="4288" spans="2:90" x14ac:dyDescent="0.25">
      <c r="B4288" s="77"/>
      <c r="C4288" s="77"/>
      <c r="D4288" s="77"/>
      <c r="E4288" s="77"/>
      <c r="F4288" s="77"/>
      <c r="G4288" s="77"/>
      <c r="I4288" s="78"/>
      <c r="K4288" s="78"/>
      <c r="L4288" s="77"/>
      <c r="M4288" s="78"/>
      <c r="N4288" s="78"/>
      <c r="O4288" s="78"/>
      <c r="P4288" s="78"/>
      <c r="Q4288" s="144"/>
      <c r="R4288" s="78"/>
      <c r="S4288" s="78"/>
      <c r="T4288" s="78"/>
      <c r="U4288" s="78"/>
      <c r="V4288" s="219"/>
      <c r="W4288" s="78"/>
      <c r="X4288" s="78"/>
      <c r="Y4288" s="78"/>
      <c r="Z4288" s="78"/>
      <c r="AA4288" s="77"/>
      <c r="AB4288" s="77"/>
      <c r="AC4288" s="78"/>
      <c r="AD4288" s="104"/>
      <c r="AE4288" s="78"/>
      <c r="AF4288" s="104"/>
      <c r="AG4288" s="78"/>
      <c r="AH4288" s="104"/>
      <c r="AI4288" s="78"/>
      <c r="AJ4288" s="104"/>
      <c r="AK4288" s="78"/>
      <c r="AL4288" s="78"/>
      <c r="AM4288" s="8"/>
      <c r="AN4288" s="78"/>
      <c r="AO4288" s="78"/>
      <c r="AP4288" s="78"/>
      <c r="AQ4288" s="78"/>
      <c r="AR4288" s="78"/>
      <c r="AS4288" s="78"/>
      <c r="AT4288" s="78"/>
      <c r="AU4288" s="78"/>
      <c r="AV4288" s="78"/>
      <c r="AW4288" s="77"/>
      <c r="AX4288" s="144"/>
      <c r="AY4288" s="144"/>
      <c r="AZ4288" s="144"/>
      <c r="BA4288" s="54"/>
      <c r="BB4288" s="54"/>
      <c r="BC4288" s="144"/>
      <c r="BD4288" s="144"/>
      <c r="BE4288" s="144"/>
      <c r="BF4288" s="144"/>
      <c r="BG4288" s="144"/>
      <c r="BH4288" s="144"/>
      <c r="BI4288" s="144"/>
      <c r="BJ4288" s="144"/>
      <c r="BK4288" s="144"/>
      <c r="BL4288" s="144"/>
      <c r="BM4288" s="144"/>
      <c r="BN4288" s="144"/>
      <c r="BO4288" s="144"/>
      <c r="BP4288" s="144"/>
      <c r="BQ4288" s="144"/>
      <c r="BR4288" s="144"/>
      <c r="BS4288" s="144"/>
      <c r="BT4288" s="144"/>
      <c r="BU4288" s="144"/>
      <c r="BV4288" s="144"/>
      <c r="BW4288" s="144"/>
      <c r="BX4288" s="144"/>
      <c r="BY4288" s="144"/>
      <c r="BZ4288" s="144"/>
      <c r="CA4288" s="144"/>
      <c r="CB4288" s="144"/>
      <c r="CC4288" s="144"/>
      <c r="CD4288" s="144"/>
      <c r="CE4288" s="144"/>
      <c r="CF4288" s="144"/>
      <c r="CG4288" s="144"/>
      <c r="CH4288" s="144"/>
      <c r="CI4288" s="144"/>
      <c r="CJ4288" s="144"/>
      <c r="CK4288" s="144"/>
      <c r="CL4288" s="144"/>
    </row>
    <row r="4289" spans="2:90" x14ac:dyDescent="0.25">
      <c r="B4289" s="77"/>
      <c r="C4289" s="77"/>
      <c r="D4289" s="77"/>
      <c r="E4289" s="77"/>
      <c r="F4289" s="77"/>
      <c r="G4289" s="77"/>
      <c r="I4289" s="78"/>
      <c r="K4289" s="78"/>
      <c r="L4289" s="77"/>
      <c r="M4289" s="78"/>
      <c r="N4289" s="78"/>
      <c r="O4289" s="78"/>
      <c r="P4289" s="78"/>
      <c r="Q4289" s="144"/>
      <c r="R4289" s="78"/>
      <c r="S4289" s="78"/>
      <c r="T4289" s="78"/>
      <c r="U4289" s="78"/>
      <c r="V4289" s="219"/>
      <c r="W4289" s="78"/>
      <c r="X4289" s="78"/>
      <c r="Y4289" s="78"/>
      <c r="Z4289" s="78"/>
      <c r="AA4289" s="77"/>
      <c r="AB4289" s="77"/>
      <c r="AC4289" s="78"/>
      <c r="AD4289" s="104"/>
      <c r="AE4289" s="78"/>
      <c r="AF4289" s="104"/>
      <c r="AG4289" s="78"/>
      <c r="AH4289" s="104"/>
      <c r="AI4289" s="78"/>
      <c r="AJ4289" s="104"/>
      <c r="AK4289" s="78"/>
      <c r="AL4289" s="78"/>
      <c r="AM4289" s="8"/>
      <c r="AN4289" s="78"/>
      <c r="AO4289" s="78"/>
      <c r="AP4289" s="78"/>
      <c r="AQ4289" s="78"/>
      <c r="AR4289" s="78"/>
      <c r="AS4289" s="78"/>
      <c r="AT4289" s="78"/>
      <c r="AU4289" s="78"/>
      <c r="AV4289" s="78"/>
      <c r="AW4289" s="77"/>
      <c r="AX4289" s="144"/>
      <c r="AY4289" s="144"/>
      <c r="AZ4289" s="144"/>
      <c r="BA4289" s="54"/>
      <c r="BB4289" s="54"/>
      <c r="BC4289" s="144"/>
      <c r="BD4289" s="144"/>
      <c r="BE4289" s="144"/>
      <c r="BF4289" s="144"/>
      <c r="BG4289" s="144"/>
      <c r="BH4289" s="144"/>
      <c r="BI4289" s="144"/>
      <c r="BJ4289" s="144"/>
      <c r="BK4289" s="144"/>
      <c r="BL4289" s="144"/>
      <c r="BM4289" s="144"/>
      <c r="BN4289" s="144"/>
      <c r="BO4289" s="144"/>
      <c r="BP4289" s="144"/>
      <c r="BQ4289" s="144"/>
      <c r="BR4289" s="144"/>
      <c r="BS4289" s="144"/>
      <c r="BT4289" s="144"/>
      <c r="BU4289" s="144"/>
      <c r="BV4289" s="144"/>
      <c r="BW4289" s="144"/>
      <c r="BX4289" s="144"/>
      <c r="BY4289" s="144"/>
      <c r="BZ4289" s="144"/>
      <c r="CA4289" s="144"/>
      <c r="CB4289" s="144"/>
      <c r="CC4289" s="144"/>
      <c r="CD4289" s="144"/>
      <c r="CE4289" s="144"/>
      <c r="CF4289" s="144"/>
      <c r="CG4289" s="144"/>
      <c r="CH4289" s="144"/>
      <c r="CI4289" s="144"/>
      <c r="CJ4289" s="144"/>
      <c r="CK4289" s="144"/>
      <c r="CL4289" s="144"/>
    </row>
    <row r="4290" spans="2:90" x14ac:dyDescent="0.25">
      <c r="B4290" s="77"/>
      <c r="C4290" s="77"/>
      <c r="D4290" s="77"/>
      <c r="E4290" s="77"/>
      <c r="F4290" s="77"/>
      <c r="G4290" s="77"/>
      <c r="I4290" s="78"/>
      <c r="K4290" s="78"/>
      <c r="L4290" s="77"/>
      <c r="M4290" s="78"/>
      <c r="N4290" s="78"/>
      <c r="O4290" s="78"/>
      <c r="P4290" s="78"/>
      <c r="Q4290" s="144"/>
      <c r="R4290" s="78"/>
      <c r="S4290" s="78"/>
      <c r="T4290" s="78"/>
      <c r="U4290" s="78"/>
      <c r="V4290" s="219"/>
      <c r="W4290" s="78"/>
      <c r="X4290" s="78"/>
      <c r="Y4290" s="78"/>
      <c r="Z4290" s="78"/>
      <c r="AA4290" s="77"/>
      <c r="AB4290" s="77"/>
      <c r="AC4290" s="78"/>
      <c r="AD4290" s="104"/>
      <c r="AE4290" s="78"/>
      <c r="AF4290" s="104"/>
      <c r="AG4290" s="78"/>
      <c r="AH4290" s="104"/>
      <c r="AI4290" s="78"/>
      <c r="AJ4290" s="104"/>
      <c r="AK4290" s="78"/>
      <c r="AL4290" s="78"/>
      <c r="AM4290" s="8"/>
      <c r="AN4290" s="78"/>
      <c r="AO4290" s="78"/>
      <c r="AP4290" s="78"/>
      <c r="AQ4290" s="78"/>
      <c r="AR4290" s="78"/>
      <c r="AS4290" s="78"/>
      <c r="AT4290" s="78"/>
      <c r="AU4290" s="78"/>
      <c r="AV4290" s="78"/>
      <c r="AW4290" s="77"/>
      <c r="AX4290" s="144"/>
      <c r="AY4290" s="144"/>
      <c r="AZ4290" s="144"/>
      <c r="BA4290" s="54"/>
      <c r="BB4290" s="54"/>
      <c r="BC4290" s="144"/>
      <c r="BD4290" s="144"/>
      <c r="BE4290" s="144"/>
      <c r="BF4290" s="144"/>
      <c r="BG4290" s="144"/>
      <c r="BH4290" s="144"/>
      <c r="BI4290" s="144"/>
      <c r="BJ4290" s="144"/>
      <c r="BK4290" s="144"/>
      <c r="BL4290" s="144"/>
      <c r="BM4290" s="144"/>
      <c r="BN4290" s="144"/>
      <c r="BO4290" s="144"/>
      <c r="BP4290" s="144"/>
      <c r="BQ4290" s="144"/>
      <c r="BR4290" s="144"/>
      <c r="BS4290" s="144"/>
      <c r="BT4290" s="144"/>
      <c r="BU4290" s="144"/>
      <c r="BV4290" s="144"/>
      <c r="BW4290" s="144"/>
      <c r="BX4290" s="144"/>
      <c r="BY4290" s="144"/>
      <c r="BZ4290" s="144"/>
      <c r="CA4290" s="144"/>
      <c r="CB4290" s="144"/>
      <c r="CC4290" s="144"/>
      <c r="CD4290" s="144"/>
      <c r="CE4290" s="144"/>
      <c r="CF4290" s="144"/>
      <c r="CG4290" s="144"/>
      <c r="CH4290" s="144"/>
      <c r="CI4290" s="144"/>
      <c r="CJ4290" s="144"/>
      <c r="CK4290" s="144"/>
      <c r="CL4290" s="144"/>
    </row>
    <row r="4291" spans="2:90" x14ac:dyDescent="0.25">
      <c r="B4291" s="77"/>
      <c r="C4291" s="77"/>
      <c r="D4291" s="77"/>
      <c r="E4291" s="77"/>
      <c r="F4291" s="77"/>
      <c r="G4291" s="77"/>
      <c r="I4291" s="78"/>
      <c r="K4291" s="78"/>
      <c r="L4291" s="77"/>
      <c r="M4291" s="78"/>
      <c r="N4291" s="78"/>
      <c r="O4291" s="78"/>
      <c r="P4291" s="78"/>
      <c r="Q4291" s="144"/>
      <c r="R4291" s="78"/>
      <c r="S4291" s="78"/>
      <c r="T4291" s="78"/>
      <c r="U4291" s="78"/>
      <c r="V4291" s="219"/>
      <c r="W4291" s="78"/>
      <c r="X4291" s="78"/>
      <c r="Y4291" s="78"/>
      <c r="Z4291" s="78"/>
      <c r="AA4291" s="77"/>
      <c r="AB4291" s="77"/>
      <c r="AC4291" s="78"/>
      <c r="AD4291" s="104"/>
      <c r="AE4291" s="78"/>
      <c r="AF4291" s="104"/>
      <c r="AG4291" s="78"/>
      <c r="AH4291" s="104"/>
      <c r="AI4291" s="78"/>
      <c r="AJ4291" s="104"/>
      <c r="AK4291" s="78"/>
      <c r="AL4291" s="78"/>
      <c r="AM4291" s="8"/>
      <c r="AN4291" s="78"/>
      <c r="AO4291" s="78"/>
      <c r="AP4291" s="78"/>
      <c r="AQ4291" s="78"/>
      <c r="AR4291" s="78"/>
      <c r="AS4291" s="78"/>
      <c r="AT4291" s="78"/>
      <c r="AU4291" s="78"/>
      <c r="AV4291" s="78"/>
      <c r="AW4291" s="77"/>
      <c r="AX4291" s="144"/>
      <c r="AY4291" s="144"/>
      <c r="AZ4291" s="144"/>
      <c r="BA4291" s="54"/>
      <c r="BB4291" s="54"/>
      <c r="BC4291" s="144"/>
      <c r="BD4291" s="144"/>
      <c r="BE4291" s="144"/>
      <c r="BF4291" s="144"/>
      <c r="BG4291" s="144"/>
      <c r="BH4291" s="144"/>
      <c r="BI4291" s="144"/>
      <c r="BJ4291" s="144"/>
      <c r="BK4291" s="144"/>
      <c r="BL4291" s="144"/>
      <c r="BM4291" s="144"/>
      <c r="BN4291" s="144"/>
      <c r="BO4291" s="144"/>
      <c r="BP4291" s="144"/>
      <c r="BQ4291" s="144"/>
      <c r="BR4291" s="144"/>
      <c r="BS4291" s="144"/>
      <c r="BT4291" s="144"/>
      <c r="BU4291" s="144"/>
      <c r="BV4291" s="144"/>
      <c r="BW4291" s="144"/>
      <c r="BX4291" s="144"/>
      <c r="BY4291" s="144"/>
      <c r="BZ4291" s="144"/>
      <c r="CA4291" s="144"/>
      <c r="CB4291" s="144"/>
      <c r="CC4291" s="144"/>
      <c r="CD4291" s="144"/>
      <c r="CE4291" s="144"/>
      <c r="CF4291" s="144"/>
      <c r="CG4291" s="144"/>
      <c r="CH4291" s="144"/>
      <c r="CI4291" s="144"/>
      <c r="CJ4291" s="144"/>
      <c r="CK4291" s="144"/>
      <c r="CL4291" s="144"/>
    </row>
    <row r="4292" spans="2:90" x14ac:dyDescent="0.25">
      <c r="B4292" s="77"/>
      <c r="C4292" s="77"/>
      <c r="D4292" s="77"/>
      <c r="E4292" s="77"/>
      <c r="F4292" s="77"/>
      <c r="G4292" s="77"/>
      <c r="I4292" s="78"/>
      <c r="K4292" s="78"/>
      <c r="L4292" s="77"/>
      <c r="M4292" s="78"/>
      <c r="N4292" s="78"/>
      <c r="O4292" s="78"/>
      <c r="P4292" s="78"/>
      <c r="Q4292" s="144"/>
      <c r="R4292" s="78"/>
      <c r="S4292" s="78"/>
      <c r="T4292" s="78"/>
      <c r="U4292" s="78"/>
      <c r="V4292" s="219"/>
      <c r="W4292" s="78"/>
      <c r="X4292" s="78"/>
      <c r="Y4292" s="78"/>
      <c r="Z4292" s="78"/>
      <c r="AA4292" s="77"/>
      <c r="AB4292" s="77"/>
      <c r="AC4292" s="78"/>
      <c r="AD4292" s="104"/>
      <c r="AE4292" s="78"/>
      <c r="AF4292" s="104"/>
      <c r="AG4292" s="78"/>
      <c r="AH4292" s="104"/>
      <c r="AI4292" s="78"/>
      <c r="AJ4292" s="104"/>
      <c r="AK4292" s="78"/>
      <c r="AL4292" s="78"/>
      <c r="AM4292" s="8"/>
      <c r="AN4292" s="78"/>
      <c r="AO4292" s="78"/>
      <c r="AP4292" s="78"/>
      <c r="AQ4292" s="78"/>
      <c r="AR4292" s="78"/>
      <c r="AS4292" s="78"/>
      <c r="AT4292" s="78"/>
      <c r="AU4292" s="78"/>
      <c r="AV4292" s="78"/>
      <c r="AW4292" s="77"/>
      <c r="AX4292" s="144"/>
      <c r="AY4292" s="144"/>
      <c r="AZ4292" s="144"/>
      <c r="BA4292" s="54"/>
      <c r="BB4292" s="54"/>
      <c r="BC4292" s="144"/>
      <c r="BD4292" s="144"/>
      <c r="BE4292" s="144"/>
      <c r="BF4292" s="144"/>
      <c r="BG4292" s="144"/>
      <c r="BH4292" s="144"/>
      <c r="BI4292" s="144"/>
      <c r="BJ4292" s="144"/>
      <c r="BK4292" s="144"/>
      <c r="BL4292" s="144"/>
      <c r="BM4292" s="144"/>
      <c r="BN4292" s="144"/>
      <c r="BO4292" s="144"/>
      <c r="BP4292" s="144"/>
      <c r="BQ4292" s="144"/>
      <c r="BR4292" s="144"/>
      <c r="BS4292" s="144"/>
      <c r="BT4292" s="144"/>
      <c r="BU4292" s="144"/>
      <c r="BV4292" s="144"/>
      <c r="BW4292" s="144"/>
      <c r="BX4292" s="144"/>
      <c r="BY4292" s="144"/>
      <c r="BZ4292" s="144"/>
      <c r="CA4292" s="144"/>
      <c r="CB4292" s="144"/>
      <c r="CC4292" s="144"/>
      <c r="CD4292" s="144"/>
      <c r="CE4292" s="144"/>
      <c r="CF4292" s="144"/>
      <c r="CG4292" s="144"/>
      <c r="CH4292" s="144"/>
      <c r="CI4292" s="144"/>
      <c r="CJ4292" s="144"/>
      <c r="CK4292" s="144"/>
      <c r="CL4292" s="144"/>
    </row>
    <row r="4293" spans="2:90" x14ac:dyDescent="0.25">
      <c r="B4293" s="77"/>
      <c r="C4293" s="77"/>
      <c r="D4293" s="77"/>
      <c r="E4293" s="77"/>
      <c r="F4293" s="77"/>
      <c r="G4293" s="77"/>
      <c r="I4293" s="78"/>
      <c r="K4293" s="78"/>
      <c r="L4293" s="77"/>
      <c r="M4293" s="78"/>
      <c r="N4293" s="78"/>
      <c r="O4293" s="78"/>
      <c r="P4293" s="78"/>
      <c r="Q4293" s="144"/>
      <c r="R4293" s="78"/>
      <c r="S4293" s="78"/>
      <c r="T4293" s="78"/>
      <c r="U4293" s="78"/>
      <c r="V4293" s="219"/>
      <c r="W4293" s="78"/>
      <c r="X4293" s="78"/>
      <c r="Y4293" s="78"/>
      <c r="Z4293" s="78"/>
      <c r="AA4293" s="77"/>
      <c r="AB4293" s="77"/>
      <c r="AC4293" s="78"/>
      <c r="AD4293" s="104"/>
      <c r="AE4293" s="78"/>
      <c r="AF4293" s="104"/>
      <c r="AG4293" s="78"/>
      <c r="AH4293" s="104"/>
      <c r="AI4293" s="78"/>
      <c r="AJ4293" s="104"/>
      <c r="AK4293" s="78"/>
      <c r="AL4293" s="78"/>
      <c r="AM4293" s="8"/>
      <c r="AN4293" s="78"/>
      <c r="AO4293" s="78"/>
      <c r="AP4293" s="78"/>
      <c r="AQ4293" s="78"/>
      <c r="AR4293" s="78"/>
      <c r="AS4293" s="78"/>
      <c r="AT4293" s="78"/>
      <c r="AU4293" s="78"/>
      <c r="AV4293" s="78"/>
      <c r="AW4293" s="77"/>
      <c r="AX4293" s="144"/>
      <c r="AY4293" s="144"/>
      <c r="AZ4293" s="144"/>
      <c r="BA4293" s="54"/>
      <c r="BB4293" s="54"/>
      <c r="BC4293" s="144"/>
      <c r="BD4293" s="144"/>
      <c r="BE4293" s="144"/>
      <c r="BF4293" s="144"/>
      <c r="BG4293" s="144"/>
      <c r="BH4293" s="144"/>
      <c r="BI4293" s="144"/>
      <c r="BJ4293" s="144"/>
      <c r="BK4293" s="144"/>
      <c r="BL4293" s="144"/>
      <c r="BM4293" s="144"/>
      <c r="BN4293" s="144"/>
      <c r="BO4293" s="144"/>
      <c r="BP4293" s="144"/>
      <c r="BQ4293" s="144"/>
      <c r="BR4293" s="144"/>
      <c r="BS4293" s="144"/>
      <c r="BT4293" s="144"/>
      <c r="BU4293" s="144"/>
      <c r="BV4293" s="144"/>
      <c r="BW4293" s="144"/>
      <c r="BX4293" s="144"/>
      <c r="BY4293" s="144"/>
      <c r="BZ4293" s="144"/>
      <c r="CA4293" s="144"/>
      <c r="CB4293" s="144"/>
      <c r="CC4293" s="144"/>
      <c r="CD4293" s="144"/>
      <c r="CE4293" s="144"/>
      <c r="CF4293" s="144"/>
      <c r="CG4293" s="144"/>
      <c r="CH4293" s="144"/>
      <c r="CI4293" s="144"/>
      <c r="CJ4293" s="144"/>
      <c r="CK4293" s="144"/>
      <c r="CL4293" s="144"/>
    </row>
    <row r="4294" spans="2:90" x14ac:dyDescent="0.25">
      <c r="B4294" s="77"/>
      <c r="C4294" s="77"/>
      <c r="D4294" s="77"/>
      <c r="E4294" s="77"/>
      <c r="F4294" s="77"/>
      <c r="G4294" s="77"/>
      <c r="I4294" s="78"/>
      <c r="K4294" s="78"/>
      <c r="L4294" s="77"/>
      <c r="M4294" s="78"/>
      <c r="N4294" s="78"/>
      <c r="O4294" s="78"/>
      <c r="P4294" s="78"/>
      <c r="Q4294" s="144"/>
      <c r="R4294" s="78"/>
      <c r="S4294" s="78"/>
      <c r="T4294" s="78"/>
      <c r="U4294" s="78"/>
      <c r="V4294" s="219"/>
      <c r="W4294" s="78"/>
      <c r="X4294" s="78"/>
      <c r="Y4294" s="78"/>
      <c r="Z4294" s="78"/>
      <c r="AA4294" s="77"/>
      <c r="AB4294" s="77"/>
      <c r="AC4294" s="78"/>
      <c r="AD4294" s="104"/>
      <c r="AE4294" s="78"/>
      <c r="AF4294" s="104"/>
      <c r="AG4294" s="78"/>
      <c r="AH4294" s="104"/>
      <c r="AI4294" s="78"/>
      <c r="AJ4294" s="104"/>
      <c r="AK4294" s="78"/>
      <c r="AL4294" s="78"/>
      <c r="AM4294" s="8"/>
      <c r="AN4294" s="78"/>
      <c r="AO4294" s="78"/>
      <c r="AP4294" s="78"/>
      <c r="AQ4294" s="78"/>
      <c r="AR4294" s="78"/>
      <c r="AS4294" s="78"/>
      <c r="AT4294" s="78"/>
      <c r="AU4294" s="78"/>
      <c r="AV4294" s="78"/>
      <c r="AW4294" s="77"/>
      <c r="AX4294" s="144"/>
      <c r="AY4294" s="144"/>
      <c r="AZ4294" s="144"/>
      <c r="BA4294" s="54"/>
      <c r="BB4294" s="54"/>
      <c r="BC4294" s="144"/>
      <c r="BD4294" s="144"/>
      <c r="BE4294" s="144"/>
      <c r="BF4294" s="144"/>
      <c r="BG4294" s="144"/>
      <c r="BH4294" s="144"/>
      <c r="BI4294" s="144"/>
      <c r="BJ4294" s="144"/>
      <c r="BK4294" s="144"/>
      <c r="BL4294" s="144"/>
      <c r="BM4294" s="144"/>
      <c r="BN4294" s="144"/>
      <c r="BO4294" s="144"/>
      <c r="BP4294" s="144"/>
      <c r="BQ4294" s="144"/>
      <c r="BR4294" s="144"/>
      <c r="BS4294" s="144"/>
      <c r="BT4294" s="144"/>
      <c r="BU4294" s="144"/>
      <c r="BV4294" s="144"/>
      <c r="BW4294" s="144"/>
      <c r="BX4294" s="144"/>
      <c r="BY4294" s="144"/>
      <c r="BZ4294" s="144"/>
      <c r="CA4294" s="144"/>
      <c r="CB4294" s="144"/>
      <c r="CC4294" s="144"/>
      <c r="CD4294" s="144"/>
      <c r="CE4294" s="144"/>
      <c r="CF4294" s="144"/>
      <c r="CG4294" s="144"/>
      <c r="CH4294" s="144"/>
      <c r="CI4294" s="144"/>
      <c r="CJ4294" s="144"/>
      <c r="CK4294" s="144"/>
      <c r="CL4294" s="144"/>
    </row>
    <row r="4295" spans="2:90" x14ac:dyDescent="0.25">
      <c r="B4295" s="77"/>
      <c r="C4295" s="77"/>
      <c r="D4295" s="77"/>
      <c r="E4295" s="77"/>
      <c r="F4295" s="77"/>
      <c r="G4295" s="77"/>
      <c r="I4295" s="78"/>
      <c r="K4295" s="78"/>
      <c r="L4295" s="77"/>
      <c r="M4295" s="78"/>
      <c r="N4295" s="78"/>
      <c r="O4295" s="78"/>
      <c r="P4295" s="78"/>
      <c r="Q4295" s="144"/>
      <c r="R4295" s="78"/>
      <c r="S4295" s="78"/>
      <c r="T4295" s="78"/>
      <c r="U4295" s="78"/>
      <c r="V4295" s="219"/>
      <c r="W4295" s="78"/>
      <c r="X4295" s="78"/>
      <c r="Y4295" s="78"/>
      <c r="Z4295" s="78"/>
      <c r="AA4295" s="77"/>
      <c r="AB4295" s="77"/>
      <c r="AC4295" s="78"/>
      <c r="AD4295" s="104"/>
      <c r="AE4295" s="78"/>
      <c r="AF4295" s="104"/>
      <c r="AG4295" s="78"/>
      <c r="AH4295" s="104"/>
      <c r="AI4295" s="78"/>
      <c r="AJ4295" s="104"/>
      <c r="AK4295" s="78"/>
      <c r="AL4295" s="78"/>
      <c r="AM4295" s="8"/>
      <c r="AN4295" s="78"/>
      <c r="AO4295" s="78"/>
      <c r="AP4295" s="78"/>
      <c r="AQ4295" s="78"/>
      <c r="AR4295" s="78"/>
      <c r="AS4295" s="78"/>
      <c r="AT4295" s="78"/>
      <c r="AU4295" s="78"/>
      <c r="AV4295" s="78"/>
      <c r="AW4295" s="77"/>
      <c r="AX4295" s="144"/>
      <c r="AY4295" s="144"/>
      <c r="AZ4295" s="144"/>
      <c r="BA4295" s="54"/>
      <c r="BB4295" s="54"/>
      <c r="BC4295" s="144"/>
      <c r="BD4295" s="144"/>
      <c r="BE4295" s="144"/>
      <c r="BF4295" s="144"/>
      <c r="BG4295" s="144"/>
      <c r="BH4295" s="144"/>
      <c r="BI4295" s="144"/>
      <c r="BJ4295" s="144"/>
      <c r="BK4295" s="144"/>
      <c r="BL4295" s="144"/>
      <c r="BM4295" s="144"/>
      <c r="BN4295" s="144"/>
      <c r="BO4295" s="144"/>
      <c r="BP4295" s="144"/>
      <c r="BQ4295" s="144"/>
      <c r="BR4295" s="144"/>
      <c r="BS4295" s="144"/>
      <c r="BT4295" s="144"/>
      <c r="BU4295" s="144"/>
      <c r="BV4295" s="144"/>
      <c r="BW4295" s="144"/>
      <c r="BX4295" s="144"/>
      <c r="BY4295" s="144"/>
      <c r="BZ4295" s="144"/>
      <c r="CA4295" s="144"/>
      <c r="CB4295" s="144"/>
      <c r="CC4295" s="144"/>
      <c r="CD4295" s="144"/>
      <c r="CE4295" s="144"/>
      <c r="CF4295" s="144"/>
      <c r="CG4295" s="144"/>
      <c r="CH4295" s="144"/>
      <c r="CI4295" s="144"/>
      <c r="CJ4295" s="144"/>
      <c r="CK4295" s="144"/>
      <c r="CL4295" s="144"/>
    </row>
    <row r="4296" spans="2:90" x14ac:dyDescent="0.25">
      <c r="B4296" s="77"/>
      <c r="C4296" s="77"/>
      <c r="D4296" s="77"/>
      <c r="E4296" s="77"/>
      <c r="F4296" s="77"/>
      <c r="G4296" s="77"/>
      <c r="I4296" s="78"/>
      <c r="K4296" s="78"/>
      <c r="L4296" s="77"/>
      <c r="M4296" s="78"/>
      <c r="N4296" s="78"/>
      <c r="O4296" s="78"/>
      <c r="P4296" s="78"/>
      <c r="Q4296" s="144"/>
      <c r="R4296" s="78"/>
      <c r="S4296" s="78"/>
      <c r="T4296" s="78"/>
      <c r="U4296" s="78"/>
      <c r="V4296" s="219"/>
      <c r="W4296" s="78"/>
      <c r="X4296" s="78"/>
      <c r="Y4296" s="78"/>
      <c r="Z4296" s="78"/>
      <c r="AA4296" s="77"/>
      <c r="AB4296" s="77"/>
      <c r="AC4296" s="78"/>
      <c r="AD4296" s="104"/>
      <c r="AE4296" s="78"/>
      <c r="AF4296" s="104"/>
      <c r="AG4296" s="78"/>
      <c r="AH4296" s="104"/>
      <c r="AI4296" s="78"/>
      <c r="AJ4296" s="104"/>
      <c r="AK4296" s="78"/>
      <c r="AL4296" s="78"/>
      <c r="AM4296" s="8"/>
      <c r="AN4296" s="78"/>
      <c r="AO4296" s="78"/>
      <c r="AP4296" s="78"/>
      <c r="AQ4296" s="78"/>
      <c r="AR4296" s="78"/>
      <c r="AS4296" s="78"/>
      <c r="AT4296" s="78"/>
      <c r="AU4296" s="78"/>
      <c r="AV4296" s="78"/>
      <c r="AW4296" s="77"/>
      <c r="AX4296" s="144"/>
      <c r="AY4296" s="144"/>
      <c r="AZ4296" s="144"/>
      <c r="BA4296" s="54"/>
      <c r="BB4296" s="54"/>
      <c r="BC4296" s="144"/>
      <c r="BD4296" s="144"/>
      <c r="BE4296" s="144"/>
      <c r="BF4296" s="144"/>
      <c r="BG4296" s="144"/>
      <c r="BH4296" s="144"/>
      <c r="BI4296" s="144"/>
      <c r="BJ4296" s="144"/>
      <c r="BK4296" s="144"/>
      <c r="BL4296" s="144"/>
      <c r="BM4296" s="144"/>
      <c r="BN4296" s="144"/>
      <c r="BO4296" s="144"/>
      <c r="BP4296" s="144"/>
      <c r="BQ4296" s="144"/>
      <c r="BR4296" s="144"/>
      <c r="BS4296" s="144"/>
      <c r="BT4296" s="144"/>
      <c r="BU4296" s="144"/>
      <c r="BV4296" s="144"/>
      <c r="BW4296" s="144"/>
      <c r="BX4296" s="144"/>
      <c r="BY4296" s="144"/>
      <c r="BZ4296" s="144"/>
      <c r="CA4296" s="144"/>
      <c r="CB4296" s="144"/>
      <c r="CC4296" s="144"/>
      <c r="CD4296" s="144"/>
      <c r="CE4296" s="144"/>
      <c r="CF4296" s="144"/>
      <c r="CG4296" s="144"/>
      <c r="CH4296" s="144"/>
      <c r="CI4296" s="144"/>
      <c r="CJ4296" s="144"/>
      <c r="CK4296" s="144"/>
      <c r="CL4296" s="144"/>
    </row>
    <row r="4297" spans="2:90" x14ac:dyDescent="0.25">
      <c r="B4297" s="77"/>
      <c r="C4297" s="77"/>
      <c r="D4297" s="77"/>
      <c r="E4297" s="77"/>
      <c r="F4297" s="77"/>
      <c r="G4297" s="77"/>
      <c r="I4297" s="78"/>
      <c r="K4297" s="78"/>
      <c r="L4297" s="77"/>
      <c r="M4297" s="78"/>
      <c r="N4297" s="78"/>
      <c r="O4297" s="78"/>
      <c r="P4297" s="78"/>
      <c r="Q4297" s="144"/>
      <c r="R4297" s="78"/>
      <c r="S4297" s="78"/>
      <c r="T4297" s="78"/>
      <c r="U4297" s="78"/>
      <c r="V4297" s="219"/>
      <c r="W4297" s="78"/>
      <c r="X4297" s="78"/>
      <c r="Y4297" s="78"/>
      <c r="Z4297" s="78"/>
      <c r="AA4297" s="77"/>
      <c r="AB4297" s="77"/>
      <c r="AC4297" s="78"/>
      <c r="AD4297" s="104"/>
      <c r="AE4297" s="78"/>
      <c r="AF4297" s="104"/>
      <c r="AG4297" s="78"/>
      <c r="AH4297" s="104"/>
      <c r="AI4297" s="78"/>
      <c r="AJ4297" s="104"/>
      <c r="AK4297" s="78"/>
      <c r="AL4297" s="78"/>
      <c r="AM4297" s="8"/>
      <c r="AN4297" s="78"/>
      <c r="AO4297" s="78"/>
      <c r="AP4297" s="78"/>
      <c r="AQ4297" s="78"/>
      <c r="AR4297" s="78"/>
      <c r="AS4297" s="78"/>
      <c r="AT4297" s="78"/>
      <c r="AU4297" s="78"/>
      <c r="AV4297" s="78"/>
      <c r="AW4297" s="77"/>
      <c r="AX4297" s="144"/>
      <c r="AY4297" s="144"/>
      <c r="AZ4297" s="144"/>
      <c r="BA4297" s="54"/>
      <c r="BB4297" s="54"/>
      <c r="BC4297" s="144"/>
      <c r="BD4297" s="144"/>
      <c r="BE4297" s="144"/>
      <c r="BF4297" s="144"/>
      <c r="BG4297" s="144"/>
      <c r="BH4297" s="144"/>
      <c r="BI4297" s="144"/>
      <c r="BJ4297" s="144"/>
      <c r="BK4297" s="144"/>
      <c r="BL4297" s="144"/>
      <c r="BM4297" s="144"/>
      <c r="BN4297" s="144"/>
      <c r="BO4297" s="144"/>
      <c r="BP4297" s="144"/>
      <c r="BQ4297" s="144"/>
      <c r="BR4297" s="144"/>
      <c r="BS4297" s="144"/>
      <c r="BT4297" s="144"/>
      <c r="BU4297" s="144"/>
      <c r="BV4297" s="144"/>
      <c r="BW4297" s="144"/>
      <c r="BX4297" s="144"/>
      <c r="BY4297" s="144"/>
      <c r="BZ4297" s="144"/>
      <c r="CA4297" s="144"/>
      <c r="CB4297" s="144"/>
      <c r="CC4297" s="144"/>
      <c r="CD4297" s="144"/>
      <c r="CE4297" s="144"/>
      <c r="CF4297" s="144"/>
      <c r="CG4297" s="144"/>
      <c r="CH4297" s="144"/>
      <c r="CI4297" s="144"/>
      <c r="CJ4297" s="144"/>
      <c r="CK4297" s="144"/>
      <c r="CL4297" s="144"/>
    </row>
    <row r="4298" spans="2:90" x14ac:dyDescent="0.25">
      <c r="B4298" s="77"/>
      <c r="C4298" s="77"/>
      <c r="D4298" s="77"/>
      <c r="E4298" s="77"/>
      <c r="F4298" s="77"/>
      <c r="G4298" s="77"/>
      <c r="I4298" s="78"/>
      <c r="K4298" s="78"/>
      <c r="L4298" s="77"/>
      <c r="M4298" s="78"/>
      <c r="N4298" s="78"/>
      <c r="O4298" s="78"/>
      <c r="P4298" s="78"/>
      <c r="Q4298" s="144"/>
      <c r="R4298" s="78"/>
      <c r="S4298" s="78"/>
      <c r="T4298" s="78"/>
      <c r="U4298" s="78"/>
      <c r="V4298" s="219"/>
      <c r="W4298" s="78"/>
      <c r="X4298" s="78"/>
      <c r="Y4298" s="78"/>
      <c r="Z4298" s="78"/>
      <c r="AA4298" s="77"/>
      <c r="AB4298" s="77"/>
      <c r="AC4298" s="78"/>
      <c r="AD4298" s="104"/>
      <c r="AE4298" s="78"/>
      <c r="AF4298" s="104"/>
      <c r="AG4298" s="78"/>
      <c r="AH4298" s="104"/>
      <c r="AI4298" s="78"/>
      <c r="AJ4298" s="104"/>
      <c r="AK4298" s="78"/>
      <c r="AL4298" s="78"/>
      <c r="AM4298" s="8"/>
      <c r="AN4298" s="78"/>
      <c r="AO4298" s="78"/>
      <c r="AP4298" s="78"/>
      <c r="AQ4298" s="78"/>
      <c r="AR4298" s="78"/>
      <c r="AS4298" s="78"/>
      <c r="AT4298" s="78"/>
      <c r="AU4298" s="78"/>
      <c r="AV4298" s="78"/>
      <c r="AW4298" s="77"/>
      <c r="AX4298" s="144"/>
      <c r="AY4298" s="144"/>
      <c r="AZ4298" s="144"/>
      <c r="BA4298" s="54"/>
      <c r="BB4298" s="54"/>
      <c r="BC4298" s="144"/>
      <c r="BD4298" s="144"/>
      <c r="BE4298" s="144"/>
      <c r="BF4298" s="144"/>
      <c r="BG4298" s="144"/>
      <c r="BH4298" s="144"/>
      <c r="BI4298" s="144"/>
      <c r="BJ4298" s="144"/>
      <c r="BK4298" s="144"/>
      <c r="BL4298" s="144"/>
      <c r="BM4298" s="144"/>
      <c r="BN4298" s="144"/>
      <c r="BO4298" s="144"/>
      <c r="BP4298" s="144"/>
      <c r="BQ4298" s="144"/>
      <c r="BR4298" s="144"/>
      <c r="BS4298" s="144"/>
      <c r="BT4298" s="144"/>
      <c r="BU4298" s="144"/>
      <c r="BV4298" s="144"/>
      <c r="BW4298" s="144"/>
      <c r="BX4298" s="144"/>
      <c r="BY4298" s="144"/>
      <c r="BZ4298" s="144"/>
      <c r="CA4298" s="144"/>
      <c r="CB4298" s="144"/>
      <c r="CC4298" s="144"/>
      <c r="CD4298" s="144"/>
      <c r="CE4298" s="144"/>
      <c r="CF4298" s="144"/>
      <c r="CG4298" s="144"/>
      <c r="CH4298" s="144"/>
      <c r="CI4298" s="144"/>
      <c r="CJ4298" s="144"/>
      <c r="CK4298" s="144"/>
      <c r="CL4298" s="144"/>
    </row>
    <row r="4299" spans="2:90" x14ac:dyDescent="0.25">
      <c r="B4299" s="77"/>
      <c r="C4299" s="77"/>
      <c r="D4299" s="77"/>
      <c r="E4299" s="77"/>
      <c r="F4299" s="77"/>
      <c r="G4299" s="77"/>
      <c r="I4299" s="78"/>
      <c r="K4299" s="78"/>
      <c r="L4299" s="77"/>
      <c r="M4299" s="78"/>
      <c r="N4299" s="78"/>
      <c r="O4299" s="78"/>
      <c r="P4299" s="78"/>
      <c r="Q4299" s="144"/>
      <c r="R4299" s="78"/>
      <c r="S4299" s="78"/>
      <c r="T4299" s="78"/>
      <c r="U4299" s="78"/>
      <c r="V4299" s="219"/>
      <c r="W4299" s="78"/>
      <c r="X4299" s="78"/>
      <c r="Y4299" s="78"/>
      <c r="Z4299" s="78"/>
      <c r="AA4299" s="77"/>
      <c r="AB4299" s="77"/>
      <c r="AC4299" s="78"/>
      <c r="AD4299" s="104"/>
      <c r="AE4299" s="78"/>
      <c r="AF4299" s="104"/>
      <c r="AG4299" s="78"/>
      <c r="AH4299" s="104"/>
      <c r="AI4299" s="78"/>
      <c r="AJ4299" s="104"/>
      <c r="AK4299" s="78"/>
      <c r="AL4299" s="78"/>
      <c r="AM4299" s="8"/>
      <c r="AN4299" s="78"/>
      <c r="AO4299" s="78"/>
      <c r="AP4299" s="78"/>
      <c r="AQ4299" s="78"/>
      <c r="AR4299" s="78"/>
      <c r="AS4299" s="78"/>
      <c r="AT4299" s="78"/>
      <c r="AU4299" s="78"/>
      <c r="AV4299" s="78"/>
      <c r="AW4299" s="77"/>
      <c r="AX4299" s="144"/>
      <c r="AY4299" s="144"/>
      <c r="AZ4299" s="144"/>
      <c r="BA4299" s="54"/>
      <c r="BB4299" s="54"/>
      <c r="BC4299" s="144"/>
      <c r="BD4299" s="144"/>
      <c r="BE4299" s="144"/>
      <c r="BF4299" s="144"/>
      <c r="BG4299" s="144"/>
      <c r="BH4299" s="144"/>
      <c r="BI4299" s="144"/>
      <c r="BJ4299" s="144"/>
      <c r="BK4299" s="144"/>
      <c r="BL4299" s="144"/>
      <c r="BM4299" s="144"/>
      <c r="BN4299" s="144"/>
      <c r="BO4299" s="144"/>
      <c r="BP4299" s="144"/>
      <c r="BQ4299" s="144"/>
      <c r="BR4299" s="144"/>
      <c r="BS4299" s="144"/>
      <c r="BT4299" s="144"/>
      <c r="BU4299" s="144"/>
      <c r="BV4299" s="144"/>
      <c r="BW4299" s="144"/>
      <c r="BX4299" s="144"/>
      <c r="BY4299" s="144"/>
      <c r="BZ4299" s="144"/>
      <c r="CA4299" s="144"/>
      <c r="CB4299" s="144"/>
      <c r="CC4299" s="144"/>
      <c r="CD4299" s="144"/>
      <c r="CE4299" s="144"/>
      <c r="CF4299" s="144"/>
      <c r="CG4299" s="144"/>
      <c r="CH4299" s="144"/>
      <c r="CI4299" s="144"/>
      <c r="CJ4299" s="144"/>
      <c r="CK4299" s="144"/>
      <c r="CL4299" s="144"/>
    </row>
    <row r="4300" spans="2:90" x14ac:dyDescent="0.25">
      <c r="B4300" s="77"/>
      <c r="C4300" s="77"/>
      <c r="D4300" s="77"/>
      <c r="E4300" s="77"/>
      <c r="F4300" s="77"/>
      <c r="G4300" s="77"/>
      <c r="I4300" s="78"/>
      <c r="K4300" s="78"/>
      <c r="L4300" s="77"/>
      <c r="M4300" s="78"/>
      <c r="N4300" s="78"/>
      <c r="O4300" s="78"/>
      <c r="P4300" s="78"/>
      <c r="Q4300" s="144"/>
      <c r="R4300" s="78"/>
      <c r="S4300" s="78"/>
      <c r="T4300" s="78"/>
      <c r="U4300" s="78"/>
      <c r="V4300" s="219"/>
      <c r="W4300" s="78"/>
      <c r="X4300" s="78"/>
      <c r="Y4300" s="78"/>
      <c r="Z4300" s="78"/>
      <c r="AA4300" s="77"/>
      <c r="AB4300" s="77"/>
      <c r="AC4300" s="78"/>
      <c r="AD4300" s="104"/>
      <c r="AE4300" s="78"/>
      <c r="AF4300" s="104"/>
      <c r="AG4300" s="78"/>
      <c r="AH4300" s="104"/>
      <c r="AI4300" s="78"/>
      <c r="AJ4300" s="104"/>
      <c r="AK4300" s="78"/>
      <c r="AL4300" s="78"/>
      <c r="AM4300" s="8"/>
      <c r="AN4300" s="78"/>
      <c r="AO4300" s="78"/>
      <c r="AP4300" s="78"/>
      <c r="AQ4300" s="78"/>
      <c r="AR4300" s="78"/>
      <c r="AS4300" s="78"/>
      <c r="AT4300" s="78"/>
      <c r="AU4300" s="78"/>
      <c r="AV4300" s="78"/>
      <c r="AW4300" s="77"/>
      <c r="AX4300" s="144"/>
      <c r="AY4300" s="144"/>
      <c r="AZ4300" s="144"/>
      <c r="BA4300" s="54"/>
      <c r="BB4300" s="54"/>
      <c r="BC4300" s="144"/>
      <c r="BD4300" s="144"/>
      <c r="BE4300" s="144"/>
      <c r="BF4300" s="144"/>
      <c r="BG4300" s="144"/>
      <c r="BH4300" s="144"/>
      <c r="BI4300" s="144"/>
      <c r="BJ4300" s="144"/>
      <c r="BK4300" s="144"/>
      <c r="BL4300" s="144"/>
      <c r="BM4300" s="144"/>
      <c r="BN4300" s="144"/>
      <c r="BO4300" s="144"/>
      <c r="BP4300" s="144"/>
      <c r="BQ4300" s="144"/>
      <c r="BR4300" s="144"/>
      <c r="BS4300" s="144"/>
      <c r="BT4300" s="144"/>
      <c r="BU4300" s="144"/>
      <c r="BV4300" s="144"/>
      <c r="BW4300" s="144"/>
      <c r="BX4300" s="144"/>
      <c r="BY4300" s="144"/>
      <c r="BZ4300" s="144"/>
      <c r="CA4300" s="144"/>
      <c r="CB4300" s="144"/>
      <c r="CC4300" s="144"/>
      <c r="CD4300" s="144"/>
      <c r="CE4300" s="144"/>
      <c r="CF4300" s="144"/>
      <c r="CG4300" s="144"/>
      <c r="CH4300" s="144"/>
      <c r="CI4300" s="144"/>
      <c r="CJ4300" s="144"/>
      <c r="CK4300" s="144"/>
      <c r="CL4300" s="144"/>
    </row>
    <row r="4301" spans="2:90" x14ac:dyDescent="0.25">
      <c r="B4301" s="77"/>
      <c r="C4301" s="77"/>
      <c r="D4301" s="77"/>
      <c r="E4301" s="77"/>
      <c r="F4301" s="77"/>
      <c r="G4301" s="77"/>
      <c r="I4301" s="78"/>
      <c r="K4301" s="78"/>
      <c r="L4301" s="77"/>
      <c r="M4301" s="78"/>
      <c r="N4301" s="78"/>
      <c r="O4301" s="78"/>
      <c r="P4301" s="78"/>
      <c r="Q4301" s="144"/>
      <c r="R4301" s="78"/>
      <c r="S4301" s="78"/>
      <c r="T4301" s="78"/>
      <c r="U4301" s="78"/>
      <c r="V4301" s="219"/>
      <c r="W4301" s="78"/>
      <c r="X4301" s="78"/>
      <c r="Y4301" s="78"/>
      <c r="Z4301" s="78"/>
      <c r="AA4301" s="77"/>
      <c r="AB4301" s="77"/>
      <c r="AC4301" s="78"/>
      <c r="AD4301" s="104"/>
      <c r="AE4301" s="78"/>
      <c r="AF4301" s="104"/>
      <c r="AG4301" s="78"/>
      <c r="AH4301" s="104"/>
      <c r="AI4301" s="78"/>
      <c r="AJ4301" s="104"/>
      <c r="AK4301" s="78"/>
      <c r="AL4301" s="78"/>
      <c r="AM4301" s="8"/>
      <c r="AN4301" s="78"/>
      <c r="AO4301" s="78"/>
      <c r="AP4301" s="78"/>
      <c r="AQ4301" s="78"/>
      <c r="AR4301" s="78"/>
      <c r="AS4301" s="78"/>
      <c r="AT4301" s="78"/>
      <c r="AU4301" s="78"/>
      <c r="AV4301" s="78"/>
      <c r="AW4301" s="77"/>
      <c r="AX4301" s="144"/>
      <c r="AY4301" s="144"/>
      <c r="AZ4301" s="144"/>
      <c r="BA4301" s="54"/>
      <c r="BB4301" s="54"/>
      <c r="BC4301" s="144"/>
      <c r="BD4301" s="144"/>
      <c r="BE4301" s="144"/>
      <c r="BF4301" s="144"/>
      <c r="BG4301" s="144"/>
      <c r="BH4301" s="144"/>
      <c r="BI4301" s="144"/>
      <c r="BJ4301" s="144"/>
      <c r="BK4301" s="144"/>
      <c r="BL4301" s="144"/>
      <c r="BM4301" s="144"/>
      <c r="BN4301" s="144"/>
      <c r="BO4301" s="144"/>
      <c r="BP4301" s="144"/>
      <c r="BQ4301" s="144"/>
      <c r="BR4301" s="144"/>
      <c r="BS4301" s="144"/>
      <c r="BT4301" s="144"/>
      <c r="BU4301" s="144"/>
      <c r="BV4301" s="144"/>
      <c r="BW4301" s="144"/>
      <c r="BX4301" s="144"/>
      <c r="BY4301" s="144"/>
      <c r="BZ4301" s="144"/>
      <c r="CA4301" s="144"/>
      <c r="CB4301" s="144"/>
      <c r="CC4301" s="144"/>
      <c r="CD4301" s="144"/>
      <c r="CE4301" s="144"/>
      <c r="CF4301" s="144"/>
      <c r="CG4301" s="144"/>
      <c r="CH4301" s="144"/>
      <c r="CI4301" s="144"/>
      <c r="CJ4301" s="144"/>
      <c r="CK4301" s="144"/>
      <c r="CL4301" s="144"/>
    </row>
    <row r="4302" spans="2:90" x14ac:dyDescent="0.25">
      <c r="B4302" s="77"/>
      <c r="C4302" s="77"/>
      <c r="D4302" s="77"/>
      <c r="E4302" s="77"/>
      <c r="F4302" s="77"/>
      <c r="G4302" s="77"/>
      <c r="I4302" s="78"/>
      <c r="K4302" s="78"/>
      <c r="L4302" s="77"/>
      <c r="M4302" s="78"/>
      <c r="N4302" s="78"/>
      <c r="O4302" s="78"/>
      <c r="P4302" s="78"/>
      <c r="Q4302" s="144"/>
      <c r="R4302" s="78"/>
      <c r="S4302" s="78"/>
      <c r="T4302" s="78"/>
      <c r="U4302" s="78"/>
      <c r="V4302" s="219"/>
      <c r="W4302" s="78"/>
      <c r="X4302" s="78"/>
      <c r="Y4302" s="78"/>
      <c r="Z4302" s="78"/>
      <c r="AA4302" s="77"/>
      <c r="AB4302" s="77"/>
      <c r="AC4302" s="78"/>
      <c r="AD4302" s="104"/>
      <c r="AE4302" s="78"/>
      <c r="AF4302" s="104"/>
      <c r="AG4302" s="78"/>
      <c r="AH4302" s="104"/>
      <c r="AI4302" s="78"/>
      <c r="AJ4302" s="104"/>
      <c r="AK4302" s="78"/>
      <c r="AL4302" s="78"/>
      <c r="AM4302" s="8"/>
      <c r="AN4302" s="78"/>
      <c r="AO4302" s="78"/>
      <c r="AP4302" s="78"/>
      <c r="AQ4302" s="78"/>
      <c r="AR4302" s="78"/>
      <c r="AS4302" s="78"/>
      <c r="AT4302" s="78"/>
      <c r="AU4302" s="78"/>
      <c r="AV4302" s="78"/>
      <c r="AW4302" s="77"/>
      <c r="AX4302" s="144"/>
      <c r="AY4302" s="144"/>
      <c r="AZ4302" s="144"/>
      <c r="BA4302" s="54"/>
      <c r="BB4302" s="54"/>
      <c r="BC4302" s="144"/>
      <c r="BD4302" s="144"/>
      <c r="BE4302" s="144"/>
      <c r="BF4302" s="144"/>
      <c r="BG4302" s="144"/>
      <c r="BH4302" s="144"/>
      <c r="BI4302" s="144"/>
      <c r="BJ4302" s="144"/>
      <c r="BK4302" s="144"/>
      <c r="BL4302" s="144"/>
      <c r="BM4302" s="144"/>
      <c r="BN4302" s="144"/>
      <c r="BO4302" s="144"/>
      <c r="BP4302" s="144"/>
      <c r="BQ4302" s="144"/>
      <c r="BR4302" s="144"/>
      <c r="BS4302" s="144"/>
      <c r="BT4302" s="144"/>
      <c r="BU4302" s="144"/>
      <c r="BV4302" s="144"/>
      <c r="BW4302" s="144"/>
      <c r="BX4302" s="144"/>
      <c r="BY4302" s="144"/>
      <c r="BZ4302" s="144"/>
      <c r="CA4302" s="144"/>
      <c r="CB4302" s="144"/>
      <c r="CC4302" s="144"/>
      <c r="CD4302" s="144"/>
      <c r="CE4302" s="144"/>
      <c r="CF4302" s="144"/>
      <c r="CG4302" s="144"/>
      <c r="CH4302" s="144"/>
      <c r="CI4302" s="144"/>
      <c r="CJ4302" s="144"/>
      <c r="CK4302" s="144"/>
      <c r="CL4302" s="144"/>
    </row>
    <row r="4303" spans="2:90" x14ac:dyDescent="0.25">
      <c r="B4303" s="77"/>
      <c r="C4303" s="77"/>
      <c r="D4303" s="77"/>
      <c r="E4303" s="77"/>
      <c r="F4303" s="77"/>
      <c r="G4303" s="77"/>
      <c r="I4303" s="78"/>
      <c r="K4303" s="78"/>
      <c r="L4303" s="77"/>
      <c r="M4303" s="78"/>
      <c r="N4303" s="78"/>
      <c r="O4303" s="78"/>
      <c r="P4303" s="78"/>
      <c r="Q4303" s="144"/>
      <c r="R4303" s="78"/>
      <c r="S4303" s="78"/>
      <c r="T4303" s="78"/>
      <c r="U4303" s="78"/>
      <c r="V4303" s="219"/>
      <c r="W4303" s="78"/>
      <c r="X4303" s="78"/>
      <c r="Y4303" s="78"/>
      <c r="Z4303" s="78"/>
      <c r="AA4303" s="77"/>
      <c r="AB4303" s="77"/>
      <c r="AC4303" s="78"/>
      <c r="AD4303" s="104"/>
      <c r="AE4303" s="78"/>
      <c r="AF4303" s="104"/>
      <c r="AG4303" s="78"/>
      <c r="AH4303" s="104"/>
      <c r="AI4303" s="78"/>
      <c r="AJ4303" s="104"/>
      <c r="AK4303" s="78"/>
      <c r="AL4303" s="78"/>
      <c r="AM4303" s="8"/>
      <c r="AN4303" s="78"/>
      <c r="AO4303" s="78"/>
      <c r="AP4303" s="78"/>
      <c r="AQ4303" s="78"/>
      <c r="AR4303" s="78"/>
      <c r="AS4303" s="78"/>
      <c r="AT4303" s="78"/>
      <c r="AU4303" s="78"/>
      <c r="AV4303" s="78"/>
      <c r="AW4303" s="77"/>
      <c r="AX4303" s="144"/>
      <c r="AY4303" s="144"/>
      <c r="AZ4303" s="144"/>
      <c r="BA4303" s="54"/>
      <c r="BB4303" s="54"/>
      <c r="BC4303" s="144"/>
      <c r="BD4303" s="144"/>
      <c r="BE4303" s="144"/>
      <c r="BF4303" s="144"/>
      <c r="BG4303" s="144"/>
      <c r="BH4303" s="144"/>
      <c r="BI4303" s="144"/>
      <c r="BJ4303" s="144"/>
      <c r="BK4303" s="144"/>
      <c r="BL4303" s="144"/>
      <c r="BM4303" s="144"/>
      <c r="BN4303" s="144"/>
      <c r="BO4303" s="144"/>
      <c r="BP4303" s="144"/>
      <c r="BQ4303" s="144"/>
      <c r="BR4303" s="144"/>
      <c r="BS4303" s="144"/>
      <c r="BT4303" s="144"/>
      <c r="BU4303" s="144"/>
      <c r="BV4303" s="144"/>
      <c r="BW4303" s="144"/>
      <c r="BX4303" s="144"/>
      <c r="BY4303" s="144"/>
      <c r="BZ4303" s="144"/>
      <c r="CA4303" s="144"/>
      <c r="CB4303" s="144"/>
      <c r="CC4303" s="144"/>
      <c r="CD4303" s="144"/>
      <c r="CE4303" s="144"/>
      <c r="CF4303" s="144"/>
      <c r="CG4303" s="144"/>
      <c r="CH4303" s="144"/>
      <c r="CI4303" s="144"/>
      <c r="CJ4303" s="144"/>
      <c r="CK4303" s="144"/>
      <c r="CL4303" s="144"/>
    </row>
    <row r="4304" spans="2:90" x14ac:dyDescent="0.25">
      <c r="B4304" s="77"/>
      <c r="C4304" s="77"/>
      <c r="D4304" s="77"/>
      <c r="E4304" s="77"/>
      <c r="F4304" s="77"/>
      <c r="G4304" s="77"/>
      <c r="I4304" s="78"/>
      <c r="K4304" s="78"/>
      <c r="L4304" s="77"/>
      <c r="M4304" s="78"/>
      <c r="N4304" s="78"/>
      <c r="O4304" s="78"/>
      <c r="P4304" s="78"/>
      <c r="Q4304" s="144"/>
      <c r="R4304" s="78"/>
      <c r="S4304" s="78"/>
      <c r="T4304" s="78"/>
      <c r="U4304" s="78"/>
      <c r="V4304" s="219"/>
      <c r="W4304" s="78"/>
      <c r="X4304" s="78"/>
      <c r="Y4304" s="78"/>
      <c r="Z4304" s="78"/>
      <c r="AA4304" s="77"/>
      <c r="AB4304" s="77"/>
      <c r="AC4304" s="78"/>
      <c r="AD4304" s="104"/>
      <c r="AE4304" s="78"/>
      <c r="AF4304" s="104"/>
      <c r="AG4304" s="78"/>
      <c r="AH4304" s="104"/>
      <c r="AI4304" s="78"/>
      <c r="AJ4304" s="104"/>
      <c r="AK4304" s="78"/>
      <c r="AL4304" s="78"/>
      <c r="AM4304" s="8"/>
      <c r="AN4304" s="78"/>
      <c r="AO4304" s="78"/>
      <c r="AP4304" s="78"/>
      <c r="AQ4304" s="78"/>
      <c r="AR4304" s="78"/>
      <c r="AS4304" s="78"/>
      <c r="AT4304" s="78"/>
      <c r="AU4304" s="78"/>
      <c r="AV4304" s="78"/>
      <c r="AW4304" s="77"/>
      <c r="AX4304" s="144"/>
      <c r="AY4304" s="144"/>
      <c r="AZ4304" s="144"/>
      <c r="BA4304" s="54"/>
      <c r="BB4304" s="54"/>
      <c r="BC4304" s="144"/>
      <c r="BD4304" s="144"/>
      <c r="BE4304" s="144"/>
      <c r="BF4304" s="144"/>
      <c r="BG4304" s="144"/>
      <c r="BH4304" s="144"/>
      <c r="BI4304" s="144"/>
      <c r="BJ4304" s="144"/>
      <c r="BK4304" s="144"/>
      <c r="BL4304" s="144"/>
      <c r="BM4304" s="144"/>
      <c r="BN4304" s="144"/>
      <c r="BO4304" s="144"/>
      <c r="BP4304" s="144"/>
      <c r="BQ4304" s="144"/>
      <c r="BR4304" s="144"/>
      <c r="BS4304" s="144"/>
      <c r="BT4304" s="144"/>
      <c r="BU4304" s="144"/>
      <c r="BV4304" s="144"/>
      <c r="BW4304" s="144"/>
      <c r="BX4304" s="144"/>
      <c r="BY4304" s="144"/>
      <c r="BZ4304" s="144"/>
      <c r="CA4304" s="144"/>
      <c r="CB4304" s="144"/>
      <c r="CC4304" s="144"/>
      <c r="CD4304" s="144"/>
      <c r="CE4304" s="144"/>
      <c r="CF4304" s="144"/>
      <c r="CG4304" s="144"/>
      <c r="CH4304" s="144"/>
      <c r="CI4304" s="144"/>
      <c r="CJ4304" s="144"/>
      <c r="CK4304" s="144"/>
      <c r="CL4304" s="144"/>
    </row>
    <row r="4305" spans="2:90" x14ac:dyDescent="0.25">
      <c r="B4305" s="77"/>
      <c r="C4305" s="77"/>
      <c r="D4305" s="77"/>
      <c r="E4305" s="77"/>
      <c r="F4305" s="77"/>
      <c r="G4305" s="77"/>
      <c r="I4305" s="78"/>
      <c r="K4305" s="78"/>
      <c r="L4305" s="77"/>
      <c r="M4305" s="78"/>
      <c r="N4305" s="78"/>
      <c r="O4305" s="78"/>
      <c r="P4305" s="78"/>
      <c r="Q4305" s="144"/>
      <c r="R4305" s="78"/>
      <c r="S4305" s="78"/>
      <c r="T4305" s="78"/>
      <c r="U4305" s="78"/>
      <c r="V4305" s="219"/>
      <c r="W4305" s="78"/>
      <c r="X4305" s="78"/>
      <c r="Y4305" s="78"/>
      <c r="Z4305" s="78"/>
      <c r="AA4305" s="77"/>
      <c r="AB4305" s="77"/>
      <c r="AC4305" s="78"/>
      <c r="AD4305" s="104"/>
      <c r="AE4305" s="78"/>
      <c r="AF4305" s="104"/>
      <c r="AG4305" s="78"/>
      <c r="AH4305" s="104"/>
      <c r="AI4305" s="78"/>
      <c r="AJ4305" s="104"/>
      <c r="AK4305" s="78"/>
      <c r="AL4305" s="78"/>
      <c r="AM4305" s="8"/>
      <c r="AN4305" s="78"/>
      <c r="AO4305" s="78"/>
      <c r="AP4305" s="78"/>
      <c r="AQ4305" s="78"/>
      <c r="AR4305" s="78"/>
      <c r="AS4305" s="78"/>
      <c r="AT4305" s="78"/>
      <c r="AU4305" s="78"/>
      <c r="AV4305" s="78"/>
      <c r="AW4305" s="77"/>
      <c r="AX4305" s="144"/>
      <c r="AY4305" s="144"/>
      <c r="AZ4305" s="144"/>
      <c r="BA4305" s="54"/>
      <c r="BB4305" s="54"/>
      <c r="BC4305" s="144"/>
      <c r="BD4305" s="144"/>
      <c r="BE4305" s="144"/>
      <c r="BF4305" s="144"/>
      <c r="BG4305" s="144"/>
      <c r="BH4305" s="144"/>
      <c r="BI4305" s="144"/>
      <c r="BJ4305" s="144"/>
      <c r="BK4305" s="144"/>
      <c r="BL4305" s="144"/>
      <c r="BM4305" s="144"/>
      <c r="BN4305" s="144"/>
      <c r="BO4305" s="144"/>
      <c r="BP4305" s="144"/>
      <c r="BQ4305" s="144"/>
      <c r="BR4305" s="144"/>
      <c r="BS4305" s="144"/>
      <c r="BT4305" s="144"/>
      <c r="BU4305" s="144"/>
      <c r="BV4305" s="144"/>
      <c r="BW4305" s="144"/>
      <c r="BX4305" s="144"/>
      <c r="BY4305" s="144"/>
      <c r="BZ4305" s="144"/>
      <c r="CA4305" s="144"/>
      <c r="CB4305" s="144"/>
      <c r="CC4305" s="144"/>
      <c r="CD4305" s="144"/>
      <c r="CE4305" s="144"/>
      <c r="CF4305" s="144"/>
      <c r="CG4305" s="144"/>
      <c r="CH4305" s="144"/>
      <c r="CI4305" s="144"/>
      <c r="CJ4305" s="144"/>
      <c r="CK4305" s="144"/>
      <c r="CL4305" s="144"/>
    </row>
    <row r="4306" spans="2:90" x14ac:dyDescent="0.25">
      <c r="B4306" s="77"/>
      <c r="C4306" s="77"/>
      <c r="D4306" s="77"/>
      <c r="E4306" s="77"/>
      <c r="F4306" s="77"/>
      <c r="G4306" s="77"/>
      <c r="I4306" s="78"/>
      <c r="K4306" s="78"/>
      <c r="L4306" s="77"/>
      <c r="M4306" s="78"/>
      <c r="N4306" s="78"/>
      <c r="O4306" s="78"/>
      <c r="P4306" s="78"/>
      <c r="Q4306" s="144"/>
      <c r="R4306" s="78"/>
      <c r="S4306" s="78"/>
      <c r="T4306" s="78"/>
      <c r="U4306" s="78"/>
      <c r="V4306" s="219"/>
      <c r="W4306" s="78"/>
      <c r="X4306" s="78"/>
      <c r="Y4306" s="78"/>
      <c r="Z4306" s="78"/>
      <c r="AA4306" s="77"/>
      <c r="AB4306" s="77"/>
      <c r="AC4306" s="78"/>
      <c r="AD4306" s="104"/>
      <c r="AE4306" s="78"/>
      <c r="AF4306" s="104"/>
      <c r="AG4306" s="78"/>
      <c r="AH4306" s="104"/>
      <c r="AI4306" s="78"/>
      <c r="AJ4306" s="104"/>
      <c r="AK4306" s="78"/>
      <c r="AL4306" s="78"/>
      <c r="AM4306" s="8"/>
      <c r="AN4306" s="78"/>
      <c r="AO4306" s="78"/>
      <c r="AP4306" s="78"/>
      <c r="AQ4306" s="78"/>
      <c r="AR4306" s="78"/>
      <c r="AS4306" s="78"/>
      <c r="AT4306" s="78"/>
      <c r="AU4306" s="78"/>
      <c r="AV4306" s="78"/>
      <c r="AW4306" s="77"/>
      <c r="AX4306" s="144"/>
      <c r="AY4306" s="144"/>
      <c r="AZ4306" s="144"/>
      <c r="BA4306" s="54"/>
      <c r="BB4306" s="54"/>
      <c r="BC4306" s="144"/>
      <c r="BD4306" s="144"/>
      <c r="BE4306" s="144"/>
      <c r="BF4306" s="144"/>
      <c r="BG4306" s="144"/>
      <c r="BH4306" s="144"/>
      <c r="BI4306" s="144"/>
      <c r="BJ4306" s="144"/>
      <c r="BK4306" s="144"/>
      <c r="BL4306" s="144"/>
      <c r="BM4306" s="144"/>
      <c r="BN4306" s="144"/>
      <c r="BO4306" s="144"/>
      <c r="BP4306" s="144"/>
      <c r="BQ4306" s="144"/>
      <c r="BR4306" s="144"/>
      <c r="BS4306" s="144"/>
      <c r="BT4306" s="144"/>
      <c r="BU4306" s="144"/>
      <c r="BV4306" s="144"/>
      <c r="BW4306" s="144"/>
      <c r="BX4306" s="144"/>
      <c r="BY4306" s="144"/>
      <c r="BZ4306" s="144"/>
      <c r="CA4306" s="144"/>
      <c r="CB4306" s="144"/>
      <c r="CC4306" s="144"/>
      <c r="CD4306" s="144"/>
      <c r="CE4306" s="144"/>
      <c r="CF4306" s="144"/>
      <c r="CG4306" s="144"/>
      <c r="CH4306" s="144"/>
      <c r="CI4306" s="144"/>
      <c r="CJ4306" s="144"/>
      <c r="CK4306" s="144"/>
      <c r="CL4306" s="144"/>
    </row>
    <row r="4307" spans="2:90" x14ac:dyDescent="0.25">
      <c r="B4307" s="77"/>
      <c r="C4307" s="77"/>
      <c r="D4307" s="77"/>
      <c r="E4307" s="77"/>
      <c r="F4307" s="77"/>
      <c r="G4307" s="77"/>
      <c r="I4307" s="78"/>
      <c r="K4307" s="78"/>
      <c r="L4307" s="77"/>
      <c r="M4307" s="78"/>
      <c r="N4307" s="78"/>
      <c r="O4307" s="78"/>
      <c r="P4307" s="78"/>
      <c r="Q4307" s="144"/>
      <c r="R4307" s="78"/>
      <c r="S4307" s="78"/>
      <c r="T4307" s="78"/>
      <c r="U4307" s="78"/>
      <c r="V4307" s="219"/>
      <c r="W4307" s="78"/>
      <c r="X4307" s="78"/>
      <c r="Y4307" s="78"/>
      <c r="Z4307" s="78"/>
      <c r="AA4307" s="77"/>
      <c r="AB4307" s="77"/>
      <c r="AC4307" s="78"/>
      <c r="AD4307" s="104"/>
      <c r="AE4307" s="78"/>
      <c r="AF4307" s="104"/>
      <c r="AG4307" s="78"/>
      <c r="AH4307" s="104"/>
      <c r="AI4307" s="78"/>
      <c r="AJ4307" s="104"/>
      <c r="AK4307" s="78"/>
      <c r="AL4307" s="78"/>
      <c r="AM4307" s="8"/>
      <c r="AN4307" s="78"/>
      <c r="AO4307" s="78"/>
      <c r="AP4307" s="78"/>
      <c r="AQ4307" s="78"/>
      <c r="AR4307" s="78"/>
      <c r="AS4307" s="78"/>
      <c r="AT4307" s="78"/>
      <c r="AU4307" s="78"/>
      <c r="AV4307" s="78"/>
      <c r="AW4307" s="77"/>
      <c r="AX4307" s="144"/>
      <c r="AY4307" s="144"/>
      <c r="AZ4307" s="144"/>
      <c r="BA4307" s="54"/>
      <c r="BB4307" s="54"/>
      <c r="BC4307" s="144"/>
      <c r="BD4307" s="144"/>
      <c r="BE4307" s="144"/>
      <c r="BF4307" s="144"/>
      <c r="BG4307" s="144"/>
      <c r="BH4307" s="144"/>
      <c r="BI4307" s="144"/>
      <c r="BJ4307" s="144"/>
      <c r="BK4307" s="144"/>
      <c r="BL4307" s="144"/>
      <c r="BM4307" s="144"/>
      <c r="BN4307" s="144"/>
      <c r="BO4307" s="144"/>
      <c r="BP4307" s="144"/>
      <c r="BQ4307" s="144"/>
      <c r="BR4307" s="144"/>
      <c r="BS4307" s="144"/>
      <c r="BT4307" s="144"/>
      <c r="BU4307" s="144"/>
      <c r="BV4307" s="144"/>
      <c r="BW4307" s="144"/>
      <c r="BX4307" s="144"/>
      <c r="BY4307" s="144"/>
      <c r="BZ4307" s="144"/>
      <c r="CA4307" s="144"/>
      <c r="CB4307" s="144"/>
      <c r="CC4307" s="144"/>
      <c r="CD4307" s="144"/>
      <c r="CE4307" s="144"/>
      <c r="CF4307" s="144"/>
      <c r="CG4307" s="144"/>
      <c r="CH4307" s="144"/>
      <c r="CI4307" s="144"/>
      <c r="CJ4307" s="144"/>
      <c r="CK4307" s="144"/>
      <c r="CL4307" s="144"/>
    </row>
    <row r="4308" spans="2:90" x14ac:dyDescent="0.25">
      <c r="B4308" s="77"/>
      <c r="C4308" s="77"/>
      <c r="D4308" s="77"/>
      <c r="E4308" s="77"/>
      <c r="F4308" s="77"/>
      <c r="G4308" s="77"/>
      <c r="I4308" s="78"/>
      <c r="K4308" s="78"/>
      <c r="L4308" s="77"/>
      <c r="M4308" s="78"/>
      <c r="N4308" s="78"/>
      <c r="O4308" s="78"/>
      <c r="P4308" s="78"/>
      <c r="Q4308" s="144"/>
      <c r="R4308" s="78"/>
      <c r="S4308" s="78"/>
      <c r="T4308" s="78"/>
      <c r="U4308" s="78"/>
      <c r="V4308" s="219"/>
      <c r="W4308" s="78"/>
      <c r="X4308" s="78"/>
      <c r="Y4308" s="78"/>
      <c r="Z4308" s="78"/>
      <c r="AA4308" s="77"/>
      <c r="AB4308" s="77"/>
      <c r="AC4308" s="78"/>
      <c r="AD4308" s="104"/>
      <c r="AE4308" s="78"/>
      <c r="AF4308" s="104"/>
      <c r="AG4308" s="78"/>
      <c r="AH4308" s="104"/>
      <c r="AI4308" s="78"/>
      <c r="AJ4308" s="104"/>
      <c r="AK4308" s="78"/>
      <c r="AL4308" s="78"/>
      <c r="AM4308" s="8"/>
      <c r="AN4308" s="78"/>
      <c r="AO4308" s="78"/>
      <c r="AP4308" s="78"/>
      <c r="AQ4308" s="78"/>
      <c r="AR4308" s="78"/>
      <c r="AS4308" s="78"/>
      <c r="AT4308" s="78"/>
      <c r="AU4308" s="78"/>
      <c r="AV4308" s="78"/>
      <c r="AW4308" s="77"/>
      <c r="AX4308" s="144"/>
      <c r="AY4308" s="144"/>
      <c r="AZ4308" s="144"/>
      <c r="BA4308" s="54"/>
      <c r="BB4308" s="54"/>
      <c r="BC4308" s="144"/>
      <c r="BD4308" s="144"/>
      <c r="BE4308" s="144"/>
      <c r="BF4308" s="144"/>
      <c r="BG4308" s="144"/>
      <c r="BH4308" s="144"/>
      <c r="BI4308" s="144"/>
      <c r="BJ4308" s="144"/>
      <c r="BK4308" s="144"/>
      <c r="BL4308" s="144"/>
      <c r="BM4308" s="144"/>
      <c r="BN4308" s="144"/>
      <c r="BO4308" s="144"/>
      <c r="BP4308" s="144"/>
      <c r="BQ4308" s="144"/>
      <c r="BR4308" s="144"/>
      <c r="BS4308" s="144"/>
      <c r="BT4308" s="144"/>
      <c r="BU4308" s="144"/>
      <c r="BV4308" s="144"/>
      <c r="BW4308" s="144"/>
      <c r="BX4308" s="144"/>
      <c r="BY4308" s="144"/>
      <c r="BZ4308" s="144"/>
      <c r="CA4308" s="144"/>
      <c r="CB4308" s="144"/>
      <c r="CC4308" s="144"/>
      <c r="CD4308" s="144"/>
      <c r="CE4308" s="144"/>
      <c r="CF4308" s="144"/>
      <c r="CG4308" s="144"/>
      <c r="CH4308" s="144"/>
      <c r="CI4308" s="144"/>
      <c r="CJ4308" s="144"/>
      <c r="CK4308" s="144"/>
      <c r="CL4308" s="144"/>
    </row>
    <row r="4309" spans="2:90" x14ac:dyDescent="0.25">
      <c r="B4309" s="77"/>
      <c r="C4309" s="77"/>
      <c r="D4309" s="77"/>
      <c r="E4309" s="77"/>
      <c r="F4309" s="77"/>
      <c r="G4309" s="77"/>
      <c r="I4309" s="78"/>
      <c r="K4309" s="78"/>
      <c r="L4309" s="77"/>
      <c r="M4309" s="78"/>
      <c r="N4309" s="78"/>
      <c r="O4309" s="78"/>
      <c r="P4309" s="78"/>
      <c r="Q4309" s="144"/>
      <c r="R4309" s="78"/>
      <c r="S4309" s="78"/>
      <c r="T4309" s="78"/>
      <c r="U4309" s="78"/>
      <c r="V4309" s="219"/>
      <c r="W4309" s="78"/>
      <c r="X4309" s="78"/>
      <c r="Y4309" s="78"/>
      <c r="Z4309" s="78"/>
      <c r="AA4309" s="77"/>
      <c r="AB4309" s="77"/>
      <c r="AC4309" s="78"/>
      <c r="AD4309" s="104"/>
      <c r="AE4309" s="78"/>
      <c r="AF4309" s="104"/>
      <c r="AG4309" s="78"/>
      <c r="AH4309" s="104"/>
      <c r="AI4309" s="78"/>
      <c r="AJ4309" s="104"/>
      <c r="AK4309" s="78"/>
      <c r="AL4309" s="78"/>
      <c r="AM4309" s="8"/>
      <c r="AN4309" s="78"/>
      <c r="AO4309" s="78"/>
      <c r="AP4309" s="78"/>
      <c r="AQ4309" s="78"/>
      <c r="AR4309" s="78"/>
      <c r="AS4309" s="78"/>
      <c r="AT4309" s="78"/>
      <c r="AU4309" s="78"/>
      <c r="AV4309" s="78"/>
      <c r="AW4309" s="77"/>
      <c r="AX4309" s="144"/>
      <c r="AY4309" s="144"/>
      <c r="AZ4309" s="144"/>
      <c r="BA4309" s="54"/>
      <c r="BB4309" s="54"/>
      <c r="BC4309" s="144"/>
      <c r="BD4309" s="144"/>
      <c r="BE4309" s="144"/>
      <c r="BF4309" s="144"/>
      <c r="BG4309" s="144"/>
      <c r="BH4309" s="144"/>
      <c r="BI4309" s="144"/>
      <c r="BJ4309" s="144"/>
      <c r="BK4309" s="144"/>
      <c r="BL4309" s="144"/>
      <c r="BM4309" s="144"/>
      <c r="BN4309" s="144"/>
      <c r="BO4309" s="144"/>
      <c r="BP4309" s="144"/>
      <c r="BQ4309" s="144"/>
      <c r="BR4309" s="144"/>
      <c r="BS4309" s="144"/>
      <c r="BT4309" s="144"/>
      <c r="BU4309" s="144"/>
      <c r="BV4309" s="144"/>
      <c r="BW4309" s="144"/>
      <c r="BX4309" s="144"/>
      <c r="BY4309" s="144"/>
      <c r="BZ4309" s="144"/>
      <c r="CA4309" s="144"/>
      <c r="CB4309" s="144"/>
      <c r="CC4309" s="144"/>
      <c r="CD4309" s="144"/>
      <c r="CE4309" s="144"/>
      <c r="CF4309" s="144"/>
      <c r="CG4309" s="144"/>
      <c r="CH4309" s="144"/>
      <c r="CI4309" s="144"/>
      <c r="CJ4309" s="144"/>
      <c r="CK4309" s="144"/>
      <c r="CL4309" s="144"/>
    </row>
    <row r="4310" spans="2:90" x14ac:dyDescent="0.25">
      <c r="B4310" s="77"/>
      <c r="C4310" s="77"/>
      <c r="D4310" s="77"/>
      <c r="E4310" s="77"/>
      <c r="F4310" s="77"/>
      <c r="G4310" s="77"/>
      <c r="I4310" s="78"/>
      <c r="K4310" s="78"/>
      <c r="L4310" s="77"/>
      <c r="M4310" s="78"/>
      <c r="N4310" s="78"/>
      <c r="O4310" s="78"/>
      <c r="P4310" s="78"/>
      <c r="Q4310" s="144"/>
      <c r="R4310" s="78"/>
      <c r="S4310" s="78"/>
      <c r="T4310" s="78"/>
      <c r="U4310" s="78"/>
      <c r="V4310" s="219"/>
      <c r="W4310" s="78"/>
      <c r="X4310" s="78"/>
      <c r="Y4310" s="78"/>
      <c r="Z4310" s="78"/>
      <c r="AA4310" s="77"/>
      <c r="AB4310" s="77"/>
      <c r="AC4310" s="78"/>
      <c r="AD4310" s="104"/>
      <c r="AE4310" s="78"/>
      <c r="AF4310" s="104"/>
      <c r="AG4310" s="78"/>
      <c r="AH4310" s="104"/>
      <c r="AI4310" s="78"/>
      <c r="AJ4310" s="104"/>
      <c r="AK4310" s="78"/>
      <c r="AL4310" s="78"/>
      <c r="AM4310" s="8"/>
      <c r="AN4310" s="78"/>
      <c r="AO4310" s="78"/>
      <c r="AP4310" s="78"/>
      <c r="AQ4310" s="78"/>
      <c r="AR4310" s="78"/>
      <c r="AS4310" s="78"/>
      <c r="AT4310" s="78"/>
      <c r="AU4310" s="78"/>
      <c r="AV4310" s="78"/>
      <c r="AW4310" s="77"/>
      <c r="AX4310" s="144"/>
      <c r="AY4310" s="144"/>
      <c r="AZ4310" s="144"/>
      <c r="BA4310" s="54"/>
      <c r="BB4310" s="54"/>
      <c r="BC4310" s="144"/>
      <c r="BD4310" s="144"/>
      <c r="BE4310" s="144"/>
      <c r="BF4310" s="144"/>
      <c r="BG4310" s="144"/>
      <c r="BH4310" s="144"/>
      <c r="BI4310" s="144"/>
      <c r="BJ4310" s="144"/>
      <c r="BK4310" s="144"/>
      <c r="BL4310" s="144"/>
      <c r="BM4310" s="144"/>
      <c r="BN4310" s="144"/>
      <c r="BO4310" s="144"/>
      <c r="BP4310" s="144"/>
      <c r="BQ4310" s="144"/>
      <c r="BR4310" s="144"/>
      <c r="BS4310" s="144"/>
      <c r="BT4310" s="144"/>
      <c r="BU4310" s="144"/>
      <c r="BV4310" s="144"/>
      <c r="BW4310" s="144"/>
      <c r="BX4310" s="144"/>
      <c r="BY4310" s="144"/>
      <c r="BZ4310" s="144"/>
      <c r="CA4310" s="144"/>
      <c r="CB4310" s="144"/>
      <c r="CC4310" s="144"/>
      <c r="CD4310" s="144"/>
      <c r="CE4310" s="144"/>
      <c r="CF4310" s="144"/>
      <c r="CG4310" s="144"/>
      <c r="CH4310" s="144"/>
      <c r="CI4310" s="144"/>
      <c r="CJ4310" s="144"/>
      <c r="CK4310" s="144"/>
      <c r="CL4310" s="144"/>
    </row>
    <row r="4311" spans="2:90" x14ac:dyDescent="0.25">
      <c r="B4311" s="77"/>
      <c r="C4311" s="77"/>
      <c r="D4311" s="77"/>
      <c r="E4311" s="77"/>
      <c r="F4311" s="77"/>
      <c r="G4311" s="77"/>
      <c r="I4311" s="78"/>
      <c r="K4311" s="78"/>
      <c r="L4311" s="77"/>
      <c r="M4311" s="78"/>
      <c r="N4311" s="78"/>
      <c r="O4311" s="78"/>
      <c r="P4311" s="78"/>
      <c r="Q4311" s="144"/>
      <c r="R4311" s="78"/>
      <c r="S4311" s="78"/>
      <c r="T4311" s="78"/>
      <c r="U4311" s="78"/>
      <c r="V4311" s="219"/>
      <c r="W4311" s="78"/>
      <c r="X4311" s="78"/>
      <c r="Y4311" s="78"/>
      <c r="Z4311" s="78"/>
      <c r="AA4311" s="77"/>
      <c r="AB4311" s="77"/>
      <c r="AC4311" s="78"/>
      <c r="AD4311" s="104"/>
      <c r="AE4311" s="78"/>
      <c r="AF4311" s="104"/>
      <c r="AG4311" s="78"/>
      <c r="AH4311" s="104"/>
      <c r="AI4311" s="78"/>
      <c r="AJ4311" s="104"/>
      <c r="AK4311" s="78"/>
      <c r="AL4311" s="78"/>
      <c r="AM4311" s="8"/>
      <c r="AN4311" s="78"/>
      <c r="AO4311" s="78"/>
      <c r="AP4311" s="78"/>
      <c r="AQ4311" s="78"/>
      <c r="AR4311" s="78"/>
      <c r="AS4311" s="78"/>
      <c r="AT4311" s="78"/>
      <c r="AU4311" s="78"/>
      <c r="AV4311" s="78"/>
      <c r="AW4311" s="77"/>
      <c r="AX4311" s="144"/>
      <c r="AY4311" s="144"/>
      <c r="AZ4311" s="144"/>
      <c r="BA4311" s="54"/>
      <c r="BB4311" s="54"/>
      <c r="BC4311" s="144"/>
      <c r="BD4311" s="144"/>
      <c r="BE4311" s="144"/>
      <c r="BF4311" s="144"/>
      <c r="BG4311" s="144"/>
      <c r="BH4311" s="144"/>
      <c r="BI4311" s="144"/>
      <c r="BJ4311" s="144"/>
      <c r="BK4311" s="144"/>
      <c r="BL4311" s="144"/>
      <c r="BM4311" s="144"/>
      <c r="BN4311" s="144"/>
      <c r="BO4311" s="144"/>
      <c r="BP4311" s="144"/>
      <c r="BQ4311" s="144"/>
      <c r="BR4311" s="144"/>
      <c r="BS4311" s="144"/>
      <c r="BT4311" s="144"/>
      <c r="BU4311" s="144"/>
      <c r="BV4311" s="144"/>
      <c r="BW4311" s="144"/>
      <c r="BX4311" s="144"/>
      <c r="BY4311" s="144"/>
      <c r="BZ4311" s="144"/>
      <c r="CA4311" s="144"/>
      <c r="CB4311" s="144"/>
      <c r="CC4311" s="144"/>
      <c r="CD4311" s="144"/>
      <c r="CE4311" s="144"/>
      <c r="CF4311" s="144"/>
      <c r="CG4311" s="144"/>
      <c r="CH4311" s="144"/>
      <c r="CI4311" s="144"/>
      <c r="CJ4311" s="144"/>
      <c r="CK4311" s="144"/>
      <c r="CL4311" s="144"/>
    </row>
    <row r="4312" spans="2:90" x14ac:dyDescent="0.25">
      <c r="B4312" s="77"/>
      <c r="C4312" s="77"/>
      <c r="D4312" s="77"/>
      <c r="E4312" s="77"/>
      <c r="F4312" s="77"/>
      <c r="G4312" s="77"/>
      <c r="I4312" s="78"/>
      <c r="K4312" s="78"/>
      <c r="L4312" s="77"/>
      <c r="M4312" s="78"/>
      <c r="N4312" s="78"/>
      <c r="O4312" s="78"/>
      <c r="P4312" s="78"/>
      <c r="Q4312" s="144"/>
      <c r="R4312" s="78"/>
      <c r="S4312" s="78"/>
      <c r="T4312" s="78"/>
      <c r="U4312" s="78"/>
      <c r="V4312" s="219"/>
      <c r="W4312" s="78"/>
      <c r="X4312" s="78"/>
      <c r="Y4312" s="78"/>
      <c r="Z4312" s="78"/>
      <c r="AA4312" s="77"/>
      <c r="AB4312" s="77"/>
      <c r="AC4312" s="78"/>
      <c r="AD4312" s="104"/>
      <c r="AE4312" s="78"/>
      <c r="AF4312" s="104"/>
      <c r="AG4312" s="78"/>
      <c r="AH4312" s="104"/>
      <c r="AI4312" s="78"/>
      <c r="AJ4312" s="104"/>
      <c r="AK4312" s="78"/>
      <c r="AL4312" s="78"/>
      <c r="AM4312" s="8"/>
      <c r="AN4312" s="78"/>
      <c r="AO4312" s="78"/>
      <c r="AP4312" s="78"/>
      <c r="AQ4312" s="78"/>
      <c r="AR4312" s="78"/>
      <c r="AS4312" s="78"/>
      <c r="AT4312" s="78"/>
      <c r="AU4312" s="78"/>
      <c r="AV4312" s="78"/>
      <c r="AW4312" s="77"/>
      <c r="AX4312" s="144"/>
      <c r="AY4312" s="144"/>
      <c r="AZ4312" s="144"/>
      <c r="BA4312" s="54"/>
      <c r="BB4312" s="54"/>
      <c r="BC4312" s="144"/>
      <c r="BD4312" s="144"/>
      <c r="BE4312" s="144"/>
      <c r="BF4312" s="144"/>
      <c r="BG4312" s="144"/>
      <c r="BH4312" s="144"/>
      <c r="BI4312" s="144"/>
      <c r="BJ4312" s="144"/>
      <c r="BK4312" s="144"/>
      <c r="BL4312" s="144"/>
      <c r="BM4312" s="144"/>
      <c r="BN4312" s="144"/>
      <c r="BO4312" s="144"/>
      <c r="BP4312" s="144"/>
      <c r="BQ4312" s="144"/>
      <c r="BR4312" s="144"/>
      <c r="BS4312" s="144"/>
      <c r="BT4312" s="144"/>
      <c r="BU4312" s="144"/>
      <c r="BV4312" s="144"/>
      <c r="BW4312" s="144"/>
      <c r="BX4312" s="144"/>
      <c r="BY4312" s="144"/>
      <c r="BZ4312" s="144"/>
      <c r="CA4312" s="144"/>
      <c r="CB4312" s="144"/>
      <c r="CC4312" s="144"/>
      <c r="CD4312" s="144"/>
      <c r="CE4312" s="144"/>
      <c r="CF4312" s="144"/>
      <c r="CG4312" s="144"/>
      <c r="CH4312" s="144"/>
      <c r="CI4312" s="144"/>
      <c r="CJ4312" s="144"/>
      <c r="CK4312" s="144"/>
      <c r="CL4312" s="144"/>
    </row>
    <row r="4313" spans="2:90" x14ac:dyDescent="0.25">
      <c r="B4313" s="77"/>
      <c r="C4313" s="77"/>
      <c r="D4313" s="77"/>
      <c r="E4313" s="77"/>
      <c r="F4313" s="77"/>
      <c r="G4313" s="77"/>
      <c r="I4313" s="78"/>
      <c r="K4313" s="78"/>
      <c r="L4313" s="77"/>
      <c r="M4313" s="78"/>
      <c r="N4313" s="78"/>
      <c r="O4313" s="78"/>
      <c r="P4313" s="78"/>
      <c r="Q4313" s="144"/>
      <c r="R4313" s="78"/>
      <c r="S4313" s="78"/>
      <c r="T4313" s="78"/>
      <c r="U4313" s="78"/>
      <c r="V4313" s="219"/>
      <c r="W4313" s="78"/>
      <c r="X4313" s="78"/>
      <c r="Y4313" s="78"/>
      <c r="Z4313" s="78"/>
      <c r="AA4313" s="77"/>
      <c r="AB4313" s="77"/>
      <c r="AC4313" s="78"/>
      <c r="AD4313" s="104"/>
      <c r="AE4313" s="78"/>
      <c r="AF4313" s="104"/>
      <c r="AG4313" s="78"/>
      <c r="AH4313" s="104"/>
      <c r="AI4313" s="78"/>
      <c r="AJ4313" s="104"/>
      <c r="AK4313" s="78"/>
      <c r="AL4313" s="78"/>
      <c r="AM4313" s="8"/>
      <c r="AN4313" s="78"/>
      <c r="AO4313" s="78"/>
      <c r="AP4313" s="78"/>
      <c r="AQ4313" s="78"/>
      <c r="AR4313" s="78"/>
      <c r="AS4313" s="78"/>
      <c r="AT4313" s="78"/>
      <c r="AU4313" s="78"/>
      <c r="AV4313" s="78"/>
      <c r="AW4313" s="77"/>
      <c r="AX4313" s="144"/>
      <c r="AY4313" s="144"/>
      <c r="AZ4313" s="144"/>
      <c r="BA4313" s="54"/>
      <c r="BB4313" s="54"/>
      <c r="BC4313" s="144"/>
      <c r="BD4313" s="144"/>
      <c r="BE4313" s="144"/>
      <c r="BF4313" s="144"/>
      <c r="BG4313" s="144"/>
      <c r="BH4313" s="144"/>
      <c r="BI4313" s="144"/>
      <c r="BJ4313" s="144"/>
      <c r="BK4313" s="144"/>
      <c r="BL4313" s="144"/>
      <c r="BM4313" s="144"/>
      <c r="BN4313" s="144"/>
      <c r="BO4313" s="144"/>
      <c r="BP4313" s="144"/>
      <c r="BQ4313" s="144"/>
      <c r="BR4313" s="144"/>
      <c r="BS4313" s="144"/>
      <c r="BT4313" s="144"/>
      <c r="BU4313" s="144"/>
      <c r="BV4313" s="144"/>
      <c r="BW4313" s="144"/>
      <c r="BX4313" s="144"/>
      <c r="BY4313" s="144"/>
      <c r="BZ4313" s="144"/>
      <c r="CA4313" s="144"/>
      <c r="CB4313" s="144"/>
      <c r="CC4313" s="144"/>
      <c r="CD4313" s="144"/>
      <c r="CE4313" s="144"/>
      <c r="CF4313" s="144"/>
      <c r="CG4313" s="144"/>
      <c r="CH4313" s="144"/>
      <c r="CI4313" s="144"/>
      <c r="CJ4313" s="144"/>
      <c r="CK4313" s="144"/>
      <c r="CL4313" s="144"/>
    </row>
    <row r="4314" spans="2:90" x14ac:dyDescent="0.25">
      <c r="B4314" s="77"/>
      <c r="C4314" s="77"/>
      <c r="D4314" s="77"/>
      <c r="E4314" s="77"/>
      <c r="F4314" s="77"/>
      <c r="G4314" s="77"/>
      <c r="I4314" s="78"/>
      <c r="K4314" s="78"/>
      <c r="L4314" s="77"/>
      <c r="M4314" s="78"/>
      <c r="N4314" s="78"/>
      <c r="O4314" s="78"/>
      <c r="P4314" s="78"/>
      <c r="Q4314" s="144"/>
      <c r="R4314" s="78"/>
      <c r="S4314" s="78"/>
      <c r="T4314" s="78"/>
      <c r="U4314" s="78"/>
      <c r="V4314" s="219"/>
      <c r="W4314" s="78"/>
      <c r="X4314" s="78"/>
      <c r="Y4314" s="78"/>
      <c r="Z4314" s="78"/>
      <c r="AA4314" s="77"/>
      <c r="AB4314" s="77"/>
      <c r="AC4314" s="78"/>
      <c r="AD4314" s="104"/>
      <c r="AE4314" s="78"/>
      <c r="AF4314" s="104"/>
      <c r="AG4314" s="78"/>
      <c r="AH4314" s="104"/>
      <c r="AI4314" s="78"/>
      <c r="AJ4314" s="104"/>
      <c r="AK4314" s="78"/>
      <c r="AL4314" s="78"/>
      <c r="AM4314" s="8"/>
      <c r="AN4314" s="78"/>
      <c r="AO4314" s="78"/>
      <c r="AP4314" s="78"/>
      <c r="AQ4314" s="78"/>
      <c r="AR4314" s="78"/>
      <c r="AS4314" s="78"/>
      <c r="AT4314" s="78"/>
      <c r="AU4314" s="78"/>
      <c r="AV4314" s="78"/>
      <c r="AW4314" s="77"/>
      <c r="AX4314" s="144"/>
      <c r="AY4314" s="144"/>
      <c r="AZ4314" s="144"/>
      <c r="BA4314" s="54"/>
      <c r="BB4314" s="54"/>
      <c r="BC4314" s="144"/>
      <c r="BD4314" s="144"/>
      <c r="BE4314" s="144"/>
      <c r="BF4314" s="144"/>
      <c r="BG4314" s="144"/>
      <c r="BH4314" s="144"/>
      <c r="BI4314" s="144"/>
      <c r="BJ4314" s="144"/>
      <c r="BK4314" s="144"/>
      <c r="BL4314" s="144"/>
      <c r="BM4314" s="144"/>
      <c r="BN4314" s="144"/>
      <c r="BO4314" s="144"/>
      <c r="BP4314" s="144"/>
      <c r="BQ4314" s="144"/>
      <c r="BR4314" s="144"/>
      <c r="BS4314" s="144"/>
      <c r="BT4314" s="144"/>
      <c r="BU4314" s="144"/>
      <c r="BV4314" s="144"/>
      <c r="BW4314" s="144"/>
      <c r="BX4314" s="144"/>
      <c r="BY4314" s="144"/>
      <c r="BZ4314" s="144"/>
      <c r="CA4314" s="144"/>
      <c r="CB4314" s="144"/>
      <c r="CC4314" s="144"/>
      <c r="CD4314" s="144"/>
      <c r="CE4314" s="144"/>
      <c r="CF4314" s="144"/>
      <c r="CG4314" s="144"/>
      <c r="CH4314" s="144"/>
      <c r="CI4314" s="144"/>
      <c r="CJ4314" s="144"/>
      <c r="CK4314" s="144"/>
      <c r="CL4314" s="144"/>
    </row>
    <row r="4315" spans="2:90" x14ac:dyDescent="0.25">
      <c r="B4315" s="77"/>
      <c r="C4315" s="77"/>
      <c r="D4315" s="77"/>
      <c r="E4315" s="77"/>
      <c r="F4315" s="77"/>
      <c r="G4315" s="77"/>
      <c r="I4315" s="78"/>
      <c r="K4315" s="78"/>
      <c r="L4315" s="77"/>
      <c r="M4315" s="78"/>
      <c r="N4315" s="78"/>
      <c r="O4315" s="78"/>
      <c r="P4315" s="78"/>
      <c r="Q4315" s="144"/>
      <c r="R4315" s="78"/>
      <c r="S4315" s="78"/>
      <c r="T4315" s="78"/>
      <c r="U4315" s="78"/>
      <c r="V4315" s="219"/>
      <c r="W4315" s="78"/>
      <c r="X4315" s="78"/>
      <c r="Y4315" s="78"/>
      <c r="Z4315" s="78"/>
      <c r="AA4315" s="77"/>
      <c r="AB4315" s="77"/>
      <c r="AC4315" s="78"/>
      <c r="AD4315" s="104"/>
      <c r="AE4315" s="78"/>
      <c r="AF4315" s="104"/>
      <c r="AG4315" s="78"/>
      <c r="AH4315" s="104"/>
      <c r="AI4315" s="78"/>
      <c r="AJ4315" s="104"/>
      <c r="AK4315" s="78"/>
      <c r="AL4315" s="78"/>
      <c r="AM4315" s="8"/>
      <c r="AN4315" s="78"/>
      <c r="AO4315" s="78"/>
      <c r="AP4315" s="78"/>
      <c r="AQ4315" s="78"/>
      <c r="AR4315" s="78"/>
      <c r="AS4315" s="78"/>
      <c r="AT4315" s="78"/>
      <c r="AU4315" s="78"/>
      <c r="AV4315" s="78"/>
      <c r="AW4315" s="77"/>
      <c r="AX4315" s="144"/>
      <c r="AY4315" s="144"/>
      <c r="AZ4315" s="144"/>
      <c r="BA4315" s="54"/>
      <c r="BB4315" s="54"/>
      <c r="BC4315" s="144"/>
      <c r="BD4315" s="144"/>
      <c r="BE4315" s="144"/>
      <c r="BF4315" s="144"/>
      <c r="BG4315" s="144"/>
      <c r="BH4315" s="144"/>
      <c r="BI4315" s="144"/>
      <c r="BJ4315" s="144"/>
      <c r="BK4315" s="144"/>
      <c r="BL4315" s="144"/>
      <c r="BM4315" s="144"/>
      <c r="BN4315" s="144"/>
      <c r="BO4315" s="144"/>
      <c r="BP4315" s="144"/>
      <c r="BQ4315" s="144"/>
      <c r="BR4315" s="144"/>
      <c r="BS4315" s="144"/>
      <c r="BT4315" s="144"/>
      <c r="BU4315" s="144"/>
      <c r="BV4315" s="144"/>
      <c r="BW4315" s="144"/>
      <c r="BX4315" s="144"/>
      <c r="BY4315" s="144"/>
      <c r="BZ4315" s="144"/>
      <c r="CA4315" s="144"/>
      <c r="CB4315" s="144"/>
      <c r="CC4315" s="144"/>
      <c r="CD4315" s="144"/>
      <c r="CE4315" s="144"/>
      <c r="CF4315" s="144"/>
      <c r="CG4315" s="144"/>
      <c r="CH4315" s="144"/>
      <c r="CI4315" s="144"/>
      <c r="CJ4315" s="144"/>
      <c r="CK4315" s="144"/>
      <c r="CL4315" s="144"/>
    </row>
    <row r="4316" spans="2:90" x14ac:dyDescent="0.25">
      <c r="B4316" s="77"/>
      <c r="C4316" s="77"/>
      <c r="D4316" s="77"/>
      <c r="E4316" s="77"/>
      <c r="F4316" s="77"/>
      <c r="G4316" s="77"/>
      <c r="I4316" s="78"/>
      <c r="K4316" s="78"/>
      <c r="L4316" s="77"/>
      <c r="M4316" s="78"/>
      <c r="N4316" s="78"/>
      <c r="O4316" s="78"/>
      <c r="P4316" s="78"/>
      <c r="Q4316" s="144"/>
      <c r="R4316" s="78"/>
      <c r="S4316" s="78"/>
      <c r="T4316" s="78"/>
      <c r="U4316" s="78"/>
      <c r="V4316" s="219"/>
      <c r="W4316" s="78"/>
      <c r="X4316" s="78"/>
      <c r="Y4316" s="78"/>
      <c r="Z4316" s="78"/>
      <c r="AA4316" s="77"/>
      <c r="AB4316" s="77"/>
      <c r="AC4316" s="78"/>
      <c r="AD4316" s="104"/>
      <c r="AE4316" s="78"/>
      <c r="AF4316" s="104"/>
      <c r="AG4316" s="78"/>
      <c r="AH4316" s="104"/>
      <c r="AI4316" s="78"/>
      <c r="AJ4316" s="104"/>
      <c r="AK4316" s="78"/>
      <c r="AL4316" s="78"/>
      <c r="AM4316" s="8"/>
      <c r="AN4316" s="78"/>
      <c r="AO4316" s="78"/>
      <c r="AP4316" s="78"/>
      <c r="AQ4316" s="78"/>
      <c r="AR4316" s="78"/>
      <c r="AS4316" s="78"/>
      <c r="AT4316" s="78"/>
      <c r="AU4316" s="78"/>
      <c r="AV4316" s="78"/>
      <c r="AW4316" s="77"/>
      <c r="AX4316" s="144"/>
      <c r="AY4316" s="144"/>
      <c r="AZ4316" s="144"/>
      <c r="BA4316" s="54"/>
      <c r="BB4316" s="54"/>
      <c r="BC4316" s="144"/>
      <c r="BD4316" s="144"/>
      <c r="BE4316" s="144"/>
      <c r="BF4316" s="144"/>
      <c r="BG4316" s="144"/>
      <c r="BH4316" s="144"/>
      <c r="BI4316" s="144"/>
      <c r="BJ4316" s="144"/>
      <c r="BK4316" s="144"/>
      <c r="BL4316" s="144"/>
      <c r="BM4316" s="144"/>
      <c r="BN4316" s="144"/>
      <c r="BO4316" s="144"/>
      <c r="BP4316" s="144"/>
      <c r="BQ4316" s="144"/>
      <c r="BR4316" s="144"/>
      <c r="BS4316" s="144"/>
      <c r="BT4316" s="144"/>
      <c r="BU4316" s="144"/>
      <c r="BV4316" s="144"/>
      <c r="BW4316" s="144"/>
      <c r="BX4316" s="144"/>
      <c r="BY4316" s="144"/>
      <c r="BZ4316" s="144"/>
      <c r="CA4316" s="144"/>
      <c r="CB4316" s="144"/>
      <c r="CC4316" s="144"/>
      <c r="CD4316" s="144"/>
      <c r="CE4316" s="144"/>
      <c r="CF4316" s="144"/>
      <c r="CG4316" s="144"/>
      <c r="CH4316" s="144"/>
      <c r="CI4316" s="144"/>
      <c r="CJ4316" s="144"/>
      <c r="CK4316" s="144"/>
      <c r="CL4316" s="144"/>
    </row>
    <row r="4317" spans="2:90" x14ac:dyDescent="0.25">
      <c r="B4317" s="77"/>
      <c r="C4317" s="77"/>
      <c r="D4317" s="77"/>
      <c r="E4317" s="77"/>
      <c r="F4317" s="77"/>
      <c r="G4317" s="77"/>
      <c r="I4317" s="78"/>
      <c r="K4317" s="78"/>
      <c r="L4317" s="77"/>
      <c r="M4317" s="78"/>
      <c r="N4317" s="78"/>
      <c r="O4317" s="78"/>
      <c r="P4317" s="78"/>
      <c r="Q4317" s="144"/>
      <c r="R4317" s="78"/>
      <c r="S4317" s="78"/>
      <c r="T4317" s="78"/>
      <c r="U4317" s="78"/>
      <c r="V4317" s="219"/>
      <c r="W4317" s="78"/>
      <c r="X4317" s="78"/>
      <c r="Y4317" s="78"/>
      <c r="Z4317" s="78"/>
      <c r="AA4317" s="77"/>
      <c r="AB4317" s="77"/>
      <c r="AC4317" s="78"/>
      <c r="AD4317" s="104"/>
      <c r="AE4317" s="78"/>
      <c r="AF4317" s="104"/>
      <c r="AG4317" s="78"/>
      <c r="AH4317" s="104"/>
      <c r="AI4317" s="78"/>
      <c r="AJ4317" s="104"/>
      <c r="AK4317" s="78"/>
      <c r="AL4317" s="78"/>
      <c r="AM4317" s="8"/>
      <c r="AN4317" s="78"/>
      <c r="AO4317" s="78"/>
      <c r="AP4317" s="78"/>
      <c r="AQ4317" s="78"/>
      <c r="AR4317" s="78"/>
      <c r="AS4317" s="78"/>
      <c r="AT4317" s="78"/>
      <c r="AU4317" s="78"/>
      <c r="AV4317" s="78"/>
      <c r="AW4317" s="77"/>
      <c r="AX4317" s="144"/>
      <c r="AY4317" s="144"/>
      <c r="AZ4317" s="144"/>
      <c r="BA4317" s="54"/>
      <c r="BB4317" s="54"/>
      <c r="BC4317" s="144"/>
      <c r="BD4317" s="144"/>
      <c r="BE4317" s="144"/>
      <c r="BF4317" s="144"/>
      <c r="BG4317" s="144"/>
      <c r="BH4317" s="144"/>
      <c r="BI4317" s="144"/>
      <c r="BJ4317" s="144"/>
      <c r="BK4317" s="144"/>
      <c r="BL4317" s="144"/>
      <c r="BM4317" s="144"/>
      <c r="BN4317" s="144"/>
      <c r="BO4317" s="144"/>
      <c r="BP4317" s="144"/>
      <c r="BQ4317" s="144"/>
      <c r="BR4317" s="144"/>
      <c r="BS4317" s="144"/>
      <c r="BT4317" s="144"/>
      <c r="BU4317" s="144"/>
      <c r="BV4317" s="144"/>
      <c r="BW4317" s="144"/>
      <c r="BX4317" s="144"/>
      <c r="BY4317" s="144"/>
      <c r="BZ4317" s="144"/>
      <c r="CA4317" s="144"/>
      <c r="CB4317" s="144"/>
      <c r="CC4317" s="144"/>
      <c r="CD4317" s="144"/>
      <c r="CE4317" s="144"/>
      <c r="CF4317" s="144"/>
      <c r="CG4317" s="144"/>
      <c r="CH4317" s="144"/>
      <c r="CI4317" s="144"/>
      <c r="CJ4317" s="144"/>
      <c r="CK4317" s="144"/>
      <c r="CL4317" s="144"/>
    </row>
    <row r="4318" spans="2:90" x14ac:dyDescent="0.25">
      <c r="B4318" s="77"/>
      <c r="C4318" s="77"/>
      <c r="D4318" s="77"/>
      <c r="E4318" s="77"/>
      <c r="F4318" s="77"/>
      <c r="G4318" s="77"/>
      <c r="I4318" s="78"/>
      <c r="K4318" s="78"/>
      <c r="L4318" s="77"/>
      <c r="M4318" s="78"/>
      <c r="N4318" s="78"/>
      <c r="O4318" s="78"/>
      <c r="P4318" s="78"/>
      <c r="Q4318" s="144"/>
      <c r="R4318" s="78"/>
      <c r="S4318" s="78"/>
      <c r="T4318" s="78"/>
      <c r="U4318" s="78"/>
      <c r="V4318" s="219"/>
      <c r="W4318" s="78"/>
      <c r="X4318" s="78"/>
      <c r="Y4318" s="78"/>
      <c r="Z4318" s="78"/>
      <c r="AA4318" s="77"/>
      <c r="AB4318" s="77"/>
      <c r="AC4318" s="78"/>
      <c r="AD4318" s="104"/>
      <c r="AE4318" s="78"/>
      <c r="AF4318" s="104"/>
      <c r="AG4318" s="78"/>
      <c r="AH4318" s="104"/>
      <c r="AI4318" s="78"/>
      <c r="AJ4318" s="104"/>
      <c r="AK4318" s="78"/>
      <c r="AL4318" s="78"/>
      <c r="AM4318" s="8"/>
      <c r="AN4318" s="78"/>
      <c r="AO4318" s="78"/>
      <c r="AP4318" s="78"/>
      <c r="AQ4318" s="78"/>
      <c r="AR4318" s="78"/>
      <c r="AS4318" s="78"/>
      <c r="AT4318" s="78"/>
      <c r="AU4318" s="78"/>
      <c r="AV4318" s="78"/>
      <c r="AW4318" s="77"/>
      <c r="AX4318" s="144"/>
      <c r="AY4318" s="144"/>
      <c r="AZ4318" s="144"/>
      <c r="BA4318" s="54"/>
      <c r="BB4318" s="54"/>
      <c r="BC4318" s="144"/>
      <c r="BD4318" s="144"/>
      <c r="BE4318" s="144"/>
      <c r="BF4318" s="144"/>
      <c r="BG4318" s="144"/>
      <c r="BH4318" s="144"/>
      <c r="BI4318" s="144"/>
      <c r="BJ4318" s="144"/>
      <c r="BK4318" s="144"/>
      <c r="BL4318" s="144"/>
      <c r="BM4318" s="144"/>
      <c r="BN4318" s="144"/>
      <c r="BO4318" s="144"/>
      <c r="BP4318" s="144"/>
      <c r="BQ4318" s="144"/>
      <c r="BR4318" s="144"/>
      <c r="BS4318" s="144"/>
      <c r="BT4318" s="144"/>
      <c r="BU4318" s="144"/>
      <c r="BV4318" s="144"/>
      <c r="BW4318" s="144"/>
      <c r="BX4318" s="144"/>
      <c r="BY4318" s="144"/>
      <c r="BZ4318" s="144"/>
      <c r="CA4318" s="144"/>
      <c r="CB4318" s="144"/>
      <c r="CC4318" s="144"/>
      <c r="CD4318" s="144"/>
      <c r="CE4318" s="144"/>
      <c r="CF4318" s="144"/>
      <c r="CG4318" s="144"/>
      <c r="CH4318" s="144"/>
      <c r="CI4318" s="144"/>
      <c r="CJ4318" s="144"/>
      <c r="CK4318" s="144"/>
      <c r="CL4318" s="144"/>
    </row>
    <row r="4319" spans="2:90" x14ac:dyDescent="0.25">
      <c r="B4319" s="77"/>
      <c r="C4319" s="77"/>
      <c r="D4319" s="77"/>
      <c r="E4319" s="77"/>
      <c r="F4319" s="77"/>
      <c r="G4319" s="77"/>
      <c r="I4319" s="78"/>
      <c r="K4319" s="78"/>
      <c r="L4319" s="77"/>
      <c r="M4319" s="78"/>
      <c r="N4319" s="78"/>
      <c r="O4319" s="78"/>
      <c r="P4319" s="78"/>
      <c r="Q4319" s="144"/>
      <c r="R4319" s="78"/>
      <c r="S4319" s="78"/>
      <c r="T4319" s="78"/>
      <c r="U4319" s="78"/>
      <c r="V4319" s="219"/>
      <c r="W4319" s="78"/>
      <c r="X4319" s="78"/>
      <c r="Y4319" s="78"/>
      <c r="Z4319" s="78"/>
      <c r="AA4319" s="77"/>
      <c r="AB4319" s="77"/>
      <c r="AC4319" s="78"/>
      <c r="AD4319" s="104"/>
      <c r="AE4319" s="78"/>
      <c r="AF4319" s="104"/>
      <c r="AG4319" s="78"/>
      <c r="AH4319" s="104"/>
      <c r="AI4319" s="78"/>
      <c r="AJ4319" s="104"/>
      <c r="AK4319" s="78"/>
      <c r="AL4319" s="78"/>
      <c r="AM4319" s="8"/>
      <c r="AN4319" s="78"/>
      <c r="AO4319" s="78"/>
      <c r="AP4319" s="78"/>
      <c r="AQ4319" s="78"/>
      <c r="AR4319" s="78"/>
      <c r="AS4319" s="78"/>
      <c r="AT4319" s="78"/>
      <c r="AU4319" s="78"/>
      <c r="AV4319" s="78"/>
      <c r="AW4319" s="77"/>
      <c r="AX4319" s="144"/>
      <c r="AY4319" s="144"/>
      <c r="AZ4319" s="144"/>
      <c r="BA4319" s="54"/>
      <c r="BB4319" s="54"/>
      <c r="BC4319" s="144"/>
      <c r="BD4319" s="144"/>
      <c r="BE4319" s="144"/>
      <c r="BF4319" s="144"/>
      <c r="BG4319" s="144"/>
      <c r="BH4319" s="144"/>
      <c r="BI4319" s="144"/>
      <c r="BJ4319" s="144"/>
      <c r="BK4319" s="144"/>
      <c r="BL4319" s="144"/>
      <c r="BM4319" s="144"/>
      <c r="BN4319" s="144"/>
      <c r="BO4319" s="144"/>
      <c r="BP4319" s="144"/>
      <c r="BQ4319" s="144"/>
      <c r="BR4319" s="144"/>
      <c r="BS4319" s="144"/>
      <c r="BT4319" s="144"/>
      <c r="BU4319" s="144"/>
      <c r="BV4319" s="144"/>
      <c r="BW4319" s="144"/>
      <c r="BX4319" s="144"/>
      <c r="BY4319" s="144"/>
      <c r="BZ4319" s="144"/>
      <c r="CA4319" s="144"/>
      <c r="CB4319" s="144"/>
      <c r="CC4319" s="144"/>
      <c r="CD4319" s="144"/>
      <c r="CE4319" s="144"/>
      <c r="CF4319" s="144"/>
      <c r="CG4319" s="144"/>
      <c r="CH4319" s="144"/>
      <c r="CI4319" s="144"/>
      <c r="CJ4319" s="144"/>
      <c r="CK4319" s="144"/>
      <c r="CL4319" s="144"/>
    </row>
    <row r="4320" spans="2:90" x14ac:dyDescent="0.25">
      <c r="B4320" s="77"/>
      <c r="C4320" s="77"/>
      <c r="D4320" s="77"/>
      <c r="E4320" s="77"/>
      <c r="F4320" s="77"/>
      <c r="G4320" s="77"/>
      <c r="I4320" s="78"/>
      <c r="K4320" s="78"/>
      <c r="L4320" s="77"/>
      <c r="M4320" s="78"/>
      <c r="N4320" s="78"/>
      <c r="O4320" s="78"/>
      <c r="P4320" s="78"/>
      <c r="Q4320" s="144"/>
      <c r="R4320" s="78"/>
      <c r="S4320" s="78"/>
      <c r="T4320" s="78"/>
      <c r="U4320" s="78"/>
      <c r="V4320" s="219"/>
      <c r="W4320" s="78"/>
      <c r="X4320" s="78"/>
      <c r="Y4320" s="78"/>
      <c r="Z4320" s="78"/>
      <c r="AA4320" s="77"/>
      <c r="AB4320" s="77"/>
      <c r="AC4320" s="78"/>
      <c r="AD4320" s="104"/>
      <c r="AE4320" s="78"/>
      <c r="AF4320" s="104"/>
      <c r="AG4320" s="78"/>
      <c r="AH4320" s="104"/>
      <c r="AI4320" s="78"/>
      <c r="AJ4320" s="104"/>
      <c r="AK4320" s="78"/>
      <c r="AL4320" s="78"/>
      <c r="AM4320" s="8"/>
      <c r="AN4320" s="78"/>
      <c r="AO4320" s="78"/>
      <c r="AP4320" s="78"/>
      <c r="AQ4320" s="78"/>
      <c r="AR4320" s="78"/>
      <c r="AS4320" s="78"/>
      <c r="AT4320" s="78"/>
      <c r="AU4320" s="78"/>
      <c r="AV4320" s="78"/>
      <c r="AW4320" s="77"/>
      <c r="AX4320" s="144"/>
      <c r="AY4320" s="144"/>
      <c r="AZ4320" s="144"/>
      <c r="BA4320" s="54"/>
      <c r="BB4320" s="54"/>
      <c r="BC4320" s="144"/>
      <c r="BD4320" s="144"/>
      <c r="BE4320" s="144"/>
      <c r="BF4320" s="144"/>
      <c r="BG4320" s="144"/>
      <c r="BH4320" s="144"/>
      <c r="BI4320" s="144"/>
      <c r="BJ4320" s="144"/>
      <c r="BK4320" s="144"/>
      <c r="BL4320" s="144"/>
      <c r="BM4320" s="144"/>
      <c r="BN4320" s="144"/>
      <c r="BO4320" s="144"/>
      <c r="BP4320" s="144"/>
      <c r="BQ4320" s="144"/>
      <c r="BR4320" s="144"/>
      <c r="BS4320" s="144"/>
      <c r="BT4320" s="144"/>
      <c r="BU4320" s="144"/>
      <c r="BV4320" s="144"/>
      <c r="BW4320" s="144"/>
      <c r="BX4320" s="144"/>
      <c r="BY4320" s="144"/>
      <c r="BZ4320" s="144"/>
      <c r="CA4320" s="144"/>
      <c r="CB4320" s="144"/>
      <c r="CC4320" s="144"/>
      <c r="CD4320" s="144"/>
      <c r="CE4320" s="144"/>
      <c r="CF4320" s="144"/>
      <c r="CG4320" s="144"/>
      <c r="CH4320" s="144"/>
      <c r="CI4320" s="144"/>
      <c r="CJ4320" s="144"/>
      <c r="CK4320" s="144"/>
      <c r="CL4320" s="144"/>
    </row>
    <row r="4321" spans="2:90" x14ac:dyDescent="0.25">
      <c r="B4321" s="77"/>
      <c r="C4321" s="77"/>
      <c r="D4321" s="77"/>
      <c r="E4321" s="77"/>
      <c r="F4321" s="77"/>
      <c r="G4321" s="77"/>
      <c r="I4321" s="78"/>
      <c r="K4321" s="78"/>
      <c r="L4321" s="77"/>
      <c r="M4321" s="78"/>
      <c r="N4321" s="78"/>
      <c r="O4321" s="78"/>
      <c r="P4321" s="78"/>
      <c r="Q4321" s="144"/>
      <c r="R4321" s="78"/>
      <c r="S4321" s="78"/>
      <c r="T4321" s="78"/>
      <c r="U4321" s="78"/>
      <c r="V4321" s="219"/>
      <c r="W4321" s="78"/>
      <c r="X4321" s="78"/>
      <c r="Y4321" s="78"/>
      <c r="Z4321" s="78"/>
      <c r="AA4321" s="77"/>
      <c r="AB4321" s="77"/>
      <c r="AC4321" s="78"/>
      <c r="AD4321" s="104"/>
      <c r="AE4321" s="78"/>
      <c r="AF4321" s="104"/>
      <c r="AG4321" s="78"/>
      <c r="AH4321" s="104"/>
      <c r="AI4321" s="78"/>
      <c r="AJ4321" s="104"/>
      <c r="AK4321" s="78"/>
      <c r="AL4321" s="78"/>
      <c r="AM4321" s="8"/>
      <c r="AN4321" s="78"/>
      <c r="AO4321" s="78"/>
      <c r="AP4321" s="78"/>
      <c r="AQ4321" s="78"/>
      <c r="AR4321" s="78"/>
      <c r="AS4321" s="78"/>
      <c r="AT4321" s="78"/>
      <c r="AU4321" s="78"/>
      <c r="AV4321" s="78"/>
      <c r="AW4321" s="77"/>
      <c r="AX4321" s="144"/>
      <c r="AY4321" s="144"/>
      <c r="AZ4321" s="144"/>
      <c r="BA4321" s="54"/>
      <c r="BB4321" s="54"/>
      <c r="BC4321" s="144"/>
      <c r="BD4321" s="144"/>
      <c r="BE4321" s="144"/>
      <c r="BF4321" s="144"/>
      <c r="BG4321" s="144"/>
      <c r="BH4321" s="144"/>
      <c r="BI4321" s="144"/>
      <c r="BJ4321" s="144"/>
      <c r="BK4321" s="144"/>
      <c r="BL4321" s="144"/>
      <c r="BM4321" s="144"/>
      <c r="BN4321" s="144"/>
      <c r="BO4321" s="144"/>
      <c r="BP4321" s="144"/>
      <c r="BQ4321" s="144"/>
      <c r="BR4321" s="144"/>
      <c r="BS4321" s="144"/>
      <c r="BT4321" s="144"/>
      <c r="BU4321" s="144"/>
      <c r="BV4321" s="144"/>
      <c r="BW4321" s="144"/>
      <c r="BX4321" s="144"/>
      <c r="BY4321" s="144"/>
      <c r="BZ4321" s="144"/>
      <c r="CA4321" s="144"/>
      <c r="CB4321" s="144"/>
      <c r="CC4321" s="144"/>
      <c r="CD4321" s="144"/>
      <c r="CE4321" s="144"/>
      <c r="CF4321" s="144"/>
      <c r="CG4321" s="144"/>
      <c r="CH4321" s="144"/>
      <c r="CI4321" s="144"/>
      <c r="CJ4321" s="144"/>
      <c r="CK4321" s="144"/>
      <c r="CL4321" s="144"/>
    </row>
    <row r="4322" spans="2:90" x14ac:dyDescent="0.25">
      <c r="B4322" s="77"/>
      <c r="C4322" s="77"/>
      <c r="D4322" s="77"/>
      <c r="E4322" s="77"/>
      <c r="F4322" s="77"/>
      <c r="G4322" s="77"/>
      <c r="I4322" s="78"/>
      <c r="K4322" s="78"/>
      <c r="L4322" s="77"/>
      <c r="M4322" s="78"/>
      <c r="N4322" s="78"/>
      <c r="O4322" s="78"/>
      <c r="P4322" s="78"/>
      <c r="Q4322" s="144"/>
      <c r="R4322" s="78"/>
      <c r="S4322" s="78"/>
      <c r="T4322" s="78"/>
      <c r="U4322" s="78"/>
      <c r="V4322" s="219"/>
      <c r="W4322" s="78"/>
      <c r="X4322" s="78"/>
      <c r="Y4322" s="78"/>
      <c r="Z4322" s="78"/>
      <c r="AA4322" s="77"/>
      <c r="AB4322" s="77"/>
      <c r="AC4322" s="78"/>
      <c r="AD4322" s="104"/>
      <c r="AE4322" s="78"/>
      <c r="AF4322" s="104"/>
      <c r="AG4322" s="78"/>
      <c r="AH4322" s="104"/>
      <c r="AI4322" s="78"/>
      <c r="AJ4322" s="104"/>
      <c r="AK4322" s="78"/>
      <c r="AL4322" s="78"/>
      <c r="AM4322" s="8"/>
      <c r="AN4322" s="78"/>
      <c r="AO4322" s="78"/>
      <c r="AP4322" s="78"/>
      <c r="AQ4322" s="78"/>
      <c r="AR4322" s="78"/>
      <c r="AS4322" s="78"/>
      <c r="AT4322" s="78"/>
      <c r="AU4322" s="78"/>
      <c r="AV4322" s="78"/>
      <c r="AW4322" s="77"/>
      <c r="AX4322" s="144"/>
      <c r="AY4322" s="144"/>
      <c r="AZ4322" s="144"/>
      <c r="BA4322" s="54"/>
      <c r="BB4322" s="54"/>
      <c r="BC4322" s="144"/>
      <c r="BD4322" s="144"/>
      <c r="BE4322" s="144"/>
      <c r="BF4322" s="144"/>
      <c r="BG4322" s="144"/>
      <c r="BH4322" s="144"/>
      <c r="BI4322" s="144"/>
      <c r="BJ4322" s="144"/>
      <c r="BK4322" s="144"/>
      <c r="BL4322" s="144"/>
      <c r="BM4322" s="144"/>
      <c r="BN4322" s="144"/>
      <c r="BO4322" s="144"/>
      <c r="BP4322" s="144"/>
      <c r="BQ4322" s="144"/>
      <c r="BR4322" s="144"/>
      <c r="BS4322" s="144"/>
      <c r="BT4322" s="144"/>
      <c r="BU4322" s="144"/>
      <c r="BV4322" s="144"/>
      <c r="BW4322" s="144"/>
      <c r="BX4322" s="144"/>
      <c r="BY4322" s="144"/>
      <c r="BZ4322" s="144"/>
      <c r="CA4322" s="144"/>
      <c r="CB4322" s="144"/>
      <c r="CC4322" s="144"/>
      <c r="CD4322" s="144"/>
      <c r="CE4322" s="144"/>
      <c r="CF4322" s="144"/>
      <c r="CG4322" s="144"/>
      <c r="CH4322" s="144"/>
      <c r="CI4322" s="144"/>
      <c r="CJ4322" s="144"/>
      <c r="CK4322" s="144"/>
      <c r="CL4322" s="144"/>
    </row>
    <row r="4323" spans="2:90" x14ac:dyDescent="0.25">
      <c r="B4323" s="77"/>
      <c r="C4323" s="77"/>
      <c r="D4323" s="77"/>
      <c r="E4323" s="77"/>
      <c r="F4323" s="77"/>
      <c r="G4323" s="77"/>
      <c r="I4323" s="78"/>
      <c r="K4323" s="78"/>
      <c r="L4323" s="77"/>
      <c r="M4323" s="78"/>
      <c r="N4323" s="78"/>
      <c r="O4323" s="78"/>
      <c r="P4323" s="78"/>
      <c r="Q4323" s="144"/>
      <c r="R4323" s="78"/>
      <c r="S4323" s="78"/>
      <c r="T4323" s="78"/>
      <c r="U4323" s="78"/>
      <c r="V4323" s="219"/>
      <c r="W4323" s="78"/>
      <c r="X4323" s="78"/>
      <c r="Y4323" s="78"/>
      <c r="Z4323" s="78"/>
      <c r="AA4323" s="77"/>
      <c r="AB4323" s="77"/>
      <c r="AC4323" s="78"/>
      <c r="AD4323" s="104"/>
      <c r="AE4323" s="78"/>
      <c r="AF4323" s="104"/>
      <c r="AG4323" s="78"/>
      <c r="AH4323" s="104"/>
      <c r="AI4323" s="78"/>
      <c r="AJ4323" s="104"/>
      <c r="AK4323" s="78"/>
      <c r="AL4323" s="78"/>
      <c r="AM4323" s="8"/>
      <c r="AN4323" s="78"/>
      <c r="AO4323" s="78"/>
      <c r="AP4323" s="78"/>
      <c r="AQ4323" s="78"/>
      <c r="AR4323" s="78"/>
      <c r="AS4323" s="78"/>
      <c r="AT4323" s="78"/>
      <c r="AU4323" s="78"/>
      <c r="AV4323" s="78"/>
      <c r="AW4323" s="77"/>
      <c r="AX4323" s="144"/>
      <c r="AY4323" s="144"/>
      <c r="AZ4323" s="144"/>
      <c r="BA4323" s="54"/>
      <c r="BB4323" s="54"/>
      <c r="BC4323" s="144"/>
      <c r="BD4323" s="144"/>
      <c r="BE4323" s="144"/>
      <c r="BF4323" s="144"/>
      <c r="BG4323" s="144"/>
      <c r="BH4323" s="144"/>
      <c r="BI4323" s="144"/>
      <c r="BJ4323" s="144"/>
      <c r="BK4323" s="144"/>
      <c r="BL4323" s="144"/>
      <c r="BM4323" s="144"/>
      <c r="BN4323" s="144"/>
      <c r="BO4323" s="144"/>
      <c r="BP4323" s="144"/>
      <c r="BQ4323" s="144"/>
      <c r="BR4323" s="144"/>
      <c r="BS4323" s="144"/>
      <c r="BT4323" s="144"/>
      <c r="BU4323" s="144"/>
      <c r="BV4323" s="144"/>
      <c r="BW4323" s="144"/>
      <c r="BX4323" s="144"/>
      <c r="BY4323" s="144"/>
      <c r="BZ4323" s="144"/>
      <c r="CA4323" s="144"/>
      <c r="CB4323" s="144"/>
      <c r="CC4323" s="144"/>
      <c r="CD4323" s="144"/>
      <c r="CE4323" s="144"/>
      <c r="CF4323" s="144"/>
      <c r="CG4323" s="144"/>
      <c r="CH4323" s="144"/>
      <c r="CI4323" s="144"/>
      <c r="CJ4323" s="144"/>
      <c r="CK4323" s="144"/>
      <c r="CL4323" s="144"/>
    </row>
    <row r="4324" spans="2:90" x14ac:dyDescent="0.25">
      <c r="B4324" s="77"/>
      <c r="C4324" s="77"/>
      <c r="D4324" s="77"/>
      <c r="E4324" s="77"/>
      <c r="F4324" s="77"/>
      <c r="G4324" s="77"/>
      <c r="I4324" s="78"/>
      <c r="K4324" s="78"/>
      <c r="L4324" s="77"/>
      <c r="M4324" s="78"/>
      <c r="N4324" s="78"/>
      <c r="O4324" s="78"/>
      <c r="P4324" s="78"/>
      <c r="Q4324" s="144"/>
      <c r="R4324" s="78"/>
      <c r="S4324" s="78"/>
      <c r="T4324" s="78"/>
      <c r="U4324" s="78"/>
      <c r="V4324" s="219"/>
      <c r="W4324" s="78"/>
      <c r="X4324" s="78"/>
      <c r="Y4324" s="78"/>
      <c r="Z4324" s="78"/>
      <c r="AA4324" s="77"/>
      <c r="AB4324" s="77"/>
      <c r="AC4324" s="78"/>
      <c r="AD4324" s="104"/>
      <c r="AE4324" s="78"/>
      <c r="AF4324" s="104"/>
      <c r="AG4324" s="78"/>
      <c r="AH4324" s="104"/>
      <c r="AI4324" s="78"/>
      <c r="AJ4324" s="104"/>
      <c r="AK4324" s="78"/>
      <c r="AL4324" s="78"/>
      <c r="AM4324" s="8"/>
      <c r="AN4324" s="78"/>
      <c r="AO4324" s="78"/>
      <c r="AP4324" s="78"/>
      <c r="AQ4324" s="78"/>
      <c r="AR4324" s="78"/>
      <c r="AS4324" s="78"/>
      <c r="AT4324" s="78"/>
      <c r="AU4324" s="78"/>
      <c r="AV4324" s="78"/>
      <c r="AW4324" s="77"/>
      <c r="AX4324" s="144"/>
      <c r="AY4324" s="144"/>
      <c r="AZ4324" s="144"/>
      <c r="BA4324" s="54"/>
      <c r="BB4324" s="54"/>
      <c r="BC4324" s="144"/>
      <c r="BD4324" s="144"/>
      <c r="BE4324" s="144"/>
      <c r="BF4324" s="144"/>
      <c r="BG4324" s="144"/>
      <c r="BH4324" s="144"/>
      <c r="BI4324" s="144"/>
      <c r="BJ4324" s="144"/>
      <c r="BK4324" s="144"/>
      <c r="BL4324" s="144"/>
      <c r="BM4324" s="144"/>
      <c r="BN4324" s="144"/>
      <c r="BO4324" s="144"/>
      <c r="BP4324" s="144"/>
      <c r="BQ4324" s="144"/>
      <c r="BR4324" s="144"/>
      <c r="BS4324" s="144"/>
      <c r="BT4324" s="144"/>
      <c r="BU4324" s="144"/>
      <c r="BV4324" s="144"/>
      <c r="BW4324" s="144"/>
      <c r="BX4324" s="144"/>
      <c r="BY4324" s="144"/>
      <c r="BZ4324" s="144"/>
      <c r="CA4324" s="144"/>
      <c r="CB4324" s="144"/>
      <c r="CC4324" s="144"/>
      <c r="CD4324" s="144"/>
      <c r="CE4324" s="144"/>
      <c r="CF4324" s="144"/>
      <c r="CG4324" s="144"/>
      <c r="CH4324" s="144"/>
      <c r="CI4324" s="144"/>
      <c r="CJ4324" s="144"/>
      <c r="CK4324" s="144"/>
      <c r="CL4324" s="144"/>
    </row>
    <row r="4325" spans="2:90" x14ac:dyDescent="0.25">
      <c r="B4325" s="77"/>
      <c r="C4325" s="77"/>
      <c r="D4325" s="77"/>
      <c r="E4325" s="77"/>
      <c r="F4325" s="77"/>
      <c r="G4325" s="77"/>
      <c r="I4325" s="78"/>
      <c r="K4325" s="78"/>
      <c r="L4325" s="77"/>
      <c r="M4325" s="78"/>
      <c r="N4325" s="78"/>
      <c r="O4325" s="78"/>
      <c r="P4325" s="78"/>
      <c r="Q4325" s="144"/>
      <c r="R4325" s="78"/>
      <c r="S4325" s="78"/>
      <c r="T4325" s="78"/>
      <c r="U4325" s="78"/>
      <c r="V4325" s="219"/>
      <c r="W4325" s="78"/>
      <c r="X4325" s="78"/>
      <c r="Y4325" s="78"/>
      <c r="Z4325" s="78"/>
      <c r="AA4325" s="77"/>
      <c r="AB4325" s="77"/>
      <c r="AC4325" s="78"/>
      <c r="AD4325" s="104"/>
      <c r="AE4325" s="78"/>
      <c r="AF4325" s="104"/>
      <c r="AG4325" s="78"/>
      <c r="AH4325" s="104"/>
      <c r="AI4325" s="78"/>
      <c r="AJ4325" s="104"/>
      <c r="AK4325" s="78"/>
      <c r="AL4325" s="78"/>
      <c r="AM4325" s="8"/>
      <c r="AN4325" s="78"/>
      <c r="AO4325" s="78"/>
      <c r="AP4325" s="78"/>
      <c r="AQ4325" s="78"/>
      <c r="AR4325" s="78"/>
      <c r="AS4325" s="78"/>
      <c r="AT4325" s="78"/>
      <c r="AU4325" s="78"/>
      <c r="AV4325" s="78"/>
      <c r="AW4325" s="77"/>
      <c r="AX4325" s="144"/>
      <c r="AY4325" s="144"/>
      <c r="AZ4325" s="144"/>
      <c r="BA4325" s="54"/>
      <c r="BB4325" s="54"/>
      <c r="BC4325" s="144"/>
      <c r="BD4325" s="144"/>
      <c r="BE4325" s="144"/>
      <c r="BF4325" s="144"/>
      <c r="BG4325" s="144"/>
      <c r="BH4325" s="144"/>
      <c r="BI4325" s="144"/>
      <c r="BJ4325" s="144"/>
      <c r="BK4325" s="144"/>
      <c r="BL4325" s="144"/>
      <c r="BM4325" s="144"/>
      <c r="BN4325" s="144"/>
      <c r="BO4325" s="144"/>
      <c r="BP4325" s="144"/>
      <c r="BQ4325" s="144"/>
      <c r="BR4325" s="144"/>
      <c r="BS4325" s="144"/>
      <c r="BT4325" s="144"/>
      <c r="BU4325" s="144"/>
      <c r="BV4325" s="144"/>
      <c r="BW4325" s="144"/>
      <c r="BX4325" s="144"/>
      <c r="BY4325" s="144"/>
      <c r="BZ4325" s="144"/>
      <c r="CA4325" s="144"/>
      <c r="CB4325" s="144"/>
      <c r="CC4325" s="144"/>
      <c r="CD4325" s="144"/>
      <c r="CE4325" s="144"/>
      <c r="CF4325" s="144"/>
      <c r="CG4325" s="144"/>
      <c r="CH4325" s="144"/>
      <c r="CI4325" s="144"/>
      <c r="CJ4325" s="144"/>
      <c r="CK4325" s="144"/>
      <c r="CL4325" s="144"/>
    </row>
    <row r="4326" spans="2:90" x14ac:dyDescent="0.25">
      <c r="B4326" s="77"/>
      <c r="C4326" s="77"/>
      <c r="D4326" s="77"/>
      <c r="E4326" s="77"/>
      <c r="F4326" s="77"/>
      <c r="G4326" s="77"/>
      <c r="I4326" s="78"/>
      <c r="K4326" s="78"/>
      <c r="L4326" s="77"/>
      <c r="M4326" s="78"/>
      <c r="N4326" s="78"/>
      <c r="O4326" s="78"/>
      <c r="P4326" s="78"/>
      <c r="Q4326" s="144"/>
      <c r="R4326" s="78"/>
      <c r="S4326" s="78"/>
      <c r="T4326" s="78"/>
      <c r="U4326" s="78"/>
      <c r="V4326" s="219"/>
      <c r="W4326" s="78"/>
      <c r="X4326" s="78"/>
      <c r="Y4326" s="78"/>
      <c r="Z4326" s="78"/>
      <c r="AA4326" s="77"/>
      <c r="AB4326" s="77"/>
      <c r="AC4326" s="78"/>
      <c r="AD4326" s="104"/>
      <c r="AE4326" s="78"/>
      <c r="AF4326" s="104"/>
      <c r="AG4326" s="78"/>
      <c r="AH4326" s="104"/>
      <c r="AI4326" s="78"/>
      <c r="AJ4326" s="104"/>
      <c r="AK4326" s="78"/>
      <c r="AL4326" s="78"/>
      <c r="AM4326" s="8"/>
      <c r="AN4326" s="78"/>
      <c r="AO4326" s="78"/>
      <c r="AP4326" s="78"/>
      <c r="AQ4326" s="78"/>
      <c r="AR4326" s="78"/>
      <c r="AS4326" s="78"/>
      <c r="AT4326" s="78"/>
      <c r="AU4326" s="78"/>
      <c r="AV4326" s="78"/>
      <c r="AW4326" s="77"/>
      <c r="AX4326" s="144"/>
      <c r="AY4326" s="144"/>
      <c r="AZ4326" s="144"/>
      <c r="BA4326" s="54"/>
      <c r="BB4326" s="54"/>
      <c r="BC4326" s="144"/>
      <c r="BD4326" s="144"/>
      <c r="BE4326" s="144"/>
      <c r="BF4326" s="144"/>
      <c r="BG4326" s="144"/>
      <c r="BH4326" s="144"/>
      <c r="BI4326" s="144"/>
      <c r="BJ4326" s="144"/>
      <c r="BK4326" s="144"/>
      <c r="BL4326" s="144"/>
      <c r="BM4326" s="144"/>
      <c r="BN4326" s="144"/>
      <c r="BO4326" s="144"/>
      <c r="BP4326" s="144"/>
      <c r="BQ4326" s="144"/>
      <c r="BR4326" s="144"/>
      <c r="BS4326" s="144"/>
      <c r="BT4326" s="144"/>
      <c r="BU4326" s="144"/>
      <c r="BV4326" s="144"/>
      <c r="BW4326" s="144"/>
      <c r="BX4326" s="144"/>
      <c r="BY4326" s="144"/>
      <c r="BZ4326" s="144"/>
      <c r="CA4326" s="144"/>
      <c r="CB4326" s="144"/>
      <c r="CC4326" s="144"/>
      <c r="CD4326" s="144"/>
      <c r="CE4326" s="144"/>
      <c r="CF4326" s="144"/>
      <c r="CG4326" s="144"/>
      <c r="CH4326" s="144"/>
      <c r="CI4326" s="144"/>
      <c r="CJ4326" s="144"/>
      <c r="CK4326" s="144"/>
      <c r="CL4326" s="144"/>
    </row>
    <row r="4327" spans="2:90" x14ac:dyDescent="0.25">
      <c r="B4327" s="77"/>
      <c r="C4327" s="77"/>
      <c r="D4327" s="77"/>
      <c r="E4327" s="77"/>
      <c r="F4327" s="77"/>
      <c r="G4327" s="77"/>
      <c r="I4327" s="78"/>
      <c r="K4327" s="78"/>
      <c r="L4327" s="77"/>
      <c r="M4327" s="78"/>
      <c r="N4327" s="78"/>
      <c r="O4327" s="78"/>
      <c r="P4327" s="78"/>
      <c r="Q4327" s="144"/>
      <c r="R4327" s="78"/>
      <c r="S4327" s="78"/>
      <c r="T4327" s="78"/>
      <c r="U4327" s="78"/>
      <c r="V4327" s="219"/>
      <c r="W4327" s="78"/>
      <c r="X4327" s="78"/>
      <c r="Y4327" s="78"/>
      <c r="Z4327" s="78"/>
      <c r="AA4327" s="77"/>
      <c r="AB4327" s="77"/>
      <c r="AC4327" s="78"/>
      <c r="AD4327" s="104"/>
      <c r="AE4327" s="78"/>
      <c r="AF4327" s="104"/>
      <c r="AG4327" s="78"/>
      <c r="AH4327" s="104"/>
      <c r="AI4327" s="78"/>
      <c r="AJ4327" s="104"/>
      <c r="AK4327" s="78"/>
      <c r="AL4327" s="78"/>
      <c r="AM4327" s="8"/>
      <c r="AN4327" s="78"/>
      <c r="AO4327" s="78"/>
      <c r="AP4327" s="78"/>
      <c r="AQ4327" s="78"/>
      <c r="AR4327" s="78"/>
      <c r="AS4327" s="78"/>
      <c r="AT4327" s="78"/>
      <c r="AU4327" s="78"/>
      <c r="AV4327" s="78"/>
      <c r="AW4327" s="77"/>
      <c r="AX4327" s="144"/>
      <c r="AY4327" s="144"/>
      <c r="AZ4327" s="144"/>
      <c r="BA4327" s="54"/>
      <c r="BB4327" s="54"/>
      <c r="BC4327" s="144"/>
      <c r="BD4327" s="144"/>
      <c r="BE4327" s="144"/>
      <c r="BF4327" s="144"/>
      <c r="BG4327" s="144"/>
      <c r="BH4327" s="144"/>
      <c r="BI4327" s="144"/>
      <c r="BJ4327" s="144"/>
      <c r="BK4327" s="144"/>
      <c r="BL4327" s="144"/>
      <c r="BM4327" s="144"/>
      <c r="BN4327" s="144"/>
      <c r="BO4327" s="144"/>
      <c r="BP4327" s="144"/>
      <c r="BQ4327" s="144"/>
      <c r="BR4327" s="144"/>
      <c r="BS4327" s="144"/>
      <c r="BT4327" s="144"/>
      <c r="BU4327" s="144"/>
      <c r="BV4327" s="144"/>
      <c r="BW4327" s="144"/>
      <c r="BX4327" s="144"/>
      <c r="BY4327" s="144"/>
      <c r="BZ4327" s="144"/>
      <c r="CA4327" s="144"/>
      <c r="CB4327" s="144"/>
      <c r="CC4327" s="144"/>
      <c r="CD4327" s="144"/>
      <c r="CE4327" s="144"/>
      <c r="CF4327" s="144"/>
      <c r="CG4327" s="144"/>
      <c r="CH4327" s="144"/>
      <c r="CI4327" s="144"/>
      <c r="CJ4327" s="144"/>
      <c r="CK4327" s="144"/>
      <c r="CL4327" s="144"/>
    </row>
    <row r="4328" spans="2:90" x14ac:dyDescent="0.25">
      <c r="B4328" s="77"/>
      <c r="C4328" s="77"/>
      <c r="D4328" s="77"/>
      <c r="E4328" s="77"/>
      <c r="F4328" s="77"/>
      <c r="G4328" s="77"/>
      <c r="I4328" s="78"/>
      <c r="K4328" s="78"/>
      <c r="L4328" s="77"/>
      <c r="M4328" s="78"/>
      <c r="N4328" s="78"/>
      <c r="O4328" s="78"/>
      <c r="P4328" s="78"/>
      <c r="Q4328" s="144"/>
      <c r="R4328" s="78"/>
      <c r="S4328" s="78"/>
      <c r="T4328" s="78"/>
      <c r="U4328" s="78"/>
      <c r="V4328" s="219"/>
      <c r="W4328" s="78"/>
      <c r="X4328" s="78"/>
      <c r="Y4328" s="78"/>
      <c r="Z4328" s="78"/>
      <c r="AA4328" s="77"/>
      <c r="AB4328" s="77"/>
      <c r="AC4328" s="78"/>
      <c r="AD4328" s="104"/>
      <c r="AE4328" s="78"/>
      <c r="AF4328" s="104"/>
      <c r="AG4328" s="78"/>
      <c r="AH4328" s="104"/>
      <c r="AI4328" s="78"/>
      <c r="AJ4328" s="104"/>
      <c r="AK4328" s="78"/>
      <c r="AL4328" s="78"/>
      <c r="AM4328" s="8"/>
      <c r="AN4328" s="78"/>
      <c r="AO4328" s="78"/>
      <c r="AP4328" s="78"/>
      <c r="AQ4328" s="78"/>
      <c r="AR4328" s="78"/>
      <c r="AS4328" s="78"/>
      <c r="AT4328" s="78"/>
      <c r="AU4328" s="78"/>
      <c r="AV4328" s="78"/>
      <c r="AW4328" s="77"/>
      <c r="AX4328" s="144"/>
      <c r="AY4328" s="144"/>
      <c r="AZ4328" s="144"/>
      <c r="BA4328" s="54"/>
      <c r="BB4328" s="54"/>
      <c r="BC4328" s="144"/>
      <c r="BD4328" s="144"/>
      <c r="BE4328" s="144"/>
      <c r="BF4328" s="144"/>
      <c r="BG4328" s="144"/>
      <c r="BH4328" s="144"/>
      <c r="BI4328" s="144"/>
      <c r="BJ4328" s="144"/>
      <c r="BK4328" s="144"/>
      <c r="BL4328" s="144"/>
      <c r="BM4328" s="144"/>
      <c r="BN4328" s="144"/>
      <c r="BO4328" s="144"/>
      <c r="BP4328" s="144"/>
      <c r="BQ4328" s="144"/>
      <c r="BR4328" s="144"/>
      <c r="BS4328" s="144"/>
      <c r="BT4328" s="144"/>
      <c r="BU4328" s="144"/>
      <c r="BV4328" s="144"/>
      <c r="BW4328" s="144"/>
      <c r="BX4328" s="144"/>
      <c r="BY4328" s="144"/>
      <c r="BZ4328" s="144"/>
      <c r="CA4328" s="144"/>
      <c r="CB4328" s="144"/>
      <c r="CC4328" s="144"/>
      <c r="CD4328" s="144"/>
      <c r="CE4328" s="144"/>
      <c r="CF4328" s="144"/>
      <c r="CG4328" s="144"/>
      <c r="CH4328" s="144"/>
      <c r="CI4328" s="144"/>
      <c r="CJ4328" s="144"/>
      <c r="CK4328" s="144"/>
      <c r="CL4328" s="144"/>
    </row>
    <row r="4329" spans="2:90" x14ac:dyDescent="0.25">
      <c r="B4329" s="77"/>
      <c r="C4329" s="77"/>
      <c r="D4329" s="77"/>
      <c r="E4329" s="77"/>
      <c r="F4329" s="77"/>
      <c r="G4329" s="77"/>
      <c r="I4329" s="78"/>
      <c r="K4329" s="78"/>
      <c r="L4329" s="77"/>
      <c r="M4329" s="78"/>
      <c r="N4329" s="78"/>
      <c r="O4329" s="78"/>
      <c r="P4329" s="78"/>
      <c r="Q4329" s="144"/>
      <c r="R4329" s="78"/>
      <c r="S4329" s="78"/>
      <c r="T4329" s="78"/>
      <c r="U4329" s="78"/>
      <c r="V4329" s="219"/>
      <c r="W4329" s="78"/>
      <c r="X4329" s="78"/>
      <c r="Y4329" s="78"/>
      <c r="Z4329" s="78"/>
      <c r="AA4329" s="77"/>
      <c r="AB4329" s="77"/>
      <c r="AC4329" s="78"/>
      <c r="AD4329" s="104"/>
      <c r="AE4329" s="78"/>
      <c r="AF4329" s="104"/>
      <c r="AG4329" s="78"/>
      <c r="AH4329" s="104"/>
      <c r="AI4329" s="78"/>
      <c r="AJ4329" s="104"/>
      <c r="AK4329" s="78"/>
      <c r="AL4329" s="78"/>
      <c r="AM4329" s="8"/>
      <c r="AN4329" s="78"/>
      <c r="AO4329" s="78"/>
      <c r="AP4329" s="78"/>
      <c r="AQ4329" s="78"/>
      <c r="AR4329" s="78"/>
      <c r="AS4329" s="78"/>
      <c r="AT4329" s="78"/>
      <c r="AU4329" s="78"/>
      <c r="AV4329" s="78"/>
      <c r="AW4329" s="77"/>
      <c r="AX4329" s="144"/>
      <c r="AY4329" s="144"/>
      <c r="AZ4329" s="144"/>
      <c r="BA4329" s="54"/>
      <c r="BB4329" s="54"/>
      <c r="BC4329" s="144"/>
      <c r="BD4329" s="144"/>
      <c r="BE4329" s="144"/>
      <c r="BF4329" s="144"/>
      <c r="BG4329" s="144"/>
      <c r="BH4329" s="144"/>
      <c r="BI4329" s="144"/>
      <c r="BJ4329" s="144"/>
      <c r="BK4329" s="144"/>
      <c r="BL4329" s="144"/>
      <c r="BM4329" s="144"/>
      <c r="BN4329" s="144"/>
      <c r="BO4329" s="144"/>
      <c r="BP4329" s="144"/>
      <c r="BQ4329" s="144"/>
      <c r="BR4329" s="144"/>
      <c r="BS4329" s="144"/>
      <c r="BT4329" s="144"/>
      <c r="BU4329" s="144"/>
      <c r="BV4329" s="144"/>
      <c r="BW4329" s="144"/>
      <c r="BX4329" s="144"/>
      <c r="BY4329" s="144"/>
      <c r="BZ4329" s="144"/>
      <c r="CA4329" s="144"/>
      <c r="CB4329" s="144"/>
      <c r="CC4329" s="144"/>
      <c r="CD4329" s="144"/>
      <c r="CE4329" s="144"/>
      <c r="CF4329" s="144"/>
      <c r="CG4329" s="144"/>
      <c r="CH4329" s="144"/>
      <c r="CI4329" s="144"/>
      <c r="CJ4329" s="144"/>
      <c r="CK4329" s="144"/>
      <c r="CL4329" s="144"/>
    </row>
    <row r="4330" spans="2:90" x14ac:dyDescent="0.25">
      <c r="B4330" s="77"/>
      <c r="C4330" s="77"/>
      <c r="D4330" s="77"/>
      <c r="E4330" s="77"/>
      <c r="F4330" s="77"/>
      <c r="G4330" s="77"/>
      <c r="I4330" s="78"/>
      <c r="K4330" s="78"/>
      <c r="L4330" s="77"/>
      <c r="M4330" s="78"/>
      <c r="N4330" s="78"/>
      <c r="O4330" s="78"/>
      <c r="P4330" s="78"/>
      <c r="Q4330" s="144"/>
      <c r="R4330" s="78"/>
      <c r="S4330" s="78"/>
      <c r="T4330" s="78"/>
      <c r="U4330" s="78"/>
      <c r="V4330" s="219"/>
      <c r="W4330" s="78"/>
      <c r="X4330" s="78"/>
      <c r="Y4330" s="78"/>
      <c r="Z4330" s="78"/>
      <c r="AA4330" s="77"/>
      <c r="AB4330" s="77"/>
      <c r="AC4330" s="78"/>
      <c r="AD4330" s="104"/>
      <c r="AE4330" s="78"/>
      <c r="AF4330" s="104"/>
      <c r="AG4330" s="78"/>
      <c r="AH4330" s="104"/>
      <c r="AI4330" s="78"/>
      <c r="AJ4330" s="104"/>
      <c r="AK4330" s="78"/>
      <c r="AL4330" s="78"/>
      <c r="AM4330" s="8"/>
      <c r="AN4330" s="78"/>
      <c r="AO4330" s="78"/>
      <c r="AP4330" s="78"/>
      <c r="AQ4330" s="78"/>
      <c r="AR4330" s="78"/>
      <c r="AS4330" s="78"/>
      <c r="AT4330" s="78"/>
      <c r="AU4330" s="78"/>
      <c r="AV4330" s="78"/>
      <c r="AW4330" s="77"/>
      <c r="AX4330" s="144"/>
      <c r="AY4330" s="144"/>
      <c r="AZ4330" s="144"/>
      <c r="BA4330" s="54"/>
      <c r="BB4330" s="54"/>
      <c r="BC4330" s="144"/>
      <c r="BD4330" s="144"/>
      <c r="BE4330" s="144"/>
      <c r="BF4330" s="144"/>
      <c r="BG4330" s="144"/>
      <c r="BH4330" s="144"/>
      <c r="BI4330" s="144"/>
      <c r="BJ4330" s="144"/>
      <c r="BK4330" s="144"/>
      <c r="BL4330" s="144"/>
      <c r="BM4330" s="144"/>
      <c r="BN4330" s="144"/>
      <c r="BO4330" s="144"/>
      <c r="BP4330" s="144"/>
      <c r="BQ4330" s="144"/>
      <c r="BR4330" s="144"/>
      <c r="BS4330" s="144"/>
      <c r="BT4330" s="144"/>
      <c r="BU4330" s="144"/>
      <c r="BV4330" s="144"/>
      <c r="BW4330" s="144"/>
      <c r="BX4330" s="144"/>
      <c r="BY4330" s="144"/>
      <c r="BZ4330" s="144"/>
      <c r="CA4330" s="144"/>
      <c r="CB4330" s="144"/>
      <c r="CC4330" s="144"/>
      <c r="CD4330" s="144"/>
      <c r="CE4330" s="144"/>
      <c r="CF4330" s="144"/>
      <c r="CG4330" s="144"/>
      <c r="CH4330" s="144"/>
      <c r="CI4330" s="144"/>
      <c r="CJ4330" s="144"/>
      <c r="CK4330" s="144"/>
      <c r="CL4330" s="144"/>
    </row>
    <row r="4331" spans="2:90" x14ac:dyDescent="0.25">
      <c r="B4331" s="77"/>
      <c r="C4331" s="77"/>
      <c r="D4331" s="77"/>
      <c r="E4331" s="77"/>
      <c r="F4331" s="77"/>
      <c r="G4331" s="77"/>
      <c r="I4331" s="78"/>
      <c r="K4331" s="78"/>
      <c r="L4331" s="77"/>
      <c r="M4331" s="78"/>
      <c r="N4331" s="78"/>
      <c r="O4331" s="78"/>
      <c r="P4331" s="78"/>
      <c r="Q4331" s="144"/>
      <c r="R4331" s="78"/>
      <c r="S4331" s="78"/>
      <c r="T4331" s="78"/>
      <c r="U4331" s="78"/>
      <c r="V4331" s="219"/>
      <c r="W4331" s="78"/>
      <c r="X4331" s="78"/>
      <c r="Y4331" s="78"/>
      <c r="Z4331" s="78"/>
      <c r="AA4331" s="77"/>
      <c r="AB4331" s="77"/>
      <c r="AC4331" s="78"/>
      <c r="AD4331" s="104"/>
      <c r="AE4331" s="78"/>
      <c r="AF4331" s="104"/>
      <c r="AG4331" s="78"/>
      <c r="AH4331" s="104"/>
      <c r="AI4331" s="78"/>
      <c r="AJ4331" s="104"/>
      <c r="AK4331" s="78"/>
      <c r="AL4331" s="78"/>
      <c r="AM4331" s="8"/>
      <c r="AN4331" s="78"/>
      <c r="AO4331" s="78"/>
      <c r="AP4331" s="78"/>
      <c r="AQ4331" s="78"/>
      <c r="AR4331" s="78"/>
      <c r="AS4331" s="78"/>
      <c r="AT4331" s="78"/>
      <c r="AU4331" s="78"/>
      <c r="AV4331" s="78"/>
      <c r="AW4331" s="77"/>
      <c r="AX4331" s="144"/>
      <c r="AY4331" s="144"/>
      <c r="AZ4331" s="144"/>
      <c r="BA4331" s="54"/>
      <c r="BB4331" s="54"/>
      <c r="BC4331" s="144"/>
      <c r="BD4331" s="144"/>
      <c r="BE4331" s="144"/>
      <c r="BF4331" s="144"/>
      <c r="BG4331" s="144"/>
      <c r="BH4331" s="144"/>
      <c r="BI4331" s="144"/>
      <c r="BJ4331" s="144"/>
      <c r="BK4331" s="144"/>
      <c r="BL4331" s="144"/>
      <c r="BM4331" s="144"/>
      <c r="BN4331" s="144"/>
      <c r="BO4331" s="144"/>
      <c r="BP4331" s="144"/>
      <c r="BQ4331" s="144"/>
      <c r="BR4331" s="144"/>
      <c r="BS4331" s="144"/>
      <c r="BT4331" s="144"/>
      <c r="BU4331" s="144"/>
      <c r="BV4331" s="144"/>
      <c r="BW4331" s="144"/>
      <c r="BX4331" s="144"/>
      <c r="BY4331" s="144"/>
      <c r="BZ4331" s="144"/>
      <c r="CA4331" s="144"/>
      <c r="CB4331" s="144"/>
      <c r="CC4331" s="144"/>
      <c r="CD4331" s="144"/>
      <c r="CE4331" s="144"/>
      <c r="CF4331" s="144"/>
      <c r="CG4331" s="144"/>
      <c r="CH4331" s="144"/>
      <c r="CI4331" s="144"/>
      <c r="CJ4331" s="144"/>
      <c r="CK4331" s="144"/>
      <c r="CL4331" s="144"/>
    </row>
    <row r="4332" spans="2:90" x14ac:dyDescent="0.25">
      <c r="B4332" s="77"/>
      <c r="C4332" s="77"/>
      <c r="D4332" s="77"/>
      <c r="E4332" s="77"/>
      <c r="F4332" s="77"/>
      <c r="G4332" s="77"/>
      <c r="I4332" s="78"/>
      <c r="K4332" s="78"/>
      <c r="L4332" s="77"/>
      <c r="M4332" s="78"/>
      <c r="N4332" s="78"/>
      <c r="O4332" s="78"/>
      <c r="P4332" s="78"/>
      <c r="Q4332" s="144"/>
      <c r="R4332" s="78"/>
      <c r="S4332" s="78"/>
      <c r="T4332" s="78"/>
      <c r="U4332" s="78"/>
      <c r="V4332" s="219"/>
      <c r="W4332" s="78"/>
      <c r="X4332" s="78"/>
      <c r="Y4332" s="78"/>
      <c r="Z4332" s="78"/>
      <c r="AA4332" s="77"/>
      <c r="AB4332" s="77"/>
      <c r="AC4332" s="78"/>
      <c r="AD4332" s="104"/>
      <c r="AE4332" s="78"/>
      <c r="AF4332" s="104"/>
      <c r="AG4332" s="78"/>
      <c r="AH4332" s="104"/>
      <c r="AI4332" s="78"/>
      <c r="AJ4332" s="104"/>
      <c r="AK4332" s="78"/>
      <c r="AL4332" s="78"/>
      <c r="AM4332" s="8"/>
      <c r="AN4332" s="78"/>
      <c r="AO4332" s="78"/>
      <c r="AP4332" s="78"/>
      <c r="AQ4332" s="78"/>
      <c r="AR4332" s="78"/>
      <c r="AS4332" s="78"/>
      <c r="AT4332" s="78"/>
      <c r="AU4332" s="78"/>
      <c r="AV4332" s="78"/>
      <c r="AW4332" s="77"/>
      <c r="AX4332" s="144"/>
      <c r="AY4332" s="144"/>
      <c r="AZ4332" s="144"/>
      <c r="BA4332" s="54"/>
      <c r="BB4332" s="54"/>
      <c r="BC4332" s="144"/>
      <c r="BD4332" s="144"/>
      <c r="BE4332" s="144"/>
      <c r="BF4332" s="144"/>
      <c r="BG4332" s="144"/>
      <c r="BH4332" s="144"/>
      <c r="BI4332" s="144"/>
      <c r="BJ4332" s="144"/>
      <c r="BK4332" s="144"/>
      <c r="BL4332" s="144"/>
      <c r="BM4332" s="144"/>
      <c r="BN4332" s="144"/>
      <c r="BO4332" s="144"/>
      <c r="BP4332" s="144"/>
      <c r="BQ4332" s="144"/>
      <c r="BR4332" s="144"/>
      <c r="BS4332" s="144"/>
      <c r="BT4332" s="144"/>
      <c r="BU4332" s="144"/>
      <c r="BV4332" s="144"/>
      <c r="BW4332" s="144"/>
      <c r="BX4332" s="144"/>
      <c r="BY4332" s="144"/>
      <c r="BZ4332" s="144"/>
      <c r="CA4332" s="144"/>
      <c r="CB4332" s="144"/>
      <c r="CC4332" s="144"/>
      <c r="CD4332" s="144"/>
      <c r="CE4332" s="144"/>
      <c r="CF4332" s="144"/>
      <c r="CG4332" s="144"/>
      <c r="CH4332" s="144"/>
      <c r="CI4332" s="144"/>
      <c r="CJ4332" s="144"/>
      <c r="CK4332" s="144"/>
      <c r="CL4332" s="144"/>
    </row>
    <row r="4333" spans="2:90" x14ac:dyDescent="0.25">
      <c r="B4333" s="77"/>
      <c r="C4333" s="77"/>
      <c r="D4333" s="77"/>
      <c r="E4333" s="77"/>
      <c r="F4333" s="77"/>
      <c r="G4333" s="77"/>
      <c r="I4333" s="78"/>
      <c r="K4333" s="78"/>
      <c r="L4333" s="77"/>
      <c r="M4333" s="78"/>
      <c r="N4333" s="78"/>
      <c r="O4333" s="78"/>
      <c r="P4333" s="78"/>
      <c r="Q4333" s="144"/>
      <c r="R4333" s="78"/>
      <c r="S4333" s="78"/>
      <c r="T4333" s="78"/>
      <c r="U4333" s="78"/>
      <c r="V4333" s="219"/>
      <c r="W4333" s="78"/>
      <c r="X4333" s="78"/>
      <c r="Y4333" s="78"/>
      <c r="Z4333" s="78"/>
      <c r="AA4333" s="77"/>
      <c r="AB4333" s="77"/>
      <c r="AC4333" s="78"/>
      <c r="AD4333" s="104"/>
      <c r="AE4333" s="78"/>
      <c r="AF4333" s="104"/>
      <c r="AG4333" s="78"/>
      <c r="AH4333" s="104"/>
      <c r="AI4333" s="78"/>
      <c r="AJ4333" s="104"/>
      <c r="AK4333" s="78"/>
      <c r="AL4333" s="78"/>
      <c r="AM4333" s="8"/>
      <c r="AN4333" s="78"/>
      <c r="AO4333" s="78"/>
      <c r="AP4333" s="78"/>
      <c r="AQ4333" s="78"/>
      <c r="AR4333" s="78"/>
      <c r="AS4333" s="78"/>
      <c r="AT4333" s="78"/>
      <c r="AU4333" s="78"/>
      <c r="AV4333" s="78"/>
      <c r="AW4333" s="77"/>
      <c r="AX4333" s="144"/>
      <c r="AY4333" s="144"/>
      <c r="AZ4333" s="144"/>
      <c r="BA4333" s="54"/>
      <c r="BB4333" s="54"/>
      <c r="BC4333" s="144"/>
      <c r="BD4333" s="144"/>
      <c r="BE4333" s="144"/>
      <c r="BF4333" s="144"/>
      <c r="BG4333" s="144"/>
      <c r="BH4333" s="144"/>
      <c r="BI4333" s="144"/>
      <c r="BJ4333" s="144"/>
      <c r="BK4333" s="144"/>
      <c r="BL4333" s="144"/>
      <c r="BM4333" s="144"/>
      <c r="BN4333" s="144"/>
      <c r="BO4333" s="144"/>
      <c r="BP4333" s="144"/>
      <c r="BQ4333" s="144"/>
      <c r="BR4333" s="144"/>
      <c r="BS4333" s="144"/>
      <c r="BT4333" s="144"/>
      <c r="BU4333" s="144"/>
      <c r="BV4333" s="144"/>
      <c r="BW4333" s="144"/>
      <c r="BX4333" s="144"/>
      <c r="BY4333" s="144"/>
      <c r="BZ4333" s="144"/>
      <c r="CA4333" s="144"/>
      <c r="CB4333" s="144"/>
      <c r="CC4333" s="144"/>
      <c r="CD4333" s="144"/>
      <c r="CE4333" s="144"/>
      <c r="CF4333" s="144"/>
      <c r="CG4333" s="144"/>
      <c r="CH4333" s="144"/>
      <c r="CI4333" s="144"/>
      <c r="CJ4333" s="144"/>
      <c r="CK4333" s="144"/>
      <c r="CL4333" s="144"/>
    </row>
    <row r="4334" spans="2:90" x14ac:dyDescent="0.25">
      <c r="B4334" s="77"/>
      <c r="C4334" s="77"/>
      <c r="D4334" s="77"/>
      <c r="E4334" s="77"/>
      <c r="F4334" s="77"/>
      <c r="G4334" s="77"/>
      <c r="I4334" s="78"/>
      <c r="K4334" s="78"/>
      <c r="L4334" s="77"/>
      <c r="M4334" s="78"/>
      <c r="N4334" s="78"/>
      <c r="O4334" s="78"/>
      <c r="P4334" s="78"/>
      <c r="Q4334" s="144"/>
      <c r="R4334" s="78"/>
      <c r="S4334" s="78"/>
      <c r="T4334" s="78"/>
      <c r="U4334" s="78"/>
      <c r="V4334" s="219"/>
      <c r="W4334" s="78"/>
      <c r="X4334" s="78"/>
      <c r="Y4334" s="78"/>
      <c r="Z4334" s="78"/>
      <c r="AA4334" s="77"/>
      <c r="AB4334" s="77"/>
      <c r="AC4334" s="78"/>
      <c r="AD4334" s="104"/>
      <c r="AE4334" s="78"/>
      <c r="AF4334" s="104"/>
      <c r="AG4334" s="78"/>
      <c r="AH4334" s="104"/>
      <c r="AI4334" s="78"/>
      <c r="AJ4334" s="104"/>
      <c r="AK4334" s="78"/>
      <c r="AL4334" s="78"/>
      <c r="AM4334" s="8"/>
      <c r="AN4334" s="78"/>
      <c r="AO4334" s="78"/>
      <c r="AP4334" s="78"/>
      <c r="AQ4334" s="78"/>
      <c r="AR4334" s="78"/>
      <c r="AS4334" s="78"/>
      <c r="AT4334" s="78"/>
      <c r="AU4334" s="78"/>
      <c r="AV4334" s="78"/>
      <c r="AW4334" s="77"/>
      <c r="AX4334" s="144"/>
      <c r="AY4334" s="144"/>
      <c r="AZ4334" s="144"/>
      <c r="BA4334" s="54"/>
      <c r="BB4334" s="54"/>
      <c r="BC4334" s="144"/>
      <c r="BD4334" s="144"/>
      <c r="BE4334" s="144"/>
      <c r="BF4334" s="144"/>
      <c r="BG4334" s="144"/>
      <c r="BH4334" s="144"/>
      <c r="BI4334" s="144"/>
      <c r="BJ4334" s="144"/>
      <c r="BK4334" s="144"/>
      <c r="BL4334" s="144"/>
      <c r="BM4334" s="144"/>
      <c r="BN4334" s="144"/>
      <c r="BO4334" s="144"/>
      <c r="BP4334" s="144"/>
      <c r="BQ4334" s="144"/>
      <c r="BR4334" s="144"/>
      <c r="BS4334" s="144"/>
      <c r="BT4334" s="144"/>
      <c r="BU4334" s="144"/>
      <c r="BV4334" s="144"/>
      <c r="BW4334" s="144"/>
      <c r="BX4334" s="144"/>
      <c r="BY4334" s="144"/>
      <c r="BZ4334" s="144"/>
      <c r="CA4334" s="144"/>
      <c r="CB4334" s="144"/>
      <c r="CC4334" s="144"/>
      <c r="CD4334" s="144"/>
      <c r="CE4334" s="144"/>
      <c r="CF4334" s="144"/>
      <c r="CG4334" s="144"/>
      <c r="CH4334" s="144"/>
      <c r="CI4334" s="144"/>
      <c r="CJ4334" s="144"/>
      <c r="CK4334" s="144"/>
      <c r="CL4334" s="144"/>
    </row>
    <row r="4335" spans="2:90" x14ac:dyDescent="0.25">
      <c r="B4335" s="77"/>
      <c r="C4335" s="77"/>
      <c r="D4335" s="77"/>
      <c r="E4335" s="77"/>
      <c r="F4335" s="77"/>
      <c r="G4335" s="77"/>
      <c r="I4335" s="78"/>
      <c r="K4335" s="78"/>
      <c r="L4335" s="77"/>
      <c r="M4335" s="78"/>
      <c r="N4335" s="78"/>
      <c r="O4335" s="78"/>
      <c r="P4335" s="78"/>
      <c r="Q4335" s="144"/>
      <c r="R4335" s="78"/>
      <c r="S4335" s="78"/>
      <c r="T4335" s="78"/>
      <c r="U4335" s="78"/>
      <c r="V4335" s="219"/>
      <c r="W4335" s="78"/>
      <c r="X4335" s="78"/>
      <c r="Y4335" s="78"/>
      <c r="Z4335" s="78"/>
      <c r="AA4335" s="77"/>
      <c r="AB4335" s="77"/>
      <c r="AC4335" s="78"/>
      <c r="AD4335" s="104"/>
      <c r="AE4335" s="78"/>
      <c r="AF4335" s="104"/>
      <c r="AG4335" s="78"/>
      <c r="AH4335" s="104"/>
      <c r="AI4335" s="78"/>
      <c r="AJ4335" s="104"/>
      <c r="AK4335" s="78"/>
      <c r="AL4335" s="78"/>
      <c r="AM4335" s="8"/>
      <c r="AN4335" s="78"/>
      <c r="AO4335" s="78"/>
      <c r="AP4335" s="78"/>
      <c r="AQ4335" s="78"/>
      <c r="AR4335" s="78"/>
      <c r="AS4335" s="78"/>
      <c r="AT4335" s="78"/>
      <c r="AU4335" s="78"/>
      <c r="AV4335" s="78"/>
      <c r="AW4335" s="77"/>
      <c r="AX4335" s="144"/>
      <c r="AY4335" s="144"/>
      <c r="AZ4335" s="144"/>
      <c r="BA4335" s="54"/>
      <c r="BB4335" s="54"/>
      <c r="BC4335" s="144"/>
      <c r="BD4335" s="144"/>
      <c r="BE4335" s="144"/>
      <c r="BF4335" s="144"/>
      <c r="BG4335" s="144"/>
      <c r="BH4335" s="144"/>
      <c r="BI4335" s="144"/>
      <c r="BJ4335" s="144"/>
      <c r="BK4335" s="144"/>
      <c r="BL4335" s="144"/>
      <c r="BM4335" s="144"/>
      <c r="BN4335" s="144"/>
      <c r="BO4335" s="144"/>
      <c r="BP4335" s="144"/>
      <c r="BQ4335" s="144"/>
      <c r="BR4335" s="144"/>
      <c r="BS4335" s="144"/>
      <c r="BT4335" s="144"/>
      <c r="BU4335" s="144"/>
      <c r="BV4335" s="144"/>
      <c r="BW4335" s="144"/>
      <c r="BX4335" s="144"/>
      <c r="BY4335" s="144"/>
      <c r="BZ4335" s="144"/>
      <c r="CA4335" s="144"/>
      <c r="CB4335" s="144"/>
      <c r="CC4335" s="144"/>
      <c r="CD4335" s="144"/>
      <c r="CE4335" s="144"/>
      <c r="CF4335" s="144"/>
      <c r="CG4335" s="144"/>
      <c r="CH4335" s="144"/>
      <c r="CI4335" s="144"/>
      <c r="CJ4335" s="144"/>
      <c r="CK4335" s="144"/>
      <c r="CL4335" s="144"/>
    </row>
    <row r="4336" spans="2:90" x14ac:dyDescent="0.25">
      <c r="B4336" s="77"/>
      <c r="C4336" s="77"/>
      <c r="D4336" s="77"/>
      <c r="E4336" s="77"/>
      <c r="F4336" s="77"/>
      <c r="G4336" s="77"/>
      <c r="I4336" s="78"/>
      <c r="K4336" s="78"/>
      <c r="L4336" s="77"/>
      <c r="M4336" s="78"/>
      <c r="N4336" s="78"/>
      <c r="O4336" s="78"/>
      <c r="P4336" s="78"/>
      <c r="Q4336" s="144"/>
      <c r="R4336" s="78"/>
      <c r="S4336" s="78"/>
      <c r="T4336" s="78"/>
      <c r="U4336" s="78"/>
      <c r="V4336" s="219"/>
      <c r="W4336" s="78"/>
      <c r="X4336" s="78"/>
      <c r="Y4336" s="78"/>
      <c r="Z4336" s="78"/>
      <c r="AA4336" s="77"/>
      <c r="AB4336" s="77"/>
      <c r="AC4336" s="78"/>
      <c r="AD4336" s="104"/>
      <c r="AE4336" s="78"/>
      <c r="AF4336" s="104"/>
      <c r="AG4336" s="78"/>
      <c r="AH4336" s="104"/>
      <c r="AI4336" s="78"/>
      <c r="AJ4336" s="104"/>
      <c r="AK4336" s="78"/>
      <c r="AL4336" s="78"/>
      <c r="AM4336" s="8"/>
      <c r="AN4336" s="78"/>
      <c r="AO4336" s="78"/>
      <c r="AP4336" s="78"/>
      <c r="AQ4336" s="78"/>
      <c r="AR4336" s="78"/>
      <c r="AS4336" s="78"/>
      <c r="AT4336" s="78"/>
      <c r="AU4336" s="78"/>
      <c r="AV4336" s="78"/>
      <c r="AW4336" s="77"/>
      <c r="AX4336" s="144"/>
      <c r="AY4336" s="144"/>
      <c r="AZ4336" s="144"/>
      <c r="BA4336" s="54"/>
      <c r="BB4336" s="54"/>
      <c r="BC4336" s="144"/>
      <c r="BD4336" s="144"/>
      <c r="BE4336" s="144"/>
      <c r="BF4336" s="144"/>
      <c r="BG4336" s="144"/>
      <c r="BH4336" s="144"/>
      <c r="BI4336" s="144"/>
      <c r="BJ4336" s="144"/>
      <c r="BK4336" s="144"/>
      <c r="BL4336" s="144"/>
      <c r="BM4336" s="144"/>
      <c r="BN4336" s="144"/>
      <c r="BO4336" s="144"/>
      <c r="BP4336" s="144"/>
      <c r="BQ4336" s="144"/>
      <c r="BR4336" s="144"/>
      <c r="BS4336" s="144"/>
      <c r="BT4336" s="144"/>
      <c r="BU4336" s="144"/>
      <c r="BV4336" s="144"/>
      <c r="BW4336" s="144"/>
      <c r="BX4336" s="144"/>
      <c r="BY4336" s="144"/>
      <c r="BZ4336" s="144"/>
      <c r="CA4336" s="144"/>
      <c r="CB4336" s="144"/>
      <c r="CC4336" s="144"/>
      <c r="CD4336" s="144"/>
      <c r="CE4336" s="144"/>
      <c r="CF4336" s="144"/>
      <c r="CG4336" s="144"/>
      <c r="CH4336" s="144"/>
      <c r="CI4336" s="144"/>
      <c r="CJ4336" s="144"/>
      <c r="CK4336" s="144"/>
      <c r="CL4336" s="144"/>
    </row>
    <row r="4337" spans="2:90" x14ac:dyDescent="0.25">
      <c r="B4337" s="77"/>
      <c r="C4337" s="77"/>
      <c r="D4337" s="77"/>
      <c r="E4337" s="77"/>
      <c r="F4337" s="77"/>
      <c r="G4337" s="77"/>
      <c r="I4337" s="78"/>
      <c r="K4337" s="78"/>
      <c r="L4337" s="77"/>
      <c r="M4337" s="78"/>
      <c r="N4337" s="78"/>
      <c r="O4337" s="78"/>
      <c r="P4337" s="78"/>
      <c r="Q4337" s="144"/>
      <c r="R4337" s="78"/>
      <c r="S4337" s="78"/>
      <c r="T4337" s="78"/>
      <c r="U4337" s="78"/>
      <c r="V4337" s="219"/>
      <c r="W4337" s="78"/>
      <c r="X4337" s="78"/>
      <c r="Y4337" s="78"/>
      <c r="Z4337" s="78"/>
      <c r="AA4337" s="77"/>
      <c r="AB4337" s="77"/>
      <c r="AC4337" s="78"/>
      <c r="AD4337" s="104"/>
      <c r="AE4337" s="78"/>
      <c r="AF4337" s="104"/>
      <c r="AG4337" s="78"/>
      <c r="AH4337" s="104"/>
      <c r="AI4337" s="78"/>
      <c r="AJ4337" s="104"/>
      <c r="AK4337" s="78"/>
      <c r="AL4337" s="78"/>
      <c r="AM4337" s="8"/>
      <c r="AN4337" s="78"/>
      <c r="AO4337" s="78"/>
      <c r="AP4337" s="78"/>
      <c r="AQ4337" s="78"/>
      <c r="AR4337" s="78"/>
      <c r="AS4337" s="78"/>
      <c r="AT4337" s="78"/>
      <c r="AU4337" s="78"/>
      <c r="AV4337" s="78"/>
      <c r="AW4337" s="77"/>
      <c r="AX4337" s="144"/>
      <c r="AY4337" s="144"/>
      <c r="AZ4337" s="144"/>
      <c r="BA4337" s="54"/>
      <c r="BB4337" s="54"/>
      <c r="BC4337" s="144"/>
      <c r="BD4337" s="144"/>
      <c r="BE4337" s="144"/>
      <c r="BF4337" s="144"/>
      <c r="BG4337" s="144"/>
      <c r="BH4337" s="144"/>
      <c r="BI4337" s="144"/>
      <c r="BJ4337" s="144"/>
      <c r="BK4337" s="144"/>
      <c r="BL4337" s="144"/>
      <c r="BM4337" s="144"/>
      <c r="BN4337" s="144"/>
      <c r="BO4337" s="144"/>
      <c r="BP4337" s="144"/>
      <c r="BQ4337" s="144"/>
      <c r="BR4337" s="144"/>
      <c r="BS4337" s="144"/>
      <c r="BT4337" s="144"/>
      <c r="BU4337" s="144"/>
      <c r="BV4337" s="144"/>
      <c r="BW4337" s="144"/>
      <c r="BX4337" s="144"/>
      <c r="BY4337" s="144"/>
      <c r="BZ4337" s="144"/>
      <c r="CA4337" s="144"/>
      <c r="CB4337" s="144"/>
      <c r="CC4337" s="144"/>
      <c r="CD4337" s="144"/>
      <c r="CE4337" s="144"/>
      <c r="CF4337" s="144"/>
      <c r="CG4337" s="144"/>
      <c r="CH4337" s="144"/>
      <c r="CI4337" s="144"/>
      <c r="CJ4337" s="144"/>
      <c r="CK4337" s="144"/>
      <c r="CL4337" s="144"/>
    </row>
    <row r="4338" spans="2:90" x14ac:dyDescent="0.25">
      <c r="B4338" s="77"/>
      <c r="C4338" s="77"/>
      <c r="D4338" s="77"/>
      <c r="E4338" s="77"/>
      <c r="F4338" s="77"/>
      <c r="G4338" s="77"/>
      <c r="I4338" s="78"/>
      <c r="K4338" s="78"/>
      <c r="L4338" s="77"/>
      <c r="M4338" s="78"/>
      <c r="N4338" s="78"/>
      <c r="O4338" s="78"/>
      <c r="P4338" s="78"/>
      <c r="Q4338" s="144"/>
      <c r="R4338" s="78"/>
      <c r="S4338" s="78"/>
      <c r="T4338" s="78"/>
      <c r="U4338" s="78"/>
      <c r="V4338" s="219"/>
      <c r="W4338" s="78"/>
      <c r="X4338" s="78"/>
      <c r="Y4338" s="78"/>
      <c r="Z4338" s="78"/>
      <c r="AA4338" s="77"/>
      <c r="AB4338" s="77"/>
      <c r="AC4338" s="78"/>
      <c r="AD4338" s="104"/>
      <c r="AE4338" s="78"/>
      <c r="AF4338" s="104"/>
      <c r="AG4338" s="78"/>
      <c r="AH4338" s="104"/>
      <c r="AI4338" s="78"/>
      <c r="AJ4338" s="104"/>
      <c r="AK4338" s="78"/>
      <c r="AL4338" s="78"/>
      <c r="AM4338" s="8"/>
      <c r="AN4338" s="78"/>
      <c r="AO4338" s="78"/>
      <c r="AP4338" s="78"/>
      <c r="AQ4338" s="78"/>
      <c r="AR4338" s="78"/>
      <c r="AS4338" s="78"/>
      <c r="AT4338" s="78"/>
      <c r="AU4338" s="78"/>
      <c r="AV4338" s="78"/>
      <c r="AW4338" s="77"/>
      <c r="AX4338" s="144"/>
      <c r="AY4338" s="144"/>
      <c r="AZ4338" s="144"/>
      <c r="BA4338" s="54"/>
      <c r="BB4338" s="54"/>
      <c r="BC4338" s="144"/>
      <c r="BD4338" s="144"/>
      <c r="BE4338" s="144"/>
      <c r="BF4338" s="144"/>
      <c r="BG4338" s="144"/>
      <c r="BH4338" s="144"/>
      <c r="BI4338" s="144"/>
      <c r="BJ4338" s="144"/>
      <c r="BK4338" s="144"/>
      <c r="BL4338" s="144"/>
      <c r="BM4338" s="144"/>
      <c r="BN4338" s="144"/>
      <c r="BO4338" s="144"/>
      <c r="BP4338" s="144"/>
      <c r="BQ4338" s="144"/>
      <c r="BR4338" s="144"/>
      <c r="BS4338" s="144"/>
      <c r="BT4338" s="144"/>
      <c r="BU4338" s="144"/>
      <c r="BV4338" s="144"/>
      <c r="BW4338" s="144"/>
      <c r="BX4338" s="144"/>
      <c r="BY4338" s="144"/>
      <c r="BZ4338" s="144"/>
      <c r="CA4338" s="144"/>
      <c r="CB4338" s="144"/>
      <c r="CC4338" s="144"/>
      <c r="CD4338" s="144"/>
      <c r="CE4338" s="144"/>
      <c r="CF4338" s="144"/>
      <c r="CG4338" s="144"/>
      <c r="CH4338" s="144"/>
      <c r="CI4338" s="144"/>
      <c r="CJ4338" s="144"/>
      <c r="CK4338" s="144"/>
      <c r="CL4338" s="144"/>
    </row>
    <row r="4339" spans="2:90" x14ac:dyDescent="0.25">
      <c r="B4339" s="77"/>
      <c r="C4339" s="77"/>
      <c r="D4339" s="77"/>
      <c r="E4339" s="77"/>
      <c r="F4339" s="77"/>
      <c r="G4339" s="77"/>
      <c r="I4339" s="78"/>
      <c r="K4339" s="78"/>
      <c r="L4339" s="77"/>
      <c r="M4339" s="78"/>
      <c r="N4339" s="78"/>
      <c r="O4339" s="78"/>
      <c r="P4339" s="78"/>
      <c r="Q4339" s="144"/>
      <c r="R4339" s="78"/>
      <c r="S4339" s="78"/>
      <c r="T4339" s="78"/>
      <c r="U4339" s="78"/>
      <c r="V4339" s="219"/>
      <c r="W4339" s="78"/>
      <c r="X4339" s="78"/>
      <c r="Y4339" s="78"/>
      <c r="Z4339" s="78"/>
      <c r="AA4339" s="77"/>
      <c r="AB4339" s="77"/>
      <c r="AC4339" s="78"/>
      <c r="AD4339" s="104"/>
      <c r="AE4339" s="78"/>
      <c r="AF4339" s="104"/>
      <c r="AG4339" s="78"/>
      <c r="AH4339" s="104"/>
      <c r="AI4339" s="78"/>
      <c r="AJ4339" s="104"/>
      <c r="AK4339" s="78"/>
      <c r="AL4339" s="78"/>
      <c r="AM4339" s="8"/>
      <c r="AN4339" s="78"/>
      <c r="AO4339" s="78"/>
      <c r="AP4339" s="78"/>
      <c r="AQ4339" s="78"/>
      <c r="AR4339" s="78"/>
      <c r="AS4339" s="78"/>
      <c r="AT4339" s="78"/>
      <c r="AU4339" s="78"/>
      <c r="AV4339" s="78"/>
      <c r="AW4339" s="77"/>
      <c r="AX4339" s="144"/>
      <c r="AY4339" s="144"/>
      <c r="AZ4339" s="144"/>
      <c r="BA4339" s="54"/>
      <c r="BB4339" s="54"/>
      <c r="BC4339" s="144"/>
      <c r="BD4339" s="144"/>
      <c r="BE4339" s="144"/>
      <c r="BF4339" s="144"/>
      <c r="BG4339" s="144"/>
      <c r="BH4339" s="144"/>
      <c r="BI4339" s="144"/>
      <c r="BJ4339" s="144"/>
      <c r="BK4339" s="144"/>
      <c r="BL4339" s="144"/>
      <c r="BM4339" s="144"/>
      <c r="BN4339" s="144"/>
      <c r="BO4339" s="144"/>
      <c r="BP4339" s="144"/>
      <c r="BQ4339" s="144"/>
      <c r="BR4339" s="144"/>
      <c r="BS4339" s="144"/>
      <c r="BT4339" s="144"/>
      <c r="BU4339" s="144"/>
      <c r="BV4339" s="144"/>
      <c r="BW4339" s="144"/>
      <c r="BX4339" s="144"/>
      <c r="BY4339" s="144"/>
      <c r="BZ4339" s="144"/>
      <c r="CA4339" s="144"/>
      <c r="CB4339" s="144"/>
      <c r="CC4339" s="144"/>
      <c r="CD4339" s="144"/>
      <c r="CE4339" s="144"/>
      <c r="CF4339" s="144"/>
      <c r="CG4339" s="144"/>
      <c r="CH4339" s="144"/>
      <c r="CI4339" s="144"/>
      <c r="CJ4339" s="144"/>
      <c r="CK4339" s="144"/>
      <c r="CL4339" s="144"/>
    </row>
    <row r="4340" spans="2:90" x14ac:dyDescent="0.25">
      <c r="B4340" s="77"/>
      <c r="C4340" s="77"/>
      <c r="D4340" s="77"/>
      <c r="E4340" s="77"/>
      <c r="F4340" s="77"/>
      <c r="G4340" s="77"/>
      <c r="I4340" s="78"/>
      <c r="K4340" s="78"/>
      <c r="L4340" s="77"/>
      <c r="M4340" s="78"/>
      <c r="N4340" s="78"/>
      <c r="O4340" s="78"/>
      <c r="P4340" s="78"/>
      <c r="Q4340" s="144"/>
      <c r="R4340" s="78"/>
      <c r="S4340" s="78"/>
      <c r="T4340" s="78"/>
      <c r="U4340" s="78"/>
      <c r="V4340" s="219"/>
      <c r="W4340" s="78"/>
      <c r="X4340" s="78"/>
      <c r="Y4340" s="78"/>
      <c r="Z4340" s="78"/>
      <c r="AA4340" s="77"/>
      <c r="AB4340" s="77"/>
      <c r="AC4340" s="78"/>
      <c r="AD4340" s="104"/>
      <c r="AE4340" s="78"/>
      <c r="AF4340" s="104"/>
      <c r="AG4340" s="78"/>
      <c r="AH4340" s="104"/>
      <c r="AI4340" s="78"/>
      <c r="AJ4340" s="104"/>
      <c r="AK4340" s="78"/>
      <c r="AL4340" s="78"/>
      <c r="AM4340" s="8"/>
      <c r="AN4340" s="78"/>
      <c r="AO4340" s="78"/>
      <c r="AP4340" s="78"/>
      <c r="AQ4340" s="78"/>
      <c r="AR4340" s="78"/>
      <c r="AS4340" s="78"/>
      <c r="AT4340" s="78"/>
      <c r="AU4340" s="78"/>
      <c r="AV4340" s="78"/>
      <c r="AW4340" s="77"/>
      <c r="AX4340" s="144"/>
      <c r="AY4340" s="144"/>
      <c r="AZ4340" s="144"/>
      <c r="BA4340" s="54"/>
      <c r="BB4340" s="54"/>
      <c r="BC4340" s="144"/>
      <c r="BD4340" s="144"/>
      <c r="BE4340" s="144"/>
      <c r="BF4340" s="144"/>
      <c r="BG4340" s="144"/>
      <c r="BH4340" s="144"/>
      <c r="BI4340" s="144"/>
      <c r="BJ4340" s="144"/>
      <c r="BK4340" s="144"/>
      <c r="BL4340" s="144"/>
      <c r="BM4340" s="144"/>
      <c r="BN4340" s="144"/>
      <c r="BO4340" s="144"/>
      <c r="BP4340" s="144"/>
      <c r="BQ4340" s="144"/>
      <c r="BR4340" s="144"/>
      <c r="BS4340" s="144"/>
      <c r="BT4340" s="144"/>
      <c r="BU4340" s="144"/>
      <c r="BV4340" s="144"/>
      <c r="BW4340" s="144"/>
      <c r="BX4340" s="144"/>
      <c r="BY4340" s="144"/>
      <c r="BZ4340" s="144"/>
      <c r="CA4340" s="144"/>
      <c r="CB4340" s="144"/>
      <c r="CC4340" s="144"/>
      <c r="CD4340" s="144"/>
      <c r="CE4340" s="144"/>
      <c r="CF4340" s="144"/>
      <c r="CG4340" s="144"/>
      <c r="CH4340" s="144"/>
      <c r="CI4340" s="144"/>
      <c r="CJ4340" s="144"/>
      <c r="CK4340" s="144"/>
      <c r="CL4340" s="144"/>
    </row>
    <row r="4341" spans="2:90" x14ac:dyDescent="0.25">
      <c r="B4341" s="77"/>
      <c r="C4341" s="77"/>
      <c r="D4341" s="77"/>
      <c r="E4341" s="77"/>
      <c r="F4341" s="77"/>
      <c r="G4341" s="77"/>
      <c r="I4341" s="78"/>
      <c r="K4341" s="78"/>
      <c r="L4341" s="77"/>
      <c r="M4341" s="78"/>
      <c r="N4341" s="78"/>
      <c r="O4341" s="78"/>
      <c r="P4341" s="78"/>
      <c r="Q4341" s="144"/>
      <c r="R4341" s="78"/>
      <c r="S4341" s="78"/>
      <c r="T4341" s="78"/>
      <c r="U4341" s="78"/>
      <c r="V4341" s="219"/>
      <c r="W4341" s="78"/>
      <c r="X4341" s="78"/>
      <c r="Y4341" s="78"/>
      <c r="Z4341" s="78"/>
      <c r="AA4341" s="77"/>
      <c r="AB4341" s="77"/>
      <c r="AC4341" s="78"/>
      <c r="AD4341" s="104"/>
      <c r="AE4341" s="78"/>
      <c r="AF4341" s="104"/>
      <c r="AG4341" s="78"/>
      <c r="AH4341" s="104"/>
      <c r="AI4341" s="78"/>
      <c r="AJ4341" s="104"/>
      <c r="AK4341" s="78"/>
      <c r="AL4341" s="78"/>
      <c r="AM4341" s="8"/>
      <c r="AN4341" s="78"/>
      <c r="AO4341" s="78"/>
      <c r="AP4341" s="78"/>
      <c r="AQ4341" s="78"/>
      <c r="AR4341" s="78"/>
      <c r="AS4341" s="78"/>
      <c r="AT4341" s="78"/>
      <c r="AU4341" s="78"/>
      <c r="AV4341" s="78"/>
      <c r="AW4341" s="77"/>
      <c r="AX4341" s="144"/>
      <c r="AY4341" s="144"/>
      <c r="AZ4341" s="144"/>
      <c r="BA4341" s="54"/>
      <c r="BB4341" s="54"/>
      <c r="BC4341" s="144"/>
      <c r="BD4341" s="144"/>
      <c r="BE4341" s="144"/>
      <c r="BF4341" s="144"/>
      <c r="BG4341" s="144"/>
      <c r="BH4341" s="144"/>
      <c r="BI4341" s="144"/>
      <c r="BJ4341" s="144"/>
      <c r="BK4341" s="144"/>
      <c r="BL4341" s="144"/>
      <c r="BM4341" s="144"/>
      <c r="BN4341" s="144"/>
      <c r="BO4341" s="144"/>
      <c r="BP4341" s="144"/>
      <c r="BQ4341" s="144"/>
      <c r="BR4341" s="144"/>
      <c r="BS4341" s="144"/>
      <c r="BT4341" s="144"/>
      <c r="BU4341" s="144"/>
      <c r="BV4341" s="144"/>
      <c r="BW4341" s="144"/>
      <c r="BX4341" s="144"/>
      <c r="BY4341" s="144"/>
      <c r="BZ4341" s="144"/>
      <c r="CA4341" s="144"/>
      <c r="CB4341" s="144"/>
      <c r="CC4341" s="144"/>
      <c r="CD4341" s="144"/>
      <c r="CE4341" s="144"/>
      <c r="CF4341" s="144"/>
      <c r="CG4341" s="144"/>
      <c r="CH4341" s="144"/>
      <c r="CI4341" s="144"/>
      <c r="CJ4341" s="144"/>
      <c r="CK4341" s="144"/>
      <c r="CL4341" s="144"/>
    </row>
    <row r="4342" spans="2:90" x14ac:dyDescent="0.25">
      <c r="B4342" s="77"/>
      <c r="C4342" s="77"/>
      <c r="D4342" s="77"/>
      <c r="E4342" s="77"/>
      <c r="F4342" s="77"/>
      <c r="G4342" s="77"/>
      <c r="I4342" s="78"/>
      <c r="K4342" s="78"/>
      <c r="L4342" s="77"/>
      <c r="M4342" s="78"/>
      <c r="N4342" s="78"/>
      <c r="O4342" s="78"/>
      <c r="P4342" s="78"/>
      <c r="Q4342" s="144"/>
      <c r="R4342" s="78"/>
      <c r="S4342" s="78"/>
      <c r="T4342" s="78"/>
      <c r="U4342" s="78"/>
      <c r="V4342" s="219"/>
      <c r="W4342" s="78"/>
      <c r="X4342" s="78"/>
      <c r="Y4342" s="78"/>
      <c r="Z4342" s="78"/>
      <c r="AA4342" s="77"/>
      <c r="AB4342" s="77"/>
      <c r="AC4342" s="78"/>
      <c r="AD4342" s="104"/>
      <c r="AE4342" s="78"/>
      <c r="AF4342" s="104"/>
      <c r="AG4342" s="78"/>
      <c r="AH4342" s="104"/>
      <c r="AI4342" s="78"/>
      <c r="AJ4342" s="104"/>
      <c r="AK4342" s="78"/>
      <c r="AL4342" s="78"/>
      <c r="AM4342" s="8"/>
      <c r="AN4342" s="78"/>
      <c r="AO4342" s="78"/>
      <c r="AP4342" s="78"/>
      <c r="AQ4342" s="78"/>
      <c r="AR4342" s="78"/>
      <c r="AS4342" s="78"/>
      <c r="AT4342" s="78"/>
      <c r="AU4342" s="78"/>
      <c r="AV4342" s="78"/>
      <c r="AW4342" s="77"/>
      <c r="AX4342" s="144"/>
      <c r="AY4342" s="144"/>
      <c r="AZ4342" s="144"/>
      <c r="BA4342" s="54"/>
      <c r="BB4342" s="54"/>
      <c r="BC4342" s="144"/>
      <c r="BD4342" s="144"/>
      <c r="BE4342" s="144"/>
      <c r="BF4342" s="144"/>
      <c r="BG4342" s="144"/>
      <c r="BH4342" s="144"/>
      <c r="BI4342" s="144"/>
      <c r="BJ4342" s="144"/>
      <c r="BK4342" s="144"/>
      <c r="BL4342" s="144"/>
      <c r="BM4342" s="144"/>
      <c r="BN4342" s="144"/>
      <c r="BO4342" s="144"/>
      <c r="BP4342" s="144"/>
      <c r="BQ4342" s="144"/>
      <c r="BR4342" s="144"/>
      <c r="BS4342" s="144"/>
      <c r="BT4342" s="144"/>
      <c r="BU4342" s="144"/>
      <c r="BV4342" s="144"/>
      <c r="BW4342" s="144"/>
      <c r="BX4342" s="144"/>
      <c r="BY4342" s="144"/>
      <c r="BZ4342" s="144"/>
      <c r="CA4342" s="144"/>
      <c r="CB4342" s="144"/>
      <c r="CC4342" s="144"/>
      <c r="CD4342" s="144"/>
      <c r="CE4342" s="144"/>
      <c r="CF4342" s="144"/>
      <c r="CG4342" s="144"/>
      <c r="CH4342" s="144"/>
      <c r="CI4342" s="144"/>
      <c r="CJ4342" s="144"/>
      <c r="CK4342" s="144"/>
      <c r="CL4342" s="144"/>
    </row>
    <row r="4343" spans="2:90" x14ac:dyDescent="0.25">
      <c r="B4343" s="77"/>
      <c r="C4343" s="77"/>
      <c r="D4343" s="77"/>
      <c r="E4343" s="77"/>
      <c r="F4343" s="77"/>
      <c r="G4343" s="77"/>
      <c r="I4343" s="78"/>
      <c r="K4343" s="78"/>
      <c r="L4343" s="77"/>
      <c r="M4343" s="78"/>
      <c r="N4343" s="78"/>
      <c r="O4343" s="78"/>
      <c r="P4343" s="78"/>
      <c r="Q4343" s="144"/>
      <c r="R4343" s="78"/>
      <c r="S4343" s="78"/>
      <c r="T4343" s="78"/>
      <c r="U4343" s="78"/>
      <c r="V4343" s="219"/>
      <c r="W4343" s="78"/>
      <c r="X4343" s="78"/>
      <c r="Y4343" s="78"/>
      <c r="Z4343" s="78"/>
      <c r="AA4343" s="77"/>
      <c r="AB4343" s="77"/>
      <c r="AC4343" s="78"/>
      <c r="AD4343" s="104"/>
      <c r="AE4343" s="78"/>
      <c r="AF4343" s="104"/>
      <c r="AG4343" s="78"/>
      <c r="AH4343" s="104"/>
      <c r="AI4343" s="78"/>
      <c r="AJ4343" s="104"/>
      <c r="AK4343" s="78"/>
      <c r="AL4343" s="78"/>
      <c r="AM4343" s="8"/>
      <c r="AN4343" s="78"/>
      <c r="AO4343" s="78"/>
      <c r="AP4343" s="78"/>
      <c r="AQ4343" s="78"/>
      <c r="AR4343" s="78"/>
      <c r="AS4343" s="78"/>
      <c r="AT4343" s="78"/>
      <c r="AU4343" s="78"/>
      <c r="AV4343" s="78"/>
      <c r="AW4343" s="77"/>
      <c r="AX4343" s="144"/>
      <c r="AY4343" s="144"/>
      <c r="AZ4343" s="144"/>
      <c r="BA4343" s="54"/>
      <c r="BB4343" s="54"/>
      <c r="BC4343" s="144"/>
      <c r="BD4343" s="144"/>
      <c r="BE4343" s="144"/>
      <c r="BF4343" s="144"/>
      <c r="BG4343" s="144"/>
      <c r="BH4343" s="144"/>
      <c r="BI4343" s="144"/>
      <c r="BJ4343" s="144"/>
      <c r="BK4343" s="144"/>
      <c r="BL4343" s="144"/>
      <c r="BM4343" s="144"/>
      <c r="BN4343" s="144"/>
      <c r="BO4343" s="144"/>
      <c r="BP4343" s="144"/>
      <c r="BQ4343" s="144"/>
      <c r="BR4343" s="144"/>
      <c r="BS4343" s="144"/>
      <c r="BT4343" s="144"/>
      <c r="BU4343" s="144"/>
      <c r="BV4343" s="144"/>
      <c r="BW4343" s="144"/>
      <c r="BX4343" s="144"/>
      <c r="BY4343" s="144"/>
      <c r="BZ4343" s="144"/>
      <c r="CA4343" s="144"/>
      <c r="CB4343" s="144"/>
      <c r="CC4343" s="144"/>
      <c r="CD4343" s="144"/>
      <c r="CE4343" s="144"/>
      <c r="CF4343" s="144"/>
      <c r="CG4343" s="144"/>
      <c r="CH4343" s="144"/>
      <c r="CI4343" s="144"/>
      <c r="CJ4343" s="144"/>
      <c r="CK4343" s="144"/>
      <c r="CL4343" s="144"/>
    </row>
    <row r="4344" spans="2:90" x14ac:dyDescent="0.25">
      <c r="B4344" s="77"/>
      <c r="C4344" s="77"/>
      <c r="D4344" s="77"/>
      <c r="E4344" s="77"/>
      <c r="F4344" s="77"/>
      <c r="G4344" s="77"/>
      <c r="I4344" s="78"/>
      <c r="K4344" s="78"/>
      <c r="L4344" s="77"/>
      <c r="M4344" s="78"/>
      <c r="N4344" s="78"/>
      <c r="O4344" s="78"/>
      <c r="P4344" s="78"/>
      <c r="Q4344" s="144"/>
      <c r="R4344" s="78"/>
      <c r="S4344" s="78"/>
      <c r="T4344" s="78"/>
      <c r="U4344" s="78"/>
      <c r="V4344" s="219"/>
      <c r="W4344" s="78"/>
      <c r="X4344" s="78"/>
      <c r="Y4344" s="78"/>
      <c r="Z4344" s="78"/>
      <c r="AA4344" s="77"/>
      <c r="AB4344" s="77"/>
      <c r="AC4344" s="78"/>
      <c r="AD4344" s="104"/>
      <c r="AE4344" s="78"/>
      <c r="AF4344" s="104"/>
      <c r="AG4344" s="78"/>
      <c r="AH4344" s="104"/>
      <c r="AI4344" s="78"/>
      <c r="AJ4344" s="104"/>
      <c r="AK4344" s="78"/>
      <c r="AL4344" s="78"/>
      <c r="AM4344" s="8"/>
      <c r="AN4344" s="78"/>
      <c r="AO4344" s="78"/>
      <c r="AP4344" s="78"/>
      <c r="AQ4344" s="78"/>
      <c r="AR4344" s="78"/>
      <c r="AS4344" s="78"/>
      <c r="AT4344" s="78"/>
      <c r="AU4344" s="78"/>
      <c r="AV4344" s="78"/>
      <c r="AW4344" s="77"/>
      <c r="AX4344" s="144"/>
      <c r="AY4344" s="144"/>
      <c r="AZ4344" s="144"/>
      <c r="BA4344" s="54"/>
      <c r="BB4344" s="54"/>
      <c r="BC4344" s="144"/>
      <c r="BD4344" s="144"/>
      <c r="BE4344" s="144"/>
      <c r="BF4344" s="144"/>
      <c r="BG4344" s="144"/>
      <c r="BH4344" s="144"/>
      <c r="BI4344" s="144"/>
      <c r="BJ4344" s="144"/>
      <c r="BK4344" s="144"/>
      <c r="BL4344" s="144"/>
      <c r="BM4344" s="144"/>
      <c r="BN4344" s="144"/>
      <c r="BO4344" s="144"/>
      <c r="BP4344" s="144"/>
      <c r="BQ4344" s="144"/>
      <c r="BR4344" s="144"/>
      <c r="BS4344" s="144"/>
      <c r="BT4344" s="144"/>
      <c r="BU4344" s="144"/>
      <c r="BV4344" s="144"/>
      <c r="BW4344" s="144"/>
      <c r="BX4344" s="144"/>
      <c r="BY4344" s="144"/>
      <c r="BZ4344" s="144"/>
      <c r="CA4344" s="144"/>
      <c r="CB4344" s="144"/>
      <c r="CC4344" s="144"/>
      <c r="CD4344" s="144"/>
      <c r="CE4344" s="144"/>
      <c r="CF4344" s="144"/>
      <c r="CG4344" s="144"/>
      <c r="CH4344" s="144"/>
      <c r="CI4344" s="144"/>
      <c r="CJ4344" s="144"/>
      <c r="CK4344" s="144"/>
      <c r="CL4344" s="144"/>
    </row>
    <row r="4345" spans="2:90" x14ac:dyDescent="0.25">
      <c r="B4345" s="77"/>
      <c r="C4345" s="77"/>
      <c r="D4345" s="77"/>
      <c r="E4345" s="77"/>
      <c r="F4345" s="77"/>
      <c r="G4345" s="77"/>
      <c r="I4345" s="78"/>
      <c r="K4345" s="78"/>
      <c r="L4345" s="77"/>
      <c r="M4345" s="78"/>
      <c r="N4345" s="78"/>
      <c r="O4345" s="78"/>
      <c r="P4345" s="78"/>
      <c r="Q4345" s="144"/>
      <c r="R4345" s="78"/>
      <c r="S4345" s="78"/>
      <c r="T4345" s="78"/>
      <c r="U4345" s="78"/>
      <c r="V4345" s="219"/>
      <c r="W4345" s="78"/>
      <c r="X4345" s="78"/>
      <c r="Y4345" s="78"/>
      <c r="Z4345" s="78"/>
      <c r="AA4345" s="77"/>
      <c r="AB4345" s="77"/>
      <c r="AC4345" s="78"/>
      <c r="AD4345" s="104"/>
      <c r="AE4345" s="78"/>
      <c r="AF4345" s="104"/>
      <c r="AG4345" s="78"/>
      <c r="AH4345" s="104"/>
      <c r="AI4345" s="78"/>
      <c r="AJ4345" s="104"/>
      <c r="AK4345" s="78"/>
      <c r="AL4345" s="78"/>
      <c r="AM4345" s="8"/>
      <c r="AN4345" s="78"/>
      <c r="AO4345" s="78"/>
      <c r="AP4345" s="78"/>
      <c r="AQ4345" s="78"/>
      <c r="AR4345" s="78"/>
      <c r="AS4345" s="78"/>
      <c r="AT4345" s="78"/>
      <c r="AU4345" s="78"/>
      <c r="AV4345" s="78"/>
      <c r="AW4345" s="77"/>
      <c r="AX4345" s="144"/>
      <c r="AY4345" s="144"/>
      <c r="AZ4345" s="144"/>
      <c r="BA4345" s="54"/>
      <c r="BB4345" s="54"/>
      <c r="BC4345" s="144"/>
      <c r="BD4345" s="144"/>
      <c r="BE4345" s="144"/>
      <c r="BF4345" s="144"/>
      <c r="BG4345" s="144"/>
      <c r="BH4345" s="144"/>
      <c r="BI4345" s="144"/>
      <c r="BJ4345" s="144"/>
      <c r="BK4345" s="144"/>
      <c r="BL4345" s="144"/>
      <c r="BM4345" s="144"/>
      <c r="BN4345" s="144"/>
      <c r="BO4345" s="144"/>
      <c r="BP4345" s="144"/>
      <c r="BQ4345" s="144"/>
      <c r="BR4345" s="144"/>
      <c r="BS4345" s="144"/>
      <c r="BT4345" s="144"/>
      <c r="BU4345" s="144"/>
      <c r="BV4345" s="144"/>
      <c r="BW4345" s="144"/>
      <c r="BX4345" s="144"/>
      <c r="BY4345" s="144"/>
      <c r="BZ4345" s="144"/>
      <c r="CA4345" s="144"/>
      <c r="CB4345" s="144"/>
      <c r="CC4345" s="144"/>
      <c r="CD4345" s="144"/>
      <c r="CE4345" s="144"/>
      <c r="CF4345" s="144"/>
      <c r="CG4345" s="144"/>
      <c r="CH4345" s="144"/>
      <c r="CI4345" s="144"/>
      <c r="CJ4345" s="144"/>
      <c r="CK4345" s="144"/>
      <c r="CL4345" s="144"/>
    </row>
    <row r="4346" spans="2:90" x14ac:dyDescent="0.25">
      <c r="B4346" s="77"/>
      <c r="C4346" s="77"/>
      <c r="D4346" s="77"/>
      <c r="E4346" s="77"/>
      <c r="F4346" s="77"/>
      <c r="G4346" s="77"/>
      <c r="I4346" s="78"/>
      <c r="K4346" s="78"/>
      <c r="L4346" s="77"/>
      <c r="M4346" s="78"/>
      <c r="N4346" s="78"/>
      <c r="O4346" s="78"/>
      <c r="P4346" s="78"/>
      <c r="Q4346" s="144"/>
      <c r="R4346" s="78"/>
      <c r="S4346" s="78"/>
      <c r="T4346" s="78"/>
      <c r="U4346" s="78"/>
      <c r="V4346" s="219"/>
      <c r="W4346" s="78"/>
      <c r="X4346" s="78"/>
      <c r="Y4346" s="78"/>
      <c r="Z4346" s="78"/>
      <c r="AA4346" s="77"/>
      <c r="AB4346" s="77"/>
      <c r="AC4346" s="78"/>
      <c r="AD4346" s="104"/>
      <c r="AE4346" s="78"/>
      <c r="AF4346" s="104"/>
      <c r="AG4346" s="78"/>
      <c r="AH4346" s="104"/>
      <c r="AI4346" s="78"/>
      <c r="AJ4346" s="104"/>
      <c r="AK4346" s="78"/>
      <c r="AL4346" s="78"/>
      <c r="AM4346" s="8"/>
      <c r="AN4346" s="78"/>
      <c r="AO4346" s="78"/>
      <c r="AP4346" s="78"/>
      <c r="AQ4346" s="78"/>
      <c r="AR4346" s="78"/>
      <c r="AS4346" s="78"/>
      <c r="AT4346" s="78"/>
      <c r="AU4346" s="78"/>
      <c r="AV4346" s="78"/>
      <c r="AW4346" s="77"/>
      <c r="AX4346" s="144"/>
      <c r="AY4346" s="144"/>
      <c r="AZ4346" s="144"/>
      <c r="BA4346" s="54"/>
      <c r="BB4346" s="54"/>
      <c r="BC4346" s="144"/>
      <c r="BD4346" s="144"/>
      <c r="BE4346" s="144"/>
      <c r="BF4346" s="144"/>
      <c r="BG4346" s="144"/>
      <c r="BH4346" s="144"/>
      <c r="BI4346" s="144"/>
      <c r="BJ4346" s="144"/>
      <c r="BK4346" s="144"/>
      <c r="BL4346" s="144"/>
      <c r="BM4346" s="144"/>
      <c r="BN4346" s="144"/>
      <c r="BO4346" s="144"/>
      <c r="BP4346" s="144"/>
      <c r="BQ4346" s="144"/>
      <c r="BR4346" s="144"/>
      <c r="BS4346" s="144"/>
      <c r="BT4346" s="144"/>
      <c r="BU4346" s="144"/>
      <c r="BV4346" s="144"/>
      <c r="BW4346" s="144"/>
      <c r="BX4346" s="144"/>
      <c r="BY4346" s="144"/>
      <c r="BZ4346" s="144"/>
      <c r="CA4346" s="144"/>
      <c r="CB4346" s="144"/>
      <c r="CC4346" s="144"/>
      <c r="CD4346" s="144"/>
      <c r="CE4346" s="144"/>
      <c r="CF4346" s="144"/>
      <c r="CG4346" s="144"/>
      <c r="CH4346" s="144"/>
      <c r="CI4346" s="144"/>
      <c r="CJ4346" s="144"/>
      <c r="CK4346" s="144"/>
      <c r="CL4346" s="144"/>
    </row>
    <row r="4347" spans="2:90" x14ac:dyDescent="0.25">
      <c r="B4347" s="77"/>
      <c r="C4347" s="77"/>
      <c r="D4347" s="77"/>
      <c r="E4347" s="77"/>
      <c r="F4347" s="77"/>
      <c r="G4347" s="77"/>
      <c r="I4347" s="78"/>
      <c r="K4347" s="78"/>
      <c r="L4347" s="77"/>
      <c r="M4347" s="78"/>
      <c r="N4347" s="78"/>
      <c r="O4347" s="78"/>
      <c r="P4347" s="78"/>
      <c r="Q4347" s="144"/>
      <c r="R4347" s="78"/>
      <c r="S4347" s="78"/>
      <c r="T4347" s="78"/>
      <c r="U4347" s="78"/>
      <c r="V4347" s="219"/>
      <c r="W4347" s="78"/>
      <c r="X4347" s="78"/>
      <c r="Y4347" s="78"/>
      <c r="Z4347" s="78"/>
      <c r="AA4347" s="77"/>
      <c r="AB4347" s="77"/>
      <c r="AC4347" s="78"/>
      <c r="AD4347" s="104"/>
      <c r="AE4347" s="78"/>
      <c r="AF4347" s="104"/>
      <c r="AG4347" s="78"/>
      <c r="AH4347" s="104"/>
      <c r="AI4347" s="78"/>
      <c r="AJ4347" s="104"/>
      <c r="AK4347" s="78"/>
      <c r="AL4347" s="78"/>
      <c r="AM4347" s="8"/>
      <c r="AN4347" s="78"/>
      <c r="AO4347" s="78"/>
      <c r="AP4347" s="78"/>
      <c r="AQ4347" s="78"/>
      <c r="AR4347" s="78"/>
      <c r="AS4347" s="78"/>
      <c r="AT4347" s="78"/>
      <c r="AU4347" s="78"/>
      <c r="AV4347" s="78"/>
      <c r="AW4347" s="77"/>
      <c r="AX4347" s="144"/>
      <c r="AY4347" s="144"/>
      <c r="AZ4347" s="144"/>
      <c r="BA4347" s="54"/>
      <c r="BB4347" s="54"/>
      <c r="BC4347" s="144"/>
      <c r="BD4347" s="144"/>
      <c r="BE4347" s="144"/>
      <c r="BF4347" s="144"/>
      <c r="BG4347" s="144"/>
      <c r="BH4347" s="144"/>
      <c r="BI4347" s="144"/>
      <c r="BJ4347" s="144"/>
      <c r="BK4347" s="144"/>
      <c r="BL4347" s="144"/>
      <c r="BM4347" s="144"/>
      <c r="BN4347" s="144"/>
      <c r="BO4347" s="144"/>
      <c r="BP4347" s="144"/>
      <c r="BQ4347" s="144"/>
      <c r="BR4347" s="144"/>
      <c r="BS4347" s="144"/>
      <c r="BT4347" s="144"/>
      <c r="BU4347" s="144"/>
      <c r="BV4347" s="144"/>
      <c r="BW4347" s="144"/>
      <c r="BX4347" s="144"/>
      <c r="BY4347" s="144"/>
      <c r="BZ4347" s="144"/>
      <c r="CA4347" s="144"/>
      <c r="CB4347" s="144"/>
      <c r="CC4347" s="144"/>
      <c r="CD4347" s="144"/>
      <c r="CE4347" s="144"/>
      <c r="CF4347" s="144"/>
      <c r="CG4347" s="144"/>
      <c r="CH4347" s="144"/>
      <c r="CI4347" s="144"/>
      <c r="CJ4347" s="144"/>
      <c r="CK4347" s="144"/>
      <c r="CL4347" s="144"/>
    </row>
    <row r="4348" spans="2:90" x14ac:dyDescent="0.25">
      <c r="B4348" s="77"/>
      <c r="C4348" s="77"/>
      <c r="D4348" s="77"/>
      <c r="E4348" s="77"/>
      <c r="F4348" s="77"/>
      <c r="G4348" s="77"/>
      <c r="I4348" s="78"/>
      <c r="K4348" s="78"/>
      <c r="L4348" s="77"/>
      <c r="M4348" s="78"/>
      <c r="N4348" s="78"/>
      <c r="O4348" s="78"/>
      <c r="P4348" s="78"/>
      <c r="Q4348" s="144"/>
      <c r="R4348" s="78"/>
      <c r="S4348" s="78"/>
      <c r="T4348" s="78"/>
      <c r="U4348" s="78"/>
      <c r="V4348" s="219"/>
      <c r="W4348" s="78"/>
      <c r="X4348" s="78"/>
      <c r="Y4348" s="78"/>
      <c r="Z4348" s="78"/>
      <c r="AA4348" s="77"/>
      <c r="AB4348" s="77"/>
      <c r="AC4348" s="78"/>
      <c r="AD4348" s="104"/>
      <c r="AE4348" s="78"/>
      <c r="AF4348" s="104"/>
      <c r="AG4348" s="78"/>
      <c r="AH4348" s="104"/>
      <c r="AI4348" s="78"/>
      <c r="AJ4348" s="104"/>
      <c r="AK4348" s="78"/>
      <c r="AL4348" s="78"/>
      <c r="AM4348" s="8"/>
      <c r="AN4348" s="78"/>
      <c r="AO4348" s="78"/>
      <c r="AP4348" s="78"/>
      <c r="AQ4348" s="78"/>
      <c r="AR4348" s="78"/>
      <c r="AS4348" s="78"/>
      <c r="AT4348" s="78"/>
      <c r="AU4348" s="78"/>
      <c r="AV4348" s="78"/>
      <c r="AW4348" s="77"/>
      <c r="AX4348" s="144"/>
      <c r="AY4348" s="144"/>
      <c r="AZ4348" s="144"/>
      <c r="BA4348" s="54"/>
      <c r="BB4348" s="54"/>
      <c r="BC4348" s="144"/>
      <c r="BD4348" s="144"/>
      <c r="BE4348" s="144"/>
      <c r="BF4348" s="144"/>
      <c r="BG4348" s="144"/>
      <c r="BH4348" s="144"/>
      <c r="BI4348" s="144"/>
      <c r="BJ4348" s="144"/>
      <c r="BK4348" s="144"/>
      <c r="BL4348" s="144"/>
      <c r="BM4348" s="144"/>
      <c r="BN4348" s="144"/>
      <c r="BO4348" s="144"/>
      <c r="BP4348" s="144"/>
      <c r="BQ4348" s="144"/>
      <c r="BR4348" s="144"/>
      <c r="BS4348" s="144"/>
      <c r="BT4348" s="144"/>
      <c r="BU4348" s="144"/>
      <c r="BV4348" s="144"/>
      <c r="BW4348" s="144"/>
      <c r="BX4348" s="144"/>
      <c r="BY4348" s="144"/>
      <c r="BZ4348" s="144"/>
      <c r="CA4348" s="144"/>
      <c r="CB4348" s="144"/>
      <c r="CC4348" s="144"/>
      <c r="CD4348" s="144"/>
      <c r="CE4348" s="144"/>
      <c r="CF4348" s="144"/>
      <c r="CG4348" s="144"/>
      <c r="CH4348" s="144"/>
      <c r="CI4348" s="144"/>
      <c r="CJ4348" s="144"/>
      <c r="CK4348" s="144"/>
      <c r="CL4348" s="144"/>
    </row>
    <row r="4349" spans="2:90" x14ac:dyDescent="0.25">
      <c r="B4349" s="77"/>
      <c r="C4349" s="77"/>
      <c r="D4349" s="77"/>
      <c r="E4349" s="77"/>
      <c r="F4349" s="77"/>
      <c r="G4349" s="77"/>
      <c r="I4349" s="78"/>
      <c r="K4349" s="78"/>
      <c r="L4349" s="77"/>
      <c r="M4349" s="78"/>
      <c r="N4349" s="78"/>
      <c r="O4349" s="78"/>
      <c r="P4349" s="78"/>
      <c r="Q4349" s="144"/>
      <c r="R4349" s="78"/>
      <c r="S4349" s="78"/>
      <c r="T4349" s="78"/>
      <c r="U4349" s="78"/>
      <c r="V4349" s="219"/>
      <c r="W4349" s="78"/>
      <c r="X4349" s="78"/>
      <c r="Y4349" s="78"/>
      <c r="Z4349" s="78"/>
      <c r="AA4349" s="77"/>
      <c r="AB4349" s="77"/>
      <c r="AC4349" s="78"/>
      <c r="AD4349" s="104"/>
      <c r="AE4349" s="78"/>
      <c r="AF4349" s="104"/>
      <c r="AG4349" s="78"/>
      <c r="AH4349" s="104"/>
      <c r="AI4349" s="78"/>
      <c r="AJ4349" s="104"/>
      <c r="AK4349" s="78"/>
      <c r="AL4349" s="78"/>
      <c r="AM4349" s="8"/>
      <c r="AN4349" s="78"/>
      <c r="AO4349" s="78"/>
      <c r="AP4349" s="78"/>
      <c r="AQ4349" s="78"/>
      <c r="AR4349" s="78"/>
      <c r="AS4349" s="78"/>
      <c r="AT4349" s="78"/>
      <c r="AU4349" s="78"/>
      <c r="AV4349" s="78"/>
      <c r="AW4349" s="77"/>
      <c r="AX4349" s="144"/>
      <c r="AY4349" s="144"/>
      <c r="AZ4349" s="144"/>
      <c r="BA4349" s="54"/>
      <c r="BB4349" s="54"/>
      <c r="BC4349" s="144"/>
      <c r="BD4349" s="144"/>
      <c r="BE4349" s="144"/>
      <c r="BF4349" s="144"/>
      <c r="BG4349" s="144"/>
      <c r="BH4349" s="144"/>
      <c r="BI4349" s="144"/>
      <c r="BJ4349" s="144"/>
      <c r="BK4349" s="144"/>
      <c r="BL4349" s="144"/>
      <c r="BM4349" s="144"/>
      <c r="BN4349" s="144"/>
      <c r="BO4349" s="144"/>
      <c r="BP4349" s="144"/>
      <c r="BQ4349" s="144"/>
      <c r="BR4349" s="144"/>
      <c r="BS4349" s="144"/>
      <c r="BT4349" s="144"/>
      <c r="BU4349" s="144"/>
      <c r="BV4349" s="144"/>
      <c r="BW4349" s="144"/>
      <c r="BX4349" s="144"/>
      <c r="BY4349" s="144"/>
      <c r="BZ4349" s="144"/>
      <c r="CA4349" s="144"/>
      <c r="CB4349" s="144"/>
      <c r="CC4349" s="144"/>
      <c r="CD4349" s="144"/>
      <c r="CE4349" s="144"/>
      <c r="CF4349" s="144"/>
      <c r="CG4349" s="144"/>
      <c r="CH4349" s="144"/>
      <c r="CI4349" s="144"/>
      <c r="CJ4349" s="144"/>
      <c r="CK4349" s="144"/>
      <c r="CL4349" s="144"/>
    </row>
    <row r="4350" spans="2:90" x14ac:dyDescent="0.25">
      <c r="B4350" s="77"/>
      <c r="C4350" s="77"/>
      <c r="D4350" s="77"/>
      <c r="E4350" s="77"/>
      <c r="F4350" s="77"/>
      <c r="G4350" s="77"/>
      <c r="I4350" s="78"/>
      <c r="K4350" s="78"/>
      <c r="L4350" s="77"/>
      <c r="M4350" s="78"/>
      <c r="N4350" s="78"/>
      <c r="O4350" s="78"/>
      <c r="P4350" s="78"/>
      <c r="Q4350" s="144"/>
      <c r="R4350" s="78"/>
      <c r="S4350" s="78"/>
      <c r="T4350" s="78"/>
      <c r="U4350" s="78"/>
      <c r="V4350" s="219"/>
      <c r="W4350" s="78"/>
      <c r="X4350" s="78"/>
      <c r="Y4350" s="78"/>
      <c r="Z4350" s="78"/>
      <c r="AA4350" s="77"/>
      <c r="AB4350" s="77"/>
      <c r="AC4350" s="78"/>
      <c r="AD4350" s="104"/>
      <c r="AE4350" s="78"/>
      <c r="AF4350" s="104"/>
      <c r="AG4350" s="78"/>
      <c r="AH4350" s="104"/>
      <c r="AI4350" s="78"/>
      <c r="AJ4350" s="104"/>
      <c r="AK4350" s="78"/>
      <c r="AL4350" s="78"/>
      <c r="AM4350" s="8"/>
      <c r="AN4350" s="78"/>
      <c r="AO4350" s="78"/>
      <c r="AP4350" s="78"/>
      <c r="AQ4350" s="78"/>
      <c r="AR4350" s="78"/>
      <c r="AS4350" s="78"/>
      <c r="AT4350" s="78"/>
      <c r="AU4350" s="78"/>
      <c r="AV4350" s="78"/>
      <c r="AW4350" s="77"/>
      <c r="AX4350" s="144"/>
      <c r="AY4350" s="144"/>
      <c r="AZ4350" s="144"/>
      <c r="BA4350" s="54"/>
      <c r="BB4350" s="54"/>
      <c r="BC4350" s="144"/>
      <c r="BD4350" s="144"/>
      <c r="BE4350" s="144"/>
      <c r="BF4350" s="144"/>
      <c r="BG4350" s="144"/>
      <c r="BH4350" s="144"/>
      <c r="BI4350" s="144"/>
      <c r="BJ4350" s="144"/>
      <c r="BK4350" s="144"/>
      <c r="BL4350" s="144"/>
      <c r="BM4350" s="144"/>
      <c r="BN4350" s="144"/>
      <c r="BO4350" s="144"/>
      <c r="BP4350" s="144"/>
      <c r="BQ4350" s="144"/>
      <c r="BR4350" s="144"/>
      <c r="BS4350" s="144"/>
      <c r="BT4350" s="144"/>
      <c r="BU4350" s="144"/>
      <c r="BV4350" s="144"/>
      <c r="BW4350" s="144"/>
      <c r="BX4350" s="144"/>
      <c r="BY4350" s="144"/>
      <c r="BZ4350" s="144"/>
      <c r="CA4350" s="144"/>
      <c r="CB4350" s="144"/>
      <c r="CC4350" s="144"/>
      <c r="CD4350" s="144"/>
      <c r="CE4350" s="144"/>
      <c r="CF4350" s="144"/>
      <c r="CG4350" s="144"/>
      <c r="CH4350" s="144"/>
      <c r="CI4350" s="144"/>
      <c r="CJ4350" s="144"/>
      <c r="CK4350" s="144"/>
      <c r="CL4350" s="144"/>
    </row>
    <row r="4351" spans="2:90" x14ac:dyDescent="0.25">
      <c r="B4351" s="77"/>
      <c r="C4351" s="77"/>
      <c r="D4351" s="77"/>
      <c r="E4351" s="77"/>
      <c r="F4351" s="77"/>
      <c r="G4351" s="77"/>
      <c r="I4351" s="78"/>
      <c r="K4351" s="78"/>
      <c r="L4351" s="77"/>
      <c r="M4351" s="78"/>
      <c r="N4351" s="78"/>
      <c r="O4351" s="78"/>
      <c r="P4351" s="78"/>
      <c r="Q4351" s="144"/>
      <c r="R4351" s="78"/>
      <c r="S4351" s="78"/>
      <c r="T4351" s="78"/>
      <c r="U4351" s="78"/>
      <c r="V4351" s="219"/>
      <c r="W4351" s="78"/>
      <c r="X4351" s="78"/>
      <c r="Y4351" s="78"/>
      <c r="Z4351" s="78"/>
      <c r="AA4351" s="77"/>
      <c r="AB4351" s="77"/>
      <c r="AC4351" s="78"/>
      <c r="AD4351" s="104"/>
      <c r="AE4351" s="78"/>
      <c r="AF4351" s="104"/>
      <c r="AG4351" s="78"/>
      <c r="AH4351" s="104"/>
      <c r="AI4351" s="78"/>
      <c r="AJ4351" s="104"/>
      <c r="AK4351" s="78"/>
      <c r="AL4351" s="78"/>
      <c r="AM4351" s="8"/>
      <c r="AN4351" s="78"/>
      <c r="AO4351" s="78"/>
      <c r="AP4351" s="78"/>
      <c r="AQ4351" s="78"/>
      <c r="AR4351" s="78"/>
      <c r="AS4351" s="78"/>
      <c r="AT4351" s="78"/>
      <c r="AU4351" s="78"/>
      <c r="AV4351" s="78"/>
      <c r="AW4351" s="77"/>
      <c r="AX4351" s="144"/>
      <c r="AY4351" s="144"/>
      <c r="AZ4351" s="144"/>
      <c r="BA4351" s="54"/>
      <c r="BB4351" s="54"/>
      <c r="BC4351" s="144"/>
      <c r="BD4351" s="144"/>
      <c r="BE4351" s="144"/>
      <c r="BF4351" s="144"/>
      <c r="BG4351" s="144"/>
      <c r="BH4351" s="144"/>
      <c r="BI4351" s="144"/>
      <c r="BJ4351" s="144"/>
      <c r="BK4351" s="144"/>
      <c r="BL4351" s="144"/>
      <c r="BM4351" s="144"/>
      <c r="BN4351" s="144"/>
      <c r="BO4351" s="144"/>
      <c r="BP4351" s="144"/>
      <c r="BQ4351" s="144"/>
      <c r="BR4351" s="144"/>
      <c r="BS4351" s="144"/>
      <c r="BT4351" s="144"/>
      <c r="BU4351" s="144"/>
      <c r="BV4351" s="144"/>
      <c r="BW4351" s="144"/>
      <c r="BX4351" s="144"/>
      <c r="BY4351" s="144"/>
      <c r="BZ4351" s="144"/>
      <c r="CA4351" s="144"/>
      <c r="CB4351" s="144"/>
      <c r="CC4351" s="144"/>
      <c r="CD4351" s="144"/>
      <c r="CE4351" s="144"/>
      <c r="CF4351" s="144"/>
      <c r="CG4351" s="144"/>
      <c r="CH4351" s="144"/>
      <c r="CI4351" s="144"/>
      <c r="CJ4351" s="144"/>
      <c r="CK4351" s="144"/>
      <c r="CL4351" s="144"/>
    </row>
    <row r="4352" spans="2:90" x14ac:dyDescent="0.25">
      <c r="B4352" s="77"/>
      <c r="C4352" s="77"/>
      <c r="D4352" s="77"/>
      <c r="E4352" s="77"/>
      <c r="F4352" s="77"/>
      <c r="G4352" s="77"/>
      <c r="I4352" s="78"/>
      <c r="K4352" s="78"/>
      <c r="L4352" s="77"/>
      <c r="M4352" s="78"/>
      <c r="N4352" s="78"/>
      <c r="O4352" s="78"/>
      <c r="P4352" s="78"/>
      <c r="Q4352" s="144"/>
      <c r="R4352" s="78"/>
      <c r="S4352" s="78"/>
      <c r="T4352" s="78"/>
      <c r="U4352" s="78"/>
      <c r="V4352" s="219"/>
      <c r="W4352" s="78"/>
      <c r="X4352" s="78"/>
      <c r="Y4352" s="78"/>
      <c r="Z4352" s="78"/>
      <c r="AA4352" s="77"/>
      <c r="AB4352" s="77"/>
      <c r="AC4352" s="78"/>
      <c r="AD4352" s="104"/>
      <c r="AE4352" s="78"/>
      <c r="AF4352" s="104"/>
      <c r="AG4352" s="78"/>
      <c r="AH4352" s="104"/>
      <c r="AI4352" s="78"/>
      <c r="AJ4352" s="104"/>
      <c r="AK4352" s="78"/>
      <c r="AL4352" s="78"/>
      <c r="AM4352" s="8"/>
      <c r="AN4352" s="78"/>
      <c r="AO4352" s="78"/>
      <c r="AP4352" s="78"/>
      <c r="AQ4352" s="78"/>
      <c r="AR4352" s="78"/>
      <c r="AS4352" s="78"/>
      <c r="AT4352" s="78"/>
      <c r="AU4352" s="78"/>
      <c r="AV4352" s="78"/>
      <c r="AW4352" s="77"/>
      <c r="AX4352" s="144"/>
      <c r="AY4352" s="144"/>
      <c r="AZ4352" s="144"/>
      <c r="BA4352" s="54"/>
      <c r="BB4352" s="54"/>
      <c r="BC4352" s="144"/>
      <c r="BD4352" s="144"/>
      <c r="BE4352" s="144"/>
      <c r="BF4352" s="144"/>
      <c r="BG4352" s="144"/>
      <c r="BH4352" s="144"/>
      <c r="BI4352" s="144"/>
      <c r="BJ4352" s="144"/>
      <c r="BK4352" s="144"/>
      <c r="BL4352" s="144"/>
      <c r="BM4352" s="144"/>
      <c r="BN4352" s="144"/>
      <c r="BO4352" s="144"/>
      <c r="BP4352" s="144"/>
      <c r="BQ4352" s="144"/>
      <c r="BR4352" s="144"/>
      <c r="BS4352" s="144"/>
      <c r="BT4352" s="144"/>
      <c r="BU4352" s="144"/>
      <c r="BV4352" s="144"/>
      <c r="BW4352" s="144"/>
      <c r="BX4352" s="144"/>
      <c r="BY4352" s="144"/>
      <c r="BZ4352" s="144"/>
      <c r="CA4352" s="144"/>
      <c r="CB4352" s="144"/>
      <c r="CC4352" s="144"/>
      <c r="CD4352" s="144"/>
      <c r="CE4352" s="144"/>
      <c r="CF4352" s="144"/>
      <c r="CG4352" s="144"/>
      <c r="CH4352" s="144"/>
      <c r="CI4352" s="144"/>
      <c r="CJ4352" s="144"/>
      <c r="CK4352" s="144"/>
      <c r="CL4352" s="144"/>
    </row>
    <row r="4353" spans="2:90" x14ac:dyDescent="0.25">
      <c r="B4353" s="77"/>
      <c r="C4353" s="77"/>
      <c r="D4353" s="77"/>
      <c r="E4353" s="77"/>
      <c r="F4353" s="77"/>
      <c r="G4353" s="77"/>
      <c r="I4353" s="78"/>
      <c r="K4353" s="78"/>
      <c r="L4353" s="77"/>
      <c r="M4353" s="78"/>
      <c r="N4353" s="78"/>
      <c r="O4353" s="78"/>
      <c r="P4353" s="78"/>
      <c r="Q4353" s="144"/>
      <c r="R4353" s="78"/>
      <c r="S4353" s="78"/>
      <c r="T4353" s="78"/>
      <c r="U4353" s="78"/>
      <c r="V4353" s="219"/>
      <c r="W4353" s="78"/>
      <c r="X4353" s="78"/>
      <c r="Y4353" s="78"/>
      <c r="Z4353" s="78"/>
      <c r="AA4353" s="77"/>
      <c r="AB4353" s="77"/>
      <c r="AC4353" s="78"/>
      <c r="AD4353" s="104"/>
      <c r="AE4353" s="78"/>
      <c r="AF4353" s="104"/>
      <c r="AG4353" s="78"/>
      <c r="AH4353" s="104"/>
      <c r="AI4353" s="78"/>
      <c r="AJ4353" s="104"/>
      <c r="AK4353" s="78"/>
      <c r="AL4353" s="78"/>
      <c r="AM4353" s="8"/>
      <c r="AN4353" s="78"/>
      <c r="AO4353" s="78"/>
      <c r="AP4353" s="78"/>
      <c r="AQ4353" s="78"/>
      <c r="AR4353" s="78"/>
      <c r="AS4353" s="78"/>
      <c r="AT4353" s="78"/>
      <c r="AU4353" s="78"/>
      <c r="AV4353" s="78"/>
      <c r="AW4353" s="77"/>
      <c r="AX4353" s="144"/>
      <c r="AY4353" s="144"/>
      <c r="AZ4353" s="144"/>
      <c r="BA4353" s="54"/>
      <c r="BB4353" s="54"/>
      <c r="BC4353" s="144"/>
      <c r="BD4353" s="144"/>
      <c r="BE4353" s="144"/>
      <c r="BF4353" s="144"/>
      <c r="BG4353" s="144"/>
      <c r="BH4353" s="144"/>
      <c r="BI4353" s="144"/>
      <c r="BJ4353" s="144"/>
      <c r="BK4353" s="144"/>
      <c r="BL4353" s="144"/>
      <c r="BM4353" s="144"/>
      <c r="BN4353" s="144"/>
      <c r="BO4353" s="144"/>
      <c r="BP4353" s="144"/>
      <c r="BQ4353" s="144"/>
      <c r="BR4353" s="144"/>
      <c r="BS4353" s="144"/>
      <c r="BT4353" s="144"/>
      <c r="BU4353" s="144"/>
      <c r="BV4353" s="144"/>
      <c r="BW4353" s="144"/>
      <c r="BX4353" s="144"/>
      <c r="BY4353" s="144"/>
      <c r="BZ4353" s="144"/>
      <c r="CA4353" s="144"/>
      <c r="CB4353" s="144"/>
      <c r="CC4353" s="144"/>
      <c r="CD4353" s="144"/>
      <c r="CE4353" s="144"/>
      <c r="CF4353" s="144"/>
      <c r="CG4353" s="144"/>
      <c r="CH4353" s="144"/>
      <c r="CI4353" s="144"/>
      <c r="CJ4353" s="144"/>
      <c r="CK4353" s="144"/>
      <c r="CL4353" s="144"/>
    </row>
    <row r="4354" spans="2:90" x14ac:dyDescent="0.25">
      <c r="B4354" s="77"/>
      <c r="C4354" s="77"/>
      <c r="D4354" s="77"/>
      <c r="E4354" s="77"/>
      <c r="F4354" s="77"/>
      <c r="G4354" s="77"/>
      <c r="I4354" s="78"/>
      <c r="K4354" s="78"/>
      <c r="L4354" s="77"/>
      <c r="M4354" s="78"/>
      <c r="N4354" s="78"/>
      <c r="O4354" s="78"/>
      <c r="P4354" s="78"/>
      <c r="Q4354" s="144"/>
      <c r="R4354" s="78"/>
      <c r="S4354" s="78"/>
      <c r="T4354" s="78"/>
      <c r="U4354" s="78"/>
      <c r="V4354" s="219"/>
      <c r="W4354" s="78"/>
      <c r="X4354" s="78"/>
      <c r="Y4354" s="78"/>
      <c r="Z4354" s="78"/>
      <c r="AA4354" s="77"/>
      <c r="AB4354" s="77"/>
      <c r="AC4354" s="78"/>
      <c r="AD4354" s="104"/>
      <c r="AE4354" s="78"/>
      <c r="AF4354" s="104"/>
      <c r="AG4354" s="78"/>
      <c r="AH4354" s="104"/>
      <c r="AI4354" s="78"/>
      <c r="AJ4354" s="104"/>
      <c r="AK4354" s="78"/>
      <c r="AL4354" s="78"/>
      <c r="AM4354" s="8"/>
      <c r="AN4354" s="78"/>
      <c r="AO4354" s="78"/>
      <c r="AP4354" s="78"/>
      <c r="AQ4354" s="78"/>
      <c r="AR4354" s="78"/>
      <c r="AS4354" s="78"/>
      <c r="AT4354" s="78"/>
      <c r="AU4354" s="78"/>
      <c r="AV4354" s="78"/>
      <c r="AW4354" s="77"/>
      <c r="AX4354" s="144"/>
      <c r="AY4354" s="144"/>
      <c r="AZ4354" s="144"/>
      <c r="BA4354" s="54"/>
      <c r="BB4354" s="54"/>
      <c r="BC4354" s="144"/>
      <c r="BD4354" s="144"/>
      <c r="BE4354" s="144"/>
      <c r="BF4354" s="144"/>
      <c r="BG4354" s="144"/>
      <c r="BH4354" s="144"/>
      <c r="BI4354" s="144"/>
      <c r="BJ4354" s="144"/>
      <c r="BK4354" s="144"/>
      <c r="BL4354" s="144"/>
      <c r="BM4354" s="144"/>
      <c r="BN4354" s="144"/>
      <c r="BO4354" s="144"/>
      <c r="BP4354" s="144"/>
      <c r="BQ4354" s="144"/>
      <c r="BR4354" s="144"/>
      <c r="BS4354" s="144"/>
      <c r="BT4354" s="144"/>
      <c r="BU4354" s="144"/>
      <c r="BV4354" s="144"/>
      <c r="BW4354" s="144"/>
      <c r="BX4354" s="144"/>
      <c r="BY4354" s="144"/>
      <c r="BZ4354" s="144"/>
      <c r="CA4354" s="144"/>
      <c r="CB4354" s="144"/>
      <c r="CC4354" s="144"/>
      <c r="CD4354" s="144"/>
      <c r="CE4354" s="144"/>
      <c r="CF4354" s="144"/>
      <c r="CG4354" s="144"/>
      <c r="CH4354" s="144"/>
      <c r="CI4354" s="144"/>
      <c r="CJ4354" s="144"/>
      <c r="CK4354" s="144"/>
      <c r="CL4354" s="144"/>
    </row>
    <row r="4355" spans="2:90" x14ac:dyDescent="0.25">
      <c r="B4355" s="77"/>
      <c r="C4355" s="77"/>
      <c r="D4355" s="77"/>
      <c r="E4355" s="77"/>
      <c r="F4355" s="77"/>
      <c r="G4355" s="77"/>
      <c r="I4355" s="78"/>
      <c r="K4355" s="78"/>
      <c r="L4355" s="77"/>
      <c r="M4355" s="78"/>
      <c r="N4355" s="78"/>
      <c r="O4355" s="78"/>
      <c r="P4355" s="78"/>
      <c r="Q4355" s="144"/>
      <c r="R4355" s="78"/>
      <c r="S4355" s="78"/>
      <c r="T4355" s="78"/>
      <c r="U4355" s="78"/>
      <c r="V4355" s="219"/>
      <c r="W4355" s="78"/>
      <c r="X4355" s="78"/>
      <c r="Y4355" s="78"/>
      <c r="Z4355" s="78"/>
      <c r="AA4355" s="77"/>
      <c r="AB4355" s="77"/>
      <c r="AC4355" s="78"/>
      <c r="AD4355" s="104"/>
      <c r="AE4355" s="78"/>
      <c r="AF4355" s="104"/>
      <c r="AG4355" s="78"/>
      <c r="AH4355" s="104"/>
      <c r="AI4355" s="78"/>
      <c r="AJ4355" s="104"/>
      <c r="AK4355" s="78"/>
      <c r="AL4355" s="78"/>
      <c r="AM4355" s="8"/>
      <c r="AN4355" s="78"/>
      <c r="AO4355" s="78"/>
      <c r="AP4355" s="78"/>
      <c r="AQ4355" s="78"/>
      <c r="AR4355" s="78"/>
      <c r="AS4355" s="78"/>
      <c r="AT4355" s="78"/>
      <c r="AU4355" s="78"/>
      <c r="AV4355" s="78"/>
      <c r="AW4355" s="77"/>
      <c r="AX4355" s="144"/>
      <c r="AY4355" s="144"/>
      <c r="AZ4355" s="144"/>
      <c r="BA4355" s="54"/>
      <c r="BB4355" s="54"/>
      <c r="BC4355" s="144"/>
      <c r="BD4355" s="144"/>
      <c r="BE4355" s="144"/>
      <c r="BF4355" s="144"/>
      <c r="BG4355" s="144"/>
      <c r="BH4355" s="144"/>
      <c r="BI4355" s="144"/>
      <c r="BJ4355" s="144"/>
      <c r="BK4355" s="144"/>
      <c r="BL4355" s="144"/>
      <c r="BM4355" s="144"/>
      <c r="BN4355" s="144"/>
      <c r="BO4355" s="144"/>
      <c r="BP4355" s="144"/>
      <c r="BQ4355" s="144"/>
      <c r="BR4355" s="144"/>
      <c r="BS4355" s="144"/>
      <c r="BT4355" s="144"/>
      <c r="BU4355" s="144"/>
      <c r="BV4355" s="144"/>
      <c r="BW4355" s="144"/>
      <c r="BX4355" s="144"/>
      <c r="BY4355" s="144"/>
      <c r="BZ4355" s="144"/>
      <c r="CA4355" s="144"/>
      <c r="CB4355" s="144"/>
      <c r="CC4355" s="144"/>
      <c r="CD4355" s="144"/>
      <c r="CE4355" s="144"/>
      <c r="CF4355" s="144"/>
      <c r="CG4355" s="144"/>
      <c r="CH4355" s="144"/>
      <c r="CI4355" s="144"/>
      <c r="CJ4355" s="144"/>
      <c r="CK4355" s="144"/>
      <c r="CL4355" s="144"/>
    </row>
    <row r="4356" spans="2:90" x14ac:dyDescent="0.25">
      <c r="B4356" s="77"/>
      <c r="C4356" s="77"/>
      <c r="D4356" s="77"/>
      <c r="E4356" s="77"/>
      <c r="F4356" s="77"/>
      <c r="G4356" s="77"/>
      <c r="I4356" s="78"/>
      <c r="K4356" s="78"/>
      <c r="L4356" s="77"/>
      <c r="M4356" s="78"/>
      <c r="N4356" s="78"/>
      <c r="O4356" s="78"/>
      <c r="P4356" s="78"/>
      <c r="Q4356" s="144"/>
      <c r="R4356" s="78"/>
      <c r="S4356" s="78"/>
      <c r="T4356" s="78"/>
      <c r="U4356" s="78"/>
      <c r="V4356" s="219"/>
      <c r="W4356" s="78"/>
      <c r="X4356" s="78"/>
      <c r="Y4356" s="78"/>
      <c r="Z4356" s="78"/>
      <c r="AA4356" s="77"/>
      <c r="AB4356" s="77"/>
      <c r="AC4356" s="78"/>
      <c r="AD4356" s="104"/>
      <c r="AE4356" s="78"/>
      <c r="AF4356" s="104"/>
      <c r="AG4356" s="78"/>
      <c r="AH4356" s="104"/>
      <c r="AI4356" s="78"/>
      <c r="AJ4356" s="104"/>
      <c r="AK4356" s="78"/>
      <c r="AL4356" s="78"/>
      <c r="AM4356" s="8"/>
      <c r="AN4356" s="78"/>
      <c r="AO4356" s="78"/>
      <c r="AP4356" s="78"/>
      <c r="AQ4356" s="78"/>
      <c r="AR4356" s="78"/>
      <c r="AS4356" s="78"/>
      <c r="AT4356" s="78"/>
      <c r="AU4356" s="78"/>
      <c r="AV4356" s="78"/>
      <c r="AW4356" s="77"/>
      <c r="AX4356" s="144"/>
      <c r="AY4356" s="144"/>
      <c r="AZ4356" s="144"/>
      <c r="BA4356" s="54"/>
      <c r="BB4356" s="54"/>
      <c r="BC4356" s="144"/>
      <c r="BD4356" s="144"/>
      <c r="BE4356" s="144"/>
      <c r="BF4356" s="144"/>
      <c r="BG4356" s="144"/>
      <c r="BH4356" s="144"/>
      <c r="BI4356" s="144"/>
      <c r="BJ4356" s="144"/>
      <c r="BK4356" s="144"/>
      <c r="BL4356" s="144"/>
      <c r="BM4356" s="144"/>
      <c r="BN4356" s="144"/>
      <c r="BO4356" s="144"/>
      <c r="BP4356" s="144"/>
      <c r="BQ4356" s="144"/>
      <c r="BR4356" s="144"/>
      <c r="BS4356" s="144"/>
      <c r="BT4356" s="144"/>
      <c r="BU4356" s="144"/>
      <c r="BV4356" s="144"/>
      <c r="BW4356" s="144"/>
      <c r="BX4356" s="144"/>
      <c r="BY4356" s="144"/>
      <c r="BZ4356" s="144"/>
      <c r="CA4356" s="144"/>
      <c r="CB4356" s="144"/>
      <c r="CC4356" s="144"/>
      <c r="CD4356" s="144"/>
      <c r="CE4356" s="144"/>
      <c r="CF4356" s="144"/>
      <c r="CG4356" s="144"/>
      <c r="CH4356" s="144"/>
      <c r="CI4356" s="144"/>
      <c r="CJ4356" s="144"/>
      <c r="CK4356" s="144"/>
      <c r="CL4356" s="144"/>
    </row>
    <row r="4357" spans="2:90" x14ac:dyDescent="0.25">
      <c r="B4357" s="77"/>
      <c r="C4357" s="77"/>
      <c r="D4357" s="77"/>
      <c r="E4357" s="77"/>
      <c r="F4357" s="77"/>
      <c r="G4357" s="77"/>
      <c r="I4357" s="78"/>
      <c r="K4357" s="78"/>
      <c r="L4357" s="77"/>
      <c r="M4357" s="78"/>
      <c r="N4357" s="78"/>
      <c r="O4357" s="78"/>
      <c r="P4357" s="78"/>
      <c r="Q4357" s="144"/>
      <c r="R4357" s="78"/>
      <c r="S4357" s="78"/>
      <c r="T4357" s="78"/>
      <c r="U4357" s="78"/>
      <c r="V4357" s="219"/>
      <c r="W4357" s="78"/>
      <c r="X4357" s="78"/>
      <c r="Y4357" s="78"/>
      <c r="Z4357" s="78"/>
      <c r="AA4357" s="77"/>
      <c r="AB4357" s="77"/>
      <c r="AC4357" s="78"/>
      <c r="AD4357" s="104"/>
      <c r="AE4357" s="78"/>
      <c r="AF4357" s="104"/>
      <c r="AG4357" s="78"/>
      <c r="AH4357" s="104"/>
      <c r="AI4357" s="78"/>
      <c r="AJ4357" s="104"/>
      <c r="AK4357" s="78"/>
      <c r="AL4357" s="78"/>
      <c r="AM4357" s="8"/>
      <c r="AN4357" s="78"/>
      <c r="AO4357" s="78"/>
      <c r="AP4357" s="78"/>
      <c r="AQ4357" s="78"/>
      <c r="AR4357" s="78"/>
      <c r="AS4357" s="78"/>
      <c r="AT4357" s="78"/>
      <c r="AU4357" s="78"/>
      <c r="AV4357" s="78"/>
      <c r="AW4357" s="77"/>
      <c r="AX4357" s="144"/>
      <c r="AY4357" s="144"/>
      <c r="AZ4357" s="144"/>
      <c r="BA4357" s="54"/>
      <c r="BB4357" s="54"/>
      <c r="BC4357" s="144"/>
      <c r="BD4357" s="144"/>
      <c r="BE4357" s="144"/>
      <c r="BF4357" s="144"/>
      <c r="BG4357" s="144"/>
      <c r="BH4357" s="144"/>
      <c r="BI4357" s="144"/>
      <c r="BJ4357" s="144"/>
      <c r="BK4357" s="144"/>
      <c r="BL4357" s="144"/>
      <c r="BM4357" s="144"/>
      <c r="BN4357" s="144"/>
      <c r="BO4357" s="144"/>
      <c r="BP4357" s="144"/>
      <c r="BQ4357" s="144"/>
      <c r="BR4357" s="144"/>
      <c r="BS4357" s="144"/>
      <c r="BT4357" s="144"/>
      <c r="BU4357" s="144"/>
      <c r="BV4357" s="144"/>
      <c r="BW4357" s="144"/>
      <c r="BX4357" s="144"/>
      <c r="BY4357" s="144"/>
      <c r="BZ4357" s="144"/>
      <c r="CA4357" s="144"/>
      <c r="CB4357" s="144"/>
      <c r="CC4357" s="144"/>
      <c r="CD4357" s="144"/>
      <c r="CE4357" s="144"/>
      <c r="CF4357" s="144"/>
      <c r="CG4357" s="144"/>
      <c r="CH4357" s="144"/>
      <c r="CI4357" s="144"/>
      <c r="CJ4357" s="144"/>
      <c r="CK4357" s="144"/>
      <c r="CL4357" s="144"/>
    </row>
    <row r="4358" spans="2:90" x14ac:dyDescent="0.25">
      <c r="B4358" s="77"/>
      <c r="C4358" s="77"/>
      <c r="D4358" s="77"/>
      <c r="E4358" s="77"/>
      <c r="F4358" s="77"/>
      <c r="G4358" s="77"/>
      <c r="I4358" s="78"/>
      <c r="K4358" s="78"/>
      <c r="L4358" s="77"/>
      <c r="M4358" s="78"/>
      <c r="N4358" s="78"/>
      <c r="O4358" s="78"/>
      <c r="P4358" s="78"/>
      <c r="Q4358" s="144"/>
      <c r="R4358" s="78"/>
      <c r="S4358" s="78"/>
      <c r="T4358" s="78"/>
      <c r="U4358" s="78"/>
      <c r="V4358" s="219"/>
      <c r="W4358" s="78"/>
      <c r="X4358" s="78"/>
      <c r="Y4358" s="78"/>
      <c r="Z4358" s="78"/>
      <c r="AA4358" s="77"/>
      <c r="AB4358" s="77"/>
      <c r="AC4358" s="78"/>
      <c r="AD4358" s="104"/>
      <c r="AE4358" s="78"/>
      <c r="AF4358" s="104"/>
      <c r="AG4358" s="78"/>
      <c r="AH4358" s="104"/>
      <c r="AI4358" s="78"/>
      <c r="AJ4358" s="104"/>
      <c r="AK4358" s="78"/>
      <c r="AL4358" s="78"/>
      <c r="AM4358" s="8"/>
      <c r="AN4358" s="78"/>
      <c r="AO4358" s="78"/>
      <c r="AP4358" s="78"/>
      <c r="AQ4358" s="78"/>
      <c r="AR4358" s="78"/>
      <c r="AS4358" s="78"/>
      <c r="AT4358" s="78"/>
      <c r="AU4358" s="78"/>
      <c r="AV4358" s="78"/>
      <c r="AW4358" s="77"/>
      <c r="AX4358" s="144"/>
      <c r="AY4358" s="144"/>
      <c r="AZ4358" s="144"/>
      <c r="BA4358" s="54"/>
      <c r="BB4358" s="54"/>
      <c r="BC4358" s="144"/>
      <c r="BD4358" s="144"/>
      <c r="BE4358" s="144"/>
      <c r="BF4358" s="144"/>
      <c r="BG4358" s="144"/>
      <c r="BH4358" s="144"/>
      <c r="BI4358" s="144"/>
      <c r="BJ4358" s="144"/>
      <c r="BK4358" s="144"/>
      <c r="BL4358" s="144"/>
      <c r="BM4358" s="144"/>
      <c r="BN4358" s="144"/>
      <c r="BO4358" s="144"/>
      <c r="BP4358" s="144"/>
      <c r="BQ4358" s="144"/>
      <c r="BR4358" s="144"/>
      <c r="BS4358" s="144"/>
      <c r="BT4358" s="144"/>
      <c r="BU4358" s="144"/>
      <c r="BV4358" s="144"/>
      <c r="BW4358" s="144"/>
      <c r="BX4358" s="144"/>
      <c r="BY4358" s="144"/>
      <c r="BZ4358" s="144"/>
      <c r="CA4358" s="144"/>
      <c r="CB4358" s="144"/>
      <c r="CC4358" s="144"/>
      <c r="CD4358" s="144"/>
      <c r="CE4358" s="144"/>
      <c r="CF4358" s="144"/>
      <c r="CG4358" s="144"/>
      <c r="CH4358" s="144"/>
      <c r="CI4358" s="144"/>
      <c r="CJ4358" s="144"/>
      <c r="CK4358" s="144"/>
      <c r="CL4358" s="144"/>
    </row>
    <row r="4359" spans="2:90" x14ac:dyDescent="0.25">
      <c r="B4359" s="77"/>
      <c r="C4359" s="77"/>
      <c r="D4359" s="77"/>
      <c r="E4359" s="77"/>
      <c r="F4359" s="77"/>
      <c r="G4359" s="77"/>
      <c r="I4359" s="78"/>
      <c r="K4359" s="78"/>
      <c r="L4359" s="77"/>
      <c r="M4359" s="78"/>
      <c r="N4359" s="78"/>
      <c r="O4359" s="78"/>
      <c r="P4359" s="78"/>
      <c r="Q4359" s="144"/>
      <c r="R4359" s="78"/>
      <c r="S4359" s="78"/>
      <c r="T4359" s="78"/>
      <c r="U4359" s="78"/>
      <c r="V4359" s="219"/>
      <c r="W4359" s="78"/>
      <c r="X4359" s="78"/>
      <c r="Y4359" s="78"/>
      <c r="Z4359" s="78"/>
      <c r="AA4359" s="77"/>
      <c r="AB4359" s="77"/>
      <c r="AC4359" s="78"/>
      <c r="AD4359" s="104"/>
      <c r="AE4359" s="78"/>
      <c r="AF4359" s="104"/>
      <c r="AG4359" s="78"/>
      <c r="AH4359" s="104"/>
      <c r="AI4359" s="78"/>
      <c r="AJ4359" s="104"/>
      <c r="AK4359" s="78"/>
      <c r="AL4359" s="78"/>
      <c r="AM4359" s="8"/>
      <c r="AN4359" s="78"/>
      <c r="AO4359" s="78"/>
      <c r="AP4359" s="78"/>
      <c r="AQ4359" s="78"/>
      <c r="AR4359" s="78"/>
      <c r="AS4359" s="78"/>
      <c r="AT4359" s="78"/>
      <c r="AU4359" s="78"/>
      <c r="AV4359" s="78"/>
      <c r="AW4359" s="77"/>
      <c r="AX4359" s="144"/>
      <c r="AY4359" s="144"/>
      <c r="AZ4359" s="144"/>
      <c r="BA4359" s="54"/>
      <c r="BB4359" s="54"/>
      <c r="BC4359" s="144"/>
      <c r="BD4359" s="144"/>
      <c r="BE4359" s="144"/>
      <c r="BF4359" s="144"/>
      <c r="BG4359" s="144"/>
      <c r="BH4359" s="144"/>
      <c r="BI4359" s="144"/>
      <c r="BJ4359" s="144"/>
      <c r="BK4359" s="144"/>
      <c r="BL4359" s="144"/>
      <c r="BM4359" s="144"/>
      <c r="BN4359" s="144"/>
      <c r="BO4359" s="144"/>
      <c r="BP4359" s="144"/>
      <c r="BQ4359" s="144"/>
      <c r="BR4359" s="144"/>
      <c r="BS4359" s="144"/>
      <c r="BT4359" s="144"/>
      <c r="BU4359" s="144"/>
      <c r="BV4359" s="144"/>
      <c r="BW4359" s="144"/>
      <c r="BX4359" s="144"/>
      <c r="BY4359" s="144"/>
      <c r="BZ4359" s="144"/>
      <c r="CA4359" s="144"/>
      <c r="CB4359" s="144"/>
      <c r="CC4359" s="144"/>
      <c r="CD4359" s="144"/>
      <c r="CE4359" s="144"/>
      <c r="CF4359" s="144"/>
      <c r="CG4359" s="144"/>
      <c r="CH4359" s="144"/>
      <c r="CI4359" s="144"/>
      <c r="CJ4359" s="144"/>
      <c r="CK4359" s="144"/>
      <c r="CL4359" s="144"/>
    </row>
    <row r="4360" spans="2:90" x14ac:dyDescent="0.25">
      <c r="B4360" s="77"/>
      <c r="C4360" s="77"/>
      <c r="D4360" s="77"/>
      <c r="E4360" s="77"/>
      <c r="F4360" s="77"/>
      <c r="G4360" s="77"/>
      <c r="I4360" s="78"/>
      <c r="K4360" s="78"/>
      <c r="L4360" s="77"/>
      <c r="M4360" s="78"/>
      <c r="N4360" s="78"/>
      <c r="O4360" s="78"/>
      <c r="P4360" s="78"/>
      <c r="Q4360" s="144"/>
      <c r="R4360" s="78"/>
      <c r="S4360" s="78"/>
      <c r="T4360" s="78"/>
      <c r="U4360" s="78"/>
      <c r="V4360" s="219"/>
      <c r="W4360" s="78"/>
      <c r="X4360" s="78"/>
      <c r="Y4360" s="78"/>
      <c r="Z4360" s="78"/>
      <c r="AA4360" s="77"/>
      <c r="AB4360" s="77"/>
      <c r="AC4360" s="78"/>
      <c r="AD4360" s="104"/>
      <c r="AE4360" s="78"/>
      <c r="AF4360" s="104"/>
      <c r="AG4360" s="78"/>
      <c r="AH4360" s="104"/>
      <c r="AI4360" s="78"/>
      <c r="AJ4360" s="104"/>
      <c r="AK4360" s="78"/>
      <c r="AL4360" s="78"/>
      <c r="AM4360" s="8"/>
      <c r="AN4360" s="78"/>
      <c r="AO4360" s="78"/>
      <c r="AP4360" s="78"/>
      <c r="AQ4360" s="78"/>
      <c r="AR4360" s="78"/>
      <c r="AS4360" s="78"/>
      <c r="AT4360" s="78"/>
      <c r="AU4360" s="78"/>
      <c r="AV4360" s="78"/>
      <c r="AW4360" s="77"/>
      <c r="AX4360" s="144"/>
      <c r="AY4360" s="144"/>
      <c r="AZ4360" s="144"/>
      <c r="BA4360" s="54"/>
      <c r="BB4360" s="54"/>
      <c r="BC4360" s="144"/>
      <c r="BD4360" s="144"/>
      <c r="BE4360" s="144"/>
      <c r="BF4360" s="144"/>
      <c r="BG4360" s="144"/>
      <c r="BH4360" s="144"/>
      <c r="BI4360" s="144"/>
      <c r="BJ4360" s="144"/>
      <c r="BK4360" s="144"/>
      <c r="BL4360" s="144"/>
      <c r="BM4360" s="144"/>
      <c r="BN4360" s="144"/>
      <c r="BO4360" s="144"/>
      <c r="BP4360" s="144"/>
      <c r="BQ4360" s="144"/>
      <c r="BR4360" s="144"/>
      <c r="BS4360" s="144"/>
      <c r="BT4360" s="144"/>
      <c r="BU4360" s="144"/>
      <c r="BV4360" s="144"/>
      <c r="BW4360" s="144"/>
      <c r="BX4360" s="144"/>
      <c r="BY4360" s="144"/>
      <c r="BZ4360" s="144"/>
      <c r="CA4360" s="144"/>
      <c r="CB4360" s="144"/>
      <c r="CC4360" s="144"/>
      <c r="CD4360" s="144"/>
      <c r="CE4360" s="144"/>
      <c r="CF4360" s="144"/>
      <c r="CG4360" s="144"/>
      <c r="CH4360" s="144"/>
      <c r="CI4360" s="144"/>
      <c r="CJ4360" s="144"/>
      <c r="CK4360" s="144"/>
      <c r="CL4360" s="144"/>
    </row>
    <row r="4361" spans="2:90" x14ac:dyDescent="0.25">
      <c r="B4361" s="77"/>
      <c r="C4361" s="77"/>
      <c r="D4361" s="77"/>
      <c r="E4361" s="77"/>
      <c r="F4361" s="77"/>
      <c r="G4361" s="77"/>
      <c r="I4361" s="78"/>
      <c r="K4361" s="78"/>
      <c r="L4361" s="77"/>
      <c r="M4361" s="78"/>
      <c r="N4361" s="78"/>
      <c r="O4361" s="78"/>
      <c r="P4361" s="78"/>
      <c r="Q4361" s="144"/>
      <c r="R4361" s="78"/>
      <c r="S4361" s="78"/>
      <c r="T4361" s="78"/>
      <c r="U4361" s="78"/>
      <c r="V4361" s="219"/>
      <c r="W4361" s="78"/>
      <c r="X4361" s="78"/>
      <c r="Y4361" s="78"/>
      <c r="Z4361" s="78"/>
      <c r="AA4361" s="77"/>
      <c r="AB4361" s="77"/>
      <c r="AC4361" s="78"/>
      <c r="AD4361" s="104"/>
      <c r="AE4361" s="78"/>
      <c r="AF4361" s="104"/>
      <c r="AG4361" s="78"/>
      <c r="AH4361" s="104"/>
      <c r="AI4361" s="78"/>
      <c r="AJ4361" s="104"/>
      <c r="AK4361" s="78"/>
      <c r="AL4361" s="78"/>
      <c r="AM4361" s="8"/>
      <c r="AN4361" s="78"/>
      <c r="AO4361" s="78"/>
      <c r="AP4361" s="78"/>
      <c r="AQ4361" s="78"/>
      <c r="AR4361" s="78"/>
      <c r="AS4361" s="78"/>
      <c r="AT4361" s="78"/>
      <c r="AU4361" s="78"/>
      <c r="AV4361" s="78"/>
      <c r="AW4361" s="77"/>
      <c r="AX4361" s="144"/>
      <c r="AY4361" s="144"/>
      <c r="AZ4361" s="144"/>
      <c r="BA4361" s="54"/>
      <c r="BB4361" s="54"/>
      <c r="BC4361" s="144"/>
      <c r="BD4361" s="144"/>
      <c r="BE4361" s="144"/>
      <c r="BF4361" s="144"/>
      <c r="BG4361" s="144"/>
      <c r="BH4361" s="144"/>
      <c r="BI4361" s="144"/>
      <c r="BJ4361" s="144"/>
      <c r="BK4361" s="144"/>
      <c r="BL4361" s="144"/>
      <c r="BM4361" s="144"/>
      <c r="BN4361" s="144"/>
      <c r="BO4361" s="144"/>
      <c r="BP4361" s="144"/>
      <c r="BQ4361" s="144"/>
      <c r="BR4361" s="144"/>
      <c r="BS4361" s="144"/>
      <c r="BT4361" s="144"/>
      <c r="BU4361" s="144"/>
      <c r="BV4361" s="144"/>
      <c r="BW4361" s="144"/>
      <c r="BX4361" s="144"/>
      <c r="BY4361" s="144"/>
      <c r="BZ4361" s="144"/>
      <c r="CA4361" s="144"/>
      <c r="CB4361" s="144"/>
      <c r="CC4361" s="144"/>
      <c r="CD4361" s="144"/>
      <c r="CE4361" s="144"/>
      <c r="CF4361" s="144"/>
      <c r="CG4361" s="144"/>
      <c r="CH4361" s="144"/>
      <c r="CI4361" s="144"/>
      <c r="CJ4361" s="144"/>
      <c r="CK4361" s="144"/>
      <c r="CL4361" s="144"/>
    </row>
    <row r="4362" spans="2:90" x14ac:dyDescent="0.25">
      <c r="B4362" s="77"/>
      <c r="C4362" s="77"/>
      <c r="D4362" s="77"/>
      <c r="E4362" s="77"/>
      <c r="F4362" s="77"/>
      <c r="G4362" s="77"/>
      <c r="I4362" s="78"/>
      <c r="K4362" s="78"/>
      <c r="L4362" s="77"/>
      <c r="M4362" s="78"/>
      <c r="N4362" s="78"/>
      <c r="O4362" s="78"/>
      <c r="P4362" s="78"/>
      <c r="Q4362" s="144"/>
      <c r="R4362" s="78"/>
      <c r="S4362" s="78"/>
      <c r="T4362" s="78"/>
      <c r="U4362" s="78"/>
      <c r="V4362" s="219"/>
      <c r="W4362" s="78"/>
      <c r="X4362" s="78"/>
      <c r="Y4362" s="78"/>
      <c r="Z4362" s="78"/>
      <c r="AA4362" s="77"/>
      <c r="AB4362" s="77"/>
      <c r="AC4362" s="78"/>
      <c r="AD4362" s="104"/>
      <c r="AE4362" s="78"/>
      <c r="AF4362" s="104"/>
      <c r="AG4362" s="78"/>
      <c r="AH4362" s="104"/>
      <c r="AI4362" s="78"/>
      <c r="AJ4362" s="104"/>
      <c r="AK4362" s="78"/>
      <c r="AL4362" s="78"/>
      <c r="AM4362" s="8"/>
      <c r="AN4362" s="78"/>
      <c r="AO4362" s="78"/>
      <c r="AP4362" s="78"/>
      <c r="AQ4362" s="78"/>
      <c r="AR4362" s="78"/>
      <c r="AS4362" s="78"/>
      <c r="AT4362" s="78"/>
      <c r="AU4362" s="78"/>
      <c r="AV4362" s="78"/>
      <c r="AW4362" s="77"/>
      <c r="AX4362" s="144"/>
      <c r="AY4362" s="144"/>
      <c r="AZ4362" s="144"/>
      <c r="BA4362" s="54"/>
      <c r="BB4362" s="54"/>
      <c r="BC4362" s="144"/>
      <c r="BD4362" s="144"/>
      <c r="BE4362" s="144"/>
      <c r="BF4362" s="144"/>
      <c r="BG4362" s="144"/>
      <c r="BH4362" s="144"/>
      <c r="BI4362" s="144"/>
      <c r="BJ4362" s="144"/>
      <c r="BK4362" s="144"/>
      <c r="BL4362" s="144"/>
      <c r="BM4362" s="144"/>
      <c r="BN4362" s="144"/>
      <c r="BO4362" s="144"/>
      <c r="BP4362" s="144"/>
      <c r="BQ4362" s="144"/>
      <c r="BR4362" s="144"/>
      <c r="BS4362" s="144"/>
      <c r="BT4362" s="144"/>
      <c r="BU4362" s="144"/>
      <c r="BV4362" s="144"/>
      <c r="BW4362" s="144"/>
      <c r="BX4362" s="144"/>
      <c r="BY4362" s="144"/>
      <c r="BZ4362" s="144"/>
      <c r="CA4362" s="144"/>
      <c r="CB4362" s="144"/>
      <c r="CC4362" s="144"/>
      <c r="CD4362" s="144"/>
      <c r="CE4362" s="144"/>
      <c r="CF4362" s="144"/>
      <c r="CG4362" s="144"/>
      <c r="CH4362" s="144"/>
      <c r="CI4362" s="144"/>
      <c r="CJ4362" s="144"/>
      <c r="CK4362" s="144"/>
      <c r="CL4362" s="144"/>
    </row>
    <row r="4363" spans="2:90" x14ac:dyDescent="0.25">
      <c r="B4363" s="77"/>
      <c r="C4363" s="77"/>
      <c r="D4363" s="77"/>
      <c r="E4363" s="77"/>
      <c r="F4363" s="77"/>
      <c r="G4363" s="77"/>
      <c r="I4363" s="78"/>
      <c r="K4363" s="78"/>
      <c r="L4363" s="77"/>
      <c r="M4363" s="78"/>
      <c r="N4363" s="78"/>
      <c r="O4363" s="78"/>
      <c r="P4363" s="78"/>
      <c r="Q4363" s="144"/>
      <c r="R4363" s="78"/>
      <c r="S4363" s="78"/>
      <c r="T4363" s="78"/>
      <c r="U4363" s="78"/>
      <c r="V4363" s="219"/>
      <c r="W4363" s="78"/>
      <c r="X4363" s="78"/>
      <c r="Y4363" s="78"/>
      <c r="Z4363" s="78"/>
      <c r="AA4363" s="77"/>
      <c r="AB4363" s="77"/>
      <c r="AC4363" s="78"/>
      <c r="AD4363" s="104"/>
      <c r="AE4363" s="78"/>
      <c r="AF4363" s="104"/>
      <c r="AG4363" s="78"/>
      <c r="AH4363" s="104"/>
      <c r="AI4363" s="78"/>
      <c r="AJ4363" s="104"/>
      <c r="AK4363" s="78"/>
      <c r="AL4363" s="78"/>
      <c r="AM4363" s="8"/>
      <c r="AN4363" s="78"/>
      <c r="AO4363" s="78"/>
      <c r="AP4363" s="78"/>
      <c r="AQ4363" s="78"/>
      <c r="AR4363" s="78"/>
      <c r="AS4363" s="78"/>
      <c r="AT4363" s="78"/>
      <c r="AU4363" s="78"/>
      <c r="AV4363" s="78"/>
      <c r="AW4363" s="77"/>
      <c r="AX4363" s="144"/>
      <c r="AY4363" s="144"/>
      <c r="AZ4363" s="144"/>
      <c r="BA4363" s="54"/>
      <c r="BB4363" s="54"/>
      <c r="BC4363" s="144"/>
      <c r="BD4363" s="144"/>
      <c r="BE4363" s="144"/>
      <c r="BF4363" s="144"/>
      <c r="BG4363" s="144"/>
      <c r="BH4363" s="144"/>
      <c r="BI4363" s="144"/>
      <c r="BJ4363" s="144"/>
      <c r="BK4363" s="144"/>
      <c r="BL4363" s="144"/>
      <c r="BM4363" s="144"/>
      <c r="BN4363" s="144"/>
      <c r="BO4363" s="144"/>
      <c r="BP4363" s="144"/>
      <c r="BQ4363" s="144"/>
      <c r="BR4363" s="144"/>
      <c r="BS4363" s="144"/>
      <c r="BT4363" s="144"/>
      <c r="BU4363" s="144"/>
      <c r="BV4363" s="144"/>
      <c r="BW4363" s="144"/>
      <c r="BX4363" s="144"/>
      <c r="BY4363" s="144"/>
      <c r="BZ4363" s="144"/>
      <c r="CA4363" s="144"/>
      <c r="CB4363" s="144"/>
      <c r="CC4363" s="144"/>
      <c r="CD4363" s="144"/>
      <c r="CE4363" s="144"/>
      <c r="CF4363" s="144"/>
      <c r="CG4363" s="144"/>
      <c r="CH4363" s="144"/>
      <c r="CI4363" s="144"/>
      <c r="CJ4363" s="144"/>
      <c r="CK4363" s="144"/>
      <c r="CL4363" s="144"/>
    </row>
    <row r="4364" spans="2:90" x14ac:dyDescent="0.25">
      <c r="B4364" s="77"/>
      <c r="C4364" s="77"/>
      <c r="D4364" s="77"/>
      <c r="E4364" s="77"/>
      <c r="F4364" s="77"/>
      <c r="G4364" s="77"/>
      <c r="I4364" s="78"/>
      <c r="K4364" s="78"/>
      <c r="L4364" s="77"/>
      <c r="M4364" s="78"/>
      <c r="N4364" s="78"/>
      <c r="O4364" s="78"/>
      <c r="P4364" s="78"/>
      <c r="Q4364" s="144"/>
      <c r="R4364" s="78"/>
      <c r="S4364" s="78"/>
      <c r="T4364" s="78"/>
      <c r="U4364" s="78"/>
      <c r="V4364" s="219"/>
      <c r="W4364" s="78"/>
      <c r="X4364" s="78"/>
      <c r="Y4364" s="78"/>
      <c r="Z4364" s="78"/>
      <c r="AA4364" s="77"/>
      <c r="AB4364" s="77"/>
      <c r="AC4364" s="78"/>
      <c r="AD4364" s="104"/>
      <c r="AE4364" s="78"/>
      <c r="AF4364" s="104"/>
      <c r="AG4364" s="78"/>
      <c r="AH4364" s="104"/>
      <c r="AI4364" s="78"/>
      <c r="AJ4364" s="104"/>
      <c r="AK4364" s="78"/>
      <c r="AL4364" s="78"/>
      <c r="AM4364" s="8"/>
      <c r="AN4364" s="78"/>
      <c r="AO4364" s="78"/>
      <c r="AP4364" s="78"/>
      <c r="AQ4364" s="78"/>
      <c r="AR4364" s="78"/>
      <c r="AS4364" s="78"/>
      <c r="AT4364" s="78"/>
      <c r="AU4364" s="78"/>
      <c r="AV4364" s="78"/>
      <c r="AW4364" s="77"/>
      <c r="AX4364" s="144"/>
      <c r="AY4364" s="144"/>
      <c r="AZ4364" s="144"/>
      <c r="BA4364" s="54"/>
      <c r="BB4364" s="54"/>
      <c r="BC4364" s="144"/>
      <c r="BD4364" s="144"/>
      <c r="BE4364" s="144"/>
      <c r="BF4364" s="144"/>
      <c r="BG4364" s="144"/>
      <c r="BH4364" s="144"/>
      <c r="BI4364" s="144"/>
      <c r="BJ4364" s="144"/>
      <c r="BK4364" s="144"/>
      <c r="BL4364" s="144"/>
      <c r="BM4364" s="144"/>
      <c r="BN4364" s="144"/>
      <c r="BO4364" s="144"/>
      <c r="BP4364" s="144"/>
      <c r="BQ4364" s="144"/>
      <c r="BR4364" s="144"/>
      <c r="BS4364" s="144"/>
      <c r="BT4364" s="144"/>
      <c r="BU4364" s="144"/>
      <c r="BV4364" s="144"/>
      <c r="BW4364" s="144"/>
      <c r="BX4364" s="144"/>
      <c r="BY4364" s="144"/>
      <c r="BZ4364" s="144"/>
      <c r="CA4364" s="144"/>
      <c r="CB4364" s="144"/>
      <c r="CC4364" s="144"/>
      <c r="CD4364" s="144"/>
      <c r="CE4364" s="144"/>
      <c r="CF4364" s="144"/>
      <c r="CG4364" s="144"/>
      <c r="CH4364" s="144"/>
      <c r="CI4364" s="144"/>
      <c r="CJ4364" s="144"/>
      <c r="CK4364" s="144"/>
      <c r="CL4364" s="144"/>
    </row>
    <row r="4365" spans="2:90" x14ac:dyDescent="0.25">
      <c r="B4365" s="77"/>
      <c r="C4365" s="77"/>
      <c r="D4365" s="77"/>
      <c r="E4365" s="77"/>
      <c r="F4365" s="77"/>
      <c r="G4365" s="77"/>
      <c r="I4365" s="78"/>
      <c r="K4365" s="78"/>
      <c r="L4365" s="77"/>
      <c r="M4365" s="78"/>
      <c r="N4365" s="78"/>
      <c r="O4365" s="78"/>
      <c r="P4365" s="78"/>
      <c r="Q4365" s="144"/>
      <c r="R4365" s="78"/>
      <c r="S4365" s="78"/>
      <c r="T4365" s="78"/>
      <c r="U4365" s="78"/>
      <c r="V4365" s="219"/>
      <c r="W4365" s="78"/>
      <c r="X4365" s="78"/>
      <c r="Y4365" s="78"/>
      <c r="Z4365" s="78"/>
      <c r="AA4365" s="77"/>
      <c r="AB4365" s="77"/>
      <c r="AC4365" s="78"/>
      <c r="AD4365" s="104"/>
      <c r="AE4365" s="78"/>
      <c r="AF4365" s="104"/>
      <c r="AG4365" s="78"/>
      <c r="AH4365" s="104"/>
      <c r="AI4365" s="78"/>
      <c r="AJ4365" s="104"/>
      <c r="AK4365" s="78"/>
      <c r="AL4365" s="78"/>
      <c r="AM4365" s="8"/>
      <c r="AN4365" s="78"/>
      <c r="AO4365" s="78"/>
      <c r="AP4365" s="78"/>
      <c r="AQ4365" s="78"/>
      <c r="AR4365" s="78"/>
      <c r="AS4365" s="78"/>
      <c r="AT4365" s="78"/>
      <c r="AU4365" s="78"/>
      <c r="AV4365" s="78"/>
      <c r="AW4365" s="77"/>
      <c r="AX4365" s="144"/>
      <c r="AY4365" s="144"/>
      <c r="AZ4365" s="144"/>
      <c r="BA4365" s="54"/>
      <c r="BB4365" s="54"/>
      <c r="BC4365" s="144"/>
      <c r="BD4365" s="144"/>
      <c r="BE4365" s="144"/>
      <c r="BF4365" s="144"/>
      <c r="BG4365" s="144"/>
      <c r="BH4365" s="144"/>
      <c r="BI4365" s="144"/>
      <c r="BJ4365" s="144"/>
      <c r="BK4365" s="144"/>
      <c r="BL4365" s="144"/>
      <c r="BM4365" s="144"/>
      <c r="BN4365" s="144"/>
      <c r="BO4365" s="144"/>
      <c r="BP4365" s="144"/>
      <c r="BQ4365" s="144"/>
      <c r="BR4365" s="144"/>
      <c r="BS4365" s="144"/>
      <c r="BT4365" s="144"/>
      <c r="BU4365" s="144"/>
      <c r="BV4365" s="144"/>
      <c r="BW4365" s="144"/>
      <c r="BX4365" s="144"/>
      <c r="BY4365" s="144"/>
      <c r="BZ4365" s="144"/>
      <c r="CA4365" s="144"/>
      <c r="CB4365" s="144"/>
      <c r="CC4365" s="144"/>
      <c r="CD4365" s="144"/>
      <c r="CE4365" s="144"/>
      <c r="CF4365" s="144"/>
      <c r="CG4365" s="144"/>
      <c r="CH4365" s="144"/>
      <c r="CI4365" s="144"/>
      <c r="CJ4365" s="144"/>
      <c r="CK4365" s="144"/>
      <c r="CL4365" s="144"/>
    </row>
    <row r="4366" spans="2:90" x14ac:dyDescent="0.25">
      <c r="B4366" s="77"/>
      <c r="C4366" s="77"/>
      <c r="D4366" s="77"/>
      <c r="E4366" s="77"/>
      <c r="F4366" s="77"/>
      <c r="G4366" s="77"/>
      <c r="I4366" s="78"/>
      <c r="K4366" s="78"/>
      <c r="L4366" s="77"/>
      <c r="M4366" s="78"/>
      <c r="N4366" s="78"/>
      <c r="O4366" s="78"/>
      <c r="P4366" s="78"/>
      <c r="Q4366" s="144"/>
      <c r="R4366" s="78"/>
      <c r="S4366" s="78"/>
      <c r="T4366" s="78"/>
      <c r="U4366" s="78"/>
      <c r="V4366" s="219"/>
      <c r="W4366" s="78"/>
      <c r="X4366" s="78"/>
      <c r="Y4366" s="78"/>
      <c r="Z4366" s="78"/>
      <c r="AA4366" s="77"/>
      <c r="AB4366" s="77"/>
      <c r="AC4366" s="78"/>
      <c r="AD4366" s="104"/>
      <c r="AE4366" s="78"/>
      <c r="AF4366" s="104"/>
      <c r="AG4366" s="78"/>
      <c r="AH4366" s="104"/>
      <c r="AI4366" s="78"/>
      <c r="AJ4366" s="104"/>
      <c r="AK4366" s="78"/>
      <c r="AL4366" s="78"/>
      <c r="AM4366" s="8"/>
      <c r="AN4366" s="78"/>
      <c r="AO4366" s="78"/>
      <c r="AP4366" s="78"/>
      <c r="AQ4366" s="78"/>
      <c r="AR4366" s="78"/>
      <c r="AS4366" s="78"/>
      <c r="AT4366" s="78"/>
      <c r="AU4366" s="78"/>
      <c r="AV4366" s="78"/>
      <c r="AW4366" s="77"/>
      <c r="AX4366" s="144"/>
      <c r="AY4366" s="144"/>
      <c r="AZ4366" s="144"/>
      <c r="BA4366" s="54"/>
      <c r="BB4366" s="54"/>
      <c r="BC4366" s="144"/>
      <c r="BD4366" s="144"/>
      <c r="BE4366" s="144"/>
      <c r="BF4366" s="144"/>
      <c r="BG4366" s="144"/>
      <c r="BH4366" s="144"/>
      <c r="BI4366" s="144"/>
      <c r="BJ4366" s="144"/>
      <c r="BK4366" s="144"/>
      <c r="BL4366" s="144"/>
      <c r="BM4366" s="144"/>
      <c r="BN4366" s="144"/>
      <c r="BO4366" s="144"/>
      <c r="BP4366" s="144"/>
      <c r="BQ4366" s="144"/>
      <c r="BR4366" s="144"/>
      <c r="BS4366" s="144"/>
      <c r="BT4366" s="144"/>
      <c r="BU4366" s="144"/>
      <c r="BV4366" s="144"/>
      <c r="BW4366" s="144"/>
      <c r="BX4366" s="144"/>
      <c r="BY4366" s="144"/>
      <c r="BZ4366" s="144"/>
      <c r="CA4366" s="144"/>
      <c r="CB4366" s="144"/>
      <c r="CC4366" s="144"/>
      <c r="CD4366" s="144"/>
      <c r="CE4366" s="144"/>
      <c r="CF4366" s="144"/>
      <c r="CG4366" s="144"/>
      <c r="CH4366" s="144"/>
      <c r="CI4366" s="144"/>
      <c r="CJ4366" s="144"/>
      <c r="CK4366" s="144"/>
      <c r="CL4366" s="144"/>
    </row>
    <row r="4367" spans="2:90" x14ac:dyDescent="0.25">
      <c r="B4367" s="77"/>
      <c r="C4367" s="77"/>
      <c r="D4367" s="77"/>
      <c r="E4367" s="77"/>
      <c r="F4367" s="77"/>
      <c r="G4367" s="77"/>
      <c r="I4367" s="78"/>
      <c r="K4367" s="78"/>
      <c r="L4367" s="77"/>
      <c r="M4367" s="78"/>
      <c r="N4367" s="78"/>
      <c r="O4367" s="78"/>
      <c r="P4367" s="78"/>
      <c r="Q4367" s="144"/>
      <c r="R4367" s="78"/>
      <c r="S4367" s="78"/>
      <c r="T4367" s="78"/>
      <c r="U4367" s="78"/>
      <c r="V4367" s="219"/>
      <c r="W4367" s="78"/>
      <c r="X4367" s="78"/>
      <c r="Y4367" s="78"/>
      <c r="Z4367" s="78"/>
      <c r="AA4367" s="77"/>
      <c r="AB4367" s="77"/>
      <c r="AC4367" s="78"/>
      <c r="AD4367" s="104"/>
      <c r="AE4367" s="78"/>
      <c r="AF4367" s="104"/>
      <c r="AG4367" s="78"/>
      <c r="AH4367" s="104"/>
      <c r="AI4367" s="78"/>
      <c r="AJ4367" s="104"/>
      <c r="AK4367" s="78"/>
      <c r="AL4367" s="78"/>
      <c r="AM4367" s="8"/>
      <c r="AN4367" s="78"/>
      <c r="AO4367" s="78"/>
      <c r="AP4367" s="78"/>
      <c r="AQ4367" s="78"/>
      <c r="AR4367" s="78"/>
      <c r="AS4367" s="78"/>
      <c r="AT4367" s="78"/>
      <c r="AU4367" s="78"/>
      <c r="AV4367" s="78"/>
      <c r="AW4367" s="77"/>
      <c r="AX4367" s="144"/>
      <c r="AY4367" s="144"/>
      <c r="AZ4367" s="144"/>
      <c r="BA4367" s="54"/>
      <c r="BB4367" s="54"/>
      <c r="BC4367" s="144"/>
      <c r="BD4367" s="144"/>
      <c r="BE4367" s="144"/>
      <c r="BF4367" s="144"/>
      <c r="BG4367" s="144"/>
      <c r="BH4367" s="144"/>
      <c r="BI4367" s="144"/>
      <c r="BJ4367" s="144"/>
      <c r="BK4367" s="144"/>
      <c r="BL4367" s="144"/>
      <c r="BM4367" s="144"/>
      <c r="BN4367" s="144"/>
      <c r="BO4367" s="144"/>
      <c r="BP4367" s="144"/>
      <c r="BQ4367" s="144"/>
      <c r="BR4367" s="144"/>
      <c r="BS4367" s="144"/>
      <c r="BT4367" s="144"/>
      <c r="BU4367" s="144"/>
      <c r="BV4367" s="144"/>
      <c r="BW4367" s="144"/>
      <c r="BX4367" s="144"/>
      <c r="BY4367" s="144"/>
      <c r="BZ4367" s="144"/>
      <c r="CA4367" s="144"/>
      <c r="CB4367" s="144"/>
      <c r="CC4367" s="144"/>
      <c r="CD4367" s="144"/>
      <c r="CE4367" s="144"/>
      <c r="CF4367" s="144"/>
      <c r="CG4367" s="144"/>
      <c r="CH4367" s="144"/>
      <c r="CI4367" s="144"/>
      <c r="CJ4367" s="144"/>
      <c r="CK4367" s="144"/>
      <c r="CL4367" s="144"/>
    </row>
    <row r="4368" spans="2:90" x14ac:dyDescent="0.25">
      <c r="B4368" s="77"/>
      <c r="C4368" s="77"/>
      <c r="D4368" s="77"/>
      <c r="E4368" s="77"/>
      <c r="F4368" s="77"/>
      <c r="G4368" s="77"/>
      <c r="I4368" s="78"/>
      <c r="K4368" s="78"/>
      <c r="L4368" s="77"/>
      <c r="M4368" s="78"/>
      <c r="N4368" s="78"/>
      <c r="O4368" s="78"/>
      <c r="P4368" s="78"/>
      <c r="Q4368" s="144"/>
      <c r="R4368" s="78"/>
      <c r="S4368" s="78"/>
      <c r="T4368" s="78"/>
      <c r="U4368" s="78"/>
      <c r="V4368" s="219"/>
      <c r="W4368" s="78"/>
      <c r="X4368" s="78"/>
      <c r="Y4368" s="78"/>
      <c r="Z4368" s="78"/>
      <c r="AA4368" s="77"/>
      <c r="AB4368" s="77"/>
      <c r="AC4368" s="78"/>
      <c r="AD4368" s="104"/>
      <c r="AE4368" s="78"/>
      <c r="AF4368" s="104"/>
      <c r="AG4368" s="78"/>
      <c r="AH4368" s="104"/>
      <c r="AI4368" s="78"/>
      <c r="AJ4368" s="104"/>
      <c r="AK4368" s="78"/>
      <c r="AL4368" s="78"/>
      <c r="AM4368" s="8"/>
      <c r="AN4368" s="78"/>
      <c r="AO4368" s="78"/>
      <c r="AP4368" s="78"/>
      <c r="AQ4368" s="78"/>
      <c r="AR4368" s="78"/>
      <c r="AS4368" s="78"/>
      <c r="AT4368" s="78"/>
      <c r="AU4368" s="78"/>
      <c r="AV4368" s="78"/>
      <c r="AW4368" s="77"/>
      <c r="AX4368" s="144"/>
      <c r="AY4368" s="144"/>
      <c r="AZ4368" s="144"/>
      <c r="BA4368" s="54"/>
      <c r="BB4368" s="54"/>
      <c r="BC4368" s="144"/>
      <c r="BD4368" s="144"/>
      <c r="BE4368" s="144"/>
      <c r="BF4368" s="144"/>
      <c r="BG4368" s="144"/>
      <c r="BH4368" s="144"/>
      <c r="BI4368" s="144"/>
      <c r="BJ4368" s="144"/>
      <c r="BK4368" s="144"/>
      <c r="BL4368" s="144"/>
      <c r="BM4368" s="144"/>
      <c r="BN4368" s="144"/>
      <c r="BO4368" s="144"/>
      <c r="BP4368" s="144"/>
      <c r="BQ4368" s="144"/>
      <c r="BR4368" s="144"/>
      <c r="BS4368" s="144"/>
      <c r="BT4368" s="144"/>
      <c r="BU4368" s="144"/>
      <c r="BV4368" s="144"/>
      <c r="BW4368" s="144"/>
      <c r="BX4368" s="144"/>
      <c r="BY4368" s="144"/>
      <c r="BZ4368" s="144"/>
      <c r="CA4368" s="144"/>
      <c r="CB4368" s="144"/>
      <c r="CC4368" s="144"/>
      <c r="CD4368" s="144"/>
      <c r="CE4368" s="144"/>
      <c r="CF4368" s="144"/>
      <c r="CG4368" s="144"/>
      <c r="CH4368" s="144"/>
      <c r="CI4368" s="144"/>
      <c r="CJ4368" s="144"/>
      <c r="CK4368" s="144"/>
      <c r="CL4368" s="144"/>
    </row>
    <row r="4369" spans="2:90" x14ac:dyDescent="0.25">
      <c r="B4369" s="77"/>
      <c r="C4369" s="77"/>
      <c r="D4369" s="77"/>
      <c r="E4369" s="77"/>
      <c r="F4369" s="77"/>
      <c r="G4369" s="77"/>
      <c r="I4369" s="78"/>
      <c r="K4369" s="78"/>
      <c r="L4369" s="77"/>
      <c r="M4369" s="78"/>
      <c r="N4369" s="78"/>
      <c r="O4369" s="78"/>
      <c r="P4369" s="78"/>
      <c r="Q4369" s="144"/>
      <c r="R4369" s="78"/>
      <c r="S4369" s="78"/>
      <c r="T4369" s="78"/>
      <c r="U4369" s="78"/>
      <c r="V4369" s="219"/>
      <c r="W4369" s="78"/>
      <c r="X4369" s="78"/>
      <c r="Y4369" s="78"/>
      <c r="Z4369" s="78"/>
      <c r="AA4369" s="77"/>
      <c r="AB4369" s="77"/>
      <c r="AC4369" s="78"/>
      <c r="AD4369" s="104"/>
      <c r="AE4369" s="78"/>
      <c r="AF4369" s="104"/>
      <c r="AG4369" s="78"/>
      <c r="AH4369" s="104"/>
      <c r="AI4369" s="78"/>
      <c r="AJ4369" s="104"/>
      <c r="AK4369" s="78"/>
      <c r="AL4369" s="78"/>
      <c r="AM4369" s="8"/>
      <c r="AN4369" s="78"/>
      <c r="AO4369" s="78"/>
      <c r="AP4369" s="78"/>
      <c r="AQ4369" s="78"/>
      <c r="AR4369" s="78"/>
      <c r="AS4369" s="78"/>
      <c r="AT4369" s="78"/>
      <c r="AU4369" s="78"/>
      <c r="AV4369" s="78"/>
      <c r="AW4369" s="77"/>
      <c r="AX4369" s="144"/>
      <c r="AY4369" s="144"/>
      <c r="AZ4369" s="144"/>
      <c r="BA4369" s="54"/>
      <c r="BB4369" s="54"/>
      <c r="BC4369" s="144"/>
      <c r="BD4369" s="144"/>
      <c r="BE4369" s="144"/>
      <c r="BF4369" s="144"/>
      <c r="BG4369" s="144"/>
      <c r="BH4369" s="144"/>
      <c r="BI4369" s="144"/>
      <c r="BJ4369" s="144"/>
      <c r="BK4369" s="144"/>
      <c r="BL4369" s="144"/>
      <c r="BM4369" s="144"/>
      <c r="BN4369" s="144"/>
      <c r="BO4369" s="144"/>
      <c r="BP4369" s="144"/>
      <c r="BQ4369" s="144"/>
      <c r="BR4369" s="144"/>
      <c r="BS4369" s="144"/>
      <c r="BT4369" s="144"/>
      <c r="BU4369" s="144"/>
      <c r="BV4369" s="144"/>
      <c r="BW4369" s="144"/>
      <c r="BX4369" s="144"/>
      <c r="BY4369" s="144"/>
      <c r="BZ4369" s="144"/>
      <c r="CA4369" s="144"/>
      <c r="CB4369" s="144"/>
      <c r="CC4369" s="144"/>
      <c r="CD4369" s="144"/>
      <c r="CE4369" s="144"/>
      <c r="CF4369" s="144"/>
      <c r="CG4369" s="144"/>
      <c r="CH4369" s="144"/>
      <c r="CI4369" s="144"/>
      <c r="CJ4369" s="144"/>
      <c r="CK4369" s="144"/>
      <c r="CL4369" s="144"/>
    </row>
    <row r="4370" spans="2:90" x14ac:dyDescent="0.25">
      <c r="B4370" s="77"/>
      <c r="C4370" s="77"/>
      <c r="D4370" s="77"/>
      <c r="E4370" s="77"/>
      <c r="F4370" s="77"/>
      <c r="G4370" s="77"/>
      <c r="I4370" s="78"/>
      <c r="K4370" s="78"/>
      <c r="L4370" s="77"/>
      <c r="M4370" s="78"/>
      <c r="N4370" s="78"/>
      <c r="O4370" s="78"/>
      <c r="P4370" s="78"/>
      <c r="Q4370" s="144"/>
      <c r="R4370" s="78"/>
      <c r="S4370" s="78"/>
      <c r="T4370" s="78"/>
      <c r="U4370" s="78"/>
      <c r="V4370" s="219"/>
      <c r="W4370" s="78"/>
      <c r="X4370" s="78"/>
      <c r="Y4370" s="78"/>
      <c r="Z4370" s="78"/>
      <c r="AA4370" s="77"/>
      <c r="AB4370" s="77"/>
      <c r="AC4370" s="78"/>
      <c r="AD4370" s="104"/>
      <c r="AE4370" s="78"/>
      <c r="AF4370" s="104"/>
      <c r="AG4370" s="78"/>
      <c r="AH4370" s="104"/>
      <c r="AI4370" s="78"/>
      <c r="AJ4370" s="104"/>
      <c r="AK4370" s="78"/>
      <c r="AL4370" s="78"/>
      <c r="AM4370" s="8"/>
      <c r="AN4370" s="78"/>
      <c r="AO4370" s="78"/>
      <c r="AP4370" s="78"/>
      <c r="AQ4370" s="78"/>
      <c r="AR4370" s="78"/>
      <c r="AS4370" s="78"/>
      <c r="AT4370" s="78"/>
      <c r="AU4370" s="78"/>
      <c r="AV4370" s="78"/>
      <c r="AW4370" s="77"/>
      <c r="AX4370" s="144"/>
      <c r="AY4370" s="144"/>
      <c r="AZ4370" s="144"/>
      <c r="BA4370" s="54"/>
      <c r="BB4370" s="54"/>
      <c r="BC4370" s="144"/>
      <c r="BD4370" s="144"/>
      <c r="BE4370" s="144"/>
      <c r="BF4370" s="144"/>
      <c r="BG4370" s="144"/>
      <c r="BH4370" s="144"/>
      <c r="BI4370" s="144"/>
      <c r="BJ4370" s="144"/>
      <c r="BK4370" s="144"/>
      <c r="BL4370" s="144"/>
      <c r="BM4370" s="144"/>
      <c r="BN4370" s="144"/>
      <c r="BO4370" s="144"/>
      <c r="BP4370" s="144"/>
      <c r="BQ4370" s="144"/>
      <c r="BR4370" s="144"/>
      <c r="BS4370" s="144"/>
      <c r="BT4370" s="144"/>
      <c r="BU4370" s="144"/>
      <c r="BV4370" s="144"/>
      <c r="BW4370" s="144"/>
      <c r="BX4370" s="144"/>
      <c r="BY4370" s="144"/>
      <c r="BZ4370" s="144"/>
      <c r="CA4370" s="144"/>
      <c r="CB4370" s="144"/>
      <c r="CC4370" s="144"/>
      <c r="CD4370" s="144"/>
      <c r="CE4370" s="144"/>
      <c r="CF4370" s="144"/>
      <c r="CG4370" s="144"/>
      <c r="CH4370" s="144"/>
      <c r="CI4370" s="144"/>
      <c r="CJ4370" s="144"/>
      <c r="CK4370" s="144"/>
      <c r="CL4370" s="144"/>
    </row>
    <row r="4371" spans="2:90" x14ac:dyDescent="0.25">
      <c r="B4371" s="77"/>
      <c r="C4371" s="77"/>
      <c r="D4371" s="77"/>
      <c r="E4371" s="77"/>
      <c r="F4371" s="77"/>
      <c r="G4371" s="77"/>
      <c r="I4371" s="78"/>
      <c r="K4371" s="78"/>
      <c r="L4371" s="77"/>
      <c r="M4371" s="78"/>
      <c r="N4371" s="78"/>
      <c r="O4371" s="78"/>
      <c r="P4371" s="78"/>
      <c r="Q4371" s="144"/>
      <c r="R4371" s="78"/>
      <c r="S4371" s="78"/>
      <c r="T4371" s="78"/>
      <c r="U4371" s="78"/>
      <c r="V4371" s="219"/>
      <c r="W4371" s="78"/>
      <c r="X4371" s="78"/>
      <c r="Y4371" s="78"/>
      <c r="Z4371" s="78"/>
      <c r="AA4371" s="77"/>
      <c r="AB4371" s="77"/>
      <c r="AC4371" s="78"/>
      <c r="AD4371" s="104"/>
      <c r="AE4371" s="78"/>
      <c r="AF4371" s="104"/>
      <c r="AG4371" s="78"/>
      <c r="AH4371" s="104"/>
      <c r="AI4371" s="78"/>
      <c r="AJ4371" s="104"/>
      <c r="AK4371" s="78"/>
      <c r="AL4371" s="78"/>
      <c r="AM4371" s="8"/>
      <c r="AN4371" s="78"/>
      <c r="AO4371" s="78"/>
      <c r="AP4371" s="78"/>
      <c r="AQ4371" s="78"/>
      <c r="AR4371" s="78"/>
      <c r="AS4371" s="78"/>
      <c r="AT4371" s="78"/>
      <c r="AU4371" s="78"/>
      <c r="AV4371" s="78"/>
      <c r="AW4371" s="77"/>
      <c r="AX4371" s="144"/>
      <c r="AY4371" s="144"/>
      <c r="AZ4371" s="144"/>
      <c r="BA4371" s="54"/>
      <c r="BB4371" s="54"/>
      <c r="BC4371" s="144"/>
      <c r="BD4371" s="144"/>
      <c r="BE4371" s="144"/>
      <c r="BF4371" s="144"/>
      <c r="BG4371" s="144"/>
      <c r="BH4371" s="144"/>
      <c r="BI4371" s="144"/>
      <c r="BJ4371" s="144"/>
      <c r="BK4371" s="144"/>
      <c r="BL4371" s="144"/>
      <c r="BM4371" s="144"/>
      <c r="BN4371" s="144"/>
      <c r="BO4371" s="144"/>
      <c r="BP4371" s="144"/>
      <c r="BQ4371" s="144"/>
      <c r="BR4371" s="144"/>
      <c r="BS4371" s="144"/>
      <c r="BT4371" s="144"/>
      <c r="BU4371" s="144"/>
      <c r="BV4371" s="144"/>
      <c r="BW4371" s="144"/>
      <c r="BX4371" s="144"/>
      <c r="BY4371" s="144"/>
      <c r="BZ4371" s="144"/>
      <c r="CA4371" s="144"/>
      <c r="CB4371" s="144"/>
      <c r="CC4371" s="144"/>
      <c r="CD4371" s="144"/>
      <c r="CE4371" s="144"/>
      <c r="CF4371" s="144"/>
      <c r="CG4371" s="144"/>
      <c r="CH4371" s="144"/>
      <c r="CI4371" s="144"/>
      <c r="CJ4371" s="144"/>
      <c r="CK4371" s="144"/>
      <c r="CL4371" s="144"/>
    </row>
    <row r="4372" spans="2:90" x14ac:dyDescent="0.25">
      <c r="B4372" s="77"/>
      <c r="C4372" s="77"/>
      <c r="D4372" s="77"/>
      <c r="E4372" s="77"/>
      <c r="F4372" s="77"/>
      <c r="G4372" s="77"/>
      <c r="I4372" s="78"/>
      <c r="K4372" s="78"/>
      <c r="L4372" s="77"/>
      <c r="M4372" s="78"/>
      <c r="N4372" s="78"/>
      <c r="O4372" s="78"/>
      <c r="P4372" s="78"/>
      <c r="Q4372" s="144"/>
      <c r="R4372" s="78"/>
      <c r="S4372" s="78"/>
      <c r="T4372" s="78"/>
      <c r="U4372" s="78"/>
      <c r="V4372" s="219"/>
      <c r="W4372" s="78"/>
      <c r="X4372" s="78"/>
      <c r="Y4372" s="78"/>
      <c r="Z4372" s="78"/>
      <c r="AA4372" s="77"/>
      <c r="AB4372" s="77"/>
      <c r="AC4372" s="78"/>
      <c r="AD4372" s="104"/>
      <c r="AE4372" s="78"/>
      <c r="AF4372" s="104"/>
      <c r="AG4372" s="78"/>
      <c r="AH4372" s="104"/>
      <c r="AI4372" s="78"/>
      <c r="AJ4372" s="104"/>
      <c r="AK4372" s="78"/>
      <c r="AL4372" s="78"/>
      <c r="AM4372" s="8"/>
      <c r="AN4372" s="78"/>
      <c r="AO4372" s="78"/>
      <c r="AP4372" s="78"/>
      <c r="AQ4372" s="78"/>
      <c r="AR4372" s="78"/>
      <c r="AS4372" s="78"/>
      <c r="AT4372" s="78"/>
      <c r="AU4372" s="78"/>
      <c r="AV4372" s="78"/>
      <c r="AW4372" s="77"/>
      <c r="AX4372" s="144"/>
      <c r="AY4372" s="144"/>
      <c r="AZ4372" s="144"/>
      <c r="BA4372" s="54"/>
      <c r="BB4372" s="54"/>
      <c r="BC4372" s="144"/>
      <c r="BD4372" s="144"/>
      <c r="BE4372" s="144"/>
      <c r="BF4372" s="144"/>
      <c r="BG4372" s="144"/>
      <c r="BH4372" s="144"/>
      <c r="BI4372" s="144"/>
      <c r="BJ4372" s="144"/>
      <c r="BK4372" s="144"/>
      <c r="BL4372" s="144"/>
      <c r="BM4372" s="144"/>
      <c r="BN4372" s="144"/>
      <c r="BO4372" s="144"/>
      <c r="BP4372" s="144"/>
      <c r="BQ4372" s="144"/>
      <c r="BR4372" s="144"/>
      <c r="BS4372" s="144"/>
      <c r="BT4372" s="144"/>
      <c r="BU4372" s="144"/>
      <c r="BV4372" s="144"/>
      <c r="BW4372" s="144"/>
      <c r="BX4372" s="144"/>
      <c r="BY4372" s="144"/>
      <c r="BZ4372" s="144"/>
      <c r="CA4372" s="144"/>
      <c r="CB4372" s="144"/>
      <c r="CC4372" s="144"/>
      <c r="CD4372" s="144"/>
      <c r="CE4372" s="144"/>
      <c r="CF4372" s="144"/>
      <c r="CG4372" s="144"/>
      <c r="CH4372" s="144"/>
      <c r="CI4372" s="144"/>
      <c r="CJ4372" s="144"/>
      <c r="CK4372" s="144"/>
      <c r="CL4372" s="144"/>
    </row>
    <row r="4373" spans="2:90" x14ac:dyDescent="0.25">
      <c r="B4373" s="77"/>
      <c r="C4373" s="77"/>
      <c r="D4373" s="77"/>
      <c r="E4373" s="77"/>
      <c r="F4373" s="77"/>
      <c r="G4373" s="77"/>
      <c r="I4373" s="78"/>
      <c r="K4373" s="78"/>
      <c r="L4373" s="77"/>
      <c r="M4373" s="78"/>
      <c r="N4373" s="78"/>
      <c r="O4373" s="78"/>
      <c r="P4373" s="78"/>
      <c r="Q4373" s="144"/>
      <c r="R4373" s="78"/>
      <c r="S4373" s="78"/>
      <c r="T4373" s="78"/>
      <c r="U4373" s="78"/>
      <c r="V4373" s="219"/>
      <c r="W4373" s="78"/>
      <c r="X4373" s="78"/>
      <c r="Y4373" s="78"/>
      <c r="Z4373" s="78"/>
      <c r="AA4373" s="77"/>
      <c r="AB4373" s="77"/>
      <c r="AC4373" s="78"/>
      <c r="AD4373" s="104"/>
      <c r="AE4373" s="78"/>
      <c r="AF4373" s="104"/>
      <c r="AG4373" s="78"/>
      <c r="AH4373" s="104"/>
      <c r="AI4373" s="78"/>
      <c r="AJ4373" s="104"/>
      <c r="AK4373" s="78"/>
      <c r="AL4373" s="78"/>
      <c r="AM4373" s="8"/>
      <c r="AN4373" s="78"/>
      <c r="AO4373" s="78"/>
      <c r="AP4373" s="78"/>
      <c r="AQ4373" s="78"/>
      <c r="AR4373" s="78"/>
      <c r="AS4373" s="78"/>
      <c r="AT4373" s="78"/>
      <c r="AU4373" s="78"/>
      <c r="AV4373" s="78"/>
      <c r="AW4373" s="77"/>
      <c r="AX4373" s="144"/>
      <c r="AY4373" s="144"/>
      <c r="AZ4373" s="144"/>
      <c r="BA4373" s="54"/>
      <c r="BB4373" s="54"/>
      <c r="BC4373" s="144"/>
      <c r="BD4373" s="144"/>
      <c r="BE4373" s="144"/>
      <c r="BF4373" s="144"/>
      <c r="BG4373" s="144"/>
      <c r="BH4373" s="144"/>
      <c r="BI4373" s="144"/>
      <c r="BJ4373" s="144"/>
      <c r="BK4373" s="144"/>
      <c r="BL4373" s="144"/>
      <c r="BM4373" s="144"/>
      <c r="BN4373" s="144"/>
      <c r="BO4373" s="144"/>
      <c r="BP4373" s="144"/>
      <c r="BQ4373" s="144"/>
      <c r="BR4373" s="144"/>
      <c r="BS4373" s="144"/>
      <c r="BT4373" s="144"/>
      <c r="BU4373" s="144"/>
      <c r="BV4373" s="144"/>
      <c r="BW4373" s="144"/>
      <c r="BX4373" s="144"/>
      <c r="BY4373" s="144"/>
      <c r="BZ4373" s="144"/>
      <c r="CA4373" s="144"/>
      <c r="CB4373" s="144"/>
      <c r="CC4373" s="144"/>
      <c r="CD4373" s="144"/>
      <c r="CE4373" s="144"/>
      <c r="CF4373" s="144"/>
      <c r="CG4373" s="144"/>
      <c r="CH4373" s="144"/>
      <c r="CI4373" s="144"/>
      <c r="CJ4373" s="144"/>
      <c r="CK4373" s="144"/>
      <c r="CL4373" s="144"/>
    </row>
    <row r="4374" spans="2:90" x14ac:dyDescent="0.25">
      <c r="B4374" s="77"/>
      <c r="C4374" s="77"/>
      <c r="D4374" s="77"/>
      <c r="E4374" s="77"/>
      <c r="F4374" s="77"/>
      <c r="G4374" s="77"/>
      <c r="I4374" s="78"/>
      <c r="K4374" s="78"/>
      <c r="L4374" s="77"/>
      <c r="M4374" s="78"/>
      <c r="N4374" s="78"/>
      <c r="O4374" s="78"/>
      <c r="P4374" s="78"/>
      <c r="Q4374" s="144"/>
      <c r="R4374" s="78"/>
      <c r="S4374" s="78"/>
      <c r="T4374" s="78"/>
      <c r="U4374" s="78"/>
      <c r="V4374" s="219"/>
      <c r="W4374" s="78"/>
      <c r="X4374" s="78"/>
      <c r="Y4374" s="78"/>
      <c r="Z4374" s="78"/>
      <c r="AA4374" s="77"/>
      <c r="AB4374" s="77"/>
      <c r="AC4374" s="78"/>
      <c r="AD4374" s="104"/>
      <c r="AE4374" s="78"/>
      <c r="AF4374" s="104"/>
      <c r="AG4374" s="78"/>
      <c r="AH4374" s="104"/>
      <c r="AI4374" s="78"/>
      <c r="AJ4374" s="104"/>
      <c r="AK4374" s="78"/>
      <c r="AL4374" s="78"/>
      <c r="AM4374" s="8"/>
      <c r="AN4374" s="78"/>
      <c r="AO4374" s="78"/>
      <c r="AP4374" s="78"/>
      <c r="AQ4374" s="78"/>
      <c r="AR4374" s="78"/>
      <c r="AS4374" s="78"/>
      <c r="AT4374" s="78"/>
      <c r="AU4374" s="78"/>
      <c r="AV4374" s="78"/>
      <c r="AW4374" s="77"/>
      <c r="AX4374" s="144"/>
      <c r="AY4374" s="144"/>
      <c r="AZ4374" s="144"/>
      <c r="BA4374" s="54"/>
      <c r="BB4374" s="54"/>
      <c r="BC4374" s="144"/>
      <c r="BD4374" s="144"/>
      <c r="BE4374" s="144"/>
      <c r="BF4374" s="144"/>
      <c r="BG4374" s="144"/>
      <c r="BH4374" s="144"/>
      <c r="BI4374" s="144"/>
      <c r="BJ4374" s="144"/>
      <c r="BK4374" s="144"/>
      <c r="BL4374" s="144"/>
      <c r="BM4374" s="144"/>
      <c r="BN4374" s="144"/>
      <c r="BO4374" s="144"/>
      <c r="BP4374" s="144"/>
      <c r="BQ4374" s="144"/>
      <c r="BR4374" s="144"/>
      <c r="BS4374" s="144"/>
      <c r="BT4374" s="144"/>
      <c r="BU4374" s="144"/>
      <c r="BV4374" s="144"/>
      <c r="BW4374" s="144"/>
      <c r="BX4374" s="144"/>
      <c r="BY4374" s="144"/>
      <c r="BZ4374" s="144"/>
      <c r="CA4374" s="144"/>
      <c r="CB4374" s="144"/>
      <c r="CC4374" s="144"/>
      <c r="CD4374" s="144"/>
      <c r="CE4374" s="144"/>
      <c r="CF4374" s="144"/>
      <c r="CG4374" s="144"/>
      <c r="CH4374" s="144"/>
      <c r="CI4374" s="144"/>
      <c r="CJ4374" s="144"/>
      <c r="CK4374" s="144"/>
      <c r="CL4374" s="144"/>
    </row>
    <row r="4375" spans="2:90" x14ac:dyDescent="0.25">
      <c r="B4375" s="77"/>
      <c r="C4375" s="77"/>
      <c r="D4375" s="77"/>
      <c r="E4375" s="77"/>
      <c r="F4375" s="77"/>
      <c r="G4375" s="77"/>
      <c r="I4375" s="78"/>
      <c r="K4375" s="78"/>
      <c r="L4375" s="77"/>
      <c r="M4375" s="78"/>
      <c r="N4375" s="78"/>
      <c r="O4375" s="78"/>
      <c r="P4375" s="78"/>
      <c r="Q4375" s="144"/>
      <c r="R4375" s="78"/>
      <c r="S4375" s="78"/>
      <c r="T4375" s="78"/>
      <c r="U4375" s="78"/>
      <c r="V4375" s="219"/>
      <c r="W4375" s="78"/>
      <c r="X4375" s="78"/>
      <c r="Y4375" s="78"/>
      <c r="Z4375" s="78"/>
      <c r="AA4375" s="77"/>
      <c r="AB4375" s="77"/>
      <c r="AC4375" s="78"/>
      <c r="AD4375" s="104"/>
      <c r="AE4375" s="78"/>
      <c r="AF4375" s="104"/>
      <c r="AG4375" s="78"/>
      <c r="AH4375" s="104"/>
      <c r="AI4375" s="78"/>
      <c r="AJ4375" s="104"/>
      <c r="AK4375" s="78"/>
      <c r="AL4375" s="78"/>
      <c r="AM4375" s="8"/>
      <c r="AN4375" s="78"/>
      <c r="AO4375" s="78"/>
      <c r="AP4375" s="78"/>
      <c r="AQ4375" s="78"/>
      <c r="AR4375" s="78"/>
      <c r="AS4375" s="78"/>
      <c r="AT4375" s="78"/>
      <c r="AU4375" s="78"/>
      <c r="AV4375" s="78"/>
      <c r="AW4375" s="77"/>
      <c r="AX4375" s="144"/>
      <c r="AY4375" s="144"/>
      <c r="AZ4375" s="144"/>
      <c r="BA4375" s="54"/>
      <c r="BB4375" s="54"/>
      <c r="BC4375" s="144"/>
      <c r="BD4375" s="144"/>
      <c r="BE4375" s="144"/>
      <c r="BF4375" s="144"/>
      <c r="BG4375" s="144"/>
      <c r="BH4375" s="144"/>
      <c r="BI4375" s="144"/>
      <c r="BJ4375" s="144"/>
      <c r="BK4375" s="144"/>
      <c r="BL4375" s="144"/>
      <c r="BM4375" s="144"/>
      <c r="BN4375" s="144"/>
      <c r="BO4375" s="144"/>
      <c r="BP4375" s="144"/>
      <c r="BQ4375" s="144"/>
      <c r="BR4375" s="144"/>
      <c r="BS4375" s="144"/>
      <c r="BT4375" s="144"/>
      <c r="BU4375" s="144"/>
      <c r="BV4375" s="144"/>
      <c r="BW4375" s="144"/>
      <c r="BX4375" s="144"/>
      <c r="BY4375" s="144"/>
      <c r="BZ4375" s="144"/>
      <c r="CA4375" s="144"/>
      <c r="CB4375" s="144"/>
      <c r="CC4375" s="144"/>
      <c r="CD4375" s="144"/>
      <c r="CE4375" s="144"/>
      <c r="CF4375" s="144"/>
      <c r="CG4375" s="144"/>
      <c r="CH4375" s="144"/>
      <c r="CI4375" s="144"/>
      <c r="CJ4375" s="144"/>
      <c r="CK4375" s="144"/>
      <c r="CL4375" s="144"/>
    </row>
    <row r="4376" spans="2:90" x14ac:dyDescent="0.25">
      <c r="B4376" s="77"/>
      <c r="C4376" s="77"/>
      <c r="D4376" s="77"/>
      <c r="E4376" s="77"/>
      <c r="F4376" s="77"/>
      <c r="G4376" s="77"/>
      <c r="I4376" s="78"/>
      <c r="K4376" s="78"/>
      <c r="L4376" s="77"/>
      <c r="M4376" s="78"/>
      <c r="N4376" s="78"/>
      <c r="O4376" s="78"/>
      <c r="P4376" s="78"/>
      <c r="Q4376" s="144"/>
      <c r="R4376" s="78"/>
      <c r="S4376" s="78"/>
      <c r="T4376" s="78"/>
      <c r="U4376" s="78"/>
      <c r="V4376" s="219"/>
      <c r="W4376" s="78"/>
      <c r="X4376" s="78"/>
      <c r="Y4376" s="78"/>
      <c r="Z4376" s="78"/>
      <c r="AA4376" s="77"/>
      <c r="AB4376" s="77"/>
      <c r="AC4376" s="78"/>
      <c r="AD4376" s="104"/>
      <c r="AE4376" s="78"/>
      <c r="AF4376" s="104"/>
      <c r="AG4376" s="78"/>
      <c r="AH4376" s="104"/>
      <c r="AI4376" s="78"/>
      <c r="AJ4376" s="104"/>
      <c r="AK4376" s="78"/>
      <c r="AL4376" s="78"/>
      <c r="AM4376" s="8"/>
      <c r="AN4376" s="78"/>
      <c r="AO4376" s="78"/>
      <c r="AP4376" s="78"/>
      <c r="AQ4376" s="78"/>
      <c r="AR4376" s="78"/>
      <c r="AS4376" s="78"/>
      <c r="AT4376" s="78"/>
      <c r="AU4376" s="78"/>
      <c r="AV4376" s="78"/>
      <c r="AW4376" s="77"/>
      <c r="AX4376" s="144"/>
      <c r="AY4376" s="144"/>
      <c r="AZ4376" s="144"/>
      <c r="BA4376" s="54"/>
      <c r="BB4376" s="54"/>
      <c r="BC4376" s="144"/>
      <c r="BD4376" s="144"/>
      <c r="BE4376" s="144"/>
      <c r="BF4376" s="144"/>
      <c r="BG4376" s="144"/>
      <c r="BH4376" s="144"/>
      <c r="BI4376" s="144"/>
      <c r="BJ4376" s="144"/>
      <c r="BK4376" s="144"/>
      <c r="BL4376" s="144"/>
      <c r="BM4376" s="144"/>
      <c r="BN4376" s="144"/>
      <c r="BO4376" s="144"/>
      <c r="BP4376" s="144"/>
      <c r="BQ4376" s="144"/>
      <c r="BR4376" s="144"/>
      <c r="BS4376" s="144"/>
      <c r="BT4376" s="144"/>
      <c r="BU4376" s="144"/>
      <c r="BV4376" s="144"/>
      <c r="BW4376" s="144"/>
      <c r="BX4376" s="144"/>
      <c r="BY4376" s="144"/>
      <c r="BZ4376" s="144"/>
      <c r="CA4376" s="144"/>
      <c r="CB4376" s="144"/>
      <c r="CC4376" s="144"/>
      <c r="CD4376" s="144"/>
      <c r="CE4376" s="144"/>
      <c r="CF4376" s="144"/>
      <c r="CG4376" s="144"/>
      <c r="CH4376" s="144"/>
      <c r="CI4376" s="144"/>
      <c r="CJ4376" s="144"/>
      <c r="CK4376" s="144"/>
      <c r="CL4376" s="144"/>
    </row>
    <row r="4377" spans="2:90" x14ac:dyDescent="0.25">
      <c r="B4377" s="77"/>
      <c r="C4377" s="77"/>
      <c r="D4377" s="77"/>
      <c r="E4377" s="77"/>
      <c r="F4377" s="77"/>
      <c r="G4377" s="77"/>
      <c r="I4377" s="78"/>
      <c r="K4377" s="78"/>
      <c r="L4377" s="77"/>
      <c r="M4377" s="78"/>
      <c r="N4377" s="78"/>
      <c r="O4377" s="78"/>
      <c r="P4377" s="78"/>
      <c r="Q4377" s="144"/>
      <c r="R4377" s="78"/>
      <c r="S4377" s="78"/>
      <c r="T4377" s="78"/>
      <c r="U4377" s="78"/>
      <c r="V4377" s="219"/>
      <c r="W4377" s="78"/>
      <c r="X4377" s="78"/>
      <c r="Y4377" s="78"/>
      <c r="Z4377" s="78"/>
      <c r="AA4377" s="77"/>
      <c r="AB4377" s="77"/>
      <c r="AC4377" s="78"/>
      <c r="AD4377" s="104"/>
      <c r="AE4377" s="78"/>
      <c r="AF4377" s="104"/>
      <c r="AG4377" s="78"/>
      <c r="AH4377" s="104"/>
      <c r="AI4377" s="78"/>
      <c r="AJ4377" s="104"/>
      <c r="AK4377" s="78"/>
      <c r="AL4377" s="78"/>
      <c r="AM4377" s="8"/>
      <c r="AN4377" s="78"/>
      <c r="AO4377" s="78"/>
      <c r="AP4377" s="78"/>
      <c r="AQ4377" s="78"/>
      <c r="AR4377" s="78"/>
      <c r="AS4377" s="78"/>
      <c r="AT4377" s="78"/>
      <c r="AU4377" s="78"/>
      <c r="AV4377" s="78"/>
      <c r="AW4377" s="77"/>
      <c r="AX4377" s="144"/>
      <c r="AY4377" s="144"/>
      <c r="AZ4377" s="144"/>
      <c r="BA4377" s="54"/>
      <c r="BB4377" s="54"/>
      <c r="BC4377" s="144"/>
      <c r="BD4377" s="144"/>
      <c r="BE4377" s="144"/>
      <c r="BF4377" s="144"/>
      <c r="BG4377" s="144"/>
      <c r="BH4377" s="144"/>
      <c r="BI4377" s="144"/>
      <c r="BJ4377" s="144"/>
      <c r="BK4377" s="144"/>
      <c r="BL4377" s="144"/>
      <c r="BM4377" s="144"/>
      <c r="BN4377" s="144"/>
      <c r="BO4377" s="144"/>
      <c r="BP4377" s="144"/>
      <c r="BQ4377" s="144"/>
      <c r="BR4377" s="144"/>
      <c r="BS4377" s="144"/>
      <c r="BT4377" s="144"/>
      <c r="BU4377" s="144"/>
      <c r="BV4377" s="144"/>
      <c r="BW4377" s="144"/>
      <c r="BX4377" s="144"/>
      <c r="BY4377" s="144"/>
      <c r="BZ4377" s="144"/>
      <c r="CA4377" s="144"/>
      <c r="CB4377" s="144"/>
      <c r="CC4377" s="144"/>
      <c r="CD4377" s="144"/>
      <c r="CE4377" s="144"/>
      <c r="CF4377" s="144"/>
      <c r="CG4377" s="144"/>
      <c r="CH4377" s="144"/>
      <c r="CI4377" s="144"/>
      <c r="CJ4377" s="144"/>
      <c r="CK4377" s="144"/>
      <c r="CL4377" s="144"/>
    </row>
    <row r="4378" spans="2:90" x14ac:dyDescent="0.25">
      <c r="B4378" s="77"/>
      <c r="C4378" s="77"/>
      <c r="D4378" s="77"/>
      <c r="E4378" s="77"/>
      <c r="F4378" s="77"/>
      <c r="G4378" s="77"/>
      <c r="I4378" s="78"/>
      <c r="K4378" s="78"/>
      <c r="L4378" s="77"/>
      <c r="M4378" s="78"/>
      <c r="N4378" s="78"/>
      <c r="O4378" s="78"/>
      <c r="P4378" s="78"/>
      <c r="Q4378" s="144"/>
      <c r="R4378" s="78"/>
      <c r="S4378" s="78"/>
      <c r="T4378" s="78"/>
      <c r="U4378" s="78"/>
      <c r="V4378" s="219"/>
      <c r="W4378" s="78"/>
      <c r="X4378" s="78"/>
      <c r="Y4378" s="78"/>
      <c r="Z4378" s="78"/>
      <c r="AA4378" s="77"/>
      <c r="AB4378" s="77"/>
      <c r="AC4378" s="78"/>
      <c r="AD4378" s="104"/>
      <c r="AE4378" s="78"/>
      <c r="AF4378" s="104"/>
      <c r="AG4378" s="78"/>
      <c r="AH4378" s="104"/>
      <c r="AI4378" s="78"/>
      <c r="AJ4378" s="104"/>
      <c r="AK4378" s="78"/>
      <c r="AL4378" s="78"/>
      <c r="AM4378" s="8"/>
      <c r="AN4378" s="78"/>
      <c r="AO4378" s="78"/>
      <c r="AP4378" s="78"/>
      <c r="AQ4378" s="78"/>
      <c r="AR4378" s="78"/>
      <c r="AS4378" s="78"/>
      <c r="AT4378" s="78"/>
      <c r="AU4378" s="78"/>
      <c r="AV4378" s="78"/>
      <c r="AW4378" s="77"/>
      <c r="AX4378" s="144"/>
      <c r="AY4378" s="144"/>
      <c r="AZ4378" s="144"/>
      <c r="BA4378" s="54"/>
      <c r="BB4378" s="54"/>
      <c r="BC4378" s="144"/>
      <c r="BD4378" s="144"/>
      <c r="BE4378" s="144"/>
      <c r="BF4378" s="144"/>
      <c r="BG4378" s="144"/>
      <c r="BH4378" s="144"/>
      <c r="BI4378" s="144"/>
      <c r="BJ4378" s="144"/>
      <c r="BK4378" s="144"/>
      <c r="BL4378" s="144"/>
      <c r="BM4378" s="144"/>
      <c r="BN4378" s="144"/>
      <c r="BO4378" s="144"/>
      <c r="BP4378" s="144"/>
      <c r="BQ4378" s="144"/>
      <c r="BR4378" s="144"/>
      <c r="BS4378" s="144"/>
      <c r="BT4378" s="144"/>
      <c r="BU4378" s="144"/>
      <c r="BV4378" s="144"/>
      <c r="BW4378" s="144"/>
      <c r="BX4378" s="144"/>
      <c r="BY4378" s="144"/>
      <c r="BZ4378" s="144"/>
      <c r="CA4378" s="144"/>
      <c r="CB4378" s="144"/>
      <c r="CC4378" s="144"/>
      <c r="CD4378" s="144"/>
      <c r="CE4378" s="144"/>
      <c r="CF4378" s="144"/>
      <c r="CG4378" s="144"/>
      <c r="CH4378" s="144"/>
      <c r="CI4378" s="144"/>
      <c r="CJ4378" s="144"/>
      <c r="CK4378" s="144"/>
      <c r="CL4378" s="144"/>
    </row>
    <row r="4379" spans="2:90" x14ac:dyDescent="0.25">
      <c r="B4379" s="77"/>
      <c r="C4379" s="77"/>
      <c r="D4379" s="77"/>
      <c r="E4379" s="77"/>
      <c r="F4379" s="77"/>
      <c r="G4379" s="77"/>
      <c r="I4379" s="78"/>
      <c r="K4379" s="78"/>
      <c r="L4379" s="77"/>
      <c r="M4379" s="78"/>
      <c r="N4379" s="78"/>
      <c r="O4379" s="78"/>
      <c r="P4379" s="78"/>
      <c r="Q4379" s="144"/>
      <c r="R4379" s="78"/>
      <c r="S4379" s="78"/>
      <c r="T4379" s="78"/>
      <c r="U4379" s="78"/>
      <c r="V4379" s="219"/>
      <c r="W4379" s="78"/>
      <c r="X4379" s="78"/>
      <c r="Y4379" s="78"/>
      <c r="Z4379" s="78"/>
      <c r="AA4379" s="77"/>
      <c r="AB4379" s="77"/>
      <c r="AC4379" s="78"/>
      <c r="AD4379" s="104"/>
      <c r="AE4379" s="78"/>
      <c r="AF4379" s="104"/>
      <c r="AG4379" s="78"/>
      <c r="AH4379" s="104"/>
      <c r="AI4379" s="78"/>
      <c r="AJ4379" s="104"/>
      <c r="AK4379" s="78"/>
      <c r="AL4379" s="78"/>
      <c r="AM4379" s="8"/>
      <c r="AN4379" s="78"/>
      <c r="AO4379" s="78"/>
      <c r="AP4379" s="78"/>
      <c r="AQ4379" s="78"/>
      <c r="AR4379" s="78"/>
      <c r="AS4379" s="78"/>
      <c r="AT4379" s="78"/>
      <c r="AU4379" s="78"/>
      <c r="AV4379" s="78"/>
      <c r="AW4379" s="77"/>
      <c r="AX4379" s="144"/>
      <c r="AY4379" s="144"/>
      <c r="AZ4379" s="144"/>
      <c r="BA4379" s="54"/>
      <c r="BB4379" s="54"/>
      <c r="BC4379" s="144"/>
      <c r="BD4379" s="144"/>
      <c r="BE4379" s="144"/>
      <c r="BF4379" s="144"/>
      <c r="BG4379" s="144"/>
      <c r="BH4379" s="144"/>
      <c r="BI4379" s="144"/>
      <c r="BJ4379" s="144"/>
      <c r="BK4379" s="144"/>
      <c r="BL4379" s="144"/>
      <c r="BM4379" s="144"/>
      <c r="BN4379" s="144"/>
      <c r="BO4379" s="144"/>
      <c r="BP4379" s="144"/>
      <c r="BQ4379" s="144"/>
      <c r="BR4379" s="144"/>
      <c r="BS4379" s="144"/>
      <c r="BT4379" s="144"/>
      <c r="BU4379" s="144"/>
      <c r="BV4379" s="144"/>
      <c r="BW4379" s="144"/>
      <c r="BX4379" s="144"/>
      <c r="BY4379" s="144"/>
      <c r="BZ4379" s="144"/>
      <c r="CA4379" s="144"/>
      <c r="CB4379" s="144"/>
      <c r="CC4379" s="144"/>
      <c r="CD4379" s="144"/>
      <c r="CE4379" s="144"/>
      <c r="CF4379" s="144"/>
      <c r="CG4379" s="144"/>
      <c r="CH4379" s="144"/>
      <c r="CI4379" s="144"/>
      <c r="CJ4379" s="144"/>
      <c r="CK4379" s="144"/>
      <c r="CL4379" s="144"/>
    </row>
    <row r="4380" spans="2:90" x14ac:dyDescent="0.25">
      <c r="B4380" s="77"/>
      <c r="C4380" s="77"/>
      <c r="D4380" s="77"/>
      <c r="E4380" s="77"/>
      <c r="F4380" s="77"/>
      <c r="G4380" s="77"/>
      <c r="I4380" s="78"/>
      <c r="K4380" s="78"/>
      <c r="L4380" s="77"/>
      <c r="M4380" s="78"/>
      <c r="N4380" s="78"/>
      <c r="O4380" s="78"/>
      <c r="P4380" s="78"/>
      <c r="Q4380" s="144"/>
      <c r="R4380" s="78"/>
      <c r="S4380" s="78"/>
      <c r="T4380" s="78"/>
      <c r="U4380" s="78"/>
      <c r="V4380" s="219"/>
      <c r="W4380" s="78"/>
      <c r="X4380" s="78"/>
      <c r="Y4380" s="78"/>
      <c r="Z4380" s="78"/>
      <c r="AA4380" s="77"/>
      <c r="AB4380" s="77"/>
      <c r="AC4380" s="78"/>
      <c r="AD4380" s="104"/>
      <c r="AE4380" s="78"/>
      <c r="AF4380" s="104"/>
      <c r="AG4380" s="78"/>
      <c r="AH4380" s="104"/>
      <c r="AI4380" s="78"/>
      <c r="AJ4380" s="104"/>
      <c r="AK4380" s="78"/>
      <c r="AL4380" s="78"/>
      <c r="AM4380" s="8"/>
      <c r="AN4380" s="78"/>
      <c r="AO4380" s="78"/>
      <c r="AP4380" s="78"/>
      <c r="AQ4380" s="78"/>
      <c r="AR4380" s="78"/>
      <c r="AS4380" s="78"/>
      <c r="AT4380" s="78"/>
      <c r="AU4380" s="78"/>
      <c r="AV4380" s="78"/>
      <c r="AW4380" s="77"/>
      <c r="AX4380" s="144"/>
      <c r="AY4380" s="144"/>
      <c r="AZ4380" s="144"/>
      <c r="BA4380" s="54"/>
      <c r="BB4380" s="54"/>
      <c r="BC4380" s="144"/>
      <c r="BD4380" s="144"/>
      <c r="BE4380" s="144"/>
      <c r="BF4380" s="144"/>
      <c r="BG4380" s="144"/>
      <c r="BH4380" s="144"/>
      <c r="BI4380" s="144"/>
      <c r="BJ4380" s="144"/>
      <c r="BK4380" s="144"/>
      <c r="BL4380" s="144"/>
      <c r="BM4380" s="144"/>
      <c r="BN4380" s="144"/>
      <c r="BO4380" s="144"/>
      <c r="BP4380" s="144"/>
      <c r="BQ4380" s="144"/>
      <c r="BR4380" s="144"/>
      <c r="BS4380" s="144"/>
      <c r="BT4380" s="144"/>
      <c r="BU4380" s="144"/>
      <c r="BV4380" s="144"/>
      <c r="BW4380" s="144"/>
      <c r="BX4380" s="144"/>
      <c r="BY4380" s="144"/>
      <c r="BZ4380" s="144"/>
      <c r="CA4380" s="144"/>
      <c r="CB4380" s="144"/>
      <c r="CC4380" s="144"/>
      <c r="CD4380" s="144"/>
      <c r="CE4380" s="144"/>
      <c r="CF4380" s="144"/>
      <c r="CG4380" s="144"/>
      <c r="CH4380" s="144"/>
      <c r="CI4380" s="144"/>
      <c r="CJ4380" s="144"/>
      <c r="CK4380" s="144"/>
      <c r="CL4380" s="144"/>
    </row>
    <row r="4381" spans="2:90" x14ac:dyDescent="0.25">
      <c r="B4381" s="77"/>
      <c r="C4381" s="77"/>
      <c r="D4381" s="77"/>
      <c r="E4381" s="77"/>
      <c r="F4381" s="77"/>
      <c r="G4381" s="77"/>
      <c r="I4381" s="78"/>
      <c r="K4381" s="78"/>
      <c r="L4381" s="77"/>
      <c r="M4381" s="78"/>
      <c r="N4381" s="78"/>
      <c r="O4381" s="78"/>
      <c r="P4381" s="78"/>
      <c r="Q4381" s="144"/>
      <c r="R4381" s="78"/>
      <c r="S4381" s="78"/>
      <c r="T4381" s="78"/>
      <c r="U4381" s="78"/>
      <c r="V4381" s="219"/>
      <c r="W4381" s="78"/>
      <c r="X4381" s="78"/>
      <c r="Y4381" s="78"/>
      <c r="Z4381" s="78"/>
      <c r="AA4381" s="77"/>
      <c r="AB4381" s="77"/>
      <c r="AC4381" s="78"/>
      <c r="AD4381" s="104"/>
      <c r="AE4381" s="78"/>
      <c r="AF4381" s="104"/>
      <c r="AG4381" s="78"/>
      <c r="AH4381" s="104"/>
      <c r="AI4381" s="78"/>
      <c r="AJ4381" s="104"/>
      <c r="AK4381" s="78"/>
      <c r="AL4381" s="78"/>
      <c r="AM4381" s="8"/>
      <c r="AN4381" s="78"/>
      <c r="AO4381" s="78"/>
      <c r="AP4381" s="78"/>
      <c r="AQ4381" s="78"/>
      <c r="AR4381" s="78"/>
      <c r="AS4381" s="78"/>
      <c r="AT4381" s="78"/>
      <c r="AU4381" s="78"/>
      <c r="AV4381" s="78"/>
      <c r="AW4381" s="77"/>
      <c r="AX4381" s="144"/>
      <c r="AY4381" s="144"/>
      <c r="AZ4381" s="144"/>
      <c r="BA4381" s="54"/>
      <c r="BB4381" s="54"/>
      <c r="BC4381" s="144"/>
      <c r="BD4381" s="144"/>
      <c r="BE4381" s="144"/>
      <c r="BF4381" s="144"/>
      <c r="BG4381" s="144"/>
      <c r="BH4381" s="144"/>
      <c r="BI4381" s="144"/>
      <c r="BJ4381" s="144"/>
      <c r="BK4381" s="144"/>
      <c r="BL4381" s="144"/>
      <c r="BM4381" s="144"/>
      <c r="BN4381" s="144"/>
      <c r="BO4381" s="144"/>
      <c r="BP4381" s="144"/>
      <c r="BQ4381" s="144"/>
      <c r="BR4381" s="144"/>
      <c r="BS4381" s="144"/>
      <c r="BT4381" s="144"/>
      <c r="BU4381" s="144"/>
      <c r="BV4381" s="144"/>
      <c r="BW4381" s="144"/>
      <c r="BX4381" s="144"/>
      <c r="BY4381" s="144"/>
      <c r="BZ4381" s="144"/>
      <c r="CA4381" s="144"/>
      <c r="CB4381" s="144"/>
      <c r="CC4381" s="144"/>
      <c r="CD4381" s="144"/>
      <c r="CE4381" s="144"/>
      <c r="CF4381" s="144"/>
      <c r="CG4381" s="144"/>
      <c r="CH4381" s="144"/>
      <c r="CI4381" s="144"/>
      <c r="CJ4381" s="144"/>
      <c r="CK4381" s="144"/>
      <c r="CL4381" s="144"/>
    </row>
    <row r="4382" spans="2:90" x14ac:dyDescent="0.25">
      <c r="B4382" s="77"/>
      <c r="C4382" s="77"/>
      <c r="D4382" s="77"/>
      <c r="E4382" s="77"/>
      <c r="F4382" s="77"/>
      <c r="G4382" s="77"/>
      <c r="I4382" s="78"/>
      <c r="K4382" s="78"/>
      <c r="L4382" s="77"/>
      <c r="M4382" s="78"/>
      <c r="N4382" s="78"/>
      <c r="O4382" s="78"/>
      <c r="P4382" s="78"/>
      <c r="Q4382" s="144"/>
      <c r="R4382" s="78"/>
      <c r="S4382" s="78"/>
      <c r="T4382" s="78"/>
      <c r="U4382" s="78"/>
      <c r="V4382" s="219"/>
      <c r="W4382" s="78"/>
      <c r="X4382" s="78"/>
      <c r="Y4382" s="78"/>
      <c r="Z4382" s="78"/>
      <c r="AA4382" s="77"/>
      <c r="AB4382" s="77"/>
      <c r="AC4382" s="78"/>
      <c r="AD4382" s="104"/>
      <c r="AE4382" s="78"/>
      <c r="AF4382" s="104"/>
      <c r="AG4382" s="78"/>
      <c r="AH4382" s="104"/>
      <c r="AI4382" s="78"/>
      <c r="AJ4382" s="104"/>
      <c r="AK4382" s="78"/>
      <c r="AL4382" s="78"/>
      <c r="AM4382" s="8"/>
      <c r="AN4382" s="78"/>
      <c r="AO4382" s="78"/>
      <c r="AP4382" s="78"/>
      <c r="AQ4382" s="78"/>
      <c r="AR4382" s="78"/>
      <c r="AS4382" s="78"/>
      <c r="AT4382" s="78"/>
      <c r="AU4382" s="78"/>
      <c r="AV4382" s="78"/>
      <c r="AW4382" s="77"/>
      <c r="AX4382" s="144"/>
      <c r="AY4382" s="144"/>
      <c r="AZ4382" s="144"/>
      <c r="BA4382" s="54"/>
      <c r="BB4382" s="54"/>
      <c r="BC4382" s="144"/>
      <c r="BD4382" s="144"/>
      <c r="BE4382" s="144"/>
      <c r="BF4382" s="144"/>
      <c r="BG4382" s="144"/>
      <c r="BH4382" s="144"/>
      <c r="BI4382" s="144"/>
      <c r="BJ4382" s="144"/>
      <c r="BK4382" s="144"/>
      <c r="BL4382" s="144"/>
      <c r="BM4382" s="144"/>
      <c r="BN4382" s="144"/>
      <c r="BO4382" s="144"/>
      <c r="BP4382" s="144"/>
      <c r="BQ4382" s="144"/>
      <c r="BR4382" s="144"/>
      <c r="BS4382" s="144"/>
      <c r="BT4382" s="144"/>
      <c r="BU4382" s="144"/>
      <c r="BV4382" s="144"/>
      <c r="BW4382" s="144"/>
      <c r="BX4382" s="144"/>
      <c r="BY4382" s="144"/>
      <c r="BZ4382" s="144"/>
      <c r="CA4382" s="144"/>
      <c r="CB4382" s="144"/>
      <c r="CC4382" s="144"/>
      <c r="CD4382" s="144"/>
      <c r="CE4382" s="144"/>
      <c r="CF4382" s="144"/>
      <c r="CG4382" s="144"/>
      <c r="CH4382" s="144"/>
      <c r="CI4382" s="144"/>
      <c r="CJ4382" s="144"/>
      <c r="CK4382" s="144"/>
      <c r="CL4382" s="144"/>
    </row>
    <row r="4383" spans="2:90" x14ac:dyDescent="0.25">
      <c r="B4383" s="77"/>
      <c r="C4383" s="77"/>
      <c r="D4383" s="77"/>
      <c r="E4383" s="77"/>
      <c r="F4383" s="77"/>
      <c r="G4383" s="77"/>
      <c r="I4383" s="78"/>
      <c r="K4383" s="78"/>
      <c r="L4383" s="77"/>
      <c r="M4383" s="78"/>
      <c r="N4383" s="78"/>
      <c r="O4383" s="78"/>
      <c r="P4383" s="78"/>
      <c r="Q4383" s="144"/>
      <c r="R4383" s="78"/>
      <c r="S4383" s="78"/>
      <c r="T4383" s="78"/>
      <c r="U4383" s="78"/>
      <c r="V4383" s="219"/>
      <c r="W4383" s="78"/>
      <c r="X4383" s="78"/>
      <c r="Y4383" s="78"/>
      <c r="Z4383" s="78"/>
      <c r="AA4383" s="77"/>
      <c r="AB4383" s="77"/>
      <c r="AC4383" s="78"/>
      <c r="AD4383" s="104"/>
      <c r="AE4383" s="78"/>
      <c r="AF4383" s="104"/>
      <c r="AG4383" s="78"/>
      <c r="AH4383" s="104"/>
      <c r="AI4383" s="78"/>
      <c r="AJ4383" s="104"/>
      <c r="AK4383" s="78"/>
      <c r="AL4383" s="78"/>
      <c r="AM4383" s="8"/>
      <c r="AN4383" s="78"/>
      <c r="AO4383" s="78"/>
      <c r="AP4383" s="78"/>
      <c r="AQ4383" s="78"/>
      <c r="AR4383" s="78"/>
      <c r="AS4383" s="78"/>
      <c r="AT4383" s="78"/>
      <c r="AU4383" s="78"/>
      <c r="AV4383" s="78"/>
      <c r="AW4383" s="77"/>
      <c r="AX4383" s="144"/>
      <c r="AY4383" s="144"/>
      <c r="AZ4383" s="144"/>
      <c r="BA4383" s="54"/>
      <c r="BB4383" s="54"/>
      <c r="BC4383" s="144"/>
      <c r="BD4383" s="144"/>
      <c r="BE4383" s="144"/>
      <c r="BF4383" s="144"/>
      <c r="BG4383" s="144"/>
      <c r="BH4383" s="144"/>
      <c r="BI4383" s="144"/>
      <c r="BJ4383" s="144"/>
      <c r="BK4383" s="144"/>
      <c r="BL4383" s="144"/>
      <c r="BM4383" s="144"/>
      <c r="BN4383" s="144"/>
      <c r="BO4383" s="144"/>
      <c r="BP4383" s="144"/>
      <c r="BQ4383" s="144"/>
      <c r="BR4383" s="144"/>
      <c r="BS4383" s="144"/>
      <c r="BT4383" s="144"/>
      <c r="BU4383" s="144"/>
      <c r="BV4383" s="144"/>
      <c r="BW4383" s="144"/>
      <c r="BX4383" s="144"/>
      <c r="BY4383" s="144"/>
      <c r="BZ4383" s="144"/>
      <c r="CA4383" s="144"/>
      <c r="CB4383" s="144"/>
      <c r="CC4383" s="144"/>
      <c r="CD4383" s="144"/>
      <c r="CE4383" s="144"/>
      <c r="CF4383" s="144"/>
      <c r="CG4383" s="144"/>
      <c r="CH4383" s="144"/>
      <c r="CI4383" s="144"/>
      <c r="CJ4383" s="144"/>
      <c r="CK4383" s="144"/>
      <c r="CL4383" s="144"/>
    </row>
    <row r="4384" spans="2:90" x14ac:dyDescent="0.25">
      <c r="B4384" s="77"/>
      <c r="C4384" s="77"/>
      <c r="D4384" s="77"/>
      <c r="E4384" s="77"/>
      <c r="F4384" s="77"/>
      <c r="G4384" s="77"/>
      <c r="I4384" s="78"/>
      <c r="K4384" s="78"/>
      <c r="L4384" s="77"/>
      <c r="M4384" s="78"/>
      <c r="N4384" s="78"/>
      <c r="O4384" s="78"/>
      <c r="P4384" s="78"/>
      <c r="Q4384" s="144"/>
      <c r="R4384" s="78"/>
      <c r="S4384" s="78"/>
      <c r="T4384" s="78"/>
      <c r="U4384" s="78"/>
      <c r="V4384" s="219"/>
      <c r="W4384" s="78"/>
      <c r="X4384" s="78"/>
      <c r="Y4384" s="78"/>
      <c r="Z4384" s="78"/>
      <c r="AA4384" s="77"/>
      <c r="AB4384" s="77"/>
      <c r="AC4384" s="78"/>
      <c r="AD4384" s="104"/>
      <c r="AE4384" s="78"/>
      <c r="AF4384" s="104"/>
      <c r="AG4384" s="78"/>
      <c r="AH4384" s="104"/>
      <c r="AI4384" s="78"/>
      <c r="AJ4384" s="104"/>
      <c r="AK4384" s="78"/>
      <c r="AL4384" s="78"/>
      <c r="AM4384" s="8"/>
      <c r="AN4384" s="78"/>
      <c r="AO4384" s="78"/>
      <c r="AP4384" s="78"/>
      <c r="AQ4384" s="78"/>
      <c r="AR4384" s="78"/>
      <c r="AS4384" s="78"/>
      <c r="AT4384" s="78"/>
      <c r="AU4384" s="78"/>
      <c r="AV4384" s="78"/>
      <c r="AW4384" s="77"/>
      <c r="AX4384" s="144"/>
      <c r="AY4384" s="144"/>
      <c r="AZ4384" s="144"/>
      <c r="BA4384" s="54"/>
      <c r="BB4384" s="54"/>
      <c r="BC4384" s="144"/>
      <c r="BD4384" s="144"/>
      <c r="BE4384" s="144"/>
      <c r="BF4384" s="144"/>
      <c r="BG4384" s="144"/>
      <c r="BH4384" s="144"/>
      <c r="BI4384" s="144"/>
      <c r="BJ4384" s="144"/>
      <c r="BK4384" s="144"/>
      <c r="BL4384" s="144"/>
      <c r="BM4384" s="144"/>
      <c r="BN4384" s="144"/>
      <c r="BO4384" s="144"/>
      <c r="BP4384" s="144"/>
      <c r="BQ4384" s="144"/>
      <c r="BR4384" s="144"/>
      <c r="BS4384" s="144"/>
      <c r="BT4384" s="144"/>
      <c r="BU4384" s="144"/>
      <c r="BV4384" s="144"/>
      <c r="BW4384" s="144"/>
      <c r="BX4384" s="144"/>
      <c r="BY4384" s="144"/>
      <c r="BZ4384" s="144"/>
      <c r="CA4384" s="144"/>
      <c r="CB4384" s="144"/>
      <c r="CC4384" s="144"/>
      <c r="CD4384" s="144"/>
      <c r="CE4384" s="144"/>
      <c r="CF4384" s="144"/>
      <c r="CG4384" s="144"/>
      <c r="CH4384" s="144"/>
      <c r="CI4384" s="144"/>
      <c r="CJ4384" s="144"/>
      <c r="CK4384" s="144"/>
      <c r="CL4384" s="144"/>
    </row>
    <row r="4385" spans="2:90" x14ac:dyDescent="0.25">
      <c r="B4385" s="77"/>
      <c r="C4385" s="77"/>
      <c r="D4385" s="77"/>
      <c r="E4385" s="77"/>
      <c r="F4385" s="77"/>
      <c r="G4385" s="77"/>
      <c r="I4385" s="78"/>
      <c r="K4385" s="78"/>
      <c r="L4385" s="77"/>
      <c r="M4385" s="78"/>
      <c r="N4385" s="78"/>
      <c r="O4385" s="78"/>
      <c r="P4385" s="78"/>
      <c r="Q4385" s="144"/>
      <c r="R4385" s="78"/>
      <c r="S4385" s="78"/>
      <c r="T4385" s="78"/>
      <c r="U4385" s="78"/>
      <c r="V4385" s="219"/>
      <c r="W4385" s="78"/>
      <c r="X4385" s="78"/>
      <c r="Y4385" s="78"/>
      <c r="Z4385" s="78"/>
      <c r="AA4385" s="77"/>
      <c r="AB4385" s="77"/>
      <c r="AC4385" s="78"/>
      <c r="AD4385" s="104"/>
      <c r="AE4385" s="78"/>
      <c r="AF4385" s="104"/>
      <c r="AG4385" s="78"/>
      <c r="AH4385" s="104"/>
      <c r="AI4385" s="78"/>
      <c r="AJ4385" s="104"/>
      <c r="AK4385" s="78"/>
      <c r="AL4385" s="78"/>
      <c r="AM4385" s="8"/>
      <c r="AN4385" s="78"/>
      <c r="AO4385" s="78"/>
      <c r="AP4385" s="78"/>
      <c r="AQ4385" s="78"/>
      <c r="AR4385" s="78"/>
      <c r="AS4385" s="78"/>
      <c r="AT4385" s="78"/>
      <c r="AU4385" s="78"/>
      <c r="AV4385" s="78"/>
      <c r="AW4385" s="77"/>
      <c r="AX4385" s="144"/>
      <c r="AY4385" s="144"/>
      <c r="AZ4385" s="144"/>
      <c r="BA4385" s="54"/>
      <c r="BB4385" s="54"/>
      <c r="BC4385" s="144"/>
      <c r="BD4385" s="144"/>
      <c r="BE4385" s="144"/>
      <c r="BF4385" s="144"/>
      <c r="BG4385" s="144"/>
      <c r="BH4385" s="144"/>
      <c r="BI4385" s="144"/>
      <c r="BJ4385" s="144"/>
      <c r="BK4385" s="144"/>
      <c r="BL4385" s="144"/>
      <c r="BM4385" s="144"/>
      <c r="BN4385" s="144"/>
      <c r="BO4385" s="144"/>
      <c r="BP4385" s="144"/>
      <c r="BQ4385" s="144"/>
      <c r="BR4385" s="144"/>
      <c r="BS4385" s="144"/>
      <c r="BT4385" s="144"/>
      <c r="BU4385" s="144"/>
      <c r="BV4385" s="144"/>
      <c r="BW4385" s="144"/>
      <c r="BX4385" s="144"/>
      <c r="BY4385" s="144"/>
      <c r="BZ4385" s="144"/>
      <c r="CA4385" s="144"/>
      <c r="CB4385" s="144"/>
      <c r="CC4385" s="144"/>
      <c r="CD4385" s="144"/>
      <c r="CE4385" s="144"/>
      <c r="CF4385" s="144"/>
      <c r="CG4385" s="144"/>
      <c r="CH4385" s="144"/>
      <c r="CI4385" s="144"/>
      <c r="CJ4385" s="144"/>
      <c r="CK4385" s="144"/>
      <c r="CL4385" s="144"/>
    </row>
    <row r="4386" spans="2:90" x14ac:dyDescent="0.25">
      <c r="B4386" s="77"/>
      <c r="C4386" s="77"/>
      <c r="D4386" s="77"/>
      <c r="E4386" s="77"/>
      <c r="F4386" s="77"/>
      <c r="G4386" s="77"/>
      <c r="I4386" s="78"/>
      <c r="K4386" s="78"/>
      <c r="L4386" s="77"/>
      <c r="M4386" s="78"/>
      <c r="N4386" s="78"/>
      <c r="O4386" s="78"/>
      <c r="P4386" s="78"/>
      <c r="Q4386" s="144"/>
      <c r="R4386" s="78"/>
      <c r="S4386" s="78"/>
      <c r="T4386" s="78"/>
      <c r="U4386" s="78"/>
      <c r="V4386" s="219"/>
      <c r="W4386" s="78"/>
      <c r="X4386" s="78"/>
      <c r="Y4386" s="78"/>
      <c r="Z4386" s="78"/>
      <c r="AA4386" s="77"/>
      <c r="AB4386" s="77"/>
      <c r="AC4386" s="78"/>
      <c r="AD4386" s="104"/>
      <c r="AE4386" s="78"/>
      <c r="AF4386" s="104"/>
      <c r="AG4386" s="78"/>
      <c r="AH4386" s="104"/>
      <c r="AI4386" s="78"/>
      <c r="AJ4386" s="104"/>
      <c r="AK4386" s="78"/>
      <c r="AL4386" s="78"/>
      <c r="AM4386" s="8"/>
      <c r="AN4386" s="78"/>
      <c r="AO4386" s="78"/>
      <c r="AP4386" s="78"/>
      <c r="AQ4386" s="78"/>
      <c r="AR4386" s="78"/>
      <c r="AS4386" s="78"/>
      <c r="AT4386" s="78"/>
      <c r="AU4386" s="78"/>
      <c r="AV4386" s="78"/>
      <c r="AW4386" s="77"/>
      <c r="AX4386" s="144"/>
      <c r="AY4386" s="144"/>
      <c r="AZ4386" s="144"/>
      <c r="BA4386" s="54"/>
      <c r="BB4386" s="54"/>
      <c r="BC4386" s="144"/>
      <c r="BD4386" s="144"/>
      <c r="BE4386" s="144"/>
      <c r="BF4386" s="144"/>
      <c r="BG4386" s="144"/>
      <c r="BH4386" s="144"/>
      <c r="BI4386" s="144"/>
      <c r="BJ4386" s="144"/>
      <c r="BK4386" s="144"/>
      <c r="BL4386" s="144"/>
      <c r="BM4386" s="144"/>
      <c r="BN4386" s="144"/>
      <c r="BO4386" s="144"/>
      <c r="BP4386" s="144"/>
      <c r="BQ4386" s="144"/>
      <c r="BR4386" s="144"/>
      <c r="BS4386" s="144"/>
      <c r="BT4386" s="144"/>
      <c r="BU4386" s="144"/>
      <c r="BV4386" s="144"/>
      <c r="BW4386" s="144"/>
      <c r="BX4386" s="144"/>
      <c r="BY4386" s="144"/>
      <c r="BZ4386" s="144"/>
      <c r="CA4386" s="144"/>
      <c r="CB4386" s="144"/>
      <c r="CC4386" s="144"/>
      <c r="CD4386" s="144"/>
      <c r="CE4386" s="144"/>
      <c r="CF4386" s="144"/>
      <c r="CG4386" s="144"/>
      <c r="CH4386" s="144"/>
      <c r="CI4386" s="144"/>
      <c r="CJ4386" s="144"/>
      <c r="CK4386" s="144"/>
      <c r="CL4386" s="144"/>
    </row>
    <row r="4387" spans="2:90" x14ac:dyDescent="0.25">
      <c r="B4387" s="77"/>
      <c r="C4387" s="77"/>
      <c r="D4387" s="77"/>
      <c r="E4387" s="77"/>
      <c r="F4387" s="77"/>
      <c r="G4387" s="77"/>
      <c r="I4387" s="78"/>
      <c r="K4387" s="78"/>
      <c r="L4387" s="77"/>
      <c r="M4387" s="78"/>
      <c r="N4387" s="78"/>
      <c r="O4387" s="78"/>
      <c r="P4387" s="78"/>
      <c r="Q4387" s="144"/>
      <c r="R4387" s="78"/>
      <c r="S4387" s="78"/>
      <c r="T4387" s="78"/>
      <c r="U4387" s="78"/>
      <c r="V4387" s="219"/>
      <c r="W4387" s="78"/>
      <c r="X4387" s="78"/>
      <c r="Y4387" s="78"/>
      <c r="Z4387" s="78"/>
      <c r="AA4387" s="77"/>
      <c r="AB4387" s="77"/>
      <c r="AC4387" s="78"/>
      <c r="AD4387" s="104"/>
      <c r="AE4387" s="78"/>
      <c r="AF4387" s="104"/>
      <c r="AG4387" s="78"/>
      <c r="AH4387" s="104"/>
      <c r="AI4387" s="78"/>
      <c r="AJ4387" s="104"/>
      <c r="AK4387" s="78"/>
      <c r="AL4387" s="78"/>
      <c r="AM4387" s="8"/>
      <c r="AN4387" s="78"/>
      <c r="AO4387" s="78"/>
      <c r="AP4387" s="78"/>
      <c r="AQ4387" s="78"/>
      <c r="AR4387" s="78"/>
      <c r="AS4387" s="78"/>
      <c r="AT4387" s="78"/>
      <c r="AU4387" s="78"/>
      <c r="AV4387" s="78"/>
      <c r="AW4387" s="77"/>
      <c r="AX4387" s="144"/>
      <c r="AY4387" s="144"/>
      <c r="AZ4387" s="144"/>
      <c r="BA4387" s="54"/>
      <c r="BB4387" s="54"/>
      <c r="BC4387" s="144"/>
      <c r="BD4387" s="144"/>
      <c r="BE4387" s="144"/>
      <c r="BF4387" s="144"/>
      <c r="BG4387" s="144"/>
      <c r="BH4387" s="144"/>
      <c r="BI4387" s="144"/>
      <c r="BJ4387" s="144"/>
      <c r="BK4387" s="144"/>
      <c r="BL4387" s="144"/>
      <c r="BM4387" s="144"/>
      <c r="BN4387" s="144"/>
      <c r="BO4387" s="144"/>
      <c r="BP4387" s="144"/>
      <c r="BQ4387" s="144"/>
      <c r="BR4387" s="144"/>
      <c r="BS4387" s="144"/>
      <c r="BT4387" s="144"/>
      <c r="BU4387" s="144"/>
      <c r="BV4387" s="144"/>
      <c r="BW4387" s="144"/>
      <c r="BX4387" s="144"/>
      <c r="BY4387" s="144"/>
      <c r="BZ4387" s="144"/>
      <c r="CA4387" s="144"/>
      <c r="CB4387" s="144"/>
      <c r="CC4387" s="144"/>
      <c r="CD4387" s="144"/>
      <c r="CE4387" s="144"/>
      <c r="CF4387" s="144"/>
      <c r="CG4387" s="144"/>
      <c r="CH4387" s="144"/>
      <c r="CI4387" s="144"/>
      <c r="CJ4387" s="144"/>
      <c r="CK4387" s="144"/>
      <c r="CL4387" s="144"/>
    </row>
    <row r="4388" spans="2:90" x14ac:dyDescent="0.25">
      <c r="B4388" s="77"/>
      <c r="C4388" s="77"/>
      <c r="D4388" s="77"/>
      <c r="E4388" s="77"/>
      <c r="F4388" s="77"/>
      <c r="G4388" s="77"/>
      <c r="I4388" s="78"/>
      <c r="K4388" s="78"/>
      <c r="L4388" s="77"/>
      <c r="M4388" s="78"/>
      <c r="N4388" s="78"/>
      <c r="O4388" s="78"/>
      <c r="P4388" s="78"/>
      <c r="Q4388" s="144"/>
      <c r="R4388" s="78"/>
      <c r="S4388" s="78"/>
      <c r="T4388" s="78"/>
      <c r="U4388" s="78"/>
      <c r="V4388" s="219"/>
      <c r="W4388" s="78"/>
      <c r="X4388" s="78"/>
      <c r="Y4388" s="78"/>
      <c r="Z4388" s="78"/>
      <c r="AA4388" s="77"/>
      <c r="AB4388" s="77"/>
      <c r="AC4388" s="78"/>
      <c r="AD4388" s="104"/>
      <c r="AE4388" s="78"/>
      <c r="AF4388" s="104"/>
      <c r="AG4388" s="78"/>
      <c r="AH4388" s="104"/>
      <c r="AI4388" s="78"/>
      <c r="AJ4388" s="104"/>
      <c r="AK4388" s="78"/>
      <c r="AL4388" s="78"/>
      <c r="AM4388" s="8"/>
      <c r="AN4388" s="78"/>
      <c r="AO4388" s="78"/>
      <c r="AP4388" s="78"/>
      <c r="AQ4388" s="78"/>
      <c r="AR4388" s="78"/>
      <c r="AS4388" s="78"/>
      <c r="AT4388" s="78"/>
      <c r="AU4388" s="78"/>
      <c r="AV4388" s="78"/>
      <c r="AW4388" s="77"/>
      <c r="AX4388" s="144"/>
      <c r="AY4388" s="144"/>
      <c r="AZ4388" s="144"/>
      <c r="BA4388" s="54"/>
      <c r="BB4388" s="54"/>
      <c r="BC4388" s="144"/>
      <c r="BD4388" s="144"/>
      <c r="BE4388" s="144"/>
      <c r="BF4388" s="144"/>
      <c r="BG4388" s="144"/>
      <c r="BH4388" s="144"/>
      <c r="BI4388" s="144"/>
      <c r="BJ4388" s="144"/>
      <c r="BK4388" s="144"/>
      <c r="BL4388" s="144"/>
      <c r="BM4388" s="144"/>
      <c r="BN4388" s="144"/>
      <c r="BO4388" s="144"/>
      <c r="BP4388" s="144"/>
      <c r="BQ4388" s="144"/>
      <c r="BR4388" s="144"/>
      <c r="BS4388" s="144"/>
      <c r="BT4388" s="144"/>
      <c r="BU4388" s="144"/>
      <c r="BV4388" s="144"/>
      <c r="BW4388" s="144"/>
      <c r="BX4388" s="144"/>
      <c r="BY4388" s="144"/>
      <c r="BZ4388" s="144"/>
      <c r="CA4388" s="144"/>
      <c r="CB4388" s="144"/>
      <c r="CC4388" s="144"/>
      <c r="CD4388" s="144"/>
      <c r="CE4388" s="144"/>
      <c r="CF4388" s="144"/>
      <c r="CG4388" s="144"/>
      <c r="CH4388" s="144"/>
      <c r="CI4388" s="144"/>
      <c r="CJ4388" s="144"/>
      <c r="CK4388" s="144"/>
      <c r="CL4388" s="144"/>
    </row>
    <row r="4389" spans="2:90" x14ac:dyDescent="0.25">
      <c r="B4389" s="77"/>
      <c r="C4389" s="77"/>
      <c r="D4389" s="77"/>
      <c r="E4389" s="77"/>
      <c r="F4389" s="77"/>
      <c r="G4389" s="77"/>
      <c r="I4389" s="78"/>
      <c r="K4389" s="78"/>
      <c r="L4389" s="77"/>
      <c r="M4389" s="78"/>
      <c r="N4389" s="78"/>
      <c r="O4389" s="78"/>
      <c r="P4389" s="78"/>
      <c r="Q4389" s="144"/>
      <c r="R4389" s="78"/>
      <c r="S4389" s="78"/>
      <c r="T4389" s="78"/>
      <c r="U4389" s="78"/>
      <c r="V4389" s="219"/>
      <c r="W4389" s="78"/>
      <c r="X4389" s="78"/>
      <c r="Y4389" s="78"/>
      <c r="Z4389" s="78"/>
      <c r="AA4389" s="77"/>
      <c r="AB4389" s="77"/>
      <c r="AC4389" s="78"/>
      <c r="AD4389" s="104"/>
      <c r="AE4389" s="78"/>
      <c r="AF4389" s="104"/>
      <c r="AG4389" s="78"/>
      <c r="AH4389" s="104"/>
      <c r="AI4389" s="78"/>
      <c r="AJ4389" s="104"/>
      <c r="AK4389" s="78"/>
      <c r="AL4389" s="78"/>
      <c r="AM4389" s="8"/>
      <c r="AN4389" s="78"/>
      <c r="AO4389" s="78"/>
      <c r="AP4389" s="78"/>
      <c r="AQ4389" s="78"/>
      <c r="AR4389" s="78"/>
      <c r="AS4389" s="78"/>
      <c r="AT4389" s="78"/>
      <c r="AU4389" s="78"/>
      <c r="AV4389" s="78"/>
      <c r="AW4389" s="77"/>
      <c r="AX4389" s="144"/>
      <c r="AY4389" s="144"/>
      <c r="AZ4389" s="144"/>
      <c r="BA4389" s="54"/>
      <c r="BB4389" s="54"/>
      <c r="BC4389" s="144"/>
      <c r="BD4389" s="144"/>
      <c r="BE4389" s="144"/>
      <c r="BF4389" s="144"/>
      <c r="BG4389" s="144"/>
      <c r="BH4389" s="144"/>
      <c r="BI4389" s="144"/>
      <c r="BJ4389" s="144"/>
      <c r="BK4389" s="144"/>
      <c r="BL4389" s="144"/>
      <c r="BM4389" s="144"/>
      <c r="BN4389" s="144"/>
      <c r="BO4389" s="144"/>
      <c r="BP4389" s="144"/>
      <c r="BQ4389" s="144"/>
      <c r="BR4389" s="144"/>
      <c r="BS4389" s="144"/>
      <c r="BT4389" s="144"/>
      <c r="BU4389" s="144"/>
      <c r="BV4389" s="144"/>
      <c r="BW4389" s="144"/>
      <c r="BX4389" s="144"/>
      <c r="BY4389" s="144"/>
      <c r="BZ4389" s="144"/>
      <c r="CA4389" s="144"/>
      <c r="CB4389" s="144"/>
      <c r="CC4389" s="144"/>
      <c r="CD4389" s="144"/>
      <c r="CE4389" s="144"/>
      <c r="CF4389" s="144"/>
      <c r="CG4389" s="144"/>
      <c r="CH4389" s="144"/>
      <c r="CI4389" s="144"/>
      <c r="CJ4389" s="144"/>
      <c r="CK4389" s="144"/>
      <c r="CL4389" s="144"/>
    </row>
    <row r="4390" spans="2:90" x14ac:dyDescent="0.25">
      <c r="B4390" s="77"/>
      <c r="C4390" s="77"/>
      <c r="D4390" s="77"/>
      <c r="E4390" s="77"/>
      <c r="F4390" s="77"/>
      <c r="G4390" s="77"/>
      <c r="I4390" s="78"/>
      <c r="K4390" s="78"/>
      <c r="L4390" s="77"/>
      <c r="M4390" s="78"/>
      <c r="N4390" s="78"/>
      <c r="O4390" s="78"/>
      <c r="P4390" s="78"/>
      <c r="Q4390" s="144"/>
      <c r="R4390" s="78"/>
      <c r="S4390" s="78"/>
      <c r="T4390" s="78"/>
      <c r="U4390" s="78"/>
      <c r="V4390" s="219"/>
      <c r="W4390" s="78"/>
      <c r="X4390" s="78"/>
      <c r="Y4390" s="78"/>
      <c r="Z4390" s="78"/>
      <c r="AA4390" s="77"/>
      <c r="AB4390" s="77"/>
      <c r="AC4390" s="78"/>
      <c r="AD4390" s="104"/>
      <c r="AE4390" s="78"/>
      <c r="AF4390" s="104"/>
      <c r="AG4390" s="78"/>
      <c r="AH4390" s="104"/>
      <c r="AI4390" s="78"/>
      <c r="AJ4390" s="104"/>
      <c r="AK4390" s="78"/>
      <c r="AL4390" s="78"/>
      <c r="AM4390" s="8"/>
      <c r="AN4390" s="78"/>
      <c r="AO4390" s="78"/>
      <c r="AP4390" s="78"/>
      <c r="AQ4390" s="78"/>
      <c r="AR4390" s="78"/>
      <c r="AS4390" s="78"/>
      <c r="AT4390" s="78"/>
      <c r="AU4390" s="78"/>
      <c r="AV4390" s="78"/>
      <c r="AW4390" s="77"/>
      <c r="AX4390" s="144"/>
      <c r="AY4390" s="144"/>
      <c r="AZ4390" s="144"/>
      <c r="BA4390" s="54"/>
      <c r="BB4390" s="54"/>
      <c r="BC4390" s="144"/>
      <c r="BD4390" s="144"/>
      <c r="BE4390" s="144"/>
      <c r="BF4390" s="144"/>
      <c r="BG4390" s="144"/>
      <c r="BH4390" s="144"/>
      <c r="BI4390" s="144"/>
      <c r="BJ4390" s="144"/>
      <c r="BK4390" s="144"/>
      <c r="BL4390" s="144"/>
      <c r="BM4390" s="144"/>
      <c r="BN4390" s="144"/>
      <c r="BO4390" s="144"/>
      <c r="BP4390" s="144"/>
      <c r="BQ4390" s="144"/>
      <c r="BR4390" s="144"/>
      <c r="BS4390" s="144"/>
      <c r="BT4390" s="144"/>
      <c r="BU4390" s="144"/>
      <c r="BV4390" s="144"/>
      <c r="BW4390" s="144"/>
      <c r="BX4390" s="144"/>
      <c r="BY4390" s="144"/>
      <c r="BZ4390" s="144"/>
      <c r="CA4390" s="144"/>
      <c r="CB4390" s="144"/>
      <c r="CC4390" s="144"/>
      <c r="CD4390" s="144"/>
      <c r="CE4390" s="144"/>
      <c r="CF4390" s="144"/>
      <c r="CG4390" s="144"/>
      <c r="CH4390" s="144"/>
      <c r="CI4390" s="144"/>
      <c r="CJ4390" s="144"/>
      <c r="CK4390" s="144"/>
      <c r="CL4390" s="144"/>
    </row>
    <row r="4391" spans="2:90" x14ac:dyDescent="0.25">
      <c r="B4391" s="77"/>
      <c r="C4391" s="77"/>
      <c r="D4391" s="77"/>
      <c r="E4391" s="77"/>
      <c r="F4391" s="77"/>
      <c r="G4391" s="77"/>
      <c r="I4391" s="78"/>
      <c r="K4391" s="78"/>
      <c r="L4391" s="77"/>
      <c r="M4391" s="78"/>
      <c r="N4391" s="78"/>
      <c r="O4391" s="78"/>
      <c r="P4391" s="78"/>
      <c r="Q4391" s="144"/>
      <c r="R4391" s="78"/>
      <c r="S4391" s="78"/>
      <c r="T4391" s="78"/>
      <c r="U4391" s="78"/>
      <c r="V4391" s="219"/>
      <c r="W4391" s="78"/>
      <c r="X4391" s="78"/>
      <c r="Y4391" s="78"/>
      <c r="Z4391" s="78"/>
      <c r="AA4391" s="77"/>
      <c r="AB4391" s="77"/>
      <c r="AC4391" s="78"/>
      <c r="AD4391" s="104"/>
      <c r="AE4391" s="78"/>
      <c r="AF4391" s="104"/>
      <c r="AG4391" s="78"/>
      <c r="AH4391" s="104"/>
      <c r="AI4391" s="78"/>
      <c r="AJ4391" s="104"/>
      <c r="AK4391" s="78"/>
      <c r="AL4391" s="78"/>
      <c r="AM4391" s="8"/>
      <c r="AN4391" s="78"/>
      <c r="AO4391" s="78"/>
      <c r="AP4391" s="78"/>
      <c r="AQ4391" s="78"/>
      <c r="AR4391" s="78"/>
      <c r="AS4391" s="78"/>
      <c r="AT4391" s="78"/>
      <c r="AU4391" s="78"/>
      <c r="AV4391" s="78"/>
      <c r="AW4391" s="77"/>
      <c r="AX4391" s="144"/>
      <c r="AY4391" s="144"/>
      <c r="AZ4391" s="144"/>
      <c r="BA4391" s="54"/>
      <c r="BB4391" s="54"/>
      <c r="BC4391" s="144"/>
      <c r="BD4391" s="144"/>
      <c r="BE4391" s="144"/>
      <c r="BF4391" s="144"/>
      <c r="BG4391" s="144"/>
      <c r="BH4391" s="144"/>
      <c r="BI4391" s="144"/>
      <c r="BJ4391" s="144"/>
      <c r="BK4391" s="144"/>
      <c r="BL4391" s="144"/>
      <c r="BM4391" s="144"/>
      <c r="BN4391" s="144"/>
      <c r="BO4391" s="144"/>
      <c r="BP4391" s="144"/>
      <c r="BQ4391" s="144"/>
      <c r="BR4391" s="144"/>
      <c r="BS4391" s="144"/>
      <c r="BT4391" s="144"/>
      <c r="BU4391" s="144"/>
      <c r="BV4391" s="144"/>
      <c r="BW4391" s="144"/>
      <c r="BX4391" s="144"/>
      <c r="BY4391" s="144"/>
      <c r="BZ4391" s="144"/>
      <c r="CA4391" s="144"/>
      <c r="CB4391" s="144"/>
      <c r="CC4391" s="144"/>
      <c r="CD4391" s="144"/>
      <c r="CE4391" s="144"/>
      <c r="CF4391" s="144"/>
      <c r="CG4391" s="144"/>
      <c r="CH4391" s="144"/>
      <c r="CI4391" s="144"/>
      <c r="CJ4391" s="144"/>
      <c r="CK4391" s="144"/>
      <c r="CL4391" s="144"/>
    </row>
    <row r="4392" spans="2:90" x14ac:dyDescent="0.25">
      <c r="B4392" s="77"/>
      <c r="C4392" s="77"/>
      <c r="D4392" s="77"/>
      <c r="E4392" s="77"/>
      <c r="F4392" s="77"/>
      <c r="G4392" s="77"/>
      <c r="I4392" s="78"/>
      <c r="K4392" s="78"/>
      <c r="L4392" s="77"/>
      <c r="M4392" s="78"/>
      <c r="N4392" s="78"/>
      <c r="O4392" s="78"/>
      <c r="P4392" s="78"/>
      <c r="Q4392" s="144"/>
      <c r="R4392" s="78"/>
      <c r="S4392" s="78"/>
      <c r="T4392" s="78"/>
      <c r="U4392" s="78"/>
      <c r="V4392" s="219"/>
      <c r="W4392" s="78"/>
      <c r="X4392" s="78"/>
      <c r="Y4392" s="78"/>
      <c r="Z4392" s="78"/>
      <c r="AA4392" s="77"/>
      <c r="AB4392" s="77"/>
      <c r="AC4392" s="78"/>
      <c r="AD4392" s="104"/>
      <c r="AE4392" s="78"/>
      <c r="AF4392" s="104"/>
      <c r="AG4392" s="78"/>
      <c r="AH4392" s="104"/>
      <c r="AI4392" s="78"/>
      <c r="AJ4392" s="104"/>
      <c r="AK4392" s="78"/>
      <c r="AL4392" s="78"/>
      <c r="AM4392" s="8"/>
      <c r="AN4392" s="78"/>
      <c r="AO4392" s="78"/>
      <c r="AP4392" s="78"/>
      <c r="AQ4392" s="78"/>
      <c r="AR4392" s="78"/>
      <c r="AS4392" s="78"/>
      <c r="AT4392" s="78"/>
      <c r="AU4392" s="78"/>
      <c r="AV4392" s="78"/>
      <c r="AW4392" s="77"/>
      <c r="AX4392" s="144"/>
      <c r="AY4392" s="144"/>
      <c r="AZ4392" s="144"/>
      <c r="BA4392" s="54"/>
      <c r="BB4392" s="54"/>
      <c r="BC4392" s="144"/>
      <c r="BD4392" s="144"/>
      <c r="BE4392" s="144"/>
      <c r="BF4392" s="144"/>
      <c r="BG4392" s="144"/>
      <c r="BH4392" s="144"/>
      <c r="BI4392" s="144"/>
      <c r="BJ4392" s="144"/>
      <c r="BK4392" s="144"/>
      <c r="BL4392" s="144"/>
      <c r="BM4392" s="144"/>
      <c r="BN4392" s="144"/>
      <c r="BO4392" s="144"/>
      <c r="BP4392" s="144"/>
      <c r="BQ4392" s="144"/>
      <c r="BR4392" s="144"/>
      <c r="BS4392" s="144"/>
      <c r="BT4392" s="144"/>
      <c r="BU4392" s="144"/>
      <c r="BV4392" s="144"/>
      <c r="BW4392" s="144"/>
      <c r="BX4392" s="144"/>
      <c r="BY4392" s="144"/>
      <c r="BZ4392" s="144"/>
      <c r="CA4392" s="144"/>
      <c r="CB4392" s="144"/>
      <c r="CC4392" s="144"/>
      <c r="CD4392" s="144"/>
      <c r="CE4392" s="144"/>
      <c r="CF4392" s="144"/>
      <c r="CG4392" s="144"/>
      <c r="CH4392" s="144"/>
      <c r="CI4392" s="144"/>
      <c r="CJ4392" s="144"/>
      <c r="CK4392" s="144"/>
      <c r="CL4392" s="144"/>
    </row>
    <row r="4393" spans="2:90" x14ac:dyDescent="0.25">
      <c r="B4393" s="77"/>
      <c r="C4393" s="77"/>
      <c r="D4393" s="77"/>
      <c r="E4393" s="77"/>
      <c r="F4393" s="77"/>
      <c r="G4393" s="77"/>
      <c r="I4393" s="78"/>
      <c r="K4393" s="78"/>
      <c r="L4393" s="77"/>
      <c r="M4393" s="78"/>
      <c r="N4393" s="78"/>
      <c r="O4393" s="78"/>
      <c r="P4393" s="78"/>
      <c r="Q4393" s="144"/>
      <c r="R4393" s="78"/>
      <c r="S4393" s="78"/>
      <c r="T4393" s="78"/>
      <c r="U4393" s="78"/>
      <c r="V4393" s="219"/>
      <c r="W4393" s="78"/>
      <c r="X4393" s="78"/>
      <c r="Y4393" s="78"/>
      <c r="Z4393" s="78"/>
      <c r="AA4393" s="77"/>
      <c r="AB4393" s="77"/>
      <c r="AC4393" s="78"/>
      <c r="AD4393" s="104"/>
      <c r="AE4393" s="78"/>
      <c r="AF4393" s="104"/>
      <c r="AG4393" s="78"/>
      <c r="AH4393" s="104"/>
      <c r="AI4393" s="78"/>
      <c r="AJ4393" s="104"/>
      <c r="AK4393" s="78"/>
      <c r="AL4393" s="78"/>
      <c r="AM4393" s="8"/>
      <c r="AN4393" s="78"/>
      <c r="AO4393" s="78"/>
      <c r="AP4393" s="78"/>
      <c r="AQ4393" s="78"/>
      <c r="AR4393" s="78"/>
      <c r="AS4393" s="78"/>
      <c r="AT4393" s="78"/>
      <c r="AU4393" s="78"/>
      <c r="AV4393" s="78"/>
      <c r="AW4393" s="77"/>
      <c r="AX4393" s="144"/>
      <c r="AY4393" s="144"/>
      <c r="AZ4393" s="144"/>
      <c r="BA4393" s="54"/>
      <c r="BB4393" s="54"/>
      <c r="BC4393" s="144"/>
      <c r="BD4393" s="144"/>
      <c r="BE4393" s="144"/>
      <c r="BF4393" s="144"/>
      <c r="BG4393" s="144"/>
      <c r="BH4393" s="144"/>
      <c r="BI4393" s="144"/>
      <c r="BJ4393" s="144"/>
      <c r="BK4393" s="144"/>
      <c r="BL4393" s="144"/>
      <c r="BM4393" s="144"/>
      <c r="BN4393" s="144"/>
      <c r="BO4393" s="144"/>
      <c r="BP4393" s="144"/>
      <c r="BQ4393" s="144"/>
      <c r="BR4393" s="144"/>
      <c r="BS4393" s="144"/>
      <c r="BT4393" s="144"/>
      <c r="BU4393" s="144"/>
      <c r="BV4393" s="144"/>
      <c r="BW4393" s="144"/>
      <c r="BX4393" s="144"/>
      <c r="BY4393" s="144"/>
      <c r="BZ4393" s="144"/>
      <c r="CA4393" s="144"/>
      <c r="CB4393" s="144"/>
      <c r="CC4393" s="144"/>
      <c r="CD4393" s="144"/>
      <c r="CE4393" s="144"/>
      <c r="CF4393" s="144"/>
      <c r="CG4393" s="144"/>
      <c r="CH4393" s="144"/>
      <c r="CI4393" s="144"/>
      <c r="CJ4393" s="144"/>
      <c r="CK4393" s="144"/>
      <c r="CL4393" s="144"/>
    </row>
    <row r="4394" spans="2:90" x14ac:dyDescent="0.25">
      <c r="B4394" s="77"/>
      <c r="C4394" s="77"/>
      <c r="D4394" s="77"/>
      <c r="E4394" s="77"/>
      <c r="F4394" s="77"/>
      <c r="G4394" s="77"/>
      <c r="I4394" s="78"/>
      <c r="K4394" s="78"/>
      <c r="L4394" s="77"/>
      <c r="M4394" s="78"/>
      <c r="N4394" s="78"/>
      <c r="O4394" s="78"/>
      <c r="P4394" s="78"/>
      <c r="Q4394" s="144"/>
      <c r="R4394" s="78"/>
      <c r="S4394" s="78"/>
      <c r="T4394" s="78"/>
      <c r="U4394" s="78"/>
      <c r="V4394" s="219"/>
      <c r="W4394" s="78"/>
      <c r="X4394" s="78"/>
      <c r="Y4394" s="78"/>
      <c r="Z4394" s="78"/>
      <c r="AA4394" s="77"/>
      <c r="AB4394" s="77"/>
      <c r="AC4394" s="78"/>
      <c r="AD4394" s="104"/>
      <c r="AE4394" s="78"/>
      <c r="AF4394" s="104"/>
      <c r="AG4394" s="78"/>
      <c r="AH4394" s="104"/>
      <c r="AI4394" s="78"/>
      <c r="AJ4394" s="104"/>
      <c r="AK4394" s="78"/>
      <c r="AL4394" s="78"/>
      <c r="AM4394" s="8"/>
      <c r="AN4394" s="78"/>
      <c r="AO4394" s="78"/>
      <c r="AP4394" s="78"/>
      <c r="AQ4394" s="78"/>
      <c r="AR4394" s="78"/>
      <c r="AS4394" s="78"/>
      <c r="AT4394" s="78"/>
      <c r="AU4394" s="78"/>
      <c r="AV4394" s="78"/>
      <c r="AW4394" s="77"/>
      <c r="AX4394" s="144"/>
      <c r="AY4394" s="144"/>
      <c r="AZ4394" s="144"/>
      <c r="BA4394" s="54"/>
      <c r="BB4394" s="54"/>
      <c r="BC4394" s="144"/>
      <c r="BD4394" s="144"/>
      <c r="BE4394" s="144"/>
      <c r="BF4394" s="144"/>
      <c r="BG4394" s="144"/>
      <c r="BH4394" s="144"/>
      <c r="BI4394" s="144"/>
      <c r="BJ4394" s="144"/>
      <c r="BK4394" s="144"/>
      <c r="BL4394" s="144"/>
      <c r="BM4394" s="144"/>
      <c r="BN4394" s="144"/>
      <c r="BO4394" s="144"/>
      <c r="BP4394" s="144"/>
      <c r="BQ4394" s="144"/>
      <c r="BR4394" s="144"/>
      <c r="BS4394" s="144"/>
      <c r="BT4394" s="144"/>
      <c r="BU4394" s="144"/>
      <c r="BV4394" s="144"/>
      <c r="BW4394" s="144"/>
      <c r="BX4394" s="144"/>
      <c r="BY4394" s="144"/>
      <c r="BZ4394" s="144"/>
      <c r="CA4394" s="144"/>
      <c r="CB4394" s="144"/>
      <c r="CC4394" s="144"/>
      <c r="CD4394" s="144"/>
      <c r="CE4394" s="144"/>
      <c r="CF4394" s="144"/>
      <c r="CG4394" s="144"/>
      <c r="CH4394" s="144"/>
      <c r="CI4394" s="144"/>
      <c r="CJ4394" s="144"/>
      <c r="CK4394" s="144"/>
      <c r="CL4394" s="144"/>
    </row>
    <row r="4395" spans="2:90" x14ac:dyDescent="0.25">
      <c r="B4395" s="77"/>
      <c r="C4395" s="77"/>
      <c r="D4395" s="77"/>
      <c r="E4395" s="77"/>
      <c r="F4395" s="77"/>
      <c r="G4395" s="77"/>
      <c r="I4395" s="78"/>
      <c r="K4395" s="78"/>
      <c r="L4395" s="77"/>
      <c r="M4395" s="78"/>
      <c r="N4395" s="78"/>
      <c r="O4395" s="78"/>
      <c r="P4395" s="78"/>
      <c r="Q4395" s="144"/>
      <c r="R4395" s="78"/>
      <c r="S4395" s="78"/>
      <c r="T4395" s="78"/>
      <c r="U4395" s="78"/>
      <c r="V4395" s="219"/>
      <c r="W4395" s="78"/>
      <c r="X4395" s="78"/>
      <c r="Y4395" s="78"/>
      <c r="Z4395" s="78"/>
      <c r="AA4395" s="77"/>
      <c r="AB4395" s="77"/>
      <c r="AC4395" s="78"/>
      <c r="AD4395" s="104"/>
      <c r="AE4395" s="78"/>
      <c r="AF4395" s="104"/>
      <c r="AG4395" s="78"/>
      <c r="AH4395" s="104"/>
      <c r="AI4395" s="78"/>
      <c r="AJ4395" s="104"/>
      <c r="AK4395" s="78"/>
      <c r="AL4395" s="78"/>
      <c r="AM4395" s="8"/>
      <c r="AN4395" s="78"/>
      <c r="AO4395" s="78"/>
      <c r="AP4395" s="78"/>
      <c r="AQ4395" s="78"/>
      <c r="AR4395" s="78"/>
      <c r="AS4395" s="78"/>
      <c r="AT4395" s="78"/>
      <c r="AU4395" s="78"/>
      <c r="AV4395" s="78"/>
      <c r="AW4395" s="77"/>
      <c r="AX4395" s="144"/>
      <c r="AY4395" s="144"/>
      <c r="AZ4395" s="144"/>
      <c r="BA4395" s="54"/>
      <c r="BB4395" s="54"/>
      <c r="BC4395" s="144"/>
      <c r="BD4395" s="144"/>
      <c r="BE4395" s="144"/>
      <c r="BF4395" s="144"/>
      <c r="BG4395" s="144"/>
      <c r="BH4395" s="144"/>
      <c r="BI4395" s="144"/>
      <c r="BJ4395" s="144"/>
      <c r="BK4395" s="144"/>
      <c r="BL4395" s="144"/>
      <c r="BM4395" s="144"/>
      <c r="BN4395" s="144"/>
      <c r="BO4395" s="144"/>
      <c r="BP4395" s="144"/>
      <c r="BQ4395" s="144"/>
      <c r="BR4395" s="144"/>
      <c r="BS4395" s="144"/>
      <c r="BT4395" s="144"/>
      <c r="BU4395" s="144"/>
      <c r="BV4395" s="144"/>
      <c r="BW4395" s="144"/>
      <c r="BX4395" s="144"/>
      <c r="BY4395" s="144"/>
      <c r="BZ4395" s="144"/>
      <c r="CA4395" s="144"/>
      <c r="CB4395" s="144"/>
      <c r="CC4395" s="144"/>
      <c r="CD4395" s="144"/>
      <c r="CE4395" s="144"/>
      <c r="CF4395" s="144"/>
      <c r="CG4395" s="144"/>
      <c r="CH4395" s="144"/>
      <c r="CI4395" s="144"/>
      <c r="CJ4395" s="144"/>
      <c r="CK4395" s="144"/>
      <c r="CL4395" s="144"/>
    </row>
    <row r="4396" spans="2:90" x14ac:dyDescent="0.25">
      <c r="B4396" s="77"/>
      <c r="C4396" s="77"/>
      <c r="D4396" s="77"/>
      <c r="E4396" s="77"/>
      <c r="F4396" s="77"/>
      <c r="G4396" s="77"/>
      <c r="I4396" s="78"/>
      <c r="K4396" s="78"/>
      <c r="L4396" s="77"/>
      <c r="M4396" s="78"/>
      <c r="N4396" s="78"/>
      <c r="O4396" s="78"/>
      <c r="P4396" s="78"/>
      <c r="Q4396" s="144"/>
      <c r="R4396" s="78"/>
      <c r="S4396" s="78"/>
      <c r="T4396" s="78"/>
      <c r="U4396" s="78"/>
      <c r="V4396" s="219"/>
      <c r="W4396" s="78"/>
      <c r="X4396" s="78"/>
      <c r="Y4396" s="78"/>
      <c r="Z4396" s="78"/>
      <c r="AA4396" s="77"/>
      <c r="AB4396" s="77"/>
      <c r="AC4396" s="78"/>
      <c r="AD4396" s="104"/>
      <c r="AE4396" s="78"/>
      <c r="AF4396" s="104"/>
      <c r="AG4396" s="78"/>
      <c r="AH4396" s="104"/>
      <c r="AI4396" s="78"/>
      <c r="AJ4396" s="104"/>
      <c r="AK4396" s="78"/>
      <c r="AL4396" s="78"/>
      <c r="AM4396" s="8"/>
      <c r="AN4396" s="78"/>
      <c r="AO4396" s="78"/>
      <c r="AP4396" s="78"/>
      <c r="AQ4396" s="78"/>
      <c r="AR4396" s="78"/>
      <c r="AS4396" s="78"/>
      <c r="AT4396" s="78"/>
      <c r="AU4396" s="78"/>
      <c r="AV4396" s="78"/>
      <c r="AW4396" s="77"/>
      <c r="AX4396" s="144"/>
      <c r="AY4396" s="144"/>
      <c r="AZ4396" s="144"/>
      <c r="BA4396" s="54"/>
      <c r="BB4396" s="54"/>
      <c r="BC4396" s="144"/>
      <c r="BD4396" s="144"/>
      <c r="BE4396" s="144"/>
      <c r="BF4396" s="144"/>
      <c r="BG4396" s="144"/>
      <c r="BH4396" s="144"/>
      <c r="BI4396" s="144"/>
      <c r="BJ4396" s="144"/>
      <c r="BK4396" s="144"/>
      <c r="BL4396" s="144"/>
      <c r="BM4396" s="144"/>
      <c r="BN4396" s="144"/>
      <c r="BO4396" s="144"/>
      <c r="BP4396" s="144"/>
      <c r="BQ4396" s="144"/>
      <c r="BR4396" s="144"/>
      <c r="BS4396" s="144"/>
      <c r="BT4396" s="144"/>
      <c r="BU4396" s="144"/>
      <c r="BV4396" s="144"/>
      <c r="BW4396" s="144"/>
      <c r="BX4396" s="144"/>
      <c r="BY4396" s="144"/>
      <c r="BZ4396" s="144"/>
      <c r="CA4396" s="144"/>
      <c r="CB4396" s="144"/>
      <c r="CC4396" s="144"/>
      <c r="CD4396" s="144"/>
      <c r="CE4396" s="144"/>
      <c r="CF4396" s="144"/>
      <c r="CG4396" s="144"/>
      <c r="CH4396" s="144"/>
      <c r="CI4396" s="144"/>
      <c r="CJ4396" s="144"/>
      <c r="CK4396" s="144"/>
      <c r="CL4396" s="144"/>
    </row>
    <row r="4397" spans="2:90" x14ac:dyDescent="0.25">
      <c r="B4397" s="77"/>
      <c r="C4397" s="77"/>
      <c r="D4397" s="77"/>
      <c r="E4397" s="77"/>
      <c r="F4397" s="77"/>
      <c r="G4397" s="77"/>
      <c r="I4397" s="78"/>
      <c r="K4397" s="78"/>
      <c r="L4397" s="77"/>
      <c r="M4397" s="78"/>
      <c r="N4397" s="78"/>
      <c r="O4397" s="78"/>
      <c r="P4397" s="78"/>
      <c r="Q4397" s="144"/>
      <c r="R4397" s="78"/>
      <c r="S4397" s="78"/>
      <c r="T4397" s="78"/>
      <c r="U4397" s="78"/>
      <c r="V4397" s="219"/>
      <c r="W4397" s="78"/>
      <c r="X4397" s="78"/>
      <c r="Y4397" s="78"/>
      <c r="Z4397" s="78"/>
      <c r="AA4397" s="77"/>
      <c r="AB4397" s="77"/>
      <c r="AC4397" s="78"/>
      <c r="AD4397" s="104"/>
      <c r="AE4397" s="78"/>
      <c r="AF4397" s="104"/>
      <c r="AG4397" s="78"/>
      <c r="AH4397" s="104"/>
      <c r="AI4397" s="78"/>
      <c r="AJ4397" s="104"/>
      <c r="AK4397" s="78"/>
      <c r="AL4397" s="78"/>
      <c r="AM4397" s="8"/>
      <c r="AN4397" s="78"/>
      <c r="AO4397" s="78"/>
      <c r="AP4397" s="78"/>
      <c r="AQ4397" s="78"/>
      <c r="AR4397" s="78"/>
      <c r="AS4397" s="78"/>
      <c r="AT4397" s="78"/>
      <c r="AU4397" s="78"/>
      <c r="AV4397" s="78"/>
      <c r="AW4397" s="77"/>
      <c r="AX4397" s="144"/>
      <c r="AY4397" s="144"/>
      <c r="AZ4397" s="144"/>
      <c r="BA4397" s="54"/>
      <c r="BB4397" s="54"/>
      <c r="BC4397" s="144"/>
      <c r="BD4397" s="144"/>
      <c r="BE4397" s="144"/>
      <c r="BF4397" s="144"/>
      <c r="BG4397" s="144"/>
      <c r="BH4397" s="144"/>
      <c r="BI4397" s="144"/>
      <c r="BJ4397" s="144"/>
      <c r="BK4397" s="144"/>
      <c r="BL4397" s="144"/>
      <c r="BM4397" s="144"/>
      <c r="BN4397" s="144"/>
      <c r="BO4397" s="144"/>
      <c r="BP4397" s="144"/>
      <c r="BQ4397" s="144"/>
      <c r="BR4397" s="144"/>
      <c r="BS4397" s="144"/>
      <c r="BT4397" s="144"/>
      <c r="BU4397" s="144"/>
      <c r="BV4397" s="144"/>
      <c r="BW4397" s="144"/>
      <c r="BX4397" s="144"/>
      <c r="BY4397" s="144"/>
      <c r="BZ4397" s="144"/>
      <c r="CA4397" s="144"/>
      <c r="CB4397" s="144"/>
      <c r="CC4397" s="144"/>
      <c r="CD4397" s="144"/>
      <c r="CE4397" s="144"/>
      <c r="CF4397" s="144"/>
      <c r="CG4397" s="144"/>
      <c r="CH4397" s="144"/>
      <c r="CI4397" s="144"/>
      <c r="CJ4397" s="144"/>
      <c r="CK4397" s="144"/>
      <c r="CL4397" s="144"/>
    </row>
    <row r="4398" spans="2:90" x14ac:dyDescent="0.25">
      <c r="B4398" s="77"/>
      <c r="C4398" s="77"/>
      <c r="D4398" s="77"/>
      <c r="E4398" s="77"/>
      <c r="F4398" s="77"/>
      <c r="G4398" s="77"/>
      <c r="I4398" s="78"/>
      <c r="K4398" s="78"/>
      <c r="L4398" s="77"/>
      <c r="M4398" s="78"/>
      <c r="N4398" s="78"/>
      <c r="O4398" s="78"/>
      <c r="P4398" s="78"/>
      <c r="Q4398" s="144"/>
      <c r="R4398" s="78"/>
      <c r="S4398" s="78"/>
      <c r="T4398" s="78"/>
      <c r="U4398" s="78"/>
      <c r="V4398" s="219"/>
      <c r="W4398" s="78"/>
      <c r="X4398" s="78"/>
      <c r="Y4398" s="78"/>
      <c r="Z4398" s="78"/>
      <c r="AA4398" s="77"/>
      <c r="AB4398" s="77"/>
      <c r="AC4398" s="78"/>
      <c r="AD4398" s="104"/>
      <c r="AE4398" s="78"/>
      <c r="AF4398" s="104"/>
      <c r="AG4398" s="78"/>
      <c r="AH4398" s="104"/>
      <c r="AI4398" s="78"/>
      <c r="AJ4398" s="104"/>
      <c r="AK4398" s="78"/>
      <c r="AL4398" s="78"/>
      <c r="AM4398" s="8"/>
      <c r="AN4398" s="78"/>
      <c r="AO4398" s="78"/>
      <c r="AP4398" s="78"/>
      <c r="AQ4398" s="78"/>
      <c r="AR4398" s="78"/>
      <c r="AS4398" s="78"/>
      <c r="AT4398" s="78"/>
      <c r="AU4398" s="78"/>
      <c r="AV4398" s="78"/>
      <c r="AW4398" s="77"/>
      <c r="AX4398" s="144"/>
      <c r="AY4398" s="144"/>
      <c r="AZ4398" s="144"/>
      <c r="BA4398" s="54"/>
      <c r="BB4398" s="54"/>
      <c r="BC4398" s="144"/>
      <c r="BD4398" s="144"/>
      <c r="BE4398" s="144"/>
      <c r="BF4398" s="144"/>
      <c r="BG4398" s="144"/>
      <c r="BH4398" s="144"/>
      <c r="BI4398" s="144"/>
      <c r="BJ4398" s="144"/>
      <c r="BK4398" s="144"/>
      <c r="BL4398" s="144"/>
      <c r="BM4398" s="144"/>
      <c r="BN4398" s="144"/>
      <c r="BO4398" s="144"/>
      <c r="BP4398" s="144"/>
      <c r="BQ4398" s="144"/>
      <c r="BR4398" s="144"/>
      <c r="BS4398" s="144"/>
      <c r="BT4398" s="144"/>
      <c r="BU4398" s="144"/>
      <c r="BV4398" s="144"/>
      <c r="BW4398" s="144"/>
      <c r="BX4398" s="144"/>
      <c r="BY4398" s="144"/>
      <c r="BZ4398" s="144"/>
      <c r="CA4398" s="144"/>
      <c r="CB4398" s="144"/>
      <c r="CC4398" s="144"/>
      <c r="CD4398" s="144"/>
      <c r="CE4398" s="144"/>
      <c r="CF4398" s="144"/>
      <c r="CG4398" s="144"/>
      <c r="CH4398" s="144"/>
      <c r="CI4398" s="144"/>
      <c r="CJ4398" s="144"/>
      <c r="CK4398" s="144"/>
      <c r="CL4398" s="144"/>
    </row>
    <row r="4399" spans="2:90" x14ac:dyDescent="0.25">
      <c r="B4399" s="77"/>
      <c r="C4399" s="77"/>
      <c r="D4399" s="77"/>
      <c r="E4399" s="77"/>
      <c r="F4399" s="77"/>
      <c r="G4399" s="77"/>
      <c r="I4399" s="78"/>
      <c r="K4399" s="78"/>
      <c r="L4399" s="77"/>
      <c r="M4399" s="78"/>
      <c r="N4399" s="78"/>
      <c r="O4399" s="78"/>
      <c r="P4399" s="78"/>
      <c r="Q4399" s="144"/>
      <c r="R4399" s="78"/>
      <c r="S4399" s="78"/>
      <c r="T4399" s="78"/>
      <c r="U4399" s="78"/>
      <c r="V4399" s="219"/>
      <c r="W4399" s="78"/>
      <c r="X4399" s="78"/>
      <c r="Y4399" s="78"/>
      <c r="Z4399" s="78"/>
      <c r="AA4399" s="77"/>
      <c r="AB4399" s="77"/>
      <c r="AC4399" s="78"/>
      <c r="AD4399" s="104"/>
      <c r="AE4399" s="78"/>
      <c r="AF4399" s="104"/>
      <c r="AG4399" s="78"/>
      <c r="AH4399" s="104"/>
      <c r="AI4399" s="78"/>
      <c r="AJ4399" s="104"/>
      <c r="AK4399" s="78"/>
      <c r="AL4399" s="78"/>
      <c r="AM4399" s="8"/>
      <c r="AN4399" s="78"/>
      <c r="AO4399" s="78"/>
      <c r="AP4399" s="78"/>
      <c r="AQ4399" s="78"/>
      <c r="AR4399" s="78"/>
      <c r="AS4399" s="78"/>
      <c r="AT4399" s="78"/>
      <c r="AU4399" s="78"/>
      <c r="AV4399" s="78"/>
      <c r="AW4399" s="77"/>
      <c r="AX4399" s="144"/>
      <c r="AY4399" s="144"/>
      <c r="AZ4399" s="144"/>
      <c r="BA4399" s="54"/>
      <c r="BB4399" s="54"/>
      <c r="BC4399" s="144"/>
      <c r="BD4399" s="144"/>
      <c r="BE4399" s="144"/>
      <c r="BF4399" s="144"/>
      <c r="BG4399" s="144"/>
      <c r="BH4399" s="144"/>
      <c r="BI4399" s="144"/>
      <c r="BJ4399" s="144"/>
      <c r="BK4399" s="144"/>
      <c r="BL4399" s="144"/>
      <c r="BM4399" s="144"/>
      <c r="BN4399" s="144"/>
      <c r="BO4399" s="144"/>
      <c r="BP4399" s="144"/>
      <c r="BQ4399" s="144"/>
      <c r="BR4399" s="144"/>
      <c r="BS4399" s="144"/>
      <c r="BT4399" s="144"/>
      <c r="BU4399" s="144"/>
      <c r="BV4399" s="144"/>
      <c r="BW4399" s="144"/>
      <c r="BX4399" s="144"/>
      <c r="BY4399" s="144"/>
      <c r="BZ4399" s="144"/>
      <c r="CA4399" s="144"/>
      <c r="CB4399" s="144"/>
      <c r="CC4399" s="144"/>
      <c r="CD4399" s="144"/>
      <c r="CE4399" s="144"/>
      <c r="CF4399" s="144"/>
      <c r="CG4399" s="144"/>
      <c r="CH4399" s="144"/>
      <c r="CI4399" s="144"/>
      <c r="CJ4399" s="144"/>
      <c r="CK4399" s="144"/>
      <c r="CL4399" s="144"/>
    </row>
    <row r="4400" spans="2:90" x14ac:dyDescent="0.25">
      <c r="B4400" s="77"/>
      <c r="C4400" s="77"/>
      <c r="D4400" s="77"/>
      <c r="E4400" s="77"/>
      <c r="F4400" s="77"/>
      <c r="G4400" s="77"/>
      <c r="I4400" s="78"/>
      <c r="K4400" s="78"/>
      <c r="L4400" s="77"/>
      <c r="M4400" s="78"/>
      <c r="N4400" s="78"/>
      <c r="O4400" s="78"/>
      <c r="P4400" s="78"/>
      <c r="Q4400" s="144"/>
      <c r="R4400" s="78"/>
      <c r="S4400" s="78"/>
      <c r="T4400" s="78"/>
      <c r="U4400" s="78"/>
      <c r="V4400" s="219"/>
      <c r="W4400" s="78"/>
      <c r="X4400" s="78"/>
      <c r="Y4400" s="78"/>
      <c r="Z4400" s="78"/>
      <c r="AA4400" s="77"/>
      <c r="AB4400" s="77"/>
      <c r="AC4400" s="78"/>
      <c r="AD4400" s="104"/>
      <c r="AE4400" s="78"/>
      <c r="AF4400" s="104"/>
      <c r="AG4400" s="78"/>
      <c r="AH4400" s="104"/>
      <c r="AI4400" s="78"/>
      <c r="AJ4400" s="104"/>
      <c r="AK4400" s="78"/>
      <c r="AL4400" s="78"/>
      <c r="AM4400" s="8"/>
      <c r="AN4400" s="78"/>
      <c r="AO4400" s="78"/>
      <c r="AP4400" s="78"/>
      <c r="AQ4400" s="78"/>
      <c r="AR4400" s="78"/>
      <c r="AS4400" s="78"/>
      <c r="AT4400" s="78"/>
      <c r="AU4400" s="78"/>
      <c r="AV4400" s="78"/>
      <c r="AW4400" s="77"/>
      <c r="AX4400" s="144"/>
      <c r="AY4400" s="144"/>
      <c r="AZ4400" s="144"/>
      <c r="BA4400" s="54"/>
      <c r="BB4400" s="54"/>
      <c r="BC4400" s="144"/>
      <c r="BD4400" s="144"/>
      <c r="BE4400" s="144"/>
      <c r="BF4400" s="144"/>
      <c r="BG4400" s="144"/>
      <c r="BH4400" s="144"/>
      <c r="BI4400" s="144"/>
      <c r="BJ4400" s="144"/>
      <c r="BK4400" s="144"/>
      <c r="BL4400" s="144"/>
      <c r="BM4400" s="144"/>
      <c r="BN4400" s="144"/>
      <c r="BO4400" s="144"/>
      <c r="BP4400" s="144"/>
      <c r="BQ4400" s="144"/>
      <c r="BR4400" s="144"/>
      <c r="BS4400" s="144"/>
      <c r="BT4400" s="144"/>
      <c r="BU4400" s="144"/>
      <c r="BV4400" s="144"/>
      <c r="BW4400" s="144"/>
      <c r="BX4400" s="144"/>
      <c r="BY4400" s="144"/>
      <c r="BZ4400" s="144"/>
      <c r="CA4400" s="144"/>
      <c r="CB4400" s="144"/>
      <c r="CC4400" s="144"/>
      <c r="CD4400" s="144"/>
      <c r="CE4400" s="144"/>
      <c r="CF4400" s="144"/>
      <c r="CG4400" s="144"/>
      <c r="CH4400" s="144"/>
      <c r="CI4400" s="144"/>
      <c r="CJ4400" s="144"/>
      <c r="CK4400" s="144"/>
      <c r="CL4400" s="144"/>
    </row>
    <row r="4401" spans="2:90" x14ac:dyDescent="0.25">
      <c r="B4401" s="77"/>
      <c r="C4401" s="77"/>
      <c r="D4401" s="77"/>
      <c r="E4401" s="77"/>
      <c r="F4401" s="77"/>
      <c r="G4401" s="77"/>
      <c r="I4401" s="78"/>
      <c r="K4401" s="78"/>
      <c r="L4401" s="77"/>
      <c r="M4401" s="78"/>
      <c r="N4401" s="78"/>
      <c r="O4401" s="78"/>
      <c r="P4401" s="78"/>
      <c r="Q4401" s="144"/>
      <c r="R4401" s="78"/>
      <c r="S4401" s="78"/>
      <c r="T4401" s="78"/>
      <c r="U4401" s="78"/>
      <c r="V4401" s="219"/>
      <c r="W4401" s="78"/>
      <c r="X4401" s="78"/>
      <c r="Y4401" s="78"/>
      <c r="Z4401" s="78"/>
      <c r="AA4401" s="77"/>
      <c r="AB4401" s="77"/>
      <c r="AC4401" s="78"/>
      <c r="AD4401" s="104"/>
      <c r="AE4401" s="78"/>
      <c r="AF4401" s="104"/>
      <c r="AG4401" s="78"/>
      <c r="AH4401" s="104"/>
      <c r="AI4401" s="78"/>
      <c r="AJ4401" s="104"/>
      <c r="AK4401" s="78"/>
      <c r="AL4401" s="78"/>
      <c r="AM4401" s="8"/>
      <c r="AN4401" s="78"/>
      <c r="AO4401" s="78"/>
      <c r="AP4401" s="78"/>
      <c r="AQ4401" s="78"/>
      <c r="AR4401" s="78"/>
      <c r="AS4401" s="78"/>
      <c r="AT4401" s="78"/>
      <c r="AU4401" s="78"/>
      <c r="AV4401" s="78"/>
      <c r="AW4401" s="77"/>
      <c r="AX4401" s="144"/>
      <c r="AY4401" s="144"/>
      <c r="AZ4401" s="144"/>
      <c r="BA4401" s="54"/>
      <c r="BB4401" s="54"/>
      <c r="BC4401" s="144"/>
      <c r="BD4401" s="144"/>
      <c r="BE4401" s="144"/>
      <c r="BF4401" s="144"/>
      <c r="BG4401" s="144"/>
      <c r="BH4401" s="144"/>
      <c r="BI4401" s="144"/>
      <c r="BJ4401" s="144"/>
      <c r="BK4401" s="144"/>
      <c r="BL4401" s="144"/>
      <c r="BM4401" s="144"/>
      <c r="BN4401" s="144"/>
      <c r="BO4401" s="144"/>
      <c r="BP4401" s="144"/>
      <c r="BQ4401" s="144"/>
      <c r="BR4401" s="144"/>
      <c r="BS4401" s="144"/>
      <c r="BT4401" s="144"/>
      <c r="BU4401" s="144"/>
      <c r="BV4401" s="144"/>
      <c r="BW4401" s="144"/>
      <c r="BX4401" s="144"/>
      <c r="BY4401" s="144"/>
      <c r="BZ4401" s="144"/>
      <c r="CA4401" s="144"/>
      <c r="CB4401" s="144"/>
      <c r="CC4401" s="144"/>
      <c r="CD4401" s="144"/>
      <c r="CE4401" s="144"/>
      <c r="CF4401" s="144"/>
      <c r="CG4401" s="144"/>
      <c r="CH4401" s="144"/>
      <c r="CI4401" s="144"/>
      <c r="CJ4401" s="144"/>
      <c r="CK4401" s="144"/>
      <c r="CL4401" s="144"/>
    </row>
    <row r="4402" spans="2:90" x14ac:dyDescent="0.25">
      <c r="B4402" s="77"/>
      <c r="C4402" s="77"/>
      <c r="D4402" s="77"/>
      <c r="E4402" s="77"/>
      <c r="F4402" s="77"/>
      <c r="G4402" s="77"/>
      <c r="I4402" s="78"/>
      <c r="K4402" s="78"/>
      <c r="L4402" s="77"/>
      <c r="M4402" s="78"/>
      <c r="N4402" s="78"/>
      <c r="O4402" s="78"/>
      <c r="P4402" s="78"/>
      <c r="Q4402" s="144"/>
      <c r="R4402" s="78"/>
      <c r="S4402" s="78"/>
      <c r="T4402" s="78"/>
      <c r="U4402" s="78"/>
      <c r="V4402" s="219"/>
      <c r="W4402" s="78"/>
      <c r="X4402" s="78"/>
      <c r="Y4402" s="78"/>
      <c r="Z4402" s="78"/>
      <c r="AA4402" s="77"/>
      <c r="AB4402" s="77"/>
      <c r="AC4402" s="78"/>
      <c r="AD4402" s="104"/>
      <c r="AE4402" s="78"/>
      <c r="AF4402" s="104"/>
      <c r="AG4402" s="78"/>
      <c r="AH4402" s="104"/>
      <c r="AI4402" s="78"/>
      <c r="AJ4402" s="104"/>
      <c r="AK4402" s="78"/>
      <c r="AL4402" s="78"/>
      <c r="AM4402" s="8"/>
      <c r="AN4402" s="78"/>
      <c r="AO4402" s="78"/>
      <c r="AP4402" s="78"/>
      <c r="AQ4402" s="78"/>
      <c r="AR4402" s="78"/>
      <c r="AS4402" s="78"/>
      <c r="AT4402" s="78"/>
      <c r="AU4402" s="78"/>
      <c r="AV4402" s="78"/>
      <c r="AW4402" s="77"/>
      <c r="AX4402" s="144"/>
      <c r="AY4402" s="144"/>
      <c r="AZ4402" s="144"/>
      <c r="BA4402" s="54"/>
      <c r="BB4402" s="54"/>
      <c r="BC4402" s="144"/>
      <c r="BD4402" s="144"/>
      <c r="BE4402" s="144"/>
      <c r="BF4402" s="144"/>
      <c r="BG4402" s="144"/>
      <c r="BH4402" s="144"/>
      <c r="BI4402" s="144"/>
      <c r="BJ4402" s="144"/>
      <c r="BK4402" s="144"/>
      <c r="BL4402" s="144"/>
      <c r="BM4402" s="144"/>
      <c r="BN4402" s="144"/>
      <c r="BO4402" s="144"/>
      <c r="BP4402" s="144"/>
      <c r="BQ4402" s="144"/>
      <c r="BR4402" s="144"/>
      <c r="BS4402" s="144"/>
      <c r="BT4402" s="144"/>
      <c r="BU4402" s="144"/>
      <c r="BV4402" s="144"/>
      <c r="BW4402" s="144"/>
      <c r="BX4402" s="144"/>
      <c r="BY4402" s="144"/>
      <c r="BZ4402" s="144"/>
      <c r="CA4402" s="144"/>
      <c r="CB4402" s="144"/>
      <c r="CC4402" s="144"/>
      <c r="CD4402" s="144"/>
      <c r="CE4402" s="144"/>
      <c r="CF4402" s="144"/>
      <c r="CG4402" s="144"/>
      <c r="CH4402" s="144"/>
      <c r="CI4402" s="144"/>
      <c r="CJ4402" s="144"/>
      <c r="CK4402" s="144"/>
      <c r="CL4402" s="144"/>
    </row>
    <row r="4403" spans="2:90" x14ac:dyDescent="0.25">
      <c r="B4403" s="77"/>
      <c r="C4403" s="77"/>
      <c r="D4403" s="77"/>
      <c r="E4403" s="77"/>
      <c r="F4403" s="77"/>
      <c r="G4403" s="77"/>
      <c r="I4403" s="78"/>
      <c r="K4403" s="78"/>
      <c r="L4403" s="77"/>
      <c r="M4403" s="78"/>
      <c r="N4403" s="78"/>
      <c r="O4403" s="78"/>
      <c r="P4403" s="78"/>
      <c r="Q4403" s="144"/>
      <c r="R4403" s="78"/>
      <c r="S4403" s="78"/>
      <c r="T4403" s="78"/>
      <c r="U4403" s="78"/>
      <c r="V4403" s="219"/>
      <c r="W4403" s="78"/>
      <c r="X4403" s="78"/>
      <c r="Y4403" s="78"/>
      <c r="Z4403" s="78"/>
      <c r="AA4403" s="77"/>
      <c r="AB4403" s="77"/>
      <c r="AC4403" s="78"/>
      <c r="AD4403" s="104"/>
      <c r="AE4403" s="78"/>
      <c r="AF4403" s="104"/>
      <c r="AG4403" s="78"/>
      <c r="AH4403" s="104"/>
      <c r="AI4403" s="78"/>
      <c r="AJ4403" s="104"/>
      <c r="AK4403" s="78"/>
      <c r="AL4403" s="78"/>
      <c r="AM4403" s="8"/>
      <c r="AN4403" s="78"/>
      <c r="AO4403" s="78"/>
      <c r="AP4403" s="78"/>
      <c r="AQ4403" s="78"/>
      <c r="AR4403" s="78"/>
      <c r="AS4403" s="78"/>
      <c r="AT4403" s="78"/>
      <c r="AU4403" s="78"/>
      <c r="AV4403" s="78"/>
      <c r="AW4403" s="77"/>
      <c r="AX4403" s="144"/>
      <c r="AY4403" s="144"/>
      <c r="AZ4403" s="144"/>
      <c r="BA4403" s="54"/>
      <c r="BB4403" s="54"/>
      <c r="BC4403" s="144"/>
      <c r="BD4403" s="144"/>
      <c r="BE4403" s="144"/>
      <c r="BF4403" s="144"/>
      <c r="BG4403" s="144"/>
      <c r="BH4403" s="144"/>
      <c r="BI4403" s="144"/>
      <c r="BJ4403" s="144"/>
      <c r="BK4403" s="144"/>
      <c r="BL4403" s="144"/>
      <c r="BM4403" s="144"/>
      <c r="BN4403" s="144"/>
      <c r="BO4403" s="144"/>
      <c r="BP4403" s="144"/>
      <c r="BQ4403" s="144"/>
      <c r="BR4403" s="144"/>
      <c r="BS4403" s="144"/>
      <c r="BT4403" s="144"/>
      <c r="BU4403" s="144"/>
      <c r="BV4403" s="144"/>
      <c r="BW4403" s="144"/>
      <c r="BX4403" s="144"/>
      <c r="BY4403" s="144"/>
      <c r="BZ4403" s="144"/>
      <c r="CA4403" s="144"/>
      <c r="CB4403" s="144"/>
      <c r="CC4403" s="144"/>
      <c r="CD4403" s="144"/>
      <c r="CE4403" s="144"/>
      <c r="CF4403" s="144"/>
      <c r="CG4403" s="144"/>
      <c r="CH4403" s="144"/>
      <c r="CI4403" s="144"/>
      <c r="CJ4403" s="144"/>
      <c r="CK4403" s="144"/>
      <c r="CL4403" s="144"/>
    </row>
    <row r="4404" spans="2:90" x14ac:dyDescent="0.25">
      <c r="B4404" s="77"/>
      <c r="C4404" s="77"/>
      <c r="D4404" s="77"/>
      <c r="E4404" s="77"/>
      <c r="F4404" s="77"/>
      <c r="G4404" s="77"/>
      <c r="I4404" s="78"/>
      <c r="K4404" s="78"/>
      <c r="L4404" s="77"/>
      <c r="M4404" s="78"/>
      <c r="N4404" s="78"/>
      <c r="O4404" s="78"/>
      <c r="P4404" s="78"/>
      <c r="Q4404" s="144"/>
      <c r="R4404" s="78"/>
      <c r="S4404" s="78"/>
      <c r="T4404" s="78"/>
      <c r="U4404" s="78"/>
      <c r="V4404" s="219"/>
      <c r="W4404" s="78"/>
      <c r="X4404" s="78"/>
      <c r="Y4404" s="78"/>
      <c r="Z4404" s="78"/>
      <c r="AA4404" s="77"/>
      <c r="AB4404" s="77"/>
      <c r="AC4404" s="78"/>
      <c r="AD4404" s="104"/>
      <c r="AE4404" s="78"/>
      <c r="AF4404" s="104"/>
      <c r="AG4404" s="78"/>
      <c r="AH4404" s="104"/>
      <c r="AI4404" s="78"/>
      <c r="AJ4404" s="104"/>
      <c r="AK4404" s="78"/>
      <c r="AL4404" s="78"/>
      <c r="AM4404" s="8"/>
      <c r="AN4404" s="78"/>
      <c r="AO4404" s="78"/>
      <c r="AP4404" s="78"/>
      <c r="AQ4404" s="78"/>
      <c r="AR4404" s="78"/>
      <c r="AS4404" s="78"/>
      <c r="AT4404" s="78"/>
      <c r="AU4404" s="78"/>
      <c r="AV4404" s="78"/>
      <c r="AW4404" s="77"/>
      <c r="AX4404" s="144"/>
      <c r="AY4404" s="144"/>
      <c r="AZ4404" s="144"/>
      <c r="BA4404" s="54"/>
      <c r="BB4404" s="54"/>
      <c r="BC4404" s="144"/>
      <c r="BD4404" s="144"/>
      <c r="BE4404" s="144"/>
      <c r="BF4404" s="144"/>
      <c r="BG4404" s="144"/>
      <c r="BH4404" s="144"/>
      <c r="BI4404" s="144"/>
      <c r="BJ4404" s="144"/>
      <c r="BK4404" s="144"/>
      <c r="BL4404" s="144"/>
      <c r="BM4404" s="144"/>
      <c r="BN4404" s="144"/>
      <c r="BO4404" s="144"/>
      <c r="BP4404" s="144"/>
      <c r="BQ4404" s="144"/>
      <c r="BR4404" s="144"/>
      <c r="BS4404" s="144"/>
      <c r="BT4404" s="144"/>
      <c r="BU4404" s="144"/>
      <c r="BV4404" s="144"/>
      <c r="BW4404" s="144"/>
      <c r="BX4404" s="144"/>
      <c r="BY4404" s="144"/>
      <c r="BZ4404" s="144"/>
      <c r="CA4404" s="144"/>
      <c r="CB4404" s="144"/>
      <c r="CC4404" s="144"/>
      <c r="CD4404" s="144"/>
      <c r="CE4404" s="144"/>
      <c r="CF4404" s="144"/>
      <c r="CG4404" s="144"/>
      <c r="CH4404" s="144"/>
      <c r="CI4404" s="144"/>
      <c r="CJ4404" s="144"/>
      <c r="CK4404" s="144"/>
      <c r="CL4404" s="144"/>
    </row>
    <row r="4405" spans="2:90" x14ac:dyDescent="0.25">
      <c r="B4405" s="77"/>
      <c r="C4405" s="77"/>
      <c r="D4405" s="77"/>
      <c r="E4405" s="77"/>
      <c r="F4405" s="77"/>
      <c r="G4405" s="77"/>
      <c r="I4405" s="78"/>
      <c r="K4405" s="78"/>
      <c r="L4405" s="77"/>
      <c r="M4405" s="78"/>
      <c r="N4405" s="78"/>
      <c r="O4405" s="78"/>
      <c r="P4405" s="78"/>
      <c r="Q4405" s="144"/>
      <c r="R4405" s="78"/>
      <c r="S4405" s="78"/>
      <c r="T4405" s="78"/>
      <c r="U4405" s="78"/>
      <c r="V4405" s="219"/>
      <c r="W4405" s="78"/>
      <c r="X4405" s="78"/>
      <c r="Y4405" s="78"/>
      <c r="Z4405" s="78"/>
      <c r="AA4405" s="77"/>
      <c r="AB4405" s="77"/>
      <c r="AC4405" s="78"/>
      <c r="AD4405" s="104"/>
      <c r="AE4405" s="78"/>
      <c r="AF4405" s="104"/>
      <c r="AG4405" s="78"/>
      <c r="AH4405" s="104"/>
      <c r="AI4405" s="78"/>
      <c r="AJ4405" s="104"/>
      <c r="AK4405" s="78"/>
      <c r="AL4405" s="78"/>
      <c r="AM4405" s="8"/>
      <c r="AN4405" s="78"/>
      <c r="AO4405" s="78"/>
      <c r="AP4405" s="78"/>
      <c r="AQ4405" s="78"/>
      <c r="AR4405" s="78"/>
      <c r="AS4405" s="78"/>
      <c r="AT4405" s="78"/>
      <c r="AU4405" s="78"/>
      <c r="AV4405" s="78"/>
      <c r="AW4405" s="77"/>
      <c r="AX4405" s="144"/>
      <c r="AY4405" s="144"/>
      <c r="AZ4405" s="144"/>
      <c r="BA4405" s="54"/>
      <c r="BB4405" s="54"/>
      <c r="BC4405" s="144"/>
      <c r="BD4405" s="144"/>
      <c r="BE4405" s="144"/>
      <c r="BF4405" s="144"/>
      <c r="BG4405" s="144"/>
      <c r="BH4405" s="144"/>
      <c r="BI4405" s="144"/>
      <c r="BJ4405" s="144"/>
      <c r="BK4405" s="144"/>
      <c r="BL4405" s="144"/>
      <c r="BM4405" s="144"/>
      <c r="BN4405" s="144"/>
      <c r="BO4405" s="144"/>
      <c r="BP4405" s="144"/>
      <c r="BQ4405" s="144"/>
      <c r="BR4405" s="144"/>
      <c r="BS4405" s="144"/>
      <c r="BT4405" s="144"/>
      <c r="BU4405" s="144"/>
      <c r="BV4405" s="144"/>
      <c r="BW4405" s="144"/>
      <c r="BX4405" s="144"/>
      <c r="BY4405" s="144"/>
      <c r="BZ4405" s="144"/>
      <c r="CA4405" s="144"/>
      <c r="CB4405" s="144"/>
      <c r="CC4405" s="144"/>
      <c r="CD4405" s="144"/>
      <c r="CE4405" s="144"/>
      <c r="CF4405" s="144"/>
      <c r="CG4405" s="144"/>
      <c r="CH4405" s="144"/>
      <c r="CI4405" s="144"/>
      <c r="CJ4405" s="144"/>
      <c r="CK4405" s="144"/>
      <c r="CL4405" s="144"/>
    </row>
    <row r="4406" spans="2:90" x14ac:dyDescent="0.25">
      <c r="B4406" s="77"/>
      <c r="C4406" s="77"/>
      <c r="D4406" s="77"/>
      <c r="E4406" s="77"/>
      <c r="F4406" s="77"/>
      <c r="G4406" s="77"/>
      <c r="I4406" s="78"/>
      <c r="K4406" s="78"/>
      <c r="L4406" s="77"/>
      <c r="M4406" s="78"/>
      <c r="N4406" s="78"/>
      <c r="O4406" s="78"/>
      <c r="P4406" s="78"/>
      <c r="Q4406" s="144"/>
      <c r="R4406" s="78"/>
      <c r="S4406" s="78"/>
      <c r="T4406" s="78"/>
      <c r="U4406" s="78"/>
      <c r="V4406" s="219"/>
      <c r="W4406" s="78"/>
      <c r="X4406" s="78"/>
      <c r="Y4406" s="78"/>
      <c r="Z4406" s="78"/>
      <c r="AA4406" s="77"/>
      <c r="AB4406" s="77"/>
      <c r="AC4406" s="78"/>
      <c r="AD4406" s="104"/>
      <c r="AE4406" s="78"/>
      <c r="AF4406" s="104"/>
      <c r="AG4406" s="78"/>
      <c r="AH4406" s="104"/>
      <c r="AI4406" s="78"/>
      <c r="AJ4406" s="104"/>
      <c r="AK4406" s="78"/>
      <c r="AL4406" s="78"/>
      <c r="AM4406" s="8"/>
      <c r="AN4406" s="78"/>
      <c r="AO4406" s="78"/>
      <c r="AP4406" s="78"/>
      <c r="AQ4406" s="78"/>
      <c r="AR4406" s="78"/>
      <c r="AS4406" s="78"/>
      <c r="AT4406" s="78"/>
      <c r="AU4406" s="78"/>
      <c r="AV4406" s="78"/>
      <c r="AW4406" s="77"/>
      <c r="AX4406" s="144"/>
      <c r="AY4406" s="144"/>
      <c r="AZ4406" s="144"/>
      <c r="BA4406" s="54"/>
      <c r="BB4406" s="54"/>
      <c r="BC4406" s="144"/>
      <c r="BD4406" s="144"/>
      <c r="BE4406" s="144"/>
      <c r="BF4406" s="144"/>
      <c r="BG4406" s="144"/>
      <c r="BH4406" s="144"/>
      <c r="BI4406" s="144"/>
      <c r="BJ4406" s="144"/>
      <c r="BK4406" s="144"/>
      <c r="BL4406" s="144"/>
      <c r="BM4406" s="144"/>
      <c r="BN4406" s="144"/>
      <c r="BO4406" s="144"/>
      <c r="BP4406" s="144"/>
      <c r="BQ4406" s="144"/>
      <c r="BR4406" s="144"/>
      <c r="BS4406" s="144"/>
      <c r="BT4406" s="144"/>
      <c r="BU4406" s="144"/>
      <c r="BV4406" s="144"/>
      <c r="BW4406" s="144"/>
      <c r="BX4406" s="144"/>
      <c r="BY4406" s="144"/>
      <c r="BZ4406" s="144"/>
      <c r="CA4406" s="144"/>
      <c r="CB4406" s="144"/>
      <c r="CC4406" s="144"/>
      <c r="CD4406" s="144"/>
      <c r="CE4406" s="144"/>
      <c r="CF4406" s="144"/>
      <c r="CG4406" s="144"/>
      <c r="CH4406" s="144"/>
      <c r="CI4406" s="144"/>
      <c r="CJ4406" s="144"/>
      <c r="CK4406" s="144"/>
      <c r="CL4406" s="144"/>
    </row>
    <row r="4407" spans="2:90" x14ac:dyDescent="0.25">
      <c r="B4407" s="77"/>
      <c r="C4407" s="77"/>
      <c r="D4407" s="77"/>
      <c r="E4407" s="77"/>
      <c r="F4407" s="77"/>
      <c r="G4407" s="77"/>
      <c r="I4407" s="78"/>
      <c r="K4407" s="78"/>
      <c r="L4407" s="77"/>
      <c r="M4407" s="78"/>
      <c r="N4407" s="78"/>
      <c r="O4407" s="78"/>
      <c r="P4407" s="78"/>
      <c r="Q4407" s="144"/>
      <c r="R4407" s="78"/>
      <c r="S4407" s="78"/>
      <c r="T4407" s="78"/>
      <c r="U4407" s="78"/>
      <c r="V4407" s="219"/>
      <c r="W4407" s="78"/>
      <c r="X4407" s="78"/>
      <c r="Y4407" s="78"/>
      <c r="Z4407" s="78"/>
      <c r="AA4407" s="77"/>
      <c r="AB4407" s="77"/>
      <c r="AC4407" s="78"/>
      <c r="AD4407" s="104"/>
      <c r="AE4407" s="78"/>
      <c r="AF4407" s="104"/>
      <c r="AG4407" s="78"/>
      <c r="AH4407" s="104"/>
      <c r="AI4407" s="78"/>
      <c r="AJ4407" s="104"/>
      <c r="AK4407" s="78"/>
      <c r="AL4407" s="78"/>
      <c r="AM4407" s="8"/>
      <c r="AN4407" s="78"/>
      <c r="AO4407" s="78"/>
      <c r="AP4407" s="78"/>
      <c r="AQ4407" s="78"/>
      <c r="AR4407" s="78"/>
      <c r="AS4407" s="78"/>
      <c r="AT4407" s="78"/>
      <c r="AU4407" s="78"/>
      <c r="AV4407" s="78"/>
      <c r="AW4407" s="77"/>
      <c r="AX4407" s="144"/>
      <c r="AY4407" s="144"/>
      <c r="AZ4407" s="144"/>
      <c r="BA4407" s="54"/>
      <c r="BB4407" s="54"/>
      <c r="BC4407" s="144"/>
      <c r="BD4407" s="144"/>
      <c r="BE4407" s="144"/>
      <c r="BF4407" s="144"/>
      <c r="BG4407" s="144"/>
      <c r="BH4407" s="144"/>
      <c r="BI4407" s="144"/>
      <c r="BJ4407" s="144"/>
      <c r="BK4407" s="144"/>
      <c r="BL4407" s="144"/>
      <c r="BM4407" s="144"/>
      <c r="BN4407" s="144"/>
      <c r="BO4407" s="144"/>
      <c r="BP4407" s="144"/>
      <c r="BQ4407" s="144"/>
      <c r="BR4407" s="144"/>
      <c r="BS4407" s="144"/>
      <c r="BT4407" s="144"/>
      <c r="BU4407" s="144"/>
      <c r="BV4407" s="144"/>
      <c r="BW4407" s="144"/>
      <c r="BX4407" s="144"/>
      <c r="BY4407" s="144"/>
      <c r="BZ4407" s="144"/>
      <c r="CA4407" s="144"/>
      <c r="CB4407" s="144"/>
      <c r="CC4407" s="144"/>
      <c r="CD4407" s="144"/>
      <c r="CE4407" s="144"/>
      <c r="CF4407" s="144"/>
      <c r="CG4407" s="144"/>
      <c r="CH4407" s="144"/>
      <c r="CI4407" s="144"/>
      <c r="CJ4407" s="144"/>
      <c r="CK4407" s="144"/>
      <c r="CL4407" s="144"/>
    </row>
    <row r="4408" spans="2:90" x14ac:dyDescent="0.25">
      <c r="B4408" s="77"/>
      <c r="C4408" s="77"/>
      <c r="D4408" s="77"/>
      <c r="E4408" s="77"/>
      <c r="F4408" s="77"/>
      <c r="G4408" s="77"/>
      <c r="I4408" s="78"/>
      <c r="K4408" s="78"/>
      <c r="L4408" s="77"/>
      <c r="M4408" s="78"/>
      <c r="N4408" s="78"/>
      <c r="O4408" s="78"/>
      <c r="P4408" s="78"/>
      <c r="Q4408" s="144"/>
      <c r="R4408" s="78"/>
      <c r="S4408" s="78"/>
      <c r="T4408" s="78"/>
      <c r="U4408" s="78"/>
      <c r="V4408" s="219"/>
      <c r="W4408" s="78"/>
      <c r="X4408" s="78"/>
      <c r="Y4408" s="78"/>
      <c r="Z4408" s="78"/>
      <c r="AA4408" s="77"/>
      <c r="AB4408" s="77"/>
      <c r="AC4408" s="78"/>
      <c r="AD4408" s="104"/>
      <c r="AE4408" s="78"/>
      <c r="AF4408" s="104"/>
      <c r="AG4408" s="78"/>
      <c r="AH4408" s="104"/>
      <c r="AI4408" s="78"/>
      <c r="AJ4408" s="104"/>
      <c r="AK4408" s="78"/>
      <c r="AL4408" s="78"/>
      <c r="AM4408" s="8"/>
      <c r="AN4408" s="78"/>
      <c r="AO4408" s="78"/>
      <c r="AP4408" s="78"/>
      <c r="AQ4408" s="78"/>
      <c r="AR4408" s="78"/>
      <c r="AS4408" s="78"/>
      <c r="AT4408" s="78"/>
      <c r="AU4408" s="78"/>
      <c r="AV4408" s="78"/>
      <c r="AW4408" s="77"/>
      <c r="AX4408" s="144"/>
      <c r="AY4408" s="144"/>
      <c r="AZ4408" s="144"/>
      <c r="BA4408" s="54"/>
      <c r="BB4408" s="54"/>
      <c r="BC4408" s="144"/>
      <c r="BD4408" s="144"/>
      <c r="BE4408" s="144"/>
      <c r="BF4408" s="144"/>
      <c r="BG4408" s="144"/>
      <c r="BH4408" s="144"/>
      <c r="BI4408" s="144"/>
      <c r="BJ4408" s="144"/>
      <c r="BK4408" s="144"/>
      <c r="BL4408" s="144"/>
      <c r="BM4408" s="144"/>
      <c r="BN4408" s="144"/>
      <c r="BO4408" s="144"/>
      <c r="BP4408" s="144"/>
      <c r="BQ4408" s="144"/>
      <c r="BR4408" s="144"/>
      <c r="BS4408" s="144"/>
      <c r="BT4408" s="144"/>
      <c r="BU4408" s="144"/>
      <c r="BV4408" s="144"/>
      <c r="BW4408" s="144"/>
      <c r="BX4408" s="144"/>
      <c r="BY4408" s="144"/>
      <c r="BZ4408" s="144"/>
      <c r="CA4408" s="144"/>
      <c r="CB4408" s="144"/>
      <c r="CC4408" s="144"/>
      <c r="CD4408" s="144"/>
      <c r="CE4408" s="144"/>
      <c r="CF4408" s="144"/>
      <c r="CG4408" s="144"/>
      <c r="CH4408" s="144"/>
      <c r="CI4408" s="144"/>
      <c r="CJ4408" s="144"/>
      <c r="CK4408" s="144"/>
      <c r="CL4408" s="144"/>
    </row>
    <row r="4409" spans="2:90" x14ac:dyDescent="0.25">
      <c r="B4409" s="77"/>
      <c r="C4409" s="77"/>
      <c r="D4409" s="77"/>
      <c r="E4409" s="77"/>
      <c r="F4409" s="77"/>
      <c r="G4409" s="77"/>
      <c r="I4409" s="78"/>
      <c r="K4409" s="78"/>
      <c r="L4409" s="77"/>
      <c r="M4409" s="78"/>
      <c r="N4409" s="78"/>
      <c r="O4409" s="78"/>
      <c r="P4409" s="78"/>
      <c r="Q4409" s="144"/>
      <c r="R4409" s="78"/>
      <c r="S4409" s="78"/>
      <c r="T4409" s="78"/>
      <c r="U4409" s="78"/>
      <c r="V4409" s="219"/>
      <c r="W4409" s="78"/>
      <c r="X4409" s="78"/>
      <c r="Y4409" s="78"/>
      <c r="Z4409" s="78"/>
      <c r="AA4409" s="77"/>
      <c r="AB4409" s="77"/>
      <c r="AC4409" s="78"/>
      <c r="AD4409" s="104"/>
      <c r="AE4409" s="78"/>
      <c r="AF4409" s="104"/>
      <c r="AG4409" s="78"/>
      <c r="AH4409" s="104"/>
      <c r="AI4409" s="78"/>
      <c r="AJ4409" s="104"/>
      <c r="AK4409" s="78"/>
      <c r="AL4409" s="78"/>
      <c r="AM4409" s="8"/>
      <c r="AN4409" s="78"/>
      <c r="AO4409" s="78"/>
      <c r="AP4409" s="78"/>
      <c r="AQ4409" s="78"/>
      <c r="AR4409" s="78"/>
      <c r="AS4409" s="78"/>
      <c r="AT4409" s="78"/>
      <c r="AU4409" s="78"/>
      <c r="AV4409" s="78"/>
      <c r="AW4409" s="77"/>
      <c r="AX4409" s="144"/>
      <c r="AY4409" s="144"/>
      <c r="AZ4409" s="144"/>
      <c r="BA4409" s="54"/>
      <c r="BB4409" s="54"/>
      <c r="BC4409" s="144"/>
      <c r="BD4409" s="144"/>
      <c r="BE4409" s="144"/>
      <c r="BF4409" s="144"/>
      <c r="BG4409" s="144"/>
      <c r="BH4409" s="144"/>
      <c r="BI4409" s="144"/>
      <c r="BJ4409" s="144"/>
      <c r="BK4409" s="144"/>
      <c r="BL4409" s="144"/>
      <c r="BM4409" s="144"/>
      <c r="BN4409" s="144"/>
      <c r="BO4409" s="144"/>
      <c r="BP4409" s="144"/>
      <c r="BQ4409" s="144"/>
      <c r="BR4409" s="144"/>
      <c r="BS4409" s="144"/>
      <c r="BT4409" s="144"/>
      <c r="BU4409" s="144"/>
      <c r="BV4409" s="144"/>
      <c r="BW4409" s="144"/>
      <c r="BX4409" s="144"/>
      <c r="BY4409" s="144"/>
      <c r="BZ4409" s="144"/>
      <c r="CA4409" s="144"/>
      <c r="CB4409" s="144"/>
      <c r="CC4409" s="144"/>
      <c r="CD4409" s="144"/>
      <c r="CE4409" s="144"/>
      <c r="CF4409" s="144"/>
      <c r="CG4409" s="144"/>
      <c r="CH4409" s="144"/>
      <c r="CI4409" s="144"/>
      <c r="CJ4409" s="144"/>
      <c r="CK4409" s="144"/>
      <c r="CL4409" s="144"/>
    </row>
    <row r="4410" spans="2:90" x14ac:dyDescent="0.25">
      <c r="B4410" s="77"/>
      <c r="C4410" s="77"/>
      <c r="D4410" s="77"/>
      <c r="E4410" s="77"/>
      <c r="F4410" s="77"/>
      <c r="G4410" s="77"/>
      <c r="I4410" s="78"/>
      <c r="K4410" s="78"/>
      <c r="L4410" s="77"/>
      <c r="M4410" s="78"/>
      <c r="N4410" s="78"/>
      <c r="O4410" s="78"/>
      <c r="P4410" s="78"/>
      <c r="Q4410" s="144"/>
      <c r="R4410" s="78"/>
      <c r="S4410" s="78"/>
      <c r="T4410" s="78"/>
      <c r="U4410" s="78"/>
      <c r="V4410" s="219"/>
      <c r="W4410" s="78"/>
      <c r="X4410" s="78"/>
      <c r="Y4410" s="78"/>
      <c r="Z4410" s="78"/>
      <c r="AA4410" s="77"/>
      <c r="AB4410" s="77"/>
      <c r="AC4410" s="78"/>
      <c r="AD4410" s="104"/>
      <c r="AE4410" s="78"/>
      <c r="AF4410" s="104"/>
      <c r="AG4410" s="78"/>
      <c r="AH4410" s="104"/>
      <c r="AI4410" s="78"/>
      <c r="AJ4410" s="104"/>
      <c r="AK4410" s="78"/>
      <c r="AL4410" s="78"/>
      <c r="AM4410" s="8"/>
      <c r="AN4410" s="78"/>
      <c r="AO4410" s="78"/>
      <c r="AP4410" s="78"/>
      <c r="AQ4410" s="78"/>
      <c r="AR4410" s="78"/>
      <c r="AS4410" s="78"/>
      <c r="AT4410" s="78"/>
      <c r="AU4410" s="78"/>
      <c r="AV4410" s="78"/>
      <c r="AW4410" s="77"/>
      <c r="AX4410" s="144"/>
      <c r="AY4410" s="144"/>
      <c r="AZ4410" s="144"/>
      <c r="BA4410" s="54"/>
      <c r="BB4410" s="54"/>
      <c r="BC4410" s="144"/>
      <c r="BD4410" s="144"/>
      <c r="BE4410" s="144"/>
      <c r="BF4410" s="144"/>
      <c r="BG4410" s="144"/>
      <c r="BH4410" s="144"/>
      <c r="BI4410" s="144"/>
      <c r="BJ4410" s="144"/>
      <c r="BK4410" s="144"/>
      <c r="BL4410" s="144"/>
      <c r="BM4410" s="144"/>
      <c r="BN4410" s="144"/>
      <c r="BO4410" s="144"/>
      <c r="BP4410" s="144"/>
      <c r="BQ4410" s="144"/>
      <c r="BR4410" s="144"/>
      <c r="BS4410" s="144"/>
      <c r="BT4410" s="144"/>
      <c r="BU4410" s="144"/>
      <c r="BV4410" s="144"/>
      <c r="BW4410" s="144"/>
      <c r="BX4410" s="144"/>
      <c r="BY4410" s="144"/>
      <c r="BZ4410" s="144"/>
      <c r="CA4410" s="144"/>
      <c r="CB4410" s="144"/>
      <c r="CC4410" s="144"/>
      <c r="CD4410" s="144"/>
      <c r="CE4410" s="144"/>
      <c r="CF4410" s="144"/>
      <c r="CG4410" s="144"/>
      <c r="CH4410" s="144"/>
      <c r="CI4410" s="144"/>
      <c r="CJ4410" s="144"/>
      <c r="CK4410" s="144"/>
      <c r="CL4410" s="144"/>
    </row>
    <row r="4411" spans="2:90" x14ac:dyDescent="0.25">
      <c r="B4411" s="77"/>
      <c r="C4411" s="77"/>
      <c r="D4411" s="77"/>
      <c r="E4411" s="77"/>
      <c r="F4411" s="77"/>
      <c r="G4411" s="77"/>
      <c r="I4411" s="78"/>
      <c r="K4411" s="78"/>
      <c r="L4411" s="77"/>
      <c r="M4411" s="78"/>
      <c r="N4411" s="78"/>
      <c r="O4411" s="78"/>
      <c r="P4411" s="78"/>
      <c r="Q4411" s="144"/>
      <c r="R4411" s="78"/>
      <c r="S4411" s="78"/>
      <c r="T4411" s="78"/>
      <c r="U4411" s="78"/>
      <c r="V4411" s="219"/>
      <c r="W4411" s="78"/>
      <c r="X4411" s="78"/>
      <c r="Y4411" s="78"/>
      <c r="Z4411" s="78"/>
      <c r="AA4411" s="77"/>
      <c r="AB4411" s="77"/>
      <c r="AC4411" s="78"/>
      <c r="AD4411" s="104"/>
      <c r="AE4411" s="78"/>
      <c r="AF4411" s="104"/>
      <c r="AG4411" s="78"/>
      <c r="AH4411" s="104"/>
      <c r="AI4411" s="78"/>
      <c r="AJ4411" s="104"/>
      <c r="AK4411" s="78"/>
      <c r="AL4411" s="78"/>
      <c r="AM4411" s="8"/>
      <c r="AN4411" s="78"/>
      <c r="AO4411" s="78"/>
      <c r="AP4411" s="78"/>
      <c r="AQ4411" s="78"/>
      <c r="AR4411" s="78"/>
      <c r="AS4411" s="78"/>
      <c r="AT4411" s="78"/>
      <c r="AU4411" s="78"/>
      <c r="AV4411" s="78"/>
      <c r="AW4411" s="77"/>
      <c r="AX4411" s="144"/>
      <c r="AY4411" s="144"/>
      <c r="AZ4411" s="144"/>
      <c r="BA4411" s="54"/>
      <c r="BB4411" s="54"/>
      <c r="BC4411" s="144"/>
      <c r="BD4411" s="144"/>
      <c r="BE4411" s="144"/>
      <c r="BF4411" s="144"/>
      <c r="BG4411" s="144"/>
      <c r="BH4411" s="144"/>
      <c r="BI4411" s="144"/>
      <c r="BJ4411" s="144"/>
      <c r="BK4411" s="144"/>
      <c r="BL4411" s="144"/>
      <c r="BM4411" s="144"/>
      <c r="BN4411" s="144"/>
      <c r="BO4411" s="144"/>
      <c r="BP4411" s="144"/>
      <c r="BQ4411" s="144"/>
      <c r="BR4411" s="144"/>
      <c r="BS4411" s="144"/>
      <c r="BT4411" s="144"/>
      <c r="BU4411" s="144"/>
      <c r="BV4411" s="144"/>
      <c r="BW4411" s="144"/>
      <c r="BX4411" s="144"/>
      <c r="BY4411" s="144"/>
      <c r="BZ4411" s="144"/>
      <c r="CA4411" s="144"/>
      <c r="CB4411" s="144"/>
      <c r="CC4411" s="144"/>
      <c r="CD4411" s="144"/>
      <c r="CE4411" s="144"/>
      <c r="CF4411" s="144"/>
      <c r="CG4411" s="144"/>
      <c r="CH4411" s="144"/>
      <c r="CI4411" s="144"/>
      <c r="CJ4411" s="144"/>
      <c r="CK4411" s="144"/>
      <c r="CL4411" s="144"/>
    </row>
    <row r="4412" spans="2:90" x14ac:dyDescent="0.25">
      <c r="B4412" s="77"/>
      <c r="C4412" s="77"/>
      <c r="D4412" s="77"/>
      <c r="E4412" s="77"/>
      <c r="F4412" s="77"/>
      <c r="G4412" s="77"/>
      <c r="I4412" s="78"/>
      <c r="K4412" s="78"/>
      <c r="L4412" s="77"/>
      <c r="M4412" s="78"/>
      <c r="N4412" s="78"/>
      <c r="O4412" s="78"/>
      <c r="P4412" s="78"/>
      <c r="Q4412" s="144"/>
      <c r="R4412" s="78"/>
      <c r="S4412" s="78"/>
      <c r="T4412" s="78"/>
      <c r="U4412" s="78"/>
      <c r="V4412" s="219"/>
      <c r="W4412" s="78"/>
      <c r="X4412" s="78"/>
      <c r="Y4412" s="78"/>
      <c r="Z4412" s="78"/>
      <c r="AA4412" s="77"/>
      <c r="AB4412" s="77"/>
      <c r="AC4412" s="78"/>
      <c r="AD4412" s="104"/>
      <c r="AE4412" s="78"/>
      <c r="AF4412" s="104"/>
      <c r="AG4412" s="78"/>
      <c r="AH4412" s="104"/>
      <c r="AI4412" s="78"/>
      <c r="AJ4412" s="104"/>
      <c r="AK4412" s="78"/>
      <c r="AL4412" s="78"/>
      <c r="AM4412" s="8"/>
      <c r="AN4412" s="78"/>
      <c r="AO4412" s="78"/>
      <c r="AP4412" s="78"/>
      <c r="AQ4412" s="78"/>
      <c r="AR4412" s="78"/>
      <c r="AS4412" s="78"/>
      <c r="AT4412" s="78"/>
      <c r="AU4412" s="78"/>
      <c r="AV4412" s="78"/>
      <c r="AW4412" s="77"/>
      <c r="AX4412" s="144"/>
      <c r="AY4412" s="144"/>
      <c r="AZ4412" s="144"/>
      <c r="BA4412" s="54"/>
      <c r="BB4412" s="54"/>
      <c r="BC4412" s="144"/>
      <c r="BD4412" s="144"/>
      <c r="BE4412" s="144"/>
      <c r="BF4412" s="144"/>
      <c r="BG4412" s="144"/>
      <c r="BH4412" s="144"/>
      <c r="BI4412" s="144"/>
      <c r="BJ4412" s="144"/>
      <c r="BK4412" s="144"/>
      <c r="BL4412" s="144"/>
      <c r="BM4412" s="144"/>
      <c r="BN4412" s="144"/>
      <c r="BO4412" s="144"/>
      <c r="BP4412" s="144"/>
      <c r="BQ4412" s="144"/>
      <c r="BR4412" s="144"/>
      <c r="BS4412" s="144"/>
      <c r="BT4412" s="144"/>
      <c r="BU4412" s="144"/>
      <c r="BV4412" s="144"/>
      <c r="BW4412" s="144"/>
      <c r="BX4412" s="144"/>
      <c r="BY4412" s="144"/>
      <c r="BZ4412" s="144"/>
      <c r="CA4412" s="144"/>
      <c r="CB4412" s="144"/>
      <c r="CC4412" s="144"/>
      <c r="CD4412" s="144"/>
      <c r="CE4412" s="144"/>
      <c r="CF4412" s="144"/>
      <c r="CG4412" s="144"/>
      <c r="CH4412" s="144"/>
      <c r="CI4412" s="144"/>
      <c r="CJ4412" s="144"/>
      <c r="CK4412" s="144"/>
      <c r="CL4412" s="144"/>
    </row>
    <row r="4413" spans="2:90" x14ac:dyDescent="0.25">
      <c r="B4413" s="77"/>
      <c r="C4413" s="77"/>
      <c r="D4413" s="77"/>
      <c r="E4413" s="77"/>
      <c r="F4413" s="77"/>
      <c r="G4413" s="77"/>
      <c r="I4413" s="78"/>
      <c r="K4413" s="78"/>
      <c r="L4413" s="77"/>
      <c r="M4413" s="78"/>
      <c r="N4413" s="78"/>
      <c r="O4413" s="78"/>
      <c r="P4413" s="78"/>
      <c r="Q4413" s="144"/>
      <c r="R4413" s="78"/>
      <c r="S4413" s="78"/>
      <c r="T4413" s="78"/>
      <c r="U4413" s="78"/>
      <c r="V4413" s="219"/>
      <c r="W4413" s="78"/>
      <c r="X4413" s="78"/>
      <c r="Y4413" s="78"/>
      <c r="Z4413" s="78"/>
      <c r="AA4413" s="77"/>
      <c r="AB4413" s="77"/>
      <c r="AC4413" s="78"/>
      <c r="AD4413" s="104"/>
      <c r="AE4413" s="78"/>
      <c r="AF4413" s="104"/>
      <c r="AG4413" s="78"/>
      <c r="AH4413" s="104"/>
      <c r="AI4413" s="78"/>
      <c r="AJ4413" s="104"/>
      <c r="AK4413" s="78"/>
      <c r="AL4413" s="78"/>
      <c r="AM4413" s="8"/>
      <c r="AN4413" s="78"/>
      <c r="AO4413" s="78"/>
      <c r="AP4413" s="78"/>
      <c r="AQ4413" s="78"/>
      <c r="AR4413" s="78"/>
      <c r="AS4413" s="78"/>
      <c r="AT4413" s="78"/>
      <c r="AU4413" s="78"/>
      <c r="AV4413" s="78"/>
      <c r="AW4413" s="77"/>
      <c r="AX4413" s="144"/>
      <c r="AY4413" s="144"/>
      <c r="AZ4413" s="144"/>
      <c r="BA4413" s="54"/>
      <c r="BB4413" s="54"/>
      <c r="BC4413" s="144"/>
      <c r="BD4413" s="144"/>
      <c r="BE4413" s="144"/>
      <c r="BF4413" s="144"/>
      <c r="BG4413" s="144"/>
      <c r="BH4413" s="144"/>
      <c r="BI4413" s="144"/>
      <c r="BJ4413" s="144"/>
      <c r="BK4413" s="144"/>
      <c r="BL4413" s="144"/>
      <c r="BM4413" s="144"/>
      <c r="BN4413" s="144"/>
      <c r="BO4413" s="144"/>
      <c r="BP4413" s="144"/>
      <c r="BQ4413" s="144"/>
      <c r="BR4413" s="144"/>
      <c r="BS4413" s="144"/>
      <c r="BT4413" s="144"/>
      <c r="BU4413" s="144"/>
      <c r="BV4413" s="144"/>
      <c r="BW4413" s="144"/>
      <c r="BX4413" s="144"/>
      <c r="BY4413" s="144"/>
      <c r="BZ4413" s="144"/>
      <c r="CA4413" s="144"/>
      <c r="CB4413" s="144"/>
      <c r="CC4413" s="144"/>
      <c r="CD4413" s="144"/>
      <c r="CE4413" s="144"/>
      <c r="CF4413" s="144"/>
      <c r="CG4413" s="144"/>
      <c r="CH4413" s="144"/>
      <c r="CI4413" s="144"/>
      <c r="CJ4413" s="144"/>
      <c r="CK4413" s="144"/>
      <c r="CL4413" s="144"/>
    </row>
    <row r="4414" spans="2:90" x14ac:dyDescent="0.25">
      <c r="B4414" s="77"/>
      <c r="C4414" s="77"/>
      <c r="D4414" s="77"/>
      <c r="E4414" s="77"/>
      <c r="F4414" s="77"/>
      <c r="G4414" s="77"/>
      <c r="I4414" s="78"/>
      <c r="K4414" s="78"/>
      <c r="L4414" s="77"/>
      <c r="M4414" s="78"/>
      <c r="N4414" s="78"/>
      <c r="O4414" s="78"/>
      <c r="P4414" s="78"/>
      <c r="Q4414" s="144"/>
      <c r="R4414" s="78"/>
      <c r="S4414" s="78"/>
      <c r="T4414" s="78"/>
      <c r="U4414" s="78"/>
      <c r="V4414" s="219"/>
      <c r="W4414" s="78"/>
      <c r="X4414" s="78"/>
      <c r="Y4414" s="78"/>
      <c r="Z4414" s="78"/>
      <c r="AA4414" s="77"/>
      <c r="AB4414" s="77"/>
      <c r="AC4414" s="78"/>
      <c r="AD4414" s="104"/>
      <c r="AE4414" s="78"/>
      <c r="AF4414" s="104"/>
      <c r="AG4414" s="78"/>
      <c r="AH4414" s="104"/>
      <c r="AI4414" s="78"/>
      <c r="AJ4414" s="104"/>
      <c r="AK4414" s="78"/>
      <c r="AL4414" s="78"/>
      <c r="AM4414" s="8"/>
      <c r="AN4414" s="78"/>
      <c r="AO4414" s="78"/>
      <c r="AP4414" s="78"/>
      <c r="AQ4414" s="78"/>
      <c r="AR4414" s="78"/>
      <c r="AS4414" s="78"/>
      <c r="AT4414" s="78"/>
      <c r="AU4414" s="78"/>
      <c r="AV4414" s="78"/>
      <c r="AW4414" s="77"/>
      <c r="AX4414" s="144"/>
      <c r="AY4414" s="144"/>
      <c r="AZ4414" s="144"/>
      <c r="BA4414" s="54"/>
      <c r="BB4414" s="54"/>
      <c r="BC4414" s="144"/>
      <c r="BD4414" s="144"/>
      <c r="BE4414" s="144"/>
      <c r="BF4414" s="144"/>
      <c r="BG4414" s="144"/>
      <c r="BH4414" s="144"/>
      <c r="BI4414" s="144"/>
      <c r="BJ4414" s="144"/>
      <c r="BK4414" s="144"/>
      <c r="BL4414" s="144"/>
      <c r="BM4414" s="144"/>
      <c r="BN4414" s="144"/>
      <c r="BO4414" s="144"/>
      <c r="BP4414" s="144"/>
      <c r="BQ4414" s="144"/>
      <c r="BR4414" s="144"/>
      <c r="BS4414" s="144"/>
      <c r="BT4414" s="144"/>
      <c r="BU4414" s="144"/>
      <c r="BV4414" s="144"/>
      <c r="BW4414" s="144"/>
      <c r="BX4414" s="144"/>
      <c r="BY4414" s="144"/>
      <c r="BZ4414" s="144"/>
      <c r="CA4414" s="144"/>
      <c r="CB4414" s="144"/>
      <c r="CC4414" s="144"/>
      <c r="CD4414" s="144"/>
      <c r="CE4414" s="144"/>
      <c r="CF4414" s="144"/>
      <c r="CG4414" s="144"/>
      <c r="CH4414" s="144"/>
      <c r="CI4414" s="144"/>
      <c r="CJ4414" s="144"/>
      <c r="CK4414" s="144"/>
      <c r="CL4414" s="144"/>
    </row>
    <row r="4415" spans="2:90" x14ac:dyDescent="0.25">
      <c r="B4415" s="77"/>
      <c r="C4415" s="77"/>
      <c r="D4415" s="77"/>
      <c r="E4415" s="77"/>
      <c r="F4415" s="77"/>
      <c r="G4415" s="77"/>
      <c r="I4415" s="78"/>
      <c r="K4415" s="78"/>
      <c r="L4415" s="77"/>
      <c r="M4415" s="78"/>
      <c r="N4415" s="78"/>
      <c r="O4415" s="78"/>
      <c r="P4415" s="78"/>
      <c r="Q4415" s="144"/>
      <c r="R4415" s="78"/>
      <c r="S4415" s="78"/>
      <c r="T4415" s="78"/>
      <c r="U4415" s="78"/>
      <c r="V4415" s="219"/>
      <c r="W4415" s="78"/>
      <c r="X4415" s="78"/>
      <c r="Y4415" s="78"/>
      <c r="Z4415" s="78"/>
      <c r="AA4415" s="77"/>
      <c r="AB4415" s="77"/>
      <c r="AC4415" s="78"/>
      <c r="AD4415" s="104"/>
      <c r="AE4415" s="78"/>
      <c r="AF4415" s="104"/>
      <c r="AG4415" s="78"/>
      <c r="AH4415" s="104"/>
      <c r="AI4415" s="78"/>
      <c r="AJ4415" s="104"/>
      <c r="AK4415" s="78"/>
      <c r="AL4415" s="78"/>
      <c r="AM4415" s="8"/>
      <c r="AN4415" s="78"/>
      <c r="AO4415" s="78"/>
      <c r="AP4415" s="78"/>
      <c r="AQ4415" s="78"/>
      <c r="AR4415" s="78"/>
      <c r="AS4415" s="78"/>
      <c r="AT4415" s="78"/>
      <c r="AU4415" s="78"/>
      <c r="AV4415" s="78"/>
      <c r="AW4415" s="77"/>
      <c r="AX4415" s="144"/>
      <c r="AY4415" s="144"/>
      <c r="AZ4415" s="144"/>
      <c r="BA4415" s="54"/>
      <c r="BB4415" s="54"/>
      <c r="BC4415" s="144"/>
      <c r="BD4415" s="144"/>
      <c r="BE4415" s="144"/>
      <c r="BF4415" s="144"/>
      <c r="BG4415" s="144"/>
      <c r="BH4415" s="144"/>
      <c r="BI4415" s="144"/>
      <c r="BJ4415" s="144"/>
      <c r="BK4415" s="144"/>
      <c r="BL4415" s="144"/>
      <c r="BM4415" s="144"/>
      <c r="BN4415" s="144"/>
      <c r="BO4415" s="144"/>
      <c r="BP4415" s="144"/>
      <c r="BQ4415" s="144"/>
      <c r="BR4415" s="144"/>
      <c r="BS4415" s="144"/>
      <c r="BT4415" s="144"/>
      <c r="BU4415" s="144"/>
      <c r="BV4415" s="144"/>
      <c r="BW4415" s="144"/>
      <c r="BX4415" s="144"/>
      <c r="BY4415" s="144"/>
      <c r="BZ4415" s="144"/>
      <c r="CA4415" s="144"/>
      <c r="CB4415" s="144"/>
      <c r="CC4415" s="144"/>
      <c r="CD4415" s="144"/>
      <c r="CE4415" s="144"/>
      <c r="CF4415" s="144"/>
      <c r="CG4415" s="144"/>
      <c r="CH4415" s="144"/>
      <c r="CI4415" s="144"/>
      <c r="CJ4415" s="144"/>
      <c r="CK4415" s="144"/>
      <c r="CL4415" s="144"/>
    </row>
    <row r="4416" spans="2:90" x14ac:dyDescent="0.25">
      <c r="B4416" s="77"/>
      <c r="C4416" s="77"/>
      <c r="D4416" s="77"/>
      <c r="E4416" s="77"/>
      <c r="F4416" s="77"/>
      <c r="G4416" s="77"/>
      <c r="I4416" s="78"/>
      <c r="K4416" s="78"/>
      <c r="L4416" s="77"/>
      <c r="M4416" s="78"/>
      <c r="N4416" s="78"/>
      <c r="O4416" s="78"/>
      <c r="P4416" s="78"/>
      <c r="Q4416" s="144"/>
      <c r="R4416" s="78"/>
      <c r="S4416" s="78"/>
      <c r="T4416" s="78"/>
      <c r="U4416" s="78"/>
      <c r="V4416" s="219"/>
      <c r="W4416" s="78"/>
      <c r="X4416" s="78"/>
      <c r="Y4416" s="78"/>
      <c r="Z4416" s="78"/>
      <c r="AA4416" s="77"/>
      <c r="AB4416" s="77"/>
      <c r="AC4416" s="78"/>
      <c r="AD4416" s="104"/>
      <c r="AE4416" s="78"/>
      <c r="AF4416" s="104"/>
      <c r="AG4416" s="78"/>
      <c r="AH4416" s="104"/>
      <c r="AI4416" s="78"/>
      <c r="AJ4416" s="104"/>
      <c r="AK4416" s="78"/>
      <c r="AL4416" s="78"/>
      <c r="AM4416" s="8"/>
      <c r="AN4416" s="78"/>
      <c r="AO4416" s="78"/>
      <c r="AP4416" s="78"/>
      <c r="AQ4416" s="78"/>
      <c r="AR4416" s="78"/>
      <c r="AS4416" s="78"/>
      <c r="AT4416" s="78"/>
      <c r="AU4416" s="78"/>
      <c r="AV4416" s="78"/>
      <c r="AW4416" s="77"/>
      <c r="AX4416" s="144"/>
      <c r="AY4416" s="144"/>
      <c r="AZ4416" s="144"/>
      <c r="BA4416" s="54"/>
      <c r="BB4416" s="54"/>
      <c r="BC4416" s="144"/>
      <c r="BD4416" s="144"/>
      <c r="BE4416" s="144"/>
      <c r="BF4416" s="144"/>
      <c r="BG4416" s="144"/>
      <c r="BH4416" s="144"/>
      <c r="BI4416" s="144"/>
      <c r="BJ4416" s="144"/>
      <c r="BK4416" s="144"/>
      <c r="BL4416" s="144"/>
      <c r="BM4416" s="144"/>
      <c r="BN4416" s="144"/>
      <c r="BO4416" s="144"/>
      <c r="BP4416" s="144"/>
      <c r="BQ4416" s="144"/>
      <c r="BR4416" s="144"/>
      <c r="BS4416" s="144"/>
      <c r="BT4416" s="144"/>
      <c r="BU4416" s="144"/>
      <c r="BV4416" s="144"/>
      <c r="BW4416" s="144"/>
      <c r="BX4416" s="144"/>
      <c r="BY4416" s="144"/>
      <c r="BZ4416" s="144"/>
      <c r="CA4416" s="144"/>
      <c r="CB4416" s="144"/>
      <c r="CC4416" s="144"/>
      <c r="CD4416" s="144"/>
      <c r="CE4416" s="144"/>
      <c r="CF4416" s="144"/>
      <c r="CG4416" s="144"/>
      <c r="CH4416" s="144"/>
      <c r="CI4416" s="144"/>
      <c r="CJ4416" s="144"/>
      <c r="CK4416" s="144"/>
      <c r="CL4416" s="144"/>
    </row>
    <row r="4417" spans="2:90" x14ac:dyDescent="0.25">
      <c r="B4417" s="77"/>
      <c r="C4417" s="77"/>
      <c r="D4417" s="77"/>
      <c r="E4417" s="77"/>
      <c r="F4417" s="77"/>
      <c r="G4417" s="77"/>
      <c r="I4417" s="78"/>
      <c r="K4417" s="78"/>
      <c r="L4417" s="77"/>
      <c r="M4417" s="78"/>
      <c r="N4417" s="78"/>
      <c r="O4417" s="78"/>
      <c r="P4417" s="78"/>
      <c r="Q4417" s="144"/>
      <c r="R4417" s="78"/>
      <c r="S4417" s="78"/>
      <c r="T4417" s="78"/>
      <c r="U4417" s="78"/>
      <c r="V4417" s="219"/>
      <c r="W4417" s="78"/>
      <c r="X4417" s="78"/>
      <c r="Y4417" s="78"/>
      <c r="Z4417" s="78"/>
      <c r="AA4417" s="77"/>
      <c r="AB4417" s="77"/>
      <c r="AC4417" s="78"/>
      <c r="AD4417" s="104"/>
      <c r="AE4417" s="78"/>
      <c r="AF4417" s="104"/>
      <c r="AG4417" s="78"/>
      <c r="AH4417" s="104"/>
      <c r="AI4417" s="78"/>
      <c r="AJ4417" s="104"/>
      <c r="AK4417" s="78"/>
      <c r="AL4417" s="78"/>
      <c r="AM4417" s="8"/>
      <c r="AN4417" s="78"/>
      <c r="AO4417" s="78"/>
      <c r="AP4417" s="78"/>
      <c r="AQ4417" s="78"/>
      <c r="AR4417" s="78"/>
      <c r="AS4417" s="78"/>
      <c r="AT4417" s="78"/>
      <c r="AU4417" s="78"/>
      <c r="AV4417" s="78"/>
      <c r="AW4417" s="77"/>
      <c r="AX4417" s="144"/>
      <c r="AY4417" s="144"/>
      <c r="AZ4417" s="144"/>
      <c r="BA4417" s="54"/>
      <c r="BB4417" s="54"/>
      <c r="BC4417" s="144"/>
      <c r="BD4417" s="144"/>
      <c r="BE4417" s="144"/>
      <c r="BF4417" s="144"/>
      <c r="BG4417" s="144"/>
      <c r="BH4417" s="144"/>
      <c r="BI4417" s="144"/>
      <c r="BJ4417" s="144"/>
      <c r="BK4417" s="144"/>
      <c r="BL4417" s="144"/>
      <c r="BM4417" s="144"/>
      <c r="BN4417" s="144"/>
      <c r="BO4417" s="144"/>
      <c r="BP4417" s="144"/>
      <c r="BQ4417" s="144"/>
      <c r="BR4417" s="144"/>
      <c r="BS4417" s="144"/>
      <c r="BT4417" s="144"/>
      <c r="BU4417" s="144"/>
      <c r="BV4417" s="144"/>
      <c r="BW4417" s="144"/>
      <c r="BX4417" s="144"/>
      <c r="BY4417" s="144"/>
      <c r="BZ4417" s="144"/>
      <c r="CA4417" s="144"/>
      <c r="CB4417" s="144"/>
      <c r="CC4417" s="144"/>
      <c r="CD4417" s="144"/>
      <c r="CE4417" s="144"/>
      <c r="CF4417" s="144"/>
      <c r="CG4417" s="144"/>
      <c r="CH4417" s="144"/>
      <c r="CI4417" s="144"/>
      <c r="CJ4417" s="144"/>
      <c r="CK4417" s="144"/>
      <c r="CL4417" s="144"/>
    </row>
    <row r="4418" spans="2:90" x14ac:dyDescent="0.25">
      <c r="B4418" s="77"/>
      <c r="C4418" s="77"/>
      <c r="D4418" s="77"/>
      <c r="E4418" s="77"/>
      <c r="F4418" s="77"/>
      <c r="G4418" s="77"/>
      <c r="I4418" s="78"/>
      <c r="K4418" s="78"/>
      <c r="L4418" s="77"/>
      <c r="M4418" s="78"/>
      <c r="N4418" s="78"/>
      <c r="O4418" s="78"/>
      <c r="P4418" s="78"/>
      <c r="Q4418" s="144"/>
      <c r="R4418" s="78"/>
      <c r="S4418" s="78"/>
      <c r="T4418" s="78"/>
      <c r="U4418" s="78"/>
      <c r="V4418" s="219"/>
      <c r="W4418" s="78"/>
      <c r="X4418" s="78"/>
      <c r="Y4418" s="78"/>
      <c r="Z4418" s="78"/>
      <c r="AA4418" s="77"/>
      <c r="AB4418" s="77"/>
      <c r="AC4418" s="78"/>
      <c r="AD4418" s="104"/>
      <c r="AE4418" s="78"/>
      <c r="AF4418" s="104"/>
      <c r="AG4418" s="78"/>
      <c r="AH4418" s="104"/>
      <c r="AI4418" s="78"/>
      <c r="AJ4418" s="104"/>
      <c r="AK4418" s="78"/>
      <c r="AL4418" s="78"/>
      <c r="AM4418" s="8"/>
      <c r="AN4418" s="78"/>
      <c r="AO4418" s="78"/>
      <c r="AP4418" s="78"/>
      <c r="AQ4418" s="78"/>
      <c r="AR4418" s="78"/>
      <c r="AS4418" s="78"/>
      <c r="AT4418" s="78"/>
      <c r="AU4418" s="78"/>
      <c r="AV4418" s="78"/>
      <c r="AW4418" s="77"/>
      <c r="AX4418" s="144"/>
      <c r="AY4418" s="144"/>
      <c r="AZ4418" s="144"/>
      <c r="BA4418" s="54"/>
      <c r="BB4418" s="54"/>
      <c r="BC4418" s="144"/>
      <c r="BD4418" s="144"/>
      <c r="BE4418" s="144"/>
      <c r="BF4418" s="144"/>
      <c r="BG4418" s="144"/>
      <c r="BH4418" s="144"/>
      <c r="BI4418" s="144"/>
      <c r="BJ4418" s="144"/>
      <c r="BK4418" s="144"/>
      <c r="BL4418" s="144"/>
      <c r="BM4418" s="144"/>
      <c r="BN4418" s="144"/>
      <c r="BO4418" s="144"/>
      <c r="BP4418" s="144"/>
      <c r="BQ4418" s="144"/>
      <c r="BR4418" s="144"/>
      <c r="BS4418" s="144"/>
      <c r="BT4418" s="144"/>
      <c r="BU4418" s="144"/>
      <c r="BV4418" s="144"/>
      <c r="BW4418" s="144"/>
      <c r="BX4418" s="144"/>
      <c r="BY4418" s="144"/>
      <c r="BZ4418" s="144"/>
      <c r="CA4418" s="144"/>
      <c r="CB4418" s="144"/>
      <c r="CC4418" s="144"/>
      <c r="CD4418" s="144"/>
      <c r="CE4418" s="144"/>
      <c r="CF4418" s="144"/>
      <c r="CG4418" s="144"/>
      <c r="CH4418" s="144"/>
      <c r="CI4418" s="144"/>
      <c r="CJ4418" s="144"/>
      <c r="CK4418" s="144"/>
      <c r="CL4418" s="144"/>
    </row>
    <row r="4419" spans="2:90" x14ac:dyDescent="0.25">
      <c r="B4419" s="77"/>
      <c r="C4419" s="77"/>
      <c r="D4419" s="77"/>
      <c r="E4419" s="77"/>
      <c r="F4419" s="77"/>
      <c r="G4419" s="77"/>
      <c r="I4419" s="78"/>
      <c r="K4419" s="78"/>
      <c r="L4419" s="77"/>
      <c r="M4419" s="78"/>
      <c r="N4419" s="78"/>
      <c r="O4419" s="78"/>
      <c r="P4419" s="78"/>
      <c r="Q4419" s="144"/>
      <c r="R4419" s="78"/>
      <c r="S4419" s="78"/>
      <c r="T4419" s="78"/>
      <c r="U4419" s="78"/>
      <c r="V4419" s="219"/>
      <c r="W4419" s="78"/>
      <c r="X4419" s="78"/>
      <c r="Y4419" s="78"/>
      <c r="Z4419" s="78"/>
      <c r="AA4419" s="77"/>
      <c r="AB4419" s="77"/>
      <c r="AC4419" s="78"/>
      <c r="AD4419" s="104"/>
      <c r="AE4419" s="78"/>
      <c r="AF4419" s="104"/>
      <c r="AG4419" s="78"/>
      <c r="AH4419" s="104"/>
      <c r="AI4419" s="78"/>
      <c r="AJ4419" s="104"/>
      <c r="AK4419" s="78"/>
      <c r="AL4419" s="78"/>
      <c r="AM4419" s="8"/>
      <c r="AN4419" s="78"/>
      <c r="AO4419" s="78"/>
      <c r="AP4419" s="78"/>
      <c r="AQ4419" s="78"/>
      <c r="AR4419" s="78"/>
      <c r="AS4419" s="78"/>
      <c r="AT4419" s="78"/>
      <c r="AU4419" s="78"/>
      <c r="AV4419" s="78"/>
      <c r="AW4419" s="77"/>
      <c r="AX4419" s="144"/>
      <c r="AY4419" s="144"/>
      <c r="AZ4419" s="144"/>
      <c r="BA4419" s="54"/>
      <c r="BB4419" s="54"/>
      <c r="BC4419" s="144"/>
      <c r="BD4419" s="144"/>
      <c r="BE4419" s="144"/>
      <c r="BF4419" s="144"/>
      <c r="BG4419" s="144"/>
      <c r="BH4419" s="144"/>
      <c r="BI4419" s="144"/>
      <c r="BJ4419" s="144"/>
      <c r="BK4419" s="144"/>
      <c r="BL4419" s="144"/>
      <c r="BM4419" s="144"/>
      <c r="BN4419" s="144"/>
      <c r="BO4419" s="144"/>
      <c r="BP4419" s="144"/>
      <c r="BQ4419" s="144"/>
      <c r="BR4419" s="144"/>
      <c r="BS4419" s="144"/>
      <c r="BT4419" s="144"/>
      <c r="BU4419" s="144"/>
      <c r="BV4419" s="144"/>
      <c r="BW4419" s="144"/>
      <c r="BX4419" s="144"/>
      <c r="BY4419" s="144"/>
      <c r="BZ4419" s="144"/>
      <c r="CA4419" s="144"/>
      <c r="CB4419" s="144"/>
      <c r="CC4419" s="144"/>
      <c r="CD4419" s="144"/>
      <c r="CE4419" s="144"/>
      <c r="CF4419" s="144"/>
      <c r="CG4419" s="144"/>
      <c r="CH4419" s="144"/>
      <c r="CI4419" s="144"/>
      <c r="CJ4419" s="144"/>
      <c r="CK4419" s="144"/>
      <c r="CL4419" s="144"/>
    </row>
    <row r="4420" spans="2:90" x14ac:dyDescent="0.25">
      <c r="B4420" s="77"/>
      <c r="C4420" s="77"/>
      <c r="D4420" s="77"/>
      <c r="E4420" s="77"/>
      <c r="F4420" s="77"/>
      <c r="G4420" s="77"/>
      <c r="I4420" s="78"/>
      <c r="K4420" s="78"/>
      <c r="L4420" s="77"/>
      <c r="M4420" s="78"/>
      <c r="N4420" s="78"/>
      <c r="O4420" s="78"/>
      <c r="P4420" s="78"/>
      <c r="Q4420" s="144"/>
      <c r="R4420" s="78"/>
      <c r="S4420" s="78"/>
      <c r="T4420" s="78"/>
      <c r="U4420" s="78"/>
      <c r="V4420" s="219"/>
      <c r="W4420" s="78"/>
      <c r="X4420" s="78"/>
      <c r="Y4420" s="78"/>
      <c r="Z4420" s="78"/>
      <c r="AA4420" s="77"/>
      <c r="AB4420" s="77"/>
      <c r="AC4420" s="78"/>
      <c r="AD4420" s="104"/>
      <c r="AE4420" s="78"/>
      <c r="AF4420" s="104"/>
      <c r="AG4420" s="78"/>
      <c r="AH4420" s="104"/>
      <c r="AI4420" s="78"/>
      <c r="AJ4420" s="104"/>
      <c r="AK4420" s="78"/>
      <c r="AL4420" s="78"/>
      <c r="AM4420" s="8"/>
      <c r="AN4420" s="78"/>
      <c r="AO4420" s="78"/>
      <c r="AP4420" s="78"/>
      <c r="AQ4420" s="78"/>
      <c r="AR4420" s="78"/>
      <c r="AS4420" s="78"/>
      <c r="AT4420" s="78"/>
      <c r="AU4420" s="78"/>
      <c r="AV4420" s="78"/>
      <c r="AW4420" s="77"/>
      <c r="AX4420" s="144"/>
      <c r="AY4420" s="144"/>
      <c r="AZ4420" s="144"/>
      <c r="BA4420" s="54"/>
      <c r="BB4420" s="54"/>
      <c r="BC4420" s="144"/>
      <c r="BD4420" s="144"/>
      <c r="BE4420" s="144"/>
      <c r="BF4420" s="144"/>
      <c r="BG4420" s="144"/>
      <c r="BH4420" s="144"/>
      <c r="BI4420" s="144"/>
      <c r="BJ4420" s="144"/>
      <c r="BK4420" s="144"/>
      <c r="BL4420" s="144"/>
      <c r="BM4420" s="144"/>
      <c r="BN4420" s="144"/>
      <c r="BO4420" s="144"/>
      <c r="BP4420" s="144"/>
      <c r="BQ4420" s="144"/>
      <c r="BR4420" s="144"/>
      <c r="BS4420" s="144"/>
      <c r="BT4420" s="144"/>
      <c r="BU4420" s="144"/>
      <c r="BV4420" s="144"/>
      <c r="BW4420" s="144"/>
      <c r="BX4420" s="144"/>
      <c r="BY4420" s="144"/>
      <c r="BZ4420" s="144"/>
      <c r="CA4420" s="144"/>
      <c r="CB4420" s="144"/>
      <c r="CC4420" s="144"/>
      <c r="CD4420" s="144"/>
      <c r="CE4420" s="144"/>
      <c r="CF4420" s="144"/>
      <c r="CG4420" s="144"/>
      <c r="CH4420" s="144"/>
      <c r="CI4420" s="144"/>
      <c r="CJ4420" s="144"/>
      <c r="CK4420" s="144"/>
      <c r="CL4420" s="144"/>
    </row>
    <row r="4421" spans="2:90" x14ac:dyDescent="0.25">
      <c r="B4421" s="77"/>
      <c r="C4421" s="77"/>
      <c r="D4421" s="77"/>
      <c r="E4421" s="77"/>
      <c r="F4421" s="77"/>
      <c r="G4421" s="77"/>
      <c r="I4421" s="78"/>
      <c r="K4421" s="78"/>
      <c r="L4421" s="77"/>
      <c r="M4421" s="78"/>
      <c r="N4421" s="78"/>
      <c r="O4421" s="78"/>
      <c r="P4421" s="78"/>
      <c r="Q4421" s="144"/>
      <c r="R4421" s="78"/>
      <c r="S4421" s="78"/>
      <c r="T4421" s="78"/>
      <c r="U4421" s="78"/>
      <c r="V4421" s="219"/>
      <c r="W4421" s="78"/>
      <c r="X4421" s="78"/>
      <c r="Y4421" s="78"/>
      <c r="Z4421" s="78"/>
      <c r="AA4421" s="77"/>
      <c r="AB4421" s="77"/>
      <c r="AC4421" s="78"/>
      <c r="AD4421" s="104"/>
      <c r="AE4421" s="78"/>
      <c r="AF4421" s="104"/>
      <c r="AG4421" s="78"/>
      <c r="AH4421" s="104"/>
      <c r="AI4421" s="78"/>
      <c r="AJ4421" s="104"/>
      <c r="AK4421" s="78"/>
      <c r="AL4421" s="78"/>
      <c r="AM4421" s="8"/>
      <c r="AN4421" s="78"/>
      <c r="AO4421" s="78"/>
      <c r="AP4421" s="78"/>
      <c r="AQ4421" s="78"/>
      <c r="AR4421" s="78"/>
      <c r="AS4421" s="78"/>
      <c r="AT4421" s="78"/>
      <c r="AU4421" s="78"/>
      <c r="AV4421" s="78"/>
      <c r="AW4421" s="77"/>
      <c r="AX4421" s="144"/>
      <c r="AY4421" s="144"/>
      <c r="AZ4421" s="144"/>
      <c r="BA4421" s="54"/>
      <c r="BB4421" s="54"/>
      <c r="BC4421" s="144"/>
      <c r="BD4421" s="144"/>
      <c r="BE4421" s="144"/>
      <c r="BF4421" s="144"/>
      <c r="BG4421" s="144"/>
      <c r="BH4421" s="144"/>
      <c r="BI4421" s="144"/>
      <c r="BJ4421" s="144"/>
      <c r="BK4421" s="144"/>
      <c r="BL4421" s="144"/>
      <c r="BM4421" s="144"/>
      <c r="BN4421" s="144"/>
      <c r="BO4421" s="144"/>
      <c r="BP4421" s="144"/>
      <c r="BQ4421" s="144"/>
      <c r="BR4421" s="144"/>
      <c r="BS4421" s="144"/>
      <c r="BT4421" s="144"/>
      <c r="BU4421" s="144"/>
      <c r="BV4421" s="144"/>
      <c r="BW4421" s="144"/>
      <c r="BX4421" s="144"/>
      <c r="BY4421" s="144"/>
      <c r="BZ4421" s="144"/>
      <c r="CA4421" s="144"/>
      <c r="CB4421" s="144"/>
      <c r="CC4421" s="144"/>
      <c r="CD4421" s="144"/>
      <c r="CE4421" s="144"/>
      <c r="CF4421" s="144"/>
      <c r="CG4421" s="144"/>
      <c r="CH4421" s="144"/>
      <c r="CI4421" s="144"/>
      <c r="CJ4421" s="144"/>
      <c r="CK4421" s="144"/>
      <c r="CL4421" s="144"/>
    </row>
    <row r="4422" spans="2:90" x14ac:dyDescent="0.25">
      <c r="B4422" s="77"/>
      <c r="C4422" s="77"/>
      <c r="D4422" s="77"/>
      <c r="E4422" s="77"/>
      <c r="F4422" s="77"/>
      <c r="G4422" s="77"/>
      <c r="I4422" s="78"/>
      <c r="K4422" s="78"/>
      <c r="L4422" s="77"/>
      <c r="M4422" s="78"/>
      <c r="N4422" s="78"/>
      <c r="O4422" s="78"/>
      <c r="P4422" s="78"/>
      <c r="Q4422" s="144"/>
      <c r="R4422" s="78"/>
      <c r="S4422" s="78"/>
      <c r="T4422" s="78"/>
      <c r="U4422" s="78"/>
      <c r="V4422" s="219"/>
      <c r="W4422" s="78"/>
      <c r="X4422" s="78"/>
      <c r="Y4422" s="78"/>
      <c r="Z4422" s="78"/>
      <c r="AA4422" s="77"/>
      <c r="AB4422" s="77"/>
      <c r="AC4422" s="78"/>
      <c r="AD4422" s="104"/>
      <c r="AE4422" s="78"/>
      <c r="AF4422" s="104"/>
      <c r="AG4422" s="78"/>
      <c r="AH4422" s="104"/>
      <c r="AI4422" s="78"/>
      <c r="AJ4422" s="104"/>
      <c r="AK4422" s="78"/>
      <c r="AL4422" s="78"/>
      <c r="AM4422" s="8"/>
      <c r="AN4422" s="78"/>
      <c r="AO4422" s="78"/>
      <c r="AP4422" s="78"/>
      <c r="AQ4422" s="78"/>
      <c r="AR4422" s="78"/>
      <c r="AS4422" s="78"/>
      <c r="AT4422" s="78"/>
      <c r="AU4422" s="78"/>
      <c r="AV4422" s="78"/>
      <c r="AW4422" s="77"/>
      <c r="AX4422" s="144"/>
      <c r="AY4422" s="144"/>
      <c r="AZ4422" s="144"/>
      <c r="BA4422" s="54"/>
      <c r="BB4422" s="54"/>
      <c r="BC4422" s="144"/>
      <c r="BD4422" s="144"/>
      <c r="BE4422" s="144"/>
      <c r="BF4422" s="144"/>
      <c r="BG4422" s="144"/>
      <c r="BH4422" s="144"/>
      <c r="BI4422" s="144"/>
      <c r="BJ4422" s="144"/>
      <c r="BK4422" s="144"/>
      <c r="BL4422" s="144"/>
      <c r="BM4422" s="144"/>
      <c r="BN4422" s="144"/>
      <c r="BO4422" s="144"/>
      <c r="BP4422" s="144"/>
      <c r="BQ4422" s="144"/>
      <c r="BR4422" s="144"/>
      <c r="BS4422" s="144"/>
      <c r="BT4422" s="144"/>
      <c r="BU4422" s="144"/>
      <c r="BV4422" s="144"/>
      <c r="BW4422" s="144"/>
      <c r="BX4422" s="144"/>
      <c r="BY4422" s="144"/>
      <c r="BZ4422" s="144"/>
      <c r="CA4422" s="144"/>
      <c r="CB4422" s="144"/>
      <c r="CC4422" s="144"/>
      <c r="CD4422" s="144"/>
      <c r="CE4422" s="144"/>
      <c r="CF4422" s="144"/>
      <c r="CG4422" s="144"/>
      <c r="CH4422" s="144"/>
      <c r="CI4422" s="144"/>
      <c r="CJ4422" s="144"/>
      <c r="CK4422" s="144"/>
      <c r="CL4422" s="144"/>
    </row>
    <row r="4423" spans="2:90" x14ac:dyDescent="0.25">
      <c r="B4423" s="77"/>
      <c r="C4423" s="77"/>
      <c r="D4423" s="77"/>
      <c r="E4423" s="77"/>
      <c r="F4423" s="77"/>
      <c r="G4423" s="77"/>
      <c r="I4423" s="78"/>
      <c r="K4423" s="78"/>
      <c r="L4423" s="77"/>
      <c r="M4423" s="78"/>
      <c r="N4423" s="78"/>
      <c r="O4423" s="78"/>
      <c r="P4423" s="78"/>
      <c r="Q4423" s="144"/>
      <c r="R4423" s="78"/>
      <c r="S4423" s="78"/>
      <c r="T4423" s="78"/>
      <c r="U4423" s="78"/>
      <c r="V4423" s="219"/>
      <c r="W4423" s="78"/>
      <c r="X4423" s="78"/>
      <c r="Y4423" s="78"/>
      <c r="Z4423" s="78"/>
      <c r="AA4423" s="77"/>
      <c r="AB4423" s="77"/>
      <c r="AC4423" s="78"/>
      <c r="AD4423" s="104"/>
      <c r="AE4423" s="78"/>
      <c r="AF4423" s="104"/>
      <c r="AG4423" s="78"/>
      <c r="AH4423" s="104"/>
      <c r="AI4423" s="78"/>
      <c r="AJ4423" s="104"/>
      <c r="AK4423" s="78"/>
      <c r="AL4423" s="78"/>
      <c r="AM4423" s="8"/>
      <c r="AN4423" s="78"/>
      <c r="AO4423" s="78"/>
      <c r="AP4423" s="78"/>
      <c r="AQ4423" s="78"/>
      <c r="AR4423" s="78"/>
      <c r="AS4423" s="78"/>
      <c r="AT4423" s="78"/>
      <c r="AU4423" s="78"/>
      <c r="AV4423" s="78"/>
      <c r="AW4423" s="77"/>
      <c r="AX4423" s="144"/>
      <c r="AY4423" s="144"/>
      <c r="AZ4423" s="144"/>
      <c r="BA4423" s="54"/>
      <c r="BB4423" s="54"/>
      <c r="BC4423" s="144"/>
      <c r="BD4423" s="144"/>
      <c r="BE4423" s="144"/>
      <c r="BF4423" s="144"/>
      <c r="BG4423" s="144"/>
      <c r="BH4423" s="144"/>
      <c r="BI4423" s="144"/>
      <c r="BJ4423" s="144"/>
      <c r="BK4423" s="144"/>
      <c r="BL4423" s="144"/>
      <c r="BM4423" s="144"/>
      <c r="BN4423" s="144"/>
      <c r="BO4423" s="144"/>
      <c r="BP4423" s="144"/>
      <c r="BQ4423" s="144"/>
      <c r="BR4423" s="144"/>
      <c r="BS4423" s="144"/>
      <c r="BT4423" s="144"/>
      <c r="BU4423" s="144"/>
      <c r="BV4423" s="144"/>
      <c r="BW4423" s="144"/>
      <c r="BX4423" s="144"/>
      <c r="BY4423" s="144"/>
      <c r="BZ4423" s="144"/>
      <c r="CA4423" s="144"/>
      <c r="CB4423" s="144"/>
      <c r="CC4423" s="144"/>
      <c r="CD4423" s="144"/>
      <c r="CE4423" s="144"/>
      <c r="CF4423" s="144"/>
      <c r="CG4423" s="144"/>
      <c r="CH4423" s="144"/>
      <c r="CI4423" s="144"/>
      <c r="CJ4423" s="144"/>
      <c r="CK4423" s="144"/>
      <c r="CL4423" s="144"/>
    </row>
    <row r="4424" spans="2:90" x14ac:dyDescent="0.25">
      <c r="B4424" s="77"/>
      <c r="C4424" s="77"/>
      <c r="D4424" s="77"/>
      <c r="E4424" s="77"/>
      <c r="F4424" s="77"/>
      <c r="G4424" s="77"/>
      <c r="I4424" s="78"/>
      <c r="K4424" s="78"/>
      <c r="L4424" s="77"/>
      <c r="M4424" s="78"/>
      <c r="N4424" s="78"/>
      <c r="O4424" s="78"/>
      <c r="P4424" s="78"/>
      <c r="Q4424" s="144"/>
      <c r="R4424" s="78"/>
      <c r="S4424" s="78"/>
      <c r="T4424" s="78"/>
      <c r="U4424" s="78"/>
      <c r="V4424" s="219"/>
      <c r="W4424" s="78"/>
      <c r="X4424" s="78"/>
      <c r="Y4424" s="78"/>
      <c r="Z4424" s="78"/>
      <c r="AA4424" s="77"/>
      <c r="AB4424" s="77"/>
      <c r="AC4424" s="78"/>
      <c r="AD4424" s="104"/>
      <c r="AE4424" s="78"/>
      <c r="AF4424" s="104"/>
      <c r="AG4424" s="78"/>
      <c r="AH4424" s="104"/>
      <c r="AI4424" s="78"/>
      <c r="AJ4424" s="104"/>
      <c r="AK4424" s="78"/>
      <c r="AL4424" s="78"/>
      <c r="AM4424" s="8"/>
      <c r="AN4424" s="78"/>
      <c r="AO4424" s="78"/>
      <c r="AP4424" s="78"/>
      <c r="AQ4424" s="78"/>
      <c r="AR4424" s="78"/>
      <c r="AS4424" s="78"/>
      <c r="AT4424" s="78"/>
      <c r="AU4424" s="78"/>
      <c r="AV4424" s="78"/>
      <c r="AW4424" s="77"/>
      <c r="AX4424" s="144"/>
      <c r="AY4424" s="144"/>
      <c r="AZ4424" s="144"/>
      <c r="BA4424" s="54"/>
      <c r="BB4424" s="54"/>
      <c r="BC4424" s="144"/>
      <c r="BD4424" s="144"/>
      <c r="BE4424" s="144"/>
      <c r="BF4424" s="144"/>
      <c r="BG4424" s="144"/>
      <c r="BH4424" s="144"/>
      <c r="BI4424" s="144"/>
      <c r="BJ4424" s="144"/>
      <c r="BK4424" s="144"/>
      <c r="BL4424" s="144"/>
      <c r="BM4424" s="144"/>
      <c r="BN4424" s="144"/>
      <c r="BO4424" s="144"/>
      <c r="BP4424" s="144"/>
      <c r="BQ4424" s="144"/>
      <c r="BR4424" s="144"/>
      <c r="BS4424" s="144"/>
      <c r="BT4424" s="144"/>
      <c r="BU4424" s="144"/>
      <c r="BV4424" s="144"/>
      <c r="BW4424" s="144"/>
      <c r="BX4424" s="144"/>
      <c r="BY4424" s="144"/>
      <c r="BZ4424" s="144"/>
      <c r="CA4424" s="144"/>
      <c r="CB4424" s="144"/>
      <c r="CC4424" s="144"/>
      <c r="CD4424" s="144"/>
      <c r="CE4424" s="144"/>
      <c r="CF4424" s="144"/>
      <c r="CG4424" s="144"/>
      <c r="CH4424" s="144"/>
      <c r="CI4424" s="144"/>
      <c r="CJ4424" s="144"/>
      <c r="CK4424" s="144"/>
      <c r="CL4424" s="144"/>
    </row>
    <row r="4425" spans="2:90" x14ac:dyDescent="0.25">
      <c r="B4425" s="77"/>
      <c r="C4425" s="77"/>
      <c r="D4425" s="77"/>
      <c r="E4425" s="77"/>
      <c r="F4425" s="77"/>
      <c r="G4425" s="77"/>
      <c r="I4425" s="78"/>
      <c r="K4425" s="78"/>
      <c r="L4425" s="77"/>
      <c r="M4425" s="78"/>
      <c r="N4425" s="78"/>
      <c r="O4425" s="78"/>
      <c r="P4425" s="78"/>
      <c r="Q4425" s="144"/>
      <c r="R4425" s="78"/>
      <c r="S4425" s="78"/>
      <c r="T4425" s="78"/>
      <c r="U4425" s="78"/>
      <c r="V4425" s="219"/>
      <c r="W4425" s="78"/>
      <c r="X4425" s="78"/>
      <c r="Y4425" s="78"/>
      <c r="Z4425" s="78"/>
      <c r="AA4425" s="77"/>
      <c r="AB4425" s="77"/>
      <c r="AC4425" s="78"/>
      <c r="AD4425" s="104"/>
      <c r="AE4425" s="78"/>
      <c r="AF4425" s="104"/>
      <c r="AG4425" s="78"/>
      <c r="AH4425" s="104"/>
      <c r="AI4425" s="78"/>
      <c r="AJ4425" s="104"/>
      <c r="AK4425" s="78"/>
      <c r="AL4425" s="78"/>
      <c r="AM4425" s="8"/>
      <c r="AN4425" s="78"/>
      <c r="AO4425" s="78"/>
      <c r="AP4425" s="78"/>
      <c r="AQ4425" s="78"/>
      <c r="AR4425" s="78"/>
      <c r="AS4425" s="78"/>
      <c r="AT4425" s="78"/>
      <c r="AU4425" s="78"/>
      <c r="AV4425" s="78"/>
      <c r="AW4425" s="77"/>
      <c r="AX4425" s="144"/>
      <c r="AY4425" s="144"/>
      <c r="AZ4425" s="144"/>
      <c r="BA4425" s="54"/>
      <c r="BB4425" s="54"/>
      <c r="BC4425" s="144"/>
      <c r="BD4425" s="144"/>
      <c r="BE4425" s="144"/>
      <c r="BF4425" s="144"/>
      <c r="BG4425" s="144"/>
      <c r="BH4425" s="144"/>
      <c r="BI4425" s="144"/>
      <c r="BJ4425" s="144"/>
      <c r="BK4425" s="144"/>
      <c r="BL4425" s="144"/>
      <c r="BM4425" s="144"/>
      <c r="BN4425" s="144"/>
      <c r="BO4425" s="144"/>
      <c r="BP4425" s="144"/>
      <c r="BQ4425" s="144"/>
      <c r="BR4425" s="144"/>
      <c r="BS4425" s="144"/>
      <c r="BT4425" s="144"/>
      <c r="BU4425" s="144"/>
      <c r="BV4425" s="144"/>
      <c r="BW4425" s="144"/>
      <c r="BX4425" s="144"/>
      <c r="BY4425" s="144"/>
      <c r="BZ4425" s="144"/>
      <c r="CA4425" s="144"/>
      <c r="CB4425" s="144"/>
      <c r="CC4425" s="144"/>
      <c r="CD4425" s="144"/>
      <c r="CE4425" s="144"/>
      <c r="CF4425" s="144"/>
      <c r="CG4425" s="144"/>
      <c r="CH4425" s="144"/>
      <c r="CI4425" s="144"/>
      <c r="CJ4425" s="144"/>
      <c r="CK4425" s="144"/>
      <c r="CL4425" s="144"/>
    </row>
    <row r="4426" spans="2:90" x14ac:dyDescent="0.25">
      <c r="B4426" s="77"/>
      <c r="C4426" s="77"/>
      <c r="D4426" s="77"/>
      <c r="E4426" s="77"/>
      <c r="F4426" s="77"/>
      <c r="G4426" s="77"/>
      <c r="I4426" s="78"/>
      <c r="K4426" s="78"/>
      <c r="L4426" s="77"/>
      <c r="M4426" s="78"/>
      <c r="N4426" s="78"/>
      <c r="O4426" s="78"/>
      <c r="P4426" s="78"/>
      <c r="Q4426" s="144"/>
      <c r="R4426" s="78"/>
      <c r="S4426" s="78"/>
      <c r="T4426" s="78"/>
      <c r="U4426" s="78"/>
      <c r="V4426" s="219"/>
      <c r="W4426" s="78"/>
      <c r="X4426" s="78"/>
      <c r="Y4426" s="78"/>
      <c r="Z4426" s="78"/>
      <c r="AA4426" s="77"/>
      <c r="AB4426" s="77"/>
      <c r="AC4426" s="78"/>
      <c r="AD4426" s="104"/>
      <c r="AE4426" s="78"/>
      <c r="AF4426" s="104"/>
      <c r="AG4426" s="78"/>
      <c r="AH4426" s="104"/>
      <c r="AI4426" s="78"/>
      <c r="AJ4426" s="104"/>
      <c r="AK4426" s="78"/>
      <c r="AL4426" s="78"/>
      <c r="AM4426" s="8"/>
      <c r="AN4426" s="78"/>
      <c r="AO4426" s="78"/>
      <c r="AP4426" s="78"/>
      <c r="AQ4426" s="78"/>
      <c r="AR4426" s="78"/>
      <c r="AS4426" s="78"/>
      <c r="AT4426" s="78"/>
      <c r="AU4426" s="78"/>
      <c r="AV4426" s="78"/>
      <c r="AW4426" s="77"/>
      <c r="AX4426" s="144"/>
      <c r="AY4426" s="144"/>
      <c r="AZ4426" s="144"/>
      <c r="BA4426" s="54"/>
      <c r="BB4426" s="54"/>
      <c r="BC4426" s="144"/>
      <c r="BD4426" s="144"/>
      <c r="BE4426" s="144"/>
      <c r="BF4426" s="144"/>
      <c r="BG4426" s="144"/>
      <c r="BH4426" s="144"/>
      <c r="BI4426" s="144"/>
      <c r="BJ4426" s="144"/>
      <c r="BK4426" s="144"/>
      <c r="BL4426" s="144"/>
      <c r="BM4426" s="144"/>
      <c r="BN4426" s="144"/>
      <c r="BO4426" s="144"/>
      <c r="BP4426" s="144"/>
      <c r="BQ4426" s="144"/>
      <c r="BR4426" s="144"/>
      <c r="BS4426" s="144"/>
      <c r="BT4426" s="144"/>
      <c r="BU4426" s="144"/>
      <c r="BV4426" s="144"/>
      <c r="BW4426" s="144"/>
      <c r="BX4426" s="144"/>
      <c r="BY4426" s="144"/>
      <c r="BZ4426" s="144"/>
      <c r="CA4426" s="144"/>
      <c r="CB4426" s="144"/>
      <c r="CC4426" s="144"/>
      <c r="CD4426" s="144"/>
      <c r="CE4426" s="144"/>
      <c r="CF4426" s="144"/>
      <c r="CG4426" s="144"/>
      <c r="CH4426" s="144"/>
      <c r="CI4426" s="144"/>
      <c r="CJ4426" s="144"/>
      <c r="CK4426" s="144"/>
      <c r="CL4426" s="144"/>
    </row>
    <row r="4427" spans="2:90" x14ac:dyDescent="0.25">
      <c r="B4427" s="77"/>
      <c r="C4427" s="77"/>
      <c r="D4427" s="77"/>
      <c r="E4427" s="77"/>
      <c r="F4427" s="77"/>
      <c r="G4427" s="77"/>
      <c r="I4427" s="78"/>
      <c r="K4427" s="78"/>
      <c r="L4427" s="77"/>
      <c r="M4427" s="78"/>
      <c r="N4427" s="78"/>
      <c r="O4427" s="78"/>
      <c r="P4427" s="78"/>
      <c r="Q4427" s="144"/>
      <c r="R4427" s="78"/>
      <c r="S4427" s="78"/>
      <c r="T4427" s="78"/>
      <c r="U4427" s="78"/>
      <c r="V4427" s="219"/>
      <c r="W4427" s="78"/>
      <c r="X4427" s="78"/>
      <c r="Y4427" s="78"/>
      <c r="Z4427" s="78"/>
      <c r="AA4427" s="77"/>
      <c r="AB4427" s="77"/>
      <c r="AC4427" s="78"/>
      <c r="AD4427" s="104"/>
      <c r="AE4427" s="78"/>
      <c r="AF4427" s="104"/>
      <c r="AG4427" s="78"/>
      <c r="AH4427" s="104"/>
      <c r="AI4427" s="78"/>
      <c r="AJ4427" s="104"/>
      <c r="AK4427" s="78"/>
      <c r="AL4427" s="78"/>
      <c r="AM4427" s="8"/>
      <c r="AN4427" s="78"/>
      <c r="AO4427" s="78"/>
      <c r="AP4427" s="78"/>
      <c r="AQ4427" s="78"/>
      <c r="AR4427" s="78"/>
      <c r="AS4427" s="78"/>
      <c r="AT4427" s="78"/>
      <c r="AU4427" s="78"/>
      <c r="AV4427" s="78"/>
      <c r="AW4427" s="77"/>
      <c r="AX4427" s="144"/>
      <c r="AY4427" s="144"/>
      <c r="AZ4427" s="144"/>
      <c r="BA4427" s="54"/>
      <c r="BB4427" s="54"/>
      <c r="BC4427" s="144"/>
      <c r="BD4427" s="144"/>
      <c r="BE4427" s="144"/>
      <c r="BF4427" s="144"/>
      <c r="BG4427" s="144"/>
      <c r="BH4427" s="144"/>
      <c r="BI4427" s="144"/>
      <c r="BJ4427" s="144"/>
      <c r="BK4427" s="144"/>
      <c r="BL4427" s="144"/>
      <c r="BM4427" s="144"/>
      <c r="BN4427" s="144"/>
      <c r="BO4427" s="144"/>
      <c r="BP4427" s="144"/>
      <c r="BQ4427" s="144"/>
      <c r="BR4427" s="144"/>
      <c r="BS4427" s="144"/>
      <c r="BT4427" s="144"/>
      <c r="BU4427" s="144"/>
      <c r="BV4427" s="144"/>
      <c r="BW4427" s="144"/>
      <c r="BX4427" s="144"/>
      <c r="BY4427" s="144"/>
      <c r="BZ4427" s="144"/>
      <c r="CA4427" s="144"/>
      <c r="CB4427" s="144"/>
      <c r="CC4427" s="144"/>
      <c r="CD4427" s="144"/>
      <c r="CE4427" s="144"/>
      <c r="CF4427" s="144"/>
      <c r="CG4427" s="144"/>
      <c r="CH4427" s="144"/>
      <c r="CI4427" s="144"/>
      <c r="CJ4427" s="144"/>
      <c r="CK4427" s="144"/>
      <c r="CL4427" s="144"/>
    </row>
    <row r="4428" spans="2:90" x14ac:dyDescent="0.25">
      <c r="B4428" s="77"/>
      <c r="C4428" s="77"/>
      <c r="D4428" s="77"/>
      <c r="E4428" s="77"/>
      <c r="F4428" s="77"/>
      <c r="G4428" s="77"/>
      <c r="I4428" s="78"/>
      <c r="K4428" s="78"/>
      <c r="L4428" s="77"/>
      <c r="M4428" s="78"/>
      <c r="N4428" s="78"/>
      <c r="O4428" s="78"/>
      <c r="P4428" s="78"/>
      <c r="Q4428" s="144"/>
      <c r="R4428" s="78"/>
      <c r="S4428" s="78"/>
      <c r="T4428" s="78"/>
      <c r="U4428" s="78"/>
      <c r="V4428" s="219"/>
      <c r="W4428" s="78"/>
      <c r="X4428" s="78"/>
      <c r="Y4428" s="78"/>
      <c r="Z4428" s="78"/>
      <c r="AA4428" s="77"/>
      <c r="AB4428" s="77"/>
      <c r="AC4428" s="78"/>
      <c r="AD4428" s="104"/>
      <c r="AE4428" s="78"/>
      <c r="AF4428" s="104"/>
      <c r="AG4428" s="78"/>
      <c r="AH4428" s="104"/>
      <c r="AI4428" s="78"/>
      <c r="AJ4428" s="104"/>
      <c r="AK4428" s="78"/>
      <c r="AL4428" s="78"/>
      <c r="AM4428" s="8"/>
      <c r="AN4428" s="78"/>
      <c r="AO4428" s="78"/>
      <c r="AP4428" s="78"/>
      <c r="AQ4428" s="78"/>
      <c r="AR4428" s="78"/>
      <c r="AS4428" s="78"/>
      <c r="AT4428" s="78"/>
      <c r="AU4428" s="78"/>
      <c r="AV4428" s="78"/>
      <c r="AW4428" s="77"/>
      <c r="AX4428" s="144"/>
      <c r="AY4428" s="144"/>
      <c r="AZ4428" s="144"/>
      <c r="BA4428" s="54"/>
      <c r="BB4428" s="54"/>
      <c r="BC4428" s="144"/>
      <c r="BD4428" s="144"/>
      <c r="BE4428" s="144"/>
      <c r="BF4428" s="144"/>
      <c r="BG4428" s="144"/>
      <c r="BH4428" s="144"/>
      <c r="BI4428" s="144"/>
      <c r="BJ4428" s="144"/>
      <c r="BK4428" s="144"/>
      <c r="BL4428" s="144"/>
      <c r="BM4428" s="144"/>
      <c r="BN4428" s="144"/>
      <c r="BO4428" s="144"/>
      <c r="BP4428" s="144"/>
      <c r="BQ4428" s="144"/>
      <c r="BR4428" s="144"/>
      <c r="BS4428" s="144"/>
      <c r="BT4428" s="144"/>
      <c r="BU4428" s="144"/>
      <c r="BV4428" s="144"/>
      <c r="BW4428" s="144"/>
      <c r="BX4428" s="144"/>
      <c r="BY4428" s="144"/>
      <c r="BZ4428" s="144"/>
      <c r="CA4428" s="144"/>
      <c r="CB4428" s="144"/>
      <c r="CC4428" s="144"/>
      <c r="CD4428" s="144"/>
      <c r="CE4428" s="144"/>
      <c r="CF4428" s="144"/>
      <c r="CG4428" s="144"/>
      <c r="CH4428" s="144"/>
      <c r="CI4428" s="144"/>
      <c r="CJ4428" s="144"/>
      <c r="CK4428" s="144"/>
      <c r="CL4428" s="144"/>
    </row>
    <row r="4429" spans="2:90" x14ac:dyDescent="0.25">
      <c r="B4429" s="77"/>
      <c r="C4429" s="77"/>
      <c r="D4429" s="77"/>
      <c r="E4429" s="77"/>
      <c r="F4429" s="77"/>
      <c r="G4429" s="77"/>
      <c r="I4429" s="78"/>
      <c r="K4429" s="78"/>
      <c r="L4429" s="77"/>
      <c r="M4429" s="78"/>
      <c r="N4429" s="78"/>
      <c r="O4429" s="78"/>
      <c r="P4429" s="78"/>
      <c r="Q4429" s="144"/>
      <c r="R4429" s="78"/>
      <c r="S4429" s="78"/>
      <c r="T4429" s="78"/>
      <c r="U4429" s="78"/>
      <c r="V4429" s="219"/>
      <c r="W4429" s="78"/>
      <c r="X4429" s="78"/>
      <c r="Y4429" s="78"/>
      <c r="Z4429" s="78"/>
      <c r="AA4429" s="77"/>
      <c r="AB4429" s="77"/>
      <c r="AC4429" s="78"/>
      <c r="AD4429" s="104"/>
      <c r="AE4429" s="78"/>
      <c r="AF4429" s="104"/>
      <c r="AG4429" s="78"/>
      <c r="AH4429" s="104"/>
      <c r="AI4429" s="78"/>
      <c r="AJ4429" s="104"/>
      <c r="AK4429" s="78"/>
      <c r="AL4429" s="78"/>
      <c r="AM4429" s="8"/>
      <c r="AN4429" s="78"/>
      <c r="AO4429" s="78"/>
      <c r="AP4429" s="78"/>
      <c r="AQ4429" s="78"/>
      <c r="AR4429" s="78"/>
      <c r="AS4429" s="78"/>
      <c r="AT4429" s="78"/>
      <c r="AU4429" s="78"/>
      <c r="AV4429" s="78"/>
      <c r="AW4429" s="77"/>
      <c r="AX4429" s="144"/>
      <c r="AY4429" s="144"/>
      <c r="AZ4429" s="144"/>
      <c r="BA4429" s="54"/>
      <c r="BB4429" s="54"/>
      <c r="BC4429" s="144"/>
      <c r="BD4429" s="144"/>
      <c r="BE4429" s="144"/>
      <c r="BF4429" s="144"/>
      <c r="BG4429" s="144"/>
      <c r="BH4429" s="144"/>
      <c r="BI4429" s="144"/>
      <c r="BJ4429" s="144"/>
      <c r="BK4429" s="144"/>
      <c r="BL4429" s="144"/>
      <c r="BM4429" s="144"/>
      <c r="BN4429" s="144"/>
      <c r="BO4429" s="144"/>
      <c r="BP4429" s="144"/>
      <c r="BQ4429" s="144"/>
      <c r="BR4429" s="144"/>
      <c r="BS4429" s="144"/>
      <c r="BT4429" s="144"/>
      <c r="BU4429" s="144"/>
      <c r="BV4429" s="144"/>
      <c r="BW4429" s="144"/>
      <c r="BX4429" s="144"/>
      <c r="BY4429" s="144"/>
      <c r="BZ4429" s="144"/>
      <c r="CA4429" s="144"/>
      <c r="CB4429" s="144"/>
      <c r="CC4429" s="144"/>
      <c r="CD4429" s="144"/>
      <c r="CE4429" s="144"/>
      <c r="CF4429" s="144"/>
      <c r="CG4429" s="144"/>
      <c r="CH4429" s="144"/>
      <c r="CI4429" s="144"/>
      <c r="CJ4429" s="144"/>
      <c r="CK4429" s="144"/>
      <c r="CL4429" s="144"/>
    </row>
    <row r="4430" spans="2:90" x14ac:dyDescent="0.25">
      <c r="B4430" s="77"/>
      <c r="C4430" s="77"/>
      <c r="D4430" s="77"/>
      <c r="E4430" s="77"/>
      <c r="F4430" s="77"/>
      <c r="G4430" s="77"/>
      <c r="I4430" s="78"/>
      <c r="K4430" s="78"/>
      <c r="L4430" s="77"/>
      <c r="M4430" s="78"/>
      <c r="N4430" s="78"/>
      <c r="O4430" s="78"/>
      <c r="P4430" s="78"/>
      <c r="Q4430" s="144"/>
      <c r="R4430" s="78"/>
      <c r="S4430" s="78"/>
      <c r="T4430" s="78"/>
      <c r="U4430" s="78"/>
      <c r="V4430" s="219"/>
      <c r="W4430" s="78"/>
      <c r="X4430" s="78"/>
      <c r="Y4430" s="78"/>
      <c r="Z4430" s="78"/>
      <c r="AA4430" s="77"/>
      <c r="AB4430" s="77"/>
      <c r="AC4430" s="78"/>
      <c r="AD4430" s="104"/>
      <c r="AE4430" s="78"/>
      <c r="AF4430" s="104"/>
      <c r="AG4430" s="78"/>
      <c r="AH4430" s="104"/>
      <c r="AI4430" s="78"/>
      <c r="AJ4430" s="104"/>
      <c r="AK4430" s="78"/>
      <c r="AL4430" s="78"/>
      <c r="AM4430" s="8"/>
      <c r="AN4430" s="78"/>
      <c r="AO4430" s="78"/>
      <c r="AP4430" s="78"/>
      <c r="AQ4430" s="78"/>
      <c r="AR4430" s="78"/>
      <c r="AS4430" s="78"/>
      <c r="AT4430" s="78"/>
      <c r="AU4430" s="78"/>
      <c r="AV4430" s="78"/>
      <c r="AW4430" s="77"/>
      <c r="AX4430" s="144"/>
      <c r="AY4430" s="144"/>
      <c r="AZ4430" s="144"/>
      <c r="BA4430" s="54"/>
      <c r="BB4430" s="54"/>
      <c r="BC4430" s="144"/>
      <c r="BD4430" s="144"/>
      <c r="BE4430" s="144"/>
      <c r="BF4430" s="144"/>
      <c r="BG4430" s="144"/>
      <c r="BH4430" s="144"/>
      <c r="BI4430" s="144"/>
      <c r="BJ4430" s="144"/>
      <c r="BK4430" s="144"/>
      <c r="BL4430" s="144"/>
      <c r="BM4430" s="144"/>
      <c r="BN4430" s="144"/>
      <c r="BO4430" s="144"/>
      <c r="BP4430" s="144"/>
      <c r="BQ4430" s="144"/>
      <c r="BR4430" s="144"/>
      <c r="BS4430" s="144"/>
      <c r="BT4430" s="144"/>
      <c r="BU4430" s="144"/>
      <c r="BV4430" s="144"/>
      <c r="BW4430" s="144"/>
      <c r="BX4430" s="144"/>
      <c r="BY4430" s="144"/>
      <c r="BZ4430" s="144"/>
      <c r="CA4430" s="144"/>
      <c r="CB4430" s="144"/>
      <c r="CC4430" s="144"/>
      <c r="CD4430" s="144"/>
      <c r="CE4430" s="144"/>
      <c r="CF4430" s="144"/>
      <c r="CG4430" s="144"/>
      <c r="CH4430" s="144"/>
      <c r="CI4430" s="144"/>
      <c r="CJ4430" s="144"/>
      <c r="CK4430" s="144"/>
      <c r="CL4430" s="144"/>
    </row>
    <row r="4431" spans="2:90" x14ac:dyDescent="0.25">
      <c r="B4431" s="77"/>
      <c r="C4431" s="77"/>
      <c r="D4431" s="77"/>
      <c r="E4431" s="77"/>
      <c r="F4431" s="77"/>
      <c r="G4431" s="77"/>
      <c r="I4431" s="78"/>
      <c r="K4431" s="78"/>
      <c r="L4431" s="77"/>
      <c r="M4431" s="78"/>
      <c r="N4431" s="78"/>
      <c r="O4431" s="78"/>
      <c r="P4431" s="78"/>
      <c r="Q4431" s="144"/>
      <c r="R4431" s="78"/>
      <c r="S4431" s="78"/>
      <c r="T4431" s="78"/>
      <c r="U4431" s="78"/>
      <c r="V4431" s="219"/>
      <c r="W4431" s="78"/>
      <c r="X4431" s="78"/>
      <c r="Y4431" s="78"/>
      <c r="Z4431" s="78"/>
      <c r="AA4431" s="77"/>
      <c r="AB4431" s="77"/>
      <c r="AC4431" s="78"/>
      <c r="AD4431" s="104"/>
      <c r="AE4431" s="78"/>
      <c r="AF4431" s="104"/>
      <c r="AG4431" s="78"/>
      <c r="AH4431" s="104"/>
      <c r="AI4431" s="78"/>
      <c r="AJ4431" s="104"/>
      <c r="AK4431" s="78"/>
      <c r="AL4431" s="78"/>
      <c r="AM4431" s="8"/>
      <c r="AN4431" s="78"/>
      <c r="AO4431" s="78"/>
      <c r="AP4431" s="78"/>
      <c r="AQ4431" s="78"/>
      <c r="AR4431" s="78"/>
      <c r="AS4431" s="78"/>
      <c r="AT4431" s="78"/>
      <c r="AU4431" s="78"/>
      <c r="AV4431" s="78"/>
      <c r="AW4431" s="77"/>
      <c r="AX4431" s="144"/>
      <c r="AY4431" s="144"/>
      <c r="AZ4431" s="144"/>
      <c r="BA4431" s="54"/>
      <c r="BB4431" s="54"/>
      <c r="BC4431" s="144"/>
      <c r="BD4431" s="144"/>
      <c r="BE4431" s="144"/>
      <c r="BF4431" s="144"/>
      <c r="BG4431" s="144"/>
      <c r="BH4431" s="144"/>
      <c r="BI4431" s="144"/>
      <c r="BJ4431" s="144"/>
      <c r="BK4431" s="144"/>
      <c r="BL4431" s="144"/>
      <c r="BM4431" s="144"/>
      <c r="BN4431" s="144"/>
      <c r="BO4431" s="144"/>
      <c r="BP4431" s="144"/>
      <c r="BQ4431" s="144"/>
      <c r="BR4431" s="144"/>
      <c r="BS4431" s="144"/>
      <c r="BT4431" s="144"/>
      <c r="BU4431" s="144"/>
      <c r="BV4431" s="144"/>
      <c r="BW4431" s="144"/>
      <c r="BX4431" s="144"/>
      <c r="BY4431" s="144"/>
      <c r="BZ4431" s="144"/>
      <c r="CA4431" s="144"/>
      <c r="CB4431" s="144"/>
      <c r="CC4431" s="144"/>
      <c r="CD4431" s="144"/>
      <c r="CE4431" s="144"/>
      <c r="CF4431" s="144"/>
      <c r="CG4431" s="144"/>
      <c r="CH4431" s="144"/>
      <c r="CI4431" s="144"/>
      <c r="CJ4431" s="144"/>
      <c r="CK4431" s="144"/>
      <c r="CL4431" s="144"/>
    </row>
    <row r="4432" spans="2:90" x14ac:dyDescent="0.25">
      <c r="B4432" s="77"/>
      <c r="C4432" s="77"/>
      <c r="D4432" s="77"/>
      <c r="E4432" s="77"/>
      <c r="F4432" s="77"/>
      <c r="G4432" s="77"/>
      <c r="I4432" s="78"/>
      <c r="K4432" s="78"/>
      <c r="L4432" s="77"/>
      <c r="M4432" s="78"/>
      <c r="N4432" s="78"/>
      <c r="O4432" s="78"/>
      <c r="P4432" s="78"/>
      <c r="Q4432" s="144"/>
      <c r="R4432" s="78"/>
      <c r="S4432" s="78"/>
      <c r="T4432" s="78"/>
      <c r="U4432" s="78"/>
      <c r="V4432" s="219"/>
      <c r="W4432" s="78"/>
      <c r="X4432" s="78"/>
      <c r="Y4432" s="78"/>
      <c r="Z4432" s="78"/>
      <c r="AA4432" s="77"/>
      <c r="AB4432" s="77"/>
      <c r="AC4432" s="78"/>
      <c r="AD4432" s="104"/>
      <c r="AE4432" s="78"/>
      <c r="AF4432" s="104"/>
      <c r="AG4432" s="78"/>
      <c r="AH4432" s="104"/>
      <c r="AI4432" s="78"/>
      <c r="AJ4432" s="104"/>
      <c r="AK4432" s="78"/>
      <c r="AL4432" s="78"/>
      <c r="AM4432" s="8"/>
      <c r="AN4432" s="78"/>
      <c r="AO4432" s="78"/>
      <c r="AP4432" s="78"/>
      <c r="AQ4432" s="78"/>
      <c r="AR4432" s="78"/>
      <c r="AS4432" s="78"/>
      <c r="AT4432" s="78"/>
      <c r="AU4432" s="78"/>
      <c r="AV4432" s="78"/>
      <c r="AW4432" s="77"/>
      <c r="AX4432" s="144"/>
      <c r="AY4432" s="144"/>
      <c r="AZ4432" s="144"/>
      <c r="BA4432" s="54"/>
      <c r="BB4432" s="54"/>
      <c r="BC4432" s="144"/>
      <c r="BD4432" s="144"/>
      <c r="BE4432" s="144"/>
      <c r="BF4432" s="144"/>
      <c r="BG4432" s="144"/>
      <c r="BH4432" s="144"/>
      <c r="BI4432" s="144"/>
      <c r="BJ4432" s="144"/>
      <c r="BK4432" s="144"/>
      <c r="BL4432" s="144"/>
      <c r="BM4432" s="144"/>
      <c r="BN4432" s="144"/>
      <c r="BO4432" s="144"/>
      <c r="BP4432" s="144"/>
      <c r="BQ4432" s="144"/>
      <c r="BR4432" s="144"/>
      <c r="BS4432" s="144"/>
      <c r="BT4432" s="144"/>
      <c r="BU4432" s="144"/>
      <c r="BV4432" s="144"/>
      <c r="BW4432" s="144"/>
      <c r="BX4432" s="144"/>
      <c r="BY4432" s="144"/>
      <c r="BZ4432" s="144"/>
      <c r="CA4432" s="144"/>
      <c r="CB4432" s="144"/>
      <c r="CC4432" s="144"/>
      <c r="CD4432" s="144"/>
      <c r="CE4432" s="144"/>
      <c r="CF4432" s="144"/>
      <c r="CG4432" s="144"/>
      <c r="CH4432" s="144"/>
      <c r="CI4432" s="144"/>
      <c r="CJ4432" s="144"/>
      <c r="CK4432" s="144"/>
      <c r="CL4432" s="144"/>
    </row>
    <row r="4433" spans="2:90" x14ac:dyDescent="0.25">
      <c r="B4433" s="77"/>
      <c r="C4433" s="77"/>
      <c r="D4433" s="77"/>
      <c r="E4433" s="77"/>
      <c r="F4433" s="77"/>
      <c r="G4433" s="77"/>
      <c r="I4433" s="78"/>
      <c r="K4433" s="78"/>
      <c r="L4433" s="77"/>
      <c r="M4433" s="78"/>
      <c r="N4433" s="78"/>
      <c r="O4433" s="78"/>
      <c r="P4433" s="78"/>
      <c r="Q4433" s="144"/>
      <c r="R4433" s="78"/>
      <c r="S4433" s="78"/>
      <c r="T4433" s="78"/>
      <c r="U4433" s="78"/>
      <c r="V4433" s="219"/>
      <c r="W4433" s="78"/>
      <c r="X4433" s="78"/>
      <c r="Y4433" s="78"/>
      <c r="Z4433" s="78"/>
      <c r="AA4433" s="77"/>
      <c r="AB4433" s="77"/>
      <c r="AC4433" s="78"/>
      <c r="AD4433" s="104"/>
      <c r="AE4433" s="78"/>
      <c r="AF4433" s="104"/>
      <c r="AG4433" s="78"/>
      <c r="AH4433" s="104"/>
      <c r="AI4433" s="78"/>
      <c r="AJ4433" s="104"/>
      <c r="AK4433" s="78"/>
      <c r="AL4433" s="78"/>
      <c r="AM4433" s="8"/>
      <c r="AN4433" s="78"/>
      <c r="AO4433" s="78"/>
      <c r="AP4433" s="78"/>
      <c r="AQ4433" s="78"/>
      <c r="AR4433" s="78"/>
      <c r="AS4433" s="78"/>
      <c r="AT4433" s="78"/>
      <c r="AU4433" s="78"/>
      <c r="AV4433" s="78"/>
      <c r="AW4433" s="77"/>
      <c r="AX4433" s="144"/>
      <c r="AY4433" s="144"/>
      <c r="AZ4433" s="144"/>
      <c r="BA4433" s="54"/>
      <c r="BB4433" s="54"/>
      <c r="BC4433" s="144"/>
      <c r="BD4433" s="144"/>
      <c r="BE4433" s="144"/>
      <c r="BF4433" s="144"/>
      <c r="BG4433" s="144"/>
      <c r="BH4433" s="144"/>
      <c r="BI4433" s="144"/>
      <c r="BJ4433" s="144"/>
      <c r="BK4433" s="144"/>
      <c r="BL4433" s="144"/>
      <c r="BM4433" s="144"/>
      <c r="BN4433" s="144"/>
      <c r="BO4433" s="144"/>
      <c r="BP4433" s="144"/>
      <c r="BQ4433" s="144"/>
      <c r="BR4433" s="144"/>
      <c r="BS4433" s="144"/>
      <c r="BT4433" s="144"/>
      <c r="BU4433" s="144"/>
      <c r="BV4433" s="144"/>
      <c r="BW4433" s="144"/>
      <c r="BX4433" s="144"/>
      <c r="BY4433" s="144"/>
      <c r="BZ4433" s="144"/>
      <c r="CA4433" s="144"/>
      <c r="CB4433" s="144"/>
      <c r="CC4433" s="144"/>
      <c r="CD4433" s="144"/>
      <c r="CE4433" s="144"/>
      <c r="CF4433" s="144"/>
      <c r="CG4433" s="144"/>
      <c r="CH4433" s="144"/>
      <c r="CI4433" s="144"/>
      <c r="CJ4433" s="144"/>
      <c r="CK4433" s="144"/>
      <c r="CL4433" s="144"/>
    </row>
    <row r="4434" spans="2:90" x14ac:dyDescent="0.25">
      <c r="B4434" s="77"/>
      <c r="C4434" s="77"/>
      <c r="D4434" s="77"/>
      <c r="E4434" s="77"/>
      <c r="F4434" s="77"/>
      <c r="G4434" s="77"/>
      <c r="I4434" s="78"/>
      <c r="K4434" s="78"/>
      <c r="L4434" s="77"/>
      <c r="M4434" s="78"/>
      <c r="N4434" s="78"/>
      <c r="O4434" s="78"/>
      <c r="P4434" s="78"/>
      <c r="Q4434" s="144"/>
      <c r="R4434" s="78"/>
      <c r="S4434" s="78"/>
      <c r="T4434" s="78"/>
      <c r="U4434" s="78"/>
      <c r="V4434" s="219"/>
      <c r="W4434" s="78"/>
      <c r="X4434" s="78"/>
      <c r="Y4434" s="78"/>
      <c r="Z4434" s="78"/>
      <c r="AA4434" s="77"/>
      <c r="AB4434" s="77"/>
      <c r="AC4434" s="78"/>
      <c r="AD4434" s="104"/>
      <c r="AE4434" s="78"/>
      <c r="AF4434" s="104"/>
      <c r="AG4434" s="78"/>
      <c r="AH4434" s="104"/>
      <c r="AI4434" s="78"/>
      <c r="AJ4434" s="104"/>
      <c r="AK4434" s="78"/>
      <c r="AL4434" s="78"/>
      <c r="AM4434" s="8"/>
      <c r="AN4434" s="78"/>
      <c r="AO4434" s="78"/>
      <c r="AP4434" s="78"/>
      <c r="AQ4434" s="78"/>
      <c r="AR4434" s="78"/>
      <c r="AS4434" s="78"/>
      <c r="AT4434" s="78"/>
      <c r="AU4434" s="78"/>
      <c r="AV4434" s="78"/>
      <c r="AW4434" s="77"/>
      <c r="AX4434" s="144"/>
      <c r="AY4434" s="144"/>
      <c r="AZ4434" s="144"/>
      <c r="BA4434" s="54"/>
      <c r="BB4434" s="54"/>
      <c r="BC4434" s="144"/>
      <c r="BD4434" s="144"/>
      <c r="BE4434" s="144"/>
      <c r="BF4434" s="144"/>
      <c r="BG4434" s="144"/>
      <c r="BH4434" s="144"/>
      <c r="BI4434" s="144"/>
      <c r="BJ4434" s="144"/>
      <c r="BK4434" s="144"/>
      <c r="BL4434" s="144"/>
      <c r="BM4434" s="144"/>
      <c r="BN4434" s="144"/>
      <c r="BO4434" s="144"/>
      <c r="BP4434" s="144"/>
      <c r="BQ4434" s="144"/>
      <c r="BR4434" s="144"/>
      <c r="BS4434" s="144"/>
      <c r="BT4434" s="144"/>
      <c r="BU4434" s="144"/>
      <c r="BV4434" s="144"/>
      <c r="BW4434" s="144"/>
      <c r="BX4434" s="144"/>
      <c r="BY4434" s="144"/>
      <c r="BZ4434" s="144"/>
      <c r="CA4434" s="144"/>
      <c r="CB4434" s="144"/>
      <c r="CC4434" s="144"/>
      <c r="CD4434" s="144"/>
      <c r="CE4434" s="144"/>
      <c r="CF4434" s="144"/>
      <c r="CG4434" s="144"/>
      <c r="CH4434" s="144"/>
      <c r="CI4434" s="144"/>
      <c r="CJ4434" s="144"/>
      <c r="CK4434" s="144"/>
      <c r="CL4434" s="144"/>
    </row>
    <row r="4435" spans="2:90" x14ac:dyDescent="0.25">
      <c r="B4435" s="77"/>
      <c r="C4435" s="77"/>
      <c r="D4435" s="77"/>
      <c r="E4435" s="77"/>
      <c r="F4435" s="77"/>
      <c r="G4435" s="77"/>
      <c r="I4435" s="78"/>
      <c r="K4435" s="78"/>
      <c r="L4435" s="77"/>
      <c r="M4435" s="78"/>
      <c r="N4435" s="78"/>
      <c r="O4435" s="78"/>
      <c r="P4435" s="78"/>
      <c r="Q4435" s="144"/>
      <c r="R4435" s="78"/>
      <c r="S4435" s="78"/>
      <c r="T4435" s="78"/>
      <c r="U4435" s="78"/>
      <c r="V4435" s="219"/>
      <c r="W4435" s="78"/>
      <c r="X4435" s="78"/>
      <c r="Y4435" s="78"/>
      <c r="Z4435" s="78"/>
      <c r="AA4435" s="77"/>
      <c r="AB4435" s="77"/>
      <c r="AC4435" s="78"/>
      <c r="AD4435" s="104"/>
      <c r="AE4435" s="78"/>
      <c r="AF4435" s="104"/>
      <c r="AG4435" s="78"/>
      <c r="AH4435" s="104"/>
      <c r="AI4435" s="78"/>
      <c r="AJ4435" s="104"/>
      <c r="AK4435" s="78"/>
      <c r="AL4435" s="78"/>
      <c r="AM4435" s="8"/>
      <c r="AN4435" s="78"/>
      <c r="AO4435" s="78"/>
      <c r="AP4435" s="78"/>
      <c r="AQ4435" s="78"/>
      <c r="AR4435" s="78"/>
      <c r="AS4435" s="78"/>
      <c r="AT4435" s="78"/>
      <c r="AU4435" s="78"/>
      <c r="AV4435" s="78"/>
      <c r="AW4435" s="77"/>
      <c r="AX4435" s="144"/>
      <c r="AY4435" s="144"/>
      <c r="AZ4435" s="144"/>
      <c r="BA4435" s="54"/>
      <c r="BB4435" s="54"/>
      <c r="BC4435" s="144"/>
      <c r="BD4435" s="144"/>
      <c r="BE4435" s="144"/>
      <c r="BF4435" s="144"/>
      <c r="BG4435" s="144"/>
      <c r="BH4435" s="144"/>
      <c r="BI4435" s="144"/>
      <c r="BJ4435" s="144"/>
      <c r="BK4435" s="144"/>
      <c r="BL4435" s="144"/>
      <c r="BM4435" s="144"/>
      <c r="BN4435" s="144"/>
      <c r="BO4435" s="144"/>
      <c r="BP4435" s="144"/>
      <c r="BQ4435" s="144"/>
      <c r="BR4435" s="144"/>
      <c r="BS4435" s="144"/>
      <c r="BT4435" s="144"/>
      <c r="BU4435" s="144"/>
      <c r="BV4435" s="144"/>
      <c r="BW4435" s="144"/>
      <c r="BX4435" s="144"/>
      <c r="BY4435" s="144"/>
      <c r="BZ4435" s="144"/>
      <c r="CA4435" s="144"/>
      <c r="CB4435" s="144"/>
      <c r="CC4435" s="144"/>
      <c r="CD4435" s="144"/>
      <c r="CE4435" s="144"/>
      <c r="CF4435" s="144"/>
      <c r="CG4435" s="144"/>
      <c r="CH4435" s="144"/>
      <c r="CI4435" s="144"/>
      <c r="CJ4435" s="144"/>
      <c r="CK4435" s="144"/>
      <c r="CL4435" s="144"/>
    </row>
    <row r="4436" spans="2:90" x14ac:dyDescent="0.25">
      <c r="B4436" s="77"/>
      <c r="C4436" s="77"/>
      <c r="D4436" s="77"/>
      <c r="E4436" s="77"/>
      <c r="F4436" s="77"/>
      <c r="G4436" s="77"/>
      <c r="I4436" s="78"/>
      <c r="K4436" s="78"/>
      <c r="L4436" s="77"/>
      <c r="M4436" s="78"/>
      <c r="N4436" s="78"/>
      <c r="O4436" s="78"/>
      <c r="P4436" s="78"/>
      <c r="Q4436" s="144"/>
      <c r="R4436" s="78"/>
      <c r="S4436" s="78"/>
      <c r="T4436" s="78"/>
      <c r="U4436" s="78"/>
      <c r="V4436" s="219"/>
      <c r="W4436" s="78"/>
      <c r="X4436" s="78"/>
      <c r="Y4436" s="78"/>
      <c r="Z4436" s="78"/>
      <c r="AA4436" s="77"/>
      <c r="AB4436" s="77"/>
      <c r="AC4436" s="78"/>
      <c r="AD4436" s="104"/>
      <c r="AE4436" s="78"/>
      <c r="AF4436" s="104"/>
      <c r="AG4436" s="78"/>
      <c r="AH4436" s="104"/>
      <c r="AI4436" s="78"/>
      <c r="AJ4436" s="104"/>
      <c r="AK4436" s="78"/>
      <c r="AL4436" s="78"/>
      <c r="AM4436" s="8"/>
      <c r="AN4436" s="78"/>
      <c r="AO4436" s="78"/>
      <c r="AP4436" s="78"/>
      <c r="AQ4436" s="78"/>
      <c r="AR4436" s="78"/>
      <c r="AS4436" s="78"/>
      <c r="AT4436" s="78"/>
      <c r="AU4436" s="78"/>
      <c r="AV4436" s="78"/>
      <c r="AW4436" s="77"/>
      <c r="AX4436" s="144"/>
      <c r="AY4436" s="144"/>
      <c r="AZ4436" s="144"/>
      <c r="BA4436" s="54"/>
      <c r="BB4436" s="54"/>
      <c r="BC4436" s="144"/>
      <c r="BD4436" s="144"/>
      <c r="BE4436" s="144"/>
      <c r="BF4436" s="144"/>
      <c r="BG4436" s="144"/>
      <c r="BH4436" s="144"/>
      <c r="BI4436" s="144"/>
      <c r="BJ4436" s="144"/>
      <c r="BK4436" s="144"/>
      <c r="BL4436" s="144"/>
      <c r="BM4436" s="144"/>
      <c r="BN4436" s="144"/>
      <c r="BO4436" s="144"/>
      <c r="BP4436" s="144"/>
      <c r="BQ4436" s="144"/>
      <c r="BR4436" s="144"/>
      <c r="BS4436" s="144"/>
      <c r="BT4436" s="144"/>
      <c r="BU4436" s="144"/>
      <c r="BV4436" s="144"/>
      <c r="BW4436" s="144"/>
      <c r="BX4436" s="144"/>
      <c r="BY4436" s="144"/>
      <c r="BZ4436" s="144"/>
      <c r="CA4436" s="144"/>
      <c r="CB4436" s="144"/>
      <c r="CC4436" s="144"/>
      <c r="CD4436" s="144"/>
      <c r="CE4436" s="144"/>
      <c r="CF4436" s="144"/>
      <c r="CG4436" s="144"/>
      <c r="CH4436" s="144"/>
      <c r="CI4436" s="144"/>
      <c r="CJ4436" s="144"/>
      <c r="CK4436" s="144"/>
      <c r="CL4436" s="144"/>
    </row>
    <row r="4437" spans="2:90" x14ac:dyDescent="0.25">
      <c r="B4437" s="77"/>
      <c r="C4437" s="77"/>
      <c r="D4437" s="77"/>
      <c r="E4437" s="77"/>
      <c r="F4437" s="77"/>
      <c r="G4437" s="77"/>
      <c r="I4437" s="78"/>
      <c r="K4437" s="78"/>
      <c r="L4437" s="77"/>
      <c r="M4437" s="78"/>
      <c r="N4437" s="78"/>
      <c r="O4437" s="78"/>
      <c r="P4437" s="78"/>
      <c r="Q4437" s="144"/>
      <c r="R4437" s="78"/>
      <c r="S4437" s="78"/>
      <c r="T4437" s="78"/>
      <c r="U4437" s="78"/>
      <c r="V4437" s="219"/>
      <c r="W4437" s="78"/>
      <c r="X4437" s="78"/>
      <c r="Y4437" s="78"/>
      <c r="Z4437" s="78"/>
      <c r="AA4437" s="77"/>
      <c r="AB4437" s="77"/>
      <c r="AC4437" s="78"/>
      <c r="AD4437" s="104"/>
      <c r="AE4437" s="78"/>
      <c r="AF4437" s="104"/>
      <c r="AG4437" s="78"/>
      <c r="AH4437" s="104"/>
      <c r="AI4437" s="78"/>
      <c r="AJ4437" s="104"/>
      <c r="AK4437" s="78"/>
      <c r="AL4437" s="78"/>
      <c r="AM4437" s="8"/>
      <c r="AN4437" s="78"/>
      <c r="AO4437" s="78"/>
      <c r="AP4437" s="78"/>
      <c r="AQ4437" s="78"/>
      <c r="AR4437" s="78"/>
      <c r="AS4437" s="78"/>
      <c r="AT4437" s="78"/>
      <c r="AU4437" s="78"/>
      <c r="AV4437" s="78"/>
      <c r="AW4437" s="77"/>
      <c r="AX4437" s="144"/>
      <c r="AY4437" s="144"/>
      <c r="AZ4437" s="144"/>
      <c r="BA4437" s="54"/>
      <c r="BB4437" s="54"/>
      <c r="BC4437" s="144"/>
      <c r="BD4437" s="144"/>
      <c r="BE4437" s="144"/>
      <c r="BF4437" s="144"/>
      <c r="BG4437" s="144"/>
      <c r="BH4437" s="144"/>
      <c r="BI4437" s="144"/>
      <c r="BJ4437" s="144"/>
      <c r="BK4437" s="144"/>
      <c r="BL4437" s="144"/>
      <c r="BM4437" s="144"/>
      <c r="BN4437" s="144"/>
      <c r="BO4437" s="144"/>
      <c r="BP4437" s="144"/>
      <c r="BQ4437" s="144"/>
      <c r="BR4437" s="144"/>
      <c r="BS4437" s="144"/>
      <c r="BT4437" s="144"/>
      <c r="BU4437" s="144"/>
      <c r="BV4437" s="144"/>
      <c r="BW4437" s="144"/>
      <c r="BX4437" s="144"/>
      <c r="BY4437" s="144"/>
      <c r="BZ4437" s="144"/>
      <c r="CA4437" s="144"/>
      <c r="CB4437" s="144"/>
      <c r="CC4437" s="144"/>
      <c r="CD4437" s="144"/>
      <c r="CE4437" s="144"/>
      <c r="CF4437" s="144"/>
      <c r="CG4437" s="144"/>
      <c r="CH4437" s="144"/>
      <c r="CI4437" s="144"/>
      <c r="CJ4437" s="144"/>
      <c r="CK4437" s="144"/>
      <c r="CL4437" s="144"/>
    </row>
    <row r="4438" spans="2:90" x14ac:dyDescent="0.25">
      <c r="B4438" s="77"/>
      <c r="C4438" s="77"/>
      <c r="D4438" s="77"/>
      <c r="E4438" s="77"/>
      <c r="F4438" s="77"/>
      <c r="G4438" s="77"/>
      <c r="I4438" s="78"/>
      <c r="K4438" s="78"/>
      <c r="L4438" s="77"/>
      <c r="M4438" s="78"/>
      <c r="N4438" s="78"/>
      <c r="O4438" s="78"/>
      <c r="P4438" s="78"/>
      <c r="Q4438" s="144"/>
      <c r="R4438" s="78"/>
      <c r="S4438" s="78"/>
      <c r="T4438" s="78"/>
      <c r="U4438" s="78"/>
      <c r="V4438" s="219"/>
      <c r="W4438" s="78"/>
      <c r="X4438" s="78"/>
      <c r="Y4438" s="78"/>
      <c r="Z4438" s="78"/>
      <c r="AA4438" s="77"/>
      <c r="AB4438" s="77"/>
      <c r="AC4438" s="78"/>
      <c r="AD4438" s="104"/>
      <c r="AE4438" s="78"/>
      <c r="AF4438" s="104"/>
      <c r="AG4438" s="78"/>
      <c r="AH4438" s="104"/>
      <c r="AI4438" s="78"/>
      <c r="AJ4438" s="104"/>
      <c r="AK4438" s="78"/>
      <c r="AL4438" s="78"/>
      <c r="AM4438" s="8"/>
      <c r="AN4438" s="78"/>
      <c r="AO4438" s="78"/>
      <c r="AP4438" s="78"/>
      <c r="AQ4438" s="78"/>
      <c r="AR4438" s="78"/>
      <c r="AS4438" s="78"/>
      <c r="AT4438" s="78"/>
      <c r="AU4438" s="78"/>
      <c r="AV4438" s="78"/>
      <c r="AW4438" s="77"/>
      <c r="AX4438" s="144"/>
      <c r="AY4438" s="144"/>
      <c r="AZ4438" s="144"/>
      <c r="BA4438" s="54"/>
      <c r="BB4438" s="54"/>
      <c r="BC4438" s="144"/>
      <c r="BD4438" s="144"/>
      <c r="BE4438" s="144"/>
      <c r="BF4438" s="144"/>
      <c r="BG4438" s="144"/>
      <c r="BH4438" s="144"/>
      <c r="BI4438" s="144"/>
      <c r="BJ4438" s="144"/>
      <c r="BK4438" s="144"/>
      <c r="BL4438" s="144"/>
      <c r="BM4438" s="144"/>
      <c r="BN4438" s="144"/>
      <c r="BO4438" s="144"/>
      <c r="BP4438" s="144"/>
      <c r="BQ4438" s="144"/>
      <c r="BR4438" s="144"/>
      <c r="BS4438" s="144"/>
      <c r="BT4438" s="144"/>
      <c r="BU4438" s="144"/>
      <c r="BV4438" s="144"/>
      <c r="BW4438" s="144"/>
      <c r="BX4438" s="144"/>
      <c r="BY4438" s="144"/>
      <c r="BZ4438" s="144"/>
      <c r="CA4438" s="144"/>
      <c r="CB4438" s="144"/>
      <c r="CC4438" s="144"/>
      <c r="CD4438" s="144"/>
      <c r="CE4438" s="144"/>
      <c r="CF4438" s="144"/>
      <c r="CG4438" s="144"/>
      <c r="CH4438" s="144"/>
      <c r="CI4438" s="144"/>
      <c r="CJ4438" s="144"/>
      <c r="CK4438" s="144"/>
      <c r="CL4438" s="144"/>
    </row>
    <row r="4439" spans="2:90" x14ac:dyDescent="0.25">
      <c r="B4439" s="77"/>
      <c r="C4439" s="77"/>
      <c r="D4439" s="77"/>
      <c r="E4439" s="77"/>
      <c r="F4439" s="77"/>
      <c r="G4439" s="77"/>
      <c r="I4439" s="78"/>
      <c r="K4439" s="78"/>
      <c r="L4439" s="77"/>
      <c r="M4439" s="78"/>
      <c r="N4439" s="78"/>
      <c r="O4439" s="78"/>
      <c r="P4439" s="78"/>
      <c r="Q4439" s="144"/>
      <c r="R4439" s="78"/>
      <c r="S4439" s="78"/>
      <c r="T4439" s="78"/>
      <c r="U4439" s="78"/>
      <c r="V4439" s="219"/>
      <c r="W4439" s="78"/>
      <c r="X4439" s="78"/>
      <c r="Y4439" s="78"/>
      <c r="Z4439" s="78"/>
      <c r="AA4439" s="77"/>
      <c r="AB4439" s="77"/>
      <c r="AC4439" s="78"/>
      <c r="AD4439" s="104"/>
      <c r="AE4439" s="78"/>
      <c r="AF4439" s="104"/>
      <c r="AG4439" s="78"/>
      <c r="AH4439" s="104"/>
      <c r="AI4439" s="78"/>
      <c r="AJ4439" s="104"/>
      <c r="AK4439" s="78"/>
      <c r="AL4439" s="78"/>
      <c r="AM4439" s="8"/>
      <c r="AN4439" s="78"/>
      <c r="AO4439" s="78"/>
      <c r="AP4439" s="78"/>
      <c r="AQ4439" s="78"/>
      <c r="AR4439" s="78"/>
      <c r="AS4439" s="78"/>
      <c r="AT4439" s="78"/>
      <c r="AU4439" s="78"/>
      <c r="AV4439" s="78"/>
      <c r="AW4439" s="77"/>
      <c r="AX4439" s="144"/>
      <c r="AY4439" s="144"/>
      <c r="AZ4439" s="144"/>
      <c r="BA4439" s="54"/>
      <c r="BB4439" s="54"/>
      <c r="BC4439" s="144"/>
      <c r="BD4439" s="144"/>
      <c r="BE4439" s="144"/>
      <c r="BF4439" s="144"/>
      <c r="BG4439" s="144"/>
      <c r="BH4439" s="144"/>
      <c r="BI4439" s="144"/>
      <c r="BJ4439" s="144"/>
      <c r="BK4439" s="144"/>
      <c r="BL4439" s="144"/>
      <c r="BM4439" s="144"/>
      <c r="BN4439" s="144"/>
      <c r="BO4439" s="144"/>
      <c r="BP4439" s="144"/>
      <c r="BQ4439" s="144"/>
      <c r="BR4439" s="144"/>
      <c r="BS4439" s="144"/>
      <c r="BT4439" s="144"/>
      <c r="BU4439" s="144"/>
      <c r="BV4439" s="144"/>
      <c r="BW4439" s="144"/>
      <c r="BX4439" s="144"/>
      <c r="BY4439" s="144"/>
      <c r="BZ4439" s="144"/>
      <c r="CA4439" s="144"/>
      <c r="CB4439" s="144"/>
      <c r="CC4439" s="144"/>
      <c r="CD4439" s="144"/>
      <c r="CE4439" s="144"/>
      <c r="CF4439" s="144"/>
      <c r="CG4439" s="144"/>
      <c r="CH4439" s="144"/>
      <c r="CI4439" s="144"/>
      <c r="CJ4439" s="144"/>
      <c r="CK4439" s="144"/>
      <c r="CL4439" s="144"/>
    </row>
    <row r="4440" spans="2:90" x14ac:dyDescent="0.25">
      <c r="B4440" s="77"/>
      <c r="C4440" s="77"/>
      <c r="D4440" s="77"/>
      <c r="E4440" s="77"/>
      <c r="F4440" s="77"/>
      <c r="G4440" s="77"/>
      <c r="I4440" s="78"/>
      <c r="K4440" s="78"/>
      <c r="L4440" s="77"/>
      <c r="M4440" s="78"/>
      <c r="N4440" s="78"/>
      <c r="O4440" s="78"/>
      <c r="P4440" s="78"/>
      <c r="Q4440" s="144"/>
      <c r="R4440" s="78"/>
      <c r="S4440" s="78"/>
      <c r="T4440" s="78"/>
      <c r="U4440" s="78"/>
      <c r="V4440" s="219"/>
      <c r="W4440" s="78"/>
      <c r="X4440" s="78"/>
      <c r="Y4440" s="78"/>
      <c r="Z4440" s="78"/>
      <c r="AA4440" s="77"/>
      <c r="AB4440" s="77"/>
      <c r="AC4440" s="78"/>
      <c r="AD4440" s="104"/>
      <c r="AE4440" s="78"/>
      <c r="AF4440" s="104"/>
      <c r="AG4440" s="78"/>
      <c r="AH4440" s="104"/>
      <c r="AI4440" s="78"/>
      <c r="AJ4440" s="104"/>
      <c r="AK4440" s="78"/>
      <c r="AL4440" s="78"/>
      <c r="AM4440" s="8"/>
      <c r="AN4440" s="78"/>
      <c r="AO4440" s="78"/>
      <c r="AP4440" s="78"/>
      <c r="AQ4440" s="78"/>
      <c r="AR4440" s="78"/>
      <c r="AS4440" s="78"/>
      <c r="AT4440" s="78"/>
      <c r="AU4440" s="78"/>
      <c r="AV4440" s="78"/>
      <c r="AW4440" s="77"/>
      <c r="AX4440" s="144"/>
      <c r="AY4440" s="144"/>
      <c r="AZ4440" s="144"/>
      <c r="BA4440" s="54"/>
      <c r="BB4440" s="54"/>
      <c r="BC4440" s="144"/>
      <c r="BD4440" s="144"/>
      <c r="BE4440" s="144"/>
      <c r="BF4440" s="144"/>
      <c r="BG4440" s="144"/>
      <c r="BH4440" s="144"/>
      <c r="BI4440" s="144"/>
      <c r="BJ4440" s="144"/>
      <c r="BK4440" s="144"/>
      <c r="BL4440" s="144"/>
      <c r="BM4440" s="144"/>
      <c r="BN4440" s="144"/>
      <c r="BO4440" s="144"/>
      <c r="BP4440" s="144"/>
      <c r="BQ4440" s="144"/>
      <c r="BR4440" s="144"/>
      <c r="BS4440" s="144"/>
      <c r="BT4440" s="144"/>
      <c r="BU4440" s="144"/>
      <c r="BV4440" s="144"/>
      <c r="BW4440" s="144"/>
      <c r="BX4440" s="144"/>
      <c r="BY4440" s="144"/>
      <c r="BZ4440" s="144"/>
      <c r="CA4440" s="144"/>
      <c r="CB4440" s="144"/>
      <c r="CC4440" s="144"/>
      <c r="CD4440" s="144"/>
      <c r="CE4440" s="144"/>
      <c r="CF4440" s="144"/>
      <c r="CG4440" s="144"/>
      <c r="CH4440" s="144"/>
      <c r="CI4440" s="144"/>
      <c r="CJ4440" s="144"/>
      <c r="CK4440" s="144"/>
      <c r="CL4440" s="144"/>
    </row>
    <row r="4441" spans="2:90" x14ac:dyDescent="0.25">
      <c r="B4441" s="77"/>
      <c r="C4441" s="77"/>
      <c r="D4441" s="77"/>
      <c r="E4441" s="77"/>
      <c r="F4441" s="77"/>
      <c r="G4441" s="77"/>
      <c r="I4441" s="78"/>
      <c r="K4441" s="78"/>
      <c r="L4441" s="77"/>
      <c r="M4441" s="78"/>
      <c r="N4441" s="78"/>
      <c r="O4441" s="78"/>
      <c r="P4441" s="78"/>
      <c r="Q4441" s="144"/>
      <c r="R4441" s="78"/>
      <c r="S4441" s="78"/>
      <c r="T4441" s="78"/>
      <c r="U4441" s="78"/>
      <c r="V4441" s="219"/>
      <c r="W4441" s="78"/>
      <c r="X4441" s="78"/>
      <c r="Y4441" s="78"/>
      <c r="Z4441" s="78"/>
      <c r="AA4441" s="77"/>
      <c r="AB4441" s="77"/>
      <c r="AC4441" s="78"/>
      <c r="AD4441" s="104"/>
      <c r="AE4441" s="78"/>
      <c r="AF4441" s="104"/>
      <c r="AG4441" s="78"/>
      <c r="AH4441" s="104"/>
      <c r="AI4441" s="78"/>
      <c r="AJ4441" s="104"/>
      <c r="AK4441" s="78"/>
      <c r="AL4441" s="78"/>
      <c r="AM4441" s="8"/>
      <c r="AN4441" s="78"/>
      <c r="AO4441" s="78"/>
      <c r="AP4441" s="78"/>
      <c r="AQ4441" s="78"/>
      <c r="AR4441" s="78"/>
      <c r="AS4441" s="78"/>
      <c r="AT4441" s="78"/>
      <c r="AU4441" s="78"/>
      <c r="AV4441" s="78"/>
      <c r="AW4441" s="77"/>
      <c r="AX4441" s="144"/>
      <c r="AY4441" s="144"/>
      <c r="AZ4441" s="144"/>
      <c r="BA4441" s="54"/>
      <c r="BB4441" s="54"/>
      <c r="BC4441" s="144"/>
      <c r="BD4441" s="144"/>
      <c r="BE4441" s="144"/>
      <c r="BF4441" s="144"/>
      <c r="BG4441" s="144"/>
      <c r="BH4441" s="144"/>
      <c r="BI4441" s="144"/>
      <c r="BJ4441" s="144"/>
      <c r="BK4441" s="144"/>
      <c r="BL4441" s="144"/>
      <c r="BM4441" s="144"/>
      <c r="BN4441" s="144"/>
      <c r="BO4441" s="144"/>
      <c r="BP4441" s="144"/>
      <c r="BQ4441" s="144"/>
      <c r="BR4441" s="144"/>
      <c r="BS4441" s="144"/>
      <c r="BT4441" s="144"/>
      <c r="BU4441" s="144"/>
      <c r="BV4441" s="144"/>
      <c r="BW4441" s="144"/>
      <c r="BX4441" s="144"/>
      <c r="BY4441" s="144"/>
      <c r="BZ4441" s="144"/>
      <c r="CA4441" s="144"/>
      <c r="CB4441" s="144"/>
      <c r="CC4441" s="144"/>
      <c r="CD4441" s="144"/>
      <c r="CE4441" s="144"/>
      <c r="CF4441" s="144"/>
      <c r="CG4441" s="144"/>
      <c r="CH4441" s="144"/>
      <c r="CI4441" s="144"/>
      <c r="CJ4441" s="144"/>
      <c r="CK4441" s="144"/>
      <c r="CL4441" s="144"/>
    </row>
    <row r="4442" spans="2:90" x14ac:dyDescent="0.25">
      <c r="B4442" s="77"/>
      <c r="C4442" s="77"/>
      <c r="D4442" s="77"/>
      <c r="E4442" s="77"/>
      <c r="F4442" s="77"/>
      <c r="G4442" s="77"/>
      <c r="I4442" s="78"/>
      <c r="K4442" s="78"/>
      <c r="L4442" s="77"/>
      <c r="M4442" s="78"/>
      <c r="N4442" s="78"/>
      <c r="O4442" s="78"/>
      <c r="P4442" s="78"/>
      <c r="Q4442" s="144"/>
      <c r="R4442" s="78"/>
      <c r="S4442" s="78"/>
      <c r="T4442" s="78"/>
      <c r="U4442" s="78"/>
      <c r="V4442" s="219"/>
      <c r="W4442" s="78"/>
      <c r="X4442" s="78"/>
      <c r="Y4442" s="78"/>
      <c r="Z4442" s="78"/>
      <c r="AA4442" s="77"/>
      <c r="AB4442" s="77"/>
      <c r="AC4442" s="78"/>
      <c r="AD4442" s="104"/>
      <c r="AE4442" s="78"/>
      <c r="AF4442" s="104"/>
      <c r="AG4442" s="78"/>
      <c r="AH4442" s="104"/>
      <c r="AI4442" s="78"/>
      <c r="AJ4442" s="104"/>
      <c r="AK4442" s="78"/>
      <c r="AL4442" s="78"/>
      <c r="AM4442" s="8"/>
      <c r="AN4442" s="78"/>
      <c r="AO4442" s="78"/>
      <c r="AP4442" s="78"/>
      <c r="AQ4442" s="78"/>
      <c r="AR4442" s="78"/>
      <c r="AS4442" s="78"/>
      <c r="AT4442" s="78"/>
      <c r="AU4442" s="78"/>
      <c r="AV4442" s="78"/>
      <c r="AW4442" s="77"/>
      <c r="AX4442" s="144"/>
      <c r="AY4442" s="144"/>
      <c r="AZ4442" s="144"/>
      <c r="BA4442" s="54"/>
      <c r="BB4442" s="54"/>
      <c r="BC4442" s="144"/>
      <c r="BD4442" s="144"/>
      <c r="BE4442" s="144"/>
      <c r="BF4442" s="144"/>
      <c r="BG4442" s="144"/>
      <c r="BH4442" s="144"/>
      <c r="BI4442" s="144"/>
      <c r="BJ4442" s="144"/>
      <c r="BK4442" s="144"/>
      <c r="BL4442" s="144"/>
      <c r="BM4442" s="144"/>
      <c r="BN4442" s="144"/>
      <c r="BO4442" s="144"/>
      <c r="BP4442" s="144"/>
      <c r="BQ4442" s="144"/>
      <c r="BR4442" s="144"/>
      <c r="BS4442" s="144"/>
      <c r="BT4442" s="144"/>
      <c r="BU4442" s="144"/>
      <c r="BV4442" s="144"/>
      <c r="BW4442" s="144"/>
      <c r="BX4442" s="144"/>
      <c r="BY4442" s="144"/>
      <c r="BZ4442" s="144"/>
      <c r="CA4442" s="144"/>
      <c r="CB4442" s="144"/>
      <c r="CC4442" s="144"/>
      <c r="CD4442" s="144"/>
      <c r="CE4442" s="144"/>
      <c r="CF4442" s="144"/>
      <c r="CG4442" s="144"/>
      <c r="CH4442" s="144"/>
      <c r="CI4442" s="144"/>
      <c r="CJ4442" s="144"/>
      <c r="CK4442" s="144"/>
      <c r="CL4442" s="144"/>
    </row>
    <row r="4443" spans="2:90" x14ac:dyDescent="0.25">
      <c r="B4443" s="77"/>
      <c r="C4443" s="77"/>
      <c r="D4443" s="77"/>
      <c r="E4443" s="77"/>
      <c r="F4443" s="77"/>
      <c r="G4443" s="77"/>
      <c r="I4443" s="78"/>
      <c r="K4443" s="78"/>
      <c r="L4443" s="77"/>
      <c r="M4443" s="78"/>
      <c r="N4443" s="78"/>
      <c r="O4443" s="78"/>
      <c r="P4443" s="78"/>
      <c r="Q4443" s="144"/>
      <c r="R4443" s="78"/>
      <c r="S4443" s="78"/>
      <c r="T4443" s="78"/>
      <c r="U4443" s="78"/>
      <c r="V4443" s="219"/>
      <c r="W4443" s="78"/>
      <c r="X4443" s="78"/>
      <c r="Y4443" s="78"/>
      <c r="Z4443" s="78"/>
      <c r="AA4443" s="77"/>
      <c r="AB4443" s="77"/>
      <c r="AC4443" s="78"/>
      <c r="AD4443" s="104"/>
      <c r="AE4443" s="78"/>
      <c r="AF4443" s="104"/>
      <c r="AG4443" s="78"/>
      <c r="AH4443" s="104"/>
      <c r="AI4443" s="78"/>
      <c r="AJ4443" s="104"/>
      <c r="AK4443" s="78"/>
      <c r="AL4443" s="78"/>
      <c r="AM4443" s="8"/>
      <c r="AN4443" s="78"/>
      <c r="AO4443" s="78"/>
      <c r="AP4443" s="78"/>
      <c r="AQ4443" s="78"/>
      <c r="AR4443" s="78"/>
      <c r="AS4443" s="78"/>
      <c r="AT4443" s="78"/>
      <c r="AU4443" s="78"/>
      <c r="AV4443" s="78"/>
      <c r="AW4443" s="77"/>
      <c r="AX4443" s="144"/>
      <c r="AY4443" s="144"/>
      <c r="AZ4443" s="144"/>
      <c r="BA4443" s="54"/>
      <c r="BB4443" s="54"/>
      <c r="BC4443" s="144"/>
      <c r="BD4443" s="144"/>
      <c r="BE4443" s="144"/>
      <c r="BF4443" s="144"/>
      <c r="BG4443" s="144"/>
      <c r="BH4443" s="144"/>
      <c r="BI4443" s="144"/>
      <c r="BJ4443" s="144"/>
      <c r="BK4443" s="144"/>
      <c r="BL4443" s="144"/>
      <c r="BM4443" s="144"/>
      <c r="BN4443" s="144"/>
      <c r="BO4443" s="144"/>
      <c r="BP4443" s="144"/>
      <c r="BQ4443" s="144"/>
      <c r="BR4443" s="144"/>
      <c r="BS4443" s="144"/>
      <c r="BT4443" s="144"/>
      <c r="BU4443" s="144"/>
      <c r="BV4443" s="144"/>
      <c r="BW4443" s="144"/>
      <c r="BX4443" s="144"/>
      <c r="BY4443" s="144"/>
      <c r="BZ4443" s="144"/>
      <c r="CA4443" s="144"/>
      <c r="CB4443" s="144"/>
      <c r="CC4443" s="144"/>
      <c r="CD4443" s="144"/>
      <c r="CE4443" s="144"/>
      <c r="CF4443" s="144"/>
      <c r="CG4443" s="144"/>
      <c r="CH4443" s="144"/>
      <c r="CI4443" s="144"/>
      <c r="CJ4443" s="144"/>
      <c r="CK4443" s="144"/>
      <c r="CL4443" s="144"/>
    </row>
    <row r="4444" spans="2:90" x14ac:dyDescent="0.25">
      <c r="B4444" s="77"/>
      <c r="C4444" s="77"/>
      <c r="D4444" s="77"/>
      <c r="E4444" s="77"/>
      <c r="F4444" s="77"/>
      <c r="G4444" s="77"/>
      <c r="I4444" s="78"/>
      <c r="K4444" s="78"/>
      <c r="L4444" s="77"/>
      <c r="M4444" s="78"/>
      <c r="N4444" s="78"/>
      <c r="O4444" s="78"/>
      <c r="P4444" s="78"/>
      <c r="Q4444" s="144"/>
      <c r="R4444" s="78"/>
      <c r="S4444" s="78"/>
      <c r="T4444" s="78"/>
      <c r="U4444" s="78"/>
      <c r="V4444" s="219"/>
      <c r="W4444" s="78"/>
      <c r="X4444" s="78"/>
      <c r="Y4444" s="78"/>
      <c r="Z4444" s="78"/>
      <c r="AA4444" s="77"/>
      <c r="AB4444" s="77"/>
      <c r="AC4444" s="78"/>
      <c r="AD4444" s="104"/>
      <c r="AE4444" s="78"/>
      <c r="AF4444" s="104"/>
      <c r="AG4444" s="78"/>
      <c r="AH4444" s="104"/>
      <c r="AI4444" s="78"/>
      <c r="AJ4444" s="104"/>
      <c r="AK4444" s="78"/>
      <c r="AL4444" s="78"/>
      <c r="AM4444" s="8"/>
      <c r="AN4444" s="78"/>
      <c r="AO4444" s="78"/>
      <c r="AP4444" s="78"/>
      <c r="AQ4444" s="78"/>
      <c r="AR4444" s="78"/>
      <c r="AS4444" s="78"/>
      <c r="AT4444" s="78"/>
      <c r="AU4444" s="78"/>
      <c r="AV4444" s="78"/>
      <c r="AW4444" s="77"/>
      <c r="AX4444" s="144"/>
      <c r="AY4444" s="144"/>
      <c r="AZ4444" s="144"/>
      <c r="BA4444" s="54"/>
      <c r="BB4444" s="54"/>
      <c r="BC4444" s="144"/>
      <c r="BD4444" s="144"/>
      <c r="BE4444" s="144"/>
      <c r="BF4444" s="144"/>
      <c r="BG4444" s="144"/>
      <c r="BH4444" s="144"/>
      <c r="BI4444" s="144"/>
      <c r="BJ4444" s="144"/>
      <c r="BK4444" s="144"/>
      <c r="BL4444" s="144"/>
      <c r="BM4444" s="144"/>
      <c r="BN4444" s="144"/>
      <c r="BO4444" s="144"/>
      <c r="BP4444" s="144"/>
      <c r="BQ4444" s="144"/>
      <c r="BR4444" s="144"/>
      <c r="BS4444" s="144"/>
      <c r="BT4444" s="144"/>
      <c r="BU4444" s="144"/>
      <c r="BV4444" s="144"/>
      <c r="BW4444" s="144"/>
      <c r="BX4444" s="144"/>
      <c r="BY4444" s="144"/>
      <c r="BZ4444" s="144"/>
      <c r="CA4444" s="144"/>
      <c r="CB4444" s="144"/>
      <c r="CC4444" s="144"/>
      <c r="CD4444" s="144"/>
      <c r="CE4444" s="144"/>
      <c r="CF4444" s="144"/>
      <c r="CG4444" s="144"/>
      <c r="CH4444" s="144"/>
      <c r="CI4444" s="144"/>
      <c r="CJ4444" s="144"/>
      <c r="CK4444" s="144"/>
      <c r="CL4444" s="144"/>
    </row>
    <row r="4445" spans="2:90" x14ac:dyDescent="0.25">
      <c r="B4445" s="77"/>
      <c r="C4445" s="77"/>
      <c r="D4445" s="77"/>
      <c r="E4445" s="77"/>
      <c r="F4445" s="77"/>
      <c r="G4445" s="77"/>
      <c r="I4445" s="78"/>
      <c r="K4445" s="78"/>
      <c r="L4445" s="77"/>
      <c r="M4445" s="78"/>
      <c r="N4445" s="78"/>
      <c r="O4445" s="78"/>
      <c r="P4445" s="78"/>
      <c r="Q4445" s="144"/>
      <c r="R4445" s="78"/>
      <c r="S4445" s="78"/>
      <c r="T4445" s="78"/>
      <c r="U4445" s="78"/>
      <c r="V4445" s="219"/>
      <c r="W4445" s="78"/>
      <c r="X4445" s="78"/>
      <c r="Y4445" s="78"/>
      <c r="Z4445" s="78"/>
      <c r="AA4445" s="77"/>
      <c r="AB4445" s="77"/>
      <c r="AC4445" s="78"/>
      <c r="AD4445" s="104"/>
      <c r="AE4445" s="78"/>
      <c r="AF4445" s="104"/>
      <c r="AG4445" s="78"/>
      <c r="AH4445" s="104"/>
      <c r="AI4445" s="78"/>
      <c r="AJ4445" s="104"/>
      <c r="AK4445" s="78"/>
      <c r="AL4445" s="78"/>
      <c r="AM4445" s="8"/>
      <c r="AN4445" s="78"/>
      <c r="AO4445" s="78"/>
      <c r="AP4445" s="78"/>
      <c r="AQ4445" s="78"/>
      <c r="AR4445" s="78"/>
      <c r="AS4445" s="78"/>
      <c r="AT4445" s="78"/>
      <c r="AU4445" s="78"/>
      <c r="AV4445" s="78"/>
      <c r="AW4445" s="77"/>
      <c r="AX4445" s="144"/>
      <c r="AY4445" s="144"/>
      <c r="AZ4445" s="144"/>
      <c r="BA4445" s="54"/>
      <c r="BB4445" s="54"/>
      <c r="BC4445" s="144"/>
      <c r="BD4445" s="144"/>
      <c r="BE4445" s="144"/>
      <c r="BF4445" s="144"/>
      <c r="BG4445" s="144"/>
      <c r="BH4445" s="144"/>
      <c r="BI4445" s="144"/>
      <c r="BJ4445" s="144"/>
      <c r="BK4445" s="144"/>
      <c r="BL4445" s="144"/>
      <c r="BM4445" s="144"/>
      <c r="BN4445" s="144"/>
      <c r="BO4445" s="144"/>
      <c r="BP4445" s="144"/>
      <c r="BQ4445" s="144"/>
      <c r="BR4445" s="144"/>
      <c r="BS4445" s="144"/>
      <c r="BT4445" s="144"/>
      <c r="BU4445" s="144"/>
      <c r="BV4445" s="144"/>
      <c r="BW4445" s="144"/>
      <c r="BX4445" s="144"/>
      <c r="BY4445" s="144"/>
      <c r="BZ4445" s="144"/>
      <c r="CA4445" s="144"/>
      <c r="CB4445" s="144"/>
      <c r="CC4445" s="144"/>
      <c r="CD4445" s="144"/>
      <c r="CE4445" s="144"/>
      <c r="CF4445" s="144"/>
      <c r="CG4445" s="144"/>
      <c r="CH4445" s="144"/>
      <c r="CI4445" s="144"/>
      <c r="CJ4445" s="144"/>
      <c r="CK4445" s="144"/>
      <c r="CL4445" s="144"/>
    </row>
    <row r="4446" spans="2:90" x14ac:dyDescent="0.25">
      <c r="B4446" s="77"/>
      <c r="C4446" s="77"/>
      <c r="D4446" s="77"/>
      <c r="E4446" s="77"/>
      <c r="F4446" s="77"/>
      <c r="G4446" s="77"/>
      <c r="I4446" s="78"/>
      <c r="K4446" s="78"/>
      <c r="L4446" s="77"/>
      <c r="M4446" s="78"/>
      <c r="N4446" s="78"/>
      <c r="O4446" s="78"/>
      <c r="P4446" s="78"/>
      <c r="Q4446" s="144"/>
      <c r="R4446" s="78"/>
      <c r="S4446" s="78"/>
      <c r="T4446" s="78"/>
      <c r="U4446" s="78"/>
      <c r="V4446" s="219"/>
      <c r="W4446" s="78"/>
      <c r="X4446" s="78"/>
      <c r="Y4446" s="78"/>
      <c r="Z4446" s="78"/>
      <c r="AA4446" s="77"/>
      <c r="AB4446" s="77"/>
      <c r="AC4446" s="78"/>
      <c r="AD4446" s="104"/>
      <c r="AE4446" s="78"/>
      <c r="AF4446" s="104"/>
      <c r="AG4446" s="78"/>
      <c r="AH4446" s="104"/>
      <c r="AI4446" s="78"/>
      <c r="AJ4446" s="104"/>
      <c r="AK4446" s="78"/>
      <c r="AL4446" s="78"/>
      <c r="AM4446" s="8"/>
      <c r="AN4446" s="78"/>
      <c r="AO4446" s="78"/>
      <c r="AP4446" s="78"/>
      <c r="AQ4446" s="78"/>
      <c r="AR4446" s="78"/>
      <c r="AS4446" s="78"/>
      <c r="AT4446" s="78"/>
      <c r="AU4446" s="78"/>
      <c r="AV4446" s="78"/>
      <c r="AW4446" s="77"/>
      <c r="AX4446" s="144"/>
      <c r="AY4446" s="144"/>
      <c r="AZ4446" s="144"/>
      <c r="BA4446" s="54"/>
      <c r="BB4446" s="54"/>
      <c r="BC4446" s="144"/>
      <c r="BD4446" s="144"/>
      <c r="BE4446" s="144"/>
      <c r="BF4446" s="144"/>
      <c r="BG4446" s="144"/>
      <c r="BH4446" s="144"/>
      <c r="BI4446" s="144"/>
      <c r="BJ4446" s="144"/>
      <c r="BK4446" s="144"/>
      <c r="BL4446" s="144"/>
      <c r="BM4446" s="144"/>
      <c r="BN4446" s="144"/>
      <c r="BO4446" s="144"/>
      <c r="BP4446" s="144"/>
      <c r="BQ4446" s="144"/>
      <c r="BR4446" s="144"/>
      <c r="BS4446" s="144"/>
      <c r="BT4446" s="144"/>
      <c r="BU4446" s="144"/>
      <c r="BV4446" s="144"/>
      <c r="BW4446" s="144"/>
      <c r="BX4446" s="144"/>
      <c r="BY4446" s="144"/>
      <c r="BZ4446" s="144"/>
      <c r="CA4446" s="144"/>
      <c r="CB4446" s="144"/>
      <c r="CC4446" s="144"/>
      <c r="CD4446" s="144"/>
      <c r="CE4446" s="144"/>
      <c r="CF4446" s="144"/>
      <c r="CG4446" s="144"/>
      <c r="CH4446" s="144"/>
      <c r="CI4446" s="144"/>
      <c r="CJ4446" s="144"/>
      <c r="CK4446" s="144"/>
      <c r="CL4446" s="144"/>
    </row>
    <row r="4447" spans="2:90" x14ac:dyDescent="0.25">
      <c r="B4447" s="77"/>
      <c r="C4447" s="77"/>
      <c r="D4447" s="77"/>
      <c r="E4447" s="77"/>
      <c r="F4447" s="77"/>
      <c r="G4447" s="77"/>
      <c r="I4447" s="78"/>
      <c r="K4447" s="78"/>
      <c r="L4447" s="77"/>
      <c r="M4447" s="78"/>
      <c r="N4447" s="78"/>
      <c r="O4447" s="78"/>
      <c r="P4447" s="78"/>
      <c r="Q4447" s="144"/>
      <c r="R4447" s="78"/>
      <c r="S4447" s="78"/>
      <c r="T4447" s="78"/>
      <c r="U4447" s="78"/>
      <c r="V4447" s="219"/>
      <c r="W4447" s="78"/>
      <c r="X4447" s="78"/>
      <c r="Y4447" s="78"/>
      <c r="Z4447" s="78"/>
      <c r="AA4447" s="77"/>
      <c r="AB4447" s="77"/>
      <c r="AC4447" s="78"/>
      <c r="AD4447" s="104"/>
      <c r="AE4447" s="78"/>
      <c r="AF4447" s="104"/>
      <c r="AG4447" s="78"/>
      <c r="AH4447" s="104"/>
      <c r="AI4447" s="78"/>
      <c r="AJ4447" s="104"/>
      <c r="AK4447" s="78"/>
      <c r="AL4447" s="78"/>
      <c r="AM4447" s="8"/>
      <c r="AN4447" s="78"/>
      <c r="AO4447" s="78"/>
      <c r="AP4447" s="78"/>
      <c r="AQ4447" s="78"/>
      <c r="AR4447" s="78"/>
      <c r="AS4447" s="78"/>
      <c r="AT4447" s="78"/>
      <c r="AU4447" s="78"/>
      <c r="AV4447" s="78"/>
      <c r="AW4447" s="77"/>
      <c r="AX4447" s="144"/>
      <c r="AY4447" s="144"/>
      <c r="AZ4447" s="144"/>
      <c r="BA4447" s="54"/>
      <c r="BB4447" s="54"/>
      <c r="BC4447" s="144"/>
      <c r="BD4447" s="144"/>
      <c r="BE4447" s="144"/>
      <c r="BF4447" s="144"/>
      <c r="BG4447" s="144"/>
      <c r="BH4447" s="144"/>
      <c r="BI4447" s="144"/>
      <c r="BJ4447" s="144"/>
      <c r="BK4447" s="144"/>
      <c r="BL4447" s="144"/>
      <c r="BM4447" s="144"/>
      <c r="BN4447" s="144"/>
      <c r="BO4447" s="144"/>
      <c r="BP4447" s="144"/>
      <c r="BQ4447" s="144"/>
      <c r="BR4447" s="144"/>
      <c r="BS4447" s="144"/>
      <c r="BT4447" s="144"/>
      <c r="BU4447" s="144"/>
      <c r="BV4447" s="144"/>
      <c r="BW4447" s="144"/>
      <c r="BX4447" s="144"/>
      <c r="BY4447" s="144"/>
      <c r="BZ4447" s="144"/>
      <c r="CA4447" s="144"/>
      <c r="CB4447" s="144"/>
      <c r="CC4447" s="144"/>
      <c r="CD4447" s="144"/>
      <c r="CE4447" s="144"/>
      <c r="CF4447" s="144"/>
      <c r="CG4447" s="144"/>
      <c r="CH4447" s="144"/>
      <c r="CI4447" s="144"/>
      <c r="CJ4447" s="144"/>
      <c r="CK4447" s="144"/>
      <c r="CL4447" s="144"/>
    </row>
    <row r="4448" spans="2:90" x14ac:dyDescent="0.25">
      <c r="B4448" s="77"/>
      <c r="C4448" s="77"/>
      <c r="D4448" s="77"/>
      <c r="E4448" s="77"/>
      <c r="F4448" s="77"/>
      <c r="G4448" s="77"/>
      <c r="I4448" s="78"/>
      <c r="K4448" s="78"/>
      <c r="L4448" s="77"/>
      <c r="M4448" s="78"/>
      <c r="N4448" s="78"/>
      <c r="O4448" s="78"/>
      <c r="P4448" s="78"/>
      <c r="Q4448" s="144"/>
      <c r="R4448" s="78"/>
      <c r="S4448" s="78"/>
      <c r="T4448" s="78"/>
      <c r="U4448" s="78"/>
      <c r="V4448" s="219"/>
      <c r="W4448" s="78"/>
      <c r="X4448" s="78"/>
      <c r="Y4448" s="78"/>
      <c r="Z4448" s="78"/>
      <c r="AA4448" s="77"/>
      <c r="AB4448" s="77"/>
      <c r="AC4448" s="78"/>
      <c r="AD4448" s="104"/>
      <c r="AE4448" s="78"/>
      <c r="AF4448" s="104"/>
      <c r="AG4448" s="78"/>
      <c r="AH4448" s="104"/>
      <c r="AI4448" s="78"/>
      <c r="AJ4448" s="104"/>
      <c r="AK4448" s="78"/>
      <c r="AL4448" s="78"/>
      <c r="AM4448" s="8"/>
      <c r="AN4448" s="78"/>
      <c r="AO4448" s="78"/>
      <c r="AP4448" s="78"/>
      <c r="AQ4448" s="78"/>
      <c r="AR4448" s="78"/>
      <c r="AS4448" s="78"/>
      <c r="AT4448" s="78"/>
      <c r="AU4448" s="78"/>
      <c r="AV4448" s="78"/>
      <c r="AW4448" s="77"/>
      <c r="AX4448" s="144"/>
      <c r="AY4448" s="144"/>
      <c r="AZ4448" s="144"/>
      <c r="BA4448" s="54"/>
      <c r="BB4448" s="54"/>
      <c r="BC4448" s="144"/>
      <c r="BD4448" s="144"/>
      <c r="BE4448" s="144"/>
      <c r="BF4448" s="144"/>
      <c r="BG4448" s="144"/>
      <c r="BH4448" s="144"/>
      <c r="BI4448" s="144"/>
      <c r="BJ4448" s="144"/>
      <c r="BK4448" s="144"/>
      <c r="BL4448" s="144"/>
      <c r="BM4448" s="144"/>
      <c r="BN4448" s="144"/>
      <c r="BO4448" s="144"/>
      <c r="BP4448" s="144"/>
      <c r="BQ4448" s="144"/>
      <c r="BR4448" s="144"/>
      <c r="BS4448" s="144"/>
      <c r="BT4448" s="144"/>
      <c r="BU4448" s="144"/>
      <c r="BV4448" s="144"/>
      <c r="BW4448" s="144"/>
      <c r="BX4448" s="144"/>
      <c r="BY4448" s="144"/>
      <c r="BZ4448" s="144"/>
      <c r="CA4448" s="144"/>
      <c r="CB4448" s="144"/>
      <c r="CC4448" s="144"/>
      <c r="CD4448" s="144"/>
      <c r="CE4448" s="144"/>
      <c r="CF4448" s="144"/>
      <c r="CG4448" s="144"/>
      <c r="CH4448" s="144"/>
      <c r="CI4448" s="144"/>
      <c r="CJ4448" s="144"/>
      <c r="CK4448" s="144"/>
      <c r="CL4448" s="144"/>
    </row>
    <row r="4449" spans="2:90" x14ac:dyDescent="0.25">
      <c r="B4449" s="77"/>
      <c r="C4449" s="77"/>
      <c r="D4449" s="77"/>
      <c r="E4449" s="77"/>
      <c r="F4449" s="77"/>
      <c r="G4449" s="77"/>
      <c r="I4449" s="78"/>
      <c r="K4449" s="78"/>
      <c r="L4449" s="77"/>
      <c r="M4449" s="78"/>
      <c r="N4449" s="78"/>
      <c r="O4449" s="78"/>
      <c r="P4449" s="78"/>
      <c r="Q4449" s="144"/>
      <c r="R4449" s="78"/>
      <c r="S4449" s="78"/>
      <c r="T4449" s="78"/>
      <c r="U4449" s="78"/>
      <c r="V4449" s="219"/>
      <c r="W4449" s="78"/>
      <c r="X4449" s="78"/>
      <c r="Y4449" s="78"/>
      <c r="Z4449" s="78"/>
      <c r="AA4449" s="77"/>
      <c r="AB4449" s="77"/>
      <c r="AC4449" s="78"/>
      <c r="AD4449" s="104"/>
      <c r="AE4449" s="78"/>
      <c r="AF4449" s="104"/>
      <c r="AG4449" s="78"/>
      <c r="AH4449" s="104"/>
      <c r="AI4449" s="78"/>
      <c r="AJ4449" s="104"/>
      <c r="AK4449" s="78"/>
      <c r="AL4449" s="78"/>
      <c r="AM4449" s="8"/>
      <c r="AN4449" s="78"/>
      <c r="AO4449" s="78"/>
      <c r="AP4449" s="78"/>
      <c r="AQ4449" s="78"/>
      <c r="AR4449" s="78"/>
      <c r="AS4449" s="78"/>
      <c r="AT4449" s="78"/>
      <c r="AU4449" s="78"/>
      <c r="AV4449" s="78"/>
      <c r="AW4449" s="77"/>
      <c r="AX4449" s="144"/>
      <c r="AY4449" s="144"/>
      <c r="AZ4449" s="144"/>
      <c r="BA4449" s="54"/>
      <c r="BB4449" s="54"/>
      <c r="BC4449" s="144"/>
      <c r="BD4449" s="144"/>
      <c r="BE4449" s="144"/>
      <c r="BF4449" s="144"/>
      <c r="BG4449" s="144"/>
      <c r="BH4449" s="144"/>
      <c r="BI4449" s="144"/>
      <c r="BJ4449" s="144"/>
      <c r="BK4449" s="144"/>
      <c r="BL4449" s="144"/>
      <c r="BM4449" s="144"/>
      <c r="BN4449" s="144"/>
      <c r="BO4449" s="144"/>
      <c r="BP4449" s="144"/>
      <c r="BQ4449" s="144"/>
      <c r="BR4449" s="144"/>
      <c r="BS4449" s="144"/>
      <c r="BT4449" s="144"/>
      <c r="BU4449" s="144"/>
      <c r="BV4449" s="144"/>
      <c r="BW4449" s="144"/>
      <c r="BX4449" s="144"/>
      <c r="BY4449" s="144"/>
      <c r="BZ4449" s="144"/>
      <c r="CA4449" s="144"/>
      <c r="CB4449" s="144"/>
      <c r="CC4449" s="144"/>
      <c r="CD4449" s="144"/>
      <c r="CE4449" s="144"/>
      <c r="CF4449" s="144"/>
      <c r="CG4449" s="144"/>
      <c r="CH4449" s="144"/>
      <c r="CI4449" s="144"/>
      <c r="CJ4449" s="144"/>
      <c r="CK4449" s="144"/>
      <c r="CL4449" s="144"/>
    </row>
    <row r="4450" spans="2:90" x14ac:dyDescent="0.25">
      <c r="B4450" s="77"/>
      <c r="C4450" s="77"/>
      <c r="D4450" s="77"/>
      <c r="E4450" s="77"/>
      <c r="F4450" s="77"/>
      <c r="G4450" s="77"/>
      <c r="I4450" s="78"/>
      <c r="K4450" s="78"/>
      <c r="L4450" s="77"/>
      <c r="M4450" s="78"/>
      <c r="N4450" s="78"/>
      <c r="O4450" s="78"/>
      <c r="P4450" s="78"/>
      <c r="Q4450" s="144"/>
      <c r="R4450" s="78"/>
      <c r="S4450" s="78"/>
      <c r="T4450" s="78"/>
      <c r="U4450" s="78"/>
      <c r="V4450" s="219"/>
      <c r="W4450" s="78"/>
      <c r="X4450" s="78"/>
      <c r="Y4450" s="78"/>
      <c r="Z4450" s="78"/>
      <c r="AA4450" s="77"/>
      <c r="AB4450" s="77"/>
      <c r="AC4450" s="78"/>
      <c r="AD4450" s="104"/>
      <c r="AE4450" s="78"/>
      <c r="AF4450" s="104"/>
      <c r="AG4450" s="78"/>
      <c r="AH4450" s="104"/>
      <c r="AI4450" s="78"/>
      <c r="AJ4450" s="104"/>
      <c r="AK4450" s="78"/>
      <c r="AL4450" s="78"/>
      <c r="AM4450" s="8"/>
      <c r="AN4450" s="78"/>
      <c r="AO4450" s="78"/>
      <c r="AP4450" s="78"/>
      <c r="AQ4450" s="78"/>
      <c r="AR4450" s="78"/>
      <c r="AS4450" s="78"/>
      <c r="AT4450" s="78"/>
      <c r="AU4450" s="78"/>
      <c r="AV4450" s="78"/>
      <c r="AW4450" s="77"/>
      <c r="AX4450" s="144"/>
      <c r="AY4450" s="144"/>
      <c r="AZ4450" s="144"/>
      <c r="BA4450" s="54"/>
      <c r="BB4450" s="54"/>
      <c r="BC4450" s="144"/>
      <c r="BD4450" s="144"/>
      <c r="BE4450" s="144"/>
      <c r="BF4450" s="144"/>
      <c r="BG4450" s="144"/>
      <c r="BH4450" s="144"/>
      <c r="BI4450" s="144"/>
      <c r="BJ4450" s="144"/>
      <c r="BK4450" s="144"/>
      <c r="BL4450" s="144"/>
      <c r="BM4450" s="144"/>
      <c r="BN4450" s="144"/>
      <c r="BO4450" s="144"/>
      <c r="BP4450" s="144"/>
      <c r="BQ4450" s="144"/>
      <c r="BR4450" s="144"/>
      <c r="BS4450" s="144"/>
      <c r="BT4450" s="144"/>
      <c r="BU4450" s="144"/>
      <c r="BV4450" s="144"/>
      <c r="BW4450" s="144"/>
      <c r="BX4450" s="144"/>
      <c r="BY4450" s="144"/>
      <c r="BZ4450" s="144"/>
      <c r="CA4450" s="144"/>
      <c r="CB4450" s="144"/>
      <c r="CC4450" s="144"/>
      <c r="CD4450" s="144"/>
      <c r="CE4450" s="144"/>
      <c r="CF4450" s="144"/>
      <c r="CG4450" s="144"/>
      <c r="CH4450" s="144"/>
      <c r="CI4450" s="144"/>
      <c r="CJ4450" s="144"/>
      <c r="CK4450" s="144"/>
      <c r="CL4450" s="144"/>
    </row>
    <row r="4451" spans="2:90" x14ac:dyDescent="0.25">
      <c r="B4451" s="77"/>
      <c r="C4451" s="77"/>
      <c r="D4451" s="77"/>
      <c r="E4451" s="77"/>
      <c r="F4451" s="77"/>
      <c r="G4451" s="77"/>
      <c r="I4451" s="78"/>
      <c r="K4451" s="78"/>
      <c r="L4451" s="77"/>
      <c r="M4451" s="78"/>
      <c r="N4451" s="78"/>
      <c r="O4451" s="78"/>
      <c r="P4451" s="78"/>
      <c r="Q4451" s="144"/>
      <c r="R4451" s="78"/>
      <c r="S4451" s="78"/>
      <c r="T4451" s="78"/>
      <c r="U4451" s="78"/>
      <c r="V4451" s="219"/>
      <c r="W4451" s="78"/>
      <c r="X4451" s="78"/>
      <c r="Y4451" s="78"/>
      <c r="Z4451" s="78"/>
      <c r="AA4451" s="77"/>
      <c r="AB4451" s="77"/>
      <c r="AC4451" s="78"/>
      <c r="AD4451" s="104"/>
      <c r="AE4451" s="78"/>
      <c r="AF4451" s="104"/>
      <c r="AG4451" s="78"/>
      <c r="AH4451" s="104"/>
      <c r="AI4451" s="78"/>
      <c r="AJ4451" s="104"/>
      <c r="AK4451" s="78"/>
      <c r="AL4451" s="78"/>
      <c r="AM4451" s="8"/>
      <c r="AN4451" s="78"/>
      <c r="AO4451" s="78"/>
      <c r="AP4451" s="78"/>
      <c r="AQ4451" s="78"/>
      <c r="AR4451" s="78"/>
      <c r="AS4451" s="78"/>
      <c r="AT4451" s="78"/>
      <c r="AU4451" s="78"/>
      <c r="AV4451" s="78"/>
      <c r="AW4451" s="77"/>
      <c r="AX4451" s="144"/>
      <c r="AY4451" s="144"/>
      <c r="AZ4451" s="144"/>
      <c r="BA4451" s="54"/>
      <c r="BB4451" s="54"/>
      <c r="BC4451" s="144"/>
      <c r="BD4451" s="144"/>
      <c r="BE4451" s="144"/>
      <c r="BF4451" s="144"/>
      <c r="BG4451" s="144"/>
      <c r="BH4451" s="144"/>
      <c r="BI4451" s="144"/>
      <c r="BJ4451" s="144"/>
      <c r="BK4451" s="144"/>
      <c r="BL4451" s="144"/>
      <c r="BM4451" s="144"/>
      <c r="BN4451" s="144"/>
      <c r="BO4451" s="144"/>
      <c r="BP4451" s="144"/>
      <c r="BQ4451" s="144"/>
      <c r="BR4451" s="144"/>
      <c r="BS4451" s="144"/>
      <c r="BT4451" s="144"/>
      <c r="BU4451" s="144"/>
      <c r="BV4451" s="144"/>
      <c r="BW4451" s="144"/>
      <c r="BX4451" s="144"/>
      <c r="BY4451" s="144"/>
      <c r="BZ4451" s="144"/>
      <c r="CA4451" s="144"/>
      <c r="CB4451" s="144"/>
      <c r="CC4451" s="144"/>
      <c r="CD4451" s="144"/>
      <c r="CE4451" s="144"/>
      <c r="CF4451" s="144"/>
      <c r="CG4451" s="144"/>
      <c r="CH4451" s="144"/>
      <c r="CI4451" s="144"/>
      <c r="CJ4451" s="144"/>
      <c r="CK4451" s="144"/>
      <c r="CL4451" s="144"/>
    </row>
    <row r="4452" spans="2:90" x14ac:dyDescent="0.25">
      <c r="B4452" s="77"/>
      <c r="C4452" s="77"/>
      <c r="D4452" s="77"/>
      <c r="E4452" s="77"/>
      <c r="F4452" s="77"/>
      <c r="G4452" s="77"/>
      <c r="I4452" s="78"/>
      <c r="K4452" s="78"/>
      <c r="L4452" s="77"/>
      <c r="M4452" s="78"/>
      <c r="N4452" s="78"/>
      <c r="O4452" s="78"/>
      <c r="P4452" s="78"/>
      <c r="Q4452" s="144"/>
      <c r="R4452" s="78"/>
      <c r="S4452" s="78"/>
      <c r="T4452" s="78"/>
      <c r="U4452" s="78"/>
      <c r="V4452" s="219"/>
      <c r="W4452" s="78"/>
      <c r="X4452" s="78"/>
      <c r="Y4452" s="78"/>
      <c r="Z4452" s="78"/>
      <c r="AA4452" s="77"/>
      <c r="AB4452" s="77"/>
      <c r="AC4452" s="78"/>
      <c r="AD4452" s="104"/>
      <c r="AE4452" s="78"/>
      <c r="AF4452" s="104"/>
      <c r="AG4452" s="78"/>
      <c r="AH4452" s="104"/>
      <c r="AI4452" s="78"/>
      <c r="AJ4452" s="104"/>
      <c r="AK4452" s="78"/>
      <c r="AL4452" s="78"/>
      <c r="AM4452" s="8"/>
      <c r="AN4452" s="78"/>
      <c r="AO4452" s="78"/>
      <c r="AP4452" s="78"/>
      <c r="AQ4452" s="78"/>
      <c r="AR4452" s="78"/>
      <c r="AS4452" s="78"/>
      <c r="AT4452" s="78"/>
      <c r="AU4452" s="78"/>
      <c r="AV4452" s="78"/>
      <c r="AW4452" s="77"/>
      <c r="AX4452" s="144"/>
      <c r="AY4452" s="144"/>
      <c r="AZ4452" s="144"/>
      <c r="BA4452" s="54"/>
      <c r="BB4452" s="54"/>
      <c r="BC4452" s="144"/>
      <c r="BD4452" s="144"/>
      <c r="BE4452" s="144"/>
      <c r="BF4452" s="144"/>
      <c r="BG4452" s="144"/>
      <c r="BH4452" s="144"/>
      <c r="BI4452" s="144"/>
      <c r="BJ4452" s="144"/>
      <c r="BK4452" s="144"/>
      <c r="BL4452" s="144"/>
      <c r="BM4452" s="144"/>
      <c r="BN4452" s="144"/>
      <c r="BO4452" s="144"/>
      <c r="BP4452" s="144"/>
      <c r="BQ4452" s="144"/>
      <c r="BR4452" s="144"/>
      <c r="BS4452" s="144"/>
      <c r="BT4452" s="144"/>
      <c r="BU4452" s="144"/>
      <c r="BV4452" s="144"/>
      <c r="BW4452" s="144"/>
      <c r="BX4452" s="144"/>
      <c r="BY4452" s="144"/>
      <c r="BZ4452" s="144"/>
      <c r="CA4452" s="144"/>
      <c r="CB4452" s="144"/>
      <c r="CC4452" s="144"/>
      <c r="CD4452" s="144"/>
      <c r="CE4452" s="144"/>
      <c r="CF4452" s="144"/>
      <c r="CG4452" s="144"/>
      <c r="CH4452" s="144"/>
      <c r="CI4452" s="144"/>
      <c r="CJ4452" s="144"/>
      <c r="CK4452" s="144"/>
      <c r="CL4452" s="144"/>
    </row>
    <row r="4453" spans="2:90" x14ac:dyDescent="0.25">
      <c r="B4453" s="77"/>
      <c r="C4453" s="77"/>
      <c r="D4453" s="77"/>
      <c r="E4453" s="77"/>
      <c r="F4453" s="77"/>
      <c r="G4453" s="77"/>
      <c r="I4453" s="78"/>
      <c r="K4453" s="78"/>
      <c r="L4453" s="77"/>
      <c r="M4453" s="78"/>
      <c r="N4453" s="78"/>
      <c r="O4453" s="78"/>
      <c r="P4453" s="78"/>
      <c r="Q4453" s="144"/>
      <c r="R4453" s="78"/>
      <c r="S4453" s="78"/>
      <c r="T4453" s="78"/>
      <c r="U4453" s="78"/>
      <c r="V4453" s="219"/>
      <c r="W4453" s="78"/>
      <c r="X4453" s="78"/>
      <c r="Y4453" s="78"/>
      <c r="Z4453" s="78"/>
      <c r="AA4453" s="77"/>
      <c r="AB4453" s="77"/>
      <c r="AC4453" s="78"/>
      <c r="AD4453" s="104"/>
      <c r="AE4453" s="78"/>
      <c r="AF4453" s="104"/>
      <c r="AG4453" s="78"/>
      <c r="AH4453" s="104"/>
      <c r="AI4453" s="78"/>
      <c r="AJ4453" s="104"/>
      <c r="AK4453" s="78"/>
      <c r="AL4453" s="78"/>
      <c r="AM4453" s="8"/>
      <c r="AN4453" s="78"/>
      <c r="AO4453" s="78"/>
      <c r="AP4453" s="78"/>
      <c r="AQ4453" s="78"/>
      <c r="AR4453" s="78"/>
      <c r="AS4453" s="78"/>
      <c r="AT4453" s="78"/>
      <c r="AU4453" s="78"/>
      <c r="AV4453" s="78"/>
      <c r="AW4453" s="77"/>
      <c r="AX4453" s="144"/>
      <c r="AY4453" s="144"/>
      <c r="AZ4453" s="144"/>
      <c r="BA4453" s="54"/>
      <c r="BB4453" s="54"/>
      <c r="BC4453" s="144"/>
      <c r="BD4453" s="144"/>
      <c r="BE4453" s="144"/>
      <c r="BF4453" s="144"/>
      <c r="BG4453" s="144"/>
      <c r="BH4453" s="144"/>
      <c r="BI4453" s="144"/>
      <c r="BJ4453" s="144"/>
      <c r="BK4453" s="144"/>
      <c r="BL4453" s="144"/>
      <c r="BM4453" s="144"/>
      <c r="BN4453" s="144"/>
      <c r="BO4453" s="144"/>
      <c r="BP4453" s="144"/>
      <c r="BQ4453" s="144"/>
      <c r="BR4453" s="144"/>
      <c r="BS4453" s="144"/>
      <c r="BT4453" s="144"/>
      <c r="BU4453" s="144"/>
      <c r="BV4453" s="144"/>
      <c r="BW4453" s="144"/>
      <c r="BX4453" s="144"/>
      <c r="BY4453" s="144"/>
      <c r="BZ4453" s="144"/>
      <c r="CA4453" s="144"/>
      <c r="CB4453" s="144"/>
      <c r="CC4453" s="144"/>
      <c r="CD4453" s="144"/>
      <c r="CE4453" s="144"/>
      <c r="CF4453" s="144"/>
      <c r="CG4453" s="144"/>
      <c r="CH4453" s="144"/>
      <c r="CI4453" s="144"/>
      <c r="CJ4453" s="144"/>
      <c r="CK4453" s="144"/>
      <c r="CL4453" s="144"/>
    </row>
    <row r="4454" spans="2:90" x14ac:dyDescent="0.25">
      <c r="B4454" s="77"/>
      <c r="C4454" s="77"/>
      <c r="D4454" s="77"/>
      <c r="E4454" s="77"/>
      <c r="F4454" s="77"/>
      <c r="G4454" s="77"/>
      <c r="I4454" s="78"/>
      <c r="K4454" s="78"/>
      <c r="L4454" s="77"/>
      <c r="M4454" s="78"/>
      <c r="N4454" s="78"/>
      <c r="O4454" s="78"/>
      <c r="P4454" s="78"/>
      <c r="Q4454" s="144"/>
      <c r="R4454" s="78"/>
      <c r="S4454" s="78"/>
      <c r="T4454" s="78"/>
      <c r="U4454" s="78"/>
      <c r="V4454" s="219"/>
      <c r="W4454" s="78"/>
      <c r="X4454" s="78"/>
      <c r="Y4454" s="78"/>
      <c r="Z4454" s="78"/>
      <c r="AA4454" s="77"/>
      <c r="AB4454" s="77"/>
      <c r="AC4454" s="78"/>
      <c r="AD4454" s="104"/>
      <c r="AE4454" s="78"/>
      <c r="AF4454" s="104"/>
      <c r="AG4454" s="78"/>
      <c r="AH4454" s="104"/>
      <c r="AI4454" s="78"/>
      <c r="AJ4454" s="104"/>
      <c r="AK4454" s="78"/>
      <c r="AL4454" s="78"/>
      <c r="AM4454" s="8"/>
      <c r="AN4454" s="78"/>
      <c r="AO4454" s="78"/>
      <c r="AP4454" s="78"/>
      <c r="AQ4454" s="78"/>
      <c r="AR4454" s="78"/>
      <c r="AS4454" s="78"/>
      <c r="AT4454" s="78"/>
      <c r="AU4454" s="78"/>
      <c r="AV4454" s="78"/>
      <c r="AW4454" s="77"/>
      <c r="AX4454" s="144"/>
      <c r="AY4454" s="144"/>
      <c r="AZ4454" s="144"/>
      <c r="BA4454" s="54"/>
      <c r="BB4454" s="54"/>
      <c r="BC4454" s="144"/>
      <c r="BD4454" s="144"/>
      <c r="BE4454" s="144"/>
      <c r="BF4454" s="144"/>
      <c r="BG4454" s="144"/>
      <c r="BH4454" s="144"/>
      <c r="BI4454" s="144"/>
      <c r="BJ4454" s="144"/>
      <c r="BK4454" s="144"/>
      <c r="BL4454" s="144"/>
      <c r="BM4454" s="144"/>
      <c r="BN4454" s="144"/>
      <c r="BO4454" s="144"/>
      <c r="BP4454" s="144"/>
      <c r="BQ4454" s="144"/>
      <c r="BR4454" s="144"/>
      <c r="BS4454" s="144"/>
      <c r="BT4454" s="144"/>
      <c r="BU4454" s="144"/>
      <c r="BV4454" s="144"/>
      <c r="BW4454" s="144"/>
      <c r="BX4454" s="144"/>
      <c r="BY4454" s="144"/>
      <c r="BZ4454" s="144"/>
      <c r="CA4454" s="144"/>
      <c r="CB4454" s="144"/>
      <c r="CC4454" s="144"/>
      <c r="CD4454" s="144"/>
      <c r="CE4454" s="144"/>
      <c r="CF4454" s="144"/>
      <c r="CG4454" s="144"/>
      <c r="CH4454" s="144"/>
      <c r="CI4454" s="144"/>
      <c r="CJ4454" s="144"/>
      <c r="CK4454" s="144"/>
      <c r="CL4454" s="144"/>
    </row>
    <row r="4455" spans="2:90" x14ac:dyDescent="0.25">
      <c r="B4455" s="77"/>
      <c r="C4455" s="77"/>
      <c r="D4455" s="77"/>
      <c r="E4455" s="77"/>
      <c r="F4455" s="77"/>
      <c r="G4455" s="77"/>
      <c r="I4455" s="78"/>
      <c r="K4455" s="78"/>
      <c r="L4455" s="77"/>
      <c r="M4455" s="78"/>
      <c r="N4455" s="78"/>
      <c r="O4455" s="78"/>
      <c r="P4455" s="78"/>
      <c r="Q4455" s="144"/>
      <c r="R4455" s="78"/>
      <c r="S4455" s="78"/>
      <c r="T4455" s="78"/>
      <c r="U4455" s="78"/>
      <c r="V4455" s="219"/>
      <c r="W4455" s="78"/>
      <c r="X4455" s="78"/>
      <c r="Y4455" s="78"/>
      <c r="Z4455" s="78"/>
      <c r="AA4455" s="77"/>
      <c r="AB4455" s="77"/>
      <c r="AC4455" s="78"/>
      <c r="AD4455" s="104"/>
      <c r="AE4455" s="78"/>
      <c r="AF4455" s="104"/>
      <c r="AG4455" s="78"/>
      <c r="AH4455" s="104"/>
      <c r="AI4455" s="78"/>
      <c r="AJ4455" s="104"/>
      <c r="AK4455" s="78"/>
      <c r="AL4455" s="78"/>
      <c r="AM4455" s="8"/>
      <c r="AN4455" s="78"/>
      <c r="AO4455" s="78"/>
      <c r="AP4455" s="78"/>
      <c r="AQ4455" s="78"/>
      <c r="AR4455" s="78"/>
      <c r="AS4455" s="78"/>
      <c r="AT4455" s="78"/>
      <c r="AU4455" s="78"/>
      <c r="AV4455" s="78"/>
      <c r="AW4455" s="77"/>
      <c r="AX4455" s="144"/>
      <c r="AY4455" s="144"/>
      <c r="AZ4455" s="144"/>
      <c r="BA4455" s="54"/>
      <c r="BB4455" s="54"/>
      <c r="BC4455" s="144"/>
      <c r="BD4455" s="144"/>
      <c r="BE4455" s="144"/>
      <c r="BF4455" s="144"/>
      <c r="BG4455" s="144"/>
      <c r="BH4455" s="144"/>
      <c r="BI4455" s="144"/>
      <c r="BJ4455" s="144"/>
      <c r="BK4455" s="144"/>
      <c r="BL4455" s="144"/>
      <c r="BM4455" s="144"/>
      <c r="BN4455" s="144"/>
      <c r="BO4455" s="144"/>
      <c r="BP4455" s="144"/>
      <c r="BQ4455" s="144"/>
      <c r="BR4455" s="144"/>
      <c r="BS4455" s="144"/>
      <c r="BT4455" s="144"/>
      <c r="BU4455" s="144"/>
      <c r="BV4455" s="144"/>
      <c r="BW4455" s="144"/>
      <c r="BX4455" s="144"/>
      <c r="BY4455" s="144"/>
      <c r="BZ4455" s="144"/>
      <c r="CA4455" s="144"/>
      <c r="CB4455" s="144"/>
      <c r="CC4455" s="144"/>
      <c r="CD4455" s="144"/>
      <c r="CE4455" s="144"/>
      <c r="CF4455" s="144"/>
      <c r="CG4455" s="144"/>
      <c r="CH4455" s="144"/>
      <c r="CI4455" s="144"/>
      <c r="CJ4455" s="144"/>
      <c r="CK4455" s="144"/>
      <c r="CL4455" s="144"/>
    </row>
    <row r="4456" spans="2:90" x14ac:dyDescent="0.25">
      <c r="B4456" s="77"/>
      <c r="C4456" s="77"/>
      <c r="D4456" s="77"/>
      <c r="E4456" s="77"/>
      <c r="F4456" s="77"/>
      <c r="G4456" s="77"/>
      <c r="I4456" s="78"/>
      <c r="K4456" s="78"/>
      <c r="L4456" s="77"/>
      <c r="M4456" s="78"/>
      <c r="N4456" s="78"/>
      <c r="O4456" s="78"/>
      <c r="P4456" s="78"/>
      <c r="Q4456" s="144"/>
      <c r="R4456" s="78"/>
      <c r="S4456" s="78"/>
      <c r="T4456" s="78"/>
      <c r="U4456" s="78"/>
      <c r="V4456" s="219"/>
      <c r="W4456" s="78"/>
      <c r="X4456" s="78"/>
      <c r="Y4456" s="78"/>
      <c r="Z4456" s="78"/>
      <c r="AA4456" s="77"/>
      <c r="AB4456" s="77"/>
      <c r="AC4456" s="78"/>
      <c r="AD4456" s="104"/>
      <c r="AE4456" s="78"/>
      <c r="AF4456" s="104"/>
      <c r="AG4456" s="78"/>
      <c r="AH4456" s="104"/>
      <c r="AI4456" s="78"/>
      <c r="AJ4456" s="104"/>
      <c r="AK4456" s="78"/>
      <c r="AL4456" s="78"/>
      <c r="AM4456" s="8"/>
      <c r="AN4456" s="78"/>
      <c r="AO4456" s="78"/>
      <c r="AP4456" s="78"/>
      <c r="AQ4456" s="78"/>
      <c r="AR4456" s="78"/>
      <c r="AS4456" s="78"/>
      <c r="AT4456" s="78"/>
      <c r="AU4456" s="78"/>
      <c r="AV4456" s="78"/>
      <c r="AW4456" s="77"/>
      <c r="AX4456" s="144"/>
      <c r="AY4456" s="144"/>
      <c r="AZ4456" s="144"/>
      <c r="BA4456" s="54"/>
      <c r="BB4456" s="54"/>
      <c r="BC4456" s="144"/>
      <c r="BD4456" s="144"/>
      <c r="BE4456" s="144"/>
      <c r="BF4456" s="144"/>
      <c r="BG4456" s="144"/>
      <c r="BH4456" s="144"/>
      <c r="BI4456" s="144"/>
      <c r="BJ4456" s="144"/>
      <c r="BK4456" s="144"/>
      <c r="BL4456" s="144"/>
      <c r="BM4456" s="144"/>
      <c r="BN4456" s="144"/>
      <c r="BO4456" s="144"/>
      <c r="BP4456" s="144"/>
      <c r="BQ4456" s="144"/>
      <c r="BR4456" s="144"/>
      <c r="BS4456" s="144"/>
      <c r="BT4456" s="144"/>
      <c r="BU4456" s="144"/>
      <c r="BV4456" s="144"/>
      <c r="BW4456" s="144"/>
      <c r="BX4456" s="144"/>
      <c r="BY4456" s="144"/>
      <c r="BZ4456" s="144"/>
      <c r="CA4456" s="144"/>
      <c r="CB4456" s="144"/>
      <c r="CC4456" s="144"/>
      <c r="CD4456" s="144"/>
      <c r="CE4456" s="144"/>
      <c r="CF4456" s="144"/>
      <c r="CG4456" s="144"/>
      <c r="CH4456" s="144"/>
      <c r="CI4456" s="144"/>
      <c r="CJ4456" s="144"/>
      <c r="CK4456" s="144"/>
      <c r="CL4456" s="144"/>
    </row>
    <row r="4457" spans="2:90" x14ac:dyDescent="0.25">
      <c r="B4457" s="77"/>
      <c r="C4457" s="77"/>
      <c r="D4457" s="77"/>
      <c r="E4457" s="77"/>
      <c r="F4457" s="77"/>
      <c r="G4457" s="77"/>
      <c r="I4457" s="78"/>
      <c r="K4457" s="78"/>
      <c r="L4457" s="77"/>
      <c r="M4457" s="78"/>
      <c r="N4457" s="78"/>
      <c r="O4457" s="78"/>
      <c r="P4457" s="78"/>
      <c r="Q4457" s="144"/>
      <c r="R4457" s="78"/>
      <c r="S4457" s="78"/>
      <c r="T4457" s="78"/>
      <c r="U4457" s="78"/>
      <c r="V4457" s="219"/>
      <c r="W4457" s="78"/>
      <c r="X4457" s="78"/>
      <c r="Y4457" s="78"/>
      <c r="Z4457" s="78"/>
      <c r="AA4457" s="77"/>
      <c r="AB4457" s="77"/>
      <c r="AC4457" s="78"/>
      <c r="AD4457" s="104"/>
      <c r="AE4457" s="78"/>
      <c r="AF4457" s="104"/>
      <c r="AG4457" s="78"/>
      <c r="AH4457" s="104"/>
      <c r="AI4457" s="78"/>
      <c r="AJ4457" s="104"/>
      <c r="AK4457" s="78"/>
      <c r="AL4457" s="78"/>
      <c r="AM4457" s="8"/>
      <c r="AN4457" s="78"/>
      <c r="AO4457" s="78"/>
      <c r="AP4457" s="78"/>
      <c r="AQ4457" s="78"/>
      <c r="AR4457" s="78"/>
      <c r="AS4457" s="78"/>
      <c r="AT4457" s="78"/>
      <c r="AU4457" s="78"/>
      <c r="AV4457" s="78"/>
      <c r="AW4457" s="77"/>
      <c r="AX4457" s="144"/>
      <c r="AY4457" s="144"/>
      <c r="AZ4457" s="144"/>
      <c r="BA4457" s="54"/>
      <c r="BB4457" s="54"/>
      <c r="BC4457" s="144"/>
      <c r="BD4457" s="144"/>
      <c r="BE4457" s="144"/>
      <c r="BF4457" s="144"/>
      <c r="BG4457" s="144"/>
      <c r="BH4457" s="144"/>
      <c r="BI4457" s="144"/>
      <c r="BJ4457" s="144"/>
      <c r="BK4457" s="144"/>
      <c r="BL4457" s="144"/>
      <c r="BM4457" s="144"/>
      <c r="BN4457" s="144"/>
      <c r="BO4457" s="144"/>
      <c r="BP4457" s="144"/>
      <c r="BQ4457" s="144"/>
      <c r="BR4457" s="144"/>
      <c r="BS4457" s="144"/>
      <c r="BT4457" s="144"/>
      <c r="BU4457" s="144"/>
      <c r="BV4457" s="144"/>
      <c r="BW4457" s="144"/>
      <c r="BX4457" s="144"/>
      <c r="BY4457" s="144"/>
      <c r="BZ4457" s="144"/>
      <c r="CA4457" s="144"/>
      <c r="CB4457" s="144"/>
      <c r="CC4457" s="144"/>
      <c r="CD4457" s="144"/>
      <c r="CE4457" s="144"/>
      <c r="CF4457" s="144"/>
      <c r="CG4457" s="144"/>
      <c r="CH4457" s="144"/>
      <c r="CI4457" s="144"/>
      <c r="CJ4457" s="144"/>
      <c r="CK4457" s="144"/>
      <c r="CL4457" s="144"/>
    </row>
    <row r="4458" spans="2:90" x14ac:dyDescent="0.25">
      <c r="B4458" s="77"/>
      <c r="C4458" s="77"/>
      <c r="D4458" s="77"/>
      <c r="E4458" s="77"/>
      <c r="F4458" s="77"/>
      <c r="G4458" s="77"/>
      <c r="I4458" s="78"/>
      <c r="K4458" s="78"/>
      <c r="L4458" s="77"/>
      <c r="M4458" s="78"/>
      <c r="N4458" s="78"/>
      <c r="O4458" s="78"/>
      <c r="P4458" s="78"/>
      <c r="Q4458" s="144"/>
      <c r="R4458" s="78"/>
      <c r="S4458" s="78"/>
      <c r="T4458" s="78"/>
      <c r="U4458" s="78"/>
      <c r="V4458" s="219"/>
      <c r="W4458" s="78"/>
      <c r="X4458" s="78"/>
      <c r="Y4458" s="78"/>
      <c r="Z4458" s="78"/>
      <c r="AA4458" s="77"/>
      <c r="AB4458" s="77"/>
      <c r="AC4458" s="78"/>
      <c r="AD4458" s="104"/>
      <c r="AE4458" s="78"/>
      <c r="AF4458" s="104"/>
      <c r="AG4458" s="78"/>
      <c r="AH4458" s="104"/>
      <c r="AI4458" s="78"/>
      <c r="AJ4458" s="104"/>
      <c r="AK4458" s="78"/>
      <c r="AL4458" s="78"/>
      <c r="AM4458" s="8"/>
      <c r="AN4458" s="78"/>
      <c r="AO4458" s="78"/>
      <c r="AP4458" s="78"/>
      <c r="AQ4458" s="78"/>
      <c r="AR4458" s="78"/>
      <c r="AS4458" s="78"/>
      <c r="AT4458" s="78"/>
      <c r="AU4458" s="78"/>
      <c r="AV4458" s="78"/>
      <c r="AW4458" s="77"/>
      <c r="AX4458" s="144"/>
      <c r="AY4458" s="144"/>
      <c r="AZ4458" s="144"/>
      <c r="BA4458" s="54"/>
      <c r="BB4458" s="54"/>
      <c r="BC4458" s="144"/>
      <c r="BD4458" s="144"/>
      <c r="BE4458" s="144"/>
      <c r="BF4458" s="144"/>
      <c r="BG4458" s="144"/>
      <c r="BH4458" s="144"/>
      <c r="BI4458" s="144"/>
      <c r="BJ4458" s="144"/>
      <c r="BK4458" s="144"/>
      <c r="BL4458" s="144"/>
      <c r="BM4458" s="144"/>
      <c r="BN4458" s="144"/>
      <c r="BO4458" s="144"/>
      <c r="BP4458" s="144"/>
      <c r="BQ4458" s="144"/>
      <c r="BR4458" s="144"/>
      <c r="BS4458" s="144"/>
      <c r="BT4458" s="144"/>
      <c r="BU4458" s="144"/>
      <c r="BV4458" s="144"/>
      <c r="BW4458" s="144"/>
      <c r="BX4458" s="144"/>
      <c r="BY4458" s="144"/>
      <c r="BZ4458" s="144"/>
      <c r="CA4458" s="144"/>
      <c r="CB4458" s="144"/>
      <c r="CC4458" s="144"/>
      <c r="CD4458" s="144"/>
      <c r="CE4458" s="144"/>
      <c r="CF4458" s="144"/>
      <c r="CG4458" s="144"/>
      <c r="CH4458" s="144"/>
      <c r="CI4458" s="144"/>
      <c r="CJ4458" s="144"/>
      <c r="CK4458" s="144"/>
      <c r="CL4458" s="144"/>
    </row>
    <row r="4459" spans="2:90" x14ac:dyDescent="0.25">
      <c r="B4459" s="77"/>
      <c r="C4459" s="77"/>
      <c r="D4459" s="77"/>
      <c r="E4459" s="77"/>
      <c r="F4459" s="77"/>
      <c r="G4459" s="77"/>
      <c r="I4459" s="78"/>
      <c r="K4459" s="78"/>
      <c r="L4459" s="77"/>
      <c r="M4459" s="78"/>
      <c r="N4459" s="78"/>
      <c r="O4459" s="78"/>
      <c r="P4459" s="78"/>
      <c r="Q4459" s="144"/>
      <c r="R4459" s="78"/>
      <c r="S4459" s="78"/>
      <c r="T4459" s="78"/>
      <c r="U4459" s="78"/>
      <c r="V4459" s="219"/>
      <c r="W4459" s="78"/>
      <c r="X4459" s="78"/>
      <c r="Y4459" s="78"/>
      <c r="Z4459" s="78"/>
      <c r="AA4459" s="77"/>
      <c r="AB4459" s="77"/>
      <c r="AC4459" s="78"/>
      <c r="AD4459" s="104"/>
      <c r="AE4459" s="78"/>
      <c r="AF4459" s="104"/>
      <c r="AG4459" s="78"/>
      <c r="AH4459" s="104"/>
      <c r="AI4459" s="78"/>
      <c r="AJ4459" s="104"/>
      <c r="AK4459" s="78"/>
      <c r="AL4459" s="78"/>
      <c r="AM4459" s="8"/>
      <c r="AN4459" s="78"/>
      <c r="AO4459" s="78"/>
      <c r="AP4459" s="78"/>
      <c r="AQ4459" s="78"/>
      <c r="AR4459" s="78"/>
      <c r="AS4459" s="78"/>
      <c r="AT4459" s="78"/>
      <c r="AU4459" s="78"/>
      <c r="AV4459" s="78"/>
      <c r="AW4459" s="77"/>
      <c r="AX4459" s="144"/>
      <c r="AY4459" s="144"/>
      <c r="AZ4459" s="144"/>
      <c r="BA4459" s="54"/>
      <c r="BB4459" s="54"/>
      <c r="BC4459" s="144"/>
      <c r="BD4459" s="144"/>
      <c r="BE4459" s="144"/>
      <c r="BF4459" s="144"/>
      <c r="BG4459" s="144"/>
      <c r="BH4459" s="144"/>
      <c r="BI4459" s="144"/>
      <c r="BJ4459" s="144"/>
      <c r="BK4459" s="144"/>
      <c r="BL4459" s="144"/>
      <c r="BM4459" s="144"/>
      <c r="BN4459" s="144"/>
      <c r="BO4459" s="144"/>
      <c r="BP4459" s="144"/>
      <c r="BQ4459" s="144"/>
      <c r="BR4459" s="144"/>
      <c r="BS4459" s="144"/>
      <c r="BT4459" s="144"/>
      <c r="BU4459" s="144"/>
      <c r="BV4459" s="144"/>
      <c r="BW4459" s="144"/>
      <c r="BX4459" s="144"/>
      <c r="BY4459" s="144"/>
      <c r="BZ4459" s="144"/>
      <c r="CA4459" s="144"/>
      <c r="CB4459" s="144"/>
      <c r="CC4459" s="144"/>
      <c r="CD4459" s="144"/>
      <c r="CE4459" s="144"/>
      <c r="CF4459" s="144"/>
      <c r="CG4459" s="144"/>
      <c r="CH4459" s="144"/>
      <c r="CI4459" s="144"/>
      <c r="CJ4459" s="144"/>
      <c r="CK4459" s="144"/>
      <c r="CL4459" s="144"/>
    </row>
    <row r="4460" spans="2:90" x14ac:dyDescent="0.25">
      <c r="B4460" s="77"/>
      <c r="C4460" s="77"/>
      <c r="D4460" s="77"/>
      <c r="E4460" s="77"/>
      <c r="F4460" s="77"/>
      <c r="G4460" s="77"/>
      <c r="I4460" s="78"/>
      <c r="K4460" s="78"/>
      <c r="L4460" s="77"/>
      <c r="M4460" s="78"/>
      <c r="N4460" s="78"/>
      <c r="O4460" s="78"/>
      <c r="P4460" s="78"/>
      <c r="Q4460" s="144"/>
      <c r="R4460" s="78"/>
      <c r="S4460" s="78"/>
      <c r="T4460" s="78"/>
      <c r="U4460" s="78"/>
      <c r="V4460" s="219"/>
      <c r="W4460" s="78"/>
      <c r="X4460" s="78"/>
      <c r="Y4460" s="78"/>
      <c r="Z4460" s="78"/>
      <c r="AA4460" s="77"/>
      <c r="AB4460" s="77"/>
      <c r="AC4460" s="78"/>
      <c r="AD4460" s="104"/>
      <c r="AE4460" s="78"/>
      <c r="AF4460" s="104"/>
      <c r="AG4460" s="78"/>
      <c r="AH4460" s="104"/>
      <c r="AI4460" s="78"/>
      <c r="AJ4460" s="104"/>
      <c r="AK4460" s="78"/>
      <c r="AL4460" s="78"/>
      <c r="AM4460" s="8"/>
      <c r="AN4460" s="78"/>
      <c r="AO4460" s="78"/>
      <c r="AP4460" s="78"/>
      <c r="AQ4460" s="78"/>
      <c r="AR4460" s="78"/>
      <c r="AS4460" s="78"/>
      <c r="AT4460" s="78"/>
      <c r="AU4460" s="78"/>
      <c r="AV4460" s="78"/>
      <c r="AW4460" s="77"/>
      <c r="AX4460" s="144"/>
      <c r="AY4460" s="144"/>
      <c r="AZ4460" s="144"/>
      <c r="BA4460" s="54"/>
      <c r="BB4460" s="54"/>
      <c r="BC4460" s="144"/>
      <c r="BD4460" s="144"/>
      <c r="BE4460" s="144"/>
      <c r="BF4460" s="144"/>
      <c r="BG4460" s="144"/>
      <c r="BH4460" s="144"/>
      <c r="BI4460" s="144"/>
      <c r="BJ4460" s="144"/>
      <c r="BK4460" s="144"/>
      <c r="BL4460" s="144"/>
      <c r="BM4460" s="144"/>
      <c r="BN4460" s="144"/>
      <c r="BO4460" s="144"/>
      <c r="BP4460" s="144"/>
      <c r="BQ4460" s="144"/>
      <c r="BR4460" s="144"/>
      <c r="BS4460" s="144"/>
      <c r="BT4460" s="144"/>
      <c r="BU4460" s="144"/>
      <c r="BV4460" s="144"/>
      <c r="BW4460" s="144"/>
      <c r="BX4460" s="144"/>
      <c r="BY4460" s="144"/>
      <c r="BZ4460" s="144"/>
      <c r="CA4460" s="144"/>
      <c r="CB4460" s="144"/>
      <c r="CC4460" s="144"/>
      <c r="CD4460" s="144"/>
      <c r="CE4460" s="144"/>
      <c r="CF4460" s="144"/>
      <c r="CG4460" s="144"/>
      <c r="CH4460" s="144"/>
      <c r="CI4460" s="144"/>
      <c r="CJ4460" s="144"/>
      <c r="CK4460" s="144"/>
      <c r="CL4460" s="144"/>
    </row>
    <row r="4461" spans="2:90" x14ac:dyDescent="0.25">
      <c r="B4461" s="77"/>
      <c r="C4461" s="77"/>
      <c r="D4461" s="77"/>
      <c r="E4461" s="77"/>
      <c r="F4461" s="77"/>
      <c r="G4461" s="77"/>
      <c r="I4461" s="78"/>
      <c r="K4461" s="78"/>
      <c r="L4461" s="77"/>
      <c r="M4461" s="78"/>
      <c r="N4461" s="78"/>
      <c r="O4461" s="78"/>
      <c r="P4461" s="78"/>
      <c r="Q4461" s="144"/>
      <c r="R4461" s="78"/>
      <c r="S4461" s="78"/>
      <c r="T4461" s="78"/>
      <c r="U4461" s="78"/>
      <c r="V4461" s="219"/>
      <c r="W4461" s="78"/>
      <c r="X4461" s="78"/>
      <c r="Y4461" s="78"/>
      <c r="Z4461" s="78"/>
      <c r="AA4461" s="77"/>
      <c r="AB4461" s="77"/>
      <c r="AC4461" s="78"/>
      <c r="AD4461" s="104"/>
      <c r="AE4461" s="78"/>
      <c r="AF4461" s="104"/>
      <c r="AG4461" s="78"/>
      <c r="AH4461" s="104"/>
      <c r="AI4461" s="78"/>
      <c r="AJ4461" s="104"/>
      <c r="AK4461" s="78"/>
      <c r="AL4461" s="78"/>
      <c r="AM4461" s="8"/>
      <c r="AN4461" s="78"/>
      <c r="AO4461" s="78"/>
      <c r="AP4461" s="78"/>
      <c r="AQ4461" s="78"/>
      <c r="AR4461" s="78"/>
      <c r="AS4461" s="78"/>
      <c r="AT4461" s="78"/>
      <c r="AU4461" s="78"/>
      <c r="AV4461" s="78"/>
      <c r="AW4461" s="77"/>
      <c r="AX4461" s="144"/>
      <c r="AY4461" s="144"/>
      <c r="AZ4461" s="144"/>
      <c r="BA4461" s="54"/>
      <c r="BB4461" s="54"/>
      <c r="BC4461" s="144"/>
      <c r="BD4461" s="144"/>
      <c r="BE4461" s="144"/>
      <c r="BF4461" s="144"/>
      <c r="BG4461" s="144"/>
      <c r="BH4461" s="144"/>
      <c r="BI4461" s="144"/>
      <c r="BJ4461" s="144"/>
      <c r="BK4461" s="144"/>
      <c r="BL4461" s="144"/>
      <c r="BM4461" s="144"/>
      <c r="BN4461" s="144"/>
      <c r="BO4461" s="144"/>
      <c r="BP4461" s="144"/>
      <c r="BQ4461" s="144"/>
      <c r="BR4461" s="144"/>
      <c r="BS4461" s="144"/>
      <c r="BT4461" s="144"/>
      <c r="BU4461" s="144"/>
      <c r="BV4461" s="144"/>
      <c r="BW4461" s="144"/>
      <c r="BX4461" s="144"/>
      <c r="BY4461" s="144"/>
      <c r="BZ4461" s="144"/>
      <c r="CA4461" s="144"/>
      <c r="CB4461" s="144"/>
      <c r="CC4461" s="144"/>
      <c r="CD4461" s="144"/>
      <c r="CE4461" s="144"/>
      <c r="CF4461" s="144"/>
      <c r="CG4461" s="144"/>
      <c r="CH4461" s="144"/>
      <c r="CI4461" s="144"/>
      <c r="CJ4461" s="144"/>
      <c r="CK4461" s="144"/>
      <c r="CL4461" s="144"/>
    </row>
    <row r="4462" spans="2:90" x14ac:dyDescent="0.25">
      <c r="B4462" s="77"/>
      <c r="C4462" s="77"/>
      <c r="D4462" s="77"/>
      <c r="E4462" s="77"/>
      <c r="F4462" s="77"/>
      <c r="G4462" s="77"/>
      <c r="I4462" s="78"/>
      <c r="K4462" s="78"/>
      <c r="L4462" s="77"/>
      <c r="M4462" s="78"/>
      <c r="N4462" s="78"/>
      <c r="O4462" s="78"/>
      <c r="P4462" s="78"/>
      <c r="Q4462" s="144"/>
      <c r="R4462" s="78"/>
      <c r="S4462" s="78"/>
      <c r="T4462" s="78"/>
      <c r="U4462" s="78"/>
      <c r="V4462" s="219"/>
      <c r="W4462" s="78"/>
      <c r="X4462" s="78"/>
      <c r="Y4462" s="78"/>
      <c r="Z4462" s="78"/>
      <c r="AA4462" s="77"/>
      <c r="AB4462" s="77"/>
      <c r="AC4462" s="78"/>
      <c r="AD4462" s="104"/>
      <c r="AE4462" s="78"/>
      <c r="AF4462" s="104"/>
      <c r="AG4462" s="78"/>
      <c r="AH4462" s="104"/>
      <c r="AI4462" s="78"/>
      <c r="AJ4462" s="104"/>
      <c r="AK4462" s="78"/>
      <c r="AL4462" s="78"/>
      <c r="AM4462" s="8"/>
      <c r="AN4462" s="78"/>
      <c r="AO4462" s="78"/>
      <c r="AP4462" s="78"/>
      <c r="AQ4462" s="78"/>
      <c r="AR4462" s="78"/>
      <c r="AS4462" s="78"/>
      <c r="AT4462" s="78"/>
      <c r="AU4462" s="78"/>
      <c r="AV4462" s="78"/>
      <c r="AW4462" s="77"/>
      <c r="AX4462" s="144"/>
      <c r="AY4462" s="144"/>
      <c r="AZ4462" s="144"/>
      <c r="BA4462" s="54"/>
      <c r="BB4462" s="54"/>
      <c r="BC4462" s="144"/>
      <c r="BD4462" s="144"/>
      <c r="BE4462" s="144"/>
      <c r="BF4462" s="144"/>
      <c r="BG4462" s="144"/>
      <c r="BH4462" s="144"/>
      <c r="BI4462" s="144"/>
      <c r="BJ4462" s="144"/>
      <c r="BK4462" s="144"/>
      <c r="BL4462" s="144"/>
      <c r="BM4462" s="144"/>
      <c r="BN4462" s="144"/>
      <c r="BO4462" s="144"/>
      <c r="BP4462" s="144"/>
      <c r="BQ4462" s="144"/>
      <c r="BR4462" s="144"/>
      <c r="BS4462" s="144"/>
      <c r="BT4462" s="144"/>
      <c r="BU4462" s="144"/>
      <c r="BV4462" s="144"/>
      <c r="BW4462" s="144"/>
      <c r="BX4462" s="144"/>
      <c r="BY4462" s="144"/>
      <c r="BZ4462" s="144"/>
      <c r="CA4462" s="144"/>
      <c r="CB4462" s="144"/>
      <c r="CC4462" s="144"/>
      <c r="CD4462" s="144"/>
      <c r="CE4462" s="144"/>
      <c r="CF4462" s="144"/>
      <c r="CG4462" s="144"/>
      <c r="CH4462" s="144"/>
      <c r="CI4462" s="144"/>
      <c r="CJ4462" s="144"/>
      <c r="CK4462" s="144"/>
      <c r="CL4462" s="144"/>
    </row>
    <row r="4463" spans="2:90" x14ac:dyDescent="0.25">
      <c r="B4463" s="77"/>
      <c r="C4463" s="77"/>
      <c r="D4463" s="77"/>
      <c r="E4463" s="77"/>
      <c r="F4463" s="77"/>
      <c r="G4463" s="77"/>
      <c r="I4463" s="78"/>
      <c r="K4463" s="78"/>
      <c r="L4463" s="77"/>
      <c r="M4463" s="78"/>
      <c r="N4463" s="78"/>
      <c r="O4463" s="78"/>
      <c r="P4463" s="78"/>
      <c r="Q4463" s="144"/>
      <c r="R4463" s="78"/>
      <c r="S4463" s="78"/>
      <c r="T4463" s="78"/>
      <c r="U4463" s="78"/>
      <c r="V4463" s="219"/>
      <c r="W4463" s="78"/>
      <c r="X4463" s="78"/>
      <c r="Y4463" s="78"/>
      <c r="Z4463" s="78"/>
      <c r="AA4463" s="77"/>
      <c r="AB4463" s="77"/>
      <c r="AC4463" s="78"/>
      <c r="AD4463" s="104"/>
      <c r="AE4463" s="78"/>
      <c r="AF4463" s="104"/>
      <c r="AG4463" s="78"/>
      <c r="AH4463" s="104"/>
      <c r="AI4463" s="78"/>
      <c r="AJ4463" s="104"/>
      <c r="AK4463" s="78"/>
      <c r="AL4463" s="78"/>
      <c r="AM4463" s="8"/>
      <c r="AN4463" s="78"/>
      <c r="AO4463" s="78"/>
      <c r="AP4463" s="78"/>
      <c r="AQ4463" s="78"/>
      <c r="AR4463" s="78"/>
      <c r="AS4463" s="78"/>
      <c r="AT4463" s="78"/>
      <c r="AU4463" s="78"/>
      <c r="AV4463" s="78"/>
      <c r="AW4463" s="77"/>
      <c r="AX4463" s="144"/>
      <c r="AY4463" s="144"/>
      <c r="AZ4463" s="144"/>
      <c r="BA4463" s="54"/>
      <c r="BB4463" s="54"/>
      <c r="BC4463" s="144"/>
      <c r="BD4463" s="144"/>
      <c r="BE4463" s="144"/>
      <c r="BF4463" s="144"/>
      <c r="BG4463" s="144"/>
      <c r="BH4463" s="144"/>
      <c r="BI4463" s="144"/>
      <c r="BJ4463" s="144"/>
      <c r="BK4463" s="144"/>
      <c r="BL4463" s="144"/>
      <c r="BM4463" s="144"/>
      <c r="BN4463" s="144"/>
      <c r="BO4463" s="144"/>
      <c r="BP4463" s="144"/>
      <c r="BQ4463" s="144"/>
      <c r="BR4463" s="144"/>
      <c r="BS4463" s="144"/>
      <c r="BT4463" s="144"/>
      <c r="BU4463" s="144"/>
      <c r="BV4463" s="144"/>
      <c r="BW4463" s="144"/>
      <c r="BX4463" s="144"/>
      <c r="BY4463" s="144"/>
      <c r="BZ4463" s="144"/>
      <c r="CA4463" s="144"/>
      <c r="CB4463" s="144"/>
      <c r="CC4463" s="144"/>
      <c r="CD4463" s="144"/>
      <c r="CE4463" s="144"/>
      <c r="CF4463" s="144"/>
      <c r="CG4463" s="144"/>
      <c r="CH4463" s="144"/>
      <c r="CI4463" s="144"/>
      <c r="CJ4463" s="144"/>
      <c r="CK4463" s="144"/>
      <c r="CL4463" s="144"/>
    </row>
    <row r="4464" spans="2:90" x14ac:dyDescent="0.25">
      <c r="B4464" s="77"/>
      <c r="C4464" s="77"/>
      <c r="D4464" s="77"/>
      <c r="E4464" s="77"/>
      <c r="F4464" s="77"/>
      <c r="G4464" s="77"/>
      <c r="I4464" s="78"/>
      <c r="K4464" s="78"/>
      <c r="L4464" s="77"/>
      <c r="M4464" s="78"/>
      <c r="N4464" s="78"/>
      <c r="O4464" s="78"/>
      <c r="P4464" s="78"/>
      <c r="Q4464" s="144"/>
      <c r="R4464" s="78"/>
      <c r="S4464" s="78"/>
      <c r="T4464" s="78"/>
      <c r="U4464" s="78"/>
      <c r="V4464" s="219"/>
      <c r="W4464" s="78"/>
      <c r="X4464" s="78"/>
      <c r="Y4464" s="78"/>
      <c r="Z4464" s="78"/>
      <c r="AA4464" s="77"/>
      <c r="AB4464" s="77"/>
      <c r="AC4464" s="78"/>
      <c r="AD4464" s="104"/>
      <c r="AE4464" s="78"/>
      <c r="AF4464" s="104"/>
      <c r="AG4464" s="78"/>
      <c r="AH4464" s="104"/>
      <c r="AI4464" s="78"/>
      <c r="AJ4464" s="104"/>
      <c r="AK4464" s="78"/>
      <c r="AL4464" s="78"/>
      <c r="AM4464" s="8"/>
      <c r="AN4464" s="78"/>
      <c r="AO4464" s="78"/>
      <c r="AP4464" s="78"/>
      <c r="AQ4464" s="78"/>
      <c r="AR4464" s="78"/>
      <c r="AS4464" s="78"/>
      <c r="AT4464" s="78"/>
      <c r="AU4464" s="78"/>
      <c r="AV4464" s="78"/>
      <c r="AW4464" s="77"/>
      <c r="AX4464" s="144"/>
      <c r="AY4464" s="144"/>
      <c r="AZ4464" s="144"/>
      <c r="BA4464" s="54"/>
      <c r="BB4464" s="54"/>
      <c r="BC4464" s="144"/>
      <c r="BD4464" s="144"/>
      <c r="BE4464" s="144"/>
      <c r="BF4464" s="144"/>
      <c r="BG4464" s="144"/>
      <c r="BH4464" s="144"/>
      <c r="BI4464" s="144"/>
      <c r="BJ4464" s="144"/>
      <c r="BK4464" s="144"/>
      <c r="BL4464" s="144"/>
      <c r="BM4464" s="144"/>
      <c r="BN4464" s="144"/>
      <c r="BO4464" s="144"/>
      <c r="BP4464" s="144"/>
      <c r="BQ4464" s="144"/>
      <c r="BR4464" s="144"/>
      <c r="BS4464" s="144"/>
      <c r="BT4464" s="144"/>
      <c r="BU4464" s="144"/>
      <c r="BV4464" s="144"/>
      <c r="BW4464" s="144"/>
      <c r="BX4464" s="144"/>
      <c r="BY4464" s="144"/>
      <c r="BZ4464" s="144"/>
      <c r="CA4464" s="144"/>
      <c r="CB4464" s="144"/>
      <c r="CC4464" s="144"/>
      <c r="CD4464" s="144"/>
      <c r="CE4464" s="144"/>
      <c r="CF4464" s="144"/>
      <c r="CG4464" s="144"/>
      <c r="CH4464" s="144"/>
      <c r="CI4464" s="144"/>
      <c r="CJ4464" s="144"/>
      <c r="CK4464" s="144"/>
      <c r="CL4464" s="144"/>
    </row>
    <row r="4465" spans="2:90" x14ac:dyDescent="0.25">
      <c r="B4465" s="77"/>
      <c r="C4465" s="77"/>
      <c r="D4465" s="77"/>
      <c r="E4465" s="77"/>
      <c r="F4465" s="77"/>
      <c r="G4465" s="77"/>
      <c r="I4465" s="78"/>
      <c r="K4465" s="78"/>
      <c r="L4465" s="77"/>
      <c r="M4465" s="78"/>
      <c r="N4465" s="78"/>
      <c r="O4465" s="78"/>
      <c r="P4465" s="78"/>
      <c r="Q4465" s="144"/>
      <c r="R4465" s="78"/>
      <c r="S4465" s="78"/>
      <c r="T4465" s="78"/>
      <c r="U4465" s="78"/>
      <c r="V4465" s="219"/>
      <c r="W4465" s="78"/>
      <c r="X4465" s="78"/>
      <c r="Y4465" s="78"/>
      <c r="Z4465" s="78"/>
      <c r="AA4465" s="77"/>
      <c r="AB4465" s="77"/>
      <c r="AC4465" s="78"/>
      <c r="AD4465" s="104"/>
      <c r="AE4465" s="78"/>
      <c r="AF4465" s="104"/>
      <c r="AG4465" s="78"/>
      <c r="AH4465" s="104"/>
      <c r="AI4465" s="78"/>
      <c r="AJ4465" s="104"/>
      <c r="AK4465" s="78"/>
      <c r="AL4465" s="78"/>
      <c r="AM4465" s="8"/>
      <c r="AN4465" s="78"/>
      <c r="AO4465" s="78"/>
      <c r="AP4465" s="78"/>
      <c r="AQ4465" s="78"/>
      <c r="AR4465" s="78"/>
      <c r="AS4465" s="78"/>
      <c r="AT4465" s="78"/>
      <c r="AU4465" s="78"/>
      <c r="AV4465" s="78"/>
      <c r="AW4465" s="77"/>
      <c r="AX4465" s="144"/>
      <c r="AY4465" s="144"/>
      <c r="AZ4465" s="144"/>
      <c r="BA4465" s="54"/>
      <c r="BB4465" s="54"/>
      <c r="BC4465" s="144"/>
      <c r="BD4465" s="144"/>
      <c r="BE4465" s="144"/>
      <c r="BF4465" s="144"/>
      <c r="BG4465" s="144"/>
      <c r="BH4465" s="144"/>
      <c r="BI4465" s="144"/>
      <c r="BJ4465" s="144"/>
      <c r="BK4465" s="144"/>
      <c r="BL4465" s="144"/>
      <c r="BM4465" s="144"/>
      <c r="BN4465" s="144"/>
      <c r="BO4465" s="144"/>
      <c r="BP4465" s="144"/>
      <c r="BQ4465" s="144"/>
      <c r="BR4465" s="144"/>
      <c r="BS4465" s="144"/>
      <c r="BT4465" s="144"/>
      <c r="BU4465" s="144"/>
      <c r="BV4465" s="144"/>
      <c r="BW4465" s="144"/>
      <c r="BX4465" s="144"/>
      <c r="BY4465" s="144"/>
      <c r="BZ4465" s="144"/>
      <c r="CA4465" s="144"/>
      <c r="CB4465" s="144"/>
      <c r="CC4465" s="144"/>
      <c r="CD4465" s="144"/>
      <c r="CE4465" s="144"/>
      <c r="CF4465" s="144"/>
      <c r="CG4465" s="144"/>
      <c r="CH4465" s="144"/>
      <c r="CI4465" s="144"/>
      <c r="CJ4465" s="144"/>
      <c r="CK4465" s="144"/>
      <c r="CL4465" s="144"/>
    </row>
    <row r="4466" spans="2:90" x14ac:dyDescent="0.25">
      <c r="B4466" s="77"/>
      <c r="C4466" s="77"/>
      <c r="D4466" s="77"/>
      <c r="E4466" s="77"/>
      <c r="F4466" s="77"/>
      <c r="G4466" s="77"/>
      <c r="I4466" s="78"/>
      <c r="K4466" s="78"/>
      <c r="L4466" s="77"/>
      <c r="M4466" s="78"/>
      <c r="N4466" s="78"/>
      <c r="O4466" s="78"/>
      <c r="P4466" s="78"/>
      <c r="Q4466" s="144"/>
      <c r="R4466" s="78"/>
      <c r="S4466" s="78"/>
      <c r="T4466" s="78"/>
      <c r="U4466" s="78"/>
      <c r="V4466" s="219"/>
      <c r="W4466" s="78"/>
      <c r="X4466" s="78"/>
      <c r="Y4466" s="78"/>
      <c r="Z4466" s="78"/>
      <c r="AA4466" s="77"/>
      <c r="AB4466" s="77"/>
      <c r="AC4466" s="78"/>
      <c r="AD4466" s="104"/>
      <c r="AE4466" s="78"/>
      <c r="AF4466" s="104"/>
      <c r="AG4466" s="78"/>
      <c r="AH4466" s="104"/>
      <c r="AI4466" s="78"/>
      <c r="AJ4466" s="104"/>
      <c r="AK4466" s="78"/>
      <c r="AL4466" s="78"/>
      <c r="AM4466" s="8"/>
      <c r="AN4466" s="78"/>
      <c r="AO4466" s="78"/>
      <c r="AP4466" s="78"/>
      <c r="AQ4466" s="78"/>
      <c r="AR4466" s="78"/>
      <c r="AS4466" s="78"/>
      <c r="AT4466" s="78"/>
      <c r="AU4466" s="78"/>
      <c r="AV4466" s="78"/>
      <c r="AW4466" s="77"/>
      <c r="AX4466" s="144"/>
      <c r="AY4466" s="144"/>
      <c r="AZ4466" s="144"/>
      <c r="BA4466" s="54"/>
      <c r="BB4466" s="54"/>
      <c r="BC4466" s="144"/>
      <c r="BD4466" s="144"/>
      <c r="BE4466" s="144"/>
      <c r="BF4466" s="144"/>
      <c r="BG4466" s="144"/>
      <c r="BH4466" s="144"/>
      <c r="BI4466" s="144"/>
      <c r="BJ4466" s="144"/>
      <c r="BK4466" s="144"/>
      <c r="BL4466" s="144"/>
      <c r="BM4466" s="144"/>
      <c r="BN4466" s="144"/>
      <c r="BO4466" s="144"/>
      <c r="BP4466" s="144"/>
      <c r="BQ4466" s="144"/>
      <c r="BR4466" s="144"/>
      <c r="BS4466" s="144"/>
      <c r="BT4466" s="144"/>
      <c r="BU4466" s="144"/>
      <c r="BV4466" s="144"/>
      <c r="BW4466" s="144"/>
      <c r="BX4466" s="144"/>
      <c r="BY4466" s="144"/>
      <c r="BZ4466" s="144"/>
      <c r="CA4466" s="144"/>
      <c r="CB4466" s="144"/>
      <c r="CC4466" s="144"/>
      <c r="CD4466" s="144"/>
      <c r="CE4466" s="144"/>
      <c r="CF4466" s="144"/>
      <c r="CG4466" s="144"/>
      <c r="CH4466" s="144"/>
      <c r="CI4466" s="144"/>
      <c r="CJ4466" s="144"/>
      <c r="CK4466" s="144"/>
      <c r="CL4466" s="144"/>
    </row>
    <row r="4467" spans="2:90" x14ac:dyDescent="0.25">
      <c r="B4467" s="77"/>
      <c r="C4467" s="77"/>
      <c r="D4467" s="77"/>
      <c r="E4467" s="77"/>
      <c r="F4467" s="77"/>
      <c r="G4467" s="77"/>
      <c r="I4467" s="78"/>
      <c r="K4467" s="78"/>
      <c r="L4467" s="77"/>
      <c r="M4467" s="78"/>
      <c r="N4467" s="78"/>
      <c r="O4467" s="78"/>
      <c r="P4467" s="78"/>
      <c r="Q4467" s="144"/>
      <c r="R4467" s="78"/>
      <c r="S4467" s="78"/>
      <c r="T4467" s="78"/>
      <c r="U4467" s="78"/>
      <c r="V4467" s="219"/>
      <c r="W4467" s="78"/>
      <c r="X4467" s="78"/>
      <c r="Y4467" s="78"/>
      <c r="Z4467" s="78"/>
      <c r="AA4467" s="77"/>
      <c r="AB4467" s="77"/>
      <c r="AC4467" s="78"/>
      <c r="AD4467" s="104"/>
      <c r="AE4467" s="78"/>
      <c r="AF4467" s="104"/>
      <c r="AG4467" s="78"/>
      <c r="AH4467" s="104"/>
      <c r="AI4467" s="78"/>
      <c r="AJ4467" s="104"/>
      <c r="AK4467" s="78"/>
      <c r="AL4467" s="78"/>
      <c r="AM4467" s="8"/>
      <c r="AN4467" s="78"/>
      <c r="AO4467" s="78"/>
      <c r="AP4467" s="78"/>
      <c r="AQ4467" s="78"/>
      <c r="AR4467" s="78"/>
      <c r="AS4467" s="78"/>
      <c r="AT4467" s="78"/>
      <c r="AU4467" s="78"/>
      <c r="AV4467" s="78"/>
      <c r="AW4467" s="77"/>
      <c r="AX4467" s="144"/>
      <c r="AY4467" s="144"/>
      <c r="AZ4467" s="144"/>
      <c r="BA4467" s="54"/>
      <c r="BB4467" s="54"/>
      <c r="BC4467" s="144"/>
      <c r="BD4467" s="144"/>
      <c r="BE4467" s="144"/>
      <c r="BF4467" s="144"/>
      <c r="BG4467" s="144"/>
      <c r="BH4467" s="144"/>
      <c r="BI4467" s="144"/>
      <c r="BJ4467" s="144"/>
      <c r="BK4467" s="144"/>
      <c r="BL4467" s="144"/>
      <c r="BM4467" s="144"/>
      <c r="BN4467" s="144"/>
      <c r="BO4467" s="144"/>
      <c r="BP4467" s="144"/>
      <c r="BQ4467" s="144"/>
      <c r="BR4467" s="144"/>
      <c r="BS4467" s="144"/>
      <c r="BT4467" s="144"/>
      <c r="BU4467" s="144"/>
      <c r="BV4467" s="144"/>
      <c r="BW4467" s="144"/>
      <c r="BX4467" s="144"/>
      <c r="BY4467" s="144"/>
      <c r="BZ4467" s="144"/>
      <c r="CA4467" s="144"/>
      <c r="CB4467" s="144"/>
      <c r="CC4467" s="144"/>
      <c r="CD4467" s="144"/>
      <c r="CE4467" s="144"/>
      <c r="CF4467" s="144"/>
      <c r="CG4467" s="144"/>
      <c r="CH4467" s="144"/>
      <c r="CI4467" s="144"/>
      <c r="CJ4467" s="144"/>
      <c r="CK4467" s="144"/>
      <c r="CL4467" s="144"/>
    </row>
    <row r="4468" spans="2:90" x14ac:dyDescent="0.25">
      <c r="B4468" s="77"/>
      <c r="C4468" s="77"/>
      <c r="D4468" s="77"/>
      <c r="E4468" s="77"/>
      <c r="F4468" s="77"/>
      <c r="G4468" s="77"/>
      <c r="I4468" s="78"/>
      <c r="K4468" s="78"/>
      <c r="L4468" s="77"/>
      <c r="M4468" s="78"/>
      <c r="N4468" s="78"/>
      <c r="O4468" s="78"/>
      <c r="P4468" s="78"/>
      <c r="Q4468" s="144"/>
      <c r="R4468" s="78"/>
      <c r="S4468" s="78"/>
      <c r="T4468" s="78"/>
      <c r="U4468" s="78"/>
      <c r="V4468" s="219"/>
      <c r="W4468" s="78"/>
      <c r="X4468" s="78"/>
      <c r="Y4468" s="78"/>
      <c r="Z4468" s="78"/>
      <c r="AA4468" s="77"/>
      <c r="AB4468" s="77"/>
      <c r="AC4468" s="78"/>
      <c r="AD4468" s="104"/>
      <c r="AE4468" s="78"/>
      <c r="AF4468" s="104"/>
      <c r="AG4468" s="78"/>
      <c r="AH4468" s="104"/>
      <c r="AI4468" s="78"/>
      <c r="AJ4468" s="104"/>
      <c r="AK4468" s="78"/>
      <c r="AL4468" s="78"/>
      <c r="AM4468" s="8"/>
      <c r="AN4468" s="78"/>
      <c r="AO4468" s="78"/>
      <c r="AP4468" s="78"/>
      <c r="AQ4468" s="78"/>
      <c r="AR4468" s="78"/>
      <c r="AS4468" s="78"/>
      <c r="AT4468" s="78"/>
      <c r="AU4468" s="78"/>
      <c r="AV4468" s="78"/>
      <c r="AW4468" s="77"/>
      <c r="AX4468" s="144"/>
      <c r="AY4468" s="144"/>
      <c r="AZ4468" s="144"/>
      <c r="BA4468" s="54"/>
      <c r="BB4468" s="54"/>
      <c r="BC4468" s="144"/>
      <c r="BD4468" s="144"/>
      <c r="BE4468" s="144"/>
      <c r="BF4468" s="144"/>
      <c r="BG4468" s="144"/>
      <c r="BH4468" s="144"/>
      <c r="BI4468" s="144"/>
      <c r="BJ4468" s="144"/>
      <c r="BK4468" s="144"/>
      <c r="BL4468" s="144"/>
      <c r="BM4468" s="144"/>
      <c r="BN4468" s="144"/>
      <c r="BO4468" s="144"/>
      <c r="BP4468" s="144"/>
      <c r="BQ4468" s="144"/>
      <c r="BR4468" s="144"/>
      <c r="BS4468" s="144"/>
      <c r="BT4468" s="144"/>
      <c r="BU4468" s="144"/>
      <c r="BV4468" s="144"/>
      <c r="BW4468" s="144"/>
      <c r="BX4468" s="144"/>
      <c r="BY4468" s="144"/>
      <c r="BZ4468" s="144"/>
      <c r="CA4468" s="144"/>
      <c r="CB4468" s="144"/>
      <c r="CC4468" s="144"/>
      <c r="CD4468" s="144"/>
      <c r="CE4468" s="144"/>
      <c r="CF4468" s="144"/>
      <c r="CG4468" s="144"/>
      <c r="CH4468" s="144"/>
      <c r="CI4468" s="144"/>
      <c r="CJ4468" s="144"/>
      <c r="CK4468" s="144"/>
      <c r="CL4468" s="144"/>
    </row>
    <row r="4469" spans="2:90" x14ac:dyDescent="0.25">
      <c r="B4469" s="77"/>
      <c r="C4469" s="77"/>
      <c r="D4469" s="77"/>
      <c r="E4469" s="77"/>
      <c r="F4469" s="77"/>
      <c r="G4469" s="77"/>
      <c r="I4469" s="78"/>
      <c r="K4469" s="78"/>
      <c r="L4469" s="77"/>
      <c r="M4469" s="78"/>
      <c r="N4469" s="78"/>
      <c r="O4469" s="78"/>
      <c r="P4469" s="78"/>
      <c r="Q4469" s="144"/>
      <c r="R4469" s="78"/>
      <c r="S4469" s="78"/>
      <c r="T4469" s="78"/>
      <c r="U4469" s="78"/>
      <c r="V4469" s="219"/>
      <c r="W4469" s="78"/>
      <c r="X4469" s="78"/>
      <c r="Y4469" s="78"/>
      <c r="Z4469" s="78"/>
      <c r="AA4469" s="77"/>
      <c r="AB4469" s="77"/>
      <c r="AC4469" s="78"/>
      <c r="AD4469" s="104"/>
      <c r="AE4469" s="78"/>
      <c r="AF4469" s="104"/>
      <c r="AG4469" s="78"/>
      <c r="AH4469" s="104"/>
      <c r="AI4469" s="78"/>
      <c r="AJ4469" s="104"/>
      <c r="AK4469" s="78"/>
      <c r="AL4469" s="78"/>
      <c r="AM4469" s="8"/>
      <c r="AN4469" s="78"/>
      <c r="AO4469" s="78"/>
      <c r="AP4469" s="78"/>
      <c r="AQ4469" s="78"/>
      <c r="AR4469" s="78"/>
      <c r="AS4469" s="78"/>
      <c r="AT4469" s="78"/>
      <c r="AU4469" s="78"/>
      <c r="AV4469" s="78"/>
      <c r="AW4469" s="77"/>
      <c r="AX4469" s="144"/>
      <c r="AY4469" s="144"/>
      <c r="AZ4469" s="144"/>
      <c r="BA4469" s="54"/>
      <c r="BB4469" s="54"/>
      <c r="BC4469" s="144"/>
      <c r="BD4469" s="144"/>
      <c r="BE4469" s="144"/>
      <c r="BF4469" s="144"/>
      <c r="BG4469" s="144"/>
      <c r="BH4469" s="144"/>
      <c r="BI4469" s="144"/>
      <c r="BJ4469" s="144"/>
      <c r="BK4469" s="144"/>
      <c r="BL4469" s="144"/>
      <c r="BM4469" s="144"/>
      <c r="BN4469" s="144"/>
      <c r="BO4469" s="144"/>
      <c r="BP4469" s="144"/>
      <c r="BQ4469" s="144"/>
      <c r="BR4469" s="144"/>
      <c r="BS4469" s="144"/>
      <c r="BT4469" s="144"/>
      <c r="BU4469" s="144"/>
      <c r="BV4469" s="144"/>
      <c r="BW4469" s="144"/>
      <c r="BX4469" s="144"/>
      <c r="BY4469" s="144"/>
      <c r="BZ4469" s="144"/>
      <c r="CA4469" s="144"/>
      <c r="CB4469" s="144"/>
      <c r="CC4469" s="144"/>
      <c r="CD4469" s="144"/>
      <c r="CE4469" s="144"/>
      <c r="CF4469" s="144"/>
      <c r="CG4469" s="144"/>
      <c r="CH4469" s="144"/>
      <c r="CI4469" s="144"/>
      <c r="CJ4469" s="144"/>
      <c r="CK4469" s="144"/>
      <c r="CL4469" s="144"/>
    </row>
    <row r="4470" spans="2:90" x14ac:dyDescent="0.25">
      <c r="B4470" s="77"/>
      <c r="C4470" s="77"/>
      <c r="D4470" s="77"/>
      <c r="E4470" s="77"/>
      <c r="F4470" s="77"/>
      <c r="G4470" s="77"/>
      <c r="I4470" s="78"/>
      <c r="K4470" s="78"/>
      <c r="L4470" s="77"/>
      <c r="M4470" s="78"/>
      <c r="N4470" s="78"/>
      <c r="O4470" s="78"/>
      <c r="P4470" s="78"/>
      <c r="Q4470" s="144"/>
      <c r="R4470" s="78"/>
      <c r="S4470" s="78"/>
      <c r="T4470" s="78"/>
      <c r="U4470" s="78"/>
      <c r="V4470" s="219"/>
      <c r="W4470" s="78"/>
      <c r="X4470" s="78"/>
      <c r="Y4470" s="78"/>
      <c r="Z4470" s="78"/>
      <c r="AA4470" s="77"/>
      <c r="AB4470" s="77"/>
      <c r="AC4470" s="78"/>
      <c r="AD4470" s="104"/>
      <c r="AE4470" s="78"/>
      <c r="AF4470" s="104"/>
      <c r="AG4470" s="78"/>
      <c r="AH4470" s="104"/>
      <c r="AI4470" s="78"/>
      <c r="AJ4470" s="104"/>
      <c r="AK4470" s="78"/>
      <c r="AL4470" s="78"/>
      <c r="AM4470" s="8"/>
      <c r="AN4470" s="78"/>
      <c r="AO4470" s="78"/>
      <c r="AP4470" s="78"/>
      <c r="AQ4470" s="78"/>
      <c r="AR4470" s="78"/>
      <c r="AS4470" s="78"/>
      <c r="AT4470" s="78"/>
      <c r="AU4470" s="78"/>
      <c r="AV4470" s="78"/>
      <c r="AW4470" s="77"/>
      <c r="AX4470" s="144"/>
      <c r="AY4470" s="144"/>
      <c r="AZ4470" s="144"/>
      <c r="BA4470" s="54"/>
      <c r="BB4470" s="54"/>
      <c r="BC4470" s="144"/>
      <c r="BD4470" s="144"/>
      <c r="BE4470" s="144"/>
      <c r="BF4470" s="144"/>
      <c r="BG4470" s="144"/>
      <c r="BH4470" s="144"/>
      <c r="BI4470" s="144"/>
      <c r="BJ4470" s="144"/>
      <c r="BK4470" s="144"/>
      <c r="BL4470" s="144"/>
      <c r="BM4470" s="144"/>
      <c r="BN4470" s="144"/>
      <c r="BO4470" s="144"/>
      <c r="BP4470" s="144"/>
      <c r="BQ4470" s="144"/>
      <c r="BR4470" s="144"/>
      <c r="BS4470" s="144"/>
      <c r="BT4470" s="144"/>
      <c r="BU4470" s="144"/>
      <c r="BV4470" s="144"/>
      <c r="BW4470" s="144"/>
      <c r="BX4470" s="144"/>
      <c r="BY4470" s="144"/>
      <c r="BZ4470" s="144"/>
      <c r="CA4470" s="144"/>
      <c r="CB4470" s="144"/>
      <c r="CC4470" s="144"/>
      <c r="CD4470" s="144"/>
      <c r="CE4470" s="144"/>
      <c r="CF4470" s="144"/>
      <c r="CG4470" s="144"/>
      <c r="CH4470" s="144"/>
      <c r="CI4470" s="144"/>
      <c r="CJ4470" s="144"/>
      <c r="CK4470" s="144"/>
      <c r="CL4470" s="144"/>
    </row>
    <row r="4471" spans="2:90" x14ac:dyDescent="0.25">
      <c r="B4471" s="77"/>
      <c r="C4471" s="77"/>
      <c r="D4471" s="77"/>
      <c r="E4471" s="77"/>
      <c r="F4471" s="77"/>
      <c r="G4471" s="77"/>
      <c r="I4471" s="78"/>
      <c r="K4471" s="78"/>
      <c r="L4471" s="77"/>
      <c r="M4471" s="78"/>
      <c r="N4471" s="78"/>
      <c r="O4471" s="78"/>
      <c r="P4471" s="78"/>
      <c r="Q4471" s="144"/>
      <c r="R4471" s="78"/>
      <c r="S4471" s="78"/>
      <c r="T4471" s="78"/>
      <c r="U4471" s="78"/>
      <c r="V4471" s="219"/>
      <c r="W4471" s="78"/>
      <c r="X4471" s="78"/>
      <c r="Y4471" s="78"/>
      <c r="Z4471" s="78"/>
      <c r="AA4471" s="77"/>
      <c r="AB4471" s="77"/>
      <c r="AC4471" s="78"/>
      <c r="AD4471" s="104"/>
      <c r="AE4471" s="78"/>
      <c r="AF4471" s="104"/>
      <c r="AG4471" s="78"/>
      <c r="AH4471" s="104"/>
      <c r="AI4471" s="78"/>
      <c r="AJ4471" s="104"/>
      <c r="AK4471" s="78"/>
      <c r="AL4471" s="78"/>
      <c r="AM4471" s="8"/>
      <c r="AN4471" s="78"/>
      <c r="AO4471" s="78"/>
      <c r="AP4471" s="78"/>
      <c r="AQ4471" s="78"/>
      <c r="AR4471" s="78"/>
      <c r="AS4471" s="78"/>
      <c r="AT4471" s="78"/>
      <c r="AU4471" s="78"/>
      <c r="AV4471" s="78"/>
      <c r="AW4471" s="77"/>
      <c r="AX4471" s="144"/>
      <c r="AY4471" s="144"/>
      <c r="AZ4471" s="144"/>
      <c r="BA4471" s="54"/>
      <c r="BB4471" s="54"/>
      <c r="BC4471" s="144"/>
      <c r="BD4471" s="144"/>
      <c r="BE4471" s="144"/>
      <c r="BF4471" s="144"/>
      <c r="BG4471" s="144"/>
      <c r="BH4471" s="144"/>
      <c r="BI4471" s="144"/>
      <c r="BJ4471" s="144"/>
      <c r="BK4471" s="144"/>
      <c r="BL4471" s="144"/>
      <c r="BM4471" s="144"/>
      <c r="BN4471" s="144"/>
      <c r="BO4471" s="144"/>
      <c r="BP4471" s="144"/>
      <c r="BQ4471" s="144"/>
      <c r="BR4471" s="144"/>
      <c r="BS4471" s="144"/>
      <c r="BT4471" s="144"/>
      <c r="BU4471" s="144"/>
      <c r="BV4471" s="144"/>
      <c r="BW4471" s="144"/>
      <c r="BX4471" s="144"/>
      <c r="BY4471" s="144"/>
      <c r="BZ4471" s="144"/>
      <c r="CA4471" s="144"/>
      <c r="CB4471" s="144"/>
      <c r="CC4471" s="144"/>
      <c r="CD4471" s="144"/>
      <c r="CE4471" s="144"/>
      <c r="CF4471" s="144"/>
      <c r="CG4471" s="144"/>
      <c r="CH4471" s="144"/>
      <c r="CI4471" s="144"/>
      <c r="CJ4471" s="144"/>
      <c r="CK4471" s="144"/>
      <c r="CL4471" s="144"/>
    </row>
    <row r="4472" spans="2:90" x14ac:dyDescent="0.25">
      <c r="B4472" s="77"/>
      <c r="C4472" s="77"/>
      <c r="D4472" s="77"/>
      <c r="E4472" s="77"/>
      <c r="F4472" s="77"/>
      <c r="G4472" s="77"/>
      <c r="I4472" s="78"/>
      <c r="K4472" s="78"/>
      <c r="L4472" s="77"/>
      <c r="M4472" s="78"/>
      <c r="N4472" s="78"/>
      <c r="O4472" s="78"/>
      <c r="P4472" s="78"/>
      <c r="Q4472" s="144"/>
      <c r="R4472" s="78"/>
      <c r="S4472" s="78"/>
      <c r="T4472" s="78"/>
      <c r="U4472" s="78"/>
      <c r="V4472" s="219"/>
      <c r="W4472" s="78"/>
      <c r="X4472" s="78"/>
      <c r="Y4472" s="78"/>
      <c r="Z4472" s="78"/>
      <c r="AA4472" s="77"/>
      <c r="AB4472" s="77"/>
      <c r="AC4472" s="78"/>
      <c r="AD4472" s="104"/>
      <c r="AE4472" s="78"/>
      <c r="AF4472" s="104"/>
      <c r="AG4472" s="78"/>
      <c r="AH4472" s="104"/>
      <c r="AI4472" s="78"/>
      <c r="AJ4472" s="104"/>
      <c r="AK4472" s="78"/>
      <c r="AL4472" s="78"/>
      <c r="AM4472" s="8"/>
      <c r="AN4472" s="78"/>
      <c r="AO4472" s="78"/>
      <c r="AP4472" s="78"/>
      <c r="AQ4472" s="78"/>
      <c r="AR4472" s="78"/>
      <c r="AS4472" s="78"/>
      <c r="AT4472" s="78"/>
      <c r="AU4472" s="78"/>
      <c r="AV4472" s="78"/>
      <c r="AW4472" s="77"/>
      <c r="AX4472" s="144"/>
      <c r="AY4472" s="144"/>
      <c r="AZ4472" s="144"/>
      <c r="BA4472" s="54"/>
      <c r="BB4472" s="54"/>
      <c r="BC4472" s="144"/>
      <c r="BD4472" s="144"/>
      <c r="BE4472" s="144"/>
      <c r="BF4472" s="144"/>
      <c r="BG4472" s="144"/>
      <c r="BH4472" s="144"/>
      <c r="BI4472" s="144"/>
      <c r="BJ4472" s="144"/>
      <c r="BK4472" s="144"/>
      <c r="BL4472" s="144"/>
      <c r="BM4472" s="144"/>
      <c r="BN4472" s="144"/>
      <c r="BO4472" s="144"/>
      <c r="BP4472" s="144"/>
      <c r="BQ4472" s="144"/>
      <c r="BR4472" s="144"/>
      <c r="BS4472" s="144"/>
      <c r="BT4472" s="144"/>
      <c r="BU4472" s="144"/>
      <c r="BV4472" s="144"/>
      <c r="BW4472" s="144"/>
      <c r="BX4472" s="144"/>
      <c r="BY4472" s="144"/>
      <c r="BZ4472" s="144"/>
      <c r="CA4472" s="144"/>
      <c r="CB4472" s="144"/>
      <c r="CC4472" s="144"/>
      <c r="CD4472" s="144"/>
      <c r="CE4472" s="144"/>
      <c r="CF4472" s="144"/>
      <c r="CG4472" s="144"/>
      <c r="CH4472" s="144"/>
      <c r="CI4472" s="144"/>
      <c r="CJ4472" s="144"/>
      <c r="CK4472" s="144"/>
      <c r="CL4472" s="144"/>
    </row>
    <row r="4473" spans="2:90" x14ac:dyDescent="0.25">
      <c r="B4473" s="77"/>
      <c r="C4473" s="77"/>
      <c r="D4473" s="77"/>
      <c r="E4473" s="77"/>
      <c r="F4473" s="77"/>
      <c r="G4473" s="77"/>
      <c r="I4473" s="78"/>
      <c r="K4473" s="78"/>
      <c r="L4473" s="77"/>
      <c r="M4473" s="78"/>
      <c r="N4473" s="78"/>
      <c r="O4473" s="78"/>
      <c r="P4473" s="78"/>
      <c r="Q4473" s="144"/>
      <c r="R4473" s="78"/>
      <c r="S4473" s="78"/>
      <c r="T4473" s="78"/>
      <c r="U4473" s="78"/>
      <c r="V4473" s="219"/>
      <c r="W4473" s="78"/>
      <c r="X4473" s="78"/>
      <c r="Y4473" s="78"/>
      <c r="Z4473" s="78"/>
      <c r="AA4473" s="77"/>
      <c r="AB4473" s="77"/>
      <c r="AC4473" s="78"/>
      <c r="AD4473" s="104"/>
      <c r="AE4473" s="78"/>
      <c r="AF4473" s="104"/>
      <c r="AG4473" s="78"/>
      <c r="AH4473" s="104"/>
      <c r="AI4473" s="78"/>
      <c r="AJ4473" s="104"/>
      <c r="AK4473" s="78"/>
      <c r="AL4473" s="78"/>
      <c r="AM4473" s="8"/>
      <c r="AN4473" s="78"/>
      <c r="AO4473" s="78"/>
      <c r="AP4473" s="78"/>
      <c r="AQ4473" s="78"/>
      <c r="AR4473" s="78"/>
      <c r="AS4473" s="78"/>
      <c r="AT4473" s="78"/>
      <c r="AU4473" s="78"/>
      <c r="AV4473" s="78"/>
      <c r="AW4473" s="77"/>
      <c r="AX4473" s="144"/>
      <c r="AY4473" s="144"/>
      <c r="AZ4473" s="144"/>
      <c r="BA4473" s="54"/>
      <c r="BB4473" s="54"/>
      <c r="BC4473" s="144"/>
      <c r="BD4473" s="144"/>
      <c r="BE4473" s="144"/>
      <c r="BF4473" s="144"/>
      <c r="BG4473" s="144"/>
      <c r="BH4473" s="144"/>
      <c r="BI4473" s="144"/>
      <c r="BJ4473" s="144"/>
      <c r="BK4473" s="144"/>
      <c r="BL4473" s="144"/>
      <c r="BM4473" s="144"/>
      <c r="BN4473" s="144"/>
      <c r="BO4473" s="144"/>
      <c r="BP4473" s="144"/>
      <c r="BQ4473" s="144"/>
      <c r="BR4473" s="144"/>
      <c r="BS4473" s="144"/>
      <c r="BT4473" s="144"/>
      <c r="BU4473" s="144"/>
      <c r="BV4473" s="144"/>
      <c r="BW4473" s="144"/>
      <c r="BX4473" s="144"/>
      <c r="BY4473" s="144"/>
      <c r="BZ4473" s="144"/>
      <c r="CA4473" s="144"/>
      <c r="CB4473" s="144"/>
      <c r="CC4473" s="144"/>
      <c r="CD4473" s="144"/>
      <c r="CE4473" s="144"/>
      <c r="CF4473" s="144"/>
      <c r="CG4473" s="144"/>
      <c r="CH4473" s="144"/>
      <c r="CI4473" s="144"/>
      <c r="CJ4473" s="144"/>
      <c r="CK4473" s="144"/>
      <c r="CL4473" s="144"/>
    </row>
    <row r="4474" spans="2:90" x14ac:dyDescent="0.25">
      <c r="B4474" s="77"/>
      <c r="C4474" s="77"/>
      <c r="D4474" s="77"/>
      <c r="E4474" s="77"/>
      <c r="F4474" s="77"/>
      <c r="G4474" s="77"/>
      <c r="I4474" s="78"/>
      <c r="K4474" s="78"/>
      <c r="L4474" s="77"/>
      <c r="M4474" s="78"/>
      <c r="N4474" s="78"/>
      <c r="O4474" s="78"/>
      <c r="P4474" s="78"/>
      <c r="Q4474" s="144"/>
      <c r="R4474" s="78"/>
      <c r="S4474" s="78"/>
      <c r="T4474" s="78"/>
      <c r="U4474" s="78"/>
      <c r="V4474" s="219"/>
      <c r="W4474" s="78"/>
      <c r="X4474" s="78"/>
      <c r="Y4474" s="78"/>
      <c r="Z4474" s="78"/>
      <c r="AA4474" s="77"/>
      <c r="AB4474" s="77"/>
      <c r="AC4474" s="78"/>
      <c r="AD4474" s="104"/>
      <c r="AE4474" s="78"/>
      <c r="AF4474" s="104"/>
      <c r="AG4474" s="78"/>
      <c r="AH4474" s="104"/>
      <c r="AI4474" s="78"/>
      <c r="AJ4474" s="104"/>
      <c r="AK4474" s="78"/>
      <c r="AL4474" s="78"/>
      <c r="AM4474" s="8"/>
      <c r="AN4474" s="78"/>
      <c r="AO4474" s="78"/>
      <c r="AP4474" s="78"/>
      <c r="AQ4474" s="78"/>
      <c r="AR4474" s="78"/>
      <c r="AS4474" s="78"/>
      <c r="AT4474" s="78"/>
      <c r="AU4474" s="78"/>
      <c r="AV4474" s="78"/>
      <c r="AW4474" s="77"/>
      <c r="AX4474" s="144"/>
      <c r="AY4474" s="144"/>
      <c r="AZ4474" s="144"/>
      <c r="BA4474" s="54"/>
      <c r="BB4474" s="54"/>
      <c r="BC4474" s="144"/>
      <c r="BD4474" s="144"/>
      <c r="BE4474" s="144"/>
      <c r="BF4474" s="144"/>
      <c r="BG4474" s="144"/>
      <c r="BH4474" s="144"/>
      <c r="BI4474" s="144"/>
      <c r="BJ4474" s="144"/>
      <c r="BK4474" s="144"/>
      <c r="BL4474" s="144"/>
      <c r="BM4474" s="144"/>
      <c r="BN4474" s="144"/>
      <c r="BO4474" s="144"/>
      <c r="BP4474" s="144"/>
      <c r="BQ4474" s="144"/>
      <c r="BR4474" s="144"/>
      <c r="BS4474" s="144"/>
      <c r="BT4474" s="144"/>
      <c r="BU4474" s="144"/>
      <c r="BV4474" s="144"/>
      <c r="BW4474" s="144"/>
      <c r="BX4474" s="144"/>
      <c r="BY4474" s="144"/>
      <c r="BZ4474" s="144"/>
      <c r="CA4474" s="144"/>
      <c r="CB4474" s="144"/>
      <c r="CC4474" s="144"/>
      <c r="CD4474" s="144"/>
      <c r="CE4474" s="144"/>
      <c r="CF4474" s="144"/>
      <c r="CG4474" s="144"/>
      <c r="CH4474" s="144"/>
      <c r="CI4474" s="144"/>
      <c r="CJ4474" s="144"/>
      <c r="CK4474" s="144"/>
      <c r="CL4474" s="144"/>
    </row>
    <row r="4475" spans="2:90" x14ac:dyDescent="0.25">
      <c r="B4475" s="77"/>
      <c r="C4475" s="77"/>
      <c r="D4475" s="77"/>
      <c r="E4475" s="77"/>
      <c r="F4475" s="77"/>
      <c r="G4475" s="77"/>
      <c r="I4475" s="78"/>
      <c r="K4475" s="78"/>
      <c r="L4475" s="77"/>
      <c r="M4475" s="78"/>
      <c r="N4475" s="78"/>
      <c r="O4475" s="78"/>
      <c r="P4475" s="78"/>
      <c r="Q4475" s="144"/>
      <c r="R4475" s="78"/>
      <c r="S4475" s="78"/>
      <c r="T4475" s="78"/>
      <c r="U4475" s="78"/>
      <c r="V4475" s="219"/>
      <c r="W4475" s="78"/>
      <c r="X4475" s="78"/>
      <c r="Y4475" s="78"/>
      <c r="Z4475" s="78"/>
      <c r="AA4475" s="77"/>
      <c r="AB4475" s="77"/>
      <c r="AC4475" s="78"/>
      <c r="AD4475" s="104"/>
      <c r="AE4475" s="78"/>
      <c r="AF4475" s="104"/>
      <c r="AG4475" s="78"/>
      <c r="AH4475" s="104"/>
      <c r="AI4475" s="78"/>
      <c r="AJ4475" s="104"/>
      <c r="AK4475" s="78"/>
      <c r="AL4475" s="78"/>
      <c r="AM4475" s="8"/>
      <c r="AN4475" s="78"/>
      <c r="AO4475" s="78"/>
      <c r="AP4475" s="78"/>
      <c r="AQ4475" s="78"/>
      <c r="AR4475" s="78"/>
      <c r="AS4475" s="78"/>
      <c r="AT4475" s="78"/>
      <c r="AU4475" s="78"/>
      <c r="AV4475" s="78"/>
      <c r="AW4475" s="77"/>
      <c r="AX4475" s="144"/>
      <c r="AY4475" s="144"/>
      <c r="AZ4475" s="144"/>
      <c r="BA4475" s="54"/>
      <c r="BB4475" s="54"/>
      <c r="BC4475" s="144"/>
      <c r="BD4475" s="144"/>
      <c r="BE4475" s="144"/>
      <c r="BF4475" s="144"/>
      <c r="BG4475" s="144"/>
      <c r="BH4475" s="144"/>
      <c r="BI4475" s="144"/>
      <c r="BJ4475" s="144"/>
      <c r="BK4475" s="144"/>
      <c r="BL4475" s="144"/>
      <c r="BM4475" s="144"/>
      <c r="BN4475" s="144"/>
      <c r="BO4475" s="144"/>
      <c r="BP4475" s="144"/>
      <c r="BQ4475" s="144"/>
      <c r="BR4475" s="144"/>
      <c r="BS4475" s="144"/>
      <c r="BT4475" s="144"/>
      <c r="BU4475" s="144"/>
      <c r="BV4475" s="144"/>
      <c r="BW4475" s="144"/>
      <c r="BX4475" s="144"/>
      <c r="BY4475" s="144"/>
      <c r="BZ4475" s="144"/>
      <c r="CA4475" s="144"/>
      <c r="CB4475" s="144"/>
      <c r="CC4475" s="144"/>
      <c r="CD4475" s="144"/>
      <c r="CE4475" s="144"/>
      <c r="CF4475" s="144"/>
      <c r="CG4475" s="144"/>
      <c r="CH4475" s="144"/>
      <c r="CI4475" s="144"/>
      <c r="CJ4475" s="144"/>
      <c r="CK4475" s="144"/>
      <c r="CL4475" s="144"/>
    </row>
    <row r="4476" spans="2:90" x14ac:dyDescent="0.25">
      <c r="B4476" s="77"/>
      <c r="C4476" s="77"/>
      <c r="D4476" s="77"/>
      <c r="E4476" s="77"/>
      <c r="F4476" s="77"/>
      <c r="G4476" s="77"/>
      <c r="I4476" s="78"/>
      <c r="K4476" s="78"/>
      <c r="L4476" s="77"/>
      <c r="M4476" s="78"/>
      <c r="N4476" s="78"/>
      <c r="O4476" s="78"/>
      <c r="P4476" s="78"/>
      <c r="Q4476" s="144"/>
      <c r="R4476" s="78"/>
      <c r="S4476" s="78"/>
      <c r="T4476" s="78"/>
      <c r="U4476" s="78"/>
      <c r="V4476" s="219"/>
      <c r="W4476" s="78"/>
      <c r="X4476" s="78"/>
      <c r="Y4476" s="78"/>
      <c r="Z4476" s="78"/>
      <c r="AA4476" s="77"/>
      <c r="AB4476" s="77"/>
      <c r="AC4476" s="78"/>
      <c r="AD4476" s="104"/>
      <c r="AE4476" s="78"/>
      <c r="AF4476" s="104"/>
      <c r="AG4476" s="78"/>
      <c r="AH4476" s="104"/>
      <c r="AI4476" s="78"/>
      <c r="AJ4476" s="104"/>
      <c r="AK4476" s="78"/>
      <c r="AL4476" s="78"/>
      <c r="AM4476" s="8"/>
      <c r="AN4476" s="78"/>
      <c r="AO4476" s="78"/>
      <c r="AP4476" s="78"/>
      <c r="AQ4476" s="78"/>
      <c r="AR4476" s="78"/>
      <c r="AS4476" s="78"/>
      <c r="AT4476" s="78"/>
      <c r="AU4476" s="78"/>
      <c r="AV4476" s="78"/>
      <c r="AW4476" s="77"/>
      <c r="AX4476" s="144"/>
      <c r="AY4476" s="144"/>
      <c r="AZ4476" s="144"/>
      <c r="BA4476" s="54"/>
      <c r="BB4476" s="54"/>
      <c r="BC4476" s="144"/>
      <c r="BD4476" s="144"/>
      <c r="BE4476" s="144"/>
      <c r="BF4476" s="144"/>
      <c r="BG4476" s="144"/>
      <c r="BH4476" s="144"/>
      <c r="BI4476" s="144"/>
      <c r="BJ4476" s="144"/>
      <c r="BK4476" s="144"/>
      <c r="BL4476" s="144"/>
      <c r="BM4476" s="144"/>
      <c r="BN4476" s="144"/>
      <c r="BO4476" s="144"/>
      <c r="BP4476" s="144"/>
      <c r="BQ4476" s="144"/>
      <c r="BR4476" s="144"/>
      <c r="BS4476" s="144"/>
      <c r="BT4476" s="144"/>
      <c r="BU4476" s="144"/>
      <c r="BV4476" s="144"/>
      <c r="BW4476" s="144"/>
      <c r="BX4476" s="144"/>
      <c r="BY4476" s="144"/>
      <c r="BZ4476" s="144"/>
      <c r="CA4476" s="144"/>
      <c r="CB4476" s="144"/>
      <c r="CC4476" s="144"/>
      <c r="CD4476" s="144"/>
      <c r="CE4476" s="144"/>
      <c r="CF4476" s="144"/>
      <c r="CG4476" s="144"/>
      <c r="CH4476" s="144"/>
      <c r="CI4476" s="144"/>
      <c r="CJ4476" s="144"/>
      <c r="CK4476" s="144"/>
      <c r="CL4476" s="144"/>
    </row>
    <row r="4477" spans="2:90" x14ac:dyDescent="0.25">
      <c r="B4477" s="77"/>
      <c r="C4477" s="77"/>
      <c r="D4477" s="77"/>
      <c r="E4477" s="77"/>
      <c r="F4477" s="77"/>
      <c r="G4477" s="77"/>
      <c r="I4477" s="78"/>
      <c r="K4477" s="78"/>
      <c r="L4477" s="77"/>
      <c r="M4477" s="78"/>
      <c r="N4477" s="78"/>
      <c r="O4477" s="78"/>
      <c r="P4477" s="78"/>
      <c r="Q4477" s="144"/>
      <c r="R4477" s="78"/>
      <c r="S4477" s="78"/>
      <c r="T4477" s="78"/>
      <c r="U4477" s="78"/>
      <c r="V4477" s="219"/>
      <c r="W4477" s="78"/>
      <c r="X4477" s="78"/>
      <c r="Y4477" s="78"/>
      <c r="Z4477" s="78"/>
      <c r="AA4477" s="77"/>
      <c r="AB4477" s="77"/>
      <c r="AC4477" s="78"/>
      <c r="AD4477" s="104"/>
      <c r="AE4477" s="78"/>
      <c r="AF4477" s="104"/>
      <c r="AG4477" s="78"/>
      <c r="AH4477" s="104"/>
      <c r="AI4477" s="78"/>
      <c r="AJ4477" s="104"/>
      <c r="AK4477" s="78"/>
      <c r="AL4477" s="78"/>
      <c r="AM4477" s="8"/>
      <c r="AN4477" s="78"/>
      <c r="AO4477" s="78"/>
      <c r="AP4477" s="78"/>
      <c r="AQ4477" s="78"/>
      <c r="AR4477" s="78"/>
      <c r="AS4477" s="78"/>
      <c r="AT4477" s="78"/>
      <c r="AU4477" s="78"/>
      <c r="AV4477" s="78"/>
      <c r="AW4477" s="77"/>
      <c r="AX4477" s="144"/>
      <c r="AY4477" s="144"/>
      <c r="AZ4477" s="144"/>
      <c r="BA4477" s="54"/>
      <c r="BB4477" s="54"/>
      <c r="BC4477" s="144"/>
      <c r="BD4477" s="144"/>
      <c r="BE4477" s="144"/>
      <c r="BF4477" s="144"/>
      <c r="BG4477" s="144"/>
      <c r="BH4477" s="144"/>
      <c r="BI4477" s="144"/>
      <c r="BJ4477" s="144"/>
      <c r="BK4477" s="144"/>
      <c r="BL4477" s="144"/>
      <c r="BM4477" s="144"/>
      <c r="BN4477" s="144"/>
      <c r="BO4477" s="144"/>
      <c r="BP4477" s="144"/>
      <c r="BQ4477" s="144"/>
      <c r="BR4477" s="144"/>
      <c r="BS4477" s="144"/>
      <c r="BT4477" s="144"/>
      <c r="BU4477" s="144"/>
      <c r="BV4477" s="144"/>
      <c r="BW4477" s="144"/>
      <c r="BX4477" s="144"/>
      <c r="BY4477" s="144"/>
      <c r="BZ4477" s="144"/>
      <c r="CA4477" s="144"/>
      <c r="CB4477" s="144"/>
      <c r="CC4477" s="144"/>
      <c r="CD4477" s="144"/>
      <c r="CE4477" s="144"/>
      <c r="CF4477" s="144"/>
      <c r="CG4477" s="144"/>
      <c r="CH4477" s="144"/>
      <c r="CI4477" s="144"/>
      <c r="CJ4477" s="144"/>
      <c r="CK4477" s="144"/>
      <c r="CL4477" s="144"/>
    </row>
    <row r="4478" spans="2:90" x14ac:dyDescent="0.25">
      <c r="B4478" s="77"/>
      <c r="C4478" s="77"/>
      <c r="D4478" s="77"/>
      <c r="E4478" s="77"/>
      <c r="F4478" s="77"/>
      <c r="G4478" s="77"/>
      <c r="I4478" s="78"/>
      <c r="K4478" s="78"/>
      <c r="L4478" s="77"/>
      <c r="M4478" s="78"/>
      <c r="N4478" s="78"/>
      <c r="O4478" s="78"/>
      <c r="P4478" s="78"/>
      <c r="Q4478" s="144"/>
      <c r="R4478" s="78"/>
      <c r="S4478" s="78"/>
      <c r="T4478" s="78"/>
      <c r="U4478" s="78"/>
      <c r="V4478" s="219"/>
      <c r="W4478" s="78"/>
      <c r="X4478" s="78"/>
      <c r="Y4478" s="78"/>
      <c r="Z4478" s="78"/>
      <c r="AA4478" s="77"/>
      <c r="AB4478" s="77"/>
      <c r="AC4478" s="78"/>
      <c r="AD4478" s="104"/>
      <c r="AE4478" s="78"/>
      <c r="AF4478" s="104"/>
      <c r="AG4478" s="78"/>
      <c r="AH4478" s="104"/>
      <c r="AI4478" s="78"/>
      <c r="AJ4478" s="104"/>
      <c r="AK4478" s="78"/>
      <c r="AL4478" s="78"/>
      <c r="AM4478" s="8"/>
      <c r="AN4478" s="78"/>
      <c r="AO4478" s="78"/>
      <c r="AP4478" s="78"/>
      <c r="AQ4478" s="78"/>
      <c r="AR4478" s="78"/>
      <c r="AS4478" s="78"/>
      <c r="AT4478" s="78"/>
      <c r="AU4478" s="78"/>
      <c r="AV4478" s="78"/>
      <c r="AW4478" s="77"/>
      <c r="AX4478" s="144"/>
      <c r="AY4478" s="144"/>
      <c r="AZ4478" s="144"/>
      <c r="BA4478" s="54"/>
      <c r="BB4478" s="54"/>
      <c r="BC4478" s="144"/>
      <c r="BD4478" s="144"/>
      <c r="BE4478" s="144"/>
      <c r="BF4478" s="144"/>
      <c r="BG4478" s="144"/>
      <c r="BH4478" s="144"/>
      <c r="BI4478" s="144"/>
      <c r="BJ4478" s="144"/>
      <c r="BK4478" s="144"/>
      <c r="BL4478" s="144"/>
      <c r="BM4478" s="144"/>
      <c r="BN4478" s="144"/>
      <c r="BO4478" s="144"/>
      <c r="BP4478" s="144"/>
      <c r="BQ4478" s="144"/>
      <c r="BR4478" s="144"/>
      <c r="BS4478" s="144"/>
      <c r="BT4478" s="144"/>
      <c r="BU4478" s="144"/>
      <c r="BV4478" s="144"/>
      <c r="BW4478" s="144"/>
      <c r="BX4478" s="144"/>
      <c r="BY4478" s="144"/>
      <c r="BZ4478" s="144"/>
      <c r="CA4478" s="144"/>
      <c r="CB4478" s="144"/>
      <c r="CC4478" s="144"/>
      <c r="CD4478" s="144"/>
      <c r="CE4478" s="144"/>
      <c r="CF4478" s="144"/>
      <c r="CG4478" s="144"/>
      <c r="CH4478" s="144"/>
      <c r="CI4478" s="144"/>
      <c r="CJ4478" s="144"/>
      <c r="CK4478" s="144"/>
      <c r="CL4478" s="144"/>
    </row>
    <row r="4479" spans="2:90" x14ac:dyDescent="0.25">
      <c r="B4479" s="77"/>
      <c r="C4479" s="77"/>
      <c r="D4479" s="77"/>
      <c r="E4479" s="77"/>
      <c r="F4479" s="77"/>
      <c r="G4479" s="77"/>
      <c r="I4479" s="78"/>
      <c r="K4479" s="78"/>
      <c r="L4479" s="77"/>
      <c r="M4479" s="78"/>
      <c r="N4479" s="78"/>
      <c r="O4479" s="78"/>
      <c r="P4479" s="78"/>
      <c r="Q4479" s="144"/>
      <c r="R4479" s="78"/>
      <c r="S4479" s="78"/>
      <c r="T4479" s="78"/>
      <c r="U4479" s="78"/>
      <c r="V4479" s="219"/>
      <c r="W4479" s="78"/>
      <c r="X4479" s="78"/>
      <c r="Y4479" s="78"/>
      <c r="Z4479" s="78"/>
      <c r="AA4479" s="77"/>
      <c r="AB4479" s="77"/>
      <c r="AC4479" s="78"/>
      <c r="AD4479" s="104"/>
      <c r="AE4479" s="78"/>
      <c r="AF4479" s="104"/>
      <c r="AG4479" s="78"/>
      <c r="AH4479" s="104"/>
      <c r="AI4479" s="78"/>
      <c r="AJ4479" s="104"/>
      <c r="AK4479" s="78"/>
      <c r="AL4479" s="78"/>
      <c r="AM4479" s="8"/>
      <c r="AN4479" s="78"/>
      <c r="AO4479" s="78"/>
      <c r="AP4479" s="78"/>
      <c r="AQ4479" s="78"/>
      <c r="AR4479" s="78"/>
      <c r="AS4479" s="78"/>
      <c r="AT4479" s="78"/>
      <c r="AU4479" s="78"/>
      <c r="AV4479" s="78"/>
      <c r="AW4479" s="77"/>
      <c r="AX4479" s="144"/>
      <c r="AY4479" s="144"/>
      <c r="AZ4479" s="144"/>
      <c r="BA4479" s="54"/>
      <c r="BB4479" s="54"/>
      <c r="BC4479" s="144"/>
      <c r="BD4479" s="144"/>
      <c r="BE4479" s="144"/>
      <c r="BF4479" s="144"/>
      <c r="BG4479" s="144"/>
      <c r="BH4479" s="144"/>
      <c r="BI4479" s="144"/>
      <c r="BJ4479" s="144"/>
      <c r="BK4479" s="144"/>
      <c r="BL4479" s="144"/>
      <c r="BM4479" s="144"/>
      <c r="BN4479" s="144"/>
      <c r="BO4479" s="144"/>
      <c r="BP4479" s="144"/>
      <c r="BQ4479" s="144"/>
      <c r="BR4479" s="144"/>
      <c r="BS4479" s="144"/>
      <c r="BT4479" s="144"/>
      <c r="BU4479" s="144"/>
      <c r="BV4479" s="144"/>
      <c r="BW4479" s="144"/>
      <c r="BX4479" s="144"/>
      <c r="BY4479" s="144"/>
      <c r="BZ4479" s="144"/>
      <c r="CA4479" s="144"/>
      <c r="CB4479" s="144"/>
      <c r="CC4479" s="144"/>
      <c r="CD4479" s="144"/>
      <c r="CE4479" s="144"/>
      <c r="CF4479" s="144"/>
      <c r="CG4479" s="144"/>
      <c r="CH4479" s="144"/>
      <c r="CI4479" s="144"/>
      <c r="CJ4479" s="144"/>
      <c r="CK4479" s="144"/>
      <c r="CL4479" s="144"/>
    </row>
    <row r="4480" spans="2:90" x14ac:dyDescent="0.25">
      <c r="B4480" s="77"/>
      <c r="C4480" s="77"/>
      <c r="D4480" s="77"/>
      <c r="E4480" s="77"/>
      <c r="F4480" s="77"/>
      <c r="G4480" s="77"/>
      <c r="I4480" s="78"/>
      <c r="K4480" s="78"/>
      <c r="L4480" s="77"/>
      <c r="M4480" s="78"/>
      <c r="N4480" s="78"/>
      <c r="O4480" s="78"/>
      <c r="P4480" s="78"/>
      <c r="Q4480" s="144"/>
      <c r="R4480" s="78"/>
      <c r="S4480" s="78"/>
      <c r="T4480" s="78"/>
      <c r="U4480" s="78"/>
      <c r="V4480" s="219"/>
      <c r="W4480" s="78"/>
      <c r="X4480" s="78"/>
      <c r="Y4480" s="78"/>
      <c r="Z4480" s="78"/>
      <c r="AA4480" s="77"/>
      <c r="AB4480" s="77"/>
      <c r="AC4480" s="78"/>
      <c r="AD4480" s="104"/>
      <c r="AE4480" s="78"/>
      <c r="AF4480" s="104"/>
      <c r="AG4480" s="78"/>
      <c r="AH4480" s="104"/>
      <c r="AI4480" s="78"/>
      <c r="AJ4480" s="104"/>
      <c r="AK4480" s="78"/>
      <c r="AL4480" s="78"/>
      <c r="AM4480" s="8"/>
      <c r="AN4480" s="78"/>
      <c r="AO4480" s="78"/>
      <c r="AP4480" s="78"/>
      <c r="AQ4480" s="78"/>
      <c r="AR4480" s="78"/>
      <c r="AS4480" s="78"/>
      <c r="AT4480" s="78"/>
      <c r="AU4480" s="78"/>
      <c r="AV4480" s="78"/>
      <c r="AW4480" s="77"/>
      <c r="AX4480" s="144"/>
      <c r="AY4480" s="144"/>
      <c r="AZ4480" s="144"/>
      <c r="BA4480" s="54"/>
      <c r="BB4480" s="54"/>
      <c r="BC4480" s="144"/>
      <c r="BD4480" s="144"/>
      <c r="BE4480" s="144"/>
      <c r="BF4480" s="144"/>
      <c r="BG4480" s="144"/>
      <c r="BH4480" s="144"/>
      <c r="BI4480" s="144"/>
      <c r="BJ4480" s="144"/>
      <c r="BK4480" s="144"/>
      <c r="BL4480" s="144"/>
      <c r="BM4480" s="144"/>
      <c r="BN4480" s="144"/>
      <c r="BO4480" s="144"/>
      <c r="BP4480" s="144"/>
      <c r="BQ4480" s="144"/>
      <c r="BR4480" s="144"/>
      <c r="BS4480" s="144"/>
      <c r="BT4480" s="144"/>
      <c r="BU4480" s="144"/>
      <c r="BV4480" s="144"/>
      <c r="BW4480" s="144"/>
      <c r="BX4480" s="144"/>
      <c r="BY4480" s="144"/>
      <c r="BZ4480" s="144"/>
      <c r="CA4480" s="144"/>
      <c r="CB4480" s="144"/>
      <c r="CC4480" s="144"/>
      <c r="CD4480" s="144"/>
      <c r="CE4480" s="144"/>
      <c r="CF4480" s="144"/>
      <c r="CG4480" s="144"/>
      <c r="CH4480" s="144"/>
      <c r="CI4480" s="144"/>
      <c r="CJ4480" s="144"/>
      <c r="CK4480" s="144"/>
      <c r="CL4480" s="144"/>
    </row>
    <row r="4481" spans="2:90" x14ac:dyDescent="0.25">
      <c r="B4481" s="77"/>
      <c r="C4481" s="77"/>
      <c r="D4481" s="77"/>
      <c r="E4481" s="77"/>
      <c r="F4481" s="77"/>
      <c r="G4481" s="77"/>
      <c r="I4481" s="78"/>
      <c r="K4481" s="78"/>
      <c r="L4481" s="77"/>
      <c r="M4481" s="78"/>
      <c r="N4481" s="78"/>
      <c r="O4481" s="78"/>
      <c r="P4481" s="78"/>
      <c r="Q4481" s="144"/>
      <c r="R4481" s="78"/>
      <c r="S4481" s="78"/>
      <c r="T4481" s="78"/>
      <c r="U4481" s="78"/>
      <c r="V4481" s="219"/>
      <c r="W4481" s="78"/>
      <c r="X4481" s="78"/>
      <c r="Y4481" s="78"/>
      <c r="Z4481" s="78"/>
      <c r="AA4481" s="77"/>
      <c r="AB4481" s="77"/>
      <c r="AC4481" s="78"/>
      <c r="AD4481" s="104"/>
      <c r="AE4481" s="78"/>
      <c r="AF4481" s="104"/>
      <c r="AG4481" s="78"/>
      <c r="AH4481" s="104"/>
      <c r="AI4481" s="78"/>
      <c r="AJ4481" s="104"/>
      <c r="AK4481" s="78"/>
      <c r="AL4481" s="78"/>
      <c r="AM4481" s="8"/>
      <c r="AN4481" s="78"/>
      <c r="AO4481" s="78"/>
      <c r="AP4481" s="78"/>
      <c r="AQ4481" s="78"/>
      <c r="AR4481" s="78"/>
      <c r="AS4481" s="78"/>
      <c r="AT4481" s="78"/>
      <c r="AU4481" s="78"/>
      <c r="AV4481" s="78"/>
      <c r="AW4481" s="77"/>
      <c r="AX4481" s="144"/>
      <c r="AY4481" s="144"/>
      <c r="AZ4481" s="144"/>
      <c r="BA4481" s="54"/>
      <c r="BB4481" s="54"/>
      <c r="BC4481" s="144"/>
      <c r="BD4481" s="144"/>
      <c r="BE4481" s="144"/>
      <c r="BF4481" s="144"/>
      <c r="BG4481" s="144"/>
      <c r="BH4481" s="144"/>
      <c r="BI4481" s="144"/>
      <c r="BJ4481" s="144"/>
      <c r="BK4481" s="144"/>
      <c r="BL4481" s="144"/>
      <c r="BM4481" s="144"/>
      <c r="BN4481" s="144"/>
      <c r="BO4481" s="144"/>
      <c r="BP4481" s="144"/>
      <c r="BQ4481" s="144"/>
      <c r="BR4481" s="144"/>
      <c r="BS4481" s="144"/>
      <c r="BT4481" s="144"/>
      <c r="BU4481" s="144"/>
      <c r="BV4481" s="144"/>
      <c r="BW4481" s="144"/>
      <c r="BX4481" s="144"/>
      <c r="BY4481" s="144"/>
      <c r="BZ4481" s="144"/>
      <c r="CA4481" s="144"/>
      <c r="CB4481" s="144"/>
      <c r="CC4481" s="144"/>
      <c r="CD4481" s="144"/>
      <c r="CE4481" s="144"/>
      <c r="CF4481" s="144"/>
      <c r="CG4481" s="144"/>
      <c r="CH4481" s="144"/>
      <c r="CI4481" s="144"/>
      <c r="CJ4481" s="144"/>
      <c r="CK4481" s="144"/>
      <c r="CL4481" s="144"/>
    </row>
    <row r="4482" spans="2:90" x14ac:dyDescent="0.25">
      <c r="B4482" s="77"/>
      <c r="C4482" s="77"/>
      <c r="D4482" s="77"/>
      <c r="E4482" s="77"/>
      <c r="F4482" s="77"/>
      <c r="G4482" s="77"/>
      <c r="I4482" s="78"/>
      <c r="K4482" s="78"/>
      <c r="L4482" s="77"/>
      <c r="M4482" s="78"/>
      <c r="N4482" s="78"/>
      <c r="O4482" s="78"/>
      <c r="P4482" s="78"/>
      <c r="Q4482" s="144"/>
      <c r="R4482" s="78"/>
      <c r="S4482" s="78"/>
      <c r="T4482" s="78"/>
      <c r="U4482" s="78"/>
      <c r="V4482" s="219"/>
      <c r="W4482" s="78"/>
      <c r="X4482" s="78"/>
      <c r="Y4482" s="78"/>
      <c r="Z4482" s="78"/>
      <c r="AA4482" s="77"/>
      <c r="AB4482" s="77"/>
      <c r="AC4482" s="78"/>
      <c r="AD4482" s="104"/>
      <c r="AE4482" s="78"/>
      <c r="AF4482" s="104"/>
      <c r="AG4482" s="78"/>
      <c r="AH4482" s="104"/>
      <c r="AI4482" s="78"/>
      <c r="AJ4482" s="104"/>
      <c r="AK4482" s="78"/>
      <c r="AL4482" s="78"/>
      <c r="AM4482" s="8"/>
      <c r="AN4482" s="78"/>
      <c r="AO4482" s="78"/>
      <c r="AP4482" s="78"/>
      <c r="AQ4482" s="78"/>
      <c r="AR4482" s="78"/>
      <c r="AS4482" s="78"/>
      <c r="AT4482" s="78"/>
      <c r="AU4482" s="78"/>
      <c r="AV4482" s="78"/>
      <c r="AW4482" s="77"/>
      <c r="AX4482" s="144"/>
      <c r="AY4482" s="144"/>
      <c r="AZ4482" s="144"/>
      <c r="BA4482" s="54"/>
      <c r="BB4482" s="54"/>
      <c r="BC4482" s="144"/>
      <c r="BD4482" s="144"/>
      <c r="BE4482" s="144"/>
      <c r="BF4482" s="144"/>
      <c r="BG4482" s="144"/>
      <c r="BH4482" s="144"/>
      <c r="BI4482" s="144"/>
      <c r="BJ4482" s="144"/>
      <c r="BK4482" s="144"/>
      <c r="BL4482" s="144"/>
      <c r="BM4482" s="144"/>
      <c r="BN4482" s="144"/>
      <c r="BO4482" s="144"/>
      <c r="BP4482" s="144"/>
      <c r="BQ4482" s="144"/>
      <c r="BR4482" s="144"/>
      <c r="BS4482" s="144"/>
      <c r="BT4482" s="144"/>
      <c r="BU4482" s="144"/>
      <c r="BV4482" s="144"/>
      <c r="BW4482" s="144"/>
      <c r="BX4482" s="144"/>
      <c r="BY4482" s="144"/>
      <c r="BZ4482" s="144"/>
      <c r="CA4482" s="144"/>
      <c r="CB4482" s="144"/>
      <c r="CC4482" s="144"/>
      <c r="CD4482" s="144"/>
      <c r="CE4482" s="144"/>
      <c r="CF4482" s="144"/>
      <c r="CG4482" s="144"/>
      <c r="CH4482" s="144"/>
      <c r="CI4482" s="144"/>
      <c r="CJ4482" s="144"/>
      <c r="CK4482" s="144"/>
      <c r="CL4482" s="144"/>
    </row>
    <row r="4483" spans="2:90" x14ac:dyDescent="0.25">
      <c r="B4483" s="77"/>
      <c r="C4483" s="77"/>
      <c r="D4483" s="77"/>
      <c r="E4483" s="77"/>
      <c r="F4483" s="77"/>
      <c r="G4483" s="77"/>
      <c r="I4483" s="78"/>
      <c r="K4483" s="78"/>
      <c r="L4483" s="77"/>
      <c r="M4483" s="78"/>
      <c r="N4483" s="78"/>
      <c r="O4483" s="78"/>
      <c r="P4483" s="78"/>
      <c r="Q4483" s="144"/>
      <c r="R4483" s="78"/>
      <c r="S4483" s="78"/>
      <c r="T4483" s="78"/>
      <c r="U4483" s="78"/>
      <c r="V4483" s="219"/>
      <c r="W4483" s="78"/>
      <c r="X4483" s="78"/>
      <c r="Y4483" s="78"/>
      <c r="Z4483" s="78"/>
      <c r="AA4483" s="77"/>
      <c r="AB4483" s="77"/>
      <c r="AC4483" s="78"/>
      <c r="AD4483" s="104"/>
      <c r="AE4483" s="78"/>
      <c r="AF4483" s="104"/>
      <c r="AG4483" s="78"/>
      <c r="AH4483" s="104"/>
      <c r="AI4483" s="78"/>
      <c r="AJ4483" s="104"/>
      <c r="AK4483" s="78"/>
      <c r="AL4483" s="78"/>
      <c r="AM4483" s="8"/>
      <c r="AN4483" s="78"/>
      <c r="AO4483" s="78"/>
      <c r="AP4483" s="78"/>
      <c r="AQ4483" s="78"/>
      <c r="AR4483" s="78"/>
      <c r="AS4483" s="78"/>
      <c r="AT4483" s="78"/>
      <c r="AU4483" s="78"/>
      <c r="AV4483" s="78"/>
      <c r="AW4483" s="77"/>
      <c r="AX4483" s="144"/>
      <c r="AY4483" s="144"/>
      <c r="AZ4483" s="144"/>
      <c r="BA4483" s="54"/>
      <c r="BB4483" s="54"/>
      <c r="BC4483" s="144"/>
      <c r="BD4483" s="144"/>
      <c r="BE4483" s="144"/>
      <c r="BF4483" s="144"/>
      <c r="BG4483" s="144"/>
      <c r="BH4483" s="144"/>
      <c r="BI4483" s="144"/>
      <c r="BJ4483" s="144"/>
      <c r="BK4483" s="144"/>
      <c r="BL4483" s="144"/>
      <c r="BM4483" s="144"/>
      <c r="BN4483" s="144"/>
      <c r="BO4483" s="144"/>
      <c r="BP4483" s="144"/>
      <c r="BQ4483" s="144"/>
      <c r="BR4483" s="144"/>
      <c r="BS4483" s="144"/>
      <c r="BT4483" s="144"/>
      <c r="BU4483" s="144"/>
      <c r="BV4483" s="144"/>
      <c r="BW4483" s="144"/>
      <c r="BX4483" s="144"/>
      <c r="BY4483" s="144"/>
      <c r="BZ4483" s="144"/>
      <c r="CA4483" s="144"/>
      <c r="CB4483" s="144"/>
      <c r="CC4483" s="144"/>
      <c r="CD4483" s="144"/>
      <c r="CE4483" s="144"/>
      <c r="CF4483" s="144"/>
      <c r="CG4483" s="144"/>
      <c r="CH4483" s="144"/>
      <c r="CI4483" s="144"/>
      <c r="CJ4483" s="144"/>
      <c r="CK4483" s="144"/>
      <c r="CL4483" s="144"/>
    </row>
    <row r="4484" spans="2:90" x14ac:dyDescent="0.25">
      <c r="B4484" s="77"/>
      <c r="C4484" s="77"/>
      <c r="D4484" s="77"/>
      <c r="E4484" s="77"/>
      <c r="F4484" s="77"/>
      <c r="G4484" s="77"/>
      <c r="I4484" s="78"/>
      <c r="K4484" s="78"/>
      <c r="L4484" s="77"/>
      <c r="M4484" s="78"/>
      <c r="N4484" s="78"/>
      <c r="O4484" s="78"/>
      <c r="P4484" s="78"/>
      <c r="Q4484" s="144"/>
      <c r="R4484" s="78"/>
      <c r="S4484" s="78"/>
      <c r="T4484" s="78"/>
      <c r="U4484" s="78"/>
      <c r="V4484" s="219"/>
      <c r="W4484" s="78"/>
      <c r="X4484" s="78"/>
      <c r="Y4484" s="78"/>
      <c r="Z4484" s="78"/>
      <c r="AA4484" s="77"/>
      <c r="AB4484" s="77"/>
      <c r="AC4484" s="78"/>
      <c r="AD4484" s="104"/>
      <c r="AE4484" s="78"/>
      <c r="AF4484" s="104"/>
      <c r="AG4484" s="78"/>
      <c r="AH4484" s="104"/>
      <c r="AI4484" s="78"/>
      <c r="AJ4484" s="104"/>
      <c r="AK4484" s="78"/>
      <c r="AL4484" s="78"/>
      <c r="AM4484" s="8"/>
      <c r="AN4484" s="78"/>
      <c r="AO4484" s="78"/>
      <c r="AP4484" s="78"/>
      <c r="AQ4484" s="78"/>
      <c r="AR4484" s="78"/>
      <c r="AS4484" s="78"/>
      <c r="AT4484" s="78"/>
      <c r="AU4484" s="78"/>
      <c r="AV4484" s="78"/>
      <c r="AW4484" s="77"/>
      <c r="AX4484" s="144"/>
      <c r="AY4484" s="144"/>
      <c r="AZ4484" s="144"/>
      <c r="BA4484" s="54"/>
      <c r="BB4484" s="54"/>
      <c r="BC4484" s="144"/>
      <c r="BD4484" s="144"/>
      <c r="BE4484" s="144"/>
      <c r="BF4484" s="144"/>
      <c r="BG4484" s="144"/>
      <c r="BH4484" s="144"/>
      <c r="BI4484" s="144"/>
      <c r="BJ4484" s="144"/>
      <c r="BK4484" s="144"/>
      <c r="BL4484" s="144"/>
      <c r="BM4484" s="144"/>
      <c r="BN4484" s="144"/>
      <c r="BO4484" s="144"/>
      <c r="BP4484" s="144"/>
      <c r="BQ4484" s="144"/>
      <c r="BR4484" s="144"/>
      <c r="BS4484" s="144"/>
      <c r="BT4484" s="144"/>
      <c r="BU4484" s="144"/>
      <c r="BV4484" s="144"/>
      <c r="BW4484" s="144"/>
      <c r="BX4484" s="144"/>
      <c r="BY4484" s="144"/>
      <c r="BZ4484" s="144"/>
      <c r="CA4484" s="144"/>
      <c r="CB4484" s="144"/>
      <c r="CC4484" s="144"/>
      <c r="CD4484" s="144"/>
      <c r="CE4484" s="144"/>
      <c r="CF4484" s="144"/>
      <c r="CG4484" s="144"/>
      <c r="CH4484" s="144"/>
      <c r="CI4484" s="144"/>
      <c r="CJ4484" s="144"/>
      <c r="CK4484" s="144"/>
      <c r="CL4484" s="144"/>
    </row>
    <row r="4485" spans="2:90" x14ac:dyDescent="0.25">
      <c r="B4485" s="77"/>
      <c r="C4485" s="77"/>
      <c r="D4485" s="77"/>
      <c r="E4485" s="77"/>
      <c r="F4485" s="77"/>
      <c r="G4485" s="77"/>
      <c r="I4485" s="78"/>
      <c r="K4485" s="78"/>
      <c r="L4485" s="77"/>
      <c r="M4485" s="78"/>
      <c r="N4485" s="78"/>
      <c r="O4485" s="78"/>
      <c r="P4485" s="78"/>
      <c r="Q4485" s="144"/>
      <c r="R4485" s="78"/>
      <c r="S4485" s="78"/>
      <c r="T4485" s="78"/>
      <c r="U4485" s="78"/>
      <c r="V4485" s="219"/>
      <c r="W4485" s="78"/>
      <c r="X4485" s="78"/>
      <c r="Y4485" s="78"/>
      <c r="Z4485" s="78"/>
      <c r="AA4485" s="77"/>
      <c r="AB4485" s="77"/>
      <c r="AC4485" s="78"/>
      <c r="AD4485" s="104"/>
      <c r="AE4485" s="78"/>
      <c r="AF4485" s="104"/>
      <c r="AG4485" s="78"/>
      <c r="AH4485" s="104"/>
      <c r="AI4485" s="78"/>
      <c r="AJ4485" s="104"/>
      <c r="AK4485" s="78"/>
      <c r="AL4485" s="78"/>
      <c r="AM4485" s="8"/>
      <c r="AN4485" s="78"/>
      <c r="AO4485" s="78"/>
      <c r="AP4485" s="78"/>
      <c r="AQ4485" s="78"/>
      <c r="AR4485" s="78"/>
      <c r="AS4485" s="78"/>
      <c r="AT4485" s="78"/>
      <c r="AU4485" s="78"/>
      <c r="AV4485" s="78"/>
      <c r="AW4485" s="77"/>
      <c r="AX4485" s="144"/>
      <c r="AY4485" s="144"/>
      <c r="AZ4485" s="144"/>
      <c r="BA4485" s="54"/>
      <c r="BB4485" s="54"/>
      <c r="BC4485" s="144"/>
      <c r="BD4485" s="144"/>
      <c r="BE4485" s="144"/>
      <c r="BF4485" s="144"/>
      <c r="BG4485" s="144"/>
      <c r="BH4485" s="144"/>
      <c r="BI4485" s="144"/>
      <c r="BJ4485" s="144"/>
      <c r="BK4485" s="144"/>
      <c r="BL4485" s="144"/>
      <c r="BM4485" s="144"/>
      <c r="BN4485" s="144"/>
      <c r="BO4485" s="144"/>
      <c r="BP4485" s="144"/>
      <c r="BQ4485" s="144"/>
      <c r="BR4485" s="144"/>
      <c r="BS4485" s="144"/>
      <c r="BT4485" s="144"/>
      <c r="BU4485" s="144"/>
      <c r="BV4485" s="144"/>
      <c r="BW4485" s="144"/>
      <c r="BX4485" s="144"/>
      <c r="BY4485" s="144"/>
      <c r="BZ4485" s="144"/>
      <c r="CA4485" s="144"/>
      <c r="CB4485" s="144"/>
      <c r="CC4485" s="144"/>
      <c r="CD4485" s="144"/>
      <c r="CE4485" s="144"/>
      <c r="CF4485" s="144"/>
      <c r="CG4485" s="144"/>
      <c r="CH4485" s="144"/>
      <c r="CI4485" s="144"/>
      <c r="CJ4485" s="144"/>
      <c r="CK4485" s="144"/>
      <c r="CL4485" s="144"/>
    </row>
    <row r="4486" spans="2:90" x14ac:dyDescent="0.25">
      <c r="B4486" s="77"/>
      <c r="C4486" s="77"/>
      <c r="D4486" s="77"/>
      <c r="E4486" s="77"/>
      <c r="F4486" s="77"/>
      <c r="G4486" s="77"/>
      <c r="I4486" s="78"/>
      <c r="K4486" s="78"/>
      <c r="L4486" s="77"/>
      <c r="M4486" s="78"/>
      <c r="N4486" s="78"/>
      <c r="O4486" s="78"/>
      <c r="P4486" s="78"/>
      <c r="Q4486" s="144"/>
      <c r="R4486" s="78"/>
      <c r="S4486" s="78"/>
      <c r="T4486" s="78"/>
      <c r="U4486" s="78"/>
      <c r="V4486" s="219"/>
      <c r="W4486" s="78"/>
      <c r="X4486" s="78"/>
      <c r="Y4486" s="78"/>
      <c r="Z4486" s="78"/>
      <c r="AA4486" s="77"/>
      <c r="AB4486" s="77"/>
      <c r="AC4486" s="78"/>
      <c r="AD4486" s="104"/>
      <c r="AE4486" s="78"/>
      <c r="AF4486" s="104"/>
      <c r="AG4486" s="78"/>
      <c r="AH4486" s="104"/>
      <c r="AI4486" s="78"/>
      <c r="AJ4486" s="104"/>
      <c r="AK4486" s="78"/>
      <c r="AL4486" s="78"/>
      <c r="AM4486" s="8"/>
      <c r="AN4486" s="78"/>
      <c r="AO4486" s="78"/>
      <c r="AP4486" s="78"/>
      <c r="AQ4486" s="78"/>
      <c r="AR4486" s="78"/>
      <c r="AS4486" s="78"/>
      <c r="AT4486" s="78"/>
      <c r="AU4486" s="78"/>
      <c r="AV4486" s="78"/>
      <c r="AW4486" s="77"/>
      <c r="AX4486" s="144"/>
      <c r="AY4486" s="144"/>
      <c r="AZ4486" s="144"/>
      <c r="BA4486" s="54"/>
      <c r="BB4486" s="54"/>
      <c r="BC4486" s="144"/>
      <c r="BD4486" s="144"/>
      <c r="BE4486" s="144"/>
      <c r="BF4486" s="144"/>
      <c r="BG4486" s="144"/>
      <c r="BH4486" s="144"/>
      <c r="BI4486" s="144"/>
      <c r="BJ4486" s="144"/>
      <c r="BK4486" s="144"/>
      <c r="BL4486" s="144"/>
      <c r="BM4486" s="144"/>
      <c r="BN4486" s="144"/>
      <c r="BO4486" s="144"/>
      <c r="BP4486" s="144"/>
      <c r="BQ4486" s="144"/>
      <c r="BR4486" s="144"/>
      <c r="BS4486" s="144"/>
      <c r="BT4486" s="144"/>
      <c r="BU4486" s="144"/>
      <c r="BV4486" s="144"/>
      <c r="BW4486" s="144"/>
      <c r="BX4486" s="144"/>
      <c r="BY4486" s="144"/>
      <c r="BZ4486" s="144"/>
      <c r="CA4486" s="144"/>
      <c r="CB4486" s="144"/>
      <c r="CC4486" s="144"/>
      <c r="CD4486" s="144"/>
      <c r="CE4486" s="144"/>
      <c r="CF4486" s="144"/>
      <c r="CG4486" s="144"/>
      <c r="CH4486" s="144"/>
      <c r="CI4486" s="144"/>
      <c r="CJ4486" s="144"/>
      <c r="CK4486" s="144"/>
      <c r="CL4486" s="144"/>
    </row>
    <row r="4487" spans="2:90" x14ac:dyDescent="0.25">
      <c r="B4487" s="77"/>
      <c r="C4487" s="77"/>
      <c r="D4487" s="77"/>
      <c r="E4487" s="77"/>
      <c r="F4487" s="77"/>
      <c r="G4487" s="77"/>
      <c r="I4487" s="78"/>
      <c r="K4487" s="78"/>
      <c r="L4487" s="77"/>
      <c r="M4487" s="78"/>
      <c r="N4487" s="78"/>
      <c r="O4487" s="78"/>
      <c r="P4487" s="78"/>
      <c r="Q4487" s="144"/>
      <c r="R4487" s="78"/>
      <c r="S4487" s="78"/>
      <c r="T4487" s="78"/>
      <c r="U4487" s="78"/>
      <c r="V4487" s="219"/>
      <c r="W4487" s="78"/>
      <c r="X4487" s="78"/>
      <c r="Y4487" s="78"/>
      <c r="Z4487" s="78"/>
      <c r="AA4487" s="77"/>
      <c r="AB4487" s="77"/>
      <c r="AC4487" s="78"/>
      <c r="AD4487" s="104"/>
      <c r="AE4487" s="78"/>
      <c r="AF4487" s="104"/>
      <c r="AG4487" s="78"/>
      <c r="AH4487" s="104"/>
      <c r="AI4487" s="78"/>
      <c r="AJ4487" s="104"/>
      <c r="AK4487" s="78"/>
      <c r="AL4487" s="78"/>
      <c r="AM4487" s="8"/>
      <c r="AN4487" s="78"/>
      <c r="AO4487" s="78"/>
      <c r="AP4487" s="78"/>
      <c r="AQ4487" s="78"/>
      <c r="AR4487" s="78"/>
      <c r="AS4487" s="78"/>
      <c r="AT4487" s="78"/>
      <c r="AU4487" s="78"/>
      <c r="AV4487" s="78"/>
      <c r="AW4487" s="77"/>
      <c r="AX4487" s="144"/>
      <c r="AY4487" s="144"/>
      <c r="AZ4487" s="144"/>
      <c r="BA4487" s="54"/>
      <c r="BB4487" s="54"/>
      <c r="BC4487" s="144"/>
      <c r="BD4487" s="144"/>
      <c r="BE4487" s="144"/>
      <c r="BF4487" s="144"/>
      <c r="BG4487" s="144"/>
      <c r="BH4487" s="144"/>
      <c r="BI4487" s="144"/>
      <c r="BJ4487" s="144"/>
      <c r="BK4487" s="144"/>
      <c r="BL4487" s="144"/>
      <c r="BM4487" s="144"/>
      <c r="BN4487" s="144"/>
      <c r="BO4487" s="144"/>
      <c r="BP4487" s="144"/>
      <c r="BQ4487" s="144"/>
      <c r="BR4487" s="144"/>
      <c r="BS4487" s="144"/>
      <c r="BT4487" s="144"/>
      <c r="BU4487" s="144"/>
      <c r="BV4487" s="144"/>
      <c r="BW4487" s="144"/>
      <c r="BX4487" s="144"/>
      <c r="BY4487" s="144"/>
      <c r="BZ4487" s="144"/>
      <c r="CA4487" s="144"/>
      <c r="CB4487" s="144"/>
      <c r="CC4487" s="144"/>
      <c r="CD4487" s="144"/>
      <c r="CE4487" s="144"/>
      <c r="CF4487" s="144"/>
      <c r="CG4487" s="144"/>
      <c r="CH4487" s="144"/>
      <c r="CI4487" s="144"/>
      <c r="CJ4487" s="144"/>
      <c r="CK4487" s="144"/>
      <c r="CL4487" s="144"/>
    </row>
    <row r="4488" spans="2:90" x14ac:dyDescent="0.25">
      <c r="B4488" s="77"/>
      <c r="C4488" s="77"/>
      <c r="D4488" s="77"/>
      <c r="E4488" s="77"/>
      <c r="F4488" s="77"/>
      <c r="G4488" s="77"/>
      <c r="I4488" s="78"/>
      <c r="K4488" s="78"/>
      <c r="L4488" s="77"/>
      <c r="M4488" s="78"/>
      <c r="N4488" s="78"/>
      <c r="O4488" s="78"/>
      <c r="P4488" s="78"/>
      <c r="Q4488" s="144"/>
      <c r="R4488" s="78"/>
      <c r="S4488" s="78"/>
      <c r="T4488" s="78"/>
      <c r="U4488" s="78"/>
      <c r="V4488" s="219"/>
      <c r="W4488" s="78"/>
      <c r="X4488" s="78"/>
      <c r="Y4488" s="78"/>
      <c r="Z4488" s="78"/>
      <c r="AA4488" s="77"/>
      <c r="AB4488" s="77"/>
      <c r="AC4488" s="78"/>
      <c r="AD4488" s="104"/>
      <c r="AE4488" s="78"/>
      <c r="AF4488" s="104"/>
      <c r="AG4488" s="78"/>
      <c r="AH4488" s="104"/>
      <c r="AI4488" s="78"/>
      <c r="AJ4488" s="104"/>
      <c r="AK4488" s="78"/>
      <c r="AL4488" s="78"/>
      <c r="AM4488" s="8"/>
      <c r="AN4488" s="78"/>
      <c r="AO4488" s="78"/>
      <c r="AP4488" s="78"/>
      <c r="AQ4488" s="78"/>
      <c r="AR4488" s="78"/>
      <c r="AS4488" s="78"/>
      <c r="AT4488" s="78"/>
      <c r="AU4488" s="78"/>
      <c r="AV4488" s="78"/>
      <c r="AW4488" s="77"/>
      <c r="AX4488" s="144"/>
      <c r="AY4488" s="144"/>
      <c r="AZ4488" s="144"/>
      <c r="BA4488" s="54"/>
      <c r="BB4488" s="54"/>
      <c r="BC4488" s="144"/>
      <c r="BD4488" s="144"/>
      <c r="BE4488" s="144"/>
      <c r="BF4488" s="144"/>
      <c r="BG4488" s="144"/>
      <c r="BH4488" s="144"/>
      <c r="BI4488" s="144"/>
      <c r="BJ4488" s="144"/>
      <c r="BK4488" s="144"/>
      <c r="BL4488" s="144"/>
      <c r="BM4488" s="144"/>
      <c r="BN4488" s="144"/>
      <c r="BO4488" s="144"/>
      <c r="BP4488" s="144"/>
      <c r="BQ4488" s="144"/>
      <c r="BR4488" s="144"/>
      <c r="BS4488" s="144"/>
      <c r="BT4488" s="144"/>
      <c r="BU4488" s="144"/>
      <c r="BV4488" s="144"/>
      <c r="BW4488" s="144"/>
      <c r="BX4488" s="144"/>
      <c r="BY4488" s="144"/>
      <c r="BZ4488" s="144"/>
      <c r="CA4488" s="144"/>
      <c r="CB4488" s="144"/>
      <c r="CC4488" s="144"/>
      <c r="CD4488" s="144"/>
      <c r="CE4488" s="144"/>
      <c r="CF4488" s="144"/>
      <c r="CG4488" s="144"/>
      <c r="CH4488" s="144"/>
      <c r="CI4488" s="144"/>
      <c r="CJ4488" s="144"/>
      <c r="CK4488" s="144"/>
      <c r="CL4488" s="144"/>
    </row>
    <row r="4489" spans="2:90" x14ac:dyDescent="0.25">
      <c r="B4489" s="77"/>
      <c r="C4489" s="77"/>
      <c r="D4489" s="77"/>
      <c r="E4489" s="77"/>
      <c r="F4489" s="77"/>
      <c r="G4489" s="77"/>
      <c r="I4489" s="78"/>
      <c r="K4489" s="78"/>
      <c r="L4489" s="77"/>
      <c r="M4489" s="78"/>
      <c r="N4489" s="78"/>
      <c r="O4489" s="78"/>
      <c r="P4489" s="78"/>
      <c r="Q4489" s="144"/>
      <c r="R4489" s="78"/>
      <c r="S4489" s="78"/>
      <c r="T4489" s="78"/>
      <c r="U4489" s="78"/>
      <c r="V4489" s="219"/>
      <c r="W4489" s="78"/>
      <c r="X4489" s="78"/>
      <c r="Y4489" s="78"/>
      <c r="Z4489" s="78"/>
      <c r="AA4489" s="77"/>
      <c r="AB4489" s="77"/>
      <c r="AC4489" s="78"/>
      <c r="AD4489" s="104"/>
      <c r="AE4489" s="78"/>
      <c r="AF4489" s="104"/>
      <c r="AG4489" s="78"/>
      <c r="AH4489" s="104"/>
      <c r="AI4489" s="78"/>
      <c r="AJ4489" s="104"/>
      <c r="AK4489" s="78"/>
      <c r="AL4489" s="78"/>
      <c r="AM4489" s="8"/>
      <c r="AN4489" s="78"/>
      <c r="AO4489" s="78"/>
      <c r="AP4489" s="78"/>
      <c r="AQ4489" s="78"/>
      <c r="AR4489" s="78"/>
      <c r="AS4489" s="78"/>
      <c r="AT4489" s="78"/>
      <c r="AU4489" s="78"/>
      <c r="AV4489" s="78"/>
      <c r="AW4489" s="77"/>
      <c r="AX4489" s="144"/>
      <c r="AY4489" s="144"/>
      <c r="AZ4489" s="144"/>
      <c r="BA4489" s="54"/>
      <c r="BB4489" s="54"/>
      <c r="BC4489" s="144"/>
      <c r="BD4489" s="144"/>
      <c r="BE4489" s="144"/>
      <c r="BF4489" s="144"/>
      <c r="BG4489" s="144"/>
      <c r="BH4489" s="144"/>
      <c r="BI4489" s="144"/>
      <c r="BJ4489" s="144"/>
      <c r="BK4489" s="144"/>
      <c r="BL4489" s="144"/>
      <c r="BM4489" s="144"/>
      <c r="BN4489" s="144"/>
      <c r="BO4489" s="144"/>
      <c r="BP4489" s="144"/>
      <c r="BQ4489" s="144"/>
      <c r="BR4489" s="144"/>
      <c r="BS4489" s="144"/>
      <c r="BT4489" s="144"/>
      <c r="BU4489" s="144"/>
      <c r="BV4489" s="144"/>
      <c r="BW4489" s="144"/>
      <c r="BX4489" s="144"/>
      <c r="BY4489" s="144"/>
      <c r="BZ4489" s="144"/>
      <c r="CA4489" s="144"/>
      <c r="CB4489" s="144"/>
      <c r="CC4489" s="144"/>
      <c r="CD4489" s="144"/>
      <c r="CE4489" s="144"/>
      <c r="CF4489" s="144"/>
      <c r="CG4489" s="144"/>
      <c r="CH4489" s="144"/>
      <c r="CI4489" s="144"/>
      <c r="CJ4489" s="144"/>
      <c r="CK4489" s="144"/>
      <c r="CL4489" s="144"/>
    </row>
    <row r="4490" spans="2:90" x14ac:dyDescent="0.25">
      <c r="B4490" s="77"/>
      <c r="C4490" s="77"/>
      <c r="D4490" s="77"/>
      <c r="E4490" s="77"/>
      <c r="F4490" s="77"/>
      <c r="G4490" s="77"/>
      <c r="I4490" s="78"/>
      <c r="K4490" s="78"/>
      <c r="L4490" s="77"/>
      <c r="M4490" s="78"/>
      <c r="N4490" s="78"/>
      <c r="O4490" s="78"/>
      <c r="P4490" s="78"/>
      <c r="Q4490" s="144"/>
      <c r="R4490" s="78"/>
      <c r="S4490" s="78"/>
      <c r="T4490" s="78"/>
      <c r="U4490" s="78"/>
      <c r="V4490" s="219"/>
      <c r="W4490" s="78"/>
      <c r="X4490" s="78"/>
      <c r="Y4490" s="78"/>
      <c r="Z4490" s="78"/>
      <c r="AA4490" s="77"/>
      <c r="AB4490" s="77"/>
      <c r="AC4490" s="78"/>
      <c r="AD4490" s="104"/>
      <c r="AE4490" s="78"/>
      <c r="AF4490" s="104"/>
      <c r="AG4490" s="78"/>
      <c r="AH4490" s="104"/>
      <c r="AI4490" s="78"/>
      <c r="AJ4490" s="104"/>
      <c r="AK4490" s="78"/>
      <c r="AL4490" s="78"/>
      <c r="AM4490" s="8"/>
      <c r="AN4490" s="78"/>
      <c r="AO4490" s="78"/>
      <c r="AP4490" s="78"/>
      <c r="AQ4490" s="78"/>
      <c r="AR4490" s="78"/>
      <c r="AS4490" s="78"/>
      <c r="AT4490" s="78"/>
      <c r="AU4490" s="78"/>
      <c r="AV4490" s="78"/>
      <c r="AW4490" s="77"/>
      <c r="AX4490" s="144"/>
      <c r="AY4490" s="144"/>
      <c r="AZ4490" s="144"/>
      <c r="BA4490" s="54"/>
      <c r="BB4490" s="54"/>
      <c r="BC4490" s="144"/>
      <c r="BD4490" s="144"/>
      <c r="BE4490" s="144"/>
      <c r="BF4490" s="144"/>
      <c r="BG4490" s="144"/>
      <c r="BH4490" s="144"/>
      <c r="BI4490" s="144"/>
      <c r="BJ4490" s="144"/>
      <c r="BK4490" s="144"/>
      <c r="BL4490" s="144"/>
      <c r="BM4490" s="144"/>
      <c r="BN4490" s="144"/>
      <c r="BO4490" s="144"/>
      <c r="BP4490" s="144"/>
      <c r="BQ4490" s="144"/>
      <c r="BR4490" s="144"/>
      <c r="BS4490" s="144"/>
      <c r="BT4490" s="144"/>
      <c r="BU4490" s="144"/>
      <c r="BV4490" s="144"/>
      <c r="BW4490" s="144"/>
      <c r="BX4490" s="144"/>
      <c r="BY4490" s="144"/>
      <c r="BZ4490" s="144"/>
      <c r="CA4490" s="144"/>
      <c r="CB4490" s="144"/>
      <c r="CC4490" s="144"/>
      <c r="CD4490" s="144"/>
      <c r="CE4490" s="144"/>
      <c r="CF4490" s="144"/>
      <c r="CG4490" s="144"/>
      <c r="CH4490" s="144"/>
      <c r="CI4490" s="144"/>
      <c r="CJ4490" s="144"/>
      <c r="CK4490" s="144"/>
      <c r="CL4490" s="144"/>
    </row>
    <row r="4491" spans="2:90" x14ac:dyDescent="0.25">
      <c r="B4491" s="77"/>
      <c r="C4491" s="77"/>
      <c r="D4491" s="77"/>
      <c r="E4491" s="77"/>
      <c r="F4491" s="77"/>
      <c r="G4491" s="77"/>
      <c r="I4491" s="78"/>
      <c r="K4491" s="78"/>
      <c r="L4491" s="77"/>
      <c r="M4491" s="78"/>
      <c r="N4491" s="78"/>
      <c r="O4491" s="78"/>
      <c r="P4491" s="78"/>
      <c r="Q4491" s="144"/>
      <c r="R4491" s="78"/>
      <c r="S4491" s="78"/>
      <c r="T4491" s="78"/>
      <c r="U4491" s="78"/>
      <c r="V4491" s="219"/>
      <c r="W4491" s="78"/>
      <c r="X4491" s="78"/>
      <c r="Y4491" s="78"/>
      <c r="Z4491" s="78"/>
      <c r="AA4491" s="77"/>
      <c r="AB4491" s="77"/>
      <c r="AC4491" s="78"/>
      <c r="AD4491" s="104"/>
      <c r="AE4491" s="78"/>
      <c r="AF4491" s="104"/>
      <c r="AG4491" s="78"/>
      <c r="AH4491" s="104"/>
      <c r="AI4491" s="78"/>
      <c r="AJ4491" s="104"/>
      <c r="AK4491" s="78"/>
      <c r="AL4491" s="78"/>
      <c r="AM4491" s="8"/>
      <c r="AN4491" s="78"/>
      <c r="AO4491" s="78"/>
      <c r="AP4491" s="78"/>
      <c r="AQ4491" s="78"/>
      <c r="AR4491" s="78"/>
      <c r="AS4491" s="78"/>
      <c r="AT4491" s="78"/>
      <c r="AU4491" s="78"/>
      <c r="AV4491" s="78"/>
      <c r="AW4491" s="77"/>
      <c r="AX4491" s="144"/>
      <c r="AY4491" s="144"/>
      <c r="AZ4491" s="144"/>
      <c r="BA4491" s="54"/>
      <c r="BB4491" s="54"/>
      <c r="BC4491" s="144"/>
      <c r="BD4491" s="144"/>
      <c r="BE4491" s="144"/>
      <c r="BF4491" s="144"/>
      <c r="BG4491" s="144"/>
      <c r="BH4491" s="144"/>
      <c r="BI4491" s="144"/>
      <c r="BJ4491" s="144"/>
      <c r="BK4491" s="144"/>
      <c r="BL4491" s="144"/>
      <c r="BM4491" s="144"/>
      <c r="BN4491" s="144"/>
      <c r="BO4491" s="144"/>
      <c r="BP4491" s="144"/>
      <c r="BQ4491" s="144"/>
      <c r="BR4491" s="144"/>
      <c r="BS4491" s="144"/>
      <c r="BT4491" s="144"/>
      <c r="BU4491" s="144"/>
      <c r="BV4491" s="144"/>
      <c r="BW4491" s="144"/>
      <c r="BX4491" s="144"/>
      <c r="BY4491" s="144"/>
      <c r="BZ4491" s="144"/>
      <c r="CA4491" s="144"/>
      <c r="CB4491" s="144"/>
      <c r="CC4491" s="144"/>
      <c r="CD4491" s="144"/>
      <c r="CE4491" s="144"/>
      <c r="CF4491" s="144"/>
      <c r="CG4491" s="144"/>
      <c r="CH4491" s="144"/>
      <c r="CI4491" s="144"/>
      <c r="CJ4491" s="144"/>
      <c r="CK4491" s="144"/>
      <c r="CL4491" s="144"/>
    </row>
    <row r="4492" spans="2:90" x14ac:dyDescent="0.25">
      <c r="B4492" s="77"/>
      <c r="C4492" s="77"/>
      <c r="D4492" s="77"/>
      <c r="E4492" s="77"/>
      <c r="F4492" s="77"/>
      <c r="G4492" s="77"/>
      <c r="I4492" s="78"/>
      <c r="K4492" s="78"/>
      <c r="L4492" s="77"/>
      <c r="M4492" s="78"/>
      <c r="N4492" s="78"/>
      <c r="O4492" s="78"/>
      <c r="P4492" s="78"/>
      <c r="Q4492" s="144"/>
      <c r="R4492" s="78"/>
      <c r="S4492" s="78"/>
      <c r="T4492" s="78"/>
      <c r="U4492" s="78"/>
      <c r="V4492" s="219"/>
      <c r="W4492" s="78"/>
      <c r="X4492" s="78"/>
      <c r="Y4492" s="78"/>
      <c r="Z4492" s="78"/>
      <c r="AA4492" s="77"/>
      <c r="AB4492" s="77"/>
      <c r="AC4492" s="78"/>
      <c r="AD4492" s="104"/>
      <c r="AE4492" s="78"/>
      <c r="AF4492" s="104"/>
      <c r="AG4492" s="78"/>
      <c r="AH4492" s="104"/>
      <c r="AI4492" s="78"/>
      <c r="AJ4492" s="104"/>
      <c r="AK4492" s="78"/>
      <c r="AL4492" s="78"/>
      <c r="AM4492" s="8"/>
      <c r="AN4492" s="78"/>
      <c r="AO4492" s="78"/>
      <c r="AP4492" s="78"/>
      <c r="AQ4492" s="78"/>
      <c r="AR4492" s="78"/>
      <c r="AS4492" s="78"/>
      <c r="AT4492" s="78"/>
      <c r="AU4492" s="78"/>
      <c r="AV4492" s="78"/>
      <c r="AW4492" s="77"/>
      <c r="AX4492" s="144"/>
      <c r="AY4492" s="144"/>
      <c r="AZ4492" s="144"/>
      <c r="BA4492" s="54"/>
      <c r="BB4492" s="54"/>
      <c r="BC4492" s="144"/>
      <c r="BD4492" s="144"/>
      <c r="BE4492" s="144"/>
      <c r="BF4492" s="144"/>
      <c r="BG4492" s="144"/>
      <c r="BH4492" s="144"/>
      <c r="BI4492" s="144"/>
      <c r="BJ4492" s="144"/>
      <c r="BK4492" s="144"/>
      <c r="BL4492" s="144"/>
      <c r="BM4492" s="144"/>
      <c r="BN4492" s="144"/>
      <c r="BO4492" s="144"/>
      <c r="BP4492" s="144"/>
      <c r="BQ4492" s="144"/>
      <c r="BR4492" s="144"/>
      <c r="BS4492" s="144"/>
      <c r="BT4492" s="144"/>
      <c r="BU4492" s="144"/>
      <c r="BV4492" s="144"/>
      <c r="BW4492" s="144"/>
      <c r="BX4492" s="144"/>
      <c r="BY4492" s="144"/>
      <c r="BZ4492" s="144"/>
      <c r="CA4492" s="144"/>
      <c r="CB4492" s="144"/>
      <c r="CC4492" s="144"/>
      <c r="CD4492" s="144"/>
      <c r="CE4492" s="144"/>
      <c r="CF4492" s="144"/>
      <c r="CG4492" s="144"/>
      <c r="CH4492" s="144"/>
      <c r="CI4492" s="144"/>
      <c r="CJ4492" s="144"/>
      <c r="CK4492" s="144"/>
      <c r="CL4492" s="144"/>
    </row>
    <row r="4493" spans="2:90" x14ac:dyDescent="0.25">
      <c r="B4493" s="77"/>
      <c r="C4493" s="77"/>
      <c r="D4493" s="77"/>
      <c r="E4493" s="77"/>
      <c r="F4493" s="77"/>
      <c r="G4493" s="77"/>
      <c r="I4493" s="78"/>
      <c r="K4493" s="78"/>
      <c r="L4493" s="77"/>
      <c r="M4493" s="78"/>
      <c r="N4493" s="78"/>
      <c r="O4493" s="78"/>
      <c r="P4493" s="78"/>
      <c r="Q4493" s="144"/>
      <c r="R4493" s="78"/>
      <c r="S4493" s="78"/>
      <c r="T4493" s="78"/>
      <c r="U4493" s="78"/>
      <c r="V4493" s="219"/>
      <c r="W4493" s="78"/>
      <c r="X4493" s="78"/>
      <c r="Y4493" s="78"/>
      <c r="Z4493" s="78"/>
      <c r="AA4493" s="77"/>
      <c r="AB4493" s="77"/>
      <c r="AC4493" s="78"/>
      <c r="AD4493" s="104"/>
      <c r="AE4493" s="78"/>
      <c r="AF4493" s="104"/>
      <c r="AG4493" s="78"/>
      <c r="AH4493" s="104"/>
      <c r="AI4493" s="78"/>
      <c r="AJ4493" s="104"/>
      <c r="AK4493" s="78"/>
      <c r="AL4493" s="78"/>
      <c r="AM4493" s="8"/>
      <c r="AN4493" s="78"/>
      <c r="AO4493" s="78"/>
      <c r="AP4493" s="78"/>
      <c r="AQ4493" s="78"/>
      <c r="AR4493" s="78"/>
      <c r="AS4493" s="78"/>
      <c r="AT4493" s="78"/>
      <c r="AU4493" s="78"/>
      <c r="AV4493" s="78"/>
      <c r="AW4493" s="77"/>
      <c r="AX4493" s="144"/>
      <c r="AY4493" s="144"/>
      <c r="AZ4493" s="144"/>
      <c r="BA4493" s="54"/>
      <c r="BB4493" s="54"/>
    </row>
    <row r="4494" spans="2:90" x14ac:dyDescent="0.25">
      <c r="B4494" s="77"/>
      <c r="C4494" s="77"/>
      <c r="D4494" s="77"/>
      <c r="E4494" s="77"/>
      <c r="F4494" s="77"/>
      <c r="G4494" s="77"/>
      <c r="I4494" s="78"/>
      <c r="K4494" s="78"/>
      <c r="L4494" s="77"/>
      <c r="M4494" s="78"/>
      <c r="N4494" s="78"/>
      <c r="O4494" s="78"/>
      <c r="P4494" s="78"/>
      <c r="Q4494" s="144"/>
      <c r="R4494" s="78"/>
      <c r="S4494" s="78"/>
      <c r="T4494" s="78"/>
      <c r="U4494" s="78"/>
      <c r="V4494" s="219"/>
      <c r="W4494" s="78"/>
      <c r="X4494" s="78"/>
      <c r="Y4494" s="78"/>
      <c r="Z4494" s="78"/>
      <c r="AA4494" s="77"/>
      <c r="AB4494" s="77"/>
      <c r="AC4494" s="78"/>
      <c r="AD4494" s="104"/>
      <c r="AE4494" s="78"/>
      <c r="AF4494" s="104"/>
      <c r="AG4494" s="78"/>
      <c r="AH4494" s="104"/>
      <c r="AI4494" s="78"/>
      <c r="AJ4494" s="104"/>
      <c r="AK4494" s="78"/>
      <c r="AL4494" s="78"/>
      <c r="AM4494" s="8"/>
      <c r="AN4494" s="78"/>
      <c r="AO4494" s="78"/>
      <c r="AP4494" s="78"/>
      <c r="AQ4494" s="78"/>
      <c r="AR4494" s="78"/>
      <c r="AS4494" s="78"/>
      <c r="AT4494" s="78"/>
      <c r="AU4494" s="78"/>
      <c r="AV4494" s="78"/>
      <c r="AW4494" s="77"/>
      <c r="AX4494" s="144"/>
      <c r="AY4494" s="144"/>
      <c r="AZ4494" s="144"/>
      <c r="BA4494" s="54"/>
      <c r="BB4494" s="54"/>
    </row>
    <row r="4495" spans="2:90" x14ac:dyDescent="0.25">
      <c r="B4495" s="77"/>
      <c r="C4495" s="77"/>
      <c r="D4495" s="77"/>
      <c r="E4495" s="77"/>
      <c r="F4495" s="77"/>
      <c r="G4495" s="77"/>
      <c r="I4495" s="78"/>
      <c r="K4495" s="78"/>
      <c r="L4495" s="77"/>
      <c r="M4495" s="78"/>
      <c r="N4495" s="78"/>
      <c r="O4495" s="78"/>
      <c r="P4495" s="78"/>
      <c r="Q4495" s="144"/>
      <c r="R4495" s="78"/>
      <c r="S4495" s="78"/>
      <c r="T4495" s="78"/>
      <c r="U4495" s="78"/>
      <c r="V4495" s="219"/>
      <c r="W4495" s="78"/>
      <c r="X4495" s="78"/>
      <c r="Y4495" s="78"/>
      <c r="Z4495" s="78"/>
      <c r="AA4495" s="77"/>
      <c r="AB4495" s="77"/>
      <c r="AC4495" s="78"/>
      <c r="AD4495" s="104"/>
      <c r="AE4495" s="78"/>
      <c r="AF4495" s="104"/>
      <c r="AG4495" s="78"/>
      <c r="AH4495" s="104"/>
      <c r="AI4495" s="78"/>
      <c r="AJ4495" s="104"/>
      <c r="AK4495" s="78"/>
      <c r="AL4495" s="78"/>
      <c r="AM4495" s="8"/>
      <c r="AN4495" s="78"/>
      <c r="AO4495" s="78"/>
      <c r="AP4495" s="78"/>
      <c r="AQ4495" s="78"/>
      <c r="AR4495" s="78"/>
      <c r="AS4495" s="78"/>
      <c r="AT4495" s="78"/>
      <c r="AU4495" s="78"/>
      <c r="AV4495" s="78"/>
      <c r="AW4495" s="77"/>
      <c r="AX4495" s="144"/>
      <c r="AY4495" s="144"/>
      <c r="AZ4495" s="144"/>
      <c r="BA4495" s="54"/>
      <c r="BB4495" s="54"/>
    </row>
    <row r="4496" spans="2:90" x14ac:dyDescent="0.25">
      <c r="B4496" s="77"/>
      <c r="C4496" s="77"/>
      <c r="D4496" s="77"/>
      <c r="E4496" s="77"/>
      <c r="F4496" s="77"/>
      <c r="G4496" s="77"/>
      <c r="I4496" s="78"/>
      <c r="K4496" s="78"/>
      <c r="L4496" s="77"/>
      <c r="M4496" s="78"/>
      <c r="N4496" s="78"/>
      <c r="O4496" s="78"/>
      <c r="P4496" s="78"/>
      <c r="Q4496" s="144"/>
      <c r="R4496" s="78"/>
      <c r="S4496" s="78"/>
      <c r="T4496" s="78"/>
      <c r="U4496" s="78"/>
      <c r="V4496" s="219"/>
      <c r="W4496" s="78"/>
      <c r="X4496" s="78"/>
      <c r="Y4496" s="78"/>
      <c r="Z4496" s="78"/>
      <c r="AA4496" s="77"/>
      <c r="AB4496" s="77"/>
      <c r="AC4496" s="78"/>
      <c r="AD4496" s="104"/>
      <c r="AE4496" s="78"/>
      <c r="AF4496" s="104"/>
      <c r="AG4496" s="78"/>
      <c r="AH4496" s="104"/>
      <c r="AI4496" s="78"/>
      <c r="AJ4496" s="104"/>
      <c r="AK4496" s="78"/>
      <c r="AL4496" s="78"/>
      <c r="AM4496" s="8"/>
      <c r="AN4496" s="78"/>
      <c r="AO4496" s="78"/>
      <c r="AP4496" s="78"/>
      <c r="AQ4496" s="78"/>
      <c r="AR4496" s="78"/>
      <c r="AS4496" s="78"/>
      <c r="AT4496" s="78"/>
      <c r="AU4496" s="78"/>
      <c r="AV4496" s="78"/>
      <c r="AW4496" s="77"/>
      <c r="AX4496" s="144"/>
      <c r="AY4496" s="144"/>
      <c r="AZ4496" s="144"/>
      <c r="BA4496" s="54"/>
      <c r="BB4496" s="54"/>
    </row>
    <row r="4497" spans="2:54" x14ac:dyDescent="0.25">
      <c r="B4497" s="77"/>
      <c r="C4497" s="77"/>
      <c r="D4497" s="77"/>
      <c r="E4497" s="77"/>
      <c r="F4497" s="77"/>
      <c r="G4497" s="77"/>
      <c r="I4497" s="78"/>
      <c r="K4497" s="78"/>
      <c r="L4497" s="77"/>
      <c r="M4497" s="78"/>
      <c r="N4497" s="78"/>
      <c r="O4497" s="78"/>
      <c r="P4497" s="78"/>
      <c r="Q4497" s="144"/>
      <c r="R4497" s="78"/>
      <c r="S4497" s="78"/>
      <c r="T4497" s="78"/>
      <c r="U4497" s="78"/>
      <c r="V4497" s="219"/>
      <c r="W4497" s="78"/>
      <c r="X4497" s="78"/>
      <c r="Y4497" s="78"/>
      <c r="Z4497" s="78"/>
      <c r="AA4497" s="77"/>
      <c r="AB4497" s="77"/>
      <c r="AC4497" s="78"/>
      <c r="AD4497" s="104"/>
      <c r="AE4497" s="78"/>
      <c r="AF4497" s="104"/>
      <c r="AG4497" s="78"/>
      <c r="AH4497" s="104"/>
      <c r="AI4497" s="78"/>
      <c r="AJ4497" s="104"/>
      <c r="AK4497" s="78"/>
      <c r="AL4497" s="78"/>
      <c r="AM4497" s="8"/>
      <c r="AN4497" s="78"/>
      <c r="AO4497" s="78"/>
      <c r="AP4497" s="78"/>
      <c r="AQ4497" s="78"/>
      <c r="AR4497" s="78"/>
      <c r="AS4497" s="78"/>
      <c r="AT4497" s="78"/>
      <c r="AU4497" s="78"/>
      <c r="AV4497" s="78"/>
      <c r="AW4497" s="77"/>
      <c r="AX4497" s="144"/>
      <c r="AY4497" s="144"/>
      <c r="AZ4497" s="144"/>
      <c r="BA4497" s="54"/>
      <c r="BB4497" s="54"/>
    </row>
    <row r="4498" spans="2:54" x14ac:dyDescent="0.25">
      <c r="B4498" s="77"/>
      <c r="C4498" s="77"/>
      <c r="D4498" s="77"/>
      <c r="E4498" s="77"/>
      <c r="F4498" s="77"/>
      <c r="G4498" s="77"/>
      <c r="I4498" s="78"/>
      <c r="K4498" s="78"/>
      <c r="L4498" s="77"/>
      <c r="M4498" s="78"/>
      <c r="N4498" s="78"/>
      <c r="O4498" s="78"/>
      <c r="P4498" s="78"/>
      <c r="Q4498" s="144"/>
      <c r="R4498" s="78"/>
      <c r="S4498" s="78"/>
      <c r="T4498" s="78"/>
      <c r="U4498" s="78"/>
      <c r="V4498" s="219"/>
      <c r="W4498" s="78"/>
      <c r="X4498" s="78"/>
      <c r="Y4498" s="78"/>
      <c r="Z4498" s="78"/>
      <c r="AA4498" s="77"/>
      <c r="AB4498" s="77"/>
      <c r="AC4498" s="78"/>
      <c r="AD4498" s="104"/>
      <c r="AE4498" s="78"/>
      <c r="AF4498" s="104"/>
      <c r="AG4498" s="78"/>
      <c r="AH4498" s="104"/>
      <c r="AI4498" s="78"/>
      <c r="AJ4498" s="104"/>
      <c r="AK4498" s="78"/>
      <c r="AL4498" s="78"/>
      <c r="AM4498" s="8"/>
      <c r="AN4498" s="78"/>
      <c r="AO4498" s="78"/>
      <c r="AP4498" s="78"/>
      <c r="AQ4498" s="78"/>
      <c r="AR4498" s="78"/>
      <c r="AS4498" s="78"/>
      <c r="AT4498" s="78"/>
      <c r="AU4498" s="78"/>
      <c r="AV4498" s="78"/>
      <c r="AW4498" s="77"/>
      <c r="AX4498" s="144"/>
      <c r="AY4498" s="144"/>
      <c r="AZ4498" s="144"/>
      <c r="BA4498" s="54"/>
      <c r="BB4498" s="54"/>
    </row>
    <row r="4499" spans="2:54" x14ac:dyDescent="0.25">
      <c r="B4499" s="77"/>
      <c r="C4499" s="77"/>
      <c r="D4499" s="77"/>
      <c r="E4499" s="77"/>
      <c r="F4499" s="77"/>
      <c r="G4499" s="77"/>
      <c r="I4499" s="78"/>
      <c r="K4499" s="78"/>
      <c r="L4499" s="77"/>
      <c r="M4499" s="78"/>
      <c r="N4499" s="78"/>
      <c r="O4499" s="78"/>
      <c r="P4499" s="78"/>
      <c r="Q4499" s="144"/>
      <c r="R4499" s="78"/>
      <c r="S4499" s="78"/>
      <c r="T4499" s="78"/>
      <c r="U4499" s="78"/>
      <c r="V4499" s="219"/>
      <c r="W4499" s="78"/>
      <c r="X4499" s="78"/>
      <c r="Y4499" s="78"/>
      <c r="Z4499" s="78"/>
      <c r="AA4499" s="77"/>
      <c r="AB4499" s="77"/>
      <c r="AC4499" s="78"/>
      <c r="AD4499" s="104"/>
      <c r="AE4499" s="78"/>
      <c r="AF4499" s="104"/>
      <c r="AG4499" s="78"/>
      <c r="AH4499" s="104"/>
      <c r="AI4499" s="78"/>
      <c r="AJ4499" s="104"/>
      <c r="AK4499" s="78"/>
      <c r="AL4499" s="78"/>
      <c r="AM4499" s="8"/>
      <c r="AN4499" s="78"/>
      <c r="AO4499" s="78"/>
      <c r="AP4499" s="78"/>
      <c r="AQ4499" s="78"/>
      <c r="AR4499" s="78"/>
      <c r="AS4499" s="78"/>
      <c r="AT4499" s="78"/>
      <c r="AU4499" s="78"/>
      <c r="AV4499" s="78"/>
      <c r="AW4499" s="77"/>
      <c r="AX4499" s="144"/>
      <c r="AY4499" s="144"/>
      <c r="AZ4499" s="144"/>
      <c r="BA4499" s="54"/>
      <c r="BB4499" s="54"/>
    </row>
    <row r="4500" spans="2:54" x14ac:dyDescent="0.25">
      <c r="B4500" s="77"/>
      <c r="C4500" s="77"/>
      <c r="D4500" s="77"/>
      <c r="E4500" s="77"/>
      <c r="F4500" s="77"/>
      <c r="G4500" s="77"/>
      <c r="I4500" s="78"/>
      <c r="K4500" s="78"/>
      <c r="L4500" s="77"/>
      <c r="M4500" s="78"/>
      <c r="N4500" s="78"/>
      <c r="O4500" s="78"/>
      <c r="P4500" s="78"/>
      <c r="Q4500" s="144"/>
      <c r="R4500" s="78"/>
      <c r="S4500" s="78"/>
      <c r="T4500" s="78"/>
      <c r="U4500" s="78"/>
      <c r="V4500" s="219"/>
      <c r="W4500" s="78"/>
      <c r="X4500" s="78"/>
      <c r="Y4500" s="78"/>
      <c r="Z4500" s="78"/>
      <c r="AA4500" s="77"/>
      <c r="AB4500" s="77"/>
      <c r="AC4500" s="78"/>
      <c r="AD4500" s="104"/>
      <c r="AE4500" s="78"/>
      <c r="AF4500" s="104"/>
      <c r="AG4500" s="78"/>
      <c r="AH4500" s="104"/>
      <c r="AI4500" s="78"/>
      <c r="AJ4500" s="104"/>
      <c r="AK4500" s="78"/>
      <c r="AL4500" s="78"/>
      <c r="AM4500" s="8"/>
      <c r="AN4500" s="78"/>
      <c r="AO4500" s="78"/>
      <c r="AP4500" s="78"/>
      <c r="AQ4500" s="78"/>
      <c r="AR4500" s="78"/>
      <c r="AS4500" s="78"/>
      <c r="AT4500" s="78"/>
      <c r="AU4500" s="78"/>
      <c r="AV4500" s="78"/>
      <c r="AW4500" s="77"/>
      <c r="AX4500" s="144"/>
      <c r="AY4500" s="144"/>
      <c r="AZ4500" s="144"/>
      <c r="BA4500" s="54"/>
      <c r="BB4500" s="54"/>
    </row>
    <row r="4501" spans="2:54" x14ac:dyDescent="0.25">
      <c r="B4501" s="77"/>
      <c r="C4501" s="77"/>
      <c r="D4501" s="77"/>
      <c r="E4501" s="77"/>
      <c r="F4501" s="77"/>
      <c r="G4501" s="77"/>
      <c r="I4501" s="78"/>
      <c r="K4501" s="78"/>
      <c r="L4501" s="77"/>
      <c r="M4501" s="78"/>
      <c r="N4501" s="78"/>
      <c r="O4501" s="78"/>
      <c r="P4501" s="78"/>
      <c r="Q4501" s="144"/>
      <c r="R4501" s="78"/>
      <c r="S4501" s="78"/>
      <c r="T4501" s="78"/>
      <c r="U4501" s="78"/>
      <c r="V4501" s="219"/>
      <c r="W4501" s="78"/>
      <c r="X4501" s="78"/>
      <c r="Y4501" s="78"/>
      <c r="Z4501" s="78"/>
      <c r="AA4501" s="77"/>
      <c r="AB4501" s="77"/>
      <c r="AC4501" s="78"/>
      <c r="AD4501" s="104"/>
      <c r="AE4501" s="78"/>
      <c r="AF4501" s="104"/>
      <c r="AG4501" s="78"/>
      <c r="AH4501" s="104"/>
      <c r="AI4501" s="78"/>
      <c r="AJ4501" s="104"/>
      <c r="AK4501" s="78"/>
      <c r="AL4501" s="78"/>
      <c r="AM4501" s="8"/>
      <c r="AN4501" s="78"/>
      <c r="AO4501" s="78"/>
      <c r="AP4501" s="78"/>
      <c r="AQ4501" s="78"/>
      <c r="AR4501" s="78"/>
      <c r="AS4501" s="78"/>
      <c r="AT4501" s="78"/>
      <c r="AU4501" s="78"/>
      <c r="AV4501" s="78"/>
      <c r="AW4501" s="77"/>
      <c r="AX4501" s="144"/>
      <c r="AY4501" s="144"/>
      <c r="AZ4501" s="144"/>
      <c r="BA4501" s="54"/>
      <c r="BB4501" s="54"/>
    </row>
    <row r="4502" spans="2:54" x14ac:dyDescent="0.25">
      <c r="B4502" s="77"/>
      <c r="C4502" s="77"/>
      <c r="D4502" s="77"/>
      <c r="E4502" s="77"/>
      <c r="F4502" s="77"/>
      <c r="G4502" s="77"/>
      <c r="I4502" s="78"/>
      <c r="K4502" s="78"/>
      <c r="L4502" s="77"/>
      <c r="M4502" s="78"/>
      <c r="N4502" s="78"/>
      <c r="O4502" s="78"/>
      <c r="P4502" s="78"/>
      <c r="Q4502" s="144"/>
      <c r="R4502" s="78"/>
      <c r="S4502" s="78"/>
      <c r="T4502" s="78"/>
      <c r="U4502" s="78"/>
      <c r="V4502" s="219"/>
      <c r="W4502" s="78"/>
      <c r="X4502" s="78"/>
      <c r="Y4502" s="78"/>
      <c r="Z4502" s="78"/>
      <c r="AA4502" s="77"/>
      <c r="AB4502" s="77"/>
      <c r="AC4502" s="78"/>
      <c r="AD4502" s="104"/>
      <c r="AE4502" s="78"/>
      <c r="AF4502" s="104"/>
      <c r="AG4502" s="78"/>
      <c r="AH4502" s="104"/>
      <c r="AI4502" s="78"/>
      <c r="AJ4502" s="104"/>
      <c r="AK4502" s="78"/>
      <c r="AL4502" s="78"/>
      <c r="AM4502" s="8"/>
      <c r="AN4502" s="78"/>
      <c r="AO4502" s="78"/>
      <c r="AP4502" s="78"/>
      <c r="AQ4502" s="78"/>
      <c r="AR4502" s="78"/>
      <c r="AS4502" s="78"/>
      <c r="AT4502" s="78"/>
      <c r="AU4502" s="78"/>
      <c r="AV4502" s="78"/>
      <c r="AW4502" s="77"/>
      <c r="AX4502" s="144"/>
      <c r="AY4502" s="144"/>
      <c r="AZ4502" s="144"/>
      <c r="BA4502" s="54"/>
      <c r="BB4502" s="54"/>
    </row>
    <row r="4503" spans="2:54" x14ac:dyDescent="0.25">
      <c r="B4503" s="77"/>
      <c r="C4503" s="77"/>
      <c r="D4503" s="77"/>
      <c r="E4503" s="77"/>
      <c r="F4503" s="77"/>
      <c r="G4503" s="77"/>
      <c r="I4503" s="78"/>
      <c r="K4503" s="78"/>
      <c r="L4503" s="77"/>
      <c r="M4503" s="78"/>
      <c r="N4503" s="78"/>
      <c r="O4503" s="78"/>
      <c r="P4503" s="78"/>
      <c r="Q4503" s="144"/>
      <c r="R4503" s="78"/>
      <c r="S4503" s="78"/>
      <c r="T4503" s="78"/>
      <c r="U4503" s="78"/>
      <c r="V4503" s="219"/>
      <c r="W4503" s="78"/>
      <c r="X4503" s="78"/>
      <c r="Y4503" s="78"/>
      <c r="Z4503" s="78"/>
      <c r="AA4503" s="77"/>
      <c r="AB4503" s="77"/>
      <c r="AC4503" s="78"/>
      <c r="AD4503" s="104"/>
      <c r="AE4503" s="78"/>
      <c r="AF4503" s="104"/>
      <c r="AG4503" s="78"/>
      <c r="AH4503" s="104"/>
      <c r="AI4503" s="78"/>
      <c r="AJ4503" s="104"/>
      <c r="AK4503" s="78"/>
      <c r="AL4503" s="78"/>
      <c r="AM4503" s="8"/>
      <c r="AN4503" s="78"/>
      <c r="AO4503" s="78"/>
      <c r="AP4503" s="78"/>
      <c r="AQ4503" s="78"/>
      <c r="AR4503" s="78"/>
      <c r="AS4503" s="78"/>
      <c r="AT4503" s="78"/>
      <c r="AU4503" s="78"/>
      <c r="AV4503" s="78"/>
      <c r="AW4503" s="77"/>
      <c r="AX4503" s="144"/>
      <c r="AY4503" s="144"/>
      <c r="AZ4503" s="144"/>
      <c r="BA4503" s="54"/>
      <c r="BB4503" s="54"/>
    </row>
    <row r="4504" spans="2:54" x14ac:dyDescent="0.25">
      <c r="B4504" s="77"/>
      <c r="C4504" s="77"/>
      <c r="D4504" s="77"/>
      <c r="E4504" s="77"/>
      <c r="F4504" s="77"/>
      <c r="G4504" s="77"/>
      <c r="I4504" s="78"/>
      <c r="K4504" s="78"/>
      <c r="L4504" s="77"/>
      <c r="M4504" s="78"/>
      <c r="N4504" s="78"/>
      <c r="O4504" s="78"/>
      <c r="P4504" s="78"/>
      <c r="Q4504" s="144"/>
      <c r="R4504" s="78"/>
      <c r="S4504" s="78"/>
      <c r="T4504" s="78"/>
      <c r="U4504" s="78"/>
      <c r="V4504" s="219"/>
      <c r="W4504" s="78"/>
      <c r="X4504" s="78"/>
      <c r="Y4504" s="78"/>
      <c r="Z4504" s="78"/>
      <c r="AA4504" s="77"/>
      <c r="AB4504" s="77"/>
      <c r="AC4504" s="78"/>
      <c r="AD4504" s="104"/>
      <c r="AE4504" s="78"/>
      <c r="AF4504" s="104"/>
      <c r="AG4504" s="78"/>
      <c r="AH4504" s="104"/>
      <c r="AI4504" s="78"/>
      <c r="AJ4504" s="104"/>
      <c r="AK4504" s="78"/>
      <c r="AL4504" s="78"/>
      <c r="AM4504" s="8"/>
      <c r="AN4504" s="78"/>
      <c r="AO4504" s="78"/>
      <c r="AP4504" s="78"/>
      <c r="AQ4504" s="78"/>
      <c r="AR4504" s="78"/>
      <c r="AS4504" s="78"/>
      <c r="AT4504" s="78"/>
      <c r="AU4504" s="78"/>
      <c r="AV4504" s="78"/>
      <c r="AW4504" s="77"/>
      <c r="AX4504" s="144"/>
      <c r="AY4504" s="144"/>
      <c r="AZ4504" s="144"/>
      <c r="BA4504" s="54"/>
      <c r="BB4504" s="54"/>
    </row>
    <row r="4505" spans="2:54" x14ac:dyDescent="0.25">
      <c r="B4505" s="77"/>
      <c r="C4505" s="77"/>
      <c r="D4505" s="77"/>
      <c r="E4505" s="77"/>
      <c r="F4505" s="77"/>
      <c r="G4505" s="77"/>
      <c r="I4505" s="78"/>
      <c r="K4505" s="78"/>
      <c r="L4505" s="77"/>
      <c r="M4505" s="78"/>
      <c r="N4505" s="78"/>
      <c r="O4505" s="78"/>
      <c r="P4505" s="78"/>
      <c r="Q4505" s="144"/>
      <c r="R4505" s="78"/>
      <c r="S4505" s="78"/>
      <c r="T4505" s="78"/>
      <c r="U4505" s="78"/>
      <c r="V4505" s="219"/>
      <c r="W4505" s="78"/>
      <c r="X4505" s="78"/>
      <c r="Y4505" s="78"/>
      <c r="Z4505" s="78"/>
      <c r="AA4505" s="77"/>
      <c r="AB4505" s="77"/>
      <c r="AC4505" s="78"/>
      <c r="AD4505" s="104"/>
      <c r="AE4505" s="78"/>
      <c r="AF4505" s="104"/>
      <c r="AG4505" s="78"/>
      <c r="AH4505" s="104"/>
      <c r="AI4505" s="78"/>
      <c r="AJ4505" s="104"/>
      <c r="AK4505" s="78"/>
      <c r="AL4505" s="78"/>
      <c r="AM4505" s="8"/>
      <c r="AN4505" s="78"/>
      <c r="AO4505" s="78"/>
      <c r="AP4505" s="78"/>
      <c r="AQ4505" s="78"/>
      <c r="AR4505" s="78"/>
      <c r="AS4505" s="78"/>
      <c r="AT4505" s="78"/>
      <c r="AU4505" s="78"/>
      <c r="AV4505" s="78"/>
      <c r="AW4505" s="77"/>
      <c r="AX4505" s="144"/>
      <c r="AY4505" s="144"/>
      <c r="AZ4505" s="144"/>
      <c r="BA4505" s="54"/>
      <c r="BB4505" s="54"/>
    </row>
    <row r="4506" spans="2:54" x14ac:dyDescent="0.25">
      <c r="B4506" s="77"/>
      <c r="C4506" s="77"/>
      <c r="D4506" s="77"/>
      <c r="E4506" s="77"/>
      <c r="F4506" s="77"/>
      <c r="G4506" s="77"/>
      <c r="I4506" s="78"/>
      <c r="K4506" s="78"/>
      <c r="L4506" s="77"/>
      <c r="M4506" s="78"/>
      <c r="N4506" s="78"/>
      <c r="O4506" s="78"/>
      <c r="P4506" s="78"/>
      <c r="Q4506" s="144"/>
      <c r="R4506" s="78"/>
      <c r="S4506" s="78"/>
      <c r="T4506" s="78"/>
      <c r="U4506" s="78"/>
      <c r="V4506" s="219"/>
      <c r="W4506" s="78"/>
      <c r="X4506" s="78"/>
      <c r="Y4506" s="78"/>
      <c r="Z4506" s="78"/>
      <c r="AA4506" s="77"/>
      <c r="AB4506" s="77"/>
      <c r="AC4506" s="78"/>
      <c r="AD4506" s="104"/>
      <c r="AE4506" s="78"/>
      <c r="AF4506" s="104"/>
      <c r="AG4506" s="78"/>
      <c r="AH4506" s="104"/>
      <c r="AI4506" s="78"/>
      <c r="AJ4506" s="104"/>
      <c r="AK4506" s="78"/>
      <c r="AL4506" s="78"/>
      <c r="AM4506" s="8"/>
      <c r="AN4506" s="78"/>
      <c r="AO4506" s="78"/>
      <c r="AP4506" s="78"/>
      <c r="AQ4506" s="78"/>
      <c r="AR4506" s="78"/>
      <c r="AS4506" s="78"/>
      <c r="AT4506" s="78"/>
      <c r="AU4506" s="78"/>
      <c r="AV4506" s="78"/>
      <c r="AW4506" s="77"/>
      <c r="AX4506" s="144"/>
      <c r="AY4506" s="144"/>
      <c r="AZ4506" s="144"/>
      <c r="BA4506" s="54"/>
      <c r="BB4506" s="54"/>
    </row>
    <row r="4507" spans="2:54" x14ac:dyDescent="0.25">
      <c r="B4507" s="77"/>
      <c r="C4507" s="77"/>
      <c r="D4507" s="77"/>
      <c r="E4507" s="77"/>
      <c r="F4507" s="77"/>
      <c r="G4507" s="77"/>
      <c r="I4507" s="78"/>
      <c r="K4507" s="78"/>
      <c r="L4507" s="77"/>
      <c r="M4507" s="78"/>
      <c r="N4507" s="78"/>
      <c r="O4507" s="78"/>
      <c r="P4507" s="78"/>
      <c r="Q4507" s="144"/>
      <c r="R4507" s="78"/>
      <c r="S4507" s="78"/>
      <c r="T4507" s="78"/>
      <c r="U4507" s="78"/>
      <c r="V4507" s="219"/>
      <c r="W4507" s="78"/>
      <c r="X4507" s="78"/>
      <c r="Y4507" s="78"/>
      <c r="Z4507" s="78"/>
      <c r="AA4507" s="77"/>
      <c r="AB4507" s="77"/>
      <c r="AC4507" s="78"/>
      <c r="AD4507" s="104"/>
      <c r="AE4507" s="78"/>
      <c r="AF4507" s="104"/>
      <c r="AG4507" s="78"/>
      <c r="AH4507" s="104"/>
      <c r="AI4507" s="78"/>
      <c r="AJ4507" s="104"/>
      <c r="AK4507" s="78"/>
      <c r="AL4507" s="78"/>
      <c r="AM4507" s="8"/>
      <c r="AN4507" s="78"/>
      <c r="AO4507" s="78"/>
      <c r="AP4507" s="78"/>
      <c r="AQ4507" s="78"/>
      <c r="AR4507" s="78"/>
      <c r="AS4507" s="78"/>
      <c r="AT4507" s="78"/>
      <c r="AU4507" s="78"/>
      <c r="AV4507" s="78"/>
      <c r="AW4507" s="77"/>
      <c r="AX4507" s="144"/>
      <c r="AY4507" s="144"/>
      <c r="AZ4507" s="144"/>
      <c r="BA4507" s="54"/>
      <c r="BB4507" s="54"/>
    </row>
    <row r="4508" spans="2:54" x14ac:dyDescent="0.25">
      <c r="B4508" s="77"/>
      <c r="C4508" s="77"/>
      <c r="D4508" s="77"/>
      <c r="E4508" s="77"/>
      <c r="F4508" s="77"/>
      <c r="G4508" s="77"/>
      <c r="I4508" s="78"/>
      <c r="K4508" s="78"/>
      <c r="L4508" s="77"/>
      <c r="M4508" s="78"/>
      <c r="N4508" s="78"/>
      <c r="O4508" s="78"/>
      <c r="P4508" s="78"/>
      <c r="Q4508" s="144"/>
      <c r="R4508" s="78"/>
      <c r="S4508" s="78"/>
      <c r="T4508" s="78"/>
      <c r="U4508" s="78"/>
      <c r="V4508" s="219"/>
      <c r="W4508" s="78"/>
      <c r="X4508" s="78"/>
      <c r="Y4508" s="78"/>
      <c r="Z4508" s="78"/>
      <c r="AA4508" s="77"/>
      <c r="AB4508" s="77"/>
      <c r="AC4508" s="78"/>
      <c r="AD4508" s="104"/>
      <c r="AE4508" s="78"/>
      <c r="AF4508" s="104"/>
      <c r="AG4508" s="78"/>
      <c r="AH4508" s="104"/>
      <c r="AI4508" s="78"/>
      <c r="AJ4508" s="104"/>
      <c r="AK4508" s="78"/>
      <c r="AL4508" s="78"/>
      <c r="AM4508" s="8"/>
      <c r="AN4508" s="78"/>
      <c r="AO4508" s="78"/>
      <c r="AP4508" s="78"/>
      <c r="AQ4508" s="78"/>
      <c r="AR4508" s="78"/>
      <c r="AS4508" s="78"/>
      <c r="AT4508" s="78"/>
      <c r="AU4508" s="78"/>
      <c r="AV4508" s="78"/>
      <c r="AW4508" s="77"/>
      <c r="AX4508" s="144"/>
      <c r="AY4508" s="144"/>
      <c r="AZ4508" s="144"/>
      <c r="BA4508" s="54"/>
      <c r="BB4508" s="54"/>
    </row>
    <row r="4509" spans="2:54" x14ac:dyDescent="0.25">
      <c r="B4509" s="77"/>
      <c r="C4509" s="77"/>
      <c r="D4509" s="77"/>
      <c r="E4509" s="77"/>
      <c r="F4509" s="77"/>
      <c r="G4509" s="77"/>
      <c r="I4509" s="78"/>
      <c r="K4509" s="78"/>
      <c r="L4509" s="77"/>
      <c r="M4509" s="78"/>
      <c r="N4509" s="78"/>
      <c r="O4509" s="78"/>
      <c r="P4509" s="78"/>
      <c r="Q4509" s="144"/>
      <c r="R4509" s="78"/>
      <c r="S4509" s="78"/>
      <c r="T4509" s="78"/>
      <c r="U4509" s="78"/>
      <c r="V4509" s="219"/>
      <c r="W4509" s="78"/>
      <c r="X4509" s="78"/>
      <c r="Y4509" s="78"/>
      <c r="Z4509" s="78"/>
      <c r="AA4509" s="77"/>
      <c r="AB4509" s="77"/>
      <c r="AC4509" s="78"/>
      <c r="AD4509" s="104"/>
      <c r="AE4509" s="78"/>
      <c r="AF4509" s="104"/>
      <c r="AG4509" s="78"/>
      <c r="AH4509" s="104"/>
      <c r="AI4509" s="78"/>
      <c r="AJ4509" s="104"/>
      <c r="AK4509" s="78"/>
      <c r="AL4509" s="78"/>
      <c r="AM4509" s="8"/>
      <c r="AN4509" s="78"/>
      <c r="AO4509" s="78"/>
      <c r="AP4509" s="78"/>
      <c r="AQ4509" s="78"/>
      <c r="AR4509" s="78"/>
      <c r="AS4509" s="78"/>
      <c r="AT4509" s="78"/>
      <c r="AU4509" s="78"/>
      <c r="AV4509" s="78"/>
      <c r="AW4509" s="77"/>
      <c r="AX4509" s="144"/>
      <c r="AY4509" s="144"/>
      <c r="AZ4509" s="144"/>
      <c r="BA4509" s="54"/>
      <c r="BB4509" s="54"/>
    </row>
    <row r="4510" spans="2:54" x14ac:dyDescent="0.25">
      <c r="B4510" s="77"/>
      <c r="C4510" s="77"/>
      <c r="D4510" s="77"/>
      <c r="E4510" s="77"/>
      <c r="F4510" s="77"/>
      <c r="G4510" s="77"/>
      <c r="I4510" s="78"/>
      <c r="K4510" s="78"/>
      <c r="L4510" s="77"/>
      <c r="M4510" s="78"/>
      <c r="N4510" s="78"/>
      <c r="O4510" s="78"/>
      <c r="P4510" s="78"/>
      <c r="Q4510" s="144"/>
      <c r="R4510" s="78"/>
      <c r="S4510" s="78"/>
      <c r="T4510" s="78"/>
      <c r="U4510" s="78"/>
      <c r="V4510" s="219"/>
      <c r="W4510" s="78"/>
      <c r="X4510" s="78"/>
      <c r="Y4510" s="78"/>
      <c r="Z4510" s="78"/>
      <c r="AA4510" s="77"/>
      <c r="AB4510" s="77"/>
      <c r="AC4510" s="78"/>
      <c r="AD4510" s="104"/>
      <c r="AE4510" s="78"/>
      <c r="AF4510" s="104"/>
      <c r="AG4510" s="78"/>
      <c r="AH4510" s="104"/>
      <c r="AI4510" s="78"/>
      <c r="AJ4510" s="104"/>
      <c r="AK4510" s="78"/>
      <c r="AL4510" s="78"/>
      <c r="AM4510" s="8"/>
      <c r="AN4510" s="78"/>
      <c r="AO4510" s="78"/>
      <c r="AP4510" s="78"/>
      <c r="AQ4510" s="78"/>
      <c r="AR4510" s="78"/>
      <c r="AS4510" s="78"/>
      <c r="AT4510" s="78"/>
      <c r="AU4510" s="78"/>
      <c r="AV4510" s="78"/>
      <c r="AW4510" s="77"/>
      <c r="AX4510" s="144"/>
      <c r="AY4510" s="144"/>
      <c r="AZ4510" s="144"/>
      <c r="BA4510" s="54"/>
      <c r="BB4510" s="54"/>
    </row>
    <row r="4511" spans="2:54" x14ac:dyDescent="0.25">
      <c r="B4511" s="77"/>
      <c r="C4511" s="77"/>
      <c r="D4511" s="77"/>
      <c r="E4511" s="77"/>
      <c r="F4511" s="77"/>
      <c r="G4511" s="77"/>
      <c r="I4511" s="78"/>
      <c r="K4511" s="78"/>
      <c r="L4511" s="77"/>
      <c r="M4511" s="78"/>
      <c r="N4511" s="78"/>
      <c r="O4511" s="78"/>
      <c r="P4511" s="78"/>
      <c r="Q4511" s="144"/>
      <c r="R4511" s="78"/>
      <c r="S4511" s="78"/>
      <c r="T4511" s="78"/>
      <c r="U4511" s="78"/>
      <c r="V4511" s="219"/>
      <c r="W4511" s="78"/>
      <c r="X4511" s="78"/>
      <c r="Y4511" s="78"/>
      <c r="Z4511" s="78"/>
      <c r="AA4511" s="77"/>
      <c r="AB4511" s="77"/>
      <c r="AC4511" s="78"/>
      <c r="AD4511" s="104"/>
      <c r="AE4511" s="78"/>
      <c r="AF4511" s="104"/>
      <c r="AG4511" s="78"/>
      <c r="AH4511" s="104"/>
      <c r="AI4511" s="78"/>
      <c r="AJ4511" s="104"/>
      <c r="AK4511" s="78"/>
      <c r="AL4511" s="78"/>
      <c r="AM4511" s="8"/>
      <c r="AN4511" s="78"/>
      <c r="AO4511" s="78"/>
      <c r="AP4511" s="78"/>
      <c r="AQ4511" s="78"/>
      <c r="AR4511" s="78"/>
      <c r="AS4511" s="78"/>
      <c r="AT4511" s="78"/>
      <c r="AU4511" s="78"/>
      <c r="AV4511" s="78"/>
      <c r="AW4511" s="77"/>
      <c r="AX4511" s="144"/>
      <c r="AY4511" s="144"/>
      <c r="AZ4511" s="144"/>
      <c r="BA4511" s="54"/>
      <c r="BB4511" s="54"/>
    </row>
    <row r="4512" spans="2:54" x14ac:dyDescent="0.25">
      <c r="B4512" s="77"/>
      <c r="C4512" s="77"/>
      <c r="D4512" s="77"/>
      <c r="E4512" s="77"/>
      <c r="F4512" s="77"/>
      <c r="G4512" s="77"/>
      <c r="I4512" s="78"/>
      <c r="K4512" s="78"/>
      <c r="L4512" s="77"/>
      <c r="M4512" s="78"/>
      <c r="N4512" s="78"/>
      <c r="O4512" s="78"/>
      <c r="P4512" s="78"/>
      <c r="Q4512" s="144"/>
      <c r="R4512" s="78"/>
      <c r="S4512" s="78"/>
      <c r="T4512" s="78"/>
      <c r="U4512" s="78"/>
      <c r="V4512" s="219"/>
      <c r="W4512" s="78"/>
      <c r="X4512" s="78"/>
      <c r="Y4512" s="78"/>
      <c r="Z4512" s="78"/>
      <c r="AA4512" s="77"/>
      <c r="AB4512" s="77"/>
      <c r="AC4512" s="78"/>
      <c r="AD4512" s="104"/>
      <c r="AE4512" s="78"/>
      <c r="AF4512" s="104"/>
      <c r="AG4512" s="78"/>
      <c r="AH4512" s="104"/>
      <c r="AI4512" s="78"/>
      <c r="AJ4512" s="104"/>
      <c r="AK4512" s="78"/>
      <c r="AL4512" s="78"/>
      <c r="AM4512" s="8"/>
      <c r="AN4512" s="78"/>
      <c r="AO4512" s="78"/>
      <c r="AP4512" s="78"/>
      <c r="AQ4512" s="78"/>
      <c r="AR4512" s="78"/>
      <c r="AS4512" s="78"/>
      <c r="AT4512" s="78"/>
      <c r="AU4512" s="78"/>
      <c r="AV4512" s="78"/>
      <c r="AW4512" s="77"/>
      <c r="AX4512" s="144"/>
      <c r="AY4512" s="144"/>
      <c r="AZ4512" s="144"/>
      <c r="BA4512" s="54"/>
      <c r="BB4512" s="54"/>
    </row>
    <row r="4513" spans="2:54" x14ac:dyDescent="0.25">
      <c r="B4513" s="77"/>
      <c r="C4513" s="77"/>
      <c r="D4513" s="77"/>
      <c r="E4513" s="77"/>
      <c r="F4513" s="77"/>
      <c r="G4513" s="77"/>
      <c r="I4513" s="78"/>
      <c r="K4513" s="78"/>
      <c r="L4513" s="77"/>
      <c r="M4513" s="78"/>
      <c r="N4513" s="78"/>
      <c r="O4513" s="78"/>
      <c r="P4513" s="78"/>
      <c r="Q4513" s="144"/>
      <c r="R4513" s="78"/>
      <c r="S4513" s="78"/>
      <c r="T4513" s="78"/>
      <c r="U4513" s="78"/>
      <c r="V4513" s="219"/>
      <c r="W4513" s="78"/>
      <c r="X4513" s="78"/>
      <c r="Y4513" s="78"/>
      <c r="Z4513" s="78"/>
      <c r="AA4513" s="77"/>
      <c r="AB4513" s="77"/>
      <c r="AC4513" s="78"/>
      <c r="AD4513" s="104"/>
      <c r="AE4513" s="78"/>
      <c r="AF4513" s="104"/>
      <c r="AG4513" s="78"/>
      <c r="AH4513" s="104"/>
      <c r="AI4513" s="78"/>
      <c r="AJ4513" s="104"/>
      <c r="AK4513" s="78"/>
      <c r="AL4513" s="78"/>
      <c r="AM4513" s="8"/>
      <c r="AN4513" s="78"/>
      <c r="AO4513" s="78"/>
      <c r="AP4513" s="78"/>
      <c r="AQ4513" s="78"/>
      <c r="AR4513" s="78"/>
      <c r="AS4513" s="78"/>
      <c r="AT4513" s="78"/>
      <c r="AU4513" s="78"/>
      <c r="AV4513" s="78"/>
      <c r="AW4513" s="77"/>
      <c r="AX4513" s="144"/>
      <c r="AY4513" s="144"/>
      <c r="AZ4513" s="144"/>
      <c r="BA4513" s="54"/>
      <c r="BB4513" s="54"/>
    </row>
    <row r="4514" spans="2:54" x14ac:dyDescent="0.25">
      <c r="B4514" s="77"/>
      <c r="C4514" s="77"/>
      <c r="D4514" s="77"/>
      <c r="E4514" s="77"/>
      <c r="F4514" s="77"/>
      <c r="G4514" s="77"/>
      <c r="I4514" s="78"/>
      <c r="K4514" s="78"/>
      <c r="L4514" s="77"/>
      <c r="M4514" s="78"/>
      <c r="N4514" s="78"/>
      <c r="O4514" s="78"/>
      <c r="P4514" s="78"/>
      <c r="Q4514" s="144"/>
      <c r="R4514" s="78"/>
      <c r="S4514" s="78"/>
      <c r="T4514" s="78"/>
      <c r="U4514" s="78"/>
      <c r="V4514" s="219"/>
      <c r="W4514" s="78"/>
      <c r="X4514" s="78"/>
      <c r="Y4514" s="78"/>
      <c r="Z4514" s="78"/>
      <c r="AA4514" s="77"/>
      <c r="AB4514" s="77"/>
      <c r="AC4514" s="78"/>
      <c r="AD4514" s="104"/>
      <c r="AE4514" s="78"/>
      <c r="AF4514" s="104"/>
      <c r="AG4514" s="78"/>
      <c r="AH4514" s="104"/>
      <c r="AI4514" s="78"/>
      <c r="AJ4514" s="104"/>
      <c r="AK4514" s="78"/>
      <c r="AL4514" s="78"/>
      <c r="AM4514" s="8"/>
      <c r="AN4514" s="78"/>
      <c r="AO4514" s="78"/>
      <c r="AP4514" s="78"/>
      <c r="AQ4514" s="78"/>
      <c r="AR4514" s="78"/>
      <c r="AS4514" s="78"/>
      <c r="AT4514" s="78"/>
      <c r="AU4514" s="78"/>
      <c r="AV4514" s="78"/>
      <c r="AW4514" s="77"/>
      <c r="AX4514" s="144"/>
      <c r="AY4514" s="144"/>
      <c r="AZ4514" s="144"/>
      <c r="BA4514" s="54"/>
      <c r="BB4514" s="54"/>
    </row>
    <row r="4515" spans="2:54" x14ac:dyDescent="0.25">
      <c r="B4515" s="77"/>
      <c r="C4515" s="77"/>
      <c r="D4515" s="77"/>
      <c r="E4515" s="77"/>
      <c r="F4515" s="77"/>
      <c r="G4515" s="77"/>
      <c r="I4515" s="78"/>
      <c r="K4515" s="78"/>
      <c r="L4515" s="77"/>
      <c r="M4515" s="78"/>
      <c r="N4515" s="78"/>
      <c r="O4515" s="78"/>
      <c r="P4515" s="78"/>
      <c r="Q4515" s="144"/>
      <c r="R4515" s="78"/>
      <c r="S4515" s="78"/>
      <c r="T4515" s="78"/>
      <c r="U4515" s="78"/>
      <c r="V4515" s="219"/>
      <c r="W4515" s="78"/>
      <c r="X4515" s="78"/>
      <c r="Y4515" s="78"/>
      <c r="Z4515" s="78"/>
      <c r="AA4515" s="77"/>
      <c r="AB4515" s="77"/>
      <c r="AC4515" s="78"/>
      <c r="AD4515" s="104"/>
      <c r="AE4515" s="78"/>
      <c r="AF4515" s="104"/>
      <c r="AG4515" s="78"/>
      <c r="AH4515" s="104"/>
      <c r="AI4515" s="78"/>
      <c r="AJ4515" s="104"/>
      <c r="AK4515" s="78"/>
      <c r="AL4515" s="78"/>
      <c r="AM4515" s="8"/>
      <c r="AN4515" s="78"/>
      <c r="AO4515" s="78"/>
      <c r="AP4515" s="78"/>
      <c r="AQ4515" s="78"/>
      <c r="AR4515" s="78"/>
      <c r="AS4515" s="78"/>
      <c r="AT4515" s="78"/>
      <c r="AU4515" s="78"/>
      <c r="AV4515" s="78"/>
      <c r="AW4515" s="77"/>
      <c r="AX4515" s="144"/>
      <c r="AY4515" s="144"/>
      <c r="AZ4515" s="144"/>
      <c r="BA4515" s="54"/>
      <c r="BB4515" s="54"/>
    </row>
    <row r="4516" spans="2:54" x14ac:dyDescent="0.25">
      <c r="B4516" s="77"/>
      <c r="C4516" s="77"/>
      <c r="D4516" s="77"/>
      <c r="E4516" s="77"/>
      <c r="F4516" s="77"/>
      <c r="G4516" s="77"/>
      <c r="I4516" s="78"/>
      <c r="K4516" s="78"/>
      <c r="L4516" s="77"/>
      <c r="M4516" s="78"/>
      <c r="N4516" s="78"/>
      <c r="O4516" s="78"/>
      <c r="P4516" s="78"/>
      <c r="Q4516" s="144"/>
      <c r="R4516" s="78"/>
      <c r="S4516" s="78"/>
      <c r="T4516" s="78"/>
      <c r="U4516" s="78"/>
      <c r="V4516" s="219"/>
      <c r="W4516" s="78"/>
      <c r="X4516" s="78"/>
      <c r="Y4516" s="78"/>
      <c r="Z4516" s="78"/>
      <c r="AA4516" s="77"/>
      <c r="AB4516" s="77"/>
      <c r="AC4516" s="78"/>
      <c r="AD4516" s="104"/>
      <c r="AE4516" s="78"/>
      <c r="AF4516" s="104"/>
      <c r="AG4516" s="78"/>
      <c r="AH4516" s="104"/>
      <c r="AI4516" s="78"/>
      <c r="AJ4516" s="104"/>
      <c r="AK4516" s="78"/>
      <c r="AL4516" s="78"/>
      <c r="AM4516" s="8"/>
      <c r="AN4516" s="78"/>
      <c r="AO4516" s="78"/>
      <c r="AP4516" s="78"/>
      <c r="AQ4516" s="78"/>
      <c r="AR4516" s="78"/>
      <c r="AS4516" s="78"/>
      <c r="AT4516" s="78"/>
      <c r="AU4516" s="78"/>
      <c r="AV4516" s="78"/>
      <c r="AW4516" s="77"/>
      <c r="AX4516" s="144"/>
      <c r="AY4516" s="144"/>
      <c r="AZ4516" s="144"/>
      <c r="BA4516" s="54"/>
      <c r="BB4516" s="54"/>
    </row>
    <row r="4517" spans="2:54" x14ac:dyDescent="0.25">
      <c r="B4517" s="77"/>
      <c r="C4517" s="77"/>
      <c r="D4517" s="77"/>
      <c r="E4517" s="77"/>
      <c r="F4517" s="77"/>
      <c r="G4517" s="77"/>
      <c r="I4517" s="78"/>
      <c r="K4517" s="78"/>
      <c r="L4517" s="77"/>
      <c r="M4517" s="78"/>
      <c r="N4517" s="78"/>
      <c r="O4517" s="78"/>
      <c r="P4517" s="78"/>
      <c r="Q4517" s="144"/>
      <c r="R4517" s="78"/>
      <c r="S4517" s="78"/>
      <c r="T4517" s="78"/>
      <c r="U4517" s="78"/>
      <c r="V4517" s="219"/>
      <c r="W4517" s="78"/>
      <c r="X4517" s="78"/>
      <c r="Y4517" s="78"/>
      <c r="Z4517" s="78"/>
      <c r="AA4517" s="77"/>
      <c r="AB4517" s="77"/>
      <c r="AC4517" s="78"/>
      <c r="AD4517" s="104"/>
      <c r="AE4517" s="78"/>
      <c r="AF4517" s="104"/>
      <c r="AG4517" s="78"/>
      <c r="AH4517" s="104"/>
      <c r="AI4517" s="78"/>
      <c r="AJ4517" s="104"/>
      <c r="AK4517" s="78"/>
      <c r="AL4517" s="78"/>
      <c r="AM4517" s="8"/>
      <c r="AN4517" s="78"/>
      <c r="AO4517" s="78"/>
      <c r="AP4517" s="78"/>
      <c r="AQ4517" s="78"/>
      <c r="AR4517" s="78"/>
      <c r="AS4517" s="78"/>
      <c r="AT4517" s="78"/>
      <c r="AU4517" s="78"/>
      <c r="AV4517" s="78"/>
      <c r="AW4517" s="77"/>
      <c r="AX4517" s="144"/>
      <c r="AY4517" s="144"/>
      <c r="AZ4517" s="144"/>
      <c r="BA4517" s="54"/>
      <c r="BB4517" s="54"/>
    </row>
    <row r="4518" spans="2:54" x14ac:dyDescent="0.25">
      <c r="B4518" s="77"/>
      <c r="C4518" s="77"/>
      <c r="D4518" s="77"/>
      <c r="E4518" s="77"/>
      <c r="F4518" s="77"/>
      <c r="G4518" s="77"/>
      <c r="I4518" s="78"/>
      <c r="K4518" s="78"/>
      <c r="L4518" s="77"/>
      <c r="M4518" s="78"/>
      <c r="N4518" s="78"/>
      <c r="O4518" s="78"/>
      <c r="P4518" s="78"/>
      <c r="Q4518" s="144"/>
      <c r="R4518" s="78"/>
      <c r="S4518" s="78"/>
      <c r="T4518" s="78"/>
      <c r="U4518" s="78"/>
      <c r="V4518" s="219"/>
      <c r="W4518" s="78"/>
      <c r="X4518" s="78"/>
      <c r="Y4518" s="78"/>
      <c r="Z4518" s="78"/>
      <c r="AA4518" s="77"/>
      <c r="AB4518" s="77"/>
      <c r="AC4518" s="78"/>
      <c r="AD4518" s="104"/>
      <c r="AE4518" s="78"/>
      <c r="AF4518" s="104"/>
      <c r="AG4518" s="78"/>
      <c r="AH4518" s="104"/>
      <c r="AI4518" s="78"/>
      <c r="AJ4518" s="104"/>
      <c r="AK4518" s="78"/>
      <c r="AL4518" s="78"/>
      <c r="AM4518" s="8"/>
      <c r="AN4518" s="78"/>
      <c r="AO4518" s="78"/>
      <c r="AP4518" s="78"/>
      <c r="AQ4518" s="78"/>
      <c r="AR4518" s="78"/>
      <c r="AS4518" s="78"/>
      <c r="AT4518" s="78"/>
      <c r="AU4518" s="78"/>
      <c r="AV4518" s="78"/>
      <c r="AW4518" s="77"/>
      <c r="AX4518" s="144"/>
      <c r="AY4518" s="144"/>
      <c r="AZ4518" s="144"/>
      <c r="BA4518" s="54"/>
      <c r="BB4518" s="54"/>
    </row>
    <row r="4519" spans="2:54" x14ac:dyDescent="0.25">
      <c r="B4519" s="77"/>
      <c r="C4519" s="77"/>
      <c r="D4519" s="77"/>
      <c r="E4519" s="77"/>
      <c r="F4519" s="77"/>
      <c r="G4519" s="77"/>
      <c r="I4519" s="78"/>
      <c r="K4519" s="78"/>
      <c r="L4519" s="77"/>
      <c r="M4519" s="78"/>
      <c r="N4519" s="78"/>
      <c r="O4519" s="78"/>
      <c r="P4519" s="78"/>
      <c r="Q4519" s="144"/>
      <c r="R4519" s="78"/>
      <c r="S4519" s="78"/>
      <c r="T4519" s="78"/>
      <c r="U4519" s="78"/>
      <c r="V4519" s="219"/>
      <c r="W4519" s="78"/>
      <c r="X4519" s="78"/>
      <c r="Y4519" s="78"/>
      <c r="Z4519" s="78"/>
      <c r="AA4519" s="77"/>
      <c r="AB4519" s="77"/>
      <c r="AC4519" s="78"/>
      <c r="AD4519" s="104"/>
      <c r="AE4519" s="78"/>
      <c r="AF4519" s="104"/>
      <c r="AG4519" s="78"/>
      <c r="AH4519" s="104"/>
      <c r="AI4519" s="78"/>
      <c r="AJ4519" s="104"/>
      <c r="AK4519" s="78"/>
      <c r="AL4519" s="78"/>
      <c r="AM4519" s="8"/>
      <c r="AN4519" s="78"/>
      <c r="AO4519" s="78"/>
      <c r="AP4519" s="78"/>
      <c r="AQ4519" s="78"/>
      <c r="AR4519" s="78"/>
      <c r="AS4519" s="78"/>
      <c r="AT4519" s="78"/>
      <c r="AU4519" s="78"/>
      <c r="AV4519" s="78"/>
      <c r="AW4519" s="77"/>
      <c r="AX4519" s="144"/>
      <c r="AY4519" s="144"/>
      <c r="AZ4519" s="144"/>
      <c r="BA4519" s="54"/>
      <c r="BB4519" s="54"/>
    </row>
    <row r="4520" spans="2:54" x14ac:dyDescent="0.25">
      <c r="B4520" s="77"/>
      <c r="C4520" s="77"/>
      <c r="D4520" s="77"/>
      <c r="E4520" s="77"/>
      <c r="F4520" s="77"/>
      <c r="G4520" s="77"/>
      <c r="I4520" s="78"/>
      <c r="K4520" s="78"/>
      <c r="L4520" s="77"/>
      <c r="M4520" s="78"/>
      <c r="N4520" s="78"/>
      <c r="O4520" s="78"/>
      <c r="P4520" s="78"/>
      <c r="Q4520" s="144"/>
      <c r="R4520" s="78"/>
      <c r="S4520" s="78"/>
      <c r="T4520" s="78"/>
      <c r="U4520" s="78"/>
      <c r="V4520" s="219"/>
      <c r="W4520" s="78"/>
      <c r="X4520" s="78"/>
      <c r="Y4520" s="78"/>
      <c r="Z4520" s="78"/>
      <c r="AA4520" s="77"/>
      <c r="AB4520" s="77"/>
      <c r="AC4520" s="78"/>
      <c r="AD4520" s="104"/>
      <c r="AE4520" s="78"/>
      <c r="AF4520" s="104"/>
      <c r="AG4520" s="78"/>
      <c r="AH4520" s="104"/>
      <c r="AI4520" s="78"/>
      <c r="AJ4520" s="104"/>
      <c r="AK4520" s="78"/>
      <c r="AL4520" s="78"/>
      <c r="AM4520" s="8"/>
      <c r="AN4520" s="78"/>
      <c r="AO4520" s="78"/>
      <c r="AP4520" s="78"/>
      <c r="AQ4520" s="78"/>
      <c r="AR4520" s="78"/>
      <c r="AS4520" s="78"/>
      <c r="AT4520" s="78"/>
      <c r="AU4520" s="78"/>
      <c r="AV4520" s="78"/>
      <c r="AW4520" s="77"/>
      <c r="AX4520" s="144"/>
      <c r="AY4520" s="144"/>
      <c r="AZ4520" s="144"/>
      <c r="BA4520" s="54"/>
      <c r="BB4520" s="54"/>
    </row>
    <row r="4521" spans="2:54" x14ac:dyDescent="0.25">
      <c r="B4521" s="77"/>
      <c r="C4521" s="77"/>
      <c r="D4521" s="77"/>
      <c r="E4521" s="77"/>
      <c r="F4521" s="77"/>
      <c r="G4521" s="77"/>
      <c r="I4521" s="78"/>
      <c r="K4521" s="78"/>
      <c r="L4521" s="77"/>
      <c r="M4521" s="78"/>
      <c r="N4521" s="78"/>
      <c r="O4521" s="78"/>
      <c r="P4521" s="78"/>
      <c r="Q4521" s="144"/>
      <c r="R4521" s="78"/>
      <c r="S4521" s="78"/>
      <c r="T4521" s="78"/>
      <c r="U4521" s="78"/>
      <c r="V4521" s="219"/>
      <c r="W4521" s="78"/>
      <c r="X4521" s="78"/>
      <c r="Y4521" s="78"/>
      <c r="Z4521" s="78"/>
      <c r="AA4521" s="77"/>
      <c r="AB4521" s="77"/>
      <c r="AC4521" s="78"/>
      <c r="AD4521" s="104"/>
      <c r="AE4521" s="78"/>
      <c r="AF4521" s="104"/>
      <c r="AG4521" s="78"/>
      <c r="AH4521" s="104"/>
      <c r="AI4521" s="78"/>
      <c r="AJ4521" s="104"/>
      <c r="AK4521" s="78"/>
      <c r="AL4521" s="78"/>
      <c r="AM4521" s="8"/>
      <c r="AN4521" s="78"/>
      <c r="AO4521" s="78"/>
      <c r="AP4521" s="78"/>
      <c r="AQ4521" s="78"/>
      <c r="AR4521" s="78"/>
      <c r="AS4521" s="78"/>
      <c r="AT4521" s="78"/>
      <c r="AU4521" s="78"/>
      <c r="AV4521" s="78"/>
      <c r="AW4521" s="77"/>
      <c r="AX4521" s="144"/>
      <c r="AY4521" s="144"/>
      <c r="AZ4521" s="144"/>
      <c r="BA4521" s="54"/>
      <c r="BB4521" s="54"/>
    </row>
    <row r="4522" spans="2:54" x14ac:dyDescent="0.25">
      <c r="B4522" s="77"/>
      <c r="C4522" s="77"/>
      <c r="D4522" s="77"/>
      <c r="E4522" s="77"/>
      <c r="F4522" s="77"/>
      <c r="G4522" s="77"/>
      <c r="I4522" s="78"/>
      <c r="K4522" s="78"/>
      <c r="L4522" s="77"/>
      <c r="M4522" s="78"/>
      <c r="N4522" s="78"/>
      <c r="O4522" s="78"/>
      <c r="P4522" s="78"/>
      <c r="Q4522" s="144"/>
      <c r="R4522" s="78"/>
      <c r="S4522" s="78"/>
      <c r="T4522" s="78"/>
      <c r="U4522" s="78"/>
      <c r="V4522" s="219"/>
      <c r="W4522" s="78"/>
      <c r="X4522" s="78"/>
      <c r="Y4522" s="78"/>
      <c r="Z4522" s="78"/>
      <c r="AA4522" s="77"/>
      <c r="AB4522" s="77"/>
      <c r="AC4522" s="78"/>
      <c r="AD4522" s="104"/>
      <c r="AE4522" s="78"/>
      <c r="AF4522" s="104"/>
      <c r="AG4522" s="78"/>
      <c r="AH4522" s="104"/>
      <c r="AI4522" s="78"/>
      <c r="AJ4522" s="104"/>
      <c r="AK4522" s="78"/>
      <c r="AL4522" s="78"/>
      <c r="AM4522" s="8"/>
      <c r="AN4522" s="78"/>
      <c r="AO4522" s="78"/>
      <c r="AP4522" s="78"/>
      <c r="AQ4522" s="78"/>
      <c r="AR4522" s="78"/>
      <c r="AS4522" s="78"/>
      <c r="AT4522" s="78"/>
      <c r="AU4522" s="78"/>
      <c r="AV4522" s="78"/>
      <c r="AW4522" s="77"/>
      <c r="AX4522" s="144"/>
      <c r="AY4522" s="144"/>
      <c r="AZ4522" s="144"/>
      <c r="BA4522" s="54"/>
      <c r="BB4522" s="54"/>
    </row>
    <row r="4523" spans="2:54" x14ac:dyDescent="0.25">
      <c r="B4523" s="77"/>
      <c r="C4523" s="77"/>
      <c r="D4523" s="77"/>
      <c r="E4523" s="77"/>
      <c r="F4523" s="77"/>
      <c r="G4523" s="77"/>
      <c r="I4523" s="78"/>
      <c r="K4523" s="78"/>
      <c r="L4523" s="77"/>
      <c r="M4523" s="78"/>
      <c r="N4523" s="78"/>
      <c r="O4523" s="78"/>
      <c r="P4523" s="78"/>
      <c r="Q4523" s="144"/>
      <c r="R4523" s="78"/>
      <c r="S4523" s="78"/>
      <c r="T4523" s="78"/>
      <c r="U4523" s="78"/>
      <c r="V4523" s="219"/>
      <c r="W4523" s="78"/>
      <c r="X4523" s="78"/>
      <c r="Y4523" s="78"/>
      <c r="Z4523" s="78"/>
      <c r="AA4523" s="77"/>
      <c r="AB4523" s="77"/>
      <c r="AC4523" s="78"/>
      <c r="AD4523" s="104"/>
      <c r="AE4523" s="78"/>
      <c r="AF4523" s="104"/>
      <c r="AG4523" s="78"/>
      <c r="AH4523" s="104"/>
      <c r="AI4523" s="78"/>
      <c r="AJ4523" s="104"/>
      <c r="AK4523" s="78"/>
      <c r="AL4523" s="78"/>
      <c r="AM4523" s="8"/>
      <c r="AN4523" s="78"/>
      <c r="AO4523" s="78"/>
      <c r="AP4523" s="78"/>
      <c r="AQ4523" s="78"/>
      <c r="AR4523" s="78"/>
      <c r="AS4523" s="78"/>
      <c r="AT4523" s="78"/>
      <c r="AU4523" s="78"/>
      <c r="AV4523" s="78"/>
      <c r="AW4523" s="77"/>
      <c r="AX4523" s="144"/>
      <c r="AY4523" s="144"/>
      <c r="AZ4523" s="144"/>
      <c r="BA4523" s="54"/>
      <c r="BB4523" s="54"/>
    </row>
    <row r="4524" spans="2:54" x14ac:dyDescent="0.25">
      <c r="B4524" s="77"/>
      <c r="C4524" s="77"/>
      <c r="D4524" s="77"/>
      <c r="E4524" s="77"/>
      <c r="F4524" s="77"/>
      <c r="G4524" s="77"/>
      <c r="I4524" s="78"/>
      <c r="K4524" s="78"/>
      <c r="L4524" s="77"/>
      <c r="M4524" s="78"/>
      <c r="N4524" s="78"/>
      <c r="O4524" s="78"/>
      <c r="P4524" s="78"/>
      <c r="Q4524" s="144"/>
      <c r="R4524" s="78"/>
      <c r="S4524" s="78"/>
      <c r="T4524" s="78"/>
      <c r="U4524" s="78"/>
      <c r="V4524" s="219"/>
      <c r="W4524" s="78"/>
      <c r="X4524" s="78"/>
      <c r="Y4524" s="78"/>
      <c r="Z4524" s="78"/>
      <c r="AA4524" s="77"/>
      <c r="AB4524" s="77"/>
      <c r="AC4524" s="78"/>
      <c r="AD4524" s="104"/>
      <c r="AE4524" s="78"/>
      <c r="AF4524" s="104"/>
      <c r="AG4524" s="78"/>
      <c r="AH4524" s="104"/>
      <c r="AI4524" s="78"/>
      <c r="AJ4524" s="104"/>
      <c r="AK4524" s="78"/>
      <c r="AL4524" s="78"/>
      <c r="AM4524" s="8"/>
      <c r="AN4524" s="78"/>
      <c r="AO4524" s="78"/>
      <c r="AP4524" s="78"/>
      <c r="AQ4524" s="78"/>
      <c r="AR4524" s="78"/>
      <c r="AS4524" s="78"/>
      <c r="AT4524" s="78"/>
      <c r="AU4524" s="78"/>
      <c r="AV4524" s="78"/>
      <c r="AW4524" s="77"/>
      <c r="AX4524" s="144"/>
      <c r="AY4524" s="144"/>
      <c r="AZ4524" s="144"/>
      <c r="BA4524" s="54"/>
      <c r="BB4524" s="54"/>
    </row>
    <row r="4525" spans="2:54" x14ac:dyDescent="0.25">
      <c r="B4525" s="77"/>
      <c r="C4525" s="77"/>
      <c r="D4525" s="77"/>
      <c r="E4525" s="77"/>
      <c r="F4525" s="77"/>
      <c r="G4525" s="77"/>
      <c r="I4525" s="78"/>
      <c r="K4525" s="78"/>
      <c r="L4525" s="77"/>
      <c r="M4525" s="78"/>
      <c r="N4525" s="78"/>
      <c r="O4525" s="78"/>
      <c r="P4525" s="78"/>
      <c r="Q4525" s="144"/>
      <c r="R4525" s="78"/>
      <c r="S4525" s="78"/>
      <c r="T4525" s="78"/>
      <c r="U4525" s="78"/>
      <c r="V4525" s="219"/>
      <c r="W4525" s="78"/>
      <c r="X4525" s="78"/>
      <c r="Y4525" s="78"/>
      <c r="Z4525" s="78"/>
      <c r="AA4525" s="77"/>
      <c r="AB4525" s="77"/>
      <c r="AC4525" s="78"/>
      <c r="AD4525" s="104"/>
      <c r="AE4525" s="78"/>
      <c r="AF4525" s="104"/>
      <c r="AG4525" s="78"/>
      <c r="AH4525" s="104"/>
      <c r="AI4525" s="78"/>
      <c r="AJ4525" s="104"/>
      <c r="AK4525" s="78"/>
      <c r="AL4525" s="78"/>
      <c r="AM4525" s="8"/>
      <c r="AN4525" s="78"/>
      <c r="AO4525" s="78"/>
      <c r="AP4525" s="78"/>
      <c r="AQ4525" s="78"/>
      <c r="AR4525" s="78"/>
      <c r="AS4525" s="78"/>
      <c r="AT4525" s="78"/>
      <c r="AU4525" s="78"/>
      <c r="AV4525" s="78"/>
      <c r="AW4525" s="77"/>
      <c r="AX4525" s="144"/>
      <c r="AY4525" s="144"/>
      <c r="AZ4525" s="144"/>
      <c r="BA4525" s="54"/>
      <c r="BB4525" s="54"/>
    </row>
    <row r="4526" spans="2:54" x14ac:dyDescent="0.25">
      <c r="B4526" s="77"/>
      <c r="C4526" s="77"/>
      <c r="D4526" s="77"/>
      <c r="E4526" s="77"/>
      <c r="F4526" s="77"/>
      <c r="G4526" s="77"/>
      <c r="I4526" s="78"/>
      <c r="K4526" s="78"/>
      <c r="L4526" s="77"/>
      <c r="M4526" s="78"/>
      <c r="N4526" s="78"/>
      <c r="O4526" s="78"/>
      <c r="P4526" s="78"/>
      <c r="Q4526" s="144"/>
      <c r="R4526" s="78"/>
      <c r="S4526" s="78"/>
      <c r="T4526" s="78"/>
      <c r="U4526" s="78"/>
      <c r="V4526" s="219"/>
      <c r="W4526" s="78"/>
      <c r="X4526" s="78"/>
      <c r="Y4526" s="78"/>
      <c r="Z4526" s="78"/>
      <c r="AA4526" s="77"/>
      <c r="AB4526" s="77"/>
      <c r="AC4526" s="78"/>
      <c r="AD4526" s="104"/>
      <c r="AE4526" s="78"/>
      <c r="AF4526" s="104"/>
      <c r="AG4526" s="78"/>
      <c r="AH4526" s="104"/>
      <c r="AI4526" s="78"/>
      <c r="AJ4526" s="104"/>
      <c r="AK4526" s="78"/>
      <c r="AL4526" s="78"/>
      <c r="AM4526" s="8"/>
      <c r="AN4526" s="78"/>
      <c r="AO4526" s="78"/>
      <c r="AP4526" s="78"/>
      <c r="AQ4526" s="78"/>
      <c r="AR4526" s="78"/>
      <c r="AS4526" s="78"/>
      <c r="AT4526" s="78"/>
      <c r="AU4526" s="78"/>
      <c r="AV4526" s="78"/>
      <c r="AW4526" s="77"/>
      <c r="AX4526" s="144"/>
      <c r="AY4526" s="144"/>
      <c r="AZ4526" s="144"/>
      <c r="BA4526" s="54"/>
      <c r="BB4526" s="54"/>
    </row>
    <row r="4527" spans="2:54" x14ac:dyDescent="0.25">
      <c r="B4527" s="77"/>
      <c r="C4527" s="77"/>
      <c r="D4527" s="77"/>
      <c r="E4527" s="77"/>
      <c r="F4527" s="77"/>
      <c r="G4527" s="77"/>
      <c r="I4527" s="78"/>
      <c r="K4527" s="78"/>
      <c r="L4527" s="77"/>
      <c r="M4527" s="78"/>
      <c r="N4527" s="78"/>
      <c r="O4527" s="78"/>
      <c r="P4527" s="78"/>
      <c r="Q4527" s="144"/>
      <c r="R4527" s="78"/>
      <c r="S4527" s="78"/>
      <c r="T4527" s="78"/>
      <c r="U4527" s="78"/>
      <c r="V4527" s="219"/>
      <c r="W4527" s="78"/>
      <c r="X4527" s="78"/>
      <c r="Y4527" s="78"/>
      <c r="Z4527" s="78"/>
      <c r="AA4527" s="77"/>
      <c r="AB4527" s="77"/>
      <c r="AC4527" s="78"/>
      <c r="AD4527" s="104"/>
      <c r="AE4527" s="78"/>
      <c r="AF4527" s="104"/>
      <c r="AG4527" s="78"/>
      <c r="AH4527" s="104"/>
      <c r="AI4527" s="78"/>
      <c r="AJ4527" s="104"/>
      <c r="AK4527" s="78"/>
      <c r="AL4527" s="78"/>
      <c r="AM4527" s="8"/>
      <c r="AN4527" s="78"/>
      <c r="AO4527" s="78"/>
      <c r="AP4527" s="78"/>
      <c r="AQ4527" s="78"/>
      <c r="AR4527" s="78"/>
      <c r="AS4527" s="78"/>
      <c r="AT4527" s="78"/>
      <c r="AU4527" s="78"/>
      <c r="AV4527" s="78"/>
      <c r="AW4527" s="77"/>
      <c r="AX4527" s="144"/>
      <c r="AY4527" s="144"/>
      <c r="AZ4527" s="144"/>
      <c r="BA4527" s="54"/>
      <c r="BB4527" s="54"/>
    </row>
    <row r="4528" spans="2:54" x14ac:dyDescent="0.25">
      <c r="B4528" s="77"/>
      <c r="C4528" s="77"/>
      <c r="D4528" s="77"/>
      <c r="E4528" s="77"/>
      <c r="F4528" s="77"/>
      <c r="G4528" s="77"/>
      <c r="I4528" s="78"/>
      <c r="K4528" s="78"/>
      <c r="L4528" s="77"/>
      <c r="M4528" s="78"/>
      <c r="N4528" s="78"/>
      <c r="O4528" s="78"/>
      <c r="P4528" s="78"/>
      <c r="Q4528" s="144"/>
      <c r="R4528" s="78"/>
      <c r="S4528" s="78"/>
      <c r="T4528" s="78"/>
      <c r="U4528" s="78"/>
      <c r="V4528" s="219"/>
      <c r="W4528" s="78"/>
      <c r="X4528" s="78"/>
      <c r="Y4528" s="78"/>
      <c r="Z4528" s="78"/>
      <c r="AA4528" s="77"/>
      <c r="AB4528" s="77"/>
      <c r="AC4528" s="78"/>
      <c r="AD4528" s="104"/>
      <c r="AE4528" s="78"/>
      <c r="AF4528" s="104"/>
      <c r="AG4528" s="78"/>
      <c r="AH4528" s="104"/>
      <c r="AI4528" s="78"/>
      <c r="AJ4528" s="104"/>
      <c r="AK4528" s="78"/>
      <c r="AL4528" s="78"/>
      <c r="AM4528" s="8"/>
      <c r="AN4528" s="78"/>
      <c r="AO4528" s="78"/>
      <c r="AP4528" s="78"/>
      <c r="AQ4528" s="78"/>
      <c r="AR4528" s="78"/>
      <c r="AS4528" s="78"/>
      <c r="AT4528" s="78"/>
      <c r="AU4528" s="78"/>
      <c r="AV4528" s="78"/>
      <c r="AW4528" s="77"/>
      <c r="AX4528" s="144"/>
      <c r="AY4528" s="144"/>
      <c r="AZ4528" s="144"/>
      <c r="BA4528" s="54"/>
      <c r="BB4528" s="54"/>
    </row>
    <row r="4529" spans="2:54" x14ac:dyDescent="0.25">
      <c r="B4529" s="77"/>
      <c r="C4529" s="77"/>
      <c r="D4529" s="77"/>
      <c r="E4529" s="77"/>
      <c r="F4529" s="77"/>
      <c r="G4529" s="77"/>
      <c r="I4529" s="78"/>
      <c r="K4529" s="78"/>
      <c r="L4529" s="77"/>
      <c r="M4529" s="78"/>
      <c r="N4529" s="78"/>
      <c r="O4529" s="78"/>
      <c r="P4529" s="78"/>
      <c r="Q4529" s="144"/>
      <c r="R4529" s="78"/>
      <c r="S4529" s="78"/>
      <c r="T4529" s="78"/>
      <c r="U4529" s="78"/>
      <c r="V4529" s="219"/>
      <c r="W4529" s="78"/>
      <c r="X4529" s="78"/>
      <c r="Y4529" s="78"/>
      <c r="Z4529" s="78"/>
      <c r="AA4529" s="77"/>
      <c r="AB4529" s="77"/>
      <c r="AC4529" s="78"/>
      <c r="AD4529" s="104"/>
      <c r="AE4529" s="78"/>
      <c r="AF4529" s="104"/>
      <c r="AG4529" s="78"/>
      <c r="AH4529" s="104"/>
      <c r="AI4529" s="78"/>
      <c r="AJ4529" s="104"/>
      <c r="AK4529" s="78"/>
      <c r="AL4529" s="78"/>
      <c r="AM4529" s="8"/>
      <c r="AN4529" s="78"/>
      <c r="AO4529" s="78"/>
      <c r="AP4529" s="78"/>
      <c r="AQ4529" s="78"/>
      <c r="AR4529" s="78"/>
      <c r="AS4529" s="78"/>
      <c r="AT4529" s="78"/>
      <c r="AU4529" s="78"/>
      <c r="AV4529" s="78"/>
      <c r="AW4529" s="77"/>
      <c r="AX4529" s="144"/>
      <c r="AY4529" s="144"/>
      <c r="AZ4529" s="144"/>
      <c r="BA4529" s="54"/>
      <c r="BB4529" s="54"/>
    </row>
    <row r="4530" spans="2:54" x14ac:dyDescent="0.25">
      <c r="B4530" s="77"/>
      <c r="C4530" s="77"/>
      <c r="D4530" s="77"/>
      <c r="E4530" s="77"/>
      <c r="F4530" s="77"/>
      <c r="G4530" s="77"/>
      <c r="I4530" s="78"/>
      <c r="K4530" s="78"/>
      <c r="L4530" s="77"/>
      <c r="M4530" s="78"/>
      <c r="N4530" s="78"/>
      <c r="O4530" s="78"/>
      <c r="P4530" s="78"/>
      <c r="Q4530" s="144"/>
      <c r="R4530" s="78"/>
      <c r="S4530" s="78"/>
      <c r="T4530" s="78"/>
      <c r="U4530" s="78"/>
      <c r="V4530" s="219"/>
      <c r="W4530" s="78"/>
      <c r="X4530" s="78"/>
      <c r="Y4530" s="78"/>
      <c r="Z4530" s="78"/>
      <c r="AA4530" s="77"/>
      <c r="AB4530" s="77"/>
      <c r="AC4530" s="78"/>
      <c r="AD4530" s="104"/>
      <c r="AE4530" s="78"/>
      <c r="AF4530" s="104"/>
      <c r="AG4530" s="78"/>
      <c r="AH4530" s="104"/>
      <c r="AI4530" s="78"/>
      <c r="AJ4530" s="104"/>
      <c r="AK4530" s="78"/>
      <c r="AL4530" s="78"/>
      <c r="AM4530" s="8"/>
      <c r="AN4530" s="78"/>
      <c r="AO4530" s="78"/>
      <c r="AP4530" s="78"/>
      <c r="AQ4530" s="78"/>
      <c r="AR4530" s="78"/>
      <c r="AS4530" s="78"/>
      <c r="AT4530" s="78"/>
      <c r="AU4530" s="78"/>
      <c r="AV4530" s="78"/>
      <c r="AW4530" s="77"/>
      <c r="AX4530" s="144"/>
      <c r="AY4530" s="144"/>
      <c r="AZ4530" s="144"/>
      <c r="BA4530" s="54"/>
      <c r="BB4530" s="54"/>
    </row>
    <row r="4531" spans="2:54" x14ac:dyDescent="0.25">
      <c r="B4531" s="77"/>
      <c r="C4531" s="77"/>
      <c r="D4531" s="77"/>
      <c r="E4531" s="77"/>
      <c r="F4531" s="77"/>
      <c r="G4531" s="77"/>
      <c r="I4531" s="78"/>
      <c r="K4531" s="78"/>
      <c r="L4531" s="77"/>
      <c r="M4531" s="78"/>
      <c r="N4531" s="78"/>
      <c r="O4531" s="78"/>
      <c r="P4531" s="78"/>
      <c r="Q4531" s="144"/>
      <c r="R4531" s="78"/>
      <c r="S4531" s="78"/>
      <c r="T4531" s="78"/>
      <c r="U4531" s="78"/>
      <c r="V4531" s="219"/>
      <c r="W4531" s="78"/>
      <c r="X4531" s="78"/>
      <c r="Y4531" s="78"/>
      <c r="Z4531" s="78"/>
      <c r="AA4531" s="77"/>
      <c r="AB4531" s="77"/>
      <c r="AC4531" s="78"/>
      <c r="AD4531" s="104"/>
      <c r="AE4531" s="78"/>
      <c r="AF4531" s="104"/>
      <c r="AG4531" s="78"/>
      <c r="AH4531" s="104"/>
      <c r="AI4531" s="78"/>
      <c r="AJ4531" s="104"/>
      <c r="AK4531" s="78"/>
      <c r="AL4531" s="78"/>
      <c r="AM4531" s="8"/>
      <c r="AN4531" s="78"/>
      <c r="AO4531" s="78"/>
      <c r="AP4531" s="78"/>
      <c r="AQ4531" s="78"/>
      <c r="AR4531" s="78"/>
      <c r="AS4531" s="78"/>
      <c r="AT4531" s="78"/>
      <c r="AU4531" s="78"/>
      <c r="AV4531" s="78"/>
      <c r="AW4531" s="77"/>
      <c r="AX4531" s="144"/>
      <c r="AY4531" s="144"/>
      <c r="AZ4531" s="144"/>
      <c r="BA4531" s="54"/>
      <c r="BB4531" s="54"/>
    </row>
    <row r="4532" spans="2:54" x14ac:dyDescent="0.25">
      <c r="B4532" s="77"/>
      <c r="C4532" s="77"/>
      <c r="D4532" s="77"/>
      <c r="E4532" s="77"/>
      <c r="F4532" s="77"/>
      <c r="G4532" s="77"/>
      <c r="I4532" s="78"/>
      <c r="K4532" s="78"/>
      <c r="L4532" s="77"/>
      <c r="M4532" s="78"/>
      <c r="N4532" s="78"/>
      <c r="O4532" s="78"/>
      <c r="P4532" s="78"/>
      <c r="Q4532" s="144"/>
      <c r="R4532" s="78"/>
      <c r="S4532" s="78"/>
      <c r="T4532" s="78"/>
      <c r="U4532" s="78"/>
      <c r="V4532" s="219"/>
      <c r="W4532" s="78"/>
      <c r="X4532" s="78"/>
      <c r="Y4532" s="78"/>
      <c r="Z4532" s="78"/>
      <c r="AA4532" s="77"/>
      <c r="AB4532" s="77"/>
      <c r="AC4532" s="78"/>
      <c r="AD4532" s="104"/>
      <c r="AE4532" s="78"/>
      <c r="AF4532" s="104"/>
      <c r="AG4532" s="78"/>
      <c r="AH4532" s="104"/>
      <c r="AI4532" s="78"/>
      <c r="AJ4532" s="104"/>
      <c r="AK4532" s="78"/>
      <c r="AL4532" s="78"/>
      <c r="AM4532" s="8"/>
      <c r="AN4532" s="78"/>
      <c r="AO4532" s="78"/>
      <c r="AP4532" s="78"/>
      <c r="AQ4532" s="78"/>
      <c r="AR4532" s="78"/>
      <c r="AS4532" s="78"/>
      <c r="AT4532" s="78"/>
      <c r="AU4532" s="78"/>
      <c r="AV4532" s="78"/>
      <c r="AW4532" s="77"/>
      <c r="AX4532" s="144"/>
      <c r="AY4532" s="144"/>
      <c r="AZ4532" s="144"/>
      <c r="BA4532" s="54"/>
      <c r="BB4532" s="54"/>
    </row>
    <row r="4533" spans="2:54" x14ac:dyDescent="0.25">
      <c r="B4533" s="77"/>
      <c r="C4533" s="77"/>
      <c r="D4533" s="77"/>
      <c r="E4533" s="77"/>
      <c r="F4533" s="77"/>
      <c r="G4533" s="77"/>
      <c r="I4533" s="78"/>
      <c r="K4533" s="78"/>
      <c r="L4533" s="77"/>
      <c r="M4533" s="78"/>
      <c r="N4533" s="78"/>
      <c r="O4533" s="78"/>
      <c r="P4533" s="78"/>
      <c r="Q4533" s="144"/>
      <c r="R4533" s="78"/>
      <c r="S4533" s="78"/>
      <c r="T4533" s="78"/>
      <c r="U4533" s="78"/>
      <c r="V4533" s="219"/>
      <c r="W4533" s="78"/>
      <c r="X4533" s="78"/>
      <c r="Y4533" s="78"/>
      <c r="Z4533" s="78"/>
      <c r="AA4533" s="77"/>
      <c r="AB4533" s="77"/>
      <c r="AC4533" s="78"/>
      <c r="AD4533" s="104"/>
      <c r="AE4533" s="78"/>
      <c r="AF4533" s="104"/>
      <c r="AG4533" s="78"/>
      <c r="AH4533" s="104"/>
      <c r="AI4533" s="78"/>
      <c r="AJ4533" s="104"/>
      <c r="AK4533" s="78"/>
      <c r="AL4533" s="78"/>
      <c r="AM4533" s="8"/>
      <c r="AN4533" s="78"/>
      <c r="AO4533" s="78"/>
      <c r="AP4533" s="78"/>
      <c r="AQ4533" s="78"/>
      <c r="AR4533" s="78"/>
      <c r="AS4533" s="78"/>
      <c r="AT4533" s="78"/>
      <c r="AU4533" s="78"/>
      <c r="AV4533" s="78"/>
      <c r="AW4533" s="77"/>
      <c r="AX4533" s="144"/>
      <c r="AY4533" s="144"/>
      <c r="AZ4533" s="144"/>
      <c r="BA4533" s="54"/>
      <c r="BB4533" s="54"/>
    </row>
    <row r="4534" spans="2:54" x14ac:dyDescent="0.25">
      <c r="B4534" s="77"/>
      <c r="C4534" s="77"/>
      <c r="D4534" s="77"/>
      <c r="E4534" s="77"/>
      <c r="F4534" s="77"/>
      <c r="G4534" s="77"/>
      <c r="I4534" s="78"/>
      <c r="K4534" s="78"/>
      <c r="L4534" s="77"/>
      <c r="M4534" s="78"/>
      <c r="N4534" s="78"/>
      <c r="O4534" s="78"/>
      <c r="P4534" s="78"/>
      <c r="Q4534" s="144"/>
      <c r="R4534" s="78"/>
      <c r="S4534" s="78"/>
      <c r="T4534" s="78"/>
      <c r="U4534" s="78"/>
      <c r="V4534" s="219"/>
      <c r="W4534" s="78"/>
      <c r="X4534" s="78"/>
      <c r="Y4534" s="78"/>
      <c r="Z4534" s="78"/>
      <c r="AA4534" s="77"/>
      <c r="AB4534" s="77"/>
      <c r="AC4534" s="78"/>
      <c r="AD4534" s="104"/>
      <c r="AE4534" s="78"/>
      <c r="AF4534" s="104"/>
      <c r="AG4534" s="78"/>
      <c r="AH4534" s="104"/>
      <c r="AI4534" s="78"/>
      <c r="AJ4534" s="104"/>
      <c r="AK4534" s="78"/>
      <c r="AL4534" s="78"/>
      <c r="AM4534" s="8"/>
      <c r="AN4534" s="78"/>
      <c r="AO4534" s="78"/>
      <c r="AP4534" s="78"/>
      <c r="AQ4534" s="78"/>
      <c r="AR4534" s="78"/>
      <c r="AS4534" s="78"/>
      <c r="AT4534" s="78"/>
      <c r="AU4534" s="78"/>
      <c r="AV4534" s="78"/>
      <c r="AW4534" s="77"/>
      <c r="AX4534" s="144"/>
      <c r="AY4534" s="144"/>
      <c r="AZ4534" s="144"/>
      <c r="BA4534" s="54"/>
      <c r="BB4534" s="54"/>
    </row>
    <row r="4535" spans="2:54" x14ac:dyDescent="0.25">
      <c r="B4535" s="77"/>
      <c r="C4535" s="77"/>
      <c r="D4535" s="77"/>
      <c r="E4535" s="77"/>
      <c r="F4535" s="77"/>
      <c r="G4535" s="77"/>
      <c r="I4535" s="78"/>
      <c r="K4535" s="78"/>
      <c r="L4535" s="77"/>
      <c r="M4535" s="78"/>
      <c r="N4535" s="78"/>
      <c r="O4535" s="78"/>
      <c r="P4535" s="78"/>
      <c r="Q4535" s="144"/>
      <c r="R4535" s="78"/>
      <c r="S4535" s="78"/>
      <c r="T4535" s="78"/>
      <c r="U4535" s="78"/>
      <c r="V4535" s="219"/>
      <c r="W4535" s="78"/>
      <c r="X4535" s="78"/>
      <c r="Y4535" s="78"/>
      <c r="Z4535" s="78"/>
      <c r="AA4535" s="77"/>
      <c r="AB4535" s="77"/>
      <c r="AC4535" s="78"/>
      <c r="AD4535" s="104"/>
      <c r="AE4535" s="78"/>
      <c r="AF4535" s="104"/>
      <c r="AG4535" s="78"/>
      <c r="AH4535" s="104"/>
      <c r="AI4535" s="78"/>
      <c r="AJ4535" s="104"/>
      <c r="AK4535" s="78"/>
      <c r="AL4535" s="78"/>
      <c r="AM4535" s="8"/>
      <c r="AN4535" s="78"/>
      <c r="AO4535" s="78"/>
      <c r="AP4535" s="78"/>
      <c r="AQ4535" s="78"/>
      <c r="AR4535" s="78"/>
      <c r="AS4535" s="78"/>
      <c r="AT4535" s="78"/>
      <c r="AU4535" s="78"/>
      <c r="AV4535" s="78"/>
      <c r="AW4535" s="77"/>
      <c r="AX4535" s="144"/>
      <c r="AY4535" s="144"/>
      <c r="AZ4535" s="144"/>
      <c r="BA4535" s="54"/>
      <c r="BB4535" s="54"/>
    </row>
    <row r="4536" spans="2:54" x14ac:dyDescent="0.25">
      <c r="B4536" s="77"/>
      <c r="C4536" s="77"/>
      <c r="D4536" s="77"/>
      <c r="E4536" s="77"/>
      <c r="F4536" s="77"/>
      <c r="G4536" s="77"/>
      <c r="I4536" s="78"/>
      <c r="K4536" s="78"/>
      <c r="L4536" s="77"/>
      <c r="M4536" s="78"/>
      <c r="N4536" s="78"/>
      <c r="O4536" s="78"/>
      <c r="P4536" s="78"/>
      <c r="Q4536" s="144"/>
      <c r="R4536" s="78"/>
      <c r="S4536" s="78"/>
      <c r="T4536" s="78"/>
      <c r="U4536" s="78"/>
      <c r="V4536" s="219"/>
      <c r="W4536" s="78"/>
      <c r="X4536" s="78"/>
      <c r="Y4536" s="78"/>
      <c r="Z4536" s="78"/>
      <c r="AA4536" s="77"/>
      <c r="AB4536" s="77"/>
      <c r="AC4536" s="78"/>
      <c r="AD4536" s="104"/>
      <c r="AE4536" s="78"/>
      <c r="AF4536" s="104"/>
      <c r="AG4536" s="78"/>
      <c r="AH4536" s="104"/>
      <c r="AI4536" s="78"/>
      <c r="AJ4536" s="104"/>
      <c r="AK4536" s="78"/>
      <c r="AL4536" s="78"/>
      <c r="AM4536" s="8"/>
      <c r="AN4536" s="78"/>
      <c r="AO4536" s="78"/>
      <c r="AP4536" s="78"/>
      <c r="AQ4536" s="78"/>
      <c r="AR4536" s="78"/>
      <c r="AS4536" s="78"/>
      <c r="AT4536" s="78"/>
      <c r="AU4536" s="78"/>
      <c r="AV4536" s="78"/>
      <c r="AW4536" s="77"/>
      <c r="AX4536" s="144"/>
      <c r="AY4536" s="144"/>
      <c r="AZ4536" s="144"/>
      <c r="BA4536" s="54"/>
      <c r="BB4536" s="54"/>
    </row>
    <row r="4537" spans="2:54" x14ac:dyDescent="0.25">
      <c r="B4537" s="77"/>
      <c r="C4537" s="77"/>
      <c r="D4537" s="77"/>
      <c r="E4537" s="77"/>
      <c r="F4537" s="77"/>
      <c r="G4537" s="77"/>
      <c r="I4537" s="78"/>
      <c r="K4537" s="78"/>
      <c r="L4537" s="77"/>
      <c r="M4537" s="78"/>
      <c r="N4537" s="78"/>
      <c r="O4537" s="78"/>
      <c r="P4537" s="78"/>
      <c r="Q4537" s="144"/>
      <c r="R4537" s="78"/>
      <c r="S4537" s="78"/>
      <c r="T4537" s="78"/>
      <c r="U4537" s="78"/>
      <c r="V4537" s="219"/>
      <c r="W4537" s="78"/>
      <c r="X4537" s="78"/>
      <c r="Y4537" s="78"/>
      <c r="Z4537" s="78"/>
      <c r="AA4537" s="77"/>
      <c r="AB4537" s="77"/>
      <c r="AC4537" s="78"/>
      <c r="AD4537" s="104"/>
      <c r="AE4537" s="78"/>
      <c r="AF4537" s="104"/>
      <c r="AG4537" s="78"/>
      <c r="AH4537" s="104"/>
      <c r="AI4537" s="78"/>
      <c r="AJ4537" s="104"/>
      <c r="AK4537" s="78"/>
      <c r="AL4537" s="78"/>
      <c r="AM4537" s="8"/>
      <c r="AN4537" s="78"/>
      <c r="AO4537" s="78"/>
      <c r="AP4537" s="78"/>
      <c r="AQ4537" s="78"/>
      <c r="AR4537" s="78"/>
      <c r="AS4537" s="78"/>
      <c r="AT4537" s="78"/>
      <c r="AU4537" s="78"/>
      <c r="AV4537" s="78"/>
      <c r="AW4537" s="77"/>
      <c r="AX4537" s="144"/>
      <c r="AY4537" s="144"/>
      <c r="AZ4537" s="144"/>
      <c r="BA4537" s="54"/>
      <c r="BB4537" s="54"/>
    </row>
    <row r="4538" spans="2:54" x14ac:dyDescent="0.25">
      <c r="B4538" s="77"/>
      <c r="C4538" s="77"/>
      <c r="D4538" s="77"/>
      <c r="E4538" s="77"/>
      <c r="F4538" s="77"/>
      <c r="G4538" s="77"/>
      <c r="I4538" s="78"/>
      <c r="K4538" s="78"/>
      <c r="L4538" s="77"/>
      <c r="M4538" s="78"/>
      <c r="N4538" s="78"/>
      <c r="O4538" s="78"/>
      <c r="P4538" s="78"/>
      <c r="Q4538" s="144"/>
      <c r="R4538" s="78"/>
      <c r="S4538" s="78"/>
      <c r="T4538" s="78"/>
      <c r="U4538" s="78"/>
      <c r="V4538" s="219"/>
      <c r="W4538" s="78"/>
      <c r="X4538" s="78"/>
      <c r="Y4538" s="78"/>
      <c r="Z4538" s="78"/>
      <c r="AA4538" s="77"/>
      <c r="AB4538" s="77"/>
      <c r="AC4538" s="78"/>
      <c r="AD4538" s="104"/>
      <c r="AE4538" s="78"/>
      <c r="AF4538" s="104"/>
      <c r="AG4538" s="78"/>
      <c r="AH4538" s="104"/>
      <c r="AI4538" s="78"/>
      <c r="AJ4538" s="104"/>
      <c r="AK4538" s="78"/>
      <c r="AL4538" s="78"/>
      <c r="AM4538" s="8"/>
      <c r="AN4538" s="78"/>
      <c r="AO4538" s="78"/>
      <c r="AP4538" s="78"/>
      <c r="AQ4538" s="78"/>
      <c r="AR4538" s="78"/>
      <c r="AS4538" s="78"/>
      <c r="AT4538" s="78"/>
      <c r="AU4538" s="78"/>
      <c r="AV4538" s="78"/>
      <c r="AW4538" s="77"/>
      <c r="AX4538" s="144"/>
      <c r="AY4538" s="144"/>
      <c r="AZ4538" s="144"/>
      <c r="BA4538" s="54"/>
      <c r="BB4538" s="54"/>
    </row>
    <row r="4539" spans="2:54" x14ac:dyDescent="0.25">
      <c r="B4539" s="77"/>
      <c r="C4539" s="77"/>
      <c r="D4539" s="77"/>
      <c r="E4539" s="77"/>
      <c r="F4539" s="77"/>
      <c r="G4539" s="77"/>
      <c r="I4539" s="78"/>
      <c r="K4539" s="78"/>
      <c r="L4539" s="77"/>
      <c r="M4539" s="78"/>
      <c r="N4539" s="78"/>
      <c r="O4539" s="78"/>
      <c r="P4539" s="78"/>
      <c r="Q4539" s="144"/>
      <c r="R4539" s="78"/>
      <c r="S4539" s="78"/>
      <c r="T4539" s="78"/>
      <c r="U4539" s="78"/>
      <c r="V4539" s="219"/>
      <c r="W4539" s="78"/>
      <c r="X4539" s="78"/>
      <c r="Y4539" s="78"/>
      <c r="Z4539" s="78"/>
      <c r="AA4539" s="77"/>
      <c r="AB4539" s="77"/>
      <c r="AC4539" s="78"/>
      <c r="AD4539" s="104"/>
      <c r="AE4539" s="78"/>
      <c r="AF4539" s="104"/>
      <c r="AG4539" s="78"/>
      <c r="AH4539" s="104"/>
      <c r="AI4539" s="78"/>
      <c r="AJ4539" s="104"/>
      <c r="AK4539" s="78"/>
      <c r="AL4539" s="78"/>
      <c r="AM4539" s="8"/>
      <c r="AN4539" s="78"/>
      <c r="AO4539" s="78"/>
      <c r="AP4539" s="78"/>
      <c r="AQ4539" s="78"/>
      <c r="AR4539" s="78"/>
      <c r="AS4539" s="78"/>
      <c r="AT4539" s="78"/>
      <c r="AU4539" s="78"/>
      <c r="AV4539" s="78"/>
      <c r="AW4539" s="77"/>
      <c r="AX4539" s="144"/>
      <c r="AY4539" s="144"/>
      <c r="AZ4539" s="144"/>
      <c r="BA4539" s="54"/>
      <c r="BB4539" s="54"/>
    </row>
    <row r="4540" spans="2:54" x14ac:dyDescent="0.25">
      <c r="B4540" s="77"/>
      <c r="C4540" s="77"/>
      <c r="D4540" s="77"/>
      <c r="E4540" s="77"/>
      <c r="F4540" s="77"/>
      <c r="G4540" s="77"/>
      <c r="I4540" s="78"/>
      <c r="K4540" s="78"/>
      <c r="L4540" s="77"/>
      <c r="M4540" s="78"/>
      <c r="N4540" s="78"/>
      <c r="O4540" s="78"/>
      <c r="P4540" s="78"/>
      <c r="Q4540" s="144"/>
      <c r="R4540" s="78"/>
      <c r="S4540" s="78"/>
      <c r="T4540" s="78"/>
      <c r="U4540" s="78"/>
      <c r="V4540" s="219"/>
      <c r="W4540" s="78"/>
      <c r="X4540" s="78"/>
      <c r="Y4540" s="78"/>
      <c r="Z4540" s="78"/>
      <c r="AA4540" s="77"/>
      <c r="AB4540" s="77"/>
      <c r="AC4540" s="78"/>
      <c r="AD4540" s="104"/>
      <c r="AE4540" s="78"/>
      <c r="AF4540" s="104"/>
      <c r="AG4540" s="78"/>
      <c r="AH4540" s="104"/>
      <c r="AI4540" s="78"/>
      <c r="AJ4540" s="104"/>
      <c r="AK4540" s="78"/>
      <c r="AL4540" s="78"/>
      <c r="AM4540" s="8"/>
      <c r="AN4540" s="78"/>
      <c r="AO4540" s="78"/>
      <c r="AP4540" s="78"/>
      <c r="AQ4540" s="78"/>
      <c r="AR4540" s="78"/>
      <c r="AS4540" s="78"/>
      <c r="AT4540" s="78"/>
      <c r="AU4540" s="78"/>
      <c r="AV4540" s="78"/>
      <c r="AW4540" s="77"/>
      <c r="AX4540" s="144"/>
      <c r="AY4540" s="144"/>
      <c r="AZ4540" s="144"/>
      <c r="BA4540" s="54"/>
      <c r="BB4540" s="54"/>
    </row>
    <row r="4541" spans="2:54" x14ac:dyDescent="0.25">
      <c r="B4541" s="77"/>
      <c r="C4541" s="77"/>
      <c r="D4541" s="77"/>
      <c r="E4541" s="77"/>
      <c r="F4541" s="77"/>
      <c r="G4541" s="77"/>
      <c r="I4541" s="78"/>
      <c r="K4541" s="78"/>
      <c r="L4541" s="77"/>
      <c r="M4541" s="78"/>
      <c r="N4541" s="78"/>
      <c r="O4541" s="78"/>
      <c r="P4541" s="78"/>
      <c r="Q4541" s="144"/>
      <c r="R4541" s="78"/>
      <c r="S4541" s="78"/>
      <c r="T4541" s="78"/>
      <c r="U4541" s="78"/>
      <c r="V4541" s="219"/>
      <c r="W4541" s="78"/>
      <c r="X4541" s="78"/>
      <c r="Y4541" s="78"/>
      <c r="Z4541" s="78"/>
      <c r="AA4541" s="77"/>
      <c r="AB4541" s="77"/>
      <c r="AC4541" s="78"/>
      <c r="AD4541" s="104"/>
      <c r="AE4541" s="78"/>
      <c r="AF4541" s="104"/>
      <c r="AG4541" s="78"/>
      <c r="AH4541" s="104"/>
      <c r="AI4541" s="78"/>
      <c r="AJ4541" s="104"/>
      <c r="AK4541" s="78"/>
      <c r="AL4541" s="78"/>
      <c r="AM4541" s="8"/>
      <c r="AN4541" s="78"/>
      <c r="AO4541" s="78"/>
      <c r="AP4541" s="78"/>
      <c r="AQ4541" s="78"/>
      <c r="AR4541" s="78"/>
      <c r="AS4541" s="78"/>
      <c r="AT4541" s="78"/>
      <c r="AU4541" s="78"/>
      <c r="AV4541" s="78"/>
      <c r="AW4541" s="77"/>
      <c r="AX4541" s="144"/>
      <c r="AY4541" s="144"/>
      <c r="AZ4541" s="144"/>
      <c r="BA4541" s="54"/>
      <c r="BB4541" s="54"/>
    </row>
    <row r="4542" spans="2:54" x14ac:dyDescent="0.25">
      <c r="B4542" s="77"/>
      <c r="C4542" s="77"/>
      <c r="D4542" s="77"/>
      <c r="E4542" s="77"/>
      <c r="F4542" s="77"/>
      <c r="G4542" s="77"/>
      <c r="I4542" s="78"/>
      <c r="K4542" s="78"/>
      <c r="L4542" s="77"/>
      <c r="M4542" s="78"/>
      <c r="N4542" s="78"/>
      <c r="O4542" s="78"/>
      <c r="P4542" s="78"/>
      <c r="Q4542" s="144"/>
      <c r="R4542" s="78"/>
      <c r="S4542" s="78"/>
      <c r="T4542" s="78"/>
      <c r="U4542" s="78"/>
      <c r="V4542" s="219"/>
      <c r="W4542" s="78"/>
      <c r="X4542" s="78"/>
      <c r="Y4542" s="78"/>
      <c r="Z4542" s="78"/>
      <c r="AA4542" s="77"/>
      <c r="AB4542" s="77"/>
      <c r="AC4542" s="78"/>
      <c r="AD4542" s="104"/>
      <c r="AE4542" s="78"/>
      <c r="AF4542" s="104"/>
      <c r="AG4542" s="78"/>
      <c r="AH4542" s="104"/>
      <c r="AI4542" s="78"/>
      <c r="AJ4542" s="104"/>
      <c r="AK4542" s="78"/>
      <c r="AL4542" s="78"/>
      <c r="AM4542" s="8"/>
      <c r="AN4542" s="78"/>
      <c r="AO4542" s="78"/>
      <c r="AP4542" s="78"/>
      <c r="AQ4542" s="78"/>
      <c r="AR4542" s="78"/>
      <c r="AS4542" s="78"/>
      <c r="AT4542" s="78"/>
      <c r="AU4542" s="78"/>
      <c r="AV4542" s="78"/>
      <c r="AW4542" s="77"/>
      <c r="AX4542" s="144"/>
      <c r="AY4542" s="144"/>
      <c r="AZ4542" s="144"/>
      <c r="BA4542" s="54"/>
      <c r="BB4542" s="54"/>
    </row>
    <row r="4543" spans="2:54" x14ac:dyDescent="0.25">
      <c r="B4543" s="77"/>
      <c r="C4543" s="77"/>
      <c r="D4543" s="77"/>
      <c r="E4543" s="77"/>
      <c r="F4543" s="77"/>
      <c r="G4543" s="77"/>
      <c r="I4543" s="78"/>
      <c r="K4543" s="78"/>
      <c r="L4543" s="77"/>
      <c r="M4543" s="78"/>
      <c r="N4543" s="78"/>
      <c r="O4543" s="78"/>
      <c r="P4543" s="78"/>
      <c r="Q4543" s="144"/>
      <c r="R4543" s="78"/>
      <c r="S4543" s="78"/>
      <c r="T4543" s="78"/>
      <c r="U4543" s="78"/>
      <c r="V4543" s="219"/>
      <c r="W4543" s="78"/>
      <c r="X4543" s="78"/>
      <c r="Y4543" s="78"/>
      <c r="Z4543" s="78"/>
      <c r="AA4543" s="77"/>
      <c r="AB4543" s="77"/>
      <c r="AC4543" s="78"/>
      <c r="AD4543" s="104"/>
      <c r="AE4543" s="78"/>
      <c r="AF4543" s="104"/>
      <c r="AG4543" s="78"/>
      <c r="AH4543" s="104"/>
      <c r="AI4543" s="78"/>
      <c r="AJ4543" s="104"/>
      <c r="AK4543" s="78"/>
      <c r="AL4543" s="78"/>
      <c r="AM4543" s="8"/>
      <c r="AN4543" s="78"/>
      <c r="AO4543" s="78"/>
      <c r="AP4543" s="78"/>
      <c r="AQ4543" s="78"/>
      <c r="AR4543" s="78"/>
      <c r="AS4543" s="78"/>
      <c r="AT4543" s="78"/>
      <c r="AU4543" s="78"/>
      <c r="AV4543" s="78"/>
      <c r="AW4543" s="77"/>
      <c r="AX4543" s="144"/>
      <c r="AY4543" s="144"/>
      <c r="AZ4543" s="144"/>
      <c r="BA4543" s="54"/>
      <c r="BB4543" s="54"/>
    </row>
    <row r="4544" spans="2:54" x14ac:dyDescent="0.25">
      <c r="B4544" s="77"/>
      <c r="C4544" s="77"/>
      <c r="D4544" s="77"/>
      <c r="E4544" s="77"/>
      <c r="F4544" s="77"/>
      <c r="G4544" s="77"/>
      <c r="I4544" s="78"/>
      <c r="K4544" s="78"/>
      <c r="L4544" s="77"/>
      <c r="M4544" s="78"/>
      <c r="N4544" s="78"/>
      <c r="O4544" s="78"/>
      <c r="P4544" s="78"/>
      <c r="Q4544" s="144"/>
      <c r="R4544" s="78"/>
      <c r="S4544" s="78"/>
      <c r="T4544" s="78"/>
      <c r="U4544" s="78"/>
      <c r="V4544" s="219"/>
      <c r="W4544" s="78"/>
      <c r="X4544" s="78"/>
      <c r="Y4544" s="78"/>
      <c r="Z4544" s="78"/>
      <c r="AA4544" s="77"/>
      <c r="AB4544" s="77"/>
      <c r="AC4544" s="78"/>
      <c r="AD4544" s="104"/>
      <c r="AE4544" s="78"/>
      <c r="AF4544" s="104"/>
      <c r="AG4544" s="78"/>
      <c r="AH4544" s="104"/>
      <c r="AI4544" s="78"/>
      <c r="AJ4544" s="104"/>
      <c r="AK4544" s="78"/>
      <c r="AL4544" s="78"/>
      <c r="AM4544" s="8"/>
      <c r="AN4544" s="78"/>
      <c r="AO4544" s="78"/>
      <c r="AP4544" s="78"/>
      <c r="AQ4544" s="78"/>
      <c r="AR4544" s="78"/>
      <c r="AS4544" s="78"/>
      <c r="AT4544" s="78"/>
      <c r="AU4544" s="78"/>
      <c r="AV4544" s="78"/>
      <c r="AW4544" s="77"/>
      <c r="AX4544" s="144"/>
      <c r="AY4544" s="144"/>
      <c r="AZ4544" s="144"/>
      <c r="BA4544" s="54"/>
      <c r="BB4544" s="54"/>
    </row>
    <row r="4545" spans="2:54" x14ac:dyDescent="0.25">
      <c r="B4545" s="77"/>
      <c r="C4545" s="77"/>
      <c r="D4545" s="77"/>
      <c r="E4545" s="77"/>
      <c r="F4545" s="77"/>
      <c r="G4545" s="77"/>
      <c r="I4545" s="78"/>
      <c r="K4545" s="78"/>
      <c r="L4545" s="77"/>
      <c r="M4545" s="78"/>
      <c r="N4545" s="78"/>
      <c r="O4545" s="78"/>
      <c r="P4545" s="78"/>
      <c r="Q4545" s="144"/>
      <c r="R4545" s="78"/>
      <c r="S4545" s="78"/>
      <c r="T4545" s="78"/>
      <c r="U4545" s="78"/>
      <c r="V4545" s="219"/>
      <c r="W4545" s="78"/>
      <c r="X4545" s="78"/>
      <c r="Y4545" s="78"/>
      <c r="Z4545" s="78"/>
      <c r="AA4545" s="77"/>
      <c r="AB4545" s="77"/>
      <c r="AC4545" s="78"/>
      <c r="AD4545" s="104"/>
      <c r="AE4545" s="78"/>
      <c r="AF4545" s="104"/>
      <c r="AG4545" s="78"/>
      <c r="AH4545" s="104"/>
      <c r="AI4545" s="78"/>
      <c r="AJ4545" s="104"/>
      <c r="AK4545" s="78"/>
      <c r="AL4545" s="78"/>
      <c r="AM4545" s="8"/>
      <c r="AN4545" s="78"/>
      <c r="AO4545" s="78"/>
      <c r="AP4545" s="78"/>
      <c r="AQ4545" s="78"/>
      <c r="AR4545" s="78"/>
      <c r="AS4545" s="78"/>
      <c r="AT4545" s="78"/>
      <c r="AU4545" s="78"/>
      <c r="AV4545" s="78"/>
      <c r="AW4545" s="77"/>
      <c r="AX4545" s="144"/>
      <c r="AY4545" s="144"/>
      <c r="AZ4545" s="144"/>
      <c r="BA4545" s="54"/>
      <c r="BB4545" s="54"/>
    </row>
    <row r="4546" spans="2:54" x14ac:dyDescent="0.25">
      <c r="B4546" s="77"/>
      <c r="C4546" s="77"/>
      <c r="D4546" s="77"/>
      <c r="E4546" s="77"/>
      <c r="F4546" s="77"/>
      <c r="G4546" s="77"/>
      <c r="I4546" s="78"/>
      <c r="K4546" s="78"/>
      <c r="L4546" s="77"/>
      <c r="M4546" s="78"/>
      <c r="N4546" s="78"/>
      <c r="O4546" s="78"/>
      <c r="P4546" s="78"/>
      <c r="Q4546" s="144"/>
      <c r="R4546" s="78"/>
      <c r="S4546" s="78"/>
      <c r="T4546" s="78"/>
      <c r="U4546" s="78"/>
      <c r="V4546" s="219"/>
      <c r="W4546" s="78"/>
      <c r="X4546" s="78"/>
      <c r="Y4546" s="78"/>
      <c r="Z4546" s="78"/>
      <c r="AA4546" s="77"/>
      <c r="AB4546" s="77"/>
      <c r="AC4546" s="78"/>
      <c r="AD4546" s="104"/>
      <c r="AE4546" s="78"/>
      <c r="AF4546" s="104"/>
      <c r="AG4546" s="78"/>
      <c r="AH4546" s="104"/>
      <c r="AI4546" s="78"/>
      <c r="AJ4546" s="104"/>
      <c r="AK4546" s="78"/>
      <c r="AL4546" s="78"/>
      <c r="AM4546" s="8"/>
      <c r="AN4546" s="78"/>
      <c r="AO4546" s="78"/>
      <c r="AP4546" s="78"/>
      <c r="AQ4546" s="78"/>
      <c r="AR4546" s="78"/>
      <c r="AS4546" s="78"/>
      <c r="AT4546" s="78"/>
      <c r="AU4546" s="78"/>
      <c r="AV4546" s="78"/>
      <c r="AW4546" s="77"/>
      <c r="AX4546" s="144"/>
      <c r="AY4546" s="144"/>
      <c r="AZ4546" s="144"/>
      <c r="BA4546" s="54"/>
      <c r="BB4546" s="54"/>
    </row>
    <row r="4547" spans="2:54" x14ac:dyDescent="0.25">
      <c r="B4547" s="77"/>
      <c r="C4547" s="77"/>
      <c r="D4547" s="77"/>
      <c r="E4547" s="77"/>
      <c r="F4547" s="77"/>
      <c r="G4547" s="77"/>
      <c r="I4547" s="78"/>
      <c r="K4547" s="78"/>
      <c r="L4547" s="77"/>
      <c r="M4547" s="78"/>
      <c r="N4547" s="78"/>
      <c r="O4547" s="78"/>
      <c r="P4547" s="78"/>
      <c r="Q4547" s="144"/>
      <c r="R4547" s="78"/>
      <c r="S4547" s="78"/>
      <c r="T4547" s="78"/>
      <c r="U4547" s="78"/>
      <c r="V4547" s="219"/>
      <c r="W4547" s="78"/>
      <c r="X4547" s="78"/>
      <c r="Y4547" s="78"/>
      <c r="Z4547" s="78"/>
      <c r="AA4547" s="77"/>
      <c r="AB4547" s="77"/>
      <c r="AC4547" s="78"/>
      <c r="AD4547" s="104"/>
      <c r="AE4547" s="78"/>
      <c r="AF4547" s="104"/>
      <c r="AG4547" s="78"/>
      <c r="AH4547" s="104"/>
      <c r="AI4547" s="78"/>
      <c r="AJ4547" s="104"/>
      <c r="AK4547" s="78"/>
      <c r="AL4547" s="78"/>
      <c r="AM4547" s="8"/>
      <c r="AN4547" s="78"/>
      <c r="AO4547" s="78"/>
      <c r="AP4547" s="78"/>
      <c r="AQ4547" s="78"/>
      <c r="AR4547" s="78"/>
      <c r="AS4547" s="78"/>
      <c r="AT4547" s="78"/>
      <c r="AU4547" s="78"/>
      <c r="AV4547" s="78"/>
      <c r="AW4547" s="77"/>
      <c r="AX4547" s="144"/>
      <c r="AY4547" s="144"/>
      <c r="AZ4547" s="144"/>
      <c r="BA4547" s="54"/>
      <c r="BB4547" s="54"/>
    </row>
    <row r="4548" spans="2:54" x14ac:dyDescent="0.25">
      <c r="B4548" s="77"/>
      <c r="C4548" s="77"/>
      <c r="D4548" s="77"/>
      <c r="E4548" s="77"/>
      <c r="F4548" s="77"/>
      <c r="G4548" s="77"/>
      <c r="I4548" s="78"/>
      <c r="K4548" s="78"/>
      <c r="L4548" s="77"/>
      <c r="M4548" s="78"/>
      <c r="N4548" s="78"/>
      <c r="O4548" s="78"/>
      <c r="P4548" s="78"/>
      <c r="Q4548" s="144"/>
      <c r="R4548" s="78"/>
      <c r="S4548" s="78"/>
      <c r="T4548" s="78"/>
      <c r="U4548" s="78"/>
      <c r="V4548" s="219"/>
      <c r="W4548" s="78"/>
      <c r="X4548" s="78"/>
      <c r="Y4548" s="78"/>
      <c r="Z4548" s="78"/>
      <c r="AA4548" s="77"/>
      <c r="AB4548" s="77"/>
      <c r="AC4548" s="78"/>
      <c r="AD4548" s="104"/>
      <c r="AE4548" s="78"/>
      <c r="AF4548" s="104"/>
      <c r="AG4548" s="78"/>
      <c r="AH4548" s="104"/>
      <c r="AI4548" s="78"/>
      <c r="AJ4548" s="104"/>
      <c r="AK4548" s="78"/>
      <c r="AL4548" s="78"/>
      <c r="AM4548" s="8"/>
      <c r="AN4548" s="78"/>
      <c r="AO4548" s="78"/>
      <c r="AP4548" s="78"/>
      <c r="AQ4548" s="78"/>
      <c r="AR4548" s="78"/>
      <c r="AS4548" s="78"/>
      <c r="AT4548" s="78"/>
      <c r="AU4548" s="78"/>
      <c r="AV4548" s="78"/>
      <c r="AW4548" s="77"/>
      <c r="AX4548" s="144"/>
      <c r="AY4548" s="144"/>
      <c r="AZ4548" s="144"/>
      <c r="BA4548" s="54"/>
      <c r="BB4548" s="54"/>
    </row>
    <row r="4549" spans="2:54" x14ac:dyDescent="0.25">
      <c r="B4549" s="77"/>
      <c r="C4549" s="77"/>
      <c r="D4549" s="77"/>
      <c r="E4549" s="77"/>
      <c r="F4549" s="77"/>
      <c r="G4549" s="77"/>
      <c r="I4549" s="78"/>
      <c r="K4549" s="78"/>
      <c r="L4549" s="77"/>
      <c r="M4549" s="78"/>
      <c r="N4549" s="78"/>
      <c r="O4549" s="78"/>
      <c r="P4549" s="78"/>
      <c r="Q4549" s="144"/>
      <c r="R4549" s="78"/>
      <c r="S4549" s="78"/>
      <c r="T4549" s="78"/>
      <c r="U4549" s="78"/>
      <c r="V4549" s="219"/>
      <c r="W4549" s="78"/>
      <c r="X4549" s="78"/>
      <c r="Y4549" s="78"/>
      <c r="Z4549" s="78"/>
      <c r="AA4549" s="77"/>
      <c r="AB4549" s="77"/>
      <c r="AC4549" s="78"/>
      <c r="AD4549" s="104"/>
      <c r="AE4549" s="78"/>
      <c r="AF4549" s="104"/>
      <c r="AG4549" s="78"/>
      <c r="AH4549" s="104"/>
      <c r="AI4549" s="78"/>
      <c r="AJ4549" s="104"/>
      <c r="AK4549" s="78"/>
      <c r="AL4549" s="78"/>
      <c r="AM4549" s="8"/>
      <c r="AN4549" s="78"/>
      <c r="AO4549" s="78"/>
      <c r="AP4549" s="78"/>
      <c r="AQ4549" s="78"/>
      <c r="AR4549" s="78"/>
      <c r="AS4549" s="78"/>
      <c r="AT4549" s="78"/>
      <c r="AU4549" s="78"/>
      <c r="AV4549" s="78"/>
      <c r="AW4549" s="77"/>
      <c r="AX4549" s="144"/>
      <c r="AY4549" s="144"/>
      <c r="AZ4549" s="144"/>
      <c r="BA4549" s="54"/>
      <c r="BB4549" s="54"/>
    </row>
    <row r="4550" spans="2:54" x14ac:dyDescent="0.25">
      <c r="B4550" s="77"/>
      <c r="C4550" s="77"/>
      <c r="D4550" s="77"/>
      <c r="E4550" s="77"/>
      <c r="F4550" s="77"/>
      <c r="G4550" s="77"/>
      <c r="I4550" s="78"/>
      <c r="K4550" s="78"/>
      <c r="L4550" s="77"/>
      <c r="M4550" s="78"/>
      <c r="N4550" s="78"/>
      <c r="O4550" s="78"/>
      <c r="P4550" s="78"/>
      <c r="Q4550" s="144"/>
      <c r="R4550" s="78"/>
      <c r="S4550" s="78"/>
      <c r="T4550" s="78"/>
      <c r="U4550" s="78"/>
      <c r="V4550" s="219"/>
      <c r="W4550" s="78"/>
      <c r="X4550" s="78"/>
      <c r="Y4550" s="78"/>
      <c r="Z4550" s="78"/>
      <c r="AA4550" s="77"/>
      <c r="AB4550" s="77"/>
      <c r="AC4550" s="78"/>
      <c r="AD4550" s="104"/>
      <c r="AE4550" s="78"/>
      <c r="AF4550" s="104"/>
      <c r="AG4550" s="78"/>
      <c r="AH4550" s="104"/>
      <c r="AI4550" s="78"/>
      <c r="AJ4550" s="104"/>
      <c r="AK4550" s="78"/>
      <c r="AL4550" s="78"/>
      <c r="AM4550" s="8"/>
      <c r="AN4550" s="78"/>
      <c r="AO4550" s="78"/>
      <c r="AP4550" s="78"/>
      <c r="AQ4550" s="78"/>
      <c r="AR4550" s="78"/>
      <c r="AS4550" s="78"/>
      <c r="AT4550" s="78"/>
      <c r="AU4550" s="78"/>
      <c r="AV4550" s="78"/>
      <c r="AW4550" s="77"/>
      <c r="AX4550" s="144"/>
      <c r="AY4550" s="144"/>
      <c r="AZ4550" s="144"/>
      <c r="BA4550" s="54"/>
      <c r="BB4550" s="54"/>
    </row>
    <row r="4551" spans="2:54" x14ac:dyDescent="0.25">
      <c r="B4551" s="77"/>
      <c r="C4551" s="77"/>
      <c r="D4551" s="77"/>
      <c r="E4551" s="77"/>
      <c r="F4551" s="77"/>
      <c r="G4551" s="77"/>
      <c r="I4551" s="78"/>
      <c r="K4551" s="78"/>
      <c r="L4551" s="77"/>
      <c r="M4551" s="78"/>
      <c r="N4551" s="78"/>
      <c r="O4551" s="78"/>
      <c r="P4551" s="78"/>
      <c r="Q4551" s="144"/>
      <c r="R4551" s="78"/>
      <c r="S4551" s="78"/>
      <c r="T4551" s="78"/>
      <c r="U4551" s="78"/>
      <c r="V4551" s="219"/>
      <c r="W4551" s="78"/>
      <c r="X4551" s="78"/>
      <c r="Y4551" s="78"/>
      <c r="Z4551" s="78"/>
      <c r="AA4551" s="77"/>
      <c r="AB4551" s="77"/>
      <c r="AC4551" s="78"/>
      <c r="AD4551" s="104"/>
      <c r="AE4551" s="78"/>
      <c r="AF4551" s="104"/>
      <c r="AG4551" s="78"/>
      <c r="AH4551" s="104"/>
      <c r="AI4551" s="78"/>
      <c r="AJ4551" s="104"/>
      <c r="AK4551" s="78"/>
      <c r="AL4551" s="78"/>
      <c r="AM4551" s="8"/>
      <c r="AN4551" s="78"/>
      <c r="AO4551" s="78"/>
      <c r="AP4551" s="78"/>
      <c r="AQ4551" s="78"/>
      <c r="AR4551" s="78"/>
      <c r="AS4551" s="78"/>
      <c r="AT4551" s="78"/>
      <c r="AU4551" s="78"/>
      <c r="AV4551" s="78"/>
      <c r="AW4551" s="77"/>
      <c r="AX4551" s="144"/>
      <c r="AY4551" s="144"/>
      <c r="AZ4551" s="144"/>
      <c r="BA4551" s="54"/>
      <c r="BB4551" s="54"/>
    </row>
    <row r="4552" spans="2:54" x14ac:dyDescent="0.25">
      <c r="B4552" s="77"/>
      <c r="C4552" s="77"/>
      <c r="D4552" s="77"/>
      <c r="E4552" s="77"/>
      <c r="F4552" s="77"/>
      <c r="G4552" s="77"/>
      <c r="I4552" s="78"/>
      <c r="K4552" s="78"/>
      <c r="L4552" s="77"/>
      <c r="M4552" s="78"/>
      <c r="N4552" s="78"/>
      <c r="O4552" s="78"/>
      <c r="P4552" s="78"/>
      <c r="Q4552" s="144"/>
      <c r="R4552" s="78"/>
      <c r="S4552" s="78"/>
      <c r="T4552" s="78"/>
      <c r="U4552" s="78"/>
      <c r="V4552" s="219"/>
      <c r="W4552" s="78"/>
      <c r="X4552" s="78"/>
      <c r="Y4552" s="78"/>
      <c r="Z4552" s="78"/>
      <c r="AA4552" s="77"/>
      <c r="AB4552" s="77"/>
      <c r="AC4552" s="78"/>
      <c r="AD4552" s="104"/>
      <c r="AE4552" s="78"/>
      <c r="AF4552" s="104"/>
      <c r="AG4552" s="78"/>
      <c r="AH4552" s="104"/>
      <c r="AI4552" s="78"/>
      <c r="AJ4552" s="104"/>
      <c r="AK4552" s="78"/>
      <c r="AL4552" s="78"/>
      <c r="AM4552" s="8"/>
      <c r="AN4552" s="78"/>
      <c r="AO4552" s="78"/>
      <c r="AP4552" s="78"/>
      <c r="AQ4552" s="78"/>
      <c r="AR4552" s="78"/>
      <c r="AS4552" s="78"/>
      <c r="AT4552" s="78"/>
      <c r="AU4552" s="78"/>
      <c r="AV4552" s="78"/>
      <c r="AW4552" s="77"/>
      <c r="AX4552" s="144"/>
      <c r="AY4552" s="144"/>
      <c r="AZ4552" s="144"/>
      <c r="BA4552" s="54"/>
      <c r="BB4552" s="54"/>
    </row>
    <row r="4553" spans="2:54" x14ac:dyDescent="0.25">
      <c r="B4553" s="77"/>
      <c r="C4553" s="77"/>
      <c r="D4553" s="77"/>
      <c r="E4553" s="77"/>
      <c r="F4553" s="77"/>
      <c r="G4553" s="77"/>
      <c r="I4553" s="78"/>
      <c r="K4553" s="78"/>
      <c r="L4553" s="77"/>
      <c r="M4553" s="78"/>
      <c r="N4553" s="78"/>
      <c r="O4553" s="78"/>
      <c r="P4553" s="78"/>
      <c r="Q4553" s="144"/>
      <c r="R4553" s="78"/>
      <c r="S4553" s="78"/>
      <c r="T4553" s="78"/>
      <c r="U4553" s="78"/>
      <c r="V4553" s="219"/>
      <c r="W4553" s="78"/>
      <c r="X4553" s="78"/>
      <c r="Y4553" s="78"/>
      <c r="Z4553" s="78"/>
      <c r="AA4553" s="77"/>
      <c r="AB4553" s="77"/>
      <c r="AC4553" s="78"/>
      <c r="AD4553" s="104"/>
      <c r="AE4553" s="78"/>
      <c r="AF4553" s="104"/>
      <c r="AG4553" s="78"/>
      <c r="AH4553" s="104"/>
      <c r="AI4553" s="78"/>
      <c r="AJ4553" s="104"/>
      <c r="AK4553" s="78"/>
      <c r="AL4553" s="78"/>
      <c r="AM4553" s="8"/>
      <c r="AN4553" s="78"/>
      <c r="AO4553" s="78"/>
      <c r="AP4553" s="78"/>
      <c r="AQ4553" s="78"/>
      <c r="AR4553" s="78"/>
      <c r="AS4553" s="78"/>
      <c r="AT4553" s="78"/>
      <c r="AU4553" s="78"/>
      <c r="AV4553" s="78"/>
      <c r="AW4553" s="77"/>
      <c r="AX4553" s="144"/>
      <c r="AY4553" s="144"/>
      <c r="AZ4553" s="144"/>
      <c r="BA4553" s="54"/>
      <c r="BB4553" s="54"/>
    </row>
    <row r="4554" spans="2:54" x14ac:dyDescent="0.25">
      <c r="B4554" s="77"/>
      <c r="C4554" s="77"/>
      <c r="D4554" s="77"/>
      <c r="E4554" s="77"/>
      <c r="F4554" s="77"/>
      <c r="G4554" s="77"/>
      <c r="I4554" s="78"/>
      <c r="K4554" s="78"/>
      <c r="L4554" s="77"/>
      <c r="M4554" s="78"/>
      <c r="N4554" s="78"/>
      <c r="O4554" s="78"/>
      <c r="P4554" s="78"/>
      <c r="Q4554" s="144"/>
      <c r="R4554" s="78"/>
      <c r="S4554" s="78"/>
      <c r="T4554" s="78"/>
      <c r="U4554" s="78"/>
      <c r="V4554" s="219"/>
      <c r="W4554" s="78"/>
      <c r="X4554" s="78"/>
      <c r="Y4554" s="78"/>
      <c r="Z4554" s="78"/>
      <c r="AA4554" s="77"/>
      <c r="AB4554" s="77"/>
      <c r="AC4554" s="78"/>
      <c r="AD4554" s="104"/>
      <c r="AE4554" s="78"/>
      <c r="AF4554" s="104"/>
      <c r="AG4554" s="78"/>
      <c r="AH4554" s="104"/>
      <c r="AI4554" s="78"/>
      <c r="AJ4554" s="104"/>
      <c r="AK4554" s="78"/>
      <c r="AL4554" s="78"/>
      <c r="AM4554" s="8"/>
      <c r="AN4554" s="78"/>
      <c r="AO4554" s="78"/>
      <c r="AP4554" s="78"/>
      <c r="AQ4554" s="78"/>
      <c r="AR4554" s="78"/>
      <c r="AS4554" s="78"/>
      <c r="AT4554" s="78"/>
      <c r="AU4554" s="78"/>
      <c r="AV4554" s="78"/>
      <c r="AW4554" s="77"/>
      <c r="AX4554" s="144"/>
      <c r="AY4554" s="144"/>
      <c r="AZ4554" s="144"/>
      <c r="BA4554" s="54"/>
      <c r="BB4554" s="54"/>
    </row>
    <row r="4555" spans="2:54" x14ac:dyDescent="0.25">
      <c r="B4555" s="77"/>
      <c r="C4555" s="77"/>
      <c r="D4555" s="77"/>
      <c r="E4555" s="77"/>
      <c r="F4555" s="77"/>
      <c r="G4555" s="77"/>
      <c r="I4555" s="78"/>
      <c r="K4555" s="78"/>
      <c r="L4555" s="77"/>
      <c r="M4555" s="78"/>
      <c r="N4555" s="78"/>
      <c r="O4555" s="78"/>
      <c r="P4555" s="78"/>
      <c r="Q4555" s="144"/>
      <c r="R4555" s="78"/>
      <c r="S4555" s="78"/>
      <c r="T4555" s="78"/>
      <c r="U4555" s="78"/>
      <c r="V4555" s="219"/>
      <c r="W4555" s="78"/>
      <c r="X4555" s="78"/>
      <c r="Y4555" s="78"/>
      <c r="Z4555" s="78"/>
      <c r="AA4555" s="77"/>
      <c r="AB4555" s="77"/>
      <c r="AC4555" s="78"/>
      <c r="AD4555" s="104"/>
      <c r="AE4555" s="78"/>
      <c r="AF4555" s="104"/>
      <c r="AG4555" s="78"/>
      <c r="AH4555" s="104"/>
      <c r="AI4555" s="78"/>
      <c r="AJ4555" s="104"/>
      <c r="AK4555" s="78"/>
      <c r="AL4555" s="78"/>
      <c r="AM4555" s="8"/>
      <c r="AN4555" s="78"/>
      <c r="AO4555" s="78"/>
      <c r="AP4555" s="78"/>
      <c r="AQ4555" s="78"/>
      <c r="AR4555" s="78"/>
      <c r="AS4555" s="78"/>
      <c r="AT4555" s="78"/>
      <c r="AU4555" s="78"/>
      <c r="AV4555" s="78"/>
      <c r="AW4555" s="77"/>
      <c r="AX4555" s="144"/>
      <c r="AY4555" s="144"/>
      <c r="AZ4555" s="144"/>
      <c r="BA4555" s="54"/>
      <c r="BB4555" s="54"/>
    </row>
    <row r="4556" spans="2:54" x14ac:dyDescent="0.25">
      <c r="B4556" s="77"/>
      <c r="C4556" s="77"/>
      <c r="D4556" s="77"/>
      <c r="E4556" s="77"/>
      <c r="F4556" s="77"/>
      <c r="G4556" s="77"/>
      <c r="I4556" s="78"/>
      <c r="K4556" s="78"/>
      <c r="L4556" s="77"/>
      <c r="M4556" s="78"/>
      <c r="N4556" s="78"/>
      <c r="O4556" s="78"/>
      <c r="P4556" s="78"/>
      <c r="Q4556" s="144"/>
      <c r="R4556" s="78"/>
      <c r="S4556" s="78"/>
      <c r="T4556" s="78"/>
      <c r="U4556" s="78"/>
      <c r="V4556" s="219"/>
      <c r="W4556" s="78"/>
      <c r="X4556" s="78"/>
      <c r="Y4556" s="78"/>
      <c r="Z4556" s="78"/>
      <c r="AA4556" s="77"/>
      <c r="AB4556" s="77"/>
      <c r="AC4556" s="78"/>
      <c r="AD4556" s="104"/>
      <c r="AE4556" s="78"/>
      <c r="AF4556" s="104"/>
      <c r="AG4556" s="78"/>
      <c r="AH4556" s="104"/>
      <c r="AI4556" s="78"/>
      <c r="AJ4556" s="104"/>
      <c r="AK4556" s="78"/>
      <c r="AL4556" s="78"/>
      <c r="AM4556" s="8"/>
      <c r="AN4556" s="78"/>
      <c r="AO4556" s="78"/>
      <c r="AP4556" s="78"/>
      <c r="AQ4556" s="78"/>
      <c r="AR4556" s="78"/>
      <c r="AS4556" s="78"/>
      <c r="AT4556" s="78"/>
      <c r="AU4556" s="78"/>
      <c r="AV4556" s="78"/>
      <c r="AW4556" s="77"/>
      <c r="AX4556" s="144"/>
      <c r="AY4556" s="144"/>
      <c r="AZ4556" s="144"/>
      <c r="BA4556" s="54"/>
      <c r="BB4556" s="54"/>
    </row>
    <row r="4557" spans="2:54" x14ac:dyDescent="0.25">
      <c r="B4557" s="77"/>
      <c r="C4557" s="77"/>
      <c r="D4557" s="77"/>
      <c r="E4557" s="77"/>
      <c r="F4557" s="77"/>
      <c r="G4557" s="77"/>
      <c r="I4557" s="78"/>
      <c r="K4557" s="78"/>
      <c r="L4557" s="77"/>
      <c r="M4557" s="78"/>
      <c r="N4557" s="78"/>
      <c r="O4557" s="78"/>
      <c r="P4557" s="78"/>
      <c r="Q4557" s="144"/>
      <c r="R4557" s="78"/>
      <c r="S4557" s="78"/>
      <c r="T4557" s="78"/>
      <c r="U4557" s="78"/>
      <c r="V4557" s="219"/>
      <c r="W4557" s="78"/>
      <c r="X4557" s="78"/>
      <c r="Y4557" s="78"/>
      <c r="Z4557" s="78"/>
      <c r="AA4557" s="77"/>
      <c r="AB4557" s="77"/>
      <c r="AC4557" s="78"/>
      <c r="AD4557" s="104"/>
      <c r="AE4557" s="78"/>
      <c r="AF4557" s="104"/>
      <c r="AG4557" s="78"/>
      <c r="AH4557" s="104"/>
      <c r="AI4557" s="78"/>
      <c r="AJ4557" s="104"/>
      <c r="AK4557" s="78"/>
      <c r="AL4557" s="78"/>
      <c r="AM4557" s="8"/>
      <c r="AN4557" s="78"/>
      <c r="AO4557" s="78"/>
      <c r="AP4557" s="78"/>
      <c r="AQ4557" s="78"/>
      <c r="AR4557" s="78"/>
      <c r="AS4557" s="78"/>
      <c r="AT4557" s="78"/>
      <c r="AU4557" s="78"/>
      <c r="AV4557" s="78"/>
      <c r="AW4557" s="77"/>
      <c r="AX4557" s="144"/>
      <c r="AY4557" s="144"/>
      <c r="AZ4557" s="144"/>
      <c r="BA4557" s="54"/>
      <c r="BB4557" s="54"/>
    </row>
    <row r="4558" spans="2:54" x14ac:dyDescent="0.25">
      <c r="B4558" s="77"/>
      <c r="C4558" s="77"/>
      <c r="D4558" s="77"/>
      <c r="E4558" s="77"/>
      <c r="F4558" s="77"/>
      <c r="G4558" s="77"/>
      <c r="I4558" s="78"/>
      <c r="K4558" s="78"/>
      <c r="L4558" s="77"/>
      <c r="M4558" s="78"/>
      <c r="N4558" s="78"/>
      <c r="O4558" s="78"/>
      <c r="P4558" s="78"/>
      <c r="Q4558" s="144"/>
      <c r="R4558" s="78"/>
      <c r="S4558" s="78"/>
      <c r="T4558" s="78"/>
      <c r="U4558" s="78"/>
      <c r="V4558" s="219"/>
      <c r="W4558" s="78"/>
      <c r="X4558" s="78"/>
      <c r="Y4558" s="78"/>
      <c r="Z4558" s="78"/>
      <c r="AA4558" s="77"/>
      <c r="AB4558" s="77"/>
      <c r="AC4558" s="78"/>
      <c r="AD4558" s="104"/>
      <c r="AE4558" s="78"/>
      <c r="AF4558" s="104"/>
      <c r="AG4558" s="78"/>
      <c r="AH4558" s="104"/>
      <c r="AI4558" s="78"/>
      <c r="AJ4558" s="104"/>
      <c r="AK4558" s="78"/>
      <c r="AL4558" s="78"/>
      <c r="AM4558" s="8"/>
      <c r="AN4558" s="78"/>
      <c r="AO4558" s="78"/>
      <c r="AP4558" s="78"/>
      <c r="AQ4558" s="78"/>
      <c r="AR4558" s="78"/>
      <c r="AS4558" s="78"/>
      <c r="AT4558" s="78"/>
      <c r="AU4558" s="78"/>
      <c r="AV4558" s="78"/>
      <c r="AW4558" s="77"/>
      <c r="AX4558" s="144"/>
      <c r="AY4558" s="144"/>
      <c r="AZ4558" s="144"/>
      <c r="BA4558" s="54"/>
      <c r="BB4558" s="54"/>
    </row>
    <row r="4559" spans="2:54" x14ac:dyDescent="0.25">
      <c r="B4559" s="77"/>
      <c r="C4559" s="77"/>
      <c r="D4559" s="77"/>
      <c r="E4559" s="77"/>
      <c r="F4559" s="77"/>
      <c r="G4559" s="77"/>
      <c r="I4559" s="78"/>
      <c r="K4559" s="78"/>
      <c r="L4559" s="77"/>
      <c r="M4559" s="78"/>
      <c r="N4559" s="78"/>
      <c r="O4559" s="78"/>
      <c r="P4559" s="78"/>
      <c r="Q4559" s="144"/>
      <c r="R4559" s="78"/>
      <c r="S4559" s="78"/>
      <c r="T4559" s="78"/>
      <c r="U4559" s="78"/>
      <c r="V4559" s="219"/>
      <c r="W4559" s="78"/>
      <c r="X4559" s="78"/>
      <c r="Y4559" s="78"/>
      <c r="Z4559" s="78"/>
      <c r="AA4559" s="77"/>
      <c r="AB4559" s="77"/>
      <c r="AC4559" s="78"/>
      <c r="AD4559" s="104"/>
      <c r="AE4559" s="78"/>
      <c r="AF4559" s="104"/>
      <c r="AG4559" s="78"/>
      <c r="AH4559" s="104"/>
      <c r="AI4559" s="78"/>
      <c r="AJ4559" s="104"/>
      <c r="AK4559" s="78"/>
      <c r="AL4559" s="78"/>
      <c r="AM4559" s="8"/>
      <c r="AN4559" s="78"/>
      <c r="AO4559" s="78"/>
      <c r="AP4559" s="78"/>
      <c r="AQ4559" s="78"/>
      <c r="AR4559" s="78"/>
      <c r="AS4559" s="78"/>
      <c r="AT4559" s="78"/>
      <c r="AU4559" s="78"/>
      <c r="AV4559" s="78"/>
      <c r="AW4559" s="77"/>
      <c r="AX4559" s="144"/>
      <c r="AY4559" s="144"/>
      <c r="AZ4559" s="144"/>
      <c r="BA4559" s="54"/>
      <c r="BB4559" s="54"/>
    </row>
    <row r="4560" spans="2:54" x14ac:dyDescent="0.25">
      <c r="B4560" s="77"/>
      <c r="C4560" s="77"/>
      <c r="D4560" s="77"/>
      <c r="E4560" s="77"/>
      <c r="F4560" s="77"/>
      <c r="G4560" s="77"/>
      <c r="I4560" s="78"/>
      <c r="K4560" s="78"/>
      <c r="L4560" s="77"/>
      <c r="M4560" s="78"/>
      <c r="N4560" s="78"/>
      <c r="O4560" s="78"/>
      <c r="P4560" s="78"/>
      <c r="Q4560" s="144"/>
      <c r="R4560" s="78"/>
      <c r="S4560" s="78"/>
      <c r="T4560" s="78"/>
      <c r="U4560" s="78"/>
      <c r="V4560" s="219"/>
      <c r="W4560" s="78"/>
      <c r="X4560" s="78"/>
      <c r="Y4560" s="78"/>
      <c r="Z4560" s="78"/>
      <c r="AA4560" s="77"/>
      <c r="AB4560" s="77"/>
      <c r="AC4560" s="78"/>
      <c r="AD4560" s="104"/>
      <c r="AE4560" s="78"/>
      <c r="AF4560" s="104"/>
      <c r="AG4560" s="78"/>
      <c r="AH4560" s="104"/>
      <c r="AI4560" s="78"/>
      <c r="AJ4560" s="104"/>
      <c r="AK4560" s="78"/>
      <c r="AL4560" s="78"/>
      <c r="AM4560" s="8"/>
      <c r="AN4560" s="78"/>
      <c r="AO4560" s="78"/>
      <c r="AP4560" s="78"/>
      <c r="AQ4560" s="78"/>
      <c r="AR4560" s="78"/>
      <c r="AS4560" s="78"/>
      <c r="AT4560" s="78"/>
      <c r="AU4560" s="78"/>
      <c r="AV4560" s="78"/>
      <c r="AW4560" s="77"/>
      <c r="AX4560" s="144"/>
      <c r="AY4560" s="144"/>
      <c r="AZ4560" s="144"/>
      <c r="BA4560" s="54"/>
      <c r="BB4560" s="54"/>
    </row>
    <row r="4561" spans="2:54" x14ac:dyDescent="0.25">
      <c r="B4561" s="77"/>
      <c r="C4561" s="77"/>
      <c r="D4561" s="77"/>
      <c r="E4561" s="77"/>
      <c r="F4561" s="77"/>
      <c r="G4561" s="77"/>
      <c r="I4561" s="78"/>
      <c r="K4561" s="78"/>
      <c r="L4561" s="77"/>
      <c r="M4561" s="78"/>
      <c r="N4561" s="78"/>
      <c r="O4561" s="78"/>
      <c r="P4561" s="78"/>
      <c r="Q4561" s="144"/>
      <c r="R4561" s="78"/>
      <c r="S4561" s="78"/>
      <c r="T4561" s="78"/>
      <c r="U4561" s="78"/>
      <c r="V4561" s="219"/>
      <c r="W4561" s="78"/>
      <c r="X4561" s="78"/>
      <c r="Y4561" s="78"/>
      <c r="Z4561" s="78"/>
      <c r="AA4561" s="77"/>
      <c r="AB4561" s="77"/>
      <c r="AC4561" s="78"/>
      <c r="AD4561" s="104"/>
      <c r="AE4561" s="78"/>
      <c r="AF4561" s="104"/>
      <c r="AG4561" s="78"/>
      <c r="AH4561" s="104"/>
      <c r="AI4561" s="78"/>
      <c r="AJ4561" s="104"/>
      <c r="AK4561" s="78"/>
      <c r="AL4561" s="78"/>
      <c r="AM4561" s="8"/>
      <c r="AN4561" s="78"/>
      <c r="AO4561" s="78"/>
      <c r="AP4561" s="78"/>
      <c r="AQ4561" s="78"/>
      <c r="AR4561" s="78"/>
      <c r="AS4561" s="78"/>
      <c r="AT4561" s="78"/>
      <c r="AU4561" s="78"/>
      <c r="AV4561" s="78"/>
      <c r="AW4561" s="77"/>
      <c r="AX4561" s="144"/>
      <c r="AY4561" s="144"/>
      <c r="AZ4561" s="144"/>
      <c r="BA4561" s="54"/>
      <c r="BB4561" s="54"/>
    </row>
    <row r="4562" spans="2:54" x14ac:dyDescent="0.25">
      <c r="B4562" s="77"/>
      <c r="C4562" s="77"/>
      <c r="D4562" s="77"/>
      <c r="E4562" s="77"/>
      <c r="F4562" s="77"/>
      <c r="G4562" s="77"/>
      <c r="I4562" s="78"/>
      <c r="K4562" s="78"/>
      <c r="L4562" s="77"/>
      <c r="M4562" s="78"/>
      <c r="N4562" s="78"/>
      <c r="O4562" s="78"/>
      <c r="P4562" s="78"/>
      <c r="Q4562" s="144"/>
      <c r="R4562" s="78"/>
      <c r="S4562" s="78"/>
      <c r="T4562" s="78"/>
      <c r="U4562" s="78"/>
      <c r="V4562" s="219"/>
      <c r="W4562" s="78"/>
      <c r="X4562" s="78"/>
      <c r="Y4562" s="78"/>
      <c r="Z4562" s="78"/>
      <c r="AA4562" s="77"/>
      <c r="AB4562" s="77"/>
      <c r="AC4562" s="78"/>
      <c r="AD4562" s="104"/>
      <c r="AE4562" s="78"/>
      <c r="AF4562" s="104"/>
      <c r="AG4562" s="78"/>
      <c r="AH4562" s="104"/>
      <c r="AI4562" s="78"/>
      <c r="AJ4562" s="104"/>
      <c r="AK4562" s="78"/>
      <c r="AL4562" s="78"/>
      <c r="AM4562" s="8"/>
      <c r="AN4562" s="78"/>
      <c r="AO4562" s="78"/>
      <c r="AP4562" s="78"/>
      <c r="AQ4562" s="78"/>
      <c r="AR4562" s="78"/>
      <c r="AS4562" s="78"/>
      <c r="AT4562" s="78"/>
      <c r="AU4562" s="78"/>
      <c r="AV4562" s="78"/>
      <c r="AW4562" s="77"/>
      <c r="AX4562" s="144"/>
      <c r="AY4562" s="144"/>
      <c r="AZ4562" s="144"/>
      <c r="BA4562" s="54"/>
      <c r="BB4562" s="54"/>
    </row>
    <row r="4563" spans="2:54" x14ac:dyDescent="0.25">
      <c r="B4563" s="77"/>
      <c r="C4563" s="77"/>
      <c r="D4563" s="77"/>
      <c r="E4563" s="77"/>
      <c r="F4563" s="77"/>
      <c r="G4563" s="77"/>
      <c r="I4563" s="78"/>
      <c r="K4563" s="78"/>
      <c r="L4563" s="77"/>
      <c r="M4563" s="78"/>
      <c r="N4563" s="78"/>
      <c r="O4563" s="78"/>
      <c r="P4563" s="78"/>
      <c r="Q4563" s="144"/>
      <c r="R4563" s="78"/>
      <c r="S4563" s="78"/>
      <c r="T4563" s="78"/>
      <c r="U4563" s="78"/>
      <c r="V4563" s="219"/>
      <c r="W4563" s="78"/>
      <c r="X4563" s="78"/>
      <c r="Y4563" s="78"/>
      <c r="Z4563" s="78"/>
      <c r="AA4563" s="77"/>
      <c r="AB4563" s="77"/>
      <c r="AC4563" s="78"/>
      <c r="AD4563" s="104"/>
      <c r="AE4563" s="78"/>
      <c r="AF4563" s="104"/>
      <c r="AG4563" s="78"/>
      <c r="AH4563" s="104"/>
      <c r="AI4563" s="78"/>
      <c r="AJ4563" s="104"/>
      <c r="AK4563" s="78"/>
      <c r="AL4563" s="78"/>
      <c r="AM4563" s="8"/>
      <c r="AN4563" s="78"/>
      <c r="AO4563" s="78"/>
      <c r="AP4563" s="78"/>
      <c r="AQ4563" s="78"/>
      <c r="AR4563" s="78"/>
      <c r="AS4563" s="78"/>
      <c r="AT4563" s="78"/>
      <c r="AU4563" s="78"/>
      <c r="AV4563" s="78"/>
      <c r="AW4563" s="77"/>
      <c r="AX4563" s="144"/>
      <c r="AY4563" s="144"/>
      <c r="AZ4563" s="144"/>
      <c r="BA4563" s="54"/>
      <c r="BB4563" s="54"/>
    </row>
    <row r="4564" spans="2:54" x14ac:dyDescent="0.25">
      <c r="B4564" s="77"/>
      <c r="C4564" s="77"/>
      <c r="D4564" s="77"/>
      <c r="E4564" s="77"/>
      <c r="F4564" s="77"/>
      <c r="G4564" s="77"/>
      <c r="I4564" s="78"/>
      <c r="K4564" s="78"/>
      <c r="L4564" s="77"/>
      <c r="M4564" s="78"/>
      <c r="N4564" s="78"/>
      <c r="O4564" s="78"/>
      <c r="P4564" s="78"/>
      <c r="Q4564" s="144"/>
      <c r="R4564" s="78"/>
      <c r="S4564" s="78"/>
      <c r="T4564" s="78"/>
      <c r="U4564" s="78"/>
      <c r="V4564" s="219"/>
      <c r="W4564" s="78"/>
      <c r="X4564" s="78"/>
      <c r="Y4564" s="78"/>
      <c r="Z4564" s="78"/>
      <c r="AA4564" s="77"/>
      <c r="AB4564" s="77"/>
      <c r="AC4564" s="78"/>
      <c r="AD4564" s="104"/>
      <c r="AE4564" s="78"/>
      <c r="AF4564" s="104"/>
      <c r="AG4564" s="78"/>
      <c r="AH4564" s="104"/>
      <c r="AI4564" s="78"/>
      <c r="AJ4564" s="104"/>
      <c r="AK4564" s="78"/>
      <c r="AL4564" s="78"/>
      <c r="AM4564" s="8"/>
      <c r="AN4564" s="78"/>
      <c r="AO4564" s="78"/>
      <c r="AP4564" s="78"/>
      <c r="AQ4564" s="78"/>
      <c r="AR4564" s="78"/>
      <c r="AS4564" s="78"/>
      <c r="AT4564" s="78"/>
      <c r="AU4564" s="78"/>
      <c r="AV4564" s="78"/>
      <c r="AW4564" s="77"/>
      <c r="AX4564" s="144"/>
      <c r="AY4564" s="144"/>
      <c r="AZ4564" s="144"/>
      <c r="BA4564" s="54"/>
      <c r="BB4564" s="54"/>
    </row>
    <row r="4565" spans="2:54" x14ac:dyDescent="0.25">
      <c r="B4565" s="77"/>
      <c r="C4565" s="77"/>
      <c r="D4565" s="77"/>
      <c r="E4565" s="77"/>
      <c r="F4565" s="77"/>
      <c r="G4565" s="77"/>
      <c r="I4565" s="78"/>
      <c r="K4565" s="78"/>
      <c r="L4565" s="77"/>
      <c r="M4565" s="78"/>
      <c r="N4565" s="78"/>
      <c r="O4565" s="78"/>
      <c r="P4565" s="78"/>
      <c r="Q4565" s="144"/>
      <c r="R4565" s="78"/>
      <c r="S4565" s="78"/>
      <c r="T4565" s="78"/>
      <c r="U4565" s="78"/>
      <c r="V4565" s="219"/>
      <c r="W4565" s="78"/>
      <c r="X4565" s="78"/>
      <c r="Y4565" s="78"/>
      <c r="Z4565" s="78"/>
      <c r="AA4565" s="77"/>
      <c r="AB4565" s="77"/>
      <c r="AC4565" s="78"/>
      <c r="AD4565" s="104"/>
      <c r="AE4565" s="78"/>
      <c r="AF4565" s="104"/>
      <c r="AG4565" s="78"/>
      <c r="AH4565" s="104"/>
      <c r="AI4565" s="78"/>
      <c r="AJ4565" s="104"/>
      <c r="AK4565" s="78"/>
      <c r="AL4565" s="78"/>
      <c r="AM4565" s="8"/>
      <c r="AN4565" s="78"/>
      <c r="AO4565" s="78"/>
      <c r="AP4565" s="78"/>
      <c r="AQ4565" s="78"/>
      <c r="AR4565" s="78"/>
      <c r="AS4565" s="78"/>
      <c r="AT4565" s="78"/>
      <c r="AU4565" s="78"/>
      <c r="AV4565" s="78"/>
      <c r="AW4565" s="77"/>
      <c r="AX4565" s="144"/>
      <c r="AY4565" s="144"/>
      <c r="AZ4565" s="144"/>
      <c r="BA4565" s="54"/>
      <c r="BB4565" s="54"/>
    </row>
    <row r="4566" spans="2:54" x14ac:dyDescent="0.25">
      <c r="B4566" s="77"/>
      <c r="C4566" s="77"/>
      <c r="D4566" s="77"/>
      <c r="E4566" s="77"/>
      <c r="F4566" s="77"/>
      <c r="G4566" s="77"/>
      <c r="I4566" s="78"/>
      <c r="K4566" s="78"/>
      <c r="L4566" s="77"/>
      <c r="M4566" s="78"/>
      <c r="N4566" s="78"/>
      <c r="O4566" s="78"/>
      <c r="P4566" s="78"/>
      <c r="Q4566" s="144"/>
      <c r="R4566" s="78"/>
      <c r="S4566" s="78"/>
      <c r="T4566" s="78"/>
      <c r="U4566" s="78"/>
      <c r="V4566" s="219"/>
      <c r="W4566" s="78"/>
      <c r="X4566" s="78"/>
      <c r="Y4566" s="78"/>
      <c r="Z4566" s="78"/>
      <c r="AA4566" s="77"/>
      <c r="AB4566" s="77"/>
      <c r="AC4566" s="78"/>
      <c r="AD4566" s="104"/>
      <c r="AE4566" s="78"/>
      <c r="AF4566" s="104"/>
      <c r="AG4566" s="78"/>
      <c r="AH4566" s="104"/>
      <c r="AI4566" s="78"/>
      <c r="AJ4566" s="104"/>
      <c r="AK4566" s="78"/>
      <c r="AL4566" s="78"/>
      <c r="AM4566" s="8"/>
      <c r="AN4566" s="78"/>
      <c r="AO4566" s="78"/>
      <c r="AP4566" s="78"/>
      <c r="AQ4566" s="78"/>
      <c r="AR4566" s="78"/>
      <c r="AS4566" s="78"/>
      <c r="AT4566" s="78"/>
      <c r="AU4566" s="78"/>
      <c r="AV4566" s="78"/>
      <c r="AW4566" s="77"/>
      <c r="AX4566" s="144"/>
      <c r="AY4566" s="144"/>
      <c r="AZ4566" s="144"/>
      <c r="BA4566" s="54"/>
      <c r="BB4566" s="54"/>
    </row>
    <row r="4567" spans="2:54" x14ac:dyDescent="0.25">
      <c r="B4567" s="77"/>
      <c r="C4567" s="77"/>
      <c r="D4567" s="77"/>
      <c r="E4567" s="77"/>
      <c r="F4567" s="77"/>
      <c r="G4567" s="77"/>
      <c r="I4567" s="78"/>
      <c r="K4567" s="78"/>
      <c r="L4567" s="77"/>
      <c r="M4567" s="78"/>
      <c r="N4567" s="78"/>
      <c r="O4567" s="78"/>
      <c r="P4567" s="78"/>
      <c r="Q4567" s="144"/>
      <c r="R4567" s="78"/>
      <c r="S4567" s="78"/>
      <c r="T4567" s="78"/>
      <c r="U4567" s="78"/>
      <c r="V4567" s="219"/>
      <c r="W4567" s="78"/>
      <c r="X4567" s="78"/>
      <c r="Y4567" s="78"/>
      <c r="Z4567" s="78"/>
      <c r="AA4567" s="77"/>
      <c r="AB4567" s="77"/>
      <c r="AC4567" s="78"/>
      <c r="AD4567" s="104"/>
      <c r="AE4567" s="78"/>
      <c r="AF4567" s="104"/>
      <c r="AG4567" s="78"/>
      <c r="AH4567" s="104"/>
      <c r="AI4567" s="78"/>
      <c r="AJ4567" s="104"/>
      <c r="AK4567" s="78"/>
      <c r="AL4567" s="78"/>
      <c r="AM4567" s="8"/>
      <c r="AN4567" s="78"/>
      <c r="AO4567" s="78"/>
      <c r="AP4567" s="78"/>
      <c r="AQ4567" s="78"/>
      <c r="AR4567" s="78"/>
      <c r="AS4567" s="78"/>
      <c r="AT4567" s="78"/>
      <c r="AU4567" s="78"/>
      <c r="AV4567" s="78"/>
      <c r="AW4567" s="77"/>
      <c r="AX4567" s="144"/>
      <c r="AY4567" s="144"/>
      <c r="AZ4567" s="144"/>
      <c r="BA4567" s="54"/>
      <c r="BB4567" s="54"/>
    </row>
    <row r="4568" spans="2:54" x14ac:dyDescent="0.25">
      <c r="B4568" s="77"/>
      <c r="C4568" s="77"/>
      <c r="D4568" s="77"/>
      <c r="E4568" s="77"/>
      <c r="F4568" s="77"/>
      <c r="G4568" s="77"/>
      <c r="I4568" s="78"/>
      <c r="K4568" s="78"/>
      <c r="L4568" s="77"/>
      <c r="M4568" s="78"/>
      <c r="N4568" s="78"/>
      <c r="O4568" s="78"/>
      <c r="P4568" s="78"/>
      <c r="Q4568" s="144"/>
      <c r="R4568" s="78"/>
      <c r="S4568" s="78"/>
      <c r="T4568" s="78"/>
      <c r="U4568" s="78"/>
      <c r="V4568" s="219"/>
      <c r="W4568" s="78"/>
      <c r="X4568" s="78"/>
      <c r="Y4568" s="78"/>
      <c r="Z4568" s="78"/>
      <c r="AA4568" s="77"/>
      <c r="AB4568" s="77"/>
      <c r="AC4568" s="78"/>
      <c r="AD4568" s="104"/>
      <c r="AE4568" s="78"/>
      <c r="AF4568" s="104"/>
      <c r="AG4568" s="78"/>
      <c r="AH4568" s="104"/>
      <c r="AI4568" s="78"/>
      <c r="AJ4568" s="104"/>
      <c r="AK4568" s="78"/>
      <c r="AL4568" s="78"/>
      <c r="AM4568" s="8"/>
      <c r="AN4568" s="78"/>
      <c r="AO4568" s="78"/>
      <c r="AP4568" s="78"/>
      <c r="AQ4568" s="78"/>
      <c r="AR4568" s="78"/>
      <c r="AS4568" s="78"/>
      <c r="AT4568" s="78"/>
      <c r="AU4568" s="78"/>
      <c r="AV4568" s="78"/>
      <c r="AW4568" s="77"/>
      <c r="AX4568" s="144"/>
      <c r="AY4568" s="144"/>
      <c r="AZ4568" s="144"/>
      <c r="BA4568" s="54"/>
      <c r="BB4568" s="54"/>
    </row>
    <row r="4569" spans="2:54" x14ac:dyDescent="0.25">
      <c r="B4569" s="77"/>
      <c r="C4569" s="77"/>
      <c r="D4569" s="77"/>
      <c r="E4569" s="77"/>
      <c r="F4569" s="77"/>
      <c r="G4569" s="77"/>
      <c r="I4569" s="78"/>
      <c r="K4569" s="78"/>
      <c r="L4569" s="77"/>
      <c r="M4569" s="78"/>
      <c r="N4569" s="78"/>
      <c r="O4569" s="78"/>
      <c r="P4569" s="78"/>
      <c r="Q4569" s="144"/>
      <c r="R4569" s="78"/>
      <c r="S4569" s="78"/>
      <c r="T4569" s="78"/>
      <c r="U4569" s="78"/>
      <c r="V4569" s="219"/>
      <c r="W4569" s="78"/>
      <c r="X4569" s="78"/>
      <c r="Y4569" s="78"/>
      <c r="Z4569" s="78"/>
      <c r="AA4569" s="77"/>
      <c r="AB4569" s="77"/>
      <c r="AC4569" s="78"/>
      <c r="AD4569" s="104"/>
      <c r="AE4569" s="78"/>
      <c r="AF4569" s="104"/>
      <c r="AG4569" s="78"/>
      <c r="AH4569" s="104"/>
      <c r="AI4569" s="78"/>
      <c r="AJ4569" s="104"/>
      <c r="AK4569" s="78"/>
      <c r="AL4569" s="78"/>
      <c r="AM4569" s="8"/>
      <c r="AN4569" s="78"/>
      <c r="AO4569" s="78"/>
      <c r="AP4569" s="78"/>
      <c r="AQ4569" s="78"/>
      <c r="AR4569" s="78"/>
      <c r="AS4569" s="78"/>
      <c r="AT4569" s="78"/>
      <c r="AU4569" s="78"/>
      <c r="AV4569" s="78"/>
      <c r="AW4569" s="77"/>
      <c r="AX4569" s="144"/>
      <c r="AY4569" s="144"/>
      <c r="AZ4569" s="144"/>
      <c r="BA4569" s="54"/>
      <c r="BB4569" s="54"/>
    </row>
    <row r="4570" spans="2:54" x14ac:dyDescent="0.25">
      <c r="B4570" s="77"/>
      <c r="C4570" s="77"/>
      <c r="D4570" s="77"/>
      <c r="E4570" s="77"/>
      <c r="F4570" s="77"/>
      <c r="G4570" s="77"/>
      <c r="I4570" s="78"/>
      <c r="K4570" s="78"/>
      <c r="L4570" s="77"/>
      <c r="M4570" s="78"/>
      <c r="N4570" s="78"/>
      <c r="O4570" s="78"/>
      <c r="P4570" s="78"/>
      <c r="Q4570" s="144"/>
      <c r="R4570" s="78"/>
      <c r="S4570" s="78"/>
      <c r="T4570" s="78"/>
      <c r="U4570" s="78"/>
      <c r="V4570" s="219"/>
      <c r="W4570" s="78"/>
      <c r="X4570" s="78"/>
      <c r="Y4570" s="78"/>
      <c r="Z4570" s="78"/>
      <c r="AA4570" s="77"/>
      <c r="AB4570" s="77"/>
      <c r="AC4570" s="78"/>
      <c r="AD4570" s="104"/>
      <c r="AE4570" s="78"/>
      <c r="AF4570" s="104"/>
      <c r="AG4570" s="78"/>
      <c r="AH4570" s="104"/>
      <c r="AI4570" s="78"/>
      <c r="AJ4570" s="104"/>
      <c r="AK4570" s="78"/>
      <c r="AL4570" s="78"/>
      <c r="AM4570" s="8"/>
      <c r="AN4570" s="78"/>
      <c r="AO4570" s="78"/>
      <c r="AP4570" s="78"/>
      <c r="AQ4570" s="78"/>
      <c r="AR4570" s="78"/>
      <c r="AS4570" s="78"/>
      <c r="AT4570" s="78"/>
      <c r="AU4570" s="78"/>
      <c r="AV4570" s="78"/>
      <c r="AW4570" s="77"/>
      <c r="AX4570" s="144"/>
      <c r="AY4570" s="144"/>
      <c r="AZ4570" s="144"/>
      <c r="BA4570" s="54"/>
      <c r="BB4570" s="54"/>
    </row>
    <row r="4571" spans="2:54" x14ac:dyDescent="0.25">
      <c r="B4571" s="77"/>
      <c r="C4571" s="77"/>
      <c r="D4571" s="77"/>
      <c r="E4571" s="77"/>
      <c r="F4571" s="77"/>
      <c r="G4571" s="77"/>
      <c r="I4571" s="78"/>
      <c r="K4571" s="78"/>
      <c r="L4571" s="77"/>
      <c r="M4571" s="78"/>
      <c r="N4571" s="78"/>
      <c r="O4571" s="78"/>
      <c r="P4571" s="78"/>
      <c r="Q4571" s="144"/>
      <c r="R4571" s="78"/>
      <c r="S4571" s="78"/>
      <c r="T4571" s="78"/>
      <c r="U4571" s="78"/>
      <c r="V4571" s="219"/>
      <c r="W4571" s="78"/>
      <c r="X4571" s="78"/>
      <c r="Y4571" s="78"/>
      <c r="Z4571" s="78"/>
      <c r="AA4571" s="77"/>
      <c r="AB4571" s="77"/>
      <c r="AC4571" s="78"/>
      <c r="AD4571" s="104"/>
      <c r="AE4571" s="78"/>
      <c r="AF4571" s="104"/>
      <c r="AG4571" s="78"/>
      <c r="AH4571" s="104"/>
      <c r="AI4571" s="78"/>
      <c r="AJ4571" s="104"/>
      <c r="AK4571" s="78"/>
      <c r="AL4571" s="78"/>
      <c r="AM4571" s="8"/>
      <c r="AN4571" s="78"/>
      <c r="AO4571" s="78"/>
      <c r="AP4571" s="78"/>
      <c r="AQ4571" s="78"/>
      <c r="AR4571" s="78"/>
      <c r="AS4571" s="78"/>
      <c r="AT4571" s="78"/>
      <c r="AU4571" s="78"/>
      <c r="AV4571" s="78"/>
      <c r="AW4571" s="77"/>
      <c r="AX4571" s="144"/>
      <c r="AY4571" s="144"/>
      <c r="AZ4571" s="144"/>
      <c r="BA4571" s="54"/>
      <c r="BB4571" s="54"/>
    </row>
    <row r="4572" spans="2:54" x14ac:dyDescent="0.25">
      <c r="B4572" s="77"/>
      <c r="C4572" s="77"/>
      <c r="D4572" s="77"/>
      <c r="E4572" s="77"/>
      <c r="F4572" s="77"/>
      <c r="G4572" s="77"/>
      <c r="I4572" s="78"/>
      <c r="K4572" s="78"/>
      <c r="L4572" s="77"/>
      <c r="M4572" s="78"/>
      <c r="N4572" s="78"/>
      <c r="O4572" s="78"/>
      <c r="P4572" s="78"/>
      <c r="Q4572" s="144"/>
      <c r="R4572" s="78"/>
      <c r="S4572" s="78"/>
      <c r="T4572" s="78"/>
      <c r="U4572" s="78"/>
      <c r="V4572" s="219"/>
      <c r="W4572" s="78"/>
      <c r="X4572" s="78"/>
      <c r="Y4572" s="78"/>
      <c r="Z4572" s="78"/>
      <c r="AA4572" s="77"/>
      <c r="AB4572" s="77"/>
      <c r="AC4572" s="78"/>
      <c r="AD4572" s="104"/>
      <c r="AE4572" s="78"/>
      <c r="AF4572" s="104"/>
      <c r="AG4572" s="78"/>
      <c r="AH4572" s="104"/>
      <c r="AI4572" s="78"/>
      <c r="AJ4572" s="104"/>
      <c r="AK4572" s="78"/>
      <c r="AL4572" s="78"/>
      <c r="AM4572" s="8"/>
      <c r="AN4572" s="78"/>
      <c r="AO4572" s="78"/>
      <c r="AP4572" s="78"/>
      <c r="AQ4572" s="78"/>
      <c r="AR4572" s="78"/>
      <c r="AS4572" s="78"/>
      <c r="AT4572" s="78"/>
      <c r="AU4572" s="78"/>
      <c r="AV4572" s="78"/>
      <c r="AW4572" s="77"/>
      <c r="AX4572" s="144"/>
      <c r="AY4572" s="144"/>
      <c r="AZ4572" s="144"/>
      <c r="BA4572" s="54"/>
      <c r="BB4572" s="54"/>
    </row>
    <row r="4573" spans="2:54" x14ac:dyDescent="0.25">
      <c r="B4573" s="77"/>
      <c r="C4573" s="77"/>
      <c r="D4573" s="77"/>
      <c r="E4573" s="77"/>
      <c r="F4573" s="77"/>
      <c r="G4573" s="77"/>
      <c r="I4573" s="78"/>
      <c r="K4573" s="78"/>
      <c r="L4573" s="77"/>
      <c r="M4573" s="78"/>
      <c r="N4573" s="78"/>
      <c r="O4573" s="78"/>
      <c r="P4573" s="78"/>
      <c r="Q4573" s="144"/>
      <c r="R4573" s="78"/>
      <c r="S4573" s="78"/>
      <c r="T4573" s="78"/>
      <c r="U4573" s="78"/>
      <c r="V4573" s="219"/>
      <c r="W4573" s="78"/>
      <c r="X4573" s="78"/>
      <c r="Y4573" s="78"/>
      <c r="Z4573" s="78"/>
      <c r="AA4573" s="77"/>
      <c r="AB4573" s="77"/>
      <c r="AC4573" s="78"/>
      <c r="AD4573" s="104"/>
      <c r="AE4573" s="78"/>
      <c r="AF4573" s="104"/>
      <c r="AG4573" s="78"/>
      <c r="AH4573" s="104"/>
      <c r="AI4573" s="78"/>
      <c r="AJ4573" s="104"/>
      <c r="AK4573" s="78"/>
      <c r="AL4573" s="78"/>
      <c r="AM4573" s="8"/>
      <c r="AN4573" s="78"/>
      <c r="AO4573" s="78"/>
      <c r="AP4573" s="78"/>
      <c r="AQ4573" s="78"/>
      <c r="AR4573" s="78"/>
      <c r="AS4573" s="78"/>
      <c r="AT4573" s="78"/>
      <c r="AU4573" s="78"/>
      <c r="AV4573" s="78"/>
      <c r="AW4573" s="77"/>
      <c r="AX4573" s="144"/>
      <c r="AY4573" s="144"/>
      <c r="AZ4573" s="144"/>
      <c r="BA4573" s="54"/>
      <c r="BB4573" s="54"/>
    </row>
    <row r="4574" spans="2:54" x14ac:dyDescent="0.25">
      <c r="B4574" s="77"/>
      <c r="C4574" s="77"/>
      <c r="D4574" s="77"/>
      <c r="E4574" s="77"/>
      <c r="F4574" s="77"/>
      <c r="G4574" s="77"/>
      <c r="I4574" s="78"/>
      <c r="K4574" s="78"/>
      <c r="L4574" s="77"/>
      <c r="M4574" s="78"/>
      <c r="N4574" s="78"/>
      <c r="O4574" s="78"/>
      <c r="P4574" s="78"/>
      <c r="Q4574" s="144"/>
      <c r="R4574" s="78"/>
      <c r="S4574" s="78"/>
      <c r="T4574" s="78"/>
      <c r="U4574" s="78"/>
      <c r="V4574" s="219"/>
      <c r="W4574" s="78"/>
      <c r="X4574" s="78"/>
      <c r="Y4574" s="78"/>
      <c r="Z4574" s="78"/>
      <c r="AA4574" s="77"/>
      <c r="AB4574" s="77"/>
      <c r="AC4574" s="78"/>
      <c r="AD4574" s="104"/>
      <c r="AE4574" s="78"/>
      <c r="AF4574" s="104"/>
      <c r="AG4574" s="78"/>
      <c r="AH4574" s="104"/>
      <c r="AI4574" s="78"/>
      <c r="AJ4574" s="104"/>
      <c r="AK4574" s="78"/>
      <c r="AL4574" s="78"/>
      <c r="AM4574" s="8"/>
      <c r="AN4574" s="78"/>
      <c r="AO4574" s="78"/>
      <c r="AP4574" s="78"/>
      <c r="AQ4574" s="78"/>
      <c r="AR4574" s="78"/>
      <c r="AS4574" s="78"/>
      <c r="AT4574" s="78"/>
      <c r="AU4574" s="78"/>
      <c r="AV4574" s="78"/>
      <c r="AW4574" s="77"/>
      <c r="AX4574" s="144"/>
      <c r="AY4574" s="144"/>
      <c r="AZ4574" s="144"/>
      <c r="BA4574" s="54"/>
      <c r="BB4574" s="54"/>
    </row>
    <row r="4575" spans="2:54" x14ac:dyDescent="0.25">
      <c r="B4575" s="77"/>
      <c r="C4575" s="77"/>
      <c r="D4575" s="77"/>
      <c r="E4575" s="77"/>
      <c r="F4575" s="77"/>
      <c r="G4575" s="77"/>
      <c r="I4575" s="78"/>
      <c r="K4575" s="78"/>
      <c r="L4575" s="77"/>
      <c r="M4575" s="78"/>
      <c r="N4575" s="78"/>
      <c r="O4575" s="78"/>
      <c r="P4575" s="78"/>
      <c r="Q4575" s="144"/>
      <c r="R4575" s="78"/>
      <c r="S4575" s="78"/>
      <c r="T4575" s="78"/>
      <c r="U4575" s="78"/>
      <c r="V4575" s="219"/>
      <c r="W4575" s="78"/>
      <c r="X4575" s="78"/>
      <c r="Y4575" s="78"/>
      <c r="Z4575" s="78"/>
      <c r="AA4575" s="77"/>
      <c r="AB4575" s="77"/>
      <c r="AC4575" s="78"/>
      <c r="AD4575" s="104"/>
      <c r="AE4575" s="78"/>
      <c r="AF4575" s="104"/>
      <c r="AG4575" s="78"/>
      <c r="AH4575" s="104"/>
      <c r="AI4575" s="78"/>
      <c r="AJ4575" s="104"/>
      <c r="AK4575" s="78"/>
      <c r="AL4575" s="78"/>
      <c r="AM4575" s="8"/>
      <c r="AN4575" s="78"/>
      <c r="AO4575" s="78"/>
      <c r="AP4575" s="78"/>
      <c r="AQ4575" s="78"/>
      <c r="AR4575" s="78"/>
      <c r="AS4575" s="78"/>
      <c r="AT4575" s="78"/>
      <c r="AU4575" s="78"/>
      <c r="AV4575" s="78"/>
      <c r="AW4575" s="77"/>
      <c r="AX4575" s="144"/>
      <c r="AY4575" s="144"/>
      <c r="AZ4575" s="144"/>
      <c r="BA4575" s="54"/>
      <c r="BB4575" s="54"/>
    </row>
    <row r="4576" spans="2:54" x14ac:dyDescent="0.25">
      <c r="B4576" s="77"/>
      <c r="C4576" s="77"/>
      <c r="D4576" s="77"/>
      <c r="E4576" s="77"/>
      <c r="F4576" s="77"/>
      <c r="G4576" s="77"/>
      <c r="I4576" s="78"/>
      <c r="K4576" s="78"/>
      <c r="L4576" s="77"/>
      <c r="M4576" s="78"/>
      <c r="N4576" s="78"/>
      <c r="O4576" s="78"/>
      <c r="P4576" s="78"/>
      <c r="Q4576" s="144"/>
      <c r="R4576" s="78"/>
      <c r="S4576" s="78"/>
      <c r="T4576" s="78"/>
      <c r="U4576" s="78"/>
      <c r="V4576" s="219"/>
      <c r="W4576" s="78"/>
      <c r="X4576" s="78"/>
      <c r="Y4576" s="78"/>
      <c r="Z4576" s="78"/>
      <c r="AA4576" s="77"/>
      <c r="AB4576" s="77"/>
      <c r="AC4576" s="78"/>
      <c r="AD4576" s="104"/>
      <c r="AE4576" s="78"/>
      <c r="AF4576" s="104"/>
      <c r="AG4576" s="78"/>
      <c r="AH4576" s="104"/>
      <c r="AI4576" s="78"/>
      <c r="AJ4576" s="104"/>
      <c r="AK4576" s="78"/>
      <c r="AL4576" s="78"/>
      <c r="AM4576" s="8"/>
      <c r="AN4576" s="78"/>
      <c r="AO4576" s="78"/>
      <c r="AP4576" s="78"/>
      <c r="AQ4576" s="78"/>
      <c r="AR4576" s="78"/>
      <c r="AS4576" s="78"/>
      <c r="AT4576" s="78"/>
      <c r="AU4576" s="78"/>
      <c r="AV4576" s="78"/>
      <c r="AW4576" s="77"/>
      <c r="AX4576" s="144"/>
      <c r="AY4576" s="144"/>
      <c r="AZ4576" s="144"/>
      <c r="BA4576" s="54"/>
      <c r="BB4576" s="54"/>
    </row>
    <row r="4577" spans="2:54" x14ac:dyDescent="0.25">
      <c r="B4577" s="77"/>
      <c r="C4577" s="77"/>
      <c r="D4577" s="77"/>
      <c r="E4577" s="77"/>
      <c r="F4577" s="77"/>
      <c r="G4577" s="77"/>
      <c r="I4577" s="78"/>
      <c r="K4577" s="78"/>
      <c r="L4577" s="77"/>
      <c r="M4577" s="78"/>
      <c r="N4577" s="78"/>
      <c r="O4577" s="78"/>
      <c r="P4577" s="78"/>
      <c r="Q4577" s="144"/>
      <c r="R4577" s="78"/>
      <c r="S4577" s="78"/>
      <c r="T4577" s="78"/>
      <c r="U4577" s="78"/>
      <c r="V4577" s="219"/>
      <c r="W4577" s="78"/>
      <c r="X4577" s="78"/>
      <c r="Y4577" s="78"/>
      <c r="Z4577" s="78"/>
      <c r="AA4577" s="77"/>
      <c r="AB4577" s="77"/>
      <c r="AC4577" s="78"/>
      <c r="AD4577" s="104"/>
      <c r="AE4577" s="78"/>
      <c r="AF4577" s="104"/>
      <c r="AG4577" s="78"/>
      <c r="AH4577" s="104"/>
      <c r="AI4577" s="78"/>
      <c r="AJ4577" s="104"/>
      <c r="AK4577" s="78"/>
      <c r="AL4577" s="78"/>
      <c r="AM4577" s="8"/>
      <c r="AN4577" s="78"/>
      <c r="AO4577" s="78"/>
      <c r="AP4577" s="78"/>
      <c r="AQ4577" s="78"/>
      <c r="AR4577" s="78"/>
      <c r="AS4577" s="78"/>
      <c r="AT4577" s="78"/>
      <c r="AU4577" s="78"/>
      <c r="AV4577" s="78"/>
      <c r="AW4577" s="77"/>
      <c r="AX4577" s="144"/>
      <c r="AY4577" s="144"/>
      <c r="AZ4577" s="144"/>
      <c r="BA4577" s="54"/>
      <c r="BB4577" s="54"/>
    </row>
    <row r="4578" spans="2:54" x14ac:dyDescent="0.25">
      <c r="B4578" s="77"/>
      <c r="C4578" s="77"/>
      <c r="D4578" s="77"/>
      <c r="E4578" s="77"/>
      <c r="F4578" s="77"/>
      <c r="G4578" s="77"/>
      <c r="I4578" s="78"/>
      <c r="K4578" s="78"/>
      <c r="L4578" s="77"/>
      <c r="M4578" s="78"/>
      <c r="N4578" s="78"/>
      <c r="O4578" s="78"/>
      <c r="P4578" s="78"/>
      <c r="Q4578" s="144"/>
      <c r="R4578" s="78"/>
      <c r="S4578" s="78"/>
      <c r="T4578" s="78"/>
      <c r="U4578" s="78"/>
      <c r="V4578" s="219"/>
      <c r="W4578" s="78"/>
      <c r="X4578" s="78"/>
      <c r="Y4578" s="78"/>
      <c r="Z4578" s="78"/>
      <c r="AA4578" s="77"/>
      <c r="AB4578" s="77"/>
      <c r="AC4578" s="78"/>
      <c r="AD4578" s="104"/>
      <c r="AE4578" s="78"/>
      <c r="AF4578" s="104"/>
      <c r="AG4578" s="78"/>
      <c r="AH4578" s="104"/>
      <c r="AI4578" s="78"/>
      <c r="AJ4578" s="104"/>
      <c r="AK4578" s="78"/>
      <c r="AL4578" s="78"/>
      <c r="AM4578" s="8"/>
      <c r="AN4578" s="78"/>
      <c r="AO4578" s="78"/>
      <c r="AP4578" s="78"/>
      <c r="AQ4578" s="78"/>
      <c r="AR4578" s="78"/>
      <c r="AS4578" s="78"/>
      <c r="AT4578" s="78"/>
      <c r="AU4578" s="78"/>
      <c r="AV4578" s="78"/>
      <c r="AW4578" s="77"/>
      <c r="AX4578" s="144"/>
      <c r="AY4578" s="144"/>
      <c r="AZ4578" s="144"/>
      <c r="BA4578" s="54"/>
      <c r="BB4578" s="54"/>
    </row>
    <row r="4579" spans="2:54" x14ac:dyDescent="0.25">
      <c r="B4579" s="77"/>
      <c r="C4579" s="77"/>
      <c r="D4579" s="77"/>
      <c r="E4579" s="77"/>
      <c r="F4579" s="77"/>
      <c r="G4579" s="77"/>
      <c r="I4579" s="78"/>
      <c r="K4579" s="78"/>
      <c r="L4579" s="77"/>
      <c r="M4579" s="78"/>
      <c r="N4579" s="78"/>
      <c r="O4579" s="78"/>
      <c r="P4579" s="78"/>
      <c r="Q4579" s="144"/>
      <c r="R4579" s="78"/>
      <c r="S4579" s="78"/>
      <c r="T4579" s="78"/>
      <c r="U4579" s="78"/>
      <c r="V4579" s="219"/>
      <c r="W4579" s="78"/>
      <c r="X4579" s="78"/>
      <c r="Y4579" s="78"/>
      <c r="Z4579" s="78"/>
      <c r="AA4579" s="77"/>
      <c r="AB4579" s="77"/>
      <c r="AC4579" s="78"/>
      <c r="AD4579" s="104"/>
      <c r="AE4579" s="78"/>
      <c r="AF4579" s="104"/>
      <c r="AG4579" s="78"/>
      <c r="AH4579" s="104"/>
      <c r="AI4579" s="78"/>
      <c r="AJ4579" s="104"/>
      <c r="AK4579" s="78"/>
      <c r="AL4579" s="78"/>
      <c r="AM4579" s="8"/>
      <c r="AN4579" s="78"/>
      <c r="AO4579" s="78"/>
      <c r="AP4579" s="78"/>
      <c r="AQ4579" s="78"/>
      <c r="AR4579" s="78"/>
      <c r="AS4579" s="78"/>
      <c r="AT4579" s="78"/>
      <c r="AU4579" s="78"/>
      <c r="AV4579" s="78"/>
      <c r="AW4579" s="77"/>
      <c r="AX4579" s="144"/>
      <c r="AY4579" s="144"/>
      <c r="AZ4579" s="144"/>
      <c r="BA4579" s="54"/>
      <c r="BB4579" s="54"/>
    </row>
    <row r="4580" spans="2:54" x14ac:dyDescent="0.25">
      <c r="B4580" s="77"/>
      <c r="C4580" s="77"/>
      <c r="D4580" s="77"/>
      <c r="E4580" s="77"/>
      <c r="F4580" s="77"/>
      <c r="G4580" s="77"/>
      <c r="I4580" s="78"/>
      <c r="K4580" s="78"/>
      <c r="L4580" s="77"/>
      <c r="M4580" s="78"/>
      <c r="N4580" s="78"/>
      <c r="O4580" s="78"/>
      <c r="P4580" s="78"/>
      <c r="Q4580" s="144"/>
      <c r="R4580" s="78"/>
      <c r="S4580" s="78"/>
      <c r="T4580" s="78"/>
      <c r="U4580" s="78"/>
      <c r="V4580" s="219"/>
      <c r="W4580" s="78"/>
      <c r="X4580" s="78"/>
      <c r="Y4580" s="78"/>
      <c r="Z4580" s="78"/>
      <c r="AA4580" s="77"/>
      <c r="AB4580" s="77"/>
      <c r="AC4580" s="78"/>
      <c r="AD4580" s="104"/>
      <c r="AE4580" s="78"/>
      <c r="AF4580" s="104"/>
      <c r="AG4580" s="78"/>
      <c r="AH4580" s="104"/>
      <c r="AI4580" s="78"/>
      <c r="AJ4580" s="104"/>
      <c r="AK4580" s="78"/>
      <c r="AL4580" s="78"/>
      <c r="AM4580" s="8"/>
      <c r="AN4580" s="78"/>
      <c r="AO4580" s="78"/>
      <c r="AP4580" s="78"/>
      <c r="AQ4580" s="78"/>
      <c r="AR4580" s="78"/>
      <c r="AS4580" s="78"/>
      <c r="AT4580" s="78"/>
      <c r="AU4580" s="78"/>
      <c r="AV4580" s="78"/>
      <c r="AW4580" s="77"/>
      <c r="AX4580" s="144"/>
      <c r="AY4580" s="144"/>
      <c r="AZ4580" s="144"/>
      <c r="BA4580" s="54"/>
      <c r="BB4580" s="54"/>
    </row>
    <row r="4581" spans="2:54" x14ac:dyDescent="0.25">
      <c r="B4581" s="77"/>
      <c r="C4581" s="77"/>
      <c r="D4581" s="77"/>
      <c r="E4581" s="77"/>
      <c r="F4581" s="77"/>
      <c r="G4581" s="77"/>
      <c r="I4581" s="78"/>
      <c r="K4581" s="78"/>
      <c r="L4581" s="77"/>
      <c r="M4581" s="78"/>
      <c r="N4581" s="78"/>
      <c r="O4581" s="78"/>
      <c r="P4581" s="78"/>
      <c r="Q4581" s="144"/>
      <c r="R4581" s="78"/>
      <c r="S4581" s="78"/>
      <c r="T4581" s="78"/>
      <c r="U4581" s="78"/>
      <c r="V4581" s="219"/>
      <c r="W4581" s="78"/>
      <c r="X4581" s="78"/>
      <c r="Y4581" s="78"/>
      <c r="Z4581" s="78"/>
      <c r="AA4581" s="77"/>
      <c r="AB4581" s="77"/>
      <c r="AC4581" s="78"/>
      <c r="AD4581" s="104"/>
      <c r="AE4581" s="78"/>
      <c r="AF4581" s="104"/>
      <c r="AG4581" s="78"/>
      <c r="AH4581" s="104"/>
      <c r="AI4581" s="78"/>
      <c r="AJ4581" s="104"/>
      <c r="AK4581" s="78"/>
      <c r="AL4581" s="78"/>
      <c r="AM4581" s="8"/>
      <c r="AN4581" s="78"/>
      <c r="AO4581" s="78"/>
      <c r="AP4581" s="78"/>
      <c r="AQ4581" s="78"/>
      <c r="AR4581" s="78"/>
      <c r="AS4581" s="78"/>
      <c r="AT4581" s="78"/>
      <c r="AU4581" s="78"/>
      <c r="AV4581" s="78"/>
      <c r="AW4581" s="77"/>
      <c r="AX4581" s="144"/>
      <c r="AY4581" s="144"/>
      <c r="AZ4581" s="144"/>
      <c r="BA4581" s="54"/>
      <c r="BB4581" s="54"/>
    </row>
    <row r="4582" spans="2:54" x14ac:dyDescent="0.25">
      <c r="B4582" s="77"/>
      <c r="C4582" s="77"/>
      <c r="D4582" s="77"/>
      <c r="E4582" s="77"/>
      <c r="F4582" s="77"/>
      <c r="G4582" s="77"/>
      <c r="I4582" s="78"/>
      <c r="K4582" s="78"/>
      <c r="L4582" s="77"/>
      <c r="M4582" s="78"/>
      <c r="N4582" s="78"/>
      <c r="O4582" s="78"/>
      <c r="P4582" s="78"/>
      <c r="Q4582" s="144"/>
      <c r="R4582" s="78"/>
      <c r="S4582" s="78"/>
      <c r="T4582" s="78"/>
      <c r="U4582" s="78"/>
      <c r="V4582" s="219"/>
      <c r="W4582" s="78"/>
      <c r="X4582" s="78"/>
      <c r="Y4582" s="78"/>
      <c r="Z4582" s="78"/>
      <c r="AA4582" s="77"/>
      <c r="AB4582" s="77"/>
      <c r="AC4582" s="78"/>
      <c r="AD4582" s="104"/>
      <c r="AE4582" s="78"/>
      <c r="AF4582" s="104"/>
      <c r="AG4582" s="78"/>
      <c r="AH4582" s="104"/>
      <c r="AI4582" s="78"/>
      <c r="AJ4582" s="104"/>
      <c r="AK4582" s="78"/>
      <c r="AL4582" s="78"/>
      <c r="AM4582" s="8"/>
      <c r="AN4582" s="78"/>
      <c r="AO4582" s="78"/>
      <c r="AP4582" s="78"/>
      <c r="AQ4582" s="78"/>
      <c r="AR4582" s="78"/>
      <c r="AS4582" s="78"/>
      <c r="AT4582" s="78"/>
      <c r="AU4582" s="78"/>
      <c r="AV4582" s="78"/>
      <c r="AW4582" s="77"/>
      <c r="AX4582" s="144"/>
      <c r="AY4582" s="144"/>
      <c r="AZ4582" s="144"/>
      <c r="BA4582" s="54"/>
      <c r="BB4582" s="54"/>
    </row>
    <row r="4583" spans="2:54" x14ac:dyDescent="0.25">
      <c r="B4583" s="77"/>
      <c r="C4583" s="77"/>
      <c r="D4583" s="77"/>
      <c r="E4583" s="77"/>
      <c r="F4583" s="77"/>
      <c r="G4583" s="77"/>
      <c r="I4583" s="78"/>
      <c r="K4583" s="78"/>
      <c r="L4583" s="77"/>
      <c r="M4583" s="78"/>
      <c r="N4583" s="78"/>
      <c r="O4583" s="78"/>
      <c r="P4583" s="78"/>
      <c r="Q4583" s="144"/>
      <c r="R4583" s="78"/>
      <c r="S4583" s="78"/>
      <c r="T4583" s="78"/>
      <c r="U4583" s="78"/>
      <c r="V4583" s="219"/>
      <c r="W4583" s="78"/>
      <c r="X4583" s="78"/>
      <c r="Y4583" s="78"/>
      <c r="Z4583" s="78"/>
      <c r="AA4583" s="77"/>
      <c r="AB4583" s="77"/>
      <c r="AC4583" s="78"/>
      <c r="AD4583" s="104"/>
      <c r="AE4583" s="78"/>
      <c r="AF4583" s="104"/>
      <c r="AG4583" s="78"/>
      <c r="AH4583" s="104"/>
      <c r="AI4583" s="78"/>
      <c r="AJ4583" s="104"/>
      <c r="AK4583" s="78"/>
      <c r="AL4583" s="78"/>
      <c r="AM4583" s="8"/>
      <c r="AN4583" s="78"/>
      <c r="AO4583" s="78"/>
      <c r="AP4583" s="78"/>
      <c r="AQ4583" s="78"/>
      <c r="AR4583" s="78"/>
      <c r="AS4583" s="78"/>
      <c r="AT4583" s="78"/>
      <c r="AU4583" s="78"/>
      <c r="AV4583" s="78"/>
      <c r="AW4583" s="77"/>
      <c r="AX4583" s="144"/>
      <c r="AY4583" s="144"/>
      <c r="AZ4583" s="144"/>
      <c r="BA4583" s="54"/>
      <c r="BB4583" s="54"/>
    </row>
    <row r="4584" spans="2:54" x14ac:dyDescent="0.25">
      <c r="B4584" s="77"/>
      <c r="C4584" s="77"/>
      <c r="D4584" s="77"/>
      <c r="E4584" s="77"/>
      <c r="F4584" s="77"/>
      <c r="G4584" s="77"/>
      <c r="I4584" s="78"/>
      <c r="K4584" s="78"/>
      <c r="L4584" s="77"/>
      <c r="M4584" s="78"/>
      <c r="N4584" s="78"/>
      <c r="O4584" s="78"/>
      <c r="P4584" s="78"/>
      <c r="Q4584" s="144"/>
      <c r="R4584" s="78"/>
      <c r="S4584" s="78"/>
      <c r="T4584" s="78"/>
      <c r="U4584" s="78"/>
      <c r="V4584" s="219"/>
      <c r="W4584" s="78"/>
      <c r="X4584" s="78"/>
      <c r="Y4584" s="78"/>
      <c r="Z4584" s="78"/>
      <c r="AA4584" s="77"/>
      <c r="AB4584" s="77"/>
      <c r="AC4584" s="78"/>
      <c r="AD4584" s="104"/>
      <c r="AE4584" s="78"/>
      <c r="AF4584" s="104"/>
      <c r="AG4584" s="78"/>
      <c r="AH4584" s="104"/>
      <c r="AI4584" s="78"/>
      <c r="AJ4584" s="104"/>
      <c r="AK4584" s="78"/>
      <c r="AL4584" s="78"/>
      <c r="AM4584" s="8"/>
      <c r="AN4584" s="78"/>
      <c r="AO4584" s="78"/>
      <c r="AP4584" s="78"/>
      <c r="AQ4584" s="78"/>
      <c r="AR4584" s="78"/>
      <c r="AS4584" s="78"/>
      <c r="AT4584" s="78"/>
      <c r="AU4584" s="78"/>
      <c r="AV4584" s="78"/>
      <c r="AW4584" s="77"/>
      <c r="AX4584" s="144"/>
      <c r="AY4584" s="144"/>
      <c r="AZ4584" s="144"/>
      <c r="BA4584" s="54"/>
      <c r="BB4584" s="54"/>
    </row>
    <row r="4585" spans="2:54" x14ac:dyDescent="0.25">
      <c r="B4585" s="77"/>
      <c r="C4585" s="77"/>
      <c r="D4585" s="77"/>
      <c r="E4585" s="77"/>
      <c r="F4585" s="77"/>
      <c r="G4585" s="77"/>
      <c r="I4585" s="78"/>
      <c r="K4585" s="78"/>
      <c r="L4585" s="77"/>
      <c r="M4585" s="78"/>
      <c r="N4585" s="78"/>
      <c r="O4585" s="78"/>
      <c r="P4585" s="78"/>
      <c r="Q4585" s="144"/>
      <c r="R4585" s="78"/>
      <c r="S4585" s="78"/>
      <c r="T4585" s="78"/>
      <c r="U4585" s="78"/>
      <c r="V4585" s="219"/>
      <c r="W4585" s="78"/>
      <c r="X4585" s="78"/>
      <c r="Y4585" s="78"/>
      <c r="Z4585" s="78"/>
      <c r="AA4585" s="77"/>
      <c r="AB4585" s="77"/>
      <c r="AC4585" s="78"/>
      <c r="AD4585" s="104"/>
      <c r="AE4585" s="78"/>
      <c r="AF4585" s="104"/>
      <c r="AG4585" s="78"/>
      <c r="AH4585" s="104"/>
      <c r="AI4585" s="78"/>
      <c r="AJ4585" s="104"/>
      <c r="AK4585" s="78"/>
      <c r="AL4585" s="78"/>
      <c r="AM4585" s="8"/>
      <c r="AN4585" s="78"/>
      <c r="AO4585" s="78"/>
      <c r="AP4585" s="78"/>
      <c r="AQ4585" s="78"/>
      <c r="AR4585" s="78"/>
      <c r="AS4585" s="78"/>
      <c r="AT4585" s="78"/>
      <c r="AU4585" s="78"/>
      <c r="AV4585" s="78"/>
      <c r="AW4585" s="77"/>
      <c r="AX4585" s="144"/>
      <c r="AY4585" s="144"/>
      <c r="AZ4585" s="144"/>
      <c r="BA4585" s="54"/>
      <c r="BB4585" s="54"/>
    </row>
    <row r="4586" spans="2:54" x14ac:dyDescent="0.25">
      <c r="B4586" s="77"/>
      <c r="C4586" s="77"/>
      <c r="D4586" s="77"/>
      <c r="E4586" s="77"/>
      <c r="F4586" s="77"/>
      <c r="G4586" s="77"/>
      <c r="I4586" s="78"/>
      <c r="K4586" s="78"/>
      <c r="L4586" s="77"/>
      <c r="M4586" s="78"/>
      <c r="N4586" s="78"/>
      <c r="O4586" s="78"/>
      <c r="P4586" s="78"/>
      <c r="Q4586" s="144"/>
      <c r="R4586" s="78"/>
      <c r="S4586" s="78"/>
      <c r="T4586" s="78"/>
      <c r="U4586" s="78"/>
      <c r="V4586" s="219"/>
      <c r="W4586" s="78"/>
      <c r="X4586" s="78"/>
      <c r="Y4586" s="78"/>
      <c r="Z4586" s="78"/>
      <c r="AA4586" s="77"/>
      <c r="AB4586" s="77"/>
      <c r="AC4586" s="78"/>
      <c r="AD4586" s="104"/>
      <c r="AE4586" s="78"/>
      <c r="AF4586" s="104"/>
      <c r="AG4586" s="78"/>
      <c r="AH4586" s="104"/>
      <c r="AI4586" s="78"/>
      <c r="AJ4586" s="104"/>
      <c r="AK4586" s="78"/>
      <c r="AL4586" s="78"/>
      <c r="AM4586" s="8"/>
      <c r="AN4586" s="78"/>
      <c r="AO4586" s="78"/>
      <c r="AP4586" s="78"/>
      <c r="AQ4586" s="78"/>
      <c r="AR4586" s="78"/>
      <c r="AS4586" s="78"/>
      <c r="AT4586" s="78"/>
      <c r="AU4586" s="78"/>
      <c r="AV4586" s="78"/>
      <c r="AW4586" s="77"/>
      <c r="AX4586" s="144"/>
      <c r="AY4586" s="144"/>
      <c r="AZ4586" s="144"/>
      <c r="BA4586" s="54"/>
      <c r="BB4586" s="54"/>
    </row>
    <row r="4587" spans="2:54" x14ac:dyDescent="0.25">
      <c r="B4587" s="77"/>
      <c r="C4587" s="77"/>
      <c r="D4587" s="77"/>
      <c r="E4587" s="77"/>
      <c r="F4587" s="77"/>
      <c r="G4587" s="77"/>
      <c r="I4587" s="78"/>
      <c r="K4587" s="78"/>
      <c r="L4587" s="77"/>
      <c r="M4587" s="78"/>
      <c r="N4587" s="78"/>
      <c r="O4587" s="78"/>
      <c r="P4587" s="78"/>
      <c r="Q4587" s="144"/>
      <c r="R4587" s="78"/>
      <c r="S4587" s="78"/>
      <c r="T4587" s="78"/>
      <c r="U4587" s="78"/>
      <c r="V4587" s="219"/>
      <c r="W4587" s="78"/>
      <c r="X4587" s="78"/>
      <c r="Y4587" s="78"/>
      <c r="Z4587" s="78"/>
      <c r="AA4587" s="77"/>
      <c r="AB4587" s="77"/>
      <c r="AC4587" s="78"/>
      <c r="AD4587" s="104"/>
      <c r="AE4587" s="78"/>
      <c r="AF4587" s="104"/>
      <c r="AG4587" s="78"/>
      <c r="AH4587" s="104"/>
      <c r="AI4587" s="78"/>
      <c r="AJ4587" s="104"/>
      <c r="AK4587" s="78"/>
      <c r="AL4587" s="78"/>
      <c r="AM4587" s="8"/>
      <c r="AN4587" s="78"/>
      <c r="AO4587" s="78"/>
      <c r="AP4587" s="78"/>
      <c r="AQ4587" s="78"/>
      <c r="AR4587" s="78"/>
      <c r="AS4587" s="78"/>
      <c r="AT4587" s="78"/>
      <c r="AU4587" s="78"/>
      <c r="AV4587" s="78"/>
      <c r="AW4587" s="77"/>
      <c r="AX4587" s="144"/>
      <c r="AY4587" s="144"/>
      <c r="AZ4587" s="144"/>
      <c r="BA4587" s="54"/>
      <c r="BB4587" s="54"/>
    </row>
    <row r="4588" spans="2:54" x14ac:dyDescent="0.25">
      <c r="B4588" s="77"/>
      <c r="C4588" s="77"/>
      <c r="D4588" s="77"/>
      <c r="E4588" s="77"/>
      <c r="F4588" s="77"/>
      <c r="G4588" s="77"/>
      <c r="I4588" s="78"/>
      <c r="K4588" s="78"/>
      <c r="L4588" s="77"/>
      <c r="M4588" s="78"/>
      <c r="N4588" s="78"/>
      <c r="O4588" s="78"/>
      <c r="P4588" s="78"/>
      <c r="Q4588" s="144"/>
      <c r="R4588" s="78"/>
      <c r="S4588" s="78"/>
      <c r="T4588" s="78"/>
      <c r="U4588" s="78"/>
      <c r="V4588" s="219"/>
      <c r="W4588" s="78"/>
      <c r="X4588" s="78"/>
      <c r="Y4588" s="78"/>
      <c r="Z4588" s="78"/>
      <c r="AA4588" s="77"/>
      <c r="AB4588" s="77"/>
      <c r="AC4588" s="78"/>
      <c r="AD4588" s="104"/>
      <c r="AE4588" s="78"/>
      <c r="AF4588" s="104"/>
      <c r="AG4588" s="78"/>
      <c r="AH4588" s="104"/>
      <c r="AI4588" s="78"/>
      <c r="AJ4588" s="104"/>
      <c r="AK4588" s="78"/>
      <c r="AL4588" s="78"/>
      <c r="AM4588" s="8"/>
      <c r="AN4588" s="78"/>
      <c r="AO4588" s="78"/>
      <c r="AP4588" s="78"/>
      <c r="AQ4588" s="78"/>
      <c r="AR4588" s="78"/>
      <c r="AS4588" s="78"/>
      <c r="AT4588" s="78"/>
      <c r="AU4588" s="78"/>
      <c r="AV4588" s="78"/>
      <c r="AW4588" s="77"/>
      <c r="AX4588" s="144"/>
      <c r="AY4588" s="144"/>
      <c r="AZ4588" s="144"/>
      <c r="BA4588" s="54"/>
      <c r="BB4588" s="54"/>
    </row>
    <row r="4589" spans="2:54" x14ac:dyDescent="0.25">
      <c r="B4589" s="77"/>
      <c r="C4589" s="77"/>
      <c r="D4589" s="77"/>
      <c r="E4589" s="77"/>
      <c r="F4589" s="77"/>
      <c r="G4589" s="77"/>
      <c r="I4589" s="78"/>
      <c r="K4589" s="78"/>
      <c r="L4589" s="77"/>
      <c r="M4589" s="78"/>
      <c r="N4589" s="78"/>
      <c r="O4589" s="78"/>
      <c r="P4589" s="78"/>
      <c r="Q4589" s="144"/>
      <c r="R4589" s="78"/>
      <c r="S4589" s="78"/>
      <c r="T4589" s="78"/>
      <c r="U4589" s="78"/>
      <c r="V4589" s="219"/>
      <c r="W4589" s="78"/>
      <c r="X4589" s="78"/>
      <c r="Y4589" s="78"/>
      <c r="Z4589" s="78"/>
      <c r="AA4589" s="77"/>
      <c r="AB4589" s="77"/>
      <c r="AC4589" s="78"/>
      <c r="AD4589" s="104"/>
      <c r="AE4589" s="78"/>
      <c r="AF4589" s="104"/>
      <c r="AG4589" s="78"/>
      <c r="AH4589" s="104"/>
      <c r="AI4589" s="78"/>
      <c r="AJ4589" s="104"/>
      <c r="AK4589" s="78"/>
      <c r="AL4589" s="78"/>
      <c r="AM4589" s="8"/>
      <c r="AN4589" s="78"/>
      <c r="AO4589" s="78"/>
      <c r="AP4589" s="78"/>
      <c r="AQ4589" s="78"/>
      <c r="AR4589" s="78"/>
      <c r="AS4589" s="78"/>
      <c r="AT4589" s="78"/>
      <c r="AU4589" s="78"/>
      <c r="AV4589" s="78"/>
      <c r="AW4589" s="77"/>
      <c r="AX4589" s="144"/>
      <c r="AY4589" s="144"/>
      <c r="AZ4589" s="144"/>
      <c r="BA4589" s="54"/>
      <c r="BB4589" s="54"/>
    </row>
    <row r="4590" spans="2:54" x14ac:dyDescent="0.25">
      <c r="B4590" s="77"/>
      <c r="C4590" s="77"/>
      <c r="D4590" s="77"/>
      <c r="E4590" s="77"/>
      <c r="F4590" s="77"/>
      <c r="G4590" s="77"/>
      <c r="I4590" s="78"/>
      <c r="K4590" s="78"/>
      <c r="L4590" s="77"/>
      <c r="M4590" s="78"/>
      <c r="N4590" s="78"/>
      <c r="O4590" s="78"/>
      <c r="P4590" s="78"/>
      <c r="Q4590" s="144"/>
      <c r="R4590" s="78"/>
      <c r="S4590" s="78"/>
      <c r="T4590" s="78"/>
      <c r="U4590" s="78"/>
      <c r="V4590" s="219"/>
      <c r="W4590" s="78"/>
      <c r="X4590" s="78"/>
      <c r="Y4590" s="78"/>
      <c r="Z4590" s="78"/>
      <c r="AA4590" s="77"/>
      <c r="AB4590" s="77"/>
      <c r="AC4590" s="78"/>
      <c r="AD4590" s="104"/>
      <c r="AE4590" s="78"/>
      <c r="AF4590" s="104"/>
      <c r="AG4590" s="78"/>
      <c r="AH4590" s="104"/>
      <c r="AI4590" s="78"/>
      <c r="AJ4590" s="104"/>
      <c r="AK4590" s="78"/>
      <c r="AL4590" s="78"/>
      <c r="AM4590" s="8"/>
      <c r="AN4590" s="78"/>
      <c r="AO4590" s="78"/>
      <c r="AP4590" s="78"/>
      <c r="AQ4590" s="78"/>
      <c r="AR4590" s="78"/>
      <c r="AS4590" s="78"/>
      <c r="AT4590" s="78"/>
      <c r="AU4590" s="78"/>
      <c r="AV4590" s="78"/>
      <c r="AW4590" s="77"/>
      <c r="AX4590" s="144"/>
      <c r="AY4590" s="144"/>
      <c r="AZ4590" s="144"/>
      <c r="BA4590" s="54"/>
      <c r="BB4590" s="54"/>
    </row>
    <row r="4591" spans="2:54" x14ac:dyDescent="0.25">
      <c r="B4591" s="77"/>
      <c r="C4591" s="77"/>
      <c r="D4591" s="77"/>
      <c r="E4591" s="77"/>
      <c r="F4591" s="77"/>
      <c r="G4591" s="77"/>
      <c r="I4591" s="78"/>
      <c r="K4591" s="78"/>
      <c r="L4591" s="77"/>
      <c r="M4591" s="78"/>
      <c r="N4591" s="78"/>
      <c r="O4591" s="78"/>
      <c r="P4591" s="78"/>
      <c r="Q4591" s="144"/>
      <c r="R4591" s="78"/>
      <c r="S4591" s="78"/>
      <c r="T4591" s="78"/>
      <c r="U4591" s="78"/>
      <c r="V4591" s="219"/>
      <c r="W4591" s="78"/>
      <c r="X4591" s="78"/>
      <c r="Y4591" s="78"/>
      <c r="Z4591" s="78"/>
      <c r="AA4591" s="77"/>
      <c r="AB4591" s="77"/>
      <c r="AC4591" s="78"/>
      <c r="AD4591" s="104"/>
      <c r="AE4591" s="78"/>
      <c r="AF4591" s="104"/>
      <c r="AG4591" s="78"/>
      <c r="AH4591" s="104"/>
      <c r="AI4591" s="78"/>
      <c r="AJ4591" s="104"/>
      <c r="AK4591" s="78"/>
      <c r="AL4591" s="78"/>
      <c r="AM4591" s="8"/>
      <c r="AN4591" s="78"/>
      <c r="AO4591" s="78"/>
      <c r="AP4591" s="78"/>
      <c r="AQ4591" s="78"/>
      <c r="AR4591" s="78"/>
      <c r="AS4591" s="78"/>
      <c r="AT4591" s="78"/>
      <c r="AU4591" s="78"/>
      <c r="AV4591" s="78"/>
      <c r="AW4591" s="77"/>
      <c r="AX4591" s="144"/>
      <c r="AY4591" s="144"/>
      <c r="AZ4591" s="144"/>
      <c r="BA4591" s="54"/>
      <c r="BB4591" s="54"/>
    </row>
    <row r="4592" spans="2:54" x14ac:dyDescent="0.25">
      <c r="B4592" s="77"/>
      <c r="C4592" s="77"/>
      <c r="D4592" s="77"/>
      <c r="E4592" s="77"/>
      <c r="F4592" s="77"/>
      <c r="G4592" s="77"/>
      <c r="I4592" s="78"/>
      <c r="K4592" s="78"/>
      <c r="L4592" s="77"/>
      <c r="M4592" s="78"/>
      <c r="N4592" s="78"/>
      <c r="O4592" s="78"/>
      <c r="P4592" s="78"/>
      <c r="Q4592" s="144"/>
      <c r="R4592" s="78"/>
      <c r="S4592" s="78"/>
      <c r="T4592" s="78"/>
      <c r="U4592" s="78"/>
      <c r="V4592" s="219"/>
      <c r="W4592" s="78"/>
      <c r="X4592" s="78"/>
      <c r="Y4592" s="78"/>
      <c r="Z4592" s="78"/>
      <c r="AA4592" s="77"/>
      <c r="AB4592" s="77"/>
      <c r="AC4592" s="78"/>
      <c r="AD4592" s="104"/>
      <c r="AE4592" s="78"/>
      <c r="AF4592" s="104"/>
      <c r="AG4592" s="78"/>
      <c r="AH4592" s="104"/>
      <c r="AI4592" s="78"/>
      <c r="AJ4592" s="104"/>
      <c r="AK4592" s="78"/>
      <c r="AL4592" s="78"/>
      <c r="AM4592" s="8"/>
      <c r="AN4592" s="78"/>
      <c r="AO4592" s="78"/>
      <c r="AP4592" s="78"/>
      <c r="AQ4592" s="78"/>
      <c r="AR4592" s="78"/>
      <c r="AS4592" s="78"/>
      <c r="AT4592" s="78"/>
      <c r="AU4592" s="78"/>
      <c r="AV4592" s="78"/>
      <c r="AW4592" s="77"/>
      <c r="AX4592" s="144"/>
      <c r="AY4592" s="144"/>
      <c r="AZ4592" s="144"/>
      <c r="BA4592" s="54"/>
      <c r="BB4592" s="54"/>
    </row>
    <row r="4593" spans="2:54" x14ac:dyDescent="0.25">
      <c r="B4593" s="77"/>
      <c r="C4593" s="77"/>
      <c r="D4593" s="77"/>
      <c r="E4593" s="77"/>
      <c r="F4593" s="77"/>
      <c r="G4593" s="77"/>
      <c r="I4593" s="78"/>
      <c r="K4593" s="78"/>
      <c r="L4593" s="77"/>
      <c r="M4593" s="78"/>
      <c r="N4593" s="78"/>
      <c r="O4593" s="78"/>
      <c r="P4593" s="78"/>
      <c r="Q4593" s="144"/>
      <c r="R4593" s="78"/>
      <c r="S4593" s="78"/>
      <c r="T4593" s="78"/>
      <c r="U4593" s="78"/>
      <c r="V4593" s="219"/>
      <c r="W4593" s="78"/>
      <c r="X4593" s="78"/>
      <c r="Y4593" s="78"/>
      <c r="Z4593" s="78"/>
      <c r="AA4593" s="77"/>
      <c r="AB4593" s="77"/>
      <c r="AC4593" s="78"/>
      <c r="AD4593" s="104"/>
      <c r="AE4593" s="78"/>
      <c r="AF4593" s="104"/>
      <c r="AG4593" s="78"/>
      <c r="AH4593" s="104"/>
      <c r="AI4593" s="78"/>
      <c r="AJ4593" s="104"/>
      <c r="AK4593" s="78"/>
      <c r="AL4593" s="78"/>
      <c r="AM4593" s="8"/>
      <c r="AN4593" s="78"/>
      <c r="AO4593" s="78"/>
      <c r="AP4593" s="78"/>
      <c r="AQ4593" s="78"/>
      <c r="AR4593" s="78"/>
      <c r="AS4593" s="78"/>
      <c r="AT4593" s="78"/>
      <c r="AU4593" s="78"/>
      <c r="AV4593" s="78"/>
      <c r="AW4593" s="77"/>
      <c r="AX4593" s="144"/>
      <c r="AY4593" s="144"/>
      <c r="AZ4593" s="144"/>
      <c r="BA4593" s="54"/>
      <c r="BB4593" s="54"/>
    </row>
    <row r="4594" spans="2:54" x14ac:dyDescent="0.25">
      <c r="B4594" s="77"/>
      <c r="C4594" s="77"/>
      <c r="D4594" s="77"/>
      <c r="E4594" s="77"/>
      <c r="F4594" s="77"/>
      <c r="G4594" s="77"/>
      <c r="I4594" s="78"/>
      <c r="K4594" s="78"/>
      <c r="L4594" s="77"/>
      <c r="M4594" s="78"/>
      <c r="N4594" s="78"/>
      <c r="O4594" s="78"/>
      <c r="P4594" s="78"/>
      <c r="Q4594" s="144"/>
      <c r="R4594" s="78"/>
      <c r="S4594" s="78"/>
      <c r="T4594" s="78"/>
      <c r="U4594" s="78"/>
      <c r="V4594" s="219"/>
      <c r="W4594" s="78"/>
      <c r="X4594" s="78"/>
      <c r="Y4594" s="78"/>
      <c r="Z4594" s="78"/>
      <c r="AA4594" s="77"/>
      <c r="AB4594" s="77"/>
      <c r="AC4594" s="78"/>
      <c r="AD4594" s="104"/>
      <c r="AE4594" s="78"/>
      <c r="AF4594" s="104"/>
      <c r="AG4594" s="78"/>
      <c r="AH4594" s="104"/>
      <c r="AI4594" s="78"/>
      <c r="AJ4594" s="104"/>
      <c r="AK4594" s="78"/>
      <c r="AL4594" s="78"/>
      <c r="AM4594" s="8"/>
      <c r="AN4594" s="78"/>
      <c r="AO4594" s="78"/>
      <c r="AP4594" s="78"/>
      <c r="AQ4594" s="78"/>
      <c r="AR4594" s="78"/>
      <c r="AS4594" s="78"/>
      <c r="AT4594" s="78"/>
      <c r="AU4594" s="78"/>
      <c r="AV4594" s="78"/>
      <c r="AW4594" s="77"/>
      <c r="AX4594" s="144"/>
      <c r="AY4594" s="144"/>
      <c r="AZ4594" s="144"/>
      <c r="BA4594" s="54"/>
      <c r="BB4594" s="54"/>
    </row>
    <row r="4595" spans="2:54" x14ac:dyDescent="0.25">
      <c r="B4595" s="77"/>
      <c r="C4595" s="77"/>
      <c r="D4595" s="77"/>
      <c r="E4595" s="77"/>
      <c r="F4595" s="77"/>
      <c r="G4595" s="77"/>
      <c r="I4595" s="78"/>
      <c r="K4595" s="78"/>
      <c r="L4595" s="77"/>
      <c r="M4595" s="78"/>
      <c r="N4595" s="78"/>
      <c r="O4595" s="78"/>
      <c r="P4595" s="78"/>
      <c r="Q4595" s="144"/>
      <c r="R4595" s="78"/>
      <c r="S4595" s="78"/>
      <c r="T4595" s="78"/>
      <c r="U4595" s="78"/>
      <c r="V4595" s="219"/>
      <c r="W4595" s="78"/>
      <c r="X4595" s="78"/>
      <c r="Y4595" s="78"/>
      <c r="Z4595" s="78"/>
      <c r="AA4595" s="77"/>
      <c r="AB4595" s="77"/>
      <c r="AC4595" s="78"/>
      <c r="AD4595" s="104"/>
      <c r="AE4595" s="78"/>
      <c r="AF4595" s="104"/>
      <c r="AG4595" s="78"/>
      <c r="AH4595" s="104"/>
      <c r="AI4595" s="78"/>
      <c r="AJ4595" s="104"/>
      <c r="AK4595" s="78"/>
      <c r="AL4595" s="78"/>
      <c r="AM4595" s="8"/>
      <c r="AN4595" s="78"/>
      <c r="AO4595" s="78"/>
      <c r="AP4595" s="78"/>
      <c r="AQ4595" s="78"/>
      <c r="AR4595" s="78"/>
      <c r="AS4595" s="78"/>
      <c r="AT4595" s="78"/>
      <c r="AU4595" s="78"/>
      <c r="AV4595" s="78"/>
      <c r="AW4595" s="77"/>
      <c r="AX4595" s="144"/>
      <c r="AY4595" s="144"/>
      <c r="AZ4595" s="144"/>
      <c r="BA4595" s="54"/>
      <c r="BB4595" s="54"/>
    </row>
    <row r="4596" spans="2:54" x14ac:dyDescent="0.25">
      <c r="B4596" s="77"/>
      <c r="C4596" s="77"/>
      <c r="D4596" s="77"/>
      <c r="E4596" s="77"/>
      <c r="F4596" s="77"/>
      <c r="G4596" s="77"/>
      <c r="I4596" s="78"/>
      <c r="K4596" s="78"/>
      <c r="L4596" s="77"/>
      <c r="M4596" s="78"/>
      <c r="N4596" s="78"/>
      <c r="O4596" s="78"/>
      <c r="P4596" s="78"/>
      <c r="Q4596" s="144"/>
      <c r="R4596" s="78"/>
      <c r="S4596" s="78"/>
      <c r="T4596" s="78"/>
      <c r="U4596" s="78"/>
      <c r="V4596" s="219"/>
      <c r="W4596" s="78"/>
      <c r="X4596" s="78"/>
      <c r="Y4596" s="78"/>
      <c r="Z4596" s="78"/>
      <c r="AA4596" s="77"/>
      <c r="AB4596" s="77"/>
      <c r="AC4596" s="78"/>
      <c r="AD4596" s="104"/>
      <c r="AE4596" s="78"/>
      <c r="AF4596" s="104"/>
      <c r="AG4596" s="78"/>
      <c r="AH4596" s="104"/>
      <c r="AI4596" s="78"/>
      <c r="AJ4596" s="104"/>
      <c r="AK4596" s="78"/>
      <c r="AL4596" s="78"/>
      <c r="AM4596" s="8"/>
      <c r="AN4596" s="78"/>
      <c r="AO4596" s="78"/>
      <c r="AP4596" s="78"/>
      <c r="AQ4596" s="78"/>
      <c r="AR4596" s="78"/>
      <c r="AS4596" s="78"/>
      <c r="AT4596" s="78"/>
      <c r="AU4596" s="78"/>
      <c r="AV4596" s="78"/>
      <c r="AW4596" s="77"/>
      <c r="AX4596" s="144"/>
      <c r="AY4596" s="144"/>
      <c r="AZ4596" s="144"/>
      <c r="BA4596" s="54"/>
      <c r="BB4596" s="54"/>
    </row>
    <row r="4597" spans="2:54" x14ac:dyDescent="0.25">
      <c r="B4597" s="77"/>
      <c r="C4597" s="77"/>
      <c r="D4597" s="77"/>
      <c r="E4597" s="77"/>
      <c r="F4597" s="77"/>
      <c r="G4597" s="77"/>
      <c r="I4597" s="78"/>
      <c r="K4597" s="78"/>
      <c r="L4597" s="77"/>
      <c r="M4597" s="78"/>
      <c r="N4597" s="78"/>
      <c r="O4597" s="78"/>
      <c r="P4597" s="78"/>
      <c r="Q4597" s="144"/>
      <c r="R4597" s="78"/>
      <c r="S4597" s="78"/>
      <c r="T4597" s="78"/>
      <c r="U4597" s="78"/>
      <c r="V4597" s="219"/>
      <c r="W4597" s="78"/>
      <c r="X4597" s="78"/>
      <c r="Y4597" s="78"/>
      <c r="Z4597" s="78"/>
      <c r="AA4597" s="77"/>
      <c r="AB4597" s="77"/>
      <c r="AC4597" s="78"/>
      <c r="AD4597" s="104"/>
      <c r="AE4597" s="78"/>
      <c r="AF4597" s="104"/>
      <c r="AG4597" s="78"/>
      <c r="AH4597" s="104"/>
      <c r="AI4597" s="78"/>
      <c r="AJ4597" s="104"/>
      <c r="AK4597" s="78"/>
      <c r="AL4597" s="78"/>
      <c r="AM4597" s="8"/>
      <c r="AN4597" s="78"/>
      <c r="AO4597" s="78"/>
      <c r="AP4597" s="78"/>
      <c r="AQ4597" s="78"/>
      <c r="AR4597" s="78"/>
      <c r="AS4597" s="78"/>
      <c r="AT4597" s="78"/>
      <c r="AU4597" s="78"/>
      <c r="AV4597" s="78"/>
      <c r="AW4597" s="77"/>
      <c r="AX4597" s="144"/>
      <c r="AY4597" s="144"/>
      <c r="AZ4597" s="144"/>
      <c r="BA4597" s="54"/>
      <c r="BB4597" s="54"/>
    </row>
    <row r="4598" spans="2:54" x14ac:dyDescent="0.25">
      <c r="B4598" s="77"/>
      <c r="C4598" s="77"/>
      <c r="D4598" s="77"/>
      <c r="E4598" s="77"/>
      <c r="F4598" s="77"/>
      <c r="G4598" s="77"/>
      <c r="I4598" s="78"/>
      <c r="K4598" s="78"/>
      <c r="L4598" s="77"/>
      <c r="M4598" s="78"/>
      <c r="N4598" s="78"/>
      <c r="O4598" s="78"/>
      <c r="P4598" s="78"/>
      <c r="Q4598" s="144"/>
      <c r="R4598" s="78"/>
      <c r="S4598" s="78"/>
      <c r="T4598" s="78"/>
      <c r="U4598" s="78"/>
      <c r="V4598" s="219"/>
      <c r="W4598" s="78"/>
      <c r="X4598" s="78"/>
      <c r="Y4598" s="78"/>
      <c r="Z4598" s="78"/>
      <c r="AA4598" s="77"/>
      <c r="AB4598" s="77"/>
      <c r="AC4598" s="78"/>
      <c r="AD4598" s="104"/>
      <c r="AE4598" s="78"/>
      <c r="AF4598" s="104"/>
      <c r="AG4598" s="78"/>
      <c r="AH4598" s="104"/>
      <c r="AI4598" s="78"/>
      <c r="AJ4598" s="104"/>
      <c r="AK4598" s="78"/>
      <c r="AL4598" s="78"/>
      <c r="AM4598" s="8"/>
      <c r="AN4598" s="78"/>
      <c r="AO4598" s="78"/>
      <c r="AP4598" s="78"/>
      <c r="AQ4598" s="78"/>
      <c r="AR4598" s="78"/>
      <c r="AS4598" s="78"/>
      <c r="AT4598" s="78"/>
      <c r="AU4598" s="78"/>
      <c r="AV4598" s="78"/>
      <c r="AW4598" s="77"/>
      <c r="AX4598" s="144"/>
      <c r="AY4598" s="144"/>
      <c r="AZ4598" s="144"/>
      <c r="BA4598" s="54"/>
      <c r="BB4598" s="54"/>
    </row>
    <row r="4599" spans="2:54" x14ac:dyDescent="0.25">
      <c r="B4599" s="77"/>
      <c r="C4599" s="77"/>
      <c r="D4599" s="77"/>
      <c r="E4599" s="77"/>
      <c r="F4599" s="77"/>
      <c r="G4599" s="77"/>
      <c r="I4599" s="78"/>
      <c r="K4599" s="78"/>
      <c r="L4599" s="77"/>
      <c r="M4599" s="78"/>
      <c r="N4599" s="78"/>
      <c r="O4599" s="78"/>
      <c r="P4599" s="78"/>
      <c r="Q4599" s="144"/>
      <c r="R4599" s="78"/>
      <c r="S4599" s="78"/>
      <c r="T4599" s="78"/>
      <c r="U4599" s="78"/>
      <c r="V4599" s="219"/>
      <c r="W4599" s="78"/>
      <c r="X4599" s="78"/>
      <c r="Y4599" s="78"/>
      <c r="Z4599" s="78"/>
      <c r="AA4599" s="77"/>
      <c r="AB4599" s="77"/>
      <c r="AC4599" s="78"/>
      <c r="AD4599" s="104"/>
      <c r="AE4599" s="78"/>
      <c r="AF4599" s="104"/>
      <c r="AG4599" s="78"/>
      <c r="AH4599" s="104"/>
      <c r="AI4599" s="78"/>
      <c r="AJ4599" s="104"/>
      <c r="AK4599" s="78"/>
      <c r="AL4599" s="78"/>
      <c r="AM4599" s="8"/>
      <c r="AN4599" s="78"/>
      <c r="AO4599" s="78"/>
      <c r="AP4599" s="78"/>
      <c r="AQ4599" s="78"/>
      <c r="AR4599" s="78"/>
      <c r="AS4599" s="78"/>
      <c r="AT4599" s="78"/>
      <c r="AU4599" s="78"/>
      <c r="AV4599" s="78"/>
      <c r="AW4599" s="77"/>
      <c r="AX4599" s="144"/>
      <c r="AY4599" s="144"/>
      <c r="AZ4599" s="144"/>
      <c r="BA4599" s="54"/>
      <c r="BB4599" s="54"/>
    </row>
    <row r="4600" spans="2:54" x14ac:dyDescent="0.25">
      <c r="B4600" s="77"/>
      <c r="C4600" s="77"/>
      <c r="D4600" s="77"/>
      <c r="E4600" s="77"/>
      <c r="F4600" s="77"/>
      <c r="G4600" s="77"/>
      <c r="I4600" s="78"/>
      <c r="K4600" s="78"/>
      <c r="L4600" s="77"/>
      <c r="M4600" s="78"/>
      <c r="N4600" s="78"/>
      <c r="O4600" s="78"/>
      <c r="P4600" s="78"/>
      <c r="Q4600" s="144"/>
      <c r="R4600" s="78"/>
      <c r="S4600" s="78"/>
      <c r="T4600" s="78"/>
      <c r="U4600" s="78"/>
      <c r="V4600" s="219"/>
      <c r="W4600" s="78"/>
      <c r="X4600" s="78"/>
      <c r="Y4600" s="78"/>
      <c r="Z4600" s="78"/>
      <c r="AA4600" s="77"/>
      <c r="AB4600" s="77"/>
      <c r="AC4600" s="78"/>
      <c r="AD4600" s="104"/>
      <c r="AE4600" s="78"/>
      <c r="AF4600" s="104"/>
      <c r="AG4600" s="78"/>
      <c r="AH4600" s="104"/>
      <c r="AI4600" s="78"/>
      <c r="AJ4600" s="104"/>
      <c r="AK4600" s="78"/>
      <c r="AL4600" s="78"/>
      <c r="AM4600" s="8"/>
      <c r="AN4600" s="78"/>
      <c r="AO4600" s="78"/>
      <c r="AP4600" s="78"/>
      <c r="AQ4600" s="78"/>
      <c r="AR4600" s="78"/>
      <c r="AS4600" s="78"/>
      <c r="AT4600" s="78"/>
      <c r="AU4600" s="78"/>
      <c r="AV4600" s="78"/>
      <c r="AW4600" s="77"/>
      <c r="AX4600" s="144"/>
      <c r="AY4600" s="144"/>
      <c r="AZ4600" s="144"/>
      <c r="BA4600" s="54"/>
      <c r="BB4600" s="54"/>
    </row>
    <row r="4601" spans="2:54" x14ac:dyDescent="0.25">
      <c r="B4601" s="77"/>
      <c r="C4601" s="77"/>
      <c r="D4601" s="77"/>
      <c r="E4601" s="77"/>
      <c r="F4601" s="77"/>
      <c r="G4601" s="77"/>
      <c r="I4601" s="78"/>
      <c r="K4601" s="78"/>
      <c r="L4601" s="77"/>
      <c r="M4601" s="78"/>
      <c r="N4601" s="78"/>
      <c r="O4601" s="78"/>
      <c r="P4601" s="78"/>
      <c r="Q4601" s="144"/>
      <c r="R4601" s="78"/>
      <c r="S4601" s="78"/>
      <c r="T4601" s="78"/>
      <c r="U4601" s="78"/>
      <c r="V4601" s="219"/>
      <c r="W4601" s="78"/>
      <c r="X4601" s="78"/>
      <c r="Y4601" s="78"/>
      <c r="Z4601" s="78"/>
      <c r="AA4601" s="77"/>
      <c r="AB4601" s="77"/>
      <c r="AC4601" s="78"/>
      <c r="AD4601" s="104"/>
      <c r="AE4601" s="78"/>
      <c r="AF4601" s="104"/>
      <c r="AG4601" s="78"/>
      <c r="AH4601" s="104"/>
      <c r="AI4601" s="78"/>
      <c r="AJ4601" s="104"/>
      <c r="AK4601" s="78"/>
      <c r="AL4601" s="78"/>
      <c r="AM4601" s="8"/>
      <c r="AN4601" s="78"/>
      <c r="AO4601" s="78"/>
      <c r="AP4601" s="78"/>
      <c r="AQ4601" s="78"/>
      <c r="AR4601" s="78"/>
      <c r="AS4601" s="78"/>
      <c r="AT4601" s="78"/>
      <c r="AU4601" s="78"/>
      <c r="AV4601" s="78"/>
      <c r="AW4601" s="77"/>
      <c r="AX4601" s="144"/>
      <c r="AY4601" s="144"/>
      <c r="AZ4601" s="144"/>
      <c r="BA4601" s="54"/>
      <c r="BB4601" s="54"/>
    </row>
    <row r="4602" spans="2:54" x14ac:dyDescent="0.25">
      <c r="B4602" s="77"/>
      <c r="C4602" s="77"/>
      <c r="D4602" s="77"/>
      <c r="E4602" s="77"/>
      <c r="F4602" s="77"/>
      <c r="G4602" s="77"/>
      <c r="I4602" s="78"/>
      <c r="K4602" s="78"/>
      <c r="L4602" s="77"/>
      <c r="M4602" s="78"/>
      <c r="N4602" s="78"/>
      <c r="O4602" s="78"/>
      <c r="P4602" s="78"/>
      <c r="Q4602" s="144"/>
      <c r="R4602" s="78"/>
      <c r="S4602" s="78"/>
      <c r="T4602" s="78"/>
      <c r="U4602" s="78"/>
      <c r="V4602" s="219"/>
      <c r="W4602" s="78"/>
      <c r="X4602" s="78"/>
      <c r="Y4602" s="78"/>
      <c r="Z4602" s="78"/>
      <c r="AA4602" s="77"/>
      <c r="AB4602" s="77"/>
      <c r="AC4602" s="78"/>
      <c r="AD4602" s="104"/>
      <c r="AE4602" s="78"/>
      <c r="AF4602" s="104"/>
      <c r="AG4602" s="78"/>
      <c r="AH4602" s="104"/>
      <c r="AI4602" s="78"/>
      <c r="AJ4602" s="104"/>
      <c r="AK4602" s="78"/>
      <c r="AL4602" s="78"/>
      <c r="AM4602" s="8"/>
      <c r="AN4602" s="78"/>
      <c r="AO4602" s="78"/>
      <c r="AP4602" s="78"/>
      <c r="AQ4602" s="78"/>
      <c r="AR4602" s="78"/>
      <c r="AS4602" s="78"/>
      <c r="AT4602" s="78"/>
      <c r="AU4602" s="78"/>
      <c r="AV4602" s="78"/>
      <c r="AW4602" s="77"/>
      <c r="AX4602" s="144"/>
      <c r="AY4602" s="144"/>
      <c r="AZ4602" s="144"/>
      <c r="BA4602" s="54"/>
      <c r="BB4602" s="54"/>
    </row>
    <row r="4603" spans="2:54" x14ac:dyDescent="0.25">
      <c r="B4603" s="77"/>
      <c r="C4603" s="77"/>
      <c r="D4603" s="77"/>
      <c r="E4603" s="77"/>
      <c r="F4603" s="77"/>
      <c r="G4603" s="77"/>
      <c r="I4603" s="78"/>
      <c r="K4603" s="78"/>
      <c r="L4603" s="77"/>
      <c r="M4603" s="78"/>
      <c r="N4603" s="78"/>
      <c r="O4603" s="78"/>
      <c r="P4603" s="78"/>
      <c r="Q4603" s="144"/>
      <c r="R4603" s="78"/>
      <c r="S4603" s="78"/>
      <c r="T4603" s="78"/>
      <c r="U4603" s="78"/>
      <c r="V4603" s="219"/>
      <c r="W4603" s="78"/>
      <c r="X4603" s="78"/>
      <c r="Y4603" s="78"/>
      <c r="Z4603" s="78"/>
      <c r="AA4603" s="77"/>
      <c r="AB4603" s="77"/>
      <c r="AC4603" s="78"/>
      <c r="AD4603" s="104"/>
      <c r="AE4603" s="78"/>
      <c r="AF4603" s="104"/>
      <c r="AG4603" s="78"/>
      <c r="AH4603" s="104"/>
      <c r="AI4603" s="78"/>
      <c r="AJ4603" s="104"/>
      <c r="AK4603" s="78"/>
      <c r="AL4603" s="78"/>
      <c r="AM4603" s="8"/>
      <c r="AN4603" s="78"/>
      <c r="AO4603" s="78"/>
      <c r="AP4603" s="78"/>
      <c r="AQ4603" s="78"/>
      <c r="AR4603" s="78"/>
      <c r="AS4603" s="78"/>
      <c r="AT4603" s="78"/>
      <c r="AU4603" s="78"/>
      <c r="AV4603" s="78"/>
      <c r="AW4603" s="77"/>
      <c r="AX4603" s="144"/>
      <c r="AY4603" s="144"/>
      <c r="AZ4603" s="144"/>
      <c r="BA4603" s="54"/>
      <c r="BB4603" s="54"/>
    </row>
    <row r="4604" spans="2:54" x14ac:dyDescent="0.25">
      <c r="B4604" s="77"/>
      <c r="C4604" s="77"/>
      <c r="D4604" s="77"/>
      <c r="E4604" s="77"/>
      <c r="F4604" s="77"/>
      <c r="G4604" s="77"/>
      <c r="I4604" s="78"/>
      <c r="K4604" s="78"/>
      <c r="L4604" s="77"/>
      <c r="M4604" s="78"/>
      <c r="N4604" s="78"/>
      <c r="O4604" s="78"/>
      <c r="P4604" s="78"/>
      <c r="Q4604" s="144"/>
      <c r="R4604" s="78"/>
      <c r="S4604" s="78"/>
      <c r="T4604" s="78"/>
      <c r="U4604" s="78"/>
      <c r="V4604" s="219"/>
      <c r="W4604" s="78"/>
      <c r="X4604" s="78"/>
      <c r="Y4604" s="78"/>
      <c r="Z4604" s="78"/>
      <c r="AA4604" s="77"/>
      <c r="AB4604" s="77"/>
      <c r="AC4604" s="78"/>
      <c r="AD4604" s="104"/>
      <c r="AE4604" s="78"/>
      <c r="AF4604" s="104"/>
      <c r="AG4604" s="78"/>
      <c r="AH4604" s="104"/>
      <c r="AI4604" s="78"/>
      <c r="AJ4604" s="104"/>
      <c r="AK4604" s="78"/>
      <c r="AL4604" s="78"/>
      <c r="AM4604" s="8"/>
      <c r="AN4604" s="78"/>
      <c r="AO4604" s="78"/>
      <c r="AP4604" s="78"/>
      <c r="AQ4604" s="78"/>
      <c r="AR4604" s="78"/>
      <c r="AS4604" s="78"/>
      <c r="AT4604" s="78"/>
      <c r="AU4604" s="78"/>
      <c r="AV4604" s="78"/>
      <c r="AW4604" s="77"/>
      <c r="AX4604" s="144"/>
      <c r="AY4604" s="144"/>
      <c r="AZ4604" s="144"/>
      <c r="BA4604" s="54"/>
      <c r="BB4604" s="54"/>
    </row>
    <row r="4605" spans="2:54" x14ac:dyDescent="0.25">
      <c r="B4605" s="77"/>
      <c r="C4605" s="77"/>
      <c r="D4605" s="77"/>
      <c r="E4605" s="77"/>
      <c r="F4605" s="77"/>
      <c r="G4605" s="77"/>
      <c r="I4605" s="78"/>
      <c r="K4605" s="78"/>
      <c r="L4605" s="77"/>
      <c r="M4605" s="78"/>
      <c r="N4605" s="78"/>
      <c r="O4605" s="78"/>
      <c r="P4605" s="78"/>
      <c r="Q4605" s="144"/>
      <c r="R4605" s="78"/>
      <c r="S4605" s="78"/>
      <c r="T4605" s="78"/>
      <c r="U4605" s="78"/>
      <c r="V4605" s="219"/>
      <c r="W4605" s="78"/>
      <c r="X4605" s="78"/>
      <c r="Y4605" s="78"/>
      <c r="Z4605" s="78"/>
      <c r="AA4605" s="77"/>
      <c r="AB4605" s="77"/>
      <c r="AC4605" s="78"/>
      <c r="AD4605" s="104"/>
      <c r="AE4605" s="78"/>
      <c r="AF4605" s="104"/>
      <c r="AG4605" s="78"/>
      <c r="AH4605" s="104"/>
      <c r="AI4605" s="78"/>
      <c r="AJ4605" s="104"/>
      <c r="AK4605" s="78"/>
      <c r="AL4605" s="78"/>
      <c r="AM4605" s="8"/>
      <c r="AN4605" s="78"/>
      <c r="AO4605" s="78"/>
      <c r="AP4605" s="78"/>
      <c r="AQ4605" s="78"/>
      <c r="AR4605" s="78"/>
      <c r="AS4605" s="78"/>
      <c r="AT4605" s="78"/>
      <c r="AU4605" s="78"/>
      <c r="AV4605" s="78"/>
      <c r="AW4605" s="77"/>
      <c r="AX4605" s="144"/>
      <c r="AY4605" s="144"/>
      <c r="AZ4605" s="144"/>
      <c r="BA4605" s="54"/>
      <c r="BB4605" s="54"/>
    </row>
    <row r="4606" spans="2:54" x14ac:dyDescent="0.25">
      <c r="B4606" s="77"/>
      <c r="C4606" s="77"/>
      <c r="D4606" s="77"/>
      <c r="E4606" s="77"/>
      <c r="F4606" s="77"/>
      <c r="G4606" s="77"/>
      <c r="I4606" s="78"/>
      <c r="K4606" s="78"/>
      <c r="L4606" s="77"/>
      <c r="M4606" s="78"/>
      <c r="N4606" s="78"/>
      <c r="O4606" s="78"/>
      <c r="P4606" s="78"/>
      <c r="Q4606" s="144"/>
      <c r="R4606" s="78"/>
      <c r="S4606" s="78"/>
      <c r="T4606" s="78"/>
      <c r="U4606" s="78"/>
      <c r="V4606" s="219"/>
      <c r="W4606" s="78"/>
      <c r="X4606" s="78"/>
      <c r="Y4606" s="78"/>
      <c r="Z4606" s="78"/>
      <c r="AA4606" s="77"/>
      <c r="AB4606" s="77"/>
      <c r="AC4606" s="78"/>
      <c r="AD4606" s="104"/>
      <c r="AE4606" s="78"/>
      <c r="AF4606" s="104"/>
      <c r="AG4606" s="78"/>
      <c r="AH4606" s="104"/>
      <c r="AI4606" s="78"/>
      <c r="AJ4606" s="104"/>
      <c r="AK4606" s="78"/>
      <c r="AL4606" s="78"/>
      <c r="AM4606" s="8"/>
      <c r="AN4606" s="78"/>
      <c r="AO4606" s="78"/>
      <c r="AP4606" s="78"/>
      <c r="AQ4606" s="78"/>
      <c r="AR4606" s="78"/>
      <c r="AS4606" s="78"/>
      <c r="AT4606" s="78"/>
      <c r="AU4606" s="78"/>
      <c r="AV4606" s="78"/>
      <c r="AW4606" s="77"/>
      <c r="AX4606" s="144"/>
      <c r="AY4606" s="144"/>
      <c r="AZ4606" s="144"/>
      <c r="BA4606" s="54"/>
      <c r="BB4606" s="54"/>
    </row>
    <row r="4607" spans="2:54" x14ac:dyDescent="0.25">
      <c r="B4607" s="77"/>
      <c r="C4607" s="77"/>
      <c r="D4607" s="77"/>
      <c r="E4607" s="77"/>
      <c r="F4607" s="77"/>
      <c r="G4607" s="77"/>
      <c r="I4607" s="78"/>
      <c r="K4607" s="78"/>
      <c r="L4607" s="77"/>
      <c r="M4607" s="78"/>
      <c r="N4607" s="78"/>
      <c r="O4607" s="78"/>
      <c r="P4607" s="78"/>
      <c r="Q4607" s="144"/>
      <c r="R4607" s="78"/>
      <c r="S4607" s="78"/>
      <c r="T4607" s="78"/>
      <c r="U4607" s="78"/>
      <c r="V4607" s="219"/>
      <c r="W4607" s="78"/>
      <c r="X4607" s="78"/>
      <c r="Y4607" s="78"/>
      <c r="Z4607" s="78"/>
      <c r="AA4607" s="77"/>
      <c r="AB4607" s="77"/>
      <c r="AC4607" s="78"/>
      <c r="AD4607" s="104"/>
      <c r="AE4607" s="78"/>
      <c r="AF4607" s="104"/>
      <c r="AG4607" s="78"/>
      <c r="AH4607" s="104"/>
      <c r="AI4607" s="78"/>
      <c r="AJ4607" s="104"/>
      <c r="AK4607" s="78"/>
      <c r="AL4607" s="78"/>
      <c r="AM4607" s="8"/>
      <c r="AN4607" s="78"/>
      <c r="AO4607" s="78"/>
      <c r="AP4607" s="78"/>
      <c r="AQ4607" s="78"/>
      <c r="AR4607" s="78"/>
      <c r="AS4607" s="78"/>
      <c r="AT4607" s="78"/>
      <c r="AU4607" s="78"/>
      <c r="AV4607" s="78"/>
      <c r="AW4607" s="77"/>
      <c r="AX4607" s="144"/>
      <c r="AY4607" s="144"/>
      <c r="AZ4607" s="144"/>
      <c r="BA4607" s="54"/>
      <c r="BB4607" s="54"/>
    </row>
    <row r="4608" spans="2:54" x14ac:dyDescent="0.25">
      <c r="B4608" s="77"/>
      <c r="C4608" s="77"/>
      <c r="D4608" s="77"/>
      <c r="E4608" s="77"/>
      <c r="F4608" s="77"/>
      <c r="G4608" s="77"/>
      <c r="I4608" s="78"/>
      <c r="K4608" s="78"/>
      <c r="L4608" s="77"/>
      <c r="M4608" s="78"/>
      <c r="N4608" s="78"/>
      <c r="O4608" s="78"/>
      <c r="P4608" s="78"/>
      <c r="Q4608" s="144"/>
      <c r="R4608" s="78"/>
      <c r="S4608" s="78"/>
      <c r="T4608" s="78"/>
      <c r="U4608" s="78"/>
      <c r="V4608" s="219"/>
      <c r="W4608" s="78"/>
      <c r="X4608" s="78"/>
      <c r="Y4608" s="78"/>
      <c r="Z4608" s="78"/>
      <c r="AA4608" s="77"/>
      <c r="AB4608" s="77"/>
      <c r="AC4608" s="78"/>
      <c r="AD4608" s="104"/>
      <c r="AE4608" s="78"/>
      <c r="AF4608" s="104"/>
      <c r="AG4608" s="78"/>
      <c r="AH4608" s="104"/>
      <c r="AI4608" s="78"/>
      <c r="AJ4608" s="104"/>
      <c r="AK4608" s="78"/>
      <c r="AL4608" s="78"/>
      <c r="AM4608" s="8"/>
      <c r="AN4608" s="78"/>
      <c r="AO4608" s="78"/>
      <c r="AP4608" s="78"/>
      <c r="AQ4608" s="78"/>
      <c r="AR4608" s="78"/>
      <c r="AS4608" s="78"/>
      <c r="AT4608" s="78"/>
      <c r="AU4608" s="78"/>
      <c r="AV4608" s="78"/>
      <c r="AW4608" s="77"/>
      <c r="AX4608" s="144"/>
      <c r="AY4608" s="144"/>
      <c r="AZ4608" s="144"/>
      <c r="BA4608" s="54"/>
      <c r="BB4608" s="54"/>
    </row>
    <row r="4609" spans="2:54" x14ac:dyDescent="0.25">
      <c r="B4609" s="77"/>
      <c r="C4609" s="77"/>
      <c r="D4609" s="77"/>
      <c r="E4609" s="77"/>
      <c r="F4609" s="77"/>
      <c r="G4609" s="77"/>
      <c r="I4609" s="78"/>
      <c r="K4609" s="78"/>
      <c r="L4609" s="77"/>
      <c r="M4609" s="78"/>
      <c r="N4609" s="78"/>
      <c r="O4609" s="78"/>
      <c r="P4609" s="78"/>
      <c r="Q4609" s="144"/>
      <c r="R4609" s="78"/>
      <c r="S4609" s="78"/>
      <c r="T4609" s="78"/>
      <c r="U4609" s="78"/>
      <c r="V4609" s="219"/>
      <c r="W4609" s="78"/>
      <c r="X4609" s="78"/>
      <c r="Y4609" s="78"/>
      <c r="Z4609" s="78"/>
      <c r="AA4609" s="77"/>
      <c r="AB4609" s="77"/>
      <c r="AC4609" s="78"/>
      <c r="AD4609" s="104"/>
      <c r="AE4609" s="78"/>
      <c r="AF4609" s="104"/>
      <c r="AG4609" s="78"/>
      <c r="AH4609" s="104"/>
      <c r="AI4609" s="78"/>
      <c r="AJ4609" s="104"/>
      <c r="AK4609" s="78"/>
      <c r="AL4609" s="78"/>
      <c r="AM4609" s="8"/>
      <c r="AN4609" s="78"/>
      <c r="AO4609" s="78"/>
      <c r="AP4609" s="78"/>
      <c r="AQ4609" s="78"/>
      <c r="AR4609" s="78"/>
      <c r="AS4609" s="78"/>
      <c r="AT4609" s="78"/>
      <c r="AU4609" s="78"/>
      <c r="AV4609" s="78"/>
      <c r="AW4609" s="77"/>
      <c r="AX4609" s="144"/>
      <c r="AY4609" s="144"/>
      <c r="AZ4609" s="144"/>
      <c r="BA4609" s="54"/>
      <c r="BB4609" s="54"/>
    </row>
    <row r="4610" spans="2:54" x14ac:dyDescent="0.25">
      <c r="B4610" s="77"/>
      <c r="C4610" s="77"/>
      <c r="D4610" s="77"/>
      <c r="E4610" s="77"/>
      <c r="F4610" s="77"/>
      <c r="G4610" s="77"/>
      <c r="I4610" s="78"/>
      <c r="K4610" s="78"/>
      <c r="L4610" s="77"/>
      <c r="M4610" s="78"/>
      <c r="N4610" s="78"/>
      <c r="O4610" s="78"/>
      <c r="P4610" s="78"/>
      <c r="Q4610" s="144"/>
      <c r="R4610" s="78"/>
      <c r="S4610" s="78"/>
      <c r="T4610" s="78"/>
      <c r="U4610" s="78"/>
      <c r="V4610" s="219"/>
      <c r="W4610" s="78"/>
      <c r="X4610" s="78"/>
      <c r="Y4610" s="78"/>
      <c r="Z4610" s="78"/>
      <c r="AA4610" s="77"/>
      <c r="AB4610" s="77"/>
      <c r="AC4610" s="78"/>
      <c r="AD4610" s="104"/>
      <c r="AE4610" s="78"/>
      <c r="AF4610" s="104"/>
      <c r="AG4610" s="78"/>
      <c r="AH4610" s="104"/>
      <c r="AI4610" s="78"/>
      <c r="AJ4610" s="104"/>
      <c r="AK4610" s="78"/>
      <c r="AL4610" s="78"/>
      <c r="AM4610" s="8"/>
      <c r="AN4610" s="78"/>
      <c r="AO4610" s="78"/>
      <c r="AP4610" s="78"/>
      <c r="AQ4610" s="78"/>
      <c r="AR4610" s="78"/>
      <c r="AS4610" s="78"/>
      <c r="AT4610" s="78"/>
      <c r="AU4610" s="78"/>
      <c r="AV4610" s="78"/>
      <c r="AW4610" s="77"/>
      <c r="AX4610" s="144"/>
      <c r="AY4610" s="144"/>
      <c r="AZ4610" s="144"/>
      <c r="BA4610" s="54"/>
      <c r="BB4610" s="54"/>
    </row>
    <row r="4611" spans="2:54" x14ac:dyDescent="0.25">
      <c r="B4611" s="77"/>
      <c r="C4611" s="77"/>
      <c r="D4611" s="77"/>
      <c r="E4611" s="77"/>
      <c r="F4611" s="77"/>
      <c r="G4611" s="77"/>
      <c r="I4611" s="78"/>
      <c r="K4611" s="78"/>
      <c r="L4611" s="77"/>
      <c r="M4611" s="78"/>
      <c r="N4611" s="78"/>
      <c r="O4611" s="78"/>
      <c r="P4611" s="78"/>
      <c r="Q4611" s="144"/>
      <c r="R4611" s="78"/>
      <c r="S4611" s="78"/>
      <c r="T4611" s="78"/>
      <c r="U4611" s="78"/>
      <c r="V4611" s="219"/>
      <c r="W4611" s="78"/>
      <c r="X4611" s="78"/>
      <c r="Y4611" s="78"/>
      <c r="Z4611" s="78"/>
      <c r="AA4611" s="77"/>
      <c r="AB4611" s="77"/>
      <c r="AC4611" s="78"/>
      <c r="AD4611" s="104"/>
      <c r="AE4611" s="78"/>
      <c r="AF4611" s="104"/>
      <c r="AG4611" s="78"/>
      <c r="AH4611" s="104"/>
      <c r="AI4611" s="78"/>
      <c r="AJ4611" s="104"/>
      <c r="AK4611" s="78"/>
      <c r="AL4611" s="78"/>
      <c r="AM4611" s="8"/>
      <c r="AN4611" s="78"/>
      <c r="AO4611" s="78"/>
      <c r="AP4611" s="78"/>
      <c r="AQ4611" s="78"/>
      <c r="AR4611" s="78"/>
      <c r="AS4611" s="78"/>
      <c r="AT4611" s="78"/>
      <c r="AU4611" s="78"/>
      <c r="AV4611" s="78"/>
      <c r="AW4611" s="77"/>
      <c r="AX4611" s="144"/>
      <c r="AY4611" s="144"/>
      <c r="AZ4611" s="144"/>
      <c r="BA4611" s="54"/>
      <c r="BB4611" s="54"/>
    </row>
    <row r="4612" spans="2:54" x14ac:dyDescent="0.25">
      <c r="B4612" s="77"/>
      <c r="C4612" s="77"/>
      <c r="D4612" s="77"/>
      <c r="E4612" s="77"/>
      <c r="F4612" s="77"/>
      <c r="G4612" s="77"/>
      <c r="I4612" s="78"/>
      <c r="K4612" s="78"/>
      <c r="L4612" s="77"/>
      <c r="M4612" s="78"/>
      <c r="N4612" s="78"/>
      <c r="O4612" s="78"/>
      <c r="P4612" s="78"/>
      <c r="Q4612" s="144"/>
      <c r="R4612" s="78"/>
      <c r="S4612" s="78"/>
      <c r="T4612" s="78"/>
      <c r="U4612" s="78"/>
      <c r="V4612" s="219"/>
      <c r="W4612" s="78"/>
      <c r="X4612" s="78"/>
      <c r="Y4612" s="78"/>
      <c r="Z4612" s="78"/>
      <c r="AA4612" s="77"/>
      <c r="AB4612" s="77"/>
      <c r="AC4612" s="78"/>
      <c r="AD4612" s="104"/>
      <c r="AE4612" s="78"/>
      <c r="AF4612" s="104"/>
      <c r="AG4612" s="78"/>
      <c r="AH4612" s="104"/>
      <c r="AI4612" s="78"/>
      <c r="AJ4612" s="104"/>
      <c r="AK4612" s="78"/>
      <c r="AL4612" s="78"/>
      <c r="AM4612" s="8"/>
      <c r="AN4612" s="78"/>
      <c r="AO4612" s="78"/>
      <c r="AP4612" s="78"/>
      <c r="AQ4612" s="78"/>
      <c r="AR4612" s="78"/>
      <c r="AS4612" s="78"/>
      <c r="AT4612" s="78"/>
      <c r="AU4612" s="78"/>
      <c r="AV4612" s="78"/>
      <c r="AW4612" s="77"/>
      <c r="AX4612" s="144"/>
      <c r="AY4612" s="144"/>
      <c r="AZ4612" s="144"/>
      <c r="BA4612" s="54"/>
      <c r="BB4612" s="54"/>
    </row>
    <row r="4613" spans="2:54" x14ac:dyDescent="0.25">
      <c r="B4613" s="77"/>
      <c r="C4613" s="77"/>
      <c r="D4613" s="77"/>
      <c r="E4613" s="77"/>
      <c r="F4613" s="77"/>
      <c r="G4613" s="77"/>
      <c r="I4613" s="78"/>
      <c r="K4613" s="78"/>
      <c r="L4613" s="77"/>
      <c r="M4613" s="78"/>
      <c r="N4613" s="78"/>
      <c r="O4613" s="78"/>
      <c r="P4613" s="78"/>
      <c r="Q4613" s="144"/>
      <c r="R4613" s="78"/>
      <c r="S4613" s="78"/>
      <c r="T4613" s="78"/>
      <c r="U4613" s="78"/>
      <c r="V4613" s="219"/>
      <c r="W4613" s="78"/>
      <c r="X4613" s="78"/>
      <c r="Y4613" s="78"/>
      <c r="Z4613" s="78"/>
      <c r="AA4613" s="77"/>
      <c r="AB4613" s="77"/>
      <c r="AC4613" s="78"/>
      <c r="AD4613" s="104"/>
      <c r="AE4613" s="78"/>
      <c r="AF4613" s="104"/>
      <c r="AG4613" s="78"/>
      <c r="AH4613" s="104"/>
      <c r="AI4613" s="78"/>
      <c r="AJ4613" s="104"/>
      <c r="AK4613" s="78"/>
      <c r="AL4613" s="78"/>
      <c r="AM4613" s="8"/>
      <c r="AN4613" s="78"/>
      <c r="AO4613" s="78"/>
      <c r="AP4613" s="78"/>
      <c r="AQ4613" s="78"/>
      <c r="AR4613" s="78"/>
      <c r="AS4613" s="78"/>
      <c r="AT4613" s="78"/>
      <c r="AU4613" s="78"/>
      <c r="AV4613" s="78"/>
      <c r="AW4613" s="77"/>
      <c r="AX4613" s="144"/>
      <c r="AY4613" s="144"/>
      <c r="AZ4613" s="144"/>
      <c r="BA4613" s="54"/>
      <c r="BB4613" s="54"/>
    </row>
    <row r="4614" spans="2:54" x14ac:dyDescent="0.25">
      <c r="B4614" s="77"/>
      <c r="C4614" s="77"/>
      <c r="D4614" s="77"/>
      <c r="E4614" s="77"/>
      <c r="F4614" s="77"/>
      <c r="G4614" s="77"/>
      <c r="I4614" s="78"/>
      <c r="K4614" s="78"/>
      <c r="L4614" s="77"/>
      <c r="M4614" s="78"/>
      <c r="N4614" s="78"/>
      <c r="O4614" s="78"/>
      <c r="P4614" s="78"/>
      <c r="Q4614" s="144"/>
      <c r="R4614" s="78"/>
      <c r="S4614" s="78"/>
      <c r="T4614" s="78"/>
      <c r="U4614" s="78"/>
      <c r="V4614" s="219"/>
      <c r="W4614" s="78"/>
      <c r="X4614" s="78"/>
      <c r="Y4614" s="78"/>
      <c r="Z4614" s="78"/>
      <c r="AA4614" s="77"/>
      <c r="AB4614" s="77"/>
      <c r="AC4614" s="78"/>
      <c r="AD4614" s="104"/>
      <c r="AE4614" s="78"/>
      <c r="AF4614" s="104"/>
      <c r="AG4614" s="78"/>
      <c r="AH4614" s="104"/>
      <c r="AI4614" s="78"/>
      <c r="AJ4614" s="104"/>
      <c r="AK4614" s="78"/>
      <c r="AL4614" s="78"/>
      <c r="AM4614" s="8"/>
      <c r="AN4614" s="78"/>
      <c r="AO4614" s="78"/>
      <c r="AP4614" s="78"/>
      <c r="AQ4614" s="78"/>
      <c r="AR4614" s="78"/>
      <c r="AS4614" s="78"/>
      <c r="AT4614" s="78"/>
      <c r="AU4614" s="78"/>
      <c r="AV4614" s="78"/>
      <c r="AW4614" s="77"/>
      <c r="AX4614" s="144"/>
      <c r="AY4614" s="144"/>
      <c r="AZ4614" s="144"/>
      <c r="BA4614" s="54"/>
      <c r="BB4614" s="54"/>
    </row>
    <row r="4615" spans="2:54" x14ac:dyDescent="0.25">
      <c r="B4615" s="77"/>
      <c r="C4615" s="77"/>
      <c r="D4615" s="77"/>
      <c r="E4615" s="77"/>
      <c r="F4615" s="77"/>
      <c r="G4615" s="77"/>
      <c r="I4615" s="78"/>
      <c r="K4615" s="78"/>
      <c r="L4615" s="77"/>
      <c r="M4615" s="78"/>
      <c r="N4615" s="78"/>
      <c r="O4615" s="78"/>
      <c r="P4615" s="78"/>
      <c r="Q4615" s="144"/>
      <c r="R4615" s="78"/>
      <c r="S4615" s="78"/>
      <c r="T4615" s="78"/>
      <c r="U4615" s="78"/>
      <c r="V4615" s="219"/>
      <c r="W4615" s="78"/>
      <c r="X4615" s="78"/>
      <c r="Y4615" s="78"/>
      <c r="Z4615" s="78"/>
      <c r="AA4615" s="77"/>
      <c r="AB4615" s="77"/>
      <c r="AC4615" s="78"/>
      <c r="AD4615" s="104"/>
      <c r="AE4615" s="78"/>
      <c r="AF4615" s="104"/>
      <c r="AG4615" s="78"/>
      <c r="AH4615" s="104"/>
      <c r="AI4615" s="78"/>
      <c r="AJ4615" s="104"/>
      <c r="AK4615" s="78"/>
      <c r="AL4615" s="78"/>
      <c r="AM4615" s="8"/>
      <c r="AN4615" s="78"/>
      <c r="AO4615" s="78"/>
      <c r="AP4615" s="78"/>
      <c r="AQ4615" s="78"/>
      <c r="AR4615" s="78"/>
      <c r="AS4615" s="78"/>
      <c r="AT4615" s="78"/>
      <c r="AU4615" s="78"/>
      <c r="AV4615" s="78"/>
      <c r="AW4615" s="77"/>
      <c r="AX4615" s="144"/>
      <c r="AY4615" s="144"/>
      <c r="AZ4615" s="144"/>
      <c r="BA4615" s="54"/>
      <c r="BB4615" s="54"/>
    </row>
    <row r="4616" spans="2:54" x14ac:dyDescent="0.25">
      <c r="B4616" s="77"/>
      <c r="C4616" s="77"/>
      <c r="D4616" s="77"/>
      <c r="E4616" s="77"/>
      <c r="F4616" s="77"/>
      <c r="G4616" s="77"/>
      <c r="I4616" s="78"/>
      <c r="K4616" s="78"/>
      <c r="L4616" s="77"/>
      <c r="M4616" s="78"/>
      <c r="N4616" s="78"/>
      <c r="O4616" s="78"/>
      <c r="P4616" s="78"/>
      <c r="Q4616" s="144"/>
      <c r="R4616" s="78"/>
      <c r="S4616" s="78"/>
      <c r="T4616" s="78"/>
      <c r="U4616" s="78"/>
      <c r="V4616" s="219"/>
      <c r="W4616" s="78"/>
      <c r="X4616" s="78"/>
      <c r="Y4616" s="78"/>
      <c r="Z4616" s="78"/>
      <c r="AA4616" s="77"/>
      <c r="AB4616" s="77"/>
      <c r="AC4616" s="78"/>
      <c r="AD4616" s="104"/>
      <c r="AE4616" s="78"/>
      <c r="AF4616" s="104"/>
      <c r="AG4616" s="78"/>
      <c r="AH4616" s="104"/>
      <c r="AI4616" s="78"/>
      <c r="AJ4616" s="104"/>
      <c r="AK4616" s="78"/>
      <c r="AL4616" s="78"/>
      <c r="AM4616" s="8"/>
      <c r="AN4616" s="78"/>
      <c r="AO4616" s="78"/>
      <c r="AP4616" s="78"/>
      <c r="AQ4616" s="78"/>
      <c r="AR4616" s="78"/>
      <c r="AS4616" s="78"/>
      <c r="AT4616" s="78"/>
      <c r="AU4616" s="78"/>
      <c r="AV4616" s="78"/>
      <c r="AW4616" s="77"/>
      <c r="AX4616" s="144"/>
      <c r="AY4616" s="144"/>
      <c r="AZ4616" s="144"/>
      <c r="BA4616" s="54"/>
      <c r="BB4616" s="54"/>
    </row>
    <row r="4617" spans="2:54" x14ac:dyDescent="0.25">
      <c r="B4617" s="77"/>
      <c r="C4617" s="77"/>
      <c r="D4617" s="77"/>
      <c r="E4617" s="77"/>
      <c r="F4617" s="77"/>
      <c r="G4617" s="77"/>
      <c r="I4617" s="78"/>
      <c r="K4617" s="78"/>
      <c r="L4617" s="77"/>
      <c r="M4617" s="78"/>
      <c r="N4617" s="78"/>
      <c r="O4617" s="78"/>
      <c r="P4617" s="78"/>
      <c r="Q4617" s="144"/>
      <c r="R4617" s="78"/>
      <c r="S4617" s="78"/>
      <c r="T4617" s="78"/>
      <c r="U4617" s="78"/>
      <c r="V4617" s="219"/>
      <c r="W4617" s="78"/>
      <c r="X4617" s="78"/>
      <c r="Y4617" s="78"/>
      <c r="Z4617" s="78"/>
      <c r="AA4617" s="77"/>
      <c r="AB4617" s="77"/>
      <c r="AC4617" s="78"/>
      <c r="AD4617" s="104"/>
      <c r="AE4617" s="78"/>
      <c r="AF4617" s="104"/>
      <c r="AG4617" s="78"/>
      <c r="AH4617" s="104"/>
      <c r="AI4617" s="78"/>
      <c r="AJ4617" s="104"/>
      <c r="AK4617" s="78"/>
      <c r="AL4617" s="78"/>
      <c r="AM4617" s="8"/>
      <c r="AN4617" s="78"/>
      <c r="AO4617" s="78"/>
      <c r="AP4617" s="78"/>
      <c r="AQ4617" s="78"/>
      <c r="AR4617" s="78"/>
      <c r="AS4617" s="78"/>
      <c r="AT4617" s="78"/>
      <c r="AU4617" s="78"/>
      <c r="AV4617" s="78"/>
      <c r="AW4617" s="77"/>
      <c r="AX4617" s="144"/>
      <c r="AY4617" s="144"/>
      <c r="AZ4617" s="144"/>
      <c r="BA4617" s="54"/>
      <c r="BB4617" s="54"/>
    </row>
    <row r="4618" spans="2:54" x14ac:dyDescent="0.25">
      <c r="B4618" s="77"/>
      <c r="C4618" s="77"/>
      <c r="D4618" s="77"/>
      <c r="E4618" s="77"/>
      <c r="F4618" s="77"/>
      <c r="G4618" s="77"/>
      <c r="I4618" s="78"/>
      <c r="K4618" s="78"/>
      <c r="L4618" s="77"/>
      <c r="M4618" s="78"/>
      <c r="N4618" s="78"/>
      <c r="O4618" s="78"/>
      <c r="P4618" s="78"/>
      <c r="Q4618" s="144"/>
      <c r="R4618" s="78"/>
      <c r="S4618" s="78"/>
      <c r="T4618" s="78"/>
      <c r="U4618" s="78"/>
      <c r="V4618" s="219"/>
      <c r="W4618" s="78"/>
      <c r="X4618" s="78"/>
      <c r="Y4618" s="78"/>
      <c r="Z4618" s="78"/>
      <c r="AA4618" s="77"/>
      <c r="AB4618" s="77"/>
      <c r="AC4618" s="78"/>
      <c r="AD4618" s="104"/>
      <c r="AE4618" s="78"/>
      <c r="AF4618" s="104"/>
      <c r="AG4618" s="78"/>
      <c r="AH4618" s="104"/>
      <c r="AI4618" s="78"/>
      <c r="AJ4618" s="104"/>
      <c r="AK4618" s="78"/>
      <c r="AL4618" s="78"/>
      <c r="AM4618" s="8"/>
      <c r="AN4618" s="78"/>
      <c r="AO4618" s="78"/>
      <c r="AP4618" s="78"/>
      <c r="AQ4618" s="78"/>
      <c r="AR4618" s="78"/>
      <c r="AS4618" s="78"/>
      <c r="AT4618" s="78"/>
      <c r="AU4618" s="78"/>
      <c r="AV4618" s="78"/>
      <c r="AW4618" s="77"/>
      <c r="AX4618" s="144"/>
      <c r="AY4618" s="144"/>
      <c r="AZ4618" s="144"/>
      <c r="BA4618" s="54"/>
      <c r="BB4618" s="54"/>
    </row>
    <row r="4619" spans="2:54" x14ac:dyDescent="0.25">
      <c r="B4619" s="77"/>
      <c r="C4619" s="77"/>
      <c r="D4619" s="77"/>
      <c r="E4619" s="77"/>
      <c r="F4619" s="77"/>
      <c r="G4619" s="77"/>
      <c r="I4619" s="78"/>
      <c r="K4619" s="78"/>
      <c r="L4619" s="77"/>
      <c r="M4619" s="78"/>
      <c r="N4619" s="78"/>
      <c r="O4619" s="78"/>
      <c r="P4619" s="78"/>
      <c r="Q4619" s="144"/>
      <c r="R4619" s="78"/>
      <c r="S4619" s="78"/>
      <c r="T4619" s="78"/>
      <c r="U4619" s="78"/>
      <c r="V4619" s="219"/>
      <c r="W4619" s="78"/>
      <c r="X4619" s="78"/>
      <c r="Y4619" s="78"/>
      <c r="Z4619" s="78"/>
      <c r="AA4619" s="77"/>
      <c r="AB4619" s="77"/>
      <c r="AC4619" s="78"/>
      <c r="AD4619" s="104"/>
      <c r="AE4619" s="78"/>
      <c r="AF4619" s="104"/>
      <c r="AG4619" s="78"/>
      <c r="AH4619" s="104"/>
      <c r="AI4619" s="78"/>
      <c r="AJ4619" s="104"/>
      <c r="AK4619" s="78"/>
      <c r="AL4619" s="78"/>
      <c r="AM4619" s="8"/>
      <c r="AN4619" s="78"/>
      <c r="AO4619" s="78"/>
      <c r="AP4619" s="78"/>
      <c r="AQ4619" s="78"/>
      <c r="AR4619" s="78"/>
      <c r="AS4619" s="78"/>
      <c r="AT4619" s="78"/>
      <c r="AU4619" s="78"/>
      <c r="AV4619" s="78"/>
      <c r="AW4619" s="77"/>
      <c r="AX4619" s="144"/>
      <c r="AY4619" s="144"/>
      <c r="AZ4619" s="144"/>
      <c r="BA4619" s="54"/>
      <c r="BB4619" s="54"/>
    </row>
    <row r="4620" spans="2:54" x14ac:dyDescent="0.25">
      <c r="B4620" s="77"/>
      <c r="C4620" s="77"/>
      <c r="D4620" s="77"/>
      <c r="E4620" s="77"/>
      <c r="F4620" s="77"/>
      <c r="G4620" s="77"/>
      <c r="I4620" s="78"/>
      <c r="K4620" s="78"/>
      <c r="L4620" s="77"/>
      <c r="M4620" s="78"/>
      <c r="N4620" s="78"/>
      <c r="O4620" s="78"/>
      <c r="P4620" s="78"/>
      <c r="Q4620" s="144"/>
      <c r="R4620" s="78"/>
      <c r="S4620" s="78"/>
      <c r="T4620" s="78"/>
      <c r="U4620" s="78"/>
      <c r="V4620" s="219"/>
      <c r="W4620" s="78"/>
      <c r="X4620" s="78"/>
      <c r="Y4620" s="78"/>
      <c r="Z4620" s="78"/>
      <c r="AA4620" s="77"/>
      <c r="AB4620" s="77"/>
      <c r="AC4620" s="78"/>
      <c r="AD4620" s="104"/>
      <c r="AE4620" s="78"/>
      <c r="AF4620" s="104"/>
      <c r="AG4620" s="78"/>
      <c r="AH4620" s="104"/>
      <c r="AI4620" s="78"/>
      <c r="AJ4620" s="104"/>
      <c r="AK4620" s="78"/>
      <c r="AL4620" s="78"/>
      <c r="AM4620" s="8"/>
      <c r="AN4620" s="78"/>
      <c r="AO4620" s="78"/>
      <c r="AP4620" s="78"/>
      <c r="AQ4620" s="78"/>
      <c r="AR4620" s="78"/>
      <c r="AS4620" s="78"/>
      <c r="AT4620" s="78"/>
      <c r="AU4620" s="78"/>
      <c r="AV4620" s="78"/>
      <c r="AW4620" s="77"/>
      <c r="AX4620" s="144"/>
      <c r="AY4620" s="144"/>
      <c r="AZ4620" s="144"/>
      <c r="BA4620" s="54"/>
      <c r="BB4620" s="54"/>
    </row>
    <row r="4621" spans="2:54" x14ac:dyDescent="0.25">
      <c r="B4621" s="77"/>
      <c r="C4621" s="77"/>
      <c r="D4621" s="77"/>
      <c r="E4621" s="77"/>
      <c r="F4621" s="77"/>
      <c r="G4621" s="77"/>
      <c r="I4621" s="78"/>
      <c r="K4621" s="78"/>
      <c r="L4621" s="77"/>
      <c r="M4621" s="78"/>
      <c r="N4621" s="78"/>
      <c r="O4621" s="78"/>
      <c r="P4621" s="78"/>
      <c r="Q4621" s="144"/>
      <c r="R4621" s="78"/>
      <c r="S4621" s="78"/>
      <c r="T4621" s="78"/>
      <c r="U4621" s="78"/>
      <c r="V4621" s="219"/>
      <c r="W4621" s="78"/>
      <c r="X4621" s="78"/>
      <c r="Y4621" s="78"/>
      <c r="Z4621" s="78"/>
      <c r="AA4621" s="77"/>
      <c r="AB4621" s="77"/>
      <c r="AC4621" s="78"/>
      <c r="AD4621" s="104"/>
      <c r="AE4621" s="78"/>
      <c r="AF4621" s="104"/>
      <c r="AG4621" s="78"/>
      <c r="AH4621" s="104"/>
      <c r="AI4621" s="78"/>
      <c r="AJ4621" s="104"/>
      <c r="AK4621" s="78"/>
      <c r="AL4621" s="78"/>
      <c r="AM4621" s="8"/>
      <c r="AN4621" s="78"/>
      <c r="AO4621" s="78"/>
      <c r="AP4621" s="78"/>
      <c r="AQ4621" s="78"/>
      <c r="AR4621" s="78"/>
      <c r="AS4621" s="78"/>
      <c r="AT4621" s="78"/>
      <c r="AU4621" s="78"/>
      <c r="AV4621" s="78"/>
      <c r="AW4621" s="77"/>
      <c r="AX4621" s="144"/>
      <c r="AY4621" s="144"/>
      <c r="AZ4621" s="144"/>
      <c r="BA4621" s="54"/>
      <c r="BB4621" s="54"/>
    </row>
    <row r="4622" spans="2:54" x14ac:dyDescent="0.25">
      <c r="B4622" s="77"/>
      <c r="C4622" s="77"/>
      <c r="D4622" s="77"/>
      <c r="E4622" s="77"/>
      <c r="F4622" s="77"/>
      <c r="G4622" s="77"/>
      <c r="I4622" s="78"/>
      <c r="K4622" s="78"/>
      <c r="L4622" s="77"/>
      <c r="M4622" s="78"/>
      <c r="N4622" s="78"/>
      <c r="O4622" s="78"/>
      <c r="P4622" s="78"/>
      <c r="Q4622" s="144"/>
      <c r="R4622" s="78"/>
      <c r="S4622" s="78"/>
      <c r="T4622" s="78"/>
      <c r="U4622" s="78"/>
      <c r="V4622" s="219"/>
      <c r="W4622" s="78"/>
      <c r="X4622" s="78"/>
      <c r="Y4622" s="78"/>
      <c r="Z4622" s="78"/>
      <c r="AA4622" s="77"/>
      <c r="AB4622" s="77"/>
      <c r="AC4622" s="78"/>
      <c r="AD4622" s="104"/>
      <c r="AE4622" s="78"/>
      <c r="AF4622" s="104"/>
      <c r="AG4622" s="78"/>
      <c r="AH4622" s="104"/>
      <c r="AI4622" s="78"/>
      <c r="AJ4622" s="104"/>
      <c r="AK4622" s="78"/>
      <c r="AL4622" s="78"/>
      <c r="AM4622" s="8"/>
      <c r="AN4622" s="78"/>
      <c r="AO4622" s="78"/>
      <c r="AP4622" s="78"/>
      <c r="AQ4622" s="78"/>
      <c r="AR4622" s="78"/>
      <c r="AS4622" s="78"/>
      <c r="AT4622" s="78"/>
      <c r="AU4622" s="78"/>
      <c r="AV4622" s="78"/>
      <c r="AW4622" s="77"/>
      <c r="AX4622" s="144"/>
      <c r="AY4622" s="144"/>
      <c r="AZ4622" s="144"/>
      <c r="BA4622" s="54"/>
      <c r="BB4622" s="54"/>
    </row>
    <row r="4623" spans="2:54" x14ac:dyDescent="0.25">
      <c r="B4623" s="77"/>
      <c r="C4623" s="77"/>
      <c r="D4623" s="77"/>
      <c r="E4623" s="77"/>
      <c r="F4623" s="77"/>
      <c r="G4623" s="77"/>
      <c r="I4623" s="78"/>
      <c r="K4623" s="78"/>
      <c r="L4623" s="77"/>
      <c r="M4623" s="78"/>
      <c r="N4623" s="78"/>
      <c r="O4623" s="78"/>
      <c r="P4623" s="78"/>
      <c r="Q4623" s="144"/>
      <c r="R4623" s="78"/>
      <c r="S4623" s="78"/>
      <c r="T4623" s="78"/>
      <c r="U4623" s="78"/>
      <c r="V4623" s="219"/>
      <c r="W4623" s="78"/>
      <c r="X4623" s="78"/>
      <c r="Y4623" s="78"/>
      <c r="Z4623" s="78"/>
      <c r="AA4623" s="77"/>
      <c r="AB4623" s="77"/>
      <c r="AC4623" s="78"/>
      <c r="AD4623" s="104"/>
      <c r="AE4623" s="78"/>
      <c r="AF4623" s="104"/>
      <c r="AG4623" s="78"/>
      <c r="AH4623" s="104"/>
      <c r="AI4623" s="78"/>
      <c r="AJ4623" s="104"/>
      <c r="AK4623" s="78"/>
      <c r="AL4623" s="78"/>
      <c r="AM4623" s="8"/>
      <c r="AN4623" s="78"/>
      <c r="AO4623" s="78"/>
      <c r="AP4623" s="78"/>
      <c r="AQ4623" s="78"/>
      <c r="AR4623" s="78"/>
      <c r="AS4623" s="78"/>
      <c r="AT4623" s="78"/>
      <c r="AU4623" s="78"/>
      <c r="AV4623" s="78"/>
      <c r="AW4623" s="77"/>
      <c r="AX4623" s="144"/>
      <c r="AY4623" s="144"/>
      <c r="AZ4623" s="144"/>
      <c r="BA4623" s="54"/>
      <c r="BB4623" s="54"/>
    </row>
    <row r="4624" spans="2:54" x14ac:dyDescent="0.25">
      <c r="B4624" s="77"/>
      <c r="C4624" s="77"/>
      <c r="D4624" s="77"/>
      <c r="E4624" s="77"/>
      <c r="F4624" s="77"/>
      <c r="G4624" s="77"/>
      <c r="I4624" s="78"/>
      <c r="K4624" s="78"/>
      <c r="L4624" s="77"/>
      <c r="M4624" s="78"/>
      <c r="N4624" s="78"/>
      <c r="O4624" s="78"/>
      <c r="P4624" s="78"/>
      <c r="Q4624" s="144"/>
      <c r="R4624" s="78"/>
      <c r="S4624" s="78"/>
      <c r="T4624" s="78"/>
      <c r="U4624" s="78"/>
      <c r="V4624" s="219"/>
      <c r="W4624" s="78"/>
      <c r="X4624" s="78"/>
      <c r="Y4624" s="78"/>
      <c r="Z4624" s="78"/>
      <c r="AA4624" s="77"/>
      <c r="AB4624" s="77"/>
      <c r="AC4624" s="78"/>
      <c r="AD4624" s="104"/>
      <c r="AE4624" s="78"/>
      <c r="AF4624" s="104"/>
      <c r="AG4624" s="78"/>
      <c r="AH4624" s="104"/>
      <c r="AI4624" s="78"/>
      <c r="AJ4624" s="104"/>
      <c r="AK4624" s="78"/>
      <c r="AL4624" s="78"/>
      <c r="AM4624" s="8"/>
      <c r="AN4624" s="78"/>
      <c r="AO4624" s="78"/>
      <c r="AP4624" s="78"/>
      <c r="AQ4624" s="78"/>
      <c r="AR4624" s="78"/>
      <c r="AS4624" s="78"/>
      <c r="AT4624" s="78"/>
      <c r="AU4624" s="78"/>
      <c r="AV4624" s="78"/>
      <c r="AW4624" s="77"/>
      <c r="AX4624" s="144"/>
      <c r="AY4624" s="144"/>
      <c r="AZ4624" s="144"/>
      <c r="BA4624" s="54"/>
      <c r="BB4624" s="54"/>
    </row>
    <row r="4625" spans="2:54" x14ac:dyDescent="0.25">
      <c r="B4625" s="77"/>
      <c r="C4625" s="77"/>
      <c r="D4625" s="77"/>
      <c r="E4625" s="77"/>
      <c r="F4625" s="77"/>
      <c r="G4625" s="77"/>
      <c r="I4625" s="78"/>
      <c r="K4625" s="78"/>
      <c r="L4625" s="77"/>
      <c r="M4625" s="78"/>
      <c r="N4625" s="78"/>
      <c r="O4625" s="78"/>
      <c r="P4625" s="78"/>
      <c r="Q4625" s="144"/>
      <c r="R4625" s="78"/>
      <c r="S4625" s="78"/>
      <c r="T4625" s="78"/>
      <c r="U4625" s="78"/>
      <c r="V4625" s="219"/>
      <c r="W4625" s="78"/>
      <c r="X4625" s="78"/>
      <c r="Y4625" s="78"/>
      <c r="Z4625" s="78"/>
      <c r="AA4625" s="77"/>
      <c r="AB4625" s="77"/>
      <c r="AC4625" s="78"/>
      <c r="AD4625" s="104"/>
      <c r="AE4625" s="78"/>
      <c r="AF4625" s="104"/>
      <c r="AG4625" s="78"/>
      <c r="AH4625" s="104"/>
      <c r="AI4625" s="78"/>
      <c r="AJ4625" s="104"/>
      <c r="AK4625" s="78"/>
      <c r="AL4625" s="78"/>
      <c r="AM4625" s="8"/>
      <c r="AN4625" s="78"/>
      <c r="AO4625" s="78"/>
      <c r="AP4625" s="78"/>
      <c r="AQ4625" s="78"/>
      <c r="AR4625" s="78"/>
      <c r="AS4625" s="78"/>
      <c r="AT4625" s="78"/>
      <c r="AU4625" s="78"/>
      <c r="AV4625" s="78"/>
      <c r="AW4625" s="77"/>
      <c r="AX4625" s="144"/>
      <c r="AY4625" s="144"/>
      <c r="AZ4625" s="144"/>
      <c r="BA4625" s="54"/>
      <c r="BB4625" s="54"/>
    </row>
    <row r="4626" spans="2:54" x14ac:dyDescent="0.25">
      <c r="B4626" s="77"/>
      <c r="C4626" s="77"/>
      <c r="D4626" s="77"/>
      <c r="E4626" s="77"/>
      <c r="F4626" s="77"/>
      <c r="G4626" s="77"/>
      <c r="I4626" s="78"/>
      <c r="K4626" s="78"/>
      <c r="L4626" s="77"/>
      <c r="M4626" s="78"/>
      <c r="N4626" s="78"/>
      <c r="O4626" s="78"/>
      <c r="P4626" s="78"/>
      <c r="Q4626" s="144"/>
      <c r="R4626" s="78"/>
      <c r="S4626" s="78"/>
      <c r="T4626" s="78"/>
      <c r="U4626" s="78"/>
      <c r="V4626" s="219"/>
      <c r="W4626" s="78"/>
      <c r="X4626" s="78"/>
      <c r="Y4626" s="78"/>
      <c r="Z4626" s="78"/>
      <c r="AA4626" s="77"/>
      <c r="AB4626" s="77"/>
      <c r="AC4626" s="78"/>
      <c r="AD4626" s="104"/>
      <c r="AE4626" s="78"/>
      <c r="AF4626" s="104"/>
      <c r="AG4626" s="78"/>
      <c r="AH4626" s="104"/>
      <c r="AI4626" s="78"/>
      <c r="AJ4626" s="104"/>
      <c r="AK4626" s="78"/>
      <c r="AL4626" s="78"/>
      <c r="AM4626" s="8"/>
      <c r="AN4626" s="78"/>
      <c r="AO4626" s="78"/>
      <c r="AP4626" s="78"/>
      <c r="AQ4626" s="78"/>
      <c r="AR4626" s="78"/>
      <c r="AS4626" s="78"/>
      <c r="AT4626" s="78"/>
      <c r="AU4626" s="78"/>
      <c r="AV4626" s="78"/>
      <c r="AW4626" s="77"/>
      <c r="AX4626" s="144"/>
      <c r="AY4626" s="144"/>
      <c r="AZ4626" s="144"/>
      <c r="BA4626" s="54"/>
      <c r="BB4626" s="54"/>
    </row>
    <row r="4627" spans="2:54" x14ac:dyDescent="0.25">
      <c r="B4627" s="77"/>
      <c r="C4627" s="77"/>
      <c r="D4627" s="77"/>
      <c r="E4627" s="77"/>
      <c r="F4627" s="77"/>
      <c r="G4627" s="77"/>
      <c r="I4627" s="78"/>
      <c r="K4627" s="78"/>
      <c r="L4627" s="77"/>
      <c r="M4627" s="78"/>
      <c r="N4627" s="78"/>
      <c r="O4627" s="78"/>
      <c r="P4627" s="78"/>
      <c r="Q4627" s="144"/>
      <c r="R4627" s="78"/>
      <c r="S4627" s="78"/>
      <c r="T4627" s="78"/>
      <c r="U4627" s="78"/>
      <c r="V4627" s="219"/>
      <c r="W4627" s="78"/>
      <c r="X4627" s="78"/>
      <c r="Y4627" s="78"/>
      <c r="Z4627" s="78"/>
      <c r="AA4627" s="77"/>
      <c r="AB4627" s="77"/>
      <c r="AC4627" s="78"/>
      <c r="AD4627" s="104"/>
      <c r="AE4627" s="78"/>
      <c r="AF4627" s="104"/>
      <c r="AG4627" s="78"/>
      <c r="AH4627" s="104"/>
      <c r="AI4627" s="78"/>
      <c r="AJ4627" s="104"/>
      <c r="AK4627" s="78"/>
      <c r="AL4627" s="78"/>
      <c r="AM4627" s="8"/>
      <c r="AN4627" s="78"/>
      <c r="AO4627" s="78"/>
      <c r="AP4627" s="78"/>
      <c r="AQ4627" s="78"/>
      <c r="AR4627" s="78"/>
      <c r="AS4627" s="78"/>
      <c r="AT4627" s="78"/>
      <c r="AU4627" s="78"/>
      <c r="AV4627" s="78"/>
      <c r="AW4627" s="77"/>
      <c r="AX4627" s="144"/>
      <c r="AY4627" s="144"/>
      <c r="AZ4627" s="144"/>
      <c r="BA4627" s="54"/>
      <c r="BB4627" s="54"/>
    </row>
    <row r="4628" spans="2:54" x14ac:dyDescent="0.25">
      <c r="B4628" s="77"/>
      <c r="C4628" s="77"/>
      <c r="D4628" s="77"/>
      <c r="E4628" s="77"/>
      <c r="F4628" s="77"/>
      <c r="G4628" s="77"/>
      <c r="I4628" s="78"/>
      <c r="K4628" s="78"/>
      <c r="L4628" s="77"/>
      <c r="M4628" s="78"/>
      <c r="N4628" s="78"/>
      <c r="O4628" s="78"/>
      <c r="P4628" s="78"/>
      <c r="Q4628" s="144"/>
      <c r="R4628" s="78"/>
      <c r="S4628" s="78"/>
      <c r="T4628" s="78"/>
      <c r="U4628" s="78"/>
      <c r="V4628" s="219"/>
      <c r="W4628" s="78"/>
      <c r="X4628" s="78"/>
      <c r="Y4628" s="78"/>
      <c r="Z4628" s="78"/>
      <c r="AA4628" s="77"/>
      <c r="AB4628" s="77"/>
      <c r="AC4628" s="78"/>
      <c r="AD4628" s="104"/>
      <c r="AE4628" s="78"/>
      <c r="AF4628" s="104"/>
      <c r="AG4628" s="78"/>
      <c r="AH4628" s="104"/>
      <c r="AI4628" s="78"/>
      <c r="AJ4628" s="104"/>
      <c r="AK4628" s="78"/>
      <c r="AL4628" s="78"/>
      <c r="AM4628" s="8"/>
      <c r="AN4628" s="78"/>
      <c r="AO4628" s="78"/>
      <c r="AP4628" s="78"/>
      <c r="AQ4628" s="78"/>
      <c r="AR4628" s="78"/>
      <c r="AS4628" s="78"/>
      <c r="AT4628" s="78"/>
      <c r="AU4628" s="78"/>
      <c r="AV4628" s="78"/>
      <c r="AW4628" s="77"/>
      <c r="AX4628" s="144"/>
      <c r="AY4628" s="144"/>
      <c r="AZ4628" s="144"/>
      <c r="BA4628" s="54"/>
      <c r="BB4628" s="54"/>
    </row>
    <row r="4629" spans="2:54" x14ac:dyDescent="0.25">
      <c r="B4629" s="77"/>
      <c r="C4629" s="77"/>
      <c r="D4629" s="77"/>
      <c r="E4629" s="77"/>
      <c r="F4629" s="77"/>
      <c r="G4629" s="77"/>
      <c r="I4629" s="78"/>
      <c r="K4629" s="78"/>
      <c r="L4629" s="77"/>
      <c r="M4629" s="78"/>
      <c r="N4629" s="78"/>
      <c r="O4629" s="78"/>
      <c r="P4629" s="78"/>
      <c r="Q4629" s="144"/>
      <c r="R4629" s="78"/>
      <c r="S4629" s="78"/>
      <c r="T4629" s="78"/>
      <c r="U4629" s="78"/>
      <c r="V4629" s="219"/>
      <c r="W4629" s="78"/>
      <c r="X4629" s="78"/>
      <c r="Y4629" s="78"/>
      <c r="Z4629" s="78"/>
      <c r="AA4629" s="77"/>
      <c r="AB4629" s="77"/>
      <c r="AC4629" s="78"/>
      <c r="AD4629" s="104"/>
      <c r="AE4629" s="78"/>
      <c r="AF4629" s="104"/>
      <c r="AG4629" s="78"/>
      <c r="AH4629" s="104"/>
      <c r="AI4629" s="78"/>
      <c r="AJ4629" s="104"/>
      <c r="AK4629" s="78"/>
      <c r="AL4629" s="78"/>
      <c r="AM4629" s="8"/>
      <c r="AN4629" s="78"/>
      <c r="AO4629" s="78"/>
      <c r="AP4629" s="78"/>
      <c r="AQ4629" s="78"/>
      <c r="AR4629" s="78"/>
      <c r="AS4629" s="78"/>
      <c r="AT4629" s="78"/>
      <c r="AU4629" s="78"/>
      <c r="AV4629" s="78"/>
      <c r="AW4629" s="77"/>
      <c r="AX4629" s="144"/>
      <c r="AY4629" s="144"/>
      <c r="AZ4629" s="144"/>
      <c r="BA4629" s="54"/>
      <c r="BB4629" s="54"/>
    </row>
    <row r="4630" spans="2:54" x14ac:dyDescent="0.25">
      <c r="B4630" s="77"/>
      <c r="C4630" s="77"/>
      <c r="D4630" s="77"/>
      <c r="E4630" s="77"/>
      <c r="F4630" s="77"/>
      <c r="G4630" s="77"/>
      <c r="I4630" s="78"/>
      <c r="K4630" s="78"/>
      <c r="L4630" s="77"/>
      <c r="M4630" s="78"/>
      <c r="N4630" s="78"/>
      <c r="O4630" s="78"/>
      <c r="P4630" s="78"/>
      <c r="Q4630" s="144"/>
      <c r="R4630" s="78"/>
      <c r="S4630" s="78"/>
      <c r="T4630" s="78"/>
      <c r="U4630" s="78"/>
      <c r="V4630" s="219"/>
      <c r="W4630" s="78"/>
      <c r="X4630" s="78"/>
      <c r="Y4630" s="78"/>
      <c r="Z4630" s="78"/>
      <c r="AA4630" s="77"/>
      <c r="AB4630" s="77"/>
      <c r="AC4630" s="78"/>
      <c r="AD4630" s="104"/>
      <c r="AE4630" s="78"/>
      <c r="AF4630" s="104"/>
      <c r="AG4630" s="78"/>
      <c r="AH4630" s="104"/>
      <c r="AI4630" s="78"/>
      <c r="AJ4630" s="104"/>
      <c r="AK4630" s="78"/>
      <c r="AL4630" s="78"/>
      <c r="AM4630" s="8"/>
      <c r="AN4630" s="78"/>
      <c r="AO4630" s="78"/>
      <c r="AP4630" s="78"/>
      <c r="AQ4630" s="78"/>
      <c r="AR4630" s="78"/>
      <c r="AS4630" s="78"/>
      <c r="AT4630" s="78"/>
      <c r="AU4630" s="78"/>
      <c r="AV4630" s="78"/>
      <c r="AW4630" s="77"/>
      <c r="AX4630" s="144"/>
      <c r="AY4630" s="144"/>
      <c r="AZ4630" s="144"/>
      <c r="BA4630" s="54"/>
      <c r="BB4630" s="54"/>
    </row>
    <row r="4631" spans="2:54" x14ac:dyDescent="0.25">
      <c r="B4631" s="77"/>
      <c r="C4631" s="77"/>
      <c r="D4631" s="77"/>
      <c r="E4631" s="77"/>
      <c r="F4631" s="77"/>
      <c r="G4631" s="77"/>
      <c r="I4631" s="78"/>
      <c r="K4631" s="78"/>
      <c r="L4631" s="77"/>
      <c r="M4631" s="78"/>
      <c r="N4631" s="78"/>
      <c r="O4631" s="78"/>
      <c r="P4631" s="78"/>
      <c r="Q4631" s="144"/>
      <c r="R4631" s="78"/>
      <c r="S4631" s="78"/>
      <c r="T4631" s="78"/>
      <c r="U4631" s="78"/>
      <c r="V4631" s="219"/>
      <c r="W4631" s="78"/>
      <c r="X4631" s="78"/>
      <c r="Y4631" s="78"/>
      <c r="Z4631" s="78"/>
      <c r="AA4631" s="77"/>
      <c r="AB4631" s="77"/>
      <c r="AC4631" s="78"/>
      <c r="AD4631" s="104"/>
      <c r="AE4631" s="78"/>
      <c r="AF4631" s="104"/>
      <c r="AG4631" s="78"/>
      <c r="AH4631" s="104"/>
      <c r="AI4631" s="78"/>
      <c r="AJ4631" s="104"/>
      <c r="AK4631" s="78"/>
      <c r="AL4631" s="78"/>
      <c r="AM4631" s="8"/>
      <c r="AN4631" s="78"/>
      <c r="AO4631" s="78"/>
      <c r="AP4631" s="78"/>
      <c r="AQ4631" s="78"/>
      <c r="AR4631" s="78"/>
      <c r="AS4631" s="78"/>
      <c r="AT4631" s="78"/>
      <c r="AU4631" s="78"/>
      <c r="AV4631" s="78"/>
      <c r="AW4631" s="77"/>
      <c r="AX4631" s="144"/>
      <c r="AY4631" s="144"/>
      <c r="AZ4631" s="144"/>
      <c r="BA4631" s="54"/>
      <c r="BB4631" s="54"/>
    </row>
    <row r="4632" spans="2:54" x14ac:dyDescent="0.25">
      <c r="B4632" s="77"/>
      <c r="C4632" s="77"/>
      <c r="D4632" s="77"/>
      <c r="E4632" s="77"/>
      <c r="F4632" s="77"/>
      <c r="G4632" s="77"/>
      <c r="I4632" s="78"/>
      <c r="K4632" s="78"/>
      <c r="L4632" s="77"/>
      <c r="M4632" s="78"/>
      <c r="N4632" s="78"/>
      <c r="O4632" s="78"/>
      <c r="P4632" s="78"/>
      <c r="Q4632" s="144"/>
      <c r="R4632" s="78"/>
      <c r="S4632" s="78"/>
      <c r="T4632" s="78"/>
      <c r="U4632" s="78"/>
      <c r="V4632" s="219"/>
      <c r="W4632" s="78"/>
      <c r="X4632" s="78"/>
      <c r="Y4632" s="78"/>
      <c r="Z4632" s="78"/>
      <c r="AA4632" s="77"/>
      <c r="AB4632" s="77"/>
      <c r="AC4632" s="78"/>
      <c r="AD4632" s="104"/>
      <c r="AE4632" s="78"/>
      <c r="AF4632" s="104"/>
      <c r="AG4632" s="78"/>
      <c r="AH4632" s="104"/>
      <c r="AI4632" s="78"/>
      <c r="AJ4632" s="104"/>
      <c r="AK4632" s="78"/>
      <c r="AL4632" s="78"/>
      <c r="AM4632" s="8"/>
      <c r="AN4632" s="78"/>
      <c r="AO4632" s="78"/>
      <c r="AP4632" s="78"/>
      <c r="AQ4632" s="78"/>
      <c r="AR4632" s="78"/>
      <c r="AS4632" s="78"/>
      <c r="AT4632" s="78"/>
      <c r="AU4632" s="78"/>
      <c r="AV4632" s="78"/>
      <c r="AW4632" s="77"/>
      <c r="AX4632" s="144"/>
      <c r="AY4632" s="144"/>
      <c r="AZ4632" s="144"/>
      <c r="BA4632" s="54"/>
      <c r="BB4632" s="54"/>
    </row>
    <row r="4633" spans="2:54" x14ac:dyDescent="0.25">
      <c r="B4633" s="77"/>
      <c r="C4633" s="77"/>
      <c r="D4633" s="77"/>
      <c r="E4633" s="77"/>
      <c r="F4633" s="77"/>
      <c r="G4633" s="77"/>
      <c r="I4633" s="78"/>
      <c r="K4633" s="78"/>
      <c r="L4633" s="77"/>
      <c r="M4633" s="78"/>
      <c r="N4633" s="78"/>
      <c r="O4633" s="78"/>
      <c r="P4633" s="78"/>
      <c r="Q4633" s="144"/>
      <c r="R4633" s="78"/>
      <c r="S4633" s="78"/>
      <c r="T4633" s="78"/>
      <c r="U4633" s="78"/>
      <c r="V4633" s="219"/>
      <c r="W4633" s="78"/>
      <c r="X4633" s="78"/>
      <c r="Y4633" s="78"/>
      <c r="Z4633" s="78"/>
      <c r="AA4633" s="77"/>
      <c r="AB4633" s="77"/>
      <c r="AC4633" s="78"/>
      <c r="AD4633" s="104"/>
      <c r="AE4633" s="78"/>
      <c r="AF4633" s="104"/>
      <c r="AG4633" s="78"/>
      <c r="AH4633" s="104"/>
      <c r="AI4633" s="78"/>
      <c r="AJ4633" s="104"/>
      <c r="AK4633" s="78"/>
      <c r="AL4633" s="78"/>
      <c r="AM4633" s="8"/>
      <c r="AN4633" s="78"/>
      <c r="AO4633" s="78"/>
      <c r="AP4633" s="78"/>
      <c r="AQ4633" s="78"/>
      <c r="AR4633" s="78"/>
      <c r="AS4633" s="78"/>
      <c r="AT4633" s="78"/>
      <c r="AU4633" s="78"/>
      <c r="AV4633" s="78"/>
      <c r="AW4633" s="77"/>
      <c r="AX4633" s="144"/>
      <c r="AY4633" s="144"/>
      <c r="AZ4633" s="144"/>
      <c r="BA4633" s="54"/>
      <c r="BB4633" s="54"/>
    </row>
    <row r="4634" spans="2:54" x14ac:dyDescent="0.25">
      <c r="B4634" s="77"/>
      <c r="C4634" s="77"/>
      <c r="D4634" s="77"/>
      <c r="E4634" s="77"/>
      <c r="F4634" s="77"/>
      <c r="G4634" s="77"/>
      <c r="I4634" s="78"/>
      <c r="K4634" s="78"/>
      <c r="L4634" s="77"/>
      <c r="M4634" s="78"/>
      <c r="N4634" s="78"/>
      <c r="O4634" s="78"/>
      <c r="P4634" s="78"/>
      <c r="Q4634" s="144"/>
      <c r="R4634" s="78"/>
      <c r="S4634" s="78"/>
      <c r="T4634" s="78"/>
      <c r="U4634" s="78"/>
      <c r="V4634" s="219"/>
      <c r="W4634" s="78"/>
      <c r="X4634" s="78"/>
      <c r="Y4634" s="78"/>
      <c r="Z4634" s="78"/>
      <c r="AA4634" s="77"/>
      <c r="AB4634" s="77"/>
      <c r="AC4634" s="78"/>
      <c r="AD4634" s="104"/>
      <c r="AE4634" s="78"/>
      <c r="AF4634" s="104"/>
      <c r="AG4634" s="78"/>
      <c r="AH4634" s="104"/>
      <c r="AI4634" s="78"/>
      <c r="AJ4634" s="104"/>
      <c r="AK4634" s="78"/>
      <c r="AL4634" s="78"/>
      <c r="AM4634" s="8"/>
      <c r="AN4634" s="78"/>
      <c r="AO4634" s="78"/>
      <c r="AP4634" s="78"/>
      <c r="AQ4634" s="78"/>
      <c r="AR4634" s="78"/>
      <c r="AS4634" s="78"/>
      <c r="AT4634" s="78"/>
      <c r="AU4634" s="78"/>
      <c r="AV4634" s="78"/>
      <c r="AW4634" s="77"/>
      <c r="AX4634" s="144"/>
      <c r="AY4634" s="144"/>
      <c r="AZ4634" s="144"/>
      <c r="BA4634" s="54"/>
      <c r="BB4634" s="54"/>
    </row>
    <row r="4635" spans="2:54" x14ac:dyDescent="0.25">
      <c r="B4635" s="77"/>
      <c r="C4635" s="77"/>
      <c r="D4635" s="77"/>
      <c r="E4635" s="77"/>
      <c r="F4635" s="77"/>
      <c r="G4635" s="77"/>
      <c r="I4635" s="78"/>
      <c r="K4635" s="78"/>
      <c r="L4635" s="77"/>
      <c r="M4635" s="78"/>
      <c r="N4635" s="78"/>
      <c r="O4635" s="78"/>
      <c r="P4635" s="78"/>
      <c r="Q4635" s="144"/>
      <c r="R4635" s="78"/>
      <c r="S4635" s="78"/>
      <c r="T4635" s="78"/>
      <c r="U4635" s="78"/>
      <c r="V4635" s="219"/>
      <c r="W4635" s="78"/>
      <c r="X4635" s="78"/>
      <c r="Y4635" s="78"/>
      <c r="Z4635" s="78"/>
      <c r="AA4635" s="77"/>
      <c r="AB4635" s="77"/>
      <c r="AC4635" s="78"/>
      <c r="AD4635" s="104"/>
      <c r="AE4635" s="78"/>
      <c r="AF4635" s="104"/>
      <c r="AG4635" s="78"/>
      <c r="AH4635" s="104"/>
      <c r="AI4635" s="78"/>
      <c r="AJ4635" s="104"/>
      <c r="AK4635" s="78"/>
      <c r="AL4635" s="78"/>
      <c r="AM4635" s="8"/>
      <c r="AN4635" s="78"/>
      <c r="AO4635" s="78"/>
      <c r="AP4635" s="78"/>
      <c r="AQ4635" s="78"/>
      <c r="AR4635" s="78"/>
      <c r="AS4635" s="78"/>
      <c r="AT4635" s="78"/>
      <c r="AU4635" s="78"/>
      <c r="AV4635" s="78"/>
      <c r="AW4635" s="77"/>
      <c r="AX4635" s="144"/>
      <c r="AY4635" s="144"/>
      <c r="AZ4635" s="144"/>
      <c r="BA4635" s="54"/>
      <c r="BB4635" s="54"/>
    </row>
    <row r="4636" spans="2:54" x14ac:dyDescent="0.25">
      <c r="B4636" s="77"/>
      <c r="C4636" s="77"/>
      <c r="D4636" s="77"/>
      <c r="E4636" s="77"/>
      <c r="F4636" s="77"/>
      <c r="G4636" s="77"/>
      <c r="I4636" s="78"/>
      <c r="K4636" s="78"/>
      <c r="L4636" s="77"/>
      <c r="M4636" s="78"/>
      <c r="N4636" s="78"/>
      <c r="O4636" s="78"/>
      <c r="P4636" s="78"/>
      <c r="Q4636" s="144"/>
      <c r="R4636" s="78"/>
      <c r="S4636" s="78"/>
      <c r="T4636" s="78"/>
      <c r="U4636" s="78"/>
      <c r="V4636" s="219"/>
      <c r="W4636" s="78"/>
      <c r="X4636" s="78"/>
      <c r="Y4636" s="78"/>
      <c r="Z4636" s="78"/>
      <c r="AA4636" s="77"/>
      <c r="AB4636" s="77"/>
      <c r="AC4636" s="78"/>
      <c r="AD4636" s="104"/>
      <c r="AE4636" s="78"/>
      <c r="AF4636" s="104"/>
      <c r="AG4636" s="78"/>
      <c r="AH4636" s="104"/>
      <c r="AI4636" s="78"/>
      <c r="AJ4636" s="104"/>
      <c r="AK4636" s="78"/>
      <c r="AL4636" s="78"/>
      <c r="AM4636" s="8"/>
      <c r="AN4636" s="78"/>
      <c r="AO4636" s="78"/>
      <c r="AP4636" s="78"/>
      <c r="AQ4636" s="78"/>
      <c r="AR4636" s="78"/>
      <c r="AS4636" s="78"/>
      <c r="AT4636" s="78"/>
      <c r="AU4636" s="78"/>
      <c r="AV4636" s="78"/>
      <c r="AW4636" s="77"/>
      <c r="AX4636" s="144"/>
      <c r="AY4636" s="144"/>
      <c r="AZ4636" s="144"/>
      <c r="BA4636" s="54"/>
      <c r="BB4636" s="54"/>
    </row>
    <row r="4637" spans="2:54" x14ac:dyDescent="0.25">
      <c r="B4637" s="77"/>
      <c r="C4637" s="77"/>
      <c r="D4637" s="77"/>
      <c r="E4637" s="77"/>
      <c r="F4637" s="77"/>
      <c r="G4637" s="77"/>
      <c r="I4637" s="78"/>
      <c r="K4637" s="78"/>
      <c r="L4637" s="77"/>
      <c r="M4637" s="78"/>
      <c r="N4637" s="78"/>
      <c r="O4637" s="78"/>
      <c r="P4637" s="78"/>
      <c r="Q4637" s="144"/>
      <c r="R4637" s="78"/>
      <c r="S4637" s="78"/>
      <c r="T4637" s="78"/>
      <c r="U4637" s="78"/>
      <c r="V4637" s="219"/>
      <c r="W4637" s="78"/>
      <c r="X4637" s="78"/>
      <c r="Y4637" s="78"/>
      <c r="Z4637" s="78"/>
      <c r="AA4637" s="77"/>
      <c r="AB4637" s="77"/>
      <c r="AC4637" s="78"/>
      <c r="AD4637" s="104"/>
      <c r="AE4637" s="78"/>
      <c r="AF4637" s="104"/>
      <c r="AG4637" s="78"/>
      <c r="AH4637" s="104"/>
      <c r="AI4637" s="78"/>
      <c r="AJ4637" s="104"/>
      <c r="AK4637" s="78"/>
      <c r="AL4637" s="78"/>
      <c r="AM4637" s="8"/>
      <c r="AN4637" s="78"/>
      <c r="AO4637" s="78"/>
      <c r="AP4637" s="78"/>
      <c r="AQ4637" s="78"/>
      <c r="AR4637" s="78"/>
      <c r="AS4637" s="78"/>
      <c r="AT4637" s="78"/>
      <c r="AU4637" s="78"/>
      <c r="AV4637" s="78"/>
      <c r="AW4637" s="77"/>
      <c r="AX4637" s="144"/>
      <c r="AY4637" s="144"/>
      <c r="AZ4637" s="144"/>
      <c r="BA4637" s="54"/>
      <c r="BB4637" s="54"/>
    </row>
    <row r="4638" spans="2:54" x14ac:dyDescent="0.25">
      <c r="B4638" s="77"/>
      <c r="C4638" s="77"/>
      <c r="D4638" s="77"/>
      <c r="E4638" s="77"/>
      <c r="F4638" s="77"/>
      <c r="G4638" s="77"/>
      <c r="I4638" s="78"/>
      <c r="K4638" s="78"/>
      <c r="L4638" s="77"/>
      <c r="M4638" s="78"/>
      <c r="N4638" s="78"/>
      <c r="O4638" s="78"/>
      <c r="P4638" s="78"/>
      <c r="Q4638" s="144"/>
      <c r="R4638" s="78"/>
      <c r="S4638" s="78"/>
      <c r="T4638" s="78"/>
      <c r="U4638" s="78"/>
      <c r="V4638" s="219"/>
      <c r="W4638" s="78"/>
      <c r="X4638" s="78"/>
      <c r="Y4638" s="78"/>
      <c r="Z4638" s="78"/>
      <c r="AA4638" s="77"/>
      <c r="AB4638" s="77"/>
      <c r="AC4638" s="78"/>
      <c r="AD4638" s="104"/>
      <c r="AE4638" s="78"/>
      <c r="AF4638" s="104"/>
      <c r="AG4638" s="78"/>
      <c r="AH4638" s="104"/>
      <c r="AI4638" s="78"/>
      <c r="AJ4638" s="104"/>
      <c r="AK4638" s="78"/>
      <c r="AL4638" s="78"/>
      <c r="AM4638" s="8"/>
      <c r="AN4638" s="78"/>
      <c r="AO4638" s="78"/>
      <c r="AP4638" s="78"/>
      <c r="AQ4638" s="78"/>
      <c r="AR4638" s="78"/>
      <c r="AS4638" s="78"/>
      <c r="AT4638" s="78"/>
      <c r="AU4638" s="78"/>
      <c r="AV4638" s="78"/>
      <c r="AW4638" s="77"/>
      <c r="AX4638" s="144"/>
      <c r="AY4638" s="144"/>
      <c r="AZ4638" s="144"/>
      <c r="BA4638" s="54"/>
      <c r="BB4638" s="54"/>
    </row>
    <row r="4639" spans="2:54" x14ac:dyDescent="0.25">
      <c r="B4639" s="77"/>
      <c r="C4639" s="77"/>
      <c r="D4639" s="77"/>
      <c r="E4639" s="77"/>
      <c r="F4639" s="77"/>
      <c r="G4639" s="77"/>
      <c r="I4639" s="78"/>
      <c r="K4639" s="78"/>
      <c r="L4639" s="77"/>
      <c r="M4639" s="78"/>
      <c r="N4639" s="78"/>
      <c r="O4639" s="78"/>
      <c r="P4639" s="78"/>
      <c r="Q4639" s="144"/>
      <c r="R4639" s="78"/>
      <c r="S4639" s="78"/>
      <c r="T4639" s="78"/>
      <c r="U4639" s="78"/>
      <c r="V4639" s="219"/>
      <c r="W4639" s="78"/>
      <c r="X4639" s="78"/>
      <c r="Y4639" s="78"/>
      <c r="Z4639" s="78"/>
      <c r="AA4639" s="77"/>
      <c r="AB4639" s="77"/>
      <c r="AC4639" s="78"/>
      <c r="AD4639" s="104"/>
      <c r="AE4639" s="78"/>
      <c r="AF4639" s="104"/>
      <c r="AG4639" s="78"/>
      <c r="AH4639" s="104"/>
      <c r="AI4639" s="78"/>
      <c r="AJ4639" s="104"/>
      <c r="AK4639" s="78"/>
      <c r="AL4639" s="78"/>
      <c r="AM4639" s="8"/>
      <c r="AN4639" s="78"/>
      <c r="AO4639" s="78"/>
      <c r="AP4639" s="78"/>
      <c r="AQ4639" s="78"/>
      <c r="AR4639" s="78"/>
      <c r="AS4639" s="78"/>
      <c r="AT4639" s="78"/>
      <c r="AU4639" s="78"/>
      <c r="AV4639" s="78"/>
      <c r="AW4639" s="77"/>
      <c r="AX4639" s="144"/>
      <c r="AY4639" s="144"/>
      <c r="AZ4639" s="144"/>
      <c r="BA4639" s="54"/>
      <c r="BB4639" s="54"/>
    </row>
    <row r="4640" spans="2:54" x14ac:dyDescent="0.25">
      <c r="B4640" s="77"/>
      <c r="C4640" s="77"/>
      <c r="D4640" s="77"/>
      <c r="E4640" s="77"/>
      <c r="F4640" s="77"/>
      <c r="G4640" s="77"/>
      <c r="I4640" s="78"/>
      <c r="K4640" s="78"/>
      <c r="L4640" s="77"/>
      <c r="M4640" s="78"/>
      <c r="N4640" s="78"/>
      <c r="O4640" s="78"/>
      <c r="P4640" s="78"/>
      <c r="Q4640" s="144"/>
      <c r="R4640" s="78"/>
      <c r="S4640" s="78"/>
      <c r="T4640" s="78"/>
      <c r="U4640" s="78"/>
      <c r="V4640" s="219"/>
      <c r="W4640" s="78"/>
      <c r="X4640" s="78"/>
      <c r="Y4640" s="78"/>
      <c r="Z4640" s="78"/>
      <c r="AA4640" s="77"/>
      <c r="AB4640" s="77"/>
      <c r="AC4640" s="78"/>
      <c r="AD4640" s="104"/>
      <c r="AE4640" s="78"/>
      <c r="AF4640" s="104"/>
      <c r="AG4640" s="78"/>
      <c r="AH4640" s="104"/>
      <c r="AI4640" s="78"/>
      <c r="AJ4640" s="104"/>
      <c r="AK4640" s="78"/>
      <c r="AL4640" s="78"/>
      <c r="AM4640" s="8"/>
      <c r="AN4640" s="78"/>
      <c r="AO4640" s="78"/>
      <c r="AP4640" s="78"/>
      <c r="AQ4640" s="78"/>
      <c r="AR4640" s="78"/>
      <c r="AS4640" s="78"/>
      <c r="AT4640" s="78"/>
      <c r="AU4640" s="78"/>
      <c r="AV4640" s="78"/>
      <c r="AW4640" s="77"/>
      <c r="AX4640" s="144"/>
      <c r="AY4640" s="144"/>
      <c r="AZ4640" s="144"/>
      <c r="BA4640" s="54"/>
      <c r="BB4640" s="54"/>
    </row>
    <row r="4641" spans="2:54" x14ac:dyDescent="0.25">
      <c r="B4641" s="77"/>
      <c r="C4641" s="77"/>
      <c r="D4641" s="77"/>
      <c r="E4641" s="77"/>
      <c r="F4641" s="77"/>
      <c r="G4641" s="77"/>
      <c r="I4641" s="78"/>
      <c r="K4641" s="78"/>
      <c r="L4641" s="77"/>
      <c r="M4641" s="78"/>
      <c r="N4641" s="78"/>
      <c r="O4641" s="78"/>
      <c r="P4641" s="78"/>
      <c r="Q4641" s="144"/>
      <c r="R4641" s="78"/>
      <c r="S4641" s="78"/>
      <c r="T4641" s="78"/>
      <c r="U4641" s="78"/>
      <c r="V4641" s="219"/>
      <c r="W4641" s="78"/>
      <c r="X4641" s="78"/>
      <c r="Y4641" s="78"/>
      <c r="Z4641" s="78"/>
      <c r="AA4641" s="77"/>
      <c r="AB4641" s="77"/>
      <c r="AC4641" s="78"/>
      <c r="AD4641" s="104"/>
      <c r="AE4641" s="78"/>
      <c r="AF4641" s="104"/>
      <c r="AG4641" s="78"/>
      <c r="AH4641" s="104"/>
      <c r="AI4641" s="78"/>
      <c r="AJ4641" s="104"/>
      <c r="AK4641" s="78"/>
      <c r="AL4641" s="78"/>
      <c r="AM4641" s="8"/>
      <c r="AN4641" s="78"/>
      <c r="AO4641" s="78"/>
      <c r="AP4641" s="78"/>
      <c r="AQ4641" s="78"/>
      <c r="AR4641" s="78"/>
      <c r="AS4641" s="78"/>
      <c r="AT4641" s="78"/>
      <c r="AU4641" s="78"/>
      <c r="AV4641" s="78"/>
      <c r="AW4641" s="77"/>
      <c r="AX4641" s="144"/>
      <c r="AY4641" s="144"/>
      <c r="AZ4641" s="144"/>
      <c r="BA4641" s="54"/>
      <c r="BB4641" s="54"/>
    </row>
    <row r="4642" spans="2:54" x14ac:dyDescent="0.25">
      <c r="B4642" s="77"/>
      <c r="C4642" s="77"/>
      <c r="D4642" s="77"/>
      <c r="E4642" s="77"/>
      <c r="F4642" s="77"/>
      <c r="G4642" s="77"/>
      <c r="I4642" s="78"/>
      <c r="K4642" s="78"/>
      <c r="L4642" s="77"/>
      <c r="M4642" s="78"/>
      <c r="N4642" s="78"/>
      <c r="O4642" s="78"/>
      <c r="P4642" s="78"/>
      <c r="Q4642" s="144"/>
      <c r="R4642" s="78"/>
      <c r="S4642" s="78"/>
      <c r="T4642" s="78"/>
      <c r="U4642" s="78"/>
      <c r="V4642" s="219"/>
      <c r="W4642" s="78"/>
      <c r="X4642" s="78"/>
      <c r="Y4642" s="78"/>
      <c r="Z4642" s="78"/>
      <c r="AA4642" s="77"/>
      <c r="AB4642" s="77"/>
      <c r="AC4642" s="78"/>
      <c r="AD4642" s="104"/>
      <c r="AE4642" s="78"/>
      <c r="AF4642" s="104"/>
      <c r="AG4642" s="78"/>
      <c r="AH4642" s="104"/>
      <c r="AI4642" s="78"/>
      <c r="AJ4642" s="104"/>
      <c r="AK4642" s="78"/>
      <c r="AL4642" s="78"/>
      <c r="AM4642" s="8"/>
      <c r="AN4642" s="78"/>
      <c r="AO4642" s="78"/>
      <c r="AP4642" s="78"/>
      <c r="AQ4642" s="78"/>
      <c r="AR4642" s="78"/>
      <c r="AS4642" s="78"/>
      <c r="AT4642" s="78"/>
      <c r="AU4642" s="78"/>
      <c r="AV4642" s="78"/>
      <c r="AW4642" s="77"/>
      <c r="AX4642" s="144"/>
      <c r="AY4642" s="144"/>
      <c r="AZ4642" s="144"/>
      <c r="BA4642" s="54"/>
      <c r="BB4642" s="54"/>
    </row>
    <row r="4643" spans="2:54" x14ac:dyDescent="0.25">
      <c r="B4643" s="77"/>
      <c r="C4643" s="77"/>
      <c r="D4643" s="77"/>
      <c r="E4643" s="77"/>
      <c r="F4643" s="77"/>
      <c r="G4643" s="77"/>
      <c r="I4643" s="78"/>
      <c r="K4643" s="78"/>
      <c r="L4643" s="77"/>
      <c r="M4643" s="78"/>
      <c r="N4643" s="78"/>
      <c r="O4643" s="78"/>
      <c r="P4643" s="78"/>
      <c r="Q4643" s="144"/>
      <c r="R4643" s="78"/>
      <c r="S4643" s="78"/>
      <c r="T4643" s="78"/>
      <c r="U4643" s="78"/>
      <c r="V4643" s="219"/>
      <c r="W4643" s="78"/>
      <c r="X4643" s="78"/>
      <c r="Y4643" s="78"/>
      <c r="Z4643" s="78"/>
      <c r="AA4643" s="77"/>
      <c r="AB4643" s="77"/>
      <c r="AC4643" s="78"/>
      <c r="AD4643" s="104"/>
      <c r="AE4643" s="78"/>
      <c r="AF4643" s="104"/>
      <c r="AG4643" s="78"/>
      <c r="AH4643" s="104"/>
      <c r="AI4643" s="78"/>
      <c r="AJ4643" s="104"/>
      <c r="AK4643" s="78"/>
      <c r="AL4643" s="78"/>
      <c r="AM4643" s="8"/>
      <c r="AN4643" s="78"/>
      <c r="AO4643" s="78"/>
      <c r="AP4643" s="78"/>
      <c r="AQ4643" s="78"/>
      <c r="AR4643" s="78"/>
      <c r="AS4643" s="78"/>
      <c r="AT4643" s="78"/>
      <c r="AU4643" s="78"/>
      <c r="AV4643" s="78"/>
      <c r="AW4643" s="77"/>
      <c r="AX4643" s="144"/>
      <c r="AY4643" s="144"/>
      <c r="AZ4643" s="144"/>
      <c r="BA4643" s="54"/>
      <c r="BB4643" s="54"/>
    </row>
    <row r="4644" spans="2:54" x14ac:dyDescent="0.25">
      <c r="B4644" s="77"/>
      <c r="C4644" s="77"/>
      <c r="D4644" s="77"/>
      <c r="E4644" s="77"/>
      <c r="F4644" s="77"/>
      <c r="G4644" s="77"/>
      <c r="I4644" s="78"/>
      <c r="K4644" s="78"/>
      <c r="L4644" s="77"/>
      <c r="M4644" s="78"/>
      <c r="N4644" s="78"/>
      <c r="O4644" s="78"/>
      <c r="P4644" s="78"/>
      <c r="Q4644" s="144"/>
      <c r="R4644" s="78"/>
      <c r="S4644" s="78"/>
      <c r="T4644" s="78"/>
      <c r="U4644" s="78"/>
      <c r="V4644" s="219"/>
      <c r="W4644" s="78"/>
      <c r="X4644" s="78"/>
      <c r="Y4644" s="78"/>
      <c r="Z4644" s="78"/>
      <c r="AA4644" s="77"/>
      <c r="AB4644" s="77"/>
      <c r="AC4644" s="78"/>
      <c r="AD4644" s="104"/>
      <c r="AE4644" s="78"/>
      <c r="AF4644" s="104"/>
      <c r="AG4644" s="78"/>
      <c r="AH4644" s="104"/>
      <c r="AI4644" s="78"/>
      <c r="AJ4644" s="104"/>
      <c r="AK4644" s="78"/>
      <c r="AL4644" s="78"/>
      <c r="AM4644" s="8"/>
      <c r="AN4644" s="78"/>
      <c r="AO4644" s="78"/>
      <c r="AP4644" s="78"/>
      <c r="AQ4644" s="78"/>
      <c r="AR4644" s="78"/>
      <c r="AS4644" s="78"/>
      <c r="AT4644" s="78"/>
      <c r="AU4644" s="78"/>
      <c r="AV4644" s="78"/>
      <c r="AW4644" s="77"/>
      <c r="AX4644" s="144"/>
      <c r="AY4644" s="144"/>
      <c r="AZ4644" s="144"/>
      <c r="BA4644" s="54"/>
      <c r="BB4644" s="54"/>
    </row>
    <row r="4645" spans="2:54" x14ac:dyDescent="0.25">
      <c r="B4645" s="77"/>
      <c r="C4645" s="77"/>
      <c r="D4645" s="77"/>
      <c r="E4645" s="77"/>
      <c r="F4645" s="77"/>
      <c r="G4645" s="77"/>
      <c r="I4645" s="78"/>
      <c r="K4645" s="78"/>
      <c r="L4645" s="77"/>
      <c r="M4645" s="78"/>
      <c r="N4645" s="78"/>
      <c r="O4645" s="78"/>
      <c r="P4645" s="78"/>
      <c r="Q4645" s="144"/>
      <c r="R4645" s="78"/>
      <c r="S4645" s="78"/>
      <c r="T4645" s="78"/>
      <c r="U4645" s="78"/>
      <c r="V4645" s="219"/>
      <c r="W4645" s="78"/>
      <c r="X4645" s="78"/>
      <c r="Y4645" s="78"/>
      <c r="Z4645" s="78"/>
      <c r="AA4645" s="77"/>
      <c r="AB4645" s="77"/>
      <c r="AC4645" s="78"/>
      <c r="AD4645" s="104"/>
      <c r="AE4645" s="78"/>
      <c r="AF4645" s="104"/>
      <c r="AG4645" s="78"/>
      <c r="AH4645" s="104"/>
      <c r="AI4645" s="78"/>
      <c r="AJ4645" s="104"/>
      <c r="AK4645" s="78"/>
      <c r="AL4645" s="78"/>
      <c r="AM4645" s="8"/>
      <c r="AN4645" s="78"/>
      <c r="AO4645" s="78"/>
      <c r="AP4645" s="78"/>
      <c r="AQ4645" s="78"/>
      <c r="AR4645" s="78"/>
      <c r="AS4645" s="78"/>
      <c r="AT4645" s="78"/>
      <c r="AU4645" s="78"/>
      <c r="AV4645" s="78"/>
      <c r="AW4645" s="77"/>
      <c r="AX4645" s="144"/>
      <c r="AY4645" s="144"/>
      <c r="AZ4645" s="144"/>
      <c r="BA4645" s="54"/>
      <c r="BB4645" s="54"/>
    </row>
    <row r="4646" spans="2:54" x14ac:dyDescent="0.25">
      <c r="B4646" s="77"/>
      <c r="C4646" s="77"/>
      <c r="D4646" s="77"/>
      <c r="E4646" s="77"/>
      <c r="F4646" s="77"/>
      <c r="G4646" s="77"/>
      <c r="I4646" s="78"/>
      <c r="K4646" s="78"/>
      <c r="L4646" s="77"/>
      <c r="M4646" s="78"/>
      <c r="N4646" s="78"/>
      <c r="O4646" s="78"/>
      <c r="P4646" s="78"/>
      <c r="Q4646" s="144"/>
      <c r="R4646" s="78"/>
      <c r="S4646" s="78"/>
      <c r="T4646" s="78"/>
      <c r="U4646" s="78"/>
      <c r="V4646" s="219"/>
      <c r="W4646" s="78"/>
      <c r="X4646" s="78"/>
      <c r="Y4646" s="78"/>
      <c r="Z4646" s="78"/>
      <c r="AA4646" s="77"/>
      <c r="AB4646" s="77"/>
      <c r="AC4646" s="78"/>
      <c r="AD4646" s="104"/>
      <c r="AE4646" s="78"/>
      <c r="AF4646" s="104"/>
      <c r="AG4646" s="78"/>
      <c r="AH4646" s="104"/>
      <c r="AI4646" s="78"/>
      <c r="AJ4646" s="104"/>
      <c r="AK4646" s="78"/>
      <c r="AL4646" s="78"/>
      <c r="AM4646" s="8"/>
      <c r="AN4646" s="78"/>
      <c r="AO4646" s="78"/>
      <c r="AP4646" s="78"/>
      <c r="AQ4646" s="78"/>
      <c r="AR4646" s="78"/>
      <c r="AS4646" s="78"/>
      <c r="AT4646" s="78"/>
      <c r="AU4646" s="78"/>
      <c r="AV4646" s="78"/>
      <c r="AW4646" s="77"/>
      <c r="AX4646" s="144"/>
      <c r="AY4646" s="144"/>
      <c r="AZ4646" s="144"/>
      <c r="BA4646" s="54"/>
      <c r="BB4646" s="54"/>
    </row>
    <row r="4647" spans="2:54" x14ac:dyDescent="0.25">
      <c r="B4647" s="77"/>
      <c r="C4647" s="77"/>
      <c r="D4647" s="77"/>
      <c r="E4647" s="77"/>
      <c r="F4647" s="77"/>
      <c r="G4647" s="77"/>
      <c r="I4647" s="78"/>
      <c r="K4647" s="78"/>
      <c r="L4647" s="77"/>
      <c r="M4647" s="78"/>
      <c r="N4647" s="78"/>
      <c r="O4647" s="78"/>
      <c r="P4647" s="78"/>
      <c r="Q4647" s="144"/>
      <c r="R4647" s="78"/>
      <c r="S4647" s="78"/>
      <c r="T4647" s="78"/>
      <c r="U4647" s="78"/>
      <c r="V4647" s="219"/>
      <c r="W4647" s="78"/>
      <c r="X4647" s="78"/>
      <c r="Y4647" s="78"/>
      <c r="Z4647" s="78"/>
      <c r="AA4647" s="77"/>
      <c r="AB4647" s="77"/>
      <c r="AC4647" s="78"/>
      <c r="AD4647" s="104"/>
      <c r="AE4647" s="78"/>
      <c r="AF4647" s="104"/>
      <c r="AG4647" s="78"/>
      <c r="AH4647" s="104"/>
      <c r="AI4647" s="78"/>
      <c r="AJ4647" s="104"/>
      <c r="AK4647" s="78"/>
      <c r="AL4647" s="78"/>
      <c r="AM4647" s="8"/>
      <c r="AN4647" s="78"/>
      <c r="AO4647" s="78"/>
      <c r="AP4647" s="78"/>
      <c r="AQ4647" s="78"/>
      <c r="AR4647" s="78"/>
      <c r="AS4647" s="78"/>
      <c r="AT4647" s="78"/>
      <c r="AU4647" s="78"/>
      <c r="AV4647" s="78"/>
      <c r="AW4647" s="77"/>
      <c r="AX4647" s="144"/>
      <c r="AY4647" s="144"/>
      <c r="AZ4647" s="144"/>
      <c r="BA4647" s="54"/>
      <c r="BB4647" s="54"/>
    </row>
    <row r="4648" spans="2:54" x14ac:dyDescent="0.25">
      <c r="B4648" s="77"/>
      <c r="C4648" s="77"/>
      <c r="D4648" s="77"/>
      <c r="E4648" s="77"/>
      <c r="F4648" s="77"/>
      <c r="G4648" s="77"/>
      <c r="I4648" s="78"/>
      <c r="K4648" s="78"/>
      <c r="L4648" s="77"/>
      <c r="M4648" s="78"/>
      <c r="N4648" s="78"/>
      <c r="O4648" s="78"/>
      <c r="P4648" s="78"/>
      <c r="Q4648" s="144"/>
      <c r="R4648" s="78"/>
      <c r="S4648" s="78"/>
      <c r="T4648" s="78"/>
      <c r="U4648" s="78"/>
      <c r="V4648" s="219"/>
      <c r="W4648" s="78"/>
      <c r="X4648" s="78"/>
      <c r="Y4648" s="78"/>
      <c r="Z4648" s="78"/>
      <c r="AA4648" s="77"/>
      <c r="AB4648" s="77"/>
      <c r="AC4648" s="78"/>
      <c r="AD4648" s="104"/>
      <c r="AE4648" s="78"/>
      <c r="AF4648" s="104"/>
      <c r="AG4648" s="78"/>
      <c r="AH4648" s="104"/>
      <c r="AI4648" s="78"/>
      <c r="AJ4648" s="104"/>
      <c r="AK4648" s="78"/>
      <c r="AL4648" s="78"/>
      <c r="AM4648" s="8"/>
      <c r="AN4648" s="78"/>
      <c r="AO4648" s="78"/>
      <c r="AP4648" s="78"/>
      <c r="AQ4648" s="78"/>
      <c r="AR4648" s="78"/>
      <c r="AS4648" s="78"/>
      <c r="AT4648" s="78"/>
      <c r="AU4648" s="78"/>
      <c r="AV4648" s="78"/>
      <c r="AW4648" s="77"/>
      <c r="AX4648" s="144"/>
      <c r="AY4648" s="144"/>
      <c r="AZ4648" s="144"/>
      <c r="BA4648" s="54"/>
      <c r="BB4648" s="54"/>
    </row>
    <row r="4649" spans="2:54" x14ac:dyDescent="0.25">
      <c r="B4649" s="77"/>
      <c r="C4649" s="77"/>
      <c r="D4649" s="77"/>
      <c r="E4649" s="77"/>
      <c r="F4649" s="77"/>
      <c r="G4649" s="77"/>
      <c r="I4649" s="78"/>
      <c r="K4649" s="78"/>
      <c r="L4649" s="77"/>
      <c r="M4649" s="78"/>
      <c r="N4649" s="78"/>
      <c r="O4649" s="78"/>
      <c r="P4649" s="78"/>
      <c r="Q4649" s="144"/>
      <c r="R4649" s="78"/>
      <c r="S4649" s="78"/>
      <c r="T4649" s="78"/>
      <c r="U4649" s="78"/>
      <c r="V4649" s="219"/>
      <c r="W4649" s="78"/>
      <c r="X4649" s="78"/>
      <c r="Y4649" s="78"/>
      <c r="Z4649" s="78"/>
      <c r="AA4649" s="77"/>
      <c r="AB4649" s="77"/>
      <c r="AC4649" s="78"/>
      <c r="AD4649" s="104"/>
      <c r="AE4649" s="78"/>
      <c r="AF4649" s="104"/>
      <c r="AG4649" s="78"/>
      <c r="AH4649" s="104"/>
      <c r="AI4649" s="78"/>
      <c r="AJ4649" s="104"/>
      <c r="AK4649" s="78"/>
      <c r="AL4649" s="78"/>
      <c r="AM4649" s="8"/>
      <c r="AN4649" s="78"/>
      <c r="AO4649" s="78"/>
      <c r="AP4649" s="78"/>
      <c r="AQ4649" s="78"/>
      <c r="AR4649" s="78"/>
      <c r="AS4649" s="78"/>
      <c r="AT4649" s="78"/>
      <c r="AU4649" s="78"/>
      <c r="AV4649" s="78"/>
      <c r="AW4649" s="77"/>
      <c r="AX4649" s="144"/>
      <c r="AY4649" s="144"/>
      <c r="AZ4649" s="144"/>
      <c r="BA4649" s="54"/>
      <c r="BB4649" s="54"/>
    </row>
    <row r="4650" spans="2:54" x14ac:dyDescent="0.25">
      <c r="B4650" s="77"/>
      <c r="C4650" s="77"/>
      <c r="D4650" s="77"/>
      <c r="E4650" s="77"/>
      <c r="F4650" s="77"/>
      <c r="G4650" s="77"/>
      <c r="I4650" s="78"/>
      <c r="K4650" s="78"/>
      <c r="L4650" s="77"/>
      <c r="M4650" s="78"/>
      <c r="N4650" s="78"/>
      <c r="O4650" s="78"/>
      <c r="P4650" s="78"/>
      <c r="Q4650" s="144"/>
      <c r="R4650" s="78"/>
      <c r="S4650" s="78"/>
      <c r="T4650" s="78"/>
      <c r="U4650" s="78"/>
      <c r="V4650" s="219"/>
      <c r="W4650" s="78"/>
      <c r="X4650" s="78"/>
      <c r="Y4650" s="78"/>
      <c r="Z4650" s="78"/>
      <c r="AA4650" s="77"/>
      <c r="AB4650" s="77"/>
      <c r="AC4650" s="78"/>
      <c r="AD4650" s="104"/>
      <c r="AE4650" s="78"/>
      <c r="AF4650" s="104"/>
      <c r="AG4650" s="78"/>
      <c r="AH4650" s="104"/>
      <c r="AI4650" s="78"/>
      <c r="AJ4650" s="104"/>
      <c r="AK4650" s="78"/>
      <c r="AL4650" s="78"/>
      <c r="AM4650" s="8"/>
      <c r="AN4650" s="78"/>
      <c r="AO4650" s="78"/>
      <c r="AP4650" s="78"/>
      <c r="AQ4650" s="78"/>
      <c r="AR4650" s="78"/>
      <c r="AS4650" s="78"/>
      <c r="AT4650" s="78"/>
      <c r="AU4650" s="78"/>
      <c r="AV4650" s="78"/>
      <c r="AW4650" s="77"/>
      <c r="AX4650" s="144"/>
      <c r="AY4650" s="144"/>
      <c r="AZ4650" s="144"/>
      <c r="BA4650" s="54"/>
      <c r="BB4650" s="54"/>
    </row>
    <row r="4651" spans="2:54" x14ac:dyDescent="0.25">
      <c r="B4651" s="77"/>
      <c r="C4651" s="77"/>
      <c r="D4651" s="77"/>
      <c r="E4651" s="77"/>
      <c r="F4651" s="77"/>
      <c r="G4651" s="77"/>
      <c r="I4651" s="78"/>
      <c r="K4651" s="78"/>
      <c r="L4651" s="77"/>
      <c r="M4651" s="78"/>
      <c r="N4651" s="78"/>
      <c r="O4651" s="78"/>
      <c r="P4651" s="78"/>
      <c r="Q4651" s="144"/>
      <c r="R4651" s="78"/>
      <c r="S4651" s="78"/>
      <c r="T4651" s="78"/>
      <c r="U4651" s="78"/>
      <c r="V4651" s="219"/>
      <c r="W4651" s="78"/>
      <c r="X4651" s="78"/>
      <c r="Y4651" s="78"/>
      <c r="Z4651" s="78"/>
      <c r="AA4651" s="77"/>
      <c r="AB4651" s="77"/>
      <c r="AC4651" s="78"/>
      <c r="AD4651" s="104"/>
      <c r="AE4651" s="78"/>
      <c r="AF4651" s="104"/>
      <c r="AG4651" s="78"/>
      <c r="AH4651" s="104"/>
      <c r="AI4651" s="78"/>
      <c r="AJ4651" s="104"/>
      <c r="AK4651" s="78"/>
      <c r="AL4651" s="78"/>
      <c r="AM4651" s="8"/>
      <c r="AN4651" s="78"/>
      <c r="AO4651" s="78"/>
      <c r="AP4651" s="78"/>
      <c r="AQ4651" s="78"/>
      <c r="AR4651" s="78"/>
      <c r="AS4651" s="78"/>
      <c r="AT4651" s="78"/>
      <c r="AU4651" s="78"/>
      <c r="AV4651" s="78"/>
      <c r="AW4651" s="77"/>
      <c r="AX4651" s="144"/>
      <c r="AY4651" s="144"/>
      <c r="AZ4651" s="144"/>
      <c r="BA4651" s="54"/>
      <c r="BB4651" s="54"/>
    </row>
    <row r="4652" spans="2:54" x14ac:dyDescent="0.25">
      <c r="B4652" s="77"/>
      <c r="C4652" s="77"/>
      <c r="D4652" s="77"/>
      <c r="E4652" s="77"/>
      <c r="F4652" s="77"/>
      <c r="G4652" s="77"/>
      <c r="I4652" s="78"/>
      <c r="K4652" s="78"/>
      <c r="L4652" s="77"/>
      <c r="M4652" s="78"/>
      <c r="N4652" s="78"/>
      <c r="O4652" s="78"/>
      <c r="P4652" s="78"/>
      <c r="Q4652" s="144"/>
      <c r="R4652" s="78"/>
      <c r="S4652" s="78"/>
      <c r="T4652" s="78"/>
      <c r="U4652" s="78"/>
      <c r="V4652" s="219"/>
      <c r="W4652" s="78"/>
      <c r="X4652" s="78"/>
      <c r="Y4652" s="78"/>
      <c r="Z4652" s="78"/>
      <c r="AA4652" s="77"/>
      <c r="AB4652" s="77"/>
      <c r="AC4652" s="78"/>
      <c r="AD4652" s="104"/>
      <c r="AE4652" s="78"/>
      <c r="AF4652" s="104"/>
      <c r="AG4652" s="78"/>
      <c r="AH4652" s="104"/>
      <c r="AI4652" s="78"/>
      <c r="AJ4652" s="104"/>
      <c r="AK4652" s="78"/>
      <c r="AL4652" s="78"/>
      <c r="AM4652" s="8"/>
      <c r="AN4652" s="78"/>
      <c r="AO4652" s="78"/>
      <c r="AP4652" s="78"/>
      <c r="AQ4652" s="78"/>
      <c r="AR4652" s="78"/>
      <c r="AS4652" s="78"/>
      <c r="AT4652" s="78"/>
      <c r="AU4652" s="78"/>
      <c r="AV4652" s="78"/>
      <c r="AW4652" s="77"/>
      <c r="AX4652" s="144"/>
      <c r="AY4652" s="144"/>
      <c r="AZ4652" s="144"/>
      <c r="BA4652" s="54"/>
      <c r="BB4652" s="54"/>
    </row>
    <row r="4653" spans="2:54" x14ac:dyDescent="0.25">
      <c r="B4653" s="77"/>
      <c r="C4653" s="77"/>
      <c r="D4653" s="77"/>
      <c r="E4653" s="77"/>
      <c r="F4653" s="77"/>
      <c r="G4653" s="77"/>
      <c r="I4653" s="78"/>
      <c r="K4653" s="78"/>
      <c r="L4653" s="77"/>
      <c r="M4653" s="78"/>
      <c r="N4653" s="78"/>
      <c r="O4653" s="78"/>
      <c r="P4653" s="78"/>
      <c r="Q4653" s="144"/>
      <c r="R4653" s="78"/>
      <c r="S4653" s="78"/>
      <c r="T4653" s="78"/>
      <c r="U4653" s="78"/>
      <c r="V4653" s="219"/>
      <c r="W4653" s="78"/>
      <c r="X4653" s="78"/>
      <c r="Y4653" s="78"/>
      <c r="Z4653" s="78"/>
      <c r="AA4653" s="77"/>
      <c r="AB4653" s="77"/>
      <c r="AC4653" s="78"/>
      <c r="AD4653" s="104"/>
      <c r="AE4653" s="78"/>
      <c r="AF4653" s="104"/>
      <c r="AG4653" s="78"/>
      <c r="AH4653" s="104"/>
      <c r="AI4653" s="78"/>
      <c r="AJ4653" s="104"/>
      <c r="AK4653" s="78"/>
      <c r="AL4653" s="78"/>
      <c r="AM4653" s="8"/>
      <c r="AN4653" s="78"/>
      <c r="AO4653" s="78"/>
      <c r="AP4653" s="78"/>
      <c r="AQ4653" s="78"/>
      <c r="AR4653" s="78"/>
      <c r="AS4653" s="78"/>
      <c r="AT4653" s="78"/>
      <c r="AU4653" s="78"/>
      <c r="AV4653" s="78"/>
      <c r="AW4653" s="77"/>
      <c r="AX4653" s="144"/>
      <c r="AY4653" s="144"/>
      <c r="AZ4653" s="144"/>
      <c r="BA4653" s="54"/>
      <c r="BB4653" s="54"/>
    </row>
    <row r="4654" spans="2:54" x14ac:dyDescent="0.25">
      <c r="B4654" s="77"/>
      <c r="C4654" s="77"/>
      <c r="D4654" s="77"/>
      <c r="E4654" s="77"/>
      <c r="F4654" s="77"/>
      <c r="G4654" s="77"/>
      <c r="I4654" s="78"/>
      <c r="K4654" s="78"/>
      <c r="L4654" s="77"/>
      <c r="M4654" s="78"/>
      <c r="N4654" s="78"/>
      <c r="O4654" s="78"/>
      <c r="P4654" s="78"/>
      <c r="Q4654" s="144"/>
      <c r="R4654" s="78"/>
      <c r="S4654" s="78"/>
      <c r="T4654" s="78"/>
      <c r="U4654" s="78"/>
      <c r="V4654" s="219"/>
      <c r="W4654" s="78"/>
      <c r="X4654" s="78"/>
      <c r="Y4654" s="78"/>
      <c r="Z4654" s="78"/>
      <c r="AA4654" s="77"/>
      <c r="AB4654" s="77"/>
      <c r="AC4654" s="78"/>
      <c r="AD4654" s="104"/>
      <c r="AE4654" s="78"/>
      <c r="AF4654" s="104"/>
      <c r="AG4654" s="78"/>
      <c r="AH4654" s="104"/>
      <c r="AI4654" s="78"/>
      <c r="AJ4654" s="104"/>
      <c r="AK4654" s="78"/>
      <c r="AL4654" s="78"/>
      <c r="AM4654" s="8"/>
      <c r="AN4654" s="78"/>
      <c r="AO4654" s="78"/>
      <c r="AP4654" s="78"/>
      <c r="AQ4654" s="78"/>
      <c r="AR4654" s="78"/>
      <c r="AS4654" s="78"/>
      <c r="AT4654" s="78"/>
      <c r="AU4654" s="78"/>
      <c r="AV4654" s="78"/>
      <c r="AW4654" s="77"/>
      <c r="AX4654" s="144"/>
      <c r="AY4654" s="144"/>
      <c r="AZ4654" s="144"/>
      <c r="BA4654" s="54"/>
      <c r="BB4654" s="54"/>
    </row>
    <row r="4655" spans="2:54" x14ac:dyDescent="0.25">
      <c r="B4655" s="77"/>
      <c r="C4655" s="77"/>
      <c r="D4655" s="77"/>
      <c r="E4655" s="77"/>
      <c r="F4655" s="77"/>
      <c r="G4655" s="77"/>
      <c r="I4655" s="78"/>
      <c r="K4655" s="78"/>
      <c r="L4655" s="77"/>
      <c r="M4655" s="78"/>
      <c r="N4655" s="78"/>
      <c r="O4655" s="78"/>
      <c r="P4655" s="78"/>
      <c r="Q4655" s="144"/>
      <c r="R4655" s="78"/>
      <c r="S4655" s="78"/>
      <c r="T4655" s="78"/>
      <c r="U4655" s="78"/>
      <c r="V4655" s="219"/>
      <c r="W4655" s="78"/>
      <c r="X4655" s="78"/>
      <c r="Y4655" s="78"/>
      <c r="Z4655" s="78"/>
      <c r="AA4655" s="77"/>
      <c r="AB4655" s="77"/>
      <c r="AC4655" s="78"/>
      <c r="AD4655" s="104"/>
      <c r="AE4655" s="78"/>
      <c r="AF4655" s="104"/>
      <c r="AG4655" s="78"/>
      <c r="AH4655" s="104"/>
      <c r="AI4655" s="78"/>
      <c r="AJ4655" s="104"/>
      <c r="AK4655" s="78"/>
      <c r="AL4655" s="78"/>
      <c r="AM4655" s="8"/>
      <c r="AN4655" s="78"/>
      <c r="AO4655" s="78"/>
      <c r="AP4655" s="78"/>
      <c r="AQ4655" s="78"/>
      <c r="AR4655" s="78"/>
      <c r="AS4655" s="78"/>
      <c r="AT4655" s="78"/>
      <c r="AU4655" s="78"/>
      <c r="AV4655" s="78"/>
      <c r="AW4655" s="77"/>
      <c r="AX4655" s="144"/>
      <c r="AY4655" s="144"/>
      <c r="AZ4655" s="144"/>
      <c r="BA4655" s="54"/>
      <c r="BB4655" s="54"/>
    </row>
    <row r="4656" spans="2:54" x14ac:dyDescent="0.25">
      <c r="B4656" s="77"/>
      <c r="C4656" s="77"/>
      <c r="D4656" s="77"/>
      <c r="E4656" s="77"/>
      <c r="F4656" s="77"/>
      <c r="G4656" s="77"/>
      <c r="I4656" s="78"/>
      <c r="K4656" s="78"/>
      <c r="L4656" s="77"/>
      <c r="M4656" s="78"/>
      <c r="N4656" s="78"/>
      <c r="O4656" s="78"/>
      <c r="P4656" s="78"/>
      <c r="Q4656" s="144"/>
      <c r="R4656" s="78"/>
      <c r="S4656" s="78"/>
      <c r="T4656" s="78"/>
      <c r="U4656" s="78"/>
      <c r="V4656" s="219"/>
      <c r="W4656" s="78"/>
      <c r="X4656" s="78"/>
      <c r="Y4656" s="78"/>
      <c r="Z4656" s="78"/>
      <c r="AA4656" s="77"/>
      <c r="AB4656" s="77"/>
      <c r="AC4656" s="78"/>
      <c r="AD4656" s="104"/>
      <c r="AE4656" s="78"/>
      <c r="AF4656" s="104"/>
      <c r="AG4656" s="78"/>
      <c r="AH4656" s="104"/>
      <c r="AI4656" s="78"/>
      <c r="AJ4656" s="104"/>
      <c r="AK4656" s="78"/>
      <c r="AL4656" s="78"/>
      <c r="AM4656" s="8"/>
      <c r="AN4656" s="78"/>
      <c r="AO4656" s="78"/>
      <c r="AP4656" s="78"/>
      <c r="AQ4656" s="78"/>
      <c r="AR4656" s="78"/>
      <c r="AS4656" s="78"/>
      <c r="AT4656" s="78"/>
      <c r="AU4656" s="78"/>
      <c r="AV4656" s="78"/>
      <c r="AW4656" s="77"/>
      <c r="AX4656" s="144"/>
      <c r="AY4656" s="144"/>
      <c r="AZ4656" s="144"/>
      <c r="BA4656" s="54"/>
      <c r="BB4656" s="54"/>
    </row>
    <row r="4657" spans="2:54" x14ac:dyDescent="0.25">
      <c r="B4657" s="77"/>
      <c r="C4657" s="77"/>
      <c r="D4657" s="77"/>
      <c r="E4657" s="77"/>
      <c r="F4657" s="77"/>
      <c r="G4657" s="77"/>
      <c r="I4657" s="78"/>
      <c r="K4657" s="78"/>
      <c r="L4657" s="77"/>
      <c r="M4657" s="78"/>
      <c r="N4657" s="78"/>
      <c r="O4657" s="78"/>
      <c r="P4657" s="78"/>
      <c r="Q4657" s="144"/>
      <c r="R4657" s="78"/>
      <c r="S4657" s="78"/>
      <c r="T4657" s="78"/>
      <c r="U4657" s="78"/>
      <c r="V4657" s="219"/>
      <c r="W4657" s="78"/>
      <c r="X4657" s="78"/>
      <c r="Y4657" s="78"/>
      <c r="Z4657" s="78"/>
      <c r="AA4657" s="77"/>
      <c r="AB4657" s="77"/>
      <c r="AC4657" s="78"/>
      <c r="AD4657" s="104"/>
      <c r="AE4657" s="78"/>
      <c r="AF4657" s="104"/>
      <c r="AG4657" s="78"/>
      <c r="AH4657" s="104"/>
      <c r="AI4657" s="78"/>
      <c r="AJ4657" s="104"/>
      <c r="AK4657" s="78"/>
      <c r="AL4657" s="78"/>
      <c r="AM4657" s="8"/>
      <c r="AN4657" s="78"/>
      <c r="AO4657" s="78"/>
      <c r="AP4657" s="78"/>
      <c r="AQ4657" s="78"/>
      <c r="AR4657" s="78"/>
      <c r="AS4657" s="78"/>
      <c r="AT4657" s="78"/>
      <c r="AU4657" s="78"/>
      <c r="AV4657" s="78"/>
      <c r="AW4657" s="77"/>
      <c r="AX4657" s="144"/>
      <c r="AY4657" s="144"/>
      <c r="AZ4657" s="144"/>
      <c r="BA4657" s="54"/>
      <c r="BB4657" s="54"/>
    </row>
    <row r="4658" spans="2:54" x14ac:dyDescent="0.25">
      <c r="B4658" s="77"/>
      <c r="C4658" s="77"/>
      <c r="D4658" s="77"/>
      <c r="E4658" s="77"/>
      <c r="F4658" s="77"/>
      <c r="G4658" s="77"/>
      <c r="I4658" s="78"/>
      <c r="K4658" s="78"/>
      <c r="L4658" s="77"/>
      <c r="M4658" s="78"/>
      <c r="N4658" s="78"/>
      <c r="O4658" s="78"/>
      <c r="P4658" s="78"/>
      <c r="Q4658" s="144"/>
      <c r="R4658" s="78"/>
      <c r="S4658" s="78"/>
      <c r="T4658" s="78"/>
      <c r="U4658" s="78"/>
      <c r="V4658" s="219"/>
      <c r="W4658" s="78"/>
      <c r="X4658" s="78"/>
      <c r="Y4658" s="78"/>
      <c r="Z4658" s="78"/>
      <c r="AA4658" s="77"/>
      <c r="AB4658" s="77"/>
      <c r="AC4658" s="78"/>
      <c r="AD4658" s="104"/>
      <c r="AE4658" s="78"/>
      <c r="AF4658" s="104"/>
      <c r="AG4658" s="78"/>
      <c r="AH4658" s="104"/>
      <c r="AI4658" s="78"/>
      <c r="AJ4658" s="104"/>
      <c r="AK4658" s="78"/>
      <c r="AL4658" s="78"/>
      <c r="AM4658" s="8"/>
      <c r="AN4658" s="78"/>
      <c r="AO4658" s="78"/>
      <c r="AP4658" s="78"/>
      <c r="AQ4658" s="78"/>
      <c r="AR4658" s="78"/>
      <c r="AS4658" s="78"/>
      <c r="AT4658" s="78"/>
      <c r="AU4658" s="78"/>
      <c r="AV4658" s="78"/>
      <c r="AW4658" s="77"/>
      <c r="AX4658" s="144"/>
      <c r="AY4658" s="144"/>
      <c r="AZ4658" s="144"/>
      <c r="BA4658" s="54"/>
      <c r="BB4658" s="54"/>
    </row>
    <row r="4659" spans="2:54" x14ac:dyDescent="0.25">
      <c r="B4659" s="77"/>
      <c r="C4659" s="77"/>
      <c r="D4659" s="77"/>
      <c r="E4659" s="77"/>
      <c r="F4659" s="77"/>
      <c r="G4659" s="77"/>
      <c r="I4659" s="78"/>
      <c r="K4659" s="78"/>
      <c r="L4659" s="77"/>
      <c r="M4659" s="78"/>
      <c r="N4659" s="78"/>
      <c r="O4659" s="78"/>
      <c r="P4659" s="78"/>
      <c r="Q4659" s="144"/>
      <c r="R4659" s="78"/>
      <c r="S4659" s="78"/>
      <c r="T4659" s="78"/>
      <c r="U4659" s="78"/>
      <c r="V4659" s="219"/>
      <c r="W4659" s="78"/>
      <c r="X4659" s="78"/>
      <c r="Y4659" s="78"/>
      <c r="Z4659" s="78"/>
      <c r="AA4659" s="77"/>
      <c r="AB4659" s="77"/>
      <c r="AC4659" s="78"/>
      <c r="AD4659" s="104"/>
      <c r="AE4659" s="78"/>
      <c r="AF4659" s="104"/>
      <c r="AG4659" s="78"/>
      <c r="AH4659" s="104"/>
      <c r="AI4659" s="78"/>
      <c r="AJ4659" s="104"/>
      <c r="AK4659" s="78"/>
      <c r="AL4659" s="78"/>
      <c r="AM4659" s="8"/>
      <c r="AN4659" s="78"/>
      <c r="AO4659" s="78"/>
      <c r="AP4659" s="78"/>
      <c r="AQ4659" s="78"/>
      <c r="AR4659" s="78"/>
      <c r="AS4659" s="78"/>
      <c r="AT4659" s="78"/>
      <c r="AU4659" s="78"/>
      <c r="AV4659" s="78"/>
      <c r="AW4659" s="77"/>
      <c r="AX4659" s="144"/>
      <c r="AY4659" s="144"/>
      <c r="AZ4659" s="144"/>
      <c r="BA4659" s="54"/>
      <c r="BB4659" s="54"/>
    </row>
    <row r="4660" spans="2:54" x14ac:dyDescent="0.25">
      <c r="B4660" s="77"/>
      <c r="C4660" s="77"/>
      <c r="D4660" s="77"/>
      <c r="E4660" s="77"/>
      <c r="F4660" s="77"/>
      <c r="G4660" s="77"/>
      <c r="I4660" s="78"/>
      <c r="K4660" s="78"/>
      <c r="L4660" s="77"/>
      <c r="M4660" s="78"/>
      <c r="N4660" s="78"/>
      <c r="O4660" s="78"/>
      <c r="P4660" s="78"/>
      <c r="Q4660" s="144"/>
      <c r="R4660" s="78"/>
      <c r="S4660" s="78"/>
      <c r="T4660" s="78"/>
      <c r="U4660" s="78"/>
      <c r="V4660" s="219"/>
      <c r="W4660" s="78"/>
      <c r="X4660" s="78"/>
      <c r="Y4660" s="78"/>
      <c r="Z4660" s="78"/>
      <c r="AA4660" s="77"/>
      <c r="AB4660" s="77"/>
      <c r="AC4660" s="78"/>
      <c r="AD4660" s="104"/>
      <c r="AE4660" s="78"/>
      <c r="AF4660" s="104"/>
      <c r="AG4660" s="78"/>
      <c r="AH4660" s="104"/>
      <c r="AI4660" s="78"/>
      <c r="AJ4660" s="104"/>
      <c r="AK4660" s="78"/>
      <c r="AL4660" s="78"/>
      <c r="AM4660" s="8"/>
      <c r="AN4660" s="78"/>
      <c r="AO4660" s="78"/>
      <c r="AP4660" s="78"/>
      <c r="AQ4660" s="78"/>
      <c r="AR4660" s="78"/>
      <c r="AS4660" s="78"/>
      <c r="AT4660" s="78"/>
      <c r="AU4660" s="78"/>
      <c r="AV4660" s="78"/>
      <c r="AW4660" s="77"/>
      <c r="AX4660" s="144"/>
      <c r="AY4660" s="144"/>
      <c r="AZ4660" s="144"/>
      <c r="BA4660" s="54"/>
      <c r="BB4660" s="54"/>
    </row>
    <row r="4661" spans="2:54" x14ac:dyDescent="0.25">
      <c r="B4661" s="77"/>
      <c r="C4661" s="77"/>
      <c r="D4661" s="77"/>
      <c r="E4661" s="77"/>
      <c r="F4661" s="77"/>
      <c r="G4661" s="77"/>
      <c r="I4661" s="78"/>
      <c r="K4661" s="78"/>
      <c r="L4661" s="77"/>
      <c r="M4661" s="78"/>
      <c r="N4661" s="78"/>
      <c r="O4661" s="78"/>
      <c r="P4661" s="78"/>
      <c r="Q4661" s="144"/>
      <c r="R4661" s="78"/>
      <c r="S4661" s="78"/>
      <c r="T4661" s="78"/>
      <c r="U4661" s="78"/>
      <c r="V4661" s="219"/>
      <c r="W4661" s="78"/>
      <c r="X4661" s="78"/>
      <c r="Y4661" s="78"/>
      <c r="Z4661" s="78"/>
      <c r="AA4661" s="77"/>
      <c r="AB4661" s="77"/>
      <c r="AC4661" s="78"/>
      <c r="AD4661" s="104"/>
      <c r="AE4661" s="78"/>
      <c r="AF4661" s="104"/>
      <c r="AG4661" s="78"/>
      <c r="AH4661" s="104"/>
      <c r="AI4661" s="78"/>
      <c r="AJ4661" s="104"/>
      <c r="AK4661" s="78"/>
      <c r="AL4661" s="78"/>
      <c r="AM4661" s="8"/>
      <c r="AN4661" s="78"/>
      <c r="AO4661" s="78"/>
      <c r="AP4661" s="78"/>
      <c r="AQ4661" s="78"/>
      <c r="AR4661" s="78"/>
      <c r="AS4661" s="78"/>
      <c r="AT4661" s="78"/>
      <c r="AU4661" s="78"/>
      <c r="AV4661" s="78"/>
      <c r="AW4661" s="77"/>
      <c r="AX4661" s="144"/>
      <c r="AY4661" s="144"/>
      <c r="AZ4661" s="144"/>
      <c r="BA4661" s="54"/>
      <c r="BB4661" s="54"/>
    </row>
    <row r="4662" spans="2:54" x14ac:dyDescent="0.25">
      <c r="B4662" s="77"/>
      <c r="C4662" s="77"/>
      <c r="D4662" s="77"/>
      <c r="E4662" s="77"/>
      <c r="F4662" s="77"/>
      <c r="G4662" s="77"/>
      <c r="I4662" s="78"/>
      <c r="K4662" s="78"/>
      <c r="L4662" s="77"/>
      <c r="M4662" s="78"/>
      <c r="N4662" s="78"/>
      <c r="O4662" s="78"/>
      <c r="P4662" s="78"/>
      <c r="Q4662" s="144"/>
      <c r="R4662" s="78"/>
      <c r="S4662" s="78"/>
      <c r="T4662" s="78"/>
      <c r="U4662" s="78"/>
      <c r="V4662" s="219"/>
      <c r="W4662" s="78"/>
      <c r="X4662" s="78"/>
      <c r="Y4662" s="78"/>
      <c r="Z4662" s="78"/>
      <c r="AA4662" s="77"/>
      <c r="AB4662" s="77"/>
      <c r="AC4662" s="78"/>
      <c r="AD4662" s="104"/>
      <c r="AE4662" s="78"/>
      <c r="AF4662" s="104"/>
      <c r="AG4662" s="78"/>
      <c r="AH4662" s="104"/>
      <c r="AI4662" s="78"/>
      <c r="AJ4662" s="104"/>
      <c r="AK4662" s="78"/>
      <c r="AL4662" s="78"/>
      <c r="AM4662" s="8"/>
      <c r="AN4662" s="78"/>
      <c r="AO4662" s="78"/>
      <c r="AP4662" s="78"/>
      <c r="AQ4662" s="78"/>
      <c r="AR4662" s="78"/>
      <c r="AS4662" s="78"/>
      <c r="AT4662" s="78"/>
      <c r="AU4662" s="78"/>
      <c r="AV4662" s="78"/>
      <c r="AW4662" s="77"/>
      <c r="AX4662" s="144"/>
      <c r="AY4662" s="144"/>
      <c r="AZ4662" s="144"/>
      <c r="BA4662" s="54"/>
      <c r="BB4662" s="54"/>
    </row>
    <row r="4663" spans="2:54" x14ac:dyDescent="0.25">
      <c r="B4663" s="77"/>
      <c r="C4663" s="77"/>
      <c r="D4663" s="77"/>
      <c r="E4663" s="77"/>
      <c r="F4663" s="77"/>
      <c r="G4663" s="77"/>
      <c r="I4663" s="78"/>
      <c r="K4663" s="78"/>
      <c r="L4663" s="77"/>
      <c r="M4663" s="78"/>
      <c r="N4663" s="78"/>
      <c r="O4663" s="78"/>
      <c r="P4663" s="78"/>
      <c r="Q4663" s="144"/>
      <c r="R4663" s="78"/>
      <c r="S4663" s="78"/>
      <c r="T4663" s="78"/>
      <c r="U4663" s="78"/>
      <c r="V4663" s="219"/>
      <c r="W4663" s="78"/>
      <c r="X4663" s="78"/>
      <c r="Y4663" s="78"/>
      <c r="Z4663" s="78"/>
      <c r="AA4663" s="77"/>
      <c r="AB4663" s="77"/>
      <c r="AC4663" s="78"/>
      <c r="AD4663" s="104"/>
      <c r="AE4663" s="78"/>
      <c r="AF4663" s="104"/>
      <c r="AG4663" s="78"/>
      <c r="AH4663" s="104"/>
      <c r="AI4663" s="78"/>
      <c r="AJ4663" s="104"/>
      <c r="AK4663" s="78"/>
      <c r="AL4663" s="78"/>
      <c r="AM4663" s="8"/>
      <c r="AN4663" s="78"/>
      <c r="AO4663" s="78"/>
      <c r="AP4663" s="78"/>
      <c r="AQ4663" s="78"/>
      <c r="AR4663" s="78"/>
      <c r="AS4663" s="78"/>
      <c r="AT4663" s="78"/>
      <c r="AU4663" s="78"/>
      <c r="AV4663" s="78"/>
      <c r="AW4663" s="77"/>
      <c r="AX4663" s="144"/>
      <c r="AY4663" s="144"/>
      <c r="AZ4663" s="144"/>
      <c r="BA4663" s="54"/>
      <c r="BB4663" s="54"/>
    </row>
    <row r="4664" spans="2:54" x14ac:dyDescent="0.25">
      <c r="B4664" s="77"/>
      <c r="C4664" s="77"/>
      <c r="D4664" s="77"/>
      <c r="E4664" s="77"/>
      <c r="F4664" s="77"/>
      <c r="G4664" s="77"/>
      <c r="I4664" s="78"/>
      <c r="K4664" s="78"/>
      <c r="L4664" s="77"/>
      <c r="M4664" s="78"/>
      <c r="N4664" s="78"/>
      <c r="O4664" s="78"/>
      <c r="P4664" s="78"/>
      <c r="Q4664" s="144"/>
      <c r="R4664" s="78"/>
      <c r="S4664" s="78"/>
      <c r="T4664" s="78"/>
      <c r="U4664" s="78"/>
      <c r="V4664" s="219"/>
      <c r="W4664" s="78"/>
      <c r="X4664" s="78"/>
      <c r="Y4664" s="78"/>
      <c r="Z4664" s="78"/>
      <c r="AA4664" s="77"/>
      <c r="AB4664" s="77"/>
      <c r="AC4664" s="78"/>
      <c r="AD4664" s="104"/>
      <c r="AE4664" s="78"/>
      <c r="AF4664" s="104"/>
      <c r="AG4664" s="78"/>
      <c r="AH4664" s="104"/>
      <c r="AI4664" s="78"/>
      <c r="AJ4664" s="104"/>
      <c r="AK4664" s="78"/>
      <c r="AL4664" s="78"/>
      <c r="AM4664" s="8"/>
      <c r="AN4664" s="78"/>
      <c r="AO4664" s="78"/>
      <c r="AP4664" s="78"/>
      <c r="AQ4664" s="78"/>
      <c r="AR4664" s="78"/>
      <c r="AS4664" s="78"/>
      <c r="AT4664" s="78"/>
      <c r="AU4664" s="78"/>
      <c r="AV4664" s="78"/>
      <c r="AW4664" s="77"/>
      <c r="AX4664" s="144"/>
      <c r="AY4664" s="144"/>
      <c r="AZ4664" s="144"/>
      <c r="BA4664" s="54"/>
      <c r="BB4664" s="54"/>
    </row>
    <row r="4665" spans="2:54" x14ac:dyDescent="0.25">
      <c r="B4665" s="77"/>
      <c r="C4665" s="77"/>
      <c r="D4665" s="77"/>
      <c r="E4665" s="77"/>
      <c r="F4665" s="77"/>
      <c r="G4665" s="77"/>
      <c r="I4665" s="78"/>
      <c r="K4665" s="78"/>
      <c r="L4665" s="77"/>
      <c r="M4665" s="78"/>
      <c r="N4665" s="78"/>
      <c r="O4665" s="78"/>
      <c r="P4665" s="78"/>
      <c r="Q4665" s="144"/>
      <c r="R4665" s="78"/>
      <c r="S4665" s="78"/>
      <c r="T4665" s="78"/>
      <c r="U4665" s="78"/>
      <c r="V4665" s="219"/>
      <c r="W4665" s="78"/>
      <c r="X4665" s="78"/>
      <c r="Y4665" s="78"/>
      <c r="Z4665" s="78"/>
      <c r="AA4665" s="77"/>
      <c r="AB4665" s="77"/>
      <c r="AC4665" s="78"/>
      <c r="AD4665" s="104"/>
      <c r="AE4665" s="78"/>
      <c r="AF4665" s="104"/>
      <c r="AG4665" s="78"/>
      <c r="AH4665" s="104"/>
      <c r="AI4665" s="78"/>
      <c r="AJ4665" s="104"/>
      <c r="AK4665" s="78"/>
      <c r="AL4665" s="78"/>
      <c r="AM4665" s="8"/>
      <c r="AN4665" s="78"/>
      <c r="AO4665" s="78"/>
      <c r="AP4665" s="78"/>
      <c r="AQ4665" s="78"/>
      <c r="AR4665" s="78"/>
      <c r="AS4665" s="78"/>
      <c r="AT4665" s="78"/>
      <c r="AU4665" s="78"/>
      <c r="AV4665" s="78"/>
      <c r="AW4665" s="77"/>
      <c r="AX4665" s="144"/>
      <c r="AY4665" s="144"/>
      <c r="AZ4665" s="144"/>
      <c r="BA4665" s="54"/>
      <c r="BB4665" s="54"/>
    </row>
    <row r="4666" spans="2:54" x14ac:dyDescent="0.25">
      <c r="B4666" s="77"/>
      <c r="C4666" s="77"/>
      <c r="D4666" s="77"/>
      <c r="E4666" s="77"/>
      <c r="F4666" s="77"/>
      <c r="G4666" s="77"/>
      <c r="I4666" s="78"/>
      <c r="K4666" s="78"/>
      <c r="L4666" s="77"/>
      <c r="M4666" s="78"/>
      <c r="N4666" s="78"/>
      <c r="O4666" s="78"/>
      <c r="P4666" s="78"/>
      <c r="Q4666" s="144"/>
      <c r="R4666" s="78"/>
      <c r="S4666" s="78"/>
      <c r="T4666" s="78"/>
      <c r="U4666" s="78"/>
      <c r="V4666" s="219"/>
      <c r="W4666" s="78"/>
      <c r="X4666" s="78"/>
      <c r="Y4666" s="78"/>
      <c r="Z4666" s="78"/>
      <c r="AA4666" s="77"/>
      <c r="AB4666" s="77"/>
      <c r="AC4666" s="78"/>
      <c r="AD4666" s="104"/>
      <c r="AE4666" s="78"/>
      <c r="AF4666" s="104"/>
      <c r="AG4666" s="78"/>
      <c r="AH4666" s="104"/>
      <c r="AI4666" s="78"/>
      <c r="AJ4666" s="104"/>
      <c r="AK4666" s="78"/>
      <c r="AL4666" s="78"/>
      <c r="AM4666" s="8"/>
      <c r="AN4666" s="78"/>
      <c r="AO4666" s="78"/>
      <c r="AP4666" s="78"/>
      <c r="AQ4666" s="78"/>
      <c r="AR4666" s="78"/>
      <c r="AS4666" s="78"/>
      <c r="AT4666" s="78"/>
      <c r="AU4666" s="78"/>
      <c r="AV4666" s="78"/>
      <c r="AW4666" s="77"/>
      <c r="AX4666" s="144"/>
      <c r="AY4666" s="144"/>
      <c r="AZ4666" s="144"/>
      <c r="BA4666" s="54"/>
      <c r="BB4666" s="54"/>
    </row>
    <row r="4667" spans="2:54" x14ac:dyDescent="0.25">
      <c r="B4667" s="77"/>
      <c r="C4667" s="77"/>
      <c r="D4667" s="77"/>
      <c r="E4667" s="77"/>
      <c r="F4667" s="77"/>
      <c r="G4667" s="77"/>
      <c r="I4667" s="78"/>
      <c r="K4667" s="78"/>
      <c r="L4667" s="77"/>
      <c r="M4667" s="78"/>
      <c r="N4667" s="78"/>
      <c r="O4667" s="78"/>
      <c r="P4667" s="78"/>
      <c r="Q4667" s="144"/>
      <c r="R4667" s="78"/>
      <c r="S4667" s="78"/>
      <c r="T4667" s="78"/>
      <c r="U4667" s="78"/>
      <c r="V4667" s="219"/>
      <c r="W4667" s="78"/>
      <c r="X4667" s="78"/>
      <c r="Y4667" s="78"/>
      <c r="Z4667" s="78"/>
      <c r="AA4667" s="77"/>
      <c r="AB4667" s="77"/>
      <c r="AC4667" s="78"/>
      <c r="AD4667" s="104"/>
      <c r="AE4667" s="78"/>
      <c r="AF4667" s="104"/>
      <c r="AG4667" s="78"/>
      <c r="AH4667" s="104"/>
      <c r="AI4667" s="78"/>
      <c r="AJ4667" s="104"/>
      <c r="AK4667" s="78"/>
      <c r="AL4667" s="78"/>
      <c r="AM4667" s="8"/>
      <c r="AN4667" s="78"/>
      <c r="AO4667" s="78"/>
      <c r="AP4667" s="78"/>
      <c r="AQ4667" s="78"/>
      <c r="AR4667" s="78"/>
      <c r="AS4667" s="78"/>
      <c r="AT4667" s="78"/>
      <c r="AU4667" s="78"/>
      <c r="AV4667" s="78"/>
      <c r="AW4667" s="77"/>
      <c r="AX4667" s="144"/>
      <c r="AY4667" s="144"/>
      <c r="AZ4667" s="144"/>
      <c r="BA4667" s="54"/>
      <c r="BB4667" s="54"/>
    </row>
    <row r="4668" spans="2:54" x14ac:dyDescent="0.25">
      <c r="B4668" s="77"/>
      <c r="C4668" s="77"/>
      <c r="D4668" s="77"/>
      <c r="E4668" s="77"/>
      <c r="F4668" s="77"/>
      <c r="G4668" s="77"/>
      <c r="I4668" s="78"/>
      <c r="K4668" s="78"/>
      <c r="L4668" s="77"/>
      <c r="M4668" s="78"/>
      <c r="N4668" s="78"/>
      <c r="O4668" s="78"/>
      <c r="P4668" s="78"/>
      <c r="Q4668" s="144"/>
      <c r="R4668" s="78"/>
      <c r="S4668" s="78"/>
      <c r="T4668" s="78"/>
      <c r="U4668" s="78"/>
      <c r="V4668" s="219"/>
      <c r="W4668" s="78"/>
      <c r="X4668" s="78"/>
      <c r="Y4668" s="78"/>
      <c r="Z4668" s="78"/>
      <c r="AA4668" s="77"/>
      <c r="AB4668" s="77"/>
      <c r="AC4668" s="78"/>
      <c r="AD4668" s="104"/>
      <c r="AE4668" s="78"/>
      <c r="AF4668" s="104"/>
      <c r="AG4668" s="78"/>
      <c r="AH4668" s="104"/>
      <c r="AI4668" s="78"/>
      <c r="AJ4668" s="104"/>
      <c r="AK4668" s="78"/>
      <c r="AL4668" s="78"/>
      <c r="AM4668" s="8"/>
      <c r="AN4668" s="78"/>
      <c r="AO4668" s="78"/>
      <c r="AP4668" s="78"/>
      <c r="AQ4668" s="78"/>
      <c r="AR4668" s="78"/>
      <c r="AS4668" s="78"/>
      <c r="AT4668" s="78"/>
      <c r="AU4668" s="78"/>
      <c r="AV4668" s="78"/>
      <c r="AW4668" s="77"/>
      <c r="AX4668" s="144"/>
      <c r="AY4668" s="144"/>
      <c r="AZ4668" s="144"/>
      <c r="BA4668" s="54"/>
      <c r="BB4668" s="54"/>
    </row>
    <row r="4669" spans="2:54" x14ac:dyDescent="0.25">
      <c r="B4669" s="77"/>
      <c r="C4669" s="77"/>
      <c r="D4669" s="77"/>
      <c r="E4669" s="77"/>
      <c r="F4669" s="77"/>
      <c r="G4669" s="77"/>
      <c r="I4669" s="78"/>
      <c r="K4669" s="78"/>
      <c r="L4669" s="77"/>
      <c r="M4669" s="78"/>
      <c r="N4669" s="78"/>
      <c r="O4669" s="78"/>
      <c r="P4669" s="78"/>
      <c r="Q4669" s="144"/>
      <c r="R4669" s="78"/>
      <c r="S4669" s="78"/>
      <c r="T4669" s="78"/>
      <c r="U4669" s="78"/>
      <c r="V4669" s="219"/>
      <c r="W4669" s="78"/>
      <c r="X4669" s="78"/>
      <c r="Y4669" s="78"/>
      <c r="Z4669" s="78"/>
      <c r="AA4669" s="77"/>
      <c r="AB4669" s="77"/>
      <c r="AC4669" s="78"/>
      <c r="AD4669" s="104"/>
      <c r="AE4669" s="78"/>
      <c r="AF4669" s="104"/>
      <c r="AG4669" s="78"/>
      <c r="AH4669" s="104"/>
      <c r="AI4669" s="78"/>
      <c r="AJ4669" s="104"/>
      <c r="AK4669" s="78"/>
      <c r="AL4669" s="78"/>
      <c r="AM4669" s="8"/>
      <c r="AN4669" s="78"/>
      <c r="AO4669" s="78"/>
      <c r="AP4669" s="78"/>
      <c r="AQ4669" s="78"/>
      <c r="AR4669" s="78"/>
      <c r="AS4669" s="78"/>
      <c r="AT4669" s="78"/>
      <c r="AU4669" s="78"/>
      <c r="AV4669" s="78"/>
      <c r="AW4669" s="77"/>
      <c r="AX4669" s="144"/>
      <c r="AY4669" s="144"/>
      <c r="AZ4669" s="144"/>
      <c r="BA4669" s="54"/>
      <c r="BB4669" s="54"/>
    </row>
    <row r="4670" spans="2:54" x14ac:dyDescent="0.25">
      <c r="B4670" s="77"/>
      <c r="C4670" s="77"/>
      <c r="D4670" s="77"/>
      <c r="E4670" s="77"/>
      <c r="F4670" s="77"/>
      <c r="G4670" s="77"/>
      <c r="I4670" s="78"/>
      <c r="K4670" s="78"/>
      <c r="L4670" s="77"/>
      <c r="M4670" s="78"/>
      <c r="N4670" s="78"/>
      <c r="O4670" s="78"/>
      <c r="P4670" s="78"/>
      <c r="Q4670" s="144"/>
      <c r="R4670" s="78"/>
      <c r="S4670" s="78"/>
      <c r="T4670" s="78"/>
      <c r="U4670" s="78"/>
      <c r="V4670" s="219"/>
      <c r="W4670" s="78"/>
      <c r="X4670" s="78"/>
      <c r="Y4670" s="78"/>
      <c r="Z4670" s="78"/>
      <c r="AA4670" s="77"/>
      <c r="AB4670" s="77"/>
      <c r="AC4670" s="78"/>
      <c r="AD4670" s="104"/>
      <c r="AE4670" s="78"/>
      <c r="AF4670" s="104"/>
      <c r="AG4670" s="78"/>
      <c r="AH4670" s="104"/>
      <c r="AI4670" s="78"/>
      <c r="AJ4670" s="104"/>
      <c r="AK4670" s="78"/>
      <c r="AL4670" s="78"/>
      <c r="AM4670" s="8"/>
      <c r="AN4670" s="78"/>
      <c r="AO4670" s="78"/>
      <c r="AP4670" s="78"/>
      <c r="AQ4670" s="78"/>
      <c r="AR4670" s="78"/>
      <c r="AS4670" s="78"/>
      <c r="AT4670" s="78"/>
      <c r="AU4670" s="78"/>
      <c r="AV4670" s="78"/>
      <c r="AW4670" s="77"/>
      <c r="AX4670" s="144"/>
      <c r="AY4670" s="144"/>
      <c r="AZ4670" s="144"/>
      <c r="BA4670" s="54"/>
      <c r="BB4670" s="54"/>
    </row>
    <row r="4671" spans="2:54" x14ac:dyDescent="0.25">
      <c r="B4671" s="77"/>
      <c r="C4671" s="77"/>
      <c r="D4671" s="77"/>
      <c r="E4671" s="77"/>
      <c r="F4671" s="77"/>
      <c r="G4671" s="77"/>
      <c r="I4671" s="78"/>
      <c r="K4671" s="78"/>
      <c r="L4671" s="77"/>
      <c r="M4671" s="78"/>
      <c r="N4671" s="78"/>
      <c r="O4671" s="78"/>
      <c r="P4671" s="78"/>
      <c r="Q4671" s="144"/>
      <c r="R4671" s="78"/>
      <c r="S4671" s="78"/>
      <c r="T4671" s="78"/>
      <c r="U4671" s="78"/>
      <c r="V4671" s="219"/>
      <c r="W4671" s="78"/>
      <c r="X4671" s="78"/>
      <c r="Y4671" s="78"/>
      <c r="Z4671" s="78"/>
      <c r="AA4671" s="77"/>
      <c r="AB4671" s="77"/>
      <c r="AC4671" s="78"/>
      <c r="AD4671" s="104"/>
      <c r="AE4671" s="78"/>
      <c r="AF4671" s="104"/>
      <c r="AG4671" s="78"/>
      <c r="AH4671" s="104"/>
      <c r="AI4671" s="78"/>
      <c r="AJ4671" s="104"/>
      <c r="AK4671" s="78"/>
      <c r="AL4671" s="78"/>
      <c r="AM4671" s="8"/>
      <c r="AN4671" s="78"/>
      <c r="AO4671" s="78"/>
      <c r="AP4671" s="78"/>
      <c r="AQ4671" s="78"/>
      <c r="AR4671" s="78"/>
      <c r="AS4671" s="78"/>
      <c r="AT4671" s="78"/>
      <c r="AU4671" s="78"/>
      <c r="AV4671" s="78"/>
      <c r="AW4671" s="77"/>
      <c r="AX4671" s="144"/>
      <c r="AY4671" s="144"/>
      <c r="AZ4671" s="144"/>
      <c r="BA4671" s="54"/>
      <c r="BB4671" s="54"/>
    </row>
    <row r="4672" spans="2:54" x14ac:dyDescent="0.25">
      <c r="B4672" s="77"/>
      <c r="C4672" s="77"/>
      <c r="D4672" s="77"/>
      <c r="E4672" s="77"/>
      <c r="F4672" s="77"/>
      <c r="G4672" s="77"/>
      <c r="I4672" s="78"/>
      <c r="K4672" s="78"/>
      <c r="L4672" s="77"/>
      <c r="M4672" s="78"/>
      <c r="N4672" s="78"/>
      <c r="O4672" s="78"/>
      <c r="P4672" s="78"/>
      <c r="Q4672" s="144"/>
      <c r="R4672" s="78"/>
      <c r="S4672" s="78"/>
      <c r="T4672" s="78"/>
      <c r="U4672" s="78"/>
      <c r="V4672" s="219"/>
      <c r="W4672" s="78"/>
      <c r="X4672" s="78"/>
      <c r="Y4672" s="78"/>
      <c r="Z4672" s="78"/>
      <c r="AA4672" s="77"/>
      <c r="AB4672" s="77"/>
      <c r="AC4672" s="78"/>
      <c r="AD4672" s="104"/>
      <c r="AE4672" s="78"/>
      <c r="AF4672" s="104"/>
      <c r="AG4672" s="78"/>
      <c r="AH4672" s="104"/>
      <c r="AI4672" s="78"/>
      <c r="AJ4672" s="104"/>
      <c r="AK4672" s="78"/>
      <c r="AL4672" s="78"/>
      <c r="AM4672" s="8"/>
      <c r="AN4672" s="78"/>
      <c r="AO4672" s="78"/>
      <c r="AP4672" s="78"/>
      <c r="AQ4672" s="78"/>
      <c r="AR4672" s="78"/>
      <c r="AS4672" s="78"/>
      <c r="AT4672" s="78"/>
      <c r="AU4672" s="78"/>
      <c r="AV4672" s="78"/>
      <c r="AW4672" s="77"/>
      <c r="AX4672" s="144"/>
      <c r="AY4672" s="144"/>
      <c r="AZ4672" s="144"/>
      <c r="BA4672" s="54"/>
      <c r="BB4672" s="54"/>
    </row>
    <row r="4673" spans="2:54" x14ac:dyDescent="0.25">
      <c r="B4673" s="77"/>
      <c r="C4673" s="77"/>
      <c r="D4673" s="77"/>
      <c r="E4673" s="77"/>
      <c r="F4673" s="77"/>
      <c r="G4673" s="77"/>
      <c r="I4673" s="78"/>
      <c r="K4673" s="78"/>
      <c r="L4673" s="77"/>
      <c r="M4673" s="78"/>
      <c r="N4673" s="78"/>
      <c r="O4673" s="78"/>
      <c r="P4673" s="78"/>
      <c r="Q4673" s="144"/>
      <c r="R4673" s="78"/>
      <c r="S4673" s="78"/>
      <c r="T4673" s="78"/>
      <c r="U4673" s="78"/>
      <c r="V4673" s="219"/>
      <c r="W4673" s="78"/>
      <c r="X4673" s="78"/>
      <c r="Y4673" s="78"/>
      <c r="Z4673" s="78"/>
      <c r="AA4673" s="77"/>
      <c r="AB4673" s="77"/>
      <c r="AC4673" s="78"/>
      <c r="AD4673" s="104"/>
      <c r="AE4673" s="78"/>
      <c r="AF4673" s="104"/>
      <c r="AG4673" s="78"/>
      <c r="AH4673" s="104"/>
      <c r="AI4673" s="78"/>
      <c r="AJ4673" s="104"/>
      <c r="AK4673" s="78"/>
      <c r="AL4673" s="78"/>
      <c r="AM4673" s="8"/>
      <c r="AN4673" s="78"/>
      <c r="AO4673" s="78"/>
      <c r="AP4673" s="78"/>
      <c r="AQ4673" s="78"/>
      <c r="AR4673" s="78"/>
      <c r="AS4673" s="78"/>
      <c r="AT4673" s="78"/>
      <c r="AU4673" s="78"/>
      <c r="AV4673" s="78"/>
      <c r="AW4673" s="77"/>
      <c r="AX4673" s="144"/>
      <c r="AY4673" s="144"/>
      <c r="AZ4673" s="144"/>
      <c r="BA4673" s="54"/>
      <c r="BB4673" s="54"/>
    </row>
    <row r="4674" spans="2:54" x14ac:dyDescent="0.25">
      <c r="B4674" s="77"/>
      <c r="C4674" s="77"/>
      <c r="D4674" s="77"/>
      <c r="E4674" s="77"/>
      <c r="F4674" s="77"/>
      <c r="G4674" s="77"/>
      <c r="I4674" s="78"/>
      <c r="K4674" s="78"/>
      <c r="L4674" s="77"/>
      <c r="M4674" s="78"/>
      <c r="N4674" s="78"/>
      <c r="O4674" s="78"/>
      <c r="P4674" s="78"/>
      <c r="Q4674" s="144"/>
      <c r="R4674" s="78"/>
      <c r="S4674" s="78"/>
      <c r="T4674" s="78"/>
      <c r="U4674" s="78"/>
      <c r="V4674" s="219"/>
      <c r="W4674" s="78"/>
      <c r="X4674" s="78"/>
      <c r="Y4674" s="78"/>
      <c r="Z4674" s="78"/>
      <c r="AA4674" s="77"/>
      <c r="AB4674" s="77"/>
      <c r="AC4674" s="78"/>
      <c r="AD4674" s="104"/>
      <c r="AE4674" s="78"/>
      <c r="AF4674" s="104"/>
      <c r="AG4674" s="78"/>
      <c r="AH4674" s="104"/>
      <c r="AI4674" s="78"/>
      <c r="AJ4674" s="104"/>
      <c r="AK4674" s="78"/>
      <c r="AL4674" s="78"/>
      <c r="AM4674" s="8"/>
      <c r="AN4674" s="78"/>
      <c r="AO4674" s="78"/>
      <c r="AP4674" s="78"/>
      <c r="AQ4674" s="78"/>
      <c r="AR4674" s="78"/>
      <c r="AS4674" s="78"/>
      <c r="AT4674" s="78"/>
      <c r="AU4674" s="78"/>
      <c r="AV4674" s="78"/>
      <c r="AW4674" s="77"/>
      <c r="AX4674" s="144"/>
      <c r="AY4674" s="144"/>
      <c r="AZ4674" s="144"/>
      <c r="BA4674" s="54"/>
      <c r="BB4674" s="54"/>
    </row>
    <row r="4675" spans="2:54" x14ac:dyDescent="0.25">
      <c r="B4675" s="77"/>
      <c r="C4675" s="77"/>
      <c r="D4675" s="77"/>
      <c r="E4675" s="77"/>
      <c r="F4675" s="77"/>
      <c r="G4675" s="77"/>
      <c r="I4675" s="78"/>
      <c r="K4675" s="78"/>
      <c r="L4675" s="77"/>
      <c r="M4675" s="78"/>
      <c r="N4675" s="78"/>
      <c r="O4675" s="78"/>
      <c r="P4675" s="78"/>
      <c r="Q4675" s="144"/>
      <c r="R4675" s="78"/>
      <c r="S4675" s="78"/>
      <c r="T4675" s="78"/>
      <c r="U4675" s="78"/>
      <c r="V4675" s="219"/>
      <c r="W4675" s="78"/>
      <c r="X4675" s="78"/>
      <c r="Y4675" s="78"/>
      <c r="Z4675" s="78"/>
      <c r="AA4675" s="77"/>
      <c r="AB4675" s="77"/>
      <c r="AC4675" s="78"/>
      <c r="AD4675" s="104"/>
      <c r="AE4675" s="78"/>
      <c r="AF4675" s="104"/>
      <c r="AG4675" s="78"/>
      <c r="AH4675" s="104"/>
      <c r="AI4675" s="78"/>
      <c r="AJ4675" s="104"/>
      <c r="AK4675" s="78"/>
      <c r="AL4675" s="78"/>
      <c r="AM4675" s="8"/>
      <c r="AN4675" s="78"/>
      <c r="AO4675" s="78"/>
      <c r="AP4675" s="78"/>
      <c r="AQ4675" s="78"/>
      <c r="AR4675" s="78"/>
      <c r="AS4675" s="78"/>
      <c r="AT4675" s="78"/>
      <c r="AU4675" s="78"/>
      <c r="AV4675" s="78"/>
      <c r="AW4675" s="77"/>
      <c r="AX4675" s="144"/>
      <c r="AY4675" s="144"/>
      <c r="AZ4675" s="144"/>
      <c r="BA4675" s="54"/>
      <c r="BB4675" s="54"/>
    </row>
    <row r="4676" spans="2:54" x14ac:dyDescent="0.25">
      <c r="B4676" s="77"/>
      <c r="C4676" s="77"/>
      <c r="D4676" s="77"/>
      <c r="E4676" s="77"/>
      <c r="F4676" s="77"/>
      <c r="G4676" s="77"/>
      <c r="I4676" s="78"/>
      <c r="K4676" s="78"/>
      <c r="L4676" s="77"/>
      <c r="M4676" s="78"/>
      <c r="N4676" s="78"/>
      <c r="O4676" s="78"/>
      <c r="P4676" s="78"/>
      <c r="Q4676" s="144"/>
      <c r="R4676" s="78"/>
      <c r="S4676" s="78"/>
      <c r="T4676" s="78"/>
      <c r="U4676" s="78"/>
      <c r="V4676" s="219"/>
      <c r="W4676" s="78"/>
      <c r="X4676" s="78"/>
      <c r="Y4676" s="78"/>
      <c r="Z4676" s="78"/>
      <c r="AA4676" s="77"/>
      <c r="AB4676" s="77"/>
      <c r="AC4676" s="78"/>
      <c r="AD4676" s="104"/>
      <c r="AE4676" s="78"/>
      <c r="AF4676" s="104"/>
      <c r="AG4676" s="78"/>
      <c r="AH4676" s="104"/>
      <c r="AI4676" s="78"/>
      <c r="AJ4676" s="104"/>
      <c r="AK4676" s="78"/>
      <c r="AL4676" s="78"/>
      <c r="AM4676" s="8"/>
      <c r="AN4676" s="78"/>
      <c r="AO4676" s="78"/>
      <c r="AP4676" s="78"/>
      <c r="AQ4676" s="78"/>
      <c r="AR4676" s="78"/>
      <c r="AS4676" s="78"/>
      <c r="AT4676" s="78"/>
      <c r="AU4676" s="78"/>
      <c r="AV4676" s="78"/>
      <c r="AW4676" s="77"/>
      <c r="AX4676" s="144"/>
      <c r="AY4676" s="144"/>
      <c r="AZ4676" s="144"/>
      <c r="BA4676" s="54"/>
      <c r="BB4676" s="54"/>
    </row>
    <row r="4677" spans="2:54" x14ac:dyDescent="0.25">
      <c r="B4677" s="77"/>
      <c r="C4677" s="77"/>
      <c r="D4677" s="77"/>
      <c r="E4677" s="77"/>
      <c r="F4677" s="77"/>
      <c r="G4677" s="77"/>
      <c r="I4677" s="78"/>
      <c r="K4677" s="78"/>
      <c r="L4677" s="77"/>
      <c r="M4677" s="78"/>
      <c r="N4677" s="78"/>
      <c r="O4677" s="78"/>
      <c r="P4677" s="78"/>
      <c r="Q4677" s="144"/>
      <c r="R4677" s="78"/>
      <c r="S4677" s="78"/>
      <c r="T4677" s="78"/>
      <c r="U4677" s="78"/>
      <c r="V4677" s="219"/>
      <c r="W4677" s="78"/>
      <c r="X4677" s="78"/>
      <c r="Y4677" s="78"/>
      <c r="Z4677" s="78"/>
      <c r="AA4677" s="77"/>
      <c r="AB4677" s="77"/>
      <c r="AC4677" s="78"/>
      <c r="AD4677" s="104"/>
      <c r="AE4677" s="78"/>
      <c r="AF4677" s="104"/>
      <c r="AG4677" s="78"/>
      <c r="AH4677" s="104"/>
      <c r="AI4677" s="78"/>
      <c r="AJ4677" s="104"/>
      <c r="AK4677" s="78"/>
      <c r="AL4677" s="78"/>
      <c r="AM4677" s="8"/>
      <c r="AN4677" s="78"/>
      <c r="AO4677" s="78"/>
      <c r="AP4677" s="78"/>
      <c r="AQ4677" s="78"/>
      <c r="AR4677" s="78"/>
      <c r="AS4677" s="78"/>
      <c r="AT4677" s="78"/>
      <c r="AU4677" s="78"/>
      <c r="AV4677" s="78"/>
      <c r="AW4677" s="77"/>
      <c r="AX4677" s="144"/>
      <c r="AY4677" s="144"/>
      <c r="AZ4677" s="144"/>
      <c r="BA4677" s="54"/>
      <c r="BB4677" s="54"/>
    </row>
    <row r="4678" spans="2:54" x14ac:dyDescent="0.25">
      <c r="B4678" s="77"/>
      <c r="C4678" s="77"/>
      <c r="D4678" s="77"/>
      <c r="E4678" s="77"/>
      <c r="F4678" s="77"/>
      <c r="G4678" s="77"/>
      <c r="I4678" s="78"/>
      <c r="K4678" s="78"/>
      <c r="L4678" s="77"/>
      <c r="M4678" s="78"/>
      <c r="N4678" s="78"/>
      <c r="O4678" s="78"/>
      <c r="P4678" s="78"/>
      <c r="Q4678" s="144"/>
      <c r="R4678" s="78"/>
      <c r="S4678" s="78"/>
      <c r="T4678" s="78"/>
      <c r="U4678" s="78"/>
      <c r="V4678" s="219"/>
      <c r="W4678" s="78"/>
      <c r="X4678" s="78"/>
      <c r="Y4678" s="78"/>
      <c r="Z4678" s="78"/>
      <c r="AA4678" s="77"/>
      <c r="AB4678" s="77"/>
      <c r="AC4678" s="78"/>
      <c r="AD4678" s="104"/>
      <c r="AE4678" s="78"/>
      <c r="AF4678" s="104"/>
      <c r="AG4678" s="78"/>
      <c r="AH4678" s="104"/>
      <c r="AI4678" s="78"/>
      <c r="AJ4678" s="104"/>
      <c r="AK4678" s="78"/>
      <c r="AL4678" s="78"/>
      <c r="AM4678" s="8"/>
      <c r="AN4678" s="78"/>
      <c r="AO4678" s="78"/>
      <c r="AP4678" s="78"/>
      <c r="AQ4678" s="78"/>
      <c r="AR4678" s="78"/>
      <c r="AS4678" s="78"/>
      <c r="AT4678" s="78"/>
      <c r="AU4678" s="78"/>
      <c r="AV4678" s="78"/>
      <c r="AW4678" s="77"/>
      <c r="AX4678" s="144"/>
      <c r="AY4678" s="144"/>
      <c r="AZ4678" s="144"/>
      <c r="BA4678" s="54"/>
      <c r="BB4678" s="54"/>
    </row>
    <row r="4679" spans="2:54" x14ac:dyDescent="0.25">
      <c r="B4679" s="77"/>
      <c r="C4679" s="77"/>
      <c r="D4679" s="77"/>
      <c r="E4679" s="77"/>
      <c r="F4679" s="77"/>
      <c r="G4679" s="77"/>
      <c r="I4679" s="78"/>
      <c r="K4679" s="78"/>
      <c r="L4679" s="77"/>
      <c r="M4679" s="78"/>
      <c r="N4679" s="78"/>
      <c r="O4679" s="78"/>
      <c r="P4679" s="78"/>
      <c r="Q4679" s="144"/>
      <c r="R4679" s="78"/>
      <c r="S4679" s="78"/>
      <c r="T4679" s="78"/>
      <c r="U4679" s="78"/>
      <c r="V4679" s="219"/>
      <c r="W4679" s="78"/>
      <c r="X4679" s="78"/>
      <c r="Y4679" s="78"/>
      <c r="Z4679" s="78"/>
      <c r="AA4679" s="77"/>
      <c r="AB4679" s="77"/>
      <c r="AC4679" s="78"/>
      <c r="AD4679" s="104"/>
      <c r="AE4679" s="78"/>
      <c r="AF4679" s="104"/>
      <c r="AG4679" s="78"/>
      <c r="AH4679" s="104"/>
      <c r="AI4679" s="78"/>
      <c r="AJ4679" s="104"/>
      <c r="AK4679" s="78"/>
      <c r="AL4679" s="78"/>
      <c r="AM4679" s="8"/>
      <c r="AN4679" s="78"/>
      <c r="AO4679" s="78"/>
      <c r="AP4679" s="78"/>
      <c r="AQ4679" s="78"/>
      <c r="AR4679" s="78"/>
      <c r="AS4679" s="78"/>
      <c r="AT4679" s="78"/>
      <c r="AU4679" s="78"/>
      <c r="AV4679" s="78"/>
      <c r="AW4679" s="77"/>
      <c r="AX4679" s="144"/>
      <c r="AY4679" s="144"/>
      <c r="AZ4679" s="144"/>
      <c r="BA4679" s="54"/>
      <c r="BB4679" s="54"/>
    </row>
    <row r="4680" spans="2:54" x14ac:dyDescent="0.25">
      <c r="B4680" s="77"/>
      <c r="C4680" s="77"/>
      <c r="D4680" s="77"/>
      <c r="E4680" s="77"/>
      <c r="F4680" s="77"/>
      <c r="G4680" s="77"/>
      <c r="I4680" s="78"/>
      <c r="K4680" s="78"/>
      <c r="L4680" s="77"/>
      <c r="M4680" s="78"/>
      <c r="N4680" s="78"/>
      <c r="O4680" s="78"/>
      <c r="P4680" s="78"/>
      <c r="Q4680" s="144"/>
      <c r="R4680" s="78"/>
      <c r="S4680" s="78"/>
      <c r="T4680" s="78"/>
      <c r="U4680" s="78"/>
      <c r="V4680" s="219"/>
      <c r="W4680" s="78"/>
      <c r="X4680" s="78"/>
      <c r="Y4680" s="78"/>
      <c r="Z4680" s="78"/>
      <c r="AA4680" s="77"/>
      <c r="AB4680" s="77"/>
      <c r="AC4680" s="78"/>
      <c r="AD4680" s="104"/>
      <c r="AE4680" s="78"/>
      <c r="AF4680" s="104"/>
      <c r="AG4680" s="78"/>
      <c r="AH4680" s="104"/>
      <c r="AI4680" s="78"/>
      <c r="AJ4680" s="104"/>
      <c r="AK4680" s="78"/>
      <c r="AL4680" s="78"/>
      <c r="AM4680" s="8"/>
      <c r="AN4680" s="78"/>
      <c r="AO4680" s="78"/>
      <c r="AP4680" s="78"/>
      <c r="AQ4680" s="78"/>
      <c r="AR4680" s="78"/>
      <c r="AS4680" s="78"/>
      <c r="AT4680" s="78"/>
      <c r="AU4680" s="78"/>
      <c r="AV4680" s="78"/>
      <c r="AW4680" s="77"/>
      <c r="AX4680" s="144"/>
      <c r="AY4680" s="144"/>
      <c r="AZ4680" s="144"/>
      <c r="BA4680" s="54"/>
      <c r="BB4680" s="54"/>
    </row>
    <row r="4681" spans="2:54" x14ac:dyDescent="0.25">
      <c r="B4681" s="77"/>
      <c r="C4681" s="77"/>
      <c r="D4681" s="77"/>
      <c r="E4681" s="77"/>
      <c r="F4681" s="77"/>
      <c r="G4681" s="77"/>
      <c r="I4681" s="78"/>
      <c r="K4681" s="78"/>
      <c r="L4681" s="77"/>
      <c r="M4681" s="78"/>
      <c r="N4681" s="78"/>
      <c r="O4681" s="78"/>
      <c r="P4681" s="78"/>
      <c r="Q4681" s="144"/>
      <c r="R4681" s="78"/>
      <c r="S4681" s="78"/>
      <c r="T4681" s="78"/>
      <c r="U4681" s="78"/>
      <c r="V4681" s="219"/>
      <c r="W4681" s="78"/>
      <c r="X4681" s="78"/>
      <c r="Y4681" s="78"/>
      <c r="Z4681" s="78"/>
      <c r="AA4681" s="77"/>
      <c r="AB4681" s="77"/>
      <c r="AC4681" s="78"/>
      <c r="AD4681" s="104"/>
      <c r="AE4681" s="78"/>
      <c r="AF4681" s="104"/>
      <c r="AG4681" s="78"/>
      <c r="AH4681" s="104"/>
      <c r="AI4681" s="78"/>
      <c r="AJ4681" s="104"/>
      <c r="AK4681" s="78"/>
      <c r="AL4681" s="78"/>
      <c r="AM4681" s="8"/>
      <c r="AN4681" s="78"/>
      <c r="AO4681" s="78"/>
      <c r="AP4681" s="78"/>
      <c r="AQ4681" s="78"/>
      <c r="AR4681" s="78"/>
      <c r="AS4681" s="78"/>
      <c r="AT4681" s="78"/>
      <c r="AU4681" s="78"/>
      <c r="AV4681" s="78"/>
      <c r="AW4681" s="77"/>
      <c r="AX4681" s="144"/>
      <c r="AY4681" s="144"/>
      <c r="AZ4681" s="144"/>
      <c r="BA4681" s="54"/>
      <c r="BB4681" s="54"/>
    </row>
    <row r="4682" spans="2:54" x14ac:dyDescent="0.25">
      <c r="B4682" s="77"/>
      <c r="C4682" s="77"/>
      <c r="D4682" s="77"/>
      <c r="E4682" s="77"/>
      <c r="F4682" s="77"/>
      <c r="G4682" s="77"/>
      <c r="I4682" s="78"/>
      <c r="K4682" s="78"/>
      <c r="L4682" s="77"/>
      <c r="M4682" s="78"/>
      <c r="N4682" s="78"/>
      <c r="O4682" s="78"/>
      <c r="P4682" s="78"/>
      <c r="Q4682" s="144"/>
      <c r="R4682" s="78"/>
      <c r="S4682" s="78"/>
      <c r="T4682" s="78"/>
      <c r="U4682" s="78"/>
      <c r="V4682" s="219"/>
      <c r="W4682" s="78"/>
      <c r="X4682" s="78"/>
      <c r="Y4682" s="78"/>
      <c r="Z4682" s="78"/>
      <c r="AA4682" s="77"/>
      <c r="AB4682" s="77"/>
      <c r="AC4682" s="78"/>
      <c r="AD4682" s="104"/>
      <c r="AE4682" s="78"/>
      <c r="AF4682" s="104"/>
      <c r="AG4682" s="78"/>
      <c r="AH4682" s="104"/>
      <c r="AI4682" s="78"/>
      <c r="AJ4682" s="104"/>
      <c r="AK4682" s="78"/>
      <c r="AL4682" s="78"/>
      <c r="AM4682" s="8"/>
      <c r="AN4682" s="78"/>
      <c r="AO4682" s="78"/>
      <c r="AP4682" s="78"/>
      <c r="AQ4682" s="78"/>
      <c r="AR4682" s="78"/>
      <c r="AS4682" s="78"/>
      <c r="AT4682" s="78"/>
      <c r="AU4682" s="78"/>
      <c r="AV4682" s="78"/>
      <c r="AW4682" s="77"/>
      <c r="AX4682" s="144"/>
      <c r="AY4682" s="144"/>
      <c r="AZ4682" s="144"/>
      <c r="BA4682" s="54"/>
      <c r="BB4682" s="54"/>
    </row>
    <row r="4683" spans="2:54" x14ac:dyDescent="0.25">
      <c r="B4683" s="77"/>
      <c r="C4683" s="77"/>
      <c r="D4683" s="77"/>
      <c r="E4683" s="77"/>
      <c r="F4683" s="77"/>
      <c r="G4683" s="77"/>
      <c r="I4683" s="78"/>
      <c r="K4683" s="78"/>
      <c r="L4683" s="77"/>
      <c r="M4683" s="78"/>
      <c r="N4683" s="78"/>
      <c r="O4683" s="78"/>
      <c r="P4683" s="78"/>
      <c r="Q4683" s="144"/>
      <c r="R4683" s="78"/>
      <c r="S4683" s="78"/>
      <c r="T4683" s="78"/>
      <c r="U4683" s="78"/>
      <c r="V4683" s="219"/>
      <c r="W4683" s="78"/>
      <c r="X4683" s="78"/>
      <c r="Y4683" s="78"/>
      <c r="Z4683" s="78"/>
      <c r="AA4683" s="77"/>
      <c r="AB4683" s="77"/>
      <c r="AC4683" s="78"/>
      <c r="AD4683" s="104"/>
      <c r="AE4683" s="78"/>
      <c r="AF4683" s="104"/>
      <c r="AG4683" s="78"/>
      <c r="AH4683" s="104"/>
      <c r="AI4683" s="78"/>
      <c r="AJ4683" s="104"/>
      <c r="AK4683" s="78"/>
      <c r="AL4683" s="78"/>
      <c r="AM4683" s="8"/>
      <c r="AN4683" s="78"/>
      <c r="AO4683" s="78"/>
      <c r="AP4683" s="78"/>
      <c r="AQ4683" s="78"/>
      <c r="AR4683" s="78"/>
      <c r="AS4683" s="78"/>
      <c r="AT4683" s="78"/>
      <c r="AU4683" s="78"/>
      <c r="AV4683" s="78"/>
      <c r="AW4683" s="77"/>
      <c r="AX4683" s="144"/>
      <c r="AY4683" s="144"/>
      <c r="AZ4683" s="144"/>
      <c r="BA4683" s="54"/>
      <c r="BB4683" s="54"/>
    </row>
    <row r="4684" spans="2:54" x14ac:dyDescent="0.25">
      <c r="B4684" s="77"/>
      <c r="C4684" s="77"/>
      <c r="D4684" s="77"/>
      <c r="E4684" s="77"/>
      <c r="F4684" s="77"/>
      <c r="G4684" s="77"/>
      <c r="I4684" s="78"/>
      <c r="K4684" s="78"/>
      <c r="L4684" s="77"/>
      <c r="M4684" s="78"/>
      <c r="N4684" s="78"/>
      <c r="O4684" s="78"/>
      <c r="P4684" s="78"/>
      <c r="Q4684" s="144"/>
      <c r="R4684" s="78"/>
      <c r="S4684" s="78"/>
      <c r="T4684" s="78"/>
      <c r="U4684" s="78"/>
      <c r="V4684" s="219"/>
      <c r="W4684" s="78"/>
      <c r="X4684" s="78"/>
      <c r="Y4684" s="78"/>
      <c r="Z4684" s="78"/>
      <c r="AA4684" s="77"/>
      <c r="AB4684" s="77"/>
      <c r="AC4684" s="78"/>
      <c r="AD4684" s="104"/>
      <c r="AE4684" s="78"/>
      <c r="AF4684" s="104"/>
      <c r="AG4684" s="78"/>
      <c r="AH4684" s="104"/>
      <c r="AI4684" s="78"/>
      <c r="AJ4684" s="104"/>
      <c r="AK4684" s="78"/>
      <c r="AL4684" s="78"/>
      <c r="AM4684" s="8"/>
      <c r="AN4684" s="78"/>
      <c r="AO4684" s="78"/>
      <c r="AP4684" s="78"/>
      <c r="AQ4684" s="78"/>
      <c r="AR4684" s="78"/>
      <c r="AS4684" s="78"/>
      <c r="AT4684" s="78"/>
      <c r="AU4684" s="78"/>
      <c r="AV4684" s="78"/>
      <c r="AW4684" s="77"/>
      <c r="AX4684" s="144"/>
      <c r="AY4684" s="144"/>
      <c r="AZ4684" s="144"/>
      <c r="BA4684" s="54"/>
      <c r="BB4684" s="54"/>
    </row>
    <row r="4685" spans="2:54" x14ac:dyDescent="0.25">
      <c r="B4685" s="77"/>
      <c r="C4685" s="77"/>
      <c r="D4685" s="77"/>
      <c r="E4685" s="77"/>
      <c r="F4685" s="77"/>
      <c r="G4685" s="77"/>
      <c r="I4685" s="78"/>
      <c r="K4685" s="78"/>
      <c r="L4685" s="77"/>
      <c r="M4685" s="78"/>
      <c r="N4685" s="78"/>
      <c r="O4685" s="78"/>
      <c r="P4685" s="78"/>
      <c r="Q4685" s="144"/>
      <c r="R4685" s="78"/>
      <c r="S4685" s="78"/>
      <c r="T4685" s="78"/>
      <c r="U4685" s="78"/>
      <c r="V4685" s="219"/>
      <c r="W4685" s="78"/>
      <c r="X4685" s="78"/>
      <c r="Y4685" s="78"/>
      <c r="Z4685" s="78"/>
      <c r="AA4685" s="77"/>
      <c r="AB4685" s="77"/>
      <c r="AC4685" s="78"/>
      <c r="AD4685" s="104"/>
      <c r="AE4685" s="78"/>
      <c r="AF4685" s="104"/>
      <c r="AG4685" s="78"/>
      <c r="AH4685" s="104"/>
      <c r="AI4685" s="78"/>
      <c r="AJ4685" s="104"/>
      <c r="AK4685" s="78"/>
      <c r="AL4685" s="78"/>
      <c r="AM4685" s="8"/>
      <c r="AN4685" s="78"/>
      <c r="AO4685" s="78"/>
      <c r="AP4685" s="78"/>
      <c r="AQ4685" s="78"/>
      <c r="AR4685" s="78"/>
      <c r="AS4685" s="78"/>
      <c r="AT4685" s="78"/>
      <c r="AU4685" s="78"/>
      <c r="AV4685" s="78"/>
      <c r="AW4685" s="77"/>
      <c r="AX4685" s="144"/>
      <c r="AY4685" s="144"/>
      <c r="AZ4685" s="144"/>
      <c r="BA4685" s="54"/>
      <c r="BB4685" s="54"/>
    </row>
    <row r="4686" spans="2:54" x14ac:dyDescent="0.25">
      <c r="B4686" s="77"/>
      <c r="C4686" s="77"/>
      <c r="D4686" s="77"/>
      <c r="E4686" s="77"/>
      <c r="F4686" s="77"/>
      <c r="G4686" s="77"/>
      <c r="I4686" s="78"/>
      <c r="K4686" s="78"/>
      <c r="L4686" s="77"/>
      <c r="M4686" s="78"/>
      <c r="N4686" s="78"/>
      <c r="O4686" s="78"/>
      <c r="P4686" s="78"/>
      <c r="Q4686" s="144"/>
      <c r="R4686" s="78"/>
      <c r="S4686" s="78"/>
      <c r="T4686" s="78"/>
      <c r="U4686" s="78"/>
      <c r="V4686" s="219"/>
      <c r="W4686" s="78"/>
      <c r="X4686" s="78"/>
      <c r="Y4686" s="78"/>
      <c r="Z4686" s="78"/>
      <c r="AA4686" s="77"/>
      <c r="AB4686" s="77"/>
      <c r="AC4686" s="78"/>
      <c r="AD4686" s="104"/>
      <c r="AE4686" s="78"/>
      <c r="AF4686" s="104"/>
      <c r="AG4686" s="78"/>
      <c r="AH4686" s="104"/>
      <c r="AI4686" s="78"/>
      <c r="AJ4686" s="104"/>
      <c r="AK4686" s="78"/>
      <c r="AL4686" s="78"/>
      <c r="AM4686" s="8"/>
      <c r="AN4686" s="78"/>
      <c r="AO4686" s="78"/>
      <c r="AP4686" s="78"/>
      <c r="AQ4686" s="78"/>
      <c r="AR4686" s="78"/>
      <c r="AS4686" s="78"/>
      <c r="AT4686" s="78"/>
      <c r="AU4686" s="78"/>
      <c r="AV4686" s="78"/>
      <c r="AW4686" s="77"/>
      <c r="AX4686" s="144"/>
      <c r="AY4686" s="144"/>
      <c r="AZ4686" s="144"/>
      <c r="BA4686" s="54"/>
      <c r="BB4686" s="54"/>
    </row>
    <row r="4687" spans="2:54" x14ac:dyDescent="0.25">
      <c r="B4687" s="77"/>
      <c r="C4687" s="77"/>
      <c r="D4687" s="77"/>
      <c r="E4687" s="77"/>
      <c r="F4687" s="77"/>
      <c r="G4687" s="77"/>
      <c r="I4687" s="78"/>
      <c r="K4687" s="78"/>
      <c r="L4687" s="77"/>
      <c r="M4687" s="78"/>
      <c r="N4687" s="78"/>
      <c r="O4687" s="78"/>
      <c r="P4687" s="78"/>
      <c r="Q4687" s="144"/>
      <c r="R4687" s="78"/>
      <c r="S4687" s="78"/>
      <c r="T4687" s="78"/>
      <c r="U4687" s="78"/>
      <c r="V4687" s="219"/>
      <c r="W4687" s="78"/>
      <c r="X4687" s="78"/>
      <c r="Y4687" s="78"/>
      <c r="Z4687" s="78"/>
      <c r="AA4687" s="77"/>
      <c r="AB4687" s="77"/>
      <c r="AC4687" s="78"/>
      <c r="AD4687" s="104"/>
      <c r="AE4687" s="78"/>
      <c r="AF4687" s="104"/>
      <c r="AG4687" s="78"/>
      <c r="AH4687" s="104"/>
      <c r="AI4687" s="78"/>
      <c r="AJ4687" s="104"/>
      <c r="AK4687" s="78"/>
      <c r="AL4687" s="78"/>
      <c r="AM4687" s="8"/>
      <c r="AN4687" s="78"/>
      <c r="AO4687" s="78"/>
      <c r="AP4687" s="78"/>
      <c r="AQ4687" s="78"/>
      <c r="AR4687" s="78"/>
      <c r="AS4687" s="78"/>
      <c r="AT4687" s="78"/>
      <c r="AU4687" s="78"/>
      <c r="AV4687" s="78"/>
      <c r="AW4687" s="77"/>
      <c r="AX4687" s="144"/>
      <c r="AY4687" s="144"/>
      <c r="AZ4687" s="144"/>
      <c r="BA4687" s="54"/>
      <c r="BB4687" s="54"/>
    </row>
    <row r="4688" spans="2:54" x14ac:dyDescent="0.25">
      <c r="B4688" s="77"/>
      <c r="C4688" s="77"/>
      <c r="D4688" s="77"/>
      <c r="E4688" s="77"/>
      <c r="F4688" s="77"/>
      <c r="G4688" s="77"/>
      <c r="I4688" s="78"/>
      <c r="K4688" s="78"/>
      <c r="L4688" s="77"/>
      <c r="M4688" s="78"/>
      <c r="N4688" s="78"/>
      <c r="O4688" s="78"/>
      <c r="P4688" s="78"/>
      <c r="Q4688" s="144"/>
      <c r="R4688" s="78"/>
      <c r="S4688" s="78"/>
      <c r="T4688" s="78"/>
      <c r="U4688" s="78"/>
      <c r="V4688" s="219"/>
      <c r="W4688" s="78"/>
      <c r="X4688" s="78"/>
      <c r="Y4688" s="78"/>
      <c r="Z4688" s="78"/>
      <c r="AA4688" s="77"/>
      <c r="AB4688" s="77"/>
      <c r="AC4688" s="78"/>
      <c r="AD4688" s="104"/>
      <c r="AE4688" s="78"/>
      <c r="AF4688" s="104"/>
      <c r="AG4688" s="78"/>
      <c r="AH4688" s="104"/>
      <c r="AI4688" s="78"/>
      <c r="AJ4688" s="104"/>
      <c r="AK4688" s="78"/>
      <c r="AL4688" s="78"/>
      <c r="AM4688" s="8"/>
      <c r="AN4688" s="78"/>
      <c r="AO4688" s="78"/>
      <c r="AP4688" s="78"/>
      <c r="AQ4688" s="78"/>
      <c r="AR4688" s="78"/>
      <c r="AS4688" s="78"/>
      <c r="AT4688" s="78"/>
      <c r="AU4688" s="78"/>
      <c r="AV4688" s="78"/>
      <c r="AW4688" s="77"/>
      <c r="AX4688" s="144"/>
      <c r="AY4688" s="144"/>
      <c r="AZ4688" s="144"/>
      <c r="BA4688" s="54"/>
      <c r="BB4688" s="54"/>
    </row>
    <row r="4689" spans="2:54" x14ac:dyDescent="0.25">
      <c r="B4689" s="77"/>
      <c r="C4689" s="77"/>
      <c r="D4689" s="77"/>
      <c r="E4689" s="77"/>
      <c r="F4689" s="77"/>
      <c r="G4689" s="77"/>
      <c r="I4689" s="78"/>
      <c r="K4689" s="78"/>
      <c r="L4689" s="77"/>
      <c r="M4689" s="78"/>
      <c r="N4689" s="78"/>
      <c r="O4689" s="78"/>
      <c r="P4689" s="78"/>
      <c r="Q4689" s="144"/>
      <c r="R4689" s="78"/>
      <c r="S4689" s="78"/>
      <c r="T4689" s="78"/>
      <c r="U4689" s="78"/>
      <c r="V4689" s="219"/>
      <c r="W4689" s="78"/>
      <c r="X4689" s="78"/>
      <c r="Y4689" s="78"/>
      <c r="Z4689" s="78"/>
      <c r="AA4689" s="77"/>
      <c r="AB4689" s="77"/>
      <c r="AC4689" s="78"/>
      <c r="AD4689" s="104"/>
      <c r="AE4689" s="78"/>
      <c r="AF4689" s="104"/>
      <c r="AG4689" s="78"/>
      <c r="AH4689" s="104"/>
      <c r="AI4689" s="78"/>
      <c r="AJ4689" s="104"/>
      <c r="AK4689" s="78"/>
      <c r="AL4689" s="78"/>
      <c r="AM4689" s="8"/>
      <c r="AN4689" s="78"/>
      <c r="AO4689" s="78"/>
      <c r="AP4689" s="78"/>
      <c r="AQ4689" s="78"/>
      <c r="AR4689" s="78"/>
      <c r="AS4689" s="78"/>
      <c r="AT4689" s="78"/>
      <c r="AU4689" s="78"/>
      <c r="AV4689" s="78"/>
      <c r="AW4689" s="77"/>
      <c r="AX4689" s="144"/>
      <c r="AY4689" s="144"/>
      <c r="AZ4689" s="144"/>
      <c r="BA4689" s="54"/>
      <c r="BB4689" s="54"/>
    </row>
    <row r="4690" spans="2:54" x14ac:dyDescent="0.25">
      <c r="B4690" s="77"/>
      <c r="C4690" s="77"/>
      <c r="D4690" s="77"/>
      <c r="E4690" s="77"/>
      <c r="F4690" s="77"/>
      <c r="G4690" s="77"/>
      <c r="I4690" s="78"/>
      <c r="K4690" s="78"/>
      <c r="L4690" s="77"/>
      <c r="M4690" s="78"/>
      <c r="N4690" s="78"/>
      <c r="O4690" s="78"/>
      <c r="P4690" s="78"/>
      <c r="Q4690" s="144"/>
      <c r="R4690" s="78"/>
      <c r="S4690" s="78"/>
      <c r="T4690" s="78"/>
      <c r="U4690" s="78"/>
      <c r="V4690" s="219"/>
      <c r="W4690" s="78"/>
      <c r="X4690" s="78"/>
      <c r="Y4690" s="78"/>
      <c r="Z4690" s="78"/>
      <c r="AA4690" s="77"/>
      <c r="AB4690" s="77"/>
      <c r="AC4690" s="78"/>
      <c r="AD4690" s="104"/>
      <c r="AE4690" s="78"/>
      <c r="AF4690" s="104"/>
      <c r="AG4690" s="78"/>
      <c r="AH4690" s="104"/>
      <c r="AI4690" s="78"/>
      <c r="AJ4690" s="104"/>
      <c r="AK4690" s="78"/>
      <c r="AL4690" s="78"/>
      <c r="AM4690" s="8"/>
      <c r="AN4690" s="78"/>
      <c r="AO4690" s="78"/>
      <c r="AP4690" s="78"/>
      <c r="AQ4690" s="78"/>
      <c r="AR4690" s="78"/>
      <c r="AS4690" s="78"/>
      <c r="AT4690" s="78"/>
      <c r="AU4690" s="78"/>
      <c r="AV4690" s="78"/>
      <c r="AW4690" s="77"/>
      <c r="AX4690" s="144"/>
      <c r="AY4690" s="144"/>
      <c r="AZ4690" s="144"/>
      <c r="BA4690" s="54"/>
      <c r="BB4690" s="54"/>
    </row>
    <row r="4691" spans="2:54" x14ac:dyDescent="0.25">
      <c r="B4691" s="77"/>
      <c r="C4691" s="77"/>
      <c r="D4691" s="77"/>
      <c r="E4691" s="77"/>
      <c r="F4691" s="77"/>
      <c r="G4691" s="77"/>
      <c r="I4691" s="78"/>
      <c r="K4691" s="78"/>
      <c r="L4691" s="77"/>
      <c r="M4691" s="78"/>
      <c r="N4691" s="78"/>
      <c r="O4691" s="78"/>
      <c r="P4691" s="78"/>
      <c r="Q4691" s="144"/>
      <c r="R4691" s="78"/>
      <c r="S4691" s="78"/>
      <c r="T4691" s="78"/>
      <c r="U4691" s="78"/>
      <c r="V4691" s="219"/>
      <c r="W4691" s="78"/>
      <c r="X4691" s="78"/>
      <c r="Y4691" s="78"/>
      <c r="Z4691" s="78"/>
      <c r="AA4691" s="77"/>
      <c r="AB4691" s="77"/>
      <c r="AC4691" s="78"/>
      <c r="AD4691" s="104"/>
      <c r="AE4691" s="78"/>
      <c r="AF4691" s="104"/>
      <c r="AG4691" s="78"/>
      <c r="AH4691" s="104"/>
      <c r="AI4691" s="78"/>
      <c r="AJ4691" s="104"/>
      <c r="AK4691" s="78"/>
      <c r="AL4691" s="78"/>
      <c r="AM4691" s="8"/>
      <c r="AN4691" s="78"/>
      <c r="AO4691" s="78"/>
      <c r="AP4691" s="78"/>
      <c r="AQ4691" s="78"/>
      <c r="AR4691" s="78"/>
      <c r="AS4691" s="78"/>
      <c r="AT4691" s="78"/>
      <c r="AU4691" s="78"/>
      <c r="AV4691" s="78"/>
      <c r="AW4691" s="77"/>
      <c r="AX4691" s="144"/>
      <c r="AY4691" s="144"/>
      <c r="AZ4691" s="144"/>
      <c r="BA4691" s="54"/>
      <c r="BB4691" s="54"/>
    </row>
    <row r="4692" spans="2:54" x14ac:dyDescent="0.25">
      <c r="B4692" s="77"/>
      <c r="C4692" s="77"/>
      <c r="D4692" s="77"/>
      <c r="E4692" s="77"/>
      <c r="F4692" s="77"/>
      <c r="G4692" s="77"/>
      <c r="I4692" s="78"/>
      <c r="K4692" s="78"/>
      <c r="L4692" s="77"/>
      <c r="M4692" s="78"/>
      <c r="N4692" s="78"/>
      <c r="O4692" s="78"/>
      <c r="P4692" s="78"/>
      <c r="Q4692" s="144"/>
      <c r="R4692" s="78"/>
      <c r="S4692" s="78"/>
      <c r="T4692" s="78"/>
      <c r="U4692" s="78"/>
      <c r="V4692" s="219"/>
      <c r="W4692" s="78"/>
      <c r="X4692" s="78"/>
      <c r="Y4692" s="78"/>
      <c r="Z4692" s="78"/>
      <c r="AA4692" s="77"/>
      <c r="AB4692" s="77"/>
      <c r="AC4692" s="78"/>
      <c r="AD4692" s="104"/>
      <c r="AE4692" s="78"/>
      <c r="AF4692" s="104"/>
      <c r="AG4692" s="78"/>
      <c r="AH4692" s="104"/>
      <c r="AI4692" s="78"/>
      <c r="AJ4692" s="104"/>
      <c r="AK4692" s="78"/>
      <c r="AL4692" s="78"/>
      <c r="AM4692" s="8"/>
      <c r="AN4692" s="78"/>
      <c r="AO4692" s="78"/>
      <c r="AP4692" s="78"/>
      <c r="AQ4692" s="78"/>
      <c r="AR4692" s="78"/>
      <c r="AS4692" s="78"/>
      <c r="AT4692" s="78"/>
      <c r="AU4692" s="78"/>
      <c r="AV4692" s="78"/>
      <c r="AW4692" s="77"/>
      <c r="AX4692" s="144"/>
      <c r="AY4692" s="144"/>
      <c r="AZ4692" s="144"/>
      <c r="BA4692" s="54"/>
      <c r="BB4692" s="54"/>
    </row>
    <row r="4693" spans="2:54" x14ac:dyDescent="0.25">
      <c r="B4693" s="77"/>
      <c r="C4693" s="77"/>
      <c r="D4693" s="77"/>
      <c r="E4693" s="77"/>
      <c r="F4693" s="77"/>
      <c r="G4693" s="77"/>
      <c r="I4693" s="78"/>
      <c r="K4693" s="78"/>
      <c r="L4693" s="77"/>
      <c r="M4693" s="78"/>
      <c r="N4693" s="78"/>
      <c r="O4693" s="78"/>
      <c r="P4693" s="78"/>
      <c r="Q4693" s="144"/>
      <c r="R4693" s="78"/>
      <c r="S4693" s="78"/>
      <c r="T4693" s="78"/>
      <c r="U4693" s="78"/>
      <c r="V4693" s="219"/>
      <c r="W4693" s="78"/>
      <c r="X4693" s="78"/>
      <c r="Y4693" s="78"/>
      <c r="Z4693" s="78"/>
      <c r="AA4693" s="77"/>
      <c r="AB4693" s="77"/>
      <c r="AC4693" s="78"/>
      <c r="AD4693" s="104"/>
      <c r="AE4693" s="78"/>
      <c r="AF4693" s="104"/>
      <c r="AG4693" s="78"/>
      <c r="AH4693" s="104"/>
      <c r="AI4693" s="78"/>
      <c r="AJ4693" s="104"/>
      <c r="AK4693" s="78"/>
      <c r="AL4693" s="78"/>
      <c r="AM4693" s="8"/>
      <c r="AN4693" s="78"/>
      <c r="AO4693" s="78"/>
      <c r="AP4693" s="78"/>
      <c r="AQ4693" s="78"/>
      <c r="AR4693" s="78"/>
      <c r="AS4693" s="78"/>
      <c r="AT4693" s="78"/>
      <c r="AU4693" s="78"/>
      <c r="AV4693" s="78"/>
      <c r="AW4693" s="77"/>
      <c r="AX4693" s="144"/>
      <c r="AY4693" s="144"/>
      <c r="AZ4693" s="144"/>
      <c r="BA4693" s="54"/>
      <c r="BB4693" s="54"/>
    </row>
    <row r="4694" spans="2:54" x14ac:dyDescent="0.25">
      <c r="B4694" s="77"/>
      <c r="C4694" s="77"/>
      <c r="D4694" s="77"/>
      <c r="E4694" s="77"/>
      <c r="F4694" s="77"/>
      <c r="G4694" s="77"/>
      <c r="I4694" s="78"/>
      <c r="K4694" s="78"/>
      <c r="L4694" s="77"/>
      <c r="M4694" s="78"/>
      <c r="N4694" s="78"/>
      <c r="O4694" s="78"/>
      <c r="P4694" s="78"/>
      <c r="Q4694" s="144"/>
      <c r="R4694" s="78"/>
      <c r="S4694" s="78"/>
      <c r="T4694" s="78"/>
      <c r="U4694" s="78"/>
      <c r="V4694" s="219"/>
      <c r="W4694" s="78"/>
      <c r="X4694" s="78"/>
      <c r="Y4694" s="78"/>
      <c r="Z4694" s="78"/>
      <c r="AA4694" s="77"/>
      <c r="AB4694" s="77"/>
      <c r="AC4694" s="78"/>
      <c r="AD4694" s="104"/>
      <c r="AE4694" s="78"/>
      <c r="AF4694" s="104"/>
      <c r="AG4694" s="78"/>
      <c r="AH4694" s="104"/>
      <c r="AI4694" s="78"/>
      <c r="AJ4694" s="104"/>
      <c r="AK4694" s="78"/>
      <c r="AL4694" s="78"/>
      <c r="AM4694" s="8"/>
      <c r="AN4694" s="78"/>
      <c r="AO4694" s="78"/>
      <c r="AP4694" s="78"/>
      <c r="AQ4694" s="78"/>
      <c r="AR4694" s="78"/>
      <c r="AS4694" s="78"/>
      <c r="AT4694" s="78"/>
      <c r="AU4694" s="78"/>
      <c r="AV4694" s="78"/>
      <c r="AW4694" s="77"/>
      <c r="AX4694" s="144"/>
      <c r="AY4694" s="144"/>
      <c r="AZ4694" s="144"/>
      <c r="BA4694" s="54"/>
      <c r="BB4694" s="54"/>
    </row>
    <row r="4695" spans="2:54" x14ac:dyDescent="0.25">
      <c r="B4695" s="77"/>
      <c r="C4695" s="77"/>
      <c r="D4695" s="77"/>
      <c r="E4695" s="77"/>
      <c r="F4695" s="77"/>
      <c r="G4695" s="77"/>
      <c r="I4695" s="78"/>
      <c r="K4695" s="78"/>
      <c r="L4695" s="77"/>
      <c r="M4695" s="78"/>
      <c r="N4695" s="78"/>
      <c r="O4695" s="78"/>
      <c r="P4695" s="78"/>
      <c r="Q4695" s="144"/>
      <c r="R4695" s="78"/>
      <c r="S4695" s="78"/>
      <c r="T4695" s="78"/>
      <c r="U4695" s="78"/>
      <c r="V4695" s="219"/>
      <c r="W4695" s="78"/>
      <c r="X4695" s="78"/>
      <c r="Y4695" s="78"/>
      <c r="Z4695" s="78"/>
      <c r="AA4695" s="77"/>
      <c r="AB4695" s="77"/>
      <c r="AC4695" s="78"/>
      <c r="AD4695" s="104"/>
      <c r="AE4695" s="78"/>
      <c r="AF4695" s="104"/>
      <c r="AG4695" s="78"/>
      <c r="AH4695" s="104"/>
      <c r="AI4695" s="78"/>
      <c r="AJ4695" s="104"/>
      <c r="AK4695" s="78"/>
      <c r="AL4695" s="78"/>
      <c r="AM4695" s="8"/>
      <c r="AN4695" s="78"/>
      <c r="AO4695" s="78"/>
      <c r="AP4695" s="78"/>
      <c r="AQ4695" s="78"/>
      <c r="AR4695" s="78"/>
      <c r="AS4695" s="78"/>
      <c r="AT4695" s="78"/>
      <c r="AU4695" s="78"/>
      <c r="AV4695" s="78"/>
      <c r="AW4695" s="77"/>
      <c r="AX4695" s="144"/>
      <c r="AY4695" s="144"/>
      <c r="AZ4695" s="144"/>
      <c r="BA4695" s="54"/>
      <c r="BB4695" s="54"/>
    </row>
    <row r="4696" spans="2:54" x14ac:dyDescent="0.25">
      <c r="B4696" s="77"/>
      <c r="C4696" s="77"/>
      <c r="D4696" s="77"/>
      <c r="E4696" s="77"/>
      <c r="F4696" s="77"/>
      <c r="G4696" s="77"/>
      <c r="I4696" s="78"/>
      <c r="K4696" s="78"/>
      <c r="L4696" s="77"/>
      <c r="M4696" s="78"/>
      <c r="N4696" s="78"/>
      <c r="O4696" s="78"/>
      <c r="P4696" s="78"/>
      <c r="Q4696" s="144"/>
      <c r="R4696" s="78"/>
      <c r="S4696" s="78"/>
      <c r="T4696" s="78"/>
      <c r="U4696" s="78"/>
      <c r="V4696" s="219"/>
      <c r="W4696" s="78"/>
      <c r="X4696" s="78"/>
      <c r="Y4696" s="78"/>
      <c r="Z4696" s="78"/>
      <c r="AA4696" s="77"/>
      <c r="AB4696" s="77"/>
      <c r="AC4696" s="78"/>
      <c r="AD4696" s="104"/>
      <c r="AE4696" s="78"/>
      <c r="AF4696" s="104"/>
      <c r="AG4696" s="78"/>
      <c r="AH4696" s="104"/>
      <c r="AI4696" s="78"/>
      <c r="AJ4696" s="104"/>
      <c r="AK4696" s="78"/>
      <c r="AL4696" s="78"/>
      <c r="AM4696" s="8"/>
      <c r="AN4696" s="78"/>
      <c r="AO4696" s="78"/>
      <c r="AP4696" s="78"/>
      <c r="AQ4696" s="78"/>
      <c r="AR4696" s="78"/>
      <c r="AS4696" s="78"/>
      <c r="AT4696" s="78"/>
      <c r="AU4696" s="78"/>
      <c r="AV4696" s="78"/>
      <c r="AW4696" s="77"/>
      <c r="AX4696" s="144"/>
      <c r="AY4696" s="144"/>
      <c r="AZ4696" s="144"/>
      <c r="BA4696" s="54"/>
      <c r="BB4696" s="54"/>
    </row>
    <row r="4697" spans="2:54" x14ac:dyDescent="0.25">
      <c r="B4697" s="77"/>
      <c r="C4697" s="77"/>
      <c r="D4697" s="77"/>
      <c r="E4697" s="77"/>
      <c r="F4697" s="77"/>
      <c r="G4697" s="77"/>
      <c r="I4697" s="78"/>
      <c r="K4697" s="78"/>
      <c r="L4697" s="77"/>
      <c r="M4697" s="78"/>
      <c r="N4697" s="78"/>
      <c r="O4697" s="78"/>
      <c r="P4697" s="78"/>
      <c r="Q4697" s="144"/>
      <c r="R4697" s="78"/>
      <c r="S4697" s="78"/>
      <c r="T4697" s="78"/>
      <c r="U4697" s="78"/>
      <c r="V4697" s="219"/>
      <c r="W4697" s="78"/>
      <c r="X4697" s="78"/>
      <c r="Y4697" s="78"/>
      <c r="Z4697" s="78"/>
      <c r="AA4697" s="77"/>
      <c r="AB4697" s="77"/>
      <c r="AC4697" s="78"/>
      <c r="AD4697" s="104"/>
      <c r="AE4697" s="78"/>
      <c r="AF4697" s="104"/>
      <c r="AG4697" s="78"/>
      <c r="AH4697" s="104"/>
      <c r="AI4697" s="78"/>
      <c r="AJ4697" s="104"/>
      <c r="AK4697" s="78"/>
      <c r="AL4697" s="78"/>
      <c r="AM4697" s="8"/>
      <c r="AN4697" s="78"/>
      <c r="AO4697" s="78"/>
      <c r="AP4697" s="78"/>
      <c r="AQ4697" s="78"/>
      <c r="AR4697" s="78"/>
      <c r="AS4697" s="78"/>
      <c r="AT4697" s="78"/>
      <c r="AU4697" s="78"/>
      <c r="AV4697" s="78"/>
      <c r="AW4697" s="77"/>
      <c r="AX4697" s="144"/>
      <c r="AY4697" s="144"/>
      <c r="AZ4697" s="144"/>
      <c r="BA4697" s="54"/>
      <c r="BB4697" s="54"/>
    </row>
    <row r="4698" spans="2:54" x14ac:dyDescent="0.25">
      <c r="B4698" s="77"/>
      <c r="C4698" s="77"/>
      <c r="D4698" s="77"/>
      <c r="E4698" s="77"/>
      <c r="F4698" s="77"/>
      <c r="G4698" s="77"/>
      <c r="I4698" s="78"/>
      <c r="K4698" s="78"/>
      <c r="L4698" s="77"/>
      <c r="M4698" s="78"/>
      <c r="N4698" s="78"/>
      <c r="O4698" s="78"/>
      <c r="P4698" s="78"/>
      <c r="Q4698" s="144"/>
      <c r="R4698" s="78"/>
      <c r="S4698" s="78"/>
      <c r="T4698" s="78"/>
      <c r="U4698" s="78"/>
      <c r="V4698" s="219"/>
      <c r="W4698" s="78"/>
      <c r="X4698" s="78"/>
      <c r="Y4698" s="78"/>
      <c r="Z4698" s="78"/>
      <c r="AA4698" s="77"/>
      <c r="AB4698" s="77"/>
      <c r="AC4698" s="78"/>
      <c r="AD4698" s="104"/>
      <c r="AE4698" s="78"/>
      <c r="AF4698" s="104"/>
      <c r="AG4698" s="78"/>
      <c r="AH4698" s="104"/>
      <c r="AI4698" s="78"/>
      <c r="AJ4698" s="104"/>
      <c r="AK4698" s="78"/>
      <c r="AL4698" s="78"/>
      <c r="AM4698" s="8"/>
      <c r="AN4698" s="78"/>
      <c r="AO4698" s="78"/>
      <c r="AP4698" s="78"/>
      <c r="AQ4698" s="78"/>
      <c r="AR4698" s="78"/>
      <c r="AS4698" s="78"/>
      <c r="AT4698" s="78"/>
      <c r="AU4698" s="78"/>
      <c r="AV4698" s="78"/>
      <c r="AW4698" s="77"/>
      <c r="AX4698" s="144"/>
      <c r="AY4698" s="144"/>
      <c r="AZ4698" s="144"/>
      <c r="BA4698" s="54"/>
      <c r="BB4698" s="54"/>
    </row>
    <row r="4699" spans="2:54" x14ac:dyDescent="0.25">
      <c r="B4699" s="77"/>
      <c r="C4699" s="77"/>
      <c r="D4699" s="77"/>
      <c r="E4699" s="77"/>
      <c r="F4699" s="77"/>
      <c r="G4699" s="77"/>
      <c r="I4699" s="78"/>
      <c r="K4699" s="78"/>
      <c r="L4699" s="77"/>
      <c r="M4699" s="78"/>
      <c r="N4699" s="78"/>
      <c r="O4699" s="78"/>
      <c r="P4699" s="78"/>
      <c r="Q4699" s="144"/>
      <c r="R4699" s="78"/>
      <c r="S4699" s="78"/>
      <c r="T4699" s="78"/>
      <c r="U4699" s="78"/>
      <c r="V4699" s="219"/>
      <c r="W4699" s="78"/>
      <c r="X4699" s="78"/>
      <c r="Y4699" s="78"/>
      <c r="Z4699" s="78"/>
      <c r="AA4699" s="77"/>
      <c r="AB4699" s="77"/>
      <c r="AC4699" s="78"/>
      <c r="AD4699" s="104"/>
      <c r="AE4699" s="78"/>
      <c r="AF4699" s="104"/>
      <c r="AG4699" s="78"/>
      <c r="AH4699" s="104"/>
      <c r="AI4699" s="78"/>
      <c r="AJ4699" s="104"/>
      <c r="AK4699" s="78"/>
      <c r="AL4699" s="78"/>
      <c r="AM4699" s="8"/>
      <c r="AN4699" s="78"/>
      <c r="AO4699" s="78"/>
      <c r="AP4699" s="78"/>
      <c r="AQ4699" s="78"/>
      <c r="AR4699" s="78"/>
      <c r="AS4699" s="78"/>
      <c r="AT4699" s="78"/>
      <c r="AU4699" s="78"/>
      <c r="AV4699" s="78"/>
      <c r="AW4699" s="77"/>
      <c r="AX4699" s="144"/>
      <c r="AY4699" s="144"/>
      <c r="AZ4699" s="144"/>
      <c r="BA4699" s="54"/>
      <c r="BB4699" s="54"/>
    </row>
    <row r="4700" spans="2:54" x14ac:dyDescent="0.25">
      <c r="B4700" s="77"/>
      <c r="C4700" s="77"/>
      <c r="D4700" s="77"/>
      <c r="E4700" s="77"/>
      <c r="F4700" s="77"/>
      <c r="G4700" s="77"/>
      <c r="I4700" s="78"/>
      <c r="K4700" s="78"/>
      <c r="L4700" s="77"/>
      <c r="M4700" s="78"/>
      <c r="N4700" s="78"/>
      <c r="O4700" s="78"/>
      <c r="P4700" s="78"/>
      <c r="Q4700" s="144"/>
      <c r="R4700" s="78"/>
      <c r="S4700" s="78"/>
      <c r="T4700" s="78"/>
      <c r="U4700" s="78"/>
      <c r="V4700" s="219"/>
      <c r="W4700" s="78"/>
      <c r="X4700" s="78"/>
      <c r="Y4700" s="78"/>
      <c r="Z4700" s="78"/>
      <c r="AA4700" s="77"/>
      <c r="AB4700" s="77"/>
      <c r="AC4700" s="78"/>
      <c r="AD4700" s="104"/>
      <c r="AE4700" s="78"/>
      <c r="AF4700" s="104"/>
      <c r="AG4700" s="78"/>
      <c r="AH4700" s="104"/>
      <c r="AI4700" s="78"/>
      <c r="AJ4700" s="104"/>
      <c r="AK4700" s="78"/>
      <c r="AL4700" s="78"/>
      <c r="AM4700" s="8"/>
      <c r="AN4700" s="78"/>
      <c r="AO4700" s="78"/>
      <c r="AP4700" s="78"/>
      <c r="AQ4700" s="78"/>
      <c r="AR4700" s="78"/>
      <c r="AS4700" s="78"/>
      <c r="AT4700" s="78"/>
      <c r="AU4700" s="78"/>
      <c r="AV4700" s="78"/>
      <c r="AW4700" s="77"/>
      <c r="AX4700" s="144"/>
      <c r="AY4700" s="144"/>
      <c r="AZ4700" s="144"/>
      <c r="BA4700" s="54"/>
      <c r="BB4700" s="54"/>
    </row>
    <row r="4701" spans="2:54" x14ac:dyDescent="0.25">
      <c r="B4701" s="77"/>
      <c r="C4701" s="77"/>
      <c r="D4701" s="77"/>
      <c r="E4701" s="77"/>
      <c r="F4701" s="77"/>
      <c r="G4701" s="77"/>
      <c r="I4701" s="78"/>
      <c r="K4701" s="78"/>
      <c r="L4701" s="77"/>
      <c r="M4701" s="78"/>
      <c r="N4701" s="78"/>
      <c r="O4701" s="78"/>
      <c r="P4701" s="78"/>
      <c r="Q4701" s="144"/>
      <c r="R4701" s="78"/>
      <c r="S4701" s="78"/>
      <c r="T4701" s="78"/>
      <c r="U4701" s="78"/>
      <c r="V4701" s="219"/>
      <c r="W4701" s="78"/>
      <c r="X4701" s="78"/>
      <c r="Y4701" s="78"/>
      <c r="Z4701" s="78"/>
      <c r="AA4701" s="77"/>
      <c r="AB4701" s="77"/>
      <c r="AC4701" s="78"/>
      <c r="AD4701" s="104"/>
      <c r="AE4701" s="78"/>
      <c r="AF4701" s="104"/>
      <c r="AG4701" s="78"/>
      <c r="AH4701" s="104"/>
      <c r="AI4701" s="78"/>
      <c r="AJ4701" s="104"/>
      <c r="AK4701" s="78"/>
      <c r="AL4701" s="78"/>
      <c r="AM4701" s="8"/>
      <c r="AN4701" s="78"/>
      <c r="AO4701" s="78"/>
      <c r="AP4701" s="78"/>
      <c r="AQ4701" s="78"/>
      <c r="AR4701" s="78"/>
      <c r="AS4701" s="78"/>
      <c r="AT4701" s="78"/>
      <c r="AU4701" s="78"/>
      <c r="AV4701" s="78"/>
      <c r="AW4701" s="77"/>
      <c r="AX4701" s="144"/>
      <c r="AY4701" s="144"/>
      <c r="AZ4701" s="144"/>
      <c r="BA4701" s="54"/>
      <c r="BB4701" s="54"/>
    </row>
    <row r="4702" spans="2:54" x14ac:dyDescent="0.25">
      <c r="B4702" s="77"/>
      <c r="C4702" s="77"/>
      <c r="D4702" s="77"/>
      <c r="E4702" s="77"/>
      <c r="F4702" s="77"/>
      <c r="G4702" s="77"/>
      <c r="I4702" s="78"/>
      <c r="K4702" s="78"/>
      <c r="L4702" s="77"/>
      <c r="M4702" s="78"/>
      <c r="N4702" s="78"/>
      <c r="O4702" s="78"/>
      <c r="P4702" s="78"/>
      <c r="Q4702" s="144"/>
      <c r="R4702" s="78"/>
      <c r="S4702" s="78"/>
      <c r="T4702" s="78"/>
      <c r="U4702" s="78"/>
      <c r="V4702" s="219"/>
      <c r="W4702" s="78"/>
      <c r="X4702" s="78"/>
      <c r="Y4702" s="78"/>
      <c r="Z4702" s="78"/>
      <c r="AA4702" s="77"/>
      <c r="AB4702" s="77"/>
      <c r="AC4702" s="78"/>
      <c r="AD4702" s="104"/>
      <c r="AE4702" s="78"/>
      <c r="AF4702" s="104"/>
      <c r="AG4702" s="78"/>
      <c r="AH4702" s="104"/>
      <c r="AI4702" s="78"/>
      <c r="AJ4702" s="104"/>
      <c r="AK4702" s="78"/>
      <c r="AL4702" s="78"/>
      <c r="AM4702" s="8"/>
      <c r="AN4702" s="78"/>
      <c r="AO4702" s="78"/>
      <c r="AP4702" s="78"/>
      <c r="AQ4702" s="78"/>
      <c r="AR4702" s="78"/>
      <c r="AS4702" s="78"/>
      <c r="AT4702" s="78"/>
      <c r="AU4702" s="78"/>
      <c r="AV4702" s="78"/>
      <c r="AW4702" s="77"/>
      <c r="AX4702" s="144"/>
      <c r="AY4702" s="144"/>
      <c r="AZ4702" s="144"/>
      <c r="BA4702" s="54"/>
      <c r="BB4702" s="54"/>
    </row>
    <row r="4703" spans="2:54" x14ac:dyDescent="0.25">
      <c r="B4703" s="77"/>
      <c r="C4703" s="77"/>
      <c r="D4703" s="77"/>
      <c r="E4703" s="77"/>
      <c r="F4703" s="77"/>
      <c r="G4703" s="77"/>
      <c r="I4703" s="78"/>
      <c r="K4703" s="78"/>
      <c r="L4703" s="77"/>
      <c r="M4703" s="78"/>
      <c r="N4703" s="78"/>
      <c r="O4703" s="78"/>
      <c r="P4703" s="78"/>
      <c r="Q4703" s="144"/>
      <c r="R4703" s="78"/>
      <c r="S4703" s="78"/>
      <c r="T4703" s="78"/>
      <c r="U4703" s="78"/>
      <c r="V4703" s="219"/>
      <c r="W4703" s="78"/>
      <c r="X4703" s="78"/>
      <c r="Y4703" s="78"/>
      <c r="Z4703" s="78"/>
      <c r="AA4703" s="77"/>
      <c r="AB4703" s="77"/>
      <c r="AC4703" s="78"/>
      <c r="AD4703" s="104"/>
      <c r="AE4703" s="78"/>
      <c r="AF4703" s="104"/>
      <c r="AG4703" s="78"/>
      <c r="AH4703" s="104"/>
      <c r="AI4703" s="78"/>
      <c r="AJ4703" s="104"/>
      <c r="AK4703" s="78"/>
      <c r="AL4703" s="78"/>
      <c r="AM4703" s="8"/>
      <c r="AN4703" s="78"/>
      <c r="AO4703" s="78"/>
      <c r="AP4703" s="78"/>
      <c r="AQ4703" s="78"/>
      <c r="AR4703" s="78"/>
      <c r="AS4703" s="78"/>
      <c r="AT4703" s="78"/>
      <c r="AU4703" s="78"/>
      <c r="AV4703" s="78"/>
      <c r="AW4703" s="77"/>
      <c r="AX4703" s="144"/>
      <c r="AY4703" s="144"/>
      <c r="AZ4703" s="144"/>
      <c r="BA4703" s="54"/>
      <c r="BB4703" s="54"/>
    </row>
    <row r="4704" spans="2:54" x14ac:dyDescent="0.25">
      <c r="B4704" s="77"/>
      <c r="C4704" s="77"/>
      <c r="D4704" s="77"/>
      <c r="E4704" s="77"/>
      <c r="F4704" s="77"/>
      <c r="G4704" s="77"/>
      <c r="I4704" s="78"/>
      <c r="K4704" s="78"/>
      <c r="L4704" s="77"/>
      <c r="M4704" s="78"/>
      <c r="N4704" s="78"/>
      <c r="O4704" s="78"/>
      <c r="P4704" s="78"/>
      <c r="Q4704" s="144"/>
      <c r="R4704" s="78"/>
      <c r="S4704" s="78"/>
      <c r="T4704" s="78"/>
      <c r="U4704" s="78"/>
      <c r="V4704" s="219"/>
      <c r="W4704" s="78"/>
      <c r="X4704" s="78"/>
      <c r="Y4704" s="78"/>
      <c r="Z4704" s="78"/>
      <c r="AA4704" s="77"/>
      <c r="AB4704" s="77"/>
      <c r="AC4704" s="78"/>
      <c r="AD4704" s="104"/>
      <c r="AE4704" s="78"/>
      <c r="AF4704" s="104"/>
      <c r="AG4704" s="78"/>
      <c r="AH4704" s="104"/>
      <c r="AI4704" s="78"/>
      <c r="AJ4704" s="104"/>
      <c r="AK4704" s="78"/>
      <c r="AL4704" s="78"/>
      <c r="AM4704" s="8"/>
      <c r="AN4704" s="78"/>
      <c r="AO4704" s="78"/>
      <c r="AP4704" s="78"/>
      <c r="AQ4704" s="78"/>
      <c r="AR4704" s="78"/>
      <c r="AS4704" s="78"/>
      <c r="AT4704" s="78"/>
      <c r="AU4704" s="78"/>
      <c r="AV4704" s="78"/>
      <c r="AW4704" s="77"/>
      <c r="AX4704" s="144"/>
      <c r="AY4704" s="144"/>
      <c r="AZ4704" s="144"/>
      <c r="BA4704" s="54"/>
      <c r="BB4704" s="54"/>
    </row>
    <row r="4705" spans="2:54" x14ac:dyDescent="0.25">
      <c r="B4705" s="77"/>
      <c r="C4705" s="77"/>
      <c r="D4705" s="77"/>
      <c r="E4705" s="77"/>
      <c r="F4705" s="77"/>
      <c r="G4705" s="77"/>
      <c r="I4705" s="78"/>
      <c r="K4705" s="78"/>
      <c r="L4705" s="77"/>
      <c r="M4705" s="78"/>
      <c r="N4705" s="78"/>
      <c r="O4705" s="78"/>
      <c r="P4705" s="78"/>
      <c r="Q4705" s="144"/>
      <c r="R4705" s="78"/>
      <c r="S4705" s="78"/>
      <c r="T4705" s="78"/>
      <c r="U4705" s="78"/>
      <c r="V4705" s="219"/>
      <c r="W4705" s="78"/>
      <c r="X4705" s="78"/>
      <c r="Y4705" s="78"/>
      <c r="Z4705" s="78"/>
      <c r="AA4705" s="77"/>
      <c r="AB4705" s="77"/>
      <c r="AC4705" s="78"/>
      <c r="AD4705" s="104"/>
      <c r="AE4705" s="78"/>
      <c r="AF4705" s="104"/>
      <c r="AG4705" s="78"/>
      <c r="AH4705" s="104"/>
      <c r="AI4705" s="78"/>
      <c r="AJ4705" s="104"/>
      <c r="AK4705" s="78"/>
      <c r="AL4705" s="78"/>
      <c r="AM4705" s="8"/>
      <c r="AN4705" s="78"/>
      <c r="AO4705" s="78"/>
      <c r="AP4705" s="78"/>
      <c r="AQ4705" s="78"/>
      <c r="AR4705" s="78"/>
      <c r="AS4705" s="78"/>
      <c r="AT4705" s="78"/>
      <c r="AU4705" s="78"/>
      <c r="AV4705" s="78"/>
      <c r="AW4705" s="77"/>
      <c r="AX4705" s="144"/>
      <c r="AY4705" s="144"/>
      <c r="AZ4705" s="144"/>
      <c r="BA4705" s="54"/>
      <c r="BB4705" s="54"/>
    </row>
    <row r="4706" spans="2:54" x14ac:dyDescent="0.25">
      <c r="B4706" s="77"/>
      <c r="C4706" s="77"/>
      <c r="D4706" s="77"/>
      <c r="E4706" s="77"/>
      <c r="F4706" s="77"/>
      <c r="G4706" s="77"/>
      <c r="I4706" s="78"/>
      <c r="K4706" s="78"/>
      <c r="L4706" s="77"/>
      <c r="M4706" s="78"/>
      <c r="N4706" s="78"/>
      <c r="O4706" s="78"/>
      <c r="P4706" s="78"/>
      <c r="Q4706" s="144"/>
      <c r="R4706" s="78"/>
      <c r="S4706" s="78"/>
      <c r="T4706" s="78"/>
      <c r="U4706" s="78"/>
      <c r="V4706" s="219"/>
      <c r="W4706" s="78"/>
      <c r="X4706" s="78"/>
      <c r="Y4706" s="78"/>
      <c r="Z4706" s="78"/>
      <c r="AA4706" s="77"/>
      <c r="AB4706" s="77"/>
      <c r="AC4706" s="78"/>
      <c r="AD4706" s="104"/>
      <c r="AE4706" s="78"/>
      <c r="AF4706" s="104"/>
      <c r="AG4706" s="78"/>
      <c r="AH4706" s="104"/>
      <c r="AI4706" s="78"/>
      <c r="AJ4706" s="104"/>
      <c r="AK4706" s="78"/>
      <c r="AL4706" s="78"/>
      <c r="AM4706" s="8"/>
      <c r="AN4706" s="78"/>
      <c r="AO4706" s="78"/>
      <c r="AP4706" s="78"/>
      <c r="AQ4706" s="78"/>
      <c r="AR4706" s="78"/>
      <c r="AS4706" s="78"/>
      <c r="AT4706" s="78"/>
      <c r="AU4706" s="78"/>
      <c r="AV4706" s="78"/>
      <c r="AW4706" s="77"/>
      <c r="AX4706" s="144"/>
      <c r="AY4706" s="144"/>
      <c r="AZ4706" s="144"/>
      <c r="BA4706" s="54"/>
      <c r="BB4706" s="54"/>
    </row>
    <row r="4707" spans="2:54" x14ac:dyDescent="0.25">
      <c r="B4707" s="77"/>
      <c r="C4707" s="77"/>
      <c r="D4707" s="77"/>
      <c r="E4707" s="77"/>
      <c r="F4707" s="77"/>
      <c r="G4707" s="77"/>
      <c r="I4707" s="78"/>
      <c r="K4707" s="78"/>
      <c r="L4707" s="77"/>
      <c r="M4707" s="78"/>
      <c r="N4707" s="78"/>
      <c r="O4707" s="78"/>
      <c r="P4707" s="78"/>
      <c r="Q4707" s="144"/>
      <c r="R4707" s="78"/>
      <c r="S4707" s="78"/>
      <c r="T4707" s="78"/>
      <c r="U4707" s="78"/>
      <c r="V4707" s="219"/>
      <c r="W4707" s="78"/>
      <c r="X4707" s="78"/>
      <c r="Y4707" s="78"/>
      <c r="Z4707" s="78"/>
      <c r="AA4707" s="77"/>
      <c r="AB4707" s="77"/>
      <c r="AC4707" s="78"/>
      <c r="AD4707" s="104"/>
      <c r="AE4707" s="78"/>
      <c r="AF4707" s="104"/>
      <c r="AG4707" s="78"/>
      <c r="AH4707" s="104"/>
      <c r="AI4707" s="78"/>
      <c r="AJ4707" s="104"/>
      <c r="AK4707" s="78"/>
      <c r="AL4707" s="78"/>
      <c r="AM4707" s="8"/>
      <c r="AN4707" s="78"/>
      <c r="AO4707" s="78"/>
      <c r="AP4707" s="78"/>
      <c r="AQ4707" s="78"/>
      <c r="AR4707" s="78"/>
      <c r="AS4707" s="78"/>
      <c r="AT4707" s="78"/>
      <c r="AU4707" s="78"/>
      <c r="AV4707" s="78"/>
      <c r="AW4707" s="77"/>
      <c r="AX4707" s="144"/>
      <c r="AY4707" s="144"/>
      <c r="AZ4707" s="144"/>
      <c r="BA4707" s="54"/>
      <c r="BB4707" s="54"/>
    </row>
    <row r="4708" spans="2:54" x14ac:dyDescent="0.25">
      <c r="B4708" s="77"/>
      <c r="C4708" s="77"/>
      <c r="D4708" s="77"/>
      <c r="E4708" s="77"/>
      <c r="F4708" s="77"/>
      <c r="G4708" s="77"/>
      <c r="I4708" s="78"/>
      <c r="K4708" s="78"/>
      <c r="L4708" s="77"/>
      <c r="M4708" s="78"/>
      <c r="N4708" s="78"/>
      <c r="O4708" s="78"/>
      <c r="P4708" s="78"/>
      <c r="Q4708" s="144"/>
      <c r="R4708" s="78"/>
      <c r="S4708" s="78"/>
      <c r="T4708" s="78"/>
      <c r="U4708" s="78"/>
      <c r="V4708" s="219"/>
      <c r="W4708" s="78"/>
      <c r="X4708" s="78"/>
      <c r="Y4708" s="78"/>
      <c r="Z4708" s="78"/>
      <c r="AA4708" s="77"/>
      <c r="AB4708" s="77"/>
      <c r="AC4708" s="78"/>
      <c r="AD4708" s="104"/>
      <c r="AE4708" s="78"/>
      <c r="AF4708" s="104"/>
      <c r="AG4708" s="78"/>
      <c r="AH4708" s="104"/>
      <c r="AI4708" s="78"/>
      <c r="AJ4708" s="104"/>
      <c r="AK4708" s="78"/>
      <c r="AL4708" s="78"/>
      <c r="AM4708" s="8"/>
      <c r="AN4708" s="78"/>
      <c r="AO4708" s="78"/>
      <c r="AP4708" s="78"/>
      <c r="AQ4708" s="78"/>
      <c r="AR4708" s="78"/>
      <c r="AS4708" s="78"/>
      <c r="AT4708" s="78"/>
      <c r="AU4708" s="78"/>
      <c r="AV4708" s="78"/>
      <c r="AW4708" s="77"/>
      <c r="AX4708" s="144"/>
      <c r="AY4708" s="144"/>
      <c r="AZ4708" s="144"/>
      <c r="BA4708" s="54"/>
      <c r="BB4708" s="54"/>
    </row>
    <row r="4709" spans="2:54" x14ac:dyDescent="0.25">
      <c r="B4709" s="77"/>
      <c r="C4709" s="77"/>
      <c r="D4709" s="77"/>
      <c r="E4709" s="77"/>
      <c r="F4709" s="77"/>
      <c r="G4709" s="77"/>
      <c r="I4709" s="78"/>
      <c r="K4709" s="78"/>
      <c r="L4709" s="77"/>
      <c r="M4709" s="78"/>
      <c r="N4709" s="78"/>
      <c r="O4709" s="78"/>
      <c r="P4709" s="78"/>
      <c r="Q4709" s="144"/>
      <c r="R4709" s="78"/>
      <c r="S4709" s="78"/>
      <c r="T4709" s="78"/>
      <c r="U4709" s="78"/>
      <c r="V4709" s="219"/>
      <c r="W4709" s="78"/>
      <c r="X4709" s="78"/>
      <c r="Y4709" s="78"/>
      <c r="Z4709" s="78"/>
      <c r="AA4709" s="77"/>
      <c r="AB4709" s="77"/>
      <c r="AC4709" s="78"/>
      <c r="AD4709" s="104"/>
      <c r="AE4709" s="78"/>
      <c r="AF4709" s="104"/>
      <c r="AG4709" s="78"/>
      <c r="AH4709" s="104"/>
      <c r="AI4709" s="78"/>
      <c r="AJ4709" s="104"/>
      <c r="AK4709" s="78"/>
      <c r="AL4709" s="78"/>
      <c r="AM4709" s="8"/>
      <c r="AN4709" s="78"/>
      <c r="AO4709" s="78"/>
      <c r="AP4709" s="78"/>
      <c r="AQ4709" s="78"/>
      <c r="AR4709" s="78"/>
      <c r="AS4709" s="78"/>
      <c r="AT4709" s="78"/>
      <c r="AU4709" s="78"/>
      <c r="AV4709" s="78"/>
      <c r="AW4709" s="77"/>
      <c r="AX4709" s="144"/>
      <c r="AY4709" s="144"/>
      <c r="AZ4709" s="144"/>
      <c r="BA4709" s="54"/>
      <c r="BB4709" s="54"/>
    </row>
    <row r="4710" spans="2:54" x14ac:dyDescent="0.25">
      <c r="B4710" s="77"/>
      <c r="C4710" s="77"/>
      <c r="D4710" s="77"/>
      <c r="E4710" s="77"/>
      <c r="F4710" s="77"/>
      <c r="G4710" s="77"/>
      <c r="I4710" s="78"/>
      <c r="K4710" s="78"/>
      <c r="L4710" s="77"/>
      <c r="M4710" s="78"/>
      <c r="N4710" s="78"/>
      <c r="O4710" s="78"/>
      <c r="P4710" s="78"/>
      <c r="Q4710" s="144"/>
      <c r="R4710" s="78"/>
      <c r="S4710" s="78"/>
      <c r="T4710" s="78"/>
      <c r="U4710" s="78"/>
      <c r="V4710" s="219"/>
      <c r="W4710" s="78"/>
      <c r="X4710" s="78"/>
      <c r="Y4710" s="78"/>
      <c r="Z4710" s="78"/>
      <c r="AA4710" s="77"/>
      <c r="AB4710" s="77"/>
      <c r="AC4710" s="78"/>
      <c r="AD4710" s="104"/>
      <c r="AE4710" s="78"/>
      <c r="AF4710" s="104"/>
      <c r="AG4710" s="78"/>
      <c r="AH4710" s="104"/>
      <c r="AI4710" s="78"/>
      <c r="AJ4710" s="104"/>
      <c r="AK4710" s="78"/>
      <c r="AL4710" s="78"/>
      <c r="AM4710" s="8"/>
      <c r="AN4710" s="78"/>
      <c r="AO4710" s="78"/>
      <c r="AP4710" s="78"/>
      <c r="AQ4710" s="78"/>
      <c r="AR4710" s="78"/>
      <c r="AS4710" s="78"/>
      <c r="AT4710" s="78"/>
      <c r="AU4710" s="78"/>
      <c r="AV4710" s="78"/>
      <c r="AW4710" s="77"/>
      <c r="AX4710" s="144"/>
      <c r="AY4710" s="144"/>
      <c r="AZ4710" s="144"/>
      <c r="BA4710" s="54"/>
      <c r="BB4710" s="54"/>
    </row>
    <row r="4711" spans="2:54" x14ac:dyDescent="0.25">
      <c r="B4711" s="77"/>
      <c r="C4711" s="77"/>
      <c r="D4711" s="77"/>
      <c r="E4711" s="77"/>
      <c r="F4711" s="77"/>
      <c r="G4711" s="77"/>
      <c r="I4711" s="78"/>
      <c r="K4711" s="78"/>
      <c r="L4711" s="77"/>
      <c r="M4711" s="78"/>
      <c r="N4711" s="78"/>
      <c r="O4711" s="78"/>
      <c r="P4711" s="78"/>
      <c r="Q4711" s="144"/>
      <c r="R4711" s="78"/>
      <c r="S4711" s="78"/>
      <c r="T4711" s="78"/>
      <c r="U4711" s="78"/>
      <c r="V4711" s="219"/>
      <c r="W4711" s="78"/>
      <c r="X4711" s="78"/>
      <c r="Y4711" s="78"/>
      <c r="Z4711" s="78"/>
      <c r="AA4711" s="77"/>
      <c r="AB4711" s="77"/>
      <c r="AC4711" s="78"/>
      <c r="AD4711" s="104"/>
      <c r="AE4711" s="78"/>
      <c r="AF4711" s="104"/>
      <c r="AG4711" s="78"/>
      <c r="AH4711" s="104"/>
      <c r="AI4711" s="78"/>
      <c r="AJ4711" s="104"/>
      <c r="AK4711" s="78"/>
      <c r="AL4711" s="78"/>
      <c r="AM4711" s="8"/>
      <c r="AN4711" s="78"/>
      <c r="AO4711" s="78"/>
      <c r="AP4711" s="78"/>
      <c r="AQ4711" s="78"/>
      <c r="AR4711" s="78"/>
      <c r="AS4711" s="78"/>
      <c r="AT4711" s="78"/>
      <c r="AU4711" s="78"/>
      <c r="AV4711" s="78"/>
      <c r="AW4711" s="77"/>
      <c r="AX4711" s="144"/>
      <c r="AY4711" s="144"/>
      <c r="AZ4711" s="144"/>
      <c r="BA4711" s="54"/>
      <c r="BB4711" s="54"/>
    </row>
    <row r="4712" spans="2:54" x14ac:dyDescent="0.25">
      <c r="B4712" s="77"/>
      <c r="C4712" s="77"/>
      <c r="D4712" s="77"/>
      <c r="E4712" s="77"/>
      <c r="F4712" s="77"/>
      <c r="G4712" s="77"/>
      <c r="I4712" s="78"/>
      <c r="K4712" s="78"/>
      <c r="L4712" s="77"/>
      <c r="M4712" s="78"/>
      <c r="N4712" s="78"/>
      <c r="O4712" s="78"/>
      <c r="P4712" s="78"/>
      <c r="Q4712" s="144"/>
      <c r="R4712" s="78"/>
      <c r="S4712" s="78"/>
      <c r="T4712" s="78"/>
      <c r="U4712" s="78"/>
      <c r="V4712" s="219"/>
      <c r="W4712" s="78"/>
      <c r="X4712" s="78"/>
      <c r="Y4712" s="78"/>
      <c r="Z4712" s="78"/>
      <c r="AA4712" s="77"/>
      <c r="AB4712" s="77"/>
      <c r="AC4712" s="78"/>
      <c r="AD4712" s="104"/>
      <c r="AE4712" s="78"/>
      <c r="AF4712" s="104"/>
      <c r="AG4712" s="78"/>
      <c r="AH4712" s="104"/>
      <c r="AI4712" s="78"/>
      <c r="AJ4712" s="104"/>
      <c r="AK4712" s="78"/>
      <c r="AL4712" s="78"/>
      <c r="AM4712" s="8"/>
      <c r="AN4712" s="78"/>
      <c r="AO4712" s="78"/>
      <c r="AP4712" s="78"/>
      <c r="AQ4712" s="78"/>
      <c r="AR4712" s="78"/>
      <c r="AS4712" s="78"/>
      <c r="AT4712" s="78"/>
      <c r="AU4712" s="78"/>
      <c r="AV4712" s="78"/>
      <c r="AW4712" s="77"/>
      <c r="AX4712" s="144"/>
      <c r="AY4712" s="144"/>
      <c r="AZ4712" s="144"/>
      <c r="BA4712" s="54"/>
      <c r="BB4712" s="54"/>
    </row>
    <row r="4713" spans="2:54" x14ac:dyDescent="0.25">
      <c r="B4713" s="77"/>
      <c r="C4713" s="77"/>
      <c r="D4713" s="77"/>
      <c r="E4713" s="77"/>
      <c r="F4713" s="77"/>
      <c r="G4713" s="77"/>
      <c r="I4713" s="78"/>
      <c r="K4713" s="78"/>
      <c r="L4713" s="77"/>
      <c r="M4713" s="78"/>
      <c r="N4713" s="78"/>
      <c r="O4713" s="78"/>
      <c r="P4713" s="78"/>
      <c r="Q4713" s="144"/>
      <c r="R4713" s="78"/>
      <c r="S4713" s="78"/>
      <c r="T4713" s="78"/>
      <c r="U4713" s="78"/>
      <c r="V4713" s="219"/>
      <c r="W4713" s="78"/>
      <c r="X4713" s="78"/>
      <c r="Y4713" s="78"/>
      <c r="Z4713" s="78"/>
      <c r="AA4713" s="77"/>
      <c r="AB4713" s="77"/>
      <c r="AC4713" s="78"/>
      <c r="AD4713" s="104"/>
      <c r="AE4713" s="78"/>
      <c r="AF4713" s="104"/>
      <c r="AG4713" s="78"/>
      <c r="AH4713" s="104"/>
      <c r="AI4713" s="78"/>
      <c r="AJ4713" s="104"/>
      <c r="AK4713" s="78"/>
      <c r="AL4713" s="78"/>
      <c r="AM4713" s="8"/>
      <c r="AN4713" s="78"/>
      <c r="AO4713" s="78"/>
      <c r="AP4713" s="78"/>
      <c r="AQ4713" s="78"/>
      <c r="AR4713" s="78"/>
      <c r="AS4713" s="78"/>
      <c r="AT4713" s="78"/>
      <c r="AU4713" s="78"/>
      <c r="AV4713" s="78"/>
      <c r="AW4713" s="77"/>
      <c r="AX4713" s="144"/>
      <c r="AY4713" s="144"/>
      <c r="AZ4713" s="144"/>
      <c r="BA4713" s="54"/>
      <c r="BB4713" s="54"/>
    </row>
    <row r="4714" spans="2:54" x14ac:dyDescent="0.25">
      <c r="B4714" s="77"/>
      <c r="C4714" s="77"/>
      <c r="D4714" s="77"/>
      <c r="E4714" s="77"/>
      <c r="F4714" s="77"/>
      <c r="G4714" s="77"/>
      <c r="I4714" s="78"/>
      <c r="K4714" s="78"/>
      <c r="L4714" s="77"/>
      <c r="M4714" s="78"/>
      <c r="N4714" s="78"/>
      <c r="O4714" s="78"/>
      <c r="P4714" s="78"/>
      <c r="Q4714" s="144"/>
      <c r="R4714" s="78"/>
      <c r="S4714" s="78"/>
      <c r="T4714" s="78"/>
      <c r="U4714" s="78"/>
      <c r="V4714" s="219"/>
      <c r="W4714" s="78"/>
      <c r="X4714" s="78"/>
      <c r="Y4714" s="78"/>
      <c r="Z4714" s="78"/>
      <c r="AA4714" s="77"/>
      <c r="AB4714" s="77"/>
      <c r="AC4714" s="78"/>
      <c r="AD4714" s="104"/>
      <c r="AE4714" s="78"/>
      <c r="AF4714" s="104"/>
      <c r="AG4714" s="78"/>
      <c r="AH4714" s="104"/>
      <c r="AI4714" s="78"/>
      <c r="AJ4714" s="104"/>
      <c r="AK4714" s="78"/>
      <c r="AL4714" s="78"/>
      <c r="AM4714" s="8"/>
      <c r="AN4714" s="78"/>
      <c r="AO4714" s="78"/>
      <c r="AP4714" s="78"/>
      <c r="AQ4714" s="78"/>
      <c r="AR4714" s="78"/>
      <c r="AS4714" s="78"/>
      <c r="AT4714" s="78"/>
      <c r="AU4714" s="78"/>
      <c r="AV4714" s="78"/>
      <c r="AW4714" s="77"/>
      <c r="AX4714" s="144"/>
      <c r="AY4714" s="144"/>
      <c r="AZ4714" s="144"/>
      <c r="BA4714" s="54"/>
      <c r="BB4714" s="54"/>
    </row>
    <row r="4715" spans="2:54" x14ac:dyDescent="0.25">
      <c r="B4715" s="77"/>
      <c r="C4715" s="77"/>
      <c r="D4715" s="77"/>
      <c r="E4715" s="77"/>
      <c r="F4715" s="77"/>
      <c r="G4715" s="77"/>
      <c r="I4715" s="78"/>
      <c r="K4715" s="78"/>
      <c r="L4715" s="77"/>
      <c r="M4715" s="78"/>
      <c r="N4715" s="78"/>
      <c r="O4715" s="78"/>
      <c r="P4715" s="78"/>
      <c r="Q4715" s="144"/>
      <c r="R4715" s="78"/>
      <c r="S4715" s="78"/>
      <c r="T4715" s="78"/>
      <c r="U4715" s="78"/>
      <c r="V4715" s="219"/>
      <c r="W4715" s="78"/>
      <c r="X4715" s="78"/>
      <c r="Y4715" s="78"/>
      <c r="Z4715" s="78"/>
      <c r="AA4715" s="77"/>
      <c r="AB4715" s="77"/>
      <c r="AC4715" s="78"/>
      <c r="AD4715" s="104"/>
      <c r="AE4715" s="78"/>
      <c r="AF4715" s="104"/>
      <c r="AG4715" s="78"/>
      <c r="AH4715" s="104"/>
      <c r="AI4715" s="78"/>
      <c r="AJ4715" s="104"/>
      <c r="AK4715" s="78"/>
      <c r="AL4715" s="78"/>
      <c r="AM4715" s="8"/>
      <c r="AN4715" s="78"/>
      <c r="AO4715" s="78"/>
      <c r="AP4715" s="78"/>
      <c r="AQ4715" s="78"/>
      <c r="AR4715" s="78"/>
      <c r="AS4715" s="78"/>
      <c r="AT4715" s="78"/>
      <c r="AU4715" s="78"/>
      <c r="AV4715" s="78"/>
      <c r="AW4715" s="77"/>
      <c r="AX4715" s="144"/>
      <c r="AY4715" s="144"/>
      <c r="AZ4715" s="144"/>
      <c r="BA4715" s="54"/>
      <c r="BB4715" s="54"/>
    </row>
    <row r="4716" spans="2:54" x14ac:dyDescent="0.25">
      <c r="B4716" s="77"/>
      <c r="C4716" s="77"/>
      <c r="D4716" s="77"/>
      <c r="E4716" s="77"/>
      <c r="F4716" s="77"/>
      <c r="G4716" s="77"/>
      <c r="I4716" s="78"/>
      <c r="K4716" s="78"/>
      <c r="L4716" s="77"/>
      <c r="M4716" s="78"/>
      <c r="N4716" s="78"/>
      <c r="O4716" s="78"/>
      <c r="P4716" s="78"/>
      <c r="Q4716" s="144"/>
      <c r="R4716" s="78"/>
      <c r="S4716" s="78"/>
      <c r="T4716" s="78"/>
      <c r="U4716" s="78"/>
      <c r="V4716" s="219"/>
      <c r="W4716" s="78"/>
      <c r="X4716" s="78"/>
      <c r="Y4716" s="78"/>
      <c r="Z4716" s="78"/>
      <c r="AA4716" s="77"/>
      <c r="AB4716" s="77"/>
      <c r="AC4716" s="78"/>
      <c r="AD4716" s="104"/>
      <c r="AE4716" s="78"/>
      <c r="AF4716" s="104"/>
      <c r="AG4716" s="78"/>
      <c r="AH4716" s="104"/>
      <c r="AI4716" s="78"/>
      <c r="AJ4716" s="104"/>
      <c r="AK4716" s="78"/>
      <c r="AL4716" s="78"/>
      <c r="AM4716" s="8"/>
      <c r="AN4716" s="78"/>
      <c r="AO4716" s="78"/>
      <c r="AP4716" s="78"/>
      <c r="AQ4716" s="78"/>
      <c r="AR4716" s="78"/>
      <c r="AS4716" s="78"/>
      <c r="AT4716" s="78"/>
      <c r="AU4716" s="78"/>
      <c r="AV4716" s="78"/>
      <c r="AW4716" s="77"/>
      <c r="AX4716" s="144"/>
      <c r="AY4716" s="144"/>
      <c r="AZ4716" s="144"/>
      <c r="BA4716" s="54"/>
      <c r="BB4716" s="54"/>
    </row>
    <row r="4717" spans="2:54" x14ac:dyDescent="0.25">
      <c r="B4717" s="77"/>
      <c r="C4717" s="77"/>
      <c r="D4717" s="77"/>
      <c r="E4717" s="77"/>
      <c r="F4717" s="77"/>
      <c r="G4717" s="77"/>
      <c r="I4717" s="78"/>
      <c r="K4717" s="78"/>
      <c r="L4717" s="77"/>
      <c r="M4717" s="78"/>
      <c r="N4717" s="78"/>
      <c r="O4717" s="78"/>
      <c r="P4717" s="78"/>
      <c r="Q4717" s="144"/>
      <c r="R4717" s="78"/>
      <c r="S4717" s="78"/>
      <c r="T4717" s="78"/>
      <c r="U4717" s="78"/>
      <c r="V4717" s="219"/>
      <c r="W4717" s="78"/>
      <c r="X4717" s="78"/>
      <c r="Y4717" s="78"/>
      <c r="Z4717" s="78"/>
      <c r="AA4717" s="77"/>
      <c r="AB4717" s="77"/>
      <c r="AC4717" s="78"/>
      <c r="AD4717" s="104"/>
      <c r="AE4717" s="78"/>
      <c r="AF4717" s="104"/>
      <c r="AG4717" s="78"/>
      <c r="AH4717" s="104"/>
      <c r="AI4717" s="78"/>
      <c r="AJ4717" s="104"/>
      <c r="AK4717" s="78"/>
      <c r="AL4717" s="78"/>
      <c r="AM4717" s="8"/>
      <c r="AN4717" s="78"/>
      <c r="AO4717" s="78"/>
      <c r="AP4717" s="78"/>
      <c r="AQ4717" s="78"/>
      <c r="AR4717" s="78"/>
      <c r="AS4717" s="78"/>
      <c r="AT4717" s="78"/>
      <c r="AU4717" s="78"/>
      <c r="AV4717" s="78"/>
      <c r="AW4717" s="77"/>
      <c r="AX4717" s="144"/>
      <c r="AY4717" s="144"/>
      <c r="AZ4717" s="144"/>
      <c r="BA4717" s="54"/>
      <c r="BB4717" s="54"/>
    </row>
    <row r="4718" spans="2:54" x14ac:dyDescent="0.25">
      <c r="B4718" s="77"/>
      <c r="C4718" s="77"/>
      <c r="D4718" s="77"/>
      <c r="E4718" s="77"/>
      <c r="F4718" s="77"/>
      <c r="G4718" s="77"/>
      <c r="I4718" s="78"/>
      <c r="K4718" s="78"/>
      <c r="L4718" s="77"/>
      <c r="M4718" s="78"/>
      <c r="N4718" s="78"/>
      <c r="O4718" s="78"/>
      <c r="P4718" s="78"/>
      <c r="Q4718" s="144"/>
      <c r="R4718" s="78"/>
      <c r="S4718" s="78"/>
      <c r="T4718" s="78"/>
      <c r="U4718" s="78"/>
      <c r="V4718" s="219"/>
      <c r="W4718" s="78"/>
      <c r="X4718" s="78"/>
      <c r="Y4718" s="78"/>
      <c r="Z4718" s="78"/>
      <c r="AA4718" s="77"/>
      <c r="AB4718" s="77"/>
      <c r="AC4718" s="78"/>
      <c r="AD4718" s="104"/>
      <c r="AE4718" s="78"/>
      <c r="AF4718" s="104"/>
      <c r="AG4718" s="78"/>
      <c r="AH4718" s="104"/>
      <c r="AI4718" s="78"/>
      <c r="AJ4718" s="104"/>
      <c r="AK4718" s="78"/>
      <c r="AL4718" s="78"/>
      <c r="AM4718" s="8"/>
      <c r="AN4718" s="78"/>
      <c r="AO4718" s="78"/>
      <c r="AP4718" s="78"/>
      <c r="AQ4718" s="78"/>
      <c r="AR4718" s="78"/>
      <c r="AS4718" s="78"/>
      <c r="AT4718" s="78"/>
      <c r="AU4718" s="78"/>
      <c r="AV4718" s="78"/>
      <c r="AW4718" s="77"/>
      <c r="AX4718" s="144"/>
      <c r="AY4718" s="144"/>
      <c r="AZ4718" s="144"/>
      <c r="BA4718" s="54"/>
      <c r="BB4718" s="54"/>
    </row>
    <row r="4719" spans="2:54" x14ac:dyDescent="0.25">
      <c r="B4719" s="77"/>
      <c r="C4719" s="77"/>
      <c r="D4719" s="77"/>
      <c r="E4719" s="77"/>
      <c r="F4719" s="77"/>
      <c r="G4719" s="77"/>
      <c r="I4719" s="78"/>
      <c r="K4719" s="78"/>
      <c r="L4719" s="77"/>
      <c r="M4719" s="78"/>
      <c r="N4719" s="78"/>
      <c r="O4719" s="78"/>
      <c r="P4719" s="78"/>
      <c r="Q4719" s="144"/>
      <c r="R4719" s="78"/>
      <c r="S4719" s="78"/>
      <c r="T4719" s="78"/>
      <c r="U4719" s="78"/>
      <c r="V4719" s="219"/>
      <c r="W4719" s="78"/>
      <c r="X4719" s="78"/>
      <c r="Y4719" s="78"/>
      <c r="Z4719" s="78"/>
      <c r="AA4719" s="77"/>
      <c r="AB4719" s="77"/>
      <c r="AC4719" s="78"/>
      <c r="AD4719" s="104"/>
      <c r="AE4719" s="78"/>
      <c r="AF4719" s="104"/>
      <c r="AG4719" s="78"/>
      <c r="AH4719" s="104"/>
      <c r="AI4719" s="78"/>
      <c r="AJ4719" s="104"/>
      <c r="AK4719" s="78"/>
      <c r="AL4719" s="78"/>
      <c r="AM4719" s="8"/>
      <c r="AN4719" s="78"/>
      <c r="AO4719" s="78"/>
      <c r="AP4719" s="78"/>
      <c r="AQ4719" s="78"/>
      <c r="AR4719" s="78"/>
      <c r="AS4719" s="78"/>
      <c r="AT4719" s="78"/>
      <c r="AU4719" s="78"/>
      <c r="AV4719" s="78"/>
      <c r="AW4719" s="77"/>
      <c r="AX4719" s="144"/>
      <c r="AY4719" s="144"/>
      <c r="AZ4719" s="144"/>
      <c r="BA4719" s="54"/>
      <c r="BB4719" s="54"/>
    </row>
    <row r="4720" spans="2:54" x14ac:dyDescent="0.25">
      <c r="B4720" s="77"/>
      <c r="C4720" s="77"/>
      <c r="D4720" s="77"/>
      <c r="E4720" s="77"/>
      <c r="F4720" s="77"/>
      <c r="G4720" s="77"/>
      <c r="I4720" s="78"/>
      <c r="K4720" s="78"/>
      <c r="L4720" s="77"/>
      <c r="M4720" s="78"/>
      <c r="N4720" s="78"/>
      <c r="O4720" s="78"/>
      <c r="P4720" s="78"/>
      <c r="Q4720" s="144"/>
      <c r="R4720" s="78"/>
      <c r="S4720" s="78"/>
      <c r="T4720" s="78"/>
      <c r="U4720" s="78"/>
      <c r="V4720" s="219"/>
      <c r="W4720" s="78"/>
      <c r="X4720" s="78"/>
      <c r="Y4720" s="78"/>
      <c r="Z4720" s="78"/>
      <c r="AA4720" s="77"/>
      <c r="AB4720" s="77"/>
      <c r="AC4720" s="78"/>
      <c r="AD4720" s="104"/>
      <c r="AE4720" s="78"/>
      <c r="AF4720" s="104"/>
      <c r="AG4720" s="78"/>
      <c r="AH4720" s="104"/>
      <c r="AI4720" s="78"/>
      <c r="AJ4720" s="104"/>
      <c r="AK4720" s="78"/>
      <c r="AL4720" s="78"/>
      <c r="AM4720" s="8"/>
      <c r="AN4720" s="78"/>
      <c r="AO4720" s="78"/>
      <c r="AP4720" s="78"/>
      <c r="AQ4720" s="78"/>
      <c r="AR4720" s="78"/>
      <c r="AS4720" s="78"/>
      <c r="AT4720" s="78"/>
      <c r="AU4720" s="78"/>
      <c r="AV4720" s="78"/>
      <c r="AW4720" s="77"/>
      <c r="AX4720" s="144"/>
      <c r="AY4720" s="144"/>
      <c r="AZ4720" s="144"/>
      <c r="BA4720" s="54"/>
      <c r="BB4720" s="54"/>
    </row>
    <row r="4721" spans="2:54" x14ac:dyDescent="0.25">
      <c r="B4721" s="77"/>
      <c r="C4721" s="77"/>
      <c r="D4721" s="77"/>
      <c r="E4721" s="77"/>
      <c r="F4721" s="77"/>
      <c r="G4721" s="77"/>
      <c r="I4721" s="78"/>
      <c r="K4721" s="78"/>
      <c r="L4721" s="77"/>
      <c r="M4721" s="78"/>
      <c r="N4721" s="78"/>
      <c r="O4721" s="78"/>
      <c r="P4721" s="78"/>
      <c r="Q4721" s="144"/>
      <c r="R4721" s="78"/>
      <c r="S4721" s="78"/>
      <c r="T4721" s="78"/>
      <c r="U4721" s="78"/>
      <c r="V4721" s="219"/>
      <c r="W4721" s="78"/>
      <c r="X4721" s="78"/>
      <c r="Y4721" s="78"/>
      <c r="Z4721" s="78"/>
      <c r="AA4721" s="77"/>
      <c r="AB4721" s="77"/>
      <c r="AC4721" s="78"/>
      <c r="AD4721" s="104"/>
      <c r="AE4721" s="78"/>
      <c r="AF4721" s="104"/>
      <c r="AG4721" s="78"/>
      <c r="AH4721" s="104"/>
      <c r="AI4721" s="78"/>
      <c r="AJ4721" s="104"/>
      <c r="AK4721" s="78"/>
      <c r="AL4721" s="78"/>
      <c r="AM4721" s="8"/>
      <c r="AN4721" s="78"/>
      <c r="AO4721" s="78"/>
      <c r="AP4721" s="78"/>
      <c r="AQ4721" s="78"/>
      <c r="AR4721" s="78"/>
      <c r="AS4721" s="78"/>
      <c r="AT4721" s="78"/>
      <c r="AU4721" s="78"/>
      <c r="AV4721" s="78"/>
      <c r="AW4721" s="77"/>
      <c r="AX4721" s="144"/>
      <c r="AY4721" s="144"/>
      <c r="AZ4721" s="144"/>
      <c r="BA4721" s="54"/>
      <c r="BB4721" s="54"/>
    </row>
    <row r="4722" spans="2:54" x14ac:dyDescent="0.25">
      <c r="B4722" s="77"/>
      <c r="C4722" s="77"/>
      <c r="D4722" s="77"/>
      <c r="E4722" s="77"/>
      <c r="F4722" s="77"/>
      <c r="G4722" s="77"/>
      <c r="I4722" s="78"/>
      <c r="K4722" s="78"/>
      <c r="L4722" s="77"/>
      <c r="M4722" s="78"/>
      <c r="N4722" s="78"/>
      <c r="O4722" s="78"/>
      <c r="P4722" s="78"/>
      <c r="Q4722" s="144"/>
      <c r="R4722" s="78"/>
      <c r="S4722" s="78"/>
      <c r="T4722" s="78"/>
      <c r="U4722" s="78"/>
      <c r="V4722" s="219"/>
      <c r="W4722" s="78"/>
      <c r="X4722" s="78"/>
      <c r="Y4722" s="78"/>
      <c r="Z4722" s="78"/>
      <c r="AA4722" s="77"/>
      <c r="AB4722" s="77"/>
      <c r="AC4722" s="78"/>
      <c r="AD4722" s="104"/>
      <c r="AE4722" s="78"/>
      <c r="AF4722" s="104"/>
      <c r="AG4722" s="78"/>
      <c r="AH4722" s="104"/>
      <c r="AI4722" s="78"/>
      <c r="AJ4722" s="104"/>
      <c r="AK4722" s="78"/>
      <c r="AL4722" s="78"/>
      <c r="AM4722" s="8"/>
      <c r="AN4722" s="78"/>
      <c r="AO4722" s="78"/>
      <c r="AP4722" s="78"/>
      <c r="AQ4722" s="78"/>
      <c r="AR4722" s="78"/>
      <c r="AS4722" s="78"/>
      <c r="AT4722" s="78"/>
      <c r="AU4722" s="78"/>
      <c r="AV4722" s="78"/>
      <c r="AW4722" s="77"/>
      <c r="AX4722" s="144"/>
      <c r="AY4722" s="144"/>
      <c r="AZ4722" s="144"/>
      <c r="BA4722" s="54"/>
      <c r="BB4722" s="54"/>
    </row>
    <row r="4723" spans="2:54" x14ac:dyDescent="0.25">
      <c r="B4723" s="77"/>
      <c r="C4723" s="77"/>
      <c r="D4723" s="77"/>
      <c r="E4723" s="77"/>
      <c r="F4723" s="77"/>
      <c r="G4723" s="77"/>
      <c r="I4723" s="78"/>
      <c r="K4723" s="78"/>
      <c r="L4723" s="77"/>
      <c r="M4723" s="78"/>
      <c r="N4723" s="78"/>
      <c r="O4723" s="78"/>
      <c r="P4723" s="78"/>
      <c r="Q4723" s="144"/>
      <c r="R4723" s="78"/>
      <c r="S4723" s="78"/>
      <c r="T4723" s="78"/>
      <c r="U4723" s="78"/>
      <c r="V4723" s="219"/>
      <c r="W4723" s="78"/>
      <c r="X4723" s="78"/>
      <c r="Y4723" s="78"/>
      <c r="Z4723" s="78"/>
      <c r="AA4723" s="77"/>
      <c r="AB4723" s="77"/>
      <c r="AC4723" s="78"/>
      <c r="AD4723" s="104"/>
      <c r="AE4723" s="78"/>
      <c r="AF4723" s="104"/>
      <c r="AG4723" s="78"/>
      <c r="AH4723" s="104"/>
      <c r="AI4723" s="78"/>
      <c r="AJ4723" s="104"/>
      <c r="AK4723" s="78"/>
      <c r="AL4723" s="78"/>
      <c r="AM4723" s="8"/>
      <c r="AN4723" s="78"/>
      <c r="AO4723" s="78"/>
      <c r="AP4723" s="78"/>
      <c r="AQ4723" s="78"/>
      <c r="AR4723" s="78"/>
      <c r="AS4723" s="78"/>
      <c r="AT4723" s="78"/>
      <c r="AU4723" s="78"/>
      <c r="AV4723" s="78"/>
      <c r="AW4723" s="77"/>
      <c r="AX4723" s="144"/>
      <c r="AY4723" s="144"/>
      <c r="AZ4723" s="144"/>
      <c r="BA4723" s="54"/>
      <c r="BB4723" s="54"/>
    </row>
    <row r="4724" spans="2:54" x14ac:dyDescent="0.25">
      <c r="B4724" s="77"/>
      <c r="C4724" s="77"/>
      <c r="D4724" s="77"/>
      <c r="E4724" s="77"/>
      <c r="F4724" s="77"/>
      <c r="G4724" s="77"/>
      <c r="I4724" s="78"/>
      <c r="K4724" s="78"/>
      <c r="L4724" s="77"/>
      <c r="M4724" s="78"/>
      <c r="N4724" s="78"/>
      <c r="O4724" s="78"/>
      <c r="P4724" s="78"/>
      <c r="Q4724" s="144"/>
      <c r="R4724" s="78"/>
      <c r="S4724" s="78"/>
      <c r="T4724" s="78"/>
      <c r="U4724" s="78"/>
      <c r="V4724" s="219"/>
      <c r="W4724" s="78"/>
      <c r="X4724" s="78"/>
      <c r="Y4724" s="78"/>
      <c r="Z4724" s="78"/>
      <c r="AA4724" s="77"/>
      <c r="AB4724" s="77"/>
      <c r="AC4724" s="78"/>
      <c r="AD4724" s="104"/>
      <c r="AE4724" s="78"/>
      <c r="AF4724" s="104"/>
      <c r="AG4724" s="78"/>
      <c r="AH4724" s="104"/>
      <c r="AI4724" s="78"/>
      <c r="AJ4724" s="104"/>
      <c r="AK4724" s="78"/>
      <c r="AL4724" s="78"/>
      <c r="AM4724" s="8"/>
      <c r="AN4724" s="78"/>
      <c r="AO4724" s="78"/>
      <c r="AP4724" s="78"/>
      <c r="AQ4724" s="78"/>
      <c r="AR4724" s="78"/>
      <c r="AS4724" s="78"/>
      <c r="AT4724" s="78"/>
      <c r="AU4724" s="78"/>
      <c r="AV4724" s="78"/>
      <c r="AW4724" s="77"/>
      <c r="AX4724" s="144"/>
      <c r="AY4724" s="144"/>
      <c r="AZ4724" s="144"/>
      <c r="BA4724" s="54"/>
      <c r="BB4724" s="54"/>
    </row>
    <row r="4725" spans="2:54" x14ac:dyDescent="0.25">
      <c r="B4725" s="77"/>
      <c r="C4725" s="77"/>
      <c r="D4725" s="77"/>
      <c r="E4725" s="77"/>
      <c r="F4725" s="77"/>
      <c r="G4725" s="77"/>
      <c r="I4725" s="78"/>
      <c r="K4725" s="78"/>
      <c r="L4725" s="77"/>
      <c r="M4725" s="78"/>
      <c r="N4725" s="78"/>
      <c r="O4725" s="78"/>
      <c r="P4725" s="78"/>
      <c r="Q4725" s="144"/>
      <c r="R4725" s="78"/>
      <c r="S4725" s="78"/>
      <c r="T4725" s="78"/>
      <c r="U4725" s="78"/>
      <c r="V4725" s="219"/>
      <c r="W4725" s="78"/>
      <c r="X4725" s="78"/>
      <c r="Y4725" s="78"/>
      <c r="Z4725" s="78"/>
      <c r="AA4725" s="77"/>
      <c r="AB4725" s="77"/>
      <c r="AC4725" s="78"/>
      <c r="AD4725" s="104"/>
      <c r="AE4725" s="78"/>
      <c r="AF4725" s="104"/>
      <c r="AG4725" s="78"/>
      <c r="AH4725" s="104"/>
      <c r="AI4725" s="78"/>
      <c r="AJ4725" s="104"/>
      <c r="AK4725" s="78"/>
      <c r="AL4725" s="78"/>
      <c r="AM4725" s="8"/>
      <c r="AN4725" s="78"/>
      <c r="AO4725" s="78"/>
      <c r="AP4725" s="78"/>
      <c r="AQ4725" s="78"/>
      <c r="AR4725" s="78"/>
      <c r="AS4725" s="78"/>
      <c r="AT4725" s="78"/>
      <c r="AU4725" s="78"/>
      <c r="AV4725" s="78"/>
      <c r="AW4725" s="77"/>
      <c r="AX4725" s="144"/>
      <c r="AY4725" s="144"/>
      <c r="AZ4725" s="144"/>
      <c r="BA4725" s="54"/>
      <c r="BB4725" s="54"/>
    </row>
    <row r="4726" spans="2:54" x14ac:dyDescent="0.25">
      <c r="B4726" s="77"/>
      <c r="C4726" s="77"/>
      <c r="D4726" s="77"/>
      <c r="E4726" s="77"/>
      <c r="F4726" s="77"/>
      <c r="G4726" s="77"/>
      <c r="I4726" s="78"/>
      <c r="K4726" s="78"/>
      <c r="L4726" s="77"/>
      <c r="M4726" s="78"/>
      <c r="N4726" s="78"/>
      <c r="O4726" s="78"/>
      <c r="P4726" s="78"/>
      <c r="Q4726" s="144"/>
      <c r="R4726" s="78"/>
      <c r="S4726" s="78"/>
      <c r="T4726" s="78"/>
      <c r="U4726" s="78"/>
      <c r="V4726" s="219"/>
      <c r="W4726" s="78"/>
      <c r="X4726" s="78"/>
      <c r="Y4726" s="78"/>
      <c r="Z4726" s="78"/>
      <c r="AA4726" s="77"/>
      <c r="AB4726" s="77"/>
      <c r="AC4726" s="78"/>
      <c r="AD4726" s="104"/>
      <c r="AE4726" s="78"/>
      <c r="AF4726" s="104"/>
      <c r="AG4726" s="78"/>
      <c r="AH4726" s="104"/>
      <c r="AI4726" s="78"/>
      <c r="AJ4726" s="104"/>
      <c r="AK4726" s="78"/>
      <c r="AL4726" s="78"/>
      <c r="AM4726" s="8"/>
      <c r="AN4726" s="78"/>
      <c r="AO4726" s="78"/>
      <c r="AP4726" s="78"/>
      <c r="AQ4726" s="78"/>
      <c r="AR4726" s="78"/>
      <c r="AS4726" s="78"/>
      <c r="AT4726" s="78"/>
      <c r="AU4726" s="78"/>
      <c r="AV4726" s="78"/>
      <c r="AW4726" s="77"/>
      <c r="AX4726" s="144"/>
      <c r="AY4726" s="144"/>
      <c r="AZ4726" s="144"/>
      <c r="BA4726" s="54"/>
      <c r="BB4726" s="54"/>
    </row>
    <row r="4727" spans="2:54" x14ac:dyDescent="0.25">
      <c r="B4727" s="77"/>
      <c r="C4727" s="77"/>
      <c r="D4727" s="77"/>
      <c r="E4727" s="77"/>
      <c r="F4727" s="77"/>
      <c r="G4727" s="77"/>
      <c r="I4727" s="78"/>
      <c r="K4727" s="78"/>
      <c r="L4727" s="77"/>
      <c r="M4727" s="78"/>
      <c r="N4727" s="78"/>
      <c r="O4727" s="78"/>
      <c r="P4727" s="78"/>
      <c r="Q4727" s="144"/>
      <c r="R4727" s="78"/>
      <c r="S4727" s="78"/>
      <c r="T4727" s="78"/>
      <c r="U4727" s="78"/>
      <c r="V4727" s="219"/>
      <c r="W4727" s="78"/>
      <c r="X4727" s="78"/>
      <c r="Y4727" s="78"/>
      <c r="Z4727" s="78"/>
      <c r="AA4727" s="77"/>
      <c r="AB4727" s="77"/>
      <c r="AC4727" s="78"/>
      <c r="AD4727" s="104"/>
      <c r="AE4727" s="78"/>
      <c r="AF4727" s="104"/>
      <c r="AG4727" s="78"/>
      <c r="AH4727" s="104"/>
      <c r="AI4727" s="78"/>
      <c r="AJ4727" s="104"/>
      <c r="AK4727" s="78"/>
      <c r="AL4727" s="78"/>
      <c r="AM4727" s="8"/>
      <c r="AN4727" s="78"/>
      <c r="AO4727" s="78"/>
      <c r="AP4727" s="78"/>
      <c r="AQ4727" s="78"/>
      <c r="AR4727" s="78"/>
      <c r="AS4727" s="78"/>
      <c r="AT4727" s="78"/>
      <c r="AU4727" s="78"/>
      <c r="AV4727" s="78"/>
      <c r="AW4727" s="77"/>
      <c r="AX4727" s="144"/>
      <c r="AY4727" s="144"/>
      <c r="AZ4727" s="144"/>
      <c r="BA4727" s="54"/>
      <c r="BB4727" s="54"/>
    </row>
    <row r="4728" spans="2:54" x14ac:dyDescent="0.25">
      <c r="B4728" s="77"/>
      <c r="C4728" s="77"/>
      <c r="D4728" s="77"/>
      <c r="E4728" s="77"/>
      <c r="F4728" s="77"/>
      <c r="G4728" s="77"/>
      <c r="I4728" s="78"/>
      <c r="K4728" s="78"/>
      <c r="L4728" s="77"/>
      <c r="M4728" s="78"/>
      <c r="N4728" s="78"/>
      <c r="O4728" s="78"/>
      <c r="P4728" s="78"/>
      <c r="Q4728" s="144"/>
      <c r="R4728" s="78"/>
      <c r="S4728" s="78"/>
      <c r="T4728" s="78"/>
      <c r="U4728" s="78"/>
      <c r="V4728" s="219"/>
      <c r="W4728" s="78"/>
      <c r="X4728" s="78"/>
      <c r="Y4728" s="78"/>
      <c r="Z4728" s="78"/>
      <c r="AA4728" s="77"/>
      <c r="AB4728" s="77"/>
      <c r="AC4728" s="78"/>
      <c r="AD4728" s="104"/>
      <c r="AE4728" s="78"/>
      <c r="AF4728" s="104"/>
      <c r="AG4728" s="78"/>
      <c r="AH4728" s="104"/>
      <c r="AI4728" s="78"/>
      <c r="AJ4728" s="104"/>
      <c r="AK4728" s="78"/>
      <c r="AL4728" s="78"/>
      <c r="AM4728" s="8"/>
      <c r="AN4728" s="78"/>
      <c r="AO4728" s="78"/>
      <c r="AP4728" s="78"/>
      <c r="AQ4728" s="78"/>
      <c r="AR4728" s="78"/>
      <c r="AS4728" s="78"/>
      <c r="AT4728" s="78"/>
      <c r="AU4728" s="78"/>
      <c r="AV4728" s="78"/>
      <c r="AW4728" s="77"/>
      <c r="AX4728" s="144"/>
      <c r="AY4728" s="144"/>
      <c r="AZ4728" s="144"/>
      <c r="BA4728" s="54"/>
      <c r="BB4728" s="54"/>
    </row>
    <row r="4729" spans="2:54" x14ac:dyDescent="0.25">
      <c r="B4729" s="77"/>
      <c r="C4729" s="77"/>
      <c r="D4729" s="77"/>
      <c r="E4729" s="77"/>
      <c r="F4729" s="77"/>
      <c r="G4729" s="77"/>
      <c r="I4729" s="78"/>
      <c r="K4729" s="78"/>
      <c r="L4729" s="77"/>
      <c r="M4729" s="78"/>
      <c r="N4729" s="78"/>
      <c r="O4729" s="78"/>
      <c r="P4729" s="78"/>
      <c r="Q4729" s="144"/>
      <c r="R4729" s="78"/>
      <c r="S4729" s="78"/>
      <c r="T4729" s="78"/>
      <c r="U4729" s="78"/>
      <c r="V4729" s="219"/>
      <c r="W4729" s="78"/>
      <c r="X4729" s="78"/>
      <c r="Y4729" s="78"/>
      <c r="Z4729" s="78"/>
      <c r="AA4729" s="77"/>
      <c r="AB4729" s="77"/>
      <c r="AC4729" s="78"/>
      <c r="AD4729" s="104"/>
      <c r="AE4729" s="78"/>
      <c r="AF4729" s="104"/>
      <c r="AG4729" s="78"/>
      <c r="AH4729" s="104"/>
      <c r="AI4729" s="78"/>
      <c r="AJ4729" s="104"/>
      <c r="AK4729" s="78"/>
      <c r="AL4729" s="78"/>
      <c r="AM4729" s="8"/>
      <c r="AN4729" s="78"/>
      <c r="AO4729" s="78"/>
      <c r="AP4729" s="78"/>
      <c r="AQ4729" s="78"/>
      <c r="AR4729" s="78"/>
      <c r="AS4729" s="78"/>
      <c r="AT4729" s="78"/>
      <c r="AU4729" s="78"/>
      <c r="AV4729" s="78"/>
      <c r="AW4729" s="77"/>
      <c r="AX4729" s="144"/>
      <c r="AY4729" s="144"/>
      <c r="AZ4729" s="144"/>
      <c r="BA4729" s="54"/>
      <c r="BB4729" s="54"/>
    </row>
    <row r="4730" spans="2:54" x14ac:dyDescent="0.25">
      <c r="B4730" s="77"/>
      <c r="C4730" s="77"/>
      <c r="D4730" s="77"/>
      <c r="E4730" s="77"/>
      <c r="F4730" s="77"/>
      <c r="G4730" s="77"/>
      <c r="I4730" s="78"/>
      <c r="K4730" s="78"/>
      <c r="L4730" s="77"/>
      <c r="M4730" s="78"/>
      <c r="N4730" s="78"/>
      <c r="O4730" s="78"/>
      <c r="P4730" s="78"/>
      <c r="Q4730" s="144"/>
      <c r="R4730" s="78"/>
      <c r="S4730" s="78"/>
      <c r="T4730" s="78"/>
      <c r="U4730" s="78"/>
      <c r="V4730" s="219"/>
      <c r="W4730" s="78"/>
      <c r="X4730" s="78"/>
      <c r="Y4730" s="78"/>
      <c r="Z4730" s="78"/>
      <c r="AA4730" s="77"/>
      <c r="AB4730" s="77"/>
      <c r="AC4730" s="78"/>
      <c r="AD4730" s="104"/>
      <c r="AE4730" s="78"/>
      <c r="AF4730" s="104"/>
      <c r="AG4730" s="78"/>
      <c r="AH4730" s="104"/>
      <c r="AI4730" s="78"/>
      <c r="AJ4730" s="104"/>
      <c r="AK4730" s="78"/>
      <c r="AL4730" s="78"/>
      <c r="AM4730" s="8"/>
      <c r="AN4730" s="78"/>
      <c r="AO4730" s="78"/>
      <c r="AP4730" s="78"/>
      <c r="AQ4730" s="78"/>
      <c r="AR4730" s="78"/>
      <c r="AS4730" s="78"/>
      <c r="AT4730" s="78"/>
      <c r="AU4730" s="78"/>
      <c r="AV4730" s="78"/>
      <c r="AW4730" s="77"/>
      <c r="AX4730" s="144"/>
      <c r="AY4730" s="144"/>
      <c r="AZ4730" s="144"/>
      <c r="BA4730" s="54"/>
      <c r="BB4730" s="54"/>
    </row>
    <row r="4731" spans="2:54" x14ac:dyDescent="0.25">
      <c r="B4731" s="77"/>
      <c r="C4731" s="77"/>
      <c r="D4731" s="77"/>
      <c r="E4731" s="77"/>
      <c r="F4731" s="77"/>
      <c r="G4731" s="77"/>
      <c r="I4731" s="78"/>
      <c r="K4731" s="78"/>
      <c r="L4731" s="77"/>
      <c r="M4731" s="78"/>
      <c r="N4731" s="78"/>
      <c r="O4731" s="78"/>
      <c r="P4731" s="78"/>
      <c r="Q4731" s="144"/>
      <c r="R4731" s="78"/>
      <c r="S4731" s="78"/>
      <c r="T4731" s="78"/>
      <c r="U4731" s="78"/>
      <c r="V4731" s="219"/>
      <c r="W4731" s="78"/>
      <c r="X4731" s="78"/>
      <c r="Y4731" s="78"/>
      <c r="Z4731" s="78"/>
      <c r="AA4731" s="77"/>
      <c r="AB4731" s="77"/>
      <c r="AC4731" s="78"/>
      <c r="AD4731" s="104"/>
      <c r="AE4731" s="78"/>
      <c r="AF4731" s="104"/>
      <c r="AG4731" s="78"/>
      <c r="AH4731" s="104"/>
      <c r="AI4731" s="78"/>
      <c r="AJ4731" s="104"/>
      <c r="AK4731" s="78"/>
      <c r="AL4731" s="78"/>
      <c r="AM4731" s="8"/>
      <c r="AN4731" s="78"/>
      <c r="AO4731" s="78"/>
      <c r="AP4731" s="78"/>
      <c r="AQ4731" s="78"/>
      <c r="AR4731" s="78"/>
      <c r="AS4731" s="78"/>
      <c r="AT4731" s="78"/>
      <c r="AU4731" s="78"/>
      <c r="AV4731" s="78"/>
      <c r="AW4731" s="77"/>
      <c r="AX4731" s="144"/>
      <c r="AY4731" s="144"/>
      <c r="AZ4731" s="144"/>
      <c r="BA4731" s="54"/>
      <c r="BB4731" s="54"/>
    </row>
    <row r="4732" spans="2:54" x14ac:dyDescent="0.25">
      <c r="B4732" s="77"/>
      <c r="C4732" s="77"/>
      <c r="D4732" s="77"/>
      <c r="E4732" s="77"/>
      <c r="F4732" s="77"/>
      <c r="G4732" s="77"/>
      <c r="I4732" s="78"/>
      <c r="K4732" s="78"/>
      <c r="L4732" s="77"/>
      <c r="M4732" s="78"/>
      <c r="N4732" s="78"/>
      <c r="O4732" s="78"/>
      <c r="P4732" s="78"/>
      <c r="Q4732" s="144"/>
      <c r="R4732" s="78"/>
      <c r="S4732" s="78"/>
      <c r="T4732" s="78"/>
      <c r="U4732" s="78"/>
      <c r="V4732" s="219"/>
      <c r="W4732" s="78"/>
      <c r="X4732" s="78"/>
      <c r="Y4732" s="78"/>
      <c r="Z4732" s="78"/>
      <c r="AA4732" s="77"/>
      <c r="AB4732" s="77"/>
      <c r="AC4732" s="78"/>
      <c r="AD4732" s="104"/>
      <c r="AE4732" s="78"/>
      <c r="AF4732" s="104"/>
      <c r="AG4732" s="78"/>
      <c r="AH4732" s="104"/>
      <c r="AI4732" s="78"/>
      <c r="AJ4732" s="104"/>
      <c r="AK4732" s="78"/>
      <c r="AL4732" s="78"/>
      <c r="AM4732" s="8"/>
      <c r="AN4732" s="78"/>
      <c r="AO4732" s="78"/>
      <c r="AP4732" s="78"/>
      <c r="AQ4732" s="78"/>
      <c r="AR4732" s="78"/>
      <c r="AS4732" s="78"/>
      <c r="AT4732" s="78"/>
      <c r="AU4732" s="78"/>
      <c r="AV4732" s="78"/>
      <c r="AW4732" s="77"/>
      <c r="AX4732" s="144"/>
      <c r="AY4732" s="144"/>
      <c r="AZ4732" s="144"/>
      <c r="BA4732" s="54"/>
      <c r="BB4732" s="54"/>
    </row>
    <row r="4733" spans="2:54" x14ac:dyDescent="0.25">
      <c r="B4733" s="77"/>
      <c r="C4733" s="77"/>
      <c r="D4733" s="77"/>
      <c r="E4733" s="77"/>
      <c r="F4733" s="77"/>
      <c r="G4733" s="77"/>
      <c r="I4733" s="78"/>
      <c r="K4733" s="78"/>
      <c r="L4733" s="77"/>
      <c r="M4733" s="78"/>
      <c r="N4733" s="78"/>
      <c r="O4733" s="78"/>
      <c r="P4733" s="78"/>
      <c r="Q4733" s="144"/>
      <c r="R4733" s="78"/>
      <c r="S4733" s="78"/>
      <c r="T4733" s="78"/>
      <c r="U4733" s="78"/>
      <c r="V4733" s="219"/>
      <c r="W4733" s="78"/>
      <c r="X4733" s="78"/>
      <c r="Y4733" s="78"/>
      <c r="Z4733" s="78"/>
      <c r="AA4733" s="77"/>
      <c r="AB4733" s="77"/>
      <c r="AC4733" s="78"/>
      <c r="AD4733" s="104"/>
      <c r="AE4733" s="78"/>
      <c r="AF4733" s="104"/>
      <c r="AG4733" s="78"/>
      <c r="AH4733" s="104"/>
      <c r="AI4733" s="78"/>
      <c r="AJ4733" s="104"/>
      <c r="AK4733" s="78"/>
      <c r="AL4733" s="78"/>
      <c r="AM4733" s="8"/>
      <c r="AN4733" s="78"/>
      <c r="AO4733" s="78"/>
      <c r="AP4733" s="78"/>
      <c r="AQ4733" s="78"/>
      <c r="AR4733" s="78"/>
      <c r="AS4733" s="78"/>
      <c r="AT4733" s="78"/>
      <c r="AU4733" s="78"/>
      <c r="AV4733" s="78"/>
      <c r="AW4733" s="77"/>
      <c r="AX4733" s="144"/>
      <c r="AY4733" s="144"/>
      <c r="AZ4733" s="144"/>
      <c r="BA4733" s="54"/>
      <c r="BB4733" s="54"/>
    </row>
    <row r="4734" spans="2:54" x14ac:dyDescent="0.25">
      <c r="B4734" s="77"/>
      <c r="C4734" s="77"/>
      <c r="D4734" s="77"/>
      <c r="E4734" s="77"/>
      <c r="F4734" s="77"/>
      <c r="G4734" s="77"/>
      <c r="I4734" s="78"/>
      <c r="K4734" s="78"/>
      <c r="L4734" s="77"/>
      <c r="M4734" s="78"/>
      <c r="N4734" s="78"/>
      <c r="O4734" s="78"/>
      <c r="P4734" s="78"/>
      <c r="Q4734" s="144"/>
      <c r="R4734" s="78"/>
      <c r="S4734" s="78"/>
      <c r="T4734" s="78"/>
      <c r="U4734" s="78"/>
      <c r="V4734" s="219"/>
      <c r="W4734" s="78"/>
      <c r="X4734" s="78"/>
      <c r="Y4734" s="78"/>
      <c r="Z4734" s="78"/>
      <c r="AA4734" s="77"/>
      <c r="AB4734" s="77"/>
      <c r="AC4734" s="78"/>
      <c r="AD4734" s="104"/>
      <c r="AE4734" s="78"/>
      <c r="AF4734" s="104"/>
      <c r="AG4734" s="78"/>
      <c r="AH4734" s="104"/>
      <c r="AI4734" s="78"/>
      <c r="AJ4734" s="104"/>
      <c r="AK4734" s="78"/>
      <c r="AL4734" s="78"/>
      <c r="AM4734" s="8"/>
      <c r="AN4734" s="78"/>
      <c r="AO4734" s="78"/>
      <c r="AP4734" s="78"/>
      <c r="AQ4734" s="78"/>
      <c r="AR4734" s="78"/>
      <c r="AS4734" s="78"/>
      <c r="AT4734" s="78"/>
      <c r="AU4734" s="78"/>
      <c r="AV4734" s="78"/>
      <c r="AW4734" s="77"/>
      <c r="AX4734" s="144"/>
      <c r="AY4734" s="144"/>
      <c r="AZ4734" s="144"/>
      <c r="BA4734" s="54"/>
      <c r="BB4734" s="54"/>
    </row>
    <row r="4735" spans="2:54" x14ac:dyDescent="0.25">
      <c r="B4735" s="77"/>
      <c r="C4735" s="77"/>
      <c r="D4735" s="77"/>
      <c r="E4735" s="77"/>
      <c r="F4735" s="77"/>
      <c r="G4735" s="77"/>
      <c r="I4735" s="78"/>
      <c r="K4735" s="78"/>
      <c r="L4735" s="77"/>
      <c r="M4735" s="78"/>
      <c r="N4735" s="78"/>
      <c r="O4735" s="78"/>
      <c r="P4735" s="78"/>
      <c r="Q4735" s="144"/>
      <c r="R4735" s="78"/>
      <c r="S4735" s="78"/>
      <c r="T4735" s="78"/>
      <c r="U4735" s="78"/>
      <c r="V4735" s="219"/>
      <c r="W4735" s="78"/>
      <c r="X4735" s="78"/>
      <c r="Y4735" s="78"/>
      <c r="Z4735" s="78"/>
      <c r="AA4735" s="77"/>
      <c r="AB4735" s="77"/>
      <c r="AC4735" s="78"/>
      <c r="AD4735" s="104"/>
      <c r="AE4735" s="78"/>
      <c r="AF4735" s="104"/>
      <c r="AG4735" s="78"/>
      <c r="AH4735" s="104"/>
      <c r="AI4735" s="78"/>
      <c r="AJ4735" s="104"/>
      <c r="AK4735" s="78"/>
      <c r="AL4735" s="78"/>
      <c r="AM4735" s="8"/>
      <c r="AN4735" s="78"/>
      <c r="AO4735" s="78"/>
      <c r="AP4735" s="78"/>
      <c r="AQ4735" s="78"/>
      <c r="AR4735" s="78"/>
      <c r="AS4735" s="78"/>
      <c r="AT4735" s="78"/>
      <c r="AU4735" s="78"/>
      <c r="AV4735" s="78"/>
      <c r="AW4735" s="77"/>
      <c r="AX4735" s="144"/>
      <c r="AY4735" s="144"/>
      <c r="AZ4735" s="144"/>
      <c r="BA4735" s="54"/>
      <c r="BB4735" s="54"/>
    </row>
    <row r="4736" spans="2:54" x14ac:dyDescent="0.25">
      <c r="B4736" s="77"/>
      <c r="C4736" s="77"/>
      <c r="D4736" s="77"/>
      <c r="E4736" s="77"/>
      <c r="F4736" s="77"/>
      <c r="G4736" s="77"/>
      <c r="I4736" s="78"/>
      <c r="K4736" s="78"/>
      <c r="L4736" s="77"/>
      <c r="M4736" s="78"/>
      <c r="N4736" s="78"/>
      <c r="O4736" s="78"/>
      <c r="P4736" s="78"/>
      <c r="Q4736" s="144"/>
      <c r="R4736" s="78"/>
      <c r="S4736" s="78"/>
      <c r="T4736" s="78"/>
      <c r="U4736" s="78"/>
      <c r="V4736" s="219"/>
      <c r="W4736" s="78"/>
      <c r="X4736" s="78"/>
      <c r="Y4736" s="78"/>
      <c r="Z4736" s="78"/>
      <c r="AA4736" s="77"/>
      <c r="AB4736" s="77"/>
      <c r="AC4736" s="78"/>
      <c r="AD4736" s="104"/>
      <c r="AE4736" s="78"/>
      <c r="AF4736" s="104"/>
      <c r="AG4736" s="78"/>
      <c r="AH4736" s="104"/>
      <c r="AI4736" s="78"/>
      <c r="AJ4736" s="104"/>
      <c r="AK4736" s="78"/>
      <c r="AL4736" s="78"/>
      <c r="AM4736" s="8"/>
      <c r="AN4736" s="78"/>
      <c r="AO4736" s="78"/>
      <c r="AP4736" s="78"/>
      <c r="AQ4736" s="78"/>
      <c r="AR4736" s="78"/>
      <c r="AS4736" s="78"/>
      <c r="AT4736" s="78"/>
      <c r="AU4736" s="78"/>
      <c r="AV4736" s="78"/>
      <c r="AW4736" s="77"/>
      <c r="AX4736" s="144"/>
      <c r="AY4736" s="144"/>
      <c r="AZ4736" s="144"/>
      <c r="BA4736" s="54"/>
      <c r="BB4736" s="54"/>
    </row>
    <row r="4737" spans="2:54" x14ac:dyDescent="0.25">
      <c r="B4737" s="77"/>
      <c r="C4737" s="77"/>
      <c r="D4737" s="77"/>
      <c r="E4737" s="77"/>
      <c r="F4737" s="77"/>
      <c r="G4737" s="77"/>
      <c r="I4737" s="78"/>
      <c r="K4737" s="78"/>
      <c r="L4737" s="77"/>
      <c r="M4737" s="78"/>
      <c r="N4737" s="78"/>
      <c r="O4737" s="78"/>
      <c r="P4737" s="78"/>
      <c r="Q4737" s="144"/>
      <c r="R4737" s="78"/>
      <c r="S4737" s="78"/>
      <c r="T4737" s="78"/>
      <c r="U4737" s="78"/>
      <c r="V4737" s="219"/>
      <c r="W4737" s="78"/>
      <c r="X4737" s="78"/>
      <c r="Y4737" s="78"/>
      <c r="Z4737" s="78"/>
      <c r="AA4737" s="77"/>
      <c r="AB4737" s="77"/>
      <c r="AC4737" s="78"/>
      <c r="AD4737" s="104"/>
      <c r="AE4737" s="78"/>
      <c r="AF4737" s="104"/>
      <c r="AG4737" s="78"/>
      <c r="AH4737" s="104"/>
      <c r="AI4737" s="78"/>
      <c r="AJ4737" s="104"/>
      <c r="AK4737" s="78"/>
      <c r="AL4737" s="78"/>
      <c r="AM4737" s="8"/>
      <c r="AN4737" s="78"/>
      <c r="AO4737" s="78"/>
      <c r="AP4737" s="78"/>
      <c r="AQ4737" s="78"/>
      <c r="AR4737" s="78"/>
      <c r="AS4737" s="78"/>
      <c r="AT4737" s="78"/>
      <c r="AU4737" s="78"/>
      <c r="AV4737" s="78"/>
      <c r="AW4737" s="77"/>
      <c r="AX4737" s="144"/>
      <c r="AY4737" s="144"/>
      <c r="AZ4737" s="144"/>
      <c r="BA4737" s="54"/>
      <c r="BB4737" s="54"/>
    </row>
    <row r="4738" spans="2:54" x14ac:dyDescent="0.25">
      <c r="B4738" s="77"/>
      <c r="C4738" s="77"/>
      <c r="D4738" s="77"/>
      <c r="E4738" s="77"/>
      <c r="F4738" s="77"/>
      <c r="G4738" s="77"/>
      <c r="I4738" s="78"/>
      <c r="K4738" s="78"/>
      <c r="L4738" s="77"/>
      <c r="M4738" s="78"/>
      <c r="N4738" s="78"/>
      <c r="O4738" s="78"/>
      <c r="P4738" s="78"/>
      <c r="Q4738" s="144"/>
      <c r="R4738" s="78"/>
      <c r="S4738" s="78"/>
      <c r="T4738" s="78"/>
      <c r="U4738" s="78"/>
      <c r="V4738" s="219"/>
      <c r="W4738" s="78"/>
      <c r="X4738" s="78"/>
      <c r="Y4738" s="78"/>
      <c r="Z4738" s="78"/>
      <c r="AA4738" s="77"/>
      <c r="AB4738" s="77"/>
      <c r="AC4738" s="78"/>
      <c r="AD4738" s="104"/>
      <c r="AE4738" s="78"/>
      <c r="AF4738" s="104"/>
      <c r="AG4738" s="78"/>
      <c r="AH4738" s="104"/>
      <c r="AI4738" s="78"/>
      <c r="AJ4738" s="104"/>
      <c r="AK4738" s="78"/>
      <c r="AL4738" s="78"/>
      <c r="AM4738" s="8"/>
      <c r="AN4738" s="78"/>
      <c r="AO4738" s="78"/>
      <c r="AP4738" s="78"/>
      <c r="AQ4738" s="78"/>
      <c r="AR4738" s="78"/>
      <c r="AS4738" s="78"/>
      <c r="AT4738" s="78"/>
      <c r="AU4738" s="78"/>
      <c r="AV4738" s="78"/>
      <c r="AW4738" s="77"/>
      <c r="AX4738" s="144"/>
      <c r="AY4738" s="144"/>
      <c r="AZ4738" s="144"/>
      <c r="BA4738" s="54"/>
      <c r="BB4738" s="54"/>
    </row>
    <row r="4739" spans="2:54" x14ac:dyDescent="0.25">
      <c r="B4739" s="77"/>
      <c r="C4739" s="77"/>
      <c r="D4739" s="77"/>
      <c r="E4739" s="77"/>
      <c r="F4739" s="77"/>
      <c r="G4739" s="77"/>
      <c r="I4739" s="78"/>
      <c r="K4739" s="78"/>
      <c r="L4739" s="77"/>
      <c r="M4739" s="78"/>
      <c r="N4739" s="78"/>
      <c r="O4739" s="78"/>
      <c r="P4739" s="78"/>
      <c r="Q4739" s="144"/>
      <c r="R4739" s="78"/>
      <c r="S4739" s="78"/>
      <c r="T4739" s="78"/>
      <c r="U4739" s="78"/>
      <c r="V4739" s="219"/>
      <c r="W4739" s="78"/>
      <c r="X4739" s="78"/>
      <c r="Y4739" s="78"/>
      <c r="Z4739" s="78"/>
      <c r="AA4739" s="77"/>
      <c r="AB4739" s="77"/>
      <c r="AC4739" s="78"/>
      <c r="AD4739" s="104"/>
      <c r="AE4739" s="78"/>
      <c r="AF4739" s="104"/>
      <c r="AG4739" s="78"/>
      <c r="AH4739" s="104"/>
      <c r="AI4739" s="78"/>
      <c r="AJ4739" s="104"/>
      <c r="AK4739" s="78"/>
      <c r="AL4739" s="78"/>
      <c r="AM4739" s="8"/>
      <c r="AN4739" s="78"/>
      <c r="AO4739" s="78"/>
      <c r="AP4739" s="78"/>
      <c r="AQ4739" s="78"/>
      <c r="AR4739" s="78"/>
      <c r="AS4739" s="78"/>
      <c r="AT4739" s="78"/>
      <c r="AU4739" s="78"/>
      <c r="AV4739" s="78"/>
      <c r="AW4739" s="77"/>
      <c r="AX4739" s="144"/>
      <c r="AY4739" s="144"/>
      <c r="AZ4739" s="144"/>
      <c r="BA4739" s="54"/>
      <c r="BB4739" s="54"/>
    </row>
    <row r="4740" spans="2:54" x14ac:dyDescent="0.25">
      <c r="B4740" s="77"/>
      <c r="C4740" s="77"/>
      <c r="D4740" s="77"/>
      <c r="E4740" s="77"/>
      <c r="F4740" s="77"/>
      <c r="G4740" s="77"/>
      <c r="I4740" s="78"/>
      <c r="K4740" s="78"/>
      <c r="L4740" s="77"/>
      <c r="M4740" s="78"/>
      <c r="N4740" s="78"/>
      <c r="O4740" s="78"/>
      <c r="P4740" s="78"/>
      <c r="Q4740" s="144"/>
      <c r="R4740" s="78"/>
      <c r="S4740" s="78"/>
      <c r="T4740" s="78"/>
      <c r="U4740" s="78"/>
      <c r="V4740" s="219"/>
      <c r="W4740" s="78"/>
      <c r="X4740" s="78"/>
      <c r="Y4740" s="78"/>
      <c r="Z4740" s="78"/>
      <c r="AA4740" s="77"/>
      <c r="AB4740" s="77"/>
      <c r="AC4740" s="78"/>
      <c r="AD4740" s="104"/>
      <c r="AE4740" s="78"/>
      <c r="AF4740" s="104"/>
      <c r="AG4740" s="78"/>
      <c r="AH4740" s="104"/>
      <c r="AI4740" s="78"/>
      <c r="AJ4740" s="104"/>
      <c r="AK4740" s="78"/>
      <c r="AL4740" s="78"/>
      <c r="AM4740" s="8"/>
      <c r="AN4740" s="78"/>
      <c r="AO4740" s="78"/>
      <c r="AP4740" s="78"/>
      <c r="AQ4740" s="78"/>
      <c r="AR4740" s="78"/>
      <c r="AS4740" s="78"/>
      <c r="AT4740" s="78"/>
      <c r="AU4740" s="78"/>
      <c r="AV4740" s="78"/>
      <c r="AW4740" s="77"/>
      <c r="AX4740" s="144"/>
      <c r="AY4740" s="144"/>
      <c r="AZ4740" s="144"/>
      <c r="BA4740" s="54"/>
      <c r="BB4740" s="54"/>
    </row>
    <row r="4741" spans="2:54" x14ac:dyDescent="0.25">
      <c r="B4741" s="77"/>
      <c r="C4741" s="77"/>
      <c r="D4741" s="77"/>
      <c r="E4741" s="77"/>
      <c r="F4741" s="77"/>
      <c r="G4741" s="77"/>
      <c r="I4741" s="78"/>
      <c r="K4741" s="78"/>
      <c r="L4741" s="77"/>
      <c r="M4741" s="78"/>
      <c r="N4741" s="78"/>
      <c r="O4741" s="78"/>
      <c r="P4741" s="78"/>
      <c r="Q4741" s="144"/>
      <c r="R4741" s="78"/>
      <c r="S4741" s="78"/>
      <c r="T4741" s="78"/>
      <c r="U4741" s="78"/>
      <c r="V4741" s="219"/>
      <c r="W4741" s="78"/>
      <c r="X4741" s="78"/>
      <c r="Y4741" s="78"/>
      <c r="Z4741" s="78"/>
      <c r="AA4741" s="77"/>
      <c r="AB4741" s="77"/>
      <c r="AC4741" s="78"/>
      <c r="AD4741" s="104"/>
      <c r="AE4741" s="78"/>
      <c r="AF4741" s="104"/>
      <c r="AG4741" s="78"/>
      <c r="AH4741" s="104"/>
      <c r="AI4741" s="78"/>
      <c r="AJ4741" s="104"/>
      <c r="AK4741" s="78"/>
      <c r="AL4741" s="78"/>
      <c r="AM4741" s="8"/>
      <c r="AN4741" s="78"/>
      <c r="AO4741" s="78"/>
      <c r="AP4741" s="78"/>
      <c r="AQ4741" s="78"/>
      <c r="AR4741" s="78"/>
      <c r="AS4741" s="78"/>
      <c r="AT4741" s="78"/>
      <c r="AU4741" s="78"/>
      <c r="AV4741" s="78"/>
      <c r="AW4741" s="77"/>
      <c r="AX4741" s="144"/>
      <c r="AY4741" s="144"/>
      <c r="AZ4741" s="144"/>
      <c r="BA4741" s="54"/>
      <c r="BB4741" s="54"/>
    </row>
    <row r="4742" spans="2:54" x14ac:dyDescent="0.25">
      <c r="B4742" s="77"/>
      <c r="C4742" s="77"/>
      <c r="D4742" s="77"/>
      <c r="E4742" s="77"/>
      <c r="F4742" s="77"/>
      <c r="G4742" s="77"/>
      <c r="I4742" s="78"/>
      <c r="K4742" s="78"/>
      <c r="L4742" s="77"/>
      <c r="M4742" s="78"/>
      <c r="N4742" s="78"/>
      <c r="O4742" s="78"/>
      <c r="P4742" s="78"/>
      <c r="Q4742" s="144"/>
      <c r="R4742" s="78"/>
      <c r="S4742" s="78"/>
      <c r="T4742" s="78"/>
      <c r="U4742" s="78"/>
      <c r="V4742" s="219"/>
      <c r="W4742" s="78"/>
      <c r="X4742" s="78"/>
      <c r="Y4742" s="78"/>
      <c r="Z4742" s="78"/>
      <c r="AA4742" s="77"/>
      <c r="AB4742" s="77"/>
      <c r="AC4742" s="78"/>
      <c r="AD4742" s="104"/>
      <c r="AE4742" s="78"/>
      <c r="AF4742" s="104"/>
      <c r="AG4742" s="78"/>
      <c r="AH4742" s="104"/>
      <c r="AI4742" s="78"/>
      <c r="AJ4742" s="104"/>
      <c r="AK4742" s="78"/>
      <c r="AL4742" s="78"/>
      <c r="AM4742" s="8"/>
      <c r="AN4742" s="78"/>
      <c r="AO4742" s="78"/>
      <c r="AP4742" s="78"/>
      <c r="AQ4742" s="78"/>
      <c r="AR4742" s="78"/>
      <c r="AS4742" s="78"/>
      <c r="AT4742" s="78"/>
      <c r="AU4742" s="78"/>
      <c r="AV4742" s="78"/>
      <c r="AW4742" s="77"/>
      <c r="AX4742" s="144"/>
      <c r="AY4742" s="144"/>
      <c r="AZ4742" s="144"/>
      <c r="BA4742" s="54"/>
      <c r="BB4742" s="54"/>
    </row>
    <row r="4743" spans="2:54" x14ac:dyDescent="0.25">
      <c r="B4743" s="77"/>
      <c r="C4743" s="77"/>
      <c r="D4743" s="77"/>
      <c r="E4743" s="77"/>
      <c r="F4743" s="77"/>
      <c r="G4743" s="77"/>
      <c r="I4743" s="78"/>
      <c r="K4743" s="78"/>
      <c r="L4743" s="77"/>
      <c r="M4743" s="78"/>
      <c r="N4743" s="78"/>
      <c r="O4743" s="78"/>
      <c r="P4743" s="78"/>
      <c r="Q4743" s="144"/>
      <c r="R4743" s="78"/>
      <c r="S4743" s="78"/>
      <c r="T4743" s="78"/>
      <c r="U4743" s="78"/>
      <c r="V4743" s="219"/>
      <c r="W4743" s="78"/>
      <c r="X4743" s="78"/>
      <c r="Y4743" s="78"/>
      <c r="Z4743" s="78"/>
      <c r="AA4743" s="77"/>
      <c r="AB4743" s="77"/>
      <c r="AC4743" s="78"/>
      <c r="AD4743" s="104"/>
      <c r="AE4743" s="78"/>
      <c r="AF4743" s="104"/>
      <c r="AG4743" s="78"/>
      <c r="AH4743" s="104"/>
      <c r="AI4743" s="78"/>
      <c r="AJ4743" s="104"/>
      <c r="AK4743" s="78"/>
      <c r="AL4743" s="78"/>
      <c r="AM4743" s="8"/>
      <c r="AN4743" s="78"/>
      <c r="AO4743" s="78"/>
      <c r="AP4743" s="78"/>
      <c r="AQ4743" s="78"/>
      <c r="AR4743" s="78"/>
      <c r="AS4743" s="78"/>
      <c r="AT4743" s="78"/>
      <c r="AU4743" s="78"/>
      <c r="AV4743" s="78"/>
      <c r="AW4743" s="77"/>
      <c r="AX4743" s="144"/>
      <c r="AY4743" s="144"/>
      <c r="AZ4743" s="144"/>
      <c r="BA4743" s="54"/>
      <c r="BB4743" s="54"/>
    </row>
    <row r="4744" spans="2:54" x14ac:dyDescent="0.25">
      <c r="B4744" s="77"/>
      <c r="C4744" s="77"/>
      <c r="D4744" s="77"/>
      <c r="E4744" s="77"/>
      <c r="F4744" s="77"/>
      <c r="G4744" s="77"/>
      <c r="I4744" s="78"/>
      <c r="K4744" s="78"/>
      <c r="L4744" s="77"/>
      <c r="M4744" s="78"/>
      <c r="N4744" s="78"/>
      <c r="O4744" s="78"/>
      <c r="P4744" s="78"/>
      <c r="Q4744" s="144"/>
      <c r="R4744" s="78"/>
      <c r="S4744" s="78"/>
      <c r="T4744" s="78"/>
      <c r="U4744" s="78"/>
      <c r="V4744" s="219"/>
      <c r="W4744" s="78"/>
      <c r="X4744" s="78"/>
      <c r="Y4744" s="78"/>
      <c r="Z4744" s="78"/>
      <c r="AA4744" s="77"/>
      <c r="AB4744" s="77"/>
      <c r="AC4744" s="78"/>
      <c r="AD4744" s="104"/>
      <c r="AE4744" s="78"/>
      <c r="AF4744" s="104"/>
      <c r="AG4744" s="78"/>
      <c r="AH4744" s="104"/>
      <c r="AI4744" s="78"/>
      <c r="AJ4744" s="104"/>
      <c r="AK4744" s="78"/>
      <c r="AL4744" s="78"/>
      <c r="AM4744" s="8"/>
      <c r="AN4744" s="78"/>
      <c r="AO4744" s="78"/>
      <c r="AP4744" s="78"/>
      <c r="AQ4744" s="78"/>
      <c r="AR4744" s="78"/>
      <c r="AS4744" s="78"/>
      <c r="AT4744" s="78"/>
      <c r="AU4744" s="78"/>
      <c r="AV4744" s="78"/>
      <c r="AW4744" s="77"/>
      <c r="AX4744" s="144"/>
      <c r="AY4744" s="144"/>
      <c r="AZ4744" s="144"/>
      <c r="BA4744" s="54"/>
      <c r="BB4744" s="54"/>
    </row>
    <row r="4745" spans="2:54" x14ac:dyDescent="0.25">
      <c r="B4745" s="77"/>
      <c r="C4745" s="77"/>
      <c r="D4745" s="77"/>
      <c r="E4745" s="77"/>
      <c r="F4745" s="77"/>
      <c r="G4745" s="77"/>
      <c r="I4745" s="78"/>
      <c r="K4745" s="78"/>
      <c r="L4745" s="77"/>
      <c r="M4745" s="78"/>
      <c r="N4745" s="78"/>
      <c r="O4745" s="78"/>
      <c r="P4745" s="78"/>
      <c r="Q4745" s="144"/>
      <c r="R4745" s="78"/>
      <c r="S4745" s="78"/>
      <c r="T4745" s="78"/>
      <c r="U4745" s="78"/>
      <c r="V4745" s="219"/>
      <c r="W4745" s="78"/>
      <c r="X4745" s="78"/>
      <c r="Y4745" s="78"/>
      <c r="Z4745" s="78"/>
      <c r="AA4745" s="77"/>
      <c r="AB4745" s="77"/>
      <c r="AC4745" s="78"/>
      <c r="AD4745" s="104"/>
      <c r="AE4745" s="78"/>
      <c r="AF4745" s="104"/>
      <c r="AG4745" s="78"/>
      <c r="AH4745" s="104"/>
      <c r="AI4745" s="78"/>
      <c r="AJ4745" s="104"/>
      <c r="AK4745" s="78"/>
      <c r="AL4745" s="78"/>
      <c r="AM4745" s="8"/>
      <c r="AN4745" s="78"/>
      <c r="AO4745" s="78"/>
      <c r="AP4745" s="78"/>
      <c r="AQ4745" s="78"/>
      <c r="AR4745" s="78"/>
      <c r="AS4745" s="78"/>
      <c r="AT4745" s="78"/>
      <c r="AU4745" s="78"/>
      <c r="AV4745" s="78"/>
      <c r="AW4745" s="77"/>
      <c r="AX4745" s="144"/>
      <c r="AY4745" s="144"/>
      <c r="AZ4745" s="144"/>
      <c r="BA4745" s="54"/>
      <c r="BB4745" s="54"/>
    </row>
    <row r="4746" spans="2:54" x14ac:dyDescent="0.25">
      <c r="B4746" s="77"/>
      <c r="C4746" s="77"/>
      <c r="D4746" s="77"/>
      <c r="E4746" s="77"/>
      <c r="F4746" s="77"/>
      <c r="G4746" s="77"/>
      <c r="I4746" s="78"/>
      <c r="K4746" s="78"/>
      <c r="L4746" s="77"/>
      <c r="M4746" s="78"/>
      <c r="N4746" s="78"/>
      <c r="O4746" s="78"/>
      <c r="P4746" s="78"/>
      <c r="Q4746" s="144"/>
      <c r="R4746" s="78"/>
      <c r="S4746" s="78"/>
      <c r="T4746" s="78"/>
      <c r="U4746" s="78"/>
      <c r="V4746" s="219"/>
      <c r="W4746" s="78"/>
      <c r="X4746" s="78"/>
      <c r="Y4746" s="78"/>
      <c r="Z4746" s="78"/>
      <c r="AA4746" s="77"/>
      <c r="AB4746" s="77"/>
      <c r="AC4746" s="78"/>
      <c r="AD4746" s="104"/>
      <c r="AE4746" s="78"/>
      <c r="AF4746" s="104"/>
      <c r="AG4746" s="78"/>
      <c r="AH4746" s="104"/>
      <c r="AI4746" s="78"/>
      <c r="AJ4746" s="104"/>
      <c r="AK4746" s="78"/>
      <c r="AL4746" s="78"/>
      <c r="AM4746" s="8"/>
      <c r="AN4746" s="78"/>
      <c r="AO4746" s="78"/>
      <c r="AP4746" s="78"/>
      <c r="AQ4746" s="78"/>
      <c r="AR4746" s="78"/>
      <c r="AS4746" s="78"/>
      <c r="AT4746" s="78"/>
      <c r="AU4746" s="78"/>
      <c r="AV4746" s="78"/>
      <c r="AW4746" s="77"/>
      <c r="AX4746" s="144"/>
      <c r="AY4746" s="144"/>
      <c r="AZ4746" s="144"/>
      <c r="BA4746" s="54"/>
      <c r="BB4746" s="54"/>
    </row>
    <row r="4747" spans="2:54" x14ac:dyDescent="0.25">
      <c r="B4747" s="77"/>
      <c r="C4747" s="77"/>
      <c r="D4747" s="77"/>
      <c r="E4747" s="77"/>
      <c r="F4747" s="77"/>
      <c r="G4747" s="77"/>
      <c r="I4747" s="78"/>
      <c r="K4747" s="78"/>
      <c r="L4747" s="77"/>
      <c r="M4747" s="78"/>
      <c r="N4747" s="78"/>
      <c r="O4747" s="78"/>
      <c r="P4747" s="78"/>
      <c r="Q4747" s="144"/>
      <c r="R4747" s="78"/>
      <c r="S4747" s="78"/>
      <c r="T4747" s="78"/>
      <c r="U4747" s="78"/>
      <c r="V4747" s="219"/>
      <c r="W4747" s="78"/>
      <c r="X4747" s="78"/>
      <c r="Y4747" s="78"/>
      <c r="Z4747" s="78"/>
      <c r="AA4747" s="77"/>
      <c r="AB4747" s="77"/>
      <c r="AC4747" s="78"/>
      <c r="AD4747" s="104"/>
      <c r="AE4747" s="78"/>
      <c r="AF4747" s="104"/>
      <c r="AG4747" s="78"/>
      <c r="AH4747" s="104"/>
      <c r="AI4747" s="78"/>
      <c r="AJ4747" s="104"/>
      <c r="AK4747" s="78"/>
      <c r="AL4747" s="78"/>
      <c r="AM4747" s="8"/>
      <c r="AN4747" s="78"/>
      <c r="AO4747" s="78"/>
      <c r="AP4747" s="78"/>
      <c r="AQ4747" s="78"/>
      <c r="AR4747" s="78"/>
      <c r="AS4747" s="78"/>
      <c r="AT4747" s="78"/>
      <c r="AU4747" s="78"/>
      <c r="AV4747" s="78"/>
      <c r="AW4747" s="77"/>
      <c r="AX4747" s="144"/>
      <c r="AY4747" s="144"/>
      <c r="AZ4747" s="144"/>
      <c r="BA4747" s="54"/>
      <c r="BB4747" s="54"/>
    </row>
    <row r="4748" spans="2:54" x14ac:dyDescent="0.25">
      <c r="B4748" s="77"/>
      <c r="C4748" s="77"/>
      <c r="D4748" s="77"/>
      <c r="E4748" s="77"/>
      <c r="F4748" s="77"/>
      <c r="G4748" s="77"/>
      <c r="I4748" s="78"/>
      <c r="K4748" s="78"/>
      <c r="L4748" s="77"/>
      <c r="M4748" s="78"/>
      <c r="N4748" s="78"/>
      <c r="O4748" s="78"/>
      <c r="P4748" s="78"/>
      <c r="Q4748" s="144"/>
      <c r="R4748" s="78"/>
      <c r="S4748" s="78"/>
      <c r="T4748" s="78"/>
      <c r="U4748" s="78"/>
      <c r="V4748" s="219"/>
      <c r="W4748" s="78"/>
      <c r="X4748" s="78"/>
      <c r="Y4748" s="78"/>
      <c r="Z4748" s="78"/>
      <c r="AA4748" s="77"/>
      <c r="AB4748" s="77"/>
      <c r="AC4748" s="78"/>
      <c r="AD4748" s="104"/>
      <c r="AE4748" s="78"/>
      <c r="AF4748" s="104"/>
      <c r="AG4748" s="78"/>
      <c r="AH4748" s="104"/>
      <c r="AI4748" s="78"/>
      <c r="AJ4748" s="104"/>
      <c r="AK4748" s="78"/>
      <c r="AL4748" s="78"/>
      <c r="AM4748" s="8"/>
      <c r="AN4748" s="78"/>
      <c r="AO4748" s="78"/>
      <c r="AP4748" s="78"/>
      <c r="AQ4748" s="78"/>
      <c r="AR4748" s="78"/>
      <c r="AS4748" s="78"/>
      <c r="AT4748" s="78"/>
      <c r="AU4748" s="78"/>
      <c r="AV4748" s="78"/>
      <c r="AW4748" s="77"/>
      <c r="AX4748" s="144"/>
      <c r="AY4748" s="144"/>
      <c r="AZ4748" s="144"/>
      <c r="BA4748" s="54"/>
      <c r="BB4748" s="54"/>
    </row>
    <row r="4749" spans="2:54" x14ac:dyDescent="0.25">
      <c r="B4749" s="77"/>
      <c r="C4749" s="77"/>
      <c r="D4749" s="77"/>
      <c r="E4749" s="77"/>
      <c r="F4749" s="77"/>
      <c r="G4749" s="77"/>
      <c r="I4749" s="78"/>
      <c r="K4749" s="78"/>
      <c r="L4749" s="77"/>
      <c r="M4749" s="78"/>
      <c r="N4749" s="78"/>
      <c r="O4749" s="78"/>
      <c r="P4749" s="78"/>
      <c r="Q4749" s="144"/>
      <c r="R4749" s="78"/>
      <c r="S4749" s="78"/>
      <c r="T4749" s="78"/>
      <c r="U4749" s="78"/>
      <c r="V4749" s="219"/>
      <c r="W4749" s="78"/>
      <c r="X4749" s="78"/>
      <c r="Y4749" s="78"/>
      <c r="Z4749" s="78"/>
      <c r="AA4749" s="77"/>
      <c r="AB4749" s="77"/>
      <c r="AC4749" s="78"/>
      <c r="AD4749" s="104"/>
      <c r="AE4749" s="78"/>
      <c r="AF4749" s="104"/>
      <c r="AG4749" s="78"/>
      <c r="AH4749" s="104"/>
      <c r="AI4749" s="78"/>
      <c r="AJ4749" s="104"/>
      <c r="AK4749" s="78"/>
      <c r="AL4749" s="78"/>
      <c r="AM4749" s="8"/>
      <c r="AN4749" s="78"/>
      <c r="AO4749" s="78"/>
      <c r="AP4749" s="78"/>
      <c r="AQ4749" s="78"/>
      <c r="AR4749" s="78"/>
      <c r="AS4749" s="78"/>
      <c r="AT4749" s="78"/>
      <c r="AU4749" s="78"/>
      <c r="AV4749" s="78"/>
      <c r="AW4749" s="77"/>
      <c r="AX4749" s="144"/>
      <c r="AY4749" s="144"/>
      <c r="AZ4749" s="144"/>
      <c r="BA4749" s="54"/>
      <c r="BB4749" s="54"/>
    </row>
    <row r="4750" spans="2:54" x14ac:dyDescent="0.25">
      <c r="B4750" s="77"/>
      <c r="C4750" s="77"/>
      <c r="D4750" s="77"/>
      <c r="E4750" s="77"/>
      <c r="F4750" s="77"/>
      <c r="G4750" s="77"/>
      <c r="I4750" s="78"/>
      <c r="K4750" s="78"/>
      <c r="L4750" s="77"/>
      <c r="M4750" s="78"/>
      <c r="N4750" s="78"/>
      <c r="O4750" s="78"/>
      <c r="P4750" s="78"/>
      <c r="Q4750" s="144"/>
      <c r="R4750" s="78"/>
      <c r="S4750" s="78"/>
      <c r="T4750" s="78"/>
      <c r="U4750" s="78"/>
      <c r="V4750" s="219"/>
      <c r="W4750" s="78"/>
      <c r="X4750" s="78"/>
      <c r="Y4750" s="78"/>
      <c r="Z4750" s="78"/>
      <c r="AA4750" s="77"/>
      <c r="AB4750" s="77"/>
      <c r="AC4750" s="78"/>
      <c r="AD4750" s="104"/>
      <c r="AE4750" s="78"/>
      <c r="AF4750" s="104"/>
      <c r="AG4750" s="78"/>
      <c r="AH4750" s="104"/>
      <c r="AI4750" s="78"/>
      <c r="AJ4750" s="104"/>
      <c r="AK4750" s="78"/>
      <c r="AL4750" s="78"/>
      <c r="AM4750" s="8"/>
      <c r="AN4750" s="78"/>
      <c r="AO4750" s="78"/>
      <c r="AP4750" s="78"/>
      <c r="AQ4750" s="78"/>
      <c r="AR4750" s="78"/>
      <c r="AS4750" s="78"/>
      <c r="AT4750" s="78"/>
      <c r="AU4750" s="78"/>
      <c r="AV4750" s="78"/>
      <c r="AW4750" s="77"/>
      <c r="AX4750" s="144"/>
      <c r="AY4750" s="144"/>
      <c r="AZ4750" s="144"/>
      <c r="BA4750" s="54"/>
      <c r="BB4750" s="54"/>
    </row>
    <row r="4751" spans="2:54" x14ac:dyDescent="0.25">
      <c r="B4751" s="77"/>
      <c r="C4751" s="77"/>
      <c r="D4751" s="77"/>
      <c r="E4751" s="77"/>
      <c r="F4751" s="77"/>
      <c r="G4751" s="77"/>
      <c r="I4751" s="78"/>
      <c r="K4751" s="78"/>
      <c r="L4751" s="77"/>
      <c r="M4751" s="78"/>
      <c r="N4751" s="78"/>
      <c r="O4751" s="78"/>
      <c r="P4751" s="78"/>
      <c r="Q4751" s="144"/>
      <c r="R4751" s="78"/>
      <c r="S4751" s="78"/>
      <c r="T4751" s="78"/>
      <c r="U4751" s="78"/>
      <c r="V4751" s="219"/>
      <c r="W4751" s="78"/>
      <c r="X4751" s="78"/>
      <c r="Y4751" s="78"/>
      <c r="Z4751" s="78"/>
      <c r="AA4751" s="77"/>
      <c r="AB4751" s="77"/>
      <c r="AC4751" s="78"/>
      <c r="AD4751" s="104"/>
      <c r="AE4751" s="78"/>
      <c r="AF4751" s="104"/>
      <c r="AG4751" s="78"/>
      <c r="AH4751" s="104"/>
      <c r="AI4751" s="78"/>
      <c r="AJ4751" s="104"/>
      <c r="AK4751" s="78"/>
      <c r="AL4751" s="78"/>
      <c r="AM4751" s="8"/>
      <c r="AN4751" s="78"/>
      <c r="AO4751" s="78"/>
      <c r="AP4751" s="78"/>
      <c r="AQ4751" s="78"/>
      <c r="AR4751" s="78"/>
      <c r="AS4751" s="78"/>
      <c r="AT4751" s="78"/>
      <c r="AU4751" s="78"/>
      <c r="AV4751" s="78"/>
      <c r="AW4751" s="77"/>
      <c r="AX4751" s="144"/>
      <c r="AY4751" s="144"/>
      <c r="AZ4751" s="144"/>
      <c r="BA4751" s="54"/>
      <c r="BB4751" s="54"/>
    </row>
    <row r="4752" spans="2:54" x14ac:dyDescent="0.25">
      <c r="B4752" s="77"/>
      <c r="C4752" s="77"/>
      <c r="D4752" s="77"/>
      <c r="E4752" s="77"/>
      <c r="F4752" s="77"/>
      <c r="G4752" s="77"/>
      <c r="I4752" s="78"/>
      <c r="K4752" s="78"/>
      <c r="L4752" s="77"/>
      <c r="M4752" s="78"/>
      <c r="N4752" s="78"/>
      <c r="O4752" s="78"/>
      <c r="P4752" s="78"/>
      <c r="Q4752" s="144"/>
      <c r="R4752" s="78"/>
      <c r="S4752" s="78"/>
      <c r="T4752" s="78"/>
      <c r="U4752" s="78"/>
      <c r="V4752" s="219"/>
      <c r="W4752" s="78"/>
      <c r="X4752" s="78"/>
      <c r="Y4752" s="78"/>
      <c r="Z4752" s="78"/>
      <c r="AA4752" s="77"/>
      <c r="AB4752" s="77"/>
      <c r="AC4752" s="78"/>
      <c r="AD4752" s="104"/>
      <c r="AE4752" s="78"/>
      <c r="AF4752" s="104"/>
      <c r="AG4752" s="78"/>
      <c r="AH4752" s="104"/>
      <c r="AI4752" s="78"/>
      <c r="AJ4752" s="104"/>
      <c r="AK4752" s="78"/>
      <c r="AL4752" s="78"/>
      <c r="AM4752" s="8"/>
      <c r="AN4752" s="78"/>
      <c r="AO4752" s="78"/>
      <c r="AP4752" s="78"/>
      <c r="AQ4752" s="78"/>
      <c r="AR4752" s="78"/>
      <c r="AS4752" s="78"/>
      <c r="AT4752" s="78"/>
      <c r="AU4752" s="78"/>
      <c r="AV4752" s="78"/>
      <c r="AW4752" s="77"/>
      <c r="AX4752" s="144"/>
      <c r="AY4752" s="144"/>
      <c r="AZ4752" s="144"/>
      <c r="BA4752" s="54"/>
      <c r="BB4752" s="54"/>
    </row>
    <row r="4753" spans="2:54" x14ac:dyDescent="0.25">
      <c r="B4753" s="77"/>
      <c r="C4753" s="77"/>
      <c r="D4753" s="77"/>
      <c r="E4753" s="77"/>
      <c r="F4753" s="77"/>
      <c r="G4753" s="77"/>
      <c r="I4753" s="78"/>
      <c r="K4753" s="78"/>
      <c r="L4753" s="77"/>
      <c r="M4753" s="78"/>
      <c r="N4753" s="78"/>
      <c r="O4753" s="78"/>
      <c r="P4753" s="78"/>
      <c r="Q4753" s="144"/>
      <c r="R4753" s="78"/>
      <c r="S4753" s="78"/>
      <c r="T4753" s="78"/>
      <c r="U4753" s="78"/>
      <c r="V4753" s="219"/>
      <c r="W4753" s="78"/>
      <c r="X4753" s="78"/>
      <c r="Y4753" s="78"/>
      <c r="Z4753" s="78"/>
      <c r="AA4753" s="77"/>
      <c r="AB4753" s="77"/>
      <c r="AC4753" s="78"/>
      <c r="AD4753" s="104"/>
      <c r="AE4753" s="78"/>
      <c r="AF4753" s="104"/>
      <c r="AG4753" s="78"/>
      <c r="AH4753" s="104"/>
      <c r="AI4753" s="78"/>
      <c r="AJ4753" s="104"/>
      <c r="AK4753" s="78"/>
      <c r="AL4753" s="78"/>
      <c r="AM4753" s="8"/>
      <c r="AN4753" s="78"/>
      <c r="AO4753" s="78"/>
      <c r="AP4753" s="78"/>
      <c r="AQ4753" s="78"/>
      <c r="AR4753" s="78"/>
      <c r="AS4753" s="78"/>
      <c r="AT4753" s="78"/>
      <c r="AU4753" s="78"/>
      <c r="AV4753" s="78"/>
      <c r="AW4753" s="77"/>
      <c r="AX4753" s="144"/>
      <c r="AY4753" s="144"/>
      <c r="AZ4753" s="144"/>
      <c r="BA4753" s="54"/>
      <c r="BB4753" s="54"/>
    </row>
    <row r="4754" spans="2:54" x14ac:dyDescent="0.25">
      <c r="B4754" s="77"/>
      <c r="C4754" s="77"/>
      <c r="D4754" s="77"/>
      <c r="E4754" s="77"/>
      <c r="F4754" s="77"/>
      <c r="G4754" s="77"/>
      <c r="I4754" s="78"/>
      <c r="K4754" s="78"/>
      <c r="L4754" s="77"/>
      <c r="M4754" s="78"/>
      <c r="N4754" s="78"/>
      <c r="O4754" s="78"/>
      <c r="P4754" s="78"/>
      <c r="Q4754" s="144"/>
      <c r="R4754" s="78"/>
      <c r="S4754" s="78"/>
      <c r="T4754" s="78"/>
      <c r="U4754" s="78"/>
      <c r="V4754" s="219"/>
      <c r="W4754" s="78"/>
      <c r="X4754" s="78"/>
      <c r="Y4754" s="78"/>
      <c r="Z4754" s="78"/>
      <c r="AA4754" s="77"/>
      <c r="AB4754" s="77"/>
      <c r="AC4754" s="78"/>
      <c r="AD4754" s="104"/>
      <c r="AE4754" s="78"/>
      <c r="AF4754" s="104"/>
      <c r="AG4754" s="78"/>
      <c r="AH4754" s="104"/>
      <c r="AI4754" s="78"/>
      <c r="AJ4754" s="104"/>
      <c r="AK4754" s="78"/>
      <c r="AL4754" s="78"/>
      <c r="AM4754" s="8"/>
      <c r="AN4754" s="78"/>
      <c r="AO4754" s="78"/>
      <c r="AP4754" s="78"/>
      <c r="AQ4754" s="78"/>
      <c r="AR4754" s="78"/>
      <c r="AS4754" s="78"/>
      <c r="AT4754" s="78"/>
      <c r="AU4754" s="78"/>
      <c r="AV4754" s="78"/>
      <c r="AW4754" s="77"/>
      <c r="AX4754" s="144"/>
      <c r="AY4754" s="144"/>
      <c r="AZ4754" s="144"/>
      <c r="BA4754" s="54"/>
      <c r="BB4754" s="54"/>
    </row>
    <row r="4755" spans="2:54" x14ac:dyDescent="0.25">
      <c r="B4755" s="77"/>
      <c r="C4755" s="77"/>
      <c r="D4755" s="77"/>
      <c r="E4755" s="77"/>
      <c r="F4755" s="77"/>
      <c r="G4755" s="77"/>
      <c r="I4755" s="78"/>
      <c r="K4755" s="78"/>
      <c r="L4755" s="77"/>
      <c r="M4755" s="78"/>
      <c r="N4755" s="78"/>
      <c r="O4755" s="78"/>
      <c r="P4755" s="78"/>
      <c r="Q4755" s="144"/>
      <c r="R4755" s="78"/>
      <c r="S4755" s="78"/>
      <c r="T4755" s="78"/>
      <c r="U4755" s="78"/>
      <c r="V4755" s="219"/>
      <c r="W4755" s="78"/>
      <c r="X4755" s="78"/>
      <c r="Y4755" s="78"/>
      <c r="Z4755" s="78"/>
      <c r="AA4755" s="77"/>
      <c r="AB4755" s="77"/>
      <c r="AC4755" s="78"/>
      <c r="AD4755" s="104"/>
      <c r="AE4755" s="78"/>
      <c r="AF4755" s="104"/>
      <c r="AG4755" s="78"/>
      <c r="AH4755" s="104"/>
      <c r="AI4755" s="78"/>
      <c r="AJ4755" s="104"/>
      <c r="AK4755" s="78"/>
      <c r="AL4755" s="78"/>
      <c r="AM4755" s="8"/>
      <c r="AN4755" s="78"/>
      <c r="AO4755" s="78"/>
      <c r="AP4755" s="78"/>
      <c r="AQ4755" s="78"/>
      <c r="AR4755" s="78"/>
      <c r="AS4755" s="78"/>
      <c r="AT4755" s="78"/>
      <c r="AU4755" s="78"/>
      <c r="AV4755" s="78"/>
      <c r="AW4755" s="77"/>
      <c r="AX4755" s="144"/>
      <c r="AY4755" s="144"/>
      <c r="AZ4755" s="144"/>
      <c r="BA4755" s="54"/>
      <c r="BB4755" s="54"/>
    </row>
    <row r="4756" spans="2:54" x14ac:dyDescent="0.25">
      <c r="B4756" s="77"/>
      <c r="C4756" s="77"/>
      <c r="D4756" s="77"/>
      <c r="E4756" s="77"/>
      <c r="F4756" s="77"/>
      <c r="G4756" s="77"/>
      <c r="I4756" s="78"/>
      <c r="K4756" s="78"/>
      <c r="L4756" s="77"/>
      <c r="M4756" s="78"/>
      <c r="N4756" s="78"/>
      <c r="O4756" s="78"/>
      <c r="P4756" s="78"/>
      <c r="Q4756" s="144"/>
      <c r="R4756" s="78"/>
      <c r="S4756" s="78"/>
      <c r="T4756" s="78"/>
      <c r="U4756" s="78"/>
      <c r="V4756" s="219"/>
      <c r="W4756" s="78"/>
      <c r="X4756" s="78"/>
      <c r="Y4756" s="78"/>
      <c r="Z4756" s="78"/>
      <c r="AA4756" s="77"/>
      <c r="AB4756" s="77"/>
      <c r="AC4756" s="78"/>
      <c r="AD4756" s="104"/>
      <c r="AE4756" s="78"/>
      <c r="AF4756" s="104"/>
      <c r="AG4756" s="78"/>
      <c r="AH4756" s="104"/>
      <c r="AI4756" s="78"/>
      <c r="AJ4756" s="104"/>
      <c r="AK4756" s="78"/>
      <c r="AL4756" s="78"/>
      <c r="AM4756" s="8"/>
      <c r="AN4756" s="78"/>
      <c r="AO4756" s="78"/>
      <c r="AP4756" s="78"/>
      <c r="AQ4756" s="78"/>
      <c r="AR4756" s="78"/>
      <c r="AS4756" s="78"/>
      <c r="AT4756" s="78"/>
      <c r="AU4756" s="78"/>
      <c r="AV4756" s="78"/>
      <c r="AW4756" s="77"/>
      <c r="AX4756" s="144"/>
      <c r="AY4756" s="144"/>
      <c r="AZ4756" s="144"/>
      <c r="BA4756" s="54"/>
      <c r="BB4756" s="54"/>
    </row>
    <row r="4757" spans="2:54" x14ac:dyDescent="0.25">
      <c r="B4757" s="77"/>
      <c r="C4757" s="77"/>
      <c r="D4757" s="77"/>
      <c r="E4757" s="77"/>
      <c r="F4757" s="77"/>
      <c r="G4757" s="77"/>
      <c r="I4757" s="78"/>
      <c r="K4757" s="78"/>
      <c r="L4757" s="77"/>
      <c r="M4757" s="78"/>
      <c r="N4757" s="78"/>
      <c r="O4757" s="78"/>
      <c r="P4757" s="78"/>
      <c r="Q4757" s="144"/>
      <c r="R4757" s="78"/>
      <c r="S4757" s="78"/>
      <c r="T4757" s="78"/>
      <c r="U4757" s="78"/>
      <c r="V4757" s="219"/>
      <c r="W4757" s="78"/>
      <c r="X4757" s="78"/>
      <c r="Y4757" s="78"/>
      <c r="Z4757" s="78"/>
      <c r="AA4757" s="77"/>
      <c r="AB4757" s="77"/>
      <c r="AC4757" s="78"/>
      <c r="AD4757" s="104"/>
      <c r="AE4757" s="78"/>
      <c r="AF4757" s="104"/>
      <c r="AG4757" s="78"/>
      <c r="AH4757" s="104"/>
      <c r="AI4757" s="78"/>
      <c r="AJ4757" s="104"/>
      <c r="AK4757" s="78"/>
      <c r="AL4757" s="78"/>
      <c r="AM4757" s="8"/>
      <c r="AN4757" s="78"/>
      <c r="AO4757" s="78"/>
      <c r="AP4757" s="78"/>
      <c r="AQ4757" s="78"/>
      <c r="AR4757" s="78"/>
      <c r="AS4757" s="78"/>
      <c r="AT4757" s="78"/>
      <c r="AU4757" s="78"/>
      <c r="AV4757" s="78"/>
      <c r="AW4757" s="77"/>
      <c r="AX4757" s="144"/>
      <c r="AY4757" s="144"/>
      <c r="AZ4757" s="144"/>
      <c r="BA4757" s="54"/>
      <c r="BB4757" s="54"/>
    </row>
    <row r="4758" spans="2:54" x14ac:dyDescent="0.25">
      <c r="B4758" s="77"/>
      <c r="C4758" s="77"/>
      <c r="D4758" s="77"/>
      <c r="E4758" s="77"/>
      <c r="F4758" s="77"/>
      <c r="G4758" s="77"/>
      <c r="I4758" s="78"/>
      <c r="K4758" s="78"/>
      <c r="L4758" s="77"/>
      <c r="M4758" s="78"/>
      <c r="N4758" s="78"/>
      <c r="O4758" s="78"/>
      <c r="P4758" s="78"/>
      <c r="Q4758" s="144"/>
      <c r="R4758" s="78"/>
      <c r="S4758" s="78"/>
      <c r="T4758" s="78"/>
      <c r="U4758" s="78"/>
      <c r="V4758" s="219"/>
      <c r="W4758" s="78"/>
      <c r="X4758" s="78"/>
      <c r="Y4758" s="78"/>
      <c r="Z4758" s="78"/>
      <c r="AA4758" s="77"/>
      <c r="AB4758" s="77"/>
      <c r="AC4758" s="78"/>
      <c r="AD4758" s="104"/>
      <c r="AE4758" s="78"/>
      <c r="AF4758" s="104"/>
      <c r="AG4758" s="78"/>
      <c r="AH4758" s="104"/>
      <c r="AI4758" s="78"/>
      <c r="AJ4758" s="104"/>
      <c r="AK4758" s="78"/>
      <c r="AL4758" s="78"/>
      <c r="AM4758" s="8"/>
      <c r="AN4758" s="78"/>
      <c r="AO4758" s="78"/>
      <c r="AP4758" s="78"/>
      <c r="AQ4758" s="78"/>
      <c r="AR4758" s="78"/>
      <c r="AS4758" s="78"/>
      <c r="AT4758" s="78"/>
      <c r="AU4758" s="78"/>
      <c r="AV4758" s="78"/>
      <c r="AW4758" s="77"/>
      <c r="AX4758" s="144"/>
      <c r="AY4758" s="144"/>
      <c r="AZ4758" s="144"/>
      <c r="BA4758" s="54"/>
      <c r="BB4758" s="54"/>
    </row>
    <row r="4759" spans="2:54" x14ac:dyDescent="0.25">
      <c r="B4759" s="77"/>
      <c r="C4759" s="77"/>
      <c r="D4759" s="77"/>
      <c r="E4759" s="77"/>
      <c r="F4759" s="77"/>
      <c r="G4759" s="77"/>
      <c r="I4759" s="78"/>
      <c r="K4759" s="78"/>
      <c r="L4759" s="77"/>
      <c r="M4759" s="78"/>
      <c r="N4759" s="78"/>
      <c r="O4759" s="78"/>
      <c r="P4759" s="78"/>
      <c r="Q4759" s="144"/>
      <c r="R4759" s="78"/>
      <c r="S4759" s="78"/>
      <c r="T4759" s="78"/>
      <c r="U4759" s="78"/>
      <c r="V4759" s="219"/>
      <c r="W4759" s="78"/>
      <c r="X4759" s="78"/>
      <c r="Y4759" s="78"/>
      <c r="Z4759" s="78"/>
      <c r="AA4759" s="77"/>
      <c r="AB4759" s="77"/>
      <c r="AC4759" s="78"/>
      <c r="AD4759" s="104"/>
      <c r="AE4759" s="78"/>
      <c r="AF4759" s="104"/>
      <c r="AG4759" s="78"/>
      <c r="AH4759" s="104"/>
      <c r="AI4759" s="78"/>
      <c r="AJ4759" s="104"/>
      <c r="AK4759" s="78"/>
      <c r="AL4759" s="78"/>
      <c r="AM4759" s="8"/>
      <c r="AN4759" s="78"/>
      <c r="AO4759" s="78"/>
      <c r="AP4759" s="78"/>
      <c r="AQ4759" s="78"/>
      <c r="AR4759" s="78"/>
      <c r="AS4759" s="78"/>
      <c r="AT4759" s="78"/>
      <c r="AU4759" s="78"/>
      <c r="AV4759" s="78"/>
      <c r="AW4759" s="77"/>
      <c r="AX4759" s="144"/>
      <c r="AY4759" s="144"/>
      <c r="AZ4759" s="144"/>
      <c r="BA4759" s="54"/>
      <c r="BB4759" s="54"/>
    </row>
    <row r="4760" spans="2:54" x14ac:dyDescent="0.25">
      <c r="B4760" s="77"/>
      <c r="C4760" s="77"/>
      <c r="D4760" s="77"/>
      <c r="E4760" s="77"/>
      <c r="F4760" s="77"/>
      <c r="G4760" s="77"/>
      <c r="I4760" s="78"/>
      <c r="K4760" s="78"/>
      <c r="L4760" s="77"/>
      <c r="M4760" s="78"/>
      <c r="N4760" s="78"/>
      <c r="O4760" s="78"/>
      <c r="P4760" s="78"/>
      <c r="Q4760" s="144"/>
      <c r="R4760" s="78"/>
      <c r="S4760" s="78"/>
      <c r="T4760" s="78"/>
      <c r="U4760" s="78"/>
      <c r="V4760" s="219"/>
      <c r="W4760" s="78"/>
      <c r="X4760" s="78"/>
      <c r="Y4760" s="78"/>
      <c r="Z4760" s="78"/>
      <c r="AA4760" s="77"/>
      <c r="AB4760" s="77"/>
      <c r="AC4760" s="78"/>
      <c r="AD4760" s="104"/>
      <c r="AE4760" s="78"/>
      <c r="AF4760" s="104"/>
      <c r="AG4760" s="78"/>
      <c r="AH4760" s="104"/>
      <c r="AI4760" s="78"/>
      <c r="AJ4760" s="104"/>
      <c r="AK4760" s="78"/>
      <c r="AL4760" s="78"/>
      <c r="AM4760" s="8"/>
      <c r="AN4760" s="78"/>
      <c r="AO4760" s="78"/>
      <c r="AP4760" s="78"/>
      <c r="AQ4760" s="78"/>
      <c r="AR4760" s="78"/>
      <c r="AS4760" s="78"/>
      <c r="AT4760" s="78"/>
      <c r="AU4760" s="78"/>
      <c r="AV4760" s="78"/>
      <c r="AW4760" s="77"/>
      <c r="AX4760" s="144"/>
      <c r="AY4760" s="144"/>
      <c r="AZ4760" s="144"/>
      <c r="BA4760" s="54"/>
      <c r="BB4760" s="54"/>
    </row>
    <row r="4761" spans="2:54" x14ac:dyDescent="0.25">
      <c r="B4761" s="77"/>
      <c r="C4761" s="77"/>
      <c r="D4761" s="77"/>
      <c r="E4761" s="77"/>
      <c r="F4761" s="77"/>
      <c r="G4761" s="77"/>
      <c r="I4761" s="78"/>
      <c r="K4761" s="78"/>
      <c r="L4761" s="77"/>
      <c r="M4761" s="78"/>
      <c r="N4761" s="78"/>
      <c r="O4761" s="78"/>
      <c r="P4761" s="78"/>
      <c r="Q4761" s="144"/>
      <c r="R4761" s="78"/>
      <c r="S4761" s="78"/>
      <c r="T4761" s="78"/>
      <c r="U4761" s="78"/>
      <c r="V4761" s="219"/>
      <c r="W4761" s="78"/>
      <c r="X4761" s="78"/>
      <c r="Y4761" s="78"/>
      <c r="Z4761" s="78"/>
      <c r="AA4761" s="77"/>
      <c r="AB4761" s="77"/>
      <c r="AC4761" s="78"/>
      <c r="AD4761" s="104"/>
      <c r="AE4761" s="78"/>
      <c r="AF4761" s="104"/>
      <c r="AG4761" s="78"/>
      <c r="AH4761" s="104"/>
      <c r="AI4761" s="78"/>
      <c r="AJ4761" s="104"/>
      <c r="AK4761" s="78"/>
      <c r="AL4761" s="78"/>
      <c r="AM4761" s="8"/>
      <c r="AN4761" s="78"/>
      <c r="AO4761" s="78"/>
      <c r="AP4761" s="78"/>
      <c r="AQ4761" s="78"/>
      <c r="AR4761" s="78"/>
      <c r="AS4761" s="78"/>
      <c r="AT4761" s="78"/>
      <c r="AU4761" s="78"/>
      <c r="AV4761" s="78"/>
      <c r="AW4761" s="77"/>
      <c r="AX4761" s="144"/>
      <c r="AY4761" s="144"/>
      <c r="AZ4761" s="144"/>
      <c r="BA4761" s="54"/>
      <c r="BB4761" s="54"/>
    </row>
    <row r="4762" spans="2:54" x14ac:dyDescent="0.25">
      <c r="B4762" s="77"/>
      <c r="C4762" s="77"/>
      <c r="D4762" s="77"/>
      <c r="E4762" s="77"/>
      <c r="F4762" s="77"/>
      <c r="G4762" s="77"/>
      <c r="I4762" s="78"/>
      <c r="K4762" s="78"/>
      <c r="L4762" s="77"/>
      <c r="M4762" s="78"/>
      <c r="N4762" s="78"/>
      <c r="O4762" s="78"/>
      <c r="P4762" s="78"/>
      <c r="Q4762" s="144"/>
      <c r="R4762" s="78"/>
      <c r="S4762" s="78"/>
      <c r="T4762" s="78"/>
      <c r="U4762" s="78"/>
      <c r="V4762" s="219"/>
      <c r="W4762" s="78"/>
      <c r="X4762" s="78"/>
      <c r="Y4762" s="78"/>
      <c r="Z4762" s="78"/>
      <c r="AA4762" s="77"/>
      <c r="AB4762" s="77"/>
      <c r="AC4762" s="78"/>
      <c r="AD4762" s="104"/>
      <c r="AE4762" s="78"/>
      <c r="AF4762" s="104"/>
      <c r="AG4762" s="78"/>
      <c r="AH4762" s="104"/>
      <c r="AI4762" s="78"/>
      <c r="AJ4762" s="104"/>
      <c r="AK4762" s="78"/>
      <c r="AL4762" s="78"/>
      <c r="AM4762" s="8"/>
      <c r="AN4762" s="78"/>
      <c r="AO4762" s="78"/>
      <c r="AP4762" s="78"/>
      <c r="AQ4762" s="78"/>
      <c r="AR4762" s="78"/>
      <c r="AS4762" s="78"/>
      <c r="AT4762" s="78"/>
      <c r="AU4762" s="78"/>
      <c r="AV4762" s="78"/>
      <c r="AW4762" s="77"/>
      <c r="AX4762" s="144"/>
      <c r="AY4762" s="144"/>
      <c r="AZ4762" s="144"/>
      <c r="BA4762" s="54"/>
      <c r="BB4762" s="54"/>
    </row>
    <row r="4763" spans="2:54" x14ac:dyDescent="0.25">
      <c r="B4763" s="77"/>
      <c r="C4763" s="77"/>
      <c r="D4763" s="77"/>
      <c r="E4763" s="77"/>
      <c r="F4763" s="77"/>
      <c r="G4763" s="77"/>
      <c r="I4763" s="78"/>
      <c r="K4763" s="78"/>
      <c r="L4763" s="77"/>
      <c r="M4763" s="78"/>
      <c r="N4763" s="78"/>
      <c r="O4763" s="78"/>
      <c r="P4763" s="78"/>
      <c r="Q4763" s="144"/>
      <c r="R4763" s="78"/>
      <c r="S4763" s="78"/>
      <c r="T4763" s="78"/>
      <c r="U4763" s="78"/>
      <c r="V4763" s="219"/>
      <c r="W4763" s="78"/>
      <c r="X4763" s="78"/>
      <c r="Y4763" s="78"/>
      <c r="Z4763" s="78"/>
      <c r="AA4763" s="77"/>
      <c r="AB4763" s="77"/>
      <c r="AC4763" s="78"/>
      <c r="AD4763" s="104"/>
      <c r="AE4763" s="78"/>
      <c r="AF4763" s="104"/>
      <c r="AG4763" s="78"/>
      <c r="AH4763" s="104"/>
      <c r="AI4763" s="78"/>
      <c r="AJ4763" s="104"/>
      <c r="AK4763" s="78"/>
      <c r="AL4763" s="78"/>
      <c r="AM4763" s="8"/>
      <c r="AN4763" s="78"/>
      <c r="AO4763" s="78"/>
      <c r="AP4763" s="78"/>
      <c r="AQ4763" s="78"/>
      <c r="AR4763" s="78"/>
      <c r="AS4763" s="78"/>
      <c r="AT4763" s="78"/>
      <c r="AU4763" s="78"/>
      <c r="AV4763" s="78"/>
      <c r="AW4763" s="77"/>
      <c r="AX4763" s="144"/>
      <c r="AY4763" s="144"/>
      <c r="AZ4763" s="144"/>
      <c r="BA4763" s="54"/>
      <c r="BB4763" s="54"/>
    </row>
    <row r="4764" spans="2:54" x14ac:dyDescent="0.25">
      <c r="B4764" s="77"/>
      <c r="C4764" s="77"/>
      <c r="D4764" s="77"/>
      <c r="E4764" s="77"/>
      <c r="F4764" s="77"/>
      <c r="G4764" s="77"/>
      <c r="I4764" s="78"/>
      <c r="K4764" s="78"/>
      <c r="L4764" s="77"/>
      <c r="M4764" s="78"/>
      <c r="N4764" s="78"/>
      <c r="O4764" s="78"/>
      <c r="P4764" s="78"/>
      <c r="Q4764" s="144"/>
      <c r="R4764" s="78"/>
      <c r="S4764" s="78"/>
      <c r="T4764" s="78"/>
      <c r="U4764" s="78"/>
      <c r="V4764" s="219"/>
      <c r="W4764" s="78"/>
      <c r="X4764" s="78"/>
      <c r="Y4764" s="78"/>
      <c r="Z4764" s="78"/>
      <c r="AA4764" s="77"/>
      <c r="AB4764" s="77"/>
      <c r="AC4764" s="78"/>
      <c r="AD4764" s="104"/>
      <c r="AE4764" s="78"/>
      <c r="AF4764" s="104"/>
      <c r="AG4764" s="78"/>
      <c r="AH4764" s="104"/>
      <c r="AI4764" s="78"/>
      <c r="AJ4764" s="104"/>
      <c r="AK4764" s="78"/>
      <c r="AL4764" s="78"/>
      <c r="AM4764" s="8"/>
      <c r="AN4764" s="78"/>
      <c r="AO4764" s="78"/>
      <c r="AP4764" s="78"/>
      <c r="AQ4764" s="78"/>
      <c r="AR4764" s="78"/>
      <c r="AS4764" s="78"/>
      <c r="AT4764" s="78"/>
      <c r="AU4764" s="78"/>
      <c r="AV4764" s="78"/>
      <c r="AW4764" s="77"/>
      <c r="AX4764" s="144"/>
      <c r="AY4764" s="144"/>
      <c r="AZ4764" s="144"/>
      <c r="BA4764" s="54"/>
      <c r="BB4764" s="54"/>
    </row>
    <row r="4765" spans="2:54" x14ac:dyDescent="0.25">
      <c r="B4765" s="77"/>
      <c r="C4765" s="77"/>
      <c r="D4765" s="77"/>
      <c r="E4765" s="77"/>
      <c r="F4765" s="77"/>
      <c r="G4765" s="77"/>
      <c r="I4765" s="78"/>
      <c r="K4765" s="78"/>
      <c r="L4765" s="77"/>
      <c r="M4765" s="78"/>
      <c r="N4765" s="78"/>
      <c r="O4765" s="78"/>
      <c r="P4765" s="78"/>
      <c r="Q4765" s="144"/>
      <c r="R4765" s="78"/>
      <c r="S4765" s="78"/>
      <c r="T4765" s="78"/>
      <c r="U4765" s="78"/>
      <c r="V4765" s="219"/>
      <c r="W4765" s="78"/>
      <c r="X4765" s="78"/>
      <c r="Y4765" s="78"/>
      <c r="Z4765" s="78"/>
      <c r="AA4765" s="77"/>
      <c r="AB4765" s="77"/>
      <c r="AC4765" s="78"/>
      <c r="AD4765" s="104"/>
      <c r="AE4765" s="78"/>
      <c r="AF4765" s="104"/>
      <c r="AG4765" s="78"/>
      <c r="AH4765" s="104"/>
      <c r="AI4765" s="78"/>
      <c r="AJ4765" s="104"/>
      <c r="AK4765" s="78"/>
      <c r="AL4765" s="78"/>
      <c r="AM4765" s="8"/>
      <c r="AN4765" s="78"/>
      <c r="AO4765" s="78"/>
      <c r="AP4765" s="78"/>
      <c r="AQ4765" s="78"/>
      <c r="AR4765" s="78"/>
      <c r="AS4765" s="78"/>
      <c r="AT4765" s="78"/>
      <c r="AU4765" s="78"/>
      <c r="AV4765" s="78"/>
      <c r="AW4765" s="77"/>
      <c r="AX4765" s="144"/>
      <c r="AY4765" s="144"/>
      <c r="AZ4765" s="144"/>
      <c r="BA4765" s="54"/>
      <c r="BB4765" s="54"/>
    </row>
    <row r="4766" spans="2:54" x14ac:dyDescent="0.25">
      <c r="B4766" s="77"/>
      <c r="C4766" s="77"/>
      <c r="D4766" s="77"/>
      <c r="E4766" s="77"/>
      <c r="F4766" s="77"/>
      <c r="G4766" s="77"/>
      <c r="I4766" s="78"/>
      <c r="K4766" s="78"/>
      <c r="L4766" s="77"/>
      <c r="M4766" s="78"/>
      <c r="N4766" s="78"/>
      <c r="O4766" s="78"/>
      <c r="P4766" s="78"/>
      <c r="Q4766" s="144"/>
      <c r="R4766" s="78"/>
      <c r="S4766" s="78"/>
      <c r="T4766" s="78"/>
      <c r="U4766" s="78"/>
      <c r="V4766" s="219"/>
      <c r="W4766" s="78"/>
      <c r="X4766" s="78"/>
      <c r="Y4766" s="78"/>
      <c r="Z4766" s="78"/>
      <c r="AA4766" s="77"/>
      <c r="AB4766" s="77"/>
      <c r="AC4766" s="78"/>
      <c r="AD4766" s="104"/>
      <c r="AE4766" s="78"/>
      <c r="AF4766" s="104"/>
      <c r="AG4766" s="78"/>
      <c r="AH4766" s="104"/>
      <c r="AI4766" s="78"/>
      <c r="AJ4766" s="104"/>
      <c r="AK4766" s="78"/>
      <c r="AL4766" s="78"/>
      <c r="AM4766" s="8"/>
      <c r="AN4766" s="78"/>
      <c r="AO4766" s="78"/>
      <c r="AP4766" s="78"/>
      <c r="AQ4766" s="78"/>
      <c r="AR4766" s="78"/>
      <c r="AS4766" s="78"/>
      <c r="AT4766" s="78"/>
      <c r="AU4766" s="78"/>
      <c r="AV4766" s="78"/>
      <c r="AW4766" s="77"/>
      <c r="AX4766" s="144"/>
      <c r="AY4766" s="144"/>
      <c r="AZ4766" s="144"/>
      <c r="BA4766" s="54"/>
      <c r="BB4766" s="54"/>
    </row>
    <row r="4767" spans="2:54" x14ac:dyDescent="0.25">
      <c r="B4767" s="77"/>
      <c r="C4767" s="77"/>
      <c r="D4767" s="77"/>
      <c r="E4767" s="77"/>
      <c r="F4767" s="77"/>
      <c r="G4767" s="77"/>
      <c r="I4767" s="78"/>
      <c r="K4767" s="78"/>
      <c r="L4767" s="77"/>
      <c r="M4767" s="78"/>
      <c r="N4767" s="78"/>
      <c r="O4767" s="78"/>
      <c r="P4767" s="78"/>
      <c r="Q4767" s="144"/>
      <c r="R4767" s="78"/>
      <c r="S4767" s="78"/>
      <c r="T4767" s="78"/>
      <c r="U4767" s="78"/>
      <c r="V4767" s="219"/>
      <c r="W4767" s="78"/>
      <c r="X4767" s="78"/>
      <c r="Y4767" s="78"/>
      <c r="Z4767" s="78"/>
      <c r="AA4767" s="77"/>
      <c r="AB4767" s="77"/>
      <c r="AC4767" s="78"/>
      <c r="AD4767" s="104"/>
      <c r="AE4767" s="78"/>
      <c r="AF4767" s="104"/>
      <c r="AG4767" s="78"/>
      <c r="AH4767" s="104"/>
      <c r="AI4767" s="78"/>
      <c r="AJ4767" s="104"/>
      <c r="AK4767" s="78"/>
      <c r="AL4767" s="78"/>
      <c r="AM4767" s="8"/>
      <c r="AN4767" s="78"/>
      <c r="AO4767" s="78"/>
      <c r="AP4767" s="78"/>
      <c r="AQ4767" s="78"/>
      <c r="AR4767" s="78"/>
      <c r="AS4767" s="78"/>
      <c r="AT4767" s="78"/>
      <c r="AU4767" s="78"/>
      <c r="AV4767" s="78"/>
      <c r="AW4767" s="77"/>
      <c r="AX4767" s="144"/>
      <c r="AY4767" s="144"/>
      <c r="AZ4767" s="144"/>
      <c r="BA4767" s="54"/>
      <c r="BB4767" s="54"/>
    </row>
    <row r="4768" spans="2:54" x14ac:dyDescent="0.25">
      <c r="B4768" s="77"/>
      <c r="C4768" s="77"/>
      <c r="D4768" s="77"/>
      <c r="E4768" s="77"/>
      <c r="F4768" s="77"/>
      <c r="G4768" s="77"/>
      <c r="I4768" s="78"/>
      <c r="K4768" s="78"/>
      <c r="L4768" s="77"/>
      <c r="M4768" s="78"/>
      <c r="N4768" s="78"/>
      <c r="O4768" s="78"/>
      <c r="P4768" s="78"/>
      <c r="Q4768" s="144"/>
      <c r="R4768" s="78"/>
      <c r="S4768" s="78"/>
      <c r="T4768" s="78"/>
      <c r="U4768" s="78"/>
      <c r="V4768" s="219"/>
      <c r="W4768" s="78"/>
      <c r="X4768" s="78"/>
      <c r="Y4768" s="78"/>
      <c r="Z4768" s="78"/>
      <c r="AA4768" s="77"/>
      <c r="AB4768" s="77"/>
      <c r="AC4768" s="78"/>
      <c r="AD4768" s="104"/>
      <c r="AE4768" s="78"/>
      <c r="AF4768" s="104"/>
      <c r="AG4768" s="78"/>
      <c r="AH4768" s="104"/>
      <c r="AI4768" s="78"/>
      <c r="AJ4768" s="104"/>
      <c r="AK4768" s="78"/>
      <c r="AL4768" s="78"/>
      <c r="AM4768" s="8"/>
      <c r="AN4768" s="78"/>
      <c r="AO4768" s="78"/>
      <c r="AP4768" s="78"/>
      <c r="AQ4768" s="78"/>
      <c r="AR4768" s="78"/>
      <c r="AS4768" s="78"/>
      <c r="AT4768" s="78"/>
      <c r="AU4768" s="78"/>
      <c r="AV4768" s="78"/>
      <c r="AW4768" s="77"/>
      <c r="AX4768" s="144"/>
      <c r="AY4768" s="144"/>
      <c r="AZ4768" s="144"/>
      <c r="BA4768" s="54"/>
      <c r="BB4768" s="54"/>
    </row>
    <row r="4769" spans="2:54" x14ac:dyDescent="0.25">
      <c r="B4769" s="77"/>
      <c r="C4769" s="77"/>
      <c r="D4769" s="77"/>
      <c r="E4769" s="77"/>
      <c r="F4769" s="77"/>
      <c r="G4769" s="77"/>
      <c r="I4769" s="78"/>
      <c r="K4769" s="78"/>
      <c r="L4769" s="77"/>
      <c r="M4769" s="78"/>
      <c r="N4769" s="78"/>
      <c r="O4769" s="78"/>
      <c r="P4769" s="78"/>
      <c r="Q4769" s="144"/>
      <c r="R4769" s="78"/>
      <c r="S4769" s="78"/>
      <c r="T4769" s="78"/>
      <c r="U4769" s="78"/>
      <c r="V4769" s="219"/>
      <c r="W4769" s="78"/>
      <c r="X4769" s="78"/>
      <c r="Y4769" s="78"/>
      <c r="Z4769" s="78"/>
      <c r="AA4769" s="77"/>
      <c r="AB4769" s="77"/>
      <c r="AC4769" s="78"/>
      <c r="AD4769" s="104"/>
      <c r="AE4769" s="78"/>
      <c r="AF4769" s="104"/>
      <c r="AG4769" s="78"/>
      <c r="AH4769" s="104"/>
      <c r="AI4769" s="78"/>
      <c r="AJ4769" s="104"/>
      <c r="AK4769" s="78"/>
      <c r="AL4769" s="78"/>
      <c r="AM4769" s="8"/>
      <c r="AN4769" s="78"/>
      <c r="AO4769" s="78"/>
      <c r="AP4769" s="78"/>
      <c r="AQ4769" s="78"/>
      <c r="AR4769" s="78"/>
      <c r="AS4769" s="78"/>
      <c r="AT4769" s="78"/>
      <c r="AU4769" s="78"/>
      <c r="AV4769" s="78"/>
      <c r="AW4769" s="77"/>
      <c r="AX4769" s="144"/>
      <c r="AY4769" s="144"/>
      <c r="AZ4769" s="144"/>
      <c r="BA4769" s="54"/>
      <c r="BB4769" s="54"/>
    </row>
    <row r="4770" spans="2:54" x14ac:dyDescent="0.25">
      <c r="B4770" s="77"/>
      <c r="C4770" s="77"/>
      <c r="D4770" s="77"/>
      <c r="E4770" s="77"/>
      <c r="F4770" s="77"/>
      <c r="G4770" s="77"/>
      <c r="I4770" s="78"/>
      <c r="K4770" s="78"/>
      <c r="L4770" s="77"/>
      <c r="M4770" s="78"/>
      <c r="N4770" s="78"/>
      <c r="O4770" s="78"/>
      <c r="P4770" s="78"/>
      <c r="Q4770" s="144"/>
      <c r="R4770" s="78"/>
      <c r="S4770" s="78"/>
      <c r="T4770" s="78"/>
      <c r="U4770" s="78"/>
      <c r="V4770" s="219"/>
      <c r="W4770" s="78"/>
      <c r="X4770" s="78"/>
      <c r="Y4770" s="78"/>
      <c r="Z4770" s="78"/>
      <c r="AA4770" s="77"/>
      <c r="AB4770" s="77"/>
      <c r="AC4770" s="78"/>
      <c r="AD4770" s="104"/>
      <c r="AE4770" s="78"/>
      <c r="AF4770" s="104"/>
      <c r="AG4770" s="78"/>
      <c r="AH4770" s="104"/>
      <c r="AI4770" s="78"/>
      <c r="AJ4770" s="104"/>
      <c r="AK4770" s="78"/>
      <c r="AL4770" s="78"/>
      <c r="AM4770" s="8"/>
      <c r="AN4770" s="78"/>
      <c r="AO4770" s="78"/>
      <c r="AP4770" s="78"/>
      <c r="AQ4770" s="78"/>
      <c r="AR4770" s="78"/>
      <c r="AS4770" s="78"/>
      <c r="AT4770" s="78"/>
      <c r="AU4770" s="78"/>
      <c r="AV4770" s="78"/>
      <c r="AW4770" s="77"/>
      <c r="AX4770" s="144"/>
      <c r="AY4770" s="144"/>
      <c r="AZ4770" s="144"/>
      <c r="BA4770" s="54"/>
      <c r="BB4770" s="54"/>
    </row>
    <row r="4771" spans="2:54" x14ac:dyDescent="0.25">
      <c r="B4771" s="77"/>
      <c r="C4771" s="77"/>
      <c r="D4771" s="77"/>
      <c r="E4771" s="77"/>
      <c r="F4771" s="77"/>
      <c r="G4771" s="77"/>
      <c r="I4771" s="78"/>
      <c r="K4771" s="78"/>
      <c r="L4771" s="77"/>
      <c r="M4771" s="78"/>
      <c r="N4771" s="78"/>
      <c r="O4771" s="78"/>
      <c r="P4771" s="78"/>
      <c r="Q4771" s="144"/>
      <c r="R4771" s="78"/>
      <c r="S4771" s="78"/>
      <c r="T4771" s="78"/>
      <c r="U4771" s="78"/>
      <c r="V4771" s="219"/>
      <c r="W4771" s="78"/>
      <c r="X4771" s="78"/>
      <c r="Y4771" s="78"/>
      <c r="Z4771" s="78"/>
      <c r="AA4771" s="77"/>
      <c r="AB4771" s="77"/>
      <c r="AC4771" s="78"/>
      <c r="AD4771" s="104"/>
      <c r="AE4771" s="78"/>
      <c r="AF4771" s="104"/>
      <c r="AG4771" s="78"/>
      <c r="AH4771" s="104"/>
      <c r="AI4771" s="78"/>
      <c r="AJ4771" s="104"/>
      <c r="AK4771" s="78"/>
      <c r="AL4771" s="78"/>
      <c r="AM4771" s="8"/>
      <c r="AN4771" s="78"/>
      <c r="AO4771" s="78"/>
      <c r="AP4771" s="78"/>
      <c r="AQ4771" s="78"/>
      <c r="AR4771" s="78"/>
      <c r="AS4771" s="78"/>
      <c r="AT4771" s="78"/>
      <c r="AU4771" s="78"/>
      <c r="AV4771" s="78"/>
      <c r="AW4771" s="77"/>
      <c r="AX4771" s="144"/>
      <c r="AY4771" s="144"/>
      <c r="AZ4771" s="144"/>
      <c r="BA4771" s="54"/>
      <c r="BB4771" s="54"/>
    </row>
    <row r="4772" spans="2:54" x14ac:dyDescent="0.25">
      <c r="B4772" s="77"/>
      <c r="C4772" s="77"/>
      <c r="D4772" s="77"/>
      <c r="E4772" s="77"/>
      <c r="F4772" s="77"/>
      <c r="G4772" s="77"/>
      <c r="I4772" s="78"/>
      <c r="K4772" s="78"/>
      <c r="L4772" s="77"/>
      <c r="M4772" s="78"/>
      <c r="N4772" s="78"/>
      <c r="O4772" s="78"/>
      <c r="P4772" s="78"/>
      <c r="Q4772" s="144"/>
      <c r="R4772" s="78"/>
      <c r="S4772" s="78"/>
      <c r="T4772" s="78"/>
      <c r="U4772" s="78"/>
      <c r="V4772" s="219"/>
      <c r="W4772" s="78"/>
      <c r="X4772" s="78"/>
      <c r="Y4772" s="78"/>
      <c r="Z4772" s="78"/>
      <c r="AA4772" s="77"/>
      <c r="AB4772" s="77"/>
      <c r="AC4772" s="78"/>
      <c r="AD4772" s="104"/>
      <c r="AE4772" s="78"/>
      <c r="AF4772" s="104"/>
      <c r="AG4772" s="78"/>
      <c r="AH4772" s="104"/>
      <c r="AI4772" s="78"/>
      <c r="AJ4772" s="104"/>
      <c r="AK4772" s="78"/>
      <c r="AL4772" s="78"/>
      <c r="AM4772" s="8"/>
      <c r="AN4772" s="78"/>
      <c r="AO4772" s="78"/>
      <c r="AP4772" s="78"/>
      <c r="AQ4772" s="78"/>
      <c r="AR4772" s="78"/>
      <c r="AS4772" s="78"/>
      <c r="AT4772" s="78"/>
      <c r="AU4772" s="78"/>
      <c r="AV4772" s="78"/>
      <c r="AW4772" s="77"/>
      <c r="AX4772" s="144"/>
      <c r="AY4772" s="144"/>
      <c r="AZ4772" s="144"/>
      <c r="BA4772" s="54"/>
      <c r="BB4772" s="54"/>
    </row>
    <row r="4773" spans="2:54" x14ac:dyDescent="0.25">
      <c r="B4773" s="77"/>
      <c r="C4773" s="77"/>
      <c r="D4773" s="77"/>
      <c r="E4773" s="77"/>
      <c r="F4773" s="77"/>
      <c r="G4773" s="77"/>
      <c r="I4773" s="78"/>
      <c r="K4773" s="78"/>
      <c r="L4773" s="77"/>
      <c r="M4773" s="78"/>
      <c r="N4773" s="78"/>
      <c r="O4773" s="78"/>
      <c r="P4773" s="78"/>
      <c r="Q4773" s="144"/>
      <c r="R4773" s="78"/>
      <c r="S4773" s="78"/>
      <c r="T4773" s="78"/>
      <c r="U4773" s="78"/>
      <c r="V4773" s="219"/>
      <c r="W4773" s="78"/>
      <c r="X4773" s="78"/>
      <c r="Y4773" s="78"/>
      <c r="Z4773" s="78"/>
      <c r="AA4773" s="77"/>
      <c r="AB4773" s="77"/>
      <c r="AC4773" s="78"/>
      <c r="AD4773" s="104"/>
      <c r="AE4773" s="78"/>
      <c r="AF4773" s="104"/>
      <c r="AG4773" s="78"/>
      <c r="AH4773" s="104"/>
      <c r="AI4773" s="78"/>
      <c r="AJ4773" s="104"/>
      <c r="AK4773" s="78"/>
      <c r="AL4773" s="78"/>
      <c r="AM4773" s="8"/>
      <c r="AN4773" s="78"/>
      <c r="AO4773" s="78"/>
      <c r="AP4773" s="78"/>
      <c r="AQ4773" s="78"/>
      <c r="AR4773" s="78"/>
      <c r="AS4773" s="78"/>
      <c r="AT4773" s="78"/>
      <c r="AU4773" s="78"/>
      <c r="AV4773" s="78"/>
      <c r="AW4773" s="77"/>
      <c r="AX4773" s="144"/>
      <c r="AY4773" s="144"/>
      <c r="AZ4773" s="144"/>
      <c r="BA4773" s="54"/>
      <c r="BB4773" s="54"/>
    </row>
    <row r="4774" spans="2:54" x14ac:dyDescent="0.25">
      <c r="B4774" s="77"/>
      <c r="C4774" s="77"/>
      <c r="D4774" s="77"/>
      <c r="E4774" s="77"/>
      <c r="F4774" s="77"/>
      <c r="G4774" s="77"/>
      <c r="I4774" s="78"/>
      <c r="K4774" s="78"/>
      <c r="L4774" s="77"/>
      <c r="M4774" s="78"/>
      <c r="N4774" s="78"/>
      <c r="O4774" s="78"/>
      <c r="P4774" s="78"/>
      <c r="Q4774" s="144"/>
      <c r="R4774" s="78"/>
      <c r="S4774" s="78"/>
      <c r="T4774" s="78"/>
      <c r="U4774" s="78"/>
      <c r="V4774" s="219"/>
      <c r="W4774" s="78"/>
      <c r="X4774" s="78"/>
      <c r="Y4774" s="78"/>
      <c r="Z4774" s="78"/>
      <c r="AA4774" s="77"/>
      <c r="AB4774" s="77"/>
      <c r="AC4774" s="78"/>
      <c r="AD4774" s="104"/>
      <c r="AE4774" s="78"/>
      <c r="AF4774" s="104"/>
      <c r="AG4774" s="78"/>
      <c r="AH4774" s="104"/>
      <c r="AI4774" s="78"/>
      <c r="AJ4774" s="104"/>
      <c r="AK4774" s="78"/>
      <c r="AL4774" s="78"/>
      <c r="AM4774" s="8"/>
      <c r="AN4774" s="78"/>
      <c r="AO4774" s="78"/>
      <c r="AP4774" s="78"/>
      <c r="AQ4774" s="78"/>
      <c r="AR4774" s="78"/>
      <c r="AS4774" s="78"/>
      <c r="AT4774" s="78"/>
      <c r="AU4774" s="78"/>
      <c r="AV4774" s="78"/>
      <c r="AW4774" s="77"/>
      <c r="AX4774" s="144"/>
      <c r="AY4774" s="144"/>
      <c r="AZ4774" s="144"/>
      <c r="BA4774" s="54"/>
      <c r="BB4774" s="54"/>
    </row>
    <row r="4775" spans="2:54" x14ac:dyDescent="0.25">
      <c r="B4775" s="77"/>
      <c r="C4775" s="77"/>
      <c r="D4775" s="77"/>
      <c r="E4775" s="77"/>
      <c r="F4775" s="77"/>
      <c r="G4775" s="77"/>
      <c r="I4775" s="78"/>
      <c r="K4775" s="78"/>
      <c r="L4775" s="77"/>
      <c r="M4775" s="78"/>
      <c r="N4775" s="78"/>
      <c r="O4775" s="78"/>
      <c r="P4775" s="78"/>
      <c r="Q4775" s="144"/>
      <c r="R4775" s="78"/>
      <c r="S4775" s="78"/>
      <c r="T4775" s="78"/>
      <c r="U4775" s="78"/>
      <c r="V4775" s="219"/>
      <c r="W4775" s="78"/>
      <c r="X4775" s="78"/>
      <c r="Y4775" s="78"/>
      <c r="Z4775" s="78"/>
      <c r="AA4775" s="77"/>
      <c r="AB4775" s="77"/>
      <c r="AC4775" s="78"/>
      <c r="AD4775" s="104"/>
      <c r="AE4775" s="78"/>
      <c r="AF4775" s="104"/>
      <c r="AG4775" s="78"/>
      <c r="AH4775" s="104"/>
      <c r="AI4775" s="78"/>
      <c r="AJ4775" s="104"/>
      <c r="AK4775" s="78"/>
      <c r="AL4775" s="78"/>
      <c r="AM4775" s="8"/>
      <c r="AN4775" s="78"/>
      <c r="AO4775" s="78"/>
      <c r="AP4775" s="78"/>
      <c r="AQ4775" s="78"/>
      <c r="AR4775" s="78"/>
      <c r="AS4775" s="78"/>
      <c r="AT4775" s="78"/>
      <c r="AU4775" s="78"/>
      <c r="AV4775" s="78"/>
      <c r="AW4775" s="77"/>
      <c r="AX4775" s="144"/>
      <c r="AY4775" s="144"/>
      <c r="AZ4775" s="144"/>
      <c r="BA4775" s="54"/>
      <c r="BB4775" s="54"/>
    </row>
    <row r="4776" spans="2:54" x14ac:dyDescent="0.25">
      <c r="B4776" s="77"/>
      <c r="C4776" s="77"/>
      <c r="D4776" s="77"/>
      <c r="E4776" s="77"/>
      <c r="F4776" s="77"/>
      <c r="G4776" s="77"/>
      <c r="I4776" s="78"/>
      <c r="K4776" s="78"/>
      <c r="L4776" s="77"/>
      <c r="M4776" s="78"/>
      <c r="N4776" s="78"/>
      <c r="O4776" s="78"/>
      <c r="P4776" s="78"/>
      <c r="Q4776" s="144"/>
      <c r="R4776" s="78"/>
      <c r="S4776" s="78"/>
      <c r="T4776" s="78"/>
      <c r="U4776" s="78"/>
      <c r="V4776" s="219"/>
      <c r="W4776" s="78"/>
      <c r="X4776" s="78"/>
      <c r="Y4776" s="78"/>
      <c r="Z4776" s="78"/>
      <c r="AA4776" s="77"/>
      <c r="AB4776" s="77"/>
      <c r="AC4776" s="78"/>
      <c r="AD4776" s="104"/>
      <c r="AE4776" s="78"/>
      <c r="AF4776" s="104"/>
      <c r="AG4776" s="78"/>
      <c r="AH4776" s="104"/>
      <c r="AI4776" s="78"/>
      <c r="AJ4776" s="104"/>
      <c r="AK4776" s="78"/>
      <c r="AL4776" s="78"/>
      <c r="AM4776" s="8"/>
      <c r="AN4776" s="78"/>
      <c r="AO4776" s="78"/>
      <c r="AP4776" s="78"/>
      <c r="AQ4776" s="78"/>
      <c r="AR4776" s="78"/>
      <c r="AS4776" s="78"/>
      <c r="AT4776" s="78"/>
      <c r="AU4776" s="78"/>
      <c r="AV4776" s="78"/>
      <c r="AW4776" s="77"/>
      <c r="AX4776" s="144"/>
      <c r="AY4776" s="144"/>
      <c r="AZ4776" s="144"/>
      <c r="BA4776" s="54"/>
      <c r="BB4776" s="54"/>
    </row>
    <row r="4777" spans="2:54" x14ac:dyDescent="0.25">
      <c r="B4777" s="77"/>
      <c r="C4777" s="77"/>
      <c r="D4777" s="77"/>
      <c r="E4777" s="77"/>
      <c r="F4777" s="77"/>
      <c r="G4777" s="77"/>
      <c r="I4777" s="78"/>
      <c r="K4777" s="78"/>
      <c r="L4777" s="77"/>
      <c r="M4777" s="78"/>
      <c r="N4777" s="78"/>
      <c r="O4777" s="78"/>
      <c r="P4777" s="78"/>
      <c r="Q4777" s="144"/>
      <c r="R4777" s="78"/>
      <c r="S4777" s="78"/>
      <c r="T4777" s="78"/>
      <c r="U4777" s="78"/>
      <c r="V4777" s="219"/>
      <c r="W4777" s="78"/>
      <c r="X4777" s="78"/>
      <c r="Y4777" s="78"/>
      <c r="Z4777" s="78"/>
      <c r="AA4777" s="77"/>
      <c r="AB4777" s="77"/>
      <c r="AC4777" s="78"/>
      <c r="AD4777" s="104"/>
      <c r="AE4777" s="78"/>
      <c r="AF4777" s="104"/>
      <c r="AG4777" s="78"/>
      <c r="AH4777" s="104"/>
      <c r="AI4777" s="78"/>
      <c r="AJ4777" s="104"/>
      <c r="AK4777" s="78"/>
      <c r="AL4777" s="78"/>
      <c r="AM4777" s="8"/>
      <c r="AN4777" s="78"/>
      <c r="AO4777" s="78"/>
      <c r="AP4777" s="78"/>
      <c r="AQ4777" s="78"/>
      <c r="AR4777" s="78"/>
      <c r="AS4777" s="78"/>
      <c r="AT4777" s="78"/>
      <c r="AU4777" s="78"/>
      <c r="AV4777" s="78"/>
      <c r="AW4777" s="77"/>
      <c r="AX4777" s="144"/>
      <c r="AY4777" s="144"/>
      <c r="AZ4777" s="144"/>
      <c r="BA4777" s="54"/>
      <c r="BB4777" s="54"/>
    </row>
    <row r="4778" spans="2:54" x14ac:dyDescent="0.25">
      <c r="B4778" s="77"/>
      <c r="C4778" s="77"/>
      <c r="D4778" s="77"/>
      <c r="E4778" s="77"/>
      <c r="F4778" s="77"/>
      <c r="G4778" s="77"/>
      <c r="I4778" s="78"/>
      <c r="K4778" s="78"/>
      <c r="L4778" s="77"/>
      <c r="M4778" s="78"/>
      <c r="N4778" s="78"/>
      <c r="O4778" s="78"/>
      <c r="P4778" s="78"/>
      <c r="Q4778" s="144"/>
      <c r="R4778" s="78"/>
      <c r="S4778" s="78"/>
      <c r="T4778" s="78"/>
      <c r="U4778" s="78"/>
      <c r="V4778" s="219"/>
      <c r="W4778" s="78"/>
      <c r="X4778" s="78"/>
      <c r="Y4778" s="78"/>
      <c r="Z4778" s="78"/>
      <c r="AA4778" s="77"/>
      <c r="AB4778" s="77"/>
      <c r="AC4778" s="78"/>
      <c r="AD4778" s="104"/>
      <c r="AE4778" s="78"/>
      <c r="AF4778" s="104"/>
      <c r="AG4778" s="78"/>
      <c r="AH4778" s="104"/>
      <c r="AI4778" s="78"/>
      <c r="AJ4778" s="104"/>
      <c r="AK4778" s="78"/>
      <c r="AL4778" s="78"/>
      <c r="AM4778" s="8"/>
      <c r="AN4778" s="78"/>
      <c r="AO4778" s="78"/>
      <c r="AP4778" s="78"/>
      <c r="AQ4778" s="78"/>
      <c r="AR4778" s="78"/>
      <c r="AS4778" s="78"/>
      <c r="AT4778" s="78"/>
      <c r="AU4778" s="78"/>
      <c r="AV4778" s="78"/>
      <c r="AW4778" s="77"/>
      <c r="AX4778" s="144"/>
      <c r="AY4778" s="144"/>
      <c r="AZ4778" s="144"/>
      <c r="BA4778" s="54"/>
      <c r="BB4778" s="54"/>
    </row>
    <row r="4779" spans="2:54" x14ac:dyDescent="0.25">
      <c r="B4779" s="77"/>
      <c r="C4779" s="77"/>
      <c r="D4779" s="77"/>
      <c r="E4779" s="77"/>
      <c r="F4779" s="77"/>
      <c r="G4779" s="77"/>
      <c r="I4779" s="78"/>
      <c r="K4779" s="78"/>
      <c r="L4779" s="77"/>
      <c r="M4779" s="78"/>
      <c r="N4779" s="78"/>
      <c r="O4779" s="78"/>
      <c r="P4779" s="78"/>
      <c r="Q4779" s="144"/>
      <c r="R4779" s="78"/>
      <c r="S4779" s="78"/>
      <c r="T4779" s="78"/>
      <c r="U4779" s="78"/>
      <c r="V4779" s="219"/>
      <c r="W4779" s="78"/>
      <c r="X4779" s="78"/>
      <c r="Y4779" s="78"/>
      <c r="Z4779" s="78"/>
      <c r="AA4779" s="77"/>
      <c r="AB4779" s="77"/>
      <c r="AC4779" s="78"/>
      <c r="AD4779" s="104"/>
      <c r="AE4779" s="78"/>
      <c r="AF4779" s="104"/>
      <c r="AG4779" s="78"/>
      <c r="AH4779" s="104"/>
      <c r="AI4779" s="78"/>
      <c r="AJ4779" s="104"/>
      <c r="AK4779" s="78"/>
      <c r="AL4779" s="78"/>
      <c r="AM4779" s="8"/>
      <c r="AN4779" s="78"/>
      <c r="AO4779" s="78"/>
      <c r="AP4779" s="78"/>
      <c r="AQ4779" s="78"/>
      <c r="AR4779" s="78"/>
      <c r="AS4779" s="78"/>
      <c r="AT4779" s="78"/>
      <c r="AU4779" s="78"/>
      <c r="AV4779" s="78"/>
      <c r="AW4779" s="77"/>
      <c r="AX4779" s="144"/>
      <c r="AY4779" s="144"/>
      <c r="AZ4779" s="144"/>
      <c r="BA4779" s="54"/>
      <c r="BB4779" s="54"/>
    </row>
    <row r="4780" spans="2:54" x14ac:dyDescent="0.25">
      <c r="B4780" s="77"/>
      <c r="C4780" s="77"/>
      <c r="D4780" s="77"/>
      <c r="E4780" s="77"/>
      <c r="F4780" s="77"/>
      <c r="G4780" s="77"/>
      <c r="I4780" s="78"/>
      <c r="K4780" s="78"/>
      <c r="L4780" s="77"/>
      <c r="M4780" s="78"/>
      <c r="N4780" s="78"/>
      <c r="O4780" s="78"/>
      <c r="P4780" s="78"/>
      <c r="Q4780" s="144"/>
      <c r="R4780" s="78"/>
      <c r="S4780" s="78"/>
      <c r="T4780" s="78"/>
      <c r="U4780" s="78"/>
      <c r="V4780" s="219"/>
      <c r="W4780" s="78"/>
      <c r="X4780" s="78"/>
      <c r="Y4780" s="78"/>
      <c r="Z4780" s="78"/>
      <c r="AA4780" s="77"/>
      <c r="AB4780" s="77"/>
      <c r="AC4780" s="78"/>
      <c r="AD4780" s="104"/>
      <c r="AE4780" s="78"/>
      <c r="AF4780" s="104"/>
      <c r="AG4780" s="78"/>
      <c r="AH4780" s="104"/>
      <c r="AI4780" s="78"/>
      <c r="AJ4780" s="104"/>
      <c r="AK4780" s="78"/>
      <c r="AL4780" s="78"/>
      <c r="AM4780" s="8"/>
      <c r="AN4780" s="78"/>
      <c r="AO4780" s="78"/>
      <c r="AP4780" s="78"/>
      <c r="AQ4780" s="78"/>
      <c r="AR4780" s="78"/>
      <c r="AS4780" s="78"/>
      <c r="AT4780" s="78"/>
      <c r="AU4780" s="78"/>
      <c r="AV4780" s="78"/>
      <c r="AW4780" s="77"/>
      <c r="AX4780" s="144"/>
      <c r="AY4780" s="144"/>
      <c r="AZ4780" s="144"/>
      <c r="BA4780" s="54"/>
      <c r="BB4780" s="54"/>
    </row>
    <row r="4781" spans="2:54" x14ac:dyDescent="0.25">
      <c r="B4781" s="77"/>
      <c r="C4781" s="77"/>
      <c r="D4781" s="77"/>
      <c r="E4781" s="77"/>
      <c r="F4781" s="77"/>
      <c r="G4781" s="77"/>
      <c r="I4781" s="78"/>
      <c r="K4781" s="78"/>
      <c r="L4781" s="77"/>
      <c r="M4781" s="78"/>
      <c r="N4781" s="78"/>
      <c r="O4781" s="78"/>
      <c r="P4781" s="78"/>
      <c r="Q4781" s="144"/>
      <c r="R4781" s="78"/>
      <c r="S4781" s="78"/>
      <c r="T4781" s="78"/>
      <c r="U4781" s="78"/>
      <c r="V4781" s="219"/>
      <c r="W4781" s="78"/>
      <c r="X4781" s="78"/>
      <c r="Y4781" s="78"/>
      <c r="Z4781" s="78"/>
      <c r="AA4781" s="77"/>
      <c r="AB4781" s="77"/>
      <c r="AC4781" s="78"/>
      <c r="AD4781" s="104"/>
      <c r="AE4781" s="78"/>
      <c r="AF4781" s="104"/>
      <c r="AG4781" s="78"/>
      <c r="AH4781" s="104"/>
      <c r="AI4781" s="78"/>
      <c r="AJ4781" s="104"/>
      <c r="AK4781" s="78"/>
      <c r="AL4781" s="78"/>
      <c r="AM4781" s="8"/>
      <c r="AN4781" s="78"/>
      <c r="AO4781" s="78"/>
      <c r="AP4781" s="78"/>
      <c r="AQ4781" s="78"/>
      <c r="AR4781" s="78"/>
      <c r="AS4781" s="78"/>
      <c r="AT4781" s="78"/>
      <c r="AU4781" s="78"/>
      <c r="AV4781" s="78"/>
      <c r="AW4781" s="77"/>
      <c r="AX4781" s="144"/>
      <c r="AY4781" s="144"/>
      <c r="AZ4781" s="144"/>
      <c r="BA4781" s="54"/>
      <c r="BB4781" s="54"/>
    </row>
    <row r="4782" spans="2:54" x14ac:dyDescent="0.25">
      <c r="B4782" s="77"/>
      <c r="C4782" s="77"/>
      <c r="D4782" s="77"/>
      <c r="E4782" s="77"/>
      <c r="F4782" s="77"/>
      <c r="G4782" s="77"/>
      <c r="I4782" s="78"/>
      <c r="K4782" s="78"/>
      <c r="L4782" s="77"/>
      <c r="M4782" s="78"/>
      <c r="N4782" s="78"/>
      <c r="O4782" s="78"/>
      <c r="P4782" s="78"/>
      <c r="Q4782" s="144"/>
      <c r="R4782" s="78"/>
      <c r="S4782" s="78"/>
      <c r="T4782" s="78"/>
      <c r="U4782" s="78"/>
      <c r="V4782" s="219"/>
      <c r="W4782" s="78"/>
      <c r="X4782" s="78"/>
      <c r="Y4782" s="78"/>
      <c r="Z4782" s="78"/>
      <c r="AA4782" s="77"/>
      <c r="AB4782" s="77"/>
      <c r="AC4782" s="78"/>
      <c r="AD4782" s="104"/>
      <c r="AE4782" s="78"/>
      <c r="AF4782" s="104"/>
      <c r="AG4782" s="78"/>
      <c r="AH4782" s="104"/>
      <c r="AI4782" s="78"/>
      <c r="AJ4782" s="104"/>
      <c r="AK4782" s="78"/>
      <c r="AL4782" s="78"/>
      <c r="AM4782" s="8"/>
      <c r="AN4782" s="78"/>
      <c r="AO4782" s="78"/>
      <c r="AP4782" s="78"/>
      <c r="AQ4782" s="78"/>
      <c r="AR4782" s="78"/>
      <c r="AS4782" s="78"/>
      <c r="AT4782" s="78"/>
      <c r="AU4782" s="78"/>
      <c r="AV4782" s="78"/>
      <c r="AW4782" s="77"/>
      <c r="AX4782" s="144"/>
      <c r="AY4782" s="144"/>
      <c r="AZ4782" s="144"/>
      <c r="BA4782" s="54"/>
      <c r="BB4782" s="54"/>
    </row>
    <row r="4783" spans="2:54" x14ac:dyDescent="0.25">
      <c r="B4783" s="77"/>
      <c r="C4783" s="77"/>
      <c r="D4783" s="77"/>
      <c r="E4783" s="77"/>
      <c r="F4783" s="77"/>
      <c r="G4783" s="77"/>
      <c r="I4783" s="78"/>
      <c r="K4783" s="78"/>
      <c r="L4783" s="77"/>
      <c r="M4783" s="78"/>
      <c r="N4783" s="78"/>
      <c r="O4783" s="78"/>
      <c r="P4783" s="78"/>
      <c r="Q4783" s="144"/>
      <c r="R4783" s="78"/>
      <c r="S4783" s="78"/>
      <c r="T4783" s="78"/>
      <c r="U4783" s="78"/>
      <c r="V4783" s="219"/>
      <c r="W4783" s="78"/>
      <c r="X4783" s="78"/>
      <c r="Y4783" s="78"/>
      <c r="Z4783" s="78"/>
      <c r="AA4783" s="77"/>
      <c r="AB4783" s="77"/>
      <c r="AC4783" s="78"/>
      <c r="AD4783" s="104"/>
      <c r="AE4783" s="78"/>
      <c r="AF4783" s="104"/>
      <c r="AG4783" s="78"/>
      <c r="AH4783" s="104"/>
      <c r="AI4783" s="78"/>
      <c r="AJ4783" s="104"/>
      <c r="AK4783" s="78"/>
      <c r="AL4783" s="78"/>
      <c r="AM4783" s="8"/>
      <c r="AN4783" s="78"/>
      <c r="AO4783" s="78"/>
      <c r="AP4783" s="78"/>
      <c r="AQ4783" s="78"/>
      <c r="AR4783" s="78"/>
      <c r="AS4783" s="78"/>
      <c r="AT4783" s="78"/>
      <c r="AU4783" s="78"/>
      <c r="AV4783" s="78"/>
      <c r="AW4783" s="77"/>
      <c r="AX4783" s="144"/>
      <c r="AY4783" s="144"/>
      <c r="AZ4783" s="144"/>
      <c r="BA4783" s="54"/>
      <c r="BB4783" s="54"/>
    </row>
    <row r="4784" spans="2:54" x14ac:dyDescent="0.25">
      <c r="B4784" s="77"/>
      <c r="C4784" s="77"/>
      <c r="D4784" s="77"/>
      <c r="E4784" s="77"/>
      <c r="F4784" s="77"/>
      <c r="G4784" s="77"/>
      <c r="I4784" s="78"/>
      <c r="K4784" s="78"/>
      <c r="L4784" s="77"/>
      <c r="M4784" s="78"/>
      <c r="N4784" s="78"/>
      <c r="O4784" s="78"/>
      <c r="P4784" s="78"/>
      <c r="Q4784" s="144"/>
      <c r="R4784" s="78"/>
      <c r="S4784" s="78"/>
      <c r="T4784" s="78"/>
      <c r="U4784" s="78"/>
      <c r="V4784" s="219"/>
      <c r="W4784" s="78"/>
      <c r="X4784" s="78"/>
      <c r="Y4784" s="78"/>
      <c r="Z4784" s="78"/>
      <c r="AA4784" s="77"/>
      <c r="AB4784" s="77"/>
      <c r="AC4784" s="78"/>
      <c r="AD4784" s="104"/>
      <c r="AE4784" s="78"/>
      <c r="AF4784" s="104"/>
      <c r="AG4784" s="78"/>
      <c r="AH4784" s="104"/>
      <c r="AI4784" s="78"/>
      <c r="AJ4784" s="104"/>
      <c r="AK4784" s="78"/>
      <c r="AL4784" s="78"/>
      <c r="AM4784" s="8"/>
      <c r="AN4784" s="78"/>
      <c r="AO4784" s="78"/>
      <c r="AP4784" s="78"/>
      <c r="AQ4784" s="78"/>
      <c r="AR4784" s="78"/>
      <c r="AS4784" s="78"/>
      <c r="AT4784" s="78"/>
      <c r="AU4784" s="78"/>
      <c r="AV4784" s="78"/>
      <c r="AW4784" s="77"/>
      <c r="AX4784" s="144"/>
      <c r="AY4784" s="144"/>
      <c r="AZ4784" s="144"/>
      <c r="BA4784" s="54"/>
      <c r="BB4784" s="54"/>
    </row>
    <row r="4785" spans="2:54" x14ac:dyDescent="0.25">
      <c r="B4785" s="77"/>
      <c r="C4785" s="77"/>
      <c r="D4785" s="77"/>
      <c r="E4785" s="77"/>
      <c r="F4785" s="77"/>
      <c r="G4785" s="77"/>
      <c r="I4785" s="78"/>
      <c r="K4785" s="78"/>
      <c r="L4785" s="77"/>
      <c r="M4785" s="78"/>
      <c r="N4785" s="78"/>
      <c r="O4785" s="78"/>
      <c r="P4785" s="78"/>
      <c r="Q4785" s="144"/>
      <c r="R4785" s="78"/>
      <c r="S4785" s="78"/>
      <c r="T4785" s="78"/>
      <c r="U4785" s="78"/>
      <c r="V4785" s="219"/>
      <c r="W4785" s="78"/>
      <c r="X4785" s="78"/>
      <c r="Y4785" s="78"/>
      <c r="Z4785" s="78"/>
      <c r="AA4785" s="77"/>
      <c r="AB4785" s="77"/>
      <c r="AC4785" s="78"/>
      <c r="AD4785" s="104"/>
      <c r="AE4785" s="78"/>
      <c r="AF4785" s="104"/>
      <c r="AG4785" s="78"/>
      <c r="AH4785" s="104"/>
      <c r="AI4785" s="78"/>
      <c r="AJ4785" s="104"/>
      <c r="AK4785" s="78"/>
      <c r="AL4785" s="78"/>
      <c r="AM4785" s="8"/>
      <c r="AN4785" s="78"/>
      <c r="AO4785" s="78"/>
      <c r="AP4785" s="78"/>
      <c r="AQ4785" s="78"/>
      <c r="AR4785" s="78"/>
      <c r="AS4785" s="78"/>
      <c r="AT4785" s="78"/>
      <c r="AU4785" s="78"/>
      <c r="AV4785" s="78"/>
      <c r="AW4785" s="77"/>
      <c r="AX4785" s="144"/>
      <c r="AY4785" s="144"/>
      <c r="AZ4785" s="144"/>
      <c r="BA4785" s="54"/>
      <c r="BB4785" s="54"/>
    </row>
    <row r="4786" spans="2:54" x14ac:dyDescent="0.25">
      <c r="B4786" s="77"/>
      <c r="C4786" s="77"/>
      <c r="D4786" s="77"/>
      <c r="E4786" s="77"/>
      <c r="F4786" s="77"/>
      <c r="G4786" s="77"/>
      <c r="I4786" s="78"/>
      <c r="K4786" s="78"/>
      <c r="L4786" s="77"/>
      <c r="M4786" s="78"/>
      <c r="N4786" s="78"/>
      <c r="O4786" s="78"/>
      <c r="P4786" s="78"/>
      <c r="Q4786" s="144"/>
      <c r="R4786" s="78"/>
      <c r="S4786" s="78"/>
      <c r="T4786" s="78"/>
      <c r="U4786" s="78"/>
      <c r="V4786" s="219"/>
      <c r="W4786" s="78"/>
      <c r="X4786" s="78"/>
      <c r="Y4786" s="78"/>
      <c r="Z4786" s="78"/>
      <c r="AA4786" s="77"/>
      <c r="AB4786" s="77"/>
      <c r="AC4786" s="78"/>
      <c r="AD4786" s="104"/>
      <c r="AE4786" s="78"/>
      <c r="AF4786" s="104"/>
      <c r="AG4786" s="78"/>
      <c r="AH4786" s="104"/>
      <c r="AI4786" s="78"/>
      <c r="AJ4786" s="104"/>
      <c r="AK4786" s="78"/>
      <c r="AL4786" s="78"/>
      <c r="AM4786" s="8"/>
      <c r="AN4786" s="78"/>
      <c r="AO4786" s="78"/>
      <c r="AP4786" s="78"/>
      <c r="AQ4786" s="78"/>
      <c r="AR4786" s="78"/>
      <c r="AS4786" s="78"/>
      <c r="AT4786" s="78"/>
      <c r="AU4786" s="78"/>
      <c r="AV4786" s="78"/>
      <c r="AW4786" s="77"/>
      <c r="AX4786" s="144"/>
      <c r="AY4786" s="144"/>
      <c r="AZ4786" s="144"/>
      <c r="BA4786" s="54"/>
      <c r="BB4786" s="54"/>
    </row>
    <row r="4787" spans="2:54" x14ac:dyDescent="0.25">
      <c r="B4787" s="77"/>
      <c r="C4787" s="77"/>
      <c r="D4787" s="77"/>
      <c r="E4787" s="77"/>
      <c r="F4787" s="77"/>
      <c r="G4787" s="77"/>
      <c r="I4787" s="78"/>
      <c r="K4787" s="78"/>
      <c r="L4787" s="77"/>
      <c r="M4787" s="78"/>
      <c r="N4787" s="78"/>
      <c r="O4787" s="78"/>
      <c r="P4787" s="78"/>
      <c r="Q4787" s="144"/>
      <c r="R4787" s="78"/>
      <c r="S4787" s="78"/>
      <c r="T4787" s="78"/>
      <c r="U4787" s="78"/>
      <c r="V4787" s="219"/>
      <c r="W4787" s="78"/>
      <c r="X4787" s="78"/>
      <c r="Y4787" s="78"/>
      <c r="Z4787" s="78"/>
      <c r="AA4787" s="77"/>
      <c r="AB4787" s="77"/>
      <c r="AC4787" s="78"/>
      <c r="AD4787" s="104"/>
      <c r="AE4787" s="78"/>
      <c r="AF4787" s="104"/>
      <c r="AG4787" s="78"/>
      <c r="AH4787" s="104"/>
      <c r="AI4787" s="78"/>
      <c r="AJ4787" s="104"/>
      <c r="AK4787" s="78"/>
      <c r="AL4787" s="78"/>
      <c r="AM4787" s="8"/>
      <c r="AN4787" s="78"/>
      <c r="AO4787" s="78"/>
      <c r="AP4787" s="78"/>
      <c r="AQ4787" s="78"/>
      <c r="AR4787" s="78"/>
      <c r="AS4787" s="78"/>
      <c r="AT4787" s="78"/>
      <c r="AU4787" s="78"/>
      <c r="AV4787" s="78"/>
      <c r="AW4787" s="77"/>
      <c r="AX4787" s="144"/>
      <c r="AY4787" s="144"/>
      <c r="AZ4787" s="144"/>
      <c r="BA4787" s="54"/>
      <c r="BB4787" s="54"/>
    </row>
    <row r="4788" spans="2:54" x14ac:dyDescent="0.25">
      <c r="B4788" s="77"/>
      <c r="C4788" s="77"/>
      <c r="D4788" s="77"/>
      <c r="E4788" s="77"/>
      <c r="F4788" s="77"/>
      <c r="G4788" s="77"/>
      <c r="I4788" s="78"/>
      <c r="K4788" s="78"/>
      <c r="L4788" s="77"/>
      <c r="M4788" s="78"/>
      <c r="N4788" s="78"/>
      <c r="O4788" s="78"/>
      <c r="P4788" s="78"/>
      <c r="Q4788" s="144"/>
      <c r="R4788" s="78"/>
      <c r="S4788" s="78"/>
      <c r="T4788" s="78"/>
      <c r="U4788" s="78"/>
      <c r="V4788" s="219"/>
      <c r="W4788" s="78"/>
      <c r="X4788" s="78"/>
      <c r="Y4788" s="78"/>
      <c r="Z4788" s="78"/>
      <c r="AA4788" s="77"/>
      <c r="AB4788" s="77"/>
      <c r="AC4788" s="78"/>
      <c r="AD4788" s="104"/>
      <c r="AE4788" s="78"/>
      <c r="AF4788" s="104"/>
      <c r="AG4788" s="78"/>
      <c r="AH4788" s="104"/>
      <c r="AI4788" s="78"/>
      <c r="AJ4788" s="104"/>
      <c r="AK4788" s="78"/>
      <c r="AL4788" s="78"/>
      <c r="AM4788" s="8"/>
      <c r="AN4788" s="78"/>
      <c r="AO4788" s="78"/>
      <c r="AP4788" s="78"/>
      <c r="AQ4788" s="78"/>
      <c r="AR4788" s="78"/>
      <c r="AS4788" s="78"/>
      <c r="AT4788" s="78"/>
      <c r="AU4788" s="78"/>
      <c r="AV4788" s="78"/>
      <c r="AW4788" s="77"/>
      <c r="AX4788" s="144"/>
      <c r="AY4788" s="144"/>
      <c r="AZ4788" s="144"/>
      <c r="BA4788" s="54"/>
      <c r="BB4788" s="54"/>
    </row>
    <row r="4789" spans="2:54" x14ac:dyDescent="0.25">
      <c r="B4789" s="77"/>
      <c r="C4789" s="77"/>
      <c r="D4789" s="77"/>
      <c r="E4789" s="77"/>
      <c r="F4789" s="77"/>
      <c r="G4789" s="77"/>
      <c r="I4789" s="78"/>
      <c r="K4789" s="78"/>
      <c r="L4789" s="77"/>
      <c r="M4789" s="78"/>
      <c r="N4789" s="78"/>
      <c r="O4789" s="78"/>
      <c r="P4789" s="78"/>
      <c r="Q4789" s="144"/>
      <c r="R4789" s="78"/>
      <c r="S4789" s="78"/>
      <c r="T4789" s="78"/>
      <c r="U4789" s="78"/>
      <c r="V4789" s="219"/>
      <c r="W4789" s="78"/>
      <c r="X4789" s="78"/>
      <c r="Y4789" s="78"/>
      <c r="Z4789" s="78"/>
      <c r="AA4789" s="77"/>
      <c r="AB4789" s="77"/>
      <c r="AC4789" s="78"/>
      <c r="AD4789" s="104"/>
      <c r="AE4789" s="78"/>
      <c r="AF4789" s="104"/>
      <c r="AG4789" s="78"/>
      <c r="AH4789" s="104"/>
      <c r="AI4789" s="78"/>
      <c r="AJ4789" s="104"/>
      <c r="AK4789" s="78"/>
      <c r="AL4789" s="78"/>
      <c r="AM4789" s="8"/>
      <c r="AN4789" s="78"/>
      <c r="AO4789" s="78"/>
      <c r="AP4789" s="78"/>
      <c r="AQ4789" s="78"/>
      <c r="AR4789" s="78"/>
      <c r="AS4789" s="78"/>
      <c r="AT4789" s="78"/>
      <c r="AU4789" s="78"/>
      <c r="AV4789" s="78"/>
      <c r="AW4789" s="77"/>
      <c r="AX4789" s="144"/>
      <c r="AY4789" s="144"/>
      <c r="AZ4789" s="144"/>
      <c r="BA4789" s="54"/>
      <c r="BB4789" s="54"/>
    </row>
    <row r="4790" spans="2:54" x14ac:dyDescent="0.25">
      <c r="B4790" s="77"/>
      <c r="C4790" s="77"/>
      <c r="D4790" s="77"/>
      <c r="E4790" s="77"/>
      <c r="F4790" s="77"/>
      <c r="G4790" s="77"/>
      <c r="I4790" s="78"/>
      <c r="K4790" s="78"/>
      <c r="L4790" s="77"/>
      <c r="M4790" s="78"/>
      <c r="N4790" s="78"/>
      <c r="O4790" s="78"/>
      <c r="P4790" s="78"/>
      <c r="Q4790" s="144"/>
      <c r="R4790" s="78"/>
      <c r="S4790" s="78"/>
      <c r="T4790" s="78"/>
      <c r="U4790" s="78"/>
      <c r="V4790" s="219"/>
      <c r="W4790" s="78"/>
      <c r="X4790" s="78"/>
      <c r="Y4790" s="78"/>
      <c r="Z4790" s="78"/>
      <c r="AA4790" s="77"/>
      <c r="AB4790" s="77"/>
      <c r="AC4790" s="78"/>
      <c r="AD4790" s="104"/>
      <c r="AE4790" s="78"/>
      <c r="AF4790" s="104"/>
      <c r="AG4790" s="78"/>
      <c r="AH4790" s="104"/>
      <c r="AI4790" s="78"/>
      <c r="AJ4790" s="104"/>
      <c r="AK4790" s="78"/>
      <c r="AL4790" s="78"/>
      <c r="AM4790" s="8"/>
      <c r="AN4790" s="78"/>
      <c r="AO4790" s="78"/>
      <c r="AP4790" s="78"/>
      <c r="AQ4790" s="78"/>
      <c r="AR4790" s="78"/>
      <c r="AS4790" s="78"/>
      <c r="AT4790" s="78"/>
      <c r="AU4790" s="78"/>
      <c r="AV4790" s="78"/>
      <c r="AW4790" s="77"/>
      <c r="AX4790" s="144"/>
      <c r="AY4790" s="144"/>
      <c r="AZ4790" s="144"/>
      <c r="BA4790" s="54"/>
      <c r="BB4790" s="54"/>
    </row>
    <row r="4791" spans="2:54" x14ac:dyDescent="0.25">
      <c r="B4791" s="77"/>
      <c r="C4791" s="77"/>
      <c r="D4791" s="77"/>
      <c r="E4791" s="77"/>
      <c r="F4791" s="77"/>
      <c r="G4791" s="77"/>
      <c r="I4791" s="78"/>
      <c r="K4791" s="78"/>
      <c r="L4791" s="77"/>
      <c r="M4791" s="78"/>
      <c r="N4791" s="78"/>
      <c r="O4791" s="78"/>
      <c r="P4791" s="78"/>
      <c r="Q4791" s="144"/>
      <c r="R4791" s="78"/>
      <c r="S4791" s="78"/>
      <c r="T4791" s="78"/>
      <c r="U4791" s="78"/>
      <c r="V4791" s="219"/>
      <c r="W4791" s="78"/>
      <c r="X4791" s="78"/>
      <c r="Y4791" s="78"/>
      <c r="Z4791" s="78"/>
      <c r="AA4791" s="77"/>
      <c r="AB4791" s="77"/>
      <c r="AC4791" s="78"/>
      <c r="AD4791" s="104"/>
      <c r="AE4791" s="78"/>
      <c r="AF4791" s="104"/>
      <c r="AG4791" s="78"/>
      <c r="AH4791" s="104"/>
      <c r="AI4791" s="78"/>
      <c r="AJ4791" s="104"/>
      <c r="AK4791" s="78"/>
      <c r="AL4791" s="78"/>
      <c r="AM4791" s="8"/>
      <c r="AN4791" s="78"/>
      <c r="AO4791" s="78"/>
      <c r="AP4791" s="78"/>
      <c r="AQ4791" s="78"/>
      <c r="AR4791" s="78"/>
      <c r="AS4791" s="78"/>
      <c r="AT4791" s="78"/>
      <c r="AU4791" s="78"/>
      <c r="AV4791" s="78"/>
      <c r="AW4791" s="77"/>
      <c r="AX4791" s="144"/>
      <c r="AY4791" s="144"/>
      <c r="AZ4791" s="144"/>
      <c r="BA4791" s="54"/>
      <c r="BB4791" s="54"/>
    </row>
    <row r="4792" spans="2:54" x14ac:dyDescent="0.25">
      <c r="B4792" s="77"/>
      <c r="C4792" s="77"/>
      <c r="D4792" s="77"/>
      <c r="E4792" s="77"/>
      <c r="F4792" s="77"/>
      <c r="G4792" s="77"/>
      <c r="I4792" s="78"/>
      <c r="K4792" s="78"/>
      <c r="L4792" s="77"/>
      <c r="M4792" s="78"/>
      <c r="N4792" s="78"/>
      <c r="O4792" s="78"/>
      <c r="P4792" s="78"/>
      <c r="Q4792" s="144"/>
      <c r="R4792" s="78"/>
      <c r="S4792" s="78"/>
      <c r="T4792" s="78"/>
      <c r="U4792" s="78"/>
      <c r="V4792" s="219"/>
      <c r="W4792" s="78"/>
      <c r="X4792" s="78"/>
      <c r="Y4792" s="78"/>
      <c r="Z4792" s="78"/>
      <c r="AA4792" s="77"/>
      <c r="AB4792" s="77"/>
      <c r="AC4792" s="78"/>
      <c r="AD4792" s="104"/>
      <c r="AE4792" s="78"/>
      <c r="AF4792" s="104"/>
      <c r="AG4792" s="78"/>
      <c r="AH4792" s="104"/>
      <c r="AI4792" s="78"/>
      <c r="AJ4792" s="104"/>
      <c r="AK4792" s="78"/>
      <c r="AL4792" s="78"/>
      <c r="AM4792" s="8"/>
      <c r="AN4792" s="78"/>
      <c r="AO4792" s="78"/>
      <c r="AP4792" s="78"/>
      <c r="AQ4792" s="78"/>
      <c r="AR4792" s="78"/>
      <c r="AS4792" s="78"/>
      <c r="AT4792" s="78"/>
      <c r="AU4792" s="78"/>
      <c r="AV4792" s="78"/>
      <c r="AW4792" s="77"/>
      <c r="AX4792" s="144"/>
      <c r="AY4792" s="144"/>
      <c r="AZ4792" s="144"/>
      <c r="BA4792" s="54"/>
      <c r="BB4792" s="54"/>
    </row>
    <row r="4793" spans="2:54" x14ac:dyDescent="0.25">
      <c r="B4793" s="77"/>
      <c r="C4793" s="77"/>
      <c r="D4793" s="77"/>
      <c r="E4793" s="77"/>
      <c r="F4793" s="77"/>
      <c r="G4793" s="77"/>
      <c r="I4793" s="78"/>
      <c r="K4793" s="78"/>
      <c r="L4793" s="77"/>
      <c r="M4793" s="78"/>
      <c r="N4793" s="78"/>
      <c r="O4793" s="78"/>
      <c r="P4793" s="78"/>
      <c r="Q4793" s="144"/>
      <c r="R4793" s="78"/>
      <c r="S4793" s="78"/>
      <c r="T4793" s="78"/>
      <c r="U4793" s="78"/>
      <c r="V4793" s="219"/>
      <c r="W4793" s="78"/>
      <c r="X4793" s="78"/>
      <c r="Y4793" s="78"/>
      <c r="Z4793" s="78"/>
      <c r="AA4793" s="77"/>
      <c r="AB4793" s="77"/>
      <c r="AC4793" s="78"/>
      <c r="AD4793" s="104"/>
      <c r="AE4793" s="78"/>
      <c r="AF4793" s="104"/>
      <c r="AG4793" s="78"/>
      <c r="AH4793" s="104"/>
      <c r="AI4793" s="78"/>
      <c r="AJ4793" s="104"/>
      <c r="AK4793" s="78"/>
      <c r="AL4793" s="78"/>
      <c r="AM4793" s="8"/>
      <c r="AN4793" s="78"/>
      <c r="AO4793" s="78"/>
      <c r="AP4793" s="78"/>
      <c r="AQ4793" s="78"/>
      <c r="AR4793" s="78"/>
      <c r="AS4793" s="78"/>
      <c r="AT4793" s="78"/>
      <c r="AU4793" s="78"/>
      <c r="AV4793" s="78"/>
      <c r="AW4793" s="77"/>
      <c r="AX4793" s="144"/>
      <c r="AY4793" s="144"/>
      <c r="AZ4793" s="144"/>
      <c r="BA4793" s="54"/>
      <c r="BB4793" s="54"/>
    </row>
    <row r="4794" spans="2:54" x14ac:dyDescent="0.25">
      <c r="B4794" s="77"/>
      <c r="C4794" s="77"/>
      <c r="D4794" s="77"/>
      <c r="E4794" s="77"/>
      <c r="F4794" s="77"/>
      <c r="G4794" s="77"/>
      <c r="I4794" s="78"/>
      <c r="K4794" s="78"/>
      <c r="L4794" s="77"/>
      <c r="M4794" s="78"/>
      <c r="N4794" s="78"/>
      <c r="O4794" s="78"/>
      <c r="P4794" s="78"/>
      <c r="Q4794" s="144"/>
      <c r="R4794" s="78"/>
      <c r="S4794" s="78"/>
      <c r="T4794" s="78"/>
      <c r="U4794" s="78"/>
      <c r="V4794" s="219"/>
      <c r="W4794" s="78"/>
      <c r="X4794" s="78"/>
      <c r="Y4794" s="78"/>
      <c r="Z4794" s="78"/>
      <c r="AA4794" s="77"/>
      <c r="AB4794" s="77"/>
      <c r="AC4794" s="78"/>
      <c r="AD4794" s="104"/>
      <c r="AE4794" s="78"/>
      <c r="AF4794" s="104"/>
      <c r="AG4794" s="78"/>
      <c r="AH4794" s="104"/>
      <c r="AI4794" s="78"/>
      <c r="AJ4794" s="104"/>
      <c r="AK4794" s="78"/>
      <c r="AL4794" s="78"/>
      <c r="AM4794" s="8"/>
      <c r="AN4794" s="78"/>
      <c r="AO4794" s="78"/>
      <c r="AP4794" s="78"/>
      <c r="AQ4794" s="78"/>
      <c r="AR4794" s="78"/>
      <c r="AS4794" s="78"/>
      <c r="AT4794" s="78"/>
      <c r="AU4794" s="78"/>
      <c r="AV4794" s="78"/>
      <c r="AW4794" s="77"/>
      <c r="AX4794" s="144"/>
      <c r="AY4794" s="144"/>
      <c r="AZ4794" s="144"/>
      <c r="BA4794" s="54"/>
      <c r="BB4794" s="54"/>
    </row>
    <row r="4795" spans="2:54" x14ac:dyDescent="0.25">
      <c r="B4795" s="77"/>
      <c r="C4795" s="77"/>
      <c r="D4795" s="77"/>
      <c r="E4795" s="77"/>
      <c r="F4795" s="77"/>
      <c r="G4795" s="77"/>
      <c r="I4795" s="78"/>
      <c r="K4795" s="78"/>
      <c r="L4795" s="77"/>
      <c r="M4795" s="78"/>
      <c r="N4795" s="78"/>
      <c r="O4795" s="78"/>
      <c r="P4795" s="78"/>
      <c r="Q4795" s="144"/>
      <c r="R4795" s="78"/>
      <c r="S4795" s="78"/>
      <c r="T4795" s="78"/>
      <c r="U4795" s="78"/>
      <c r="V4795" s="219"/>
      <c r="W4795" s="78"/>
      <c r="X4795" s="78"/>
      <c r="Y4795" s="78"/>
      <c r="Z4795" s="78"/>
      <c r="AA4795" s="77"/>
      <c r="AB4795" s="77"/>
      <c r="AC4795" s="78"/>
      <c r="AD4795" s="104"/>
      <c r="AE4795" s="78"/>
      <c r="AF4795" s="104"/>
      <c r="AG4795" s="78"/>
      <c r="AH4795" s="104"/>
      <c r="AI4795" s="78"/>
      <c r="AJ4795" s="104"/>
      <c r="AK4795" s="78"/>
      <c r="AL4795" s="78"/>
      <c r="AM4795" s="8"/>
      <c r="AN4795" s="78"/>
      <c r="AO4795" s="78"/>
      <c r="AP4795" s="78"/>
      <c r="AQ4795" s="78"/>
      <c r="AR4795" s="78"/>
      <c r="AS4795" s="78"/>
      <c r="AT4795" s="78"/>
      <c r="AU4795" s="78"/>
      <c r="AV4795" s="78"/>
      <c r="AW4795" s="77"/>
      <c r="AX4795" s="144"/>
      <c r="AY4795" s="144"/>
      <c r="AZ4795" s="144"/>
      <c r="BA4795" s="54"/>
      <c r="BB4795" s="54"/>
    </row>
    <row r="4796" spans="2:54" x14ac:dyDescent="0.25">
      <c r="B4796" s="77"/>
      <c r="C4796" s="77"/>
      <c r="D4796" s="77"/>
      <c r="E4796" s="77"/>
      <c r="F4796" s="77"/>
      <c r="G4796" s="77"/>
      <c r="I4796" s="78"/>
      <c r="K4796" s="78"/>
      <c r="L4796" s="77"/>
      <c r="M4796" s="78"/>
      <c r="N4796" s="78"/>
      <c r="O4796" s="78"/>
      <c r="P4796" s="78"/>
      <c r="Q4796" s="144"/>
      <c r="R4796" s="78"/>
      <c r="S4796" s="78"/>
      <c r="T4796" s="78"/>
      <c r="U4796" s="78"/>
      <c r="V4796" s="219"/>
      <c r="W4796" s="78"/>
      <c r="X4796" s="78"/>
      <c r="Y4796" s="78"/>
      <c r="Z4796" s="78"/>
      <c r="AA4796" s="77"/>
      <c r="AB4796" s="77"/>
      <c r="AC4796" s="78"/>
      <c r="AD4796" s="104"/>
      <c r="AE4796" s="78"/>
      <c r="AF4796" s="104"/>
      <c r="AG4796" s="78"/>
      <c r="AH4796" s="104"/>
      <c r="AI4796" s="78"/>
      <c r="AJ4796" s="104"/>
      <c r="AK4796" s="78"/>
      <c r="AL4796" s="78"/>
      <c r="AM4796" s="8"/>
      <c r="AN4796" s="78"/>
      <c r="AO4796" s="78"/>
      <c r="AP4796" s="78"/>
      <c r="AQ4796" s="78"/>
      <c r="AR4796" s="78"/>
      <c r="AS4796" s="78"/>
      <c r="AT4796" s="78"/>
      <c r="AU4796" s="78"/>
      <c r="AV4796" s="78"/>
      <c r="AW4796" s="77"/>
      <c r="AX4796" s="144"/>
      <c r="AY4796" s="144"/>
      <c r="AZ4796" s="144"/>
      <c r="BA4796" s="54"/>
      <c r="BB4796" s="54"/>
    </row>
    <row r="4797" spans="2:54" x14ac:dyDescent="0.25">
      <c r="B4797" s="77"/>
      <c r="C4797" s="77"/>
      <c r="D4797" s="77"/>
      <c r="E4797" s="77"/>
      <c r="F4797" s="77"/>
      <c r="G4797" s="77"/>
      <c r="I4797" s="78"/>
      <c r="K4797" s="78"/>
      <c r="L4797" s="77"/>
      <c r="M4797" s="78"/>
      <c r="N4797" s="78"/>
      <c r="O4797" s="78"/>
      <c r="P4797" s="78"/>
      <c r="Q4797" s="144"/>
      <c r="R4797" s="78"/>
      <c r="S4797" s="78"/>
      <c r="T4797" s="78"/>
      <c r="U4797" s="78"/>
      <c r="V4797" s="219"/>
      <c r="W4797" s="78"/>
      <c r="X4797" s="78"/>
      <c r="Y4797" s="78"/>
      <c r="Z4797" s="78"/>
      <c r="AA4797" s="77"/>
      <c r="AB4797" s="77"/>
      <c r="AC4797" s="78"/>
      <c r="AD4797" s="104"/>
      <c r="AE4797" s="78"/>
      <c r="AF4797" s="104"/>
      <c r="AG4797" s="78"/>
      <c r="AH4797" s="104"/>
      <c r="AI4797" s="78"/>
      <c r="AJ4797" s="104"/>
      <c r="AK4797" s="78"/>
      <c r="AL4797" s="78"/>
      <c r="AM4797" s="8"/>
      <c r="AN4797" s="78"/>
      <c r="AO4797" s="78"/>
      <c r="AP4797" s="78"/>
      <c r="AQ4797" s="78"/>
      <c r="AR4797" s="78"/>
      <c r="AS4797" s="78"/>
      <c r="AT4797" s="78"/>
      <c r="AU4797" s="78"/>
      <c r="AV4797" s="78"/>
      <c r="AW4797" s="77"/>
      <c r="AX4797" s="144"/>
      <c r="AY4797" s="144"/>
      <c r="AZ4797" s="144"/>
      <c r="BA4797" s="54"/>
      <c r="BB4797" s="54"/>
    </row>
    <row r="4798" spans="2:54" x14ac:dyDescent="0.25">
      <c r="B4798" s="77"/>
      <c r="C4798" s="77"/>
      <c r="D4798" s="77"/>
      <c r="E4798" s="77"/>
      <c r="F4798" s="77"/>
      <c r="G4798" s="77"/>
      <c r="I4798" s="78"/>
      <c r="K4798" s="78"/>
      <c r="L4798" s="77"/>
      <c r="M4798" s="78"/>
      <c r="N4798" s="78"/>
      <c r="O4798" s="78"/>
      <c r="P4798" s="78"/>
      <c r="Q4798" s="144"/>
      <c r="R4798" s="78"/>
      <c r="S4798" s="78"/>
      <c r="T4798" s="78"/>
      <c r="U4798" s="78"/>
      <c r="V4798" s="219"/>
      <c r="W4798" s="78"/>
      <c r="X4798" s="78"/>
      <c r="Y4798" s="78"/>
      <c r="Z4798" s="78"/>
      <c r="AA4798" s="77"/>
      <c r="AB4798" s="77"/>
      <c r="AC4798" s="78"/>
      <c r="AD4798" s="104"/>
      <c r="AE4798" s="78"/>
      <c r="AF4798" s="104"/>
      <c r="AG4798" s="78"/>
      <c r="AH4798" s="104"/>
      <c r="AI4798" s="78"/>
      <c r="AJ4798" s="104"/>
      <c r="AK4798" s="78"/>
      <c r="AL4798" s="78"/>
      <c r="AM4798" s="8"/>
      <c r="AN4798" s="78"/>
      <c r="AO4798" s="78"/>
      <c r="AP4798" s="78"/>
      <c r="AQ4798" s="78"/>
      <c r="AR4798" s="78"/>
      <c r="AS4798" s="78"/>
      <c r="AT4798" s="78"/>
      <c r="AU4798" s="78"/>
      <c r="AV4798" s="78"/>
      <c r="AW4798" s="77"/>
      <c r="AX4798" s="144"/>
      <c r="AY4798" s="144"/>
      <c r="AZ4798" s="144"/>
      <c r="BA4798" s="54"/>
      <c r="BB4798" s="54"/>
    </row>
    <row r="4799" spans="2:54" x14ac:dyDescent="0.25">
      <c r="B4799" s="77"/>
      <c r="C4799" s="77"/>
      <c r="D4799" s="77"/>
      <c r="E4799" s="77"/>
      <c r="F4799" s="77"/>
      <c r="G4799" s="77"/>
      <c r="I4799" s="78"/>
      <c r="K4799" s="78"/>
      <c r="L4799" s="77"/>
      <c r="M4799" s="78"/>
      <c r="N4799" s="78"/>
      <c r="O4799" s="78"/>
      <c r="P4799" s="78"/>
      <c r="Q4799" s="144"/>
      <c r="R4799" s="78"/>
      <c r="S4799" s="78"/>
      <c r="T4799" s="78"/>
      <c r="U4799" s="78"/>
      <c r="V4799" s="219"/>
      <c r="W4799" s="78"/>
      <c r="X4799" s="78"/>
      <c r="Y4799" s="78"/>
      <c r="Z4799" s="78"/>
      <c r="AA4799" s="77"/>
      <c r="AB4799" s="77"/>
      <c r="AC4799" s="78"/>
      <c r="AD4799" s="104"/>
      <c r="AE4799" s="78"/>
      <c r="AF4799" s="104"/>
      <c r="AG4799" s="78"/>
      <c r="AH4799" s="104"/>
      <c r="AI4799" s="78"/>
      <c r="AJ4799" s="104"/>
      <c r="AK4799" s="78"/>
      <c r="AL4799" s="78"/>
      <c r="AM4799" s="8"/>
      <c r="AN4799" s="78"/>
      <c r="AO4799" s="78"/>
      <c r="AP4799" s="78"/>
      <c r="AQ4799" s="78"/>
      <c r="AR4799" s="78"/>
      <c r="AS4799" s="78"/>
      <c r="AT4799" s="78"/>
      <c r="AU4799" s="78"/>
      <c r="AV4799" s="78"/>
      <c r="AW4799" s="77"/>
      <c r="AX4799" s="144"/>
      <c r="AY4799" s="144"/>
      <c r="AZ4799" s="144"/>
      <c r="BA4799" s="54"/>
      <c r="BB4799" s="54"/>
    </row>
    <row r="4800" spans="2:54" x14ac:dyDescent="0.25">
      <c r="B4800" s="77"/>
      <c r="C4800" s="77"/>
      <c r="D4800" s="77"/>
      <c r="E4800" s="77"/>
      <c r="F4800" s="77"/>
      <c r="G4800" s="77"/>
      <c r="I4800" s="78"/>
      <c r="K4800" s="78"/>
      <c r="L4800" s="77"/>
      <c r="M4800" s="78"/>
      <c r="N4800" s="78"/>
      <c r="O4800" s="78"/>
      <c r="P4800" s="78"/>
      <c r="Q4800" s="144"/>
      <c r="R4800" s="78"/>
      <c r="S4800" s="78"/>
      <c r="T4800" s="78"/>
      <c r="U4800" s="78"/>
      <c r="V4800" s="219"/>
      <c r="W4800" s="78"/>
      <c r="X4800" s="78"/>
      <c r="Y4800" s="78"/>
      <c r="Z4800" s="78"/>
      <c r="AA4800" s="77"/>
      <c r="AB4800" s="77"/>
      <c r="AC4800" s="78"/>
      <c r="AD4800" s="104"/>
      <c r="AE4800" s="78"/>
      <c r="AF4800" s="104"/>
      <c r="AG4800" s="78"/>
      <c r="AH4800" s="104"/>
      <c r="AI4800" s="78"/>
      <c r="AJ4800" s="104"/>
      <c r="AK4800" s="78"/>
      <c r="AL4800" s="78"/>
      <c r="AM4800" s="8"/>
      <c r="AN4800" s="78"/>
      <c r="AO4800" s="78"/>
      <c r="AP4800" s="78"/>
      <c r="AQ4800" s="78"/>
      <c r="AR4800" s="78"/>
      <c r="AS4800" s="78"/>
      <c r="AT4800" s="78"/>
      <c r="AU4800" s="78"/>
      <c r="AV4800" s="78"/>
      <c r="AW4800" s="77"/>
      <c r="AX4800" s="144"/>
      <c r="AY4800" s="144"/>
      <c r="AZ4800" s="144"/>
      <c r="BA4800" s="54"/>
      <c r="BB4800" s="54"/>
    </row>
    <row r="4801" spans="2:54" x14ac:dyDescent="0.25">
      <c r="B4801" s="77"/>
      <c r="C4801" s="77"/>
      <c r="D4801" s="77"/>
      <c r="E4801" s="77"/>
      <c r="F4801" s="77"/>
      <c r="G4801" s="77"/>
      <c r="I4801" s="78"/>
      <c r="K4801" s="78"/>
      <c r="L4801" s="77"/>
      <c r="M4801" s="78"/>
      <c r="N4801" s="78"/>
      <c r="O4801" s="78"/>
      <c r="P4801" s="78"/>
      <c r="Q4801" s="144"/>
      <c r="R4801" s="78"/>
      <c r="S4801" s="78"/>
      <c r="T4801" s="78"/>
      <c r="U4801" s="78"/>
      <c r="V4801" s="219"/>
      <c r="W4801" s="78"/>
      <c r="X4801" s="78"/>
      <c r="Y4801" s="78"/>
      <c r="Z4801" s="78"/>
      <c r="AA4801" s="77"/>
      <c r="AB4801" s="77"/>
      <c r="AC4801" s="78"/>
      <c r="AD4801" s="104"/>
      <c r="AE4801" s="78"/>
      <c r="AF4801" s="104"/>
      <c r="AG4801" s="78"/>
      <c r="AH4801" s="104"/>
      <c r="AI4801" s="78"/>
      <c r="AJ4801" s="104"/>
      <c r="AK4801" s="78"/>
      <c r="AL4801" s="78"/>
      <c r="AM4801" s="8"/>
      <c r="AN4801" s="78"/>
      <c r="AO4801" s="78"/>
      <c r="AP4801" s="78"/>
      <c r="AQ4801" s="78"/>
      <c r="AR4801" s="78"/>
      <c r="AS4801" s="78"/>
      <c r="AT4801" s="78"/>
      <c r="AU4801" s="78"/>
      <c r="AV4801" s="78"/>
      <c r="AW4801" s="77"/>
      <c r="AX4801" s="144"/>
      <c r="AY4801" s="144"/>
      <c r="AZ4801" s="144"/>
      <c r="BA4801" s="54"/>
      <c r="BB4801" s="54"/>
    </row>
    <row r="4802" spans="2:54" x14ac:dyDescent="0.25">
      <c r="B4802" s="77"/>
      <c r="C4802" s="77"/>
      <c r="D4802" s="77"/>
      <c r="E4802" s="77"/>
      <c r="F4802" s="77"/>
      <c r="G4802" s="77"/>
      <c r="I4802" s="78"/>
      <c r="K4802" s="78"/>
      <c r="L4802" s="77"/>
      <c r="M4802" s="78"/>
      <c r="N4802" s="78"/>
      <c r="O4802" s="78"/>
      <c r="P4802" s="78"/>
      <c r="Q4802" s="144"/>
      <c r="R4802" s="78"/>
      <c r="S4802" s="78"/>
      <c r="T4802" s="78"/>
      <c r="U4802" s="78"/>
      <c r="V4802" s="219"/>
      <c r="W4802" s="78"/>
      <c r="X4802" s="78"/>
      <c r="Y4802" s="78"/>
      <c r="Z4802" s="78"/>
      <c r="AA4802" s="77"/>
      <c r="AB4802" s="77"/>
      <c r="AC4802" s="78"/>
      <c r="AD4802" s="104"/>
      <c r="AE4802" s="78"/>
      <c r="AF4802" s="104"/>
      <c r="AG4802" s="78"/>
      <c r="AH4802" s="104"/>
      <c r="AI4802" s="78"/>
      <c r="AJ4802" s="104"/>
      <c r="AK4802" s="78"/>
      <c r="AL4802" s="78"/>
      <c r="AM4802" s="8"/>
      <c r="AN4802" s="78"/>
      <c r="AO4802" s="78"/>
      <c r="AP4802" s="78"/>
      <c r="AQ4802" s="78"/>
      <c r="AR4802" s="78"/>
      <c r="AS4802" s="78"/>
      <c r="AT4802" s="78"/>
      <c r="AU4802" s="78"/>
      <c r="AV4802" s="78"/>
      <c r="AW4802" s="77"/>
      <c r="AX4802" s="144"/>
      <c r="AY4802" s="144"/>
      <c r="AZ4802" s="144"/>
      <c r="BA4802" s="54"/>
      <c r="BB4802" s="54"/>
    </row>
    <row r="4803" spans="2:54" x14ac:dyDescent="0.25">
      <c r="B4803" s="77"/>
      <c r="C4803" s="77"/>
      <c r="D4803" s="77"/>
      <c r="E4803" s="77"/>
      <c r="F4803" s="77"/>
      <c r="G4803" s="77"/>
      <c r="I4803" s="78"/>
      <c r="K4803" s="78"/>
      <c r="L4803" s="77"/>
      <c r="M4803" s="78"/>
      <c r="N4803" s="78"/>
      <c r="O4803" s="78"/>
      <c r="P4803" s="78"/>
      <c r="Q4803" s="144"/>
      <c r="R4803" s="78"/>
      <c r="S4803" s="78"/>
      <c r="T4803" s="78"/>
      <c r="U4803" s="78"/>
      <c r="V4803" s="219"/>
      <c r="W4803" s="78"/>
      <c r="X4803" s="78"/>
      <c r="Y4803" s="78"/>
      <c r="Z4803" s="78"/>
      <c r="AA4803" s="77"/>
      <c r="AB4803" s="77"/>
      <c r="AC4803" s="78"/>
      <c r="AD4803" s="104"/>
      <c r="AE4803" s="78"/>
      <c r="AF4803" s="104"/>
      <c r="AG4803" s="78"/>
      <c r="AH4803" s="104"/>
      <c r="AI4803" s="78"/>
      <c r="AJ4803" s="104"/>
      <c r="AK4803" s="78"/>
      <c r="AL4803" s="78"/>
      <c r="AM4803" s="8"/>
      <c r="AN4803" s="78"/>
      <c r="AO4803" s="78"/>
      <c r="AP4803" s="78"/>
      <c r="AQ4803" s="78"/>
      <c r="AR4803" s="78"/>
      <c r="AS4803" s="78"/>
      <c r="AT4803" s="78"/>
      <c r="AU4803" s="78"/>
      <c r="AV4803" s="78"/>
      <c r="AW4803" s="77"/>
      <c r="AX4803" s="144"/>
      <c r="AY4803" s="144"/>
      <c r="AZ4803" s="144"/>
      <c r="BA4803" s="54"/>
      <c r="BB4803" s="54"/>
    </row>
    <row r="4804" spans="2:54" x14ac:dyDescent="0.25">
      <c r="B4804" s="77"/>
      <c r="C4804" s="77"/>
      <c r="D4804" s="77"/>
      <c r="E4804" s="77"/>
      <c r="F4804" s="77"/>
      <c r="G4804" s="77"/>
      <c r="I4804" s="78"/>
      <c r="K4804" s="78"/>
      <c r="L4804" s="77"/>
      <c r="M4804" s="78"/>
      <c r="N4804" s="78"/>
      <c r="O4804" s="78"/>
      <c r="P4804" s="78"/>
      <c r="Q4804" s="144"/>
      <c r="R4804" s="78"/>
      <c r="S4804" s="78"/>
      <c r="T4804" s="78"/>
      <c r="U4804" s="78"/>
      <c r="V4804" s="219"/>
      <c r="W4804" s="78"/>
      <c r="X4804" s="78"/>
      <c r="Y4804" s="78"/>
      <c r="Z4804" s="78"/>
      <c r="AA4804" s="77"/>
      <c r="AB4804" s="77"/>
      <c r="AC4804" s="78"/>
      <c r="AD4804" s="104"/>
      <c r="AE4804" s="78"/>
      <c r="AF4804" s="104"/>
      <c r="AG4804" s="78"/>
      <c r="AH4804" s="104"/>
      <c r="AI4804" s="78"/>
      <c r="AJ4804" s="104"/>
      <c r="AK4804" s="78"/>
      <c r="AL4804" s="78"/>
      <c r="AM4804" s="8"/>
      <c r="AN4804" s="78"/>
      <c r="AO4804" s="78"/>
      <c r="AP4804" s="78"/>
      <c r="AQ4804" s="78"/>
      <c r="AR4804" s="78"/>
      <c r="AS4804" s="78"/>
      <c r="AT4804" s="78"/>
      <c r="AU4804" s="78"/>
      <c r="AV4804" s="78"/>
      <c r="AW4804" s="77"/>
      <c r="AX4804" s="144"/>
      <c r="AY4804" s="144"/>
      <c r="AZ4804" s="144"/>
      <c r="BA4804" s="54"/>
      <c r="BB4804" s="54"/>
    </row>
    <row r="4805" spans="2:54" x14ac:dyDescent="0.25">
      <c r="B4805" s="77"/>
      <c r="C4805" s="77"/>
      <c r="D4805" s="77"/>
      <c r="E4805" s="77"/>
      <c r="F4805" s="77"/>
      <c r="G4805" s="77"/>
      <c r="I4805" s="78"/>
      <c r="K4805" s="78"/>
      <c r="L4805" s="77"/>
      <c r="M4805" s="78"/>
      <c r="N4805" s="78"/>
      <c r="O4805" s="78"/>
      <c r="P4805" s="78"/>
      <c r="Q4805" s="144"/>
      <c r="R4805" s="78"/>
      <c r="S4805" s="78"/>
      <c r="T4805" s="78"/>
      <c r="U4805" s="78"/>
      <c r="V4805" s="219"/>
      <c r="W4805" s="78"/>
      <c r="X4805" s="78"/>
      <c r="Y4805" s="78"/>
      <c r="Z4805" s="78"/>
      <c r="AA4805" s="77"/>
      <c r="AB4805" s="77"/>
      <c r="AC4805" s="78"/>
      <c r="AD4805" s="104"/>
      <c r="AE4805" s="78"/>
      <c r="AF4805" s="104"/>
      <c r="AG4805" s="78"/>
      <c r="AH4805" s="104"/>
      <c r="AI4805" s="78"/>
      <c r="AJ4805" s="104"/>
      <c r="AK4805" s="78"/>
      <c r="AL4805" s="78"/>
      <c r="AM4805" s="8"/>
      <c r="AN4805" s="78"/>
      <c r="AO4805" s="78"/>
      <c r="AP4805" s="78"/>
      <c r="AQ4805" s="78"/>
      <c r="AR4805" s="78"/>
      <c r="AS4805" s="78"/>
      <c r="AT4805" s="78"/>
      <c r="AU4805" s="78"/>
      <c r="AV4805" s="78"/>
      <c r="AW4805" s="77"/>
      <c r="AX4805" s="144"/>
      <c r="AY4805" s="144"/>
      <c r="AZ4805" s="144"/>
      <c r="BA4805" s="54"/>
      <c r="BB4805" s="54"/>
    </row>
    <row r="4806" spans="2:54" x14ac:dyDescent="0.25">
      <c r="B4806" s="77"/>
      <c r="C4806" s="77"/>
      <c r="D4806" s="77"/>
      <c r="E4806" s="77"/>
      <c r="F4806" s="77"/>
      <c r="G4806" s="77"/>
      <c r="I4806" s="78"/>
      <c r="K4806" s="78"/>
      <c r="L4806" s="77"/>
      <c r="M4806" s="78"/>
      <c r="N4806" s="78"/>
      <c r="O4806" s="78"/>
      <c r="P4806" s="78"/>
      <c r="Q4806" s="144"/>
      <c r="R4806" s="78"/>
      <c r="S4806" s="78"/>
      <c r="T4806" s="78"/>
      <c r="U4806" s="78"/>
      <c r="V4806" s="219"/>
      <c r="W4806" s="78"/>
      <c r="X4806" s="78"/>
      <c r="Y4806" s="78"/>
      <c r="Z4806" s="78"/>
      <c r="AA4806" s="77"/>
      <c r="AB4806" s="77"/>
      <c r="AC4806" s="78"/>
      <c r="AD4806" s="104"/>
      <c r="AE4806" s="78"/>
      <c r="AF4806" s="104"/>
      <c r="AG4806" s="78"/>
      <c r="AH4806" s="104"/>
      <c r="AI4806" s="78"/>
      <c r="AJ4806" s="104"/>
      <c r="AK4806" s="78"/>
      <c r="AL4806" s="78"/>
      <c r="AM4806" s="8"/>
      <c r="AN4806" s="78"/>
      <c r="AO4806" s="78"/>
      <c r="AP4806" s="78"/>
      <c r="AQ4806" s="78"/>
      <c r="AR4806" s="78"/>
      <c r="AS4806" s="78"/>
      <c r="AT4806" s="78"/>
      <c r="AU4806" s="78"/>
      <c r="AV4806" s="78"/>
      <c r="AW4806" s="77"/>
      <c r="AX4806" s="144"/>
      <c r="AY4806" s="144"/>
      <c r="AZ4806" s="144"/>
      <c r="BA4806" s="54"/>
      <c r="BB4806" s="54"/>
    </row>
    <row r="4807" spans="2:54" x14ac:dyDescent="0.25">
      <c r="B4807" s="77"/>
      <c r="C4807" s="77"/>
      <c r="D4807" s="77"/>
      <c r="E4807" s="77"/>
      <c r="F4807" s="77"/>
      <c r="G4807" s="77"/>
      <c r="I4807" s="78"/>
      <c r="K4807" s="78"/>
      <c r="L4807" s="77"/>
      <c r="M4807" s="78"/>
      <c r="N4807" s="78"/>
      <c r="O4807" s="78"/>
      <c r="P4807" s="78"/>
      <c r="Q4807" s="144"/>
      <c r="R4807" s="78"/>
      <c r="S4807" s="78"/>
      <c r="T4807" s="78"/>
      <c r="U4807" s="78"/>
      <c r="V4807" s="219"/>
      <c r="W4807" s="78"/>
      <c r="X4807" s="78"/>
      <c r="Y4807" s="78"/>
      <c r="Z4807" s="78"/>
      <c r="AA4807" s="77"/>
      <c r="AB4807" s="77"/>
      <c r="AC4807" s="78"/>
      <c r="AD4807" s="104"/>
      <c r="AE4807" s="78"/>
      <c r="AF4807" s="104"/>
      <c r="AG4807" s="78"/>
      <c r="AH4807" s="104"/>
      <c r="AI4807" s="78"/>
      <c r="AJ4807" s="104"/>
      <c r="AK4807" s="78"/>
      <c r="AL4807" s="78"/>
      <c r="AM4807" s="8"/>
      <c r="AN4807" s="78"/>
      <c r="AO4807" s="78"/>
      <c r="AP4807" s="78"/>
      <c r="AQ4807" s="78"/>
      <c r="AR4807" s="78"/>
      <c r="AS4807" s="78"/>
      <c r="AT4807" s="78"/>
      <c r="AU4807" s="78"/>
      <c r="AV4807" s="78"/>
      <c r="AW4807" s="77"/>
      <c r="AX4807" s="144"/>
      <c r="AY4807" s="144"/>
      <c r="AZ4807" s="144"/>
      <c r="BA4807" s="54"/>
      <c r="BB4807" s="54"/>
    </row>
    <row r="4808" spans="2:54" x14ac:dyDescent="0.25">
      <c r="B4808" s="77"/>
      <c r="C4808" s="77"/>
      <c r="D4808" s="77"/>
      <c r="E4808" s="77"/>
      <c r="F4808" s="77"/>
      <c r="G4808" s="77"/>
      <c r="I4808" s="78"/>
      <c r="K4808" s="78"/>
      <c r="L4808" s="77"/>
      <c r="M4808" s="78"/>
      <c r="N4808" s="78"/>
      <c r="O4808" s="78"/>
      <c r="P4808" s="78"/>
      <c r="Q4808" s="144"/>
      <c r="R4808" s="78"/>
      <c r="S4808" s="78"/>
      <c r="T4808" s="78"/>
      <c r="U4808" s="78"/>
      <c r="V4808" s="219"/>
      <c r="W4808" s="78"/>
      <c r="X4808" s="78"/>
      <c r="Y4808" s="78"/>
      <c r="Z4808" s="78"/>
      <c r="AA4808" s="77"/>
      <c r="AB4808" s="77"/>
      <c r="AC4808" s="78"/>
      <c r="AD4808" s="104"/>
      <c r="AE4808" s="78"/>
      <c r="AF4808" s="104"/>
      <c r="AG4808" s="78"/>
      <c r="AH4808" s="104"/>
      <c r="AI4808" s="78"/>
      <c r="AJ4808" s="104"/>
      <c r="AK4808" s="78"/>
      <c r="AL4808" s="78"/>
      <c r="AM4808" s="8"/>
      <c r="AN4808" s="78"/>
      <c r="AO4808" s="78"/>
      <c r="AP4808" s="78"/>
      <c r="AQ4808" s="78"/>
      <c r="AR4808" s="78"/>
      <c r="AS4808" s="78"/>
      <c r="AT4808" s="78"/>
      <c r="AU4808" s="78"/>
      <c r="AV4808" s="78"/>
      <c r="AW4808" s="77"/>
      <c r="AX4808" s="144"/>
      <c r="AY4808" s="144"/>
      <c r="AZ4808" s="144"/>
      <c r="BA4808" s="54"/>
      <c r="BB4808" s="54"/>
    </row>
    <row r="4809" spans="2:54" x14ac:dyDescent="0.25">
      <c r="B4809" s="77"/>
      <c r="C4809" s="77"/>
      <c r="D4809" s="77"/>
      <c r="E4809" s="77"/>
      <c r="F4809" s="77"/>
      <c r="G4809" s="77"/>
      <c r="I4809" s="78"/>
      <c r="K4809" s="78"/>
      <c r="L4809" s="77"/>
      <c r="M4809" s="78"/>
      <c r="N4809" s="78"/>
      <c r="O4809" s="78"/>
      <c r="P4809" s="78"/>
      <c r="Q4809" s="144"/>
      <c r="R4809" s="78"/>
      <c r="S4809" s="78"/>
      <c r="T4809" s="78"/>
      <c r="U4809" s="78"/>
      <c r="V4809" s="219"/>
      <c r="W4809" s="78"/>
      <c r="X4809" s="78"/>
      <c r="Y4809" s="78"/>
      <c r="Z4809" s="78"/>
      <c r="AA4809" s="77"/>
      <c r="AB4809" s="77"/>
      <c r="AC4809" s="78"/>
      <c r="AD4809" s="104"/>
      <c r="AE4809" s="78"/>
      <c r="AF4809" s="104"/>
      <c r="AG4809" s="78"/>
      <c r="AH4809" s="104"/>
      <c r="AI4809" s="78"/>
      <c r="AJ4809" s="104"/>
      <c r="AK4809" s="78"/>
      <c r="AL4809" s="78"/>
      <c r="AM4809" s="8"/>
      <c r="AN4809" s="78"/>
      <c r="AO4809" s="78"/>
      <c r="AP4809" s="78"/>
      <c r="AQ4809" s="78"/>
      <c r="AR4809" s="78"/>
      <c r="AS4809" s="78"/>
      <c r="AT4809" s="78"/>
      <c r="AU4809" s="78"/>
      <c r="AV4809" s="78"/>
      <c r="AW4809" s="77"/>
      <c r="AX4809" s="144"/>
      <c r="AY4809" s="144"/>
      <c r="AZ4809" s="144"/>
      <c r="BA4809" s="54"/>
      <c r="BB4809" s="54"/>
    </row>
    <row r="4810" spans="2:54" x14ac:dyDescent="0.25">
      <c r="B4810" s="77"/>
      <c r="C4810" s="77"/>
      <c r="D4810" s="77"/>
      <c r="E4810" s="77"/>
      <c r="F4810" s="77"/>
      <c r="G4810" s="77"/>
      <c r="I4810" s="78"/>
      <c r="K4810" s="78"/>
      <c r="L4810" s="77"/>
      <c r="M4810" s="78"/>
      <c r="N4810" s="78"/>
      <c r="O4810" s="78"/>
      <c r="P4810" s="78"/>
      <c r="Q4810" s="144"/>
      <c r="R4810" s="78"/>
      <c r="S4810" s="78"/>
      <c r="T4810" s="78"/>
      <c r="U4810" s="78"/>
      <c r="V4810" s="219"/>
      <c r="W4810" s="78"/>
      <c r="X4810" s="78"/>
      <c r="Y4810" s="78"/>
      <c r="Z4810" s="78"/>
      <c r="AA4810" s="77"/>
      <c r="AB4810" s="77"/>
      <c r="AC4810" s="78"/>
      <c r="AD4810" s="104"/>
      <c r="AE4810" s="78"/>
      <c r="AF4810" s="104"/>
      <c r="AG4810" s="78"/>
      <c r="AH4810" s="104"/>
      <c r="AI4810" s="78"/>
      <c r="AJ4810" s="104"/>
      <c r="AK4810" s="78"/>
      <c r="AL4810" s="78"/>
      <c r="AM4810" s="8"/>
      <c r="AN4810" s="78"/>
      <c r="AO4810" s="78"/>
      <c r="AP4810" s="78"/>
      <c r="AQ4810" s="78"/>
      <c r="AR4810" s="78"/>
      <c r="AS4810" s="78"/>
      <c r="AT4810" s="78"/>
      <c r="AU4810" s="78"/>
      <c r="AV4810" s="78"/>
      <c r="AW4810" s="77"/>
      <c r="AX4810" s="144"/>
      <c r="AY4810" s="144"/>
      <c r="AZ4810" s="144"/>
      <c r="BA4810" s="54"/>
      <c r="BB4810" s="54"/>
    </row>
    <row r="4811" spans="2:54" x14ac:dyDescent="0.25">
      <c r="B4811" s="77"/>
      <c r="C4811" s="77"/>
      <c r="D4811" s="77"/>
      <c r="E4811" s="77"/>
      <c r="F4811" s="77"/>
      <c r="G4811" s="77"/>
      <c r="I4811" s="78"/>
      <c r="K4811" s="78"/>
      <c r="L4811" s="77"/>
      <c r="M4811" s="78"/>
      <c r="N4811" s="78"/>
      <c r="O4811" s="78"/>
      <c r="P4811" s="78"/>
      <c r="Q4811" s="144"/>
      <c r="R4811" s="78"/>
      <c r="S4811" s="78"/>
      <c r="T4811" s="78"/>
      <c r="U4811" s="78"/>
      <c r="V4811" s="219"/>
      <c r="W4811" s="78"/>
      <c r="X4811" s="78"/>
      <c r="Y4811" s="78"/>
      <c r="Z4811" s="78"/>
      <c r="AA4811" s="77"/>
      <c r="AB4811" s="77"/>
      <c r="AC4811" s="78"/>
      <c r="AD4811" s="104"/>
      <c r="AE4811" s="78"/>
      <c r="AF4811" s="104"/>
      <c r="AG4811" s="78"/>
      <c r="AH4811" s="104"/>
      <c r="AI4811" s="78"/>
      <c r="AJ4811" s="104"/>
      <c r="AK4811" s="78"/>
      <c r="AL4811" s="78"/>
      <c r="AM4811" s="8"/>
      <c r="AN4811" s="78"/>
      <c r="AO4811" s="78"/>
      <c r="AP4811" s="78"/>
      <c r="AQ4811" s="78"/>
      <c r="AR4811" s="78"/>
      <c r="AS4811" s="78"/>
      <c r="AT4811" s="78"/>
      <c r="AU4811" s="78"/>
      <c r="AV4811" s="78"/>
      <c r="AW4811" s="77"/>
      <c r="AX4811" s="144"/>
      <c r="AY4811" s="144"/>
      <c r="AZ4811" s="144"/>
      <c r="BA4811" s="54"/>
      <c r="BB4811" s="54"/>
    </row>
    <row r="4812" spans="2:54" x14ac:dyDescent="0.25">
      <c r="B4812" s="77"/>
      <c r="C4812" s="77"/>
      <c r="D4812" s="77"/>
      <c r="E4812" s="77"/>
      <c r="F4812" s="77"/>
      <c r="G4812" s="77"/>
      <c r="I4812" s="78"/>
      <c r="K4812" s="78"/>
      <c r="L4812" s="77"/>
      <c r="M4812" s="78"/>
      <c r="N4812" s="78"/>
      <c r="O4812" s="78"/>
      <c r="P4812" s="78"/>
      <c r="Q4812" s="144"/>
      <c r="R4812" s="78"/>
      <c r="S4812" s="78"/>
      <c r="T4812" s="78"/>
      <c r="U4812" s="78"/>
      <c r="V4812" s="219"/>
      <c r="W4812" s="78"/>
      <c r="X4812" s="78"/>
      <c r="Y4812" s="78"/>
      <c r="Z4812" s="78"/>
      <c r="AA4812" s="77"/>
      <c r="AB4812" s="77"/>
      <c r="AC4812" s="78"/>
      <c r="AD4812" s="104"/>
      <c r="AE4812" s="78"/>
      <c r="AF4812" s="104"/>
      <c r="AG4812" s="78"/>
      <c r="AH4812" s="104"/>
      <c r="AI4812" s="78"/>
      <c r="AJ4812" s="104"/>
      <c r="AK4812" s="78"/>
      <c r="AL4812" s="78"/>
      <c r="AM4812" s="8"/>
      <c r="AN4812" s="78"/>
      <c r="AO4812" s="78"/>
      <c r="AP4812" s="78"/>
      <c r="AQ4812" s="78"/>
      <c r="AR4812" s="78"/>
      <c r="AS4812" s="78"/>
      <c r="AT4812" s="78"/>
      <c r="AU4812" s="78"/>
      <c r="AV4812" s="78"/>
      <c r="AW4812" s="77"/>
      <c r="AX4812" s="144"/>
      <c r="AY4812" s="144"/>
      <c r="AZ4812" s="144"/>
      <c r="BA4812" s="54"/>
      <c r="BB4812" s="54"/>
    </row>
    <row r="4813" spans="2:54" x14ac:dyDescent="0.25">
      <c r="B4813" s="77"/>
      <c r="C4813" s="77"/>
      <c r="D4813" s="77"/>
      <c r="E4813" s="77"/>
      <c r="F4813" s="77"/>
      <c r="G4813" s="77"/>
      <c r="I4813" s="78"/>
      <c r="K4813" s="78"/>
      <c r="L4813" s="77"/>
      <c r="M4813" s="78"/>
      <c r="N4813" s="78"/>
      <c r="O4813" s="78"/>
      <c r="P4813" s="78"/>
      <c r="Q4813" s="144"/>
      <c r="R4813" s="78"/>
      <c r="S4813" s="78"/>
      <c r="T4813" s="78"/>
      <c r="U4813" s="78"/>
      <c r="V4813" s="219"/>
      <c r="W4813" s="78"/>
      <c r="X4813" s="78"/>
      <c r="Y4813" s="78"/>
      <c r="Z4813" s="78"/>
      <c r="AA4813" s="77"/>
      <c r="AB4813" s="77"/>
      <c r="AC4813" s="78"/>
      <c r="AD4813" s="104"/>
      <c r="AE4813" s="78"/>
      <c r="AF4813" s="104"/>
      <c r="AG4813" s="78"/>
      <c r="AH4813" s="104"/>
      <c r="AI4813" s="78"/>
      <c r="AJ4813" s="104"/>
      <c r="AK4813" s="78"/>
      <c r="AL4813" s="78"/>
      <c r="AM4813" s="8"/>
      <c r="AN4813" s="78"/>
      <c r="AO4813" s="78"/>
      <c r="AP4813" s="78"/>
      <c r="AQ4813" s="78"/>
      <c r="AR4813" s="78"/>
      <c r="AS4813" s="78"/>
      <c r="AT4813" s="78"/>
      <c r="AU4813" s="78"/>
      <c r="AV4813" s="78"/>
      <c r="AW4813" s="77"/>
      <c r="AX4813" s="144"/>
      <c r="AY4813" s="144"/>
      <c r="AZ4813" s="144"/>
      <c r="BA4813" s="54"/>
      <c r="BB4813" s="54"/>
    </row>
    <row r="4814" spans="2:54" x14ac:dyDescent="0.25">
      <c r="B4814" s="77"/>
      <c r="C4814" s="77"/>
      <c r="D4814" s="77"/>
      <c r="E4814" s="77"/>
      <c r="F4814" s="77"/>
      <c r="G4814" s="77"/>
      <c r="I4814" s="78"/>
      <c r="K4814" s="78"/>
      <c r="L4814" s="77"/>
      <c r="M4814" s="78"/>
      <c r="N4814" s="78"/>
      <c r="O4814" s="78"/>
      <c r="P4814" s="78"/>
      <c r="Q4814" s="144"/>
      <c r="R4814" s="78"/>
      <c r="S4814" s="78"/>
      <c r="T4814" s="78"/>
      <c r="U4814" s="78"/>
      <c r="V4814" s="219"/>
      <c r="W4814" s="78"/>
      <c r="X4814" s="78"/>
      <c r="Y4814" s="78"/>
      <c r="Z4814" s="78"/>
      <c r="AA4814" s="77"/>
      <c r="AB4814" s="77"/>
      <c r="AC4814" s="78"/>
      <c r="AD4814" s="104"/>
      <c r="AE4814" s="78"/>
      <c r="AF4814" s="104"/>
      <c r="AG4814" s="78"/>
      <c r="AH4814" s="104"/>
      <c r="AI4814" s="78"/>
      <c r="AJ4814" s="104"/>
      <c r="AK4814" s="78"/>
      <c r="AL4814" s="78"/>
      <c r="AM4814" s="8"/>
      <c r="AN4814" s="78"/>
      <c r="AO4814" s="78"/>
      <c r="AP4814" s="78"/>
      <c r="AQ4814" s="78"/>
      <c r="AR4814" s="78"/>
      <c r="AS4814" s="78"/>
      <c r="AT4814" s="78"/>
      <c r="AU4814" s="78"/>
      <c r="AV4814" s="78"/>
      <c r="AW4814" s="77"/>
      <c r="AX4814" s="144"/>
      <c r="AY4814" s="144"/>
      <c r="AZ4814" s="144"/>
      <c r="BA4814" s="54"/>
      <c r="BB4814" s="54"/>
    </row>
    <row r="4815" spans="2:54" x14ac:dyDescent="0.25">
      <c r="B4815" s="77"/>
      <c r="C4815" s="77"/>
      <c r="D4815" s="77"/>
      <c r="E4815" s="77"/>
      <c r="F4815" s="77"/>
      <c r="G4815" s="77"/>
      <c r="I4815" s="78"/>
      <c r="K4815" s="78"/>
      <c r="L4815" s="77"/>
      <c r="M4815" s="78"/>
      <c r="N4815" s="78"/>
      <c r="O4815" s="78"/>
      <c r="P4815" s="78"/>
      <c r="Q4815" s="144"/>
      <c r="R4815" s="78"/>
      <c r="S4815" s="78"/>
      <c r="T4815" s="78"/>
      <c r="U4815" s="78"/>
      <c r="V4815" s="219"/>
      <c r="W4815" s="78"/>
      <c r="X4815" s="78"/>
      <c r="Y4815" s="78"/>
      <c r="Z4815" s="78"/>
      <c r="AA4815" s="77"/>
      <c r="AB4815" s="77"/>
      <c r="AC4815" s="78"/>
      <c r="AD4815" s="104"/>
      <c r="AE4815" s="78"/>
      <c r="AF4815" s="104"/>
      <c r="AG4815" s="78"/>
      <c r="AH4815" s="104"/>
      <c r="AI4815" s="78"/>
      <c r="AJ4815" s="104"/>
      <c r="AK4815" s="78"/>
      <c r="AL4815" s="78"/>
      <c r="AM4815" s="8"/>
      <c r="AN4815" s="78"/>
      <c r="AO4815" s="78"/>
      <c r="AP4815" s="78"/>
      <c r="AQ4815" s="78"/>
      <c r="AR4815" s="78"/>
      <c r="AS4815" s="78"/>
      <c r="AT4815" s="78"/>
      <c r="AU4815" s="78"/>
      <c r="AV4815" s="78"/>
      <c r="AW4815" s="77"/>
      <c r="AX4815" s="144"/>
      <c r="AY4815" s="144"/>
      <c r="AZ4815" s="144"/>
      <c r="BA4815" s="54"/>
      <c r="BB4815" s="54"/>
    </row>
    <row r="4816" spans="2:54" x14ac:dyDescent="0.25">
      <c r="B4816" s="77"/>
      <c r="C4816" s="77"/>
      <c r="D4816" s="77"/>
      <c r="E4816" s="77"/>
      <c r="F4816" s="77"/>
      <c r="G4816" s="77"/>
      <c r="I4816" s="78"/>
      <c r="K4816" s="78"/>
      <c r="L4816" s="77"/>
      <c r="M4816" s="78"/>
      <c r="N4816" s="78"/>
      <c r="O4816" s="78"/>
      <c r="P4816" s="78"/>
      <c r="Q4816" s="144"/>
      <c r="R4816" s="78"/>
      <c r="S4816" s="78"/>
      <c r="T4816" s="78"/>
      <c r="U4816" s="78"/>
      <c r="V4816" s="219"/>
      <c r="W4816" s="78"/>
      <c r="X4816" s="78"/>
      <c r="Y4816" s="78"/>
      <c r="Z4816" s="78"/>
      <c r="AA4816" s="77"/>
      <c r="AB4816" s="77"/>
      <c r="AC4816" s="78"/>
      <c r="AD4816" s="104"/>
      <c r="AE4816" s="78"/>
      <c r="AF4816" s="104"/>
      <c r="AG4816" s="78"/>
      <c r="AH4816" s="104"/>
      <c r="AI4816" s="78"/>
      <c r="AJ4816" s="104"/>
      <c r="AK4816" s="78"/>
      <c r="AL4816" s="78"/>
      <c r="AM4816" s="8"/>
      <c r="AN4816" s="78"/>
      <c r="AO4816" s="78"/>
      <c r="AP4816" s="78"/>
      <c r="AQ4816" s="78"/>
      <c r="AR4816" s="78"/>
      <c r="AS4816" s="78"/>
      <c r="AT4816" s="78"/>
      <c r="AU4816" s="78"/>
      <c r="AV4816" s="78"/>
      <c r="AW4816" s="77"/>
      <c r="AX4816" s="144"/>
      <c r="AY4816" s="144"/>
      <c r="AZ4816" s="144"/>
      <c r="BA4816" s="54"/>
      <c r="BB4816" s="54"/>
    </row>
    <row r="4817" spans="2:54" x14ac:dyDescent="0.25">
      <c r="B4817" s="77"/>
      <c r="C4817" s="77"/>
      <c r="D4817" s="77"/>
      <c r="E4817" s="77"/>
      <c r="F4817" s="77"/>
      <c r="G4817" s="77"/>
      <c r="I4817" s="78"/>
      <c r="K4817" s="78"/>
      <c r="L4817" s="77"/>
      <c r="M4817" s="78"/>
      <c r="N4817" s="78"/>
      <c r="O4817" s="78"/>
      <c r="P4817" s="78"/>
      <c r="Q4817" s="144"/>
      <c r="R4817" s="78"/>
      <c r="S4817" s="78"/>
      <c r="T4817" s="78"/>
      <c r="U4817" s="78"/>
      <c r="V4817" s="219"/>
      <c r="W4817" s="78"/>
      <c r="X4817" s="78"/>
      <c r="Y4817" s="78"/>
      <c r="Z4817" s="78"/>
      <c r="AA4817" s="77"/>
      <c r="AB4817" s="77"/>
      <c r="AC4817" s="78"/>
      <c r="AD4817" s="104"/>
      <c r="AE4817" s="78"/>
      <c r="AF4817" s="104"/>
      <c r="AG4817" s="78"/>
      <c r="AH4817" s="104"/>
      <c r="AI4817" s="78"/>
      <c r="AJ4817" s="104"/>
      <c r="AK4817" s="78"/>
      <c r="AL4817" s="78"/>
      <c r="AM4817" s="8"/>
      <c r="AN4817" s="78"/>
      <c r="AO4817" s="78"/>
      <c r="AP4817" s="78"/>
      <c r="AQ4817" s="78"/>
      <c r="AR4817" s="78"/>
      <c r="AS4817" s="78"/>
      <c r="AT4817" s="78"/>
      <c r="AU4817" s="78"/>
      <c r="AV4817" s="78"/>
      <c r="AW4817" s="77"/>
      <c r="AX4817" s="144"/>
      <c r="AY4817" s="144"/>
      <c r="AZ4817" s="144"/>
      <c r="BA4817" s="54"/>
      <c r="BB4817" s="54"/>
    </row>
    <row r="4818" spans="2:54" x14ac:dyDescent="0.25">
      <c r="B4818" s="77"/>
      <c r="C4818" s="77"/>
      <c r="D4818" s="77"/>
      <c r="E4818" s="77"/>
      <c r="F4818" s="77"/>
      <c r="G4818" s="77"/>
      <c r="I4818" s="78"/>
      <c r="K4818" s="78"/>
      <c r="L4818" s="77"/>
      <c r="M4818" s="78"/>
      <c r="N4818" s="78"/>
      <c r="O4818" s="78"/>
      <c r="P4818" s="78"/>
      <c r="Q4818" s="144"/>
      <c r="R4818" s="78"/>
      <c r="S4818" s="78"/>
      <c r="T4818" s="78"/>
      <c r="U4818" s="78"/>
      <c r="V4818" s="219"/>
      <c r="W4818" s="78"/>
      <c r="X4818" s="78"/>
      <c r="Y4818" s="78"/>
      <c r="Z4818" s="78"/>
      <c r="AA4818" s="77"/>
      <c r="AB4818" s="77"/>
      <c r="AC4818" s="78"/>
      <c r="AD4818" s="104"/>
      <c r="AE4818" s="78"/>
      <c r="AF4818" s="104"/>
      <c r="AG4818" s="78"/>
      <c r="AH4818" s="104"/>
      <c r="AI4818" s="78"/>
      <c r="AJ4818" s="104"/>
      <c r="AK4818" s="78"/>
      <c r="AL4818" s="78"/>
      <c r="AM4818" s="8"/>
      <c r="AN4818" s="78"/>
      <c r="AO4818" s="78"/>
      <c r="AP4818" s="78"/>
      <c r="AQ4818" s="78"/>
      <c r="AR4818" s="78"/>
      <c r="AS4818" s="78"/>
      <c r="AT4818" s="78"/>
      <c r="AU4818" s="78"/>
      <c r="AV4818" s="78"/>
      <c r="AW4818" s="77"/>
      <c r="AX4818" s="144"/>
      <c r="AY4818" s="144"/>
      <c r="AZ4818" s="144"/>
      <c r="BA4818" s="54"/>
      <c r="BB4818" s="54"/>
    </row>
    <row r="4819" spans="2:54" x14ac:dyDescent="0.25">
      <c r="B4819" s="77"/>
      <c r="C4819" s="77"/>
      <c r="D4819" s="77"/>
      <c r="E4819" s="77"/>
      <c r="F4819" s="77"/>
      <c r="G4819" s="77"/>
      <c r="I4819" s="78"/>
      <c r="K4819" s="78"/>
      <c r="L4819" s="77"/>
      <c r="M4819" s="78"/>
      <c r="N4819" s="78"/>
      <c r="O4819" s="78"/>
      <c r="P4819" s="78"/>
      <c r="Q4819" s="144"/>
      <c r="R4819" s="78"/>
      <c r="S4819" s="78"/>
      <c r="T4819" s="78"/>
      <c r="U4819" s="78"/>
      <c r="V4819" s="219"/>
      <c r="W4819" s="78"/>
      <c r="X4819" s="78"/>
      <c r="Y4819" s="78"/>
      <c r="Z4819" s="78"/>
      <c r="AA4819" s="77"/>
      <c r="AB4819" s="77"/>
      <c r="AC4819" s="78"/>
      <c r="AD4819" s="104"/>
      <c r="AE4819" s="78"/>
      <c r="AF4819" s="104"/>
      <c r="AG4819" s="78"/>
      <c r="AH4819" s="104"/>
      <c r="AI4819" s="78"/>
      <c r="AJ4819" s="104"/>
      <c r="AK4819" s="78"/>
      <c r="AL4819" s="78"/>
      <c r="AM4819" s="8"/>
      <c r="AN4819" s="78"/>
      <c r="AO4819" s="78"/>
      <c r="AP4819" s="78"/>
      <c r="AQ4819" s="78"/>
      <c r="AR4819" s="78"/>
      <c r="AS4819" s="78"/>
      <c r="AT4819" s="78"/>
      <c r="AU4819" s="78"/>
      <c r="AV4819" s="78"/>
      <c r="AW4819" s="77"/>
      <c r="AX4819" s="144"/>
      <c r="AY4819" s="144"/>
      <c r="AZ4819" s="144"/>
      <c r="BA4819" s="54"/>
      <c r="BB4819" s="54"/>
    </row>
    <row r="4820" spans="2:54" x14ac:dyDescent="0.25">
      <c r="B4820" s="77"/>
      <c r="C4820" s="77"/>
      <c r="D4820" s="77"/>
      <c r="E4820" s="77"/>
      <c r="F4820" s="77"/>
      <c r="G4820" s="77"/>
      <c r="I4820" s="78"/>
      <c r="K4820" s="78"/>
      <c r="L4820" s="77"/>
      <c r="M4820" s="78"/>
      <c r="N4820" s="78"/>
      <c r="O4820" s="78"/>
      <c r="P4820" s="78"/>
      <c r="Q4820" s="144"/>
      <c r="R4820" s="78"/>
      <c r="S4820" s="78"/>
      <c r="T4820" s="78"/>
      <c r="U4820" s="78"/>
      <c r="V4820" s="219"/>
      <c r="W4820" s="78"/>
      <c r="X4820" s="78"/>
      <c r="Y4820" s="78"/>
      <c r="Z4820" s="78"/>
      <c r="AA4820" s="77"/>
      <c r="AB4820" s="77"/>
      <c r="AC4820" s="78"/>
      <c r="AD4820" s="104"/>
      <c r="AE4820" s="78"/>
      <c r="AF4820" s="104"/>
      <c r="AG4820" s="78"/>
      <c r="AH4820" s="104"/>
      <c r="AI4820" s="78"/>
      <c r="AJ4820" s="104"/>
      <c r="AK4820" s="78"/>
      <c r="AL4820" s="78"/>
      <c r="AM4820" s="8"/>
      <c r="AN4820" s="78"/>
      <c r="AO4820" s="78"/>
      <c r="AP4820" s="78"/>
      <c r="AQ4820" s="78"/>
      <c r="AR4820" s="78"/>
      <c r="AS4820" s="78"/>
      <c r="AT4820" s="78"/>
      <c r="AU4820" s="78"/>
      <c r="AV4820" s="78"/>
      <c r="AW4820" s="77"/>
      <c r="AX4820" s="144"/>
      <c r="AY4820" s="144"/>
      <c r="AZ4820" s="144"/>
      <c r="BA4820" s="54"/>
      <c r="BB4820" s="54"/>
    </row>
    <row r="4821" spans="2:54" x14ac:dyDescent="0.25">
      <c r="B4821" s="77"/>
      <c r="C4821" s="77"/>
      <c r="D4821" s="77"/>
      <c r="E4821" s="77"/>
      <c r="F4821" s="77"/>
      <c r="G4821" s="77"/>
      <c r="I4821" s="78"/>
      <c r="K4821" s="78"/>
      <c r="L4821" s="77"/>
      <c r="M4821" s="78"/>
      <c r="N4821" s="78"/>
      <c r="O4821" s="78"/>
      <c r="P4821" s="78"/>
      <c r="Q4821" s="144"/>
      <c r="R4821" s="78"/>
      <c r="S4821" s="78"/>
      <c r="T4821" s="78"/>
      <c r="U4821" s="78"/>
      <c r="V4821" s="219"/>
      <c r="W4821" s="78"/>
      <c r="X4821" s="78"/>
      <c r="Y4821" s="78"/>
      <c r="Z4821" s="78"/>
      <c r="AA4821" s="77"/>
      <c r="AB4821" s="77"/>
      <c r="AC4821" s="78"/>
      <c r="AD4821" s="104"/>
      <c r="AE4821" s="78"/>
      <c r="AF4821" s="104"/>
      <c r="AG4821" s="78"/>
      <c r="AH4821" s="104"/>
      <c r="AI4821" s="78"/>
      <c r="AJ4821" s="104"/>
      <c r="AK4821" s="78"/>
      <c r="AL4821" s="78"/>
      <c r="AM4821" s="8"/>
      <c r="AN4821" s="78"/>
      <c r="AO4821" s="78"/>
      <c r="AP4821" s="78"/>
      <c r="AQ4821" s="78"/>
      <c r="AR4821" s="78"/>
      <c r="AS4821" s="78"/>
      <c r="AT4821" s="78"/>
      <c r="AU4821" s="78"/>
      <c r="AV4821" s="78"/>
      <c r="AW4821" s="77"/>
      <c r="AX4821" s="144"/>
      <c r="AY4821" s="144"/>
      <c r="AZ4821" s="144"/>
      <c r="BA4821" s="54"/>
      <c r="BB4821" s="54"/>
    </row>
    <row r="4822" spans="2:54" x14ac:dyDescent="0.25">
      <c r="B4822" s="77"/>
      <c r="C4822" s="77"/>
      <c r="D4822" s="77"/>
      <c r="E4822" s="77"/>
      <c r="F4822" s="77"/>
      <c r="G4822" s="77"/>
      <c r="I4822" s="78"/>
      <c r="K4822" s="78"/>
      <c r="L4822" s="77"/>
      <c r="M4822" s="78"/>
      <c r="N4822" s="78"/>
      <c r="O4822" s="78"/>
      <c r="P4822" s="78"/>
      <c r="Q4822" s="144"/>
      <c r="R4822" s="78"/>
      <c r="S4822" s="78"/>
      <c r="T4822" s="78"/>
      <c r="U4822" s="78"/>
      <c r="V4822" s="219"/>
      <c r="W4822" s="78"/>
      <c r="X4822" s="78"/>
      <c r="Y4822" s="78"/>
      <c r="Z4822" s="78"/>
      <c r="AA4822" s="77"/>
      <c r="AB4822" s="77"/>
      <c r="AC4822" s="78"/>
      <c r="AD4822" s="104"/>
      <c r="AE4822" s="78"/>
      <c r="AF4822" s="104"/>
      <c r="AG4822" s="78"/>
      <c r="AH4822" s="104"/>
      <c r="AI4822" s="78"/>
      <c r="AJ4822" s="104"/>
      <c r="AK4822" s="78"/>
      <c r="AL4822" s="78"/>
      <c r="AM4822" s="8"/>
      <c r="AN4822" s="78"/>
      <c r="AO4822" s="78"/>
      <c r="AP4822" s="78"/>
      <c r="AQ4822" s="78"/>
      <c r="AR4822" s="78"/>
      <c r="AS4822" s="78"/>
      <c r="AT4822" s="78"/>
      <c r="AU4822" s="78"/>
      <c r="AV4822" s="78"/>
      <c r="AW4822" s="77"/>
      <c r="AX4822" s="144"/>
      <c r="AY4822" s="144"/>
      <c r="AZ4822" s="144"/>
      <c r="BA4822" s="54"/>
      <c r="BB4822" s="54"/>
    </row>
    <row r="4823" spans="2:54" x14ac:dyDescent="0.25">
      <c r="B4823" s="77"/>
      <c r="C4823" s="77"/>
      <c r="D4823" s="77"/>
      <c r="E4823" s="77"/>
      <c r="F4823" s="77"/>
      <c r="G4823" s="77"/>
      <c r="I4823" s="78"/>
      <c r="K4823" s="78"/>
      <c r="L4823" s="77"/>
      <c r="M4823" s="78"/>
      <c r="N4823" s="78"/>
      <c r="O4823" s="78"/>
      <c r="P4823" s="78"/>
      <c r="Q4823" s="144"/>
      <c r="R4823" s="78"/>
      <c r="S4823" s="78"/>
      <c r="T4823" s="78"/>
      <c r="U4823" s="78"/>
      <c r="V4823" s="219"/>
      <c r="W4823" s="78"/>
      <c r="X4823" s="78"/>
      <c r="Y4823" s="78"/>
      <c r="Z4823" s="78"/>
      <c r="AA4823" s="77"/>
      <c r="AB4823" s="77"/>
      <c r="AC4823" s="78"/>
      <c r="AD4823" s="104"/>
      <c r="AE4823" s="78"/>
      <c r="AF4823" s="104"/>
      <c r="AG4823" s="78"/>
      <c r="AH4823" s="104"/>
      <c r="AI4823" s="78"/>
      <c r="AJ4823" s="104"/>
      <c r="AK4823" s="78"/>
      <c r="AL4823" s="78"/>
      <c r="AM4823" s="8"/>
      <c r="AN4823" s="78"/>
      <c r="AO4823" s="78"/>
      <c r="AP4823" s="78"/>
      <c r="AQ4823" s="78"/>
      <c r="AR4823" s="78"/>
      <c r="AS4823" s="78"/>
      <c r="AT4823" s="78"/>
      <c r="AU4823" s="78"/>
      <c r="AV4823" s="78"/>
      <c r="AW4823" s="77"/>
      <c r="AX4823" s="144"/>
      <c r="AY4823" s="144"/>
      <c r="AZ4823" s="144"/>
      <c r="BA4823" s="54"/>
      <c r="BB4823" s="54"/>
    </row>
    <row r="4824" spans="2:54" x14ac:dyDescent="0.25">
      <c r="B4824" s="77"/>
      <c r="C4824" s="77"/>
      <c r="D4824" s="77"/>
      <c r="E4824" s="77"/>
      <c r="F4824" s="77"/>
      <c r="G4824" s="77"/>
      <c r="I4824" s="78"/>
      <c r="K4824" s="78"/>
      <c r="L4824" s="77"/>
      <c r="M4824" s="78"/>
      <c r="N4824" s="78"/>
      <c r="O4824" s="78"/>
      <c r="P4824" s="78"/>
      <c r="Q4824" s="144"/>
      <c r="R4824" s="78"/>
      <c r="S4824" s="78"/>
      <c r="T4824" s="78"/>
      <c r="U4824" s="78"/>
      <c r="V4824" s="219"/>
      <c r="W4824" s="78"/>
      <c r="X4824" s="78"/>
      <c r="Y4824" s="78"/>
      <c r="Z4824" s="78"/>
      <c r="AA4824" s="77"/>
      <c r="AB4824" s="77"/>
      <c r="AC4824" s="78"/>
      <c r="AD4824" s="104"/>
      <c r="AE4824" s="78"/>
      <c r="AF4824" s="104"/>
      <c r="AG4824" s="78"/>
      <c r="AH4824" s="104"/>
      <c r="AI4824" s="78"/>
      <c r="AJ4824" s="104"/>
      <c r="AK4824" s="78"/>
      <c r="AL4824" s="78"/>
      <c r="AM4824" s="8"/>
      <c r="AN4824" s="78"/>
      <c r="AO4824" s="78"/>
      <c r="AP4824" s="78"/>
      <c r="AQ4824" s="78"/>
      <c r="AR4824" s="78"/>
      <c r="AS4824" s="78"/>
      <c r="AT4824" s="78"/>
      <c r="AU4824" s="78"/>
      <c r="AV4824" s="78"/>
      <c r="AW4824" s="77"/>
      <c r="AX4824" s="144"/>
      <c r="AY4824" s="144"/>
      <c r="AZ4824" s="144"/>
      <c r="BA4824" s="54"/>
      <c r="BB4824" s="54"/>
    </row>
    <row r="4825" spans="2:54" x14ac:dyDescent="0.25">
      <c r="B4825" s="77"/>
      <c r="C4825" s="77"/>
      <c r="D4825" s="77"/>
      <c r="E4825" s="77"/>
      <c r="F4825" s="77"/>
      <c r="G4825" s="77"/>
      <c r="I4825" s="78"/>
      <c r="K4825" s="78"/>
      <c r="L4825" s="77"/>
      <c r="M4825" s="78"/>
      <c r="N4825" s="78"/>
      <c r="O4825" s="78"/>
      <c r="P4825" s="78"/>
      <c r="Q4825" s="144"/>
      <c r="R4825" s="78"/>
      <c r="S4825" s="78"/>
      <c r="T4825" s="78"/>
      <c r="U4825" s="78"/>
      <c r="V4825" s="219"/>
      <c r="W4825" s="78"/>
      <c r="X4825" s="78"/>
      <c r="Y4825" s="78"/>
      <c r="Z4825" s="78"/>
      <c r="AA4825" s="77"/>
      <c r="AB4825" s="77"/>
      <c r="AC4825" s="78"/>
      <c r="AD4825" s="104"/>
      <c r="AE4825" s="78"/>
      <c r="AF4825" s="104"/>
      <c r="AG4825" s="78"/>
      <c r="AH4825" s="104"/>
      <c r="AI4825" s="78"/>
      <c r="AJ4825" s="104"/>
      <c r="AK4825" s="78"/>
      <c r="AL4825" s="78"/>
      <c r="AM4825" s="8"/>
      <c r="AN4825" s="78"/>
      <c r="AO4825" s="78"/>
      <c r="AP4825" s="78"/>
      <c r="AQ4825" s="78"/>
      <c r="AR4825" s="78"/>
      <c r="AS4825" s="78"/>
      <c r="AT4825" s="78"/>
      <c r="AU4825" s="78"/>
      <c r="AV4825" s="78"/>
      <c r="AW4825" s="77"/>
      <c r="AX4825" s="144"/>
      <c r="AY4825" s="144"/>
      <c r="AZ4825" s="144"/>
      <c r="BA4825" s="54"/>
      <c r="BB4825" s="54"/>
    </row>
    <row r="4826" spans="2:54" x14ac:dyDescent="0.25">
      <c r="B4826" s="77"/>
      <c r="C4826" s="77"/>
      <c r="D4826" s="77"/>
      <c r="E4826" s="77"/>
      <c r="F4826" s="77"/>
      <c r="G4826" s="77"/>
      <c r="I4826" s="78"/>
      <c r="K4826" s="78"/>
      <c r="L4826" s="77"/>
      <c r="M4826" s="78"/>
      <c r="N4826" s="78"/>
      <c r="O4826" s="78"/>
      <c r="P4826" s="78"/>
      <c r="Q4826" s="144"/>
      <c r="R4826" s="78"/>
      <c r="S4826" s="78"/>
      <c r="T4826" s="78"/>
      <c r="U4826" s="78"/>
      <c r="V4826" s="219"/>
      <c r="W4826" s="78"/>
      <c r="X4826" s="78"/>
      <c r="Y4826" s="78"/>
      <c r="Z4826" s="78"/>
      <c r="AA4826" s="77"/>
      <c r="AB4826" s="77"/>
      <c r="AC4826" s="78"/>
      <c r="AD4826" s="104"/>
      <c r="AE4826" s="78"/>
      <c r="AF4826" s="104"/>
      <c r="AG4826" s="78"/>
      <c r="AH4826" s="104"/>
      <c r="AI4826" s="78"/>
      <c r="AJ4826" s="104"/>
      <c r="AK4826" s="78"/>
      <c r="AL4826" s="78"/>
      <c r="AM4826" s="8"/>
      <c r="AN4826" s="78"/>
      <c r="AO4826" s="78"/>
      <c r="AP4826" s="78"/>
      <c r="AQ4826" s="78"/>
      <c r="AR4826" s="78"/>
      <c r="AS4826" s="78"/>
      <c r="AT4826" s="78"/>
      <c r="AU4826" s="78"/>
      <c r="AV4826" s="78"/>
      <c r="AW4826" s="77"/>
      <c r="AX4826" s="144"/>
      <c r="AY4826" s="144"/>
      <c r="AZ4826" s="144"/>
      <c r="BA4826" s="54"/>
      <c r="BB4826" s="54"/>
    </row>
    <row r="4827" spans="2:54" x14ac:dyDescent="0.25">
      <c r="B4827" s="77"/>
      <c r="C4827" s="77"/>
      <c r="D4827" s="77"/>
      <c r="E4827" s="77"/>
      <c r="F4827" s="77"/>
      <c r="G4827" s="77"/>
      <c r="I4827" s="78"/>
      <c r="K4827" s="78"/>
      <c r="L4827" s="77"/>
      <c r="M4827" s="78"/>
      <c r="N4827" s="78"/>
      <c r="O4827" s="78"/>
      <c r="P4827" s="78"/>
      <c r="Q4827" s="144"/>
      <c r="R4827" s="78"/>
      <c r="S4827" s="78"/>
      <c r="T4827" s="78"/>
      <c r="U4827" s="78"/>
      <c r="V4827" s="219"/>
      <c r="W4827" s="78"/>
      <c r="X4827" s="78"/>
      <c r="Y4827" s="78"/>
      <c r="Z4827" s="78"/>
      <c r="AA4827" s="77"/>
      <c r="AB4827" s="77"/>
      <c r="AC4827" s="78"/>
      <c r="AD4827" s="104"/>
      <c r="AE4827" s="78"/>
      <c r="AF4827" s="104"/>
      <c r="AG4827" s="78"/>
      <c r="AH4827" s="104"/>
      <c r="AI4827" s="78"/>
      <c r="AJ4827" s="104"/>
      <c r="AK4827" s="78"/>
      <c r="AL4827" s="78"/>
      <c r="AM4827" s="8"/>
      <c r="AN4827" s="78"/>
      <c r="AO4827" s="78"/>
      <c r="AP4827" s="78"/>
      <c r="AQ4827" s="78"/>
      <c r="AR4827" s="78"/>
      <c r="AS4827" s="78"/>
      <c r="AT4827" s="78"/>
      <c r="AU4827" s="78"/>
      <c r="AV4827" s="78"/>
      <c r="AW4827" s="77"/>
      <c r="AX4827" s="144"/>
      <c r="AY4827" s="144"/>
      <c r="AZ4827" s="144"/>
      <c r="BA4827" s="54"/>
      <c r="BB4827" s="54"/>
    </row>
    <row r="4828" spans="2:54" x14ac:dyDescent="0.25">
      <c r="B4828" s="77"/>
      <c r="C4828" s="77"/>
      <c r="D4828" s="77"/>
      <c r="E4828" s="77"/>
      <c r="F4828" s="77"/>
      <c r="G4828" s="77"/>
      <c r="I4828" s="78"/>
      <c r="K4828" s="78"/>
      <c r="L4828" s="77"/>
      <c r="M4828" s="78"/>
      <c r="N4828" s="78"/>
      <c r="O4828" s="78"/>
      <c r="P4828" s="78"/>
      <c r="Q4828" s="144"/>
      <c r="R4828" s="78"/>
      <c r="S4828" s="78"/>
      <c r="T4828" s="78"/>
      <c r="U4828" s="78"/>
      <c r="V4828" s="219"/>
      <c r="W4828" s="78"/>
      <c r="X4828" s="78"/>
      <c r="Y4828" s="78"/>
      <c r="Z4828" s="78"/>
      <c r="AA4828" s="77"/>
      <c r="AB4828" s="77"/>
      <c r="AC4828" s="78"/>
      <c r="AD4828" s="104"/>
      <c r="AE4828" s="78"/>
      <c r="AF4828" s="104"/>
      <c r="AG4828" s="78"/>
      <c r="AH4828" s="104"/>
      <c r="AI4828" s="78"/>
      <c r="AJ4828" s="104"/>
      <c r="AK4828" s="78"/>
      <c r="AL4828" s="78"/>
      <c r="AM4828" s="8"/>
      <c r="AN4828" s="78"/>
      <c r="AO4828" s="78"/>
      <c r="AP4828" s="78"/>
      <c r="AQ4828" s="78"/>
      <c r="AR4828" s="78"/>
      <c r="AS4828" s="78"/>
      <c r="AT4828" s="78"/>
      <c r="AU4828" s="78"/>
      <c r="AV4828" s="78"/>
      <c r="AW4828" s="77"/>
      <c r="AX4828" s="144"/>
      <c r="AY4828" s="144"/>
      <c r="AZ4828" s="144"/>
      <c r="BA4828" s="54"/>
      <c r="BB4828" s="54"/>
    </row>
    <row r="4829" spans="2:54" x14ac:dyDescent="0.25">
      <c r="B4829" s="77"/>
      <c r="C4829" s="77"/>
      <c r="D4829" s="77"/>
      <c r="E4829" s="77"/>
      <c r="F4829" s="77"/>
      <c r="G4829" s="77"/>
      <c r="I4829" s="78"/>
      <c r="K4829" s="78"/>
      <c r="L4829" s="77"/>
      <c r="M4829" s="78"/>
      <c r="N4829" s="78"/>
      <c r="O4829" s="78"/>
      <c r="P4829" s="78"/>
      <c r="Q4829" s="144"/>
      <c r="R4829" s="78"/>
      <c r="S4829" s="78"/>
      <c r="T4829" s="78"/>
      <c r="U4829" s="78"/>
      <c r="V4829" s="219"/>
      <c r="W4829" s="78"/>
      <c r="X4829" s="78"/>
      <c r="Y4829" s="78"/>
      <c r="Z4829" s="78"/>
      <c r="AA4829" s="77"/>
      <c r="AB4829" s="77"/>
      <c r="AC4829" s="78"/>
      <c r="AD4829" s="104"/>
      <c r="AE4829" s="78"/>
      <c r="AF4829" s="104"/>
      <c r="AG4829" s="78"/>
      <c r="AH4829" s="104"/>
      <c r="AI4829" s="78"/>
      <c r="AJ4829" s="104"/>
      <c r="AK4829" s="78"/>
      <c r="AL4829" s="78"/>
      <c r="AM4829" s="8"/>
      <c r="AN4829" s="78"/>
      <c r="AO4829" s="78"/>
      <c r="AP4829" s="78"/>
      <c r="AQ4829" s="78"/>
      <c r="AR4829" s="78"/>
      <c r="AS4829" s="78"/>
      <c r="AT4829" s="78"/>
      <c r="AU4829" s="78"/>
      <c r="AV4829" s="78"/>
      <c r="AW4829" s="77"/>
      <c r="AX4829" s="144"/>
      <c r="AY4829" s="144"/>
      <c r="AZ4829" s="144"/>
      <c r="BA4829" s="54"/>
      <c r="BB4829" s="54"/>
    </row>
    <row r="4830" spans="2:54" x14ac:dyDescent="0.25">
      <c r="B4830" s="77"/>
      <c r="C4830" s="77"/>
      <c r="D4830" s="77"/>
      <c r="E4830" s="77"/>
      <c r="F4830" s="77"/>
      <c r="G4830" s="77"/>
      <c r="I4830" s="78"/>
      <c r="K4830" s="78"/>
      <c r="L4830" s="77"/>
      <c r="M4830" s="78"/>
      <c r="N4830" s="78"/>
      <c r="O4830" s="78"/>
      <c r="P4830" s="78"/>
      <c r="Q4830" s="144"/>
      <c r="R4830" s="78"/>
      <c r="S4830" s="78"/>
      <c r="T4830" s="78"/>
      <c r="U4830" s="78"/>
      <c r="V4830" s="219"/>
      <c r="W4830" s="78"/>
      <c r="X4830" s="78"/>
      <c r="Y4830" s="78"/>
      <c r="Z4830" s="78"/>
      <c r="AA4830" s="77"/>
      <c r="AB4830" s="77"/>
      <c r="AC4830" s="78"/>
      <c r="AD4830" s="104"/>
      <c r="AE4830" s="78"/>
      <c r="AF4830" s="104"/>
      <c r="AG4830" s="78"/>
      <c r="AH4830" s="104"/>
      <c r="AI4830" s="78"/>
      <c r="AJ4830" s="104"/>
      <c r="AK4830" s="78"/>
      <c r="AL4830" s="78"/>
      <c r="AM4830" s="8"/>
      <c r="AN4830" s="78"/>
      <c r="AO4830" s="78"/>
      <c r="AP4830" s="78"/>
      <c r="AQ4830" s="78"/>
      <c r="AR4830" s="78"/>
      <c r="AS4830" s="78"/>
      <c r="AT4830" s="78"/>
      <c r="AU4830" s="78"/>
      <c r="AV4830" s="78"/>
      <c r="AW4830" s="77"/>
      <c r="AX4830" s="144"/>
      <c r="AY4830" s="144"/>
      <c r="AZ4830" s="144"/>
      <c r="BA4830" s="54"/>
      <c r="BB4830" s="54"/>
    </row>
    <row r="4831" spans="2:54" x14ac:dyDescent="0.25">
      <c r="B4831" s="77"/>
      <c r="C4831" s="77"/>
      <c r="D4831" s="77"/>
      <c r="E4831" s="77"/>
      <c r="F4831" s="77"/>
      <c r="G4831" s="77"/>
      <c r="I4831" s="78"/>
      <c r="K4831" s="78"/>
      <c r="L4831" s="77"/>
      <c r="M4831" s="78"/>
      <c r="N4831" s="78"/>
      <c r="O4831" s="78"/>
      <c r="P4831" s="78"/>
      <c r="Q4831" s="144"/>
      <c r="R4831" s="78"/>
      <c r="S4831" s="78"/>
      <c r="T4831" s="78"/>
      <c r="U4831" s="78"/>
      <c r="V4831" s="219"/>
      <c r="W4831" s="78"/>
      <c r="X4831" s="78"/>
      <c r="Y4831" s="78"/>
      <c r="Z4831" s="78"/>
      <c r="AA4831" s="77"/>
      <c r="AB4831" s="77"/>
      <c r="AC4831" s="78"/>
      <c r="AD4831" s="104"/>
      <c r="AE4831" s="78"/>
      <c r="AF4831" s="104"/>
      <c r="AG4831" s="78"/>
      <c r="AH4831" s="104"/>
      <c r="AI4831" s="78"/>
      <c r="AJ4831" s="104"/>
      <c r="AK4831" s="78"/>
      <c r="AL4831" s="78"/>
      <c r="AM4831" s="8"/>
      <c r="AN4831" s="78"/>
      <c r="AO4831" s="78"/>
      <c r="AP4831" s="78"/>
      <c r="AQ4831" s="78"/>
      <c r="AR4831" s="78"/>
      <c r="AS4831" s="78"/>
      <c r="AT4831" s="78"/>
      <c r="AU4831" s="78"/>
      <c r="AV4831" s="78"/>
      <c r="AW4831" s="77"/>
      <c r="AX4831" s="144"/>
      <c r="AY4831" s="144"/>
      <c r="AZ4831" s="144"/>
      <c r="BA4831" s="54"/>
      <c r="BB4831" s="54"/>
    </row>
    <row r="4832" spans="2:54" x14ac:dyDescent="0.25">
      <c r="B4832" s="77"/>
      <c r="C4832" s="77"/>
      <c r="D4832" s="77"/>
      <c r="E4832" s="77"/>
      <c r="F4832" s="77"/>
      <c r="G4832" s="77"/>
      <c r="I4832" s="78"/>
      <c r="K4832" s="78"/>
      <c r="L4832" s="77"/>
      <c r="M4832" s="78"/>
      <c r="N4832" s="78"/>
      <c r="O4832" s="78"/>
      <c r="P4832" s="78"/>
      <c r="Q4832" s="144"/>
      <c r="R4832" s="78"/>
      <c r="S4832" s="78"/>
      <c r="T4832" s="78"/>
      <c r="U4832" s="78"/>
      <c r="V4832" s="219"/>
      <c r="W4832" s="78"/>
      <c r="X4832" s="78"/>
      <c r="Y4832" s="78"/>
      <c r="Z4832" s="78"/>
      <c r="AA4832" s="77"/>
      <c r="AB4832" s="77"/>
      <c r="AC4832" s="78"/>
      <c r="AD4832" s="104"/>
      <c r="AE4832" s="78"/>
      <c r="AF4832" s="104"/>
      <c r="AG4832" s="78"/>
      <c r="AH4832" s="104"/>
      <c r="AI4832" s="78"/>
      <c r="AJ4832" s="104"/>
      <c r="AK4832" s="78"/>
      <c r="AL4832" s="78"/>
      <c r="AM4832" s="8"/>
      <c r="AN4832" s="78"/>
      <c r="AO4832" s="78"/>
      <c r="AP4832" s="78"/>
      <c r="AQ4832" s="78"/>
      <c r="AR4832" s="78"/>
      <c r="AS4832" s="78"/>
      <c r="AT4832" s="78"/>
      <c r="AU4832" s="78"/>
      <c r="AV4832" s="78"/>
      <c r="AW4832" s="77"/>
      <c r="AX4832" s="144"/>
      <c r="AY4832" s="144"/>
      <c r="AZ4832" s="144"/>
      <c r="BA4832" s="54"/>
      <c r="BB4832" s="54"/>
    </row>
    <row r="4833" spans="2:54" x14ac:dyDescent="0.25">
      <c r="B4833" s="77"/>
      <c r="C4833" s="77"/>
      <c r="D4833" s="77"/>
      <c r="E4833" s="77"/>
      <c r="F4833" s="77"/>
      <c r="G4833" s="77"/>
      <c r="I4833" s="78"/>
      <c r="K4833" s="78"/>
      <c r="L4833" s="77"/>
      <c r="M4833" s="78"/>
      <c r="N4833" s="78"/>
      <c r="O4833" s="78"/>
      <c r="P4833" s="78"/>
      <c r="Q4833" s="144"/>
      <c r="R4833" s="78"/>
      <c r="S4833" s="78"/>
      <c r="T4833" s="78"/>
      <c r="U4833" s="78"/>
      <c r="V4833" s="219"/>
      <c r="W4833" s="78"/>
      <c r="X4833" s="78"/>
      <c r="Y4833" s="78"/>
      <c r="Z4833" s="78"/>
      <c r="AA4833" s="77"/>
      <c r="AB4833" s="77"/>
      <c r="AC4833" s="78"/>
      <c r="AD4833" s="104"/>
      <c r="AE4833" s="78"/>
      <c r="AF4833" s="104"/>
      <c r="AG4833" s="78"/>
      <c r="AH4833" s="104"/>
      <c r="AI4833" s="78"/>
      <c r="AJ4833" s="104"/>
      <c r="AK4833" s="78"/>
      <c r="AL4833" s="78"/>
      <c r="AM4833" s="8"/>
      <c r="AN4833" s="78"/>
      <c r="AO4833" s="78"/>
      <c r="AP4833" s="78"/>
      <c r="AQ4833" s="78"/>
      <c r="AR4833" s="78"/>
      <c r="AS4833" s="78"/>
      <c r="AT4833" s="78"/>
      <c r="AU4833" s="78"/>
      <c r="AV4833" s="78"/>
      <c r="AW4833" s="77"/>
      <c r="AX4833" s="144"/>
      <c r="AY4833" s="144"/>
      <c r="AZ4833" s="144"/>
      <c r="BA4833" s="54"/>
      <c r="BB4833" s="54"/>
    </row>
    <row r="4834" spans="2:54" x14ac:dyDescent="0.25">
      <c r="B4834" s="77"/>
      <c r="C4834" s="77"/>
      <c r="D4834" s="77"/>
      <c r="E4834" s="77"/>
      <c r="F4834" s="77"/>
      <c r="G4834" s="77"/>
      <c r="I4834" s="78"/>
      <c r="K4834" s="78"/>
      <c r="L4834" s="77"/>
      <c r="M4834" s="78"/>
      <c r="N4834" s="78"/>
      <c r="O4834" s="78"/>
      <c r="P4834" s="78"/>
      <c r="Q4834" s="144"/>
      <c r="R4834" s="78"/>
      <c r="S4834" s="78"/>
      <c r="T4834" s="78"/>
      <c r="U4834" s="78"/>
      <c r="V4834" s="219"/>
      <c r="W4834" s="78"/>
      <c r="X4834" s="78"/>
      <c r="Y4834" s="78"/>
      <c r="Z4834" s="78"/>
      <c r="AA4834" s="77"/>
      <c r="AB4834" s="77"/>
      <c r="AC4834" s="78"/>
      <c r="AD4834" s="104"/>
      <c r="AE4834" s="78"/>
      <c r="AF4834" s="104"/>
      <c r="AG4834" s="78"/>
      <c r="AH4834" s="104"/>
      <c r="AI4834" s="78"/>
      <c r="AJ4834" s="104"/>
      <c r="AK4834" s="78"/>
      <c r="AL4834" s="78"/>
      <c r="AM4834" s="8"/>
      <c r="AN4834" s="78"/>
      <c r="AO4834" s="78"/>
      <c r="AP4834" s="78"/>
      <c r="AQ4834" s="78"/>
      <c r="AR4834" s="78"/>
      <c r="AS4834" s="78"/>
      <c r="AT4834" s="78"/>
      <c r="AU4834" s="78"/>
      <c r="AV4834" s="78"/>
      <c r="AW4834" s="77"/>
      <c r="AX4834" s="144"/>
      <c r="AY4834" s="144"/>
      <c r="AZ4834" s="144"/>
      <c r="BA4834" s="54"/>
      <c r="BB4834" s="54"/>
    </row>
    <row r="4835" spans="2:54" x14ac:dyDescent="0.25">
      <c r="B4835" s="77"/>
      <c r="C4835" s="77"/>
      <c r="D4835" s="77"/>
      <c r="E4835" s="77"/>
      <c r="F4835" s="77"/>
      <c r="G4835" s="77"/>
      <c r="I4835" s="78"/>
      <c r="K4835" s="78"/>
      <c r="L4835" s="77"/>
      <c r="M4835" s="78"/>
      <c r="N4835" s="78"/>
      <c r="O4835" s="78"/>
      <c r="P4835" s="78"/>
      <c r="Q4835" s="144"/>
      <c r="R4835" s="78"/>
      <c r="S4835" s="78"/>
      <c r="T4835" s="78"/>
      <c r="U4835" s="78"/>
      <c r="V4835" s="219"/>
      <c r="W4835" s="78"/>
      <c r="X4835" s="78"/>
      <c r="Y4835" s="78"/>
      <c r="Z4835" s="78"/>
      <c r="AA4835" s="77"/>
      <c r="AB4835" s="77"/>
      <c r="AC4835" s="78"/>
      <c r="AD4835" s="104"/>
      <c r="AE4835" s="78"/>
      <c r="AF4835" s="104"/>
      <c r="AG4835" s="78"/>
      <c r="AH4835" s="104"/>
      <c r="AI4835" s="78"/>
      <c r="AJ4835" s="104"/>
      <c r="AK4835" s="78"/>
      <c r="AL4835" s="78"/>
      <c r="AM4835" s="8"/>
      <c r="AN4835" s="78"/>
      <c r="AO4835" s="78"/>
      <c r="AP4835" s="78"/>
      <c r="AQ4835" s="78"/>
      <c r="AR4835" s="78"/>
      <c r="AS4835" s="78"/>
      <c r="AT4835" s="78"/>
      <c r="AU4835" s="78"/>
      <c r="AV4835" s="78"/>
      <c r="AW4835" s="77"/>
      <c r="AX4835" s="144"/>
      <c r="AY4835" s="144"/>
      <c r="AZ4835" s="144"/>
      <c r="BA4835" s="54"/>
      <c r="BB4835" s="54"/>
    </row>
    <row r="4836" spans="2:54" x14ac:dyDescent="0.25">
      <c r="B4836" s="77"/>
      <c r="C4836" s="77"/>
      <c r="D4836" s="77"/>
      <c r="E4836" s="77"/>
      <c r="F4836" s="77"/>
      <c r="G4836" s="77"/>
      <c r="I4836" s="78"/>
      <c r="K4836" s="78"/>
      <c r="L4836" s="77"/>
      <c r="M4836" s="78"/>
      <c r="N4836" s="78"/>
      <c r="O4836" s="78"/>
      <c r="P4836" s="78"/>
      <c r="Q4836" s="144"/>
      <c r="R4836" s="78"/>
      <c r="S4836" s="78"/>
      <c r="T4836" s="78"/>
      <c r="U4836" s="78"/>
      <c r="V4836" s="219"/>
      <c r="W4836" s="78"/>
      <c r="X4836" s="78"/>
      <c r="Y4836" s="78"/>
      <c r="Z4836" s="78"/>
      <c r="AA4836" s="77"/>
      <c r="AB4836" s="77"/>
      <c r="AC4836" s="78"/>
      <c r="AD4836" s="104"/>
      <c r="AE4836" s="78"/>
      <c r="AF4836" s="104"/>
      <c r="AG4836" s="78"/>
      <c r="AH4836" s="104"/>
      <c r="AI4836" s="78"/>
      <c r="AJ4836" s="104"/>
      <c r="AK4836" s="78"/>
      <c r="AL4836" s="78"/>
      <c r="AM4836" s="8"/>
      <c r="AN4836" s="78"/>
      <c r="AO4836" s="78"/>
      <c r="AP4836" s="78"/>
      <c r="AQ4836" s="78"/>
      <c r="AR4836" s="78"/>
      <c r="AS4836" s="78"/>
      <c r="AT4836" s="78"/>
      <c r="AU4836" s="78"/>
      <c r="AV4836" s="78"/>
      <c r="AW4836" s="77"/>
      <c r="AX4836" s="144"/>
      <c r="AY4836" s="144"/>
      <c r="AZ4836" s="144"/>
      <c r="BA4836" s="54"/>
      <c r="BB4836" s="54"/>
    </row>
    <row r="4837" spans="2:54" x14ac:dyDescent="0.25">
      <c r="B4837" s="77"/>
      <c r="C4837" s="77"/>
      <c r="D4837" s="77"/>
      <c r="E4837" s="77"/>
      <c r="F4837" s="77"/>
      <c r="G4837" s="77"/>
      <c r="I4837" s="78"/>
      <c r="K4837" s="78"/>
      <c r="L4837" s="77"/>
      <c r="M4837" s="78"/>
      <c r="N4837" s="78"/>
      <c r="O4837" s="78"/>
      <c r="P4837" s="78"/>
      <c r="Q4837" s="144"/>
      <c r="R4837" s="78"/>
      <c r="S4837" s="78"/>
      <c r="T4837" s="78"/>
      <c r="U4837" s="78"/>
      <c r="V4837" s="219"/>
      <c r="W4837" s="78"/>
      <c r="X4837" s="78"/>
      <c r="Y4837" s="78"/>
      <c r="Z4837" s="78"/>
      <c r="AA4837" s="77"/>
      <c r="AB4837" s="77"/>
      <c r="AC4837" s="78"/>
      <c r="AD4837" s="104"/>
      <c r="AE4837" s="78"/>
      <c r="AF4837" s="104"/>
      <c r="AG4837" s="78"/>
      <c r="AH4837" s="104"/>
      <c r="AI4837" s="78"/>
      <c r="AJ4837" s="104"/>
      <c r="AK4837" s="78"/>
      <c r="AL4837" s="78"/>
      <c r="AM4837" s="8"/>
      <c r="AN4837" s="78"/>
      <c r="AO4837" s="78"/>
      <c r="AP4837" s="78"/>
      <c r="AQ4837" s="78"/>
      <c r="AR4837" s="78"/>
      <c r="AS4837" s="78"/>
      <c r="AT4837" s="78"/>
      <c r="AU4837" s="78"/>
      <c r="AV4837" s="78"/>
      <c r="AW4837" s="77"/>
      <c r="AX4837" s="144"/>
      <c r="AY4837" s="144"/>
      <c r="AZ4837" s="144"/>
      <c r="BA4837" s="54"/>
      <c r="BB4837" s="54"/>
    </row>
    <row r="4838" spans="2:54" x14ac:dyDescent="0.25">
      <c r="B4838" s="77"/>
      <c r="C4838" s="77"/>
      <c r="D4838" s="77"/>
      <c r="E4838" s="77"/>
      <c r="F4838" s="77"/>
      <c r="G4838" s="77"/>
      <c r="I4838" s="78"/>
      <c r="K4838" s="78"/>
      <c r="L4838" s="77"/>
      <c r="M4838" s="78"/>
      <c r="N4838" s="78"/>
      <c r="O4838" s="78"/>
      <c r="P4838" s="78"/>
      <c r="Q4838" s="144"/>
      <c r="R4838" s="78"/>
      <c r="S4838" s="78"/>
      <c r="T4838" s="78"/>
      <c r="U4838" s="78"/>
      <c r="V4838" s="219"/>
      <c r="W4838" s="78"/>
      <c r="X4838" s="78"/>
      <c r="Y4838" s="78"/>
      <c r="Z4838" s="78"/>
      <c r="AA4838" s="77"/>
      <c r="AB4838" s="77"/>
      <c r="AC4838" s="78"/>
      <c r="AD4838" s="104"/>
      <c r="AE4838" s="78"/>
      <c r="AF4838" s="104"/>
      <c r="AG4838" s="78"/>
      <c r="AH4838" s="104"/>
      <c r="AI4838" s="78"/>
      <c r="AJ4838" s="104"/>
      <c r="AK4838" s="78"/>
      <c r="AL4838" s="78"/>
      <c r="AM4838" s="8"/>
      <c r="AN4838" s="78"/>
      <c r="AO4838" s="78"/>
      <c r="AP4838" s="78"/>
      <c r="AQ4838" s="78"/>
      <c r="AR4838" s="78"/>
      <c r="AS4838" s="78"/>
      <c r="AT4838" s="78"/>
      <c r="AU4838" s="78"/>
      <c r="AV4838" s="78"/>
      <c r="AW4838" s="77"/>
      <c r="AX4838" s="144"/>
      <c r="AY4838" s="144"/>
      <c r="AZ4838" s="144"/>
      <c r="BA4838" s="54"/>
      <c r="BB4838" s="54"/>
    </row>
    <row r="4839" spans="2:54" x14ac:dyDescent="0.25">
      <c r="B4839" s="77"/>
      <c r="C4839" s="77"/>
      <c r="D4839" s="77"/>
      <c r="E4839" s="77"/>
      <c r="F4839" s="77"/>
      <c r="G4839" s="77"/>
      <c r="I4839" s="78"/>
      <c r="K4839" s="78"/>
      <c r="L4839" s="77"/>
      <c r="M4839" s="78"/>
      <c r="N4839" s="78"/>
      <c r="O4839" s="78"/>
      <c r="P4839" s="78"/>
      <c r="Q4839" s="144"/>
      <c r="R4839" s="78"/>
      <c r="S4839" s="78"/>
      <c r="T4839" s="78"/>
      <c r="U4839" s="78"/>
      <c r="V4839" s="219"/>
      <c r="W4839" s="78"/>
      <c r="X4839" s="78"/>
      <c r="Y4839" s="78"/>
      <c r="Z4839" s="78"/>
      <c r="AA4839" s="77"/>
      <c r="AB4839" s="77"/>
      <c r="AC4839" s="78"/>
      <c r="AD4839" s="104"/>
      <c r="AE4839" s="78"/>
      <c r="AF4839" s="104"/>
      <c r="AG4839" s="78"/>
      <c r="AH4839" s="104"/>
      <c r="AI4839" s="78"/>
      <c r="AJ4839" s="104"/>
      <c r="AK4839" s="78"/>
      <c r="AL4839" s="78"/>
      <c r="AM4839" s="8"/>
      <c r="AN4839" s="78"/>
      <c r="AO4839" s="78"/>
      <c r="AP4839" s="78"/>
      <c r="AQ4839" s="78"/>
      <c r="AR4839" s="78"/>
      <c r="AS4839" s="78"/>
      <c r="AT4839" s="78"/>
      <c r="AU4839" s="78"/>
      <c r="AV4839" s="78"/>
      <c r="AW4839" s="77"/>
      <c r="AX4839" s="144"/>
      <c r="AY4839" s="144"/>
      <c r="AZ4839" s="144"/>
      <c r="BA4839" s="54"/>
      <c r="BB4839" s="54"/>
    </row>
    <row r="4840" spans="2:54" x14ac:dyDescent="0.25">
      <c r="B4840" s="77"/>
      <c r="C4840" s="77"/>
      <c r="D4840" s="77"/>
      <c r="E4840" s="77"/>
      <c r="F4840" s="77"/>
      <c r="G4840" s="77"/>
      <c r="I4840" s="78"/>
      <c r="K4840" s="78"/>
      <c r="L4840" s="77"/>
      <c r="M4840" s="78"/>
      <c r="N4840" s="78"/>
      <c r="O4840" s="78"/>
      <c r="P4840" s="78"/>
      <c r="Q4840" s="144"/>
      <c r="R4840" s="78"/>
      <c r="S4840" s="78"/>
      <c r="T4840" s="78"/>
      <c r="U4840" s="78"/>
      <c r="V4840" s="219"/>
      <c r="W4840" s="78"/>
      <c r="X4840" s="78"/>
      <c r="Y4840" s="78"/>
      <c r="Z4840" s="78"/>
      <c r="AA4840" s="77"/>
      <c r="AB4840" s="77"/>
      <c r="AC4840" s="78"/>
      <c r="AD4840" s="104"/>
      <c r="AE4840" s="78"/>
      <c r="AF4840" s="104"/>
      <c r="AG4840" s="78"/>
      <c r="AH4840" s="104"/>
      <c r="AI4840" s="78"/>
      <c r="AJ4840" s="104"/>
      <c r="AK4840" s="78"/>
      <c r="AL4840" s="78"/>
      <c r="AM4840" s="8"/>
      <c r="AN4840" s="78"/>
      <c r="AO4840" s="78"/>
      <c r="AP4840" s="78"/>
      <c r="AQ4840" s="78"/>
      <c r="AR4840" s="78"/>
      <c r="AS4840" s="78"/>
      <c r="AT4840" s="78"/>
      <c r="AU4840" s="78"/>
      <c r="AV4840" s="78"/>
      <c r="AW4840" s="77"/>
      <c r="AX4840" s="144"/>
      <c r="AY4840" s="144"/>
      <c r="AZ4840" s="144"/>
      <c r="BA4840" s="54"/>
      <c r="BB4840" s="54"/>
    </row>
    <row r="4841" spans="2:54" x14ac:dyDescent="0.25">
      <c r="B4841" s="77"/>
      <c r="C4841" s="77"/>
      <c r="D4841" s="77"/>
      <c r="E4841" s="77"/>
      <c r="F4841" s="77"/>
      <c r="G4841" s="77"/>
      <c r="I4841" s="78"/>
      <c r="K4841" s="78"/>
      <c r="L4841" s="77"/>
      <c r="M4841" s="78"/>
      <c r="N4841" s="78"/>
      <c r="O4841" s="78"/>
      <c r="P4841" s="78"/>
      <c r="Q4841" s="144"/>
      <c r="R4841" s="78"/>
      <c r="S4841" s="78"/>
      <c r="T4841" s="78"/>
      <c r="U4841" s="78"/>
      <c r="V4841" s="219"/>
      <c r="W4841" s="78"/>
      <c r="X4841" s="78"/>
      <c r="Y4841" s="78"/>
      <c r="Z4841" s="78"/>
      <c r="AA4841" s="77"/>
      <c r="AB4841" s="77"/>
      <c r="AC4841" s="78"/>
      <c r="AD4841" s="104"/>
      <c r="AE4841" s="78"/>
      <c r="AF4841" s="104"/>
      <c r="AG4841" s="78"/>
      <c r="AH4841" s="104"/>
      <c r="AI4841" s="78"/>
      <c r="AJ4841" s="104"/>
      <c r="AK4841" s="78"/>
      <c r="AL4841" s="78"/>
      <c r="AM4841" s="8"/>
      <c r="AN4841" s="78"/>
      <c r="AO4841" s="78"/>
      <c r="AP4841" s="78"/>
      <c r="AQ4841" s="78"/>
      <c r="AR4841" s="78"/>
      <c r="AS4841" s="78"/>
      <c r="AT4841" s="78"/>
      <c r="AU4841" s="78"/>
      <c r="AV4841" s="78"/>
      <c r="AW4841" s="77"/>
      <c r="AX4841" s="144"/>
      <c r="AY4841" s="144"/>
      <c r="AZ4841" s="144"/>
      <c r="BA4841" s="54"/>
      <c r="BB4841" s="54"/>
    </row>
    <row r="4842" spans="2:54" x14ac:dyDescent="0.25">
      <c r="B4842" s="77"/>
      <c r="C4842" s="77"/>
      <c r="D4842" s="77"/>
      <c r="E4842" s="77"/>
      <c r="F4842" s="77"/>
      <c r="G4842" s="77"/>
      <c r="I4842" s="78"/>
      <c r="K4842" s="78"/>
      <c r="L4842" s="77"/>
      <c r="M4842" s="78"/>
      <c r="N4842" s="78"/>
      <c r="O4842" s="78"/>
      <c r="P4842" s="78"/>
      <c r="Q4842" s="144"/>
      <c r="R4842" s="78"/>
      <c r="S4842" s="78"/>
      <c r="T4842" s="78"/>
      <c r="U4842" s="78"/>
      <c r="V4842" s="219"/>
      <c r="W4842" s="78"/>
      <c r="X4842" s="78"/>
      <c r="Y4842" s="78"/>
      <c r="Z4842" s="78"/>
      <c r="AA4842" s="77"/>
      <c r="AB4842" s="77"/>
      <c r="AC4842" s="78"/>
      <c r="AD4842" s="104"/>
      <c r="AE4842" s="78"/>
      <c r="AF4842" s="104"/>
      <c r="AG4842" s="78"/>
      <c r="AH4842" s="104"/>
      <c r="AI4842" s="78"/>
      <c r="AJ4842" s="104"/>
      <c r="AK4842" s="78"/>
      <c r="AL4842" s="78"/>
      <c r="AM4842" s="8"/>
      <c r="AN4842" s="78"/>
      <c r="AO4842" s="78"/>
      <c r="AP4842" s="78"/>
      <c r="AQ4842" s="78"/>
      <c r="AR4842" s="78"/>
      <c r="AS4842" s="78"/>
      <c r="AT4842" s="78"/>
      <c r="AU4842" s="78"/>
      <c r="AV4842" s="78"/>
      <c r="AW4842" s="77"/>
      <c r="AX4842" s="144"/>
      <c r="AY4842" s="144"/>
      <c r="AZ4842" s="144"/>
      <c r="BA4842" s="54"/>
      <c r="BB4842" s="54"/>
    </row>
    <row r="4843" spans="2:54" x14ac:dyDescent="0.25">
      <c r="B4843" s="77"/>
      <c r="C4843" s="77"/>
      <c r="D4843" s="77"/>
      <c r="E4843" s="77"/>
      <c r="F4843" s="77"/>
      <c r="G4843" s="77"/>
      <c r="I4843" s="78"/>
      <c r="K4843" s="78"/>
      <c r="L4843" s="77"/>
      <c r="M4843" s="78"/>
      <c r="N4843" s="78"/>
      <c r="O4843" s="78"/>
      <c r="P4843" s="78"/>
      <c r="Q4843" s="144"/>
      <c r="R4843" s="78"/>
      <c r="S4843" s="78"/>
      <c r="T4843" s="78"/>
      <c r="U4843" s="78"/>
      <c r="V4843" s="219"/>
      <c r="W4843" s="78"/>
      <c r="X4843" s="78"/>
      <c r="Y4843" s="78"/>
      <c r="Z4843" s="78"/>
      <c r="AA4843" s="77"/>
      <c r="AB4843" s="77"/>
      <c r="AC4843" s="78"/>
      <c r="AD4843" s="104"/>
      <c r="AE4843" s="78"/>
      <c r="AF4843" s="104"/>
      <c r="AG4843" s="78"/>
      <c r="AH4843" s="104"/>
      <c r="AI4843" s="78"/>
      <c r="AJ4843" s="104"/>
      <c r="AK4843" s="78"/>
      <c r="AL4843" s="78"/>
      <c r="AM4843" s="8"/>
      <c r="AN4843" s="78"/>
      <c r="AO4843" s="78"/>
      <c r="AP4843" s="78"/>
      <c r="AQ4843" s="78"/>
      <c r="AR4843" s="78"/>
      <c r="AS4843" s="78"/>
      <c r="AT4843" s="78"/>
      <c r="AU4843" s="78"/>
      <c r="AV4843" s="78"/>
      <c r="AW4843" s="77"/>
      <c r="AX4843" s="144"/>
      <c r="AY4843" s="144"/>
      <c r="AZ4843" s="144"/>
      <c r="BA4843" s="54"/>
      <c r="BB4843" s="54"/>
    </row>
    <row r="4844" spans="2:54" x14ac:dyDescent="0.25">
      <c r="B4844" s="77"/>
      <c r="C4844" s="77"/>
      <c r="D4844" s="77"/>
      <c r="E4844" s="77"/>
      <c r="F4844" s="77"/>
      <c r="G4844" s="77"/>
      <c r="I4844" s="78"/>
      <c r="K4844" s="78"/>
      <c r="L4844" s="77"/>
      <c r="M4844" s="78"/>
      <c r="N4844" s="78"/>
      <c r="O4844" s="78"/>
      <c r="P4844" s="78"/>
      <c r="Q4844" s="144"/>
      <c r="R4844" s="78"/>
      <c r="S4844" s="78"/>
      <c r="T4844" s="78"/>
      <c r="U4844" s="78"/>
      <c r="V4844" s="219"/>
      <c r="W4844" s="78"/>
      <c r="X4844" s="78"/>
      <c r="Y4844" s="78"/>
      <c r="Z4844" s="78"/>
      <c r="AA4844" s="77"/>
      <c r="AB4844" s="77"/>
      <c r="AC4844" s="78"/>
      <c r="AD4844" s="104"/>
      <c r="AE4844" s="78"/>
      <c r="AF4844" s="104"/>
      <c r="AG4844" s="78"/>
      <c r="AH4844" s="104"/>
      <c r="AI4844" s="78"/>
      <c r="AJ4844" s="104"/>
      <c r="AK4844" s="78"/>
      <c r="AL4844" s="78"/>
      <c r="AM4844" s="8"/>
      <c r="AN4844" s="78"/>
      <c r="AO4844" s="78"/>
      <c r="AP4844" s="78"/>
      <c r="AQ4844" s="78"/>
      <c r="AR4844" s="78"/>
      <c r="AS4844" s="78"/>
      <c r="AT4844" s="78"/>
      <c r="AU4844" s="78"/>
      <c r="AV4844" s="78"/>
      <c r="AW4844" s="77"/>
      <c r="AX4844" s="144"/>
      <c r="AY4844" s="144"/>
      <c r="AZ4844" s="144"/>
      <c r="BA4844" s="54"/>
      <c r="BB4844" s="54"/>
    </row>
    <row r="4845" spans="2:54" x14ac:dyDescent="0.25">
      <c r="B4845" s="77"/>
      <c r="C4845" s="77"/>
      <c r="D4845" s="77"/>
      <c r="E4845" s="77"/>
      <c r="F4845" s="77"/>
      <c r="G4845" s="77"/>
      <c r="I4845" s="78"/>
      <c r="K4845" s="78"/>
      <c r="L4845" s="77"/>
      <c r="M4845" s="78"/>
      <c r="N4845" s="78"/>
      <c r="O4845" s="78"/>
      <c r="P4845" s="78"/>
      <c r="Q4845" s="144"/>
      <c r="R4845" s="78"/>
      <c r="S4845" s="78"/>
      <c r="T4845" s="78"/>
      <c r="U4845" s="78"/>
      <c r="V4845" s="219"/>
      <c r="W4845" s="78"/>
      <c r="X4845" s="78"/>
      <c r="Y4845" s="78"/>
      <c r="Z4845" s="78"/>
      <c r="AA4845" s="77"/>
      <c r="AB4845" s="77"/>
      <c r="AC4845" s="78"/>
      <c r="AD4845" s="104"/>
      <c r="AE4845" s="78"/>
      <c r="AF4845" s="104"/>
      <c r="AG4845" s="78"/>
      <c r="AH4845" s="104"/>
      <c r="AI4845" s="78"/>
      <c r="AJ4845" s="104"/>
      <c r="AK4845" s="78"/>
      <c r="AL4845" s="78"/>
      <c r="AM4845" s="8"/>
      <c r="AN4845" s="78"/>
      <c r="AO4845" s="78"/>
      <c r="AP4845" s="78"/>
      <c r="AQ4845" s="78"/>
      <c r="AR4845" s="78"/>
      <c r="AS4845" s="78"/>
      <c r="AT4845" s="78"/>
      <c r="AU4845" s="78"/>
      <c r="AV4845" s="78"/>
      <c r="AW4845" s="77"/>
      <c r="AX4845" s="144"/>
      <c r="AY4845" s="144"/>
      <c r="AZ4845" s="144"/>
      <c r="BA4845" s="54"/>
      <c r="BB4845" s="54"/>
    </row>
    <row r="4846" spans="2:54" x14ac:dyDescent="0.25">
      <c r="B4846" s="77"/>
      <c r="C4846" s="77"/>
      <c r="D4846" s="77"/>
      <c r="E4846" s="77"/>
      <c r="F4846" s="77"/>
      <c r="G4846" s="77"/>
      <c r="I4846" s="78"/>
      <c r="K4846" s="78"/>
      <c r="L4846" s="77"/>
      <c r="M4846" s="78"/>
      <c r="N4846" s="78"/>
      <c r="O4846" s="78"/>
      <c r="P4846" s="78"/>
      <c r="Q4846" s="144"/>
      <c r="R4846" s="78"/>
      <c r="S4846" s="78"/>
      <c r="T4846" s="78"/>
      <c r="U4846" s="78"/>
      <c r="V4846" s="219"/>
      <c r="W4846" s="78"/>
      <c r="X4846" s="78"/>
      <c r="Y4846" s="78"/>
      <c r="Z4846" s="78"/>
      <c r="AA4846" s="77"/>
      <c r="AB4846" s="77"/>
      <c r="AC4846" s="78"/>
      <c r="AD4846" s="104"/>
      <c r="AE4846" s="78"/>
      <c r="AF4846" s="104"/>
      <c r="AG4846" s="78"/>
      <c r="AH4846" s="104"/>
      <c r="AI4846" s="78"/>
      <c r="AJ4846" s="104"/>
      <c r="AK4846" s="78"/>
      <c r="AL4846" s="78"/>
      <c r="AM4846" s="8"/>
      <c r="AN4846" s="78"/>
      <c r="AO4846" s="78"/>
      <c r="AP4846" s="78"/>
      <c r="AQ4846" s="78"/>
      <c r="AR4846" s="78"/>
      <c r="AS4846" s="78"/>
      <c r="AT4846" s="78"/>
      <c r="AU4846" s="78"/>
      <c r="AV4846" s="78"/>
      <c r="AW4846" s="77"/>
      <c r="AX4846" s="144"/>
      <c r="AY4846" s="144"/>
      <c r="AZ4846" s="144"/>
      <c r="BA4846" s="54"/>
      <c r="BB4846" s="54"/>
    </row>
    <row r="4847" spans="2:54" x14ac:dyDescent="0.25">
      <c r="B4847" s="77"/>
      <c r="C4847" s="77"/>
      <c r="D4847" s="77"/>
      <c r="E4847" s="77"/>
      <c r="F4847" s="77"/>
      <c r="G4847" s="77"/>
      <c r="I4847" s="78"/>
      <c r="K4847" s="78"/>
      <c r="L4847" s="77"/>
      <c r="M4847" s="78"/>
      <c r="N4847" s="78"/>
      <c r="O4847" s="78"/>
      <c r="P4847" s="78"/>
      <c r="Q4847" s="144"/>
      <c r="R4847" s="78"/>
      <c r="S4847" s="78"/>
      <c r="T4847" s="78"/>
      <c r="U4847" s="78"/>
      <c r="V4847" s="219"/>
      <c r="W4847" s="78"/>
      <c r="X4847" s="78"/>
      <c r="Y4847" s="78"/>
      <c r="Z4847" s="78"/>
      <c r="AA4847" s="77"/>
      <c r="AB4847" s="77"/>
      <c r="AC4847" s="78"/>
      <c r="AD4847" s="104"/>
      <c r="AE4847" s="78"/>
      <c r="AF4847" s="104"/>
      <c r="AG4847" s="78"/>
      <c r="AH4847" s="104"/>
      <c r="AI4847" s="78"/>
      <c r="AJ4847" s="104"/>
      <c r="AK4847" s="78"/>
      <c r="AL4847" s="78"/>
      <c r="AM4847" s="8"/>
      <c r="AN4847" s="78"/>
      <c r="AO4847" s="78"/>
      <c r="AP4847" s="78"/>
      <c r="AQ4847" s="78"/>
      <c r="AR4847" s="78"/>
      <c r="AS4847" s="78"/>
      <c r="AT4847" s="78"/>
      <c r="AU4847" s="78"/>
      <c r="AV4847" s="78"/>
      <c r="AW4847" s="77"/>
      <c r="AX4847" s="144"/>
      <c r="AY4847" s="144"/>
      <c r="AZ4847" s="144"/>
      <c r="BA4847" s="54"/>
      <c r="BB4847" s="54"/>
    </row>
    <row r="4848" spans="2:54" x14ac:dyDescent="0.25">
      <c r="B4848" s="77"/>
      <c r="C4848" s="77"/>
      <c r="D4848" s="77"/>
      <c r="E4848" s="77"/>
      <c r="F4848" s="77"/>
      <c r="G4848" s="77"/>
      <c r="I4848" s="78"/>
      <c r="K4848" s="78"/>
      <c r="L4848" s="77"/>
      <c r="M4848" s="78"/>
      <c r="N4848" s="78"/>
      <c r="O4848" s="78"/>
      <c r="P4848" s="78"/>
      <c r="Q4848" s="144"/>
      <c r="R4848" s="78"/>
      <c r="S4848" s="78"/>
      <c r="T4848" s="78"/>
      <c r="U4848" s="78"/>
      <c r="V4848" s="219"/>
      <c r="W4848" s="78"/>
      <c r="X4848" s="78"/>
      <c r="Y4848" s="78"/>
      <c r="Z4848" s="78"/>
      <c r="AA4848" s="77"/>
      <c r="AB4848" s="77"/>
      <c r="AC4848" s="78"/>
      <c r="AD4848" s="104"/>
      <c r="AE4848" s="78"/>
      <c r="AF4848" s="104"/>
      <c r="AG4848" s="78"/>
      <c r="AH4848" s="104"/>
      <c r="AI4848" s="78"/>
      <c r="AJ4848" s="104"/>
      <c r="AK4848" s="78"/>
      <c r="AL4848" s="78"/>
      <c r="AM4848" s="8"/>
      <c r="AN4848" s="78"/>
      <c r="AO4848" s="78"/>
      <c r="AP4848" s="78"/>
      <c r="AQ4848" s="78"/>
      <c r="AR4848" s="78"/>
      <c r="AS4848" s="78"/>
      <c r="AT4848" s="78"/>
      <c r="AU4848" s="78"/>
      <c r="AV4848" s="78"/>
      <c r="AW4848" s="77"/>
      <c r="AX4848" s="144"/>
      <c r="AY4848" s="144"/>
      <c r="AZ4848" s="144"/>
      <c r="BA4848" s="54"/>
      <c r="BB4848" s="54"/>
    </row>
    <row r="4849" spans="2:54" x14ac:dyDescent="0.25">
      <c r="B4849" s="77"/>
      <c r="C4849" s="77"/>
      <c r="D4849" s="77"/>
      <c r="E4849" s="77"/>
      <c r="F4849" s="77"/>
      <c r="G4849" s="77"/>
      <c r="I4849" s="78"/>
      <c r="K4849" s="78"/>
      <c r="L4849" s="77"/>
      <c r="M4849" s="78"/>
      <c r="N4849" s="78"/>
      <c r="O4849" s="78"/>
      <c r="P4849" s="78"/>
      <c r="Q4849" s="144"/>
      <c r="R4849" s="78"/>
      <c r="S4849" s="78"/>
      <c r="T4849" s="78"/>
      <c r="U4849" s="78"/>
      <c r="V4849" s="219"/>
      <c r="W4849" s="78"/>
      <c r="X4849" s="78"/>
      <c r="Y4849" s="78"/>
      <c r="Z4849" s="78"/>
      <c r="AA4849" s="77"/>
      <c r="AB4849" s="77"/>
      <c r="AC4849" s="78"/>
      <c r="AD4849" s="104"/>
      <c r="AE4849" s="78"/>
      <c r="AF4849" s="104"/>
      <c r="AG4849" s="78"/>
      <c r="AH4849" s="104"/>
      <c r="AI4849" s="78"/>
      <c r="AJ4849" s="104"/>
      <c r="AK4849" s="78"/>
      <c r="AL4849" s="78"/>
      <c r="AM4849" s="8"/>
      <c r="AN4849" s="78"/>
      <c r="AO4849" s="78"/>
      <c r="AP4849" s="78"/>
      <c r="AQ4849" s="78"/>
      <c r="AR4849" s="78"/>
      <c r="AS4849" s="78"/>
      <c r="AT4849" s="78"/>
      <c r="AU4849" s="78"/>
      <c r="AV4849" s="78"/>
      <c r="AW4849" s="77"/>
      <c r="AX4849" s="144"/>
      <c r="AY4849" s="144"/>
      <c r="AZ4849" s="144"/>
      <c r="BA4849" s="54"/>
      <c r="BB4849" s="54"/>
    </row>
    <row r="4850" spans="2:54" x14ac:dyDescent="0.25">
      <c r="B4850" s="77"/>
      <c r="C4850" s="77"/>
      <c r="D4850" s="77"/>
      <c r="E4850" s="77"/>
      <c r="F4850" s="77"/>
      <c r="G4850" s="77"/>
      <c r="I4850" s="78"/>
      <c r="K4850" s="78"/>
      <c r="L4850" s="77"/>
      <c r="M4850" s="78"/>
      <c r="N4850" s="78"/>
      <c r="O4850" s="78"/>
      <c r="P4850" s="78"/>
      <c r="Q4850" s="144"/>
      <c r="R4850" s="78"/>
      <c r="S4850" s="78"/>
      <c r="T4850" s="78"/>
      <c r="U4850" s="78"/>
      <c r="V4850" s="219"/>
      <c r="W4850" s="78"/>
      <c r="X4850" s="78"/>
      <c r="Y4850" s="78"/>
      <c r="Z4850" s="78"/>
      <c r="AA4850" s="77"/>
      <c r="AB4850" s="77"/>
      <c r="AC4850" s="78"/>
      <c r="AD4850" s="104"/>
      <c r="AE4850" s="78"/>
      <c r="AF4850" s="104"/>
      <c r="AG4850" s="78"/>
      <c r="AH4850" s="104"/>
      <c r="AI4850" s="78"/>
      <c r="AJ4850" s="104"/>
      <c r="AK4850" s="78"/>
      <c r="AL4850" s="78"/>
      <c r="AM4850" s="8"/>
      <c r="AN4850" s="78"/>
      <c r="AO4850" s="78"/>
      <c r="AP4850" s="78"/>
      <c r="AQ4850" s="78"/>
      <c r="AR4850" s="78"/>
      <c r="AS4850" s="78"/>
      <c r="AT4850" s="78"/>
      <c r="AU4850" s="78"/>
      <c r="AV4850" s="78"/>
      <c r="AW4850" s="77"/>
      <c r="AX4850" s="144"/>
      <c r="AY4850" s="144"/>
      <c r="AZ4850" s="144"/>
      <c r="BA4850" s="54"/>
      <c r="BB4850" s="54"/>
    </row>
    <row r="4851" spans="2:54" x14ac:dyDescent="0.25">
      <c r="B4851" s="77"/>
      <c r="C4851" s="77"/>
      <c r="D4851" s="77"/>
      <c r="E4851" s="77"/>
      <c r="F4851" s="77"/>
      <c r="G4851" s="77"/>
      <c r="I4851" s="78"/>
      <c r="K4851" s="78"/>
      <c r="L4851" s="77"/>
      <c r="M4851" s="78"/>
      <c r="N4851" s="78"/>
      <c r="O4851" s="78"/>
      <c r="P4851" s="78"/>
      <c r="Q4851" s="144"/>
      <c r="R4851" s="78"/>
      <c r="S4851" s="78"/>
      <c r="T4851" s="78"/>
      <c r="U4851" s="78"/>
      <c r="V4851" s="219"/>
      <c r="W4851" s="78"/>
      <c r="X4851" s="78"/>
      <c r="Y4851" s="78"/>
      <c r="Z4851" s="78"/>
      <c r="AA4851" s="77"/>
      <c r="AB4851" s="77"/>
      <c r="AC4851" s="78"/>
      <c r="AD4851" s="104"/>
      <c r="AE4851" s="78"/>
      <c r="AF4851" s="104"/>
      <c r="AG4851" s="78"/>
      <c r="AH4851" s="104"/>
      <c r="AI4851" s="78"/>
      <c r="AJ4851" s="104"/>
      <c r="AK4851" s="78"/>
      <c r="AL4851" s="78"/>
      <c r="AM4851" s="8"/>
      <c r="AN4851" s="78"/>
      <c r="AO4851" s="78"/>
      <c r="AP4851" s="78"/>
      <c r="AQ4851" s="78"/>
      <c r="AR4851" s="78"/>
      <c r="AS4851" s="78"/>
      <c r="AT4851" s="78"/>
      <c r="AU4851" s="78"/>
      <c r="AV4851" s="78"/>
      <c r="AW4851" s="77"/>
      <c r="AX4851" s="144"/>
      <c r="AY4851" s="144"/>
      <c r="AZ4851" s="144"/>
      <c r="BA4851" s="54"/>
      <c r="BB4851" s="54"/>
    </row>
    <row r="4852" spans="2:54" x14ac:dyDescent="0.25">
      <c r="B4852" s="77"/>
      <c r="C4852" s="77"/>
      <c r="D4852" s="77"/>
      <c r="E4852" s="77"/>
      <c r="F4852" s="77"/>
      <c r="G4852" s="77"/>
      <c r="I4852" s="78"/>
      <c r="K4852" s="78"/>
      <c r="L4852" s="77"/>
      <c r="M4852" s="78"/>
      <c r="N4852" s="78"/>
      <c r="O4852" s="78"/>
      <c r="P4852" s="78"/>
      <c r="Q4852" s="144"/>
      <c r="R4852" s="78"/>
      <c r="S4852" s="78"/>
      <c r="T4852" s="78"/>
      <c r="U4852" s="78"/>
      <c r="V4852" s="219"/>
      <c r="W4852" s="78"/>
      <c r="X4852" s="78"/>
      <c r="Y4852" s="78"/>
      <c r="Z4852" s="78"/>
      <c r="AA4852" s="77"/>
      <c r="AB4852" s="77"/>
      <c r="AC4852" s="78"/>
      <c r="AD4852" s="104"/>
      <c r="AE4852" s="78"/>
      <c r="AF4852" s="104"/>
      <c r="AG4852" s="78"/>
      <c r="AH4852" s="104"/>
      <c r="AI4852" s="78"/>
      <c r="AJ4852" s="104"/>
      <c r="AK4852" s="78"/>
      <c r="AL4852" s="78"/>
      <c r="AM4852" s="8"/>
      <c r="AN4852" s="78"/>
      <c r="AO4852" s="78"/>
      <c r="AP4852" s="78"/>
      <c r="AQ4852" s="78"/>
      <c r="AR4852" s="78"/>
      <c r="AS4852" s="78"/>
      <c r="AT4852" s="78"/>
      <c r="AU4852" s="78"/>
      <c r="AV4852" s="78"/>
      <c r="AW4852" s="77"/>
      <c r="AX4852" s="144"/>
      <c r="AY4852" s="144"/>
      <c r="AZ4852" s="144"/>
      <c r="BA4852" s="54"/>
      <c r="BB4852" s="54"/>
    </row>
    <row r="4853" spans="2:54" x14ac:dyDescent="0.25">
      <c r="B4853" s="77"/>
      <c r="C4853" s="77"/>
      <c r="D4853" s="77"/>
      <c r="E4853" s="77"/>
      <c r="F4853" s="77"/>
      <c r="G4853" s="77"/>
      <c r="I4853" s="78"/>
      <c r="K4853" s="78"/>
      <c r="L4853" s="77"/>
      <c r="M4853" s="78"/>
      <c r="N4853" s="78"/>
      <c r="O4853" s="78"/>
      <c r="P4853" s="78"/>
      <c r="Q4853" s="144"/>
      <c r="R4853" s="78"/>
      <c r="S4853" s="78"/>
      <c r="T4853" s="78"/>
      <c r="U4853" s="78"/>
      <c r="V4853" s="219"/>
      <c r="W4853" s="78"/>
      <c r="X4853" s="78"/>
      <c r="Y4853" s="78"/>
      <c r="Z4853" s="78"/>
      <c r="AA4853" s="77"/>
      <c r="AB4853" s="77"/>
      <c r="AC4853" s="78"/>
      <c r="AD4853" s="104"/>
      <c r="AE4853" s="78"/>
      <c r="AF4853" s="104"/>
      <c r="AG4853" s="78"/>
      <c r="AH4853" s="104"/>
      <c r="AI4853" s="78"/>
      <c r="AJ4853" s="104"/>
      <c r="AK4853" s="78"/>
      <c r="AL4853" s="78"/>
      <c r="AM4853" s="8"/>
      <c r="AN4853" s="78"/>
      <c r="AO4853" s="78"/>
      <c r="AP4853" s="78"/>
      <c r="AQ4853" s="78"/>
      <c r="AR4853" s="78"/>
      <c r="AS4853" s="78"/>
      <c r="AT4853" s="78"/>
      <c r="AU4853" s="78"/>
      <c r="AV4853" s="78"/>
      <c r="AW4853" s="77"/>
      <c r="AX4853" s="144"/>
      <c r="AY4853" s="144"/>
      <c r="AZ4853" s="144"/>
      <c r="BA4853" s="54"/>
      <c r="BB4853" s="54"/>
    </row>
    <row r="4854" spans="2:54" x14ac:dyDescent="0.25">
      <c r="B4854" s="77"/>
      <c r="C4854" s="77"/>
      <c r="D4854" s="77"/>
      <c r="E4854" s="77"/>
      <c r="F4854" s="77"/>
      <c r="G4854" s="77"/>
      <c r="I4854" s="78"/>
      <c r="K4854" s="78"/>
      <c r="L4854" s="77"/>
      <c r="M4854" s="78"/>
      <c r="N4854" s="78"/>
      <c r="O4854" s="78"/>
      <c r="P4854" s="78"/>
      <c r="Q4854" s="144"/>
      <c r="R4854" s="78"/>
      <c r="S4854" s="78"/>
      <c r="T4854" s="78"/>
      <c r="U4854" s="78"/>
      <c r="V4854" s="219"/>
      <c r="W4854" s="78"/>
      <c r="X4854" s="78"/>
      <c r="Y4854" s="78"/>
      <c r="Z4854" s="78"/>
      <c r="AA4854" s="77"/>
      <c r="AB4854" s="77"/>
      <c r="AC4854" s="78"/>
      <c r="AD4854" s="104"/>
      <c r="AE4854" s="78"/>
      <c r="AF4854" s="104"/>
      <c r="AG4854" s="78"/>
      <c r="AH4854" s="104"/>
      <c r="AI4854" s="78"/>
      <c r="AJ4854" s="104"/>
      <c r="AK4854" s="78"/>
      <c r="AL4854" s="78"/>
      <c r="AM4854" s="8"/>
      <c r="AN4854" s="78"/>
      <c r="AO4854" s="78"/>
      <c r="AP4854" s="78"/>
      <c r="AQ4854" s="78"/>
      <c r="AR4854" s="78"/>
      <c r="AS4854" s="78"/>
      <c r="AT4854" s="78"/>
      <c r="AU4854" s="78"/>
      <c r="AV4854" s="78"/>
      <c r="AW4854" s="77"/>
      <c r="AX4854" s="144"/>
      <c r="AY4854" s="144"/>
      <c r="AZ4854" s="144"/>
      <c r="BA4854" s="54"/>
      <c r="BB4854" s="54"/>
    </row>
    <row r="4855" spans="2:54" x14ac:dyDescent="0.25">
      <c r="B4855" s="77"/>
      <c r="C4855" s="77"/>
      <c r="D4855" s="77"/>
      <c r="E4855" s="77"/>
      <c r="F4855" s="77"/>
      <c r="G4855" s="77"/>
      <c r="I4855" s="78"/>
      <c r="K4855" s="78"/>
      <c r="L4855" s="77"/>
      <c r="M4855" s="78"/>
      <c r="N4855" s="78"/>
      <c r="O4855" s="78"/>
      <c r="P4855" s="78"/>
      <c r="Q4855" s="144"/>
      <c r="R4855" s="78"/>
      <c r="S4855" s="78"/>
      <c r="T4855" s="78"/>
      <c r="U4855" s="78"/>
      <c r="V4855" s="219"/>
      <c r="W4855" s="78"/>
      <c r="X4855" s="78"/>
      <c r="Y4855" s="78"/>
      <c r="Z4855" s="78"/>
      <c r="AA4855" s="77"/>
      <c r="AB4855" s="77"/>
      <c r="AC4855" s="78"/>
      <c r="AD4855" s="104"/>
      <c r="AE4855" s="78"/>
      <c r="AF4855" s="104"/>
      <c r="AG4855" s="78"/>
      <c r="AH4855" s="104"/>
      <c r="AI4855" s="78"/>
      <c r="AJ4855" s="104"/>
      <c r="AK4855" s="78"/>
      <c r="AL4855" s="78"/>
      <c r="AM4855" s="8"/>
      <c r="AN4855" s="78"/>
      <c r="AO4855" s="78"/>
      <c r="AP4855" s="78"/>
      <c r="AQ4855" s="78"/>
      <c r="AR4855" s="78"/>
      <c r="AS4855" s="78"/>
      <c r="AT4855" s="78"/>
      <c r="AU4855" s="78"/>
      <c r="AV4855" s="78"/>
      <c r="AW4855" s="77"/>
      <c r="AX4855" s="144"/>
      <c r="AY4855" s="144"/>
      <c r="AZ4855" s="144"/>
      <c r="BA4855" s="54"/>
      <c r="BB4855" s="54"/>
    </row>
    <row r="4856" spans="2:54" x14ac:dyDescent="0.25">
      <c r="B4856" s="77"/>
      <c r="C4856" s="77"/>
      <c r="D4856" s="77"/>
      <c r="E4856" s="77"/>
      <c r="F4856" s="77"/>
      <c r="G4856" s="77"/>
      <c r="I4856" s="78"/>
      <c r="K4856" s="78"/>
      <c r="L4856" s="77"/>
      <c r="M4856" s="78"/>
      <c r="N4856" s="78"/>
      <c r="O4856" s="78"/>
      <c r="P4856" s="78"/>
      <c r="Q4856" s="144"/>
      <c r="R4856" s="78"/>
      <c r="S4856" s="78"/>
      <c r="T4856" s="78"/>
      <c r="U4856" s="78"/>
      <c r="V4856" s="219"/>
      <c r="W4856" s="78"/>
      <c r="X4856" s="78"/>
      <c r="Y4856" s="78"/>
      <c r="Z4856" s="78"/>
      <c r="AA4856" s="77"/>
      <c r="AB4856" s="77"/>
      <c r="AC4856" s="78"/>
      <c r="AD4856" s="104"/>
      <c r="AE4856" s="78"/>
      <c r="AF4856" s="104"/>
      <c r="AG4856" s="78"/>
      <c r="AH4856" s="104"/>
      <c r="AI4856" s="78"/>
      <c r="AJ4856" s="104"/>
      <c r="AK4856" s="78"/>
      <c r="AL4856" s="78"/>
      <c r="AM4856" s="8"/>
      <c r="AN4856" s="78"/>
      <c r="AO4856" s="78"/>
      <c r="AP4856" s="78"/>
      <c r="AQ4856" s="78"/>
      <c r="AR4856" s="78"/>
      <c r="AS4856" s="78"/>
      <c r="AT4856" s="78"/>
      <c r="AU4856" s="78"/>
      <c r="AV4856" s="78"/>
      <c r="AW4856" s="77"/>
      <c r="AX4856" s="144"/>
      <c r="AY4856" s="144"/>
      <c r="AZ4856" s="144"/>
      <c r="BA4856" s="54"/>
      <c r="BB4856" s="54"/>
    </row>
    <row r="4857" spans="2:54" x14ac:dyDescent="0.25">
      <c r="B4857" s="77"/>
      <c r="C4857" s="77"/>
      <c r="D4857" s="77"/>
      <c r="E4857" s="77"/>
      <c r="F4857" s="77"/>
      <c r="G4857" s="77"/>
      <c r="I4857" s="78"/>
      <c r="K4857" s="78"/>
      <c r="L4857" s="77"/>
      <c r="M4857" s="78"/>
      <c r="N4857" s="78"/>
      <c r="O4857" s="78"/>
      <c r="P4857" s="78"/>
      <c r="Q4857" s="144"/>
      <c r="R4857" s="78"/>
      <c r="S4857" s="78"/>
      <c r="T4857" s="78"/>
      <c r="U4857" s="78"/>
      <c r="V4857" s="219"/>
      <c r="W4857" s="78"/>
      <c r="X4857" s="78"/>
      <c r="Y4857" s="78"/>
      <c r="Z4857" s="78"/>
      <c r="AA4857" s="77"/>
      <c r="AB4857" s="77"/>
      <c r="AC4857" s="78"/>
      <c r="AD4857" s="104"/>
      <c r="AE4857" s="78"/>
      <c r="AF4857" s="104"/>
      <c r="AG4857" s="78"/>
      <c r="AH4857" s="104"/>
      <c r="AI4857" s="78"/>
      <c r="AJ4857" s="104"/>
      <c r="AK4857" s="78"/>
      <c r="AL4857" s="78"/>
      <c r="AM4857" s="8"/>
      <c r="AN4857" s="78"/>
      <c r="AO4857" s="78"/>
      <c r="AP4857" s="78"/>
      <c r="AQ4857" s="78"/>
      <c r="AR4857" s="78"/>
      <c r="AS4857" s="78"/>
      <c r="AT4857" s="78"/>
      <c r="AU4857" s="78"/>
      <c r="AV4857" s="78"/>
      <c r="AW4857" s="77"/>
      <c r="AX4857" s="144"/>
      <c r="AY4857" s="144"/>
      <c r="AZ4857" s="144"/>
      <c r="BA4857" s="54"/>
      <c r="BB4857" s="54"/>
    </row>
    <row r="4858" spans="2:54" x14ac:dyDescent="0.25">
      <c r="B4858" s="77"/>
      <c r="C4858" s="77"/>
      <c r="D4858" s="77"/>
      <c r="E4858" s="77"/>
      <c r="F4858" s="77"/>
      <c r="G4858" s="77"/>
      <c r="I4858" s="78"/>
      <c r="K4858" s="78"/>
      <c r="L4858" s="77"/>
      <c r="M4858" s="78"/>
      <c r="N4858" s="78"/>
      <c r="O4858" s="78"/>
      <c r="P4858" s="78"/>
      <c r="Q4858" s="144"/>
      <c r="R4858" s="78"/>
      <c r="S4858" s="78"/>
      <c r="T4858" s="78"/>
      <c r="U4858" s="78"/>
      <c r="V4858" s="219"/>
      <c r="W4858" s="78"/>
      <c r="X4858" s="78"/>
      <c r="Y4858" s="78"/>
      <c r="Z4858" s="78"/>
      <c r="AA4858" s="77"/>
      <c r="AB4858" s="77"/>
      <c r="AC4858" s="78"/>
      <c r="AD4858" s="104"/>
      <c r="AE4858" s="78"/>
      <c r="AF4858" s="104"/>
      <c r="AG4858" s="78"/>
      <c r="AH4858" s="104"/>
      <c r="AI4858" s="78"/>
      <c r="AJ4858" s="104"/>
      <c r="AK4858" s="78"/>
      <c r="AL4858" s="78"/>
      <c r="AM4858" s="8"/>
      <c r="AN4858" s="78"/>
      <c r="AO4858" s="78"/>
      <c r="AP4858" s="78"/>
      <c r="AQ4858" s="78"/>
      <c r="AR4858" s="78"/>
      <c r="AS4858" s="78"/>
      <c r="AT4858" s="78"/>
      <c r="AU4858" s="78"/>
      <c r="AV4858" s="78"/>
      <c r="AW4858" s="77"/>
      <c r="AX4858" s="144"/>
      <c r="AY4858" s="144"/>
      <c r="AZ4858" s="144"/>
      <c r="BA4858" s="54"/>
      <c r="BB4858" s="54"/>
    </row>
    <row r="4859" spans="2:54" x14ac:dyDescent="0.25">
      <c r="B4859" s="77"/>
      <c r="C4859" s="77"/>
      <c r="D4859" s="77"/>
      <c r="E4859" s="77"/>
      <c r="F4859" s="77"/>
      <c r="G4859" s="77"/>
      <c r="I4859" s="78"/>
      <c r="K4859" s="78"/>
      <c r="L4859" s="77"/>
      <c r="M4859" s="78"/>
      <c r="N4859" s="78"/>
      <c r="O4859" s="78"/>
      <c r="P4859" s="78"/>
      <c r="Q4859" s="144"/>
      <c r="R4859" s="78"/>
      <c r="S4859" s="78"/>
      <c r="T4859" s="78"/>
      <c r="U4859" s="78"/>
      <c r="V4859" s="219"/>
      <c r="W4859" s="78"/>
      <c r="X4859" s="78"/>
      <c r="Y4859" s="78"/>
      <c r="Z4859" s="78"/>
      <c r="AA4859" s="77"/>
      <c r="AB4859" s="77"/>
      <c r="AC4859" s="78"/>
      <c r="AD4859" s="104"/>
      <c r="AE4859" s="78"/>
      <c r="AF4859" s="104"/>
      <c r="AG4859" s="78"/>
      <c r="AH4859" s="104"/>
      <c r="AI4859" s="78"/>
      <c r="AJ4859" s="104"/>
      <c r="AK4859" s="78"/>
      <c r="AL4859" s="78"/>
      <c r="AM4859" s="8"/>
      <c r="AN4859" s="78"/>
      <c r="AO4859" s="78"/>
      <c r="AP4859" s="78"/>
      <c r="AQ4859" s="78"/>
      <c r="AR4859" s="78"/>
      <c r="AS4859" s="78"/>
      <c r="AT4859" s="78"/>
      <c r="AU4859" s="78"/>
      <c r="AV4859" s="78"/>
      <c r="AW4859" s="77"/>
      <c r="AX4859" s="144"/>
      <c r="AY4859" s="144"/>
      <c r="AZ4859" s="144"/>
      <c r="BA4859" s="54"/>
      <c r="BB4859" s="54"/>
    </row>
    <row r="4860" spans="2:54" x14ac:dyDescent="0.25">
      <c r="B4860" s="77"/>
      <c r="C4860" s="77"/>
      <c r="D4860" s="77"/>
      <c r="E4860" s="77"/>
      <c r="F4860" s="77"/>
      <c r="G4860" s="77"/>
      <c r="I4860" s="78"/>
      <c r="K4860" s="78"/>
      <c r="L4860" s="77"/>
      <c r="M4860" s="78"/>
      <c r="N4860" s="78"/>
      <c r="O4860" s="78"/>
      <c r="P4860" s="78"/>
      <c r="Q4860" s="144"/>
      <c r="R4860" s="78"/>
      <c r="S4860" s="78"/>
      <c r="T4860" s="78"/>
      <c r="U4860" s="78"/>
      <c r="V4860" s="219"/>
      <c r="W4860" s="78"/>
      <c r="X4860" s="78"/>
      <c r="Y4860" s="78"/>
      <c r="Z4860" s="78"/>
      <c r="AA4860" s="77"/>
      <c r="AB4860" s="77"/>
      <c r="AC4860" s="78"/>
      <c r="AD4860" s="104"/>
      <c r="AE4860" s="78"/>
      <c r="AF4860" s="104"/>
      <c r="AG4860" s="78"/>
      <c r="AH4860" s="104"/>
      <c r="AI4860" s="78"/>
      <c r="AJ4860" s="104"/>
      <c r="AK4860" s="78"/>
      <c r="AL4860" s="78"/>
      <c r="AM4860" s="8"/>
      <c r="AN4860" s="78"/>
      <c r="AO4860" s="78"/>
      <c r="AP4860" s="78"/>
      <c r="AQ4860" s="78"/>
      <c r="AR4860" s="78"/>
      <c r="AS4860" s="78"/>
      <c r="AT4860" s="78"/>
      <c r="AU4860" s="78"/>
      <c r="AV4860" s="78"/>
      <c r="AW4860" s="77"/>
      <c r="AX4860" s="144"/>
      <c r="AY4860" s="144"/>
      <c r="AZ4860" s="144"/>
      <c r="BA4860" s="54"/>
      <c r="BB4860" s="54"/>
    </row>
    <row r="4861" spans="2:54" x14ac:dyDescent="0.25">
      <c r="B4861" s="77"/>
      <c r="C4861" s="77"/>
      <c r="D4861" s="77"/>
      <c r="E4861" s="77"/>
      <c r="F4861" s="77"/>
      <c r="G4861" s="77"/>
      <c r="I4861" s="78"/>
      <c r="K4861" s="78"/>
      <c r="L4861" s="77"/>
      <c r="M4861" s="78"/>
      <c r="N4861" s="78"/>
      <c r="O4861" s="78"/>
      <c r="P4861" s="78"/>
      <c r="Q4861" s="144"/>
      <c r="R4861" s="78"/>
      <c r="S4861" s="78"/>
      <c r="T4861" s="78"/>
      <c r="U4861" s="78"/>
      <c r="V4861" s="219"/>
      <c r="W4861" s="78"/>
      <c r="X4861" s="78"/>
      <c r="Y4861" s="78"/>
      <c r="Z4861" s="78"/>
      <c r="AA4861" s="77"/>
      <c r="AB4861" s="77"/>
      <c r="AC4861" s="78"/>
      <c r="AD4861" s="104"/>
      <c r="AE4861" s="78"/>
      <c r="AF4861" s="104"/>
      <c r="AG4861" s="78"/>
      <c r="AH4861" s="104"/>
      <c r="AI4861" s="78"/>
      <c r="AJ4861" s="104"/>
      <c r="AK4861" s="78"/>
      <c r="AL4861" s="78"/>
      <c r="AM4861" s="8"/>
      <c r="AN4861" s="78"/>
      <c r="AO4861" s="78"/>
      <c r="AP4861" s="78"/>
      <c r="AQ4861" s="78"/>
      <c r="AR4861" s="78"/>
      <c r="AS4861" s="78"/>
      <c r="AT4861" s="78"/>
      <c r="AU4861" s="78"/>
      <c r="AV4861" s="78"/>
      <c r="AW4861" s="77"/>
      <c r="AX4861" s="144"/>
      <c r="AY4861" s="144"/>
      <c r="AZ4861" s="144"/>
      <c r="BA4861" s="54"/>
      <c r="BB4861" s="54"/>
    </row>
    <row r="4862" spans="2:54" x14ac:dyDescent="0.25">
      <c r="B4862" s="77"/>
      <c r="C4862" s="77"/>
      <c r="D4862" s="77"/>
      <c r="E4862" s="77"/>
      <c r="F4862" s="77"/>
      <c r="G4862" s="77"/>
      <c r="I4862" s="78"/>
      <c r="K4862" s="78"/>
      <c r="L4862" s="77"/>
      <c r="M4862" s="78"/>
      <c r="N4862" s="78"/>
      <c r="O4862" s="78"/>
      <c r="P4862" s="78"/>
      <c r="Q4862" s="144"/>
      <c r="R4862" s="78"/>
      <c r="S4862" s="78"/>
      <c r="T4862" s="78"/>
      <c r="U4862" s="78"/>
      <c r="V4862" s="219"/>
      <c r="W4862" s="78"/>
      <c r="X4862" s="78"/>
      <c r="Y4862" s="78"/>
      <c r="Z4862" s="78"/>
      <c r="AA4862" s="77"/>
      <c r="AB4862" s="77"/>
      <c r="AC4862" s="78"/>
      <c r="AD4862" s="104"/>
      <c r="AE4862" s="78"/>
      <c r="AF4862" s="104"/>
      <c r="AG4862" s="78"/>
      <c r="AH4862" s="104"/>
      <c r="AI4862" s="78"/>
      <c r="AJ4862" s="104"/>
      <c r="AK4862" s="78"/>
      <c r="AL4862" s="78"/>
      <c r="AM4862" s="8"/>
      <c r="AN4862" s="78"/>
      <c r="AO4862" s="78"/>
      <c r="AP4862" s="78"/>
      <c r="AQ4862" s="78"/>
      <c r="AR4862" s="78"/>
      <c r="AS4862" s="78"/>
      <c r="AT4862" s="78"/>
      <c r="AU4862" s="78"/>
      <c r="AV4862" s="78"/>
      <c r="AW4862" s="77"/>
      <c r="AX4862" s="144"/>
      <c r="AY4862" s="144"/>
      <c r="AZ4862" s="144"/>
      <c r="BA4862" s="54"/>
      <c r="BB4862" s="54"/>
    </row>
    <row r="4863" spans="2:54" x14ac:dyDescent="0.25">
      <c r="B4863" s="77"/>
      <c r="C4863" s="77"/>
      <c r="D4863" s="77"/>
      <c r="E4863" s="77"/>
      <c r="F4863" s="77"/>
      <c r="G4863" s="77"/>
      <c r="I4863" s="78"/>
      <c r="K4863" s="78"/>
      <c r="L4863" s="77"/>
      <c r="M4863" s="78"/>
      <c r="N4863" s="78"/>
      <c r="O4863" s="78"/>
      <c r="P4863" s="78"/>
      <c r="Q4863" s="144"/>
      <c r="R4863" s="78"/>
      <c r="S4863" s="78"/>
      <c r="T4863" s="78"/>
      <c r="U4863" s="78"/>
      <c r="V4863" s="219"/>
      <c r="W4863" s="78"/>
      <c r="X4863" s="78"/>
      <c r="Y4863" s="78"/>
      <c r="Z4863" s="78"/>
      <c r="AA4863" s="77"/>
      <c r="AB4863" s="77"/>
      <c r="AC4863" s="78"/>
      <c r="AD4863" s="104"/>
      <c r="AE4863" s="78"/>
      <c r="AF4863" s="104"/>
      <c r="AG4863" s="78"/>
      <c r="AH4863" s="104"/>
      <c r="AI4863" s="78"/>
      <c r="AJ4863" s="104"/>
      <c r="AK4863" s="78"/>
      <c r="AL4863" s="78"/>
      <c r="AM4863" s="8"/>
      <c r="AN4863" s="78"/>
      <c r="AO4863" s="78"/>
      <c r="AP4863" s="78"/>
      <c r="AQ4863" s="78"/>
      <c r="AR4863" s="78"/>
      <c r="AS4863" s="78"/>
      <c r="AT4863" s="78"/>
      <c r="AU4863" s="78"/>
      <c r="AV4863" s="78"/>
      <c r="AW4863" s="77"/>
      <c r="AX4863" s="144"/>
      <c r="AY4863" s="144"/>
      <c r="AZ4863" s="144"/>
      <c r="BA4863" s="54"/>
      <c r="BB4863" s="54"/>
    </row>
    <row r="4864" spans="2:54" x14ac:dyDescent="0.25">
      <c r="B4864" s="77"/>
      <c r="C4864" s="77"/>
      <c r="D4864" s="77"/>
      <c r="E4864" s="77"/>
      <c r="F4864" s="77"/>
      <c r="G4864" s="77"/>
      <c r="I4864" s="78"/>
      <c r="K4864" s="78"/>
      <c r="L4864" s="77"/>
      <c r="M4864" s="78"/>
      <c r="N4864" s="78"/>
      <c r="O4864" s="78"/>
      <c r="P4864" s="78"/>
      <c r="Q4864" s="144"/>
      <c r="R4864" s="78"/>
      <c r="S4864" s="78"/>
      <c r="T4864" s="78"/>
      <c r="U4864" s="78"/>
      <c r="V4864" s="219"/>
      <c r="W4864" s="78"/>
      <c r="X4864" s="78"/>
      <c r="Y4864" s="78"/>
      <c r="Z4864" s="78"/>
      <c r="AA4864" s="77"/>
      <c r="AB4864" s="77"/>
      <c r="AC4864" s="78"/>
      <c r="AD4864" s="104"/>
      <c r="AE4864" s="78"/>
      <c r="AF4864" s="104"/>
      <c r="AG4864" s="78"/>
      <c r="AH4864" s="104"/>
      <c r="AI4864" s="78"/>
      <c r="AJ4864" s="104"/>
      <c r="AK4864" s="78"/>
      <c r="AL4864" s="78"/>
      <c r="AM4864" s="8"/>
      <c r="AN4864" s="78"/>
      <c r="AO4864" s="78"/>
      <c r="AP4864" s="78"/>
      <c r="AQ4864" s="78"/>
      <c r="AR4864" s="78"/>
      <c r="AS4864" s="78"/>
      <c r="AT4864" s="78"/>
      <c r="AU4864" s="78"/>
      <c r="AV4864" s="78"/>
      <c r="AW4864" s="77"/>
      <c r="AX4864" s="144"/>
      <c r="AY4864" s="144"/>
      <c r="AZ4864" s="144"/>
      <c r="BA4864" s="54"/>
      <c r="BB4864" s="54"/>
    </row>
    <row r="4865" spans="2:54" x14ac:dyDescent="0.25">
      <c r="B4865" s="77"/>
      <c r="C4865" s="77"/>
      <c r="D4865" s="77"/>
      <c r="E4865" s="77"/>
      <c r="F4865" s="77"/>
      <c r="G4865" s="77"/>
      <c r="I4865" s="78"/>
      <c r="K4865" s="78"/>
      <c r="L4865" s="77"/>
      <c r="M4865" s="78"/>
      <c r="N4865" s="78"/>
      <c r="O4865" s="78"/>
      <c r="P4865" s="78"/>
      <c r="Q4865" s="144"/>
      <c r="R4865" s="78"/>
      <c r="S4865" s="78"/>
      <c r="T4865" s="78"/>
      <c r="U4865" s="78"/>
      <c r="V4865" s="219"/>
      <c r="W4865" s="78"/>
      <c r="X4865" s="78"/>
      <c r="Y4865" s="78"/>
      <c r="Z4865" s="78"/>
      <c r="AA4865" s="77"/>
      <c r="AB4865" s="77"/>
      <c r="AC4865" s="78"/>
      <c r="AD4865" s="104"/>
      <c r="AE4865" s="78"/>
      <c r="AF4865" s="104"/>
      <c r="AG4865" s="78"/>
      <c r="AH4865" s="104"/>
      <c r="AI4865" s="78"/>
      <c r="AJ4865" s="104"/>
      <c r="AK4865" s="78"/>
      <c r="AL4865" s="78"/>
      <c r="AM4865" s="8"/>
      <c r="AN4865" s="78"/>
      <c r="AO4865" s="78"/>
      <c r="AP4865" s="78"/>
      <c r="AQ4865" s="78"/>
      <c r="AR4865" s="78"/>
      <c r="AS4865" s="78"/>
      <c r="AT4865" s="78"/>
      <c r="AU4865" s="78"/>
      <c r="AV4865" s="78"/>
      <c r="AW4865" s="77"/>
      <c r="AX4865" s="144"/>
      <c r="AY4865" s="144"/>
      <c r="AZ4865" s="144"/>
      <c r="BA4865" s="54"/>
      <c r="BB4865" s="54"/>
    </row>
    <row r="4866" spans="2:54" x14ac:dyDescent="0.25">
      <c r="B4866" s="77"/>
      <c r="C4866" s="77"/>
      <c r="D4866" s="77"/>
      <c r="E4866" s="77"/>
      <c r="F4866" s="77"/>
      <c r="G4866" s="77"/>
      <c r="I4866" s="78"/>
      <c r="K4866" s="78"/>
      <c r="L4866" s="77"/>
      <c r="M4866" s="78"/>
      <c r="N4866" s="78"/>
      <c r="O4866" s="78"/>
      <c r="P4866" s="78"/>
      <c r="Q4866" s="144"/>
      <c r="R4866" s="78"/>
      <c r="S4866" s="78"/>
      <c r="T4866" s="78"/>
      <c r="U4866" s="78"/>
      <c r="V4866" s="219"/>
      <c r="W4866" s="78"/>
      <c r="X4866" s="78"/>
      <c r="Y4866" s="78"/>
      <c r="Z4866" s="78"/>
      <c r="AA4866" s="77"/>
      <c r="AB4866" s="77"/>
      <c r="AC4866" s="78"/>
      <c r="AD4866" s="104"/>
      <c r="AE4866" s="78"/>
      <c r="AF4866" s="104"/>
      <c r="AG4866" s="78"/>
      <c r="AH4866" s="104"/>
      <c r="AI4866" s="78"/>
      <c r="AJ4866" s="104"/>
      <c r="AK4866" s="78"/>
      <c r="AL4866" s="78"/>
      <c r="AM4866" s="8"/>
      <c r="AN4866" s="78"/>
      <c r="AO4866" s="78"/>
      <c r="AP4866" s="78"/>
      <c r="AQ4866" s="78"/>
      <c r="AR4866" s="78"/>
      <c r="AS4866" s="78"/>
      <c r="AT4866" s="78"/>
      <c r="AU4866" s="78"/>
      <c r="AV4866" s="78"/>
      <c r="AW4866" s="77"/>
      <c r="AX4866" s="144"/>
      <c r="AY4866" s="144"/>
      <c r="AZ4866" s="144"/>
      <c r="BA4866" s="54"/>
      <c r="BB4866" s="54"/>
    </row>
    <row r="4867" spans="2:54" x14ac:dyDescent="0.25">
      <c r="B4867" s="77"/>
      <c r="C4867" s="77"/>
      <c r="D4867" s="77"/>
      <c r="E4867" s="77"/>
      <c r="F4867" s="77"/>
      <c r="G4867" s="77"/>
      <c r="I4867" s="78"/>
      <c r="K4867" s="78"/>
      <c r="L4867" s="77"/>
      <c r="M4867" s="78"/>
      <c r="N4867" s="78"/>
      <c r="O4867" s="78"/>
      <c r="P4867" s="78"/>
      <c r="Q4867" s="144"/>
      <c r="R4867" s="78"/>
      <c r="S4867" s="78"/>
      <c r="T4867" s="78"/>
      <c r="U4867" s="78"/>
      <c r="V4867" s="219"/>
      <c r="W4867" s="78"/>
      <c r="X4867" s="78"/>
      <c r="Y4867" s="78"/>
      <c r="Z4867" s="78"/>
      <c r="AA4867" s="77"/>
      <c r="AB4867" s="77"/>
      <c r="AC4867" s="78"/>
      <c r="AD4867" s="104"/>
      <c r="AE4867" s="78"/>
      <c r="AF4867" s="104"/>
      <c r="AG4867" s="78"/>
      <c r="AH4867" s="104"/>
      <c r="AI4867" s="78"/>
      <c r="AJ4867" s="104"/>
      <c r="AK4867" s="78"/>
      <c r="AL4867" s="78"/>
      <c r="AM4867" s="8"/>
      <c r="AN4867" s="78"/>
      <c r="AO4867" s="78"/>
      <c r="AP4867" s="78"/>
      <c r="AQ4867" s="78"/>
      <c r="AR4867" s="78"/>
      <c r="AS4867" s="78"/>
      <c r="AT4867" s="78"/>
      <c r="AU4867" s="78"/>
      <c r="AV4867" s="78"/>
      <c r="AW4867" s="77"/>
      <c r="AX4867" s="144"/>
      <c r="AY4867" s="144"/>
      <c r="AZ4867" s="144"/>
      <c r="BA4867" s="54"/>
      <c r="BB4867" s="54"/>
    </row>
    <row r="4868" spans="2:54" x14ac:dyDescent="0.25">
      <c r="B4868" s="77"/>
      <c r="C4868" s="77"/>
      <c r="D4868" s="77"/>
      <c r="E4868" s="77"/>
      <c r="F4868" s="77"/>
      <c r="G4868" s="77"/>
      <c r="I4868" s="78"/>
      <c r="K4868" s="78"/>
      <c r="L4868" s="77"/>
      <c r="M4868" s="78"/>
      <c r="N4868" s="78"/>
      <c r="O4868" s="78"/>
      <c r="P4868" s="78"/>
      <c r="Q4868" s="144"/>
      <c r="R4868" s="78"/>
      <c r="S4868" s="78"/>
      <c r="T4868" s="78"/>
      <c r="U4868" s="78"/>
      <c r="V4868" s="219"/>
      <c r="W4868" s="78"/>
      <c r="X4868" s="78"/>
      <c r="Y4868" s="78"/>
      <c r="Z4868" s="78"/>
      <c r="AA4868" s="77"/>
      <c r="AB4868" s="77"/>
      <c r="AC4868" s="78"/>
      <c r="AD4868" s="104"/>
      <c r="AE4868" s="78"/>
      <c r="AF4868" s="104"/>
      <c r="AG4868" s="78"/>
      <c r="AH4868" s="104"/>
      <c r="AI4868" s="78"/>
      <c r="AJ4868" s="104"/>
      <c r="AK4868" s="78"/>
      <c r="AL4868" s="78"/>
      <c r="AM4868" s="8"/>
      <c r="AN4868" s="78"/>
      <c r="AO4868" s="78"/>
      <c r="AP4868" s="78"/>
      <c r="AQ4868" s="78"/>
      <c r="AR4868" s="78"/>
      <c r="AS4868" s="78"/>
      <c r="AT4868" s="78"/>
      <c r="AU4868" s="78"/>
      <c r="AV4868" s="78"/>
      <c r="AW4868" s="77"/>
      <c r="AX4868" s="144"/>
      <c r="AY4868" s="144"/>
      <c r="AZ4868" s="144"/>
      <c r="BA4868" s="54"/>
      <c r="BB4868" s="54"/>
    </row>
    <row r="4869" spans="2:54" x14ac:dyDescent="0.25">
      <c r="B4869" s="77"/>
      <c r="C4869" s="77"/>
      <c r="D4869" s="77"/>
      <c r="E4869" s="77"/>
      <c r="F4869" s="77"/>
      <c r="G4869" s="77"/>
      <c r="I4869" s="78"/>
      <c r="K4869" s="78"/>
      <c r="L4869" s="77"/>
      <c r="M4869" s="78"/>
      <c r="N4869" s="78"/>
      <c r="O4869" s="78"/>
      <c r="P4869" s="78"/>
      <c r="Q4869" s="144"/>
      <c r="R4869" s="78"/>
      <c r="S4869" s="78"/>
      <c r="T4869" s="78"/>
      <c r="U4869" s="78"/>
      <c r="V4869" s="219"/>
      <c r="W4869" s="78"/>
      <c r="X4869" s="78"/>
      <c r="Y4869" s="78"/>
      <c r="Z4869" s="78"/>
      <c r="AA4869" s="77"/>
      <c r="AB4869" s="77"/>
      <c r="AC4869" s="78"/>
      <c r="AD4869" s="104"/>
      <c r="AE4869" s="78"/>
      <c r="AF4869" s="104"/>
      <c r="AG4869" s="78"/>
      <c r="AH4869" s="104"/>
      <c r="AI4869" s="78"/>
      <c r="AJ4869" s="104"/>
      <c r="AK4869" s="78"/>
      <c r="AL4869" s="78"/>
      <c r="AM4869" s="8"/>
      <c r="AN4869" s="78"/>
      <c r="AO4869" s="78"/>
      <c r="AP4869" s="78"/>
      <c r="AQ4869" s="78"/>
      <c r="AR4869" s="78"/>
      <c r="AS4869" s="78"/>
      <c r="AT4869" s="78"/>
      <c r="AU4869" s="78"/>
      <c r="AV4869" s="78"/>
      <c r="AW4869" s="77"/>
      <c r="AX4869" s="144"/>
      <c r="AY4869" s="144"/>
      <c r="AZ4869" s="144"/>
      <c r="BA4869" s="54"/>
      <c r="BB4869" s="54"/>
    </row>
    <row r="4870" spans="2:54" x14ac:dyDescent="0.25">
      <c r="B4870" s="77"/>
      <c r="C4870" s="77"/>
      <c r="D4870" s="77"/>
      <c r="E4870" s="77"/>
      <c r="F4870" s="77"/>
      <c r="G4870" s="77"/>
      <c r="I4870" s="78"/>
      <c r="K4870" s="78"/>
      <c r="L4870" s="77"/>
      <c r="M4870" s="78"/>
      <c r="N4870" s="78"/>
      <c r="O4870" s="78"/>
      <c r="P4870" s="78"/>
      <c r="Q4870" s="144"/>
      <c r="R4870" s="78"/>
      <c r="S4870" s="78"/>
      <c r="T4870" s="78"/>
      <c r="U4870" s="78"/>
      <c r="V4870" s="219"/>
      <c r="W4870" s="78"/>
      <c r="X4870" s="78"/>
      <c r="Y4870" s="78"/>
      <c r="Z4870" s="78"/>
      <c r="AA4870" s="77"/>
      <c r="AB4870" s="77"/>
      <c r="AC4870" s="78"/>
      <c r="AD4870" s="104"/>
      <c r="AE4870" s="78"/>
      <c r="AF4870" s="104"/>
      <c r="AG4870" s="78"/>
      <c r="AH4870" s="104"/>
      <c r="AI4870" s="78"/>
      <c r="AJ4870" s="104"/>
      <c r="AK4870" s="78"/>
      <c r="AL4870" s="78"/>
      <c r="AM4870" s="8"/>
      <c r="AN4870" s="78"/>
      <c r="AO4870" s="78"/>
      <c r="AP4870" s="78"/>
      <c r="AQ4870" s="78"/>
      <c r="AR4870" s="78"/>
      <c r="AS4870" s="78"/>
      <c r="AT4870" s="78"/>
      <c r="AU4870" s="78"/>
      <c r="AV4870" s="78"/>
      <c r="AW4870" s="77"/>
      <c r="AX4870" s="144"/>
      <c r="AY4870" s="144"/>
      <c r="AZ4870" s="144"/>
      <c r="BA4870" s="54"/>
      <c r="BB4870" s="54"/>
    </row>
    <row r="4871" spans="2:54" x14ac:dyDescent="0.25">
      <c r="B4871" s="77"/>
      <c r="C4871" s="77"/>
      <c r="D4871" s="77"/>
      <c r="E4871" s="77"/>
      <c r="F4871" s="77"/>
      <c r="G4871" s="77"/>
      <c r="I4871" s="78"/>
      <c r="K4871" s="78"/>
      <c r="L4871" s="77"/>
      <c r="M4871" s="78"/>
      <c r="N4871" s="78"/>
      <c r="O4871" s="78"/>
      <c r="P4871" s="78"/>
      <c r="Q4871" s="144"/>
      <c r="R4871" s="78"/>
      <c r="S4871" s="78"/>
      <c r="T4871" s="78"/>
      <c r="U4871" s="78"/>
      <c r="V4871" s="219"/>
      <c r="W4871" s="78"/>
      <c r="X4871" s="78"/>
      <c r="Y4871" s="78"/>
      <c r="Z4871" s="78"/>
      <c r="AA4871" s="77"/>
      <c r="AB4871" s="77"/>
      <c r="AC4871" s="78"/>
      <c r="AD4871" s="104"/>
      <c r="AE4871" s="78"/>
      <c r="AF4871" s="104"/>
      <c r="AG4871" s="78"/>
      <c r="AH4871" s="104"/>
      <c r="AI4871" s="78"/>
      <c r="AJ4871" s="104"/>
      <c r="AK4871" s="78"/>
      <c r="AL4871" s="78"/>
      <c r="AM4871" s="8"/>
      <c r="AN4871" s="78"/>
      <c r="AO4871" s="78"/>
      <c r="AP4871" s="78"/>
      <c r="AQ4871" s="78"/>
      <c r="AR4871" s="78"/>
      <c r="AS4871" s="78"/>
      <c r="AT4871" s="78"/>
      <c r="AU4871" s="78"/>
      <c r="AV4871" s="78"/>
      <c r="AW4871" s="77"/>
      <c r="AX4871" s="144"/>
      <c r="AY4871" s="144"/>
      <c r="AZ4871" s="144"/>
      <c r="BA4871" s="54"/>
      <c r="BB4871" s="54"/>
    </row>
    <row r="4872" spans="2:54" x14ac:dyDescent="0.25">
      <c r="B4872" s="77"/>
      <c r="C4872" s="77"/>
      <c r="D4872" s="77"/>
      <c r="E4872" s="77"/>
      <c r="F4872" s="77"/>
      <c r="G4872" s="77"/>
      <c r="I4872" s="78"/>
      <c r="K4872" s="78"/>
      <c r="L4872" s="77"/>
      <c r="M4872" s="78"/>
      <c r="N4872" s="78"/>
      <c r="O4872" s="78"/>
      <c r="P4872" s="78"/>
      <c r="Q4872" s="144"/>
      <c r="R4872" s="78"/>
      <c r="S4872" s="78"/>
      <c r="T4872" s="78"/>
      <c r="U4872" s="78"/>
      <c r="V4872" s="219"/>
      <c r="W4872" s="78"/>
      <c r="X4872" s="78"/>
      <c r="Y4872" s="78"/>
      <c r="Z4872" s="78"/>
      <c r="AA4872" s="77"/>
      <c r="AB4872" s="77"/>
      <c r="AC4872" s="78"/>
      <c r="AD4872" s="104"/>
      <c r="AE4872" s="78"/>
      <c r="AF4872" s="104"/>
      <c r="AG4872" s="78"/>
      <c r="AH4872" s="104"/>
      <c r="AI4872" s="78"/>
      <c r="AJ4872" s="104"/>
      <c r="AK4872" s="78"/>
      <c r="AL4872" s="78"/>
      <c r="AM4872" s="8"/>
      <c r="AN4872" s="78"/>
      <c r="AO4872" s="78"/>
      <c r="AP4872" s="78"/>
      <c r="AQ4872" s="78"/>
      <c r="AR4872" s="78"/>
      <c r="AS4872" s="78"/>
      <c r="AT4872" s="78"/>
      <c r="AU4872" s="78"/>
      <c r="AV4872" s="78"/>
      <c r="AW4872" s="77"/>
      <c r="AX4872" s="144"/>
      <c r="AY4872" s="144"/>
      <c r="AZ4872" s="144"/>
      <c r="BA4872" s="54"/>
      <c r="BB4872" s="54"/>
    </row>
    <row r="4873" spans="2:54" x14ac:dyDescent="0.25">
      <c r="B4873" s="77"/>
      <c r="C4873" s="77"/>
      <c r="D4873" s="77"/>
      <c r="E4873" s="77"/>
      <c r="F4873" s="77"/>
      <c r="G4873" s="77"/>
      <c r="I4873" s="78"/>
      <c r="K4873" s="78"/>
      <c r="L4873" s="77"/>
      <c r="M4873" s="78"/>
      <c r="N4873" s="78"/>
      <c r="O4873" s="78"/>
      <c r="P4873" s="78"/>
      <c r="Q4873" s="144"/>
      <c r="R4873" s="78"/>
      <c r="S4873" s="78"/>
      <c r="T4873" s="78"/>
      <c r="U4873" s="78"/>
      <c r="V4873" s="219"/>
      <c r="W4873" s="78"/>
      <c r="X4873" s="78"/>
      <c r="Y4873" s="78"/>
      <c r="Z4873" s="78"/>
      <c r="AA4873" s="77"/>
      <c r="AB4873" s="77"/>
      <c r="AC4873" s="78"/>
      <c r="AD4873" s="104"/>
      <c r="AE4873" s="78"/>
      <c r="AF4873" s="104"/>
      <c r="AG4873" s="78"/>
      <c r="AH4873" s="104"/>
      <c r="AI4873" s="78"/>
      <c r="AJ4873" s="104"/>
      <c r="AK4873" s="78"/>
      <c r="AL4873" s="78"/>
      <c r="AM4873" s="8"/>
      <c r="AN4873" s="78"/>
      <c r="AO4873" s="78"/>
      <c r="AP4873" s="78"/>
      <c r="AQ4873" s="78"/>
      <c r="AR4873" s="78"/>
      <c r="AS4873" s="78"/>
      <c r="AT4873" s="78"/>
      <c r="AU4873" s="78"/>
      <c r="AV4873" s="78"/>
      <c r="AW4873" s="77"/>
      <c r="AX4873" s="144"/>
      <c r="AY4873" s="144"/>
      <c r="AZ4873" s="144"/>
      <c r="BA4873" s="54"/>
      <c r="BB4873" s="54"/>
    </row>
    <row r="4874" spans="2:54" x14ac:dyDescent="0.25">
      <c r="B4874" s="77"/>
      <c r="C4874" s="77"/>
      <c r="D4874" s="77"/>
      <c r="E4874" s="77"/>
      <c r="F4874" s="77"/>
      <c r="G4874" s="77"/>
      <c r="I4874" s="78"/>
      <c r="K4874" s="78"/>
      <c r="L4874" s="77"/>
      <c r="M4874" s="78"/>
      <c r="N4874" s="78"/>
      <c r="O4874" s="78"/>
      <c r="P4874" s="78"/>
      <c r="Q4874" s="144"/>
      <c r="R4874" s="78"/>
      <c r="S4874" s="78"/>
      <c r="T4874" s="78"/>
      <c r="U4874" s="78"/>
      <c r="V4874" s="219"/>
      <c r="W4874" s="78"/>
      <c r="X4874" s="78"/>
      <c r="Y4874" s="78"/>
      <c r="Z4874" s="78"/>
      <c r="AA4874" s="77"/>
      <c r="AB4874" s="77"/>
      <c r="AC4874" s="78"/>
      <c r="AD4874" s="104"/>
      <c r="AE4874" s="78"/>
      <c r="AF4874" s="104"/>
      <c r="AG4874" s="78"/>
      <c r="AH4874" s="104"/>
      <c r="AI4874" s="78"/>
      <c r="AJ4874" s="104"/>
      <c r="AK4874" s="78"/>
      <c r="AL4874" s="78"/>
      <c r="AM4874" s="8"/>
      <c r="AN4874" s="78"/>
      <c r="AO4874" s="78"/>
      <c r="AP4874" s="78"/>
      <c r="AQ4874" s="78"/>
      <c r="AR4874" s="78"/>
      <c r="AS4874" s="78"/>
      <c r="AT4874" s="78"/>
      <c r="AU4874" s="78"/>
      <c r="AV4874" s="78"/>
      <c r="AW4874" s="77"/>
      <c r="AX4874" s="144"/>
      <c r="AY4874" s="144"/>
      <c r="AZ4874" s="144"/>
      <c r="BA4874" s="54"/>
      <c r="BB4874" s="54"/>
    </row>
    <row r="4875" spans="2:54" x14ac:dyDescent="0.25">
      <c r="B4875" s="77"/>
      <c r="C4875" s="77"/>
      <c r="D4875" s="77"/>
      <c r="E4875" s="77"/>
      <c r="F4875" s="77"/>
      <c r="G4875" s="77"/>
      <c r="I4875" s="78"/>
      <c r="K4875" s="78"/>
      <c r="L4875" s="77"/>
      <c r="M4875" s="78"/>
      <c r="N4875" s="78"/>
      <c r="O4875" s="78"/>
      <c r="P4875" s="78"/>
      <c r="Q4875" s="144"/>
      <c r="R4875" s="78"/>
      <c r="S4875" s="78"/>
      <c r="T4875" s="78"/>
      <c r="U4875" s="78"/>
      <c r="V4875" s="219"/>
      <c r="W4875" s="78"/>
      <c r="X4875" s="78"/>
      <c r="Y4875" s="78"/>
      <c r="Z4875" s="78"/>
      <c r="AA4875" s="77"/>
      <c r="AB4875" s="77"/>
      <c r="AC4875" s="78"/>
      <c r="AD4875" s="104"/>
      <c r="AE4875" s="78"/>
      <c r="AF4875" s="104"/>
      <c r="AG4875" s="78"/>
      <c r="AH4875" s="104"/>
      <c r="AI4875" s="78"/>
      <c r="AJ4875" s="104"/>
      <c r="AK4875" s="78"/>
      <c r="AL4875" s="78"/>
      <c r="AM4875" s="8"/>
      <c r="AN4875" s="78"/>
      <c r="AO4875" s="78"/>
      <c r="AP4875" s="78"/>
      <c r="AQ4875" s="78"/>
      <c r="AR4875" s="78"/>
      <c r="AS4875" s="78"/>
      <c r="AT4875" s="78"/>
      <c r="AU4875" s="78"/>
      <c r="AV4875" s="78"/>
      <c r="AW4875" s="77"/>
      <c r="AX4875" s="144"/>
      <c r="AY4875" s="144"/>
      <c r="AZ4875" s="144"/>
      <c r="BA4875" s="54"/>
      <c r="BB4875" s="54"/>
    </row>
    <row r="4876" spans="2:54" x14ac:dyDescent="0.25">
      <c r="B4876" s="77"/>
      <c r="C4876" s="77"/>
      <c r="D4876" s="77"/>
      <c r="E4876" s="77"/>
      <c r="F4876" s="77"/>
      <c r="G4876" s="77"/>
      <c r="I4876" s="78"/>
      <c r="K4876" s="78"/>
      <c r="L4876" s="77"/>
      <c r="M4876" s="78"/>
      <c r="N4876" s="78"/>
      <c r="O4876" s="78"/>
      <c r="P4876" s="78"/>
      <c r="Q4876" s="144"/>
      <c r="R4876" s="78"/>
      <c r="S4876" s="78"/>
      <c r="T4876" s="78"/>
      <c r="U4876" s="78"/>
      <c r="V4876" s="219"/>
      <c r="W4876" s="78"/>
      <c r="X4876" s="78"/>
      <c r="Y4876" s="78"/>
      <c r="Z4876" s="78"/>
      <c r="AA4876" s="77"/>
      <c r="AB4876" s="77"/>
      <c r="AC4876" s="78"/>
      <c r="AD4876" s="104"/>
      <c r="AE4876" s="78"/>
      <c r="AF4876" s="104"/>
      <c r="AG4876" s="78"/>
      <c r="AH4876" s="104"/>
      <c r="AI4876" s="78"/>
      <c r="AJ4876" s="104"/>
      <c r="AK4876" s="78"/>
      <c r="AL4876" s="78"/>
      <c r="AM4876" s="8"/>
      <c r="AN4876" s="78"/>
      <c r="AO4876" s="78"/>
      <c r="AP4876" s="78"/>
      <c r="AQ4876" s="78"/>
      <c r="AR4876" s="78"/>
      <c r="AS4876" s="78"/>
      <c r="AT4876" s="78"/>
      <c r="AU4876" s="78"/>
      <c r="AV4876" s="78"/>
      <c r="AW4876" s="77"/>
      <c r="AX4876" s="144"/>
      <c r="AY4876" s="144"/>
      <c r="AZ4876" s="144"/>
      <c r="BA4876" s="54"/>
      <c r="BB4876" s="54"/>
    </row>
    <row r="4877" spans="2:54" x14ac:dyDescent="0.25">
      <c r="B4877" s="77"/>
      <c r="C4877" s="77"/>
      <c r="D4877" s="77"/>
      <c r="E4877" s="77"/>
      <c r="F4877" s="77"/>
      <c r="G4877" s="77"/>
      <c r="I4877" s="78"/>
      <c r="K4877" s="78"/>
      <c r="L4877" s="77"/>
      <c r="M4877" s="78"/>
      <c r="N4877" s="78"/>
      <c r="O4877" s="78"/>
      <c r="P4877" s="78"/>
      <c r="Q4877" s="144"/>
      <c r="R4877" s="78"/>
      <c r="S4877" s="78"/>
      <c r="T4877" s="78"/>
      <c r="U4877" s="78"/>
      <c r="V4877" s="219"/>
      <c r="W4877" s="78"/>
      <c r="X4877" s="78"/>
      <c r="Y4877" s="78"/>
      <c r="Z4877" s="78"/>
      <c r="AA4877" s="77"/>
      <c r="AB4877" s="77"/>
      <c r="AC4877" s="78"/>
      <c r="AD4877" s="104"/>
      <c r="AE4877" s="78"/>
      <c r="AF4877" s="104"/>
      <c r="AG4877" s="78"/>
      <c r="AH4877" s="104"/>
      <c r="AI4877" s="78"/>
      <c r="AJ4877" s="104"/>
      <c r="AK4877" s="78"/>
      <c r="AL4877" s="78"/>
      <c r="AM4877" s="8"/>
      <c r="AN4877" s="78"/>
      <c r="AO4877" s="78"/>
      <c r="AP4877" s="78"/>
      <c r="AQ4877" s="78"/>
      <c r="AR4877" s="78"/>
      <c r="AS4877" s="78"/>
      <c r="AT4877" s="78"/>
      <c r="AU4877" s="78"/>
      <c r="AV4877" s="78"/>
      <c r="AW4877" s="77"/>
      <c r="AX4877" s="144"/>
      <c r="AY4877" s="144"/>
      <c r="AZ4877" s="144"/>
      <c r="BA4877" s="54"/>
      <c r="BB4877" s="54"/>
    </row>
    <row r="4878" spans="2:54" x14ac:dyDescent="0.25">
      <c r="B4878" s="77"/>
      <c r="C4878" s="77"/>
      <c r="D4878" s="77"/>
      <c r="E4878" s="77"/>
      <c r="F4878" s="77"/>
      <c r="G4878" s="77"/>
      <c r="I4878" s="78"/>
      <c r="K4878" s="78"/>
      <c r="L4878" s="77"/>
      <c r="M4878" s="78"/>
      <c r="N4878" s="78"/>
      <c r="O4878" s="78"/>
      <c r="P4878" s="78"/>
      <c r="Q4878" s="144"/>
      <c r="R4878" s="78"/>
      <c r="S4878" s="78"/>
      <c r="T4878" s="78"/>
      <c r="U4878" s="78"/>
      <c r="V4878" s="219"/>
      <c r="W4878" s="78"/>
      <c r="X4878" s="78"/>
      <c r="Y4878" s="78"/>
      <c r="Z4878" s="78"/>
      <c r="AA4878" s="77"/>
      <c r="AB4878" s="77"/>
      <c r="AC4878" s="78"/>
      <c r="AD4878" s="104"/>
      <c r="AE4878" s="78"/>
      <c r="AF4878" s="104"/>
      <c r="AG4878" s="78"/>
      <c r="AH4878" s="104"/>
      <c r="AI4878" s="78"/>
      <c r="AJ4878" s="104"/>
      <c r="AK4878" s="78"/>
      <c r="AL4878" s="78"/>
      <c r="AM4878" s="8"/>
      <c r="AN4878" s="78"/>
      <c r="AO4878" s="78"/>
      <c r="AP4878" s="78"/>
      <c r="AQ4878" s="78"/>
      <c r="AR4878" s="78"/>
      <c r="AS4878" s="78"/>
      <c r="AT4878" s="78"/>
      <c r="AU4878" s="78"/>
      <c r="AV4878" s="78"/>
      <c r="AW4878" s="77"/>
      <c r="AX4878" s="144"/>
      <c r="AY4878" s="144"/>
      <c r="AZ4878" s="144"/>
      <c r="BA4878" s="54"/>
      <c r="BB4878" s="54"/>
    </row>
    <row r="4879" spans="2:54" x14ac:dyDescent="0.25">
      <c r="B4879" s="77"/>
      <c r="C4879" s="77"/>
      <c r="D4879" s="77"/>
      <c r="E4879" s="77"/>
      <c r="F4879" s="77"/>
      <c r="G4879" s="77"/>
      <c r="I4879" s="78"/>
      <c r="K4879" s="78"/>
      <c r="L4879" s="77"/>
      <c r="M4879" s="78"/>
      <c r="N4879" s="78"/>
      <c r="O4879" s="78"/>
      <c r="P4879" s="78"/>
      <c r="Q4879" s="144"/>
      <c r="R4879" s="78"/>
      <c r="S4879" s="78"/>
      <c r="T4879" s="78"/>
      <c r="U4879" s="78"/>
      <c r="V4879" s="219"/>
      <c r="W4879" s="78"/>
      <c r="X4879" s="78"/>
      <c r="Y4879" s="78"/>
      <c r="Z4879" s="78"/>
      <c r="AA4879" s="77"/>
      <c r="AB4879" s="77"/>
      <c r="AC4879" s="78"/>
      <c r="AD4879" s="104"/>
      <c r="AE4879" s="78"/>
      <c r="AF4879" s="104"/>
      <c r="AG4879" s="78"/>
      <c r="AH4879" s="104"/>
      <c r="AI4879" s="78"/>
      <c r="AJ4879" s="104"/>
      <c r="AK4879" s="78"/>
      <c r="AL4879" s="78"/>
      <c r="AM4879" s="8"/>
      <c r="AN4879" s="78"/>
      <c r="AO4879" s="78"/>
      <c r="AP4879" s="78"/>
      <c r="AQ4879" s="78"/>
      <c r="AR4879" s="78"/>
      <c r="AS4879" s="78"/>
      <c r="AT4879" s="78"/>
      <c r="AU4879" s="78"/>
      <c r="AV4879" s="78"/>
      <c r="AW4879" s="77"/>
      <c r="AX4879" s="144"/>
      <c r="AY4879" s="144"/>
      <c r="AZ4879" s="144"/>
      <c r="BA4879" s="54"/>
      <c r="BB4879" s="54"/>
    </row>
    <row r="4880" spans="2:54" x14ac:dyDescent="0.25">
      <c r="B4880" s="77"/>
      <c r="C4880" s="77"/>
      <c r="D4880" s="77"/>
      <c r="E4880" s="77"/>
      <c r="F4880" s="77"/>
      <c r="G4880" s="77"/>
      <c r="I4880" s="78"/>
      <c r="K4880" s="78"/>
      <c r="L4880" s="77"/>
      <c r="M4880" s="78"/>
      <c r="N4880" s="78"/>
      <c r="O4880" s="78"/>
      <c r="P4880" s="78"/>
      <c r="Q4880" s="144"/>
      <c r="R4880" s="78"/>
      <c r="S4880" s="78"/>
      <c r="T4880" s="78"/>
      <c r="U4880" s="78"/>
      <c r="V4880" s="219"/>
      <c r="W4880" s="78"/>
      <c r="X4880" s="78"/>
      <c r="Y4880" s="78"/>
      <c r="Z4880" s="78"/>
      <c r="AA4880" s="77"/>
      <c r="AB4880" s="77"/>
      <c r="AC4880" s="78"/>
      <c r="AD4880" s="104"/>
      <c r="AE4880" s="78"/>
      <c r="AF4880" s="104"/>
      <c r="AG4880" s="78"/>
      <c r="AH4880" s="104"/>
      <c r="AI4880" s="78"/>
      <c r="AJ4880" s="104"/>
      <c r="AK4880" s="78"/>
      <c r="AL4880" s="78"/>
      <c r="AM4880" s="8"/>
      <c r="AN4880" s="78"/>
      <c r="AO4880" s="78"/>
      <c r="AP4880" s="78"/>
      <c r="AQ4880" s="78"/>
      <c r="AR4880" s="78"/>
      <c r="AS4880" s="78"/>
      <c r="AT4880" s="78"/>
      <c r="AU4880" s="78"/>
      <c r="AV4880" s="78"/>
      <c r="AW4880" s="77"/>
      <c r="AX4880" s="144"/>
      <c r="AY4880" s="144"/>
      <c r="AZ4880" s="144"/>
      <c r="BA4880" s="54"/>
      <c r="BB4880" s="54"/>
    </row>
    <row r="4881" spans="2:54" x14ac:dyDescent="0.25">
      <c r="B4881" s="77"/>
      <c r="C4881" s="77"/>
      <c r="D4881" s="77"/>
      <c r="E4881" s="77"/>
      <c r="F4881" s="77"/>
      <c r="G4881" s="77"/>
      <c r="I4881" s="78"/>
      <c r="K4881" s="78"/>
      <c r="L4881" s="77"/>
      <c r="M4881" s="78"/>
      <c r="N4881" s="78"/>
      <c r="O4881" s="78"/>
      <c r="P4881" s="78"/>
      <c r="Q4881" s="144"/>
      <c r="R4881" s="78"/>
      <c r="S4881" s="78"/>
      <c r="T4881" s="78"/>
      <c r="U4881" s="78"/>
      <c r="V4881" s="219"/>
      <c r="W4881" s="78"/>
      <c r="X4881" s="78"/>
      <c r="Y4881" s="78"/>
      <c r="Z4881" s="78"/>
      <c r="AA4881" s="77"/>
      <c r="AB4881" s="77"/>
      <c r="AC4881" s="78"/>
      <c r="AD4881" s="104"/>
      <c r="AE4881" s="78"/>
      <c r="AF4881" s="104"/>
      <c r="AG4881" s="78"/>
      <c r="AH4881" s="104"/>
      <c r="AI4881" s="78"/>
      <c r="AJ4881" s="104"/>
      <c r="AK4881" s="78"/>
      <c r="AL4881" s="78"/>
      <c r="AM4881" s="8"/>
      <c r="AN4881" s="78"/>
      <c r="AO4881" s="78"/>
      <c r="AP4881" s="78"/>
      <c r="AQ4881" s="78"/>
      <c r="AR4881" s="78"/>
      <c r="AS4881" s="78"/>
      <c r="AT4881" s="78"/>
      <c r="AU4881" s="78"/>
      <c r="AV4881" s="78"/>
      <c r="AW4881" s="77"/>
      <c r="AX4881" s="144"/>
      <c r="AY4881" s="144"/>
      <c r="AZ4881" s="144"/>
      <c r="BA4881" s="54"/>
      <c r="BB4881" s="54"/>
    </row>
    <row r="4882" spans="2:54" x14ac:dyDescent="0.25">
      <c r="B4882" s="77"/>
      <c r="C4882" s="77"/>
      <c r="D4882" s="77"/>
      <c r="E4882" s="77"/>
      <c r="F4882" s="77"/>
      <c r="G4882" s="77"/>
      <c r="I4882" s="78"/>
      <c r="K4882" s="78"/>
      <c r="L4882" s="77"/>
      <c r="M4882" s="78"/>
      <c r="N4882" s="78"/>
      <c r="O4882" s="78"/>
      <c r="P4882" s="78"/>
      <c r="Q4882" s="144"/>
      <c r="R4882" s="78"/>
      <c r="S4882" s="78"/>
      <c r="T4882" s="78"/>
      <c r="U4882" s="78"/>
      <c r="V4882" s="219"/>
      <c r="W4882" s="78"/>
      <c r="X4882" s="78"/>
      <c r="Y4882" s="78"/>
      <c r="Z4882" s="78"/>
      <c r="AA4882" s="77"/>
      <c r="AB4882" s="77"/>
      <c r="AC4882" s="78"/>
      <c r="AD4882" s="104"/>
      <c r="AE4882" s="78"/>
      <c r="AF4882" s="104"/>
      <c r="AG4882" s="78"/>
      <c r="AH4882" s="104"/>
      <c r="AI4882" s="78"/>
      <c r="AJ4882" s="104"/>
      <c r="AK4882" s="78"/>
      <c r="AL4882" s="78"/>
      <c r="AM4882" s="8"/>
      <c r="AN4882" s="78"/>
      <c r="AO4882" s="78"/>
      <c r="AP4882" s="78"/>
      <c r="AQ4882" s="78"/>
      <c r="AR4882" s="78"/>
      <c r="AS4882" s="78"/>
      <c r="AT4882" s="78"/>
      <c r="AU4882" s="78"/>
      <c r="AV4882" s="78"/>
      <c r="AW4882" s="77"/>
      <c r="AX4882" s="144"/>
      <c r="AY4882" s="144"/>
      <c r="AZ4882" s="144"/>
      <c r="BA4882" s="54"/>
      <c r="BB4882" s="54"/>
    </row>
    <row r="4883" spans="2:54" x14ac:dyDescent="0.25">
      <c r="B4883" s="77"/>
      <c r="C4883" s="77"/>
      <c r="D4883" s="77"/>
      <c r="E4883" s="77"/>
      <c r="F4883" s="77"/>
      <c r="G4883" s="77"/>
      <c r="I4883" s="78"/>
      <c r="K4883" s="78"/>
      <c r="L4883" s="77"/>
      <c r="M4883" s="78"/>
      <c r="N4883" s="78"/>
      <c r="O4883" s="78"/>
      <c r="P4883" s="78"/>
      <c r="Q4883" s="144"/>
      <c r="R4883" s="78"/>
      <c r="S4883" s="78"/>
      <c r="T4883" s="78"/>
      <c r="U4883" s="78"/>
      <c r="V4883" s="219"/>
      <c r="W4883" s="78"/>
      <c r="X4883" s="78"/>
      <c r="Y4883" s="78"/>
      <c r="Z4883" s="78"/>
      <c r="AA4883" s="77"/>
      <c r="AB4883" s="77"/>
      <c r="AC4883" s="78"/>
      <c r="AD4883" s="104"/>
      <c r="AE4883" s="78"/>
      <c r="AF4883" s="104"/>
      <c r="AG4883" s="78"/>
      <c r="AH4883" s="104"/>
      <c r="AI4883" s="78"/>
      <c r="AJ4883" s="104"/>
      <c r="AK4883" s="78"/>
      <c r="AL4883" s="78"/>
      <c r="AM4883" s="8"/>
      <c r="AN4883" s="78"/>
      <c r="AO4883" s="78"/>
      <c r="AP4883" s="78"/>
      <c r="AQ4883" s="78"/>
      <c r="AR4883" s="78"/>
      <c r="AS4883" s="78"/>
      <c r="AT4883" s="78"/>
      <c r="AU4883" s="78"/>
      <c r="AV4883" s="78"/>
      <c r="AW4883" s="77"/>
      <c r="AX4883" s="144"/>
      <c r="AY4883" s="144"/>
      <c r="AZ4883" s="144"/>
      <c r="BA4883" s="54"/>
      <c r="BB4883" s="54"/>
    </row>
    <row r="4884" spans="2:54" x14ac:dyDescent="0.25">
      <c r="B4884" s="77"/>
      <c r="C4884" s="77"/>
      <c r="D4884" s="77"/>
      <c r="E4884" s="77"/>
      <c r="F4884" s="77"/>
      <c r="G4884" s="77"/>
      <c r="I4884" s="78"/>
      <c r="K4884" s="78"/>
      <c r="L4884" s="77"/>
      <c r="M4884" s="78"/>
      <c r="N4884" s="78"/>
      <c r="O4884" s="78"/>
      <c r="P4884" s="78"/>
      <c r="Q4884" s="144"/>
      <c r="R4884" s="78"/>
      <c r="S4884" s="78"/>
      <c r="T4884" s="78"/>
      <c r="U4884" s="78"/>
      <c r="V4884" s="219"/>
      <c r="W4884" s="78"/>
      <c r="X4884" s="78"/>
      <c r="Y4884" s="78"/>
      <c r="Z4884" s="78"/>
      <c r="AA4884" s="77"/>
      <c r="AB4884" s="77"/>
      <c r="AC4884" s="78"/>
      <c r="AD4884" s="104"/>
      <c r="AE4884" s="78"/>
      <c r="AF4884" s="104"/>
      <c r="AG4884" s="78"/>
      <c r="AH4884" s="104"/>
      <c r="AI4884" s="78"/>
      <c r="AJ4884" s="104"/>
      <c r="AK4884" s="78"/>
      <c r="AL4884" s="78"/>
      <c r="AM4884" s="8"/>
      <c r="AN4884" s="78"/>
      <c r="AO4884" s="78"/>
      <c r="AP4884" s="78"/>
      <c r="AQ4884" s="78"/>
      <c r="AR4884" s="78"/>
      <c r="AS4884" s="78"/>
      <c r="AT4884" s="78"/>
      <c r="AU4884" s="78"/>
      <c r="AV4884" s="78"/>
      <c r="AW4884" s="77"/>
      <c r="AX4884" s="144"/>
      <c r="AY4884" s="144"/>
      <c r="AZ4884" s="144"/>
      <c r="BA4884" s="54"/>
      <c r="BB4884" s="54"/>
    </row>
    <row r="4885" spans="2:54" x14ac:dyDescent="0.25">
      <c r="B4885" s="77"/>
      <c r="C4885" s="77"/>
      <c r="D4885" s="77"/>
      <c r="E4885" s="77"/>
      <c r="F4885" s="77"/>
      <c r="G4885" s="77"/>
      <c r="I4885" s="78"/>
      <c r="K4885" s="78"/>
      <c r="L4885" s="77"/>
      <c r="M4885" s="78"/>
      <c r="N4885" s="78"/>
      <c r="O4885" s="78"/>
      <c r="P4885" s="78"/>
      <c r="Q4885" s="144"/>
      <c r="R4885" s="78"/>
      <c r="S4885" s="78"/>
      <c r="T4885" s="78"/>
      <c r="U4885" s="78"/>
      <c r="V4885" s="219"/>
      <c r="W4885" s="78"/>
      <c r="X4885" s="78"/>
      <c r="Y4885" s="78"/>
      <c r="Z4885" s="78"/>
      <c r="AA4885" s="77"/>
      <c r="AB4885" s="77"/>
      <c r="AC4885" s="78"/>
      <c r="AD4885" s="104"/>
      <c r="AE4885" s="78"/>
      <c r="AF4885" s="104"/>
      <c r="AG4885" s="78"/>
      <c r="AH4885" s="104"/>
      <c r="AI4885" s="78"/>
      <c r="AJ4885" s="104"/>
      <c r="AK4885" s="78"/>
      <c r="AL4885" s="78"/>
      <c r="AM4885" s="8"/>
      <c r="AN4885" s="78"/>
      <c r="AO4885" s="78"/>
      <c r="AP4885" s="78"/>
      <c r="AQ4885" s="78"/>
      <c r="AR4885" s="78"/>
      <c r="AS4885" s="78"/>
      <c r="AT4885" s="78"/>
      <c r="AU4885" s="78"/>
      <c r="AV4885" s="78"/>
      <c r="AW4885" s="77"/>
      <c r="AX4885" s="144"/>
      <c r="AY4885" s="144"/>
      <c r="AZ4885" s="144"/>
      <c r="BA4885" s="54"/>
      <c r="BB4885" s="54"/>
    </row>
    <row r="4886" spans="2:54" x14ac:dyDescent="0.25">
      <c r="B4886" s="77"/>
      <c r="C4886" s="77"/>
      <c r="D4886" s="77"/>
      <c r="E4886" s="77"/>
      <c r="F4886" s="77"/>
      <c r="G4886" s="77"/>
      <c r="I4886" s="78"/>
      <c r="K4886" s="78"/>
      <c r="L4886" s="77"/>
      <c r="M4886" s="78"/>
      <c r="N4886" s="78"/>
      <c r="O4886" s="78"/>
      <c r="P4886" s="78"/>
      <c r="Q4886" s="144"/>
      <c r="R4886" s="78"/>
      <c r="S4886" s="78"/>
      <c r="T4886" s="78"/>
      <c r="U4886" s="78"/>
      <c r="V4886" s="219"/>
      <c r="W4886" s="78"/>
      <c r="X4886" s="78"/>
      <c r="Y4886" s="78"/>
      <c r="Z4886" s="78"/>
      <c r="AA4886" s="77"/>
      <c r="AB4886" s="77"/>
      <c r="AC4886" s="78"/>
      <c r="AD4886" s="104"/>
      <c r="AE4886" s="78"/>
      <c r="AF4886" s="104"/>
      <c r="AG4886" s="78"/>
      <c r="AH4886" s="104"/>
      <c r="AI4886" s="78"/>
      <c r="AJ4886" s="104"/>
      <c r="AK4886" s="78"/>
      <c r="AL4886" s="78"/>
      <c r="AM4886" s="8"/>
      <c r="AN4886" s="78"/>
      <c r="AO4886" s="78"/>
      <c r="AP4886" s="78"/>
      <c r="AQ4886" s="78"/>
      <c r="AR4886" s="78"/>
      <c r="AS4886" s="78"/>
      <c r="AT4886" s="78"/>
      <c r="AU4886" s="78"/>
      <c r="AV4886" s="78"/>
      <c r="AW4886" s="77"/>
      <c r="AX4886" s="144"/>
      <c r="AY4886" s="144"/>
      <c r="AZ4886" s="144"/>
      <c r="BA4886" s="54"/>
      <c r="BB4886" s="54"/>
    </row>
    <row r="4887" spans="2:54" x14ac:dyDescent="0.25">
      <c r="B4887" s="77"/>
      <c r="C4887" s="77"/>
      <c r="D4887" s="77"/>
      <c r="E4887" s="77"/>
      <c r="F4887" s="77"/>
      <c r="G4887" s="77"/>
      <c r="I4887" s="78"/>
      <c r="K4887" s="78"/>
      <c r="L4887" s="77"/>
      <c r="M4887" s="78"/>
      <c r="N4887" s="78"/>
      <c r="O4887" s="78"/>
      <c r="P4887" s="78"/>
      <c r="Q4887" s="144"/>
      <c r="R4887" s="78"/>
      <c r="S4887" s="78"/>
      <c r="T4887" s="78"/>
      <c r="U4887" s="78"/>
      <c r="V4887" s="219"/>
      <c r="W4887" s="78"/>
      <c r="X4887" s="78"/>
      <c r="Y4887" s="78"/>
      <c r="Z4887" s="78"/>
      <c r="AA4887" s="77"/>
      <c r="AB4887" s="77"/>
      <c r="AC4887" s="78"/>
      <c r="AD4887" s="104"/>
      <c r="AE4887" s="78"/>
      <c r="AF4887" s="104"/>
      <c r="AG4887" s="78"/>
      <c r="AH4887" s="104"/>
      <c r="AI4887" s="78"/>
      <c r="AJ4887" s="104"/>
      <c r="AK4887" s="78"/>
      <c r="AL4887" s="78"/>
      <c r="AM4887" s="8"/>
      <c r="AN4887" s="78"/>
      <c r="AO4887" s="78"/>
      <c r="AP4887" s="78"/>
      <c r="AQ4887" s="78"/>
      <c r="AR4887" s="78"/>
      <c r="AS4887" s="78"/>
      <c r="AT4887" s="78"/>
      <c r="AU4887" s="78"/>
      <c r="AV4887" s="78"/>
      <c r="AW4887" s="77"/>
      <c r="AX4887" s="144"/>
      <c r="AY4887" s="144"/>
      <c r="AZ4887" s="144"/>
      <c r="BA4887" s="54"/>
      <c r="BB4887" s="54"/>
    </row>
    <row r="4888" spans="2:54" x14ac:dyDescent="0.25">
      <c r="B4888" s="77"/>
      <c r="C4888" s="77"/>
      <c r="D4888" s="77"/>
      <c r="E4888" s="77"/>
      <c r="F4888" s="77"/>
      <c r="G4888" s="77"/>
      <c r="I4888" s="78"/>
      <c r="K4888" s="78"/>
      <c r="L4888" s="77"/>
      <c r="M4888" s="78"/>
      <c r="N4888" s="78"/>
      <c r="O4888" s="78"/>
      <c r="P4888" s="78"/>
      <c r="Q4888" s="144"/>
      <c r="R4888" s="78"/>
      <c r="S4888" s="78"/>
      <c r="T4888" s="78"/>
      <c r="U4888" s="78"/>
      <c r="V4888" s="219"/>
      <c r="W4888" s="78"/>
      <c r="X4888" s="78"/>
      <c r="Y4888" s="78"/>
      <c r="Z4888" s="78"/>
      <c r="AA4888" s="77"/>
      <c r="AB4888" s="77"/>
      <c r="AC4888" s="78"/>
      <c r="AD4888" s="104"/>
      <c r="AE4888" s="78"/>
      <c r="AF4888" s="104"/>
      <c r="AG4888" s="78"/>
      <c r="AH4888" s="104"/>
      <c r="AI4888" s="78"/>
      <c r="AJ4888" s="104"/>
      <c r="AK4888" s="78"/>
      <c r="AL4888" s="78"/>
      <c r="AM4888" s="8"/>
      <c r="AN4888" s="78"/>
      <c r="AO4888" s="78"/>
      <c r="AP4888" s="78"/>
      <c r="AQ4888" s="78"/>
      <c r="AR4888" s="78"/>
      <c r="AS4888" s="78"/>
      <c r="AT4888" s="78"/>
      <c r="AU4888" s="78"/>
      <c r="AV4888" s="78"/>
      <c r="AW4888" s="77"/>
      <c r="AX4888" s="144"/>
      <c r="AY4888" s="144"/>
      <c r="AZ4888" s="144"/>
      <c r="BA4888" s="54"/>
      <c r="BB4888" s="54"/>
    </row>
    <row r="4889" spans="2:54" x14ac:dyDescent="0.25">
      <c r="B4889" s="77"/>
      <c r="C4889" s="77"/>
      <c r="D4889" s="77"/>
      <c r="E4889" s="77"/>
      <c r="F4889" s="77"/>
      <c r="G4889" s="77"/>
      <c r="I4889" s="78"/>
      <c r="K4889" s="78"/>
      <c r="L4889" s="77"/>
      <c r="M4889" s="78"/>
      <c r="N4889" s="78"/>
      <c r="O4889" s="78"/>
      <c r="P4889" s="78"/>
      <c r="Q4889" s="144"/>
      <c r="R4889" s="78"/>
      <c r="S4889" s="78"/>
      <c r="T4889" s="78"/>
      <c r="U4889" s="78"/>
      <c r="V4889" s="219"/>
      <c r="W4889" s="78"/>
      <c r="X4889" s="78"/>
      <c r="Y4889" s="78"/>
      <c r="Z4889" s="78"/>
      <c r="AA4889" s="77"/>
      <c r="AB4889" s="77"/>
      <c r="AC4889" s="78"/>
      <c r="AD4889" s="104"/>
      <c r="AE4889" s="78"/>
      <c r="AF4889" s="104"/>
      <c r="AG4889" s="78"/>
      <c r="AH4889" s="104"/>
      <c r="AI4889" s="78"/>
      <c r="AJ4889" s="104"/>
      <c r="AK4889" s="78"/>
      <c r="AL4889" s="78"/>
      <c r="AM4889" s="8"/>
      <c r="AN4889" s="78"/>
      <c r="AO4889" s="78"/>
      <c r="AP4889" s="78"/>
      <c r="AQ4889" s="78"/>
      <c r="AR4889" s="78"/>
      <c r="AS4889" s="78"/>
      <c r="AT4889" s="78"/>
      <c r="AU4889" s="78"/>
      <c r="AV4889" s="78"/>
      <c r="AW4889" s="77"/>
      <c r="AX4889" s="144"/>
      <c r="AY4889" s="144"/>
      <c r="AZ4889" s="144"/>
      <c r="BA4889" s="54"/>
      <c r="BB4889" s="54"/>
    </row>
    <row r="4890" spans="2:54" x14ac:dyDescent="0.25">
      <c r="B4890" s="77"/>
      <c r="C4890" s="77"/>
      <c r="D4890" s="77"/>
      <c r="E4890" s="77"/>
      <c r="F4890" s="77"/>
      <c r="G4890" s="77"/>
      <c r="I4890" s="78"/>
      <c r="K4890" s="78"/>
      <c r="L4890" s="77"/>
      <c r="M4890" s="78"/>
      <c r="N4890" s="78"/>
      <c r="O4890" s="78"/>
      <c r="P4890" s="78"/>
      <c r="Q4890" s="144"/>
      <c r="R4890" s="78"/>
      <c r="S4890" s="78"/>
      <c r="T4890" s="78"/>
      <c r="U4890" s="78"/>
      <c r="V4890" s="219"/>
      <c r="W4890" s="78"/>
      <c r="X4890" s="78"/>
      <c r="Y4890" s="78"/>
      <c r="Z4890" s="78"/>
      <c r="AA4890" s="77"/>
      <c r="AB4890" s="77"/>
      <c r="AC4890" s="78"/>
      <c r="AD4890" s="104"/>
      <c r="AE4890" s="78"/>
      <c r="AF4890" s="104"/>
      <c r="AG4890" s="78"/>
      <c r="AH4890" s="104"/>
      <c r="AI4890" s="78"/>
      <c r="AJ4890" s="104"/>
      <c r="AK4890" s="78"/>
      <c r="AL4890" s="78"/>
      <c r="AM4890" s="8"/>
      <c r="AN4890" s="78"/>
      <c r="AO4890" s="78"/>
      <c r="AP4890" s="78"/>
      <c r="AQ4890" s="78"/>
      <c r="AR4890" s="78"/>
      <c r="AS4890" s="78"/>
      <c r="AT4890" s="78"/>
      <c r="AU4890" s="78"/>
      <c r="AV4890" s="78"/>
      <c r="AW4890" s="77"/>
      <c r="AX4890" s="144"/>
      <c r="AY4890" s="144"/>
      <c r="AZ4890" s="144"/>
      <c r="BA4890" s="54"/>
      <c r="BB4890" s="54"/>
    </row>
    <row r="4891" spans="2:54" x14ac:dyDescent="0.25">
      <c r="B4891" s="77"/>
      <c r="C4891" s="77"/>
      <c r="D4891" s="77"/>
      <c r="E4891" s="77"/>
      <c r="F4891" s="77"/>
      <c r="G4891" s="77"/>
      <c r="I4891" s="78"/>
      <c r="K4891" s="78"/>
      <c r="L4891" s="77"/>
      <c r="M4891" s="78"/>
      <c r="N4891" s="78"/>
      <c r="O4891" s="78"/>
      <c r="P4891" s="78"/>
      <c r="Q4891" s="144"/>
      <c r="R4891" s="78"/>
      <c r="S4891" s="78"/>
      <c r="T4891" s="78"/>
      <c r="U4891" s="78"/>
      <c r="V4891" s="219"/>
      <c r="W4891" s="78"/>
      <c r="X4891" s="78"/>
      <c r="Y4891" s="78"/>
      <c r="Z4891" s="78"/>
      <c r="AA4891" s="77"/>
      <c r="AB4891" s="77"/>
      <c r="AC4891" s="78"/>
      <c r="AD4891" s="104"/>
      <c r="AE4891" s="78"/>
      <c r="AF4891" s="104"/>
      <c r="AG4891" s="78"/>
      <c r="AH4891" s="104"/>
      <c r="AI4891" s="78"/>
      <c r="AJ4891" s="104"/>
      <c r="AK4891" s="78"/>
      <c r="AL4891" s="78"/>
      <c r="AM4891" s="8"/>
      <c r="AN4891" s="78"/>
      <c r="AO4891" s="78"/>
      <c r="AP4891" s="78"/>
      <c r="AQ4891" s="78"/>
      <c r="AR4891" s="78"/>
      <c r="AS4891" s="78"/>
      <c r="AT4891" s="78"/>
      <c r="AU4891" s="78"/>
      <c r="AV4891" s="78"/>
      <c r="AW4891" s="77"/>
      <c r="AX4891" s="144"/>
      <c r="AY4891" s="144"/>
      <c r="AZ4891" s="144"/>
      <c r="BA4891" s="54"/>
      <c r="BB4891" s="54"/>
    </row>
    <row r="4892" spans="2:54" x14ac:dyDescent="0.25">
      <c r="B4892" s="77"/>
      <c r="C4892" s="77"/>
      <c r="D4892" s="77"/>
      <c r="E4892" s="77"/>
      <c r="F4892" s="77"/>
      <c r="G4892" s="77"/>
      <c r="I4892" s="78"/>
      <c r="K4892" s="78"/>
      <c r="L4892" s="77"/>
      <c r="M4892" s="78"/>
      <c r="N4892" s="78"/>
      <c r="O4892" s="78"/>
      <c r="P4892" s="78"/>
      <c r="Q4892" s="144"/>
      <c r="R4892" s="78"/>
      <c r="S4892" s="78"/>
      <c r="T4892" s="78"/>
      <c r="U4892" s="78"/>
      <c r="V4892" s="219"/>
      <c r="W4892" s="78"/>
      <c r="X4892" s="78"/>
      <c r="Y4892" s="78"/>
      <c r="Z4892" s="78"/>
      <c r="AA4892" s="77"/>
      <c r="AB4892" s="77"/>
      <c r="AC4892" s="78"/>
      <c r="AD4892" s="104"/>
      <c r="AE4892" s="78"/>
      <c r="AF4892" s="104"/>
      <c r="AG4892" s="78"/>
      <c r="AH4892" s="104"/>
      <c r="AI4892" s="78"/>
      <c r="AJ4892" s="104"/>
      <c r="AK4892" s="78"/>
      <c r="AL4892" s="78"/>
      <c r="AM4892" s="8"/>
      <c r="AN4892" s="78"/>
      <c r="AO4892" s="78"/>
      <c r="AP4892" s="78"/>
      <c r="AQ4892" s="78"/>
      <c r="AR4892" s="78"/>
      <c r="AS4892" s="78"/>
      <c r="AT4892" s="78"/>
      <c r="AU4892" s="78"/>
      <c r="AV4892" s="78"/>
      <c r="AW4892" s="77"/>
      <c r="AX4892" s="144"/>
      <c r="AY4892" s="144"/>
      <c r="AZ4892" s="144"/>
      <c r="BA4892" s="54"/>
      <c r="BB4892" s="54"/>
    </row>
    <row r="4893" spans="2:54" x14ac:dyDescent="0.25">
      <c r="B4893" s="77"/>
      <c r="C4893" s="77"/>
      <c r="D4893" s="77"/>
      <c r="E4893" s="77"/>
      <c r="F4893" s="77"/>
      <c r="G4893" s="77"/>
      <c r="I4893" s="78"/>
      <c r="K4893" s="78"/>
      <c r="L4893" s="77"/>
      <c r="M4893" s="78"/>
      <c r="N4893" s="78"/>
      <c r="O4893" s="78"/>
      <c r="P4893" s="78"/>
      <c r="Q4893" s="144"/>
      <c r="R4893" s="78"/>
      <c r="S4893" s="78"/>
      <c r="T4893" s="78"/>
      <c r="U4893" s="78"/>
      <c r="V4893" s="219"/>
      <c r="W4893" s="78"/>
      <c r="X4893" s="78"/>
      <c r="Y4893" s="78"/>
      <c r="Z4893" s="78"/>
      <c r="AA4893" s="77"/>
      <c r="AB4893" s="77"/>
      <c r="AC4893" s="78"/>
      <c r="AD4893" s="104"/>
      <c r="AE4893" s="78"/>
      <c r="AF4893" s="104"/>
      <c r="AG4893" s="78"/>
      <c r="AH4893" s="104"/>
      <c r="AI4893" s="78"/>
      <c r="AJ4893" s="104"/>
      <c r="AK4893" s="78"/>
      <c r="AL4893" s="78"/>
      <c r="AM4893" s="8"/>
      <c r="AN4893" s="78"/>
      <c r="AO4893" s="78"/>
      <c r="AP4893" s="78"/>
      <c r="AQ4893" s="78"/>
      <c r="AR4893" s="78"/>
      <c r="AS4893" s="78"/>
      <c r="AT4893" s="78"/>
      <c r="AU4893" s="78"/>
      <c r="AV4893" s="78"/>
      <c r="AW4893" s="77"/>
      <c r="AX4893" s="144"/>
      <c r="AY4893" s="144"/>
      <c r="AZ4893" s="144"/>
      <c r="BA4893" s="54"/>
      <c r="BB4893" s="54"/>
    </row>
    <row r="4894" spans="2:54" x14ac:dyDescent="0.25">
      <c r="B4894" s="77"/>
      <c r="C4894" s="77"/>
      <c r="D4894" s="77"/>
      <c r="E4894" s="77"/>
      <c r="F4894" s="77"/>
      <c r="G4894" s="77"/>
      <c r="I4894" s="78"/>
      <c r="K4894" s="78"/>
      <c r="L4894" s="77"/>
      <c r="M4894" s="78"/>
      <c r="N4894" s="78"/>
      <c r="O4894" s="78"/>
      <c r="P4894" s="78"/>
      <c r="Q4894" s="144"/>
      <c r="R4894" s="78"/>
      <c r="S4894" s="78"/>
      <c r="T4894" s="78"/>
      <c r="U4894" s="78"/>
      <c r="V4894" s="219"/>
      <c r="W4894" s="78"/>
      <c r="X4894" s="78"/>
      <c r="Y4894" s="78"/>
      <c r="Z4894" s="78"/>
      <c r="AA4894" s="77"/>
      <c r="AB4894" s="77"/>
      <c r="AC4894" s="78"/>
      <c r="AD4894" s="104"/>
      <c r="AE4894" s="78"/>
      <c r="AF4894" s="104"/>
      <c r="AG4894" s="78"/>
      <c r="AH4894" s="104"/>
      <c r="AI4894" s="78"/>
      <c r="AJ4894" s="104"/>
      <c r="AK4894" s="78"/>
      <c r="AL4894" s="78"/>
      <c r="AM4894" s="8"/>
      <c r="AN4894" s="78"/>
      <c r="AO4894" s="78"/>
      <c r="AP4894" s="78"/>
      <c r="AQ4894" s="78"/>
      <c r="AR4894" s="78"/>
      <c r="AS4894" s="78"/>
      <c r="AT4894" s="78"/>
      <c r="AU4894" s="78"/>
      <c r="AV4894" s="78"/>
      <c r="AW4894" s="77"/>
      <c r="AX4894" s="144"/>
      <c r="AY4894" s="144"/>
      <c r="AZ4894" s="144"/>
      <c r="BA4894" s="54"/>
      <c r="BB4894" s="54"/>
    </row>
    <row r="4895" spans="2:54" x14ac:dyDescent="0.25">
      <c r="B4895" s="77"/>
      <c r="C4895" s="77"/>
      <c r="D4895" s="77"/>
      <c r="E4895" s="77"/>
      <c r="F4895" s="77"/>
      <c r="G4895" s="77"/>
      <c r="I4895" s="78"/>
      <c r="K4895" s="78"/>
      <c r="L4895" s="77"/>
      <c r="M4895" s="78"/>
      <c r="N4895" s="78"/>
      <c r="O4895" s="78"/>
      <c r="P4895" s="78"/>
      <c r="Q4895" s="144"/>
      <c r="R4895" s="78"/>
      <c r="S4895" s="78"/>
      <c r="T4895" s="78"/>
      <c r="U4895" s="78"/>
      <c r="V4895" s="219"/>
      <c r="W4895" s="78"/>
      <c r="X4895" s="78"/>
      <c r="Y4895" s="78"/>
      <c r="Z4895" s="78"/>
      <c r="AA4895" s="77"/>
      <c r="AB4895" s="77"/>
      <c r="AC4895" s="78"/>
      <c r="AD4895" s="104"/>
      <c r="AE4895" s="78"/>
      <c r="AF4895" s="104"/>
      <c r="AG4895" s="78"/>
      <c r="AH4895" s="104"/>
      <c r="AI4895" s="78"/>
      <c r="AJ4895" s="104"/>
      <c r="AK4895" s="78"/>
      <c r="AL4895" s="78"/>
      <c r="AM4895" s="8"/>
      <c r="AN4895" s="78"/>
      <c r="AO4895" s="78"/>
      <c r="AP4895" s="78"/>
      <c r="AQ4895" s="78"/>
      <c r="AR4895" s="78"/>
      <c r="AS4895" s="78"/>
      <c r="AT4895" s="78"/>
      <c r="AU4895" s="78"/>
      <c r="AV4895" s="78"/>
      <c r="AW4895" s="77"/>
      <c r="AX4895" s="144"/>
      <c r="AY4895" s="144"/>
      <c r="AZ4895" s="144"/>
      <c r="BA4895" s="54"/>
      <c r="BB4895" s="54"/>
    </row>
    <row r="4896" spans="2:54" x14ac:dyDescent="0.25">
      <c r="B4896" s="77"/>
      <c r="C4896" s="77"/>
      <c r="D4896" s="77"/>
      <c r="E4896" s="77"/>
      <c r="F4896" s="77"/>
      <c r="G4896" s="77"/>
      <c r="I4896" s="78"/>
      <c r="K4896" s="78"/>
      <c r="L4896" s="77"/>
      <c r="M4896" s="78"/>
      <c r="N4896" s="78"/>
      <c r="O4896" s="78"/>
      <c r="P4896" s="78"/>
      <c r="Q4896" s="144"/>
      <c r="R4896" s="78"/>
      <c r="S4896" s="78"/>
      <c r="T4896" s="78"/>
      <c r="U4896" s="78"/>
      <c r="V4896" s="219"/>
      <c r="W4896" s="78"/>
      <c r="X4896" s="78"/>
      <c r="Y4896" s="78"/>
      <c r="Z4896" s="78"/>
      <c r="AA4896" s="77"/>
      <c r="AB4896" s="77"/>
      <c r="AC4896" s="78"/>
      <c r="AD4896" s="104"/>
      <c r="AE4896" s="78"/>
      <c r="AF4896" s="104"/>
      <c r="AG4896" s="78"/>
      <c r="AH4896" s="104"/>
      <c r="AI4896" s="78"/>
      <c r="AJ4896" s="104"/>
      <c r="AK4896" s="78"/>
      <c r="AL4896" s="78"/>
      <c r="AM4896" s="8"/>
      <c r="AN4896" s="78"/>
      <c r="AO4896" s="78"/>
      <c r="AP4896" s="78"/>
      <c r="AQ4896" s="78"/>
      <c r="AR4896" s="78"/>
      <c r="AS4896" s="78"/>
      <c r="AT4896" s="78"/>
      <c r="AU4896" s="78"/>
      <c r="AV4896" s="78"/>
      <c r="AW4896" s="77"/>
      <c r="AX4896" s="144"/>
      <c r="AY4896" s="144"/>
      <c r="AZ4896" s="144"/>
      <c r="BA4896" s="54"/>
      <c r="BB4896" s="54"/>
    </row>
    <row r="4897" spans="2:54" x14ac:dyDescent="0.25">
      <c r="B4897" s="77"/>
      <c r="C4897" s="77"/>
      <c r="D4897" s="77"/>
      <c r="E4897" s="77"/>
      <c r="F4897" s="77"/>
      <c r="G4897" s="77"/>
      <c r="I4897" s="78"/>
      <c r="K4897" s="78"/>
      <c r="L4897" s="77"/>
      <c r="M4897" s="78"/>
      <c r="N4897" s="78"/>
      <c r="O4897" s="78"/>
      <c r="P4897" s="78"/>
      <c r="Q4897" s="144"/>
      <c r="R4897" s="78"/>
      <c r="S4897" s="78"/>
      <c r="T4897" s="78"/>
      <c r="U4897" s="78"/>
      <c r="V4897" s="219"/>
      <c r="W4897" s="78"/>
      <c r="X4897" s="78"/>
      <c r="Y4897" s="78"/>
      <c r="Z4897" s="78"/>
      <c r="AA4897" s="77"/>
      <c r="AB4897" s="77"/>
      <c r="AC4897" s="78"/>
      <c r="AD4897" s="104"/>
      <c r="AE4897" s="78"/>
      <c r="AF4897" s="104"/>
      <c r="AG4897" s="78"/>
      <c r="AH4897" s="104"/>
      <c r="AI4897" s="78"/>
      <c r="AJ4897" s="104"/>
      <c r="AK4897" s="78"/>
      <c r="AL4897" s="78"/>
      <c r="AM4897" s="8"/>
      <c r="AN4897" s="78"/>
      <c r="AO4897" s="78"/>
      <c r="AP4897" s="78"/>
      <c r="AQ4897" s="78"/>
      <c r="AR4897" s="78"/>
      <c r="AS4897" s="78"/>
      <c r="AT4897" s="78"/>
      <c r="AU4897" s="78"/>
      <c r="AV4897" s="78"/>
      <c r="AW4897" s="77"/>
      <c r="AX4897" s="144"/>
      <c r="AY4897" s="144"/>
      <c r="AZ4897" s="144"/>
      <c r="BA4897" s="54"/>
      <c r="BB4897" s="54"/>
    </row>
    <row r="4898" spans="2:54" x14ac:dyDescent="0.25">
      <c r="B4898" s="77"/>
      <c r="C4898" s="77"/>
      <c r="D4898" s="77"/>
      <c r="E4898" s="77"/>
      <c r="F4898" s="77"/>
      <c r="G4898" s="77"/>
      <c r="I4898" s="78"/>
      <c r="K4898" s="78"/>
      <c r="L4898" s="77"/>
      <c r="M4898" s="78"/>
      <c r="N4898" s="78"/>
      <c r="O4898" s="78"/>
      <c r="P4898" s="78"/>
      <c r="Q4898" s="144"/>
      <c r="R4898" s="78"/>
      <c r="S4898" s="78"/>
      <c r="T4898" s="78"/>
      <c r="U4898" s="78"/>
      <c r="V4898" s="219"/>
      <c r="W4898" s="78"/>
      <c r="X4898" s="78"/>
      <c r="Y4898" s="78"/>
      <c r="Z4898" s="78"/>
      <c r="AA4898" s="77"/>
      <c r="AB4898" s="77"/>
      <c r="AC4898" s="78"/>
      <c r="AD4898" s="104"/>
      <c r="AE4898" s="78"/>
      <c r="AF4898" s="104"/>
      <c r="AG4898" s="78"/>
      <c r="AH4898" s="104"/>
      <c r="AI4898" s="78"/>
      <c r="AJ4898" s="104"/>
      <c r="AK4898" s="78"/>
      <c r="AL4898" s="78"/>
      <c r="AM4898" s="8"/>
      <c r="AN4898" s="78"/>
      <c r="AO4898" s="78"/>
      <c r="AP4898" s="78"/>
      <c r="AQ4898" s="78"/>
      <c r="AR4898" s="78"/>
      <c r="AS4898" s="78"/>
      <c r="AT4898" s="78"/>
      <c r="AU4898" s="78"/>
      <c r="AV4898" s="78"/>
      <c r="AW4898" s="77"/>
      <c r="AX4898" s="144"/>
      <c r="AY4898" s="144"/>
      <c r="AZ4898" s="144"/>
      <c r="BA4898" s="54"/>
      <c r="BB4898" s="54"/>
    </row>
    <row r="4899" spans="2:54" x14ac:dyDescent="0.25">
      <c r="B4899" s="77"/>
      <c r="C4899" s="77"/>
      <c r="D4899" s="77"/>
      <c r="E4899" s="77"/>
      <c r="F4899" s="77"/>
      <c r="G4899" s="77"/>
      <c r="I4899" s="78"/>
      <c r="K4899" s="78"/>
      <c r="L4899" s="77"/>
      <c r="M4899" s="78"/>
      <c r="N4899" s="78"/>
      <c r="O4899" s="78"/>
      <c r="P4899" s="78"/>
      <c r="Q4899" s="144"/>
      <c r="R4899" s="78"/>
      <c r="S4899" s="78"/>
      <c r="T4899" s="78"/>
      <c r="U4899" s="78"/>
      <c r="V4899" s="219"/>
      <c r="W4899" s="78"/>
      <c r="X4899" s="78"/>
      <c r="Y4899" s="78"/>
      <c r="Z4899" s="78"/>
      <c r="AA4899" s="77"/>
      <c r="AB4899" s="77"/>
      <c r="AC4899" s="78"/>
      <c r="AD4899" s="104"/>
      <c r="AE4899" s="78"/>
      <c r="AF4899" s="104"/>
      <c r="AG4899" s="78"/>
      <c r="AH4899" s="104"/>
      <c r="AI4899" s="78"/>
      <c r="AJ4899" s="104"/>
      <c r="AK4899" s="78"/>
      <c r="AL4899" s="78"/>
      <c r="AM4899" s="8"/>
      <c r="AN4899" s="78"/>
      <c r="AO4899" s="78"/>
      <c r="AP4899" s="78"/>
      <c r="AQ4899" s="78"/>
      <c r="AR4899" s="78"/>
      <c r="AS4899" s="78"/>
      <c r="AT4899" s="78"/>
      <c r="AU4899" s="78"/>
      <c r="AV4899" s="78"/>
      <c r="AW4899" s="77"/>
      <c r="AX4899" s="144"/>
      <c r="AY4899" s="144"/>
      <c r="AZ4899" s="144"/>
      <c r="BA4899" s="54"/>
      <c r="BB4899" s="54"/>
    </row>
    <row r="4900" spans="2:54" x14ac:dyDescent="0.25">
      <c r="B4900" s="77"/>
      <c r="C4900" s="77"/>
      <c r="D4900" s="77"/>
      <c r="E4900" s="77"/>
      <c r="F4900" s="77"/>
      <c r="G4900" s="77"/>
      <c r="I4900" s="78"/>
      <c r="K4900" s="78"/>
      <c r="L4900" s="77"/>
      <c r="M4900" s="78"/>
      <c r="N4900" s="78"/>
      <c r="O4900" s="78"/>
      <c r="P4900" s="78"/>
      <c r="Q4900" s="144"/>
      <c r="R4900" s="78"/>
      <c r="S4900" s="78"/>
      <c r="T4900" s="78"/>
      <c r="U4900" s="78"/>
      <c r="V4900" s="219"/>
      <c r="W4900" s="78"/>
      <c r="X4900" s="78"/>
      <c r="Y4900" s="78"/>
      <c r="Z4900" s="78"/>
      <c r="AA4900" s="77"/>
      <c r="AB4900" s="77"/>
      <c r="AC4900" s="78"/>
      <c r="AD4900" s="104"/>
      <c r="AE4900" s="78"/>
      <c r="AF4900" s="104"/>
      <c r="AG4900" s="78"/>
      <c r="AH4900" s="104"/>
      <c r="AI4900" s="78"/>
      <c r="AJ4900" s="104"/>
      <c r="AK4900" s="78"/>
      <c r="AL4900" s="78"/>
      <c r="AM4900" s="8"/>
      <c r="AN4900" s="78"/>
      <c r="AO4900" s="78"/>
      <c r="AP4900" s="78"/>
      <c r="AQ4900" s="78"/>
      <c r="AR4900" s="78"/>
      <c r="AS4900" s="78"/>
      <c r="AT4900" s="78"/>
      <c r="AU4900" s="78"/>
      <c r="AV4900" s="78"/>
      <c r="AW4900" s="77"/>
      <c r="AX4900" s="144"/>
      <c r="AY4900" s="144"/>
      <c r="AZ4900" s="144"/>
      <c r="BA4900" s="54"/>
      <c r="BB4900" s="54"/>
    </row>
    <row r="4901" spans="2:54" x14ac:dyDescent="0.25">
      <c r="B4901" s="77"/>
      <c r="C4901" s="77"/>
      <c r="D4901" s="77"/>
      <c r="E4901" s="77"/>
      <c r="F4901" s="77"/>
      <c r="G4901" s="77"/>
      <c r="I4901" s="78"/>
      <c r="K4901" s="78"/>
      <c r="L4901" s="77"/>
      <c r="M4901" s="78"/>
      <c r="N4901" s="78"/>
      <c r="O4901" s="78"/>
      <c r="P4901" s="78"/>
      <c r="Q4901" s="144"/>
      <c r="R4901" s="78"/>
      <c r="S4901" s="78"/>
      <c r="T4901" s="78"/>
      <c r="U4901" s="78"/>
      <c r="V4901" s="219"/>
      <c r="W4901" s="78"/>
      <c r="X4901" s="78"/>
      <c r="Y4901" s="78"/>
      <c r="Z4901" s="78"/>
      <c r="AA4901" s="77"/>
      <c r="AB4901" s="77"/>
      <c r="AC4901" s="78"/>
      <c r="AD4901" s="104"/>
      <c r="AE4901" s="78"/>
      <c r="AF4901" s="104"/>
      <c r="AG4901" s="78"/>
      <c r="AH4901" s="104"/>
      <c r="AI4901" s="78"/>
      <c r="AJ4901" s="104"/>
      <c r="AK4901" s="78"/>
      <c r="AL4901" s="78"/>
      <c r="AM4901" s="8"/>
      <c r="AN4901" s="78"/>
      <c r="AO4901" s="78"/>
      <c r="AP4901" s="78"/>
      <c r="AQ4901" s="78"/>
      <c r="AR4901" s="78"/>
      <c r="AS4901" s="78"/>
      <c r="AT4901" s="78"/>
      <c r="AU4901" s="78"/>
      <c r="AV4901" s="78"/>
      <c r="AW4901" s="77"/>
      <c r="AX4901" s="144"/>
      <c r="AY4901" s="144"/>
      <c r="AZ4901" s="144"/>
      <c r="BA4901" s="54"/>
      <c r="BB4901" s="54"/>
    </row>
    <row r="4902" spans="2:54" x14ac:dyDescent="0.25">
      <c r="B4902" s="77"/>
      <c r="C4902" s="77"/>
      <c r="D4902" s="77"/>
      <c r="E4902" s="77"/>
      <c r="F4902" s="77"/>
      <c r="G4902" s="77"/>
      <c r="I4902" s="78"/>
      <c r="K4902" s="78"/>
      <c r="L4902" s="77"/>
      <c r="M4902" s="78"/>
      <c r="N4902" s="78"/>
      <c r="O4902" s="78"/>
      <c r="P4902" s="78"/>
      <c r="Q4902" s="144"/>
      <c r="R4902" s="78"/>
      <c r="S4902" s="78"/>
      <c r="T4902" s="78"/>
      <c r="U4902" s="78"/>
      <c r="V4902" s="219"/>
      <c r="W4902" s="78"/>
      <c r="X4902" s="78"/>
      <c r="Y4902" s="78"/>
      <c r="Z4902" s="78"/>
      <c r="AA4902" s="77"/>
      <c r="AB4902" s="77"/>
      <c r="AC4902" s="78"/>
      <c r="AD4902" s="104"/>
      <c r="AE4902" s="78"/>
      <c r="AF4902" s="104"/>
      <c r="AG4902" s="78"/>
      <c r="AH4902" s="104"/>
      <c r="AI4902" s="78"/>
      <c r="AJ4902" s="104"/>
      <c r="AK4902" s="78"/>
      <c r="AL4902" s="78"/>
      <c r="AM4902" s="8"/>
      <c r="AN4902" s="78"/>
      <c r="AO4902" s="78"/>
      <c r="AP4902" s="78"/>
      <c r="AQ4902" s="78"/>
      <c r="AR4902" s="78"/>
      <c r="AS4902" s="78"/>
      <c r="AT4902" s="78"/>
      <c r="AU4902" s="78"/>
      <c r="AV4902" s="78"/>
      <c r="AW4902" s="77"/>
      <c r="AX4902" s="144"/>
      <c r="AY4902" s="144"/>
      <c r="AZ4902" s="144"/>
      <c r="BA4902" s="54"/>
      <c r="BB4902" s="54"/>
    </row>
    <row r="4903" spans="2:54" x14ac:dyDescent="0.25">
      <c r="B4903" s="77"/>
      <c r="C4903" s="77"/>
      <c r="D4903" s="77"/>
      <c r="E4903" s="77"/>
      <c r="F4903" s="77"/>
      <c r="G4903" s="77"/>
      <c r="I4903" s="78"/>
      <c r="K4903" s="78"/>
      <c r="L4903" s="77"/>
      <c r="M4903" s="78"/>
      <c r="N4903" s="78"/>
      <c r="O4903" s="78"/>
      <c r="P4903" s="78"/>
      <c r="Q4903" s="144"/>
      <c r="R4903" s="78"/>
      <c r="S4903" s="78"/>
      <c r="T4903" s="78"/>
      <c r="U4903" s="78"/>
      <c r="V4903" s="219"/>
      <c r="W4903" s="78"/>
      <c r="X4903" s="78"/>
      <c r="Y4903" s="78"/>
      <c r="Z4903" s="78"/>
      <c r="AA4903" s="77"/>
      <c r="AB4903" s="77"/>
      <c r="AC4903" s="78"/>
      <c r="AD4903" s="104"/>
      <c r="AE4903" s="78"/>
      <c r="AF4903" s="104"/>
      <c r="AG4903" s="78"/>
      <c r="AH4903" s="104"/>
      <c r="AI4903" s="78"/>
      <c r="AJ4903" s="104"/>
      <c r="AK4903" s="78"/>
      <c r="AL4903" s="78"/>
      <c r="AM4903" s="8"/>
      <c r="AN4903" s="78"/>
      <c r="AO4903" s="78"/>
      <c r="AP4903" s="78"/>
      <c r="AQ4903" s="78"/>
      <c r="AR4903" s="78"/>
      <c r="AS4903" s="78"/>
      <c r="AT4903" s="78"/>
      <c r="AU4903" s="78"/>
      <c r="AV4903" s="78"/>
      <c r="AW4903" s="77"/>
      <c r="AX4903" s="144"/>
      <c r="AY4903" s="144"/>
      <c r="AZ4903" s="144"/>
      <c r="BA4903" s="54"/>
      <c r="BB4903" s="54"/>
    </row>
    <row r="4904" spans="2:54" x14ac:dyDescent="0.25">
      <c r="B4904" s="77"/>
      <c r="C4904" s="77"/>
      <c r="D4904" s="77"/>
      <c r="E4904" s="77"/>
      <c r="F4904" s="77"/>
      <c r="G4904" s="77"/>
      <c r="I4904" s="78"/>
      <c r="K4904" s="78"/>
      <c r="L4904" s="77"/>
      <c r="M4904" s="78"/>
      <c r="N4904" s="78"/>
      <c r="O4904" s="78"/>
      <c r="P4904" s="78"/>
      <c r="Q4904" s="144"/>
      <c r="R4904" s="78"/>
      <c r="S4904" s="78"/>
      <c r="T4904" s="78"/>
      <c r="U4904" s="78"/>
      <c r="V4904" s="219"/>
      <c r="W4904" s="78"/>
      <c r="X4904" s="78"/>
      <c r="Y4904" s="78"/>
      <c r="Z4904" s="78"/>
      <c r="AA4904" s="77"/>
      <c r="AB4904" s="77"/>
      <c r="AC4904" s="78"/>
      <c r="AD4904" s="104"/>
      <c r="AE4904" s="78"/>
      <c r="AF4904" s="104"/>
      <c r="AG4904" s="78"/>
      <c r="AH4904" s="104"/>
      <c r="AI4904" s="78"/>
      <c r="AJ4904" s="104"/>
      <c r="AK4904" s="78"/>
      <c r="AL4904" s="78"/>
      <c r="AM4904" s="8"/>
      <c r="AN4904" s="78"/>
      <c r="AO4904" s="78"/>
      <c r="AP4904" s="78"/>
      <c r="AQ4904" s="78"/>
      <c r="AR4904" s="78"/>
      <c r="AS4904" s="78"/>
      <c r="AT4904" s="78"/>
      <c r="AU4904" s="78"/>
      <c r="AV4904" s="78"/>
      <c r="AW4904" s="77"/>
      <c r="AX4904" s="144"/>
      <c r="AY4904" s="144"/>
      <c r="AZ4904" s="144"/>
      <c r="BA4904" s="54"/>
      <c r="BB4904" s="54"/>
    </row>
    <row r="4905" spans="2:54" x14ac:dyDescent="0.25">
      <c r="B4905" s="77"/>
      <c r="C4905" s="77"/>
      <c r="D4905" s="77"/>
      <c r="E4905" s="77"/>
      <c r="F4905" s="77"/>
      <c r="G4905" s="77"/>
      <c r="I4905" s="78"/>
      <c r="K4905" s="78"/>
      <c r="L4905" s="77"/>
      <c r="M4905" s="78"/>
      <c r="N4905" s="78"/>
      <c r="O4905" s="78"/>
      <c r="P4905" s="78"/>
      <c r="Q4905" s="144"/>
      <c r="R4905" s="78"/>
      <c r="S4905" s="78"/>
      <c r="T4905" s="78"/>
      <c r="U4905" s="78"/>
      <c r="V4905" s="219"/>
      <c r="W4905" s="78"/>
      <c r="X4905" s="78"/>
      <c r="Y4905" s="78"/>
      <c r="Z4905" s="78"/>
      <c r="AA4905" s="77"/>
      <c r="AB4905" s="77"/>
      <c r="AC4905" s="78"/>
      <c r="AD4905" s="104"/>
      <c r="AE4905" s="78"/>
      <c r="AF4905" s="104"/>
      <c r="AG4905" s="78"/>
      <c r="AH4905" s="104"/>
      <c r="AI4905" s="78"/>
      <c r="AJ4905" s="104"/>
      <c r="AK4905" s="78"/>
      <c r="AL4905" s="78"/>
      <c r="AM4905" s="8"/>
      <c r="AN4905" s="78"/>
      <c r="AO4905" s="78"/>
      <c r="AP4905" s="78"/>
      <c r="AQ4905" s="78"/>
      <c r="AR4905" s="78"/>
      <c r="AS4905" s="78"/>
      <c r="AT4905" s="78"/>
      <c r="AU4905" s="78"/>
      <c r="AV4905" s="78"/>
      <c r="AW4905" s="77"/>
      <c r="AX4905" s="144"/>
      <c r="AY4905" s="144"/>
      <c r="AZ4905" s="144"/>
      <c r="BA4905" s="54"/>
      <c r="BB4905" s="54"/>
    </row>
    <row r="4906" spans="2:54" x14ac:dyDescent="0.25">
      <c r="B4906" s="77"/>
      <c r="C4906" s="77"/>
      <c r="D4906" s="77"/>
      <c r="E4906" s="77"/>
      <c r="F4906" s="77"/>
      <c r="G4906" s="77"/>
      <c r="I4906" s="78"/>
      <c r="K4906" s="78"/>
      <c r="L4906" s="77"/>
      <c r="M4906" s="78"/>
      <c r="N4906" s="78"/>
      <c r="O4906" s="78"/>
      <c r="P4906" s="78"/>
      <c r="Q4906" s="144"/>
      <c r="R4906" s="78"/>
      <c r="S4906" s="78"/>
      <c r="T4906" s="78"/>
      <c r="U4906" s="78"/>
      <c r="V4906" s="219"/>
      <c r="W4906" s="78"/>
      <c r="X4906" s="78"/>
      <c r="Y4906" s="78"/>
      <c r="Z4906" s="78"/>
      <c r="AA4906" s="77"/>
      <c r="AB4906" s="77"/>
      <c r="AC4906" s="78"/>
      <c r="AD4906" s="104"/>
      <c r="AE4906" s="78"/>
      <c r="AF4906" s="104"/>
      <c r="AG4906" s="78"/>
      <c r="AH4906" s="104"/>
      <c r="AI4906" s="78"/>
      <c r="AJ4906" s="104"/>
      <c r="AK4906" s="78"/>
      <c r="AL4906" s="78"/>
      <c r="AM4906" s="8"/>
      <c r="AN4906" s="78"/>
      <c r="AO4906" s="78"/>
      <c r="AP4906" s="78"/>
      <c r="AQ4906" s="78"/>
      <c r="AR4906" s="78"/>
      <c r="AS4906" s="78"/>
      <c r="AT4906" s="78"/>
      <c r="AU4906" s="78"/>
      <c r="AV4906" s="78"/>
      <c r="AW4906" s="77"/>
      <c r="AX4906" s="144"/>
      <c r="AY4906" s="144"/>
      <c r="AZ4906" s="144"/>
      <c r="BA4906" s="54"/>
      <c r="BB4906" s="54"/>
    </row>
    <row r="4907" spans="2:54" x14ac:dyDescent="0.25">
      <c r="B4907" s="77"/>
      <c r="C4907" s="77"/>
      <c r="D4907" s="77"/>
      <c r="E4907" s="77"/>
      <c r="F4907" s="77"/>
      <c r="G4907" s="77"/>
      <c r="I4907" s="78"/>
      <c r="K4907" s="78"/>
      <c r="L4907" s="77"/>
      <c r="M4907" s="78"/>
      <c r="N4907" s="78"/>
      <c r="O4907" s="78"/>
      <c r="P4907" s="78"/>
      <c r="Q4907" s="144"/>
      <c r="R4907" s="78"/>
      <c r="S4907" s="78"/>
      <c r="T4907" s="78"/>
      <c r="U4907" s="78"/>
      <c r="V4907" s="219"/>
      <c r="W4907" s="78"/>
      <c r="X4907" s="78"/>
      <c r="Y4907" s="78"/>
      <c r="Z4907" s="78"/>
      <c r="AA4907" s="77"/>
      <c r="AB4907" s="77"/>
      <c r="AC4907" s="78"/>
      <c r="AD4907" s="104"/>
      <c r="AE4907" s="78"/>
      <c r="AF4907" s="104"/>
      <c r="AG4907" s="78"/>
      <c r="AH4907" s="104"/>
      <c r="AI4907" s="78"/>
      <c r="AJ4907" s="104"/>
      <c r="AK4907" s="78"/>
      <c r="AL4907" s="78"/>
      <c r="AM4907" s="8"/>
      <c r="AN4907" s="78"/>
      <c r="AO4907" s="78"/>
      <c r="AP4907" s="78"/>
      <c r="AQ4907" s="78"/>
      <c r="AR4907" s="78"/>
      <c r="AS4907" s="78"/>
      <c r="AT4907" s="78"/>
      <c r="AU4907" s="78"/>
      <c r="AV4907" s="78"/>
      <c r="AW4907" s="77"/>
      <c r="AX4907" s="144"/>
      <c r="AY4907" s="144"/>
      <c r="AZ4907" s="144"/>
      <c r="BA4907" s="54"/>
      <c r="BB4907" s="54"/>
    </row>
    <row r="4908" spans="2:54" x14ac:dyDescent="0.25">
      <c r="B4908" s="77"/>
      <c r="C4908" s="77"/>
      <c r="D4908" s="77"/>
      <c r="E4908" s="77"/>
      <c r="F4908" s="77"/>
      <c r="G4908" s="77"/>
      <c r="I4908" s="78"/>
      <c r="K4908" s="78"/>
      <c r="L4908" s="77"/>
      <c r="M4908" s="78"/>
      <c r="N4908" s="78"/>
      <c r="O4908" s="78"/>
      <c r="P4908" s="78"/>
      <c r="Q4908" s="144"/>
      <c r="R4908" s="78"/>
      <c r="S4908" s="78"/>
      <c r="T4908" s="78"/>
      <c r="U4908" s="78"/>
      <c r="V4908" s="219"/>
      <c r="W4908" s="78"/>
      <c r="X4908" s="78"/>
      <c r="Y4908" s="78"/>
      <c r="Z4908" s="78"/>
      <c r="AA4908" s="77"/>
      <c r="AB4908" s="77"/>
      <c r="AC4908" s="78"/>
      <c r="AD4908" s="104"/>
      <c r="AE4908" s="78"/>
      <c r="AF4908" s="104"/>
      <c r="AG4908" s="78"/>
      <c r="AH4908" s="104"/>
      <c r="AI4908" s="78"/>
      <c r="AJ4908" s="104"/>
      <c r="AK4908" s="78"/>
      <c r="AL4908" s="78"/>
      <c r="AM4908" s="8"/>
      <c r="AN4908" s="78"/>
      <c r="AO4908" s="78"/>
      <c r="AP4908" s="78"/>
      <c r="AQ4908" s="78"/>
      <c r="AR4908" s="78"/>
      <c r="AS4908" s="78"/>
      <c r="AT4908" s="78"/>
      <c r="AU4908" s="78"/>
      <c r="AV4908" s="78"/>
      <c r="AW4908" s="77"/>
      <c r="AX4908" s="144"/>
      <c r="AY4908" s="144"/>
      <c r="AZ4908" s="144"/>
      <c r="BA4908" s="54"/>
      <c r="BB4908" s="54"/>
    </row>
    <row r="4909" spans="2:54" x14ac:dyDescent="0.25">
      <c r="B4909" s="77"/>
      <c r="C4909" s="77"/>
      <c r="D4909" s="77"/>
      <c r="E4909" s="77"/>
      <c r="F4909" s="77"/>
      <c r="G4909" s="77"/>
      <c r="I4909" s="78"/>
      <c r="K4909" s="78"/>
      <c r="L4909" s="77"/>
      <c r="M4909" s="78"/>
      <c r="N4909" s="78"/>
      <c r="O4909" s="78"/>
      <c r="P4909" s="78"/>
      <c r="Q4909" s="144"/>
      <c r="R4909" s="78"/>
      <c r="S4909" s="78"/>
      <c r="T4909" s="78"/>
      <c r="U4909" s="78"/>
      <c r="V4909" s="219"/>
      <c r="W4909" s="78"/>
      <c r="X4909" s="78"/>
      <c r="Y4909" s="78"/>
      <c r="Z4909" s="78"/>
      <c r="AA4909" s="77"/>
      <c r="AB4909" s="77"/>
      <c r="AC4909" s="78"/>
      <c r="AD4909" s="104"/>
      <c r="AE4909" s="78"/>
      <c r="AF4909" s="104"/>
      <c r="AG4909" s="78"/>
      <c r="AH4909" s="104"/>
      <c r="AI4909" s="78"/>
      <c r="AJ4909" s="104"/>
      <c r="AK4909" s="78"/>
      <c r="AL4909" s="78"/>
      <c r="AM4909" s="8"/>
      <c r="AN4909" s="78"/>
      <c r="AO4909" s="78"/>
      <c r="AP4909" s="78"/>
      <c r="AQ4909" s="78"/>
      <c r="AR4909" s="78"/>
      <c r="AS4909" s="78"/>
      <c r="AT4909" s="78"/>
      <c r="AU4909" s="78"/>
      <c r="AV4909" s="78"/>
      <c r="AW4909" s="77"/>
      <c r="AX4909" s="144"/>
      <c r="AY4909" s="144"/>
      <c r="AZ4909" s="144"/>
      <c r="BA4909" s="54"/>
      <c r="BB4909" s="54"/>
    </row>
    <row r="4910" spans="2:54" x14ac:dyDescent="0.25">
      <c r="B4910" s="77"/>
      <c r="C4910" s="77"/>
      <c r="D4910" s="77"/>
      <c r="E4910" s="77"/>
      <c r="F4910" s="77"/>
      <c r="G4910" s="77"/>
      <c r="I4910" s="78"/>
      <c r="K4910" s="78"/>
      <c r="L4910" s="77"/>
      <c r="M4910" s="78"/>
      <c r="N4910" s="78"/>
      <c r="O4910" s="78"/>
      <c r="P4910" s="78"/>
      <c r="Q4910" s="144"/>
      <c r="R4910" s="78"/>
      <c r="S4910" s="78"/>
      <c r="T4910" s="78"/>
      <c r="U4910" s="78"/>
      <c r="V4910" s="219"/>
      <c r="W4910" s="78"/>
      <c r="X4910" s="78"/>
      <c r="Y4910" s="78"/>
      <c r="Z4910" s="78"/>
      <c r="AA4910" s="77"/>
      <c r="AB4910" s="77"/>
      <c r="AC4910" s="78"/>
      <c r="AD4910" s="104"/>
      <c r="AE4910" s="78"/>
      <c r="AF4910" s="104"/>
      <c r="AG4910" s="78"/>
      <c r="AH4910" s="104"/>
      <c r="AI4910" s="78"/>
      <c r="AJ4910" s="104"/>
      <c r="AK4910" s="78"/>
      <c r="AL4910" s="78"/>
      <c r="AM4910" s="8"/>
      <c r="AN4910" s="78"/>
      <c r="AO4910" s="78"/>
      <c r="AP4910" s="78"/>
      <c r="AQ4910" s="78"/>
      <c r="AR4910" s="78"/>
      <c r="AS4910" s="78"/>
      <c r="AT4910" s="78"/>
      <c r="AU4910" s="78"/>
      <c r="AV4910" s="78"/>
      <c r="AW4910" s="77"/>
      <c r="AX4910" s="144"/>
      <c r="AY4910" s="144"/>
      <c r="AZ4910" s="144"/>
      <c r="BA4910" s="54"/>
      <c r="BB4910" s="54"/>
    </row>
    <row r="4911" spans="2:54" x14ac:dyDescent="0.25">
      <c r="B4911" s="77"/>
      <c r="C4911" s="77"/>
      <c r="D4911" s="77"/>
      <c r="E4911" s="77"/>
      <c r="F4911" s="77"/>
      <c r="G4911" s="77"/>
      <c r="I4911" s="78"/>
      <c r="K4911" s="78"/>
      <c r="L4911" s="77"/>
      <c r="M4911" s="78"/>
      <c r="N4911" s="78"/>
      <c r="O4911" s="78"/>
      <c r="P4911" s="78"/>
      <c r="Q4911" s="144"/>
      <c r="R4911" s="78"/>
      <c r="S4911" s="78"/>
      <c r="T4911" s="78"/>
      <c r="U4911" s="78"/>
      <c r="V4911" s="219"/>
      <c r="W4911" s="78"/>
      <c r="X4911" s="78"/>
      <c r="Y4911" s="78"/>
      <c r="Z4911" s="78"/>
      <c r="AA4911" s="77"/>
      <c r="AB4911" s="77"/>
      <c r="AC4911" s="78"/>
      <c r="AD4911" s="104"/>
      <c r="AE4911" s="78"/>
      <c r="AF4911" s="104"/>
      <c r="AG4911" s="78"/>
      <c r="AH4911" s="104"/>
      <c r="AI4911" s="78"/>
      <c r="AJ4911" s="104"/>
      <c r="AK4911" s="78"/>
      <c r="AL4911" s="78"/>
      <c r="AM4911" s="8"/>
      <c r="AN4911" s="78"/>
      <c r="AO4911" s="78"/>
      <c r="AP4911" s="78"/>
      <c r="AQ4911" s="78"/>
      <c r="AR4911" s="78"/>
      <c r="AS4911" s="78"/>
      <c r="AT4911" s="78"/>
      <c r="AU4911" s="78"/>
      <c r="AV4911" s="78"/>
      <c r="AW4911" s="77"/>
      <c r="AX4911" s="144"/>
      <c r="AY4911" s="144"/>
      <c r="AZ4911" s="144"/>
      <c r="BA4911" s="54"/>
      <c r="BB4911" s="54"/>
    </row>
    <row r="4912" spans="2:54" x14ac:dyDescent="0.25">
      <c r="B4912" s="77"/>
      <c r="C4912" s="77"/>
      <c r="D4912" s="77"/>
      <c r="E4912" s="77"/>
      <c r="F4912" s="77"/>
      <c r="G4912" s="77"/>
      <c r="I4912" s="78"/>
      <c r="K4912" s="78"/>
      <c r="L4912" s="77"/>
      <c r="M4912" s="78"/>
      <c r="N4912" s="78"/>
      <c r="O4912" s="78"/>
      <c r="P4912" s="78"/>
      <c r="Q4912" s="144"/>
      <c r="R4912" s="78"/>
      <c r="S4912" s="78"/>
      <c r="T4912" s="78"/>
      <c r="U4912" s="78"/>
      <c r="V4912" s="219"/>
      <c r="W4912" s="78"/>
      <c r="X4912" s="78"/>
      <c r="Y4912" s="78"/>
      <c r="Z4912" s="78"/>
      <c r="AA4912" s="77"/>
      <c r="AB4912" s="77"/>
      <c r="AC4912" s="78"/>
      <c r="AD4912" s="104"/>
      <c r="AE4912" s="78"/>
      <c r="AF4912" s="104"/>
      <c r="AG4912" s="78"/>
      <c r="AH4912" s="104"/>
      <c r="AI4912" s="78"/>
      <c r="AJ4912" s="104"/>
      <c r="AK4912" s="78"/>
      <c r="AL4912" s="78"/>
      <c r="AM4912" s="8"/>
      <c r="AN4912" s="78"/>
      <c r="AO4912" s="78"/>
      <c r="AP4912" s="78"/>
      <c r="AQ4912" s="78"/>
      <c r="AR4912" s="78"/>
      <c r="AS4912" s="78"/>
      <c r="AT4912" s="78"/>
      <c r="AU4912" s="78"/>
      <c r="AV4912" s="78"/>
      <c r="AW4912" s="77"/>
      <c r="AX4912" s="144"/>
      <c r="AY4912" s="144"/>
      <c r="AZ4912" s="144"/>
      <c r="BA4912" s="54"/>
      <c r="BB4912" s="54"/>
    </row>
    <row r="4913" spans="2:54" x14ac:dyDescent="0.25">
      <c r="B4913" s="77"/>
      <c r="C4913" s="77"/>
      <c r="D4913" s="77"/>
      <c r="E4913" s="77"/>
      <c r="F4913" s="77"/>
      <c r="G4913" s="77"/>
      <c r="I4913" s="78"/>
      <c r="K4913" s="78"/>
      <c r="L4913" s="77"/>
      <c r="M4913" s="78"/>
      <c r="N4913" s="78"/>
      <c r="O4913" s="78"/>
      <c r="P4913" s="78"/>
      <c r="Q4913" s="144"/>
      <c r="R4913" s="78"/>
      <c r="S4913" s="78"/>
      <c r="T4913" s="78"/>
      <c r="U4913" s="78"/>
      <c r="V4913" s="219"/>
      <c r="W4913" s="78"/>
      <c r="X4913" s="78"/>
      <c r="Y4913" s="78"/>
      <c r="Z4913" s="78"/>
      <c r="AA4913" s="77"/>
      <c r="AB4913" s="77"/>
      <c r="AC4913" s="78"/>
      <c r="AD4913" s="104"/>
      <c r="AE4913" s="78"/>
      <c r="AF4913" s="104"/>
      <c r="AG4913" s="78"/>
      <c r="AH4913" s="104"/>
      <c r="AI4913" s="78"/>
      <c r="AJ4913" s="104"/>
      <c r="AK4913" s="78"/>
      <c r="AL4913" s="78"/>
      <c r="AM4913" s="8"/>
      <c r="AN4913" s="78"/>
      <c r="AO4913" s="78"/>
      <c r="AP4913" s="78"/>
      <c r="AQ4913" s="78"/>
      <c r="AR4913" s="78"/>
      <c r="AS4913" s="78"/>
      <c r="AT4913" s="78"/>
      <c r="AU4913" s="78"/>
      <c r="AV4913" s="78"/>
      <c r="AW4913" s="77"/>
      <c r="AX4913" s="144"/>
      <c r="AY4913" s="144"/>
      <c r="AZ4913" s="144"/>
      <c r="BA4913" s="54"/>
      <c r="BB4913" s="54"/>
    </row>
    <row r="4914" spans="2:54" x14ac:dyDescent="0.25">
      <c r="B4914" s="77"/>
      <c r="C4914" s="77"/>
      <c r="D4914" s="77"/>
      <c r="E4914" s="77"/>
      <c r="F4914" s="77"/>
      <c r="G4914" s="77"/>
      <c r="I4914" s="78"/>
      <c r="K4914" s="78"/>
      <c r="L4914" s="77"/>
      <c r="M4914" s="78"/>
      <c r="N4914" s="78"/>
      <c r="O4914" s="78"/>
      <c r="P4914" s="78"/>
      <c r="Q4914" s="144"/>
      <c r="R4914" s="78"/>
      <c r="S4914" s="78"/>
      <c r="T4914" s="78"/>
      <c r="U4914" s="78"/>
      <c r="V4914" s="219"/>
      <c r="W4914" s="78"/>
      <c r="X4914" s="78"/>
      <c r="Y4914" s="78"/>
      <c r="Z4914" s="78"/>
      <c r="AA4914" s="77"/>
      <c r="AB4914" s="77"/>
      <c r="AC4914" s="78"/>
      <c r="AD4914" s="104"/>
      <c r="AE4914" s="78"/>
      <c r="AF4914" s="104"/>
      <c r="AG4914" s="78"/>
      <c r="AH4914" s="104"/>
      <c r="AI4914" s="78"/>
      <c r="AJ4914" s="104"/>
      <c r="AK4914" s="78"/>
      <c r="AL4914" s="78"/>
      <c r="AM4914" s="8"/>
      <c r="AN4914" s="78"/>
      <c r="AO4914" s="78"/>
      <c r="AP4914" s="78"/>
      <c r="AQ4914" s="78"/>
      <c r="AR4914" s="78"/>
      <c r="AS4914" s="78"/>
      <c r="AT4914" s="78"/>
      <c r="AU4914" s="78"/>
      <c r="AV4914" s="78"/>
      <c r="AW4914" s="77"/>
      <c r="AX4914" s="144"/>
      <c r="AY4914" s="144"/>
      <c r="AZ4914" s="144"/>
      <c r="BA4914" s="54"/>
      <c r="BB4914" s="54"/>
    </row>
    <row r="4915" spans="2:54" x14ac:dyDescent="0.25">
      <c r="B4915" s="77"/>
      <c r="C4915" s="77"/>
      <c r="D4915" s="77"/>
      <c r="E4915" s="77"/>
      <c r="F4915" s="77"/>
      <c r="G4915" s="77"/>
      <c r="I4915" s="78"/>
      <c r="K4915" s="78"/>
      <c r="L4915" s="77"/>
      <c r="M4915" s="78"/>
      <c r="N4915" s="78"/>
      <c r="O4915" s="78"/>
      <c r="P4915" s="78"/>
      <c r="Q4915" s="144"/>
      <c r="R4915" s="78"/>
      <c r="S4915" s="78"/>
      <c r="T4915" s="78"/>
      <c r="U4915" s="78"/>
      <c r="V4915" s="219"/>
      <c r="W4915" s="78"/>
      <c r="X4915" s="78"/>
      <c r="Y4915" s="78"/>
      <c r="Z4915" s="78"/>
      <c r="AA4915" s="77"/>
      <c r="AB4915" s="77"/>
      <c r="AC4915" s="78"/>
      <c r="AD4915" s="104"/>
      <c r="AE4915" s="78"/>
      <c r="AF4915" s="104"/>
      <c r="AG4915" s="78"/>
      <c r="AH4915" s="104"/>
      <c r="AI4915" s="78"/>
      <c r="AJ4915" s="104"/>
      <c r="AK4915" s="78"/>
      <c r="AL4915" s="78"/>
      <c r="AM4915" s="8"/>
      <c r="AN4915" s="78"/>
      <c r="AO4915" s="78"/>
      <c r="AP4915" s="78"/>
      <c r="AQ4915" s="78"/>
      <c r="AR4915" s="78"/>
      <c r="AS4915" s="78"/>
      <c r="AT4915" s="78"/>
      <c r="AU4915" s="78"/>
      <c r="AV4915" s="78"/>
      <c r="AW4915" s="77"/>
      <c r="AX4915" s="144"/>
      <c r="AY4915" s="144"/>
      <c r="AZ4915" s="144"/>
      <c r="BA4915" s="54"/>
      <c r="BB4915" s="54"/>
    </row>
    <row r="4916" spans="2:54" x14ac:dyDescent="0.25">
      <c r="B4916" s="77"/>
      <c r="C4916" s="77"/>
      <c r="D4916" s="77"/>
      <c r="E4916" s="77"/>
      <c r="F4916" s="77"/>
      <c r="G4916" s="77"/>
      <c r="I4916" s="78"/>
      <c r="K4916" s="78"/>
      <c r="L4916" s="77"/>
      <c r="M4916" s="78"/>
      <c r="N4916" s="78"/>
      <c r="O4916" s="78"/>
      <c r="P4916" s="78"/>
      <c r="Q4916" s="144"/>
      <c r="R4916" s="78"/>
      <c r="S4916" s="78"/>
      <c r="T4916" s="78"/>
      <c r="U4916" s="78"/>
      <c r="V4916" s="219"/>
      <c r="W4916" s="78"/>
      <c r="X4916" s="78"/>
      <c r="Y4916" s="78"/>
      <c r="Z4916" s="78"/>
      <c r="AA4916" s="77"/>
      <c r="AB4916" s="77"/>
      <c r="AC4916" s="78"/>
      <c r="AD4916" s="104"/>
      <c r="AE4916" s="78"/>
      <c r="AF4916" s="104"/>
      <c r="AG4916" s="78"/>
      <c r="AH4916" s="104"/>
      <c r="AI4916" s="78"/>
      <c r="AJ4916" s="104"/>
      <c r="AK4916" s="78"/>
      <c r="AL4916" s="78"/>
      <c r="AM4916" s="8"/>
      <c r="AN4916" s="78"/>
      <c r="AO4916" s="78"/>
      <c r="AP4916" s="78"/>
      <c r="AQ4916" s="78"/>
      <c r="AR4916" s="78"/>
      <c r="AS4916" s="78"/>
      <c r="AT4916" s="78"/>
      <c r="AU4916" s="78"/>
      <c r="AV4916" s="78"/>
      <c r="AW4916" s="77"/>
      <c r="AX4916" s="144"/>
      <c r="AY4916" s="144"/>
      <c r="AZ4916" s="144"/>
      <c r="BA4916" s="54"/>
      <c r="BB4916" s="54"/>
    </row>
    <row r="4917" spans="2:54" x14ac:dyDescent="0.25">
      <c r="B4917" s="77"/>
      <c r="C4917" s="77"/>
      <c r="D4917" s="77"/>
      <c r="E4917" s="77"/>
      <c r="F4917" s="77"/>
      <c r="G4917" s="77"/>
      <c r="I4917" s="78"/>
      <c r="K4917" s="78"/>
      <c r="L4917" s="77"/>
      <c r="M4917" s="78"/>
      <c r="N4917" s="78"/>
      <c r="O4917" s="78"/>
      <c r="P4917" s="78"/>
      <c r="Q4917" s="144"/>
      <c r="R4917" s="78"/>
      <c r="S4917" s="78"/>
      <c r="T4917" s="78"/>
      <c r="U4917" s="78"/>
      <c r="V4917" s="219"/>
      <c r="W4917" s="78"/>
      <c r="X4917" s="78"/>
      <c r="Y4917" s="78"/>
      <c r="Z4917" s="78"/>
      <c r="AA4917" s="77"/>
      <c r="AB4917" s="77"/>
      <c r="AC4917" s="78"/>
      <c r="AD4917" s="104"/>
      <c r="AE4917" s="78"/>
      <c r="AF4917" s="104"/>
      <c r="AG4917" s="78"/>
      <c r="AH4917" s="104"/>
      <c r="AI4917" s="78"/>
      <c r="AJ4917" s="104"/>
      <c r="AK4917" s="78"/>
      <c r="AL4917" s="78"/>
      <c r="AM4917" s="8"/>
      <c r="AN4917" s="78"/>
      <c r="AO4917" s="78"/>
      <c r="AP4917" s="78"/>
      <c r="AQ4917" s="78"/>
      <c r="AR4917" s="78"/>
      <c r="AS4917" s="78"/>
      <c r="AT4917" s="78"/>
      <c r="AU4917" s="78"/>
      <c r="AV4917" s="78"/>
      <c r="AW4917" s="77"/>
      <c r="AX4917" s="144"/>
      <c r="AY4917" s="144"/>
      <c r="AZ4917" s="144"/>
      <c r="BA4917" s="54"/>
      <c r="BB4917" s="54"/>
    </row>
    <row r="4918" spans="2:54" x14ac:dyDescent="0.25">
      <c r="B4918" s="77"/>
      <c r="C4918" s="77"/>
      <c r="D4918" s="77"/>
      <c r="E4918" s="77"/>
      <c r="F4918" s="77"/>
      <c r="G4918" s="77"/>
      <c r="I4918" s="78"/>
      <c r="K4918" s="78"/>
      <c r="L4918" s="77"/>
      <c r="M4918" s="78"/>
      <c r="N4918" s="78"/>
      <c r="O4918" s="78"/>
      <c r="P4918" s="78"/>
      <c r="Q4918" s="144"/>
      <c r="R4918" s="78"/>
      <c r="S4918" s="78"/>
      <c r="T4918" s="78"/>
      <c r="U4918" s="78"/>
      <c r="V4918" s="219"/>
      <c r="W4918" s="78"/>
      <c r="X4918" s="78"/>
      <c r="Y4918" s="78"/>
      <c r="Z4918" s="78"/>
      <c r="AA4918" s="77"/>
      <c r="AB4918" s="77"/>
      <c r="AC4918" s="78"/>
      <c r="AD4918" s="104"/>
      <c r="AE4918" s="78"/>
      <c r="AF4918" s="104"/>
      <c r="AG4918" s="78"/>
      <c r="AH4918" s="104"/>
      <c r="AI4918" s="78"/>
      <c r="AJ4918" s="104"/>
      <c r="AK4918" s="78"/>
      <c r="AL4918" s="78"/>
      <c r="AM4918" s="8"/>
      <c r="AN4918" s="78"/>
      <c r="AO4918" s="78"/>
      <c r="AP4918" s="78"/>
      <c r="AQ4918" s="78"/>
      <c r="AR4918" s="78"/>
      <c r="AS4918" s="78"/>
      <c r="AT4918" s="78"/>
      <c r="AU4918" s="78"/>
      <c r="AV4918" s="78"/>
      <c r="AW4918" s="77"/>
      <c r="AX4918" s="144"/>
      <c r="AY4918" s="144"/>
      <c r="AZ4918" s="144"/>
      <c r="BA4918" s="54"/>
      <c r="BB4918" s="54"/>
    </row>
    <row r="4919" spans="2:54" x14ac:dyDescent="0.25">
      <c r="B4919" s="77"/>
      <c r="C4919" s="77"/>
      <c r="D4919" s="77"/>
      <c r="E4919" s="77"/>
      <c r="F4919" s="77"/>
      <c r="G4919" s="77"/>
      <c r="I4919" s="78"/>
      <c r="K4919" s="78"/>
      <c r="L4919" s="77"/>
      <c r="M4919" s="78"/>
      <c r="N4919" s="78"/>
      <c r="O4919" s="78"/>
      <c r="P4919" s="78"/>
      <c r="Q4919" s="144"/>
      <c r="R4919" s="78"/>
      <c r="S4919" s="78"/>
      <c r="T4919" s="78"/>
      <c r="U4919" s="78"/>
      <c r="V4919" s="219"/>
      <c r="W4919" s="78"/>
      <c r="X4919" s="78"/>
      <c r="Y4919" s="78"/>
      <c r="Z4919" s="78"/>
      <c r="AA4919" s="77"/>
      <c r="AB4919" s="77"/>
      <c r="AC4919" s="78"/>
      <c r="AD4919" s="104"/>
      <c r="AE4919" s="78"/>
      <c r="AF4919" s="104"/>
      <c r="AG4919" s="78"/>
      <c r="AH4919" s="104"/>
      <c r="AI4919" s="78"/>
      <c r="AJ4919" s="104"/>
      <c r="AK4919" s="78"/>
      <c r="AL4919" s="78"/>
      <c r="AM4919" s="8"/>
      <c r="AN4919" s="78"/>
      <c r="AO4919" s="78"/>
      <c r="AP4919" s="78"/>
      <c r="AQ4919" s="78"/>
      <c r="AR4919" s="78"/>
      <c r="AS4919" s="78"/>
      <c r="AT4919" s="78"/>
      <c r="AU4919" s="78"/>
      <c r="AV4919" s="78"/>
      <c r="AW4919" s="77"/>
      <c r="AX4919" s="144"/>
      <c r="AY4919" s="144"/>
      <c r="AZ4919" s="144"/>
      <c r="BA4919" s="54"/>
      <c r="BB4919" s="54"/>
    </row>
    <row r="4920" spans="2:54" x14ac:dyDescent="0.25">
      <c r="B4920" s="77"/>
      <c r="C4920" s="77"/>
      <c r="D4920" s="77"/>
      <c r="E4920" s="77"/>
      <c r="F4920" s="77"/>
      <c r="G4920" s="77"/>
      <c r="I4920" s="78"/>
      <c r="K4920" s="78"/>
      <c r="L4920" s="77"/>
      <c r="M4920" s="78"/>
      <c r="N4920" s="78"/>
      <c r="O4920" s="78"/>
      <c r="P4920" s="78"/>
      <c r="Q4920" s="144"/>
      <c r="R4920" s="78"/>
      <c r="S4920" s="78"/>
      <c r="T4920" s="78"/>
      <c r="U4920" s="78"/>
      <c r="V4920" s="219"/>
      <c r="W4920" s="78"/>
      <c r="X4920" s="78"/>
      <c r="Y4920" s="78"/>
      <c r="Z4920" s="78"/>
      <c r="AA4920" s="77"/>
      <c r="AB4920" s="77"/>
      <c r="AC4920" s="78"/>
      <c r="AD4920" s="104"/>
      <c r="AE4920" s="78"/>
      <c r="AF4920" s="104"/>
      <c r="AG4920" s="78"/>
      <c r="AH4920" s="104"/>
      <c r="AI4920" s="78"/>
      <c r="AJ4920" s="104"/>
      <c r="AK4920" s="78"/>
      <c r="AL4920" s="78"/>
      <c r="AM4920" s="8"/>
      <c r="AN4920" s="78"/>
      <c r="AO4920" s="78"/>
      <c r="AP4920" s="78"/>
      <c r="AQ4920" s="78"/>
      <c r="AR4920" s="78"/>
      <c r="AS4920" s="78"/>
      <c r="AT4920" s="78"/>
      <c r="AU4920" s="78"/>
      <c r="AV4920" s="78"/>
      <c r="AW4920" s="77"/>
      <c r="AX4920" s="144"/>
      <c r="AY4920" s="144"/>
      <c r="AZ4920" s="144"/>
      <c r="BA4920" s="54"/>
      <c r="BB4920" s="54"/>
    </row>
    <row r="4921" spans="2:54" x14ac:dyDescent="0.25">
      <c r="B4921" s="77"/>
      <c r="C4921" s="77"/>
      <c r="D4921" s="77"/>
      <c r="E4921" s="77"/>
      <c r="F4921" s="77"/>
      <c r="G4921" s="77"/>
      <c r="I4921" s="78"/>
      <c r="K4921" s="78"/>
      <c r="L4921" s="77"/>
      <c r="M4921" s="78"/>
      <c r="N4921" s="78"/>
      <c r="O4921" s="78"/>
      <c r="P4921" s="78"/>
      <c r="Q4921" s="144"/>
      <c r="R4921" s="78"/>
      <c r="S4921" s="78"/>
      <c r="T4921" s="78"/>
      <c r="U4921" s="78"/>
      <c r="V4921" s="219"/>
      <c r="W4921" s="78"/>
      <c r="X4921" s="78"/>
      <c r="Y4921" s="78"/>
      <c r="Z4921" s="78"/>
      <c r="AA4921" s="77"/>
      <c r="AB4921" s="77"/>
      <c r="AC4921" s="78"/>
      <c r="AD4921" s="104"/>
      <c r="AE4921" s="78"/>
      <c r="AF4921" s="104"/>
      <c r="AG4921" s="78"/>
      <c r="AH4921" s="104"/>
      <c r="AI4921" s="78"/>
      <c r="AJ4921" s="104"/>
      <c r="AK4921" s="78"/>
      <c r="AL4921" s="78"/>
      <c r="AM4921" s="8"/>
      <c r="AN4921" s="78"/>
      <c r="AO4921" s="78"/>
      <c r="AP4921" s="78"/>
      <c r="AQ4921" s="78"/>
      <c r="AR4921" s="78"/>
      <c r="AS4921" s="78"/>
      <c r="AT4921" s="78"/>
      <c r="AU4921" s="78"/>
      <c r="AV4921" s="78"/>
      <c r="AW4921" s="77"/>
      <c r="AX4921" s="144"/>
      <c r="AY4921" s="144"/>
      <c r="AZ4921" s="144"/>
      <c r="BA4921" s="54"/>
      <c r="BB4921" s="54"/>
    </row>
    <row r="4922" spans="2:54" x14ac:dyDescent="0.25">
      <c r="B4922" s="77"/>
      <c r="C4922" s="77"/>
      <c r="D4922" s="77"/>
      <c r="E4922" s="77"/>
      <c r="F4922" s="77"/>
      <c r="G4922" s="77"/>
      <c r="I4922" s="78"/>
      <c r="K4922" s="78"/>
      <c r="L4922" s="77"/>
      <c r="M4922" s="78"/>
      <c r="N4922" s="78"/>
      <c r="O4922" s="78"/>
      <c r="P4922" s="78"/>
      <c r="Q4922" s="144"/>
      <c r="R4922" s="78"/>
      <c r="S4922" s="78"/>
      <c r="T4922" s="78"/>
      <c r="U4922" s="78"/>
      <c r="V4922" s="219"/>
      <c r="W4922" s="78"/>
      <c r="X4922" s="78"/>
      <c r="Y4922" s="78"/>
      <c r="Z4922" s="78"/>
      <c r="AA4922" s="77"/>
      <c r="AB4922" s="77"/>
      <c r="AC4922" s="78"/>
      <c r="AD4922" s="104"/>
      <c r="AE4922" s="78"/>
      <c r="AF4922" s="104"/>
      <c r="AG4922" s="78"/>
      <c r="AH4922" s="104"/>
      <c r="AI4922" s="78"/>
      <c r="AJ4922" s="104"/>
      <c r="AK4922" s="78"/>
      <c r="AL4922" s="78"/>
      <c r="AM4922" s="8"/>
      <c r="AN4922" s="78"/>
      <c r="AO4922" s="78"/>
      <c r="AP4922" s="78"/>
      <c r="AQ4922" s="78"/>
      <c r="AR4922" s="78"/>
      <c r="AS4922" s="78"/>
      <c r="AT4922" s="78"/>
      <c r="AU4922" s="78"/>
      <c r="AV4922" s="78"/>
      <c r="AW4922" s="77"/>
      <c r="AX4922" s="144"/>
      <c r="AY4922" s="144"/>
      <c r="AZ4922" s="144"/>
      <c r="BA4922" s="54"/>
      <c r="BB4922" s="54"/>
    </row>
    <row r="4923" spans="2:54" x14ac:dyDescent="0.25">
      <c r="B4923" s="77"/>
      <c r="C4923" s="77"/>
      <c r="D4923" s="77"/>
      <c r="E4923" s="77"/>
      <c r="F4923" s="77"/>
      <c r="G4923" s="77"/>
      <c r="I4923" s="78"/>
      <c r="K4923" s="78"/>
      <c r="L4923" s="77"/>
      <c r="M4923" s="78"/>
      <c r="N4923" s="78"/>
      <c r="O4923" s="78"/>
      <c r="P4923" s="78"/>
      <c r="Q4923" s="144"/>
      <c r="R4923" s="78"/>
      <c r="S4923" s="78"/>
      <c r="T4923" s="78"/>
      <c r="U4923" s="78"/>
      <c r="V4923" s="219"/>
      <c r="W4923" s="78"/>
      <c r="X4923" s="78"/>
      <c r="Y4923" s="78"/>
      <c r="Z4923" s="78"/>
      <c r="AA4923" s="77"/>
      <c r="AB4923" s="77"/>
      <c r="AC4923" s="78"/>
      <c r="AD4923" s="104"/>
      <c r="AE4923" s="78"/>
      <c r="AF4923" s="104"/>
      <c r="AG4923" s="78"/>
      <c r="AH4923" s="104"/>
      <c r="AI4923" s="78"/>
      <c r="AJ4923" s="104"/>
      <c r="AK4923" s="78"/>
      <c r="AL4923" s="78"/>
      <c r="AM4923" s="8"/>
      <c r="AN4923" s="78"/>
      <c r="AO4923" s="78"/>
      <c r="AP4923" s="78"/>
      <c r="AQ4923" s="78"/>
      <c r="AR4923" s="78"/>
      <c r="AS4923" s="78"/>
      <c r="AT4923" s="78"/>
      <c r="AU4923" s="78"/>
      <c r="AV4923" s="78"/>
      <c r="AW4923" s="77"/>
      <c r="AX4923" s="144"/>
      <c r="AY4923" s="144"/>
      <c r="AZ4923" s="144"/>
      <c r="BA4923" s="54"/>
      <c r="BB4923" s="54"/>
    </row>
    <row r="4924" spans="2:54" x14ac:dyDescent="0.25">
      <c r="B4924" s="77"/>
      <c r="C4924" s="77"/>
      <c r="D4924" s="77"/>
      <c r="E4924" s="77"/>
      <c r="F4924" s="77"/>
      <c r="G4924" s="77"/>
      <c r="I4924" s="78"/>
      <c r="K4924" s="78"/>
      <c r="L4924" s="77"/>
      <c r="M4924" s="78"/>
      <c r="N4924" s="78"/>
      <c r="O4924" s="78"/>
      <c r="P4924" s="78"/>
      <c r="Q4924" s="144"/>
      <c r="R4924" s="78"/>
      <c r="S4924" s="78"/>
      <c r="T4924" s="78"/>
      <c r="U4924" s="78"/>
      <c r="V4924" s="219"/>
      <c r="W4924" s="78"/>
      <c r="X4924" s="78"/>
      <c r="Y4924" s="78"/>
      <c r="Z4924" s="78"/>
      <c r="AA4924" s="77"/>
      <c r="AB4924" s="77"/>
      <c r="AC4924" s="78"/>
      <c r="AD4924" s="104"/>
      <c r="AE4924" s="78"/>
      <c r="AF4924" s="104"/>
      <c r="AG4924" s="78"/>
      <c r="AH4924" s="104"/>
      <c r="AI4924" s="78"/>
      <c r="AJ4924" s="104"/>
      <c r="AK4924" s="78"/>
      <c r="AL4924" s="78"/>
      <c r="AM4924" s="8"/>
      <c r="AN4924" s="78"/>
      <c r="AO4924" s="78"/>
      <c r="AP4924" s="78"/>
      <c r="AQ4924" s="78"/>
      <c r="AR4924" s="78"/>
      <c r="AS4924" s="78"/>
      <c r="AT4924" s="78"/>
      <c r="AU4924" s="78"/>
      <c r="AV4924" s="78"/>
      <c r="AW4924" s="77"/>
      <c r="AX4924" s="144"/>
      <c r="AY4924" s="144"/>
      <c r="AZ4924" s="144"/>
      <c r="BA4924" s="54"/>
      <c r="BB4924" s="54"/>
    </row>
    <row r="4925" spans="2:54" x14ac:dyDescent="0.25">
      <c r="B4925" s="77"/>
      <c r="C4925" s="77"/>
      <c r="D4925" s="77"/>
      <c r="E4925" s="77"/>
      <c r="F4925" s="77"/>
      <c r="G4925" s="77"/>
      <c r="I4925" s="78"/>
      <c r="K4925" s="78"/>
      <c r="L4925" s="77"/>
      <c r="M4925" s="78"/>
      <c r="N4925" s="78"/>
      <c r="O4925" s="78"/>
      <c r="P4925" s="78"/>
      <c r="Q4925" s="144"/>
      <c r="R4925" s="78"/>
      <c r="S4925" s="78"/>
      <c r="T4925" s="78"/>
      <c r="U4925" s="78"/>
      <c r="V4925" s="219"/>
      <c r="W4925" s="78"/>
      <c r="X4925" s="78"/>
      <c r="Y4925" s="78"/>
      <c r="Z4925" s="78"/>
      <c r="AA4925" s="77"/>
      <c r="AB4925" s="77"/>
      <c r="AC4925" s="78"/>
      <c r="AD4925" s="104"/>
      <c r="AE4925" s="78"/>
      <c r="AF4925" s="104"/>
      <c r="AG4925" s="78"/>
      <c r="AH4925" s="104"/>
      <c r="AI4925" s="78"/>
      <c r="AJ4925" s="104"/>
      <c r="AK4925" s="78"/>
      <c r="AL4925" s="78"/>
      <c r="AM4925" s="8"/>
      <c r="AN4925" s="78"/>
      <c r="AO4925" s="78"/>
      <c r="AP4925" s="78"/>
      <c r="AQ4925" s="78"/>
      <c r="AR4925" s="78"/>
      <c r="AS4925" s="78"/>
      <c r="AT4925" s="78"/>
      <c r="AU4925" s="78"/>
      <c r="AV4925" s="78"/>
      <c r="AW4925" s="77"/>
      <c r="AX4925" s="144"/>
      <c r="AY4925" s="144"/>
      <c r="AZ4925" s="144"/>
      <c r="BA4925" s="54"/>
      <c r="BB4925" s="54"/>
    </row>
    <row r="4926" spans="2:54" x14ac:dyDescent="0.25">
      <c r="B4926" s="77"/>
      <c r="C4926" s="77"/>
      <c r="D4926" s="77"/>
      <c r="E4926" s="77"/>
      <c r="F4926" s="77"/>
      <c r="G4926" s="77"/>
      <c r="I4926" s="78"/>
      <c r="K4926" s="78"/>
      <c r="L4926" s="77"/>
      <c r="M4926" s="78"/>
      <c r="N4926" s="78"/>
      <c r="O4926" s="78"/>
      <c r="P4926" s="78"/>
      <c r="Q4926" s="144"/>
      <c r="R4926" s="78"/>
      <c r="S4926" s="78"/>
      <c r="T4926" s="78"/>
      <c r="U4926" s="78"/>
      <c r="V4926" s="219"/>
      <c r="W4926" s="78"/>
      <c r="X4926" s="78"/>
      <c r="Y4926" s="78"/>
      <c r="Z4926" s="78"/>
      <c r="AA4926" s="77"/>
      <c r="AB4926" s="77"/>
      <c r="AC4926" s="78"/>
      <c r="AD4926" s="104"/>
      <c r="AE4926" s="78"/>
      <c r="AF4926" s="104"/>
      <c r="AG4926" s="78"/>
      <c r="AH4926" s="104"/>
      <c r="AI4926" s="78"/>
      <c r="AJ4926" s="104"/>
      <c r="AK4926" s="78"/>
      <c r="AL4926" s="78"/>
      <c r="AM4926" s="8"/>
      <c r="AN4926" s="78"/>
      <c r="AO4926" s="78"/>
      <c r="AP4926" s="78"/>
      <c r="AQ4926" s="78"/>
      <c r="AR4926" s="78"/>
      <c r="AS4926" s="78"/>
      <c r="AT4926" s="78"/>
      <c r="AU4926" s="78"/>
      <c r="AV4926" s="78"/>
      <c r="AW4926" s="77"/>
      <c r="AX4926" s="144"/>
      <c r="AY4926" s="144"/>
      <c r="AZ4926" s="144"/>
      <c r="BA4926" s="54"/>
      <c r="BB4926" s="54"/>
    </row>
    <row r="4927" spans="2:54" x14ac:dyDescent="0.25">
      <c r="B4927" s="77"/>
      <c r="C4927" s="77"/>
      <c r="D4927" s="77"/>
      <c r="E4927" s="77"/>
      <c r="F4927" s="77"/>
      <c r="G4927" s="77"/>
      <c r="I4927" s="78"/>
      <c r="K4927" s="78"/>
      <c r="L4927" s="77"/>
      <c r="M4927" s="78"/>
      <c r="N4927" s="78"/>
      <c r="O4927" s="78"/>
      <c r="P4927" s="78"/>
      <c r="Q4927" s="144"/>
      <c r="R4927" s="78"/>
      <c r="S4927" s="78"/>
      <c r="T4927" s="78"/>
      <c r="U4927" s="78"/>
      <c r="V4927" s="219"/>
      <c r="W4927" s="78"/>
      <c r="X4927" s="78"/>
      <c r="Y4927" s="78"/>
      <c r="Z4927" s="78"/>
      <c r="AA4927" s="77"/>
      <c r="AB4927" s="77"/>
      <c r="AC4927" s="78"/>
      <c r="AD4927" s="104"/>
      <c r="AE4927" s="78"/>
      <c r="AF4927" s="104"/>
      <c r="AG4927" s="78"/>
      <c r="AH4927" s="104"/>
      <c r="AI4927" s="78"/>
      <c r="AJ4927" s="104"/>
      <c r="AK4927" s="78"/>
      <c r="AL4927" s="78"/>
      <c r="AM4927" s="8"/>
      <c r="AN4927" s="78"/>
      <c r="AO4927" s="78"/>
      <c r="AP4927" s="78"/>
      <c r="AQ4927" s="78"/>
      <c r="AR4927" s="78"/>
      <c r="AS4927" s="78"/>
      <c r="AT4927" s="78"/>
      <c r="AU4927" s="78"/>
      <c r="AV4927" s="78"/>
      <c r="AW4927" s="77"/>
      <c r="AX4927" s="144"/>
      <c r="AY4927" s="144"/>
      <c r="AZ4927" s="144"/>
      <c r="BA4927" s="54"/>
      <c r="BB4927" s="54"/>
    </row>
    <row r="4928" spans="2:54" x14ac:dyDescent="0.25">
      <c r="B4928" s="77"/>
      <c r="C4928" s="77"/>
      <c r="D4928" s="77"/>
      <c r="E4928" s="77"/>
      <c r="F4928" s="77"/>
      <c r="G4928" s="77"/>
      <c r="I4928" s="78"/>
      <c r="K4928" s="78"/>
      <c r="L4928" s="77"/>
      <c r="M4928" s="78"/>
      <c r="N4928" s="78"/>
      <c r="O4928" s="78"/>
      <c r="P4928" s="78"/>
      <c r="Q4928" s="144"/>
      <c r="R4928" s="78"/>
      <c r="S4928" s="78"/>
      <c r="T4928" s="78"/>
      <c r="U4928" s="78"/>
      <c r="V4928" s="219"/>
      <c r="W4928" s="78"/>
      <c r="X4928" s="78"/>
      <c r="Y4928" s="78"/>
      <c r="Z4928" s="78"/>
      <c r="AA4928" s="77"/>
      <c r="AB4928" s="77"/>
      <c r="AC4928" s="78"/>
      <c r="AD4928" s="104"/>
      <c r="AE4928" s="78"/>
      <c r="AF4928" s="104"/>
      <c r="AG4928" s="78"/>
      <c r="AH4928" s="104"/>
      <c r="AI4928" s="78"/>
      <c r="AJ4928" s="104"/>
      <c r="AK4928" s="78"/>
      <c r="AL4928" s="78"/>
      <c r="AM4928" s="8"/>
      <c r="AN4928" s="78"/>
      <c r="AO4928" s="78"/>
      <c r="AP4928" s="78"/>
      <c r="AQ4928" s="78"/>
      <c r="AR4928" s="78"/>
      <c r="AS4928" s="78"/>
      <c r="AT4928" s="78"/>
      <c r="AU4928" s="78"/>
      <c r="AV4928" s="78"/>
      <c r="AW4928" s="77"/>
      <c r="AX4928" s="144"/>
      <c r="AY4928" s="144"/>
      <c r="AZ4928" s="144"/>
      <c r="BA4928" s="54"/>
      <c r="BB4928" s="54"/>
    </row>
    <row r="4929" spans="2:54" x14ac:dyDescent="0.25">
      <c r="B4929" s="77"/>
      <c r="C4929" s="77"/>
      <c r="D4929" s="77"/>
      <c r="E4929" s="77"/>
      <c r="F4929" s="77"/>
      <c r="G4929" s="77"/>
      <c r="I4929" s="78"/>
      <c r="K4929" s="78"/>
      <c r="L4929" s="77"/>
      <c r="M4929" s="78"/>
      <c r="N4929" s="78"/>
      <c r="O4929" s="78"/>
      <c r="P4929" s="78"/>
      <c r="Q4929" s="144"/>
      <c r="R4929" s="78"/>
      <c r="S4929" s="78"/>
      <c r="T4929" s="78"/>
      <c r="U4929" s="78"/>
      <c r="V4929" s="219"/>
      <c r="W4929" s="78"/>
      <c r="X4929" s="78"/>
      <c r="Y4929" s="78"/>
      <c r="Z4929" s="78"/>
      <c r="AA4929" s="77"/>
      <c r="AB4929" s="77"/>
      <c r="AC4929" s="78"/>
      <c r="AD4929" s="104"/>
      <c r="AE4929" s="78"/>
      <c r="AF4929" s="104"/>
      <c r="AG4929" s="78"/>
      <c r="AH4929" s="104"/>
      <c r="AI4929" s="78"/>
      <c r="AJ4929" s="104"/>
      <c r="AK4929" s="78"/>
      <c r="AL4929" s="78"/>
      <c r="AM4929" s="8"/>
      <c r="AN4929" s="78"/>
      <c r="AO4929" s="78"/>
      <c r="AP4929" s="78"/>
      <c r="AQ4929" s="78"/>
      <c r="AR4929" s="78"/>
      <c r="AS4929" s="78"/>
      <c r="AT4929" s="78"/>
      <c r="AU4929" s="78"/>
      <c r="AV4929" s="78"/>
      <c r="AW4929" s="77"/>
      <c r="AX4929" s="144"/>
      <c r="AY4929" s="144"/>
      <c r="AZ4929" s="144"/>
      <c r="BA4929" s="54"/>
      <c r="BB4929" s="54"/>
    </row>
    <row r="4930" spans="2:54" x14ac:dyDescent="0.25">
      <c r="B4930" s="77"/>
      <c r="C4930" s="77"/>
      <c r="D4930" s="77"/>
      <c r="E4930" s="77"/>
      <c r="F4930" s="77"/>
      <c r="G4930" s="77"/>
      <c r="I4930" s="78"/>
      <c r="K4930" s="78"/>
      <c r="L4930" s="77"/>
      <c r="M4930" s="78"/>
      <c r="N4930" s="78"/>
      <c r="O4930" s="78"/>
      <c r="P4930" s="78"/>
      <c r="Q4930" s="144"/>
      <c r="R4930" s="78"/>
      <c r="S4930" s="78"/>
      <c r="T4930" s="78"/>
      <c r="U4930" s="78"/>
      <c r="V4930" s="219"/>
      <c r="W4930" s="78"/>
      <c r="X4930" s="78"/>
      <c r="Y4930" s="78"/>
      <c r="Z4930" s="78"/>
      <c r="AA4930" s="77"/>
      <c r="AB4930" s="77"/>
      <c r="AC4930" s="78"/>
      <c r="AD4930" s="104"/>
      <c r="AE4930" s="78"/>
      <c r="AF4930" s="104"/>
      <c r="AG4930" s="78"/>
      <c r="AH4930" s="104"/>
      <c r="AI4930" s="78"/>
      <c r="AJ4930" s="104"/>
      <c r="AK4930" s="78"/>
      <c r="AL4930" s="78"/>
      <c r="AM4930" s="8"/>
      <c r="AN4930" s="78"/>
      <c r="AO4930" s="78"/>
      <c r="AP4930" s="78"/>
      <c r="AQ4930" s="78"/>
      <c r="AR4930" s="78"/>
      <c r="AS4930" s="78"/>
      <c r="AT4930" s="78"/>
      <c r="AU4930" s="78"/>
      <c r="AV4930" s="78"/>
      <c r="AW4930" s="77"/>
      <c r="AX4930" s="144"/>
      <c r="AY4930" s="144"/>
      <c r="AZ4930" s="144"/>
      <c r="BA4930" s="54"/>
      <c r="BB4930" s="54"/>
    </row>
    <row r="4931" spans="2:54" x14ac:dyDescent="0.25">
      <c r="B4931" s="77"/>
      <c r="C4931" s="77"/>
      <c r="D4931" s="77"/>
      <c r="E4931" s="77"/>
      <c r="F4931" s="77"/>
      <c r="G4931" s="77"/>
      <c r="I4931" s="78"/>
      <c r="K4931" s="78"/>
      <c r="L4931" s="77"/>
      <c r="M4931" s="78"/>
      <c r="N4931" s="78"/>
      <c r="O4931" s="78"/>
      <c r="P4931" s="78"/>
      <c r="Q4931" s="144"/>
      <c r="R4931" s="78"/>
      <c r="S4931" s="78"/>
      <c r="T4931" s="78"/>
      <c r="U4931" s="78"/>
      <c r="V4931" s="219"/>
      <c r="W4931" s="78"/>
      <c r="X4931" s="78"/>
      <c r="Y4931" s="78"/>
      <c r="Z4931" s="78"/>
      <c r="AA4931" s="77"/>
      <c r="AB4931" s="77"/>
      <c r="AC4931" s="78"/>
      <c r="AD4931" s="104"/>
      <c r="AE4931" s="78"/>
      <c r="AF4931" s="104"/>
      <c r="AG4931" s="78"/>
      <c r="AH4931" s="104"/>
      <c r="AI4931" s="78"/>
      <c r="AJ4931" s="104"/>
      <c r="AK4931" s="78"/>
      <c r="AL4931" s="78"/>
      <c r="AM4931" s="8"/>
      <c r="AN4931" s="78"/>
      <c r="AO4931" s="78"/>
      <c r="AP4931" s="78"/>
      <c r="AQ4931" s="78"/>
      <c r="AR4931" s="78"/>
      <c r="AS4931" s="78"/>
      <c r="AT4931" s="78"/>
      <c r="AU4931" s="78"/>
      <c r="AV4931" s="78"/>
      <c r="AW4931" s="77"/>
      <c r="AX4931" s="144"/>
      <c r="AY4931" s="144"/>
      <c r="AZ4931" s="144"/>
      <c r="BA4931" s="54"/>
      <c r="BB4931" s="54"/>
    </row>
    <row r="4932" spans="2:54" x14ac:dyDescent="0.25">
      <c r="B4932" s="77"/>
      <c r="C4932" s="77"/>
      <c r="D4932" s="77"/>
      <c r="E4932" s="77"/>
      <c r="F4932" s="77"/>
      <c r="G4932" s="77"/>
      <c r="I4932" s="78"/>
      <c r="K4932" s="78"/>
      <c r="L4932" s="77"/>
      <c r="M4932" s="78"/>
      <c r="N4932" s="78"/>
      <c r="O4932" s="78"/>
      <c r="P4932" s="78"/>
      <c r="Q4932" s="144"/>
      <c r="R4932" s="78"/>
      <c r="S4932" s="78"/>
      <c r="T4932" s="78"/>
      <c r="U4932" s="78"/>
      <c r="V4932" s="219"/>
      <c r="W4932" s="78"/>
      <c r="X4932" s="78"/>
      <c r="Y4932" s="78"/>
      <c r="Z4932" s="78"/>
      <c r="AA4932" s="77"/>
      <c r="AB4932" s="77"/>
      <c r="AC4932" s="78"/>
      <c r="AD4932" s="104"/>
      <c r="AE4932" s="78"/>
      <c r="AF4932" s="104"/>
      <c r="AG4932" s="78"/>
      <c r="AH4932" s="104"/>
      <c r="AI4932" s="78"/>
      <c r="AJ4932" s="104"/>
      <c r="AK4932" s="78"/>
      <c r="AL4932" s="78"/>
      <c r="AM4932" s="8"/>
      <c r="AN4932" s="78"/>
      <c r="AO4932" s="78"/>
      <c r="AP4932" s="78"/>
      <c r="AQ4932" s="78"/>
      <c r="AR4932" s="78"/>
      <c r="AS4932" s="78"/>
      <c r="AT4932" s="78"/>
      <c r="AU4932" s="78"/>
      <c r="AV4932" s="78"/>
      <c r="AW4932" s="77"/>
      <c r="AX4932" s="144"/>
      <c r="AY4932" s="144"/>
      <c r="AZ4932" s="144"/>
      <c r="BA4932" s="54"/>
      <c r="BB4932" s="54"/>
    </row>
    <row r="4933" spans="2:54" x14ac:dyDescent="0.25">
      <c r="B4933" s="77"/>
      <c r="C4933" s="77"/>
      <c r="D4933" s="77"/>
      <c r="E4933" s="77"/>
      <c r="F4933" s="77"/>
      <c r="G4933" s="77"/>
      <c r="I4933" s="78"/>
      <c r="K4933" s="78"/>
      <c r="L4933" s="77"/>
      <c r="M4933" s="78"/>
      <c r="N4933" s="78"/>
      <c r="O4933" s="78"/>
      <c r="P4933" s="78"/>
      <c r="Q4933" s="144"/>
      <c r="R4933" s="78"/>
      <c r="S4933" s="78"/>
      <c r="T4933" s="78"/>
      <c r="U4933" s="78"/>
      <c r="V4933" s="219"/>
      <c r="W4933" s="78"/>
      <c r="X4933" s="78"/>
      <c r="Y4933" s="78"/>
      <c r="Z4933" s="78"/>
      <c r="AA4933" s="77"/>
      <c r="AB4933" s="77"/>
      <c r="AC4933" s="78"/>
      <c r="AD4933" s="104"/>
      <c r="AE4933" s="78"/>
      <c r="AF4933" s="104"/>
      <c r="AG4933" s="78"/>
      <c r="AH4933" s="104"/>
      <c r="AI4933" s="78"/>
      <c r="AJ4933" s="104"/>
      <c r="AK4933" s="78"/>
      <c r="AL4933" s="78"/>
      <c r="AM4933" s="8"/>
      <c r="AN4933" s="78"/>
      <c r="AO4933" s="78"/>
      <c r="AP4933" s="78"/>
      <c r="AQ4933" s="78"/>
      <c r="AR4933" s="78"/>
      <c r="AS4933" s="78"/>
      <c r="AT4933" s="78"/>
      <c r="AU4933" s="78"/>
      <c r="AV4933" s="78"/>
      <c r="AW4933" s="77"/>
      <c r="AX4933" s="144"/>
      <c r="AY4933" s="144"/>
      <c r="AZ4933" s="144"/>
      <c r="BA4933" s="54"/>
      <c r="BB4933" s="54"/>
    </row>
    <row r="4934" spans="2:54" x14ac:dyDescent="0.25">
      <c r="B4934" s="77"/>
      <c r="C4934" s="77"/>
      <c r="D4934" s="77"/>
      <c r="E4934" s="77"/>
      <c r="F4934" s="77"/>
      <c r="G4934" s="77"/>
      <c r="I4934" s="78"/>
      <c r="K4934" s="78"/>
      <c r="L4934" s="77"/>
      <c r="M4934" s="78"/>
      <c r="N4934" s="78"/>
      <c r="O4934" s="78"/>
      <c r="P4934" s="78"/>
      <c r="Q4934" s="144"/>
      <c r="R4934" s="78"/>
      <c r="S4934" s="78"/>
      <c r="T4934" s="78"/>
      <c r="U4934" s="78"/>
      <c r="V4934" s="219"/>
      <c r="W4934" s="78"/>
      <c r="X4934" s="78"/>
      <c r="Y4934" s="78"/>
      <c r="Z4934" s="78"/>
      <c r="AA4934" s="77"/>
      <c r="AB4934" s="77"/>
      <c r="AC4934" s="78"/>
      <c r="AD4934" s="104"/>
      <c r="AE4934" s="78"/>
      <c r="AF4934" s="104"/>
      <c r="AG4934" s="78"/>
      <c r="AH4934" s="104"/>
      <c r="AI4934" s="78"/>
      <c r="AJ4934" s="104"/>
      <c r="AK4934" s="78"/>
      <c r="AL4934" s="78"/>
      <c r="AM4934" s="8"/>
      <c r="AN4934" s="78"/>
      <c r="AO4934" s="78"/>
      <c r="AP4934" s="78"/>
      <c r="AQ4934" s="78"/>
      <c r="AR4934" s="78"/>
      <c r="AS4934" s="78"/>
      <c r="AT4934" s="78"/>
      <c r="AU4934" s="78"/>
      <c r="AV4934" s="78"/>
      <c r="AW4934" s="77"/>
      <c r="AX4934" s="144"/>
      <c r="AY4934" s="144"/>
      <c r="AZ4934" s="144"/>
      <c r="BA4934" s="54"/>
      <c r="BB4934" s="54"/>
    </row>
    <row r="4935" spans="2:54" x14ac:dyDescent="0.25">
      <c r="B4935" s="77"/>
      <c r="C4935" s="77"/>
      <c r="D4935" s="77"/>
      <c r="E4935" s="77"/>
      <c r="F4935" s="77"/>
      <c r="G4935" s="77"/>
      <c r="I4935" s="78"/>
      <c r="K4935" s="78"/>
      <c r="L4935" s="77"/>
      <c r="M4935" s="78"/>
      <c r="N4935" s="78"/>
      <c r="O4935" s="78"/>
      <c r="P4935" s="78"/>
      <c r="Q4935" s="144"/>
      <c r="R4935" s="78"/>
      <c r="S4935" s="78"/>
      <c r="T4935" s="78"/>
      <c r="U4935" s="78"/>
      <c r="V4935" s="219"/>
      <c r="W4935" s="78"/>
      <c r="X4935" s="78"/>
      <c r="Y4935" s="78"/>
      <c r="Z4935" s="78"/>
      <c r="AA4935" s="77"/>
      <c r="AB4935" s="77"/>
      <c r="AC4935" s="78"/>
      <c r="AD4935" s="104"/>
      <c r="AE4935" s="78"/>
      <c r="AF4935" s="104"/>
      <c r="AG4935" s="78"/>
      <c r="AH4935" s="104"/>
      <c r="AI4935" s="78"/>
      <c r="AJ4935" s="104"/>
      <c r="AK4935" s="78"/>
      <c r="AL4935" s="78"/>
      <c r="AM4935" s="8"/>
      <c r="AN4935" s="78"/>
      <c r="AO4935" s="78"/>
      <c r="AP4935" s="78"/>
      <c r="AQ4935" s="78"/>
      <c r="AR4935" s="78"/>
      <c r="AS4935" s="78"/>
      <c r="AT4935" s="78"/>
      <c r="AU4935" s="78"/>
      <c r="AV4935" s="78"/>
      <c r="AW4935" s="77"/>
      <c r="AX4935" s="144"/>
      <c r="AY4935" s="144"/>
      <c r="AZ4935" s="144"/>
      <c r="BA4935" s="54"/>
      <c r="BB4935" s="54"/>
    </row>
    <row r="4936" spans="2:54" x14ac:dyDescent="0.25">
      <c r="B4936" s="77"/>
      <c r="C4936" s="77"/>
      <c r="D4936" s="77"/>
      <c r="E4936" s="77"/>
      <c r="F4936" s="77"/>
      <c r="G4936" s="77"/>
      <c r="I4936" s="78"/>
      <c r="K4936" s="78"/>
      <c r="L4936" s="77"/>
      <c r="M4936" s="78"/>
      <c r="N4936" s="78"/>
      <c r="O4936" s="78"/>
      <c r="P4936" s="78"/>
      <c r="Q4936" s="144"/>
      <c r="R4936" s="78"/>
      <c r="S4936" s="78"/>
      <c r="T4936" s="78"/>
      <c r="U4936" s="78"/>
      <c r="V4936" s="219"/>
      <c r="W4936" s="78"/>
      <c r="X4936" s="78"/>
      <c r="Y4936" s="78"/>
      <c r="Z4936" s="78"/>
      <c r="AA4936" s="77"/>
      <c r="AB4936" s="77"/>
      <c r="AC4936" s="78"/>
      <c r="AD4936" s="104"/>
      <c r="AE4936" s="78"/>
      <c r="AF4936" s="104"/>
      <c r="AG4936" s="78"/>
      <c r="AH4936" s="104"/>
      <c r="AI4936" s="78"/>
      <c r="AJ4936" s="104"/>
      <c r="AK4936" s="78"/>
      <c r="AL4936" s="78"/>
      <c r="AM4936" s="8"/>
      <c r="AN4936" s="78"/>
      <c r="AO4936" s="78"/>
      <c r="AP4936" s="78"/>
      <c r="AQ4936" s="78"/>
      <c r="AR4936" s="78"/>
      <c r="AS4936" s="78"/>
      <c r="AT4936" s="78"/>
      <c r="AU4936" s="78"/>
      <c r="AV4936" s="78"/>
      <c r="AW4936" s="77"/>
      <c r="AX4936" s="144"/>
      <c r="AY4936" s="144"/>
      <c r="AZ4936" s="144"/>
      <c r="BA4936" s="54"/>
      <c r="BB4936" s="54"/>
    </row>
    <row r="4937" spans="2:54" x14ac:dyDescent="0.25">
      <c r="B4937" s="77"/>
      <c r="C4937" s="77"/>
      <c r="D4937" s="77"/>
      <c r="E4937" s="77"/>
      <c r="F4937" s="77"/>
      <c r="G4937" s="77"/>
      <c r="I4937" s="78"/>
      <c r="K4937" s="78"/>
      <c r="L4937" s="77"/>
      <c r="M4937" s="78"/>
      <c r="N4937" s="78"/>
      <c r="O4937" s="78"/>
      <c r="P4937" s="78"/>
      <c r="Q4937" s="144"/>
      <c r="R4937" s="78"/>
      <c r="S4937" s="78"/>
      <c r="T4937" s="78"/>
      <c r="U4937" s="78"/>
      <c r="V4937" s="219"/>
      <c r="W4937" s="78"/>
      <c r="X4937" s="78"/>
      <c r="Y4937" s="78"/>
      <c r="Z4937" s="78"/>
      <c r="AA4937" s="77"/>
      <c r="AB4937" s="77"/>
      <c r="AC4937" s="78"/>
      <c r="AD4937" s="104"/>
      <c r="AE4937" s="78"/>
      <c r="AF4937" s="104"/>
      <c r="AG4937" s="78"/>
      <c r="AH4937" s="104"/>
      <c r="AI4937" s="78"/>
      <c r="AJ4937" s="104"/>
      <c r="AK4937" s="78"/>
      <c r="AL4937" s="78"/>
      <c r="AM4937" s="8"/>
      <c r="AN4937" s="78"/>
      <c r="AO4937" s="78"/>
      <c r="AP4937" s="78"/>
      <c r="AQ4937" s="78"/>
      <c r="AR4937" s="78"/>
      <c r="AS4937" s="78"/>
      <c r="AT4937" s="78"/>
      <c r="AU4937" s="78"/>
      <c r="AV4937" s="78"/>
      <c r="AW4937" s="77"/>
      <c r="AX4937" s="144"/>
      <c r="AY4937" s="144"/>
      <c r="AZ4937" s="144"/>
      <c r="BA4937" s="54"/>
      <c r="BB4937" s="54"/>
    </row>
    <row r="4938" spans="2:54" x14ac:dyDescent="0.25">
      <c r="B4938" s="77"/>
      <c r="C4938" s="77"/>
      <c r="D4938" s="77"/>
      <c r="E4938" s="77"/>
      <c r="F4938" s="77"/>
      <c r="G4938" s="77"/>
      <c r="I4938" s="78"/>
      <c r="K4938" s="78"/>
      <c r="L4938" s="77"/>
      <c r="M4938" s="78"/>
      <c r="N4938" s="78"/>
      <c r="O4938" s="78"/>
      <c r="P4938" s="78"/>
      <c r="Q4938" s="144"/>
      <c r="R4938" s="78"/>
      <c r="S4938" s="78"/>
      <c r="T4938" s="78"/>
      <c r="U4938" s="78"/>
      <c r="V4938" s="219"/>
      <c r="W4938" s="78"/>
      <c r="X4938" s="78"/>
      <c r="Y4938" s="78"/>
      <c r="Z4938" s="78"/>
      <c r="AA4938" s="77"/>
      <c r="AB4938" s="77"/>
      <c r="AC4938" s="78"/>
      <c r="AD4938" s="104"/>
      <c r="AE4938" s="78"/>
      <c r="AF4938" s="104"/>
      <c r="AG4938" s="78"/>
      <c r="AH4938" s="104"/>
      <c r="AI4938" s="78"/>
      <c r="AJ4938" s="104"/>
      <c r="AK4938" s="78"/>
      <c r="AL4938" s="78"/>
      <c r="AM4938" s="8"/>
      <c r="AN4938" s="78"/>
      <c r="AO4938" s="78"/>
      <c r="AP4938" s="78"/>
      <c r="AQ4938" s="78"/>
      <c r="AR4938" s="78"/>
      <c r="AS4938" s="78"/>
      <c r="AT4938" s="78"/>
      <c r="AU4938" s="78"/>
      <c r="AV4938" s="78"/>
      <c r="AW4938" s="77"/>
      <c r="AX4938" s="144"/>
      <c r="AY4938" s="144"/>
      <c r="AZ4938" s="144"/>
      <c r="BA4938" s="54"/>
      <c r="BB4938" s="54"/>
    </row>
    <row r="4939" spans="2:54" x14ac:dyDescent="0.25">
      <c r="B4939" s="77"/>
      <c r="C4939" s="77"/>
      <c r="D4939" s="77"/>
      <c r="E4939" s="77"/>
      <c r="F4939" s="77"/>
      <c r="G4939" s="77"/>
      <c r="I4939" s="78"/>
      <c r="K4939" s="78"/>
      <c r="L4939" s="77"/>
      <c r="M4939" s="78"/>
      <c r="N4939" s="78"/>
      <c r="O4939" s="78"/>
      <c r="P4939" s="78"/>
      <c r="Q4939" s="144"/>
      <c r="R4939" s="78"/>
      <c r="S4939" s="78"/>
      <c r="T4939" s="78"/>
      <c r="U4939" s="78"/>
      <c r="V4939" s="219"/>
      <c r="W4939" s="78"/>
      <c r="X4939" s="78"/>
      <c r="Y4939" s="78"/>
      <c r="Z4939" s="78"/>
      <c r="AA4939" s="77"/>
      <c r="AB4939" s="77"/>
      <c r="AC4939" s="78"/>
      <c r="AD4939" s="104"/>
      <c r="AE4939" s="78"/>
      <c r="AF4939" s="104"/>
      <c r="AG4939" s="78"/>
      <c r="AH4939" s="104"/>
      <c r="AI4939" s="78"/>
      <c r="AJ4939" s="104"/>
      <c r="AK4939" s="78"/>
      <c r="AL4939" s="78"/>
      <c r="AM4939" s="8"/>
      <c r="AN4939" s="78"/>
      <c r="AO4939" s="78"/>
      <c r="AP4939" s="78"/>
      <c r="AQ4939" s="78"/>
      <c r="AR4939" s="78"/>
      <c r="AS4939" s="78"/>
      <c r="AT4939" s="78"/>
      <c r="AU4939" s="78"/>
      <c r="AV4939" s="78"/>
      <c r="AW4939" s="77"/>
      <c r="AX4939" s="144"/>
      <c r="AY4939" s="144"/>
      <c r="AZ4939" s="144"/>
      <c r="BA4939" s="54"/>
      <c r="BB4939" s="54"/>
    </row>
    <row r="4940" spans="2:54" x14ac:dyDescent="0.25">
      <c r="B4940" s="77"/>
      <c r="C4940" s="77"/>
      <c r="D4940" s="77"/>
      <c r="E4940" s="77"/>
      <c r="F4940" s="77"/>
      <c r="G4940" s="77"/>
      <c r="I4940" s="78"/>
      <c r="K4940" s="78"/>
      <c r="L4940" s="77"/>
      <c r="M4940" s="78"/>
      <c r="N4940" s="78"/>
      <c r="O4940" s="78"/>
      <c r="P4940" s="78"/>
      <c r="Q4940" s="144"/>
      <c r="R4940" s="78"/>
      <c r="S4940" s="78"/>
      <c r="T4940" s="78"/>
      <c r="U4940" s="78"/>
      <c r="V4940" s="219"/>
      <c r="W4940" s="78"/>
      <c r="X4940" s="78"/>
      <c r="Y4940" s="78"/>
      <c r="Z4940" s="78"/>
      <c r="AA4940" s="77"/>
      <c r="AB4940" s="77"/>
      <c r="AC4940" s="78"/>
      <c r="AD4940" s="104"/>
      <c r="AE4940" s="78"/>
      <c r="AF4940" s="104"/>
      <c r="AG4940" s="78"/>
      <c r="AH4940" s="104"/>
      <c r="AI4940" s="78"/>
      <c r="AJ4940" s="104"/>
      <c r="AK4940" s="78"/>
      <c r="AL4940" s="78"/>
      <c r="AM4940" s="8"/>
      <c r="AN4940" s="78"/>
      <c r="AO4940" s="78"/>
      <c r="AP4940" s="78"/>
      <c r="AQ4940" s="78"/>
      <c r="AR4940" s="78"/>
      <c r="AS4940" s="78"/>
      <c r="AT4940" s="78"/>
      <c r="AU4940" s="78"/>
      <c r="AV4940" s="78"/>
      <c r="AW4940" s="77"/>
      <c r="AX4940" s="144"/>
      <c r="AY4940" s="144"/>
      <c r="AZ4940" s="144"/>
      <c r="BA4940" s="54"/>
      <c r="BB4940" s="54"/>
    </row>
    <row r="4941" spans="2:54" x14ac:dyDescent="0.25">
      <c r="B4941" s="77"/>
      <c r="C4941" s="77"/>
      <c r="D4941" s="77"/>
      <c r="E4941" s="77"/>
      <c r="F4941" s="77"/>
      <c r="G4941" s="77"/>
      <c r="I4941" s="78"/>
      <c r="K4941" s="78"/>
      <c r="L4941" s="77"/>
      <c r="M4941" s="78"/>
      <c r="N4941" s="78"/>
      <c r="O4941" s="78"/>
      <c r="P4941" s="78"/>
      <c r="Q4941" s="144"/>
      <c r="R4941" s="78"/>
      <c r="S4941" s="78"/>
      <c r="T4941" s="78"/>
      <c r="U4941" s="78"/>
      <c r="V4941" s="219"/>
      <c r="W4941" s="78"/>
      <c r="X4941" s="78"/>
      <c r="Y4941" s="78"/>
      <c r="Z4941" s="78"/>
      <c r="AA4941" s="77"/>
      <c r="AB4941" s="77"/>
      <c r="AC4941" s="78"/>
      <c r="AD4941" s="104"/>
      <c r="AE4941" s="78"/>
      <c r="AF4941" s="104"/>
      <c r="AG4941" s="78"/>
      <c r="AH4941" s="104"/>
      <c r="AI4941" s="78"/>
      <c r="AJ4941" s="104"/>
      <c r="AK4941" s="78"/>
      <c r="AL4941" s="78"/>
      <c r="AM4941" s="8"/>
      <c r="AN4941" s="78"/>
      <c r="AO4941" s="78"/>
      <c r="AP4941" s="78"/>
      <c r="AQ4941" s="78"/>
      <c r="AR4941" s="78"/>
      <c r="AS4941" s="78"/>
      <c r="AT4941" s="78"/>
      <c r="AU4941" s="78"/>
      <c r="AV4941" s="78"/>
      <c r="AW4941" s="77"/>
      <c r="AX4941" s="144"/>
      <c r="AY4941" s="144"/>
      <c r="AZ4941" s="144"/>
      <c r="BA4941" s="54"/>
      <c r="BB4941" s="54"/>
    </row>
    <row r="4942" spans="2:54" x14ac:dyDescent="0.25">
      <c r="B4942" s="77"/>
      <c r="C4942" s="77"/>
      <c r="D4942" s="77"/>
      <c r="E4942" s="77"/>
      <c r="F4942" s="77"/>
      <c r="G4942" s="77"/>
      <c r="I4942" s="78"/>
      <c r="K4942" s="78"/>
      <c r="L4942" s="77"/>
      <c r="M4942" s="78"/>
      <c r="N4942" s="78"/>
      <c r="O4942" s="78"/>
      <c r="P4942" s="78"/>
      <c r="Q4942" s="144"/>
      <c r="R4942" s="78"/>
      <c r="S4942" s="78"/>
      <c r="T4942" s="78"/>
      <c r="U4942" s="78"/>
      <c r="V4942" s="219"/>
      <c r="W4942" s="78"/>
      <c r="X4942" s="78"/>
      <c r="Y4942" s="78"/>
      <c r="Z4942" s="78"/>
      <c r="AA4942" s="77"/>
      <c r="AB4942" s="77"/>
      <c r="AC4942" s="78"/>
      <c r="AD4942" s="104"/>
      <c r="AE4942" s="78"/>
      <c r="AF4942" s="104"/>
      <c r="AG4942" s="78"/>
      <c r="AH4942" s="104"/>
      <c r="AI4942" s="78"/>
      <c r="AJ4942" s="104"/>
      <c r="AK4942" s="78"/>
      <c r="AL4942" s="78"/>
      <c r="AM4942" s="8"/>
      <c r="AN4942" s="78"/>
      <c r="AO4942" s="78"/>
      <c r="AP4942" s="78"/>
      <c r="AQ4942" s="78"/>
      <c r="AR4942" s="78"/>
      <c r="AS4942" s="78"/>
      <c r="AT4942" s="78"/>
      <c r="AU4942" s="78"/>
      <c r="AV4942" s="78"/>
      <c r="AW4942" s="77"/>
      <c r="AX4942" s="144"/>
      <c r="AY4942" s="144"/>
      <c r="AZ4942" s="144"/>
      <c r="BA4942" s="54"/>
      <c r="BB4942" s="54"/>
    </row>
    <row r="4943" spans="2:54" x14ac:dyDescent="0.25">
      <c r="B4943" s="77"/>
      <c r="C4943" s="77"/>
      <c r="D4943" s="77"/>
      <c r="E4943" s="77"/>
      <c r="F4943" s="77"/>
      <c r="G4943" s="77"/>
      <c r="I4943" s="78"/>
      <c r="K4943" s="78"/>
      <c r="L4943" s="77"/>
      <c r="M4943" s="78"/>
      <c r="N4943" s="78"/>
      <c r="O4943" s="78"/>
      <c r="P4943" s="78"/>
      <c r="Q4943" s="144"/>
      <c r="R4943" s="78"/>
      <c r="S4943" s="78"/>
      <c r="T4943" s="78"/>
      <c r="U4943" s="78"/>
      <c r="V4943" s="219"/>
      <c r="W4943" s="78"/>
      <c r="X4943" s="78"/>
      <c r="Y4943" s="78"/>
      <c r="Z4943" s="78"/>
      <c r="AA4943" s="77"/>
      <c r="AB4943" s="77"/>
      <c r="AC4943" s="78"/>
      <c r="AD4943" s="104"/>
      <c r="AE4943" s="78"/>
      <c r="AF4943" s="104"/>
      <c r="AG4943" s="78"/>
      <c r="AH4943" s="104"/>
      <c r="AI4943" s="78"/>
      <c r="AJ4943" s="104"/>
      <c r="AK4943" s="78"/>
      <c r="AL4943" s="78"/>
      <c r="AM4943" s="8"/>
      <c r="AN4943" s="78"/>
      <c r="AO4943" s="78"/>
      <c r="AP4943" s="78"/>
      <c r="AQ4943" s="78"/>
      <c r="AR4943" s="78"/>
      <c r="AS4943" s="78"/>
      <c r="AT4943" s="78"/>
      <c r="AU4943" s="78"/>
      <c r="AV4943" s="78"/>
      <c r="AW4943" s="77"/>
      <c r="AX4943" s="144"/>
      <c r="AY4943" s="144"/>
      <c r="AZ4943" s="144"/>
      <c r="BA4943" s="54"/>
      <c r="BB4943" s="54"/>
    </row>
    <row r="4944" spans="2:54" x14ac:dyDescent="0.25">
      <c r="B4944" s="77"/>
      <c r="C4944" s="77"/>
      <c r="D4944" s="77"/>
      <c r="E4944" s="77"/>
      <c r="F4944" s="77"/>
      <c r="G4944" s="77"/>
      <c r="I4944" s="78"/>
      <c r="K4944" s="78"/>
      <c r="L4944" s="77"/>
      <c r="M4944" s="78"/>
      <c r="N4944" s="78"/>
      <c r="O4944" s="78"/>
      <c r="P4944" s="78"/>
      <c r="Q4944" s="144"/>
      <c r="R4944" s="78"/>
      <c r="S4944" s="78"/>
      <c r="T4944" s="78"/>
      <c r="U4944" s="78"/>
      <c r="V4944" s="219"/>
      <c r="W4944" s="78"/>
      <c r="X4944" s="78"/>
      <c r="Y4944" s="78"/>
      <c r="Z4944" s="78"/>
      <c r="AA4944" s="77"/>
      <c r="AB4944" s="77"/>
      <c r="AC4944" s="78"/>
      <c r="AD4944" s="104"/>
      <c r="AE4944" s="78"/>
      <c r="AF4944" s="104"/>
      <c r="AG4944" s="78"/>
      <c r="AH4944" s="104"/>
      <c r="AI4944" s="78"/>
      <c r="AJ4944" s="104"/>
      <c r="AK4944" s="78"/>
      <c r="AL4944" s="78"/>
      <c r="AM4944" s="8"/>
      <c r="AN4944" s="78"/>
      <c r="AO4944" s="78"/>
      <c r="AP4944" s="78"/>
      <c r="AQ4944" s="78"/>
      <c r="AR4944" s="78"/>
      <c r="AS4944" s="78"/>
      <c r="AT4944" s="78"/>
      <c r="AU4944" s="78"/>
      <c r="AV4944" s="78"/>
      <c r="AW4944" s="77"/>
      <c r="AX4944" s="144"/>
      <c r="AY4944" s="144"/>
      <c r="AZ4944" s="144"/>
      <c r="BA4944" s="54"/>
      <c r="BB4944" s="54"/>
    </row>
    <row r="4945" spans="2:54" x14ac:dyDescent="0.25">
      <c r="B4945" s="77"/>
      <c r="C4945" s="77"/>
      <c r="D4945" s="77"/>
      <c r="E4945" s="77"/>
      <c r="F4945" s="77"/>
      <c r="G4945" s="77"/>
      <c r="I4945" s="78"/>
      <c r="K4945" s="78"/>
      <c r="L4945" s="77"/>
      <c r="M4945" s="78"/>
      <c r="N4945" s="78"/>
      <c r="O4945" s="78"/>
      <c r="P4945" s="78"/>
      <c r="Q4945" s="144"/>
      <c r="R4945" s="78"/>
      <c r="S4945" s="78"/>
      <c r="T4945" s="78"/>
      <c r="U4945" s="78"/>
      <c r="V4945" s="219"/>
      <c r="W4945" s="78"/>
      <c r="X4945" s="78"/>
      <c r="Y4945" s="78"/>
      <c r="Z4945" s="78"/>
      <c r="AA4945" s="77"/>
      <c r="AB4945" s="77"/>
      <c r="AC4945" s="78"/>
      <c r="AD4945" s="104"/>
      <c r="AE4945" s="78"/>
      <c r="AF4945" s="104"/>
      <c r="AG4945" s="78"/>
      <c r="AH4945" s="104"/>
      <c r="AI4945" s="78"/>
      <c r="AJ4945" s="104"/>
      <c r="AK4945" s="78"/>
      <c r="AL4945" s="78"/>
      <c r="AM4945" s="8"/>
      <c r="AN4945" s="78"/>
      <c r="AO4945" s="78"/>
      <c r="AP4945" s="78"/>
      <c r="AQ4945" s="78"/>
      <c r="AR4945" s="78"/>
      <c r="AS4945" s="78"/>
      <c r="AT4945" s="78"/>
      <c r="AU4945" s="78"/>
      <c r="AV4945" s="78"/>
      <c r="AW4945" s="77"/>
      <c r="AX4945" s="144"/>
      <c r="AY4945" s="144"/>
      <c r="AZ4945" s="144"/>
      <c r="BA4945" s="54"/>
      <c r="BB4945" s="54"/>
    </row>
    <row r="4946" spans="2:54" x14ac:dyDescent="0.25">
      <c r="B4946" s="77"/>
      <c r="C4946" s="77"/>
      <c r="D4946" s="77"/>
      <c r="E4946" s="77"/>
      <c r="F4946" s="77"/>
      <c r="G4946" s="77"/>
      <c r="I4946" s="78"/>
      <c r="K4946" s="78"/>
      <c r="L4946" s="77"/>
      <c r="M4946" s="78"/>
      <c r="N4946" s="78"/>
      <c r="O4946" s="78"/>
      <c r="P4946" s="78"/>
      <c r="Q4946" s="144"/>
      <c r="R4946" s="78"/>
      <c r="S4946" s="78"/>
      <c r="T4946" s="78"/>
      <c r="U4946" s="78"/>
      <c r="V4946" s="219"/>
      <c r="W4946" s="78"/>
      <c r="X4946" s="78"/>
      <c r="Y4946" s="78"/>
      <c r="Z4946" s="78"/>
      <c r="AA4946" s="77"/>
      <c r="AB4946" s="77"/>
      <c r="AC4946" s="78"/>
      <c r="AD4946" s="104"/>
      <c r="AE4946" s="78"/>
      <c r="AF4946" s="104"/>
      <c r="AG4946" s="78"/>
      <c r="AH4946" s="104"/>
      <c r="AI4946" s="78"/>
      <c r="AJ4946" s="104"/>
      <c r="AK4946" s="78"/>
      <c r="AL4946" s="78"/>
      <c r="AM4946" s="8"/>
      <c r="AN4946" s="78"/>
      <c r="AO4946" s="78"/>
      <c r="AP4946" s="78"/>
      <c r="AQ4946" s="78"/>
      <c r="AR4946" s="78"/>
      <c r="AS4946" s="78"/>
      <c r="AT4946" s="78"/>
      <c r="AU4946" s="78"/>
      <c r="AV4946" s="78"/>
      <c r="AW4946" s="77"/>
      <c r="AX4946" s="144"/>
      <c r="AY4946" s="144"/>
      <c r="AZ4946" s="144"/>
      <c r="BA4946" s="54"/>
      <c r="BB4946" s="54"/>
    </row>
    <row r="4947" spans="2:54" x14ac:dyDescent="0.25">
      <c r="B4947" s="77"/>
      <c r="C4947" s="77"/>
      <c r="D4947" s="77"/>
      <c r="E4947" s="77"/>
      <c r="F4947" s="77"/>
      <c r="G4947" s="77"/>
      <c r="I4947" s="78"/>
      <c r="K4947" s="78"/>
      <c r="L4947" s="77"/>
      <c r="M4947" s="78"/>
      <c r="N4947" s="78"/>
      <c r="O4947" s="78"/>
      <c r="P4947" s="78"/>
      <c r="Q4947" s="144"/>
      <c r="R4947" s="78"/>
      <c r="S4947" s="78"/>
      <c r="T4947" s="78"/>
      <c r="U4947" s="78"/>
      <c r="V4947" s="219"/>
      <c r="W4947" s="78"/>
      <c r="X4947" s="78"/>
      <c r="Y4947" s="78"/>
      <c r="Z4947" s="78"/>
      <c r="AA4947" s="77"/>
      <c r="AB4947" s="77"/>
      <c r="AC4947" s="78"/>
      <c r="AD4947" s="104"/>
      <c r="AE4947" s="78"/>
      <c r="AF4947" s="104"/>
      <c r="AG4947" s="78"/>
      <c r="AH4947" s="104"/>
      <c r="AI4947" s="78"/>
      <c r="AJ4947" s="104"/>
      <c r="AK4947" s="78"/>
      <c r="AL4947" s="78"/>
      <c r="AM4947" s="8"/>
      <c r="AN4947" s="78"/>
      <c r="AO4947" s="78"/>
      <c r="AP4947" s="78"/>
      <c r="AQ4947" s="78"/>
      <c r="AR4947" s="78"/>
      <c r="AS4947" s="78"/>
      <c r="AT4947" s="78"/>
      <c r="AU4947" s="78"/>
      <c r="AV4947" s="78"/>
      <c r="AW4947" s="77"/>
      <c r="AX4947" s="144"/>
      <c r="AY4947" s="144"/>
      <c r="AZ4947" s="144"/>
      <c r="BA4947" s="54"/>
      <c r="BB4947" s="54"/>
    </row>
    <row r="4948" spans="2:54" x14ac:dyDescent="0.25">
      <c r="B4948" s="77"/>
      <c r="C4948" s="77"/>
      <c r="D4948" s="77"/>
      <c r="E4948" s="77"/>
      <c r="F4948" s="77"/>
      <c r="G4948" s="77"/>
      <c r="I4948" s="78"/>
      <c r="K4948" s="78"/>
      <c r="L4948" s="77"/>
      <c r="M4948" s="78"/>
      <c r="N4948" s="78"/>
      <c r="O4948" s="78"/>
      <c r="P4948" s="78"/>
      <c r="Q4948" s="144"/>
      <c r="R4948" s="78"/>
      <c r="S4948" s="78"/>
      <c r="T4948" s="78"/>
      <c r="U4948" s="78"/>
      <c r="V4948" s="219"/>
      <c r="W4948" s="78"/>
      <c r="X4948" s="78"/>
      <c r="Y4948" s="78"/>
      <c r="Z4948" s="78"/>
      <c r="AA4948" s="77"/>
      <c r="AB4948" s="77"/>
      <c r="AC4948" s="78"/>
      <c r="AD4948" s="104"/>
      <c r="AE4948" s="78"/>
      <c r="AF4948" s="104"/>
      <c r="AG4948" s="78"/>
      <c r="AH4948" s="104"/>
      <c r="AI4948" s="78"/>
      <c r="AJ4948" s="104"/>
      <c r="AK4948" s="78"/>
      <c r="AL4948" s="78"/>
      <c r="AM4948" s="8"/>
      <c r="AN4948" s="78"/>
      <c r="AO4948" s="78"/>
      <c r="AP4948" s="78"/>
      <c r="AQ4948" s="78"/>
      <c r="AR4948" s="78"/>
      <c r="AS4948" s="78"/>
      <c r="AT4948" s="78"/>
      <c r="AU4948" s="78"/>
      <c r="AV4948" s="78"/>
      <c r="AW4948" s="77"/>
      <c r="AX4948" s="144"/>
      <c r="AY4948" s="144"/>
      <c r="AZ4948" s="144"/>
      <c r="BA4948" s="54"/>
      <c r="BB4948" s="54"/>
    </row>
    <row r="4949" spans="2:54" x14ac:dyDescent="0.25">
      <c r="B4949" s="77"/>
      <c r="C4949" s="77"/>
      <c r="D4949" s="77"/>
      <c r="E4949" s="77"/>
      <c r="F4949" s="77"/>
      <c r="G4949" s="77"/>
      <c r="I4949" s="78"/>
      <c r="K4949" s="78"/>
      <c r="L4949" s="77"/>
      <c r="M4949" s="78"/>
      <c r="N4949" s="78"/>
      <c r="O4949" s="78"/>
      <c r="P4949" s="78"/>
      <c r="Q4949" s="144"/>
      <c r="R4949" s="78"/>
      <c r="S4949" s="78"/>
      <c r="T4949" s="78"/>
      <c r="U4949" s="78"/>
      <c r="V4949" s="219"/>
      <c r="W4949" s="78"/>
      <c r="X4949" s="78"/>
      <c r="Y4949" s="78"/>
      <c r="Z4949" s="78"/>
      <c r="AA4949" s="77"/>
      <c r="AB4949" s="77"/>
      <c r="AC4949" s="78"/>
      <c r="AD4949" s="104"/>
      <c r="AE4949" s="78"/>
      <c r="AF4949" s="104"/>
      <c r="AG4949" s="78"/>
      <c r="AH4949" s="104"/>
      <c r="AI4949" s="78"/>
      <c r="AJ4949" s="104"/>
      <c r="AK4949" s="78"/>
      <c r="AL4949" s="78"/>
      <c r="AM4949" s="8"/>
      <c r="AN4949" s="78"/>
      <c r="AO4949" s="78"/>
      <c r="AP4949" s="78"/>
      <c r="AQ4949" s="78"/>
      <c r="AR4949" s="78"/>
      <c r="AS4949" s="78"/>
      <c r="AT4949" s="78"/>
      <c r="AU4949" s="78"/>
      <c r="AV4949" s="78"/>
      <c r="AW4949" s="77"/>
      <c r="AX4949" s="144"/>
      <c r="AY4949" s="144"/>
      <c r="AZ4949" s="144"/>
      <c r="BA4949" s="54"/>
      <c r="BB4949" s="54"/>
    </row>
    <row r="4950" spans="2:54" x14ac:dyDescent="0.25">
      <c r="B4950" s="77"/>
      <c r="C4950" s="77"/>
      <c r="D4950" s="77"/>
      <c r="E4950" s="77"/>
      <c r="F4950" s="77"/>
      <c r="G4950" s="77"/>
      <c r="I4950" s="78"/>
      <c r="K4950" s="78"/>
      <c r="L4950" s="77"/>
      <c r="M4950" s="78"/>
      <c r="N4950" s="78"/>
      <c r="O4950" s="78"/>
      <c r="P4950" s="78"/>
      <c r="Q4950" s="144"/>
      <c r="R4950" s="78"/>
      <c r="S4950" s="78"/>
      <c r="T4950" s="78"/>
      <c r="U4950" s="78"/>
      <c r="V4950" s="219"/>
      <c r="W4950" s="78"/>
      <c r="X4950" s="78"/>
      <c r="Y4950" s="78"/>
      <c r="Z4950" s="78"/>
      <c r="AA4950" s="77"/>
      <c r="AB4950" s="77"/>
      <c r="AC4950" s="78"/>
      <c r="AD4950" s="104"/>
      <c r="AE4950" s="78"/>
      <c r="AF4950" s="104"/>
      <c r="AG4950" s="78"/>
      <c r="AH4950" s="104"/>
      <c r="AI4950" s="78"/>
      <c r="AJ4950" s="104"/>
      <c r="AK4950" s="78"/>
      <c r="AL4950" s="78"/>
      <c r="AM4950" s="8"/>
      <c r="AN4950" s="78"/>
      <c r="AO4950" s="78"/>
      <c r="AP4950" s="78"/>
      <c r="AQ4950" s="78"/>
      <c r="AR4950" s="78"/>
      <c r="AS4950" s="78"/>
      <c r="AT4950" s="78"/>
      <c r="AU4950" s="78"/>
      <c r="AV4950" s="78"/>
      <c r="AW4950" s="77"/>
      <c r="AX4950" s="144"/>
      <c r="AY4950" s="144"/>
      <c r="AZ4950" s="144"/>
      <c r="BA4950" s="54"/>
      <c r="BB4950" s="54"/>
    </row>
    <row r="4951" spans="2:54" x14ac:dyDescent="0.25">
      <c r="B4951" s="77"/>
      <c r="C4951" s="77"/>
      <c r="D4951" s="77"/>
      <c r="E4951" s="77"/>
      <c r="F4951" s="77"/>
      <c r="G4951" s="77"/>
      <c r="I4951" s="78"/>
      <c r="K4951" s="78"/>
      <c r="L4951" s="77"/>
      <c r="M4951" s="78"/>
      <c r="N4951" s="78"/>
      <c r="O4951" s="78"/>
      <c r="P4951" s="78"/>
      <c r="Q4951" s="144"/>
      <c r="R4951" s="78"/>
      <c r="S4951" s="78"/>
      <c r="T4951" s="78"/>
      <c r="U4951" s="78"/>
      <c r="V4951" s="219"/>
      <c r="W4951" s="78"/>
      <c r="X4951" s="78"/>
      <c r="Y4951" s="78"/>
      <c r="Z4951" s="78"/>
      <c r="AA4951" s="77"/>
      <c r="AB4951" s="77"/>
      <c r="AC4951" s="78"/>
      <c r="AD4951" s="104"/>
      <c r="AE4951" s="78"/>
      <c r="AF4951" s="104"/>
      <c r="AG4951" s="78"/>
      <c r="AH4951" s="104"/>
      <c r="AI4951" s="78"/>
      <c r="AJ4951" s="104"/>
      <c r="AK4951" s="78"/>
      <c r="AL4951" s="78"/>
      <c r="AM4951" s="8"/>
      <c r="AN4951" s="78"/>
      <c r="AO4951" s="78"/>
      <c r="AP4951" s="78"/>
      <c r="AQ4951" s="78"/>
      <c r="AR4951" s="78"/>
      <c r="AS4951" s="78"/>
      <c r="AT4951" s="78"/>
      <c r="AU4951" s="78"/>
      <c r="AV4951" s="78"/>
      <c r="AW4951" s="77"/>
      <c r="AX4951" s="144"/>
      <c r="AY4951" s="144"/>
      <c r="AZ4951" s="144"/>
      <c r="BA4951" s="54"/>
      <c r="BB4951" s="54"/>
    </row>
    <row r="4952" spans="2:54" x14ac:dyDescent="0.25">
      <c r="B4952" s="77"/>
      <c r="C4952" s="77"/>
      <c r="D4952" s="77"/>
      <c r="E4952" s="77"/>
      <c r="F4952" s="77"/>
      <c r="G4952" s="77"/>
      <c r="I4952" s="78"/>
      <c r="K4952" s="78"/>
      <c r="L4952" s="77"/>
      <c r="M4952" s="78"/>
      <c r="N4952" s="78"/>
      <c r="O4952" s="78"/>
      <c r="P4952" s="78"/>
      <c r="Q4952" s="144"/>
      <c r="R4952" s="78"/>
      <c r="S4952" s="78"/>
      <c r="T4952" s="78"/>
      <c r="U4952" s="78"/>
      <c r="V4952" s="219"/>
      <c r="W4952" s="78"/>
      <c r="X4952" s="78"/>
      <c r="Y4952" s="78"/>
      <c r="Z4952" s="78"/>
      <c r="AA4952" s="77"/>
      <c r="AB4952" s="77"/>
      <c r="AC4952" s="78"/>
      <c r="AD4952" s="104"/>
      <c r="AE4952" s="78"/>
      <c r="AF4952" s="104"/>
      <c r="AG4952" s="78"/>
      <c r="AH4952" s="104"/>
      <c r="AI4952" s="78"/>
      <c r="AJ4952" s="104"/>
      <c r="AK4952" s="78"/>
      <c r="AL4952" s="78"/>
      <c r="AM4952" s="8"/>
      <c r="AN4952" s="78"/>
      <c r="AO4952" s="78"/>
      <c r="AP4952" s="78"/>
      <c r="AQ4952" s="78"/>
      <c r="AR4952" s="78"/>
      <c r="AS4952" s="78"/>
      <c r="AT4952" s="78"/>
      <c r="AU4952" s="78"/>
      <c r="AV4952" s="78"/>
      <c r="AW4952" s="77"/>
      <c r="AX4952" s="144"/>
      <c r="AY4952" s="144"/>
      <c r="AZ4952" s="144"/>
      <c r="BA4952" s="54"/>
      <c r="BB4952" s="54"/>
    </row>
    <row r="4953" spans="2:54" x14ac:dyDescent="0.25">
      <c r="B4953" s="77"/>
      <c r="C4953" s="77"/>
      <c r="D4953" s="77"/>
      <c r="E4953" s="77"/>
      <c r="F4953" s="77"/>
      <c r="G4953" s="77"/>
      <c r="I4953" s="78"/>
      <c r="K4953" s="78"/>
      <c r="L4953" s="77"/>
      <c r="M4953" s="78"/>
      <c r="N4953" s="78"/>
      <c r="O4953" s="78"/>
      <c r="P4953" s="78"/>
      <c r="Q4953" s="144"/>
      <c r="R4953" s="78"/>
      <c r="S4953" s="78"/>
      <c r="T4953" s="78"/>
      <c r="U4953" s="78"/>
      <c r="V4953" s="219"/>
      <c r="W4953" s="78"/>
      <c r="X4953" s="78"/>
      <c r="Y4953" s="78"/>
      <c r="Z4953" s="78"/>
      <c r="AA4953" s="77"/>
      <c r="AB4953" s="77"/>
      <c r="AC4953" s="78"/>
      <c r="AD4953" s="104"/>
      <c r="AE4953" s="78"/>
      <c r="AF4953" s="104"/>
      <c r="AG4953" s="78"/>
      <c r="AH4953" s="104"/>
      <c r="AI4953" s="78"/>
      <c r="AJ4953" s="104"/>
      <c r="AK4953" s="78"/>
      <c r="AL4953" s="78"/>
      <c r="AM4953" s="8"/>
      <c r="AN4953" s="78"/>
      <c r="AO4953" s="78"/>
      <c r="AP4953" s="78"/>
      <c r="AQ4953" s="78"/>
      <c r="AR4953" s="78"/>
      <c r="AS4953" s="78"/>
      <c r="AT4953" s="78"/>
      <c r="AU4953" s="78"/>
      <c r="AV4953" s="78"/>
      <c r="AW4953" s="77"/>
      <c r="AX4953" s="144"/>
      <c r="AY4953" s="144"/>
      <c r="AZ4953" s="144"/>
      <c r="BA4953" s="54"/>
      <c r="BB4953" s="54"/>
    </row>
    <row r="4954" spans="2:54" x14ac:dyDescent="0.25">
      <c r="B4954" s="77"/>
      <c r="C4954" s="77"/>
      <c r="D4954" s="77"/>
      <c r="E4954" s="77"/>
      <c r="F4954" s="77"/>
      <c r="G4954" s="77"/>
      <c r="I4954" s="78"/>
      <c r="K4954" s="78"/>
      <c r="L4954" s="77"/>
      <c r="M4954" s="78"/>
      <c r="N4954" s="78"/>
      <c r="O4954" s="78"/>
      <c r="P4954" s="78"/>
      <c r="Q4954" s="144"/>
      <c r="R4954" s="78"/>
      <c r="S4954" s="78"/>
      <c r="T4954" s="78"/>
      <c r="U4954" s="78"/>
      <c r="V4954" s="219"/>
      <c r="W4954" s="78"/>
      <c r="X4954" s="78"/>
      <c r="Y4954" s="78"/>
      <c r="Z4954" s="78"/>
      <c r="AA4954" s="77"/>
      <c r="AB4954" s="77"/>
      <c r="AC4954" s="78"/>
      <c r="AD4954" s="104"/>
      <c r="AE4954" s="78"/>
      <c r="AF4954" s="104"/>
      <c r="AG4954" s="78"/>
      <c r="AH4954" s="104"/>
      <c r="AI4954" s="78"/>
      <c r="AJ4954" s="104"/>
      <c r="AK4954" s="78"/>
      <c r="AL4954" s="78"/>
      <c r="AM4954" s="8"/>
      <c r="AN4954" s="78"/>
      <c r="AO4954" s="78"/>
      <c r="AP4954" s="78"/>
      <c r="AQ4954" s="78"/>
      <c r="AR4954" s="78"/>
      <c r="AS4954" s="78"/>
      <c r="AT4954" s="78"/>
      <c r="AU4954" s="78"/>
      <c r="AV4954" s="78"/>
      <c r="AW4954" s="77"/>
      <c r="AX4954" s="144"/>
      <c r="AY4954" s="144"/>
      <c r="AZ4954" s="144"/>
      <c r="BA4954" s="54"/>
      <c r="BB4954" s="54"/>
    </row>
    <row r="4955" spans="2:54" x14ac:dyDescent="0.25">
      <c r="B4955" s="77"/>
      <c r="C4955" s="77"/>
      <c r="D4955" s="77"/>
      <c r="E4955" s="77"/>
      <c r="F4955" s="77"/>
      <c r="G4955" s="77"/>
      <c r="I4955" s="78"/>
      <c r="K4955" s="78"/>
      <c r="L4955" s="77"/>
      <c r="M4955" s="78"/>
      <c r="N4955" s="78"/>
      <c r="O4955" s="78"/>
      <c r="P4955" s="78"/>
      <c r="Q4955" s="144"/>
      <c r="R4955" s="78"/>
      <c r="S4955" s="78"/>
      <c r="T4955" s="78"/>
      <c r="U4955" s="78"/>
      <c r="V4955" s="219"/>
      <c r="W4955" s="78"/>
      <c r="X4955" s="78"/>
      <c r="Y4955" s="78"/>
      <c r="Z4955" s="78"/>
      <c r="AA4955" s="77"/>
      <c r="AB4955" s="77"/>
      <c r="AC4955" s="78"/>
      <c r="AD4955" s="104"/>
      <c r="AE4955" s="78"/>
      <c r="AF4955" s="104"/>
      <c r="AG4955" s="78"/>
      <c r="AH4955" s="104"/>
      <c r="AI4955" s="78"/>
      <c r="AJ4955" s="104"/>
      <c r="AK4955" s="78"/>
      <c r="AL4955" s="78"/>
      <c r="AM4955" s="8"/>
      <c r="AN4955" s="78"/>
      <c r="AO4955" s="78"/>
      <c r="AP4955" s="78"/>
      <c r="AQ4955" s="78"/>
      <c r="AR4955" s="78"/>
      <c r="AS4955" s="78"/>
      <c r="AT4955" s="78"/>
      <c r="AU4955" s="78"/>
      <c r="AV4955" s="78"/>
      <c r="AW4955" s="77"/>
      <c r="AX4955" s="144"/>
      <c r="AY4955" s="144"/>
      <c r="AZ4955" s="144"/>
      <c r="BA4955" s="54"/>
      <c r="BB4955" s="54"/>
    </row>
    <row r="4956" spans="2:54" x14ac:dyDescent="0.25">
      <c r="B4956" s="77"/>
      <c r="C4956" s="77"/>
      <c r="D4956" s="77"/>
      <c r="E4956" s="77"/>
      <c r="F4956" s="77"/>
      <c r="G4956" s="77"/>
      <c r="I4956" s="78"/>
      <c r="K4956" s="78"/>
      <c r="L4956" s="77"/>
      <c r="M4956" s="78"/>
      <c r="N4956" s="78"/>
      <c r="O4956" s="78"/>
      <c r="P4956" s="78"/>
      <c r="Q4956" s="144"/>
      <c r="R4956" s="78"/>
      <c r="S4956" s="78"/>
      <c r="T4956" s="78"/>
      <c r="U4956" s="78"/>
      <c r="V4956" s="219"/>
      <c r="W4956" s="78"/>
      <c r="X4956" s="78"/>
      <c r="Y4956" s="78"/>
      <c r="Z4956" s="78"/>
      <c r="AA4956" s="77"/>
      <c r="AB4956" s="77"/>
      <c r="AC4956" s="78"/>
      <c r="AD4956" s="104"/>
      <c r="AE4956" s="78"/>
      <c r="AF4956" s="104"/>
      <c r="AG4956" s="78"/>
      <c r="AH4956" s="104"/>
      <c r="AI4956" s="78"/>
      <c r="AJ4956" s="104"/>
      <c r="AK4956" s="78"/>
      <c r="AL4956" s="78"/>
      <c r="AM4956" s="8"/>
      <c r="AN4956" s="78"/>
      <c r="AO4956" s="78"/>
      <c r="AP4956" s="78"/>
      <c r="AQ4956" s="78"/>
      <c r="AR4956" s="78"/>
      <c r="AS4956" s="78"/>
      <c r="AT4956" s="78"/>
      <c r="AU4956" s="78"/>
      <c r="AV4956" s="78"/>
      <c r="AW4956" s="77"/>
      <c r="AX4956" s="144"/>
      <c r="AY4956" s="144"/>
      <c r="AZ4956" s="144"/>
      <c r="BA4956" s="54"/>
      <c r="BB4956" s="54"/>
    </row>
    <row r="4957" spans="2:54" x14ac:dyDescent="0.25">
      <c r="B4957" s="77"/>
      <c r="C4957" s="77"/>
      <c r="D4957" s="77"/>
      <c r="E4957" s="77"/>
      <c r="F4957" s="77"/>
      <c r="G4957" s="77"/>
      <c r="I4957" s="78"/>
      <c r="K4957" s="78"/>
      <c r="L4957" s="77"/>
      <c r="M4957" s="78"/>
      <c r="N4957" s="78"/>
      <c r="O4957" s="78"/>
      <c r="P4957" s="78"/>
      <c r="Q4957" s="144"/>
      <c r="R4957" s="78"/>
      <c r="S4957" s="78"/>
      <c r="T4957" s="78"/>
      <c r="U4957" s="78"/>
      <c r="V4957" s="219"/>
      <c r="W4957" s="78"/>
      <c r="X4957" s="78"/>
      <c r="Y4957" s="78"/>
      <c r="Z4957" s="78"/>
      <c r="AA4957" s="77"/>
      <c r="AB4957" s="77"/>
      <c r="AC4957" s="78"/>
      <c r="AD4957" s="104"/>
      <c r="AE4957" s="78"/>
      <c r="AF4957" s="104"/>
      <c r="AG4957" s="78"/>
      <c r="AH4957" s="104"/>
      <c r="AI4957" s="78"/>
      <c r="AJ4957" s="104"/>
      <c r="AK4957" s="78"/>
      <c r="AL4957" s="78"/>
      <c r="AM4957" s="8"/>
      <c r="AN4957" s="78"/>
      <c r="AO4957" s="78"/>
      <c r="AP4957" s="78"/>
      <c r="AQ4957" s="78"/>
      <c r="AR4957" s="78"/>
      <c r="AS4957" s="78"/>
      <c r="AT4957" s="78"/>
      <c r="AU4957" s="78"/>
      <c r="AV4957" s="78"/>
      <c r="AW4957" s="77"/>
      <c r="AX4957" s="144"/>
      <c r="AY4957" s="144"/>
      <c r="AZ4957" s="144"/>
      <c r="BA4957" s="54"/>
      <c r="BB4957" s="54"/>
    </row>
    <row r="4958" spans="2:54" x14ac:dyDescent="0.25">
      <c r="B4958" s="77"/>
      <c r="C4958" s="77"/>
      <c r="D4958" s="77"/>
      <c r="E4958" s="77"/>
      <c r="F4958" s="77"/>
      <c r="G4958" s="77"/>
      <c r="I4958" s="78"/>
      <c r="K4958" s="78"/>
      <c r="L4958" s="77"/>
      <c r="M4958" s="78"/>
      <c r="N4958" s="78"/>
      <c r="O4958" s="78"/>
      <c r="P4958" s="78"/>
      <c r="Q4958" s="144"/>
      <c r="R4958" s="78"/>
      <c r="S4958" s="78"/>
      <c r="T4958" s="78"/>
      <c r="U4958" s="78"/>
      <c r="V4958" s="219"/>
      <c r="W4958" s="78"/>
      <c r="X4958" s="78"/>
      <c r="Y4958" s="78"/>
      <c r="Z4958" s="78"/>
      <c r="AA4958" s="77"/>
      <c r="AB4958" s="77"/>
      <c r="AC4958" s="78"/>
      <c r="AD4958" s="104"/>
      <c r="AE4958" s="78"/>
      <c r="AF4958" s="104"/>
      <c r="AG4958" s="78"/>
      <c r="AH4958" s="104"/>
      <c r="AI4958" s="78"/>
      <c r="AJ4958" s="104"/>
      <c r="AK4958" s="78"/>
      <c r="AL4958" s="78"/>
      <c r="AM4958" s="8"/>
      <c r="AN4958" s="78"/>
      <c r="AO4958" s="78"/>
      <c r="AP4958" s="78"/>
      <c r="AQ4958" s="78"/>
      <c r="AR4958" s="78"/>
      <c r="AS4958" s="78"/>
      <c r="AT4958" s="78"/>
      <c r="AU4958" s="78"/>
      <c r="AV4958" s="78"/>
      <c r="AW4958" s="77"/>
      <c r="AX4958" s="144"/>
      <c r="AY4958" s="144"/>
      <c r="AZ4958" s="144"/>
      <c r="BA4958" s="54"/>
      <c r="BB4958" s="54"/>
    </row>
    <row r="4959" spans="2:54" x14ac:dyDescent="0.25">
      <c r="B4959" s="77"/>
      <c r="C4959" s="77"/>
      <c r="D4959" s="77"/>
      <c r="E4959" s="77"/>
      <c r="F4959" s="77"/>
      <c r="G4959" s="77"/>
      <c r="I4959" s="78"/>
      <c r="K4959" s="78"/>
      <c r="L4959" s="77"/>
      <c r="M4959" s="78"/>
      <c r="N4959" s="78"/>
      <c r="O4959" s="78"/>
      <c r="P4959" s="78"/>
      <c r="Q4959" s="144"/>
      <c r="R4959" s="78"/>
      <c r="S4959" s="78"/>
      <c r="T4959" s="78"/>
      <c r="U4959" s="78"/>
      <c r="V4959" s="219"/>
      <c r="W4959" s="78"/>
      <c r="X4959" s="78"/>
      <c r="Y4959" s="78"/>
      <c r="Z4959" s="78"/>
      <c r="AA4959" s="77"/>
      <c r="AB4959" s="77"/>
      <c r="AC4959" s="78"/>
      <c r="AD4959" s="104"/>
      <c r="AE4959" s="78"/>
      <c r="AF4959" s="104"/>
      <c r="AG4959" s="78"/>
      <c r="AH4959" s="104"/>
      <c r="AI4959" s="78"/>
      <c r="AJ4959" s="104"/>
      <c r="AK4959" s="78"/>
      <c r="AL4959" s="78"/>
      <c r="AM4959" s="8"/>
      <c r="AN4959" s="78"/>
      <c r="AO4959" s="78"/>
      <c r="AP4959" s="78"/>
      <c r="AQ4959" s="78"/>
      <c r="AR4959" s="78"/>
      <c r="AS4959" s="78"/>
      <c r="AT4959" s="78"/>
      <c r="AU4959" s="78"/>
      <c r="AV4959" s="78"/>
      <c r="AW4959" s="77"/>
      <c r="AX4959" s="144"/>
      <c r="AY4959" s="144"/>
      <c r="AZ4959" s="144"/>
      <c r="BA4959" s="54"/>
      <c r="BB4959" s="54"/>
    </row>
    <row r="4960" spans="2:54" x14ac:dyDescent="0.25">
      <c r="B4960" s="77"/>
      <c r="C4960" s="77"/>
      <c r="D4960" s="77"/>
      <c r="E4960" s="77"/>
      <c r="F4960" s="77"/>
      <c r="G4960" s="77"/>
      <c r="I4960" s="78"/>
      <c r="K4960" s="78"/>
      <c r="L4960" s="77"/>
      <c r="M4960" s="78"/>
      <c r="N4960" s="78"/>
      <c r="O4960" s="78"/>
      <c r="P4960" s="78"/>
      <c r="Q4960" s="144"/>
      <c r="R4960" s="78"/>
      <c r="S4960" s="78"/>
      <c r="T4960" s="78"/>
      <c r="U4960" s="78"/>
      <c r="V4960" s="219"/>
      <c r="W4960" s="78"/>
      <c r="X4960" s="78"/>
      <c r="Y4960" s="78"/>
      <c r="Z4960" s="78"/>
      <c r="AA4960" s="77"/>
      <c r="AB4960" s="77"/>
      <c r="AC4960" s="78"/>
      <c r="AD4960" s="104"/>
      <c r="AE4960" s="78"/>
      <c r="AF4960" s="104"/>
      <c r="AG4960" s="78"/>
      <c r="AH4960" s="104"/>
      <c r="AI4960" s="78"/>
      <c r="AJ4960" s="104"/>
      <c r="AK4960" s="78"/>
      <c r="AL4960" s="78"/>
      <c r="AM4960" s="8"/>
      <c r="AN4960" s="78"/>
      <c r="AO4960" s="78"/>
      <c r="AP4960" s="78"/>
      <c r="AQ4960" s="78"/>
      <c r="AR4960" s="78"/>
      <c r="AS4960" s="78"/>
      <c r="AT4960" s="78"/>
      <c r="AU4960" s="78"/>
      <c r="AV4960" s="78"/>
      <c r="AW4960" s="77"/>
      <c r="AX4960" s="144"/>
      <c r="AY4960" s="144"/>
      <c r="AZ4960" s="144"/>
      <c r="BA4960" s="54"/>
      <c r="BB4960" s="54"/>
    </row>
    <row r="4961" spans="2:54" x14ac:dyDescent="0.25">
      <c r="B4961" s="77"/>
      <c r="C4961" s="77"/>
      <c r="D4961" s="77"/>
      <c r="E4961" s="77"/>
      <c r="F4961" s="77"/>
      <c r="G4961" s="77"/>
      <c r="I4961" s="78"/>
      <c r="K4961" s="78"/>
      <c r="L4961" s="77"/>
      <c r="M4961" s="78"/>
      <c r="N4961" s="78"/>
      <c r="O4961" s="78"/>
      <c r="P4961" s="78"/>
      <c r="Q4961" s="144"/>
      <c r="R4961" s="78"/>
      <c r="S4961" s="78"/>
      <c r="T4961" s="78"/>
      <c r="U4961" s="78"/>
      <c r="V4961" s="219"/>
      <c r="W4961" s="78"/>
      <c r="X4961" s="78"/>
      <c r="Y4961" s="78"/>
      <c r="Z4961" s="78"/>
      <c r="AA4961" s="77"/>
      <c r="AB4961" s="77"/>
      <c r="AC4961" s="78"/>
      <c r="AD4961" s="104"/>
      <c r="AE4961" s="78"/>
      <c r="AF4961" s="104"/>
      <c r="AG4961" s="78"/>
      <c r="AH4961" s="104"/>
      <c r="AI4961" s="78"/>
      <c r="AJ4961" s="104"/>
      <c r="AK4961" s="78"/>
      <c r="AL4961" s="78"/>
      <c r="AM4961" s="8"/>
      <c r="AN4961" s="78"/>
      <c r="AO4961" s="78"/>
      <c r="AP4961" s="78"/>
      <c r="AQ4961" s="78"/>
      <c r="AR4961" s="78"/>
      <c r="AS4961" s="78"/>
      <c r="AT4961" s="78"/>
      <c r="AU4961" s="78"/>
      <c r="AV4961" s="78"/>
      <c r="AW4961" s="77"/>
      <c r="AX4961" s="144"/>
      <c r="AY4961" s="144"/>
      <c r="AZ4961" s="144"/>
      <c r="BA4961" s="54"/>
      <c r="BB4961" s="54"/>
    </row>
    <row r="4962" spans="2:54" x14ac:dyDescent="0.25">
      <c r="B4962" s="77"/>
      <c r="C4962" s="77"/>
      <c r="D4962" s="77"/>
      <c r="E4962" s="77"/>
      <c r="F4962" s="77"/>
      <c r="G4962" s="77"/>
      <c r="I4962" s="78"/>
      <c r="K4962" s="78"/>
      <c r="L4962" s="77"/>
      <c r="M4962" s="78"/>
      <c r="N4962" s="78"/>
      <c r="O4962" s="78"/>
      <c r="P4962" s="78"/>
      <c r="Q4962" s="144"/>
      <c r="R4962" s="78"/>
      <c r="S4962" s="78"/>
      <c r="T4962" s="78"/>
      <c r="U4962" s="78"/>
      <c r="V4962" s="219"/>
      <c r="W4962" s="78"/>
      <c r="X4962" s="78"/>
      <c r="Y4962" s="78"/>
      <c r="Z4962" s="78"/>
      <c r="AA4962" s="77"/>
      <c r="AB4962" s="77"/>
      <c r="AC4962" s="78"/>
      <c r="AD4962" s="104"/>
      <c r="AE4962" s="78"/>
      <c r="AF4962" s="104"/>
      <c r="AG4962" s="78"/>
      <c r="AH4962" s="104"/>
      <c r="AI4962" s="78"/>
      <c r="AJ4962" s="104"/>
      <c r="AK4962" s="78"/>
      <c r="AL4962" s="78"/>
      <c r="AM4962" s="8"/>
      <c r="AN4962" s="78"/>
      <c r="AO4962" s="78"/>
      <c r="AP4962" s="78"/>
      <c r="AQ4962" s="78"/>
      <c r="AR4962" s="78"/>
      <c r="AS4962" s="78"/>
      <c r="AT4962" s="78"/>
      <c r="AU4962" s="78"/>
      <c r="AV4962" s="78"/>
      <c r="AW4962" s="77"/>
      <c r="AX4962" s="144"/>
      <c r="AY4962" s="144"/>
      <c r="AZ4962" s="144"/>
      <c r="BA4962" s="54"/>
      <c r="BB4962" s="54"/>
    </row>
    <row r="4963" spans="2:54" x14ac:dyDescent="0.25">
      <c r="B4963" s="77"/>
      <c r="C4963" s="77"/>
      <c r="D4963" s="77"/>
      <c r="E4963" s="77"/>
      <c r="F4963" s="77"/>
      <c r="G4963" s="77"/>
      <c r="I4963" s="78"/>
      <c r="K4963" s="78"/>
      <c r="L4963" s="77"/>
      <c r="M4963" s="78"/>
      <c r="N4963" s="78"/>
      <c r="O4963" s="78"/>
      <c r="P4963" s="78"/>
      <c r="Q4963" s="144"/>
      <c r="R4963" s="78"/>
      <c r="S4963" s="78"/>
      <c r="T4963" s="78"/>
      <c r="U4963" s="78"/>
      <c r="V4963" s="219"/>
      <c r="W4963" s="78"/>
      <c r="X4963" s="78"/>
      <c r="Y4963" s="78"/>
      <c r="Z4963" s="78"/>
      <c r="AA4963" s="77"/>
      <c r="AB4963" s="77"/>
      <c r="AC4963" s="78"/>
      <c r="AD4963" s="104"/>
      <c r="AE4963" s="78"/>
      <c r="AF4963" s="104"/>
      <c r="AG4963" s="78"/>
      <c r="AH4963" s="104"/>
      <c r="AI4963" s="78"/>
      <c r="AJ4963" s="104"/>
      <c r="AK4963" s="78"/>
      <c r="AL4963" s="78"/>
      <c r="AM4963" s="8"/>
      <c r="AN4963" s="78"/>
      <c r="AO4963" s="78"/>
      <c r="AP4963" s="78"/>
      <c r="AQ4963" s="78"/>
      <c r="AR4963" s="78"/>
      <c r="AS4963" s="78"/>
      <c r="AT4963" s="78"/>
      <c r="AU4963" s="78"/>
      <c r="AV4963" s="78"/>
      <c r="AW4963" s="77"/>
      <c r="AX4963" s="144"/>
      <c r="AY4963" s="144"/>
      <c r="AZ4963" s="144"/>
      <c r="BA4963" s="54"/>
      <c r="BB4963" s="54"/>
    </row>
    <row r="4964" spans="2:54" x14ac:dyDescent="0.25">
      <c r="B4964" s="77"/>
      <c r="C4964" s="77"/>
      <c r="D4964" s="77"/>
      <c r="E4964" s="77"/>
      <c r="F4964" s="77"/>
      <c r="G4964" s="77"/>
      <c r="I4964" s="78"/>
      <c r="K4964" s="78"/>
      <c r="L4964" s="77"/>
      <c r="M4964" s="78"/>
      <c r="N4964" s="78"/>
      <c r="O4964" s="78"/>
      <c r="P4964" s="78"/>
      <c r="Q4964" s="144"/>
      <c r="R4964" s="78"/>
      <c r="S4964" s="78"/>
      <c r="T4964" s="78"/>
      <c r="U4964" s="78"/>
      <c r="V4964" s="219"/>
      <c r="W4964" s="78"/>
      <c r="X4964" s="78"/>
      <c r="Y4964" s="78"/>
      <c r="Z4964" s="78"/>
      <c r="AA4964" s="77"/>
      <c r="AB4964" s="77"/>
      <c r="AC4964" s="78"/>
      <c r="AD4964" s="104"/>
      <c r="AE4964" s="78"/>
      <c r="AF4964" s="104"/>
      <c r="AG4964" s="78"/>
      <c r="AH4964" s="104"/>
      <c r="AI4964" s="78"/>
      <c r="AJ4964" s="104"/>
      <c r="AK4964" s="78"/>
      <c r="AL4964" s="78"/>
      <c r="AM4964" s="8"/>
      <c r="AN4964" s="78"/>
      <c r="AO4964" s="78"/>
      <c r="AP4964" s="78"/>
      <c r="AQ4964" s="78"/>
      <c r="AR4964" s="78"/>
      <c r="AS4964" s="78"/>
      <c r="AT4964" s="78"/>
      <c r="AU4964" s="78"/>
      <c r="AV4964" s="78"/>
      <c r="AW4964" s="77"/>
      <c r="AX4964" s="144"/>
      <c r="AY4964" s="144"/>
      <c r="AZ4964" s="144"/>
      <c r="BA4964" s="54"/>
      <c r="BB4964" s="54"/>
    </row>
    <row r="4965" spans="2:54" x14ac:dyDescent="0.25">
      <c r="B4965" s="77"/>
      <c r="C4965" s="77"/>
      <c r="D4965" s="77"/>
      <c r="E4965" s="77"/>
      <c r="F4965" s="77"/>
      <c r="G4965" s="77"/>
      <c r="I4965" s="78"/>
      <c r="K4965" s="78"/>
      <c r="L4965" s="77"/>
      <c r="M4965" s="78"/>
      <c r="N4965" s="78"/>
      <c r="O4965" s="78"/>
      <c r="P4965" s="78"/>
      <c r="Q4965" s="144"/>
      <c r="R4965" s="78"/>
      <c r="S4965" s="78"/>
      <c r="T4965" s="78"/>
      <c r="U4965" s="78"/>
      <c r="V4965" s="219"/>
      <c r="W4965" s="78"/>
      <c r="X4965" s="78"/>
      <c r="Y4965" s="78"/>
      <c r="Z4965" s="78"/>
      <c r="AA4965" s="77"/>
      <c r="AB4965" s="77"/>
      <c r="AC4965" s="78"/>
      <c r="AD4965" s="104"/>
      <c r="AE4965" s="78"/>
      <c r="AF4965" s="104"/>
      <c r="AG4965" s="78"/>
      <c r="AH4965" s="104"/>
      <c r="AI4965" s="78"/>
      <c r="AJ4965" s="104"/>
      <c r="AK4965" s="78"/>
      <c r="AL4965" s="78"/>
      <c r="AM4965" s="8"/>
      <c r="AN4965" s="78"/>
      <c r="AO4965" s="78"/>
      <c r="AP4965" s="78"/>
      <c r="AQ4965" s="78"/>
      <c r="AR4965" s="78"/>
      <c r="AS4965" s="78"/>
      <c r="AT4965" s="78"/>
      <c r="AU4965" s="78"/>
      <c r="AV4965" s="78"/>
      <c r="AW4965" s="77"/>
      <c r="AX4965" s="144"/>
      <c r="AY4965" s="144"/>
      <c r="AZ4965" s="144"/>
      <c r="BA4965" s="54"/>
      <c r="BB4965" s="54"/>
    </row>
    <row r="4966" spans="2:54" x14ac:dyDescent="0.25">
      <c r="B4966" s="77"/>
      <c r="C4966" s="77"/>
      <c r="D4966" s="77"/>
      <c r="E4966" s="77"/>
      <c r="F4966" s="77"/>
      <c r="G4966" s="77"/>
      <c r="I4966" s="78"/>
      <c r="K4966" s="78"/>
      <c r="L4966" s="77"/>
      <c r="M4966" s="78"/>
      <c r="N4966" s="78"/>
      <c r="O4966" s="78"/>
      <c r="P4966" s="78"/>
      <c r="Q4966" s="144"/>
      <c r="R4966" s="78"/>
      <c r="S4966" s="78"/>
      <c r="T4966" s="78"/>
      <c r="U4966" s="78"/>
      <c r="V4966" s="219"/>
      <c r="W4966" s="78"/>
      <c r="X4966" s="78"/>
      <c r="Y4966" s="78"/>
      <c r="Z4966" s="78"/>
      <c r="AA4966" s="77"/>
      <c r="AB4966" s="77"/>
      <c r="AC4966" s="78"/>
      <c r="AD4966" s="104"/>
      <c r="AE4966" s="78"/>
      <c r="AF4966" s="104"/>
      <c r="AG4966" s="78"/>
      <c r="AH4966" s="104"/>
      <c r="AI4966" s="78"/>
      <c r="AJ4966" s="104"/>
      <c r="AK4966" s="78"/>
      <c r="AL4966" s="78"/>
      <c r="AM4966" s="8"/>
      <c r="AN4966" s="78"/>
      <c r="AO4966" s="78"/>
      <c r="AP4966" s="78"/>
      <c r="AQ4966" s="78"/>
      <c r="AR4966" s="78"/>
      <c r="AS4966" s="78"/>
      <c r="AT4966" s="78"/>
      <c r="AU4966" s="78"/>
      <c r="AV4966" s="78"/>
      <c r="AW4966" s="77"/>
      <c r="AX4966" s="144"/>
      <c r="AY4966" s="144"/>
      <c r="AZ4966" s="144"/>
      <c r="BA4966" s="54"/>
      <c r="BB4966" s="54"/>
    </row>
    <row r="4967" spans="2:54" x14ac:dyDescent="0.25">
      <c r="B4967" s="77"/>
      <c r="C4967" s="77"/>
      <c r="D4967" s="77"/>
      <c r="E4967" s="77"/>
      <c r="F4967" s="77"/>
      <c r="G4967" s="77"/>
      <c r="I4967" s="78"/>
      <c r="K4967" s="78"/>
      <c r="L4967" s="77"/>
      <c r="M4967" s="78"/>
      <c r="N4967" s="78"/>
      <c r="O4967" s="78"/>
      <c r="P4967" s="78"/>
      <c r="Q4967" s="144"/>
      <c r="R4967" s="78"/>
      <c r="S4967" s="78"/>
      <c r="T4967" s="78"/>
      <c r="U4967" s="78"/>
      <c r="V4967" s="219"/>
      <c r="W4967" s="78"/>
      <c r="X4967" s="78"/>
      <c r="Y4967" s="78"/>
      <c r="Z4967" s="78"/>
      <c r="AA4967" s="77"/>
      <c r="AB4967" s="77"/>
      <c r="AC4967" s="78"/>
      <c r="AD4967" s="104"/>
      <c r="AE4967" s="78"/>
      <c r="AF4967" s="104"/>
      <c r="AG4967" s="78"/>
      <c r="AH4967" s="104"/>
      <c r="AI4967" s="78"/>
      <c r="AJ4967" s="104"/>
      <c r="AK4967" s="78"/>
      <c r="AL4967" s="78"/>
      <c r="AM4967" s="8"/>
      <c r="AN4967" s="78"/>
      <c r="AO4967" s="78"/>
      <c r="AP4967" s="78"/>
      <c r="AQ4967" s="78"/>
      <c r="AR4967" s="78"/>
      <c r="AS4967" s="78"/>
      <c r="AT4967" s="78"/>
      <c r="AU4967" s="78"/>
      <c r="AV4967" s="78"/>
      <c r="AW4967" s="77"/>
      <c r="AX4967" s="144"/>
      <c r="AY4967" s="144"/>
      <c r="AZ4967" s="144"/>
      <c r="BA4967" s="54"/>
      <c r="BB4967" s="54"/>
    </row>
    <row r="4968" spans="2:54" x14ac:dyDescent="0.25">
      <c r="B4968" s="77"/>
      <c r="C4968" s="77"/>
      <c r="D4968" s="77"/>
      <c r="E4968" s="77"/>
      <c r="F4968" s="77"/>
      <c r="G4968" s="77"/>
      <c r="I4968" s="78"/>
      <c r="K4968" s="78"/>
      <c r="L4968" s="77"/>
      <c r="M4968" s="78"/>
      <c r="N4968" s="78"/>
      <c r="O4968" s="78"/>
      <c r="P4968" s="78"/>
      <c r="Q4968" s="144"/>
      <c r="R4968" s="78"/>
      <c r="S4968" s="78"/>
      <c r="T4968" s="78"/>
      <c r="U4968" s="78"/>
      <c r="V4968" s="219"/>
      <c r="W4968" s="78"/>
      <c r="X4968" s="78"/>
      <c r="Y4968" s="78"/>
      <c r="Z4968" s="78"/>
      <c r="AA4968" s="77"/>
      <c r="AB4968" s="77"/>
      <c r="AC4968" s="78"/>
      <c r="AD4968" s="104"/>
      <c r="AE4968" s="78"/>
      <c r="AF4968" s="104"/>
      <c r="AG4968" s="78"/>
      <c r="AH4968" s="104"/>
      <c r="AI4968" s="78"/>
      <c r="AJ4968" s="104"/>
      <c r="AK4968" s="78"/>
      <c r="AL4968" s="78"/>
      <c r="AM4968" s="8"/>
      <c r="AN4968" s="78"/>
      <c r="AO4968" s="78"/>
      <c r="AP4968" s="78"/>
      <c r="AQ4968" s="78"/>
      <c r="AR4968" s="78"/>
      <c r="AS4968" s="78"/>
      <c r="AT4968" s="78"/>
      <c r="AU4968" s="78"/>
      <c r="AV4968" s="78"/>
      <c r="AW4968" s="77"/>
      <c r="AX4968" s="144"/>
      <c r="AY4968" s="144"/>
      <c r="AZ4968" s="144"/>
      <c r="BA4968" s="54"/>
      <c r="BB4968" s="54"/>
    </row>
    <row r="4969" spans="2:54" x14ac:dyDescent="0.25">
      <c r="B4969" s="77"/>
      <c r="C4969" s="77"/>
      <c r="D4969" s="77"/>
      <c r="E4969" s="77"/>
      <c r="F4969" s="77"/>
      <c r="G4969" s="77"/>
      <c r="I4969" s="78"/>
      <c r="K4969" s="78"/>
      <c r="L4969" s="77"/>
      <c r="M4969" s="78"/>
      <c r="N4969" s="78"/>
      <c r="O4969" s="78"/>
      <c r="P4969" s="78"/>
      <c r="Q4969" s="144"/>
      <c r="R4969" s="78"/>
      <c r="S4969" s="78"/>
      <c r="T4969" s="78"/>
      <c r="U4969" s="78"/>
      <c r="V4969" s="219"/>
      <c r="W4969" s="78"/>
      <c r="X4969" s="78"/>
      <c r="Y4969" s="78"/>
      <c r="Z4969" s="78"/>
      <c r="AA4969" s="77"/>
      <c r="AB4969" s="77"/>
      <c r="AC4969" s="78"/>
      <c r="AD4969" s="104"/>
      <c r="AE4969" s="78"/>
      <c r="AF4969" s="104"/>
      <c r="AG4969" s="78"/>
      <c r="AH4969" s="104"/>
      <c r="AI4969" s="78"/>
      <c r="AJ4969" s="104"/>
      <c r="AK4969" s="78"/>
      <c r="AL4969" s="78"/>
      <c r="AM4969" s="8"/>
      <c r="AN4969" s="78"/>
      <c r="AO4969" s="78"/>
      <c r="AP4969" s="78"/>
      <c r="AQ4969" s="78"/>
      <c r="AR4969" s="78"/>
      <c r="AS4969" s="78"/>
      <c r="AT4969" s="78"/>
      <c r="AU4969" s="78"/>
      <c r="AV4969" s="78"/>
      <c r="AW4969" s="77"/>
      <c r="AX4969" s="144"/>
      <c r="AY4969" s="144"/>
      <c r="AZ4969" s="144"/>
      <c r="BA4969" s="54"/>
      <c r="BB4969" s="54"/>
    </row>
    <row r="4970" spans="2:54" x14ac:dyDescent="0.25">
      <c r="B4970" s="77"/>
      <c r="C4970" s="77"/>
      <c r="D4970" s="77"/>
      <c r="E4970" s="77"/>
      <c r="F4970" s="77"/>
      <c r="G4970" s="77"/>
      <c r="I4970" s="78"/>
      <c r="K4970" s="78"/>
      <c r="L4970" s="77"/>
      <c r="M4970" s="78"/>
      <c r="N4970" s="78"/>
      <c r="O4970" s="78"/>
      <c r="P4970" s="78"/>
      <c r="Q4970" s="144"/>
      <c r="R4970" s="78"/>
      <c r="S4970" s="78"/>
      <c r="T4970" s="78"/>
      <c r="U4970" s="78"/>
      <c r="V4970" s="219"/>
      <c r="W4970" s="78"/>
      <c r="X4970" s="78"/>
      <c r="Y4970" s="78"/>
      <c r="Z4970" s="78"/>
      <c r="AA4970" s="77"/>
      <c r="AB4970" s="77"/>
      <c r="AC4970" s="78"/>
      <c r="AD4970" s="104"/>
      <c r="AE4970" s="78"/>
      <c r="AF4970" s="104"/>
      <c r="AG4970" s="78"/>
      <c r="AH4970" s="104"/>
      <c r="AI4970" s="78"/>
      <c r="AJ4970" s="104"/>
      <c r="AK4970" s="78"/>
      <c r="AL4970" s="78"/>
      <c r="AM4970" s="8"/>
      <c r="AN4970" s="78"/>
      <c r="AO4970" s="78"/>
      <c r="AP4970" s="78"/>
      <c r="AQ4970" s="78"/>
      <c r="AR4970" s="78"/>
      <c r="AS4970" s="78"/>
      <c r="AT4970" s="78"/>
      <c r="AU4970" s="78"/>
      <c r="AV4970" s="78"/>
      <c r="AW4970" s="77"/>
      <c r="AX4970" s="144"/>
      <c r="AY4970" s="144"/>
      <c r="AZ4970" s="144"/>
      <c r="BA4970" s="54"/>
      <c r="BB4970" s="54"/>
    </row>
    <row r="4971" spans="2:54" x14ac:dyDescent="0.25">
      <c r="B4971" s="77"/>
      <c r="C4971" s="77"/>
      <c r="D4971" s="77"/>
      <c r="E4971" s="77"/>
      <c r="F4971" s="77"/>
      <c r="G4971" s="77"/>
      <c r="I4971" s="78"/>
      <c r="K4971" s="78"/>
      <c r="L4971" s="77"/>
      <c r="M4971" s="78"/>
      <c r="N4971" s="78"/>
      <c r="O4971" s="78"/>
      <c r="P4971" s="78"/>
      <c r="Q4971" s="144"/>
      <c r="R4971" s="78"/>
      <c r="S4971" s="78"/>
      <c r="T4971" s="78"/>
      <c r="U4971" s="78"/>
      <c r="V4971" s="219"/>
      <c r="W4971" s="78"/>
      <c r="X4971" s="78"/>
      <c r="Y4971" s="78"/>
      <c r="Z4971" s="78"/>
      <c r="AA4971" s="77"/>
      <c r="AB4971" s="77"/>
      <c r="AC4971" s="78"/>
      <c r="AD4971" s="104"/>
      <c r="AE4971" s="78"/>
      <c r="AF4971" s="104"/>
      <c r="AG4971" s="78"/>
      <c r="AH4971" s="104"/>
      <c r="AI4971" s="78"/>
      <c r="AJ4971" s="104"/>
      <c r="AK4971" s="78"/>
      <c r="AL4971" s="78"/>
      <c r="AM4971" s="8"/>
      <c r="AN4971" s="78"/>
      <c r="AO4971" s="78"/>
      <c r="AP4971" s="78"/>
      <c r="AQ4971" s="78"/>
      <c r="AR4971" s="78"/>
      <c r="AS4971" s="78"/>
      <c r="AT4971" s="78"/>
      <c r="AU4971" s="78"/>
      <c r="AV4971" s="78"/>
      <c r="AW4971" s="77"/>
      <c r="AX4971" s="144"/>
      <c r="AY4971" s="144"/>
      <c r="AZ4971" s="144"/>
      <c r="BA4971" s="54"/>
      <c r="BB4971" s="54"/>
    </row>
    <row r="4972" spans="2:54" x14ac:dyDescent="0.25">
      <c r="B4972" s="77"/>
      <c r="C4972" s="77"/>
      <c r="D4972" s="77"/>
      <c r="E4972" s="77"/>
      <c r="F4972" s="77"/>
      <c r="G4972" s="77"/>
      <c r="I4972" s="78"/>
      <c r="K4972" s="78"/>
      <c r="L4972" s="77"/>
      <c r="M4972" s="78"/>
      <c r="N4972" s="78"/>
      <c r="O4972" s="78"/>
      <c r="P4972" s="78"/>
      <c r="Q4972" s="144"/>
      <c r="R4972" s="78"/>
      <c r="S4972" s="78"/>
      <c r="T4972" s="78"/>
      <c r="U4972" s="78"/>
      <c r="V4972" s="219"/>
      <c r="W4972" s="78"/>
      <c r="X4972" s="78"/>
      <c r="Y4972" s="78"/>
      <c r="Z4972" s="78"/>
      <c r="AA4972" s="77"/>
      <c r="AB4972" s="77"/>
      <c r="AC4972" s="78"/>
      <c r="AD4972" s="104"/>
      <c r="AE4972" s="78"/>
      <c r="AF4972" s="104"/>
      <c r="AG4972" s="78"/>
      <c r="AH4972" s="104"/>
      <c r="AI4972" s="78"/>
      <c r="AJ4972" s="104"/>
      <c r="AK4972" s="78"/>
      <c r="AL4972" s="78"/>
      <c r="AM4972" s="8"/>
      <c r="AN4972" s="78"/>
      <c r="AO4972" s="78"/>
      <c r="AP4972" s="78"/>
      <c r="AQ4972" s="78"/>
      <c r="AR4972" s="78"/>
      <c r="AS4972" s="78"/>
      <c r="AT4972" s="78"/>
      <c r="AU4972" s="78"/>
      <c r="AV4972" s="78"/>
      <c r="AW4972" s="77"/>
      <c r="AX4972" s="144"/>
      <c r="AY4972" s="144"/>
      <c r="AZ4972" s="144"/>
      <c r="BA4972" s="54"/>
      <c r="BB4972" s="54"/>
    </row>
    <row r="4973" spans="2:54" x14ac:dyDescent="0.25">
      <c r="B4973" s="77"/>
      <c r="C4973" s="77"/>
      <c r="D4973" s="77"/>
      <c r="E4973" s="77"/>
      <c r="F4973" s="77"/>
      <c r="G4973" s="77"/>
      <c r="I4973" s="78"/>
      <c r="K4973" s="78"/>
      <c r="L4973" s="77"/>
      <c r="M4973" s="78"/>
      <c r="N4973" s="78"/>
      <c r="O4973" s="78"/>
      <c r="P4973" s="78"/>
      <c r="Q4973" s="144"/>
      <c r="R4973" s="78"/>
      <c r="S4973" s="78"/>
      <c r="T4973" s="78"/>
      <c r="U4973" s="78"/>
      <c r="V4973" s="219"/>
      <c r="W4973" s="78"/>
      <c r="X4973" s="78"/>
      <c r="Y4973" s="78"/>
      <c r="Z4973" s="78"/>
      <c r="AA4973" s="77"/>
      <c r="AB4973" s="77"/>
      <c r="AC4973" s="78"/>
      <c r="AD4973" s="104"/>
      <c r="AE4973" s="78"/>
      <c r="AF4973" s="104"/>
      <c r="AG4973" s="78"/>
      <c r="AH4973" s="104"/>
      <c r="AI4973" s="78"/>
      <c r="AJ4973" s="104"/>
      <c r="AK4973" s="78"/>
      <c r="AL4973" s="78"/>
      <c r="AM4973" s="8"/>
      <c r="AN4973" s="78"/>
      <c r="AO4973" s="78"/>
      <c r="AP4973" s="78"/>
      <c r="AQ4973" s="78"/>
      <c r="AR4973" s="78"/>
      <c r="AS4973" s="78"/>
      <c r="AT4973" s="78"/>
      <c r="AU4973" s="78"/>
      <c r="AV4973" s="78"/>
      <c r="AW4973" s="77"/>
      <c r="AX4973" s="144"/>
      <c r="AY4973" s="144"/>
      <c r="AZ4973" s="144"/>
      <c r="BA4973" s="54"/>
      <c r="BB4973" s="54"/>
    </row>
    <row r="4974" spans="2:54" x14ac:dyDescent="0.25">
      <c r="B4974" s="77"/>
      <c r="C4974" s="77"/>
      <c r="D4974" s="77"/>
      <c r="E4974" s="77"/>
      <c r="F4974" s="77"/>
      <c r="G4974" s="77"/>
      <c r="I4974" s="78"/>
      <c r="K4974" s="78"/>
      <c r="L4974" s="77"/>
      <c r="M4974" s="78"/>
      <c r="N4974" s="78"/>
      <c r="O4974" s="78"/>
      <c r="P4974" s="78"/>
      <c r="Q4974" s="144"/>
      <c r="R4974" s="78"/>
      <c r="S4974" s="78"/>
      <c r="T4974" s="78"/>
      <c r="U4974" s="78"/>
      <c r="V4974" s="219"/>
      <c r="W4974" s="78"/>
      <c r="X4974" s="78"/>
      <c r="Y4974" s="78"/>
      <c r="Z4974" s="78"/>
      <c r="AA4974" s="77"/>
      <c r="AB4974" s="77"/>
      <c r="AC4974" s="78"/>
      <c r="AD4974" s="104"/>
      <c r="AE4974" s="78"/>
      <c r="AF4974" s="104"/>
      <c r="AG4974" s="78"/>
      <c r="AH4974" s="104"/>
      <c r="AI4974" s="78"/>
      <c r="AJ4974" s="104"/>
      <c r="AK4974" s="78"/>
      <c r="AL4974" s="78"/>
      <c r="AM4974" s="8"/>
      <c r="AN4974" s="78"/>
      <c r="AO4974" s="78"/>
      <c r="AP4974" s="78"/>
      <c r="AQ4974" s="78"/>
      <c r="AR4974" s="78"/>
      <c r="AS4974" s="78"/>
      <c r="AT4974" s="78"/>
      <c r="AU4974" s="78"/>
      <c r="AV4974" s="78"/>
      <c r="AW4974" s="77"/>
      <c r="AX4974" s="144"/>
      <c r="AY4974" s="144"/>
      <c r="AZ4974" s="144"/>
      <c r="BA4974" s="54"/>
      <c r="BB4974" s="54"/>
    </row>
    <row r="4975" spans="2:54" x14ac:dyDescent="0.25">
      <c r="B4975" s="77"/>
      <c r="C4975" s="77"/>
      <c r="D4975" s="77"/>
      <c r="E4975" s="77"/>
      <c r="F4975" s="77"/>
      <c r="G4975" s="77"/>
      <c r="I4975" s="78"/>
      <c r="K4975" s="78"/>
      <c r="L4975" s="77"/>
      <c r="M4975" s="78"/>
      <c r="N4975" s="78"/>
      <c r="O4975" s="78"/>
      <c r="P4975" s="78"/>
      <c r="Q4975" s="144"/>
      <c r="R4975" s="78"/>
      <c r="S4975" s="78"/>
      <c r="T4975" s="78"/>
      <c r="U4975" s="78"/>
      <c r="V4975" s="219"/>
      <c r="W4975" s="78"/>
      <c r="X4975" s="78"/>
      <c r="Y4975" s="78"/>
      <c r="Z4975" s="78"/>
      <c r="AA4975" s="77"/>
      <c r="AB4975" s="77"/>
      <c r="AC4975" s="78"/>
      <c r="AD4975" s="104"/>
      <c r="AE4975" s="78"/>
      <c r="AF4975" s="104"/>
      <c r="AG4975" s="78"/>
      <c r="AH4975" s="104"/>
      <c r="AI4975" s="78"/>
      <c r="AJ4975" s="104"/>
      <c r="AK4975" s="78"/>
      <c r="AL4975" s="78"/>
      <c r="AM4975" s="8"/>
      <c r="AN4975" s="78"/>
      <c r="AO4975" s="78"/>
      <c r="AP4975" s="78"/>
      <c r="AQ4975" s="78"/>
      <c r="AR4975" s="78"/>
      <c r="AS4975" s="78"/>
      <c r="AT4975" s="78"/>
      <c r="AU4975" s="78"/>
      <c r="AV4975" s="78"/>
      <c r="AW4975" s="77"/>
      <c r="AX4975" s="144"/>
      <c r="AY4975" s="144"/>
      <c r="AZ4975" s="144"/>
      <c r="BA4975" s="54"/>
      <c r="BB4975" s="54"/>
    </row>
    <row r="4976" spans="2:54" x14ac:dyDescent="0.25">
      <c r="B4976" s="77"/>
      <c r="C4976" s="77"/>
      <c r="D4976" s="77"/>
      <c r="E4976" s="77"/>
      <c r="F4976" s="77"/>
      <c r="G4976" s="77"/>
      <c r="I4976" s="78"/>
      <c r="K4976" s="78"/>
      <c r="L4976" s="77"/>
      <c r="M4976" s="78"/>
      <c r="N4976" s="78"/>
      <c r="O4976" s="78"/>
      <c r="P4976" s="78"/>
      <c r="Q4976" s="144"/>
      <c r="R4976" s="78"/>
      <c r="S4976" s="78"/>
      <c r="T4976" s="78"/>
      <c r="U4976" s="78"/>
      <c r="V4976" s="219"/>
      <c r="W4976" s="78"/>
      <c r="X4976" s="78"/>
      <c r="Y4976" s="78"/>
      <c r="Z4976" s="78"/>
      <c r="AA4976" s="77"/>
      <c r="AB4976" s="77"/>
      <c r="AC4976" s="78"/>
      <c r="AD4976" s="104"/>
      <c r="AE4976" s="78"/>
      <c r="AF4976" s="104"/>
      <c r="AG4976" s="78"/>
      <c r="AH4976" s="104"/>
      <c r="AI4976" s="78"/>
      <c r="AJ4976" s="104"/>
      <c r="AK4976" s="78"/>
      <c r="AL4976" s="78"/>
      <c r="AM4976" s="8"/>
      <c r="AN4976" s="78"/>
      <c r="AO4976" s="78"/>
      <c r="AP4976" s="78"/>
      <c r="AQ4976" s="78"/>
      <c r="AR4976" s="78"/>
      <c r="AS4976" s="78"/>
      <c r="AT4976" s="78"/>
      <c r="AU4976" s="78"/>
      <c r="AV4976" s="78"/>
      <c r="AW4976" s="77"/>
      <c r="AX4976" s="144"/>
      <c r="AY4976" s="144"/>
      <c r="AZ4976" s="144"/>
      <c r="BA4976" s="54"/>
      <c r="BB4976" s="54"/>
    </row>
    <row r="4977" spans="2:54" x14ac:dyDescent="0.25">
      <c r="B4977" s="77"/>
      <c r="C4977" s="77"/>
      <c r="D4977" s="77"/>
      <c r="E4977" s="77"/>
      <c r="F4977" s="77"/>
      <c r="G4977" s="77"/>
      <c r="I4977" s="78"/>
      <c r="K4977" s="78"/>
      <c r="L4977" s="77"/>
      <c r="M4977" s="78"/>
      <c r="N4977" s="78"/>
      <c r="O4977" s="78"/>
      <c r="P4977" s="78"/>
      <c r="Q4977" s="144"/>
      <c r="R4977" s="78"/>
      <c r="S4977" s="78"/>
      <c r="T4977" s="78"/>
      <c r="U4977" s="78"/>
      <c r="V4977" s="219"/>
      <c r="W4977" s="78"/>
      <c r="X4977" s="78"/>
      <c r="Y4977" s="78"/>
      <c r="Z4977" s="78"/>
      <c r="AA4977" s="77"/>
      <c r="AB4977" s="77"/>
      <c r="AC4977" s="78"/>
      <c r="AD4977" s="104"/>
      <c r="AE4977" s="78"/>
      <c r="AF4977" s="104"/>
      <c r="AG4977" s="78"/>
      <c r="AH4977" s="104"/>
      <c r="AI4977" s="78"/>
      <c r="AJ4977" s="104"/>
      <c r="AK4977" s="78"/>
      <c r="AL4977" s="78"/>
      <c r="AM4977" s="8"/>
      <c r="AN4977" s="78"/>
      <c r="AO4977" s="78"/>
      <c r="AP4977" s="78"/>
      <c r="AQ4977" s="78"/>
      <c r="AR4977" s="78"/>
      <c r="AS4977" s="78"/>
      <c r="AT4977" s="78"/>
      <c r="AU4977" s="78"/>
      <c r="AV4977" s="78"/>
      <c r="AW4977" s="77"/>
      <c r="AX4977" s="144"/>
      <c r="AY4977" s="144"/>
      <c r="AZ4977" s="144"/>
      <c r="BA4977" s="54"/>
      <c r="BB4977" s="54"/>
    </row>
    <row r="4978" spans="2:54" x14ac:dyDescent="0.25">
      <c r="B4978" s="77"/>
      <c r="C4978" s="77"/>
      <c r="D4978" s="77"/>
      <c r="E4978" s="77"/>
      <c r="F4978" s="77"/>
      <c r="G4978" s="77"/>
      <c r="I4978" s="78"/>
      <c r="K4978" s="78"/>
      <c r="L4978" s="77"/>
      <c r="M4978" s="78"/>
      <c r="N4978" s="78"/>
      <c r="O4978" s="78"/>
      <c r="P4978" s="78"/>
      <c r="Q4978" s="144"/>
      <c r="R4978" s="78"/>
      <c r="S4978" s="78"/>
      <c r="T4978" s="78"/>
      <c r="U4978" s="78"/>
      <c r="V4978" s="219"/>
      <c r="W4978" s="78"/>
      <c r="X4978" s="78"/>
      <c r="Y4978" s="78"/>
      <c r="Z4978" s="78"/>
      <c r="AA4978" s="77"/>
      <c r="AB4978" s="77"/>
      <c r="AC4978" s="78"/>
      <c r="AD4978" s="104"/>
      <c r="AE4978" s="78"/>
      <c r="AF4978" s="104"/>
      <c r="AG4978" s="78"/>
      <c r="AH4978" s="104"/>
      <c r="AI4978" s="78"/>
      <c r="AJ4978" s="104"/>
      <c r="AK4978" s="78"/>
      <c r="AL4978" s="78"/>
      <c r="AM4978" s="8"/>
      <c r="AN4978" s="78"/>
      <c r="AO4978" s="78"/>
      <c r="AP4978" s="78"/>
      <c r="AQ4978" s="78"/>
      <c r="AR4978" s="78"/>
      <c r="AS4978" s="78"/>
      <c r="AT4978" s="78"/>
      <c r="AU4978" s="78"/>
      <c r="AV4978" s="78"/>
      <c r="AW4978" s="77"/>
      <c r="AX4978" s="144"/>
      <c r="AY4978" s="144"/>
      <c r="AZ4978" s="144"/>
      <c r="BA4978" s="54"/>
      <c r="BB4978" s="54"/>
    </row>
    <row r="4979" spans="2:54" x14ac:dyDescent="0.25">
      <c r="B4979" s="77"/>
      <c r="C4979" s="77"/>
      <c r="D4979" s="77"/>
      <c r="E4979" s="77"/>
      <c r="F4979" s="77"/>
      <c r="G4979" s="77"/>
      <c r="I4979" s="78"/>
      <c r="K4979" s="78"/>
      <c r="L4979" s="77"/>
      <c r="M4979" s="78"/>
      <c r="N4979" s="78"/>
      <c r="O4979" s="78"/>
      <c r="P4979" s="78"/>
      <c r="Q4979" s="144"/>
      <c r="R4979" s="78"/>
      <c r="S4979" s="78"/>
      <c r="T4979" s="78"/>
      <c r="U4979" s="78"/>
      <c r="V4979" s="219"/>
      <c r="W4979" s="78"/>
      <c r="X4979" s="78"/>
      <c r="Y4979" s="78"/>
      <c r="Z4979" s="78"/>
      <c r="AA4979" s="77"/>
      <c r="AB4979" s="77"/>
      <c r="AC4979" s="78"/>
      <c r="AD4979" s="104"/>
      <c r="AE4979" s="78"/>
      <c r="AF4979" s="104"/>
      <c r="AG4979" s="78"/>
      <c r="AH4979" s="104"/>
      <c r="AI4979" s="78"/>
      <c r="AJ4979" s="104"/>
      <c r="AK4979" s="78"/>
      <c r="AL4979" s="78"/>
      <c r="AM4979" s="8"/>
      <c r="AN4979" s="78"/>
      <c r="AO4979" s="78"/>
      <c r="AP4979" s="78"/>
      <c r="AQ4979" s="78"/>
      <c r="AR4979" s="78"/>
      <c r="AS4979" s="78"/>
      <c r="AT4979" s="78"/>
      <c r="AU4979" s="78"/>
      <c r="AV4979" s="78"/>
      <c r="AW4979" s="77"/>
      <c r="AX4979" s="144"/>
      <c r="AY4979" s="144"/>
      <c r="AZ4979" s="144"/>
      <c r="BA4979" s="54"/>
      <c r="BB4979" s="54"/>
    </row>
    <row r="4980" spans="2:54" x14ac:dyDescent="0.25">
      <c r="B4980" s="77"/>
      <c r="C4980" s="77"/>
      <c r="D4980" s="77"/>
      <c r="E4980" s="77"/>
      <c r="F4980" s="77"/>
      <c r="G4980" s="77"/>
      <c r="I4980" s="78"/>
      <c r="K4980" s="78"/>
      <c r="L4980" s="77"/>
      <c r="M4980" s="78"/>
      <c r="N4980" s="78"/>
      <c r="O4980" s="78"/>
      <c r="P4980" s="78"/>
      <c r="Q4980" s="144"/>
      <c r="R4980" s="78"/>
      <c r="S4980" s="78"/>
      <c r="T4980" s="78"/>
      <c r="U4980" s="78"/>
      <c r="V4980" s="219"/>
      <c r="W4980" s="78"/>
      <c r="X4980" s="78"/>
      <c r="Y4980" s="78"/>
      <c r="Z4980" s="78"/>
      <c r="AA4980" s="77"/>
      <c r="AB4980" s="77"/>
      <c r="AC4980" s="78"/>
      <c r="AD4980" s="104"/>
      <c r="AE4980" s="78"/>
      <c r="AF4980" s="104"/>
      <c r="AG4980" s="78"/>
      <c r="AH4980" s="104"/>
      <c r="AI4980" s="78"/>
      <c r="AJ4980" s="104"/>
      <c r="AK4980" s="78"/>
      <c r="AL4980" s="78"/>
      <c r="AM4980" s="8"/>
      <c r="AN4980" s="78"/>
      <c r="AO4980" s="78"/>
      <c r="AP4980" s="78"/>
      <c r="AQ4980" s="78"/>
      <c r="AR4980" s="78"/>
      <c r="AS4980" s="78"/>
      <c r="AT4980" s="78"/>
      <c r="AU4980" s="78"/>
      <c r="AV4980" s="78"/>
      <c r="AW4980" s="77"/>
      <c r="AX4980" s="144"/>
      <c r="AY4980" s="144"/>
      <c r="AZ4980" s="144"/>
      <c r="BA4980" s="54"/>
      <c r="BB4980" s="54"/>
    </row>
    <row r="4981" spans="2:54" x14ac:dyDescent="0.25">
      <c r="B4981" s="77"/>
      <c r="C4981" s="77"/>
      <c r="D4981" s="77"/>
      <c r="E4981" s="77"/>
      <c r="F4981" s="77"/>
      <c r="G4981" s="77"/>
      <c r="I4981" s="78"/>
      <c r="K4981" s="78"/>
      <c r="L4981" s="77"/>
      <c r="M4981" s="78"/>
      <c r="N4981" s="78"/>
      <c r="O4981" s="78"/>
      <c r="P4981" s="78"/>
      <c r="Q4981" s="144"/>
      <c r="R4981" s="78"/>
      <c r="S4981" s="78"/>
      <c r="T4981" s="78"/>
      <c r="U4981" s="78"/>
      <c r="V4981" s="219"/>
      <c r="W4981" s="78"/>
      <c r="X4981" s="78"/>
      <c r="Y4981" s="78"/>
      <c r="Z4981" s="78"/>
      <c r="AA4981" s="77"/>
      <c r="AB4981" s="77"/>
      <c r="AC4981" s="78"/>
      <c r="AD4981" s="104"/>
      <c r="AE4981" s="78"/>
      <c r="AF4981" s="104"/>
      <c r="AG4981" s="78"/>
      <c r="AH4981" s="104"/>
      <c r="AI4981" s="78"/>
      <c r="AJ4981" s="104"/>
      <c r="AK4981" s="78"/>
      <c r="AL4981" s="78"/>
      <c r="AM4981" s="8"/>
      <c r="AN4981" s="78"/>
      <c r="AO4981" s="78"/>
      <c r="AP4981" s="78"/>
      <c r="AQ4981" s="78"/>
      <c r="AR4981" s="78"/>
      <c r="AS4981" s="78"/>
      <c r="AT4981" s="78"/>
      <c r="AU4981" s="78"/>
      <c r="AV4981" s="78"/>
      <c r="AW4981" s="77"/>
      <c r="AX4981" s="144"/>
      <c r="AY4981" s="144"/>
      <c r="AZ4981" s="144"/>
      <c r="BA4981" s="54"/>
      <c r="BB4981" s="54"/>
    </row>
    <row r="4982" spans="2:54" x14ac:dyDescent="0.25">
      <c r="B4982" s="77"/>
      <c r="C4982" s="77"/>
      <c r="D4982" s="77"/>
      <c r="E4982" s="77"/>
      <c r="F4982" s="77"/>
      <c r="G4982" s="77"/>
      <c r="I4982" s="78"/>
      <c r="K4982" s="78"/>
      <c r="L4982" s="77"/>
      <c r="M4982" s="78"/>
      <c r="N4982" s="78"/>
      <c r="O4982" s="78"/>
      <c r="P4982" s="78"/>
      <c r="Q4982" s="144"/>
      <c r="R4982" s="78"/>
      <c r="S4982" s="78"/>
      <c r="T4982" s="78"/>
      <c r="U4982" s="78"/>
      <c r="V4982" s="219"/>
      <c r="W4982" s="78"/>
      <c r="X4982" s="78"/>
      <c r="Y4982" s="78"/>
      <c r="Z4982" s="78"/>
      <c r="AA4982" s="77"/>
      <c r="AB4982" s="77"/>
      <c r="AC4982" s="78"/>
      <c r="AD4982" s="104"/>
      <c r="AE4982" s="78"/>
      <c r="AF4982" s="104"/>
      <c r="AG4982" s="78"/>
      <c r="AH4982" s="104"/>
      <c r="AI4982" s="78"/>
      <c r="AJ4982" s="104"/>
      <c r="AK4982" s="78"/>
      <c r="AL4982" s="78"/>
      <c r="AM4982" s="8"/>
      <c r="AN4982" s="78"/>
      <c r="AO4982" s="78"/>
      <c r="AP4982" s="78"/>
      <c r="AQ4982" s="78"/>
      <c r="AR4982" s="78"/>
      <c r="AS4982" s="78"/>
      <c r="AT4982" s="78"/>
      <c r="AU4982" s="78"/>
      <c r="AV4982" s="78"/>
      <c r="AW4982" s="77"/>
      <c r="AX4982" s="144"/>
      <c r="AY4982" s="144"/>
      <c r="AZ4982" s="144"/>
      <c r="BA4982" s="54"/>
      <c r="BB4982" s="54"/>
    </row>
    <row r="4983" spans="2:54" x14ac:dyDescent="0.25">
      <c r="B4983" s="77"/>
      <c r="C4983" s="77"/>
      <c r="D4983" s="77"/>
      <c r="E4983" s="77"/>
      <c r="F4983" s="77"/>
      <c r="G4983" s="77"/>
      <c r="I4983" s="78"/>
      <c r="K4983" s="78"/>
      <c r="L4983" s="77"/>
      <c r="M4983" s="78"/>
      <c r="N4983" s="78"/>
      <c r="O4983" s="78"/>
      <c r="P4983" s="78"/>
      <c r="Q4983" s="144"/>
      <c r="R4983" s="78"/>
      <c r="S4983" s="78"/>
      <c r="T4983" s="78"/>
      <c r="U4983" s="78"/>
      <c r="V4983" s="219"/>
      <c r="W4983" s="78"/>
      <c r="X4983" s="78"/>
      <c r="Y4983" s="78"/>
      <c r="Z4983" s="78"/>
      <c r="AA4983" s="77"/>
      <c r="AB4983" s="77"/>
      <c r="AC4983" s="78"/>
      <c r="AD4983" s="104"/>
      <c r="AE4983" s="78"/>
      <c r="AF4983" s="104"/>
      <c r="AG4983" s="78"/>
      <c r="AH4983" s="104"/>
      <c r="AI4983" s="78"/>
      <c r="AJ4983" s="104"/>
      <c r="AK4983" s="78"/>
      <c r="AL4983" s="78"/>
      <c r="AM4983" s="8"/>
      <c r="AN4983" s="78"/>
      <c r="AO4983" s="78"/>
      <c r="AP4983" s="78"/>
      <c r="AQ4983" s="78"/>
      <c r="AR4983" s="78"/>
      <c r="AS4983" s="78"/>
      <c r="AT4983" s="78"/>
      <c r="AU4983" s="78"/>
      <c r="AV4983" s="78"/>
      <c r="AW4983" s="77"/>
      <c r="AX4983" s="144"/>
      <c r="AY4983" s="144"/>
      <c r="AZ4983" s="144"/>
      <c r="BA4983" s="54"/>
      <c r="BB4983" s="54"/>
    </row>
    <row r="4984" spans="2:54" x14ac:dyDescent="0.25">
      <c r="B4984" s="77"/>
      <c r="C4984" s="77"/>
      <c r="D4984" s="77"/>
      <c r="E4984" s="77"/>
      <c r="F4984" s="77"/>
      <c r="G4984" s="77"/>
      <c r="I4984" s="78"/>
      <c r="K4984" s="78"/>
      <c r="L4984" s="77"/>
      <c r="M4984" s="78"/>
      <c r="N4984" s="78"/>
      <c r="O4984" s="78"/>
      <c r="P4984" s="78"/>
      <c r="Q4984" s="144"/>
      <c r="R4984" s="78"/>
      <c r="S4984" s="78"/>
      <c r="T4984" s="78"/>
      <c r="U4984" s="78"/>
      <c r="V4984" s="219"/>
      <c r="W4984" s="78"/>
      <c r="X4984" s="78"/>
      <c r="Y4984" s="78"/>
      <c r="Z4984" s="78"/>
      <c r="AA4984" s="77"/>
      <c r="AB4984" s="77"/>
      <c r="AC4984" s="78"/>
      <c r="AD4984" s="104"/>
      <c r="AE4984" s="78"/>
      <c r="AF4984" s="104"/>
      <c r="AG4984" s="78"/>
      <c r="AH4984" s="104"/>
      <c r="AI4984" s="78"/>
      <c r="AJ4984" s="104"/>
      <c r="AK4984" s="78"/>
      <c r="AL4984" s="78"/>
      <c r="AM4984" s="8"/>
      <c r="AN4984" s="78"/>
      <c r="AO4984" s="78"/>
      <c r="AP4984" s="78"/>
      <c r="AQ4984" s="78"/>
      <c r="AR4984" s="78"/>
      <c r="AS4984" s="78"/>
      <c r="AT4984" s="78"/>
      <c r="AU4984" s="78"/>
      <c r="AV4984" s="78"/>
      <c r="AW4984" s="77"/>
      <c r="AX4984" s="144"/>
      <c r="AY4984" s="144"/>
      <c r="AZ4984" s="144"/>
      <c r="BA4984" s="54"/>
      <c r="BB4984" s="54"/>
    </row>
    <row r="4985" spans="2:54" x14ac:dyDescent="0.25">
      <c r="B4985" s="77"/>
      <c r="C4985" s="77"/>
      <c r="D4985" s="77"/>
      <c r="E4985" s="77"/>
      <c r="F4985" s="77"/>
      <c r="G4985" s="77"/>
      <c r="I4985" s="78"/>
      <c r="K4985" s="78"/>
      <c r="L4985" s="77"/>
      <c r="M4985" s="78"/>
      <c r="N4985" s="78"/>
      <c r="O4985" s="78"/>
      <c r="P4985" s="78"/>
      <c r="Q4985" s="144"/>
      <c r="R4985" s="78"/>
      <c r="S4985" s="78"/>
      <c r="T4985" s="78"/>
      <c r="U4985" s="78"/>
      <c r="V4985" s="219"/>
      <c r="W4985" s="78"/>
      <c r="X4985" s="78"/>
      <c r="Y4985" s="78"/>
      <c r="Z4985" s="78"/>
      <c r="AA4985" s="77"/>
      <c r="AB4985" s="77"/>
      <c r="AC4985" s="78"/>
      <c r="AD4985" s="104"/>
      <c r="AE4985" s="78"/>
      <c r="AF4985" s="104"/>
      <c r="AG4985" s="78"/>
      <c r="AH4985" s="104"/>
      <c r="AI4985" s="78"/>
      <c r="AJ4985" s="104"/>
      <c r="AK4985" s="78"/>
      <c r="AL4985" s="78"/>
      <c r="AM4985" s="8"/>
      <c r="AN4985" s="78"/>
      <c r="AO4985" s="78"/>
      <c r="AP4985" s="78"/>
      <c r="AQ4985" s="78"/>
      <c r="AR4985" s="78"/>
      <c r="AS4985" s="78"/>
      <c r="AT4985" s="78"/>
      <c r="AU4985" s="78"/>
      <c r="AV4985" s="78"/>
      <c r="AW4985" s="77"/>
      <c r="AX4985" s="144"/>
      <c r="AY4985" s="144"/>
      <c r="AZ4985" s="144"/>
      <c r="BA4985" s="54"/>
      <c r="BB4985" s="54"/>
    </row>
    <row r="4986" spans="2:54" x14ac:dyDescent="0.25">
      <c r="B4986" s="77"/>
      <c r="C4986" s="77"/>
      <c r="D4986" s="77"/>
      <c r="E4986" s="77"/>
      <c r="F4986" s="77"/>
      <c r="G4986" s="77"/>
      <c r="I4986" s="78"/>
      <c r="K4986" s="78"/>
      <c r="L4986" s="77"/>
      <c r="M4986" s="78"/>
      <c r="N4986" s="78"/>
      <c r="O4986" s="78"/>
      <c r="P4986" s="78"/>
      <c r="Q4986" s="144"/>
      <c r="R4986" s="78"/>
      <c r="S4986" s="78"/>
      <c r="T4986" s="78"/>
      <c r="U4986" s="78"/>
      <c r="V4986" s="219"/>
      <c r="W4986" s="78"/>
      <c r="X4986" s="78"/>
      <c r="Y4986" s="78"/>
      <c r="Z4986" s="78"/>
      <c r="AA4986" s="77"/>
      <c r="AB4986" s="77"/>
      <c r="AC4986" s="78"/>
      <c r="AD4986" s="104"/>
      <c r="AE4986" s="78"/>
      <c r="AF4986" s="104"/>
      <c r="AG4986" s="78"/>
      <c r="AH4986" s="104"/>
      <c r="AI4986" s="78"/>
      <c r="AJ4986" s="104"/>
      <c r="AK4986" s="78"/>
      <c r="AL4986" s="78"/>
      <c r="AM4986" s="8"/>
      <c r="AN4986" s="78"/>
      <c r="AO4986" s="78"/>
      <c r="AP4986" s="78"/>
      <c r="AQ4986" s="78"/>
      <c r="AR4986" s="78"/>
      <c r="AS4986" s="78"/>
      <c r="AT4986" s="78"/>
      <c r="AU4986" s="78"/>
      <c r="AV4986" s="78"/>
      <c r="AW4986" s="77"/>
      <c r="AX4986" s="144"/>
      <c r="AY4986" s="144"/>
      <c r="AZ4986" s="144"/>
      <c r="BA4986" s="54"/>
      <c r="BB4986" s="54"/>
    </row>
    <row r="4987" spans="2:54" x14ac:dyDescent="0.25">
      <c r="B4987" s="77"/>
      <c r="C4987" s="77"/>
      <c r="D4987" s="77"/>
      <c r="E4987" s="77"/>
      <c r="F4987" s="77"/>
      <c r="G4987" s="77"/>
      <c r="I4987" s="78"/>
      <c r="K4987" s="78"/>
      <c r="L4987" s="77"/>
      <c r="M4987" s="78"/>
      <c r="N4987" s="78"/>
      <c r="O4987" s="78"/>
      <c r="P4987" s="78"/>
      <c r="Q4987" s="144"/>
      <c r="R4987" s="78"/>
      <c r="S4987" s="78"/>
      <c r="T4987" s="78"/>
      <c r="U4987" s="78"/>
      <c r="V4987" s="219"/>
      <c r="W4987" s="78"/>
      <c r="X4987" s="78"/>
      <c r="Y4987" s="78"/>
      <c r="Z4987" s="78"/>
      <c r="AA4987" s="77"/>
      <c r="AB4987" s="77"/>
      <c r="AC4987" s="78"/>
      <c r="AD4987" s="104"/>
      <c r="AE4987" s="78"/>
      <c r="AF4987" s="104"/>
      <c r="AG4987" s="78"/>
      <c r="AH4987" s="104"/>
      <c r="AI4987" s="78"/>
      <c r="AJ4987" s="104"/>
      <c r="AK4987" s="78"/>
      <c r="AL4987" s="78"/>
      <c r="AM4987" s="8"/>
      <c r="AN4987" s="78"/>
      <c r="AO4987" s="78"/>
      <c r="AP4987" s="78"/>
      <c r="AQ4987" s="78"/>
      <c r="AR4987" s="78"/>
      <c r="AS4987" s="78"/>
      <c r="AT4987" s="78"/>
      <c r="AU4987" s="78"/>
      <c r="AV4987" s="78"/>
      <c r="AW4987" s="77"/>
      <c r="AX4987" s="144"/>
      <c r="AY4987" s="144"/>
      <c r="AZ4987" s="144"/>
      <c r="BA4987" s="54"/>
      <c r="BB4987" s="54"/>
    </row>
    <row r="4988" spans="2:54" x14ac:dyDescent="0.25">
      <c r="B4988" s="77"/>
      <c r="C4988" s="77"/>
      <c r="D4988" s="77"/>
      <c r="E4988" s="77"/>
      <c r="F4988" s="77"/>
      <c r="G4988" s="77"/>
      <c r="I4988" s="78"/>
      <c r="K4988" s="78"/>
      <c r="L4988" s="77"/>
      <c r="M4988" s="78"/>
      <c r="N4988" s="78"/>
      <c r="O4988" s="78"/>
      <c r="P4988" s="78"/>
      <c r="Q4988" s="144"/>
      <c r="R4988" s="78"/>
      <c r="S4988" s="78"/>
      <c r="T4988" s="78"/>
      <c r="U4988" s="78"/>
      <c r="V4988" s="219"/>
      <c r="W4988" s="78"/>
      <c r="X4988" s="78"/>
      <c r="Y4988" s="78"/>
      <c r="Z4988" s="78"/>
      <c r="AA4988" s="77"/>
      <c r="AB4988" s="77"/>
      <c r="AC4988" s="78"/>
      <c r="AD4988" s="104"/>
      <c r="AE4988" s="78"/>
      <c r="AF4988" s="104"/>
      <c r="AG4988" s="78"/>
      <c r="AH4988" s="104"/>
      <c r="AI4988" s="78"/>
      <c r="AJ4988" s="104"/>
      <c r="AK4988" s="78"/>
      <c r="AL4988" s="78"/>
      <c r="AM4988" s="8"/>
      <c r="AN4988" s="78"/>
      <c r="AO4988" s="78"/>
      <c r="AP4988" s="78"/>
      <c r="AQ4988" s="78"/>
      <c r="AR4988" s="78"/>
      <c r="AS4988" s="78"/>
      <c r="AT4988" s="78"/>
      <c r="AU4988" s="78"/>
      <c r="AV4988" s="78"/>
      <c r="AW4988" s="77"/>
      <c r="AX4988" s="144"/>
      <c r="AY4988" s="144"/>
      <c r="AZ4988" s="144"/>
      <c r="BA4988" s="54"/>
      <c r="BB4988" s="54"/>
    </row>
    <row r="4989" spans="2:54" x14ac:dyDescent="0.25">
      <c r="B4989" s="77"/>
      <c r="C4989" s="77"/>
      <c r="D4989" s="77"/>
      <c r="E4989" s="77"/>
      <c r="F4989" s="77"/>
      <c r="G4989" s="77"/>
      <c r="I4989" s="78"/>
      <c r="K4989" s="78"/>
      <c r="L4989" s="77"/>
      <c r="M4989" s="78"/>
      <c r="N4989" s="78"/>
      <c r="O4989" s="78"/>
      <c r="P4989" s="78"/>
      <c r="Q4989" s="144"/>
      <c r="R4989" s="78"/>
      <c r="S4989" s="78"/>
      <c r="T4989" s="78"/>
      <c r="U4989" s="78"/>
      <c r="V4989" s="219"/>
      <c r="W4989" s="78"/>
      <c r="X4989" s="78"/>
      <c r="Y4989" s="78"/>
      <c r="Z4989" s="78"/>
      <c r="AA4989" s="77"/>
      <c r="AB4989" s="77"/>
      <c r="AC4989" s="78"/>
      <c r="AD4989" s="104"/>
      <c r="AE4989" s="78"/>
      <c r="AF4989" s="104"/>
      <c r="AG4989" s="78"/>
      <c r="AH4989" s="104"/>
      <c r="AI4989" s="78"/>
      <c r="AJ4989" s="104"/>
      <c r="AK4989" s="78"/>
      <c r="AL4989" s="78"/>
      <c r="AM4989" s="8"/>
      <c r="AN4989" s="78"/>
      <c r="AO4989" s="78"/>
      <c r="AP4989" s="78"/>
      <c r="AQ4989" s="78"/>
      <c r="AR4989" s="78"/>
      <c r="AS4989" s="78"/>
      <c r="AT4989" s="78"/>
      <c r="AU4989" s="78"/>
      <c r="AV4989" s="78"/>
      <c r="AW4989" s="77"/>
      <c r="AX4989" s="144"/>
      <c r="AY4989" s="144"/>
      <c r="AZ4989" s="144"/>
      <c r="BA4989" s="54"/>
      <c r="BB4989" s="54"/>
    </row>
    <row r="4990" spans="2:54" x14ac:dyDescent="0.25">
      <c r="B4990" s="77"/>
      <c r="C4990" s="77"/>
      <c r="D4990" s="77"/>
      <c r="E4990" s="77"/>
      <c r="F4990" s="77"/>
      <c r="G4990" s="77"/>
      <c r="I4990" s="78"/>
      <c r="K4990" s="78"/>
      <c r="L4990" s="77"/>
      <c r="M4990" s="78"/>
      <c r="N4990" s="78"/>
      <c r="O4990" s="78"/>
      <c r="P4990" s="78"/>
      <c r="Q4990" s="144"/>
      <c r="R4990" s="78"/>
      <c r="S4990" s="78"/>
      <c r="T4990" s="78"/>
      <c r="U4990" s="78"/>
      <c r="V4990" s="219"/>
      <c r="W4990" s="78"/>
      <c r="X4990" s="78"/>
      <c r="Y4990" s="78"/>
      <c r="Z4990" s="78"/>
      <c r="AA4990" s="77"/>
      <c r="AB4990" s="77"/>
      <c r="AC4990" s="78"/>
      <c r="AD4990" s="104"/>
      <c r="AE4990" s="78"/>
      <c r="AF4990" s="104"/>
      <c r="AG4990" s="78"/>
      <c r="AH4990" s="104"/>
      <c r="AI4990" s="78"/>
      <c r="AJ4990" s="104"/>
      <c r="AK4990" s="78"/>
      <c r="AL4990" s="78"/>
      <c r="AM4990" s="8"/>
      <c r="AN4990" s="78"/>
      <c r="AO4990" s="78"/>
      <c r="AP4990" s="78"/>
      <c r="AQ4990" s="78"/>
      <c r="AR4990" s="78"/>
      <c r="AS4990" s="78"/>
      <c r="AT4990" s="78"/>
      <c r="AU4990" s="78"/>
      <c r="AV4990" s="78"/>
      <c r="AW4990" s="77"/>
      <c r="AX4990" s="144"/>
      <c r="AY4990" s="144"/>
      <c r="AZ4990" s="144"/>
      <c r="BA4990" s="54"/>
      <c r="BB4990" s="54"/>
    </row>
    <row r="4991" spans="2:54" x14ac:dyDescent="0.25">
      <c r="B4991" s="77"/>
      <c r="C4991" s="77"/>
      <c r="D4991" s="77"/>
      <c r="E4991" s="77"/>
      <c r="F4991" s="77"/>
      <c r="G4991" s="77"/>
      <c r="I4991" s="78"/>
      <c r="K4991" s="78"/>
      <c r="L4991" s="77"/>
      <c r="M4991" s="78"/>
      <c r="N4991" s="78"/>
      <c r="O4991" s="78"/>
      <c r="P4991" s="78"/>
      <c r="Q4991" s="144"/>
      <c r="R4991" s="78"/>
      <c r="S4991" s="78"/>
      <c r="T4991" s="78"/>
      <c r="U4991" s="78"/>
      <c r="V4991" s="219"/>
      <c r="W4991" s="78"/>
      <c r="X4991" s="78"/>
      <c r="Y4991" s="78"/>
      <c r="Z4991" s="78"/>
      <c r="AA4991" s="77"/>
      <c r="AB4991" s="77"/>
      <c r="AC4991" s="78"/>
      <c r="AD4991" s="104"/>
      <c r="AE4991" s="78"/>
      <c r="AF4991" s="104"/>
      <c r="AG4991" s="78"/>
      <c r="AH4991" s="104"/>
      <c r="AI4991" s="78"/>
      <c r="AJ4991" s="104"/>
      <c r="AK4991" s="78"/>
      <c r="AL4991" s="78"/>
      <c r="AM4991" s="8"/>
      <c r="AN4991" s="78"/>
      <c r="AO4991" s="78"/>
      <c r="AP4991" s="78"/>
      <c r="AQ4991" s="78"/>
      <c r="AR4991" s="78"/>
      <c r="AS4991" s="78"/>
      <c r="AT4991" s="78"/>
      <c r="AU4991" s="78"/>
      <c r="AV4991" s="78"/>
      <c r="AW4991" s="77"/>
      <c r="AX4991" s="144"/>
      <c r="AY4991" s="144"/>
      <c r="AZ4991" s="144"/>
      <c r="BA4991" s="54"/>
      <c r="BB4991" s="54"/>
    </row>
    <row r="4992" spans="2:54" x14ac:dyDescent="0.25">
      <c r="B4992" s="77"/>
      <c r="C4992" s="77"/>
      <c r="D4992" s="77"/>
      <c r="E4992" s="77"/>
      <c r="F4992" s="77"/>
      <c r="G4992" s="77"/>
      <c r="I4992" s="78"/>
      <c r="K4992" s="78"/>
      <c r="L4992" s="77"/>
      <c r="M4992" s="78"/>
      <c r="N4992" s="78"/>
      <c r="O4992" s="78"/>
      <c r="P4992" s="78"/>
      <c r="Q4992" s="144"/>
      <c r="R4992" s="78"/>
      <c r="S4992" s="78"/>
      <c r="T4992" s="78"/>
      <c r="U4992" s="78"/>
      <c r="V4992" s="219"/>
      <c r="W4992" s="78"/>
      <c r="X4992" s="78"/>
      <c r="Y4992" s="78"/>
      <c r="Z4992" s="78"/>
      <c r="AA4992" s="77"/>
      <c r="AB4992" s="77"/>
      <c r="AC4992" s="78"/>
      <c r="AD4992" s="104"/>
      <c r="AE4992" s="78"/>
      <c r="AF4992" s="104"/>
      <c r="AG4992" s="78"/>
      <c r="AH4992" s="104"/>
      <c r="AI4992" s="78"/>
      <c r="AJ4992" s="104"/>
      <c r="AK4992" s="78"/>
      <c r="AL4992" s="78"/>
      <c r="AM4992" s="8"/>
      <c r="AN4992" s="78"/>
      <c r="AO4992" s="78"/>
      <c r="AP4992" s="78"/>
      <c r="AQ4992" s="78"/>
      <c r="AR4992" s="78"/>
      <c r="AS4992" s="78"/>
      <c r="AT4992" s="78"/>
      <c r="AU4992" s="78"/>
      <c r="AV4992" s="78"/>
      <c r="AW4992" s="77"/>
      <c r="AX4992" s="144"/>
      <c r="AY4992" s="144"/>
      <c r="AZ4992" s="144"/>
      <c r="BA4992" s="54"/>
      <c r="BB4992" s="54"/>
    </row>
    <row r="4993" spans="2:54" x14ac:dyDescent="0.25">
      <c r="B4993" s="77"/>
      <c r="C4993" s="77"/>
      <c r="D4993" s="77"/>
      <c r="E4993" s="77"/>
      <c r="F4993" s="77"/>
      <c r="G4993" s="77"/>
      <c r="I4993" s="78"/>
      <c r="K4993" s="78"/>
      <c r="L4993" s="77"/>
      <c r="M4993" s="78"/>
      <c r="N4993" s="78"/>
      <c r="O4993" s="78"/>
      <c r="P4993" s="78"/>
      <c r="Q4993" s="144"/>
      <c r="R4993" s="78"/>
      <c r="S4993" s="78"/>
      <c r="T4993" s="78"/>
      <c r="U4993" s="78"/>
      <c r="V4993" s="219"/>
      <c r="W4993" s="78"/>
      <c r="X4993" s="78"/>
      <c r="Y4993" s="78"/>
      <c r="Z4993" s="78"/>
      <c r="AA4993" s="77"/>
      <c r="AB4993" s="77"/>
      <c r="AC4993" s="78"/>
      <c r="AD4993" s="104"/>
      <c r="AE4993" s="78"/>
      <c r="AF4993" s="104"/>
      <c r="AG4993" s="78"/>
      <c r="AH4993" s="104"/>
      <c r="AI4993" s="78"/>
      <c r="AJ4993" s="104"/>
      <c r="AK4993" s="78"/>
      <c r="AL4993" s="78"/>
      <c r="AM4993" s="8"/>
      <c r="AN4993" s="78"/>
      <c r="AO4993" s="78"/>
      <c r="AP4993" s="78"/>
      <c r="AQ4993" s="78"/>
      <c r="AR4993" s="78"/>
      <c r="AS4993" s="78"/>
      <c r="AT4993" s="78"/>
      <c r="AU4993" s="78"/>
      <c r="AV4993" s="78"/>
      <c r="AW4993" s="77"/>
      <c r="AX4993" s="144"/>
      <c r="AY4993" s="144"/>
      <c r="AZ4993" s="144"/>
      <c r="BA4993" s="54"/>
      <c r="BB4993" s="54"/>
    </row>
    <row r="4994" spans="2:54" x14ac:dyDescent="0.25">
      <c r="B4994" s="77"/>
      <c r="C4994" s="77"/>
      <c r="D4994" s="77"/>
      <c r="E4994" s="77"/>
      <c r="F4994" s="77"/>
      <c r="G4994" s="77"/>
      <c r="I4994" s="78"/>
      <c r="K4994" s="78"/>
      <c r="L4994" s="77"/>
      <c r="M4994" s="78"/>
      <c r="N4994" s="78"/>
      <c r="O4994" s="78"/>
      <c r="P4994" s="78"/>
      <c r="Q4994" s="144"/>
      <c r="R4994" s="78"/>
      <c r="S4994" s="78"/>
      <c r="T4994" s="78"/>
      <c r="U4994" s="78"/>
      <c r="V4994" s="219"/>
      <c r="W4994" s="78"/>
      <c r="X4994" s="78"/>
      <c r="Y4994" s="78"/>
      <c r="Z4994" s="78"/>
      <c r="AA4994" s="77"/>
      <c r="AB4994" s="77"/>
      <c r="AC4994" s="78"/>
      <c r="AD4994" s="104"/>
      <c r="AE4994" s="78"/>
      <c r="AF4994" s="104"/>
      <c r="AG4994" s="78"/>
      <c r="AH4994" s="104"/>
      <c r="AI4994" s="78"/>
      <c r="AJ4994" s="104"/>
      <c r="AK4994" s="78"/>
      <c r="AL4994" s="78"/>
      <c r="AM4994" s="8"/>
      <c r="AN4994" s="78"/>
      <c r="AO4994" s="78"/>
      <c r="AP4994" s="78"/>
      <c r="AQ4994" s="78"/>
      <c r="AR4994" s="78"/>
      <c r="AS4994" s="78"/>
      <c r="AT4994" s="78"/>
      <c r="AU4994" s="78"/>
      <c r="AV4994" s="78"/>
      <c r="AW4994" s="77"/>
      <c r="AX4994" s="144"/>
      <c r="AY4994" s="144"/>
      <c r="AZ4994" s="144"/>
      <c r="BA4994" s="54"/>
      <c r="BB4994" s="54"/>
    </row>
    <row r="4995" spans="2:54" x14ac:dyDescent="0.25">
      <c r="B4995" s="77"/>
      <c r="C4995" s="77"/>
      <c r="D4995" s="77"/>
      <c r="E4995" s="77"/>
      <c r="F4995" s="77"/>
      <c r="G4995" s="77"/>
      <c r="I4995" s="78"/>
      <c r="K4995" s="78"/>
      <c r="L4995" s="77"/>
      <c r="M4995" s="78"/>
      <c r="N4995" s="78"/>
      <c r="O4995" s="78"/>
      <c r="P4995" s="78"/>
      <c r="Q4995" s="144"/>
      <c r="R4995" s="78"/>
      <c r="S4995" s="78"/>
      <c r="T4995" s="78"/>
      <c r="U4995" s="78"/>
      <c r="V4995" s="219"/>
      <c r="W4995" s="78"/>
      <c r="X4995" s="78"/>
      <c r="Y4995" s="78"/>
      <c r="Z4995" s="78"/>
      <c r="AA4995" s="77"/>
      <c r="AB4995" s="77"/>
      <c r="AC4995" s="78"/>
      <c r="AD4995" s="104"/>
      <c r="AE4995" s="78"/>
      <c r="AF4995" s="104"/>
      <c r="AG4995" s="78"/>
      <c r="AH4995" s="104"/>
      <c r="AI4995" s="78"/>
      <c r="AJ4995" s="104"/>
      <c r="AK4995" s="78"/>
      <c r="AL4995" s="78"/>
      <c r="AM4995" s="8"/>
      <c r="AN4995" s="78"/>
      <c r="AO4995" s="78"/>
      <c r="AP4995" s="78"/>
      <c r="AQ4995" s="78"/>
      <c r="AR4995" s="78"/>
      <c r="AS4995" s="78"/>
      <c r="AT4995" s="78"/>
      <c r="AU4995" s="78"/>
      <c r="AV4995" s="78"/>
      <c r="AW4995" s="77"/>
      <c r="AX4995" s="144"/>
      <c r="AY4995" s="144"/>
      <c r="AZ4995" s="144"/>
      <c r="BA4995" s="54"/>
      <c r="BB4995" s="54"/>
    </row>
    <row r="4996" spans="2:54" x14ac:dyDescent="0.25">
      <c r="B4996" s="77"/>
      <c r="C4996" s="77"/>
      <c r="D4996" s="77"/>
      <c r="E4996" s="77"/>
      <c r="F4996" s="77"/>
      <c r="G4996" s="77"/>
      <c r="I4996" s="78"/>
      <c r="K4996" s="78"/>
      <c r="L4996" s="77"/>
      <c r="M4996" s="78"/>
      <c r="N4996" s="78"/>
      <c r="O4996" s="78"/>
      <c r="P4996" s="78"/>
      <c r="Q4996" s="144"/>
      <c r="R4996" s="78"/>
      <c r="S4996" s="78"/>
      <c r="T4996" s="78"/>
      <c r="U4996" s="78"/>
      <c r="V4996" s="219"/>
      <c r="W4996" s="78"/>
      <c r="X4996" s="78"/>
      <c r="Y4996" s="78"/>
      <c r="Z4996" s="78"/>
      <c r="AA4996" s="77"/>
      <c r="AB4996" s="77"/>
      <c r="AC4996" s="78"/>
      <c r="AD4996" s="104"/>
      <c r="AE4996" s="78"/>
      <c r="AF4996" s="104"/>
      <c r="AG4996" s="78"/>
      <c r="AH4996" s="104"/>
      <c r="AI4996" s="78"/>
      <c r="AJ4996" s="104"/>
      <c r="AK4996" s="78"/>
      <c r="AL4996" s="78"/>
      <c r="AM4996" s="8"/>
      <c r="AN4996" s="78"/>
      <c r="AO4996" s="78"/>
      <c r="AP4996" s="78"/>
      <c r="AQ4996" s="78"/>
      <c r="AR4996" s="78"/>
      <c r="AS4996" s="78"/>
      <c r="AT4996" s="78"/>
      <c r="AU4996" s="78"/>
      <c r="AV4996" s="78"/>
      <c r="AW4996" s="77"/>
      <c r="AX4996" s="144"/>
      <c r="AY4996" s="144"/>
      <c r="AZ4996" s="144"/>
      <c r="BA4996" s="54"/>
      <c r="BB4996" s="54"/>
    </row>
    <row r="4997" spans="2:54" x14ac:dyDescent="0.25">
      <c r="B4997" s="77"/>
      <c r="C4997" s="77"/>
      <c r="D4997" s="77"/>
      <c r="E4997" s="77"/>
      <c r="F4997" s="77"/>
      <c r="G4997" s="77"/>
      <c r="I4997" s="78"/>
      <c r="K4997" s="78"/>
      <c r="L4997" s="77"/>
      <c r="M4997" s="78"/>
      <c r="N4997" s="78"/>
      <c r="O4997" s="78"/>
      <c r="P4997" s="78"/>
      <c r="Q4997" s="144"/>
      <c r="R4997" s="78"/>
      <c r="S4997" s="78"/>
      <c r="T4997" s="78"/>
      <c r="U4997" s="78"/>
      <c r="V4997" s="219"/>
      <c r="W4997" s="78"/>
      <c r="X4997" s="78"/>
      <c r="Y4997" s="78"/>
      <c r="Z4997" s="78"/>
      <c r="AA4997" s="77"/>
      <c r="AB4997" s="77"/>
      <c r="AC4997" s="78"/>
      <c r="AD4997" s="104"/>
      <c r="AE4997" s="78"/>
      <c r="AF4997" s="104"/>
      <c r="AG4997" s="78"/>
      <c r="AH4997" s="104"/>
      <c r="AI4997" s="78"/>
      <c r="AJ4997" s="104"/>
      <c r="AK4997" s="78"/>
      <c r="AL4997" s="78"/>
      <c r="AM4997" s="8"/>
      <c r="AN4997" s="78"/>
      <c r="AO4997" s="78"/>
      <c r="AP4997" s="78"/>
      <c r="AQ4997" s="78"/>
      <c r="AR4997" s="78"/>
      <c r="AS4997" s="78"/>
      <c r="AT4997" s="78"/>
      <c r="AU4997" s="78"/>
      <c r="AV4997" s="78"/>
      <c r="AW4997" s="77"/>
      <c r="AX4997" s="144"/>
      <c r="AY4997" s="144"/>
      <c r="AZ4997" s="144"/>
      <c r="BA4997" s="54"/>
      <c r="BB4997" s="54"/>
    </row>
    <row r="4998" spans="2:54" x14ac:dyDescent="0.25">
      <c r="B4998" s="77"/>
      <c r="C4998" s="77"/>
      <c r="D4998" s="77"/>
      <c r="E4998" s="77"/>
      <c r="F4998" s="77"/>
      <c r="G4998" s="77"/>
      <c r="I4998" s="78"/>
      <c r="K4998" s="78"/>
      <c r="L4998" s="77"/>
      <c r="M4998" s="78"/>
      <c r="N4998" s="78"/>
      <c r="O4998" s="78"/>
      <c r="P4998" s="78"/>
      <c r="Q4998" s="144"/>
      <c r="R4998" s="78"/>
      <c r="S4998" s="78"/>
      <c r="T4998" s="78"/>
      <c r="U4998" s="78"/>
      <c r="V4998" s="219"/>
      <c r="W4998" s="78"/>
      <c r="X4998" s="78"/>
      <c r="Y4998" s="78"/>
      <c r="Z4998" s="78"/>
      <c r="AA4998" s="77"/>
      <c r="AB4998" s="77"/>
      <c r="AC4998" s="78"/>
      <c r="AD4998" s="104"/>
      <c r="AE4998" s="78"/>
      <c r="AF4998" s="104"/>
      <c r="AG4998" s="78"/>
      <c r="AH4998" s="104"/>
      <c r="AI4998" s="78"/>
      <c r="AJ4998" s="104"/>
      <c r="AK4998" s="78"/>
      <c r="AL4998" s="78"/>
      <c r="AM4998" s="8"/>
      <c r="AN4998" s="78"/>
      <c r="AO4998" s="78"/>
      <c r="AP4998" s="78"/>
      <c r="AQ4998" s="78"/>
      <c r="AR4998" s="78"/>
      <c r="AS4998" s="78"/>
      <c r="AT4998" s="78"/>
      <c r="AU4998" s="78"/>
      <c r="AV4998" s="78"/>
      <c r="AW4998" s="77"/>
      <c r="AX4998" s="144"/>
      <c r="AY4998" s="144"/>
      <c r="AZ4998" s="144"/>
      <c r="BA4998" s="54"/>
      <c r="BB4998" s="54"/>
    </row>
    <row r="4999" spans="2:54" x14ac:dyDescent="0.25">
      <c r="B4999" s="77"/>
      <c r="C4999" s="77"/>
      <c r="D4999" s="77"/>
      <c r="E4999" s="77"/>
      <c r="F4999" s="77"/>
      <c r="G4999" s="77"/>
      <c r="I4999" s="78"/>
      <c r="K4999" s="78"/>
      <c r="L4999" s="77"/>
      <c r="M4999" s="78"/>
      <c r="N4999" s="78"/>
      <c r="O4999" s="78"/>
      <c r="P4999" s="78"/>
      <c r="Q4999" s="144"/>
      <c r="R4999" s="78"/>
      <c r="S4999" s="78"/>
      <c r="T4999" s="78"/>
      <c r="U4999" s="78"/>
      <c r="V4999" s="219"/>
      <c r="W4999" s="78"/>
      <c r="X4999" s="78"/>
      <c r="Y4999" s="78"/>
      <c r="Z4999" s="78"/>
      <c r="AA4999" s="77"/>
      <c r="AB4999" s="77"/>
      <c r="AC4999" s="78"/>
      <c r="AD4999" s="104"/>
      <c r="AE4999" s="78"/>
      <c r="AF4999" s="104"/>
      <c r="AG4999" s="78"/>
      <c r="AH4999" s="104"/>
      <c r="AI4999" s="78"/>
      <c r="AJ4999" s="104"/>
      <c r="AK4999" s="78"/>
      <c r="AL4999" s="78"/>
      <c r="AM4999" s="8"/>
      <c r="AN4999" s="78"/>
      <c r="AO4999" s="78"/>
      <c r="AP4999" s="78"/>
      <c r="AQ4999" s="78"/>
      <c r="AR4999" s="78"/>
      <c r="AS4999" s="78"/>
      <c r="AT4999" s="78"/>
      <c r="AU4999" s="78"/>
      <c r="AV4999" s="78"/>
      <c r="AW4999" s="77"/>
      <c r="AX4999" s="144"/>
      <c r="AY4999" s="144"/>
      <c r="AZ4999" s="144"/>
      <c r="BA4999" s="54"/>
      <c r="BB4999" s="54"/>
    </row>
    <row r="5000" spans="2:54" x14ac:dyDescent="0.25">
      <c r="B5000" s="77"/>
      <c r="C5000" s="77"/>
      <c r="D5000" s="77"/>
      <c r="E5000" s="77"/>
      <c r="F5000" s="77"/>
      <c r="G5000" s="77"/>
      <c r="I5000" s="78"/>
      <c r="K5000" s="78"/>
      <c r="L5000" s="77"/>
      <c r="M5000" s="78"/>
      <c r="N5000" s="78"/>
      <c r="O5000" s="78"/>
      <c r="P5000" s="78"/>
      <c r="Q5000" s="144"/>
      <c r="R5000" s="78"/>
      <c r="S5000" s="78"/>
      <c r="T5000" s="78"/>
      <c r="U5000" s="78"/>
      <c r="V5000" s="219"/>
      <c r="W5000" s="78"/>
      <c r="X5000" s="78"/>
      <c r="Y5000" s="78"/>
      <c r="Z5000" s="78"/>
      <c r="AA5000" s="77"/>
      <c r="AB5000" s="77"/>
      <c r="AC5000" s="78"/>
      <c r="AD5000" s="104"/>
      <c r="AE5000" s="78"/>
      <c r="AF5000" s="104"/>
      <c r="AG5000" s="78"/>
      <c r="AH5000" s="104"/>
      <c r="AI5000" s="78"/>
      <c r="AJ5000" s="104"/>
      <c r="AK5000" s="78"/>
      <c r="AL5000" s="78"/>
      <c r="AM5000" s="8"/>
      <c r="AN5000" s="78"/>
      <c r="AO5000" s="78"/>
      <c r="AP5000" s="78"/>
      <c r="AQ5000" s="78"/>
      <c r="AR5000" s="78"/>
      <c r="AS5000" s="78"/>
      <c r="AT5000" s="78"/>
      <c r="AU5000" s="78"/>
      <c r="AV5000" s="78"/>
      <c r="AW5000" s="77"/>
      <c r="AX5000" s="144"/>
      <c r="AY5000" s="144"/>
      <c r="AZ5000" s="144"/>
      <c r="BA5000" s="54"/>
      <c r="BB5000" s="54"/>
    </row>
    <row r="5001" spans="2:54" x14ac:dyDescent="0.25">
      <c r="B5001" s="77"/>
      <c r="C5001" s="77"/>
      <c r="D5001" s="77"/>
      <c r="E5001" s="77"/>
      <c r="F5001" s="77"/>
      <c r="G5001" s="77"/>
      <c r="I5001" s="78"/>
      <c r="K5001" s="78"/>
      <c r="L5001" s="77"/>
      <c r="M5001" s="78"/>
      <c r="N5001" s="78"/>
      <c r="O5001" s="78"/>
      <c r="P5001" s="78"/>
      <c r="Q5001" s="144"/>
      <c r="R5001" s="78"/>
      <c r="S5001" s="78"/>
      <c r="T5001" s="78"/>
      <c r="U5001" s="78"/>
      <c r="V5001" s="219"/>
      <c r="W5001" s="78"/>
      <c r="X5001" s="78"/>
      <c r="Y5001" s="78"/>
      <c r="Z5001" s="78"/>
      <c r="AA5001" s="77"/>
      <c r="AB5001" s="77"/>
      <c r="AC5001" s="78"/>
      <c r="AD5001" s="104"/>
      <c r="AE5001" s="78"/>
      <c r="AF5001" s="104"/>
      <c r="AG5001" s="78"/>
      <c r="AH5001" s="104"/>
      <c r="AI5001" s="78"/>
      <c r="AJ5001" s="104"/>
      <c r="AK5001" s="78"/>
      <c r="AL5001" s="78"/>
      <c r="AM5001" s="8"/>
      <c r="AN5001" s="78"/>
      <c r="AO5001" s="78"/>
      <c r="AP5001" s="78"/>
      <c r="AQ5001" s="78"/>
      <c r="AR5001" s="78"/>
      <c r="AS5001" s="78"/>
      <c r="AT5001" s="78"/>
      <c r="AU5001" s="78"/>
      <c r="AV5001" s="78"/>
      <c r="AW5001" s="77"/>
      <c r="AX5001" s="144"/>
      <c r="AY5001" s="144"/>
      <c r="AZ5001" s="144"/>
      <c r="BA5001" s="54"/>
      <c r="BB5001" s="54"/>
    </row>
    <row r="5002" spans="2:54" x14ac:dyDescent="0.25">
      <c r="B5002" s="77"/>
      <c r="C5002" s="77"/>
      <c r="D5002" s="77"/>
      <c r="E5002" s="77"/>
      <c r="F5002" s="77"/>
      <c r="G5002" s="77"/>
      <c r="I5002" s="78"/>
      <c r="K5002" s="78"/>
      <c r="L5002" s="77"/>
      <c r="M5002" s="78"/>
      <c r="N5002" s="78"/>
      <c r="O5002" s="78"/>
      <c r="P5002" s="78"/>
      <c r="Q5002" s="144"/>
      <c r="R5002" s="78"/>
      <c r="S5002" s="78"/>
      <c r="T5002" s="78"/>
      <c r="U5002" s="78"/>
      <c r="V5002" s="219"/>
      <c r="W5002" s="78"/>
      <c r="X5002" s="78"/>
      <c r="Y5002" s="78"/>
      <c r="Z5002" s="78"/>
      <c r="AA5002" s="77"/>
      <c r="AB5002" s="77"/>
      <c r="AC5002" s="78"/>
      <c r="AD5002" s="104"/>
      <c r="AE5002" s="78"/>
      <c r="AF5002" s="104"/>
      <c r="AG5002" s="78"/>
      <c r="AH5002" s="104"/>
      <c r="AI5002" s="78"/>
      <c r="AJ5002" s="104"/>
      <c r="AK5002" s="78"/>
      <c r="AL5002" s="78"/>
      <c r="AM5002" s="8"/>
      <c r="AN5002" s="78"/>
      <c r="AO5002" s="78"/>
      <c r="AP5002" s="78"/>
      <c r="AQ5002" s="78"/>
      <c r="AR5002" s="78"/>
      <c r="AS5002" s="78"/>
      <c r="AT5002" s="78"/>
      <c r="AU5002" s="78"/>
      <c r="AV5002" s="78"/>
      <c r="AW5002" s="77"/>
      <c r="AX5002" s="144"/>
      <c r="AY5002" s="144"/>
      <c r="AZ5002" s="144"/>
      <c r="BA5002" s="54"/>
      <c r="BB5002" s="54"/>
    </row>
    <row r="5003" spans="2:54" x14ac:dyDescent="0.25">
      <c r="B5003" s="77"/>
      <c r="C5003" s="77"/>
      <c r="D5003" s="77"/>
      <c r="E5003" s="77"/>
      <c r="F5003" s="77"/>
      <c r="G5003" s="77"/>
      <c r="I5003" s="78"/>
      <c r="K5003" s="78"/>
      <c r="L5003" s="77"/>
      <c r="M5003" s="78"/>
      <c r="N5003" s="78"/>
      <c r="O5003" s="78"/>
      <c r="P5003" s="78"/>
      <c r="Q5003" s="144"/>
      <c r="R5003" s="78"/>
      <c r="S5003" s="78"/>
      <c r="T5003" s="78"/>
      <c r="U5003" s="78"/>
      <c r="V5003" s="219"/>
      <c r="W5003" s="78"/>
      <c r="X5003" s="78"/>
      <c r="Y5003" s="78"/>
      <c r="Z5003" s="78"/>
      <c r="AA5003" s="77"/>
      <c r="AB5003" s="77"/>
      <c r="AC5003" s="78"/>
      <c r="AD5003" s="104"/>
      <c r="AE5003" s="78"/>
      <c r="AF5003" s="104"/>
      <c r="AG5003" s="78"/>
      <c r="AH5003" s="104"/>
      <c r="AI5003" s="78"/>
      <c r="AJ5003" s="104"/>
      <c r="AK5003" s="78"/>
      <c r="AL5003" s="78"/>
      <c r="AM5003" s="8"/>
      <c r="AN5003" s="78"/>
      <c r="AO5003" s="78"/>
      <c r="AP5003" s="78"/>
      <c r="AQ5003" s="78"/>
      <c r="AR5003" s="78"/>
      <c r="AS5003" s="78"/>
      <c r="AT5003" s="78"/>
      <c r="AU5003" s="78"/>
      <c r="AV5003" s="78"/>
      <c r="AW5003" s="77"/>
      <c r="AX5003" s="144"/>
      <c r="AY5003" s="144"/>
      <c r="AZ5003" s="144"/>
      <c r="BA5003" s="54"/>
      <c r="BB5003" s="54"/>
    </row>
    <row r="5004" spans="2:54" x14ac:dyDescent="0.25">
      <c r="B5004" s="77"/>
      <c r="C5004" s="77"/>
      <c r="D5004" s="77"/>
      <c r="E5004" s="77"/>
      <c r="F5004" s="77"/>
      <c r="G5004" s="77"/>
      <c r="I5004" s="78"/>
      <c r="K5004" s="78"/>
      <c r="L5004" s="77"/>
      <c r="M5004" s="78"/>
      <c r="N5004" s="78"/>
      <c r="O5004" s="78"/>
      <c r="P5004" s="78"/>
      <c r="Q5004" s="144"/>
      <c r="R5004" s="78"/>
      <c r="S5004" s="78"/>
      <c r="T5004" s="78"/>
      <c r="U5004" s="78"/>
      <c r="V5004" s="219"/>
      <c r="W5004" s="78"/>
      <c r="X5004" s="78"/>
      <c r="Y5004" s="78"/>
      <c r="Z5004" s="78"/>
      <c r="AA5004" s="77"/>
      <c r="AB5004" s="77"/>
      <c r="AC5004" s="78"/>
      <c r="AD5004" s="104"/>
      <c r="AE5004" s="78"/>
      <c r="AF5004" s="104"/>
      <c r="AG5004" s="78"/>
      <c r="AH5004" s="104"/>
      <c r="AI5004" s="78"/>
      <c r="AJ5004" s="104"/>
      <c r="AK5004" s="78"/>
      <c r="AL5004" s="78"/>
      <c r="AM5004" s="8"/>
      <c r="AN5004" s="78"/>
      <c r="AO5004" s="78"/>
      <c r="AP5004" s="78"/>
      <c r="AQ5004" s="78"/>
      <c r="AR5004" s="78"/>
      <c r="AS5004" s="78"/>
      <c r="AT5004" s="78"/>
      <c r="AU5004" s="78"/>
      <c r="AV5004" s="78"/>
      <c r="AW5004" s="77"/>
      <c r="AX5004" s="144"/>
      <c r="AY5004" s="144"/>
      <c r="AZ5004" s="144"/>
      <c r="BA5004" s="54"/>
      <c r="BB5004" s="54"/>
    </row>
    <row r="5005" spans="2:54" x14ac:dyDescent="0.25">
      <c r="B5005" s="77"/>
      <c r="C5005" s="77"/>
      <c r="D5005" s="77"/>
      <c r="E5005" s="77"/>
      <c r="F5005" s="77"/>
      <c r="G5005" s="77"/>
      <c r="I5005" s="78"/>
      <c r="K5005" s="78"/>
      <c r="L5005" s="77"/>
      <c r="M5005" s="78"/>
      <c r="N5005" s="78"/>
      <c r="O5005" s="78"/>
      <c r="P5005" s="78"/>
      <c r="Q5005" s="144"/>
      <c r="R5005" s="78"/>
      <c r="S5005" s="78"/>
      <c r="T5005" s="78"/>
      <c r="U5005" s="78"/>
      <c r="V5005" s="219"/>
      <c r="W5005" s="78"/>
      <c r="X5005" s="78"/>
      <c r="Y5005" s="78"/>
      <c r="Z5005" s="78"/>
      <c r="AA5005" s="77"/>
      <c r="AB5005" s="77"/>
      <c r="AC5005" s="78"/>
      <c r="AD5005" s="104"/>
      <c r="AE5005" s="78"/>
      <c r="AF5005" s="104"/>
      <c r="AG5005" s="78"/>
      <c r="AH5005" s="104"/>
      <c r="AI5005" s="78"/>
      <c r="AJ5005" s="104"/>
      <c r="AK5005" s="78"/>
      <c r="AL5005" s="78"/>
      <c r="AM5005" s="8"/>
      <c r="AN5005" s="78"/>
      <c r="AO5005" s="78"/>
      <c r="AP5005" s="78"/>
      <c r="AQ5005" s="78"/>
      <c r="AR5005" s="78"/>
      <c r="AS5005" s="78"/>
      <c r="AT5005" s="78"/>
      <c r="AU5005" s="78"/>
      <c r="AV5005" s="78"/>
      <c r="AW5005" s="77"/>
      <c r="AX5005" s="144"/>
      <c r="AY5005" s="144"/>
      <c r="AZ5005" s="144"/>
      <c r="BA5005" s="54"/>
      <c r="BB5005" s="54"/>
    </row>
    <row r="5006" spans="2:54" x14ac:dyDescent="0.25">
      <c r="B5006" s="77"/>
      <c r="C5006" s="77"/>
      <c r="D5006" s="77"/>
      <c r="E5006" s="77"/>
      <c r="F5006" s="77"/>
      <c r="G5006" s="77"/>
      <c r="I5006" s="78"/>
      <c r="K5006" s="78"/>
      <c r="L5006" s="77"/>
      <c r="M5006" s="78"/>
      <c r="N5006" s="78"/>
      <c r="O5006" s="78"/>
      <c r="P5006" s="78"/>
      <c r="Q5006" s="144"/>
      <c r="R5006" s="78"/>
      <c r="S5006" s="78"/>
      <c r="T5006" s="78"/>
      <c r="U5006" s="78"/>
      <c r="V5006" s="219"/>
      <c r="W5006" s="78"/>
      <c r="X5006" s="78"/>
      <c r="Y5006" s="78"/>
      <c r="Z5006" s="78"/>
      <c r="AA5006" s="77"/>
      <c r="AB5006" s="77"/>
      <c r="AC5006" s="78"/>
      <c r="AD5006" s="104"/>
      <c r="AE5006" s="78"/>
      <c r="AF5006" s="104"/>
      <c r="AG5006" s="78"/>
      <c r="AH5006" s="104"/>
      <c r="AI5006" s="78"/>
      <c r="AJ5006" s="104"/>
      <c r="AK5006" s="78"/>
      <c r="AL5006" s="78"/>
      <c r="AM5006" s="8"/>
      <c r="AN5006" s="78"/>
      <c r="AO5006" s="78"/>
      <c r="AP5006" s="78"/>
      <c r="AQ5006" s="78"/>
      <c r="AR5006" s="78"/>
      <c r="AS5006" s="78"/>
      <c r="AT5006" s="78"/>
      <c r="AU5006" s="78"/>
      <c r="AV5006" s="78"/>
      <c r="AW5006" s="77"/>
      <c r="AX5006" s="144"/>
      <c r="AY5006" s="144"/>
      <c r="AZ5006" s="144"/>
      <c r="BA5006" s="54"/>
      <c r="BB5006" s="54"/>
    </row>
    <row r="5007" spans="2:54" x14ac:dyDescent="0.25">
      <c r="B5007" s="77"/>
      <c r="C5007" s="77"/>
      <c r="D5007" s="77"/>
      <c r="E5007" s="77"/>
      <c r="F5007" s="77"/>
      <c r="G5007" s="77"/>
      <c r="I5007" s="78"/>
      <c r="K5007" s="78"/>
      <c r="L5007" s="77"/>
      <c r="M5007" s="78"/>
      <c r="N5007" s="78"/>
      <c r="O5007" s="78"/>
      <c r="P5007" s="78"/>
      <c r="Q5007" s="144"/>
      <c r="R5007" s="78"/>
      <c r="S5007" s="78"/>
      <c r="T5007" s="78"/>
      <c r="U5007" s="78"/>
      <c r="V5007" s="219"/>
      <c r="W5007" s="78"/>
      <c r="X5007" s="78"/>
      <c r="Y5007" s="78"/>
      <c r="Z5007" s="78"/>
      <c r="AA5007" s="77"/>
      <c r="AB5007" s="77"/>
      <c r="AC5007" s="78"/>
      <c r="AD5007" s="104"/>
      <c r="AE5007" s="78"/>
      <c r="AF5007" s="104"/>
      <c r="AG5007" s="78"/>
      <c r="AH5007" s="104"/>
      <c r="AI5007" s="78"/>
      <c r="AJ5007" s="104"/>
      <c r="AK5007" s="78"/>
      <c r="AL5007" s="78"/>
      <c r="AM5007" s="8"/>
      <c r="AN5007" s="78"/>
      <c r="AO5007" s="78"/>
      <c r="AP5007" s="78"/>
      <c r="AQ5007" s="78"/>
      <c r="AR5007" s="78"/>
      <c r="AS5007" s="78"/>
      <c r="AT5007" s="78"/>
      <c r="AU5007" s="78"/>
      <c r="AV5007" s="78"/>
      <c r="AW5007" s="77"/>
      <c r="AX5007" s="144"/>
      <c r="AY5007" s="144"/>
      <c r="AZ5007" s="144"/>
      <c r="BA5007" s="54"/>
      <c r="BB5007" s="54"/>
    </row>
    <row r="5008" spans="2:54" x14ac:dyDescent="0.25">
      <c r="B5008" s="77"/>
      <c r="C5008" s="77"/>
      <c r="D5008" s="77"/>
      <c r="E5008" s="77"/>
      <c r="F5008" s="77"/>
      <c r="G5008" s="77"/>
      <c r="I5008" s="78"/>
      <c r="K5008" s="78"/>
      <c r="L5008" s="77"/>
      <c r="M5008" s="78"/>
      <c r="N5008" s="78"/>
      <c r="O5008" s="78"/>
      <c r="P5008" s="78"/>
      <c r="Q5008" s="144"/>
      <c r="R5008" s="78"/>
      <c r="S5008" s="78"/>
      <c r="T5008" s="78"/>
      <c r="U5008" s="78"/>
      <c r="V5008" s="219"/>
      <c r="W5008" s="78"/>
      <c r="X5008" s="78"/>
      <c r="Y5008" s="78"/>
      <c r="Z5008" s="78"/>
      <c r="AA5008" s="77"/>
      <c r="AB5008" s="77"/>
      <c r="AC5008" s="78"/>
      <c r="AD5008" s="104"/>
      <c r="AE5008" s="78"/>
      <c r="AF5008" s="104"/>
      <c r="AG5008" s="78"/>
      <c r="AH5008" s="104"/>
      <c r="AI5008" s="78"/>
      <c r="AJ5008" s="104"/>
      <c r="AK5008" s="78"/>
      <c r="AL5008" s="78"/>
      <c r="AM5008" s="8"/>
      <c r="AN5008" s="78"/>
      <c r="AO5008" s="78"/>
      <c r="AP5008" s="78"/>
      <c r="AQ5008" s="78"/>
      <c r="AR5008" s="78"/>
      <c r="AS5008" s="78"/>
      <c r="AT5008" s="78"/>
      <c r="AU5008" s="78"/>
      <c r="AV5008" s="78"/>
      <c r="AW5008" s="77"/>
      <c r="AX5008" s="144"/>
      <c r="AY5008" s="144"/>
      <c r="AZ5008" s="144"/>
      <c r="BA5008" s="54"/>
      <c r="BB5008" s="54"/>
    </row>
    <row r="5009" spans="2:54" x14ac:dyDescent="0.25">
      <c r="B5009" s="77"/>
      <c r="C5009" s="77"/>
      <c r="D5009" s="77"/>
      <c r="E5009" s="77"/>
      <c r="F5009" s="77"/>
      <c r="G5009" s="77"/>
      <c r="I5009" s="78"/>
      <c r="K5009" s="78"/>
      <c r="L5009" s="77"/>
      <c r="M5009" s="78"/>
      <c r="N5009" s="78"/>
      <c r="O5009" s="78"/>
      <c r="P5009" s="78"/>
      <c r="Q5009" s="144"/>
      <c r="R5009" s="78"/>
      <c r="S5009" s="78"/>
      <c r="T5009" s="78"/>
      <c r="U5009" s="78"/>
      <c r="V5009" s="219"/>
      <c r="W5009" s="78"/>
      <c r="X5009" s="78"/>
      <c r="Y5009" s="78"/>
      <c r="Z5009" s="78"/>
      <c r="AA5009" s="77"/>
      <c r="AB5009" s="77"/>
      <c r="AC5009" s="78"/>
      <c r="AD5009" s="104"/>
      <c r="AE5009" s="78"/>
      <c r="AF5009" s="104"/>
      <c r="AG5009" s="78"/>
      <c r="AH5009" s="104"/>
      <c r="AI5009" s="78"/>
      <c r="AJ5009" s="104"/>
      <c r="AK5009" s="78"/>
      <c r="AL5009" s="78"/>
      <c r="AM5009" s="8"/>
      <c r="AN5009" s="78"/>
      <c r="AO5009" s="78"/>
      <c r="AP5009" s="78"/>
      <c r="AQ5009" s="78"/>
      <c r="AR5009" s="78"/>
      <c r="AS5009" s="78"/>
      <c r="AT5009" s="78"/>
      <c r="AU5009" s="78"/>
      <c r="AV5009" s="78"/>
      <c r="AW5009" s="77"/>
      <c r="AX5009" s="144"/>
      <c r="AY5009" s="144"/>
      <c r="AZ5009" s="144"/>
      <c r="BA5009" s="54"/>
      <c r="BB5009" s="54"/>
    </row>
    <row r="5010" spans="2:54" x14ac:dyDescent="0.25">
      <c r="B5010" s="77"/>
      <c r="C5010" s="77"/>
      <c r="D5010" s="77"/>
      <c r="E5010" s="77"/>
      <c r="F5010" s="77"/>
      <c r="G5010" s="77"/>
      <c r="I5010" s="78"/>
      <c r="K5010" s="78"/>
      <c r="L5010" s="77"/>
      <c r="M5010" s="78"/>
      <c r="N5010" s="78"/>
      <c r="O5010" s="78"/>
      <c r="P5010" s="78"/>
      <c r="Q5010" s="144"/>
      <c r="R5010" s="78"/>
      <c r="S5010" s="78"/>
      <c r="T5010" s="78"/>
      <c r="U5010" s="78"/>
      <c r="V5010" s="219"/>
      <c r="W5010" s="78"/>
      <c r="X5010" s="78"/>
      <c r="Y5010" s="78"/>
      <c r="Z5010" s="78"/>
      <c r="AA5010" s="77"/>
      <c r="AB5010" s="77"/>
      <c r="AC5010" s="78"/>
      <c r="AD5010" s="104"/>
      <c r="AE5010" s="78"/>
      <c r="AF5010" s="104"/>
      <c r="AG5010" s="78"/>
      <c r="AH5010" s="104"/>
      <c r="AI5010" s="78"/>
      <c r="AJ5010" s="104"/>
      <c r="AK5010" s="78"/>
      <c r="AL5010" s="78"/>
      <c r="AM5010" s="8"/>
      <c r="AN5010" s="78"/>
      <c r="AO5010" s="78"/>
      <c r="AP5010" s="78"/>
      <c r="AQ5010" s="78"/>
      <c r="AR5010" s="78"/>
      <c r="AS5010" s="78"/>
      <c r="AT5010" s="78"/>
      <c r="AU5010" s="78"/>
      <c r="AV5010" s="78"/>
      <c r="AW5010" s="77"/>
      <c r="AX5010" s="144"/>
      <c r="AY5010" s="144"/>
      <c r="AZ5010" s="144"/>
      <c r="BA5010" s="54"/>
      <c r="BB5010" s="54"/>
    </row>
    <row r="5011" spans="2:54" x14ac:dyDescent="0.25">
      <c r="B5011" s="77"/>
      <c r="C5011" s="77"/>
      <c r="D5011" s="77"/>
      <c r="E5011" s="77"/>
      <c r="F5011" s="77"/>
      <c r="G5011" s="77"/>
      <c r="I5011" s="78"/>
      <c r="K5011" s="78"/>
      <c r="L5011" s="77"/>
      <c r="M5011" s="78"/>
      <c r="N5011" s="78"/>
      <c r="O5011" s="78"/>
      <c r="P5011" s="78"/>
      <c r="Q5011" s="144"/>
      <c r="R5011" s="78"/>
      <c r="S5011" s="78"/>
      <c r="T5011" s="78"/>
      <c r="U5011" s="78"/>
      <c r="V5011" s="219"/>
      <c r="W5011" s="78"/>
      <c r="X5011" s="78"/>
      <c r="Y5011" s="78"/>
      <c r="Z5011" s="78"/>
      <c r="AA5011" s="77"/>
      <c r="AB5011" s="77"/>
      <c r="AC5011" s="78"/>
      <c r="AD5011" s="104"/>
      <c r="AE5011" s="78"/>
      <c r="AF5011" s="104"/>
      <c r="AG5011" s="78"/>
      <c r="AH5011" s="104"/>
      <c r="AI5011" s="78"/>
      <c r="AJ5011" s="104"/>
      <c r="AK5011" s="78"/>
      <c r="AL5011" s="78"/>
      <c r="AM5011" s="8"/>
      <c r="AN5011" s="78"/>
      <c r="AO5011" s="78"/>
      <c r="AP5011" s="78"/>
      <c r="AQ5011" s="78"/>
      <c r="AR5011" s="78"/>
      <c r="AS5011" s="78"/>
      <c r="AT5011" s="78"/>
      <c r="AU5011" s="78"/>
      <c r="AV5011" s="78"/>
      <c r="AW5011" s="77"/>
      <c r="AX5011" s="144"/>
      <c r="AY5011" s="144"/>
      <c r="AZ5011" s="144"/>
      <c r="BA5011" s="54"/>
      <c r="BB5011" s="54"/>
    </row>
    <row r="5012" spans="2:54" x14ac:dyDescent="0.25">
      <c r="B5012" s="77"/>
      <c r="C5012" s="77"/>
      <c r="D5012" s="77"/>
      <c r="E5012" s="77"/>
      <c r="F5012" s="77"/>
      <c r="G5012" s="77"/>
      <c r="I5012" s="78"/>
      <c r="K5012" s="78"/>
      <c r="L5012" s="77"/>
      <c r="M5012" s="78"/>
      <c r="N5012" s="78"/>
      <c r="O5012" s="78"/>
      <c r="P5012" s="78"/>
      <c r="Q5012" s="144"/>
      <c r="R5012" s="78"/>
      <c r="S5012" s="78"/>
      <c r="T5012" s="78"/>
      <c r="U5012" s="78"/>
      <c r="V5012" s="219"/>
      <c r="W5012" s="78"/>
      <c r="X5012" s="78"/>
      <c r="Y5012" s="78"/>
      <c r="Z5012" s="78"/>
      <c r="AA5012" s="77"/>
      <c r="AB5012" s="77"/>
      <c r="AC5012" s="78"/>
      <c r="AD5012" s="104"/>
      <c r="AE5012" s="78"/>
      <c r="AF5012" s="104"/>
      <c r="AG5012" s="78"/>
      <c r="AH5012" s="104"/>
      <c r="AI5012" s="78"/>
      <c r="AJ5012" s="104"/>
      <c r="AK5012" s="78"/>
      <c r="AL5012" s="78"/>
      <c r="AM5012" s="8"/>
      <c r="AN5012" s="78"/>
      <c r="AO5012" s="78"/>
      <c r="AP5012" s="78"/>
      <c r="AQ5012" s="78"/>
      <c r="AR5012" s="78"/>
      <c r="AS5012" s="78"/>
      <c r="AT5012" s="78"/>
      <c r="AU5012" s="78"/>
      <c r="AV5012" s="78"/>
      <c r="AW5012" s="77"/>
      <c r="AX5012" s="144"/>
      <c r="AY5012" s="144"/>
      <c r="AZ5012" s="144"/>
      <c r="BA5012" s="54"/>
      <c r="BB5012" s="54"/>
    </row>
    <row r="5013" spans="2:54" x14ac:dyDescent="0.25">
      <c r="B5013" s="77"/>
      <c r="C5013" s="77"/>
      <c r="D5013" s="77"/>
      <c r="E5013" s="77"/>
      <c r="F5013" s="77"/>
      <c r="G5013" s="77"/>
      <c r="I5013" s="78"/>
      <c r="K5013" s="78"/>
      <c r="L5013" s="77"/>
      <c r="M5013" s="78"/>
      <c r="N5013" s="78"/>
      <c r="O5013" s="78"/>
      <c r="P5013" s="78"/>
      <c r="Q5013" s="144"/>
      <c r="R5013" s="78"/>
      <c r="S5013" s="78"/>
      <c r="T5013" s="78"/>
      <c r="U5013" s="78"/>
      <c r="V5013" s="219"/>
      <c r="W5013" s="78"/>
      <c r="X5013" s="78"/>
      <c r="Y5013" s="78"/>
      <c r="Z5013" s="78"/>
      <c r="AA5013" s="77"/>
      <c r="AB5013" s="77"/>
      <c r="AC5013" s="78"/>
      <c r="AD5013" s="104"/>
      <c r="AE5013" s="78"/>
      <c r="AF5013" s="104"/>
      <c r="AG5013" s="78"/>
      <c r="AH5013" s="104"/>
      <c r="AI5013" s="78"/>
      <c r="AJ5013" s="104"/>
      <c r="AK5013" s="78"/>
      <c r="AL5013" s="78"/>
      <c r="AM5013" s="8"/>
      <c r="AN5013" s="78"/>
      <c r="AO5013" s="78"/>
      <c r="AP5013" s="78"/>
      <c r="AQ5013" s="78"/>
      <c r="AR5013" s="78"/>
      <c r="AS5013" s="78"/>
      <c r="AT5013" s="78"/>
      <c r="AU5013" s="78"/>
      <c r="AV5013" s="78"/>
      <c r="AW5013" s="77"/>
      <c r="AX5013" s="144"/>
      <c r="AY5013" s="144"/>
      <c r="AZ5013" s="144"/>
      <c r="BA5013" s="54"/>
      <c r="BB5013" s="54"/>
    </row>
    <row r="5014" spans="2:54" x14ac:dyDescent="0.25">
      <c r="B5014" s="77"/>
      <c r="C5014" s="77"/>
      <c r="D5014" s="77"/>
      <c r="E5014" s="77"/>
      <c r="F5014" s="77"/>
      <c r="G5014" s="77"/>
      <c r="I5014" s="78"/>
      <c r="K5014" s="78"/>
      <c r="L5014" s="77"/>
      <c r="M5014" s="78"/>
      <c r="N5014" s="78"/>
      <c r="O5014" s="78"/>
      <c r="P5014" s="78"/>
      <c r="Q5014" s="144"/>
      <c r="R5014" s="78"/>
      <c r="S5014" s="78"/>
      <c r="T5014" s="78"/>
      <c r="U5014" s="78"/>
      <c r="V5014" s="219"/>
      <c r="W5014" s="78"/>
      <c r="X5014" s="78"/>
      <c r="Y5014" s="78"/>
      <c r="Z5014" s="78"/>
      <c r="AA5014" s="77"/>
      <c r="AB5014" s="77"/>
      <c r="AC5014" s="78"/>
      <c r="AD5014" s="104"/>
      <c r="AE5014" s="78"/>
      <c r="AF5014" s="104"/>
      <c r="AG5014" s="78"/>
      <c r="AH5014" s="104"/>
      <c r="AI5014" s="78"/>
      <c r="AJ5014" s="104"/>
      <c r="AK5014" s="78"/>
      <c r="AL5014" s="78"/>
      <c r="AM5014" s="8"/>
      <c r="AN5014" s="78"/>
      <c r="AO5014" s="78"/>
      <c r="AP5014" s="78"/>
      <c r="AQ5014" s="78"/>
      <c r="AR5014" s="78"/>
      <c r="AS5014" s="78"/>
      <c r="AT5014" s="78"/>
      <c r="AU5014" s="78"/>
      <c r="AV5014" s="78"/>
      <c r="AW5014" s="77"/>
      <c r="AX5014" s="144"/>
      <c r="AY5014" s="144"/>
      <c r="AZ5014" s="144"/>
      <c r="BA5014" s="54"/>
      <c r="BB5014" s="54"/>
    </row>
    <row r="5015" spans="2:54" x14ac:dyDescent="0.25">
      <c r="B5015" s="77"/>
      <c r="C5015" s="77"/>
      <c r="D5015" s="77"/>
      <c r="E5015" s="77"/>
      <c r="F5015" s="77"/>
      <c r="G5015" s="77"/>
      <c r="I5015" s="78"/>
      <c r="K5015" s="78"/>
      <c r="L5015" s="77"/>
      <c r="M5015" s="78"/>
      <c r="N5015" s="78"/>
      <c r="O5015" s="78"/>
      <c r="P5015" s="78"/>
      <c r="Q5015" s="144"/>
      <c r="R5015" s="78"/>
      <c r="S5015" s="78"/>
      <c r="T5015" s="78"/>
      <c r="U5015" s="78"/>
      <c r="V5015" s="219"/>
      <c r="W5015" s="78"/>
      <c r="X5015" s="78"/>
      <c r="Y5015" s="78"/>
      <c r="Z5015" s="78"/>
      <c r="AA5015" s="77"/>
      <c r="AB5015" s="77"/>
      <c r="AC5015" s="78"/>
      <c r="AD5015" s="104"/>
      <c r="AE5015" s="78"/>
      <c r="AF5015" s="104"/>
      <c r="AG5015" s="78"/>
      <c r="AH5015" s="104"/>
      <c r="AI5015" s="78"/>
      <c r="AJ5015" s="104"/>
      <c r="AK5015" s="78"/>
      <c r="AL5015" s="78"/>
      <c r="AM5015" s="8"/>
      <c r="AN5015" s="78"/>
      <c r="AO5015" s="78"/>
      <c r="AP5015" s="78"/>
      <c r="AQ5015" s="78"/>
      <c r="AR5015" s="78"/>
      <c r="AS5015" s="78"/>
      <c r="AT5015" s="78"/>
      <c r="AU5015" s="78"/>
      <c r="AV5015" s="78"/>
      <c r="AW5015" s="77"/>
      <c r="AX5015" s="144"/>
      <c r="AY5015" s="144"/>
      <c r="AZ5015" s="144"/>
      <c r="BA5015" s="54"/>
      <c r="BB5015" s="54"/>
    </row>
    <row r="5016" spans="2:54" x14ac:dyDescent="0.25">
      <c r="B5016" s="77"/>
      <c r="C5016" s="77"/>
      <c r="D5016" s="77"/>
      <c r="E5016" s="77"/>
      <c r="F5016" s="77"/>
      <c r="G5016" s="77"/>
      <c r="I5016" s="78"/>
      <c r="K5016" s="78"/>
      <c r="L5016" s="77"/>
      <c r="M5016" s="78"/>
      <c r="N5016" s="78"/>
      <c r="O5016" s="78"/>
      <c r="P5016" s="78"/>
      <c r="Q5016" s="144"/>
      <c r="R5016" s="78"/>
      <c r="S5016" s="78"/>
      <c r="T5016" s="78"/>
      <c r="U5016" s="78"/>
      <c r="V5016" s="219"/>
      <c r="W5016" s="78"/>
      <c r="X5016" s="78"/>
      <c r="Y5016" s="78"/>
      <c r="Z5016" s="78"/>
      <c r="AA5016" s="77"/>
      <c r="AB5016" s="77"/>
      <c r="AC5016" s="78"/>
      <c r="AD5016" s="104"/>
      <c r="AE5016" s="78"/>
      <c r="AF5016" s="104"/>
      <c r="AG5016" s="78"/>
      <c r="AH5016" s="104"/>
      <c r="AI5016" s="78"/>
      <c r="AJ5016" s="104"/>
      <c r="AK5016" s="78"/>
      <c r="AL5016" s="78"/>
      <c r="AM5016" s="8"/>
      <c r="AN5016" s="78"/>
      <c r="AO5016" s="78"/>
      <c r="AP5016" s="78"/>
      <c r="AQ5016" s="78"/>
      <c r="AR5016" s="78"/>
      <c r="AS5016" s="78"/>
      <c r="AT5016" s="78"/>
      <c r="AU5016" s="78"/>
      <c r="AV5016" s="78"/>
      <c r="AW5016" s="77"/>
      <c r="AX5016" s="144"/>
      <c r="AY5016" s="144"/>
      <c r="AZ5016" s="144"/>
      <c r="BA5016" s="54"/>
      <c r="BB5016" s="54"/>
    </row>
    <row r="5017" spans="2:54" x14ac:dyDescent="0.25">
      <c r="B5017" s="77"/>
      <c r="C5017" s="77"/>
      <c r="D5017" s="77"/>
      <c r="E5017" s="77"/>
      <c r="F5017" s="77"/>
      <c r="G5017" s="77"/>
      <c r="I5017" s="78"/>
      <c r="K5017" s="78"/>
      <c r="L5017" s="77"/>
      <c r="M5017" s="78"/>
      <c r="N5017" s="78"/>
      <c r="O5017" s="78"/>
      <c r="P5017" s="78"/>
      <c r="Q5017" s="144"/>
      <c r="R5017" s="78"/>
      <c r="S5017" s="78"/>
      <c r="T5017" s="78"/>
      <c r="U5017" s="78"/>
      <c r="V5017" s="219"/>
      <c r="W5017" s="78"/>
      <c r="X5017" s="78"/>
      <c r="Y5017" s="78"/>
      <c r="Z5017" s="78"/>
      <c r="AA5017" s="77"/>
      <c r="AB5017" s="77"/>
      <c r="AC5017" s="78"/>
      <c r="AD5017" s="104"/>
      <c r="AE5017" s="78"/>
      <c r="AF5017" s="104"/>
      <c r="AG5017" s="78"/>
      <c r="AH5017" s="104"/>
      <c r="AI5017" s="78"/>
      <c r="AJ5017" s="104"/>
      <c r="AK5017" s="78"/>
      <c r="AL5017" s="78"/>
      <c r="AM5017" s="8"/>
      <c r="AN5017" s="78"/>
      <c r="AO5017" s="78"/>
      <c r="AP5017" s="78"/>
      <c r="AQ5017" s="78"/>
      <c r="AR5017" s="78"/>
      <c r="AS5017" s="78"/>
      <c r="AT5017" s="78"/>
      <c r="AU5017" s="78"/>
      <c r="AV5017" s="78"/>
      <c r="AW5017" s="77"/>
      <c r="AX5017" s="144"/>
      <c r="AY5017" s="144"/>
      <c r="AZ5017" s="144"/>
      <c r="BA5017" s="54"/>
      <c r="BB5017" s="54"/>
    </row>
    <row r="5018" spans="2:54" x14ac:dyDescent="0.25">
      <c r="B5018" s="77"/>
      <c r="C5018" s="77"/>
      <c r="D5018" s="77"/>
      <c r="E5018" s="77"/>
      <c r="F5018" s="77"/>
      <c r="G5018" s="77"/>
      <c r="I5018" s="78"/>
      <c r="K5018" s="78"/>
      <c r="L5018" s="77"/>
      <c r="M5018" s="78"/>
      <c r="N5018" s="78"/>
      <c r="O5018" s="78"/>
      <c r="P5018" s="78"/>
      <c r="Q5018" s="144"/>
      <c r="R5018" s="78"/>
      <c r="S5018" s="78"/>
      <c r="T5018" s="78"/>
      <c r="U5018" s="78"/>
      <c r="V5018" s="219"/>
      <c r="W5018" s="78"/>
      <c r="X5018" s="78"/>
      <c r="Y5018" s="78"/>
      <c r="Z5018" s="78"/>
      <c r="AA5018" s="77"/>
      <c r="AB5018" s="77"/>
      <c r="AC5018" s="78"/>
      <c r="AD5018" s="104"/>
      <c r="AE5018" s="78"/>
      <c r="AF5018" s="104"/>
      <c r="AG5018" s="78"/>
      <c r="AH5018" s="104"/>
      <c r="AI5018" s="78"/>
      <c r="AJ5018" s="104"/>
      <c r="AK5018" s="78"/>
      <c r="AL5018" s="78"/>
      <c r="AM5018" s="8"/>
      <c r="AN5018" s="78"/>
      <c r="AO5018" s="78"/>
      <c r="AP5018" s="78"/>
      <c r="AQ5018" s="78"/>
      <c r="AR5018" s="78"/>
      <c r="AS5018" s="78"/>
      <c r="AT5018" s="78"/>
      <c r="AU5018" s="78"/>
      <c r="AV5018" s="78"/>
      <c r="AW5018" s="77"/>
      <c r="AX5018" s="144"/>
      <c r="AY5018" s="144"/>
      <c r="AZ5018" s="144"/>
      <c r="BA5018" s="54"/>
      <c r="BB5018" s="54"/>
    </row>
    <row r="5019" spans="2:54" x14ac:dyDescent="0.25">
      <c r="B5019" s="77"/>
      <c r="C5019" s="77"/>
      <c r="D5019" s="77"/>
      <c r="E5019" s="77"/>
      <c r="F5019" s="77"/>
      <c r="G5019" s="77"/>
      <c r="I5019" s="78"/>
      <c r="K5019" s="78"/>
      <c r="L5019" s="77"/>
      <c r="M5019" s="78"/>
      <c r="N5019" s="78"/>
      <c r="O5019" s="78"/>
      <c r="P5019" s="78"/>
      <c r="Q5019" s="144"/>
      <c r="R5019" s="78"/>
      <c r="S5019" s="78"/>
      <c r="T5019" s="78"/>
      <c r="U5019" s="78"/>
      <c r="V5019" s="219"/>
      <c r="W5019" s="78"/>
      <c r="X5019" s="78"/>
      <c r="Y5019" s="78"/>
      <c r="Z5019" s="78"/>
      <c r="AA5019" s="77"/>
      <c r="AB5019" s="77"/>
      <c r="AC5019" s="78"/>
      <c r="AD5019" s="104"/>
      <c r="AE5019" s="78"/>
      <c r="AF5019" s="104"/>
      <c r="AG5019" s="78"/>
      <c r="AH5019" s="104"/>
      <c r="AI5019" s="78"/>
      <c r="AJ5019" s="104"/>
      <c r="AK5019" s="78"/>
      <c r="AL5019" s="78"/>
      <c r="AM5019" s="8"/>
      <c r="AN5019" s="78"/>
      <c r="AO5019" s="78"/>
      <c r="AP5019" s="78"/>
      <c r="AQ5019" s="78"/>
      <c r="AR5019" s="78"/>
      <c r="AS5019" s="78"/>
      <c r="AT5019" s="78"/>
      <c r="AU5019" s="78"/>
      <c r="AV5019" s="78"/>
      <c r="AW5019" s="77"/>
      <c r="AX5019" s="144"/>
      <c r="AY5019" s="144"/>
      <c r="AZ5019" s="144"/>
      <c r="BA5019" s="54"/>
      <c r="BB5019" s="54"/>
    </row>
    <row r="5020" spans="2:54" x14ac:dyDescent="0.25">
      <c r="B5020" s="77"/>
      <c r="C5020" s="77"/>
      <c r="D5020" s="77"/>
      <c r="E5020" s="77"/>
      <c r="F5020" s="77"/>
      <c r="G5020" s="77"/>
      <c r="I5020" s="78"/>
      <c r="K5020" s="78"/>
      <c r="L5020" s="77"/>
      <c r="M5020" s="78"/>
      <c r="N5020" s="78"/>
      <c r="O5020" s="78"/>
      <c r="P5020" s="78"/>
      <c r="Q5020" s="144"/>
      <c r="R5020" s="78"/>
      <c r="S5020" s="78"/>
      <c r="T5020" s="78"/>
      <c r="U5020" s="78"/>
      <c r="V5020" s="219"/>
      <c r="W5020" s="78"/>
      <c r="X5020" s="78"/>
      <c r="Y5020" s="78"/>
      <c r="Z5020" s="78"/>
      <c r="AA5020" s="77"/>
      <c r="AB5020" s="77"/>
      <c r="AC5020" s="78"/>
      <c r="AD5020" s="104"/>
      <c r="AE5020" s="78"/>
      <c r="AF5020" s="104"/>
      <c r="AG5020" s="78"/>
      <c r="AH5020" s="104"/>
      <c r="AI5020" s="78"/>
      <c r="AJ5020" s="104"/>
      <c r="AK5020" s="78"/>
      <c r="AL5020" s="78"/>
      <c r="AM5020" s="8"/>
      <c r="AN5020" s="78"/>
      <c r="AO5020" s="78"/>
      <c r="AP5020" s="78"/>
      <c r="AQ5020" s="78"/>
      <c r="AR5020" s="78"/>
      <c r="AS5020" s="78"/>
      <c r="AT5020" s="78"/>
      <c r="AU5020" s="78"/>
      <c r="AV5020" s="78"/>
      <c r="AW5020" s="77"/>
      <c r="AX5020" s="144"/>
      <c r="AY5020" s="144"/>
      <c r="AZ5020" s="144"/>
      <c r="BA5020" s="54"/>
      <c r="BB5020" s="54"/>
    </row>
    <row r="5021" spans="2:54" x14ac:dyDescent="0.25">
      <c r="B5021" s="77"/>
      <c r="C5021" s="77"/>
      <c r="D5021" s="77"/>
      <c r="E5021" s="77"/>
      <c r="F5021" s="77"/>
      <c r="G5021" s="77"/>
      <c r="I5021" s="78"/>
      <c r="K5021" s="78"/>
      <c r="L5021" s="77"/>
      <c r="M5021" s="78"/>
      <c r="N5021" s="78"/>
      <c r="O5021" s="78"/>
      <c r="P5021" s="78"/>
      <c r="Q5021" s="144"/>
      <c r="R5021" s="78"/>
      <c r="S5021" s="78"/>
      <c r="T5021" s="78"/>
      <c r="U5021" s="78"/>
      <c r="V5021" s="219"/>
      <c r="W5021" s="78"/>
      <c r="X5021" s="78"/>
      <c r="Y5021" s="78"/>
      <c r="Z5021" s="78"/>
      <c r="AA5021" s="77"/>
      <c r="AB5021" s="77"/>
      <c r="AC5021" s="78"/>
      <c r="AD5021" s="104"/>
      <c r="AE5021" s="78"/>
      <c r="AF5021" s="104"/>
      <c r="AG5021" s="78"/>
      <c r="AH5021" s="104"/>
      <c r="AI5021" s="78"/>
      <c r="AJ5021" s="104"/>
      <c r="AK5021" s="78"/>
      <c r="AL5021" s="78"/>
      <c r="AM5021" s="8"/>
      <c r="AN5021" s="78"/>
      <c r="AO5021" s="78"/>
      <c r="AP5021" s="78"/>
      <c r="AQ5021" s="78"/>
      <c r="AR5021" s="78"/>
      <c r="AS5021" s="78"/>
      <c r="AT5021" s="78"/>
      <c r="AU5021" s="78"/>
      <c r="AV5021" s="78"/>
      <c r="AW5021" s="77"/>
      <c r="AX5021" s="144"/>
      <c r="AY5021" s="144"/>
      <c r="AZ5021" s="144"/>
      <c r="BA5021" s="54"/>
      <c r="BB5021" s="54"/>
    </row>
    <row r="5022" spans="2:54" x14ac:dyDescent="0.25">
      <c r="B5022" s="77"/>
      <c r="C5022" s="77"/>
      <c r="D5022" s="77"/>
      <c r="E5022" s="77"/>
      <c r="F5022" s="77"/>
      <c r="G5022" s="77"/>
      <c r="I5022" s="78"/>
      <c r="K5022" s="78"/>
      <c r="L5022" s="77"/>
      <c r="M5022" s="78"/>
      <c r="N5022" s="78"/>
      <c r="O5022" s="78"/>
      <c r="P5022" s="78"/>
      <c r="Q5022" s="144"/>
      <c r="R5022" s="78"/>
      <c r="S5022" s="78"/>
      <c r="T5022" s="78"/>
      <c r="U5022" s="78"/>
      <c r="V5022" s="219"/>
      <c r="W5022" s="78"/>
      <c r="X5022" s="78"/>
      <c r="Y5022" s="78"/>
      <c r="Z5022" s="78"/>
      <c r="AA5022" s="77"/>
      <c r="AB5022" s="77"/>
      <c r="AC5022" s="78"/>
      <c r="AD5022" s="104"/>
      <c r="AE5022" s="78"/>
      <c r="AF5022" s="104"/>
      <c r="AG5022" s="78"/>
      <c r="AH5022" s="104"/>
      <c r="AI5022" s="78"/>
      <c r="AJ5022" s="104"/>
      <c r="AK5022" s="78"/>
      <c r="AL5022" s="78"/>
      <c r="AM5022" s="8"/>
      <c r="AN5022" s="78"/>
      <c r="AO5022" s="78"/>
      <c r="AP5022" s="78"/>
      <c r="AQ5022" s="78"/>
      <c r="AR5022" s="78"/>
      <c r="AS5022" s="78"/>
      <c r="AT5022" s="78"/>
      <c r="AU5022" s="78"/>
      <c r="AV5022" s="78"/>
      <c r="AW5022" s="77"/>
      <c r="AX5022" s="144"/>
      <c r="AY5022" s="144"/>
      <c r="AZ5022" s="144"/>
      <c r="BA5022" s="54"/>
      <c r="BB5022" s="54"/>
    </row>
    <row r="5023" spans="2:54" x14ac:dyDescent="0.25">
      <c r="B5023" s="77"/>
      <c r="C5023" s="77"/>
      <c r="D5023" s="77"/>
      <c r="E5023" s="77"/>
      <c r="F5023" s="77"/>
      <c r="G5023" s="77"/>
      <c r="I5023" s="78"/>
      <c r="K5023" s="78"/>
      <c r="L5023" s="77"/>
      <c r="M5023" s="78"/>
      <c r="N5023" s="78"/>
      <c r="O5023" s="78"/>
      <c r="P5023" s="78"/>
      <c r="Q5023" s="144"/>
      <c r="R5023" s="78"/>
      <c r="S5023" s="78"/>
      <c r="T5023" s="78"/>
      <c r="U5023" s="78"/>
      <c r="V5023" s="219"/>
      <c r="W5023" s="78"/>
      <c r="X5023" s="78"/>
      <c r="Y5023" s="78"/>
      <c r="Z5023" s="78"/>
      <c r="AA5023" s="77"/>
      <c r="AB5023" s="77"/>
      <c r="AC5023" s="78"/>
      <c r="AD5023" s="104"/>
      <c r="AE5023" s="78"/>
      <c r="AF5023" s="104"/>
      <c r="AG5023" s="78"/>
      <c r="AH5023" s="104"/>
      <c r="AI5023" s="78"/>
      <c r="AJ5023" s="104"/>
      <c r="AK5023" s="78"/>
      <c r="AL5023" s="78"/>
      <c r="AM5023" s="8"/>
      <c r="AN5023" s="78"/>
      <c r="AO5023" s="78"/>
      <c r="AP5023" s="78"/>
      <c r="AQ5023" s="78"/>
      <c r="AR5023" s="78"/>
      <c r="AS5023" s="78"/>
      <c r="AT5023" s="78"/>
      <c r="AU5023" s="78"/>
      <c r="AV5023" s="78"/>
      <c r="AW5023" s="77"/>
      <c r="AX5023" s="144"/>
      <c r="AY5023" s="144"/>
      <c r="AZ5023" s="144"/>
      <c r="BA5023" s="54"/>
      <c r="BB5023" s="54"/>
    </row>
    <row r="5024" spans="2:54" x14ac:dyDescent="0.25">
      <c r="B5024" s="77"/>
      <c r="C5024" s="77"/>
      <c r="D5024" s="77"/>
      <c r="E5024" s="77"/>
      <c r="F5024" s="77"/>
      <c r="G5024" s="77"/>
      <c r="I5024" s="78"/>
      <c r="K5024" s="78"/>
      <c r="L5024" s="77"/>
      <c r="M5024" s="78"/>
      <c r="N5024" s="78"/>
      <c r="O5024" s="78"/>
      <c r="P5024" s="78"/>
      <c r="Q5024" s="144"/>
      <c r="R5024" s="78"/>
      <c r="S5024" s="78"/>
      <c r="T5024" s="78"/>
      <c r="U5024" s="78"/>
      <c r="V5024" s="219"/>
      <c r="W5024" s="78"/>
      <c r="X5024" s="78"/>
      <c r="Y5024" s="78"/>
      <c r="Z5024" s="78"/>
      <c r="AA5024" s="77"/>
      <c r="AB5024" s="77"/>
      <c r="AC5024" s="78"/>
      <c r="AD5024" s="104"/>
      <c r="AE5024" s="78"/>
      <c r="AF5024" s="104"/>
      <c r="AG5024" s="78"/>
      <c r="AH5024" s="104"/>
      <c r="AI5024" s="78"/>
      <c r="AJ5024" s="104"/>
      <c r="AK5024" s="78"/>
      <c r="AL5024" s="78"/>
      <c r="AM5024" s="8"/>
      <c r="AN5024" s="78"/>
      <c r="AO5024" s="78"/>
      <c r="AP5024" s="78"/>
      <c r="AQ5024" s="78"/>
      <c r="AR5024" s="78"/>
      <c r="AS5024" s="78"/>
      <c r="AT5024" s="78"/>
      <c r="AU5024" s="78"/>
      <c r="AV5024" s="78"/>
      <c r="AW5024" s="77"/>
      <c r="AX5024" s="144"/>
      <c r="AY5024" s="144"/>
      <c r="AZ5024" s="144"/>
      <c r="BA5024" s="54"/>
      <c r="BB5024" s="54"/>
    </row>
    <row r="5025" spans="2:54" x14ac:dyDescent="0.25">
      <c r="B5025" s="77"/>
      <c r="C5025" s="77"/>
      <c r="D5025" s="77"/>
      <c r="E5025" s="77"/>
      <c r="F5025" s="77"/>
      <c r="G5025" s="77"/>
      <c r="I5025" s="78"/>
      <c r="K5025" s="78"/>
      <c r="L5025" s="77"/>
      <c r="M5025" s="78"/>
      <c r="N5025" s="78"/>
      <c r="O5025" s="78"/>
      <c r="P5025" s="78"/>
      <c r="Q5025" s="144"/>
      <c r="R5025" s="78"/>
      <c r="S5025" s="78"/>
      <c r="T5025" s="78"/>
      <c r="U5025" s="78"/>
      <c r="V5025" s="219"/>
      <c r="W5025" s="78"/>
      <c r="X5025" s="78"/>
      <c r="Y5025" s="78"/>
      <c r="Z5025" s="78"/>
      <c r="AA5025" s="77"/>
      <c r="AB5025" s="77"/>
      <c r="AC5025" s="78"/>
      <c r="AD5025" s="104"/>
      <c r="AE5025" s="78"/>
      <c r="AF5025" s="104"/>
      <c r="AG5025" s="78"/>
      <c r="AH5025" s="104"/>
      <c r="AI5025" s="78"/>
      <c r="AJ5025" s="104"/>
      <c r="AK5025" s="78"/>
      <c r="AL5025" s="78"/>
      <c r="AM5025" s="8"/>
      <c r="AN5025" s="78"/>
      <c r="AO5025" s="78"/>
      <c r="AP5025" s="78"/>
      <c r="AQ5025" s="78"/>
      <c r="AR5025" s="78"/>
      <c r="AS5025" s="78"/>
      <c r="AT5025" s="78"/>
      <c r="AU5025" s="78"/>
      <c r="AV5025" s="78"/>
      <c r="AW5025" s="77"/>
      <c r="AX5025" s="144"/>
      <c r="AY5025" s="144"/>
      <c r="AZ5025" s="144"/>
      <c r="BA5025" s="54"/>
      <c r="BB5025" s="54"/>
    </row>
    <row r="5026" spans="2:54" x14ac:dyDescent="0.25">
      <c r="B5026" s="77"/>
      <c r="C5026" s="77"/>
      <c r="D5026" s="77"/>
      <c r="E5026" s="77"/>
      <c r="F5026" s="77"/>
      <c r="G5026" s="77"/>
      <c r="I5026" s="78"/>
      <c r="K5026" s="78"/>
      <c r="L5026" s="77"/>
      <c r="M5026" s="78"/>
      <c r="N5026" s="78"/>
      <c r="O5026" s="78"/>
      <c r="P5026" s="78"/>
      <c r="Q5026" s="144"/>
      <c r="R5026" s="78"/>
      <c r="S5026" s="78"/>
      <c r="T5026" s="78"/>
      <c r="U5026" s="78"/>
      <c r="V5026" s="219"/>
      <c r="W5026" s="78"/>
      <c r="X5026" s="78"/>
      <c r="Y5026" s="78"/>
      <c r="Z5026" s="78"/>
      <c r="AA5026" s="77"/>
      <c r="AB5026" s="77"/>
      <c r="AC5026" s="78"/>
      <c r="AD5026" s="104"/>
      <c r="AE5026" s="78"/>
      <c r="AF5026" s="104"/>
      <c r="AG5026" s="78"/>
      <c r="AH5026" s="104"/>
      <c r="AI5026" s="78"/>
      <c r="AJ5026" s="104"/>
      <c r="AK5026" s="78"/>
      <c r="AL5026" s="78"/>
      <c r="AM5026" s="8"/>
      <c r="AN5026" s="78"/>
      <c r="AO5026" s="78"/>
      <c r="AP5026" s="78"/>
      <c r="AQ5026" s="78"/>
      <c r="AR5026" s="78"/>
      <c r="AS5026" s="78"/>
      <c r="AT5026" s="78"/>
      <c r="AU5026" s="78"/>
      <c r="AV5026" s="78"/>
      <c r="AW5026" s="77"/>
      <c r="AX5026" s="144"/>
      <c r="AY5026" s="144"/>
      <c r="AZ5026" s="144"/>
      <c r="BA5026" s="54"/>
      <c r="BB5026" s="54"/>
    </row>
    <row r="5027" spans="2:54" x14ac:dyDescent="0.25">
      <c r="B5027" s="77"/>
      <c r="C5027" s="77"/>
      <c r="D5027" s="77"/>
      <c r="E5027" s="77"/>
      <c r="F5027" s="77"/>
      <c r="G5027" s="77"/>
      <c r="I5027" s="78"/>
      <c r="K5027" s="78"/>
      <c r="L5027" s="77"/>
      <c r="M5027" s="78"/>
      <c r="N5027" s="78"/>
      <c r="O5027" s="78"/>
      <c r="P5027" s="78"/>
      <c r="Q5027" s="144"/>
      <c r="R5027" s="78"/>
      <c r="S5027" s="78"/>
      <c r="T5027" s="78"/>
      <c r="U5027" s="78"/>
      <c r="V5027" s="219"/>
      <c r="W5027" s="78"/>
      <c r="X5027" s="78"/>
      <c r="Y5027" s="78"/>
      <c r="Z5027" s="78"/>
      <c r="AA5027" s="77"/>
      <c r="AB5027" s="77"/>
      <c r="AC5027" s="78"/>
      <c r="AD5027" s="104"/>
      <c r="AE5027" s="78"/>
      <c r="AF5027" s="104"/>
      <c r="AG5027" s="78"/>
      <c r="AH5027" s="104"/>
      <c r="AI5027" s="78"/>
      <c r="AJ5027" s="104"/>
      <c r="AK5027" s="78"/>
      <c r="AL5027" s="78"/>
      <c r="AM5027" s="8"/>
      <c r="AN5027" s="78"/>
      <c r="AO5027" s="78"/>
      <c r="AP5027" s="78"/>
      <c r="AQ5027" s="78"/>
      <c r="AR5027" s="78"/>
      <c r="AS5027" s="78"/>
      <c r="AT5027" s="78"/>
      <c r="AU5027" s="78"/>
      <c r="AV5027" s="78"/>
      <c r="AW5027" s="77"/>
      <c r="AX5027" s="144"/>
      <c r="AY5027" s="144"/>
      <c r="AZ5027" s="144"/>
      <c r="BA5027" s="54"/>
      <c r="BB5027" s="54"/>
    </row>
    <row r="5028" spans="2:54" x14ac:dyDescent="0.25">
      <c r="B5028" s="77"/>
      <c r="C5028" s="77"/>
      <c r="D5028" s="77"/>
      <c r="E5028" s="77"/>
      <c r="F5028" s="77"/>
      <c r="G5028" s="77"/>
      <c r="I5028" s="78"/>
      <c r="K5028" s="78"/>
      <c r="L5028" s="77"/>
      <c r="M5028" s="78"/>
      <c r="N5028" s="78"/>
      <c r="O5028" s="78"/>
      <c r="P5028" s="78"/>
      <c r="Q5028" s="144"/>
      <c r="R5028" s="78"/>
      <c r="S5028" s="78"/>
      <c r="T5028" s="78"/>
      <c r="U5028" s="78"/>
      <c r="V5028" s="219"/>
      <c r="W5028" s="78"/>
      <c r="X5028" s="78"/>
      <c r="Y5028" s="78"/>
      <c r="Z5028" s="78"/>
      <c r="AA5028" s="77"/>
      <c r="AB5028" s="77"/>
      <c r="AC5028" s="78"/>
      <c r="AD5028" s="104"/>
      <c r="AE5028" s="78"/>
      <c r="AF5028" s="104"/>
      <c r="AG5028" s="78"/>
      <c r="AH5028" s="104"/>
      <c r="AI5028" s="78"/>
      <c r="AJ5028" s="104"/>
      <c r="AK5028" s="78"/>
      <c r="AL5028" s="78"/>
      <c r="AM5028" s="8"/>
      <c r="AN5028" s="78"/>
      <c r="AO5028" s="78"/>
      <c r="AP5028" s="78"/>
      <c r="AQ5028" s="78"/>
      <c r="AR5028" s="78"/>
      <c r="AS5028" s="78"/>
      <c r="AT5028" s="78"/>
      <c r="AU5028" s="78"/>
      <c r="AV5028" s="78"/>
      <c r="AW5028" s="77"/>
      <c r="AX5028" s="144"/>
      <c r="AY5028" s="144"/>
      <c r="AZ5028" s="144"/>
      <c r="BA5028" s="54"/>
      <c r="BB5028" s="54"/>
    </row>
    <row r="5029" spans="2:54" x14ac:dyDescent="0.25">
      <c r="B5029" s="77"/>
      <c r="C5029" s="77"/>
      <c r="D5029" s="77"/>
      <c r="E5029" s="77"/>
      <c r="F5029" s="77"/>
      <c r="G5029" s="77"/>
      <c r="I5029" s="78"/>
      <c r="K5029" s="78"/>
      <c r="L5029" s="77"/>
      <c r="M5029" s="78"/>
      <c r="N5029" s="78"/>
      <c r="O5029" s="78"/>
      <c r="P5029" s="78"/>
      <c r="Q5029" s="144"/>
      <c r="R5029" s="78"/>
      <c r="S5029" s="78"/>
      <c r="T5029" s="78"/>
      <c r="U5029" s="78"/>
      <c r="V5029" s="219"/>
      <c r="W5029" s="78"/>
      <c r="X5029" s="78"/>
      <c r="Y5029" s="78"/>
      <c r="Z5029" s="78"/>
      <c r="AA5029" s="77"/>
      <c r="AB5029" s="77"/>
      <c r="AC5029" s="78"/>
      <c r="AD5029" s="104"/>
      <c r="AE5029" s="78"/>
      <c r="AF5029" s="104"/>
      <c r="AG5029" s="78"/>
      <c r="AH5029" s="104"/>
      <c r="AI5029" s="78"/>
      <c r="AJ5029" s="104"/>
      <c r="AK5029" s="78"/>
      <c r="AL5029" s="78"/>
      <c r="AM5029" s="8"/>
      <c r="AN5029" s="78"/>
      <c r="AO5029" s="78"/>
      <c r="AP5029" s="78"/>
      <c r="AQ5029" s="78"/>
      <c r="AR5029" s="78"/>
      <c r="AS5029" s="78"/>
      <c r="AT5029" s="78"/>
      <c r="AU5029" s="78"/>
      <c r="AV5029" s="78"/>
      <c r="AW5029" s="77"/>
      <c r="AX5029" s="144"/>
      <c r="AY5029" s="144"/>
      <c r="AZ5029" s="144"/>
      <c r="BA5029" s="54"/>
      <c r="BB5029" s="54"/>
    </row>
    <row r="5030" spans="2:54" x14ac:dyDescent="0.25">
      <c r="B5030" s="77"/>
      <c r="C5030" s="77"/>
      <c r="D5030" s="77"/>
      <c r="E5030" s="77"/>
      <c r="F5030" s="77"/>
      <c r="G5030" s="77"/>
      <c r="I5030" s="78"/>
      <c r="K5030" s="78"/>
      <c r="L5030" s="77"/>
      <c r="M5030" s="78"/>
      <c r="N5030" s="78"/>
      <c r="O5030" s="78"/>
      <c r="P5030" s="78"/>
      <c r="Q5030" s="144"/>
      <c r="R5030" s="78"/>
      <c r="S5030" s="78"/>
      <c r="T5030" s="78"/>
      <c r="U5030" s="78"/>
      <c r="V5030" s="219"/>
      <c r="W5030" s="78"/>
      <c r="X5030" s="78"/>
      <c r="Y5030" s="78"/>
      <c r="Z5030" s="78"/>
      <c r="AA5030" s="77"/>
      <c r="AB5030" s="77"/>
      <c r="AC5030" s="78"/>
      <c r="AD5030" s="104"/>
      <c r="AE5030" s="78"/>
      <c r="AF5030" s="104"/>
      <c r="AG5030" s="78"/>
      <c r="AH5030" s="104"/>
      <c r="AI5030" s="78"/>
      <c r="AJ5030" s="104"/>
      <c r="AK5030" s="78"/>
      <c r="AL5030" s="78"/>
      <c r="AM5030" s="8"/>
      <c r="AN5030" s="78"/>
      <c r="AO5030" s="78"/>
      <c r="AP5030" s="78"/>
      <c r="AQ5030" s="78"/>
      <c r="AR5030" s="78"/>
      <c r="AS5030" s="78"/>
      <c r="AT5030" s="78"/>
      <c r="AU5030" s="78"/>
      <c r="AV5030" s="78"/>
      <c r="AW5030" s="77"/>
      <c r="AX5030" s="144"/>
      <c r="AY5030" s="144"/>
      <c r="AZ5030" s="144"/>
      <c r="BA5030" s="54"/>
      <c r="BB5030" s="54"/>
    </row>
    <row r="5031" spans="2:54" x14ac:dyDescent="0.25">
      <c r="B5031" s="77"/>
      <c r="C5031" s="77"/>
      <c r="D5031" s="77"/>
      <c r="E5031" s="77"/>
      <c r="F5031" s="77"/>
      <c r="G5031" s="77"/>
      <c r="I5031" s="78"/>
      <c r="K5031" s="78"/>
      <c r="L5031" s="77"/>
      <c r="M5031" s="78"/>
      <c r="N5031" s="78"/>
      <c r="O5031" s="78"/>
      <c r="P5031" s="78"/>
      <c r="Q5031" s="144"/>
      <c r="R5031" s="78"/>
      <c r="S5031" s="78"/>
      <c r="T5031" s="78"/>
      <c r="U5031" s="78"/>
      <c r="V5031" s="219"/>
      <c r="W5031" s="78"/>
      <c r="X5031" s="78"/>
      <c r="Y5031" s="78"/>
      <c r="Z5031" s="78"/>
      <c r="AA5031" s="77"/>
      <c r="AB5031" s="77"/>
      <c r="AC5031" s="78"/>
      <c r="AD5031" s="104"/>
      <c r="AE5031" s="78"/>
      <c r="AF5031" s="104"/>
      <c r="AG5031" s="78"/>
      <c r="AH5031" s="104"/>
      <c r="AI5031" s="78"/>
      <c r="AJ5031" s="104"/>
      <c r="AK5031" s="78"/>
      <c r="AL5031" s="78"/>
      <c r="AM5031" s="8"/>
      <c r="AN5031" s="78"/>
      <c r="AO5031" s="78"/>
      <c r="AP5031" s="78"/>
      <c r="AQ5031" s="78"/>
      <c r="AR5031" s="78"/>
      <c r="AS5031" s="78"/>
      <c r="AT5031" s="78"/>
      <c r="AU5031" s="78"/>
      <c r="AV5031" s="78"/>
      <c r="AW5031" s="77"/>
      <c r="AX5031" s="144"/>
      <c r="AY5031" s="144"/>
      <c r="AZ5031" s="144"/>
      <c r="BA5031" s="54"/>
      <c r="BB5031" s="54"/>
    </row>
    <row r="5032" spans="2:54" x14ac:dyDescent="0.25">
      <c r="B5032" s="77"/>
      <c r="C5032" s="77"/>
      <c r="D5032" s="77"/>
      <c r="E5032" s="77"/>
      <c r="F5032" s="77"/>
      <c r="G5032" s="77"/>
      <c r="I5032" s="78"/>
      <c r="K5032" s="78"/>
      <c r="L5032" s="77"/>
      <c r="M5032" s="78"/>
      <c r="N5032" s="78"/>
      <c r="O5032" s="78"/>
      <c r="P5032" s="78"/>
      <c r="Q5032" s="144"/>
      <c r="R5032" s="78"/>
      <c r="S5032" s="78"/>
      <c r="T5032" s="78"/>
      <c r="U5032" s="78"/>
      <c r="V5032" s="219"/>
      <c r="W5032" s="78"/>
      <c r="X5032" s="78"/>
      <c r="Y5032" s="78"/>
      <c r="Z5032" s="78"/>
      <c r="AA5032" s="77"/>
      <c r="AB5032" s="77"/>
      <c r="AC5032" s="78"/>
      <c r="AD5032" s="104"/>
      <c r="AE5032" s="78"/>
      <c r="AF5032" s="104"/>
      <c r="AG5032" s="78"/>
      <c r="AH5032" s="104"/>
      <c r="AI5032" s="78"/>
      <c r="AJ5032" s="104"/>
      <c r="AK5032" s="78"/>
      <c r="AL5032" s="78"/>
      <c r="AM5032" s="8"/>
      <c r="AN5032" s="78"/>
      <c r="AO5032" s="78"/>
      <c r="AP5032" s="78"/>
      <c r="AQ5032" s="78"/>
      <c r="AR5032" s="78"/>
      <c r="AS5032" s="78"/>
      <c r="AT5032" s="78"/>
      <c r="AU5032" s="78"/>
      <c r="AV5032" s="78"/>
      <c r="AW5032" s="77"/>
      <c r="AX5032" s="144"/>
      <c r="AY5032" s="144"/>
      <c r="AZ5032" s="144"/>
      <c r="BA5032" s="54"/>
      <c r="BB5032" s="54"/>
    </row>
    <row r="5033" spans="2:54" x14ac:dyDescent="0.25">
      <c r="B5033" s="77"/>
      <c r="C5033" s="77"/>
      <c r="D5033" s="77"/>
      <c r="E5033" s="77"/>
      <c r="F5033" s="77"/>
      <c r="G5033" s="77"/>
      <c r="I5033" s="78"/>
      <c r="K5033" s="78"/>
      <c r="L5033" s="77"/>
      <c r="M5033" s="78"/>
      <c r="N5033" s="78"/>
      <c r="O5033" s="78"/>
      <c r="P5033" s="78"/>
      <c r="Q5033" s="144"/>
      <c r="R5033" s="78"/>
      <c r="S5033" s="78"/>
      <c r="T5033" s="78"/>
      <c r="U5033" s="78"/>
      <c r="V5033" s="219"/>
      <c r="W5033" s="78"/>
      <c r="X5033" s="78"/>
      <c r="Y5033" s="78"/>
      <c r="Z5033" s="78"/>
      <c r="AA5033" s="77"/>
      <c r="AB5033" s="77"/>
      <c r="AC5033" s="78"/>
      <c r="AD5033" s="104"/>
      <c r="AE5033" s="78"/>
      <c r="AF5033" s="104"/>
      <c r="AG5033" s="78"/>
      <c r="AH5033" s="104"/>
      <c r="AI5033" s="78"/>
      <c r="AJ5033" s="104"/>
      <c r="AK5033" s="78"/>
      <c r="AL5033" s="78"/>
      <c r="AM5033" s="8"/>
      <c r="AN5033" s="78"/>
      <c r="AO5033" s="78"/>
      <c r="AP5033" s="78"/>
      <c r="AQ5033" s="78"/>
      <c r="AR5033" s="78"/>
      <c r="AS5033" s="78"/>
      <c r="AT5033" s="78"/>
      <c r="AU5033" s="78"/>
      <c r="AV5033" s="78"/>
      <c r="AW5033" s="77"/>
      <c r="AX5033" s="144"/>
      <c r="AY5033" s="144"/>
      <c r="AZ5033" s="144"/>
      <c r="BA5033" s="54"/>
      <c r="BB5033" s="54"/>
    </row>
    <row r="5034" spans="2:54" x14ac:dyDescent="0.25">
      <c r="B5034" s="77"/>
      <c r="C5034" s="77"/>
      <c r="D5034" s="77"/>
      <c r="E5034" s="77"/>
      <c r="F5034" s="77"/>
      <c r="G5034" s="77"/>
      <c r="I5034" s="78"/>
      <c r="K5034" s="78"/>
      <c r="L5034" s="77"/>
      <c r="M5034" s="78"/>
      <c r="N5034" s="78"/>
      <c r="O5034" s="78"/>
      <c r="P5034" s="78"/>
      <c r="Q5034" s="144"/>
      <c r="R5034" s="78"/>
      <c r="S5034" s="78"/>
      <c r="T5034" s="78"/>
      <c r="U5034" s="78"/>
      <c r="V5034" s="219"/>
      <c r="W5034" s="78"/>
      <c r="X5034" s="78"/>
      <c r="Y5034" s="78"/>
      <c r="Z5034" s="78"/>
      <c r="AA5034" s="77"/>
      <c r="AB5034" s="77"/>
      <c r="AC5034" s="78"/>
      <c r="AD5034" s="104"/>
      <c r="AE5034" s="78"/>
      <c r="AF5034" s="104"/>
      <c r="AG5034" s="78"/>
      <c r="AH5034" s="104"/>
      <c r="AI5034" s="78"/>
      <c r="AJ5034" s="104"/>
      <c r="AK5034" s="78"/>
      <c r="AL5034" s="78"/>
      <c r="AM5034" s="8"/>
      <c r="AN5034" s="78"/>
      <c r="AO5034" s="78"/>
      <c r="AP5034" s="78"/>
      <c r="AQ5034" s="78"/>
      <c r="AR5034" s="78"/>
      <c r="AS5034" s="78"/>
      <c r="AT5034" s="78"/>
      <c r="AU5034" s="78"/>
      <c r="AV5034" s="78"/>
      <c r="AW5034" s="77"/>
      <c r="AX5034" s="144"/>
      <c r="AY5034" s="144"/>
      <c r="AZ5034" s="144"/>
      <c r="BA5034" s="54"/>
      <c r="BB5034" s="54"/>
    </row>
    <row r="5035" spans="2:54" x14ac:dyDescent="0.25">
      <c r="B5035" s="77"/>
      <c r="C5035" s="77"/>
      <c r="D5035" s="77"/>
      <c r="E5035" s="77"/>
      <c r="F5035" s="77"/>
      <c r="G5035" s="77"/>
      <c r="I5035" s="78"/>
      <c r="K5035" s="78"/>
      <c r="L5035" s="77"/>
      <c r="M5035" s="78"/>
      <c r="N5035" s="78"/>
      <c r="O5035" s="78"/>
      <c r="P5035" s="78"/>
      <c r="Q5035" s="144"/>
      <c r="R5035" s="78"/>
      <c r="S5035" s="78"/>
      <c r="T5035" s="78"/>
      <c r="U5035" s="78"/>
      <c r="V5035" s="219"/>
      <c r="W5035" s="78"/>
      <c r="X5035" s="78"/>
      <c r="Y5035" s="78"/>
      <c r="Z5035" s="78"/>
      <c r="AA5035" s="77"/>
      <c r="AB5035" s="77"/>
      <c r="AC5035" s="78"/>
      <c r="AD5035" s="104"/>
      <c r="AE5035" s="78"/>
      <c r="AF5035" s="104"/>
      <c r="AG5035" s="78"/>
      <c r="AH5035" s="104"/>
      <c r="AI5035" s="78"/>
      <c r="AJ5035" s="104"/>
      <c r="AK5035" s="78"/>
      <c r="AL5035" s="78"/>
      <c r="AM5035" s="8"/>
      <c r="AN5035" s="78"/>
      <c r="AO5035" s="78"/>
      <c r="AP5035" s="78"/>
      <c r="AQ5035" s="78"/>
      <c r="AR5035" s="78"/>
      <c r="AS5035" s="78"/>
      <c r="AT5035" s="78"/>
      <c r="AU5035" s="78"/>
      <c r="AV5035" s="78"/>
      <c r="AW5035" s="77"/>
      <c r="AX5035" s="144"/>
      <c r="AY5035" s="144"/>
      <c r="AZ5035" s="144"/>
      <c r="BA5035" s="54"/>
      <c r="BB5035" s="54"/>
    </row>
    <row r="5036" spans="2:54" x14ac:dyDescent="0.25">
      <c r="B5036" s="77"/>
      <c r="C5036" s="77"/>
      <c r="D5036" s="77"/>
      <c r="E5036" s="77"/>
      <c r="F5036" s="77"/>
      <c r="G5036" s="77"/>
      <c r="I5036" s="78"/>
      <c r="K5036" s="78"/>
      <c r="L5036" s="77"/>
      <c r="M5036" s="78"/>
      <c r="N5036" s="78"/>
      <c r="O5036" s="78"/>
      <c r="P5036" s="78"/>
      <c r="Q5036" s="144"/>
      <c r="R5036" s="78"/>
      <c r="S5036" s="78"/>
      <c r="T5036" s="78"/>
      <c r="U5036" s="78"/>
      <c r="V5036" s="219"/>
      <c r="W5036" s="78"/>
      <c r="X5036" s="78"/>
      <c r="Y5036" s="78"/>
      <c r="Z5036" s="78"/>
      <c r="AA5036" s="77"/>
      <c r="AB5036" s="77"/>
      <c r="AC5036" s="78"/>
      <c r="AD5036" s="104"/>
      <c r="AE5036" s="78"/>
      <c r="AF5036" s="104"/>
      <c r="AG5036" s="78"/>
      <c r="AH5036" s="104"/>
      <c r="AI5036" s="78"/>
      <c r="AJ5036" s="104"/>
      <c r="AK5036" s="78"/>
      <c r="AL5036" s="78"/>
      <c r="AM5036" s="8"/>
      <c r="AN5036" s="78"/>
      <c r="AO5036" s="78"/>
      <c r="AP5036" s="78"/>
      <c r="AQ5036" s="78"/>
      <c r="AR5036" s="78"/>
      <c r="AS5036" s="78"/>
      <c r="AT5036" s="78"/>
      <c r="AU5036" s="78"/>
      <c r="AV5036" s="78"/>
      <c r="AW5036" s="77"/>
      <c r="AX5036" s="144"/>
      <c r="AY5036" s="144"/>
      <c r="AZ5036" s="144"/>
      <c r="BA5036" s="54"/>
      <c r="BB5036" s="54"/>
    </row>
    <row r="5037" spans="2:54" x14ac:dyDescent="0.25">
      <c r="B5037" s="77"/>
      <c r="C5037" s="77"/>
      <c r="D5037" s="77"/>
      <c r="E5037" s="77"/>
      <c r="F5037" s="77"/>
      <c r="G5037" s="77"/>
      <c r="I5037" s="78"/>
      <c r="K5037" s="78"/>
      <c r="L5037" s="77"/>
      <c r="M5037" s="78"/>
      <c r="N5037" s="78"/>
      <c r="O5037" s="78"/>
      <c r="P5037" s="78"/>
      <c r="Q5037" s="144"/>
      <c r="R5037" s="78"/>
      <c r="S5037" s="78"/>
      <c r="T5037" s="78"/>
      <c r="U5037" s="78"/>
      <c r="V5037" s="219"/>
      <c r="W5037" s="78"/>
      <c r="X5037" s="78"/>
      <c r="Y5037" s="78"/>
      <c r="Z5037" s="78"/>
      <c r="AA5037" s="77"/>
      <c r="AB5037" s="77"/>
      <c r="AC5037" s="78"/>
      <c r="AD5037" s="104"/>
      <c r="AE5037" s="78"/>
      <c r="AF5037" s="104"/>
      <c r="AG5037" s="78"/>
      <c r="AH5037" s="104"/>
      <c r="AI5037" s="78"/>
      <c r="AJ5037" s="104"/>
      <c r="AK5037" s="78"/>
      <c r="AL5037" s="78"/>
      <c r="AM5037" s="8"/>
      <c r="AN5037" s="78"/>
      <c r="AO5037" s="78"/>
      <c r="AP5037" s="78"/>
      <c r="AQ5037" s="78"/>
      <c r="AR5037" s="78"/>
      <c r="AS5037" s="78"/>
      <c r="AT5037" s="78"/>
      <c r="AU5037" s="78"/>
      <c r="AV5037" s="78"/>
      <c r="AW5037" s="77"/>
      <c r="AX5037" s="144"/>
      <c r="AY5037" s="144"/>
      <c r="AZ5037" s="144"/>
      <c r="BA5037" s="54"/>
      <c r="BB5037" s="54"/>
    </row>
    <row r="5038" spans="2:54" x14ac:dyDescent="0.25">
      <c r="B5038" s="77"/>
      <c r="C5038" s="77"/>
      <c r="D5038" s="77"/>
      <c r="E5038" s="77"/>
      <c r="F5038" s="77"/>
      <c r="G5038" s="77"/>
      <c r="I5038" s="78"/>
      <c r="K5038" s="78"/>
      <c r="L5038" s="77"/>
      <c r="M5038" s="78"/>
      <c r="N5038" s="78"/>
      <c r="O5038" s="78"/>
      <c r="P5038" s="78"/>
      <c r="Q5038" s="144"/>
      <c r="R5038" s="78"/>
      <c r="S5038" s="78"/>
      <c r="T5038" s="78"/>
      <c r="U5038" s="78"/>
      <c r="V5038" s="219"/>
      <c r="W5038" s="78"/>
      <c r="X5038" s="78"/>
      <c r="Y5038" s="78"/>
      <c r="Z5038" s="78"/>
      <c r="AA5038" s="77"/>
      <c r="AB5038" s="77"/>
      <c r="AC5038" s="78"/>
      <c r="AD5038" s="104"/>
      <c r="AE5038" s="78"/>
      <c r="AF5038" s="104"/>
      <c r="AG5038" s="78"/>
      <c r="AH5038" s="104"/>
      <c r="AI5038" s="78"/>
      <c r="AJ5038" s="104"/>
      <c r="AK5038" s="78"/>
      <c r="AL5038" s="78"/>
      <c r="AM5038" s="8"/>
      <c r="AN5038" s="78"/>
      <c r="AO5038" s="78"/>
      <c r="AP5038" s="78"/>
      <c r="AQ5038" s="78"/>
      <c r="AR5038" s="78"/>
      <c r="AS5038" s="78"/>
      <c r="AT5038" s="78"/>
      <c r="AU5038" s="78"/>
      <c r="AV5038" s="78"/>
      <c r="AW5038" s="77"/>
      <c r="AX5038" s="144"/>
      <c r="AY5038" s="144"/>
      <c r="AZ5038" s="144"/>
      <c r="BA5038" s="54"/>
      <c r="BB5038" s="54"/>
    </row>
    <row r="5039" spans="2:54" x14ac:dyDescent="0.25">
      <c r="B5039" s="77"/>
      <c r="C5039" s="77"/>
      <c r="D5039" s="77"/>
      <c r="E5039" s="77"/>
      <c r="F5039" s="77"/>
      <c r="G5039" s="77"/>
      <c r="I5039" s="78"/>
      <c r="K5039" s="78"/>
      <c r="L5039" s="77"/>
      <c r="M5039" s="78"/>
      <c r="N5039" s="78"/>
      <c r="O5039" s="78"/>
      <c r="P5039" s="78"/>
      <c r="Q5039" s="144"/>
      <c r="R5039" s="78"/>
      <c r="S5039" s="78"/>
      <c r="T5039" s="78"/>
      <c r="U5039" s="78"/>
      <c r="V5039" s="219"/>
      <c r="W5039" s="78"/>
      <c r="X5039" s="78"/>
      <c r="Y5039" s="78"/>
      <c r="Z5039" s="78"/>
      <c r="AA5039" s="77"/>
      <c r="AB5039" s="77"/>
      <c r="AC5039" s="78"/>
      <c r="AD5039" s="104"/>
      <c r="AE5039" s="78"/>
      <c r="AF5039" s="104"/>
      <c r="AG5039" s="78"/>
      <c r="AH5039" s="104"/>
      <c r="AI5039" s="78"/>
      <c r="AJ5039" s="104"/>
      <c r="AK5039" s="78"/>
      <c r="AL5039" s="78"/>
      <c r="AM5039" s="8"/>
      <c r="AN5039" s="78"/>
      <c r="AO5039" s="78"/>
      <c r="AP5039" s="78"/>
      <c r="AQ5039" s="78"/>
      <c r="AR5039" s="78"/>
      <c r="AS5039" s="78"/>
      <c r="AT5039" s="78"/>
      <c r="AU5039" s="78"/>
      <c r="AV5039" s="78"/>
      <c r="AW5039" s="77"/>
      <c r="AX5039" s="144"/>
      <c r="AY5039" s="144"/>
      <c r="AZ5039" s="144"/>
      <c r="BA5039" s="54"/>
      <c r="BB5039" s="54"/>
    </row>
    <row r="5040" spans="2:54" x14ac:dyDescent="0.25">
      <c r="B5040" s="77"/>
      <c r="C5040" s="77"/>
      <c r="D5040" s="77"/>
      <c r="E5040" s="77"/>
      <c r="F5040" s="77"/>
      <c r="G5040" s="77"/>
      <c r="I5040" s="78"/>
      <c r="K5040" s="78"/>
      <c r="L5040" s="77"/>
      <c r="M5040" s="78"/>
      <c r="N5040" s="78"/>
      <c r="O5040" s="78"/>
      <c r="P5040" s="78"/>
      <c r="Q5040" s="144"/>
      <c r="R5040" s="78"/>
      <c r="S5040" s="78"/>
      <c r="T5040" s="78"/>
      <c r="U5040" s="78"/>
      <c r="V5040" s="219"/>
      <c r="W5040" s="78"/>
      <c r="X5040" s="78"/>
      <c r="Y5040" s="78"/>
      <c r="Z5040" s="78"/>
      <c r="AA5040" s="77"/>
      <c r="AB5040" s="77"/>
      <c r="AC5040" s="78"/>
      <c r="AD5040" s="104"/>
      <c r="AE5040" s="78"/>
      <c r="AF5040" s="104"/>
      <c r="AG5040" s="78"/>
      <c r="AH5040" s="104"/>
      <c r="AI5040" s="78"/>
      <c r="AJ5040" s="104"/>
      <c r="AK5040" s="78"/>
      <c r="AL5040" s="78"/>
      <c r="AM5040" s="8"/>
      <c r="AN5040" s="78"/>
      <c r="AO5040" s="78"/>
      <c r="AP5040" s="78"/>
      <c r="AQ5040" s="78"/>
      <c r="AR5040" s="78"/>
      <c r="AS5040" s="78"/>
      <c r="AT5040" s="78"/>
      <c r="AU5040" s="78"/>
      <c r="AV5040" s="78"/>
      <c r="AW5040" s="77"/>
      <c r="AX5040" s="144"/>
      <c r="AY5040" s="144"/>
      <c r="AZ5040" s="144"/>
      <c r="BA5040" s="54"/>
      <c r="BB5040" s="54"/>
    </row>
    <row r="5041" spans="2:54" x14ac:dyDescent="0.25">
      <c r="B5041" s="77"/>
      <c r="C5041" s="77"/>
      <c r="D5041" s="77"/>
      <c r="E5041" s="77"/>
      <c r="F5041" s="77"/>
      <c r="G5041" s="77"/>
      <c r="I5041" s="78"/>
      <c r="K5041" s="78"/>
      <c r="L5041" s="77"/>
      <c r="M5041" s="78"/>
      <c r="N5041" s="78"/>
      <c r="O5041" s="78"/>
      <c r="P5041" s="78"/>
      <c r="Q5041" s="144"/>
      <c r="R5041" s="78"/>
      <c r="S5041" s="78"/>
      <c r="T5041" s="78"/>
      <c r="U5041" s="78"/>
      <c r="V5041" s="219"/>
      <c r="W5041" s="78"/>
      <c r="X5041" s="78"/>
      <c r="Y5041" s="78"/>
      <c r="Z5041" s="78"/>
      <c r="AA5041" s="77"/>
      <c r="AB5041" s="77"/>
      <c r="AC5041" s="78"/>
      <c r="AD5041" s="104"/>
      <c r="AE5041" s="78"/>
      <c r="AF5041" s="104"/>
      <c r="AG5041" s="78"/>
      <c r="AH5041" s="104"/>
      <c r="AI5041" s="78"/>
      <c r="AJ5041" s="104"/>
      <c r="AK5041" s="78"/>
      <c r="AL5041" s="78"/>
      <c r="AM5041" s="8"/>
      <c r="AN5041" s="78"/>
      <c r="AO5041" s="78"/>
      <c r="AP5041" s="78"/>
      <c r="AQ5041" s="78"/>
      <c r="AR5041" s="78"/>
      <c r="AS5041" s="78"/>
      <c r="AT5041" s="78"/>
      <c r="AU5041" s="78"/>
      <c r="AV5041" s="78"/>
      <c r="AW5041" s="77"/>
      <c r="AX5041" s="144"/>
      <c r="AY5041" s="144"/>
      <c r="AZ5041" s="144"/>
      <c r="BA5041" s="54"/>
      <c r="BB5041" s="54"/>
    </row>
    <row r="5042" spans="2:54" x14ac:dyDescent="0.25">
      <c r="B5042" s="77"/>
      <c r="C5042" s="77"/>
      <c r="D5042" s="77"/>
      <c r="E5042" s="77"/>
      <c r="F5042" s="77"/>
      <c r="G5042" s="77"/>
      <c r="I5042" s="78"/>
      <c r="K5042" s="78"/>
      <c r="L5042" s="77"/>
      <c r="M5042" s="78"/>
      <c r="N5042" s="78"/>
      <c r="O5042" s="78"/>
      <c r="P5042" s="78"/>
      <c r="Q5042" s="144"/>
      <c r="R5042" s="78"/>
      <c r="S5042" s="78"/>
      <c r="T5042" s="78"/>
      <c r="U5042" s="78"/>
      <c r="V5042" s="219"/>
      <c r="W5042" s="78"/>
      <c r="X5042" s="78"/>
      <c r="Y5042" s="78"/>
      <c r="Z5042" s="78"/>
      <c r="AA5042" s="77"/>
      <c r="AB5042" s="77"/>
      <c r="AC5042" s="78"/>
      <c r="AD5042" s="104"/>
      <c r="AE5042" s="78"/>
      <c r="AF5042" s="104"/>
      <c r="AG5042" s="78"/>
      <c r="AH5042" s="104"/>
      <c r="AI5042" s="78"/>
      <c r="AJ5042" s="104"/>
      <c r="AK5042" s="78"/>
      <c r="AL5042" s="78"/>
      <c r="AM5042" s="8"/>
      <c r="AN5042" s="78"/>
      <c r="AO5042" s="78"/>
      <c r="AP5042" s="78"/>
      <c r="AQ5042" s="78"/>
      <c r="AR5042" s="78"/>
      <c r="AS5042" s="78"/>
      <c r="AT5042" s="78"/>
      <c r="AU5042" s="78"/>
      <c r="AV5042" s="78"/>
      <c r="AW5042" s="77"/>
      <c r="AX5042" s="144"/>
      <c r="AY5042" s="144"/>
      <c r="AZ5042" s="144"/>
      <c r="BA5042" s="54"/>
      <c r="BB5042" s="54"/>
    </row>
    <row r="5043" spans="2:54" x14ac:dyDescent="0.25">
      <c r="B5043" s="77"/>
      <c r="C5043" s="77"/>
      <c r="D5043" s="77"/>
      <c r="E5043" s="77"/>
      <c r="F5043" s="77"/>
      <c r="G5043" s="77"/>
      <c r="I5043" s="78"/>
      <c r="K5043" s="78"/>
      <c r="L5043" s="77"/>
      <c r="M5043" s="78"/>
      <c r="N5043" s="78"/>
      <c r="O5043" s="78"/>
      <c r="P5043" s="78"/>
      <c r="Q5043" s="144"/>
      <c r="R5043" s="78"/>
      <c r="S5043" s="78"/>
      <c r="T5043" s="78"/>
      <c r="U5043" s="78"/>
      <c r="V5043" s="219"/>
      <c r="W5043" s="78"/>
      <c r="X5043" s="78"/>
      <c r="Y5043" s="78"/>
      <c r="Z5043" s="78"/>
      <c r="AA5043" s="77"/>
      <c r="AB5043" s="77"/>
      <c r="AC5043" s="78"/>
      <c r="AD5043" s="104"/>
      <c r="AE5043" s="78"/>
      <c r="AF5043" s="104"/>
      <c r="AG5043" s="78"/>
      <c r="AH5043" s="104"/>
      <c r="AI5043" s="78"/>
      <c r="AJ5043" s="104"/>
      <c r="AK5043" s="78"/>
      <c r="AL5043" s="78"/>
      <c r="AM5043" s="8"/>
      <c r="AN5043" s="78"/>
      <c r="AO5043" s="78"/>
      <c r="AP5043" s="78"/>
      <c r="AQ5043" s="78"/>
      <c r="AR5043" s="78"/>
      <c r="AS5043" s="78"/>
      <c r="AT5043" s="78"/>
      <c r="AU5043" s="78"/>
      <c r="AV5043" s="78"/>
      <c r="AW5043" s="77"/>
      <c r="AX5043" s="144"/>
      <c r="AY5043" s="144"/>
      <c r="AZ5043" s="144"/>
      <c r="BA5043" s="54"/>
      <c r="BB5043" s="54"/>
    </row>
    <row r="5044" spans="2:54" x14ac:dyDescent="0.25">
      <c r="B5044" s="77"/>
      <c r="C5044" s="77"/>
      <c r="D5044" s="77"/>
      <c r="E5044" s="77"/>
      <c r="F5044" s="77"/>
      <c r="G5044" s="77"/>
      <c r="I5044" s="78"/>
      <c r="K5044" s="78"/>
      <c r="L5044" s="77"/>
      <c r="M5044" s="78"/>
      <c r="N5044" s="78"/>
      <c r="O5044" s="78"/>
      <c r="P5044" s="78"/>
      <c r="Q5044" s="144"/>
      <c r="R5044" s="78"/>
      <c r="S5044" s="78"/>
      <c r="T5044" s="78"/>
      <c r="U5044" s="78"/>
      <c r="V5044" s="219"/>
      <c r="W5044" s="78"/>
      <c r="X5044" s="78"/>
      <c r="Y5044" s="78"/>
      <c r="Z5044" s="78"/>
      <c r="AA5044" s="77"/>
      <c r="AB5044" s="77"/>
      <c r="AC5044" s="78"/>
      <c r="AD5044" s="104"/>
      <c r="AE5044" s="78"/>
      <c r="AF5044" s="104"/>
      <c r="AG5044" s="78"/>
      <c r="AH5044" s="104"/>
      <c r="AI5044" s="78"/>
      <c r="AJ5044" s="104"/>
      <c r="AK5044" s="78"/>
      <c r="AL5044" s="78"/>
      <c r="AM5044" s="8"/>
      <c r="AN5044" s="78"/>
      <c r="AO5044" s="78"/>
      <c r="AP5044" s="78"/>
      <c r="AQ5044" s="78"/>
      <c r="AR5044" s="78"/>
      <c r="AS5044" s="78"/>
      <c r="AT5044" s="78"/>
      <c r="AU5044" s="78"/>
      <c r="AV5044" s="78"/>
      <c r="AW5044" s="77"/>
      <c r="AX5044" s="144"/>
      <c r="AY5044" s="144"/>
      <c r="AZ5044" s="144"/>
      <c r="BA5044" s="54"/>
      <c r="BB5044" s="54"/>
    </row>
    <row r="5045" spans="2:54" x14ac:dyDescent="0.25">
      <c r="B5045" s="77"/>
      <c r="C5045" s="77"/>
      <c r="D5045" s="77"/>
      <c r="E5045" s="77"/>
      <c r="F5045" s="77"/>
      <c r="G5045" s="77"/>
      <c r="I5045" s="78"/>
      <c r="K5045" s="78"/>
      <c r="L5045" s="77"/>
      <c r="M5045" s="78"/>
      <c r="N5045" s="78"/>
      <c r="O5045" s="78"/>
      <c r="P5045" s="78"/>
      <c r="Q5045" s="144"/>
      <c r="R5045" s="78"/>
      <c r="S5045" s="78"/>
      <c r="T5045" s="78"/>
      <c r="U5045" s="78"/>
      <c r="V5045" s="219"/>
      <c r="W5045" s="78"/>
      <c r="X5045" s="78"/>
      <c r="Y5045" s="78"/>
      <c r="Z5045" s="78"/>
      <c r="AA5045" s="77"/>
      <c r="AB5045" s="77"/>
      <c r="AC5045" s="78"/>
      <c r="AD5045" s="104"/>
      <c r="AE5045" s="78"/>
      <c r="AF5045" s="104"/>
      <c r="AG5045" s="78"/>
      <c r="AH5045" s="104"/>
      <c r="AI5045" s="78"/>
      <c r="AJ5045" s="104"/>
      <c r="AK5045" s="78"/>
      <c r="AL5045" s="78"/>
      <c r="AM5045" s="8"/>
      <c r="AN5045" s="78"/>
      <c r="AO5045" s="78"/>
      <c r="AP5045" s="78"/>
      <c r="AQ5045" s="78"/>
      <c r="AR5045" s="78"/>
      <c r="AS5045" s="78"/>
      <c r="AT5045" s="78"/>
      <c r="AU5045" s="78"/>
      <c r="AV5045" s="78"/>
      <c r="AW5045" s="77"/>
      <c r="AX5045" s="144"/>
      <c r="AY5045" s="144"/>
      <c r="AZ5045" s="144"/>
      <c r="BA5045" s="54"/>
      <c r="BB5045" s="54"/>
    </row>
    <row r="5046" spans="2:54" x14ac:dyDescent="0.25">
      <c r="B5046" s="77"/>
      <c r="C5046" s="77"/>
      <c r="D5046" s="77"/>
      <c r="E5046" s="77"/>
      <c r="F5046" s="77"/>
      <c r="G5046" s="77"/>
      <c r="I5046" s="78"/>
      <c r="K5046" s="78"/>
      <c r="L5046" s="77"/>
      <c r="M5046" s="78"/>
      <c r="N5046" s="78"/>
      <c r="O5046" s="78"/>
      <c r="P5046" s="78"/>
      <c r="Q5046" s="144"/>
      <c r="R5046" s="78"/>
      <c r="S5046" s="78"/>
      <c r="T5046" s="78"/>
      <c r="U5046" s="78"/>
      <c r="V5046" s="219"/>
      <c r="W5046" s="78"/>
      <c r="X5046" s="78"/>
      <c r="Y5046" s="78"/>
      <c r="Z5046" s="78"/>
      <c r="AA5046" s="77"/>
      <c r="AB5046" s="77"/>
      <c r="AC5046" s="78"/>
      <c r="AD5046" s="104"/>
      <c r="AE5046" s="78"/>
      <c r="AF5046" s="104"/>
      <c r="AG5046" s="78"/>
      <c r="AH5046" s="104"/>
      <c r="AI5046" s="78"/>
      <c r="AJ5046" s="104"/>
      <c r="AK5046" s="78"/>
      <c r="AL5046" s="78"/>
      <c r="AM5046" s="8"/>
      <c r="AN5046" s="78"/>
      <c r="AO5046" s="78"/>
      <c r="AP5046" s="78"/>
      <c r="AQ5046" s="78"/>
      <c r="AR5046" s="78"/>
      <c r="AS5046" s="78"/>
      <c r="AT5046" s="78"/>
      <c r="AU5046" s="78"/>
      <c r="AV5046" s="78"/>
      <c r="AW5046" s="77"/>
      <c r="AX5046" s="144"/>
      <c r="AY5046" s="144"/>
      <c r="AZ5046" s="144"/>
      <c r="BA5046" s="54"/>
      <c r="BB5046" s="54"/>
    </row>
    <row r="5047" spans="2:54" x14ac:dyDescent="0.25">
      <c r="B5047" s="77"/>
      <c r="C5047" s="77"/>
      <c r="D5047" s="77"/>
      <c r="E5047" s="77"/>
      <c r="F5047" s="77"/>
      <c r="G5047" s="77"/>
      <c r="I5047" s="78"/>
      <c r="K5047" s="78"/>
      <c r="L5047" s="77"/>
      <c r="M5047" s="78"/>
      <c r="N5047" s="78"/>
      <c r="O5047" s="78"/>
      <c r="P5047" s="78"/>
      <c r="Q5047" s="144"/>
      <c r="R5047" s="78"/>
      <c r="S5047" s="78"/>
      <c r="T5047" s="78"/>
      <c r="U5047" s="78"/>
      <c r="V5047" s="219"/>
      <c r="W5047" s="78"/>
      <c r="X5047" s="78"/>
      <c r="Y5047" s="78"/>
      <c r="Z5047" s="78"/>
      <c r="AA5047" s="77"/>
      <c r="AB5047" s="77"/>
      <c r="AC5047" s="78"/>
      <c r="AD5047" s="104"/>
      <c r="AE5047" s="78"/>
      <c r="AF5047" s="104"/>
      <c r="AG5047" s="78"/>
      <c r="AH5047" s="104"/>
      <c r="AI5047" s="78"/>
      <c r="AJ5047" s="104"/>
      <c r="AK5047" s="78"/>
      <c r="AL5047" s="78"/>
      <c r="AM5047" s="8"/>
      <c r="AN5047" s="78"/>
      <c r="AO5047" s="78"/>
      <c r="AP5047" s="78"/>
      <c r="AQ5047" s="78"/>
      <c r="AR5047" s="78"/>
      <c r="AS5047" s="78"/>
      <c r="AT5047" s="78"/>
      <c r="AU5047" s="78"/>
      <c r="AV5047" s="78"/>
      <c r="AW5047" s="77"/>
      <c r="AX5047" s="144"/>
      <c r="AY5047" s="144"/>
      <c r="AZ5047" s="144"/>
      <c r="BA5047" s="54"/>
      <c r="BB5047" s="54"/>
    </row>
    <row r="5048" spans="2:54" x14ac:dyDescent="0.25">
      <c r="B5048" s="77"/>
      <c r="C5048" s="77"/>
      <c r="D5048" s="77"/>
      <c r="E5048" s="77"/>
      <c r="F5048" s="77"/>
      <c r="G5048" s="77"/>
      <c r="I5048" s="78"/>
      <c r="K5048" s="78"/>
      <c r="L5048" s="77"/>
      <c r="M5048" s="78"/>
      <c r="N5048" s="78"/>
      <c r="O5048" s="78"/>
      <c r="P5048" s="78"/>
      <c r="Q5048" s="144"/>
      <c r="R5048" s="78"/>
      <c r="S5048" s="78"/>
      <c r="T5048" s="78"/>
      <c r="U5048" s="78"/>
      <c r="V5048" s="219"/>
      <c r="W5048" s="78"/>
      <c r="X5048" s="78"/>
      <c r="Y5048" s="78"/>
      <c r="Z5048" s="78"/>
      <c r="AA5048" s="77"/>
      <c r="AB5048" s="77"/>
      <c r="AC5048" s="78"/>
      <c r="AD5048" s="104"/>
      <c r="AE5048" s="78"/>
      <c r="AF5048" s="104"/>
      <c r="AG5048" s="78"/>
      <c r="AH5048" s="104"/>
      <c r="AI5048" s="78"/>
      <c r="AJ5048" s="104"/>
      <c r="AK5048" s="78"/>
      <c r="AL5048" s="78"/>
      <c r="AM5048" s="8"/>
      <c r="AN5048" s="78"/>
      <c r="AO5048" s="78"/>
      <c r="AP5048" s="78"/>
      <c r="AQ5048" s="78"/>
      <c r="AR5048" s="78"/>
      <c r="AS5048" s="78"/>
      <c r="AT5048" s="78"/>
      <c r="AU5048" s="78"/>
      <c r="AV5048" s="78"/>
      <c r="AW5048" s="77"/>
      <c r="AX5048" s="144"/>
      <c r="AY5048" s="144"/>
      <c r="AZ5048" s="144"/>
      <c r="BA5048" s="54"/>
      <c r="BB5048" s="54"/>
    </row>
    <row r="5049" spans="2:54" x14ac:dyDescent="0.25">
      <c r="B5049" s="77"/>
      <c r="C5049" s="77"/>
      <c r="D5049" s="77"/>
      <c r="E5049" s="77"/>
      <c r="F5049" s="77"/>
      <c r="G5049" s="77"/>
      <c r="I5049" s="78"/>
      <c r="K5049" s="78"/>
      <c r="L5049" s="77"/>
      <c r="M5049" s="78"/>
      <c r="N5049" s="78"/>
      <c r="O5049" s="78"/>
      <c r="P5049" s="78"/>
      <c r="Q5049" s="144"/>
      <c r="R5049" s="78"/>
      <c r="S5049" s="78"/>
      <c r="T5049" s="78"/>
      <c r="U5049" s="78"/>
      <c r="V5049" s="219"/>
      <c r="W5049" s="78"/>
      <c r="X5049" s="78"/>
      <c r="Y5049" s="78"/>
      <c r="Z5049" s="78"/>
      <c r="AA5049" s="77"/>
      <c r="AB5049" s="77"/>
      <c r="AC5049" s="78"/>
      <c r="AD5049" s="104"/>
      <c r="AE5049" s="78"/>
      <c r="AF5049" s="104"/>
      <c r="AG5049" s="78"/>
      <c r="AH5049" s="104"/>
      <c r="AI5049" s="78"/>
      <c r="AJ5049" s="104"/>
      <c r="AK5049" s="78"/>
      <c r="AL5049" s="78"/>
      <c r="AM5049" s="8"/>
      <c r="AN5049" s="78"/>
      <c r="AO5049" s="78"/>
      <c r="AP5049" s="78"/>
      <c r="AQ5049" s="78"/>
      <c r="AR5049" s="78"/>
      <c r="AS5049" s="78"/>
      <c r="AT5049" s="78"/>
      <c r="AU5049" s="78"/>
      <c r="AV5049" s="78"/>
      <c r="AW5049" s="77"/>
      <c r="AX5049" s="144"/>
      <c r="AY5049" s="144"/>
      <c r="AZ5049" s="144"/>
      <c r="BA5049" s="54"/>
      <c r="BB5049" s="54"/>
    </row>
    <row r="5050" spans="2:54" x14ac:dyDescent="0.25">
      <c r="B5050" s="77"/>
      <c r="C5050" s="77"/>
      <c r="D5050" s="77"/>
      <c r="E5050" s="77"/>
      <c r="F5050" s="77"/>
      <c r="G5050" s="77"/>
      <c r="I5050" s="78"/>
      <c r="K5050" s="78"/>
      <c r="L5050" s="77"/>
      <c r="M5050" s="78"/>
      <c r="N5050" s="78"/>
      <c r="O5050" s="78"/>
      <c r="P5050" s="78"/>
      <c r="Q5050" s="144"/>
      <c r="R5050" s="78"/>
      <c r="S5050" s="78"/>
      <c r="T5050" s="78"/>
      <c r="U5050" s="78"/>
      <c r="V5050" s="219"/>
      <c r="W5050" s="78"/>
      <c r="X5050" s="78"/>
      <c r="Y5050" s="78"/>
      <c r="Z5050" s="78"/>
      <c r="AA5050" s="77"/>
      <c r="AB5050" s="77"/>
      <c r="AC5050" s="78"/>
      <c r="AD5050" s="104"/>
      <c r="AE5050" s="78"/>
      <c r="AF5050" s="104"/>
      <c r="AG5050" s="78"/>
      <c r="AH5050" s="104"/>
      <c r="AI5050" s="78"/>
      <c r="AJ5050" s="104"/>
      <c r="AK5050" s="78"/>
      <c r="AL5050" s="78"/>
      <c r="AM5050" s="8"/>
      <c r="AN5050" s="78"/>
      <c r="AO5050" s="78"/>
      <c r="AP5050" s="78"/>
      <c r="AQ5050" s="78"/>
      <c r="AR5050" s="78"/>
      <c r="AS5050" s="78"/>
      <c r="AT5050" s="78"/>
      <c r="AU5050" s="78"/>
      <c r="AV5050" s="78"/>
      <c r="AW5050" s="77"/>
      <c r="AX5050" s="144"/>
      <c r="AY5050" s="144"/>
      <c r="AZ5050" s="144"/>
      <c r="BA5050" s="54"/>
      <c r="BB5050" s="54"/>
    </row>
    <row r="5051" spans="2:54" x14ac:dyDescent="0.25">
      <c r="B5051" s="77"/>
      <c r="C5051" s="77"/>
      <c r="D5051" s="77"/>
      <c r="E5051" s="77"/>
      <c r="F5051" s="77"/>
      <c r="G5051" s="77"/>
      <c r="I5051" s="78"/>
      <c r="K5051" s="78"/>
      <c r="L5051" s="77"/>
      <c r="M5051" s="78"/>
      <c r="N5051" s="78"/>
      <c r="O5051" s="78"/>
      <c r="P5051" s="78"/>
      <c r="Q5051" s="144"/>
      <c r="R5051" s="78"/>
      <c r="S5051" s="78"/>
      <c r="T5051" s="78"/>
      <c r="U5051" s="78"/>
      <c r="V5051" s="219"/>
      <c r="W5051" s="78"/>
      <c r="X5051" s="78"/>
      <c r="Y5051" s="78"/>
      <c r="Z5051" s="78"/>
      <c r="AA5051" s="77"/>
      <c r="AB5051" s="77"/>
      <c r="AC5051" s="78"/>
      <c r="AD5051" s="104"/>
      <c r="AE5051" s="78"/>
      <c r="AF5051" s="104"/>
      <c r="AG5051" s="78"/>
      <c r="AH5051" s="104"/>
      <c r="AI5051" s="78"/>
      <c r="AJ5051" s="104"/>
      <c r="AK5051" s="78"/>
      <c r="AL5051" s="78"/>
      <c r="AM5051" s="8"/>
      <c r="AN5051" s="78"/>
      <c r="AO5051" s="78"/>
      <c r="AP5051" s="78"/>
      <c r="AQ5051" s="78"/>
      <c r="AR5051" s="78"/>
      <c r="AS5051" s="78"/>
      <c r="AT5051" s="78"/>
      <c r="AU5051" s="78"/>
      <c r="AV5051" s="78"/>
      <c r="AW5051" s="77"/>
      <c r="AX5051" s="144"/>
      <c r="AY5051" s="144"/>
      <c r="AZ5051" s="144"/>
      <c r="BA5051" s="54"/>
      <c r="BB5051" s="54"/>
    </row>
    <row r="5052" spans="2:54" x14ac:dyDescent="0.25">
      <c r="B5052" s="77"/>
      <c r="C5052" s="77"/>
      <c r="D5052" s="77"/>
      <c r="E5052" s="77"/>
      <c r="F5052" s="77"/>
      <c r="G5052" s="77"/>
      <c r="I5052" s="78"/>
      <c r="K5052" s="78"/>
      <c r="L5052" s="77"/>
      <c r="M5052" s="78"/>
      <c r="N5052" s="78"/>
      <c r="O5052" s="78"/>
      <c r="P5052" s="78"/>
      <c r="Q5052" s="144"/>
      <c r="R5052" s="78"/>
      <c r="S5052" s="78"/>
      <c r="T5052" s="78"/>
      <c r="U5052" s="78"/>
      <c r="V5052" s="219"/>
      <c r="W5052" s="78"/>
      <c r="X5052" s="78"/>
      <c r="Y5052" s="78"/>
      <c r="Z5052" s="78"/>
      <c r="AA5052" s="77"/>
      <c r="AB5052" s="77"/>
      <c r="AC5052" s="78"/>
      <c r="AD5052" s="104"/>
      <c r="AE5052" s="78"/>
      <c r="AF5052" s="104"/>
      <c r="AG5052" s="78"/>
      <c r="AH5052" s="104"/>
      <c r="AI5052" s="78"/>
      <c r="AJ5052" s="104"/>
      <c r="AK5052" s="78"/>
      <c r="AL5052" s="78"/>
      <c r="AM5052" s="8"/>
      <c r="AN5052" s="78"/>
      <c r="AO5052" s="78"/>
      <c r="AP5052" s="78"/>
      <c r="AQ5052" s="78"/>
      <c r="AR5052" s="78"/>
      <c r="AS5052" s="78"/>
      <c r="AT5052" s="78"/>
      <c r="AU5052" s="78"/>
      <c r="AV5052" s="78"/>
      <c r="AW5052" s="77"/>
      <c r="AX5052" s="144"/>
      <c r="AY5052" s="144"/>
      <c r="AZ5052" s="144"/>
      <c r="BA5052" s="54"/>
      <c r="BB5052" s="54"/>
    </row>
    <row r="5053" spans="2:54" x14ac:dyDescent="0.25">
      <c r="B5053" s="77"/>
      <c r="C5053" s="77"/>
      <c r="D5053" s="77"/>
      <c r="E5053" s="77"/>
      <c r="F5053" s="77"/>
      <c r="G5053" s="77"/>
      <c r="I5053" s="78"/>
      <c r="K5053" s="78"/>
      <c r="L5053" s="77"/>
      <c r="M5053" s="78"/>
      <c r="N5053" s="78"/>
      <c r="O5053" s="78"/>
      <c r="P5053" s="78"/>
      <c r="Q5053" s="144"/>
      <c r="R5053" s="78"/>
      <c r="S5053" s="78"/>
      <c r="T5053" s="78"/>
      <c r="U5053" s="78"/>
      <c r="V5053" s="219"/>
      <c r="W5053" s="78"/>
      <c r="X5053" s="78"/>
      <c r="Y5053" s="78"/>
      <c r="Z5053" s="78"/>
      <c r="AA5053" s="77"/>
      <c r="AB5053" s="77"/>
      <c r="AC5053" s="78"/>
      <c r="AD5053" s="104"/>
      <c r="AE5053" s="78"/>
      <c r="AF5053" s="104"/>
      <c r="AG5053" s="78"/>
      <c r="AH5053" s="104"/>
      <c r="AI5053" s="78"/>
      <c r="AJ5053" s="104"/>
      <c r="AK5053" s="78"/>
      <c r="AL5053" s="78"/>
      <c r="AM5053" s="8"/>
      <c r="AN5053" s="78"/>
      <c r="AO5053" s="78"/>
      <c r="AP5053" s="78"/>
      <c r="AQ5053" s="78"/>
      <c r="AR5053" s="78"/>
      <c r="AS5053" s="78"/>
      <c r="AT5053" s="78"/>
      <c r="AU5053" s="78"/>
      <c r="AV5053" s="78"/>
      <c r="AW5053" s="77"/>
      <c r="AX5053" s="144"/>
      <c r="AY5053" s="144"/>
      <c r="AZ5053" s="144"/>
      <c r="BA5053" s="54"/>
      <c r="BB5053" s="54"/>
    </row>
    <row r="5054" spans="2:54" x14ac:dyDescent="0.25">
      <c r="B5054" s="77"/>
      <c r="C5054" s="77"/>
      <c r="D5054" s="77"/>
      <c r="E5054" s="77"/>
      <c r="F5054" s="77"/>
      <c r="G5054" s="77"/>
      <c r="I5054" s="78"/>
      <c r="K5054" s="78"/>
      <c r="L5054" s="77"/>
      <c r="M5054" s="78"/>
      <c r="N5054" s="78"/>
      <c r="O5054" s="78"/>
      <c r="P5054" s="78"/>
      <c r="Q5054" s="144"/>
      <c r="R5054" s="78"/>
      <c r="S5054" s="78"/>
      <c r="T5054" s="78"/>
      <c r="U5054" s="78"/>
      <c r="V5054" s="219"/>
      <c r="W5054" s="78"/>
      <c r="X5054" s="78"/>
      <c r="Y5054" s="78"/>
      <c r="Z5054" s="78"/>
      <c r="AA5054" s="77"/>
      <c r="AB5054" s="77"/>
      <c r="AC5054" s="78"/>
      <c r="AD5054" s="104"/>
      <c r="AE5054" s="78"/>
      <c r="AF5054" s="104"/>
      <c r="AG5054" s="78"/>
      <c r="AH5054" s="104"/>
      <c r="AI5054" s="78"/>
      <c r="AJ5054" s="104"/>
      <c r="AK5054" s="78"/>
      <c r="AL5054" s="78"/>
      <c r="AM5054" s="8"/>
      <c r="AN5054" s="78"/>
      <c r="AO5054" s="78"/>
      <c r="AP5054" s="78"/>
      <c r="AQ5054" s="78"/>
      <c r="AR5054" s="78"/>
      <c r="AS5054" s="78"/>
      <c r="AT5054" s="78"/>
      <c r="AU5054" s="78"/>
      <c r="AV5054" s="78"/>
      <c r="AW5054" s="77"/>
      <c r="AX5054" s="144"/>
      <c r="AY5054" s="144"/>
      <c r="AZ5054" s="144"/>
      <c r="BA5054" s="54"/>
      <c r="BB5054" s="54"/>
    </row>
    <row r="5055" spans="2:54" x14ac:dyDescent="0.25">
      <c r="B5055" s="77"/>
      <c r="C5055" s="77"/>
      <c r="D5055" s="77"/>
      <c r="E5055" s="77"/>
      <c r="F5055" s="77"/>
      <c r="G5055" s="77"/>
      <c r="I5055" s="78"/>
      <c r="K5055" s="78"/>
      <c r="L5055" s="77"/>
      <c r="M5055" s="78"/>
      <c r="N5055" s="78"/>
      <c r="O5055" s="78"/>
      <c r="P5055" s="78"/>
      <c r="Q5055" s="144"/>
      <c r="R5055" s="78"/>
      <c r="S5055" s="78"/>
      <c r="T5055" s="78"/>
      <c r="U5055" s="78"/>
      <c r="V5055" s="219"/>
      <c r="W5055" s="78"/>
      <c r="X5055" s="78"/>
      <c r="Y5055" s="78"/>
      <c r="Z5055" s="78"/>
      <c r="AA5055" s="77"/>
      <c r="AB5055" s="77"/>
      <c r="AC5055" s="78"/>
      <c r="AD5055" s="104"/>
      <c r="AE5055" s="78"/>
      <c r="AF5055" s="104"/>
      <c r="AG5055" s="78"/>
      <c r="AH5055" s="104"/>
      <c r="AI5055" s="78"/>
      <c r="AJ5055" s="104"/>
      <c r="AK5055" s="78"/>
      <c r="AL5055" s="78"/>
      <c r="AM5055" s="8"/>
      <c r="AN5055" s="78"/>
      <c r="AO5055" s="78"/>
      <c r="AP5055" s="78"/>
      <c r="AQ5055" s="78"/>
      <c r="AR5055" s="78"/>
      <c r="AS5055" s="78"/>
      <c r="AT5055" s="78"/>
      <c r="AU5055" s="78"/>
      <c r="AV5055" s="78"/>
      <c r="AW5055" s="77"/>
      <c r="AX5055" s="144"/>
      <c r="AY5055" s="144"/>
      <c r="AZ5055" s="144"/>
      <c r="BA5055" s="54"/>
      <c r="BB5055" s="54"/>
    </row>
    <row r="5056" spans="2:54" x14ac:dyDescent="0.25">
      <c r="B5056" s="77"/>
      <c r="C5056" s="77"/>
      <c r="D5056" s="77"/>
      <c r="E5056" s="77"/>
      <c r="F5056" s="77"/>
      <c r="G5056" s="77"/>
      <c r="I5056" s="78"/>
      <c r="K5056" s="78"/>
      <c r="L5056" s="77"/>
      <c r="M5056" s="78"/>
      <c r="N5056" s="78"/>
      <c r="O5056" s="78"/>
      <c r="P5056" s="78"/>
      <c r="Q5056" s="144"/>
      <c r="R5056" s="78"/>
      <c r="S5056" s="78"/>
      <c r="T5056" s="78"/>
      <c r="U5056" s="78"/>
      <c r="V5056" s="219"/>
      <c r="W5056" s="78"/>
      <c r="X5056" s="78"/>
      <c r="Y5056" s="78"/>
      <c r="Z5056" s="78"/>
      <c r="AA5056" s="77"/>
      <c r="AB5056" s="77"/>
      <c r="AC5056" s="78"/>
      <c r="AD5056" s="104"/>
      <c r="AE5056" s="78"/>
      <c r="AF5056" s="104"/>
      <c r="AG5056" s="78"/>
      <c r="AH5056" s="104"/>
      <c r="AI5056" s="78"/>
      <c r="AJ5056" s="104"/>
      <c r="AK5056" s="78"/>
      <c r="AL5056" s="78"/>
      <c r="AM5056" s="8"/>
      <c r="AN5056" s="78"/>
      <c r="AO5056" s="78"/>
      <c r="AP5056" s="78"/>
      <c r="AQ5056" s="78"/>
      <c r="AR5056" s="78"/>
      <c r="AS5056" s="78"/>
      <c r="AT5056" s="78"/>
      <c r="AU5056" s="78"/>
      <c r="AV5056" s="78"/>
      <c r="AW5056" s="77"/>
      <c r="AX5056" s="144"/>
      <c r="AY5056" s="144"/>
      <c r="AZ5056" s="144"/>
      <c r="BA5056" s="54"/>
      <c r="BB5056" s="54"/>
    </row>
    <row r="5057" spans="2:54" x14ac:dyDescent="0.25">
      <c r="B5057" s="77"/>
      <c r="C5057" s="77"/>
      <c r="D5057" s="77"/>
      <c r="E5057" s="77"/>
      <c r="F5057" s="77"/>
      <c r="G5057" s="77"/>
      <c r="I5057" s="78"/>
      <c r="K5057" s="78"/>
      <c r="L5057" s="77"/>
      <c r="M5057" s="78"/>
      <c r="N5057" s="78"/>
      <c r="O5057" s="78"/>
      <c r="P5057" s="78"/>
      <c r="Q5057" s="144"/>
      <c r="R5057" s="78"/>
      <c r="S5057" s="78"/>
      <c r="T5057" s="78"/>
      <c r="U5057" s="78"/>
      <c r="V5057" s="219"/>
      <c r="W5057" s="78"/>
      <c r="X5057" s="78"/>
      <c r="Y5057" s="78"/>
      <c r="Z5057" s="78"/>
      <c r="AA5057" s="77"/>
      <c r="AB5057" s="77"/>
      <c r="AC5057" s="78"/>
      <c r="AD5057" s="104"/>
      <c r="AE5057" s="78"/>
      <c r="AF5057" s="104"/>
      <c r="AG5057" s="78"/>
      <c r="AH5057" s="104"/>
      <c r="AI5057" s="78"/>
      <c r="AJ5057" s="104"/>
      <c r="AK5057" s="78"/>
      <c r="AL5057" s="78"/>
      <c r="AM5057" s="8"/>
      <c r="AN5057" s="78"/>
      <c r="AO5057" s="78"/>
      <c r="AP5057" s="78"/>
      <c r="AQ5057" s="78"/>
      <c r="AR5057" s="78"/>
      <c r="AS5057" s="78"/>
      <c r="AT5057" s="78"/>
      <c r="AU5057" s="78"/>
      <c r="AV5057" s="78"/>
      <c r="AW5057" s="77"/>
      <c r="AX5057" s="144"/>
      <c r="AY5057" s="144"/>
      <c r="AZ5057" s="144"/>
      <c r="BA5057" s="54"/>
      <c r="BB5057" s="54"/>
    </row>
    <row r="5058" spans="2:54" x14ac:dyDescent="0.25">
      <c r="B5058" s="77"/>
      <c r="C5058" s="77"/>
      <c r="D5058" s="77"/>
      <c r="E5058" s="77"/>
      <c r="F5058" s="77"/>
      <c r="G5058" s="77"/>
      <c r="I5058" s="78"/>
      <c r="K5058" s="78"/>
      <c r="L5058" s="77"/>
      <c r="M5058" s="78"/>
      <c r="N5058" s="78"/>
      <c r="O5058" s="78"/>
      <c r="P5058" s="78"/>
      <c r="Q5058" s="144"/>
      <c r="R5058" s="78"/>
      <c r="S5058" s="78"/>
      <c r="T5058" s="78"/>
      <c r="U5058" s="78"/>
      <c r="V5058" s="219"/>
      <c r="W5058" s="78"/>
      <c r="X5058" s="78"/>
      <c r="Y5058" s="78"/>
      <c r="Z5058" s="78"/>
      <c r="AA5058" s="77"/>
      <c r="AB5058" s="77"/>
      <c r="AC5058" s="78"/>
      <c r="AD5058" s="104"/>
      <c r="AE5058" s="78"/>
      <c r="AF5058" s="104"/>
      <c r="AG5058" s="78"/>
      <c r="AH5058" s="104"/>
      <c r="AI5058" s="78"/>
      <c r="AJ5058" s="104"/>
      <c r="AK5058" s="78"/>
      <c r="AL5058" s="78"/>
      <c r="AM5058" s="8"/>
      <c r="AN5058" s="78"/>
      <c r="AO5058" s="78"/>
      <c r="AP5058" s="78"/>
      <c r="AQ5058" s="78"/>
      <c r="AR5058" s="78"/>
      <c r="AS5058" s="78"/>
      <c r="AT5058" s="78"/>
      <c r="AU5058" s="78"/>
      <c r="AV5058" s="78"/>
      <c r="AW5058" s="77"/>
      <c r="AX5058" s="144"/>
      <c r="AY5058" s="144"/>
      <c r="AZ5058" s="144"/>
      <c r="BA5058" s="54"/>
      <c r="BB5058" s="54"/>
    </row>
    <row r="5059" spans="2:54" x14ac:dyDescent="0.25">
      <c r="B5059" s="77"/>
      <c r="C5059" s="77"/>
      <c r="D5059" s="77"/>
      <c r="E5059" s="77"/>
      <c r="F5059" s="77"/>
      <c r="G5059" s="77"/>
      <c r="I5059" s="78"/>
      <c r="K5059" s="78"/>
      <c r="L5059" s="77"/>
      <c r="M5059" s="78"/>
      <c r="N5059" s="78"/>
      <c r="O5059" s="78"/>
      <c r="P5059" s="78"/>
      <c r="Q5059" s="144"/>
      <c r="R5059" s="78"/>
      <c r="S5059" s="78"/>
      <c r="T5059" s="78"/>
      <c r="U5059" s="78"/>
      <c r="V5059" s="219"/>
      <c r="W5059" s="78"/>
      <c r="X5059" s="78"/>
      <c r="Y5059" s="78"/>
      <c r="Z5059" s="78"/>
      <c r="AA5059" s="77"/>
      <c r="AB5059" s="77"/>
      <c r="AC5059" s="78"/>
      <c r="AD5059" s="104"/>
      <c r="AE5059" s="78"/>
      <c r="AF5059" s="104"/>
      <c r="AG5059" s="78"/>
      <c r="AH5059" s="104"/>
      <c r="AI5059" s="78"/>
      <c r="AJ5059" s="104"/>
      <c r="AK5059" s="78"/>
      <c r="AL5059" s="78"/>
      <c r="AM5059" s="8"/>
      <c r="AN5059" s="78"/>
      <c r="AO5059" s="78"/>
      <c r="AP5059" s="78"/>
      <c r="AQ5059" s="78"/>
      <c r="AR5059" s="78"/>
      <c r="AS5059" s="78"/>
      <c r="AT5059" s="78"/>
      <c r="AU5059" s="78"/>
      <c r="AV5059" s="78"/>
      <c r="AW5059" s="77"/>
      <c r="AX5059" s="144"/>
      <c r="AY5059" s="144"/>
      <c r="AZ5059" s="144"/>
      <c r="BA5059" s="54"/>
      <c r="BB5059" s="54"/>
    </row>
    <row r="5060" spans="2:54" x14ac:dyDescent="0.25">
      <c r="B5060" s="77"/>
      <c r="C5060" s="77"/>
      <c r="D5060" s="77"/>
      <c r="E5060" s="77"/>
      <c r="F5060" s="77"/>
      <c r="G5060" s="77"/>
      <c r="I5060" s="78"/>
      <c r="K5060" s="78"/>
      <c r="L5060" s="77"/>
      <c r="M5060" s="78"/>
      <c r="N5060" s="78"/>
      <c r="O5060" s="78"/>
      <c r="P5060" s="78"/>
      <c r="Q5060" s="144"/>
      <c r="R5060" s="78"/>
      <c r="S5060" s="78"/>
      <c r="T5060" s="78"/>
      <c r="U5060" s="78"/>
      <c r="V5060" s="219"/>
      <c r="W5060" s="78"/>
      <c r="X5060" s="78"/>
      <c r="Y5060" s="78"/>
      <c r="Z5060" s="78"/>
      <c r="AA5060" s="77"/>
      <c r="AB5060" s="77"/>
      <c r="AC5060" s="78"/>
      <c r="AD5060" s="104"/>
      <c r="AE5060" s="78"/>
      <c r="AF5060" s="104"/>
      <c r="AG5060" s="78"/>
      <c r="AH5060" s="104"/>
      <c r="AI5060" s="78"/>
      <c r="AJ5060" s="104"/>
      <c r="AK5060" s="78"/>
      <c r="AL5060" s="78"/>
      <c r="AM5060" s="8"/>
      <c r="AN5060" s="78"/>
      <c r="AO5060" s="78"/>
      <c r="AP5060" s="78"/>
      <c r="AQ5060" s="78"/>
      <c r="AR5060" s="78"/>
      <c r="AS5060" s="78"/>
      <c r="AT5060" s="78"/>
      <c r="AU5060" s="78"/>
      <c r="AV5060" s="78"/>
      <c r="AW5060" s="77"/>
      <c r="AX5060" s="144"/>
      <c r="AY5060" s="144"/>
      <c r="AZ5060" s="144"/>
      <c r="BA5060" s="54"/>
      <c r="BB5060" s="54"/>
    </row>
    <row r="5061" spans="2:54" x14ac:dyDescent="0.25">
      <c r="B5061" s="77"/>
      <c r="C5061" s="77"/>
      <c r="D5061" s="77"/>
      <c r="E5061" s="77"/>
      <c r="F5061" s="77"/>
      <c r="G5061" s="77"/>
      <c r="I5061" s="78"/>
      <c r="K5061" s="78"/>
      <c r="L5061" s="77"/>
      <c r="M5061" s="78"/>
      <c r="N5061" s="78"/>
      <c r="O5061" s="78"/>
      <c r="P5061" s="78"/>
      <c r="Q5061" s="144"/>
      <c r="R5061" s="78"/>
      <c r="S5061" s="78"/>
      <c r="T5061" s="78"/>
      <c r="U5061" s="78"/>
      <c r="V5061" s="219"/>
      <c r="W5061" s="78"/>
      <c r="X5061" s="78"/>
      <c r="Y5061" s="78"/>
      <c r="Z5061" s="78"/>
      <c r="AA5061" s="77"/>
      <c r="AB5061" s="77"/>
      <c r="AC5061" s="78"/>
      <c r="AD5061" s="104"/>
      <c r="AE5061" s="78"/>
      <c r="AF5061" s="104"/>
      <c r="AG5061" s="78"/>
      <c r="AH5061" s="104"/>
      <c r="AI5061" s="78"/>
      <c r="AJ5061" s="104"/>
      <c r="AK5061" s="78"/>
      <c r="AL5061" s="78"/>
      <c r="AM5061" s="8"/>
      <c r="AN5061" s="78"/>
      <c r="AO5061" s="78"/>
      <c r="AP5061" s="78"/>
      <c r="AQ5061" s="78"/>
      <c r="AR5061" s="78"/>
      <c r="AS5061" s="78"/>
      <c r="AT5061" s="78"/>
      <c r="AU5061" s="78"/>
      <c r="AV5061" s="78"/>
      <c r="AW5061" s="77"/>
      <c r="AX5061" s="144"/>
      <c r="AY5061" s="144"/>
      <c r="AZ5061" s="144"/>
      <c r="BA5061" s="54"/>
      <c r="BB5061" s="54"/>
    </row>
    <row r="5062" spans="2:54" x14ac:dyDescent="0.25">
      <c r="B5062" s="77"/>
      <c r="C5062" s="77"/>
      <c r="D5062" s="77"/>
      <c r="E5062" s="77"/>
      <c r="F5062" s="77"/>
      <c r="G5062" s="77"/>
      <c r="I5062" s="78"/>
      <c r="K5062" s="78"/>
      <c r="L5062" s="77"/>
      <c r="M5062" s="78"/>
      <c r="N5062" s="78"/>
      <c r="O5062" s="78"/>
      <c r="P5062" s="78"/>
      <c r="Q5062" s="144"/>
      <c r="R5062" s="78"/>
      <c r="S5062" s="78"/>
      <c r="T5062" s="78"/>
      <c r="U5062" s="78"/>
      <c r="V5062" s="219"/>
      <c r="W5062" s="78"/>
      <c r="X5062" s="78"/>
      <c r="Y5062" s="78"/>
      <c r="Z5062" s="78"/>
      <c r="AA5062" s="77"/>
      <c r="AB5062" s="77"/>
      <c r="AC5062" s="78"/>
      <c r="AD5062" s="104"/>
      <c r="AE5062" s="78"/>
      <c r="AF5062" s="104"/>
      <c r="AG5062" s="78"/>
      <c r="AH5062" s="104"/>
      <c r="AI5062" s="78"/>
      <c r="AJ5062" s="104"/>
      <c r="AK5062" s="78"/>
      <c r="AL5062" s="78"/>
      <c r="AM5062" s="8"/>
      <c r="AN5062" s="78"/>
      <c r="AO5062" s="78"/>
      <c r="AP5062" s="78"/>
      <c r="AQ5062" s="78"/>
      <c r="AR5062" s="78"/>
      <c r="AS5062" s="78"/>
      <c r="AT5062" s="78"/>
      <c r="AU5062" s="78"/>
      <c r="AV5062" s="78"/>
      <c r="AW5062" s="77"/>
      <c r="AX5062" s="144"/>
      <c r="AY5062" s="144"/>
      <c r="AZ5062" s="144"/>
      <c r="BA5062" s="54"/>
      <c r="BB5062" s="54"/>
    </row>
    <row r="5063" spans="2:54" x14ac:dyDescent="0.25">
      <c r="B5063" s="77"/>
      <c r="C5063" s="77"/>
      <c r="D5063" s="77"/>
      <c r="E5063" s="77"/>
      <c r="F5063" s="77"/>
      <c r="G5063" s="77"/>
      <c r="I5063" s="78"/>
      <c r="K5063" s="78"/>
      <c r="L5063" s="77"/>
      <c r="M5063" s="78"/>
      <c r="N5063" s="78"/>
      <c r="O5063" s="78"/>
      <c r="P5063" s="78"/>
      <c r="Q5063" s="144"/>
      <c r="R5063" s="78"/>
      <c r="S5063" s="78"/>
      <c r="T5063" s="78"/>
      <c r="U5063" s="78"/>
      <c r="V5063" s="219"/>
      <c r="W5063" s="78"/>
      <c r="X5063" s="78"/>
      <c r="Y5063" s="78"/>
      <c r="Z5063" s="78"/>
      <c r="AA5063" s="77"/>
      <c r="AB5063" s="77"/>
      <c r="AC5063" s="78"/>
      <c r="AD5063" s="104"/>
      <c r="AE5063" s="78"/>
      <c r="AF5063" s="104"/>
      <c r="AG5063" s="78"/>
      <c r="AH5063" s="104"/>
      <c r="AI5063" s="78"/>
      <c r="AJ5063" s="104"/>
      <c r="AK5063" s="78"/>
      <c r="AL5063" s="78"/>
      <c r="AM5063" s="8"/>
      <c r="AN5063" s="78"/>
      <c r="AO5063" s="78"/>
      <c r="AP5063" s="78"/>
      <c r="AQ5063" s="78"/>
      <c r="AR5063" s="78"/>
      <c r="AS5063" s="78"/>
      <c r="AT5063" s="78"/>
      <c r="AU5063" s="78"/>
      <c r="AV5063" s="78"/>
      <c r="AW5063" s="77"/>
      <c r="AX5063" s="144"/>
      <c r="AY5063" s="144"/>
      <c r="AZ5063" s="144"/>
      <c r="BA5063" s="54"/>
      <c r="BB5063" s="54"/>
    </row>
    <row r="5064" spans="2:54" x14ac:dyDescent="0.25">
      <c r="B5064" s="77"/>
      <c r="C5064" s="77"/>
      <c r="D5064" s="77"/>
      <c r="E5064" s="77"/>
      <c r="F5064" s="77"/>
      <c r="G5064" s="77"/>
      <c r="I5064" s="78"/>
      <c r="K5064" s="78"/>
      <c r="L5064" s="77"/>
      <c r="M5064" s="78"/>
      <c r="N5064" s="78"/>
      <c r="O5064" s="78"/>
      <c r="P5064" s="78"/>
      <c r="Q5064" s="144"/>
      <c r="R5064" s="78"/>
      <c r="S5064" s="78"/>
      <c r="T5064" s="78"/>
      <c r="U5064" s="78"/>
      <c r="V5064" s="219"/>
      <c r="W5064" s="78"/>
      <c r="X5064" s="78"/>
      <c r="Y5064" s="78"/>
      <c r="Z5064" s="78"/>
      <c r="AA5064" s="77"/>
      <c r="AB5064" s="77"/>
      <c r="AC5064" s="78"/>
      <c r="AD5064" s="104"/>
      <c r="AE5064" s="78"/>
      <c r="AF5064" s="104"/>
      <c r="AG5064" s="78"/>
      <c r="AH5064" s="104"/>
      <c r="AI5064" s="78"/>
      <c r="AJ5064" s="104"/>
      <c r="AK5064" s="78"/>
      <c r="AL5064" s="78"/>
      <c r="AM5064" s="8"/>
      <c r="AN5064" s="78"/>
      <c r="AO5064" s="78"/>
      <c r="AP5064" s="78"/>
      <c r="AQ5064" s="78"/>
      <c r="AR5064" s="78"/>
      <c r="AS5064" s="78"/>
      <c r="AT5064" s="78"/>
      <c r="AU5064" s="78"/>
      <c r="AV5064" s="78"/>
      <c r="AW5064" s="77"/>
      <c r="AX5064" s="144"/>
      <c r="AY5064" s="144"/>
      <c r="AZ5064" s="144"/>
      <c r="BA5064" s="54"/>
      <c r="BB5064" s="54"/>
    </row>
    <row r="5065" spans="2:54" x14ac:dyDescent="0.25">
      <c r="B5065" s="77"/>
      <c r="C5065" s="77"/>
      <c r="D5065" s="77"/>
      <c r="E5065" s="77"/>
      <c r="F5065" s="77"/>
      <c r="G5065" s="77"/>
      <c r="I5065" s="78"/>
      <c r="K5065" s="78"/>
      <c r="L5065" s="77"/>
      <c r="M5065" s="78"/>
      <c r="N5065" s="78"/>
      <c r="O5065" s="78"/>
      <c r="P5065" s="78"/>
      <c r="Q5065" s="144"/>
      <c r="R5065" s="78"/>
      <c r="S5065" s="78"/>
      <c r="T5065" s="78"/>
      <c r="U5065" s="78"/>
      <c r="V5065" s="219"/>
      <c r="W5065" s="78"/>
      <c r="X5065" s="78"/>
      <c r="Y5065" s="78"/>
      <c r="Z5065" s="78"/>
      <c r="AA5065" s="77"/>
      <c r="AB5065" s="77"/>
      <c r="AC5065" s="78"/>
      <c r="AD5065" s="104"/>
      <c r="AE5065" s="78"/>
      <c r="AF5065" s="104"/>
      <c r="AG5065" s="78"/>
      <c r="AH5065" s="104"/>
      <c r="AI5065" s="78"/>
      <c r="AJ5065" s="104"/>
      <c r="AK5065" s="78"/>
      <c r="AL5065" s="78"/>
      <c r="AM5065" s="8"/>
      <c r="AN5065" s="78"/>
      <c r="AO5065" s="78"/>
      <c r="AP5065" s="78"/>
      <c r="AQ5065" s="78"/>
      <c r="AR5065" s="78"/>
      <c r="AS5065" s="78"/>
      <c r="AT5065" s="78"/>
      <c r="AU5065" s="78"/>
      <c r="AV5065" s="78"/>
      <c r="AW5065" s="77"/>
      <c r="AX5065" s="144"/>
      <c r="AY5065" s="144"/>
      <c r="AZ5065" s="144"/>
      <c r="BA5065" s="54"/>
      <c r="BB5065" s="54"/>
    </row>
    <row r="5066" spans="2:54" x14ac:dyDescent="0.25">
      <c r="B5066" s="77"/>
      <c r="C5066" s="77"/>
      <c r="D5066" s="77"/>
      <c r="E5066" s="77"/>
      <c r="F5066" s="77"/>
      <c r="G5066" s="77"/>
      <c r="I5066" s="78"/>
      <c r="K5066" s="78"/>
      <c r="L5066" s="77"/>
      <c r="M5066" s="78"/>
      <c r="N5066" s="78"/>
      <c r="O5066" s="78"/>
      <c r="P5066" s="78"/>
      <c r="Q5066" s="144"/>
      <c r="R5066" s="78"/>
      <c r="S5066" s="78"/>
      <c r="T5066" s="78"/>
      <c r="U5066" s="78"/>
      <c r="V5066" s="219"/>
      <c r="W5066" s="78"/>
      <c r="X5066" s="78"/>
      <c r="Y5066" s="78"/>
      <c r="Z5066" s="78"/>
      <c r="AA5066" s="77"/>
      <c r="AB5066" s="77"/>
      <c r="AC5066" s="78"/>
      <c r="AD5066" s="104"/>
      <c r="AE5066" s="78"/>
      <c r="AF5066" s="104"/>
      <c r="AG5066" s="78"/>
      <c r="AH5066" s="104"/>
      <c r="AI5066" s="78"/>
      <c r="AJ5066" s="104"/>
      <c r="AK5066" s="78"/>
      <c r="AL5066" s="78"/>
      <c r="AM5066" s="8"/>
      <c r="AN5066" s="78"/>
      <c r="AO5066" s="78"/>
      <c r="AP5066" s="78"/>
      <c r="AQ5066" s="78"/>
      <c r="AR5066" s="78"/>
      <c r="AS5066" s="78"/>
      <c r="AT5066" s="78"/>
      <c r="AU5066" s="78"/>
      <c r="AV5066" s="78"/>
      <c r="AW5066" s="77"/>
      <c r="AX5066" s="144"/>
      <c r="AY5066" s="144"/>
      <c r="AZ5066" s="144"/>
      <c r="BA5066" s="54"/>
      <c r="BB5066" s="54"/>
    </row>
    <row r="5067" spans="2:54" x14ac:dyDescent="0.25">
      <c r="B5067" s="77"/>
      <c r="C5067" s="77"/>
      <c r="D5067" s="77"/>
      <c r="E5067" s="77"/>
      <c r="F5067" s="77"/>
      <c r="G5067" s="77"/>
      <c r="I5067" s="78"/>
      <c r="K5067" s="78"/>
      <c r="L5067" s="77"/>
      <c r="M5067" s="78"/>
      <c r="N5067" s="78"/>
      <c r="O5067" s="78"/>
      <c r="P5067" s="78"/>
      <c r="Q5067" s="144"/>
      <c r="R5067" s="78"/>
      <c r="S5067" s="78"/>
      <c r="T5067" s="78"/>
      <c r="U5067" s="78"/>
      <c r="V5067" s="219"/>
      <c r="W5067" s="78"/>
      <c r="X5067" s="78"/>
      <c r="Y5067" s="78"/>
      <c r="Z5067" s="78"/>
      <c r="AA5067" s="77"/>
      <c r="AB5067" s="77"/>
      <c r="AC5067" s="78"/>
      <c r="AD5067" s="104"/>
      <c r="AE5067" s="78"/>
      <c r="AF5067" s="104"/>
      <c r="AG5067" s="78"/>
      <c r="AH5067" s="104"/>
      <c r="AI5067" s="78"/>
      <c r="AJ5067" s="104"/>
      <c r="AK5067" s="78"/>
      <c r="AL5067" s="78"/>
      <c r="AM5067" s="8"/>
      <c r="AN5067" s="78"/>
      <c r="AO5067" s="78"/>
      <c r="AP5067" s="78"/>
      <c r="AQ5067" s="78"/>
      <c r="AR5067" s="78"/>
      <c r="AS5067" s="78"/>
      <c r="AT5067" s="78"/>
      <c r="AU5067" s="78"/>
      <c r="AV5067" s="78"/>
      <c r="AW5067" s="77"/>
      <c r="AX5067" s="144"/>
      <c r="AY5067" s="144"/>
      <c r="AZ5067" s="144"/>
      <c r="BA5067" s="54"/>
      <c r="BB5067" s="54"/>
    </row>
    <row r="5068" spans="2:54" x14ac:dyDescent="0.25">
      <c r="B5068" s="77"/>
      <c r="C5068" s="77"/>
      <c r="D5068" s="77"/>
      <c r="E5068" s="77"/>
      <c r="F5068" s="77"/>
      <c r="G5068" s="77"/>
      <c r="I5068" s="78"/>
      <c r="K5068" s="78"/>
      <c r="L5068" s="77"/>
      <c r="M5068" s="78"/>
      <c r="N5068" s="78"/>
      <c r="O5068" s="78"/>
      <c r="P5068" s="78"/>
      <c r="Q5068" s="144"/>
      <c r="R5068" s="78"/>
      <c r="S5068" s="78"/>
      <c r="T5068" s="78"/>
      <c r="U5068" s="78"/>
      <c r="V5068" s="219"/>
      <c r="W5068" s="78"/>
      <c r="X5068" s="78"/>
      <c r="Y5068" s="78"/>
      <c r="Z5068" s="78"/>
      <c r="AA5068" s="77"/>
      <c r="AB5068" s="77"/>
      <c r="AC5068" s="78"/>
      <c r="AD5068" s="104"/>
      <c r="AE5068" s="78"/>
      <c r="AF5068" s="104"/>
      <c r="AG5068" s="78"/>
      <c r="AH5068" s="104"/>
      <c r="AI5068" s="78"/>
      <c r="AJ5068" s="104"/>
      <c r="AK5068" s="78"/>
      <c r="AL5068" s="78"/>
      <c r="AM5068" s="8"/>
      <c r="AN5068" s="78"/>
      <c r="AO5068" s="78"/>
      <c r="AP5068" s="78"/>
      <c r="AQ5068" s="78"/>
      <c r="AR5068" s="78"/>
      <c r="AS5068" s="78"/>
      <c r="AT5068" s="78"/>
      <c r="AU5068" s="78"/>
      <c r="AV5068" s="78"/>
      <c r="AW5068" s="77"/>
      <c r="AX5068" s="144"/>
      <c r="AY5068" s="144"/>
      <c r="AZ5068" s="144"/>
      <c r="BA5068" s="54"/>
      <c r="BB5068" s="54"/>
    </row>
    <row r="5069" spans="2:54" x14ac:dyDescent="0.25">
      <c r="B5069" s="77"/>
      <c r="C5069" s="77"/>
      <c r="D5069" s="77"/>
      <c r="E5069" s="77"/>
      <c r="F5069" s="77"/>
      <c r="G5069" s="77"/>
      <c r="I5069" s="78"/>
      <c r="K5069" s="78"/>
      <c r="L5069" s="77"/>
      <c r="M5069" s="78"/>
      <c r="N5069" s="78"/>
      <c r="O5069" s="78"/>
      <c r="P5069" s="78"/>
      <c r="Q5069" s="144"/>
      <c r="R5069" s="78"/>
      <c r="S5069" s="78"/>
      <c r="T5069" s="78"/>
      <c r="U5069" s="78"/>
      <c r="V5069" s="219"/>
      <c r="W5069" s="78"/>
      <c r="X5069" s="78"/>
      <c r="Y5069" s="78"/>
      <c r="Z5069" s="78"/>
      <c r="AA5069" s="77"/>
      <c r="AB5069" s="77"/>
      <c r="AC5069" s="78"/>
      <c r="AD5069" s="104"/>
      <c r="AE5069" s="78"/>
      <c r="AF5069" s="104"/>
      <c r="AG5069" s="78"/>
      <c r="AH5069" s="104"/>
      <c r="AI5069" s="78"/>
      <c r="AJ5069" s="104"/>
      <c r="AK5069" s="78"/>
      <c r="AL5069" s="78"/>
      <c r="AM5069" s="8"/>
      <c r="AN5069" s="78"/>
      <c r="AO5069" s="78"/>
      <c r="AP5069" s="78"/>
      <c r="AQ5069" s="78"/>
      <c r="AR5069" s="78"/>
      <c r="AS5069" s="78"/>
      <c r="AT5069" s="78"/>
      <c r="AU5069" s="78"/>
      <c r="AV5069" s="78"/>
      <c r="AW5069" s="77"/>
      <c r="AX5069" s="144"/>
      <c r="AY5069" s="144"/>
      <c r="AZ5069" s="144"/>
      <c r="BA5069" s="54"/>
      <c r="BB5069" s="54"/>
    </row>
    <row r="5070" spans="2:54" x14ac:dyDescent="0.25">
      <c r="B5070" s="77"/>
      <c r="C5070" s="77"/>
      <c r="D5070" s="77"/>
      <c r="E5070" s="77"/>
      <c r="F5070" s="77"/>
      <c r="G5070" s="77"/>
      <c r="I5070" s="78"/>
      <c r="K5070" s="78"/>
      <c r="L5070" s="77"/>
      <c r="M5070" s="78"/>
      <c r="N5070" s="78"/>
      <c r="O5070" s="78"/>
      <c r="P5070" s="78"/>
      <c r="Q5070" s="144"/>
      <c r="R5070" s="78"/>
      <c r="S5070" s="78"/>
      <c r="T5070" s="78"/>
      <c r="U5070" s="78"/>
      <c r="V5070" s="219"/>
      <c r="W5070" s="78"/>
      <c r="X5070" s="78"/>
      <c r="Y5070" s="78"/>
      <c r="Z5070" s="78"/>
      <c r="AA5070" s="77"/>
      <c r="AB5070" s="77"/>
      <c r="AC5070" s="78"/>
      <c r="AD5070" s="104"/>
      <c r="AE5070" s="78"/>
      <c r="AF5070" s="104"/>
      <c r="AG5070" s="78"/>
      <c r="AH5070" s="104"/>
      <c r="AI5070" s="78"/>
      <c r="AJ5070" s="104"/>
      <c r="AK5070" s="78"/>
      <c r="AL5070" s="78"/>
      <c r="AM5070" s="8"/>
      <c r="AN5070" s="78"/>
      <c r="AO5070" s="78"/>
      <c r="AP5070" s="78"/>
      <c r="AQ5070" s="78"/>
      <c r="AR5070" s="78"/>
      <c r="AS5070" s="78"/>
      <c r="AT5070" s="78"/>
      <c r="AU5070" s="78"/>
      <c r="AV5070" s="78"/>
      <c r="AW5070" s="77"/>
      <c r="AX5070" s="144"/>
      <c r="AY5070" s="144"/>
      <c r="AZ5070" s="144"/>
      <c r="BA5070" s="54"/>
      <c r="BB5070" s="54"/>
    </row>
    <row r="5071" spans="2:54" x14ac:dyDescent="0.25">
      <c r="B5071" s="77"/>
      <c r="C5071" s="77"/>
      <c r="D5071" s="77"/>
      <c r="E5071" s="77"/>
      <c r="F5071" s="77"/>
      <c r="G5071" s="77"/>
      <c r="I5071" s="78"/>
      <c r="K5071" s="78"/>
      <c r="L5071" s="77"/>
      <c r="M5071" s="78"/>
      <c r="N5071" s="78"/>
      <c r="O5071" s="78"/>
      <c r="P5071" s="78"/>
      <c r="Q5071" s="144"/>
      <c r="R5071" s="78"/>
      <c r="S5071" s="78"/>
      <c r="T5071" s="78"/>
      <c r="U5071" s="78"/>
      <c r="V5071" s="219"/>
      <c r="W5071" s="78"/>
      <c r="X5071" s="78"/>
      <c r="Y5071" s="78"/>
      <c r="Z5071" s="78"/>
      <c r="AA5071" s="77"/>
      <c r="AB5071" s="77"/>
      <c r="AC5071" s="78"/>
      <c r="AD5071" s="104"/>
      <c r="AE5071" s="78"/>
      <c r="AF5071" s="104"/>
      <c r="AG5071" s="78"/>
      <c r="AH5071" s="104"/>
      <c r="AI5071" s="78"/>
      <c r="AJ5071" s="104"/>
      <c r="AK5071" s="78"/>
      <c r="AL5071" s="78"/>
      <c r="AM5071" s="8"/>
      <c r="AN5071" s="78"/>
      <c r="AO5071" s="78"/>
      <c r="AP5071" s="78"/>
      <c r="AQ5071" s="78"/>
      <c r="AR5071" s="78"/>
      <c r="AS5071" s="78"/>
      <c r="AT5071" s="78"/>
      <c r="AU5071" s="78"/>
      <c r="AV5071" s="78"/>
      <c r="AW5071" s="77"/>
      <c r="AX5071" s="144"/>
      <c r="AY5071" s="144"/>
      <c r="AZ5071" s="144"/>
      <c r="BA5071" s="54"/>
      <c r="BB5071" s="54"/>
    </row>
    <row r="5072" spans="2:54" x14ac:dyDescent="0.25">
      <c r="B5072" s="77"/>
      <c r="C5072" s="77"/>
      <c r="D5072" s="77"/>
      <c r="E5072" s="77"/>
      <c r="F5072" s="77"/>
      <c r="G5072" s="77"/>
      <c r="I5072" s="78"/>
      <c r="K5072" s="78"/>
      <c r="L5072" s="77"/>
      <c r="M5072" s="78"/>
      <c r="N5072" s="78"/>
      <c r="O5072" s="78"/>
      <c r="P5072" s="78"/>
      <c r="Q5072" s="144"/>
      <c r="R5072" s="78"/>
      <c r="S5072" s="78"/>
      <c r="T5072" s="78"/>
      <c r="U5072" s="78"/>
      <c r="V5072" s="219"/>
      <c r="W5072" s="78"/>
      <c r="X5072" s="78"/>
      <c r="Y5072" s="78"/>
      <c r="Z5072" s="78"/>
      <c r="AA5072" s="77"/>
      <c r="AB5072" s="77"/>
      <c r="AC5072" s="78"/>
      <c r="AD5072" s="104"/>
      <c r="AE5072" s="78"/>
      <c r="AF5072" s="104"/>
      <c r="AG5072" s="78"/>
      <c r="AH5072" s="104"/>
      <c r="AI5072" s="78"/>
      <c r="AJ5072" s="104"/>
      <c r="AK5072" s="78"/>
      <c r="AL5072" s="78"/>
      <c r="AM5072" s="8"/>
      <c r="AN5072" s="78"/>
      <c r="AO5072" s="78"/>
      <c r="AP5072" s="78"/>
      <c r="AQ5072" s="78"/>
      <c r="AR5072" s="78"/>
      <c r="AS5072" s="78"/>
      <c r="AT5072" s="78"/>
      <c r="AU5072" s="78"/>
      <c r="AV5072" s="78"/>
      <c r="AW5072" s="77"/>
      <c r="AX5072" s="144"/>
      <c r="AY5072" s="144"/>
      <c r="AZ5072" s="144"/>
      <c r="BA5072" s="54"/>
      <c r="BB5072" s="54"/>
    </row>
    <row r="5073" spans="2:54" x14ac:dyDescent="0.25">
      <c r="B5073" s="77"/>
      <c r="C5073" s="77"/>
      <c r="D5073" s="77"/>
      <c r="E5073" s="77"/>
      <c r="F5073" s="77"/>
      <c r="G5073" s="77"/>
      <c r="I5073" s="78"/>
      <c r="K5073" s="78"/>
      <c r="L5073" s="77"/>
      <c r="M5073" s="78"/>
      <c r="N5073" s="78"/>
      <c r="O5073" s="78"/>
      <c r="P5073" s="78"/>
      <c r="Q5073" s="144"/>
      <c r="R5073" s="78"/>
      <c r="S5073" s="78"/>
      <c r="T5073" s="78"/>
      <c r="U5073" s="78"/>
      <c r="V5073" s="219"/>
      <c r="W5073" s="78"/>
      <c r="X5073" s="78"/>
      <c r="Y5073" s="78"/>
      <c r="Z5073" s="78"/>
      <c r="AA5073" s="77"/>
      <c r="AB5073" s="77"/>
      <c r="AC5073" s="78"/>
      <c r="AD5073" s="104"/>
      <c r="AE5073" s="78"/>
      <c r="AF5073" s="104"/>
      <c r="AG5073" s="78"/>
      <c r="AH5073" s="104"/>
      <c r="AI5073" s="78"/>
      <c r="AJ5073" s="104"/>
      <c r="AK5073" s="78"/>
      <c r="AL5073" s="78"/>
      <c r="AM5073" s="8"/>
      <c r="AN5073" s="78"/>
      <c r="AO5073" s="78"/>
      <c r="AP5073" s="78"/>
      <c r="AQ5073" s="78"/>
      <c r="AR5073" s="78"/>
      <c r="AS5073" s="78"/>
      <c r="AT5073" s="78"/>
      <c r="AU5073" s="78"/>
      <c r="AV5073" s="78"/>
      <c r="AW5073" s="77"/>
      <c r="AX5073" s="144"/>
      <c r="AY5073" s="144"/>
      <c r="AZ5073" s="144"/>
      <c r="BA5073" s="54"/>
      <c r="BB5073" s="54"/>
    </row>
    <row r="5074" spans="2:54" x14ac:dyDescent="0.25">
      <c r="B5074" s="77"/>
      <c r="C5074" s="77"/>
      <c r="D5074" s="77"/>
      <c r="E5074" s="77"/>
      <c r="F5074" s="77"/>
      <c r="G5074" s="77"/>
      <c r="I5074" s="78"/>
      <c r="K5074" s="78"/>
      <c r="L5074" s="77"/>
      <c r="M5074" s="78"/>
      <c r="N5074" s="78"/>
      <c r="O5074" s="78"/>
      <c r="P5074" s="78"/>
      <c r="Q5074" s="144"/>
      <c r="R5074" s="78"/>
      <c r="S5074" s="78"/>
      <c r="T5074" s="78"/>
      <c r="U5074" s="78"/>
      <c r="V5074" s="219"/>
      <c r="W5074" s="78"/>
      <c r="X5074" s="78"/>
      <c r="Y5074" s="78"/>
      <c r="Z5074" s="78"/>
      <c r="AA5074" s="77"/>
      <c r="AB5074" s="77"/>
      <c r="AC5074" s="78"/>
      <c r="AD5074" s="104"/>
      <c r="AE5074" s="78"/>
      <c r="AF5074" s="104"/>
      <c r="AG5074" s="78"/>
      <c r="AH5074" s="104"/>
      <c r="AI5074" s="78"/>
      <c r="AJ5074" s="104"/>
      <c r="AK5074" s="78"/>
      <c r="AL5074" s="78"/>
      <c r="AM5074" s="8"/>
      <c r="AN5074" s="78"/>
      <c r="AO5074" s="78"/>
      <c r="AP5074" s="78"/>
      <c r="AQ5074" s="78"/>
      <c r="AR5074" s="78"/>
      <c r="AS5074" s="78"/>
      <c r="AT5074" s="78"/>
      <c r="AU5074" s="78"/>
      <c r="AV5074" s="78"/>
      <c r="AW5074" s="77"/>
      <c r="AX5074" s="144"/>
      <c r="AY5074" s="144"/>
      <c r="AZ5074" s="144"/>
      <c r="BA5074" s="54"/>
      <c r="BB5074" s="54"/>
    </row>
    <row r="5075" spans="2:54" x14ac:dyDescent="0.25">
      <c r="B5075" s="77"/>
      <c r="C5075" s="77"/>
      <c r="D5075" s="77"/>
      <c r="E5075" s="77"/>
      <c r="F5075" s="77"/>
      <c r="G5075" s="77"/>
      <c r="I5075" s="78"/>
      <c r="K5075" s="78"/>
      <c r="L5075" s="77"/>
      <c r="M5075" s="78"/>
      <c r="N5075" s="78"/>
      <c r="O5075" s="78"/>
      <c r="P5075" s="78"/>
      <c r="Q5075" s="144"/>
      <c r="R5075" s="78"/>
      <c r="S5075" s="78"/>
      <c r="T5075" s="78"/>
      <c r="U5075" s="78"/>
      <c r="V5075" s="219"/>
      <c r="W5075" s="78"/>
      <c r="X5075" s="78"/>
      <c r="Y5075" s="78"/>
      <c r="Z5075" s="78"/>
      <c r="AA5075" s="77"/>
      <c r="AB5075" s="77"/>
      <c r="AC5075" s="78"/>
      <c r="AD5075" s="104"/>
      <c r="AE5075" s="78"/>
      <c r="AF5075" s="104"/>
      <c r="AG5075" s="78"/>
      <c r="AH5075" s="104"/>
      <c r="AI5075" s="78"/>
      <c r="AJ5075" s="104"/>
      <c r="AK5075" s="78"/>
      <c r="AL5075" s="78"/>
      <c r="AM5075" s="8"/>
      <c r="AN5075" s="78"/>
      <c r="AO5075" s="78"/>
      <c r="AP5075" s="78"/>
      <c r="AQ5075" s="78"/>
      <c r="AR5075" s="78"/>
      <c r="AS5075" s="78"/>
      <c r="AT5075" s="78"/>
      <c r="AU5075" s="78"/>
      <c r="AV5075" s="78"/>
      <c r="AW5075" s="77"/>
      <c r="AX5075" s="144"/>
      <c r="AY5075" s="144"/>
      <c r="AZ5075" s="144"/>
      <c r="BA5075" s="54"/>
      <c r="BB5075" s="54"/>
    </row>
    <row r="5076" spans="2:54" x14ac:dyDescent="0.25">
      <c r="B5076" s="77"/>
      <c r="C5076" s="77"/>
      <c r="D5076" s="77"/>
      <c r="E5076" s="77"/>
      <c r="F5076" s="77"/>
      <c r="G5076" s="77"/>
      <c r="I5076" s="78"/>
      <c r="K5076" s="78"/>
      <c r="L5076" s="77"/>
      <c r="M5076" s="78"/>
      <c r="N5076" s="78"/>
      <c r="O5076" s="78"/>
      <c r="P5076" s="78"/>
      <c r="Q5076" s="144"/>
      <c r="R5076" s="78"/>
      <c r="S5076" s="78"/>
      <c r="T5076" s="78"/>
      <c r="U5076" s="78"/>
      <c r="V5076" s="219"/>
      <c r="W5076" s="78"/>
      <c r="X5076" s="78"/>
      <c r="Y5076" s="78"/>
      <c r="Z5076" s="78"/>
      <c r="AA5076" s="77"/>
      <c r="AB5076" s="77"/>
      <c r="AC5076" s="78"/>
      <c r="AD5076" s="104"/>
      <c r="AE5076" s="78"/>
      <c r="AF5076" s="104"/>
      <c r="AG5076" s="78"/>
      <c r="AH5076" s="104"/>
      <c r="AI5076" s="78"/>
      <c r="AJ5076" s="104"/>
      <c r="AK5076" s="78"/>
      <c r="AL5076" s="78"/>
      <c r="AM5076" s="8"/>
      <c r="AN5076" s="78"/>
      <c r="AO5076" s="78"/>
      <c r="AP5076" s="78"/>
      <c r="AQ5076" s="78"/>
      <c r="AR5076" s="78"/>
      <c r="AS5076" s="78"/>
      <c r="AT5076" s="78"/>
      <c r="AU5076" s="78"/>
      <c r="AV5076" s="78"/>
      <c r="AW5076" s="77"/>
      <c r="AX5076" s="144"/>
      <c r="AY5076" s="144"/>
      <c r="AZ5076" s="144"/>
      <c r="BA5076" s="54"/>
      <c r="BB5076" s="54"/>
    </row>
    <row r="5077" spans="2:54" x14ac:dyDescent="0.25">
      <c r="B5077" s="77"/>
      <c r="C5077" s="77"/>
      <c r="D5077" s="77"/>
      <c r="E5077" s="77"/>
      <c r="F5077" s="77"/>
      <c r="G5077" s="77"/>
      <c r="I5077" s="78"/>
      <c r="K5077" s="78"/>
      <c r="L5077" s="77"/>
      <c r="M5077" s="78"/>
      <c r="N5077" s="78"/>
      <c r="O5077" s="78"/>
      <c r="P5077" s="78"/>
      <c r="Q5077" s="144"/>
      <c r="R5077" s="78"/>
      <c r="S5077" s="78"/>
      <c r="T5077" s="78"/>
      <c r="U5077" s="78"/>
      <c r="V5077" s="219"/>
      <c r="W5077" s="78"/>
      <c r="X5077" s="78"/>
      <c r="Y5077" s="78"/>
      <c r="Z5077" s="78"/>
      <c r="AA5077" s="77"/>
      <c r="AB5077" s="77"/>
      <c r="AC5077" s="78"/>
      <c r="AD5077" s="104"/>
      <c r="AE5077" s="78"/>
      <c r="AF5077" s="104"/>
      <c r="AG5077" s="78"/>
      <c r="AH5077" s="104"/>
      <c r="AI5077" s="78"/>
      <c r="AJ5077" s="104"/>
      <c r="AK5077" s="78"/>
      <c r="AL5077" s="78"/>
      <c r="AM5077" s="8"/>
      <c r="AN5077" s="78"/>
      <c r="AO5077" s="78"/>
      <c r="AP5077" s="78"/>
      <c r="AQ5077" s="78"/>
      <c r="AR5077" s="78"/>
      <c r="AS5077" s="78"/>
      <c r="AT5077" s="78"/>
      <c r="AU5077" s="78"/>
      <c r="AV5077" s="78"/>
      <c r="AW5077" s="77"/>
      <c r="AX5077" s="144"/>
      <c r="AY5077" s="144"/>
      <c r="AZ5077" s="144"/>
      <c r="BA5077" s="54"/>
      <c r="BB5077" s="54"/>
    </row>
    <row r="5078" spans="2:54" x14ac:dyDescent="0.25">
      <c r="B5078" s="77"/>
      <c r="C5078" s="77"/>
      <c r="D5078" s="77"/>
      <c r="E5078" s="77"/>
      <c r="F5078" s="77"/>
      <c r="G5078" s="77"/>
      <c r="I5078" s="78"/>
      <c r="K5078" s="78"/>
      <c r="L5078" s="77"/>
      <c r="M5078" s="78"/>
      <c r="N5078" s="78"/>
      <c r="O5078" s="78"/>
      <c r="P5078" s="78"/>
      <c r="Q5078" s="144"/>
      <c r="R5078" s="78"/>
      <c r="S5078" s="78"/>
      <c r="T5078" s="78"/>
      <c r="U5078" s="78"/>
      <c r="V5078" s="219"/>
      <c r="W5078" s="78"/>
      <c r="X5078" s="78"/>
      <c r="Y5078" s="78"/>
      <c r="Z5078" s="78"/>
      <c r="AA5078" s="77"/>
      <c r="AB5078" s="77"/>
      <c r="AC5078" s="78"/>
      <c r="AD5078" s="104"/>
      <c r="AE5078" s="78"/>
      <c r="AF5078" s="104"/>
      <c r="AG5078" s="78"/>
      <c r="AH5078" s="104"/>
      <c r="AI5078" s="78"/>
      <c r="AJ5078" s="104"/>
      <c r="AK5078" s="78"/>
      <c r="AL5078" s="78"/>
      <c r="AM5078" s="8"/>
      <c r="AN5078" s="78"/>
      <c r="AO5078" s="78"/>
      <c r="AP5078" s="78"/>
      <c r="AQ5078" s="78"/>
      <c r="AR5078" s="78"/>
      <c r="AS5078" s="78"/>
      <c r="AT5078" s="78"/>
      <c r="AU5078" s="78"/>
      <c r="AV5078" s="78"/>
      <c r="AW5078" s="77"/>
      <c r="AX5078" s="144"/>
      <c r="AY5078" s="144"/>
      <c r="AZ5078" s="144"/>
      <c r="BA5078" s="54"/>
      <c r="BB5078" s="54"/>
    </row>
    <row r="5079" spans="2:54" x14ac:dyDescent="0.25">
      <c r="B5079" s="77"/>
      <c r="C5079" s="77"/>
      <c r="D5079" s="77"/>
      <c r="E5079" s="77"/>
      <c r="F5079" s="77"/>
      <c r="G5079" s="77"/>
      <c r="I5079" s="78"/>
      <c r="K5079" s="78"/>
      <c r="L5079" s="77"/>
      <c r="M5079" s="78"/>
      <c r="N5079" s="78"/>
      <c r="O5079" s="78"/>
      <c r="P5079" s="78"/>
      <c r="Q5079" s="144"/>
      <c r="R5079" s="78"/>
      <c r="S5079" s="78"/>
      <c r="T5079" s="78"/>
      <c r="U5079" s="78"/>
      <c r="V5079" s="219"/>
      <c r="W5079" s="78"/>
      <c r="X5079" s="78"/>
      <c r="Y5079" s="78"/>
      <c r="Z5079" s="78"/>
      <c r="AA5079" s="77"/>
      <c r="AB5079" s="77"/>
      <c r="AC5079" s="78"/>
      <c r="AD5079" s="104"/>
      <c r="AE5079" s="78"/>
      <c r="AF5079" s="104"/>
      <c r="AG5079" s="78"/>
      <c r="AH5079" s="104"/>
      <c r="AI5079" s="78"/>
      <c r="AJ5079" s="104"/>
      <c r="AK5079" s="78"/>
      <c r="AL5079" s="78"/>
      <c r="AM5079" s="8"/>
      <c r="AN5079" s="78"/>
      <c r="AO5079" s="78"/>
      <c r="AP5079" s="78"/>
      <c r="AQ5079" s="78"/>
      <c r="AR5079" s="78"/>
      <c r="AS5079" s="78"/>
      <c r="AT5079" s="78"/>
      <c r="AU5079" s="78"/>
      <c r="AV5079" s="78"/>
      <c r="AW5079" s="77"/>
      <c r="AX5079" s="144"/>
      <c r="AY5079" s="144"/>
      <c r="AZ5079" s="144"/>
      <c r="BA5079" s="54"/>
      <c r="BB5079" s="54"/>
    </row>
    <row r="5080" spans="2:54" x14ac:dyDescent="0.25">
      <c r="B5080" s="77"/>
      <c r="C5080" s="77"/>
      <c r="D5080" s="77"/>
      <c r="E5080" s="77"/>
      <c r="F5080" s="77"/>
      <c r="G5080" s="77"/>
      <c r="I5080" s="78"/>
      <c r="K5080" s="78"/>
      <c r="L5080" s="77"/>
      <c r="M5080" s="78"/>
      <c r="N5080" s="78"/>
      <c r="O5080" s="78"/>
      <c r="P5080" s="78"/>
      <c r="Q5080" s="144"/>
      <c r="R5080" s="78"/>
      <c r="S5080" s="78"/>
      <c r="T5080" s="78"/>
      <c r="U5080" s="78"/>
      <c r="V5080" s="219"/>
      <c r="W5080" s="78"/>
      <c r="X5080" s="78"/>
      <c r="Y5080" s="78"/>
      <c r="Z5080" s="78"/>
      <c r="AA5080" s="77"/>
      <c r="AB5080" s="77"/>
      <c r="AC5080" s="78"/>
      <c r="AD5080" s="104"/>
      <c r="AE5080" s="78"/>
      <c r="AF5080" s="104"/>
      <c r="AG5080" s="78"/>
      <c r="AH5080" s="104"/>
      <c r="AI5080" s="78"/>
      <c r="AJ5080" s="104"/>
      <c r="AK5080" s="78"/>
      <c r="AL5080" s="78"/>
      <c r="AM5080" s="8"/>
      <c r="AN5080" s="78"/>
      <c r="AO5080" s="78"/>
      <c r="AP5080" s="78"/>
      <c r="AQ5080" s="78"/>
      <c r="AR5080" s="78"/>
      <c r="AS5080" s="78"/>
      <c r="AT5080" s="78"/>
      <c r="AU5080" s="78"/>
      <c r="AV5080" s="78"/>
      <c r="AW5080" s="77"/>
      <c r="AX5080" s="144"/>
      <c r="AY5080" s="144"/>
      <c r="AZ5080" s="144"/>
      <c r="BA5080" s="54"/>
      <c r="BB5080" s="54"/>
    </row>
    <row r="5081" spans="2:54" x14ac:dyDescent="0.25">
      <c r="B5081" s="77"/>
      <c r="C5081" s="77"/>
      <c r="D5081" s="77"/>
      <c r="E5081" s="77"/>
      <c r="F5081" s="77"/>
      <c r="G5081" s="77"/>
      <c r="I5081" s="78"/>
      <c r="K5081" s="78"/>
      <c r="L5081" s="77"/>
      <c r="M5081" s="78"/>
      <c r="N5081" s="78"/>
      <c r="O5081" s="78"/>
      <c r="P5081" s="78"/>
      <c r="Q5081" s="144"/>
      <c r="R5081" s="78"/>
      <c r="S5081" s="78"/>
      <c r="T5081" s="78"/>
      <c r="U5081" s="78"/>
      <c r="V5081" s="219"/>
      <c r="W5081" s="78"/>
      <c r="X5081" s="78"/>
      <c r="Y5081" s="78"/>
      <c r="Z5081" s="78"/>
      <c r="AA5081" s="77"/>
      <c r="AB5081" s="77"/>
      <c r="AC5081" s="78"/>
      <c r="AD5081" s="104"/>
      <c r="AE5081" s="78"/>
      <c r="AF5081" s="104"/>
      <c r="AG5081" s="78"/>
      <c r="AH5081" s="104"/>
      <c r="AI5081" s="78"/>
      <c r="AJ5081" s="104"/>
      <c r="AK5081" s="78"/>
      <c r="AL5081" s="78"/>
      <c r="AM5081" s="8"/>
      <c r="AN5081" s="78"/>
      <c r="AO5081" s="78"/>
      <c r="AP5081" s="78"/>
      <c r="AQ5081" s="78"/>
      <c r="AR5081" s="78"/>
      <c r="AS5081" s="78"/>
      <c r="AT5081" s="78"/>
      <c r="AU5081" s="78"/>
      <c r="AV5081" s="78"/>
      <c r="AW5081" s="77"/>
      <c r="AX5081" s="144"/>
      <c r="AY5081" s="144"/>
      <c r="AZ5081" s="144"/>
      <c r="BA5081" s="54"/>
      <c r="BB5081" s="54"/>
    </row>
    <row r="5082" spans="2:54" x14ac:dyDescent="0.25">
      <c r="B5082" s="77"/>
      <c r="C5082" s="77"/>
      <c r="D5082" s="77"/>
      <c r="E5082" s="77"/>
      <c r="F5082" s="77"/>
      <c r="G5082" s="77"/>
      <c r="I5082" s="78"/>
      <c r="K5082" s="78"/>
      <c r="L5082" s="77"/>
      <c r="M5082" s="78"/>
      <c r="N5082" s="78"/>
      <c r="O5082" s="78"/>
      <c r="P5082" s="78"/>
      <c r="Q5082" s="144"/>
      <c r="R5082" s="78"/>
      <c r="S5082" s="78"/>
      <c r="T5082" s="78"/>
      <c r="U5082" s="78"/>
      <c r="V5082" s="219"/>
      <c r="W5082" s="78"/>
      <c r="X5082" s="78"/>
      <c r="Y5082" s="78"/>
      <c r="Z5082" s="78"/>
      <c r="AA5082" s="77"/>
      <c r="AB5082" s="77"/>
      <c r="AC5082" s="78"/>
      <c r="AD5082" s="104"/>
      <c r="AE5082" s="78"/>
      <c r="AF5082" s="104"/>
      <c r="AG5082" s="78"/>
      <c r="AH5082" s="104"/>
      <c r="AI5082" s="78"/>
      <c r="AJ5082" s="104"/>
      <c r="AK5082" s="78"/>
      <c r="AL5082" s="78"/>
      <c r="AM5082" s="8"/>
      <c r="AN5082" s="78"/>
      <c r="AO5082" s="78"/>
      <c r="AP5082" s="78"/>
      <c r="AQ5082" s="78"/>
      <c r="AR5082" s="78"/>
      <c r="AS5082" s="78"/>
      <c r="AT5082" s="78"/>
      <c r="AU5082" s="78"/>
      <c r="AV5082" s="78"/>
      <c r="AW5082" s="77"/>
      <c r="AX5082" s="144"/>
      <c r="AY5082" s="144"/>
      <c r="AZ5082" s="144"/>
      <c r="BA5082" s="54"/>
      <c r="BB5082" s="54"/>
    </row>
    <row r="5083" spans="2:54" x14ac:dyDescent="0.25">
      <c r="B5083" s="77"/>
      <c r="C5083" s="77"/>
      <c r="D5083" s="77"/>
      <c r="E5083" s="77"/>
      <c r="F5083" s="77"/>
      <c r="G5083" s="77"/>
      <c r="I5083" s="78"/>
      <c r="K5083" s="78"/>
      <c r="L5083" s="77"/>
      <c r="M5083" s="78"/>
      <c r="N5083" s="78"/>
      <c r="O5083" s="78"/>
      <c r="P5083" s="78"/>
      <c r="Q5083" s="144"/>
      <c r="R5083" s="78"/>
      <c r="S5083" s="78"/>
      <c r="T5083" s="78"/>
      <c r="U5083" s="78"/>
      <c r="V5083" s="219"/>
      <c r="W5083" s="78"/>
      <c r="X5083" s="78"/>
      <c r="Y5083" s="78"/>
      <c r="Z5083" s="78"/>
      <c r="AA5083" s="77"/>
      <c r="AB5083" s="77"/>
      <c r="AC5083" s="78"/>
      <c r="AD5083" s="104"/>
      <c r="AE5083" s="78"/>
      <c r="AF5083" s="104"/>
      <c r="AG5083" s="78"/>
      <c r="AH5083" s="104"/>
      <c r="AI5083" s="78"/>
      <c r="AJ5083" s="104"/>
      <c r="AK5083" s="78"/>
      <c r="AL5083" s="78"/>
      <c r="AM5083" s="8"/>
      <c r="AN5083" s="78"/>
      <c r="AO5083" s="78"/>
      <c r="AP5083" s="78"/>
      <c r="AQ5083" s="78"/>
      <c r="AR5083" s="78"/>
      <c r="AS5083" s="78"/>
      <c r="AT5083" s="78"/>
      <c r="AU5083" s="78"/>
      <c r="AV5083" s="78"/>
      <c r="AW5083" s="77"/>
      <c r="AX5083" s="144"/>
      <c r="AY5083" s="144"/>
      <c r="AZ5083" s="144"/>
      <c r="BA5083" s="54"/>
      <c r="BB5083" s="54"/>
    </row>
    <row r="5084" spans="2:54" x14ac:dyDescent="0.25">
      <c r="B5084" s="77"/>
      <c r="C5084" s="77"/>
      <c r="D5084" s="77"/>
      <c r="E5084" s="77"/>
      <c r="F5084" s="77"/>
      <c r="G5084" s="77"/>
      <c r="I5084" s="78"/>
      <c r="K5084" s="78"/>
      <c r="L5084" s="77"/>
      <c r="M5084" s="78"/>
      <c r="N5084" s="78"/>
      <c r="O5084" s="78"/>
      <c r="P5084" s="78"/>
      <c r="Q5084" s="144"/>
      <c r="R5084" s="78"/>
      <c r="S5084" s="78"/>
      <c r="T5084" s="78"/>
      <c r="U5084" s="78"/>
      <c r="V5084" s="219"/>
      <c r="W5084" s="78"/>
      <c r="X5084" s="78"/>
      <c r="Y5084" s="78"/>
      <c r="Z5084" s="78"/>
      <c r="AA5084" s="77"/>
      <c r="AB5084" s="77"/>
      <c r="AC5084" s="78"/>
      <c r="AD5084" s="104"/>
      <c r="AE5084" s="78"/>
      <c r="AF5084" s="104"/>
      <c r="AG5084" s="78"/>
      <c r="AH5084" s="104"/>
      <c r="AI5084" s="78"/>
      <c r="AJ5084" s="104"/>
      <c r="AK5084" s="78"/>
      <c r="AL5084" s="78"/>
      <c r="AM5084" s="8"/>
      <c r="AN5084" s="78"/>
      <c r="AO5084" s="78"/>
      <c r="AP5084" s="78"/>
      <c r="AQ5084" s="78"/>
      <c r="AR5084" s="78"/>
      <c r="AS5084" s="78"/>
      <c r="AT5084" s="78"/>
      <c r="AU5084" s="78"/>
      <c r="AV5084" s="78"/>
      <c r="AW5084" s="77"/>
      <c r="AX5084" s="144"/>
      <c r="AY5084" s="144"/>
      <c r="AZ5084" s="144"/>
      <c r="BA5084" s="54"/>
      <c r="BB5084" s="54"/>
    </row>
    <row r="5085" spans="2:54" x14ac:dyDescent="0.25">
      <c r="B5085" s="77"/>
      <c r="C5085" s="77"/>
      <c r="D5085" s="77"/>
      <c r="E5085" s="77"/>
      <c r="F5085" s="77"/>
      <c r="G5085" s="77"/>
      <c r="I5085" s="78"/>
      <c r="K5085" s="78"/>
      <c r="L5085" s="77"/>
      <c r="M5085" s="78"/>
      <c r="N5085" s="78"/>
      <c r="O5085" s="78"/>
      <c r="P5085" s="78"/>
      <c r="Q5085" s="144"/>
      <c r="R5085" s="78"/>
      <c r="S5085" s="78"/>
      <c r="T5085" s="78"/>
      <c r="U5085" s="78"/>
      <c r="V5085" s="219"/>
      <c r="W5085" s="78"/>
      <c r="X5085" s="78"/>
      <c r="Y5085" s="78"/>
      <c r="Z5085" s="78"/>
      <c r="AA5085" s="77"/>
      <c r="AB5085" s="77"/>
      <c r="AC5085" s="78"/>
      <c r="AD5085" s="104"/>
      <c r="AE5085" s="78"/>
      <c r="AF5085" s="104"/>
      <c r="AG5085" s="78"/>
      <c r="AH5085" s="104"/>
      <c r="AI5085" s="78"/>
      <c r="AJ5085" s="104"/>
      <c r="AK5085" s="78"/>
      <c r="AL5085" s="78"/>
      <c r="AM5085" s="8"/>
      <c r="AN5085" s="78"/>
      <c r="AO5085" s="78"/>
      <c r="AP5085" s="78"/>
      <c r="AQ5085" s="78"/>
      <c r="AR5085" s="78"/>
      <c r="AS5085" s="78"/>
      <c r="AT5085" s="78"/>
      <c r="AU5085" s="78"/>
      <c r="AV5085" s="78"/>
      <c r="AW5085" s="77"/>
      <c r="AX5085" s="144"/>
      <c r="AY5085" s="144"/>
      <c r="AZ5085" s="144"/>
      <c r="BA5085" s="54"/>
      <c r="BB5085" s="54"/>
    </row>
    <row r="5086" spans="2:54" x14ac:dyDescent="0.25">
      <c r="B5086" s="77"/>
      <c r="C5086" s="77"/>
      <c r="D5086" s="77"/>
      <c r="E5086" s="77"/>
      <c r="F5086" s="77"/>
      <c r="G5086" s="77"/>
      <c r="I5086" s="78"/>
      <c r="K5086" s="78"/>
      <c r="L5086" s="77"/>
      <c r="M5086" s="78"/>
      <c r="N5086" s="78"/>
      <c r="O5086" s="78"/>
      <c r="P5086" s="78"/>
      <c r="Q5086" s="144"/>
      <c r="R5086" s="78"/>
      <c r="S5086" s="78"/>
      <c r="T5086" s="78"/>
      <c r="U5086" s="78"/>
      <c r="V5086" s="219"/>
      <c r="W5086" s="78"/>
      <c r="X5086" s="78"/>
      <c r="Y5086" s="78"/>
      <c r="Z5086" s="78"/>
      <c r="AA5086" s="77"/>
      <c r="AB5086" s="77"/>
      <c r="AC5086" s="78"/>
      <c r="AD5086" s="104"/>
      <c r="AE5086" s="78"/>
      <c r="AF5086" s="104"/>
      <c r="AG5086" s="78"/>
      <c r="AH5086" s="104"/>
      <c r="AI5086" s="78"/>
      <c r="AJ5086" s="104"/>
      <c r="AK5086" s="78"/>
      <c r="AL5086" s="78"/>
      <c r="AM5086" s="8"/>
      <c r="AN5086" s="78"/>
      <c r="AO5086" s="78"/>
      <c r="AP5086" s="78"/>
      <c r="AQ5086" s="78"/>
      <c r="AR5086" s="78"/>
      <c r="AS5086" s="78"/>
      <c r="AT5086" s="78"/>
      <c r="AU5086" s="78"/>
      <c r="AV5086" s="78"/>
      <c r="AW5086" s="77"/>
      <c r="AX5086" s="144"/>
      <c r="AY5086" s="144"/>
      <c r="AZ5086" s="144"/>
      <c r="BA5086" s="54"/>
      <c r="BB5086" s="54"/>
    </row>
    <row r="5087" spans="2:54" x14ac:dyDescent="0.25">
      <c r="B5087" s="77"/>
      <c r="C5087" s="77"/>
      <c r="D5087" s="77"/>
      <c r="E5087" s="77"/>
      <c r="F5087" s="77"/>
      <c r="G5087" s="77"/>
      <c r="I5087" s="78"/>
      <c r="K5087" s="78"/>
      <c r="L5087" s="77"/>
      <c r="M5087" s="78"/>
      <c r="N5087" s="78"/>
      <c r="O5087" s="78"/>
      <c r="P5087" s="78"/>
      <c r="Q5087" s="144"/>
      <c r="R5087" s="78"/>
      <c r="S5087" s="78"/>
      <c r="T5087" s="78"/>
      <c r="U5087" s="78"/>
      <c r="V5087" s="219"/>
      <c r="W5087" s="78"/>
      <c r="X5087" s="78"/>
      <c r="Y5087" s="78"/>
      <c r="Z5087" s="78"/>
      <c r="AA5087" s="77"/>
      <c r="AB5087" s="77"/>
      <c r="AC5087" s="78"/>
      <c r="AD5087" s="104"/>
      <c r="AE5087" s="78"/>
      <c r="AF5087" s="104"/>
      <c r="AG5087" s="78"/>
      <c r="AH5087" s="104"/>
      <c r="AI5087" s="78"/>
      <c r="AJ5087" s="104"/>
      <c r="AK5087" s="78"/>
      <c r="AL5087" s="78"/>
      <c r="AM5087" s="8"/>
      <c r="AN5087" s="78"/>
      <c r="AO5087" s="78"/>
      <c r="AP5087" s="78"/>
      <c r="AQ5087" s="78"/>
      <c r="AR5087" s="78"/>
      <c r="AS5087" s="78"/>
      <c r="AT5087" s="78"/>
      <c r="AU5087" s="78"/>
      <c r="AV5087" s="78"/>
      <c r="AW5087" s="77"/>
      <c r="AX5087" s="144"/>
      <c r="AY5087" s="144"/>
      <c r="AZ5087" s="144"/>
      <c r="BA5087" s="54"/>
      <c r="BB5087" s="54"/>
    </row>
    <row r="5088" spans="2:54" x14ac:dyDescent="0.25">
      <c r="B5088" s="77"/>
      <c r="C5088" s="77"/>
      <c r="D5088" s="77"/>
      <c r="E5088" s="77"/>
      <c r="F5088" s="77"/>
      <c r="G5088" s="77"/>
      <c r="I5088" s="78"/>
      <c r="K5088" s="78"/>
      <c r="L5088" s="77"/>
      <c r="M5088" s="78"/>
      <c r="N5088" s="78"/>
      <c r="O5088" s="78"/>
      <c r="P5088" s="78"/>
      <c r="Q5088" s="144"/>
      <c r="R5088" s="78"/>
      <c r="S5088" s="78"/>
      <c r="T5088" s="78"/>
      <c r="U5088" s="78"/>
      <c r="V5088" s="219"/>
      <c r="W5088" s="78"/>
      <c r="X5088" s="78"/>
      <c r="Y5088" s="78"/>
      <c r="Z5088" s="78"/>
      <c r="AA5088" s="77"/>
      <c r="AB5088" s="77"/>
      <c r="AC5088" s="78"/>
      <c r="AD5088" s="104"/>
      <c r="AE5088" s="78"/>
      <c r="AF5088" s="104"/>
      <c r="AG5088" s="78"/>
      <c r="AH5088" s="104"/>
      <c r="AI5088" s="78"/>
      <c r="AJ5088" s="104"/>
      <c r="AK5088" s="78"/>
      <c r="AL5088" s="78"/>
      <c r="AM5088" s="8"/>
      <c r="AN5088" s="78"/>
      <c r="AO5088" s="78"/>
      <c r="AP5088" s="78"/>
      <c r="AQ5088" s="78"/>
      <c r="AR5088" s="78"/>
      <c r="AS5088" s="78"/>
      <c r="AT5088" s="78"/>
      <c r="AU5088" s="78"/>
      <c r="AV5088" s="78"/>
      <c r="AW5088" s="77"/>
      <c r="AX5088" s="144"/>
      <c r="AY5088" s="144"/>
      <c r="AZ5088" s="144"/>
      <c r="BA5088" s="54"/>
      <c r="BB5088" s="54"/>
    </row>
    <row r="5089" spans="2:54" x14ac:dyDescent="0.25">
      <c r="B5089" s="77"/>
      <c r="C5089" s="77"/>
      <c r="D5089" s="77"/>
      <c r="E5089" s="77"/>
      <c r="F5089" s="77"/>
      <c r="G5089" s="77"/>
      <c r="I5089" s="78"/>
      <c r="K5089" s="78"/>
      <c r="L5089" s="77"/>
      <c r="M5089" s="78"/>
      <c r="N5089" s="78"/>
      <c r="O5089" s="78"/>
      <c r="P5089" s="78"/>
      <c r="Q5089" s="144"/>
      <c r="R5089" s="78"/>
      <c r="S5089" s="78"/>
      <c r="T5089" s="78"/>
      <c r="U5089" s="78"/>
      <c r="V5089" s="219"/>
      <c r="W5089" s="78"/>
      <c r="X5089" s="78"/>
      <c r="Y5089" s="78"/>
      <c r="Z5089" s="78"/>
      <c r="AA5089" s="77"/>
      <c r="AB5089" s="77"/>
      <c r="AC5089" s="78"/>
      <c r="AD5089" s="104"/>
      <c r="AE5089" s="78"/>
      <c r="AF5089" s="104"/>
      <c r="AG5089" s="78"/>
      <c r="AH5089" s="104"/>
      <c r="AI5089" s="78"/>
      <c r="AJ5089" s="104"/>
      <c r="AK5089" s="78"/>
      <c r="AL5089" s="78"/>
      <c r="AM5089" s="8"/>
      <c r="AN5089" s="78"/>
      <c r="AO5089" s="78"/>
      <c r="AP5089" s="78"/>
      <c r="AQ5089" s="78"/>
      <c r="AR5089" s="78"/>
      <c r="AS5089" s="78"/>
      <c r="AT5089" s="78"/>
      <c r="AU5089" s="78"/>
      <c r="AV5089" s="78"/>
      <c r="AW5089" s="77"/>
      <c r="AX5089" s="144"/>
      <c r="AY5089" s="144"/>
      <c r="AZ5089" s="144"/>
      <c r="BA5089" s="54"/>
      <c r="BB5089" s="54"/>
    </row>
    <row r="5090" spans="2:54" x14ac:dyDescent="0.25">
      <c r="B5090" s="77"/>
      <c r="C5090" s="77"/>
      <c r="D5090" s="77"/>
      <c r="E5090" s="77"/>
      <c r="F5090" s="77"/>
      <c r="G5090" s="77"/>
      <c r="I5090" s="78"/>
      <c r="K5090" s="78"/>
      <c r="L5090" s="77"/>
      <c r="M5090" s="78"/>
      <c r="N5090" s="78"/>
      <c r="O5090" s="78"/>
      <c r="P5090" s="78"/>
      <c r="Q5090" s="144"/>
      <c r="R5090" s="78"/>
      <c r="S5090" s="78"/>
      <c r="T5090" s="78"/>
      <c r="U5090" s="78"/>
      <c r="V5090" s="219"/>
      <c r="W5090" s="78"/>
      <c r="X5090" s="78"/>
      <c r="Y5090" s="78"/>
      <c r="Z5090" s="78"/>
      <c r="AA5090" s="77"/>
      <c r="AB5090" s="77"/>
      <c r="AC5090" s="78"/>
      <c r="AD5090" s="104"/>
      <c r="AE5090" s="78"/>
      <c r="AF5090" s="104"/>
      <c r="AG5090" s="78"/>
      <c r="AH5090" s="104"/>
      <c r="AI5090" s="78"/>
      <c r="AJ5090" s="104"/>
      <c r="AK5090" s="78"/>
      <c r="AL5090" s="78"/>
      <c r="AM5090" s="8"/>
      <c r="AN5090" s="78"/>
      <c r="AO5090" s="78"/>
      <c r="AP5090" s="78"/>
      <c r="AQ5090" s="78"/>
      <c r="AR5090" s="78"/>
      <c r="AS5090" s="78"/>
      <c r="AT5090" s="78"/>
      <c r="AU5090" s="78"/>
      <c r="AV5090" s="78"/>
      <c r="AW5090" s="77"/>
      <c r="AX5090" s="144"/>
      <c r="AY5090" s="144"/>
      <c r="AZ5090" s="144"/>
      <c r="BA5090" s="54"/>
      <c r="BB5090" s="54"/>
    </row>
    <row r="5091" spans="2:54" x14ac:dyDescent="0.25">
      <c r="B5091" s="77"/>
      <c r="C5091" s="77"/>
      <c r="D5091" s="77"/>
      <c r="E5091" s="77"/>
      <c r="F5091" s="77"/>
      <c r="G5091" s="77"/>
      <c r="I5091" s="78"/>
      <c r="K5091" s="78"/>
      <c r="L5091" s="77"/>
      <c r="M5091" s="78"/>
      <c r="N5091" s="78"/>
      <c r="O5091" s="78"/>
      <c r="P5091" s="78"/>
      <c r="Q5091" s="144"/>
      <c r="R5091" s="78"/>
      <c r="S5091" s="78"/>
      <c r="T5091" s="78"/>
      <c r="U5091" s="78"/>
      <c r="V5091" s="219"/>
      <c r="W5091" s="78"/>
      <c r="X5091" s="78"/>
      <c r="Y5091" s="78"/>
      <c r="Z5091" s="78"/>
      <c r="AA5091" s="77"/>
      <c r="AB5091" s="77"/>
      <c r="AC5091" s="78"/>
      <c r="AD5091" s="104"/>
      <c r="AE5091" s="78"/>
      <c r="AF5091" s="104"/>
      <c r="AG5091" s="78"/>
      <c r="AH5091" s="104"/>
      <c r="AI5091" s="78"/>
      <c r="AJ5091" s="104"/>
      <c r="AK5091" s="78"/>
      <c r="AL5091" s="78"/>
      <c r="AM5091" s="8"/>
      <c r="AN5091" s="78"/>
      <c r="AO5091" s="78"/>
      <c r="AP5091" s="78"/>
      <c r="AQ5091" s="78"/>
      <c r="AR5091" s="78"/>
      <c r="AS5091" s="78"/>
      <c r="AT5091" s="78"/>
      <c r="AU5091" s="78"/>
      <c r="AV5091" s="78"/>
      <c r="AW5091" s="77"/>
      <c r="AX5091" s="144"/>
      <c r="AY5091" s="144"/>
      <c r="AZ5091" s="144"/>
      <c r="BA5091" s="54"/>
      <c r="BB5091" s="54"/>
    </row>
    <row r="5092" spans="2:54" x14ac:dyDescent="0.25">
      <c r="B5092" s="77"/>
      <c r="C5092" s="77"/>
      <c r="D5092" s="77"/>
      <c r="E5092" s="77"/>
      <c r="F5092" s="77"/>
      <c r="G5092" s="77"/>
      <c r="I5092" s="78"/>
      <c r="K5092" s="78"/>
      <c r="L5092" s="77"/>
      <c r="M5092" s="78"/>
      <c r="N5092" s="78"/>
      <c r="O5092" s="78"/>
      <c r="P5092" s="78"/>
      <c r="Q5092" s="144"/>
      <c r="R5092" s="78"/>
      <c r="S5092" s="78"/>
      <c r="T5092" s="78"/>
      <c r="U5092" s="78"/>
      <c r="V5092" s="219"/>
      <c r="W5092" s="78"/>
      <c r="X5092" s="78"/>
      <c r="Y5092" s="78"/>
      <c r="Z5092" s="78"/>
      <c r="AA5092" s="77"/>
      <c r="AB5092" s="77"/>
      <c r="AC5092" s="78"/>
      <c r="AD5092" s="104"/>
      <c r="AE5092" s="78"/>
      <c r="AF5092" s="104"/>
      <c r="AG5092" s="78"/>
      <c r="AH5092" s="104"/>
      <c r="AI5092" s="78"/>
      <c r="AJ5092" s="104"/>
      <c r="AK5092" s="78"/>
      <c r="AL5092" s="78"/>
      <c r="AM5092" s="8"/>
      <c r="AN5092" s="78"/>
      <c r="AO5092" s="78"/>
      <c r="AP5092" s="78"/>
      <c r="AQ5092" s="78"/>
      <c r="AR5092" s="78"/>
      <c r="AS5092" s="78"/>
      <c r="AT5092" s="78"/>
      <c r="AU5092" s="78"/>
      <c r="AV5092" s="78"/>
      <c r="AW5092" s="77"/>
      <c r="AX5092" s="144"/>
      <c r="AY5092" s="144"/>
      <c r="AZ5092" s="144"/>
      <c r="BA5092" s="54"/>
      <c r="BB5092" s="54"/>
    </row>
    <row r="5093" spans="2:54" x14ac:dyDescent="0.25">
      <c r="B5093" s="77"/>
      <c r="C5093" s="77"/>
      <c r="D5093" s="77"/>
      <c r="E5093" s="77"/>
      <c r="F5093" s="77"/>
      <c r="G5093" s="77"/>
      <c r="I5093" s="78"/>
      <c r="K5093" s="78"/>
      <c r="L5093" s="77"/>
      <c r="M5093" s="78"/>
      <c r="N5093" s="78"/>
      <c r="O5093" s="78"/>
      <c r="P5093" s="78"/>
      <c r="Q5093" s="144"/>
      <c r="R5093" s="78"/>
      <c r="S5093" s="78"/>
      <c r="T5093" s="78"/>
      <c r="U5093" s="78"/>
      <c r="V5093" s="219"/>
      <c r="W5093" s="78"/>
      <c r="X5093" s="78"/>
      <c r="Y5093" s="78"/>
      <c r="Z5093" s="78"/>
      <c r="AA5093" s="77"/>
      <c r="AB5093" s="77"/>
      <c r="AC5093" s="78"/>
      <c r="AD5093" s="104"/>
      <c r="AE5093" s="78"/>
      <c r="AF5093" s="104"/>
      <c r="AG5093" s="78"/>
      <c r="AH5093" s="104"/>
      <c r="AI5093" s="78"/>
      <c r="AJ5093" s="104"/>
      <c r="AK5093" s="78"/>
      <c r="AL5093" s="78"/>
      <c r="AM5093" s="8"/>
      <c r="AN5093" s="78"/>
      <c r="AO5093" s="78"/>
      <c r="AP5093" s="78"/>
      <c r="AQ5093" s="78"/>
      <c r="AR5093" s="78"/>
      <c r="AS5093" s="78"/>
      <c r="AT5093" s="78"/>
      <c r="AU5093" s="78"/>
      <c r="AV5093" s="78"/>
      <c r="AW5093" s="77"/>
      <c r="AX5093" s="144"/>
      <c r="AY5093" s="144"/>
      <c r="AZ5093" s="144"/>
      <c r="BA5093" s="54"/>
      <c r="BB5093" s="54"/>
    </row>
    <row r="5094" spans="2:54" x14ac:dyDescent="0.25">
      <c r="B5094" s="77"/>
      <c r="C5094" s="77"/>
      <c r="D5094" s="77"/>
      <c r="E5094" s="77"/>
      <c r="F5094" s="77"/>
      <c r="G5094" s="77"/>
      <c r="I5094" s="78"/>
      <c r="K5094" s="78"/>
      <c r="L5094" s="77"/>
      <c r="M5094" s="78"/>
      <c r="N5094" s="78"/>
      <c r="O5094" s="78"/>
      <c r="P5094" s="78"/>
      <c r="Q5094" s="144"/>
      <c r="R5094" s="78"/>
      <c r="S5094" s="78"/>
      <c r="T5094" s="78"/>
      <c r="U5094" s="78"/>
      <c r="V5094" s="219"/>
      <c r="W5094" s="78"/>
      <c r="X5094" s="78"/>
      <c r="Y5094" s="78"/>
      <c r="Z5094" s="78"/>
      <c r="AA5094" s="77"/>
      <c r="AB5094" s="77"/>
      <c r="AC5094" s="78"/>
      <c r="AD5094" s="104"/>
      <c r="AE5094" s="78"/>
      <c r="AF5094" s="104"/>
      <c r="AG5094" s="78"/>
      <c r="AH5094" s="104"/>
      <c r="AI5094" s="78"/>
      <c r="AJ5094" s="104"/>
      <c r="AK5094" s="78"/>
      <c r="AL5094" s="78"/>
      <c r="AM5094" s="8"/>
      <c r="AN5094" s="78"/>
      <c r="AO5094" s="78"/>
      <c r="AP5094" s="78"/>
      <c r="AQ5094" s="78"/>
      <c r="AR5094" s="78"/>
      <c r="AS5094" s="78"/>
      <c r="AT5094" s="78"/>
      <c r="AU5094" s="78"/>
      <c r="AV5094" s="78"/>
      <c r="AW5094" s="77"/>
      <c r="AX5094" s="144"/>
      <c r="AY5094" s="144"/>
      <c r="AZ5094" s="144"/>
      <c r="BA5094" s="54"/>
      <c r="BB5094" s="54"/>
    </row>
    <row r="5095" spans="2:54" x14ac:dyDescent="0.25">
      <c r="B5095" s="77"/>
      <c r="C5095" s="77"/>
      <c r="D5095" s="77"/>
      <c r="E5095" s="77"/>
      <c r="F5095" s="77"/>
      <c r="G5095" s="77"/>
      <c r="I5095" s="78"/>
      <c r="K5095" s="78"/>
      <c r="L5095" s="77"/>
      <c r="M5095" s="78"/>
      <c r="N5095" s="78"/>
      <c r="O5095" s="78"/>
      <c r="P5095" s="78"/>
      <c r="Q5095" s="144"/>
      <c r="R5095" s="78"/>
      <c r="S5095" s="78"/>
      <c r="T5095" s="78"/>
      <c r="U5095" s="78"/>
      <c r="V5095" s="219"/>
      <c r="W5095" s="78"/>
      <c r="X5095" s="78"/>
      <c r="Y5095" s="78"/>
      <c r="Z5095" s="78"/>
      <c r="AA5095" s="77"/>
      <c r="AB5095" s="77"/>
      <c r="AC5095" s="78"/>
      <c r="AD5095" s="104"/>
      <c r="AE5095" s="78"/>
      <c r="AF5095" s="104"/>
      <c r="AG5095" s="78"/>
      <c r="AH5095" s="104"/>
      <c r="AI5095" s="78"/>
      <c r="AJ5095" s="104"/>
      <c r="AK5095" s="78"/>
      <c r="AL5095" s="78"/>
      <c r="AM5095" s="8"/>
      <c r="AN5095" s="78"/>
      <c r="AO5095" s="78"/>
      <c r="AP5095" s="78"/>
      <c r="AQ5095" s="78"/>
      <c r="AR5095" s="78"/>
      <c r="AS5095" s="78"/>
      <c r="AT5095" s="78"/>
      <c r="AU5095" s="78"/>
      <c r="AV5095" s="78"/>
      <c r="AW5095" s="77"/>
      <c r="AX5095" s="144"/>
      <c r="AY5095" s="144"/>
      <c r="AZ5095" s="144"/>
      <c r="BA5095" s="54"/>
      <c r="BB5095" s="54"/>
    </row>
    <row r="5096" spans="2:54" x14ac:dyDescent="0.25">
      <c r="B5096" s="77"/>
      <c r="C5096" s="77"/>
      <c r="D5096" s="77"/>
      <c r="E5096" s="77"/>
      <c r="F5096" s="77"/>
      <c r="G5096" s="77"/>
      <c r="I5096" s="78"/>
      <c r="K5096" s="78"/>
      <c r="L5096" s="77"/>
      <c r="M5096" s="78"/>
      <c r="N5096" s="78"/>
      <c r="O5096" s="78"/>
      <c r="P5096" s="78"/>
      <c r="Q5096" s="144"/>
      <c r="R5096" s="78"/>
      <c r="S5096" s="78"/>
      <c r="T5096" s="78"/>
      <c r="U5096" s="78"/>
      <c r="V5096" s="219"/>
      <c r="W5096" s="78"/>
      <c r="X5096" s="78"/>
      <c r="Y5096" s="78"/>
      <c r="Z5096" s="78"/>
      <c r="AA5096" s="77"/>
      <c r="AB5096" s="77"/>
      <c r="AC5096" s="78"/>
      <c r="AD5096" s="104"/>
      <c r="AE5096" s="78"/>
      <c r="AF5096" s="104"/>
      <c r="AG5096" s="78"/>
      <c r="AH5096" s="104"/>
      <c r="AI5096" s="78"/>
      <c r="AJ5096" s="104"/>
      <c r="AK5096" s="78"/>
      <c r="AL5096" s="78"/>
      <c r="AM5096" s="8"/>
      <c r="AN5096" s="78"/>
      <c r="AO5096" s="78"/>
      <c r="AP5096" s="78"/>
      <c r="AQ5096" s="78"/>
      <c r="AR5096" s="78"/>
      <c r="AS5096" s="78"/>
      <c r="AT5096" s="78"/>
      <c r="AU5096" s="78"/>
      <c r="AV5096" s="78"/>
      <c r="AW5096" s="77"/>
      <c r="AX5096" s="144"/>
      <c r="AY5096" s="144"/>
      <c r="AZ5096" s="144"/>
      <c r="BA5096" s="54"/>
      <c r="BB5096" s="54"/>
    </row>
    <row r="5097" spans="2:54" x14ac:dyDescent="0.25">
      <c r="B5097" s="77"/>
      <c r="C5097" s="77"/>
      <c r="D5097" s="77"/>
      <c r="E5097" s="77"/>
      <c r="F5097" s="77"/>
      <c r="G5097" s="77"/>
      <c r="I5097" s="78"/>
      <c r="K5097" s="78"/>
      <c r="L5097" s="77"/>
      <c r="M5097" s="78"/>
      <c r="N5097" s="78"/>
      <c r="O5097" s="78"/>
      <c r="P5097" s="78"/>
      <c r="Q5097" s="144"/>
      <c r="R5097" s="78"/>
      <c r="S5097" s="78"/>
      <c r="T5097" s="78"/>
      <c r="U5097" s="78"/>
      <c r="V5097" s="219"/>
      <c r="W5097" s="78"/>
      <c r="X5097" s="78"/>
      <c r="Y5097" s="78"/>
      <c r="Z5097" s="78"/>
      <c r="AA5097" s="77"/>
      <c r="AB5097" s="77"/>
      <c r="AC5097" s="78"/>
      <c r="AD5097" s="104"/>
      <c r="AE5097" s="78"/>
      <c r="AF5097" s="104"/>
      <c r="AG5097" s="78"/>
      <c r="AH5097" s="104"/>
      <c r="AI5097" s="78"/>
      <c r="AJ5097" s="104"/>
      <c r="AK5097" s="78"/>
      <c r="AL5097" s="78"/>
      <c r="AM5097" s="8"/>
      <c r="AN5097" s="78"/>
      <c r="AO5097" s="78"/>
      <c r="AP5097" s="78"/>
      <c r="AQ5097" s="78"/>
      <c r="AR5097" s="78"/>
      <c r="AS5097" s="78"/>
      <c r="AT5097" s="78"/>
      <c r="AU5097" s="78"/>
      <c r="AV5097" s="78"/>
      <c r="AW5097" s="77"/>
      <c r="AX5097" s="144"/>
      <c r="AY5097" s="144"/>
      <c r="AZ5097" s="144"/>
      <c r="BA5097" s="54"/>
      <c r="BB5097" s="54"/>
    </row>
    <row r="5098" spans="2:54" x14ac:dyDescent="0.25">
      <c r="B5098" s="77"/>
      <c r="C5098" s="77"/>
      <c r="D5098" s="77"/>
      <c r="E5098" s="77"/>
      <c r="F5098" s="77"/>
      <c r="G5098" s="77"/>
      <c r="I5098" s="78"/>
      <c r="K5098" s="78"/>
      <c r="L5098" s="77"/>
      <c r="M5098" s="78"/>
      <c r="N5098" s="78"/>
      <c r="O5098" s="78"/>
      <c r="P5098" s="78"/>
      <c r="Q5098" s="144"/>
      <c r="R5098" s="78"/>
      <c r="S5098" s="78"/>
      <c r="T5098" s="78"/>
      <c r="U5098" s="78"/>
      <c r="V5098" s="219"/>
      <c r="W5098" s="78"/>
      <c r="X5098" s="78"/>
      <c r="Y5098" s="78"/>
      <c r="Z5098" s="78"/>
      <c r="AA5098" s="77"/>
      <c r="AB5098" s="77"/>
      <c r="AC5098" s="78"/>
      <c r="AD5098" s="104"/>
      <c r="AE5098" s="78"/>
      <c r="AF5098" s="104"/>
      <c r="AG5098" s="78"/>
      <c r="AH5098" s="104"/>
      <c r="AI5098" s="78"/>
      <c r="AJ5098" s="104"/>
      <c r="AK5098" s="78"/>
      <c r="AL5098" s="78"/>
      <c r="AM5098" s="8"/>
      <c r="AN5098" s="78"/>
      <c r="AO5098" s="78"/>
      <c r="AP5098" s="78"/>
      <c r="AQ5098" s="78"/>
      <c r="AR5098" s="78"/>
      <c r="AS5098" s="78"/>
      <c r="AT5098" s="78"/>
      <c r="AU5098" s="78"/>
      <c r="AV5098" s="78"/>
      <c r="AW5098" s="77"/>
      <c r="AX5098" s="144"/>
      <c r="AY5098" s="144"/>
      <c r="AZ5098" s="144"/>
      <c r="BA5098" s="54"/>
      <c r="BB5098" s="54"/>
    </row>
    <row r="5099" spans="2:54" x14ac:dyDescent="0.25">
      <c r="B5099" s="77"/>
      <c r="C5099" s="77"/>
      <c r="D5099" s="77"/>
      <c r="E5099" s="77"/>
      <c r="F5099" s="77"/>
      <c r="G5099" s="77"/>
      <c r="I5099" s="78"/>
      <c r="K5099" s="78"/>
      <c r="L5099" s="77"/>
      <c r="M5099" s="78"/>
      <c r="N5099" s="78"/>
      <c r="O5099" s="78"/>
      <c r="P5099" s="78"/>
      <c r="Q5099" s="144"/>
      <c r="R5099" s="78"/>
      <c r="S5099" s="78"/>
      <c r="T5099" s="78"/>
      <c r="U5099" s="78"/>
      <c r="V5099" s="219"/>
      <c r="W5099" s="78"/>
      <c r="X5099" s="78"/>
      <c r="Y5099" s="78"/>
      <c r="Z5099" s="78"/>
      <c r="AA5099" s="77"/>
      <c r="AB5099" s="77"/>
      <c r="AC5099" s="78"/>
      <c r="AD5099" s="104"/>
      <c r="AE5099" s="78"/>
      <c r="AF5099" s="104"/>
      <c r="AG5099" s="78"/>
      <c r="AH5099" s="104"/>
      <c r="AI5099" s="78"/>
      <c r="AJ5099" s="104"/>
      <c r="AK5099" s="78"/>
      <c r="AL5099" s="78"/>
      <c r="AM5099" s="8"/>
      <c r="AN5099" s="78"/>
      <c r="AO5099" s="78"/>
      <c r="AP5099" s="78"/>
      <c r="AQ5099" s="78"/>
      <c r="AR5099" s="78"/>
      <c r="AS5099" s="78"/>
      <c r="AT5099" s="78"/>
      <c r="AU5099" s="78"/>
      <c r="AV5099" s="78"/>
      <c r="AW5099" s="77"/>
      <c r="AX5099" s="144"/>
      <c r="AY5099" s="144"/>
      <c r="AZ5099" s="144"/>
      <c r="BA5099" s="54"/>
      <c r="BB5099" s="54"/>
    </row>
    <row r="5100" spans="2:54" x14ac:dyDescent="0.25">
      <c r="B5100" s="77"/>
      <c r="C5100" s="77"/>
      <c r="D5100" s="77"/>
      <c r="E5100" s="77"/>
      <c r="F5100" s="77"/>
      <c r="G5100" s="77"/>
      <c r="I5100" s="78"/>
      <c r="K5100" s="78"/>
      <c r="L5100" s="77"/>
      <c r="M5100" s="78"/>
      <c r="N5100" s="78"/>
      <c r="O5100" s="78"/>
      <c r="P5100" s="78"/>
      <c r="Q5100" s="144"/>
      <c r="R5100" s="78"/>
      <c r="S5100" s="78"/>
      <c r="T5100" s="78"/>
      <c r="U5100" s="78"/>
      <c r="V5100" s="219"/>
      <c r="W5100" s="78"/>
      <c r="X5100" s="78"/>
      <c r="Y5100" s="78"/>
      <c r="Z5100" s="78"/>
      <c r="AA5100" s="77"/>
      <c r="AB5100" s="77"/>
      <c r="AC5100" s="78"/>
      <c r="AD5100" s="104"/>
      <c r="AE5100" s="78"/>
      <c r="AF5100" s="104"/>
      <c r="AG5100" s="78"/>
      <c r="AH5100" s="104"/>
      <c r="AI5100" s="78"/>
      <c r="AJ5100" s="104"/>
      <c r="AK5100" s="78"/>
      <c r="AL5100" s="78"/>
      <c r="AM5100" s="8"/>
      <c r="AN5100" s="78"/>
      <c r="AO5100" s="78"/>
      <c r="AP5100" s="78"/>
      <c r="AQ5100" s="78"/>
      <c r="AR5100" s="78"/>
      <c r="AS5100" s="78"/>
      <c r="AT5100" s="78"/>
      <c r="AU5100" s="78"/>
      <c r="AV5100" s="78"/>
      <c r="AW5100" s="77"/>
      <c r="AX5100" s="144"/>
      <c r="AY5100" s="144"/>
      <c r="AZ5100" s="144"/>
      <c r="BA5100" s="54"/>
      <c r="BB5100" s="54"/>
    </row>
    <row r="5101" spans="2:54" x14ac:dyDescent="0.25">
      <c r="B5101" s="77"/>
      <c r="C5101" s="77"/>
      <c r="D5101" s="77"/>
      <c r="E5101" s="77"/>
      <c r="F5101" s="77"/>
      <c r="G5101" s="77"/>
      <c r="I5101" s="78"/>
      <c r="K5101" s="78"/>
      <c r="L5101" s="77"/>
      <c r="M5101" s="78"/>
      <c r="N5101" s="78"/>
      <c r="O5101" s="78"/>
      <c r="P5101" s="78"/>
      <c r="Q5101" s="144"/>
      <c r="R5101" s="78"/>
      <c r="S5101" s="78"/>
      <c r="T5101" s="78"/>
      <c r="U5101" s="78"/>
      <c r="V5101" s="219"/>
      <c r="W5101" s="78"/>
      <c r="X5101" s="78"/>
      <c r="Y5101" s="78"/>
      <c r="Z5101" s="78"/>
      <c r="AA5101" s="77"/>
      <c r="AB5101" s="77"/>
      <c r="AC5101" s="78"/>
      <c r="AD5101" s="104"/>
      <c r="AE5101" s="78"/>
      <c r="AF5101" s="104"/>
      <c r="AG5101" s="78"/>
      <c r="AH5101" s="104"/>
      <c r="AI5101" s="78"/>
      <c r="AJ5101" s="104"/>
      <c r="AK5101" s="78"/>
      <c r="AL5101" s="78"/>
      <c r="AM5101" s="8"/>
      <c r="AN5101" s="78"/>
      <c r="AO5101" s="78"/>
      <c r="AP5101" s="78"/>
      <c r="AQ5101" s="78"/>
      <c r="AR5101" s="78"/>
      <c r="AS5101" s="78"/>
      <c r="AT5101" s="78"/>
      <c r="AU5101" s="78"/>
      <c r="AV5101" s="78"/>
      <c r="AW5101" s="77"/>
      <c r="AX5101" s="144"/>
      <c r="AY5101" s="144"/>
      <c r="AZ5101" s="144"/>
      <c r="BA5101" s="54"/>
      <c r="BB5101" s="54"/>
    </row>
    <row r="5102" spans="2:54" x14ac:dyDescent="0.25">
      <c r="B5102" s="77"/>
      <c r="C5102" s="77"/>
      <c r="D5102" s="77"/>
      <c r="E5102" s="77"/>
      <c r="F5102" s="77"/>
      <c r="G5102" s="77"/>
      <c r="I5102" s="78"/>
      <c r="K5102" s="78"/>
      <c r="L5102" s="77"/>
      <c r="M5102" s="78"/>
      <c r="N5102" s="78"/>
      <c r="O5102" s="78"/>
      <c r="P5102" s="78"/>
      <c r="Q5102" s="144"/>
      <c r="R5102" s="78"/>
      <c r="S5102" s="78"/>
      <c r="T5102" s="78"/>
      <c r="U5102" s="78"/>
      <c r="V5102" s="219"/>
      <c r="W5102" s="78"/>
      <c r="X5102" s="78"/>
      <c r="Y5102" s="78"/>
      <c r="Z5102" s="78"/>
      <c r="AA5102" s="77"/>
      <c r="AB5102" s="77"/>
      <c r="AC5102" s="78"/>
      <c r="AD5102" s="104"/>
      <c r="AE5102" s="78"/>
      <c r="AF5102" s="104"/>
      <c r="AG5102" s="78"/>
      <c r="AH5102" s="104"/>
      <c r="AI5102" s="78"/>
      <c r="AJ5102" s="104"/>
      <c r="AK5102" s="78"/>
      <c r="AL5102" s="78"/>
      <c r="AM5102" s="8"/>
      <c r="AN5102" s="78"/>
      <c r="AO5102" s="78"/>
      <c r="AP5102" s="78"/>
      <c r="AQ5102" s="78"/>
      <c r="AR5102" s="78"/>
      <c r="AS5102" s="78"/>
      <c r="AT5102" s="78"/>
      <c r="AU5102" s="78"/>
      <c r="AV5102" s="78"/>
      <c r="AW5102" s="77"/>
      <c r="AX5102" s="144"/>
      <c r="AY5102" s="144"/>
      <c r="AZ5102" s="144"/>
      <c r="BA5102" s="54"/>
      <c r="BB5102" s="54"/>
    </row>
    <row r="5103" spans="2:54" x14ac:dyDescent="0.25">
      <c r="B5103" s="77"/>
      <c r="C5103" s="77"/>
      <c r="D5103" s="77"/>
      <c r="E5103" s="77"/>
      <c r="F5103" s="77"/>
      <c r="G5103" s="77"/>
      <c r="I5103" s="78"/>
      <c r="K5103" s="78"/>
      <c r="L5103" s="77"/>
      <c r="M5103" s="78"/>
      <c r="N5103" s="78"/>
      <c r="O5103" s="78"/>
      <c r="P5103" s="78"/>
      <c r="Q5103" s="144"/>
      <c r="R5103" s="78"/>
      <c r="S5103" s="78"/>
      <c r="T5103" s="78"/>
      <c r="U5103" s="78"/>
      <c r="V5103" s="219"/>
      <c r="W5103" s="78"/>
      <c r="X5103" s="78"/>
      <c r="Y5103" s="78"/>
      <c r="Z5103" s="78"/>
      <c r="AA5103" s="77"/>
      <c r="AB5103" s="77"/>
      <c r="AC5103" s="78"/>
      <c r="AD5103" s="104"/>
      <c r="AE5103" s="78"/>
      <c r="AF5103" s="104"/>
      <c r="AG5103" s="78"/>
      <c r="AH5103" s="104"/>
      <c r="AI5103" s="78"/>
      <c r="AJ5103" s="104"/>
      <c r="AK5103" s="78"/>
      <c r="AL5103" s="78"/>
      <c r="AM5103" s="8"/>
      <c r="AN5103" s="78"/>
      <c r="AO5103" s="78"/>
      <c r="AP5103" s="78"/>
      <c r="AQ5103" s="78"/>
      <c r="AR5103" s="78"/>
      <c r="AS5103" s="78"/>
      <c r="AT5103" s="78"/>
      <c r="AU5103" s="78"/>
      <c r="AV5103" s="78"/>
      <c r="AW5103" s="77"/>
      <c r="AX5103" s="144"/>
      <c r="AY5103" s="144"/>
      <c r="AZ5103" s="144"/>
      <c r="BA5103" s="54"/>
      <c r="BB5103" s="54"/>
    </row>
    <row r="5104" spans="2:54" x14ac:dyDescent="0.25">
      <c r="B5104" s="77"/>
      <c r="C5104" s="77"/>
      <c r="D5104" s="77"/>
      <c r="E5104" s="77"/>
      <c r="F5104" s="77"/>
      <c r="G5104" s="77"/>
      <c r="I5104" s="78"/>
      <c r="K5104" s="78"/>
      <c r="L5104" s="77"/>
      <c r="M5104" s="78"/>
      <c r="N5104" s="78"/>
      <c r="O5104" s="78"/>
      <c r="P5104" s="78"/>
      <c r="Q5104" s="144"/>
      <c r="R5104" s="78"/>
      <c r="S5104" s="78"/>
      <c r="T5104" s="78"/>
      <c r="U5104" s="78"/>
      <c r="V5104" s="219"/>
      <c r="W5104" s="78"/>
      <c r="X5104" s="78"/>
      <c r="Y5104" s="78"/>
      <c r="Z5104" s="78"/>
      <c r="AA5104" s="77"/>
      <c r="AB5104" s="77"/>
      <c r="AC5104" s="78"/>
      <c r="AD5104" s="104"/>
      <c r="AE5104" s="78"/>
      <c r="AF5104" s="104"/>
      <c r="AG5104" s="78"/>
      <c r="AH5104" s="104"/>
      <c r="AI5104" s="78"/>
      <c r="AJ5104" s="104"/>
      <c r="AK5104" s="78"/>
      <c r="AL5104" s="78"/>
      <c r="AM5104" s="8"/>
      <c r="AN5104" s="78"/>
      <c r="AO5104" s="78"/>
      <c r="AP5104" s="78"/>
      <c r="AQ5104" s="78"/>
      <c r="AR5104" s="78"/>
      <c r="AS5104" s="78"/>
      <c r="AT5104" s="78"/>
      <c r="AU5104" s="78"/>
      <c r="AV5104" s="78"/>
      <c r="AW5104" s="77"/>
      <c r="AX5104" s="144"/>
      <c r="AY5104" s="144"/>
      <c r="AZ5104" s="144"/>
      <c r="BA5104" s="54"/>
      <c r="BB5104" s="54"/>
    </row>
    <row r="5105" spans="2:54" x14ac:dyDescent="0.25">
      <c r="B5105" s="77"/>
      <c r="C5105" s="77"/>
      <c r="D5105" s="77"/>
      <c r="E5105" s="77"/>
      <c r="F5105" s="77"/>
      <c r="G5105" s="77"/>
      <c r="I5105" s="78"/>
      <c r="K5105" s="78"/>
      <c r="L5105" s="77"/>
      <c r="M5105" s="78"/>
      <c r="N5105" s="78"/>
      <c r="O5105" s="78"/>
      <c r="P5105" s="78"/>
      <c r="Q5105" s="144"/>
      <c r="R5105" s="78"/>
      <c r="S5105" s="78"/>
      <c r="T5105" s="78"/>
      <c r="U5105" s="78"/>
      <c r="V5105" s="219"/>
      <c r="W5105" s="78"/>
      <c r="X5105" s="78"/>
      <c r="Y5105" s="78"/>
      <c r="Z5105" s="78"/>
      <c r="AA5105" s="77"/>
      <c r="AB5105" s="77"/>
      <c r="AC5105" s="78"/>
      <c r="AD5105" s="104"/>
      <c r="AE5105" s="78"/>
      <c r="AF5105" s="104"/>
      <c r="AG5105" s="78"/>
      <c r="AH5105" s="104"/>
      <c r="AI5105" s="78"/>
      <c r="AJ5105" s="104"/>
      <c r="AK5105" s="78"/>
      <c r="AL5105" s="78"/>
      <c r="AM5105" s="8"/>
      <c r="AN5105" s="78"/>
      <c r="AO5105" s="78"/>
      <c r="AP5105" s="78"/>
      <c r="AQ5105" s="78"/>
      <c r="AR5105" s="78"/>
      <c r="AS5105" s="78"/>
      <c r="AT5105" s="78"/>
      <c r="AU5105" s="78"/>
      <c r="AV5105" s="78"/>
      <c r="AW5105" s="77"/>
      <c r="AX5105" s="144"/>
      <c r="AY5105" s="144"/>
      <c r="AZ5105" s="144"/>
      <c r="BA5105" s="54"/>
      <c r="BB5105" s="54"/>
    </row>
    <row r="5106" spans="2:54" x14ac:dyDescent="0.25">
      <c r="B5106" s="77"/>
      <c r="C5106" s="77"/>
      <c r="D5106" s="77"/>
      <c r="E5106" s="77"/>
      <c r="F5106" s="77"/>
      <c r="G5106" s="77"/>
      <c r="I5106" s="78"/>
      <c r="K5106" s="78"/>
      <c r="L5106" s="77"/>
      <c r="M5106" s="78"/>
      <c r="N5106" s="78"/>
      <c r="O5106" s="78"/>
      <c r="P5106" s="78"/>
      <c r="Q5106" s="144"/>
      <c r="R5106" s="78"/>
      <c r="S5106" s="78"/>
      <c r="T5106" s="78"/>
      <c r="U5106" s="78"/>
      <c r="V5106" s="219"/>
      <c r="W5106" s="78"/>
      <c r="X5106" s="78"/>
      <c r="Y5106" s="78"/>
      <c r="Z5106" s="78"/>
      <c r="AA5106" s="77"/>
      <c r="AB5106" s="77"/>
      <c r="AC5106" s="78"/>
      <c r="AD5106" s="104"/>
      <c r="AE5106" s="78"/>
      <c r="AF5106" s="104"/>
      <c r="AG5106" s="78"/>
      <c r="AH5106" s="104"/>
      <c r="AI5106" s="78"/>
      <c r="AJ5106" s="104"/>
      <c r="AK5106" s="78"/>
      <c r="AL5106" s="78"/>
      <c r="AM5106" s="8"/>
      <c r="AN5106" s="78"/>
      <c r="AO5106" s="78"/>
      <c r="AP5106" s="78"/>
      <c r="AQ5106" s="78"/>
      <c r="AR5106" s="78"/>
      <c r="AS5106" s="78"/>
      <c r="AT5106" s="78"/>
      <c r="AU5106" s="78"/>
      <c r="AV5106" s="78"/>
      <c r="AW5106" s="77"/>
      <c r="AX5106" s="144"/>
      <c r="AY5106" s="144"/>
      <c r="AZ5106" s="144"/>
      <c r="BA5106" s="54"/>
      <c r="BB5106" s="54"/>
    </row>
    <row r="5107" spans="2:54" x14ac:dyDescent="0.25">
      <c r="B5107" s="77"/>
      <c r="C5107" s="77"/>
      <c r="D5107" s="77"/>
      <c r="E5107" s="77"/>
      <c r="F5107" s="77"/>
      <c r="G5107" s="77"/>
      <c r="I5107" s="78"/>
      <c r="K5107" s="78"/>
      <c r="L5107" s="77"/>
      <c r="M5107" s="78"/>
      <c r="N5107" s="78"/>
      <c r="O5107" s="78"/>
      <c r="P5107" s="78"/>
      <c r="Q5107" s="144"/>
      <c r="R5107" s="78"/>
      <c r="S5107" s="78"/>
      <c r="T5107" s="78"/>
      <c r="U5107" s="78"/>
      <c r="V5107" s="219"/>
      <c r="W5107" s="78"/>
      <c r="X5107" s="78"/>
      <c r="Y5107" s="78"/>
      <c r="Z5107" s="78"/>
      <c r="AA5107" s="77"/>
      <c r="AB5107" s="77"/>
      <c r="AC5107" s="78"/>
      <c r="AD5107" s="104"/>
      <c r="AE5107" s="78"/>
      <c r="AF5107" s="104"/>
      <c r="AG5107" s="78"/>
      <c r="AH5107" s="104"/>
      <c r="AI5107" s="78"/>
      <c r="AJ5107" s="104"/>
      <c r="AK5107" s="78"/>
      <c r="AL5107" s="78"/>
      <c r="AM5107" s="8"/>
      <c r="AN5107" s="78"/>
      <c r="AO5107" s="78"/>
      <c r="AP5107" s="78"/>
      <c r="AQ5107" s="78"/>
      <c r="AR5107" s="78"/>
      <c r="AS5107" s="78"/>
      <c r="AT5107" s="78"/>
      <c r="AU5107" s="78"/>
      <c r="AV5107" s="78"/>
      <c r="AW5107" s="77"/>
      <c r="AX5107" s="144"/>
      <c r="AY5107" s="144"/>
      <c r="AZ5107" s="144"/>
      <c r="BA5107" s="54"/>
      <c r="BB5107" s="54"/>
    </row>
    <row r="5108" spans="2:54" x14ac:dyDescent="0.25">
      <c r="B5108" s="77"/>
      <c r="C5108" s="77"/>
      <c r="D5108" s="77"/>
      <c r="E5108" s="77"/>
      <c r="F5108" s="77"/>
      <c r="G5108" s="77"/>
      <c r="I5108" s="78"/>
      <c r="K5108" s="78"/>
      <c r="L5108" s="77"/>
      <c r="M5108" s="78"/>
      <c r="N5108" s="78"/>
      <c r="O5108" s="78"/>
      <c r="P5108" s="78"/>
      <c r="Q5108" s="144"/>
      <c r="R5108" s="78"/>
      <c r="S5108" s="78"/>
      <c r="T5108" s="78"/>
      <c r="U5108" s="78"/>
      <c r="V5108" s="219"/>
      <c r="W5108" s="78"/>
      <c r="X5108" s="78"/>
      <c r="Y5108" s="78"/>
      <c r="Z5108" s="78"/>
      <c r="AA5108" s="77"/>
      <c r="AB5108" s="77"/>
      <c r="AC5108" s="78"/>
      <c r="AD5108" s="104"/>
      <c r="AE5108" s="78"/>
      <c r="AF5108" s="104"/>
      <c r="AG5108" s="78"/>
      <c r="AH5108" s="104"/>
      <c r="AI5108" s="78"/>
      <c r="AJ5108" s="104"/>
      <c r="AK5108" s="78"/>
      <c r="AL5108" s="78"/>
      <c r="AM5108" s="8"/>
      <c r="AN5108" s="78"/>
      <c r="AO5108" s="78"/>
      <c r="AP5108" s="78"/>
      <c r="AQ5108" s="78"/>
      <c r="AR5108" s="78"/>
      <c r="AS5108" s="78"/>
      <c r="AT5108" s="78"/>
      <c r="AU5108" s="78"/>
      <c r="AV5108" s="78"/>
      <c r="AW5108" s="77"/>
      <c r="AX5108" s="144"/>
      <c r="AY5108" s="144"/>
      <c r="AZ5108" s="144"/>
      <c r="BA5108" s="54"/>
      <c r="BB5108" s="54"/>
    </row>
    <row r="5109" spans="2:54" x14ac:dyDescent="0.25">
      <c r="B5109" s="77"/>
      <c r="C5109" s="77"/>
      <c r="D5109" s="77"/>
      <c r="E5109" s="77"/>
      <c r="F5109" s="77"/>
      <c r="G5109" s="77"/>
      <c r="I5109" s="78"/>
      <c r="K5109" s="78"/>
      <c r="L5109" s="77"/>
      <c r="M5109" s="78"/>
      <c r="N5109" s="78"/>
      <c r="O5109" s="78"/>
      <c r="P5109" s="78"/>
      <c r="Q5109" s="144"/>
      <c r="R5109" s="78"/>
      <c r="S5109" s="78"/>
      <c r="T5109" s="78"/>
      <c r="U5109" s="78"/>
      <c r="V5109" s="219"/>
      <c r="W5109" s="78"/>
      <c r="X5109" s="78"/>
      <c r="Y5109" s="78"/>
      <c r="Z5109" s="78"/>
      <c r="AA5109" s="77"/>
      <c r="AB5109" s="77"/>
      <c r="AC5109" s="78"/>
      <c r="AD5109" s="104"/>
      <c r="AE5109" s="78"/>
      <c r="AF5109" s="104"/>
      <c r="AG5109" s="78"/>
      <c r="AH5109" s="104"/>
      <c r="AI5109" s="78"/>
      <c r="AJ5109" s="104"/>
      <c r="AK5109" s="78"/>
      <c r="AL5109" s="78"/>
      <c r="AM5109" s="8"/>
      <c r="AN5109" s="78"/>
      <c r="AO5109" s="78"/>
      <c r="AP5109" s="78"/>
      <c r="AQ5109" s="78"/>
      <c r="AR5109" s="78"/>
      <c r="AS5109" s="78"/>
      <c r="AT5109" s="78"/>
      <c r="AU5109" s="78"/>
      <c r="AV5109" s="78"/>
      <c r="AW5109" s="77"/>
      <c r="AX5109" s="144"/>
      <c r="AY5109" s="144"/>
      <c r="AZ5109" s="144"/>
      <c r="BA5109" s="54"/>
      <c r="BB5109" s="54"/>
    </row>
    <row r="5110" spans="2:54" x14ac:dyDescent="0.25">
      <c r="B5110" s="77"/>
      <c r="C5110" s="77"/>
      <c r="D5110" s="77"/>
      <c r="E5110" s="77"/>
      <c r="F5110" s="77"/>
      <c r="G5110" s="77"/>
      <c r="I5110" s="78"/>
      <c r="K5110" s="78"/>
      <c r="L5110" s="77"/>
      <c r="M5110" s="78"/>
      <c r="N5110" s="78"/>
      <c r="O5110" s="78"/>
      <c r="P5110" s="78"/>
      <c r="Q5110" s="144"/>
      <c r="R5110" s="78"/>
      <c r="S5110" s="78"/>
      <c r="T5110" s="78"/>
      <c r="U5110" s="78"/>
      <c r="V5110" s="219"/>
      <c r="W5110" s="78"/>
      <c r="X5110" s="78"/>
      <c r="Y5110" s="78"/>
      <c r="Z5110" s="78"/>
      <c r="AA5110" s="77"/>
      <c r="AB5110" s="77"/>
      <c r="AC5110" s="78"/>
      <c r="AD5110" s="104"/>
      <c r="AE5110" s="78"/>
      <c r="AF5110" s="104"/>
      <c r="AG5110" s="78"/>
      <c r="AH5110" s="104"/>
      <c r="AI5110" s="78"/>
      <c r="AJ5110" s="104"/>
      <c r="AK5110" s="78"/>
      <c r="AL5110" s="78"/>
      <c r="AM5110" s="8"/>
      <c r="AN5110" s="78"/>
      <c r="AO5110" s="78"/>
      <c r="AP5110" s="78"/>
      <c r="AQ5110" s="78"/>
      <c r="AR5110" s="78"/>
      <c r="AS5110" s="78"/>
      <c r="AT5110" s="78"/>
      <c r="AU5110" s="78"/>
      <c r="AV5110" s="78"/>
      <c r="AW5110" s="77"/>
      <c r="AX5110" s="144"/>
      <c r="AY5110" s="144"/>
      <c r="AZ5110" s="144"/>
      <c r="BA5110" s="54"/>
      <c r="BB5110" s="54"/>
    </row>
    <row r="5111" spans="2:54" x14ac:dyDescent="0.25">
      <c r="B5111" s="77"/>
      <c r="C5111" s="77"/>
      <c r="D5111" s="77"/>
      <c r="E5111" s="77"/>
      <c r="F5111" s="77"/>
      <c r="G5111" s="77"/>
      <c r="I5111" s="78"/>
      <c r="K5111" s="78"/>
      <c r="L5111" s="77"/>
      <c r="M5111" s="78"/>
      <c r="N5111" s="78"/>
      <c r="O5111" s="78"/>
      <c r="P5111" s="78"/>
      <c r="Q5111" s="144"/>
      <c r="R5111" s="78"/>
      <c r="S5111" s="78"/>
      <c r="T5111" s="78"/>
      <c r="U5111" s="78"/>
      <c r="V5111" s="219"/>
      <c r="W5111" s="78"/>
      <c r="X5111" s="78"/>
      <c r="Y5111" s="78"/>
      <c r="Z5111" s="78"/>
      <c r="AA5111" s="77"/>
      <c r="AB5111" s="77"/>
      <c r="AC5111" s="78"/>
      <c r="AD5111" s="104"/>
      <c r="AE5111" s="78"/>
      <c r="AF5111" s="104"/>
      <c r="AG5111" s="78"/>
      <c r="AH5111" s="104"/>
      <c r="AI5111" s="78"/>
      <c r="AJ5111" s="104"/>
      <c r="AK5111" s="78"/>
      <c r="AL5111" s="78"/>
      <c r="AM5111" s="8"/>
      <c r="AN5111" s="78"/>
      <c r="AO5111" s="78"/>
      <c r="AP5111" s="78"/>
      <c r="AQ5111" s="78"/>
      <c r="AR5111" s="78"/>
      <c r="AS5111" s="78"/>
      <c r="AT5111" s="78"/>
      <c r="AU5111" s="78"/>
      <c r="AV5111" s="78"/>
      <c r="AW5111" s="77"/>
      <c r="AX5111" s="144"/>
      <c r="AY5111" s="144"/>
      <c r="AZ5111" s="144"/>
      <c r="BA5111" s="54"/>
      <c r="BB5111" s="54"/>
    </row>
    <row r="5112" spans="2:54" x14ac:dyDescent="0.25">
      <c r="B5112" s="77"/>
      <c r="C5112" s="77"/>
      <c r="D5112" s="77"/>
      <c r="E5112" s="77"/>
      <c r="F5112" s="77"/>
      <c r="G5112" s="77"/>
      <c r="I5112" s="78"/>
      <c r="K5112" s="78"/>
      <c r="L5112" s="77"/>
      <c r="M5112" s="78"/>
      <c r="N5112" s="78"/>
      <c r="O5112" s="78"/>
      <c r="P5112" s="78"/>
      <c r="Q5112" s="144"/>
      <c r="R5112" s="78"/>
      <c r="S5112" s="78"/>
      <c r="T5112" s="78"/>
      <c r="U5112" s="78"/>
      <c r="V5112" s="219"/>
      <c r="W5112" s="78"/>
      <c r="X5112" s="78"/>
      <c r="Y5112" s="78"/>
      <c r="Z5112" s="78"/>
      <c r="AA5112" s="77"/>
      <c r="AB5112" s="77"/>
      <c r="AC5112" s="78"/>
      <c r="AD5112" s="104"/>
      <c r="AE5112" s="78"/>
      <c r="AF5112" s="104"/>
      <c r="AG5112" s="78"/>
      <c r="AH5112" s="104"/>
      <c r="AI5112" s="78"/>
      <c r="AJ5112" s="104"/>
      <c r="AK5112" s="78"/>
      <c r="AL5112" s="78"/>
      <c r="AM5112" s="8"/>
      <c r="AN5112" s="78"/>
      <c r="AO5112" s="78"/>
      <c r="AP5112" s="78"/>
      <c r="AQ5112" s="78"/>
      <c r="AR5112" s="78"/>
      <c r="AS5112" s="78"/>
      <c r="AT5112" s="78"/>
      <c r="AU5112" s="78"/>
      <c r="AV5112" s="78"/>
      <c r="AW5112" s="77"/>
      <c r="AX5112" s="144"/>
      <c r="AY5112" s="144"/>
      <c r="AZ5112" s="144"/>
      <c r="BA5112" s="54"/>
      <c r="BB5112" s="54"/>
    </row>
    <row r="5113" spans="2:54" x14ac:dyDescent="0.25">
      <c r="B5113" s="77"/>
      <c r="C5113" s="77"/>
      <c r="D5113" s="77"/>
      <c r="E5113" s="77"/>
      <c r="F5113" s="77"/>
      <c r="G5113" s="77"/>
      <c r="I5113" s="78"/>
      <c r="K5113" s="78"/>
      <c r="L5113" s="77"/>
      <c r="M5113" s="78"/>
      <c r="N5113" s="78"/>
      <c r="O5113" s="78"/>
      <c r="P5113" s="78"/>
      <c r="Q5113" s="144"/>
      <c r="R5113" s="78"/>
      <c r="S5113" s="78"/>
      <c r="T5113" s="78"/>
      <c r="U5113" s="78"/>
      <c r="V5113" s="219"/>
      <c r="W5113" s="78"/>
      <c r="X5113" s="78"/>
      <c r="Y5113" s="78"/>
      <c r="Z5113" s="78"/>
      <c r="AA5113" s="77"/>
      <c r="AB5113" s="77"/>
      <c r="AC5113" s="78"/>
      <c r="AD5113" s="104"/>
      <c r="AE5113" s="78"/>
      <c r="AF5113" s="104"/>
      <c r="AG5113" s="78"/>
      <c r="AH5113" s="104"/>
      <c r="AI5113" s="78"/>
      <c r="AJ5113" s="104"/>
      <c r="AK5113" s="78"/>
      <c r="AL5113" s="78"/>
      <c r="AM5113" s="8"/>
      <c r="AN5113" s="78"/>
      <c r="AO5113" s="78"/>
      <c r="AP5113" s="78"/>
      <c r="AQ5113" s="78"/>
      <c r="AR5113" s="78"/>
      <c r="AS5113" s="78"/>
      <c r="AT5113" s="78"/>
      <c r="AU5113" s="78"/>
      <c r="AV5113" s="78"/>
      <c r="AW5113" s="77"/>
      <c r="AX5113" s="144"/>
      <c r="AY5113" s="144"/>
      <c r="AZ5113" s="144"/>
      <c r="BA5113" s="54"/>
      <c r="BB5113" s="54"/>
    </row>
    <row r="5114" spans="2:54" x14ac:dyDescent="0.25">
      <c r="B5114" s="77"/>
      <c r="C5114" s="77"/>
      <c r="D5114" s="77"/>
      <c r="E5114" s="77"/>
      <c r="F5114" s="77"/>
      <c r="G5114" s="77"/>
      <c r="I5114" s="78"/>
      <c r="K5114" s="78"/>
      <c r="L5114" s="77"/>
      <c r="M5114" s="78"/>
      <c r="N5114" s="78"/>
      <c r="O5114" s="78"/>
      <c r="P5114" s="78"/>
      <c r="Q5114" s="144"/>
      <c r="R5114" s="78"/>
      <c r="S5114" s="78"/>
      <c r="T5114" s="78"/>
      <c r="U5114" s="78"/>
      <c r="V5114" s="219"/>
      <c r="W5114" s="78"/>
      <c r="X5114" s="78"/>
      <c r="Y5114" s="78"/>
      <c r="Z5114" s="78"/>
      <c r="AA5114" s="77"/>
      <c r="AB5114" s="77"/>
      <c r="AC5114" s="78"/>
      <c r="AD5114" s="104"/>
      <c r="AE5114" s="78"/>
      <c r="AF5114" s="104"/>
      <c r="AG5114" s="78"/>
      <c r="AH5114" s="104"/>
      <c r="AI5114" s="78"/>
      <c r="AJ5114" s="104"/>
      <c r="AK5114" s="78"/>
      <c r="AL5114" s="78"/>
      <c r="AM5114" s="8"/>
      <c r="AN5114" s="78"/>
      <c r="AO5114" s="78"/>
      <c r="AP5114" s="78"/>
      <c r="AQ5114" s="78"/>
      <c r="AR5114" s="78"/>
      <c r="AS5114" s="78"/>
      <c r="AT5114" s="78"/>
      <c r="AU5114" s="78"/>
      <c r="AV5114" s="78"/>
      <c r="AW5114" s="77"/>
      <c r="AX5114" s="144"/>
      <c r="AY5114" s="144"/>
      <c r="AZ5114" s="144"/>
      <c r="BA5114" s="54"/>
      <c r="BB5114" s="54"/>
    </row>
    <row r="5115" spans="2:54" x14ac:dyDescent="0.25">
      <c r="B5115" s="77"/>
      <c r="C5115" s="77"/>
      <c r="D5115" s="77"/>
      <c r="E5115" s="77"/>
      <c r="F5115" s="77"/>
      <c r="G5115" s="77"/>
      <c r="I5115" s="78"/>
      <c r="K5115" s="78"/>
      <c r="L5115" s="77"/>
      <c r="M5115" s="78"/>
      <c r="N5115" s="78"/>
      <c r="O5115" s="78"/>
      <c r="P5115" s="78"/>
      <c r="Q5115" s="144"/>
      <c r="R5115" s="78"/>
      <c r="S5115" s="78"/>
      <c r="T5115" s="78"/>
      <c r="U5115" s="78"/>
      <c r="V5115" s="219"/>
      <c r="W5115" s="78"/>
      <c r="X5115" s="78"/>
      <c r="Y5115" s="78"/>
      <c r="Z5115" s="78"/>
      <c r="AA5115" s="77"/>
      <c r="AB5115" s="77"/>
      <c r="AC5115" s="78"/>
      <c r="AD5115" s="104"/>
      <c r="AE5115" s="78"/>
      <c r="AF5115" s="104"/>
      <c r="AG5115" s="78"/>
      <c r="AH5115" s="104"/>
      <c r="AI5115" s="78"/>
      <c r="AJ5115" s="104"/>
      <c r="AK5115" s="78"/>
      <c r="AL5115" s="78"/>
      <c r="AM5115" s="8"/>
      <c r="AN5115" s="78"/>
      <c r="AO5115" s="78"/>
      <c r="AP5115" s="78"/>
      <c r="AQ5115" s="78"/>
      <c r="AR5115" s="78"/>
      <c r="AS5115" s="78"/>
      <c r="AT5115" s="78"/>
      <c r="AU5115" s="78"/>
      <c r="AV5115" s="78"/>
      <c r="AW5115" s="77"/>
      <c r="AX5115" s="144"/>
      <c r="AY5115" s="144"/>
      <c r="AZ5115" s="144"/>
      <c r="BA5115" s="54"/>
      <c r="BB5115" s="54"/>
    </row>
    <row r="5116" spans="2:54" x14ac:dyDescent="0.25">
      <c r="B5116" s="77"/>
      <c r="C5116" s="77"/>
      <c r="D5116" s="77"/>
      <c r="E5116" s="77"/>
      <c r="F5116" s="77"/>
      <c r="G5116" s="77"/>
      <c r="I5116" s="78"/>
      <c r="K5116" s="78"/>
      <c r="L5116" s="77"/>
      <c r="M5116" s="78"/>
      <c r="N5116" s="78"/>
      <c r="O5116" s="78"/>
      <c r="P5116" s="78"/>
      <c r="Q5116" s="144"/>
      <c r="R5116" s="78"/>
      <c r="S5116" s="78"/>
      <c r="T5116" s="78"/>
      <c r="U5116" s="78"/>
      <c r="V5116" s="219"/>
      <c r="W5116" s="78"/>
      <c r="X5116" s="78"/>
      <c r="Y5116" s="78"/>
      <c r="Z5116" s="78"/>
      <c r="AA5116" s="77"/>
      <c r="AB5116" s="77"/>
      <c r="AC5116" s="78"/>
      <c r="AD5116" s="104"/>
      <c r="AE5116" s="78"/>
      <c r="AF5116" s="104"/>
      <c r="AG5116" s="78"/>
      <c r="AH5116" s="104"/>
      <c r="AI5116" s="78"/>
      <c r="AJ5116" s="104"/>
      <c r="AK5116" s="78"/>
      <c r="AL5116" s="78"/>
      <c r="AM5116" s="8"/>
      <c r="AN5116" s="78"/>
      <c r="AO5116" s="78"/>
      <c r="AP5116" s="78"/>
      <c r="AQ5116" s="78"/>
      <c r="AR5116" s="78"/>
      <c r="AS5116" s="78"/>
      <c r="AT5116" s="78"/>
      <c r="AU5116" s="78"/>
      <c r="AV5116" s="78"/>
      <c r="AW5116" s="77"/>
      <c r="AX5116" s="144"/>
      <c r="AY5116" s="144"/>
      <c r="AZ5116" s="144"/>
      <c r="BA5116" s="54"/>
      <c r="BB5116" s="54"/>
    </row>
    <row r="5117" spans="2:54" x14ac:dyDescent="0.25">
      <c r="B5117" s="77"/>
      <c r="C5117" s="77"/>
      <c r="D5117" s="77"/>
      <c r="E5117" s="77"/>
      <c r="F5117" s="77"/>
      <c r="G5117" s="77"/>
      <c r="I5117" s="78"/>
      <c r="K5117" s="78"/>
      <c r="L5117" s="77"/>
      <c r="M5117" s="78"/>
      <c r="N5117" s="78"/>
      <c r="O5117" s="78"/>
      <c r="P5117" s="78"/>
      <c r="Q5117" s="144"/>
      <c r="R5117" s="78"/>
      <c r="S5117" s="78"/>
      <c r="T5117" s="78"/>
      <c r="U5117" s="78"/>
      <c r="V5117" s="219"/>
      <c r="W5117" s="78"/>
      <c r="X5117" s="78"/>
      <c r="Y5117" s="78"/>
      <c r="Z5117" s="78"/>
      <c r="AA5117" s="77"/>
      <c r="AB5117" s="77"/>
      <c r="AC5117" s="78"/>
      <c r="AD5117" s="104"/>
      <c r="AE5117" s="78"/>
      <c r="AF5117" s="104"/>
      <c r="AG5117" s="78"/>
      <c r="AH5117" s="104"/>
      <c r="AI5117" s="78"/>
      <c r="AJ5117" s="104"/>
      <c r="AK5117" s="78"/>
      <c r="AL5117" s="78"/>
      <c r="AM5117" s="8"/>
      <c r="AN5117" s="78"/>
      <c r="AO5117" s="78"/>
      <c r="AP5117" s="78"/>
      <c r="AQ5117" s="78"/>
      <c r="AR5117" s="78"/>
      <c r="AS5117" s="78"/>
      <c r="AT5117" s="78"/>
      <c r="AU5117" s="78"/>
      <c r="AV5117" s="78"/>
      <c r="AW5117" s="77"/>
      <c r="AX5117" s="144"/>
      <c r="AY5117" s="144"/>
      <c r="AZ5117" s="144"/>
      <c r="BA5117" s="54"/>
      <c r="BB5117" s="54"/>
    </row>
    <row r="5118" spans="2:54" x14ac:dyDescent="0.25">
      <c r="B5118" s="77"/>
      <c r="C5118" s="77"/>
      <c r="D5118" s="77"/>
      <c r="E5118" s="77"/>
      <c r="F5118" s="77"/>
      <c r="G5118" s="77"/>
      <c r="I5118" s="78"/>
      <c r="K5118" s="78"/>
      <c r="L5118" s="77"/>
      <c r="M5118" s="78"/>
      <c r="N5118" s="78"/>
      <c r="O5118" s="78"/>
      <c r="P5118" s="78"/>
      <c r="Q5118" s="144"/>
      <c r="R5118" s="78"/>
      <c r="S5118" s="78"/>
      <c r="T5118" s="78"/>
      <c r="U5118" s="78"/>
      <c r="V5118" s="219"/>
      <c r="W5118" s="78"/>
      <c r="X5118" s="78"/>
      <c r="Y5118" s="78"/>
      <c r="Z5118" s="78"/>
      <c r="AA5118" s="77"/>
      <c r="AB5118" s="77"/>
      <c r="AC5118" s="78"/>
      <c r="AD5118" s="104"/>
      <c r="AE5118" s="78"/>
      <c r="AF5118" s="104"/>
      <c r="AG5118" s="78"/>
      <c r="AH5118" s="104"/>
      <c r="AI5118" s="78"/>
      <c r="AJ5118" s="104"/>
      <c r="AK5118" s="78"/>
      <c r="AL5118" s="78"/>
      <c r="AM5118" s="8"/>
      <c r="AN5118" s="78"/>
      <c r="AO5118" s="78"/>
      <c r="AP5118" s="78"/>
      <c r="AQ5118" s="78"/>
      <c r="AR5118" s="78"/>
      <c r="AS5118" s="78"/>
      <c r="AT5118" s="78"/>
      <c r="AU5118" s="78"/>
      <c r="AV5118" s="78"/>
      <c r="AW5118" s="77"/>
      <c r="AX5118" s="144"/>
      <c r="AY5118" s="144"/>
      <c r="AZ5118" s="144"/>
      <c r="BA5118" s="54"/>
      <c r="BB5118" s="54"/>
    </row>
    <row r="5119" spans="2:54" x14ac:dyDescent="0.25">
      <c r="B5119" s="77"/>
      <c r="C5119" s="77"/>
      <c r="D5119" s="77"/>
      <c r="E5119" s="77"/>
      <c r="F5119" s="77"/>
      <c r="G5119" s="77"/>
      <c r="I5119" s="78"/>
      <c r="K5119" s="78"/>
      <c r="L5119" s="77"/>
      <c r="M5119" s="78"/>
      <c r="N5119" s="78"/>
      <c r="O5119" s="78"/>
      <c r="P5119" s="78"/>
      <c r="Q5119" s="144"/>
      <c r="R5119" s="78"/>
      <c r="S5119" s="78"/>
      <c r="T5119" s="78"/>
      <c r="U5119" s="78"/>
      <c r="V5119" s="219"/>
      <c r="W5119" s="78"/>
      <c r="X5119" s="78"/>
      <c r="Y5119" s="78"/>
      <c r="Z5119" s="78"/>
      <c r="AA5119" s="77"/>
      <c r="AB5119" s="77"/>
      <c r="AC5119" s="78"/>
      <c r="AD5119" s="104"/>
      <c r="AE5119" s="78"/>
      <c r="AF5119" s="104"/>
      <c r="AG5119" s="78"/>
      <c r="AH5119" s="104"/>
      <c r="AI5119" s="78"/>
      <c r="AJ5119" s="104"/>
      <c r="AK5119" s="78"/>
      <c r="AL5119" s="78"/>
      <c r="AM5119" s="8"/>
      <c r="AN5119" s="78"/>
      <c r="AO5119" s="78"/>
      <c r="AP5119" s="78"/>
      <c r="AQ5119" s="78"/>
      <c r="AR5119" s="78"/>
      <c r="AS5119" s="78"/>
      <c r="AT5119" s="78"/>
      <c r="AU5119" s="78"/>
      <c r="AV5119" s="78"/>
      <c r="AW5119" s="77"/>
      <c r="AX5119" s="144"/>
      <c r="AY5119" s="144"/>
      <c r="AZ5119" s="144"/>
      <c r="BA5119" s="54"/>
      <c r="BB5119" s="54"/>
    </row>
    <row r="5120" spans="2:54" x14ac:dyDescent="0.25">
      <c r="B5120" s="77"/>
      <c r="C5120" s="77"/>
      <c r="D5120" s="77"/>
      <c r="E5120" s="77"/>
      <c r="F5120" s="77"/>
      <c r="G5120" s="77"/>
      <c r="I5120" s="78"/>
      <c r="K5120" s="78"/>
      <c r="L5120" s="77"/>
      <c r="M5120" s="78"/>
      <c r="N5120" s="78"/>
      <c r="O5120" s="78"/>
      <c r="P5120" s="78"/>
      <c r="Q5120" s="144"/>
      <c r="R5120" s="78"/>
      <c r="S5120" s="78"/>
      <c r="T5120" s="78"/>
      <c r="U5120" s="78"/>
      <c r="V5120" s="219"/>
      <c r="W5120" s="78"/>
      <c r="X5120" s="78"/>
      <c r="Y5120" s="78"/>
      <c r="Z5120" s="78"/>
      <c r="AA5120" s="77"/>
      <c r="AB5120" s="77"/>
      <c r="AC5120" s="78"/>
      <c r="AD5120" s="104"/>
      <c r="AE5120" s="78"/>
      <c r="AF5120" s="104"/>
      <c r="AG5120" s="78"/>
      <c r="AH5120" s="104"/>
      <c r="AI5120" s="78"/>
      <c r="AJ5120" s="104"/>
      <c r="AK5120" s="78"/>
      <c r="AL5120" s="78"/>
      <c r="AM5120" s="8"/>
      <c r="AN5120" s="78"/>
      <c r="AO5120" s="78"/>
      <c r="AP5120" s="78"/>
      <c r="AQ5120" s="78"/>
      <c r="AR5120" s="78"/>
      <c r="AS5120" s="78"/>
      <c r="AT5120" s="78"/>
      <c r="AU5120" s="78"/>
      <c r="AV5120" s="78"/>
      <c r="AW5120" s="77"/>
      <c r="AX5120" s="144"/>
      <c r="AY5120" s="144"/>
      <c r="AZ5120" s="144"/>
      <c r="BA5120" s="54"/>
      <c r="BB5120" s="54"/>
    </row>
    <row r="5121" spans="2:54" x14ac:dyDescent="0.25">
      <c r="B5121" s="77"/>
      <c r="C5121" s="77"/>
      <c r="D5121" s="77"/>
      <c r="E5121" s="77"/>
      <c r="F5121" s="77"/>
      <c r="G5121" s="77"/>
      <c r="I5121" s="78"/>
      <c r="K5121" s="78"/>
      <c r="L5121" s="77"/>
      <c r="M5121" s="78"/>
      <c r="N5121" s="78"/>
      <c r="O5121" s="78"/>
      <c r="P5121" s="78"/>
      <c r="Q5121" s="144"/>
      <c r="R5121" s="78"/>
      <c r="S5121" s="78"/>
      <c r="T5121" s="78"/>
      <c r="U5121" s="78"/>
      <c r="V5121" s="219"/>
      <c r="W5121" s="78"/>
      <c r="X5121" s="78"/>
      <c r="Y5121" s="78"/>
      <c r="Z5121" s="78"/>
      <c r="AA5121" s="77"/>
      <c r="AB5121" s="77"/>
      <c r="AC5121" s="78"/>
      <c r="AD5121" s="104"/>
      <c r="AE5121" s="78"/>
      <c r="AF5121" s="104"/>
      <c r="AG5121" s="78"/>
      <c r="AH5121" s="104"/>
      <c r="AI5121" s="78"/>
      <c r="AJ5121" s="104"/>
      <c r="AK5121" s="78"/>
      <c r="AL5121" s="78"/>
      <c r="AM5121" s="8"/>
      <c r="AN5121" s="78"/>
      <c r="AO5121" s="78"/>
      <c r="AP5121" s="78"/>
      <c r="AQ5121" s="78"/>
      <c r="AR5121" s="78"/>
      <c r="AS5121" s="78"/>
      <c r="AT5121" s="78"/>
      <c r="AU5121" s="78"/>
      <c r="AV5121" s="78"/>
      <c r="AW5121" s="77"/>
      <c r="AX5121" s="144"/>
      <c r="AY5121" s="144"/>
      <c r="AZ5121" s="144"/>
      <c r="BA5121" s="54"/>
      <c r="BB5121" s="54"/>
    </row>
    <row r="5122" spans="2:54" x14ac:dyDescent="0.25">
      <c r="B5122" s="77"/>
      <c r="C5122" s="77"/>
      <c r="D5122" s="77"/>
      <c r="E5122" s="77"/>
      <c r="F5122" s="77"/>
      <c r="G5122" s="77"/>
      <c r="I5122" s="78"/>
      <c r="K5122" s="78"/>
      <c r="L5122" s="77"/>
      <c r="M5122" s="78"/>
      <c r="N5122" s="78"/>
      <c r="O5122" s="78"/>
      <c r="P5122" s="78"/>
      <c r="Q5122" s="144"/>
      <c r="R5122" s="78"/>
      <c r="S5122" s="78"/>
      <c r="T5122" s="78"/>
      <c r="U5122" s="78"/>
      <c r="V5122" s="219"/>
      <c r="W5122" s="78"/>
      <c r="X5122" s="78"/>
      <c r="Y5122" s="78"/>
      <c r="Z5122" s="78"/>
      <c r="AA5122" s="77"/>
      <c r="AB5122" s="77"/>
      <c r="AC5122" s="78"/>
      <c r="AD5122" s="104"/>
      <c r="AE5122" s="78"/>
      <c r="AF5122" s="104"/>
      <c r="AG5122" s="78"/>
      <c r="AH5122" s="104"/>
      <c r="AI5122" s="78"/>
      <c r="AJ5122" s="104"/>
      <c r="AK5122" s="78"/>
      <c r="AL5122" s="78"/>
      <c r="AM5122" s="8"/>
      <c r="AN5122" s="78"/>
      <c r="AO5122" s="78"/>
      <c r="AP5122" s="78"/>
      <c r="AQ5122" s="78"/>
      <c r="AR5122" s="78"/>
      <c r="AS5122" s="78"/>
      <c r="AT5122" s="78"/>
      <c r="AU5122" s="78"/>
      <c r="AV5122" s="78"/>
      <c r="AW5122" s="77"/>
      <c r="AX5122" s="144"/>
      <c r="AY5122" s="144"/>
      <c r="AZ5122" s="144"/>
      <c r="BA5122" s="54"/>
      <c r="BB5122" s="54"/>
    </row>
    <row r="5123" spans="2:54" x14ac:dyDescent="0.25">
      <c r="B5123" s="77"/>
      <c r="C5123" s="77"/>
      <c r="D5123" s="77"/>
      <c r="E5123" s="77"/>
      <c r="F5123" s="77"/>
      <c r="G5123" s="77"/>
      <c r="I5123" s="78"/>
      <c r="K5123" s="78"/>
      <c r="L5123" s="77"/>
      <c r="M5123" s="78"/>
      <c r="N5123" s="78"/>
      <c r="O5123" s="78"/>
      <c r="P5123" s="78"/>
      <c r="Q5123" s="144"/>
      <c r="R5123" s="78"/>
      <c r="S5123" s="78"/>
      <c r="T5123" s="78"/>
      <c r="U5123" s="78"/>
      <c r="V5123" s="219"/>
      <c r="W5123" s="78"/>
      <c r="X5123" s="78"/>
      <c r="Y5123" s="78"/>
      <c r="Z5123" s="78"/>
      <c r="AA5123" s="77"/>
      <c r="AB5123" s="77"/>
      <c r="AC5123" s="78"/>
      <c r="AD5123" s="104"/>
      <c r="AE5123" s="78"/>
      <c r="AF5123" s="104"/>
      <c r="AG5123" s="78"/>
      <c r="AH5123" s="104"/>
      <c r="AI5123" s="78"/>
      <c r="AJ5123" s="104"/>
      <c r="AK5123" s="78"/>
      <c r="AL5123" s="78"/>
      <c r="AM5123" s="8"/>
      <c r="AN5123" s="78"/>
      <c r="AO5123" s="78"/>
      <c r="AP5123" s="78"/>
      <c r="AQ5123" s="78"/>
      <c r="AR5123" s="78"/>
      <c r="AS5123" s="78"/>
      <c r="AT5123" s="78"/>
      <c r="AU5123" s="78"/>
      <c r="AV5123" s="78"/>
      <c r="AW5123" s="77"/>
      <c r="AX5123" s="144"/>
      <c r="AY5123" s="144"/>
      <c r="AZ5123" s="144"/>
      <c r="BA5123" s="54"/>
      <c r="BB5123" s="54"/>
    </row>
    <row r="5124" spans="2:54" x14ac:dyDescent="0.25">
      <c r="B5124" s="77"/>
      <c r="C5124" s="77"/>
      <c r="D5124" s="77"/>
      <c r="E5124" s="77"/>
      <c r="F5124" s="77"/>
      <c r="G5124" s="77"/>
      <c r="I5124" s="78"/>
      <c r="K5124" s="78"/>
      <c r="L5124" s="77"/>
      <c r="M5124" s="78"/>
      <c r="N5124" s="78"/>
      <c r="O5124" s="78"/>
      <c r="P5124" s="78"/>
      <c r="Q5124" s="144"/>
      <c r="R5124" s="78"/>
      <c r="S5124" s="78"/>
      <c r="T5124" s="78"/>
      <c r="U5124" s="78"/>
      <c r="V5124" s="219"/>
      <c r="W5124" s="78"/>
      <c r="X5124" s="78"/>
      <c r="Y5124" s="78"/>
      <c r="Z5124" s="78"/>
      <c r="AA5124" s="77"/>
      <c r="AB5124" s="77"/>
      <c r="AC5124" s="78"/>
      <c r="AD5124" s="104"/>
      <c r="AE5124" s="78"/>
      <c r="AF5124" s="104"/>
      <c r="AG5124" s="78"/>
      <c r="AH5124" s="104"/>
      <c r="AI5124" s="78"/>
      <c r="AJ5124" s="104"/>
      <c r="AK5124" s="78"/>
      <c r="AL5124" s="78"/>
      <c r="AM5124" s="8"/>
      <c r="AN5124" s="78"/>
      <c r="AO5124" s="78"/>
      <c r="AP5124" s="78"/>
      <c r="AQ5124" s="78"/>
      <c r="AR5124" s="78"/>
      <c r="AS5124" s="78"/>
      <c r="AT5124" s="78"/>
      <c r="AU5124" s="78"/>
      <c r="AV5124" s="78"/>
      <c r="AW5124" s="77"/>
      <c r="AX5124" s="144"/>
      <c r="AY5124" s="144"/>
      <c r="AZ5124" s="144"/>
      <c r="BA5124" s="54"/>
      <c r="BB5124" s="54"/>
    </row>
    <row r="5125" spans="2:54" x14ac:dyDescent="0.25">
      <c r="B5125" s="77"/>
      <c r="C5125" s="77"/>
      <c r="D5125" s="77"/>
      <c r="E5125" s="77"/>
      <c r="F5125" s="77"/>
      <c r="G5125" s="77"/>
      <c r="I5125" s="78"/>
      <c r="K5125" s="78"/>
      <c r="L5125" s="77"/>
      <c r="M5125" s="78"/>
      <c r="N5125" s="78"/>
      <c r="O5125" s="78"/>
      <c r="P5125" s="78"/>
      <c r="Q5125" s="144"/>
      <c r="R5125" s="78"/>
      <c r="S5125" s="78"/>
      <c r="T5125" s="78"/>
      <c r="U5125" s="78"/>
      <c r="V5125" s="219"/>
      <c r="W5125" s="78"/>
      <c r="X5125" s="78"/>
      <c r="Y5125" s="78"/>
      <c r="Z5125" s="78"/>
      <c r="AA5125" s="77"/>
      <c r="AB5125" s="77"/>
      <c r="AC5125" s="78"/>
      <c r="AD5125" s="104"/>
      <c r="AE5125" s="78"/>
      <c r="AF5125" s="104"/>
      <c r="AG5125" s="78"/>
      <c r="AH5125" s="104"/>
      <c r="AI5125" s="78"/>
      <c r="AJ5125" s="104"/>
      <c r="AK5125" s="78"/>
      <c r="AL5125" s="78"/>
      <c r="AM5125" s="8"/>
      <c r="AN5125" s="78"/>
      <c r="AO5125" s="78"/>
      <c r="AP5125" s="78"/>
      <c r="AQ5125" s="78"/>
      <c r="AR5125" s="78"/>
      <c r="AS5125" s="78"/>
      <c r="AT5125" s="78"/>
      <c r="AU5125" s="78"/>
      <c r="AV5125" s="78"/>
      <c r="AW5125" s="77"/>
      <c r="AX5125" s="144"/>
      <c r="AY5125" s="144"/>
      <c r="AZ5125" s="144"/>
      <c r="BA5125" s="54"/>
      <c r="BB5125" s="54"/>
    </row>
    <row r="5126" spans="2:54" x14ac:dyDescent="0.25">
      <c r="B5126" s="77"/>
      <c r="C5126" s="77"/>
      <c r="D5126" s="77"/>
      <c r="E5126" s="77"/>
      <c r="F5126" s="77"/>
      <c r="G5126" s="77"/>
      <c r="I5126" s="78"/>
      <c r="K5126" s="78"/>
      <c r="L5126" s="77"/>
      <c r="M5126" s="78"/>
      <c r="N5126" s="78"/>
      <c r="O5126" s="78"/>
      <c r="P5126" s="78"/>
      <c r="Q5126" s="144"/>
      <c r="R5126" s="78"/>
      <c r="S5126" s="78"/>
      <c r="T5126" s="78"/>
      <c r="U5126" s="78"/>
      <c r="V5126" s="219"/>
      <c r="W5126" s="78"/>
      <c r="X5126" s="78"/>
      <c r="Y5126" s="78"/>
      <c r="Z5126" s="78"/>
      <c r="AA5126" s="77"/>
      <c r="AB5126" s="77"/>
      <c r="AC5126" s="78"/>
      <c r="AD5126" s="104"/>
      <c r="AE5126" s="78"/>
      <c r="AF5126" s="104"/>
      <c r="AG5126" s="78"/>
      <c r="AH5126" s="104"/>
      <c r="AI5126" s="78"/>
      <c r="AJ5126" s="104"/>
      <c r="AK5126" s="78"/>
      <c r="AL5126" s="78"/>
      <c r="AM5126" s="8"/>
      <c r="AN5126" s="78"/>
      <c r="AO5126" s="78"/>
      <c r="AP5126" s="78"/>
      <c r="AQ5126" s="78"/>
      <c r="AR5126" s="78"/>
      <c r="AS5126" s="78"/>
      <c r="AT5126" s="78"/>
      <c r="AU5126" s="78"/>
      <c r="AV5126" s="78"/>
      <c r="AW5126" s="77"/>
      <c r="AX5126" s="144"/>
      <c r="AY5126" s="144"/>
      <c r="AZ5126" s="144"/>
      <c r="BA5126" s="54"/>
      <c r="BB5126" s="54"/>
    </row>
    <row r="5127" spans="2:54" x14ac:dyDescent="0.25">
      <c r="B5127" s="77"/>
      <c r="C5127" s="77"/>
      <c r="D5127" s="77"/>
      <c r="E5127" s="77"/>
      <c r="F5127" s="77"/>
      <c r="G5127" s="77"/>
      <c r="I5127" s="78"/>
      <c r="K5127" s="78"/>
      <c r="L5127" s="77"/>
      <c r="M5127" s="78"/>
      <c r="N5127" s="78"/>
      <c r="O5127" s="78"/>
      <c r="P5127" s="78"/>
      <c r="Q5127" s="144"/>
      <c r="R5127" s="78"/>
      <c r="S5127" s="78"/>
      <c r="T5127" s="78"/>
      <c r="U5127" s="78"/>
      <c r="V5127" s="219"/>
      <c r="W5127" s="78"/>
      <c r="X5127" s="78"/>
      <c r="Y5127" s="78"/>
      <c r="Z5127" s="78"/>
      <c r="AA5127" s="77"/>
      <c r="AB5127" s="77"/>
      <c r="AC5127" s="78"/>
      <c r="AD5127" s="104"/>
      <c r="AE5127" s="78"/>
      <c r="AF5127" s="104"/>
      <c r="AG5127" s="78"/>
      <c r="AH5127" s="104"/>
      <c r="AI5127" s="78"/>
      <c r="AJ5127" s="104"/>
      <c r="AK5127" s="78"/>
      <c r="AL5127" s="78"/>
      <c r="AM5127" s="8"/>
      <c r="AN5127" s="78"/>
      <c r="AO5127" s="78"/>
      <c r="AP5127" s="78"/>
      <c r="AQ5127" s="78"/>
      <c r="AR5127" s="78"/>
      <c r="AS5127" s="78"/>
      <c r="AT5127" s="78"/>
      <c r="AU5127" s="78"/>
      <c r="AV5127" s="78"/>
      <c r="AW5127" s="77"/>
      <c r="AX5127" s="144"/>
      <c r="AY5127" s="144"/>
      <c r="AZ5127" s="144"/>
      <c r="BA5127" s="54"/>
      <c r="BB5127" s="54"/>
    </row>
    <row r="5128" spans="2:54" x14ac:dyDescent="0.25">
      <c r="B5128" s="77"/>
      <c r="C5128" s="77"/>
      <c r="D5128" s="77"/>
      <c r="E5128" s="77"/>
      <c r="F5128" s="77"/>
      <c r="G5128" s="77"/>
      <c r="I5128" s="78"/>
      <c r="K5128" s="78"/>
      <c r="L5128" s="77"/>
      <c r="M5128" s="78"/>
      <c r="N5128" s="78"/>
      <c r="O5128" s="78"/>
      <c r="P5128" s="78"/>
      <c r="Q5128" s="144"/>
      <c r="R5128" s="78"/>
      <c r="S5128" s="78"/>
      <c r="T5128" s="78"/>
      <c r="U5128" s="78"/>
      <c r="V5128" s="219"/>
      <c r="W5128" s="78"/>
      <c r="X5128" s="78"/>
      <c r="Y5128" s="78"/>
      <c r="Z5128" s="78"/>
      <c r="AA5128" s="77"/>
      <c r="AB5128" s="77"/>
      <c r="AC5128" s="78"/>
      <c r="AD5128" s="104"/>
      <c r="AE5128" s="78"/>
      <c r="AF5128" s="104"/>
      <c r="AG5128" s="78"/>
      <c r="AH5128" s="104"/>
      <c r="AI5128" s="78"/>
      <c r="AJ5128" s="104"/>
      <c r="AK5128" s="78"/>
      <c r="AL5128" s="78"/>
      <c r="AM5128" s="8"/>
      <c r="AN5128" s="78"/>
      <c r="AO5128" s="78"/>
      <c r="AP5128" s="78"/>
      <c r="AQ5128" s="78"/>
      <c r="AR5128" s="78"/>
      <c r="AS5128" s="78"/>
      <c r="AT5128" s="78"/>
      <c r="AU5128" s="78"/>
      <c r="AV5128" s="78"/>
      <c r="AW5128" s="77"/>
      <c r="AX5128" s="144"/>
      <c r="AY5128" s="144"/>
      <c r="AZ5128" s="144"/>
      <c r="BA5128" s="54"/>
      <c r="BB5128" s="54"/>
    </row>
    <row r="5129" spans="2:54" x14ac:dyDescent="0.25">
      <c r="B5129" s="77"/>
      <c r="C5129" s="77"/>
      <c r="D5129" s="77"/>
      <c r="E5129" s="77"/>
      <c r="F5129" s="77"/>
      <c r="G5129" s="77"/>
      <c r="I5129" s="78"/>
      <c r="K5129" s="78"/>
      <c r="L5129" s="77"/>
      <c r="M5129" s="78"/>
      <c r="N5129" s="78"/>
      <c r="O5129" s="78"/>
      <c r="P5129" s="78"/>
      <c r="Q5129" s="144"/>
      <c r="R5129" s="78"/>
      <c r="S5129" s="78"/>
      <c r="T5129" s="78"/>
      <c r="U5129" s="78"/>
      <c r="V5129" s="219"/>
      <c r="W5129" s="78"/>
      <c r="X5129" s="78"/>
      <c r="Y5129" s="78"/>
      <c r="Z5129" s="78"/>
      <c r="AA5129" s="77"/>
      <c r="AB5129" s="77"/>
      <c r="AC5129" s="78"/>
      <c r="AD5129" s="104"/>
      <c r="AE5129" s="78"/>
      <c r="AF5129" s="104"/>
      <c r="AG5129" s="78"/>
      <c r="AH5129" s="104"/>
      <c r="AI5129" s="78"/>
      <c r="AJ5129" s="104"/>
      <c r="AK5129" s="78"/>
      <c r="AL5129" s="78"/>
      <c r="AM5129" s="8"/>
      <c r="AN5129" s="78"/>
      <c r="AO5129" s="78"/>
      <c r="AP5129" s="78"/>
      <c r="AQ5129" s="78"/>
      <c r="AR5129" s="78"/>
      <c r="AS5129" s="78"/>
      <c r="AT5129" s="78"/>
      <c r="AU5129" s="78"/>
      <c r="AV5129" s="78"/>
      <c r="AW5129" s="77"/>
      <c r="AX5129" s="144"/>
      <c r="AY5129" s="144"/>
      <c r="AZ5129" s="144"/>
      <c r="BA5129" s="54"/>
      <c r="BB5129" s="54"/>
    </row>
    <row r="5130" spans="2:54" x14ac:dyDescent="0.25">
      <c r="B5130" s="77"/>
      <c r="C5130" s="77"/>
      <c r="D5130" s="77"/>
      <c r="E5130" s="77"/>
      <c r="F5130" s="77"/>
      <c r="G5130" s="77"/>
      <c r="I5130" s="78"/>
      <c r="K5130" s="78"/>
      <c r="L5130" s="77"/>
      <c r="M5130" s="78"/>
      <c r="N5130" s="78"/>
      <c r="O5130" s="78"/>
      <c r="P5130" s="78"/>
      <c r="Q5130" s="144"/>
      <c r="R5130" s="78"/>
      <c r="S5130" s="78"/>
      <c r="T5130" s="78"/>
      <c r="U5130" s="78"/>
      <c r="V5130" s="219"/>
      <c r="W5130" s="78"/>
      <c r="X5130" s="78"/>
      <c r="Y5130" s="78"/>
      <c r="Z5130" s="78"/>
      <c r="AA5130" s="77"/>
      <c r="AB5130" s="77"/>
      <c r="AC5130" s="78"/>
      <c r="AD5130" s="104"/>
      <c r="AE5130" s="78"/>
      <c r="AF5130" s="104"/>
      <c r="AG5130" s="78"/>
      <c r="AH5130" s="104"/>
      <c r="AI5130" s="78"/>
      <c r="AJ5130" s="104"/>
      <c r="AK5130" s="78"/>
      <c r="AL5130" s="78"/>
      <c r="AM5130" s="8"/>
      <c r="AN5130" s="78"/>
      <c r="AO5130" s="78"/>
      <c r="AP5130" s="78"/>
      <c r="AQ5130" s="78"/>
      <c r="AR5130" s="78"/>
      <c r="AS5130" s="78"/>
      <c r="AT5130" s="78"/>
      <c r="AU5130" s="78"/>
      <c r="AV5130" s="78"/>
      <c r="AW5130" s="77"/>
      <c r="AX5130" s="144"/>
      <c r="AY5130" s="144"/>
      <c r="AZ5130" s="144"/>
      <c r="BA5130" s="54"/>
      <c r="BB5130" s="54"/>
    </row>
    <row r="5131" spans="2:54" x14ac:dyDescent="0.25">
      <c r="B5131" s="77"/>
      <c r="C5131" s="77"/>
      <c r="D5131" s="77"/>
      <c r="E5131" s="77"/>
      <c r="F5131" s="77"/>
      <c r="G5131" s="77"/>
      <c r="I5131" s="78"/>
      <c r="K5131" s="78"/>
      <c r="L5131" s="77"/>
      <c r="M5131" s="78"/>
      <c r="N5131" s="78"/>
      <c r="O5131" s="78"/>
      <c r="P5131" s="78"/>
      <c r="Q5131" s="144"/>
      <c r="R5131" s="78"/>
      <c r="S5131" s="78"/>
      <c r="T5131" s="78"/>
      <c r="U5131" s="78"/>
      <c r="V5131" s="219"/>
      <c r="W5131" s="78"/>
      <c r="X5131" s="78"/>
      <c r="Y5131" s="78"/>
      <c r="Z5131" s="78"/>
      <c r="AA5131" s="77"/>
      <c r="AB5131" s="77"/>
      <c r="AC5131" s="78"/>
      <c r="AD5131" s="104"/>
      <c r="AE5131" s="78"/>
      <c r="AF5131" s="104"/>
      <c r="AG5131" s="78"/>
      <c r="AH5131" s="104"/>
      <c r="AI5131" s="78"/>
      <c r="AJ5131" s="104"/>
      <c r="AK5131" s="78"/>
      <c r="AL5131" s="78"/>
      <c r="AM5131" s="8"/>
      <c r="AN5131" s="78"/>
      <c r="AO5131" s="78"/>
      <c r="AP5131" s="78"/>
      <c r="AQ5131" s="78"/>
      <c r="AR5131" s="78"/>
      <c r="AS5131" s="78"/>
      <c r="AT5131" s="78"/>
      <c r="AU5131" s="78"/>
      <c r="AV5131" s="78"/>
      <c r="AW5131" s="77"/>
      <c r="AX5131" s="144"/>
      <c r="AY5131" s="144"/>
      <c r="AZ5131" s="144"/>
      <c r="BA5131" s="54"/>
      <c r="BB5131" s="54"/>
    </row>
    <row r="5132" spans="2:54" x14ac:dyDescent="0.25">
      <c r="B5132" s="77"/>
      <c r="C5132" s="77"/>
      <c r="D5132" s="77"/>
      <c r="E5132" s="77"/>
      <c r="F5132" s="77"/>
      <c r="G5132" s="77"/>
      <c r="I5132" s="78"/>
      <c r="K5132" s="78"/>
      <c r="L5132" s="77"/>
      <c r="M5132" s="78"/>
      <c r="N5132" s="78"/>
      <c r="O5132" s="78"/>
      <c r="P5132" s="78"/>
      <c r="Q5132" s="144"/>
      <c r="R5132" s="78"/>
      <c r="S5132" s="78"/>
      <c r="T5132" s="78"/>
      <c r="U5132" s="78"/>
      <c r="V5132" s="219"/>
      <c r="W5132" s="78"/>
      <c r="X5132" s="78"/>
      <c r="Y5132" s="78"/>
      <c r="Z5132" s="78"/>
      <c r="AA5132" s="77"/>
      <c r="AB5132" s="77"/>
      <c r="AC5132" s="78"/>
      <c r="AD5132" s="104"/>
      <c r="AE5132" s="78"/>
      <c r="AF5132" s="104"/>
      <c r="AG5132" s="78"/>
      <c r="AH5132" s="104"/>
      <c r="AI5132" s="78"/>
      <c r="AJ5132" s="104"/>
      <c r="AK5132" s="78"/>
      <c r="AL5132" s="78"/>
      <c r="AM5132" s="8"/>
      <c r="AN5132" s="78"/>
      <c r="AO5132" s="78"/>
      <c r="AP5132" s="78"/>
      <c r="AQ5132" s="78"/>
      <c r="AR5132" s="78"/>
      <c r="AS5132" s="78"/>
      <c r="AT5132" s="78"/>
      <c r="AU5132" s="78"/>
      <c r="AV5132" s="78"/>
      <c r="AW5132" s="77"/>
      <c r="AX5132" s="144"/>
      <c r="AY5132" s="144"/>
      <c r="AZ5132" s="144"/>
      <c r="BA5132" s="54"/>
      <c r="BB5132" s="54"/>
    </row>
    <row r="5133" spans="2:54" x14ac:dyDescent="0.25">
      <c r="B5133" s="77"/>
      <c r="C5133" s="77"/>
      <c r="D5133" s="77"/>
      <c r="E5133" s="77"/>
      <c r="F5133" s="77"/>
      <c r="G5133" s="77"/>
      <c r="I5133" s="78"/>
      <c r="K5133" s="78"/>
      <c r="L5133" s="77"/>
      <c r="M5133" s="78"/>
      <c r="N5133" s="78"/>
      <c r="O5133" s="78"/>
      <c r="P5133" s="78"/>
      <c r="Q5133" s="144"/>
      <c r="R5133" s="78"/>
      <c r="S5133" s="78"/>
      <c r="T5133" s="78"/>
      <c r="U5133" s="78"/>
      <c r="V5133" s="219"/>
      <c r="W5133" s="78"/>
      <c r="X5133" s="78"/>
      <c r="Y5133" s="78"/>
      <c r="Z5133" s="78"/>
      <c r="AA5133" s="77"/>
      <c r="AB5133" s="77"/>
      <c r="AC5133" s="78"/>
      <c r="AD5133" s="104"/>
      <c r="AE5133" s="78"/>
      <c r="AF5133" s="104"/>
      <c r="AG5133" s="78"/>
      <c r="AH5133" s="104"/>
      <c r="AI5133" s="78"/>
      <c r="AJ5133" s="104"/>
      <c r="AK5133" s="78"/>
      <c r="AL5133" s="78"/>
      <c r="AM5133" s="8"/>
      <c r="AN5133" s="78"/>
      <c r="AO5133" s="78"/>
      <c r="AP5133" s="78"/>
      <c r="AQ5133" s="78"/>
      <c r="AR5133" s="78"/>
      <c r="AS5133" s="78"/>
      <c r="AT5133" s="78"/>
      <c r="AU5133" s="78"/>
      <c r="AV5133" s="78"/>
      <c r="AW5133" s="77"/>
      <c r="AX5133" s="144"/>
      <c r="AY5133" s="144"/>
      <c r="AZ5133" s="144"/>
      <c r="BA5133" s="54"/>
      <c r="BB5133" s="54"/>
    </row>
    <row r="5134" spans="2:54" x14ac:dyDescent="0.25">
      <c r="B5134" s="77"/>
      <c r="C5134" s="77"/>
      <c r="D5134" s="77"/>
      <c r="E5134" s="77"/>
      <c r="F5134" s="77"/>
      <c r="G5134" s="77"/>
      <c r="I5134" s="78"/>
      <c r="K5134" s="78"/>
      <c r="L5134" s="77"/>
      <c r="M5134" s="78"/>
      <c r="N5134" s="78"/>
      <c r="O5134" s="78"/>
      <c r="P5134" s="78"/>
      <c r="Q5134" s="144"/>
      <c r="R5134" s="78"/>
      <c r="S5134" s="78"/>
      <c r="T5134" s="78"/>
      <c r="U5134" s="78"/>
      <c r="V5134" s="219"/>
      <c r="W5134" s="78"/>
      <c r="X5134" s="78"/>
      <c r="Y5134" s="78"/>
      <c r="Z5134" s="78"/>
      <c r="AA5134" s="77"/>
      <c r="AB5134" s="77"/>
      <c r="AC5134" s="78"/>
      <c r="AD5134" s="104"/>
      <c r="AE5134" s="78"/>
      <c r="AF5134" s="104"/>
      <c r="AG5134" s="78"/>
      <c r="AH5134" s="104"/>
      <c r="AI5134" s="78"/>
      <c r="AJ5134" s="104"/>
      <c r="AK5134" s="78"/>
      <c r="AL5134" s="78"/>
      <c r="AM5134" s="8"/>
      <c r="AN5134" s="78"/>
      <c r="AO5134" s="78"/>
      <c r="AP5134" s="78"/>
      <c r="AQ5134" s="78"/>
      <c r="AR5134" s="78"/>
      <c r="AS5134" s="78"/>
      <c r="AT5134" s="78"/>
      <c r="AU5134" s="78"/>
      <c r="AV5134" s="78"/>
      <c r="AW5134" s="77"/>
      <c r="AX5134" s="144"/>
      <c r="AY5134" s="144"/>
      <c r="AZ5134" s="144"/>
      <c r="BA5134" s="54"/>
      <c r="BB5134" s="54"/>
    </row>
    <row r="5135" spans="2:54" x14ac:dyDescent="0.25">
      <c r="B5135" s="77"/>
      <c r="C5135" s="77"/>
      <c r="D5135" s="77"/>
      <c r="E5135" s="77"/>
      <c r="F5135" s="77"/>
      <c r="G5135" s="77"/>
      <c r="I5135" s="78"/>
      <c r="K5135" s="78"/>
      <c r="L5135" s="77"/>
      <c r="M5135" s="78"/>
      <c r="N5135" s="78"/>
      <c r="O5135" s="78"/>
      <c r="P5135" s="78"/>
      <c r="Q5135" s="144"/>
      <c r="R5135" s="78"/>
      <c r="S5135" s="78"/>
      <c r="T5135" s="78"/>
      <c r="U5135" s="78"/>
      <c r="V5135" s="219"/>
      <c r="W5135" s="78"/>
      <c r="X5135" s="78"/>
      <c r="Y5135" s="78"/>
      <c r="Z5135" s="78"/>
      <c r="AA5135" s="77"/>
      <c r="AB5135" s="77"/>
      <c r="AC5135" s="78"/>
      <c r="AD5135" s="104"/>
      <c r="AE5135" s="78"/>
      <c r="AF5135" s="104"/>
      <c r="AG5135" s="78"/>
      <c r="AH5135" s="104"/>
      <c r="AI5135" s="78"/>
      <c r="AJ5135" s="104"/>
      <c r="AK5135" s="78"/>
      <c r="AL5135" s="78"/>
      <c r="AM5135" s="8"/>
      <c r="AN5135" s="78"/>
      <c r="AO5135" s="78"/>
      <c r="AP5135" s="78"/>
      <c r="AQ5135" s="78"/>
      <c r="AR5135" s="78"/>
      <c r="AS5135" s="78"/>
      <c r="AT5135" s="78"/>
      <c r="AU5135" s="78"/>
      <c r="AV5135" s="78"/>
      <c r="AW5135" s="77"/>
      <c r="AX5135" s="144"/>
      <c r="AY5135" s="144"/>
      <c r="AZ5135" s="144"/>
      <c r="BA5135" s="54"/>
      <c r="BB5135" s="54"/>
    </row>
    <row r="5136" spans="2:54" x14ac:dyDescent="0.25">
      <c r="B5136" s="77"/>
      <c r="C5136" s="77"/>
      <c r="D5136" s="77"/>
      <c r="E5136" s="77"/>
      <c r="F5136" s="77"/>
      <c r="G5136" s="77"/>
      <c r="I5136" s="78"/>
      <c r="K5136" s="78"/>
      <c r="L5136" s="77"/>
      <c r="M5136" s="78"/>
      <c r="N5136" s="78"/>
      <c r="O5136" s="78"/>
      <c r="P5136" s="78"/>
      <c r="Q5136" s="144"/>
      <c r="R5136" s="78"/>
      <c r="S5136" s="78"/>
      <c r="T5136" s="78"/>
      <c r="U5136" s="78"/>
      <c r="V5136" s="219"/>
      <c r="W5136" s="78"/>
      <c r="X5136" s="78"/>
      <c r="Y5136" s="78"/>
      <c r="Z5136" s="78"/>
      <c r="AA5136" s="77"/>
      <c r="AB5136" s="77"/>
      <c r="AC5136" s="78"/>
      <c r="AD5136" s="104"/>
      <c r="AE5136" s="78"/>
      <c r="AF5136" s="104"/>
      <c r="AG5136" s="78"/>
      <c r="AH5136" s="104"/>
      <c r="AI5136" s="78"/>
      <c r="AJ5136" s="104"/>
      <c r="AK5136" s="78"/>
      <c r="AL5136" s="78"/>
      <c r="AM5136" s="8"/>
      <c r="AN5136" s="78"/>
      <c r="AO5136" s="78"/>
      <c r="AP5136" s="78"/>
      <c r="AQ5136" s="78"/>
      <c r="AR5136" s="78"/>
      <c r="AS5136" s="78"/>
      <c r="AT5136" s="78"/>
      <c r="AU5136" s="78"/>
      <c r="AV5136" s="78"/>
      <c r="AW5136" s="77"/>
      <c r="AX5136" s="144"/>
      <c r="AY5136" s="144"/>
      <c r="AZ5136" s="144"/>
      <c r="BA5136" s="54"/>
      <c r="BB5136" s="54"/>
    </row>
    <row r="5137" spans="2:54" x14ac:dyDescent="0.25">
      <c r="B5137" s="77"/>
      <c r="C5137" s="77"/>
      <c r="D5137" s="77"/>
      <c r="E5137" s="77"/>
      <c r="F5137" s="77"/>
      <c r="G5137" s="77"/>
      <c r="I5137" s="78"/>
      <c r="K5137" s="78"/>
      <c r="L5137" s="77"/>
      <c r="M5137" s="78"/>
      <c r="N5137" s="78"/>
      <c r="O5137" s="78"/>
      <c r="P5137" s="78"/>
      <c r="Q5137" s="144"/>
      <c r="R5137" s="78"/>
      <c r="S5137" s="78"/>
      <c r="T5137" s="78"/>
      <c r="U5137" s="78"/>
      <c r="V5137" s="219"/>
      <c r="W5137" s="78"/>
      <c r="X5137" s="78"/>
      <c r="Y5137" s="78"/>
      <c r="Z5137" s="78"/>
      <c r="AA5137" s="77"/>
      <c r="AB5137" s="77"/>
      <c r="AC5137" s="78"/>
      <c r="AD5137" s="104"/>
      <c r="AE5137" s="78"/>
      <c r="AF5137" s="104"/>
      <c r="AG5137" s="78"/>
      <c r="AH5137" s="104"/>
      <c r="AI5137" s="78"/>
      <c r="AJ5137" s="104"/>
      <c r="AK5137" s="78"/>
      <c r="AL5137" s="78"/>
      <c r="AM5137" s="8"/>
      <c r="AN5137" s="78"/>
      <c r="AO5137" s="78"/>
      <c r="AP5137" s="78"/>
      <c r="AQ5137" s="78"/>
      <c r="AR5137" s="78"/>
      <c r="AS5137" s="78"/>
      <c r="AT5137" s="78"/>
      <c r="AU5137" s="78"/>
      <c r="AV5137" s="78"/>
      <c r="AW5137" s="77"/>
      <c r="AX5137" s="144"/>
      <c r="AY5137" s="144"/>
      <c r="AZ5137" s="144"/>
      <c r="BA5137" s="54"/>
      <c r="BB5137" s="54"/>
    </row>
    <row r="5138" spans="2:54" x14ac:dyDescent="0.25">
      <c r="B5138" s="77"/>
      <c r="C5138" s="77"/>
      <c r="D5138" s="77"/>
      <c r="E5138" s="77"/>
      <c r="F5138" s="77"/>
      <c r="G5138" s="77"/>
      <c r="I5138" s="78"/>
      <c r="K5138" s="78"/>
      <c r="L5138" s="77"/>
      <c r="M5138" s="78"/>
      <c r="N5138" s="78"/>
      <c r="O5138" s="78"/>
      <c r="P5138" s="78"/>
      <c r="Q5138" s="144"/>
      <c r="R5138" s="78"/>
      <c r="S5138" s="78"/>
      <c r="T5138" s="78"/>
      <c r="U5138" s="78"/>
      <c r="V5138" s="219"/>
      <c r="W5138" s="78"/>
      <c r="X5138" s="78"/>
      <c r="Y5138" s="78"/>
      <c r="Z5138" s="78"/>
      <c r="AA5138" s="77"/>
      <c r="AB5138" s="77"/>
      <c r="AC5138" s="78"/>
      <c r="AD5138" s="104"/>
      <c r="AE5138" s="78"/>
      <c r="AF5138" s="104"/>
      <c r="AG5138" s="78"/>
      <c r="AH5138" s="104"/>
      <c r="AI5138" s="78"/>
      <c r="AJ5138" s="104"/>
      <c r="AK5138" s="78"/>
      <c r="AL5138" s="78"/>
      <c r="AM5138" s="8"/>
      <c r="AN5138" s="78"/>
      <c r="AO5138" s="78"/>
      <c r="AP5138" s="78"/>
      <c r="AQ5138" s="78"/>
      <c r="AR5138" s="78"/>
      <c r="AS5138" s="78"/>
      <c r="AT5138" s="78"/>
      <c r="AU5138" s="78"/>
      <c r="AV5138" s="78"/>
      <c r="AW5138" s="77"/>
      <c r="AX5138" s="144"/>
      <c r="AY5138" s="144"/>
      <c r="AZ5138" s="144"/>
      <c r="BA5138" s="54"/>
      <c r="BB5138" s="54"/>
    </row>
    <row r="5139" spans="2:54" x14ac:dyDescent="0.25">
      <c r="B5139" s="77"/>
      <c r="C5139" s="77"/>
      <c r="D5139" s="77"/>
      <c r="E5139" s="77"/>
      <c r="F5139" s="77"/>
      <c r="G5139" s="77"/>
      <c r="I5139" s="78"/>
      <c r="K5139" s="78"/>
      <c r="L5139" s="77"/>
      <c r="M5139" s="78"/>
      <c r="N5139" s="78"/>
      <c r="O5139" s="78"/>
      <c r="P5139" s="78"/>
      <c r="Q5139" s="144"/>
      <c r="R5139" s="78"/>
      <c r="S5139" s="78"/>
      <c r="T5139" s="78"/>
      <c r="U5139" s="78"/>
      <c r="V5139" s="219"/>
      <c r="W5139" s="78"/>
      <c r="X5139" s="78"/>
      <c r="Y5139" s="78"/>
      <c r="Z5139" s="78"/>
      <c r="AA5139" s="77"/>
      <c r="AB5139" s="77"/>
      <c r="AC5139" s="78"/>
      <c r="AD5139" s="104"/>
      <c r="AE5139" s="78"/>
      <c r="AF5139" s="104"/>
      <c r="AG5139" s="78"/>
      <c r="AH5139" s="104"/>
      <c r="AI5139" s="78"/>
      <c r="AJ5139" s="104"/>
      <c r="AK5139" s="78"/>
      <c r="AL5139" s="78"/>
      <c r="AM5139" s="8"/>
      <c r="AN5139" s="78"/>
      <c r="AO5139" s="78"/>
      <c r="AP5139" s="78"/>
      <c r="AQ5139" s="78"/>
      <c r="AR5139" s="78"/>
      <c r="AS5139" s="78"/>
      <c r="AT5139" s="78"/>
      <c r="AU5139" s="78"/>
      <c r="AV5139" s="78"/>
      <c r="AW5139" s="77"/>
      <c r="AX5139" s="144"/>
      <c r="AY5139" s="144"/>
      <c r="AZ5139" s="144"/>
      <c r="BA5139" s="54"/>
      <c r="BB5139" s="54"/>
    </row>
    <row r="5140" spans="2:54" x14ac:dyDescent="0.25">
      <c r="B5140" s="77"/>
      <c r="C5140" s="77"/>
      <c r="D5140" s="77"/>
      <c r="E5140" s="77"/>
      <c r="F5140" s="77"/>
      <c r="G5140" s="77"/>
      <c r="I5140" s="78"/>
      <c r="K5140" s="78"/>
      <c r="L5140" s="77"/>
      <c r="M5140" s="78"/>
      <c r="N5140" s="78"/>
      <c r="O5140" s="78"/>
      <c r="P5140" s="78"/>
      <c r="Q5140" s="144"/>
      <c r="R5140" s="78"/>
      <c r="S5140" s="78"/>
      <c r="T5140" s="78"/>
      <c r="U5140" s="78"/>
      <c r="V5140" s="219"/>
      <c r="W5140" s="78"/>
      <c r="X5140" s="78"/>
      <c r="Y5140" s="78"/>
      <c r="Z5140" s="78"/>
      <c r="AA5140" s="77"/>
      <c r="AB5140" s="77"/>
      <c r="AC5140" s="78"/>
      <c r="AD5140" s="104"/>
      <c r="AE5140" s="78"/>
      <c r="AF5140" s="104"/>
      <c r="AG5140" s="78"/>
      <c r="AH5140" s="104"/>
      <c r="AI5140" s="78"/>
      <c r="AJ5140" s="104"/>
      <c r="AK5140" s="78"/>
      <c r="AL5140" s="78"/>
      <c r="AM5140" s="8"/>
      <c r="AN5140" s="78"/>
      <c r="AO5140" s="78"/>
      <c r="AP5140" s="78"/>
      <c r="AQ5140" s="78"/>
      <c r="AR5140" s="78"/>
      <c r="AS5140" s="78"/>
      <c r="AT5140" s="78"/>
      <c r="AU5140" s="78"/>
      <c r="AV5140" s="78"/>
      <c r="AW5140" s="77"/>
      <c r="AX5140" s="144"/>
      <c r="AY5140" s="144"/>
      <c r="AZ5140" s="144"/>
      <c r="BA5140" s="54"/>
      <c r="BB5140" s="54"/>
    </row>
    <row r="5141" spans="2:54" x14ac:dyDescent="0.25">
      <c r="B5141" s="77"/>
      <c r="C5141" s="77"/>
      <c r="D5141" s="77"/>
      <c r="E5141" s="77"/>
      <c r="F5141" s="77"/>
      <c r="G5141" s="77"/>
      <c r="I5141" s="78"/>
      <c r="K5141" s="78"/>
      <c r="L5141" s="77"/>
      <c r="M5141" s="78"/>
      <c r="N5141" s="78"/>
      <c r="O5141" s="78"/>
      <c r="P5141" s="78"/>
      <c r="Q5141" s="144"/>
      <c r="R5141" s="78"/>
      <c r="S5141" s="78"/>
      <c r="T5141" s="78"/>
      <c r="U5141" s="78"/>
      <c r="V5141" s="219"/>
      <c r="W5141" s="78"/>
      <c r="X5141" s="78"/>
      <c r="Y5141" s="78"/>
      <c r="Z5141" s="78"/>
      <c r="AA5141" s="77"/>
      <c r="AB5141" s="77"/>
      <c r="AC5141" s="78"/>
      <c r="AD5141" s="104"/>
      <c r="AE5141" s="78"/>
      <c r="AF5141" s="104"/>
      <c r="AG5141" s="78"/>
      <c r="AH5141" s="104"/>
      <c r="AI5141" s="78"/>
      <c r="AJ5141" s="104"/>
      <c r="AK5141" s="78"/>
      <c r="AL5141" s="78"/>
      <c r="AM5141" s="8"/>
      <c r="AN5141" s="78"/>
      <c r="AO5141" s="78"/>
      <c r="AP5141" s="78"/>
      <c r="AQ5141" s="78"/>
      <c r="AR5141" s="78"/>
      <c r="AS5141" s="78"/>
      <c r="AT5141" s="78"/>
      <c r="AU5141" s="78"/>
      <c r="AV5141" s="78"/>
      <c r="AW5141" s="77"/>
      <c r="AX5141" s="144"/>
      <c r="AY5141" s="144"/>
      <c r="AZ5141" s="144"/>
      <c r="BA5141" s="54"/>
      <c r="BB5141" s="54"/>
    </row>
    <row r="5142" spans="2:54" x14ac:dyDescent="0.25">
      <c r="B5142" s="77"/>
      <c r="C5142" s="77"/>
      <c r="D5142" s="77"/>
      <c r="E5142" s="77"/>
      <c r="F5142" s="77"/>
      <c r="G5142" s="77"/>
      <c r="I5142" s="78"/>
      <c r="K5142" s="78"/>
      <c r="L5142" s="77"/>
      <c r="M5142" s="78"/>
      <c r="N5142" s="78"/>
      <c r="O5142" s="78"/>
      <c r="P5142" s="78"/>
      <c r="Q5142" s="144"/>
      <c r="R5142" s="78"/>
      <c r="S5142" s="78"/>
      <c r="T5142" s="78"/>
      <c r="U5142" s="78"/>
      <c r="V5142" s="219"/>
      <c r="W5142" s="78"/>
      <c r="X5142" s="78"/>
      <c r="Y5142" s="78"/>
      <c r="Z5142" s="78"/>
      <c r="AA5142" s="77"/>
      <c r="AB5142" s="77"/>
      <c r="AC5142" s="78"/>
      <c r="AD5142" s="104"/>
      <c r="AE5142" s="78"/>
      <c r="AF5142" s="104"/>
      <c r="AG5142" s="78"/>
      <c r="AH5142" s="104"/>
      <c r="AI5142" s="78"/>
      <c r="AJ5142" s="104"/>
      <c r="AK5142" s="78"/>
      <c r="AL5142" s="78"/>
      <c r="AM5142" s="8"/>
      <c r="AN5142" s="78"/>
      <c r="AO5142" s="78"/>
      <c r="AP5142" s="78"/>
      <c r="AQ5142" s="78"/>
      <c r="AR5142" s="78"/>
      <c r="AS5142" s="78"/>
      <c r="AT5142" s="78"/>
      <c r="AU5142" s="78"/>
      <c r="AV5142" s="78"/>
      <c r="AW5142" s="77"/>
      <c r="AX5142" s="144"/>
      <c r="AY5142" s="144"/>
      <c r="AZ5142" s="144"/>
      <c r="BA5142" s="54"/>
      <c r="BB5142" s="54"/>
    </row>
    <row r="5143" spans="2:54" x14ac:dyDescent="0.25">
      <c r="B5143" s="77"/>
      <c r="C5143" s="77"/>
      <c r="D5143" s="77"/>
      <c r="E5143" s="77"/>
      <c r="F5143" s="77"/>
      <c r="G5143" s="77"/>
      <c r="I5143" s="78"/>
      <c r="K5143" s="78"/>
      <c r="L5143" s="77"/>
      <c r="M5143" s="78"/>
      <c r="N5143" s="78"/>
      <c r="O5143" s="78"/>
      <c r="P5143" s="78"/>
      <c r="Q5143" s="144"/>
      <c r="R5143" s="78"/>
      <c r="S5143" s="78"/>
      <c r="T5143" s="78"/>
      <c r="U5143" s="78"/>
      <c r="V5143" s="219"/>
      <c r="W5143" s="78"/>
      <c r="X5143" s="78"/>
      <c r="Y5143" s="78"/>
      <c r="Z5143" s="78"/>
      <c r="AA5143" s="77"/>
      <c r="AB5143" s="77"/>
      <c r="AC5143" s="78"/>
      <c r="AD5143" s="104"/>
      <c r="AE5143" s="78"/>
      <c r="AF5143" s="104"/>
      <c r="AG5143" s="78"/>
      <c r="AH5143" s="104"/>
      <c r="AI5143" s="78"/>
      <c r="AJ5143" s="104"/>
      <c r="AK5143" s="78"/>
      <c r="AL5143" s="78"/>
      <c r="AM5143" s="8"/>
      <c r="AN5143" s="78"/>
      <c r="AO5143" s="78"/>
      <c r="AP5143" s="78"/>
      <c r="AQ5143" s="78"/>
      <c r="AR5143" s="78"/>
      <c r="AS5143" s="78"/>
      <c r="AT5143" s="78"/>
      <c r="AU5143" s="78"/>
      <c r="AV5143" s="78"/>
      <c r="AW5143" s="77"/>
      <c r="AX5143" s="144"/>
      <c r="AY5143" s="144"/>
      <c r="AZ5143" s="144"/>
      <c r="BA5143" s="54"/>
      <c r="BB5143" s="54"/>
    </row>
    <row r="5144" spans="2:54" x14ac:dyDescent="0.25">
      <c r="B5144" s="77"/>
      <c r="C5144" s="77"/>
      <c r="D5144" s="77"/>
      <c r="E5144" s="77"/>
      <c r="F5144" s="77"/>
      <c r="G5144" s="77"/>
      <c r="I5144" s="78"/>
      <c r="K5144" s="78"/>
      <c r="L5144" s="77"/>
      <c r="M5144" s="78"/>
      <c r="N5144" s="78"/>
      <c r="O5144" s="78"/>
      <c r="P5144" s="78"/>
      <c r="Q5144" s="144"/>
      <c r="R5144" s="78"/>
      <c r="S5144" s="78"/>
      <c r="T5144" s="78"/>
      <c r="U5144" s="78"/>
      <c r="V5144" s="219"/>
      <c r="W5144" s="78"/>
      <c r="X5144" s="78"/>
      <c r="Y5144" s="78"/>
      <c r="Z5144" s="78"/>
      <c r="AA5144" s="77"/>
      <c r="AB5144" s="77"/>
      <c r="AC5144" s="78"/>
      <c r="AD5144" s="104"/>
      <c r="AE5144" s="78"/>
      <c r="AF5144" s="104"/>
      <c r="AG5144" s="78"/>
      <c r="AH5144" s="104"/>
      <c r="AI5144" s="78"/>
      <c r="AJ5144" s="104"/>
      <c r="AK5144" s="78"/>
      <c r="AL5144" s="78"/>
      <c r="AM5144" s="8"/>
      <c r="AN5144" s="78"/>
      <c r="AO5144" s="78"/>
      <c r="AP5144" s="78"/>
      <c r="AQ5144" s="78"/>
      <c r="AR5144" s="78"/>
      <c r="AS5144" s="78"/>
      <c r="AT5144" s="78"/>
      <c r="AU5144" s="78"/>
      <c r="AV5144" s="78"/>
      <c r="AW5144" s="77"/>
      <c r="AX5144" s="144"/>
      <c r="AY5144" s="144"/>
      <c r="AZ5144" s="144"/>
      <c r="BA5144" s="54"/>
      <c r="BB5144" s="54"/>
    </row>
    <row r="5145" spans="2:54" x14ac:dyDescent="0.25">
      <c r="B5145" s="77"/>
      <c r="C5145" s="77"/>
      <c r="D5145" s="77"/>
      <c r="E5145" s="77"/>
      <c r="F5145" s="77"/>
      <c r="G5145" s="77"/>
      <c r="I5145" s="78"/>
      <c r="K5145" s="78"/>
      <c r="L5145" s="77"/>
      <c r="M5145" s="78"/>
      <c r="N5145" s="78"/>
      <c r="O5145" s="78"/>
      <c r="P5145" s="78"/>
      <c r="Q5145" s="144"/>
      <c r="R5145" s="78"/>
      <c r="S5145" s="78"/>
      <c r="T5145" s="78"/>
      <c r="U5145" s="78"/>
      <c r="V5145" s="219"/>
      <c r="W5145" s="78"/>
      <c r="X5145" s="78"/>
      <c r="Y5145" s="78"/>
      <c r="Z5145" s="78"/>
      <c r="AA5145" s="77"/>
      <c r="AB5145" s="77"/>
      <c r="AC5145" s="78"/>
      <c r="AD5145" s="104"/>
      <c r="AE5145" s="78"/>
      <c r="AF5145" s="104"/>
      <c r="AG5145" s="78"/>
      <c r="AH5145" s="104"/>
      <c r="AI5145" s="78"/>
      <c r="AJ5145" s="104"/>
      <c r="AK5145" s="78"/>
      <c r="AL5145" s="78"/>
      <c r="AM5145" s="8"/>
      <c r="AN5145" s="78"/>
      <c r="AO5145" s="78"/>
      <c r="AP5145" s="78"/>
      <c r="AQ5145" s="78"/>
      <c r="AR5145" s="78"/>
      <c r="AS5145" s="78"/>
      <c r="AT5145" s="78"/>
      <c r="AU5145" s="78"/>
      <c r="AV5145" s="78"/>
      <c r="AW5145" s="77"/>
      <c r="AX5145" s="144"/>
      <c r="AY5145" s="144"/>
      <c r="AZ5145" s="144"/>
      <c r="BA5145" s="54"/>
      <c r="BB5145" s="54"/>
    </row>
    <row r="5146" spans="2:54" x14ac:dyDescent="0.25">
      <c r="B5146" s="77"/>
      <c r="C5146" s="77"/>
      <c r="D5146" s="77"/>
      <c r="E5146" s="77"/>
      <c r="F5146" s="77"/>
      <c r="G5146" s="77"/>
      <c r="I5146" s="78"/>
      <c r="K5146" s="78"/>
      <c r="L5146" s="77"/>
      <c r="M5146" s="78"/>
      <c r="N5146" s="78"/>
      <c r="O5146" s="78"/>
      <c r="P5146" s="78"/>
      <c r="Q5146" s="144"/>
      <c r="R5146" s="78"/>
      <c r="S5146" s="78"/>
      <c r="T5146" s="78"/>
      <c r="U5146" s="78"/>
      <c r="V5146" s="219"/>
      <c r="W5146" s="78"/>
      <c r="X5146" s="78"/>
      <c r="Y5146" s="78"/>
      <c r="Z5146" s="78"/>
      <c r="AA5146" s="77"/>
      <c r="AB5146" s="77"/>
      <c r="AC5146" s="78"/>
      <c r="AD5146" s="104"/>
      <c r="AE5146" s="78"/>
      <c r="AF5146" s="104"/>
      <c r="AG5146" s="78"/>
      <c r="AH5146" s="104"/>
      <c r="AI5146" s="78"/>
      <c r="AJ5146" s="104"/>
      <c r="AK5146" s="78"/>
      <c r="AL5146" s="78"/>
      <c r="AM5146" s="8"/>
      <c r="AN5146" s="78"/>
      <c r="AO5146" s="78"/>
      <c r="AP5146" s="78"/>
      <c r="AQ5146" s="78"/>
      <c r="AR5146" s="78"/>
      <c r="AS5146" s="78"/>
      <c r="AT5146" s="78"/>
      <c r="AU5146" s="78"/>
      <c r="AV5146" s="78"/>
      <c r="AW5146" s="77"/>
      <c r="AX5146" s="144"/>
      <c r="AY5146" s="144"/>
      <c r="AZ5146" s="144"/>
      <c r="BA5146" s="54"/>
      <c r="BB5146" s="54"/>
    </row>
    <row r="5147" spans="2:54" x14ac:dyDescent="0.25">
      <c r="B5147" s="77"/>
      <c r="C5147" s="77"/>
      <c r="D5147" s="77"/>
      <c r="E5147" s="77"/>
      <c r="F5147" s="77"/>
      <c r="G5147" s="77"/>
      <c r="I5147" s="78"/>
      <c r="K5147" s="78"/>
      <c r="L5147" s="77"/>
      <c r="M5147" s="78"/>
      <c r="N5147" s="78"/>
      <c r="O5147" s="78"/>
      <c r="P5147" s="78"/>
      <c r="Q5147" s="144"/>
      <c r="R5147" s="78"/>
      <c r="S5147" s="78"/>
      <c r="T5147" s="78"/>
      <c r="U5147" s="78"/>
      <c r="V5147" s="219"/>
      <c r="W5147" s="78"/>
      <c r="X5147" s="78"/>
      <c r="Y5147" s="78"/>
      <c r="Z5147" s="78"/>
      <c r="AA5147" s="77"/>
      <c r="AB5147" s="77"/>
      <c r="AC5147" s="78"/>
      <c r="AD5147" s="104"/>
      <c r="AE5147" s="78"/>
      <c r="AF5147" s="104"/>
      <c r="AG5147" s="78"/>
      <c r="AH5147" s="104"/>
      <c r="AI5147" s="78"/>
      <c r="AJ5147" s="104"/>
      <c r="AK5147" s="78"/>
      <c r="AL5147" s="78"/>
      <c r="AM5147" s="8"/>
      <c r="AN5147" s="78"/>
      <c r="AO5147" s="78"/>
      <c r="AP5147" s="78"/>
      <c r="AQ5147" s="78"/>
      <c r="AR5147" s="78"/>
      <c r="AS5147" s="78"/>
      <c r="AT5147" s="78"/>
      <c r="AU5147" s="78"/>
      <c r="AV5147" s="78"/>
      <c r="AW5147" s="77"/>
      <c r="AX5147" s="144"/>
      <c r="AY5147" s="144"/>
      <c r="AZ5147" s="144"/>
      <c r="BA5147" s="54"/>
      <c r="BB5147" s="54"/>
    </row>
    <row r="5148" spans="2:54" x14ac:dyDescent="0.25">
      <c r="B5148" s="77"/>
      <c r="C5148" s="77"/>
      <c r="D5148" s="77"/>
      <c r="E5148" s="77"/>
      <c r="F5148" s="77"/>
      <c r="G5148" s="77"/>
      <c r="I5148" s="78"/>
      <c r="K5148" s="78"/>
      <c r="L5148" s="77"/>
      <c r="M5148" s="78"/>
      <c r="N5148" s="78"/>
      <c r="O5148" s="78"/>
      <c r="P5148" s="78"/>
      <c r="Q5148" s="144"/>
      <c r="R5148" s="78"/>
      <c r="S5148" s="78"/>
      <c r="T5148" s="78"/>
      <c r="U5148" s="78"/>
      <c r="V5148" s="219"/>
      <c r="W5148" s="78"/>
      <c r="X5148" s="78"/>
      <c r="Y5148" s="78"/>
      <c r="Z5148" s="78"/>
      <c r="AA5148" s="77"/>
      <c r="AB5148" s="77"/>
      <c r="AC5148" s="78"/>
      <c r="AD5148" s="104"/>
      <c r="AE5148" s="78"/>
      <c r="AF5148" s="104"/>
      <c r="AG5148" s="78"/>
      <c r="AH5148" s="104"/>
      <c r="AI5148" s="78"/>
      <c r="AJ5148" s="104"/>
      <c r="AK5148" s="78"/>
      <c r="AL5148" s="78"/>
      <c r="AM5148" s="8"/>
      <c r="AN5148" s="78"/>
      <c r="AO5148" s="78"/>
      <c r="AP5148" s="78"/>
      <c r="AQ5148" s="78"/>
      <c r="AR5148" s="78"/>
      <c r="AS5148" s="78"/>
      <c r="AT5148" s="78"/>
      <c r="AU5148" s="78"/>
      <c r="AV5148" s="78"/>
      <c r="AW5148" s="77"/>
      <c r="AX5148" s="144"/>
      <c r="AY5148" s="144"/>
      <c r="AZ5148" s="144"/>
      <c r="BA5148" s="54"/>
      <c r="BB5148" s="54"/>
    </row>
    <row r="5149" spans="2:54" x14ac:dyDescent="0.25">
      <c r="B5149" s="77"/>
      <c r="C5149" s="77"/>
      <c r="D5149" s="77"/>
      <c r="E5149" s="77"/>
      <c r="F5149" s="77"/>
      <c r="G5149" s="77"/>
      <c r="I5149" s="78"/>
      <c r="K5149" s="78"/>
      <c r="L5149" s="77"/>
      <c r="M5149" s="78"/>
      <c r="N5149" s="78"/>
      <c r="O5149" s="78"/>
      <c r="P5149" s="78"/>
      <c r="Q5149" s="144"/>
      <c r="R5149" s="78"/>
      <c r="S5149" s="78"/>
      <c r="T5149" s="78"/>
      <c r="U5149" s="78"/>
      <c r="V5149" s="219"/>
      <c r="W5149" s="78"/>
      <c r="X5149" s="78"/>
      <c r="Y5149" s="78"/>
      <c r="Z5149" s="78"/>
      <c r="AA5149" s="77"/>
      <c r="AB5149" s="77"/>
      <c r="AC5149" s="78"/>
      <c r="AD5149" s="104"/>
      <c r="AE5149" s="78"/>
      <c r="AF5149" s="104"/>
      <c r="AG5149" s="78"/>
      <c r="AH5149" s="104"/>
      <c r="AI5149" s="78"/>
      <c r="AJ5149" s="104"/>
      <c r="AK5149" s="78"/>
      <c r="AL5149" s="78"/>
      <c r="AM5149" s="8"/>
      <c r="AN5149" s="78"/>
      <c r="AO5149" s="78"/>
      <c r="AP5149" s="78"/>
      <c r="AQ5149" s="78"/>
      <c r="AR5149" s="78"/>
      <c r="AS5149" s="78"/>
      <c r="AT5149" s="78"/>
      <c r="AU5149" s="78"/>
      <c r="AV5149" s="78"/>
      <c r="AW5149" s="77"/>
      <c r="AX5149" s="144"/>
      <c r="AY5149" s="144"/>
      <c r="AZ5149" s="144"/>
      <c r="BA5149" s="54"/>
      <c r="BB5149" s="54"/>
    </row>
    <row r="5150" spans="2:54" x14ac:dyDescent="0.25">
      <c r="B5150" s="77"/>
      <c r="C5150" s="77"/>
      <c r="D5150" s="77"/>
      <c r="E5150" s="77"/>
      <c r="F5150" s="77"/>
      <c r="G5150" s="77"/>
      <c r="I5150" s="78"/>
      <c r="K5150" s="78"/>
      <c r="L5150" s="77"/>
      <c r="M5150" s="78"/>
      <c r="N5150" s="78"/>
      <c r="O5150" s="78"/>
      <c r="P5150" s="78"/>
      <c r="Q5150" s="144"/>
      <c r="R5150" s="78"/>
      <c r="S5150" s="78"/>
      <c r="T5150" s="78"/>
      <c r="U5150" s="78"/>
      <c r="V5150" s="219"/>
      <c r="W5150" s="78"/>
      <c r="X5150" s="78"/>
      <c r="Y5150" s="78"/>
      <c r="Z5150" s="78"/>
      <c r="AA5150" s="77"/>
      <c r="AB5150" s="77"/>
      <c r="AC5150" s="78"/>
      <c r="AD5150" s="104"/>
      <c r="AE5150" s="78"/>
      <c r="AF5150" s="104"/>
      <c r="AG5150" s="78"/>
      <c r="AH5150" s="104"/>
      <c r="AI5150" s="78"/>
      <c r="AJ5150" s="104"/>
      <c r="AK5150" s="78"/>
      <c r="AL5150" s="78"/>
      <c r="AM5150" s="8"/>
      <c r="AN5150" s="78"/>
      <c r="AO5150" s="78"/>
      <c r="AP5150" s="78"/>
      <c r="AQ5150" s="78"/>
      <c r="AR5150" s="78"/>
      <c r="AS5150" s="78"/>
      <c r="AT5150" s="78"/>
      <c r="AU5150" s="78"/>
      <c r="AV5150" s="78"/>
      <c r="AW5150" s="77"/>
      <c r="AX5150" s="144"/>
      <c r="AY5150" s="144"/>
      <c r="AZ5150" s="144"/>
      <c r="BA5150" s="54"/>
      <c r="BB5150" s="54"/>
    </row>
    <row r="5151" spans="2:54" x14ac:dyDescent="0.25">
      <c r="B5151" s="77"/>
      <c r="C5151" s="77"/>
      <c r="D5151" s="77"/>
      <c r="E5151" s="77"/>
      <c r="F5151" s="77"/>
      <c r="G5151" s="77"/>
      <c r="I5151" s="78"/>
      <c r="K5151" s="78"/>
      <c r="L5151" s="77"/>
      <c r="M5151" s="78"/>
      <c r="N5151" s="78"/>
      <c r="O5151" s="78"/>
      <c r="P5151" s="78"/>
      <c r="Q5151" s="144"/>
      <c r="R5151" s="78"/>
      <c r="S5151" s="78"/>
      <c r="T5151" s="78"/>
      <c r="U5151" s="78"/>
      <c r="V5151" s="219"/>
      <c r="W5151" s="78"/>
      <c r="X5151" s="78"/>
      <c r="Y5151" s="78"/>
      <c r="Z5151" s="78"/>
      <c r="AA5151" s="77"/>
      <c r="AB5151" s="77"/>
      <c r="AC5151" s="78"/>
      <c r="AD5151" s="104"/>
      <c r="AE5151" s="78"/>
      <c r="AF5151" s="104"/>
      <c r="AG5151" s="78"/>
      <c r="AH5151" s="104"/>
      <c r="AI5151" s="78"/>
      <c r="AJ5151" s="104"/>
      <c r="AK5151" s="78"/>
      <c r="AL5151" s="78"/>
      <c r="AM5151" s="8"/>
      <c r="AN5151" s="78"/>
      <c r="AO5151" s="78"/>
      <c r="AP5151" s="78"/>
      <c r="AQ5151" s="78"/>
      <c r="AR5151" s="78"/>
      <c r="AS5151" s="78"/>
      <c r="AT5151" s="78"/>
      <c r="AU5151" s="78"/>
      <c r="AV5151" s="78"/>
      <c r="AW5151" s="77"/>
      <c r="AX5151" s="144"/>
      <c r="AY5151" s="144"/>
      <c r="AZ5151" s="144"/>
      <c r="BA5151" s="54"/>
      <c r="BB5151" s="54"/>
    </row>
    <row r="5152" spans="2:54" x14ac:dyDescent="0.25">
      <c r="B5152" s="77"/>
      <c r="C5152" s="77"/>
      <c r="D5152" s="77"/>
      <c r="E5152" s="77"/>
      <c r="F5152" s="77"/>
      <c r="G5152" s="77"/>
      <c r="I5152" s="78"/>
      <c r="K5152" s="78"/>
      <c r="L5152" s="77"/>
      <c r="M5152" s="78"/>
      <c r="N5152" s="78"/>
      <c r="O5152" s="78"/>
      <c r="P5152" s="78"/>
      <c r="Q5152" s="144"/>
      <c r="R5152" s="78"/>
      <c r="S5152" s="78"/>
      <c r="T5152" s="78"/>
      <c r="U5152" s="78"/>
      <c r="V5152" s="219"/>
      <c r="W5152" s="78"/>
      <c r="X5152" s="78"/>
      <c r="Y5152" s="78"/>
      <c r="Z5152" s="78"/>
      <c r="AA5152" s="77"/>
      <c r="AB5152" s="77"/>
      <c r="AC5152" s="78"/>
      <c r="AD5152" s="104"/>
      <c r="AE5152" s="78"/>
      <c r="AF5152" s="104"/>
      <c r="AG5152" s="78"/>
      <c r="AH5152" s="104"/>
      <c r="AI5152" s="78"/>
      <c r="AJ5152" s="104"/>
      <c r="AK5152" s="78"/>
      <c r="AL5152" s="78"/>
      <c r="AM5152" s="8"/>
      <c r="AN5152" s="78"/>
      <c r="AO5152" s="78"/>
      <c r="AP5152" s="78"/>
      <c r="AQ5152" s="78"/>
      <c r="AR5152" s="78"/>
      <c r="AS5152" s="78"/>
      <c r="AT5152" s="78"/>
      <c r="AU5152" s="78"/>
      <c r="AV5152" s="78"/>
      <c r="AW5152" s="77"/>
      <c r="AX5152" s="144"/>
      <c r="AY5152" s="144"/>
      <c r="AZ5152" s="144"/>
      <c r="BA5152" s="54"/>
      <c r="BB5152" s="54"/>
    </row>
    <row r="5153" spans="2:54" x14ac:dyDescent="0.25">
      <c r="B5153" s="77"/>
      <c r="C5153" s="77"/>
      <c r="D5153" s="77"/>
      <c r="E5153" s="77"/>
      <c r="F5153" s="77"/>
      <c r="G5153" s="77"/>
      <c r="I5153" s="78"/>
      <c r="K5153" s="78"/>
      <c r="L5153" s="77"/>
      <c r="M5153" s="78"/>
      <c r="N5153" s="78"/>
      <c r="O5153" s="78"/>
      <c r="P5153" s="78"/>
      <c r="Q5153" s="144"/>
      <c r="R5153" s="78"/>
      <c r="S5153" s="78"/>
      <c r="T5153" s="78"/>
      <c r="U5153" s="78"/>
      <c r="V5153" s="219"/>
      <c r="W5153" s="78"/>
      <c r="X5153" s="78"/>
      <c r="Y5153" s="78"/>
      <c r="Z5153" s="78"/>
      <c r="AA5153" s="77"/>
      <c r="AB5153" s="77"/>
      <c r="AC5153" s="78"/>
      <c r="AD5153" s="104"/>
      <c r="AE5153" s="78"/>
      <c r="AF5153" s="104"/>
      <c r="AG5153" s="78"/>
      <c r="AH5153" s="104"/>
      <c r="AI5153" s="78"/>
      <c r="AJ5153" s="104"/>
      <c r="AK5153" s="78"/>
      <c r="AL5153" s="78"/>
      <c r="AM5153" s="8"/>
      <c r="AN5153" s="78"/>
      <c r="AO5153" s="78"/>
      <c r="AP5153" s="78"/>
      <c r="AQ5153" s="78"/>
      <c r="AR5153" s="78"/>
      <c r="AS5153" s="78"/>
      <c r="AT5153" s="78"/>
      <c r="AU5153" s="78"/>
      <c r="AV5153" s="78"/>
      <c r="AW5153" s="77"/>
      <c r="AX5153" s="144"/>
      <c r="AY5153" s="144"/>
      <c r="AZ5153" s="144"/>
      <c r="BA5153" s="54"/>
      <c r="BB5153" s="54"/>
    </row>
    <row r="5154" spans="2:54" x14ac:dyDescent="0.25">
      <c r="B5154" s="77"/>
      <c r="C5154" s="77"/>
      <c r="D5154" s="77"/>
      <c r="E5154" s="77"/>
      <c r="F5154" s="77"/>
      <c r="G5154" s="77"/>
      <c r="I5154" s="78"/>
      <c r="K5154" s="78"/>
      <c r="L5154" s="77"/>
      <c r="M5154" s="78"/>
      <c r="N5154" s="78"/>
      <c r="O5154" s="78"/>
      <c r="P5154" s="78"/>
      <c r="Q5154" s="144"/>
      <c r="R5154" s="78"/>
      <c r="S5154" s="78"/>
      <c r="T5154" s="78"/>
      <c r="U5154" s="78"/>
      <c r="V5154" s="219"/>
      <c r="W5154" s="78"/>
      <c r="X5154" s="78"/>
      <c r="Y5154" s="78"/>
      <c r="Z5154" s="78"/>
      <c r="AA5154" s="77"/>
      <c r="AB5154" s="77"/>
      <c r="AC5154" s="78"/>
      <c r="AD5154" s="104"/>
      <c r="AE5154" s="78"/>
      <c r="AF5154" s="104"/>
      <c r="AG5154" s="78"/>
      <c r="AH5154" s="104"/>
      <c r="AI5154" s="78"/>
      <c r="AJ5154" s="104"/>
      <c r="AK5154" s="78"/>
      <c r="AL5154" s="78"/>
      <c r="AM5154" s="8"/>
      <c r="AN5154" s="78"/>
      <c r="AO5154" s="78"/>
      <c r="AP5154" s="78"/>
      <c r="AQ5154" s="78"/>
      <c r="AR5154" s="78"/>
      <c r="AS5154" s="78"/>
      <c r="AT5154" s="78"/>
      <c r="AU5154" s="78"/>
      <c r="AV5154" s="78"/>
      <c r="AW5154" s="77"/>
      <c r="AX5154" s="144"/>
      <c r="AY5154" s="144"/>
      <c r="AZ5154" s="144"/>
      <c r="BA5154" s="54"/>
      <c r="BB5154" s="54"/>
    </row>
    <row r="5155" spans="2:54" x14ac:dyDescent="0.25">
      <c r="B5155" s="77"/>
      <c r="C5155" s="77"/>
      <c r="D5155" s="77"/>
      <c r="E5155" s="77"/>
      <c r="F5155" s="77"/>
      <c r="G5155" s="77"/>
      <c r="I5155" s="78"/>
      <c r="K5155" s="78"/>
      <c r="L5155" s="77"/>
      <c r="M5155" s="78"/>
      <c r="N5155" s="78"/>
      <c r="O5155" s="78"/>
      <c r="P5155" s="78"/>
      <c r="Q5155" s="144"/>
      <c r="R5155" s="78"/>
      <c r="S5155" s="78"/>
      <c r="T5155" s="78"/>
      <c r="U5155" s="78"/>
      <c r="V5155" s="219"/>
      <c r="W5155" s="78"/>
      <c r="X5155" s="78"/>
      <c r="Y5155" s="78"/>
      <c r="Z5155" s="78"/>
      <c r="AA5155" s="77"/>
      <c r="AB5155" s="77"/>
      <c r="AC5155" s="78"/>
      <c r="AD5155" s="104"/>
      <c r="AE5155" s="78"/>
      <c r="AF5155" s="104"/>
      <c r="AG5155" s="78"/>
      <c r="AH5155" s="104"/>
      <c r="AI5155" s="78"/>
      <c r="AJ5155" s="104"/>
      <c r="AK5155" s="78"/>
      <c r="AL5155" s="78"/>
      <c r="AM5155" s="8"/>
      <c r="AN5155" s="78"/>
      <c r="AO5155" s="78"/>
      <c r="AP5155" s="78"/>
      <c r="AQ5155" s="78"/>
      <c r="AR5155" s="78"/>
      <c r="AS5155" s="78"/>
      <c r="AT5155" s="78"/>
      <c r="AU5155" s="78"/>
      <c r="AV5155" s="78"/>
      <c r="AW5155" s="77"/>
      <c r="AX5155" s="144"/>
      <c r="AY5155" s="144"/>
      <c r="AZ5155" s="144"/>
      <c r="BA5155" s="54"/>
      <c r="BB5155" s="54"/>
    </row>
    <row r="5156" spans="2:54" x14ac:dyDescent="0.25">
      <c r="B5156" s="77"/>
      <c r="C5156" s="77"/>
      <c r="D5156" s="77"/>
      <c r="E5156" s="77"/>
      <c r="F5156" s="77"/>
      <c r="G5156" s="77"/>
      <c r="I5156" s="78"/>
      <c r="K5156" s="78"/>
      <c r="L5156" s="77"/>
      <c r="M5156" s="78"/>
      <c r="N5156" s="78"/>
      <c r="O5156" s="78"/>
      <c r="P5156" s="78"/>
      <c r="Q5156" s="144"/>
      <c r="R5156" s="78"/>
      <c r="S5156" s="78"/>
      <c r="T5156" s="78"/>
      <c r="U5156" s="78"/>
      <c r="V5156" s="219"/>
      <c r="W5156" s="78"/>
      <c r="X5156" s="78"/>
      <c r="Y5156" s="78"/>
      <c r="Z5156" s="78"/>
      <c r="AA5156" s="77"/>
      <c r="AB5156" s="77"/>
      <c r="AC5156" s="78"/>
      <c r="AD5156" s="104"/>
      <c r="AE5156" s="78"/>
      <c r="AF5156" s="104"/>
      <c r="AG5156" s="78"/>
      <c r="AH5156" s="104"/>
      <c r="AI5156" s="78"/>
      <c r="AJ5156" s="104"/>
      <c r="AK5156" s="78"/>
      <c r="AL5156" s="78"/>
      <c r="AM5156" s="8"/>
      <c r="AN5156" s="78"/>
      <c r="AO5156" s="78"/>
      <c r="AP5156" s="78"/>
      <c r="AQ5156" s="78"/>
      <c r="AR5156" s="78"/>
      <c r="AS5156" s="78"/>
      <c r="AT5156" s="78"/>
      <c r="AU5156" s="78"/>
      <c r="AV5156" s="78"/>
      <c r="AW5156" s="77"/>
      <c r="AX5156" s="144"/>
      <c r="AY5156" s="144"/>
      <c r="AZ5156" s="144"/>
      <c r="BA5156" s="54"/>
      <c r="BB5156" s="54"/>
    </row>
    <row r="5157" spans="2:54" x14ac:dyDescent="0.25">
      <c r="B5157" s="77"/>
      <c r="C5157" s="77"/>
      <c r="D5157" s="77"/>
      <c r="E5157" s="77"/>
      <c r="F5157" s="77"/>
      <c r="G5157" s="77"/>
      <c r="I5157" s="78"/>
      <c r="K5157" s="78"/>
      <c r="L5157" s="77"/>
      <c r="M5157" s="78"/>
      <c r="N5157" s="78"/>
      <c r="O5157" s="78"/>
      <c r="P5157" s="78"/>
      <c r="Q5157" s="144"/>
      <c r="R5157" s="78"/>
      <c r="S5157" s="78"/>
      <c r="T5157" s="78"/>
      <c r="U5157" s="78"/>
      <c r="V5157" s="219"/>
      <c r="W5157" s="78"/>
      <c r="X5157" s="78"/>
      <c r="Y5157" s="78"/>
      <c r="Z5157" s="78"/>
      <c r="AA5157" s="77"/>
      <c r="AB5157" s="77"/>
      <c r="AC5157" s="78"/>
      <c r="AD5157" s="104"/>
      <c r="AE5157" s="78"/>
      <c r="AF5157" s="104"/>
      <c r="AG5157" s="78"/>
      <c r="AH5157" s="104"/>
      <c r="AI5157" s="78"/>
      <c r="AJ5157" s="104"/>
      <c r="AK5157" s="78"/>
      <c r="AL5157" s="78"/>
      <c r="AM5157" s="8"/>
      <c r="AN5157" s="78"/>
      <c r="AO5157" s="78"/>
      <c r="AP5157" s="78"/>
      <c r="AQ5157" s="78"/>
      <c r="AR5157" s="78"/>
      <c r="AS5157" s="78"/>
      <c r="AT5157" s="78"/>
      <c r="AU5157" s="78"/>
      <c r="AV5157" s="78"/>
      <c r="AW5157" s="77"/>
      <c r="AX5157" s="144"/>
      <c r="AY5157" s="144"/>
      <c r="AZ5157" s="144"/>
      <c r="BA5157" s="54"/>
      <c r="BB5157" s="54"/>
    </row>
    <row r="5158" spans="2:54" x14ac:dyDescent="0.25">
      <c r="B5158" s="77"/>
      <c r="C5158" s="77"/>
      <c r="D5158" s="77"/>
      <c r="E5158" s="77"/>
      <c r="F5158" s="77"/>
      <c r="G5158" s="77"/>
      <c r="I5158" s="78"/>
      <c r="K5158" s="78"/>
      <c r="L5158" s="77"/>
      <c r="M5158" s="78"/>
      <c r="N5158" s="78"/>
      <c r="O5158" s="78"/>
      <c r="P5158" s="78"/>
      <c r="Q5158" s="144"/>
      <c r="R5158" s="78"/>
      <c r="S5158" s="78"/>
      <c r="T5158" s="78"/>
      <c r="U5158" s="78"/>
      <c r="V5158" s="219"/>
      <c r="W5158" s="78"/>
      <c r="X5158" s="78"/>
      <c r="Y5158" s="78"/>
      <c r="Z5158" s="78"/>
      <c r="AA5158" s="77"/>
      <c r="AB5158" s="77"/>
      <c r="AC5158" s="78"/>
      <c r="AD5158" s="104"/>
      <c r="AE5158" s="78"/>
      <c r="AF5158" s="104"/>
      <c r="AG5158" s="78"/>
      <c r="AH5158" s="104"/>
      <c r="AI5158" s="78"/>
      <c r="AJ5158" s="104"/>
      <c r="AK5158" s="78"/>
      <c r="AL5158" s="78"/>
      <c r="AM5158" s="8"/>
      <c r="AN5158" s="78"/>
      <c r="AO5158" s="78"/>
      <c r="AP5158" s="78"/>
      <c r="AQ5158" s="78"/>
      <c r="AR5158" s="78"/>
      <c r="AS5158" s="78"/>
      <c r="AT5158" s="78"/>
      <c r="AU5158" s="78"/>
      <c r="AV5158" s="78"/>
      <c r="AW5158" s="77"/>
      <c r="AX5158" s="144"/>
      <c r="AY5158" s="144"/>
      <c r="AZ5158" s="144"/>
      <c r="BA5158" s="54"/>
      <c r="BB5158" s="54"/>
    </row>
    <row r="5159" spans="2:54" x14ac:dyDescent="0.25">
      <c r="B5159" s="77"/>
      <c r="C5159" s="77"/>
      <c r="D5159" s="77"/>
      <c r="E5159" s="77"/>
      <c r="F5159" s="77"/>
      <c r="G5159" s="77"/>
      <c r="I5159" s="78"/>
      <c r="K5159" s="78"/>
      <c r="L5159" s="77"/>
      <c r="M5159" s="78"/>
      <c r="N5159" s="78"/>
      <c r="O5159" s="78"/>
      <c r="P5159" s="78"/>
      <c r="Q5159" s="144"/>
      <c r="R5159" s="78"/>
      <c r="S5159" s="78"/>
      <c r="T5159" s="78"/>
      <c r="U5159" s="78"/>
      <c r="V5159" s="219"/>
      <c r="W5159" s="78"/>
      <c r="X5159" s="78"/>
      <c r="Y5159" s="78"/>
      <c r="Z5159" s="78"/>
      <c r="AA5159" s="77"/>
      <c r="AB5159" s="77"/>
      <c r="AC5159" s="78"/>
      <c r="AD5159" s="104"/>
      <c r="AE5159" s="78"/>
      <c r="AF5159" s="104"/>
      <c r="AG5159" s="78"/>
      <c r="AH5159" s="104"/>
      <c r="AI5159" s="78"/>
      <c r="AJ5159" s="104"/>
      <c r="AK5159" s="78"/>
      <c r="AL5159" s="78"/>
      <c r="AM5159" s="8"/>
      <c r="AN5159" s="78"/>
      <c r="AO5159" s="78"/>
      <c r="AP5159" s="78"/>
      <c r="AQ5159" s="78"/>
      <c r="AR5159" s="78"/>
      <c r="AS5159" s="78"/>
      <c r="AT5159" s="78"/>
      <c r="AU5159" s="78"/>
      <c r="AV5159" s="78"/>
      <c r="AW5159" s="77"/>
      <c r="AX5159" s="144"/>
      <c r="AY5159" s="144"/>
      <c r="AZ5159" s="144"/>
      <c r="BA5159" s="54"/>
      <c r="BB5159" s="54"/>
    </row>
    <row r="5160" spans="2:54" x14ac:dyDescent="0.25">
      <c r="B5160" s="77"/>
      <c r="C5160" s="77"/>
      <c r="D5160" s="77"/>
      <c r="E5160" s="77"/>
      <c r="F5160" s="77"/>
      <c r="G5160" s="77"/>
      <c r="I5160" s="78"/>
      <c r="K5160" s="78"/>
      <c r="L5160" s="77"/>
      <c r="M5160" s="78"/>
      <c r="N5160" s="78"/>
      <c r="O5160" s="78"/>
      <c r="P5160" s="78"/>
      <c r="Q5160" s="144"/>
      <c r="R5160" s="78"/>
      <c r="S5160" s="78"/>
      <c r="T5160" s="78"/>
      <c r="U5160" s="78"/>
      <c r="V5160" s="219"/>
      <c r="W5160" s="78"/>
      <c r="X5160" s="78"/>
      <c r="Y5160" s="78"/>
      <c r="Z5160" s="78"/>
      <c r="AA5160" s="77"/>
      <c r="AB5160" s="77"/>
      <c r="AC5160" s="78"/>
      <c r="AD5160" s="104"/>
      <c r="AE5160" s="78"/>
      <c r="AF5160" s="104"/>
      <c r="AG5160" s="78"/>
      <c r="AH5160" s="104"/>
      <c r="AI5160" s="78"/>
      <c r="AJ5160" s="104"/>
      <c r="AK5160" s="78"/>
      <c r="AL5160" s="78"/>
      <c r="AM5160" s="8"/>
      <c r="AN5160" s="78"/>
      <c r="AO5160" s="78"/>
      <c r="AP5160" s="78"/>
      <c r="AQ5160" s="78"/>
      <c r="AR5160" s="78"/>
      <c r="AS5160" s="78"/>
      <c r="AT5160" s="78"/>
      <c r="AU5160" s="78"/>
      <c r="AV5160" s="78"/>
      <c r="AW5160" s="77"/>
      <c r="AX5160" s="144"/>
      <c r="AY5160" s="144"/>
      <c r="AZ5160" s="144"/>
      <c r="BA5160" s="54"/>
      <c r="BB5160" s="54"/>
    </row>
    <row r="5161" spans="2:54" x14ac:dyDescent="0.25">
      <c r="B5161" s="77"/>
      <c r="C5161" s="77"/>
      <c r="D5161" s="77"/>
      <c r="E5161" s="77"/>
      <c r="F5161" s="77"/>
      <c r="G5161" s="77"/>
      <c r="I5161" s="78"/>
      <c r="K5161" s="78"/>
      <c r="L5161" s="77"/>
      <c r="M5161" s="78"/>
      <c r="N5161" s="78"/>
      <c r="O5161" s="78"/>
      <c r="P5161" s="78"/>
      <c r="Q5161" s="144"/>
      <c r="R5161" s="78"/>
      <c r="S5161" s="78"/>
      <c r="T5161" s="78"/>
      <c r="U5161" s="78"/>
      <c r="V5161" s="219"/>
      <c r="W5161" s="78"/>
      <c r="X5161" s="78"/>
      <c r="Y5161" s="78"/>
      <c r="Z5161" s="78"/>
      <c r="AA5161" s="77"/>
      <c r="AB5161" s="77"/>
      <c r="AC5161" s="78"/>
      <c r="AD5161" s="104"/>
      <c r="AE5161" s="78"/>
      <c r="AF5161" s="104"/>
      <c r="AG5161" s="78"/>
      <c r="AH5161" s="104"/>
      <c r="AI5161" s="78"/>
      <c r="AJ5161" s="104"/>
      <c r="AK5161" s="78"/>
      <c r="AL5161" s="78"/>
      <c r="AM5161" s="8"/>
      <c r="AN5161" s="78"/>
      <c r="AO5161" s="78"/>
      <c r="AP5161" s="78"/>
      <c r="AQ5161" s="78"/>
      <c r="AR5161" s="78"/>
      <c r="AS5161" s="78"/>
      <c r="AT5161" s="78"/>
      <c r="AU5161" s="78"/>
      <c r="AV5161" s="78"/>
      <c r="AW5161" s="77"/>
      <c r="AX5161" s="144"/>
      <c r="AY5161" s="144"/>
      <c r="AZ5161" s="144"/>
      <c r="BA5161" s="54"/>
      <c r="BB5161" s="54"/>
    </row>
    <row r="5162" spans="2:54" x14ac:dyDescent="0.25">
      <c r="B5162" s="77"/>
      <c r="C5162" s="77"/>
      <c r="D5162" s="77"/>
      <c r="E5162" s="77"/>
      <c r="F5162" s="77"/>
      <c r="G5162" s="77"/>
      <c r="I5162" s="78"/>
      <c r="K5162" s="78"/>
      <c r="L5162" s="77"/>
      <c r="M5162" s="78"/>
      <c r="N5162" s="78"/>
      <c r="O5162" s="78"/>
      <c r="P5162" s="78"/>
      <c r="Q5162" s="144"/>
      <c r="R5162" s="78"/>
      <c r="S5162" s="78"/>
      <c r="T5162" s="78"/>
      <c r="U5162" s="78"/>
      <c r="V5162" s="219"/>
      <c r="W5162" s="78"/>
      <c r="X5162" s="78"/>
      <c r="Y5162" s="78"/>
      <c r="Z5162" s="78"/>
      <c r="AA5162" s="77"/>
      <c r="AB5162" s="77"/>
      <c r="AC5162" s="78"/>
      <c r="AD5162" s="104"/>
      <c r="AE5162" s="78"/>
      <c r="AF5162" s="104"/>
      <c r="AG5162" s="78"/>
      <c r="AH5162" s="104"/>
      <c r="AI5162" s="78"/>
      <c r="AJ5162" s="104"/>
      <c r="AK5162" s="78"/>
      <c r="AL5162" s="78"/>
      <c r="AM5162" s="8"/>
      <c r="AN5162" s="78"/>
      <c r="AO5162" s="78"/>
      <c r="AP5162" s="78"/>
      <c r="AQ5162" s="78"/>
      <c r="AR5162" s="78"/>
      <c r="AS5162" s="78"/>
      <c r="AT5162" s="78"/>
      <c r="AU5162" s="78"/>
      <c r="AV5162" s="78"/>
      <c r="AW5162" s="77"/>
      <c r="AX5162" s="144"/>
      <c r="AY5162" s="144"/>
      <c r="AZ5162" s="144"/>
      <c r="BA5162" s="54"/>
      <c r="BB5162" s="54"/>
    </row>
    <row r="5163" spans="2:54" x14ac:dyDescent="0.25">
      <c r="B5163" s="77"/>
      <c r="C5163" s="77"/>
      <c r="D5163" s="77"/>
      <c r="E5163" s="77"/>
      <c r="F5163" s="77"/>
      <c r="G5163" s="77"/>
      <c r="I5163" s="78"/>
      <c r="K5163" s="78"/>
      <c r="L5163" s="77"/>
      <c r="M5163" s="78"/>
      <c r="N5163" s="78"/>
      <c r="O5163" s="78"/>
      <c r="P5163" s="78"/>
      <c r="Q5163" s="144"/>
      <c r="R5163" s="78"/>
      <c r="S5163" s="78"/>
      <c r="T5163" s="78"/>
      <c r="U5163" s="78"/>
      <c r="V5163" s="219"/>
      <c r="W5163" s="78"/>
      <c r="X5163" s="78"/>
      <c r="Y5163" s="78"/>
      <c r="Z5163" s="78"/>
      <c r="AA5163" s="77"/>
      <c r="AB5163" s="77"/>
      <c r="AC5163" s="78"/>
      <c r="AD5163" s="104"/>
      <c r="AE5163" s="78"/>
      <c r="AF5163" s="104"/>
      <c r="AG5163" s="78"/>
      <c r="AH5163" s="104"/>
      <c r="AI5163" s="78"/>
      <c r="AJ5163" s="104"/>
      <c r="AK5163" s="78"/>
      <c r="AL5163" s="78"/>
      <c r="AM5163" s="8"/>
      <c r="AN5163" s="78"/>
      <c r="AO5163" s="78"/>
      <c r="AP5163" s="78"/>
      <c r="AQ5163" s="78"/>
      <c r="AR5163" s="78"/>
      <c r="AS5163" s="78"/>
      <c r="AT5163" s="78"/>
      <c r="AU5163" s="78"/>
      <c r="AV5163" s="78"/>
      <c r="AW5163" s="77"/>
      <c r="AX5163" s="144"/>
      <c r="AY5163" s="144"/>
      <c r="AZ5163" s="144"/>
      <c r="BA5163" s="54"/>
      <c r="BB5163" s="54"/>
    </row>
    <row r="5164" spans="2:54" x14ac:dyDescent="0.25">
      <c r="B5164" s="77"/>
      <c r="C5164" s="77"/>
      <c r="D5164" s="77"/>
      <c r="E5164" s="77"/>
      <c r="F5164" s="77"/>
      <c r="G5164" s="77"/>
      <c r="I5164" s="78"/>
      <c r="K5164" s="78"/>
      <c r="L5164" s="77"/>
      <c r="M5164" s="78"/>
      <c r="N5164" s="78"/>
      <c r="O5164" s="78"/>
      <c r="P5164" s="78"/>
      <c r="Q5164" s="144"/>
      <c r="R5164" s="78"/>
      <c r="S5164" s="78"/>
      <c r="T5164" s="78"/>
      <c r="U5164" s="78"/>
      <c r="V5164" s="219"/>
      <c r="W5164" s="78"/>
      <c r="X5164" s="78"/>
      <c r="Y5164" s="78"/>
      <c r="Z5164" s="78"/>
      <c r="AA5164" s="77"/>
      <c r="AB5164" s="77"/>
      <c r="AC5164" s="78"/>
      <c r="AD5164" s="104"/>
      <c r="AE5164" s="78"/>
      <c r="AF5164" s="104"/>
      <c r="AG5164" s="78"/>
      <c r="AH5164" s="104"/>
      <c r="AI5164" s="78"/>
      <c r="AJ5164" s="104"/>
      <c r="AK5164" s="78"/>
      <c r="AL5164" s="78"/>
      <c r="AM5164" s="8"/>
      <c r="AN5164" s="78"/>
      <c r="AO5164" s="78"/>
      <c r="AP5164" s="78"/>
      <c r="AQ5164" s="78"/>
      <c r="AR5164" s="78"/>
      <c r="AS5164" s="78"/>
      <c r="AT5164" s="78"/>
      <c r="AU5164" s="78"/>
      <c r="AV5164" s="78"/>
      <c r="AW5164" s="77"/>
      <c r="AX5164" s="144"/>
      <c r="AY5164" s="144"/>
      <c r="AZ5164" s="144"/>
      <c r="BA5164" s="54"/>
      <c r="BB5164" s="54"/>
    </row>
    <row r="5165" spans="2:54" x14ac:dyDescent="0.25">
      <c r="B5165" s="77"/>
      <c r="C5165" s="77"/>
      <c r="D5165" s="77"/>
      <c r="E5165" s="77"/>
      <c r="F5165" s="77"/>
      <c r="G5165" s="77"/>
      <c r="I5165" s="78"/>
      <c r="K5165" s="78"/>
      <c r="L5165" s="77"/>
      <c r="M5165" s="78"/>
      <c r="N5165" s="78"/>
      <c r="O5165" s="78"/>
      <c r="P5165" s="78"/>
      <c r="Q5165" s="144"/>
      <c r="R5165" s="78"/>
      <c r="S5165" s="78"/>
      <c r="T5165" s="78"/>
      <c r="U5165" s="78"/>
      <c r="V5165" s="219"/>
      <c r="W5165" s="78"/>
      <c r="X5165" s="78"/>
      <c r="Y5165" s="78"/>
      <c r="Z5165" s="78"/>
      <c r="AA5165" s="77"/>
      <c r="AB5165" s="77"/>
      <c r="AC5165" s="78"/>
      <c r="AD5165" s="104"/>
      <c r="AE5165" s="78"/>
      <c r="AF5165" s="104"/>
      <c r="AG5165" s="78"/>
      <c r="AH5165" s="104"/>
      <c r="AI5165" s="78"/>
      <c r="AJ5165" s="104"/>
      <c r="AK5165" s="78"/>
      <c r="AL5165" s="78"/>
      <c r="AM5165" s="8"/>
      <c r="AN5165" s="78"/>
      <c r="AO5165" s="78"/>
      <c r="AP5165" s="78"/>
      <c r="AQ5165" s="78"/>
      <c r="AR5165" s="78"/>
      <c r="AS5165" s="78"/>
      <c r="AT5165" s="78"/>
      <c r="AU5165" s="78"/>
      <c r="AV5165" s="78"/>
      <c r="AW5165" s="77"/>
      <c r="AX5165" s="144"/>
      <c r="AY5165" s="144"/>
      <c r="AZ5165" s="144"/>
      <c r="BA5165" s="54"/>
      <c r="BB5165" s="54"/>
    </row>
    <row r="5166" spans="2:54" x14ac:dyDescent="0.25">
      <c r="B5166" s="77"/>
      <c r="C5166" s="77"/>
      <c r="D5166" s="77"/>
      <c r="E5166" s="77"/>
      <c r="F5166" s="77"/>
      <c r="G5166" s="77"/>
      <c r="I5166" s="78"/>
      <c r="K5166" s="78"/>
      <c r="L5166" s="77"/>
      <c r="M5166" s="78"/>
      <c r="N5166" s="78"/>
      <c r="O5166" s="78"/>
      <c r="P5166" s="78"/>
      <c r="Q5166" s="144"/>
      <c r="R5166" s="78"/>
      <c r="S5166" s="78"/>
      <c r="T5166" s="78"/>
      <c r="U5166" s="78"/>
      <c r="V5166" s="219"/>
      <c r="W5166" s="78"/>
      <c r="X5166" s="78"/>
      <c r="Y5166" s="78"/>
      <c r="Z5166" s="78"/>
      <c r="AA5166" s="77"/>
      <c r="AB5166" s="77"/>
      <c r="AC5166" s="78"/>
      <c r="AD5166" s="104"/>
      <c r="AE5166" s="78"/>
      <c r="AF5166" s="104"/>
      <c r="AG5166" s="78"/>
      <c r="AH5166" s="104"/>
      <c r="AI5166" s="78"/>
      <c r="AJ5166" s="104"/>
      <c r="AK5166" s="78"/>
      <c r="AL5166" s="78"/>
      <c r="AM5166" s="8"/>
      <c r="AN5166" s="78"/>
      <c r="AO5166" s="78"/>
      <c r="AP5166" s="78"/>
      <c r="AQ5166" s="78"/>
      <c r="AR5166" s="78"/>
      <c r="AS5166" s="78"/>
      <c r="AT5166" s="78"/>
      <c r="AU5166" s="78"/>
      <c r="AV5166" s="78"/>
      <c r="AW5166" s="77"/>
      <c r="AX5166" s="144"/>
      <c r="AY5166" s="144"/>
      <c r="AZ5166" s="144"/>
      <c r="BA5166" s="54"/>
      <c r="BB5166" s="54"/>
    </row>
    <row r="5167" spans="2:54" x14ac:dyDescent="0.25">
      <c r="B5167" s="77"/>
      <c r="C5167" s="77"/>
      <c r="D5167" s="77"/>
      <c r="E5167" s="77"/>
      <c r="F5167" s="77"/>
      <c r="G5167" s="77"/>
      <c r="I5167" s="78"/>
      <c r="K5167" s="78"/>
      <c r="L5167" s="77"/>
      <c r="M5167" s="78"/>
      <c r="N5167" s="78"/>
      <c r="O5167" s="78"/>
      <c r="P5167" s="78"/>
      <c r="Q5167" s="144"/>
      <c r="R5167" s="78"/>
      <c r="S5167" s="78"/>
      <c r="T5167" s="78"/>
      <c r="U5167" s="78"/>
      <c r="V5167" s="219"/>
      <c r="W5167" s="78"/>
      <c r="X5167" s="78"/>
      <c r="Y5167" s="78"/>
      <c r="Z5167" s="78"/>
      <c r="AA5167" s="77"/>
      <c r="AB5167" s="77"/>
      <c r="AC5167" s="78"/>
      <c r="AD5167" s="104"/>
      <c r="AE5167" s="78"/>
      <c r="AF5167" s="104"/>
      <c r="AG5167" s="78"/>
      <c r="AH5167" s="104"/>
      <c r="AI5167" s="78"/>
      <c r="AJ5167" s="104"/>
      <c r="AK5167" s="78"/>
      <c r="AL5167" s="78"/>
      <c r="AM5167" s="8"/>
      <c r="AN5167" s="78"/>
      <c r="AO5167" s="78"/>
      <c r="AP5167" s="78"/>
      <c r="AQ5167" s="78"/>
      <c r="AR5167" s="78"/>
      <c r="AS5167" s="78"/>
      <c r="AT5167" s="78"/>
      <c r="AU5167" s="78"/>
      <c r="AV5167" s="78"/>
      <c r="AW5167" s="77"/>
      <c r="AX5167" s="144"/>
      <c r="AY5167" s="144"/>
      <c r="AZ5167" s="144"/>
      <c r="BA5167" s="54"/>
      <c r="BB5167" s="54"/>
    </row>
    <row r="5168" spans="2:54" x14ac:dyDescent="0.25">
      <c r="B5168" s="77"/>
      <c r="C5168" s="77"/>
      <c r="D5168" s="77"/>
      <c r="E5168" s="77"/>
      <c r="F5168" s="77"/>
      <c r="G5168" s="77"/>
      <c r="I5168" s="78"/>
      <c r="K5168" s="78"/>
      <c r="L5168" s="77"/>
      <c r="M5168" s="78"/>
      <c r="N5168" s="78"/>
      <c r="O5168" s="78"/>
      <c r="P5168" s="78"/>
      <c r="Q5168" s="144"/>
      <c r="R5168" s="78"/>
      <c r="S5168" s="78"/>
      <c r="T5168" s="78"/>
      <c r="U5168" s="78"/>
      <c r="V5168" s="219"/>
      <c r="W5168" s="78"/>
      <c r="X5168" s="78"/>
      <c r="Y5168" s="78"/>
      <c r="Z5168" s="78"/>
      <c r="AA5168" s="77"/>
      <c r="AB5168" s="77"/>
      <c r="AC5168" s="78"/>
      <c r="AD5168" s="104"/>
      <c r="AE5168" s="78"/>
      <c r="AF5168" s="104"/>
      <c r="AG5168" s="78"/>
      <c r="AH5168" s="104"/>
      <c r="AI5168" s="78"/>
      <c r="AJ5168" s="104"/>
      <c r="AK5168" s="78"/>
      <c r="AL5168" s="78"/>
      <c r="AM5168" s="8"/>
      <c r="AN5168" s="78"/>
      <c r="AO5168" s="78"/>
      <c r="AP5168" s="78"/>
      <c r="AQ5168" s="78"/>
      <c r="AR5168" s="78"/>
      <c r="AS5168" s="78"/>
      <c r="AT5168" s="78"/>
      <c r="AU5168" s="78"/>
      <c r="AV5168" s="78"/>
      <c r="AW5168" s="77"/>
      <c r="AX5168" s="144"/>
      <c r="AY5168" s="144"/>
      <c r="AZ5168" s="144"/>
      <c r="BA5168" s="54"/>
      <c r="BB5168" s="54"/>
    </row>
    <row r="5169" spans="2:54" x14ac:dyDescent="0.25">
      <c r="B5169" s="77"/>
      <c r="C5169" s="77"/>
      <c r="D5169" s="77"/>
      <c r="E5169" s="77"/>
      <c r="F5169" s="77"/>
      <c r="G5169" s="77"/>
      <c r="I5169" s="78"/>
      <c r="K5169" s="78"/>
      <c r="L5169" s="77"/>
      <c r="M5169" s="78"/>
      <c r="N5169" s="78"/>
      <c r="O5169" s="78"/>
      <c r="P5169" s="78"/>
      <c r="Q5169" s="144"/>
      <c r="R5169" s="78"/>
      <c r="S5169" s="78"/>
      <c r="T5169" s="78"/>
      <c r="U5169" s="78"/>
      <c r="V5169" s="219"/>
      <c r="W5169" s="78"/>
      <c r="X5169" s="78"/>
      <c r="Y5169" s="78"/>
      <c r="Z5169" s="78"/>
      <c r="AA5169" s="77"/>
      <c r="AB5169" s="77"/>
      <c r="AC5169" s="78"/>
      <c r="AD5169" s="104"/>
      <c r="AE5169" s="78"/>
      <c r="AF5169" s="104"/>
      <c r="AG5169" s="78"/>
      <c r="AH5169" s="104"/>
      <c r="AI5169" s="78"/>
      <c r="AJ5169" s="104"/>
      <c r="AK5169" s="78"/>
      <c r="AL5169" s="78"/>
      <c r="AM5169" s="8"/>
      <c r="AN5169" s="78"/>
      <c r="AO5169" s="78"/>
      <c r="AP5169" s="78"/>
      <c r="AQ5169" s="78"/>
      <c r="AR5169" s="78"/>
      <c r="AS5169" s="78"/>
      <c r="AT5169" s="78"/>
      <c r="AU5169" s="78"/>
      <c r="AV5169" s="78"/>
      <c r="AW5169" s="77"/>
      <c r="AX5169" s="144"/>
      <c r="AY5169" s="144"/>
      <c r="AZ5169" s="144"/>
      <c r="BA5169" s="54"/>
      <c r="BB5169" s="54"/>
    </row>
    <row r="5170" spans="2:54" x14ac:dyDescent="0.25">
      <c r="B5170" s="77"/>
      <c r="C5170" s="77"/>
      <c r="D5170" s="77"/>
      <c r="E5170" s="77"/>
      <c r="F5170" s="77"/>
      <c r="G5170" s="77"/>
      <c r="I5170" s="78"/>
      <c r="K5170" s="78"/>
      <c r="L5170" s="77"/>
      <c r="M5170" s="78"/>
      <c r="N5170" s="78"/>
      <c r="O5170" s="78"/>
      <c r="P5170" s="78"/>
      <c r="Q5170" s="144"/>
      <c r="R5170" s="78"/>
      <c r="S5170" s="78"/>
      <c r="T5170" s="78"/>
      <c r="U5170" s="78"/>
      <c r="V5170" s="219"/>
      <c r="W5170" s="78"/>
      <c r="X5170" s="78"/>
      <c r="Y5170" s="78"/>
      <c r="Z5170" s="78"/>
      <c r="AA5170" s="77"/>
      <c r="AB5170" s="77"/>
      <c r="AC5170" s="78"/>
      <c r="AD5170" s="104"/>
      <c r="AE5170" s="78"/>
      <c r="AF5170" s="104"/>
      <c r="AG5170" s="78"/>
      <c r="AH5170" s="104"/>
      <c r="AI5170" s="78"/>
      <c r="AJ5170" s="104"/>
      <c r="AK5170" s="78"/>
      <c r="AL5170" s="78"/>
      <c r="AM5170" s="8"/>
      <c r="AN5170" s="78"/>
      <c r="AO5170" s="78"/>
      <c r="AP5170" s="78"/>
      <c r="AQ5170" s="78"/>
      <c r="AR5170" s="78"/>
      <c r="AS5170" s="78"/>
      <c r="AT5170" s="78"/>
      <c r="AU5170" s="78"/>
      <c r="AV5170" s="78"/>
      <c r="AW5170" s="77"/>
      <c r="AX5170" s="144"/>
      <c r="AY5170" s="144"/>
      <c r="AZ5170" s="144"/>
      <c r="BA5170" s="54"/>
      <c r="BB5170" s="54"/>
    </row>
    <row r="5171" spans="2:54" x14ac:dyDescent="0.25">
      <c r="B5171" s="77"/>
      <c r="C5171" s="77"/>
      <c r="D5171" s="77"/>
      <c r="E5171" s="77"/>
      <c r="F5171" s="77"/>
      <c r="G5171" s="77"/>
      <c r="I5171" s="78"/>
      <c r="K5171" s="78"/>
      <c r="L5171" s="77"/>
      <c r="M5171" s="78"/>
      <c r="N5171" s="78"/>
      <c r="O5171" s="78"/>
      <c r="P5171" s="78"/>
      <c r="Q5171" s="144"/>
      <c r="R5171" s="78"/>
      <c r="S5171" s="78"/>
      <c r="T5171" s="78"/>
      <c r="U5171" s="78"/>
      <c r="V5171" s="219"/>
      <c r="W5171" s="78"/>
      <c r="X5171" s="78"/>
      <c r="Y5171" s="78"/>
      <c r="Z5171" s="78"/>
      <c r="AA5171" s="77"/>
      <c r="AB5171" s="77"/>
      <c r="AC5171" s="78"/>
      <c r="AD5171" s="104"/>
      <c r="AE5171" s="78"/>
      <c r="AF5171" s="104"/>
      <c r="AG5171" s="78"/>
      <c r="AH5171" s="104"/>
      <c r="AI5171" s="78"/>
      <c r="AJ5171" s="104"/>
      <c r="AK5171" s="78"/>
      <c r="AL5171" s="78"/>
      <c r="AM5171" s="8"/>
      <c r="AN5171" s="78"/>
      <c r="AO5171" s="78"/>
      <c r="AP5171" s="78"/>
      <c r="AQ5171" s="78"/>
      <c r="AR5171" s="78"/>
      <c r="AS5171" s="78"/>
      <c r="AT5171" s="78"/>
      <c r="AU5171" s="78"/>
      <c r="AV5171" s="78"/>
      <c r="AW5171" s="77"/>
      <c r="AX5171" s="144"/>
      <c r="AY5171" s="144"/>
      <c r="AZ5171" s="144"/>
      <c r="BA5171" s="54"/>
      <c r="BB5171" s="54"/>
    </row>
    <row r="5172" spans="2:54" x14ac:dyDescent="0.25">
      <c r="B5172" s="77"/>
      <c r="C5172" s="77"/>
      <c r="D5172" s="77"/>
      <c r="E5172" s="77"/>
      <c r="F5172" s="77"/>
      <c r="G5172" s="77"/>
      <c r="I5172" s="78"/>
      <c r="K5172" s="78"/>
      <c r="L5172" s="77"/>
      <c r="M5172" s="78"/>
      <c r="N5172" s="78"/>
      <c r="O5172" s="78"/>
      <c r="P5172" s="78"/>
      <c r="Q5172" s="144"/>
      <c r="R5172" s="78"/>
      <c r="S5172" s="78"/>
      <c r="T5172" s="78"/>
      <c r="U5172" s="78"/>
      <c r="V5172" s="219"/>
      <c r="W5172" s="78"/>
      <c r="X5172" s="78"/>
      <c r="Y5172" s="78"/>
      <c r="Z5172" s="78"/>
      <c r="AA5172" s="77"/>
      <c r="AB5172" s="77"/>
      <c r="AC5172" s="78"/>
      <c r="AD5172" s="104"/>
      <c r="AE5172" s="78"/>
      <c r="AF5172" s="104"/>
      <c r="AG5172" s="78"/>
      <c r="AH5172" s="104"/>
      <c r="AI5172" s="78"/>
      <c r="AJ5172" s="104"/>
      <c r="AK5172" s="78"/>
      <c r="AL5172" s="78"/>
      <c r="AM5172" s="8"/>
      <c r="AN5172" s="78"/>
      <c r="AO5172" s="78"/>
      <c r="AP5172" s="78"/>
      <c r="AQ5172" s="78"/>
      <c r="AR5172" s="78"/>
      <c r="AS5172" s="78"/>
      <c r="AT5172" s="78"/>
      <c r="AU5172" s="78"/>
      <c r="AV5172" s="78"/>
      <c r="AW5172" s="77"/>
      <c r="AX5172" s="144"/>
      <c r="AY5172" s="144"/>
      <c r="AZ5172" s="144"/>
      <c r="BA5172" s="54"/>
      <c r="BB5172" s="54"/>
    </row>
    <row r="5173" spans="2:54" x14ac:dyDescent="0.25">
      <c r="B5173" s="77"/>
      <c r="C5173" s="77"/>
      <c r="D5173" s="77"/>
      <c r="E5173" s="77"/>
      <c r="F5173" s="77"/>
      <c r="G5173" s="77"/>
      <c r="I5173" s="78"/>
      <c r="K5173" s="78"/>
      <c r="L5173" s="77"/>
      <c r="M5173" s="78"/>
      <c r="N5173" s="78"/>
      <c r="O5173" s="78"/>
      <c r="P5173" s="78"/>
      <c r="Q5173" s="144"/>
      <c r="R5173" s="78"/>
      <c r="S5173" s="78"/>
      <c r="T5173" s="78"/>
      <c r="U5173" s="78"/>
      <c r="V5173" s="219"/>
      <c r="W5173" s="78"/>
      <c r="X5173" s="78"/>
      <c r="Y5173" s="78"/>
      <c r="Z5173" s="78"/>
      <c r="AA5173" s="77"/>
      <c r="AB5173" s="77"/>
      <c r="AC5173" s="78"/>
      <c r="AD5173" s="104"/>
      <c r="AE5173" s="78"/>
      <c r="AF5173" s="104"/>
      <c r="AG5173" s="78"/>
      <c r="AH5173" s="104"/>
      <c r="AI5173" s="78"/>
      <c r="AJ5173" s="104"/>
      <c r="AK5173" s="78"/>
      <c r="AL5173" s="78"/>
      <c r="AM5173" s="8"/>
      <c r="AN5173" s="78"/>
      <c r="AO5173" s="78"/>
      <c r="AP5173" s="78"/>
      <c r="AQ5173" s="78"/>
      <c r="AR5173" s="78"/>
      <c r="AS5173" s="78"/>
      <c r="AT5173" s="78"/>
      <c r="AU5173" s="78"/>
      <c r="AV5173" s="78"/>
      <c r="AW5173" s="77"/>
      <c r="AX5173" s="144"/>
      <c r="AY5173" s="144"/>
      <c r="AZ5173" s="144"/>
      <c r="BA5173" s="54"/>
      <c r="BB5173" s="54"/>
    </row>
    <row r="5174" spans="2:54" x14ac:dyDescent="0.25">
      <c r="B5174" s="77"/>
      <c r="C5174" s="77"/>
      <c r="D5174" s="77"/>
      <c r="E5174" s="77"/>
      <c r="F5174" s="77"/>
      <c r="G5174" s="77"/>
      <c r="I5174" s="78"/>
      <c r="K5174" s="78"/>
      <c r="L5174" s="77"/>
      <c r="M5174" s="78"/>
      <c r="N5174" s="78"/>
      <c r="O5174" s="78"/>
      <c r="P5174" s="78"/>
      <c r="Q5174" s="144"/>
      <c r="R5174" s="78"/>
      <c r="S5174" s="78"/>
      <c r="T5174" s="78"/>
      <c r="U5174" s="78"/>
      <c r="V5174" s="219"/>
      <c r="W5174" s="78"/>
      <c r="X5174" s="78"/>
      <c r="Y5174" s="78"/>
      <c r="Z5174" s="78"/>
      <c r="AA5174" s="77"/>
      <c r="AB5174" s="77"/>
      <c r="AC5174" s="78"/>
      <c r="AD5174" s="104"/>
      <c r="AE5174" s="78"/>
      <c r="AF5174" s="104"/>
      <c r="AG5174" s="78"/>
      <c r="AH5174" s="104"/>
      <c r="AI5174" s="78"/>
      <c r="AJ5174" s="104"/>
      <c r="AK5174" s="78"/>
      <c r="AL5174" s="78"/>
      <c r="AM5174" s="8"/>
      <c r="AN5174" s="78"/>
      <c r="AO5174" s="78"/>
      <c r="AP5174" s="78"/>
      <c r="AQ5174" s="78"/>
      <c r="AR5174" s="78"/>
      <c r="AS5174" s="78"/>
      <c r="AT5174" s="78"/>
      <c r="AU5174" s="78"/>
      <c r="AV5174" s="78"/>
      <c r="AW5174" s="77"/>
      <c r="AX5174" s="144"/>
      <c r="AY5174" s="144"/>
      <c r="AZ5174" s="144"/>
      <c r="BA5174" s="54"/>
      <c r="BB5174" s="54"/>
    </row>
    <row r="5175" spans="2:54" x14ac:dyDescent="0.25">
      <c r="B5175" s="77"/>
      <c r="C5175" s="77"/>
      <c r="D5175" s="77"/>
      <c r="E5175" s="77"/>
      <c r="F5175" s="77"/>
      <c r="G5175" s="77"/>
      <c r="I5175" s="78"/>
      <c r="K5175" s="78"/>
      <c r="L5175" s="77"/>
      <c r="M5175" s="78"/>
      <c r="N5175" s="78"/>
      <c r="O5175" s="78"/>
      <c r="P5175" s="78"/>
      <c r="Q5175" s="144"/>
      <c r="R5175" s="78"/>
      <c r="S5175" s="78"/>
      <c r="T5175" s="78"/>
      <c r="U5175" s="78"/>
      <c r="V5175" s="219"/>
      <c r="W5175" s="78"/>
      <c r="X5175" s="78"/>
      <c r="Y5175" s="78"/>
      <c r="Z5175" s="78"/>
      <c r="AA5175" s="77"/>
      <c r="AB5175" s="77"/>
      <c r="AC5175" s="78"/>
      <c r="AD5175" s="104"/>
      <c r="AE5175" s="78"/>
      <c r="AF5175" s="104"/>
      <c r="AG5175" s="78"/>
      <c r="AH5175" s="104"/>
      <c r="AI5175" s="78"/>
      <c r="AJ5175" s="104"/>
      <c r="AK5175" s="78"/>
      <c r="AL5175" s="78"/>
      <c r="AM5175" s="8"/>
      <c r="AN5175" s="78"/>
      <c r="AO5175" s="78"/>
      <c r="AP5175" s="78"/>
      <c r="AQ5175" s="78"/>
      <c r="AR5175" s="78"/>
      <c r="AS5175" s="78"/>
      <c r="AT5175" s="78"/>
      <c r="AU5175" s="78"/>
      <c r="AV5175" s="78"/>
      <c r="AW5175" s="77"/>
      <c r="AX5175" s="144"/>
      <c r="AY5175" s="144"/>
      <c r="AZ5175" s="144"/>
      <c r="BA5175" s="54"/>
      <c r="BB5175" s="54"/>
    </row>
    <row r="5176" spans="2:54" x14ac:dyDescent="0.25">
      <c r="B5176" s="77"/>
      <c r="C5176" s="77"/>
      <c r="D5176" s="77"/>
      <c r="E5176" s="77"/>
      <c r="F5176" s="77"/>
      <c r="G5176" s="77"/>
      <c r="I5176" s="78"/>
      <c r="K5176" s="78"/>
      <c r="L5176" s="77"/>
      <c r="M5176" s="78"/>
      <c r="N5176" s="78"/>
      <c r="O5176" s="78"/>
      <c r="P5176" s="78"/>
      <c r="Q5176" s="144"/>
      <c r="R5176" s="78"/>
      <c r="S5176" s="78"/>
      <c r="T5176" s="78"/>
      <c r="U5176" s="78"/>
      <c r="V5176" s="219"/>
      <c r="W5176" s="78"/>
      <c r="X5176" s="78"/>
      <c r="Y5176" s="78"/>
      <c r="Z5176" s="78"/>
      <c r="AA5176" s="77"/>
      <c r="AB5176" s="77"/>
      <c r="AC5176" s="78"/>
      <c r="AD5176" s="104"/>
      <c r="AE5176" s="78"/>
      <c r="AF5176" s="104"/>
      <c r="AG5176" s="78"/>
      <c r="AH5176" s="104"/>
      <c r="AI5176" s="78"/>
      <c r="AJ5176" s="104"/>
      <c r="AK5176" s="78"/>
      <c r="AL5176" s="78"/>
      <c r="AM5176" s="8"/>
      <c r="AN5176" s="78"/>
      <c r="AO5176" s="78"/>
      <c r="AP5176" s="78"/>
      <c r="AQ5176" s="78"/>
      <c r="AR5176" s="78"/>
      <c r="AS5176" s="78"/>
      <c r="AT5176" s="78"/>
      <c r="AU5176" s="78"/>
      <c r="AV5176" s="78"/>
      <c r="AW5176" s="77"/>
      <c r="AX5176" s="144"/>
      <c r="AY5176" s="144"/>
      <c r="AZ5176" s="144"/>
      <c r="BA5176" s="54"/>
      <c r="BB5176" s="54"/>
    </row>
    <row r="5177" spans="2:54" x14ac:dyDescent="0.25">
      <c r="B5177" s="77"/>
      <c r="C5177" s="77"/>
      <c r="D5177" s="77"/>
      <c r="E5177" s="77"/>
      <c r="F5177" s="77"/>
      <c r="G5177" s="77"/>
      <c r="I5177" s="78"/>
      <c r="K5177" s="78"/>
      <c r="L5177" s="77"/>
      <c r="M5177" s="78"/>
      <c r="N5177" s="78"/>
      <c r="O5177" s="78"/>
      <c r="P5177" s="78"/>
      <c r="Q5177" s="144"/>
      <c r="R5177" s="78"/>
      <c r="S5177" s="78"/>
      <c r="T5177" s="78"/>
      <c r="U5177" s="78"/>
      <c r="V5177" s="219"/>
      <c r="W5177" s="78"/>
      <c r="X5177" s="78"/>
      <c r="Y5177" s="78"/>
      <c r="Z5177" s="78"/>
      <c r="AA5177" s="77"/>
      <c r="AB5177" s="77"/>
      <c r="AC5177" s="78"/>
      <c r="AD5177" s="104"/>
      <c r="AE5177" s="78"/>
      <c r="AF5177" s="104"/>
      <c r="AG5177" s="78"/>
      <c r="AH5177" s="104"/>
      <c r="AI5177" s="78"/>
      <c r="AJ5177" s="104"/>
      <c r="AK5177" s="78"/>
      <c r="AL5177" s="78"/>
      <c r="AM5177" s="8"/>
      <c r="AN5177" s="78"/>
      <c r="AO5177" s="78"/>
      <c r="AP5177" s="78"/>
      <c r="AQ5177" s="78"/>
      <c r="AR5177" s="78"/>
      <c r="AS5177" s="78"/>
      <c r="AT5177" s="78"/>
      <c r="AU5177" s="78"/>
      <c r="AV5177" s="78"/>
      <c r="AW5177" s="77"/>
      <c r="AX5177" s="144"/>
      <c r="AY5177" s="144"/>
      <c r="AZ5177" s="144"/>
      <c r="BA5177" s="54"/>
      <c r="BB5177" s="54"/>
    </row>
    <row r="5178" spans="2:54" x14ac:dyDescent="0.25">
      <c r="B5178" s="77"/>
      <c r="C5178" s="77"/>
      <c r="D5178" s="77"/>
      <c r="E5178" s="77"/>
      <c r="F5178" s="77"/>
      <c r="G5178" s="77"/>
      <c r="I5178" s="78"/>
      <c r="K5178" s="78"/>
      <c r="L5178" s="77"/>
      <c r="M5178" s="78"/>
      <c r="N5178" s="78"/>
      <c r="O5178" s="78"/>
      <c r="P5178" s="78"/>
      <c r="Q5178" s="144"/>
      <c r="R5178" s="78"/>
      <c r="S5178" s="78"/>
      <c r="T5178" s="78"/>
      <c r="U5178" s="78"/>
      <c r="V5178" s="219"/>
      <c r="W5178" s="78"/>
      <c r="X5178" s="78"/>
      <c r="Y5178" s="78"/>
      <c r="Z5178" s="78"/>
      <c r="AA5178" s="77"/>
      <c r="AB5178" s="77"/>
      <c r="AC5178" s="78"/>
      <c r="AD5178" s="104"/>
      <c r="AE5178" s="78"/>
      <c r="AF5178" s="104"/>
      <c r="AG5178" s="78"/>
      <c r="AH5178" s="104"/>
      <c r="AI5178" s="78"/>
      <c r="AJ5178" s="104"/>
      <c r="AK5178" s="78"/>
      <c r="AL5178" s="78"/>
      <c r="AM5178" s="8"/>
      <c r="AN5178" s="78"/>
      <c r="AO5178" s="78"/>
      <c r="AP5178" s="78"/>
      <c r="AQ5178" s="78"/>
      <c r="AR5178" s="78"/>
      <c r="AS5178" s="78"/>
      <c r="AT5178" s="78"/>
      <c r="AU5178" s="78"/>
      <c r="AV5178" s="78"/>
      <c r="AW5178" s="77"/>
      <c r="AX5178" s="144"/>
      <c r="AY5178" s="144"/>
      <c r="AZ5178" s="144"/>
      <c r="BA5178" s="54"/>
      <c r="BB5178" s="54"/>
    </row>
    <row r="5179" spans="2:54" x14ac:dyDescent="0.25">
      <c r="B5179" s="77"/>
      <c r="C5179" s="77"/>
      <c r="D5179" s="77"/>
      <c r="E5179" s="77"/>
      <c r="F5179" s="77"/>
      <c r="G5179" s="77"/>
      <c r="I5179" s="78"/>
      <c r="K5179" s="78"/>
      <c r="L5179" s="77"/>
      <c r="M5179" s="78"/>
      <c r="N5179" s="78"/>
      <c r="O5179" s="78"/>
      <c r="P5179" s="78"/>
      <c r="Q5179" s="144"/>
      <c r="R5179" s="78"/>
      <c r="S5179" s="78"/>
      <c r="T5179" s="78"/>
      <c r="U5179" s="78"/>
      <c r="V5179" s="219"/>
      <c r="W5179" s="78"/>
      <c r="X5179" s="78"/>
      <c r="Y5179" s="78"/>
      <c r="Z5179" s="78"/>
      <c r="AA5179" s="77"/>
      <c r="AB5179" s="77"/>
      <c r="AC5179" s="78"/>
      <c r="AD5179" s="104"/>
      <c r="AE5179" s="78"/>
      <c r="AF5179" s="104"/>
      <c r="AG5179" s="78"/>
      <c r="AH5179" s="104"/>
      <c r="AI5179" s="78"/>
      <c r="AJ5179" s="104"/>
      <c r="AK5179" s="78"/>
      <c r="AL5179" s="78"/>
      <c r="AM5179" s="8"/>
      <c r="AN5179" s="78"/>
      <c r="AO5179" s="78"/>
      <c r="AP5179" s="78"/>
      <c r="AQ5179" s="78"/>
      <c r="AR5179" s="78"/>
      <c r="AS5179" s="78"/>
      <c r="AT5179" s="78"/>
      <c r="AU5179" s="78"/>
      <c r="AV5179" s="78"/>
      <c r="AW5179" s="77"/>
      <c r="AX5179" s="144"/>
      <c r="AY5179" s="144"/>
      <c r="AZ5179" s="144"/>
      <c r="BA5179" s="54"/>
      <c r="BB5179" s="54"/>
    </row>
    <row r="5180" spans="2:54" x14ac:dyDescent="0.25">
      <c r="B5180" s="77"/>
      <c r="C5180" s="77"/>
      <c r="D5180" s="77"/>
      <c r="E5180" s="77"/>
      <c r="F5180" s="77"/>
      <c r="G5180" s="77"/>
      <c r="I5180" s="78"/>
      <c r="K5180" s="78"/>
      <c r="L5180" s="77"/>
      <c r="M5180" s="78"/>
      <c r="N5180" s="78"/>
      <c r="O5180" s="78"/>
      <c r="P5180" s="78"/>
      <c r="Q5180" s="144"/>
      <c r="R5180" s="78"/>
      <c r="S5180" s="78"/>
      <c r="T5180" s="78"/>
      <c r="U5180" s="78"/>
      <c r="V5180" s="219"/>
      <c r="W5180" s="78"/>
      <c r="X5180" s="78"/>
      <c r="Y5180" s="78"/>
      <c r="Z5180" s="78"/>
      <c r="AA5180" s="77"/>
      <c r="AB5180" s="77"/>
      <c r="AC5180" s="78"/>
      <c r="AD5180" s="104"/>
      <c r="AE5180" s="78"/>
      <c r="AF5180" s="104"/>
      <c r="AG5180" s="78"/>
      <c r="AH5180" s="104"/>
      <c r="AI5180" s="78"/>
      <c r="AJ5180" s="104"/>
      <c r="AK5180" s="78"/>
      <c r="AL5180" s="78"/>
      <c r="AM5180" s="8"/>
      <c r="AN5180" s="78"/>
      <c r="AO5180" s="78"/>
      <c r="AP5180" s="78"/>
      <c r="AQ5180" s="78"/>
      <c r="AR5180" s="78"/>
      <c r="AS5180" s="78"/>
      <c r="AT5180" s="78"/>
      <c r="AU5180" s="78"/>
      <c r="AV5180" s="78"/>
      <c r="AW5180" s="77"/>
      <c r="AX5180" s="144"/>
      <c r="AY5180" s="144"/>
      <c r="AZ5180" s="144"/>
      <c r="BA5180" s="54"/>
      <c r="BB5180" s="54"/>
    </row>
    <row r="5181" spans="2:54" x14ac:dyDescent="0.25">
      <c r="B5181" s="77"/>
      <c r="C5181" s="77"/>
      <c r="D5181" s="77"/>
      <c r="E5181" s="77"/>
      <c r="F5181" s="77"/>
      <c r="G5181" s="77"/>
      <c r="I5181" s="78"/>
      <c r="K5181" s="78"/>
      <c r="L5181" s="77"/>
      <c r="M5181" s="78"/>
      <c r="N5181" s="78"/>
      <c r="O5181" s="78"/>
      <c r="P5181" s="78"/>
      <c r="Q5181" s="144"/>
      <c r="R5181" s="78"/>
      <c r="S5181" s="78"/>
      <c r="T5181" s="78"/>
      <c r="U5181" s="78"/>
      <c r="V5181" s="219"/>
      <c r="W5181" s="78"/>
      <c r="X5181" s="78"/>
      <c r="Y5181" s="78"/>
      <c r="Z5181" s="78"/>
      <c r="AA5181" s="77"/>
      <c r="AB5181" s="77"/>
      <c r="AC5181" s="78"/>
      <c r="AD5181" s="104"/>
      <c r="AE5181" s="78"/>
      <c r="AF5181" s="104"/>
      <c r="AG5181" s="78"/>
      <c r="AH5181" s="104"/>
      <c r="AI5181" s="78"/>
      <c r="AJ5181" s="104"/>
      <c r="AK5181" s="78"/>
      <c r="AL5181" s="78"/>
      <c r="AM5181" s="8"/>
      <c r="AN5181" s="78"/>
      <c r="AO5181" s="78"/>
      <c r="AP5181" s="78"/>
      <c r="AQ5181" s="78"/>
      <c r="AR5181" s="78"/>
      <c r="AS5181" s="78"/>
      <c r="AT5181" s="78"/>
      <c r="AU5181" s="78"/>
      <c r="AV5181" s="78"/>
      <c r="AW5181" s="77"/>
      <c r="AX5181" s="144"/>
      <c r="AY5181" s="144"/>
      <c r="AZ5181" s="144"/>
      <c r="BA5181" s="54"/>
      <c r="BB5181" s="54"/>
    </row>
    <row r="5182" spans="2:54" x14ac:dyDescent="0.25">
      <c r="B5182" s="77"/>
      <c r="C5182" s="77"/>
      <c r="D5182" s="77"/>
      <c r="E5182" s="77"/>
      <c r="F5182" s="77"/>
      <c r="G5182" s="77"/>
      <c r="I5182" s="78"/>
      <c r="K5182" s="78"/>
      <c r="L5182" s="77"/>
      <c r="M5182" s="78"/>
      <c r="N5182" s="78"/>
      <c r="O5182" s="78"/>
      <c r="P5182" s="78"/>
      <c r="Q5182" s="144"/>
      <c r="R5182" s="78"/>
      <c r="S5182" s="78"/>
      <c r="T5182" s="78"/>
      <c r="U5182" s="78"/>
      <c r="V5182" s="219"/>
      <c r="W5182" s="78"/>
      <c r="X5182" s="78"/>
      <c r="Y5182" s="78"/>
      <c r="Z5182" s="78"/>
      <c r="AA5182" s="77"/>
      <c r="AB5182" s="77"/>
      <c r="AC5182" s="78"/>
      <c r="AD5182" s="104"/>
      <c r="AE5182" s="78"/>
      <c r="AF5182" s="104"/>
      <c r="AG5182" s="78"/>
      <c r="AH5182" s="104"/>
      <c r="AI5182" s="78"/>
      <c r="AJ5182" s="104"/>
      <c r="AK5182" s="78"/>
      <c r="AL5182" s="78"/>
      <c r="AM5182" s="8"/>
      <c r="AN5182" s="78"/>
      <c r="AO5182" s="78"/>
      <c r="AP5182" s="78"/>
      <c r="AQ5182" s="78"/>
      <c r="AR5182" s="78"/>
      <c r="AS5182" s="78"/>
      <c r="AT5182" s="78"/>
      <c r="AU5182" s="78"/>
      <c r="AV5182" s="78"/>
      <c r="AW5182" s="77"/>
      <c r="AX5182" s="144"/>
      <c r="AY5182" s="144"/>
      <c r="AZ5182" s="144"/>
      <c r="BA5182" s="54"/>
      <c r="BB5182" s="54"/>
    </row>
    <row r="5183" spans="2:54" x14ac:dyDescent="0.25">
      <c r="B5183" s="77"/>
      <c r="C5183" s="77"/>
      <c r="D5183" s="77"/>
      <c r="E5183" s="77"/>
      <c r="F5183" s="77"/>
      <c r="G5183" s="77"/>
      <c r="I5183" s="78"/>
      <c r="K5183" s="78"/>
      <c r="L5183" s="77"/>
      <c r="M5183" s="78"/>
      <c r="N5183" s="78"/>
      <c r="O5183" s="78"/>
      <c r="P5183" s="78"/>
      <c r="Q5183" s="144"/>
      <c r="R5183" s="78"/>
      <c r="S5183" s="78"/>
      <c r="T5183" s="78"/>
      <c r="U5183" s="78"/>
      <c r="V5183" s="219"/>
      <c r="W5183" s="78"/>
      <c r="X5183" s="78"/>
      <c r="Y5183" s="78"/>
      <c r="Z5183" s="78"/>
      <c r="AA5183" s="77"/>
      <c r="AB5183" s="77"/>
      <c r="AC5183" s="78"/>
      <c r="AD5183" s="104"/>
      <c r="AE5183" s="78"/>
      <c r="AF5183" s="104"/>
      <c r="AG5183" s="78"/>
      <c r="AH5183" s="104"/>
      <c r="AI5183" s="78"/>
      <c r="AJ5183" s="104"/>
      <c r="AK5183" s="78"/>
      <c r="AL5183" s="78"/>
      <c r="AM5183" s="8"/>
      <c r="AN5183" s="78"/>
      <c r="AO5183" s="78"/>
      <c r="AP5183" s="78"/>
      <c r="AQ5183" s="78"/>
      <c r="AR5183" s="78"/>
      <c r="AS5183" s="78"/>
      <c r="AT5183" s="78"/>
      <c r="AU5183" s="78"/>
      <c r="AV5183" s="78"/>
      <c r="AW5183" s="77"/>
      <c r="AX5183" s="144"/>
      <c r="AY5183" s="144"/>
      <c r="AZ5183" s="144"/>
      <c r="BA5183" s="54"/>
      <c r="BB5183" s="54"/>
    </row>
    <row r="5184" spans="2:54" x14ac:dyDescent="0.25">
      <c r="B5184" s="77"/>
      <c r="C5184" s="77"/>
      <c r="D5184" s="77"/>
      <c r="E5184" s="77"/>
      <c r="F5184" s="77"/>
      <c r="G5184" s="77"/>
      <c r="I5184" s="78"/>
      <c r="K5184" s="78"/>
      <c r="L5184" s="77"/>
      <c r="M5184" s="78"/>
      <c r="N5184" s="78"/>
      <c r="O5184" s="78"/>
      <c r="P5184" s="78"/>
      <c r="Q5184" s="144"/>
      <c r="R5184" s="78"/>
      <c r="S5184" s="78"/>
      <c r="T5184" s="78"/>
      <c r="U5184" s="78"/>
      <c r="V5184" s="219"/>
      <c r="W5184" s="78"/>
      <c r="X5184" s="78"/>
      <c r="Y5184" s="78"/>
      <c r="Z5184" s="78"/>
      <c r="AA5184" s="77"/>
      <c r="AB5184" s="77"/>
      <c r="AC5184" s="78"/>
      <c r="AD5184" s="104"/>
      <c r="AE5184" s="78"/>
      <c r="AF5184" s="104"/>
      <c r="AG5184" s="78"/>
      <c r="AH5184" s="104"/>
      <c r="AI5184" s="78"/>
      <c r="AJ5184" s="104"/>
      <c r="AK5184" s="78"/>
      <c r="AL5184" s="78"/>
      <c r="AM5184" s="8"/>
      <c r="AN5184" s="78"/>
      <c r="AO5184" s="78"/>
      <c r="AP5184" s="78"/>
      <c r="AQ5184" s="78"/>
      <c r="AR5184" s="78"/>
      <c r="AS5184" s="78"/>
      <c r="AT5184" s="78"/>
      <c r="AU5184" s="78"/>
      <c r="AV5184" s="78"/>
      <c r="AW5184" s="77"/>
      <c r="AX5184" s="144"/>
      <c r="AY5184" s="144"/>
      <c r="AZ5184" s="144"/>
      <c r="BA5184" s="54"/>
      <c r="BB5184" s="54"/>
    </row>
    <row r="5185" spans="2:54" x14ac:dyDescent="0.25">
      <c r="B5185" s="77"/>
      <c r="C5185" s="77"/>
      <c r="D5185" s="77"/>
      <c r="E5185" s="77"/>
      <c r="F5185" s="77"/>
      <c r="G5185" s="77"/>
      <c r="I5185" s="78"/>
      <c r="K5185" s="78"/>
      <c r="L5185" s="77"/>
      <c r="M5185" s="78"/>
      <c r="N5185" s="78"/>
      <c r="O5185" s="78"/>
      <c r="P5185" s="78"/>
      <c r="Q5185" s="144"/>
      <c r="R5185" s="78"/>
      <c r="S5185" s="78"/>
      <c r="T5185" s="78"/>
      <c r="U5185" s="78"/>
      <c r="V5185" s="219"/>
      <c r="W5185" s="78"/>
      <c r="X5185" s="78"/>
      <c r="Y5185" s="78"/>
      <c r="Z5185" s="78"/>
      <c r="AA5185" s="77"/>
      <c r="AB5185" s="77"/>
      <c r="AC5185" s="78"/>
      <c r="AD5185" s="104"/>
      <c r="AE5185" s="78"/>
      <c r="AF5185" s="104"/>
      <c r="AG5185" s="78"/>
      <c r="AH5185" s="104"/>
      <c r="AI5185" s="78"/>
      <c r="AJ5185" s="104"/>
      <c r="AK5185" s="78"/>
      <c r="AL5185" s="78"/>
      <c r="AM5185" s="8"/>
      <c r="AN5185" s="78"/>
      <c r="AO5185" s="78"/>
      <c r="AP5185" s="78"/>
      <c r="AQ5185" s="78"/>
      <c r="AR5185" s="78"/>
      <c r="AS5185" s="78"/>
      <c r="AT5185" s="78"/>
      <c r="AU5185" s="78"/>
      <c r="AV5185" s="78"/>
      <c r="AW5185" s="77"/>
      <c r="AX5185" s="144"/>
      <c r="AY5185" s="144"/>
      <c r="AZ5185" s="144"/>
      <c r="BA5185" s="54"/>
      <c r="BB5185" s="54"/>
    </row>
    <row r="5186" spans="2:54" x14ac:dyDescent="0.25">
      <c r="B5186" s="77"/>
      <c r="C5186" s="77"/>
      <c r="D5186" s="77"/>
      <c r="E5186" s="77"/>
      <c r="F5186" s="77"/>
      <c r="G5186" s="77"/>
      <c r="I5186" s="78"/>
      <c r="K5186" s="78"/>
      <c r="L5186" s="77"/>
      <c r="M5186" s="78"/>
      <c r="N5186" s="78"/>
      <c r="O5186" s="78"/>
      <c r="P5186" s="78"/>
      <c r="Q5186" s="144"/>
      <c r="R5186" s="78"/>
      <c r="S5186" s="78"/>
      <c r="T5186" s="78"/>
      <c r="U5186" s="78"/>
      <c r="V5186" s="219"/>
      <c r="W5186" s="78"/>
      <c r="X5186" s="78"/>
      <c r="Y5186" s="78"/>
      <c r="Z5186" s="78"/>
      <c r="AA5186" s="77"/>
      <c r="AB5186" s="77"/>
      <c r="AC5186" s="78"/>
      <c r="AD5186" s="104"/>
      <c r="AE5186" s="78"/>
      <c r="AF5186" s="104"/>
      <c r="AG5186" s="78"/>
      <c r="AH5186" s="104"/>
      <c r="AI5186" s="78"/>
      <c r="AJ5186" s="104"/>
      <c r="AK5186" s="78"/>
      <c r="AL5186" s="78"/>
      <c r="AM5186" s="8"/>
      <c r="AN5186" s="78"/>
      <c r="AO5186" s="78"/>
      <c r="AP5186" s="78"/>
      <c r="AQ5186" s="78"/>
      <c r="AR5186" s="78"/>
      <c r="AS5186" s="78"/>
      <c r="AT5186" s="78"/>
      <c r="AU5186" s="78"/>
      <c r="AV5186" s="78"/>
      <c r="AW5186" s="77"/>
      <c r="AX5186" s="144"/>
      <c r="AY5186" s="144"/>
      <c r="AZ5186" s="144"/>
      <c r="BA5186" s="54"/>
      <c r="BB5186" s="54"/>
    </row>
    <row r="5187" spans="2:54" x14ac:dyDescent="0.25">
      <c r="B5187" s="77"/>
      <c r="C5187" s="77"/>
      <c r="D5187" s="77"/>
      <c r="E5187" s="77"/>
      <c r="F5187" s="77"/>
      <c r="G5187" s="77"/>
      <c r="I5187" s="78"/>
      <c r="K5187" s="78"/>
      <c r="L5187" s="77"/>
      <c r="M5187" s="78"/>
      <c r="N5187" s="78"/>
      <c r="O5187" s="78"/>
      <c r="P5187" s="78"/>
      <c r="Q5187" s="144"/>
      <c r="R5187" s="78"/>
      <c r="S5187" s="78"/>
      <c r="T5187" s="78"/>
      <c r="U5187" s="78"/>
      <c r="V5187" s="219"/>
      <c r="W5187" s="78"/>
      <c r="X5187" s="78"/>
      <c r="Y5187" s="78"/>
      <c r="Z5187" s="78"/>
      <c r="AA5187" s="77"/>
      <c r="AB5187" s="77"/>
      <c r="AC5187" s="78"/>
      <c r="AD5187" s="104"/>
      <c r="AE5187" s="78"/>
      <c r="AF5187" s="104"/>
      <c r="AG5187" s="78"/>
      <c r="AH5187" s="104"/>
      <c r="AI5187" s="78"/>
      <c r="AJ5187" s="104"/>
      <c r="AK5187" s="78"/>
      <c r="AL5187" s="78"/>
      <c r="AM5187" s="8"/>
      <c r="AN5187" s="78"/>
      <c r="AO5187" s="78"/>
      <c r="AP5187" s="78"/>
      <c r="AQ5187" s="78"/>
      <c r="AR5187" s="78"/>
      <c r="AS5187" s="78"/>
      <c r="AT5187" s="78"/>
      <c r="AU5187" s="78"/>
      <c r="AV5187" s="78"/>
      <c r="AW5187" s="77"/>
      <c r="AX5187" s="144"/>
      <c r="AY5187" s="144"/>
      <c r="AZ5187" s="144"/>
      <c r="BA5187" s="54"/>
      <c r="BB5187" s="54"/>
    </row>
    <row r="5188" spans="2:54" x14ac:dyDescent="0.25">
      <c r="B5188" s="77"/>
      <c r="C5188" s="77"/>
      <c r="D5188" s="77"/>
      <c r="E5188" s="77"/>
      <c r="F5188" s="77"/>
      <c r="G5188" s="77"/>
      <c r="I5188" s="78"/>
      <c r="K5188" s="78"/>
      <c r="L5188" s="77"/>
      <c r="M5188" s="78"/>
      <c r="N5188" s="78"/>
      <c r="O5188" s="78"/>
      <c r="P5188" s="78"/>
      <c r="Q5188" s="144"/>
      <c r="R5188" s="78"/>
      <c r="S5188" s="78"/>
      <c r="T5188" s="78"/>
      <c r="U5188" s="78"/>
      <c r="V5188" s="219"/>
      <c r="W5188" s="78"/>
      <c r="X5188" s="78"/>
      <c r="Y5188" s="78"/>
      <c r="Z5188" s="78"/>
      <c r="AA5188" s="77"/>
      <c r="AB5188" s="77"/>
      <c r="AC5188" s="78"/>
      <c r="AD5188" s="104"/>
      <c r="AE5188" s="78"/>
      <c r="AF5188" s="104"/>
      <c r="AG5188" s="78"/>
      <c r="AH5188" s="104"/>
      <c r="AI5188" s="78"/>
      <c r="AJ5188" s="104"/>
      <c r="AK5188" s="78"/>
      <c r="AL5188" s="78"/>
      <c r="AM5188" s="8"/>
      <c r="AN5188" s="78"/>
      <c r="AO5188" s="78"/>
      <c r="AP5188" s="78"/>
      <c r="AQ5188" s="78"/>
      <c r="AR5188" s="78"/>
      <c r="AS5188" s="78"/>
      <c r="AT5188" s="78"/>
      <c r="AU5188" s="78"/>
      <c r="AV5188" s="78"/>
      <c r="AW5188" s="77"/>
      <c r="AX5188" s="144"/>
      <c r="AY5188" s="144"/>
      <c r="AZ5188" s="144"/>
      <c r="BA5188" s="54"/>
      <c r="BB5188" s="54"/>
    </row>
    <row r="5189" spans="2:54" x14ac:dyDescent="0.25">
      <c r="B5189" s="77"/>
      <c r="C5189" s="77"/>
      <c r="D5189" s="77"/>
      <c r="E5189" s="77"/>
      <c r="F5189" s="77"/>
      <c r="G5189" s="77"/>
      <c r="I5189" s="78"/>
      <c r="K5189" s="78"/>
      <c r="L5189" s="77"/>
      <c r="M5189" s="78"/>
      <c r="N5189" s="78"/>
      <c r="O5189" s="78"/>
      <c r="P5189" s="78"/>
      <c r="Q5189" s="144"/>
      <c r="R5189" s="78"/>
      <c r="S5189" s="78"/>
      <c r="T5189" s="78"/>
      <c r="U5189" s="78"/>
      <c r="V5189" s="219"/>
      <c r="W5189" s="78"/>
      <c r="X5189" s="78"/>
      <c r="Y5189" s="78"/>
      <c r="Z5189" s="78"/>
      <c r="AA5189" s="77"/>
      <c r="AB5189" s="77"/>
      <c r="AC5189" s="78"/>
      <c r="AD5189" s="104"/>
      <c r="AE5189" s="78"/>
      <c r="AF5189" s="104"/>
      <c r="AG5189" s="78"/>
      <c r="AH5189" s="104"/>
      <c r="AI5189" s="78"/>
      <c r="AJ5189" s="104"/>
      <c r="AK5189" s="78"/>
      <c r="AL5189" s="78"/>
      <c r="AM5189" s="8"/>
      <c r="AN5189" s="78"/>
      <c r="AO5189" s="78"/>
      <c r="AP5189" s="78"/>
      <c r="AQ5189" s="78"/>
      <c r="AR5189" s="78"/>
      <c r="AS5189" s="78"/>
      <c r="AT5189" s="78"/>
      <c r="AU5189" s="78"/>
      <c r="AV5189" s="78"/>
      <c r="AW5189" s="77"/>
      <c r="AX5189" s="144"/>
      <c r="AY5189" s="144"/>
      <c r="AZ5189" s="144"/>
      <c r="BA5189" s="54"/>
      <c r="BB5189" s="54"/>
    </row>
    <row r="5190" spans="2:54" x14ac:dyDescent="0.25">
      <c r="B5190" s="77"/>
      <c r="C5190" s="77"/>
      <c r="D5190" s="77"/>
      <c r="E5190" s="77"/>
      <c r="F5190" s="77"/>
      <c r="G5190" s="77"/>
      <c r="I5190" s="78"/>
      <c r="K5190" s="78"/>
      <c r="L5190" s="77"/>
      <c r="M5190" s="78"/>
      <c r="N5190" s="78"/>
      <c r="O5190" s="78"/>
      <c r="P5190" s="78"/>
      <c r="Q5190" s="144"/>
      <c r="R5190" s="78"/>
      <c r="S5190" s="78"/>
      <c r="T5190" s="78"/>
      <c r="U5190" s="78"/>
      <c r="V5190" s="219"/>
      <c r="W5190" s="78"/>
      <c r="X5190" s="78"/>
      <c r="Y5190" s="78"/>
      <c r="Z5190" s="78"/>
      <c r="AA5190" s="77"/>
      <c r="AB5190" s="77"/>
      <c r="AC5190" s="78"/>
      <c r="AD5190" s="104"/>
      <c r="AE5190" s="78"/>
      <c r="AF5190" s="104"/>
      <c r="AG5190" s="78"/>
      <c r="AH5190" s="104"/>
      <c r="AI5190" s="78"/>
      <c r="AJ5190" s="104"/>
      <c r="AK5190" s="78"/>
      <c r="AL5190" s="78"/>
      <c r="AM5190" s="8"/>
      <c r="AN5190" s="78"/>
      <c r="AO5190" s="78"/>
      <c r="AP5190" s="78"/>
      <c r="AQ5190" s="78"/>
      <c r="AR5190" s="78"/>
      <c r="AS5190" s="78"/>
      <c r="AT5190" s="78"/>
      <c r="AU5190" s="78"/>
      <c r="AV5190" s="78"/>
      <c r="AW5190" s="77"/>
      <c r="AX5190" s="144"/>
      <c r="AY5190" s="144"/>
      <c r="AZ5190" s="144"/>
      <c r="BA5190" s="54"/>
      <c r="BB5190" s="54"/>
    </row>
    <row r="5191" spans="2:54" x14ac:dyDescent="0.25">
      <c r="B5191" s="77"/>
      <c r="C5191" s="77"/>
      <c r="D5191" s="77"/>
      <c r="E5191" s="77"/>
      <c r="F5191" s="77"/>
      <c r="G5191" s="77"/>
      <c r="I5191" s="78"/>
      <c r="K5191" s="78"/>
      <c r="L5191" s="77"/>
      <c r="M5191" s="78"/>
      <c r="N5191" s="78"/>
      <c r="O5191" s="78"/>
      <c r="P5191" s="78"/>
      <c r="Q5191" s="144"/>
      <c r="R5191" s="78"/>
      <c r="S5191" s="78"/>
      <c r="T5191" s="78"/>
      <c r="U5191" s="78"/>
      <c r="V5191" s="219"/>
      <c r="W5191" s="78"/>
      <c r="X5191" s="78"/>
      <c r="Y5191" s="78"/>
      <c r="Z5191" s="78"/>
      <c r="AA5191" s="77"/>
      <c r="AB5191" s="77"/>
      <c r="AC5191" s="78"/>
      <c r="AD5191" s="104"/>
      <c r="AE5191" s="78"/>
      <c r="AF5191" s="104"/>
      <c r="AG5191" s="78"/>
      <c r="AH5191" s="104"/>
      <c r="AI5191" s="78"/>
      <c r="AJ5191" s="104"/>
      <c r="AK5191" s="78"/>
      <c r="AL5191" s="78"/>
      <c r="AM5191" s="8"/>
      <c r="AN5191" s="78"/>
      <c r="AO5191" s="78"/>
      <c r="AP5191" s="78"/>
      <c r="AQ5191" s="78"/>
      <c r="AR5191" s="78"/>
      <c r="AS5191" s="78"/>
      <c r="AT5191" s="78"/>
      <c r="AU5191" s="78"/>
      <c r="AV5191" s="78"/>
      <c r="AW5191" s="77"/>
      <c r="AX5191" s="144"/>
      <c r="AY5191" s="144"/>
      <c r="AZ5191" s="144"/>
      <c r="BA5191" s="54"/>
      <c r="BB5191" s="54"/>
    </row>
    <row r="5192" spans="2:54" x14ac:dyDescent="0.25">
      <c r="B5192" s="77"/>
      <c r="C5192" s="77"/>
      <c r="D5192" s="77"/>
      <c r="E5192" s="77"/>
      <c r="F5192" s="77"/>
      <c r="G5192" s="77"/>
      <c r="I5192" s="78"/>
      <c r="K5192" s="78"/>
      <c r="L5192" s="77"/>
      <c r="M5192" s="78"/>
      <c r="N5192" s="78"/>
      <c r="O5192" s="78"/>
      <c r="P5192" s="78"/>
      <c r="Q5192" s="144"/>
      <c r="R5192" s="78"/>
      <c r="S5192" s="78"/>
      <c r="T5192" s="78"/>
      <c r="U5192" s="78"/>
      <c r="V5192" s="219"/>
      <c r="W5192" s="78"/>
      <c r="X5192" s="78"/>
      <c r="Y5192" s="78"/>
      <c r="Z5192" s="78"/>
      <c r="AA5192" s="77"/>
      <c r="AB5192" s="77"/>
      <c r="AC5192" s="78"/>
      <c r="AD5192" s="104"/>
      <c r="AE5192" s="78"/>
      <c r="AF5192" s="104"/>
      <c r="AG5192" s="78"/>
      <c r="AH5192" s="104"/>
      <c r="AI5192" s="78"/>
      <c r="AJ5192" s="104"/>
      <c r="AK5192" s="78"/>
      <c r="AL5192" s="78"/>
      <c r="AM5192" s="8"/>
      <c r="AN5192" s="78"/>
      <c r="AO5192" s="78"/>
      <c r="AP5192" s="78"/>
      <c r="AQ5192" s="78"/>
      <c r="AR5192" s="78"/>
      <c r="AS5192" s="78"/>
      <c r="AT5192" s="78"/>
      <c r="AU5192" s="78"/>
      <c r="AV5192" s="78"/>
      <c r="AW5192" s="77"/>
      <c r="AX5192" s="144"/>
      <c r="AY5192" s="144"/>
      <c r="AZ5192" s="144"/>
      <c r="BA5192" s="54"/>
      <c r="BB5192" s="54"/>
    </row>
    <row r="5193" spans="2:54" x14ac:dyDescent="0.25">
      <c r="B5193" s="77"/>
      <c r="C5193" s="77"/>
      <c r="D5193" s="77"/>
      <c r="E5193" s="77"/>
      <c r="F5193" s="77"/>
      <c r="G5193" s="77"/>
      <c r="I5193" s="78"/>
      <c r="K5193" s="78"/>
      <c r="L5193" s="77"/>
      <c r="M5193" s="78"/>
      <c r="N5193" s="78"/>
      <c r="O5193" s="78"/>
      <c r="P5193" s="78"/>
      <c r="Q5193" s="144"/>
      <c r="R5193" s="78"/>
      <c r="S5193" s="78"/>
      <c r="T5193" s="78"/>
      <c r="U5193" s="78"/>
      <c r="V5193" s="219"/>
      <c r="W5193" s="78"/>
      <c r="X5193" s="78"/>
      <c r="Y5193" s="78"/>
      <c r="Z5193" s="78"/>
      <c r="AA5193" s="77"/>
      <c r="AB5193" s="77"/>
      <c r="AC5193" s="78"/>
      <c r="AD5193" s="104"/>
      <c r="AE5193" s="78"/>
      <c r="AF5193" s="104"/>
      <c r="AG5193" s="78"/>
      <c r="AH5193" s="104"/>
      <c r="AI5193" s="78"/>
      <c r="AJ5193" s="104"/>
      <c r="AK5193" s="78"/>
      <c r="AL5193" s="78"/>
      <c r="AM5193" s="8"/>
      <c r="AN5193" s="78"/>
      <c r="AO5193" s="78"/>
      <c r="AP5193" s="78"/>
      <c r="AQ5193" s="78"/>
      <c r="AR5193" s="78"/>
      <c r="AS5193" s="78"/>
      <c r="AT5193" s="78"/>
      <c r="AU5193" s="78"/>
      <c r="AV5193" s="78"/>
      <c r="AW5193" s="77"/>
      <c r="AX5193" s="144"/>
      <c r="AY5193" s="144"/>
      <c r="AZ5193" s="144"/>
      <c r="BA5193" s="54"/>
      <c r="BB5193" s="54"/>
    </row>
    <row r="5194" spans="2:54" x14ac:dyDescent="0.25">
      <c r="B5194" s="77"/>
      <c r="C5194" s="77"/>
      <c r="D5194" s="77"/>
      <c r="E5194" s="77"/>
      <c r="F5194" s="77"/>
      <c r="G5194" s="77"/>
      <c r="I5194" s="78"/>
      <c r="K5194" s="78"/>
      <c r="L5194" s="77"/>
      <c r="M5194" s="78"/>
      <c r="N5194" s="78"/>
      <c r="O5194" s="78"/>
      <c r="P5194" s="78"/>
      <c r="Q5194" s="144"/>
      <c r="R5194" s="78"/>
      <c r="S5194" s="78"/>
      <c r="T5194" s="78"/>
      <c r="U5194" s="78"/>
      <c r="V5194" s="219"/>
      <c r="W5194" s="78"/>
      <c r="X5194" s="78"/>
      <c r="Y5194" s="78"/>
      <c r="Z5194" s="78"/>
      <c r="AA5194" s="77"/>
      <c r="AB5194" s="77"/>
      <c r="AC5194" s="78"/>
      <c r="AD5194" s="104"/>
      <c r="AE5194" s="78"/>
      <c r="AF5194" s="104"/>
      <c r="AG5194" s="78"/>
      <c r="AH5194" s="104"/>
      <c r="AI5194" s="78"/>
      <c r="AJ5194" s="104"/>
      <c r="AK5194" s="78"/>
      <c r="AL5194" s="78"/>
      <c r="AM5194" s="8"/>
      <c r="AN5194" s="78"/>
      <c r="AO5194" s="78"/>
      <c r="AP5194" s="78"/>
      <c r="AQ5194" s="78"/>
      <c r="AR5194" s="78"/>
      <c r="AS5194" s="78"/>
      <c r="AT5194" s="78"/>
      <c r="AU5194" s="78"/>
      <c r="AV5194" s="78"/>
      <c r="AW5194" s="77"/>
      <c r="AX5194" s="144"/>
      <c r="AY5194" s="144"/>
      <c r="AZ5194" s="144"/>
      <c r="BA5194" s="54"/>
      <c r="BB5194" s="54"/>
    </row>
    <row r="5195" spans="2:54" x14ac:dyDescent="0.25">
      <c r="B5195" s="77"/>
      <c r="C5195" s="77"/>
      <c r="D5195" s="77"/>
      <c r="E5195" s="77"/>
      <c r="F5195" s="77"/>
      <c r="G5195" s="77"/>
      <c r="I5195" s="78"/>
      <c r="K5195" s="78"/>
      <c r="L5195" s="77"/>
      <c r="M5195" s="78"/>
      <c r="N5195" s="78"/>
      <c r="O5195" s="78"/>
      <c r="P5195" s="78"/>
      <c r="Q5195" s="144"/>
      <c r="R5195" s="78"/>
      <c r="S5195" s="78"/>
      <c r="T5195" s="78"/>
      <c r="U5195" s="78"/>
      <c r="V5195" s="219"/>
      <c r="W5195" s="78"/>
      <c r="X5195" s="78"/>
      <c r="Y5195" s="78"/>
      <c r="Z5195" s="78"/>
      <c r="AA5195" s="77"/>
      <c r="AB5195" s="77"/>
      <c r="AC5195" s="78"/>
      <c r="AD5195" s="104"/>
      <c r="AE5195" s="78"/>
      <c r="AF5195" s="104"/>
      <c r="AG5195" s="78"/>
      <c r="AH5195" s="104"/>
      <c r="AI5195" s="78"/>
      <c r="AJ5195" s="104"/>
      <c r="AK5195" s="78"/>
      <c r="AL5195" s="78"/>
      <c r="AM5195" s="8"/>
      <c r="AN5195" s="78"/>
      <c r="AO5195" s="78"/>
      <c r="AP5195" s="78"/>
      <c r="AQ5195" s="78"/>
      <c r="AR5195" s="78"/>
      <c r="AS5195" s="78"/>
      <c r="AT5195" s="78"/>
      <c r="AU5195" s="78"/>
      <c r="AV5195" s="78"/>
      <c r="AW5195" s="77"/>
      <c r="AX5195" s="144"/>
      <c r="AY5195" s="144"/>
      <c r="AZ5195" s="144"/>
      <c r="BA5195" s="54"/>
      <c r="BB5195" s="54"/>
    </row>
    <row r="5196" spans="2:54" x14ac:dyDescent="0.25">
      <c r="B5196" s="77"/>
      <c r="C5196" s="77"/>
      <c r="D5196" s="77"/>
      <c r="E5196" s="77"/>
      <c r="F5196" s="77"/>
      <c r="G5196" s="77"/>
      <c r="I5196" s="78"/>
      <c r="K5196" s="78"/>
      <c r="L5196" s="77"/>
      <c r="M5196" s="78"/>
      <c r="N5196" s="78"/>
      <c r="O5196" s="78"/>
      <c r="P5196" s="78"/>
      <c r="Q5196" s="144"/>
      <c r="R5196" s="78"/>
      <c r="S5196" s="78"/>
      <c r="T5196" s="78"/>
      <c r="U5196" s="78"/>
      <c r="V5196" s="219"/>
      <c r="W5196" s="78"/>
      <c r="X5196" s="78"/>
      <c r="Y5196" s="78"/>
      <c r="Z5196" s="78"/>
      <c r="AA5196" s="77"/>
      <c r="AB5196" s="77"/>
      <c r="AC5196" s="78"/>
      <c r="AD5196" s="104"/>
      <c r="AE5196" s="78"/>
      <c r="AF5196" s="104"/>
      <c r="AG5196" s="78"/>
      <c r="AH5196" s="104"/>
      <c r="AI5196" s="78"/>
      <c r="AJ5196" s="104"/>
      <c r="AK5196" s="78"/>
      <c r="AL5196" s="78"/>
      <c r="AM5196" s="8"/>
      <c r="AN5196" s="78"/>
      <c r="AO5196" s="78"/>
      <c r="AP5196" s="78"/>
      <c r="AQ5196" s="78"/>
      <c r="AR5196" s="78"/>
      <c r="AS5196" s="78"/>
      <c r="AT5196" s="78"/>
      <c r="AU5196" s="78"/>
      <c r="AV5196" s="78"/>
      <c r="AW5196" s="77"/>
      <c r="AX5196" s="144"/>
      <c r="AY5196" s="144"/>
      <c r="AZ5196" s="144"/>
      <c r="BA5196" s="54"/>
      <c r="BB5196" s="54"/>
    </row>
    <row r="5197" spans="2:54" x14ac:dyDescent="0.25">
      <c r="B5197" s="77"/>
      <c r="C5197" s="77"/>
      <c r="D5197" s="77"/>
      <c r="E5197" s="77"/>
      <c r="F5197" s="77"/>
      <c r="G5197" s="77"/>
      <c r="I5197" s="78"/>
      <c r="K5197" s="78"/>
      <c r="L5197" s="77"/>
      <c r="M5197" s="78"/>
      <c r="N5197" s="78"/>
      <c r="O5197" s="78"/>
      <c r="P5197" s="78"/>
      <c r="Q5197" s="144"/>
      <c r="R5197" s="78"/>
      <c r="S5197" s="78"/>
      <c r="T5197" s="78"/>
      <c r="U5197" s="78"/>
      <c r="V5197" s="219"/>
      <c r="W5197" s="78"/>
      <c r="X5197" s="78"/>
      <c r="Y5197" s="78"/>
      <c r="Z5197" s="78"/>
      <c r="AA5197" s="77"/>
      <c r="AB5197" s="77"/>
      <c r="AC5197" s="78"/>
      <c r="AD5197" s="104"/>
      <c r="AE5197" s="78"/>
      <c r="AF5197" s="104"/>
      <c r="AG5197" s="78"/>
      <c r="AH5197" s="104"/>
      <c r="AI5197" s="78"/>
      <c r="AJ5197" s="104"/>
      <c r="AK5197" s="78"/>
      <c r="AL5197" s="78"/>
      <c r="AM5197" s="8"/>
      <c r="AN5197" s="78"/>
      <c r="AO5197" s="78"/>
      <c r="AP5197" s="78"/>
      <c r="AQ5197" s="78"/>
      <c r="AR5197" s="78"/>
      <c r="AS5197" s="78"/>
      <c r="AT5197" s="78"/>
      <c r="AU5197" s="78"/>
      <c r="AV5197" s="78"/>
      <c r="AW5197" s="77"/>
      <c r="AX5197" s="144"/>
      <c r="AY5197" s="144"/>
      <c r="AZ5197" s="144"/>
      <c r="BA5197" s="54"/>
      <c r="BB5197" s="54"/>
    </row>
    <row r="5198" spans="2:54" x14ac:dyDescent="0.25">
      <c r="B5198" s="77"/>
      <c r="C5198" s="77"/>
      <c r="D5198" s="77"/>
      <c r="E5198" s="77"/>
      <c r="F5198" s="77"/>
      <c r="G5198" s="77"/>
      <c r="I5198" s="78"/>
      <c r="K5198" s="78"/>
      <c r="L5198" s="77"/>
      <c r="M5198" s="78"/>
      <c r="N5198" s="78"/>
      <c r="O5198" s="78"/>
      <c r="P5198" s="78"/>
      <c r="Q5198" s="144"/>
      <c r="R5198" s="78"/>
      <c r="S5198" s="78"/>
      <c r="T5198" s="78"/>
      <c r="U5198" s="78"/>
      <c r="V5198" s="219"/>
      <c r="W5198" s="78"/>
      <c r="X5198" s="78"/>
      <c r="Y5198" s="78"/>
      <c r="Z5198" s="78"/>
      <c r="AA5198" s="77"/>
      <c r="AB5198" s="77"/>
      <c r="AC5198" s="78"/>
      <c r="AD5198" s="104"/>
      <c r="AE5198" s="78"/>
      <c r="AF5198" s="104"/>
      <c r="AG5198" s="78"/>
      <c r="AH5198" s="104"/>
      <c r="AI5198" s="78"/>
      <c r="AJ5198" s="104"/>
      <c r="AK5198" s="78"/>
      <c r="AL5198" s="78"/>
      <c r="AM5198" s="8"/>
      <c r="AN5198" s="78"/>
      <c r="AO5198" s="78"/>
      <c r="AP5198" s="78"/>
      <c r="AQ5198" s="78"/>
      <c r="AR5198" s="78"/>
      <c r="AS5198" s="78"/>
      <c r="AT5198" s="78"/>
      <c r="AU5198" s="78"/>
      <c r="AV5198" s="78"/>
      <c r="AW5198" s="77"/>
      <c r="AX5198" s="144"/>
      <c r="AY5198" s="144"/>
      <c r="AZ5198" s="144"/>
      <c r="BA5198" s="54"/>
      <c r="BB5198" s="54"/>
    </row>
    <row r="5199" spans="2:54" x14ac:dyDescent="0.25">
      <c r="B5199" s="77"/>
      <c r="C5199" s="77"/>
      <c r="D5199" s="77"/>
      <c r="E5199" s="77"/>
      <c r="F5199" s="77"/>
      <c r="G5199" s="77"/>
      <c r="I5199" s="78"/>
      <c r="K5199" s="78"/>
      <c r="L5199" s="77"/>
      <c r="M5199" s="78"/>
      <c r="N5199" s="78"/>
      <c r="O5199" s="78"/>
      <c r="P5199" s="78"/>
      <c r="Q5199" s="144"/>
      <c r="R5199" s="78"/>
      <c r="S5199" s="78"/>
      <c r="T5199" s="78"/>
      <c r="U5199" s="78"/>
      <c r="V5199" s="219"/>
      <c r="W5199" s="78"/>
      <c r="X5199" s="78"/>
      <c r="Y5199" s="78"/>
      <c r="Z5199" s="78"/>
      <c r="AA5199" s="77"/>
      <c r="AB5199" s="77"/>
      <c r="AC5199" s="78"/>
      <c r="AD5199" s="104"/>
      <c r="AE5199" s="78"/>
      <c r="AF5199" s="104"/>
      <c r="AG5199" s="78"/>
      <c r="AH5199" s="104"/>
      <c r="AI5199" s="78"/>
      <c r="AJ5199" s="104"/>
      <c r="AK5199" s="78"/>
      <c r="AL5199" s="78"/>
      <c r="AM5199" s="8"/>
      <c r="AN5199" s="78"/>
      <c r="AO5199" s="78"/>
      <c r="AP5199" s="78"/>
      <c r="AQ5199" s="78"/>
      <c r="AR5199" s="78"/>
      <c r="AS5199" s="78"/>
      <c r="AT5199" s="78"/>
      <c r="AU5199" s="78"/>
      <c r="AV5199" s="78"/>
      <c r="AW5199" s="77"/>
      <c r="AX5199" s="144"/>
      <c r="AY5199" s="144"/>
      <c r="AZ5199" s="144"/>
      <c r="BA5199" s="54"/>
      <c r="BB5199" s="54"/>
    </row>
    <row r="5200" spans="2:54" x14ac:dyDescent="0.25">
      <c r="B5200" s="77"/>
      <c r="C5200" s="77"/>
      <c r="D5200" s="77"/>
      <c r="E5200" s="77"/>
      <c r="F5200" s="77"/>
      <c r="G5200" s="77"/>
      <c r="I5200" s="78"/>
      <c r="K5200" s="78"/>
      <c r="L5200" s="77"/>
      <c r="M5200" s="78"/>
      <c r="N5200" s="78"/>
      <c r="O5200" s="78"/>
      <c r="P5200" s="78"/>
      <c r="Q5200" s="144"/>
      <c r="R5200" s="78"/>
      <c r="S5200" s="78"/>
      <c r="T5200" s="78"/>
      <c r="U5200" s="78"/>
      <c r="V5200" s="219"/>
      <c r="W5200" s="78"/>
      <c r="X5200" s="78"/>
      <c r="Y5200" s="78"/>
      <c r="Z5200" s="78"/>
      <c r="AA5200" s="77"/>
      <c r="AB5200" s="77"/>
      <c r="AC5200" s="78"/>
      <c r="AD5200" s="104"/>
      <c r="AE5200" s="78"/>
      <c r="AF5200" s="104"/>
      <c r="AG5200" s="78"/>
      <c r="AH5200" s="104"/>
      <c r="AI5200" s="78"/>
      <c r="AJ5200" s="104"/>
      <c r="AK5200" s="78"/>
      <c r="AL5200" s="78"/>
      <c r="AM5200" s="8"/>
      <c r="AN5200" s="78"/>
      <c r="AO5200" s="78"/>
      <c r="AP5200" s="78"/>
      <c r="AQ5200" s="78"/>
      <c r="AR5200" s="78"/>
      <c r="AS5200" s="78"/>
      <c r="AT5200" s="78"/>
      <c r="AU5200" s="78"/>
      <c r="AV5200" s="78"/>
      <c r="AW5200" s="77"/>
      <c r="AX5200" s="144"/>
      <c r="AY5200" s="144"/>
      <c r="AZ5200" s="144"/>
      <c r="BA5200" s="54"/>
      <c r="BB5200" s="54"/>
    </row>
    <row r="5201" spans="2:54" x14ac:dyDescent="0.25">
      <c r="B5201" s="77"/>
      <c r="C5201" s="77"/>
      <c r="D5201" s="77"/>
      <c r="E5201" s="77"/>
      <c r="F5201" s="77"/>
      <c r="G5201" s="77"/>
      <c r="I5201" s="78"/>
      <c r="K5201" s="78"/>
      <c r="L5201" s="77"/>
      <c r="M5201" s="78"/>
      <c r="N5201" s="78"/>
      <c r="O5201" s="78"/>
      <c r="P5201" s="78"/>
      <c r="Q5201" s="144"/>
      <c r="R5201" s="78"/>
      <c r="S5201" s="78"/>
      <c r="T5201" s="78"/>
      <c r="U5201" s="78"/>
      <c r="V5201" s="219"/>
      <c r="W5201" s="78"/>
      <c r="X5201" s="78"/>
      <c r="Y5201" s="78"/>
      <c r="Z5201" s="78"/>
      <c r="AA5201" s="77"/>
      <c r="AB5201" s="77"/>
      <c r="AC5201" s="78"/>
      <c r="AD5201" s="104"/>
      <c r="AE5201" s="78"/>
      <c r="AF5201" s="104"/>
      <c r="AG5201" s="78"/>
      <c r="AH5201" s="104"/>
      <c r="AI5201" s="78"/>
      <c r="AJ5201" s="104"/>
      <c r="AK5201" s="78"/>
      <c r="AL5201" s="78"/>
      <c r="AM5201" s="8"/>
      <c r="AN5201" s="78"/>
      <c r="AO5201" s="78"/>
      <c r="AP5201" s="78"/>
      <c r="AQ5201" s="78"/>
      <c r="AR5201" s="78"/>
      <c r="AS5201" s="78"/>
      <c r="AT5201" s="78"/>
      <c r="AU5201" s="78"/>
      <c r="AV5201" s="78"/>
      <c r="AW5201" s="77"/>
      <c r="AX5201" s="144"/>
      <c r="AY5201" s="144"/>
      <c r="AZ5201" s="144"/>
      <c r="BA5201" s="54"/>
      <c r="BB5201" s="54"/>
    </row>
    <row r="5202" spans="2:54" x14ac:dyDescent="0.25">
      <c r="B5202" s="77"/>
      <c r="C5202" s="77"/>
      <c r="D5202" s="77"/>
      <c r="E5202" s="77"/>
      <c r="F5202" s="77"/>
      <c r="G5202" s="77"/>
      <c r="I5202" s="78"/>
      <c r="K5202" s="78"/>
      <c r="L5202" s="77"/>
      <c r="M5202" s="78"/>
      <c r="N5202" s="78"/>
      <c r="O5202" s="78"/>
      <c r="P5202" s="78"/>
      <c r="Q5202" s="144"/>
      <c r="R5202" s="78"/>
      <c r="S5202" s="78"/>
      <c r="T5202" s="78"/>
      <c r="U5202" s="78"/>
      <c r="V5202" s="219"/>
      <c r="W5202" s="78"/>
      <c r="X5202" s="78"/>
      <c r="Y5202" s="78"/>
      <c r="Z5202" s="78"/>
      <c r="AA5202" s="77"/>
      <c r="AB5202" s="77"/>
      <c r="AC5202" s="78"/>
      <c r="AD5202" s="104"/>
      <c r="AE5202" s="78"/>
      <c r="AF5202" s="104"/>
      <c r="AG5202" s="78"/>
      <c r="AH5202" s="104"/>
      <c r="AI5202" s="78"/>
      <c r="AJ5202" s="104"/>
      <c r="AK5202" s="78"/>
      <c r="AL5202" s="78"/>
      <c r="AM5202" s="8"/>
      <c r="AN5202" s="78"/>
      <c r="AO5202" s="78"/>
      <c r="AP5202" s="78"/>
      <c r="AQ5202" s="78"/>
      <c r="AR5202" s="78"/>
      <c r="AS5202" s="78"/>
      <c r="AT5202" s="78"/>
      <c r="AU5202" s="78"/>
      <c r="AV5202" s="78"/>
      <c r="AW5202" s="77"/>
      <c r="AX5202" s="144"/>
      <c r="AY5202" s="144"/>
      <c r="AZ5202" s="144"/>
      <c r="BA5202" s="54"/>
      <c r="BB5202" s="54"/>
    </row>
    <row r="5203" spans="2:54" x14ac:dyDescent="0.25">
      <c r="B5203" s="77"/>
      <c r="C5203" s="77"/>
      <c r="D5203" s="77"/>
      <c r="E5203" s="77"/>
      <c r="F5203" s="77"/>
      <c r="G5203" s="77"/>
      <c r="I5203" s="78"/>
      <c r="K5203" s="78"/>
      <c r="L5203" s="77"/>
      <c r="M5203" s="78"/>
      <c r="N5203" s="78"/>
      <c r="O5203" s="78"/>
      <c r="P5203" s="78"/>
      <c r="Q5203" s="144"/>
      <c r="R5203" s="78"/>
      <c r="S5203" s="78"/>
      <c r="T5203" s="78"/>
      <c r="U5203" s="78"/>
      <c r="V5203" s="219"/>
      <c r="W5203" s="78"/>
      <c r="X5203" s="78"/>
      <c r="Y5203" s="78"/>
      <c r="Z5203" s="78"/>
      <c r="AA5203" s="77"/>
      <c r="AB5203" s="77"/>
      <c r="AC5203" s="78"/>
      <c r="AD5203" s="104"/>
      <c r="AE5203" s="78"/>
      <c r="AF5203" s="104"/>
      <c r="AG5203" s="78"/>
      <c r="AH5203" s="104"/>
      <c r="AI5203" s="78"/>
      <c r="AJ5203" s="104"/>
      <c r="AK5203" s="78"/>
      <c r="AL5203" s="78"/>
      <c r="AM5203" s="8"/>
      <c r="AN5203" s="78"/>
      <c r="AO5203" s="78"/>
      <c r="AP5203" s="78"/>
      <c r="AQ5203" s="78"/>
      <c r="AR5203" s="78"/>
      <c r="AS5203" s="78"/>
      <c r="AT5203" s="78"/>
      <c r="AU5203" s="78"/>
      <c r="AV5203" s="78"/>
      <c r="AW5203" s="77"/>
      <c r="AX5203" s="144"/>
      <c r="AY5203" s="144"/>
      <c r="AZ5203" s="144"/>
      <c r="BA5203" s="54"/>
      <c r="BB5203" s="54"/>
    </row>
    <row r="5204" spans="2:54" x14ac:dyDescent="0.25">
      <c r="B5204" s="77"/>
      <c r="C5204" s="77"/>
      <c r="D5204" s="77"/>
      <c r="E5204" s="77"/>
      <c r="F5204" s="77"/>
      <c r="G5204" s="77"/>
      <c r="I5204" s="78"/>
      <c r="K5204" s="78"/>
      <c r="L5204" s="77"/>
      <c r="M5204" s="78"/>
      <c r="N5204" s="78"/>
      <c r="O5204" s="78"/>
      <c r="P5204" s="78"/>
      <c r="Q5204" s="144"/>
      <c r="R5204" s="78"/>
      <c r="S5204" s="78"/>
      <c r="T5204" s="78"/>
      <c r="U5204" s="78"/>
      <c r="V5204" s="219"/>
      <c r="W5204" s="78"/>
      <c r="X5204" s="78"/>
      <c r="Y5204" s="78"/>
      <c r="Z5204" s="78"/>
      <c r="AA5204" s="77"/>
      <c r="AB5204" s="77"/>
      <c r="AC5204" s="78"/>
      <c r="AD5204" s="104"/>
      <c r="AE5204" s="78"/>
      <c r="AF5204" s="104"/>
      <c r="AG5204" s="78"/>
      <c r="AH5204" s="104"/>
      <c r="AI5204" s="78"/>
      <c r="AJ5204" s="104"/>
      <c r="AK5204" s="78"/>
      <c r="AL5204" s="78"/>
      <c r="AM5204" s="8"/>
      <c r="AN5204" s="78"/>
      <c r="AO5204" s="78"/>
      <c r="AP5204" s="78"/>
      <c r="AQ5204" s="78"/>
      <c r="AR5204" s="78"/>
      <c r="AS5204" s="78"/>
      <c r="AT5204" s="78"/>
      <c r="AU5204" s="78"/>
      <c r="AV5204" s="78"/>
      <c r="AW5204" s="77"/>
      <c r="AX5204" s="144"/>
      <c r="AY5204" s="144"/>
      <c r="AZ5204" s="144"/>
      <c r="BA5204" s="54"/>
      <c r="BB5204" s="54"/>
    </row>
    <row r="5205" spans="2:54" x14ac:dyDescent="0.25">
      <c r="B5205" s="77"/>
      <c r="C5205" s="77"/>
      <c r="D5205" s="77"/>
      <c r="E5205" s="77"/>
      <c r="F5205" s="77"/>
      <c r="G5205" s="77"/>
      <c r="I5205" s="78"/>
      <c r="K5205" s="78"/>
      <c r="L5205" s="77"/>
      <c r="M5205" s="78"/>
      <c r="N5205" s="78"/>
      <c r="O5205" s="78"/>
      <c r="P5205" s="78"/>
      <c r="Q5205" s="144"/>
      <c r="R5205" s="78"/>
      <c r="S5205" s="78"/>
      <c r="T5205" s="78"/>
      <c r="U5205" s="78"/>
      <c r="V5205" s="219"/>
      <c r="W5205" s="78"/>
      <c r="X5205" s="78"/>
      <c r="Y5205" s="78"/>
      <c r="Z5205" s="78"/>
      <c r="AA5205" s="77"/>
      <c r="AB5205" s="77"/>
      <c r="AC5205" s="78"/>
      <c r="AD5205" s="104"/>
      <c r="AE5205" s="78"/>
      <c r="AF5205" s="104"/>
      <c r="AG5205" s="78"/>
      <c r="AH5205" s="104"/>
      <c r="AI5205" s="78"/>
      <c r="AJ5205" s="104"/>
      <c r="AK5205" s="78"/>
      <c r="AL5205" s="78"/>
      <c r="AM5205" s="8"/>
      <c r="AN5205" s="78"/>
      <c r="AO5205" s="78"/>
      <c r="AP5205" s="78"/>
      <c r="AQ5205" s="78"/>
      <c r="AR5205" s="78"/>
      <c r="AS5205" s="78"/>
      <c r="AT5205" s="78"/>
      <c r="AU5205" s="78"/>
      <c r="AV5205" s="78"/>
      <c r="AW5205" s="77"/>
      <c r="AX5205" s="144"/>
      <c r="AY5205" s="144"/>
      <c r="AZ5205" s="144"/>
      <c r="BA5205" s="54"/>
      <c r="BB5205" s="54"/>
    </row>
    <row r="5206" spans="2:54" x14ac:dyDescent="0.25">
      <c r="B5206" s="77"/>
      <c r="C5206" s="77"/>
      <c r="D5206" s="77"/>
      <c r="E5206" s="77"/>
      <c r="F5206" s="77"/>
      <c r="G5206" s="77"/>
      <c r="I5206" s="78"/>
      <c r="K5206" s="78"/>
      <c r="L5206" s="77"/>
      <c r="M5206" s="78"/>
      <c r="N5206" s="78"/>
      <c r="O5206" s="78"/>
      <c r="P5206" s="78"/>
      <c r="Q5206" s="144"/>
      <c r="R5206" s="78"/>
      <c r="S5206" s="78"/>
      <c r="T5206" s="78"/>
      <c r="U5206" s="78"/>
      <c r="V5206" s="219"/>
      <c r="W5206" s="78"/>
      <c r="X5206" s="78"/>
      <c r="Y5206" s="78"/>
      <c r="Z5206" s="78"/>
      <c r="AA5206" s="77"/>
      <c r="AB5206" s="77"/>
      <c r="AC5206" s="78"/>
      <c r="AD5206" s="104"/>
      <c r="AE5206" s="78"/>
      <c r="AF5206" s="104"/>
      <c r="AG5206" s="78"/>
      <c r="AH5206" s="104"/>
      <c r="AI5206" s="78"/>
      <c r="AJ5206" s="104"/>
      <c r="AK5206" s="78"/>
      <c r="AL5206" s="78"/>
      <c r="AM5206" s="8"/>
      <c r="AN5206" s="78"/>
      <c r="AO5206" s="78"/>
      <c r="AP5206" s="78"/>
      <c r="AQ5206" s="78"/>
      <c r="AR5206" s="78"/>
      <c r="AS5206" s="78"/>
      <c r="AT5206" s="78"/>
      <c r="AU5206" s="78"/>
      <c r="AV5206" s="78"/>
      <c r="AW5206" s="77"/>
      <c r="AX5206" s="144"/>
      <c r="AY5206" s="144"/>
      <c r="AZ5206" s="144"/>
      <c r="BA5206" s="54"/>
      <c r="BB5206" s="54"/>
    </row>
    <row r="5207" spans="2:54" x14ac:dyDescent="0.25">
      <c r="B5207" s="77"/>
      <c r="C5207" s="77"/>
      <c r="D5207" s="77"/>
      <c r="E5207" s="77"/>
      <c r="F5207" s="77"/>
      <c r="G5207" s="77"/>
      <c r="I5207" s="78"/>
      <c r="K5207" s="78"/>
      <c r="L5207" s="77"/>
      <c r="M5207" s="78"/>
      <c r="N5207" s="78"/>
      <c r="O5207" s="78"/>
      <c r="P5207" s="78"/>
      <c r="Q5207" s="144"/>
      <c r="R5207" s="78"/>
      <c r="S5207" s="78"/>
      <c r="T5207" s="78"/>
      <c r="U5207" s="78"/>
      <c r="V5207" s="219"/>
      <c r="W5207" s="78"/>
      <c r="X5207" s="78"/>
      <c r="Y5207" s="78"/>
      <c r="Z5207" s="78"/>
      <c r="AA5207" s="77"/>
      <c r="AB5207" s="77"/>
      <c r="AC5207" s="78"/>
      <c r="AD5207" s="104"/>
      <c r="AE5207" s="78"/>
      <c r="AF5207" s="104"/>
      <c r="AG5207" s="78"/>
      <c r="AH5207" s="104"/>
      <c r="AI5207" s="78"/>
      <c r="AJ5207" s="104"/>
      <c r="AK5207" s="78"/>
      <c r="AL5207" s="78"/>
      <c r="AM5207" s="8"/>
      <c r="AN5207" s="78"/>
      <c r="AO5207" s="78"/>
      <c r="AP5207" s="78"/>
      <c r="AQ5207" s="78"/>
      <c r="AR5207" s="78"/>
      <c r="AS5207" s="78"/>
      <c r="AT5207" s="78"/>
      <c r="AU5207" s="78"/>
      <c r="AV5207" s="78"/>
      <c r="AW5207" s="77"/>
      <c r="AX5207" s="144"/>
      <c r="AY5207" s="144"/>
      <c r="AZ5207" s="144"/>
      <c r="BA5207" s="54"/>
      <c r="BB5207" s="54"/>
    </row>
    <row r="5208" spans="2:54" x14ac:dyDescent="0.25">
      <c r="B5208" s="77"/>
      <c r="C5208" s="77"/>
      <c r="D5208" s="77"/>
      <c r="E5208" s="77"/>
      <c r="F5208" s="77"/>
      <c r="G5208" s="77"/>
      <c r="I5208" s="78"/>
      <c r="K5208" s="78"/>
      <c r="L5208" s="77"/>
      <c r="M5208" s="78"/>
      <c r="N5208" s="78"/>
      <c r="O5208" s="78"/>
      <c r="P5208" s="78"/>
      <c r="Q5208" s="144"/>
      <c r="R5208" s="78"/>
      <c r="S5208" s="78"/>
      <c r="T5208" s="78"/>
      <c r="U5208" s="78"/>
      <c r="V5208" s="219"/>
      <c r="W5208" s="78"/>
      <c r="X5208" s="78"/>
      <c r="Y5208" s="78"/>
      <c r="Z5208" s="78"/>
      <c r="AA5208" s="77"/>
      <c r="AB5208" s="77"/>
      <c r="AC5208" s="78"/>
      <c r="AD5208" s="104"/>
      <c r="AE5208" s="78"/>
      <c r="AF5208" s="104"/>
      <c r="AG5208" s="78"/>
      <c r="AH5208" s="104"/>
      <c r="AI5208" s="78"/>
      <c r="AJ5208" s="104"/>
      <c r="AK5208" s="78"/>
      <c r="AL5208" s="78"/>
      <c r="AM5208" s="8"/>
      <c r="AN5208" s="78"/>
      <c r="AO5208" s="78"/>
      <c r="AP5208" s="78"/>
      <c r="AQ5208" s="78"/>
      <c r="AR5208" s="78"/>
      <c r="AS5208" s="78"/>
      <c r="AT5208" s="78"/>
      <c r="AU5208" s="78"/>
      <c r="AV5208" s="78"/>
      <c r="AW5208" s="77"/>
      <c r="AX5208" s="144"/>
      <c r="AY5208" s="144"/>
      <c r="AZ5208" s="144"/>
      <c r="BA5208" s="54"/>
      <c r="BB5208" s="54"/>
    </row>
    <row r="5209" spans="2:54" x14ac:dyDescent="0.25">
      <c r="B5209" s="77"/>
      <c r="C5209" s="77"/>
      <c r="D5209" s="77"/>
      <c r="E5209" s="77"/>
      <c r="F5209" s="77"/>
      <c r="G5209" s="77"/>
      <c r="I5209" s="78"/>
      <c r="K5209" s="78"/>
      <c r="L5209" s="77"/>
      <c r="M5209" s="78"/>
      <c r="N5209" s="78"/>
      <c r="O5209" s="78"/>
      <c r="P5209" s="78"/>
      <c r="Q5209" s="144"/>
      <c r="R5209" s="78"/>
      <c r="S5209" s="78"/>
      <c r="T5209" s="78"/>
      <c r="U5209" s="78"/>
      <c r="V5209" s="219"/>
      <c r="W5209" s="78"/>
      <c r="X5209" s="78"/>
      <c r="Y5209" s="78"/>
      <c r="Z5209" s="78"/>
      <c r="AA5209" s="77"/>
      <c r="AB5209" s="77"/>
      <c r="AC5209" s="78"/>
      <c r="AD5209" s="104"/>
      <c r="AE5209" s="78"/>
      <c r="AF5209" s="104"/>
      <c r="AG5209" s="78"/>
      <c r="AH5209" s="104"/>
      <c r="AI5209" s="78"/>
      <c r="AJ5209" s="104"/>
      <c r="AK5209" s="78"/>
      <c r="AL5209" s="78"/>
      <c r="AM5209" s="8"/>
      <c r="AN5209" s="78"/>
      <c r="AO5209" s="78"/>
      <c r="AP5209" s="78"/>
      <c r="AQ5209" s="78"/>
      <c r="AR5209" s="78"/>
      <c r="AS5209" s="78"/>
      <c r="AT5209" s="78"/>
      <c r="AU5209" s="78"/>
      <c r="AV5209" s="78"/>
      <c r="AW5209" s="77"/>
      <c r="AX5209" s="144"/>
      <c r="AY5209" s="144"/>
      <c r="AZ5209" s="144"/>
      <c r="BA5209" s="54"/>
      <c r="BB5209" s="54"/>
    </row>
    <row r="5210" spans="2:54" x14ac:dyDescent="0.25">
      <c r="B5210" s="77"/>
      <c r="C5210" s="77"/>
      <c r="D5210" s="77"/>
      <c r="E5210" s="77"/>
      <c r="F5210" s="77"/>
      <c r="G5210" s="77"/>
      <c r="I5210" s="78"/>
      <c r="K5210" s="78"/>
      <c r="L5210" s="77"/>
      <c r="M5210" s="78"/>
      <c r="N5210" s="78"/>
      <c r="O5210" s="78"/>
      <c r="P5210" s="78"/>
      <c r="Q5210" s="144"/>
      <c r="R5210" s="78"/>
      <c r="S5210" s="78"/>
      <c r="T5210" s="78"/>
      <c r="U5210" s="78"/>
      <c r="V5210" s="219"/>
      <c r="W5210" s="78"/>
      <c r="X5210" s="78"/>
      <c r="Y5210" s="78"/>
      <c r="Z5210" s="78"/>
      <c r="AA5210" s="77"/>
      <c r="AB5210" s="77"/>
      <c r="AC5210" s="78"/>
      <c r="AD5210" s="104"/>
      <c r="AE5210" s="78"/>
      <c r="AF5210" s="104"/>
      <c r="AG5210" s="78"/>
      <c r="AH5210" s="104"/>
      <c r="AI5210" s="78"/>
      <c r="AJ5210" s="104"/>
      <c r="AK5210" s="78"/>
      <c r="AL5210" s="78"/>
      <c r="AM5210" s="8"/>
      <c r="AN5210" s="78"/>
      <c r="AO5210" s="78"/>
      <c r="AP5210" s="78"/>
      <c r="AQ5210" s="78"/>
      <c r="AR5210" s="78"/>
      <c r="AS5210" s="78"/>
      <c r="AT5210" s="78"/>
      <c r="AU5210" s="78"/>
      <c r="AV5210" s="78"/>
      <c r="AW5210" s="77"/>
      <c r="AX5210" s="144"/>
      <c r="AY5210" s="144"/>
      <c r="AZ5210" s="144"/>
      <c r="BA5210" s="54"/>
      <c r="BB5210" s="54"/>
    </row>
    <row r="5211" spans="2:54" x14ac:dyDescent="0.25">
      <c r="B5211" s="77"/>
      <c r="C5211" s="77"/>
      <c r="D5211" s="77"/>
      <c r="E5211" s="77"/>
      <c r="F5211" s="77"/>
      <c r="G5211" s="77"/>
      <c r="I5211" s="78"/>
      <c r="K5211" s="78"/>
      <c r="L5211" s="77"/>
      <c r="M5211" s="78"/>
      <c r="N5211" s="78"/>
      <c r="O5211" s="78"/>
      <c r="P5211" s="78"/>
      <c r="Q5211" s="144"/>
      <c r="R5211" s="78"/>
      <c r="S5211" s="78"/>
      <c r="T5211" s="78"/>
      <c r="U5211" s="78"/>
      <c r="V5211" s="219"/>
      <c r="W5211" s="78"/>
      <c r="X5211" s="78"/>
      <c r="Y5211" s="78"/>
      <c r="Z5211" s="78"/>
      <c r="AA5211" s="77"/>
      <c r="AB5211" s="77"/>
      <c r="AC5211" s="78"/>
      <c r="AD5211" s="104"/>
      <c r="AE5211" s="78"/>
      <c r="AF5211" s="104"/>
      <c r="AG5211" s="78"/>
      <c r="AH5211" s="104"/>
      <c r="AI5211" s="78"/>
      <c r="AJ5211" s="104"/>
      <c r="AK5211" s="78"/>
      <c r="AL5211" s="78"/>
      <c r="AM5211" s="8"/>
      <c r="AN5211" s="78"/>
      <c r="AO5211" s="78"/>
      <c r="AP5211" s="78"/>
      <c r="AQ5211" s="78"/>
      <c r="AR5211" s="78"/>
      <c r="AS5211" s="78"/>
      <c r="AT5211" s="78"/>
      <c r="AU5211" s="78"/>
      <c r="AV5211" s="78"/>
      <c r="AW5211" s="77"/>
      <c r="AX5211" s="144"/>
      <c r="AY5211" s="144"/>
      <c r="AZ5211" s="144"/>
      <c r="BA5211" s="54"/>
      <c r="BB5211" s="54"/>
    </row>
    <row r="5212" spans="2:54" x14ac:dyDescent="0.25">
      <c r="B5212" s="77"/>
      <c r="C5212" s="77"/>
      <c r="D5212" s="77"/>
      <c r="E5212" s="77"/>
      <c r="F5212" s="77"/>
      <c r="G5212" s="77"/>
      <c r="I5212" s="78"/>
      <c r="K5212" s="78"/>
      <c r="L5212" s="77"/>
      <c r="M5212" s="78"/>
      <c r="N5212" s="78"/>
      <c r="O5212" s="78"/>
      <c r="P5212" s="78"/>
      <c r="Q5212" s="144"/>
      <c r="R5212" s="78"/>
      <c r="S5212" s="78"/>
      <c r="T5212" s="78"/>
      <c r="U5212" s="78"/>
      <c r="V5212" s="219"/>
      <c r="W5212" s="78"/>
      <c r="X5212" s="78"/>
      <c r="Y5212" s="78"/>
      <c r="Z5212" s="78"/>
      <c r="AA5212" s="77"/>
      <c r="AB5212" s="77"/>
      <c r="AC5212" s="78"/>
      <c r="AD5212" s="104"/>
      <c r="AE5212" s="78"/>
      <c r="AF5212" s="104"/>
      <c r="AG5212" s="78"/>
      <c r="AH5212" s="104"/>
      <c r="AI5212" s="78"/>
      <c r="AJ5212" s="104"/>
      <c r="AK5212" s="78"/>
      <c r="AL5212" s="78"/>
      <c r="AM5212" s="8"/>
      <c r="AN5212" s="78"/>
      <c r="AO5212" s="78"/>
      <c r="AP5212" s="78"/>
      <c r="AQ5212" s="78"/>
      <c r="AR5212" s="78"/>
      <c r="AS5212" s="78"/>
      <c r="AT5212" s="78"/>
      <c r="AU5212" s="78"/>
      <c r="AV5212" s="78"/>
      <c r="AW5212" s="77"/>
      <c r="AX5212" s="144"/>
      <c r="AY5212" s="144"/>
      <c r="AZ5212" s="144"/>
      <c r="BA5212" s="54"/>
      <c r="BB5212" s="54"/>
    </row>
    <row r="5213" spans="2:54" x14ac:dyDescent="0.25">
      <c r="B5213" s="77"/>
      <c r="C5213" s="77"/>
      <c r="D5213" s="77"/>
      <c r="E5213" s="77"/>
      <c r="F5213" s="77"/>
      <c r="G5213" s="77"/>
      <c r="I5213" s="78"/>
      <c r="K5213" s="78"/>
      <c r="L5213" s="77"/>
      <c r="M5213" s="78"/>
      <c r="N5213" s="78"/>
      <c r="O5213" s="78"/>
      <c r="P5213" s="78"/>
      <c r="Q5213" s="144"/>
      <c r="R5213" s="78"/>
      <c r="S5213" s="78"/>
      <c r="T5213" s="78"/>
      <c r="U5213" s="78"/>
      <c r="V5213" s="219"/>
      <c r="W5213" s="78"/>
      <c r="X5213" s="78"/>
      <c r="Y5213" s="78"/>
      <c r="Z5213" s="78"/>
      <c r="AA5213" s="77"/>
      <c r="AB5213" s="77"/>
      <c r="AC5213" s="78"/>
      <c r="AD5213" s="104"/>
      <c r="AE5213" s="78"/>
      <c r="AF5213" s="104"/>
      <c r="AG5213" s="78"/>
      <c r="AH5213" s="104"/>
      <c r="AI5213" s="78"/>
      <c r="AJ5213" s="104"/>
      <c r="AK5213" s="78"/>
      <c r="AL5213" s="78"/>
      <c r="AM5213" s="8"/>
      <c r="AN5213" s="78"/>
      <c r="AO5213" s="78"/>
      <c r="AP5213" s="78"/>
      <c r="AQ5213" s="78"/>
      <c r="AR5213" s="78"/>
      <c r="AS5213" s="78"/>
      <c r="AT5213" s="78"/>
      <c r="AU5213" s="78"/>
      <c r="AV5213" s="78"/>
      <c r="AW5213" s="77"/>
      <c r="AX5213" s="144"/>
      <c r="AY5213" s="144"/>
      <c r="AZ5213" s="144"/>
      <c r="BA5213" s="54"/>
      <c r="BB5213" s="54"/>
    </row>
    <row r="5214" spans="2:54" x14ac:dyDescent="0.25">
      <c r="B5214" s="77"/>
      <c r="C5214" s="77"/>
      <c r="D5214" s="77"/>
      <c r="E5214" s="77"/>
      <c r="F5214" s="77"/>
      <c r="G5214" s="77"/>
      <c r="I5214" s="78"/>
      <c r="K5214" s="78"/>
      <c r="L5214" s="77"/>
      <c r="M5214" s="78"/>
      <c r="N5214" s="78"/>
      <c r="O5214" s="78"/>
      <c r="P5214" s="78"/>
      <c r="Q5214" s="144"/>
      <c r="R5214" s="78"/>
      <c r="S5214" s="78"/>
      <c r="T5214" s="78"/>
      <c r="U5214" s="78"/>
      <c r="V5214" s="219"/>
      <c r="W5214" s="78"/>
      <c r="X5214" s="78"/>
      <c r="Y5214" s="78"/>
      <c r="Z5214" s="78"/>
      <c r="AA5214" s="77"/>
      <c r="AB5214" s="77"/>
      <c r="AC5214" s="78"/>
      <c r="AD5214" s="104"/>
      <c r="AE5214" s="78"/>
      <c r="AF5214" s="104"/>
      <c r="AG5214" s="78"/>
      <c r="AH5214" s="104"/>
      <c r="AI5214" s="78"/>
      <c r="AJ5214" s="104"/>
      <c r="AK5214" s="78"/>
      <c r="AL5214" s="78"/>
      <c r="AM5214" s="8"/>
      <c r="AN5214" s="78"/>
      <c r="AO5214" s="78"/>
      <c r="AP5214" s="78"/>
      <c r="AQ5214" s="78"/>
      <c r="AR5214" s="78"/>
      <c r="AS5214" s="78"/>
      <c r="AT5214" s="78"/>
      <c r="AU5214" s="78"/>
      <c r="AV5214" s="78"/>
      <c r="AW5214" s="77"/>
      <c r="AX5214" s="144"/>
      <c r="AY5214" s="144"/>
      <c r="AZ5214" s="144"/>
      <c r="BA5214" s="54"/>
      <c r="BB5214" s="54"/>
    </row>
    <row r="5215" spans="2:54" x14ac:dyDescent="0.25">
      <c r="B5215" s="77"/>
      <c r="C5215" s="77"/>
      <c r="D5215" s="77"/>
      <c r="E5215" s="77"/>
      <c r="F5215" s="77"/>
      <c r="G5215" s="77"/>
      <c r="I5215" s="78"/>
      <c r="K5215" s="78"/>
      <c r="L5215" s="77"/>
      <c r="M5215" s="78"/>
      <c r="N5215" s="78"/>
      <c r="O5215" s="78"/>
      <c r="P5215" s="78"/>
      <c r="Q5215" s="144"/>
      <c r="R5215" s="78"/>
      <c r="S5215" s="78"/>
      <c r="T5215" s="78"/>
      <c r="U5215" s="78"/>
      <c r="V5215" s="219"/>
      <c r="W5215" s="78"/>
      <c r="X5215" s="78"/>
      <c r="Y5215" s="78"/>
      <c r="Z5215" s="78"/>
      <c r="AA5215" s="77"/>
      <c r="AB5215" s="77"/>
      <c r="AC5215" s="78"/>
      <c r="AD5215" s="104"/>
      <c r="AE5215" s="78"/>
      <c r="AF5215" s="104"/>
      <c r="AG5215" s="78"/>
      <c r="AH5215" s="104"/>
      <c r="AI5215" s="78"/>
      <c r="AJ5215" s="104"/>
      <c r="AK5215" s="78"/>
      <c r="AL5215" s="78"/>
      <c r="AM5215" s="8"/>
      <c r="AN5215" s="78"/>
      <c r="AO5215" s="78"/>
      <c r="AP5215" s="78"/>
      <c r="AQ5215" s="78"/>
      <c r="AR5215" s="78"/>
      <c r="AS5215" s="78"/>
      <c r="AT5215" s="78"/>
      <c r="AU5215" s="78"/>
      <c r="AV5215" s="78"/>
      <c r="AW5215" s="77"/>
      <c r="AX5215" s="144"/>
      <c r="AY5215" s="144"/>
      <c r="AZ5215" s="144"/>
      <c r="BA5215" s="54"/>
      <c r="BB5215" s="54"/>
    </row>
    <row r="5216" spans="2:54" x14ac:dyDescent="0.25">
      <c r="B5216" s="77"/>
      <c r="C5216" s="77"/>
      <c r="D5216" s="77"/>
      <c r="E5216" s="77"/>
      <c r="F5216" s="77"/>
      <c r="G5216" s="77"/>
      <c r="I5216" s="78"/>
      <c r="K5216" s="78"/>
      <c r="L5216" s="77"/>
      <c r="M5216" s="78"/>
      <c r="N5216" s="78"/>
      <c r="O5216" s="78"/>
      <c r="P5216" s="78"/>
      <c r="Q5216" s="144"/>
      <c r="R5216" s="78"/>
      <c r="S5216" s="78"/>
      <c r="T5216" s="78"/>
      <c r="U5216" s="78"/>
      <c r="V5216" s="219"/>
      <c r="W5216" s="78"/>
      <c r="X5216" s="78"/>
      <c r="Y5216" s="78"/>
      <c r="Z5216" s="78"/>
      <c r="AA5216" s="77"/>
      <c r="AB5216" s="77"/>
      <c r="AC5216" s="78"/>
      <c r="AD5216" s="104"/>
      <c r="AE5216" s="78"/>
      <c r="AF5216" s="104"/>
      <c r="AG5216" s="78"/>
      <c r="AH5216" s="104"/>
      <c r="AI5216" s="78"/>
      <c r="AJ5216" s="104"/>
      <c r="AK5216" s="78"/>
      <c r="AL5216" s="78"/>
      <c r="AM5216" s="8"/>
      <c r="AN5216" s="78"/>
      <c r="AO5216" s="78"/>
      <c r="AP5216" s="78"/>
      <c r="AQ5216" s="78"/>
      <c r="AR5216" s="78"/>
      <c r="AS5216" s="78"/>
      <c r="AT5216" s="78"/>
      <c r="AU5216" s="78"/>
      <c r="AV5216" s="78"/>
      <c r="AW5216" s="77"/>
      <c r="AX5216" s="144"/>
      <c r="AY5216" s="144"/>
      <c r="AZ5216" s="144"/>
      <c r="BA5216" s="54"/>
      <c r="BB5216" s="54"/>
    </row>
    <row r="5217" spans="2:54" x14ac:dyDescent="0.25">
      <c r="B5217" s="77"/>
      <c r="C5217" s="77"/>
      <c r="D5217" s="77"/>
      <c r="E5217" s="77"/>
      <c r="F5217" s="77"/>
      <c r="G5217" s="77"/>
      <c r="I5217" s="78"/>
      <c r="K5217" s="78"/>
      <c r="L5217" s="77"/>
      <c r="M5217" s="78"/>
      <c r="N5217" s="78"/>
      <c r="O5217" s="78"/>
      <c r="P5217" s="78"/>
      <c r="Q5217" s="144"/>
      <c r="R5217" s="78"/>
      <c r="S5217" s="78"/>
      <c r="T5217" s="78"/>
      <c r="U5217" s="78"/>
      <c r="V5217" s="219"/>
      <c r="W5217" s="78"/>
      <c r="X5217" s="78"/>
      <c r="Y5217" s="78"/>
      <c r="Z5217" s="78"/>
      <c r="AA5217" s="77"/>
      <c r="AB5217" s="77"/>
      <c r="AC5217" s="78"/>
      <c r="AD5217" s="104"/>
      <c r="AE5217" s="78"/>
      <c r="AF5217" s="104"/>
      <c r="AG5217" s="78"/>
      <c r="AH5217" s="104"/>
      <c r="AI5217" s="78"/>
      <c r="AJ5217" s="104"/>
      <c r="AK5217" s="78"/>
      <c r="AL5217" s="78"/>
      <c r="AM5217" s="8"/>
      <c r="AN5217" s="78"/>
      <c r="AO5217" s="78"/>
      <c r="AP5217" s="78"/>
      <c r="AQ5217" s="78"/>
      <c r="AR5217" s="78"/>
      <c r="AS5217" s="78"/>
      <c r="AT5217" s="78"/>
      <c r="AU5217" s="78"/>
      <c r="AV5217" s="78"/>
      <c r="AW5217" s="77"/>
      <c r="AX5217" s="144"/>
      <c r="AY5217" s="144"/>
      <c r="AZ5217" s="144"/>
      <c r="BA5217" s="54"/>
      <c r="BB5217" s="54"/>
    </row>
    <row r="5218" spans="2:54" x14ac:dyDescent="0.25">
      <c r="B5218" s="77"/>
      <c r="C5218" s="77"/>
      <c r="D5218" s="77"/>
      <c r="E5218" s="77"/>
      <c r="F5218" s="77"/>
      <c r="G5218" s="77"/>
      <c r="I5218" s="78"/>
      <c r="K5218" s="78"/>
      <c r="L5218" s="77"/>
      <c r="M5218" s="78"/>
      <c r="N5218" s="78"/>
      <c r="O5218" s="78"/>
      <c r="P5218" s="78"/>
      <c r="Q5218" s="144"/>
      <c r="R5218" s="78"/>
      <c r="S5218" s="78"/>
      <c r="T5218" s="78"/>
      <c r="U5218" s="78"/>
      <c r="V5218" s="219"/>
      <c r="W5218" s="78"/>
      <c r="X5218" s="78"/>
      <c r="Y5218" s="78"/>
      <c r="Z5218" s="78"/>
      <c r="AA5218" s="77"/>
      <c r="AB5218" s="77"/>
      <c r="AC5218" s="78"/>
      <c r="AD5218" s="104"/>
      <c r="AE5218" s="78"/>
      <c r="AF5218" s="104"/>
      <c r="AG5218" s="78"/>
      <c r="AH5218" s="104"/>
      <c r="AI5218" s="78"/>
      <c r="AJ5218" s="104"/>
      <c r="AK5218" s="78"/>
      <c r="AL5218" s="78"/>
      <c r="AM5218" s="8"/>
      <c r="AN5218" s="78"/>
      <c r="AO5218" s="78"/>
      <c r="AP5218" s="78"/>
      <c r="AQ5218" s="78"/>
      <c r="AR5218" s="78"/>
      <c r="AS5218" s="78"/>
      <c r="AT5218" s="78"/>
      <c r="AU5218" s="78"/>
      <c r="AV5218" s="78"/>
      <c r="AW5218" s="77"/>
      <c r="AX5218" s="144"/>
      <c r="AY5218" s="144"/>
      <c r="AZ5218" s="144"/>
      <c r="BA5218" s="54"/>
      <c r="BB5218" s="54"/>
    </row>
    <row r="5219" spans="2:54" x14ac:dyDescent="0.25">
      <c r="B5219" s="77"/>
      <c r="C5219" s="77"/>
      <c r="D5219" s="77"/>
      <c r="E5219" s="77"/>
      <c r="F5219" s="77"/>
      <c r="G5219" s="77"/>
      <c r="I5219" s="78"/>
      <c r="K5219" s="78"/>
      <c r="L5219" s="77"/>
      <c r="M5219" s="78"/>
      <c r="N5219" s="78"/>
      <c r="O5219" s="78"/>
      <c r="P5219" s="78"/>
      <c r="Q5219" s="144"/>
      <c r="R5219" s="78"/>
      <c r="S5219" s="78"/>
      <c r="T5219" s="78"/>
      <c r="U5219" s="78"/>
      <c r="V5219" s="219"/>
      <c r="W5219" s="78"/>
      <c r="X5219" s="78"/>
      <c r="Y5219" s="78"/>
      <c r="Z5219" s="78"/>
      <c r="AA5219" s="77"/>
      <c r="AB5219" s="77"/>
      <c r="AC5219" s="78"/>
      <c r="AD5219" s="104"/>
      <c r="AE5219" s="78"/>
      <c r="AF5219" s="104"/>
      <c r="AG5219" s="78"/>
      <c r="AH5219" s="104"/>
      <c r="AI5219" s="78"/>
      <c r="AJ5219" s="104"/>
      <c r="AK5219" s="78"/>
      <c r="AL5219" s="78"/>
      <c r="AM5219" s="8"/>
      <c r="AN5219" s="78"/>
      <c r="AO5219" s="78"/>
      <c r="AP5219" s="78"/>
      <c r="AQ5219" s="78"/>
      <c r="AR5219" s="78"/>
      <c r="AS5219" s="78"/>
      <c r="AT5219" s="78"/>
      <c r="AU5219" s="78"/>
      <c r="AV5219" s="78"/>
      <c r="AW5219" s="77"/>
      <c r="AX5219" s="144"/>
      <c r="AY5219" s="144"/>
      <c r="AZ5219" s="144"/>
      <c r="BA5219" s="54"/>
      <c r="BB5219" s="54"/>
    </row>
    <row r="5220" spans="2:54" x14ac:dyDescent="0.25">
      <c r="B5220" s="77"/>
      <c r="C5220" s="77"/>
      <c r="D5220" s="77"/>
      <c r="E5220" s="77"/>
      <c r="F5220" s="77"/>
      <c r="G5220" s="77"/>
      <c r="I5220" s="78"/>
      <c r="K5220" s="78"/>
      <c r="L5220" s="77"/>
      <c r="M5220" s="78"/>
      <c r="N5220" s="78"/>
      <c r="O5220" s="78"/>
      <c r="P5220" s="78"/>
      <c r="Q5220" s="144"/>
      <c r="R5220" s="78"/>
      <c r="S5220" s="78"/>
      <c r="T5220" s="78"/>
      <c r="U5220" s="78"/>
      <c r="V5220" s="219"/>
      <c r="W5220" s="78"/>
      <c r="X5220" s="78"/>
      <c r="Y5220" s="78"/>
      <c r="Z5220" s="78"/>
      <c r="AA5220" s="77"/>
      <c r="AB5220" s="77"/>
      <c r="AC5220" s="78"/>
      <c r="AD5220" s="104"/>
      <c r="AE5220" s="78"/>
      <c r="AF5220" s="104"/>
      <c r="AG5220" s="78"/>
      <c r="AH5220" s="104"/>
      <c r="AI5220" s="78"/>
      <c r="AJ5220" s="104"/>
      <c r="AK5220" s="78"/>
      <c r="AL5220" s="78"/>
      <c r="AM5220" s="8"/>
      <c r="AN5220" s="78"/>
      <c r="AO5220" s="78"/>
      <c r="AP5220" s="78"/>
      <c r="AQ5220" s="78"/>
      <c r="AR5220" s="78"/>
      <c r="AS5220" s="78"/>
      <c r="AT5220" s="78"/>
      <c r="AU5220" s="78"/>
      <c r="AV5220" s="78"/>
      <c r="AW5220" s="77"/>
      <c r="AX5220" s="144"/>
      <c r="AY5220" s="144"/>
      <c r="AZ5220" s="144"/>
      <c r="BA5220" s="54"/>
      <c r="BB5220" s="54"/>
    </row>
    <row r="5221" spans="2:54" x14ac:dyDescent="0.25">
      <c r="B5221" s="77"/>
      <c r="C5221" s="77"/>
      <c r="D5221" s="77"/>
      <c r="E5221" s="77"/>
      <c r="F5221" s="77"/>
      <c r="G5221" s="77"/>
      <c r="I5221" s="78"/>
      <c r="K5221" s="78"/>
      <c r="L5221" s="77"/>
      <c r="M5221" s="78"/>
      <c r="N5221" s="78"/>
      <c r="O5221" s="78"/>
      <c r="P5221" s="78"/>
      <c r="Q5221" s="144"/>
      <c r="R5221" s="78"/>
      <c r="S5221" s="78"/>
      <c r="T5221" s="78"/>
      <c r="U5221" s="78"/>
      <c r="V5221" s="219"/>
      <c r="W5221" s="78"/>
      <c r="X5221" s="78"/>
      <c r="Y5221" s="78"/>
      <c r="Z5221" s="78"/>
      <c r="AA5221" s="77"/>
      <c r="AB5221" s="77"/>
      <c r="AC5221" s="78"/>
      <c r="AD5221" s="104"/>
      <c r="AE5221" s="78"/>
      <c r="AF5221" s="104"/>
      <c r="AG5221" s="78"/>
      <c r="AH5221" s="104"/>
      <c r="AI5221" s="78"/>
      <c r="AJ5221" s="104"/>
      <c r="AK5221" s="78"/>
      <c r="AL5221" s="78"/>
      <c r="AM5221" s="8"/>
      <c r="AN5221" s="78"/>
      <c r="AO5221" s="78"/>
      <c r="AP5221" s="78"/>
      <c r="AQ5221" s="78"/>
      <c r="AR5221" s="78"/>
      <c r="AS5221" s="78"/>
      <c r="AT5221" s="78"/>
      <c r="AU5221" s="78"/>
      <c r="AV5221" s="78"/>
      <c r="AW5221" s="77"/>
      <c r="AX5221" s="144"/>
      <c r="AY5221" s="144"/>
      <c r="AZ5221" s="144"/>
      <c r="BA5221" s="54"/>
      <c r="BB5221" s="54"/>
    </row>
    <row r="5222" spans="2:54" x14ac:dyDescent="0.25">
      <c r="B5222" s="77"/>
      <c r="C5222" s="77"/>
      <c r="D5222" s="77"/>
      <c r="E5222" s="77"/>
      <c r="F5222" s="77"/>
      <c r="G5222" s="77"/>
      <c r="I5222" s="78"/>
      <c r="K5222" s="78"/>
      <c r="L5222" s="77"/>
      <c r="M5222" s="78"/>
      <c r="N5222" s="78"/>
      <c r="O5222" s="78"/>
      <c r="P5222" s="78"/>
      <c r="Q5222" s="144"/>
      <c r="R5222" s="78"/>
      <c r="S5222" s="78"/>
      <c r="T5222" s="78"/>
      <c r="U5222" s="78"/>
      <c r="V5222" s="219"/>
      <c r="W5222" s="78"/>
      <c r="X5222" s="78"/>
      <c r="Y5222" s="78"/>
      <c r="Z5222" s="78"/>
      <c r="AA5222" s="77"/>
      <c r="AB5222" s="77"/>
      <c r="AC5222" s="78"/>
      <c r="AD5222" s="104"/>
      <c r="AE5222" s="78"/>
      <c r="AF5222" s="104"/>
      <c r="AG5222" s="78"/>
      <c r="AH5222" s="104"/>
      <c r="AI5222" s="78"/>
      <c r="AJ5222" s="104"/>
      <c r="AK5222" s="78"/>
      <c r="AL5222" s="78"/>
      <c r="AM5222" s="8"/>
      <c r="AN5222" s="78"/>
      <c r="AO5222" s="78"/>
      <c r="AP5222" s="78"/>
      <c r="AQ5222" s="78"/>
      <c r="AR5222" s="78"/>
      <c r="AS5222" s="78"/>
      <c r="AT5222" s="78"/>
      <c r="AU5222" s="78"/>
      <c r="AV5222" s="78"/>
      <c r="AW5222" s="77"/>
      <c r="AX5222" s="144"/>
      <c r="AY5222" s="144"/>
      <c r="AZ5222" s="144"/>
      <c r="BA5222" s="54"/>
      <c r="BB5222" s="54"/>
    </row>
    <row r="5223" spans="2:54" x14ac:dyDescent="0.25">
      <c r="B5223" s="77"/>
      <c r="C5223" s="77"/>
      <c r="D5223" s="77"/>
      <c r="E5223" s="77"/>
      <c r="F5223" s="77"/>
      <c r="G5223" s="77"/>
      <c r="I5223" s="78"/>
      <c r="K5223" s="78"/>
      <c r="L5223" s="77"/>
      <c r="M5223" s="78"/>
      <c r="N5223" s="78"/>
      <c r="O5223" s="78"/>
      <c r="P5223" s="78"/>
      <c r="Q5223" s="144"/>
      <c r="R5223" s="78"/>
      <c r="S5223" s="78"/>
      <c r="T5223" s="78"/>
      <c r="U5223" s="78"/>
      <c r="V5223" s="219"/>
      <c r="W5223" s="78"/>
      <c r="X5223" s="78"/>
      <c r="Y5223" s="78"/>
      <c r="Z5223" s="78"/>
      <c r="AA5223" s="77"/>
      <c r="AB5223" s="77"/>
      <c r="AC5223" s="78"/>
      <c r="AD5223" s="104"/>
      <c r="AE5223" s="78"/>
      <c r="AF5223" s="104"/>
      <c r="AG5223" s="78"/>
      <c r="AH5223" s="104"/>
      <c r="AI5223" s="78"/>
      <c r="AJ5223" s="104"/>
      <c r="AK5223" s="78"/>
      <c r="AL5223" s="78"/>
      <c r="AM5223" s="8"/>
      <c r="AN5223" s="78"/>
      <c r="AO5223" s="78"/>
      <c r="AP5223" s="78"/>
      <c r="AQ5223" s="78"/>
      <c r="AR5223" s="78"/>
      <c r="AS5223" s="78"/>
      <c r="AT5223" s="78"/>
      <c r="AU5223" s="78"/>
      <c r="AV5223" s="78"/>
      <c r="AW5223" s="77"/>
      <c r="AX5223" s="144"/>
      <c r="AY5223" s="144"/>
      <c r="AZ5223" s="144"/>
      <c r="BA5223" s="54"/>
      <c r="BB5223" s="54"/>
    </row>
    <row r="5224" spans="2:54" x14ac:dyDescent="0.25">
      <c r="B5224" s="77"/>
      <c r="C5224" s="77"/>
      <c r="D5224" s="77"/>
      <c r="E5224" s="77"/>
      <c r="F5224" s="77"/>
      <c r="G5224" s="77"/>
      <c r="I5224" s="78"/>
      <c r="K5224" s="78"/>
      <c r="L5224" s="77"/>
      <c r="M5224" s="78"/>
      <c r="N5224" s="78"/>
      <c r="O5224" s="78"/>
      <c r="P5224" s="78"/>
      <c r="Q5224" s="144"/>
      <c r="R5224" s="78"/>
      <c r="S5224" s="78"/>
      <c r="T5224" s="78"/>
      <c r="U5224" s="78"/>
      <c r="V5224" s="219"/>
      <c r="W5224" s="78"/>
      <c r="X5224" s="78"/>
      <c r="Y5224" s="78"/>
      <c r="Z5224" s="78"/>
      <c r="AA5224" s="77"/>
      <c r="AB5224" s="77"/>
      <c r="AC5224" s="78"/>
      <c r="AD5224" s="104"/>
      <c r="AE5224" s="78"/>
      <c r="AF5224" s="104"/>
      <c r="AG5224" s="78"/>
      <c r="AH5224" s="104"/>
      <c r="AI5224" s="78"/>
      <c r="AJ5224" s="104"/>
      <c r="AK5224" s="78"/>
      <c r="AL5224" s="78"/>
      <c r="AM5224" s="8"/>
      <c r="AN5224" s="78"/>
      <c r="AO5224" s="78"/>
      <c r="AP5224" s="78"/>
      <c r="AQ5224" s="78"/>
      <c r="AR5224" s="78"/>
      <c r="AS5224" s="78"/>
      <c r="AT5224" s="78"/>
      <c r="AU5224" s="78"/>
      <c r="AV5224" s="78"/>
      <c r="AW5224" s="77"/>
      <c r="AX5224" s="144"/>
      <c r="AY5224" s="144"/>
      <c r="AZ5224" s="144"/>
      <c r="BA5224" s="54"/>
      <c r="BB5224" s="54"/>
    </row>
    <row r="5225" spans="2:54" x14ac:dyDescent="0.25">
      <c r="B5225" s="77"/>
      <c r="C5225" s="77"/>
      <c r="D5225" s="77"/>
      <c r="E5225" s="77"/>
      <c r="F5225" s="77"/>
      <c r="G5225" s="77"/>
      <c r="I5225" s="78"/>
      <c r="K5225" s="78"/>
      <c r="L5225" s="77"/>
      <c r="M5225" s="78"/>
      <c r="N5225" s="78"/>
      <c r="O5225" s="78"/>
      <c r="P5225" s="78"/>
      <c r="Q5225" s="144"/>
      <c r="R5225" s="78"/>
      <c r="S5225" s="78"/>
      <c r="T5225" s="78"/>
      <c r="U5225" s="78"/>
      <c r="V5225" s="219"/>
      <c r="W5225" s="78"/>
      <c r="X5225" s="78"/>
      <c r="Y5225" s="78"/>
      <c r="Z5225" s="78"/>
      <c r="AA5225" s="77"/>
      <c r="AB5225" s="77"/>
      <c r="AC5225" s="78"/>
      <c r="AD5225" s="104"/>
      <c r="AE5225" s="78"/>
      <c r="AF5225" s="104"/>
      <c r="AG5225" s="78"/>
      <c r="AH5225" s="104"/>
      <c r="AI5225" s="78"/>
      <c r="AJ5225" s="104"/>
      <c r="AK5225" s="78"/>
      <c r="AL5225" s="78"/>
      <c r="AM5225" s="8"/>
      <c r="AN5225" s="78"/>
      <c r="AO5225" s="78"/>
      <c r="AP5225" s="78"/>
      <c r="AQ5225" s="78"/>
      <c r="AR5225" s="78"/>
      <c r="AS5225" s="78"/>
      <c r="AT5225" s="78"/>
      <c r="AU5225" s="78"/>
      <c r="AV5225" s="78"/>
      <c r="AW5225" s="77"/>
      <c r="AX5225" s="144"/>
      <c r="AY5225" s="144"/>
      <c r="AZ5225" s="144"/>
      <c r="BA5225" s="54"/>
      <c r="BB5225" s="54"/>
    </row>
    <row r="5226" spans="2:54" x14ac:dyDescent="0.25">
      <c r="B5226" s="77"/>
      <c r="C5226" s="77"/>
      <c r="D5226" s="77"/>
      <c r="E5226" s="77"/>
      <c r="F5226" s="77"/>
      <c r="G5226" s="77"/>
      <c r="I5226" s="78"/>
      <c r="K5226" s="78"/>
      <c r="L5226" s="77"/>
      <c r="M5226" s="78"/>
      <c r="N5226" s="78"/>
      <c r="O5226" s="78"/>
      <c r="P5226" s="78"/>
      <c r="Q5226" s="144"/>
      <c r="R5226" s="78"/>
      <c r="S5226" s="78"/>
      <c r="T5226" s="78"/>
      <c r="U5226" s="78"/>
      <c r="V5226" s="219"/>
      <c r="W5226" s="78"/>
      <c r="X5226" s="78"/>
      <c r="Y5226" s="78"/>
      <c r="Z5226" s="78"/>
      <c r="AA5226" s="77"/>
      <c r="AB5226" s="77"/>
      <c r="AC5226" s="78"/>
      <c r="AD5226" s="104"/>
      <c r="AE5226" s="78"/>
      <c r="AF5226" s="104"/>
      <c r="AG5226" s="78"/>
      <c r="AH5226" s="104"/>
      <c r="AI5226" s="78"/>
      <c r="AJ5226" s="104"/>
      <c r="AK5226" s="78"/>
      <c r="AL5226" s="78"/>
      <c r="AM5226" s="8"/>
      <c r="AN5226" s="78"/>
      <c r="AO5226" s="78"/>
      <c r="AP5226" s="78"/>
      <c r="AQ5226" s="78"/>
      <c r="AR5226" s="78"/>
      <c r="AS5226" s="78"/>
      <c r="AT5226" s="78"/>
      <c r="AU5226" s="78"/>
      <c r="AV5226" s="78"/>
      <c r="AW5226" s="77"/>
      <c r="AX5226" s="144"/>
      <c r="AY5226" s="144"/>
      <c r="AZ5226" s="144"/>
      <c r="BA5226" s="54"/>
      <c r="BB5226" s="54"/>
    </row>
    <row r="5227" spans="2:54" x14ac:dyDescent="0.25">
      <c r="B5227" s="77"/>
      <c r="C5227" s="77"/>
      <c r="D5227" s="77"/>
      <c r="E5227" s="77"/>
      <c r="F5227" s="77"/>
      <c r="G5227" s="77"/>
      <c r="I5227" s="78"/>
      <c r="K5227" s="78"/>
      <c r="L5227" s="77"/>
      <c r="M5227" s="78"/>
      <c r="N5227" s="78"/>
      <c r="O5227" s="78"/>
      <c r="P5227" s="78"/>
      <c r="Q5227" s="144"/>
      <c r="R5227" s="78"/>
      <c r="S5227" s="78"/>
      <c r="T5227" s="78"/>
      <c r="U5227" s="78"/>
      <c r="V5227" s="219"/>
      <c r="W5227" s="78"/>
      <c r="X5227" s="78"/>
      <c r="Y5227" s="78"/>
      <c r="Z5227" s="78"/>
      <c r="AA5227" s="77"/>
      <c r="AB5227" s="77"/>
      <c r="AC5227" s="78"/>
      <c r="AD5227" s="104"/>
      <c r="AE5227" s="78"/>
      <c r="AF5227" s="104"/>
      <c r="AG5227" s="78"/>
      <c r="AH5227" s="104"/>
      <c r="AI5227" s="78"/>
      <c r="AJ5227" s="104"/>
      <c r="AK5227" s="78"/>
      <c r="AL5227" s="78"/>
      <c r="AM5227" s="8"/>
      <c r="AN5227" s="78"/>
      <c r="AO5227" s="78"/>
      <c r="AP5227" s="78"/>
      <c r="AQ5227" s="78"/>
      <c r="AR5227" s="78"/>
      <c r="AS5227" s="78"/>
      <c r="AT5227" s="78"/>
      <c r="AU5227" s="78"/>
      <c r="AV5227" s="78"/>
      <c r="AW5227" s="77"/>
      <c r="AX5227" s="144"/>
      <c r="AY5227" s="144"/>
      <c r="AZ5227" s="144"/>
      <c r="BA5227" s="54"/>
      <c r="BB5227" s="54"/>
    </row>
    <row r="5228" spans="2:54" x14ac:dyDescent="0.25">
      <c r="B5228" s="77"/>
      <c r="C5228" s="77"/>
      <c r="D5228" s="77"/>
      <c r="E5228" s="77"/>
      <c r="F5228" s="77"/>
      <c r="G5228" s="77"/>
      <c r="I5228" s="78"/>
      <c r="K5228" s="78"/>
      <c r="L5228" s="77"/>
      <c r="M5228" s="78"/>
      <c r="N5228" s="78"/>
      <c r="O5228" s="78"/>
      <c r="P5228" s="78"/>
      <c r="Q5228" s="144"/>
      <c r="R5228" s="78"/>
      <c r="S5228" s="78"/>
      <c r="T5228" s="78"/>
      <c r="U5228" s="78"/>
      <c r="V5228" s="219"/>
      <c r="W5228" s="78"/>
      <c r="X5228" s="78"/>
      <c r="Y5228" s="78"/>
      <c r="Z5228" s="78"/>
      <c r="AA5228" s="77"/>
      <c r="AB5228" s="77"/>
      <c r="AC5228" s="78"/>
      <c r="AD5228" s="104"/>
      <c r="AE5228" s="78"/>
      <c r="AF5228" s="104"/>
      <c r="AG5228" s="78"/>
      <c r="AH5228" s="104"/>
      <c r="AI5228" s="78"/>
      <c r="AJ5228" s="104"/>
      <c r="AK5228" s="78"/>
      <c r="AL5228" s="78"/>
      <c r="AM5228" s="8"/>
      <c r="AN5228" s="78"/>
      <c r="AO5228" s="78"/>
      <c r="AP5228" s="78"/>
      <c r="AQ5228" s="78"/>
      <c r="AR5228" s="78"/>
      <c r="AS5228" s="78"/>
      <c r="AT5228" s="78"/>
      <c r="AU5228" s="78"/>
      <c r="AV5228" s="78"/>
      <c r="AW5228" s="77"/>
      <c r="AX5228" s="144"/>
      <c r="AY5228" s="144"/>
      <c r="AZ5228" s="144"/>
      <c r="BA5228" s="54"/>
      <c r="BB5228" s="54"/>
    </row>
    <row r="5229" spans="2:54" x14ac:dyDescent="0.25">
      <c r="B5229" s="77"/>
      <c r="C5229" s="77"/>
      <c r="D5229" s="77"/>
      <c r="E5229" s="77"/>
      <c r="F5229" s="77"/>
      <c r="G5229" s="77"/>
      <c r="I5229" s="78"/>
      <c r="K5229" s="78"/>
      <c r="L5229" s="77"/>
      <c r="M5229" s="78"/>
      <c r="N5229" s="78"/>
      <c r="O5229" s="78"/>
      <c r="P5229" s="78"/>
      <c r="Q5229" s="144"/>
      <c r="R5229" s="78"/>
      <c r="S5229" s="78"/>
      <c r="T5229" s="78"/>
      <c r="U5229" s="78"/>
      <c r="V5229" s="219"/>
      <c r="W5229" s="78"/>
      <c r="X5229" s="78"/>
      <c r="Y5229" s="78"/>
      <c r="Z5229" s="78"/>
      <c r="AA5229" s="77"/>
      <c r="AB5229" s="77"/>
      <c r="AC5229" s="78"/>
      <c r="AD5229" s="104"/>
      <c r="AE5229" s="78"/>
      <c r="AF5229" s="104"/>
      <c r="AG5229" s="78"/>
      <c r="AH5229" s="104"/>
      <c r="AI5229" s="78"/>
      <c r="AJ5229" s="104"/>
      <c r="AK5229" s="78"/>
      <c r="AL5229" s="78"/>
      <c r="AM5229" s="8"/>
      <c r="AN5229" s="78"/>
      <c r="AO5229" s="78"/>
      <c r="AP5229" s="78"/>
      <c r="AQ5229" s="78"/>
      <c r="AR5229" s="78"/>
      <c r="AS5229" s="78"/>
      <c r="AT5229" s="78"/>
      <c r="AU5229" s="78"/>
      <c r="AV5229" s="78"/>
      <c r="AW5229" s="77"/>
      <c r="AX5229" s="144"/>
      <c r="AY5229" s="144"/>
      <c r="AZ5229" s="144"/>
      <c r="BA5229" s="54"/>
      <c r="BB5229" s="54"/>
    </row>
    <row r="5230" spans="2:54" x14ac:dyDescent="0.25">
      <c r="B5230" s="77"/>
      <c r="C5230" s="77"/>
      <c r="D5230" s="77"/>
      <c r="E5230" s="77"/>
      <c r="F5230" s="77"/>
      <c r="G5230" s="77"/>
      <c r="I5230" s="78"/>
      <c r="K5230" s="78"/>
      <c r="L5230" s="77"/>
      <c r="M5230" s="78"/>
      <c r="N5230" s="78"/>
      <c r="O5230" s="78"/>
      <c r="P5230" s="78"/>
      <c r="Q5230" s="144"/>
      <c r="R5230" s="78"/>
      <c r="S5230" s="78"/>
      <c r="T5230" s="78"/>
      <c r="U5230" s="78"/>
      <c r="V5230" s="219"/>
      <c r="W5230" s="78"/>
      <c r="X5230" s="78"/>
      <c r="Y5230" s="78"/>
      <c r="Z5230" s="78"/>
      <c r="AA5230" s="77"/>
      <c r="AB5230" s="77"/>
      <c r="AC5230" s="78"/>
      <c r="AD5230" s="104"/>
      <c r="AE5230" s="78"/>
      <c r="AF5230" s="104"/>
      <c r="AG5230" s="78"/>
      <c r="AH5230" s="104"/>
      <c r="AI5230" s="78"/>
      <c r="AJ5230" s="104"/>
      <c r="AK5230" s="78"/>
      <c r="AL5230" s="78"/>
      <c r="AM5230" s="8"/>
      <c r="AN5230" s="78"/>
      <c r="AO5230" s="78"/>
      <c r="AP5230" s="78"/>
      <c r="AQ5230" s="78"/>
      <c r="AR5230" s="78"/>
      <c r="AS5230" s="78"/>
      <c r="AT5230" s="78"/>
      <c r="AU5230" s="78"/>
      <c r="AV5230" s="78"/>
      <c r="AW5230" s="77"/>
      <c r="AX5230" s="144"/>
      <c r="AY5230" s="144"/>
      <c r="AZ5230" s="144"/>
      <c r="BA5230" s="54"/>
      <c r="BB5230" s="54"/>
    </row>
    <row r="5231" spans="2:54" x14ac:dyDescent="0.25">
      <c r="B5231" s="77"/>
      <c r="C5231" s="77"/>
      <c r="D5231" s="77"/>
      <c r="E5231" s="77"/>
      <c r="F5231" s="77"/>
      <c r="G5231" s="77"/>
      <c r="I5231" s="78"/>
      <c r="K5231" s="78"/>
      <c r="L5231" s="77"/>
      <c r="M5231" s="78"/>
      <c r="N5231" s="78"/>
      <c r="O5231" s="78"/>
      <c r="P5231" s="78"/>
      <c r="Q5231" s="144"/>
      <c r="R5231" s="78"/>
      <c r="S5231" s="78"/>
      <c r="T5231" s="78"/>
      <c r="U5231" s="78"/>
      <c r="V5231" s="219"/>
      <c r="W5231" s="78"/>
      <c r="X5231" s="78"/>
      <c r="Y5231" s="78"/>
      <c r="Z5231" s="78"/>
      <c r="AA5231" s="77"/>
      <c r="AB5231" s="77"/>
      <c r="AC5231" s="78"/>
      <c r="AD5231" s="104"/>
      <c r="AE5231" s="78"/>
      <c r="AF5231" s="104"/>
      <c r="AG5231" s="78"/>
      <c r="AH5231" s="104"/>
      <c r="AI5231" s="78"/>
      <c r="AJ5231" s="104"/>
      <c r="AK5231" s="78"/>
      <c r="AL5231" s="78"/>
      <c r="AM5231" s="8"/>
      <c r="AN5231" s="78"/>
      <c r="AO5231" s="78"/>
      <c r="AP5231" s="78"/>
      <c r="AQ5231" s="78"/>
      <c r="AR5231" s="78"/>
      <c r="AS5231" s="78"/>
      <c r="AT5231" s="78"/>
      <c r="AU5231" s="78"/>
      <c r="AV5231" s="78"/>
      <c r="AW5231" s="77"/>
      <c r="AX5231" s="144"/>
      <c r="AY5231" s="144"/>
      <c r="AZ5231" s="144"/>
      <c r="BA5231" s="54"/>
      <c r="BB5231" s="54"/>
    </row>
    <row r="5232" spans="2:54" x14ac:dyDescent="0.25">
      <c r="B5232" s="77"/>
      <c r="C5232" s="77"/>
      <c r="D5232" s="77"/>
      <c r="E5232" s="77"/>
      <c r="F5232" s="77"/>
      <c r="G5232" s="77"/>
      <c r="I5232" s="78"/>
      <c r="K5232" s="78"/>
      <c r="L5232" s="77"/>
      <c r="M5232" s="78"/>
      <c r="N5232" s="78"/>
      <c r="O5232" s="78"/>
      <c r="P5232" s="78"/>
      <c r="Q5232" s="144"/>
      <c r="R5232" s="78"/>
      <c r="S5232" s="78"/>
      <c r="T5232" s="78"/>
      <c r="U5232" s="78"/>
      <c r="V5232" s="219"/>
      <c r="W5232" s="78"/>
      <c r="X5232" s="78"/>
      <c r="Y5232" s="78"/>
      <c r="Z5232" s="78"/>
      <c r="AA5232" s="77"/>
      <c r="AB5232" s="77"/>
      <c r="AC5232" s="78"/>
      <c r="AD5232" s="104"/>
      <c r="AE5232" s="78"/>
      <c r="AF5232" s="104"/>
      <c r="AG5232" s="78"/>
      <c r="AH5232" s="104"/>
      <c r="AI5232" s="78"/>
      <c r="AJ5232" s="104"/>
      <c r="AK5232" s="78"/>
      <c r="AL5232" s="78"/>
      <c r="AM5232" s="8"/>
      <c r="AN5232" s="78"/>
      <c r="AO5232" s="78"/>
      <c r="AP5232" s="78"/>
      <c r="AQ5232" s="78"/>
      <c r="AR5232" s="78"/>
      <c r="AS5232" s="78"/>
      <c r="AT5232" s="78"/>
      <c r="AU5232" s="78"/>
      <c r="AV5232" s="78"/>
      <c r="AW5232" s="77"/>
      <c r="AX5232" s="144"/>
      <c r="AY5232" s="144"/>
      <c r="AZ5232" s="144"/>
      <c r="BA5232" s="54"/>
      <c r="BB5232" s="54"/>
    </row>
    <row r="5233" spans="2:54" x14ac:dyDescent="0.25">
      <c r="B5233" s="77"/>
      <c r="C5233" s="77"/>
      <c r="D5233" s="77"/>
      <c r="E5233" s="77"/>
      <c r="F5233" s="77"/>
      <c r="G5233" s="77"/>
      <c r="I5233" s="78"/>
      <c r="K5233" s="78"/>
      <c r="L5233" s="77"/>
      <c r="M5233" s="78"/>
      <c r="N5233" s="78"/>
      <c r="O5233" s="78"/>
      <c r="P5233" s="78"/>
      <c r="Q5233" s="144"/>
      <c r="R5233" s="78"/>
      <c r="S5233" s="78"/>
      <c r="T5233" s="78"/>
      <c r="U5233" s="78"/>
      <c r="V5233" s="219"/>
      <c r="W5233" s="78"/>
      <c r="X5233" s="78"/>
      <c r="Y5233" s="78"/>
      <c r="Z5233" s="78"/>
      <c r="AA5233" s="77"/>
      <c r="AB5233" s="77"/>
      <c r="AC5233" s="78"/>
      <c r="AD5233" s="104"/>
      <c r="AE5233" s="78"/>
      <c r="AF5233" s="104"/>
      <c r="AG5233" s="78"/>
      <c r="AH5233" s="104"/>
      <c r="AI5233" s="78"/>
      <c r="AJ5233" s="104"/>
      <c r="AK5233" s="78"/>
      <c r="AL5233" s="78"/>
      <c r="AM5233" s="8"/>
      <c r="AN5233" s="78"/>
      <c r="AO5233" s="78"/>
      <c r="AP5233" s="78"/>
      <c r="AQ5233" s="78"/>
      <c r="AR5233" s="78"/>
      <c r="AS5233" s="78"/>
      <c r="AT5233" s="78"/>
      <c r="AU5233" s="78"/>
      <c r="AV5233" s="78"/>
      <c r="AW5233" s="77"/>
      <c r="AX5233" s="144"/>
      <c r="AY5233" s="144"/>
      <c r="AZ5233" s="144"/>
      <c r="BA5233" s="54"/>
      <c r="BB5233" s="54"/>
    </row>
    <row r="5234" spans="2:54" x14ac:dyDescent="0.25">
      <c r="B5234" s="77"/>
      <c r="C5234" s="77"/>
      <c r="D5234" s="77"/>
      <c r="E5234" s="77"/>
      <c r="F5234" s="77"/>
      <c r="G5234" s="77"/>
      <c r="I5234" s="78"/>
      <c r="K5234" s="78"/>
      <c r="L5234" s="77"/>
      <c r="M5234" s="78"/>
      <c r="N5234" s="78"/>
      <c r="O5234" s="78"/>
      <c r="P5234" s="78"/>
      <c r="Q5234" s="144"/>
      <c r="R5234" s="78"/>
      <c r="S5234" s="78"/>
      <c r="T5234" s="78"/>
      <c r="U5234" s="78"/>
      <c r="V5234" s="219"/>
      <c r="W5234" s="78"/>
      <c r="X5234" s="78"/>
      <c r="Y5234" s="78"/>
      <c r="Z5234" s="78"/>
      <c r="AA5234" s="77"/>
      <c r="AB5234" s="77"/>
      <c r="AC5234" s="78"/>
      <c r="AD5234" s="104"/>
      <c r="AE5234" s="78"/>
      <c r="AF5234" s="104"/>
      <c r="AG5234" s="78"/>
      <c r="AH5234" s="104"/>
      <c r="AI5234" s="78"/>
      <c r="AJ5234" s="104"/>
      <c r="AK5234" s="78"/>
      <c r="AL5234" s="78"/>
      <c r="AM5234" s="8"/>
      <c r="AN5234" s="78"/>
      <c r="AO5234" s="78"/>
      <c r="AP5234" s="78"/>
      <c r="AQ5234" s="78"/>
      <c r="AR5234" s="78"/>
      <c r="AS5234" s="78"/>
      <c r="AT5234" s="78"/>
      <c r="AU5234" s="78"/>
      <c r="AV5234" s="78"/>
      <c r="AW5234" s="77"/>
      <c r="AX5234" s="144"/>
      <c r="AY5234" s="144"/>
      <c r="AZ5234" s="144"/>
      <c r="BA5234" s="54"/>
      <c r="BB5234" s="54"/>
    </row>
    <row r="5235" spans="2:54" x14ac:dyDescent="0.25">
      <c r="B5235" s="77"/>
      <c r="C5235" s="77"/>
      <c r="D5235" s="77"/>
      <c r="E5235" s="77"/>
      <c r="F5235" s="77"/>
      <c r="G5235" s="77"/>
      <c r="I5235" s="78"/>
      <c r="K5235" s="78"/>
      <c r="L5235" s="77"/>
      <c r="M5235" s="78"/>
      <c r="N5235" s="78"/>
      <c r="O5235" s="78"/>
      <c r="P5235" s="78"/>
      <c r="Q5235" s="144"/>
      <c r="R5235" s="78"/>
      <c r="S5235" s="78"/>
      <c r="T5235" s="78"/>
      <c r="U5235" s="78"/>
      <c r="V5235" s="219"/>
      <c r="W5235" s="78"/>
      <c r="X5235" s="78"/>
      <c r="Y5235" s="78"/>
      <c r="Z5235" s="78"/>
      <c r="AA5235" s="77"/>
      <c r="AB5235" s="77"/>
      <c r="AC5235" s="78"/>
      <c r="AD5235" s="104"/>
      <c r="AE5235" s="78"/>
      <c r="AF5235" s="104"/>
      <c r="AG5235" s="78"/>
      <c r="AH5235" s="104"/>
      <c r="AI5235" s="78"/>
      <c r="AJ5235" s="104"/>
      <c r="AK5235" s="78"/>
      <c r="AL5235" s="78"/>
      <c r="AM5235" s="8"/>
      <c r="AN5235" s="78"/>
      <c r="AO5235" s="78"/>
      <c r="AP5235" s="78"/>
      <c r="AQ5235" s="78"/>
      <c r="AR5235" s="78"/>
      <c r="AS5235" s="78"/>
      <c r="AT5235" s="78"/>
      <c r="AU5235" s="78"/>
      <c r="AV5235" s="78"/>
      <c r="AW5235" s="77"/>
      <c r="AX5235" s="144"/>
      <c r="AY5235" s="144"/>
      <c r="AZ5235" s="144"/>
      <c r="BA5235" s="54"/>
      <c r="BB5235" s="54"/>
    </row>
    <row r="5236" spans="2:54" x14ac:dyDescent="0.25">
      <c r="B5236" s="77"/>
      <c r="C5236" s="77"/>
      <c r="D5236" s="77"/>
      <c r="E5236" s="77"/>
      <c r="F5236" s="77"/>
      <c r="G5236" s="77"/>
      <c r="I5236" s="78"/>
      <c r="K5236" s="78"/>
      <c r="L5236" s="77"/>
      <c r="M5236" s="78"/>
      <c r="N5236" s="78"/>
      <c r="O5236" s="78"/>
      <c r="P5236" s="78"/>
      <c r="Q5236" s="144"/>
      <c r="R5236" s="78"/>
      <c r="S5236" s="78"/>
      <c r="T5236" s="78"/>
      <c r="U5236" s="78"/>
      <c r="V5236" s="219"/>
      <c r="W5236" s="78"/>
      <c r="X5236" s="78"/>
      <c r="Y5236" s="78"/>
      <c r="Z5236" s="78"/>
      <c r="AA5236" s="77"/>
      <c r="AB5236" s="77"/>
      <c r="AC5236" s="78"/>
      <c r="AD5236" s="104"/>
      <c r="AE5236" s="78"/>
      <c r="AF5236" s="104"/>
      <c r="AG5236" s="78"/>
      <c r="AH5236" s="104"/>
      <c r="AI5236" s="78"/>
      <c r="AJ5236" s="104"/>
      <c r="AK5236" s="78"/>
      <c r="AL5236" s="78"/>
      <c r="AM5236" s="8"/>
      <c r="AN5236" s="78"/>
      <c r="AO5236" s="78"/>
      <c r="AP5236" s="78"/>
      <c r="AQ5236" s="78"/>
      <c r="AR5236" s="78"/>
      <c r="AS5236" s="78"/>
      <c r="AT5236" s="78"/>
      <c r="AU5236" s="78"/>
      <c r="AV5236" s="78"/>
      <c r="AW5236" s="77"/>
      <c r="AX5236" s="144"/>
      <c r="AY5236" s="144"/>
      <c r="AZ5236" s="144"/>
      <c r="BA5236" s="54"/>
      <c r="BB5236" s="54"/>
    </row>
    <row r="5237" spans="2:54" x14ac:dyDescent="0.25">
      <c r="B5237" s="77"/>
      <c r="C5237" s="77"/>
      <c r="D5237" s="77"/>
      <c r="E5237" s="77"/>
      <c r="F5237" s="77"/>
      <c r="G5237" s="77"/>
      <c r="I5237" s="78"/>
      <c r="K5237" s="78"/>
      <c r="L5237" s="77"/>
      <c r="M5237" s="78"/>
      <c r="N5237" s="78"/>
      <c r="O5237" s="78"/>
      <c r="P5237" s="78"/>
      <c r="Q5237" s="144"/>
      <c r="R5237" s="78"/>
      <c r="S5237" s="78"/>
      <c r="T5237" s="78"/>
      <c r="U5237" s="78"/>
      <c r="V5237" s="219"/>
      <c r="W5237" s="78"/>
      <c r="X5237" s="78"/>
      <c r="Y5237" s="78"/>
      <c r="Z5237" s="78"/>
      <c r="AA5237" s="77"/>
      <c r="AB5237" s="77"/>
      <c r="AC5237" s="78"/>
      <c r="AD5237" s="104"/>
      <c r="AE5237" s="78"/>
      <c r="AF5237" s="104"/>
      <c r="AG5237" s="78"/>
      <c r="AH5237" s="104"/>
      <c r="AI5237" s="78"/>
      <c r="AJ5237" s="104"/>
      <c r="AK5237" s="78"/>
      <c r="AL5237" s="78"/>
      <c r="AM5237" s="8"/>
      <c r="AN5237" s="78"/>
      <c r="AO5237" s="78"/>
      <c r="AP5237" s="78"/>
      <c r="AQ5237" s="78"/>
      <c r="AR5237" s="78"/>
      <c r="AS5237" s="78"/>
      <c r="AT5237" s="78"/>
      <c r="AU5237" s="78"/>
      <c r="AV5237" s="78"/>
      <c r="AW5237" s="77"/>
      <c r="AX5237" s="144"/>
      <c r="AY5237" s="144"/>
      <c r="AZ5237" s="144"/>
      <c r="BA5237" s="54"/>
      <c r="BB5237" s="54"/>
    </row>
    <row r="5238" spans="2:54" x14ac:dyDescent="0.25">
      <c r="B5238" s="77"/>
      <c r="C5238" s="77"/>
      <c r="D5238" s="77"/>
      <c r="E5238" s="77"/>
      <c r="F5238" s="77"/>
      <c r="G5238" s="77"/>
      <c r="I5238" s="78"/>
      <c r="K5238" s="78"/>
      <c r="L5238" s="77"/>
      <c r="M5238" s="78"/>
      <c r="N5238" s="78"/>
      <c r="O5238" s="78"/>
      <c r="P5238" s="78"/>
      <c r="Q5238" s="144"/>
      <c r="R5238" s="78"/>
      <c r="S5238" s="78"/>
      <c r="T5238" s="78"/>
      <c r="U5238" s="78"/>
      <c r="V5238" s="219"/>
      <c r="W5238" s="78"/>
      <c r="X5238" s="78"/>
      <c r="Y5238" s="78"/>
      <c r="Z5238" s="78"/>
      <c r="AA5238" s="77"/>
      <c r="AB5238" s="77"/>
      <c r="AC5238" s="78"/>
      <c r="AD5238" s="104"/>
      <c r="AE5238" s="78"/>
      <c r="AF5238" s="104"/>
      <c r="AG5238" s="78"/>
      <c r="AH5238" s="104"/>
      <c r="AI5238" s="78"/>
      <c r="AJ5238" s="104"/>
      <c r="AK5238" s="78"/>
      <c r="AL5238" s="78"/>
      <c r="AM5238" s="8"/>
      <c r="AN5238" s="78"/>
      <c r="AO5238" s="78"/>
      <c r="AP5238" s="78"/>
      <c r="AQ5238" s="78"/>
      <c r="AR5238" s="78"/>
      <c r="AS5238" s="78"/>
      <c r="AT5238" s="78"/>
      <c r="AU5238" s="78"/>
      <c r="AV5238" s="78"/>
      <c r="AW5238" s="77"/>
      <c r="AX5238" s="144"/>
      <c r="AY5238" s="144"/>
      <c r="AZ5238" s="144"/>
      <c r="BA5238" s="54"/>
      <c r="BB5238" s="54"/>
    </row>
    <row r="5239" spans="2:54" x14ac:dyDescent="0.25">
      <c r="B5239" s="77"/>
      <c r="C5239" s="77"/>
      <c r="D5239" s="77"/>
      <c r="E5239" s="77"/>
      <c r="F5239" s="77"/>
      <c r="G5239" s="77"/>
      <c r="I5239" s="78"/>
      <c r="K5239" s="78"/>
      <c r="L5239" s="77"/>
      <c r="M5239" s="78"/>
      <c r="N5239" s="78"/>
      <c r="O5239" s="78"/>
      <c r="P5239" s="78"/>
      <c r="Q5239" s="144"/>
      <c r="R5239" s="78"/>
      <c r="S5239" s="78"/>
      <c r="T5239" s="78"/>
      <c r="U5239" s="78"/>
      <c r="V5239" s="219"/>
      <c r="W5239" s="78"/>
      <c r="X5239" s="78"/>
      <c r="Y5239" s="78"/>
      <c r="Z5239" s="78"/>
      <c r="AA5239" s="77"/>
      <c r="AB5239" s="77"/>
      <c r="AC5239" s="78"/>
      <c r="AD5239" s="104"/>
      <c r="AE5239" s="78"/>
      <c r="AF5239" s="104"/>
      <c r="AG5239" s="78"/>
      <c r="AH5239" s="104"/>
      <c r="AI5239" s="78"/>
      <c r="AJ5239" s="104"/>
      <c r="AK5239" s="78"/>
      <c r="AL5239" s="78"/>
      <c r="AM5239" s="8"/>
      <c r="AN5239" s="78"/>
      <c r="AO5239" s="78"/>
      <c r="AP5239" s="78"/>
      <c r="AQ5239" s="78"/>
      <c r="AR5239" s="78"/>
      <c r="AS5239" s="78"/>
      <c r="AT5239" s="78"/>
      <c r="AU5239" s="78"/>
      <c r="AV5239" s="78"/>
      <c r="AW5239" s="77"/>
      <c r="AX5239" s="144"/>
      <c r="AY5239" s="144"/>
      <c r="AZ5239" s="144"/>
      <c r="BA5239" s="54"/>
      <c r="BB5239" s="54"/>
    </row>
    <row r="5240" spans="2:54" x14ac:dyDescent="0.25">
      <c r="B5240" s="77"/>
      <c r="C5240" s="77"/>
      <c r="D5240" s="77"/>
      <c r="E5240" s="77"/>
      <c r="F5240" s="77"/>
      <c r="G5240" s="77"/>
      <c r="I5240" s="78"/>
      <c r="K5240" s="78"/>
      <c r="L5240" s="77"/>
      <c r="M5240" s="78"/>
      <c r="N5240" s="78"/>
      <c r="O5240" s="78"/>
      <c r="P5240" s="78"/>
      <c r="Q5240" s="144"/>
      <c r="R5240" s="78"/>
      <c r="S5240" s="78"/>
      <c r="T5240" s="78"/>
      <c r="U5240" s="78"/>
      <c r="V5240" s="219"/>
      <c r="W5240" s="78"/>
      <c r="X5240" s="78"/>
      <c r="Y5240" s="78"/>
      <c r="Z5240" s="78"/>
      <c r="AA5240" s="77"/>
      <c r="AB5240" s="77"/>
      <c r="AC5240" s="78"/>
      <c r="AD5240" s="104"/>
      <c r="AE5240" s="78"/>
      <c r="AF5240" s="104"/>
      <c r="AG5240" s="78"/>
      <c r="AH5240" s="104"/>
      <c r="AI5240" s="78"/>
      <c r="AJ5240" s="104"/>
      <c r="AK5240" s="78"/>
      <c r="AL5240" s="78"/>
      <c r="AM5240" s="8"/>
      <c r="AN5240" s="78"/>
      <c r="AO5240" s="78"/>
      <c r="AP5240" s="78"/>
      <c r="AQ5240" s="78"/>
      <c r="AR5240" s="78"/>
      <c r="AS5240" s="78"/>
      <c r="AT5240" s="78"/>
      <c r="AU5240" s="78"/>
      <c r="AV5240" s="78"/>
      <c r="AW5240" s="77"/>
      <c r="AX5240" s="144"/>
      <c r="AY5240" s="144"/>
      <c r="AZ5240" s="144"/>
      <c r="BA5240" s="54"/>
      <c r="BB5240" s="54"/>
    </row>
    <row r="5241" spans="2:54" x14ac:dyDescent="0.25">
      <c r="B5241" s="77"/>
      <c r="C5241" s="77"/>
      <c r="D5241" s="77"/>
      <c r="E5241" s="77"/>
      <c r="F5241" s="77"/>
      <c r="G5241" s="77"/>
      <c r="I5241" s="78"/>
      <c r="K5241" s="78"/>
      <c r="L5241" s="77"/>
      <c r="M5241" s="78"/>
      <c r="N5241" s="78"/>
      <c r="O5241" s="78"/>
      <c r="P5241" s="78"/>
      <c r="Q5241" s="144"/>
      <c r="R5241" s="78"/>
      <c r="S5241" s="78"/>
      <c r="T5241" s="78"/>
      <c r="U5241" s="78"/>
      <c r="V5241" s="219"/>
      <c r="W5241" s="78"/>
      <c r="X5241" s="78"/>
      <c r="Y5241" s="78"/>
      <c r="Z5241" s="78"/>
      <c r="AA5241" s="77"/>
      <c r="AB5241" s="77"/>
      <c r="AC5241" s="78"/>
      <c r="AD5241" s="104"/>
      <c r="AE5241" s="78"/>
      <c r="AF5241" s="104"/>
      <c r="AG5241" s="78"/>
      <c r="AH5241" s="104"/>
      <c r="AI5241" s="78"/>
      <c r="AJ5241" s="104"/>
      <c r="AK5241" s="78"/>
      <c r="AL5241" s="78"/>
      <c r="AM5241" s="8"/>
      <c r="AN5241" s="78"/>
      <c r="AO5241" s="78"/>
      <c r="AP5241" s="78"/>
      <c r="AQ5241" s="78"/>
      <c r="AR5241" s="78"/>
      <c r="AS5241" s="78"/>
      <c r="AT5241" s="78"/>
      <c r="AU5241" s="78"/>
      <c r="AV5241" s="78"/>
      <c r="AW5241" s="77"/>
      <c r="AX5241" s="144"/>
      <c r="AY5241" s="144"/>
      <c r="AZ5241" s="144"/>
      <c r="BA5241" s="54"/>
      <c r="BB5241" s="54"/>
    </row>
    <row r="5242" spans="2:54" x14ac:dyDescent="0.25">
      <c r="B5242" s="77"/>
      <c r="C5242" s="77"/>
      <c r="D5242" s="77"/>
      <c r="E5242" s="77"/>
      <c r="F5242" s="77"/>
      <c r="G5242" s="77"/>
      <c r="I5242" s="78"/>
      <c r="K5242" s="78"/>
      <c r="L5242" s="77"/>
      <c r="M5242" s="78"/>
      <c r="N5242" s="78"/>
      <c r="O5242" s="78"/>
      <c r="P5242" s="78"/>
      <c r="Q5242" s="144"/>
      <c r="R5242" s="78"/>
      <c r="S5242" s="78"/>
      <c r="T5242" s="78"/>
      <c r="U5242" s="78"/>
      <c r="V5242" s="219"/>
      <c r="W5242" s="78"/>
      <c r="X5242" s="78"/>
      <c r="Y5242" s="78"/>
      <c r="Z5242" s="78"/>
      <c r="AA5242" s="77"/>
      <c r="AB5242" s="77"/>
      <c r="AC5242" s="78"/>
      <c r="AD5242" s="104"/>
      <c r="AE5242" s="78"/>
      <c r="AF5242" s="104"/>
      <c r="AG5242" s="78"/>
      <c r="AH5242" s="104"/>
      <c r="AI5242" s="78"/>
      <c r="AJ5242" s="104"/>
      <c r="AK5242" s="78"/>
      <c r="AL5242" s="78"/>
      <c r="AM5242" s="8"/>
      <c r="AN5242" s="78"/>
      <c r="AO5242" s="78"/>
      <c r="AP5242" s="78"/>
      <c r="AQ5242" s="78"/>
      <c r="AR5242" s="78"/>
      <c r="AS5242" s="78"/>
      <c r="AT5242" s="78"/>
      <c r="AU5242" s="78"/>
      <c r="AV5242" s="78"/>
      <c r="AW5242" s="77"/>
      <c r="AX5242" s="144"/>
      <c r="AY5242" s="144"/>
      <c r="AZ5242" s="144"/>
      <c r="BA5242" s="54"/>
      <c r="BB5242" s="54"/>
    </row>
    <row r="5243" spans="2:54" x14ac:dyDescent="0.25">
      <c r="B5243" s="77"/>
      <c r="C5243" s="77"/>
      <c r="D5243" s="77"/>
      <c r="E5243" s="77"/>
      <c r="F5243" s="77"/>
      <c r="G5243" s="77"/>
      <c r="I5243" s="78"/>
      <c r="K5243" s="78"/>
      <c r="L5243" s="77"/>
      <c r="M5243" s="78"/>
      <c r="N5243" s="78"/>
      <c r="O5243" s="78"/>
      <c r="P5243" s="78"/>
      <c r="Q5243" s="144"/>
      <c r="R5243" s="78"/>
      <c r="S5243" s="78"/>
      <c r="T5243" s="78"/>
      <c r="U5243" s="78"/>
      <c r="V5243" s="219"/>
      <c r="W5243" s="78"/>
      <c r="X5243" s="78"/>
      <c r="Y5243" s="78"/>
      <c r="Z5243" s="78"/>
      <c r="AA5243" s="77"/>
      <c r="AB5243" s="77"/>
      <c r="AC5243" s="78"/>
      <c r="AD5243" s="104"/>
      <c r="AE5243" s="78"/>
      <c r="AF5243" s="104"/>
      <c r="AG5243" s="78"/>
      <c r="AH5243" s="104"/>
      <c r="AI5243" s="78"/>
      <c r="AJ5243" s="104"/>
      <c r="AK5243" s="78"/>
      <c r="AL5243" s="78"/>
      <c r="AM5243" s="8"/>
      <c r="AN5243" s="78"/>
      <c r="AO5243" s="78"/>
      <c r="AP5243" s="78"/>
      <c r="AQ5243" s="78"/>
      <c r="AR5243" s="78"/>
      <c r="AS5243" s="78"/>
      <c r="AT5243" s="78"/>
      <c r="AU5243" s="78"/>
      <c r="AV5243" s="78"/>
      <c r="AW5243" s="77"/>
      <c r="AX5243" s="144"/>
      <c r="AY5243" s="144"/>
      <c r="AZ5243" s="144"/>
      <c r="BA5243" s="54"/>
      <c r="BB5243" s="54"/>
    </row>
    <row r="5244" spans="2:54" x14ac:dyDescent="0.25">
      <c r="B5244" s="77"/>
      <c r="C5244" s="77"/>
      <c r="D5244" s="77"/>
      <c r="E5244" s="77"/>
      <c r="F5244" s="77"/>
      <c r="G5244" s="77"/>
      <c r="I5244" s="78"/>
      <c r="K5244" s="78"/>
      <c r="L5244" s="77"/>
      <c r="M5244" s="78"/>
      <c r="N5244" s="78"/>
      <c r="O5244" s="78"/>
      <c r="P5244" s="78"/>
      <c r="Q5244" s="144"/>
      <c r="R5244" s="78"/>
      <c r="S5244" s="78"/>
      <c r="T5244" s="78"/>
      <c r="U5244" s="78"/>
      <c r="V5244" s="219"/>
      <c r="W5244" s="78"/>
      <c r="X5244" s="78"/>
      <c r="Y5244" s="78"/>
      <c r="Z5244" s="78"/>
      <c r="AA5244" s="77"/>
      <c r="AB5244" s="77"/>
      <c r="AC5244" s="78"/>
      <c r="AD5244" s="104"/>
      <c r="AE5244" s="78"/>
      <c r="AF5244" s="104"/>
      <c r="AG5244" s="78"/>
      <c r="AH5244" s="104"/>
      <c r="AI5244" s="78"/>
      <c r="AJ5244" s="104"/>
      <c r="AK5244" s="78"/>
      <c r="AL5244" s="78"/>
      <c r="AM5244" s="8"/>
      <c r="AN5244" s="78"/>
      <c r="AO5244" s="78"/>
      <c r="AP5244" s="78"/>
      <c r="AQ5244" s="78"/>
      <c r="AR5244" s="78"/>
      <c r="AS5244" s="78"/>
      <c r="AT5244" s="78"/>
      <c r="AU5244" s="78"/>
      <c r="AV5244" s="78"/>
      <c r="AW5244" s="77"/>
      <c r="AX5244" s="144"/>
      <c r="AY5244" s="144"/>
      <c r="AZ5244" s="144"/>
      <c r="BA5244" s="54"/>
      <c r="BB5244" s="54"/>
    </row>
    <row r="5245" spans="2:54" x14ac:dyDescent="0.25">
      <c r="B5245" s="77"/>
      <c r="C5245" s="77"/>
      <c r="D5245" s="77"/>
      <c r="E5245" s="77"/>
      <c r="F5245" s="77"/>
      <c r="G5245" s="77"/>
      <c r="I5245" s="78"/>
      <c r="K5245" s="78"/>
      <c r="L5245" s="77"/>
      <c r="M5245" s="78"/>
      <c r="N5245" s="78"/>
      <c r="O5245" s="78"/>
      <c r="P5245" s="78"/>
      <c r="Q5245" s="144"/>
      <c r="R5245" s="78"/>
      <c r="S5245" s="78"/>
      <c r="T5245" s="78"/>
      <c r="U5245" s="78"/>
      <c r="V5245" s="219"/>
      <c r="W5245" s="78"/>
      <c r="X5245" s="78"/>
      <c r="Y5245" s="78"/>
      <c r="Z5245" s="78"/>
      <c r="AA5245" s="77"/>
      <c r="AB5245" s="77"/>
      <c r="AC5245" s="78"/>
      <c r="AD5245" s="104"/>
      <c r="AE5245" s="78"/>
      <c r="AF5245" s="104"/>
      <c r="AG5245" s="78"/>
      <c r="AH5245" s="104"/>
      <c r="AI5245" s="78"/>
      <c r="AJ5245" s="104"/>
      <c r="AK5245" s="78"/>
      <c r="AL5245" s="78"/>
      <c r="AM5245" s="8"/>
      <c r="AN5245" s="78"/>
      <c r="AO5245" s="78"/>
      <c r="AP5245" s="78"/>
      <c r="AQ5245" s="78"/>
      <c r="AR5245" s="78"/>
      <c r="AS5245" s="78"/>
      <c r="AT5245" s="78"/>
      <c r="AU5245" s="78"/>
      <c r="AV5245" s="78"/>
      <c r="AW5245" s="77"/>
      <c r="AX5245" s="144"/>
      <c r="AY5245" s="144"/>
      <c r="AZ5245" s="144"/>
      <c r="BA5245" s="54"/>
      <c r="BB5245" s="54"/>
    </row>
    <row r="5246" spans="2:54" x14ac:dyDescent="0.25">
      <c r="B5246" s="77"/>
      <c r="C5246" s="77"/>
      <c r="D5246" s="77"/>
      <c r="E5246" s="77"/>
      <c r="F5246" s="77"/>
      <c r="G5246" s="77"/>
      <c r="I5246" s="78"/>
      <c r="K5246" s="78"/>
      <c r="L5246" s="77"/>
      <c r="M5246" s="78"/>
      <c r="N5246" s="78"/>
      <c r="O5246" s="78"/>
      <c r="P5246" s="78"/>
      <c r="Q5246" s="144"/>
      <c r="R5246" s="78"/>
      <c r="S5246" s="78"/>
      <c r="T5246" s="78"/>
      <c r="U5246" s="78"/>
      <c r="V5246" s="219"/>
      <c r="W5246" s="78"/>
      <c r="X5246" s="78"/>
      <c r="Y5246" s="78"/>
      <c r="Z5246" s="78"/>
      <c r="AA5246" s="77"/>
      <c r="AB5246" s="77"/>
      <c r="AC5246" s="78"/>
      <c r="AD5246" s="104"/>
      <c r="AE5246" s="78"/>
      <c r="AF5246" s="104"/>
      <c r="AG5246" s="78"/>
      <c r="AH5246" s="104"/>
      <c r="AI5246" s="78"/>
      <c r="AJ5246" s="104"/>
      <c r="AK5246" s="78"/>
      <c r="AL5246" s="78"/>
      <c r="AM5246" s="8"/>
      <c r="AN5246" s="78"/>
      <c r="AO5246" s="78"/>
      <c r="AP5246" s="78"/>
      <c r="AQ5246" s="78"/>
      <c r="AR5246" s="78"/>
      <c r="AS5246" s="78"/>
      <c r="AT5246" s="78"/>
      <c r="AU5246" s="78"/>
      <c r="AV5246" s="78"/>
      <c r="AW5246" s="77"/>
      <c r="AX5246" s="144"/>
      <c r="AY5246" s="144"/>
      <c r="AZ5246" s="144"/>
      <c r="BA5246" s="54"/>
      <c r="BB5246" s="54"/>
    </row>
    <row r="5247" spans="2:54" x14ac:dyDescent="0.25">
      <c r="B5247" s="77"/>
      <c r="C5247" s="77"/>
      <c r="D5247" s="77"/>
      <c r="E5247" s="77"/>
      <c r="F5247" s="77"/>
      <c r="G5247" s="77"/>
      <c r="I5247" s="78"/>
      <c r="K5247" s="78"/>
      <c r="L5247" s="77"/>
      <c r="M5247" s="78"/>
      <c r="N5247" s="78"/>
      <c r="O5247" s="78"/>
      <c r="P5247" s="78"/>
      <c r="Q5247" s="144"/>
      <c r="R5247" s="78"/>
      <c r="S5247" s="78"/>
      <c r="T5247" s="78"/>
      <c r="U5247" s="78"/>
      <c r="V5247" s="219"/>
      <c r="W5247" s="78"/>
      <c r="X5247" s="78"/>
      <c r="Y5247" s="78"/>
      <c r="Z5247" s="78"/>
      <c r="AA5247" s="77"/>
      <c r="AB5247" s="77"/>
      <c r="AC5247" s="78"/>
      <c r="AD5247" s="104"/>
      <c r="AE5247" s="78"/>
      <c r="AF5247" s="104"/>
      <c r="AG5247" s="78"/>
      <c r="AH5247" s="104"/>
      <c r="AI5247" s="78"/>
      <c r="AJ5247" s="104"/>
      <c r="AK5247" s="78"/>
      <c r="AL5247" s="78"/>
      <c r="AM5247" s="8"/>
      <c r="AN5247" s="78"/>
      <c r="AO5247" s="78"/>
      <c r="AP5247" s="78"/>
      <c r="AQ5247" s="78"/>
      <c r="AR5247" s="78"/>
      <c r="AS5247" s="78"/>
      <c r="AT5247" s="78"/>
      <c r="AU5247" s="78"/>
      <c r="AV5247" s="78"/>
      <c r="AW5247" s="77"/>
      <c r="AX5247" s="144"/>
      <c r="AY5247" s="144"/>
      <c r="AZ5247" s="144"/>
      <c r="BA5247" s="54"/>
      <c r="BB5247" s="54"/>
    </row>
    <row r="5248" spans="2:54" x14ac:dyDescent="0.25">
      <c r="B5248" s="77"/>
      <c r="C5248" s="77"/>
      <c r="D5248" s="77"/>
      <c r="E5248" s="77"/>
      <c r="F5248" s="77"/>
      <c r="G5248" s="77"/>
      <c r="I5248" s="78"/>
      <c r="K5248" s="78"/>
      <c r="L5248" s="77"/>
      <c r="M5248" s="78"/>
      <c r="N5248" s="78"/>
      <c r="O5248" s="78"/>
      <c r="P5248" s="78"/>
      <c r="Q5248" s="144"/>
      <c r="R5248" s="78"/>
      <c r="S5248" s="78"/>
      <c r="T5248" s="78"/>
      <c r="U5248" s="78"/>
      <c r="V5248" s="219"/>
      <c r="W5248" s="78"/>
      <c r="X5248" s="78"/>
      <c r="Y5248" s="78"/>
      <c r="Z5248" s="78"/>
      <c r="AA5248" s="77"/>
      <c r="AB5248" s="77"/>
      <c r="AC5248" s="78"/>
      <c r="AD5248" s="104"/>
      <c r="AE5248" s="78"/>
      <c r="AF5248" s="104"/>
      <c r="AG5248" s="78"/>
      <c r="AH5248" s="104"/>
      <c r="AI5248" s="78"/>
      <c r="AJ5248" s="104"/>
      <c r="AK5248" s="78"/>
      <c r="AL5248" s="78"/>
      <c r="AM5248" s="8"/>
      <c r="AN5248" s="78"/>
      <c r="AO5248" s="78"/>
      <c r="AP5248" s="78"/>
      <c r="AQ5248" s="78"/>
      <c r="AR5248" s="78"/>
      <c r="AS5248" s="78"/>
      <c r="AT5248" s="78"/>
      <c r="AU5248" s="78"/>
      <c r="AV5248" s="78"/>
      <c r="AW5248" s="77"/>
      <c r="AX5248" s="144"/>
      <c r="AY5248" s="144"/>
      <c r="AZ5248" s="144"/>
      <c r="BA5248" s="54"/>
      <c r="BB5248" s="54"/>
    </row>
    <row r="5249" spans="2:54" x14ac:dyDescent="0.25">
      <c r="B5249" s="77"/>
      <c r="C5249" s="77"/>
      <c r="D5249" s="77"/>
      <c r="E5249" s="77"/>
      <c r="F5249" s="77"/>
      <c r="G5249" s="77"/>
      <c r="I5249" s="78"/>
      <c r="K5249" s="78"/>
      <c r="L5249" s="77"/>
      <c r="M5249" s="78"/>
      <c r="N5249" s="78"/>
      <c r="O5249" s="78"/>
      <c r="P5249" s="78"/>
      <c r="Q5249" s="144"/>
      <c r="R5249" s="78"/>
      <c r="S5249" s="78"/>
      <c r="T5249" s="78"/>
      <c r="U5249" s="78"/>
      <c r="V5249" s="219"/>
      <c r="W5249" s="78"/>
      <c r="X5249" s="78"/>
      <c r="Y5249" s="78"/>
      <c r="Z5249" s="78"/>
      <c r="AA5249" s="77"/>
      <c r="AB5249" s="77"/>
      <c r="AC5249" s="78"/>
      <c r="AD5249" s="104"/>
      <c r="AE5249" s="78"/>
      <c r="AF5249" s="104"/>
      <c r="AG5249" s="78"/>
      <c r="AH5249" s="104"/>
      <c r="AI5249" s="78"/>
      <c r="AJ5249" s="104"/>
      <c r="AK5249" s="78"/>
      <c r="AL5249" s="78"/>
      <c r="AM5249" s="8"/>
      <c r="AN5249" s="78"/>
      <c r="AO5249" s="78"/>
      <c r="AP5249" s="78"/>
      <c r="AQ5249" s="78"/>
      <c r="AR5249" s="78"/>
      <c r="AS5249" s="78"/>
      <c r="AT5249" s="78"/>
      <c r="AU5249" s="78"/>
      <c r="AV5249" s="78"/>
      <c r="AW5249" s="77"/>
      <c r="AX5249" s="144"/>
      <c r="AY5249" s="144"/>
      <c r="AZ5249" s="144"/>
      <c r="BA5249" s="54"/>
      <c r="BB5249" s="54"/>
    </row>
    <row r="5250" spans="2:54" x14ac:dyDescent="0.25">
      <c r="B5250" s="77"/>
      <c r="C5250" s="77"/>
      <c r="D5250" s="77"/>
      <c r="E5250" s="77"/>
      <c r="F5250" s="77"/>
      <c r="G5250" s="77"/>
      <c r="I5250" s="78"/>
      <c r="K5250" s="78"/>
      <c r="L5250" s="77"/>
      <c r="M5250" s="78"/>
      <c r="N5250" s="78"/>
      <c r="O5250" s="78"/>
      <c r="P5250" s="78"/>
      <c r="Q5250" s="144"/>
      <c r="R5250" s="78"/>
      <c r="S5250" s="78"/>
      <c r="T5250" s="78"/>
      <c r="U5250" s="78"/>
      <c r="V5250" s="219"/>
      <c r="W5250" s="78"/>
      <c r="X5250" s="78"/>
      <c r="Y5250" s="78"/>
      <c r="Z5250" s="78"/>
      <c r="AA5250" s="77"/>
      <c r="AB5250" s="77"/>
      <c r="AC5250" s="78"/>
      <c r="AD5250" s="104"/>
      <c r="AE5250" s="78"/>
      <c r="AF5250" s="104"/>
      <c r="AG5250" s="78"/>
      <c r="AH5250" s="104"/>
      <c r="AI5250" s="78"/>
      <c r="AJ5250" s="104"/>
      <c r="AK5250" s="78"/>
      <c r="AL5250" s="78"/>
      <c r="AM5250" s="8"/>
      <c r="AN5250" s="78"/>
      <c r="AO5250" s="78"/>
      <c r="AP5250" s="78"/>
      <c r="AQ5250" s="78"/>
      <c r="AR5250" s="78"/>
      <c r="AS5250" s="78"/>
      <c r="AT5250" s="78"/>
      <c r="AU5250" s="78"/>
      <c r="AV5250" s="78"/>
      <c r="AW5250" s="77"/>
      <c r="AX5250" s="144"/>
      <c r="AY5250" s="144"/>
      <c r="AZ5250" s="144"/>
      <c r="BA5250" s="54"/>
      <c r="BB5250" s="54"/>
    </row>
    <row r="5251" spans="2:54" x14ac:dyDescent="0.25">
      <c r="B5251" s="77"/>
      <c r="C5251" s="77"/>
      <c r="D5251" s="77"/>
      <c r="E5251" s="77"/>
      <c r="F5251" s="77"/>
      <c r="G5251" s="77"/>
      <c r="I5251" s="78"/>
      <c r="K5251" s="78"/>
      <c r="L5251" s="77"/>
      <c r="M5251" s="78"/>
      <c r="N5251" s="78"/>
      <c r="O5251" s="78"/>
      <c r="P5251" s="78"/>
      <c r="Q5251" s="144"/>
      <c r="R5251" s="78"/>
      <c r="S5251" s="78"/>
      <c r="T5251" s="78"/>
      <c r="U5251" s="78"/>
      <c r="V5251" s="219"/>
      <c r="W5251" s="78"/>
      <c r="X5251" s="78"/>
      <c r="Y5251" s="78"/>
      <c r="Z5251" s="78"/>
      <c r="AA5251" s="77"/>
      <c r="AB5251" s="77"/>
      <c r="AC5251" s="78"/>
      <c r="AD5251" s="104"/>
      <c r="AE5251" s="78"/>
      <c r="AF5251" s="104"/>
      <c r="AG5251" s="78"/>
      <c r="AH5251" s="104"/>
      <c r="AI5251" s="78"/>
      <c r="AJ5251" s="104"/>
      <c r="AK5251" s="78"/>
      <c r="AL5251" s="78"/>
      <c r="AM5251" s="8"/>
      <c r="AN5251" s="78"/>
      <c r="AO5251" s="78"/>
      <c r="AP5251" s="78"/>
      <c r="AQ5251" s="78"/>
      <c r="AR5251" s="78"/>
      <c r="AS5251" s="78"/>
      <c r="AT5251" s="78"/>
      <c r="AU5251" s="78"/>
      <c r="AV5251" s="78"/>
      <c r="AW5251" s="77"/>
      <c r="AX5251" s="144"/>
      <c r="AY5251" s="144"/>
      <c r="AZ5251" s="144"/>
      <c r="BA5251" s="54"/>
      <c r="BB5251" s="54"/>
    </row>
    <row r="5252" spans="2:54" x14ac:dyDescent="0.25">
      <c r="B5252" s="77"/>
      <c r="C5252" s="77"/>
      <c r="D5252" s="77"/>
      <c r="E5252" s="77"/>
      <c r="F5252" s="77"/>
      <c r="G5252" s="77"/>
      <c r="I5252" s="78"/>
      <c r="K5252" s="78"/>
      <c r="L5252" s="77"/>
      <c r="M5252" s="78"/>
      <c r="N5252" s="78"/>
      <c r="O5252" s="78"/>
      <c r="P5252" s="78"/>
      <c r="Q5252" s="144"/>
      <c r="R5252" s="78"/>
      <c r="S5252" s="78"/>
      <c r="T5252" s="78"/>
      <c r="U5252" s="78"/>
      <c r="V5252" s="219"/>
      <c r="W5252" s="78"/>
      <c r="X5252" s="78"/>
      <c r="Y5252" s="78"/>
      <c r="Z5252" s="78"/>
      <c r="AA5252" s="77"/>
      <c r="AB5252" s="77"/>
      <c r="AC5252" s="78"/>
      <c r="AD5252" s="104"/>
      <c r="AE5252" s="78"/>
      <c r="AF5252" s="104"/>
      <c r="AG5252" s="78"/>
      <c r="AH5252" s="104"/>
      <c r="AI5252" s="78"/>
      <c r="AJ5252" s="104"/>
      <c r="AK5252" s="78"/>
      <c r="AL5252" s="78"/>
      <c r="AM5252" s="8"/>
      <c r="AN5252" s="78"/>
      <c r="AO5252" s="78"/>
      <c r="AP5252" s="78"/>
      <c r="AQ5252" s="78"/>
      <c r="AR5252" s="78"/>
      <c r="AS5252" s="78"/>
      <c r="AT5252" s="78"/>
      <c r="AU5252" s="78"/>
      <c r="AV5252" s="78"/>
      <c r="AW5252" s="77"/>
      <c r="AX5252" s="144"/>
      <c r="AY5252" s="144"/>
      <c r="AZ5252" s="144"/>
      <c r="BA5252" s="54"/>
      <c r="BB5252" s="54"/>
    </row>
    <row r="5253" spans="2:54" x14ac:dyDescent="0.25">
      <c r="B5253" s="77"/>
      <c r="C5253" s="77"/>
      <c r="D5253" s="77"/>
      <c r="E5253" s="77"/>
      <c r="F5253" s="77"/>
      <c r="G5253" s="77"/>
      <c r="I5253" s="78"/>
      <c r="K5253" s="78"/>
      <c r="L5253" s="77"/>
      <c r="M5253" s="78"/>
      <c r="N5253" s="78"/>
      <c r="O5253" s="78"/>
      <c r="P5253" s="78"/>
      <c r="Q5253" s="144"/>
      <c r="R5253" s="78"/>
      <c r="S5253" s="78"/>
      <c r="T5253" s="78"/>
      <c r="U5253" s="78"/>
      <c r="V5253" s="219"/>
      <c r="W5253" s="78"/>
      <c r="X5253" s="78"/>
      <c r="Y5253" s="78"/>
      <c r="Z5253" s="78"/>
      <c r="AA5253" s="77"/>
      <c r="AB5253" s="77"/>
      <c r="AC5253" s="78"/>
      <c r="AD5253" s="104"/>
      <c r="AE5253" s="78"/>
      <c r="AF5253" s="104"/>
      <c r="AG5253" s="78"/>
      <c r="AH5253" s="104"/>
      <c r="AI5253" s="78"/>
      <c r="AJ5253" s="104"/>
      <c r="AK5253" s="78"/>
      <c r="AL5253" s="78"/>
      <c r="AM5253" s="8"/>
      <c r="AN5253" s="78"/>
      <c r="AO5253" s="78"/>
      <c r="AP5253" s="78"/>
      <c r="AQ5253" s="78"/>
      <c r="AR5253" s="78"/>
      <c r="AS5253" s="78"/>
      <c r="AT5253" s="78"/>
      <c r="AU5253" s="78"/>
      <c r="AV5253" s="78"/>
      <c r="AW5253" s="77"/>
      <c r="AX5253" s="144"/>
      <c r="AY5253" s="144"/>
      <c r="AZ5253" s="144"/>
      <c r="BA5253" s="54"/>
      <c r="BB5253" s="54"/>
    </row>
    <row r="5254" spans="2:54" x14ac:dyDescent="0.25">
      <c r="B5254" s="77"/>
      <c r="C5254" s="77"/>
      <c r="D5254" s="77"/>
      <c r="E5254" s="77"/>
      <c r="F5254" s="77"/>
      <c r="G5254" s="77"/>
      <c r="I5254" s="78"/>
      <c r="K5254" s="78"/>
      <c r="L5254" s="77"/>
      <c r="M5254" s="78"/>
      <c r="N5254" s="78"/>
      <c r="O5254" s="78"/>
      <c r="P5254" s="78"/>
      <c r="Q5254" s="144"/>
      <c r="R5254" s="78"/>
      <c r="S5254" s="78"/>
      <c r="T5254" s="78"/>
      <c r="U5254" s="78"/>
      <c r="V5254" s="219"/>
      <c r="W5254" s="78"/>
      <c r="X5254" s="78"/>
      <c r="Y5254" s="78"/>
      <c r="Z5254" s="78"/>
      <c r="AA5254" s="77"/>
      <c r="AB5254" s="77"/>
      <c r="AC5254" s="78"/>
      <c r="AD5254" s="104"/>
      <c r="AE5254" s="78"/>
      <c r="AF5254" s="104"/>
      <c r="AG5254" s="78"/>
      <c r="AH5254" s="104"/>
      <c r="AI5254" s="78"/>
      <c r="AJ5254" s="104"/>
      <c r="AK5254" s="78"/>
      <c r="AL5254" s="78"/>
      <c r="AM5254" s="8"/>
      <c r="AN5254" s="78"/>
      <c r="AO5254" s="78"/>
      <c r="AP5254" s="78"/>
      <c r="AQ5254" s="78"/>
      <c r="AR5254" s="78"/>
      <c r="AS5254" s="78"/>
      <c r="AT5254" s="78"/>
      <c r="AU5254" s="78"/>
      <c r="AV5254" s="78"/>
      <c r="AW5254" s="77"/>
      <c r="AX5254" s="144"/>
      <c r="AY5254" s="144"/>
      <c r="AZ5254" s="144"/>
      <c r="BA5254" s="54"/>
      <c r="BB5254" s="54"/>
    </row>
    <row r="5255" spans="2:54" x14ac:dyDescent="0.25">
      <c r="B5255" s="77"/>
      <c r="C5255" s="77"/>
      <c r="D5255" s="77"/>
      <c r="E5255" s="77"/>
      <c r="F5255" s="77"/>
      <c r="G5255" s="77"/>
      <c r="I5255" s="78"/>
      <c r="K5255" s="78"/>
      <c r="L5255" s="77"/>
      <c r="M5255" s="78"/>
      <c r="N5255" s="78"/>
      <c r="O5255" s="78"/>
      <c r="P5255" s="78"/>
      <c r="Q5255" s="144"/>
      <c r="R5255" s="78"/>
      <c r="S5255" s="78"/>
      <c r="T5255" s="78"/>
      <c r="U5255" s="78"/>
      <c r="V5255" s="219"/>
      <c r="W5255" s="78"/>
      <c r="X5255" s="78"/>
      <c r="Y5255" s="78"/>
      <c r="Z5255" s="78"/>
      <c r="AA5255" s="77"/>
      <c r="AB5255" s="77"/>
      <c r="AC5255" s="78"/>
      <c r="AD5255" s="104"/>
      <c r="AE5255" s="78"/>
      <c r="AF5255" s="104"/>
      <c r="AG5255" s="78"/>
      <c r="AH5255" s="104"/>
      <c r="AI5255" s="78"/>
      <c r="AJ5255" s="104"/>
      <c r="AK5255" s="78"/>
      <c r="AL5255" s="78"/>
      <c r="AM5255" s="8"/>
      <c r="AN5255" s="78"/>
      <c r="AO5255" s="78"/>
      <c r="AP5255" s="78"/>
      <c r="AQ5255" s="78"/>
      <c r="AR5255" s="78"/>
      <c r="AS5255" s="78"/>
      <c r="AT5255" s="78"/>
      <c r="AU5255" s="78"/>
      <c r="AV5255" s="78"/>
      <c r="AW5255" s="77"/>
      <c r="AX5255" s="144"/>
      <c r="AY5255" s="144"/>
      <c r="AZ5255" s="144"/>
      <c r="BA5255" s="54"/>
      <c r="BB5255" s="54"/>
    </row>
    <row r="5256" spans="2:54" x14ac:dyDescent="0.25">
      <c r="B5256" s="77"/>
      <c r="C5256" s="77"/>
      <c r="D5256" s="77"/>
      <c r="E5256" s="77"/>
      <c r="F5256" s="77"/>
      <c r="G5256" s="77"/>
      <c r="I5256" s="78"/>
      <c r="K5256" s="78"/>
      <c r="L5256" s="77"/>
      <c r="M5256" s="78"/>
      <c r="N5256" s="78"/>
      <c r="O5256" s="78"/>
      <c r="P5256" s="78"/>
      <c r="Q5256" s="144"/>
      <c r="R5256" s="78"/>
      <c r="S5256" s="78"/>
      <c r="T5256" s="78"/>
      <c r="U5256" s="78"/>
      <c r="V5256" s="219"/>
      <c r="W5256" s="78"/>
      <c r="X5256" s="78"/>
      <c r="Y5256" s="78"/>
      <c r="Z5256" s="78"/>
      <c r="AA5256" s="77"/>
      <c r="AB5256" s="77"/>
      <c r="AC5256" s="78"/>
      <c r="AD5256" s="104"/>
      <c r="AE5256" s="78"/>
      <c r="AF5256" s="104"/>
      <c r="AG5256" s="78"/>
      <c r="AH5256" s="104"/>
      <c r="AI5256" s="78"/>
      <c r="AJ5256" s="104"/>
      <c r="AK5256" s="78"/>
      <c r="AL5256" s="78"/>
      <c r="AM5256" s="8"/>
      <c r="AN5256" s="78"/>
      <c r="AO5256" s="78"/>
      <c r="AP5256" s="78"/>
      <c r="AQ5256" s="78"/>
      <c r="AR5256" s="78"/>
      <c r="AS5256" s="78"/>
      <c r="AT5256" s="78"/>
      <c r="AU5256" s="78"/>
      <c r="AV5256" s="78"/>
      <c r="AW5256" s="77"/>
      <c r="AX5256" s="144"/>
      <c r="AY5256" s="144"/>
      <c r="AZ5256" s="144"/>
      <c r="BA5256" s="54"/>
      <c r="BB5256" s="54"/>
    </row>
    <row r="5257" spans="2:54" x14ac:dyDescent="0.25">
      <c r="B5257" s="77"/>
      <c r="C5257" s="77"/>
      <c r="D5257" s="77"/>
      <c r="E5257" s="77"/>
      <c r="F5257" s="77"/>
      <c r="G5257" s="77"/>
      <c r="I5257" s="78"/>
      <c r="K5257" s="78"/>
      <c r="L5257" s="77"/>
      <c r="M5257" s="78"/>
      <c r="N5257" s="78"/>
      <c r="O5257" s="78"/>
      <c r="P5257" s="78"/>
      <c r="Q5257" s="144"/>
      <c r="R5257" s="78"/>
      <c r="S5257" s="78"/>
      <c r="T5257" s="78"/>
      <c r="U5257" s="78"/>
      <c r="V5257" s="219"/>
      <c r="W5257" s="78"/>
      <c r="X5257" s="78"/>
      <c r="Y5257" s="78"/>
      <c r="Z5257" s="78"/>
      <c r="AA5257" s="77"/>
      <c r="AB5257" s="77"/>
      <c r="AC5257" s="78"/>
      <c r="AD5257" s="104"/>
      <c r="AE5257" s="78"/>
      <c r="AF5257" s="104"/>
      <c r="AG5257" s="78"/>
      <c r="AH5257" s="104"/>
      <c r="AI5257" s="78"/>
      <c r="AJ5257" s="104"/>
      <c r="AK5257" s="78"/>
      <c r="AL5257" s="78"/>
      <c r="AM5257" s="8"/>
      <c r="AN5257" s="78"/>
      <c r="AO5257" s="78"/>
      <c r="AP5257" s="78"/>
      <c r="AQ5257" s="78"/>
      <c r="AR5257" s="78"/>
      <c r="AS5257" s="78"/>
      <c r="AT5257" s="78"/>
      <c r="AU5257" s="78"/>
      <c r="AV5257" s="78"/>
      <c r="AW5257" s="77"/>
      <c r="AX5257" s="144"/>
      <c r="AY5257" s="144"/>
      <c r="AZ5257" s="144"/>
      <c r="BA5257" s="54"/>
      <c r="BB5257" s="54"/>
    </row>
    <row r="5258" spans="2:54" x14ac:dyDescent="0.25">
      <c r="B5258" s="77"/>
      <c r="C5258" s="77"/>
      <c r="D5258" s="77"/>
      <c r="E5258" s="77"/>
      <c r="F5258" s="77"/>
      <c r="G5258" s="77"/>
      <c r="I5258" s="78"/>
      <c r="K5258" s="78"/>
      <c r="L5258" s="77"/>
      <c r="M5258" s="78"/>
      <c r="N5258" s="78"/>
      <c r="O5258" s="78"/>
      <c r="P5258" s="78"/>
      <c r="Q5258" s="144"/>
      <c r="R5258" s="78"/>
      <c r="S5258" s="78"/>
      <c r="T5258" s="78"/>
      <c r="U5258" s="78"/>
      <c r="V5258" s="219"/>
      <c r="W5258" s="78"/>
      <c r="X5258" s="78"/>
      <c r="Y5258" s="78"/>
      <c r="Z5258" s="78"/>
      <c r="AA5258" s="77"/>
      <c r="AB5258" s="77"/>
      <c r="AC5258" s="78"/>
      <c r="AD5258" s="104"/>
      <c r="AE5258" s="78"/>
      <c r="AF5258" s="104"/>
      <c r="AG5258" s="78"/>
      <c r="AH5258" s="104"/>
      <c r="AI5258" s="78"/>
      <c r="AJ5258" s="104"/>
      <c r="AK5258" s="78"/>
      <c r="AL5258" s="78"/>
      <c r="AM5258" s="8"/>
      <c r="AN5258" s="78"/>
      <c r="AO5258" s="78"/>
      <c r="AP5258" s="78"/>
      <c r="AQ5258" s="78"/>
      <c r="AR5258" s="78"/>
      <c r="AS5258" s="78"/>
      <c r="AT5258" s="78"/>
      <c r="AU5258" s="78"/>
      <c r="AV5258" s="78"/>
      <c r="AW5258" s="77"/>
      <c r="AX5258" s="144"/>
      <c r="AY5258" s="144"/>
      <c r="AZ5258" s="144"/>
      <c r="BA5258" s="54"/>
      <c r="BB5258" s="54"/>
    </row>
    <row r="5259" spans="2:54" x14ac:dyDescent="0.25">
      <c r="B5259" s="77"/>
      <c r="C5259" s="77"/>
      <c r="D5259" s="77"/>
      <c r="E5259" s="77"/>
      <c r="F5259" s="77"/>
      <c r="G5259" s="77"/>
      <c r="I5259" s="78"/>
      <c r="K5259" s="78"/>
      <c r="L5259" s="77"/>
      <c r="M5259" s="78"/>
      <c r="N5259" s="78"/>
      <c r="O5259" s="78"/>
      <c r="P5259" s="78"/>
      <c r="Q5259" s="144"/>
      <c r="R5259" s="78"/>
      <c r="S5259" s="78"/>
      <c r="T5259" s="78"/>
      <c r="U5259" s="78"/>
      <c r="V5259" s="219"/>
      <c r="W5259" s="78"/>
      <c r="X5259" s="78"/>
      <c r="Y5259" s="78"/>
      <c r="Z5259" s="78"/>
      <c r="AA5259" s="77"/>
      <c r="AB5259" s="77"/>
      <c r="AC5259" s="78"/>
      <c r="AD5259" s="104"/>
      <c r="AE5259" s="78"/>
      <c r="AF5259" s="104"/>
      <c r="AG5259" s="78"/>
      <c r="AH5259" s="104"/>
      <c r="AI5259" s="78"/>
      <c r="AJ5259" s="104"/>
      <c r="AK5259" s="78"/>
      <c r="AL5259" s="78"/>
      <c r="AM5259" s="8"/>
      <c r="AN5259" s="78"/>
      <c r="AO5259" s="78"/>
      <c r="AP5259" s="78"/>
      <c r="AQ5259" s="78"/>
      <c r="AR5259" s="78"/>
      <c r="AS5259" s="78"/>
      <c r="AT5259" s="78"/>
      <c r="AU5259" s="78"/>
      <c r="AV5259" s="78"/>
      <c r="AW5259" s="77"/>
      <c r="AX5259" s="144"/>
      <c r="AY5259" s="144"/>
      <c r="AZ5259" s="144"/>
      <c r="BA5259" s="54"/>
      <c r="BB5259" s="54"/>
    </row>
    <row r="5260" spans="2:54" x14ac:dyDescent="0.25">
      <c r="B5260" s="77"/>
      <c r="C5260" s="77"/>
      <c r="D5260" s="77"/>
      <c r="E5260" s="77"/>
      <c r="F5260" s="77"/>
      <c r="G5260" s="77"/>
      <c r="I5260" s="78"/>
      <c r="K5260" s="78"/>
      <c r="L5260" s="77"/>
      <c r="M5260" s="78"/>
      <c r="N5260" s="78"/>
      <c r="O5260" s="78"/>
      <c r="P5260" s="78"/>
      <c r="Q5260" s="144"/>
      <c r="R5260" s="78"/>
      <c r="S5260" s="78"/>
      <c r="T5260" s="78"/>
      <c r="U5260" s="78"/>
      <c r="V5260" s="219"/>
      <c r="W5260" s="78"/>
      <c r="X5260" s="78"/>
      <c r="Y5260" s="78"/>
      <c r="Z5260" s="78"/>
      <c r="AA5260" s="77"/>
      <c r="AB5260" s="77"/>
      <c r="AC5260" s="78"/>
      <c r="AD5260" s="104"/>
      <c r="AE5260" s="78"/>
      <c r="AF5260" s="104"/>
      <c r="AG5260" s="78"/>
      <c r="AH5260" s="104"/>
      <c r="AI5260" s="78"/>
      <c r="AJ5260" s="104"/>
      <c r="AK5260" s="78"/>
      <c r="AL5260" s="78"/>
      <c r="AM5260" s="8"/>
      <c r="AN5260" s="78"/>
      <c r="AO5260" s="78"/>
      <c r="AP5260" s="78"/>
      <c r="AQ5260" s="78"/>
      <c r="AR5260" s="78"/>
      <c r="AS5260" s="78"/>
      <c r="AT5260" s="78"/>
      <c r="AU5260" s="78"/>
      <c r="AV5260" s="78"/>
      <c r="AW5260" s="77"/>
      <c r="AX5260" s="144"/>
      <c r="AY5260" s="144"/>
      <c r="AZ5260" s="144"/>
      <c r="BA5260" s="54"/>
      <c r="BB5260" s="54"/>
    </row>
    <row r="5261" spans="2:54" x14ac:dyDescent="0.25">
      <c r="B5261" s="77"/>
      <c r="C5261" s="77"/>
      <c r="D5261" s="77"/>
      <c r="E5261" s="77"/>
      <c r="F5261" s="77"/>
      <c r="G5261" s="77"/>
      <c r="I5261" s="78"/>
      <c r="K5261" s="78"/>
      <c r="L5261" s="77"/>
      <c r="M5261" s="78"/>
      <c r="N5261" s="78"/>
      <c r="O5261" s="78"/>
      <c r="P5261" s="78"/>
      <c r="Q5261" s="144"/>
      <c r="R5261" s="78"/>
      <c r="S5261" s="78"/>
      <c r="T5261" s="78"/>
      <c r="U5261" s="78"/>
      <c r="V5261" s="219"/>
      <c r="W5261" s="78"/>
      <c r="X5261" s="78"/>
      <c r="Y5261" s="78"/>
      <c r="Z5261" s="78"/>
      <c r="AA5261" s="77"/>
      <c r="AB5261" s="77"/>
      <c r="AC5261" s="78"/>
      <c r="AD5261" s="104"/>
      <c r="AE5261" s="78"/>
      <c r="AF5261" s="104"/>
      <c r="AG5261" s="78"/>
      <c r="AH5261" s="104"/>
      <c r="AI5261" s="78"/>
      <c r="AJ5261" s="104"/>
      <c r="AK5261" s="78"/>
      <c r="AL5261" s="78"/>
      <c r="AM5261" s="8"/>
      <c r="AN5261" s="78"/>
      <c r="AO5261" s="78"/>
      <c r="AP5261" s="78"/>
      <c r="AQ5261" s="78"/>
      <c r="AR5261" s="78"/>
      <c r="AS5261" s="78"/>
      <c r="AT5261" s="78"/>
      <c r="AU5261" s="78"/>
      <c r="AV5261" s="78"/>
      <c r="AW5261" s="77"/>
      <c r="AX5261" s="144"/>
      <c r="AY5261" s="144"/>
      <c r="AZ5261" s="144"/>
      <c r="BA5261" s="54"/>
      <c r="BB5261" s="54"/>
    </row>
    <row r="5262" spans="2:54" x14ac:dyDescent="0.25">
      <c r="B5262" s="77"/>
      <c r="C5262" s="77"/>
      <c r="D5262" s="77"/>
      <c r="E5262" s="77"/>
      <c r="F5262" s="77"/>
      <c r="G5262" s="77"/>
      <c r="I5262" s="78"/>
      <c r="K5262" s="78"/>
      <c r="L5262" s="77"/>
      <c r="M5262" s="78"/>
      <c r="N5262" s="78"/>
      <c r="O5262" s="78"/>
      <c r="P5262" s="78"/>
      <c r="Q5262" s="144"/>
      <c r="R5262" s="78"/>
      <c r="S5262" s="78"/>
      <c r="T5262" s="78"/>
      <c r="U5262" s="78"/>
      <c r="V5262" s="219"/>
      <c r="W5262" s="78"/>
      <c r="X5262" s="78"/>
      <c r="Y5262" s="78"/>
      <c r="Z5262" s="78"/>
      <c r="AA5262" s="77"/>
      <c r="AB5262" s="77"/>
      <c r="AC5262" s="78"/>
      <c r="AD5262" s="104"/>
      <c r="AE5262" s="78"/>
      <c r="AF5262" s="104"/>
      <c r="AG5262" s="78"/>
      <c r="AH5262" s="104"/>
      <c r="AI5262" s="78"/>
      <c r="AJ5262" s="104"/>
      <c r="AK5262" s="78"/>
      <c r="AL5262" s="78"/>
      <c r="AM5262" s="8"/>
      <c r="AN5262" s="78"/>
      <c r="AO5262" s="78"/>
      <c r="AP5262" s="78"/>
      <c r="AQ5262" s="78"/>
      <c r="AR5262" s="78"/>
      <c r="AS5262" s="78"/>
      <c r="AT5262" s="78"/>
      <c r="AU5262" s="78"/>
      <c r="AV5262" s="78"/>
      <c r="AW5262" s="77"/>
      <c r="AX5262" s="144"/>
      <c r="AY5262" s="144"/>
      <c r="AZ5262" s="144"/>
      <c r="BA5262" s="54"/>
      <c r="BB5262" s="54"/>
    </row>
    <row r="5263" spans="2:54" x14ac:dyDescent="0.25">
      <c r="B5263" s="77"/>
      <c r="C5263" s="77"/>
      <c r="D5263" s="77"/>
      <c r="E5263" s="77"/>
      <c r="F5263" s="77"/>
      <c r="G5263" s="77"/>
      <c r="I5263" s="78"/>
      <c r="K5263" s="78"/>
      <c r="L5263" s="77"/>
      <c r="M5263" s="78"/>
      <c r="N5263" s="78"/>
      <c r="O5263" s="78"/>
      <c r="P5263" s="78"/>
      <c r="Q5263" s="144"/>
      <c r="R5263" s="78"/>
      <c r="S5263" s="78"/>
      <c r="T5263" s="78"/>
      <c r="U5263" s="78"/>
      <c r="V5263" s="219"/>
      <c r="W5263" s="78"/>
      <c r="X5263" s="78"/>
      <c r="Y5263" s="78"/>
      <c r="Z5263" s="78"/>
      <c r="AA5263" s="77"/>
      <c r="AB5263" s="77"/>
      <c r="AC5263" s="78"/>
      <c r="AD5263" s="104"/>
      <c r="AE5263" s="78"/>
      <c r="AF5263" s="104"/>
      <c r="AG5263" s="78"/>
      <c r="AH5263" s="104"/>
      <c r="AI5263" s="78"/>
      <c r="AJ5263" s="104"/>
      <c r="AK5263" s="78"/>
      <c r="AL5263" s="78"/>
      <c r="AM5263" s="8"/>
      <c r="AN5263" s="78"/>
      <c r="AO5263" s="78"/>
      <c r="AP5263" s="78"/>
      <c r="AQ5263" s="78"/>
      <c r="AR5263" s="78"/>
      <c r="AS5263" s="78"/>
      <c r="AT5263" s="78"/>
      <c r="AU5263" s="78"/>
      <c r="AV5263" s="78"/>
      <c r="AW5263" s="77"/>
      <c r="AX5263" s="144"/>
      <c r="AY5263" s="144"/>
      <c r="AZ5263" s="144"/>
      <c r="BA5263" s="54"/>
      <c r="BB5263" s="54"/>
    </row>
    <row r="5264" spans="2:54" x14ac:dyDescent="0.25">
      <c r="B5264" s="77"/>
      <c r="C5264" s="77"/>
      <c r="D5264" s="77"/>
      <c r="E5264" s="77"/>
      <c r="F5264" s="77"/>
      <c r="G5264" s="77"/>
      <c r="I5264" s="78"/>
      <c r="K5264" s="78"/>
      <c r="L5264" s="77"/>
      <c r="M5264" s="78"/>
      <c r="N5264" s="78"/>
      <c r="O5264" s="78"/>
      <c r="P5264" s="78"/>
      <c r="Q5264" s="144"/>
      <c r="R5264" s="78"/>
      <c r="S5264" s="78"/>
      <c r="T5264" s="78"/>
      <c r="U5264" s="78"/>
      <c r="V5264" s="219"/>
      <c r="W5264" s="78"/>
      <c r="X5264" s="78"/>
      <c r="Y5264" s="78"/>
      <c r="Z5264" s="78"/>
      <c r="AA5264" s="77"/>
      <c r="AB5264" s="77"/>
      <c r="AC5264" s="78"/>
      <c r="AD5264" s="104"/>
      <c r="AE5264" s="78"/>
      <c r="AF5264" s="104"/>
      <c r="AG5264" s="78"/>
      <c r="AH5264" s="104"/>
      <c r="AI5264" s="78"/>
      <c r="AJ5264" s="104"/>
      <c r="AK5264" s="78"/>
      <c r="AL5264" s="78"/>
      <c r="AM5264" s="8"/>
      <c r="AN5264" s="78"/>
      <c r="AO5264" s="78"/>
      <c r="AP5264" s="78"/>
      <c r="AQ5264" s="78"/>
      <c r="AR5264" s="78"/>
      <c r="AS5264" s="78"/>
      <c r="AT5264" s="78"/>
      <c r="AU5264" s="78"/>
      <c r="AV5264" s="78"/>
      <c r="AW5264" s="77"/>
      <c r="AX5264" s="144"/>
      <c r="AY5264" s="144"/>
      <c r="AZ5264" s="144"/>
      <c r="BA5264" s="54"/>
      <c r="BB5264" s="54"/>
    </row>
    <row r="5265" spans="2:54" x14ac:dyDescent="0.25">
      <c r="B5265" s="77"/>
      <c r="C5265" s="77"/>
      <c r="D5265" s="77"/>
      <c r="E5265" s="77"/>
      <c r="F5265" s="77"/>
      <c r="G5265" s="77"/>
      <c r="I5265" s="78"/>
      <c r="K5265" s="78"/>
      <c r="L5265" s="77"/>
      <c r="M5265" s="78"/>
      <c r="N5265" s="78"/>
      <c r="O5265" s="78"/>
      <c r="P5265" s="78"/>
      <c r="Q5265" s="144"/>
      <c r="R5265" s="78"/>
      <c r="S5265" s="78"/>
      <c r="T5265" s="78"/>
      <c r="U5265" s="78"/>
      <c r="V5265" s="219"/>
      <c r="W5265" s="78"/>
      <c r="X5265" s="78"/>
      <c r="Y5265" s="78"/>
      <c r="Z5265" s="78"/>
      <c r="AA5265" s="77"/>
      <c r="AB5265" s="77"/>
      <c r="AC5265" s="78"/>
      <c r="AD5265" s="104"/>
      <c r="AE5265" s="78"/>
      <c r="AF5265" s="104"/>
      <c r="AG5265" s="78"/>
      <c r="AH5265" s="104"/>
      <c r="AI5265" s="78"/>
      <c r="AJ5265" s="104"/>
      <c r="AK5265" s="78"/>
      <c r="AL5265" s="78"/>
      <c r="AM5265" s="8"/>
      <c r="AN5265" s="78"/>
      <c r="AO5265" s="78"/>
      <c r="AP5265" s="78"/>
      <c r="AQ5265" s="78"/>
      <c r="AR5265" s="78"/>
      <c r="AS5265" s="78"/>
      <c r="AT5265" s="78"/>
      <c r="AU5265" s="78"/>
      <c r="AV5265" s="78"/>
      <c r="AW5265" s="77"/>
      <c r="AX5265" s="144"/>
      <c r="AY5265" s="144"/>
      <c r="AZ5265" s="144"/>
      <c r="BA5265" s="54"/>
      <c r="BB5265" s="54"/>
    </row>
    <row r="5266" spans="2:54" x14ac:dyDescent="0.25">
      <c r="B5266" s="77"/>
      <c r="C5266" s="77"/>
      <c r="D5266" s="77"/>
      <c r="E5266" s="77"/>
      <c r="F5266" s="77"/>
      <c r="G5266" s="77"/>
      <c r="I5266" s="78"/>
      <c r="K5266" s="78"/>
      <c r="L5266" s="77"/>
      <c r="M5266" s="78"/>
      <c r="N5266" s="78"/>
      <c r="O5266" s="78"/>
      <c r="P5266" s="78"/>
      <c r="Q5266" s="144"/>
      <c r="R5266" s="78"/>
      <c r="S5266" s="78"/>
      <c r="T5266" s="78"/>
      <c r="U5266" s="78"/>
      <c r="V5266" s="219"/>
      <c r="W5266" s="78"/>
      <c r="X5266" s="78"/>
      <c r="Y5266" s="78"/>
      <c r="Z5266" s="78"/>
      <c r="AA5266" s="77"/>
      <c r="AB5266" s="77"/>
      <c r="AC5266" s="78"/>
      <c r="AD5266" s="104"/>
      <c r="AE5266" s="78"/>
      <c r="AF5266" s="104"/>
      <c r="AG5266" s="78"/>
      <c r="AH5266" s="104"/>
      <c r="AI5266" s="78"/>
      <c r="AJ5266" s="104"/>
      <c r="AK5266" s="78"/>
      <c r="AL5266" s="78"/>
      <c r="AM5266" s="8"/>
      <c r="AN5266" s="78"/>
      <c r="AO5266" s="78"/>
      <c r="AP5266" s="78"/>
      <c r="AQ5266" s="78"/>
      <c r="AR5266" s="78"/>
      <c r="AS5266" s="78"/>
      <c r="AT5266" s="78"/>
      <c r="AU5266" s="78"/>
      <c r="AV5266" s="78"/>
      <c r="AW5266" s="77"/>
      <c r="AX5266" s="144"/>
      <c r="AY5266" s="144"/>
      <c r="AZ5266" s="144"/>
      <c r="BA5266" s="54"/>
      <c r="BB5266" s="54"/>
    </row>
    <row r="5267" spans="2:54" x14ac:dyDescent="0.25">
      <c r="B5267" s="77"/>
      <c r="C5267" s="77"/>
      <c r="D5267" s="77"/>
      <c r="E5267" s="77"/>
      <c r="F5267" s="77"/>
      <c r="G5267" s="77"/>
      <c r="I5267" s="78"/>
      <c r="K5267" s="78"/>
      <c r="L5267" s="77"/>
      <c r="M5267" s="78"/>
      <c r="N5267" s="78"/>
      <c r="O5267" s="78"/>
      <c r="P5267" s="78"/>
      <c r="Q5267" s="144"/>
      <c r="R5267" s="78"/>
      <c r="S5267" s="78"/>
      <c r="T5267" s="78"/>
      <c r="U5267" s="78"/>
      <c r="V5267" s="219"/>
      <c r="W5267" s="78"/>
      <c r="X5267" s="78"/>
      <c r="Y5267" s="78"/>
      <c r="Z5267" s="78"/>
      <c r="AA5267" s="77"/>
      <c r="AB5267" s="77"/>
      <c r="AC5267" s="78"/>
      <c r="AD5267" s="104"/>
      <c r="AE5267" s="78"/>
      <c r="AF5267" s="104"/>
      <c r="AG5267" s="78"/>
      <c r="AH5267" s="104"/>
      <c r="AI5267" s="78"/>
      <c r="AJ5267" s="104"/>
      <c r="AK5267" s="78"/>
      <c r="AL5267" s="78"/>
      <c r="AM5267" s="8"/>
      <c r="AN5267" s="78"/>
      <c r="AO5267" s="78"/>
      <c r="AP5267" s="78"/>
      <c r="AQ5267" s="78"/>
      <c r="AR5267" s="78"/>
      <c r="AS5267" s="78"/>
      <c r="AT5267" s="78"/>
      <c r="AU5267" s="78"/>
      <c r="AV5267" s="78"/>
      <c r="AW5267" s="77"/>
      <c r="AX5267" s="144"/>
      <c r="AY5267" s="144"/>
      <c r="AZ5267" s="144"/>
      <c r="BA5267" s="54"/>
      <c r="BB5267" s="54"/>
    </row>
    <row r="5268" spans="2:54" x14ac:dyDescent="0.25">
      <c r="B5268" s="77"/>
      <c r="C5268" s="77"/>
      <c r="D5268" s="77"/>
      <c r="E5268" s="77"/>
      <c r="F5268" s="77"/>
      <c r="G5268" s="77"/>
      <c r="I5268" s="78"/>
      <c r="K5268" s="78"/>
      <c r="L5268" s="77"/>
      <c r="M5268" s="78"/>
      <c r="N5268" s="78"/>
      <c r="O5268" s="78"/>
      <c r="P5268" s="78"/>
      <c r="Q5268" s="144"/>
      <c r="R5268" s="78"/>
      <c r="S5268" s="78"/>
      <c r="T5268" s="78"/>
      <c r="U5268" s="78"/>
      <c r="V5268" s="219"/>
      <c r="W5268" s="78"/>
      <c r="X5268" s="78"/>
      <c r="Y5268" s="78"/>
      <c r="Z5268" s="78"/>
      <c r="AA5268" s="77"/>
      <c r="AB5268" s="77"/>
      <c r="AC5268" s="78"/>
      <c r="AD5268" s="104"/>
      <c r="AE5268" s="78"/>
      <c r="AF5268" s="104"/>
      <c r="AG5268" s="78"/>
      <c r="AH5268" s="104"/>
      <c r="AI5268" s="78"/>
      <c r="AJ5268" s="104"/>
      <c r="AK5268" s="78"/>
      <c r="AL5268" s="78"/>
      <c r="AM5268" s="8"/>
      <c r="AN5268" s="78"/>
      <c r="AO5268" s="78"/>
      <c r="AP5268" s="78"/>
      <c r="AQ5268" s="78"/>
      <c r="AR5268" s="78"/>
      <c r="AS5268" s="78"/>
      <c r="AT5268" s="78"/>
      <c r="AU5268" s="78"/>
      <c r="AV5268" s="78"/>
      <c r="AW5268" s="77"/>
      <c r="AX5268" s="144"/>
      <c r="AY5268" s="144"/>
      <c r="AZ5268" s="144"/>
      <c r="BA5268" s="54"/>
      <c r="BB5268" s="54"/>
    </row>
    <row r="5269" spans="2:54" x14ac:dyDescent="0.25">
      <c r="B5269" s="77"/>
      <c r="C5269" s="77"/>
      <c r="D5269" s="77"/>
      <c r="E5269" s="77"/>
      <c r="F5269" s="77"/>
      <c r="G5269" s="77"/>
      <c r="I5269" s="78"/>
      <c r="K5269" s="78"/>
      <c r="L5269" s="77"/>
      <c r="M5269" s="78"/>
      <c r="N5269" s="78"/>
      <c r="O5269" s="78"/>
      <c r="P5269" s="78"/>
      <c r="Q5269" s="144"/>
      <c r="R5269" s="78"/>
      <c r="S5269" s="78"/>
      <c r="T5269" s="78"/>
      <c r="U5269" s="78"/>
      <c r="V5269" s="219"/>
      <c r="W5269" s="78"/>
      <c r="X5269" s="78"/>
      <c r="Y5269" s="78"/>
      <c r="Z5269" s="78"/>
      <c r="AA5269" s="77"/>
      <c r="AB5269" s="77"/>
      <c r="AC5269" s="78"/>
      <c r="AD5269" s="104"/>
      <c r="AE5269" s="78"/>
      <c r="AF5269" s="104"/>
      <c r="AG5269" s="78"/>
      <c r="AH5269" s="104"/>
      <c r="AI5269" s="78"/>
      <c r="AJ5269" s="104"/>
      <c r="AK5269" s="78"/>
      <c r="AL5269" s="78"/>
      <c r="AM5269" s="8"/>
      <c r="AN5269" s="78"/>
      <c r="AO5269" s="78"/>
      <c r="AP5269" s="78"/>
      <c r="AQ5269" s="78"/>
      <c r="AR5269" s="78"/>
      <c r="AS5269" s="78"/>
      <c r="AT5269" s="78"/>
      <c r="AU5269" s="78"/>
      <c r="AV5269" s="78"/>
      <c r="AW5269" s="77"/>
      <c r="AX5269" s="144"/>
      <c r="AY5269" s="144"/>
      <c r="AZ5269" s="144"/>
      <c r="BA5269" s="54"/>
      <c r="BB5269" s="54"/>
    </row>
    <row r="5270" spans="2:54" x14ac:dyDescent="0.25">
      <c r="B5270" s="77"/>
      <c r="C5270" s="77"/>
      <c r="D5270" s="77"/>
      <c r="E5270" s="77"/>
      <c r="F5270" s="77"/>
      <c r="G5270" s="77"/>
      <c r="I5270" s="78"/>
      <c r="K5270" s="78"/>
      <c r="L5270" s="77"/>
      <c r="M5270" s="78"/>
      <c r="N5270" s="78"/>
      <c r="O5270" s="78"/>
      <c r="P5270" s="78"/>
      <c r="Q5270" s="144"/>
      <c r="R5270" s="78"/>
      <c r="S5270" s="78"/>
      <c r="T5270" s="78"/>
      <c r="U5270" s="78"/>
      <c r="V5270" s="219"/>
      <c r="W5270" s="78"/>
      <c r="X5270" s="78"/>
      <c r="Y5270" s="78"/>
      <c r="Z5270" s="78"/>
      <c r="AA5270" s="77"/>
      <c r="AB5270" s="77"/>
      <c r="AC5270" s="78"/>
      <c r="AD5270" s="104"/>
      <c r="AE5270" s="78"/>
      <c r="AF5270" s="104"/>
      <c r="AG5270" s="78"/>
      <c r="AH5270" s="104"/>
      <c r="AI5270" s="78"/>
      <c r="AJ5270" s="104"/>
      <c r="AK5270" s="78"/>
      <c r="AL5270" s="78"/>
      <c r="AM5270" s="8"/>
      <c r="AN5270" s="78"/>
      <c r="AO5270" s="78"/>
      <c r="AP5270" s="78"/>
      <c r="AQ5270" s="78"/>
      <c r="AR5270" s="78"/>
      <c r="AS5270" s="78"/>
      <c r="AT5270" s="78"/>
      <c r="AU5270" s="78"/>
      <c r="AV5270" s="78"/>
      <c r="AW5270" s="77"/>
      <c r="AX5270" s="144"/>
      <c r="AY5270" s="144"/>
      <c r="AZ5270" s="144"/>
      <c r="BA5270" s="54"/>
      <c r="BB5270" s="54"/>
    </row>
    <row r="5271" spans="2:54" x14ac:dyDescent="0.25">
      <c r="B5271" s="77"/>
      <c r="C5271" s="77"/>
      <c r="D5271" s="77"/>
      <c r="E5271" s="77"/>
      <c r="F5271" s="77"/>
      <c r="G5271" s="77"/>
      <c r="I5271" s="78"/>
      <c r="K5271" s="78"/>
      <c r="L5271" s="77"/>
      <c r="M5271" s="78"/>
      <c r="N5271" s="78"/>
      <c r="O5271" s="78"/>
      <c r="P5271" s="78"/>
      <c r="Q5271" s="144"/>
      <c r="R5271" s="78"/>
      <c r="S5271" s="78"/>
      <c r="T5271" s="78"/>
      <c r="U5271" s="78"/>
      <c r="V5271" s="219"/>
      <c r="W5271" s="78"/>
      <c r="X5271" s="78"/>
      <c r="Y5271" s="78"/>
      <c r="Z5271" s="78"/>
      <c r="AA5271" s="77"/>
      <c r="AB5271" s="77"/>
      <c r="AC5271" s="78"/>
      <c r="AD5271" s="104"/>
      <c r="AE5271" s="78"/>
      <c r="AF5271" s="104"/>
      <c r="AG5271" s="78"/>
      <c r="AH5271" s="104"/>
      <c r="AI5271" s="78"/>
      <c r="AJ5271" s="104"/>
      <c r="AK5271" s="78"/>
      <c r="AL5271" s="78"/>
      <c r="AM5271" s="8"/>
      <c r="AN5271" s="78"/>
      <c r="AO5271" s="78"/>
      <c r="AP5271" s="78"/>
      <c r="AQ5271" s="78"/>
      <c r="AR5271" s="78"/>
      <c r="AS5271" s="78"/>
      <c r="AT5271" s="78"/>
      <c r="AU5271" s="78"/>
      <c r="AV5271" s="78"/>
      <c r="AW5271" s="77"/>
      <c r="AX5271" s="144"/>
      <c r="AY5271" s="144"/>
      <c r="AZ5271" s="144"/>
      <c r="BA5271" s="54"/>
      <c r="BB5271" s="54"/>
    </row>
    <row r="5272" spans="2:54" x14ac:dyDescent="0.25">
      <c r="B5272" s="77"/>
      <c r="C5272" s="77"/>
      <c r="D5272" s="77"/>
      <c r="E5272" s="77"/>
      <c r="F5272" s="77"/>
      <c r="G5272" s="77"/>
      <c r="I5272" s="78"/>
      <c r="K5272" s="78"/>
      <c r="L5272" s="77"/>
      <c r="M5272" s="78"/>
      <c r="N5272" s="78"/>
      <c r="O5272" s="78"/>
      <c r="P5272" s="78"/>
      <c r="Q5272" s="144"/>
      <c r="R5272" s="78"/>
      <c r="S5272" s="78"/>
      <c r="T5272" s="78"/>
      <c r="U5272" s="78"/>
      <c r="V5272" s="219"/>
      <c r="W5272" s="78"/>
      <c r="X5272" s="78"/>
      <c r="Y5272" s="78"/>
      <c r="Z5272" s="78"/>
      <c r="AA5272" s="77"/>
      <c r="AB5272" s="77"/>
      <c r="AC5272" s="78"/>
      <c r="AD5272" s="104"/>
      <c r="AE5272" s="78"/>
      <c r="AF5272" s="104"/>
      <c r="AG5272" s="78"/>
      <c r="AH5272" s="104"/>
      <c r="AI5272" s="78"/>
      <c r="AJ5272" s="104"/>
      <c r="AK5272" s="78"/>
      <c r="AL5272" s="78"/>
      <c r="AM5272" s="8"/>
      <c r="AN5272" s="78"/>
      <c r="AO5272" s="78"/>
      <c r="AP5272" s="78"/>
      <c r="AQ5272" s="78"/>
      <c r="AR5272" s="78"/>
      <c r="AS5272" s="78"/>
      <c r="AT5272" s="78"/>
      <c r="AU5272" s="78"/>
      <c r="AV5272" s="78"/>
      <c r="AW5272" s="77"/>
      <c r="AX5272" s="144"/>
      <c r="AY5272" s="144"/>
      <c r="AZ5272" s="144"/>
      <c r="BA5272" s="54"/>
      <c r="BB5272" s="54"/>
    </row>
    <row r="5273" spans="2:54" x14ac:dyDescent="0.25">
      <c r="B5273" s="77"/>
      <c r="C5273" s="77"/>
      <c r="D5273" s="77"/>
      <c r="E5273" s="77"/>
      <c r="F5273" s="77"/>
      <c r="G5273" s="77"/>
      <c r="I5273" s="78"/>
      <c r="K5273" s="78"/>
      <c r="L5273" s="77"/>
      <c r="M5273" s="78"/>
      <c r="N5273" s="78"/>
      <c r="O5273" s="78"/>
      <c r="P5273" s="78"/>
      <c r="Q5273" s="144"/>
      <c r="R5273" s="78"/>
      <c r="S5273" s="78"/>
      <c r="T5273" s="78"/>
      <c r="U5273" s="78"/>
      <c r="V5273" s="219"/>
      <c r="W5273" s="78"/>
      <c r="X5273" s="78"/>
      <c r="Y5273" s="78"/>
      <c r="Z5273" s="78"/>
      <c r="AA5273" s="77"/>
      <c r="AB5273" s="77"/>
      <c r="AC5273" s="78"/>
      <c r="AD5273" s="104"/>
      <c r="AE5273" s="78"/>
      <c r="AF5273" s="104"/>
      <c r="AG5273" s="78"/>
      <c r="AH5273" s="104"/>
      <c r="AI5273" s="78"/>
      <c r="AJ5273" s="104"/>
      <c r="AK5273" s="78"/>
      <c r="AL5273" s="78"/>
      <c r="AM5273" s="8"/>
      <c r="AN5273" s="78"/>
      <c r="AO5273" s="78"/>
      <c r="AP5273" s="78"/>
      <c r="AQ5273" s="78"/>
      <c r="AR5273" s="78"/>
      <c r="AS5273" s="78"/>
      <c r="AT5273" s="78"/>
      <c r="AU5273" s="78"/>
      <c r="AV5273" s="78"/>
      <c r="AW5273" s="77"/>
      <c r="AX5273" s="144"/>
      <c r="AY5273" s="144"/>
      <c r="AZ5273" s="144"/>
      <c r="BA5273" s="54"/>
      <c r="BB5273" s="54"/>
    </row>
    <row r="5274" spans="2:54" x14ac:dyDescent="0.25">
      <c r="B5274" s="77"/>
      <c r="C5274" s="77"/>
      <c r="D5274" s="77"/>
      <c r="E5274" s="77"/>
      <c r="F5274" s="77"/>
      <c r="G5274" s="77"/>
      <c r="I5274" s="78"/>
      <c r="K5274" s="78"/>
      <c r="L5274" s="77"/>
      <c r="M5274" s="78"/>
      <c r="N5274" s="78"/>
      <c r="O5274" s="78"/>
      <c r="P5274" s="78"/>
      <c r="Q5274" s="144"/>
      <c r="R5274" s="78"/>
      <c r="S5274" s="78"/>
      <c r="T5274" s="78"/>
      <c r="U5274" s="78"/>
      <c r="V5274" s="219"/>
      <c r="W5274" s="78"/>
      <c r="X5274" s="78"/>
      <c r="Y5274" s="78"/>
      <c r="Z5274" s="78"/>
      <c r="AA5274" s="77"/>
      <c r="AB5274" s="77"/>
      <c r="AC5274" s="78"/>
      <c r="AD5274" s="104"/>
      <c r="AE5274" s="78"/>
      <c r="AF5274" s="104"/>
      <c r="AG5274" s="78"/>
      <c r="AH5274" s="104"/>
      <c r="AI5274" s="78"/>
      <c r="AJ5274" s="104"/>
      <c r="AK5274" s="78"/>
      <c r="AL5274" s="78"/>
      <c r="AM5274" s="8"/>
      <c r="AN5274" s="78"/>
      <c r="AO5274" s="78"/>
      <c r="AP5274" s="78"/>
      <c r="AQ5274" s="78"/>
      <c r="AR5274" s="78"/>
      <c r="AS5274" s="78"/>
      <c r="AT5274" s="78"/>
      <c r="AU5274" s="78"/>
      <c r="AV5274" s="78"/>
      <c r="AW5274" s="77"/>
      <c r="AX5274" s="144"/>
      <c r="AY5274" s="144"/>
      <c r="AZ5274" s="144"/>
      <c r="BA5274" s="54"/>
      <c r="BB5274" s="54"/>
    </row>
    <row r="5275" spans="2:54" x14ac:dyDescent="0.25">
      <c r="B5275" s="77"/>
      <c r="C5275" s="77"/>
      <c r="D5275" s="77"/>
      <c r="E5275" s="77"/>
      <c r="F5275" s="77"/>
      <c r="G5275" s="77"/>
      <c r="I5275" s="78"/>
      <c r="K5275" s="78"/>
      <c r="L5275" s="77"/>
      <c r="M5275" s="78"/>
      <c r="N5275" s="78"/>
      <c r="O5275" s="78"/>
      <c r="P5275" s="78"/>
      <c r="Q5275" s="144"/>
      <c r="R5275" s="78"/>
      <c r="S5275" s="78"/>
      <c r="T5275" s="78"/>
      <c r="U5275" s="78"/>
      <c r="V5275" s="219"/>
      <c r="W5275" s="78"/>
      <c r="X5275" s="78"/>
      <c r="Y5275" s="78"/>
      <c r="Z5275" s="78"/>
      <c r="AA5275" s="77"/>
      <c r="AB5275" s="77"/>
      <c r="AC5275" s="78"/>
      <c r="AD5275" s="104"/>
      <c r="AE5275" s="78"/>
      <c r="AF5275" s="104"/>
      <c r="AG5275" s="78"/>
      <c r="AH5275" s="104"/>
      <c r="AI5275" s="78"/>
      <c r="AJ5275" s="104"/>
      <c r="AK5275" s="78"/>
      <c r="AL5275" s="78"/>
      <c r="AM5275" s="8"/>
      <c r="AN5275" s="78"/>
      <c r="AO5275" s="78"/>
      <c r="AP5275" s="78"/>
      <c r="AQ5275" s="78"/>
      <c r="AR5275" s="78"/>
      <c r="AS5275" s="78"/>
      <c r="AT5275" s="78"/>
      <c r="AU5275" s="78"/>
      <c r="AV5275" s="78"/>
      <c r="AW5275" s="77"/>
      <c r="AX5275" s="144"/>
      <c r="AY5275" s="144"/>
      <c r="AZ5275" s="144"/>
      <c r="BA5275" s="54"/>
      <c r="BB5275" s="54"/>
    </row>
    <row r="5276" spans="2:54" x14ac:dyDescent="0.25">
      <c r="B5276" s="77"/>
      <c r="C5276" s="77"/>
      <c r="D5276" s="77"/>
      <c r="E5276" s="77"/>
      <c r="F5276" s="77"/>
      <c r="G5276" s="77"/>
      <c r="I5276" s="78"/>
      <c r="K5276" s="78"/>
      <c r="L5276" s="77"/>
      <c r="M5276" s="78"/>
      <c r="N5276" s="78"/>
      <c r="O5276" s="78"/>
      <c r="P5276" s="78"/>
      <c r="Q5276" s="144"/>
      <c r="R5276" s="78"/>
      <c r="S5276" s="78"/>
      <c r="T5276" s="78"/>
      <c r="U5276" s="78"/>
      <c r="V5276" s="219"/>
      <c r="W5276" s="78"/>
      <c r="X5276" s="78"/>
      <c r="Y5276" s="78"/>
      <c r="Z5276" s="78"/>
      <c r="AA5276" s="77"/>
      <c r="AB5276" s="77"/>
      <c r="AC5276" s="78"/>
      <c r="AD5276" s="104"/>
      <c r="AE5276" s="78"/>
      <c r="AF5276" s="104"/>
      <c r="AG5276" s="78"/>
      <c r="AH5276" s="104"/>
      <c r="AI5276" s="78"/>
      <c r="AJ5276" s="104"/>
      <c r="AK5276" s="78"/>
      <c r="AL5276" s="78"/>
      <c r="AM5276" s="8"/>
      <c r="AN5276" s="78"/>
      <c r="AO5276" s="78"/>
      <c r="AP5276" s="78"/>
      <c r="AQ5276" s="78"/>
      <c r="AR5276" s="78"/>
      <c r="AS5276" s="78"/>
      <c r="AT5276" s="78"/>
      <c r="AU5276" s="78"/>
      <c r="AV5276" s="78"/>
      <c r="AW5276" s="77"/>
      <c r="AX5276" s="144"/>
      <c r="AY5276" s="144"/>
      <c r="AZ5276" s="144"/>
      <c r="BA5276" s="54"/>
      <c r="BB5276" s="54"/>
    </row>
    <row r="5277" spans="2:54" x14ac:dyDescent="0.25">
      <c r="B5277" s="77"/>
      <c r="C5277" s="77"/>
      <c r="D5277" s="77"/>
      <c r="E5277" s="77"/>
      <c r="F5277" s="77"/>
      <c r="G5277" s="77"/>
      <c r="I5277" s="78"/>
      <c r="K5277" s="78"/>
      <c r="L5277" s="77"/>
      <c r="M5277" s="78"/>
      <c r="N5277" s="78"/>
      <c r="O5277" s="78"/>
      <c r="P5277" s="78"/>
      <c r="Q5277" s="144"/>
      <c r="R5277" s="78"/>
      <c r="S5277" s="78"/>
      <c r="T5277" s="78"/>
      <c r="U5277" s="78"/>
      <c r="V5277" s="219"/>
      <c r="W5277" s="78"/>
      <c r="X5277" s="78"/>
      <c r="Y5277" s="78"/>
      <c r="Z5277" s="78"/>
      <c r="AA5277" s="77"/>
      <c r="AB5277" s="77"/>
      <c r="AC5277" s="78"/>
      <c r="AD5277" s="104"/>
      <c r="AE5277" s="78"/>
      <c r="AF5277" s="104"/>
      <c r="AG5277" s="78"/>
      <c r="AH5277" s="104"/>
      <c r="AI5277" s="78"/>
      <c r="AJ5277" s="104"/>
      <c r="AK5277" s="78"/>
      <c r="AL5277" s="78"/>
      <c r="AM5277" s="8"/>
      <c r="AN5277" s="78"/>
      <c r="AO5277" s="78"/>
      <c r="AP5277" s="78"/>
      <c r="AQ5277" s="78"/>
      <c r="AR5277" s="78"/>
      <c r="AS5277" s="78"/>
      <c r="AT5277" s="78"/>
      <c r="AU5277" s="78"/>
      <c r="AV5277" s="78"/>
      <c r="AW5277" s="77"/>
      <c r="AX5277" s="144"/>
      <c r="AY5277" s="144"/>
      <c r="AZ5277" s="144"/>
      <c r="BA5277" s="54"/>
      <c r="BB5277" s="54"/>
    </row>
    <row r="5278" spans="2:54" x14ac:dyDescent="0.25">
      <c r="B5278" s="77"/>
      <c r="C5278" s="77"/>
      <c r="D5278" s="77"/>
      <c r="E5278" s="77"/>
      <c r="F5278" s="77"/>
      <c r="G5278" s="77"/>
      <c r="I5278" s="78"/>
      <c r="K5278" s="78"/>
      <c r="L5278" s="77"/>
      <c r="M5278" s="78"/>
      <c r="N5278" s="78"/>
      <c r="O5278" s="78"/>
      <c r="P5278" s="78"/>
      <c r="Q5278" s="144"/>
      <c r="R5278" s="78"/>
      <c r="S5278" s="78"/>
      <c r="T5278" s="78"/>
      <c r="U5278" s="78"/>
      <c r="V5278" s="219"/>
      <c r="W5278" s="78"/>
      <c r="X5278" s="78"/>
      <c r="Y5278" s="78"/>
      <c r="Z5278" s="78"/>
      <c r="AA5278" s="77"/>
      <c r="AB5278" s="77"/>
      <c r="AC5278" s="78"/>
      <c r="AD5278" s="104"/>
      <c r="AE5278" s="78"/>
      <c r="AF5278" s="104"/>
      <c r="AG5278" s="78"/>
      <c r="AH5278" s="104"/>
      <c r="AI5278" s="78"/>
      <c r="AJ5278" s="104"/>
      <c r="AK5278" s="78"/>
      <c r="AL5278" s="78"/>
      <c r="AM5278" s="8"/>
      <c r="AN5278" s="78"/>
      <c r="AO5278" s="78"/>
      <c r="AP5278" s="78"/>
      <c r="AQ5278" s="78"/>
      <c r="AR5278" s="78"/>
      <c r="AS5278" s="78"/>
      <c r="AT5278" s="78"/>
      <c r="AU5278" s="78"/>
      <c r="AV5278" s="78"/>
      <c r="AW5278" s="77"/>
      <c r="AX5278" s="144"/>
      <c r="AY5278" s="144"/>
      <c r="AZ5278" s="144"/>
      <c r="BA5278" s="54"/>
      <c r="BB5278" s="54"/>
    </row>
    <row r="5279" spans="2:54" x14ac:dyDescent="0.25">
      <c r="B5279" s="77"/>
      <c r="C5279" s="77"/>
      <c r="D5279" s="77"/>
      <c r="E5279" s="77"/>
      <c r="F5279" s="77"/>
      <c r="G5279" s="77"/>
      <c r="I5279" s="78"/>
      <c r="K5279" s="78"/>
      <c r="L5279" s="77"/>
      <c r="M5279" s="78"/>
      <c r="N5279" s="78"/>
      <c r="O5279" s="78"/>
      <c r="P5279" s="78"/>
      <c r="Q5279" s="144"/>
      <c r="R5279" s="78"/>
      <c r="S5279" s="78"/>
      <c r="T5279" s="78"/>
      <c r="U5279" s="78"/>
      <c r="V5279" s="219"/>
      <c r="W5279" s="78"/>
      <c r="X5279" s="78"/>
      <c r="Y5279" s="78"/>
      <c r="Z5279" s="78"/>
      <c r="AA5279" s="77"/>
      <c r="AB5279" s="77"/>
      <c r="AC5279" s="78"/>
      <c r="AD5279" s="104"/>
      <c r="AE5279" s="78"/>
      <c r="AF5279" s="104"/>
      <c r="AG5279" s="78"/>
      <c r="AH5279" s="104"/>
      <c r="AI5279" s="78"/>
      <c r="AJ5279" s="104"/>
      <c r="AK5279" s="78"/>
      <c r="AL5279" s="78"/>
      <c r="AM5279" s="8"/>
      <c r="AN5279" s="78"/>
      <c r="AO5279" s="78"/>
      <c r="AP5279" s="78"/>
      <c r="AQ5279" s="78"/>
      <c r="AR5279" s="78"/>
      <c r="AS5279" s="78"/>
      <c r="AT5279" s="78"/>
      <c r="AU5279" s="78"/>
      <c r="AV5279" s="78"/>
      <c r="AW5279" s="77"/>
      <c r="AX5279" s="144"/>
      <c r="AY5279" s="144"/>
      <c r="AZ5279" s="144"/>
      <c r="BA5279" s="54"/>
      <c r="BB5279" s="54"/>
    </row>
    <row r="5280" spans="2:54" x14ac:dyDescent="0.25">
      <c r="B5280" s="77"/>
      <c r="C5280" s="77"/>
      <c r="D5280" s="77"/>
      <c r="E5280" s="77"/>
      <c r="F5280" s="77"/>
      <c r="G5280" s="77"/>
      <c r="I5280" s="78"/>
      <c r="K5280" s="78"/>
      <c r="L5280" s="77"/>
      <c r="M5280" s="78"/>
      <c r="N5280" s="78"/>
      <c r="O5280" s="78"/>
      <c r="P5280" s="78"/>
      <c r="Q5280" s="144"/>
      <c r="R5280" s="78"/>
      <c r="S5280" s="78"/>
      <c r="T5280" s="78"/>
      <c r="U5280" s="78"/>
      <c r="V5280" s="219"/>
      <c r="W5280" s="78"/>
      <c r="X5280" s="78"/>
      <c r="Y5280" s="78"/>
      <c r="Z5280" s="78"/>
      <c r="AA5280" s="77"/>
      <c r="AB5280" s="77"/>
      <c r="AC5280" s="78"/>
      <c r="AD5280" s="104"/>
      <c r="AE5280" s="78"/>
      <c r="AF5280" s="104"/>
      <c r="AG5280" s="78"/>
      <c r="AH5280" s="104"/>
      <c r="AI5280" s="78"/>
      <c r="AJ5280" s="104"/>
      <c r="AK5280" s="78"/>
      <c r="AL5280" s="78"/>
      <c r="AM5280" s="8"/>
      <c r="AN5280" s="78"/>
      <c r="AO5280" s="78"/>
      <c r="AP5280" s="78"/>
      <c r="AQ5280" s="78"/>
      <c r="AR5280" s="78"/>
      <c r="AS5280" s="78"/>
      <c r="AT5280" s="78"/>
      <c r="AU5280" s="78"/>
      <c r="AV5280" s="78"/>
      <c r="AW5280" s="77"/>
      <c r="AX5280" s="144"/>
      <c r="AY5280" s="144"/>
      <c r="AZ5280" s="144"/>
      <c r="BA5280" s="54"/>
      <c r="BB5280" s="54"/>
    </row>
    <row r="5281" spans="2:54" x14ac:dyDescent="0.25">
      <c r="B5281" s="77"/>
      <c r="C5281" s="77"/>
      <c r="D5281" s="77"/>
      <c r="E5281" s="77"/>
      <c r="F5281" s="77"/>
      <c r="G5281" s="77"/>
      <c r="I5281" s="78"/>
      <c r="K5281" s="78"/>
      <c r="L5281" s="77"/>
      <c r="M5281" s="78"/>
      <c r="N5281" s="78"/>
      <c r="O5281" s="78"/>
      <c r="P5281" s="78"/>
      <c r="Q5281" s="144"/>
      <c r="R5281" s="78"/>
      <c r="S5281" s="78"/>
      <c r="T5281" s="78"/>
      <c r="U5281" s="78"/>
      <c r="V5281" s="219"/>
      <c r="W5281" s="78"/>
      <c r="X5281" s="78"/>
      <c r="Y5281" s="78"/>
      <c r="Z5281" s="78"/>
      <c r="AA5281" s="77"/>
      <c r="AB5281" s="77"/>
      <c r="AC5281" s="78"/>
      <c r="AD5281" s="104"/>
      <c r="AE5281" s="78"/>
      <c r="AF5281" s="104"/>
      <c r="AG5281" s="78"/>
      <c r="AH5281" s="104"/>
      <c r="AI5281" s="78"/>
      <c r="AJ5281" s="104"/>
      <c r="AK5281" s="78"/>
      <c r="AL5281" s="78"/>
      <c r="AM5281" s="8"/>
      <c r="AN5281" s="78"/>
      <c r="AO5281" s="78"/>
      <c r="AP5281" s="78"/>
      <c r="AQ5281" s="78"/>
      <c r="AR5281" s="78"/>
      <c r="AS5281" s="78"/>
      <c r="AT5281" s="78"/>
      <c r="AU5281" s="78"/>
      <c r="AV5281" s="78"/>
      <c r="AW5281" s="77"/>
      <c r="AX5281" s="144"/>
      <c r="AY5281" s="144"/>
      <c r="AZ5281" s="144"/>
      <c r="BA5281" s="54"/>
      <c r="BB5281" s="54"/>
    </row>
    <row r="5282" spans="2:54" x14ac:dyDescent="0.25">
      <c r="B5282" s="77"/>
      <c r="C5282" s="77"/>
      <c r="D5282" s="77"/>
      <c r="E5282" s="77"/>
      <c r="F5282" s="77"/>
      <c r="G5282" s="77"/>
      <c r="I5282" s="78"/>
      <c r="K5282" s="78"/>
      <c r="L5282" s="77"/>
      <c r="M5282" s="78"/>
      <c r="N5282" s="78"/>
      <c r="O5282" s="78"/>
      <c r="P5282" s="78"/>
      <c r="Q5282" s="144"/>
      <c r="R5282" s="78"/>
      <c r="S5282" s="78"/>
      <c r="T5282" s="78"/>
      <c r="U5282" s="78"/>
      <c r="V5282" s="219"/>
      <c r="W5282" s="78"/>
      <c r="X5282" s="78"/>
      <c r="Y5282" s="78"/>
      <c r="Z5282" s="78"/>
      <c r="AA5282" s="77"/>
      <c r="AB5282" s="77"/>
      <c r="AC5282" s="78"/>
      <c r="AD5282" s="104"/>
      <c r="AE5282" s="78"/>
      <c r="AF5282" s="104"/>
      <c r="AG5282" s="78"/>
      <c r="AH5282" s="104"/>
      <c r="AI5282" s="78"/>
      <c r="AJ5282" s="104"/>
      <c r="AK5282" s="78"/>
      <c r="AL5282" s="78"/>
      <c r="AM5282" s="8"/>
      <c r="AN5282" s="78"/>
      <c r="AO5282" s="78"/>
      <c r="AP5282" s="78"/>
      <c r="AQ5282" s="78"/>
      <c r="AR5282" s="78"/>
      <c r="AS5282" s="78"/>
      <c r="AT5282" s="78"/>
      <c r="AU5282" s="78"/>
      <c r="AV5282" s="78"/>
      <c r="AW5282" s="77"/>
      <c r="AX5282" s="144"/>
      <c r="AY5282" s="144"/>
      <c r="AZ5282" s="144"/>
      <c r="BA5282" s="54"/>
      <c r="BB5282" s="54"/>
    </row>
    <row r="5283" spans="2:54" x14ac:dyDescent="0.25">
      <c r="B5283" s="77"/>
      <c r="C5283" s="77"/>
      <c r="D5283" s="77"/>
      <c r="E5283" s="77"/>
      <c r="F5283" s="77"/>
      <c r="G5283" s="77"/>
      <c r="I5283" s="78"/>
      <c r="K5283" s="78"/>
      <c r="L5283" s="77"/>
      <c r="M5283" s="78"/>
      <c r="N5283" s="78"/>
      <c r="O5283" s="78"/>
      <c r="P5283" s="78"/>
      <c r="Q5283" s="144"/>
      <c r="R5283" s="78"/>
      <c r="S5283" s="78"/>
      <c r="T5283" s="78"/>
      <c r="U5283" s="78"/>
      <c r="V5283" s="219"/>
      <c r="W5283" s="78"/>
      <c r="X5283" s="78"/>
      <c r="Y5283" s="78"/>
      <c r="Z5283" s="78"/>
      <c r="AA5283" s="77"/>
      <c r="AB5283" s="77"/>
      <c r="AC5283" s="78"/>
      <c r="AD5283" s="104"/>
      <c r="AE5283" s="78"/>
      <c r="AF5283" s="104"/>
      <c r="AG5283" s="78"/>
      <c r="AH5283" s="104"/>
      <c r="AI5283" s="78"/>
      <c r="AJ5283" s="104"/>
      <c r="AK5283" s="78"/>
      <c r="AL5283" s="78"/>
      <c r="AM5283" s="8"/>
      <c r="AN5283" s="78"/>
      <c r="AO5283" s="78"/>
      <c r="AP5283" s="78"/>
      <c r="AQ5283" s="78"/>
      <c r="AR5283" s="78"/>
      <c r="AS5283" s="78"/>
      <c r="AT5283" s="78"/>
      <c r="AU5283" s="78"/>
      <c r="AV5283" s="78"/>
      <c r="AW5283" s="77"/>
      <c r="AX5283" s="144"/>
      <c r="AY5283" s="144"/>
      <c r="AZ5283" s="144"/>
      <c r="BA5283" s="54"/>
      <c r="BB5283" s="54"/>
    </row>
    <row r="5284" spans="2:54" x14ac:dyDescent="0.25">
      <c r="B5284" s="77"/>
      <c r="C5284" s="77"/>
      <c r="D5284" s="77"/>
      <c r="E5284" s="77"/>
      <c r="F5284" s="77"/>
      <c r="G5284" s="77"/>
      <c r="I5284" s="78"/>
      <c r="K5284" s="78"/>
      <c r="L5284" s="77"/>
      <c r="M5284" s="78"/>
      <c r="N5284" s="78"/>
      <c r="O5284" s="78"/>
      <c r="P5284" s="78"/>
      <c r="Q5284" s="144"/>
      <c r="R5284" s="78"/>
      <c r="S5284" s="78"/>
      <c r="T5284" s="78"/>
      <c r="U5284" s="78"/>
      <c r="V5284" s="219"/>
      <c r="W5284" s="78"/>
      <c r="X5284" s="78"/>
      <c r="Y5284" s="78"/>
      <c r="Z5284" s="78"/>
      <c r="AA5284" s="77"/>
      <c r="AB5284" s="77"/>
      <c r="AC5284" s="78"/>
      <c r="AD5284" s="104"/>
      <c r="AE5284" s="78"/>
      <c r="AF5284" s="104"/>
      <c r="AG5284" s="78"/>
      <c r="AH5284" s="104"/>
      <c r="AI5284" s="78"/>
      <c r="AJ5284" s="104"/>
      <c r="AK5284" s="78"/>
      <c r="AL5284" s="78"/>
      <c r="AM5284" s="8"/>
      <c r="AN5284" s="78"/>
      <c r="AO5284" s="78"/>
      <c r="AP5284" s="78"/>
      <c r="AQ5284" s="78"/>
      <c r="AR5284" s="78"/>
      <c r="AS5284" s="78"/>
      <c r="AT5284" s="78"/>
      <c r="AU5284" s="78"/>
      <c r="AV5284" s="78"/>
      <c r="AW5284" s="77"/>
      <c r="AX5284" s="144"/>
      <c r="AY5284" s="144"/>
      <c r="AZ5284" s="144"/>
      <c r="BA5284" s="54"/>
      <c r="BB5284" s="54"/>
    </row>
    <row r="5285" spans="2:54" x14ac:dyDescent="0.25">
      <c r="B5285" s="77"/>
      <c r="C5285" s="77"/>
      <c r="D5285" s="77"/>
      <c r="E5285" s="77"/>
      <c r="F5285" s="77"/>
      <c r="G5285" s="77"/>
      <c r="I5285" s="78"/>
      <c r="K5285" s="78"/>
      <c r="L5285" s="77"/>
      <c r="M5285" s="78"/>
      <c r="N5285" s="78"/>
      <c r="O5285" s="78"/>
      <c r="P5285" s="78"/>
      <c r="Q5285" s="144"/>
      <c r="R5285" s="78"/>
      <c r="S5285" s="78"/>
      <c r="T5285" s="78"/>
      <c r="U5285" s="78"/>
      <c r="V5285" s="219"/>
      <c r="W5285" s="78"/>
      <c r="X5285" s="78"/>
      <c r="Y5285" s="78"/>
      <c r="Z5285" s="78"/>
      <c r="AA5285" s="77"/>
      <c r="AB5285" s="77"/>
      <c r="AC5285" s="78"/>
      <c r="AD5285" s="104"/>
      <c r="AE5285" s="78"/>
      <c r="AF5285" s="104"/>
      <c r="AG5285" s="78"/>
      <c r="AH5285" s="104"/>
      <c r="AI5285" s="78"/>
      <c r="AJ5285" s="104"/>
      <c r="AK5285" s="78"/>
      <c r="AL5285" s="78"/>
      <c r="AM5285" s="8"/>
      <c r="AN5285" s="78"/>
      <c r="AO5285" s="78"/>
      <c r="AP5285" s="78"/>
      <c r="AQ5285" s="78"/>
      <c r="AR5285" s="78"/>
      <c r="AS5285" s="78"/>
      <c r="AT5285" s="78"/>
      <c r="AU5285" s="78"/>
      <c r="AV5285" s="78"/>
      <c r="AW5285" s="77"/>
      <c r="AX5285" s="144"/>
      <c r="AY5285" s="144"/>
      <c r="AZ5285" s="144"/>
      <c r="BA5285" s="54"/>
      <c r="BB5285" s="54"/>
    </row>
    <row r="5286" spans="2:54" x14ac:dyDescent="0.25">
      <c r="B5286" s="77"/>
      <c r="C5286" s="77"/>
      <c r="D5286" s="77"/>
      <c r="E5286" s="77"/>
      <c r="F5286" s="77"/>
      <c r="G5286" s="77"/>
      <c r="I5286" s="78"/>
      <c r="K5286" s="78"/>
      <c r="L5286" s="77"/>
      <c r="M5286" s="78"/>
      <c r="N5286" s="78"/>
      <c r="O5286" s="78"/>
      <c r="P5286" s="78"/>
      <c r="Q5286" s="144"/>
      <c r="R5286" s="78"/>
      <c r="S5286" s="78"/>
      <c r="T5286" s="78"/>
      <c r="U5286" s="78"/>
      <c r="V5286" s="219"/>
      <c r="W5286" s="78"/>
      <c r="X5286" s="78"/>
      <c r="Y5286" s="78"/>
      <c r="Z5286" s="78"/>
      <c r="AA5286" s="77"/>
      <c r="AB5286" s="77"/>
      <c r="AC5286" s="78"/>
      <c r="AD5286" s="104"/>
      <c r="AE5286" s="78"/>
      <c r="AF5286" s="104"/>
      <c r="AG5286" s="78"/>
      <c r="AH5286" s="104"/>
      <c r="AI5286" s="78"/>
      <c r="AJ5286" s="104"/>
      <c r="AK5286" s="78"/>
      <c r="AL5286" s="78"/>
      <c r="AM5286" s="8"/>
      <c r="AN5286" s="78"/>
      <c r="AO5286" s="78"/>
      <c r="AP5286" s="78"/>
      <c r="AQ5286" s="78"/>
      <c r="AR5286" s="78"/>
      <c r="AS5286" s="78"/>
      <c r="AT5286" s="78"/>
      <c r="AU5286" s="78"/>
      <c r="AV5286" s="78"/>
      <c r="AW5286" s="77"/>
      <c r="AX5286" s="144"/>
      <c r="AY5286" s="144"/>
      <c r="AZ5286" s="144"/>
      <c r="BA5286" s="54"/>
      <c r="BB5286" s="54"/>
    </row>
    <row r="5287" spans="2:54" x14ac:dyDescent="0.25">
      <c r="B5287" s="77"/>
      <c r="C5287" s="77"/>
      <c r="D5287" s="77"/>
      <c r="E5287" s="77"/>
      <c r="F5287" s="77"/>
      <c r="G5287" s="77"/>
      <c r="I5287" s="78"/>
      <c r="K5287" s="78"/>
      <c r="L5287" s="77"/>
      <c r="M5287" s="78"/>
      <c r="N5287" s="78"/>
      <c r="O5287" s="78"/>
      <c r="P5287" s="78"/>
      <c r="Q5287" s="144"/>
      <c r="R5287" s="78"/>
      <c r="S5287" s="78"/>
      <c r="T5287" s="78"/>
      <c r="U5287" s="78"/>
      <c r="V5287" s="219"/>
      <c r="W5287" s="78"/>
      <c r="X5287" s="78"/>
      <c r="Y5287" s="78"/>
      <c r="Z5287" s="78"/>
      <c r="AA5287" s="77"/>
      <c r="AB5287" s="77"/>
      <c r="AC5287" s="78"/>
      <c r="AD5287" s="104"/>
      <c r="AE5287" s="78"/>
      <c r="AF5287" s="104"/>
      <c r="AG5287" s="78"/>
      <c r="AH5287" s="104"/>
      <c r="AI5287" s="78"/>
      <c r="AJ5287" s="104"/>
      <c r="AK5287" s="78"/>
      <c r="AL5287" s="78"/>
      <c r="AM5287" s="8"/>
      <c r="AN5287" s="78"/>
      <c r="AO5287" s="78"/>
      <c r="AP5287" s="78"/>
      <c r="AQ5287" s="78"/>
      <c r="AR5287" s="78"/>
      <c r="AS5287" s="78"/>
      <c r="AT5287" s="78"/>
      <c r="AU5287" s="78"/>
      <c r="AV5287" s="78"/>
      <c r="AW5287" s="77"/>
      <c r="AX5287" s="144"/>
      <c r="AY5287" s="144"/>
      <c r="AZ5287" s="144"/>
      <c r="BA5287" s="54"/>
      <c r="BB5287" s="54"/>
    </row>
    <row r="5288" spans="2:54" x14ac:dyDescent="0.25">
      <c r="B5288" s="77"/>
      <c r="C5288" s="77"/>
      <c r="D5288" s="77"/>
      <c r="E5288" s="77"/>
      <c r="F5288" s="77"/>
      <c r="G5288" s="77"/>
      <c r="I5288" s="78"/>
      <c r="K5288" s="78"/>
      <c r="L5288" s="77"/>
      <c r="M5288" s="78"/>
      <c r="N5288" s="78"/>
      <c r="O5288" s="78"/>
      <c r="P5288" s="78"/>
      <c r="Q5288" s="144"/>
      <c r="R5288" s="78"/>
      <c r="S5288" s="78"/>
      <c r="T5288" s="78"/>
      <c r="U5288" s="78"/>
      <c r="V5288" s="219"/>
      <c r="W5288" s="78"/>
      <c r="X5288" s="78"/>
      <c r="Y5288" s="78"/>
      <c r="Z5288" s="78"/>
      <c r="AA5288" s="77"/>
      <c r="AB5288" s="77"/>
      <c r="AC5288" s="78"/>
      <c r="AD5288" s="104"/>
      <c r="AE5288" s="78"/>
      <c r="AF5288" s="104"/>
      <c r="AG5288" s="78"/>
      <c r="AH5288" s="104"/>
      <c r="AI5288" s="78"/>
      <c r="AJ5288" s="104"/>
      <c r="AK5288" s="78"/>
      <c r="AL5288" s="78"/>
      <c r="AM5288" s="8"/>
      <c r="AN5288" s="78"/>
      <c r="AO5288" s="78"/>
      <c r="AP5288" s="78"/>
      <c r="AQ5288" s="78"/>
      <c r="AR5288" s="78"/>
      <c r="AS5288" s="78"/>
      <c r="AT5288" s="78"/>
      <c r="AU5288" s="78"/>
      <c r="AV5288" s="78"/>
      <c r="AW5288" s="77"/>
      <c r="AX5288" s="144"/>
      <c r="AY5288" s="144"/>
      <c r="AZ5288" s="144"/>
      <c r="BA5288" s="54"/>
      <c r="BB5288" s="54"/>
    </row>
    <row r="5289" spans="2:54" x14ac:dyDescent="0.25">
      <c r="B5289" s="77"/>
      <c r="C5289" s="77"/>
      <c r="D5289" s="77"/>
      <c r="E5289" s="77"/>
      <c r="F5289" s="77"/>
      <c r="G5289" s="77"/>
      <c r="I5289" s="78"/>
      <c r="K5289" s="78"/>
      <c r="L5289" s="77"/>
      <c r="M5289" s="78"/>
      <c r="N5289" s="78"/>
      <c r="O5289" s="78"/>
      <c r="P5289" s="78"/>
      <c r="Q5289" s="144"/>
      <c r="R5289" s="78"/>
      <c r="S5289" s="78"/>
      <c r="T5289" s="78"/>
      <c r="U5289" s="78"/>
      <c r="V5289" s="219"/>
      <c r="W5289" s="78"/>
      <c r="X5289" s="78"/>
      <c r="Y5289" s="78"/>
      <c r="Z5289" s="78"/>
      <c r="AA5289" s="77"/>
      <c r="AB5289" s="77"/>
      <c r="AC5289" s="78"/>
      <c r="AD5289" s="104"/>
      <c r="AE5289" s="78"/>
      <c r="AF5289" s="104"/>
      <c r="AG5289" s="78"/>
      <c r="AH5289" s="104"/>
      <c r="AI5289" s="78"/>
      <c r="AJ5289" s="104"/>
      <c r="AK5289" s="78"/>
      <c r="AL5289" s="78"/>
      <c r="AM5289" s="8"/>
      <c r="AN5289" s="78"/>
      <c r="AO5289" s="78"/>
      <c r="AP5289" s="78"/>
      <c r="AQ5289" s="78"/>
      <c r="AR5289" s="78"/>
      <c r="AS5289" s="78"/>
      <c r="AT5289" s="78"/>
      <c r="AU5289" s="78"/>
      <c r="AV5289" s="78"/>
      <c r="AW5289" s="77"/>
      <c r="AX5289" s="144"/>
      <c r="AY5289" s="144"/>
      <c r="AZ5289" s="144"/>
      <c r="BA5289" s="54"/>
      <c r="BB5289" s="54"/>
    </row>
    <row r="5290" spans="2:54" x14ac:dyDescent="0.25">
      <c r="B5290" s="77"/>
      <c r="C5290" s="77"/>
      <c r="D5290" s="77"/>
      <c r="E5290" s="77"/>
      <c r="F5290" s="77"/>
      <c r="G5290" s="77"/>
      <c r="I5290" s="78"/>
      <c r="K5290" s="78"/>
      <c r="L5290" s="77"/>
      <c r="M5290" s="78"/>
      <c r="N5290" s="78"/>
      <c r="O5290" s="78"/>
      <c r="P5290" s="78"/>
      <c r="Q5290" s="144"/>
      <c r="R5290" s="78"/>
      <c r="S5290" s="78"/>
      <c r="T5290" s="78"/>
      <c r="U5290" s="78"/>
      <c r="V5290" s="219"/>
      <c r="W5290" s="78"/>
      <c r="X5290" s="78"/>
      <c r="Y5290" s="78"/>
      <c r="Z5290" s="78"/>
      <c r="AA5290" s="77"/>
      <c r="AB5290" s="77"/>
      <c r="AC5290" s="78"/>
      <c r="AD5290" s="104"/>
      <c r="AE5290" s="78"/>
      <c r="AF5290" s="104"/>
      <c r="AG5290" s="78"/>
      <c r="AH5290" s="104"/>
      <c r="AI5290" s="78"/>
      <c r="AJ5290" s="104"/>
      <c r="AK5290" s="78"/>
      <c r="AL5290" s="78"/>
      <c r="AM5290" s="8"/>
      <c r="AN5290" s="78"/>
      <c r="AO5290" s="78"/>
      <c r="AP5290" s="78"/>
      <c r="AQ5290" s="78"/>
      <c r="AR5290" s="78"/>
      <c r="AS5290" s="78"/>
      <c r="AT5290" s="78"/>
      <c r="AU5290" s="78"/>
      <c r="AV5290" s="78"/>
      <c r="AW5290" s="77"/>
      <c r="AX5290" s="144"/>
      <c r="AY5290" s="144"/>
      <c r="AZ5290" s="144"/>
      <c r="BA5290" s="54"/>
      <c r="BB5290" s="54"/>
    </row>
    <row r="5291" spans="2:54" x14ac:dyDescent="0.25">
      <c r="B5291" s="77"/>
      <c r="C5291" s="77"/>
      <c r="D5291" s="77"/>
      <c r="E5291" s="77"/>
      <c r="F5291" s="77"/>
      <c r="G5291" s="77"/>
      <c r="I5291" s="78"/>
      <c r="K5291" s="78"/>
      <c r="L5291" s="77"/>
      <c r="M5291" s="78"/>
      <c r="N5291" s="78"/>
      <c r="O5291" s="78"/>
      <c r="P5291" s="78"/>
      <c r="Q5291" s="144"/>
      <c r="R5291" s="78"/>
      <c r="S5291" s="78"/>
      <c r="T5291" s="78"/>
      <c r="U5291" s="78"/>
      <c r="V5291" s="219"/>
      <c r="W5291" s="78"/>
      <c r="X5291" s="78"/>
      <c r="Y5291" s="78"/>
      <c r="Z5291" s="78"/>
      <c r="AA5291" s="77"/>
      <c r="AB5291" s="77"/>
      <c r="AC5291" s="78"/>
      <c r="AD5291" s="104"/>
      <c r="AE5291" s="78"/>
      <c r="AF5291" s="104"/>
      <c r="AG5291" s="78"/>
      <c r="AH5291" s="104"/>
      <c r="AI5291" s="78"/>
      <c r="AJ5291" s="104"/>
      <c r="AK5291" s="78"/>
      <c r="AL5291" s="78"/>
      <c r="AM5291" s="8"/>
      <c r="AN5291" s="78"/>
      <c r="AO5291" s="78"/>
      <c r="AP5291" s="78"/>
      <c r="AQ5291" s="78"/>
      <c r="AR5291" s="78"/>
      <c r="AS5291" s="78"/>
      <c r="AT5291" s="78"/>
      <c r="AU5291" s="78"/>
      <c r="AV5291" s="78"/>
      <c r="AW5291" s="77"/>
      <c r="AX5291" s="144"/>
      <c r="AY5291" s="144"/>
      <c r="AZ5291" s="144"/>
      <c r="BA5291" s="54"/>
      <c r="BB5291" s="54"/>
    </row>
    <row r="5292" spans="2:54" x14ac:dyDescent="0.25">
      <c r="B5292" s="77"/>
      <c r="C5292" s="77"/>
      <c r="D5292" s="77"/>
      <c r="E5292" s="77"/>
      <c r="F5292" s="77"/>
      <c r="G5292" s="77"/>
      <c r="I5292" s="78"/>
      <c r="K5292" s="78"/>
      <c r="L5292" s="77"/>
      <c r="M5292" s="78"/>
      <c r="N5292" s="78"/>
      <c r="O5292" s="78"/>
      <c r="P5292" s="78"/>
      <c r="Q5292" s="144"/>
      <c r="R5292" s="78"/>
      <c r="S5292" s="78"/>
      <c r="T5292" s="78"/>
      <c r="U5292" s="78"/>
      <c r="V5292" s="219"/>
      <c r="W5292" s="78"/>
      <c r="X5292" s="78"/>
      <c r="Y5292" s="78"/>
      <c r="Z5292" s="78"/>
      <c r="AA5292" s="77"/>
      <c r="AB5292" s="77"/>
      <c r="AC5292" s="78"/>
      <c r="AD5292" s="104"/>
      <c r="AE5292" s="78"/>
      <c r="AF5292" s="104"/>
      <c r="AG5292" s="78"/>
      <c r="AH5292" s="104"/>
      <c r="AI5292" s="78"/>
      <c r="AJ5292" s="104"/>
      <c r="AK5292" s="78"/>
      <c r="AL5292" s="78"/>
      <c r="AM5292" s="8"/>
      <c r="AN5292" s="78"/>
      <c r="AO5292" s="78"/>
      <c r="AP5292" s="78"/>
      <c r="AQ5292" s="78"/>
      <c r="AR5292" s="78"/>
      <c r="AS5292" s="78"/>
      <c r="AT5292" s="78"/>
      <c r="AU5292" s="78"/>
      <c r="AV5292" s="78"/>
      <c r="AW5292" s="77"/>
      <c r="AX5292" s="144"/>
      <c r="AY5292" s="144"/>
      <c r="AZ5292" s="144"/>
      <c r="BA5292" s="54"/>
      <c r="BB5292" s="54"/>
    </row>
    <row r="5293" spans="2:54" x14ac:dyDescent="0.25">
      <c r="B5293" s="77"/>
      <c r="C5293" s="77"/>
      <c r="D5293" s="77"/>
      <c r="E5293" s="77"/>
      <c r="F5293" s="77"/>
      <c r="G5293" s="77"/>
      <c r="I5293" s="78"/>
      <c r="K5293" s="78"/>
      <c r="L5293" s="77"/>
      <c r="M5293" s="78"/>
      <c r="N5293" s="78"/>
      <c r="O5293" s="78"/>
      <c r="P5293" s="78"/>
      <c r="Q5293" s="144"/>
      <c r="R5293" s="78"/>
      <c r="S5293" s="78"/>
      <c r="T5293" s="78"/>
      <c r="U5293" s="78"/>
      <c r="V5293" s="219"/>
      <c r="W5293" s="78"/>
      <c r="X5293" s="78"/>
      <c r="Y5293" s="78"/>
      <c r="Z5293" s="78"/>
      <c r="AA5293" s="77"/>
      <c r="AB5293" s="77"/>
      <c r="AC5293" s="78"/>
      <c r="AD5293" s="104"/>
      <c r="AE5293" s="78"/>
      <c r="AF5293" s="104"/>
      <c r="AG5293" s="78"/>
      <c r="AH5293" s="104"/>
      <c r="AI5293" s="78"/>
      <c r="AJ5293" s="104"/>
      <c r="AK5293" s="78"/>
      <c r="AL5293" s="78"/>
      <c r="AM5293" s="8"/>
      <c r="AN5293" s="78"/>
      <c r="AO5293" s="78"/>
      <c r="AP5293" s="78"/>
      <c r="AQ5293" s="78"/>
      <c r="AR5293" s="78"/>
      <c r="AS5293" s="78"/>
      <c r="AT5293" s="78"/>
      <c r="AU5293" s="78"/>
      <c r="AV5293" s="78"/>
      <c r="AW5293" s="77"/>
      <c r="AX5293" s="144"/>
      <c r="AY5293" s="144"/>
      <c r="AZ5293" s="144"/>
      <c r="BA5293" s="54"/>
      <c r="BB5293" s="54"/>
    </row>
    <row r="5294" spans="2:54" x14ac:dyDescent="0.25">
      <c r="B5294" s="77"/>
      <c r="C5294" s="77"/>
      <c r="D5294" s="77"/>
      <c r="E5294" s="77"/>
      <c r="F5294" s="77"/>
      <c r="G5294" s="77"/>
      <c r="I5294" s="78"/>
      <c r="K5294" s="78"/>
      <c r="L5294" s="77"/>
      <c r="M5294" s="78"/>
      <c r="N5294" s="78"/>
      <c r="O5294" s="78"/>
      <c r="P5294" s="78"/>
      <c r="Q5294" s="144"/>
      <c r="R5294" s="78"/>
      <c r="S5294" s="78"/>
      <c r="T5294" s="78"/>
      <c r="U5294" s="78"/>
      <c r="V5294" s="219"/>
      <c r="W5294" s="78"/>
      <c r="X5294" s="78"/>
      <c r="Y5294" s="78"/>
      <c r="Z5294" s="78"/>
      <c r="AA5294" s="77"/>
      <c r="AB5294" s="77"/>
      <c r="AC5294" s="78"/>
      <c r="AD5294" s="104"/>
      <c r="AE5294" s="78"/>
      <c r="AF5294" s="104"/>
      <c r="AG5294" s="78"/>
      <c r="AH5294" s="104"/>
      <c r="AI5294" s="78"/>
      <c r="AJ5294" s="104"/>
      <c r="AK5294" s="78"/>
      <c r="AL5294" s="78"/>
      <c r="AM5294" s="8"/>
      <c r="AN5294" s="78"/>
      <c r="AO5294" s="78"/>
      <c r="AP5294" s="78"/>
      <c r="AQ5294" s="78"/>
      <c r="AR5294" s="78"/>
      <c r="AS5294" s="78"/>
      <c r="AT5294" s="78"/>
      <c r="AU5294" s="78"/>
      <c r="AV5294" s="78"/>
      <c r="AW5294" s="77"/>
      <c r="AX5294" s="144"/>
      <c r="AY5294" s="144"/>
      <c r="AZ5294" s="144"/>
      <c r="BA5294" s="54"/>
      <c r="BB5294" s="54"/>
    </row>
    <row r="5295" spans="2:54" x14ac:dyDescent="0.25">
      <c r="B5295" s="77"/>
      <c r="C5295" s="77"/>
      <c r="D5295" s="77"/>
      <c r="E5295" s="77"/>
      <c r="F5295" s="77"/>
      <c r="G5295" s="77"/>
      <c r="I5295" s="78"/>
      <c r="K5295" s="78"/>
      <c r="L5295" s="77"/>
      <c r="M5295" s="78"/>
      <c r="N5295" s="78"/>
      <c r="O5295" s="78"/>
      <c r="P5295" s="78"/>
      <c r="Q5295" s="144"/>
      <c r="R5295" s="78"/>
      <c r="S5295" s="78"/>
      <c r="T5295" s="78"/>
      <c r="U5295" s="78"/>
      <c r="V5295" s="219"/>
      <c r="W5295" s="78"/>
      <c r="X5295" s="78"/>
      <c r="Y5295" s="78"/>
      <c r="Z5295" s="78"/>
      <c r="AA5295" s="77"/>
      <c r="AB5295" s="77"/>
      <c r="AC5295" s="78"/>
      <c r="AD5295" s="104"/>
      <c r="AE5295" s="78"/>
      <c r="AF5295" s="104"/>
      <c r="AG5295" s="78"/>
      <c r="AH5295" s="104"/>
      <c r="AI5295" s="78"/>
      <c r="AJ5295" s="104"/>
      <c r="AK5295" s="78"/>
      <c r="AL5295" s="78"/>
      <c r="AM5295" s="8"/>
      <c r="AN5295" s="78"/>
      <c r="AO5295" s="78"/>
      <c r="AP5295" s="78"/>
      <c r="AQ5295" s="78"/>
      <c r="AR5295" s="78"/>
      <c r="AS5295" s="78"/>
      <c r="AT5295" s="78"/>
      <c r="AU5295" s="78"/>
      <c r="AV5295" s="78"/>
      <c r="AW5295" s="77"/>
      <c r="AX5295" s="144"/>
      <c r="AY5295" s="144"/>
      <c r="AZ5295" s="144"/>
      <c r="BA5295" s="54"/>
      <c r="BB5295" s="54"/>
    </row>
    <row r="5296" spans="2:54" x14ac:dyDescent="0.25">
      <c r="B5296" s="77"/>
      <c r="C5296" s="77"/>
      <c r="D5296" s="77"/>
      <c r="E5296" s="77"/>
      <c r="F5296" s="77"/>
      <c r="G5296" s="77"/>
      <c r="I5296" s="78"/>
      <c r="K5296" s="78"/>
      <c r="L5296" s="77"/>
      <c r="M5296" s="78"/>
      <c r="N5296" s="78"/>
      <c r="O5296" s="78"/>
      <c r="P5296" s="78"/>
      <c r="Q5296" s="144"/>
      <c r="R5296" s="78"/>
      <c r="S5296" s="78"/>
      <c r="T5296" s="78"/>
      <c r="U5296" s="78"/>
      <c r="V5296" s="219"/>
      <c r="W5296" s="78"/>
      <c r="X5296" s="78"/>
      <c r="Y5296" s="78"/>
      <c r="Z5296" s="78"/>
      <c r="AA5296" s="77"/>
      <c r="AB5296" s="77"/>
      <c r="AC5296" s="78"/>
      <c r="AD5296" s="104"/>
      <c r="AE5296" s="78"/>
      <c r="AF5296" s="104"/>
      <c r="AG5296" s="78"/>
      <c r="AH5296" s="104"/>
      <c r="AI5296" s="78"/>
      <c r="AJ5296" s="104"/>
      <c r="AK5296" s="78"/>
      <c r="AL5296" s="78"/>
      <c r="AM5296" s="8"/>
      <c r="AN5296" s="78"/>
      <c r="AO5296" s="78"/>
      <c r="AP5296" s="78"/>
      <c r="AQ5296" s="78"/>
      <c r="AR5296" s="78"/>
      <c r="AS5296" s="78"/>
      <c r="AT5296" s="78"/>
      <c r="AU5296" s="78"/>
      <c r="AV5296" s="78"/>
      <c r="AW5296" s="77"/>
      <c r="AX5296" s="144"/>
      <c r="AY5296" s="144"/>
      <c r="AZ5296" s="144"/>
      <c r="BA5296" s="54"/>
      <c r="BB5296" s="54"/>
    </row>
    <row r="5297" spans="2:54" x14ac:dyDescent="0.25">
      <c r="B5297" s="77"/>
      <c r="C5297" s="77"/>
      <c r="D5297" s="77"/>
      <c r="E5297" s="77"/>
      <c r="F5297" s="77"/>
      <c r="G5297" s="77"/>
      <c r="I5297" s="78"/>
      <c r="K5297" s="78"/>
      <c r="L5297" s="77"/>
      <c r="M5297" s="78"/>
      <c r="N5297" s="78"/>
      <c r="O5297" s="78"/>
      <c r="P5297" s="78"/>
      <c r="Q5297" s="144"/>
      <c r="R5297" s="78"/>
      <c r="S5297" s="78"/>
      <c r="T5297" s="78"/>
      <c r="U5297" s="78"/>
      <c r="V5297" s="219"/>
      <c r="W5297" s="78"/>
      <c r="X5297" s="78"/>
      <c r="Y5297" s="78"/>
      <c r="Z5297" s="78"/>
      <c r="AA5297" s="77"/>
      <c r="AB5297" s="77"/>
      <c r="AC5297" s="78"/>
      <c r="AD5297" s="104"/>
      <c r="AE5297" s="78"/>
      <c r="AF5297" s="104"/>
      <c r="AG5297" s="78"/>
      <c r="AH5297" s="104"/>
      <c r="AI5297" s="78"/>
      <c r="AJ5297" s="104"/>
      <c r="AK5297" s="78"/>
      <c r="AL5297" s="78"/>
      <c r="AM5297" s="8"/>
      <c r="AN5297" s="78"/>
      <c r="AO5297" s="78"/>
      <c r="AP5297" s="78"/>
      <c r="AQ5297" s="78"/>
      <c r="AR5297" s="78"/>
      <c r="AS5297" s="78"/>
      <c r="AT5297" s="78"/>
      <c r="AU5297" s="78"/>
      <c r="AV5297" s="78"/>
      <c r="AW5297" s="77"/>
      <c r="AX5297" s="144"/>
      <c r="AY5297" s="144"/>
      <c r="AZ5297" s="144"/>
      <c r="BA5297" s="54"/>
      <c r="BB5297" s="54"/>
    </row>
    <row r="5298" spans="2:54" x14ac:dyDescent="0.25">
      <c r="B5298" s="77"/>
      <c r="C5298" s="77"/>
      <c r="D5298" s="77"/>
      <c r="E5298" s="77"/>
      <c r="F5298" s="77"/>
      <c r="G5298" s="77"/>
      <c r="I5298" s="78"/>
      <c r="K5298" s="78"/>
      <c r="L5298" s="77"/>
      <c r="M5298" s="78"/>
      <c r="N5298" s="78"/>
      <c r="O5298" s="78"/>
      <c r="P5298" s="78"/>
      <c r="Q5298" s="144"/>
      <c r="R5298" s="78"/>
      <c r="S5298" s="78"/>
      <c r="T5298" s="78"/>
      <c r="U5298" s="78"/>
      <c r="V5298" s="219"/>
      <c r="W5298" s="78"/>
      <c r="X5298" s="78"/>
      <c r="Y5298" s="78"/>
      <c r="Z5298" s="78"/>
      <c r="AA5298" s="77"/>
      <c r="AB5298" s="77"/>
      <c r="AC5298" s="78"/>
      <c r="AD5298" s="104"/>
      <c r="AE5298" s="78"/>
      <c r="AF5298" s="104"/>
      <c r="AG5298" s="78"/>
      <c r="AH5298" s="104"/>
      <c r="AI5298" s="78"/>
      <c r="AJ5298" s="104"/>
      <c r="AK5298" s="78"/>
      <c r="AL5298" s="78"/>
      <c r="AM5298" s="8"/>
      <c r="AN5298" s="78"/>
      <c r="AO5298" s="78"/>
      <c r="AP5298" s="78"/>
      <c r="AQ5298" s="78"/>
      <c r="AR5298" s="78"/>
      <c r="AS5298" s="78"/>
      <c r="AT5298" s="78"/>
      <c r="AU5298" s="78"/>
      <c r="AV5298" s="78"/>
      <c r="AW5298" s="77"/>
      <c r="AX5298" s="144"/>
      <c r="AY5298" s="144"/>
      <c r="AZ5298" s="144"/>
      <c r="BA5298" s="54"/>
      <c r="BB5298" s="54"/>
    </row>
    <row r="5299" spans="2:54" x14ac:dyDescent="0.25">
      <c r="B5299" s="77"/>
      <c r="C5299" s="77"/>
      <c r="D5299" s="77"/>
      <c r="E5299" s="77"/>
      <c r="F5299" s="77"/>
      <c r="G5299" s="77"/>
      <c r="I5299" s="78"/>
      <c r="K5299" s="78"/>
      <c r="L5299" s="77"/>
      <c r="M5299" s="78"/>
      <c r="N5299" s="78"/>
      <c r="O5299" s="78"/>
      <c r="P5299" s="78"/>
      <c r="Q5299" s="144"/>
      <c r="R5299" s="78"/>
      <c r="S5299" s="78"/>
      <c r="T5299" s="78"/>
      <c r="U5299" s="78"/>
      <c r="V5299" s="219"/>
      <c r="W5299" s="78"/>
      <c r="X5299" s="78"/>
      <c r="Y5299" s="78"/>
      <c r="Z5299" s="78"/>
      <c r="AA5299" s="77"/>
      <c r="AB5299" s="77"/>
      <c r="AC5299" s="78"/>
      <c r="AD5299" s="104"/>
      <c r="AE5299" s="78"/>
      <c r="AF5299" s="104"/>
      <c r="AG5299" s="78"/>
      <c r="AH5299" s="104"/>
      <c r="AI5299" s="78"/>
      <c r="AJ5299" s="104"/>
      <c r="AK5299" s="78"/>
      <c r="AL5299" s="78"/>
      <c r="AM5299" s="8"/>
      <c r="AN5299" s="78"/>
      <c r="AO5299" s="78"/>
      <c r="AP5299" s="78"/>
      <c r="AQ5299" s="78"/>
      <c r="AR5299" s="78"/>
      <c r="AS5299" s="78"/>
      <c r="AT5299" s="78"/>
      <c r="AU5299" s="78"/>
      <c r="AV5299" s="78"/>
      <c r="AW5299" s="77"/>
      <c r="AX5299" s="144"/>
      <c r="AY5299" s="144"/>
      <c r="AZ5299" s="144"/>
      <c r="BA5299" s="54"/>
      <c r="BB5299" s="54"/>
    </row>
    <row r="5300" spans="2:54" x14ac:dyDescent="0.25">
      <c r="B5300" s="77"/>
      <c r="C5300" s="77"/>
      <c r="D5300" s="77"/>
      <c r="E5300" s="77"/>
      <c r="F5300" s="77"/>
      <c r="G5300" s="77"/>
      <c r="I5300" s="78"/>
      <c r="K5300" s="78"/>
      <c r="L5300" s="77"/>
      <c r="M5300" s="78"/>
      <c r="N5300" s="78"/>
      <c r="O5300" s="78"/>
      <c r="P5300" s="78"/>
      <c r="Q5300" s="144"/>
      <c r="R5300" s="78"/>
      <c r="S5300" s="78"/>
      <c r="T5300" s="78"/>
      <c r="U5300" s="78"/>
      <c r="V5300" s="219"/>
      <c r="W5300" s="78"/>
      <c r="X5300" s="78"/>
      <c r="Y5300" s="78"/>
      <c r="Z5300" s="78"/>
      <c r="AA5300" s="77"/>
      <c r="AB5300" s="77"/>
      <c r="AC5300" s="78"/>
      <c r="AD5300" s="104"/>
      <c r="AE5300" s="78"/>
      <c r="AF5300" s="104"/>
      <c r="AG5300" s="78"/>
      <c r="AH5300" s="104"/>
      <c r="AI5300" s="78"/>
      <c r="AJ5300" s="104"/>
      <c r="AK5300" s="78"/>
      <c r="AL5300" s="78"/>
      <c r="AM5300" s="8"/>
      <c r="AN5300" s="78"/>
      <c r="AO5300" s="78"/>
      <c r="AP5300" s="78"/>
      <c r="AQ5300" s="78"/>
      <c r="AR5300" s="78"/>
      <c r="AS5300" s="78"/>
      <c r="AT5300" s="78"/>
      <c r="AU5300" s="78"/>
      <c r="AV5300" s="78"/>
      <c r="AW5300" s="77"/>
      <c r="AX5300" s="144"/>
      <c r="AY5300" s="144"/>
      <c r="AZ5300" s="144"/>
      <c r="BA5300" s="54"/>
      <c r="BB5300" s="54"/>
    </row>
    <row r="5301" spans="2:54" x14ac:dyDescent="0.25">
      <c r="B5301" s="77"/>
      <c r="C5301" s="77"/>
      <c r="D5301" s="77"/>
      <c r="E5301" s="77"/>
      <c r="F5301" s="77"/>
      <c r="G5301" s="77"/>
      <c r="I5301" s="78"/>
      <c r="K5301" s="78"/>
      <c r="L5301" s="77"/>
      <c r="M5301" s="78"/>
      <c r="N5301" s="78"/>
      <c r="O5301" s="78"/>
      <c r="P5301" s="78"/>
      <c r="Q5301" s="144"/>
      <c r="R5301" s="78"/>
      <c r="S5301" s="78"/>
      <c r="T5301" s="78"/>
      <c r="U5301" s="78"/>
      <c r="V5301" s="219"/>
      <c r="W5301" s="78"/>
      <c r="X5301" s="78"/>
      <c r="Y5301" s="78"/>
      <c r="Z5301" s="78"/>
      <c r="AA5301" s="77"/>
      <c r="AB5301" s="77"/>
      <c r="AC5301" s="78"/>
      <c r="AD5301" s="104"/>
      <c r="AE5301" s="78"/>
      <c r="AF5301" s="104"/>
      <c r="AG5301" s="78"/>
      <c r="AH5301" s="104"/>
      <c r="AI5301" s="78"/>
      <c r="AJ5301" s="104"/>
      <c r="AK5301" s="78"/>
      <c r="AL5301" s="78"/>
      <c r="AM5301" s="8"/>
      <c r="AN5301" s="78"/>
      <c r="AO5301" s="78"/>
      <c r="AP5301" s="78"/>
      <c r="AQ5301" s="78"/>
      <c r="AR5301" s="78"/>
      <c r="AS5301" s="78"/>
      <c r="AT5301" s="78"/>
      <c r="AU5301" s="78"/>
      <c r="AV5301" s="78"/>
      <c r="AW5301" s="77"/>
      <c r="AX5301" s="144"/>
      <c r="AY5301" s="144"/>
      <c r="AZ5301" s="144"/>
      <c r="BA5301" s="54"/>
      <c r="BB5301" s="54"/>
    </row>
    <row r="5302" spans="2:54" x14ac:dyDescent="0.25">
      <c r="B5302" s="77"/>
      <c r="C5302" s="77"/>
      <c r="D5302" s="77"/>
      <c r="E5302" s="77"/>
      <c r="F5302" s="77"/>
      <c r="G5302" s="77"/>
      <c r="I5302" s="78"/>
      <c r="K5302" s="78"/>
      <c r="L5302" s="77"/>
      <c r="M5302" s="78"/>
      <c r="N5302" s="78"/>
      <c r="O5302" s="78"/>
      <c r="P5302" s="78"/>
      <c r="Q5302" s="144"/>
      <c r="R5302" s="78"/>
      <c r="S5302" s="78"/>
      <c r="T5302" s="78"/>
      <c r="U5302" s="78"/>
      <c r="V5302" s="219"/>
      <c r="W5302" s="78"/>
      <c r="X5302" s="78"/>
      <c r="Y5302" s="78"/>
      <c r="Z5302" s="78"/>
      <c r="AA5302" s="77"/>
      <c r="AB5302" s="77"/>
      <c r="AC5302" s="78"/>
      <c r="AD5302" s="104"/>
      <c r="AE5302" s="78"/>
      <c r="AF5302" s="104"/>
      <c r="AG5302" s="78"/>
      <c r="AH5302" s="104"/>
      <c r="AI5302" s="78"/>
      <c r="AJ5302" s="104"/>
      <c r="AK5302" s="78"/>
      <c r="AL5302" s="78"/>
      <c r="AM5302" s="8"/>
      <c r="AN5302" s="78"/>
      <c r="AO5302" s="78"/>
      <c r="AP5302" s="78"/>
      <c r="AQ5302" s="78"/>
      <c r="AR5302" s="78"/>
      <c r="AS5302" s="78"/>
      <c r="AT5302" s="78"/>
      <c r="AU5302" s="78"/>
      <c r="AV5302" s="78"/>
      <c r="AW5302" s="77"/>
      <c r="AX5302" s="144"/>
      <c r="AY5302" s="144"/>
      <c r="AZ5302" s="144"/>
      <c r="BA5302" s="54"/>
      <c r="BB5302" s="54"/>
    </row>
    <row r="5303" spans="2:54" x14ac:dyDescent="0.25">
      <c r="B5303" s="77"/>
      <c r="C5303" s="77"/>
      <c r="D5303" s="77"/>
      <c r="E5303" s="77"/>
      <c r="F5303" s="77"/>
      <c r="G5303" s="77"/>
      <c r="I5303" s="78"/>
      <c r="K5303" s="78"/>
      <c r="L5303" s="77"/>
      <c r="M5303" s="78"/>
      <c r="N5303" s="78"/>
      <c r="O5303" s="78"/>
      <c r="P5303" s="78"/>
      <c r="Q5303" s="144"/>
      <c r="R5303" s="78"/>
      <c r="S5303" s="78"/>
      <c r="T5303" s="78"/>
      <c r="U5303" s="78"/>
      <c r="V5303" s="219"/>
      <c r="W5303" s="78"/>
      <c r="X5303" s="78"/>
      <c r="Y5303" s="78"/>
      <c r="Z5303" s="78"/>
      <c r="AA5303" s="77"/>
      <c r="AB5303" s="77"/>
      <c r="AC5303" s="78"/>
      <c r="AD5303" s="104"/>
      <c r="AE5303" s="78"/>
      <c r="AF5303" s="104"/>
      <c r="AG5303" s="78"/>
      <c r="AH5303" s="104"/>
      <c r="AI5303" s="78"/>
      <c r="AJ5303" s="104"/>
      <c r="AK5303" s="78"/>
      <c r="AL5303" s="78"/>
      <c r="AM5303" s="8"/>
      <c r="AN5303" s="78"/>
      <c r="AO5303" s="78"/>
      <c r="AP5303" s="78"/>
      <c r="AQ5303" s="78"/>
      <c r="AR5303" s="78"/>
      <c r="AS5303" s="78"/>
      <c r="AT5303" s="78"/>
      <c r="AU5303" s="78"/>
      <c r="AV5303" s="78"/>
      <c r="AW5303" s="77"/>
      <c r="AX5303" s="144"/>
      <c r="AY5303" s="144"/>
      <c r="AZ5303" s="144"/>
      <c r="BA5303" s="54"/>
      <c r="BB5303" s="54"/>
    </row>
    <row r="5304" spans="2:54" x14ac:dyDescent="0.25">
      <c r="B5304" s="77"/>
      <c r="C5304" s="77"/>
      <c r="D5304" s="77"/>
      <c r="E5304" s="77"/>
      <c r="F5304" s="77"/>
      <c r="G5304" s="77"/>
      <c r="I5304" s="78"/>
      <c r="K5304" s="78"/>
      <c r="L5304" s="77"/>
      <c r="M5304" s="78"/>
      <c r="N5304" s="78"/>
      <c r="O5304" s="78"/>
      <c r="P5304" s="78"/>
      <c r="Q5304" s="144"/>
      <c r="R5304" s="78"/>
      <c r="S5304" s="78"/>
      <c r="T5304" s="78"/>
      <c r="U5304" s="78"/>
      <c r="V5304" s="219"/>
      <c r="W5304" s="78"/>
      <c r="X5304" s="78"/>
      <c r="Y5304" s="78"/>
      <c r="Z5304" s="78"/>
      <c r="AA5304" s="77"/>
      <c r="AB5304" s="77"/>
      <c r="AC5304" s="78"/>
      <c r="AD5304" s="104"/>
      <c r="AE5304" s="78"/>
      <c r="AF5304" s="104"/>
      <c r="AG5304" s="78"/>
      <c r="AH5304" s="104"/>
      <c r="AI5304" s="78"/>
      <c r="AJ5304" s="104"/>
      <c r="AK5304" s="78"/>
      <c r="AL5304" s="78"/>
      <c r="AM5304" s="8"/>
      <c r="AN5304" s="78"/>
      <c r="AO5304" s="78"/>
      <c r="AP5304" s="78"/>
      <c r="AQ5304" s="78"/>
      <c r="AR5304" s="78"/>
      <c r="AS5304" s="78"/>
      <c r="AT5304" s="78"/>
      <c r="AU5304" s="78"/>
      <c r="AV5304" s="78"/>
      <c r="AW5304" s="77"/>
      <c r="AX5304" s="144"/>
      <c r="AY5304" s="144"/>
      <c r="AZ5304" s="144"/>
      <c r="BA5304" s="54"/>
      <c r="BB5304" s="54"/>
    </row>
    <row r="5305" spans="2:54" x14ac:dyDescent="0.25">
      <c r="B5305" s="77"/>
      <c r="C5305" s="77"/>
      <c r="D5305" s="77"/>
      <c r="E5305" s="77"/>
      <c r="F5305" s="77"/>
      <c r="G5305" s="77"/>
      <c r="I5305" s="78"/>
      <c r="K5305" s="78"/>
      <c r="L5305" s="77"/>
      <c r="M5305" s="78"/>
      <c r="N5305" s="78"/>
      <c r="O5305" s="78"/>
      <c r="P5305" s="78"/>
      <c r="Q5305" s="144"/>
      <c r="R5305" s="78"/>
      <c r="S5305" s="78"/>
      <c r="T5305" s="78"/>
      <c r="U5305" s="78"/>
      <c r="V5305" s="219"/>
      <c r="W5305" s="78"/>
      <c r="X5305" s="78"/>
      <c r="Y5305" s="78"/>
      <c r="Z5305" s="78"/>
      <c r="AA5305" s="77"/>
      <c r="AB5305" s="77"/>
      <c r="AC5305" s="78"/>
      <c r="AD5305" s="104"/>
      <c r="AE5305" s="78"/>
      <c r="AF5305" s="104"/>
      <c r="AG5305" s="78"/>
      <c r="AH5305" s="104"/>
      <c r="AI5305" s="78"/>
      <c r="AJ5305" s="104"/>
      <c r="AK5305" s="78"/>
      <c r="AL5305" s="78"/>
      <c r="AM5305" s="8"/>
      <c r="AN5305" s="78"/>
      <c r="AO5305" s="78"/>
      <c r="AP5305" s="78"/>
      <c r="AQ5305" s="78"/>
      <c r="AR5305" s="78"/>
      <c r="AS5305" s="78"/>
      <c r="AT5305" s="78"/>
      <c r="AU5305" s="78"/>
      <c r="AV5305" s="78"/>
      <c r="AW5305" s="77"/>
      <c r="AX5305" s="144"/>
      <c r="AY5305" s="144"/>
      <c r="AZ5305" s="144"/>
      <c r="BA5305" s="54"/>
      <c r="BB5305" s="54"/>
    </row>
    <row r="5306" spans="2:54" x14ac:dyDescent="0.25">
      <c r="B5306" s="77"/>
      <c r="C5306" s="77"/>
      <c r="D5306" s="77"/>
      <c r="E5306" s="77"/>
      <c r="F5306" s="77"/>
      <c r="G5306" s="77"/>
      <c r="I5306" s="78"/>
      <c r="K5306" s="78"/>
      <c r="L5306" s="77"/>
      <c r="M5306" s="78"/>
      <c r="N5306" s="78"/>
      <c r="O5306" s="78"/>
      <c r="P5306" s="78"/>
      <c r="Q5306" s="144"/>
      <c r="R5306" s="78"/>
      <c r="S5306" s="78"/>
      <c r="T5306" s="78"/>
      <c r="U5306" s="78"/>
      <c r="V5306" s="219"/>
      <c r="W5306" s="78"/>
      <c r="X5306" s="78"/>
      <c r="Y5306" s="78"/>
      <c r="Z5306" s="78"/>
      <c r="AA5306" s="77"/>
      <c r="AB5306" s="77"/>
      <c r="AC5306" s="78"/>
      <c r="AD5306" s="104"/>
      <c r="AE5306" s="78"/>
      <c r="AF5306" s="104"/>
      <c r="AG5306" s="78"/>
      <c r="AH5306" s="104"/>
      <c r="AI5306" s="78"/>
      <c r="AJ5306" s="104"/>
      <c r="AK5306" s="78"/>
      <c r="AL5306" s="78"/>
      <c r="AM5306" s="8"/>
      <c r="AN5306" s="78"/>
      <c r="AO5306" s="78"/>
      <c r="AP5306" s="78"/>
      <c r="AQ5306" s="78"/>
      <c r="AR5306" s="78"/>
      <c r="AS5306" s="78"/>
      <c r="AT5306" s="78"/>
      <c r="AU5306" s="78"/>
      <c r="AV5306" s="78"/>
      <c r="AW5306" s="77"/>
      <c r="AX5306" s="144"/>
      <c r="AY5306" s="144"/>
      <c r="AZ5306" s="144"/>
      <c r="BA5306" s="54"/>
      <c r="BB5306" s="54"/>
    </row>
    <row r="5307" spans="2:54" x14ac:dyDescent="0.25">
      <c r="B5307" s="77"/>
      <c r="C5307" s="77"/>
      <c r="D5307" s="77"/>
      <c r="E5307" s="77"/>
      <c r="F5307" s="77"/>
      <c r="G5307" s="77"/>
      <c r="I5307" s="78"/>
      <c r="K5307" s="78"/>
      <c r="L5307" s="77"/>
      <c r="M5307" s="78"/>
      <c r="N5307" s="78"/>
      <c r="O5307" s="78"/>
      <c r="P5307" s="78"/>
      <c r="Q5307" s="144"/>
      <c r="R5307" s="78"/>
      <c r="S5307" s="78"/>
      <c r="T5307" s="78"/>
      <c r="U5307" s="78"/>
      <c r="V5307" s="219"/>
      <c r="W5307" s="78"/>
      <c r="X5307" s="78"/>
      <c r="Y5307" s="78"/>
      <c r="Z5307" s="78"/>
      <c r="AA5307" s="77"/>
      <c r="AB5307" s="77"/>
      <c r="AC5307" s="78"/>
      <c r="AD5307" s="104"/>
      <c r="AE5307" s="78"/>
      <c r="AF5307" s="104"/>
      <c r="AG5307" s="78"/>
      <c r="AH5307" s="104"/>
      <c r="AI5307" s="78"/>
      <c r="AJ5307" s="104"/>
      <c r="AK5307" s="78"/>
      <c r="AL5307" s="78"/>
      <c r="AM5307" s="8"/>
      <c r="AN5307" s="78"/>
      <c r="AO5307" s="78"/>
      <c r="AP5307" s="78"/>
      <c r="AQ5307" s="78"/>
      <c r="AR5307" s="78"/>
      <c r="AS5307" s="78"/>
      <c r="AT5307" s="78"/>
      <c r="AU5307" s="78"/>
      <c r="AV5307" s="78"/>
      <c r="AW5307" s="77"/>
      <c r="AX5307" s="144"/>
      <c r="AY5307" s="144"/>
      <c r="AZ5307" s="144"/>
      <c r="BA5307" s="54"/>
      <c r="BB5307" s="54"/>
    </row>
    <row r="5308" spans="2:54" x14ac:dyDescent="0.25">
      <c r="B5308" s="77"/>
      <c r="C5308" s="77"/>
      <c r="D5308" s="77"/>
      <c r="E5308" s="77"/>
      <c r="F5308" s="77"/>
      <c r="G5308" s="77"/>
      <c r="I5308" s="78"/>
      <c r="K5308" s="78"/>
      <c r="L5308" s="77"/>
      <c r="M5308" s="78"/>
      <c r="N5308" s="78"/>
      <c r="O5308" s="78"/>
      <c r="P5308" s="78"/>
      <c r="Q5308" s="144"/>
      <c r="R5308" s="78"/>
      <c r="S5308" s="78"/>
      <c r="T5308" s="78"/>
      <c r="U5308" s="78"/>
      <c r="V5308" s="219"/>
      <c r="W5308" s="78"/>
      <c r="X5308" s="78"/>
      <c r="Y5308" s="78"/>
      <c r="Z5308" s="78"/>
      <c r="AA5308" s="77"/>
      <c r="AB5308" s="77"/>
      <c r="AC5308" s="78"/>
      <c r="AD5308" s="104"/>
      <c r="AE5308" s="78"/>
      <c r="AF5308" s="104"/>
      <c r="AG5308" s="78"/>
      <c r="AH5308" s="104"/>
      <c r="AI5308" s="78"/>
      <c r="AJ5308" s="104"/>
      <c r="AK5308" s="78"/>
      <c r="AL5308" s="78"/>
      <c r="AM5308" s="8"/>
      <c r="AN5308" s="78"/>
      <c r="AO5308" s="78"/>
      <c r="AP5308" s="78"/>
      <c r="AQ5308" s="78"/>
      <c r="AR5308" s="78"/>
      <c r="AS5308" s="78"/>
      <c r="AT5308" s="78"/>
      <c r="AU5308" s="78"/>
      <c r="AV5308" s="78"/>
      <c r="AW5308" s="77"/>
      <c r="AX5308" s="144"/>
      <c r="AY5308" s="144"/>
      <c r="AZ5308" s="144"/>
      <c r="BA5308" s="54"/>
      <c r="BB5308" s="54"/>
    </row>
    <row r="5309" spans="2:54" x14ac:dyDescent="0.25">
      <c r="B5309" s="77"/>
      <c r="C5309" s="77"/>
      <c r="D5309" s="77"/>
      <c r="E5309" s="77"/>
      <c r="F5309" s="77"/>
      <c r="G5309" s="77"/>
      <c r="I5309" s="78"/>
      <c r="K5309" s="78"/>
      <c r="L5309" s="77"/>
      <c r="M5309" s="78"/>
      <c r="N5309" s="78"/>
      <c r="O5309" s="78"/>
      <c r="P5309" s="78"/>
      <c r="Q5309" s="144"/>
      <c r="R5309" s="78"/>
      <c r="S5309" s="78"/>
      <c r="T5309" s="78"/>
      <c r="U5309" s="78"/>
      <c r="V5309" s="219"/>
      <c r="W5309" s="78"/>
      <c r="X5309" s="78"/>
      <c r="Y5309" s="78"/>
      <c r="Z5309" s="78"/>
      <c r="AA5309" s="77"/>
      <c r="AB5309" s="77"/>
      <c r="AC5309" s="78"/>
      <c r="AD5309" s="104"/>
      <c r="AE5309" s="78"/>
      <c r="AF5309" s="104"/>
      <c r="AG5309" s="78"/>
      <c r="AH5309" s="104"/>
      <c r="AI5309" s="78"/>
      <c r="AJ5309" s="104"/>
      <c r="AK5309" s="78"/>
      <c r="AL5309" s="78"/>
      <c r="AM5309" s="8"/>
      <c r="AN5309" s="78"/>
      <c r="AO5309" s="78"/>
      <c r="AP5309" s="78"/>
      <c r="AQ5309" s="78"/>
      <c r="AR5309" s="78"/>
      <c r="AS5309" s="78"/>
      <c r="AT5309" s="78"/>
      <c r="AU5309" s="78"/>
      <c r="AV5309" s="78"/>
      <c r="AW5309" s="77"/>
      <c r="AX5309" s="144"/>
      <c r="AY5309" s="144"/>
      <c r="AZ5309" s="144"/>
      <c r="BA5309" s="54"/>
      <c r="BB5309" s="54"/>
    </row>
    <row r="5310" spans="2:54" x14ac:dyDescent="0.25">
      <c r="B5310" s="77"/>
      <c r="C5310" s="77"/>
      <c r="D5310" s="77"/>
      <c r="E5310" s="77"/>
      <c r="F5310" s="77"/>
      <c r="G5310" s="77"/>
      <c r="I5310" s="78"/>
      <c r="K5310" s="78"/>
      <c r="L5310" s="77"/>
      <c r="M5310" s="78"/>
      <c r="N5310" s="78"/>
      <c r="O5310" s="78"/>
      <c r="P5310" s="78"/>
      <c r="Q5310" s="144"/>
      <c r="R5310" s="78"/>
      <c r="S5310" s="78"/>
      <c r="T5310" s="78"/>
      <c r="U5310" s="78"/>
      <c r="V5310" s="219"/>
      <c r="W5310" s="78"/>
      <c r="X5310" s="78"/>
      <c r="Y5310" s="78"/>
      <c r="Z5310" s="78"/>
      <c r="AA5310" s="77"/>
      <c r="AB5310" s="77"/>
      <c r="AC5310" s="78"/>
      <c r="AD5310" s="104"/>
      <c r="AE5310" s="78"/>
      <c r="AF5310" s="104"/>
      <c r="AG5310" s="78"/>
      <c r="AH5310" s="104"/>
      <c r="AI5310" s="78"/>
      <c r="AJ5310" s="104"/>
      <c r="AK5310" s="78"/>
      <c r="AL5310" s="78"/>
      <c r="AM5310" s="8"/>
      <c r="AN5310" s="78"/>
      <c r="AO5310" s="78"/>
      <c r="AP5310" s="78"/>
      <c r="AQ5310" s="78"/>
      <c r="AR5310" s="78"/>
      <c r="AS5310" s="78"/>
      <c r="AT5310" s="78"/>
      <c r="AU5310" s="78"/>
      <c r="AV5310" s="78"/>
      <c r="AW5310" s="77"/>
      <c r="AX5310" s="144"/>
      <c r="AY5310" s="144"/>
      <c r="AZ5310" s="144"/>
      <c r="BA5310" s="54"/>
      <c r="BB5310" s="54"/>
    </row>
    <row r="5311" spans="2:54" x14ac:dyDescent="0.25">
      <c r="B5311" s="77"/>
      <c r="C5311" s="77"/>
      <c r="D5311" s="77"/>
      <c r="E5311" s="77"/>
      <c r="F5311" s="77"/>
      <c r="G5311" s="77"/>
      <c r="I5311" s="78"/>
      <c r="K5311" s="78"/>
      <c r="L5311" s="77"/>
      <c r="M5311" s="78"/>
      <c r="N5311" s="78"/>
      <c r="O5311" s="78"/>
      <c r="P5311" s="78"/>
      <c r="Q5311" s="144"/>
      <c r="R5311" s="78"/>
      <c r="S5311" s="78"/>
      <c r="T5311" s="78"/>
      <c r="U5311" s="78"/>
      <c r="V5311" s="219"/>
      <c r="W5311" s="78"/>
      <c r="X5311" s="78"/>
      <c r="Y5311" s="78"/>
      <c r="Z5311" s="78"/>
      <c r="AA5311" s="77"/>
      <c r="AB5311" s="77"/>
      <c r="AC5311" s="78"/>
      <c r="AD5311" s="104"/>
      <c r="AE5311" s="78"/>
      <c r="AF5311" s="104"/>
      <c r="AG5311" s="78"/>
      <c r="AH5311" s="104"/>
      <c r="AI5311" s="78"/>
      <c r="AJ5311" s="104"/>
      <c r="AK5311" s="78"/>
      <c r="AL5311" s="78"/>
      <c r="AM5311" s="8"/>
      <c r="AN5311" s="78"/>
      <c r="AO5311" s="78"/>
      <c r="AP5311" s="78"/>
      <c r="AQ5311" s="78"/>
      <c r="AR5311" s="78"/>
      <c r="AS5311" s="78"/>
      <c r="AT5311" s="78"/>
      <c r="AU5311" s="78"/>
      <c r="AV5311" s="78"/>
      <c r="AW5311" s="77"/>
      <c r="AX5311" s="144"/>
      <c r="AY5311" s="144"/>
      <c r="AZ5311" s="144"/>
      <c r="BA5311" s="54"/>
      <c r="BB5311" s="54"/>
    </row>
    <row r="5312" spans="2:54" x14ac:dyDescent="0.25">
      <c r="B5312" s="77"/>
      <c r="C5312" s="77"/>
      <c r="D5312" s="77"/>
      <c r="E5312" s="77"/>
      <c r="F5312" s="77"/>
      <c r="G5312" s="77"/>
      <c r="I5312" s="78"/>
      <c r="K5312" s="78"/>
      <c r="L5312" s="77"/>
      <c r="M5312" s="78"/>
      <c r="N5312" s="78"/>
      <c r="O5312" s="78"/>
      <c r="P5312" s="78"/>
      <c r="Q5312" s="144"/>
      <c r="R5312" s="78"/>
      <c r="S5312" s="78"/>
      <c r="T5312" s="78"/>
      <c r="U5312" s="78"/>
      <c r="V5312" s="219"/>
      <c r="W5312" s="78"/>
      <c r="X5312" s="78"/>
      <c r="Y5312" s="78"/>
      <c r="Z5312" s="78"/>
      <c r="AA5312" s="77"/>
      <c r="AB5312" s="77"/>
      <c r="AC5312" s="78"/>
      <c r="AD5312" s="104"/>
      <c r="AE5312" s="78"/>
      <c r="AF5312" s="104"/>
      <c r="AG5312" s="78"/>
      <c r="AH5312" s="104"/>
      <c r="AI5312" s="78"/>
      <c r="AJ5312" s="104"/>
      <c r="AK5312" s="78"/>
      <c r="AL5312" s="78"/>
      <c r="AM5312" s="8"/>
      <c r="AN5312" s="78"/>
      <c r="AO5312" s="78"/>
      <c r="AP5312" s="78"/>
      <c r="AQ5312" s="78"/>
      <c r="AR5312" s="78"/>
      <c r="AS5312" s="78"/>
      <c r="AT5312" s="78"/>
      <c r="AU5312" s="78"/>
      <c r="AV5312" s="78"/>
      <c r="AW5312" s="77"/>
      <c r="AX5312" s="144"/>
      <c r="AY5312" s="144"/>
      <c r="AZ5312" s="144"/>
      <c r="BA5312" s="54"/>
      <c r="BB5312" s="54"/>
    </row>
    <row r="5313" spans="2:54" x14ac:dyDescent="0.25">
      <c r="B5313" s="77"/>
      <c r="C5313" s="77"/>
      <c r="D5313" s="77"/>
      <c r="E5313" s="77"/>
      <c r="F5313" s="77"/>
      <c r="G5313" s="77"/>
      <c r="I5313" s="78"/>
      <c r="K5313" s="78"/>
      <c r="L5313" s="77"/>
      <c r="M5313" s="78"/>
      <c r="N5313" s="78"/>
      <c r="O5313" s="78"/>
      <c r="P5313" s="78"/>
      <c r="Q5313" s="144"/>
      <c r="R5313" s="78"/>
      <c r="S5313" s="78"/>
      <c r="T5313" s="78"/>
      <c r="U5313" s="78"/>
      <c r="V5313" s="219"/>
      <c r="W5313" s="78"/>
      <c r="X5313" s="78"/>
      <c r="Y5313" s="78"/>
      <c r="Z5313" s="78"/>
      <c r="AA5313" s="77"/>
      <c r="AB5313" s="77"/>
      <c r="AC5313" s="78"/>
      <c r="AD5313" s="104"/>
      <c r="AE5313" s="78"/>
      <c r="AF5313" s="104"/>
      <c r="AG5313" s="78"/>
      <c r="AH5313" s="104"/>
      <c r="AI5313" s="78"/>
      <c r="AJ5313" s="104"/>
      <c r="AK5313" s="78"/>
      <c r="AL5313" s="78"/>
      <c r="AM5313" s="8"/>
      <c r="AN5313" s="78"/>
      <c r="AO5313" s="78"/>
      <c r="AP5313" s="78"/>
      <c r="AQ5313" s="78"/>
      <c r="AR5313" s="78"/>
      <c r="AS5313" s="78"/>
      <c r="AT5313" s="78"/>
      <c r="AU5313" s="78"/>
      <c r="AV5313" s="78"/>
      <c r="AW5313" s="77"/>
      <c r="AX5313" s="144"/>
      <c r="AY5313" s="144"/>
      <c r="AZ5313" s="144"/>
      <c r="BA5313" s="54"/>
      <c r="BB5313" s="54"/>
    </row>
    <row r="5314" spans="2:54" x14ac:dyDescent="0.25">
      <c r="B5314" s="77"/>
      <c r="C5314" s="77"/>
      <c r="D5314" s="77"/>
      <c r="E5314" s="77"/>
      <c r="F5314" s="77"/>
      <c r="G5314" s="77"/>
      <c r="I5314" s="78"/>
      <c r="K5314" s="78"/>
      <c r="L5314" s="77"/>
      <c r="M5314" s="78"/>
      <c r="N5314" s="78"/>
      <c r="O5314" s="78"/>
      <c r="P5314" s="78"/>
      <c r="Q5314" s="144"/>
      <c r="R5314" s="78"/>
      <c r="S5314" s="78"/>
      <c r="T5314" s="78"/>
      <c r="U5314" s="78"/>
      <c r="V5314" s="219"/>
      <c r="W5314" s="78"/>
      <c r="X5314" s="78"/>
      <c r="Y5314" s="78"/>
      <c r="Z5314" s="78"/>
      <c r="AA5314" s="77"/>
      <c r="AB5314" s="77"/>
      <c r="AC5314" s="78"/>
      <c r="AD5314" s="104"/>
      <c r="AE5314" s="78"/>
      <c r="AF5314" s="104"/>
      <c r="AG5314" s="78"/>
      <c r="AH5314" s="104"/>
      <c r="AI5314" s="78"/>
      <c r="AJ5314" s="104"/>
      <c r="AK5314" s="78"/>
      <c r="AL5314" s="78"/>
      <c r="AM5314" s="8"/>
      <c r="AN5314" s="78"/>
      <c r="AO5314" s="78"/>
      <c r="AP5314" s="78"/>
      <c r="AQ5314" s="78"/>
      <c r="AR5314" s="78"/>
      <c r="AS5314" s="78"/>
      <c r="AT5314" s="78"/>
      <c r="AU5314" s="78"/>
      <c r="AV5314" s="78"/>
      <c r="AW5314" s="77"/>
      <c r="AX5314" s="144"/>
      <c r="AY5314" s="144"/>
      <c r="AZ5314" s="144"/>
      <c r="BA5314" s="54"/>
      <c r="BB5314" s="54"/>
    </row>
    <row r="5315" spans="2:54" x14ac:dyDescent="0.25">
      <c r="B5315" s="77"/>
      <c r="C5315" s="77"/>
      <c r="D5315" s="77"/>
      <c r="E5315" s="77"/>
      <c r="F5315" s="77"/>
      <c r="G5315" s="77"/>
      <c r="I5315" s="78"/>
      <c r="K5315" s="78"/>
      <c r="L5315" s="77"/>
      <c r="M5315" s="78"/>
      <c r="N5315" s="78"/>
      <c r="O5315" s="78"/>
      <c r="P5315" s="78"/>
      <c r="Q5315" s="144"/>
      <c r="R5315" s="78"/>
      <c r="S5315" s="78"/>
      <c r="T5315" s="78"/>
      <c r="U5315" s="78"/>
      <c r="V5315" s="219"/>
      <c r="W5315" s="78"/>
      <c r="X5315" s="78"/>
      <c r="Y5315" s="78"/>
      <c r="Z5315" s="78"/>
      <c r="AA5315" s="77"/>
      <c r="AB5315" s="77"/>
      <c r="AC5315" s="78"/>
      <c r="AD5315" s="104"/>
      <c r="AE5315" s="78"/>
      <c r="AF5315" s="104"/>
      <c r="AG5315" s="78"/>
      <c r="AH5315" s="104"/>
      <c r="AI5315" s="78"/>
      <c r="AJ5315" s="104"/>
      <c r="AK5315" s="78"/>
      <c r="AL5315" s="78"/>
      <c r="AM5315" s="8"/>
      <c r="AN5315" s="78"/>
      <c r="AO5315" s="78"/>
      <c r="AP5315" s="78"/>
      <c r="AQ5315" s="78"/>
      <c r="AR5315" s="78"/>
      <c r="AS5315" s="78"/>
      <c r="AT5315" s="78"/>
      <c r="AU5315" s="78"/>
      <c r="AV5315" s="78"/>
      <c r="AW5315" s="77"/>
      <c r="AX5315" s="144"/>
      <c r="AY5315" s="144"/>
      <c r="AZ5315" s="144"/>
      <c r="BA5315" s="54"/>
      <c r="BB5315" s="54"/>
    </row>
    <row r="5316" spans="2:54" x14ac:dyDescent="0.25">
      <c r="B5316" s="77"/>
      <c r="C5316" s="77"/>
      <c r="D5316" s="77"/>
      <c r="E5316" s="77"/>
      <c r="F5316" s="77"/>
      <c r="G5316" s="77"/>
      <c r="I5316" s="78"/>
      <c r="K5316" s="78"/>
      <c r="L5316" s="77"/>
      <c r="M5316" s="78"/>
      <c r="N5316" s="78"/>
      <c r="O5316" s="78"/>
      <c r="P5316" s="78"/>
      <c r="Q5316" s="144"/>
      <c r="R5316" s="78"/>
      <c r="S5316" s="78"/>
      <c r="T5316" s="78"/>
      <c r="U5316" s="78"/>
      <c r="V5316" s="219"/>
      <c r="W5316" s="78"/>
      <c r="X5316" s="78"/>
      <c r="Y5316" s="78"/>
      <c r="Z5316" s="78"/>
      <c r="AA5316" s="77"/>
      <c r="AB5316" s="77"/>
      <c r="AC5316" s="78"/>
      <c r="AD5316" s="104"/>
      <c r="AE5316" s="78"/>
      <c r="AF5316" s="104"/>
      <c r="AG5316" s="78"/>
      <c r="AH5316" s="104"/>
      <c r="AI5316" s="78"/>
      <c r="AJ5316" s="104"/>
      <c r="AK5316" s="78"/>
      <c r="AL5316" s="78"/>
      <c r="AM5316" s="8"/>
      <c r="AN5316" s="78"/>
      <c r="AO5316" s="78"/>
      <c r="AP5316" s="78"/>
      <c r="AQ5316" s="78"/>
      <c r="AR5316" s="78"/>
      <c r="AS5316" s="78"/>
      <c r="AT5316" s="78"/>
      <c r="AU5316" s="78"/>
      <c r="AV5316" s="78"/>
      <c r="AW5316" s="77"/>
      <c r="AX5316" s="144"/>
      <c r="AY5316" s="144"/>
      <c r="AZ5316" s="144"/>
      <c r="BA5316" s="54"/>
      <c r="BB5316" s="54"/>
    </row>
    <row r="5317" spans="2:54" x14ac:dyDescent="0.25">
      <c r="B5317" s="77"/>
      <c r="C5317" s="77"/>
      <c r="D5317" s="77"/>
      <c r="E5317" s="77"/>
      <c r="F5317" s="77"/>
      <c r="G5317" s="77"/>
      <c r="I5317" s="78"/>
      <c r="K5317" s="78"/>
      <c r="L5317" s="77"/>
      <c r="M5317" s="78"/>
      <c r="N5317" s="78"/>
      <c r="O5317" s="78"/>
      <c r="P5317" s="78"/>
      <c r="Q5317" s="144"/>
      <c r="R5317" s="78"/>
      <c r="S5317" s="78"/>
      <c r="T5317" s="78"/>
      <c r="U5317" s="78"/>
      <c r="V5317" s="219"/>
      <c r="W5317" s="78"/>
      <c r="X5317" s="78"/>
      <c r="Y5317" s="78"/>
      <c r="Z5317" s="78"/>
      <c r="AA5317" s="77"/>
      <c r="AB5317" s="77"/>
      <c r="AC5317" s="78"/>
      <c r="AD5317" s="104"/>
      <c r="AE5317" s="78"/>
      <c r="AF5317" s="104"/>
      <c r="AG5317" s="78"/>
      <c r="AH5317" s="104"/>
      <c r="AI5317" s="78"/>
      <c r="AJ5317" s="104"/>
      <c r="AK5317" s="78"/>
      <c r="AL5317" s="78"/>
      <c r="AM5317" s="8"/>
      <c r="AN5317" s="78"/>
      <c r="AO5317" s="78"/>
      <c r="AP5317" s="78"/>
      <c r="AQ5317" s="78"/>
      <c r="AR5317" s="78"/>
      <c r="AS5317" s="78"/>
      <c r="AT5317" s="78"/>
      <c r="AU5317" s="78"/>
      <c r="AV5317" s="78"/>
      <c r="AW5317" s="77"/>
      <c r="AX5317" s="144"/>
      <c r="AY5317" s="144"/>
      <c r="AZ5317" s="144"/>
      <c r="BA5317" s="54"/>
      <c r="BB5317" s="54"/>
    </row>
    <row r="5318" spans="2:54" x14ac:dyDescent="0.25">
      <c r="B5318" s="77"/>
      <c r="C5318" s="77"/>
      <c r="D5318" s="77"/>
      <c r="E5318" s="77"/>
      <c r="F5318" s="77"/>
      <c r="G5318" s="77"/>
      <c r="I5318" s="78"/>
      <c r="K5318" s="78"/>
      <c r="L5318" s="77"/>
      <c r="M5318" s="78"/>
      <c r="N5318" s="78"/>
      <c r="O5318" s="78"/>
      <c r="P5318" s="78"/>
      <c r="Q5318" s="144"/>
      <c r="R5318" s="78"/>
      <c r="S5318" s="78"/>
      <c r="T5318" s="78"/>
      <c r="U5318" s="78"/>
      <c r="V5318" s="219"/>
      <c r="W5318" s="78"/>
      <c r="X5318" s="78"/>
      <c r="Y5318" s="78"/>
      <c r="Z5318" s="78"/>
      <c r="AA5318" s="77"/>
      <c r="AB5318" s="77"/>
      <c r="AC5318" s="78"/>
      <c r="AD5318" s="104"/>
      <c r="AE5318" s="78"/>
      <c r="AF5318" s="104"/>
      <c r="AG5318" s="78"/>
      <c r="AH5318" s="104"/>
      <c r="AI5318" s="78"/>
      <c r="AJ5318" s="104"/>
      <c r="AK5318" s="78"/>
      <c r="AL5318" s="78"/>
      <c r="AM5318" s="8"/>
      <c r="AN5318" s="78"/>
      <c r="AO5318" s="78"/>
      <c r="AP5318" s="78"/>
      <c r="AQ5318" s="78"/>
      <c r="AR5318" s="78"/>
      <c r="AS5318" s="78"/>
      <c r="AT5318" s="78"/>
      <c r="AU5318" s="78"/>
      <c r="AV5318" s="78"/>
      <c r="AW5318" s="77"/>
      <c r="AX5318" s="144"/>
      <c r="AY5318" s="144"/>
      <c r="AZ5318" s="144"/>
      <c r="BA5318" s="54"/>
      <c r="BB5318" s="54"/>
    </row>
    <row r="5319" spans="2:54" x14ac:dyDescent="0.25">
      <c r="B5319" s="77"/>
      <c r="C5319" s="77"/>
      <c r="D5319" s="77"/>
      <c r="E5319" s="77"/>
      <c r="F5319" s="77"/>
      <c r="G5319" s="77"/>
      <c r="I5319" s="78"/>
      <c r="K5319" s="78"/>
      <c r="L5319" s="77"/>
      <c r="M5319" s="78"/>
      <c r="N5319" s="78"/>
      <c r="O5319" s="78"/>
      <c r="P5319" s="78"/>
      <c r="Q5319" s="144"/>
      <c r="R5319" s="78"/>
      <c r="S5319" s="78"/>
      <c r="T5319" s="78"/>
      <c r="U5319" s="78"/>
      <c r="V5319" s="219"/>
      <c r="W5319" s="78"/>
      <c r="X5319" s="78"/>
      <c r="Y5319" s="78"/>
      <c r="Z5319" s="78"/>
      <c r="AA5319" s="77"/>
      <c r="AB5319" s="77"/>
      <c r="AC5319" s="78"/>
      <c r="AD5319" s="104"/>
      <c r="AE5319" s="78"/>
      <c r="AF5319" s="104"/>
      <c r="AG5319" s="78"/>
      <c r="AH5319" s="104"/>
      <c r="AI5319" s="78"/>
      <c r="AJ5319" s="104"/>
      <c r="AK5319" s="78"/>
      <c r="AL5319" s="78"/>
      <c r="AM5319" s="8"/>
      <c r="AN5319" s="78"/>
      <c r="AO5319" s="78"/>
      <c r="AP5319" s="78"/>
      <c r="AQ5319" s="78"/>
      <c r="AR5319" s="78"/>
      <c r="AS5319" s="78"/>
      <c r="AT5319" s="78"/>
      <c r="AU5319" s="78"/>
      <c r="AV5319" s="78"/>
      <c r="AW5319" s="77"/>
      <c r="AX5319" s="144"/>
      <c r="AY5319" s="144"/>
      <c r="AZ5319" s="144"/>
      <c r="BA5319" s="54"/>
      <c r="BB5319" s="54"/>
    </row>
    <row r="5320" spans="2:54" x14ac:dyDescent="0.25">
      <c r="B5320" s="77"/>
      <c r="C5320" s="77"/>
      <c r="D5320" s="77"/>
      <c r="E5320" s="77"/>
      <c r="F5320" s="77"/>
      <c r="G5320" s="77"/>
      <c r="I5320" s="78"/>
      <c r="K5320" s="78"/>
      <c r="L5320" s="77"/>
      <c r="M5320" s="78"/>
      <c r="N5320" s="78"/>
      <c r="O5320" s="78"/>
      <c r="P5320" s="78"/>
      <c r="Q5320" s="144"/>
      <c r="R5320" s="78"/>
      <c r="S5320" s="78"/>
      <c r="T5320" s="78"/>
      <c r="U5320" s="78"/>
      <c r="V5320" s="219"/>
      <c r="W5320" s="78"/>
      <c r="X5320" s="78"/>
      <c r="Y5320" s="78"/>
      <c r="Z5320" s="78"/>
      <c r="AA5320" s="77"/>
      <c r="AB5320" s="77"/>
      <c r="AC5320" s="78"/>
      <c r="AD5320" s="104"/>
      <c r="AE5320" s="78"/>
      <c r="AF5320" s="104"/>
      <c r="AG5320" s="78"/>
      <c r="AH5320" s="104"/>
      <c r="AI5320" s="78"/>
      <c r="AJ5320" s="104"/>
      <c r="AK5320" s="78"/>
      <c r="AL5320" s="78"/>
      <c r="AM5320" s="8"/>
      <c r="AN5320" s="78"/>
      <c r="AO5320" s="78"/>
      <c r="AP5320" s="78"/>
      <c r="AQ5320" s="78"/>
      <c r="AR5320" s="78"/>
      <c r="AS5320" s="78"/>
      <c r="AT5320" s="78"/>
      <c r="AU5320" s="78"/>
      <c r="AV5320" s="78"/>
      <c r="AW5320" s="77"/>
      <c r="AX5320" s="144"/>
      <c r="AY5320" s="144"/>
      <c r="AZ5320" s="144"/>
      <c r="BA5320" s="54"/>
      <c r="BB5320" s="54"/>
    </row>
    <row r="5321" spans="2:54" x14ac:dyDescent="0.25">
      <c r="B5321" s="77"/>
      <c r="C5321" s="77"/>
      <c r="D5321" s="77"/>
      <c r="E5321" s="77"/>
      <c r="F5321" s="77"/>
      <c r="G5321" s="77"/>
      <c r="I5321" s="78"/>
      <c r="K5321" s="78"/>
      <c r="L5321" s="77"/>
      <c r="M5321" s="78"/>
      <c r="N5321" s="78"/>
      <c r="O5321" s="78"/>
      <c r="P5321" s="78"/>
      <c r="Q5321" s="144"/>
      <c r="R5321" s="78"/>
      <c r="S5321" s="78"/>
      <c r="T5321" s="78"/>
      <c r="U5321" s="78"/>
      <c r="V5321" s="219"/>
      <c r="W5321" s="78"/>
      <c r="X5321" s="78"/>
      <c r="Y5321" s="78"/>
      <c r="Z5321" s="78"/>
      <c r="AA5321" s="77"/>
      <c r="AB5321" s="77"/>
      <c r="AC5321" s="78"/>
      <c r="AD5321" s="104"/>
      <c r="AE5321" s="78"/>
      <c r="AF5321" s="104"/>
      <c r="AG5321" s="78"/>
      <c r="AH5321" s="104"/>
      <c r="AI5321" s="78"/>
      <c r="AJ5321" s="104"/>
      <c r="AK5321" s="78"/>
      <c r="AL5321" s="78"/>
      <c r="AM5321" s="8"/>
      <c r="AN5321" s="78"/>
      <c r="AO5321" s="78"/>
      <c r="AP5321" s="78"/>
      <c r="AQ5321" s="78"/>
      <c r="AR5321" s="78"/>
      <c r="AS5321" s="78"/>
      <c r="AT5321" s="78"/>
      <c r="AU5321" s="78"/>
      <c r="AV5321" s="78"/>
      <c r="AW5321" s="77"/>
      <c r="AX5321" s="144"/>
      <c r="AY5321" s="144"/>
      <c r="AZ5321" s="144"/>
      <c r="BA5321" s="54"/>
      <c r="BB5321" s="54"/>
    </row>
    <row r="5322" spans="2:54" x14ac:dyDescent="0.25">
      <c r="B5322" s="77"/>
      <c r="C5322" s="77"/>
      <c r="D5322" s="77"/>
      <c r="E5322" s="77"/>
      <c r="F5322" s="77"/>
      <c r="G5322" s="77"/>
      <c r="I5322" s="78"/>
      <c r="K5322" s="78"/>
      <c r="L5322" s="77"/>
      <c r="M5322" s="78"/>
      <c r="N5322" s="78"/>
      <c r="O5322" s="78"/>
      <c r="P5322" s="78"/>
      <c r="Q5322" s="144"/>
      <c r="R5322" s="78"/>
      <c r="S5322" s="78"/>
      <c r="T5322" s="78"/>
      <c r="U5322" s="78"/>
      <c r="V5322" s="219"/>
      <c r="W5322" s="78"/>
      <c r="X5322" s="78"/>
      <c r="Y5322" s="78"/>
      <c r="Z5322" s="78"/>
      <c r="AA5322" s="77"/>
      <c r="AB5322" s="77"/>
      <c r="AC5322" s="78"/>
      <c r="AD5322" s="104"/>
      <c r="AE5322" s="78"/>
      <c r="AF5322" s="104"/>
      <c r="AG5322" s="78"/>
      <c r="AH5322" s="104"/>
      <c r="AI5322" s="78"/>
      <c r="AJ5322" s="104"/>
      <c r="AK5322" s="78"/>
      <c r="AL5322" s="78"/>
      <c r="AM5322" s="8"/>
      <c r="AN5322" s="78"/>
      <c r="AO5322" s="78"/>
      <c r="AP5322" s="78"/>
      <c r="AQ5322" s="78"/>
      <c r="AR5322" s="78"/>
      <c r="AS5322" s="78"/>
      <c r="AT5322" s="78"/>
      <c r="AU5322" s="78"/>
      <c r="AV5322" s="78"/>
      <c r="AW5322" s="77"/>
      <c r="AX5322" s="144"/>
      <c r="AY5322" s="144"/>
      <c r="AZ5322" s="144"/>
      <c r="BA5322" s="54"/>
      <c r="BB5322" s="54"/>
    </row>
    <row r="5323" spans="2:54" x14ac:dyDescent="0.25">
      <c r="B5323" s="77"/>
      <c r="C5323" s="77"/>
      <c r="D5323" s="77"/>
      <c r="E5323" s="77"/>
      <c r="F5323" s="77"/>
      <c r="G5323" s="77"/>
      <c r="I5323" s="78"/>
      <c r="K5323" s="78"/>
      <c r="L5323" s="77"/>
      <c r="M5323" s="78"/>
      <c r="N5323" s="78"/>
      <c r="O5323" s="78"/>
      <c r="P5323" s="78"/>
      <c r="Q5323" s="144"/>
      <c r="R5323" s="78"/>
      <c r="S5323" s="78"/>
      <c r="T5323" s="78"/>
      <c r="U5323" s="78"/>
      <c r="V5323" s="219"/>
      <c r="W5323" s="78"/>
      <c r="X5323" s="78"/>
      <c r="Y5323" s="78"/>
      <c r="Z5323" s="78"/>
      <c r="AA5323" s="77"/>
      <c r="AB5323" s="77"/>
      <c r="AC5323" s="78"/>
      <c r="AD5323" s="104"/>
      <c r="AE5323" s="78"/>
      <c r="AF5323" s="104"/>
      <c r="AG5323" s="78"/>
      <c r="AH5323" s="104"/>
      <c r="AI5323" s="78"/>
      <c r="AJ5323" s="104"/>
      <c r="AK5323" s="78"/>
      <c r="AL5323" s="78"/>
      <c r="AM5323" s="8"/>
      <c r="AN5323" s="78"/>
      <c r="AO5323" s="78"/>
      <c r="AP5323" s="78"/>
      <c r="AQ5323" s="78"/>
      <c r="AR5323" s="78"/>
      <c r="AS5323" s="78"/>
      <c r="AT5323" s="78"/>
      <c r="AU5323" s="78"/>
      <c r="AV5323" s="78"/>
      <c r="AW5323" s="77"/>
      <c r="AX5323" s="144"/>
      <c r="AY5323" s="144"/>
      <c r="AZ5323" s="144"/>
      <c r="BA5323" s="54"/>
      <c r="BB5323" s="54"/>
    </row>
    <row r="5324" spans="2:54" x14ac:dyDescent="0.25">
      <c r="B5324" s="77"/>
      <c r="C5324" s="77"/>
      <c r="D5324" s="77"/>
      <c r="E5324" s="77"/>
      <c r="F5324" s="77"/>
      <c r="G5324" s="77"/>
      <c r="I5324" s="78"/>
      <c r="K5324" s="78"/>
      <c r="L5324" s="77"/>
      <c r="M5324" s="78"/>
      <c r="N5324" s="78"/>
      <c r="O5324" s="78"/>
      <c r="P5324" s="78"/>
      <c r="Q5324" s="144"/>
      <c r="R5324" s="78"/>
      <c r="S5324" s="78"/>
      <c r="T5324" s="78"/>
      <c r="U5324" s="78"/>
      <c r="V5324" s="219"/>
      <c r="W5324" s="78"/>
      <c r="X5324" s="78"/>
      <c r="Y5324" s="78"/>
      <c r="Z5324" s="78"/>
      <c r="AA5324" s="77"/>
      <c r="AB5324" s="77"/>
      <c r="AC5324" s="78"/>
      <c r="AD5324" s="104"/>
      <c r="AE5324" s="78"/>
      <c r="AF5324" s="104"/>
      <c r="AG5324" s="78"/>
      <c r="AH5324" s="104"/>
      <c r="AI5324" s="78"/>
      <c r="AJ5324" s="104"/>
      <c r="AK5324" s="78"/>
      <c r="AL5324" s="78"/>
      <c r="AM5324" s="8"/>
      <c r="AN5324" s="78"/>
      <c r="AO5324" s="78"/>
      <c r="AP5324" s="78"/>
      <c r="AQ5324" s="78"/>
      <c r="AR5324" s="78"/>
      <c r="AS5324" s="78"/>
      <c r="AT5324" s="78"/>
      <c r="AU5324" s="78"/>
      <c r="AV5324" s="78"/>
      <c r="AW5324" s="77"/>
      <c r="AX5324" s="144"/>
      <c r="AY5324" s="144"/>
      <c r="AZ5324" s="144"/>
      <c r="BA5324" s="54"/>
      <c r="BB5324" s="54"/>
    </row>
    <row r="5325" spans="2:54" x14ac:dyDescent="0.25">
      <c r="B5325" s="77"/>
      <c r="C5325" s="77"/>
      <c r="D5325" s="77"/>
      <c r="E5325" s="77"/>
      <c r="F5325" s="77"/>
      <c r="G5325" s="77"/>
      <c r="I5325" s="78"/>
      <c r="K5325" s="78"/>
      <c r="L5325" s="77"/>
      <c r="M5325" s="78"/>
      <c r="N5325" s="78"/>
      <c r="O5325" s="78"/>
      <c r="P5325" s="78"/>
      <c r="Q5325" s="144"/>
      <c r="R5325" s="78"/>
      <c r="S5325" s="78"/>
      <c r="T5325" s="78"/>
      <c r="U5325" s="78"/>
      <c r="V5325" s="219"/>
      <c r="W5325" s="78"/>
      <c r="X5325" s="78"/>
      <c r="Y5325" s="78"/>
      <c r="Z5325" s="78"/>
      <c r="AA5325" s="77"/>
      <c r="AB5325" s="77"/>
      <c r="AC5325" s="78"/>
      <c r="AD5325" s="104"/>
      <c r="AE5325" s="78"/>
      <c r="AF5325" s="104"/>
      <c r="AG5325" s="78"/>
      <c r="AH5325" s="104"/>
      <c r="AI5325" s="78"/>
      <c r="AJ5325" s="104"/>
      <c r="AK5325" s="78"/>
      <c r="AL5325" s="78"/>
      <c r="AM5325" s="8"/>
      <c r="AN5325" s="78"/>
      <c r="AO5325" s="78"/>
      <c r="AP5325" s="78"/>
      <c r="AQ5325" s="78"/>
      <c r="AR5325" s="78"/>
      <c r="AS5325" s="78"/>
      <c r="AT5325" s="78"/>
      <c r="AU5325" s="78"/>
      <c r="AV5325" s="78"/>
      <c r="AW5325" s="77"/>
      <c r="AX5325" s="144"/>
      <c r="AY5325" s="144"/>
      <c r="AZ5325" s="144"/>
      <c r="BA5325" s="54"/>
      <c r="BB5325" s="54"/>
    </row>
    <row r="5326" spans="2:54" x14ac:dyDescent="0.25">
      <c r="B5326" s="77"/>
      <c r="C5326" s="77"/>
      <c r="D5326" s="77"/>
      <c r="E5326" s="77"/>
      <c r="F5326" s="77"/>
      <c r="G5326" s="77"/>
      <c r="I5326" s="78"/>
      <c r="K5326" s="78"/>
      <c r="L5326" s="77"/>
      <c r="M5326" s="78"/>
      <c r="N5326" s="78"/>
      <c r="O5326" s="78"/>
      <c r="P5326" s="78"/>
      <c r="Q5326" s="144"/>
      <c r="R5326" s="78"/>
      <c r="S5326" s="78"/>
      <c r="T5326" s="78"/>
      <c r="U5326" s="78"/>
      <c r="V5326" s="219"/>
      <c r="W5326" s="78"/>
      <c r="X5326" s="78"/>
      <c r="Y5326" s="78"/>
      <c r="Z5326" s="78"/>
      <c r="AA5326" s="77"/>
      <c r="AB5326" s="77"/>
      <c r="AC5326" s="78"/>
      <c r="AD5326" s="104"/>
      <c r="AE5326" s="78"/>
      <c r="AF5326" s="104"/>
      <c r="AG5326" s="78"/>
      <c r="AH5326" s="104"/>
      <c r="AI5326" s="78"/>
      <c r="AJ5326" s="104"/>
      <c r="AK5326" s="78"/>
      <c r="AL5326" s="78"/>
      <c r="AM5326" s="8"/>
      <c r="AN5326" s="78"/>
      <c r="AO5326" s="78"/>
      <c r="AP5326" s="78"/>
      <c r="AQ5326" s="78"/>
      <c r="AR5326" s="78"/>
      <c r="AS5326" s="78"/>
      <c r="AT5326" s="78"/>
      <c r="AU5326" s="78"/>
      <c r="AV5326" s="78"/>
      <c r="AW5326" s="77"/>
      <c r="AX5326" s="144"/>
      <c r="AY5326" s="144"/>
      <c r="AZ5326" s="144"/>
      <c r="BA5326" s="54"/>
      <c r="BB5326" s="54"/>
    </row>
    <row r="5327" spans="2:54" x14ac:dyDescent="0.25">
      <c r="B5327" s="77"/>
      <c r="C5327" s="77"/>
      <c r="D5327" s="77"/>
      <c r="E5327" s="77"/>
      <c r="F5327" s="77"/>
      <c r="G5327" s="77"/>
      <c r="I5327" s="78"/>
      <c r="K5327" s="78"/>
      <c r="L5327" s="77"/>
      <c r="M5327" s="78"/>
      <c r="N5327" s="78"/>
      <c r="O5327" s="78"/>
      <c r="P5327" s="78"/>
      <c r="Q5327" s="144"/>
      <c r="R5327" s="78"/>
      <c r="S5327" s="78"/>
      <c r="T5327" s="78"/>
      <c r="U5327" s="78"/>
      <c r="V5327" s="219"/>
      <c r="W5327" s="78"/>
      <c r="X5327" s="78"/>
      <c r="Y5327" s="78"/>
      <c r="Z5327" s="78"/>
      <c r="AA5327" s="77"/>
      <c r="AB5327" s="77"/>
      <c r="AC5327" s="78"/>
      <c r="AD5327" s="104"/>
      <c r="AE5327" s="78"/>
      <c r="AF5327" s="104"/>
      <c r="AG5327" s="78"/>
      <c r="AH5327" s="104"/>
      <c r="AI5327" s="78"/>
      <c r="AJ5327" s="104"/>
      <c r="AK5327" s="78"/>
      <c r="AL5327" s="78"/>
      <c r="AM5327" s="8"/>
      <c r="AN5327" s="78"/>
      <c r="AO5327" s="78"/>
      <c r="AP5327" s="78"/>
      <c r="AQ5327" s="78"/>
      <c r="AR5327" s="78"/>
      <c r="AS5327" s="78"/>
      <c r="AT5327" s="78"/>
      <c r="AU5327" s="78"/>
      <c r="AV5327" s="78"/>
      <c r="AW5327" s="77"/>
      <c r="AX5327" s="144"/>
      <c r="AY5327" s="144"/>
      <c r="AZ5327" s="144"/>
      <c r="BA5327" s="54"/>
      <c r="BB5327" s="54"/>
    </row>
    <row r="5328" spans="2:54" x14ac:dyDescent="0.25">
      <c r="B5328" s="77"/>
      <c r="C5328" s="77"/>
      <c r="D5328" s="77"/>
      <c r="E5328" s="77"/>
      <c r="F5328" s="77"/>
      <c r="G5328" s="77"/>
      <c r="I5328" s="78"/>
      <c r="K5328" s="78"/>
      <c r="L5328" s="77"/>
      <c r="M5328" s="78"/>
      <c r="N5328" s="78"/>
      <c r="O5328" s="78"/>
      <c r="P5328" s="78"/>
      <c r="Q5328" s="144"/>
      <c r="R5328" s="78"/>
      <c r="S5328" s="78"/>
      <c r="T5328" s="78"/>
      <c r="U5328" s="78"/>
      <c r="V5328" s="219"/>
      <c r="W5328" s="78"/>
      <c r="X5328" s="78"/>
      <c r="Y5328" s="78"/>
      <c r="Z5328" s="78"/>
      <c r="AA5328" s="77"/>
      <c r="AB5328" s="77"/>
      <c r="AC5328" s="78"/>
      <c r="AD5328" s="104"/>
      <c r="AE5328" s="78"/>
      <c r="AF5328" s="104"/>
      <c r="AG5328" s="78"/>
      <c r="AH5328" s="104"/>
      <c r="AI5328" s="78"/>
      <c r="AJ5328" s="104"/>
      <c r="AK5328" s="78"/>
      <c r="AL5328" s="78"/>
      <c r="AM5328" s="8"/>
      <c r="AN5328" s="78"/>
      <c r="AO5328" s="78"/>
      <c r="AP5328" s="78"/>
      <c r="AQ5328" s="78"/>
      <c r="AR5328" s="78"/>
      <c r="AS5328" s="78"/>
      <c r="AT5328" s="78"/>
      <c r="AU5328" s="78"/>
      <c r="AV5328" s="78"/>
      <c r="AW5328" s="77"/>
      <c r="AX5328" s="144"/>
      <c r="AY5328" s="144"/>
      <c r="AZ5328" s="144"/>
      <c r="BA5328" s="54"/>
      <c r="BB5328" s="54"/>
    </row>
    <row r="5329" spans="2:54" x14ac:dyDescent="0.25">
      <c r="B5329" s="77"/>
      <c r="C5329" s="77"/>
      <c r="D5329" s="77"/>
      <c r="E5329" s="77"/>
      <c r="F5329" s="77"/>
      <c r="G5329" s="77"/>
      <c r="I5329" s="78"/>
      <c r="K5329" s="78"/>
      <c r="L5329" s="77"/>
      <c r="M5329" s="78"/>
      <c r="N5329" s="78"/>
      <c r="O5329" s="78"/>
      <c r="P5329" s="78"/>
      <c r="Q5329" s="144"/>
      <c r="R5329" s="78"/>
      <c r="S5329" s="78"/>
      <c r="T5329" s="78"/>
      <c r="U5329" s="78"/>
      <c r="V5329" s="219"/>
      <c r="W5329" s="78"/>
      <c r="X5329" s="78"/>
      <c r="Y5329" s="78"/>
      <c r="Z5329" s="78"/>
      <c r="AA5329" s="77"/>
      <c r="AB5329" s="77"/>
      <c r="AC5329" s="78"/>
      <c r="AD5329" s="104"/>
      <c r="AE5329" s="78"/>
      <c r="AF5329" s="104"/>
      <c r="AG5329" s="78"/>
      <c r="AH5329" s="104"/>
      <c r="AI5329" s="78"/>
      <c r="AJ5329" s="104"/>
      <c r="AK5329" s="78"/>
      <c r="AL5329" s="78"/>
      <c r="AM5329" s="8"/>
      <c r="AN5329" s="78"/>
      <c r="AO5329" s="78"/>
      <c r="AP5329" s="78"/>
      <c r="AQ5329" s="78"/>
      <c r="AR5329" s="78"/>
      <c r="AS5329" s="78"/>
      <c r="AT5329" s="78"/>
      <c r="AU5329" s="78"/>
      <c r="AV5329" s="78"/>
      <c r="AW5329" s="77"/>
      <c r="AX5329" s="144"/>
      <c r="AY5329" s="144"/>
      <c r="AZ5329" s="144"/>
      <c r="BA5329" s="54"/>
      <c r="BB5329" s="54"/>
    </row>
    <row r="5330" spans="2:54" x14ac:dyDescent="0.25">
      <c r="B5330" s="77"/>
      <c r="C5330" s="77"/>
      <c r="D5330" s="77"/>
      <c r="E5330" s="77"/>
      <c r="F5330" s="77"/>
      <c r="G5330" s="77"/>
      <c r="I5330" s="78"/>
      <c r="K5330" s="78"/>
      <c r="L5330" s="77"/>
      <c r="M5330" s="78"/>
      <c r="N5330" s="78"/>
      <c r="O5330" s="78"/>
      <c r="P5330" s="78"/>
      <c r="Q5330" s="144"/>
      <c r="R5330" s="78"/>
      <c r="S5330" s="78"/>
      <c r="T5330" s="78"/>
      <c r="U5330" s="78"/>
      <c r="V5330" s="219"/>
      <c r="W5330" s="78"/>
      <c r="X5330" s="78"/>
      <c r="Y5330" s="78"/>
      <c r="Z5330" s="78"/>
      <c r="AA5330" s="77"/>
      <c r="AB5330" s="77"/>
      <c r="AC5330" s="78"/>
      <c r="AD5330" s="104"/>
      <c r="AE5330" s="78"/>
      <c r="AF5330" s="104"/>
      <c r="AG5330" s="78"/>
      <c r="AH5330" s="104"/>
      <c r="AI5330" s="78"/>
      <c r="AJ5330" s="104"/>
      <c r="AK5330" s="78"/>
      <c r="AL5330" s="78"/>
      <c r="AM5330" s="8"/>
      <c r="AN5330" s="78"/>
      <c r="AO5330" s="78"/>
      <c r="AP5330" s="78"/>
      <c r="AQ5330" s="78"/>
      <c r="AR5330" s="78"/>
      <c r="AS5330" s="78"/>
      <c r="AT5330" s="78"/>
      <c r="AU5330" s="78"/>
      <c r="AV5330" s="78"/>
      <c r="AW5330" s="77"/>
      <c r="AX5330" s="144"/>
      <c r="AY5330" s="144"/>
      <c r="AZ5330" s="144"/>
      <c r="BA5330" s="54"/>
      <c r="BB5330" s="54"/>
    </row>
    <row r="5331" spans="2:54" x14ac:dyDescent="0.25">
      <c r="B5331" s="77"/>
      <c r="C5331" s="77"/>
      <c r="D5331" s="77"/>
      <c r="E5331" s="77"/>
      <c r="F5331" s="77"/>
      <c r="G5331" s="77"/>
      <c r="I5331" s="78"/>
      <c r="K5331" s="78"/>
      <c r="L5331" s="77"/>
      <c r="M5331" s="78"/>
      <c r="N5331" s="78"/>
      <c r="O5331" s="78"/>
      <c r="P5331" s="78"/>
      <c r="Q5331" s="144"/>
      <c r="R5331" s="78"/>
      <c r="S5331" s="78"/>
      <c r="T5331" s="78"/>
      <c r="U5331" s="78"/>
      <c r="V5331" s="219"/>
      <c r="W5331" s="78"/>
      <c r="X5331" s="78"/>
      <c r="Y5331" s="78"/>
      <c r="Z5331" s="78"/>
      <c r="AA5331" s="77"/>
      <c r="AB5331" s="77"/>
      <c r="AC5331" s="78"/>
      <c r="AD5331" s="104"/>
      <c r="AE5331" s="78"/>
      <c r="AF5331" s="104"/>
      <c r="AG5331" s="78"/>
      <c r="AH5331" s="104"/>
      <c r="AI5331" s="78"/>
      <c r="AJ5331" s="104"/>
      <c r="AK5331" s="78"/>
      <c r="AL5331" s="78"/>
      <c r="AM5331" s="8"/>
      <c r="AN5331" s="78"/>
      <c r="AO5331" s="78"/>
      <c r="AP5331" s="78"/>
      <c r="AQ5331" s="78"/>
      <c r="AR5331" s="78"/>
      <c r="AS5331" s="78"/>
      <c r="AT5331" s="78"/>
      <c r="AU5331" s="78"/>
      <c r="AV5331" s="78"/>
      <c r="AW5331" s="77"/>
      <c r="AX5331" s="144"/>
      <c r="AY5331" s="144"/>
      <c r="AZ5331" s="144"/>
      <c r="BA5331" s="54"/>
      <c r="BB5331" s="54"/>
    </row>
    <row r="5332" spans="2:54" x14ac:dyDescent="0.25">
      <c r="B5332" s="77"/>
      <c r="C5332" s="77"/>
      <c r="D5332" s="77"/>
      <c r="E5332" s="77"/>
      <c r="F5332" s="77"/>
      <c r="G5332" s="77"/>
      <c r="I5332" s="78"/>
      <c r="K5332" s="78"/>
      <c r="L5332" s="77"/>
      <c r="M5332" s="78"/>
      <c r="N5332" s="78"/>
      <c r="O5332" s="78"/>
      <c r="P5332" s="78"/>
      <c r="Q5332" s="144"/>
      <c r="R5332" s="78"/>
      <c r="S5332" s="78"/>
      <c r="T5332" s="78"/>
      <c r="U5332" s="78"/>
      <c r="V5332" s="219"/>
      <c r="W5332" s="78"/>
      <c r="X5332" s="78"/>
      <c r="Y5332" s="78"/>
      <c r="Z5332" s="78"/>
      <c r="AA5332" s="77"/>
      <c r="AB5332" s="77"/>
      <c r="AC5332" s="78"/>
      <c r="AD5332" s="104"/>
      <c r="AE5332" s="78"/>
      <c r="AF5332" s="104"/>
      <c r="AG5332" s="78"/>
      <c r="AH5332" s="104"/>
      <c r="AI5332" s="78"/>
      <c r="AJ5332" s="104"/>
      <c r="AK5332" s="78"/>
      <c r="AL5332" s="78"/>
      <c r="AM5332" s="8"/>
      <c r="AN5332" s="78"/>
      <c r="AO5332" s="78"/>
      <c r="AP5332" s="78"/>
      <c r="AQ5332" s="78"/>
      <c r="AR5332" s="78"/>
      <c r="AS5332" s="78"/>
      <c r="AT5332" s="78"/>
      <c r="AU5332" s="78"/>
      <c r="AV5332" s="78"/>
      <c r="AW5332" s="77"/>
      <c r="AX5332" s="144"/>
      <c r="AY5332" s="144"/>
      <c r="AZ5332" s="144"/>
      <c r="BA5332" s="54"/>
      <c r="BB5332" s="54"/>
    </row>
    <row r="5333" spans="2:54" x14ac:dyDescent="0.25">
      <c r="B5333" s="77"/>
      <c r="C5333" s="77"/>
      <c r="D5333" s="77"/>
      <c r="E5333" s="77"/>
      <c r="F5333" s="77"/>
      <c r="G5333" s="77"/>
      <c r="I5333" s="78"/>
      <c r="K5333" s="78"/>
      <c r="L5333" s="77"/>
      <c r="M5333" s="78"/>
      <c r="N5333" s="78"/>
      <c r="O5333" s="78"/>
      <c r="P5333" s="78"/>
      <c r="Q5333" s="144"/>
      <c r="R5333" s="78"/>
      <c r="S5333" s="78"/>
      <c r="T5333" s="78"/>
      <c r="U5333" s="78"/>
      <c r="V5333" s="219"/>
      <c r="W5333" s="78"/>
      <c r="X5333" s="78"/>
      <c r="Y5333" s="78"/>
      <c r="Z5333" s="78"/>
      <c r="AA5333" s="77"/>
      <c r="AB5333" s="77"/>
      <c r="AC5333" s="78"/>
      <c r="AD5333" s="104"/>
      <c r="AE5333" s="78"/>
      <c r="AF5333" s="104"/>
      <c r="AG5333" s="78"/>
      <c r="AH5333" s="104"/>
      <c r="AI5333" s="78"/>
      <c r="AJ5333" s="104"/>
      <c r="AK5333" s="78"/>
      <c r="AL5333" s="78"/>
      <c r="AM5333" s="8"/>
      <c r="AN5333" s="78"/>
      <c r="AO5333" s="78"/>
      <c r="AP5333" s="78"/>
      <c r="AQ5333" s="78"/>
      <c r="AR5333" s="78"/>
      <c r="AS5333" s="78"/>
      <c r="AT5333" s="78"/>
      <c r="AU5333" s="78"/>
      <c r="AV5333" s="78"/>
      <c r="AW5333" s="77"/>
      <c r="AX5333" s="144"/>
      <c r="AY5333" s="144"/>
      <c r="AZ5333" s="144"/>
      <c r="BA5333" s="54"/>
      <c r="BB5333" s="54"/>
    </row>
    <row r="5334" spans="2:54" x14ac:dyDescent="0.25">
      <c r="B5334" s="77"/>
      <c r="C5334" s="77"/>
      <c r="D5334" s="77"/>
      <c r="E5334" s="77"/>
      <c r="F5334" s="77"/>
      <c r="G5334" s="77"/>
      <c r="I5334" s="78"/>
      <c r="K5334" s="78"/>
      <c r="L5334" s="77"/>
      <c r="M5334" s="78"/>
      <c r="N5334" s="78"/>
      <c r="O5334" s="78"/>
      <c r="P5334" s="78"/>
      <c r="Q5334" s="144"/>
      <c r="R5334" s="78"/>
      <c r="S5334" s="78"/>
      <c r="T5334" s="78"/>
      <c r="U5334" s="78"/>
      <c r="V5334" s="219"/>
      <c r="W5334" s="78"/>
      <c r="X5334" s="78"/>
      <c r="Y5334" s="78"/>
      <c r="Z5334" s="78"/>
      <c r="AA5334" s="77"/>
      <c r="AB5334" s="77"/>
      <c r="AC5334" s="78"/>
      <c r="AD5334" s="104"/>
      <c r="AE5334" s="78"/>
      <c r="AF5334" s="104"/>
      <c r="AG5334" s="78"/>
      <c r="AH5334" s="104"/>
      <c r="AI5334" s="78"/>
      <c r="AJ5334" s="104"/>
      <c r="AK5334" s="78"/>
      <c r="AL5334" s="78"/>
      <c r="AM5334" s="8"/>
      <c r="AN5334" s="78"/>
      <c r="AO5334" s="78"/>
      <c r="AP5334" s="78"/>
      <c r="AQ5334" s="78"/>
      <c r="AR5334" s="78"/>
      <c r="AS5334" s="78"/>
      <c r="AT5334" s="78"/>
      <c r="AU5334" s="78"/>
      <c r="AV5334" s="78"/>
      <c r="AW5334" s="77"/>
      <c r="AX5334" s="144"/>
      <c r="AY5334" s="144"/>
      <c r="AZ5334" s="144"/>
      <c r="BA5334" s="54"/>
      <c r="BB5334" s="54"/>
    </row>
    <row r="5335" spans="2:54" x14ac:dyDescent="0.25">
      <c r="B5335" s="77"/>
      <c r="C5335" s="77"/>
      <c r="D5335" s="77"/>
      <c r="E5335" s="77"/>
      <c r="F5335" s="77"/>
      <c r="G5335" s="77"/>
      <c r="I5335" s="78"/>
      <c r="K5335" s="78"/>
      <c r="L5335" s="77"/>
      <c r="M5335" s="78"/>
      <c r="N5335" s="78"/>
      <c r="O5335" s="78"/>
      <c r="P5335" s="78"/>
      <c r="Q5335" s="144"/>
      <c r="R5335" s="78"/>
      <c r="S5335" s="78"/>
      <c r="T5335" s="78"/>
      <c r="U5335" s="78"/>
      <c r="V5335" s="219"/>
      <c r="W5335" s="78"/>
      <c r="X5335" s="78"/>
      <c r="Y5335" s="78"/>
      <c r="Z5335" s="78"/>
      <c r="AA5335" s="77"/>
      <c r="AB5335" s="77"/>
      <c r="AC5335" s="78"/>
      <c r="AD5335" s="104"/>
      <c r="AE5335" s="78"/>
      <c r="AF5335" s="104"/>
      <c r="AG5335" s="78"/>
      <c r="AH5335" s="104"/>
      <c r="AI5335" s="78"/>
      <c r="AJ5335" s="104"/>
      <c r="AK5335" s="78"/>
      <c r="AL5335" s="78"/>
      <c r="AM5335" s="8"/>
      <c r="AN5335" s="78"/>
      <c r="AO5335" s="78"/>
      <c r="AP5335" s="78"/>
      <c r="AQ5335" s="78"/>
      <c r="AR5335" s="78"/>
      <c r="AS5335" s="78"/>
      <c r="AT5335" s="78"/>
      <c r="AU5335" s="78"/>
      <c r="AV5335" s="78"/>
      <c r="AW5335" s="77"/>
      <c r="AX5335" s="144"/>
      <c r="AY5335" s="144"/>
      <c r="AZ5335" s="144"/>
      <c r="BA5335" s="54"/>
      <c r="BB5335" s="54"/>
    </row>
    <row r="5336" spans="2:54" x14ac:dyDescent="0.25">
      <c r="B5336" s="77"/>
      <c r="C5336" s="77"/>
      <c r="D5336" s="77"/>
      <c r="E5336" s="77"/>
      <c r="F5336" s="77"/>
      <c r="G5336" s="77"/>
      <c r="I5336" s="78"/>
      <c r="K5336" s="78"/>
      <c r="L5336" s="77"/>
      <c r="M5336" s="78"/>
      <c r="N5336" s="78"/>
      <c r="O5336" s="78"/>
      <c r="P5336" s="78"/>
      <c r="Q5336" s="144"/>
      <c r="R5336" s="78"/>
      <c r="S5336" s="78"/>
      <c r="T5336" s="78"/>
      <c r="U5336" s="78"/>
      <c r="V5336" s="219"/>
      <c r="W5336" s="78"/>
      <c r="X5336" s="78"/>
      <c r="Y5336" s="78"/>
      <c r="Z5336" s="78"/>
      <c r="AA5336" s="77"/>
      <c r="AB5336" s="77"/>
      <c r="AC5336" s="78"/>
      <c r="AD5336" s="104"/>
      <c r="AE5336" s="78"/>
      <c r="AF5336" s="104"/>
      <c r="AG5336" s="78"/>
      <c r="AH5336" s="104"/>
      <c r="AI5336" s="78"/>
      <c r="AJ5336" s="104"/>
      <c r="AK5336" s="78"/>
      <c r="AL5336" s="78"/>
      <c r="AM5336" s="8"/>
      <c r="AN5336" s="78"/>
      <c r="AO5336" s="78"/>
      <c r="AP5336" s="78"/>
      <c r="AQ5336" s="78"/>
      <c r="AR5336" s="78"/>
      <c r="AS5336" s="78"/>
      <c r="AT5336" s="78"/>
      <c r="AU5336" s="78"/>
      <c r="AV5336" s="78"/>
      <c r="AW5336" s="77"/>
      <c r="AX5336" s="144"/>
      <c r="AY5336" s="144"/>
      <c r="AZ5336" s="144"/>
      <c r="BA5336" s="54"/>
      <c r="BB5336" s="54"/>
    </row>
    <row r="5337" spans="2:54" x14ac:dyDescent="0.25">
      <c r="B5337" s="77"/>
      <c r="C5337" s="77"/>
      <c r="D5337" s="77"/>
      <c r="E5337" s="77"/>
      <c r="F5337" s="77"/>
      <c r="G5337" s="77"/>
      <c r="I5337" s="78"/>
      <c r="K5337" s="78"/>
      <c r="L5337" s="77"/>
      <c r="M5337" s="78"/>
      <c r="N5337" s="78"/>
      <c r="O5337" s="78"/>
      <c r="P5337" s="78"/>
      <c r="Q5337" s="144"/>
      <c r="R5337" s="78"/>
      <c r="S5337" s="78"/>
      <c r="T5337" s="78"/>
      <c r="U5337" s="78"/>
      <c r="V5337" s="219"/>
      <c r="W5337" s="78"/>
      <c r="X5337" s="78"/>
      <c r="Y5337" s="78"/>
      <c r="Z5337" s="78"/>
      <c r="AA5337" s="77"/>
      <c r="AB5337" s="77"/>
      <c r="AC5337" s="78"/>
      <c r="AD5337" s="104"/>
      <c r="AE5337" s="78"/>
      <c r="AF5337" s="104"/>
      <c r="AG5337" s="78"/>
      <c r="AH5337" s="104"/>
      <c r="AI5337" s="78"/>
      <c r="AJ5337" s="104"/>
      <c r="AK5337" s="78"/>
      <c r="AL5337" s="78"/>
      <c r="AM5337" s="8"/>
      <c r="AN5337" s="78"/>
      <c r="AO5337" s="78"/>
      <c r="AP5337" s="78"/>
      <c r="AQ5337" s="78"/>
      <c r="AR5337" s="78"/>
      <c r="AS5337" s="78"/>
      <c r="AT5337" s="78"/>
      <c r="AU5337" s="78"/>
      <c r="AV5337" s="78"/>
      <c r="AW5337" s="77"/>
      <c r="AX5337" s="144"/>
      <c r="AY5337" s="144"/>
      <c r="AZ5337" s="144"/>
      <c r="BA5337" s="54"/>
      <c r="BB5337" s="54"/>
    </row>
    <row r="5338" spans="2:54" x14ac:dyDescent="0.25">
      <c r="B5338" s="77"/>
      <c r="C5338" s="77"/>
      <c r="D5338" s="77"/>
      <c r="E5338" s="77"/>
      <c r="F5338" s="77"/>
      <c r="G5338" s="77"/>
      <c r="I5338" s="78"/>
      <c r="K5338" s="78"/>
      <c r="L5338" s="77"/>
      <c r="M5338" s="78"/>
      <c r="N5338" s="78"/>
      <c r="O5338" s="78"/>
      <c r="P5338" s="78"/>
      <c r="Q5338" s="144"/>
      <c r="R5338" s="78"/>
      <c r="S5338" s="78"/>
      <c r="T5338" s="78"/>
      <c r="U5338" s="78"/>
      <c r="V5338" s="219"/>
      <c r="W5338" s="78"/>
      <c r="X5338" s="78"/>
      <c r="Y5338" s="78"/>
      <c r="Z5338" s="78"/>
      <c r="AA5338" s="77"/>
      <c r="AB5338" s="77"/>
      <c r="AC5338" s="78"/>
      <c r="AD5338" s="104"/>
      <c r="AE5338" s="78"/>
      <c r="AF5338" s="104"/>
      <c r="AG5338" s="78"/>
      <c r="AH5338" s="104"/>
      <c r="AI5338" s="78"/>
      <c r="AJ5338" s="104"/>
      <c r="AK5338" s="78"/>
      <c r="AL5338" s="78"/>
      <c r="AM5338" s="8"/>
      <c r="AN5338" s="78"/>
      <c r="AO5338" s="78"/>
      <c r="AP5338" s="78"/>
      <c r="AQ5338" s="78"/>
      <c r="AR5338" s="78"/>
      <c r="AS5338" s="78"/>
      <c r="AT5338" s="78"/>
      <c r="AU5338" s="78"/>
      <c r="AV5338" s="78"/>
      <c r="AW5338" s="77"/>
      <c r="AX5338" s="144"/>
      <c r="AY5338" s="144"/>
      <c r="AZ5338" s="144"/>
      <c r="BA5338" s="54"/>
      <c r="BB5338" s="54"/>
    </row>
    <row r="5339" spans="2:54" x14ac:dyDescent="0.25">
      <c r="B5339" s="77"/>
      <c r="C5339" s="77"/>
      <c r="D5339" s="77"/>
      <c r="E5339" s="77"/>
      <c r="F5339" s="77"/>
      <c r="G5339" s="77"/>
      <c r="I5339" s="78"/>
      <c r="K5339" s="78"/>
      <c r="L5339" s="77"/>
      <c r="M5339" s="78"/>
      <c r="N5339" s="78"/>
      <c r="O5339" s="78"/>
      <c r="P5339" s="78"/>
      <c r="Q5339" s="144"/>
      <c r="R5339" s="78"/>
      <c r="S5339" s="78"/>
      <c r="T5339" s="78"/>
      <c r="U5339" s="78"/>
      <c r="V5339" s="219"/>
      <c r="W5339" s="78"/>
      <c r="X5339" s="78"/>
      <c r="Y5339" s="78"/>
      <c r="Z5339" s="78"/>
      <c r="AA5339" s="77"/>
      <c r="AB5339" s="77"/>
      <c r="AC5339" s="78"/>
      <c r="AD5339" s="104"/>
      <c r="AE5339" s="78"/>
      <c r="AF5339" s="104"/>
      <c r="AG5339" s="78"/>
      <c r="AH5339" s="104"/>
      <c r="AI5339" s="78"/>
      <c r="AJ5339" s="104"/>
      <c r="AK5339" s="78"/>
      <c r="AL5339" s="78"/>
      <c r="AM5339" s="8"/>
      <c r="AN5339" s="78"/>
      <c r="AO5339" s="78"/>
      <c r="AP5339" s="78"/>
      <c r="AQ5339" s="78"/>
      <c r="AR5339" s="78"/>
      <c r="AS5339" s="78"/>
      <c r="AT5339" s="78"/>
      <c r="AU5339" s="78"/>
      <c r="AV5339" s="78"/>
      <c r="AW5339" s="77"/>
      <c r="AX5339" s="144"/>
      <c r="AY5339" s="144"/>
      <c r="AZ5339" s="144"/>
      <c r="BA5339" s="54"/>
      <c r="BB5339" s="54"/>
    </row>
    <row r="5340" spans="2:54" x14ac:dyDescent="0.25">
      <c r="B5340" s="77"/>
      <c r="C5340" s="77"/>
      <c r="D5340" s="77"/>
      <c r="E5340" s="77"/>
      <c r="F5340" s="77"/>
      <c r="G5340" s="77"/>
      <c r="I5340" s="78"/>
      <c r="K5340" s="78"/>
      <c r="L5340" s="77"/>
      <c r="M5340" s="78"/>
      <c r="N5340" s="78"/>
      <c r="O5340" s="78"/>
      <c r="P5340" s="78"/>
      <c r="Q5340" s="144"/>
      <c r="R5340" s="78"/>
      <c r="S5340" s="78"/>
      <c r="T5340" s="78"/>
      <c r="U5340" s="78"/>
      <c r="V5340" s="219"/>
      <c r="W5340" s="78"/>
      <c r="X5340" s="78"/>
      <c r="Y5340" s="78"/>
      <c r="Z5340" s="78"/>
      <c r="AA5340" s="77"/>
      <c r="AB5340" s="77"/>
      <c r="AC5340" s="78"/>
      <c r="AD5340" s="104"/>
      <c r="AE5340" s="78"/>
      <c r="AF5340" s="104"/>
      <c r="AG5340" s="78"/>
      <c r="AH5340" s="104"/>
      <c r="AI5340" s="78"/>
      <c r="AJ5340" s="104"/>
      <c r="AK5340" s="78"/>
      <c r="AL5340" s="78"/>
      <c r="AM5340" s="8"/>
      <c r="AN5340" s="78"/>
      <c r="AO5340" s="78"/>
      <c r="AP5340" s="78"/>
      <c r="AQ5340" s="78"/>
      <c r="AR5340" s="78"/>
      <c r="AS5340" s="78"/>
      <c r="AT5340" s="78"/>
      <c r="AU5340" s="78"/>
      <c r="AV5340" s="78"/>
      <c r="AW5340" s="77"/>
      <c r="AX5340" s="144"/>
      <c r="AY5340" s="144"/>
      <c r="AZ5340" s="144"/>
      <c r="BA5340" s="54"/>
      <c r="BB5340" s="54"/>
    </row>
    <row r="5341" spans="2:54" x14ac:dyDescent="0.25">
      <c r="B5341" s="77"/>
      <c r="C5341" s="77"/>
      <c r="D5341" s="77"/>
      <c r="E5341" s="77"/>
      <c r="F5341" s="77"/>
      <c r="G5341" s="77"/>
      <c r="I5341" s="78"/>
      <c r="K5341" s="78"/>
      <c r="L5341" s="77"/>
      <c r="M5341" s="78"/>
      <c r="N5341" s="78"/>
      <c r="O5341" s="78"/>
      <c r="P5341" s="78"/>
      <c r="Q5341" s="144"/>
      <c r="R5341" s="78"/>
      <c r="S5341" s="78"/>
      <c r="T5341" s="78"/>
      <c r="U5341" s="78"/>
      <c r="V5341" s="219"/>
      <c r="W5341" s="78"/>
      <c r="X5341" s="78"/>
      <c r="Y5341" s="78"/>
      <c r="Z5341" s="78"/>
      <c r="AA5341" s="77"/>
      <c r="AB5341" s="77"/>
      <c r="AC5341" s="78"/>
      <c r="AD5341" s="104"/>
      <c r="AE5341" s="78"/>
      <c r="AF5341" s="104"/>
      <c r="AG5341" s="78"/>
      <c r="AH5341" s="104"/>
      <c r="AI5341" s="78"/>
      <c r="AJ5341" s="104"/>
      <c r="AK5341" s="78"/>
      <c r="AL5341" s="78"/>
      <c r="AM5341" s="8"/>
      <c r="AN5341" s="78"/>
      <c r="AO5341" s="78"/>
      <c r="AP5341" s="78"/>
      <c r="AQ5341" s="78"/>
      <c r="AR5341" s="78"/>
      <c r="AS5341" s="78"/>
      <c r="AT5341" s="78"/>
      <c r="AU5341" s="78"/>
      <c r="AV5341" s="78"/>
      <c r="AW5341" s="77"/>
      <c r="AX5341" s="144"/>
      <c r="AY5341" s="144"/>
      <c r="AZ5341" s="144"/>
      <c r="BA5341" s="54"/>
      <c r="BB5341" s="54"/>
    </row>
    <row r="5342" spans="2:54" x14ac:dyDescent="0.25">
      <c r="B5342" s="77"/>
      <c r="C5342" s="77"/>
      <c r="D5342" s="77"/>
      <c r="E5342" s="77"/>
      <c r="F5342" s="77"/>
      <c r="G5342" s="77"/>
      <c r="I5342" s="78"/>
      <c r="K5342" s="78"/>
      <c r="L5342" s="77"/>
      <c r="M5342" s="78"/>
      <c r="N5342" s="78"/>
      <c r="O5342" s="78"/>
      <c r="P5342" s="78"/>
      <c r="Q5342" s="144"/>
      <c r="R5342" s="78"/>
      <c r="S5342" s="78"/>
      <c r="T5342" s="78"/>
      <c r="U5342" s="78"/>
      <c r="V5342" s="219"/>
      <c r="W5342" s="78"/>
      <c r="X5342" s="78"/>
      <c r="Y5342" s="78"/>
      <c r="Z5342" s="78"/>
      <c r="AA5342" s="77"/>
      <c r="AB5342" s="77"/>
      <c r="AC5342" s="78"/>
      <c r="AD5342" s="104"/>
      <c r="AE5342" s="78"/>
      <c r="AF5342" s="104"/>
      <c r="AG5342" s="78"/>
      <c r="AH5342" s="104"/>
      <c r="AI5342" s="78"/>
      <c r="AJ5342" s="104"/>
      <c r="AK5342" s="78"/>
      <c r="AL5342" s="78"/>
      <c r="AM5342" s="8"/>
      <c r="AN5342" s="78"/>
      <c r="AO5342" s="78"/>
      <c r="AP5342" s="78"/>
      <c r="AQ5342" s="78"/>
      <c r="AR5342" s="78"/>
      <c r="AS5342" s="78"/>
      <c r="AT5342" s="78"/>
      <c r="AU5342" s="78"/>
      <c r="AV5342" s="78"/>
      <c r="AW5342" s="77"/>
      <c r="AX5342" s="144"/>
      <c r="AY5342" s="144"/>
      <c r="AZ5342" s="144"/>
      <c r="BA5342" s="54"/>
      <c r="BB5342" s="54"/>
    </row>
    <row r="5343" spans="2:54" x14ac:dyDescent="0.25">
      <c r="B5343" s="77"/>
      <c r="C5343" s="77"/>
      <c r="D5343" s="77"/>
      <c r="E5343" s="77"/>
      <c r="F5343" s="77"/>
      <c r="G5343" s="77"/>
      <c r="I5343" s="78"/>
      <c r="K5343" s="78"/>
      <c r="L5343" s="77"/>
      <c r="M5343" s="78"/>
      <c r="N5343" s="78"/>
      <c r="O5343" s="78"/>
      <c r="P5343" s="78"/>
      <c r="Q5343" s="144"/>
      <c r="R5343" s="78"/>
      <c r="S5343" s="78"/>
      <c r="T5343" s="78"/>
      <c r="U5343" s="78"/>
      <c r="V5343" s="219"/>
      <c r="W5343" s="78"/>
      <c r="X5343" s="78"/>
      <c r="Y5343" s="78"/>
      <c r="Z5343" s="78"/>
      <c r="AA5343" s="77"/>
      <c r="AB5343" s="77"/>
      <c r="AC5343" s="78"/>
      <c r="AD5343" s="104"/>
      <c r="AE5343" s="78"/>
      <c r="AF5343" s="104"/>
      <c r="AG5343" s="78"/>
      <c r="AH5343" s="104"/>
      <c r="AI5343" s="78"/>
      <c r="AJ5343" s="104"/>
      <c r="AK5343" s="78"/>
      <c r="AL5343" s="78"/>
      <c r="AM5343" s="8"/>
      <c r="AN5343" s="78"/>
      <c r="AO5343" s="78"/>
      <c r="AP5343" s="78"/>
      <c r="AQ5343" s="78"/>
      <c r="AR5343" s="78"/>
      <c r="AS5343" s="78"/>
      <c r="AT5343" s="78"/>
      <c r="AU5343" s="78"/>
      <c r="AV5343" s="78"/>
      <c r="AW5343" s="77"/>
      <c r="AX5343" s="144"/>
      <c r="AY5343" s="144"/>
      <c r="AZ5343" s="144"/>
      <c r="BA5343" s="54"/>
      <c r="BB5343" s="54"/>
    </row>
    <row r="5344" spans="2:54" x14ac:dyDescent="0.25">
      <c r="B5344" s="77"/>
      <c r="C5344" s="77"/>
      <c r="D5344" s="77"/>
      <c r="E5344" s="77"/>
      <c r="F5344" s="77"/>
      <c r="G5344" s="77"/>
      <c r="I5344" s="78"/>
      <c r="K5344" s="78"/>
      <c r="L5344" s="77"/>
      <c r="M5344" s="78"/>
      <c r="N5344" s="78"/>
      <c r="O5344" s="78"/>
      <c r="P5344" s="78"/>
      <c r="Q5344" s="144"/>
      <c r="R5344" s="78"/>
      <c r="S5344" s="78"/>
      <c r="T5344" s="78"/>
      <c r="U5344" s="78"/>
      <c r="V5344" s="219"/>
      <c r="W5344" s="78"/>
      <c r="X5344" s="78"/>
      <c r="Y5344" s="78"/>
      <c r="Z5344" s="78"/>
      <c r="AA5344" s="77"/>
      <c r="AB5344" s="77"/>
      <c r="AC5344" s="78"/>
      <c r="AD5344" s="104"/>
      <c r="AE5344" s="78"/>
      <c r="AF5344" s="104"/>
      <c r="AG5344" s="78"/>
      <c r="AH5344" s="104"/>
      <c r="AI5344" s="78"/>
      <c r="AJ5344" s="104"/>
      <c r="AK5344" s="78"/>
      <c r="AL5344" s="78"/>
      <c r="AM5344" s="8"/>
      <c r="AN5344" s="78"/>
      <c r="AO5344" s="78"/>
      <c r="AP5344" s="78"/>
      <c r="AQ5344" s="78"/>
      <c r="AR5344" s="78"/>
      <c r="AS5344" s="78"/>
      <c r="AT5344" s="78"/>
      <c r="AU5344" s="78"/>
      <c r="AV5344" s="78"/>
      <c r="AW5344" s="77"/>
      <c r="AX5344" s="144"/>
      <c r="AY5344" s="144"/>
      <c r="AZ5344" s="144"/>
      <c r="BA5344" s="54"/>
      <c r="BB5344" s="54"/>
    </row>
    <row r="5345" spans="2:54" x14ac:dyDescent="0.25">
      <c r="B5345" s="77"/>
      <c r="C5345" s="77"/>
      <c r="D5345" s="77"/>
      <c r="E5345" s="77"/>
      <c r="F5345" s="77"/>
      <c r="G5345" s="77"/>
      <c r="I5345" s="78"/>
      <c r="K5345" s="78"/>
      <c r="L5345" s="77"/>
      <c r="M5345" s="78"/>
      <c r="N5345" s="78"/>
      <c r="O5345" s="78"/>
      <c r="P5345" s="78"/>
      <c r="Q5345" s="144"/>
      <c r="R5345" s="78"/>
      <c r="S5345" s="78"/>
      <c r="T5345" s="78"/>
      <c r="U5345" s="78"/>
      <c r="V5345" s="219"/>
      <c r="W5345" s="78"/>
      <c r="X5345" s="78"/>
      <c r="Y5345" s="78"/>
      <c r="Z5345" s="78"/>
      <c r="AA5345" s="77"/>
      <c r="AB5345" s="77"/>
      <c r="AC5345" s="78"/>
      <c r="AD5345" s="104"/>
      <c r="AE5345" s="78"/>
      <c r="AF5345" s="104"/>
      <c r="AG5345" s="78"/>
      <c r="AH5345" s="104"/>
      <c r="AI5345" s="78"/>
      <c r="AJ5345" s="104"/>
      <c r="AK5345" s="78"/>
      <c r="AL5345" s="78"/>
      <c r="AM5345" s="8"/>
      <c r="AN5345" s="78"/>
      <c r="AO5345" s="78"/>
      <c r="AP5345" s="78"/>
      <c r="AQ5345" s="78"/>
      <c r="AR5345" s="78"/>
      <c r="AS5345" s="78"/>
      <c r="AT5345" s="78"/>
      <c r="AU5345" s="78"/>
      <c r="AV5345" s="78"/>
      <c r="AW5345" s="77"/>
      <c r="AX5345" s="144"/>
      <c r="AY5345" s="144"/>
      <c r="AZ5345" s="144"/>
      <c r="BA5345" s="54"/>
      <c r="BB5345" s="54"/>
    </row>
    <row r="5346" spans="2:54" x14ac:dyDescent="0.25">
      <c r="B5346" s="77"/>
      <c r="C5346" s="77"/>
      <c r="D5346" s="77"/>
      <c r="E5346" s="77"/>
      <c r="F5346" s="77"/>
      <c r="G5346" s="77"/>
      <c r="I5346" s="78"/>
      <c r="K5346" s="78"/>
      <c r="L5346" s="77"/>
      <c r="M5346" s="78"/>
      <c r="N5346" s="78"/>
      <c r="O5346" s="78"/>
      <c r="P5346" s="78"/>
      <c r="Q5346" s="144"/>
      <c r="R5346" s="78"/>
      <c r="S5346" s="78"/>
      <c r="T5346" s="78"/>
      <c r="U5346" s="78"/>
      <c r="V5346" s="219"/>
      <c r="W5346" s="78"/>
      <c r="X5346" s="78"/>
      <c r="Y5346" s="78"/>
      <c r="Z5346" s="78"/>
      <c r="AA5346" s="77"/>
      <c r="AB5346" s="77"/>
      <c r="AC5346" s="78"/>
      <c r="AD5346" s="104"/>
      <c r="AE5346" s="78"/>
      <c r="AF5346" s="104"/>
      <c r="AG5346" s="78"/>
      <c r="AH5346" s="104"/>
      <c r="AI5346" s="78"/>
      <c r="AJ5346" s="104"/>
      <c r="AK5346" s="78"/>
      <c r="AL5346" s="78"/>
      <c r="AM5346" s="8"/>
      <c r="AN5346" s="78"/>
      <c r="AO5346" s="78"/>
      <c r="AP5346" s="78"/>
      <c r="AQ5346" s="78"/>
      <c r="AR5346" s="78"/>
      <c r="AS5346" s="78"/>
      <c r="AT5346" s="78"/>
      <c r="AU5346" s="78"/>
      <c r="AV5346" s="78"/>
      <c r="AW5346" s="77"/>
      <c r="AX5346" s="144"/>
      <c r="AY5346" s="144"/>
      <c r="AZ5346" s="144"/>
      <c r="BA5346" s="54"/>
      <c r="BB5346" s="54"/>
    </row>
    <row r="5347" spans="2:54" x14ac:dyDescent="0.25">
      <c r="B5347" s="77"/>
      <c r="C5347" s="77"/>
      <c r="D5347" s="77"/>
      <c r="E5347" s="77"/>
      <c r="F5347" s="77"/>
      <c r="G5347" s="77"/>
      <c r="I5347" s="78"/>
      <c r="K5347" s="78"/>
      <c r="L5347" s="77"/>
      <c r="M5347" s="78"/>
      <c r="N5347" s="78"/>
      <c r="O5347" s="78"/>
      <c r="P5347" s="78"/>
      <c r="Q5347" s="144"/>
      <c r="R5347" s="78"/>
      <c r="S5347" s="78"/>
      <c r="T5347" s="78"/>
      <c r="U5347" s="78"/>
      <c r="V5347" s="219"/>
      <c r="W5347" s="78"/>
      <c r="X5347" s="78"/>
      <c r="Y5347" s="78"/>
      <c r="Z5347" s="78"/>
      <c r="AA5347" s="77"/>
      <c r="AB5347" s="77"/>
      <c r="AC5347" s="78"/>
      <c r="AD5347" s="104"/>
      <c r="AE5347" s="78"/>
      <c r="AF5347" s="104"/>
      <c r="AG5347" s="78"/>
      <c r="AH5347" s="104"/>
      <c r="AI5347" s="78"/>
      <c r="AJ5347" s="104"/>
      <c r="AK5347" s="78"/>
      <c r="AL5347" s="78"/>
      <c r="AM5347" s="8"/>
      <c r="AN5347" s="78"/>
      <c r="AO5347" s="78"/>
      <c r="AP5347" s="78"/>
      <c r="AQ5347" s="78"/>
      <c r="AR5347" s="78"/>
      <c r="AS5347" s="78"/>
      <c r="AT5347" s="78"/>
      <c r="AU5347" s="78"/>
      <c r="AV5347" s="78"/>
      <c r="AW5347" s="77"/>
      <c r="AX5347" s="144"/>
      <c r="AY5347" s="144"/>
      <c r="AZ5347" s="144"/>
      <c r="BA5347" s="54"/>
      <c r="BB5347" s="54"/>
    </row>
    <row r="5348" spans="2:54" x14ac:dyDescent="0.25">
      <c r="B5348" s="77"/>
      <c r="C5348" s="77"/>
      <c r="D5348" s="77"/>
      <c r="E5348" s="77"/>
      <c r="F5348" s="77"/>
      <c r="G5348" s="77"/>
      <c r="I5348" s="78"/>
      <c r="K5348" s="78"/>
      <c r="L5348" s="77"/>
      <c r="M5348" s="78"/>
      <c r="N5348" s="78"/>
      <c r="O5348" s="78"/>
      <c r="P5348" s="78"/>
      <c r="Q5348" s="144"/>
      <c r="R5348" s="78"/>
      <c r="S5348" s="78"/>
      <c r="T5348" s="78"/>
      <c r="U5348" s="78"/>
      <c r="V5348" s="219"/>
      <c r="W5348" s="78"/>
      <c r="X5348" s="78"/>
      <c r="Y5348" s="78"/>
      <c r="Z5348" s="78"/>
      <c r="AA5348" s="77"/>
      <c r="AB5348" s="77"/>
      <c r="AC5348" s="78"/>
      <c r="AD5348" s="104"/>
      <c r="AE5348" s="78"/>
      <c r="AF5348" s="104"/>
      <c r="AG5348" s="78"/>
      <c r="AH5348" s="104"/>
      <c r="AI5348" s="78"/>
      <c r="AJ5348" s="104"/>
      <c r="AK5348" s="78"/>
      <c r="AL5348" s="78"/>
      <c r="AM5348" s="8"/>
      <c r="AN5348" s="78"/>
      <c r="AO5348" s="78"/>
      <c r="AP5348" s="78"/>
      <c r="AQ5348" s="78"/>
      <c r="AR5348" s="78"/>
      <c r="AS5348" s="78"/>
      <c r="AT5348" s="78"/>
      <c r="AU5348" s="78"/>
      <c r="AV5348" s="78"/>
      <c r="AW5348" s="77"/>
      <c r="AX5348" s="144"/>
      <c r="AY5348" s="144"/>
      <c r="AZ5348" s="144"/>
      <c r="BA5348" s="54"/>
      <c r="BB5348" s="54"/>
    </row>
    <row r="5349" spans="2:54" x14ac:dyDescent="0.25">
      <c r="B5349" s="77"/>
      <c r="C5349" s="77"/>
      <c r="D5349" s="77"/>
      <c r="E5349" s="77"/>
      <c r="F5349" s="77"/>
      <c r="G5349" s="77"/>
      <c r="I5349" s="78"/>
      <c r="K5349" s="78"/>
      <c r="L5349" s="77"/>
      <c r="M5349" s="78"/>
      <c r="N5349" s="78"/>
      <c r="O5349" s="78"/>
      <c r="P5349" s="78"/>
      <c r="Q5349" s="144"/>
      <c r="R5349" s="78"/>
      <c r="S5349" s="78"/>
      <c r="T5349" s="78"/>
      <c r="U5349" s="78"/>
      <c r="V5349" s="219"/>
      <c r="W5349" s="78"/>
      <c r="X5349" s="78"/>
      <c r="Y5349" s="78"/>
      <c r="Z5349" s="78"/>
      <c r="AA5349" s="77"/>
      <c r="AB5349" s="77"/>
      <c r="AC5349" s="78"/>
      <c r="AD5349" s="104"/>
      <c r="AE5349" s="78"/>
      <c r="AF5349" s="104"/>
      <c r="AG5349" s="78"/>
      <c r="AH5349" s="104"/>
      <c r="AI5349" s="78"/>
      <c r="AJ5349" s="104"/>
      <c r="AK5349" s="78"/>
      <c r="AL5349" s="78"/>
      <c r="AM5349" s="8"/>
      <c r="AN5349" s="78"/>
      <c r="AO5349" s="78"/>
      <c r="AP5349" s="78"/>
      <c r="AQ5349" s="78"/>
      <c r="AR5349" s="78"/>
      <c r="AS5349" s="78"/>
      <c r="AT5349" s="78"/>
      <c r="AU5349" s="78"/>
      <c r="AV5349" s="78"/>
      <c r="AW5349" s="77"/>
      <c r="AX5349" s="144"/>
      <c r="AY5349" s="144"/>
      <c r="AZ5349" s="144"/>
      <c r="BA5349" s="54"/>
      <c r="BB5349" s="54"/>
    </row>
    <row r="5350" spans="2:54" x14ac:dyDescent="0.25">
      <c r="B5350" s="77"/>
      <c r="C5350" s="77"/>
      <c r="D5350" s="77"/>
      <c r="E5350" s="77"/>
      <c r="F5350" s="77"/>
      <c r="G5350" s="77"/>
      <c r="I5350" s="78"/>
      <c r="K5350" s="78"/>
      <c r="L5350" s="77"/>
      <c r="M5350" s="78"/>
      <c r="N5350" s="78"/>
      <c r="O5350" s="78"/>
      <c r="P5350" s="78"/>
      <c r="Q5350" s="144"/>
      <c r="R5350" s="78"/>
      <c r="S5350" s="78"/>
      <c r="T5350" s="78"/>
      <c r="U5350" s="78"/>
      <c r="V5350" s="219"/>
      <c r="W5350" s="78"/>
      <c r="X5350" s="78"/>
      <c r="Y5350" s="78"/>
      <c r="Z5350" s="78"/>
      <c r="AA5350" s="77"/>
      <c r="AB5350" s="77"/>
      <c r="AC5350" s="78"/>
      <c r="AD5350" s="104"/>
      <c r="AE5350" s="78"/>
      <c r="AF5350" s="104"/>
      <c r="AG5350" s="78"/>
      <c r="AH5350" s="104"/>
      <c r="AI5350" s="78"/>
      <c r="AJ5350" s="104"/>
      <c r="AK5350" s="78"/>
      <c r="AL5350" s="78"/>
      <c r="AM5350" s="8"/>
      <c r="AN5350" s="78"/>
      <c r="AO5350" s="78"/>
      <c r="AP5350" s="78"/>
      <c r="AQ5350" s="78"/>
      <c r="AR5350" s="78"/>
      <c r="AS5350" s="78"/>
      <c r="AT5350" s="78"/>
      <c r="AU5350" s="78"/>
      <c r="AV5350" s="78"/>
      <c r="AW5350" s="77"/>
      <c r="AX5350" s="144"/>
      <c r="AY5350" s="144"/>
      <c r="AZ5350" s="144"/>
      <c r="BA5350" s="54"/>
      <c r="BB5350" s="54"/>
    </row>
    <row r="5351" spans="2:54" x14ac:dyDescent="0.25">
      <c r="B5351" s="77"/>
      <c r="C5351" s="77"/>
      <c r="D5351" s="77"/>
      <c r="E5351" s="77"/>
      <c r="F5351" s="77"/>
      <c r="G5351" s="77"/>
      <c r="I5351" s="78"/>
      <c r="K5351" s="78"/>
      <c r="L5351" s="77"/>
      <c r="M5351" s="78"/>
      <c r="N5351" s="78"/>
      <c r="O5351" s="78"/>
      <c r="P5351" s="78"/>
      <c r="Q5351" s="144"/>
      <c r="R5351" s="78"/>
      <c r="S5351" s="78"/>
      <c r="T5351" s="78"/>
      <c r="U5351" s="78"/>
      <c r="V5351" s="219"/>
      <c r="W5351" s="78"/>
      <c r="X5351" s="78"/>
      <c r="Y5351" s="78"/>
      <c r="Z5351" s="78"/>
      <c r="AA5351" s="77"/>
      <c r="AB5351" s="77"/>
      <c r="AC5351" s="78"/>
      <c r="AD5351" s="104"/>
      <c r="AE5351" s="78"/>
      <c r="AF5351" s="104"/>
      <c r="AG5351" s="78"/>
      <c r="AH5351" s="104"/>
      <c r="AI5351" s="78"/>
      <c r="AJ5351" s="104"/>
      <c r="AK5351" s="78"/>
      <c r="AL5351" s="78"/>
      <c r="AM5351" s="8"/>
      <c r="AN5351" s="78"/>
      <c r="AO5351" s="78"/>
      <c r="AP5351" s="78"/>
      <c r="AQ5351" s="78"/>
      <c r="AR5351" s="78"/>
      <c r="AS5351" s="78"/>
      <c r="AT5351" s="78"/>
      <c r="AU5351" s="78"/>
      <c r="AV5351" s="78"/>
      <c r="AW5351" s="77"/>
      <c r="AX5351" s="144"/>
      <c r="AY5351" s="144"/>
      <c r="AZ5351" s="144"/>
      <c r="BA5351" s="54"/>
      <c r="BB5351" s="54"/>
    </row>
    <row r="5352" spans="2:54" x14ac:dyDescent="0.25">
      <c r="B5352" s="77"/>
      <c r="C5352" s="77"/>
      <c r="D5352" s="77"/>
      <c r="E5352" s="77"/>
      <c r="F5352" s="77"/>
      <c r="G5352" s="77"/>
      <c r="I5352" s="78"/>
      <c r="K5352" s="78"/>
      <c r="L5352" s="77"/>
      <c r="M5352" s="78"/>
      <c r="N5352" s="78"/>
      <c r="O5352" s="78"/>
      <c r="P5352" s="78"/>
      <c r="Q5352" s="144"/>
      <c r="R5352" s="78"/>
      <c r="S5352" s="78"/>
      <c r="T5352" s="78"/>
      <c r="U5352" s="78"/>
      <c r="V5352" s="219"/>
      <c r="W5352" s="78"/>
      <c r="X5352" s="78"/>
      <c r="Y5352" s="78"/>
      <c r="Z5352" s="78"/>
      <c r="AA5352" s="77"/>
      <c r="AB5352" s="77"/>
      <c r="AC5352" s="78"/>
      <c r="AD5352" s="104"/>
      <c r="AE5352" s="78"/>
      <c r="AF5352" s="104"/>
      <c r="AG5352" s="78"/>
      <c r="AH5352" s="104"/>
      <c r="AI5352" s="78"/>
      <c r="AJ5352" s="104"/>
      <c r="AK5352" s="78"/>
      <c r="AL5352" s="78"/>
      <c r="AM5352" s="8"/>
      <c r="AN5352" s="78"/>
      <c r="AO5352" s="78"/>
      <c r="AP5352" s="78"/>
      <c r="AQ5352" s="78"/>
      <c r="AR5352" s="78"/>
      <c r="AS5352" s="78"/>
      <c r="AT5352" s="78"/>
      <c r="AU5352" s="78"/>
      <c r="AV5352" s="78"/>
      <c r="AW5352" s="77"/>
      <c r="AX5352" s="144"/>
      <c r="AY5352" s="144"/>
      <c r="AZ5352" s="144"/>
      <c r="BA5352" s="54"/>
      <c r="BB5352" s="54"/>
    </row>
    <row r="5353" spans="2:54" x14ac:dyDescent="0.25">
      <c r="B5353" s="77"/>
      <c r="C5353" s="77"/>
      <c r="D5353" s="77"/>
      <c r="E5353" s="77"/>
      <c r="F5353" s="77"/>
      <c r="G5353" s="77"/>
      <c r="I5353" s="78"/>
      <c r="K5353" s="78"/>
      <c r="L5353" s="77"/>
      <c r="M5353" s="78"/>
      <c r="N5353" s="78"/>
      <c r="O5353" s="78"/>
      <c r="P5353" s="78"/>
      <c r="Q5353" s="144"/>
      <c r="R5353" s="78"/>
      <c r="S5353" s="78"/>
      <c r="T5353" s="78"/>
      <c r="U5353" s="78"/>
      <c r="V5353" s="219"/>
      <c r="W5353" s="78"/>
      <c r="X5353" s="78"/>
      <c r="Y5353" s="78"/>
      <c r="Z5353" s="78"/>
      <c r="AA5353" s="77"/>
      <c r="AB5353" s="77"/>
      <c r="AC5353" s="78"/>
      <c r="AD5353" s="104"/>
      <c r="AE5353" s="78"/>
      <c r="AF5353" s="104"/>
      <c r="AG5353" s="78"/>
      <c r="AH5353" s="104"/>
      <c r="AI5353" s="78"/>
      <c r="AJ5353" s="104"/>
      <c r="AK5353" s="78"/>
      <c r="AL5353" s="78"/>
      <c r="AM5353" s="8"/>
      <c r="AN5353" s="78"/>
      <c r="AO5353" s="78"/>
      <c r="AP5353" s="78"/>
      <c r="AQ5353" s="78"/>
      <c r="AR5353" s="78"/>
      <c r="AS5353" s="78"/>
      <c r="AT5353" s="78"/>
      <c r="AU5353" s="78"/>
      <c r="AV5353" s="78"/>
      <c r="AW5353" s="77"/>
      <c r="AX5353" s="144"/>
      <c r="AY5353" s="144"/>
      <c r="AZ5353" s="144"/>
      <c r="BA5353" s="54"/>
      <c r="BB5353" s="54"/>
    </row>
    <row r="5354" spans="2:54" x14ac:dyDescent="0.25">
      <c r="B5354" s="77"/>
      <c r="C5354" s="77"/>
      <c r="D5354" s="77"/>
      <c r="E5354" s="77"/>
      <c r="F5354" s="77"/>
      <c r="G5354" s="77"/>
      <c r="I5354" s="78"/>
      <c r="K5354" s="78"/>
      <c r="L5354" s="77"/>
      <c r="M5354" s="78"/>
      <c r="N5354" s="78"/>
      <c r="O5354" s="78"/>
      <c r="P5354" s="78"/>
      <c r="Q5354" s="144"/>
      <c r="R5354" s="78"/>
      <c r="S5354" s="78"/>
      <c r="T5354" s="78"/>
      <c r="U5354" s="78"/>
      <c r="V5354" s="219"/>
      <c r="W5354" s="78"/>
      <c r="X5354" s="78"/>
      <c r="Y5354" s="78"/>
      <c r="Z5354" s="78"/>
      <c r="AA5354" s="77"/>
      <c r="AB5354" s="77"/>
      <c r="AC5354" s="78"/>
      <c r="AD5354" s="104"/>
      <c r="AE5354" s="78"/>
      <c r="AF5354" s="104"/>
      <c r="AG5354" s="78"/>
      <c r="AH5354" s="104"/>
      <c r="AI5354" s="78"/>
      <c r="AJ5354" s="104"/>
      <c r="AK5354" s="78"/>
      <c r="AL5354" s="78"/>
      <c r="AM5354" s="8"/>
      <c r="AN5354" s="78"/>
      <c r="AO5354" s="78"/>
      <c r="AP5354" s="78"/>
      <c r="AQ5354" s="78"/>
      <c r="AR5354" s="78"/>
      <c r="AS5354" s="78"/>
      <c r="AT5354" s="78"/>
      <c r="AU5354" s="78"/>
      <c r="AV5354" s="78"/>
      <c r="AW5354" s="77"/>
      <c r="AX5354" s="144"/>
      <c r="AY5354" s="144"/>
      <c r="AZ5354" s="144"/>
      <c r="BA5354" s="54"/>
      <c r="BB5354" s="54"/>
    </row>
    <row r="5355" spans="2:54" x14ac:dyDescent="0.25">
      <c r="B5355" s="77"/>
      <c r="C5355" s="77"/>
      <c r="D5355" s="77"/>
      <c r="E5355" s="77"/>
      <c r="F5355" s="77"/>
      <c r="G5355" s="77"/>
      <c r="I5355" s="78"/>
      <c r="K5355" s="78"/>
      <c r="L5355" s="77"/>
      <c r="M5355" s="78"/>
      <c r="N5355" s="78"/>
      <c r="O5355" s="78"/>
      <c r="P5355" s="78"/>
      <c r="Q5355" s="144"/>
      <c r="R5355" s="78"/>
      <c r="S5355" s="78"/>
      <c r="T5355" s="78"/>
      <c r="U5355" s="78"/>
      <c r="V5355" s="219"/>
      <c r="W5355" s="78"/>
      <c r="X5355" s="78"/>
      <c r="Y5355" s="78"/>
      <c r="Z5355" s="78"/>
      <c r="AA5355" s="77"/>
      <c r="AB5355" s="77"/>
      <c r="AC5355" s="78"/>
      <c r="AD5355" s="104"/>
      <c r="AE5355" s="78"/>
      <c r="AF5355" s="104"/>
      <c r="AG5355" s="78"/>
      <c r="AH5355" s="104"/>
      <c r="AI5355" s="78"/>
      <c r="AJ5355" s="104"/>
      <c r="AK5355" s="78"/>
      <c r="AL5355" s="78"/>
      <c r="AM5355" s="8"/>
      <c r="AN5355" s="78"/>
      <c r="AO5355" s="78"/>
      <c r="AP5355" s="78"/>
      <c r="AQ5355" s="78"/>
      <c r="AR5355" s="78"/>
      <c r="AS5355" s="78"/>
      <c r="AT5355" s="78"/>
      <c r="AU5355" s="78"/>
      <c r="AV5355" s="78"/>
      <c r="AW5355" s="77"/>
      <c r="AX5355" s="144"/>
      <c r="AY5355" s="144"/>
      <c r="AZ5355" s="144"/>
      <c r="BA5355" s="54"/>
      <c r="BB5355" s="54"/>
    </row>
    <row r="5356" spans="2:54" x14ac:dyDescent="0.25">
      <c r="B5356" s="77"/>
      <c r="C5356" s="77"/>
      <c r="D5356" s="77"/>
      <c r="E5356" s="77"/>
      <c r="F5356" s="77"/>
      <c r="G5356" s="77"/>
      <c r="I5356" s="78"/>
      <c r="K5356" s="78"/>
      <c r="L5356" s="77"/>
      <c r="M5356" s="78"/>
      <c r="N5356" s="78"/>
      <c r="O5356" s="78"/>
      <c r="P5356" s="78"/>
      <c r="Q5356" s="144"/>
      <c r="R5356" s="78"/>
      <c r="S5356" s="78"/>
      <c r="T5356" s="78"/>
      <c r="U5356" s="78"/>
      <c r="V5356" s="219"/>
      <c r="W5356" s="78"/>
      <c r="X5356" s="78"/>
      <c r="Y5356" s="78"/>
      <c r="Z5356" s="78"/>
      <c r="AA5356" s="77"/>
      <c r="AB5356" s="77"/>
      <c r="AC5356" s="78"/>
      <c r="AD5356" s="104"/>
      <c r="AE5356" s="78"/>
      <c r="AF5356" s="104"/>
      <c r="AG5356" s="78"/>
      <c r="AH5356" s="104"/>
      <c r="AI5356" s="78"/>
      <c r="AJ5356" s="104"/>
      <c r="AK5356" s="78"/>
      <c r="AL5356" s="78"/>
      <c r="AM5356" s="8"/>
      <c r="AN5356" s="78"/>
      <c r="AO5356" s="78"/>
      <c r="AP5356" s="78"/>
      <c r="AQ5356" s="78"/>
      <c r="AR5356" s="78"/>
      <c r="AS5356" s="78"/>
      <c r="AT5356" s="78"/>
      <c r="AU5356" s="78"/>
      <c r="AV5356" s="78"/>
      <c r="AW5356" s="77"/>
      <c r="AX5356" s="144"/>
      <c r="AY5356" s="144"/>
      <c r="AZ5356" s="144"/>
      <c r="BA5356" s="54"/>
      <c r="BB5356" s="54"/>
    </row>
    <row r="5357" spans="2:54" x14ac:dyDescent="0.25">
      <c r="B5357" s="77"/>
      <c r="C5357" s="77"/>
      <c r="D5357" s="77"/>
      <c r="E5357" s="77"/>
      <c r="F5357" s="77"/>
      <c r="G5357" s="77"/>
      <c r="I5357" s="78"/>
      <c r="K5357" s="78"/>
      <c r="L5357" s="77"/>
      <c r="M5357" s="78"/>
      <c r="N5357" s="78"/>
      <c r="O5357" s="78"/>
      <c r="P5357" s="78"/>
      <c r="Q5357" s="144"/>
      <c r="R5357" s="78"/>
      <c r="S5357" s="78"/>
      <c r="T5357" s="78"/>
      <c r="U5357" s="78"/>
      <c r="V5357" s="219"/>
      <c r="W5357" s="78"/>
      <c r="X5357" s="78"/>
      <c r="Y5357" s="78"/>
      <c r="Z5357" s="78"/>
      <c r="AA5357" s="77"/>
      <c r="AB5357" s="77"/>
      <c r="AC5357" s="78"/>
      <c r="AD5357" s="104"/>
      <c r="AE5357" s="78"/>
      <c r="AF5357" s="104"/>
      <c r="AG5357" s="78"/>
      <c r="AH5357" s="104"/>
      <c r="AI5357" s="78"/>
      <c r="AJ5357" s="104"/>
      <c r="AK5357" s="78"/>
      <c r="AL5357" s="78"/>
      <c r="AM5357" s="8"/>
      <c r="AN5357" s="78"/>
      <c r="AO5357" s="78"/>
      <c r="AP5357" s="78"/>
      <c r="AQ5357" s="78"/>
      <c r="AR5357" s="78"/>
      <c r="AS5357" s="78"/>
      <c r="AT5357" s="78"/>
      <c r="AU5357" s="78"/>
      <c r="AV5357" s="78"/>
      <c r="AW5357" s="77"/>
      <c r="AX5357" s="144"/>
      <c r="AY5357" s="144"/>
      <c r="AZ5357" s="144"/>
      <c r="BA5357" s="54"/>
      <c r="BB5357" s="54"/>
    </row>
    <row r="5358" spans="2:54" x14ac:dyDescent="0.25">
      <c r="B5358" s="77"/>
      <c r="C5358" s="77"/>
      <c r="D5358" s="77"/>
      <c r="E5358" s="77"/>
      <c r="F5358" s="77"/>
      <c r="G5358" s="77"/>
      <c r="I5358" s="78"/>
      <c r="K5358" s="78"/>
      <c r="L5358" s="77"/>
      <c r="M5358" s="78"/>
      <c r="N5358" s="78"/>
      <c r="O5358" s="78"/>
      <c r="P5358" s="78"/>
      <c r="Q5358" s="144"/>
      <c r="R5358" s="78"/>
      <c r="S5358" s="78"/>
      <c r="T5358" s="78"/>
      <c r="U5358" s="78"/>
      <c r="V5358" s="219"/>
      <c r="W5358" s="78"/>
      <c r="X5358" s="78"/>
      <c r="Y5358" s="78"/>
      <c r="Z5358" s="78"/>
      <c r="AA5358" s="77"/>
      <c r="AB5358" s="77"/>
      <c r="AC5358" s="78"/>
      <c r="AD5358" s="104"/>
      <c r="AE5358" s="78"/>
      <c r="AF5358" s="104"/>
      <c r="AG5358" s="78"/>
      <c r="AH5358" s="104"/>
      <c r="AI5358" s="78"/>
      <c r="AJ5358" s="104"/>
      <c r="AK5358" s="78"/>
      <c r="AL5358" s="78"/>
      <c r="AM5358" s="8"/>
      <c r="AN5358" s="78"/>
      <c r="AO5358" s="78"/>
      <c r="AP5358" s="78"/>
      <c r="AQ5358" s="78"/>
      <c r="AR5358" s="78"/>
      <c r="AS5358" s="78"/>
      <c r="AT5358" s="78"/>
      <c r="AU5358" s="78"/>
      <c r="AV5358" s="78"/>
      <c r="AW5358" s="77"/>
      <c r="AX5358" s="144"/>
      <c r="AY5358" s="144"/>
      <c r="AZ5358" s="144"/>
      <c r="BA5358" s="54"/>
      <c r="BB5358" s="54"/>
    </row>
    <row r="5359" spans="2:54" x14ac:dyDescent="0.25">
      <c r="B5359" s="77"/>
      <c r="C5359" s="77"/>
      <c r="D5359" s="77"/>
      <c r="E5359" s="77"/>
      <c r="F5359" s="77"/>
      <c r="G5359" s="77"/>
      <c r="I5359" s="78"/>
      <c r="K5359" s="78"/>
      <c r="L5359" s="77"/>
      <c r="M5359" s="78"/>
      <c r="N5359" s="78"/>
      <c r="O5359" s="78"/>
      <c r="P5359" s="78"/>
      <c r="Q5359" s="144"/>
      <c r="R5359" s="78"/>
      <c r="S5359" s="78"/>
      <c r="T5359" s="78"/>
      <c r="U5359" s="78"/>
      <c r="V5359" s="219"/>
      <c r="W5359" s="78"/>
      <c r="X5359" s="78"/>
      <c r="Y5359" s="78"/>
      <c r="Z5359" s="78"/>
      <c r="AA5359" s="77"/>
      <c r="AB5359" s="77"/>
      <c r="AC5359" s="78"/>
      <c r="AD5359" s="104"/>
      <c r="AE5359" s="78"/>
      <c r="AF5359" s="104"/>
      <c r="AG5359" s="78"/>
      <c r="AH5359" s="104"/>
      <c r="AI5359" s="78"/>
      <c r="AJ5359" s="104"/>
      <c r="AK5359" s="78"/>
      <c r="AL5359" s="78"/>
      <c r="AM5359" s="8"/>
      <c r="AN5359" s="78"/>
      <c r="AO5359" s="78"/>
      <c r="AP5359" s="78"/>
      <c r="AQ5359" s="78"/>
      <c r="AR5359" s="78"/>
      <c r="AS5359" s="78"/>
      <c r="AT5359" s="78"/>
      <c r="AU5359" s="78"/>
      <c r="AV5359" s="78"/>
      <c r="AW5359" s="77"/>
      <c r="AX5359" s="144"/>
      <c r="AY5359" s="144"/>
      <c r="AZ5359" s="144"/>
      <c r="BA5359" s="54"/>
      <c r="BB5359" s="54"/>
    </row>
    <row r="5360" spans="2:54" x14ac:dyDescent="0.25">
      <c r="B5360" s="77"/>
      <c r="C5360" s="77"/>
      <c r="D5360" s="77"/>
      <c r="E5360" s="77"/>
      <c r="F5360" s="77"/>
      <c r="G5360" s="77"/>
      <c r="I5360" s="78"/>
      <c r="K5360" s="78"/>
      <c r="L5360" s="77"/>
      <c r="M5360" s="78"/>
      <c r="N5360" s="78"/>
      <c r="O5360" s="78"/>
      <c r="P5360" s="78"/>
      <c r="Q5360" s="144"/>
      <c r="R5360" s="78"/>
      <c r="S5360" s="78"/>
      <c r="T5360" s="78"/>
      <c r="U5360" s="78"/>
      <c r="V5360" s="219"/>
      <c r="W5360" s="78"/>
      <c r="X5360" s="78"/>
      <c r="Y5360" s="78"/>
      <c r="Z5360" s="78"/>
      <c r="AA5360" s="77"/>
      <c r="AB5360" s="77"/>
      <c r="AC5360" s="78"/>
      <c r="AD5360" s="104"/>
      <c r="AE5360" s="78"/>
      <c r="AF5360" s="104"/>
      <c r="AG5360" s="78"/>
      <c r="AH5360" s="104"/>
      <c r="AI5360" s="78"/>
      <c r="AJ5360" s="104"/>
      <c r="AK5360" s="78"/>
      <c r="AL5360" s="78"/>
      <c r="AM5360" s="8"/>
      <c r="AN5360" s="78"/>
      <c r="AO5360" s="78"/>
      <c r="AP5360" s="78"/>
      <c r="AQ5360" s="78"/>
      <c r="AR5360" s="78"/>
      <c r="AS5360" s="78"/>
      <c r="AT5360" s="78"/>
      <c r="AU5360" s="78"/>
      <c r="AV5360" s="78"/>
      <c r="AW5360" s="77"/>
      <c r="AX5360" s="144"/>
      <c r="AY5360" s="144"/>
      <c r="AZ5360" s="144"/>
      <c r="BA5360" s="54"/>
      <c r="BB5360" s="54"/>
    </row>
    <row r="5361" spans="2:54" x14ac:dyDescent="0.25">
      <c r="B5361" s="77"/>
      <c r="C5361" s="77"/>
      <c r="D5361" s="77"/>
      <c r="E5361" s="77"/>
      <c r="F5361" s="77"/>
      <c r="G5361" s="77"/>
      <c r="I5361" s="78"/>
      <c r="K5361" s="78"/>
      <c r="L5361" s="77"/>
      <c r="M5361" s="78"/>
      <c r="N5361" s="78"/>
      <c r="O5361" s="78"/>
      <c r="P5361" s="78"/>
      <c r="Q5361" s="144"/>
      <c r="R5361" s="78"/>
      <c r="S5361" s="78"/>
      <c r="T5361" s="78"/>
      <c r="U5361" s="78"/>
      <c r="V5361" s="219"/>
      <c r="W5361" s="78"/>
      <c r="X5361" s="78"/>
      <c r="Y5361" s="78"/>
      <c r="Z5361" s="78"/>
      <c r="AA5361" s="77"/>
      <c r="AB5361" s="77"/>
      <c r="AC5361" s="78"/>
      <c r="AD5361" s="104"/>
      <c r="AE5361" s="78"/>
      <c r="AF5361" s="104"/>
      <c r="AG5361" s="78"/>
      <c r="AH5361" s="104"/>
      <c r="AI5361" s="78"/>
      <c r="AJ5361" s="104"/>
      <c r="AK5361" s="78"/>
      <c r="AL5361" s="78"/>
      <c r="AM5361" s="8"/>
      <c r="AN5361" s="78"/>
      <c r="AO5361" s="78"/>
      <c r="AP5361" s="78"/>
      <c r="AQ5361" s="78"/>
      <c r="AR5361" s="78"/>
      <c r="AS5361" s="78"/>
      <c r="AT5361" s="78"/>
      <c r="AU5361" s="78"/>
      <c r="AV5361" s="78"/>
      <c r="AW5361" s="77"/>
      <c r="AX5361" s="144"/>
      <c r="AY5361" s="144"/>
      <c r="AZ5361" s="144"/>
      <c r="BA5361" s="54"/>
      <c r="BB5361" s="54"/>
    </row>
    <row r="5362" spans="2:54" x14ac:dyDescent="0.25">
      <c r="B5362" s="77"/>
      <c r="C5362" s="77"/>
      <c r="D5362" s="77"/>
      <c r="E5362" s="77"/>
      <c r="F5362" s="77"/>
      <c r="G5362" s="77"/>
      <c r="I5362" s="78"/>
      <c r="K5362" s="78"/>
      <c r="L5362" s="77"/>
      <c r="M5362" s="78"/>
      <c r="N5362" s="78"/>
      <c r="O5362" s="78"/>
      <c r="P5362" s="78"/>
      <c r="Q5362" s="144"/>
      <c r="R5362" s="78"/>
      <c r="S5362" s="78"/>
      <c r="T5362" s="78"/>
      <c r="U5362" s="78"/>
      <c r="V5362" s="219"/>
      <c r="W5362" s="78"/>
      <c r="X5362" s="78"/>
      <c r="Y5362" s="78"/>
      <c r="Z5362" s="78"/>
      <c r="AA5362" s="77"/>
      <c r="AB5362" s="77"/>
      <c r="AC5362" s="78"/>
      <c r="AD5362" s="104"/>
      <c r="AE5362" s="78"/>
      <c r="AF5362" s="104"/>
      <c r="AG5362" s="78"/>
      <c r="AH5362" s="104"/>
      <c r="AI5362" s="78"/>
      <c r="AJ5362" s="104"/>
      <c r="AK5362" s="78"/>
      <c r="AL5362" s="78"/>
      <c r="AM5362" s="8"/>
      <c r="AN5362" s="78"/>
      <c r="AO5362" s="78"/>
      <c r="AP5362" s="78"/>
      <c r="AQ5362" s="78"/>
      <c r="AR5362" s="78"/>
      <c r="AS5362" s="78"/>
      <c r="AT5362" s="78"/>
      <c r="AU5362" s="78"/>
      <c r="AV5362" s="78"/>
      <c r="AW5362" s="77"/>
      <c r="AX5362" s="144"/>
      <c r="AY5362" s="144"/>
      <c r="AZ5362" s="144"/>
      <c r="BA5362" s="54"/>
      <c r="BB5362" s="54"/>
    </row>
    <row r="5363" spans="2:54" x14ac:dyDescent="0.25">
      <c r="B5363" s="77"/>
      <c r="C5363" s="77"/>
      <c r="D5363" s="77"/>
      <c r="E5363" s="77"/>
      <c r="F5363" s="77"/>
      <c r="G5363" s="77"/>
      <c r="I5363" s="78"/>
      <c r="K5363" s="78"/>
      <c r="L5363" s="77"/>
      <c r="M5363" s="78"/>
      <c r="N5363" s="78"/>
      <c r="O5363" s="78"/>
      <c r="P5363" s="78"/>
      <c r="Q5363" s="144"/>
      <c r="R5363" s="78"/>
      <c r="S5363" s="78"/>
      <c r="T5363" s="78"/>
      <c r="U5363" s="78"/>
      <c r="V5363" s="219"/>
      <c r="W5363" s="78"/>
      <c r="X5363" s="78"/>
      <c r="Y5363" s="78"/>
      <c r="Z5363" s="78"/>
      <c r="AA5363" s="77"/>
      <c r="AB5363" s="77"/>
      <c r="AC5363" s="78"/>
      <c r="AD5363" s="104"/>
      <c r="AE5363" s="78"/>
      <c r="AF5363" s="104"/>
      <c r="AG5363" s="78"/>
      <c r="AH5363" s="104"/>
      <c r="AI5363" s="78"/>
      <c r="AJ5363" s="104"/>
      <c r="AK5363" s="78"/>
      <c r="AL5363" s="78"/>
      <c r="AM5363" s="8"/>
      <c r="AN5363" s="78"/>
      <c r="AO5363" s="78"/>
      <c r="AP5363" s="78"/>
      <c r="AQ5363" s="78"/>
      <c r="AR5363" s="78"/>
      <c r="AS5363" s="78"/>
      <c r="AT5363" s="78"/>
      <c r="AU5363" s="78"/>
      <c r="AV5363" s="78"/>
      <c r="AW5363" s="77"/>
      <c r="AX5363" s="144"/>
      <c r="AY5363" s="144"/>
      <c r="AZ5363" s="144"/>
      <c r="BA5363" s="54"/>
      <c r="BB5363" s="54"/>
    </row>
    <row r="5364" spans="2:54" x14ac:dyDescent="0.25">
      <c r="B5364" s="77"/>
      <c r="C5364" s="77"/>
      <c r="D5364" s="77"/>
      <c r="E5364" s="77"/>
      <c r="F5364" s="77"/>
      <c r="G5364" s="77"/>
      <c r="I5364" s="78"/>
      <c r="K5364" s="78"/>
      <c r="L5364" s="77"/>
      <c r="M5364" s="78"/>
      <c r="N5364" s="78"/>
      <c r="O5364" s="78"/>
      <c r="P5364" s="78"/>
      <c r="Q5364" s="144"/>
      <c r="R5364" s="78"/>
      <c r="S5364" s="78"/>
      <c r="T5364" s="78"/>
      <c r="U5364" s="78"/>
      <c r="V5364" s="219"/>
      <c r="W5364" s="78"/>
      <c r="X5364" s="78"/>
      <c r="Y5364" s="78"/>
      <c r="Z5364" s="78"/>
      <c r="AA5364" s="77"/>
      <c r="AB5364" s="77"/>
      <c r="AC5364" s="78"/>
      <c r="AD5364" s="104"/>
      <c r="AE5364" s="78"/>
      <c r="AF5364" s="104"/>
      <c r="AG5364" s="78"/>
      <c r="AH5364" s="104"/>
      <c r="AI5364" s="78"/>
      <c r="AJ5364" s="104"/>
      <c r="AK5364" s="78"/>
      <c r="AL5364" s="78"/>
      <c r="AM5364" s="8"/>
      <c r="AN5364" s="78"/>
      <c r="AO5364" s="78"/>
      <c r="AP5364" s="78"/>
      <c r="AQ5364" s="78"/>
      <c r="AR5364" s="78"/>
      <c r="AS5364" s="78"/>
      <c r="AT5364" s="78"/>
      <c r="AU5364" s="78"/>
      <c r="AV5364" s="78"/>
      <c r="AW5364" s="77"/>
      <c r="AX5364" s="144"/>
      <c r="AY5364" s="144"/>
      <c r="AZ5364" s="144"/>
      <c r="BA5364" s="54"/>
      <c r="BB5364" s="54"/>
    </row>
    <row r="5365" spans="2:54" x14ac:dyDescent="0.25">
      <c r="B5365" s="77"/>
      <c r="C5365" s="77"/>
      <c r="D5365" s="77"/>
      <c r="E5365" s="77"/>
      <c r="F5365" s="77"/>
      <c r="G5365" s="77"/>
      <c r="I5365" s="78"/>
      <c r="K5365" s="78"/>
      <c r="L5365" s="77"/>
      <c r="M5365" s="78"/>
      <c r="N5365" s="78"/>
      <c r="O5365" s="78"/>
      <c r="P5365" s="78"/>
      <c r="Q5365" s="144"/>
      <c r="R5365" s="78"/>
      <c r="S5365" s="78"/>
      <c r="T5365" s="78"/>
      <c r="U5365" s="78"/>
      <c r="V5365" s="219"/>
      <c r="W5365" s="78"/>
      <c r="X5365" s="78"/>
      <c r="Y5365" s="78"/>
      <c r="Z5365" s="78"/>
      <c r="AA5365" s="77"/>
      <c r="AB5365" s="77"/>
      <c r="AC5365" s="78"/>
      <c r="AD5365" s="104"/>
      <c r="AE5365" s="78"/>
      <c r="AF5365" s="104"/>
      <c r="AG5365" s="78"/>
      <c r="AH5365" s="104"/>
      <c r="AI5365" s="78"/>
      <c r="AJ5365" s="104"/>
      <c r="AK5365" s="78"/>
      <c r="AL5365" s="78"/>
      <c r="AM5365" s="8"/>
      <c r="AN5365" s="78"/>
      <c r="AO5365" s="78"/>
      <c r="AP5365" s="78"/>
      <c r="AQ5365" s="78"/>
      <c r="AR5365" s="78"/>
      <c r="AS5365" s="78"/>
      <c r="AT5365" s="78"/>
      <c r="AU5365" s="78"/>
      <c r="AV5365" s="78"/>
      <c r="AW5365" s="77"/>
      <c r="AX5365" s="144"/>
      <c r="AY5365" s="144"/>
      <c r="AZ5365" s="144"/>
      <c r="BA5365" s="54"/>
      <c r="BB5365" s="54"/>
    </row>
    <row r="5366" spans="2:54" x14ac:dyDescent="0.25">
      <c r="B5366" s="77"/>
      <c r="C5366" s="77"/>
      <c r="D5366" s="77"/>
      <c r="E5366" s="77"/>
      <c r="F5366" s="77"/>
      <c r="G5366" s="77"/>
      <c r="I5366" s="78"/>
      <c r="K5366" s="78"/>
      <c r="L5366" s="77"/>
      <c r="M5366" s="78"/>
      <c r="N5366" s="78"/>
      <c r="O5366" s="78"/>
      <c r="P5366" s="78"/>
      <c r="Q5366" s="144"/>
      <c r="R5366" s="78"/>
      <c r="S5366" s="78"/>
      <c r="T5366" s="78"/>
      <c r="U5366" s="78"/>
      <c r="V5366" s="219"/>
      <c r="W5366" s="78"/>
      <c r="X5366" s="78"/>
      <c r="Y5366" s="78"/>
      <c r="Z5366" s="78"/>
      <c r="AA5366" s="77"/>
      <c r="AB5366" s="77"/>
      <c r="AC5366" s="78"/>
      <c r="AD5366" s="104"/>
      <c r="AE5366" s="78"/>
      <c r="AF5366" s="104"/>
      <c r="AG5366" s="78"/>
      <c r="AH5366" s="104"/>
      <c r="AI5366" s="78"/>
      <c r="AJ5366" s="104"/>
      <c r="AK5366" s="78"/>
      <c r="AL5366" s="78"/>
      <c r="AM5366" s="8"/>
      <c r="AN5366" s="78"/>
      <c r="AO5366" s="78"/>
      <c r="AP5366" s="78"/>
      <c r="AQ5366" s="78"/>
      <c r="AR5366" s="78"/>
      <c r="AS5366" s="78"/>
      <c r="AT5366" s="78"/>
      <c r="AU5366" s="78"/>
      <c r="AV5366" s="78"/>
      <c r="AW5366" s="77"/>
      <c r="AX5366" s="144"/>
      <c r="AY5366" s="144"/>
      <c r="AZ5366" s="144"/>
      <c r="BA5366" s="54"/>
      <c r="BB5366" s="54"/>
    </row>
    <row r="5367" spans="2:54" x14ac:dyDescent="0.25">
      <c r="B5367" s="77"/>
      <c r="C5367" s="77"/>
      <c r="D5367" s="77"/>
      <c r="E5367" s="77"/>
      <c r="F5367" s="77"/>
      <c r="G5367" s="77"/>
      <c r="I5367" s="78"/>
      <c r="K5367" s="78"/>
      <c r="L5367" s="77"/>
      <c r="M5367" s="78"/>
      <c r="N5367" s="78"/>
      <c r="O5367" s="78"/>
      <c r="P5367" s="78"/>
      <c r="Q5367" s="144"/>
      <c r="R5367" s="78"/>
      <c r="S5367" s="78"/>
      <c r="T5367" s="78"/>
      <c r="U5367" s="78"/>
      <c r="V5367" s="219"/>
      <c r="W5367" s="78"/>
      <c r="X5367" s="78"/>
      <c r="Y5367" s="78"/>
      <c r="Z5367" s="78"/>
      <c r="AA5367" s="77"/>
      <c r="AB5367" s="77"/>
      <c r="AC5367" s="78"/>
      <c r="AD5367" s="104"/>
      <c r="AE5367" s="78"/>
      <c r="AF5367" s="104"/>
      <c r="AG5367" s="78"/>
      <c r="AH5367" s="104"/>
      <c r="AI5367" s="78"/>
      <c r="AJ5367" s="104"/>
      <c r="AK5367" s="78"/>
      <c r="AL5367" s="78"/>
      <c r="AM5367" s="8"/>
      <c r="AN5367" s="78"/>
      <c r="AO5367" s="78"/>
      <c r="AP5367" s="78"/>
      <c r="AQ5367" s="78"/>
      <c r="AR5367" s="78"/>
      <c r="AS5367" s="78"/>
      <c r="AT5367" s="78"/>
      <c r="AU5367" s="78"/>
      <c r="AV5367" s="78"/>
      <c r="AW5367" s="77"/>
      <c r="AX5367" s="144"/>
      <c r="AY5367" s="144"/>
      <c r="AZ5367" s="144"/>
      <c r="BA5367" s="54"/>
      <c r="BB5367" s="54"/>
    </row>
    <row r="5368" spans="2:54" x14ac:dyDescent="0.25">
      <c r="B5368" s="77"/>
      <c r="C5368" s="77"/>
      <c r="D5368" s="77"/>
      <c r="E5368" s="77"/>
      <c r="F5368" s="77"/>
      <c r="G5368" s="77"/>
      <c r="I5368" s="78"/>
      <c r="K5368" s="78"/>
      <c r="L5368" s="77"/>
      <c r="M5368" s="78"/>
      <c r="N5368" s="78"/>
      <c r="O5368" s="78"/>
      <c r="P5368" s="78"/>
      <c r="Q5368" s="144"/>
      <c r="R5368" s="78"/>
      <c r="S5368" s="78"/>
      <c r="T5368" s="78"/>
      <c r="U5368" s="78"/>
      <c r="V5368" s="219"/>
      <c r="W5368" s="78"/>
      <c r="X5368" s="78"/>
      <c r="Y5368" s="78"/>
      <c r="Z5368" s="78"/>
      <c r="AA5368" s="77"/>
      <c r="AB5368" s="77"/>
      <c r="AC5368" s="78"/>
      <c r="AD5368" s="104"/>
      <c r="AE5368" s="78"/>
      <c r="AF5368" s="104"/>
      <c r="AG5368" s="78"/>
      <c r="AH5368" s="104"/>
      <c r="AI5368" s="78"/>
      <c r="AJ5368" s="104"/>
      <c r="AK5368" s="78"/>
      <c r="AL5368" s="78"/>
      <c r="AM5368" s="8"/>
      <c r="AN5368" s="78"/>
      <c r="AO5368" s="78"/>
      <c r="AP5368" s="78"/>
      <c r="AQ5368" s="78"/>
      <c r="AR5368" s="78"/>
      <c r="AS5368" s="78"/>
      <c r="AT5368" s="78"/>
      <c r="AU5368" s="78"/>
      <c r="AV5368" s="78"/>
      <c r="AW5368" s="77"/>
      <c r="AX5368" s="144"/>
      <c r="AY5368" s="144"/>
      <c r="AZ5368" s="144"/>
      <c r="BA5368" s="54"/>
      <c r="BB5368" s="54"/>
    </row>
    <row r="5369" spans="2:54" x14ac:dyDescent="0.25">
      <c r="B5369" s="77"/>
      <c r="C5369" s="77"/>
      <c r="D5369" s="77"/>
      <c r="E5369" s="77"/>
      <c r="F5369" s="77"/>
      <c r="G5369" s="77"/>
      <c r="I5369" s="78"/>
      <c r="K5369" s="78"/>
      <c r="L5369" s="77"/>
      <c r="M5369" s="78"/>
      <c r="N5369" s="78"/>
      <c r="O5369" s="78"/>
      <c r="P5369" s="78"/>
      <c r="Q5369" s="144"/>
      <c r="R5369" s="78"/>
      <c r="S5369" s="78"/>
      <c r="T5369" s="78"/>
      <c r="U5369" s="78"/>
      <c r="V5369" s="219"/>
      <c r="W5369" s="78"/>
      <c r="X5369" s="78"/>
      <c r="Y5369" s="78"/>
      <c r="Z5369" s="78"/>
      <c r="AA5369" s="77"/>
      <c r="AB5369" s="77"/>
      <c r="AC5369" s="78"/>
      <c r="AD5369" s="104"/>
      <c r="AE5369" s="78"/>
      <c r="AF5369" s="104"/>
      <c r="AG5369" s="78"/>
      <c r="AH5369" s="104"/>
      <c r="AI5369" s="78"/>
      <c r="AJ5369" s="104"/>
      <c r="AK5369" s="78"/>
      <c r="AL5369" s="78"/>
      <c r="AM5369" s="8"/>
      <c r="AN5369" s="78"/>
      <c r="AO5369" s="78"/>
      <c r="AP5369" s="78"/>
      <c r="AQ5369" s="78"/>
      <c r="AR5369" s="78"/>
      <c r="AS5369" s="78"/>
      <c r="AT5369" s="78"/>
      <c r="AU5369" s="78"/>
      <c r="AV5369" s="78"/>
      <c r="AW5369" s="77"/>
      <c r="AX5369" s="144"/>
      <c r="AY5369" s="144"/>
      <c r="AZ5369" s="144"/>
      <c r="BA5369" s="54"/>
      <c r="BB5369" s="54"/>
    </row>
    <row r="5370" spans="2:54" x14ac:dyDescent="0.25">
      <c r="B5370" s="77"/>
      <c r="C5370" s="77"/>
      <c r="D5370" s="77"/>
      <c r="E5370" s="77"/>
      <c r="F5370" s="77"/>
      <c r="G5370" s="77"/>
      <c r="I5370" s="78"/>
      <c r="K5370" s="78"/>
      <c r="L5370" s="77"/>
      <c r="M5370" s="78"/>
      <c r="N5370" s="78"/>
      <c r="O5370" s="78"/>
      <c r="P5370" s="78"/>
      <c r="Q5370" s="144"/>
      <c r="R5370" s="78"/>
      <c r="S5370" s="78"/>
      <c r="T5370" s="78"/>
      <c r="U5370" s="78"/>
      <c r="V5370" s="219"/>
      <c r="W5370" s="78"/>
      <c r="X5370" s="78"/>
      <c r="Y5370" s="78"/>
      <c r="Z5370" s="78"/>
      <c r="AA5370" s="77"/>
      <c r="AB5370" s="77"/>
      <c r="AC5370" s="78"/>
      <c r="AD5370" s="104"/>
      <c r="AE5370" s="78"/>
      <c r="AF5370" s="104"/>
      <c r="AG5370" s="78"/>
      <c r="AH5370" s="104"/>
      <c r="AI5370" s="78"/>
      <c r="AJ5370" s="104"/>
      <c r="AK5370" s="78"/>
      <c r="AL5370" s="78"/>
      <c r="AM5370" s="8"/>
      <c r="AN5370" s="78"/>
      <c r="AO5370" s="78"/>
      <c r="AP5370" s="78"/>
      <c r="AQ5370" s="78"/>
      <c r="AR5370" s="78"/>
      <c r="AS5370" s="78"/>
      <c r="AT5370" s="78"/>
      <c r="AU5370" s="78"/>
      <c r="AV5370" s="78"/>
      <c r="AW5370" s="77"/>
      <c r="AX5370" s="144"/>
      <c r="AY5370" s="144"/>
      <c r="AZ5370" s="144"/>
      <c r="BA5370" s="54"/>
      <c r="BB5370" s="54"/>
    </row>
    <row r="5371" spans="2:54" x14ac:dyDescent="0.25">
      <c r="B5371" s="77"/>
      <c r="C5371" s="77"/>
      <c r="D5371" s="77"/>
      <c r="E5371" s="77"/>
      <c r="F5371" s="77"/>
      <c r="G5371" s="77"/>
      <c r="I5371" s="78"/>
      <c r="K5371" s="78"/>
      <c r="L5371" s="77"/>
      <c r="M5371" s="78"/>
      <c r="N5371" s="78"/>
      <c r="O5371" s="78"/>
      <c r="P5371" s="78"/>
      <c r="Q5371" s="144"/>
      <c r="R5371" s="78"/>
      <c r="S5371" s="78"/>
      <c r="T5371" s="78"/>
      <c r="U5371" s="78"/>
      <c r="V5371" s="219"/>
      <c r="W5371" s="78"/>
      <c r="X5371" s="78"/>
      <c r="Y5371" s="78"/>
      <c r="Z5371" s="78"/>
      <c r="AA5371" s="77"/>
      <c r="AB5371" s="77"/>
      <c r="AC5371" s="78"/>
      <c r="AD5371" s="104"/>
      <c r="AE5371" s="78"/>
      <c r="AF5371" s="104"/>
      <c r="AG5371" s="78"/>
      <c r="AH5371" s="104"/>
      <c r="AI5371" s="78"/>
      <c r="AJ5371" s="104"/>
      <c r="AK5371" s="78"/>
      <c r="AL5371" s="78"/>
      <c r="AM5371" s="8"/>
      <c r="AN5371" s="78"/>
      <c r="AO5371" s="78"/>
      <c r="AP5371" s="78"/>
      <c r="AQ5371" s="78"/>
      <c r="AR5371" s="78"/>
      <c r="AS5371" s="78"/>
      <c r="AT5371" s="78"/>
      <c r="AU5371" s="78"/>
      <c r="AV5371" s="78"/>
      <c r="AW5371" s="77"/>
      <c r="AX5371" s="144"/>
      <c r="AY5371" s="144"/>
      <c r="AZ5371" s="144"/>
      <c r="BA5371" s="54"/>
      <c r="BB5371" s="54"/>
    </row>
    <row r="5372" spans="2:54" x14ac:dyDescent="0.25">
      <c r="B5372" s="77"/>
      <c r="C5372" s="77"/>
      <c r="D5372" s="77"/>
      <c r="E5372" s="77"/>
      <c r="F5372" s="77"/>
      <c r="G5372" s="77"/>
      <c r="I5372" s="78"/>
      <c r="K5372" s="78"/>
      <c r="L5372" s="77"/>
      <c r="M5372" s="78"/>
      <c r="N5372" s="78"/>
      <c r="O5372" s="78"/>
      <c r="P5372" s="78"/>
      <c r="Q5372" s="144"/>
      <c r="R5372" s="78"/>
      <c r="S5372" s="78"/>
      <c r="T5372" s="78"/>
      <c r="U5372" s="78"/>
      <c r="V5372" s="219"/>
      <c r="W5372" s="78"/>
      <c r="X5372" s="78"/>
      <c r="Y5372" s="78"/>
      <c r="Z5372" s="78"/>
      <c r="AA5372" s="77"/>
      <c r="AB5372" s="77"/>
      <c r="AC5372" s="78"/>
      <c r="AD5372" s="104"/>
      <c r="AE5372" s="78"/>
      <c r="AF5372" s="104"/>
      <c r="AG5372" s="78"/>
      <c r="AH5372" s="104"/>
      <c r="AI5372" s="78"/>
      <c r="AJ5372" s="104"/>
      <c r="AK5372" s="78"/>
      <c r="AL5372" s="78"/>
      <c r="AM5372" s="8"/>
      <c r="AN5372" s="78"/>
      <c r="AO5372" s="78"/>
      <c r="AP5372" s="78"/>
      <c r="AQ5372" s="78"/>
      <c r="AR5372" s="78"/>
      <c r="AS5372" s="78"/>
      <c r="AT5372" s="78"/>
      <c r="AU5372" s="78"/>
      <c r="AV5372" s="78"/>
      <c r="AW5372" s="77"/>
      <c r="AX5372" s="144"/>
      <c r="AY5372" s="144"/>
      <c r="AZ5372" s="144"/>
      <c r="BA5372" s="54"/>
      <c r="BB5372" s="54"/>
    </row>
    <row r="5373" spans="2:54" x14ac:dyDescent="0.25">
      <c r="B5373" s="77"/>
      <c r="C5373" s="77"/>
      <c r="D5373" s="77"/>
      <c r="E5373" s="77"/>
      <c r="F5373" s="77"/>
      <c r="G5373" s="77"/>
      <c r="I5373" s="78"/>
      <c r="K5373" s="78"/>
      <c r="L5373" s="77"/>
      <c r="M5373" s="78"/>
      <c r="N5373" s="78"/>
      <c r="O5373" s="78"/>
      <c r="P5373" s="78"/>
      <c r="Q5373" s="144"/>
      <c r="R5373" s="78"/>
      <c r="S5373" s="78"/>
      <c r="T5373" s="78"/>
      <c r="U5373" s="78"/>
      <c r="V5373" s="219"/>
      <c r="W5373" s="78"/>
      <c r="X5373" s="78"/>
      <c r="Y5373" s="78"/>
      <c r="Z5373" s="78"/>
      <c r="AA5373" s="77"/>
      <c r="AB5373" s="77"/>
      <c r="AC5373" s="78"/>
      <c r="AD5373" s="104"/>
      <c r="AE5373" s="78"/>
      <c r="AF5373" s="104"/>
      <c r="AG5373" s="78"/>
      <c r="AH5373" s="104"/>
      <c r="AI5373" s="78"/>
      <c r="AJ5373" s="104"/>
      <c r="AK5373" s="78"/>
      <c r="AL5373" s="78"/>
      <c r="AM5373" s="8"/>
      <c r="AN5373" s="78"/>
      <c r="AO5373" s="78"/>
      <c r="AP5373" s="78"/>
      <c r="AQ5373" s="78"/>
      <c r="AR5373" s="78"/>
      <c r="AS5373" s="78"/>
      <c r="AT5373" s="78"/>
      <c r="AU5373" s="78"/>
      <c r="AV5373" s="78"/>
      <c r="AW5373" s="77"/>
      <c r="AX5373" s="144"/>
      <c r="AY5373" s="144"/>
      <c r="AZ5373" s="144"/>
      <c r="BA5373" s="54"/>
      <c r="BB5373" s="54"/>
    </row>
    <row r="5374" spans="2:54" x14ac:dyDescent="0.25">
      <c r="B5374" s="77"/>
      <c r="C5374" s="77"/>
      <c r="D5374" s="77"/>
      <c r="E5374" s="77"/>
      <c r="F5374" s="77"/>
      <c r="G5374" s="77"/>
      <c r="I5374" s="78"/>
      <c r="K5374" s="78"/>
      <c r="L5374" s="77"/>
      <c r="M5374" s="78"/>
      <c r="N5374" s="78"/>
      <c r="O5374" s="78"/>
      <c r="P5374" s="78"/>
      <c r="Q5374" s="144"/>
      <c r="R5374" s="78"/>
      <c r="S5374" s="78"/>
      <c r="T5374" s="78"/>
      <c r="U5374" s="78"/>
      <c r="V5374" s="219"/>
      <c r="W5374" s="78"/>
      <c r="X5374" s="78"/>
      <c r="Y5374" s="78"/>
      <c r="Z5374" s="78"/>
      <c r="AA5374" s="77"/>
      <c r="AB5374" s="77"/>
      <c r="AC5374" s="78"/>
      <c r="AD5374" s="104"/>
      <c r="AE5374" s="78"/>
      <c r="AF5374" s="104"/>
      <c r="AG5374" s="78"/>
      <c r="AH5374" s="104"/>
      <c r="AI5374" s="78"/>
      <c r="AJ5374" s="104"/>
      <c r="AK5374" s="78"/>
      <c r="AL5374" s="78"/>
      <c r="AM5374" s="8"/>
      <c r="AN5374" s="78"/>
      <c r="AO5374" s="78"/>
      <c r="AP5374" s="78"/>
      <c r="AQ5374" s="78"/>
      <c r="AR5374" s="78"/>
      <c r="AS5374" s="78"/>
      <c r="AT5374" s="78"/>
      <c r="AU5374" s="78"/>
      <c r="AV5374" s="78"/>
      <c r="AW5374" s="77"/>
      <c r="AX5374" s="144"/>
      <c r="AY5374" s="144"/>
      <c r="AZ5374" s="144"/>
      <c r="BA5374" s="54"/>
      <c r="BB5374" s="54"/>
    </row>
    <row r="5375" spans="2:54" x14ac:dyDescent="0.25">
      <c r="B5375" s="77"/>
      <c r="C5375" s="77"/>
      <c r="D5375" s="77"/>
      <c r="E5375" s="77"/>
      <c r="F5375" s="77"/>
      <c r="G5375" s="77"/>
      <c r="I5375" s="78"/>
      <c r="K5375" s="78"/>
      <c r="L5375" s="77"/>
      <c r="M5375" s="78"/>
      <c r="N5375" s="78"/>
      <c r="O5375" s="78"/>
      <c r="P5375" s="78"/>
      <c r="Q5375" s="144"/>
      <c r="R5375" s="78"/>
      <c r="S5375" s="78"/>
      <c r="T5375" s="78"/>
      <c r="U5375" s="78"/>
      <c r="V5375" s="219"/>
      <c r="W5375" s="78"/>
      <c r="X5375" s="78"/>
      <c r="Y5375" s="78"/>
      <c r="Z5375" s="78"/>
      <c r="AA5375" s="77"/>
      <c r="AB5375" s="77"/>
      <c r="AC5375" s="78"/>
      <c r="AD5375" s="104"/>
      <c r="AE5375" s="78"/>
      <c r="AF5375" s="104"/>
      <c r="AG5375" s="78"/>
      <c r="AH5375" s="104"/>
      <c r="AI5375" s="78"/>
      <c r="AJ5375" s="104"/>
      <c r="AK5375" s="78"/>
      <c r="AL5375" s="78"/>
      <c r="AM5375" s="8"/>
      <c r="AN5375" s="78"/>
      <c r="AO5375" s="78"/>
      <c r="AP5375" s="78"/>
      <c r="AQ5375" s="78"/>
      <c r="AR5375" s="78"/>
      <c r="AS5375" s="78"/>
      <c r="AT5375" s="78"/>
      <c r="AU5375" s="78"/>
      <c r="AV5375" s="78"/>
      <c r="AW5375" s="77"/>
      <c r="AX5375" s="144"/>
      <c r="AY5375" s="144"/>
      <c r="AZ5375" s="144"/>
      <c r="BA5375" s="54"/>
      <c r="BB5375" s="54"/>
    </row>
    <row r="5376" spans="2:54" x14ac:dyDescent="0.25">
      <c r="B5376" s="77"/>
      <c r="C5376" s="77"/>
      <c r="D5376" s="77"/>
      <c r="E5376" s="77"/>
      <c r="F5376" s="77"/>
      <c r="G5376" s="77"/>
      <c r="I5376" s="78"/>
      <c r="K5376" s="78"/>
      <c r="L5376" s="77"/>
      <c r="M5376" s="78"/>
      <c r="N5376" s="78"/>
      <c r="O5376" s="78"/>
      <c r="P5376" s="78"/>
      <c r="Q5376" s="144"/>
      <c r="R5376" s="78"/>
      <c r="S5376" s="78"/>
      <c r="T5376" s="78"/>
      <c r="U5376" s="78"/>
      <c r="V5376" s="219"/>
      <c r="W5376" s="78"/>
      <c r="X5376" s="78"/>
      <c r="Y5376" s="78"/>
      <c r="Z5376" s="78"/>
      <c r="AA5376" s="77"/>
      <c r="AB5376" s="77"/>
      <c r="AC5376" s="78"/>
      <c r="AD5376" s="104"/>
      <c r="AE5376" s="78"/>
      <c r="AF5376" s="104"/>
      <c r="AG5376" s="78"/>
      <c r="AH5376" s="104"/>
      <c r="AI5376" s="78"/>
      <c r="AJ5376" s="104"/>
      <c r="AK5376" s="78"/>
      <c r="AL5376" s="78"/>
      <c r="AM5376" s="8"/>
      <c r="AN5376" s="78"/>
      <c r="AO5376" s="78"/>
      <c r="AP5376" s="78"/>
      <c r="AQ5376" s="78"/>
      <c r="AR5376" s="78"/>
      <c r="AS5376" s="78"/>
      <c r="AT5376" s="78"/>
      <c r="AU5376" s="78"/>
      <c r="AV5376" s="78"/>
      <c r="AW5376" s="77"/>
      <c r="AX5376" s="144"/>
      <c r="AY5376" s="144"/>
      <c r="AZ5376" s="144"/>
      <c r="BA5376" s="54"/>
      <c r="BB5376" s="54"/>
    </row>
    <row r="5377" spans="2:54" x14ac:dyDescent="0.25">
      <c r="B5377" s="77"/>
      <c r="C5377" s="77"/>
      <c r="D5377" s="77"/>
      <c r="E5377" s="77"/>
      <c r="F5377" s="77"/>
      <c r="G5377" s="77"/>
      <c r="I5377" s="78"/>
      <c r="K5377" s="78"/>
      <c r="L5377" s="77"/>
      <c r="M5377" s="78"/>
      <c r="N5377" s="78"/>
      <c r="O5377" s="78"/>
      <c r="P5377" s="78"/>
      <c r="Q5377" s="144"/>
      <c r="R5377" s="78"/>
      <c r="S5377" s="78"/>
      <c r="T5377" s="78"/>
      <c r="U5377" s="78"/>
      <c r="V5377" s="219"/>
      <c r="W5377" s="78"/>
      <c r="X5377" s="78"/>
      <c r="Y5377" s="78"/>
      <c r="Z5377" s="78"/>
      <c r="AA5377" s="77"/>
      <c r="AB5377" s="77"/>
      <c r="AC5377" s="78"/>
      <c r="AD5377" s="104"/>
      <c r="AE5377" s="78"/>
      <c r="AF5377" s="104"/>
      <c r="AG5377" s="78"/>
      <c r="AH5377" s="104"/>
      <c r="AI5377" s="78"/>
      <c r="AJ5377" s="104"/>
      <c r="AK5377" s="78"/>
      <c r="AL5377" s="78"/>
      <c r="AM5377" s="8"/>
      <c r="AN5377" s="78"/>
      <c r="AO5377" s="78"/>
      <c r="AP5377" s="78"/>
      <c r="AQ5377" s="78"/>
      <c r="AR5377" s="78"/>
      <c r="AS5377" s="78"/>
      <c r="AT5377" s="78"/>
      <c r="AU5377" s="78"/>
      <c r="AV5377" s="78"/>
      <c r="AW5377" s="77"/>
      <c r="AX5377" s="144"/>
      <c r="AY5377" s="144"/>
      <c r="AZ5377" s="144"/>
      <c r="BA5377" s="54"/>
      <c r="BB5377" s="54"/>
    </row>
    <row r="5378" spans="2:54" x14ac:dyDescent="0.25">
      <c r="B5378" s="77"/>
      <c r="C5378" s="77"/>
      <c r="D5378" s="77"/>
      <c r="E5378" s="77"/>
      <c r="F5378" s="77"/>
      <c r="G5378" s="77"/>
      <c r="I5378" s="78"/>
      <c r="K5378" s="78"/>
      <c r="L5378" s="77"/>
      <c r="M5378" s="78"/>
      <c r="N5378" s="78"/>
      <c r="O5378" s="78"/>
      <c r="P5378" s="78"/>
      <c r="Q5378" s="144"/>
      <c r="R5378" s="78"/>
      <c r="S5378" s="78"/>
      <c r="T5378" s="78"/>
      <c r="U5378" s="78"/>
      <c r="V5378" s="219"/>
      <c r="W5378" s="78"/>
      <c r="X5378" s="78"/>
      <c r="Y5378" s="78"/>
      <c r="Z5378" s="78"/>
      <c r="AA5378" s="77"/>
      <c r="AB5378" s="77"/>
      <c r="AC5378" s="78"/>
      <c r="AD5378" s="104"/>
      <c r="AE5378" s="78"/>
      <c r="AF5378" s="104"/>
      <c r="AG5378" s="78"/>
      <c r="AH5378" s="104"/>
      <c r="AI5378" s="78"/>
      <c r="AJ5378" s="104"/>
      <c r="AK5378" s="78"/>
      <c r="AL5378" s="78"/>
      <c r="AM5378" s="8"/>
      <c r="AN5378" s="78"/>
      <c r="AO5378" s="78"/>
      <c r="AP5378" s="78"/>
      <c r="AQ5378" s="78"/>
      <c r="AR5378" s="78"/>
      <c r="AS5378" s="78"/>
      <c r="AT5378" s="78"/>
      <c r="AU5378" s="78"/>
      <c r="AV5378" s="78"/>
      <c r="AW5378" s="77"/>
      <c r="AX5378" s="144"/>
      <c r="AY5378" s="144"/>
      <c r="AZ5378" s="144"/>
      <c r="BA5378" s="54"/>
      <c r="BB5378" s="54"/>
    </row>
    <row r="5379" spans="2:54" x14ac:dyDescent="0.25">
      <c r="B5379" s="77"/>
      <c r="C5379" s="77"/>
      <c r="D5379" s="77"/>
      <c r="E5379" s="77"/>
      <c r="F5379" s="77"/>
      <c r="G5379" s="77"/>
      <c r="I5379" s="78"/>
      <c r="K5379" s="78"/>
      <c r="L5379" s="77"/>
      <c r="M5379" s="78"/>
      <c r="N5379" s="78"/>
      <c r="O5379" s="78"/>
      <c r="P5379" s="78"/>
      <c r="Q5379" s="144"/>
      <c r="R5379" s="78"/>
      <c r="S5379" s="78"/>
      <c r="T5379" s="78"/>
      <c r="U5379" s="78"/>
      <c r="V5379" s="219"/>
      <c r="W5379" s="78"/>
      <c r="X5379" s="78"/>
      <c r="Y5379" s="78"/>
      <c r="Z5379" s="78"/>
      <c r="AA5379" s="77"/>
      <c r="AB5379" s="77"/>
      <c r="AC5379" s="78"/>
      <c r="AD5379" s="104"/>
      <c r="AE5379" s="78"/>
      <c r="AF5379" s="104"/>
      <c r="AG5379" s="78"/>
      <c r="AH5379" s="104"/>
      <c r="AI5379" s="78"/>
      <c r="AJ5379" s="104"/>
      <c r="AK5379" s="78"/>
      <c r="AL5379" s="78"/>
      <c r="AM5379" s="8"/>
      <c r="AN5379" s="78"/>
      <c r="AO5379" s="78"/>
      <c r="AP5379" s="78"/>
      <c r="AQ5379" s="78"/>
      <c r="AR5379" s="78"/>
      <c r="AS5379" s="78"/>
      <c r="AT5379" s="78"/>
      <c r="AU5379" s="78"/>
      <c r="AV5379" s="78"/>
      <c r="AW5379" s="77"/>
      <c r="AX5379" s="144"/>
      <c r="AY5379" s="144"/>
      <c r="AZ5379" s="144"/>
      <c r="BA5379" s="54"/>
      <c r="BB5379" s="54"/>
    </row>
    <row r="5380" spans="2:54" x14ac:dyDescent="0.25">
      <c r="B5380" s="77"/>
      <c r="C5380" s="77"/>
      <c r="D5380" s="77"/>
      <c r="E5380" s="77"/>
      <c r="F5380" s="77"/>
      <c r="G5380" s="77"/>
      <c r="I5380" s="78"/>
      <c r="K5380" s="78"/>
      <c r="L5380" s="77"/>
      <c r="M5380" s="78"/>
      <c r="N5380" s="78"/>
      <c r="O5380" s="78"/>
      <c r="P5380" s="78"/>
      <c r="Q5380" s="144"/>
      <c r="R5380" s="78"/>
      <c r="S5380" s="78"/>
      <c r="T5380" s="78"/>
      <c r="U5380" s="78"/>
      <c r="V5380" s="219"/>
      <c r="W5380" s="78"/>
      <c r="X5380" s="78"/>
      <c r="Y5380" s="78"/>
      <c r="Z5380" s="78"/>
      <c r="AA5380" s="77"/>
      <c r="AB5380" s="77"/>
      <c r="AC5380" s="78"/>
      <c r="AD5380" s="104"/>
      <c r="AE5380" s="78"/>
      <c r="AF5380" s="104"/>
      <c r="AG5380" s="78"/>
      <c r="AH5380" s="104"/>
      <c r="AI5380" s="78"/>
      <c r="AJ5380" s="104"/>
      <c r="AK5380" s="78"/>
      <c r="AL5380" s="78"/>
      <c r="AM5380" s="8"/>
      <c r="AN5380" s="78"/>
      <c r="AO5380" s="78"/>
      <c r="AP5380" s="78"/>
      <c r="AQ5380" s="78"/>
      <c r="AR5380" s="78"/>
      <c r="AS5380" s="78"/>
      <c r="AT5380" s="78"/>
      <c r="AU5380" s="78"/>
      <c r="AV5380" s="78"/>
      <c r="AW5380" s="77"/>
      <c r="AX5380" s="144"/>
      <c r="AY5380" s="144"/>
      <c r="AZ5380" s="144"/>
      <c r="BA5380" s="54"/>
      <c r="BB5380" s="54"/>
    </row>
    <row r="5381" spans="2:54" x14ac:dyDescent="0.25">
      <c r="B5381" s="77"/>
      <c r="C5381" s="77"/>
      <c r="D5381" s="77"/>
      <c r="E5381" s="77"/>
      <c r="F5381" s="77"/>
      <c r="G5381" s="77"/>
      <c r="I5381" s="78"/>
      <c r="K5381" s="78"/>
      <c r="L5381" s="77"/>
      <c r="M5381" s="78"/>
      <c r="N5381" s="78"/>
      <c r="O5381" s="78"/>
      <c r="P5381" s="78"/>
      <c r="Q5381" s="144"/>
      <c r="R5381" s="78"/>
      <c r="S5381" s="78"/>
      <c r="T5381" s="78"/>
      <c r="U5381" s="78"/>
      <c r="V5381" s="219"/>
      <c r="W5381" s="78"/>
      <c r="X5381" s="78"/>
      <c r="Y5381" s="78"/>
      <c r="Z5381" s="78"/>
      <c r="AA5381" s="77"/>
      <c r="AB5381" s="77"/>
      <c r="AC5381" s="78"/>
      <c r="AD5381" s="104"/>
      <c r="AE5381" s="78"/>
      <c r="AF5381" s="104"/>
      <c r="AG5381" s="78"/>
      <c r="AH5381" s="104"/>
      <c r="AI5381" s="78"/>
      <c r="AJ5381" s="104"/>
      <c r="AK5381" s="78"/>
      <c r="AL5381" s="78"/>
      <c r="AM5381" s="8"/>
      <c r="AN5381" s="78"/>
      <c r="AO5381" s="78"/>
      <c r="AP5381" s="78"/>
      <c r="AQ5381" s="78"/>
      <c r="AR5381" s="78"/>
      <c r="AS5381" s="78"/>
      <c r="AT5381" s="78"/>
      <c r="AU5381" s="78"/>
      <c r="AV5381" s="78"/>
      <c r="AW5381" s="77"/>
      <c r="AX5381" s="144"/>
      <c r="AY5381" s="144"/>
      <c r="AZ5381" s="144"/>
      <c r="BA5381" s="54"/>
      <c r="BB5381" s="54"/>
    </row>
    <row r="5382" spans="2:54" x14ac:dyDescent="0.25">
      <c r="B5382" s="77"/>
      <c r="C5382" s="77"/>
      <c r="D5382" s="77"/>
      <c r="E5382" s="77"/>
      <c r="F5382" s="77"/>
      <c r="G5382" s="77"/>
      <c r="I5382" s="78"/>
      <c r="K5382" s="78"/>
      <c r="L5382" s="77"/>
      <c r="M5382" s="78"/>
      <c r="N5382" s="78"/>
      <c r="O5382" s="78"/>
      <c r="P5382" s="78"/>
      <c r="Q5382" s="144"/>
      <c r="R5382" s="78"/>
      <c r="S5382" s="78"/>
      <c r="T5382" s="78"/>
      <c r="U5382" s="78"/>
      <c r="V5382" s="219"/>
      <c r="W5382" s="78"/>
      <c r="X5382" s="78"/>
      <c r="Y5382" s="78"/>
      <c r="Z5382" s="78"/>
      <c r="AA5382" s="77"/>
      <c r="AB5382" s="77"/>
      <c r="AC5382" s="78"/>
      <c r="AD5382" s="104"/>
      <c r="AE5382" s="78"/>
      <c r="AF5382" s="104"/>
      <c r="AG5382" s="78"/>
      <c r="AH5382" s="104"/>
      <c r="AI5382" s="78"/>
      <c r="AJ5382" s="104"/>
      <c r="AK5382" s="78"/>
      <c r="AL5382" s="78"/>
      <c r="AM5382" s="8"/>
      <c r="AN5382" s="78"/>
      <c r="AO5382" s="78"/>
      <c r="AP5382" s="78"/>
      <c r="AQ5382" s="78"/>
      <c r="AR5382" s="78"/>
      <c r="AS5382" s="78"/>
      <c r="AT5382" s="78"/>
      <c r="AU5382" s="78"/>
      <c r="AV5382" s="78"/>
      <c r="AW5382" s="77"/>
      <c r="AX5382" s="144"/>
      <c r="AY5382" s="144"/>
      <c r="AZ5382" s="144"/>
      <c r="BA5382" s="54"/>
      <c r="BB5382" s="54"/>
    </row>
    <row r="5383" spans="2:54" x14ac:dyDescent="0.25">
      <c r="B5383" s="77"/>
      <c r="C5383" s="77"/>
      <c r="D5383" s="77"/>
      <c r="E5383" s="77"/>
      <c r="F5383" s="77"/>
      <c r="G5383" s="77"/>
      <c r="I5383" s="78"/>
      <c r="K5383" s="78"/>
      <c r="L5383" s="77"/>
      <c r="M5383" s="78"/>
      <c r="N5383" s="78"/>
      <c r="O5383" s="78"/>
      <c r="P5383" s="78"/>
      <c r="Q5383" s="144"/>
      <c r="R5383" s="78"/>
      <c r="S5383" s="78"/>
      <c r="T5383" s="78"/>
      <c r="U5383" s="78"/>
      <c r="V5383" s="219"/>
      <c r="W5383" s="78"/>
      <c r="X5383" s="78"/>
      <c r="Y5383" s="78"/>
      <c r="Z5383" s="78"/>
      <c r="AA5383" s="77"/>
      <c r="AB5383" s="77"/>
      <c r="AC5383" s="78"/>
      <c r="AD5383" s="104"/>
      <c r="AE5383" s="78"/>
      <c r="AF5383" s="104"/>
      <c r="AG5383" s="78"/>
      <c r="AH5383" s="104"/>
      <c r="AI5383" s="78"/>
      <c r="AJ5383" s="104"/>
      <c r="AK5383" s="78"/>
      <c r="AL5383" s="78"/>
      <c r="AM5383" s="8"/>
      <c r="AN5383" s="78"/>
      <c r="AO5383" s="78"/>
      <c r="AP5383" s="78"/>
      <c r="AQ5383" s="78"/>
      <c r="AR5383" s="78"/>
      <c r="AS5383" s="78"/>
      <c r="AT5383" s="78"/>
      <c r="AU5383" s="78"/>
      <c r="AV5383" s="78"/>
      <c r="AW5383" s="77"/>
      <c r="AX5383" s="144"/>
      <c r="AY5383" s="144"/>
      <c r="AZ5383" s="144"/>
      <c r="BA5383" s="54"/>
      <c r="BB5383" s="54"/>
    </row>
    <row r="5384" spans="2:54" x14ac:dyDescent="0.25">
      <c r="B5384" s="77"/>
      <c r="C5384" s="77"/>
      <c r="D5384" s="77"/>
      <c r="E5384" s="77"/>
      <c r="F5384" s="77"/>
      <c r="G5384" s="77"/>
      <c r="I5384" s="78"/>
      <c r="K5384" s="78"/>
      <c r="L5384" s="77"/>
      <c r="M5384" s="78"/>
      <c r="N5384" s="78"/>
      <c r="O5384" s="78"/>
      <c r="P5384" s="78"/>
      <c r="Q5384" s="144"/>
      <c r="R5384" s="78"/>
      <c r="S5384" s="78"/>
      <c r="T5384" s="78"/>
      <c r="U5384" s="78"/>
      <c r="V5384" s="219"/>
      <c r="W5384" s="78"/>
      <c r="X5384" s="78"/>
      <c r="Y5384" s="78"/>
      <c r="Z5384" s="78"/>
      <c r="AA5384" s="77"/>
      <c r="AB5384" s="77"/>
      <c r="AC5384" s="78"/>
      <c r="AD5384" s="104"/>
      <c r="AE5384" s="78"/>
      <c r="AF5384" s="104"/>
      <c r="AG5384" s="78"/>
      <c r="AH5384" s="104"/>
      <c r="AI5384" s="78"/>
      <c r="AJ5384" s="104"/>
      <c r="AK5384" s="78"/>
      <c r="AL5384" s="78"/>
      <c r="AM5384" s="8"/>
      <c r="AN5384" s="78"/>
      <c r="AO5384" s="78"/>
      <c r="AP5384" s="78"/>
      <c r="AQ5384" s="78"/>
      <c r="AR5384" s="78"/>
      <c r="AS5384" s="78"/>
      <c r="AT5384" s="78"/>
      <c r="AU5384" s="78"/>
      <c r="AV5384" s="78"/>
      <c r="AW5384" s="77"/>
      <c r="AX5384" s="144"/>
      <c r="AY5384" s="144"/>
      <c r="AZ5384" s="144"/>
      <c r="BA5384" s="54"/>
      <c r="BB5384" s="54"/>
    </row>
    <row r="5385" spans="2:54" x14ac:dyDescent="0.25">
      <c r="B5385" s="77"/>
      <c r="C5385" s="77"/>
      <c r="D5385" s="77"/>
      <c r="E5385" s="77"/>
      <c r="F5385" s="77"/>
      <c r="G5385" s="77"/>
      <c r="I5385" s="78"/>
      <c r="K5385" s="78"/>
      <c r="L5385" s="77"/>
      <c r="M5385" s="78"/>
      <c r="N5385" s="78"/>
      <c r="O5385" s="78"/>
      <c r="P5385" s="78"/>
      <c r="Q5385" s="144"/>
      <c r="R5385" s="78"/>
      <c r="S5385" s="78"/>
      <c r="T5385" s="78"/>
      <c r="U5385" s="78"/>
      <c r="V5385" s="219"/>
      <c r="W5385" s="78"/>
      <c r="X5385" s="78"/>
      <c r="Y5385" s="78"/>
      <c r="Z5385" s="78"/>
      <c r="AA5385" s="77"/>
      <c r="AB5385" s="77"/>
      <c r="AC5385" s="78"/>
      <c r="AD5385" s="104"/>
      <c r="AE5385" s="78"/>
      <c r="AF5385" s="104"/>
      <c r="AG5385" s="78"/>
      <c r="AH5385" s="104"/>
      <c r="AI5385" s="78"/>
      <c r="AJ5385" s="104"/>
      <c r="AK5385" s="78"/>
      <c r="AL5385" s="78"/>
      <c r="AM5385" s="8"/>
      <c r="AN5385" s="78"/>
      <c r="AO5385" s="78"/>
      <c r="AP5385" s="78"/>
      <c r="AQ5385" s="78"/>
      <c r="AR5385" s="78"/>
      <c r="AS5385" s="78"/>
      <c r="AT5385" s="78"/>
      <c r="AU5385" s="78"/>
      <c r="AV5385" s="78"/>
      <c r="AW5385" s="77"/>
      <c r="AX5385" s="144"/>
      <c r="AY5385" s="144"/>
      <c r="AZ5385" s="144"/>
      <c r="BA5385" s="54"/>
      <c r="BB5385" s="54"/>
    </row>
    <row r="5386" spans="2:54" x14ac:dyDescent="0.25">
      <c r="B5386" s="77"/>
      <c r="C5386" s="77"/>
      <c r="D5386" s="77"/>
      <c r="E5386" s="77"/>
      <c r="F5386" s="77"/>
      <c r="G5386" s="77"/>
      <c r="I5386" s="78"/>
      <c r="K5386" s="78"/>
      <c r="L5386" s="77"/>
      <c r="M5386" s="78"/>
      <c r="N5386" s="78"/>
      <c r="O5386" s="78"/>
      <c r="P5386" s="78"/>
      <c r="Q5386" s="144"/>
      <c r="R5386" s="78"/>
      <c r="S5386" s="78"/>
      <c r="T5386" s="78"/>
      <c r="U5386" s="78"/>
      <c r="V5386" s="219"/>
      <c r="W5386" s="78"/>
      <c r="X5386" s="78"/>
      <c r="Y5386" s="78"/>
      <c r="Z5386" s="78"/>
      <c r="AA5386" s="77"/>
      <c r="AB5386" s="77"/>
      <c r="AC5386" s="78"/>
      <c r="AD5386" s="104"/>
      <c r="AE5386" s="78"/>
      <c r="AF5386" s="104"/>
      <c r="AG5386" s="78"/>
      <c r="AH5386" s="104"/>
      <c r="AI5386" s="78"/>
      <c r="AJ5386" s="104"/>
      <c r="AK5386" s="78"/>
      <c r="AL5386" s="78"/>
      <c r="AM5386" s="8"/>
      <c r="AN5386" s="78"/>
      <c r="AO5386" s="78"/>
      <c r="AP5386" s="78"/>
      <c r="AQ5386" s="78"/>
      <c r="AR5386" s="78"/>
      <c r="AS5386" s="78"/>
      <c r="AT5386" s="78"/>
      <c r="AU5386" s="78"/>
      <c r="AV5386" s="78"/>
      <c r="AW5386" s="77"/>
      <c r="AX5386" s="144"/>
      <c r="AY5386" s="144"/>
      <c r="AZ5386" s="144"/>
      <c r="BA5386" s="54"/>
      <c r="BB5386" s="54"/>
    </row>
    <row r="5387" spans="2:54" x14ac:dyDescent="0.25">
      <c r="B5387" s="77"/>
      <c r="C5387" s="77"/>
      <c r="D5387" s="77"/>
      <c r="E5387" s="77"/>
      <c r="F5387" s="77"/>
      <c r="G5387" s="77"/>
      <c r="I5387" s="78"/>
      <c r="K5387" s="78"/>
      <c r="L5387" s="77"/>
      <c r="M5387" s="78"/>
      <c r="N5387" s="78"/>
      <c r="O5387" s="78"/>
      <c r="P5387" s="78"/>
      <c r="Q5387" s="144"/>
      <c r="R5387" s="78"/>
      <c r="S5387" s="78"/>
      <c r="T5387" s="78"/>
      <c r="U5387" s="78"/>
      <c r="V5387" s="219"/>
      <c r="W5387" s="78"/>
      <c r="X5387" s="78"/>
      <c r="Y5387" s="78"/>
      <c r="Z5387" s="78"/>
      <c r="AA5387" s="77"/>
      <c r="AB5387" s="77"/>
      <c r="AC5387" s="78"/>
      <c r="AD5387" s="104"/>
      <c r="AE5387" s="78"/>
      <c r="AF5387" s="104"/>
      <c r="AG5387" s="78"/>
      <c r="AH5387" s="104"/>
      <c r="AI5387" s="78"/>
      <c r="AJ5387" s="104"/>
      <c r="AK5387" s="78"/>
      <c r="AL5387" s="78"/>
      <c r="AM5387" s="8"/>
      <c r="AN5387" s="78"/>
      <c r="AO5387" s="78"/>
      <c r="AP5387" s="78"/>
      <c r="AQ5387" s="78"/>
      <c r="AR5387" s="78"/>
      <c r="AS5387" s="78"/>
      <c r="AT5387" s="78"/>
      <c r="AU5387" s="78"/>
      <c r="AV5387" s="78"/>
      <c r="AW5387" s="77"/>
      <c r="AX5387" s="144"/>
      <c r="AY5387" s="144"/>
      <c r="AZ5387" s="144"/>
      <c r="BA5387" s="54"/>
      <c r="BB5387" s="54"/>
    </row>
    <row r="5388" spans="2:54" x14ac:dyDescent="0.25">
      <c r="B5388" s="77"/>
      <c r="C5388" s="77"/>
      <c r="D5388" s="77"/>
      <c r="E5388" s="77"/>
      <c r="F5388" s="77"/>
      <c r="G5388" s="77"/>
      <c r="I5388" s="78"/>
      <c r="K5388" s="78"/>
      <c r="L5388" s="77"/>
      <c r="M5388" s="78"/>
      <c r="N5388" s="78"/>
      <c r="O5388" s="78"/>
      <c r="P5388" s="78"/>
      <c r="Q5388" s="144"/>
      <c r="R5388" s="78"/>
      <c r="S5388" s="78"/>
      <c r="T5388" s="78"/>
      <c r="U5388" s="78"/>
      <c r="V5388" s="219"/>
      <c r="W5388" s="78"/>
      <c r="X5388" s="78"/>
      <c r="Y5388" s="78"/>
      <c r="Z5388" s="78"/>
      <c r="AA5388" s="77"/>
      <c r="AB5388" s="77"/>
      <c r="AC5388" s="78"/>
      <c r="AD5388" s="104"/>
      <c r="AE5388" s="78"/>
      <c r="AF5388" s="104"/>
      <c r="AG5388" s="78"/>
      <c r="AH5388" s="104"/>
      <c r="AI5388" s="78"/>
      <c r="AJ5388" s="104"/>
      <c r="AK5388" s="78"/>
      <c r="AL5388" s="78"/>
      <c r="AM5388" s="8"/>
      <c r="AN5388" s="78"/>
      <c r="AO5388" s="78"/>
      <c r="AP5388" s="78"/>
      <c r="AQ5388" s="78"/>
      <c r="AR5388" s="78"/>
      <c r="AS5388" s="78"/>
      <c r="AT5388" s="78"/>
      <c r="AU5388" s="78"/>
      <c r="AV5388" s="78"/>
      <c r="AW5388" s="77"/>
      <c r="AX5388" s="144"/>
      <c r="AY5388" s="144"/>
      <c r="AZ5388" s="144"/>
      <c r="BA5388" s="54"/>
      <c r="BB5388" s="54"/>
    </row>
    <row r="5389" spans="2:54" x14ac:dyDescent="0.25">
      <c r="B5389" s="77"/>
      <c r="C5389" s="77"/>
      <c r="D5389" s="77"/>
      <c r="E5389" s="77"/>
      <c r="F5389" s="77"/>
      <c r="G5389" s="77"/>
      <c r="I5389" s="78"/>
      <c r="K5389" s="78"/>
      <c r="L5389" s="77"/>
      <c r="M5389" s="78"/>
      <c r="N5389" s="78"/>
      <c r="O5389" s="78"/>
      <c r="P5389" s="78"/>
      <c r="Q5389" s="144"/>
      <c r="R5389" s="78"/>
      <c r="S5389" s="78"/>
      <c r="T5389" s="78"/>
      <c r="U5389" s="78"/>
      <c r="V5389" s="219"/>
      <c r="W5389" s="78"/>
      <c r="X5389" s="78"/>
      <c r="Y5389" s="78"/>
      <c r="Z5389" s="78"/>
      <c r="AA5389" s="77"/>
      <c r="AB5389" s="77"/>
      <c r="AC5389" s="78"/>
      <c r="AD5389" s="104"/>
      <c r="AE5389" s="78"/>
      <c r="AF5389" s="104"/>
      <c r="AG5389" s="78"/>
      <c r="AH5389" s="104"/>
      <c r="AI5389" s="78"/>
      <c r="AJ5389" s="104"/>
      <c r="AK5389" s="78"/>
      <c r="AL5389" s="78"/>
      <c r="AM5389" s="8"/>
      <c r="AN5389" s="78"/>
      <c r="AO5389" s="78"/>
      <c r="AP5389" s="78"/>
      <c r="AQ5389" s="78"/>
      <c r="AR5389" s="78"/>
      <c r="AS5389" s="78"/>
      <c r="AT5389" s="78"/>
      <c r="AU5389" s="78"/>
      <c r="AV5389" s="78"/>
      <c r="AW5389" s="77"/>
      <c r="AX5389" s="144"/>
      <c r="AY5389" s="144"/>
      <c r="AZ5389" s="144"/>
      <c r="BA5389" s="54"/>
      <c r="BB5389" s="54"/>
    </row>
    <row r="5390" spans="2:54" x14ac:dyDescent="0.25">
      <c r="B5390" s="77"/>
      <c r="C5390" s="77"/>
      <c r="D5390" s="77"/>
      <c r="E5390" s="77"/>
      <c r="F5390" s="77"/>
      <c r="G5390" s="77"/>
      <c r="I5390" s="78"/>
      <c r="K5390" s="78"/>
      <c r="L5390" s="77"/>
      <c r="M5390" s="78"/>
      <c r="N5390" s="78"/>
      <c r="O5390" s="78"/>
      <c r="P5390" s="78"/>
      <c r="Q5390" s="144"/>
      <c r="R5390" s="78"/>
      <c r="S5390" s="78"/>
      <c r="T5390" s="78"/>
      <c r="U5390" s="78"/>
      <c r="V5390" s="219"/>
      <c r="W5390" s="78"/>
      <c r="X5390" s="78"/>
      <c r="Y5390" s="78"/>
      <c r="Z5390" s="78"/>
      <c r="AA5390" s="77"/>
      <c r="AB5390" s="77"/>
      <c r="AC5390" s="78"/>
      <c r="AD5390" s="104"/>
      <c r="AE5390" s="78"/>
      <c r="AF5390" s="104"/>
      <c r="AG5390" s="78"/>
      <c r="AH5390" s="104"/>
      <c r="AI5390" s="78"/>
      <c r="AJ5390" s="104"/>
      <c r="AK5390" s="78"/>
      <c r="AL5390" s="78"/>
      <c r="AM5390" s="8"/>
      <c r="AN5390" s="78"/>
      <c r="AO5390" s="78"/>
      <c r="AP5390" s="78"/>
      <c r="AQ5390" s="78"/>
      <c r="AR5390" s="78"/>
      <c r="AS5390" s="78"/>
      <c r="AT5390" s="78"/>
      <c r="AU5390" s="78"/>
      <c r="AV5390" s="78"/>
      <c r="AW5390" s="77"/>
      <c r="AX5390" s="144"/>
      <c r="AY5390" s="144"/>
      <c r="AZ5390" s="144"/>
      <c r="BA5390" s="54"/>
      <c r="BB5390" s="54"/>
    </row>
    <row r="5391" spans="2:54" x14ac:dyDescent="0.25">
      <c r="B5391" s="77"/>
      <c r="C5391" s="77"/>
      <c r="D5391" s="77"/>
      <c r="E5391" s="77"/>
      <c r="F5391" s="77"/>
      <c r="G5391" s="77"/>
      <c r="I5391" s="78"/>
      <c r="K5391" s="78"/>
      <c r="L5391" s="77"/>
      <c r="M5391" s="78"/>
      <c r="N5391" s="78"/>
      <c r="O5391" s="78"/>
      <c r="P5391" s="78"/>
      <c r="Q5391" s="144"/>
      <c r="R5391" s="78"/>
      <c r="S5391" s="78"/>
      <c r="T5391" s="78"/>
      <c r="U5391" s="78"/>
      <c r="V5391" s="219"/>
      <c r="W5391" s="78"/>
      <c r="X5391" s="78"/>
      <c r="Y5391" s="78"/>
      <c r="Z5391" s="78"/>
      <c r="AA5391" s="77"/>
      <c r="AB5391" s="77"/>
      <c r="AC5391" s="78"/>
      <c r="AD5391" s="104"/>
      <c r="AE5391" s="78"/>
      <c r="AF5391" s="104"/>
      <c r="AG5391" s="78"/>
      <c r="AH5391" s="104"/>
      <c r="AI5391" s="78"/>
      <c r="AJ5391" s="104"/>
      <c r="AK5391" s="78"/>
      <c r="AL5391" s="78"/>
      <c r="AM5391" s="8"/>
      <c r="AN5391" s="78"/>
      <c r="AO5391" s="78"/>
      <c r="AP5391" s="78"/>
      <c r="AQ5391" s="78"/>
      <c r="AR5391" s="78"/>
      <c r="AS5391" s="78"/>
      <c r="AT5391" s="78"/>
      <c r="AU5391" s="78"/>
      <c r="AV5391" s="78"/>
      <c r="AW5391" s="77"/>
      <c r="AX5391" s="144"/>
      <c r="AY5391" s="144"/>
      <c r="AZ5391" s="144"/>
      <c r="BA5391" s="54"/>
      <c r="BB5391" s="54"/>
    </row>
    <row r="5392" spans="2:54" x14ac:dyDescent="0.25">
      <c r="B5392" s="77"/>
      <c r="C5392" s="77"/>
      <c r="D5392" s="77"/>
      <c r="E5392" s="77"/>
      <c r="F5392" s="77"/>
      <c r="G5392" s="77"/>
      <c r="I5392" s="78"/>
      <c r="K5392" s="78"/>
      <c r="L5392" s="77"/>
      <c r="M5392" s="78"/>
      <c r="N5392" s="78"/>
      <c r="O5392" s="78"/>
      <c r="P5392" s="78"/>
      <c r="Q5392" s="144"/>
      <c r="R5392" s="78"/>
      <c r="S5392" s="78"/>
      <c r="T5392" s="78"/>
      <c r="U5392" s="78"/>
      <c r="V5392" s="219"/>
      <c r="W5392" s="78"/>
      <c r="X5392" s="78"/>
      <c r="Y5392" s="78"/>
      <c r="Z5392" s="78"/>
      <c r="AA5392" s="77"/>
      <c r="AB5392" s="77"/>
      <c r="AC5392" s="78"/>
      <c r="AD5392" s="104"/>
      <c r="AE5392" s="78"/>
      <c r="AF5392" s="104"/>
      <c r="AG5392" s="78"/>
      <c r="AH5392" s="104"/>
      <c r="AI5392" s="78"/>
      <c r="AJ5392" s="104"/>
      <c r="AK5392" s="78"/>
      <c r="AL5392" s="78"/>
      <c r="AM5392" s="8"/>
      <c r="AN5392" s="78"/>
      <c r="AO5392" s="78"/>
      <c r="AP5392" s="78"/>
      <c r="AQ5392" s="78"/>
      <c r="AR5392" s="78"/>
      <c r="AS5392" s="78"/>
      <c r="AT5392" s="78"/>
      <c r="AU5392" s="78"/>
      <c r="AV5392" s="78"/>
      <c r="AW5392" s="77"/>
      <c r="AX5392" s="144"/>
      <c r="AY5392" s="144"/>
      <c r="AZ5392" s="144"/>
      <c r="BA5392" s="54"/>
      <c r="BB5392" s="54"/>
    </row>
    <row r="5393" spans="2:54" x14ac:dyDescent="0.25">
      <c r="B5393" s="77"/>
      <c r="C5393" s="77"/>
      <c r="D5393" s="77"/>
      <c r="E5393" s="77"/>
      <c r="F5393" s="77"/>
      <c r="G5393" s="77"/>
      <c r="I5393" s="78"/>
      <c r="K5393" s="78"/>
      <c r="L5393" s="77"/>
      <c r="M5393" s="78"/>
      <c r="N5393" s="78"/>
      <c r="O5393" s="78"/>
      <c r="P5393" s="78"/>
      <c r="Q5393" s="144"/>
      <c r="R5393" s="78"/>
      <c r="S5393" s="78"/>
      <c r="T5393" s="78"/>
      <c r="U5393" s="78"/>
      <c r="V5393" s="219"/>
      <c r="W5393" s="78"/>
      <c r="X5393" s="78"/>
      <c r="Y5393" s="78"/>
      <c r="Z5393" s="78"/>
      <c r="AA5393" s="77"/>
      <c r="AB5393" s="77"/>
      <c r="AC5393" s="78"/>
      <c r="AD5393" s="104"/>
      <c r="AE5393" s="78"/>
      <c r="AF5393" s="104"/>
      <c r="AG5393" s="78"/>
      <c r="AH5393" s="104"/>
      <c r="AI5393" s="78"/>
      <c r="AJ5393" s="104"/>
      <c r="AK5393" s="78"/>
      <c r="AL5393" s="78"/>
      <c r="AM5393" s="8"/>
      <c r="AN5393" s="78"/>
      <c r="AO5393" s="78"/>
      <c r="AP5393" s="78"/>
      <c r="AQ5393" s="78"/>
      <c r="AR5393" s="78"/>
      <c r="AS5393" s="78"/>
      <c r="AT5393" s="78"/>
      <c r="AU5393" s="78"/>
      <c r="AV5393" s="78"/>
      <c r="AW5393" s="77"/>
      <c r="AX5393" s="144"/>
      <c r="AY5393" s="144"/>
      <c r="AZ5393" s="144"/>
      <c r="BA5393" s="54"/>
      <c r="BB5393" s="54"/>
    </row>
    <row r="5394" spans="2:54" x14ac:dyDescent="0.25">
      <c r="B5394" s="77"/>
      <c r="C5394" s="77"/>
      <c r="D5394" s="77"/>
      <c r="E5394" s="77"/>
      <c r="F5394" s="77"/>
      <c r="G5394" s="77"/>
      <c r="I5394" s="78"/>
      <c r="K5394" s="78"/>
      <c r="L5394" s="77"/>
      <c r="M5394" s="78"/>
      <c r="N5394" s="78"/>
      <c r="O5394" s="78"/>
      <c r="P5394" s="78"/>
      <c r="Q5394" s="144"/>
      <c r="R5394" s="78"/>
      <c r="S5394" s="78"/>
      <c r="T5394" s="78"/>
      <c r="U5394" s="78"/>
      <c r="V5394" s="219"/>
      <c r="W5394" s="78"/>
      <c r="X5394" s="78"/>
      <c r="Y5394" s="78"/>
      <c r="Z5394" s="78"/>
      <c r="AA5394" s="77"/>
      <c r="AB5394" s="77"/>
      <c r="AC5394" s="78"/>
      <c r="AD5394" s="104"/>
      <c r="AE5394" s="78"/>
      <c r="AF5394" s="104"/>
      <c r="AG5394" s="78"/>
      <c r="AH5394" s="104"/>
      <c r="AI5394" s="78"/>
      <c r="AJ5394" s="104"/>
      <c r="AK5394" s="78"/>
      <c r="AL5394" s="78"/>
      <c r="AM5394" s="8"/>
      <c r="AN5394" s="78"/>
      <c r="AO5394" s="78"/>
      <c r="AP5394" s="78"/>
      <c r="AQ5394" s="78"/>
      <c r="AR5394" s="78"/>
      <c r="AS5394" s="78"/>
      <c r="AT5394" s="78"/>
      <c r="AU5394" s="78"/>
      <c r="AV5394" s="78"/>
      <c r="AW5394" s="77"/>
      <c r="AX5394" s="144"/>
      <c r="AY5394" s="144"/>
      <c r="AZ5394" s="144"/>
      <c r="BA5394" s="54"/>
      <c r="BB5394" s="54"/>
    </row>
    <row r="5395" spans="2:54" x14ac:dyDescent="0.25">
      <c r="B5395" s="77"/>
      <c r="C5395" s="77"/>
      <c r="D5395" s="77"/>
      <c r="E5395" s="77"/>
      <c r="F5395" s="77"/>
      <c r="G5395" s="77"/>
      <c r="I5395" s="78"/>
      <c r="K5395" s="78"/>
      <c r="L5395" s="77"/>
      <c r="M5395" s="78"/>
      <c r="N5395" s="78"/>
      <c r="O5395" s="78"/>
      <c r="P5395" s="78"/>
      <c r="Q5395" s="144"/>
      <c r="R5395" s="78"/>
      <c r="S5395" s="78"/>
      <c r="T5395" s="78"/>
      <c r="U5395" s="78"/>
      <c r="V5395" s="219"/>
      <c r="W5395" s="78"/>
      <c r="X5395" s="78"/>
      <c r="Y5395" s="78"/>
      <c r="Z5395" s="78"/>
      <c r="AA5395" s="77"/>
      <c r="AB5395" s="77"/>
      <c r="AC5395" s="78"/>
      <c r="AD5395" s="104"/>
      <c r="AE5395" s="78"/>
      <c r="AF5395" s="104"/>
      <c r="AG5395" s="78"/>
      <c r="AH5395" s="104"/>
      <c r="AI5395" s="78"/>
      <c r="AJ5395" s="104"/>
      <c r="AK5395" s="78"/>
      <c r="AL5395" s="78"/>
      <c r="AM5395" s="8"/>
      <c r="AN5395" s="78"/>
      <c r="AO5395" s="78"/>
      <c r="AP5395" s="78"/>
      <c r="AQ5395" s="78"/>
      <c r="AR5395" s="78"/>
      <c r="AS5395" s="78"/>
      <c r="AT5395" s="78"/>
      <c r="AU5395" s="78"/>
      <c r="AV5395" s="78"/>
      <c r="AW5395" s="77"/>
      <c r="AX5395" s="144"/>
      <c r="AY5395" s="144"/>
      <c r="AZ5395" s="144"/>
      <c r="BA5395" s="54"/>
      <c r="BB5395" s="54"/>
    </row>
    <row r="5396" spans="2:54" x14ac:dyDescent="0.25">
      <c r="B5396" s="77"/>
      <c r="C5396" s="77"/>
      <c r="D5396" s="77"/>
      <c r="E5396" s="77"/>
      <c r="F5396" s="77"/>
      <c r="G5396" s="77"/>
      <c r="I5396" s="78"/>
      <c r="K5396" s="78"/>
      <c r="L5396" s="77"/>
      <c r="M5396" s="78"/>
      <c r="N5396" s="78"/>
      <c r="O5396" s="78"/>
      <c r="P5396" s="78"/>
      <c r="Q5396" s="144"/>
      <c r="R5396" s="78"/>
      <c r="S5396" s="78"/>
      <c r="T5396" s="78"/>
      <c r="U5396" s="78"/>
      <c r="V5396" s="219"/>
      <c r="W5396" s="78"/>
      <c r="X5396" s="78"/>
      <c r="Y5396" s="78"/>
      <c r="Z5396" s="78"/>
      <c r="AA5396" s="77"/>
      <c r="AB5396" s="77"/>
      <c r="AC5396" s="78"/>
      <c r="AD5396" s="104"/>
      <c r="AE5396" s="78"/>
      <c r="AF5396" s="104"/>
      <c r="AG5396" s="78"/>
      <c r="AH5396" s="104"/>
      <c r="AI5396" s="78"/>
      <c r="AJ5396" s="104"/>
      <c r="AK5396" s="78"/>
      <c r="AL5396" s="78"/>
      <c r="AM5396" s="8"/>
      <c r="AN5396" s="78"/>
      <c r="AO5396" s="78"/>
      <c r="AP5396" s="78"/>
      <c r="AQ5396" s="78"/>
      <c r="AR5396" s="78"/>
      <c r="AS5396" s="78"/>
      <c r="AT5396" s="78"/>
      <c r="AU5396" s="78"/>
      <c r="AV5396" s="78"/>
      <c r="AW5396" s="77"/>
      <c r="AX5396" s="144"/>
      <c r="AY5396" s="144"/>
      <c r="AZ5396" s="144"/>
      <c r="BA5396" s="54"/>
      <c r="BB5396" s="54"/>
    </row>
    <row r="5397" spans="2:54" x14ac:dyDescent="0.25">
      <c r="B5397" s="77"/>
      <c r="C5397" s="77"/>
      <c r="D5397" s="77"/>
      <c r="E5397" s="77"/>
      <c r="F5397" s="77"/>
      <c r="G5397" s="77"/>
      <c r="I5397" s="78"/>
      <c r="K5397" s="78"/>
      <c r="L5397" s="77"/>
      <c r="M5397" s="78"/>
      <c r="N5397" s="78"/>
      <c r="O5397" s="78"/>
      <c r="P5397" s="78"/>
      <c r="Q5397" s="144"/>
      <c r="R5397" s="78"/>
      <c r="S5397" s="78"/>
      <c r="T5397" s="78"/>
      <c r="U5397" s="78"/>
      <c r="V5397" s="219"/>
      <c r="W5397" s="78"/>
      <c r="X5397" s="78"/>
      <c r="Y5397" s="78"/>
      <c r="Z5397" s="78"/>
      <c r="AA5397" s="77"/>
      <c r="AB5397" s="77"/>
      <c r="AC5397" s="78"/>
      <c r="AD5397" s="104"/>
      <c r="AE5397" s="78"/>
      <c r="AF5397" s="104"/>
      <c r="AG5397" s="78"/>
      <c r="AH5397" s="104"/>
      <c r="AI5397" s="78"/>
      <c r="AJ5397" s="104"/>
      <c r="AK5397" s="78"/>
      <c r="AL5397" s="78"/>
      <c r="AM5397" s="8"/>
      <c r="AN5397" s="78"/>
      <c r="AO5397" s="78"/>
      <c r="AP5397" s="78"/>
      <c r="AQ5397" s="78"/>
      <c r="AR5397" s="78"/>
      <c r="AS5397" s="78"/>
      <c r="AT5397" s="78"/>
      <c r="AU5397" s="78"/>
      <c r="AV5397" s="78"/>
      <c r="AW5397" s="77"/>
      <c r="AX5397" s="144"/>
      <c r="AY5397" s="144"/>
      <c r="AZ5397" s="144"/>
      <c r="BA5397" s="54"/>
      <c r="BB5397" s="54"/>
    </row>
    <row r="5398" spans="2:54" x14ac:dyDescent="0.25">
      <c r="B5398" s="77"/>
      <c r="C5398" s="77"/>
      <c r="D5398" s="77"/>
      <c r="E5398" s="77"/>
      <c r="F5398" s="77"/>
      <c r="G5398" s="77"/>
      <c r="I5398" s="78"/>
      <c r="K5398" s="78"/>
      <c r="L5398" s="77"/>
      <c r="M5398" s="78"/>
      <c r="N5398" s="78"/>
      <c r="O5398" s="78"/>
      <c r="P5398" s="78"/>
      <c r="Q5398" s="144"/>
      <c r="R5398" s="78"/>
      <c r="S5398" s="78"/>
      <c r="T5398" s="78"/>
      <c r="U5398" s="78"/>
      <c r="V5398" s="219"/>
      <c r="W5398" s="78"/>
      <c r="X5398" s="78"/>
      <c r="Y5398" s="78"/>
      <c r="Z5398" s="78"/>
      <c r="AA5398" s="77"/>
      <c r="AB5398" s="77"/>
      <c r="AC5398" s="78"/>
      <c r="AD5398" s="104"/>
      <c r="AE5398" s="78"/>
      <c r="AF5398" s="104"/>
      <c r="AG5398" s="78"/>
      <c r="AH5398" s="104"/>
      <c r="AI5398" s="78"/>
      <c r="AJ5398" s="104"/>
      <c r="AK5398" s="78"/>
      <c r="AL5398" s="78"/>
      <c r="AM5398" s="8"/>
      <c r="AN5398" s="78"/>
      <c r="AO5398" s="78"/>
      <c r="AP5398" s="78"/>
      <c r="AQ5398" s="78"/>
      <c r="AR5398" s="78"/>
      <c r="AS5398" s="78"/>
      <c r="AT5398" s="78"/>
      <c r="AU5398" s="78"/>
      <c r="AV5398" s="78"/>
      <c r="AW5398" s="77"/>
      <c r="AX5398" s="144"/>
      <c r="AY5398" s="144"/>
      <c r="AZ5398" s="144"/>
      <c r="BA5398" s="54"/>
      <c r="BB5398" s="54"/>
    </row>
    <row r="5399" spans="2:54" x14ac:dyDescent="0.25">
      <c r="B5399" s="77"/>
      <c r="C5399" s="77"/>
      <c r="D5399" s="77"/>
      <c r="E5399" s="77"/>
      <c r="F5399" s="77"/>
      <c r="G5399" s="77"/>
      <c r="I5399" s="78"/>
      <c r="K5399" s="78"/>
      <c r="L5399" s="77"/>
      <c r="M5399" s="78"/>
      <c r="N5399" s="78"/>
      <c r="O5399" s="78"/>
      <c r="P5399" s="78"/>
      <c r="Q5399" s="144"/>
      <c r="R5399" s="78"/>
      <c r="S5399" s="78"/>
      <c r="T5399" s="78"/>
      <c r="U5399" s="78"/>
      <c r="V5399" s="219"/>
      <c r="W5399" s="78"/>
      <c r="X5399" s="78"/>
      <c r="Y5399" s="78"/>
      <c r="Z5399" s="78"/>
      <c r="AA5399" s="77"/>
      <c r="AB5399" s="77"/>
      <c r="AC5399" s="78"/>
      <c r="AD5399" s="104"/>
      <c r="AE5399" s="78"/>
      <c r="AF5399" s="104"/>
      <c r="AG5399" s="78"/>
      <c r="AH5399" s="104"/>
      <c r="AI5399" s="78"/>
      <c r="AJ5399" s="104"/>
      <c r="AK5399" s="78"/>
      <c r="AL5399" s="78"/>
      <c r="AM5399" s="8"/>
      <c r="AN5399" s="78"/>
      <c r="AO5399" s="78"/>
      <c r="AP5399" s="78"/>
      <c r="AQ5399" s="78"/>
      <c r="AR5399" s="78"/>
      <c r="AS5399" s="78"/>
      <c r="AT5399" s="78"/>
      <c r="AU5399" s="78"/>
      <c r="AV5399" s="78"/>
      <c r="AW5399" s="77"/>
      <c r="AX5399" s="144"/>
      <c r="AY5399" s="144"/>
      <c r="AZ5399" s="144"/>
      <c r="BA5399" s="54"/>
      <c r="BB5399" s="54"/>
    </row>
    <row r="5400" spans="2:54" x14ac:dyDescent="0.25">
      <c r="B5400" s="77"/>
      <c r="C5400" s="77"/>
      <c r="D5400" s="77"/>
      <c r="E5400" s="77"/>
      <c r="F5400" s="77"/>
      <c r="G5400" s="77"/>
      <c r="I5400" s="78"/>
      <c r="K5400" s="78"/>
      <c r="L5400" s="77"/>
      <c r="M5400" s="78"/>
      <c r="N5400" s="78"/>
      <c r="O5400" s="78"/>
      <c r="P5400" s="78"/>
      <c r="Q5400" s="144"/>
      <c r="R5400" s="78"/>
      <c r="S5400" s="78"/>
      <c r="T5400" s="78"/>
      <c r="U5400" s="78"/>
      <c r="V5400" s="219"/>
      <c r="W5400" s="78"/>
      <c r="X5400" s="78"/>
      <c r="Y5400" s="78"/>
      <c r="Z5400" s="78"/>
      <c r="AA5400" s="77"/>
      <c r="AB5400" s="77"/>
      <c r="AC5400" s="78"/>
      <c r="AD5400" s="104"/>
      <c r="AE5400" s="78"/>
      <c r="AF5400" s="104"/>
      <c r="AG5400" s="78"/>
      <c r="AH5400" s="104"/>
      <c r="AI5400" s="78"/>
      <c r="AJ5400" s="104"/>
      <c r="AK5400" s="78"/>
      <c r="AL5400" s="78"/>
      <c r="AM5400" s="8"/>
      <c r="AN5400" s="78"/>
      <c r="AO5400" s="78"/>
      <c r="AP5400" s="78"/>
      <c r="AQ5400" s="78"/>
      <c r="AR5400" s="78"/>
      <c r="AS5400" s="78"/>
      <c r="AT5400" s="78"/>
      <c r="AU5400" s="78"/>
      <c r="AV5400" s="78"/>
      <c r="AW5400" s="77"/>
      <c r="AX5400" s="144"/>
      <c r="AY5400" s="144"/>
      <c r="AZ5400" s="144"/>
      <c r="BA5400" s="54"/>
      <c r="BB5400" s="54"/>
    </row>
    <row r="5401" spans="2:54" x14ac:dyDescent="0.25">
      <c r="B5401" s="77"/>
      <c r="C5401" s="77"/>
      <c r="D5401" s="77"/>
      <c r="E5401" s="77"/>
      <c r="F5401" s="77"/>
      <c r="G5401" s="77"/>
      <c r="I5401" s="78"/>
      <c r="K5401" s="78"/>
      <c r="L5401" s="77"/>
      <c r="M5401" s="78"/>
      <c r="N5401" s="78"/>
      <c r="O5401" s="78"/>
      <c r="P5401" s="78"/>
      <c r="Q5401" s="144"/>
      <c r="R5401" s="78"/>
      <c r="S5401" s="78"/>
      <c r="T5401" s="78"/>
      <c r="U5401" s="78"/>
      <c r="V5401" s="219"/>
      <c r="W5401" s="78"/>
      <c r="X5401" s="78"/>
      <c r="Y5401" s="78"/>
      <c r="Z5401" s="78"/>
      <c r="AA5401" s="77"/>
      <c r="AB5401" s="77"/>
      <c r="AC5401" s="78"/>
      <c r="AD5401" s="104"/>
      <c r="AE5401" s="78"/>
      <c r="AF5401" s="104"/>
      <c r="AG5401" s="78"/>
      <c r="AH5401" s="104"/>
      <c r="AI5401" s="78"/>
      <c r="AJ5401" s="104"/>
      <c r="AK5401" s="78"/>
      <c r="AL5401" s="78"/>
      <c r="AM5401" s="8"/>
      <c r="AN5401" s="78"/>
      <c r="AO5401" s="78"/>
      <c r="AP5401" s="78"/>
      <c r="AQ5401" s="78"/>
      <c r="AR5401" s="78"/>
      <c r="AS5401" s="78"/>
      <c r="AT5401" s="78"/>
      <c r="AU5401" s="78"/>
      <c r="AV5401" s="78"/>
      <c r="AW5401" s="77"/>
      <c r="AX5401" s="144"/>
      <c r="AY5401" s="144"/>
      <c r="AZ5401" s="144"/>
      <c r="BA5401" s="54"/>
      <c r="BB5401" s="54"/>
    </row>
    <row r="5402" spans="2:54" x14ac:dyDescent="0.25">
      <c r="B5402" s="77"/>
      <c r="C5402" s="77"/>
      <c r="D5402" s="77"/>
      <c r="E5402" s="77"/>
      <c r="F5402" s="77"/>
      <c r="G5402" s="77"/>
      <c r="I5402" s="78"/>
      <c r="K5402" s="78"/>
      <c r="L5402" s="77"/>
      <c r="M5402" s="78"/>
      <c r="N5402" s="78"/>
      <c r="O5402" s="78"/>
      <c r="P5402" s="78"/>
      <c r="Q5402" s="144"/>
      <c r="R5402" s="78"/>
      <c r="S5402" s="78"/>
      <c r="T5402" s="78"/>
      <c r="U5402" s="78"/>
      <c r="V5402" s="219"/>
      <c r="W5402" s="78"/>
      <c r="X5402" s="78"/>
      <c r="Y5402" s="78"/>
      <c r="Z5402" s="78"/>
      <c r="AA5402" s="77"/>
      <c r="AB5402" s="77"/>
      <c r="AC5402" s="78"/>
      <c r="AD5402" s="104"/>
      <c r="AE5402" s="78"/>
      <c r="AF5402" s="104"/>
      <c r="AG5402" s="78"/>
      <c r="AH5402" s="104"/>
      <c r="AI5402" s="78"/>
      <c r="AJ5402" s="104"/>
      <c r="AK5402" s="78"/>
      <c r="AL5402" s="78"/>
      <c r="AM5402" s="8"/>
      <c r="AN5402" s="78"/>
      <c r="AO5402" s="78"/>
      <c r="AP5402" s="78"/>
      <c r="AQ5402" s="78"/>
      <c r="AR5402" s="78"/>
      <c r="AS5402" s="78"/>
      <c r="AT5402" s="78"/>
      <c r="AU5402" s="78"/>
      <c r="AV5402" s="78"/>
      <c r="AW5402" s="77"/>
      <c r="AX5402" s="144"/>
      <c r="AY5402" s="144"/>
      <c r="AZ5402" s="144"/>
      <c r="BA5402" s="54"/>
      <c r="BB5402" s="54"/>
    </row>
    <row r="5403" spans="2:54" x14ac:dyDescent="0.25">
      <c r="B5403" s="77"/>
      <c r="C5403" s="77"/>
      <c r="D5403" s="77"/>
      <c r="E5403" s="77"/>
      <c r="F5403" s="77"/>
      <c r="G5403" s="77"/>
      <c r="I5403" s="78"/>
      <c r="K5403" s="78"/>
      <c r="L5403" s="77"/>
      <c r="M5403" s="78"/>
      <c r="N5403" s="78"/>
      <c r="O5403" s="78"/>
      <c r="P5403" s="78"/>
      <c r="Q5403" s="144"/>
      <c r="R5403" s="78"/>
      <c r="S5403" s="78"/>
      <c r="T5403" s="78"/>
      <c r="U5403" s="78"/>
      <c r="V5403" s="219"/>
      <c r="W5403" s="78"/>
      <c r="X5403" s="78"/>
      <c r="Y5403" s="78"/>
      <c r="Z5403" s="78"/>
      <c r="AA5403" s="77"/>
      <c r="AB5403" s="77"/>
      <c r="AC5403" s="78"/>
      <c r="AD5403" s="104"/>
      <c r="AE5403" s="78"/>
      <c r="AF5403" s="104"/>
      <c r="AG5403" s="78"/>
      <c r="AH5403" s="104"/>
      <c r="AI5403" s="78"/>
      <c r="AJ5403" s="104"/>
      <c r="AK5403" s="78"/>
      <c r="AL5403" s="78"/>
      <c r="AM5403" s="8"/>
      <c r="AN5403" s="78"/>
      <c r="AO5403" s="78"/>
      <c r="AP5403" s="78"/>
      <c r="AQ5403" s="78"/>
      <c r="AR5403" s="78"/>
      <c r="AS5403" s="78"/>
      <c r="AT5403" s="78"/>
      <c r="AU5403" s="78"/>
      <c r="AV5403" s="78"/>
      <c r="AW5403" s="77"/>
      <c r="AX5403" s="144"/>
      <c r="AY5403" s="144"/>
      <c r="AZ5403" s="144"/>
      <c r="BA5403" s="54"/>
      <c r="BB5403" s="54"/>
    </row>
    <row r="5404" spans="2:54" x14ac:dyDescent="0.25">
      <c r="B5404" s="77"/>
      <c r="C5404" s="77"/>
      <c r="D5404" s="77"/>
      <c r="E5404" s="77"/>
      <c r="F5404" s="77"/>
      <c r="G5404" s="77"/>
      <c r="I5404" s="78"/>
      <c r="K5404" s="78"/>
      <c r="L5404" s="77"/>
      <c r="M5404" s="78"/>
      <c r="N5404" s="78"/>
      <c r="O5404" s="78"/>
      <c r="P5404" s="78"/>
      <c r="Q5404" s="144"/>
      <c r="R5404" s="78"/>
      <c r="S5404" s="78"/>
      <c r="T5404" s="78"/>
      <c r="U5404" s="78"/>
      <c r="V5404" s="219"/>
      <c r="W5404" s="78"/>
      <c r="X5404" s="78"/>
      <c r="Y5404" s="78"/>
      <c r="Z5404" s="78"/>
      <c r="AA5404" s="77"/>
      <c r="AB5404" s="77"/>
      <c r="AC5404" s="78"/>
      <c r="AD5404" s="104"/>
      <c r="AE5404" s="78"/>
      <c r="AF5404" s="104"/>
      <c r="AG5404" s="78"/>
      <c r="AH5404" s="104"/>
      <c r="AI5404" s="78"/>
      <c r="AJ5404" s="104"/>
      <c r="AK5404" s="78"/>
      <c r="AL5404" s="78"/>
      <c r="AM5404" s="8"/>
      <c r="AN5404" s="78"/>
      <c r="AO5404" s="78"/>
      <c r="AP5404" s="78"/>
      <c r="AQ5404" s="78"/>
      <c r="AR5404" s="78"/>
      <c r="AS5404" s="78"/>
      <c r="AT5404" s="78"/>
      <c r="AU5404" s="78"/>
      <c r="AV5404" s="78"/>
      <c r="AW5404" s="77"/>
      <c r="AX5404" s="144"/>
      <c r="AY5404" s="144"/>
      <c r="AZ5404" s="144"/>
      <c r="BA5404" s="54"/>
      <c r="BB5404" s="54"/>
    </row>
    <row r="5405" spans="2:54" x14ac:dyDescent="0.25">
      <c r="B5405" s="77"/>
      <c r="C5405" s="77"/>
      <c r="D5405" s="77"/>
      <c r="E5405" s="77"/>
      <c r="F5405" s="77"/>
      <c r="G5405" s="77"/>
      <c r="I5405" s="78"/>
      <c r="K5405" s="78"/>
      <c r="L5405" s="77"/>
      <c r="M5405" s="78"/>
      <c r="N5405" s="78"/>
      <c r="O5405" s="78"/>
      <c r="P5405" s="78"/>
      <c r="Q5405" s="144"/>
      <c r="R5405" s="78"/>
      <c r="S5405" s="78"/>
      <c r="T5405" s="78"/>
      <c r="U5405" s="78"/>
      <c r="V5405" s="219"/>
      <c r="W5405" s="78"/>
      <c r="X5405" s="78"/>
      <c r="Y5405" s="78"/>
      <c r="Z5405" s="78"/>
      <c r="AA5405" s="77"/>
      <c r="AB5405" s="77"/>
      <c r="AC5405" s="78"/>
      <c r="AD5405" s="104"/>
      <c r="AE5405" s="78"/>
      <c r="AF5405" s="104"/>
      <c r="AG5405" s="78"/>
      <c r="AH5405" s="104"/>
      <c r="AI5405" s="78"/>
      <c r="AJ5405" s="104"/>
      <c r="AK5405" s="78"/>
      <c r="AL5405" s="78"/>
      <c r="AM5405" s="8"/>
      <c r="AN5405" s="78"/>
      <c r="AO5405" s="78"/>
      <c r="AP5405" s="78"/>
      <c r="AQ5405" s="78"/>
      <c r="AR5405" s="78"/>
      <c r="AS5405" s="78"/>
      <c r="AT5405" s="78"/>
      <c r="AU5405" s="78"/>
      <c r="AV5405" s="78"/>
      <c r="AW5405" s="77"/>
      <c r="AX5405" s="144"/>
      <c r="AY5405" s="144"/>
      <c r="AZ5405" s="144"/>
      <c r="BA5405" s="54"/>
      <c r="BB5405" s="54"/>
    </row>
    <row r="5406" spans="2:54" x14ac:dyDescent="0.25">
      <c r="B5406" s="77"/>
      <c r="C5406" s="77"/>
      <c r="D5406" s="77"/>
      <c r="E5406" s="77"/>
      <c r="F5406" s="77"/>
      <c r="G5406" s="77"/>
      <c r="I5406" s="78"/>
      <c r="K5406" s="78"/>
      <c r="L5406" s="77"/>
      <c r="M5406" s="78"/>
      <c r="N5406" s="78"/>
      <c r="O5406" s="78"/>
      <c r="P5406" s="78"/>
      <c r="Q5406" s="144"/>
      <c r="R5406" s="78"/>
      <c r="S5406" s="78"/>
      <c r="T5406" s="78"/>
      <c r="U5406" s="78"/>
      <c r="V5406" s="219"/>
      <c r="W5406" s="78"/>
      <c r="X5406" s="78"/>
      <c r="Y5406" s="78"/>
      <c r="Z5406" s="78"/>
      <c r="AA5406" s="77"/>
      <c r="AB5406" s="77"/>
      <c r="AC5406" s="78"/>
      <c r="AD5406" s="104"/>
      <c r="AE5406" s="78"/>
      <c r="AF5406" s="104"/>
      <c r="AG5406" s="78"/>
      <c r="AH5406" s="104"/>
      <c r="AI5406" s="78"/>
      <c r="AJ5406" s="104"/>
      <c r="AK5406" s="78"/>
      <c r="AL5406" s="78"/>
      <c r="AM5406" s="8"/>
      <c r="AN5406" s="78"/>
      <c r="AO5406" s="78"/>
      <c r="AP5406" s="78"/>
      <c r="AQ5406" s="78"/>
      <c r="AR5406" s="78"/>
      <c r="AS5406" s="78"/>
      <c r="AT5406" s="78"/>
      <c r="AU5406" s="78"/>
      <c r="AV5406" s="78"/>
      <c r="AW5406" s="77"/>
      <c r="AX5406" s="144"/>
      <c r="AY5406" s="144"/>
      <c r="AZ5406" s="144"/>
      <c r="BA5406" s="54"/>
      <c r="BB5406" s="54"/>
    </row>
    <row r="5407" spans="2:54" x14ac:dyDescent="0.25">
      <c r="B5407" s="77"/>
      <c r="C5407" s="77"/>
      <c r="D5407" s="77"/>
      <c r="E5407" s="77"/>
      <c r="F5407" s="77"/>
      <c r="G5407" s="77"/>
      <c r="I5407" s="78"/>
      <c r="K5407" s="78"/>
      <c r="L5407" s="77"/>
      <c r="M5407" s="78"/>
      <c r="N5407" s="78"/>
      <c r="O5407" s="78"/>
      <c r="P5407" s="78"/>
      <c r="Q5407" s="144"/>
      <c r="R5407" s="78"/>
      <c r="S5407" s="78"/>
      <c r="T5407" s="78"/>
      <c r="U5407" s="78"/>
      <c r="V5407" s="219"/>
      <c r="W5407" s="78"/>
      <c r="X5407" s="78"/>
      <c r="Y5407" s="78"/>
      <c r="Z5407" s="78"/>
      <c r="AA5407" s="77"/>
      <c r="AB5407" s="77"/>
      <c r="AC5407" s="78"/>
      <c r="AD5407" s="104"/>
      <c r="AE5407" s="78"/>
      <c r="AF5407" s="104"/>
      <c r="AG5407" s="78"/>
      <c r="AH5407" s="104"/>
      <c r="AI5407" s="78"/>
      <c r="AJ5407" s="104"/>
      <c r="AK5407" s="78"/>
      <c r="AL5407" s="78"/>
      <c r="AM5407" s="8"/>
      <c r="AN5407" s="78"/>
      <c r="AO5407" s="78"/>
      <c r="AP5407" s="78"/>
      <c r="AQ5407" s="78"/>
      <c r="AR5407" s="78"/>
      <c r="AS5407" s="78"/>
      <c r="AT5407" s="78"/>
      <c r="AU5407" s="78"/>
      <c r="AV5407" s="78"/>
      <c r="AW5407" s="77"/>
      <c r="AX5407" s="144"/>
      <c r="AY5407" s="144"/>
      <c r="AZ5407" s="144"/>
      <c r="BA5407" s="54"/>
      <c r="BB5407" s="54"/>
    </row>
    <row r="5408" spans="2:54" x14ac:dyDescent="0.25">
      <c r="B5408" s="77"/>
      <c r="C5408" s="77"/>
      <c r="D5408" s="77"/>
      <c r="E5408" s="77"/>
      <c r="F5408" s="77"/>
      <c r="G5408" s="77"/>
      <c r="I5408" s="78"/>
      <c r="K5408" s="78"/>
      <c r="L5408" s="77"/>
      <c r="M5408" s="78"/>
      <c r="N5408" s="78"/>
      <c r="O5408" s="78"/>
      <c r="P5408" s="78"/>
      <c r="Q5408" s="144"/>
      <c r="R5408" s="78"/>
      <c r="S5408" s="78"/>
      <c r="T5408" s="78"/>
      <c r="U5408" s="78"/>
      <c r="V5408" s="219"/>
      <c r="W5408" s="78"/>
      <c r="X5408" s="78"/>
      <c r="Y5408" s="78"/>
      <c r="Z5408" s="78"/>
      <c r="AA5408" s="77"/>
      <c r="AB5408" s="77"/>
      <c r="AC5408" s="78"/>
      <c r="AD5408" s="104"/>
      <c r="AE5408" s="78"/>
      <c r="AF5408" s="104"/>
      <c r="AG5408" s="78"/>
      <c r="AH5408" s="104"/>
      <c r="AI5408" s="78"/>
      <c r="AJ5408" s="104"/>
      <c r="AK5408" s="78"/>
      <c r="AL5408" s="78"/>
      <c r="AM5408" s="8"/>
      <c r="AN5408" s="78"/>
      <c r="AO5408" s="78"/>
      <c r="AP5408" s="78"/>
      <c r="AQ5408" s="78"/>
      <c r="AR5408" s="78"/>
      <c r="AS5408" s="78"/>
      <c r="AT5408" s="78"/>
      <c r="AU5408" s="78"/>
      <c r="AV5408" s="78"/>
      <c r="AW5408" s="77"/>
      <c r="AX5408" s="144"/>
      <c r="AY5408" s="144"/>
      <c r="AZ5408" s="144"/>
      <c r="BA5408" s="54"/>
      <c r="BB5408" s="54"/>
    </row>
    <row r="5409" spans="2:54" x14ac:dyDescent="0.25">
      <c r="B5409" s="77"/>
      <c r="C5409" s="77"/>
      <c r="D5409" s="77"/>
      <c r="E5409" s="77"/>
      <c r="F5409" s="77"/>
      <c r="G5409" s="77"/>
      <c r="I5409" s="78"/>
      <c r="K5409" s="78"/>
      <c r="L5409" s="77"/>
      <c r="M5409" s="78"/>
      <c r="N5409" s="78"/>
      <c r="O5409" s="78"/>
      <c r="P5409" s="78"/>
      <c r="Q5409" s="144"/>
      <c r="R5409" s="78"/>
      <c r="S5409" s="78"/>
      <c r="T5409" s="78"/>
      <c r="U5409" s="78"/>
      <c r="V5409" s="219"/>
      <c r="W5409" s="78"/>
      <c r="X5409" s="78"/>
      <c r="Y5409" s="78"/>
      <c r="Z5409" s="78"/>
      <c r="AA5409" s="77"/>
      <c r="AB5409" s="77"/>
      <c r="AC5409" s="78"/>
      <c r="AD5409" s="104"/>
      <c r="AE5409" s="78"/>
      <c r="AF5409" s="104"/>
      <c r="AG5409" s="78"/>
      <c r="AH5409" s="104"/>
      <c r="AI5409" s="78"/>
      <c r="AJ5409" s="104"/>
      <c r="AK5409" s="78"/>
      <c r="AL5409" s="78"/>
      <c r="AM5409" s="8"/>
      <c r="AN5409" s="78"/>
      <c r="AO5409" s="78"/>
      <c r="AP5409" s="78"/>
      <c r="AQ5409" s="78"/>
      <c r="AR5409" s="78"/>
      <c r="AS5409" s="78"/>
      <c r="AT5409" s="78"/>
      <c r="AU5409" s="78"/>
      <c r="AV5409" s="78"/>
      <c r="AW5409" s="77"/>
      <c r="AX5409" s="144"/>
      <c r="AY5409" s="144"/>
      <c r="AZ5409" s="144"/>
      <c r="BA5409" s="54"/>
      <c r="BB5409" s="54"/>
    </row>
    <row r="5410" spans="2:54" x14ac:dyDescent="0.25">
      <c r="B5410" s="77"/>
      <c r="C5410" s="77"/>
      <c r="D5410" s="77"/>
      <c r="E5410" s="77"/>
      <c r="F5410" s="77"/>
      <c r="G5410" s="77"/>
      <c r="I5410" s="78"/>
      <c r="K5410" s="78"/>
      <c r="L5410" s="77"/>
      <c r="M5410" s="78"/>
      <c r="N5410" s="78"/>
      <c r="O5410" s="78"/>
      <c r="P5410" s="78"/>
      <c r="Q5410" s="144"/>
      <c r="R5410" s="78"/>
      <c r="S5410" s="78"/>
      <c r="T5410" s="78"/>
      <c r="U5410" s="78"/>
      <c r="V5410" s="219"/>
      <c r="W5410" s="78"/>
      <c r="X5410" s="78"/>
      <c r="Y5410" s="78"/>
      <c r="Z5410" s="78"/>
      <c r="AA5410" s="77"/>
      <c r="AB5410" s="77"/>
      <c r="AC5410" s="78"/>
      <c r="AD5410" s="104"/>
      <c r="AE5410" s="78"/>
      <c r="AF5410" s="104"/>
      <c r="AG5410" s="78"/>
      <c r="AH5410" s="104"/>
      <c r="AI5410" s="78"/>
      <c r="AJ5410" s="104"/>
      <c r="AK5410" s="78"/>
      <c r="AL5410" s="78"/>
      <c r="AM5410" s="8"/>
      <c r="AN5410" s="78"/>
      <c r="AO5410" s="78"/>
      <c r="AP5410" s="78"/>
      <c r="AQ5410" s="78"/>
      <c r="AR5410" s="78"/>
      <c r="AS5410" s="78"/>
      <c r="AT5410" s="78"/>
      <c r="AU5410" s="78"/>
      <c r="AV5410" s="78"/>
      <c r="AW5410" s="77"/>
      <c r="AX5410" s="144"/>
      <c r="AY5410" s="144"/>
      <c r="AZ5410" s="144"/>
      <c r="BA5410" s="54"/>
      <c r="BB5410" s="54"/>
    </row>
    <row r="5411" spans="2:54" x14ac:dyDescent="0.25">
      <c r="B5411" s="77"/>
      <c r="C5411" s="77"/>
      <c r="D5411" s="77"/>
      <c r="E5411" s="77"/>
      <c r="F5411" s="77"/>
      <c r="G5411" s="77"/>
      <c r="I5411" s="78"/>
      <c r="K5411" s="78"/>
      <c r="L5411" s="77"/>
      <c r="M5411" s="78"/>
      <c r="N5411" s="78"/>
      <c r="O5411" s="78"/>
      <c r="P5411" s="78"/>
      <c r="Q5411" s="144"/>
      <c r="R5411" s="78"/>
      <c r="S5411" s="78"/>
      <c r="T5411" s="78"/>
      <c r="U5411" s="78"/>
      <c r="V5411" s="219"/>
      <c r="W5411" s="78"/>
      <c r="X5411" s="78"/>
      <c r="Y5411" s="78"/>
      <c r="Z5411" s="78"/>
      <c r="AA5411" s="77"/>
      <c r="AB5411" s="77"/>
      <c r="AC5411" s="78"/>
      <c r="AD5411" s="104"/>
      <c r="AE5411" s="78"/>
      <c r="AF5411" s="104"/>
      <c r="AG5411" s="78"/>
      <c r="AH5411" s="104"/>
      <c r="AI5411" s="78"/>
      <c r="AJ5411" s="104"/>
      <c r="AK5411" s="78"/>
      <c r="AL5411" s="78"/>
      <c r="AM5411" s="8"/>
      <c r="AN5411" s="78"/>
      <c r="AO5411" s="78"/>
      <c r="AP5411" s="78"/>
      <c r="AQ5411" s="78"/>
      <c r="AR5411" s="78"/>
      <c r="AS5411" s="78"/>
      <c r="AT5411" s="78"/>
      <c r="AU5411" s="78"/>
      <c r="AV5411" s="78"/>
      <c r="AW5411" s="77"/>
      <c r="AX5411" s="144"/>
      <c r="AY5411" s="144"/>
      <c r="AZ5411" s="144"/>
      <c r="BA5411" s="54"/>
      <c r="BB5411" s="54"/>
    </row>
    <row r="5412" spans="2:54" x14ac:dyDescent="0.25">
      <c r="B5412" s="77"/>
      <c r="C5412" s="77"/>
      <c r="D5412" s="77"/>
      <c r="E5412" s="77"/>
      <c r="F5412" s="77"/>
      <c r="G5412" s="77"/>
      <c r="I5412" s="78"/>
      <c r="K5412" s="78"/>
      <c r="L5412" s="77"/>
      <c r="M5412" s="78"/>
      <c r="N5412" s="78"/>
      <c r="O5412" s="78"/>
      <c r="P5412" s="78"/>
      <c r="Q5412" s="144"/>
      <c r="R5412" s="78"/>
      <c r="S5412" s="78"/>
      <c r="T5412" s="78"/>
      <c r="U5412" s="78"/>
      <c r="V5412" s="219"/>
      <c r="W5412" s="78"/>
      <c r="X5412" s="78"/>
      <c r="Y5412" s="78"/>
      <c r="Z5412" s="78"/>
      <c r="AA5412" s="77"/>
      <c r="AB5412" s="77"/>
      <c r="AC5412" s="78"/>
      <c r="AD5412" s="104"/>
      <c r="AE5412" s="78"/>
      <c r="AF5412" s="104"/>
      <c r="AG5412" s="78"/>
      <c r="AH5412" s="104"/>
      <c r="AI5412" s="78"/>
      <c r="AJ5412" s="104"/>
      <c r="AK5412" s="78"/>
      <c r="AL5412" s="78"/>
      <c r="AM5412" s="8"/>
      <c r="AN5412" s="78"/>
      <c r="AO5412" s="78"/>
      <c r="AP5412" s="78"/>
      <c r="AQ5412" s="78"/>
      <c r="AR5412" s="78"/>
      <c r="AS5412" s="78"/>
      <c r="AT5412" s="78"/>
      <c r="AU5412" s="78"/>
      <c r="AV5412" s="78"/>
      <c r="AW5412" s="77"/>
      <c r="AX5412" s="144"/>
      <c r="AY5412" s="144"/>
      <c r="AZ5412" s="144"/>
      <c r="BA5412" s="54"/>
      <c r="BB5412" s="54"/>
    </row>
    <row r="5413" spans="2:54" x14ac:dyDescent="0.25">
      <c r="B5413" s="77"/>
      <c r="C5413" s="77"/>
      <c r="D5413" s="77"/>
      <c r="E5413" s="77"/>
      <c r="F5413" s="77"/>
      <c r="G5413" s="77"/>
      <c r="I5413" s="78"/>
      <c r="K5413" s="78"/>
      <c r="L5413" s="77"/>
      <c r="M5413" s="78"/>
      <c r="N5413" s="78"/>
      <c r="O5413" s="78"/>
      <c r="P5413" s="78"/>
      <c r="Q5413" s="144"/>
      <c r="R5413" s="78"/>
      <c r="S5413" s="78"/>
      <c r="T5413" s="78"/>
      <c r="U5413" s="78"/>
      <c r="V5413" s="219"/>
      <c r="W5413" s="78"/>
      <c r="X5413" s="78"/>
      <c r="Y5413" s="78"/>
      <c r="Z5413" s="78"/>
      <c r="AA5413" s="77"/>
      <c r="AB5413" s="77"/>
      <c r="AC5413" s="78"/>
      <c r="AD5413" s="104"/>
      <c r="AE5413" s="78"/>
      <c r="AF5413" s="104"/>
      <c r="AG5413" s="78"/>
      <c r="AH5413" s="104"/>
      <c r="AI5413" s="78"/>
      <c r="AJ5413" s="104"/>
      <c r="AK5413" s="78"/>
      <c r="AL5413" s="78"/>
      <c r="AM5413" s="8"/>
      <c r="AN5413" s="78"/>
      <c r="AO5413" s="78"/>
      <c r="AP5413" s="78"/>
      <c r="AQ5413" s="78"/>
      <c r="AR5413" s="78"/>
      <c r="AS5413" s="78"/>
      <c r="AT5413" s="78"/>
      <c r="AU5413" s="78"/>
      <c r="AV5413" s="78"/>
      <c r="AW5413" s="77"/>
      <c r="AX5413" s="144"/>
      <c r="AY5413" s="144"/>
      <c r="AZ5413" s="144"/>
      <c r="BA5413" s="54"/>
      <c r="BB5413" s="54"/>
    </row>
    <row r="5414" spans="2:54" x14ac:dyDescent="0.25">
      <c r="B5414" s="77"/>
      <c r="C5414" s="77"/>
      <c r="D5414" s="77"/>
      <c r="E5414" s="77"/>
      <c r="F5414" s="77"/>
      <c r="G5414" s="77"/>
      <c r="I5414" s="78"/>
      <c r="K5414" s="78"/>
      <c r="L5414" s="77"/>
      <c r="M5414" s="78"/>
      <c r="N5414" s="78"/>
      <c r="O5414" s="78"/>
      <c r="P5414" s="78"/>
      <c r="Q5414" s="144"/>
      <c r="R5414" s="78"/>
      <c r="S5414" s="78"/>
      <c r="T5414" s="78"/>
      <c r="U5414" s="78"/>
      <c r="V5414" s="219"/>
      <c r="W5414" s="78"/>
      <c r="X5414" s="78"/>
      <c r="Y5414" s="78"/>
      <c r="Z5414" s="78"/>
      <c r="AA5414" s="77"/>
      <c r="AB5414" s="77"/>
      <c r="AC5414" s="78"/>
      <c r="AD5414" s="104"/>
      <c r="AE5414" s="78"/>
      <c r="AF5414" s="104"/>
      <c r="AG5414" s="78"/>
      <c r="AH5414" s="104"/>
      <c r="AI5414" s="78"/>
      <c r="AJ5414" s="104"/>
      <c r="AK5414" s="78"/>
      <c r="AL5414" s="78"/>
      <c r="AM5414" s="8"/>
      <c r="AN5414" s="78"/>
      <c r="AO5414" s="78"/>
      <c r="AP5414" s="78"/>
      <c r="AQ5414" s="78"/>
      <c r="AR5414" s="78"/>
      <c r="AS5414" s="78"/>
      <c r="AT5414" s="78"/>
      <c r="AU5414" s="78"/>
      <c r="AV5414" s="78"/>
      <c r="AW5414" s="77"/>
      <c r="AX5414" s="144"/>
      <c r="AY5414" s="144"/>
      <c r="AZ5414" s="144"/>
      <c r="BA5414" s="54"/>
      <c r="BB5414" s="54"/>
    </row>
    <row r="5415" spans="2:54" x14ac:dyDescent="0.25">
      <c r="B5415" s="77"/>
      <c r="C5415" s="77"/>
      <c r="D5415" s="77"/>
      <c r="E5415" s="77"/>
      <c r="F5415" s="77"/>
      <c r="G5415" s="77"/>
      <c r="I5415" s="78"/>
      <c r="K5415" s="78"/>
      <c r="L5415" s="77"/>
      <c r="M5415" s="78"/>
      <c r="N5415" s="78"/>
      <c r="O5415" s="78"/>
      <c r="P5415" s="78"/>
      <c r="Q5415" s="144"/>
      <c r="R5415" s="78"/>
      <c r="S5415" s="78"/>
      <c r="T5415" s="78"/>
      <c r="U5415" s="78"/>
      <c r="V5415" s="219"/>
      <c r="W5415" s="78"/>
      <c r="X5415" s="78"/>
      <c r="Y5415" s="78"/>
      <c r="Z5415" s="78"/>
      <c r="AA5415" s="77"/>
      <c r="AB5415" s="77"/>
      <c r="AC5415" s="78"/>
      <c r="AD5415" s="104"/>
      <c r="AE5415" s="78"/>
      <c r="AF5415" s="104"/>
      <c r="AG5415" s="78"/>
      <c r="AH5415" s="104"/>
      <c r="AI5415" s="78"/>
      <c r="AJ5415" s="104"/>
      <c r="AK5415" s="78"/>
      <c r="AL5415" s="78"/>
      <c r="AM5415" s="8"/>
      <c r="AN5415" s="78"/>
      <c r="AO5415" s="78"/>
      <c r="AP5415" s="78"/>
      <c r="AQ5415" s="78"/>
      <c r="AR5415" s="78"/>
      <c r="AS5415" s="78"/>
      <c r="AT5415" s="78"/>
      <c r="AU5415" s="78"/>
      <c r="AV5415" s="78"/>
      <c r="AW5415" s="77"/>
      <c r="AX5415" s="144"/>
      <c r="AY5415" s="144"/>
      <c r="AZ5415" s="144"/>
      <c r="BA5415" s="54"/>
      <c r="BB5415" s="54"/>
    </row>
    <row r="5416" spans="2:54" x14ac:dyDescent="0.25">
      <c r="B5416" s="77"/>
      <c r="C5416" s="77"/>
      <c r="D5416" s="77"/>
      <c r="E5416" s="77"/>
      <c r="F5416" s="77"/>
      <c r="G5416" s="77"/>
      <c r="I5416" s="78"/>
      <c r="K5416" s="78"/>
      <c r="L5416" s="77"/>
      <c r="M5416" s="78"/>
      <c r="N5416" s="78"/>
      <c r="O5416" s="78"/>
      <c r="P5416" s="78"/>
      <c r="Q5416" s="144"/>
      <c r="R5416" s="78"/>
      <c r="S5416" s="78"/>
      <c r="T5416" s="78"/>
      <c r="U5416" s="78"/>
      <c r="V5416" s="219"/>
      <c r="W5416" s="78"/>
      <c r="X5416" s="78"/>
      <c r="Y5416" s="78"/>
      <c r="Z5416" s="78"/>
      <c r="AA5416" s="77"/>
      <c r="AB5416" s="77"/>
      <c r="AC5416" s="78"/>
      <c r="AD5416" s="104"/>
      <c r="AE5416" s="78"/>
      <c r="AF5416" s="104"/>
      <c r="AG5416" s="78"/>
      <c r="AH5416" s="104"/>
      <c r="AI5416" s="78"/>
      <c r="AJ5416" s="104"/>
      <c r="AK5416" s="78"/>
      <c r="AL5416" s="78"/>
      <c r="AM5416" s="8"/>
      <c r="AN5416" s="78"/>
      <c r="AO5416" s="78"/>
      <c r="AP5416" s="78"/>
      <c r="AQ5416" s="78"/>
      <c r="AR5416" s="78"/>
      <c r="AS5416" s="78"/>
      <c r="AT5416" s="78"/>
      <c r="AU5416" s="78"/>
      <c r="AV5416" s="78"/>
      <c r="AW5416" s="77"/>
      <c r="AX5416" s="144"/>
      <c r="AY5416" s="144"/>
      <c r="AZ5416" s="144"/>
      <c r="BA5416" s="54"/>
      <c r="BB5416" s="54"/>
    </row>
    <row r="5417" spans="2:54" x14ac:dyDescent="0.25">
      <c r="B5417" s="77"/>
      <c r="C5417" s="77"/>
      <c r="D5417" s="77"/>
      <c r="E5417" s="77"/>
      <c r="F5417" s="77"/>
      <c r="G5417" s="77"/>
      <c r="I5417" s="78"/>
      <c r="K5417" s="78"/>
      <c r="L5417" s="77"/>
      <c r="M5417" s="78"/>
      <c r="N5417" s="78"/>
      <c r="O5417" s="78"/>
      <c r="P5417" s="78"/>
      <c r="Q5417" s="144"/>
      <c r="R5417" s="78"/>
      <c r="S5417" s="78"/>
      <c r="T5417" s="78"/>
      <c r="U5417" s="78"/>
      <c r="V5417" s="219"/>
      <c r="W5417" s="78"/>
      <c r="X5417" s="78"/>
      <c r="Y5417" s="78"/>
      <c r="Z5417" s="78"/>
      <c r="AA5417" s="77"/>
      <c r="AB5417" s="77"/>
      <c r="AC5417" s="78"/>
      <c r="AD5417" s="104"/>
      <c r="AE5417" s="78"/>
      <c r="AF5417" s="104"/>
      <c r="AG5417" s="78"/>
      <c r="AH5417" s="104"/>
      <c r="AI5417" s="78"/>
      <c r="AJ5417" s="104"/>
      <c r="AK5417" s="78"/>
      <c r="AL5417" s="78"/>
      <c r="AM5417" s="8"/>
      <c r="AN5417" s="78"/>
      <c r="AO5417" s="78"/>
      <c r="AP5417" s="78"/>
      <c r="AQ5417" s="78"/>
      <c r="AR5417" s="78"/>
      <c r="AS5417" s="78"/>
      <c r="AT5417" s="78"/>
      <c r="AU5417" s="78"/>
      <c r="AV5417" s="78"/>
      <c r="AW5417" s="77"/>
      <c r="AX5417" s="144"/>
      <c r="AY5417" s="144"/>
      <c r="AZ5417" s="144"/>
      <c r="BA5417" s="54"/>
      <c r="BB5417" s="54"/>
    </row>
    <row r="5418" spans="2:54" x14ac:dyDescent="0.25">
      <c r="B5418" s="77"/>
      <c r="C5418" s="77"/>
      <c r="D5418" s="77"/>
      <c r="E5418" s="77"/>
      <c r="F5418" s="77"/>
      <c r="G5418" s="77"/>
      <c r="I5418" s="78"/>
      <c r="K5418" s="78"/>
      <c r="L5418" s="77"/>
      <c r="M5418" s="78"/>
      <c r="N5418" s="78"/>
      <c r="O5418" s="78"/>
      <c r="P5418" s="78"/>
      <c r="Q5418" s="144"/>
      <c r="R5418" s="78"/>
      <c r="S5418" s="78"/>
      <c r="T5418" s="78"/>
      <c r="U5418" s="78"/>
      <c r="V5418" s="219"/>
      <c r="W5418" s="78"/>
      <c r="X5418" s="78"/>
      <c r="Y5418" s="78"/>
      <c r="Z5418" s="78"/>
      <c r="AA5418" s="77"/>
      <c r="AB5418" s="77"/>
      <c r="AC5418" s="78"/>
      <c r="AD5418" s="104"/>
      <c r="AE5418" s="78"/>
      <c r="AF5418" s="104"/>
      <c r="AG5418" s="78"/>
      <c r="AH5418" s="104"/>
      <c r="AI5418" s="78"/>
      <c r="AJ5418" s="104"/>
      <c r="AK5418" s="78"/>
      <c r="AL5418" s="78"/>
      <c r="AM5418" s="8"/>
      <c r="AN5418" s="78"/>
      <c r="AO5418" s="78"/>
      <c r="AP5418" s="78"/>
      <c r="AQ5418" s="78"/>
      <c r="AR5418" s="78"/>
      <c r="AS5418" s="78"/>
      <c r="AT5418" s="78"/>
      <c r="AU5418" s="78"/>
      <c r="AV5418" s="78"/>
      <c r="AW5418" s="77"/>
      <c r="AX5418" s="144"/>
      <c r="AY5418" s="144"/>
      <c r="AZ5418" s="144"/>
      <c r="BA5418" s="54"/>
      <c r="BB5418" s="54"/>
    </row>
    <row r="5419" spans="2:54" x14ac:dyDescent="0.25">
      <c r="B5419" s="77"/>
      <c r="C5419" s="77"/>
      <c r="D5419" s="77"/>
      <c r="E5419" s="77"/>
      <c r="F5419" s="77"/>
      <c r="G5419" s="77"/>
      <c r="I5419" s="78"/>
      <c r="K5419" s="78"/>
      <c r="L5419" s="77"/>
      <c r="M5419" s="78"/>
      <c r="N5419" s="78"/>
      <c r="O5419" s="78"/>
      <c r="P5419" s="78"/>
      <c r="Q5419" s="144"/>
      <c r="R5419" s="78"/>
      <c r="S5419" s="78"/>
      <c r="T5419" s="78"/>
      <c r="U5419" s="78"/>
      <c r="V5419" s="219"/>
      <c r="W5419" s="78"/>
      <c r="X5419" s="78"/>
      <c r="Y5419" s="78"/>
      <c r="Z5419" s="78"/>
      <c r="AA5419" s="77"/>
      <c r="AB5419" s="77"/>
      <c r="AC5419" s="78"/>
      <c r="AD5419" s="104"/>
      <c r="AE5419" s="78"/>
      <c r="AF5419" s="104"/>
      <c r="AG5419" s="78"/>
      <c r="AH5419" s="104"/>
      <c r="AI5419" s="78"/>
      <c r="AJ5419" s="104"/>
      <c r="AK5419" s="78"/>
      <c r="AL5419" s="78"/>
      <c r="AM5419" s="8"/>
      <c r="AN5419" s="78"/>
      <c r="AO5419" s="78"/>
      <c r="AP5419" s="78"/>
      <c r="AQ5419" s="78"/>
      <c r="AR5419" s="78"/>
      <c r="AS5419" s="78"/>
      <c r="AT5419" s="78"/>
      <c r="AU5419" s="78"/>
      <c r="AV5419" s="78"/>
      <c r="AW5419" s="77"/>
      <c r="AX5419" s="144"/>
      <c r="AY5419" s="144"/>
      <c r="AZ5419" s="144"/>
      <c r="BA5419" s="54"/>
      <c r="BB5419" s="54"/>
    </row>
    <row r="5420" spans="2:54" x14ac:dyDescent="0.25">
      <c r="B5420" s="77"/>
      <c r="C5420" s="77"/>
      <c r="D5420" s="77"/>
      <c r="E5420" s="77"/>
      <c r="F5420" s="77"/>
      <c r="G5420" s="77"/>
      <c r="I5420" s="78"/>
      <c r="K5420" s="78"/>
      <c r="L5420" s="77"/>
      <c r="M5420" s="78"/>
      <c r="N5420" s="78"/>
      <c r="O5420" s="78"/>
      <c r="P5420" s="78"/>
      <c r="Q5420" s="144"/>
      <c r="R5420" s="78"/>
      <c r="S5420" s="78"/>
      <c r="T5420" s="78"/>
      <c r="U5420" s="78"/>
      <c r="V5420" s="219"/>
      <c r="W5420" s="78"/>
      <c r="X5420" s="78"/>
      <c r="Y5420" s="78"/>
      <c r="Z5420" s="78"/>
      <c r="AA5420" s="77"/>
      <c r="AB5420" s="77"/>
      <c r="AC5420" s="78"/>
      <c r="AD5420" s="104"/>
      <c r="AE5420" s="78"/>
      <c r="AF5420" s="104"/>
      <c r="AG5420" s="78"/>
      <c r="AH5420" s="104"/>
      <c r="AI5420" s="78"/>
      <c r="AJ5420" s="104"/>
      <c r="AK5420" s="78"/>
      <c r="AL5420" s="78"/>
      <c r="AM5420" s="8"/>
      <c r="AN5420" s="78"/>
      <c r="AO5420" s="78"/>
      <c r="AP5420" s="78"/>
      <c r="AQ5420" s="78"/>
      <c r="AR5420" s="78"/>
      <c r="AS5420" s="78"/>
      <c r="AT5420" s="78"/>
      <c r="AU5420" s="78"/>
      <c r="AV5420" s="78"/>
      <c r="AW5420" s="77"/>
      <c r="AX5420" s="144"/>
      <c r="AY5420" s="144"/>
      <c r="AZ5420" s="144"/>
      <c r="BA5420" s="54"/>
      <c r="BB5420" s="54"/>
    </row>
    <row r="5421" spans="2:54" x14ac:dyDescent="0.25">
      <c r="B5421" s="77"/>
      <c r="C5421" s="77"/>
      <c r="D5421" s="77"/>
      <c r="E5421" s="77"/>
      <c r="F5421" s="77"/>
      <c r="G5421" s="77"/>
      <c r="I5421" s="78"/>
      <c r="K5421" s="78"/>
      <c r="L5421" s="77"/>
      <c r="M5421" s="78"/>
      <c r="N5421" s="78"/>
      <c r="O5421" s="78"/>
      <c r="P5421" s="78"/>
      <c r="Q5421" s="144"/>
      <c r="R5421" s="78"/>
      <c r="S5421" s="78"/>
      <c r="T5421" s="78"/>
      <c r="U5421" s="78"/>
      <c r="V5421" s="219"/>
      <c r="W5421" s="78"/>
      <c r="X5421" s="78"/>
      <c r="Y5421" s="78"/>
      <c r="Z5421" s="78"/>
      <c r="AA5421" s="77"/>
      <c r="AB5421" s="77"/>
      <c r="AC5421" s="78"/>
      <c r="AD5421" s="104"/>
      <c r="AE5421" s="78"/>
      <c r="AF5421" s="104"/>
      <c r="AG5421" s="78"/>
      <c r="AH5421" s="104"/>
      <c r="AI5421" s="78"/>
      <c r="AJ5421" s="104"/>
      <c r="AK5421" s="78"/>
      <c r="AL5421" s="78"/>
      <c r="AM5421" s="8"/>
      <c r="AN5421" s="78"/>
      <c r="AO5421" s="78"/>
      <c r="AP5421" s="78"/>
      <c r="AQ5421" s="78"/>
      <c r="AR5421" s="78"/>
      <c r="AS5421" s="78"/>
      <c r="AT5421" s="78"/>
      <c r="AU5421" s="78"/>
      <c r="AV5421" s="78"/>
      <c r="AW5421" s="77"/>
      <c r="AX5421" s="144"/>
      <c r="AY5421" s="144"/>
      <c r="AZ5421" s="144"/>
      <c r="BA5421" s="54"/>
      <c r="BB5421" s="54"/>
    </row>
    <row r="5422" spans="2:54" x14ac:dyDescent="0.25">
      <c r="B5422" s="77"/>
      <c r="C5422" s="77"/>
      <c r="D5422" s="77"/>
      <c r="E5422" s="77"/>
      <c r="F5422" s="77"/>
      <c r="G5422" s="77"/>
      <c r="I5422" s="78"/>
      <c r="K5422" s="78"/>
      <c r="L5422" s="77"/>
      <c r="M5422" s="78"/>
      <c r="N5422" s="78"/>
      <c r="O5422" s="78"/>
      <c r="P5422" s="78"/>
      <c r="Q5422" s="144"/>
      <c r="R5422" s="78"/>
      <c r="S5422" s="78"/>
      <c r="T5422" s="78"/>
      <c r="U5422" s="78"/>
      <c r="V5422" s="219"/>
      <c r="W5422" s="78"/>
      <c r="X5422" s="78"/>
      <c r="Y5422" s="78"/>
      <c r="Z5422" s="78"/>
      <c r="AA5422" s="77"/>
      <c r="AB5422" s="77"/>
      <c r="AC5422" s="78"/>
      <c r="AD5422" s="104"/>
      <c r="AE5422" s="78"/>
      <c r="AF5422" s="104"/>
      <c r="AG5422" s="78"/>
      <c r="AH5422" s="104"/>
      <c r="AI5422" s="78"/>
      <c r="AJ5422" s="104"/>
      <c r="AK5422" s="78"/>
      <c r="AL5422" s="78"/>
      <c r="AM5422" s="8"/>
      <c r="AN5422" s="78"/>
      <c r="AO5422" s="78"/>
      <c r="AP5422" s="78"/>
      <c r="AQ5422" s="78"/>
      <c r="AR5422" s="78"/>
      <c r="AS5422" s="78"/>
      <c r="AT5422" s="78"/>
      <c r="AU5422" s="78"/>
      <c r="AV5422" s="78"/>
      <c r="AW5422" s="77"/>
      <c r="AX5422" s="144"/>
      <c r="AY5422" s="144"/>
      <c r="AZ5422" s="144"/>
      <c r="BA5422" s="54"/>
      <c r="BB5422" s="54"/>
    </row>
    <row r="5423" spans="2:54" x14ac:dyDescent="0.25">
      <c r="B5423" s="77"/>
      <c r="C5423" s="77"/>
      <c r="D5423" s="77"/>
      <c r="E5423" s="77"/>
      <c r="F5423" s="77"/>
      <c r="G5423" s="77"/>
      <c r="I5423" s="78"/>
      <c r="K5423" s="78"/>
      <c r="L5423" s="77"/>
      <c r="M5423" s="78"/>
      <c r="N5423" s="78"/>
      <c r="O5423" s="78"/>
      <c r="P5423" s="78"/>
      <c r="Q5423" s="144"/>
      <c r="R5423" s="78"/>
      <c r="S5423" s="78"/>
      <c r="T5423" s="78"/>
      <c r="U5423" s="78"/>
      <c r="V5423" s="219"/>
      <c r="W5423" s="78"/>
      <c r="X5423" s="78"/>
      <c r="Y5423" s="78"/>
      <c r="Z5423" s="78"/>
      <c r="AA5423" s="77"/>
      <c r="AB5423" s="77"/>
      <c r="AC5423" s="78"/>
      <c r="AD5423" s="104"/>
      <c r="AE5423" s="78"/>
      <c r="AF5423" s="104"/>
      <c r="AG5423" s="78"/>
      <c r="AH5423" s="104"/>
      <c r="AI5423" s="78"/>
      <c r="AJ5423" s="104"/>
      <c r="AK5423" s="78"/>
      <c r="AL5423" s="78"/>
      <c r="AM5423" s="8"/>
      <c r="AN5423" s="78"/>
      <c r="AO5423" s="78"/>
      <c r="AP5423" s="78"/>
      <c r="AQ5423" s="78"/>
      <c r="AR5423" s="78"/>
      <c r="AS5423" s="78"/>
      <c r="AT5423" s="78"/>
      <c r="AU5423" s="78"/>
      <c r="AV5423" s="78"/>
      <c r="AW5423" s="77"/>
      <c r="AX5423" s="144"/>
      <c r="AY5423" s="144"/>
      <c r="AZ5423" s="144"/>
      <c r="BA5423" s="54"/>
      <c r="BB5423" s="54"/>
    </row>
    <row r="5424" spans="2:54" x14ac:dyDescent="0.25">
      <c r="B5424" s="77"/>
      <c r="C5424" s="77"/>
      <c r="D5424" s="77"/>
      <c r="E5424" s="77"/>
      <c r="F5424" s="77"/>
      <c r="G5424" s="77"/>
      <c r="I5424" s="78"/>
      <c r="K5424" s="78"/>
      <c r="L5424" s="77"/>
      <c r="M5424" s="78"/>
      <c r="N5424" s="78"/>
      <c r="O5424" s="78"/>
      <c r="P5424" s="78"/>
      <c r="Q5424" s="144"/>
      <c r="R5424" s="78"/>
      <c r="S5424" s="78"/>
      <c r="T5424" s="78"/>
      <c r="U5424" s="78"/>
      <c r="V5424" s="219"/>
      <c r="W5424" s="78"/>
      <c r="X5424" s="78"/>
      <c r="Y5424" s="78"/>
      <c r="Z5424" s="78"/>
      <c r="AA5424" s="77"/>
      <c r="AB5424" s="77"/>
      <c r="AC5424" s="78"/>
      <c r="AD5424" s="104"/>
      <c r="AE5424" s="78"/>
      <c r="AF5424" s="104"/>
      <c r="AG5424" s="78"/>
      <c r="AH5424" s="104"/>
      <c r="AI5424" s="78"/>
      <c r="AJ5424" s="104"/>
      <c r="AK5424" s="78"/>
      <c r="AL5424" s="78"/>
      <c r="AM5424" s="8"/>
      <c r="AN5424" s="78"/>
      <c r="AO5424" s="78"/>
      <c r="AP5424" s="78"/>
      <c r="AQ5424" s="78"/>
      <c r="AR5424" s="78"/>
      <c r="AS5424" s="78"/>
      <c r="AT5424" s="78"/>
      <c r="AU5424" s="78"/>
      <c r="AV5424" s="78"/>
      <c r="AW5424" s="77"/>
      <c r="AX5424" s="144"/>
      <c r="AY5424" s="144"/>
      <c r="AZ5424" s="144"/>
      <c r="BA5424" s="54"/>
      <c r="BB5424" s="54"/>
    </row>
    <row r="5425" spans="2:54" x14ac:dyDescent="0.25">
      <c r="B5425" s="77"/>
      <c r="C5425" s="77"/>
      <c r="D5425" s="77"/>
      <c r="E5425" s="77"/>
      <c r="F5425" s="77"/>
      <c r="G5425" s="77"/>
      <c r="I5425" s="78"/>
      <c r="K5425" s="78"/>
      <c r="L5425" s="77"/>
      <c r="M5425" s="78"/>
      <c r="N5425" s="78"/>
      <c r="O5425" s="78"/>
      <c r="P5425" s="78"/>
      <c r="Q5425" s="144"/>
      <c r="R5425" s="78"/>
      <c r="S5425" s="78"/>
      <c r="T5425" s="78"/>
      <c r="U5425" s="78"/>
      <c r="V5425" s="219"/>
      <c r="W5425" s="78"/>
      <c r="X5425" s="78"/>
      <c r="Y5425" s="78"/>
      <c r="Z5425" s="78"/>
      <c r="AA5425" s="77"/>
      <c r="AB5425" s="77"/>
      <c r="AC5425" s="78"/>
      <c r="AD5425" s="104"/>
      <c r="AE5425" s="78"/>
      <c r="AF5425" s="104"/>
      <c r="AG5425" s="78"/>
      <c r="AH5425" s="104"/>
      <c r="AI5425" s="78"/>
      <c r="AJ5425" s="104"/>
      <c r="AK5425" s="78"/>
      <c r="AL5425" s="78"/>
      <c r="AM5425" s="8"/>
      <c r="AN5425" s="78"/>
      <c r="AO5425" s="78"/>
      <c r="AP5425" s="78"/>
      <c r="AQ5425" s="78"/>
      <c r="AR5425" s="78"/>
      <c r="AS5425" s="78"/>
      <c r="AT5425" s="78"/>
      <c r="AU5425" s="78"/>
      <c r="AV5425" s="78"/>
      <c r="AW5425" s="77"/>
      <c r="AX5425" s="144"/>
      <c r="AY5425" s="144"/>
      <c r="AZ5425" s="144"/>
      <c r="BA5425" s="54"/>
      <c r="BB5425" s="54"/>
    </row>
    <row r="5426" spans="2:54" x14ac:dyDescent="0.25">
      <c r="B5426" s="77"/>
      <c r="C5426" s="77"/>
      <c r="D5426" s="77"/>
      <c r="E5426" s="77"/>
      <c r="F5426" s="77"/>
      <c r="G5426" s="77"/>
      <c r="I5426" s="78"/>
      <c r="K5426" s="78"/>
      <c r="L5426" s="77"/>
      <c r="M5426" s="78"/>
      <c r="N5426" s="78"/>
      <c r="O5426" s="78"/>
      <c r="P5426" s="78"/>
      <c r="Q5426" s="144"/>
      <c r="R5426" s="78"/>
      <c r="S5426" s="78"/>
      <c r="T5426" s="78"/>
      <c r="U5426" s="78"/>
      <c r="V5426" s="219"/>
      <c r="W5426" s="78"/>
      <c r="X5426" s="78"/>
      <c r="Y5426" s="78"/>
      <c r="Z5426" s="78"/>
      <c r="AA5426" s="77"/>
      <c r="AB5426" s="77"/>
      <c r="AC5426" s="78"/>
      <c r="AD5426" s="104"/>
      <c r="AE5426" s="78"/>
      <c r="AF5426" s="104"/>
      <c r="AG5426" s="78"/>
      <c r="AH5426" s="104"/>
      <c r="AI5426" s="78"/>
      <c r="AJ5426" s="104"/>
      <c r="AK5426" s="78"/>
      <c r="AL5426" s="78"/>
      <c r="AM5426" s="8"/>
      <c r="AN5426" s="78"/>
      <c r="AO5426" s="78"/>
      <c r="AP5426" s="78"/>
      <c r="AQ5426" s="78"/>
      <c r="AR5426" s="78"/>
      <c r="AS5426" s="78"/>
      <c r="AT5426" s="78"/>
      <c r="AU5426" s="78"/>
      <c r="AV5426" s="78"/>
      <c r="AW5426" s="77"/>
      <c r="AX5426" s="144"/>
      <c r="AY5426" s="144"/>
      <c r="AZ5426" s="144"/>
      <c r="BA5426" s="54"/>
      <c r="BB5426" s="54"/>
    </row>
    <row r="5427" spans="2:54" x14ac:dyDescent="0.25">
      <c r="B5427" s="77"/>
      <c r="C5427" s="77"/>
      <c r="D5427" s="77"/>
      <c r="E5427" s="77"/>
      <c r="F5427" s="77"/>
      <c r="G5427" s="77"/>
      <c r="I5427" s="78"/>
      <c r="K5427" s="78"/>
      <c r="L5427" s="77"/>
      <c r="M5427" s="78"/>
      <c r="N5427" s="78"/>
      <c r="O5427" s="78"/>
      <c r="P5427" s="78"/>
      <c r="Q5427" s="144"/>
      <c r="R5427" s="78"/>
      <c r="S5427" s="78"/>
      <c r="T5427" s="78"/>
      <c r="U5427" s="78"/>
      <c r="V5427" s="219"/>
      <c r="W5427" s="78"/>
      <c r="X5427" s="78"/>
      <c r="Y5427" s="78"/>
      <c r="Z5427" s="78"/>
      <c r="AA5427" s="77"/>
      <c r="AB5427" s="77"/>
      <c r="AC5427" s="78"/>
      <c r="AD5427" s="104"/>
      <c r="AE5427" s="78"/>
      <c r="AF5427" s="104"/>
      <c r="AG5427" s="78"/>
      <c r="AH5427" s="104"/>
      <c r="AI5427" s="78"/>
      <c r="AJ5427" s="104"/>
      <c r="AK5427" s="78"/>
      <c r="AL5427" s="78"/>
      <c r="AM5427" s="8"/>
      <c r="AN5427" s="78"/>
      <c r="AO5427" s="78"/>
      <c r="AP5427" s="78"/>
      <c r="AQ5427" s="78"/>
      <c r="AR5427" s="78"/>
      <c r="AS5427" s="78"/>
      <c r="AT5427" s="78"/>
      <c r="AU5427" s="78"/>
      <c r="AV5427" s="78"/>
      <c r="AW5427" s="77"/>
      <c r="AX5427" s="144"/>
      <c r="AY5427" s="144"/>
      <c r="AZ5427" s="144"/>
      <c r="BA5427" s="54"/>
      <c r="BB5427" s="54"/>
    </row>
    <row r="5428" spans="2:54" x14ac:dyDescent="0.25">
      <c r="B5428" s="77"/>
      <c r="C5428" s="77"/>
      <c r="D5428" s="77"/>
      <c r="E5428" s="77"/>
      <c r="F5428" s="77"/>
      <c r="G5428" s="77"/>
      <c r="I5428" s="78"/>
      <c r="K5428" s="78"/>
      <c r="L5428" s="77"/>
      <c r="M5428" s="78"/>
      <c r="N5428" s="78"/>
      <c r="O5428" s="78"/>
      <c r="P5428" s="78"/>
      <c r="Q5428" s="144"/>
      <c r="R5428" s="78"/>
      <c r="S5428" s="78"/>
      <c r="T5428" s="78"/>
      <c r="U5428" s="78"/>
      <c r="V5428" s="219"/>
      <c r="W5428" s="78"/>
      <c r="X5428" s="78"/>
      <c r="Y5428" s="78"/>
      <c r="Z5428" s="78"/>
      <c r="AA5428" s="77"/>
      <c r="AB5428" s="77"/>
      <c r="AC5428" s="78"/>
      <c r="AD5428" s="104"/>
      <c r="AE5428" s="78"/>
      <c r="AF5428" s="104"/>
      <c r="AG5428" s="78"/>
      <c r="AH5428" s="104"/>
      <c r="AI5428" s="78"/>
      <c r="AJ5428" s="104"/>
      <c r="AK5428" s="78"/>
      <c r="AL5428" s="78"/>
      <c r="AM5428" s="8"/>
      <c r="AN5428" s="78"/>
      <c r="AO5428" s="78"/>
      <c r="AP5428" s="78"/>
      <c r="AQ5428" s="78"/>
      <c r="AR5428" s="78"/>
      <c r="AS5428" s="78"/>
      <c r="AT5428" s="78"/>
      <c r="AU5428" s="78"/>
      <c r="AV5428" s="78"/>
      <c r="AW5428" s="77"/>
      <c r="AX5428" s="144"/>
      <c r="AY5428" s="144"/>
      <c r="AZ5428" s="144"/>
      <c r="BA5428" s="54"/>
      <c r="BB5428" s="54"/>
    </row>
    <row r="5429" spans="2:54" x14ac:dyDescent="0.25">
      <c r="B5429" s="77"/>
      <c r="C5429" s="77"/>
      <c r="D5429" s="77"/>
      <c r="E5429" s="77"/>
      <c r="F5429" s="77"/>
      <c r="G5429" s="77"/>
      <c r="I5429" s="78"/>
      <c r="K5429" s="78"/>
      <c r="L5429" s="77"/>
      <c r="M5429" s="78"/>
      <c r="N5429" s="78"/>
      <c r="O5429" s="78"/>
      <c r="P5429" s="78"/>
      <c r="Q5429" s="144"/>
      <c r="R5429" s="78"/>
      <c r="S5429" s="78"/>
      <c r="T5429" s="78"/>
      <c r="U5429" s="78"/>
      <c r="V5429" s="219"/>
      <c r="W5429" s="78"/>
      <c r="X5429" s="78"/>
      <c r="Y5429" s="78"/>
      <c r="Z5429" s="78"/>
      <c r="AA5429" s="77"/>
      <c r="AB5429" s="77"/>
      <c r="AC5429" s="78"/>
      <c r="AD5429" s="104"/>
      <c r="AE5429" s="78"/>
      <c r="AF5429" s="104"/>
      <c r="AG5429" s="78"/>
      <c r="AH5429" s="104"/>
      <c r="AI5429" s="78"/>
      <c r="AJ5429" s="104"/>
      <c r="AK5429" s="78"/>
      <c r="AL5429" s="78"/>
      <c r="AM5429" s="8"/>
      <c r="AN5429" s="78"/>
      <c r="AO5429" s="78"/>
      <c r="AP5429" s="78"/>
      <c r="AQ5429" s="78"/>
      <c r="AR5429" s="78"/>
      <c r="AS5429" s="78"/>
      <c r="AT5429" s="78"/>
      <c r="AU5429" s="78"/>
      <c r="AV5429" s="78"/>
      <c r="AW5429" s="77"/>
      <c r="AX5429" s="144"/>
      <c r="AY5429" s="144"/>
      <c r="AZ5429" s="144"/>
      <c r="BA5429" s="54"/>
      <c r="BB5429" s="54"/>
    </row>
    <row r="5430" spans="2:54" x14ac:dyDescent="0.25">
      <c r="B5430" s="77"/>
      <c r="C5430" s="77"/>
      <c r="D5430" s="77"/>
      <c r="E5430" s="77"/>
      <c r="F5430" s="77"/>
      <c r="G5430" s="77"/>
      <c r="I5430" s="78"/>
      <c r="K5430" s="78"/>
      <c r="L5430" s="77"/>
      <c r="M5430" s="78"/>
      <c r="N5430" s="78"/>
      <c r="O5430" s="78"/>
      <c r="P5430" s="78"/>
      <c r="Q5430" s="144"/>
      <c r="R5430" s="78"/>
      <c r="S5430" s="78"/>
      <c r="T5430" s="78"/>
      <c r="U5430" s="78"/>
      <c r="V5430" s="219"/>
      <c r="W5430" s="78"/>
      <c r="X5430" s="78"/>
      <c r="Y5430" s="78"/>
      <c r="Z5430" s="78"/>
      <c r="AA5430" s="77"/>
      <c r="AB5430" s="77"/>
      <c r="AC5430" s="78"/>
      <c r="AD5430" s="104"/>
      <c r="AE5430" s="78"/>
      <c r="AF5430" s="104"/>
      <c r="AG5430" s="78"/>
      <c r="AH5430" s="104"/>
      <c r="AI5430" s="78"/>
      <c r="AJ5430" s="104"/>
      <c r="AK5430" s="78"/>
      <c r="AL5430" s="78"/>
      <c r="AM5430" s="8"/>
      <c r="AN5430" s="78"/>
      <c r="AO5430" s="78"/>
      <c r="AP5430" s="78"/>
      <c r="AQ5430" s="78"/>
      <c r="AR5430" s="78"/>
      <c r="AS5430" s="78"/>
      <c r="AT5430" s="78"/>
      <c r="AU5430" s="78"/>
      <c r="AV5430" s="78"/>
      <c r="AW5430" s="77"/>
      <c r="AX5430" s="144"/>
      <c r="AY5430" s="144"/>
      <c r="AZ5430" s="144"/>
      <c r="BA5430" s="54"/>
      <c r="BB5430" s="54"/>
    </row>
    <row r="5431" spans="2:54" x14ac:dyDescent="0.25">
      <c r="B5431" s="77"/>
      <c r="C5431" s="77"/>
      <c r="D5431" s="77"/>
      <c r="E5431" s="77"/>
      <c r="F5431" s="77"/>
      <c r="G5431" s="77"/>
      <c r="I5431" s="78"/>
      <c r="K5431" s="78"/>
      <c r="L5431" s="77"/>
      <c r="M5431" s="78"/>
      <c r="N5431" s="78"/>
      <c r="O5431" s="78"/>
      <c r="P5431" s="78"/>
      <c r="Q5431" s="144"/>
      <c r="R5431" s="78"/>
      <c r="S5431" s="78"/>
      <c r="T5431" s="78"/>
      <c r="U5431" s="78"/>
      <c r="V5431" s="219"/>
      <c r="W5431" s="78"/>
      <c r="X5431" s="78"/>
      <c r="Y5431" s="78"/>
      <c r="Z5431" s="78"/>
      <c r="AA5431" s="77"/>
      <c r="AB5431" s="77"/>
      <c r="AC5431" s="78"/>
      <c r="AD5431" s="104"/>
      <c r="AE5431" s="78"/>
      <c r="AF5431" s="104"/>
      <c r="AG5431" s="78"/>
      <c r="AH5431" s="104"/>
      <c r="AI5431" s="78"/>
      <c r="AJ5431" s="104"/>
      <c r="AK5431" s="78"/>
      <c r="AL5431" s="78"/>
      <c r="AM5431" s="8"/>
      <c r="AN5431" s="78"/>
      <c r="AO5431" s="78"/>
      <c r="AP5431" s="78"/>
      <c r="AQ5431" s="78"/>
      <c r="AR5431" s="78"/>
      <c r="AS5431" s="78"/>
      <c r="AT5431" s="78"/>
      <c r="AU5431" s="78"/>
      <c r="AV5431" s="78"/>
      <c r="AW5431" s="77"/>
      <c r="AX5431" s="144"/>
      <c r="AY5431" s="144"/>
      <c r="AZ5431" s="144"/>
      <c r="BA5431" s="54"/>
      <c r="BB5431" s="54"/>
    </row>
    <row r="5432" spans="2:54" x14ac:dyDescent="0.25">
      <c r="B5432" s="77"/>
      <c r="C5432" s="77"/>
      <c r="D5432" s="77"/>
      <c r="E5432" s="77"/>
      <c r="F5432" s="77"/>
      <c r="G5432" s="77"/>
      <c r="I5432" s="78"/>
      <c r="K5432" s="78"/>
      <c r="L5432" s="77"/>
      <c r="M5432" s="78"/>
      <c r="N5432" s="78"/>
      <c r="O5432" s="78"/>
      <c r="P5432" s="78"/>
      <c r="Q5432" s="144"/>
      <c r="R5432" s="78"/>
      <c r="S5432" s="78"/>
      <c r="T5432" s="78"/>
      <c r="U5432" s="78"/>
      <c r="V5432" s="219"/>
      <c r="W5432" s="78"/>
      <c r="X5432" s="78"/>
      <c r="Y5432" s="78"/>
      <c r="Z5432" s="78"/>
      <c r="AA5432" s="77"/>
      <c r="AB5432" s="77"/>
      <c r="AC5432" s="78"/>
      <c r="AD5432" s="104"/>
      <c r="AE5432" s="78"/>
      <c r="AF5432" s="104"/>
      <c r="AG5432" s="78"/>
      <c r="AH5432" s="104"/>
      <c r="AI5432" s="78"/>
      <c r="AJ5432" s="104"/>
      <c r="AK5432" s="78"/>
      <c r="AL5432" s="78"/>
      <c r="AM5432" s="8"/>
      <c r="AN5432" s="78"/>
      <c r="AO5432" s="78"/>
      <c r="AP5432" s="78"/>
      <c r="AQ5432" s="78"/>
      <c r="AR5432" s="78"/>
      <c r="AS5432" s="78"/>
      <c r="AT5432" s="78"/>
      <c r="AU5432" s="78"/>
      <c r="AV5432" s="78"/>
      <c r="AW5432" s="77"/>
      <c r="AX5432" s="144"/>
      <c r="AY5432" s="144"/>
      <c r="AZ5432" s="144"/>
      <c r="BA5432" s="54"/>
      <c r="BB5432" s="54"/>
    </row>
    <row r="5433" spans="2:54" x14ac:dyDescent="0.25">
      <c r="B5433" s="77"/>
      <c r="C5433" s="77"/>
      <c r="D5433" s="77"/>
      <c r="E5433" s="77"/>
      <c r="F5433" s="77"/>
      <c r="G5433" s="77"/>
      <c r="I5433" s="78"/>
      <c r="K5433" s="78"/>
      <c r="L5433" s="77"/>
      <c r="M5433" s="78"/>
      <c r="N5433" s="78"/>
      <c r="O5433" s="78"/>
      <c r="P5433" s="78"/>
      <c r="Q5433" s="144"/>
      <c r="R5433" s="78"/>
      <c r="S5433" s="78"/>
      <c r="T5433" s="78"/>
      <c r="U5433" s="78"/>
      <c r="V5433" s="219"/>
      <c r="W5433" s="78"/>
      <c r="X5433" s="78"/>
      <c r="Y5433" s="78"/>
      <c r="Z5433" s="78"/>
      <c r="AA5433" s="77"/>
      <c r="AB5433" s="77"/>
      <c r="AC5433" s="78"/>
      <c r="AD5433" s="104"/>
      <c r="AE5433" s="78"/>
      <c r="AF5433" s="104"/>
      <c r="AG5433" s="78"/>
      <c r="AH5433" s="104"/>
      <c r="AI5433" s="78"/>
      <c r="AJ5433" s="104"/>
      <c r="AK5433" s="78"/>
      <c r="AL5433" s="78"/>
      <c r="AM5433" s="8"/>
      <c r="AN5433" s="78"/>
      <c r="AO5433" s="78"/>
      <c r="AP5433" s="78"/>
      <c r="AQ5433" s="78"/>
      <c r="AR5433" s="78"/>
      <c r="AS5433" s="78"/>
      <c r="AT5433" s="78"/>
      <c r="AU5433" s="78"/>
      <c r="AV5433" s="78"/>
      <c r="AW5433" s="77"/>
      <c r="AX5433" s="144"/>
      <c r="AY5433" s="144"/>
      <c r="AZ5433" s="144"/>
      <c r="BA5433" s="54"/>
      <c r="BB5433" s="54"/>
    </row>
    <row r="5434" spans="2:54" x14ac:dyDescent="0.25">
      <c r="B5434" s="77"/>
      <c r="C5434" s="77"/>
      <c r="D5434" s="77"/>
      <c r="E5434" s="77"/>
      <c r="F5434" s="77"/>
      <c r="G5434" s="77"/>
      <c r="I5434" s="78"/>
      <c r="K5434" s="78"/>
      <c r="L5434" s="77"/>
      <c r="M5434" s="78"/>
      <c r="N5434" s="78"/>
      <c r="O5434" s="78"/>
      <c r="P5434" s="78"/>
      <c r="Q5434" s="144"/>
      <c r="R5434" s="78"/>
      <c r="S5434" s="78"/>
      <c r="T5434" s="78"/>
      <c r="U5434" s="78"/>
      <c r="V5434" s="219"/>
      <c r="W5434" s="78"/>
      <c r="X5434" s="78"/>
      <c r="Y5434" s="78"/>
      <c r="Z5434" s="78"/>
      <c r="AA5434" s="77"/>
      <c r="AB5434" s="77"/>
      <c r="AC5434" s="78"/>
      <c r="AD5434" s="104"/>
      <c r="AE5434" s="78"/>
      <c r="AF5434" s="104"/>
      <c r="AG5434" s="78"/>
      <c r="AH5434" s="104"/>
      <c r="AI5434" s="78"/>
      <c r="AJ5434" s="104"/>
      <c r="AK5434" s="78"/>
      <c r="AL5434" s="78"/>
      <c r="AM5434" s="8"/>
      <c r="AN5434" s="78"/>
      <c r="AO5434" s="78"/>
      <c r="AP5434" s="78"/>
      <c r="AQ5434" s="78"/>
      <c r="AR5434" s="78"/>
      <c r="AS5434" s="78"/>
      <c r="AT5434" s="78"/>
      <c r="AU5434" s="78"/>
      <c r="AV5434" s="78"/>
      <c r="AW5434" s="77"/>
      <c r="AX5434" s="144"/>
      <c r="AY5434" s="144"/>
      <c r="AZ5434" s="144"/>
      <c r="BA5434" s="54"/>
      <c r="BB5434" s="54"/>
    </row>
    <row r="5435" spans="2:54" x14ac:dyDescent="0.25">
      <c r="B5435" s="77"/>
      <c r="C5435" s="77"/>
      <c r="D5435" s="77"/>
      <c r="E5435" s="77"/>
      <c r="F5435" s="77"/>
      <c r="G5435" s="77"/>
      <c r="I5435" s="78"/>
      <c r="K5435" s="78"/>
      <c r="L5435" s="77"/>
      <c r="M5435" s="78"/>
      <c r="N5435" s="78"/>
      <c r="O5435" s="78"/>
      <c r="P5435" s="78"/>
      <c r="Q5435" s="144"/>
      <c r="R5435" s="78"/>
      <c r="S5435" s="78"/>
      <c r="T5435" s="78"/>
      <c r="U5435" s="78"/>
      <c r="V5435" s="219"/>
      <c r="W5435" s="78"/>
      <c r="X5435" s="78"/>
      <c r="Y5435" s="78"/>
      <c r="Z5435" s="78"/>
      <c r="AA5435" s="77"/>
      <c r="AB5435" s="77"/>
      <c r="AC5435" s="78"/>
      <c r="AD5435" s="104"/>
      <c r="AE5435" s="78"/>
      <c r="AF5435" s="104"/>
      <c r="AG5435" s="78"/>
      <c r="AH5435" s="104"/>
      <c r="AI5435" s="78"/>
      <c r="AJ5435" s="104"/>
      <c r="AK5435" s="78"/>
      <c r="AL5435" s="78"/>
      <c r="AM5435" s="8"/>
      <c r="AN5435" s="78"/>
      <c r="AO5435" s="78"/>
      <c r="AP5435" s="78"/>
      <c r="AQ5435" s="78"/>
      <c r="AR5435" s="78"/>
      <c r="AS5435" s="78"/>
      <c r="AT5435" s="78"/>
      <c r="AU5435" s="78"/>
      <c r="AV5435" s="78"/>
      <c r="AW5435" s="77"/>
      <c r="AX5435" s="144"/>
      <c r="AY5435" s="144"/>
      <c r="AZ5435" s="144"/>
      <c r="BA5435" s="54"/>
      <c r="BB5435" s="54"/>
    </row>
    <row r="5436" spans="2:54" x14ac:dyDescent="0.25">
      <c r="B5436" s="77"/>
      <c r="C5436" s="77"/>
      <c r="D5436" s="77"/>
      <c r="E5436" s="77"/>
      <c r="F5436" s="77"/>
      <c r="G5436" s="77"/>
      <c r="I5436" s="78"/>
      <c r="K5436" s="78"/>
      <c r="L5436" s="77"/>
      <c r="M5436" s="78"/>
      <c r="N5436" s="78"/>
      <c r="O5436" s="78"/>
      <c r="P5436" s="78"/>
      <c r="Q5436" s="144"/>
      <c r="R5436" s="78"/>
      <c r="S5436" s="78"/>
      <c r="T5436" s="78"/>
      <c r="U5436" s="78"/>
      <c r="V5436" s="219"/>
      <c r="W5436" s="78"/>
      <c r="X5436" s="78"/>
      <c r="Y5436" s="78"/>
      <c r="Z5436" s="78"/>
      <c r="AA5436" s="77"/>
      <c r="AB5436" s="77"/>
      <c r="AC5436" s="78"/>
      <c r="AD5436" s="104"/>
      <c r="AE5436" s="78"/>
      <c r="AF5436" s="104"/>
      <c r="AG5436" s="78"/>
      <c r="AH5436" s="104"/>
      <c r="AI5436" s="78"/>
      <c r="AJ5436" s="104"/>
      <c r="AK5436" s="78"/>
      <c r="AL5436" s="78"/>
      <c r="AM5436" s="8"/>
      <c r="AN5436" s="78"/>
      <c r="AO5436" s="78"/>
      <c r="AP5436" s="78"/>
      <c r="AQ5436" s="78"/>
      <c r="AR5436" s="78"/>
      <c r="AS5436" s="78"/>
      <c r="AT5436" s="78"/>
      <c r="AU5436" s="78"/>
      <c r="AV5436" s="78"/>
      <c r="AW5436" s="77"/>
      <c r="AX5436" s="144"/>
      <c r="AY5436" s="144"/>
      <c r="AZ5436" s="144"/>
      <c r="BA5436" s="54"/>
      <c r="BB5436" s="54"/>
    </row>
    <row r="5437" spans="2:54" x14ac:dyDescent="0.25">
      <c r="B5437" s="77"/>
      <c r="C5437" s="77"/>
      <c r="D5437" s="77"/>
      <c r="E5437" s="77"/>
      <c r="F5437" s="77"/>
      <c r="G5437" s="77"/>
      <c r="I5437" s="78"/>
      <c r="K5437" s="78"/>
      <c r="L5437" s="77"/>
      <c r="M5437" s="78"/>
      <c r="N5437" s="78"/>
      <c r="O5437" s="78"/>
      <c r="P5437" s="78"/>
      <c r="Q5437" s="144"/>
      <c r="R5437" s="78"/>
      <c r="S5437" s="78"/>
      <c r="T5437" s="78"/>
      <c r="U5437" s="78"/>
      <c r="V5437" s="219"/>
      <c r="W5437" s="78"/>
      <c r="X5437" s="78"/>
      <c r="Y5437" s="78"/>
      <c r="Z5437" s="78"/>
      <c r="AA5437" s="77"/>
      <c r="AB5437" s="77"/>
      <c r="AC5437" s="78"/>
      <c r="AD5437" s="104"/>
      <c r="AE5437" s="78"/>
      <c r="AF5437" s="104"/>
      <c r="AG5437" s="78"/>
      <c r="AH5437" s="104"/>
      <c r="AI5437" s="78"/>
      <c r="AJ5437" s="104"/>
      <c r="AK5437" s="78"/>
      <c r="AL5437" s="78"/>
      <c r="AM5437" s="8"/>
      <c r="AN5437" s="78"/>
      <c r="AO5437" s="78"/>
      <c r="AP5437" s="78"/>
      <c r="AQ5437" s="78"/>
      <c r="AR5437" s="78"/>
      <c r="AS5437" s="78"/>
      <c r="AT5437" s="78"/>
      <c r="AU5437" s="78"/>
      <c r="AV5437" s="78"/>
      <c r="AW5437" s="77"/>
      <c r="AX5437" s="144"/>
      <c r="AY5437" s="144"/>
      <c r="AZ5437" s="144"/>
      <c r="BA5437" s="54"/>
      <c r="BB5437" s="54"/>
    </row>
    <row r="5438" spans="2:54" x14ac:dyDescent="0.25">
      <c r="B5438" s="77"/>
      <c r="C5438" s="77"/>
      <c r="D5438" s="77"/>
      <c r="E5438" s="77"/>
      <c r="F5438" s="77"/>
      <c r="G5438" s="77"/>
      <c r="I5438" s="78"/>
      <c r="K5438" s="78"/>
      <c r="L5438" s="77"/>
      <c r="M5438" s="78"/>
      <c r="N5438" s="78"/>
      <c r="O5438" s="78"/>
      <c r="P5438" s="78"/>
      <c r="Q5438" s="144"/>
      <c r="R5438" s="78"/>
      <c r="S5438" s="78"/>
      <c r="T5438" s="78"/>
      <c r="U5438" s="78"/>
      <c r="V5438" s="219"/>
      <c r="W5438" s="78"/>
      <c r="X5438" s="78"/>
      <c r="Y5438" s="78"/>
      <c r="Z5438" s="78"/>
      <c r="AA5438" s="77"/>
      <c r="AB5438" s="77"/>
      <c r="AC5438" s="78"/>
      <c r="AD5438" s="104"/>
      <c r="AE5438" s="78"/>
      <c r="AF5438" s="104"/>
      <c r="AG5438" s="78"/>
      <c r="AH5438" s="104"/>
      <c r="AI5438" s="78"/>
      <c r="AJ5438" s="104"/>
      <c r="AK5438" s="78"/>
      <c r="AL5438" s="78"/>
      <c r="AM5438" s="8"/>
      <c r="AN5438" s="78"/>
      <c r="AO5438" s="78"/>
      <c r="AP5438" s="78"/>
      <c r="AQ5438" s="78"/>
      <c r="AR5438" s="78"/>
      <c r="AS5438" s="78"/>
      <c r="AT5438" s="78"/>
      <c r="AU5438" s="78"/>
      <c r="AV5438" s="78"/>
      <c r="AW5438" s="77"/>
      <c r="AX5438" s="144"/>
      <c r="AY5438" s="144"/>
      <c r="AZ5438" s="144"/>
      <c r="BA5438" s="54"/>
      <c r="BB5438" s="54"/>
    </row>
    <row r="5439" spans="2:54" x14ac:dyDescent="0.25">
      <c r="B5439" s="77"/>
      <c r="C5439" s="77"/>
      <c r="D5439" s="77"/>
      <c r="E5439" s="77"/>
      <c r="F5439" s="77"/>
      <c r="G5439" s="77"/>
      <c r="I5439" s="78"/>
      <c r="K5439" s="78"/>
      <c r="L5439" s="77"/>
      <c r="M5439" s="78"/>
      <c r="N5439" s="78"/>
      <c r="O5439" s="78"/>
      <c r="P5439" s="78"/>
      <c r="Q5439" s="144"/>
      <c r="R5439" s="78"/>
      <c r="S5439" s="78"/>
      <c r="T5439" s="78"/>
      <c r="U5439" s="78"/>
      <c r="V5439" s="219"/>
      <c r="W5439" s="78"/>
      <c r="X5439" s="78"/>
      <c r="Y5439" s="78"/>
      <c r="Z5439" s="78"/>
      <c r="AA5439" s="77"/>
      <c r="AB5439" s="77"/>
      <c r="AC5439" s="78"/>
      <c r="AD5439" s="104"/>
      <c r="AE5439" s="78"/>
      <c r="AF5439" s="104"/>
      <c r="AG5439" s="78"/>
      <c r="AH5439" s="104"/>
      <c r="AI5439" s="78"/>
      <c r="AJ5439" s="104"/>
      <c r="AK5439" s="78"/>
      <c r="AL5439" s="78"/>
      <c r="AM5439" s="8"/>
      <c r="AN5439" s="78"/>
      <c r="AO5439" s="78"/>
      <c r="AP5439" s="78"/>
      <c r="AQ5439" s="78"/>
      <c r="AR5439" s="78"/>
      <c r="AS5439" s="78"/>
      <c r="AT5439" s="78"/>
      <c r="AU5439" s="78"/>
      <c r="AV5439" s="78"/>
      <c r="AW5439" s="77"/>
      <c r="AX5439" s="144"/>
      <c r="AY5439" s="144"/>
      <c r="AZ5439" s="144"/>
      <c r="BA5439" s="54"/>
      <c r="BB5439" s="54"/>
    </row>
    <row r="5440" spans="2:54" x14ac:dyDescent="0.25">
      <c r="B5440" s="77"/>
      <c r="C5440" s="77"/>
      <c r="D5440" s="77"/>
      <c r="E5440" s="77"/>
      <c r="F5440" s="77"/>
      <c r="G5440" s="77"/>
      <c r="I5440" s="78"/>
      <c r="K5440" s="78"/>
      <c r="L5440" s="77"/>
      <c r="M5440" s="78"/>
      <c r="N5440" s="78"/>
      <c r="O5440" s="78"/>
      <c r="P5440" s="78"/>
      <c r="Q5440" s="144"/>
      <c r="R5440" s="78"/>
      <c r="S5440" s="78"/>
      <c r="T5440" s="78"/>
      <c r="U5440" s="78"/>
      <c r="V5440" s="219"/>
      <c r="W5440" s="78"/>
      <c r="X5440" s="78"/>
      <c r="Y5440" s="78"/>
      <c r="Z5440" s="78"/>
      <c r="AA5440" s="77"/>
      <c r="AB5440" s="77"/>
      <c r="AC5440" s="78"/>
      <c r="AD5440" s="104"/>
      <c r="AE5440" s="78"/>
      <c r="AF5440" s="104"/>
      <c r="AG5440" s="78"/>
      <c r="AH5440" s="104"/>
      <c r="AI5440" s="78"/>
      <c r="AJ5440" s="104"/>
      <c r="AK5440" s="78"/>
      <c r="AL5440" s="78"/>
      <c r="AM5440" s="8"/>
      <c r="AN5440" s="78"/>
      <c r="AO5440" s="78"/>
      <c r="AP5440" s="78"/>
      <c r="AQ5440" s="78"/>
      <c r="AR5440" s="78"/>
      <c r="AS5440" s="78"/>
      <c r="AT5440" s="78"/>
      <c r="AU5440" s="78"/>
      <c r="AV5440" s="78"/>
      <c r="AW5440" s="77"/>
      <c r="AX5440" s="144"/>
      <c r="AY5440" s="144"/>
      <c r="AZ5440" s="144"/>
      <c r="BA5440" s="54"/>
      <c r="BB5440" s="54"/>
    </row>
    <row r="5441" spans="2:54" x14ac:dyDescent="0.25">
      <c r="B5441" s="77"/>
      <c r="C5441" s="77"/>
      <c r="D5441" s="77"/>
      <c r="E5441" s="77"/>
      <c r="F5441" s="77"/>
      <c r="G5441" s="77"/>
      <c r="I5441" s="78"/>
      <c r="K5441" s="78"/>
      <c r="L5441" s="77"/>
      <c r="M5441" s="78"/>
      <c r="N5441" s="78"/>
      <c r="O5441" s="78"/>
      <c r="P5441" s="78"/>
      <c r="Q5441" s="144"/>
      <c r="R5441" s="78"/>
      <c r="S5441" s="78"/>
      <c r="T5441" s="78"/>
      <c r="U5441" s="78"/>
      <c r="V5441" s="219"/>
      <c r="W5441" s="78"/>
      <c r="X5441" s="78"/>
      <c r="Y5441" s="78"/>
      <c r="Z5441" s="78"/>
      <c r="AA5441" s="77"/>
      <c r="AB5441" s="77"/>
      <c r="AC5441" s="78"/>
      <c r="AD5441" s="104"/>
      <c r="AE5441" s="78"/>
      <c r="AF5441" s="104"/>
      <c r="AG5441" s="78"/>
      <c r="AH5441" s="104"/>
      <c r="AI5441" s="78"/>
      <c r="AJ5441" s="104"/>
      <c r="AK5441" s="78"/>
      <c r="AL5441" s="78"/>
      <c r="AM5441" s="8"/>
      <c r="AN5441" s="78"/>
      <c r="AO5441" s="78"/>
      <c r="AP5441" s="78"/>
      <c r="AQ5441" s="78"/>
      <c r="AR5441" s="78"/>
      <c r="AS5441" s="78"/>
      <c r="AT5441" s="78"/>
      <c r="AU5441" s="78"/>
      <c r="AV5441" s="78"/>
      <c r="AW5441" s="77"/>
      <c r="AX5441" s="144"/>
      <c r="AY5441" s="144"/>
      <c r="AZ5441" s="144"/>
      <c r="BA5441" s="54"/>
      <c r="BB5441" s="54"/>
    </row>
    <row r="5442" spans="2:54" x14ac:dyDescent="0.25">
      <c r="B5442" s="77"/>
      <c r="C5442" s="77"/>
      <c r="D5442" s="77"/>
      <c r="E5442" s="77"/>
      <c r="F5442" s="77"/>
      <c r="G5442" s="77"/>
      <c r="I5442" s="78"/>
      <c r="K5442" s="78"/>
      <c r="L5442" s="77"/>
      <c r="M5442" s="78"/>
      <c r="N5442" s="78"/>
      <c r="O5442" s="78"/>
      <c r="P5442" s="78"/>
      <c r="Q5442" s="144"/>
      <c r="R5442" s="78"/>
      <c r="S5442" s="78"/>
      <c r="T5442" s="78"/>
      <c r="U5442" s="78"/>
      <c r="V5442" s="219"/>
      <c r="W5442" s="78"/>
      <c r="X5442" s="78"/>
      <c r="Y5442" s="78"/>
      <c r="Z5442" s="78"/>
      <c r="AA5442" s="77"/>
      <c r="AB5442" s="77"/>
      <c r="AC5442" s="78"/>
      <c r="AD5442" s="104"/>
      <c r="AE5442" s="78"/>
      <c r="AF5442" s="104"/>
      <c r="AG5442" s="78"/>
      <c r="AH5442" s="104"/>
      <c r="AI5442" s="78"/>
      <c r="AJ5442" s="104"/>
      <c r="AK5442" s="78"/>
      <c r="AL5442" s="78"/>
      <c r="AM5442" s="8"/>
      <c r="AN5442" s="78"/>
      <c r="AO5442" s="78"/>
      <c r="AP5442" s="78"/>
      <c r="AQ5442" s="78"/>
      <c r="AR5442" s="78"/>
      <c r="AS5442" s="78"/>
      <c r="AT5442" s="78"/>
      <c r="AU5442" s="78"/>
      <c r="AV5442" s="78"/>
      <c r="AW5442" s="77"/>
      <c r="AX5442" s="144"/>
      <c r="AY5442" s="144"/>
      <c r="AZ5442" s="144"/>
      <c r="BA5442" s="54"/>
      <c r="BB5442" s="54"/>
    </row>
    <row r="5443" spans="2:54" x14ac:dyDescent="0.25">
      <c r="B5443" s="77"/>
      <c r="C5443" s="77"/>
      <c r="D5443" s="77"/>
      <c r="E5443" s="77"/>
      <c r="F5443" s="77"/>
      <c r="G5443" s="77"/>
      <c r="I5443" s="78"/>
      <c r="K5443" s="78"/>
      <c r="L5443" s="77"/>
      <c r="M5443" s="78"/>
      <c r="N5443" s="78"/>
      <c r="O5443" s="78"/>
      <c r="P5443" s="78"/>
      <c r="Q5443" s="144"/>
      <c r="R5443" s="78"/>
      <c r="S5443" s="78"/>
      <c r="T5443" s="78"/>
      <c r="U5443" s="78"/>
      <c r="V5443" s="219"/>
      <c r="W5443" s="78"/>
      <c r="X5443" s="78"/>
      <c r="Y5443" s="78"/>
      <c r="Z5443" s="78"/>
      <c r="AA5443" s="77"/>
      <c r="AB5443" s="77"/>
      <c r="AC5443" s="78"/>
      <c r="AD5443" s="104"/>
      <c r="AE5443" s="78"/>
      <c r="AF5443" s="104"/>
      <c r="AG5443" s="78"/>
      <c r="AH5443" s="104"/>
      <c r="AI5443" s="78"/>
      <c r="AJ5443" s="104"/>
      <c r="AK5443" s="78"/>
      <c r="AL5443" s="78"/>
      <c r="AM5443" s="8"/>
      <c r="AN5443" s="78"/>
      <c r="AO5443" s="78"/>
      <c r="AP5443" s="78"/>
      <c r="AQ5443" s="78"/>
      <c r="AR5443" s="78"/>
      <c r="AS5443" s="78"/>
      <c r="AT5443" s="78"/>
      <c r="AU5443" s="78"/>
      <c r="AV5443" s="78"/>
      <c r="AW5443" s="77"/>
      <c r="AX5443" s="144"/>
      <c r="AY5443" s="144"/>
      <c r="AZ5443" s="144"/>
      <c r="BA5443" s="54"/>
      <c r="BB5443" s="54"/>
    </row>
    <row r="5444" spans="2:54" x14ac:dyDescent="0.25">
      <c r="B5444" s="77"/>
      <c r="C5444" s="77"/>
      <c r="D5444" s="77"/>
      <c r="E5444" s="77"/>
      <c r="F5444" s="77"/>
      <c r="G5444" s="77"/>
      <c r="I5444" s="78"/>
      <c r="K5444" s="78"/>
      <c r="L5444" s="77"/>
      <c r="M5444" s="78"/>
      <c r="N5444" s="78"/>
      <c r="O5444" s="78"/>
      <c r="P5444" s="78"/>
      <c r="Q5444" s="144"/>
      <c r="R5444" s="78"/>
      <c r="S5444" s="78"/>
      <c r="T5444" s="78"/>
      <c r="U5444" s="78"/>
      <c r="V5444" s="219"/>
      <c r="W5444" s="78"/>
      <c r="X5444" s="78"/>
      <c r="Y5444" s="78"/>
      <c r="Z5444" s="78"/>
      <c r="AA5444" s="77"/>
      <c r="AB5444" s="77"/>
      <c r="AC5444" s="78"/>
      <c r="AD5444" s="104"/>
      <c r="AE5444" s="78"/>
      <c r="AF5444" s="104"/>
      <c r="AG5444" s="78"/>
      <c r="AH5444" s="104"/>
      <c r="AI5444" s="78"/>
      <c r="AJ5444" s="104"/>
      <c r="AK5444" s="78"/>
      <c r="AL5444" s="78"/>
      <c r="AM5444" s="8"/>
      <c r="AN5444" s="78"/>
      <c r="AO5444" s="78"/>
      <c r="AP5444" s="78"/>
      <c r="AQ5444" s="78"/>
      <c r="AR5444" s="78"/>
      <c r="AS5444" s="78"/>
      <c r="AT5444" s="78"/>
      <c r="AU5444" s="78"/>
      <c r="AV5444" s="78"/>
      <c r="AW5444" s="77"/>
      <c r="AX5444" s="144"/>
      <c r="AY5444" s="144"/>
      <c r="AZ5444" s="144"/>
      <c r="BA5444" s="54"/>
      <c r="BB5444" s="54"/>
    </row>
    <row r="5445" spans="2:54" x14ac:dyDescent="0.25">
      <c r="B5445" s="77"/>
      <c r="C5445" s="77"/>
      <c r="D5445" s="77"/>
      <c r="E5445" s="77"/>
      <c r="F5445" s="77"/>
      <c r="G5445" s="77"/>
      <c r="I5445" s="78"/>
      <c r="K5445" s="78"/>
      <c r="L5445" s="77"/>
      <c r="M5445" s="78"/>
      <c r="N5445" s="78"/>
      <c r="O5445" s="78"/>
      <c r="P5445" s="78"/>
      <c r="Q5445" s="144"/>
      <c r="R5445" s="78"/>
      <c r="S5445" s="78"/>
      <c r="T5445" s="78"/>
      <c r="U5445" s="78"/>
      <c r="V5445" s="219"/>
      <c r="W5445" s="78"/>
      <c r="X5445" s="78"/>
      <c r="Y5445" s="78"/>
      <c r="Z5445" s="78"/>
      <c r="AA5445" s="77"/>
      <c r="AB5445" s="77"/>
      <c r="AC5445" s="78"/>
      <c r="AD5445" s="104"/>
      <c r="AE5445" s="78"/>
      <c r="AF5445" s="104"/>
      <c r="AG5445" s="78"/>
      <c r="AH5445" s="104"/>
      <c r="AI5445" s="78"/>
      <c r="AJ5445" s="104"/>
      <c r="AK5445" s="78"/>
      <c r="AL5445" s="78"/>
      <c r="AM5445" s="8"/>
      <c r="AN5445" s="78"/>
      <c r="AO5445" s="78"/>
      <c r="AP5445" s="78"/>
      <c r="AQ5445" s="78"/>
      <c r="AR5445" s="78"/>
      <c r="AS5445" s="78"/>
      <c r="AT5445" s="78"/>
      <c r="AU5445" s="78"/>
      <c r="AV5445" s="78"/>
      <c r="AW5445" s="77"/>
      <c r="AX5445" s="144"/>
      <c r="AY5445" s="144"/>
      <c r="AZ5445" s="144"/>
      <c r="BA5445" s="54"/>
      <c r="BB5445" s="54"/>
    </row>
    <row r="5446" spans="2:54" x14ac:dyDescent="0.25">
      <c r="B5446" s="77"/>
      <c r="C5446" s="77"/>
      <c r="D5446" s="77"/>
      <c r="E5446" s="77"/>
      <c r="F5446" s="77"/>
      <c r="G5446" s="77"/>
      <c r="I5446" s="78"/>
      <c r="K5446" s="78"/>
      <c r="L5446" s="77"/>
      <c r="M5446" s="78"/>
      <c r="N5446" s="78"/>
      <c r="O5446" s="78"/>
      <c r="P5446" s="78"/>
      <c r="Q5446" s="144"/>
      <c r="R5446" s="78"/>
      <c r="S5446" s="78"/>
      <c r="T5446" s="78"/>
      <c r="U5446" s="78"/>
      <c r="V5446" s="219"/>
      <c r="W5446" s="78"/>
      <c r="X5446" s="78"/>
      <c r="Y5446" s="78"/>
      <c r="Z5446" s="78"/>
      <c r="AA5446" s="77"/>
      <c r="AB5446" s="77"/>
      <c r="AC5446" s="78"/>
      <c r="AD5446" s="104"/>
      <c r="AE5446" s="78"/>
      <c r="AF5446" s="104"/>
      <c r="AG5446" s="78"/>
      <c r="AH5446" s="104"/>
      <c r="AI5446" s="78"/>
      <c r="AJ5446" s="104"/>
      <c r="AK5446" s="78"/>
      <c r="AL5446" s="78"/>
      <c r="AM5446" s="8"/>
      <c r="AN5446" s="78"/>
      <c r="AO5446" s="78"/>
      <c r="AP5446" s="78"/>
      <c r="AQ5446" s="78"/>
      <c r="AR5446" s="78"/>
      <c r="AS5446" s="78"/>
      <c r="AT5446" s="78"/>
      <c r="AU5446" s="78"/>
      <c r="AV5446" s="78"/>
      <c r="AW5446" s="77"/>
      <c r="AX5446" s="144"/>
      <c r="AY5446" s="144"/>
      <c r="AZ5446" s="144"/>
      <c r="BA5446" s="54"/>
      <c r="BB5446" s="54"/>
    </row>
    <row r="5447" spans="2:54" x14ac:dyDescent="0.25">
      <c r="B5447" s="77"/>
      <c r="C5447" s="77"/>
      <c r="D5447" s="77"/>
      <c r="E5447" s="77"/>
      <c r="F5447" s="77"/>
      <c r="G5447" s="77"/>
      <c r="I5447" s="78"/>
      <c r="K5447" s="78"/>
      <c r="L5447" s="77"/>
      <c r="M5447" s="78"/>
      <c r="N5447" s="78"/>
      <c r="O5447" s="78"/>
      <c r="P5447" s="78"/>
      <c r="Q5447" s="144"/>
      <c r="R5447" s="78"/>
      <c r="S5447" s="78"/>
      <c r="T5447" s="78"/>
      <c r="U5447" s="78"/>
      <c r="V5447" s="219"/>
      <c r="W5447" s="78"/>
      <c r="X5447" s="78"/>
      <c r="Y5447" s="78"/>
      <c r="Z5447" s="78"/>
      <c r="AA5447" s="77"/>
      <c r="AB5447" s="77"/>
      <c r="AC5447" s="78"/>
      <c r="AD5447" s="104"/>
      <c r="AE5447" s="78"/>
      <c r="AF5447" s="104"/>
      <c r="AG5447" s="78"/>
      <c r="AH5447" s="104"/>
      <c r="AI5447" s="78"/>
      <c r="AJ5447" s="104"/>
      <c r="AK5447" s="78"/>
      <c r="AL5447" s="78"/>
      <c r="AM5447" s="8"/>
      <c r="AN5447" s="78"/>
      <c r="AO5447" s="78"/>
      <c r="AP5447" s="78"/>
      <c r="AQ5447" s="78"/>
      <c r="AR5447" s="78"/>
      <c r="AS5447" s="78"/>
      <c r="AT5447" s="78"/>
      <c r="AU5447" s="78"/>
      <c r="AV5447" s="78"/>
      <c r="AW5447" s="77"/>
      <c r="AX5447" s="144"/>
      <c r="AY5447" s="144"/>
      <c r="AZ5447" s="144"/>
      <c r="BA5447" s="54"/>
      <c r="BB5447" s="54"/>
    </row>
    <row r="5448" spans="2:54" x14ac:dyDescent="0.25">
      <c r="B5448" s="77"/>
      <c r="C5448" s="77"/>
      <c r="D5448" s="77"/>
      <c r="E5448" s="77"/>
      <c r="F5448" s="77"/>
      <c r="G5448" s="77"/>
      <c r="I5448" s="78"/>
      <c r="K5448" s="78"/>
      <c r="L5448" s="77"/>
      <c r="M5448" s="78"/>
      <c r="N5448" s="78"/>
      <c r="O5448" s="78"/>
      <c r="P5448" s="78"/>
      <c r="Q5448" s="144"/>
      <c r="R5448" s="78"/>
      <c r="S5448" s="78"/>
      <c r="T5448" s="78"/>
      <c r="U5448" s="78"/>
      <c r="V5448" s="219"/>
      <c r="W5448" s="78"/>
      <c r="X5448" s="78"/>
      <c r="Y5448" s="78"/>
      <c r="Z5448" s="78"/>
      <c r="AA5448" s="77"/>
      <c r="AB5448" s="77"/>
      <c r="AC5448" s="78"/>
      <c r="AD5448" s="104"/>
      <c r="AE5448" s="78"/>
      <c r="AF5448" s="104"/>
      <c r="AG5448" s="78"/>
      <c r="AH5448" s="104"/>
      <c r="AI5448" s="78"/>
      <c r="AJ5448" s="104"/>
      <c r="AK5448" s="78"/>
      <c r="AL5448" s="78"/>
      <c r="AM5448" s="8"/>
      <c r="AN5448" s="78"/>
      <c r="AO5448" s="78"/>
      <c r="AP5448" s="78"/>
      <c r="AQ5448" s="78"/>
      <c r="AR5448" s="78"/>
      <c r="AS5448" s="78"/>
      <c r="AT5448" s="78"/>
      <c r="AU5448" s="78"/>
      <c r="AV5448" s="78"/>
      <c r="AW5448" s="77"/>
      <c r="AX5448" s="144"/>
      <c r="AY5448" s="144"/>
      <c r="AZ5448" s="144"/>
      <c r="BA5448" s="54"/>
      <c r="BB5448" s="54"/>
    </row>
    <row r="5449" spans="2:54" x14ac:dyDescent="0.25">
      <c r="B5449" s="77"/>
      <c r="C5449" s="77"/>
      <c r="D5449" s="77"/>
      <c r="E5449" s="77"/>
      <c r="F5449" s="77"/>
      <c r="G5449" s="77"/>
      <c r="I5449" s="78"/>
      <c r="K5449" s="78"/>
      <c r="L5449" s="77"/>
      <c r="M5449" s="78"/>
      <c r="N5449" s="78"/>
      <c r="O5449" s="78"/>
      <c r="P5449" s="78"/>
      <c r="Q5449" s="144"/>
      <c r="R5449" s="78"/>
      <c r="S5449" s="78"/>
      <c r="T5449" s="78"/>
      <c r="U5449" s="78"/>
      <c r="V5449" s="219"/>
      <c r="W5449" s="78"/>
      <c r="X5449" s="78"/>
      <c r="Y5449" s="78"/>
      <c r="Z5449" s="78"/>
      <c r="AA5449" s="77"/>
      <c r="AB5449" s="77"/>
      <c r="AC5449" s="78"/>
      <c r="AD5449" s="104"/>
      <c r="AE5449" s="78"/>
      <c r="AF5449" s="104"/>
      <c r="AG5449" s="78"/>
      <c r="AH5449" s="104"/>
      <c r="AI5449" s="78"/>
      <c r="AJ5449" s="104"/>
      <c r="AK5449" s="78"/>
      <c r="AL5449" s="78"/>
      <c r="AM5449" s="8"/>
      <c r="AN5449" s="78"/>
      <c r="AO5449" s="78"/>
      <c r="AP5449" s="78"/>
      <c r="AQ5449" s="78"/>
      <c r="AR5449" s="78"/>
      <c r="AS5449" s="78"/>
      <c r="AT5449" s="78"/>
      <c r="AU5449" s="78"/>
      <c r="AV5449" s="78"/>
      <c r="AW5449" s="77"/>
      <c r="AX5449" s="144"/>
      <c r="AY5449" s="144"/>
      <c r="AZ5449" s="144"/>
      <c r="BA5449" s="54"/>
      <c r="BB5449" s="54"/>
    </row>
    <row r="5450" spans="2:54" x14ac:dyDescent="0.25">
      <c r="B5450" s="77"/>
      <c r="C5450" s="77"/>
      <c r="D5450" s="77"/>
      <c r="E5450" s="77"/>
      <c r="F5450" s="77"/>
      <c r="G5450" s="77"/>
      <c r="I5450" s="78"/>
      <c r="K5450" s="78"/>
      <c r="L5450" s="77"/>
      <c r="M5450" s="78"/>
      <c r="N5450" s="78"/>
      <c r="O5450" s="78"/>
      <c r="P5450" s="78"/>
      <c r="Q5450" s="144"/>
      <c r="R5450" s="78"/>
      <c r="S5450" s="78"/>
      <c r="T5450" s="78"/>
      <c r="U5450" s="78"/>
      <c r="V5450" s="219"/>
      <c r="W5450" s="78"/>
      <c r="X5450" s="78"/>
      <c r="Y5450" s="78"/>
      <c r="Z5450" s="78"/>
      <c r="AA5450" s="77"/>
      <c r="AB5450" s="77"/>
      <c r="AC5450" s="78"/>
      <c r="AD5450" s="104"/>
      <c r="AE5450" s="78"/>
      <c r="AF5450" s="104"/>
      <c r="AG5450" s="78"/>
      <c r="AH5450" s="104"/>
      <c r="AI5450" s="78"/>
      <c r="AJ5450" s="104"/>
      <c r="AK5450" s="78"/>
      <c r="AL5450" s="78"/>
      <c r="AM5450" s="8"/>
      <c r="AN5450" s="78"/>
      <c r="AO5450" s="78"/>
      <c r="AP5450" s="78"/>
      <c r="AQ5450" s="78"/>
      <c r="AR5450" s="78"/>
      <c r="AS5450" s="78"/>
      <c r="AT5450" s="78"/>
      <c r="AU5450" s="78"/>
      <c r="AV5450" s="78"/>
      <c r="AW5450" s="77"/>
      <c r="AX5450" s="144"/>
      <c r="AY5450" s="144"/>
      <c r="AZ5450" s="144"/>
      <c r="BA5450" s="54"/>
      <c r="BB5450" s="54"/>
    </row>
    <row r="5451" spans="2:54" x14ac:dyDescent="0.25">
      <c r="B5451" s="77"/>
      <c r="C5451" s="77"/>
      <c r="D5451" s="77"/>
      <c r="E5451" s="77"/>
      <c r="F5451" s="77"/>
      <c r="G5451" s="77"/>
      <c r="I5451" s="78"/>
      <c r="K5451" s="78"/>
      <c r="L5451" s="77"/>
      <c r="M5451" s="78"/>
      <c r="N5451" s="78"/>
      <c r="O5451" s="78"/>
      <c r="P5451" s="78"/>
      <c r="Q5451" s="144"/>
      <c r="R5451" s="78"/>
      <c r="S5451" s="78"/>
      <c r="T5451" s="78"/>
      <c r="U5451" s="78"/>
      <c r="V5451" s="219"/>
      <c r="W5451" s="78"/>
      <c r="X5451" s="78"/>
      <c r="Y5451" s="78"/>
      <c r="Z5451" s="78"/>
      <c r="AA5451" s="77"/>
      <c r="AB5451" s="77"/>
      <c r="AC5451" s="78"/>
      <c r="AD5451" s="104"/>
      <c r="AE5451" s="78"/>
      <c r="AF5451" s="104"/>
      <c r="AG5451" s="78"/>
      <c r="AH5451" s="104"/>
      <c r="AI5451" s="78"/>
      <c r="AJ5451" s="104"/>
      <c r="AK5451" s="78"/>
      <c r="AL5451" s="78"/>
      <c r="AM5451" s="8"/>
      <c r="AN5451" s="78"/>
      <c r="AO5451" s="78"/>
      <c r="AP5451" s="78"/>
      <c r="AQ5451" s="78"/>
      <c r="AR5451" s="78"/>
      <c r="AS5451" s="78"/>
      <c r="AT5451" s="78"/>
      <c r="AU5451" s="78"/>
      <c r="AV5451" s="78"/>
      <c r="AW5451" s="77"/>
      <c r="AX5451" s="144"/>
      <c r="AY5451" s="144"/>
      <c r="AZ5451" s="144"/>
      <c r="BA5451" s="54"/>
      <c r="BB5451" s="54"/>
    </row>
    <row r="5452" spans="2:54" x14ac:dyDescent="0.25">
      <c r="B5452" s="77"/>
      <c r="C5452" s="77"/>
      <c r="D5452" s="77"/>
      <c r="E5452" s="77"/>
      <c r="F5452" s="77"/>
      <c r="G5452" s="77"/>
      <c r="I5452" s="78"/>
      <c r="K5452" s="78"/>
      <c r="L5452" s="77"/>
      <c r="M5452" s="78"/>
      <c r="N5452" s="78"/>
      <c r="O5452" s="78"/>
      <c r="P5452" s="78"/>
      <c r="Q5452" s="144"/>
      <c r="R5452" s="78"/>
      <c r="S5452" s="78"/>
      <c r="T5452" s="78"/>
      <c r="U5452" s="78"/>
      <c r="V5452" s="219"/>
      <c r="W5452" s="78"/>
      <c r="X5452" s="78"/>
      <c r="Y5452" s="78"/>
      <c r="Z5452" s="78"/>
      <c r="AA5452" s="77"/>
      <c r="AB5452" s="77"/>
      <c r="AC5452" s="78"/>
      <c r="AD5452" s="104"/>
      <c r="AE5452" s="78"/>
      <c r="AF5452" s="104"/>
      <c r="AG5452" s="78"/>
      <c r="AH5452" s="104"/>
      <c r="AI5452" s="78"/>
      <c r="AJ5452" s="104"/>
      <c r="AK5452" s="78"/>
      <c r="AL5452" s="78"/>
      <c r="AM5452" s="8"/>
      <c r="AN5452" s="78"/>
      <c r="AO5452" s="78"/>
      <c r="AP5452" s="78"/>
      <c r="AQ5452" s="78"/>
      <c r="AR5452" s="78"/>
      <c r="AS5452" s="78"/>
      <c r="AT5452" s="78"/>
      <c r="AU5452" s="78"/>
      <c r="AV5452" s="78"/>
      <c r="AW5452" s="77"/>
      <c r="AX5452" s="144"/>
      <c r="AY5452" s="144"/>
      <c r="AZ5452" s="144"/>
      <c r="BA5452" s="54"/>
      <c r="BB5452" s="54"/>
    </row>
    <row r="5453" spans="2:54" x14ac:dyDescent="0.25">
      <c r="B5453" s="77"/>
      <c r="C5453" s="77"/>
      <c r="D5453" s="77"/>
      <c r="E5453" s="77"/>
      <c r="F5453" s="77"/>
      <c r="G5453" s="77"/>
      <c r="I5453" s="78"/>
      <c r="K5453" s="78"/>
      <c r="L5453" s="77"/>
      <c r="M5453" s="78"/>
      <c r="N5453" s="78"/>
      <c r="O5453" s="78"/>
      <c r="P5453" s="78"/>
      <c r="Q5453" s="144"/>
      <c r="R5453" s="78"/>
      <c r="S5453" s="78"/>
      <c r="T5453" s="78"/>
      <c r="U5453" s="78"/>
      <c r="V5453" s="219"/>
      <c r="W5453" s="78"/>
      <c r="X5453" s="78"/>
      <c r="Y5453" s="78"/>
      <c r="Z5453" s="78"/>
      <c r="AA5453" s="77"/>
      <c r="AB5453" s="77"/>
      <c r="AC5453" s="78"/>
      <c r="AD5453" s="104"/>
      <c r="AE5453" s="78"/>
      <c r="AF5453" s="104"/>
      <c r="AG5453" s="78"/>
      <c r="AH5453" s="104"/>
      <c r="AI5453" s="78"/>
      <c r="AJ5453" s="104"/>
      <c r="AK5453" s="78"/>
      <c r="AL5453" s="78"/>
      <c r="AM5453" s="8"/>
      <c r="AN5453" s="78"/>
      <c r="AO5453" s="78"/>
      <c r="AP5453" s="78"/>
      <c r="AQ5453" s="78"/>
      <c r="AR5453" s="78"/>
      <c r="AS5453" s="78"/>
      <c r="AT5453" s="78"/>
      <c r="AU5453" s="78"/>
      <c r="AV5453" s="78"/>
      <c r="AW5453" s="77"/>
      <c r="AX5453" s="144"/>
      <c r="AY5453" s="144"/>
      <c r="AZ5453" s="144"/>
      <c r="BA5453" s="54"/>
      <c r="BB5453" s="54"/>
    </row>
    <row r="5454" spans="2:54" x14ac:dyDescent="0.25">
      <c r="B5454" s="77"/>
      <c r="C5454" s="77"/>
      <c r="D5454" s="77"/>
      <c r="E5454" s="77"/>
      <c r="F5454" s="77"/>
      <c r="G5454" s="77"/>
      <c r="I5454" s="78"/>
      <c r="K5454" s="78"/>
      <c r="L5454" s="77"/>
      <c r="M5454" s="78"/>
      <c r="N5454" s="78"/>
      <c r="O5454" s="78"/>
      <c r="P5454" s="78"/>
      <c r="Q5454" s="144"/>
      <c r="R5454" s="78"/>
      <c r="S5454" s="78"/>
      <c r="T5454" s="78"/>
      <c r="U5454" s="78"/>
      <c r="V5454" s="219"/>
      <c r="W5454" s="78"/>
      <c r="X5454" s="78"/>
      <c r="Y5454" s="78"/>
      <c r="Z5454" s="78"/>
      <c r="AA5454" s="77"/>
      <c r="AB5454" s="77"/>
      <c r="AC5454" s="78"/>
      <c r="AD5454" s="104"/>
      <c r="AE5454" s="78"/>
      <c r="AF5454" s="104"/>
      <c r="AG5454" s="78"/>
      <c r="AH5454" s="104"/>
      <c r="AI5454" s="78"/>
      <c r="AJ5454" s="104"/>
      <c r="AK5454" s="78"/>
      <c r="AL5454" s="78"/>
      <c r="AM5454" s="8"/>
      <c r="AN5454" s="78"/>
      <c r="AO5454" s="78"/>
      <c r="AP5454" s="78"/>
      <c r="AQ5454" s="78"/>
      <c r="AR5454" s="78"/>
      <c r="AS5454" s="78"/>
      <c r="AT5454" s="78"/>
      <c r="AU5454" s="78"/>
      <c r="AV5454" s="78"/>
      <c r="AW5454" s="77"/>
      <c r="AX5454" s="144"/>
      <c r="AY5454" s="144"/>
      <c r="AZ5454" s="144"/>
      <c r="BA5454" s="54"/>
      <c r="BB5454" s="54"/>
    </row>
    <row r="5455" spans="2:54" x14ac:dyDescent="0.25">
      <c r="B5455" s="77"/>
      <c r="C5455" s="77"/>
      <c r="D5455" s="77"/>
      <c r="E5455" s="77"/>
      <c r="F5455" s="77"/>
      <c r="G5455" s="77"/>
      <c r="I5455" s="78"/>
      <c r="K5455" s="78"/>
      <c r="L5455" s="77"/>
      <c r="M5455" s="78"/>
      <c r="N5455" s="78"/>
      <c r="O5455" s="78"/>
      <c r="P5455" s="78"/>
      <c r="Q5455" s="144"/>
      <c r="R5455" s="78"/>
      <c r="S5455" s="78"/>
      <c r="T5455" s="78"/>
      <c r="U5455" s="78"/>
      <c r="V5455" s="219"/>
      <c r="W5455" s="78"/>
      <c r="X5455" s="78"/>
      <c r="Y5455" s="78"/>
      <c r="Z5455" s="78"/>
      <c r="AA5455" s="77"/>
      <c r="AB5455" s="77"/>
      <c r="AC5455" s="78"/>
      <c r="AD5455" s="104"/>
      <c r="AE5455" s="78"/>
      <c r="AF5455" s="104"/>
      <c r="AG5455" s="78"/>
      <c r="AH5455" s="104"/>
      <c r="AI5455" s="78"/>
      <c r="AJ5455" s="104"/>
      <c r="AK5455" s="78"/>
      <c r="AL5455" s="78"/>
      <c r="AM5455" s="8"/>
      <c r="AN5455" s="78"/>
      <c r="AO5455" s="78"/>
      <c r="AP5455" s="78"/>
      <c r="AQ5455" s="78"/>
      <c r="AR5455" s="78"/>
      <c r="AS5455" s="78"/>
      <c r="AT5455" s="78"/>
      <c r="AU5455" s="78"/>
      <c r="AV5455" s="78"/>
      <c r="AW5455" s="77"/>
      <c r="AX5455" s="144"/>
      <c r="AY5455" s="144"/>
      <c r="AZ5455" s="144"/>
      <c r="BA5455" s="54"/>
      <c r="BB5455" s="54"/>
    </row>
    <row r="5456" spans="2:54" x14ac:dyDescent="0.25">
      <c r="B5456" s="77"/>
      <c r="C5456" s="77"/>
      <c r="D5456" s="77"/>
      <c r="E5456" s="77"/>
      <c r="F5456" s="77"/>
      <c r="G5456" s="77"/>
      <c r="I5456" s="78"/>
      <c r="K5456" s="78"/>
      <c r="L5456" s="77"/>
      <c r="M5456" s="78"/>
      <c r="N5456" s="78"/>
      <c r="O5456" s="78"/>
      <c r="P5456" s="78"/>
      <c r="Q5456" s="144"/>
      <c r="R5456" s="78"/>
      <c r="S5456" s="78"/>
      <c r="T5456" s="78"/>
      <c r="U5456" s="78"/>
      <c r="V5456" s="219"/>
      <c r="W5456" s="78"/>
      <c r="X5456" s="78"/>
      <c r="Y5456" s="78"/>
      <c r="Z5456" s="78"/>
      <c r="AA5456" s="77"/>
      <c r="AB5456" s="77"/>
      <c r="AC5456" s="78"/>
      <c r="AD5456" s="104"/>
      <c r="AE5456" s="78"/>
      <c r="AF5456" s="104"/>
      <c r="AG5456" s="78"/>
      <c r="AH5456" s="104"/>
      <c r="AI5456" s="78"/>
      <c r="AJ5456" s="104"/>
      <c r="AK5456" s="78"/>
      <c r="AL5456" s="78"/>
      <c r="AM5456" s="8"/>
      <c r="AN5456" s="78"/>
      <c r="AO5456" s="78"/>
      <c r="AP5456" s="78"/>
      <c r="AQ5456" s="78"/>
      <c r="AR5456" s="78"/>
      <c r="AS5456" s="78"/>
      <c r="AT5456" s="78"/>
      <c r="AU5456" s="78"/>
      <c r="AV5456" s="78"/>
      <c r="AW5456" s="77"/>
      <c r="AX5456" s="144"/>
      <c r="AY5456" s="144"/>
      <c r="AZ5456" s="144"/>
      <c r="BA5456" s="54"/>
      <c r="BB5456" s="54"/>
    </row>
    <row r="5457" spans="2:54" x14ac:dyDescent="0.25">
      <c r="B5457" s="77"/>
      <c r="C5457" s="77"/>
      <c r="D5457" s="77"/>
      <c r="E5457" s="77"/>
      <c r="F5457" s="77"/>
      <c r="G5457" s="77"/>
      <c r="I5457" s="78"/>
      <c r="K5457" s="78"/>
      <c r="L5457" s="77"/>
      <c r="M5457" s="78"/>
      <c r="N5457" s="78"/>
      <c r="O5457" s="78"/>
      <c r="P5457" s="78"/>
      <c r="Q5457" s="144"/>
      <c r="R5457" s="78"/>
      <c r="S5457" s="78"/>
      <c r="T5457" s="78"/>
      <c r="U5457" s="78"/>
      <c r="V5457" s="219"/>
      <c r="W5457" s="78"/>
      <c r="X5457" s="78"/>
      <c r="Y5457" s="78"/>
      <c r="Z5457" s="78"/>
      <c r="AA5457" s="77"/>
      <c r="AB5457" s="77"/>
      <c r="AC5457" s="78"/>
      <c r="AD5457" s="104"/>
      <c r="AE5457" s="78"/>
      <c r="AF5457" s="104"/>
      <c r="AG5457" s="78"/>
      <c r="AH5457" s="104"/>
      <c r="AI5457" s="78"/>
      <c r="AJ5457" s="104"/>
      <c r="AK5457" s="78"/>
      <c r="AL5457" s="78"/>
      <c r="AM5457" s="8"/>
      <c r="AN5457" s="78"/>
      <c r="AO5457" s="78"/>
      <c r="AP5457" s="78"/>
      <c r="AQ5457" s="78"/>
      <c r="AR5457" s="78"/>
      <c r="AS5457" s="78"/>
      <c r="AT5457" s="78"/>
      <c r="AU5457" s="78"/>
      <c r="AV5457" s="78"/>
      <c r="AW5457" s="77"/>
      <c r="AX5457" s="144"/>
      <c r="AY5457" s="144"/>
      <c r="AZ5457" s="144"/>
      <c r="BA5457" s="54"/>
      <c r="BB5457" s="54"/>
    </row>
    <row r="5458" spans="2:54" x14ac:dyDescent="0.25">
      <c r="B5458" s="77"/>
      <c r="C5458" s="77"/>
      <c r="D5458" s="77"/>
      <c r="E5458" s="77"/>
      <c r="F5458" s="77"/>
      <c r="G5458" s="77"/>
      <c r="I5458" s="78"/>
      <c r="K5458" s="78"/>
      <c r="L5458" s="77"/>
      <c r="M5458" s="78"/>
      <c r="N5458" s="78"/>
      <c r="O5458" s="78"/>
      <c r="P5458" s="78"/>
      <c r="Q5458" s="144"/>
      <c r="R5458" s="78"/>
      <c r="S5458" s="78"/>
      <c r="T5458" s="78"/>
      <c r="U5458" s="78"/>
      <c r="V5458" s="219"/>
      <c r="W5458" s="78"/>
      <c r="X5458" s="78"/>
      <c r="Y5458" s="78"/>
      <c r="Z5458" s="78"/>
      <c r="AA5458" s="77"/>
      <c r="AB5458" s="77"/>
      <c r="AC5458" s="78"/>
      <c r="AD5458" s="104"/>
      <c r="AE5458" s="78"/>
      <c r="AF5458" s="104"/>
      <c r="AG5458" s="78"/>
      <c r="AH5458" s="104"/>
      <c r="AI5458" s="78"/>
      <c r="AJ5458" s="104"/>
      <c r="AK5458" s="78"/>
      <c r="AL5458" s="78"/>
      <c r="AM5458" s="8"/>
      <c r="AN5458" s="78"/>
      <c r="AO5458" s="78"/>
      <c r="AP5458" s="78"/>
      <c r="AQ5458" s="78"/>
      <c r="AR5458" s="78"/>
      <c r="AS5458" s="78"/>
      <c r="AT5458" s="78"/>
      <c r="AU5458" s="78"/>
      <c r="AV5458" s="78"/>
      <c r="AW5458" s="77"/>
      <c r="AX5458" s="144"/>
      <c r="AY5458" s="144"/>
      <c r="AZ5458" s="144"/>
      <c r="BA5458" s="54"/>
      <c r="BB5458" s="54"/>
    </row>
    <row r="5459" spans="2:54" x14ac:dyDescent="0.25">
      <c r="B5459" s="77"/>
      <c r="C5459" s="77"/>
      <c r="D5459" s="77"/>
      <c r="E5459" s="77"/>
      <c r="F5459" s="77"/>
      <c r="G5459" s="77"/>
      <c r="I5459" s="78"/>
      <c r="K5459" s="78"/>
      <c r="L5459" s="77"/>
      <c r="M5459" s="78"/>
      <c r="N5459" s="78"/>
      <c r="O5459" s="78"/>
      <c r="P5459" s="78"/>
      <c r="Q5459" s="144"/>
      <c r="R5459" s="78"/>
      <c r="S5459" s="78"/>
      <c r="T5459" s="78"/>
      <c r="U5459" s="78"/>
      <c r="V5459" s="219"/>
      <c r="W5459" s="78"/>
      <c r="X5459" s="78"/>
      <c r="Y5459" s="78"/>
      <c r="Z5459" s="78"/>
      <c r="AA5459" s="77"/>
      <c r="AB5459" s="77"/>
      <c r="AC5459" s="78"/>
      <c r="AD5459" s="104"/>
      <c r="AE5459" s="78"/>
      <c r="AF5459" s="104"/>
      <c r="AG5459" s="78"/>
      <c r="AH5459" s="104"/>
      <c r="AI5459" s="78"/>
      <c r="AJ5459" s="104"/>
      <c r="AK5459" s="78"/>
      <c r="AL5459" s="78"/>
      <c r="AM5459" s="8"/>
      <c r="AN5459" s="78"/>
      <c r="AO5459" s="78"/>
      <c r="AP5459" s="78"/>
      <c r="AQ5459" s="78"/>
      <c r="AR5459" s="78"/>
      <c r="AS5459" s="78"/>
      <c r="AT5459" s="78"/>
      <c r="AU5459" s="78"/>
      <c r="AV5459" s="78"/>
      <c r="AW5459" s="77"/>
      <c r="AX5459" s="144"/>
      <c r="AY5459" s="144"/>
      <c r="AZ5459" s="144"/>
      <c r="BA5459" s="54"/>
      <c r="BB5459" s="54"/>
    </row>
    <row r="5460" spans="2:54" x14ac:dyDescent="0.25">
      <c r="B5460" s="77"/>
      <c r="C5460" s="77"/>
      <c r="D5460" s="77"/>
      <c r="E5460" s="77"/>
      <c r="F5460" s="77"/>
      <c r="G5460" s="77"/>
      <c r="I5460" s="78"/>
      <c r="K5460" s="78"/>
      <c r="L5460" s="77"/>
      <c r="M5460" s="78"/>
      <c r="N5460" s="78"/>
      <c r="O5460" s="78"/>
      <c r="P5460" s="78"/>
      <c r="Q5460" s="144"/>
      <c r="R5460" s="78"/>
      <c r="S5460" s="78"/>
      <c r="T5460" s="78"/>
      <c r="U5460" s="78"/>
      <c r="V5460" s="219"/>
      <c r="W5460" s="78"/>
      <c r="X5460" s="78"/>
      <c r="Y5460" s="78"/>
      <c r="Z5460" s="78"/>
      <c r="AA5460" s="77"/>
      <c r="AB5460" s="77"/>
      <c r="AC5460" s="78"/>
      <c r="AD5460" s="104"/>
      <c r="AE5460" s="78"/>
      <c r="AF5460" s="104"/>
      <c r="AG5460" s="78"/>
      <c r="AH5460" s="104"/>
      <c r="AI5460" s="78"/>
      <c r="AJ5460" s="104"/>
      <c r="AK5460" s="78"/>
      <c r="AL5460" s="78"/>
      <c r="AM5460" s="8"/>
      <c r="AN5460" s="78"/>
      <c r="AO5460" s="78"/>
      <c r="AP5460" s="78"/>
      <c r="AQ5460" s="78"/>
      <c r="AR5460" s="78"/>
      <c r="AS5460" s="78"/>
      <c r="AT5460" s="78"/>
      <c r="AU5460" s="78"/>
      <c r="AV5460" s="78"/>
      <c r="AW5460" s="77"/>
      <c r="AX5460" s="144"/>
      <c r="AY5460" s="144"/>
      <c r="AZ5460" s="144"/>
      <c r="BA5460" s="54"/>
      <c r="BB5460" s="54"/>
    </row>
    <row r="5461" spans="2:54" x14ac:dyDescent="0.25">
      <c r="B5461" s="77"/>
      <c r="C5461" s="77"/>
      <c r="D5461" s="77"/>
      <c r="E5461" s="77"/>
      <c r="F5461" s="77"/>
      <c r="G5461" s="77"/>
      <c r="I5461" s="78"/>
      <c r="K5461" s="78"/>
      <c r="L5461" s="77"/>
      <c r="M5461" s="78"/>
      <c r="N5461" s="78"/>
      <c r="O5461" s="78"/>
      <c r="P5461" s="78"/>
      <c r="Q5461" s="144"/>
      <c r="R5461" s="78"/>
      <c r="S5461" s="78"/>
      <c r="T5461" s="78"/>
      <c r="U5461" s="78"/>
      <c r="V5461" s="219"/>
      <c r="W5461" s="78"/>
      <c r="X5461" s="78"/>
      <c r="Y5461" s="78"/>
      <c r="Z5461" s="78"/>
      <c r="AA5461" s="77"/>
      <c r="AB5461" s="77"/>
      <c r="AC5461" s="78"/>
      <c r="AD5461" s="104"/>
      <c r="AE5461" s="78"/>
      <c r="AF5461" s="104"/>
      <c r="AG5461" s="78"/>
      <c r="AH5461" s="104"/>
      <c r="AI5461" s="78"/>
      <c r="AJ5461" s="104"/>
      <c r="AK5461" s="78"/>
      <c r="AL5461" s="78"/>
      <c r="AM5461" s="8"/>
      <c r="AN5461" s="78"/>
      <c r="AO5461" s="78"/>
      <c r="AP5461" s="78"/>
      <c r="AQ5461" s="78"/>
      <c r="AR5461" s="78"/>
      <c r="AS5461" s="78"/>
      <c r="AT5461" s="78"/>
      <c r="AU5461" s="78"/>
      <c r="AV5461" s="78"/>
      <c r="AW5461" s="77"/>
      <c r="AX5461" s="144"/>
      <c r="AY5461" s="144"/>
      <c r="AZ5461" s="144"/>
      <c r="BA5461" s="54"/>
      <c r="BB5461" s="54"/>
    </row>
    <row r="5462" spans="2:54" x14ac:dyDescent="0.25">
      <c r="B5462" s="77"/>
      <c r="C5462" s="77"/>
      <c r="D5462" s="77"/>
      <c r="E5462" s="77"/>
      <c r="F5462" s="77"/>
      <c r="G5462" s="77"/>
      <c r="I5462" s="78"/>
      <c r="K5462" s="78"/>
      <c r="L5462" s="77"/>
      <c r="M5462" s="78"/>
      <c r="N5462" s="78"/>
      <c r="O5462" s="78"/>
      <c r="P5462" s="78"/>
      <c r="Q5462" s="144"/>
      <c r="R5462" s="78"/>
      <c r="S5462" s="78"/>
      <c r="T5462" s="78"/>
      <c r="U5462" s="78"/>
      <c r="V5462" s="219"/>
      <c r="W5462" s="78"/>
      <c r="X5462" s="78"/>
      <c r="Y5462" s="78"/>
      <c r="Z5462" s="78"/>
      <c r="AA5462" s="77"/>
      <c r="AB5462" s="77"/>
      <c r="AC5462" s="78"/>
      <c r="AD5462" s="104"/>
      <c r="AE5462" s="78"/>
      <c r="AF5462" s="104"/>
      <c r="AG5462" s="78"/>
      <c r="AH5462" s="104"/>
      <c r="AI5462" s="78"/>
      <c r="AJ5462" s="104"/>
      <c r="AK5462" s="78"/>
      <c r="AL5462" s="78"/>
      <c r="AM5462" s="8"/>
      <c r="AN5462" s="78"/>
      <c r="AO5462" s="78"/>
      <c r="AP5462" s="78"/>
      <c r="AQ5462" s="78"/>
      <c r="AR5462" s="78"/>
      <c r="AS5462" s="78"/>
      <c r="AT5462" s="78"/>
      <c r="AU5462" s="78"/>
      <c r="AV5462" s="78"/>
      <c r="AW5462" s="77"/>
      <c r="AX5462" s="144"/>
      <c r="AY5462" s="144"/>
      <c r="AZ5462" s="144"/>
      <c r="BA5462" s="54"/>
      <c r="BB5462" s="54"/>
    </row>
    <row r="5463" spans="2:54" x14ac:dyDescent="0.25">
      <c r="B5463" s="77"/>
      <c r="C5463" s="77"/>
      <c r="D5463" s="77"/>
      <c r="E5463" s="77"/>
      <c r="F5463" s="77"/>
      <c r="G5463" s="77"/>
      <c r="I5463" s="78"/>
      <c r="K5463" s="78"/>
      <c r="L5463" s="77"/>
      <c r="M5463" s="78"/>
      <c r="N5463" s="78"/>
      <c r="O5463" s="78"/>
      <c r="P5463" s="78"/>
      <c r="Q5463" s="144"/>
      <c r="R5463" s="78"/>
      <c r="S5463" s="78"/>
      <c r="T5463" s="78"/>
      <c r="U5463" s="78"/>
      <c r="V5463" s="219"/>
      <c r="W5463" s="78"/>
      <c r="X5463" s="78"/>
      <c r="Y5463" s="78"/>
      <c r="Z5463" s="78"/>
      <c r="AA5463" s="77"/>
      <c r="AB5463" s="77"/>
      <c r="AC5463" s="78"/>
      <c r="AD5463" s="104"/>
      <c r="AE5463" s="78"/>
      <c r="AF5463" s="104"/>
      <c r="AG5463" s="78"/>
      <c r="AH5463" s="104"/>
      <c r="AI5463" s="78"/>
      <c r="AJ5463" s="104"/>
      <c r="AK5463" s="78"/>
      <c r="AL5463" s="78"/>
      <c r="AM5463" s="8"/>
      <c r="AN5463" s="78"/>
      <c r="AO5463" s="78"/>
      <c r="AP5463" s="78"/>
      <c r="AQ5463" s="78"/>
      <c r="AR5463" s="78"/>
      <c r="AS5463" s="78"/>
      <c r="AT5463" s="78"/>
      <c r="AU5463" s="78"/>
      <c r="AV5463" s="78"/>
      <c r="AW5463" s="77"/>
      <c r="AX5463" s="144"/>
      <c r="AY5463" s="144"/>
      <c r="AZ5463" s="144"/>
      <c r="BA5463" s="54"/>
      <c r="BB5463" s="54"/>
    </row>
    <row r="5464" spans="2:54" x14ac:dyDescent="0.25">
      <c r="B5464" s="77"/>
      <c r="C5464" s="77"/>
      <c r="D5464" s="77"/>
      <c r="E5464" s="77"/>
      <c r="F5464" s="77"/>
      <c r="G5464" s="77"/>
      <c r="I5464" s="78"/>
      <c r="K5464" s="78"/>
      <c r="L5464" s="77"/>
      <c r="M5464" s="78"/>
      <c r="N5464" s="78"/>
      <c r="O5464" s="78"/>
      <c r="P5464" s="78"/>
      <c r="Q5464" s="144"/>
      <c r="R5464" s="78"/>
      <c r="S5464" s="78"/>
      <c r="T5464" s="78"/>
      <c r="U5464" s="78"/>
      <c r="V5464" s="219"/>
      <c r="W5464" s="78"/>
      <c r="X5464" s="78"/>
      <c r="Y5464" s="78"/>
      <c r="Z5464" s="78"/>
      <c r="AA5464" s="77"/>
      <c r="AB5464" s="77"/>
      <c r="AC5464" s="78"/>
      <c r="AD5464" s="104"/>
      <c r="AE5464" s="78"/>
      <c r="AF5464" s="104"/>
      <c r="AG5464" s="78"/>
      <c r="AH5464" s="104"/>
      <c r="AI5464" s="78"/>
      <c r="AJ5464" s="104"/>
      <c r="AK5464" s="78"/>
      <c r="AL5464" s="78"/>
      <c r="AM5464" s="8"/>
      <c r="AN5464" s="78"/>
      <c r="AO5464" s="78"/>
      <c r="AP5464" s="78"/>
      <c r="AQ5464" s="78"/>
      <c r="AR5464" s="78"/>
      <c r="AS5464" s="78"/>
      <c r="AT5464" s="78"/>
      <c r="AU5464" s="78"/>
      <c r="AV5464" s="78"/>
      <c r="AW5464" s="77"/>
      <c r="AX5464" s="144"/>
      <c r="AY5464" s="144"/>
      <c r="AZ5464" s="144"/>
      <c r="BA5464" s="54"/>
      <c r="BB5464" s="54"/>
    </row>
    <row r="5465" spans="2:54" x14ac:dyDescent="0.25">
      <c r="B5465" s="77"/>
      <c r="C5465" s="77"/>
      <c r="D5465" s="77"/>
      <c r="E5465" s="77"/>
      <c r="F5465" s="77"/>
      <c r="G5465" s="77"/>
      <c r="I5465" s="78"/>
      <c r="K5465" s="78"/>
      <c r="L5465" s="77"/>
      <c r="M5465" s="78"/>
      <c r="N5465" s="78"/>
      <c r="O5465" s="78"/>
      <c r="P5465" s="78"/>
      <c r="Q5465" s="144"/>
      <c r="R5465" s="78"/>
      <c r="S5465" s="78"/>
      <c r="T5465" s="78"/>
      <c r="U5465" s="78"/>
      <c r="V5465" s="219"/>
      <c r="W5465" s="78"/>
      <c r="X5465" s="78"/>
      <c r="Y5465" s="78"/>
      <c r="Z5465" s="78"/>
      <c r="AA5465" s="77"/>
      <c r="AB5465" s="77"/>
      <c r="AC5465" s="78"/>
      <c r="AD5465" s="104"/>
      <c r="AE5465" s="78"/>
      <c r="AF5465" s="104"/>
      <c r="AG5465" s="78"/>
      <c r="AH5465" s="104"/>
      <c r="AI5465" s="78"/>
      <c r="AJ5465" s="104"/>
      <c r="AK5465" s="78"/>
      <c r="AL5465" s="78"/>
      <c r="AM5465" s="8"/>
      <c r="AN5465" s="78"/>
      <c r="AO5465" s="78"/>
      <c r="AP5465" s="78"/>
      <c r="AQ5465" s="78"/>
      <c r="AR5465" s="78"/>
      <c r="AS5465" s="78"/>
      <c r="AT5465" s="78"/>
      <c r="AU5465" s="78"/>
      <c r="AV5465" s="78"/>
      <c r="AW5465" s="77"/>
      <c r="AX5465" s="144"/>
      <c r="AY5465" s="144"/>
      <c r="AZ5465" s="144"/>
      <c r="BA5465" s="54"/>
      <c r="BB5465" s="54"/>
    </row>
    <row r="5466" spans="2:54" x14ac:dyDescent="0.25">
      <c r="B5466" s="77"/>
      <c r="C5466" s="77"/>
      <c r="D5466" s="77"/>
      <c r="E5466" s="77"/>
      <c r="F5466" s="77"/>
      <c r="G5466" s="77"/>
      <c r="I5466" s="78"/>
      <c r="K5466" s="78"/>
      <c r="L5466" s="77"/>
      <c r="M5466" s="78"/>
      <c r="N5466" s="78"/>
      <c r="O5466" s="78"/>
      <c r="P5466" s="78"/>
      <c r="Q5466" s="144"/>
      <c r="R5466" s="78"/>
      <c r="S5466" s="78"/>
      <c r="T5466" s="78"/>
      <c r="U5466" s="78"/>
      <c r="V5466" s="219"/>
      <c r="W5466" s="78"/>
      <c r="X5466" s="78"/>
      <c r="Y5466" s="78"/>
      <c r="Z5466" s="78"/>
      <c r="AA5466" s="77"/>
      <c r="AB5466" s="77"/>
      <c r="AC5466" s="78"/>
      <c r="AD5466" s="104"/>
      <c r="AE5466" s="78"/>
      <c r="AF5466" s="104"/>
      <c r="AG5466" s="78"/>
      <c r="AH5466" s="104"/>
      <c r="AI5466" s="78"/>
      <c r="AJ5466" s="104"/>
      <c r="AK5466" s="78"/>
      <c r="AL5466" s="78"/>
      <c r="AM5466" s="8"/>
      <c r="AN5466" s="78"/>
      <c r="AO5466" s="78"/>
      <c r="AP5466" s="78"/>
      <c r="AQ5466" s="78"/>
      <c r="AR5466" s="78"/>
      <c r="AS5466" s="78"/>
      <c r="AT5466" s="78"/>
      <c r="AU5466" s="78"/>
      <c r="AV5466" s="78"/>
      <c r="AW5466" s="77"/>
      <c r="AX5466" s="144"/>
      <c r="AY5466" s="144"/>
      <c r="AZ5466" s="144"/>
      <c r="BA5466" s="54"/>
      <c r="BB5466" s="54"/>
    </row>
    <row r="5467" spans="2:54" x14ac:dyDescent="0.25">
      <c r="B5467" s="77"/>
      <c r="C5467" s="77"/>
      <c r="D5467" s="77"/>
      <c r="E5467" s="77"/>
      <c r="F5467" s="77"/>
      <c r="G5467" s="77"/>
      <c r="I5467" s="78"/>
      <c r="K5467" s="78"/>
      <c r="L5467" s="77"/>
      <c r="M5467" s="78"/>
      <c r="N5467" s="78"/>
      <c r="O5467" s="78"/>
      <c r="P5467" s="78"/>
      <c r="Q5467" s="144"/>
      <c r="R5467" s="78"/>
      <c r="S5467" s="78"/>
      <c r="T5467" s="78"/>
      <c r="U5467" s="78"/>
      <c r="V5467" s="219"/>
      <c r="W5467" s="78"/>
      <c r="X5467" s="78"/>
      <c r="Y5467" s="78"/>
      <c r="Z5467" s="78"/>
      <c r="AA5467" s="77"/>
      <c r="AB5467" s="77"/>
      <c r="AC5467" s="78"/>
      <c r="AD5467" s="104"/>
      <c r="AE5467" s="78"/>
      <c r="AF5467" s="104"/>
      <c r="AG5467" s="78"/>
      <c r="AH5467" s="104"/>
      <c r="AI5467" s="78"/>
      <c r="AJ5467" s="104"/>
      <c r="AK5467" s="78"/>
      <c r="AL5467" s="78"/>
      <c r="AM5467" s="8"/>
      <c r="AN5467" s="78"/>
      <c r="AO5467" s="78"/>
      <c r="AP5467" s="78"/>
      <c r="AQ5467" s="78"/>
      <c r="AR5467" s="78"/>
      <c r="AS5467" s="78"/>
      <c r="AT5467" s="78"/>
      <c r="AU5467" s="78"/>
      <c r="AV5467" s="78"/>
      <c r="AW5467" s="77"/>
      <c r="AX5467" s="144"/>
      <c r="AY5467" s="144"/>
      <c r="AZ5467" s="144"/>
      <c r="BA5467" s="54"/>
      <c r="BB5467" s="54"/>
    </row>
    <row r="5468" spans="2:54" x14ac:dyDescent="0.25">
      <c r="B5468" s="77"/>
      <c r="C5468" s="77"/>
      <c r="D5468" s="77"/>
      <c r="E5468" s="77"/>
      <c r="F5468" s="77"/>
      <c r="G5468" s="77"/>
      <c r="I5468" s="78"/>
      <c r="K5468" s="78"/>
      <c r="L5468" s="77"/>
      <c r="M5468" s="78"/>
      <c r="N5468" s="78"/>
      <c r="O5468" s="78"/>
      <c r="P5468" s="78"/>
      <c r="Q5468" s="144"/>
      <c r="R5468" s="78"/>
      <c r="S5468" s="78"/>
      <c r="T5468" s="78"/>
      <c r="U5468" s="78"/>
      <c r="V5468" s="219"/>
      <c r="W5468" s="78"/>
      <c r="X5468" s="78"/>
      <c r="Y5468" s="78"/>
      <c r="Z5468" s="78"/>
      <c r="AA5468" s="77"/>
      <c r="AB5468" s="77"/>
      <c r="AC5468" s="78"/>
      <c r="AD5468" s="104"/>
      <c r="AE5468" s="78"/>
      <c r="AF5468" s="104"/>
      <c r="AG5468" s="78"/>
      <c r="AH5468" s="104"/>
      <c r="AI5468" s="78"/>
      <c r="AJ5468" s="104"/>
      <c r="AK5468" s="78"/>
      <c r="AL5468" s="78"/>
      <c r="AM5468" s="8"/>
      <c r="AN5468" s="78"/>
      <c r="AO5468" s="78"/>
      <c r="AP5468" s="78"/>
      <c r="AQ5468" s="78"/>
      <c r="AR5468" s="78"/>
      <c r="AS5468" s="78"/>
      <c r="AT5468" s="78"/>
      <c r="AU5468" s="78"/>
      <c r="AV5468" s="78"/>
      <c r="AW5468" s="77"/>
      <c r="AX5468" s="144"/>
      <c r="AY5468" s="144"/>
      <c r="AZ5468" s="144"/>
      <c r="BA5468" s="54"/>
      <c r="BB5468" s="54"/>
    </row>
    <row r="5469" spans="2:54" x14ac:dyDescent="0.25">
      <c r="B5469" s="77"/>
      <c r="C5469" s="77"/>
      <c r="D5469" s="77"/>
      <c r="E5469" s="77"/>
      <c r="F5469" s="77"/>
      <c r="G5469" s="77"/>
      <c r="I5469" s="78"/>
      <c r="K5469" s="78"/>
      <c r="L5469" s="77"/>
      <c r="M5469" s="78"/>
      <c r="N5469" s="78"/>
      <c r="O5469" s="78"/>
      <c r="P5469" s="78"/>
      <c r="Q5469" s="144"/>
      <c r="R5469" s="78"/>
      <c r="S5469" s="78"/>
      <c r="T5469" s="78"/>
      <c r="U5469" s="78"/>
      <c r="V5469" s="219"/>
      <c r="W5469" s="78"/>
      <c r="X5469" s="78"/>
      <c r="Y5469" s="78"/>
      <c r="Z5469" s="78"/>
      <c r="AA5469" s="77"/>
      <c r="AB5469" s="77"/>
      <c r="AC5469" s="78"/>
      <c r="AD5469" s="104"/>
      <c r="AE5469" s="78"/>
      <c r="AF5469" s="104"/>
      <c r="AG5469" s="78"/>
      <c r="AH5469" s="104"/>
      <c r="AI5469" s="78"/>
      <c r="AJ5469" s="104"/>
      <c r="AK5469" s="78"/>
      <c r="AL5469" s="78"/>
      <c r="AM5469" s="8"/>
      <c r="AN5469" s="78"/>
      <c r="AO5469" s="78"/>
      <c r="AP5469" s="78"/>
      <c r="AQ5469" s="78"/>
      <c r="AR5469" s="78"/>
      <c r="AS5469" s="78"/>
      <c r="AT5469" s="78"/>
      <c r="AU5469" s="78"/>
      <c r="AV5469" s="78"/>
      <c r="AW5469" s="77"/>
      <c r="AX5469" s="144"/>
      <c r="AY5469" s="144"/>
      <c r="AZ5469" s="144"/>
      <c r="BA5469" s="54"/>
      <c r="BB5469" s="54"/>
    </row>
    <row r="5470" spans="2:54" x14ac:dyDescent="0.25">
      <c r="B5470" s="77"/>
      <c r="C5470" s="77"/>
      <c r="D5470" s="77"/>
      <c r="E5470" s="77"/>
      <c r="F5470" s="77"/>
      <c r="G5470" s="77"/>
      <c r="I5470" s="78"/>
      <c r="K5470" s="78"/>
      <c r="L5470" s="77"/>
      <c r="M5470" s="78"/>
      <c r="N5470" s="78"/>
      <c r="O5470" s="78"/>
      <c r="P5470" s="78"/>
      <c r="Q5470" s="144"/>
      <c r="R5470" s="78"/>
      <c r="S5470" s="78"/>
      <c r="T5470" s="78"/>
      <c r="U5470" s="78"/>
      <c r="V5470" s="219"/>
      <c r="W5470" s="78"/>
      <c r="X5470" s="78"/>
      <c r="Y5470" s="78"/>
      <c r="Z5470" s="78"/>
      <c r="AA5470" s="77"/>
      <c r="AB5470" s="77"/>
      <c r="AC5470" s="78"/>
      <c r="AD5470" s="104"/>
      <c r="AE5470" s="78"/>
      <c r="AF5470" s="104"/>
      <c r="AG5470" s="78"/>
      <c r="AH5470" s="104"/>
      <c r="AI5470" s="78"/>
      <c r="AJ5470" s="104"/>
      <c r="AK5470" s="78"/>
      <c r="AL5470" s="78"/>
      <c r="AM5470" s="8"/>
      <c r="AN5470" s="78"/>
      <c r="AO5470" s="78"/>
      <c r="AP5470" s="78"/>
      <c r="AQ5470" s="78"/>
      <c r="AR5470" s="78"/>
      <c r="AS5470" s="78"/>
      <c r="AT5470" s="78"/>
      <c r="AU5470" s="78"/>
      <c r="AV5470" s="78"/>
      <c r="AW5470" s="77"/>
      <c r="AX5470" s="144"/>
      <c r="AY5470" s="144"/>
      <c r="AZ5470" s="144"/>
      <c r="BA5470" s="54"/>
      <c r="BB5470" s="54"/>
    </row>
    <row r="5471" spans="2:54" x14ac:dyDescent="0.25">
      <c r="B5471" s="77"/>
      <c r="C5471" s="77"/>
      <c r="D5471" s="77"/>
      <c r="E5471" s="77"/>
      <c r="F5471" s="77"/>
      <c r="G5471" s="77"/>
      <c r="I5471" s="78"/>
      <c r="K5471" s="78"/>
      <c r="L5471" s="77"/>
      <c r="M5471" s="78"/>
      <c r="N5471" s="78"/>
      <c r="O5471" s="78"/>
      <c r="P5471" s="78"/>
      <c r="Q5471" s="144"/>
      <c r="R5471" s="78"/>
      <c r="S5471" s="78"/>
      <c r="T5471" s="78"/>
      <c r="U5471" s="78"/>
      <c r="V5471" s="219"/>
      <c r="W5471" s="78"/>
      <c r="X5471" s="78"/>
      <c r="Y5471" s="78"/>
      <c r="Z5471" s="78"/>
      <c r="AA5471" s="77"/>
      <c r="AB5471" s="77"/>
      <c r="AC5471" s="78"/>
      <c r="AD5471" s="104"/>
      <c r="AE5471" s="78"/>
      <c r="AF5471" s="104"/>
      <c r="AG5471" s="78"/>
      <c r="AH5471" s="104"/>
      <c r="AI5471" s="78"/>
      <c r="AJ5471" s="104"/>
      <c r="AK5471" s="78"/>
      <c r="AL5471" s="78"/>
      <c r="AM5471" s="8"/>
      <c r="AN5471" s="78"/>
      <c r="AO5471" s="78"/>
      <c r="AP5471" s="78"/>
      <c r="AQ5471" s="78"/>
      <c r="AR5471" s="78"/>
      <c r="AS5471" s="78"/>
      <c r="AT5471" s="78"/>
      <c r="AU5471" s="78"/>
      <c r="AV5471" s="78"/>
      <c r="AW5471" s="77"/>
      <c r="AX5471" s="144"/>
      <c r="AY5471" s="144"/>
      <c r="AZ5471" s="144"/>
      <c r="BA5471" s="54"/>
      <c r="BB5471" s="54"/>
    </row>
    <row r="5472" spans="2:54" x14ac:dyDescent="0.25">
      <c r="B5472" s="77"/>
      <c r="C5472" s="77"/>
      <c r="D5472" s="77"/>
      <c r="E5472" s="77"/>
      <c r="F5472" s="77"/>
      <c r="G5472" s="77"/>
      <c r="I5472" s="78"/>
      <c r="K5472" s="78"/>
      <c r="L5472" s="77"/>
      <c r="M5472" s="78"/>
      <c r="N5472" s="78"/>
      <c r="O5472" s="78"/>
      <c r="P5472" s="78"/>
      <c r="Q5472" s="144"/>
      <c r="R5472" s="78"/>
      <c r="S5472" s="78"/>
      <c r="T5472" s="78"/>
      <c r="U5472" s="78"/>
      <c r="V5472" s="219"/>
      <c r="W5472" s="78"/>
      <c r="X5472" s="78"/>
      <c r="Y5472" s="78"/>
      <c r="Z5472" s="78"/>
      <c r="AA5472" s="77"/>
      <c r="AB5472" s="77"/>
      <c r="AC5472" s="78"/>
      <c r="AD5472" s="104"/>
      <c r="AE5472" s="78"/>
      <c r="AF5472" s="104"/>
      <c r="AG5472" s="78"/>
      <c r="AH5472" s="104"/>
      <c r="AI5472" s="78"/>
      <c r="AJ5472" s="104"/>
      <c r="AK5472" s="78"/>
      <c r="AL5472" s="78"/>
      <c r="AM5472" s="8"/>
      <c r="AN5472" s="78"/>
      <c r="AO5472" s="78"/>
      <c r="AP5472" s="78"/>
      <c r="AQ5472" s="78"/>
      <c r="AR5472" s="78"/>
      <c r="AS5472" s="78"/>
      <c r="AT5472" s="78"/>
      <c r="AU5472" s="78"/>
      <c r="AV5472" s="78"/>
      <c r="AW5472" s="77"/>
      <c r="AX5472" s="144"/>
      <c r="AY5472" s="144"/>
      <c r="AZ5472" s="144"/>
      <c r="BA5472" s="54"/>
      <c r="BB5472" s="54"/>
    </row>
    <row r="5473" spans="2:54" x14ac:dyDescent="0.25">
      <c r="B5473" s="77"/>
      <c r="C5473" s="77"/>
      <c r="D5473" s="77"/>
      <c r="E5473" s="77"/>
      <c r="F5473" s="77"/>
      <c r="G5473" s="77"/>
      <c r="I5473" s="78"/>
      <c r="K5473" s="78"/>
      <c r="L5473" s="77"/>
      <c r="M5473" s="78"/>
      <c r="N5473" s="78"/>
      <c r="O5473" s="78"/>
      <c r="P5473" s="78"/>
      <c r="Q5473" s="144"/>
      <c r="R5473" s="78"/>
      <c r="S5473" s="78"/>
      <c r="T5473" s="78"/>
      <c r="U5473" s="78"/>
      <c r="V5473" s="219"/>
      <c r="W5473" s="78"/>
      <c r="X5473" s="78"/>
      <c r="Y5473" s="78"/>
      <c r="Z5473" s="78"/>
      <c r="AA5473" s="77"/>
      <c r="AB5473" s="77"/>
      <c r="AC5473" s="78"/>
      <c r="AD5473" s="104"/>
      <c r="AE5473" s="78"/>
      <c r="AF5473" s="104"/>
      <c r="AG5473" s="78"/>
      <c r="AH5473" s="104"/>
      <c r="AI5473" s="78"/>
      <c r="AJ5473" s="104"/>
      <c r="AK5473" s="78"/>
      <c r="AL5473" s="78"/>
      <c r="AM5473" s="8"/>
      <c r="AN5473" s="78"/>
      <c r="AO5473" s="78"/>
      <c r="AP5473" s="78"/>
      <c r="AQ5473" s="78"/>
      <c r="AR5473" s="78"/>
      <c r="AS5473" s="78"/>
      <c r="AT5473" s="78"/>
      <c r="AU5473" s="78"/>
      <c r="AV5473" s="78"/>
      <c r="AW5473" s="77"/>
      <c r="AX5473" s="144"/>
      <c r="AY5473" s="144"/>
      <c r="AZ5473" s="144"/>
      <c r="BA5473" s="54"/>
      <c r="BB5473" s="54"/>
    </row>
    <row r="5474" spans="2:54" x14ac:dyDescent="0.25">
      <c r="B5474" s="77"/>
      <c r="C5474" s="77"/>
      <c r="D5474" s="77"/>
      <c r="E5474" s="77"/>
      <c r="F5474" s="77"/>
      <c r="G5474" s="77"/>
      <c r="I5474" s="78"/>
      <c r="K5474" s="78"/>
      <c r="L5474" s="77"/>
      <c r="M5474" s="78"/>
      <c r="N5474" s="78"/>
      <c r="O5474" s="78"/>
      <c r="P5474" s="78"/>
      <c r="Q5474" s="144"/>
      <c r="R5474" s="78"/>
      <c r="S5474" s="78"/>
      <c r="T5474" s="78"/>
      <c r="U5474" s="78"/>
      <c r="V5474" s="219"/>
      <c r="W5474" s="78"/>
      <c r="X5474" s="78"/>
      <c r="Y5474" s="78"/>
      <c r="Z5474" s="78"/>
      <c r="AA5474" s="77"/>
      <c r="AB5474" s="77"/>
      <c r="AC5474" s="78"/>
      <c r="AD5474" s="104"/>
      <c r="AE5474" s="78"/>
      <c r="AF5474" s="104"/>
      <c r="AG5474" s="78"/>
      <c r="AH5474" s="104"/>
      <c r="AI5474" s="78"/>
      <c r="AJ5474" s="104"/>
      <c r="AK5474" s="78"/>
      <c r="AL5474" s="78"/>
      <c r="AM5474" s="8"/>
      <c r="AN5474" s="78"/>
      <c r="AO5474" s="78"/>
      <c r="AP5474" s="78"/>
      <c r="AQ5474" s="78"/>
      <c r="AR5474" s="78"/>
      <c r="AS5474" s="78"/>
      <c r="AT5474" s="78"/>
      <c r="AU5474" s="78"/>
      <c r="AV5474" s="78"/>
      <c r="AW5474" s="77"/>
      <c r="AX5474" s="144"/>
      <c r="AY5474" s="144"/>
      <c r="AZ5474" s="144"/>
      <c r="BA5474" s="54"/>
      <c r="BB5474" s="54"/>
    </row>
    <row r="5475" spans="2:54" x14ac:dyDescent="0.25">
      <c r="B5475" s="77"/>
      <c r="C5475" s="77"/>
      <c r="D5475" s="77"/>
      <c r="E5475" s="77"/>
      <c r="F5475" s="77"/>
      <c r="G5475" s="77"/>
      <c r="I5475" s="78"/>
      <c r="K5475" s="78"/>
      <c r="L5475" s="77"/>
      <c r="M5475" s="78"/>
      <c r="N5475" s="78"/>
      <c r="O5475" s="78"/>
      <c r="P5475" s="78"/>
      <c r="Q5475" s="144"/>
      <c r="R5475" s="78"/>
      <c r="S5475" s="78"/>
      <c r="T5475" s="78"/>
      <c r="U5475" s="78"/>
      <c r="V5475" s="219"/>
      <c r="W5475" s="78"/>
      <c r="X5475" s="78"/>
      <c r="Y5475" s="78"/>
      <c r="Z5475" s="78"/>
      <c r="AA5475" s="77"/>
      <c r="AB5475" s="77"/>
      <c r="AC5475" s="78"/>
      <c r="AD5475" s="104"/>
      <c r="AE5475" s="78"/>
      <c r="AF5475" s="104"/>
      <c r="AG5475" s="78"/>
      <c r="AH5475" s="104"/>
      <c r="AI5475" s="78"/>
      <c r="AJ5475" s="104"/>
      <c r="AK5475" s="78"/>
      <c r="AL5475" s="78"/>
      <c r="AM5475" s="8"/>
      <c r="AN5475" s="78"/>
      <c r="AO5475" s="78"/>
      <c r="AP5475" s="78"/>
      <c r="AQ5475" s="78"/>
      <c r="AR5475" s="78"/>
      <c r="AS5475" s="78"/>
      <c r="AT5475" s="78"/>
      <c r="AU5475" s="78"/>
      <c r="AV5475" s="78"/>
      <c r="AW5475" s="77"/>
      <c r="AX5475" s="144"/>
      <c r="AY5475" s="144"/>
      <c r="AZ5475" s="144"/>
      <c r="BA5475" s="54"/>
      <c r="BB5475" s="54"/>
    </row>
    <row r="5476" spans="2:54" x14ac:dyDescent="0.25">
      <c r="B5476" s="77"/>
      <c r="C5476" s="77"/>
      <c r="D5476" s="77"/>
      <c r="E5476" s="77"/>
      <c r="F5476" s="77"/>
      <c r="G5476" s="77"/>
      <c r="I5476" s="78"/>
      <c r="K5476" s="78"/>
      <c r="L5476" s="77"/>
      <c r="M5476" s="78"/>
      <c r="N5476" s="78"/>
      <c r="O5476" s="78"/>
      <c r="P5476" s="78"/>
      <c r="Q5476" s="144"/>
      <c r="R5476" s="78"/>
      <c r="S5476" s="78"/>
      <c r="T5476" s="78"/>
      <c r="U5476" s="78"/>
      <c r="V5476" s="219"/>
      <c r="W5476" s="78"/>
      <c r="X5476" s="78"/>
      <c r="Y5476" s="78"/>
      <c r="Z5476" s="78"/>
      <c r="AA5476" s="77"/>
      <c r="AB5476" s="77"/>
      <c r="AC5476" s="78"/>
      <c r="AD5476" s="104"/>
      <c r="AE5476" s="78"/>
      <c r="AF5476" s="104"/>
      <c r="AG5476" s="78"/>
      <c r="AH5476" s="104"/>
      <c r="AI5476" s="78"/>
      <c r="AJ5476" s="104"/>
      <c r="AK5476" s="78"/>
      <c r="AL5476" s="78"/>
      <c r="AM5476" s="8"/>
      <c r="AN5476" s="78"/>
      <c r="AO5476" s="78"/>
      <c r="AP5476" s="78"/>
      <c r="AQ5476" s="78"/>
      <c r="AR5476" s="78"/>
      <c r="AS5476" s="78"/>
      <c r="AT5476" s="78"/>
      <c r="AU5476" s="78"/>
      <c r="AV5476" s="78"/>
      <c r="AW5476" s="77"/>
      <c r="AX5476" s="144"/>
      <c r="AY5476" s="144"/>
      <c r="AZ5476" s="144"/>
      <c r="BA5476" s="54"/>
      <c r="BB5476" s="54"/>
    </row>
    <row r="5477" spans="2:54" x14ac:dyDescent="0.25">
      <c r="B5477" s="77"/>
      <c r="C5477" s="77"/>
      <c r="D5477" s="77"/>
      <c r="E5477" s="77"/>
      <c r="F5477" s="77"/>
      <c r="G5477" s="77"/>
      <c r="I5477" s="78"/>
      <c r="K5477" s="78"/>
      <c r="L5477" s="77"/>
      <c r="M5477" s="78"/>
      <c r="N5477" s="78"/>
      <c r="O5477" s="78"/>
      <c r="P5477" s="78"/>
      <c r="Q5477" s="144"/>
      <c r="R5477" s="78"/>
      <c r="S5477" s="78"/>
      <c r="T5477" s="78"/>
      <c r="U5477" s="78"/>
      <c r="V5477" s="219"/>
      <c r="W5477" s="78"/>
      <c r="X5477" s="78"/>
      <c r="Y5477" s="78"/>
      <c r="Z5477" s="78"/>
      <c r="AA5477" s="77"/>
      <c r="AB5477" s="77"/>
      <c r="AC5477" s="78"/>
      <c r="AD5477" s="104"/>
      <c r="AE5477" s="78"/>
      <c r="AF5477" s="104"/>
      <c r="AG5477" s="78"/>
      <c r="AH5477" s="104"/>
      <c r="AI5477" s="78"/>
      <c r="AJ5477" s="104"/>
      <c r="AK5477" s="78"/>
      <c r="AL5477" s="78"/>
      <c r="AM5477" s="8"/>
      <c r="AN5477" s="78"/>
      <c r="AO5477" s="78"/>
      <c r="AP5477" s="78"/>
      <c r="AQ5477" s="78"/>
      <c r="AR5477" s="78"/>
      <c r="AS5477" s="78"/>
      <c r="AT5477" s="78"/>
      <c r="AU5477" s="78"/>
      <c r="AV5477" s="78"/>
      <c r="AW5477" s="77"/>
      <c r="AX5477" s="144"/>
      <c r="AY5477" s="144"/>
      <c r="AZ5477" s="144"/>
      <c r="BA5477" s="54"/>
      <c r="BB5477" s="54"/>
    </row>
    <row r="5478" spans="2:54" x14ac:dyDescent="0.25">
      <c r="B5478" s="77"/>
      <c r="C5478" s="77"/>
      <c r="D5478" s="77"/>
      <c r="E5478" s="77"/>
      <c r="F5478" s="77"/>
      <c r="G5478" s="77"/>
      <c r="I5478" s="78"/>
      <c r="K5478" s="78"/>
      <c r="L5478" s="77"/>
      <c r="M5478" s="78"/>
      <c r="N5478" s="78"/>
      <c r="O5478" s="78"/>
      <c r="P5478" s="78"/>
      <c r="Q5478" s="144"/>
      <c r="R5478" s="78"/>
      <c r="S5478" s="78"/>
      <c r="T5478" s="78"/>
      <c r="U5478" s="78"/>
      <c r="V5478" s="219"/>
      <c r="W5478" s="78"/>
      <c r="X5478" s="78"/>
      <c r="Y5478" s="78"/>
      <c r="Z5478" s="78"/>
      <c r="AA5478" s="77"/>
      <c r="AB5478" s="77"/>
      <c r="AC5478" s="78"/>
      <c r="AD5478" s="104"/>
      <c r="AE5478" s="78"/>
      <c r="AF5478" s="104"/>
      <c r="AG5478" s="78"/>
      <c r="AH5478" s="104"/>
      <c r="AI5478" s="78"/>
      <c r="AJ5478" s="104"/>
      <c r="AK5478" s="78"/>
      <c r="AL5478" s="78"/>
      <c r="AM5478" s="8"/>
      <c r="AN5478" s="78"/>
      <c r="AO5478" s="78"/>
      <c r="AP5478" s="78"/>
      <c r="AQ5478" s="78"/>
      <c r="AR5478" s="78"/>
      <c r="AS5478" s="78"/>
      <c r="AT5478" s="78"/>
      <c r="AU5478" s="78"/>
      <c r="AV5478" s="78"/>
      <c r="AW5478" s="77"/>
      <c r="AX5478" s="144"/>
      <c r="AY5478" s="144"/>
      <c r="AZ5478" s="144"/>
      <c r="BA5478" s="54"/>
      <c r="BB5478" s="54"/>
    </row>
    <row r="5479" spans="2:54" x14ac:dyDescent="0.25">
      <c r="B5479" s="77"/>
      <c r="C5479" s="77"/>
      <c r="D5479" s="77"/>
      <c r="E5479" s="77"/>
      <c r="F5479" s="77"/>
      <c r="G5479" s="77"/>
      <c r="I5479" s="78"/>
      <c r="K5479" s="78"/>
      <c r="L5479" s="77"/>
      <c r="M5479" s="78"/>
      <c r="N5479" s="78"/>
      <c r="O5479" s="78"/>
      <c r="P5479" s="78"/>
      <c r="Q5479" s="144"/>
      <c r="R5479" s="78"/>
      <c r="S5479" s="78"/>
      <c r="T5479" s="78"/>
      <c r="U5479" s="78"/>
      <c r="V5479" s="219"/>
      <c r="W5479" s="78"/>
      <c r="X5479" s="78"/>
      <c r="Y5479" s="78"/>
      <c r="Z5479" s="78"/>
      <c r="AA5479" s="77"/>
      <c r="AB5479" s="77"/>
      <c r="AC5479" s="78"/>
      <c r="AD5479" s="104"/>
      <c r="AE5479" s="78"/>
      <c r="AF5479" s="104"/>
      <c r="AG5479" s="78"/>
      <c r="AH5479" s="104"/>
      <c r="AI5479" s="78"/>
      <c r="AJ5479" s="104"/>
      <c r="AK5479" s="78"/>
      <c r="AL5479" s="78"/>
      <c r="AM5479" s="8"/>
      <c r="AN5479" s="78"/>
      <c r="AO5479" s="78"/>
      <c r="AP5479" s="78"/>
      <c r="AQ5479" s="78"/>
      <c r="AR5479" s="78"/>
      <c r="AS5479" s="78"/>
      <c r="AT5479" s="78"/>
      <c r="AU5479" s="78"/>
      <c r="AV5479" s="78"/>
      <c r="AW5479" s="77"/>
      <c r="AX5479" s="144"/>
      <c r="AY5479" s="144"/>
      <c r="AZ5479" s="144"/>
      <c r="BA5479" s="54"/>
      <c r="BB5479" s="54"/>
    </row>
    <row r="5480" spans="2:54" x14ac:dyDescent="0.25">
      <c r="B5480" s="77"/>
      <c r="C5480" s="77"/>
      <c r="D5480" s="77"/>
      <c r="E5480" s="77"/>
      <c r="F5480" s="77"/>
      <c r="G5480" s="77"/>
      <c r="I5480" s="78"/>
      <c r="K5480" s="78"/>
      <c r="L5480" s="77"/>
      <c r="M5480" s="78"/>
      <c r="N5480" s="78"/>
      <c r="O5480" s="78"/>
      <c r="P5480" s="78"/>
      <c r="Q5480" s="144"/>
      <c r="R5480" s="78"/>
      <c r="S5480" s="78"/>
      <c r="T5480" s="78"/>
      <c r="U5480" s="78"/>
      <c r="V5480" s="219"/>
      <c r="W5480" s="78"/>
      <c r="X5480" s="78"/>
      <c r="Y5480" s="78"/>
      <c r="Z5480" s="78"/>
      <c r="AA5480" s="77"/>
      <c r="AB5480" s="77"/>
      <c r="AC5480" s="78"/>
      <c r="AD5480" s="104"/>
      <c r="AE5480" s="78"/>
      <c r="AF5480" s="104"/>
      <c r="AG5480" s="78"/>
      <c r="AH5480" s="104"/>
      <c r="AI5480" s="78"/>
      <c r="AJ5480" s="104"/>
      <c r="AK5480" s="78"/>
      <c r="AL5480" s="78"/>
      <c r="AM5480" s="8"/>
      <c r="AN5480" s="78"/>
      <c r="AO5480" s="78"/>
      <c r="AP5480" s="78"/>
      <c r="AQ5480" s="78"/>
      <c r="AR5480" s="78"/>
      <c r="AS5480" s="78"/>
      <c r="AT5480" s="78"/>
      <c r="AU5480" s="78"/>
      <c r="AV5480" s="78"/>
      <c r="AW5480" s="77"/>
      <c r="AX5480" s="144"/>
      <c r="AY5480" s="144"/>
      <c r="AZ5480" s="144"/>
      <c r="BA5480" s="54"/>
      <c r="BB5480" s="54"/>
    </row>
    <row r="5481" spans="2:54" x14ac:dyDescent="0.25">
      <c r="B5481" s="77"/>
      <c r="C5481" s="77"/>
      <c r="D5481" s="77"/>
      <c r="E5481" s="77"/>
      <c r="F5481" s="77"/>
      <c r="G5481" s="77"/>
      <c r="I5481" s="78"/>
      <c r="K5481" s="78"/>
      <c r="L5481" s="77"/>
      <c r="M5481" s="78"/>
      <c r="N5481" s="78"/>
      <c r="O5481" s="78"/>
      <c r="P5481" s="78"/>
      <c r="Q5481" s="144"/>
      <c r="R5481" s="78"/>
      <c r="S5481" s="78"/>
      <c r="T5481" s="78"/>
      <c r="U5481" s="78"/>
      <c r="V5481" s="219"/>
      <c r="W5481" s="78"/>
      <c r="X5481" s="78"/>
      <c r="Y5481" s="78"/>
      <c r="Z5481" s="78"/>
      <c r="AA5481" s="77"/>
      <c r="AB5481" s="77"/>
      <c r="AC5481" s="78"/>
      <c r="AD5481" s="104"/>
      <c r="AE5481" s="78"/>
      <c r="AF5481" s="104"/>
      <c r="AG5481" s="78"/>
      <c r="AH5481" s="104"/>
      <c r="AI5481" s="78"/>
      <c r="AJ5481" s="104"/>
      <c r="AK5481" s="78"/>
      <c r="AL5481" s="78"/>
      <c r="AM5481" s="8"/>
      <c r="AN5481" s="78"/>
      <c r="AO5481" s="78"/>
      <c r="AP5481" s="78"/>
      <c r="AQ5481" s="78"/>
      <c r="AR5481" s="78"/>
      <c r="AS5481" s="78"/>
      <c r="AT5481" s="78"/>
      <c r="AU5481" s="78"/>
      <c r="AV5481" s="78"/>
      <c r="AW5481" s="77"/>
      <c r="AX5481" s="144"/>
      <c r="AY5481" s="144"/>
      <c r="AZ5481" s="144"/>
      <c r="BA5481" s="54"/>
      <c r="BB5481" s="54"/>
    </row>
    <row r="5482" spans="2:54" x14ac:dyDescent="0.25">
      <c r="B5482" s="77"/>
      <c r="C5482" s="77"/>
      <c r="D5482" s="77"/>
      <c r="E5482" s="77"/>
      <c r="F5482" s="77"/>
      <c r="G5482" s="77"/>
      <c r="I5482" s="78"/>
      <c r="K5482" s="78"/>
      <c r="L5482" s="77"/>
      <c r="M5482" s="78"/>
      <c r="N5482" s="78"/>
      <c r="O5482" s="78"/>
      <c r="P5482" s="78"/>
      <c r="Q5482" s="144"/>
      <c r="R5482" s="78"/>
      <c r="S5482" s="78"/>
      <c r="T5482" s="78"/>
      <c r="U5482" s="78"/>
      <c r="V5482" s="219"/>
      <c r="W5482" s="78"/>
      <c r="X5482" s="78"/>
      <c r="Y5482" s="78"/>
      <c r="Z5482" s="78"/>
      <c r="AA5482" s="77"/>
      <c r="AB5482" s="77"/>
      <c r="AC5482" s="78"/>
      <c r="AD5482" s="104"/>
      <c r="AE5482" s="78"/>
      <c r="AF5482" s="104"/>
      <c r="AG5482" s="78"/>
      <c r="AH5482" s="104"/>
      <c r="AI5482" s="78"/>
      <c r="AJ5482" s="104"/>
      <c r="AK5482" s="78"/>
      <c r="AL5482" s="78"/>
      <c r="AM5482" s="8"/>
      <c r="AN5482" s="78"/>
      <c r="AO5482" s="78"/>
      <c r="AP5482" s="78"/>
      <c r="AQ5482" s="78"/>
      <c r="AR5482" s="78"/>
      <c r="AS5482" s="78"/>
      <c r="AT5482" s="78"/>
      <c r="AU5482" s="78"/>
      <c r="AV5482" s="78"/>
      <c r="AW5482" s="77"/>
      <c r="AX5482" s="144"/>
      <c r="AY5482" s="144"/>
      <c r="AZ5482" s="144"/>
      <c r="BA5482" s="54"/>
      <c r="BB5482" s="54"/>
    </row>
    <row r="5483" spans="2:54" x14ac:dyDescent="0.25">
      <c r="B5483" s="77"/>
      <c r="C5483" s="77"/>
      <c r="D5483" s="77"/>
      <c r="E5483" s="77"/>
      <c r="F5483" s="77"/>
      <c r="G5483" s="77"/>
      <c r="I5483" s="78"/>
      <c r="K5483" s="78"/>
      <c r="L5483" s="77"/>
      <c r="M5483" s="78"/>
      <c r="N5483" s="78"/>
      <c r="O5483" s="78"/>
      <c r="P5483" s="78"/>
      <c r="Q5483" s="144"/>
      <c r="R5483" s="78"/>
      <c r="S5483" s="78"/>
      <c r="T5483" s="78"/>
      <c r="U5483" s="78"/>
      <c r="V5483" s="219"/>
      <c r="W5483" s="78"/>
      <c r="X5483" s="78"/>
      <c r="Y5483" s="78"/>
      <c r="Z5483" s="78"/>
      <c r="AA5483" s="77"/>
      <c r="AB5483" s="77"/>
      <c r="AC5483" s="78"/>
      <c r="AD5483" s="104"/>
      <c r="AE5483" s="78"/>
      <c r="AF5483" s="104"/>
      <c r="AG5483" s="78"/>
      <c r="AH5483" s="104"/>
      <c r="AI5483" s="78"/>
      <c r="AJ5483" s="104"/>
      <c r="AK5483" s="78"/>
      <c r="AL5483" s="78"/>
      <c r="AM5483" s="8"/>
      <c r="AN5483" s="78"/>
      <c r="AO5483" s="78"/>
      <c r="AP5483" s="78"/>
      <c r="AQ5483" s="78"/>
      <c r="AR5483" s="78"/>
      <c r="AS5483" s="78"/>
      <c r="AT5483" s="78"/>
      <c r="AU5483" s="78"/>
      <c r="AV5483" s="78"/>
      <c r="AW5483" s="77"/>
      <c r="AX5483" s="144"/>
      <c r="AY5483" s="144"/>
      <c r="AZ5483" s="144"/>
      <c r="BA5483" s="54"/>
      <c r="BB5483" s="54"/>
    </row>
    <row r="5484" spans="2:54" x14ac:dyDescent="0.25">
      <c r="B5484" s="77"/>
      <c r="C5484" s="77"/>
      <c r="D5484" s="77"/>
      <c r="E5484" s="77"/>
      <c r="F5484" s="77"/>
      <c r="G5484" s="77"/>
      <c r="I5484" s="78"/>
      <c r="K5484" s="78"/>
      <c r="L5484" s="77"/>
      <c r="M5484" s="78"/>
      <c r="N5484" s="78"/>
      <c r="O5484" s="78"/>
      <c r="P5484" s="78"/>
      <c r="Q5484" s="144"/>
      <c r="R5484" s="78"/>
      <c r="S5484" s="78"/>
      <c r="T5484" s="78"/>
      <c r="U5484" s="78"/>
      <c r="V5484" s="219"/>
      <c r="W5484" s="78"/>
      <c r="X5484" s="78"/>
      <c r="Y5484" s="78"/>
      <c r="Z5484" s="78"/>
      <c r="AA5484" s="77"/>
      <c r="AB5484" s="77"/>
      <c r="AC5484" s="78"/>
      <c r="AD5484" s="104"/>
      <c r="AE5484" s="78"/>
      <c r="AF5484" s="104"/>
      <c r="AG5484" s="78"/>
      <c r="AH5484" s="104"/>
      <c r="AI5484" s="78"/>
      <c r="AJ5484" s="104"/>
      <c r="AK5484" s="78"/>
      <c r="AL5484" s="78"/>
      <c r="AM5484" s="8"/>
      <c r="AN5484" s="78"/>
      <c r="AO5484" s="78"/>
      <c r="AP5484" s="78"/>
      <c r="AQ5484" s="78"/>
      <c r="AR5484" s="78"/>
      <c r="AS5484" s="78"/>
      <c r="AT5484" s="78"/>
      <c r="AU5484" s="78"/>
      <c r="AV5484" s="78"/>
      <c r="AW5484" s="77"/>
      <c r="AX5484" s="144"/>
      <c r="AY5484" s="144"/>
      <c r="AZ5484" s="144"/>
      <c r="BA5484" s="54"/>
      <c r="BB5484" s="54"/>
    </row>
    <row r="5485" spans="2:54" x14ac:dyDescent="0.25">
      <c r="B5485" s="77"/>
      <c r="C5485" s="77"/>
      <c r="D5485" s="77"/>
      <c r="E5485" s="77"/>
      <c r="F5485" s="77"/>
      <c r="G5485" s="77"/>
      <c r="I5485" s="78"/>
      <c r="K5485" s="78"/>
      <c r="L5485" s="77"/>
      <c r="M5485" s="78"/>
      <c r="N5485" s="78"/>
      <c r="O5485" s="78"/>
      <c r="P5485" s="78"/>
      <c r="Q5485" s="144"/>
      <c r="R5485" s="78"/>
      <c r="S5485" s="78"/>
      <c r="T5485" s="78"/>
      <c r="U5485" s="78"/>
      <c r="V5485" s="219"/>
      <c r="W5485" s="78"/>
      <c r="X5485" s="78"/>
      <c r="Y5485" s="78"/>
      <c r="Z5485" s="78"/>
      <c r="AA5485" s="77"/>
      <c r="AB5485" s="77"/>
      <c r="AC5485" s="78"/>
      <c r="AD5485" s="104"/>
      <c r="AE5485" s="78"/>
      <c r="AF5485" s="104"/>
      <c r="AG5485" s="78"/>
      <c r="AH5485" s="104"/>
      <c r="AI5485" s="78"/>
      <c r="AJ5485" s="104"/>
      <c r="AK5485" s="78"/>
      <c r="AL5485" s="78"/>
      <c r="AM5485" s="8"/>
      <c r="AN5485" s="78"/>
      <c r="AO5485" s="78"/>
      <c r="AP5485" s="78"/>
      <c r="AQ5485" s="78"/>
      <c r="AR5485" s="78"/>
      <c r="AS5485" s="78"/>
      <c r="AT5485" s="78"/>
      <c r="AU5485" s="78"/>
      <c r="AV5485" s="78"/>
      <c r="AW5485" s="77"/>
      <c r="AX5485" s="144"/>
      <c r="AY5485" s="144"/>
      <c r="AZ5485" s="144"/>
      <c r="BA5485" s="54"/>
      <c r="BB5485" s="54"/>
    </row>
    <row r="5486" spans="2:54" x14ac:dyDescent="0.25">
      <c r="B5486" s="77"/>
      <c r="C5486" s="77"/>
      <c r="D5486" s="77"/>
      <c r="E5486" s="77"/>
      <c r="F5486" s="77"/>
      <c r="G5486" s="77"/>
      <c r="I5486" s="78"/>
      <c r="K5486" s="78"/>
      <c r="L5486" s="77"/>
      <c r="M5486" s="78"/>
      <c r="N5486" s="78"/>
      <c r="O5486" s="78"/>
      <c r="P5486" s="78"/>
      <c r="Q5486" s="144"/>
      <c r="R5486" s="78"/>
      <c r="S5486" s="78"/>
      <c r="T5486" s="78"/>
      <c r="U5486" s="78"/>
      <c r="V5486" s="219"/>
      <c r="W5486" s="78"/>
      <c r="X5486" s="78"/>
      <c r="Y5486" s="78"/>
      <c r="Z5486" s="78"/>
      <c r="AA5486" s="77"/>
      <c r="AB5486" s="77"/>
      <c r="AC5486" s="78"/>
      <c r="AD5486" s="104"/>
      <c r="AE5486" s="78"/>
      <c r="AF5486" s="104"/>
      <c r="AG5486" s="78"/>
      <c r="AH5486" s="104"/>
      <c r="AI5486" s="78"/>
      <c r="AJ5486" s="104"/>
      <c r="AK5486" s="78"/>
      <c r="AL5486" s="78"/>
      <c r="AM5486" s="8"/>
      <c r="AN5486" s="78"/>
      <c r="AO5486" s="78"/>
      <c r="AP5486" s="78"/>
      <c r="AQ5486" s="78"/>
      <c r="AR5486" s="78"/>
      <c r="AS5486" s="78"/>
      <c r="AT5486" s="78"/>
      <c r="AU5486" s="78"/>
      <c r="AV5486" s="78"/>
      <c r="AW5486" s="77"/>
      <c r="AX5486" s="144"/>
      <c r="AY5486" s="144"/>
      <c r="AZ5486" s="144"/>
      <c r="BA5486" s="54"/>
      <c r="BB5486" s="54"/>
    </row>
    <row r="5487" spans="2:54" x14ac:dyDescent="0.25">
      <c r="B5487" s="77"/>
      <c r="C5487" s="77"/>
      <c r="D5487" s="77"/>
      <c r="E5487" s="77"/>
      <c r="F5487" s="77"/>
      <c r="G5487" s="77"/>
      <c r="I5487" s="78"/>
      <c r="K5487" s="78"/>
      <c r="L5487" s="77"/>
      <c r="M5487" s="78"/>
      <c r="N5487" s="78"/>
      <c r="O5487" s="78"/>
      <c r="P5487" s="78"/>
      <c r="Q5487" s="144"/>
      <c r="R5487" s="78"/>
      <c r="S5487" s="78"/>
      <c r="T5487" s="78"/>
      <c r="U5487" s="78"/>
      <c r="V5487" s="219"/>
      <c r="W5487" s="78"/>
      <c r="X5487" s="78"/>
      <c r="Y5487" s="78"/>
      <c r="Z5487" s="78"/>
      <c r="AA5487" s="77"/>
      <c r="AB5487" s="77"/>
      <c r="AC5487" s="78"/>
      <c r="AD5487" s="104"/>
      <c r="AE5487" s="78"/>
      <c r="AF5487" s="104"/>
      <c r="AG5487" s="78"/>
      <c r="AH5487" s="104"/>
      <c r="AI5487" s="78"/>
      <c r="AJ5487" s="104"/>
      <c r="AK5487" s="78"/>
      <c r="AL5487" s="78"/>
      <c r="AM5487" s="8"/>
      <c r="AN5487" s="78"/>
      <c r="AO5487" s="78"/>
      <c r="AP5487" s="78"/>
      <c r="AQ5487" s="78"/>
      <c r="AR5487" s="78"/>
      <c r="AS5487" s="78"/>
      <c r="AT5487" s="78"/>
      <c r="AU5487" s="78"/>
      <c r="AV5487" s="78"/>
      <c r="AW5487" s="77"/>
      <c r="AX5487" s="144"/>
      <c r="AY5487" s="144"/>
      <c r="AZ5487" s="144"/>
      <c r="BA5487" s="54"/>
      <c r="BB5487" s="54"/>
    </row>
    <row r="5488" spans="2:54" x14ac:dyDescent="0.25">
      <c r="B5488" s="77"/>
      <c r="C5488" s="77"/>
      <c r="D5488" s="77"/>
      <c r="E5488" s="77"/>
      <c r="F5488" s="77"/>
      <c r="G5488" s="77"/>
      <c r="I5488" s="78"/>
      <c r="K5488" s="78"/>
      <c r="L5488" s="77"/>
      <c r="M5488" s="78"/>
      <c r="N5488" s="78"/>
      <c r="O5488" s="78"/>
      <c r="P5488" s="78"/>
      <c r="Q5488" s="144"/>
      <c r="R5488" s="78"/>
      <c r="S5488" s="78"/>
      <c r="T5488" s="78"/>
      <c r="U5488" s="78"/>
      <c r="V5488" s="219"/>
      <c r="W5488" s="78"/>
      <c r="X5488" s="78"/>
      <c r="Y5488" s="78"/>
      <c r="Z5488" s="78"/>
      <c r="AA5488" s="77"/>
      <c r="AB5488" s="77"/>
      <c r="AC5488" s="78"/>
      <c r="AD5488" s="104"/>
      <c r="AE5488" s="78"/>
      <c r="AF5488" s="104"/>
      <c r="AG5488" s="78"/>
      <c r="AH5488" s="104"/>
      <c r="AI5488" s="78"/>
      <c r="AJ5488" s="104"/>
      <c r="AK5488" s="78"/>
      <c r="AL5488" s="78"/>
      <c r="AM5488" s="8"/>
      <c r="AN5488" s="78"/>
      <c r="AO5488" s="78"/>
      <c r="AP5488" s="78"/>
      <c r="AQ5488" s="78"/>
      <c r="AR5488" s="78"/>
      <c r="AS5488" s="78"/>
      <c r="AT5488" s="78"/>
      <c r="AU5488" s="78"/>
      <c r="AV5488" s="78"/>
      <c r="AW5488" s="77"/>
      <c r="AX5488" s="144"/>
      <c r="AY5488" s="144"/>
      <c r="AZ5488" s="144"/>
      <c r="BA5488" s="54"/>
      <c r="BB5488" s="54"/>
    </row>
    <row r="5489" spans="2:54" x14ac:dyDescent="0.25">
      <c r="B5489" s="77"/>
      <c r="C5489" s="77"/>
      <c r="D5489" s="77"/>
      <c r="E5489" s="77"/>
      <c r="F5489" s="77"/>
      <c r="G5489" s="77"/>
      <c r="I5489" s="78"/>
      <c r="K5489" s="78"/>
      <c r="L5489" s="77"/>
      <c r="M5489" s="78"/>
      <c r="N5489" s="78"/>
      <c r="O5489" s="78"/>
      <c r="P5489" s="78"/>
      <c r="Q5489" s="144"/>
      <c r="R5489" s="78"/>
      <c r="S5489" s="78"/>
      <c r="T5489" s="78"/>
      <c r="U5489" s="78"/>
      <c r="V5489" s="219"/>
      <c r="W5489" s="78"/>
      <c r="X5489" s="78"/>
      <c r="Y5489" s="78"/>
      <c r="Z5489" s="78"/>
      <c r="AA5489" s="77"/>
      <c r="AB5489" s="77"/>
      <c r="AC5489" s="78"/>
      <c r="AD5489" s="104"/>
      <c r="AE5489" s="78"/>
      <c r="AF5489" s="104"/>
      <c r="AG5489" s="78"/>
      <c r="AH5489" s="104"/>
      <c r="AI5489" s="78"/>
      <c r="AJ5489" s="104"/>
      <c r="AK5489" s="78"/>
      <c r="AL5489" s="78"/>
      <c r="AM5489" s="8"/>
      <c r="AN5489" s="78"/>
      <c r="AO5489" s="78"/>
      <c r="AP5489" s="78"/>
      <c r="AQ5489" s="78"/>
      <c r="AR5489" s="78"/>
      <c r="AS5489" s="78"/>
      <c r="AT5489" s="78"/>
      <c r="AU5489" s="78"/>
      <c r="AV5489" s="78"/>
      <c r="AW5489" s="77"/>
      <c r="AX5489" s="144"/>
      <c r="AY5489" s="144"/>
      <c r="AZ5489" s="144"/>
      <c r="BA5489" s="54"/>
      <c r="BB5489" s="54"/>
    </row>
    <row r="5490" spans="2:54" x14ac:dyDescent="0.25">
      <c r="B5490" s="77"/>
      <c r="C5490" s="77"/>
      <c r="D5490" s="77"/>
      <c r="E5490" s="77"/>
      <c r="F5490" s="77"/>
      <c r="G5490" s="77"/>
      <c r="I5490" s="78"/>
      <c r="K5490" s="78"/>
      <c r="L5490" s="77"/>
      <c r="M5490" s="78"/>
      <c r="N5490" s="78"/>
      <c r="O5490" s="78"/>
      <c r="P5490" s="78"/>
      <c r="Q5490" s="144"/>
      <c r="R5490" s="78"/>
      <c r="S5490" s="78"/>
      <c r="T5490" s="78"/>
      <c r="U5490" s="78"/>
      <c r="V5490" s="219"/>
      <c r="W5490" s="78"/>
      <c r="X5490" s="78"/>
      <c r="Y5490" s="78"/>
      <c r="Z5490" s="78"/>
      <c r="AA5490" s="77"/>
      <c r="AB5490" s="77"/>
      <c r="AC5490" s="78"/>
      <c r="AD5490" s="104"/>
      <c r="AE5490" s="78"/>
      <c r="AF5490" s="104"/>
      <c r="AG5490" s="78"/>
      <c r="AH5490" s="104"/>
      <c r="AI5490" s="78"/>
      <c r="AJ5490" s="104"/>
      <c r="AK5490" s="78"/>
      <c r="AL5490" s="78"/>
      <c r="AM5490" s="8"/>
      <c r="AN5490" s="78"/>
      <c r="AO5490" s="78"/>
      <c r="AP5490" s="78"/>
      <c r="AQ5490" s="78"/>
      <c r="AR5490" s="78"/>
      <c r="AS5490" s="78"/>
      <c r="AT5490" s="78"/>
      <c r="AU5490" s="78"/>
      <c r="AV5490" s="78"/>
      <c r="AW5490" s="77"/>
      <c r="AX5490" s="144"/>
      <c r="AY5490" s="144"/>
      <c r="AZ5490" s="144"/>
      <c r="BA5490" s="54"/>
      <c r="BB5490" s="54"/>
    </row>
    <row r="5491" spans="2:54" x14ac:dyDescent="0.25">
      <c r="B5491" s="77"/>
      <c r="C5491" s="77"/>
      <c r="D5491" s="77"/>
      <c r="E5491" s="77"/>
      <c r="F5491" s="77"/>
      <c r="G5491" s="77"/>
      <c r="I5491" s="78"/>
      <c r="K5491" s="78"/>
      <c r="L5491" s="77"/>
      <c r="M5491" s="78"/>
      <c r="N5491" s="78"/>
      <c r="O5491" s="78"/>
      <c r="P5491" s="78"/>
      <c r="Q5491" s="144"/>
      <c r="R5491" s="78"/>
      <c r="S5491" s="78"/>
      <c r="T5491" s="78"/>
      <c r="U5491" s="78"/>
      <c r="V5491" s="219"/>
      <c r="W5491" s="78"/>
      <c r="X5491" s="78"/>
      <c r="Y5491" s="78"/>
      <c r="Z5491" s="78"/>
      <c r="AA5491" s="77"/>
      <c r="AB5491" s="77"/>
      <c r="AC5491" s="78"/>
      <c r="AD5491" s="104"/>
      <c r="AE5491" s="78"/>
      <c r="AF5491" s="104"/>
      <c r="AG5491" s="78"/>
      <c r="AH5491" s="104"/>
      <c r="AI5491" s="78"/>
      <c r="AJ5491" s="104"/>
      <c r="AK5491" s="78"/>
      <c r="AL5491" s="78"/>
      <c r="AM5491" s="8"/>
      <c r="AN5491" s="78"/>
      <c r="AO5491" s="78"/>
      <c r="AP5491" s="78"/>
      <c r="AQ5491" s="78"/>
      <c r="AR5491" s="78"/>
      <c r="AS5491" s="78"/>
      <c r="AT5491" s="78"/>
      <c r="AU5491" s="78"/>
      <c r="AV5491" s="78"/>
      <c r="AW5491" s="77"/>
      <c r="AX5491" s="144"/>
      <c r="AY5491" s="144"/>
      <c r="AZ5491" s="144"/>
      <c r="BA5491" s="54"/>
      <c r="BB5491" s="54"/>
    </row>
    <row r="5492" spans="2:54" x14ac:dyDescent="0.25">
      <c r="B5492" s="77"/>
      <c r="C5492" s="77"/>
      <c r="D5492" s="77"/>
      <c r="E5492" s="77"/>
      <c r="F5492" s="77"/>
      <c r="G5492" s="77"/>
      <c r="I5492" s="78"/>
      <c r="K5492" s="78"/>
      <c r="L5492" s="77"/>
      <c r="M5492" s="78"/>
      <c r="N5492" s="78"/>
      <c r="O5492" s="78"/>
      <c r="P5492" s="78"/>
      <c r="Q5492" s="144"/>
      <c r="R5492" s="78"/>
      <c r="S5492" s="78"/>
      <c r="T5492" s="78"/>
      <c r="U5492" s="78"/>
      <c r="V5492" s="219"/>
      <c r="W5492" s="78"/>
      <c r="X5492" s="78"/>
      <c r="Y5492" s="78"/>
      <c r="Z5492" s="78"/>
      <c r="AA5492" s="77"/>
      <c r="AB5492" s="77"/>
      <c r="AC5492" s="78"/>
      <c r="AD5492" s="104"/>
      <c r="AE5492" s="78"/>
      <c r="AF5492" s="104"/>
      <c r="AG5492" s="78"/>
      <c r="AH5492" s="104"/>
      <c r="AI5492" s="78"/>
      <c r="AJ5492" s="104"/>
      <c r="AK5492" s="78"/>
      <c r="AL5492" s="78"/>
      <c r="AM5492" s="8"/>
      <c r="AN5492" s="78"/>
      <c r="AO5492" s="78"/>
      <c r="AP5492" s="78"/>
      <c r="AQ5492" s="78"/>
      <c r="AR5492" s="78"/>
      <c r="AS5492" s="78"/>
      <c r="AT5492" s="78"/>
      <c r="AU5492" s="78"/>
      <c r="AV5492" s="78"/>
      <c r="AW5492" s="77"/>
      <c r="AX5492" s="144"/>
      <c r="AY5492" s="144"/>
      <c r="AZ5492" s="144"/>
      <c r="BA5492" s="54"/>
      <c r="BB5492" s="54"/>
    </row>
    <row r="5493" spans="2:54" x14ac:dyDescent="0.25">
      <c r="B5493" s="77"/>
      <c r="C5493" s="77"/>
      <c r="D5493" s="77"/>
      <c r="E5493" s="77"/>
      <c r="F5493" s="77"/>
      <c r="G5493" s="77"/>
      <c r="I5493" s="78"/>
      <c r="K5493" s="78"/>
      <c r="L5493" s="77"/>
      <c r="M5493" s="78"/>
      <c r="N5493" s="78"/>
      <c r="O5493" s="78"/>
      <c r="P5493" s="78"/>
      <c r="Q5493" s="144"/>
      <c r="R5493" s="78"/>
      <c r="S5493" s="78"/>
      <c r="T5493" s="78"/>
      <c r="U5493" s="78"/>
      <c r="V5493" s="219"/>
      <c r="W5493" s="78"/>
      <c r="X5493" s="78"/>
      <c r="Y5493" s="78"/>
      <c r="Z5493" s="78"/>
      <c r="AA5493" s="77"/>
      <c r="AB5493" s="77"/>
      <c r="AC5493" s="78"/>
      <c r="AD5493" s="104"/>
      <c r="AE5493" s="78"/>
      <c r="AF5493" s="104"/>
      <c r="AG5493" s="78"/>
      <c r="AH5493" s="104"/>
      <c r="AI5493" s="78"/>
      <c r="AJ5493" s="104"/>
      <c r="AK5493" s="78"/>
      <c r="AL5493" s="78"/>
      <c r="AM5493" s="8"/>
      <c r="AN5493" s="78"/>
      <c r="AO5493" s="78"/>
      <c r="AP5493" s="78"/>
      <c r="AQ5493" s="78"/>
      <c r="AR5493" s="78"/>
      <c r="AS5493" s="78"/>
      <c r="AT5493" s="78"/>
      <c r="AU5493" s="78"/>
      <c r="AV5493" s="78"/>
      <c r="AW5493" s="77"/>
      <c r="AX5493" s="144"/>
      <c r="AY5493" s="144"/>
      <c r="AZ5493" s="144"/>
      <c r="BA5493" s="54"/>
      <c r="BB5493" s="54"/>
    </row>
    <row r="5494" spans="2:54" x14ac:dyDescent="0.25">
      <c r="B5494" s="77"/>
      <c r="C5494" s="77"/>
      <c r="D5494" s="77"/>
      <c r="E5494" s="77"/>
      <c r="F5494" s="77"/>
      <c r="G5494" s="77"/>
      <c r="I5494" s="78"/>
      <c r="K5494" s="78"/>
      <c r="L5494" s="77"/>
      <c r="M5494" s="78"/>
      <c r="N5494" s="78"/>
      <c r="O5494" s="78"/>
      <c r="P5494" s="78"/>
      <c r="Q5494" s="144"/>
      <c r="R5494" s="78"/>
      <c r="S5494" s="78"/>
      <c r="T5494" s="78"/>
      <c r="U5494" s="78"/>
      <c r="V5494" s="219"/>
      <c r="W5494" s="78"/>
      <c r="X5494" s="78"/>
      <c r="Y5494" s="78"/>
      <c r="Z5494" s="78"/>
      <c r="AA5494" s="77"/>
      <c r="AB5494" s="77"/>
      <c r="AC5494" s="78"/>
      <c r="AD5494" s="104"/>
      <c r="AE5494" s="78"/>
      <c r="AF5494" s="104"/>
      <c r="AG5494" s="78"/>
      <c r="AH5494" s="104"/>
      <c r="AI5494" s="78"/>
      <c r="AJ5494" s="104"/>
      <c r="AK5494" s="78"/>
      <c r="AL5494" s="78"/>
      <c r="AM5494" s="8"/>
      <c r="AN5494" s="78"/>
      <c r="AO5494" s="78"/>
      <c r="AP5494" s="78"/>
      <c r="AQ5494" s="78"/>
      <c r="AR5494" s="78"/>
      <c r="AS5494" s="78"/>
      <c r="AT5494" s="78"/>
      <c r="AU5494" s="78"/>
      <c r="AV5494" s="78"/>
      <c r="AW5494" s="77"/>
      <c r="AX5494" s="144"/>
      <c r="AY5494" s="144"/>
      <c r="AZ5494" s="144"/>
      <c r="BA5494" s="54"/>
      <c r="BB5494" s="54"/>
    </row>
    <row r="5495" spans="2:54" x14ac:dyDescent="0.25">
      <c r="B5495" s="77"/>
      <c r="C5495" s="77"/>
      <c r="D5495" s="77"/>
      <c r="E5495" s="77"/>
      <c r="F5495" s="77"/>
      <c r="G5495" s="77"/>
      <c r="I5495" s="78"/>
      <c r="K5495" s="78"/>
      <c r="L5495" s="77"/>
      <c r="M5495" s="78"/>
      <c r="N5495" s="78"/>
      <c r="O5495" s="78"/>
      <c r="P5495" s="78"/>
      <c r="Q5495" s="144"/>
      <c r="R5495" s="78"/>
      <c r="S5495" s="78"/>
      <c r="T5495" s="78"/>
      <c r="U5495" s="78"/>
      <c r="V5495" s="219"/>
      <c r="W5495" s="78"/>
      <c r="X5495" s="78"/>
      <c r="Y5495" s="78"/>
      <c r="Z5495" s="78"/>
      <c r="AA5495" s="77"/>
      <c r="AB5495" s="77"/>
      <c r="AC5495" s="78"/>
      <c r="AD5495" s="104"/>
      <c r="AE5495" s="78"/>
      <c r="AF5495" s="104"/>
      <c r="AG5495" s="78"/>
      <c r="AH5495" s="104"/>
      <c r="AI5495" s="78"/>
      <c r="AJ5495" s="104"/>
      <c r="AK5495" s="78"/>
      <c r="AL5495" s="78"/>
      <c r="AM5495" s="8"/>
      <c r="AN5495" s="78"/>
      <c r="AO5495" s="78"/>
      <c r="AP5495" s="78"/>
      <c r="AQ5495" s="78"/>
      <c r="AR5495" s="78"/>
      <c r="AS5495" s="78"/>
      <c r="AT5495" s="78"/>
      <c r="AU5495" s="78"/>
      <c r="AV5495" s="78"/>
      <c r="AW5495" s="77"/>
      <c r="AX5495" s="144"/>
      <c r="AY5495" s="144"/>
      <c r="AZ5495" s="144"/>
      <c r="BA5495" s="54"/>
      <c r="BB5495" s="54"/>
    </row>
    <row r="5496" spans="2:54" x14ac:dyDescent="0.25">
      <c r="B5496" s="77"/>
      <c r="C5496" s="77"/>
      <c r="D5496" s="77"/>
      <c r="E5496" s="77"/>
      <c r="F5496" s="77"/>
      <c r="G5496" s="77"/>
      <c r="I5496" s="78"/>
      <c r="K5496" s="78"/>
      <c r="L5496" s="77"/>
      <c r="M5496" s="78"/>
      <c r="N5496" s="78"/>
      <c r="O5496" s="78"/>
      <c r="P5496" s="78"/>
      <c r="Q5496" s="144"/>
      <c r="R5496" s="78"/>
      <c r="S5496" s="78"/>
      <c r="T5496" s="78"/>
      <c r="U5496" s="78"/>
      <c r="V5496" s="219"/>
      <c r="W5496" s="78"/>
      <c r="X5496" s="78"/>
      <c r="Y5496" s="78"/>
      <c r="Z5496" s="78"/>
      <c r="AA5496" s="77"/>
      <c r="AB5496" s="77"/>
      <c r="AC5496" s="78"/>
      <c r="AD5496" s="104"/>
      <c r="AE5496" s="78"/>
      <c r="AF5496" s="104"/>
      <c r="AG5496" s="78"/>
      <c r="AH5496" s="104"/>
      <c r="AI5496" s="78"/>
      <c r="AJ5496" s="104"/>
      <c r="AK5496" s="78"/>
      <c r="AL5496" s="78"/>
      <c r="AM5496" s="8"/>
      <c r="AN5496" s="78"/>
      <c r="AO5496" s="78"/>
      <c r="AP5496" s="78"/>
      <c r="AQ5496" s="78"/>
      <c r="AR5496" s="78"/>
      <c r="AS5496" s="78"/>
      <c r="AT5496" s="78"/>
      <c r="AU5496" s="78"/>
      <c r="AV5496" s="78"/>
      <c r="AW5496" s="77"/>
      <c r="AX5496" s="144"/>
      <c r="AY5496" s="144"/>
      <c r="AZ5496" s="144"/>
      <c r="BA5496" s="54"/>
      <c r="BB5496" s="54"/>
    </row>
    <row r="5497" spans="2:54" x14ac:dyDescent="0.25">
      <c r="B5497" s="77"/>
      <c r="C5497" s="77"/>
      <c r="D5497" s="77"/>
      <c r="E5497" s="77"/>
      <c r="F5497" s="77"/>
      <c r="G5497" s="77"/>
      <c r="I5497" s="78"/>
      <c r="K5497" s="78"/>
      <c r="L5497" s="77"/>
      <c r="M5497" s="78"/>
      <c r="N5497" s="78"/>
      <c r="O5497" s="78"/>
      <c r="P5497" s="78"/>
      <c r="Q5497" s="144"/>
      <c r="R5497" s="78"/>
      <c r="S5497" s="78"/>
      <c r="T5497" s="78"/>
      <c r="U5497" s="78"/>
      <c r="V5497" s="219"/>
      <c r="W5497" s="78"/>
      <c r="X5497" s="78"/>
      <c r="Y5497" s="78"/>
      <c r="Z5497" s="78"/>
      <c r="AA5497" s="77"/>
      <c r="AB5497" s="77"/>
      <c r="AC5497" s="78"/>
      <c r="AD5497" s="104"/>
      <c r="AE5497" s="78"/>
      <c r="AF5497" s="104"/>
      <c r="AG5497" s="78"/>
      <c r="AH5497" s="104"/>
      <c r="AI5497" s="78"/>
      <c r="AJ5497" s="104"/>
      <c r="AK5497" s="78"/>
      <c r="AL5497" s="78"/>
      <c r="AM5497" s="8"/>
      <c r="AN5497" s="78"/>
      <c r="AO5497" s="78"/>
      <c r="AP5497" s="78"/>
      <c r="AQ5497" s="78"/>
      <c r="AR5497" s="78"/>
      <c r="AS5497" s="78"/>
      <c r="AT5497" s="78"/>
      <c r="AU5497" s="78"/>
      <c r="AV5497" s="78"/>
      <c r="AW5497" s="77"/>
      <c r="AX5497" s="144"/>
      <c r="AY5497" s="144"/>
      <c r="AZ5497" s="144"/>
      <c r="BA5497" s="54"/>
      <c r="BB5497" s="54"/>
    </row>
    <row r="5498" spans="2:54" x14ac:dyDescent="0.25">
      <c r="B5498" s="77"/>
      <c r="C5498" s="77"/>
      <c r="D5498" s="77"/>
      <c r="E5498" s="77"/>
      <c r="F5498" s="77"/>
      <c r="G5498" s="77"/>
      <c r="I5498" s="78"/>
      <c r="K5498" s="78"/>
      <c r="L5498" s="77"/>
      <c r="M5498" s="78"/>
      <c r="N5498" s="78"/>
      <c r="O5498" s="78"/>
      <c r="P5498" s="78"/>
      <c r="Q5498" s="144"/>
      <c r="R5498" s="78"/>
      <c r="S5498" s="78"/>
      <c r="T5498" s="78"/>
      <c r="U5498" s="78"/>
      <c r="V5498" s="219"/>
      <c r="W5498" s="78"/>
      <c r="X5498" s="78"/>
      <c r="Y5498" s="78"/>
      <c r="Z5498" s="78"/>
      <c r="AA5498" s="77"/>
      <c r="AB5498" s="77"/>
      <c r="AC5498" s="78"/>
      <c r="AD5498" s="104"/>
      <c r="AE5498" s="78"/>
      <c r="AF5498" s="104"/>
      <c r="AG5498" s="78"/>
      <c r="AH5498" s="104"/>
      <c r="AI5498" s="78"/>
      <c r="AJ5498" s="104"/>
      <c r="AK5498" s="78"/>
      <c r="AL5498" s="78"/>
      <c r="AM5498" s="8"/>
      <c r="AN5498" s="78"/>
      <c r="AO5498" s="78"/>
      <c r="AP5498" s="78"/>
      <c r="AQ5498" s="78"/>
      <c r="AR5498" s="78"/>
      <c r="AS5498" s="78"/>
      <c r="AT5498" s="78"/>
      <c r="AU5498" s="78"/>
      <c r="AV5498" s="78"/>
      <c r="AW5498" s="77"/>
      <c r="AX5498" s="144"/>
      <c r="AY5498" s="144"/>
      <c r="AZ5498" s="144"/>
      <c r="BA5498" s="54"/>
      <c r="BB5498" s="54"/>
    </row>
    <row r="5499" spans="2:54" x14ac:dyDescent="0.25">
      <c r="B5499" s="77"/>
      <c r="C5499" s="77"/>
      <c r="D5499" s="77"/>
      <c r="E5499" s="77"/>
      <c r="F5499" s="77"/>
      <c r="G5499" s="77"/>
      <c r="I5499" s="78"/>
      <c r="K5499" s="78"/>
      <c r="L5499" s="77"/>
      <c r="M5499" s="78"/>
      <c r="N5499" s="78"/>
      <c r="O5499" s="78"/>
      <c r="P5499" s="78"/>
      <c r="Q5499" s="144"/>
      <c r="R5499" s="78"/>
      <c r="S5499" s="78"/>
      <c r="T5499" s="78"/>
      <c r="U5499" s="78"/>
      <c r="V5499" s="219"/>
      <c r="W5499" s="78"/>
      <c r="X5499" s="78"/>
      <c r="Y5499" s="78"/>
      <c r="Z5499" s="78"/>
      <c r="AA5499" s="77"/>
      <c r="AB5499" s="77"/>
      <c r="AC5499" s="78"/>
      <c r="AD5499" s="104"/>
      <c r="AE5499" s="78"/>
      <c r="AF5499" s="104"/>
      <c r="AG5499" s="78"/>
      <c r="AH5499" s="104"/>
      <c r="AI5499" s="78"/>
      <c r="AJ5499" s="104"/>
      <c r="AK5499" s="78"/>
      <c r="AL5499" s="78"/>
      <c r="AM5499" s="8"/>
      <c r="AN5499" s="78"/>
      <c r="AO5499" s="78"/>
      <c r="AP5499" s="78"/>
      <c r="AQ5499" s="78"/>
      <c r="AR5499" s="78"/>
      <c r="AS5499" s="78"/>
      <c r="AT5499" s="78"/>
      <c r="AU5499" s="78"/>
      <c r="AV5499" s="78"/>
      <c r="AW5499" s="77"/>
      <c r="AX5499" s="144"/>
      <c r="AY5499" s="144"/>
      <c r="AZ5499" s="144"/>
      <c r="BA5499" s="54"/>
      <c r="BB5499" s="54"/>
    </row>
    <row r="5500" spans="2:54" x14ac:dyDescent="0.25">
      <c r="B5500" s="77"/>
      <c r="C5500" s="77"/>
      <c r="D5500" s="77"/>
      <c r="E5500" s="77"/>
      <c r="F5500" s="77"/>
      <c r="G5500" s="77"/>
      <c r="I5500" s="78"/>
      <c r="K5500" s="78"/>
      <c r="L5500" s="77"/>
      <c r="M5500" s="78"/>
      <c r="N5500" s="78"/>
      <c r="O5500" s="78"/>
      <c r="P5500" s="78"/>
      <c r="Q5500" s="144"/>
      <c r="R5500" s="78"/>
      <c r="S5500" s="78"/>
      <c r="T5500" s="78"/>
      <c r="U5500" s="78"/>
      <c r="V5500" s="219"/>
      <c r="W5500" s="78"/>
      <c r="X5500" s="78"/>
      <c r="Y5500" s="78"/>
      <c r="Z5500" s="78"/>
      <c r="AA5500" s="77"/>
      <c r="AB5500" s="77"/>
      <c r="AC5500" s="78"/>
      <c r="AD5500" s="104"/>
      <c r="AE5500" s="78"/>
      <c r="AF5500" s="104"/>
      <c r="AG5500" s="78"/>
      <c r="AH5500" s="104"/>
      <c r="AI5500" s="78"/>
      <c r="AJ5500" s="104"/>
      <c r="AK5500" s="78"/>
      <c r="AL5500" s="78"/>
      <c r="AM5500" s="8"/>
      <c r="AN5500" s="78"/>
      <c r="AO5500" s="78"/>
      <c r="AP5500" s="78"/>
      <c r="AQ5500" s="78"/>
      <c r="AR5500" s="78"/>
      <c r="AS5500" s="78"/>
      <c r="AT5500" s="78"/>
      <c r="AU5500" s="78"/>
      <c r="AV5500" s="78"/>
      <c r="AW5500" s="77"/>
      <c r="AX5500" s="144"/>
      <c r="AY5500" s="144"/>
      <c r="AZ5500" s="144"/>
      <c r="BA5500" s="54"/>
      <c r="BB5500" s="54"/>
    </row>
    <row r="5501" spans="2:54" x14ac:dyDescent="0.25">
      <c r="B5501" s="77"/>
      <c r="C5501" s="77"/>
      <c r="D5501" s="77"/>
      <c r="E5501" s="77"/>
      <c r="F5501" s="77"/>
      <c r="G5501" s="77"/>
      <c r="I5501" s="78"/>
      <c r="K5501" s="78"/>
      <c r="L5501" s="77"/>
      <c r="M5501" s="78"/>
      <c r="N5501" s="78"/>
      <c r="O5501" s="78"/>
      <c r="P5501" s="78"/>
      <c r="Q5501" s="144"/>
      <c r="R5501" s="78"/>
      <c r="S5501" s="78"/>
      <c r="T5501" s="78"/>
      <c r="U5501" s="78"/>
      <c r="V5501" s="219"/>
      <c r="W5501" s="78"/>
      <c r="X5501" s="78"/>
      <c r="Y5501" s="78"/>
      <c r="Z5501" s="78"/>
      <c r="AA5501" s="77"/>
      <c r="AB5501" s="77"/>
      <c r="AC5501" s="78"/>
      <c r="AD5501" s="104"/>
      <c r="AE5501" s="78"/>
      <c r="AF5501" s="104"/>
      <c r="AG5501" s="78"/>
      <c r="AH5501" s="104"/>
      <c r="AI5501" s="78"/>
      <c r="AJ5501" s="104"/>
      <c r="AK5501" s="78"/>
      <c r="AL5501" s="78"/>
      <c r="AM5501" s="8"/>
      <c r="AN5501" s="78"/>
      <c r="AO5501" s="78"/>
      <c r="AP5501" s="78"/>
      <c r="AQ5501" s="78"/>
      <c r="AR5501" s="78"/>
      <c r="AS5501" s="78"/>
      <c r="AT5501" s="78"/>
      <c r="AU5501" s="78"/>
      <c r="AV5501" s="78"/>
      <c r="AW5501" s="77"/>
      <c r="AX5501" s="144"/>
      <c r="AY5501" s="144"/>
      <c r="AZ5501" s="144"/>
      <c r="BA5501" s="54"/>
      <c r="BB5501" s="54"/>
    </row>
    <row r="5502" spans="2:54" x14ac:dyDescent="0.25">
      <c r="B5502" s="77"/>
      <c r="C5502" s="77"/>
      <c r="D5502" s="77"/>
      <c r="E5502" s="77"/>
      <c r="F5502" s="77"/>
      <c r="G5502" s="77"/>
      <c r="I5502" s="78"/>
      <c r="K5502" s="78"/>
      <c r="L5502" s="77"/>
      <c r="M5502" s="78"/>
      <c r="N5502" s="78"/>
      <c r="O5502" s="78"/>
      <c r="P5502" s="78"/>
      <c r="Q5502" s="144"/>
      <c r="R5502" s="78"/>
      <c r="S5502" s="78"/>
      <c r="T5502" s="78"/>
      <c r="U5502" s="78"/>
      <c r="V5502" s="219"/>
      <c r="W5502" s="78"/>
      <c r="X5502" s="78"/>
      <c r="Y5502" s="78"/>
      <c r="Z5502" s="78"/>
      <c r="AA5502" s="77"/>
      <c r="AB5502" s="77"/>
      <c r="AC5502" s="78"/>
      <c r="AD5502" s="104"/>
      <c r="AE5502" s="78"/>
      <c r="AF5502" s="104"/>
      <c r="AG5502" s="78"/>
      <c r="AH5502" s="104"/>
      <c r="AI5502" s="78"/>
      <c r="AJ5502" s="104"/>
      <c r="AK5502" s="78"/>
      <c r="AL5502" s="78"/>
      <c r="AM5502" s="8"/>
      <c r="AN5502" s="78"/>
      <c r="AO5502" s="78"/>
      <c r="AP5502" s="78"/>
      <c r="AQ5502" s="78"/>
      <c r="AR5502" s="78"/>
      <c r="AS5502" s="78"/>
      <c r="AT5502" s="78"/>
      <c r="AU5502" s="78"/>
      <c r="AV5502" s="78"/>
      <c r="AW5502" s="77"/>
      <c r="AX5502" s="144"/>
      <c r="AY5502" s="144"/>
      <c r="AZ5502" s="144"/>
      <c r="BA5502" s="54"/>
      <c r="BB5502" s="54"/>
    </row>
    <row r="5503" spans="2:54" x14ac:dyDescent="0.25">
      <c r="B5503" s="77"/>
      <c r="C5503" s="77"/>
      <c r="D5503" s="77"/>
      <c r="E5503" s="77"/>
      <c r="F5503" s="77"/>
      <c r="G5503" s="77"/>
      <c r="I5503" s="78"/>
      <c r="K5503" s="78"/>
      <c r="L5503" s="77"/>
      <c r="M5503" s="78"/>
      <c r="N5503" s="78"/>
      <c r="O5503" s="78"/>
      <c r="P5503" s="78"/>
      <c r="Q5503" s="144"/>
      <c r="R5503" s="78"/>
      <c r="S5503" s="78"/>
      <c r="T5503" s="78"/>
      <c r="U5503" s="78"/>
      <c r="V5503" s="219"/>
      <c r="W5503" s="78"/>
      <c r="X5503" s="78"/>
      <c r="Y5503" s="78"/>
      <c r="Z5503" s="78"/>
      <c r="AA5503" s="77"/>
      <c r="AB5503" s="77"/>
      <c r="AC5503" s="78"/>
      <c r="AD5503" s="104"/>
      <c r="AE5503" s="78"/>
      <c r="AF5503" s="104"/>
      <c r="AG5503" s="78"/>
      <c r="AH5503" s="104"/>
      <c r="AI5503" s="78"/>
      <c r="AJ5503" s="104"/>
      <c r="AK5503" s="78"/>
      <c r="AL5503" s="78"/>
      <c r="AM5503" s="8"/>
      <c r="AN5503" s="78"/>
      <c r="AO5503" s="78"/>
      <c r="AP5503" s="78"/>
      <c r="AQ5503" s="78"/>
      <c r="AR5503" s="78"/>
      <c r="AS5503" s="78"/>
      <c r="AT5503" s="78"/>
      <c r="AU5503" s="78"/>
      <c r="AV5503" s="78"/>
      <c r="AW5503" s="77"/>
      <c r="AX5503" s="144"/>
      <c r="AY5503" s="144"/>
      <c r="AZ5503" s="144"/>
      <c r="BA5503" s="54"/>
      <c r="BB5503" s="54"/>
    </row>
    <row r="5504" spans="2:54" x14ac:dyDescent="0.25">
      <c r="B5504" s="77"/>
      <c r="C5504" s="77"/>
      <c r="D5504" s="77"/>
      <c r="E5504" s="77"/>
      <c r="F5504" s="77"/>
      <c r="G5504" s="77"/>
      <c r="I5504" s="78"/>
      <c r="K5504" s="78"/>
      <c r="L5504" s="77"/>
      <c r="M5504" s="78"/>
      <c r="N5504" s="78"/>
      <c r="O5504" s="78"/>
      <c r="P5504" s="78"/>
      <c r="Q5504" s="144"/>
      <c r="R5504" s="78"/>
      <c r="S5504" s="78"/>
      <c r="T5504" s="78"/>
      <c r="U5504" s="78"/>
      <c r="V5504" s="219"/>
      <c r="W5504" s="78"/>
      <c r="X5504" s="78"/>
      <c r="Y5504" s="78"/>
      <c r="Z5504" s="78"/>
      <c r="AA5504" s="77"/>
      <c r="AB5504" s="77"/>
      <c r="AC5504" s="78"/>
      <c r="AD5504" s="104"/>
      <c r="AE5504" s="78"/>
      <c r="AF5504" s="104"/>
      <c r="AG5504" s="78"/>
      <c r="AH5504" s="104"/>
      <c r="AI5504" s="78"/>
      <c r="AJ5504" s="104"/>
      <c r="AK5504" s="78"/>
      <c r="AL5504" s="78"/>
      <c r="AM5504" s="8"/>
      <c r="AN5504" s="78"/>
      <c r="AO5504" s="78"/>
      <c r="AP5504" s="78"/>
      <c r="AQ5504" s="78"/>
      <c r="AR5504" s="78"/>
      <c r="AS5504" s="78"/>
      <c r="AT5504" s="78"/>
      <c r="AU5504" s="78"/>
      <c r="AV5504" s="78"/>
      <c r="AW5504" s="77"/>
      <c r="AX5504" s="144"/>
      <c r="AY5504" s="144"/>
      <c r="AZ5504" s="144"/>
      <c r="BA5504" s="54"/>
      <c r="BB5504" s="54"/>
    </row>
    <row r="5505" spans="2:54" x14ac:dyDescent="0.25">
      <c r="B5505" s="77"/>
      <c r="C5505" s="77"/>
      <c r="D5505" s="77"/>
      <c r="E5505" s="77"/>
      <c r="F5505" s="77"/>
      <c r="G5505" s="77"/>
      <c r="I5505" s="78"/>
      <c r="K5505" s="78"/>
      <c r="L5505" s="77"/>
      <c r="M5505" s="78"/>
      <c r="N5505" s="78"/>
      <c r="O5505" s="78"/>
      <c r="P5505" s="78"/>
      <c r="Q5505" s="144"/>
      <c r="R5505" s="78"/>
      <c r="S5505" s="78"/>
      <c r="T5505" s="78"/>
      <c r="U5505" s="78"/>
      <c r="V5505" s="219"/>
      <c r="W5505" s="78"/>
      <c r="X5505" s="78"/>
      <c r="Y5505" s="78"/>
      <c r="Z5505" s="78"/>
      <c r="AA5505" s="77"/>
      <c r="AB5505" s="77"/>
      <c r="AC5505" s="78"/>
      <c r="AD5505" s="104"/>
      <c r="AE5505" s="78"/>
      <c r="AF5505" s="104"/>
      <c r="AG5505" s="78"/>
      <c r="AH5505" s="104"/>
      <c r="AI5505" s="78"/>
      <c r="AJ5505" s="104"/>
      <c r="AK5505" s="78"/>
      <c r="AL5505" s="78"/>
      <c r="AM5505" s="8"/>
      <c r="AN5505" s="78"/>
      <c r="AO5505" s="78"/>
      <c r="AP5505" s="78"/>
      <c r="AQ5505" s="78"/>
      <c r="AR5505" s="78"/>
      <c r="AS5505" s="78"/>
      <c r="AT5505" s="78"/>
      <c r="AU5505" s="78"/>
      <c r="AV5505" s="78"/>
      <c r="AW5505" s="77"/>
      <c r="AX5505" s="144"/>
      <c r="AY5505" s="144"/>
      <c r="AZ5505" s="144"/>
      <c r="BA5505" s="54"/>
      <c r="BB5505" s="54"/>
    </row>
    <row r="5506" spans="2:54" x14ac:dyDescent="0.25">
      <c r="B5506" s="77"/>
      <c r="C5506" s="77"/>
      <c r="D5506" s="77"/>
      <c r="E5506" s="77"/>
      <c r="F5506" s="77"/>
      <c r="G5506" s="77"/>
      <c r="I5506" s="78"/>
      <c r="K5506" s="78"/>
      <c r="L5506" s="77"/>
      <c r="M5506" s="78"/>
      <c r="N5506" s="78"/>
      <c r="O5506" s="78"/>
      <c r="P5506" s="78"/>
      <c r="Q5506" s="144"/>
      <c r="R5506" s="78"/>
      <c r="S5506" s="78"/>
      <c r="T5506" s="78"/>
      <c r="U5506" s="78"/>
      <c r="V5506" s="219"/>
      <c r="W5506" s="78"/>
      <c r="X5506" s="78"/>
      <c r="Y5506" s="78"/>
      <c r="Z5506" s="78"/>
      <c r="AA5506" s="77"/>
      <c r="AB5506" s="77"/>
      <c r="AC5506" s="78"/>
      <c r="AD5506" s="104"/>
      <c r="AE5506" s="78"/>
      <c r="AF5506" s="104"/>
      <c r="AG5506" s="78"/>
      <c r="AH5506" s="104"/>
      <c r="AI5506" s="78"/>
      <c r="AJ5506" s="104"/>
      <c r="AK5506" s="78"/>
      <c r="AL5506" s="78"/>
      <c r="AM5506" s="8"/>
      <c r="AN5506" s="78"/>
      <c r="AO5506" s="78"/>
      <c r="AP5506" s="78"/>
      <c r="AQ5506" s="78"/>
      <c r="AR5506" s="78"/>
      <c r="AS5506" s="78"/>
      <c r="AT5506" s="78"/>
      <c r="AU5506" s="78"/>
      <c r="AV5506" s="78"/>
      <c r="AW5506" s="77"/>
      <c r="AX5506" s="144"/>
      <c r="AY5506" s="144"/>
      <c r="AZ5506" s="144"/>
      <c r="BA5506" s="54"/>
      <c r="BB5506" s="54"/>
    </row>
    <row r="5507" spans="2:54" x14ac:dyDescent="0.25">
      <c r="B5507" s="77"/>
      <c r="C5507" s="77"/>
      <c r="D5507" s="77"/>
      <c r="E5507" s="77"/>
      <c r="F5507" s="77"/>
      <c r="G5507" s="77"/>
      <c r="I5507" s="78"/>
      <c r="K5507" s="78"/>
      <c r="L5507" s="77"/>
      <c r="M5507" s="78"/>
      <c r="N5507" s="78"/>
      <c r="O5507" s="78"/>
      <c r="P5507" s="78"/>
      <c r="Q5507" s="144"/>
      <c r="R5507" s="78"/>
      <c r="S5507" s="78"/>
      <c r="T5507" s="78"/>
      <c r="U5507" s="78"/>
      <c r="V5507" s="219"/>
      <c r="W5507" s="78"/>
      <c r="X5507" s="78"/>
      <c r="Y5507" s="78"/>
      <c r="Z5507" s="78"/>
      <c r="AA5507" s="77"/>
      <c r="AB5507" s="77"/>
      <c r="AC5507" s="78"/>
      <c r="AD5507" s="104"/>
      <c r="AE5507" s="78"/>
      <c r="AF5507" s="104"/>
      <c r="AG5507" s="78"/>
      <c r="AH5507" s="104"/>
      <c r="AI5507" s="78"/>
      <c r="AJ5507" s="104"/>
      <c r="AK5507" s="78"/>
      <c r="AL5507" s="78"/>
      <c r="AM5507" s="8"/>
      <c r="AN5507" s="78"/>
      <c r="AO5507" s="78"/>
      <c r="AP5507" s="78"/>
      <c r="AQ5507" s="78"/>
      <c r="AR5507" s="78"/>
      <c r="AS5507" s="78"/>
      <c r="AT5507" s="78"/>
      <c r="AU5507" s="78"/>
      <c r="AV5507" s="78"/>
      <c r="AW5507" s="77"/>
      <c r="AX5507" s="144"/>
      <c r="AY5507" s="144"/>
      <c r="AZ5507" s="144"/>
      <c r="BA5507" s="54"/>
      <c r="BB5507" s="54"/>
    </row>
    <row r="5508" spans="2:54" x14ac:dyDescent="0.25">
      <c r="B5508" s="77"/>
      <c r="C5508" s="77"/>
      <c r="D5508" s="77"/>
      <c r="E5508" s="77"/>
      <c r="F5508" s="77"/>
      <c r="G5508" s="77"/>
      <c r="I5508" s="78"/>
      <c r="K5508" s="78"/>
      <c r="L5508" s="77"/>
      <c r="M5508" s="78"/>
      <c r="N5508" s="78"/>
      <c r="O5508" s="78"/>
      <c r="P5508" s="78"/>
      <c r="Q5508" s="144"/>
      <c r="R5508" s="78"/>
      <c r="S5508" s="78"/>
      <c r="T5508" s="78"/>
      <c r="U5508" s="78"/>
      <c r="V5508" s="219"/>
      <c r="W5508" s="78"/>
      <c r="X5508" s="78"/>
      <c r="Y5508" s="78"/>
      <c r="Z5508" s="78"/>
      <c r="AA5508" s="77"/>
      <c r="AB5508" s="77"/>
      <c r="AC5508" s="78"/>
      <c r="AD5508" s="104"/>
      <c r="AE5508" s="78"/>
      <c r="AF5508" s="104"/>
      <c r="AG5508" s="78"/>
      <c r="AH5508" s="104"/>
      <c r="AI5508" s="78"/>
      <c r="AJ5508" s="104"/>
      <c r="AK5508" s="78"/>
      <c r="AL5508" s="78"/>
      <c r="AM5508" s="8"/>
      <c r="AN5508" s="78"/>
      <c r="AO5508" s="78"/>
      <c r="AP5508" s="78"/>
      <c r="AQ5508" s="78"/>
      <c r="AR5508" s="78"/>
      <c r="AS5508" s="78"/>
      <c r="AT5508" s="78"/>
      <c r="AU5508" s="78"/>
      <c r="AV5508" s="78"/>
      <c r="AW5508" s="77"/>
      <c r="AX5508" s="144"/>
      <c r="AY5508" s="144"/>
      <c r="AZ5508" s="144"/>
      <c r="BA5508" s="54"/>
      <c r="BB5508" s="54"/>
    </row>
    <row r="5509" spans="2:54" x14ac:dyDescent="0.25">
      <c r="B5509" s="77"/>
      <c r="C5509" s="77"/>
      <c r="D5509" s="77"/>
      <c r="E5509" s="77"/>
      <c r="F5509" s="77"/>
      <c r="G5509" s="77"/>
      <c r="I5509" s="78"/>
      <c r="K5509" s="78"/>
      <c r="L5509" s="77"/>
      <c r="M5509" s="78"/>
      <c r="N5509" s="78"/>
      <c r="O5509" s="78"/>
      <c r="P5509" s="78"/>
      <c r="Q5509" s="144"/>
      <c r="R5509" s="78"/>
      <c r="S5509" s="78"/>
      <c r="T5509" s="78"/>
      <c r="U5509" s="78"/>
      <c r="V5509" s="219"/>
      <c r="W5509" s="78"/>
      <c r="X5509" s="78"/>
      <c r="Y5509" s="78"/>
      <c r="Z5509" s="78"/>
      <c r="AA5509" s="77"/>
      <c r="AB5509" s="77"/>
      <c r="AC5509" s="78"/>
      <c r="AD5509" s="104"/>
      <c r="AE5509" s="78"/>
      <c r="AF5509" s="104"/>
      <c r="AG5509" s="78"/>
      <c r="AH5509" s="104"/>
      <c r="AI5509" s="78"/>
      <c r="AJ5509" s="104"/>
      <c r="AK5509" s="78"/>
      <c r="AL5509" s="78"/>
      <c r="AM5509" s="8"/>
      <c r="AN5509" s="78"/>
      <c r="AO5509" s="78"/>
      <c r="AP5509" s="78"/>
      <c r="AQ5509" s="78"/>
      <c r="AR5509" s="78"/>
      <c r="AS5509" s="78"/>
      <c r="AT5509" s="78"/>
      <c r="AU5509" s="78"/>
      <c r="AV5509" s="78"/>
      <c r="AW5509" s="77"/>
      <c r="AX5509" s="144"/>
      <c r="AY5509" s="144"/>
      <c r="AZ5509" s="144"/>
      <c r="BA5509" s="54"/>
      <c r="BB5509" s="54"/>
    </row>
    <row r="5510" spans="2:54" x14ac:dyDescent="0.25">
      <c r="B5510" s="77"/>
      <c r="C5510" s="77"/>
      <c r="D5510" s="77"/>
      <c r="E5510" s="77"/>
      <c r="F5510" s="77"/>
      <c r="G5510" s="77"/>
      <c r="I5510" s="78"/>
      <c r="K5510" s="78"/>
      <c r="L5510" s="77"/>
      <c r="M5510" s="78"/>
      <c r="N5510" s="78"/>
      <c r="O5510" s="78"/>
      <c r="P5510" s="78"/>
      <c r="Q5510" s="144"/>
      <c r="R5510" s="78"/>
      <c r="S5510" s="78"/>
      <c r="T5510" s="78"/>
      <c r="U5510" s="78"/>
      <c r="V5510" s="219"/>
      <c r="W5510" s="78"/>
      <c r="X5510" s="78"/>
      <c r="Y5510" s="78"/>
      <c r="Z5510" s="78"/>
      <c r="AA5510" s="77"/>
      <c r="AB5510" s="77"/>
      <c r="AC5510" s="78"/>
      <c r="AD5510" s="104"/>
      <c r="AE5510" s="78"/>
      <c r="AF5510" s="104"/>
      <c r="AG5510" s="78"/>
      <c r="AH5510" s="104"/>
      <c r="AI5510" s="78"/>
      <c r="AJ5510" s="104"/>
      <c r="AK5510" s="78"/>
      <c r="AL5510" s="78"/>
      <c r="AM5510" s="8"/>
      <c r="AN5510" s="78"/>
      <c r="AO5510" s="78"/>
      <c r="AP5510" s="78"/>
      <c r="AQ5510" s="78"/>
      <c r="AR5510" s="78"/>
      <c r="AS5510" s="78"/>
      <c r="AT5510" s="78"/>
      <c r="AU5510" s="78"/>
      <c r="AV5510" s="78"/>
      <c r="AW5510" s="77"/>
      <c r="AX5510" s="144"/>
      <c r="AY5510" s="144"/>
      <c r="AZ5510" s="144"/>
      <c r="BA5510" s="54"/>
      <c r="BB5510" s="54"/>
    </row>
    <row r="5511" spans="2:54" x14ac:dyDescent="0.25">
      <c r="B5511" s="77"/>
      <c r="C5511" s="77"/>
      <c r="D5511" s="77"/>
      <c r="E5511" s="77"/>
      <c r="F5511" s="77"/>
      <c r="G5511" s="77"/>
      <c r="I5511" s="78"/>
      <c r="K5511" s="78"/>
      <c r="L5511" s="77"/>
      <c r="M5511" s="78"/>
      <c r="N5511" s="78"/>
      <c r="O5511" s="78"/>
      <c r="P5511" s="78"/>
      <c r="Q5511" s="144"/>
      <c r="R5511" s="78"/>
      <c r="S5511" s="78"/>
      <c r="T5511" s="78"/>
      <c r="U5511" s="78"/>
      <c r="V5511" s="219"/>
      <c r="W5511" s="78"/>
      <c r="X5511" s="78"/>
      <c r="Y5511" s="78"/>
      <c r="Z5511" s="78"/>
      <c r="AA5511" s="77"/>
      <c r="AB5511" s="77"/>
      <c r="AC5511" s="78"/>
      <c r="AD5511" s="104"/>
      <c r="AE5511" s="78"/>
      <c r="AF5511" s="104"/>
      <c r="AG5511" s="78"/>
      <c r="AH5511" s="104"/>
      <c r="AI5511" s="78"/>
      <c r="AJ5511" s="104"/>
      <c r="AK5511" s="78"/>
      <c r="AL5511" s="78"/>
      <c r="AM5511" s="8"/>
      <c r="AN5511" s="78"/>
      <c r="AO5511" s="78"/>
      <c r="AP5511" s="78"/>
      <c r="AQ5511" s="78"/>
      <c r="AR5511" s="78"/>
      <c r="AS5511" s="78"/>
      <c r="AT5511" s="78"/>
      <c r="AU5511" s="78"/>
      <c r="AV5511" s="78"/>
      <c r="AW5511" s="77"/>
      <c r="AX5511" s="144"/>
      <c r="AY5511" s="144"/>
      <c r="AZ5511" s="144"/>
      <c r="BA5511" s="54"/>
      <c r="BB5511" s="54"/>
    </row>
    <row r="5512" spans="2:54" x14ac:dyDescent="0.25">
      <c r="B5512" s="77"/>
      <c r="C5512" s="77"/>
      <c r="D5512" s="77"/>
      <c r="E5512" s="77"/>
      <c r="F5512" s="77"/>
      <c r="G5512" s="77"/>
      <c r="I5512" s="78"/>
      <c r="K5512" s="78"/>
      <c r="L5512" s="77"/>
      <c r="M5512" s="78"/>
      <c r="N5512" s="78"/>
      <c r="O5512" s="78"/>
      <c r="P5512" s="78"/>
      <c r="Q5512" s="144"/>
      <c r="R5512" s="78"/>
      <c r="S5512" s="78"/>
      <c r="T5512" s="78"/>
      <c r="U5512" s="78"/>
      <c r="V5512" s="219"/>
      <c r="W5512" s="78"/>
      <c r="X5512" s="78"/>
      <c r="Y5512" s="78"/>
      <c r="Z5512" s="78"/>
      <c r="AA5512" s="77"/>
      <c r="AB5512" s="77"/>
      <c r="AC5512" s="78"/>
      <c r="AD5512" s="104"/>
      <c r="AE5512" s="78"/>
      <c r="AF5512" s="104"/>
      <c r="AG5512" s="78"/>
      <c r="AH5512" s="104"/>
      <c r="AI5512" s="78"/>
      <c r="AJ5512" s="104"/>
      <c r="AK5512" s="78"/>
      <c r="AL5512" s="78"/>
      <c r="AM5512" s="8"/>
      <c r="AN5512" s="78"/>
      <c r="AO5512" s="78"/>
      <c r="AP5512" s="78"/>
      <c r="AQ5512" s="78"/>
      <c r="AR5512" s="78"/>
      <c r="AS5512" s="78"/>
      <c r="AT5512" s="78"/>
      <c r="AU5512" s="78"/>
      <c r="AV5512" s="78"/>
      <c r="AW5512" s="77"/>
      <c r="AX5512" s="144"/>
      <c r="AY5512" s="144"/>
      <c r="AZ5512" s="144"/>
      <c r="BA5512" s="54"/>
      <c r="BB5512" s="54"/>
    </row>
    <row r="5513" spans="2:54" x14ac:dyDescent="0.25">
      <c r="B5513" s="77"/>
      <c r="C5513" s="77"/>
      <c r="D5513" s="77"/>
      <c r="E5513" s="77"/>
      <c r="F5513" s="77"/>
      <c r="G5513" s="77"/>
      <c r="I5513" s="78"/>
      <c r="K5513" s="78"/>
      <c r="L5513" s="77"/>
      <c r="M5513" s="78"/>
      <c r="N5513" s="78"/>
      <c r="O5513" s="78"/>
      <c r="P5513" s="78"/>
      <c r="Q5513" s="144"/>
      <c r="R5513" s="78"/>
      <c r="S5513" s="78"/>
      <c r="T5513" s="78"/>
      <c r="U5513" s="78"/>
      <c r="V5513" s="219"/>
      <c r="W5513" s="78"/>
      <c r="X5513" s="78"/>
      <c r="Y5513" s="78"/>
      <c r="Z5513" s="78"/>
      <c r="AA5513" s="77"/>
      <c r="AB5513" s="77"/>
      <c r="AC5513" s="78"/>
      <c r="AD5513" s="104"/>
      <c r="AE5513" s="78"/>
      <c r="AF5513" s="104"/>
      <c r="AG5513" s="78"/>
      <c r="AH5513" s="104"/>
      <c r="AI5513" s="78"/>
      <c r="AJ5513" s="104"/>
      <c r="AK5513" s="78"/>
      <c r="AL5513" s="78"/>
      <c r="AM5513" s="8"/>
      <c r="AN5513" s="78"/>
      <c r="AO5513" s="78"/>
      <c r="AP5513" s="78"/>
      <c r="AQ5513" s="78"/>
      <c r="AR5513" s="78"/>
      <c r="AS5513" s="78"/>
      <c r="AT5513" s="78"/>
      <c r="AU5513" s="78"/>
      <c r="AV5513" s="78"/>
      <c r="AW5513" s="77"/>
      <c r="AX5513" s="144"/>
      <c r="AY5513" s="144"/>
      <c r="AZ5513" s="144"/>
      <c r="BA5513" s="54"/>
      <c r="BB5513" s="54"/>
    </row>
    <row r="5514" spans="2:54" x14ac:dyDescent="0.25">
      <c r="B5514" s="77"/>
      <c r="C5514" s="77"/>
      <c r="D5514" s="77"/>
      <c r="E5514" s="77"/>
      <c r="F5514" s="77"/>
      <c r="G5514" s="77"/>
      <c r="I5514" s="78"/>
      <c r="K5514" s="78"/>
      <c r="L5514" s="77"/>
      <c r="M5514" s="78"/>
      <c r="N5514" s="78"/>
      <c r="O5514" s="78"/>
      <c r="P5514" s="78"/>
      <c r="Q5514" s="144"/>
      <c r="R5514" s="78"/>
      <c r="S5514" s="78"/>
      <c r="T5514" s="78"/>
      <c r="U5514" s="78"/>
      <c r="V5514" s="219"/>
      <c r="W5514" s="78"/>
      <c r="X5514" s="78"/>
      <c r="Y5514" s="78"/>
      <c r="Z5514" s="78"/>
      <c r="AA5514" s="77"/>
      <c r="AB5514" s="77"/>
      <c r="AC5514" s="78"/>
      <c r="AD5514" s="104"/>
      <c r="AE5514" s="78"/>
      <c r="AF5514" s="104"/>
      <c r="AG5514" s="78"/>
      <c r="AH5514" s="104"/>
      <c r="AI5514" s="78"/>
      <c r="AJ5514" s="104"/>
      <c r="AK5514" s="78"/>
      <c r="AL5514" s="78"/>
      <c r="AM5514" s="8"/>
      <c r="AN5514" s="78"/>
      <c r="AO5514" s="78"/>
      <c r="AP5514" s="78"/>
      <c r="AQ5514" s="78"/>
      <c r="AR5514" s="78"/>
      <c r="AS5514" s="78"/>
      <c r="AT5514" s="78"/>
      <c r="AU5514" s="78"/>
      <c r="AV5514" s="78"/>
      <c r="AW5514" s="77"/>
      <c r="AX5514" s="144"/>
      <c r="AY5514" s="144"/>
      <c r="AZ5514" s="144"/>
      <c r="BA5514" s="54"/>
      <c r="BB5514" s="54"/>
    </row>
    <row r="5515" spans="2:54" x14ac:dyDescent="0.25">
      <c r="B5515" s="77"/>
      <c r="C5515" s="77"/>
      <c r="D5515" s="77"/>
      <c r="E5515" s="77"/>
      <c r="F5515" s="77"/>
      <c r="G5515" s="77"/>
      <c r="I5515" s="78"/>
      <c r="K5515" s="78"/>
      <c r="L5515" s="77"/>
      <c r="M5515" s="78"/>
      <c r="N5515" s="78"/>
      <c r="O5515" s="78"/>
      <c r="P5515" s="78"/>
      <c r="Q5515" s="144"/>
      <c r="R5515" s="78"/>
      <c r="S5515" s="78"/>
      <c r="T5515" s="78"/>
      <c r="U5515" s="78"/>
      <c r="V5515" s="219"/>
      <c r="W5515" s="78"/>
      <c r="X5515" s="78"/>
      <c r="Y5515" s="78"/>
      <c r="Z5515" s="78"/>
      <c r="AA5515" s="77"/>
      <c r="AB5515" s="77"/>
      <c r="AC5515" s="78"/>
      <c r="AD5515" s="104"/>
      <c r="AE5515" s="78"/>
      <c r="AF5515" s="104"/>
      <c r="AG5515" s="78"/>
      <c r="AH5515" s="104"/>
      <c r="AI5515" s="78"/>
      <c r="AJ5515" s="104"/>
      <c r="AK5515" s="78"/>
      <c r="AL5515" s="78"/>
      <c r="AM5515" s="8"/>
      <c r="AN5515" s="78"/>
      <c r="AO5515" s="78"/>
      <c r="AP5515" s="78"/>
      <c r="AQ5515" s="78"/>
      <c r="AR5515" s="78"/>
      <c r="AS5515" s="78"/>
      <c r="AT5515" s="78"/>
      <c r="AU5515" s="78"/>
      <c r="AV5515" s="78"/>
      <c r="AW5515" s="77"/>
      <c r="AX5515" s="144"/>
      <c r="AY5515" s="144"/>
      <c r="AZ5515" s="144"/>
      <c r="BA5515" s="54"/>
      <c r="BB5515" s="54"/>
    </row>
    <row r="5516" spans="2:54" x14ac:dyDescent="0.25">
      <c r="B5516" s="77"/>
      <c r="C5516" s="77"/>
      <c r="D5516" s="77"/>
      <c r="E5516" s="77"/>
      <c r="F5516" s="77"/>
      <c r="G5516" s="77"/>
      <c r="I5516" s="78"/>
      <c r="K5516" s="78"/>
      <c r="L5516" s="77"/>
      <c r="M5516" s="78"/>
      <c r="N5516" s="78"/>
      <c r="O5516" s="78"/>
      <c r="P5516" s="78"/>
      <c r="Q5516" s="144"/>
      <c r="R5516" s="78"/>
      <c r="S5516" s="78"/>
      <c r="T5516" s="78"/>
      <c r="U5516" s="78"/>
      <c r="V5516" s="219"/>
      <c r="W5516" s="78"/>
      <c r="X5516" s="78"/>
      <c r="Y5516" s="78"/>
      <c r="Z5516" s="78"/>
      <c r="AA5516" s="77"/>
      <c r="AB5516" s="77"/>
      <c r="AC5516" s="78"/>
      <c r="AD5516" s="104"/>
      <c r="AE5516" s="78"/>
      <c r="AF5516" s="104"/>
      <c r="AG5516" s="78"/>
      <c r="AH5516" s="104"/>
      <c r="AI5516" s="78"/>
      <c r="AJ5516" s="104"/>
      <c r="AK5516" s="78"/>
      <c r="AL5516" s="78"/>
      <c r="AM5516" s="8"/>
      <c r="AN5516" s="78"/>
      <c r="AO5516" s="78"/>
      <c r="AP5516" s="78"/>
      <c r="AQ5516" s="78"/>
      <c r="AR5516" s="78"/>
      <c r="AS5516" s="78"/>
      <c r="AT5516" s="78"/>
      <c r="AU5516" s="78"/>
      <c r="AV5516" s="78"/>
      <c r="AW5516" s="77"/>
      <c r="AX5516" s="144"/>
      <c r="AY5516" s="144"/>
      <c r="AZ5516" s="144"/>
      <c r="BA5516" s="54"/>
      <c r="BB5516" s="54"/>
    </row>
    <row r="5517" spans="2:54" x14ac:dyDescent="0.25">
      <c r="B5517" s="77"/>
      <c r="C5517" s="77"/>
      <c r="D5517" s="77"/>
      <c r="E5517" s="77"/>
      <c r="F5517" s="77"/>
      <c r="G5517" s="77"/>
      <c r="I5517" s="78"/>
      <c r="K5517" s="78"/>
      <c r="L5517" s="77"/>
      <c r="M5517" s="78"/>
      <c r="N5517" s="78"/>
      <c r="O5517" s="78"/>
      <c r="P5517" s="78"/>
      <c r="Q5517" s="144"/>
      <c r="R5517" s="78"/>
      <c r="S5517" s="78"/>
      <c r="T5517" s="78"/>
      <c r="U5517" s="78"/>
      <c r="V5517" s="219"/>
      <c r="W5517" s="78"/>
      <c r="X5517" s="78"/>
      <c r="Y5517" s="78"/>
      <c r="Z5517" s="78"/>
      <c r="AA5517" s="77"/>
      <c r="AB5517" s="77"/>
      <c r="AC5517" s="78"/>
      <c r="AD5517" s="104"/>
      <c r="AE5517" s="78"/>
      <c r="AF5517" s="104"/>
      <c r="AG5517" s="78"/>
      <c r="AH5517" s="104"/>
      <c r="AI5517" s="78"/>
      <c r="AJ5517" s="104"/>
      <c r="AK5517" s="78"/>
      <c r="AL5517" s="78"/>
      <c r="AM5517" s="8"/>
      <c r="AN5517" s="78"/>
      <c r="AO5517" s="78"/>
      <c r="AP5517" s="78"/>
      <c r="AQ5517" s="78"/>
      <c r="AR5517" s="78"/>
      <c r="AS5517" s="78"/>
      <c r="AT5517" s="78"/>
      <c r="AU5517" s="78"/>
      <c r="AV5517" s="78"/>
      <c r="AW5517" s="77"/>
      <c r="AX5517" s="144"/>
      <c r="AY5517" s="144"/>
      <c r="AZ5517" s="144"/>
      <c r="BA5517" s="54"/>
      <c r="BB5517" s="54"/>
    </row>
    <row r="5518" spans="2:54" x14ac:dyDescent="0.25">
      <c r="B5518" s="77"/>
      <c r="C5518" s="77"/>
      <c r="D5518" s="77"/>
      <c r="E5518" s="77"/>
      <c r="F5518" s="77"/>
      <c r="G5518" s="77"/>
      <c r="I5518" s="78"/>
      <c r="K5518" s="78"/>
      <c r="L5518" s="77"/>
      <c r="M5518" s="78"/>
      <c r="N5518" s="78"/>
      <c r="O5518" s="78"/>
      <c r="P5518" s="78"/>
      <c r="Q5518" s="144"/>
      <c r="R5518" s="78"/>
      <c r="S5518" s="78"/>
      <c r="T5518" s="78"/>
      <c r="U5518" s="78"/>
      <c r="V5518" s="219"/>
      <c r="W5518" s="78"/>
      <c r="X5518" s="78"/>
      <c r="Y5518" s="78"/>
      <c r="Z5518" s="78"/>
      <c r="AA5518" s="77"/>
      <c r="AB5518" s="77"/>
      <c r="AC5518" s="78"/>
      <c r="AD5518" s="104"/>
      <c r="AE5518" s="78"/>
      <c r="AF5518" s="104"/>
      <c r="AG5518" s="78"/>
      <c r="AH5518" s="104"/>
      <c r="AI5518" s="78"/>
      <c r="AJ5518" s="104"/>
      <c r="AK5518" s="78"/>
      <c r="AL5518" s="78"/>
      <c r="AM5518" s="8"/>
      <c r="AN5518" s="78"/>
      <c r="AO5518" s="78"/>
      <c r="AP5518" s="78"/>
      <c r="AQ5518" s="78"/>
      <c r="AR5518" s="78"/>
      <c r="AS5518" s="78"/>
      <c r="AT5518" s="78"/>
      <c r="AU5518" s="78"/>
      <c r="AV5518" s="78"/>
      <c r="AW5518" s="77"/>
      <c r="AX5518" s="144"/>
      <c r="AY5518" s="144"/>
      <c r="AZ5518" s="144"/>
      <c r="BA5518" s="54"/>
      <c r="BB5518" s="54"/>
    </row>
    <row r="5519" spans="2:54" x14ac:dyDescent="0.25">
      <c r="B5519" s="77"/>
      <c r="C5519" s="77"/>
      <c r="D5519" s="77"/>
      <c r="E5519" s="77"/>
      <c r="F5519" s="77"/>
      <c r="G5519" s="77"/>
      <c r="I5519" s="78"/>
      <c r="K5519" s="78"/>
      <c r="L5519" s="77"/>
      <c r="M5519" s="78"/>
      <c r="N5519" s="78"/>
      <c r="O5519" s="78"/>
      <c r="P5519" s="78"/>
      <c r="Q5519" s="144"/>
      <c r="R5519" s="78"/>
      <c r="S5519" s="78"/>
      <c r="T5519" s="78"/>
      <c r="U5519" s="78"/>
      <c r="V5519" s="219"/>
      <c r="W5519" s="78"/>
      <c r="X5519" s="78"/>
      <c r="Y5519" s="78"/>
      <c r="Z5519" s="78"/>
      <c r="AA5519" s="77"/>
      <c r="AB5519" s="77"/>
      <c r="AC5519" s="78"/>
      <c r="AD5519" s="104"/>
      <c r="AE5519" s="78"/>
      <c r="AF5519" s="104"/>
      <c r="AG5519" s="78"/>
      <c r="AH5519" s="104"/>
      <c r="AI5519" s="78"/>
      <c r="AJ5519" s="104"/>
      <c r="AK5519" s="78"/>
      <c r="AL5519" s="78"/>
      <c r="AM5519" s="8"/>
      <c r="AN5519" s="78"/>
      <c r="AO5519" s="78"/>
      <c r="AP5519" s="78"/>
      <c r="AQ5519" s="78"/>
      <c r="AR5519" s="78"/>
      <c r="AS5519" s="78"/>
      <c r="AT5519" s="78"/>
      <c r="AU5519" s="78"/>
      <c r="AV5519" s="78"/>
      <c r="AW5519" s="77"/>
      <c r="AX5519" s="144"/>
      <c r="AY5519" s="144"/>
      <c r="AZ5519" s="144"/>
      <c r="BA5519" s="54"/>
      <c r="BB5519" s="54"/>
    </row>
    <row r="5520" spans="2:54" x14ac:dyDescent="0.25">
      <c r="B5520" s="77"/>
      <c r="C5520" s="77"/>
      <c r="D5520" s="77"/>
      <c r="E5520" s="77"/>
      <c r="F5520" s="77"/>
      <c r="G5520" s="77"/>
      <c r="I5520" s="78"/>
      <c r="K5520" s="78"/>
      <c r="L5520" s="77"/>
      <c r="M5520" s="78"/>
      <c r="N5520" s="78"/>
      <c r="O5520" s="78"/>
      <c r="P5520" s="78"/>
      <c r="Q5520" s="144"/>
      <c r="R5520" s="78"/>
      <c r="S5520" s="78"/>
      <c r="T5520" s="78"/>
      <c r="U5520" s="78"/>
      <c r="V5520" s="219"/>
      <c r="W5520" s="78"/>
      <c r="X5520" s="78"/>
      <c r="Y5520" s="78"/>
      <c r="Z5520" s="78"/>
      <c r="AA5520" s="77"/>
      <c r="AB5520" s="77"/>
      <c r="AC5520" s="78"/>
      <c r="AD5520" s="104"/>
      <c r="AE5520" s="78"/>
      <c r="AF5520" s="104"/>
      <c r="AG5520" s="78"/>
      <c r="AH5520" s="104"/>
      <c r="AI5520" s="78"/>
      <c r="AJ5520" s="104"/>
      <c r="AK5520" s="78"/>
      <c r="AL5520" s="78"/>
      <c r="AM5520" s="8"/>
      <c r="AN5520" s="78"/>
      <c r="AO5520" s="78"/>
      <c r="AP5520" s="78"/>
      <c r="AQ5520" s="78"/>
      <c r="AR5520" s="78"/>
      <c r="AS5520" s="78"/>
      <c r="AT5520" s="78"/>
      <c r="AU5520" s="78"/>
      <c r="AV5520" s="78"/>
      <c r="AW5520" s="77"/>
      <c r="AX5520" s="144"/>
      <c r="AY5520" s="144"/>
      <c r="AZ5520" s="144"/>
      <c r="BA5520" s="54"/>
      <c r="BB5520" s="54"/>
    </row>
    <row r="5521" spans="2:54" x14ac:dyDescent="0.25">
      <c r="B5521" s="77"/>
      <c r="C5521" s="77"/>
      <c r="D5521" s="77"/>
      <c r="E5521" s="77"/>
      <c r="F5521" s="77"/>
      <c r="G5521" s="77"/>
      <c r="I5521" s="78"/>
      <c r="K5521" s="78"/>
      <c r="L5521" s="77"/>
      <c r="M5521" s="78"/>
      <c r="N5521" s="78"/>
      <c r="O5521" s="78"/>
      <c r="P5521" s="78"/>
      <c r="Q5521" s="144"/>
      <c r="R5521" s="78"/>
      <c r="S5521" s="78"/>
      <c r="T5521" s="78"/>
      <c r="U5521" s="78"/>
      <c r="V5521" s="219"/>
      <c r="W5521" s="78"/>
      <c r="X5521" s="78"/>
      <c r="Y5521" s="78"/>
      <c r="Z5521" s="78"/>
      <c r="AA5521" s="77"/>
      <c r="AB5521" s="77"/>
      <c r="AC5521" s="78"/>
      <c r="AD5521" s="104"/>
      <c r="AE5521" s="78"/>
      <c r="AF5521" s="104"/>
      <c r="AG5521" s="78"/>
      <c r="AH5521" s="104"/>
      <c r="AI5521" s="78"/>
      <c r="AJ5521" s="104"/>
      <c r="AK5521" s="78"/>
      <c r="AL5521" s="78"/>
      <c r="AM5521" s="8"/>
      <c r="AN5521" s="78"/>
      <c r="AO5521" s="78"/>
      <c r="AP5521" s="78"/>
      <c r="AQ5521" s="78"/>
      <c r="AR5521" s="78"/>
      <c r="AS5521" s="78"/>
      <c r="AT5521" s="78"/>
      <c r="AU5521" s="78"/>
      <c r="AV5521" s="78"/>
      <c r="AW5521" s="77"/>
      <c r="AX5521" s="144"/>
      <c r="AY5521" s="144"/>
      <c r="AZ5521" s="144"/>
      <c r="BA5521" s="54"/>
      <c r="BB5521" s="54"/>
    </row>
    <row r="5522" spans="2:54" x14ac:dyDescent="0.25">
      <c r="B5522" s="77"/>
      <c r="C5522" s="77"/>
      <c r="D5522" s="77"/>
      <c r="E5522" s="77"/>
      <c r="F5522" s="77"/>
      <c r="G5522" s="77"/>
      <c r="I5522" s="78"/>
      <c r="K5522" s="78"/>
      <c r="L5522" s="77"/>
      <c r="M5522" s="78"/>
      <c r="N5522" s="78"/>
      <c r="O5522" s="78"/>
      <c r="P5522" s="78"/>
      <c r="Q5522" s="144"/>
      <c r="R5522" s="78"/>
      <c r="S5522" s="78"/>
      <c r="T5522" s="78"/>
      <c r="U5522" s="78"/>
      <c r="V5522" s="219"/>
      <c r="W5522" s="78"/>
      <c r="X5522" s="78"/>
      <c r="Y5522" s="78"/>
      <c r="Z5522" s="78"/>
      <c r="AA5522" s="77"/>
      <c r="AB5522" s="77"/>
      <c r="AC5522" s="78"/>
      <c r="AD5522" s="104"/>
      <c r="AE5522" s="78"/>
      <c r="AF5522" s="104"/>
      <c r="AG5522" s="78"/>
      <c r="AH5522" s="104"/>
      <c r="AI5522" s="78"/>
      <c r="AJ5522" s="104"/>
      <c r="AK5522" s="78"/>
      <c r="AL5522" s="78"/>
      <c r="AM5522" s="8"/>
      <c r="AN5522" s="78"/>
      <c r="AO5522" s="78"/>
      <c r="AP5522" s="78"/>
      <c r="AQ5522" s="78"/>
      <c r="AR5522" s="78"/>
      <c r="AS5522" s="78"/>
      <c r="AT5522" s="78"/>
      <c r="AU5522" s="78"/>
      <c r="AV5522" s="78"/>
      <c r="AW5522" s="77"/>
      <c r="AX5522" s="144"/>
      <c r="AY5522" s="144"/>
      <c r="AZ5522" s="144"/>
      <c r="BA5522" s="54"/>
      <c r="BB5522" s="54"/>
    </row>
    <row r="5523" spans="2:54" x14ac:dyDescent="0.25">
      <c r="B5523" s="77"/>
      <c r="C5523" s="77"/>
      <c r="D5523" s="77"/>
      <c r="E5523" s="77"/>
      <c r="F5523" s="77"/>
      <c r="G5523" s="77"/>
      <c r="I5523" s="78"/>
      <c r="K5523" s="78"/>
      <c r="L5523" s="77"/>
      <c r="M5523" s="78"/>
      <c r="N5523" s="78"/>
      <c r="O5523" s="78"/>
      <c r="P5523" s="78"/>
      <c r="Q5523" s="144"/>
      <c r="R5523" s="78"/>
      <c r="S5523" s="78"/>
      <c r="T5523" s="78"/>
      <c r="U5523" s="78"/>
      <c r="V5523" s="219"/>
      <c r="W5523" s="78"/>
      <c r="X5523" s="78"/>
      <c r="Y5523" s="78"/>
      <c r="Z5523" s="78"/>
      <c r="AA5523" s="77"/>
      <c r="AB5523" s="77"/>
      <c r="AC5523" s="78"/>
      <c r="AD5523" s="104"/>
      <c r="AE5523" s="78"/>
      <c r="AF5523" s="104"/>
      <c r="AG5523" s="78"/>
      <c r="AH5523" s="104"/>
      <c r="AI5523" s="78"/>
      <c r="AJ5523" s="104"/>
      <c r="AK5523" s="78"/>
      <c r="AL5523" s="78"/>
      <c r="AM5523" s="8"/>
      <c r="AN5523" s="78"/>
      <c r="AO5523" s="78"/>
      <c r="AP5523" s="78"/>
      <c r="AQ5523" s="78"/>
      <c r="AR5523" s="78"/>
      <c r="AS5523" s="78"/>
      <c r="AT5523" s="78"/>
      <c r="AU5523" s="78"/>
      <c r="AV5523" s="78"/>
      <c r="AW5523" s="77"/>
      <c r="AX5523" s="144"/>
      <c r="AY5523" s="144"/>
      <c r="AZ5523" s="144"/>
      <c r="BA5523" s="54"/>
      <c r="BB5523" s="54"/>
    </row>
    <row r="5524" spans="2:54" x14ac:dyDescent="0.25">
      <c r="B5524" s="77"/>
      <c r="C5524" s="77"/>
      <c r="D5524" s="77"/>
      <c r="E5524" s="77"/>
      <c r="F5524" s="77"/>
      <c r="G5524" s="77"/>
      <c r="I5524" s="78"/>
      <c r="K5524" s="78"/>
      <c r="L5524" s="77"/>
      <c r="M5524" s="78"/>
      <c r="N5524" s="78"/>
      <c r="O5524" s="78"/>
      <c r="P5524" s="78"/>
      <c r="Q5524" s="144"/>
      <c r="R5524" s="78"/>
      <c r="S5524" s="78"/>
      <c r="T5524" s="78"/>
      <c r="U5524" s="78"/>
      <c r="V5524" s="219"/>
      <c r="W5524" s="78"/>
      <c r="X5524" s="78"/>
      <c r="Y5524" s="78"/>
      <c r="Z5524" s="78"/>
      <c r="AA5524" s="77"/>
      <c r="AB5524" s="77"/>
      <c r="AC5524" s="78"/>
      <c r="AD5524" s="104"/>
      <c r="AE5524" s="78"/>
      <c r="AF5524" s="104"/>
      <c r="AG5524" s="78"/>
      <c r="AH5524" s="104"/>
      <c r="AI5524" s="78"/>
      <c r="AJ5524" s="104"/>
      <c r="AK5524" s="78"/>
      <c r="AL5524" s="78"/>
      <c r="AM5524" s="8"/>
      <c r="AN5524" s="78"/>
      <c r="AO5524" s="78"/>
      <c r="AP5524" s="78"/>
      <c r="AQ5524" s="78"/>
      <c r="AR5524" s="78"/>
      <c r="AS5524" s="78"/>
      <c r="AT5524" s="78"/>
      <c r="AU5524" s="78"/>
      <c r="AV5524" s="78"/>
      <c r="AW5524" s="77"/>
      <c r="AX5524" s="144"/>
      <c r="AY5524" s="144"/>
      <c r="AZ5524" s="144"/>
      <c r="BA5524" s="54"/>
      <c r="BB5524" s="54"/>
    </row>
    <row r="5525" spans="2:54" x14ac:dyDescent="0.25">
      <c r="B5525" s="77"/>
      <c r="C5525" s="77"/>
      <c r="D5525" s="77"/>
      <c r="E5525" s="77"/>
      <c r="F5525" s="77"/>
      <c r="G5525" s="77"/>
      <c r="I5525" s="78"/>
      <c r="K5525" s="78"/>
      <c r="L5525" s="77"/>
      <c r="M5525" s="78"/>
      <c r="N5525" s="78"/>
      <c r="O5525" s="78"/>
      <c r="P5525" s="78"/>
      <c r="Q5525" s="144"/>
      <c r="R5525" s="78"/>
      <c r="S5525" s="78"/>
      <c r="T5525" s="78"/>
      <c r="U5525" s="78"/>
      <c r="V5525" s="219"/>
      <c r="W5525" s="78"/>
      <c r="X5525" s="78"/>
      <c r="Y5525" s="78"/>
      <c r="Z5525" s="78"/>
      <c r="AA5525" s="77"/>
      <c r="AB5525" s="77"/>
      <c r="AC5525" s="78"/>
      <c r="AD5525" s="104"/>
      <c r="AE5525" s="78"/>
      <c r="AF5525" s="104"/>
      <c r="AG5525" s="78"/>
      <c r="AH5525" s="104"/>
      <c r="AI5525" s="78"/>
      <c r="AJ5525" s="104"/>
      <c r="AK5525" s="78"/>
      <c r="AL5525" s="78"/>
      <c r="AM5525" s="8"/>
      <c r="AN5525" s="78"/>
      <c r="AO5525" s="78"/>
      <c r="AP5525" s="78"/>
      <c r="AQ5525" s="78"/>
      <c r="AR5525" s="78"/>
      <c r="AS5525" s="78"/>
      <c r="AT5525" s="78"/>
      <c r="AU5525" s="78"/>
      <c r="AV5525" s="78"/>
      <c r="AW5525" s="77"/>
      <c r="AX5525" s="144"/>
      <c r="AY5525" s="144"/>
      <c r="AZ5525" s="144"/>
      <c r="BA5525" s="54"/>
      <c r="BB5525" s="54"/>
    </row>
    <row r="5526" spans="2:54" x14ac:dyDescent="0.25">
      <c r="B5526" s="77"/>
      <c r="C5526" s="77"/>
      <c r="D5526" s="77"/>
      <c r="E5526" s="77"/>
      <c r="F5526" s="77"/>
      <c r="G5526" s="77"/>
      <c r="I5526" s="78"/>
      <c r="K5526" s="78"/>
      <c r="L5526" s="77"/>
      <c r="M5526" s="78"/>
      <c r="N5526" s="78"/>
      <c r="O5526" s="78"/>
      <c r="P5526" s="78"/>
      <c r="Q5526" s="144"/>
      <c r="R5526" s="78"/>
      <c r="S5526" s="78"/>
      <c r="T5526" s="78"/>
      <c r="U5526" s="78"/>
      <c r="V5526" s="219"/>
      <c r="W5526" s="78"/>
      <c r="X5526" s="78"/>
      <c r="Y5526" s="78"/>
      <c r="Z5526" s="78"/>
      <c r="AA5526" s="77"/>
      <c r="AB5526" s="77"/>
      <c r="AC5526" s="78"/>
      <c r="AD5526" s="104"/>
      <c r="AE5526" s="78"/>
      <c r="AF5526" s="104"/>
      <c r="AG5526" s="78"/>
      <c r="AH5526" s="104"/>
      <c r="AI5526" s="78"/>
      <c r="AJ5526" s="104"/>
      <c r="AK5526" s="78"/>
      <c r="AL5526" s="78"/>
      <c r="AM5526" s="8"/>
      <c r="AN5526" s="78"/>
      <c r="AO5526" s="78"/>
      <c r="AP5526" s="78"/>
      <c r="AQ5526" s="78"/>
      <c r="AR5526" s="78"/>
      <c r="AS5526" s="78"/>
      <c r="AT5526" s="78"/>
      <c r="AU5526" s="78"/>
      <c r="AV5526" s="78"/>
      <c r="AW5526" s="77"/>
      <c r="AX5526" s="144"/>
      <c r="AY5526" s="144"/>
      <c r="AZ5526" s="144"/>
      <c r="BA5526" s="54"/>
      <c r="BB5526" s="54"/>
    </row>
    <row r="5527" spans="2:54" x14ac:dyDescent="0.25">
      <c r="B5527" s="77"/>
      <c r="C5527" s="77"/>
      <c r="D5527" s="77"/>
      <c r="E5527" s="77"/>
      <c r="F5527" s="77"/>
      <c r="G5527" s="77"/>
      <c r="I5527" s="78"/>
      <c r="K5527" s="78"/>
      <c r="L5527" s="77"/>
      <c r="M5527" s="78"/>
      <c r="N5527" s="78"/>
      <c r="O5527" s="78"/>
      <c r="P5527" s="78"/>
      <c r="Q5527" s="144"/>
      <c r="R5527" s="78"/>
      <c r="S5527" s="78"/>
      <c r="T5527" s="78"/>
      <c r="U5527" s="78"/>
      <c r="V5527" s="219"/>
      <c r="W5527" s="78"/>
      <c r="X5527" s="78"/>
      <c r="Y5527" s="78"/>
      <c r="Z5527" s="78"/>
      <c r="AA5527" s="77"/>
      <c r="AB5527" s="77"/>
      <c r="AC5527" s="78"/>
      <c r="AD5527" s="104"/>
      <c r="AE5527" s="78"/>
      <c r="AF5527" s="104"/>
      <c r="AG5527" s="78"/>
      <c r="AH5527" s="104"/>
      <c r="AI5527" s="78"/>
      <c r="AJ5527" s="104"/>
      <c r="AK5527" s="78"/>
      <c r="AL5527" s="78"/>
      <c r="AM5527" s="8"/>
      <c r="AN5527" s="78"/>
      <c r="AO5527" s="78"/>
      <c r="AP5527" s="78"/>
      <c r="AQ5527" s="78"/>
      <c r="AR5527" s="78"/>
      <c r="AS5527" s="78"/>
      <c r="AT5527" s="78"/>
      <c r="AU5527" s="78"/>
      <c r="AV5527" s="78"/>
      <c r="AW5527" s="77"/>
      <c r="AX5527" s="144"/>
      <c r="AY5527" s="144"/>
      <c r="AZ5527" s="144"/>
      <c r="BA5527" s="54"/>
      <c r="BB5527" s="54"/>
    </row>
    <row r="5528" spans="2:54" x14ac:dyDescent="0.25">
      <c r="B5528" s="77"/>
      <c r="C5528" s="77"/>
      <c r="D5528" s="77"/>
      <c r="E5528" s="77"/>
      <c r="F5528" s="77"/>
      <c r="G5528" s="77"/>
      <c r="I5528" s="78"/>
      <c r="K5528" s="78"/>
      <c r="L5528" s="77"/>
      <c r="M5528" s="78"/>
      <c r="N5528" s="78"/>
      <c r="O5528" s="78"/>
      <c r="P5528" s="78"/>
      <c r="Q5528" s="144"/>
      <c r="R5528" s="78"/>
      <c r="S5528" s="78"/>
      <c r="T5528" s="78"/>
      <c r="U5528" s="78"/>
      <c r="V5528" s="219"/>
      <c r="W5528" s="78"/>
      <c r="X5528" s="78"/>
      <c r="Y5528" s="78"/>
      <c r="Z5528" s="78"/>
      <c r="AA5528" s="77"/>
      <c r="AB5528" s="77"/>
      <c r="AC5528" s="78"/>
      <c r="AD5528" s="104"/>
      <c r="AE5528" s="78"/>
      <c r="AF5528" s="104"/>
      <c r="AG5528" s="78"/>
      <c r="AH5528" s="104"/>
      <c r="AI5528" s="78"/>
      <c r="AJ5528" s="104"/>
      <c r="AK5528" s="78"/>
      <c r="AL5528" s="78"/>
      <c r="AM5528" s="8"/>
      <c r="AN5528" s="78"/>
      <c r="AO5528" s="78"/>
      <c r="AP5528" s="78"/>
      <c r="AQ5528" s="78"/>
      <c r="AR5528" s="78"/>
      <c r="AS5528" s="78"/>
      <c r="AT5528" s="78"/>
      <c r="AU5528" s="78"/>
      <c r="AV5528" s="78"/>
      <c r="AW5528" s="77"/>
      <c r="AX5528" s="144"/>
      <c r="AY5528" s="144"/>
      <c r="AZ5528" s="144"/>
      <c r="BA5528" s="54"/>
      <c r="BB5528" s="54"/>
    </row>
    <row r="5529" spans="2:54" x14ac:dyDescent="0.25">
      <c r="B5529" s="77"/>
      <c r="C5529" s="77"/>
      <c r="D5529" s="77"/>
      <c r="E5529" s="77"/>
      <c r="F5529" s="77"/>
      <c r="G5529" s="77"/>
      <c r="I5529" s="78"/>
      <c r="K5529" s="78"/>
      <c r="L5529" s="77"/>
      <c r="M5529" s="78"/>
      <c r="N5529" s="78"/>
      <c r="O5529" s="78"/>
      <c r="P5529" s="78"/>
      <c r="Q5529" s="144"/>
      <c r="R5529" s="78"/>
      <c r="S5529" s="78"/>
      <c r="T5529" s="78"/>
      <c r="U5529" s="78"/>
      <c r="V5529" s="219"/>
      <c r="W5529" s="78"/>
      <c r="X5529" s="78"/>
      <c r="Y5529" s="78"/>
      <c r="Z5529" s="78"/>
      <c r="AA5529" s="77"/>
      <c r="AB5529" s="77"/>
      <c r="AC5529" s="78"/>
      <c r="AD5529" s="104"/>
      <c r="AE5529" s="78"/>
      <c r="AF5529" s="104"/>
      <c r="AG5529" s="78"/>
      <c r="AH5529" s="104"/>
      <c r="AI5529" s="78"/>
      <c r="AJ5529" s="104"/>
      <c r="AK5529" s="78"/>
      <c r="AL5529" s="78"/>
      <c r="AM5529" s="8"/>
      <c r="AN5529" s="78"/>
      <c r="AO5529" s="78"/>
      <c r="AP5529" s="78"/>
      <c r="AQ5529" s="78"/>
      <c r="AR5529" s="78"/>
      <c r="AS5529" s="78"/>
      <c r="AT5529" s="78"/>
      <c r="AU5529" s="78"/>
      <c r="AV5529" s="78"/>
      <c r="AW5529" s="77"/>
      <c r="AX5529" s="144"/>
      <c r="AY5529" s="144"/>
      <c r="AZ5529" s="144"/>
      <c r="BA5529" s="54"/>
      <c r="BB5529" s="54"/>
    </row>
    <row r="5530" spans="2:54" x14ac:dyDescent="0.25">
      <c r="B5530" s="77"/>
      <c r="C5530" s="77"/>
      <c r="D5530" s="77"/>
      <c r="E5530" s="77"/>
      <c r="F5530" s="77"/>
      <c r="G5530" s="77"/>
      <c r="I5530" s="78"/>
      <c r="K5530" s="78"/>
      <c r="L5530" s="77"/>
      <c r="M5530" s="78"/>
      <c r="N5530" s="78"/>
      <c r="O5530" s="78"/>
      <c r="P5530" s="78"/>
      <c r="Q5530" s="144"/>
      <c r="R5530" s="78"/>
      <c r="S5530" s="78"/>
      <c r="T5530" s="78"/>
      <c r="U5530" s="78"/>
      <c r="V5530" s="219"/>
      <c r="W5530" s="78"/>
      <c r="X5530" s="78"/>
      <c r="Y5530" s="78"/>
      <c r="Z5530" s="78"/>
      <c r="AA5530" s="77"/>
      <c r="AB5530" s="77"/>
      <c r="AC5530" s="78"/>
      <c r="AD5530" s="104"/>
      <c r="AE5530" s="78"/>
      <c r="AF5530" s="104"/>
      <c r="AG5530" s="78"/>
      <c r="AH5530" s="104"/>
      <c r="AI5530" s="78"/>
      <c r="AJ5530" s="104"/>
      <c r="AK5530" s="78"/>
      <c r="AL5530" s="78"/>
      <c r="AM5530" s="8"/>
      <c r="AN5530" s="78"/>
      <c r="AO5530" s="78"/>
      <c r="AP5530" s="78"/>
      <c r="AQ5530" s="78"/>
      <c r="AR5530" s="78"/>
      <c r="AS5530" s="78"/>
      <c r="AT5530" s="78"/>
      <c r="AU5530" s="78"/>
      <c r="AV5530" s="78"/>
      <c r="AW5530" s="77"/>
      <c r="AX5530" s="144"/>
      <c r="AY5530" s="144"/>
      <c r="AZ5530" s="144"/>
      <c r="BA5530" s="54"/>
      <c r="BB5530" s="54"/>
    </row>
    <row r="5531" spans="2:54" x14ac:dyDescent="0.25">
      <c r="B5531" s="77"/>
      <c r="C5531" s="77"/>
      <c r="D5531" s="77"/>
      <c r="E5531" s="77"/>
      <c r="F5531" s="77"/>
      <c r="G5531" s="77"/>
      <c r="I5531" s="78"/>
      <c r="K5531" s="78"/>
      <c r="L5531" s="77"/>
      <c r="M5531" s="78"/>
      <c r="N5531" s="78"/>
      <c r="O5531" s="78"/>
      <c r="P5531" s="78"/>
      <c r="Q5531" s="144"/>
      <c r="R5531" s="78"/>
      <c r="S5531" s="78"/>
      <c r="T5531" s="78"/>
      <c r="U5531" s="78"/>
      <c r="V5531" s="219"/>
      <c r="W5531" s="78"/>
      <c r="X5531" s="78"/>
      <c r="Y5531" s="78"/>
      <c r="Z5531" s="78"/>
      <c r="AA5531" s="77"/>
      <c r="AB5531" s="77"/>
      <c r="AC5531" s="78"/>
      <c r="AD5531" s="104"/>
      <c r="AE5531" s="78"/>
      <c r="AF5531" s="104"/>
      <c r="AG5531" s="78"/>
      <c r="AH5531" s="104"/>
      <c r="AI5531" s="78"/>
      <c r="AJ5531" s="104"/>
      <c r="AK5531" s="78"/>
      <c r="AL5531" s="78"/>
      <c r="AM5531" s="8"/>
      <c r="AN5531" s="78"/>
      <c r="AO5531" s="78"/>
      <c r="AP5531" s="78"/>
      <c r="AQ5531" s="78"/>
      <c r="AR5531" s="78"/>
      <c r="AS5531" s="78"/>
      <c r="AT5531" s="78"/>
      <c r="AU5531" s="78"/>
      <c r="AV5531" s="78"/>
      <c r="AW5531" s="77"/>
      <c r="AX5531" s="144"/>
      <c r="AY5531" s="144"/>
      <c r="AZ5531" s="144"/>
      <c r="BA5531" s="54"/>
      <c r="BB5531" s="54"/>
    </row>
    <row r="5532" spans="2:54" x14ac:dyDescent="0.25">
      <c r="B5532" s="77"/>
      <c r="C5532" s="77"/>
      <c r="D5532" s="77"/>
      <c r="E5532" s="77"/>
      <c r="F5532" s="77"/>
      <c r="G5532" s="77"/>
      <c r="I5532" s="78"/>
      <c r="K5532" s="78"/>
      <c r="L5532" s="77"/>
      <c r="M5532" s="78"/>
      <c r="N5532" s="78"/>
      <c r="O5532" s="78"/>
      <c r="P5532" s="78"/>
      <c r="Q5532" s="144"/>
      <c r="R5532" s="78"/>
      <c r="S5532" s="78"/>
      <c r="T5532" s="78"/>
      <c r="U5532" s="78"/>
      <c r="V5532" s="219"/>
      <c r="W5532" s="78"/>
      <c r="X5532" s="78"/>
      <c r="Y5532" s="78"/>
      <c r="Z5532" s="78"/>
      <c r="AA5532" s="77"/>
      <c r="AB5532" s="77"/>
      <c r="AC5532" s="78"/>
      <c r="AD5532" s="104"/>
      <c r="AE5532" s="78"/>
      <c r="AF5532" s="104"/>
      <c r="AG5532" s="78"/>
      <c r="AH5532" s="104"/>
      <c r="AI5532" s="78"/>
      <c r="AJ5532" s="104"/>
      <c r="AK5532" s="78"/>
      <c r="AL5532" s="78"/>
      <c r="AM5532" s="8"/>
      <c r="AN5532" s="78"/>
      <c r="AO5532" s="78"/>
      <c r="AP5532" s="78"/>
      <c r="AQ5532" s="78"/>
      <c r="AR5532" s="78"/>
      <c r="AS5532" s="78"/>
      <c r="AT5532" s="78"/>
      <c r="AU5532" s="78"/>
      <c r="AV5532" s="78"/>
      <c r="AW5532" s="77"/>
      <c r="AX5532" s="144"/>
      <c r="AY5532" s="144"/>
      <c r="AZ5532" s="144"/>
      <c r="BA5532" s="54"/>
      <c r="BB5532" s="54"/>
    </row>
    <row r="5533" spans="2:54" x14ac:dyDescent="0.25">
      <c r="B5533" s="77"/>
      <c r="C5533" s="77"/>
      <c r="D5533" s="77"/>
      <c r="E5533" s="77"/>
      <c r="F5533" s="77"/>
      <c r="G5533" s="77"/>
      <c r="I5533" s="78"/>
      <c r="K5533" s="78"/>
      <c r="L5533" s="77"/>
      <c r="M5533" s="78"/>
      <c r="N5533" s="78"/>
      <c r="O5533" s="78"/>
      <c r="P5533" s="78"/>
      <c r="Q5533" s="144"/>
      <c r="R5533" s="78"/>
      <c r="S5533" s="78"/>
      <c r="T5533" s="78"/>
      <c r="U5533" s="78"/>
      <c r="V5533" s="219"/>
      <c r="W5533" s="78"/>
      <c r="X5533" s="78"/>
      <c r="Y5533" s="78"/>
      <c r="Z5533" s="78"/>
      <c r="AA5533" s="77"/>
      <c r="AB5533" s="77"/>
      <c r="AC5533" s="78"/>
      <c r="AD5533" s="104"/>
      <c r="AE5533" s="78"/>
      <c r="AF5533" s="104"/>
      <c r="AG5533" s="78"/>
      <c r="AH5533" s="104"/>
      <c r="AI5533" s="78"/>
      <c r="AJ5533" s="104"/>
      <c r="AK5533" s="78"/>
      <c r="AL5533" s="78"/>
      <c r="AM5533" s="8"/>
      <c r="AN5533" s="78"/>
      <c r="AO5533" s="78"/>
      <c r="AP5533" s="78"/>
      <c r="AQ5533" s="78"/>
      <c r="AR5533" s="78"/>
      <c r="AS5533" s="78"/>
      <c r="AT5533" s="78"/>
      <c r="AU5533" s="78"/>
      <c r="AV5533" s="78"/>
      <c r="AW5533" s="77"/>
      <c r="AX5533" s="144"/>
      <c r="AY5533" s="144"/>
      <c r="AZ5533" s="144"/>
      <c r="BA5533" s="54"/>
      <c r="BB5533" s="54"/>
    </row>
    <row r="5534" spans="2:54" x14ac:dyDescent="0.25">
      <c r="B5534" s="77"/>
      <c r="C5534" s="77"/>
      <c r="D5534" s="77"/>
      <c r="E5534" s="77"/>
      <c r="F5534" s="77"/>
      <c r="G5534" s="77"/>
      <c r="I5534" s="78"/>
      <c r="K5534" s="78"/>
      <c r="L5534" s="77"/>
      <c r="M5534" s="78"/>
      <c r="N5534" s="78"/>
      <c r="O5534" s="78"/>
      <c r="P5534" s="78"/>
      <c r="Q5534" s="144"/>
      <c r="R5534" s="78"/>
      <c r="S5534" s="78"/>
      <c r="T5534" s="78"/>
      <c r="U5534" s="78"/>
      <c r="V5534" s="219"/>
      <c r="W5534" s="78"/>
      <c r="X5534" s="78"/>
      <c r="Y5534" s="78"/>
      <c r="Z5534" s="78"/>
      <c r="AA5534" s="77"/>
      <c r="AB5534" s="77"/>
      <c r="AC5534" s="78"/>
      <c r="AD5534" s="104"/>
      <c r="AE5534" s="78"/>
      <c r="AF5534" s="104"/>
      <c r="AG5534" s="78"/>
      <c r="AH5534" s="104"/>
      <c r="AI5534" s="78"/>
      <c r="AJ5534" s="104"/>
      <c r="AK5534" s="78"/>
      <c r="AL5534" s="78"/>
      <c r="AM5534" s="8"/>
      <c r="AN5534" s="78"/>
      <c r="AO5534" s="78"/>
      <c r="AP5534" s="78"/>
      <c r="AQ5534" s="78"/>
      <c r="AR5534" s="78"/>
      <c r="AS5534" s="78"/>
      <c r="AT5534" s="78"/>
      <c r="AU5534" s="78"/>
      <c r="AV5534" s="78"/>
      <c r="AW5534" s="77"/>
      <c r="AX5534" s="144"/>
      <c r="AY5534" s="144"/>
      <c r="AZ5534" s="144"/>
      <c r="BA5534" s="54"/>
      <c r="BB5534" s="54"/>
    </row>
    <row r="5535" spans="2:54" x14ac:dyDescent="0.25">
      <c r="B5535" s="77"/>
      <c r="C5535" s="77"/>
      <c r="D5535" s="77"/>
      <c r="E5535" s="77"/>
      <c r="F5535" s="77"/>
      <c r="G5535" s="77"/>
      <c r="I5535" s="78"/>
      <c r="K5535" s="78"/>
      <c r="L5535" s="77"/>
      <c r="M5535" s="78"/>
      <c r="N5535" s="78"/>
      <c r="O5535" s="78"/>
      <c r="P5535" s="78"/>
      <c r="Q5535" s="144"/>
      <c r="R5535" s="78"/>
      <c r="S5535" s="78"/>
      <c r="T5535" s="78"/>
      <c r="U5535" s="78"/>
      <c r="V5535" s="219"/>
      <c r="W5535" s="78"/>
      <c r="X5535" s="78"/>
      <c r="Y5535" s="78"/>
      <c r="Z5535" s="78"/>
      <c r="AA5535" s="77"/>
      <c r="AB5535" s="77"/>
      <c r="AC5535" s="78"/>
      <c r="AD5535" s="104"/>
      <c r="AE5535" s="78"/>
      <c r="AF5535" s="104"/>
      <c r="AG5535" s="78"/>
      <c r="AH5535" s="104"/>
      <c r="AI5535" s="78"/>
      <c r="AJ5535" s="104"/>
      <c r="AK5535" s="78"/>
      <c r="AL5535" s="78"/>
      <c r="AM5535" s="8"/>
      <c r="AN5535" s="78"/>
      <c r="AO5535" s="78"/>
      <c r="AP5535" s="78"/>
      <c r="AQ5535" s="78"/>
      <c r="AR5535" s="78"/>
      <c r="AS5535" s="78"/>
      <c r="AT5535" s="78"/>
      <c r="AU5535" s="78"/>
      <c r="AV5535" s="78"/>
      <c r="AW5535" s="77"/>
      <c r="AX5535" s="144"/>
      <c r="AY5535" s="144"/>
      <c r="AZ5535" s="144"/>
      <c r="BA5535" s="54"/>
      <c r="BB5535" s="54"/>
    </row>
    <row r="5536" spans="2:54" x14ac:dyDescent="0.25">
      <c r="B5536" s="77"/>
      <c r="C5536" s="77"/>
      <c r="D5536" s="77"/>
      <c r="E5536" s="77"/>
      <c r="F5536" s="77"/>
      <c r="G5536" s="77"/>
      <c r="I5536" s="78"/>
      <c r="K5536" s="78"/>
      <c r="L5536" s="77"/>
      <c r="M5536" s="78"/>
      <c r="N5536" s="78"/>
      <c r="O5536" s="78"/>
      <c r="P5536" s="78"/>
      <c r="Q5536" s="144"/>
      <c r="R5536" s="78"/>
      <c r="S5536" s="78"/>
      <c r="T5536" s="78"/>
      <c r="U5536" s="78"/>
      <c r="V5536" s="219"/>
      <c r="W5536" s="78"/>
      <c r="X5536" s="78"/>
      <c r="Y5536" s="78"/>
      <c r="Z5536" s="78"/>
      <c r="AA5536" s="77"/>
      <c r="AB5536" s="77"/>
      <c r="AC5536" s="78"/>
      <c r="AD5536" s="104"/>
      <c r="AE5536" s="78"/>
      <c r="AF5536" s="104"/>
      <c r="AG5536" s="78"/>
      <c r="AH5536" s="104"/>
      <c r="AI5536" s="78"/>
      <c r="AJ5536" s="104"/>
      <c r="AK5536" s="78"/>
      <c r="AL5536" s="78"/>
      <c r="AM5536" s="8"/>
      <c r="AN5536" s="78"/>
      <c r="AO5536" s="78"/>
      <c r="AP5536" s="78"/>
      <c r="AQ5536" s="78"/>
      <c r="AR5536" s="78"/>
      <c r="AS5536" s="78"/>
      <c r="AT5536" s="78"/>
      <c r="AU5536" s="78"/>
      <c r="AV5536" s="78"/>
      <c r="AW5536" s="77"/>
      <c r="AX5536" s="144"/>
      <c r="AY5536" s="144"/>
      <c r="AZ5536" s="144"/>
      <c r="BA5536" s="54"/>
      <c r="BB5536" s="54"/>
    </row>
    <row r="5537" spans="2:54" x14ac:dyDescent="0.25">
      <c r="B5537" s="77"/>
      <c r="C5537" s="77"/>
      <c r="D5537" s="77"/>
      <c r="E5537" s="77"/>
      <c r="F5537" s="77"/>
      <c r="G5537" s="77"/>
      <c r="I5537" s="78"/>
      <c r="K5537" s="78"/>
      <c r="L5537" s="77"/>
      <c r="M5537" s="78"/>
      <c r="N5537" s="78"/>
      <c r="O5537" s="78"/>
      <c r="P5537" s="78"/>
      <c r="Q5537" s="144"/>
      <c r="R5537" s="78"/>
      <c r="S5537" s="78"/>
      <c r="T5537" s="78"/>
      <c r="U5537" s="78"/>
      <c r="V5537" s="219"/>
      <c r="W5537" s="78"/>
      <c r="X5537" s="78"/>
      <c r="Y5537" s="78"/>
      <c r="Z5537" s="78"/>
      <c r="AA5537" s="77"/>
      <c r="AB5537" s="77"/>
      <c r="AC5537" s="78"/>
      <c r="AD5537" s="104"/>
      <c r="AE5537" s="78"/>
      <c r="AF5537" s="104"/>
      <c r="AG5537" s="78"/>
      <c r="AH5537" s="104"/>
      <c r="AI5537" s="78"/>
      <c r="AJ5537" s="104"/>
      <c r="AK5537" s="78"/>
      <c r="AL5537" s="78"/>
      <c r="AM5537" s="8"/>
      <c r="AN5537" s="78"/>
      <c r="AO5537" s="78"/>
      <c r="AP5537" s="78"/>
      <c r="AQ5537" s="78"/>
      <c r="AR5537" s="78"/>
      <c r="AS5537" s="78"/>
      <c r="AT5537" s="78"/>
      <c r="AU5537" s="78"/>
      <c r="AV5537" s="78"/>
      <c r="AW5537" s="77"/>
      <c r="AX5537" s="144"/>
      <c r="AY5537" s="144"/>
      <c r="AZ5537" s="144"/>
      <c r="BA5537" s="54"/>
      <c r="BB5537" s="54"/>
    </row>
    <row r="5538" spans="2:54" x14ac:dyDescent="0.25">
      <c r="B5538" s="77"/>
      <c r="C5538" s="77"/>
      <c r="D5538" s="77"/>
      <c r="E5538" s="77"/>
      <c r="F5538" s="77"/>
      <c r="G5538" s="77"/>
      <c r="I5538" s="78"/>
      <c r="K5538" s="78"/>
      <c r="L5538" s="77"/>
      <c r="M5538" s="78"/>
      <c r="N5538" s="78"/>
      <c r="O5538" s="78"/>
      <c r="P5538" s="78"/>
      <c r="Q5538" s="144"/>
      <c r="R5538" s="78"/>
      <c r="S5538" s="78"/>
      <c r="T5538" s="78"/>
      <c r="U5538" s="78"/>
      <c r="V5538" s="219"/>
      <c r="W5538" s="78"/>
      <c r="X5538" s="78"/>
      <c r="Y5538" s="78"/>
      <c r="Z5538" s="78"/>
      <c r="AA5538" s="77"/>
      <c r="AB5538" s="77"/>
      <c r="AC5538" s="78"/>
      <c r="AD5538" s="104"/>
      <c r="AE5538" s="78"/>
      <c r="AF5538" s="104"/>
      <c r="AG5538" s="78"/>
      <c r="AH5538" s="104"/>
      <c r="AI5538" s="78"/>
      <c r="AJ5538" s="104"/>
      <c r="AK5538" s="78"/>
      <c r="AL5538" s="78"/>
      <c r="AM5538" s="8"/>
      <c r="AN5538" s="78"/>
      <c r="AO5538" s="78"/>
      <c r="AP5538" s="78"/>
      <c r="AQ5538" s="78"/>
      <c r="AR5538" s="78"/>
      <c r="AS5538" s="78"/>
      <c r="AT5538" s="78"/>
      <c r="AU5538" s="78"/>
      <c r="AV5538" s="78"/>
      <c r="AW5538" s="77"/>
      <c r="AX5538" s="144"/>
      <c r="AY5538" s="144"/>
      <c r="AZ5538" s="144"/>
      <c r="BA5538" s="54"/>
      <c r="BB5538" s="54"/>
    </row>
    <row r="5539" spans="2:54" x14ac:dyDescent="0.25">
      <c r="B5539" s="77"/>
      <c r="C5539" s="77"/>
      <c r="D5539" s="77"/>
      <c r="E5539" s="77"/>
      <c r="F5539" s="77"/>
      <c r="G5539" s="77"/>
      <c r="I5539" s="78"/>
      <c r="K5539" s="78"/>
      <c r="L5539" s="77"/>
      <c r="M5539" s="78"/>
      <c r="N5539" s="78"/>
      <c r="O5539" s="78"/>
      <c r="P5539" s="78"/>
      <c r="Q5539" s="144"/>
      <c r="R5539" s="78"/>
      <c r="S5539" s="78"/>
      <c r="T5539" s="78"/>
      <c r="U5539" s="78"/>
      <c r="V5539" s="219"/>
      <c r="W5539" s="78"/>
      <c r="X5539" s="78"/>
      <c r="Y5539" s="78"/>
      <c r="Z5539" s="78"/>
      <c r="AA5539" s="77"/>
      <c r="AB5539" s="77"/>
      <c r="AC5539" s="78"/>
      <c r="AD5539" s="104"/>
      <c r="AE5539" s="78"/>
      <c r="AF5539" s="104"/>
      <c r="AG5539" s="78"/>
      <c r="AH5539" s="104"/>
      <c r="AI5539" s="78"/>
      <c r="AJ5539" s="104"/>
      <c r="AK5539" s="78"/>
      <c r="AL5539" s="78"/>
      <c r="AM5539" s="8"/>
      <c r="AN5539" s="78"/>
      <c r="AO5539" s="78"/>
      <c r="AP5539" s="78"/>
      <c r="AQ5539" s="78"/>
      <c r="AR5539" s="78"/>
      <c r="AS5539" s="78"/>
      <c r="AT5539" s="78"/>
      <c r="AU5539" s="78"/>
      <c r="AV5539" s="78"/>
      <c r="AW5539" s="77"/>
      <c r="AX5539" s="144"/>
      <c r="AY5539" s="144"/>
      <c r="AZ5539" s="144"/>
      <c r="BA5539" s="54"/>
      <c r="BB5539" s="54"/>
    </row>
    <row r="5540" spans="2:54" x14ac:dyDescent="0.25">
      <c r="B5540" s="77"/>
      <c r="C5540" s="77"/>
      <c r="D5540" s="77"/>
      <c r="E5540" s="77"/>
      <c r="F5540" s="77"/>
      <c r="G5540" s="77"/>
      <c r="I5540" s="78"/>
      <c r="K5540" s="78"/>
      <c r="L5540" s="77"/>
      <c r="M5540" s="78"/>
      <c r="N5540" s="78"/>
      <c r="O5540" s="78"/>
      <c r="P5540" s="78"/>
      <c r="Q5540" s="144"/>
      <c r="R5540" s="78"/>
      <c r="S5540" s="78"/>
      <c r="T5540" s="78"/>
      <c r="U5540" s="78"/>
      <c r="V5540" s="219"/>
      <c r="W5540" s="78"/>
      <c r="X5540" s="78"/>
      <c r="Y5540" s="78"/>
      <c r="Z5540" s="78"/>
      <c r="AA5540" s="77"/>
      <c r="AB5540" s="77"/>
      <c r="AC5540" s="78"/>
      <c r="AD5540" s="104"/>
      <c r="AE5540" s="78"/>
      <c r="AF5540" s="104"/>
      <c r="AG5540" s="78"/>
      <c r="AH5540" s="104"/>
      <c r="AI5540" s="78"/>
      <c r="AJ5540" s="104"/>
      <c r="AK5540" s="78"/>
      <c r="AL5540" s="78"/>
      <c r="AM5540" s="8"/>
      <c r="AN5540" s="78"/>
      <c r="AO5540" s="78"/>
      <c r="AP5540" s="78"/>
      <c r="AQ5540" s="78"/>
      <c r="AR5540" s="78"/>
      <c r="AS5540" s="78"/>
      <c r="AT5540" s="78"/>
      <c r="AU5540" s="78"/>
      <c r="AV5540" s="78"/>
      <c r="AW5540" s="77"/>
      <c r="AX5540" s="144"/>
      <c r="AY5540" s="144"/>
      <c r="AZ5540" s="144"/>
      <c r="BA5540" s="54"/>
      <c r="BB5540" s="54"/>
    </row>
    <row r="5541" spans="2:54" x14ac:dyDescent="0.25">
      <c r="B5541" s="77"/>
      <c r="C5541" s="77"/>
      <c r="D5541" s="77"/>
      <c r="E5541" s="77"/>
      <c r="F5541" s="77"/>
      <c r="G5541" s="77"/>
      <c r="I5541" s="78"/>
      <c r="K5541" s="78"/>
      <c r="L5541" s="77"/>
      <c r="M5541" s="78"/>
      <c r="N5541" s="78"/>
      <c r="O5541" s="78"/>
      <c r="P5541" s="78"/>
      <c r="Q5541" s="144"/>
      <c r="R5541" s="78"/>
      <c r="S5541" s="78"/>
      <c r="T5541" s="78"/>
      <c r="U5541" s="78"/>
      <c r="V5541" s="219"/>
      <c r="W5541" s="78"/>
      <c r="X5541" s="78"/>
      <c r="Y5541" s="78"/>
      <c r="Z5541" s="78"/>
      <c r="AA5541" s="77"/>
      <c r="AB5541" s="77"/>
      <c r="AC5541" s="78"/>
      <c r="AD5541" s="104"/>
      <c r="AE5541" s="78"/>
      <c r="AF5541" s="104"/>
      <c r="AG5541" s="78"/>
      <c r="AH5541" s="104"/>
      <c r="AI5541" s="78"/>
      <c r="AJ5541" s="104"/>
      <c r="AK5541" s="78"/>
      <c r="AL5541" s="78"/>
      <c r="AM5541" s="8"/>
      <c r="AN5541" s="78"/>
      <c r="AO5541" s="78"/>
      <c r="AP5541" s="78"/>
      <c r="AQ5541" s="78"/>
      <c r="AR5541" s="78"/>
      <c r="AS5541" s="78"/>
      <c r="AT5541" s="78"/>
      <c r="AU5541" s="78"/>
      <c r="AV5541" s="78"/>
      <c r="AW5541" s="77"/>
      <c r="AX5541" s="144"/>
      <c r="AY5541" s="144"/>
      <c r="AZ5541" s="144"/>
      <c r="BA5541" s="54"/>
      <c r="BB5541" s="54"/>
    </row>
    <row r="5542" spans="2:54" x14ac:dyDescent="0.25">
      <c r="B5542" s="77"/>
      <c r="C5542" s="77"/>
      <c r="D5542" s="77"/>
      <c r="E5542" s="77"/>
      <c r="F5542" s="77"/>
      <c r="G5542" s="77"/>
      <c r="I5542" s="78"/>
      <c r="K5542" s="78"/>
      <c r="L5542" s="77"/>
      <c r="M5542" s="78"/>
      <c r="N5542" s="78"/>
      <c r="O5542" s="78"/>
      <c r="P5542" s="78"/>
      <c r="Q5542" s="144"/>
      <c r="R5542" s="78"/>
      <c r="S5542" s="78"/>
      <c r="T5542" s="78"/>
      <c r="U5542" s="78"/>
      <c r="V5542" s="219"/>
      <c r="W5542" s="78"/>
      <c r="X5542" s="78"/>
      <c r="Y5542" s="78"/>
      <c r="Z5542" s="78"/>
      <c r="AA5542" s="77"/>
      <c r="AB5542" s="77"/>
      <c r="AC5542" s="78"/>
      <c r="AD5542" s="104"/>
      <c r="AE5542" s="78"/>
      <c r="AF5542" s="104"/>
      <c r="AG5542" s="78"/>
      <c r="AH5542" s="104"/>
      <c r="AI5542" s="78"/>
      <c r="AJ5542" s="104"/>
      <c r="AK5542" s="78"/>
      <c r="AL5542" s="78"/>
      <c r="AM5542" s="8"/>
      <c r="AN5542" s="78"/>
      <c r="AO5542" s="78"/>
      <c r="AP5542" s="78"/>
      <c r="AQ5542" s="78"/>
      <c r="AR5542" s="78"/>
      <c r="AS5542" s="78"/>
      <c r="AT5542" s="78"/>
      <c r="AU5542" s="78"/>
      <c r="AV5542" s="78"/>
      <c r="AW5542" s="77"/>
      <c r="AX5542" s="144"/>
      <c r="AY5542" s="144"/>
      <c r="AZ5542" s="144"/>
      <c r="BA5542" s="54"/>
      <c r="BB5542" s="54"/>
    </row>
    <row r="5543" spans="2:54" x14ac:dyDescent="0.25">
      <c r="B5543" s="77"/>
      <c r="C5543" s="77"/>
      <c r="D5543" s="77"/>
      <c r="E5543" s="77"/>
      <c r="F5543" s="77"/>
      <c r="G5543" s="77"/>
      <c r="I5543" s="78"/>
      <c r="K5543" s="78"/>
      <c r="L5543" s="77"/>
      <c r="M5543" s="78"/>
      <c r="N5543" s="78"/>
      <c r="O5543" s="78"/>
      <c r="P5543" s="78"/>
      <c r="Q5543" s="144"/>
      <c r="R5543" s="78"/>
      <c r="S5543" s="78"/>
      <c r="T5543" s="78"/>
      <c r="U5543" s="78"/>
      <c r="V5543" s="219"/>
      <c r="W5543" s="78"/>
      <c r="X5543" s="78"/>
      <c r="Y5543" s="78"/>
      <c r="Z5543" s="78"/>
      <c r="AA5543" s="77"/>
      <c r="AB5543" s="77"/>
      <c r="AC5543" s="78"/>
      <c r="AD5543" s="104"/>
      <c r="AE5543" s="78"/>
      <c r="AF5543" s="104"/>
      <c r="AG5543" s="78"/>
      <c r="AH5543" s="104"/>
      <c r="AI5543" s="78"/>
      <c r="AJ5543" s="104"/>
      <c r="AK5543" s="78"/>
      <c r="AL5543" s="78"/>
      <c r="AM5543" s="8"/>
      <c r="AN5543" s="78"/>
      <c r="AO5543" s="78"/>
      <c r="AP5543" s="78"/>
      <c r="AQ5543" s="78"/>
      <c r="AR5543" s="78"/>
      <c r="AS5543" s="78"/>
      <c r="AT5543" s="78"/>
      <c r="AU5543" s="78"/>
      <c r="AV5543" s="78"/>
      <c r="AW5543" s="77"/>
      <c r="AX5543" s="144"/>
      <c r="AY5543" s="144"/>
      <c r="AZ5543" s="144"/>
      <c r="BA5543" s="54"/>
      <c r="BB5543" s="54"/>
    </row>
    <row r="5544" spans="2:54" x14ac:dyDescent="0.25">
      <c r="B5544" s="77"/>
      <c r="C5544" s="77"/>
      <c r="D5544" s="77"/>
      <c r="E5544" s="77"/>
      <c r="F5544" s="77"/>
      <c r="G5544" s="77"/>
      <c r="I5544" s="78"/>
      <c r="K5544" s="78"/>
      <c r="L5544" s="77"/>
      <c r="M5544" s="78"/>
      <c r="N5544" s="78"/>
      <c r="O5544" s="78"/>
      <c r="P5544" s="78"/>
      <c r="Q5544" s="144"/>
      <c r="R5544" s="78"/>
      <c r="S5544" s="78"/>
      <c r="T5544" s="78"/>
      <c r="U5544" s="78"/>
      <c r="V5544" s="219"/>
      <c r="W5544" s="78"/>
      <c r="X5544" s="78"/>
      <c r="Y5544" s="78"/>
      <c r="Z5544" s="78"/>
      <c r="AA5544" s="77"/>
      <c r="AB5544" s="77"/>
      <c r="AC5544" s="78"/>
      <c r="AD5544" s="104"/>
      <c r="AE5544" s="78"/>
      <c r="AF5544" s="104"/>
      <c r="AG5544" s="78"/>
      <c r="AH5544" s="104"/>
      <c r="AI5544" s="78"/>
      <c r="AJ5544" s="104"/>
      <c r="AK5544" s="78"/>
      <c r="AL5544" s="78"/>
      <c r="AM5544" s="8"/>
      <c r="AN5544" s="78"/>
      <c r="AO5544" s="78"/>
      <c r="AP5544" s="78"/>
      <c r="AQ5544" s="78"/>
      <c r="AR5544" s="78"/>
      <c r="AS5544" s="78"/>
      <c r="AT5544" s="78"/>
      <c r="AU5544" s="78"/>
      <c r="AV5544" s="78"/>
      <c r="AW5544" s="77"/>
      <c r="AX5544" s="144"/>
      <c r="AY5544" s="144"/>
      <c r="AZ5544" s="144"/>
      <c r="BA5544" s="54"/>
      <c r="BB5544" s="54"/>
    </row>
    <row r="5545" spans="2:54" x14ac:dyDescent="0.25">
      <c r="B5545" s="77"/>
      <c r="C5545" s="77"/>
      <c r="D5545" s="77"/>
      <c r="E5545" s="77"/>
      <c r="F5545" s="77"/>
      <c r="G5545" s="77"/>
      <c r="I5545" s="78"/>
      <c r="K5545" s="78"/>
      <c r="L5545" s="77"/>
      <c r="M5545" s="78"/>
      <c r="N5545" s="78"/>
      <c r="O5545" s="78"/>
      <c r="P5545" s="78"/>
      <c r="Q5545" s="144"/>
      <c r="R5545" s="78"/>
      <c r="S5545" s="78"/>
      <c r="T5545" s="78"/>
      <c r="U5545" s="78"/>
      <c r="V5545" s="219"/>
      <c r="W5545" s="78"/>
      <c r="X5545" s="78"/>
      <c r="Y5545" s="78"/>
      <c r="Z5545" s="78"/>
      <c r="AA5545" s="77"/>
      <c r="AB5545" s="77"/>
      <c r="AC5545" s="78"/>
      <c r="AD5545" s="104"/>
      <c r="AE5545" s="78"/>
      <c r="AF5545" s="104"/>
      <c r="AG5545" s="78"/>
      <c r="AH5545" s="104"/>
      <c r="AI5545" s="78"/>
      <c r="AJ5545" s="104"/>
      <c r="AK5545" s="78"/>
      <c r="AL5545" s="78"/>
      <c r="AM5545" s="8"/>
      <c r="AN5545" s="78"/>
      <c r="AO5545" s="78"/>
      <c r="AP5545" s="78"/>
      <c r="AQ5545" s="78"/>
      <c r="AR5545" s="78"/>
      <c r="AS5545" s="78"/>
      <c r="AT5545" s="78"/>
      <c r="AU5545" s="78"/>
      <c r="AV5545" s="78"/>
      <c r="AW5545" s="77"/>
      <c r="AX5545" s="144"/>
      <c r="AY5545" s="144"/>
      <c r="AZ5545" s="144"/>
      <c r="BA5545" s="54"/>
      <c r="BB5545" s="54"/>
    </row>
    <row r="5546" spans="2:54" x14ac:dyDescent="0.25">
      <c r="B5546" s="77"/>
      <c r="C5546" s="77"/>
      <c r="D5546" s="77"/>
      <c r="E5546" s="77"/>
      <c r="F5546" s="77"/>
      <c r="G5546" s="77"/>
      <c r="I5546" s="78"/>
      <c r="K5546" s="78"/>
      <c r="L5546" s="77"/>
      <c r="M5546" s="78"/>
      <c r="N5546" s="78"/>
      <c r="O5546" s="78"/>
      <c r="P5546" s="78"/>
      <c r="Q5546" s="144"/>
      <c r="R5546" s="78"/>
      <c r="S5546" s="78"/>
      <c r="T5546" s="78"/>
      <c r="U5546" s="78"/>
      <c r="V5546" s="219"/>
      <c r="W5546" s="78"/>
      <c r="X5546" s="78"/>
      <c r="Y5546" s="78"/>
      <c r="Z5546" s="78"/>
      <c r="AA5546" s="77"/>
      <c r="AB5546" s="77"/>
      <c r="AC5546" s="78"/>
      <c r="AD5546" s="104"/>
      <c r="AE5546" s="78"/>
      <c r="AF5546" s="104"/>
      <c r="AG5546" s="78"/>
      <c r="AH5546" s="104"/>
      <c r="AI5546" s="78"/>
      <c r="AJ5546" s="104"/>
      <c r="AK5546" s="78"/>
      <c r="AL5546" s="78"/>
      <c r="AM5546" s="8"/>
      <c r="AN5546" s="78"/>
      <c r="AO5546" s="78"/>
      <c r="AP5546" s="78"/>
      <c r="AQ5546" s="78"/>
      <c r="AR5546" s="78"/>
      <c r="AS5546" s="78"/>
      <c r="AT5546" s="78"/>
      <c r="AU5546" s="78"/>
      <c r="AV5546" s="78"/>
      <c r="AW5546" s="77"/>
      <c r="AX5546" s="144"/>
      <c r="AY5546" s="144"/>
      <c r="AZ5546" s="144"/>
      <c r="BA5546" s="54"/>
      <c r="BB5546" s="54"/>
    </row>
    <row r="5547" spans="2:54" x14ac:dyDescent="0.25">
      <c r="B5547" s="77"/>
      <c r="C5547" s="77"/>
      <c r="D5547" s="77"/>
      <c r="E5547" s="77"/>
      <c r="F5547" s="77"/>
      <c r="G5547" s="77"/>
      <c r="I5547" s="78"/>
      <c r="K5547" s="78"/>
      <c r="L5547" s="77"/>
      <c r="M5547" s="78"/>
      <c r="N5547" s="78"/>
      <c r="O5547" s="78"/>
      <c r="P5547" s="78"/>
      <c r="Q5547" s="144"/>
      <c r="R5547" s="78"/>
      <c r="S5547" s="78"/>
      <c r="T5547" s="78"/>
      <c r="U5547" s="78"/>
      <c r="V5547" s="219"/>
      <c r="W5547" s="78"/>
      <c r="X5547" s="78"/>
      <c r="Y5547" s="78"/>
      <c r="Z5547" s="78"/>
      <c r="AA5547" s="77"/>
      <c r="AB5547" s="77"/>
      <c r="AC5547" s="78"/>
      <c r="AD5547" s="104"/>
      <c r="AE5547" s="78"/>
      <c r="AF5547" s="104"/>
      <c r="AG5547" s="78"/>
      <c r="AH5547" s="104"/>
      <c r="AI5547" s="78"/>
      <c r="AJ5547" s="104"/>
      <c r="AK5547" s="78"/>
      <c r="AL5547" s="78"/>
      <c r="AM5547" s="8"/>
      <c r="AN5547" s="78"/>
      <c r="AO5547" s="78"/>
      <c r="AP5547" s="78"/>
      <c r="AQ5547" s="78"/>
      <c r="AR5547" s="78"/>
      <c r="AS5547" s="78"/>
      <c r="AT5547" s="78"/>
      <c r="AU5547" s="78"/>
      <c r="AV5547" s="78"/>
      <c r="AW5547" s="77"/>
      <c r="AX5547" s="144"/>
      <c r="AY5547" s="144"/>
      <c r="AZ5547" s="144"/>
      <c r="BA5547" s="54"/>
      <c r="BB5547" s="54"/>
    </row>
    <row r="5548" spans="2:54" x14ac:dyDescent="0.25">
      <c r="B5548" s="77"/>
      <c r="C5548" s="77"/>
      <c r="D5548" s="77"/>
      <c r="E5548" s="77"/>
      <c r="F5548" s="77"/>
      <c r="G5548" s="77"/>
      <c r="I5548" s="78"/>
      <c r="K5548" s="78"/>
      <c r="L5548" s="77"/>
      <c r="M5548" s="78"/>
      <c r="N5548" s="78"/>
      <c r="O5548" s="78"/>
      <c r="P5548" s="78"/>
      <c r="Q5548" s="144"/>
      <c r="R5548" s="78"/>
      <c r="S5548" s="78"/>
      <c r="T5548" s="78"/>
      <c r="U5548" s="78"/>
      <c r="V5548" s="219"/>
      <c r="W5548" s="78"/>
      <c r="X5548" s="78"/>
      <c r="Y5548" s="78"/>
      <c r="Z5548" s="78"/>
      <c r="AA5548" s="77"/>
      <c r="AB5548" s="77"/>
      <c r="AC5548" s="78"/>
      <c r="AD5548" s="104"/>
      <c r="AE5548" s="78"/>
      <c r="AF5548" s="104"/>
      <c r="AG5548" s="78"/>
      <c r="AH5548" s="104"/>
      <c r="AI5548" s="78"/>
      <c r="AJ5548" s="104"/>
      <c r="AK5548" s="78"/>
      <c r="AL5548" s="78"/>
      <c r="AM5548" s="8"/>
      <c r="AN5548" s="78"/>
      <c r="AO5548" s="78"/>
      <c r="AP5548" s="78"/>
      <c r="AQ5548" s="78"/>
      <c r="AR5548" s="78"/>
      <c r="AS5548" s="78"/>
      <c r="AT5548" s="78"/>
      <c r="AU5548" s="78"/>
      <c r="AV5548" s="78"/>
      <c r="AW5548" s="77"/>
      <c r="AX5548" s="144"/>
      <c r="AY5548" s="144"/>
      <c r="AZ5548" s="144"/>
      <c r="BA5548" s="54"/>
      <c r="BB5548" s="54"/>
    </row>
    <row r="5549" spans="2:54" x14ac:dyDescent="0.25">
      <c r="B5549" s="77"/>
      <c r="C5549" s="77"/>
      <c r="D5549" s="77"/>
      <c r="E5549" s="77"/>
      <c r="F5549" s="77"/>
      <c r="G5549" s="77"/>
      <c r="I5549" s="78"/>
      <c r="K5549" s="78"/>
      <c r="L5549" s="77"/>
      <c r="M5549" s="78"/>
      <c r="N5549" s="78"/>
      <c r="O5549" s="78"/>
      <c r="P5549" s="78"/>
      <c r="Q5549" s="144"/>
      <c r="R5549" s="78"/>
      <c r="S5549" s="78"/>
      <c r="T5549" s="78"/>
      <c r="U5549" s="78"/>
      <c r="V5549" s="219"/>
      <c r="W5549" s="78"/>
      <c r="X5549" s="78"/>
      <c r="Y5549" s="78"/>
      <c r="Z5549" s="78"/>
      <c r="AA5549" s="77"/>
      <c r="AB5549" s="77"/>
      <c r="AC5549" s="78"/>
      <c r="AD5549" s="104"/>
      <c r="AE5549" s="78"/>
      <c r="AF5549" s="104"/>
      <c r="AG5549" s="78"/>
      <c r="AH5549" s="104"/>
      <c r="AI5549" s="78"/>
      <c r="AJ5549" s="104"/>
      <c r="AK5549" s="78"/>
      <c r="AL5549" s="78"/>
      <c r="AM5549" s="8"/>
      <c r="AN5549" s="78"/>
      <c r="AO5549" s="78"/>
      <c r="AP5549" s="78"/>
      <c r="AQ5549" s="78"/>
      <c r="AR5549" s="78"/>
      <c r="AS5549" s="78"/>
      <c r="AT5549" s="78"/>
      <c r="AU5549" s="78"/>
      <c r="AV5549" s="78"/>
      <c r="AW5549" s="77"/>
      <c r="AX5549" s="144"/>
      <c r="AY5549" s="144"/>
      <c r="AZ5549" s="144"/>
      <c r="BA5549" s="54"/>
      <c r="BB5549" s="54"/>
    </row>
    <row r="5550" spans="2:54" x14ac:dyDescent="0.25">
      <c r="B5550" s="77"/>
      <c r="C5550" s="77"/>
      <c r="D5550" s="77"/>
      <c r="E5550" s="77"/>
      <c r="F5550" s="77"/>
      <c r="G5550" s="77"/>
      <c r="I5550" s="78"/>
      <c r="K5550" s="78"/>
      <c r="L5550" s="77"/>
      <c r="M5550" s="78"/>
      <c r="N5550" s="78"/>
      <c r="O5550" s="78"/>
      <c r="P5550" s="78"/>
      <c r="Q5550" s="144"/>
      <c r="R5550" s="78"/>
      <c r="S5550" s="78"/>
      <c r="T5550" s="78"/>
      <c r="U5550" s="78"/>
      <c r="V5550" s="219"/>
      <c r="W5550" s="78"/>
      <c r="X5550" s="78"/>
      <c r="Y5550" s="78"/>
      <c r="Z5550" s="78"/>
      <c r="AA5550" s="77"/>
      <c r="AB5550" s="77"/>
      <c r="AC5550" s="78"/>
      <c r="AD5550" s="104"/>
      <c r="AE5550" s="78"/>
      <c r="AF5550" s="104"/>
      <c r="AG5550" s="78"/>
      <c r="AH5550" s="104"/>
      <c r="AI5550" s="78"/>
      <c r="AJ5550" s="104"/>
      <c r="AK5550" s="78"/>
      <c r="AL5550" s="78"/>
      <c r="AM5550" s="8"/>
      <c r="AN5550" s="78"/>
      <c r="AO5550" s="78"/>
      <c r="AP5550" s="78"/>
      <c r="AQ5550" s="78"/>
      <c r="AR5550" s="78"/>
      <c r="AS5550" s="78"/>
      <c r="AT5550" s="78"/>
      <c r="AU5550" s="78"/>
      <c r="AV5550" s="78"/>
      <c r="AW5550" s="77"/>
      <c r="AX5550" s="144"/>
      <c r="AY5550" s="144"/>
      <c r="AZ5550" s="144"/>
      <c r="BA5550" s="54"/>
      <c r="BB5550" s="54"/>
    </row>
    <row r="5551" spans="2:54" x14ac:dyDescent="0.25">
      <c r="B5551" s="77"/>
      <c r="C5551" s="77"/>
      <c r="D5551" s="77"/>
      <c r="E5551" s="77"/>
      <c r="F5551" s="77"/>
      <c r="G5551" s="77"/>
      <c r="I5551" s="78"/>
      <c r="K5551" s="78"/>
      <c r="L5551" s="77"/>
      <c r="M5551" s="78"/>
      <c r="N5551" s="78"/>
      <c r="O5551" s="78"/>
      <c r="P5551" s="78"/>
      <c r="Q5551" s="144"/>
      <c r="R5551" s="78"/>
      <c r="S5551" s="78"/>
      <c r="T5551" s="78"/>
      <c r="U5551" s="78"/>
      <c r="V5551" s="219"/>
      <c r="W5551" s="78"/>
      <c r="X5551" s="78"/>
      <c r="Y5551" s="78"/>
      <c r="Z5551" s="78"/>
      <c r="AA5551" s="77"/>
      <c r="AB5551" s="77"/>
      <c r="AC5551" s="78"/>
      <c r="AD5551" s="104"/>
      <c r="AE5551" s="78"/>
      <c r="AF5551" s="104"/>
      <c r="AG5551" s="78"/>
      <c r="AH5551" s="104"/>
      <c r="AI5551" s="78"/>
      <c r="AJ5551" s="104"/>
      <c r="AK5551" s="78"/>
      <c r="AL5551" s="78"/>
      <c r="AM5551" s="8"/>
      <c r="AN5551" s="78"/>
      <c r="AO5551" s="78"/>
      <c r="AP5551" s="78"/>
      <c r="AQ5551" s="78"/>
      <c r="AR5551" s="78"/>
      <c r="AS5551" s="78"/>
      <c r="AT5551" s="78"/>
      <c r="AU5551" s="78"/>
      <c r="AV5551" s="78"/>
      <c r="AW5551" s="77"/>
      <c r="AX5551" s="144"/>
      <c r="AY5551" s="144"/>
      <c r="AZ5551" s="144"/>
      <c r="BA5551" s="54"/>
      <c r="BB5551" s="54"/>
    </row>
    <row r="5552" spans="2:54" x14ac:dyDescent="0.25">
      <c r="B5552" s="77"/>
      <c r="C5552" s="77"/>
      <c r="D5552" s="77"/>
      <c r="E5552" s="77"/>
      <c r="F5552" s="77"/>
      <c r="G5552" s="77"/>
      <c r="I5552" s="78"/>
      <c r="K5552" s="78"/>
      <c r="L5552" s="77"/>
      <c r="M5552" s="78"/>
      <c r="N5552" s="78"/>
      <c r="O5552" s="78"/>
      <c r="P5552" s="78"/>
      <c r="Q5552" s="144"/>
      <c r="R5552" s="78"/>
      <c r="S5552" s="78"/>
      <c r="T5552" s="78"/>
      <c r="U5552" s="78"/>
      <c r="V5552" s="219"/>
      <c r="W5552" s="78"/>
      <c r="X5552" s="78"/>
      <c r="Y5552" s="78"/>
      <c r="Z5552" s="78"/>
      <c r="AA5552" s="77"/>
      <c r="AB5552" s="77"/>
      <c r="AC5552" s="78"/>
      <c r="AD5552" s="104"/>
      <c r="AE5552" s="78"/>
      <c r="AF5552" s="104"/>
      <c r="AG5552" s="78"/>
      <c r="AH5552" s="104"/>
      <c r="AI5552" s="78"/>
      <c r="AJ5552" s="104"/>
      <c r="AK5552" s="78"/>
      <c r="AL5552" s="78"/>
      <c r="AM5552" s="8"/>
      <c r="AN5552" s="78"/>
      <c r="AO5552" s="78"/>
      <c r="AP5552" s="78"/>
      <c r="AQ5552" s="78"/>
      <c r="AR5552" s="78"/>
      <c r="AS5552" s="78"/>
      <c r="AT5552" s="78"/>
      <c r="AU5552" s="78"/>
      <c r="AV5552" s="78"/>
      <c r="AW5552" s="77"/>
      <c r="AX5552" s="144"/>
      <c r="AY5552" s="144"/>
      <c r="AZ5552" s="144"/>
      <c r="BA5552" s="54"/>
      <c r="BB5552" s="54"/>
    </row>
    <row r="5553" spans="2:54" x14ac:dyDescent="0.25">
      <c r="B5553" s="77"/>
      <c r="C5553" s="77"/>
      <c r="D5553" s="77"/>
      <c r="E5553" s="77"/>
      <c r="F5553" s="77"/>
      <c r="G5553" s="77"/>
      <c r="I5553" s="78"/>
      <c r="K5553" s="78"/>
      <c r="L5553" s="77"/>
      <c r="M5553" s="78"/>
      <c r="N5553" s="78"/>
      <c r="O5553" s="78"/>
      <c r="P5553" s="78"/>
      <c r="Q5553" s="144"/>
      <c r="R5553" s="78"/>
      <c r="S5553" s="78"/>
      <c r="T5553" s="78"/>
      <c r="U5553" s="78"/>
      <c r="V5553" s="219"/>
      <c r="W5553" s="78"/>
      <c r="X5553" s="78"/>
      <c r="Y5553" s="78"/>
      <c r="Z5553" s="78"/>
      <c r="AA5553" s="77"/>
      <c r="AB5553" s="77"/>
      <c r="AC5553" s="78"/>
      <c r="AD5553" s="104"/>
      <c r="AE5553" s="78"/>
      <c r="AF5553" s="104"/>
      <c r="AG5553" s="78"/>
      <c r="AH5553" s="104"/>
      <c r="AI5553" s="78"/>
      <c r="AJ5553" s="104"/>
      <c r="AK5553" s="78"/>
      <c r="AL5553" s="78"/>
      <c r="AM5553" s="8"/>
      <c r="AN5553" s="78"/>
      <c r="AO5553" s="78"/>
      <c r="AP5553" s="78"/>
      <c r="AQ5553" s="78"/>
      <c r="AR5553" s="78"/>
      <c r="AS5553" s="78"/>
      <c r="AT5553" s="78"/>
      <c r="AU5553" s="78"/>
      <c r="AV5553" s="78"/>
      <c r="AW5553" s="77"/>
      <c r="AX5553" s="144"/>
      <c r="AY5553" s="144"/>
      <c r="AZ5553" s="144"/>
      <c r="BA5553" s="54"/>
      <c r="BB5553" s="54"/>
    </row>
    <row r="5554" spans="2:54" x14ac:dyDescent="0.25">
      <c r="B5554" s="77"/>
      <c r="C5554" s="77"/>
      <c r="D5554" s="77"/>
      <c r="E5554" s="77"/>
      <c r="F5554" s="77"/>
      <c r="G5554" s="77"/>
      <c r="I5554" s="78"/>
      <c r="K5554" s="78"/>
      <c r="L5554" s="77"/>
      <c r="M5554" s="78"/>
      <c r="N5554" s="78"/>
      <c r="O5554" s="78"/>
      <c r="P5554" s="78"/>
      <c r="Q5554" s="144"/>
      <c r="R5554" s="78"/>
      <c r="S5554" s="78"/>
      <c r="T5554" s="78"/>
      <c r="U5554" s="78"/>
      <c r="V5554" s="219"/>
      <c r="W5554" s="78"/>
      <c r="X5554" s="78"/>
      <c r="Y5554" s="78"/>
      <c r="Z5554" s="78"/>
      <c r="AA5554" s="77"/>
      <c r="AB5554" s="77"/>
      <c r="AC5554" s="78"/>
      <c r="AD5554" s="104"/>
      <c r="AE5554" s="78"/>
      <c r="AF5554" s="104"/>
      <c r="AG5554" s="78"/>
      <c r="AH5554" s="104"/>
      <c r="AI5554" s="78"/>
      <c r="AJ5554" s="104"/>
      <c r="AK5554" s="78"/>
      <c r="AL5554" s="78"/>
      <c r="AM5554" s="8"/>
      <c r="AN5554" s="78"/>
      <c r="AO5554" s="78"/>
      <c r="AP5554" s="78"/>
      <c r="AQ5554" s="78"/>
      <c r="AR5554" s="78"/>
      <c r="AS5554" s="78"/>
      <c r="AT5554" s="78"/>
      <c r="AU5554" s="78"/>
      <c r="AV5554" s="78"/>
      <c r="AW5554" s="77"/>
      <c r="AX5554" s="144"/>
      <c r="AY5554" s="144"/>
      <c r="AZ5554" s="144"/>
      <c r="BA5554" s="54"/>
      <c r="BB5554" s="54"/>
    </row>
    <row r="5555" spans="2:54" x14ac:dyDescent="0.25">
      <c r="B5555" s="77"/>
      <c r="C5555" s="77"/>
      <c r="D5555" s="77"/>
      <c r="E5555" s="77"/>
      <c r="F5555" s="77"/>
      <c r="G5555" s="77"/>
      <c r="I5555" s="78"/>
      <c r="K5555" s="78"/>
      <c r="L5555" s="77"/>
      <c r="M5555" s="78"/>
      <c r="N5555" s="78"/>
      <c r="O5555" s="78"/>
      <c r="P5555" s="78"/>
      <c r="Q5555" s="144"/>
      <c r="R5555" s="78"/>
      <c r="S5555" s="78"/>
      <c r="T5555" s="78"/>
      <c r="U5555" s="78"/>
      <c r="V5555" s="219"/>
      <c r="W5555" s="78"/>
      <c r="X5555" s="78"/>
      <c r="Y5555" s="78"/>
      <c r="Z5555" s="78"/>
      <c r="AA5555" s="77"/>
      <c r="AB5555" s="77"/>
      <c r="AC5555" s="78"/>
      <c r="AD5555" s="104"/>
      <c r="AE5555" s="78"/>
      <c r="AF5555" s="104"/>
      <c r="AG5555" s="78"/>
      <c r="AH5555" s="104"/>
      <c r="AI5555" s="78"/>
      <c r="AJ5555" s="104"/>
      <c r="AK5555" s="78"/>
      <c r="AL5555" s="78"/>
      <c r="AM5555" s="8"/>
      <c r="AN5555" s="78"/>
      <c r="AO5555" s="78"/>
      <c r="AP5555" s="78"/>
      <c r="AQ5555" s="78"/>
      <c r="AR5555" s="78"/>
      <c r="AS5555" s="78"/>
      <c r="AT5555" s="78"/>
      <c r="AU5555" s="78"/>
      <c r="AV5555" s="78"/>
      <c r="AW5555" s="77"/>
      <c r="AX5555" s="144"/>
      <c r="AY5555" s="144"/>
      <c r="AZ5555" s="144"/>
      <c r="BA5555" s="54"/>
      <c r="BB5555" s="54"/>
    </row>
    <row r="5556" spans="2:54" x14ac:dyDescent="0.25">
      <c r="B5556" s="77"/>
      <c r="C5556" s="77"/>
      <c r="D5556" s="77"/>
      <c r="E5556" s="77"/>
      <c r="F5556" s="77"/>
      <c r="G5556" s="77"/>
      <c r="I5556" s="78"/>
      <c r="K5556" s="78"/>
      <c r="L5556" s="77"/>
      <c r="M5556" s="78"/>
      <c r="N5556" s="78"/>
      <c r="O5556" s="78"/>
      <c r="P5556" s="78"/>
      <c r="Q5556" s="144"/>
      <c r="R5556" s="78"/>
      <c r="S5556" s="78"/>
      <c r="T5556" s="78"/>
      <c r="U5556" s="78"/>
      <c r="V5556" s="219"/>
      <c r="W5556" s="78"/>
      <c r="X5556" s="78"/>
      <c r="Y5556" s="78"/>
      <c r="Z5556" s="78"/>
      <c r="AA5556" s="77"/>
      <c r="AB5556" s="77"/>
      <c r="AC5556" s="78"/>
      <c r="AD5556" s="104"/>
      <c r="AE5556" s="78"/>
      <c r="AF5556" s="104"/>
      <c r="AG5556" s="78"/>
      <c r="AH5556" s="104"/>
      <c r="AI5556" s="78"/>
      <c r="AJ5556" s="104"/>
      <c r="AK5556" s="78"/>
      <c r="AL5556" s="78"/>
      <c r="AM5556" s="8"/>
      <c r="AN5556" s="78"/>
      <c r="AO5556" s="78"/>
      <c r="AP5556" s="78"/>
      <c r="AQ5556" s="78"/>
      <c r="AR5556" s="78"/>
      <c r="AS5556" s="78"/>
      <c r="AT5556" s="78"/>
      <c r="AU5556" s="78"/>
      <c r="AV5556" s="78"/>
      <c r="AW5556" s="77"/>
      <c r="AX5556" s="144"/>
      <c r="AY5556" s="144"/>
      <c r="AZ5556" s="144"/>
      <c r="BA5556" s="54"/>
      <c r="BB5556" s="54"/>
    </row>
    <row r="5557" spans="2:54" x14ac:dyDescent="0.25">
      <c r="B5557" s="77"/>
      <c r="C5557" s="77"/>
      <c r="D5557" s="77"/>
      <c r="E5557" s="77"/>
      <c r="F5557" s="77"/>
      <c r="G5557" s="77"/>
      <c r="I5557" s="78"/>
      <c r="K5557" s="78"/>
      <c r="L5557" s="77"/>
      <c r="M5557" s="78"/>
      <c r="N5557" s="78"/>
      <c r="O5557" s="78"/>
      <c r="P5557" s="78"/>
      <c r="Q5557" s="144"/>
      <c r="R5557" s="78"/>
      <c r="S5557" s="78"/>
      <c r="T5557" s="78"/>
      <c r="U5557" s="78"/>
      <c r="V5557" s="219"/>
      <c r="W5557" s="78"/>
      <c r="X5557" s="78"/>
      <c r="Y5557" s="78"/>
      <c r="Z5557" s="78"/>
      <c r="AA5557" s="77"/>
      <c r="AB5557" s="77"/>
      <c r="AC5557" s="78"/>
      <c r="AD5557" s="104"/>
      <c r="AE5557" s="78"/>
      <c r="AF5557" s="104"/>
      <c r="AG5557" s="78"/>
      <c r="AH5557" s="104"/>
      <c r="AI5557" s="78"/>
      <c r="AJ5557" s="104"/>
      <c r="AK5557" s="78"/>
      <c r="AL5557" s="78"/>
      <c r="AM5557" s="8"/>
      <c r="AN5557" s="78"/>
      <c r="AO5557" s="78"/>
      <c r="AP5557" s="78"/>
      <c r="AQ5557" s="78"/>
      <c r="AR5557" s="78"/>
      <c r="AS5557" s="78"/>
      <c r="AT5557" s="78"/>
      <c r="AU5557" s="78"/>
      <c r="AV5557" s="78"/>
      <c r="AW5557" s="77"/>
      <c r="AX5557" s="144"/>
      <c r="AY5557" s="144"/>
      <c r="AZ5557" s="144"/>
      <c r="BA5557" s="54"/>
      <c r="BB5557" s="54"/>
    </row>
    <row r="5558" spans="2:54" x14ac:dyDescent="0.25">
      <c r="B5558" s="77"/>
      <c r="C5558" s="77"/>
      <c r="D5558" s="77"/>
      <c r="E5558" s="77"/>
      <c r="F5558" s="77"/>
      <c r="G5558" s="77"/>
      <c r="I5558" s="78"/>
      <c r="K5558" s="78"/>
      <c r="L5558" s="77"/>
      <c r="M5558" s="78"/>
      <c r="N5558" s="78"/>
      <c r="O5558" s="78"/>
      <c r="P5558" s="78"/>
      <c r="Q5558" s="144"/>
      <c r="R5558" s="78"/>
      <c r="S5558" s="78"/>
      <c r="T5558" s="78"/>
      <c r="U5558" s="78"/>
      <c r="V5558" s="219"/>
      <c r="W5558" s="78"/>
      <c r="X5558" s="78"/>
      <c r="Y5558" s="78"/>
      <c r="Z5558" s="78"/>
      <c r="AA5558" s="77"/>
      <c r="AB5558" s="77"/>
      <c r="AC5558" s="78"/>
      <c r="AD5558" s="104"/>
      <c r="AE5558" s="78"/>
      <c r="AF5558" s="104"/>
      <c r="AG5558" s="78"/>
      <c r="AH5558" s="104"/>
      <c r="AI5558" s="78"/>
      <c r="AJ5558" s="104"/>
      <c r="AK5558" s="78"/>
      <c r="AL5558" s="78"/>
      <c r="AM5558" s="8"/>
      <c r="AN5558" s="78"/>
      <c r="AO5558" s="78"/>
      <c r="AP5558" s="78"/>
      <c r="AQ5558" s="78"/>
      <c r="AR5558" s="78"/>
      <c r="AS5558" s="78"/>
      <c r="AT5558" s="78"/>
      <c r="AU5558" s="78"/>
      <c r="AV5558" s="78"/>
      <c r="AW5558" s="77"/>
      <c r="AX5558" s="144"/>
      <c r="AY5558" s="144"/>
      <c r="AZ5558" s="144"/>
      <c r="BA5558" s="54"/>
      <c r="BB5558" s="54"/>
    </row>
    <row r="5559" spans="2:54" x14ac:dyDescent="0.25">
      <c r="B5559" s="77"/>
      <c r="C5559" s="77"/>
      <c r="D5559" s="77"/>
      <c r="E5559" s="77"/>
      <c r="F5559" s="77"/>
      <c r="G5559" s="77"/>
      <c r="I5559" s="78"/>
      <c r="K5559" s="78"/>
      <c r="L5559" s="77"/>
      <c r="M5559" s="78"/>
      <c r="N5559" s="78"/>
      <c r="O5559" s="78"/>
      <c r="P5559" s="78"/>
      <c r="Q5559" s="144"/>
      <c r="R5559" s="78"/>
      <c r="S5559" s="78"/>
      <c r="T5559" s="78"/>
      <c r="U5559" s="78"/>
      <c r="V5559" s="219"/>
      <c r="W5559" s="78"/>
      <c r="X5559" s="78"/>
      <c r="Y5559" s="78"/>
      <c r="Z5559" s="78"/>
      <c r="AA5559" s="77"/>
      <c r="AB5559" s="77"/>
      <c r="AC5559" s="78"/>
      <c r="AD5559" s="104"/>
      <c r="AE5559" s="78"/>
      <c r="AF5559" s="104"/>
      <c r="AG5559" s="78"/>
      <c r="AH5559" s="104"/>
      <c r="AI5559" s="78"/>
      <c r="AJ5559" s="104"/>
      <c r="AK5559" s="78"/>
      <c r="AL5559" s="78"/>
      <c r="AM5559" s="8"/>
      <c r="AN5559" s="78"/>
      <c r="AO5559" s="78"/>
      <c r="AP5559" s="78"/>
      <c r="AQ5559" s="78"/>
      <c r="AR5559" s="78"/>
      <c r="AS5559" s="78"/>
      <c r="AT5559" s="78"/>
      <c r="AU5559" s="78"/>
      <c r="AV5559" s="78"/>
      <c r="AW5559" s="77"/>
      <c r="AX5559" s="144"/>
      <c r="AY5559" s="144"/>
      <c r="AZ5559" s="144"/>
      <c r="BA5559" s="54"/>
      <c r="BB5559" s="54"/>
    </row>
    <row r="5560" spans="2:54" x14ac:dyDescent="0.25">
      <c r="B5560" s="77"/>
      <c r="C5560" s="77"/>
      <c r="D5560" s="77"/>
      <c r="E5560" s="77"/>
      <c r="F5560" s="77"/>
      <c r="G5560" s="77"/>
      <c r="I5560" s="78"/>
      <c r="K5560" s="78"/>
      <c r="L5560" s="77"/>
      <c r="M5560" s="78"/>
      <c r="N5560" s="78"/>
      <c r="O5560" s="78"/>
      <c r="P5560" s="78"/>
      <c r="Q5560" s="144"/>
      <c r="R5560" s="78"/>
      <c r="S5560" s="78"/>
      <c r="T5560" s="78"/>
      <c r="U5560" s="78"/>
      <c r="V5560" s="219"/>
      <c r="W5560" s="78"/>
      <c r="X5560" s="78"/>
      <c r="Y5560" s="78"/>
      <c r="Z5560" s="78"/>
      <c r="AA5560" s="77"/>
      <c r="AB5560" s="77"/>
      <c r="AC5560" s="78"/>
      <c r="AD5560" s="104"/>
      <c r="AE5560" s="78"/>
      <c r="AF5560" s="104"/>
      <c r="AG5560" s="78"/>
      <c r="AH5560" s="104"/>
      <c r="AI5560" s="78"/>
      <c r="AJ5560" s="104"/>
      <c r="AK5560" s="78"/>
      <c r="AL5560" s="78"/>
      <c r="AM5560" s="8"/>
      <c r="AN5560" s="78"/>
      <c r="AO5560" s="78"/>
      <c r="AP5560" s="78"/>
      <c r="AQ5560" s="78"/>
      <c r="AR5560" s="78"/>
      <c r="AS5560" s="78"/>
      <c r="AT5560" s="78"/>
      <c r="AU5560" s="78"/>
      <c r="AV5560" s="78"/>
      <c r="AW5560" s="77"/>
      <c r="AX5560" s="144"/>
      <c r="AY5560" s="144"/>
      <c r="AZ5560" s="144"/>
      <c r="BA5560" s="54"/>
      <c r="BB5560" s="54"/>
    </row>
    <row r="5561" spans="2:54" x14ac:dyDescent="0.25">
      <c r="B5561" s="77"/>
      <c r="C5561" s="77"/>
      <c r="D5561" s="77"/>
      <c r="E5561" s="77"/>
      <c r="F5561" s="77"/>
      <c r="G5561" s="77"/>
      <c r="I5561" s="78"/>
      <c r="K5561" s="78"/>
      <c r="L5561" s="77"/>
      <c r="M5561" s="78"/>
      <c r="N5561" s="78"/>
      <c r="O5561" s="78"/>
      <c r="P5561" s="78"/>
      <c r="Q5561" s="144"/>
      <c r="R5561" s="78"/>
      <c r="S5561" s="78"/>
      <c r="T5561" s="78"/>
      <c r="U5561" s="78"/>
      <c r="V5561" s="219"/>
      <c r="W5561" s="78"/>
      <c r="X5561" s="78"/>
      <c r="Y5561" s="78"/>
      <c r="Z5561" s="78"/>
      <c r="AA5561" s="77"/>
      <c r="AB5561" s="77"/>
      <c r="AC5561" s="78"/>
      <c r="AD5561" s="104"/>
      <c r="AE5561" s="78"/>
      <c r="AF5561" s="104"/>
      <c r="AG5561" s="78"/>
      <c r="AH5561" s="104"/>
      <c r="AI5561" s="78"/>
      <c r="AJ5561" s="104"/>
      <c r="AK5561" s="78"/>
      <c r="AL5561" s="78"/>
      <c r="AM5561" s="8"/>
      <c r="AN5561" s="78"/>
      <c r="AO5561" s="78"/>
      <c r="AP5561" s="78"/>
      <c r="AQ5561" s="78"/>
      <c r="AR5561" s="78"/>
      <c r="AS5561" s="78"/>
      <c r="AT5561" s="78"/>
      <c r="AU5561" s="78"/>
      <c r="AV5561" s="78"/>
      <c r="AW5561" s="77"/>
      <c r="AX5561" s="144"/>
      <c r="AY5561" s="144"/>
      <c r="AZ5561" s="144"/>
      <c r="BA5561" s="54"/>
      <c r="BB5561" s="54"/>
    </row>
    <row r="5562" spans="2:54" x14ac:dyDescent="0.25">
      <c r="B5562" s="77"/>
      <c r="C5562" s="77"/>
      <c r="D5562" s="77"/>
      <c r="E5562" s="77"/>
      <c r="F5562" s="77"/>
      <c r="G5562" s="77"/>
      <c r="I5562" s="78"/>
      <c r="K5562" s="78"/>
      <c r="L5562" s="77"/>
      <c r="M5562" s="78"/>
      <c r="N5562" s="78"/>
      <c r="O5562" s="78"/>
      <c r="P5562" s="78"/>
      <c r="Q5562" s="144"/>
      <c r="R5562" s="78"/>
      <c r="S5562" s="78"/>
      <c r="T5562" s="78"/>
      <c r="U5562" s="78"/>
      <c r="V5562" s="219"/>
      <c r="W5562" s="78"/>
      <c r="X5562" s="78"/>
      <c r="Y5562" s="78"/>
      <c r="Z5562" s="78"/>
      <c r="AA5562" s="77"/>
      <c r="AB5562" s="77"/>
      <c r="AC5562" s="78"/>
      <c r="AD5562" s="104"/>
      <c r="AE5562" s="78"/>
      <c r="AF5562" s="104"/>
      <c r="AG5562" s="78"/>
      <c r="AH5562" s="104"/>
      <c r="AI5562" s="78"/>
      <c r="AJ5562" s="104"/>
      <c r="AK5562" s="78"/>
      <c r="AL5562" s="78"/>
      <c r="AM5562" s="8"/>
      <c r="AN5562" s="78"/>
      <c r="AO5562" s="78"/>
      <c r="AP5562" s="78"/>
      <c r="AQ5562" s="78"/>
      <c r="AR5562" s="78"/>
      <c r="AS5562" s="78"/>
      <c r="AT5562" s="78"/>
      <c r="AU5562" s="78"/>
      <c r="AV5562" s="78"/>
      <c r="AW5562" s="77"/>
      <c r="AX5562" s="144"/>
      <c r="AY5562" s="144"/>
      <c r="AZ5562" s="144"/>
      <c r="BA5562" s="54"/>
      <c r="BB5562" s="54"/>
    </row>
    <row r="5563" spans="2:54" x14ac:dyDescent="0.25">
      <c r="B5563" s="77"/>
      <c r="C5563" s="77"/>
      <c r="D5563" s="77"/>
      <c r="E5563" s="77"/>
      <c r="F5563" s="77"/>
      <c r="G5563" s="77"/>
      <c r="I5563" s="78"/>
      <c r="K5563" s="78"/>
      <c r="L5563" s="77"/>
      <c r="M5563" s="78"/>
      <c r="N5563" s="78"/>
      <c r="O5563" s="78"/>
      <c r="P5563" s="78"/>
      <c r="Q5563" s="144"/>
      <c r="R5563" s="78"/>
      <c r="S5563" s="78"/>
      <c r="T5563" s="78"/>
      <c r="U5563" s="78"/>
      <c r="V5563" s="219"/>
      <c r="W5563" s="78"/>
      <c r="X5563" s="78"/>
      <c r="Y5563" s="78"/>
      <c r="Z5563" s="78"/>
      <c r="AA5563" s="77"/>
      <c r="AB5563" s="77"/>
      <c r="AC5563" s="78"/>
      <c r="AD5563" s="104"/>
      <c r="AE5563" s="78"/>
      <c r="AF5563" s="104"/>
      <c r="AG5563" s="78"/>
      <c r="AH5563" s="104"/>
      <c r="AI5563" s="78"/>
      <c r="AJ5563" s="104"/>
      <c r="AK5563" s="78"/>
      <c r="AL5563" s="78"/>
      <c r="AM5563" s="8"/>
      <c r="AN5563" s="78"/>
      <c r="AO5563" s="78"/>
      <c r="AP5563" s="78"/>
      <c r="AQ5563" s="78"/>
      <c r="AR5563" s="78"/>
      <c r="AS5563" s="78"/>
      <c r="AT5563" s="78"/>
      <c r="AU5563" s="78"/>
      <c r="AV5563" s="78"/>
      <c r="AW5563" s="77"/>
      <c r="AX5563" s="144"/>
      <c r="AY5563" s="144"/>
      <c r="AZ5563" s="144"/>
      <c r="BA5563" s="54"/>
      <c r="BB5563" s="54"/>
    </row>
    <row r="5564" spans="2:54" x14ac:dyDescent="0.25">
      <c r="B5564" s="77"/>
      <c r="C5564" s="77"/>
      <c r="D5564" s="77"/>
      <c r="E5564" s="77"/>
      <c r="F5564" s="77"/>
      <c r="G5564" s="77"/>
      <c r="I5564" s="78"/>
      <c r="K5564" s="78"/>
      <c r="L5564" s="77"/>
      <c r="M5564" s="78"/>
      <c r="N5564" s="78"/>
      <c r="O5564" s="78"/>
      <c r="P5564" s="78"/>
      <c r="Q5564" s="144"/>
      <c r="R5564" s="78"/>
      <c r="S5564" s="78"/>
      <c r="T5564" s="78"/>
      <c r="U5564" s="78"/>
      <c r="V5564" s="219"/>
      <c r="W5564" s="78"/>
      <c r="X5564" s="78"/>
      <c r="Y5564" s="78"/>
      <c r="Z5564" s="78"/>
      <c r="AA5564" s="77"/>
      <c r="AB5564" s="77"/>
      <c r="AC5564" s="78"/>
      <c r="AD5564" s="104"/>
      <c r="AE5564" s="78"/>
      <c r="AF5564" s="104"/>
      <c r="AG5564" s="78"/>
      <c r="AH5564" s="104"/>
      <c r="AI5564" s="78"/>
      <c r="AJ5564" s="104"/>
      <c r="AK5564" s="78"/>
      <c r="AL5564" s="78"/>
      <c r="AM5564" s="8"/>
      <c r="AN5564" s="78"/>
      <c r="AO5564" s="78"/>
      <c r="AP5564" s="78"/>
      <c r="AQ5564" s="78"/>
      <c r="AR5564" s="78"/>
      <c r="AS5564" s="78"/>
      <c r="AT5564" s="78"/>
      <c r="AU5564" s="78"/>
      <c r="AV5564" s="78"/>
      <c r="AW5564" s="77"/>
      <c r="AX5564" s="144"/>
      <c r="AY5564" s="144"/>
      <c r="AZ5564" s="144"/>
      <c r="BA5564" s="54"/>
      <c r="BB5564" s="54"/>
    </row>
    <row r="5565" spans="2:54" x14ac:dyDescent="0.25">
      <c r="B5565" s="77"/>
      <c r="C5565" s="77"/>
      <c r="D5565" s="77"/>
      <c r="E5565" s="77"/>
      <c r="F5565" s="77"/>
      <c r="G5565" s="77"/>
      <c r="I5565" s="78"/>
      <c r="K5565" s="78"/>
      <c r="L5565" s="77"/>
      <c r="M5565" s="78"/>
      <c r="N5565" s="78"/>
      <c r="O5565" s="78"/>
      <c r="P5565" s="78"/>
      <c r="Q5565" s="144"/>
      <c r="R5565" s="78"/>
      <c r="S5565" s="78"/>
      <c r="T5565" s="78"/>
      <c r="U5565" s="78"/>
      <c r="V5565" s="219"/>
      <c r="W5565" s="78"/>
      <c r="X5565" s="78"/>
      <c r="Y5565" s="78"/>
      <c r="Z5565" s="78"/>
      <c r="AA5565" s="77"/>
      <c r="AB5565" s="77"/>
      <c r="AC5565" s="78"/>
      <c r="AD5565" s="104"/>
      <c r="AE5565" s="78"/>
      <c r="AF5565" s="104"/>
      <c r="AG5565" s="78"/>
      <c r="AH5565" s="104"/>
      <c r="AI5565" s="78"/>
      <c r="AJ5565" s="104"/>
      <c r="AK5565" s="78"/>
      <c r="AL5565" s="78"/>
      <c r="AM5565" s="8"/>
      <c r="AN5565" s="78"/>
      <c r="AO5565" s="78"/>
      <c r="AP5565" s="78"/>
      <c r="AQ5565" s="78"/>
      <c r="AR5565" s="78"/>
      <c r="AS5565" s="78"/>
      <c r="AT5565" s="78"/>
      <c r="AU5565" s="78"/>
      <c r="AV5565" s="78"/>
      <c r="AW5565" s="77"/>
      <c r="AX5565" s="144"/>
      <c r="AY5565" s="144"/>
      <c r="AZ5565" s="144"/>
      <c r="BA5565" s="54"/>
      <c r="BB5565" s="54"/>
    </row>
    <row r="5566" spans="2:54" x14ac:dyDescent="0.25">
      <c r="B5566" s="77"/>
      <c r="C5566" s="77"/>
      <c r="D5566" s="77"/>
      <c r="E5566" s="77"/>
      <c r="F5566" s="77"/>
      <c r="G5566" s="77"/>
      <c r="I5566" s="78"/>
      <c r="K5566" s="78"/>
      <c r="L5566" s="77"/>
      <c r="M5566" s="78"/>
      <c r="N5566" s="78"/>
      <c r="O5566" s="78"/>
      <c r="P5566" s="78"/>
      <c r="Q5566" s="144"/>
      <c r="R5566" s="78"/>
      <c r="S5566" s="78"/>
      <c r="T5566" s="78"/>
      <c r="U5566" s="78"/>
      <c r="V5566" s="219"/>
      <c r="W5566" s="78"/>
      <c r="X5566" s="78"/>
      <c r="Y5566" s="78"/>
      <c r="Z5566" s="78"/>
      <c r="AA5566" s="77"/>
      <c r="AB5566" s="77"/>
      <c r="AC5566" s="78"/>
      <c r="AD5566" s="104"/>
      <c r="AE5566" s="78"/>
      <c r="AF5566" s="104"/>
      <c r="AG5566" s="78"/>
      <c r="AH5566" s="104"/>
      <c r="AI5566" s="78"/>
      <c r="AJ5566" s="104"/>
      <c r="AK5566" s="78"/>
      <c r="AL5566" s="78"/>
      <c r="AM5566" s="8"/>
      <c r="AN5566" s="78"/>
      <c r="AO5566" s="78"/>
      <c r="AP5566" s="78"/>
      <c r="AQ5566" s="78"/>
      <c r="AR5566" s="78"/>
      <c r="AS5566" s="78"/>
      <c r="AT5566" s="78"/>
      <c r="AU5566" s="78"/>
      <c r="AV5566" s="78"/>
      <c r="AW5566" s="77"/>
      <c r="AX5566" s="144"/>
      <c r="AY5566" s="144"/>
      <c r="AZ5566" s="144"/>
      <c r="BA5566" s="54"/>
      <c r="BB5566" s="54"/>
    </row>
    <row r="5567" spans="2:54" x14ac:dyDescent="0.25">
      <c r="B5567" s="77"/>
      <c r="C5567" s="77"/>
      <c r="D5567" s="77"/>
      <c r="E5567" s="77"/>
      <c r="F5567" s="77"/>
      <c r="G5567" s="77"/>
      <c r="I5567" s="78"/>
      <c r="K5567" s="78"/>
      <c r="L5567" s="77"/>
      <c r="M5567" s="78"/>
      <c r="N5567" s="78"/>
      <c r="O5567" s="78"/>
      <c r="P5567" s="78"/>
      <c r="Q5567" s="144"/>
      <c r="R5567" s="78"/>
      <c r="S5567" s="78"/>
      <c r="T5567" s="78"/>
      <c r="U5567" s="78"/>
      <c r="V5567" s="219"/>
      <c r="W5567" s="78"/>
      <c r="X5567" s="78"/>
      <c r="Y5567" s="78"/>
      <c r="Z5567" s="78"/>
      <c r="AA5567" s="77"/>
      <c r="AB5567" s="77"/>
      <c r="AC5567" s="78"/>
      <c r="AD5567" s="104"/>
      <c r="AE5567" s="78"/>
      <c r="AF5567" s="104"/>
      <c r="AG5567" s="78"/>
      <c r="AH5567" s="104"/>
      <c r="AI5567" s="78"/>
      <c r="AJ5567" s="104"/>
      <c r="AK5567" s="78"/>
      <c r="AL5567" s="78"/>
      <c r="AM5567" s="8"/>
      <c r="AN5567" s="78"/>
      <c r="AO5567" s="78"/>
      <c r="AP5567" s="78"/>
      <c r="AQ5567" s="78"/>
      <c r="AR5567" s="78"/>
      <c r="AS5567" s="78"/>
      <c r="AT5567" s="78"/>
      <c r="AU5567" s="78"/>
      <c r="AV5567" s="78"/>
      <c r="AW5567" s="77"/>
      <c r="AX5567" s="144"/>
      <c r="AY5567" s="144"/>
      <c r="AZ5567" s="144"/>
      <c r="BA5567" s="54"/>
      <c r="BB5567" s="54"/>
    </row>
    <row r="5568" spans="2:54" x14ac:dyDescent="0.25">
      <c r="B5568" s="77"/>
      <c r="C5568" s="77"/>
      <c r="D5568" s="77"/>
      <c r="E5568" s="77"/>
      <c r="F5568" s="77"/>
      <c r="G5568" s="77"/>
      <c r="I5568" s="78"/>
      <c r="K5568" s="78"/>
      <c r="L5568" s="77"/>
      <c r="M5568" s="78"/>
      <c r="N5568" s="78"/>
      <c r="O5568" s="78"/>
      <c r="P5568" s="78"/>
      <c r="Q5568" s="144"/>
      <c r="R5568" s="78"/>
      <c r="S5568" s="78"/>
      <c r="T5568" s="78"/>
      <c r="U5568" s="78"/>
      <c r="V5568" s="219"/>
      <c r="W5568" s="78"/>
      <c r="X5568" s="78"/>
      <c r="Y5568" s="78"/>
      <c r="Z5568" s="78"/>
      <c r="AA5568" s="77"/>
      <c r="AB5568" s="77"/>
      <c r="AC5568" s="78"/>
      <c r="AD5568" s="104"/>
      <c r="AE5568" s="78"/>
      <c r="AF5568" s="104"/>
      <c r="AG5568" s="78"/>
      <c r="AH5568" s="104"/>
      <c r="AI5568" s="78"/>
      <c r="AJ5568" s="104"/>
      <c r="AK5568" s="78"/>
      <c r="AL5568" s="78"/>
      <c r="AM5568" s="8"/>
      <c r="AN5568" s="78"/>
      <c r="AO5568" s="78"/>
      <c r="AP5568" s="78"/>
      <c r="AQ5568" s="78"/>
      <c r="AR5568" s="78"/>
      <c r="AS5568" s="78"/>
      <c r="AT5568" s="78"/>
      <c r="AU5568" s="78"/>
      <c r="AV5568" s="78"/>
      <c r="AW5568" s="77"/>
      <c r="AX5568" s="144"/>
      <c r="AY5568" s="144"/>
      <c r="AZ5568" s="144"/>
      <c r="BA5568" s="54"/>
      <c r="BB5568" s="54"/>
    </row>
    <row r="5569" spans="2:54" x14ac:dyDescent="0.25">
      <c r="B5569" s="77"/>
      <c r="C5569" s="77"/>
      <c r="D5569" s="77"/>
      <c r="E5569" s="77"/>
      <c r="F5569" s="77"/>
      <c r="G5569" s="77"/>
      <c r="I5569" s="78"/>
      <c r="K5569" s="78"/>
      <c r="L5569" s="77"/>
      <c r="M5569" s="78"/>
      <c r="N5569" s="78"/>
      <c r="O5569" s="78"/>
      <c r="P5569" s="78"/>
      <c r="Q5569" s="144"/>
      <c r="R5569" s="78"/>
      <c r="S5569" s="78"/>
      <c r="T5569" s="78"/>
      <c r="U5569" s="78"/>
      <c r="V5569" s="219"/>
      <c r="W5569" s="78"/>
      <c r="X5569" s="78"/>
      <c r="Y5569" s="78"/>
      <c r="Z5569" s="78"/>
      <c r="AA5569" s="77"/>
      <c r="AB5569" s="77"/>
      <c r="AC5569" s="78"/>
      <c r="AD5569" s="104"/>
      <c r="AE5569" s="78"/>
      <c r="AF5569" s="104"/>
      <c r="AG5569" s="78"/>
      <c r="AH5569" s="104"/>
      <c r="AI5569" s="78"/>
      <c r="AJ5569" s="104"/>
      <c r="AK5569" s="78"/>
      <c r="AL5569" s="78"/>
      <c r="AM5569" s="8"/>
      <c r="AN5569" s="78"/>
      <c r="AO5569" s="78"/>
      <c r="AP5569" s="78"/>
      <c r="AQ5569" s="78"/>
      <c r="AR5569" s="78"/>
      <c r="AS5569" s="78"/>
      <c r="AT5569" s="78"/>
      <c r="AU5569" s="78"/>
      <c r="AV5569" s="78"/>
      <c r="AW5569" s="77"/>
      <c r="AX5569" s="144"/>
      <c r="AY5569" s="144"/>
      <c r="AZ5569" s="144"/>
      <c r="BA5569" s="54"/>
      <c r="BB5569" s="54"/>
    </row>
    <row r="5570" spans="2:54" x14ac:dyDescent="0.25">
      <c r="B5570" s="77"/>
      <c r="C5570" s="77"/>
      <c r="D5570" s="77"/>
      <c r="E5570" s="77"/>
      <c r="F5570" s="77"/>
      <c r="G5570" s="77"/>
      <c r="I5570" s="78"/>
      <c r="K5570" s="78"/>
      <c r="L5570" s="77"/>
      <c r="M5570" s="78"/>
      <c r="N5570" s="78"/>
      <c r="O5570" s="78"/>
      <c r="P5570" s="78"/>
      <c r="Q5570" s="144"/>
      <c r="R5570" s="78"/>
      <c r="S5570" s="78"/>
      <c r="T5570" s="78"/>
      <c r="U5570" s="78"/>
      <c r="V5570" s="219"/>
      <c r="W5570" s="78"/>
      <c r="X5570" s="78"/>
      <c r="Y5570" s="78"/>
      <c r="Z5570" s="78"/>
      <c r="AA5570" s="77"/>
      <c r="AB5570" s="77"/>
      <c r="AC5570" s="78"/>
      <c r="AD5570" s="104"/>
      <c r="AE5570" s="78"/>
      <c r="AF5570" s="104"/>
      <c r="AG5570" s="78"/>
      <c r="AH5570" s="104"/>
      <c r="AI5570" s="78"/>
      <c r="AJ5570" s="104"/>
      <c r="AK5570" s="78"/>
      <c r="AL5570" s="78"/>
      <c r="AM5570" s="8"/>
      <c r="AN5570" s="78"/>
      <c r="AO5570" s="78"/>
      <c r="AP5570" s="78"/>
      <c r="AQ5570" s="78"/>
      <c r="AR5570" s="78"/>
      <c r="AS5570" s="78"/>
      <c r="AT5570" s="78"/>
      <c r="AU5570" s="78"/>
      <c r="AV5570" s="78"/>
      <c r="AW5570" s="77"/>
      <c r="AX5570" s="144"/>
      <c r="AY5570" s="144"/>
      <c r="AZ5570" s="144"/>
      <c r="BA5570" s="54"/>
      <c r="BB5570" s="54"/>
    </row>
    <row r="5571" spans="2:54" x14ac:dyDescent="0.25">
      <c r="B5571" s="77"/>
      <c r="C5571" s="77"/>
      <c r="D5571" s="77"/>
      <c r="E5571" s="77"/>
      <c r="F5571" s="77"/>
      <c r="G5571" s="77"/>
      <c r="I5571" s="78"/>
      <c r="K5571" s="78"/>
      <c r="L5571" s="77"/>
      <c r="M5571" s="78"/>
      <c r="N5571" s="78"/>
      <c r="O5571" s="78"/>
      <c r="P5571" s="78"/>
      <c r="Q5571" s="144"/>
      <c r="R5571" s="78"/>
      <c r="S5571" s="78"/>
      <c r="T5571" s="78"/>
      <c r="U5571" s="78"/>
      <c r="V5571" s="219"/>
      <c r="W5571" s="78"/>
      <c r="X5571" s="78"/>
      <c r="Y5571" s="78"/>
      <c r="Z5571" s="78"/>
      <c r="AA5571" s="77"/>
      <c r="AB5571" s="77"/>
      <c r="AC5571" s="78"/>
      <c r="AD5571" s="104"/>
      <c r="AE5571" s="78"/>
      <c r="AF5571" s="104"/>
      <c r="AG5571" s="78"/>
      <c r="AH5571" s="104"/>
      <c r="AI5571" s="78"/>
      <c r="AJ5571" s="104"/>
      <c r="AK5571" s="78"/>
      <c r="AL5571" s="78"/>
      <c r="AM5571" s="8"/>
      <c r="AN5571" s="78"/>
      <c r="AO5571" s="78"/>
      <c r="AP5571" s="78"/>
      <c r="AQ5571" s="78"/>
      <c r="AR5571" s="78"/>
      <c r="AS5571" s="78"/>
      <c r="AT5571" s="78"/>
      <c r="AU5571" s="78"/>
      <c r="AV5571" s="78"/>
      <c r="AW5571" s="77"/>
      <c r="AX5571" s="144"/>
      <c r="AY5571" s="144"/>
      <c r="AZ5571" s="144"/>
      <c r="BA5571" s="54"/>
      <c r="BB5571" s="54"/>
    </row>
    <row r="5572" spans="2:54" x14ac:dyDescent="0.25">
      <c r="B5572" s="77"/>
      <c r="C5572" s="77"/>
      <c r="D5572" s="77"/>
      <c r="E5572" s="77"/>
      <c r="F5572" s="77"/>
      <c r="G5572" s="77"/>
      <c r="I5572" s="78"/>
      <c r="K5572" s="78"/>
      <c r="L5572" s="77"/>
      <c r="M5572" s="78"/>
      <c r="N5572" s="78"/>
      <c r="O5572" s="78"/>
      <c r="P5572" s="78"/>
      <c r="Q5572" s="144"/>
      <c r="R5572" s="78"/>
      <c r="S5572" s="78"/>
      <c r="T5572" s="78"/>
      <c r="U5572" s="78"/>
      <c r="V5572" s="219"/>
      <c r="W5572" s="78"/>
      <c r="X5572" s="78"/>
      <c r="Y5572" s="78"/>
      <c r="Z5572" s="78"/>
      <c r="AA5572" s="77"/>
      <c r="AB5572" s="77"/>
      <c r="AC5572" s="78"/>
      <c r="AD5572" s="104"/>
      <c r="AE5572" s="78"/>
      <c r="AF5572" s="104"/>
      <c r="AG5572" s="78"/>
      <c r="AH5572" s="104"/>
      <c r="AI5572" s="78"/>
      <c r="AJ5572" s="104"/>
      <c r="AK5572" s="78"/>
      <c r="AL5572" s="78"/>
      <c r="AM5572" s="8"/>
      <c r="AN5572" s="78"/>
      <c r="AO5572" s="78"/>
      <c r="AP5572" s="78"/>
      <c r="AQ5572" s="78"/>
      <c r="AR5572" s="78"/>
      <c r="AS5572" s="78"/>
      <c r="AT5572" s="78"/>
      <c r="AU5572" s="78"/>
      <c r="AV5572" s="78"/>
      <c r="AW5572" s="77"/>
      <c r="AX5572" s="144"/>
      <c r="AY5572" s="144"/>
      <c r="AZ5572" s="144"/>
      <c r="BA5572" s="54"/>
      <c r="BB5572" s="54"/>
    </row>
    <row r="5573" spans="2:54" x14ac:dyDescent="0.25">
      <c r="B5573" s="77"/>
      <c r="C5573" s="77"/>
      <c r="D5573" s="77"/>
      <c r="E5573" s="77"/>
      <c r="F5573" s="77"/>
      <c r="G5573" s="77"/>
      <c r="I5573" s="78"/>
      <c r="K5573" s="78"/>
      <c r="L5573" s="77"/>
      <c r="M5573" s="78"/>
      <c r="N5573" s="78"/>
      <c r="O5573" s="78"/>
      <c r="P5573" s="78"/>
      <c r="Q5573" s="144"/>
      <c r="R5573" s="78"/>
      <c r="S5573" s="78"/>
      <c r="T5573" s="78"/>
      <c r="U5573" s="78"/>
      <c r="V5573" s="219"/>
      <c r="W5573" s="78"/>
      <c r="X5573" s="78"/>
      <c r="Y5573" s="78"/>
      <c r="Z5573" s="78"/>
      <c r="AA5573" s="77"/>
      <c r="AB5573" s="77"/>
      <c r="AC5573" s="78"/>
      <c r="AD5573" s="104"/>
      <c r="AE5573" s="78"/>
      <c r="AF5573" s="104"/>
      <c r="AG5573" s="78"/>
      <c r="AH5573" s="104"/>
      <c r="AI5573" s="78"/>
      <c r="AJ5573" s="104"/>
      <c r="AK5573" s="78"/>
      <c r="AL5573" s="78"/>
      <c r="AM5573" s="8"/>
      <c r="AN5573" s="78"/>
      <c r="AO5573" s="78"/>
      <c r="AP5573" s="78"/>
      <c r="AQ5573" s="78"/>
      <c r="AR5573" s="78"/>
      <c r="AS5573" s="78"/>
      <c r="AT5573" s="78"/>
      <c r="AU5573" s="78"/>
      <c r="AV5573" s="78"/>
      <c r="AW5573" s="77"/>
      <c r="AX5573" s="144"/>
      <c r="AY5573" s="144"/>
      <c r="AZ5573" s="144"/>
      <c r="BA5573" s="54"/>
      <c r="BB5573" s="54"/>
    </row>
    <row r="5574" spans="2:54" x14ac:dyDescent="0.25">
      <c r="B5574" s="77"/>
      <c r="C5574" s="77"/>
      <c r="D5574" s="77"/>
      <c r="E5574" s="77"/>
      <c r="F5574" s="77"/>
      <c r="G5574" s="77"/>
      <c r="I5574" s="78"/>
      <c r="K5574" s="78"/>
      <c r="L5574" s="77"/>
      <c r="M5574" s="78"/>
      <c r="N5574" s="78"/>
      <c r="O5574" s="78"/>
      <c r="P5574" s="78"/>
      <c r="Q5574" s="144"/>
      <c r="R5574" s="78"/>
      <c r="S5574" s="78"/>
      <c r="T5574" s="78"/>
      <c r="U5574" s="78"/>
      <c r="V5574" s="219"/>
      <c r="W5574" s="78"/>
      <c r="X5574" s="78"/>
      <c r="Y5574" s="78"/>
      <c r="Z5574" s="78"/>
      <c r="AA5574" s="77"/>
      <c r="AB5574" s="77"/>
      <c r="AC5574" s="78"/>
      <c r="AD5574" s="104"/>
      <c r="AE5574" s="78"/>
      <c r="AF5574" s="104"/>
      <c r="AG5574" s="78"/>
      <c r="AH5574" s="104"/>
      <c r="AI5574" s="78"/>
      <c r="AJ5574" s="104"/>
      <c r="AK5574" s="78"/>
      <c r="AL5574" s="78"/>
      <c r="AM5574" s="8"/>
      <c r="AN5574" s="78"/>
      <c r="AO5574" s="78"/>
      <c r="AP5574" s="78"/>
      <c r="AQ5574" s="78"/>
      <c r="AR5574" s="78"/>
      <c r="AS5574" s="78"/>
      <c r="AT5574" s="78"/>
      <c r="AU5574" s="78"/>
      <c r="AV5574" s="78"/>
      <c r="AW5574" s="77"/>
      <c r="AX5574" s="144"/>
      <c r="AY5574" s="144"/>
      <c r="AZ5574" s="144"/>
      <c r="BA5574" s="54"/>
      <c r="BB5574" s="54"/>
    </row>
    <row r="5575" spans="2:54" x14ac:dyDescent="0.25">
      <c r="B5575" s="77"/>
      <c r="C5575" s="77"/>
      <c r="D5575" s="77"/>
      <c r="E5575" s="77"/>
      <c r="F5575" s="77"/>
      <c r="G5575" s="77"/>
      <c r="I5575" s="78"/>
      <c r="K5575" s="78"/>
      <c r="L5575" s="77"/>
      <c r="M5575" s="78"/>
      <c r="N5575" s="78"/>
      <c r="O5575" s="78"/>
      <c r="P5575" s="78"/>
      <c r="Q5575" s="144"/>
      <c r="R5575" s="78"/>
      <c r="S5575" s="78"/>
      <c r="T5575" s="78"/>
      <c r="U5575" s="78"/>
      <c r="V5575" s="219"/>
      <c r="W5575" s="78"/>
      <c r="X5575" s="78"/>
      <c r="Y5575" s="78"/>
      <c r="Z5575" s="78"/>
      <c r="AA5575" s="77"/>
      <c r="AB5575" s="77"/>
      <c r="AC5575" s="78"/>
      <c r="AD5575" s="104"/>
      <c r="AE5575" s="78"/>
      <c r="AF5575" s="104"/>
      <c r="AG5575" s="78"/>
      <c r="AH5575" s="104"/>
      <c r="AI5575" s="78"/>
      <c r="AJ5575" s="104"/>
      <c r="AK5575" s="78"/>
      <c r="AL5575" s="78"/>
      <c r="AM5575" s="8"/>
      <c r="AN5575" s="78"/>
      <c r="AO5575" s="78"/>
      <c r="AP5575" s="78"/>
      <c r="AQ5575" s="78"/>
      <c r="AR5575" s="78"/>
      <c r="AS5575" s="78"/>
      <c r="AT5575" s="78"/>
      <c r="AU5575" s="78"/>
      <c r="AV5575" s="78"/>
      <c r="AW5575" s="77"/>
      <c r="AX5575" s="144"/>
      <c r="AY5575" s="144"/>
      <c r="AZ5575" s="144"/>
      <c r="BA5575" s="54"/>
      <c r="BB5575" s="54"/>
    </row>
    <row r="5576" spans="2:54" x14ac:dyDescent="0.25">
      <c r="B5576" s="77"/>
      <c r="C5576" s="77"/>
      <c r="D5576" s="77"/>
      <c r="E5576" s="77"/>
      <c r="F5576" s="77"/>
      <c r="G5576" s="77"/>
      <c r="I5576" s="78"/>
      <c r="K5576" s="78"/>
      <c r="L5576" s="77"/>
      <c r="M5576" s="78"/>
      <c r="N5576" s="78"/>
      <c r="O5576" s="78"/>
      <c r="P5576" s="78"/>
      <c r="Q5576" s="144"/>
      <c r="R5576" s="78"/>
      <c r="S5576" s="78"/>
      <c r="T5576" s="78"/>
      <c r="U5576" s="78"/>
      <c r="V5576" s="219"/>
      <c r="W5576" s="78"/>
      <c r="X5576" s="78"/>
      <c r="Y5576" s="78"/>
      <c r="Z5576" s="78"/>
      <c r="AA5576" s="77"/>
      <c r="AB5576" s="77"/>
      <c r="AC5576" s="78"/>
      <c r="AD5576" s="104"/>
      <c r="AE5576" s="78"/>
      <c r="AF5576" s="104"/>
      <c r="AG5576" s="78"/>
      <c r="AH5576" s="104"/>
      <c r="AI5576" s="78"/>
      <c r="AJ5576" s="104"/>
      <c r="AK5576" s="78"/>
      <c r="AL5576" s="78"/>
      <c r="AM5576" s="8"/>
      <c r="AN5576" s="78"/>
      <c r="AO5576" s="78"/>
      <c r="AP5576" s="78"/>
      <c r="AQ5576" s="78"/>
      <c r="AR5576" s="78"/>
      <c r="AS5576" s="78"/>
      <c r="AT5576" s="78"/>
      <c r="AU5576" s="78"/>
      <c r="AV5576" s="78"/>
      <c r="AW5576" s="77"/>
      <c r="AX5576" s="144"/>
      <c r="AY5576" s="144"/>
      <c r="AZ5576" s="144"/>
      <c r="BA5576" s="54"/>
      <c r="BB5576" s="54"/>
    </row>
    <row r="5577" spans="2:54" x14ac:dyDescent="0.25">
      <c r="B5577" s="77"/>
      <c r="C5577" s="77"/>
      <c r="D5577" s="77"/>
      <c r="E5577" s="77"/>
      <c r="F5577" s="77"/>
      <c r="G5577" s="77"/>
      <c r="I5577" s="78"/>
      <c r="K5577" s="78"/>
      <c r="L5577" s="77"/>
      <c r="M5577" s="78"/>
      <c r="N5577" s="78"/>
      <c r="O5577" s="78"/>
      <c r="P5577" s="78"/>
      <c r="Q5577" s="144"/>
      <c r="R5577" s="78"/>
      <c r="S5577" s="78"/>
      <c r="T5577" s="78"/>
      <c r="U5577" s="78"/>
      <c r="V5577" s="219"/>
      <c r="W5577" s="78"/>
      <c r="X5577" s="78"/>
      <c r="Y5577" s="78"/>
      <c r="Z5577" s="78"/>
      <c r="AA5577" s="77"/>
      <c r="AB5577" s="77"/>
      <c r="AC5577" s="78"/>
      <c r="AD5577" s="104"/>
      <c r="AE5577" s="78"/>
      <c r="AF5577" s="104"/>
      <c r="AG5577" s="78"/>
      <c r="AH5577" s="104"/>
      <c r="AI5577" s="78"/>
      <c r="AJ5577" s="104"/>
      <c r="AK5577" s="78"/>
      <c r="AL5577" s="78"/>
      <c r="AM5577" s="8"/>
      <c r="AN5577" s="78"/>
      <c r="AO5577" s="78"/>
      <c r="AP5577" s="78"/>
      <c r="AQ5577" s="78"/>
      <c r="AR5577" s="78"/>
      <c r="AS5577" s="78"/>
      <c r="AT5577" s="78"/>
      <c r="AU5577" s="78"/>
      <c r="AV5577" s="78"/>
      <c r="AW5577" s="77"/>
      <c r="AX5577" s="144"/>
      <c r="AY5577" s="144"/>
      <c r="AZ5577" s="144"/>
      <c r="BA5577" s="54"/>
      <c r="BB5577" s="54"/>
    </row>
    <row r="5578" spans="2:54" x14ac:dyDescent="0.25">
      <c r="B5578" s="77"/>
      <c r="C5578" s="77"/>
      <c r="D5578" s="77"/>
      <c r="E5578" s="77"/>
      <c r="F5578" s="77"/>
      <c r="G5578" s="77"/>
      <c r="I5578" s="78"/>
      <c r="K5578" s="78"/>
      <c r="L5578" s="77"/>
      <c r="M5578" s="78"/>
      <c r="N5578" s="78"/>
      <c r="O5578" s="78"/>
      <c r="P5578" s="78"/>
      <c r="Q5578" s="144"/>
      <c r="R5578" s="78"/>
      <c r="S5578" s="78"/>
      <c r="T5578" s="78"/>
      <c r="U5578" s="78"/>
      <c r="V5578" s="219"/>
      <c r="W5578" s="78"/>
      <c r="X5578" s="78"/>
      <c r="Y5578" s="78"/>
      <c r="Z5578" s="78"/>
      <c r="AA5578" s="77"/>
      <c r="AB5578" s="77"/>
      <c r="AC5578" s="78"/>
      <c r="AD5578" s="104"/>
      <c r="AE5578" s="78"/>
      <c r="AF5578" s="104"/>
      <c r="AG5578" s="78"/>
      <c r="AH5578" s="104"/>
      <c r="AI5578" s="78"/>
      <c r="AJ5578" s="104"/>
      <c r="AK5578" s="78"/>
      <c r="AL5578" s="78"/>
      <c r="AM5578" s="8"/>
      <c r="AN5578" s="78"/>
      <c r="AO5578" s="78"/>
      <c r="AP5578" s="78"/>
      <c r="AQ5578" s="78"/>
      <c r="AR5578" s="78"/>
      <c r="AS5578" s="78"/>
      <c r="AT5578" s="78"/>
      <c r="AU5578" s="78"/>
      <c r="AV5578" s="78"/>
      <c r="AW5578" s="77"/>
      <c r="AX5578" s="144"/>
      <c r="AY5578" s="144"/>
      <c r="AZ5578" s="144"/>
      <c r="BA5578" s="54"/>
      <c r="BB5578" s="54"/>
    </row>
    <row r="5579" spans="2:54" x14ac:dyDescent="0.25">
      <c r="B5579" s="77"/>
      <c r="C5579" s="77"/>
      <c r="D5579" s="77"/>
      <c r="E5579" s="77"/>
      <c r="F5579" s="77"/>
      <c r="G5579" s="77"/>
      <c r="I5579" s="78"/>
      <c r="K5579" s="78"/>
      <c r="L5579" s="77"/>
      <c r="M5579" s="78"/>
      <c r="N5579" s="78"/>
      <c r="O5579" s="78"/>
      <c r="P5579" s="78"/>
      <c r="Q5579" s="144"/>
      <c r="R5579" s="78"/>
      <c r="S5579" s="78"/>
      <c r="T5579" s="78"/>
      <c r="U5579" s="78"/>
      <c r="V5579" s="219"/>
      <c r="W5579" s="78"/>
      <c r="X5579" s="78"/>
      <c r="Y5579" s="78"/>
      <c r="Z5579" s="78"/>
      <c r="AA5579" s="77"/>
      <c r="AB5579" s="77"/>
      <c r="AC5579" s="78"/>
      <c r="AD5579" s="104"/>
      <c r="AE5579" s="78"/>
      <c r="AF5579" s="104"/>
      <c r="AG5579" s="78"/>
      <c r="AH5579" s="104"/>
      <c r="AI5579" s="78"/>
      <c r="AJ5579" s="104"/>
      <c r="AK5579" s="78"/>
      <c r="AL5579" s="78"/>
      <c r="AM5579" s="8"/>
      <c r="AN5579" s="78"/>
      <c r="AO5579" s="78"/>
      <c r="AP5579" s="78"/>
      <c r="AQ5579" s="78"/>
      <c r="AR5579" s="78"/>
      <c r="AS5579" s="78"/>
      <c r="AT5579" s="78"/>
      <c r="AU5579" s="78"/>
      <c r="AV5579" s="78"/>
      <c r="AW5579" s="77"/>
      <c r="AX5579" s="144"/>
      <c r="AY5579" s="144"/>
      <c r="AZ5579" s="144"/>
      <c r="BA5579" s="54"/>
      <c r="BB5579" s="54"/>
    </row>
    <row r="5580" spans="2:54" x14ac:dyDescent="0.25">
      <c r="B5580" s="77"/>
      <c r="C5580" s="77"/>
      <c r="D5580" s="77"/>
      <c r="E5580" s="77"/>
      <c r="F5580" s="77"/>
      <c r="G5580" s="77"/>
      <c r="I5580" s="78"/>
      <c r="K5580" s="78"/>
      <c r="L5580" s="77"/>
      <c r="M5580" s="78"/>
      <c r="N5580" s="78"/>
      <c r="O5580" s="78"/>
      <c r="P5580" s="78"/>
      <c r="Q5580" s="144"/>
      <c r="R5580" s="78"/>
      <c r="S5580" s="78"/>
      <c r="T5580" s="78"/>
      <c r="U5580" s="78"/>
      <c r="V5580" s="219"/>
      <c r="W5580" s="78"/>
      <c r="X5580" s="78"/>
      <c r="Y5580" s="78"/>
      <c r="Z5580" s="78"/>
      <c r="AA5580" s="77"/>
      <c r="AB5580" s="77"/>
      <c r="AC5580" s="78"/>
      <c r="AD5580" s="104"/>
      <c r="AE5580" s="78"/>
      <c r="AF5580" s="104"/>
      <c r="AG5580" s="78"/>
      <c r="AH5580" s="104"/>
      <c r="AI5580" s="78"/>
      <c r="AJ5580" s="104"/>
      <c r="AK5580" s="78"/>
      <c r="AL5580" s="78"/>
      <c r="AM5580" s="8"/>
      <c r="AN5580" s="78"/>
      <c r="AO5580" s="78"/>
      <c r="AP5580" s="78"/>
      <c r="AQ5580" s="78"/>
      <c r="AR5580" s="78"/>
      <c r="AS5580" s="78"/>
      <c r="AT5580" s="78"/>
      <c r="AU5580" s="78"/>
      <c r="AV5580" s="78"/>
      <c r="AW5580" s="77"/>
      <c r="AX5580" s="144"/>
      <c r="AY5580" s="144"/>
      <c r="AZ5580" s="144"/>
      <c r="BA5580" s="54"/>
      <c r="BB5580" s="54"/>
    </row>
    <row r="5581" spans="2:54" x14ac:dyDescent="0.25">
      <c r="B5581" s="77"/>
      <c r="C5581" s="77"/>
      <c r="D5581" s="77"/>
      <c r="E5581" s="77"/>
      <c r="F5581" s="77"/>
      <c r="G5581" s="77"/>
      <c r="I5581" s="78"/>
      <c r="K5581" s="78"/>
      <c r="L5581" s="77"/>
      <c r="M5581" s="78"/>
      <c r="N5581" s="78"/>
      <c r="O5581" s="78"/>
      <c r="P5581" s="78"/>
      <c r="Q5581" s="144"/>
      <c r="R5581" s="78"/>
      <c r="S5581" s="78"/>
      <c r="T5581" s="78"/>
      <c r="U5581" s="78"/>
      <c r="V5581" s="219"/>
      <c r="W5581" s="78"/>
      <c r="X5581" s="78"/>
      <c r="Y5581" s="78"/>
      <c r="Z5581" s="78"/>
      <c r="AA5581" s="77"/>
      <c r="AB5581" s="77"/>
      <c r="AC5581" s="78"/>
      <c r="AD5581" s="104"/>
      <c r="AE5581" s="78"/>
      <c r="AF5581" s="104"/>
      <c r="AG5581" s="78"/>
      <c r="AH5581" s="104"/>
      <c r="AI5581" s="78"/>
      <c r="AJ5581" s="104"/>
      <c r="AK5581" s="78"/>
      <c r="AL5581" s="78"/>
      <c r="AM5581" s="8"/>
      <c r="AN5581" s="78"/>
      <c r="AO5581" s="78"/>
      <c r="AP5581" s="78"/>
      <c r="AQ5581" s="78"/>
      <c r="AR5581" s="78"/>
      <c r="AS5581" s="78"/>
      <c r="AT5581" s="78"/>
      <c r="AU5581" s="78"/>
      <c r="AV5581" s="78"/>
      <c r="AW5581" s="77"/>
      <c r="AX5581" s="144"/>
      <c r="AY5581" s="144"/>
      <c r="AZ5581" s="144"/>
      <c r="BA5581" s="54"/>
      <c r="BB5581" s="54"/>
    </row>
    <row r="5582" spans="2:54" x14ac:dyDescent="0.25">
      <c r="B5582" s="77"/>
      <c r="C5582" s="77"/>
      <c r="D5582" s="77"/>
      <c r="E5582" s="77"/>
      <c r="F5582" s="77"/>
      <c r="G5582" s="77"/>
      <c r="I5582" s="78"/>
      <c r="K5582" s="78"/>
      <c r="L5582" s="77"/>
      <c r="M5582" s="78"/>
      <c r="N5582" s="78"/>
      <c r="O5582" s="78"/>
      <c r="P5582" s="78"/>
      <c r="Q5582" s="144"/>
      <c r="R5582" s="78"/>
      <c r="S5582" s="78"/>
      <c r="T5582" s="78"/>
      <c r="U5582" s="78"/>
      <c r="V5582" s="219"/>
      <c r="W5582" s="78"/>
      <c r="X5582" s="78"/>
      <c r="Y5582" s="78"/>
      <c r="Z5582" s="78"/>
      <c r="AA5582" s="77"/>
      <c r="AB5582" s="77"/>
      <c r="AC5582" s="78"/>
      <c r="AD5582" s="104"/>
      <c r="AE5582" s="78"/>
      <c r="AF5582" s="104"/>
      <c r="AG5582" s="78"/>
      <c r="AH5582" s="104"/>
      <c r="AI5582" s="78"/>
      <c r="AJ5582" s="104"/>
      <c r="AK5582" s="78"/>
      <c r="AL5582" s="78"/>
      <c r="AM5582" s="8"/>
      <c r="AN5582" s="78"/>
      <c r="AO5582" s="78"/>
      <c r="AP5582" s="78"/>
      <c r="AQ5582" s="78"/>
      <c r="AR5582" s="78"/>
      <c r="AS5582" s="78"/>
      <c r="AT5582" s="78"/>
      <c r="AU5582" s="78"/>
      <c r="AV5582" s="78"/>
      <c r="AW5582" s="77"/>
      <c r="AX5582" s="144"/>
      <c r="AY5582" s="144"/>
      <c r="AZ5582" s="144"/>
      <c r="BA5582" s="54"/>
      <c r="BB5582" s="54"/>
    </row>
    <row r="5583" spans="2:54" x14ac:dyDescent="0.25">
      <c r="B5583" s="77"/>
      <c r="C5583" s="77"/>
      <c r="D5583" s="77"/>
      <c r="E5583" s="77"/>
      <c r="F5583" s="77"/>
      <c r="G5583" s="77"/>
      <c r="I5583" s="78"/>
      <c r="K5583" s="78"/>
      <c r="L5583" s="77"/>
      <c r="M5583" s="78"/>
      <c r="N5583" s="78"/>
      <c r="O5583" s="78"/>
      <c r="P5583" s="78"/>
      <c r="Q5583" s="144"/>
      <c r="R5583" s="78"/>
      <c r="S5583" s="78"/>
      <c r="T5583" s="78"/>
      <c r="U5583" s="78"/>
      <c r="V5583" s="219"/>
      <c r="W5583" s="78"/>
      <c r="X5583" s="78"/>
      <c r="Y5583" s="78"/>
      <c r="Z5583" s="78"/>
      <c r="AA5583" s="77"/>
      <c r="AB5583" s="77"/>
      <c r="AC5583" s="78"/>
      <c r="AD5583" s="104"/>
      <c r="AE5583" s="78"/>
      <c r="AF5583" s="104"/>
      <c r="AG5583" s="78"/>
      <c r="AH5583" s="104"/>
      <c r="AI5583" s="78"/>
      <c r="AJ5583" s="104"/>
      <c r="AK5583" s="78"/>
      <c r="AL5583" s="78"/>
      <c r="AM5583" s="8"/>
      <c r="AN5583" s="78"/>
      <c r="AO5583" s="78"/>
      <c r="AP5583" s="78"/>
      <c r="AQ5583" s="78"/>
      <c r="AR5583" s="78"/>
      <c r="AS5583" s="78"/>
      <c r="AT5583" s="78"/>
      <c r="AU5583" s="78"/>
      <c r="AV5583" s="78"/>
      <c r="AW5583" s="77"/>
      <c r="AX5583" s="144"/>
      <c r="AY5583" s="144"/>
      <c r="AZ5583" s="144"/>
      <c r="BA5583" s="54"/>
      <c r="BB5583" s="54"/>
    </row>
    <row r="5584" spans="2:54" x14ac:dyDescent="0.25">
      <c r="B5584" s="77"/>
      <c r="C5584" s="77"/>
      <c r="D5584" s="77"/>
      <c r="E5584" s="77"/>
      <c r="F5584" s="77"/>
      <c r="G5584" s="77"/>
      <c r="I5584" s="78"/>
      <c r="K5584" s="78"/>
      <c r="L5584" s="77"/>
      <c r="M5584" s="78"/>
      <c r="N5584" s="78"/>
      <c r="O5584" s="78"/>
      <c r="P5584" s="78"/>
      <c r="Q5584" s="144"/>
      <c r="R5584" s="78"/>
      <c r="S5584" s="78"/>
      <c r="T5584" s="78"/>
      <c r="U5584" s="78"/>
      <c r="V5584" s="219"/>
      <c r="W5584" s="78"/>
      <c r="X5584" s="78"/>
      <c r="Y5584" s="78"/>
      <c r="Z5584" s="78"/>
      <c r="AA5584" s="77"/>
      <c r="AB5584" s="77"/>
      <c r="AC5584" s="78"/>
      <c r="AD5584" s="104"/>
      <c r="AE5584" s="78"/>
      <c r="AF5584" s="104"/>
      <c r="AG5584" s="78"/>
      <c r="AH5584" s="104"/>
      <c r="AI5584" s="78"/>
      <c r="AJ5584" s="104"/>
      <c r="AK5584" s="78"/>
      <c r="AL5584" s="78"/>
      <c r="AM5584" s="8"/>
      <c r="AN5584" s="78"/>
      <c r="AO5584" s="78"/>
      <c r="AP5584" s="78"/>
      <c r="AQ5584" s="78"/>
      <c r="AR5584" s="78"/>
      <c r="AS5584" s="78"/>
      <c r="AT5584" s="78"/>
      <c r="AU5584" s="78"/>
      <c r="AV5584" s="78"/>
      <c r="AW5584" s="77"/>
      <c r="AX5584" s="144"/>
      <c r="AY5584" s="144"/>
      <c r="AZ5584" s="144"/>
      <c r="BA5584" s="54"/>
      <c r="BB5584" s="54"/>
    </row>
    <row r="5585" spans="2:54" x14ac:dyDescent="0.25">
      <c r="B5585" s="77"/>
      <c r="C5585" s="77"/>
      <c r="D5585" s="77"/>
      <c r="E5585" s="77"/>
      <c r="F5585" s="77"/>
      <c r="G5585" s="77"/>
      <c r="I5585" s="78"/>
      <c r="K5585" s="78"/>
      <c r="L5585" s="77"/>
      <c r="M5585" s="78"/>
      <c r="N5585" s="78"/>
      <c r="O5585" s="78"/>
      <c r="P5585" s="78"/>
      <c r="Q5585" s="144"/>
      <c r="R5585" s="78"/>
      <c r="S5585" s="78"/>
      <c r="T5585" s="78"/>
      <c r="U5585" s="78"/>
      <c r="V5585" s="219"/>
      <c r="W5585" s="78"/>
      <c r="X5585" s="78"/>
      <c r="Y5585" s="78"/>
      <c r="Z5585" s="78"/>
      <c r="AA5585" s="77"/>
      <c r="AB5585" s="77"/>
      <c r="AC5585" s="78"/>
      <c r="AD5585" s="104"/>
      <c r="AE5585" s="78"/>
      <c r="AF5585" s="104"/>
      <c r="AG5585" s="78"/>
      <c r="AH5585" s="104"/>
      <c r="AI5585" s="78"/>
      <c r="AJ5585" s="104"/>
      <c r="AK5585" s="78"/>
      <c r="AL5585" s="78"/>
      <c r="AM5585" s="8"/>
      <c r="AN5585" s="78"/>
      <c r="AO5585" s="78"/>
      <c r="AP5585" s="78"/>
      <c r="AQ5585" s="78"/>
      <c r="AR5585" s="78"/>
      <c r="AS5585" s="78"/>
      <c r="AT5585" s="78"/>
      <c r="AU5585" s="78"/>
      <c r="AV5585" s="78"/>
      <c r="AW5585" s="77"/>
      <c r="AX5585" s="144"/>
      <c r="AY5585" s="144"/>
      <c r="AZ5585" s="144"/>
      <c r="BA5585" s="54"/>
      <c r="BB5585" s="54"/>
    </row>
    <row r="5586" spans="2:54" x14ac:dyDescent="0.25">
      <c r="B5586" s="77"/>
      <c r="C5586" s="77"/>
      <c r="D5586" s="77"/>
      <c r="E5586" s="77"/>
      <c r="F5586" s="77"/>
      <c r="G5586" s="77"/>
      <c r="I5586" s="78"/>
      <c r="K5586" s="78"/>
      <c r="L5586" s="77"/>
      <c r="M5586" s="78"/>
      <c r="N5586" s="78"/>
      <c r="O5586" s="78"/>
      <c r="P5586" s="78"/>
      <c r="Q5586" s="144"/>
      <c r="R5586" s="78"/>
      <c r="S5586" s="78"/>
      <c r="T5586" s="78"/>
      <c r="U5586" s="78"/>
      <c r="V5586" s="219"/>
      <c r="W5586" s="78"/>
      <c r="X5586" s="78"/>
      <c r="Y5586" s="78"/>
      <c r="Z5586" s="78"/>
      <c r="AA5586" s="77"/>
      <c r="AB5586" s="77"/>
      <c r="AC5586" s="78"/>
      <c r="AD5586" s="104"/>
      <c r="AE5586" s="78"/>
      <c r="AF5586" s="104"/>
      <c r="AG5586" s="78"/>
      <c r="AH5586" s="104"/>
      <c r="AI5586" s="78"/>
      <c r="AJ5586" s="104"/>
      <c r="AK5586" s="78"/>
      <c r="AL5586" s="78"/>
      <c r="AM5586" s="8"/>
      <c r="AN5586" s="78"/>
      <c r="AO5586" s="78"/>
      <c r="AP5586" s="78"/>
      <c r="AQ5586" s="78"/>
      <c r="AR5586" s="78"/>
      <c r="AS5586" s="78"/>
      <c r="AT5586" s="78"/>
      <c r="AU5586" s="78"/>
      <c r="AV5586" s="78"/>
      <c r="AW5586" s="77"/>
      <c r="AX5586" s="144"/>
      <c r="AY5586" s="144"/>
      <c r="AZ5586" s="144"/>
      <c r="BA5586" s="54"/>
      <c r="BB5586" s="54"/>
    </row>
    <row r="5587" spans="2:54" x14ac:dyDescent="0.25">
      <c r="B5587" s="77"/>
      <c r="C5587" s="77"/>
      <c r="D5587" s="77"/>
      <c r="E5587" s="77"/>
      <c r="F5587" s="77"/>
      <c r="G5587" s="77"/>
      <c r="I5587" s="78"/>
      <c r="K5587" s="78"/>
      <c r="L5587" s="77"/>
      <c r="M5587" s="78"/>
      <c r="N5587" s="78"/>
      <c r="O5587" s="78"/>
      <c r="P5587" s="78"/>
      <c r="Q5587" s="144"/>
      <c r="R5587" s="78"/>
      <c r="S5587" s="78"/>
      <c r="T5587" s="78"/>
      <c r="U5587" s="78"/>
      <c r="V5587" s="219"/>
      <c r="W5587" s="78"/>
      <c r="X5587" s="78"/>
      <c r="Y5587" s="78"/>
      <c r="Z5587" s="78"/>
      <c r="AA5587" s="77"/>
      <c r="AB5587" s="77"/>
      <c r="AC5587" s="78"/>
      <c r="AD5587" s="104"/>
      <c r="AE5587" s="78"/>
      <c r="AF5587" s="104"/>
      <c r="AG5587" s="78"/>
      <c r="AH5587" s="104"/>
      <c r="AI5587" s="78"/>
      <c r="AJ5587" s="104"/>
      <c r="AK5587" s="78"/>
      <c r="AL5587" s="78"/>
      <c r="AM5587" s="8"/>
      <c r="AN5587" s="78"/>
      <c r="AO5587" s="78"/>
      <c r="AP5587" s="78"/>
      <c r="AQ5587" s="78"/>
      <c r="AR5587" s="78"/>
      <c r="AS5587" s="78"/>
      <c r="AT5587" s="78"/>
      <c r="AU5587" s="78"/>
      <c r="AV5587" s="78"/>
      <c r="AW5587" s="77"/>
      <c r="AX5587" s="144"/>
      <c r="AY5587" s="144"/>
      <c r="AZ5587" s="144"/>
      <c r="BA5587" s="54"/>
      <c r="BB5587" s="54"/>
    </row>
    <row r="5588" spans="2:54" x14ac:dyDescent="0.25">
      <c r="B5588" s="77"/>
      <c r="C5588" s="77"/>
      <c r="D5588" s="77"/>
      <c r="E5588" s="77"/>
      <c r="F5588" s="77"/>
      <c r="G5588" s="77"/>
      <c r="I5588" s="78"/>
      <c r="K5588" s="78"/>
      <c r="L5588" s="77"/>
      <c r="M5588" s="78"/>
      <c r="N5588" s="78"/>
      <c r="O5588" s="78"/>
      <c r="P5588" s="78"/>
      <c r="Q5588" s="144"/>
      <c r="R5588" s="78"/>
      <c r="S5588" s="78"/>
      <c r="T5588" s="78"/>
      <c r="U5588" s="78"/>
      <c r="V5588" s="219"/>
      <c r="W5588" s="78"/>
      <c r="X5588" s="78"/>
      <c r="Y5588" s="78"/>
      <c r="Z5588" s="78"/>
      <c r="AA5588" s="77"/>
      <c r="AB5588" s="77"/>
      <c r="AC5588" s="78"/>
      <c r="AD5588" s="104"/>
      <c r="AE5588" s="78"/>
      <c r="AF5588" s="104"/>
      <c r="AG5588" s="78"/>
      <c r="AH5588" s="104"/>
      <c r="AI5588" s="78"/>
      <c r="AJ5588" s="104"/>
      <c r="AK5588" s="78"/>
      <c r="AL5588" s="78"/>
      <c r="AM5588" s="8"/>
      <c r="AN5588" s="78"/>
      <c r="AO5588" s="78"/>
      <c r="AP5588" s="78"/>
      <c r="AQ5588" s="78"/>
      <c r="AR5588" s="78"/>
      <c r="AS5588" s="78"/>
      <c r="AT5588" s="78"/>
      <c r="AU5588" s="78"/>
      <c r="AV5588" s="78"/>
      <c r="AW5588" s="77"/>
      <c r="AX5588" s="144"/>
      <c r="AY5588" s="144"/>
      <c r="AZ5588" s="144"/>
      <c r="BA5588" s="54"/>
      <c r="BB5588" s="54"/>
    </row>
    <row r="5589" spans="2:54" x14ac:dyDescent="0.25">
      <c r="B5589" s="77"/>
      <c r="C5589" s="77"/>
      <c r="D5589" s="77"/>
      <c r="E5589" s="77"/>
      <c r="F5589" s="77"/>
      <c r="G5589" s="77"/>
      <c r="I5589" s="78"/>
      <c r="K5589" s="78"/>
      <c r="L5589" s="77"/>
      <c r="M5589" s="78"/>
      <c r="N5589" s="78"/>
      <c r="O5589" s="78"/>
      <c r="P5589" s="78"/>
      <c r="Q5589" s="144"/>
      <c r="R5589" s="78"/>
      <c r="S5589" s="78"/>
      <c r="T5589" s="78"/>
      <c r="U5589" s="78"/>
      <c r="V5589" s="219"/>
      <c r="W5589" s="78"/>
      <c r="X5589" s="78"/>
      <c r="Y5589" s="78"/>
      <c r="Z5589" s="78"/>
      <c r="AA5589" s="77"/>
      <c r="AB5589" s="77"/>
      <c r="AC5589" s="78"/>
      <c r="AD5589" s="104"/>
      <c r="AE5589" s="78"/>
      <c r="AF5589" s="104"/>
      <c r="AG5589" s="78"/>
      <c r="AH5589" s="104"/>
      <c r="AI5589" s="78"/>
      <c r="AJ5589" s="104"/>
      <c r="AK5589" s="78"/>
      <c r="AL5589" s="78"/>
      <c r="AM5589" s="8"/>
      <c r="AN5589" s="78"/>
      <c r="AO5589" s="78"/>
      <c r="AP5589" s="78"/>
      <c r="AQ5589" s="78"/>
      <c r="AR5589" s="78"/>
      <c r="AS5589" s="78"/>
      <c r="AT5589" s="78"/>
      <c r="AU5589" s="78"/>
      <c r="AV5589" s="78"/>
      <c r="AW5589" s="77"/>
      <c r="AX5589" s="144"/>
      <c r="AY5589" s="144"/>
      <c r="AZ5589" s="144"/>
      <c r="BA5589" s="54"/>
      <c r="BB5589" s="54"/>
    </row>
    <row r="5590" spans="2:54" x14ac:dyDescent="0.25">
      <c r="B5590" s="77"/>
      <c r="C5590" s="77"/>
      <c r="D5590" s="77"/>
      <c r="E5590" s="77"/>
      <c r="F5590" s="77"/>
      <c r="G5590" s="77"/>
      <c r="I5590" s="78"/>
      <c r="K5590" s="78"/>
      <c r="L5590" s="77"/>
      <c r="M5590" s="78"/>
      <c r="N5590" s="78"/>
      <c r="O5590" s="78"/>
      <c r="P5590" s="78"/>
      <c r="Q5590" s="144"/>
      <c r="R5590" s="78"/>
      <c r="S5590" s="78"/>
      <c r="T5590" s="78"/>
      <c r="U5590" s="78"/>
      <c r="V5590" s="219"/>
      <c r="W5590" s="78"/>
      <c r="X5590" s="78"/>
      <c r="Y5590" s="78"/>
      <c r="Z5590" s="78"/>
      <c r="AA5590" s="77"/>
      <c r="AB5590" s="77"/>
      <c r="AC5590" s="78"/>
      <c r="AD5590" s="104"/>
      <c r="AE5590" s="78"/>
      <c r="AF5590" s="104"/>
      <c r="AG5590" s="78"/>
      <c r="AH5590" s="104"/>
      <c r="AI5590" s="78"/>
      <c r="AJ5590" s="104"/>
      <c r="AK5590" s="78"/>
      <c r="AL5590" s="78"/>
      <c r="AM5590" s="8"/>
      <c r="AN5590" s="78"/>
      <c r="AO5590" s="78"/>
      <c r="AP5590" s="78"/>
      <c r="AQ5590" s="78"/>
      <c r="AR5590" s="78"/>
      <c r="AS5590" s="78"/>
      <c r="AT5590" s="78"/>
      <c r="AU5590" s="78"/>
      <c r="AV5590" s="78"/>
      <c r="AW5590" s="77"/>
      <c r="AX5590" s="144"/>
      <c r="AY5590" s="144"/>
      <c r="AZ5590" s="144"/>
      <c r="BA5590" s="54"/>
      <c r="BB5590" s="54"/>
    </row>
    <row r="5591" spans="2:54" x14ac:dyDescent="0.25">
      <c r="B5591" s="77"/>
      <c r="C5591" s="77"/>
      <c r="D5591" s="77"/>
      <c r="E5591" s="77"/>
      <c r="F5591" s="77"/>
      <c r="G5591" s="77"/>
      <c r="I5591" s="78"/>
      <c r="K5591" s="78"/>
      <c r="L5591" s="77"/>
      <c r="M5591" s="78"/>
      <c r="N5591" s="78"/>
      <c r="O5591" s="78"/>
      <c r="P5591" s="78"/>
      <c r="Q5591" s="144"/>
      <c r="R5591" s="78"/>
      <c r="S5591" s="78"/>
      <c r="T5591" s="78"/>
      <c r="U5591" s="78"/>
      <c r="V5591" s="219"/>
      <c r="W5591" s="78"/>
      <c r="X5591" s="78"/>
      <c r="Y5591" s="78"/>
      <c r="Z5591" s="78"/>
      <c r="AA5591" s="77"/>
      <c r="AB5591" s="77"/>
      <c r="AC5591" s="78"/>
      <c r="AD5591" s="104"/>
      <c r="AE5591" s="78"/>
      <c r="AF5591" s="104"/>
      <c r="AG5591" s="78"/>
      <c r="AH5591" s="104"/>
      <c r="AI5591" s="78"/>
      <c r="AJ5591" s="104"/>
      <c r="AK5591" s="78"/>
      <c r="AL5591" s="78"/>
      <c r="AM5591" s="8"/>
      <c r="AN5591" s="78"/>
      <c r="AO5591" s="78"/>
      <c r="AP5591" s="78"/>
      <c r="AQ5591" s="78"/>
      <c r="AR5591" s="78"/>
      <c r="AS5591" s="78"/>
      <c r="AT5591" s="78"/>
      <c r="AU5591" s="78"/>
      <c r="AV5591" s="78"/>
      <c r="AW5591" s="77"/>
      <c r="AX5591" s="144"/>
      <c r="AY5591" s="144"/>
      <c r="AZ5591" s="144"/>
      <c r="BA5591" s="54"/>
      <c r="BB5591" s="54"/>
    </row>
    <row r="5592" spans="2:54" x14ac:dyDescent="0.25">
      <c r="B5592" s="77"/>
      <c r="C5592" s="77"/>
      <c r="D5592" s="77"/>
      <c r="E5592" s="77"/>
      <c r="F5592" s="77"/>
      <c r="G5592" s="77"/>
      <c r="I5592" s="78"/>
      <c r="K5592" s="78"/>
      <c r="L5592" s="77"/>
      <c r="M5592" s="78"/>
      <c r="N5592" s="78"/>
      <c r="O5592" s="78"/>
      <c r="P5592" s="78"/>
      <c r="Q5592" s="144"/>
      <c r="R5592" s="78"/>
      <c r="S5592" s="78"/>
      <c r="T5592" s="78"/>
      <c r="U5592" s="78"/>
      <c r="V5592" s="219"/>
      <c r="W5592" s="78"/>
      <c r="X5592" s="78"/>
      <c r="Y5592" s="78"/>
      <c r="Z5592" s="78"/>
      <c r="AA5592" s="77"/>
      <c r="AB5592" s="77"/>
      <c r="AC5592" s="78"/>
      <c r="AD5592" s="104"/>
      <c r="AE5592" s="78"/>
      <c r="AF5592" s="104"/>
      <c r="AG5592" s="78"/>
      <c r="AH5592" s="104"/>
      <c r="AI5592" s="78"/>
      <c r="AJ5592" s="104"/>
      <c r="AK5592" s="78"/>
      <c r="AL5592" s="78"/>
      <c r="AM5592" s="8"/>
      <c r="AN5592" s="78"/>
      <c r="AO5592" s="78"/>
      <c r="AP5592" s="78"/>
      <c r="AQ5592" s="78"/>
      <c r="AR5592" s="78"/>
      <c r="AS5592" s="78"/>
      <c r="AT5592" s="78"/>
      <c r="AU5592" s="78"/>
      <c r="AV5592" s="78"/>
      <c r="AW5592" s="77"/>
      <c r="AX5592" s="144"/>
      <c r="AY5592" s="144"/>
      <c r="AZ5592" s="144"/>
      <c r="BA5592" s="54"/>
      <c r="BB5592" s="54"/>
    </row>
    <row r="5593" spans="2:54" x14ac:dyDescent="0.25">
      <c r="B5593" s="77"/>
      <c r="C5593" s="77"/>
      <c r="D5593" s="77"/>
      <c r="E5593" s="77"/>
      <c r="F5593" s="77"/>
      <c r="G5593" s="77"/>
      <c r="I5593" s="78"/>
      <c r="K5593" s="78"/>
      <c r="L5593" s="77"/>
      <c r="M5593" s="78"/>
      <c r="N5593" s="78"/>
      <c r="O5593" s="78"/>
      <c r="P5593" s="78"/>
      <c r="Q5593" s="144"/>
      <c r="R5593" s="78"/>
      <c r="S5593" s="78"/>
      <c r="T5593" s="78"/>
      <c r="U5593" s="78"/>
      <c r="V5593" s="219"/>
      <c r="W5593" s="78"/>
      <c r="X5593" s="78"/>
      <c r="Y5593" s="78"/>
      <c r="Z5593" s="78"/>
      <c r="AA5593" s="77"/>
      <c r="AB5593" s="77"/>
      <c r="AC5593" s="78"/>
      <c r="AD5593" s="104"/>
      <c r="AE5593" s="78"/>
      <c r="AF5593" s="104"/>
      <c r="AG5593" s="78"/>
      <c r="AH5593" s="104"/>
      <c r="AI5593" s="78"/>
      <c r="AJ5593" s="104"/>
      <c r="AK5593" s="78"/>
      <c r="AL5593" s="78"/>
      <c r="AM5593" s="8"/>
      <c r="AN5593" s="78"/>
      <c r="AO5593" s="78"/>
      <c r="AP5593" s="78"/>
      <c r="AQ5593" s="78"/>
      <c r="AR5593" s="78"/>
      <c r="AS5593" s="78"/>
      <c r="AT5593" s="78"/>
      <c r="AU5593" s="78"/>
      <c r="AV5593" s="78"/>
      <c r="AW5593" s="77"/>
      <c r="AX5593" s="144"/>
      <c r="AY5593" s="144"/>
      <c r="AZ5593" s="144"/>
      <c r="BA5593" s="54"/>
      <c r="BB5593" s="54"/>
    </row>
    <row r="5594" spans="2:54" x14ac:dyDescent="0.25">
      <c r="B5594" s="77"/>
      <c r="C5594" s="77"/>
      <c r="D5594" s="77"/>
      <c r="E5594" s="77"/>
      <c r="F5594" s="77"/>
      <c r="G5594" s="77"/>
      <c r="I5594" s="78"/>
      <c r="K5594" s="78"/>
      <c r="L5594" s="77"/>
      <c r="M5594" s="78"/>
      <c r="N5594" s="78"/>
      <c r="O5594" s="78"/>
      <c r="P5594" s="78"/>
      <c r="Q5594" s="144"/>
      <c r="R5594" s="78"/>
      <c r="S5594" s="78"/>
      <c r="T5594" s="78"/>
      <c r="U5594" s="78"/>
      <c r="V5594" s="219"/>
      <c r="W5594" s="78"/>
      <c r="X5594" s="78"/>
      <c r="Y5594" s="78"/>
      <c r="Z5594" s="78"/>
      <c r="AA5594" s="77"/>
      <c r="AB5594" s="77"/>
      <c r="AC5594" s="78"/>
      <c r="AD5594" s="104"/>
      <c r="AE5594" s="78"/>
      <c r="AF5594" s="104"/>
      <c r="AG5594" s="78"/>
      <c r="AH5594" s="104"/>
      <c r="AI5594" s="78"/>
      <c r="AJ5594" s="104"/>
      <c r="AK5594" s="78"/>
      <c r="AL5594" s="78"/>
      <c r="AM5594" s="8"/>
      <c r="AN5594" s="78"/>
      <c r="AO5594" s="78"/>
      <c r="AP5594" s="78"/>
      <c r="AQ5594" s="78"/>
      <c r="AR5594" s="78"/>
      <c r="AS5594" s="78"/>
      <c r="AT5594" s="78"/>
      <c r="AU5594" s="78"/>
      <c r="AV5594" s="78"/>
      <c r="AW5594" s="77"/>
      <c r="AX5594" s="144"/>
      <c r="AY5594" s="144"/>
      <c r="AZ5594" s="144"/>
      <c r="BA5594" s="54"/>
      <c r="BB5594" s="54"/>
    </row>
    <row r="5595" spans="2:54" x14ac:dyDescent="0.25">
      <c r="B5595" s="77"/>
      <c r="C5595" s="77"/>
      <c r="D5595" s="77"/>
      <c r="E5595" s="77"/>
      <c r="F5595" s="77"/>
      <c r="G5595" s="77"/>
      <c r="I5595" s="78"/>
      <c r="K5595" s="78"/>
      <c r="L5595" s="77"/>
      <c r="M5595" s="78"/>
      <c r="N5595" s="78"/>
      <c r="O5595" s="78"/>
      <c r="P5595" s="78"/>
      <c r="Q5595" s="144"/>
      <c r="R5595" s="78"/>
      <c r="S5595" s="78"/>
      <c r="T5595" s="78"/>
      <c r="U5595" s="78"/>
      <c r="V5595" s="219"/>
      <c r="W5595" s="78"/>
      <c r="X5595" s="78"/>
      <c r="Y5595" s="78"/>
      <c r="Z5595" s="78"/>
      <c r="AA5595" s="77"/>
      <c r="AB5595" s="77"/>
      <c r="AC5595" s="78"/>
      <c r="AD5595" s="104"/>
      <c r="AE5595" s="78"/>
      <c r="AF5595" s="104"/>
      <c r="AG5595" s="78"/>
      <c r="AH5595" s="104"/>
      <c r="AI5595" s="78"/>
      <c r="AJ5595" s="104"/>
      <c r="AK5595" s="78"/>
      <c r="AL5595" s="78"/>
      <c r="AM5595" s="8"/>
      <c r="AN5595" s="78"/>
      <c r="AO5595" s="78"/>
      <c r="AP5595" s="78"/>
      <c r="AQ5595" s="78"/>
      <c r="AR5595" s="78"/>
      <c r="AS5595" s="78"/>
      <c r="AT5595" s="78"/>
      <c r="AU5595" s="78"/>
      <c r="AV5595" s="78"/>
      <c r="AW5595" s="77"/>
      <c r="AX5595" s="144"/>
      <c r="AY5595" s="144"/>
      <c r="AZ5595" s="144"/>
      <c r="BA5595" s="54"/>
      <c r="BB5595" s="54"/>
    </row>
    <row r="5596" spans="2:54" x14ac:dyDescent="0.25">
      <c r="B5596" s="77"/>
      <c r="C5596" s="77"/>
      <c r="D5596" s="77"/>
      <c r="E5596" s="77"/>
      <c r="F5596" s="77"/>
      <c r="G5596" s="77"/>
      <c r="I5596" s="78"/>
      <c r="K5596" s="78"/>
      <c r="L5596" s="77"/>
      <c r="M5596" s="78"/>
      <c r="N5596" s="78"/>
      <c r="O5596" s="78"/>
      <c r="P5596" s="78"/>
      <c r="Q5596" s="144"/>
      <c r="R5596" s="78"/>
      <c r="S5596" s="78"/>
      <c r="T5596" s="78"/>
      <c r="U5596" s="78"/>
      <c r="V5596" s="219"/>
      <c r="W5596" s="78"/>
      <c r="X5596" s="78"/>
      <c r="Y5596" s="78"/>
      <c r="Z5596" s="78"/>
      <c r="AA5596" s="77"/>
      <c r="AB5596" s="77"/>
      <c r="AC5596" s="78"/>
      <c r="AD5596" s="104"/>
      <c r="AE5596" s="78"/>
      <c r="AF5596" s="104"/>
      <c r="AG5596" s="78"/>
      <c r="AH5596" s="104"/>
      <c r="AI5596" s="78"/>
      <c r="AJ5596" s="104"/>
      <c r="AK5596" s="78"/>
      <c r="AL5596" s="78"/>
      <c r="AM5596" s="8"/>
      <c r="AN5596" s="78"/>
      <c r="AO5596" s="78"/>
      <c r="AP5596" s="78"/>
      <c r="AQ5596" s="78"/>
      <c r="AR5596" s="78"/>
      <c r="AS5596" s="78"/>
      <c r="AT5596" s="78"/>
      <c r="AU5596" s="78"/>
      <c r="AV5596" s="78"/>
      <c r="AW5596" s="77"/>
      <c r="AX5596" s="144"/>
      <c r="AY5596" s="144"/>
      <c r="AZ5596" s="144"/>
      <c r="BA5596" s="54"/>
      <c r="BB5596" s="54"/>
    </row>
    <row r="5597" spans="2:54" x14ac:dyDescent="0.25">
      <c r="B5597" s="77"/>
      <c r="C5597" s="77"/>
      <c r="D5597" s="77"/>
      <c r="E5597" s="77"/>
      <c r="F5597" s="77"/>
      <c r="G5597" s="77"/>
      <c r="I5597" s="78"/>
      <c r="K5597" s="78"/>
      <c r="L5597" s="77"/>
      <c r="M5597" s="78"/>
      <c r="N5597" s="78"/>
      <c r="O5597" s="78"/>
      <c r="P5597" s="78"/>
      <c r="Q5597" s="144"/>
      <c r="R5597" s="78"/>
      <c r="S5597" s="78"/>
      <c r="T5597" s="78"/>
      <c r="U5597" s="78"/>
      <c r="V5597" s="219"/>
      <c r="W5597" s="78"/>
      <c r="X5597" s="78"/>
      <c r="Y5597" s="78"/>
      <c r="Z5597" s="78"/>
      <c r="AA5597" s="77"/>
      <c r="AB5597" s="77"/>
      <c r="AC5597" s="78"/>
      <c r="AD5597" s="104"/>
      <c r="AE5597" s="78"/>
      <c r="AF5597" s="104"/>
      <c r="AG5597" s="78"/>
      <c r="AH5597" s="104"/>
      <c r="AI5597" s="78"/>
      <c r="AJ5597" s="104"/>
      <c r="AK5597" s="78"/>
      <c r="AL5597" s="78"/>
      <c r="AM5597" s="8"/>
      <c r="AN5597" s="78"/>
      <c r="AO5597" s="78"/>
      <c r="AP5597" s="78"/>
      <c r="AQ5597" s="78"/>
      <c r="AR5597" s="78"/>
      <c r="AS5597" s="78"/>
      <c r="AT5597" s="78"/>
      <c r="AU5597" s="78"/>
      <c r="AV5597" s="78"/>
      <c r="AW5597" s="77"/>
      <c r="AX5597" s="144"/>
      <c r="AY5597" s="144"/>
      <c r="AZ5597" s="144"/>
      <c r="BA5597" s="54"/>
      <c r="BB5597" s="54"/>
    </row>
    <row r="5598" spans="2:54" x14ac:dyDescent="0.25">
      <c r="B5598" s="77"/>
      <c r="C5598" s="77"/>
      <c r="D5598" s="77"/>
      <c r="E5598" s="77"/>
      <c r="F5598" s="77"/>
      <c r="G5598" s="77"/>
      <c r="I5598" s="78"/>
      <c r="K5598" s="78"/>
      <c r="L5598" s="77"/>
      <c r="M5598" s="78"/>
      <c r="N5598" s="78"/>
      <c r="O5598" s="78"/>
      <c r="P5598" s="78"/>
      <c r="Q5598" s="144"/>
      <c r="R5598" s="78"/>
      <c r="S5598" s="78"/>
      <c r="T5598" s="78"/>
      <c r="U5598" s="78"/>
      <c r="V5598" s="219"/>
      <c r="W5598" s="78"/>
      <c r="X5598" s="78"/>
      <c r="Y5598" s="78"/>
      <c r="Z5598" s="78"/>
      <c r="AA5598" s="77"/>
      <c r="AB5598" s="77"/>
      <c r="AC5598" s="78"/>
      <c r="AD5598" s="104"/>
      <c r="AE5598" s="78"/>
      <c r="AF5598" s="104"/>
      <c r="AG5598" s="78"/>
      <c r="AH5598" s="104"/>
      <c r="AI5598" s="78"/>
      <c r="AJ5598" s="104"/>
      <c r="AK5598" s="78"/>
      <c r="AL5598" s="78"/>
      <c r="AM5598" s="8"/>
      <c r="AN5598" s="78"/>
      <c r="AO5598" s="78"/>
      <c r="AP5598" s="78"/>
      <c r="AQ5598" s="78"/>
      <c r="AR5598" s="78"/>
      <c r="AS5598" s="78"/>
      <c r="AT5598" s="78"/>
      <c r="AU5598" s="78"/>
      <c r="AV5598" s="78"/>
      <c r="AW5598" s="77"/>
      <c r="AX5598" s="144"/>
      <c r="AY5598" s="144"/>
      <c r="AZ5598" s="144"/>
      <c r="BA5598" s="54"/>
      <c r="BB5598" s="54"/>
    </row>
    <row r="5599" spans="2:54" x14ac:dyDescent="0.25">
      <c r="B5599" s="77"/>
      <c r="C5599" s="77"/>
      <c r="D5599" s="77"/>
      <c r="E5599" s="77"/>
      <c r="F5599" s="77"/>
      <c r="G5599" s="77"/>
      <c r="I5599" s="78"/>
      <c r="K5599" s="78"/>
      <c r="L5599" s="77"/>
      <c r="M5599" s="78"/>
      <c r="N5599" s="78"/>
      <c r="O5599" s="78"/>
      <c r="P5599" s="78"/>
      <c r="Q5599" s="144"/>
      <c r="R5599" s="78"/>
      <c r="S5599" s="78"/>
      <c r="T5599" s="78"/>
      <c r="U5599" s="78"/>
      <c r="V5599" s="219"/>
      <c r="W5599" s="78"/>
      <c r="X5599" s="78"/>
      <c r="Y5599" s="78"/>
      <c r="Z5599" s="78"/>
      <c r="AA5599" s="77"/>
      <c r="AB5599" s="77"/>
      <c r="AC5599" s="78"/>
      <c r="AD5599" s="104"/>
      <c r="AE5599" s="78"/>
      <c r="AF5599" s="104"/>
      <c r="AG5599" s="78"/>
      <c r="AH5599" s="104"/>
      <c r="AI5599" s="78"/>
      <c r="AJ5599" s="104"/>
      <c r="AK5599" s="78"/>
      <c r="AL5599" s="78"/>
      <c r="AM5599" s="8"/>
      <c r="AN5599" s="78"/>
      <c r="AO5599" s="78"/>
      <c r="AP5599" s="78"/>
      <c r="AQ5599" s="78"/>
      <c r="AR5599" s="78"/>
      <c r="AS5599" s="78"/>
      <c r="AT5599" s="78"/>
      <c r="AU5599" s="78"/>
      <c r="AV5599" s="78"/>
      <c r="AW5599" s="77"/>
      <c r="AX5599" s="144"/>
      <c r="AY5599" s="144"/>
      <c r="AZ5599" s="144"/>
      <c r="BA5599" s="54"/>
      <c r="BB5599" s="54"/>
    </row>
    <row r="5600" spans="2:54" x14ac:dyDescent="0.25">
      <c r="B5600" s="77"/>
      <c r="C5600" s="77"/>
      <c r="D5600" s="77"/>
      <c r="E5600" s="77"/>
      <c r="F5600" s="77"/>
      <c r="G5600" s="77"/>
      <c r="I5600" s="78"/>
      <c r="K5600" s="78"/>
      <c r="L5600" s="77"/>
      <c r="M5600" s="78"/>
      <c r="N5600" s="78"/>
      <c r="O5600" s="78"/>
      <c r="P5600" s="78"/>
      <c r="Q5600" s="144"/>
      <c r="R5600" s="78"/>
      <c r="S5600" s="78"/>
      <c r="T5600" s="78"/>
      <c r="U5600" s="78"/>
      <c r="V5600" s="219"/>
      <c r="W5600" s="78"/>
      <c r="X5600" s="78"/>
      <c r="Y5600" s="78"/>
      <c r="Z5600" s="78"/>
      <c r="AA5600" s="77"/>
      <c r="AB5600" s="77"/>
      <c r="AC5600" s="78"/>
      <c r="AD5600" s="104"/>
      <c r="AE5600" s="78"/>
      <c r="AF5600" s="104"/>
      <c r="AG5600" s="78"/>
      <c r="AH5600" s="104"/>
      <c r="AI5600" s="78"/>
      <c r="AJ5600" s="104"/>
      <c r="AK5600" s="78"/>
      <c r="AL5600" s="78"/>
      <c r="AM5600" s="8"/>
      <c r="AN5600" s="78"/>
      <c r="AO5600" s="78"/>
      <c r="AP5600" s="78"/>
      <c r="AQ5600" s="78"/>
      <c r="AR5600" s="78"/>
      <c r="AS5600" s="78"/>
      <c r="AT5600" s="78"/>
      <c r="AU5600" s="78"/>
      <c r="AV5600" s="78"/>
      <c r="AW5600" s="77"/>
      <c r="AX5600" s="144"/>
      <c r="AY5600" s="144"/>
      <c r="AZ5600" s="144"/>
      <c r="BA5600" s="54"/>
      <c r="BB5600" s="54"/>
    </row>
    <row r="5601" spans="2:54" x14ac:dyDescent="0.25">
      <c r="B5601" s="77"/>
      <c r="C5601" s="77"/>
      <c r="D5601" s="77"/>
      <c r="E5601" s="77"/>
      <c r="F5601" s="77"/>
      <c r="G5601" s="77"/>
      <c r="I5601" s="78"/>
      <c r="K5601" s="78"/>
      <c r="L5601" s="77"/>
      <c r="M5601" s="78"/>
      <c r="N5601" s="78"/>
      <c r="O5601" s="78"/>
      <c r="P5601" s="78"/>
      <c r="Q5601" s="144"/>
      <c r="R5601" s="78"/>
      <c r="S5601" s="78"/>
      <c r="T5601" s="78"/>
      <c r="U5601" s="78"/>
      <c r="V5601" s="219"/>
      <c r="W5601" s="78"/>
      <c r="X5601" s="78"/>
      <c r="Y5601" s="78"/>
      <c r="Z5601" s="78"/>
      <c r="AA5601" s="77"/>
      <c r="AB5601" s="77"/>
      <c r="AC5601" s="78"/>
      <c r="AD5601" s="104"/>
      <c r="AE5601" s="78"/>
      <c r="AF5601" s="104"/>
      <c r="AG5601" s="78"/>
      <c r="AH5601" s="104"/>
      <c r="AI5601" s="78"/>
      <c r="AJ5601" s="104"/>
      <c r="AK5601" s="78"/>
      <c r="AL5601" s="78"/>
      <c r="AM5601" s="8"/>
      <c r="AN5601" s="78"/>
      <c r="AO5601" s="78"/>
      <c r="AP5601" s="78"/>
      <c r="AQ5601" s="78"/>
      <c r="AR5601" s="78"/>
      <c r="AS5601" s="78"/>
      <c r="AT5601" s="78"/>
      <c r="AU5601" s="78"/>
      <c r="AV5601" s="78"/>
      <c r="AW5601" s="77"/>
      <c r="AX5601" s="144"/>
      <c r="AY5601" s="144"/>
      <c r="AZ5601" s="144"/>
      <c r="BA5601" s="54"/>
      <c r="BB5601" s="54"/>
    </row>
    <row r="5602" spans="2:54" x14ac:dyDescent="0.25">
      <c r="B5602" s="77"/>
      <c r="C5602" s="77"/>
      <c r="D5602" s="77"/>
      <c r="E5602" s="77"/>
      <c r="F5602" s="77"/>
      <c r="G5602" s="77"/>
      <c r="I5602" s="78"/>
      <c r="K5602" s="78"/>
      <c r="L5602" s="77"/>
      <c r="M5602" s="78"/>
      <c r="N5602" s="78"/>
      <c r="O5602" s="78"/>
      <c r="P5602" s="78"/>
      <c r="Q5602" s="144"/>
      <c r="R5602" s="78"/>
      <c r="S5602" s="78"/>
      <c r="T5602" s="78"/>
      <c r="U5602" s="78"/>
      <c r="V5602" s="219"/>
      <c r="W5602" s="78"/>
      <c r="X5602" s="78"/>
      <c r="Y5602" s="78"/>
      <c r="Z5602" s="78"/>
      <c r="AA5602" s="77"/>
      <c r="AB5602" s="77"/>
      <c r="AC5602" s="78"/>
      <c r="AD5602" s="104"/>
      <c r="AE5602" s="78"/>
      <c r="AF5602" s="104"/>
      <c r="AG5602" s="78"/>
      <c r="AH5602" s="104"/>
      <c r="AI5602" s="78"/>
      <c r="AJ5602" s="104"/>
      <c r="AK5602" s="78"/>
      <c r="AL5602" s="78"/>
      <c r="AM5602" s="8"/>
      <c r="AN5602" s="78"/>
      <c r="AO5602" s="78"/>
      <c r="AP5602" s="78"/>
      <c r="AQ5602" s="78"/>
      <c r="AR5602" s="78"/>
      <c r="AS5602" s="78"/>
      <c r="AT5602" s="78"/>
      <c r="AU5602" s="78"/>
      <c r="AV5602" s="78"/>
      <c r="AW5602" s="77"/>
      <c r="AX5602" s="144"/>
      <c r="AY5602" s="144"/>
      <c r="AZ5602" s="144"/>
      <c r="BA5602" s="54"/>
      <c r="BB5602" s="54"/>
    </row>
    <row r="5603" spans="2:54" x14ac:dyDescent="0.25">
      <c r="B5603" s="77"/>
      <c r="C5603" s="77"/>
      <c r="D5603" s="77"/>
      <c r="E5603" s="77"/>
      <c r="F5603" s="77"/>
      <c r="G5603" s="77"/>
      <c r="I5603" s="78"/>
      <c r="K5603" s="78"/>
      <c r="L5603" s="77"/>
      <c r="M5603" s="78"/>
      <c r="N5603" s="78"/>
      <c r="O5603" s="78"/>
      <c r="P5603" s="78"/>
      <c r="Q5603" s="144"/>
      <c r="R5603" s="78"/>
      <c r="S5603" s="78"/>
      <c r="T5603" s="78"/>
      <c r="U5603" s="78"/>
      <c r="V5603" s="219"/>
      <c r="W5603" s="78"/>
      <c r="X5603" s="78"/>
      <c r="Y5603" s="78"/>
      <c r="Z5603" s="78"/>
      <c r="AA5603" s="77"/>
      <c r="AB5603" s="77"/>
      <c r="AC5603" s="78"/>
      <c r="AD5603" s="104"/>
      <c r="AE5603" s="78"/>
      <c r="AF5603" s="104"/>
      <c r="AG5603" s="78"/>
      <c r="AH5603" s="104"/>
      <c r="AI5603" s="78"/>
      <c r="AJ5603" s="104"/>
      <c r="AK5603" s="78"/>
      <c r="AL5603" s="78"/>
      <c r="AM5603" s="8"/>
      <c r="AN5603" s="78"/>
      <c r="AO5603" s="78"/>
      <c r="AP5603" s="78"/>
      <c r="AQ5603" s="78"/>
      <c r="AR5603" s="78"/>
      <c r="AS5603" s="78"/>
      <c r="AT5603" s="78"/>
      <c r="AU5603" s="78"/>
      <c r="AV5603" s="78"/>
      <c r="AW5603" s="77"/>
      <c r="AX5603" s="144"/>
      <c r="AY5603" s="144"/>
      <c r="AZ5603" s="144"/>
      <c r="BA5603" s="54"/>
      <c r="BB5603" s="54"/>
    </row>
    <row r="5604" spans="2:54" x14ac:dyDescent="0.25">
      <c r="B5604" s="77"/>
      <c r="C5604" s="77"/>
      <c r="D5604" s="77"/>
      <c r="E5604" s="77"/>
      <c r="F5604" s="77"/>
      <c r="G5604" s="77"/>
      <c r="I5604" s="78"/>
      <c r="K5604" s="78"/>
      <c r="L5604" s="77"/>
      <c r="M5604" s="78"/>
      <c r="N5604" s="78"/>
      <c r="O5604" s="78"/>
      <c r="P5604" s="78"/>
      <c r="Q5604" s="144"/>
      <c r="R5604" s="78"/>
      <c r="S5604" s="78"/>
      <c r="T5604" s="78"/>
      <c r="U5604" s="78"/>
      <c r="V5604" s="219"/>
      <c r="W5604" s="78"/>
      <c r="X5604" s="78"/>
      <c r="Y5604" s="78"/>
      <c r="Z5604" s="78"/>
      <c r="AA5604" s="77"/>
      <c r="AB5604" s="77"/>
      <c r="AC5604" s="78"/>
      <c r="AD5604" s="104"/>
      <c r="AE5604" s="78"/>
      <c r="AF5604" s="104"/>
      <c r="AG5604" s="78"/>
      <c r="AH5604" s="104"/>
      <c r="AI5604" s="78"/>
      <c r="AJ5604" s="104"/>
      <c r="AK5604" s="78"/>
      <c r="AL5604" s="78"/>
      <c r="AM5604" s="8"/>
      <c r="AN5604" s="78"/>
      <c r="AO5604" s="78"/>
      <c r="AP5604" s="78"/>
      <c r="AQ5604" s="78"/>
      <c r="AR5604" s="78"/>
      <c r="AS5604" s="78"/>
      <c r="AT5604" s="78"/>
      <c r="AU5604" s="78"/>
      <c r="AV5604" s="78"/>
      <c r="AW5604" s="77"/>
      <c r="AX5604" s="144"/>
      <c r="AY5604" s="144"/>
      <c r="AZ5604" s="144"/>
      <c r="BA5604" s="54"/>
      <c r="BB5604" s="54"/>
    </row>
    <row r="5605" spans="2:54" x14ac:dyDescent="0.25">
      <c r="B5605" s="77"/>
      <c r="C5605" s="77"/>
      <c r="D5605" s="77"/>
      <c r="E5605" s="77"/>
      <c r="F5605" s="77"/>
      <c r="G5605" s="77"/>
      <c r="I5605" s="78"/>
      <c r="K5605" s="78"/>
      <c r="L5605" s="77"/>
      <c r="M5605" s="78"/>
      <c r="N5605" s="78"/>
      <c r="O5605" s="78"/>
      <c r="P5605" s="78"/>
      <c r="Q5605" s="144"/>
      <c r="R5605" s="78"/>
      <c r="S5605" s="78"/>
      <c r="T5605" s="78"/>
      <c r="U5605" s="78"/>
      <c r="V5605" s="219"/>
      <c r="W5605" s="78"/>
      <c r="X5605" s="78"/>
      <c r="Y5605" s="78"/>
      <c r="Z5605" s="78"/>
      <c r="AA5605" s="77"/>
      <c r="AB5605" s="77"/>
      <c r="AC5605" s="78"/>
      <c r="AD5605" s="104"/>
      <c r="AE5605" s="78"/>
      <c r="AF5605" s="104"/>
      <c r="AG5605" s="78"/>
      <c r="AH5605" s="104"/>
      <c r="AI5605" s="78"/>
      <c r="AJ5605" s="104"/>
      <c r="AK5605" s="78"/>
      <c r="AL5605" s="78"/>
      <c r="AM5605" s="8"/>
      <c r="AN5605" s="78"/>
      <c r="AO5605" s="78"/>
      <c r="AP5605" s="78"/>
      <c r="AQ5605" s="78"/>
      <c r="AR5605" s="78"/>
      <c r="AS5605" s="78"/>
      <c r="AT5605" s="78"/>
      <c r="AU5605" s="78"/>
      <c r="AV5605" s="78"/>
      <c r="AW5605" s="77"/>
      <c r="AX5605" s="144"/>
      <c r="AY5605" s="144"/>
      <c r="AZ5605" s="144"/>
      <c r="BA5605" s="54"/>
      <c r="BB5605" s="54"/>
    </row>
    <row r="5606" spans="2:54" x14ac:dyDescent="0.25">
      <c r="B5606" s="77"/>
      <c r="C5606" s="77"/>
      <c r="D5606" s="77"/>
      <c r="E5606" s="77"/>
      <c r="F5606" s="77"/>
      <c r="G5606" s="77"/>
      <c r="I5606" s="78"/>
      <c r="K5606" s="78"/>
      <c r="L5606" s="77"/>
      <c r="M5606" s="78"/>
      <c r="N5606" s="78"/>
      <c r="O5606" s="78"/>
      <c r="P5606" s="78"/>
      <c r="Q5606" s="144"/>
      <c r="R5606" s="78"/>
      <c r="S5606" s="78"/>
      <c r="T5606" s="78"/>
      <c r="U5606" s="78"/>
      <c r="V5606" s="219"/>
      <c r="W5606" s="78"/>
      <c r="X5606" s="78"/>
      <c r="Y5606" s="78"/>
      <c r="Z5606" s="78"/>
      <c r="AA5606" s="77"/>
      <c r="AB5606" s="77"/>
      <c r="AC5606" s="78"/>
      <c r="AD5606" s="104"/>
      <c r="AE5606" s="78"/>
      <c r="AF5606" s="104"/>
      <c r="AG5606" s="78"/>
      <c r="AH5606" s="104"/>
      <c r="AI5606" s="78"/>
      <c r="AJ5606" s="104"/>
      <c r="AK5606" s="78"/>
      <c r="AL5606" s="78"/>
      <c r="AM5606" s="8"/>
      <c r="AN5606" s="78"/>
      <c r="AO5606" s="78"/>
      <c r="AP5606" s="78"/>
      <c r="AQ5606" s="78"/>
      <c r="AR5606" s="78"/>
      <c r="AS5606" s="78"/>
      <c r="AT5606" s="78"/>
      <c r="AU5606" s="78"/>
      <c r="AV5606" s="78"/>
      <c r="AW5606" s="77"/>
      <c r="AX5606" s="144"/>
      <c r="AY5606" s="144"/>
      <c r="AZ5606" s="144"/>
      <c r="BA5606" s="54"/>
      <c r="BB5606" s="54"/>
    </row>
    <row r="5607" spans="2:54" x14ac:dyDescent="0.25">
      <c r="B5607" s="77"/>
      <c r="C5607" s="77"/>
      <c r="D5607" s="77"/>
      <c r="E5607" s="77"/>
      <c r="F5607" s="77"/>
      <c r="G5607" s="77"/>
      <c r="I5607" s="78"/>
      <c r="K5607" s="78"/>
      <c r="L5607" s="77"/>
      <c r="M5607" s="78"/>
      <c r="N5607" s="78"/>
      <c r="O5607" s="78"/>
      <c r="P5607" s="78"/>
      <c r="Q5607" s="144"/>
      <c r="R5607" s="78"/>
      <c r="S5607" s="78"/>
      <c r="T5607" s="78"/>
      <c r="U5607" s="78"/>
      <c r="V5607" s="219"/>
      <c r="W5607" s="78"/>
      <c r="X5607" s="78"/>
      <c r="Y5607" s="78"/>
      <c r="Z5607" s="78"/>
      <c r="AA5607" s="77"/>
      <c r="AB5607" s="77"/>
      <c r="AC5607" s="78"/>
      <c r="AD5607" s="104"/>
      <c r="AE5607" s="78"/>
      <c r="AF5607" s="104"/>
      <c r="AG5607" s="78"/>
      <c r="AH5607" s="104"/>
      <c r="AI5607" s="78"/>
      <c r="AJ5607" s="104"/>
      <c r="AK5607" s="78"/>
      <c r="AL5607" s="78"/>
      <c r="AM5607" s="8"/>
      <c r="AN5607" s="78"/>
      <c r="AO5607" s="78"/>
      <c r="AP5607" s="78"/>
      <c r="AQ5607" s="78"/>
      <c r="AR5607" s="78"/>
      <c r="AS5607" s="78"/>
      <c r="AT5607" s="78"/>
      <c r="AU5607" s="78"/>
      <c r="AV5607" s="78"/>
      <c r="AW5607" s="77"/>
      <c r="AX5607" s="144"/>
      <c r="AY5607" s="144"/>
      <c r="AZ5607" s="144"/>
      <c r="BA5607" s="54"/>
      <c r="BB5607" s="54"/>
    </row>
    <row r="5608" spans="2:54" x14ac:dyDescent="0.25">
      <c r="B5608" s="77"/>
      <c r="C5608" s="77"/>
      <c r="D5608" s="77"/>
      <c r="E5608" s="77"/>
      <c r="F5608" s="77"/>
      <c r="G5608" s="77"/>
      <c r="I5608" s="78"/>
      <c r="K5608" s="78"/>
      <c r="L5608" s="77"/>
      <c r="M5608" s="78"/>
      <c r="N5608" s="78"/>
      <c r="O5608" s="78"/>
      <c r="P5608" s="78"/>
      <c r="Q5608" s="144"/>
      <c r="R5608" s="78"/>
      <c r="S5608" s="78"/>
      <c r="T5608" s="78"/>
      <c r="U5608" s="78"/>
      <c r="V5608" s="219"/>
      <c r="W5608" s="78"/>
      <c r="X5608" s="78"/>
      <c r="Y5608" s="78"/>
      <c r="Z5608" s="78"/>
      <c r="AA5608" s="77"/>
      <c r="AB5608" s="77"/>
      <c r="AC5608" s="78"/>
      <c r="AD5608" s="104"/>
      <c r="AE5608" s="78"/>
      <c r="AF5608" s="104"/>
      <c r="AG5608" s="78"/>
      <c r="AH5608" s="104"/>
      <c r="AI5608" s="78"/>
      <c r="AJ5608" s="104"/>
      <c r="AK5608" s="78"/>
      <c r="AL5608" s="78"/>
      <c r="AM5608" s="8"/>
      <c r="AN5608" s="78"/>
      <c r="AO5608" s="78"/>
      <c r="AP5608" s="78"/>
      <c r="AQ5608" s="78"/>
      <c r="AR5608" s="78"/>
      <c r="AS5608" s="78"/>
      <c r="AT5608" s="78"/>
      <c r="AU5608" s="78"/>
      <c r="AV5608" s="78"/>
      <c r="AW5608" s="77"/>
      <c r="AX5608" s="144"/>
      <c r="AY5608" s="144"/>
      <c r="AZ5608" s="144"/>
      <c r="BA5608" s="54"/>
      <c r="BB5608" s="54"/>
    </row>
    <row r="5609" spans="2:54" x14ac:dyDescent="0.25">
      <c r="B5609" s="77"/>
      <c r="C5609" s="77"/>
      <c r="D5609" s="77"/>
      <c r="E5609" s="77"/>
      <c r="F5609" s="77"/>
      <c r="G5609" s="77"/>
      <c r="I5609" s="78"/>
      <c r="K5609" s="78"/>
      <c r="L5609" s="77"/>
      <c r="M5609" s="78"/>
      <c r="N5609" s="78"/>
      <c r="O5609" s="78"/>
      <c r="P5609" s="78"/>
      <c r="Q5609" s="144"/>
      <c r="R5609" s="78"/>
      <c r="S5609" s="78"/>
      <c r="T5609" s="78"/>
      <c r="U5609" s="78"/>
      <c r="V5609" s="219"/>
      <c r="W5609" s="78"/>
      <c r="X5609" s="78"/>
      <c r="Y5609" s="78"/>
      <c r="Z5609" s="78"/>
      <c r="AA5609" s="77"/>
      <c r="AB5609" s="77"/>
      <c r="AC5609" s="78"/>
      <c r="AD5609" s="104"/>
      <c r="AE5609" s="78"/>
      <c r="AF5609" s="104"/>
      <c r="AG5609" s="78"/>
      <c r="AH5609" s="104"/>
      <c r="AI5609" s="78"/>
      <c r="AJ5609" s="104"/>
      <c r="AK5609" s="78"/>
      <c r="AL5609" s="78"/>
      <c r="AM5609" s="8"/>
      <c r="AN5609" s="78"/>
      <c r="AO5609" s="78"/>
      <c r="AP5609" s="78"/>
      <c r="AQ5609" s="78"/>
      <c r="AR5609" s="78"/>
      <c r="AS5609" s="78"/>
      <c r="AT5609" s="78"/>
      <c r="AU5609" s="78"/>
      <c r="AV5609" s="78"/>
      <c r="AW5609" s="77"/>
      <c r="AX5609" s="144"/>
      <c r="AY5609" s="144"/>
      <c r="AZ5609" s="144"/>
      <c r="BA5609" s="54"/>
      <c r="BB5609" s="54"/>
    </row>
    <row r="5610" spans="2:54" x14ac:dyDescent="0.25">
      <c r="B5610" s="77"/>
      <c r="C5610" s="77"/>
      <c r="D5610" s="77"/>
      <c r="E5610" s="77"/>
      <c r="F5610" s="77"/>
      <c r="G5610" s="77"/>
      <c r="I5610" s="78"/>
      <c r="K5610" s="78"/>
      <c r="L5610" s="77"/>
      <c r="M5610" s="78"/>
      <c r="N5610" s="78"/>
      <c r="O5610" s="78"/>
      <c r="P5610" s="78"/>
      <c r="Q5610" s="144"/>
      <c r="R5610" s="78"/>
      <c r="S5610" s="78"/>
      <c r="T5610" s="78"/>
      <c r="U5610" s="78"/>
      <c r="V5610" s="219"/>
      <c r="W5610" s="78"/>
      <c r="X5610" s="78"/>
      <c r="Y5610" s="78"/>
      <c r="Z5610" s="78"/>
      <c r="AA5610" s="77"/>
      <c r="AB5610" s="77"/>
      <c r="AC5610" s="78"/>
      <c r="AD5610" s="104"/>
      <c r="AE5610" s="78"/>
      <c r="AF5610" s="104"/>
      <c r="AG5610" s="78"/>
      <c r="AH5610" s="104"/>
      <c r="AI5610" s="78"/>
      <c r="AJ5610" s="104"/>
      <c r="AK5610" s="78"/>
      <c r="AL5610" s="78"/>
      <c r="AM5610" s="8"/>
      <c r="AN5610" s="78"/>
      <c r="AO5610" s="78"/>
      <c r="AP5610" s="78"/>
      <c r="AQ5610" s="78"/>
      <c r="AR5610" s="78"/>
      <c r="AS5610" s="78"/>
      <c r="AT5610" s="78"/>
      <c r="AU5610" s="78"/>
      <c r="AV5610" s="78"/>
      <c r="AW5610" s="77"/>
      <c r="AX5610" s="144"/>
      <c r="AY5610" s="144"/>
      <c r="AZ5610" s="144"/>
      <c r="BA5610" s="54"/>
      <c r="BB5610" s="54"/>
    </row>
    <row r="5611" spans="2:54" x14ac:dyDescent="0.25">
      <c r="B5611" s="77"/>
      <c r="C5611" s="77"/>
      <c r="D5611" s="77"/>
      <c r="E5611" s="77"/>
      <c r="F5611" s="77"/>
      <c r="G5611" s="77"/>
      <c r="I5611" s="78"/>
      <c r="K5611" s="78"/>
      <c r="L5611" s="77"/>
      <c r="M5611" s="78"/>
      <c r="N5611" s="78"/>
      <c r="O5611" s="78"/>
      <c r="P5611" s="78"/>
      <c r="Q5611" s="144"/>
      <c r="R5611" s="78"/>
      <c r="S5611" s="78"/>
      <c r="T5611" s="78"/>
      <c r="U5611" s="78"/>
      <c r="V5611" s="219"/>
      <c r="W5611" s="78"/>
      <c r="X5611" s="78"/>
      <c r="Y5611" s="78"/>
      <c r="Z5611" s="78"/>
      <c r="AA5611" s="77"/>
      <c r="AB5611" s="77"/>
      <c r="AC5611" s="78"/>
      <c r="AD5611" s="104"/>
      <c r="AE5611" s="78"/>
      <c r="AF5611" s="104"/>
      <c r="AG5611" s="78"/>
      <c r="AH5611" s="104"/>
      <c r="AI5611" s="78"/>
      <c r="AJ5611" s="104"/>
      <c r="AK5611" s="78"/>
      <c r="AL5611" s="78"/>
      <c r="AM5611" s="8"/>
      <c r="AN5611" s="78"/>
      <c r="AO5611" s="78"/>
      <c r="AP5611" s="78"/>
      <c r="AQ5611" s="78"/>
      <c r="AR5611" s="78"/>
      <c r="AS5611" s="78"/>
      <c r="AT5611" s="78"/>
      <c r="AU5611" s="78"/>
      <c r="AV5611" s="78"/>
      <c r="AW5611" s="77"/>
      <c r="AX5611" s="144"/>
      <c r="AY5611" s="144"/>
      <c r="AZ5611" s="144"/>
      <c r="BA5611" s="54"/>
      <c r="BB5611" s="54"/>
    </row>
    <row r="5612" spans="2:54" x14ac:dyDescent="0.25">
      <c r="B5612" s="77"/>
      <c r="C5612" s="77"/>
      <c r="D5612" s="77"/>
      <c r="E5612" s="77"/>
      <c r="F5612" s="77"/>
      <c r="G5612" s="77"/>
      <c r="I5612" s="78"/>
      <c r="K5612" s="78"/>
      <c r="L5612" s="77"/>
      <c r="M5612" s="78"/>
      <c r="N5612" s="78"/>
      <c r="O5612" s="78"/>
      <c r="P5612" s="78"/>
      <c r="Q5612" s="144"/>
      <c r="R5612" s="78"/>
      <c r="S5612" s="78"/>
      <c r="T5612" s="78"/>
      <c r="U5612" s="78"/>
      <c r="V5612" s="219"/>
      <c r="W5612" s="78"/>
      <c r="X5612" s="78"/>
      <c r="Y5612" s="78"/>
      <c r="Z5612" s="78"/>
      <c r="AA5612" s="77"/>
      <c r="AB5612" s="77"/>
      <c r="AC5612" s="78"/>
      <c r="AD5612" s="104"/>
      <c r="AE5612" s="78"/>
      <c r="AF5612" s="104"/>
      <c r="AG5612" s="78"/>
      <c r="AH5612" s="104"/>
      <c r="AI5612" s="78"/>
      <c r="AJ5612" s="104"/>
      <c r="AK5612" s="78"/>
      <c r="AL5612" s="78"/>
      <c r="AM5612" s="8"/>
      <c r="AN5612" s="78"/>
      <c r="AO5612" s="78"/>
      <c r="AP5612" s="78"/>
      <c r="AQ5612" s="78"/>
      <c r="AR5612" s="78"/>
      <c r="AS5612" s="78"/>
      <c r="AT5612" s="78"/>
      <c r="AU5612" s="78"/>
      <c r="AV5612" s="78"/>
      <c r="AW5612" s="77"/>
      <c r="AX5612" s="144"/>
      <c r="AY5612" s="144"/>
      <c r="AZ5612" s="144"/>
      <c r="BA5612" s="54"/>
      <c r="BB5612" s="54"/>
    </row>
    <row r="5613" spans="2:54" x14ac:dyDescent="0.25">
      <c r="B5613" s="77"/>
      <c r="C5613" s="77"/>
      <c r="D5613" s="77"/>
      <c r="E5613" s="77"/>
      <c r="F5613" s="77"/>
      <c r="G5613" s="77"/>
      <c r="I5613" s="78"/>
      <c r="K5613" s="78"/>
      <c r="L5613" s="77"/>
      <c r="M5613" s="78"/>
      <c r="N5613" s="78"/>
      <c r="O5613" s="78"/>
      <c r="P5613" s="78"/>
      <c r="Q5613" s="144"/>
      <c r="R5613" s="78"/>
      <c r="S5613" s="78"/>
      <c r="T5613" s="78"/>
      <c r="U5613" s="78"/>
      <c r="V5613" s="219"/>
      <c r="W5613" s="78"/>
      <c r="X5613" s="78"/>
      <c r="Y5613" s="78"/>
      <c r="Z5613" s="78"/>
      <c r="AA5613" s="77"/>
      <c r="AB5613" s="77"/>
      <c r="AC5613" s="78"/>
      <c r="AD5613" s="104"/>
      <c r="AE5613" s="78"/>
      <c r="AF5613" s="104"/>
      <c r="AG5613" s="78"/>
      <c r="AH5613" s="104"/>
      <c r="AI5613" s="78"/>
      <c r="AJ5613" s="104"/>
      <c r="AK5613" s="78"/>
      <c r="AL5613" s="78"/>
      <c r="AM5613" s="8"/>
      <c r="AN5613" s="78"/>
      <c r="AO5613" s="78"/>
      <c r="AP5613" s="78"/>
      <c r="AQ5613" s="78"/>
      <c r="AR5613" s="78"/>
      <c r="AS5613" s="78"/>
      <c r="AT5613" s="78"/>
      <c r="AU5613" s="78"/>
      <c r="AV5613" s="78"/>
      <c r="AW5613" s="77"/>
      <c r="AX5613" s="144"/>
      <c r="AY5613" s="144"/>
      <c r="AZ5613" s="144"/>
      <c r="BA5613" s="54"/>
      <c r="BB5613" s="54"/>
    </row>
    <row r="5614" spans="2:54" x14ac:dyDescent="0.25">
      <c r="B5614" s="77"/>
      <c r="C5614" s="77"/>
      <c r="D5614" s="77"/>
      <c r="E5614" s="77"/>
      <c r="F5614" s="77"/>
      <c r="G5614" s="77"/>
      <c r="I5614" s="78"/>
      <c r="K5614" s="78"/>
      <c r="L5614" s="77"/>
      <c r="M5614" s="78"/>
      <c r="N5614" s="78"/>
      <c r="O5614" s="78"/>
      <c r="P5614" s="78"/>
      <c r="Q5614" s="144"/>
      <c r="R5614" s="78"/>
      <c r="S5614" s="78"/>
      <c r="T5614" s="78"/>
      <c r="U5614" s="78"/>
      <c r="V5614" s="219"/>
      <c r="W5614" s="78"/>
      <c r="X5614" s="78"/>
      <c r="Y5614" s="78"/>
      <c r="Z5614" s="78"/>
      <c r="AA5614" s="77"/>
      <c r="AB5614" s="77"/>
      <c r="AC5614" s="78"/>
      <c r="AD5614" s="104"/>
      <c r="AE5614" s="78"/>
      <c r="AF5614" s="104"/>
      <c r="AG5614" s="78"/>
      <c r="AH5614" s="104"/>
      <c r="AI5614" s="78"/>
      <c r="AJ5614" s="104"/>
      <c r="AK5614" s="78"/>
      <c r="AL5614" s="78"/>
      <c r="AM5614" s="8"/>
      <c r="AN5614" s="78"/>
      <c r="AO5614" s="78"/>
      <c r="AP5614" s="78"/>
      <c r="AQ5614" s="78"/>
      <c r="AR5614" s="78"/>
      <c r="AS5614" s="78"/>
      <c r="AT5614" s="78"/>
      <c r="AU5614" s="78"/>
      <c r="AV5614" s="78"/>
      <c r="AW5614" s="77"/>
      <c r="AX5614" s="144"/>
      <c r="AY5614" s="144"/>
      <c r="AZ5614" s="144"/>
      <c r="BA5614" s="54"/>
      <c r="BB5614" s="54"/>
    </row>
    <row r="5615" spans="2:54" x14ac:dyDescent="0.25">
      <c r="B5615" s="77"/>
      <c r="C5615" s="77"/>
      <c r="D5615" s="77"/>
      <c r="E5615" s="77"/>
      <c r="F5615" s="77"/>
      <c r="G5615" s="77"/>
      <c r="I5615" s="78"/>
      <c r="K5615" s="78"/>
      <c r="L5615" s="77"/>
      <c r="M5615" s="78"/>
      <c r="N5615" s="78"/>
      <c r="O5615" s="78"/>
      <c r="P5615" s="78"/>
      <c r="Q5615" s="144"/>
      <c r="R5615" s="78"/>
      <c r="S5615" s="78"/>
      <c r="T5615" s="78"/>
      <c r="U5615" s="78"/>
      <c r="V5615" s="219"/>
      <c r="W5615" s="78"/>
      <c r="X5615" s="78"/>
      <c r="Y5615" s="78"/>
      <c r="Z5615" s="78"/>
      <c r="AA5615" s="77"/>
      <c r="AB5615" s="77"/>
      <c r="AC5615" s="78"/>
      <c r="AD5615" s="104"/>
      <c r="AE5615" s="78"/>
      <c r="AF5615" s="104"/>
      <c r="AG5615" s="78"/>
      <c r="AH5615" s="104"/>
      <c r="AI5615" s="78"/>
      <c r="AJ5615" s="104"/>
      <c r="AK5615" s="78"/>
      <c r="AL5615" s="78"/>
      <c r="AM5615" s="8"/>
      <c r="AN5615" s="78"/>
      <c r="AO5615" s="78"/>
      <c r="AP5615" s="78"/>
      <c r="AQ5615" s="78"/>
      <c r="AR5615" s="78"/>
      <c r="AS5615" s="78"/>
      <c r="AT5615" s="78"/>
      <c r="AU5615" s="78"/>
      <c r="AV5615" s="78"/>
      <c r="AW5615" s="77"/>
      <c r="AX5615" s="144"/>
      <c r="AY5615" s="144"/>
      <c r="AZ5615" s="144"/>
      <c r="BA5615" s="54"/>
      <c r="BB5615" s="54"/>
    </row>
    <row r="5616" spans="2:54" x14ac:dyDescent="0.25">
      <c r="B5616" s="77"/>
      <c r="C5616" s="77"/>
      <c r="D5616" s="77"/>
      <c r="E5616" s="77"/>
      <c r="F5616" s="77"/>
      <c r="G5616" s="77"/>
      <c r="I5616" s="78"/>
      <c r="K5616" s="78"/>
      <c r="L5616" s="77"/>
      <c r="M5616" s="78"/>
      <c r="N5616" s="78"/>
      <c r="O5616" s="78"/>
      <c r="P5616" s="78"/>
      <c r="Q5616" s="144"/>
      <c r="R5616" s="78"/>
      <c r="S5616" s="78"/>
      <c r="T5616" s="78"/>
      <c r="U5616" s="78"/>
      <c r="V5616" s="219"/>
      <c r="W5616" s="78"/>
      <c r="X5616" s="78"/>
      <c r="Y5616" s="78"/>
      <c r="Z5616" s="78"/>
      <c r="AA5616" s="77"/>
      <c r="AB5616" s="77"/>
      <c r="AC5616" s="78"/>
      <c r="AD5616" s="104"/>
      <c r="AE5616" s="78"/>
      <c r="AF5616" s="104"/>
      <c r="AG5616" s="78"/>
      <c r="AH5616" s="104"/>
      <c r="AI5616" s="78"/>
      <c r="AJ5616" s="104"/>
      <c r="AK5616" s="78"/>
      <c r="AL5616" s="78"/>
      <c r="AM5616" s="8"/>
      <c r="AN5616" s="78"/>
      <c r="AO5616" s="78"/>
      <c r="AP5616" s="78"/>
      <c r="AQ5616" s="78"/>
      <c r="AR5616" s="78"/>
      <c r="AS5616" s="78"/>
      <c r="AT5616" s="78"/>
      <c r="AU5616" s="78"/>
      <c r="AV5616" s="78"/>
      <c r="AW5616" s="77"/>
      <c r="AX5616" s="144"/>
      <c r="AY5616" s="144"/>
      <c r="AZ5616" s="144"/>
      <c r="BA5616" s="54"/>
      <c r="BB5616" s="54"/>
    </row>
    <row r="5617" spans="2:54" x14ac:dyDescent="0.25">
      <c r="B5617" s="77"/>
      <c r="C5617" s="77"/>
      <c r="D5617" s="77"/>
      <c r="E5617" s="77"/>
      <c r="F5617" s="77"/>
      <c r="G5617" s="77"/>
      <c r="I5617" s="78"/>
      <c r="K5617" s="78"/>
      <c r="L5617" s="77"/>
      <c r="M5617" s="78"/>
      <c r="N5617" s="78"/>
      <c r="O5617" s="78"/>
      <c r="P5617" s="78"/>
      <c r="Q5617" s="144"/>
      <c r="R5617" s="78"/>
      <c r="S5617" s="78"/>
      <c r="T5617" s="78"/>
      <c r="U5617" s="78"/>
      <c r="V5617" s="219"/>
      <c r="W5617" s="78"/>
      <c r="X5617" s="78"/>
      <c r="Y5617" s="78"/>
      <c r="Z5617" s="78"/>
      <c r="AA5617" s="77"/>
      <c r="AB5617" s="77"/>
      <c r="AC5617" s="78"/>
      <c r="AD5617" s="104"/>
      <c r="AE5617" s="78"/>
      <c r="AF5617" s="104"/>
      <c r="AG5617" s="78"/>
      <c r="AH5617" s="104"/>
      <c r="AI5617" s="78"/>
      <c r="AJ5617" s="104"/>
      <c r="AK5617" s="78"/>
      <c r="AL5617" s="78"/>
      <c r="AM5617" s="8"/>
      <c r="AN5617" s="78"/>
      <c r="AO5617" s="78"/>
      <c r="AP5617" s="78"/>
      <c r="AQ5617" s="78"/>
      <c r="AR5617" s="78"/>
      <c r="AS5617" s="78"/>
      <c r="AT5617" s="78"/>
      <c r="AU5617" s="78"/>
      <c r="AV5617" s="78"/>
      <c r="AW5617" s="77"/>
      <c r="AX5617" s="144"/>
      <c r="AY5617" s="144"/>
      <c r="AZ5617" s="144"/>
      <c r="BA5617" s="54"/>
      <c r="BB5617" s="54"/>
    </row>
    <row r="5618" spans="2:54" x14ac:dyDescent="0.25">
      <c r="B5618" s="77"/>
      <c r="C5618" s="77"/>
      <c r="D5618" s="77"/>
      <c r="E5618" s="77"/>
      <c r="F5618" s="77"/>
      <c r="G5618" s="77"/>
      <c r="I5618" s="78"/>
      <c r="K5618" s="78"/>
      <c r="L5618" s="77"/>
      <c r="M5618" s="78"/>
      <c r="N5618" s="78"/>
      <c r="O5618" s="78"/>
      <c r="P5618" s="78"/>
      <c r="Q5618" s="144"/>
      <c r="R5618" s="78"/>
      <c r="S5618" s="78"/>
      <c r="T5618" s="78"/>
      <c r="U5618" s="78"/>
      <c r="V5618" s="219"/>
      <c r="W5618" s="78"/>
      <c r="X5618" s="78"/>
      <c r="Y5618" s="78"/>
      <c r="Z5618" s="78"/>
      <c r="AA5618" s="77"/>
      <c r="AB5618" s="77"/>
      <c r="AC5618" s="78"/>
      <c r="AD5618" s="104"/>
      <c r="AE5618" s="78"/>
      <c r="AF5618" s="104"/>
      <c r="AG5618" s="78"/>
      <c r="AH5618" s="104"/>
      <c r="AI5618" s="78"/>
      <c r="AJ5618" s="104"/>
      <c r="AK5618" s="78"/>
      <c r="AL5618" s="78"/>
      <c r="AM5618" s="8"/>
      <c r="AN5618" s="78"/>
      <c r="AO5618" s="78"/>
      <c r="AP5618" s="78"/>
      <c r="AQ5618" s="78"/>
      <c r="AR5618" s="78"/>
      <c r="AS5618" s="78"/>
      <c r="AT5618" s="78"/>
      <c r="AU5618" s="78"/>
      <c r="AV5618" s="78"/>
      <c r="AW5618" s="77"/>
      <c r="AX5618" s="144"/>
      <c r="AY5618" s="144"/>
      <c r="AZ5618" s="144"/>
      <c r="BA5618" s="54"/>
      <c r="BB5618" s="54"/>
    </row>
    <row r="5619" spans="2:54" x14ac:dyDescent="0.25">
      <c r="B5619" s="77"/>
      <c r="C5619" s="77"/>
      <c r="D5619" s="77"/>
      <c r="E5619" s="77"/>
      <c r="F5619" s="77"/>
      <c r="G5619" s="77"/>
      <c r="I5619" s="78"/>
      <c r="K5619" s="78"/>
      <c r="L5619" s="77"/>
      <c r="M5619" s="78"/>
      <c r="N5619" s="78"/>
      <c r="O5619" s="78"/>
      <c r="P5619" s="78"/>
      <c r="Q5619" s="144"/>
      <c r="R5619" s="78"/>
      <c r="S5619" s="78"/>
      <c r="T5619" s="78"/>
      <c r="U5619" s="78"/>
      <c r="V5619" s="219"/>
      <c r="W5619" s="78"/>
      <c r="X5619" s="78"/>
      <c r="Y5619" s="78"/>
      <c r="Z5619" s="78"/>
      <c r="AA5619" s="77"/>
      <c r="AB5619" s="77"/>
      <c r="AC5619" s="78"/>
      <c r="AD5619" s="104"/>
      <c r="AE5619" s="78"/>
      <c r="AF5619" s="104"/>
      <c r="AG5619" s="78"/>
      <c r="AH5619" s="104"/>
      <c r="AI5619" s="78"/>
      <c r="AJ5619" s="104"/>
      <c r="AK5619" s="78"/>
      <c r="AL5619" s="78"/>
      <c r="AM5619" s="8"/>
      <c r="AN5619" s="78"/>
      <c r="AO5619" s="78"/>
      <c r="AP5619" s="78"/>
      <c r="AQ5619" s="78"/>
      <c r="AR5619" s="78"/>
      <c r="AS5619" s="78"/>
      <c r="AT5619" s="78"/>
      <c r="AU5619" s="78"/>
      <c r="AV5619" s="78"/>
      <c r="AW5619" s="77"/>
      <c r="AX5619" s="144"/>
      <c r="AY5619" s="144"/>
      <c r="AZ5619" s="144"/>
      <c r="BA5619" s="54"/>
      <c r="BB5619" s="54"/>
    </row>
    <row r="5620" spans="2:54" x14ac:dyDescent="0.25">
      <c r="B5620" s="77"/>
      <c r="C5620" s="77"/>
      <c r="D5620" s="77"/>
      <c r="E5620" s="77"/>
      <c r="F5620" s="77"/>
      <c r="G5620" s="77"/>
      <c r="I5620" s="78"/>
      <c r="K5620" s="78"/>
      <c r="L5620" s="77"/>
      <c r="M5620" s="78"/>
      <c r="N5620" s="78"/>
      <c r="O5620" s="78"/>
      <c r="P5620" s="78"/>
      <c r="Q5620" s="144"/>
      <c r="R5620" s="78"/>
      <c r="S5620" s="78"/>
      <c r="T5620" s="78"/>
      <c r="U5620" s="78"/>
      <c r="V5620" s="219"/>
      <c r="W5620" s="78"/>
      <c r="X5620" s="78"/>
      <c r="Y5620" s="78"/>
      <c r="Z5620" s="78"/>
      <c r="AA5620" s="77"/>
      <c r="AB5620" s="77"/>
      <c r="AC5620" s="78"/>
      <c r="AD5620" s="104"/>
      <c r="AE5620" s="78"/>
      <c r="AF5620" s="104"/>
      <c r="AG5620" s="78"/>
      <c r="AH5620" s="104"/>
      <c r="AI5620" s="78"/>
      <c r="AJ5620" s="104"/>
      <c r="AK5620" s="78"/>
      <c r="AL5620" s="78"/>
      <c r="AM5620" s="8"/>
      <c r="AN5620" s="78"/>
      <c r="AO5620" s="78"/>
      <c r="AP5620" s="78"/>
      <c r="AQ5620" s="78"/>
      <c r="AR5620" s="78"/>
      <c r="AS5620" s="78"/>
      <c r="AT5620" s="78"/>
      <c r="AU5620" s="78"/>
      <c r="AV5620" s="78"/>
      <c r="AW5620" s="77"/>
      <c r="AX5620" s="144"/>
      <c r="AY5620" s="144"/>
      <c r="AZ5620" s="144"/>
      <c r="BA5620" s="54"/>
      <c r="BB5620" s="54"/>
    </row>
    <row r="5621" spans="2:54" x14ac:dyDescent="0.25">
      <c r="B5621" s="77"/>
      <c r="C5621" s="77"/>
      <c r="D5621" s="77"/>
      <c r="E5621" s="77"/>
      <c r="F5621" s="77"/>
      <c r="G5621" s="77"/>
      <c r="I5621" s="78"/>
      <c r="K5621" s="78"/>
      <c r="L5621" s="77"/>
      <c r="M5621" s="78"/>
      <c r="N5621" s="78"/>
      <c r="O5621" s="78"/>
      <c r="P5621" s="78"/>
      <c r="Q5621" s="144"/>
      <c r="R5621" s="78"/>
      <c r="S5621" s="78"/>
      <c r="T5621" s="78"/>
      <c r="U5621" s="78"/>
      <c r="V5621" s="219"/>
      <c r="W5621" s="78"/>
      <c r="X5621" s="78"/>
      <c r="Y5621" s="78"/>
      <c r="Z5621" s="78"/>
      <c r="AA5621" s="77"/>
      <c r="AB5621" s="77"/>
      <c r="AC5621" s="78"/>
      <c r="AD5621" s="104"/>
      <c r="AE5621" s="78"/>
      <c r="AF5621" s="104"/>
      <c r="AG5621" s="78"/>
      <c r="AH5621" s="104"/>
      <c r="AI5621" s="78"/>
      <c r="AJ5621" s="104"/>
      <c r="AK5621" s="78"/>
      <c r="AL5621" s="78"/>
      <c r="AM5621" s="8"/>
      <c r="AN5621" s="78"/>
      <c r="AO5621" s="78"/>
      <c r="AP5621" s="78"/>
      <c r="AQ5621" s="78"/>
      <c r="AR5621" s="78"/>
      <c r="AS5621" s="78"/>
      <c r="AT5621" s="78"/>
      <c r="AU5621" s="78"/>
      <c r="AV5621" s="78"/>
      <c r="AW5621" s="77"/>
      <c r="AX5621" s="144"/>
      <c r="AY5621" s="144"/>
      <c r="AZ5621" s="144"/>
      <c r="BA5621" s="54"/>
      <c r="BB5621" s="54"/>
    </row>
    <row r="5622" spans="2:54" x14ac:dyDescent="0.25">
      <c r="B5622" s="77"/>
      <c r="C5622" s="77"/>
      <c r="D5622" s="77"/>
      <c r="E5622" s="77"/>
      <c r="F5622" s="77"/>
      <c r="G5622" s="77"/>
      <c r="I5622" s="78"/>
      <c r="K5622" s="78"/>
      <c r="L5622" s="77"/>
      <c r="M5622" s="78"/>
      <c r="N5622" s="78"/>
      <c r="O5622" s="78"/>
      <c r="P5622" s="78"/>
      <c r="Q5622" s="144"/>
      <c r="R5622" s="78"/>
      <c r="S5622" s="78"/>
      <c r="T5622" s="78"/>
      <c r="U5622" s="78"/>
      <c r="V5622" s="219"/>
      <c r="W5622" s="78"/>
      <c r="X5622" s="78"/>
      <c r="Y5622" s="78"/>
      <c r="Z5622" s="78"/>
      <c r="AA5622" s="77"/>
      <c r="AB5622" s="77"/>
      <c r="AC5622" s="78"/>
      <c r="AD5622" s="104"/>
      <c r="AE5622" s="78"/>
      <c r="AF5622" s="104"/>
      <c r="AG5622" s="78"/>
      <c r="AH5622" s="104"/>
      <c r="AI5622" s="78"/>
      <c r="AJ5622" s="104"/>
      <c r="AK5622" s="78"/>
      <c r="AL5622" s="78"/>
      <c r="AM5622" s="8"/>
      <c r="AN5622" s="78"/>
      <c r="AO5622" s="78"/>
      <c r="AP5622" s="78"/>
      <c r="AQ5622" s="78"/>
      <c r="AR5622" s="78"/>
      <c r="AS5622" s="78"/>
      <c r="AT5622" s="78"/>
      <c r="AU5622" s="78"/>
      <c r="AV5622" s="78"/>
      <c r="AW5622" s="77"/>
      <c r="AX5622" s="144"/>
      <c r="AY5622" s="144"/>
      <c r="AZ5622" s="144"/>
      <c r="BA5622" s="54"/>
      <c r="BB5622" s="54"/>
    </row>
    <row r="5623" spans="2:54" x14ac:dyDescent="0.25">
      <c r="B5623" s="77"/>
      <c r="C5623" s="77"/>
      <c r="D5623" s="77"/>
      <c r="E5623" s="77"/>
      <c r="F5623" s="77"/>
      <c r="G5623" s="77"/>
      <c r="I5623" s="78"/>
      <c r="K5623" s="78"/>
      <c r="L5623" s="77"/>
      <c r="M5623" s="78"/>
      <c r="N5623" s="78"/>
      <c r="O5623" s="78"/>
      <c r="P5623" s="78"/>
      <c r="Q5623" s="144"/>
      <c r="R5623" s="78"/>
      <c r="S5623" s="78"/>
      <c r="T5623" s="78"/>
      <c r="U5623" s="78"/>
      <c r="V5623" s="219"/>
      <c r="W5623" s="78"/>
      <c r="X5623" s="78"/>
      <c r="Y5623" s="78"/>
      <c r="Z5623" s="78"/>
      <c r="AA5623" s="77"/>
      <c r="AB5623" s="77"/>
      <c r="AC5623" s="78"/>
      <c r="AD5623" s="104"/>
      <c r="AE5623" s="78"/>
      <c r="AF5623" s="104"/>
      <c r="AG5623" s="78"/>
      <c r="AH5623" s="104"/>
      <c r="AI5623" s="78"/>
      <c r="AJ5623" s="104"/>
      <c r="AK5623" s="78"/>
      <c r="AL5623" s="78"/>
      <c r="AM5623" s="8"/>
      <c r="AN5623" s="78"/>
      <c r="AO5623" s="78"/>
      <c r="AP5623" s="78"/>
      <c r="AQ5623" s="78"/>
      <c r="AR5623" s="78"/>
      <c r="AS5623" s="78"/>
      <c r="AT5623" s="78"/>
      <c r="AU5623" s="78"/>
      <c r="AV5623" s="78"/>
      <c r="AW5623" s="77"/>
      <c r="AX5623" s="144"/>
      <c r="AY5623" s="144"/>
      <c r="AZ5623" s="144"/>
      <c r="BA5623" s="54"/>
      <c r="BB5623" s="54"/>
    </row>
    <row r="5624" spans="2:54" x14ac:dyDescent="0.25">
      <c r="B5624" s="77"/>
      <c r="C5624" s="77"/>
      <c r="D5624" s="77"/>
      <c r="E5624" s="77"/>
      <c r="F5624" s="77"/>
      <c r="G5624" s="77"/>
      <c r="I5624" s="78"/>
      <c r="K5624" s="78"/>
      <c r="L5624" s="77"/>
      <c r="M5624" s="78"/>
      <c r="N5624" s="78"/>
      <c r="O5624" s="78"/>
      <c r="P5624" s="78"/>
      <c r="Q5624" s="144"/>
      <c r="R5624" s="78"/>
      <c r="S5624" s="78"/>
      <c r="T5624" s="78"/>
      <c r="U5624" s="78"/>
      <c r="V5624" s="219"/>
      <c r="W5624" s="78"/>
      <c r="X5624" s="78"/>
      <c r="Y5624" s="78"/>
      <c r="Z5624" s="78"/>
      <c r="AA5624" s="77"/>
      <c r="AB5624" s="77"/>
      <c r="AC5624" s="78"/>
      <c r="AD5624" s="104"/>
      <c r="AE5624" s="78"/>
      <c r="AF5624" s="104"/>
      <c r="AG5624" s="78"/>
      <c r="AH5624" s="104"/>
      <c r="AI5624" s="78"/>
      <c r="AJ5624" s="104"/>
      <c r="AK5624" s="78"/>
      <c r="AL5624" s="78"/>
      <c r="AM5624" s="8"/>
      <c r="AN5624" s="78"/>
      <c r="AO5624" s="78"/>
      <c r="AP5624" s="78"/>
      <c r="AQ5624" s="78"/>
      <c r="AR5624" s="78"/>
      <c r="AS5624" s="78"/>
      <c r="AT5624" s="78"/>
      <c r="AU5624" s="78"/>
      <c r="AV5624" s="78"/>
      <c r="AW5624" s="77"/>
      <c r="AX5624" s="144"/>
      <c r="AY5624" s="144"/>
      <c r="AZ5624" s="144"/>
      <c r="BA5624" s="54"/>
      <c r="BB5624" s="54"/>
    </row>
    <row r="5625" spans="2:54" x14ac:dyDescent="0.25">
      <c r="B5625" s="77"/>
      <c r="C5625" s="77"/>
      <c r="D5625" s="77"/>
      <c r="E5625" s="77"/>
      <c r="F5625" s="77"/>
      <c r="G5625" s="77"/>
      <c r="I5625" s="78"/>
      <c r="K5625" s="78"/>
      <c r="L5625" s="77"/>
      <c r="M5625" s="78"/>
      <c r="N5625" s="78"/>
      <c r="O5625" s="78"/>
      <c r="P5625" s="78"/>
      <c r="Q5625" s="144"/>
      <c r="R5625" s="78"/>
      <c r="S5625" s="78"/>
      <c r="T5625" s="78"/>
      <c r="U5625" s="78"/>
      <c r="V5625" s="219"/>
      <c r="W5625" s="78"/>
      <c r="X5625" s="78"/>
      <c r="Y5625" s="78"/>
      <c r="Z5625" s="78"/>
      <c r="AA5625" s="77"/>
      <c r="AB5625" s="77"/>
      <c r="AC5625" s="78"/>
      <c r="AD5625" s="104"/>
      <c r="AE5625" s="78"/>
      <c r="AF5625" s="104"/>
      <c r="AG5625" s="78"/>
      <c r="AH5625" s="104"/>
      <c r="AI5625" s="78"/>
      <c r="AJ5625" s="104"/>
      <c r="AK5625" s="78"/>
      <c r="AL5625" s="78"/>
      <c r="AM5625" s="8"/>
      <c r="AN5625" s="78"/>
      <c r="AO5625" s="78"/>
      <c r="AP5625" s="78"/>
      <c r="AQ5625" s="78"/>
      <c r="AR5625" s="78"/>
      <c r="AS5625" s="78"/>
      <c r="AT5625" s="78"/>
      <c r="AU5625" s="78"/>
      <c r="AV5625" s="78"/>
      <c r="AW5625" s="77"/>
      <c r="AX5625" s="144"/>
      <c r="AY5625" s="144"/>
      <c r="AZ5625" s="144"/>
      <c r="BA5625" s="54"/>
      <c r="BB5625" s="54"/>
    </row>
    <row r="5626" spans="2:54" x14ac:dyDescent="0.25">
      <c r="B5626" s="77"/>
      <c r="C5626" s="77"/>
      <c r="D5626" s="77"/>
      <c r="E5626" s="77"/>
      <c r="F5626" s="77"/>
      <c r="G5626" s="77"/>
      <c r="I5626" s="78"/>
      <c r="K5626" s="78"/>
      <c r="L5626" s="77"/>
      <c r="M5626" s="78"/>
      <c r="N5626" s="78"/>
      <c r="O5626" s="78"/>
      <c r="P5626" s="78"/>
      <c r="Q5626" s="144"/>
      <c r="R5626" s="78"/>
      <c r="S5626" s="78"/>
      <c r="T5626" s="78"/>
      <c r="U5626" s="78"/>
      <c r="V5626" s="219"/>
      <c r="W5626" s="78"/>
      <c r="X5626" s="78"/>
      <c r="Y5626" s="78"/>
      <c r="Z5626" s="78"/>
      <c r="AA5626" s="77"/>
      <c r="AB5626" s="77"/>
      <c r="AC5626" s="78"/>
      <c r="AD5626" s="104"/>
      <c r="AE5626" s="78"/>
      <c r="AF5626" s="104"/>
      <c r="AG5626" s="78"/>
      <c r="AH5626" s="104"/>
      <c r="AI5626" s="78"/>
      <c r="AJ5626" s="104"/>
      <c r="AK5626" s="78"/>
      <c r="AL5626" s="78"/>
      <c r="AM5626" s="8"/>
      <c r="AN5626" s="78"/>
      <c r="AO5626" s="78"/>
      <c r="AP5626" s="78"/>
      <c r="AQ5626" s="78"/>
      <c r="AR5626" s="78"/>
      <c r="AS5626" s="78"/>
      <c r="AT5626" s="78"/>
      <c r="AU5626" s="78"/>
      <c r="AV5626" s="78"/>
      <c r="AW5626" s="77"/>
      <c r="AX5626" s="144"/>
      <c r="AY5626" s="144"/>
      <c r="AZ5626" s="144"/>
      <c r="BA5626" s="54"/>
      <c r="BB5626" s="54"/>
    </row>
    <row r="5627" spans="2:54" x14ac:dyDescent="0.25">
      <c r="B5627" s="77"/>
      <c r="C5627" s="77"/>
      <c r="D5627" s="77"/>
      <c r="E5627" s="77"/>
      <c r="F5627" s="77"/>
      <c r="G5627" s="77"/>
      <c r="I5627" s="78"/>
      <c r="K5627" s="78"/>
      <c r="L5627" s="77"/>
      <c r="M5627" s="78"/>
      <c r="N5627" s="78"/>
      <c r="O5627" s="78"/>
      <c r="P5627" s="78"/>
      <c r="Q5627" s="144"/>
      <c r="R5627" s="78"/>
      <c r="S5627" s="78"/>
      <c r="T5627" s="78"/>
      <c r="U5627" s="78"/>
      <c r="V5627" s="219"/>
      <c r="W5627" s="78"/>
      <c r="X5627" s="78"/>
      <c r="Y5627" s="78"/>
      <c r="Z5627" s="78"/>
      <c r="AA5627" s="77"/>
      <c r="AB5627" s="77"/>
      <c r="AC5627" s="78"/>
      <c r="AD5627" s="104"/>
      <c r="AE5627" s="78"/>
      <c r="AF5627" s="104"/>
      <c r="AG5627" s="78"/>
      <c r="AH5627" s="104"/>
      <c r="AI5627" s="78"/>
      <c r="AJ5627" s="104"/>
      <c r="AK5627" s="78"/>
      <c r="AL5627" s="78"/>
      <c r="AM5627" s="8"/>
      <c r="AN5627" s="78"/>
      <c r="AO5627" s="78"/>
      <c r="AP5627" s="78"/>
      <c r="AQ5627" s="78"/>
      <c r="AR5627" s="78"/>
      <c r="AS5627" s="78"/>
      <c r="AT5627" s="78"/>
      <c r="AU5627" s="78"/>
      <c r="AV5627" s="78"/>
      <c r="AW5627" s="77"/>
      <c r="AX5627" s="144"/>
      <c r="AY5627" s="144"/>
      <c r="AZ5627" s="144"/>
      <c r="BA5627" s="54"/>
      <c r="BB5627" s="54"/>
    </row>
    <row r="5628" spans="2:54" x14ac:dyDescent="0.25">
      <c r="B5628" s="77"/>
      <c r="C5628" s="77"/>
      <c r="D5628" s="77"/>
      <c r="E5628" s="77"/>
      <c r="F5628" s="77"/>
      <c r="G5628" s="77"/>
      <c r="I5628" s="78"/>
      <c r="K5628" s="78"/>
      <c r="L5628" s="77"/>
      <c r="M5628" s="78"/>
      <c r="N5628" s="78"/>
      <c r="O5628" s="78"/>
      <c r="P5628" s="78"/>
      <c r="Q5628" s="144"/>
      <c r="R5628" s="78"/>
      <c r="S5628" s="78"/>
      <c r="T5628" s="78"/>
      <c r="U5628" s="78"/>
      <c r="V5628" s="219"/>
      <c r="W5628" s="78"/>
      <c r="X5628" s="78"/>
      <c r="Y5628" s="78"/>
      <c r="Z5628" s="78"/>
      <c r="AA5628" s="77"/>
      <c r="AB5628" s="77"/>
      <c r="AC5628" s="78"/>
      <c r="AD5628" s="104"/>
      <c r="AE5628" s="78"/>
      <c r="AF5628" s="104"/>
      <c r="AG5628" s="78"/>
      <c r="AH5628" s="104"/>
      <c r="AI5628" s="78"/>
      <c r="AJ5628" s="104"/>
      <c r="AK5628" s="78"/>
      <c r="AL5628" s="78"/>
      <c r="AM5628" s="8"/>
      <c r="AN5628" s="78"/>
      <c r="AO5628" s="78"/>
      <c r="AP5628" s="78"/>
      <c r="AQ5628" s="78"/>
      <c r="AR5628" s="78"/>
      <c r="AS5628" s="78"/>
      <c r="AT5628" s="78"/>
      <c r="AU5628" s="78"/>
      <c r="AV5628" s="78"/>
      <c r="AW5628" s="77"/>
      <c r="AX5628" s="144"/>
      <c r="AY5628" s="144"/>
      <c r="AZ5628" s="144"/>
      <c r="BA5628" s="54"/>
      <c r="BB5628" s="54"/>
    </row>
    <row r="5629" spans="2:54" x14ac:dyDescent="0.25">
      <c r="B5629" s="77"/>
      <c r="C5629" s="77"/>
      <c r="D5629" s="77"/>
      <c r="E5629" s="77"/>
      <c r="F5629" s="77"/>
      <c r="G5629" s="77"/>
      <c r="I5629" s="78"/>
      <c r="K5629" s="78"/>
      <c r="L5629" s="77"/>
      <c r="M5629" s="78"/>
      <c r="N5629" s="78"/>
      <c r="O5629" s="78"/>
      <c r="P5629" s="78"/>
      <c r="Q5629" s="144"/>
      <c r="R5629" s="78"/>
      <c r="S5629" s="78"/>
      <c r="T5629" s="78"/>
      <c r="U5629" s="78"/>
      <c r="V5629" s="219"/>
      <c r="W5629" s="78"/>
      <c r="X5629" s="78"/>
      <c r="Y5629" s="78"/>
      <c r="Z5629" s="78"/>
      <c r="AA5629" s="77"/>
      <c r="AB5629" s="77"/>
      <c r="AC5629" s="78"/>
      <c r="AD5629" s="104"/>
      <c r="AE5629" s="78"/>
      <c r="AF5629" s="104"/>
      <c r="AG5629" s="78"/>
      <c r="AH5629" s="104"/>
      <c r="AI5629" s="78"/>
      <c r="AJ5629" s="104"/>
      <c r="AK5629" s="78"/>
      <c r="AL5629" s="78"/>
      <c r="AM5629" s="8"/>
      <c r="AN5629" s="78"/>
      <c r="AO5629" s="78"/>
      <c r="AP5629" s="78"/>
      <c r="AQ5629" s="78"/>
      <c r="AR5629" s="78"/>
      <c r="AS5629" s="78"/>
      <c r="AT5629" s="78"/>
      <c r="AU5629" s="78"/>
      <c r="AV5629" s="78"/>
      <c r="AW5629" s="77"/>
      <c r="AX5629" s="144"/>
      <c r="AY5629" s="144"/>
      <c r="AZ5629" s="144"/>
      <c r="BA5629" s="54"/>
      <c r="BB5629" s="54"/>
    </row>
    <row r="5630" spans="2:54" x14ac:dyDescent="0.25">
      <c r="B5630" s="77"/>
      <c r="C5630" s="77"/>
      <c r="D5630" s="77"/>
      <c r="E5630" s="77"/>
      <c r="F5630" s="77"/>
      <c r="G5630" s="77"/>
      <c r="I5630" s="78"/>
      <c r="K5630" s="78"/>
      <c r="L5630" s="77"/>
      <c r="M5630" s="78"/>
      <c r="N5630" s="78"/>
      <c r="O5630" s="78"/>
      <c r="P5630" s="78"/>
      <c r="Q5630" s="144"/>
      <c r="R5630" s="78"/>
      <c r="S5630" s="78"/>
      <c r="T5630" s="78"/>
      <c r="U5630" s="78"/>
      <c r="V5630" s="219"/>
      <c r="W5630" s="78"/>
      <c r="X5630" s="78"/>
      <c r="Y5630" s="78"/>
      <c r="Z5630" s="78"/>
      <c r="AA5630" s="77"/>
      <c r="AB5630" s="77"/>
      <c r="AC5630" s="78"/>
      <c r="AD5630" s="104"/>
      <c r="AE5630" s="78"/>
      <c r="AF5630" s="104"/>
      <c r="AG5630" s="78"/>
      <c r="AH5630" s="104"/>
      <c r="AI5630" s="78"/>
      <c r="AJ5630" s="104"/>
      <c r="AK5630" s="78"/>
      <c r="AL5630" s="78"/>
      <c r="AM5630" s="8"/>
      <c r="AN5630" s="78"/>
      <c r="AO5630" s="78"/>
      <c r="AP5630" s="78"/>
      <c r="AQ5630" s="78"/>
      <c r="AR5630" s="78"/>
      <c r="AS5630" s="78"/>
      <c r="AT5630" s="78"/>
      <c r="AU5630" s="78"/>
      <c r="AV5630" s="78"/>
      <c r="AW5630" s="77"/>
      <c r="AX5630" s="144"/>
      <c r="AY5630" s="144"/>
      <c r="AZ5630" s="144"/>
      <c r="BA5630" s="54"/>
      <c r="BB5630" s="54"/>
    </row>
    <row r="5631" spans="2:54" x14ac:dyDescent="0.25">
      <c r="B5631" s="77"/>
      <c r="C5631" s="77"/>
      <c r="D5631" s="77"/>
      <c r="E5631" s="77"/>
      <c r="F5631" s="77"/>
      <c r="G5631" s="77"/>
      <c r="I5631" s="78"/>
      <c r="K5631" s="78"/>
      <c r="L5631" s="77"/>
      <c r="M5631" s="78"/>
      <c r="N5631" s="78"/>
      <c r="O5631" s="78"/>
      <c r="P5631" s="78"/>
      <c r="Q5631" s="144"/>
      <c r="R5631" s="78"/>
      <c r="S5631" s="78"/>
      <c r="T5631" s="78"/>
      <c r="U5631" s="78"/>
      <c r="V5631" s="219"/>
      <c r="W5631" s="78"/>
      <c r="X5631" s="78"/>
      <c r="Y5631" s="78"/>
      <c r="Z5631" s="78"/>
      <c r="AA5631" s="77"/>
      <c r="AB5631" s="77"/>
      <c r="AC5631" s="78"/>
      <c r="AD5631" s="104"/>
      <c r="AE5631" s="78"/>
      <c r="AF5631" s="104"/>
      <c r="AG5631" s="78"/>
      <c r="AH5631" s="104"/>
      <c r="AI5631" s="78"/>
      <c r="AJ5631" s="104"/>
      <c r="AK5631" s="78"/>
      <c r="AL5631" s="78"/>
      <c r="AM5631" s="8"/>
      <c r="AN5631" s="78"/>
      <c r="AO5631" s="78"/>
      <c r="AP5631" s="78"/>
      <c r="AQ5631" s="78"/>
      <c r="AR5631" s="78"/>
      <c r="AS5631" s="78"/>
      <c r="AT5631" s="78"/>
      <c r="AU5631" s="78"/>
      <c r="AV5631" s="78"/>
      <c r="AW5631" s="77"/>
      <c r="AX5631" s="144"/>
      <c r="AY5631" s="144"/>
      <c r="AZ5631" s="144"/>
      <c r="BA5631" s="54"/>
      <c r="BB5631" s="54"/>
    </row>
    <row r="5632" spans="2:54" x14ac:dyDescent="0.25">
      <c r="B5632" s="77"/>
      <c r="C5632" s="77"/>
      <c r="D5632" s="77"/>
      <c r="E5632" s="77"/>
      <c r="F5632" s="77"/>
      <c r="G5632" s="77"/>
      <c r="I5632" s="78"/>
      <c r="K5632" s="78"/>
      <c r="L5632" s="77"/>
      <c r="M5632" s="78"/>
      <c r="N5632" s="78"/>
      <c r="O5632" s="78"/>
      <c r="P5632" s="78"/>
      <c r="Q5632" s="144"/>
      <c r="R5632" s="78"/>
      <c r="S5632" s="78"/>
      <c r="T5632" s="78"/>
      <c r="U5632" s="78"/>
      <c r="V5632" s="219"/>
      <c r="W5632" s="78"/>
      <c r="X5632" s="78"/>
      <c r="Y5632" s="78"/>
      <c r="Z5632" s="78"/>
      <c r="AA5632" s="77"/>
      <c r="AB5632" s="77"/>
      <c r="AC5632" s="78"/>
      <c r="AD5632" s="104"/>
      <c r="AE5632" s="78"/>
      <c r="AF5632" s="104"/>
      <c r="AG5632" s="78"/>
      <c r="AH5632" s="104"/>
      <c r="AI5632" s="78"/>
      <c r="AJ5632" s="104"/>
      <c r="AK5632" s="78"/>
      <c r="AL5632" s="78"/>
      <c r="AM5632" s="8"/>
      <c r="AN5632" s="78"/>
      <c r="AO5632" s="78"/>
      <c r="AP5632" s="78"/>
      <c r="AQ5632" s="78"/>
      <c r="AR5632" s="78"/>
      <c r="AS5632" s="78"/>
      <c r="AT5632" s="78"/>
      <c r="AU5632" s="78"/>
      <c r="AV5632" s="78"/>
      <c r="AW5632" s="77"/>
      <c r="AX5632" s="144"/>
      <c r="AY5632" s="144"/>
      <c r="AZ5632" s="144"/>
      <c r="BA5632" s="54"/>
      <c r="BB5632" s="54"/>
    </row>
    <row r="5633" spans="2:54" x14ac:dyDescent="0.25">
      <c r="B5633" s="77"/>
      <c r="C5633" s="77"/>
      <c r="D5633" s="77"/>
      <c r="E5633" s="77"/>
      <c r="F5633" s="77"/>
      <c r="G5633" s="77"/>
      <c r="I5633" s="78"/>
      <c r="K5633" s="78"/>
      <c r="L5633" s="77"/>
      <c r="M5633" s="78"/>
      <c r="N5633" s="78"/>
      <c r="O5633" s="78"/>
      <c r="P5633" s="78"/>
      <c r="Q5633" s="144"/>
      <c r="R5633" s="78"/>
      <c r="S5633" s="78"/>
      <c r="T5633" s="78"/>
      <c r="U5633" s="78"/>
      <c r="V5633" s="219"/>
      <c r="W5633" s="78"/>
      <c r="X5633" s="78"/>
      <c r="Y5633" s="78"/>
      <c r="Z5633" s="78"/>
      <c r="AA5633" s="77"/>
      <c r="AB5633" s="77"/>
      <c r="AC5633" s="78"/>
      <c r="AD5633" s="104"/>
      <c r="AE5633" s="78"/>
      <c r="AF5633" s="104"/>
      <c r="AG5633" s="78"/>
      <c r="AH5633" s="104"/>
      <c r="AI5633" s="78"/>
      <c r="AJ5633" s="104"/>
      <c r="AK5633" s="78"/>
      <c r="AL5633" s="78"/>
      <c r="AM5633" s="8"/>
      <c r="AN5633" s="78"/>
      <c r="AO5633" s="78"/>
      <c r="AP5633" s="78"/>
      <c r="AQ5633" s="78"/>
      <c r="AR5633" s="78"/>
      <c r="AS5633" s="78"/>
      <c r="AT5633" s="78"/>
      <c r="AU5633" s="78"/>
      <c r="AV5633" s="78"/>
      <c r="AW5633" s="77"/>
      <c r="AX5633" s="144"/>
      <c r="AY5633" s="144"/>
      <c r="AZ5633" s="144"/>
      <c r="BA5633" s="54"/>
      <c r="BB5633" s="54"/>
    </row>
    <row r="5634" spans="2:54" x14ac:dyDescent="0.25">
      <c r="B5634" s="77"/>
      <c r="C5634" s="77"/>
      <c r="D5634" s="77"/>
      <c r="E5634" s="77"/>
      <c r="F5634" s="77"/>
      <c r="G5634" s="77"/>
      <c r="I5634" s="78"/>
      <c r="K5634" s="78"/>
      <c r="L5634" s="77"/>
      <c r="M5634" s="78"/>
      <c r="N5634" s="78"/>
      <c r="O5634" s="78"/>
      <c r="P5634" s="78"/>
      <c r="Q5634" s="144"/>
      <c r="R5634" s="78"/>
      <c r="S5634" s="78"/>
      <c r="T5634" s="78"/>
      <c r="U5634" s="78"/>
      <c r="V5634" s="219"/>
      <c r="W5634" s="78"/>
      <c r="X5634" s="78"/>
      <c r="Y5634" s="78"/>
      <c r="Z5634" s="78"/>
      <c r="AA5634" s="77"/>
      <c r="AB5634" s="77"/>
      <c r="AC5634" s="78"/>
      <c r="AD5634" s="104"/>
      <c r="AE5634" s="78"/>
      <c r="AF5634" s="104"/>
      <c r="AG5634" s="78"/>
      <c r="AH5634" s="104"/>
      <c r="AI5634" s="78"/>
      <c r="AJ5634" s="104"/>
      <c r="AK5634" s="78"/>
      <c r="AL5634" s="78"/>
      <c r="AM5634" s="8"/>
      <c r="AN5634" s="78"/>
      <c r="AO5634" s="78"/>
      <c r="AP5634" s="78"/>
      <c r="AQ5634" s="78"/>
      <c r="AR5634" s="78"/>
      <c r="AS5634" s="78"/>
      <c r="AT5634" s="78"/>
      <c r="AU5634" s="78"/>
      <c r="AV5634" s="78"/>
      <c r="AW5634" s="77"/>
      <c r="AX5634" s="144"/>
      <c r="AY5634" s="144"/>
      <c r="AZ5634" s="144"/>
      <c r="BA5634" s="54"/>
      <c r="BB5634" s="54"/>
    </row>
    <row r="5635" spans="2:54" x14ac:dyDescent="0.25">
      <c r="B5635" s="77"/>
      <c r="C5635" s="77"/>
      <c r="D5635" s="77"/>
      <c r="E5635" s="77"/>
      <c r="F5635" s="77"/>
      <c r="G5635" s="77"/>
      <c r="I5635" s="78"/>
      <c r="K5635" s="78"/>
      <c r="L5635" s="77"/>
      <c r="M5635" s="78"/>
      <c r="N5635" s="78"/>
      <c r="O5635" s="78"/>
      <c r="P5635" s="78"/>
      <c r="Q5635" s="144"/>
      <c r="R5635" s="78"/>
      <c r="S5635" s="78"/>
      <c r="T5635" s="78"/>
      <c r="U5635" s="78"/>
      <c r="V5635" s="219"/>
      <c r="W5635" s="78"/>
      <c r="X5635" s="78"/>
      <c r="Y5635" s="78"/>
      <c r="Z5635" s="78"/>
      <c r="AA5635" s="77"/>
      <c r="AB5635" s="77"/>
      <c r="AC5635" s="78"/>
      <c r="AD5635" s="104"/>
      <c r="AE5635" s="78"/>
      <c r="AF5635" s="104"/>
      <c r="AG5635" s="78"/>
      <c r="AH5635" s="104"/>
      <c r="AI5635" s="78"/>
      <c r="AJ5635" s="104"/>
      <c r="AK5635" s="78"/>
      <c r="AL5635" s="78"/>
      <c r="AM5635" s="8"/>
      <c r="AN5635" s="78"/>
      <c r="AO5635" s="78"/>
      <c r="AP5635" s="78"/>
      <c r="AQ5635" s="78"/>
      <c r="AR5635" s="78"/>
      <c r="AS5635" s="78"/>
      <c r="AT5635" s="78"/>
      <c r="AU5635" s="78"/>
      <c r="AV5635" s="78"/>
      <c r="AW5635" s="77"/>
      <c r="AX5635" s="144"/>
      <c r="AY5635" s="144"/>
      <c r="AZ5635" s="144"/>
      <c r="BA5635" s="54"/>
      <c r="BB5635" s="54"/>
    </row>
    <row r="5636" spans="2:54" x14ac:dyDescent="0.25">
      <c r="B5636" s="77"/>
      <c r="C5636" s="77"/>
      <c r="D5636" s="77"/>
      <c r="E5636" s="77"/>
      <c r="F5636" s="77"/>
      <c r="G5636" s="77"/>
      <c r="I5636" s="78"/>
      <c r="K5636" s="78"/>
      <c r="L5636" s="77"/>
      <c r="M5636" s="78"/>
      <c r="N5636" s="78"/>
      <c r="O5636" s="78"/>
      <c r="P5636" s="78"/>
      <c r="Q5636" s="144"/>
      <c r="R5636" s="78"/>
      <c r="S5636" s="78"/>
      <c r="T5636" s="78"/>
      <c r="U5636" s="78"/>
      <c r="V5636" s="219"/>
      <c r="W5636" s="78"/>
      <c r="X5636" s="78"/>
      <c r="Y5636" s="78"/>
      <c r="Z5636" s="78"/>
      <c r="AA5636" s="77"/>
      <c r="AB5636" s="77"/>
      <c r="AC5636" s="78"/>
      <c r="AD5636" s="104"/>
      <c r="AE5636" s="78"/>
      <c r="AF5636" s="104"/>
      <c r="AG5636" s="78"/>
      <c r="AH5636" s="104"/>
      <c r="AI5636" s="78"/>
      <c r="AJ5636" s="104"/>
      <c r="AK5636" s="78"/>
      <c r="AL5636" s="78"/>
      <c r="AM5636" s="8"/>
      <c r="AN5636" s="78"/>
      <c r="AO5636" s="78"/>
      <c r="AP5636" s="78"/>
      <c r="AQ5636" s="78"/>
      <c r="AR5636" s="78"/>
      <c r="AS5636" s="78"/>
      <c r="AT5636" s="78"/>
      <c r="AU5636" s="78"/>
      <c r="AV5636" s="78"/>
      <c r="AW5636" s="77"/>
      <c r="AX5636" s="144"/>
      <c r="AY5636" s="144"/>
      <c r="AZ5636" s="144"/>
      <c r="BA5636" s="54"/>
      <c r="BB5636" s="54"/>
    </row>
    <row r="5637" spans="2:54" x14ac:dyDescent="0.25">
      <c r="B5637" s="77"/>
      <c r="C5637" s="77"/>
      <c r="D5637" s="77"/>
      <c r="E5637" s="77"/>
      <c r="F5637" s="77"/>
      <c r="G5637" s="77"/>
      <c r="I5637" s="78"/>
      <c r="K5637" s="78"/>
      <c r="L5637" s="77"/>
      <c r="M5637" s="78"/>
      <c r="N5637" s="78"/>
      <c r="O5637" s="78"/>
      <c r="P5637" s="78"/>
      <c r="Q5637" s="144"/>
      <c r="R5637" s="78"/>
      <c r="S5637" s="78"/>
      <c r="T5637" s="78"/>
      <c r="U5637" s="78"/>
      <c r="V5637" s="219"/>
      <c r="W5637" s="78"/>
      <c r="X5637" s="78"/>
      <c r="Y5637" s="78"/>
      <c r="Z5637" s="78"/>
      <c r="AA5637" s="77"/>
      <c r="AB5637" s="77"/>
      <c r="AC5637" s="78"/>
      <c r="AD5637" s="104"/>
      <c r="AE5637" s="78"/>
      <c r="AF5637" s="104"/>
      <c r="AG5637" s="78"/>
      <c r="AH5637" s="104"/>
      <c r="AI5637" s="78"/>
      <c r="AJ5637" s="104"/>
      <c r="AK5637" s="78"/>
      <c r="AL5637" s="78"/>
      <c r="AM5637" s="8"/>
      <c r="AN5637" s="78"/>
      <c r="AO5637" s="78"/>
      <c r="AP5637" s="78"/>
      <c r="AQ5637" s="78"/>
      <c r="AR5637" s="78"/>
      <c r="AS5637" s="78"/>
      <c r="AT5637" s="78"/>
      <c r="AU5637" s="78"/>
      <c r="AV5637" s="78"/>
      <c r="AW5637" s="77"/>
      <c r="AX5637" s="144"/>
      <c r="AY5637" s="144"/>
      <c r="AZ5637" s="144"/>
      <c r="BA5637" s="54"/>
      <c r="BB5637" s="54"/>
    </row>
    <row r="5638" spans="2:54" x14ac:dyDescent="0.25">
      <c r="B5638" s="77"/>
      <c r="C5638" s="77"/>
      <c r="D5638" s="77"/>
      <c r="E5638" s="77"/>
      <c r="F5638" s="77"/>
      <c r="G5638" s="77"/>
      <c r="I5638" s="78"/>
      <c r="K5638" s="78"/>
      <c r="L5638" s="77"/>
      <c r="M5638" s="78"/>
      <c r="N5638" s="78"/>
      <c r="O5638" s="78"/>
      <c r="P5638" s="78"/>
      <c r="Q5638" s="144"/>
      <c r="R5638" s="78"/>
      <c r="S5638" s="78"/>
      <c r="T5638" s="78"/>
      <c r="U5638" s="78"/>
      <c r="V5638" s="219"/>
      <c r="W5638" s="78"/>
      <c r="X5638" s="78"/>
      <c r="Y5638" s="78"/>
      <c r="Z5638" s="78"/>
      <c r="AA5638" s="77"/>
      <c r="AB5638" s="77"/>
      <c r="AC5638" s="78"/>
      <c r="AD5638" s="104"/>
      <c r="AE5638" s="78"/>
      <c r="AF5638" s="104"/>
      <c r="AG5638" s="78"/>
      <c r="AH5638" s="104"/>
      <c r="AI5638" s="78"/>
      <c r="AJ5638" s="104"/>
      <c r="AK5638" s="78"/>
      <c r="AL5638" s="78"/>
      <c r="AM5638" s="8"/>
      <c r="AN5638" s="78"/>
      <c r="AO5638" s="78"/>
      <c r="AP5638" s="78"/>
      <c r="AQ5638" s="78"/>
      <c r="AR5638" s="78"/>
      <c r="AS5638" s="78"/>
      <c r="AT5638" s="78"/>
      <c r="AU5638" s="78"/>
      <c r="AV5638" s="78"/>
      <c r="AW5638" s="77"/>
      <c r="AX5638" s="144"/>
      <c r="AY5638" s="144"/>
      <c r="AZ5638" s="144"/>
      <c r="BA5638" s="54"/>
      <c r="BB5638" s="54"/>
    </row>
    <row r="5639" spans="2:54" x14ac:dyDescent="0.25">
      <c r="B5639" s="77"/>
      <c r="C5639" s="77"/>
      <c r="D5639" s="77"/>
      <c r="E5639" s="77"/>
      <c r="F5639" s="77"/>
      <c r="G5639" s="77"/>
      <c r="I5639" s="78"/>
      <c r="K5639" s="78"/>
      <c r="L5639" s="77"/>
      <c r="M5639" s="78"/>
      <c r="N5639" s="78"/>
      <c r="O5639" s="78"/>
      <c r="P5639" s="78"/>
      <c r="Q5639" s="144"/>
      <c r="R5639" s="78"/>
      <c r="S5639" s="78"/>
      <c r="T5639" s="78"/>
      <c r="U5639" s="78"/>
      <c r="V5639" s="219"/>
      <c r="W5639" s="78"/>
      <c r="X5639" s="78"/>
      <c r="Y5639" s="78"/>
      <c r="Z5639" s="78"/>
      <c r="AA5639" s="77"/>
      <c r="AB5639" s="77"/>
      <c r="AC5639" s="78"/>
      <c r="AD5639" s="104"/>
      <c r="AE5639" s="78"/>
      <c r="AF5639" s="104"/>
      <c r="AG5639" s="78"/>
      <c r="AH5639" s="104"/>
      <c r="AI5639" s="78"/>
      <c r="AJ5639" s="104"/>
      <c r="AK5639" s="78"/>
      <c r="AL5639" s="78"/>
      <c r="AM5639" s="8"/>
      <c r="AN5639" s="78"/>
      <c r="AO5639" s="78"/>
      <c r="AP5639" s="78"/>
      <c r="AQ5639" s="78"/>
      <c r="AR5639" s="78"/>
      <c r="AS5639" s="78"/>
      <c r="AT5639" s="78"/>
      <c r="AU5639" s="78"/>
      <c r="AV5639" s="78"/>
      <c r="AW5639" s="77"/>
      <c r="AX5639" s="144"/>
      <c r="AY5639" s="144"/>
      <c r="AZ5639" s="144"/>
      <c r="BA5639" s="54"/>
      <c r="BB5639" s="54"/>
    </row>
    <row r="5640" spans="2:54" x14ac:dyDescent="0.25">
      <c r="B5640" s="77"/>
      <c r="C5640" s="77"/>
      <c r="D5640" s="77"/>
      <c r="E5640" s="77"/>
      <c r="F5640" s="77"/>
      <c r="G5640" s="77"/>
      <c r="I5640" s="78"/>
      <c r="K5640" s="78"/>
      <c r="L5640" s="77"/>
      <c r="M5640" s="78"/>
      <c r="N5640" s="78"/>
      <c r="O5640" s="78"/>
      <c r="P5640" s="78"/>
      <c r="Q5640" s="144"/>
      <c r="R5640" s="78"/>
      <c r="S5640" s="78"/>
      <c r="T5640" s="78"/>
      <c r="U5640" s="78"/>
      <c r="V5640" s="219"/>
      <c r="W5640" s="78"/>
      <c r="X5640" s="78"/>
      <c r="Y5640" s="78"/>
      <c r="Z5640" s="78"/>
      <c r="AA5640" s="77"/>
      <c r="AB5640" s="77"/>
      <c r="AC5640" s="78"/>
      <c r="AD5640" s="104"/>
      <c r="AE5640" s="78"/>
      <c r="AF5640" s="104"/>
      <c r="AG5640" s="78"/>
      <c r="AH5640" s="104"/>
      <c r="AI5640" s="78"/>
      <c r="AJ5640" s="104"/>
      <c r="AK5640" s="78"/>
      <c r="AL5640" s="78"/>
      <c r="AM5640" s="8"/>
      <c r="AN5640" s="78"/>
      <c r="AO5640" s="78"/>
      <c r="AP5640" s="78"/>
      <c r="AQ5640" s="78"/>
      <c r="AR5640" s="78"/>
      <c r="AS5640" s="78"/>
      <c r="AT5640" s="78"/>
      <c r="AU5640" s="78"/>
      <c r="AV5640" s="78"/>
      <c r="AW5640" s="77"/>
      <c r="AX5640" s="144"/>
      <c r="AY5640" s="144"/>
      <c r="AZ5640" s="144"/>
      <c r="BA5640" s="54"/>
      <c r="BB5640" s="54"/>
    </row>
    <row r="5641" spans="2:54" x14ac:dyDescent="0.25">
      <c r="B5641" s="77"/>
      <c r="C5641" s="77"/>
      <c r="D5641" s="77"/>
      <c r="E5641" s="77"/>
      <c r="F5641" s="77"/>
      <c r="G5641" s="77"/>
      <c r="I5641" s="78"/>
      <c r="K5641" s="78"/>
      <c r="L5641" s="77"/>
      <c r="M5641" s="78"/>
      <c r="N5641" s="78"/>
      <c r="O5641" s="78"/>
      <c r="P5641" s="78"/>
      <c r="Q5641" s="144"/>
      <c r="R5641" s="78"/>
      <c r="S5641" s="78"/>
      <c r="T5641" s="78"/>
      <c r="U5641" s="78"/>
      <c r="V5641" s="219"/>
      <c r="W5641" s="78"/>
      <c r="X5641" s="78"/>
      <c r="Y5641" s="78"/>
      <c r="Z5641" s="78"/>
      <c r="AA5641" s="77"/>
      <c r="AB5641" s="77"/>
      <c r="AC5641" s="78"/>
      <c r="AD5641" s="104"/>
      <c r="AE5641" s="78"/>
      <c r="AF5641" s="104"/>
      <c r="AG5641" s="78"/>
      <c r="AH5641" s="104"/>
      <c r="AI5641" s="78"/>
      <c r="AJ5641" s="104"/>
      <c r="AK5641" s="78"/>
      <c r="AL5641" s="78"/>
      <c r="AM5641" s="8"/>
      <c r="AN5641" s="78"/>
      <c r="AO5641" s="78"/>
      <c r="AP5641" s="78"/>
      <c r="AQ5641" s="78"/>
      <c r="AR5641" s="78"/>
      <c r="AS5641" s="78"/>
      <c r="AT5641" s="78"/>
      <c r="AU5641" s="78"/>
      <c r="AV5641" s="78"/>
      <c r="AW5641" s="77"/>
      <c r="AX5641" s="144"/>
      <c r="AY5641" s="144"/>
      <c r="AZ5641" s="144"/>
      <c r="BA5641" s="54"/>
      <c r="BB5641" s="54"/>
    </row>
    <row r="5642" spans="2:54" x14ac:dyDescent="0.25">
      <c r="B5642" s="77"/>
      <c r="C5642" s="77"/>
      <c r="D5642" s="77"/>
      <c r="E5642" s="77"/>
      <c r="F5642" s="77"/>
      <c r="G5642" s="77"/>
      <c r="I5642" s="78"/>
      <c r="K5642" s="78"/>
      <c r="L5642" s="77"/>
      <c r="M5642" s="78"/>
      <c r="N5642" s="78"/>
      <c r="O5642" s="78"/>
      <c r="P5642" s="78"/>
      <c r="Q5642" s="144"/>
      <c r="R5642" s="78"/>
      <c r="S5642" s="78"/>
      <c r="T5642" s="78"/>
      <c r="U5642" s="78"/>
      <c r="V5642" s="219"/>
      <c r="W5642" s="78"/>
      <c r="X5642" s="78"/>
      <c r="Y5642" s="78"/>
      <c r="Z5642" s="78"/>
      <c r="AA5642" s="77"/>
      <c r="AB5642" s="77"/>
      <c r="AC5642" s="78"/>
      <c r="AD5642" s="104"/>
      <c r="AE5642" s="78"/>
      <c r="AF5642" s="104"/>
      <c r="AG5642" s="78"/>
      <c r="AH5642" s="104"/>
      <c r="AI5642" s="78"/>
      <c r="AJ5642" s="104"/>
      <c r="AK5642" s="78"/>
      <c r="AL5642" s="78"/>
      <c r="AM5642" s="8"/>
      <c r="AN5642" s="78"/>
      <c r="AO5642" s="78"/>
      <c r="AP5642" s="78"/>
      <c r="AQ5642" s="78"/>
      <c r="AR5642" s="78"/>
      <c r="AS5642" s="78"/>
      <c r="AT5642" s="78"/>
      <c r="AU5642" s="78"/>
      <c r="AV5642" s="78"/>
      <c r="AW5642" s="77"/>
      <c r="AX5642" s="144"/>
      <c r="AY5642" s="144"/>
      <c r="AZ5642" s="144"/>
      <c r="BA5642" s="54"/>
      <c r="BB5642" s="54"/>
    </row>
    <row r="5643" spans="2:54" x14ac:dyDescent="0.25">
      <c r="B5643" s="77"/>
      <c r="C5643" s="77"/>
      <c r="D5643" s="77"/>
      <c r="E5643" s="77"/>
      <c r="F5643" s="77"/>
      <c r="G5643" s="77"/>
      <c r="I5643" s="78"/>
      <c r="K5643" s="78"/>
      <c r="L5643" s="77"/>
      <c r="M5643" s="78"/>
      <c r="N5643" s="78"/>
      <c r="O5643" s="78"/>
      <c r="P5643" s="78"/>
      <c r="Q5643" s="144"/>
      <c r="R5643" s="78"/>
      <c r="S5643" s="78"/>
      <c r="T5643" s="78"/>
      <c r="U5643" s="78"/>
      <c r="V5643" s="219"/>
      <c r="W5643" s="78"/>
      <c r="X5643" s="78"/>
      <c r="Y5643" s="78"/>
      <c r="Z5643" s="78"/>
      <c r="AA5643" s="77"/>
      <c r="AB5643" s="77"/>
      <c r="AC5643" s="78"/>
      <c r="AD5643" s="104"/>
      <c r="AE5643" s="78"/>
      <c r="AF5643" s="104"/>
      <c r="AG5643" s="78"/>
      <c r="AH5643" s="104"/>
      <c r="AI5643" s="78"/>
      <c r="AJ5643" s="104"/>
      <c r="AK5643" s="78"/>
      <c r="AL5643" s="78"/>
      <c r="AM5643" s="8"/>
      <c r="AN5643" s="78"/>
      <c r="AO5643" s="78"/>
      <c r="AP5643" s="78"/>
      <c r="AQ5643" s="78"/>
      <c r="AR5643" s="78"/>
      <c r="AS5643" s="78"/>
      <c r="AT5643" s="78"/>
      <c r="AU5643" s="78"/>
      <c r="AV5643" s="78"/>
      <c r="AW5643" s="77"/>
      <c r="AX5643" s="144"/>
      <c r="AY5643" s="144"/>
      <c r="AZ5643" s="144"/>
      <c r="BA5643" s="54"/>
      <c r="BB5643" s="54"/>
    </row>
    <row r="5644" spans="2:54" x14ac:dyDescent="0.25">
      <c r="B5644" s="77"/>
      <c r="C5644" s="77"/>
      <c r="D5644" s="77"/>
      <c r="E5644" s="77"/>
      <c r="F5644" s="77"/>
      <c r="G5644" s="77"/>
      <c r="I5644" s="78"/>
      <c r="K5644" s="78"/>
      <c r="L5644" s="77"/>
      <c r="M5644" s="78"/>
      <c r="N5644" s="78"/>
      <c r="O5644" s="78"/>
      <c r="P5644" s="78"/>
      <c r="Q5644" s="144"/>
      <c r="R5644" s="78"/>
      <c r="S5644" s="78"/>
      <c r="T5644" s="78"/>
      <c r="U5644" s="78"/>
      <c r="V5644" s="219"/>
      <c r="W5644" s="78"/>
      <c r="X5644" s="78"/>
      <c r="Y5644" s="78"/>
      <c r="Z5644" s="78"/>
      <c r="AA5644" s="77"/>
      <c r="AB5644" s="77"/>
      <c r="AC5644" s="78"/>
      <c r="AD5644" s="104"/>
      <c r="AE5644" s="78"/>
      <c r="AF5644" s="104"/>
      <c r="AG5644" s="78"/>
      <c r="AH5644" s="104"/>
      <c r="AI5644" s="78"/>
      <c r="AJ5644" s="104"/>
      <c r="AK5644" s="78"/>
      <c r="AL5644" s="78"/>
      <c r="AM5644" s="8"/>
      <c r="AN5644" s="78"/>
      <c r="AO5644" s="78"/>
      <c r="AP5644" s="78"/>
      <c r="AQ5644" s="78"/>
      <c r="AR5644" s="78"/>
      <c r="AS5644" s="78"/>
      <c r="AT5644" s="78"/>
      <c r="AU5644" s="78"/>
      <c r="AV5644" s="78"/>
      <c r="AW5644" s="77"/>
      <c r="AX5644" s="144"/>
      <c r="AY5644" s="144"/>
      <c r="AZ5644" s="144"/>
      <c r="BA5644" s="54"/>
      <c r="BB5644" s="54"/>
    </row>
    <row r="5645" spans="2:54" x14ac:dyDescent="0.25">
      <c r="B5645" s="77"/>
      <c r="C5645" s="77"/>
      <c r="D5645" s="77"/>
      <c r="E5645" s="77"/>
      <c r="F5645" s="77"/>
      <c r="G5645" s="77"/>
      <c r="I5645" s="78"/>
      <c r="K5645" s="78"/>
      <c r="L5645" s="77"/>
      <c r="M5645" s="78"/>
      <c r="N5645" s="78"/>
      <c r="O5645" s="78"/>
      <c r="P5645" s="78"/>
      <c r="Q5645" s="144"/>
      <c r="R5645" s="78"/>
      <c r="S5645" s="78"/>
      <c r="T5645" s="78"/>
      <c r="U5645" s="78"/>
      <c r="V5645" s="219"/>
      <c r="W5645" s="78"/>
      <c r="X5645" s="78"/>
      <c r="Y5645" s="78"/>
      <c r="Z5645" s="78"/>
      <c r="AA5645" s="77"/>
      <c r="AB5645" s="77"/>
      <c r="AC5645" s="78"/>
      <c r="AD5645" s="104"/>
      <c r="AE5645" s="78"/>
      <c r="AF5645" s="104"/>
      <c r="AG5645" s="78"/>
      <c r="AH5645" s="104"/>
      <c r="AI5645" s="78"/>
      <c r="AJ5645" s="104"/>
      <c r="AK5645" s="78"/>
      <c r="AL5645" s="78"/>
      <c r="AM5645" s="8"/>
      <c r="AN5645" s="78"/>
      <c r="AO5645" s="78"/>
      <c r="AP5645" s="78"/>
      <c r="AQ5645" s="78"/>
      <c r="AR5645" s="78"/>
      <c r="AS5645" s="78"/>
      <c r="AT5645" s="78"/>
      <c r="AU5645" s="78"/>
      <c r="AV5645" s="78"/>
      <c r="AW5645" s="77"/>
      <c r="AX5645" s="144"/>
      <c r="AY5645" s="144"/>
      <c r="AZ5645" s="144"/>
      <c r="BA5645" s="54"/>
      <c r="BB5645" s="54"/>
    </row>
    <row r="5646" spans="2:54" x14ac:dyDescent="0.25">
      <c r="B5646" s="77"/>
      <c r="C5646" s="77"/>
      <c r="D5646" s="77"/>
      <c r="E5646" s="77"/>
      <c r="F5646" s="77"/>
      <c r="G5646" s="77"/>
      <c r="I5646" s="78"/>
      <c r="K5646" s="78"/>
      <c r="L5646" s="77"/>
      <c r="M5646" s="78"/>
      <c r="N5646" s="78"/>
      <c r="O5646" s="78"/>
      <c r="P5646" s="78"/>
      <c r="Q5646" s="144"/>
      <c r="R5646" s="78"/>
      <c r="S5646" s="78"/>
      <c r="T5646" s="78"/>
      <c r="U5646" s="78"/>
      <c r="V5646" s="219"/>
      <c r="W5646" s="78"/>
      <c r="X5646" s="78"/>
      <c r="Y5646" s="78"/>
      <c r="Z5646" s="78"/>
      <c r="AA5646" s="77"/>
      <c r="AB5646" s="77"/>
      <c r="AC5646" s="78"/>
      <c r="AD5646" s="104"/>
      <c r="AE5646" s="78"/>
      <c r="AF5646" s="104"/>
      <c r="AG5646" s="78"/>
      <c r="AH5646" s="104"/>
      <c r="AI5646" s="78"/>
      <c r="AJ5646" s="104"/>
      <c r="AK5646" s="78"/>
      <c r="AL5646" s="78"/>
      <c r="AM5646" s="8"/>
      <c r="AN5646" s="78"/>
      <c r="AO5646" s="78"/>
      <c r="AP5646" s="78"/>
      <c r="AQ5646" s="78"/>
      <c r="AR5646" s="78"/>
      <c r="AS5646" s="78"/>
      <c r="AT5646" s="78"/>
      <c r="AU5646" s="78"/>
      <c r="AV5646" s="78"/>
      <c r="AW5646" s="77"/>
      <c r="AX5646" s="144"/>
      <c r="AY5646" s="144"/>
      <c r="AZ5646" s="144"/>
      <c r="BA5646" s="54"/>
      <c r="BB5646" s="54"/>
    </row>
    <row r="5647" spans="2:54" x14ac:dyDescent="0.25">
      <c r="B5647" s="77"/>
      <c r="C5647" s="77"/>
      <c r="D5647" s="77"/>
      <c r="E5647" s="77"/>
      <c r="F5647" s="77"/>
      <c r="G5647" s="77"/>
      <c r="I5647" s="78"/>
      <c r="K5647" s="78"/>
      <c r="L5647" s="77"/>
      <c r="M5647" s="78"/>
      <c r="N5647" s="78"/>
      <c r="O5647" s="78"/>
      <c r="P5647" s="78"/>
      <c r="Q5647" s="144"/>
      <c r="R5647" s="78"/>
      <c r="S5647" s="78"/>
      <c r="T5647" s="78"/>
      <c r="U5647" s="78"/>
      <c r="V5647" s="219"/>
      <c r="W5647" s="78"/>
      <c r="X5647" s="78"/>
      <c r="Y5647" s="78"/>
      <c r="Z5647" s="78"/>
      <c r="AA5647" s="77"/>
      <c r="AB5647" s="77"/>
      <c r="AC5647" s="78"/>
      <c r="AD5647" s="104"/>
      <c r="AE5647" s="78"/>
      <c r="AF5647" s="104"/>
      <c r="AG5647" s="78"/>
      <c r="AH5647" s="104"/>
      <c r="AI5647" s="78"/>
      <c r="AJ5647" s="104"/>
      <c r="AK5647" s="78"/>
      <c r="AL5647" s="78"/>
      <c r="AM5647" s="8"/>
      <c r="AN5647" s="78"/>
      <c r="AO5647" s="78"/>
      <c r="AP5647" s="78"/>
      <c r="AQ5647" s="78"/>
      <c r="AR5647" s="78"/>
      <c r="AS5647" s="78"/>
      <c r="AT5647" s="78"/>
      <c r="AU5647" s="78"/>
      <c r="AV5647" s="78"/>
      <c r="AW5647" s="77"/>
      <c r="AX5647" s="144"/>
      <c r="AY5647" s="144"/>
      <c r="AZ5647" s="144"/>
      <c r="BA5647" s="54"/>
      <c r="BB5647" s="54"/>
    </row>
    <row r="5648" spans="2:54" x14ac:dyDescent="0.25">
      <c r="B5648" s="77"/>
      <c r="C5648" s="77"/>
      <c r="D5648" s="77"/>
      <c r="E5648" s="77"/>
      <c r="F5648" s="77"/>
      <c r="G5648" s="77"/>
      <c r="I5648" s="78"/>
      <c r="K5648" s="78"/>
      <c r="L5648" s="77"/>
      <c r="M5648" s="78"/>
      <c r="N5648" s="78"/>
      <c r="O5648" s="78"/>
      <c r="P5648" s="78"/>
      <c r="Q5648" s="144"/>
      <c r="R5648" s="78"/>
      <c r="S5648" s="78"/>
      <c r="T5648" s="78"/>
      <c r="U5648" s="78"/>
      <c r="V5648" s="219"/>
      <c r="W5648" s="78"/>
      <c r="X5648" s="78"/>
      <c r="Y5648" s="78"/>
      <c r="Z5648" s="78"/>
      <c r="AA5648" s="77"/>
      <c r="AB5648" s="77"/>
      <c r="AC5648" s="78"/>
      <c r="AD5648" s="104"/>
      <c r="AE5648" s="78"/>
      <c r="AF5648" s="104"/>
      <c r="AG5648" s="78"/>
      <c r="AH5648" s="104"/>
      <c r="AI5648" s="78"/>
      <c r="AJ5648" s="104"/>
      <c r="AK5648" s="78"/>
      <c r="AL5648" s="78"/>
      <c r="AM5648" s="8"/>
      <c r="AN5648" s="78"/>
      <c r="AO5648" s="78"/>
      <c r="AP5648" s="78"/>
      <c r="AQ5648" s="78"/>
      <c r="AR5648" s="78"/>
      <c r="AS5648" s="78"/>
      <c r="AT5648" s="78"/>
      <c r="AU5648" s="78"/>
      <c r="AV5648" s="78"/>
      <c r="AW5648" s="77"/>
      <c r="AX5648" s="144"/>
      <c r="AY5648" s="144"/>
      <c r="AZ5648" s="144"/>
      <c r="BA5648" s="54"/>
      <c r="BB5648" s="54"/>
    </row>
    <row r="5649" spans="2:54" x14ac:dyDescent="0.25">
      <c r="B5649" s="77"/>
      <c r="C5649" s="77"/>
      <c r="D5649" s="77"/>
      <c r="E5649" s="77"/>
      <c r="F5649" s="77"/>
      <c r="G5649" s="77"/>
      <c r="I5649" s="78"/>
      <c r="K5649" s="78"/>
      <c r="L5649" s="77"/>
      <c r="M5649" s="78"/>
      <c r="N5649" s="78"/>
      <c r="O5649" s="78"/>
      <c r="P5649" s="78"/>
      <c r="Q5649" s="144"/>
      <c r="R5649" s="78"/>
      <c r="S5649" s="78"/>
      <c r="T5649" s="78"/>
      <c r="U5649" s="78"/>
      <c r="V5649" s="219"/>
      <c r="W5649" s="78"/>
      <c r="X5649" s="78"/>
      <c r="Y5649" s="78"/>
      <c r="Z5649" s="78"/>
      <c r="AA5649" s="77"/>
      <c r="AB5649" s="77"/>
      <c r="AC5649" s="78"/>
      <c r="AD5649" s="104"/>
      <c r="AE5649" s="78"/>
      <c r="AF5649" s="104"/>
      <c r="AG5649" s="78"/>
      <c r="AH5649" s="104"/>
      <c r="AI5649" s="78"/>
      <c r="AJ5649" s="104"/>
      <c r="AK5649" s="78"/>
      <c r="AL5649" s="78"/>
      <c r="AM5649" s="8"/>
      <c r="AN5649" s="78"/>
      <c r="AO5649" s="78"/>
      <c r="AP5649" s="78"/>
      <c r="AQ5649" s="78"/>
      <c r="AR5649" s="78"/>
      <c r="AS5649" s="78"/>
      <c r="AT5649" s="78"/>
      <c r="AU5649" s="78"/>
      <c r="AV5649" s="78"/>
      <c r="AW5649" s="77"/>
      <c r="AX5649" s="144"/>
      <c r="AY5649" s="144"/>
      <c r="AZ5649" s="144"/>
      <c r="BA5649" s="54"/>
      <c r="BB5649" s="54"/>
    </row>
    <row r="5650" spans="2:54" x14ac:dyDescent="0.25">
      <c r="B5650" s="77"/>
      <c r="C5650" s="77"/>
      <c r="D5650" s="77"/>
      <c r="E5650" s="77"/>
      <c r="F5650" s="77"/>
      <c r="G5650" s="77"/>
      <c r="I5650" s="78"/>
      <c r="K5650" s="78"/>
      <c r="L5650" s="77"/>
      <c r="M5650" s="78"/>
      <c r="N5650" s="78"/>
      <c r="O5650" s="78"/>
      <c r="P5650" s="78"/>
      <c r="Q5650" s="144"/>
      <c r="R5650" s="78"/>
      <c r="S5650" s="78"/>
      <c r="T5650" s="78"/>
      <c r="U5650" s="78"/>
      <c r="V5650" s="219"/>
      <c r="W5650" s="78"/>
      <c r="X5650" s="78"/>
      <c r="Y5650" s="78"/>
      <c r="Z5650" s="78"/>
      <c r="AA5650" s="77"/>
      <c r="AB5650" s="77"/>
      <c r="AC5650" s="78"/>
      <c r="AD5650" s="104"/>
      <c r="AE5650" s="78"/>
      <c r="AF5650" s="104"/>
      <c r="AG5650" s="78"/>
      <c r="AH5650" s="104"/>
      <c r="AI5650" s="78"/>
      <c r="AJ5650" s="104"/>
      <c r="AK5650" s="78"/>
      <c r="AL5650" s="78"/>
      <c r="AM5650" s="8"/>
      <c r="AN5650" s="78"/>
      <c r="AO5650" s="78"/>
      <c r="AP5650" s="78"/>
      <c r="AQ5650" s="78"/>
      <c r="AR5650" s="78"/>
      <c r="AS5650" s="78"/>
      <c r="AT5650" s="78"/>
      <c r="AU5650" s="78"/>
      <c r="AV5650" s="78"/>
      <c r="AW5650" s="77"/>
      <c r="AX5650" s="144"/>
      <c r="AY5650" s="144"/>
      <c r="AZ5650" s="144"/>
      <c r="BA5650" s="54"/>
      <c r="BB5650" s="54"/>
    </row>
    <row r="5651" spans="2:54" x14ac:dyDescent="0.25">
      <c r="B5651" s="77"/>
      <c r="C5651" s="77"/>
      <c r="D5651" s="77"/>
      <c r="E5651" s="77"/>
      <c r="F5651" s="77"/>
      <c r="G5651" s="77"/>
      <c r="I5651" s="78"/>
      <c r="K5651" s="78"/>
      <c r="L5651" s="77"/>
      <c r="M5651" s="78"/>
      <c r="N5651" s="78"/>
      <c r="O5651" s="78"/>
      <c r="P5651" s="78"/>
      <c r="Q5651" s="144"/>
      <c r="R5651" s="78"/>
      <c r="S5651" s="78"/>
      <c r="T5651" s="78"/>
      <c r="U5651" s="78"/>
      <c r="V5651" s="219"/>
      <c r="W5651" s="78"/>
      <c r="X5651" s="78"/>
      <c r="Y5651" s="78"/>
      <c r="Z5651" s="78"/>
      <c r="AA5651" s="77"/>
      <c r="AB5651" s="77"/>
      <c r="AC5651" s="78"/>
      <c r="AD5651" s="104"/>
      <c r="AE5651" s="78"/>
      <c r="AF5651" s="104"/>
      <c r="AG5651" s="78"/>
      <c r="AH5651" s="104"/>
      <c r="AI5651" s="78"/>
      <c r="AJ5651" s="104"/>
      <c r="AK5651" s="78"/>
      <c r="AL5651" s="78"/>
      <c r="AM5651" s="8"/>
      <c r="AN5651" s="78"/>
      <c r="AO5651" s="78"/>
      <c r="AP5651" s="78"/>
      <c r="AQ5651" s="78"/>
      <c r="AR5651" s="78"/>
      <c r="AS5651" s="78"/>
      <c r="AT5651" s="78"/>
      <c r="AU5651" s="78"/>
      <c r="AV5651" s="78"/>
      <c r="AW5651" s="77"/>
      <c r="AX5651" s="144"/>
      <c r="AY5651" s="144"/>
      <c r="AZ5651" s="144"/>
      <c r="BA5651" s="54"/>
      <c r="BB5651" s="54"/>
    </row>
    <row r="5652" spans="2:54" x14ac:dyDescent="0.25">
      <c r="B5652" s="77"/>
      <c r="C5652" s="77"/>
      <c r="D5652" s="77"/>
      <c r="E5652" s="77"/>
      <c r="F5652" s="77"/>
      <c r="G5652" s="77"/>
      <c r="I5652" s="78"/>
      <c r="K5652" s="78"/>
      <c r="L5652" s="77"/>
      <c r="M5652" s="78"/>
      <c r="N5652" s="78"/>
      <c r="O5652" s="78"/>
      <c r="P5652" s="78"/>
      <c r="Q5652" s="144"/>
      <c r="R5652" s="78"/>
      <c r="S5652" s="78"/>
      <c r="T5652" s="78"/>
      <c r="U5652" s="78"/>
      <c r="V5652" s="219"/>
      <c r="W5652" s="78"/>
      <c r="X5652" s="78"/>
      <c r="Y5652" s="78"/>
      <c r="Z5652" s="78"/>
      <c r="AA5652" s="77"/>
      <c r="AB5652" s="77"/>
      <c r="AC5652" s="78"/>
      <c r="AD5652" s="104"/>
      <c r="AE5652" s="78"/>
      <c r="AF5652" s="104"/>
      <c r="AG5652" s="78"/>
      <c r="AH5652" s="104"/>
      <c r="AI5652" s="78"/>
      <c r="AJ5652" s="104"/>
      <c r="AK5652" s="78"/>
      <c r="AL5652" s="78"/>
      <c r="AM5652" s="8"/>
      <c r="AN5652" s="78"/>
      <c r="AO5652" s="78"/>
      <c r="AP5652" s="78"/>
      <c r="AQ5652" s="78"/>
      <c r="AR5652" s="78"/>
      <c r="AS5652" s="78"/>
      <c r="AT5652" s="78"/>
      <c r="AU5652" s="78"/>
      <c r="AV5652" s="78"/>
      <c r="AW5652" s="77"/>
      <c r="AX5652" s="144"/>
      <c r="AY5652" s="144"/>
      <c r="AZ5652" s="144"/>
      <c r="BA5652" s="54"/>
      <c r="BB5652" s="54"/>
    </row>
    <row r="5653" spans="2:54" x14ac:dyDescent="0.25">
      <c r="B5653" s="77"/>
      <c r="C5653" s="77"/>
      <c r="D5653" s="77"/>
      <c r="E5653" s="77"/>
      <c r="F5653" s="77"/>
      <c r="G5653" s="77"/>
      <c r="I5653" s="78"/>
      <c r="K5653" s="78"/>
      <c r="L5653" s="77"/>
      <c r="M5653" s="78"/>
      <c r="N5653" s="78"/>
      <c r="O5653" s="78"/>
      <c r="P5653" s="78"/>
      <c r="Q5653" s="144"/>
      <c r="R5653" s="78"/>
      <c r="S5653" s="78"/>
      <c r="T5653" s="78"/>
      <c r="U5653" s="78"/>
      <c r="V5653" s="219"/>
      <c r="W5653" s="78"/>
      <c r="X5653" s="78"/>
      <c r="Y5653" s="78"/>
      <c r="Z5653" s="78"/>
      <c r="AA5653" s="77"/>
      <c r="AB5653" s="77"/>
      <c r="AC5653" s="78"/>
      <c r="AD5653" s="104"/>
      <c r="AE5653" s="78"/>
      <c r="AF5653" s="104"/>
      <c r="AG5653" s="78"/>
      <c r="AH5653" s="104"/>
      <c r="AI5653" s="78"/>
      <c r="AJ5653" s="104"/>
      <c r="AK5653" s="78"/>
      <c r="AL5653" s="78"/>
      <c r="AM5653" s="8"/>
      <c r="AN5653" s="78"/>
      <c r="AO5653" s="78"/>
      <c r="AP5653" s="78"/>
      <c r="AQ5653" s="78"/>
      <c r="AR5653" s="78"/>
      <c r="AS5653" s="78"/>
      <c r="AT5653" s="78"/>
      <c r="AU5653" s="78"/>
      <c r="AV5653" s="78"/>
      <c r="AW5653" s="77"/>
      <c r="AX5653" s="144"/>
      <c r="AY5653" s="144"/>
      <c r="AZ5653" s="144"/>
      <c r="BA5653" s="54"/>
      <c r="BB5653" s="54"/>
    </row>
    <row r="5654" spans="2:54" x14ac:dyDescent="0.25">
      <c r="B5654" s="77"/>
      <c r="C5654" s="77"/>
      <c r="D5654" s="77"/>
      <c r="E5654" s="77"/>
      <c r="F5654" s="77"/>
      <c r="G5654" s="77"/>
      <c r="I5654" s="78"/>
      <c r="K5654" s="78"/>
      <c r="L5654" s="77"/>
      <c r="M5654" s="78"/>
      <c r="N5654" s="78"/>
      <c r="O5654" s="78"/>
      <c r="P5654" s="78"/>
      <c r="Q5654" s="144"/>
      <c r="R5654" s="78"/>
      <c r="S5654" s="78"/>
      <c r="T5654" s="78"/>
      <c r="U5654" s="78"/>
      <c r="V5654" s="219"/>
      <c r="W5654" s="78"/>
      <c r="X5654" s="78"/>
      <c r="Y5654" s="78"/>
      <c r="Z5654" s="78"/>
      <c r="AA5654" s="77"/>
      <c r="AB5654" s="77"/>
      <c r="AC5654" s="78"/>
      <c r="AD5654" s="104"/>
      <c r="AE5654" s="78"/>
      <c r="AF5654" s="104"/>
      <c r="AG5654" s="78"/>
      <c r="AH5654" s="104"/>
      <c r="AI5654" s="78"/>
      <c r="AJ5654" s="104"/>
      <c r="AK5654" s="78"/>
      <c r="AL5654" s="78"/>
      <c r="AM5654" s="8"/>
      <c r="AN5654" s="78"/>
      <c r="AO5654" s="78"/>
      <c r="AP5654" s="78"/>
      <c r="AQ5654" s="78"/>
      <c r="AR5654" s="78"/>
      <c r="AS5654" s="78"/>
      <c r="AT5654" s="78"/>
      <c r="AU5654" s="78"/>
      <c r="AV5654" s="78"/>
      <c r="AW5654" s="77"/>
      <c r="AX5654" s="144"/>
      <c r="AY5654" s="144"/>
      <c r="AZ5654" s="144"/>
      <c r="BA5654" s="54"/>
      <c r="BB5654" s="54"/>
    </row>
    <row r="5655" spans="2:54" x14ac:dyDescent="0.25">
      <c r="B5655" s="77"/>
      <c r="C5655" s="77"/>
      <c r="D5655" s="77"/>
      <c r="E5655" s="77"/>
      <c r="F5655" s="77"/>
      <c r="G5655" s="77"/>
      <c r="I5655" s="78"/>
      <c r="K5655" s="78"/>
      <c r="L5655" s="77"/>
      <c r="M5655" s="78"/>
      <c r="N5655" s="78"/>
      <c r="O5655" s="78"/>
      <c r="P5655" s="78"/>
      <c r="Q5655" s="144"/>
      <c r="R5655" s="78"/>
      <c r="S5655" s="78"/>
      <c r="T5655" s="78"/>
      <c r="U5655" s="78"/>
      <c r="V5655" s="219"/>
      <c r="W5655" s="78"/>
      <c r="X5655" s="78"/>
      <c r="Y5655" s="78"/>
      <c r="Z5655" s="78"/>
      <c r="AA5655" s="77"/>
      <c r="AB5655" s="77"/>
      <c r="AC5655" s="78"/>
      <c r="AD5655" s="104"/>
      <c r="AE5655" s="78"/>
      <c r="AF5655" s="104"/>
      <c r="AG5655" s="78"/>
      <c r="AH5655" s="104"/>
      <c r="AI5655" s="78"/>
      <c r="AJ5655" s="104"/>
      <c r="AK5655" s="78"/>
      <c r="AL5655" s="78"/>
      <c r="AM5655" s="8"/>
      <c r="AN5655" s="78"/>
      <c r="AO5655" s="78"/>
      <c r="AP5655" s="78"/>
      <c r="AQ5655" s="78"/>
      <c r="AR5655" s="78"/>
      <c r="AS5655" s="78"/>
      <c r="AT5655" s="78"/>
      <c r="AU5655" s="78"/>
      <c r="AV5655" s="78"/>
      <c r="AW5655" s="77"/>
      <c r="AX5655" s="144"/>
      <c r="AY5655" s="144"/>
      <c r="AZ5655" s="144"/>
      <c r="BA5655" s="54"/>
      <c r="BB5655" s="54"/>
    </row>
    <row r="5656" spans="2:54" x14ac:dyDescent="0.25">
      <c r="B5656" s="77"/>
      <c r="C5656" s="77"/>
      <c r="D5656" s="77"/>
      <c r="E5656" s="77"/>
      <c r="F5656" s="77"/>
      <c r="G5656" s="77"/>
      <c r="I5656" s="78"/>
      <c r="K5656" s="78"/>
      <c r="L5656" s="77"/>
      <c r="M5656" s="78"/>
      <c r="N5656" s="78"/>
      <c r="O5656" s="78"/>
      <c r="P5656" s="78"/>
      <c r="Q5656" s="144"/>
      <c r="R5656" s="78"/>
      <c r="S5656" s="78"/>
      <c r="T5656" s="78"/>
      <c r="U5656" s="78"/>
      <c r="V5656" s="219"/>
      <c r="W5656" s="78"/>
      <c r="X5656" s="78"/>
      <c r="Y5656" s="78"/>
      <c r="Z5656" s="78"/>
      <c r="AA5656" s="77"/>
      <c r="AB5656" s="77"/>
      <c r="AC5656" s="78"/>
      <c r="AD5656" s="104"/>
      <c r="AE5656" s="78"/>
      <c r="AF5656" s="104"/>
      <c r="AG5656" s="78"/>
      <c r="AH5656" s="104"/>
      <c r="AI5656" s="78"/>
      <c r="AJ5656" s="104"/>
      <c r="AK5656" s="78"/>
      <c r="AL5656" s="78"/>
      <c r="AM5656" s="8"/>
      <c r="AN5656" s="78"/>
      <c r="AO5656" s="78"/>
      <c r="AP5656" s="78"/>
      <c r="AQ5656" s="78"/>
      <c r="AR5656" s="78"/>
      <c r="AS5656" s="78"/>
      <c r="AT5656" s="78"/>
      <c r="AU5656" s="78"/>
      <c r="AV5656" s="78"/>
      <c r="AW5656" s="77"/>
      <c r="AX5656" s="144"/>
      <c r="AY5656" s="144"/>
      <c r="AZ5656" s="144"/>
      <c r="BA5656" s="54"/>
      <c r="BB5656" s="54"/>
    </row>
    <row r="5657" spans="2:54" x14ac:dyDescent="0.25">
      <c r="B5657" s="77"/>
      <c r="C5657" s="77"/>
      <c r="D5657" s="77"/>
      <c r="E5657" s="77"/>
      <c r="F5657" s="77"/>
      <c r="G5657" s="77"/>
      <c r="I5657" s="78"/>
      <c r="K5657" s="78"/>
      <c r="L5657" s="77"/>
      <c r="M5657" s="78"/>
      <c r="N5657" s="78"/>
      <c r="O5657" s="78"/>
      <c r="P5657" s="78"/>
      <c r="Q5657" s="144"/>
      <c r="R5657" s="78"/>
      <c r="S5657" s="78"/>
      <c r="T5657" s="78"/>
      <c r="U5657" s="78"/>
      <c r="V5657" s="219"/>
      <c r="W5657" s="78"/>
      <c r="X5657" s="78"/>
      <c r="Y5657" s="78"/>
      <c r="Z5657" s="78"/>
      <c r="AA5657" s="77"/>
      <c r="AB5657" s="77"/>
      <c r="AC5657" s="78"/>
      <c r="AD5657" s="104"/>
      <c r="AE5657" s="78"/>
      <c r="AF5657" s="104"/>
      <c r="AG5657" s="78"/>
      <c r="AH5657" s="104"/>
      <c r="AI5657" s="78"/>
      <c r="AJ5657" s="104"/>
      <c r="AK5657" s="78"/>
      <c r="AL5657" s="78"/>
      <c r="AM5657" s="8"/>
      <c r="AN5657" s="78"/>
      <c r="AO5657" s="78"/>
      <c r="AP5657" s="78"/>
      <c r="AQ5657" s="78"/>
      <c r="AR5657" s="78"/>
      <c r="AS5657" s="78"/>
      <c r="AT5657" s="78"/>
      <c r="AU5657" s="78"/>
      <c r="AV5657" s="78"/>
      <c r="AW5657" s="77"/>
      <c r="AX5657" s="144"/>
      <c r="AY5657" s="144"/>
      <c r="AZ5657" s="144"/>
      <c r="BA5657" s="54"/>
      <c r="BB5657" s="54"/>
    </row>
    <row r="5658" spans="2:54" x14ac:dyDescent="0.25">
      <c r="B5658" s="77"/>
      <c r="C5658" s="77"/>
      <c r="D5658" s="77"/>
      <c r="E5658" s="77"/>
      <c r="F5658" s="77"/>
      <c r="G5658" s="77"/>
      <c r="I5658" s="78"/>
      <c r="K5658" s="78"/>
      <c r="L5658" s="77"/>
      <c r="M5658" s="78"/>
      <c r="N5658" s="78"/>
      <c r="O5658" s="78"/>
      <c r="P5658" s="78"/>
      <c r="Q5658" s="144"/>
      <c r="R5658" s="78"/>
      <c r="S5658" s="78"/>
      <c r="T5658" s="78"/>
      <c r="U5658" s="78"/>
      <c r="V5658" s="219"/>
      <c r="W5658" s="78"/>
      <c r="X5658" s="78"/>
      <c r="Y5658" s="78"/>
      <c r="Z5658" s="78"/>
      <c r="AA5658" s="77"/>
      <c r="AB5658" s="77"/>
      <c r="AC5658" s="78"/>
      <c r="AD5658" s="104"/>
      <c r="AE5658" s="78"/>
      <c r="AF5658" s="104"/>
      <c r="AG5658" s="78"/>
      <c r="AH5658" s="104"/>
      <c r="AI5658" s="78"/>
      <c r="AJ5658" s="104"/>
      <c r="AK5658" s="78"/>
      <c r="AL5658" s="78"/>
      <c r="AM5658" s="8"/>
      <c r="AN5658" s="78"/>
      <c r="AO5658" s="78"/>
      <c r="AP5658" s="78"/>
      <c r="AQ5658" s="78"/>
      <c r="AR5658" s="78"/>
      <c r="AS5658" s="78"/>
      <c r="AT5658" s="78"/>
      <c r="AU5658" s="78"/>
      <c r="AV5658" s="78"/>
      <c r="AW5658" s="77"/>
      <c r="AX5658" s="144"/>
      <c r="AY5658" s="144"/>
      <c r="AZ5658" s="144"/>
      <c r="BA5658" s="54"/>
      <c r="BB5658" s="54"/>
    </row>
    <row r="5659" spans="2:54" x14ac:dyDescent="0.25">
      <c r="B5659" s="77"/>
      <c r="C5659" s="77"/>
      <c r="D5659" s="77"/>
      <c r="E5659" s="77"/>
      <c r="F5659" s="77"/>
      <c r="G5659" s="77"/>
      <c r="I5659" s="78"/>
      <c r="K5659" s="78"/>
      <c r="L5659" s="77"/>
      <c r="M5659" s="78"/>
      <c r="N5659" s="78"/>
      <c r="O5659" s="78"/>
      <c r="P5659" s="78"/>
      <c r="Q5659" s="144"/>
      <c r="R5659" s="78"/>
      <c r="S5659" s="78"/>
      <c r="T5659" s="78"/>
      <c r="U5659" s="78"/>
      <c r="V5659" s="219"/>
      <c r="W5659" s="78"/>
      <c r="X5659" s="78"/>
      <c r="Y5659" s="78"/>
      <c r="Z5659" s="78"/>
      <c r="AA5659" s="77"/>
      <c r="AB5659" s="77"/>
      <c r="AC5659" s="78"/>
      <c r="AD5659" s="104"/>
      <c r="AE5659" s="78"/>
      <c r="AF5659" s="104"/>
      <c r="AG5659" s="78"/>
      <c r="AH5659" s="104"/>
      <c r="AI5659" s="78"/>
      <c r="AJ5659" s="104"/>
      <c r="AK5659" s="78"/>
      <c r="AL5659" s="78"/>
      <c r="AM5659" s="8"/>
      <c r="AN5659" s="78"/>
      <c r="AO5659" s="78"/>
      <c r="AP5659" s="78"/>
      <c r="AQ5659" s="78"/>
      <c r="AR5659" s="78"/>
      <c r="AS5659" s="78"/>
      <c r="AT5659" s="78"/>
      <c r="AU5659" s="78"/>
      <c r="AV5659" s="78"/>
      <c r="AW5659" s="77"/>
      <c r="AX5659" s="144"/>
      <c r="AY5659" s="144"/>
      <c r="AZ5659" s="144"/>
      <c r="BA5659" s="54"/>
      <c r="BB5659" s="54"/>
    </row>
    <row r="5660" spans="2:54" x14ac:dyDescent="0.25">
      <c r="B5660" s="77"/>
      <c r="C5660" s="77"/>
      <c r="D5660" s="77"/>
      <c r="E5660" s="77"/>
      <c r="F5660" s="77"/>
      <c r="G5660" s="77"/>
      <c r="I5660" s="78"/>
      <c r="K5660" s="78"/>
      <c r="L5660" s="77"/>
      <c r="M5660" s="78"/>
      <c r="N5660" s="78"/>
      <c r="O5660" s="78"/>
      <c r="P5660" s="78"/>
      <c r="Q5660" s="144"/>
      <c r="R5660" s="78"/>
      <c r="S5660" s="78"/>
      <c r="T5660" s="78"/>
      <c r="U5660" s="78"/>
      <c r="V5660" s="219"/>
      <c r="W5660" s="78"/>
      <c r="X5660" s="78"/>
      <c r="Y5660" s="78"/>
      <c r="Z5660" s="78"/>
      <c r="AA5660" s="77"/>
      <c r="AB5660" s="77"/>
      <c r="AC5660" s="78"/>
      <c r="AD5660" s="104"/>
      <c r="AE5660" s="78"/>
      <c r="AF5660" s="104"/>
      <c r="AG5660" s="78"/>
      <c r="AH5660" s="104"/>
      <c r="AI5660" s="78"/>
      <c r="AJ5660" s="104"/>
      <c r="AK5660" s="78"/>
      <c r="AL5660" s="78"/>
      <c r="AM5660" s="8"/>
      <c r="AN5660" s="78"/>
      <c r="AO5660" s="78"/>
      <c r="AP5660" s="78"/>
      <c r="AQ5660" s="78"/>
      <c r="AR5660" s="78"/>
      <c r="AS5660" s="78"/>
      <c r="AT5660" s="78"/>
      <c r="AU5660" s="78"/>
      <c r="AV5660" s="78"/>
      <c r="AW5660" s="77"/>
      <c r="AX5660" s="144"/>
      <c r="AY5660" s="144"/>
      <c r="AZ5660" s="144"/>
      <c r="BA5660" s="54"/>
      <c r="BB5660" s="54"/>
    </row>
    <row r="5661" spans="2:54" x14ac:dyDescent="0.25">
      <c r="B5661" s="77"/>
      <c r="C5661" s="77"/>
      <c r="D5661" s="77"/>
      <c r="E5661" s="77"/>
      <c r="F5661" s="77"/>
      <c r="G5661" s="77"/>
      <c r="I5661" s="78"/>
      <c r="K5661" s="78"/>
      <c r="L5661" s="77"/>
      <c r="M5661" s="78"/>
      <c r="N5661" s="78"/>
      <c r="O5661" s="78"/>
      <c r="P5661" s="78"/>
      <c r="Q5661" s="144"/>
      <c r="R5661" s="78"/>
      <c r="S5661" s="78"/>
      <c r="T5661" s="78"/>
      <c r="U5661" s="78"/>
      <c r="V5661" s="219"/>
      <c r="W5661" s="78"/>
      <c r="X5661" s="78"/>
      <c r="Y5661" s="78"/>
      <c r="Z5661" s="78"/>
      <c r="AA5661" s="77"/>
      <c r="AB5661" s="77"/>
      <c r="AC5661" s="78"/>
      <c r="AD5661" s="104"/>
      <c r="AE5661" s="78"/>
      <c r="AF5661" s="104"/>
      <c r="AG5661" s="78"/>
      <c r="AH5661" s="104"/>
      <c r="AI5661" s="78"/>
      <c r="AJ5661" s="104"/>
      <c r="AK5661" s="78"/>
      <c r="AL5661" s="78"/>
      <c r="AM5661" s="8"/>
      <c r="AN5661" s="78"/>
      <c r="AO5661" s="78"/>
      <c r="AP5661" s="78"/>
      <c r="AQ5661" s="78"/>
      <c r="AR5661" s="78"/>
      <c r="AS5661" s="78"/>
      <c r="AT5661" s="78"/>
      <c r="AU5661" s="78"/>
      <c r="AV5661" s="78"/>
      <c r="AW5661" s="77"/>
      <c r="AX5661" s="144"/>
      <c r="AY5661" s="144"/>
      <c r="AZ5661" s="144"/>
      <c r="BA5661" s="54"/>
      <c r="BB5661" s="54"/>
    </row>
    <row r="5662" spans="2:54" x14ac:dyDescent="0.25">
      <c r="B5662" s="77"/>
      <c r="C5662" s="77"/>
      <c r="D5662" s="77"/>
      <c r="E5662" s="77"/>
      <c r="F5662" s="77"/>
      <c r="G5662" s="77"/>
      <c r="I5662" s="78"/>
      <c r="K5662" s="78"/>
      <c r="L5662" s="77"/>
      <c r="M5662" s="78"/>
      <c r="N5662" s="78"/>
      <c r="O5662" s="78"/>
      <c r="P5662" s="78"/>
      <c r="Q5662" s="144"/>
      <c r="R5662" s="78"/>
      <c r="S5662" s="78"/>
      <c r="T5662" s="78"/>
      <c r="U5662" s="78"/>
      <c r="V5662" s="219"/>
      <c r="W5662" s="78"/>
      <c r="X5662" s="78"/>
      <c r="Y5662" s="78"/>
      <c r="Z5662" s="78"/>
      <c r="AA5662" s="77"/>
      <c r="AB5662" s="77"/>
      <c r="AC5662" s="78"/>
      <c r="AD5662" s="104"/>
      <c r="AE5662" s="78"/>
      <c r="AF5662" s="104"/>
      <c r="AG5662" s="78"/>
      <c r="AH5662" s="104"/>
      <c r="AI5662" s="78"/>
      <c r="AJ5662" s="104"/>
      <c r="AK5662" s="78"/>
      <c r="AL5662" s="78"/>
      <c r="AM5662" s="8"/>
      <c r="AN5662" s="78"/>
      <c r="AO5662" s="78"/>
      <c r="AP5662" s="78"/>
      <c r="AQ5662" s="78"/>
      <c r="AR5662" s="78"/>
      <c r="AS5662" s="78"/>
      <c r="AT5662" s="78"/>
      <c r="AU5662" s="78"/>
      <c r="AV5662" s="78"/>
      <c r="AW5662" s="77"/>
      <c r="AX5662" s="144"/>
      <c r="AY5662" s="144"/>
      <c r="AZ5662" s="144"/>
      <c r="BA5662" s="54"/>
      <c r="BB5662" s="54"/>
    </row>
    <row r="5663" spans="2:54" x14ac:dyDescent="0.25">
      <c r="B5663" s="77"/>
      <c r="C5663" s="77"/>
      <c r="D5663" s="77"/>
      <c r="E5663" s="77"/>
      <c r="F5663" s="77"/>
      <c r="G5663" s="77"/>
      <c r="I5663" s="78"/>
      <c r="K5663" s="78"/>
      <c r="L5663" s="77"/>
      <c r="M5663" s="78"/>
      <c r="N5663" s="78"/>
      <c r="O5663" s="78"/>
      <c r="P5663" s="78"/>
      <c r="Q5663" s="144"/>
      <c r="R5663" s="78"/>
      <c r="S5663" s="78"/>
      <c r="T5663" s="78"/>
      <c r="U5663" s="78"/>
      <c r="V5663" s="219"/>
      <c r="W5663" s="78"/>
      <c r="X5663" s="78"/>
      <c r="Y5663" s="78"/>
      <c r="Z5663" s="78"/>
      <c r="AA5663" s="77"/>
      <c r="AB5663" s="77"/>
      <c r="AC5663" s="78"/>
      <c r="AD5663" s="104"/>
      <c r="AE5663" s="78"/>
      <c r="AF5663" s="104"/>
      <c r="AG5663" s="78"/>
      <c r="AH5663" s="104"/>
      <c r="AI5663" s="78"/>
      <c r="AJ5663" s="104"/>
      <c r="AK5663" s="78"/>
      <c r="AL5663" s="78"/>
      <c r="AM5663" s="8"/>
      <c r="AN5663" s="78"/>
      <c r="AO5663" s="78"/>
      <c r="AP5663" s="78"/>
      <c r="AQ5663" s="78"/>
      <c r="AR5663" s="78"/>
      <c r="AS5663" s="78"/>
      <c r="AT5663" s="78"/>
      <c r="AU5663" s="78"/>
      <c r="AV5663" s="78"/>
      <c r="AW5663" s="77"/>
      <c r="AX5663" s="144"/>
      <c r="AY5663" s="144"/>
      <c r="AZ5663" s="144"/>
      <c r="BA5663" s="54"/>
      <c r="BB5663" s="54"/>
    </row>
    <row r="5664" spans="2:54" x14ac:dyDescent="0.25">
      <c r="B5664" s="77"/>
      <c r="C5664" s="77"/>
      <c r="D5664" s="77"/>
      <c r="E5664" s="77"/>
      <c r="F5664" s="77"/>
      <c r="G5664" s="77"/>
      <c r="I5664" s="78"/>
      <c r="K5664" s="78"/>
      <c r="L5664" s="77"/>
      <c r="M5664" s="78"/>
      <c r="N5664" s="78"/>
      <c r="O5664" s="78"/>
      <c r="P5664" s="78"/>
      <c r="Q5664" s="144"/>
      <c r="R5664" s="78"/>
      <c r="S5664" s="78"/>
      <c r="T5664" s="78"/>
      <c r="U5664" s="78"/>
      <c r="V5664" s="219"/>
      <c r="W5664" s="78"/>
      <c r="X5664" s="78"/>
      <c r="Y5664" s="78"/>
      <c r="Z5664" s="78"/>
      <c r="AA5664" s="77"/>
      <c r="AB5664" s="77"/>
      <c r="AC5664" s="78"/>
      <c r="AD5664" s="104"/>
      <c r="AE5664" s="78"/>
      <c r="AF5664" s="104"/>
      <c r="AG5664" s="78"/>
      <c r="AH5664" s="104"/>
      <c r="AI5664" s="78"/>
      <c r="AJ5664" s="104"/>
      <c r="AK5664" s="78"/>
      <c r="AL5664" s="78"/>
      <c r="AM5664" s="8"/>
      <c r="AN5664" s="78"/>
      <c r="AO5664" s="78"/>
      <c r="AP5664" s="78"/>
      <c r="AQ5664" s="78"/>
      <c r="AR5664" s="78"/>
      <c r="AS5664" s="78"/>
      <c r="AT5664" s="78"/>
      <c r="AU5664" s="78"/>
      <c r="AV5664" s="78"/>
      <c r="AW5664" s="77"/>
      <c r="AX5664" s="144"/>
      <c r="AY5664" s="144"/>
      <c r="AZ5664" s="144"/>
      <c r="BA5664" s="54"/>
      <c r="BB5664" s="54"/>
    </row>
    <row r="5665" spans="2:54" x14ac:dyDescent="0.25">
      <c r="B5665" s="77"/>
      <c r="C5665" s="77"/>
      <c r="D5665" s="77"/>
      <c r="E5665" s="77"/>
      <c r="F5665" s="77"/>
      <c r="G5665" s="77"/>
      <c r="I5665" s="78"/>
      <c r="K5665" s="78"/>
      <c r="L5665" s="77"/>
      <c r="M5665" s="78"/>
      <c r="N5665" s="78"/>
      <c r="O5665" s="78"/>
      <c r="P5665" s="78"/>
      <c r="Q5665" s="144"/>
      <c r="R5665" s="78"/>
      <c r="S5665" s="78"/>
      <c r="T5665" s="78"/>
      <c r="U5665" s="78"/>
      <c r="V5665" s="219"/>
      <c r="W5665" s="78"/>
      <c r="X5665" s="78"/>
      <c r="Y5665" s="78"/>
      <c r="Z5665" s="78"/>
      <c r="AA5665" s="77"/>
      <c r="AB5665" s="77"/>
      <c r="AC5665" s="78"/>
      <c r="AD5665" s="104"/>
      <c r="AE5665" s="78"/>
      <c r="AF5665" s="104"/>
      <c r="AG5665" s="78"/>
      <c r="AH5665" s="104"/>
      <c r="AI5665" s="78"/>
      <c r="AJ5665" s="104"/>
      <c r="AK5665" s="78"/>
      <c r="AL5665" s="78"/>
      <c r="AM5665" s="8"/>
      <c r="AN5665" s="78"/>
      <c r="AO5665" s="78"/>
      <c r="AP5665" s="78"/>
      <c r="AQ5665" s="78"/>
      <c r="AR5665" s="78"/>
      <c r="AS5665" s="78"/>
      <c r="AT5665" s="78"/>
      <c r="AU5665" s="78"/>
      <c r="AV5665" s="78"/>
      <c r="AW5665" s="77"/>
      <c r="AX5665" s="144"/>
      <c r="AY5665" s="144"/>
      <c r="AZ5665" s="144"/>
      <c r="BA5665" s="54"/>
      <c r="BB5665" s="54"/>
    </row>
    <row r="5666" spans="2:54" x14ac:dyDescent="0.25">
      <c r="B5666" s="77"/>
      <c r="C5666" s="77"/>
      <c r="D5666" s="77"/>
      <c r="E5666" s="77"/>
      <c r="F5666" s="77"/>
      <c r="G5666" s="77"/>
      <c r="I5666" s="78"/>
      <c r="K5666" s="78"/>
      <c r="L5666" s="77"/>
      <c r="M5666" s="78"/>
      <c r="N5666" s="78"/>
      <c r="O5666" s="78"/>
      <c r="P5666" s="78"/>
      <c r="Q5666" s="144"/>
      <c r="R5666" s="78"/>
      <c r="S5666" s="78"/>
      <c r="T5666" s="78"/>
      <c r="U5666" s="78"/>
      <c r="V5666" s="219"/>
      <c r="W5666" s="78"/>
      <c r="X5666" s="78"/>
      <c r="Y5666" s="78"/>
      <c r="Z5666" s="78"/>
      <c r="AA5666" s="77"/>
      <c r="AB5666" s="77"/>
      <c r="AC5666" s="78"/>
      <c r="AD5666" s="104"/>
      <c r="AE5666" s="78"/>
      <c r="AF5666" s="104"/>
      <c r="AG5666" s="78"/>
      <c r="AH5666" s="104"/>
      <c r="AI5666" s="78"/>
      <c r="AJ5666" s="104"/>
      <c r="AK5666" s="78"/>
      <c r="AL5666" s="78"/>
      <c r="AM5666" s="8"/>
      <c r="AN5666" s="78"/>
      <c r="AO5666" s="78"/>
      <c r="AP5666" s="78"/>
      <c r="AQ5666" s="78"/>
      <c r="AR5666" s="78"/>
      <c r="AS5666" s="78"/>
      <c r="AT5666" s="78"/>
      <c r="AU5666" s="78"/>
      <c r="AV5666" s="78"/>
      <c r="AW5666" s="77"/>
      <c r="AX5666" s="144"/>
      <c r="AY5666" s="144"/>
      <c r="AZ5666" s="144"/>
      <c r="BA5666" s="54"/>
      <c r="BB5666" s="54"/>
    </row>
    <row r="5667" spans="2:54" x14ac:dyDescent="0.25">
      <c r="B5667" s="77"/>
      <c r="C5667" s="77"/>
      <c r="D5667" s="77"/>
      <c r="E5667" s="77"/>
      <c r="F5667" s="77"/>
      <c r="G5667" s="77"/>
      <c r="I5667" s="78"/>
      <c r="K5667" s="78"/>
      <c r="L5667" s="77"/>
      <c r="M5667" s="78"/>
      <c r="N5667" s="78"/>
      <c r="O5667" s="78"/>
      <c r="P5667" s="78"/>
      <c r="Q5667" s="144"/>
      <c r="R5667" s="78"/>
      <c r="S5667" s="78"/>
      <c r="T5667" s="78"/>
      <c r="U5667" s="78"/>
      <c r="V5667" s="219"/>
      <c r="W5667" s="78"/>
      <c r="X5667" s="78"/>
      <c r="Y5667" s="78"/>
      <c r="Z5667" s="78"/>
      <c r="AA5667" s="77"/>
      <c r="AB5667" s="77"/>
      <c r="AC5667" s="78"/>
      <c r="AD5667" s="104"/>
      <c r="AE5667" s="78"/>
      <c r="AF5667" s="104"/>
      <c r="AG5667" s="78"/>
      <c r="AH5667" s="104"/>
      <c r="AI5667" s="78"/>
      <c r="AJ5667" s="104"/>
      <c r="AK5667" s="78"/>
      <c r="AL5667" s="78"/>
      <c r="AM5667" s="8"/>
      <c r="AN5667" s="78"/>
      <c r="AO5667" s="78"/>
      <c r="AP5667" s="78"/>
      <c r="AQ5667" s="78"/>
      <c r="AR5667" s="78"/>
      <c r="AS5667" s="78"/>
      <c r="AT5667" s="78"/>
      <c r="AU5667" s="78"/>
      <c r="AV5667" s="78"/>
      <c r="AW5667" s="77"/>
      <c r="AX5667" s="144"/>
      <c r="AY5667" s="144"/>
      <c r="AZ5667" s="144"/>
      <c r="BA5667" s="54"/>
      <c r="BB5667" s="54"/>
    </row>
    <row r="5668" spans="2:54" x14ac:dyDescent="0.25">
      <c r="B5668" s="77"/>
      <c r="C5668" s="77"/>
      <c r="D5668" s="77"/>
      <c r="E5668" s="77"/>
      <c r="F5668" s="77"/>
      <c r="G5668" s="77"/>
      <c r="I5668" s="78"/>
      <c r="K5668" s="78"/>
      <c r="L5668" s="77"/>
      <c r="M5668" s="78"/>
      <c r="N5668" s="78"/>
      <c r="O5668" s="78"/>
      <c r="P5668" s="78"/>
      <c r="Q5668" s="144"/>
      <c r="R5668" s="78"/>
      <c r="S5668" s="78"/>
      <c r="T5668" s="78"/>
      <c r="U5668" s="78"/>
      <c r="V5668" s="219"/>
      <c r="W5668" s="78"/>
      <c r="X5668" s="78"/>
      <c r="Y5668" s="78"/>
      <c r="Z5668" s="78"/>
      <c r="AA5668" s="77"/>
      <c r="AB5668" s="77"/>
      <c r="AC5668" s="78"/>
      <c r="AD5668" s="104"/>
      <c r="AE5668" s="78"/>
      <c r="AF5668" s="104"/>
      <c r="AG5668" s="78"/>
      <c r="AH5668" s="104"/>
      <c r="AI5668" s="78"/>
      <c r="AJ5668" s="104"/>
      <c r="AK5668" s="78"/>
      <c r="AL5668" s="78"/>
      <c r="AM5668" s="8"/>
      <c r="AN5668" s="78"/>
      <c r="AO5668" s="78"/>
      <c r="AP5668" s="78"/>
      <c r="AQ5668" s="78"/>
      <c r="AR5668" s="78"/>
      <c r="AS5668" s="78"/>
      <c r="AT5668" s="78"/>
      <c r="AU5668" s="78"/>
      <c r="AV5668" s="78"/>
      <c r="AW5668" s="77"/>
      <c r="AX5668" s="144"/>
      <c r="AY5668" s="144"/>
      <c r="AZ5668" s="144"/>
      <c r="BA5668" s="54"/>
      <c r="BB5668" s="54"/>
    </row>
    <row r="5669" spans="2:54" x14ac:dyDescent="0.25">
      <c r="B5669" s="77"/>
      <c r="C5669" s="77"/>
      <c r="D5669" s="77"/>
      <c r="E5669" s="77"/>
      <c r="F5669" s="77"/>
      <c r="G5669" s="77"/>
      <c r="I5669" s="78"/>
      <c r="K5669" s="78"/>
      <c r="L5669" s="77"/>
      <c r="M5669" s="78"/>
      <c r="N5669" s="78"/>
      <c r="O5669" s="78"/>
      <c r="P5669" s="78"/>
      <c r="Q5669" s="144"/>
      <c r="R5669" s="78"/>
      <c r="S5669" s="78"/>
      <c r="T5669" s="78"/>
      <c r="U5669" s="78"/>
      <c r="V5669" s="219"/>
      <c r="W5669" s="78"/>
      <c r="X5669" s="78"/>
      <c r="Y5669" s="78"/>
      <c r="Z5669" s="78"/>
      <c r="AA5669" s="77"/>
      <c r="AB5669" s="77"/>
      <c r="AC5669" s="78"/>
      <c r="AD5669" s="104"/>
      <c r="AE5669" s="78"/>
      <c r="AF5669" s="104"/>
      <c r="AG5669" s="78"/>
      <c r="AH5669" s="104"/>
      <c r="AI5669" s="78"/>
      <c r="AJ5669" s="104"/>
      <c r="AK5669" s="78"/>
      <c r="AL5669" s="78"/>
      <c r="AM5669" s="8"/>
      <c r="AN5669" s="78"/>
      <c r="AO5669" s="78"/>
      <c r="AP5669" s="78"/>
      <c r="AQ5669" s="78"/>
      <c r="AR5669" s="78"/>
      <c r="AS5669" s="78"/>
      <c r="AT5669" s="78"/>
      <c r="AU5669" s="78"/>
      <c r="AV5669" s="78"/>
      <c r="AW5669" s="77"/>
      <c r="AX5669" s="144"/>
      <c r="AY5669" s="144"/>
      <c r="AZ5669" s="144"/>
      <c r="BA5669" s="54"/>
      <c r="BB5669" s="54"/>
    </row>
    <row r="5670" spans="2:54" x14ac:dyDescent="0.25">
      <c r="B5670" s="77"/>
      <c r="C5670" s="77"/>
      <c r="D5670" s="77"/>
      <c r="E5670" s="77"/>
      <c r="F5670" s="77"/>
      <c r="G5670" s="77"/>
      <c r="I5670" s="78"/>
      <c r="K5670" s="78"/>
      <c r="L5670" s="77"/>
      <c r="M5670" s="78"/>
      <c r="N5670" s="78"/>
      <c r="O5670" s="78"/>
      <c r="P5670" s="78"/>
      <c r="Q5670" s="144"/>
      <c r="R5670" s="78"/>
      <c r="S5670" s="78"/>
      <c r="T5670" s="78"/>
      <c r="U5670" s="78"/>
      <c r="V5670" s="219"/>
      <c r="W5670" s="78"/>
      <c r="X5670" s="78"/>
      <c r="Y5670" s="78"/>
      <c r="Z5670" s="78"/>
      <c r="AA5670" s="77"/>
      <c r="AB5670" s="77"/>
      <c r="AC5670" s="78"/>
      <c r="AD5670" s="104"/>
      <c r="AE5670" s="78"/>
      <c r="AF5670" s="104"/>
      <c r="AG5670" s="78"/>
      <c r="AH5670" s="104"/>
      <c r="AI5670" s="78"/>
      <c r="AJ5670" s="104"/>
      <c r="AK5670" s="78"/>
      <c r="AL5670" s="78"/>
      <c r="AM5670" s="8"/>
      <c r="AN5670" s="78"/>
      <c r="AO5670" s="78"/>
      <c r="AP5670" s="78"/>
      <c r="AQ5670" s="78"/>
      <c r="AR5670" s="78"/>
      <c r="AS5670" s="78"/>
      <c r="AT5670" s="78"/>
      <c r="AU5670" s="78"/>
      <c r="AV5670" s="78"/>
      <c r="AW5670" s="77"/>
      <c r="AX5670" s="144"/>
      <c r="AY5670" s="144"/>
      <c r="AZ5670" s="144"/>
      <c r="BA5670" s="54"/>
      <c r="BB5670" s="54"/>
    </row>
    <row r="5671" spans="2:54" x14ac:dyDescent="0.25">
      <c r="B5671" s="77"/>
      <c r="C5671" s="77"/>
      <c r="D5671" s="77"/>
      <c r="E5671" s="77"/>
      <c r="F5671" s="77"/>
      <c r="G5671" s="77"/>
      <c r="I5671" s="78"/>
      <c r="K5671" s="78"/>
      <c r="L5671" s="77"/>
      <c r="M5671" s="78"/>
      <c r="N5671" s="78"/>
      <c r="O5671" s="78"/>
      <c r="P5671" s="78"/>
      <c r="Q5671" s="144"/>
      <c r="R5671" s="78"/>
      <c r="S5671" s="78"/>
      <c r="T5671" s="78"/>
      <c r="U5671" s="78"/>
      <c r="V5671" s="219"/>
      <c r="W5671" s="78"/>
      <c r="X5671" s="78"/>
      <c r="Y5671" s="78"/>
      <c r="Z5671" s="78"/>
      <c r="AA5671" s="77"/>
      <c r="AB5671" s="77"/>
      <c r="AC5671" s="78"/>
      <c r="AD5671" s="104"/>
      <c r="AE5671" s="78"/>
      <c r="AF5671" s="104"/>
      <c r="AG5671" s="78"/>
      <c r="AH5671" s="104"/>
      <c r="AI5671" s="78"/>
      <c r="AJ5671" s="104"/>
      <c r="AK5671" s="78"/>
      <c r="AL5671" s="78"/>
      <c r="AM5671" s="8"/>
      <c r="AN5671" s="78"/>
      <c r="AO5671" s="78"/>
      <c r="AP5671" s="78"/>
      <c r="AQ5671" s="78"/>
      <c r="AR5671" s="78"/>
      <c r="AS5671" s="78"/>
      <c r="AT5671" s="78"/>
      <c r="AU5671" s="78"/>
      <c r="AV5671" s="78"/>
      <c r="AW5671" s="77"/>
      <c r="AX5671" s="144"/>
      <c r="AY5671" s="144"/>
      <c r="AZ5671" s="144"/>
      <c r="BA5671" s="54"/>
      <c r="BB5671" s="54"/>
    </row>
    <row r="5672" spans="2:54" x14ac:dyDescent="0.25">
      <c r="B5672" s="77"/>
      <c r="C5672" s="77"/>
      <c r="D5672" s="77"/>
      <c r="E5672" s="77"/>
      <c r="F5672" s="77"/>
      <c r="G5672" s="77"/>
      <c r="I5672" s="78"/>
      <c r="K5672" s="78"/>
      <c r="L5672" s="77"/>
      <c r="M5672" s="78"/>
      <c r="N5672" s="78"/>
      <c r="O5672" s="78"/>
      <c r="P5672" s="78"/>
      <c r="Q5672" s="144"/>
      <c r="R5672" s="78"/>
      <c r="S5672" s="78"/>
      <c r="T5672" s="78"/>
      <c r="U5672" s="78"/>
      <c r="V5672" s="219"/>
      <c r="W5672" s="78"/>
      <c r="X5672" s="78"/>
      <c r="Y5672" s="78"/>
      <c r="Z5672" s="78"/>
      <c r="AA5672" s="77"/>
      <c r="AB5672" s="77"/>
      <c r="AC5672" s="78"/>
      <c r="AD5672" s="104"/>
      <c r="AE5672" s="78"/>
      <c r="AF5672" s="104"/>
      <c r="AG5672" s="78"/>
      <c r="AH5672" s="104"/>
      <c r="AI5672" s="78"/>
      <c r="AJ5672" s="104"/>
      <c r="AK5672" s="78"/>
      <c r="AL5672" s="78"/>
      <c r="AM5672" s="8"/>
      <c r="AN5672" s="78"/>
      <c r="AO5672" s="78"/>
      <c r="AP5672" s="78"/>
      <c r="AQ5672" s="78"/>
      <c r="AR5672" s="78"/>
      <c r="AS5672" s="78"/>
      <c r="AT5672" s="78"/>
      <c r="AU5672" s="78"/>
      <c r="AV5672" s="78"/>
      <c r="AW5672" s="77"/>
      <c r="AX5672" s="144"/>
      <c r="AY5672" s="144"/>
      <c r="AZ5672" s="144"/>
      <c r="BA5672" s="54"/>
      <c r="BB5672" s="54"/>
    </row>
    <row r="5673" spans="2:54" x14ac:dyDescent="0.25">
      <c r="B5673" s="77"/>
      <c r="C5673" s="77"/>
      <c r="D5673" s="77"/>
      <c r="E5673" s="77"/>
      <c r="F5673" s="77"/>
      <c r="G5673" s="77"/>
      <c r="I5673" s="78"/>
      <c r="K5673" s="78"/>
      <c r="L5673" s="77"/>
      <c r="M5673" s="78"/>
      <c r="N5673" s="78"/>
      <c r="O5673" s="78"/>
      <c r="P5673" s="78"/>
      <c r="Q5673" s="144"/>
      <c r="R5673" s="78"/>
      <c r="S5673" s="78"/>
      <c r="T5673" s="78"/>
      <c r="U5673" s="78"/>
      <c r="V5673" s="219"/>
      <c r="W5673" s="78"/>
      <c r="X5673" s="78"/>
      <c r="Y5673" s="78"/>
      <c r="Z5673" s="78"/>
      <c r="AA5673" s="77"/>
      <c r="AB5673" s="77"/>
      <c r="AC5673" s="78"/>
      <c r="AD5673" s="104"/>
      <c r="AE5673" s="78"/>
      <c r="AF5673" s="104"/>
      <c r="AG5673" s="78"/>
      <c r="AH5673" s="104"/>
      <c r="AI5673" s="78"/>
      <c r="AJ5673" s="104"/>
      <c r="AK5673" s="78"/>
      <c r="AL5673" s="78"/>
      <c r="AM5673" s="8"/>
      <c r="AN5673" s="78"/>
      <c r="AO5673" s="78"/>
      <c r="AP5673" s="78"/>
      <c r="AQ5673" s="78"/>
      <c r="AR5673" s="78"/>
      <c r="AS5673" s="78"/>
      <c r="AT5673" s="78"/>
      <c r="AU5673" s="78"/>
      <c r="AV5673" s="78"/>
      <c r="AW5673" s="77"/>
      <c r="AX5673" s="144"/>
      <c r="AY5673" s="144"/>
      <c r="AZ5673" s="144"/>
      <c r="BA5673" s="54"/>
      <c r="BB5673" s="54"/>
    </row>
    <row r="5674" spans="2:54" x14ac:dyDescent="0.25">
      <c r="B5674" s="77"/>
      <c r="C5674" s="77"/>
      <c r="D5674" s="77"/>
      <c r="E5674" s="77"/>
      <c r="F5674" s="77"/>
      <c r="G5674" s="77"/>
      <c r="I5674" s="78"/>
      <c r="K5674" s="78"/>
      <c r="L5674" s="77"/>
      <c r="M5674" s="78"/>
      <c r="N5674" s="78"/>
      <c r="O5674" s="78"/>
      <c r="P5674" s="78"/>
      <c r="Q5674" s="144"/>
      <c r="R5674" s="78"/>
      <c r="S5674" s="78"/>
      <c r="T5674" s="78"/>
      <c r="U5674" s="78"/>
      <c r="V5674" s="219"/>
      <c r="W5674" s="78"/>
      <c r="X5674" s="78"/>
      <c r="Y5674" s="78"/>
      <c r="Z5674" s="78"/>
      <c r="AA5674" s="77"/>
      <c r="AB5674" s="77"/>
      <c r="AC5674" s="78"/>
      <c r="AD5674" s="104"/>
      <c r="AE5674" s="78"/>
      <c r="AF5674" s="104"/>
      <c r="AG5674" s="78"/>
      <c r="AH5674" s="104"/>
      <c r="AI5674" s="78"/>
      <c r="AJ5674" s="104"/>
      <c r="AK5674" s="78"/>
      <c r="AL5674" s="78"/>
      <c r="AM5674" s="8"/>
      <c r="AN5674" s="78"/>
      <c r="AO5674" s="78"/>
      <c r="AP5674" s="78"/>
      <c r="AQ5674" s="78"/>
      <c r="AR5674" s="78"/>
      <c r="AS5674" s="78"/>
      <c r="AT5674" s="78"/>
      <c r="AU5674" s="78"/>
      <c r="AV5674" s="78"/>
      <c r="AW5674" s="77"/>
      <c r="AX5674" s="144"/>
      <c r="AY5674" s="144"/>
      <c r="AZ5674" s="144"/>
      <c r="BA5674" s="54"/>
      <c r="BB5674" s="54"/>
    </row>
    <row r="5675" spans="2:54" x14ac:dyDescent="0.25">
      <c r="B5675" s="77"/>
      <c r="C5675" s="77"/>
      <c r="D5675" s="77"/>
      <c r="E5675" s="77"/>
      <c r="F5675" s="77"/>
      <c r="G5675" s="77"/>
      <c r="I5675" s="78"/>
      <c r="K5675" s="78"/>
      <c r="L5675" s="77"/>
      <c r="M5675" s="78"/>
      <c r="N5675" s="78"/>
      <c r="O5675" s="78"/>
      <c r="P5675" s="78"/>
      <c r="Q5675" s="144"/>
      <c r="R5675" s="78"/>
      <c r="S5675" s="78"/>
      <c r="T5675" s="78"/>
      <c r="U5675" s="78"/>
      <c r="V5675" s="219"/>
      <c r="W5675" s="78"/>
      <c r="X5675" s="78"/>
      <c r="Y5675" s="78"/>
      <c r="Z5675" s="78"/>
      <c r="AA5675" s="77"/>
      <c r="AB5675" s="77"/>
      <c r="AC5675" s="78"/>
      <c r="AD5675" s="104"/>
      <c r="AE5675" s="78"/>
      <c r="AF5675" s="104"/>
      <c r="AG5675" s="78"/>
      <c r="AH5675" s="104"/>
      <c r="AI5675" s="78"/>
      <c r="AJ5675" s="104"/>
      <c r="AK5675" s="78"/>
      <c r="AL5675" s="78"/>
      <c r="AM5675" s="8"/>
      <c r="AN5675" s="78"/>
      <c r="AO5675" s="78"/>
      <c r="AP5675" s="78"/>
      <c r="AQ5675" s="78"/>
      <c r="AR5675" s="78"/>
      <c r="AS5675" s="78"/>
      <c r="AT5675" s="78"/>
      <c r="AU5675" s="78"/>
      <c r="AV5675" s="78"/>
      <c r="AW5675" s="77"/>
      <c r="AX5675" s="144"/>
      <c r="AY5675" s="144"/>
      <c r="AZ5675" s="144"/>
      <c r="BA5675" s="54"/>
      <c r="BB5675" s="54"/>
    </row>
    <row r="5676" spans="2:54" x14ac:dyDescent="0.25">
      <c r="B5676" s="77"/>
      <c r="C5676" s="77"/>
      <c r="D5676" s="77"/>
      <c r="E5676" s="77"/>
      <c r="F5676" s="77"/>
      <c r="G5676" s="77"/>
      <c r="I5676" s="78"/>
      <c r="K5676" s="78"/>
      <c r="L5676" s="77"/>
      <c r="M5676" s="78"/>
      <c r="N5676" s="78"/>
      <c r="O5676" s="78"/>
      <c r="P5676" s="78"/>
      <c r="Q5676" s="144"/>
      <c r="R5676" s="78"/>
      <c r="S5676" s="78"/>
      <c r="T5676" s="78"/>
      <c r="U5676" s="78"/>
      <c r="V5676" s="219"/>
      <c r="W5676" s="78"/>
      <c r="X5676" s="78"/>
      <c r="Y5676" s="78"/>
      <c r="Z5676" s="78"/>
      <c r="AA5676" s="77"/>
      <c r="AB5676" s="77"/>
      <c r="AC5676" s="78"/>
      <c r="AD5676" s="104"/>
      <c r="AE5676" s="78"/>
      <c r="AF5676" s="104"/>
      <c r="AG5676" s="78"/>
      <c r="AH5676" s="104"/>
      <c r="AI5676" s="78"/>
      <c r="AJ5676" s="104"/>
      <c r="AK5676" s="78"/>
      <c r="AL5676" s="78"/>
      <c r="AM5676" s="8"/>
      <c r="AN5676" s="78"/>
      <c r="AO5676" s="78"/>
      <c r="AP5676" s="78"/>
      <c r="AQ5676" s="78"/>
      <c r="AR5676" s="78"/>
      <c r="AS5676" s="78"/>
      <c r="AT5676" s="78"/>
      <c r="AU5676" s="78"/>
      <c r="AV5676" s="78"/>
      <c r="AW5676" s="77"/>
      <c r="AX5676" s="144"/>
      <c r="AY5676" s="144"/>
      <c r="AZ5676" s="144"/>
      <c r="BA5676" s="54"/>
      <c r="BB5676" s="54"/>
    </row>
    <row r="5677" spans="2:54" x14ac:dyDescent="0.25">
      <c r="B5677" s="77"/>
      <c r="C5677" s="77"/>
      <c r="D5677" s="77"/>
      <c r="E5677" s="77"/>
      <c r="F5677" s="77"/>
      <c r="G5677" s="77"/>
      <c r="I5677" s="78"/>
      <c r="K5677" s="78"/>
      <c r="L5677" s="77"/>
      <c r="M5677" s="78"/>
      <c r="N5677" s="78"/>
      <c r="O5677" s="78"/>
      <c r="P5677" s="78"/>
      <c r="Q5677" s="144"/>
      <c r="R5677" s="78"/>
      <c r="S5677" s="78"/>
      <c r="T5677" s="78"/>
      <c r="U5677" s="78"/>
      <c r="V5677" s="219"/>
      <c r="W5677" s="78"/>
      <c r="X5677" s="78"/>
      <c r="Y5677" s="78"/>
      <c r="Z5677" s="78"/>
      <c r="AA5677" s="77"/>
      <c r="AB5677" s="77"/>
      <c r="AC5677" s="78"/>
      <c r="AD5677" s="104"/>
      <c r="AE5677" s="78"/>
      <c r="AF5677" s="104"/>
      <c r="AG5677" s="78"/>
      <c r="AH5677" s="104"/>
      <c r="AI5677" s="78"/>
      <c r="AJ5677" s="104"/>
      <c r="AK5677" s="78"/>
      <c r="AL5677" s="78"/>
      <c r="AM5677" s="8"/>
      <c r="AN5677" s="78"/>
      <c r="AO5677" s="78"/>
      <c r="AP5677" s="78"/>
      <c r="AQ5677" s="78"/>
      <c r="AR5677" s="78"/>
      <c r="AS5677" s="78"/>
      <c r="AT5677" s="78"/>
      <c r="AU5677" s="78"/>
      <c r="AV5677" s="78"/>
      <c r="AW5677" s="77"/>
      <c r="AX5677" s="144"/>
      <c r="AY5677" s="144"/>
      <c r="AZ5677" s="144"/>
      <c r="BA5677" s="54"/>
      <c r="BB5677" s="54"/>
    </row>
    <row r="5678" spans="2:54" x14ac:dyDescent="0.25">
      <c r="B5678" s="77"/>
      <c r="C5678" s="77"/>
      <c r="D5678" s="77"/>
      <c r="E5678" s="77"/>
      <c r="F5678" s="77"/>
      <c r="G5678" s="77"/>
      <c r="I5678" s="78"/>
      <c r="K5678" s="78"/>
      <c r="L5678" s="77"/>
      <c r="M5678" s="78"/>
      <c r="N5678" s="78"/>
      <c r="O5678" s="78"/>
      <c r="P5678" s="78"/>
      <c r="Q5678" s="144"/>
      <c r="R5678" s="78"/>
      <c r="S5678" s="78"/>
      <c r="T5678" s="78"/>
      <c r="U5678" s="78"/>
      <c r="V5678" s="219"/>
      <c r="W5678" s="78"/>
      <c r="X5678" s="78"/>
      <c r="Y5678" s="78"/>
      <c r="Z5678" s="78"/>
      <c r="AA5678" s="77"/>
      <c r="AB5678" s="77"/>
      <c r="AC5678" s="78"/>
      <c r="AD5678" s="104"/>
      <c r="AE5678" s="78"/>
      <c r="AF5678" s="104"/>
      <c r="AG5678" s="78"/>
      <c r="AH5678" s="104"/>
      <c r="AI5678" s="78"/>
      <c r="AJ5678" s="104"/>
      <c r="AK5678" s="78"/>
      <c r="AL5678" s="78"/>
      <c r="AM5678" s="8"/>
      <c r="AN5678" s="78"/>
      <c r="AO5678" s="78"/>
      <c r="AP5678" s="78"/>
      <c r="AQ5678" s="78"/>
      <c r="AR5678" s="78"/>
      <c r="AS5678" s="78"/>
      <c r="AT5678" s="78"/>
      <c r="AU5678" s="78"/>
      <c r="AV5678" s="78"/>
      <c r="AW5678" s="77"/>
      <c r="AX5678" s="144"/>
      <c r="AY5678" s="144"/>
      <c r="AZ5678" s="144"/>
      <c r="BA5678" s="54"/>
      <c r="BB5678" s="54"/>
    </row>
    <row r="5679" spans="2:54" x14ac:dyDescent="0.25">
      <c r="B5679" s="77"/>
      <c r="C5679" s="77"/>
      <c r="D5679" s="77"/>
      <c r="E5679" s="77"/>
      <c r="F5679" s="77"/>
      <c r="G5679" s="77"/>
      <c r="I5679" s="78"/>
      <c r="K5679" s="78"/>
      <c r="L5679" s="77"/>
      <c r="M5679" s="78"/>
      <c r="N5679" s="78"/>
      <c r="O5679" s="78"/>
      <c r="P5679" s="78"/>
      <c r="Q5679" s="144"/>
      <c r="R5679" s="78"/>
      <c r="S5679" s="78"/>
      <c r="T5679" s="78"/>
      <c r="U5679" s="78"/>
      <c r="V5679" s="219"/>
      <c r="W5679" s="78"/>
      <c r="X5679" s="78"/>
      <c r="Y5679" s="78"/>
      <c r="Z5679" s="78"/>
      <c r="AA5679" s="77"/>
      <c r="AB5679" s="77"/>
      <c r="AC5679" s="78"/>
      <c r="AD5679" s="104"/>
      <c r="AE5679" s="78"/>
      <c r="AF5679" s="104"/>
      <c r="AG5679" s="78"/>
      <c r="AH5679" s="104"/>
      <c r="AI5679" s="78"/>
      <c r="AJ5679" s="104"/>
      <c r="AK5679" s="78"/>
      <c r="AL5679" s="78"/>
      <c r="AM5679" s="8"/>
      <c r="AN5679" s="78"/>
      <c r="AO5679" s="78"/>
      <c r="AP5679" s="78"/>
      <c r="AQ5679" s="78"/>
      <c r="AR5679" s="78"/>
      <c r="AS5679" s="78"/>
      <c r="AT5679" s="78"/>
      <c r="AU5679" s="78"/>
      <c r="AV5679" s="78"/>
      <c r="AW5679" s="77"/>
      <c r="AX5679" s="144"/>
      <c r="AY5679" s="144"/>
      <c r="AZ5679" s="144"/>
      <c r="BA5679" s="54"/>
      <c r="BB5679" s="54"/>
    </row>
    <row r="5680" spans="2:54" x14ac:dyDescent="0.25">
      <c r="B5680" s="77"/>
      <c r="C5680" s="77"/>
      <c r="D5680" s="77"/>
      <c r="E5680" s="77"/>
      <c r="F5680" s="77"/>
      <c r="G5680" s="77"/>
      <c r="I5680" s="78"/>
      <c r="K5680" s="78"/>
      <c r="L5680" s="77"/>
      <c r="M5680" s="78"/>
      <c r="N5680" s="78"/>
      <c r="O5680" s="78"/>
      <c r="P5680" s="78"/>
      <c r="Q5680" s="144"/>
      <c r="R5680" s="78"/>
      <c r="S5680" s="78"/>
      <c r="T5680" s="78"/>
      <c r="U5680" s="78"/>
      <c r="V5680" s="219"/>
      <c r="W5680" s="78"/>
      <c r="X5680" s="78"/>
      <c r="Y5680" s="78"/>
      <c r="Z5680" s="78"/>
      <c r="AA5680" s="77"/>
      <c r="AB5680" s="77"/>
      <c r="AC5680" s="78"/>
      <c r="AD5680" s="104"/>
      <c r="AE5680" s="78"/>
      <c r="AF5680" s="104"/>
      <c r="AG5680" s="78"/>
      <c r="AH5680" s="104"/>
      <c r="AI5680" s="78"/>
      <c r="AJ5680" s="104"/>
      <c r="AK5680" s="78"/>
      <c r="AL5680" s="78"/>
      <c r="AM5680" s="8"/>
      <c r="AN5680" s="78"/>
      <c r="AO5680" s="78"/>
      <c r="AP5680" s="78"/>
      <c r="AQ5680" s="78"/>
      <c r="AR5680" s="78"/>
      <c r="AS5680" s="78"/>
      <c r="AT5680" s="78"/>
      <c r="AU5680" s="78"/>
      <c r="AV5680" s="78"/>
      <c r="AW5680" s="77"/>
      <c r="AX5680" s="144"/>
      <c r="AY5680" s="144"/>
      <c r="AZ5680" s="144"/>
      <c r="BA5680" s="54"/>
      <c r="BB5680" s="54"/>
    </row>
    <row r="5681" spans="2:54" x14ac:dyDescent="0.25">
      <c r="B5681" s="77"/>
      <c r="C5681" s="77"/>
      <c r="D5681" s="77"/>
      <c r="E5681" s="77"/>
      <c r="F5681" s="77"/>
      <c r="G5681" s="77"/>
      <c r="I5681" s="78"/>
      <c r="K5681" s="78"/>
      <c r="L5681" s="77"/>
      <c r="M5681" s="78"/>
      <c r="N5681" s="78"/>
      <c r="O5681" s="78"/>
      <c r="P5681" s="78"/>
      <c r="Q5681" s="144"/>
      <c r="R5681" s="78"/>
      <c r="S5681" s="78"/>
      <c r="T5681" s="78"/>
      <c r="U5681" s="78"/>
      <c r="V5681" s="219"/>
      <c r="W5681" s="78"/>
      <c r="X5681" s="78"/>
      <c r="Y5681" s="78"/>
      <c r="Z5681" s="78"/>
      <c r="AA5681" s="77"/>
      <c r="AB5681" s="77"/>
      <c r="AC5681" s="78"/>
      <c r="AD5681" s="104"/>
      <c r="AE5681" s="78"/>
      <c r="AF5681" s="104"/>
      <c r="AG5681" s="78"/>
      <c r="AH5681" s="104"/>
      <c r="AI5681" s="78"/>
      <c r="AJ5681" s="104"/>
      <c r="AK5681" s="78"/>
      <c r="AL5681" s="78"/>
      <c r="AM5681" s="8"/>
      <c r="AN5681" s="78"/>
      <c r="AO5681" s="78"/>
      <c r="AP5681" s="78"/>
      <c r="AQ5681" s="78"/>
      <c r="AR5681" s="78"/>
      <c r="AS5681" s="78"/>
      <c r="AT5681" s="78"/>
      <c r="AU5681" s="78"/>
      <c r="AV5681" s="78"/>
      <c r="AW5681" s="77"/>
      <c r="AX5681" s="144"/>
      <c r="AY5681" s="144"/>
      <c r="AZ5681" s="144"/>
      <c r="BA5681" s="54"/>
      <c r="BB5681" s="54"/>
    </row>
    <row r="5682" spans="2:54" x14ac:dyDescent="0.25">
      <c r="B5682" s="77"/>
      <c r="C5682" s="77"/>
      <c r="D5682" s="77"/>
      <c r="E5682" s="77"/>
      <c r="F5682" s="77"/>
      <c r="G5682" s="77"/>
      <c r="I5682" s="78"/>
      <c r="K5682" s="78"/>
      <c r="L5682" s="77"/>
      <c r="M5682" s="78"/>
      <c r="N5682" s="78"/>
      <c r="O5682" s="78"/>
      <c r="P5682" s="78"/>
      <c r="Q5682" s="144"/>
      <c r="R5682" s="78"/>
      <c r="S5682" s="78"/>
      <c r="T5682" s="78"/>
      <c r="U5682" s="78"/>
      <c r="V5682" s="219"/>
      <c r="W5682" s="78"/>
      <c r="X5682" s="78"/>
      <c r="Y5682" s="78"/>
      <c r="Z5682" s="78"/>
      <c r="AA5682" s="77"/>
      <c r="AB5682" s="77"/>
      <c r="AC5682" s="78"/>
      <c r="AD5682" s="104"/>
      <c r="AE5682" s="78"/>
      <c r="AF5682" s="104"/>
      <c r="AG5682" s="78"/>
      <c r="AH5682" s="104"/>
      <c r="AI5682" s="78"/>
      <c r="AJ5682" s="104"/>
      <c r="AK5682" s="78"/>
      <c r="AL5682" s="78"/>
      <c r="AM5682" s="8"/>
      <c r="AN5682" s="78"/>
      <c r="AO5682" s="78"/>
      <c r="AP5682" s="78"/>
      <c r="AQ5682" s="78"/>
      <c r="AR5682" s="78"/>
      <c r="AS5682" s="78"/>
      <c r="AT5682" s="78"/>
      <c r="AU5682" s="78"/>
      <c r="AV5682" s="78"/>
      <c r="AW5682" s="77"/>
      <c r="AX5682" s="144"/>
      <c r="AY5682" s="144"/>
      <c r="AZ5682" s="144"/>
      <c r="BA5682" s="54"/>
      <c r="BB5682" s="54"/>
    </row>
    <row r="5683" spans="2:54" x14ac:dyDescent="0.25">
      <c r="B5683" s="77"/>
      <c r="C5683" s="77"/>
      <c r="D5683" s="77"/>
      <c r="E5683" s="77"/>
      <c r="F5683" s="77"/>
      <c r="G5683" s="77"/>
      <c r="I5683" s="78"/>
      <c r="K5683" s="78"/>
      <c r="L5683" s="77"/>
      <c r="M5683" s="78"/>
      <c r="N5683" s="78"/>
      <c r="O5683" s="78"/>
      <c r="P5683" s="78"/>
      <c r="Q5683" s="144"/>
      <c r="R5683" s="78"/>
      <c r="S5683" s="78"/>
      <c r="T5683" s="78"/>
      <c r="U5683" s="78"/>
      <c r="V5683" s="219"/>
      <c r="W5683" s="78"/>
      <c r="X5683" s="78"/>
      <c r="Y5683" s="78"/>
      <c r="Z5683" s="78"/>
      <c r="AA5683" s="77"/>
      <c r="AB5683" s="77"/>
      <c r="AC5683" s="78"/>
      <c r="AD5683" s="104"/>
      <c r="AE5683" s="78"/>
      <c r="AF5683" s="104"/>
      <c r="AG5683" s="78"/>
      <c r="AH5683" s="104"/>
      <c r="AI5683" s="78"/>
      <c r="AJ5683" s="104"/>
      <c r="AK5683" s="78"/>
      <c r="AL5683" s="78"/>
      <c r="AM5683" s="8"/>
      <c r="AN5683" s="78"/>
      <c r="AO5683" s="78"/>
      <c r="AP5683" s="78"/>
      <c r="AQ5683" s="78"/>
      <c r="AR5683" s="78"/>
      <c r="AS5683" s="78"/>
      <c r="AT5683" s="78"/>
      <c r="AU5683" s="78"/>
      <c r="AV5683" s="78"/>
      <c r="AW5683" s="77"/>
      <c r="AX5683" s="144"/>
      <c r="AY5683" s="144"/>
      <c r="AZ5683" s="144"/>
      <c r="BA5683" s="54"/>
      <c r="BB5683" s="54"/>
    </row>
    <row r="5684" spans="2:54" x14ac:dyDescent="0.25">
      <c r="B5684" s="77"/>
      <c r="C5684" s="77"/>
      <c r="D5684" s="77"/>
      <c r="E5684" s="77"/>
      <c r="F5684" s="77"/>
      <c r="G5684" s="77"/>
      <c r="I5684" s="78"/>
      <c r="K5684" s="78"/>
      <c r="L5684" s="77"/>
      <c r="M5684" s="78"/>
      <c r="N5684" s="78"/>
      <c r="O5684" s="78"/>
      <c r="P5684" s="78"/>
      <c r="Q5684" s="144"/>
      <c r="R5684" s="78"/>
      <c r="S5684" s="78"/>
      <c r="T5684" s="78"/>
      <c r="U5684" s="78"/>
      <c r="V5684" s="219"/>
      <c r="W5684" s="78"/>
      <c r="X5684" s="78"/>
      <c r="Y5684" s="78"/>
      <c r="Z5684" s="78"/>
      <c r="AA5684" s="77"/>
      <c r="AB5684" s="77"/>
      <c r="AC5684" s="78"/>
      <c r="AD5684" s="104"/>
      <c r="AE5684" s="78"/>
      <c r="AF5684" s="104"/>
      <c r="AG5684" s="78"/>
      <c r="AH5684" s="104"/>
      <c r="AI5684" s="78"/>
      <c r="AJ5684" s="104"/>
      <c r="AK5684" s="78"/>
      <c r="AL5684" s="78"/>
      <c r="AM5684" s="8"/>
      <c r="AN5684" s="78"/>
      <c r="AO5684" s="78"/>
      <c r="AP5684" s="78"/>
      <c r="AQ5684" s="78"/>
      <c r="AR5684" s="78"/>
      <c r="AS5684" s="78"/>
      <c r="AT5684" s="78"/>
      <c r="AU5684" s="78"/>
      <c r="AV5684" s="78"/>
      <c r="AW5684" s="77"/>
      <c r="AX5684" s="144"/>
      <c r="AY5684" s="144"/>
      <c r="AZ5684" s="144"/>
      <c r="BA5684" s="54"/>
      <c r="BB5684" s="54"/>
    </row>
    <row r="5685" spans="2:54" x14ac:dyDescent="0.25">
      <c r="B5685" s="77"/>
      <c r="C5685" s="77"/>
      <c r="D5685" s="77"/>
      <c r="E5685" s="77"/>
      <c r="F5685" s="77"/>
      <c r="G5685" s="77"/>
      <c r="I5685" s="78"/>
      <c r="K5685" s="78"/>
      <c r="L5685" s="77"/>
      <c r="M5685" s="78"/>
      <c r="N5685" s="78"/>
      <c r="O5685" s="78"/>
      <c r="P5685" s="78"/>
      <c r="Q5685" s="144"/>
      <c r="R5685" s="78"/>
      <c r="S5685" s="78"/>
      <c r="T5685" s="78"/>
      <c r="U5685" s="78"/>
      <c r="V5685" s="219"/>
      <c r="W5685" s="78"/>
      <c r="X5685" s="78"/>
      <c r="Y5685" s="78"/>
      <c r="Z5685" s="78"/>
      <c r="AA5685" s="77"/>
      <c r="AB5685" s="77"/>
      <c r="AC5685" s="78"/>
      <c r="AD5685" s="104"/>
      <c r="AE5685" s="78"/>
      <c r="AF5685" s="104"/>
      <c r="AG5685" s="78"/>
      <c r="AH5685" s="104"/>
      <c r="AI5685" s="78"/>
      <c r="AJ5685" s="104"/>
      <c r="AK5685" s="78"/>
      <c r="AL5685" s="78"/>
      <c r="AM5685" s="8"/>
      <c r="AN5685" s="78"/>
      <c r="AO5685" s="78"/>
      <c r="AP5685" s="78"/>
      <c r="AQ5685" s="78"/>
      <c r="AR5685" s="78"/>
      <c r="AS5685" s="78"/>
      <c r="AT5685" s="78"/>
      <c r="AU5685" s="78"/>
      <c r="AV5685" s="78"/>
      <c r="AW5685" s="77"/>
      <c r="AX5685" s="144"/>
      <c r="AY5685" s="144"/>
      <c r="AZ5685" s="144"/>
      <c r="BA5685" s="54"/>
      <c r="BB5685" s="54"/>
    </row>
    <row r="5686" spans="2:54" x14ac:dyDescent="0.25">
      <c r="B5686" s="77"/>
      <c r="C5686" s="77"/>
      <c r="D5686" s="77"/>
      <c r="E5686" s="77"/>
      <c r="F5686" s="77"/>
      <c r="G5686" s="77"/>
      <c r="I5686" s="78"/>
      <c r="K5686" s="78"/>
      <c r="L5686" s="77"/>
      <c r="M5686" s="78"/>
      <c r="N5686" s="78"/>
      <c r="O5686" s="78"/>
      <c r="P5686" s="78"/>
      <c r="Q5686" s="144"/>
      <c r="R5686" s="78"/>
      <c r="S5686" s="78"/>
      <c r="T5686" s="78"/>
      <c r="U5686" s="78"/>
      <c r="V5686" s="219"/>
      <c r="W5686" s="78"/>
      <c r="X5686" s="78"/>
      <c r="Y5686" s="78"/>
      <c r="Z5686" s="78"/>
      <c r="AA5686" s="77"/>
      <c r="AB5686" s="77"/>
      <c r="AC5686" s="78"/>
      <c r="AD5686" s="104"/>
      <c r="AE5686" s="78"/>
      <c r="AF5686" s="104"/>
      <c r="AG5686" s="78"/>
      <c r="AH5686" s="104"/>
      <c r="AI5686" s="78"/>
      <c r="AJ5686" s="104"/>
      <c r="AK5686" s="78"/>
      <c r="AL5686" s="78"/>
      <c r="AM5686" s="8"/>
      <c r="AN5686" s="78"/>
      <c r="AO5686" s="78"/>
      <c r="AP5686" s="78"/>
      <c r="AQ5686" s="78"/>
      <c r="AR5686" s="78"/>
      <c r="AS5686" s="78"/>
      <c r="AT5686" s="78"/>
      <c r="AU5686" s="78"/>
      <c r="AV5686" s="78"/>
      <c r="AW5686" s="77"/>
      <c r="AX5686" s="144"/>
      <c r="AY5686" s="144"/>
      <c r="AZ5686" s="144"/>
      <c r="BA5686" s="54"/>
      <c r="BB5686" s="54"/>
    </row>
    <row r="5687" spans="2:54" x14ac:dyDescent="0.25">
      <c r="B5687" s="77"/>
      <c r="C5687" s="77"/>
      <c r="D5687" s="77"/>
      <c r="E5687" s="77"/>
      <c r="F5687" s="77"/>
      <c r="G5687" s="77"/>
      <c r="I5687" s="78"/>
      <c r="K5687" s="78"/>
      <c r="L5687" s="77"/>
      <c r="M5687" s="78"/>
      <c r="N5687" s="78"/>
      <c r="O5687" s="78"/>
      <c r="P5687" s="78"/>
      <c r="Q5687" s="144"/>
      <c r="R5687" s="78"/>
      <c r="S5687" s="78"/>
      <c r="T5687" s="78"/>
      <c r="U5687" s="78"/>
      <c r="V5687" s="219"/>
      <c r="W5687" s="78"/>
      <c r="X5687" s="78"/>
      <c r="Y5687" s="78"/>
      <c r="Z5687" s="78"/>
      <c r="AA5687" s="77"/>
      <c r="AB5687" s="77"/>
      <c r="AC5687" s="78"/>
      <c r="AD5687" s="104"/>
      <c r="AE5687" s="78"/>
      <c r="AF5687" s="104"/>
      <c r="AG5687" s="78"/>
      <c r="AH5687" s="104"/>
      <c r="AI5687" s="78"/>
      <c r="AJ5687" s="104"/>
      <c r="AK5687" s="78"/>
      <c r="AL5687" s="78"/>
      <c r="AM5687" s="8"/>
      <c r="AN5687" s="78"/>
      <c r="AO5687" s="78"/>
      <c r="AP5687" s="78"/>
      <c r="AQ5687" s="78"/>
      <c r="AR5687" s="78"/>
      <c r="AS5687" s="78"/>
      <c r="AT5687" s="78"/>
      <c r="AU5687" s="78"/>
      <c r="AV5687" s="78"/>
      <c r="AW5687" s="77"/>
      <c r="AX5687" s="144"/>
      <c r="AY5687" s="144"/>
      <c r="AZ5687" s="144"/>
      <c r="BA5687" s="54"/>
      <c r="BB5687" s="54"/>
    </row>
    <row r="5688" spans="2:54" x14ac:dyDescent="0.25">
      <c r="B5688" s="77"/>
      <c r="C5688" s="77"/>
      <c r="D5688" s="77"/>
      <c r="E5688" s="77"/>
      <c r="F5688" s="77"/>
      <c r="G5688" s="77"/>
      <c r="I5688" s="78"/>
      <c r="K5688" s="78"/>
      <c r="L5688" s="77"/>
      <c r="M5688" s="78"/>
      <c r="N5688" s="78"/>
      <c r="O5688" s="78"/>
      <c r="P5688" s="78"/>
      <c r="Q5688" s="144"/>
      <c r="R5688" s="78"/>
      <c r="S5688" s="78"/>
      <c r="T5688" s="78"/>
      <c r="U5688" s="78"/>
      <c r="V5688" s="219"/>
      <c r="W5688" s="78"/>
      <c r="X5688" s="78"/>
      <c r="Y5688" s="78"/>
      <c r="Z5688" s="78"/>
      <c r="AA5688" s="77"/>
      <c r="AB5688" s="77"/>
      <c r="AC5688" s="78"/>
      <c r="AD5688" s="104"/>
      <c r="AE5688" s="78"/>
      <c r="AF5688" s="104"/>
      <c r="AG5688" s="78"/>
      <c r="AH5688" s="104"/>
      <c r="AI5688" s="78"/>
      <c r="AJ5688" s="104"/>
      <c r="AK5688" s="78"/>
      <c r="AL5688" s="78"/>
      <c r="AM5688" s="8"/>
      <c r="AN5688" s="78"/>
      <c r="AO5688" s="78"/>
      <c r="AP5688" s="78"/>
      <c r="AQ5688" s="78"/>
      <c r="AR5688" s="78"/>
      <c r="AS5688" s="78"/>
      <c r="AT5688" s="78"/>
      <c r="AU5688" s="78"/>
      <c r="AV5688" s="78"/>
      <c r="AW5688" s="77"/>
      <c r="AX5688" s="144"/>
      <c r="AY5688" s="144"/>
      <c r="AZ5688" s="144"/>
      <c r="BA5688" s="54"/>
      <c r="BB5688" s="54"/>
    </row>
    <row r="5689" spans="2:54" x14ac:dyDescent="0.25">
      <c r="B5689" s="77"/>
      <c r="C5689" s="77"/>
      <c r="D5689" s="77"/>
      <c r="E5689" s="77"/>
      <c r="F5689" s="77"/>
      <c r="G5689" s="77"/>
      <c r="I5689" s="78"/>
      <c r="K5689" s="78"/>
      <c r="L5689" s="77"/>
      <c r="M5689" s="78"/>
      <c r="N5689" s="78"/>
      <c r="O5689" s="78"/>
      <c r="P5689" s="78"/>
      <c r="Q5689" s="144"/>
      <c r="R5689" s="78"/>
      <c r="S5689" s="78"/>
      <c r="T5689" s="78"/>
      <c r="U5689" s="78"/>
      <c r="V5689" s="219"/>
      <c r="W5689" s="78"/>
      <c r="X5689" s="78"/>
      <c r="Y5689" s="78"/>
      <c r="Z5689" s="78"/>
      <c r="AA5689" s="77"/>
      <c r="AB5689" s="77"/>
      <c r="AC5689" s="78"/>
      <c r="AD5689" s="104"/>
      <c r="AE5689" s="78"/>
      <c r="AF5689" s="104"/>
      <c r="AG5689" s="78"/>
      <c r="AH5689" s="104"/>
      <c r="AI5689" s="78"/>
      <c r="AJ5689" s="104"/>
      <c r="AK5689" s="78"/>
      <c r="AL5689" s="78"/>
      <c r="AM5689" s="8"/>
      <c r="AN5689" s="78"/>
      <c r="AO5689" s="78"/>
      <c r="AP5689" s="78"/>
      <c r="AQ5689" s="78"/>
      <c r="AR5689" s="78"/>
      <c r="AS5689" s="78"/>
      <c r="AT5689" s="78"/>
      <c r="AU5689" s="78"/>
      <c r="AV5689" s="78"/>
      <c r="AW5689" s="77"/>
      <c r="AX5689" s="144"/>
      <c r="AY5689" s="144"/>
      <c r="AZ5689" s="144"/>
      <c r="BA5689" s="54"/>
      <c r="BB5689" s="54"/>
    </row>
    <row r="5690" spans="2:54" x14ac:dyDescent="0.25">
      <c r="B5690" s="77"/>
      <c r="C5690" s="77"/>
      <c r="D5690" s="77"/>
      <c r="E5690" s="77"/>
      <c r="F5690" s="77"/>
      <c r="G5690" s="77"/>
      <c r="I5690" s="78"/>
      <c r="K5690" s="78"/>
      <c r="L5690" s="77"/>
      <c r="M5690" s="78"/>
      <c r="N5690" s="78"/>
      <c r="O5690" s="78"/>
      <c r="P5690" s="78"/>
      <c r="Q5690" s="144"/>
      <c r="R5690" s="78"/>
      <c r="S5690" s="78"/>
      <c r="T5690" s="78"/>
      <c r="U5690" s="78"/>
      <c r="V5690" s="219"/>
      <c r="W5690" s="78"/>
      <c r="X5690" s="78"/>
      <c r="Y5690" s="78"/>
      <c r="Z5690" s="78"/>
      <c r="AA5690" s="77"/>
      <c r="AB5690" s="77"/>
      <c r="AC5690" s="78"/>
      <c r="AD5690" s="104"/>
      <c r="AE5690" s="78"/>
      <c r="AF5690" s="104"/>
      <c r="AG5690" s="78"/>
      <c r="AH5690" s="104"/>
      <c r="AI5690" s="78"/>
      <c r="AJ5690" s="104"/>
      <c r="AK5690" s="78"/>
      <c r="AL5690" s="78"/>
      <c r="AM5690" s="8"/>
      <c r="AN5690" s="78"/>
      <c r="AO5690" s="78"/>
      <c r="AP5690" s="78"/>
      <c r="AQ5690" s="78"/>
      <c r="AR5690" s="78"/>
      <c r="AS5690" s="78"/>
      <c r="AT5690" s="78"/>
      <c r="AU5690" s="78"/>
      <c r="AV5690" s="78"/>
      <c r="AW5690" s="77"/>
      <c r="AX5690" s="144"/>
      <c r="AY5690" s="144"/>
      <c r="AZ5690" s="144"/>
      <c r="BA5690" s="54"/>
      <c r="BB5690" s="54"/>
    </row>
    <row r="5691" spans="2:54" x14ac:dyDescent="0.25">
      <c r="B5691" s="77"/>
      <c r="C5691" s="77"/>
      <c r="D5691" s="77"/>
      <c r="E5691" s="77"/>
      <c r="F5691" s="77"/>
      <c r="G5691" s="77"/>
      <c r="I5691" s="78"/>
      <c r="K5691" s="78"/>
      <c r="L5691" s="77"/>
      <c r="M5691" s="78"/>
      <c r="N5691" s="78"/>
      <c r="O5691" s="78"/>
      <c r="P5691" s="78"/>
      <c r="Q5691" s="144"/>
      <c r="R5691" s="78"/>
      <c r="S5691" s="78"/>
      <c r="T5691" s="78"/>
      <c r="U5691" s="78"/>
      <c r="V5691" s="219"/>
      <c r="W5691" s="78"/>
      <c r="X5691" s="78"/>
      <c r="Y5691" s="78"/>
      <c r="Z5691" s="78"/>
      <c r="AA5691" s="77"/>
      <c r="AB5691" s="77"/>
      <c r="AC5691" s="78"/>
      <c r="AD5691" s="104"/>
      <c r="AE5691" s="78"/>
      <c r="AF5691" s="104"/>
      <c r="AG5691" s="78"/>
      <c r="AH5691" s="104"/>
      <c r="AI5691" s="78"/>
      <c r="AJ5691" s="104"/>
      <c r="AK5691" s="78"/>
      <c r="AL5691" s="78"/>
      <c r="AM5691" s="8"/>
      <c r="AN5691" s="78"/>
      <c r="AO5691" s="78"/>
      <c r="AP5691" s="78"/>
      <c r="AQ5691" s="78"/>
      <c r="AR5691" s="78"/>
      <c r="AS5691" s="78"/>
      <c r="AT5691" s="78"/>
      <c r="AU5691" s="78"/>
      <c r="AV5691" s="78"/>
      <c r="AW5691" s="77"/>
      <c r="AX5691" s="144"/>
      <c r="AY5691" s="144"/>
      <c r="AZ5691" s="144"/>
      <c r="BA5691" s="54"/>
      <c r="BB5691" s="54"/>
    </row>
    <row r="5692" spans="2:54" x14ac:dyDescent="0.25">
      <c r="B5692" s="77"/>
      <c r="C5692" s="77"/>
      <c r="D5692" s="77"/>
      <c r="E5692" s="77"/>
      <c r="F5692" s="77"/>
      <c r="G5692" s="77"/>
      <c r="I5692" s="78"/>
      <c r="K5692" s="78"/>
      <c r="L5692" s="77"/>
      <c r="M5692" s="78"/>
      <c r="N5692" s="78"/>
      <c r="O5692" s="78"/>
      <c r="P5692" s="78"/>
      <c r="Q5692" s="144"/>
      <c r="R5692" s="78"/>
      <c r="S5692" s="78"/>
      <c r="T5692" s="78"/>
      <c r="U5692" s="78"/>
      <c r="V5692" s="219"/>
      <c r="W5692" s="78"/>
      <c r="X5692" s="78"/>
      <c r="Y5692" s="78"/>
      <c r="Z5692" s="78"/>
      <c r="AA5692" s="77"/>
      <c r="AB5692" s="77"/>
      <c r="AC5692" s="78"/>
      <c r="AD5692" s="104"/>
      <c r="AE5692" s="78"/>
      <c r="AF5692" s="104"/>
      <c r="AG5692" s="78"/>
      <c r="AH5692" s="104"/>
      <c r="AI5692" s="78"/>
      <c r="AJ5692" s="104"/>
      <c r="AK5692" s="78"/>
      <c r="AL5692" s="78"/>
      <c r="AM5692" s="8"/>
      <c r="AN5692" s="78"/>
      <c r="AO5692" s="78"/>
      <c r="AP5692" s="78"/>
      <c r="AQ5692" s="78"/>
      <c r="AR5692" s="78"/>
      <c r="AS5692" s="78"/>
      <c r="AT5692" s="78"/>
      <c r="AU5692" s="78"/>
      <c r="AV5692" s="78"/>
      <c r="AW5692" s="77"/>
      <c r="AX5692" s="144"/>
      <c r="AY5692" s="144"/>
      <c r="AZ5692" s="144"/>
      <c r="BA5692" s="54"/>
      <c r="BB5692" s="54"/>
    </row>
    <row r="5693" spans="2:54" x14ac:dyDescent="0.25">
      <c r="B5693" s="77"/>
      <c r="C5693" s="77"/>
      <c r="D5693" s="77"/>
      <c r="E5693" s="77"/>
      <c r="F5693" s="77"/>
      <c r="G5693" s="77"/>
      <c r="I5693" s="78"/>
      <c r="K5693" s="78"/>
      <c r="L5693" s="77"/>
      <c r="M5693" s="78"/>
      <c r="N5693" s="78"/>
      <c r="O5693" s="78"/>
      <c r="P5693" s="78"/>
      <c r="Q5693" s="144"/>
      <c r="R5693" s="78"/>
      <c r="S5693" s="78"/>
      <c r="T5693" s="78"/>
      <c r="U5693" s="78"/>
      <c r="V5693" s="219"/>
      <c r="W5693" s="78"/>
      <c r="X5693" s="78"/>
      <c r="Y5693" s="78"/>
      <c r="Z5693" s="78"/>
      <c r="AA5693" s="77"/>
      <c r="AB5693" s="77"/>
      <c r="AC5693" s="78"/>
      <c r="AD5693" s="104"/>
      <c r="AE5693" s="78"/>
      <c r="AF5693" s="104"/>
      <c r="AG5693" s="78"/>
      <c r="AH5693" s="104"/>
      <c r="AI5693" s="78"/>
      <c r="AJ5693" s="104"/>
      <c r="AK5693" s="78"/>
      <c r="AL5693" s="78"/>
      <c r="AM5693" s="8"/>
      <c r="AN5693" s="78"/>
      <c r="AO5693" s="78"/>
      <c r="AP5693" s="78"/>
      <c r="AQ5693" s="78"/>
      <c r="AR5693" s="78"/>
      <c r="AS5693" s="78"/>
      <c r="AT5693" s="78"/>
      <c r="AU5693" s="78"/>
      <c r="AV5693" s="78"/>
      <c r="AW5693" s="77"/>
      <c r="AX5693" s="144"/>
      <c r="AY5693" s="144"/>
      <c r="AZ5693" s="144"/>
      <c r="BA5693" s="54"/>
      <c r="BB5693" s="54"/>
    </row>
    <row r="5694" spans="2:54" x14ac:dyDescent="0.25">
      <c r="B5694" s="77"/>
      <c r="C5694" s="77"/>
      <c r="D5694" s="77"/>
      <c r="E5694" s="77"/>
      <c r="F5694" s="77"/>
      <c r="G5694" s="77"/>
      <c r="I5694" s="78"/>
      <c r="K5694" s="78"/>
      <c r="L5694" s="77"/>
      <c r="M5694" s="78"/>
      <c r="N5694" s="78"/>
      <c r="O5694" s="78"/>
      <c r="P5694" s="78"/>
      <c r="Q5694" s="144"/>
      <c r="R5694" s="78"/>
      <c r="S5694" s="78"/>
      <c r="T5694" s="78"/>
      <c r="U5694" s="78"/>
      <c r="V5694" s="219"/>
      <c r="W5694" s="78"/>
      <c r="X5694" s="78"/>
      <c r="Y5694" s="78"/>
      <c r="Z5694" s="78"/>
      <c r="AA5694" s="77"/>
      <c r="AB5694" s="77"/>
      <c r="AC5694" s="78"/>
      <c r="AD5694" s="104"/>
      <c r="AE5694" s="78"/>
      <c r="AF5694" s="104"/>
      <c r="AG5694" s="78"/>
      <c r="AH5694" s="104"/>
      <c r="AI5694" s="78"/>
      <c r="AJ5694" s="104"/>
      <c r="AK5694" s="78"/>
      <c r="AL5694" s="78"/>
      <c r="AM5694" s="8"/>
      <c r="AN5694" s="78"/>
      <c r="AO5694" s="78"/>
      <c r="AP5694" s="78"/>
      <c r="AQ5694" s="78"/>
      <c r="AR5694" s="78"/>
      <c r="AS5694" s="78"/>
      <c r="AT5694" s="78"/>
      <c r="AU5694" s="78"/>
      <c r="AV5694" s="78"/>
      <c r="AW5694" s="77"/>
      <c r="AX5694" s="144"/>
      <c r="AY5694" s="144"/>
      <c r="AZ5694" s="144"/>
      <c r="BA5694" s="54"/>
      <c r="BB5694" s="54"/>
    </row>
    <row r="5695" spans="2:54" x14ac:dyDescent="0.25">
      <c r="B5695" s="77"/>
      <c r="C5695" s="77"/>
      <c r="D5695" s="77"/>
      <c r="E5695" s="77"/>
      <c r="F5695" s="77"/>
      <c r="G5695" s="77"/>
      <c r="I5695" s="78"/>
      <c r="K5695" s="78"/>
      <c r="L5695" s="77"/>
      <c r="M5695" s="78"/>
      <c r="N5695" s="78"/>
      <c r="O5695" s="78"/>
      <c r="P5695" s="78"/>
      <c r="Q5695" s="144"/>
      <c r="R5695" s="78"/>
      <c r="S5695" s="78"/>
      <c r="T5695" s="78"/>
      <c r="U5695" s="78"/>
      <c r="V5695" s="219"/>
      <c r="W5695" s="78"/>
      <c r="X5695" s="78"/>
      <c r="Y5695" s="78"/>
      <c r="Z5695" s="78"/>
      <c r="AA5695" s="77"/>
      <c r="AB5695" s="77"/>
      <c r="AC5695" s="78"/>
      <c r="AD5695" s="104"/>
      <c r="AE5695" s="78"/>
      <c r="AF5695" s="104"/>
      <c r="AG5695" s="78"/>
      <c r="AH5695" s="104"/>
      <c r="AI5695" s="78"/>
      <c r="AJ5695" s="104"/>
      <c r="AK5695" s="78"/>
      <c r="AL5695" s="78"/>
      <c r="AM5695" s="8"/>
      <c r="AN5695" s="78"/>
      <c r="AO5695" s="78"/>
      <c r="AP5695" s="78"/>
      <c r="AQ5695" s="78"/>
      <c r="AR5695" s="78"/>
      <c r="AS5695" s="78"/>
      <c r="AT5695" s="78"/>
      <c r="AU5695" s="78"/>
      <c r="AV5695" s="78"/>
      <c r="AW5695" s="77"/>
      <c r="AX5695" s="144"/>
      <c r="AY5695" s="144"/>
      <c r="AZ5695" s="144"/>
      <c r="BA5695" s="54"/>
      <c r="BB5695" s="54"/>
    </row>
    <row r="5696" spans="2:54" x14ac:dyDescent="0.25">
      <c r="B5696" s="77"/>
      <c r="C5696" s="77"/>
      <c r="D5696" s="77"/>
      <c r="E5696" s="77"/>
      <c r="F5696" s="77"/>
      <c r="G5696" s="77"/>
      <c r="I5696" s="78"/>
      <c r="K5696" s="78"/>
      <c r="L5696" s="77"/>
      <c r="M5696" s="78"/>
      <c r="N5696" s="78"/>
      <c r="O5696" s="78"/>
      <c r="P5696" s="78"/>
      <c r="Q5696" s="144"/>
      <c r="R5696" s="78"/>
      <c r="S5696" s="78"/>
      <c r="T5696" s="78"/>
      <c r="U5696" s="78"/>
      <c r="V5696" s="219"/>
      <c r="W5696" s="78"/>
      <c r="X5696" s="78"/>
      <c r="Y5696" s="78"/>
      <c r="Z5696" s="78"/>
      <c r="AA5696" s="77"/>
      <c r="AB5696" s="77"/>
      <c r="AC5696" s="78"/>
      <c r="AD5696" s="104"/>
      <c r="AE5696" s="78"/>
      <c r="AF5696" s="104"/>
      <c r="AG5696" s="78"/>
      <c r="AH5696" s="104"/>
      <c r="AI5696" s="78"/>
      <c r="AJ5696" s="104"/>
      <c r="AK5696" s="78"/>
      <c r="AL5696" s="78"/>
      <c r="AM5696" s="8"/>
      <c r="AN5696" s="78"/>
      <c r="AO5696" s="78"/>
      <c r="AP5696" s="78"/>
      <c r="AQ5696" s="78"/>
      <c r="AR5696" s="78"/>
      <c r="AS5696" s="78"/>
      <c r="AT5696" s="78"/>
      <c r="AU5696" s="78"/>
      <c r="AV5696" s="78"/>
      <c r="AW5696" s="77"/>
      <c r="AX5696" s="144"/>
      <c r="AY5696" s="144"/>
      <c r="AZ5696" s="144"/>
      <c r="BA5696" s="54"/>
      <c r="BB5696" s="54"/>
    </row>
    <row r="5697" spans="2:54" x14ac:dyDescent="0.25">
      <c r="B5697" s="77"/>
      <c r="C5697" s="77"/>
      <c r="D5697" s="77"/>
      <c r="E5697" s="77"/>
      <c r="F5697" s="77"/>
      <c r="G5697" s="77"/>
      <c r="I5697" s="78"/>
      <c r="K5697" s="78"/>
      <c r="L5697" s="77"/>
      <c r="M5697" s="78"/>
      <c r="N5697" s="78"/>
      <c r="O5697" s="78"/>
      <c r="P5697" s="78"/>
      <c r="Q5697" s="144"/>
      <c r="R5697" s="78"/>
      <c r="S5697" s="78"/>
      <c r="T5697" s="78"/>
      <c r="U5697" s="78"/>
      <c r="V5697" s="219"/>
      <c r="W5697" s="78"/>
      <c r="X5697" s="78"/>
      <c r="Y5697" s="78"/>
      <c r="Z5697" s="78"/>
      <c r="AA5697" s="77"/>
      <c r="AB5697" s="77"/>
      <c r="AC5697" s="78"/>
      <c r="AD5697" s="104"/>
      <c r="AE5697" s="78"/>
      <c r="AF5697" s="104"/>
      <c r="AG5697" s="78"/>
      <c r="AH5697" s="104"/>
      <c r="AI5697" s="78"/>
      <c r="AJ5697" s="104"/>
      <c r="AK5697" s="78"/>
      <c r="AL5697" s="78"/>
      <c r="AM5697" s="8"/>
      <c r="AN5697" s="78"/>
      <c r="AO5697" s="78"/>
      <c r="AP5697" s="78"/>
      <c r="AQ5697" s="78"/>
      <c r="AR5697" s="78"/>
      <c r="AS5697" s="78"/>
      <c r="AT5697" s="78"/>
      <c r="AU5697" s="78"/>
      <c r="AV5697" s="78"/>
      <c r="AW5697" s="77"/>
      <c r="AX5697" s="144"/>
      <c r="AY5697" s="144"/>
      <c r="AZ5697" s="144"/>
      <c r="BA5697" s="54"/>
      <c r="BB5697" s="54"/>
    </row>
    <row r="5698" spans="2:54" x14ac:dyDescent="0.25">
      <c r="B5698" s="77"/>
      <c r="C5698" s="77"/>
      <c r="D5698" s="77"/>
      <c r="E5698" s="77"/>
      <c r="F5698" s="77"/>
      <c r="G5698" s="77"/>
      <c r="I5698" s="78"/>
      <c r="K5698" s="78"/>
      <c r="L5698" s="77"/>
      <c r="M5698" s="78"/>
      <c r="N5698" s="78"/>
      <c r="O5698" s="78"/>
      <c r="P5698" s="78"/>
      <c r="Q5698" s="144"/>
      <c r="R5698" s="78"/>
      <c r="S5698" s="78"/>
      <c r="T5698" s="78"/>
      <c r="U5698" s="78"/>
      <c r="V5698" s="219"/>
      <c r="W5698" s="78"/>
      <c r="X5698" s="78"/>
      <c r="Y5698" s="78"/>
      <c r="Z5698" s="78"/>
      <c r="AA5698" s="77"/>
      <c r="AB5698" s="77"/>
      <c r="AC5698" s="78"/>
      <c r="AD5698" s="104"/>
      <c r="AE5698" s="78"/>
      <c r="AF5698" s="104"/>
      <c r="AG5698" s="78"/>
      <c r="AH5698" s="104"/>
      <c r="AI5698" s="78"/>
      <c r="AJ5698" s="104"/>
      <c r="AK5698" s="78"/>
      <c r="AL5698" s="78"/>
      <c r="AM5698" s="8"/>
      <c r="AN5698" s="78"/>
      <c r="AO5698" s="78"/>
      <c r="AP5698" s="78"/>
      <c r="AQ5698" s="78"/>
      <c r="AR5698" s="78"/>
      <c r="AS5698" s="78"/>
      <c r="AT5698" s="78"/>
      <c r="AU5698" s="78"/>
      <c r="AV5698" s="78"/>
      <c r="AW5698" s="77"/>
      <c r="AX5698" s="144"/>
      <c r="AY5698" s="144"/>
      <c r="AZ5698" s="144"/>
      <c r="BA5698" s="54"/>
      <c r="BB5698" s="54"/>
    </row>
    <row r="5699" spans="2:54" x14ac:dyDescent="0.25">
      <c r="B5699" s="77"/>
      <c r="C5699" s="77"/>
      <c r="D5699" s="77"/>
      <c r="E5699" s="77"/>
      <c r="F5699" s="77"/>
      <c r="G5699" s="77"/>
      <c r="I5699" s="78"/>
      <c r="K5699" s="78"/>
      <c r="L5699" s="77"/>
      <c r="M5699" s="78"/>
      <c r="N5699" s="78"/>
      <c r="O5699" s="78"/>
      <c r="P5699" s="78"/>
      <c r="Q5699" s="144"/>
      <c r="R5699" s="78"/>
      <c r="S5699" s="78"/>
      <c r="T5699" s="78"/>
      <c r="U5699" s="78"/>
      <c r="V5699" s="219"/>
      <c r="W5699" s="78"/>
      <c r="X5699" s="78"/>
      <c r="Y5699" s="78"/>
      <c r="Z5699" s="78"/>
      <c r="AA5699" s="77"/>
      <c r="AB5699" s="77"/>
      <c r="AC5699" s="78"/>
      <c r="AD5699" s="104"/>
      <c r="AE5699" s="78"/>
      <c r="AF5699" s="104"/>
      <c r="AG5699" s="78"/>
      <c r="AH5699" s="104"/>
      <c r="AI5699" s="78"/>
      <c r="AJ5699" s="104"/>
      <c r="AK5699" s="78"/>
      <c r="AL5699" s="78"/>
      <c r="AM5699" s="8"/>
      <c r="AN5699" s="78"/>
      <c r="AO5699" s="78"/>
      <c r="AP5699" s="78"/>
      <c r="AQ5699" s="78"/>
      <c r="AR5699" s="78"/>
      <c r="AS5699" s="78"/>
      <c r="AT5699" s="78"/>
      <c r="AU5699" s="78"/>
      <c r="AV5699" s="78"/>
      <c r="AW5699" s="77"/>
      <c r="AX5699" s="144"/>
      <c r="AY5699" s="144"/>
      <c r="AZ5699" s="144"/>
      <c r="BA5699" s="54"/>
      <c r="BB5699" s="54"/>
    </row>
    <row r="5700" spans="2:54" x14ac:dyDescent="0.25">
      <c r="B5700" s="77"/>
      <c r="C5700" s="77"/>
      <c r="D5700" s="77"/>
      <c r="E5700" s="77"/>
      <c r="F5700" s="77"/>
      <c r="G5700" s="77"/>
      <c r="I5700" s="78"/>
      <c r="K5700" s="78"/>
      <c r="L5700" s="77"/>
      <c r="M5700" s="78"/>
      <c r="N5700" s="78"/>
      <c r="O5700" s="78"/>
      <c r="P5700" s="78"/>
      <c r="Q5700" s="144"/>
      <c r="R5700" s="78"/>
      <c r="S5700" s="78"/>
      <c r="T5700" s="78"/>
      <c r="U5700" s="78"/>
      <c r="V5700" s="219"/>
      <c r="W5700" s="78"/>
      <c r="X5700" s="78"/>
      <c r="Y5700" s="78"/>
      <c r="Z5700" s="78"/>
      <c r="AA5700" s="77"/>
      <c r="AB5700" s="77"/>
      <c r="AC5700" s="78"/>
      <c r="AD5700" s="104"/>
      <c r="AE5700" s="78"/>
      <c r="AF5700" s="104"/>
      <c r="AG5700" s="78"/>
      <c r="AH5700" s="104"/>
      <c r="AI5700" s="78"/>
      <c r="AJ5700" s="104"/>
      <c r="AK5700" s="78"/>
      <c r="AL5700" s="78"/>
      <c r="AM5700" s="8"/>
      <c r="AN5700" s="78"/>
      <c r="AO5700" s="78"/>
      <c r="AP5700" s="78"/>
      <c r="AQ5700" s="78"/>
      <c r="AR5700" s="78"/>
      <c r="AS5700" s="78"/>
      <c r="AT5700" s="78"/>
      <c r="AU5700" s="78"/>
      <c r="AV5700" s="78"/>
      <c r="AW5700" s="77"/>
      <c r="AX5700" s="144"/>
      <c r="AY5700" s="144"/>
      <c r="AZ5700" s="144"/>
      <c r="BA5700" s="54"/>
      <c r="BB5700" s="54"/>
    </row>
    <row r="5701" spans="2:54" x14ac:dyDescent="0.25">
      <c r="B5701" s="77"/>
      <c r="C5701" s="77"/>
      <c r="D5701" s="77"/>
      <c r="E5701" s="77"/>
      <c r="F5701" s="77"/>
      <c r="G5701" s="77"/>
      <c r="I5701" s="78"/>
      <c r="K5701" s="78"/>
      <c r="L5701" s="77"/>
      <c r="M5701" s="78"/>
      <c r="N5701" s="78"/>
      <c r="O5701" s="78"/>
      <c r="P5701" s="78"/>
      <c r="Q5701" s="144"/>
      <c r="R5701" s="78"/>
      <c r="S5701" s="78"/>
      <c r="T5701" s="78"/>
      <c r="U5701" s="78"/>
      <c r="V5701" s="219"/>
      <c r="W5701" s="78"/>
      <c r="X5701" s="78"/>
      <c r="Y5701" s="78"/>
      <c r="Z5701" s="78"/>
      <c r="AA5701" s="77"/>
      <c r="AB5701" s="77"/>
      <c r="AC5701" s="78"/>
      <c r="AD5701" s="104"/>
      <c r="AE5701" s="78"/>
      <c r="AF5701" s="104"/>
      <c r="AG5701" s="78"/>
      <c r="AH5701" s="104"/>
      <c r="AI5701" s="78"/>
      <c r="AJ5701" s="104"/>
      <c r="AK5701" s="78"/>
      <c r="AL5701" s="78"/>
      <c r="AM5701" s="8"/>
      <c r="AN5701" s="78"/>
      <c r="AO5701" s="78"/>
      <c r="AP5701" s="78"/>
      <c r="AQ5701" s="78"/>
      <c r="AR5701" s="78"/>
      <c r="AS5701" s="78"/>
      <c r="AT5701" s="78"/>
      <c r="AU5701" s="78"/>
      <c r="AV5701" s="78"/>
      <c r="AW5701" s="77"/>
      <c r="AX5701" s="144"/>
      <c r="AY5701" s="144"/>
      <c r="AZ5701" s="144"/>
      <c r="BA5701" s="54"/>
      <c r="BB5701" s="54"/>
    </row>
    <row r="5702" spans="2:54" x14ac:dyDescent="0.25">
      <c r="B5702" s="77"/>
      <c r="C5702" s="77"/>
      <c r="D5702" s="77"/>
      <c r="E5702" s="77"/>
      <c r="F5702" s="77"/>
      <c r="G5702" s="77"/>
      <c r="I5702" s="78"/>
      <c r="K5702" s="78"/>
      <c r="L5702" s="77"/>
      <c r="M5702" s="78"/>
      <c r="N5702" s="78"/>
      <c r="O5702" s="78"/>
      <c r="P5702" s="78"/>
      <c r="Q5702" s="144"/>
      <c r="R5702" s="78"/>
      <c r="S5702" s="78"/>
      <c r="T5702" s="78"/>
      <c r="U5702" s="78"/>
      <c r="V5702" s="219"/>
      <c r="W5702" s="78"/>
      <c r="X5702" s="78"/>
      <c r="Y5702" s="78"/>
      <c r="Z5702" s="78"/>
      <c r="AA5702" s="77"/>
      <c r="AB5702" s="77"/>
      <c r="AC5702" s="78"/>
      <c r="AD5702" s="104"/>
      <c r="AE5702" s="78"/>
      <c r="AF5702" s="104"/>
      <c r="AG5702" s="78"/>
      <c r="AH5702" s="104"/>
      <c r="AI5702" s="78"/>
      <c r="AJ5702" s="104"/>
      <c r="AK5702" s="78"/>
      <c r="AL5702" s="78"/>
      <c r="AM5702" s="8"/>
      <c r="AN5702" s="78"/>
      <c r="AO5702" s="78"/>
      <c r="AP5702" s="78"/>
      <c r="AQ5702" s="78"/>
      <c r="AR5702" s="78"/>
      <c r="AS5702" s="78"/>
      <c r="AT5702" s="78"/>
      <c r="AU5702" s="78"/>
      <c r="AV5702" s="78"/>
      <c r="AW5702" s="77"/>
      <c r="AX5702" s="144"/>
      <c r="AY5702" s="144"/>
      <c r="AZ5702" s="144"/>
      <c r="BA5702" s="54"/>
      <c r="BB5702" s="54"/>
    </row>
    <row r="5703" spans="2:54" x14ac:dyDescent="0.25">
      <c r="B5703" s="77"/>
      <c r="C5703" s="77"/>
      <c r="D5703" s="77"/>
      <c r="E5703" s="77"/>
      <c r="F5703" s="77"/>
      <c r="G5703" s="77"/>
      <c r="I5703" s="78"/>
      <c r="K5703" s="78"/>
      <c r="L5703" s="77"/>
      <c r="M5703" s="78"/>
      <c r="N5703" s="78"/>
      <c r="O5703" s="78"/>
      <c r="P5703" s="78"/>
      <c r="Q5703" s="144"/>
      <c r="R5703" s="78"/>
      <c r="S5703" s="78"/>
      <c r="T5703" s="78"/>
      <c r="U5703" s="78"/>
      <c r="V5703" s="219"/>
      <c r="W5703" s="78"/>
      <c r="X5703" s="78"/>
      <c r="Y5703" s="78"/>
      <c r="Z5703" s="78"/>
      <c r="AA5703" s="77"/>
      <c r="AB5703" s="77"/>
      <c r="AC5703" s="78"/>
      <c r="AD5703" s="104"/>
      <c r="AE5703" s="78"/>
      <c r="AF5703" s="104"/>
      <c r="AG5703" s="78"/>
      <c r="AH5703" s="104"/>
      <c r="AI5703" s="78"/>
      <c r="AJ5703" s="104"/>
      <c r="AK5703" s="78"/>
      <c r="AL5703" s="78"/>
      <c r="AM5703" s="8"/>
      <c r="AN5703" s="78"/>
      <c r="AO5703" s="78"/>
      <c r="AP5703" s="78"/>
      <c r="AQ5703" s="78"/>
      <c r="AR5703" s="78"/>
      <c r="AS5703" s="78"/>
      <c r="AT5703" s="78"/>
      <c r="AU5703" s="78"/>
      <c r="AV5703" s="78"/>
      <c r="AW5703" s="77"/>
      <c r="AX5703" s="144"/>
      <c r="AY5703" s="144"/>
      <c r="AZ5703" s="144"/>
      <c r="BA5703" s="54"/>
      <c r="BB5703" s="54"/>
    </row>
    <row r="5704" spans="2:54" x14ac:dyDescent="0.25">
      <c r="B5704" s="77"/>
      <c r="C5704" s="77"/>
      <c r="D5704" s="77"/>
      <c r="E5704" s="77"/>
      <c r="F5704" s="77"/>
      <c r="G5704" s="77"/>
      <c r="I5704" s="78"/>
      <c r="K5704" s="78"/>
      <c r="L5704" s="77"/>
      <c r="M5704" s="78"/>
      <c r="N5704" s="78"/>
      <c r="O5704" s="78"/>
      <c r="P5704" s="78"/>
      <c r="Q5704" s="144"/>
      <c r="R5704" s="78"/>
      <c r="S5704" s="78"/>
      <c r="T5704" s="78"/>
      <c r="U5704" s="78"/>
      <c r="V5704" s="219"/>
      <c r="W5704" s="78"/>
      <c r="X5704" s="78"/>
      <c r="Y5704" s="78"/>
      <c r="Z5704" s="78"/>
      <c r="AA5704" s="77"/>
      <c r="AB5704" s="77"/>
      <c r="AC5704" s="78"/>
      <c r="AD5704" s="104"/>
      <c r="AE5704" s="78"/>
      <c r="AF5704" s="104"/>
      <c r="AG5704" s="78"/>
      <c r="AH5704" s="104"/>
      <c r="AI5704" s="78"/>
      <c r="AJ5704" s="104"/>
      <c r="AK5704" s="78"/>
      <c r="AL5704" s="78"/>
      <c r="AM5704" s="8"/>
      <c r="AN5704" s="78"/>
      <c r="AO5704" s="78"/>
      <c r="AP5704" s="78"/>
      <c r="AQ5704" s="78"/>
      <c r="AR5704" s="78"/>
      <c r="AS5704" s="78"/>
      <c r="AT5704" s="78"/>
      <c r="AU5704" s="78"/>
      <c r="AV5704" s="78"/>
      <c r="AW5704" s="77"/>
      <c r="AX5704" s="144"/>
      <c r="AY5704" s="144"/>
      <c r="AZ5704" s="144"/>
      <c r="BA5704" s="54"/>
      <c r="BB5704" s="54"/>
    </row>
    <row r="5705" spans="2:54" x14ac:dyDescent="0.25">
      <c r="B5705" s="77"/>
      <c r="C5705" s="77"/>
      <c r="D5705" s="77"/>
      <c r="E5705" s="77"/>
      <c r="F5705" s="77"/>
      <c r="G5705" s="77"/>
      <c r="I5705" s="78"/>
      <c r="K5705" s="78"/>
      <c r="L5705" s="77"/>
      <c r="M5705" s="78"/>
      <c r="N5705" s="78"/>
      <c r="O5705" s="78"/>
      <c r="P5705" s="78"/>
      <c r="Q5705" s="144"/>
      <c r="R5705" s="78"/>
      <c r="S5705" s="78"/>
      <c r="T5705" s="78"/>
      <c r="U5705" s="78"/>
      <c r="V5705" s="219"/>
      <c r="W5705" s="78"/>
      <c r="X5705" s="78"/>
      <c r="Y5705" s="78"/>
      <c r="Z5705" s="78"/>
      <c r="AA5705" s="77"/>
      <c r="AB5705" s="77"/>
      <c r="AC5705" s="78"/>
      <c r="AD5705" s="104"/>
      <c r="AE5705" s="78"/>
      <c r="AF5705" s="104"/>
      <c r="AG5705" s="78"/>
      <c r="AH5705" s="104"/>
      <c r="AI5705" s="78"/>
      <c r="AJ5705" s="104"/>
      <c r="AK5705" s="78"/>
      <c r="AL5705" s="78"/>
      <c r="AM5705" s="8"/>
      <c r="AN5705" s="78"/>
      <c r="AO5705" s="78"/>
      <c r="AP5705" s="78"/>
      <c r="AQ5705" s="78"/>
      <c r="AR5705" s="78"/>
      <c r="AS5705" s="78"/>
      <c r="AT5705" s="78"/>
      <c r="AU5705" s="78"/>
      <c r="AV5705" s="78"/>
      <c r="AW5705" s="77"/>
      <c r="AX5705" s="144"/>
      <c r="AY5705" s="144"/>
      <c r="AZ5705" s="144"/>
      <c r="BA5705" s="54"/>
      <c r="BB5705" s="54"/>
    </row>
    <row r="5706" spans="2:54" x14ac:dyDescent="0.25">
      <c r="B5706" s="77"/>
      <c r="C5706" s="77"/>
      <c r="D5706" s="77"/>
      <c r="E5706" s="77"/>
      <c r="F5706" s="77"/>
      <c r="G5706" s="77"/>
      <c r="I5706" s="78"/>
      <c r="K5706" s="78"/>
      <c r="L5706" s="77"/>
      <c r="M5706" s="78"/>
      <c r="N5706" s="78"/>
      <c r="O5706" s="78"/>
      <c r="P5706" s="78"/>
      <c r="Q5706" s="144"/>
      <c r="R5706" s="78"/>
      <c r="S5706" s="78"/>
      <c r="T5706" s="78"/>
      <c r="U5706" s="78"/>
      <c r="V5706" s="219"/>
      <c r="W5706" s="78"/>
      <c r="X5706" s="78"/>
      <c r="Y5706" s="78"/>
      <c r="Z5706" s="78"/>
      <c r="AA5706" s="77"/>
      <c r="AB5706" s="77"/>
      <c r="AC5706" s="78"/>
      <c r="AD5706" s="104"/>
      <c r="AE5706" s="78"/>
      <c r="AF5706" s="104"/>
      <c r="AG5706" s="78"/>
      <c r="AH5706" s="104"/>
      <c r="AI5706" s="78"/>
      <c r="AJ5706" s="104"/>
      <c r="AK5706" s="78"/>
      <c r="AL5706" s="78"/>
      <c r="AM5706" s="8"/>
      <c r="AN5706" s="78"/>
      <c r="AO5706" s="78"/>
      <c r="AP5706" s="78"/>
      <c r="AQ5706" s="78"/>
      <c r="AR5706" s="78"/>
      <c r="AS5706" s="78"/>
      <c r="AT5706" s="78"/>
      <c r="AU5706" s="78"/>
      <c r="AV5706" s="78"/>
      <c r="AW5706" s="77"/>
      <c r="AX5706" s="144"/>
      <c r="AY5706" s="144"/>
      <c r="AZ5706" s="144"/>
      <c r="BA5706" s="54"/>
      <c r="BB5706" s="54"/>
    </row>
    <row r="5707" spans="2:54" x14ac:dyDescent="0.25">
      <c r="B5707" s="77"/>
      <c r="C5707" s="77"/>
      <c r="D5707" s="77"/>
      <c r="E5707" s="77"/>
      <c r="F5707" s="77"/>
      <c r="G5707" s="77"/>
      <c r="I5707" s="78"/>
      <c r="K5707" s="78"/>
      <c r="L5707" s="77"/>
      <c r="M5707" s="78"/>
      <c r="N5707" s="78"/>
      <c r="O5707" s="78"/>
      <c r="P5707" s="78"/>
      <c r="Q5707" s="144"/>
      <c r="R5707" s="78"/>
      <c r="S5707" s="78"/>
      <c r="T5707" s="78"/>
      <c r="U5707" s="78"/>
      <c r="V5707" s="219"/>
      <c r="W5707" s="78"/>
      <c r="X5707" s="78"/>
      <c r="Y5707" s="78"/>
      <c r="Z5707" s="78"/>
      <c r="AA5707" s="77"/>
      <c r="AB5707" s="77"/>
      <c r="AC5707" s="78"/>
      <c r="AD5707" s="104"/>
      <c r="AE5707" s="78"/>
      <c r="AF5707" s="104"/>
      <c r="AG5707" s="78"/>
      <c r="AH5707" s="104"/>
      <c r="AI5707" s="78"/>
      <c r="AJ5707" s="104"/>
      <c r="AK5707" s="78"/>
      <c r="AL5707" s="78"/>
      <c r="AM5707" s="8"/>
      <c r="AN5707" s="78"/>
      <c r="AO5707" s="78"/>
      <c r="AP5707" s="78"/>
      <c r="AQ5707" s="78"/>
      <c r="AR5707" s="78"/>
      <c r="AS5707" s="78"/>
      <c r="AT5707" s="78"/>
      <c r="AU5707" s="78"/>
      <c r="AV5707" s="78"/>
      <c r="AW5707" s="77"/>
      <c r="AX5707" s="144"/>
      <c r="AY5707" s="144"/>
      <c r="AZ5707" s="144"/>
      <c r="BA5707" s="54"/>
      <c r="BB5707" s="54"/>
    </row>
    <row r="5708" spans="2:54" x14ac:dyDescent="0.25">
      <c r="B5708" s="77"/>
      <c r="C5708" s="77"/>
      <c r="D5708" s="77"/>
      <c r="E5708" s="77"/>
      <c r="F5708" s="77"/>
      <c r="G5708" s="77"/>
      <c r="I5708" s="78"/>
      <c r="K5708" s="78"/>
      <c r="L5708" s="77"/>
      <c r="M5708" s="78"/>
      <c r="N5708" s="78"/>
      <c r="O5708" s="78"/>
      <c r="P5708" s="78"/>
      <c r="Q5708" s="144"/>
      <c r="R5708" s="78"/>
      <c r="S5708" s="78"/>
      <c r="T5708" s="78"/>
      <c r="U5708" s="78"/>
      <c r="V5708" s="219"/>
      <c r="W5708" s="78"/>
      <c r="X5708" s="78"/>
      <c r="Y5708" s="78"/>
      <c r="Z5708" s="78"/>
      <c r="AA5708" s="77"/>
      <c r="AB5708" s="77"/>
      <c r="AC5708" s="78"/>
      <c r="AD5708" s="104"/>
      <c r="AE5708" s="78"/>
      <c r="AF5708" s="104"/>
      <c r="AG5708" s="78"/>
      <c r="AH5708" s="104"/>
      <c r="AI5708" s="78"/>
      <c r="AJ5708" s="104"/>
      <c r="AK5708" s="78"/>
      <c r="AL5708" s="78"/>
      <c r="AM5708" s="8"/>
      <c r="AN5708" s="78"/>
      <c r="AO5708" s="78"/>
      <c r="AP5708" s="78"/>
      <c r="AQ5708" s="78"/>
      <c r="AR5708" s="78"/>
      <c r="AS5708" s="78"/>
      <c r="AT5708" s="78"/>
      <c r="AU5708" s="78"/>
      <c r="AV5708" s="78"/>
      <c r="AW5708" s="77"/>
      <c r="AX5708" s="144"/>
      <c r="AY5708" s="144"/>
      <c r="AZ5708" s="144"/>
      <c r="BA5708" s="54"/>
      <c r="BB5708" s="54"/>
    </row>
    <row r="5709" spans="2:54" x14ac:dyDescent="0.25">
      <c r="B5709" s="77"/>
      <c r="C5709" s="77"/>
      <c r="D5709" s="77"/>
      <c r="E5709" s="77"/>
      <c r="F5709" s="77"/>
      <c r="G5709" s="77"/>
      <c r="I5709" s="78"/>
      <c r="K5709" s="78"/>
      <c r="L5709" s="77"/>
      <c r="M5709" s="78"/>
      <c r="N5709" s="78"/>
      <c r="O5709" s="78"/>
      <c r="P5709" s="78"/>
      <c r="Q5709" s="144"/>
      <c r="R5709" s="78"/>
      <c r="S5709" s="78"/>
      <c r="T5709" s="78"/>
      <c r="U5709" s="78"/>
      <c r="V5709" s="219"/>
      <c r="W5709" s="78"/>
      <c r="X5709" s="78"/>
      <c r="Y5709" s="78"/>
      <c r="Z5709" s="78"/>
      <c r="AA5709" s="77"/>
      <c r="AB5709" s="77"/>
      <c r="AC5709" s="78"/>
      <c r="AD5709" s="104"/>
      <c r="AE5709" s="78"/>
      <c r="AF5709" s="104"/>
      <c r="AG5709" s="78"/>
      <c r="AH5709" s="104"/>
      <c r="AI5709" s="78"/>
      <c r="AJ5709" s="104"/>
      <c r="AK5709" s="78"/>
      <c r="AL5709" s="78"/>
      <c r="AM5709" s="8"/>
      <c r="AN5709" s="78"/>
      <c r="AO5709" s="78"/>
      <c r="AP5709" s="78"/>
      <c r="AQ5709" s="78"/>
      <c r="AR5709" s="78"/>
      <c r="AS5709" s="78"/>
      <c r="AT5709" s="78"/>
      <c r="AU5709" s="78"/>
      <c r="AV5709" s="78"/>
      <c r="AW5709" s="77"/>
      <c r="AX5709" s="144"/>
      <c r="AY5709" s="144"/>
      <c r="AZ5709" s="144"/>
      <c r="BA5709" s="54"/>
      <c r="BB5709" s="54"/>
    </row>
    <row r="5710" spans="2:54" x14ac:dyDescent="0.25">
      <c r="B5710" s="77"/>
      <c r="C5710" s="77"/>
      <c r="D5710" s="77"/>
      <c r="E5710" s="77"/>
      <c r="F5710" s="77"/>
      <c r="G5710" s="77"/>
      <c r="I5710" s="78"/>
      <c r="K5710" s="78"/>
      <c r="L5710" s="77"/>
      <c r="M5710" s="78"/>
      <c r="N5710" s="78"/>
      <c r="O5710" s="78"/>
      <c r="P5710" s="78"/>
      <c r="Q5710" s="144"/>
      <c r="R5710" s="78"/>
      <c r="S5710" s="78"/>
      <c r="T5710" s="78"/>
      <c r="U5710" s="78"/>
      <c r="V5710" s="219"/>
      <c r="W5710" s="78"/>
      <c r="X5710" s="78"/>
      <c r="Y5710" s="78"/>
      <c r="Z5710" s="78"/>
      <c r="AA5710" s="77"/>
      <c r="AB5710" s="77"/>
      <c r="AC5710" s="78"/>
      <c r="AD5710" s="104"/>
      <c r="AE5710" s="78"/>
      <c r="AF5710" s="104"/>
      <c r="AG5710" s="78"/>
      <c r="AH5710" s="104"/>
      <c r="AI5710" s="78"/>
      <c r="AJ5710" s="104"/>
      <c r="AK5710" s="78"/>
      <c r="AL5710" s="78"/>
      <c r="AM5710" s="8"/>
      <c r="AN5710" s="78"/>
      <c r="AO5710" s="78"/>
      <c r="AP5710" s="78"/>
      <c r="AQ5710" s="78"/>
      <c r="AR5710" s="78"/>
      <c r="AS5710" s="78"/>
      <c r="AT5710" s="78"/>
      <c r="AU5710" s="78"/>
      <c r="AV5710" s="78"/>
      <c r="AW5710" s="77"/>
      <c r="AX5710" s="144"/>
      <c r="AY5710" s="144"/>
      <c r="AZ5710" s="144"/>
      <c r="BA5710" s="54"/>
      <c r="BB5710" s="54"/>
    </row>
    <row r="5711" spans="2:54" x14ac:dyDescent="0.25">
      <c r="B5711" s="77"/>
      <c r="C5711" s="77"/>
      <c r="D5711" s="77"/>
      <c r="E5711" s="77"/>
      <c r="F5711" s="77"/>
      <c r="G5711" s="77"/>
      <c r="I5711" s="78"/>
      <c r="K5711" s="78"/>
      <c r="L5711" s="77"/>
      <c r="M5711" s="78"/>
      <c r="N5711" s="78"/>
      <c r="O5711" s="78"/>
      <c r="P5711" s="78"/>
      <c r="Q5711" s="144"/>
      <c r="R5711" s="78"/>
      <c r="S5711" s="78"/>
      <c r="T5711" s="78"/>
      <c r="U5711" s="78"/>
      <c r="V5711" s="219"/>
      <c r="W5711" s="78"/>
      <c r="X5711" s="78"/>
      <c r="Y5711" s="78"/>
      <c r="Z5711" s="78"/>
      <c r="AA5711" s="77"/>
      <c r="AB5711" s="77"/>
      <c r="AC5711" s="78"/>
      <c r="AD5711" s="104"/>
      <c r="AE5711" s="78"/>
      <c r="AF5711" s="104"/>
      <c r="AG5711" s="78"/>
      <c r="AH5711" s="104"/>
      <c r="AI5711" s="78"/>
      <c r="AJ5711" s="104"/>
      <c r="AK5711" s="78"/>
      <c r="AL5711" s="78"/>
      <c r="AM5711" s="8"/>
      <c r="AN5711" s="78"/>
      <c r="AO5711" s="78"/>
      <c r="AP5711" s="78"/>
      <c r="AQ5711" s="78"/>
      <c r="AR5711" s="78"/>
      <c r="AS5711" s="78"/>
      <c r="AT5711" s="78"/>
      <c r="AU5711" s="78"/>
      <c r="AV5711" s="78"/>
      <c r="AW5711" s="77"/>
      <c r="AX5711" s="144"/>
      <c r="AY5711" s="144"/>
      <c r="AZ5711" s="144"/>
      <c r="BA5711" s="54"/>
      <c r="BB5711" s="54"/>
    </row>
    <row r="5712" spans="2:54" x14ac:dyDescent="0.25">
      <c r="B5712" s="77"/>
      <c r="C5712" s="77"/>
      <c r="D5712" s="77"/>
      <c r="E5712" s="77"/>
      <c r="F5712" s="77"/>
      <c r="G5712" s="77"/>
      <c r="I5712" s="78"/>
      <c r="K5712" s="78"/>
      <c r="L5712" s="77"/>
      <c r="M5712" s="78"/>
      <c r="N5712" s="78"/>
      <c r="O5712" s="78"/>
      <c r="P5712" s="78"/>
      <c r="Q5712" s="144"/>
      <c r="R5712" s="78"/>
      <c r="S5712" s="78"/>
      <c r="T5712" s="78"/>
      <c r="U5712" s="78"/>
      <c r="V5712" s="219"/>
      <c r="W5712" s="78"/>
      <c r="X5712" s="78"/>
      <c r="Y5712" s="78"/>
      <c r="Z5712" s="78"/>
      <c r="AA5712" s="77"/>
      <c r="AB5712" s="77"/>
      <c r="AC5712" s="78"/>
      <c r="AD5712" s="104"/>
      <c r="AE5712" s="78"/>
      <c r="AF5712" s="104"/>
      <c r="AG5712" s="78"/>
      <c r="AH5712" s="104"/>
      <c r="AI5712" s="78"/>
      <c r="AJ5712" s="104"/>
      <c r="AK5712" s="78"/>
      <c r="AL5712" s="78"/>
      <c r="AM5712" s="8"/>
      <c r="AN5712" s="78"/>
      <c r="AO5712" s="78"/>
      <c r="AP5712" s="78"/>
      <c r="AQ5712" s="78"/>
      <c r="AR5712" s="78"/>
      <c r="AS5712" s="78"/>
      <c r="AT5712" s="78"/>
      <c r="AU5712" s="78"/>
      <c r="AV5712" s="78"/>
      <c r="AW5712" s="77"/>
      <c r="AX5712" s="144"/>
      <c r="AY5712" s="144"/>
      <c r="AZ5712" s="144"/>
      <c r="BA5712" s="54"/>
      <c r="BB5712" s="54"/>
    </row>
    <row r="5713" spans="2:54" x14ac:dyDescent="0.25">
      <c r="B5713" s="77"/>
      <c r="C5713" s="77"/>
      <c r="D5713" s="77"/>
      <c r="E5713" s="77"/>
      <c r="F5713" s="77"/>
      <c r="G5713" s="77"/>
      <c r="I5713" s="78"/>
      <c r="K5713" s="78"/>
      <c r="L5713" s="77"/>
      <c r="M5713" s="78"/>
      <c r="N5713" s="78"/>
      <c r="O5713" s="78"/>
      <c r="P5713" s="78"/>
      <c r="Q5713" s="144"/>
      <c r="R5713" s="78"/>
      <c r="S5713" s="78"/>
      <c r="T5713" s="78"/>
      <c r="U5713" s="78"/>
      <c r="V5713" s="219"/>
      <c r="W5713" s="78"/>
      <c r="X5713" s="78"/>
      <c r="Y5713" s="78"/>
      <c r="Z5713" s="78"/>
      <c r="AA5713" s="77"/>
      <c r="AB5713" s="77"/>
      <c r="AC5713" s="78"/>
      <c r="AD5713" s="104"/>
      <c r="AE5713" s="78"/>
      <c r="AF5713" s="104"/>
      <c r="AG5713" s="78"/>
      <c r="AH5713" s="104"/>
      <c r="AI5713" s="78"/>
      <c r="AJ5713" s="104"/>
      <c r="AK5713" s="78"/>
      <c r="AL5713" s="78"/>
      <c r="AM5713" s="8"/>
      <c r="AN5713" s="78"/>
      <c r="AO5713" s="78"/>
      <c r="AP5713" s="78"/>
      <c r="AQ5713" s="78"/>
      <c r="AR5713" s="78"/>
      <c r="AS5713" s="78"/>
      <c r="AT5713" s="78"/>
      <c r="AU5713" s="78"/>
      <c r="AV5713" s="78"/>
      <c r="AW5713" s="77"/>
      <c r="AX5713" s="144"/>
      <c r="AY5713" s="144"/>
      <c r="AZ5713" s="144"/>
      <c r="BA5713" s="54"/>
      <c r="BB5713" s="54"/>
    </row>
    <row r="5714" spans="2:54" x14ac:dyDescent="0.25">
      <c r="B5714" s="77"/>
      <c r="C5714" s="77"/>
      <c r="D5714" s="77"/>
      <c r="E5714" s="77"/>
      <c r="F5714" s="77"/>
      <c r="G5714" s="77"/>
      <c r="I5714" s="78"/>
      <c r="K5714" s="78"/>
      <c r="L5714" s="77"/>
      <c r="M5714" s="78"/>
      <c r="N5714" s="78"/>
      <c r="O5714" s="78"/>
      <c r="P5714" s="78"/>
      <c r="Q5714" s="144"/>
      <c r="R5714" s="78"/>
      <c r="S5714" s="78"/>
      <c r="T5714" s="78"/>
      <c r="U5714" s="78"/>
      <c r="V5714" s="219"/>
      <c r="W5714" s="78"/>
      <c r="X5714" s="78"/>
      <c r="Y5714" s="78"/>
      <c r="Z5714" s="78"/>
      <c r="AA5714" s="77"/>
      <c r="AB5714" s="77"/>
      <c r="AC5714" s="78"/>
      <c r="AD5714" s="104"/>
      <c r="AE5714" s="78"/>
      <c r="AF5714" s="104"/>
      <c r="AG5714" s="78"/>
      <c r="AH5714" s="104"/>
      <c r="AI5714" s="78"/>
      <c r="AJ5714" s="104"/>
      <c r="AK5714" s="78"/>
      <c r="AL5714" s="78"/>
      <c r="AM5714" s="8"/>
      <c r="AN5714" s="78"/>
      <c r="AO5714" s="78"/>
      <c r="AP5714" s="78"/>
      <c r="AQ5714" s="78"/>
      <c r="AR5714" s="78"/>
      <c r="AS5714" s="78"/>
      <c r="AT5714" s="78"/>
      <c r="AU5714" s="78"/>
      <c r="AV5714" s="78"/>
      <c r="AW5714" s="77"/>
      <c r="AX5714" s="144"/>
      <c r="AY5714" s="144"/>
      <c r="AZ5714" s="144"/>
      <c r="BA5714" s="54"/>
      <c r="BB5714" s="54"/>
    </row>
    <row r="5715" spans="2:54" x14ac:dyDescent="0.25">
      <c r="B5715" s="77"/>
      <c r="C5715" s="77"/>
      <c r="D5715" s="77"/>
      <c r="E5715" s="77"/>
      <c r="F5715" s="77"/>
      <c r="G5715" s="77"/>
      <c r="I5715" s="78"/>
      <c r="K5715" s="78"/>
      <c r="L5715" s="77"/>
      <c r="M5715" s="78"/>
      <c r="N5715" s="78"/>
      <c r="O5715" s="78"/>
      <c r="P5715" s="78"/>
      <c r="Q5715" s="144"/>
      <c r="R5715" s="78"/>
      <c r="S5715" s="78"/>
      <c r="T5715" s="78"/>
      <c r="U5715" s="78"/>
      <c r="V5715" s="219"/>
      <c r="W5715" s="78"/>
      <c r="X5715" s="78"/>
      <c r="Y5715" s="78"/>
      <c r="Z5715" s="78"/>
      <c r="AA5715" s="77"/>
      <c r="AB5715" s="77"/>
      <c r="AC5715" s="78"/>
      <c r="AD5715" s="104"/>
      <c r="AE5715" s="78"/>
      <c r="AF5715" s="104"/>
      <c r="AG5715" s="78"/>
      <c r="AH5715" s="104"/>
      <c r="AI5715" s="78"/>
      <c r="AJ5715" s="104"/>
      <c r="AK5715" s="78"/>
      <c r="AL5715" s="78"/>
      <c r="AM5715" s="8"/>
      <c r="AN5715" s="78"/>
      <c r="AO5715" s="78"/>
      <c r="AP5715" s="78"/>
      <c r="AQ5715" s="78"/>
      <c r="AR5715" s="78"/>
      <c r="AS5715" s="78"/>
      <c r="AT5715" s="78"/>
      <c r="AU5715" s="78"/>
      <c r="AV5715" s="78"/>
      <c r="AW5715" s="77"/>
      <c r="AX5715" s="144"/>
      <c r="AY5715" s="144"/>
      <c r="AZ5715" s="144"/>
      <c r="BA5715" s="54"/>
      <c r="BB5715" s="54"/>
    </row>
    <row r="5716" spans="2:54" x14ac:dyDescent="0.25">
      <c r="B5716" s="77"/>
      <c r="C5716" s="77"/>
      <c r="D5716" s="77"/>
      <c r="E5716" s="77"/>
      <c r="F5716" s="77"/>
      <c r="G5716" s="77"/>
      <c r="I5716" s="78"/>
      <c r="K5716" s="78"/>
      <c r="L5716" s="77"/>
      <c r="M5716" s="78"/>
      <c r="N5716" s="78"/>
      <c r="O5716" s="78"/>
      <c r="P5716" s="78"/>
      <c r="Q5716" s="144"/>
      <c r="R5716" s="78"/>
      <c r="S5716" s="78"/>
      <c r="T5716" s="78"/>
      <c r="U5716" s="78"/>
      <c r="V5716" s="219"/>
      <c r="W5716" s="78"/>
      <c r="X5716" s="78"/>
      <c r="Y5716" s="78"/>
      <c r="Z5716" s="78"/>
      <c r="AA5716" s="77"/>
      <c r="AB5716" s="77"/>
      <c r="AC5716" s="78"/>
      <c r="AD5716" s="104"/>
      <c r="AE5716" s="78"/>
      <c r="AF5716" s="104"/>
      <c r="AG5716" s="78"/>
      <c r="AH5716" s="104"/>
      <c r="AI5716" s="78"/>
      <c r="AJ5716" s="104"/>
      <c r="AK5716" s="78"/>
      <c r="AL5716" s="78"/>
      <c r="AM5716" s="8"/>
      <c r="AN5716" s="78"/>
      <c r="AO5716" s="78"/>
      <c r="AP5716" s="78"/>
      <c r="AQ5716" s="78"/>
      <c r="AR5716" s="78"/>
      <c r="AS5716" s="78"/>
      <c r="AT5716" s="78"/>
      <c r="AU5716" s="78"/>
      <c r="AV5716" s="78"/>
      <c r="AW5716" s="77"/>
      <c r="AX5716" s="144"/>
      <c r="AY5716" s="144"/>
      <c r="AZ5716" s="144"/>
      <c r="BA5716" s="54"/>
      <c r="BB5716" s="54"/>
    </row>
    <row r="5717" spans="2:54" x14ac:dyDescent="0.25">
      <c r="B5717" s="77"/>
      <c r="C5717" s="77"/>
      <c r="D5717" s="77"/>
      <c r="E5717" s="77"/>
      <c r="F5717" s="77"/>
      <c r="G5717" s="77"/>
      <c r="I5717" s="78"/>
      <c r="K5717" s="78"/>
      <c r="L5717" s="77"/>
      <c r="M5717" s="78"/>
      <c r="N5717" s="78"/>
      <c r="O5717" s="78"/>
      <c r="P5717" s="78"/>
      <c r="Q5717" s="144"/>
      <c r="R5717" s="78"/>
      <c r="S5717" s="78"/>
      <c r="T5717" s="78"/>
      <c r="U5717" s="78"/>
      <c r="V5717" s="219"/>
      <c r="W5717" s="78"/>
      <c r="X5717" s="78"/>
      <c r="Y5717" s="78"/>
      <c r="Z5717" s="78"/>
      <c r="AA5717" s="77"/>
      <c r="AB5717" s="77"/>
      <c r="AC5717" s="78"/>
      <c r="AD5717" s="104"/>
      <c r="AE5717" s="78"/>
      <c r="AF5717" s="104"/>
      <c r="AG5717" s="78"/>
      <c r="AH5717" s="104"/>
      <c r="AI5717" s="78"/>
      <c r="AJ5717" s="104"/>
      <c r="AK5717" s="78"/>
      <c r="AL5717" s="78"/>
      <c r="AM5717" s="8"/>
      <c r="AN5717" s="78"/>
      <c r="AO5717" s="78"/>
      <c r="AP5717" s="78"/>
      <c r="AQ5717" s="78"/>
      <c r="AR5717" s="78"/>
      <c r="AS5717" s="78"/>
      <c r="AT5717" s="78"/>
      <c r="AU5717" s="78"/>
      <c r="AV5717" s="78"/>
      <c r="AW5717" s="77"/>
      <c r="AX5717" s="144"/>
      <c r="AY5717" s="144"/>
      <c r="AZ5717" s="144"/>
      <c r="BA5717" s="54"/>
      <c r="BB5717" s="54"/>
    </row>
    <row r="5718" spans="2:54" x14ac:dyDescent="0.25">
      <c r="B5718" s="77"/>
      <c r="C5718" s="77"/>
      <c r="D5718" s="77"/>
      <c r="E5718" s="77"/>
      <c r="F5718" s="77"/>
      <c r="G5718" s="77"/>
      <c r="I5718" s="78"/>
      <c r="K5718" s="78"/>
      <c r="L5718" s="77"/>
      <c r="M5718" s="78"/>
      <c r="N5718" s="78"/>
      <c r="O5718" s="78"/>
      <c r="P5718" s="78"/>
      <c r="Q5718" s="144"/>
      <c r="R5718" s="78"/>
      <c r="S5718" s="78"/>
      <c r="T5718" s="78"/>
      <c r="U5718" s="78"/>
      <c r="V5718" s="219"/>
      <c r="W5718" s="78"/>
      <c r="X5718" s="78"/>
      <c r="Y5718" s="78"/>
      <c r="Z5718" s="78"/>
      <c r="AA5718" s="77"/>
      <c r="AB5718" s="77"/>
      <c r="AC5718" s="78"/>
      <c r="AD5718" s="104"/>
      <c r="AE5718" s="78"/>
      <c r="AF5718" s="104"/>
      <c r="AG5718" s="78"/>
      <c r="AH5718" s="104"/>
      <c r="AI5718" s="78"/>
      <c r="AJ5718" s="104"/>
      <c r="AK5718" s="78"/>
      <c r="AL5718" s="78"/>
      <c r="AM5718" s="8"/>
      <c r="AN5718" s="78"/>
      <c r="AO5718" s="78"/>
      <c r="AP5718" s="78"/>
      <c r="AQ5718" s="78"/>
      <c r="AR5718" s="78"/>
      <c r="AS5718" s="78"/>
      <c r="AT5718" s="78"/>
      <c r="AU5718" s="78"/>
      <c r="AV5718" s="78"/>
      <c r="AW5718" s="77"/>
      <c r="AX5718" s="144"/>
      <c r="AY5718" s="144"/>
      <c r="AZ5718" s="144"/>
      <c r="BA5718" s="54"/>
      <c r="BB5718" s="54"/>
    </row>
    <row r="5719" spans="2:54" x14ac:dyDescent="0.25">
      <c r="B5719" s="77"/>
      <c r="C5719" s="77"/>
      <c r="D5719" s="77"/>
      <c r="E5719" s="77"/>
      <c r="F5719" s="77"/>
      <c r="G5719" s="77"/>
      <c r="I5719" s="78"/>
      <c r="K5719" s="78"/>
      <c r="L5719" s="77"/>
      <c r="M5719" s="78"/>
      <c r="N5719" s="78"/>
      <c r="O5719" s="78"/>
      <c r="P5719" s="78"/>
      <c r="Q5719" s="144"/>
      <c r="R5719" s="78"/>
      <c r="S5719" s="78"/>
      <c r="T5719" s="78"/>
      <c r="U5719" s="78"/>
      <c r="V5719" s="219"/>
      <c r="W5719" s="78"/>
      <c r="X5719" s="78"/>
      <c r="Y5719" s="78"/>
      <c r="Z5719" s="78"/>
      <c r="AA5719" s="77"/>
      <c r="AB5719" s="77"/>
      <c r="AC5719" s="78"/>
      <c r="AD5719" s="104"/>
      <c r="AE5719" s="78"/>
      <c r="AF5719" s="104"/>
      <c r="AG5719" s="78"/>
      <c r="AH5719" s="104"/>
      <c r="AI5719" s="78"/>
      <c r="AJ5719" s="104"/>
      <c r="AK5719" s="78"/>
      <c r="AL5719" s="78"/>
      <c r="AM5719" s="8"/>
      <c r="AN5719" s="78"/>
      <c r="AO5719" s="78"/>
      <c r="AP5719" s="78"/>
      <c r="AQ5719" s="78"/>
      <c r="AR5719" s="78"/>
      <c r="AS5719" s="78"/>
      <c r="AT5719" s="78"/>
      <c r="AU5719" s="78"/>
      <c r="AV5719" s="78"/>
      <c r="AW5719" s="77"/>
      <c r="AX5719" s="144"/>
      <c r="AY5719" s="144"/>
      <c r="AZ5719" s="144"/>
      <c r="BA5719" s="54"/>
      <c r="BB5719" s="54"/>
    </row>
    <row r="5720" spans="2:54" x14ac:dyDescent="0.25">
      <c r="B5720" s="77"/>
      <c r="C5720" s="77"/>
      <c r="D5720" s="77"/>
      <c r="E5720" s="77"/>
      <c r="F5720" s="77"/>
      <c r="G5720" s="77"/>
      <c r="I5720" s="78"/>
      <c r="K5720" s="78"/>
      <c r="L5720" s="77"/>
      <c r="M5720" s="78"/>
      <c r="N5720" s="78"/>
      <c r="O5720" s="78"/>
      <c r="P5720" s="78"/>
      <c r="Q5720" s="144"/>
      <c r="R5720" s="78"/>
      <c r="S5720" s="78"/>
      <c r="T5720" s="78"/>
      <c r="U5720" s="78"/>
      <c r="V5720" s="219"/>
      <c r="W5720" s="78"/>
      <c r="X5720" s="78"/>
      <c r="Y5720" s="78"/>
      <c r="Z5720" s="78"/>
      <c r="AA5720" s="77"/>
      <c r="AB5720" s="77"/>
      <c r="AC5720" s="78"/>
      <c r="AD5720" s="104"/>
      <c r="AE5720" s="78"/>
      <c r="AF5720" s="104"/>
      <c r="AG5720" s="78"/>
      <c r="AH5720" s="104"/>
      <c r="AI5720" s="78"/>
      <c r="AJ5720" s="104"/>
      <c r="AK5720" s="78"/>
      <c r="AL5720" s="78"/>
      <c r="AM5720" s="8"/>
      <c r="AN5720" s="78"/>
      <c r="AO5720" s="78"/>
      <c r="AP5720" s="78"/>
      <c r="AQ5720" s="78"/>
      <c r="AR5720" s="78"/>
      <c r="AS5720" s="78"/>
      <c r="AT5720" s="78"/>
      <c r="AU5720" s="78"/>
      <c r="AV5720" s="78"/>
      <c r="AW5720" s="77"/>
      <c r="AX5720" s="144"/>
      <c r="AY5720" s="144"/>
      <c r="AZ5720" s="144"/>
      <c r="BA5720" s="54"/>
      <c r="BB5720" s="54"/>
    </row>
    <row r="5721" spans="2:54" x14ac:dyDescent="0.25">
      <c r="B5721" s="77"/>
      <c r="C5721" s="77"/>
      <c r="D5721" s="77"/>
      <c r="E5721" s="77"/>
      <c r="F5721" s="77"/>
      <c r="G5721" s="77"/>
      <c r="I5721" s="78"/>
      <c r="K5721" s="78"/>
      <c r="L5721" s="77"/>
      <c r="M5721" s="78"/>
      <c r="N5721" s="78"/>
      <c r="O5721" s="78"/>
      <c r="P5721" s="78"/>
      <c r="Q5721" s="144"/>
      <c r="R5721" s="78"/>
      <c r="S5721" s="78"/>
      <c r="T5721" s="78"/>
      <c r="U5721" s="78"/>
      <c r="V5721" s="219"/>
      <c r="W5721" s="78"/>
      <c r="X5721" s="78"/>
      <c r="Y5721" s="78"/>
      <c r="Z5721" s="78"/>
      <c r="AA5721" s="77"/>
      <c r="AB5721" s="77"/>
      <c r="AC5721" s="78"/>
      <c r="AD5721" s="104"/>
      <c r="AE5721" s="78"/>
      <c r="AF5721" s="104"/>
      <c r="AG5721" s="78"/>
      <c r="AH5721" s="104"/>
      <c r="AI5721" s="78"/>
      <c r="AJ5721" s="104"/>
      <c r="AK5721" s="78"/>
      <c r="AL5721" s="78"/>
      <c r="AM5721" s="8"/>
      <c r="AN5721" s="78"/>
      <c r="AO5721" s="78"/>
      <c r="AP5721" s="78"/>
      <c r="AQ5721" s="78"/>
      <c r="AR5721" s="78"/>
      <c r="AS5721" s="78"/>
      <c r="AT5721" s="78"/>
      <c r="AU5721" s="78"/>
      <c r="AV5721" s="78"/>
      <c r="AW5721" s="77"/>
      <c r="AX5721" s="144"/>
      <c r="AY5721" s="144"/>
      <c r="AZ5721" s="144"/>
      <c r="BA5721" s="54"/>
      <c r="BB5721" s="54"/>
    </row>
    <row r="5722" spans="2:54" x14ac:dyDescent="0.25">
      <c r="B5722" s="77"/>
      <c r="C5722" s="77"/>
      <c r="D5722" s="77"/>
      <c r="E5722" s="77"/>
      <c r="F5722" s="77"/>
      <c r="G5722" s="77"/>
      <c r="I5722" s="78"/>
      <c r="K5722" s="78"/>
      <c r="L5722" s="77"/>
      <c r="M5722" s="78"/>
      <c r="N5722" s="78"/>
      <c r="O5722" s="78"/>
      <c r="P5722" s="78"/>
      <c r="Q5722" s="144"/>
      <c r="R5722" s="78"/>
      <c r="S5722" s="78"/>
      <c r="T5722" s="78"/>
      <c r="U5722" s="78"/>
      <c r="V5722" s="219"/>
      <c r="W5722" s="78"/>
      <c r="X5722" s="78"/>
      <c r="Y5722" s="78"/>
      <c r="Z5722" s="78"/>
      <c r="AA5722" s="77"/>
      <c r="AB5722" s="77"/>
      <c r="AC5722" s="78"/>
      <c r="AD5722" s="104"/>
      <c r="AE5722" s="78"/>
      <c r="AF5722" s="104"/>
      <c r="AG5722" s="78"/>
      <c r="AH5722" s="104"/>
      <c r="AI5722" s="78"/>
      <c r="AJ5722" s="104"/>
      <c r="AK5722" s="78"/>
      <c r="AL5722" s="78"/>
      <c r="AM5722" s="8"/>
      <c r="AN5722" s="78"/>
      <c r="AO5722" s="78"/>
      <c r="AP5722" s="78"/>
      <c r="AQ5722" s="78"/>
      <c r="AR5722" s="78"/>
      <c r="AS5722" s="78"/>
      <c r="AT5722" s="78"/>
      <c r="AU5722" s="78"/>
      <c r="AV5722" s="78"/>
      <c r="AW5722" s="77"/>
      <c r="AX5722" s="144"/>
      <c r="AY5722" s="144"/>
      <c r="AZ5722" s="144"/>
      <c r="BA5722" s="54"/>
      <c r="BB5722" s="54"/>
    </row>
    <row r="5723" spans="2:54" x14ac:dyDescent="0.25">
      <c r="B5723" s="77"/>
      <c r="C5723" s="77"/>
      <c r="D5723" s="77"/>
      <c r="E5723" s="77"/>
      <c r="F5723" s="77"/>
      <c r="G5723" s="77"/>
      <c r="I5723" s="78"/>
      <c r="K5723" s="78"/>
      <c r="L5723" s="77"/>
      <c r="M5723" s="78"/>
      <c r="N5723" s="78"/>
      <c r="O5723" s="78"/>
      <c r="P5723" s="78"/>
      <c r="Q5723" s="144"/>
      <c r="R5723" s="78"/>
      <c r="S5723" s="78"/>
      <c r="T5723" s="78"/>
      <c r="U5723" s="78"/>
      <c r="V5723" s="219"/>
      <c r="W5723" s="78"/>
      <c r="X5723" s="78"/>
      <c r="Y5723" s="78"/>
      <c r="Z5723" s="78"/>
      <c r="AA5723" s="77"/>
      <c r="AB5723" s="77"/>
      <c r="AC5723" s="78"/>
      <c r="AD5723" s="104"/>
      <c r="AE5723" s="78"/>
      <c r="AF5723" s="104"/>
      <c r="AG5723" s="78"/>
      <c r="AH5723" s="104"/>
      <c r="AI5723" s="78"/>
      <c r="AJ5723" s="104"/>
      <c r="AK5723" s="78"/>
      <c r="AL5723" s="78"/>
      <c r="AM5723" s="8"/>
      <c r="AN5723" s="78"/>
      <c r="AO5723" s="78"/>
      <c r="AP5723" s="78"/>
      <c r="AQ5723" s="78"/>
      <c r="AR5723" s="78"/>
      <c r="AS5723" s="78"/>
      <c r="AT5723" s="78"/>
      <c r="AU5723" s="78"/>
      <c r="AV5723" s="78"/>
      <c r="AW5723" s="77"/>
      <c r="AX5723" s="144"/>
      <c r="AY5723" s="144"/>
      <c r="AZ5723" s="144"/>
      <c r="BA5723" s="54"/>
      <c r="BB5723" s="54"/>
    </row>
    <row r="5724" spans="2:54" x14ac:dyDescent="0.25">
      <c r="B5724" s="77"/>
      <c r="C5724" s="77"/>
      <c r="D5724" s="77"/>
      <c r="E5724" s="77"/>
      <c r="F5724" s="77"/>
      <c r="G5724" s="77"/>
      <c r="I5724" s="78"/>
      <c r="K5724" s="78"/>
      <c r="L5724" s="77"/>
      <c r="M5724" s="78"/>
      <c r="N5724" s="78"/>
      <c r="O5724" s="78"/>
      <c r="P5724" s="78"/>
      <c r="Q5724" s="144"/>
      <c r="R5724" s="78"/>
      <c r="S5724" s="78"/>
      <c r="T5724" s="78"/>
      <c r="U5724" s="78"/>
      <c r="V5724" s="219"/>
      <c r="W5724" s="78"/>
      <c r="X5724" s="78"/>
      <c r="Y5724" s="78"/>
      <c r="Z5724" s="78"/>
      <c r="AA5724" s="77"/>
      <c r="AB5724" s="77"/>
      <c r="AC5724" s="78"/>
      <c r="AD5724" s="104"/>
      <c r="AE5724" s="78"/>
      <c r="AF5724" s="104"/>
      <c r="AG5724" s="78"/>
      <c r="AH5724" s="104"/>
      <c r="AI5724" s="78"/>
      <c r="AJ5724" s="104"/>
      <c r="AK5724" s="78"/>
      <c r="AL5724" s="78"/>
      <c r="AM5724" s="8"/>
      <c r="AN5724" s="78"/>
      <c r="AO5724" s="78"/>
      <c r="AP5724" s="78"/>
      <c r="AQ5724" s="78"/>
      <c r="AR5724" s="78"/>
      <c r="AS5724" s="78"/>
      <c r="AT5724" s="78"/>
      <c r="AU5724" s="78"/>
      <c r="AV5724" s="78"/>
      <c r="AW5724" s="77"/>
      <c r="AX5724" s="144"/>
      <c r="AY5724" s="144"/>
      <c r="AZ5724" s="144"/>
      <c r="BA5724" s="54"/>
      <c r="BB5724" s="54"/>
    </row>
    <row r="5725" spans="2:54" x14ac:dyDescent="0.25">
      <c r="B5725" s="77"/>
      <c r="C5725" s="77"/>
      <c r="D5725" s="77"/>
      <c r="E5725" s="77"/>
      <c r="F5725" s="77"/>
      <c r="G5725" s="77"/>
      <c r="I5725" s="78"/>
      <c r="K5725" s="78"/>
      <c r="L5725" s="77"/>
      <c r="M5725" s="78"/>
      <c r="N5725" s="78"/>
      <c r="O5725" s="78"/>
      <c r="P5725" s="78"/>
      <c r="Q5725" s="144"/>
      <c r="R5725" s="78"/>
      <c r="S5725" s="78"/>
      <c r="T5725" s="78"/>
      <c r="U5725" s="78"/>
      <c r="V5725" s="219"/>
      <c r="W5725" s="78"/>
      <c r="X5725" s="78"/>
      <c r="Y5725" s="78"/>
      <c r="Z5725" s="78"/>
      <c r="AA5725" s="77"/>
      <c r="AB5725" s="77"/>
      <c r="AC5725" s="78"/>
      <c r="AD5725" s="104"/>
      <c r="AE5725" s="78"/>
      <c r="AF5725" s="104"/>
      <c r="AG5725" s="78"/>
      <c r="AH5725" s="104"/>
      <c r="AI5725" s="78"/>
      <c r="AJ5725" s="104"/>
      <c r="AK5725" s="78"/>
      <c r="AL5725" s="78"/>
      <c r="AM5725" s="8"/>
      <c r="AN5725" s="78"/>
      <c r="AO5725" s="78"/>
      <c r="AP5725" s="78"/>
      <c r="AQ5725" s="78"/>
      <c r="AR5725" s="78"/>
      <c r="AS5725" s="78"/>
      <c r="AT5725" s="78"/>
      <c r="AU5725" s="78"/>
      <c r="AV5725" s="78"/>
      <c r="AW5725" s="77"/>
      <c r="AX5725" s="144"/>
      <c r="AY5725" s="144"/>
      <c r="AZ5725" s="144"/>
      <c r="BA5725" s="54"/>
      <c r="BB5725" s="54"/>
    </row>
    <row r="5726" spans="2:54" x14ac:dyDescent="0.25">
      <c r="B5726" s="77"/>
      <c r="C5726" s="77"/>
      <c r="D5726" s="77"/>
      <c r="E5726" s="77"/>
      <c r="F5726" s="77"/>
      <c r="G5726" s="77"/>
      <c r="I5726" s="78"/>
      <c r="K5726" s="78"/>
      <c r="L5726" s="77"/>
      <c r="M5726" s="78"/>
      <c r="N5726" s="78"/>
      <c r="O5726" s="78"/>
      <c r="P5726" s="78"/>
      <c r="Q5726" s="144"/>
      <c r="R5726" s="78"/>
      <c r="S5726" s="78"/>
      <c r="T5726" s="78"/>
      <c r="U5726" s="78"/>
      <c r="V5726" s="219"/>
      <c r="W5726" s="78"/>
      <c r="X5726" s="78"/>
      <c r="Y5726" s="78"/>
      <c r="Z5726" s="78"/>
      <c r="AA5726" s="77"/>
      <c r="AB5726" s="77"/>
      <c r="AC5726" s="78"/>
      <c r="AD5726" s="104"/>
      <c r="AE5726" s="78"/>
      <c r="AF5726" s="104"/>
      <c r="AG5726" s="78"/>
      <c r="AH5726" s="104"/>
      <c r="AI5726" s="78"/>
      <c r="AJ5726" s="104"/>
      <c r="AK5726" s="78"/>
      <c r="AL5726" s="78"/>
      <c r="AM5726" s="8"/>
      <c r="AN5726" s="78"/>
      <c r="AO5726" s="78"/>
      <c r="AP5726" s="78"/>
      <c r="AQ5726" s="78"/>
      <c r="AR5726" s="78"/>
      <c r="AS5726" s="78"/>
      <c r="AT5726" s="78"/>
      <c r="AU5726" s="78"/>
      <c r="AV5726" s="78"/>
      <c r="AW5726" s="77"/>
      <c r="AX5726" s="144"/>
      <c r="AY5726" s="144"/>
      <c r="AZ5726" s="144"/>
      <c r="BA5726" s="54"/>
      <c r="BB5726" s="54"/>
    </row>
    <row r="5727" spans="2:54" x14ac:dyDescent="0.25">
      <c r="B5727" s="77"/>
      <c r="C5727" s="77"/>
      <c r="D5727" s="77"/>
      <c r="E5727" s="77"/>
      <c r="F5727" s="77"/>
      <c r="G5727" s="77"/>
      <c r="I5727" s="78"/>
      <c r="K5727" s="78"/>
      <c r="L5727" s="77"/>
      <c r="M5727" s="78"/>
      <c r="N5727" s="78"/>
      <c r="O5727" s="78"/>
      <c r="P5727" s="78"/>
      <c r="Q5727" s="144"/>
      <c r="R5727" s="78"/>
      <c r="S5727" s="78"/>
      <c r="T5727" s="78"/>
      <c r="U5727" s="78"/>
      <c r="V5727" s="219"/>
      <c r="W5727" s="78"/>
      <c r="X5727" s="78"/>
      <c r="Y5727" s="78"/>
      <c r="Z5727" s="78"/>
      <c r="AA5727" s="77"/>
      <c r="AB5727" s="77"/>
      <c r="AC5727" s="78"/>
      <c r="AD5727" s="104"/>
      <c r="AE5727" s="78"/>
      <c r="AF5727" s="104"/>
      <c r="AG5727" s="78"/>
      <c r="AH5727" s="104"/>
      <c r="AI5727" s="78"/>
      <c r="AJ5727" s="104"/>
      <c r="AK5727" s="78"/>
      <c r="AL5727" s="78"/>
      <c r="AM5727" s="8"/>
      <c r="AN5727" s="78"/>
      <c r="AO5727" s="78"/>
      <c r="AP5727" s="78"/>
      <c r="AQ5727" s="78"/>
      <c r="AR5727" s="78"/>
      <c r="AS5727" s="78"/>
      <c r="AT5727" s="78"/>
      <c r="AU5727" s="78"/>
      <c r="AV5727" s="78"/>
      <c r="AW5727" s="77"/>
      <c r="AX5727" s="144"/>
      <c r="AY5727" s="144"/>
      <c r="AZ5727" s="144"/>
      <c r="BA5727" s="54"/>
      <c r="BB5727" s="54"/>
    </row>
    <row r="5728" spans="2:54" x14ac:dyDescent="0.25">
      <c r="B5728" s="77"/>
      <c r="C5728" s="77"/>
      <c r="D5728" s="77"/>
      <c r="E5728" s="77"/>
      <c r="F5728" s="77"/>
      <c r="G5728" s="77"/>
      <c r="I5728" s="78"/>
      <c r="K5728" s="78"/>
      <c r="L5728" s="77"/>
      <c r="M5728" s="78"/>
      <c r="N5728" s="78"/>
      <c r="O5728" s="78"/>
      <c r="P5728" s="78"/>
      <c r="Q5728" s="144"/>
      <c r="R5728" s="78"/>
      <c r="S5728" s="78"/>
      <c r="T5728" s="78"/>
      <c r="U5728" s="78"/>
      <c r="V5728" s="219"/>
      <c r="W5728" s="78"/>
      <c r="X5728" s="78"/>
      <c r="Y5728" s="78"/>
      <c r="Z5728" s="78"/>
      <c r="AA5728" s="77"/>
      <c r="AB5728" s="77"/>
      <c r="AC5728" s="78"/>
      <c r="AD5728" s="104"/>
      <c r="AE5728" s="78"/>
      <c r="AF5728" s="104"/>
      <c r="AG5728" s="78"/>
      <c r="AH5728" s="104"/>
      <c r="AI5728" s="78"/>
      <c r="AJ5728" s="104"/>
      <c r="AK5728" s="78"/>
      <c r="AL5728" s="78"/>
      <c r="AM5728" s="8"/>
      <c r="AN5728" s="78"/>
      <c r="AO5728" s="78"/>
      <c r="AP5728" s="78"/>
      <c r="AQ5728" s="78"/>
      <c r="AR5728" s="78"/>
      <c r="AS5728" s="78"/>
      <c r="AT5728" s="78"/>
      <c r="AU5728" s="78"/>
      <c r="AV5728" s="78"/>
      <c r="AW5728" s="77"/>
      <c r="AX5728" s="144"/>
      <c r="AY5728" s="144"/>
      <c r="AZ5728" s="144"/>
      <c r="BA5728" s="54"/>
      <c r="BB5728" s="54"/>
    </row>
    <row r="5729" spans="2:54" x14ac:dyDescent="0.25">
      <c r="B5729" s="77"/>
      <c r="C5729" s="77"/>
      <c r="D5729" s="77"/>
      <c r="E5729" s="77"/>
      <c r="F5729" s="77"/>
      <c r="G5729" s="77"/>
      <c r="I5729" s="78"/>
      <c r="K5729" s="78"/>
      <c r="L5729" s="77"/>
      <c r="M5729" s="78"/>
      <c r="N5729" s="78"/>
      <c r="O5729" s="78"/>
      <c r="P5729" s="78"/>
      <c r="Q5729" s="144"/>
      <c r="R5729" s="78"/>
      <c r="S5729" s="78"/>
      <c r="T5729" s="78"/>
      <c r="U5729" s="78"/>
      <c r="V5729" s="219"/>
      <c r="W5729" s="78"/>
      <c r="X5729" s="78"/>
      <c r="Y5729" s="78"/>
      <c r="Z5729" s="78"/>
      <c r="AA5729" s="77"/>
      <c r="AB5729" s="77"/>
      <c r="AC5729" s="78"/>
      <c r="AD5729" s="104"/>
      <c r="AE5729" s="78"/>
      <c r="AF5729" s="104"/>
      <c r="AG5729" s="78"/>
      <c r="AH5729" s="104"/>
      <c r="AI5729" s="78"/>
      <c r="AJ5729" s="104"/>
      <c r="AK5729" s="78"/>
      <c r="AL5729" s="78"/>
      <c r="AM5729" s="8"/>
      <c r="AN5729" s="78"/>
      <c r="AO5729" s="78"/>
      <c r="AP5729" s="78"/>
      <c r="AQ5729" s="78"/>
      <c r="AR5729" s="78"/>
      <c r="AS5729" s="78"/>
      <c r="AT5729" s="78"/>
      <c r="AU5729" s="78"/>
      <c r="AV5729" s="78"/>
      <c r="AW5729" s="77"/>
      <c r="AX5729" s="144"/>
      <c r="AY5729" s="144"/>
      <c r="AZ5729" s="144"/>
      <c r="BA5729" s="54"/>
      <c r="BB5729" s="54"/>
    </row>
    <row r="5730" spans="2:54" x14ac:dyDescent="0.25">
      <c r="B5730" s="77"/>
      <c r="C5730" s="77"/>
      <c r="D5730" s="77"/>
      <c r="E5730" s="77"/>
      <c r="F5730" s="77"/>
      <c r="G5730" s="77"/>
      <c r="I5730" s="78"/>
      <c r="K5730" s="78"/>
      <c r="L5730" s="77"/>
      <c r="M5730" s="78"/>
      <c r="N5730" s="78"/>
      <c r="O5730" s="78"/>
      <c r="P5730" s="78"/>
      <c r="Q5730" s="144"/>
      <c r="R5730" s="78"/>
      <c r="S5730" s="78"/>
      <c r="T5730" s="78"/>
      <c r="U5730" s="78"/>
      <c r="V5730" s="219"/>
      <c r="W5730" s="78"/>
      <c r="X5730" s="78"/>
      <c r="Y5730" s="78"/>
      <c r="Z5730" s="78"/>
      <c r="AA5730" s="77"/>
      <c r="AB5730" s="77"/>
      <c r="AC5730" s="78"/>
      <c r="AD5730" s="104"/>
      <c r="AE5730" s="78"/>
      <c r="AF5730" s="104"/>
      <c r="AG5730" s="78"/>
      <c r="AH5730" s="104"/>
      <c r="AI5730" s="78"/>
      <c r="AJ5730" s="104"/>
      <c r="AK5730" s="78"/>
      <c r="AL5730" s="78"/>
      <c r="AM5730" s="8"/>
      <c r="AN5730" s="78"/>
      <c r="AO5730" s="78"/>
      <c r="AP5730" s="78"/>
      <c r="AQ5730" s="78"/>
      <c r="AR5730" s="78"/>
      <c r="AS5730" s="78"/>
      <c r="AT5730" s="78"/>
      <c r="AU5730" s="78"/>
      <c r="AV5730" s="78"/>
      <c r="AW5730" s="77"/>
      <c r="AX5730" s="144"/>
      <c r="AY5730" s="144"/>
      <c r="AZ5730" s="144"/>
      <c r="BA5730" s="54"/>
      <c r="BB5730" s="54"/>
    </row>
    <row r="5731" spans="2:54" x14ac:dyDescent="0.25">
      <c r="B5731" s="77"/>
      <c r="C5731" s="77"/>
      <c r="D5731" s="77"/>
      <c r="E5731" s="77"/>
      <c r="F5731" s="77"/>
      <c r="G5731" s="77"/>
      <c r="I5731" s="78"/>
      <c r="K5731" s="78"/>
      <c r="L5731" s="77"/>
      <c r="M5731" s="78"/>
      <c r="N5731" s="78"/>
      <c r="O5731" s="78"/>
      <c r="P5731" s="78"/>
      <c r="Q5731" s="144"/>
      <c r="R5731" s="78"/>
      <c r="S5731" s="78"/>
      <c r="T5731" s="78"/>
      <c r="U5731" s="78"/>
      <c r="V5731" s="219"/>
      <c r="W5731" s="78"/>
      <c r="X5731" s="78"/>
      <c r="Y5731" s="78"/>
      <c r="Z5731" s="78"/>
      <c r="AA5731" s="77"/>
      <c r="AB5731" s="77"/>
      <c r="AC5731" s="78"/>
      <c r="AD5731" s="104"/>
      <c r="AE5731" s="78"/>
      <c r="AF5731" s="104"/>
      <c r="AG5731" s="78"/>
      <c r="AH5731" s="104"/>
      <c r="AI5731" s="78"/>
      <c r="AJ5731" s="104"/>
      <c r="AK5731" s="78"/>
      <c r="AL5731" s="78"/>
      <c r="AM5731" s="8"/>
      <c r="AN5731" s="78"/>
      <c r="AO5731" s="78"/>
      <c r="AP5731" s="78"/>
      <c r="AQ5731" s="78"/>
      <c r="AR5731" s="78"/>
      <c r="AS5731" s="78"/>
      <c r="AT5731" s="78"/>
      <c r="AU5731" s="78"/>
      <c r="AV5731" s="78"/>
      <c r="AW5731" s="77"/>
      <c r="AX5731" s="144"/>
      <c r="AY5731" s="144"/>
      <c r="AZ5731" s="144"/>
      <c r="BA5731" s="54"/>
      <c r="BB5731" s="54"/>
    </row>
    <row r="5732" spans="2:54" x14ac:dyDescent="0.25">
      <c r="B5732" s="77"/>
      <c r="C5732" s="77"/>
      <c r="D5732" s="77"/>
      <c r="E5732" s="77"/>
      <c r="F5732" s="77"/>
      <c r="G5732" s="77"/>
      <c r="I5732" s="78"/>
      <c r="K5732" s="78"/>
      <c r="L5732" s="77"/>
      <c r="M5732" s="78"/>
      <c r="N5732" s="78"/>
      <c r="O5732" s="78"/>
      <c r="P5732" s="78"/>
      <c r="Q5732" s="144"/>
      <c r="R5732" s="78"/>
      <c r="S5732" s="78"/>
      <c r="T5732" s="78"/>
      <c r="U5732" s="78"/>
      <c r="V5732" s="219"/>
      <c r="W5732" s="78"/>
      <c r="X5732" s="78"/>
      <c r="Y5732" s="78"/>
      <c r="Z5732" s="78"/>
      <c r="AA5732" s="77"/>
      <c r="AB5732" s="77"/>
      <c r="AC5732" s="78"/>
      <c r="AD5732" s="104"/>
      <c r="AE5732" s="78"/>
      <c r="AF5732" s="104"/>
      <c r="AG5732" s="78"/>
      <c r="AH5732" s="104"/>
      <c r="AI5732" s="78"/>
      <c r="AJ5732" s="104"/>
      <c r="AK5732" s="78"/>
      <c r="AL5732" s="78"/>
      <c r="AM5732" s="8"/>
      <c r="AN5732" s="78"/>
      <c r="AO5732" s="78"/>
      <c r="AP5732" s="78"/>
      <c r="AQ5732" s="78"/>
      <c r="AR5732" s="78"/>
      <c r="AS5732" s="78"/>
      <c r="AT5732" s="78"/>
      <c r="AU5732" s="78"/>
      <c r="AV5732" s="78"/>
      <c r="AW5732" s="77"/>
      <c r="AX5732" s="144"/>
      <c r="AY5732" s="144"/>
      <c r="AZ5732" s="144"/>
      <c r="BA5732" s="54"/>
      <c r="BB5732" s="54"/>
    </row>
    <row r="5733" spans="2:54" x14ac:dyDescent="0.25">
      <c r="B5733" s="77"/>
      <c r="C5733" s="77"/>
      <c r="D5733" s="77"/>
      <c r="E5733" s="77"/>
      <c r="F5733" s="77"/>
      <c r="G5733" s="77"/>
      <c r="I5733" s="78"/>
      <c r="K5733" s="78"/>
      <c r="L5733" s="77"/>
      <c r="M5733" s="78"/>
      <c r="N5733" s="78"/>
      <c r="O5733" s="78"/>
      <c r="P5733" s="78"/>
      <c r="Q5733" s="144"/>
      <c r="R5733" s="78"/>
      <c r="S5733" s="78"/>
      <c r="T5733" s="78"/>
      <c r="U5733" s="78"/>
      <c r="V5733" s="219"/>
      <c r="W5733" s="78"/>
      <c r="X5733" s="78"/>
      <c r="Y5733" s="78"/>
      <c r="Z5733" s="78"/>
      <c r="AA5733" s="77"/>
      <c r="AB5733" s="77"/>
      <c r="AC5733" s="78"/>
      <c r="AD5733" s="104"/>
      <c r="AE5733" s="78"/>
      <c r="AF5733" s="104"/>
      <c r="AG5733" s="78"/>
      <c r="AH5733" s="104"/>
      <c r="AI5733" s="78"/>
      <c r="AJ5733" s="104"/>
      <c r="AK5733" s="78"/>
      <c r="AL5733" s="78"/>
      <c r="AM5733" s="8"/>
      <c r="AN5733" s="78"/>
      <c r="AO5733" s="78"/>
      <c r="AP5733" s="78"/>
      <c r="AQ5733" s="78"/>
      <c r="AR5733" s="78"/>
      <c r="AS5733" s="78"/>
      <c r="AT5733" s="78"/>
      <c r="AU5733" s="78"/>
      <c r="AV5733" s="78"/>
      <c r="AW5733" s="77"/>
      <c r="AX5733" s="144"/>
      <c r="AY5733" s="144"/>
      <c r="AZ5733" s="144"/>
      <c r="BA5733" s="54"/>
      <c r="BB5733" s="54"/>
    </row>
    <row r="5734" spans="2:54" x14ac:dyDescent="0.25">
      <c r="B5734" s="77"/>
      <c r="C5734" s="77"/>
      <c r="D5734" s="77"/>
      <c r="E5734" s="77"/>
      <c r="F5734" s="77"/>
      <c r="G5734" s="77"/>
      <c r="I5734" s="78"/>
      <c r="K5734" s="78"/>
      <c r="L5734" s="77"/>
      <c r="M5734" s="78"/>
      <c r="N5734" s="78"/>
      <c r="O5734" s="78"/>
      <c r="P5734" s="78"/>
      <c r="Q5734" s="144"/>
      <c r="R5734" s="78"/>
      <c r="S5734" s="78"/>
      <c r="T5734" s="78"/>
      <c r="U5734" s="78"/>
      <c r="V5734" s="219"/>
      <c r="W5734" s="78"/>
      <c r="X5734" s="78"/>
      <c r="Y5734" s="78"/>
      <c r="Z5734" s="78"/>
      <c r="AA5734" s="77"/>
      <c r="AB5734" s="77"/>
      <c r="AC5734" s="78"/>
      <c r="AD5734" s="104"/>
      <c r="AE5734" s="78"/>
      <c r="AF5734" s="104"/>
      <c r="AG5734" s="78"/>
      <c r="AH5734" s="104"/>
      <c r="AI5734" s="78"/>
      <c r="AJ5734" s="104"/>
      <c r="AK5734" s="78"/>
      <c r="AL5734" s="78"/>
      <c r="AM5734" s="8"/>
      <c r="AN5734" s="78"/>
      <c r="AO5734" s="78"/>
      <c r="AP5734" s="78"/>
      <c r="AQ5734" s="78"/>
      <c r="AR5734" s="78"/>
      <c r="AS5734" s="78"/>
      <c r="AT5734" s="78"/>
      <c r="AU5734" s="78"/>
      <c r="AV5734" s="78"/>
      <c r="AW5734" s="77"/>
      <c r="AX5734" s="144"/>
      <c r="AY5734" s="144"/>
      <c r="AZ5734" s="144"/>
      <c r="BA5734" s="54"/>
      <c r="BB5734" s="54"/>
    </row>
    <row r="5735" spans="2:54" x14ac:dyDescent="0.25">
      <c r="B5735" s="77"/>
      <c r="C5735" s="77"/>
      <c r="D5735" s="77"/>
      <c r="E5735" s="77"/>
      <c r="F5735" s="77"/>
      <c r="G5735" s="77"/>
      <c r="I5735" s="78"/>
      <c r="K5735" s="78"/>
      <c r="L5735" s="77"/>
      <c r="M5735" s="78"/>
      <c r="N5735" s="78"/>
      <c r="O5735" s="78"/>
      <c r="P5735" s="78"/>
      <c r="Q5735" s="144"/>
      <c r="R5735" s="78"/>
      <c r="S5735" s="78"/>
      <c r="T5735" s="78"/>
      <c r="U5735" s="78"/>
      <c r="V5735" s="219"/>
      <c r="W5735" s="78"/>
      <c r="X5735" s="78"/>
      <c r="Y5735" s="78"/>
      <c r="Z5735" s="78"/>
      <c r="AA5735" s="77"/>
      <c r="AB5735" s="77"/>
      <c r="AC5735" s="78"/>
      <c r="AD5735" s="104"/>
      <c r="AE5735" s="78"/>
      <c r="AF5735" s="104"/>
      <c r="AG5735" s="78"/>
      <c r="AH5735" s="104"/>
      <c r="AI5735" s="78"/>
      <c r="AJ5735" s="104"/>
      <c r="AK5735" s="78"/>
      <c r="AL5735" s="78"/>
      <c r="AM5735" s="8"/>
      <c r="AN5735" s="78"/>
      <c r="AO5735" s="78"/>
      <c r="AP5735" s="78"/>
      <c r="AQ5735" s="78"/>
      <c r="AR5735" s="78"/>
      <c r="AS5735" s="78"/>
      <c r="AT5735" s="78"/>
      <c r="AU5735" s="78"/>
      <c r="AV5735" s="78"/>
      <c r="AW5735" s="77"/>
      <c r="AX5735" s="144"/>
      <c r="AY5735" s="144"/>
      <c r="AZ5735" s="144"/>
      <c r="BA5735" s="54"/>
      <c r="BB5735" s="54"/>
    </row>
    <row r="5736" spans="2:54" x14ac:dyDescent="0.25">
      <c r="B5736" s="77"/>
      <c r="C5736" s="77"/>
      <c r="D5736" s="77"/>
      <c r="E5736" s="77"/>
      <c r="F5736" s="77"/>
      <c r="G5736" s="77"/>
      <c r="I5736" s="78"/>
      <c r="K5736" s="78"/>
      <c r="L5736" s="77"/>
      <c r="M5736" s="78"/>
      <c r="N5736" s="78"/>
      <c r="O5736" s="78"/>
      <c r="P5736" s="78"/>
      <c r="Q5736" s="144"/>
      <c r="R5736" s="78"/>
      <c r="S5736" s="78"/>
      <c r="T5736" s="78"/>
      <c r="U5736" s="78"/>
      <c r="V5736" s="219"/>
      <c r="W5736" s="78"/>
      <c r="X5736" s="78"/>
      <c r="Y5736" s="78"/>
      <c r="Z5736" s="78"/>
      <c r="AA5736" s="77"/>
      <c r="AB5736" s="77"/>
      <c r="AC5736" s="78"/>
      <c r="AD5736" s="104"/>
      <c r="AE5736" s="78"/>
      <c r="AF5736" s="104"/>
      <c r="AG5736" s="78"/>
      <c r="AH5736" s="104"/>
      <c r="AI5736" s="78"/>
      <c r="AJ5736" s="104"/>
      <c r="AK5736" s="78"/>
      <c r="AL5736" s="78"/>
      <c r="AM5736" s="8"/>
      <c r="AN5736" s="78"/>
      <c r="AO5736" s="78"/>
      <c r="AP5736" s="78"/>
      <c r="AQ5736" s="78"/>
      <c r="AR5736" s="78"/>
      <c r="AS5736" s="78"/>
      <c r="AT5736" s="78"/>
      <c r="AU5736" s="78"/>
      <c r="AV5736" s="78"/>
      <c r="AW5736" s="77"/>
      <c r="AX5736" s="144"/>
      <c r="AY5736" s="144"/>
      <c r="AZ5736" s="144"/>
      <c r="BA5736" s="54"/>
      <c r="BB5736" s="54"/>
    </row>
    <row r="5737" spans="2:54" x14ac:dyDescent="0.25">
      <c r="B5737" s="77"/>
      <c r="C5737" s="77"/>
      <c r="D5737" s="77"/>
      <c r="E5737" s="77"/>
      <c r="F5737" s="77"/>
      <c r="G5737" s="77"/>
      <c r="I5737" s="78"/>
      <c r="K5737" s="78"/>
      <c r="L5737" s="77"/>
      <c r="M5737" s="78"/>
      <c r="N5737" s="78"/>
      <c r="O5737" s="78"/>
      <c r="P5737" s="78"/>
      <c r="Q5737" s="144"/>
      <c r="R5737" s="78"/>
      <c r="S5737" s="78"/>
      <c r="T5737" s="78"/>
      <c r="U5737" s="78"/>
      <c r="V5737" s="219"/>
      <c r="W5737" s="78"/>
      <c r="X5737" s="78"/>
      <c r="Y5737" s="78"/>
      <c r="Z5737" s="78"/>
      <c r="AA5737" s="77"/>
      <c r="AB5737" s="77"/>
      <c r="AC5737" s="78"/>
      <c r="AD5737" s="104"/>
      <c r="AE5737" s="78"/>
      <c r="AF5737" s="104"/>
      <c r="AG5737" s="78"/>
      <c r="AH5737" s="104"/>
      <c r="AI5737" s="78"/>
      <c r="AJ5737" s="104"/>
      <c r="AK5737" s="78"/>
      <c r="AL5737" s="78"/>
      <c r="AM5737" s="8"/>
      <c r="AN5737" s="78"/>
      <c r="AO5737" s="78"/>
      <c r="AP5737" s="78"/>
      <c r="AQ5737" s="78"/>
      <c r="AR5737" s="78"/>
      <c r="AS5737" s="78"/>
      <c r="AT5737" s="78"/>
      <c r="AU5737" s="78"/>
      <c r="AV5737" s="78"/>
      <c r="AW5737" s="77"/>
      <c r="AX5737" s="144"/>
      <c r="AY5737" s="144"/>
      <c r="AZ5737" s="144"/>
      <c r="BA5737" s="54"/>
      <c r="BB5737" s="54"/>
    </row>
    <row r="5738" spans="2:54" x14ac:dyDescent="0.25">
      <c r="B5738" s="77"/>
      <c r="C5738" s="77"/>
      <c r="D5738" s="77"/>
      <c r="E5738" s="77"/>
      <c r="F5738" s="77"/>
      <c r="G5738" s="77"/>
      <c r="I5738" s="78"/>
      <c r="K5738" s="78"/>
      <c r="L5738" s="77"/>
      <c r="M5738" s="78"/>
      <c r="N5738" s="78"/>
      <c r="O5738" s="78"/>
      <c r="P5738" s="78"/>
      <c r="Q5738" s="144"/>
      <c r="R5738" s="78"/>
      <c r="S5738" s="78"/>
      <c r="T5738" s="78"/>
      <c r="U5738" s="78"/>
      <c r="V5738" s="219"/>
      <c r="W5738" s="78"/>
      <c r="X5738" s="78"/>
      <c r="Y5738" s="78"/>
      <c r="Z5738" s="78"/>
      <c r="AA5738" s="77"/>
      <c r="AB5738" s="77"/>
      <c r="AC5738" s="78"/>
      <c r="AD5738" s="104"/>
      <c r="AE5738" s="78"/>
      <c r="AF5738" s="104"/>
      <c r="AG5738" s="78"/>
      <c r="AH5738" s="104"/>
      <c r="AI5738" s="78"/>
      <c r="AJ5738" s="104"/>
      <c r="AK5738" s="78"/>
      <c r="AL5738" s="78"/>
      <c r="AM5738" s="8"/>
      <c r="AN5738" s="78"/>
      <c r="AO5738" s="78"/>
      <c r="AP5738" s="78"/>
      <c r="AQ5738" s="78"/>
      <c r="AR5738" s="78"/>
      <c r="AS5738" s="78"/>
      <c r="AT5738" s="78"/>
      <c r="AU5738" s="78"/>
      <c r="AV5738" s="78"/>
      <c r="AW5738" s="77"/>
      <c r="AX5738" s="144"/>
      <c r="AY5738" s="144"/>
      <c r="AZ5738" s="144"/>
      <c r="BA5738" s="54"/>
      <c r="BB5738" s="54"/>
    </row>
    <row r="5739" spans="2:54" x14ac:dyDescent="0.25">
      <c r="B5739" s="77"/>
      <c r="C5739" s="77"/>
      <c r="D5739" s="77"/>
      <c r="E5739" s="77"/>
      <c r="F5739" s="77"/>
      <c r="G5739" s="77"/>
      <c r="I5739" s="78"/>
      <c r="K5739" s="78"/>
      <c r="L5739" s="77"/>
      <c r="M5739" s="78"/>
      <c r="N5739" s="78"/>
      <c r="O5739" s="78"/>
      <c r="P5739" s="78"/>
      <c r="Q5739" s="144"/>
      <c r="R5739" s="78"/>
      <c r="S5739" s="78"/>
      <c r="T5739" s="78"/>
      <c r="U5739" s="78"/>
      <c r="V5739" s="219"/>
      <c r="W5739" s="78"/>
      <c r="X5739" s="78"/>
      <c r="Y5739" s="78"/>
      <c r="Z5739" s="78"/>
      <c r="AA5739" s="77"/>
      <c r="AB5739" s="77"/>
      <c r="AC5739" s="78"/>
      <c r="AD5739" s="104"/>
      <c r="AE5739" s="78"/>
      <c r="AF5739" s="104"/>
      <c r="AG5739" s="78"/>
      <c r="AH5739" s="104"/>
      <c r="AI5739" s="78"/>
      <c r="AJ5739" s="104"/>
      <c r="AK5739" s="78"/>
      <c r="AL5739" s="78"/>
      <c r="AM5739" s="8"/>
      <c r="AN5739" s="78"/>
      <c r="AO5739" s="78"/>
      <c r="AP5739" s="78"/>
      <c r="AQ5739" s="78"/>
      <c r="AR5739" s="78"/>
      <c r="AS5739" s="78"/>
      <c r="AT5739" s="78"/>
      <c r="AU5739" s="78"/>
      <c r="AV5739" s="78"/>
      <c r="AW5739" s="77"/>
      <c r="AX5739" s="144"/>
      <c r="AY5739" s="144"/>
      <c r="AZ5739" s="144"/>
      <c r="BA5739" s="54"/>
      <c r="BB5739" s="54"/>
    </row>
    <row r="5740" spans="2:54" x14ac:dyDescent="0.25">
      <c r="B5740" s="77"/>
      <c r="C5740" s="77"/>
      <c r="D5740" s="77"/>
      <c r="E5740" s="77"/>
      <c r="F5740" s="77"/>
      <c r="G5740" s="77"/>
      <c r="I5740" s="78"/>
      <c r="K5740" s="78"/>
      <c r="L5740" s="77"/>
      <c r="M5740" s="78"/>
      <c r="N5740" s="78"/>
      <c r="O5740" s="78"/>
      <c r="P5740" s="78"/>
      <c r="Q5740" s="144"/>
      <c r="R5740" s="78"/>
      <c r="S5740" s="78"/>
      <c r="T5740" s="78"/>
      <c r="U5740" s="78"/>
      <c r="V5740" s="219"/>
      <c r="W5740" s="78"/>
      <c r="X5740" s="78"/>
      <c r="Y5740" s="78"/>
      <c r="Z5740" s="78"/>
      <c r="AA5740" s="77"/>
      <c r="AB5740" s="77"/>
      <c r="AC5740" s="78"/>
      <c r="AD5740" s="104"/>
      <c r="AE5740" s="78"/>
      <c r="AF5740" s="104"/>
      <c r="AG5740" s="78"/>
      <c r="AH5740" s="104"/>
      <c r="AI5740" s="78"/>
      <c r="AJ5740" s="104"/>
      <c r="AK5740" s="78"/>
      <c r="AL5740" s="78"/>
      <c r="AM5740" s="8"/>
      <c r="AN5740" s="78"/>
      <c r="AO5740" s="78"/>
      <c r="AP5740" s="78"/>
      <c r="AQ5740" s="78"/>
      <c r="AR5740" s="78"/>
      <c r="AS5740" s="78"/>
      <c r="AT5740" s="78"/>
      <c r="AU5740" s="78"/>
      <c r="AV5740" s="78"/>
      <c r="AW5740" s="77"/>
      <c r="AX5740" s="144"/>
      <c r="AY5740" s="144"/>
      <c r="AZ5740" s="144"/>
      <c r="BA5740" s="54"/>
      <c r="BB5740" s="54"/>
    </row>
    <row r="5741" spans="2:54" x14ac:dyDescent="0.25">
      <c r="B5741" s="77"/>
      <c r="C5741" s="77"/>
      <c r="D5741" s="77"/>
      <c r="E5741" s="77"/>
      <c r="F5741" s="77"/>
      <c r="G5741" s="77"/>
      <c r="I5741" s="78"/>
      <c r="K5741" s="78"/>
      <c r="L5741" s="77"/>
      <c r="M5741" s="78"/>
      <c r="N5741" s="78"/>
      <c r="O5741" s="78"/>
      <c r="P5741" s="78"/>
      <c r="Q5741" s="144"/>
      <c r="R5741" s="78"/>
      <c r="S5741" s="78"/>
      <c r="T5741" s="78"/>
      <c r="U5741" s="78"/>
      <c r="V5741" s="219"/>
      <c r="W5741" s="78"/>
      <c r="X5741" s="78"/>
      <c r="Y5741" s="78"/>
      <c r="Z5741" s="78"/>
      <c r="AA5741" s="77"/>
      <c r="AB5741" s="77"/>
      <c r="AC5741" s="78"/>
      <c r="AD5741" s="104"/>
      <c r="AE5741" s="78"/>
      <c r="AF5741" s="104"/>
      <c r="AG5741" s="78"/>
      <c r="AH5741" s="104"/>
      <c r="AI5741" s="78"/>
      <c r="AJ5741" s="104"/>
      <c r="AK5741" s="78"/>
      <c r="AL5741" s="78"/>
      <c r="AM5741" s="8"/>
      <c r="AN5741" s="78"/>
      <c r="AO5741" s="78"/>
      <c r="AP5741" s="78"/>
      <c r="AQ5741" s="78"/>
      <c r="AR5741" s="78"/>
      <c r="AS5741" s="78"/>
      <c r="AT5741" s="78"/>
      <c r="AU5741" s="78"/>
      <c r="AV5741" s="78"/>
      <c r="AW5741" s="77"/>
      <c r="AX5741" s="144"/>
      <c r="AY5741" s="144"/>
      <c r="AZ5741" s="144"/>
      <c r="BA5741" s="54"/>
      <c r="BB5741" s="54"/>
    </row>
    <row r="5742" spans="2:54" x14ac:dyDescent="0.25">
      <c r="B5742" s="77"/>
      <c r="C5742" s="77"/>
      <c r="D5742" s="77"/>
      <c r="E5742" s="77"/>
      <c r="F5742" s="77"/>
      <c r="G5742" s="77"/>
      <c r="I5742" s="78"/>
      <c r="K5742" s="78"/>
      <c r="L5742" s="77"/>
      <c r="M5742" s="78"/>
      <c r="N5742" s="78"/>
      <c r="O5742" s="78"/>
      <c r="P5742" s="78"/>
      <c r="Q5742" s="144"/>
      <c r="R5742" s="78"/>
      <c r="S5742" s="78"/>
      <c r="T5742" s="78"/>
      <c r="U5742" s="78"/>
      <c r="V5742" s="219"/>
      <c r="W5742" s="78"/>
      <c r="X5742" s="78"/>
      <c r="Y5742" s="78"/>
      <c r="Z5742" s="78"/>
      <c r="AA5742" s="77"/>
      <c r="AB5742" s="77"/>
      <c r="AC5742" s="78"/>
      <c r="AD5742" s="104"/>
      <c r="AE5742" s="78"/>
      <c r="AF5742" s="104"/>
      <c r="AG5742" s="78"/>
      <c r="AH5742" s="104"/>
      <c r="AI5742" s="78"/>
      <c r="AJ5742" s="104"/>
      <c r="AK5742" s="78"/>
      <c r="AL5742" s="78"/>
      <c r="AM5742" s="8"/>
      <c r="AN5742" s="78"/>
      <c r="AO5742" s="78"/>
      <c r="AP5742" s="78"/>
      <c r="AQ5742" s="78"/>
      <c r="AR5742" s="78"/>
      <c r="AS5742" s="78"/>
      <c r="AT5742" s="78"/>
      <c r="AU5742" s="78"/>
      <c r="AV5742" s="78"/>
      <c r="AW5742" s="77"/>
      <c r="AX5742" s="144"/>
      <c r="AY5742" s="144"/>
      <c r="AZ5742" s="144"/>
      <c r="BA5742" s="54"/>
      <c r="BB5742" s="54"/>
    </row>
    <row r="5743" spans="2:54" x14ac:dyDescent="0.25">
      <c r="B5743" s="77"/>
      <c r="C5743" s="77"/>
      <c r="D5743" s="77"/>
      <c r="E5743" s="77"/>
      <c r="F5743" s="77"/>
      <c r="G5743" s="77"/>
      <c r="I5743" s="78"/>
      <c r="K5743" s="78"/>
      <c r="L5743" s="77"/>
      <c r="M5743" s="78"/>
      <c r="N5743" s="78"/>
      <c r="O5743" s="78"/>
      <c r="P5743" s="78"/>
      <c r="Q5743" s="144"/>
      <c r="R5743" s="78"/>
      <c r="S5743" s="78"/>
      <c r="T5743" s="78"/>
      <c r="U5743" s="78"/>
      <c r="V5743" s="219"/>
      <c r="W5743" s="78"/>
      <c r="X5743" s="78"/>
      <c r="Y5743" s="78"/>
      <c r="Z5743" s="78"/>
      <c r="AA5743" s="77"/>
      <c r="AB5743" s="77"/>
      <c r="AC5743" s="78"/>
      <c r="AD5743" s="104"/>
      <c r="AE5743" s="78"/>
      <c r="AF5743" s="104"/>
      <c r="AG5743" s="78"/>
      <c r="AH5743" s="104"/>
      <c r="AI5743" s="78"/>
      <c r="AJ5743" s="104"/>
      <c r="AK5743" s="78"/>
      <c r="AL5743" s="78"/>
      <c r="AM5743" s="8"/>
      <c r="AN5743" s="78"/>
      <c r="AO5743" s="78"/>
      <c r="AP5743" s="78"/>
      <c r="AQ5743" s="78"/>
      <c r="AR5743" s="78"/>
      <c r="AS5743" s="78"/>
      <c r="AT5743" s="78"/>
      <c r="AU5743" s="78"/>
      <c r="AV5743" s="78"/>
      <c r="AW5743" s="77"/>
      <c r="AX5743" s="144"/>
      <c r="AY5743" s="144"/>
      <c r="AZ5743" s="144"/>
      <c r="BA5743" s="54"/>
      <c r="BB5743" s="54"/>
    </row>
    <row r="5744" spans="2:54" x14ac:dyDescent="0.25">
      <c r="B5744" s="77"/>
      <c r="C5744" s="77"/>
      <c r="D5744" s="77"/>
      <c r="E5744" s="77"/>
      <c r="F5744" s="77"/>
      <c r="G5744" s="77"/>
      <c r="I5744" s="78"/>
      <c r="K5744" s="78"/>
      <c r="L5744" s="77"/>
      <c r="M5744" s="78"/>
      <c r="N5744" s="78"/>
      <c r="O5744" s="78"/>
      <c r="P5744" s="78"/>
      <c r="Q5744" s="144"/>
      <c r="R5744" s="78"/>
      <c r="S5744" s="78"/>
      <c r="T5744" s="78"/>
      <c r="U5744" s="78"/>
      <c r="V5744" s="219"/>
      <c r="W5744" s="78"/>
      <c r="X5744" s="78"/>
      <c r="Y5744" s="78"/>
      <c r="Z5744" s="78"/>
      <c r="AA5744" s="77"/>
      <c r="AB5744" s="77"/>
      <c r="AC5744" s="78"/>
      <c r="AD5744" s="104"/>
      <c r="AE5744" s="78"/>
      <c r="AF5744" s="104"/>
      <c r="AG5744" s="78"/>
      <c r="AH5744" s="104"/>
      <c r="AI5744" s="78"/>
      <c r="AJ5744" s="104"/>
      <c r="AK5744" s="78"/>
      <c r="AL5744" s="78"/>
      <c r="AM5744" s="8"/>
      <c r="AN5744" s="78"/>
      <c r="AO5744" s="78"/>
      <c r="AP5744" s="78"/>
      <c r="AQ5744" s="78"/>
      <c r="AR5744" s="78"/>
      <c r="AS5744" s="78"/>
      <c r="AT5744" s="78"/>
      <c r="AU5744" s="78"/>
      <c r="AV5744" s="78"/>
      <c r="AW5744" s="77"/>
      <c r="AX5744" s="144"/>
      <c r="AY5744" s="144"/>
      <c r="AZ5744" s="144"/>
      <c r="BA5744" s="54"/>
      <c r="BB5744" s="54"/>
    </row>
    <row r="5745" spans="2:54" x14ac:dyDescent="0.25">
      <c r="B5745" s="77"/>
      <c r="C5745" s="77"/>
      <c r="D5745" s="77"/>
      <c r="E5745" s="77"/>
      <c r="F5745" s="77"/>
      <c r="G5745" s="77"/>
      <c r="I5745" s="78"/>
      <c r="K5745" s="78"/>
      <c r="L5745" s="77"/>
      <c r="M5745" s="78"/>
      <c r="N5745" s="78"/>
      <c r="O5745" s="78"/>
      <c r="P5745" s="78"/>
      <c r="Q5745" s="144"/>
      <c r="R5745" s="78"/>
      <c r="S5745" s="78"/>
      <c r="T5745" s="78"/>
      <c r="U5745" s="78"/>
      <c r="V5745" s="219"/>
      <c r="W5745" s="78"/>
      <c r="X5745" s="78"/>
      <c r="Y5745" s="78"/>
      <c r="Z5745" s="78"/>
      <c r="AA5745" s="77"/>
      <c r="AB5745" s="77"/>
      <c r="AC5745" s="78"/>
      <c r="AD5745" s="104"/>
      <c r="AE5745" s="78"/>
      <c r="AF5745" s="104"/>
      <c r="AG5745" s="78"/>
      <c r="AH5745" s="104"/>
      <c r="AI5745" s="78"/>
      <c r="AJ5745" s="104"/>
      <c r="AK5745" s="78"/>
      <c r="AL5745" s="78"/>
      <c r="AM5745" s="8"/>
      <c r="AN5745" s="78"/>
      <c r="AO5745" s="78"/>
      <c r="AP5745" s="78"/>
      <c r="AQ5745" s="78"/>
      <c r="AR5745" s="78"/>
      <c r="AS5745" s="78"/>
      <c r="AT5745" s="78"/>
      <c r="AU5745" s="78"/>
      <c r="AV5745" s="78"/>
      <c r="AW5745" s="77"/>
      <c r="AX5745" s="144"/>
      <c r="AY5745" s="144"/>
      <c r="AZ5745" s="144"/>
      <c r="BA5745" s="54"/>
      <c r="BB5745" s="54"/>
    </row>
    <row r="5746" spans="2:54" x14ac:dyDescent="0.25">
      <c r="B5746" s="77"/>
      <c r="C5746" s="77"/>
      <c r="D5746" s="77"/>
      <c r="E5746" s="77"/>
      <c r="F5746" s="77"/>
      <c r="G5746" s="77"/>
      <c r="I5746" s="78"/>
      <c r="K5746" s="78"/>
      <c r="L5746" s="77"/>
      <c r="M5746" s="78"/>
      <c r="N5746" s="78"/>
      <c r="O5746" s="78"/>
      <c r="P5746" s="78"/>
      <c r="Q5746" s="144"/>
      <c r="R5746" s="78"/>
      <c r="S5746" s="78"/>
      <c r="T5746" s="78"/>
      <c r="U5746" s="78"/>
      <c r="V5746" s="219"/>
      <c r="W5746" s="78"/>
      <c r="X5746" s="78"/>
      <c r="Y5746" s="78"/>
      <c r="Z5746" s="78"/>
      <c r="AA5746" s="77"/>
      <c r="AB5746" s="77"/>
      <c r="AC5746" s="78"/>
      <c r="AD5746" s="104"/>
      <c r="AE5746" s="78"/>
      <c r="AF5746" s="104"/>
      <c r="AG5746" s="78"/>
      <c r="AH5746" s="104"/>
      <c r="AI5746" s="78"/>
      <c r="AJ5746" s="104"/>
      <c r="AK5746" s="78"/>
      <c r="AL5746" s="78"/>
      <c r="AM5746" s="8"/>
      <c r="AN5746" s="78"/>
      <c r="AO5746" s="78"/>
      <c r="AP5746" s="78"/>
      <c r="AQ5746" s="78"/>
      <c r="AR5746" s="78"/>
      <c r="AS5746" s="78"/>
      <c r="AT5746" s="78"/>
      <c r="AU5746" s="78"/>
      <c r="AV5746" s="78"/>
      <c r="AW5746" s="77"/>
      <c r="AX5746" s="144"/>
      <c r="AY5746" s="144"/>
      <c r="AZ5746" s="144"/>
      <c r="BA5746" s="54"/>
      <c r="BB5746" s="54"/>
    </row>
    <row r="5747" spans="2:54" x14ac:dyDescent="0.25">
      <c r="B5747" s="77"/>
      <c r="C5747" s="77"/>
      <c r="D5747" s="77"/>
      <c r="E5747" s="77"/>
      <c r="F5747" s="77"/>
      <c r="G5747" s="77"/>
      <c r="I5747" s="78"/>
      <c r="K5747" s="78"/>
      <c r="L5747" s="77"/>
      <c r="M5747" s="78"/>
      <c r="N5747" s="78"/>
      <c r="O5747" s="78"/>
      <c r="P5747" s="78"/>
      <c r="Q5747" s="144"/>
      <c r="R5747" s="78"/>
      <c r="S5747" s="78"/>
      <c r="T5747" s="78"/>
      <c r="U5747" s="78"/>
      <c r="V5747" s="219"/>
      <c r="W5747" s="78"/>
      <c r="X5747" s="78"/>
      <c r="Y5747" s="78"/>
      <c r="Z5747" s="78"/>
      <c r="AA5747" s="77"/>
      <c r="AB5747" s="77"/>
      <c r="AC5747" s="78"/>
      <c r="AD5747" s="104"/>
      <c r="AE5747" s="78"/>
      <c r="AF5747" s="104"/>
      <c r="AG5747" s="78"/>
      <c r="AH5747" s="104"/>
      <c r="AI5747" s="78"/>
      <c r="AJ5747" s="104"/>
      <c r="AK5747" s="78"/>
      <c r="AL5747" s="78"/>
      <c r="AM5747" s="8"/>
      <c r="AN5747" s="78"/>
      <c r="AO5747" s="78"/>
      <c r="AP5747" s="78"/>
      <c r="AQ5747" s="78"/>
      <c r="AR5747" s="78"/>
      <c r="AS5747" s="78"/>
      <c r="AT5747" s="78"/>
      <c r="AU5747" s="78"/>
      <c r="AV5747" s="78"/>
      <c r="AW5747" s="77"/>
      <c r="AX5747" s="144"/>
      <c r="AY5747" s="144"/>
      <c r="AZ5747" s="144"/>
      <c r="BA5747" s="54"/>
      <c r="BB5747" s="54"/>
    </row>
    <row r="5748" spans="2:54" x14ac:dyDescent="0.25">
      <c r="B5748" s="77"/>
      <c r="C5748" s="77"/>
      <c r="D5748" s="77"/>
      <c r="E5748" s="77"/>
      <c r="F5748" s="77"/>
      <c r="G5748" s="77"/>
      <c r="I5748" s="78"/>
      <c r="K5748" s="78"/>
      <c r="L5748" s="77"/>
      <c r="M5748" s="78"/>
      <c r="N5748" s="78"/>
      <c r="O5748" s="78"/>
      <c r="P5748" s="78"/>
      <c r="Q5748" s="144"/>
      <c r="R5748" s="78"/>
      <c r="S5748" s="78"/>
      <c r="T5748" s="78"/>
      <c r="U5748" s="78"/>
      <c r="V5748" s="219"/>
      <c r="W5748" s="78"/>
      <c r="X5748" s="78"/>
      <c r="Y5748" s="78"/>
      <c r="Z5748" s="78"/>
      <c r="AA5748" s="77"/>
      <c r="AB5748" s="77"/>
      <c r="AC5748" s="78"/>
      <c r="AD5748" s="104"/>
      <c r="AE5748" s="78"/>
      <c r="AF5748" s="104"/>
      <c r="AG5748" s="78"/>
      <c r="AH5748" s="104"/>
      <c r="AI5748" s="78"/>
      <c r="AJ5748" s="104"/>
      <c r="AK5748" s="78"/>
      <c r="AL5748" s="78"/>
      <c r="AM5748" s="8"/>
      <c r="AN5748" s="78"/>
      <c r="AO5748" s="78"/>
      <c r="AP5748" s="78"/>
      <c r="AQ5748" s="78"/>
      <c r="AR5748" s="78"/>
      <c r="AS5748" s="78"/>
      <c r="AT5748" s="78"/>
      <c r="AU5748" s="78"/>
      <c r="AV5748" s="78"/>
      <c r="AW5748" s="77"/>
      <c r="AX5748" s="144"/>
      <c r="AY5748" s="144"/>
      <c r="AZ5748" s="144"/>
      <c r="BA5748" s="54"/>
      <c r="BB5748" s="54"/>
    </row>
    <row r="5749" spans="2:54" x14ac:dyDescent="0.25">
      <c r="B5749" s="77"/>
      <c r="C5749" s="77"/>
      <c r="D5749" s="77"/>
      <c r="E5749" s="77"/>
      <c r="F5749" s="77"/>
      <c r="G5749" s="77"/>
      <c r="I5749" s="78"/>
      <c r="K5749" s="78"/>
      <c r="L5749" s="77"/>
      <c r="M5749" s="78"/>
      <c r="N5749" s="78"/>
      <c r="O5749" s="78"/>
      <c r="P5749" s="78"/>
      <c r="Q5749" s="144"/>
      <c r="R5749" s="78"/>
      <c r="S5749" s="78"/>
      <c r="T5749" s="78"/>
      <c r="U5749" s="78"/>
      <c r="V5749" s="219"/>
      <c r="W5749" s="78"/>
      <c r="X5749" s="78"/>
      <c r="Y5749" s="78"/>
      <c r="Z5749" s="78"/>
      <c r="AA5749" s="77"/>
      <c r="AB5749" s="77"/>
      <c r="AC5749" s="78"/>
      <c r="AD5749" s="104"/>
      <c r="AE5749" s="78"/>
      <c r="AF5749" s="104"/>
      <c r="AG5749" s="78"/>
      <c r="AH5749" s="104"/>
      <c r="AI5749" s="78"/>
      <c r="AJ5749" s="104"/>
      <c r="AK5749" s="78"/>
      <c r="AL5749" s="78"/>
      <c r="AM5749" s="8"/>
      <c r="AN5749" s="78"/>
      <c r="AO5749" s="78"/>
      <c r="AP5749" s="78"/>
      <c r="AQ5749" s="78"/>
      <c r="AR5749" s="78"/>
      <c r="AS5749" s="78"/>
      <c r="AT5749" s="78"/>
      <c r="AU5749" s="78"/>
      <c r="AV5749" s="78"/>
      <c r="AW5749" s="77"/>
      <c r="AX5749" s="144"/>
      <c r="AY5749" s="144"/>
      <c r="AZ5749" s="144"/>
      <c r="BA5749" s="54"/>
      <c r="BB5749" s="54"/>
    </row>
    <row r="5750" spans="2:54" x14ac:dyDescent="0.25">
      <c r="B5750" s="77"/>
      <c r="C5750" s="77"/>
      <c r="D5750" s="77"/>
      <c r="E5750" s="77"/>
      <c r="F5750" s="77"/>
      <c r="G5750" s="77"/>
      <c r="I5750" s="78"/>
      <c r="K5750" s="78"/>
      <c r="L5750" s="77"/>
      <c r="M5750" s="78"/>
      <c r="N5750" s="78"/>
      <c r="O5750" s="78"/>
      <c r="P5750" s="78"/>
      <c r="Q5750" s="144"/>
      <c r="R5750" s="78"/>
      <c r="S5750" s="78"/>
      <c r="T5750" s="78"/>
      <c r="U5750" s="78"/>
      <c r="V5750" s="219"/>
      <c r="W5750" s="78"/>
      <c r="X5750" s="78"/>
      <c r="Y5750" s="78"/>
      <c r="Z5750" s="78"/>
      <c r="AA5750" s="77"/>
      <c r="AB5750" s="77"/>
      <c r="AC5750" s="78"/>
      <c r="AD5750" s="104"/>
      <c r="AE5750" s="78"/>
      <c r="AF5750" s="104"/>
      <c r="AG5750" s="78"/>
      <c r="AH5750" s="104"/>
      <c r="AI5750" s="78"/>
      <c r="AJ5750" s="104"/>
      <c r="AK5750" s="78"/>
      <c r="AL5750" s="78"/>
      <c r="AM5750" s="8"/>
      <c r="AN5750" s="78"/>
      <c r="AO5750" s="78"/>
      <c r="AP5750" s="78"/>
      <c r="AQ5750" s="78"/>
      <c r="AR5750" s="78"/>
      <c r="AS5750" s="78"/>
      <c r="AT5750" s="78"/>
      <c r="AU5750" s="78"/>
      <c r="AV5750" s="78"/>
      <c r="AW5750" s="77"/>
      <c r="AX5750" s="144"/>
      <c r="AY5750" s="144"/>
      <c r="AZ5750" s="144"/>
      <c r="BA5750" s="54"/>
      <c r="BB5750" s="54"/>
    </row>
    <row r="5751" spans="2:54" x14ac:dyDescent="0.25">
      <c r="B5751" s="77"/>
      <c r="C5751" s="77"/>
      <c r="D5751" s="77"/>
      <c r="E5751" s="77"/>
      <c r="F5751" s="77"/>
      <c r="G5751" s="77"/>
      <c r="I5751" s="78"/>
      <c r="K5751" s="78"/>
      <c r="L5751" s="77"/>
      <c r="M5751" s="78"/>
      <c r="N5751" s="78"/>
      <c r="O5751" s="78"/>
      <c r="P5751" s="78"/>
      <c r="Q5751" s="144"/>
      <c r="R5751" s="78"/>
      <c r="S5751" s="78"/>
      <c r="T5751" s="78"/>
      <c r="U5751" s="78"/>
      <c r="V5751" s="219"/>
      <c r="W5751" s="78"/>
      <c r="X5751" s="78"/>
      <c r="Y5751" s="78"/>
      <c r="Z5751" s="78"/>
      <c r="AA5751" s="77"/>
      <c r="AB5751" s="77"/>
      <c r="AC5751" s="78"/>
      <c r="AD5751" s="104"/>
      <c r="AE5751" s="78"/>
      <c r="AF5751" s="104"/>
      <c r="AG5751" s="78"/>
      <c r="AH5751" s="104"/>
      <c r="AI5751" s="78"/>
      <c r="AJ5751" s="104"/>
      <c r="AK5751" s="78"/>
      <c r="AL5751" s="78"/>
      <c r="AM5751" s="8"/>
      <c r="AN5751" s="78"/>
      <c r="AO5751" s="78"/>
      <c r="AP5751" s="78"/>
      <c r="AQ5751" s="78"/>
      <c r="AR5751" s="78"/>
      <c r="AS5751" s="78"/>
      <c r="AT5751" s="78"/>
      <c r="AU5751" s="78"/>
      <c r="AV5751" s="78"/>
      <c r="AW5751" s="77"/>
      <c r="AX5751" s="144"/>
      <c r="AY5751" s="144"/>
      <c r="AZ5751" s="144"/>
      <c r="BA5751" s="54"/>
      <c r="BB5751" s="54"/>
    </row>
    <row r="5752" spans="2:54" x14ac:dyDescent="0.25">
      <c r="B5752" s="77"/>
      <c r="C5752" s="77"/>
      <c r="D5752" s="77"/>
      <c r="E5752" s="77"/>
      <c r="F5752" s="77"/>
      <c r="G5752" s="77"/>
      <c r="I5752" s="78"/>
      <c r="K5752" s="78"/>
      <c r="L5752" s="77"/>
      <c r="M5752" s="78"/>
      <c r="N5752" s="78"/>
      <c r="O5752" s="78"/>
      <c r="P5752" s="78"/>
      <c r="Q5752" s="144"/>
      <c r="R5752" s="78"/>
      <c r="S5752" s="78"/>
      <c r="T5752" s="78"/>
      <c r="U5752" s="78"/>
      <c r="V5752" s="219"/>
      <c r="W5752" s="78"/>
      <c r="X5752" s="78"/>
      <c r="Y5752" s="78"/>
      <c r="Z5752" s="78"/>
      <c r="AA5752" s="77"/>
      <c r="AB5752" s="77"/>
      <c r="AC5752" s="78"/>
      <c r="AD5752" s="104"/>
      <c r="AE5752" s="78"/>
      <c r="AF5752" s="104"/>
      <c r="AG5752" s="78"/>
      <c r="AH5752" s="104"/>
      <c r="AI5752" s="78"/>
      <c r="AJ5752" s="104"/>
      <c r="AK5752" s="78"/>
      <c r="AL5752" s="78"/>
      <c r="AM5752" s="8"/>
      <c r="AN5752" s="78"/>
      <c r="AO5752" s="78"/>
      <c r="AP5752" s="78"/>
      <c r="AQ5752" s="78"/>
      <c r="AR5752" s="78"/>
      <c r="AS5752" s="78"/>
      <c r="AT5752" s="78"/>
      <c r="AU5752" s="78"/>
      <c r="AV5752" s="78"/>
      <c r="AW5752" s="77"/>
      <c r="AX5752" s="144"/>
      <c r="AY5752" s="144"/>
      <c r="AZ5752" s="144"/>
      <c r="BA5752" s="54"/>
      <c r="BB5752" s="54"/>
    </row>
    <row r="5753" spans="2:54" x14ac:dyDescent="0.25">
      <c r="B5753" s="77"/>
      <c r="C5753" s="77"/>
      <c r="D5753" s="77"/>
      <c r="E5753" s="77"/>
      <c r="F5753" s="77"/>
      <c r="G5753" s="77"/>
      <c r="I5753" s="78"/>
      <c r="K5753" s="78"/>
      <c r="L5753" s="77"/>
      <c r="M5753" s="78"/>
      <c r="N5753" s="78"/>
      <c r="O5753" s="78"/>
      <c r="P5753" s="78"/>
      <c r="Q5753" s="144"/>
      <c r="R5753" s="78"/>
      <c r="S5753" s="78"/>
      <c r="T5753" s="78"/>
      <c r="U5753" s="78"/>
      <c r="V5753" s="219"/>
      <c r="W5753" s="78"/>
      <c r="X5753" s="78"/>
      <c r="Y5753" s="78"/>
      <c r="Z5753" s="78"/>
      <c r="AA5753" s="77"/>
      <c r="AB5753" s="77"/>
      <c r="AC5753" s="78"/>
      <c r="AD5753" s="104"/>
      <c r="AE5753" s="78"/>
      <c r="AF5753" s="104"/>
      <c r="AG5753" s="78"/>
      <c r="AH5753" s="104"/>
      <c r="AI5753" s="78"/>
      <c r="AJ5753" s="104"/>
      <c r="AK5753" s="78"/>
      <c r="AL5753" s="78"/>
      <c r="AM5753" s="8"/>
      <c r="AN5753" s="78"/>
      <c r="AO5753" s="78"/>
      <c r="AP5753" s="78"/>
      <c r="AQ5753" s="78"/>
      <c r="AR5753" s="78"/>
      <c r="AS5753" s="78"/>
      <c r="AT5753" s="78"/>
      <c r="AU5753" s="78"/>
      <c r="AV5753" s="78"/>
      <c r="AW5753" s="77"/>
      <c r="AX5753" s="144"/>
      <c r="AY5753" s="144"/>
      <c r="AZ5753" s="144"/>
      <c r="BA5753" s="54"/>
      <c r="BB5753" s="54"/>
    </row>
    <row r="5754" spans="2:54" x14ac:dyDescent="0.25">
      <c r="B5754" s="77"/>
      <c r="C5754" s="77"/>
      <c r="D5754" s="77"/>
      <c r="E5754" s="77"/>
      <c r="F5754" s="77"/>
      <c r="G5754" s="77"/>
      <c r="I5754" s="78"/>
      <c r="K5754" s="78"/>
      <c r="L5754" s="77"/>
      <c r="M5754" s="78"/>
      <c r="N5754" s="78"/>
      <c r="O5754" s="78"/>
      <c r="P5754" s="78"/>
      <c r="Q5754" s="144"/>
      <c r="R5754" s="78"/>
      <c r="S5754" s="78"/>
      <c r="T5754" s="78"/>
      <c r="U5754" s="78"/>
      <c r="V5754" s="219"/>
      <c r="W5754" s="78"/>
      <c r="X5754" s="78"/>
      <c r="Y5754" s="78"/>
      <c r="Z5754" s="78"/>
      <c r="AA5754" s="77"/>
      <c r="AB5754" s="77"/>
      <c r="AC5754" s="78"/>
      <c r="AD5754" s="104"/>
      <c r="AE5754" s="78"/>
      <c r="AF5754" s="104"/>
      <c r="AG5754" s="78"/>
      <c r="AH5754" s="104"/>
      <c r="AI5754" s="78"/>
      <c r="AJ5754" s="104"/>
      <c r="AK5754" s="78"/>
      <c r="AL5754" s="78"/>
      <c r="AM5754" s="8"/>
      <c r="AN5754" s="78"/>
      <c r="AO5754" s="78"/>
      <c r="AP5754" s="78"/>
      <c r="AQ5754" s="78"/>
      <c r="AR5754" s="78"/>
      <c r="AS5754" s="78"/>
      <c r="AT5754" s="78"/>
      <c r="AU5754" s="78"/>
      <c r="AV5754" s="78"/>
      <c r="AW5754" s="77"/>
      <c r="AX5754" s="144"/>
      <c r="AY5754" s="144"/>
      <c r="AZ5754" s="144"/>
      <c r="BA5754" s="54"/>
      <c r="BB5754" s="54"/>
    </row>
    <row r="5755" spans="2:54" x14ac:dyDescent="0.25">
      <c r="B5755" s="77"/>
      <c r="C5755" s="77"/>
      <c r="D5755" s="77"/>
      <c r="E5755" s="77"/>
      <c r="F5755" s="77"/>
      <c r="G5755" s="77"/>
      <c r="I5755" s="78"/>
      <c r="K5755" s="78"/>
      <c r="L5755" s="77"/>
      <c r="M5755" s="78"/>
      <c r="N5755" s="78"/>
      <c r="O5755" s="78"/>
      <c r="P5755" s="78"/>
      <c r="Q5755" s="144"/>
      <c r="R5755" s="78"/>
      <c r="S5755" s="78"/>
      <c r="T5755" s="78"/>
      <c r="U5755" s="78"/>
      <c r="V5755" s="219"/>
      <c r="W5755" s="78"/>
      <c r="X5755" s="78"/>
      <c r="Y5755" s="78"/>
      <c r="Z5755" s="78"/>
      <c r="AA5755" s="77"/>
      <c r="AB5755" s="77"/>
      <c r="AC5755" s="78"/>
      <c r="AD5755" s="104"/>
      <c r="AE5755" s="78"/>
      <c r="AF5755" s="104"/>
      <c r="AG5755" s="78"/>
      <c r="AH5755" s="104"/>
      <c r="AI5755" s="78"/>
      <c r="AJ5755" s="104"/>
      <c r="AK5755" s="78"/>
      <c r="AL5755" s="78"/>
      <c r="AM5755" s="8"/>
      <c r="AN5755" s="78"/>
      <c r="AO5755" s="78"/>
      <c r="AP5755" s="78"/>
      <c r="AQ5755" s="78"/>
      <c r="AR5755" s="78"/>
      <c r="AS5755" s="78"/>
      <c r="AT5755" s="78"/>
      <c r="AU5755" s="78"/>
      <c r="AV5755" s="78"/>
      <c r="AW5755" s="77"/>
      <c r="AX5755" s="144"/>
      <c r="AY5755" s="144"/>
      <c r="AZ5755" s="144"/>
      <c r="BA5755" s="54"/>
      <c r="BB5755" s="54"/>
    </row>
    <row r="5756" spans="2:54" x14ac:dyDescent="0.25">
      <c r="B5756" s="77"/>
      <c r="C5756" s="77"/>
      <c r="D5756" s="77"/>
      <c r="E5756" s="77"/>
      <c r="F5756" s="77"/>
      <c r="G5756" s="77"/>
      <c r="I5756" s="78"/>
      <c r="K5756" s="78"/>
      <c r="L5756" s="77"/>
      <c r="M5756" s="78"/>
      <c r="N5756" s="78"/>
      <c r="O5756" s="78"/>
      <c r="P5756" s="78"/>
      <c r="Q5756" s="144"/>
      <c r="R5756" s="78"/>
      <c r="S5756" s="78"/>
      <c r="T5756" s="78"/>
      <c r="U5756" s="78"/>
      <c r="V5756" s="219"/>
      <c r="W5756" s="78"/>
      <c r="X5756" s="78"/>
      <c r="Y5756" s="78"/>
      <c r="Z5756" s="78"/>
      <c r="AA5756" s="77"/>
      <c r="AB5756" s="77"/>
      <c r="AC5756" s="78"/>
      <c r="AD5756" s="104"/>
      <c r="AE5756" s="78"/>
      <c r="AF5756" s="104"/>
      <c r="AG5756" s="78"/>
      <c r="AH5756" s="104"/>
      <c r="AI5756" s="78"/>
      <c r="AJ5756" s="104"/>
      <c r="AK5756" s="78"/>
      <c r="AL5756" s="78"/>
      <c r="AM5756" s="8"/>
      <c r="AN5756" s="78"/>
      <c r="AO5756" s="78"/>
      <c r="AP5756" s="78"/>
      <c r="AQ5756" s="78"/>
      <c r="AR5756" s="78"/>
      <c r="AS5756" s="78"/>
      <c r="AT5756" s="78"/>
      <c r="AU5756" s="78"/>
      <c r="AV5756" s="78"/>
      <c r="AW5756" s="77"/>
      <c r="AX5756" s="144"/>
      <c r="AY5756" s="144"/>
      <c r="AZ5756" s="144"/>
      <c r="BA5756" s="54"/>
      <c r="BB5756" s="54"/>
    </row>
    <row r="5757" spans="2:54" x14ac:dyDescent="0.25">
      <c r="B5757" s="77"/>
      <c r="C5757" s="77"/>
      <c r="D5757" s="77"/>
      <c r="E5757" s="77"/>
      <c r="F5757" s="77"/>
      <c r="G5757" s="77"/>
      <c r="I5757" s="78"/>
      <c r="K5757" s="78"/>
      <c r="L5757" s="77"/>
      <c r="M5757" s="78"/>
      <c r="N5757" s="78"/>
      <c r="O5757" s="78"/>
      <c r="P5757" s="78"/>
      <c r="Q5757" s="144"/>
      <c r="R5757" s="78"/>
      <c r="S5757" s="78"/>
      <c r="T5757" s="78"/>
      <c r="U5757" s="78"/>
      <c r="V5757" s="219"/>
      <c r="W5757" s="78"/>
      <c r="X5757" s="78"/>
      <c r="Y5757" s="78"/>
      <c r="Z5757" s="78"/>
      <c r="AA5757" s="77"/>
      <c r="AB5757" s="77"/>
      <c r="AC5757" s="78"/>
      <c r="AD5757" s="104"/>
      <c r="AE5757" s="78"/>
      <c r="AF5757" s="104"/>
      <c r="AG5757" s="78"/>
      <c r="AH5757" s="104"/>
      <c r="AI5757" s="78"/>
      <c r="AJ5757" s="104"/>
      <c r="AK5757" s="78"/>
      <c r="AL5757" s="78"/>
      <c r="AM5757" s="8"/>
      <c r="AN5757" s="78"/>
      <c r="AO5757" s="78"/>
      <c r="AP5757" s="78"/>
      <c r="AQ5757" s="78"/>
      <c r="AR5757" s="78"/>
      <c r="AS5757" s="78"/>
      <c r="AT5757" s="78"/>
      <c r="AU5757" s="78"/>
      <c r="AV5757" s="78"/>
      <c r="AW5757" s="77"/>
      <c r="AX5757" s="144"/>
      <c r="AY5757" s="144"/>
      <c r="AZ5757" s="144"/>
      <c r="BA5757" s="54"/>
      <c r="BB5757" s="54"/>
    </row>
    <row r="5758" spans="2:54" x14ac:dyDescent="0.25">
      <c r="B5758" s="77"/>
      <c r="C5758" s="77"/>
      <c r="D5758" s="77"/>
      <c r="E5758" s="77"/>
      <c r="F5758" s="77"/>
      <c r="G5758" s="77"/>
      <c r="I5758" s="78"/>
      <c r="K5758" s="78"/>
      <c r="L5758" s="77"/>
      <c r="M5758" s="78"/>
      <c r="N5758" s="78"/>
      <c r="O5758" s="78"/>
      <c r="P5758" s="78"/>
      <c r="Q5758" s="144"/>
      <c r="R5758" s="78"/>
      <c r="S5758" s="78"/>
      <c r="T5758" s="78"/>
      <c r="U5758" s="78"/>
      <c r="V5758" s="219"/>
      <c r="W5758" s="78"/>
      <c r="X5758" s="78"/>
      <c r="Y5758" s="78"/>
      <c r="Z5758" s="78"/>
      <c r="AA5758" s="77"/>
      <c r="AB5758" s="77"/>
      <c r="AC5758" s="78"/>
      <c r="AD5758" s="104"/>
      <c r="AE5758" s="78"/>
      <c r="AF5758" s="104"/>
      <c r="AG5758" s="78"/>
      <c r="AH5758" s="104"/>
      <c r="AI5758" s="78"/>
      <c r="AJ5758" s="104"/>
      <c r="AK5758" s="78"/>
      <c r="AL5758" s="78"/>
      <c r="AM5758" s="8"/>
      <c r="AN5758" s="78"/>
      <c r="AO5758" s="78"/>
      <c r="AP5758" s="78"/>
      <c r="AQ5758" s="78"/>
      <c r="AR5758" s="78"/>
      <c r="AS5758" s="78"/>
      <c r="AT5758" s="78"/>
      <c r="AU5758" s="78"/>
      <c r="AV5758" s="78"/>
      <c r="AW5758" s="77"/>
      <c r="AX5758" s="144"/>
      <c r="AY5758" s="144"/>
      <c r="AZ5758" s="144"/>
      <c r="BA5758" s="54"/>
      <c r="BB5758" s="54"/>
    </row>
    <row r="5759" spans="2:54" x14ac:dyDescent="0.25">
      <c r="B5759" s="77"/>
      <c r="C5759" s="77"/>
      <c r="D5759" s="77"/>
      <c r="E5759" s="77"/>
      <c r="F5759" s="77"/>
      <c r="G5759" s="77"/>
      <c r="I5759" s="78"/>
      <c r="K5759" s="78"/>
      <c r="L5759" s="77"/>
      <c r="M5759" s="78"/>
      <c r="N5759" s="78"/>
      <c r="O5759" s="78"/>
      <c r="P5759" s="78"/>
      <c r="Q5759" s="144"/>
      <c r="R5759" s="78"/>
      <c r="S5759" s="78"/>
      <c r="T5759" s="78"/>
      <c r="U5759" s="78"/>
      <c r="V5759" s="219"/>
      <c r="W5759" s="78"/>
      <c r="X5759" s="78"/>
      <c r="Y5759" s="78"/>
      <c r="Z5759" s="78"/>
      <c r="AA5759" s="77"/>
      <c r="AB5759" s="77"/>
      <c r="AC5759" s="78"/>
      <c r="AD5759" s="104"/>
      <c r="AE5759" s="78"/>
      <c r="AF5759" s="104"/>
      <c r="AG5759" s="78"/>
      <c r="AH5759" s="104"/>
      <c r="AI5759" s="78"/>
      <c r="AJ5759" s="104"/>
      <c r="AK5759" s="78"/>
      <c r="AL5759" s="78"/>
      <c r="AM5759" s="8"/>
      <c r="AN5759" s="78"/>
      <c r="AO5759" s="78"/>
      <c r="AP5759" s="78"/>
      <c r="AQ5759" s="78"/>
      <c r="AR5759" s="78"/>
      <c r="AS5759" s="78"/>
      <c r="AT5759" s="78"/>
      <c r="AU5759" s="78"/>
      <c r="AV5759" s="78"/>
      <c r="AW5759" s="77"/>
      <c r="AX5759" s="144"/>
      <c r="AY5759" s="144"/>
      <c r="AZ5759" s="144"/>
      <c r="BA5759" s="54"/>
      <c r="BB5759" s="54"/>
    </row>
    <row r="5760" spans="2:54" x14ac:dyDescent="0.25">
      <c r="B5760" s="77"/>
      <c r="C5760" s="77"/>
      <c r="D5760" s="77"/>
      <c r="E5760" s="77"/>
      <c r="F5760" s="77"/>
      <c r="G5760" s="77"/>
      <c r="I5760" s="78"/>
      <c r="K5760" s="78"/>
      <c r="L5760" s="77"/>
      <c r="M5760" s="78"/>
      <c r="N5760" s="78"/>
      <c r="O5760" s="78"/>
      <c r="P5760" s="78"/>
      <c r="Q5760" s="144"/>
      <c r="R5760" s="78"/>
      <c r="S5760" s="78"/>
      <c r="T5760" s="78"/>
      <c r="U5760" s="78"/>
      <c r="V5760" s="219"/>
      <c r="W5760" s="78"/>
      <c r="X5760" s="78"/>
      <c r="Y5760" s="78"/>
      <c r="Z5760" s="78"/>
      <c r="AA5760" s="77"/>
      <c r="AB5760" s="77"/>
      <c r="AC5760" s="78"/>
      <c r="AD5760" s="104"/>
      <c r="AE5760" s="78"/>
      <c r="AF5760" s="104"/>
      <c r="AG5760" s="78"/>
      <c r="AH5760" s="104"/>
      <c r="AI5760" s="78"/>
      <c r="AJ5760" s="104"/>
      <c r="AK5760" s="78"/>
      <c r="AL5760" s="78"/>
      <c r="AM5760" s="8"/>
      <c r="AN5760" s="78"/>
      <c r="AO5760" s="78"/>
      <c r="AP5760" s="78"/>
      <c r="AQ5760" s="78"/>
      <c r="AR5760" s="78"/>
      <c r="AS5760" s="78"/>
      <c r="AT5760" s="78"/>
      <c r="AU5760" s="78"/>
      <c r="AV5760" s="78"/>
      <c r="AW5760" s="77"/>
      <c r="AX5760" s="144"/>
      <c r="AY5760" s="144"/>
      <c r="AZ5760" s="144"/>
      <c r="BA5760" s="54"/>
      <c r="BB5760" s="54"/>
    </row>
    <row r="5761" spans="2:54" x14ac:dyDescent="0.25">
      <c r="B5761" s="77"/>
      <c r="C5761" s="77"/>
      <c r="D5761" s="77"/>
      <c r="E5761" s="77"/>
      <c r="F5761" s="77"/>
      <c r="G5761" s="77"/>
      <c r="I5761" s="78"/>
      <c r="K5761" s="78"/>
      <c r="L5761" s="77"/>
      <c r="M5761" s="78"/>
      <c r="N5761" s="78"/>
      <c r="O5761" s="78"/>
      <c r="P5761" s="78"/>
      <c r="Q5761" s="144"/>
      <c r="R5761" s="78"/>
      <c r="S5761" s="78"/>
      <c r="T5761" s="78"/>
      <c r="U5761" s="78"/>
      <c r="V5761" s="219"/>
      <c r="W5761" s="78"/>
      <c r="X5761" s="78"/>
      <c r="Y5761" s="78"/>
      <c r="Z5761" s="78"/>
      <c r="AA5761" s="77"/>
      <c r="AB5761" s="77"/>
      <c r="AC5761" s="78"/>
      <c r="AD5761" s="104"/>
      <c r="AE5761" s="78"/>
      <c r="AF5761" s="104"/>
      <c r="AG5761" s="78"/>
      <c r="AH5761" s="104"/>
      <c r="AI5761" s="78"/>
      <c r="AJ5761" s="104"/>
      <c r="AK5761" s="78"/>
      <c r="AL5761" s="78"/>
      <c r="AM5761" s="8"/>
      <c r="AN5761" s="78"/>
      <c r="AO5761" s="78"/>
      <c r="AP5761" s="78"/>
      <c r="AQ5761" s="78"/>
      <c r="AR5761" s="78"/>
      <c r="AS5761" s="78"/>
      <c r="AT5761" s="78"/>
      <c r="AU5761" s="78"/>
      <c r="AV5761" s="78"/>
      <c r="AW5761" s="77"/>
      <c r="AX5761" s="144"/>
      <c r="AY5761" s="144"/>
      <c r="AZ5761" s="144"/>
      <c r="BA5761" s="54"/>
      <c r="BB5761" s="54"/>
    </row>
    <row r="5762" spans="2:54" x14ac:dyDescent="0.25">
      <c r="B5762" s="77"/>
      <c r="C5762" s="77"/>
      <c r="D5762" s="77"/>
      <c r="E5762" s="77"/>
      <c r="F5762" s="77"/>
      <c r="G5762" s="77"/>
      <c r="I5762" s="78"/>
      <c r="K5762" s="78"/>
      <c r="L5762" s="77"/>
      <c r="M5762" s="78"/>
      <c r="N5762" s="78"/>
      <c r="O5762" s="78"/>
      <c r="P5762" s="78"/>
      <c r="Q5762" s="144"/>
      <c r="R5762" s="78"/>
      <c r="S5762" s="78"/>
      <c r="T5762" s="78"/>
      <c r="U5762" s="78"/>
      <c r="V5762" s="219"/>
      <c r="W5762" s="78"/>
      <c r="X5762" s="78"/>
      <c r="Y5762" s="78"/>
      <c r="Z5762" s="78"/>
      <c r="AA5762" s="77"/>
      <c r="AB5762" s="77"/>
      <c r="AC5762" s="78"/>
      <c r="AD5762" s="104"/>
      <c r="AE5762" s="78"/>
      <c r="AF5762" s="104"/>
      <c r="AG5762" s="78"/>
      <c r="AH5762" s="104"/>
      <c r="AI5762" s="78"/>
      <c r="AJ5762" s="104"/>
      <c r="AK5762" s="78"/>
      <c r="AL5762" s="78"/>
      <c r="AM5762" s="8"/>
      <c r="AN5762" s="78"/>
      <c r="AO5762" s="78"/>
      <c r="AP5762" s="78"/>
      <c r="AQ5762" s="78"/>
      <c r="AR5762" s="78"/>
      <c r="AS5762" s="78"/>
      <c r="AT5762" s="78"/>
      <c r="AU5762" s="78"/>
      <c r="AV5762" s="78"/>
      <c r="AW5762" s="77"/>
      <c r="AX5762" s="144"/>
      <c r="AY5762" s="144"/>
      <c r="AZ5762" s="144"/>
      <c r="BA5762" s="54"/>
      <c r="BB5762" s="54"/>
    </row>
    <row r="5763" spans="2:54" x14ac:dyDescent="0.25">
      <c r="B5763" s="77"/>
      <c r="C5763" s="77"/>
      <c r="D5763" s="77"/>
      <c r="E5763" s="77"/>
      <c r="F5763" s="77"/>
      <c r="G5763" s="77"/>
      <c r="I5763" s="78"/>
      <c r="K5763" s="78"/>
      <c r="L5763" s="77"/>
      <c r="M5763" s="78"/>
      <c r="N5763" s="78"/>
      <c r="O5763" s="78"/>
      <c r="P5763" s="78"/>
      <c r="Q5763" s="144"/>
      <c r="R5763" s="78"/>
      <c r="S5763" s="78"/>
      <c r="T5763" s="78"/>
      <c r="U5763" s="78"/>
      <c r="V5763" s="219"/>
      <c r="W5763" s="78"/>
      <c r="X5763" s="78"/>
      <c r="Y5763" s="78"/>
      <c r="Z5763" s="78"/>
      <c r="AA5763" s="77"/>
      <c r="AB5763" s="77"/>
      <c r="AC5763" s="78"/>
      <c r="AD5763" s="104"/>
      <c r="AE5763" s="78"/>
      <c r="AF5763" s="104"/>
      <c r="AG5763" s="78"/>
      <c r="AH5763" s="104"/>
      <c r="AI5763" s="78"/>
      <c r="AJ5763" s="104"/>
      <c r="AK5763" s="78"/>
      <c r="AL5763" s="78"/>
      <c r="AM5763" s="8"/>
      <c r="AN5763" s="78"/>
      <c r="AO5763" s="78"/>
      <c r="AP5763" s="78"/>
      <c r="AQ5763" s="78"/>
      <c r="AR5763" s="78"/>
      <c r="AS5763" s="78"/>
      <c r="AT5763" s="78"/>
      <c r="AU5763" s="78"/>
      <c r="AV5763" s="78"/>
      <c r="AW5763" s="77"/>
      <c r="AX5763" s="144"/>
      <c r="AY5763" s="144"/>
      <c r="AZ5763" s="144"/>
      <c r="BA5763" s="54"/>
      <c r="BB5763" s="54"/>
    </row>
    <row r="5764" spans="2:54" x14ac:dyDescent="0.25">
      <c r="B5764" s="77"/>
      <c r="C5764" s="77"/>
      <c r="D5764" s="77"/>
      <c r="E5764" s="77"/>
      <c r="F5764" s="77"/>
      <c r="G5764" s="77"/>
      <c r="I5764" s="78"/>
      <c r="K5764" s="78"/>
      <c r="L5764" s="77"/>
      <c r="M5764" s="78"/>
      <c r="N5764" s="78"/>
      <c r="O5764" s="78"/>
      <c r="P5764" s="78"/>
      <c r="Q5764" s="144"/>
      <c r="R5764" s="78"/>
      <c r="S5764" s="78"/>
      <c r="T5764" s="78"/>
      <c r="U5764" s="78"/>
      <c r="V5764" s="219"/>
      <c r="W5764" s="78"/>
      <c r="X5764" s="78"/>
      <c r="Y5764" s="78"/>
      <c r="Z5764" s="78"/>
      <c r="AA5764" s="77"/>
      <c r="AB5764" s="77"/>
      <c r="AC5764" s="78"/>
      <c r="AD5764" s="104"/>
      <c r="AE5764" s="78"/>
      <c r="AF5764" s="104"/>
      <c r="AG5764" s="78"/>
      <c r="AH5764" s="104"/>
      <c r="AI5764" s="78"/>
      <c r="AJ5764" s="104"/>
      <c r="AK5764" s="78"/>
      <c r="AL5764" s="78"/>
      <c r="AM5764" s="8"/>
      <c r="AN5764" s="78"/>
      <c r="AO5764" s="78"/>
      <c r="AP5764" s="78"/>
      <c r="AQ5764" s="78"/>
      <c r="AR5764" s="78"/>
      <c r="AS5764" s="78"/>
      <c r="AT5764" s="78"/>
      <c r="AU5764" s="78"/>
      <c r="AV5764" s="78"/>
      <c r="AW5764" s="77"/>
      <c r="AX5764" s="144"/>
      <c r="AY5764" s="144"/>
      <c r="AZ5764" s="144"/>
      <c r="BA5764" s="54"/>
      <c r="BB5764" s="54"/>
    </row>
    <row r="5765" spans="2:54" x14ac:dyDescent="0.25">
      <c r="B5765" s="77"/>
      <c r="C5765" s="77"/>
      <c r="D5765" s="77"/>
      <c r="E5765" s="77"/>
      <c r="F5765" s="77"/>
      <c r="G5765" s="77"/>
      <c r="I5765" s="78"/>
      <c r="K5765" s="78"/>
      <c r="L5765" s="77"/>
      <c r="M5765" s="78"/>
      <c r="N5765" s="78"/>
      <c r="O5765" s="78"/>
      <c r="P5765" s="78"/>
      <c r="Q5765" s="144"/>
      <c r="R5765" s="78"/>
      <c r="S5765" s="78"/>
      <c r="T5765" s="78"/>
      <c r="U5765" s="78"/>
      <c r="V5765" s="219"/>
      <c r="W5765" s="78"/>
      <c r="X5765" s="78"/>
      <c r="Y5765" s="78"/>
      <c r="Z5765" s="78"/>
      <c r="AA5765" s="77"/>
      <c r="AB5765" s="77"/>
      <c r="AC5765" s="78"/>
      <c r="AD5765" s="104"/>
      <c r="AE5765" s="78"/>
      <c r="AF5765" s="104"/>
      <c r="AG5765" s="78"/>
      <c r="AH5765" s="104"/>
      <c r="AI5765" s="78"/>
      <c r="AJ5765" s="104"/>
      <c r="AK5765" s="78"/>
      <c r="AL5765" s="78"/>
      <c r="AM5765" s="8"/>
      <c r="AN5765" s="78"/>
      <c r="AO5765" s="78"/>
      <c r="AP5765" s="78"/>
      <c r="AQ5765" s="78"/>
      <c r="AR5765" s="78"/>
      <c r="AS5765" s="78"/>
      <c r="AT5765" s="78"/>
      <c r="AU5765" s="78"/>
      <c r="AV5765" s="78"/>
      <c r="AW5765" s="77"/>
      <c r="AX5765" s="144"/>
      <c r="AY5765" s="144"/>
      <c r="AZ5765" s="144"/>
      <c r="BA5765" s="54"/>
      <c r="BB5765" s="54"/>
    </row>
    <row r="5766" spans="2:54" x14ac:dyDescent="0.25">
      <c r="B5766" s="77"/>
      <c r="C5766" s="77"/>
      <c r="D5766" s="77"/>
      <c r="E5766" s="77"/>
      <c r="F5766" s="77"/>
      <c r="G5766" s="77"/>
      <c r="I5766" s="78"/>
      <c r="K5766" s="78"/>
      <c r="L5766" s="77"/>
      <c r="M5766" s="78"/>
      <c r="N5766" s="78"/>
      <c r="O5766" s="78"/>
      <c r="P5766" s="78"/>
      <c r="Q5766" s="144"/>
      <c r="R5766" s="78"/>
      <c r="S5766" s="78"/>
      <c r="T5766" s="78"/>
      <c r="U5766" s="78"/>
      <c r="V5766" s="219"/>
      <c r="W5766" s="78"/>
      <c r="X5766" s="78"/>
      <c r="Y5766" s="78"/>
      <c r="Z5766" s="78"/>
      <c r="AA5766" s="77"/>
      <c r="AB5766" s="77"/>
      <c r="AC5766" s="78"/>
      <c r="AD5766" s="104"/>
      <c r="AE5766" s="78"/>
      <c r="AF5766" s="104"/>
      <c r="AG5766" s="78"/>
      <c r="AH5766" s="104"/>
      <c r="AI5766" s="78"/>
      <c r="AJ5766" s="104"/>
      <c r="AK5766" s="78"/>
      <c r="AL5766" s="78"/>
      <c r="AM5766" s="8"/>
      <c r="AN5766" s="78"/>
      <c r="AO5766" s="78"/>
      <c r="AP5766" s="78"/>
      <c r="AQ5766" s="78"/>
      <c r="AR5766" s="78"/>
      <c r="AS5766" s="78"/>
      <c r="AT5766" s="78"/>
      <c r="AU5766" s="78"/>
      <c r="AV5766" s="78"/>
      <c r="AW5766" s="77"/>
      <c r="AX5766" s="144"/>
      <c r="AY5766" s="144"/>
      <c r="AZ5766" s="144"/>
      <c r="BA5766" s="54"/>
      <c r="BB5766" s="54"/>
    </row>
    <row r="5767" spans="2:54" x14ac:dyDescent="0.25">
      <c r="B5767" s="77"/>
      <c r="C5767" s="77"/>
      <c r="D5767" s="77"/>
      <c r="E5767" s="77"/>
      <c r="F5767" s="77"/>
      <c r="G5767" s="77"/>
      <c r="I5767" s="78"/>
      <c r="K5767" s="78"/>
      <c r="L5767" s="77"/>
      <c r="M5767" s="78"/>
      <c r="N5767" s="78"/>
      <c r="O5767" s="78"/>
      <c r="P5767" s="78"/>
      <c r="Q5767" s="144"/>
      <c r="R5767" s="78"/>
      <c r="S5767" s="78"/>
      <c r="T5767" s="78"/>
      <c r="U5767" s="78"/>
      <c r="V5767" s="219"/>
      <c r="W5767" s="78"/>
      <c r="X5767" s="78"/>
      <c r="Y5767" s="78"/>
      <c r="Z5767" s="78"/>
      <c r="AA5767" s="77"/>
      <c r="AB5767" s="77"/>
      <c r="AC5767" s="78"/>
      <c r="AD5767" s="104"/>
      <c r="AE5767" s="78"/>
      <c r="AF5767" s="104"/>
      <c r="AG5767" s="78"/>
      <c r="AH5767" s="104"/>
      <c r="AI5767" s="78"/>
      <c r="AJ5767" s="104"/>
      <c r="AK5767" s="78"/>
      <c r="AL5767" s="78"/>
      <c r="AM5767" s="8"/>
      <c r="AN5767" s="78"/>
      <c r="AO5767" s="78"/>
      <c r="AP5767" s="78"/>
      <c r="AQ5767" s="78"/>
      <c r="AR5767" s="78"/>
      <c r="AS5767" s="78"/>
      <c r="AT5767" s="78"/>
      <c r="AU5767" s="78"/>
      <c r="AV5767" s="78"/>
      <c r="AW5767" s="77"/>
      <c r="AX5767" s="144"/>
      <c r="AY5767" s="144"/>
      <c r="AZ5767" s="144"/>
      <c r="BA5767" s="54"/>
      <c r="BB5767" s="54"/>
    </row>
    <row r="5768" spans="2:54" x14ac:dyDescent="0.25">
      <c r="B5768" s="77"/>
      <c r="C5768" s="77"/>
      <c r="D5768" s="77"/>
      <c r="E5768" s="77"/>
      <c r="F5768" s="77"/>
      <c r="G5768" s="77"/>
      <c r="I5768" s="78"/>
      <c r="K5768" s="78"/>
      <c r="L5768" s="77"/>
      <c r="M5768" s="78"/>
      <c r="N5768" s="78"/>
      <c r="O5768" s="78"/>
      <c r="P5768" s="78"/>
      <c r="Q5768" s="144"/>
      <c r="R5768" s="78"/>
      <c r="S5768" s="78"/>
      <c r="T5768" s="78"/>
      <c r="U5768" s="78"/>
      <c r="V5768" s="219"/>
      <c r="W5768" s="78"/>
      <c r="X5768" s="78"/>
      <c r="Y5768" s="78"/>
      <c r="Z5768" s="78"/>
      <c r="AA5768" s="77"/>
      <c r="AB5768" s="77"/>
      <c r="AC5768" s="78"/>
      <c r="AD5768" s="104"/>
      <c r="AE5768" s="78"/>
      <c r="AF5768" s="104"/>
      <c r="AG5768" s="78"/>
      <c r="AH5768" s="104"/>
      <c r="AI5768" s="78"/>
      <c r="AJ5768" s="104"/>
      <c r="AK5768" s="78"/>
      <c r="AL5768" s="78"/>
      <c r="AM5768" s="8"/>
      <c r="AN5768" s="78"/>
      <c r="AO5768" s="78"/>
      <c r="AP5768" s="78"/>
      <c r="AQ5768" s="78"/>
      <c r="AR5768" s="78"/>
      <c r="AS5768" s="78"/>
      <c r="AT5768" s="78"/>
      <c r="AU5768" s="78"/>
      <c r="AV5768" s="78"/>
      <c r="AW5768" s="77"/>
      <c r="AX5768" s="144"/>
      <c r="AY5768" s="144"/>
      <c r="AZ5768" s="144"/>
      <c r="BA5768" s="54"/>
      <c r="BB5768" s="54"/>
    </row>
    <row r="5769" spans="2:54" x14ac:dyDescent="0.25">
      <c r="B5769" s="77"/>
      <c r="C5769" s="77"/>
      <c r="D5769" s="77"/>
      <c r="E5769" s="77"/>
      <c r="F5769" s="77"/>
      <c r="G5769" s="77"/>
      <c r="I5769" s="78"/>
      <c r="K5769" s="78"/>
      <c r="L5769" s="77"/>
      <c r="M5769" s="78"/>
      <c r="N5769" s="78"/>
      <c r="O5769" s="78"/>
      <c r="P5769" s="78"/>
      <c r="Q5769" s="144"/>
      <c r="R5769" s="78"/>
      <c r="S5769" s="78"/>
      <c r="T5769" s="78"/>
      <c r="U5769" s="78"/>
      <c r="V5769" s="219"/>
      <c r="W5769" s="78"/>
      <c r="X5769" s="78"/>
      <c r="Y5769" s="78"/>
      <c r="Z5769" s="78"/>
      <c r="AA5769" s="77"/>
      <c r="AB5769" s="77"/>
      <c r="AC5769" s="78"/>
      <c r="AD5769" s="104"/>
      <c r="AE5769" s="78"/>
      <c r="AF5769" s="104"/>
      <c r="AG5769" s="78"/>
      <c r="AH5769" s="104"/>
      <c r="AI5769" s="78"/>
      <c r="AJ5769" s="104"/>
      <c r="AK5769" s="78"/>
      <c r="AL5769" s="78"/>
      <c r="AM5769" s="8"/>
      <c r="AN5769" s="78"/>
      <c r="AO5769" s="78"/>
      <c r="AP5769" s="78"/>
      <c r="AQ5769" s="78"/>
      <c r="AR5769" s="78"/>
      <c r="AS5769" s="78"/>
      <c r="AT5769" s="78"/>
      <c r="AU5769" s="78"/>
      <c r="AV5769" s="78"/>
      <c r="AW5769" s="77"/>
      <c r="AX5769" s="144"/>
      <c r="AY5769" s="144"/>
      <c r="AZ5769" s="144"/>
      <c r="BA5769" s="54"/>
      <c r="BB5769" s="54"/>
    </row>
    <row r="5770" spans="2:54" x14ac:dyDescent="0.25">
      <c r="B5770" s="77"/>
      <c r="C5770" s="77"/>
      <c r="D5770" s="77"/>
      <c r="E5770" s="77"/>
      <c r="F5770" s="77"/>
      <c r="G5770" s="77"/>
      <c r="I5770" s="78"/>
      <c r="K5770" s="78"/>
      <c r="L5770" s="77"/>
      <c r="M5770" s="78"/>
      <c r="N5770" s="78"/>
      <c r="O5770" s="78"/>
      <c r="P5770" s="78"/>
      <c r="Q5770" s="144"/>
      <c r="R5770" s="78"/>
      <c r="S5770" s="78"/>
      <c r="T5770" s="78"/>
      <c r="U5770" s="78"/>
      <c r="V5770" s="219"/>
      <c r="W5770" s="78"/>
      <c r="X5770" s="78"/>
      <c r="Y5770" s="78"/>
      <c r="Z5770" s="78"/>
      <c r="AA5770" s="77"/>
      <c r="AB5770" s="77"/>
      <c r="AC5770" s="78"/>
      <c r="AD5770" s="104"/>
      <c r="AE5770" s="78"/>
      <c r="AF5770" s="104"/>
      <c r="AG5770" s="78"/>
      <c r="AH5770" s="104"/>
      <c r="AI5770" s="78"/>
      <c r="AJ5770" s="104"/>
      <c r="AK5770" s="78"/>
      <c r="AL5770" s="78"/>
      <c r="AM5770" s="8"/>
      <c r="AN5770" s="78"/>
      <c r="AO5770" s="78"/>
      <c r="AP5770" s="78"/>
      <c r="AQ5770" s="78"/>
      <c r="AR5770" s="78"/>
      <c r="AS5770" s="78"/>
      <c r="AT5770" s="78"/>
      <c r="AU5770" s="78"/>
      <c r="AV5770" s="78"/>
      <c r="AW5770" s="77"/>
      <c r="AX5770" s="144"/>
      <c r="AY5770" s="144"/>
      <c r="AZ5770" s="144"/>
      <c r="BA5770" s="54"/>
      <c r="BB5770" s="54"/>
    </row>
    <row r="5771" spans="2:54" x14ac:dyDescent="0.25">
      <c r="B5771" s="77"/>
      <c r="C5771" s="77"/>
      <c r="D5771" s="77"/>
      <c r="E5771" s="77"/>
      <c r="F5771" s="77"/>
      <c r="G5771" s="77"/>
      <c r="I5771" s="78"/>
      <c r="K5771" s="78"/>
      <c r="L5771" s="77"/>
      <c r="M5771" s="78"/>
      <c r="N5771" s="78"/>
      <c r="O5771" s="78"/>
      <c r="P5771" s="78"/>
      <c r="Q5771" s="144"/>
      <c r="R5771" s="78"/>
      <c r="S5771" s="78"/>
      <c r="T5771" s="78"/>
      <c r="U5771" s="78"/>
      <c r="V5771" s="219"/>
      <c r="W5771" s="78"/>
      <c r="X5771" s="78"/>
      <c r="Y5771" s="78"/>
      <c r="Z5771" s="78"/>
      <c r="AA5771" s="77"/>
      <c r="AB5771" s="77"/>
      <c r="AC5771" s="78"/>
      <c r="AD5771" s="104"/>
      <c r="AE5771" s="78"/>
      <c r="AF5771" s="104"/>
      <c r="AG5771" s="78"/>
      <c r="AH5771" s="104"/>
      <c r="AI5771" s="78"/>
      <c r="AJ5771" s="104"/>
      <c r="AK5771" s="78"/>
      <c r="AL5771" s="78"/>
      <c r="AM5771" s="8"/>
      <c r="AN5771" s="78"/>
      <c r="AO5771" s="78"/>
      <c r="AP5771" s="78"/>
      <c r="AQ5771" s="78"/>
      <c r="AR5771" s="78"/>
      <c r="AS5771" s="78"/>
      <c r="AT5771" s="78"/>
      <c r="AU5771" s="78"/>
      <c r="AV5771" s="78"/>
      <c r="AW5771" s="77"/>
      <c r="AX5771" s="144"/>
      <c r="AY5771" s="144"/>
      <c r="AZ5771" s="144"/>
      <c r="BA5771" s="54"/>
      <c r="BB5771" s="54"/>
    </row>
    <row r="5772" spans="2:54" x14ac:dyDescent="0.25">
      <c r="B5772" s="77"/>
      <c r="C5772" s="77"/>
      <c r="D5772" s="77"/>
      <c r="E5772" s="77"/>
      <c r="F5772" s="77"/>
      <c r="G5772" s="77"/>
      <c r="I5772" s="78"/>
      <c r="K5772" s="78"/>
      <c r="L5772" s="77"/>
      <c r="M5772" s="78"/>
      <c r="N5772" s="78"/>
      <c r="O5772" s="78"/>
      <c r="P5772" s="78"/>
      <c r="Q5772" s="144"/>
      <c r="R5772" s="78"/>
      <c r="S5772" s="78"/>
      <c r="T5772" s="78"/>
      <c r="U5772" s="78"/>
      <c r="V5772" s="219"/>
      <c r="W5772" s="78"/>
      <c r="X5772" s="78"/>
      <c r="Y5772" s="78"/>
      <c r="Z5772" s="78"/>
      <c r="AA5772" s="77"/>
      <c r="AB5772" s="77"/>
      <c r="AC5772" s="78"/>
      <c r="AD5772" s="104"/>
      <c r="AE5772" s="78"/>
      <c r="AF5772" s="104"/>
      <c r="AG5772" s="78"/>
      <c r="AH5772" s="104"/>
      <c r="AI5772" s="78"/>
      <c r="AJ5772" s="104"/>
      <c r="AK5772" s="78"/>
      <c r="AL5772" s="78"/>
      <c r="AM5772" s="8"/>
      <c r="AN5772" s="78"/>
      <c r="AO5772" s="78"/>
      <c r="AP5772" s="78"/>
      <c r="AQ5772" s="78"/>
      <c r="AR5772" s="78"/>
      <c r="AS5772" s="78"/>
      <c r="AT5772" s="78"/>
      <c r="AU5772" s="78"/>
      <c r="AV5772" s="78"/>
      <c r="AW5772" s="77"/>
      <c r="AX5772" s="144"/>
      <c r="AY5772" s="144"/>
      <c r="AZ5772" s="144"/>
      <c r="BA5772" s="54"/>
      <c r="BB5772" s="54"/>
    </row>
    <row r="5773" spans="2:54" x14ac:dyDescent="0.25">
      <c r="B5773" s="77"/>
      <c r="C5773" s="77"/>
      <c r="D5773" s="77"/>
      <c r="E5773" s="77"/>
      <c r="F5773" s="77"/>
      <c r="G5773" s="77"/>
      <c r="I5773" s="78"/>
      <c r="K5773" s="78"/>
      <c r="L5773" s="77"/>
      <c r="M5773" s="78"/>
      <c r="N5773" s="78"/>
      <c r="O5773" s="78"/>
      <c r="P5773" s="78"/>
      <c r="Q5773" s="144"/>
      <c r="R5773" s="78"/>
      <c r="S5773" s="78"/>
      <c r="T5773" s="78"/>
      <c r="U5773" s="78"/>
      <c r="V5773" s="219"/>
      <c r="W5773" s="78"/>
      <c r="X5773" s="78"/>
      <c r="Y5773" s="78"/>
      <c r="Z5773" s="78"/>
      <c r="AA5773" s="77"/>
      <c r="AB5773" s="77"/>
      <c r="AC5773" s="78"/>
      <c r="AD5773" s="104"/>
      <c r="AE5773" s="78"/>
      <c r="AF5773" s="104"/>
      <c r="AG5773" s="78"/>
      <c r="AH5773" s="104"/>
      <c r="AI5773" s="78"/>
      <c r="AJ5773" s="104"/>
      <c r="AK5773" s="78"/>
      <c r="AL5773" s="78"/>
      <c r="AM5773" s="8"/>
      <c r="AN5773" s="78"/>
      <c r="AO5773" s="78"/>
      <c r="AP5773" s="78"/>
      <c r="AQ5773" s="78"/>
      <c r="AR5773" s="78"/>
      <c r="AS5773" s="78"/>
      <c r="AT5773" s="78"/>
      <c r="AU5773" s="78"/>
      <c r="AV5773" s="78"/>
      <c r="AW5773" s="77"/>
      <c r="AX5773" s="144"/>
      <c r="AY5773" s="144"/>
      <c r="AZ5773" s="144"/>
      <c r="BA5773" s="54"/>
      <c r="BB5773" s="54"/>
    </row>
    <row r="5774" spans="2:54" x14ac:dyDescent="0.25">
      <c r="B5774" s="77"/>
      <c r="C5774" s="77"/>
      <c r="D5774" s="77"/>
      <c r="E5774" s="77"/>
      <c r="F5774" s="77"/>
      <c r="G5774" s="77"/>
      <c r="I5774" s="78"/>
      <c r="K5774" s="78"/>
      <c r="L5774" s="77"/>
      <c r="M5774" s="78"/>
      <c r="N5774" s="78"/>
      <c r="O5774" s="78"/>
      <c r="P5774" s="78"/>
      <c r="Q5774" s="144"/>
      <c r="R5774" s="78"/>
      <c r="S5774" s="78"/>
      <c r="T5774" s="78"/>
      <c r="U5774" s="78"/>
      <c r="V5774" s="219"/>
      <c r="W5774" s="78"/>
      <c r="X5774" s="78"/>
      <c r="Y5774" s="78"/>
      <c r="Z5774" s="78"/>
      <c r="AA5774" s="77"/>
      <c r="AB5774" s="77"/>
      <c r="AC5774" s="78"/>
      <c r="AD5774" s="104"/>
      <c r="AE5774" s="78"/>
      <c r="AF5774" s="104"/>
      <c r="AG5774" s="78"/>
      <c r="AH5774" s="104"/>
      <c r="AI5774" s="78"/>
      <c r="AJ5774" s="104"/>
      <c r="AK5774" s="78"/>
      <c r="AL5774" s="78"/>
      <c r="AM5774" s="8"/>
      <c r="AN5774" s="78"/>
      <c r="AO5774" s="78"/>
      <c r="AP5774" s="78"/>
      <c r="AQ5774" s="78"/>
      <c r="AR5774" s="78"/>
      <c r="AS5774" s="78"/>
      <c r="AT5774" s="78"/>
      <c r="AU5774" s="78"/>
      <c r="AV5774" s="78"/>
      <c r="AW5774" s="77"/>
      <c r="AX5774" s="144"/>
      <c r="AY5774" s="144"/>
      <c r="AZ5774" s="144"/>
      <c r="BA5774" s="54"/>
      <c r="BB5774" s="54"/>
    </row>
    <row r="5775" spans="2:54" x14ac:dyDescent="0.25">
      <c r="B5775" s="77"/>
      <c r="C5775" s="77"/>
      <c r="D5775" s="77"/>
      <c r="E5775" s="77"/>
      <c r="F5775" s="77"/>
      <c r="G5775" s="77"/>
      <c r="I5775" s="78"/>
      <c r="K5775" s="78"/>
      <c r="L5775" s="77"/>
      <c r="M5775" s="78"/>
      <c r="N5775" s="78"/>
      <c r="O5775" s="78"/>
      <c r="P5775" s="78"/>
      <c r="Q5775" s="144"/>
      <c r="R5775" s="78"/>
      <c r="S5775" s="78"/>
      <c r="T5775" s="78"/>
      <c r="U5775" s="78"/>
      <c r="V5775" s="219"/>
      <c r="W5775" s="78"/>
      <c r="X5775" s="78"/>
      <c r="Y5775" s="78"/>
      <c r="Z5775" s="78"/>
      <c r="AA5775" s="77"/>
      <c r="AB5775" s="77"/>
      <c r="AC5775" s="78"/>
      <c r="AD5775" s="104"/>
      <c r="AE5775" s="78"/>
      <c r="AF5775" s="104"/>
      <c r="AG5775" s="78"/>
      <c r="AH5775" s="104"/>
      <c r="AI5775" s="78"/>
      <c r="AJ5775" s="104"/>
      <c r="AK5775" s="78"/>
      <c r="AL5775" s="78"/>
      <c r="AM5775" s="8"/>
      <c r="AN5775" s="78"/>
      <c r="AO5775" s="78"/>
      <c r="AP5775" s="78"/>
      <c r="AQ5775" s="78"/>
      <c r="AR5775" s="78"/>
      <c r="AS5775" s="78"/>
      <c r="AT5775" s="78"/>
      <c r="AU5775" s="78"/>
      <c r="AV5775" s="78"/>
      <c r="AW5775" s="77"/>
      <c r="AX5775" s="144"/>
      <c r="AY5775" s="144"/>
      <c r="AZ5775" s="144"/>
      <c r="BA5775" s="54"/>
      <c r="BB5775" s="54"/>
    </row>
    <row r="5776" spans="2:54" x14ac:dyDescent="0.25">
      <c r="B5776" s="77"/>
      <c r="C5776" s="77"/>
      <c r="D5776" s="77"/>
      <c r="E5776" s="77"/>
      <c r="F5776" s="77"/>
      <c r="G5776" s="77"/>
      <c r="I5776" s="78"/>
      <c r="K5776" s="78"/>
      <c r="L5776" s="77"/>
      <c r="M5776" s="78"/>
      <c r="N5776" s="78"/>
      <c r="O5776" s="78"/>
      <c r="P5776" s="78"/>
      <c r="Q5776" s="144"/>
      <c r="R5776" s="78"/>
      <c r="S5776" s="78"/>
      <c r="T5776" s="78"/>
      <c r="U5776" s="78"/>
      <c r="V5776" s="219"/>
      <c r="W5776" s="78"/>
      <c r="X5776" s="78"/>
      <c r="Y5776" s="78"/>
      <c r="Z5776" s="78"/>
      <c r="AA5776" s="77"/>
      <c r="AB5776" s="77"/>
      <c r="AC5776" s="78"/>
      <c r="AD5776" s="104"/>
      <c r="AE5776" s="78"/>
      <c r="AF5776" s="104"/>
      <c r="AG5776" s="78"/>
      <c r="AH5776" s="104"/>
      <c r="AI5776" s="78"/>
      <c r="AJ5776" s="104"/>
      <c r="AK5776" s="78"/>
      <c r="AL5776" s="78"/>
      <c r="AM5776" s="8"/>
      <c r="AN5776" s="78"/>
      <c r="AO5776" s="78"/>
      <c r="AP5776" s="78"/>
      <c r="AQ5776" s="78"/>
      <c r="AR5776" s="78"/>
      <c r="AS5776" s="78"/>
      <c r="AT5776" s="78"/>
      <c r="AU5776" s="78"/>
      <c r="AV5776" s="78"/>
      <c r="AW5776" s="77"/>
      <c r="AX5776" s="144"/>
      <c r="AY5776" s="144"/>
      <c r="AZ5776" s="144"/>
      <c r="BA5776" s="54"/>
      <c r="BB5776" s="54"/>
    </row>
    <row r="5777" spans="2:54" x14ac:dyDescent="0.25">
      <c r="B5777" s="77"/>
      <c r="C5777" s="77"/>
      <c r="D5777" s="77"/>
      <c r="E5777" s="77"/>
      <c r="F5777" s="77"/>
      <c r="G5777" s="77"/>
      <c r="I5777" s="78"/>
      <c r="K5777" s="78"/>
      <c r="L5777" s="77"/>
      <c r="M5777" s="78"/>
      <c r="N5777" s="78"/>
      <c r="O5777" s="78"/>
      <c r="P5777" s="78"/>
      <c r="Q5777" s="144"/>
      <c r="R5777" s="78"/>
      <c r="S5777" s="78"/>
      <c r="T5777" s="78"/>
      <c r="U5777" s="78"/>
      <c r="V5777" s="219"/>
      <c r="W5777" s="78"/>
      <c r="X5777" s="78"/>
      <c r="Y5777" s="78"/>
      <c r="Z5777" s="78"/>
      <c r="AA5777" s="77"/>
      <c r="AB5777" s="77"/>
      <c r="AC5777" s="78"/>
      <c r="AD5777" s="104"/>
      <c r="AE5777" s="78"/>
      <c r="AF5777" s="104"/>
      <c r="AG5777" s="78"/>
      <c r="AH5777" s="104"/>
      <c r="AI5777" s="78"/>
      <c r="AJ5777" s="104"/>
      <c r="AK5777" s="78"/>
      <c r="AL5777" s="78"/>
      <c r="AM5777" s="8"/>
      <c r="AN5777" s="78"/>
      <c r="AO5777" s="78"/>
      <c r="AP5777" s="78"/>
      <c r="AQ5777" s="78"/>
      <c r="AR5777" s="78"/>
      <c r="AS5777" s="78"/>
      <c r="AT5777" s="78"/>
      <c r="AU5777" s="78"/>
      <c r="AV5777" s="78"/>
      <c r="AW5777" s="77"/>
      <c r="AX5777" s="144"/>
      <c r="AY5777" s="144"/>
      <c r="AZ5777" s="144"/>
      <c r="BA5777" s="54"/>
      <c r="BB5777" s="54"/>
    </row>
    <row r="5778" spans="2:54" x14ac:dyDescent="0.25">
      <c r="B5778" s="77"/>
      <c r="C5778" s="77"/>
      <c r="D5778" s="77"/>
      <c r="E5778" s="77"/>
      <c r="F5778" s="77"/>
      <c r="G5778" s="77"/>
      <c r="I5778" s="78"/>
      <c r="K5778" s="78"/>
      <c r="L5778" s="77"/>
      <c r="M5778" s="78"/>
      <c r="N5778" s="78"/>
      <c r="O5778" s="78"/>
      <c r="P5778" s="78"/>
      <c r="Q5778" s="144"/>
      <c r="R5778" s="78"/>
      <c r="S5778" s="78"/>
      <c r="T5778" s="78"/>
      <c r="U5778" s="78"/>
      <c r="V5778" s="219"/>
      <c r="W5778" s="78"/>
      <c r="X5778" s="78"/>
      <c r="Y5778" s="78"/>
      <c r="Z5778" s="78"/>
      <c r="AA5778" s="77"/>
      <c r="AB5778" s="77"/>
      <c r="AC5778" s="78"/>
      <c r="AD5778" s="104"/>
      <c r="AE5778" s="78"/>
      <c r="AF5778" s="104"/>
      <c r="AG5778" s="78"/>
      <c r="AH5778" s="104"/>
      <c r="AI5778" s="78"/>
      <c r="AJ5778" s="104"/>
      <c r="AK5778" s="78"/>
      <c r="AL5778" s="78"/>
      <c r="AM5778" s="8"/>
      <c r="AN5778" s="78"/>
      <c r="AO5778" s="78"/>
      <c r="AP5778" s="78"/>
      <c r="AQ5778" s="78"/>
      <c r="AR5778" s="78"/>
      <c r="AS5778" s="78"/>
      <c r="AT5778" s="78"/>
      <c r="AU5778" s="78"/>
      <c r="AV5778" s="78"/>
      <c r="AW5778" s="77"/>
      <c r="AX5778" s="144"/>
      <c r="AY5778" s="144"/>
      <c r="AZ5778" s="144"/>
      <c r="BA5778" s="54"/>
      <c r="BB5778" s="54"/>
    </row>
    <row r="5779" spans="2:54" x14ac:dyDescent="0.25">
      <c r="B5779" s="77"/>
      <c r="C5779" s="77"/>
      <c r="D5779" s="77"/>
      <c r="E5779" s="77"/>
      <c r="F5779" s="77"/>
      <c r="G5779" s="77"/>
      <c r="I5779" s="78"/>
      <c r="K5779" s="78"/>
      <c r="L5779" s="77"/>
      <c r="M5779" s="78"/>
      <c r="N5779" s="78"/>
      <c r="O5779" s="78"/>
      <c r="P5779" s="78"/>
      <c r="Q5779" s="144"/>
      <c r="R5779" s="78"/>
      <c r="S5779" s="78"/>
      <c r="T5779" s="78"/>
      <c r="U5779" s="78"/>
      <c r="V5779" s="219"/>
      <c r="W5779" s="78"/>
      <c r="X5779" s="78"/>
      <c r="Y5779" s="78"/>
      <c r="Z5779" s="78"/>
      <c r="AA5779" s="77"/>
      <c r="AB5779" s="77"/>
      <c r="AC5779" s="78"/>
      <c r="AD5779" s="104"/>
      <c r="AE5779" s="78"/>
      <c r="AF5779" s="104"/>
      <c r="AG5779" s="78"/>
      <c r="AH5779" s="104"/>
      <c r="AI5779" s="78"/>
      <c r="AJ5779" s="104"/>
      <c r="AK5779" s="78"/>
      <c r="AL5779" s="78"/>
      <c r="AM5779" s="8"/>
      <c r="AN5779" s="78"/>
      <c r="AO5779" s="78"/>
      <c r="AP5779" s="78"/>
      <c r="AQ5779" s="78"/>
      <c r="AR5779" s="78"/>
      <c r="AS5779" s="78"/>
      <c r="AT5779" s="78"/>
      <c r="AU5779" s="78"/>
      <c r="AV5779" s="78"/>
      <c r="AW5779" s="77"/>
      <c r="AX5779" s="144"/>
      <c r="AY5779" s="144"/>
      <c r="AZ5779" s="144"/>
      <c r="BA5779" s="54"/>
      <c r="BB5779" s="54"/>
    </row>
    <row r="5780" spans="2:54" x14ac:dyDescent="0.25">
      <c r="B5780" s="77"/>
      <c r="C5780" s="77"/>
      <c r="D5780" s="77"/>
      <c r="E5780" s="77"/>
      <c r="F5780" s="77"/>
      <c r="G5780" s="77"/>
      <c r="I5780" s="78"/>
      <c r="K5780" s="78"/>
      <c r="L5780" s="77"/>
      <c r="M5780" s="78"/>
      <c r="N5780" s="78"/>
      <c r="O5780" s="78"/>
      <c r="P5780" s="78"/>
      <c r="Q5780" s="144"/>
      <c r="R5780" s="78"/>
      <c r="S5780" s="78"/>
      <c r="T5780" s="78"/>
      <c r="U5780" s="78"/>
      <c r="V5780" s="219"/>
      <c r="W5780" s="78"/>
      <c r="X5780" s="78"/>
      <c r="Y5780" s="78"/>
      <c r="Z5780" s="78"/>
      <c r="AA5780" s="77"/>
      <c r="AB5780" s="77"/>
      <c r="AC5780" s="78"/>
      <c r="AD5780" s="104"/>
      <c r="AE5780" s="78"/>
      <c r="AF5780" s="104"/>
      <c r="AG5780" s="78"/>
      <c r="AH5780" s="104"/>
      <c r="AI5780" s="78"/>
      <c r="AJ5780" s="104"/>
      <c r="AK5780" s="78"/>
      <c r="AL5780" s="78"/>
      <c r="AM5780" s="8"/>
      <c r="AN5780" s="78"/>
      <c r="AO5780" s="78"/>
      <c r="AP5780" s="78"/>
      <c r="AQ5780" s="78"/>
      <c r="AR5780" s="78"/>
      <c r="AS5780" s="78"/>
      <c r="AT5780" s="78"/>
      <c r="AU5780" s="78"/>
      <c r="AV5780" s="78"/>
      <c r="AW5780" s="77"/>
      <c r="AX5780" s="144"/>
      <c r="AY5780" s="144"/>
      <c r="AZ5780" s="144"/>
      <c r="BA5780" s="54"/>
      <c r="BB5780" s="54"/>
    </row>
    <row r="5781" spans="2:54" x14ac:dyDescent="0.25">
      <c r="B5781" s="77"/>
      <c r="C5781" s="77"/>
      <c r="D5781" s="77"/>
      <c r="E5781" s="77"/>
      <c r="F5781" s="77"/>
      <c r="G5781" s="77"/>
      <c r="I5781" s="78"/>
      <c r="K5781" s="78"/>
      <c r="L5781" s="77"/>
      <c r="M5781" s="78"/>
      <c r="N5781" s="78"/>
      <c r="O5781" s="78"/>
      <c r="P5781" s="78"/>
      <c r="Q5781" s="144"/>
      <c r="R5781" s="78"/>
      <c r="S5781" s="78"/>
      <c r="T5781" s="78"/>
      <c r="U5781" s="78"/>
      <c r="V5781" s="219"/>
      <c r="W5781" s="78"/>
      <c r="X5781" s="78"/>
      <c r="Y5781" s="78"/>
      <c r="Z5781" s="78"/>
      <c r="AA5781" s="77"/>
      <c r="AB5781" s="77"/>
      <c r="AC5781" s="78"/>
      <c r="AD5781" s="104"/>
      <c r="AE5781" s="78"/>
      <c r="AF5781" s="104"/>
      <c r="AG5781" s="78"/>
      <c r="AH5781" s="104"/>
      <c r="AI5781" s="78"/>
      <c r="AJ5781" s="104"/>
      <c r="AK5781" s="78"/>
      <c r="AL5781" s="78"/>
      <c r="AM5781" s="8"/>
      <c r="AN5781" s="78"/>
      <c r="AO5781" s="78"/>
      <c r="AP5781" s="78"/>
      <c r="AQ5781" s="78"/>
      <c r="AR5781" s="78"/>
      <c r="AS5781" s="78"/>
      <c r="AT5781" s="78"/>
      <c r="AU5781" s="78"/>
      <c r="AV5781" s="78"/>
      <c r="AW5781" s="77"/>
      <c r="AX5781" s="144"/>
      <c r="AY5781" s="144"/>
      <c r="AZ5781" s="144"/>
      <c r="BA5781" s="54"/>
      <c r="BB5781" s="54"/>
    </row>
    <row r="5782" spans="2:54" x14ac:dyDescent="0.25">
      <c r="B5782" s="77"/>
      <c r="C5782" s="77"/>
      <c r="D5782" s="77"/>
      <c r="E5782" s="77"/>
      <c r="F5782" s="77"/>
      <c r="G5782" s="77"/>
      <c r="I5782" s="78"/>
      <c r="K5782" s="78"/>
      <c r="L5782" s="77"/>
      <c r="M5782" s="78"/>
      <c r="N5782" s="78"/>
      <c r="O5782" s="78"/>
      <c r="P5782" s="78"/>
      <c r="Q5782" s="144"/>
      <c r="R5782" s="78"/>
      <c r="S5782" s="78"/>
      <c r="T5782" s="78"/>
      <c r="U5782" s="78"/>
      <c r="V5782" s="219"/>
      <c r="W5782" s="78"/>
      <c r="X5782" s="78"/>
      <c r="Y5782" s="78"/>
      <c r="Z5782" s="78"/>
      <c r="AA5782" s="77"/>
      <c r="AB5782" s="77"/>
      <c r="AC5782" s="78"/>
      <c r="AD5782" s="104"/>
      <c r="AE5782" s="78"/>
      <c r="AF5782" s="104"/>
      <c r="AG5782" s="78"/>
      <c r="AH5782" s="104"/>
      <c r="AI5782" s="78"/>
      <c r="AJ5782" s="104"/>
      <c r="AK5782" s="78"/>
      <c r="AL5782" s="78"/>
      <c r="AM5782" s="8"/>
      <c r="AN5782" s="78"/>
      <c r="AO5782" s="78"/>
      <c r="AP5782" s="78"/>
      <c r="AQ5782" s="78"/>
      <c r="AR5782" s="78"/>
      <c r="AS5782" s="78"/>
      <c r="AT5782" s="78"/>
      <c r="AU5782" s="78"/>
      <c r="AV5782" s="78"/>
      <c r="AW5782" s="77"/>
      <c r="AX5782" s="144"/>
      <c r="AY5782" s="144"/>
      <c r="AZ5782" s="144"/>
      <c r="BA5782" s="54"/>
      <c r="BB5782" s="54"/>
    </row>
    <row r="5783" spans="2:54" x14ac:dyDescent="0.25">
      <c r="B5783" s="77"/>
      <c r="C5783" s="77"/>
      <c r="D5783" s="77"/>
      <c r="E5783" s="77"/>
      <c r="F5783" s="77"/>
      <c r="G5783" s="77"/>
      <c r="I5783" s="78"/>
      <c r="K5783" s="78"/>
      <c r="L5783" s="77"/>
      <c r="M5783" s="78"/>
      <c r="N5783" s="78"/>
      <c r="O5783" s="78"/>
      <c r="P5783" s="78"/>
      <c r="Q5783" s="144"/>
      <c r="R5783" s="78"/>
      <c r="S5783" s="78"/>
      <c r="T5783" s="78"/>
      <c r="U5783" s="78"/>
      <c r="V5783" s="219"/>
      <c r="W5783" s="78"/>
      <c r="X5783" s="78"/>
      <c r="Y5783" s="78"/>
      <c r="Z5783" s="78"/>
      <c r="AA5783" s="77"/>
      <c r="AB5783" s="77"/>
      <c r="AC5783" s="78"/>
      <c r="AD5783" s="104"/>
      <c r="AE5783" s="78"/>
      <c r="AF5783" s="104"/>
      <c r="AG5783" s="78"/>
      <c r="AH5783" s="104"/>
      <c r="AI5783" s="78"/>
      <c r="AJ5783" s="104"/>
      <c r="AK5783" s="78"/>
      <c r="AL5783" s="78"/>
      <c r="AM5783" s="8"/>
      <c r="AN5783" s="78"/>
      <c r="AO5783" s="78"/>
      <c r="AP5783" s="78"/>
      <c r="AQ5783" s="78"/>
      <c r="AR5783" s="78"/>
      <c r="AS5783" s="78"/>
      <c r="AT5783" s="78"/>
      <c r="AU5783" s="78"/>
      <c r="AV5783" s="78"/>
      <c r="AW5783" s="77"/>
      <c r="AX5783" s="144"/>
      <c r="AY5783" s="144"/>
      <c r="AZ5783" s="144"/>
      <c r="BA5783" s="54"/>
      <c r="BB5783" s="54"/>
    </row>
    <row r="5784" spans="2:54" x14ac:dyDescent="0.25">
      <c r="B5784" s="77"/>
      <c r="C5784" s="77"/>
      <c r="D5784" s="77"/>
      <c r="E5784" s="77"/>
      <c r="F5784" s="77"/>
      <c r="G5784" s="77"/>
      <c r="I5784" s="78"/>
      <c r="K5784" s="78"/>
      <c r="L5784" s="77"/>
      <c r="M5784" s="78"/>
      <c r="N5784" s="78"/>
      <c r="O5784" s="78"/>
      <c r="P5784" s="78"/>
      <c r="Q5784" s="144"/>
      <c r="R5784" s="78"/>
      <c r="S5784" s="78"/>
      <c r="T5784" s="78"/>
      <c r="U5784" s="78"/>
      <c r="V5784" s="219"/>
      <c r="W5784" s="78"/>
      <c r="X5784" s="78"/>
      <c r="Y5784" s="78"/>
      <c r="Z5784" s="78"/>
      <c r="AA5784" s="77"/>
      <c r="AB5784" s="77"/>
      <c r="AC5784" s="78"/>
      <c r="AD5784" s="104"/>
      <c r="AE5784" s="78"/>
      <c r="AF5784" s="104"/>
      <c r="AG5784" s="78"/>
      <c r="AH5784" s="104"/>
      <c r="AI5784" s="78"/>
      <c r="AJ5784" s="104"/>
      <c r="AK5784" s="78"/>
      <c r="AL5784" s="78"/>
      <c r="AM5784" s="8"/>
      <c r="AN5784" s="78"/>
      <c r="AO5784" s="78"/>
      <c r="AP5784" s="78"/>
      <c r="AQ5784" s="78"/>
      <c r="AR5784" s="78"/>
      <c r="AS5784" s="78"/>
      <c r="AT5784" s="78"/>
      <c r="AU5784" s="78"/>
      <c r="AV5784" s="78"/>
      <c r="AW5784" s="77"/>
      <c r="AX5784" s="144"/>
      <c r="AY5784" s="144"/>
      <c r="AZ5784" s="144"/>
      <c r="BA5784" s="54"/>
      <c r="BB5784" s="54"/>
    </row>
    <row r="5785" spans="2:54" x14ac:dyDescent="0.25">
      <c r="B5785" s="77"/>
      <c r="C5785" s="77"/>
      <c r="D5785" s="77"/>
      <c r="E5785" s="77"/>
      <c r="F5785" s="77"/>
      <c r="G5785" s="77"/>
      <c r="I5785" s="78"/>
      <c r="K5785" s="78"/>
      <c r="L5785" s="77"/>
      <c r="M5785" s="78"/>
      <c r="N5785" s="78"/>
      <c r="O5785" s="78"/>
      <c r="P5785" s="78"/>
      <c r="Q5785" s="144"/>
      <c r="R5785" s="78"/>
      <c r="S5785" s="78"/>
      <c r="T5785" s="78"/>
      <c r="U5785" s="78"/>
      <c r="V5785" s="219"/>
      <c r="W5785" s="78"/>
      <c r="X5785" s="78"/>
      <c r="Y5785" s="78"/>
      <c r="Z5785" s="78"/>
      <c r="AA5785" s="77"/>
      <c r="AB5785" s="77"/>
      <c r="AC5785" s="78"/>
      <c r="AD5785" s="104"/>
      <c r="AE5785" s="78"/>
      <c r="AF5785" s="104"/>
      <c r="AG5785" s="78"/>
      <c r="AH5785" s="104"/>
      <c r="AI5785" s="78"/>
      <c r="AJ5785" s="104"/>
      <c r="AK5785" s="78"/>
      <c r="AL5785" s="78"/>
      <c r="AM5785" s="8"/>
      <c r="AN5785" s="78"/>
      <c r="AO5785" s="78"/>
      <c r="AP5785" s="78"/>
      <c r="AQ5785" s="78"/>
      <c r="AR5785" s="78"/>
      <c r="AS5785" s="78"/>
      <c r="AT5785" s="78"/>
      <c r="AU5785" s="78"/>
      <c r="AV5785" s="78"/>
      <c r="AW5785" s="77"/>
      <c r="AX5785" s="144"/>
      <c r="AY5785" s="144"/>
      <c r="AZ5785" s="144"/>
      <c r="BA5785" s="54"/>
      <c r="BB5785" s="54"/>
    </row>
    <row r="5786" spans="2:54" x14ac:dyDescent="0.25">
      <c r="B5786" s="77"/>
      <c r="C5786" s="77"/>
      <c r="D5786" s="77"/>
      <c r="E5786" s="77"/>
      <c r="F5786" s="77"/>
      <c r="G5786" s="77"/>
      <c r="I5786" s="78"/>
      <c r="K5786" s="78"/>
      <c r="L5786" s="77"/>
      <c r="M5786" s="78"/>
      <c r="N5786" s="78"/>
      <c r="O5786" s="78"/>
      <c r="P5786" s="78"/>
      <c r="Q5786" s="144"/>
      <c r="R5786" s="78"/>
      <c r="S5786" s="78"/>
      <c r="T5786" s="78"/>
      <c r="U5786" s="78"/>
      <c r="V5786" s="219"/>
      <c r="W5786" s="78"/>
      <c r="X5786" s="78"/>
      <c r="Y5786" s="78"/>
      <c r="Z5786" s="78"/>
      <c r="AA5786" s="77"/>
      <c r="AB5786" s="77"/>
      <c r="AC5786" s="78"/>
      <c r="AD5786" s="104"/>
      <c r="AE5786" s="78"/>
      <c r="AF5786" s="104"/>
      <c r="AG5786" s="78"/>
      <c r="AH5786" s="104"/>
      <c r="AI5786" s="78"/>
      <c r="AJ5786" s="104"/>
      <c r="AK5786" s="78"/>
      <c r="AL5786" s="78"/>
      <c r="AM5786" s="8"/>
      <c r="AN5786" s="78"/>
      <c r="AO5786" s="78"/>
      <c r="AP5786" s="78"/>
      <c r="AQ5786" s="78"/>
      <c r="AR5786" s="78"/>
      <c r="AS5786" s="78"/>
      <c r="AT5786" s="78"/>
      <c r="AU5786" s="78"/>
      <c r="AV5786" s="78"/>
      <c r="AW5786" s="77"/>
      <c r="AX5786" s="144"/>
      <c r="AY5786" s="144"/>
      <c r="AZ5786" s="144"/>
      <c r="BA5786" s="54"/>
      <c r="BB5786" s="54"/>
    </row>
    <row r="5787" spans="2:54" x14ac:dyDescent="0.25">
      <c r="B5787" s="77"/>
      <c r="C5787" s="77"/>
      <c r="D5787" s="77"/>
      <c r="E5787" s="77"/>
      <c r="F5787" s="77"/>
      <c r="G5787" s="77"/>
      <c r="I5787" s="78"/>
      <c r="K5787" s="78"/>
      <c r="L5787" s="77"/>
      <c r="M5787" s="78"/>
      <c r="N5787" s="78"/>
      <c r="O5787" s="78"/>
      <c r="P5787" s="78"/>
      <c r="Q5787" s="144"/>
      <c r="R5787" s="78"/>
      <c r="S5787" s="78"/>
      <c r="T5787" s="78"/>
      <c r="U5787" s="78"/>
      <c r="V5787" s="219"/>
      <c r="W5787" s="78"/>
      <c r="X5787" s="78"/>
      <c r="Y5787" s="78"/>
      <c r="Z5787" s="78"/>
      <c r="AA5787" s="77"/>
      <c r="AB5787" s="77"/>
      <c r="AC5787" s="78"/>
      <c r="AD5787" s="104"/>
      <c r="AE5787" s="78"/>
      <c r="AF5787" s="104"/>
      <c r="AG5787" s="78"/>
      <c r="AH5787" s="104"/>
      <c r="AI5787" s="78"/>
      <c r="AJ5787" s="104"/>
      <c r="AK5787" s="78"/>
      <c r="AL5787" s="78"/>
      <c r="AM5787" s="8"/>
      <c r="AN5787" s="78"/>
      <c r="AO5787" s="78"/>
      <c r="AP5787" s="78"/>
      <c r="AQ5787" s="78"/>
      <c r="AR5787" s="78"/>
      <c r="AS5787" s="78"/>
      <c r="AT5787" s="78"/>
      <c r="AU5787" s="78"/>
      <c r="AV5787" s="78"/>
      <c r="AW5787" s="77"/>
      <c r="AX5787" s="144"/>
      <c r="AY5787" s="144"/>
      <c r="AZ5787" s="144"/>
      <c r="BA5787" s="54"/>
      <c r="BB5787" s="54"/>
    </row>
    <row r="5788" spans="2:54" x14ac:dyDescent="0.25">
      <c r="B5788" s="77"/>
      <c r="C5788" s="77"/>
      <c r="D5788" s="77"/>
      <c r="E5788" s="77"/>
      <c r="F5788" s="77"/>
      <c r="G5788" s="77"/>
      <c r="I5788" s="78"/>
      <c r="K5788" s="78"/>
      <c r="L5788" s="77"/>
      <c r="M5788" s="78"/>
      <c r="N5788" s="78"/>
      <c r="O5788" s="78"/>
      <c r="P5788" s="78"/>
      <c r="Q5788" s="144"/>
      <c r="R5788" s="78"/>
      <c r="S5788" s="78"/>
      <c r="T5788" s="78"/>
      <c r="U5788" s="78"/>
      <c r="V5788" s="219"/>
      <c r="W5788" s="78"/>
      <c r="X5788" s="78"/>
      <c r="Y5788" s="78"/>
      <c r="Z5788" s="78"/>
      <c r="AA5788" s="77"/>
      <c r="AB5788" s="77"/>
      <c r="AC5788" s="78"/>
      <c r="AD5788" s="104"/>
      <c r="AE5788" s="78"/>
      <c r="AF5788" s="104"/>
      <c r="AG5788" s="78"/>
      <c r="AH5788" s="104"/>
      <c r="AI5788" s="78"/>
      <c r="AJ5788" s="104"/>
      <c r="AK5788" s="78"/>
      <c r="AL5788" s="78"/>
      <c r="AM5788" s="8"/>
      <c r="AN5788" s="78"/>
      <c r="AO5788" s="78"/>
      <c r="AP5788" s="78"/>
      <c r="AQ5788" s="78"/>
      <c r="AR5788" s="78"/>
      <c r="AS5788" s="78"/>
      <c r="AT5788" s="78"/>
      <c r="AU5788" s="78"/>
      <c r="AV5788" s="78"/>
      <c r="AW5788" s="77"/>
      <c r="AX5788" s="144"/>
      <c r="AY5788" s="144"/>
      <c r="AZ5788" s="144"/>
      <c r="BA5788" s="54"/>
      <c r="BB5788" s="54"/>
    </row>
    <row r="5789" spans="2:54" x14ac:dyDescent="0.25">
      <c r="B5789" s="77"/>
      <c r="C5789" s="77"/>
      <c r="D5789" s="77"/>
      <c r="E5789" s="77"/>
      <c r="F5789" s="77"/>
      <c r="G5789" s="77"/>
      <c r="I5789" s="78"/>
      <c r="K5789" s="78"/>
      <c r="L5789" s="77"/>
      <c r="M5789" s="78"/>
      <c r="N5789" s="78"/>
      <c r="O5789" s="78"/>
      <c r="P5789" s="78"/>
      <c r="Q5789" s="144"/>
      <c r="R5789" s="78"/>
      <c r="S5789" s="78"/>
      <c r="T5789" s="78"/>
      <c r="U5789" s="78"/>
      <c r="V5789" s="219"/>
      <c r="W5789" s="78"/>
      <c r="X5789" s="78"/>
      <c r="Y5789" s="78"/>
      <c r="Z5789" s="78"/>
      <c r="AA5789" s="77"/>
      <c r="AB5789" s="77"/>
      <c r="AC5789" s="78"/>
      <c r="AD5789" s="104"/>
      <c r="AE5789" s="78"/>
      <c r="AF5789" s="104"/>
      <c r="AG5789" s="78"/>
      <c r="AH5789" s="104"/>
      <c r="AI5789" s="78"/>
      <c r="AJ5789" s="104"/>
      <c r="AK5789" s="78"/>
      <c r="AL5789" s="78"/>
      <c r="AM5789" s="8"/>
      <c r="AN5789" s="78"/>
      <c r="AO5789" s="78"/>
      <c r="AP5789" s="78"/>
      <c r="AQ5789" s="78"/>
      <c r="AR5789" s="78"/>
      <c r="AS5789" s="78"/>
      <c r="AT5789" s="78"/>
      <c r="AU5789" s="78"/>
      <c r="AV5789" s="78"/>
      <c r="AW5789" s="77"/>
      <c r="AX5789" s="144"/>
      <c r="AY5789" s="144"/>
      <c r="AZ5789" s="144"/>
      <c r="BA5789" s="54"/>
      <c r="BB5789" s="54"/>
    </row>
    <row r="5790" spans="2:54" x14ac:dyDescent="0.25">
      <c r="B5790" s="77"/>
      <c r="C5790" s="77"/>
      <c r="D5790" s="77"/>
      <c r="E5790" s="77"/>
      <c r="F5790" s="77"/>
      <c r="G5790" s="77"/>
      <c r="I5790" s="78"/>
      <c r="K5790" s="78"/>
      <c r="L5790" s="77"/>
      <c r="M5790" s="78"/>
      <c r="N5790" s="78"/>
      <c r="O5790" s="78"/>
      <c r="P5790" s="78"/>
      <c r="Q5790" s="144"/>
      <c r="R5790" s="78"/>
      <c r="S5790" s="78"/>
      <c r="T5790" s="78"/>
      <c r="U5790" s="78"/>
      <c r="V5790" s="219"/>
      <c r="W5790" s="78"/>
      <c r="X5790" s="78"/>
      <c r="Y5790" s="78"/>
      <c r="Z5790" s="78"/>
      <c r="AA5790" s="77"/>
      <c r="AB5790" s="77"/>
      <c r="AC5790" s="78"/>
      <c r="AD5790" s="104"/>
      <c r="AE5790" s="78"/>
      <c r="AF5790" s="104"/>
      <c r="AG5790" s="78"/>
      <c r="AH5790" s="104"/>
      <c r="AI5790" s="78"/>
      <c r="AJ5790" s="104"/>
      <c r="AK5790" s="78"/>
      <c r="AL5790" s="78"/>
      <c r="AM5790" s="8"/>
      <c r="AN5790" s="78"/>
      <c r="AO5790" s="78"/>
      <c r="AP5790" s="78"/>
      <c r="AQ5790" s="78"/>
      <c r="AR5790" s="78"/>
      <c r="AS5790" s="78"/>
      <c r="AT5790" s="78"/>
      <c r="AU5790" s="78"/>
      <c r="AV5790" s="78"/>
      <c r="AW5790" s="77"/>
      <c r="AX5790" s="144"/>
      <c r="AY5790" s="144"/>
      <c r="AZ5790" s="144"/>
      <c r="BA5790" s="54"/>
      <c r="BB5790" s="54"/>
    </row>
    <row r="5791" spans="2:54" x14ac:dyDescent="0.25">
      <c r="B5791" s="77"/>
      <c r="C5791" s="77"/>
      <c r="D5791" s="77"/>
      <c r="E5791" s="77"/>
      <c r="F5791" s="77"/>
      <c r="G5791" s="77"/>
      <c r="I5791" s="78"/>
      <c r="K5791" s="78"/>
      <c r="L5791" s="77"/>
      <c r="M5791" s="78"/>
      <c r="N5791" s="78"/>
      <c r="O5791" s="78"/>
      <c r="P5791" s="78"/>
      <c r="Q5791" s="144"/>
      <c r="R5791" s="78"/>
      <c r="S5791" s="78"/>
      <c r="T5791" s="78"/>
      <c r="U5791" s="78"/>
      <c r="V5791" s="219"/>
      <c r="W5791" s="78"/>
      <c r="X5791" s="78"/>
      <c r="Y5791" s="78"/>
      <c r="Z5791" s="78"/>
      <c r="AA5791" s="77"/>
      <c r="AB5791" s="77"/>
      <c r="AC5791" s="78"/>
      <c r="AD5791" s="104"/>
      <c r="AE5791" s="78"/>
      <c r="AF5791" s="104"/>
      <c r="AG5791" s="78"/>
      <c r="AH5791" s="104"/>
      <c r="AI5791" s="78"/>
      <c r="AJ5791" s="104"/>
      <c r="AK5791" s="78"/>
      <c r="AL5791" s="78"/>
      <c r="AM5791" s="8"/>
      <c r="AN5791" s="78"/>
      <c r="AO5791" s="78"/>
      <c r="AP5791" s="78"/>
      <c r="AQ5791" s="78"/>
      <c r="AR5791" s="78"/>
      <c r="AS5791" s="78"/>
      <c r="AT5791" s="78"/>
      <c r="AU5791" s="78"/>
      <c r="AV5791" s="78"/>
      <c r="AW5791" s="77"/>
      <c r="AX5791" s="144"/>
      <c r="AY5791" s="144"/>
      <c r="AZ5791" s="144"/>
      <c r="BA5791" s="54"/>
      <c r="BB5791" s="54"/>
    </row>
    <row r="5792" spans="2:54" x14ac:dyDescent="0.25">
      <c r="B5792" s="77"/>
      <c r="C5792" s="77"/>
      <c r="D5792" s="77"/>
      <c r="E5792" s="77"/>
      <c r="F5792" s="77"/>
      <c r="G5792" s="77"/>
      <c r="I5792" s="78"/>
      <c r="K5792" s="78"/>
      <c r="L5792" s="77"/>
      <c r="M5792" s="78"/>
      <c r="N5792" s="78"/>
      <c r="O5792" s="78"/>
      <c r="P5792" s="78"/>
      <c r="Q5792" s="144"/>
      <c r="R5792" s="78"/>
      <c r="S5792" s="78"/>
      <c r="T5792" s="78"/>
      <c r="U5792" s="78"/>
      <c r="V5792" s="219"/>
      <c r="W5792" s="78"/>
      <c r="X5792" s="78"/>
      <c r="Y5792" s="78"/>
      <c r="Z5792" s="78"/>
      <c r="AA5792" s="77"/>
      <c r="AB5792" s="77"/>
      <c r="AC5792" s="78"/>
      <c r="AD5792" s="104"/>
      <c r="AE5792" s="78"/>
      <c r="AF5792" s="104"/>
      <c r="AG5792" s="78"/>
      <c r="AH5792" s="104"/>
      <c r="AI5792" s="78"/>
      <c r="AJ5792" s="104"/>
      <c r="AK5792" s="78"/>
      <c r="AL5792" s="78"/>
      <c r="AM5792" s="8"/>
      <c r="AN5792" s="78"/>
      <c r="AO5792" s="78"/>
      <c r="AP5792" s="78"/>
      <c r="AQ5792" s="78"/>
      <c r="AR5792" s="78"/>
      <c r="AS5792" s="78"/>
      <c r="AT5792" s="78"/>
      <c r="AU5792" s="78"/>
      <c r="AV5792" s="78"/>
      <c r="AW5792" s="77"/>
      <c r="AX5792" s="144"/>
      <c r="AY5792" s="144"/>
      <c r="AZ5792" s="144"/>
      <c r="BA5792" s="54"/>
      <c r="BB5792" s="54"/>
    </row>
    <row r="5793" spans="2:54" x14ac:dyDescent="0.25">
      <c r="B5793" s="77"/>
      <c r="C5793" s="77"/>
      <c r="D5793" s="77"/>
      <c r="E5793" s="77"/>
      <c r="F5793" s="77"/>
      <c r="G5793" s="77"/>
      <c r="I5793" s="78"/>
      <c r="K5793" s="78"/>
      <c r="L5793" s="77"/>
      <c r="M5793" s="78"/>
      <c r="N5793" s="78"/>
      <c r="O5793" s="78"/>
      <c r="P5793" s="78"/>
      <c r="Q5793" s="144"/>
      <c r="R5793" s="78"/>
      <c r="S5793" s="78"/>
      <c r="T5793" s="78"/>
      <c r="U5793" s="78"/>
      <c r="V5793" s="219"/>
      <c r="W5793" s="78"/>
      <c r="X5793" s="78"/>
      <c r="Y5793" s="78"/>
      <c r="Z5793" s="78"/>
      <c r="AA5793" s="77"/>
      <c r="AB5793" s="77"/>
      <c r="AC5793" s="78"/>
      <c r="AD5793" s="104"/>
      <c r="AE5793" s="78"/>
      <c r="AF5793" s="104"/>
      <c r="AG5793" s="78"/>
      <c r="AH5793" s="104"/>
      <c r="AI5793" s="78"/>
      <c r="AJ5793" s="104"/>
      <c r="AK5793" s="78"/>
      <c r="AL5793" s="78"/>
      <c r="AM5793" s="8"/>
      <c r="AN5793" s="78"/>
      <c r="AO5793" s="78"/>
      <c r="AP5793" s="78"/>
      <c r="AQ5793" s="78"/>
      <c r="AR5793" s="78"/>
      <c r="AS5793" s="78"/>
      <c r="AT5793" s="78"/>
      <c r="AU5793" s="78"/>
      <c r="AV5793" s="78"/>
      <c r="AW5793" s="77"/>
      <c r="AX5793" s="144"/>
      <c r="AY5793" s="144"/>
      <c r="AZ5793" s="144"/>
      <c r="BA5793" s="54"/>
      <c r="BB5793" s="54"/>
    </row>
    <row r="5794" spans="2:54" x14ac:dyDescent="0.25">
      <c r="B5794" s="77"/>
      <c r="C5794" s="77"/>
      <c r="D5794" s="77"/>
      <c r="E5794" s="77"/>
      <c r="F5794" s="77"/>
      <c r="G5794" s="77"/>
      <c r="I5794" s="78"/>
      <c r="K5794" s="78"/>
      <c r="L5794" s="77"/>
      <c r="M5794" s="78"/>
      <c r="N5794" s="78"/>
      <c r="O5794" s="78"/>
      <c r="P5794" s="78"/>
      <c r="Q5794" s="144"/>
      <c r="R5794" s="78"/>
      <c r="S5794" s="78"/>
      <c r="T5794" s="78"/>
      <c r="U5794" s="78"/>
      <c r="V5794" s="219"/>
      <c r="W5794" s="78"/>
      <c r="X5794" s="78"/>
      <c r="Y5794" s="78"/>
      <c r="Z5794" s="78"/>
      <c r="AA5794" s="77"/>
      <c r="AB5794" s="77"/>
      <c r="AC5794" s="78"/>
      <c r="AD5794" s="104"/>
      <c r="AE5794" s="78"/>
      <c r="AF5794" s="104"/>
      <c r="AG5794" s="78"/>
      <c r="AH5794" s="104"/>
      <c r="AI5794" s="78"/>
      <c r="AJ5794" s="104"/>
      <c r="AK5794" s="78"/>
      <c r="AL5794" s="78"/>
      <c r="AM5794" s="8"/>
      <c r="AN5794" s="78"/>
      <c r="AO5794" s="78"/>
      <c r="AP5794" s="78"/>
      <c r="AQ5794" s="78"/>
      <c r="AR5794" s="78"/>
      <c r="AS5794" s="78"/>
      <c r="AT5794" s="78"/>
      <c r="AU5794" s="78"/>
      <c r="AV5794" s="78"/>
      <c r="AW5794" s="77"/>
      <c r="AX5794" s="144"/>
      <c r="AY5794" s="144"/>
      <c r="AZ5794" s="144"/>
      <c r="BA5794" s="54"/>
      <c r="BB5794" s="54"/>
    </row>
    <row r="5795" spans="2:54" x14ac:dyDescent="0.25">
      <c r="B5795" s="77"/>
      <c r="C5795" s="77"/>
      <c r="D5795" s="77"/>
      <c r="E5795" s="77"/>
      <c r="F5795" s="77"/>
      <c r="G5795" s="77"/>
      <c r="I5795" s="78"/>
      <c r="K5795" s="78"/>
      <c r="L5795" s="77"/>
      <c r="M5795" s="78"/>
      <c r="N5795" s="78"/>
      <c r="O5795" s="78"/>
      <c r="P5795" s="78"/>
      <c r="Q5795" s="144"/>
      <c r="R5795" s="78"/>
      <c r="S5795" s="78"/>
      <c r="T5795" s="78"/>
      <c r="U5795" s="78"/>
      <c r="V5795" s="219"/>
      <c r="W5795" s="78"/>
      <c r="X5795" s="78"/>
      <c r="Y5795" s="78"/>
      <c r="Z5795" s="78"/>
      <c r="AA5795" s="77"/>
      <c r="AB5795" s="77"/>
      <c r="AC5795" s="78"/>
      <c r="AD5795" s="104"/>
      <c r="AE5795" s="78"/>
      <c r="AF5795" s="104"/>
      <c r="AG5795" s="78"/>
      <c r="AH5795" s="104"/>
      <c r="AI5795" s="78"/>
      <c r="AJ5795" s="104"/>
      <c r="AK5795" s="78"/>
      <c r="AL5795" s="78"/>
      <c r="AM5795" s="8"/>
      <c r="AN5795" s="78"/>
      <c r="AO5795" s="78"/>
      <c r="AP5795" s="78"/>
      <c r="AQ5795" s="78"/>
      <c r="AR5795" s="78"/>
      <c r="AS5795" s="78"/>
      <c r="AT5795" s="78"/>
      <c r="AU5795" s="78"/>
      <c r="AV5795" s="78"/>
      <c r="AW5795" s="77"/>
      <c r="AX5795" s="144"/>
      <c r="AY5795" s="144"/>
      <c r="AZ5795" s="144"/>
      <c r="BA5795" s="54"/>
      <c r="BB5795" s="54"/>
    </row>
    <row r="5796" spans="2:54" x14ac:dyDescent="0.25">
      <c r="B5796" s="77"/>
      <c r="C5796" s="77"/>
      <c r="D5796" s="77"/>
      <c r="E5796" s="77"/>
      <c r="F5796" s="77"/>
      <c r="G5796" s="77"/>
      <c r="I5796" s="78"/>
      <c r="K5796" s="78"/>
      <c r="L5796" s="77"/>
      <c r="M5796" s="78"/>
      <c r="N5796" s="78"/>
      <c r="O5796" s="78"/>
      <c r="P5796" s="78"/>
      <c r="Q5796" s="144"/>
      <c r="R5796" s="78"/>
      <c r="S5796" s="78"/>
      <c r="T5796" s="78"/>
      <c r="U5796" s="78"/>
      <c r="V5796" s="219"/>
      <c r="W5796" s="78"/>
      <c r="X5796" s="78"/>
      <c r="Y5796" s="78"/>
      <c r="Z5796" s="78"/>
      <c r="AA5796" s="77"/>
      <c r="AB5796" s="77"/>
      <c r="AC5796" s="78"/>
      <c r="AD5796" s="104"/>
      <c r="AE5796" s="78"/>
      <c r="AF5796" s="104"/>
      <c r="AG5796" s="78"/>
      <c r="AH5796" s="104"/>
      <c r="AI5796" s="78"/>
      <c r="AJ5796" s="104"/>
      <c r="AK5796" s="78"/>
      <c r="AL5796" s="78"/>
      <c r="AM5796" s="8"/>
      <c r="AN5796" s="78"/>
      <c r="AO5796" s="78"/>
      <c r="AP5796" s="78"/>
      <c r="AQ5796" s="78"/>
      <c r="AR5796" s="78"/>
      <c r="AS5796" s="78"/>
      <c r="AT5796" s="78"/>
      <c r="AU5796" s="78"/>
      <c r="AV5796" s="78"/>
      <c r="AW5796" s="77"/>
      <c r="AX5796" s="144"/>
      <c r="AY5796" s="144"/>
      <c r="AZ5796" s="144"/>
      <c r="BA5796" s="54"/>
      <c r="BB5796" s="54"/>
    </row>
    <row r="5797" spans="2:54" x14ac:dyDescent="0.25">
      <c r="B5797" s="77"/>
      <c r="C5797" s="77"/>
      <c r="D5797" s="77"/>
      <c r="E5797" s="77"/>
      <c r="F5797" s="77"/>
      <c r="G5797" s="77"/>
      <c r="I5797" s="78"/>
      <c r="K5797" s="78"/>
      <c r="L5797" s="77"/>
      <c r="M5797" s="78"/>
      <c r="N5797" s="78"/>
      <c r="O5797" s="78"/>
      <c r="P5797" s="78"/>
      <c r="Q5797" s="144"/>
      <c r="R5797" s="78"/>
      <c r="S5797" s="78"/>
      <c r="T5797" s="78"/>
      <c r="U5797" s="78"/>
      <c r="V5797" s="219"/>
      <c r="W5797" s="78"/>
      <c r="X5797" s="78"/>
      <c r="Y5797" s="78"/>
      <c r="Z5797" s="78"/>
      <c r="AA5797" s="77"/>
      <c r="AB5797" s="77"/>
      <c r="AC5797" s="78"/>
      <c r="AD5797" s="104"/>
      <c r="AE5797" s="78"/>
      <c r="AF5797" s="104"/>
      <c r="AG5797" s="78"/>
      <c r="AH5797" s="104"/>
      <c r="AI5797" s="78"/>
      <c r="AJ5797" s="104"/>
      <c r="AK5797" s="78"/>
      <c r="AL5797" s="78"/>
      <c r="AM5797" s="8"/>
      <c r="AN5797" s="78"/>
      <c r="AO5797" s="78"/>
      <c r="AP5797" s="78"/>
      <c r="AQ5797" s="78"/>
      <c r="AR5797" s="78"/>
      <c r="AS5797" s="78"/>
      <c r="AT5797" s="78"/>
      <c r="AU5797" s="78"/>
      <c r="AV5797" s="78"/>
      <c r="AW5797" s="77"/>
      <c r="AX5797" s="144"/>
      <c r="AY5797" s="144"/>
      <c r="AZ5797" s="144"/>
      <c r="BA5797" s="54"/>
      <c r="BB5797" s="54"/>
    </row>
    <row r="5798" spans="2:54" x14ac:dyDescent="0.25">
      <c r="B5798" s="77"/>
      <c r="C5798" s="77"/>
      <c r="D5798" s="77"/>
      <c r="E5798" s="77"/>
      <c r="F5798" s="77"/>
      <c r="G5798" s="77"/>
      <c r="I5798" s="78"/>
      <c r="K5798" s="78"/>
      <c r="L5798" s="77"/>
      <c r="M5798" s="78"/>
      <c r="N5798" s="78"/>
      <c r="O5798" s="78"/>
      <c r="P5798" s="78"/>
      <c r="Q5798" s="144"/>
      <c r="R5798" s="78"/>
      <c r="S5798" s="78"/>
      <c r="T5798" s="78"/>
      <c r="U5798" s="78"/>
      <c r="V5798" s="219"/>
      <c r="W5798" s="78"/>
      <c r="X5798" s="78"/>
      <c r="Y5798" s="78"/>
      <c r="Z5798" s="78"/>
      <c r="AA5798" s="77"/>
      <c r="AB5798" s="77"/>
      <c r="AC5798" s="78"/>
      <c r="AD5798" s="104"/>
      <c r="AE5798" s="78"/>
      <c r="AF5798" s="104"/>
      <c r="AG5798" s="78"/>
      <c r="AH5798" s="104"/>
      <c r="AI5798" s="78"/>
      <c r="AJ5798" s="104"/>
      <c r="AK5798" s="78"/>
      <c r="AL5798" s="78"/>
      <c r="AM5798" s="8"/>
      <c r="AN5798" s="78"/>
      <c r="AO5798" s="78"/>
      <c r="AP5798" s="78"/>
      <c r="AQ5798" s="78"/>
      <c r="AR5798" s="78"/>
      <c r="AS5798" s="78"/>
      <c r="AT5798" s="78"/>
      <c r="AU5798" s="78"/>
      <c r="AV5798" s="78"/>
      <c r="AW5798" s="77"/>
      <c r="AX5798" s="144"/>
      <c r="AY5798" s="144"/>
      <c r="AZ5798" s="144"/>
      <c r="BA5798" s="54"/>
      <c r="BB5798" s="54"/>
    </row>
    <row r="5799" spans="2:54" x14ac:dyDescent="0.25">
      <c r="B5799" s="77"/>
      <c r="C5799" s="77"/>
      <c r="D5799" s="77"/>
      <c r="E5799" s="77"/>
      <c r="F5799" s="77"/>
      <c r="G5799" s="77"/>
      <c r="I5799" s="78"/>
      <c r="K5799" s="78"/>
      <c r="L5799" s="77"/>
      <c r="M5799" s="78"/>
      <c r="N5799" s="78"/>
      <c r="O5799" s="78"/>
      <c r="P5799" s="78"/>
      <c r="Q5799" s="144"/>
      <c r="R5799" s="78"/>
      <c r="S5799" s="78"/>
      <c r="T5799" s="78"/>
      <c r="U5799" s="78"/>
      <c r="V5799" s="219"/>
      <c r="W5799" s="78"/>
      <c r="X5799" s="78"/>
      <c r="Y5799" s="78"/>
      <c r="Z5799" s="78"/>
      <c r="AA5799" s="77"/>
      <c r="AB5799" s="77"/>
      <c r="AC5799" s="78"/>
      <c r="AD5799" s="104"/>
      <c r="AE5799" s="78"/>
      <c r="AF5799" s="104"/>
      <c r="AG5799" s="78"/>
      <c r="AH5799" s="104"/>
      <c r="AI5799" s="78"/>
      <c r="AJ5799" s="104"/>
      <c r="AK5799" s="78"/>
      <c r="AL5799" s="78"/>
      <c r="AM5799" s="8"/>
      <c r="AN5799" s="78"/>
      <c r="AO5799" s="78"/>
      <c r="AP5799" s="78"/>
      <c r="AQ5799" s="78"/>
      <c r="AR5799" s="78"/>
      <c r="AS5799" s="78"/>
      <c r="AT5799" s="78"/>
      <c r="AU5799" s="78"/>
      <c r="AV5799" s="78"/>
      <c r="AW5799" s="77"/>
      <c r="AX5799" s="144"/>
      <c r="AY5799" s="144"/>
      <c r="AZ5799" s="144"/>
      <c r="BA5799" s="54"/>
      <c r="BB5799" s="54"/>
    </row>
    <row r="5800" spans="2:54" x14ac:dyDescent="0.25">
      <c r="B5800" s="77"/>
      <c r="C5800" s="77"/>
      <c r="D5800" s="77"/>
      <c r="E5800" s="77"/>
      <c r="F5800" s="77"/>
      <c r="G5800" s="77"/>
      <c r="I5800" s="78"/>
      <c r="K5800" s="78"/>
      <c r="L5800" s="77"/>
      <c r="M5800" s="78"/>
      <c r="N5800" s="78"/>
      <c r="O5800" s="78"/>
      <c r="P5800" s="78"/>
      <c r="Q5800" s="144"/>
      <c r="R5800" s="78"/>
      <c r="S5800" s="78"/>
      <c r="T5800" s="78"/>
      <c r="U5800" s="78"/>
      <c r="V5800" s="219"/>
      <c r="W5800" s="78"/>
      <c r="X5800" s="78"/>
      <c r="Y5800" s="78"/>
      <c r="Z5800" s="78"/>
      <c r="AA5800" s="77"/>
      <c r="AB5800" s="77"/>
      <c r="AC5800" s="78"/>
      <c r="AD5800" s="104"/>
      <c r="AE5800" s="78"/>
      <c r="AF5800" s="104"/>
      <c r="AG5800" s="78"/>
      <c r="AH5800" s="104"/>
      <c r="AI5800" s="78"/>
      <c r="AJ5800" s="104"/>
      <c r="AK5800" s="78"/>
      <c r="AL5800" s="78"/>
      <c r="AM5800" s="8"/>
      <c r="AN5800" s="78"/>
      <c r="AO5800" s="78"/>
      <c r="AP5800" s="78"/>
      <c r="AQ5800" s="78"/>
      <c r="AR5800" s="78"/>
      <c r="AS5800" s="78"/>
      <c r="AT5800" s="78"/>
      <c r="AU5800" s="78"/>
      <c r="AV5800" s="78"/>
      <c r="AW5800" s="77"/>
      <c r="AX5800" s="144"/>
      <c r="AY5800" s="144"/>
      <c r="AZ5800" s="144"/>
      <c r="BA5800" s="54"/>
      <c r="BB5800" s="54"/>
    </row>
    <row r="5801" spans="2:54" x14ac:dyDescent="0.25">
      <c r="B5801" s="77"/>
      <c r="C5801" s="77"/>
      <c r="D5801" s="77"/>
      <c r="E5801" s="77"/>
      <c r="F5801" s="77"/>
      <c r="G5801" s="77"/>
      <c r="I5801" s="78"/>
      <c r="K5801" s="78"/>
      <c r="L5801" s="77"/>
      <c r="M5801" s="78"/>
      <c r="N5801" s="78"/>
      <c r="O5801" s="78"/>
      <c r="P5801" s="78"/>
      <c r="Q5801" s="144"/>
      <c r="R5801" s="78"/>
      <c r="S5801" s="78"/>
      <c r="T5801" s="78"/>
      <c r="U5801" s="78"/>
      <c r="V5801" s="219"/>
      <c r="W5801" s="78"/>
      <c r="X5801" s="78"/>
      <c r="Y5801" s="78"/>
      <c r="Z5801" s="78"/>
      <c r="AA5801" s="77"/>
      <c r="AB5801" s="77"/>
      <c r="AC5801" s="78"/>
      <c r="AD5801" s="104"/>
      <c r="AE5801" s="78"/>
      <c r="AF5801" s="104"/>
      <c r="AG5801" s="78"/>
      <c r="AH5801" s="104"/>
      <c r="AI5801" s="78"/>
      <c r="AJ5801" s="104"/>
      <c r="AK5801" s="78"/>
      <c r="AL5801" s="78"/>
      <c r="AM5801" s="8"/>
      <c r="AN5801" s="78"/>
      <c r="AO5801" s="78"/>
      <c r="AP5801" s="78"/>
      <c r="AQ5801" s="78"/>
      <c r="AR5801" s="78"/>
      <c r="AS5801" s="78"/>
      <c r="AT5801" s="78"/>
      <c r="AU5801" s="78"/>
      <c r="AV5801" s="78"/>
      <c r="AW5801" s="77"/>
      <c r="AX5801" s="144"/>
      <c r="AY5801" s="144"/>
      <c r="AZ5801" s="144"/>
      <c r="BA5801" s="54"/>
      <c r="BB5801" s="54"/>
    </row>
    <row r="5802" spans="2:54" x14ac:dyDescent="0.25">
      <c r="B5802" s="77"/>
      <c r="C5802" s="77"/>
      <c r="D5802" s="77"/>
      <c r="E5802" s="77"/>
      <c r="F5802" s="77"/>
      <c r="G5802" s="77"/>
      <c r="I5802" s="78"/>
      <c r="K5802" s="78"/>
      <c r="L5802" s="77"/>
      <c r="M5802" s="78"/>
      <c r="N5802" s="78"/>
      <c r="O5802" s="78"/>
      <c r="P5802" s="78"/>
      <c r="Q5802" s="144"/>
      <c r="R5802" s="78"/>
      <c r="S5802" s="78"/>
      <c r="T5802" s="78"/>
      <c r="U5802" s="78"/>
      <c r="V5802" s="219"/>
      <c r="W5802" s="78"/>
      <c r="X5802" s="78"/>
      <c r="Y5802" s="78"/>
      <c r="Z5802" s="78"/>
      <c r="AA5802" s="77"/>
      <c r="AB5802" s="77"/>
      <c r="AC5802" s="78"/>
      <c r="AD5802" s="104"/>
      <c r="AE5802" s="78"/>
      <c r="AF5802" s="104"/>
      <c r="AG5802" s="78"/>
      <c r="AH5802" s="104"/>
      <c r="AI5802" s="78"/>
      <c r="AJ5802" s="104"/>
      <c r="AK5802" s="78"/>
      <c r="AL5802" s="78"/>
      <c r="AM5802" s="8"/>
      <c r="AN5802" s="78"/>
      <c r="AO5802" s="78"/>
      <c r="AP5802" s="78"/>
      <c r="AQ5802" s="78"/>
      <c r="AR5802" s="78"/>
      <c r="AS5802" s="78"/>
      <c r="AT5802" s="78"/>
      <c r="AU5802" s="78"/>
      <c r="AV5802" s="78"/>
      <c r="AW5802" s="77"/>
      <c r="AX5802" s="144"/>
      <c r="AY5802" s="144"/>
      <c r="AZ5802" s="144"/>
      <c r="BA5802" s="54"/>
      <c r="BB5802" s="54"/>
    </row>
    <row r="5803" spans="2:54" x14ac:dyDescent="0.25">
      <c r="B5803" s="77"/>
      <c r="C5803" s="77"/>
      <c r="D5803" s="77"/>
      <c r="E5803" s="77"/>
      <c r="F5803" s="77"/>
      <c r="G5803" s="77"/>
      <c r="I5803" s="78"/>
      <c r="K5803" s="78"/>
      <c r="L5803" s="77"/>
      <c r="M5803" s="78"/>
      <c r="N5803" s="78"/>
      <c r="O5803" s="78"/>
      <c r="P5803" s="78"/>
      <c r="Q5803" s="144"/>
      <c r="R5803" s="78"/>
      <c r="S5803" s="78"/>
      <c r="T5803" s="78"/>
      <c r="U5803" s="78"/>
      <c r="V5803" s="219"/>
      <c r="W5803" s="78"/>
      <c r="X5803" s="78"/>
      <c r="Y5803" s="78"/>
      <c r="Z5803" s="78"/>
      <c r="AA5803" s="77"/>
      <c r="AB5803" s="77"/>
      <c r="AC5803" s="78"/>
      <c r="AD5803" s="104"/>
      <c r="AE5803" s="78"/>
      <c r="AF5803" s="104"/>
      <c r="AG5803" s="78"/>
      <c r="AH5803" s="104"/>
      <c r="AI5803" s="78"/>
      <c r="AJ5803" s="104"/>
      <c r="AK5803" s="78"/>
      <c r="AL5803" s="78"/>
      <c r="AM5803" s="8"/>
      <c r="AN5803" s="78"/>
      <c r="AO5803" s="78"/>
      <c r="AP5803" s="78"/>
      <c r="AQ5803" s="78"/>
      <c r="AR5803" s="78"/>
      <c r="AS5803" s="78"/>
      <c r="AT5803" s="78"/>
      <c r="AU5803" s="78"/>
      <c r="AV5803" s="78"/>
      <c r="AW5803" s="77"/>
      <c r="AX5803" s="144"/>
      <c r="AY5803" s="144"/>
      <c r="AZ5803" s="144"/>
      <c r="BA5803" s="54"/>
      <c r="BB5803" s="54"/>
    </row>
    <row r="5804" spans="2:54" x14ac:dyDescent="0.25">
      <c r="B5804" s="77"/>
      <c r="C5804" s="77"/>
      <c r="D5804" s="77"/>
      <c r="E5804" s="77"/>
      <c r="F5804" s="77"/>
      <c r="G5804" s="77"/>
      <c r="I5804" s="78"/>
      <c r="K5804" s="78"/>
      <c r="L5804" s="77"/>
      <c r="M5804" s="78"/>
      <c r="N5804" s="78"/>
      <c r="O5804" s="78"/>
      <c r="P5804" s="78"/>
      <c r="Q5804" s="144"/>
      <c r="R5804" s="78"/>
      <c r="S5804" s="78"/>
      <c r="T5804" s="78"/>
      <c r="U5804" s="78"/>
      <c r="V5804" s="219"/>
      <c r="W5804" s="78"/>
      <c r="X5804" s="78"/>
      <c r="Y5804" s="78"/>
      <c r="Z5804" s="78"/>
      <c r="AA5804" s="77"/>
      <c r="AB5804" s="77"/>
      <c r="AC5804" s="78"/>
      <c r="AD5804" s="104"/>
      <c r="AE5804" s="78"/>
      <c r="AF5804" s="104"/>
      <c r="AG5804" s="78"/>
      <c r="AH5804" s="104"/>
      <c r="AI5804" s="78"/>
      <c r="AJ5804" s="104"/>
      <c r="AK5804" s="78"/>
      <c r="AL5804" s="78"/>
      <c r="AM5804" s="8"/>
      <c r="AN5804" s="78"/>
      <c r="AO5804" s="78"/>
      <c r="AP5804" s="78"/>
      <c r="AQ5804" s="78"/>
      <c r="AR5804" s="78"/>
      <c r="AS5804" s="78"/>
      <c r="AT5804" s="78"/>
      <c r="AU5804" s="78"/>
      <c r="AV5804" s="78"/>
      <c r="AW5804" s="77"/>
      <c r="AX5804" s="144"/>
      <c r="AY5804" s="144"/>
      <c r="AZ5804" s="144"/>
      <c r="BA5804" s="54"/>
      <c r="BB5804" s="54"/>
    </row>
    <row r="5805" spans="2:54" x14ac:dyDescent="0.25">
      <c r="B5805" s="77"/>
      <c r="C5805" s="77"/>
      <c r="D5805" s="77"/>
      <c r="E5805" s="77"/>
      <c r="F5805" s="77"/>
      <c r="G5805" s="77"/>
      <c r="I5805" s="78"/>
      <c r="K5805" s="78"/>
      <c r="L5805" s="77"/>
      <c r="M5805" s="78"/>
      <c r="N5805" s="78"/>
      <c r="O5805" s="78"/>
      <c r="P5805" s="78"/>
      <c r="Q5805" s="144"/>
      <c r="R5805" s="78"/>
      <c r="S5805" s="78"/>
      <c r="T5805" s="78"/>
      <c r="U5805" s="78"/>
      <c r="V5805" s="219"/>
      <c r="W5805" s="78"/>
      <c r="X5805" s="78"/>
      <c r="Y5805" s="78"/>
      <c r="Z5805" s="78"/>
      <c r="AA5805" s="77"/>
      <c r="AB5805" s="77"/>
      <c r="AC5805" s="78"/>
      <c r="AD5805" s="104"/>
      <c r="AE5805" s="78"/>
      <c r="AF5805" s="104"/>
      <c r="AG5805" s="78"/>
      <c r="AH5805" s="104"/>
      <c r="AI5805" s="78"/>
      <c r="AJ5805" s="104"/>
      <c r="AK5805" s="78"/>
      <c r="AL5805" s="78"/>
      <c r="AM5805" s="8"/>
      <c r="AN5805" s="78"/>
      <c r="AO5805" s="78"/>
      <c r="AP5805" s="78"/>
      <c r="AQ5805" s="78"/>
      <c r="AR5805" s="78"/>
      <c r="AS5805" s="78"/>
      <c r="AT5805" s="78"/>
      <c r="AU5805" s="78"/>
      <c r="AV5805" s="78"/>
      <c r="AW5805" s="77"/>
      <c r="AX5805" s="144"/>
      <c r="AY5805" s="144"/>
      <c r="AZ5805" s="144"/>
      <c r="BA5805" s="54"/>
      <c r="BB5805" s="54"/>
    </row>
    <row r="5806" spans="2:54" x14ac:dyDescent="0.25">
      <c r="B5806" s="77"/>
      <c r="C5806" s="77"/>
      <c r="D5806" s="77"/>
      <c r="E5806" s="77"/>
      <c r="F5806" s="77"/>
      <c r="G5806" s="77"/>
      <c r="I5806" s="78"/>
      <c r="K5806" s="78"/>
      <c r="L5806" s="77"/>
      <c r="M5806" s="78"/>
      <c r="N5806" s="78"/>
      <c r="O5806" s="78"/>
      <c r="P5806" s="78"/>
      <c r="Q5806" s="144"/>
      <c r="R5806" s="78"/>
      <c r="S5806" s="78"/>
      <c r="T5806" s="78"/>
      <c r="U5806" s="78"/>
      <c r="V5806" s="219"/>
      <c r="W5806" s="78"/>
      <c r="X5806" s="78"/>
      <c r="Y5806" s="78"/>
      <c r="Z5806" s="78"/>
      <c r="AA5806" s="77"/>
      <c r="AB5806" s="77"/>
      <c r="AC5806" s="78"/>
      <c r="AD5806" s="104"/>
      <c r="AE5806" s="78"/>
      <c r="AF5806" s="104"/>
      <c r="AG5806" s="78"/>
      <c r="AH5806" s="104"/>
      <c r="AI5806" s="78"/>
      <c r="AJ5806" s="104"/>
      <c r="AK5806" s="78"/>
      <c r="AL5806" s="78"/>
      <c r="AM5806" s="8"/>
      <c r="AN5806" s="78"/>
      <c r="AO5806" s="78"/>
      <c r="AP5806" s="78"/>
      <c r="AQ5806" s="78"/>
      <c r="AR5806" s="78"/>
      <c r="AS5806" s="78"/>
      <c r="AT5806" s="78"/>
      <c r="AU5806" s="78"/>
      <c r="AV5806" s="78"/>
      <c r="AW5806" s="77"/>
      <c r="AX5806" s="144"/>
      <c r="AY5806" s="144"/>
      <c r="AZ5806" s="144"/>
      <c r="BA5806" s="54"/>
      <c r="BB5806" s="54"/>
    </row>
    <row r="5807" spans="2:54" x14ac:dyDescent="0.25">
      <c r="B5807" s="77"/>
      <c r="C5807" s="77"/>
      <c r="D5807" s="77"/>
      <c r="E5807" s="77"/>
      <c r="F5807" s="77"/>
      <c r="G5807" s="77"/>
      <c r="I5807" s="78"/>
      <c r="K5807" s="78"/>
      <c r="L5807" s="77"/>
      <c r="M5807" s="78"/>
      <c r="N5807" s="78"/>
      <c r="O5807" s="78"/>
      <c r="P5807" s="78"/>
      <c r="Q5807" s="144"/>
      <c r="R5807" s="78"/>
      <c r="S5807" s="78"/>
      <c r="T5807" s="78"/>
      <c r="U5807" s="78"/>
      <c r="V5807" s="219"/>
      <c r="W5807" s="78"/>
      <c r="X5807" s="78"/>
      <c r="Y5807" s="78"/>
      <c r="Z5807" s="78"/>
      <c r="AA5807" s="77"/>
      <c r="AB5807" s="77"/>
      <c r="AC5807" s="78"/>
      <c r="AD5807" s="104"/>
      <c r="AE5807" s="78"/>
      <c r="AF5807" s="104"/>
      <c r="AG5807" s="78"/>
      <c r="AH5807" s="104"/>
      <c r="AI5807" s="78"/>
      <c r="AJ5807" s="104"/>
      <c r="AK5807" s="78"/>
      <c r="AL5807" s="78"/>
      <c r="AM5807" s="8"/>
      <c r="AN5807" s="78"/>
      <c r="AO5807" s="78"/>
      <c r="AP5807" s="78"/>
      <c r="AQ5807" s="78"/>
      <c r="AR5807" s="78"/>
      <c r="AS5807" s="78"/>
      <c r="AT5807" s="78"/>
      <c r="AU5807" s="78"/>
      <c r="AV5807" s="78"/>
      <c r="AW5807" s="77"/>
      <c r="AX5807" s="144"/>
      <c r="AY5807" s="144"/>
      <c r="AZ5807" s="144"/>
      <c r="BA5807" s="54"/>
      <c r="BB5807" s="54"/>
    </row>
    <row r="5808" spans="2:54" x14ac:dyDescent="0.25">
      <c r="B5808" s="77"/>
      <c r="C5808" s="77"/>
      <c r="D5808" s="77"/>
      <c r="E5808" s="77"/>
      <c r="F5808" s="77"/>
      <c r="G5808" s="77"/>
      <c r="I5808" s="78"/>
      <c r="K5808" s="78"/>
      <c r="L5808" s="77"/>
      <c r="M5808" s="78"/>
      <c r="N5808" s="78"/>
      <c r="O5808" s="78"/>
      <c r="P5808" s="78"/>
      <c r="Q5808" s="144"/>
      <c r="R5808" s="78"/>
      <c r="S5808" s="78"/>
      <c r="T5808" s="78"/>
      <c r="U5808" s="78"/>
      <c r="V5808" s="219"/>
      <c r="W5808" s="78"/>
      <c r="X5808" s="78"/>
      <c r="Y5808" s="78"/>
      <c r="Z5808" s="78"/>
      <c r="AA5808" s="77"/>
      <c r="AB5808" s="77"/>
      <c r="AC5808" s="78"/>
      <c r="AD5808" s="104"/>
      <c r="AE5808" s="78"/>
      <c r="AF5808" s="104"/>
      <c r="AG5808" s="78"/>
      <c r="AH5808" s="104"/>
      <c r="AI5808" s="78"/>
      <c r="AJ5808" s="104"/>
      <c r="AK5808" s="78"/>
      <c r="AL5808" s="78"/>
      <c r="AM5808" s="8"/>
      <c r="AN5808" s="78"/>
      <c r="AO5808" s="78"/>
      <c r="AP5808" s="78"/>
      <c r="AQ5808" s="78"/>
      <c r="AR5808" s="78"/>
      <c r="AS5808" s="78"/>
      <c r="AT5808" s="78"/>
      <c r="AU5808" s="78"/>
      <c r="AV5808" s="78"/>
      <c r="AW5808" s="77"/>
      <c r="AX5808" s="144"/>
      <c r="AY5808" s="144"/>
      <c r="AZ5808" s="144"/>
      <c r="BA5808" s="54"/>
      <c r="BB5808" s="54"/>
    </row>
    <row r="5809" spans="2:54" x14ac:dyDescent="0.25">
      <c r="B5809" s="77"/>
      <c r="C5809" s="77"/>
      <c r="D5809" s="77"/>
      <c r="E5809" s="77"/>
      <c r="F5809" s="77"/>
      <c r="G5809" s="77"/>
      <c r="I5809" s="78"/>
      <c r="K5809" s="78"/>
      <c r="L5809" s="77"/>
      <c r="M5809" s="78"/>
      <c r="N5809" s="78"/>
      <c r="O5809" s="78"/>
      <c r="P5809" s="78"/>
      <c r="Q5809" s="144"/>
      <c r="R5809" s="78"/>
      <c r="S5809" s="78"/>
      <c r="T5809" s="78"/>
      <c r="U5809" s="78"/>
      <c r="V5809" s="219"/>
      <c r="W5809" s="78"/>
      <c r="X5809" s="78"/>
      <c r="Y5809" s="78"/>
      <c r="Z5809" s="78"/>
      <c r="AA5809" s="77"/>
      <c r="AB5809" s="77"/>
      <c r="AC5809" s="78"/>
      <c r="AD5809" s="104"/>
      <c r="AE5809" s="78"/>
      <c r="AF5809" s="104"/>
      <c r="AG5809" s="78"/>
      <c r="AH5809" s="104"/>
      <c r="AI5809" s="78"/>
      <c r="AJ5809" s="104"/>
      <c r="AK5809" s="78"/>
      <c r="AL5809" s="78"/>
      <c r="AM5809" s="8"/>
      <c r="AN5809" s="78"/>
      <c r="AO5809" s="78"/>
      <c r="AP5809" s="78"/>
      <c r="AQ5809" s="78"/>
      <c r="AR5809" s="78"/>
      <c r="AS5809" s="78"/>
      <c r="AT5809" s="78"/>
      <c r="AU5809" s="78"/>
      <c r="AV5809" s="78"/>
      <c r="AW5809" s="77"/>
      <c r="AX5809" s="144"/>
      <c r="AY5809" s="144"/>
      <c r="AZ5809" s="144"/>
      <c r="BA5809" s="54"/>
      <c r="BB5809" s="54"/>
    </row>
    <row r="5810" spans="2:54" x14ac:dyDescent="0.25">
      <c r="B5810" s="77"/>
      <c r="C5810" s="77"/>
      <c r="D5810" s="77"/>
      <c r="E5810" s="77"/>
      <c r="F5810" s="77"/>
      <c r="G5810" s="77"/>
      <c r="I5810" s="78"/>
      <c r="K5810" s="78"/>
      <c r="L5810" s="77"/>
      <c r="M5810" s="78"/>
      <c r="N5810" s="78"/>
      <c r="O5810" s="78"/>
      <c r="P5810" s="78"/>
      <c r="Q5810" s="144"/>
      <c r="R5810" s="78"/>
      <c r="S5810" s="78"/>
      <c r="T5810" s="78"/>
      <c r="U5810" s="78"/>
      <c r="V5810" s="219"/>
      <c r="W5810" s="78"/>
      <c r="X5810" s="78"/>
      <c r="Y5810" s="78"/>
      <c r="Z5810" s="78"/>
      <c r="AA5810" s="77"/>
      <c r="AB5810" s="77"/>
      <c r="AC5810" s="78"/>
      <c r="AD5810" s="104"/>
      <c r="AE5810" s="78"/>
      <c r="AF5810" s="104"/>
      <c r="AG5810" s="78"/>
      <c r="AH5810" s="104"/>
      <c r="AI5810" s="78"/>
      <c r="AJ5810" s="104"/>
      <c r="AK5810" s="78"/>
      <c r="AL5810" s="78"/>
      <c r="AM5810" s="8"/>
      <c r="AN5810" s="78"/>
      <c r="AO5810" s="78"/>
      <c r="AP5810" s="78"/>
      <c r="AQ5810" s="78"/>
      <c r="AR5810" s="78"/>
      <c r="AS5810" s="78"/>
      <c r="AT5810" s="78"/>
      <c r="AU5810" s="78"/>
      <c r="AV5810" s="78"/>
      <c r="AW5810" s="77"/>
      <c r="AX5810" s="144"/>
      <c r="AY5810" s="144"/>
      <c r="AZ5810" s="144"/>
      <c r="BA5810" s="54"/>
      <c r="BB5810" s="54"/>
    </row>
    <row r="5811" spans="2:54" x14ac:dyDescent="0.25">
      <c r="B5811" s="77"/>
      <c r="C5811" s="77"/>
      <c r="D5811" s="77"/>
      <c r="E5811" s="77"/>
      <c r="F5811" s="77"/>
      <c r="G5811" s="77"/>
      <c r="I5811" s="78"/>
      <c r="K5811" s="78"/>
      <c r="L5811" s="77"/>
      <c r="M5811" s="78"/>
      <c r="N5811" s="78"/>
      <c r="O5811" s="78"/>
      <c r="P5811" s="78"/>
      <c r="Q5811" s="144"/>
      <c r="R5811" s="78"/>
      <c r="S5811" s="78"/>
      <c r="T5811" s="78"/>
      <c r="U5811" s="78"/>
      <c r="V5811" s="219"/>
      <c r="W5811" s="78"/>
      <c r="X5811" s="78"/>
      <c r="Y5811" s="78"/>
      <c r="Z5811" s="78"/>
      <c r="AA5811" s="77"/>
      <c r="AB5811" s="77"/>
      <c r="AC5811" s="78"/>
      <c r="AD5811" s="104"/>
      <c r="AE5811" s="78"/>
      <c r="AF5811" s="104"/>
      <c r="AG5811" s="78"/>
      <c r="AH5811" s="104"/>
      <c r="AI5811" s="78"/>
      <c r="AJ5811" s="104"/>
      <c r="AK5811" s="78"/>
      <c r="AL5811" s="78"/>
      <c r="AM5811" s="8"/>
      <c r="AN5811" s="78"/>
      <c r="AO5811" s="78"/>
      <c r="AP5811" s="78"/>
      <c r="AQ5811" s="78"/>
      <c r="AR5811" s="78"/>
      <c r="AS5811" s="78"/>
      <c r="AT5811" s="78"/>
      <c r="AU5811" s="78"/>
      <c r="AV5811" s="78"/>
      <c r="AW5811" s="77"/>
      <c r="AX5811" s="144"/>
      <c r="AY5811" s="144"/>
      <c r="AZ5811" s="144"/>
      <c r="BA5811" s="54"/>
      <c r="BB5811" s="54"/>
    </row>
    <row r="5812" spans="2:54" x14ac:dyDescent="0.25">
      <c r="B5812" s="77"/>
      <c r="C5812" s="77"/>
      <c r="D5812" s="77"/>
      <c r="E5812" s="77"/>
      <c r="F5812" s="77"/>
      <c r="G5812" s="77"/>
      <c r="I5812" s="78"/>
      <c r="K5812" s="78"/>
      <c r="L5812" s="77"/>
      <c r="M5812" s="78"/>
      <c r="N5812" s="78"/>
      <c r="O5812" s="78"/>
      <c r="P5812" s="78"/>
      <c r="Q5812" s="144"/>
      <c r="R5812" s="78"/>
      <c r="S5812" s="78"/>
      <c r="T5812" s="78"/>
      <c r="U5812" s="78"/>
      <c r="V5812" s="219"/>
      <c r="W5812" s="78"/>
      <c r="X5812" s="78"/>
      <c r="Y5812" s="78"/>
      <c r="Z5812" s="78"/>
      <c r="AA5812" s="77"/>
      <c r="AB5812" s="77"/>
      <c r="AC5812" s="78"/>
      <c r="AD5812" s="104"/>
      <c r="AE5812" s="78"/>
      <c r="AF5812" s="104"/>
      <c r="AG5812" s="78"/>
      <c r="AH5812" s="104"/>
      <c r="AI5812" s="78"/>
      <c r="AJ5812" s="104"/>
      <c r="AK5812" s="78"/>
      <c r="AL5812" s="78"/>
      <c r="AM5812" s="8"/>
      <c r="AN5812" s="78"/>
      <c r="AO5812" s="78"/>
      <c r="AP5812" s="78"/>
      <c r="AQ5812" s="78"/>
      <c r="AR5812" s="78"/>
      <c r="AS5812" s="78"/>
      <c r="AT5812" s="78"/>
      <c r="AU5812" s="78"/>
      <c r="AV5812" s="78"/>
      <c r="AW5812" s="77"/>
      <c r="AX5812" s="144"/>
      <c r="AY5812" s="144"/>
      <c r="AZ5812" s="144"/>
      <c r="BA5812" s="54"/>
      <c r="BB5812" s="54"/>
    </row>
    <row r="5813" spans="2:54" x14ac:dyDescent="0.25">
      <c r="B5813" s="77"/>
      <c r="C5813" s="77"/>
      <c r="D5813" s="77"/>
      <c r="E5813" s="77"/>
      <c r="F5813" s="77"/>
      <c r="G5813" s="77"/>
      <c r="I5813" s="78"/>
      <c r="K5813" s="78"/>
      <c r="L5813" s="77"/>
      <c r="M5813" s="78"/>
      <c r="N5813" s="78"/>
      <c r="O5813" s="78"/>
      <c r="P5813" s="78"/>
      <c r="Q5813" s="144"/>
      <c r="R5813" s="78"/>
      <c r="S5813" s="78"/>
      <c r="T5813" s="78"/>
      <c r="U5813" s="78"/>
      <c r="V5813" s="219"/>
      <c r="W5813" s="78"/>
      <c r="X5813" s="78"/>
      <c r="Y5813" s="78"/>
      <c r="Z5813" s="78"/>
      <c r="AA5813" s="77"/>
      <c r="AB5813" s="77"/>
      <c r="AC5813" s="78"/>
      <c r="AD5813" s="104"/>
      <c r="AE5813" s="78"/>
      <c r="AF5813" s="104"/>
      <c r="AG5813" s="78"/>
      <c r="AH5813" s="104"/>
      <c r="AI5813" s="78"/>
      <c r="AJ5813" s="104"/>
      <c r="AK5813" s="78"/>
      <c r="AL5813" s="78"/>
      <c r="AM5813" s="8"/>
      <c r="AN5813" s="78"/>
      <c r="AO5813" s="78"/>
      <c r="AP5813" s="78"/>
      <c r="AQ5813" s="78"/>
      <c r="AR5813" s="78"/>
      <c r="AS5813" s="78"/>
      <c r="AT5813" s="78"/>
      <c r="AU5813" s="78"/>
      <c r="AV5813" s="78"/>
      <c r="AW5813" s="77"/>
      <c r="AX5813" s="144"/>
      <c r="AY5813" s="144"/>
      <c r="AZ5813" s="144"/>
      <c r="BA5813" s="54"/>
      <c r="BB5813" s="54"/>
    </row>
    <row r="5814" spans="2:54" x14ac:dyDescent="0.25">
      <c r="B5814" s="77"/>
      <c r="C5814" s="77"/>
      <c r="D5814" s="77"/>
      <c r="E5814" s="77"/>
      <c r="F5814" s="77"/>
      <c r="G5814" s="77"/>
      <c r="I5814" s="78"/>
      <c r="K5814" s="78"/>
      <c r="L5814" s="77"/>
      <c r="M5814" s="78"/>
      <c r="N5814" s="78"/>
      <c r="O5814" s="78"/>
      <c r="P5814" s="78"/>
      <c r="Q5814" s="144"/>
      <c r="R5814" s="78"/>
      <c r="S5814" s="78"/>
      <c r="T5814" s="78"/>
      <c r="U5814" s="78"/>
      <c r="V5814" s="219"/>
      <c r="W5814" s="78"/>
      <c r="X5814" s="78"/>
      <c r="Y5814" s="78"/>
      <c r="Z5814" s="78"/>
      <c r="AA5814" s="77"/>
      <c r="AB5814" s="77"/>
      <c r="AC5814" s="78"/>
      <c r="AD5814" s="104"/>
      <c r="AE5814" s="78"/>
      <c r="AF5814" s="104"/>
      <c r="AG5814" s="78"/>
      <c r="AH5814" s="104"/>
      <c r="AI5814" s="78"/>
      <c r="AJ5814" s="104"/>
      <c r="AK5814" s="78"/>
      <c r="AL5814" s="78"/>
      <c r="AM5814" s="8"/>
      <c r="AN5814" s="78"/>
      <c r="AO5814" s="78"/>
      <c r="AP5814" s="78"/>
      <c r="AQ5814" s="78"/>
      <c r="AR5814" s="78"/>
      <c r="AS5814" s="78"/>
      <c r="AT5814" s="78"/>
      <c r="AU5814" s="78"/>
      <c r="AV5814" s="78"/>
      <c r="AW5814" s="77"/>
      <c r="AX5814" s="144"/>
      <c r="AY5814" s="144"/>
      <c r="AZ5814" s="144"/>
      <c r="BA5814" s="54"/>
      <c r="BB5814" s="54"/>
    </row>
    <row r="5815" spans="2:54" x14ac:dyDescent="0.25">
      <c r="B5815" s="77"/>
      <c r="C5815" s="77"/>
      <c r="D5815" s="77"/>
      <c r="E5815" s="77"/>
      <c r="F5815" s="77"/>
      <c r="G5815" s="77"/>
      <c r="I5815" s="78"/>
      <c r="K5815" s="78"/>
      <c r="L5815" s="77"/>
      <c r="M5815" s="78"/>
      <c r="N5815" s="78"/>
      <c r="O5815" s="78"/>
      <c r="P5815" s="78"/>
      <c r="Q5815" s="144"/>
      <c r="R5815" s="78"/>
      <c r="S5815" s="78"/>
      <c r="T5815" s="78"/>
      <c r="U5815" s="78"/>
      <c r="V5815" s="219"/>
      <c r="W5815" s="78"/>
      <c r="X5815" s="78"/>
      <c r="Y5815" s="78"/>
      <c r="Z5815" s="78"/>
      <c r="AA5815" s="77"/>
      <c r="AB5815" s="77"/>
      <c r="AC5815" s="78"/>
      <c r="AD5815" s="104"/>
      <c r="AE5815" s="78"/>
      <c r="AF5815" s="104"/>
      <c r="AG5815" s="78"/>
      <c r="AH5815" s="104"/>
      <c r="AI5815" s="78"/>
      <c r="AJ5815" s="104"/>
      <c r="AK5815" s="78"/>
      <c r="AL5815" s="78"/>
      <c r="AM5815" s="8"/>
      <c r="AN5815" s="78"/>
      <c r="AO5815" s="78"/>
      <c r="AP5815" s="78"/>
      <c r="AQ5815" s="78"/>
      <c r="AR5815" s="78"/>
      <c r="AS5815" s="78"/>
      <c r="AT5815" s="78"/>
      <c r="AU5815" s="78"/>
      <c r="AV5815" s="78"/>
      <c r="AW5815" s="77"/>
      <c r="AX5815" s="144"/>
      <c r="AY5815" s="144"/>
      <c r="AZ5815" s="144"/>
      <c r="BA5815" s="54"/>
      <c r="BB5815" s="54"/>
    </row>
    <row r="5816" spans="2:54" x14ac:dyDescent="0.25">
      <c r="B5816" s="77"/>
      <c r="C5816" s="77"/>
      <c r="D5816" s="77"/>
      <c r="E5816" s="77"/>
      <c r="F5816" s="77"/>
      <c r="G5816" s="77"/>
      <c r="I5816" s="78"/>
      <c r="K5816" s="78"/>
      <c r="L5816" s="77"/>
      <c r="M5816" s="78"/>
      <c r="N5816" s="78"/>
      <c r="O5816" s="78"/>
      <c r="P5816" s="78"/>
      <c r="Q5816" s="144"/>
      <c r="R5816" s="78"/>
      <c r="S5816" s="78"/>
      <c r="T5816" s="78"/>
      <c r="U5816" s="78"/>
      <c r="V5816" s="219"/>
      <c r="W5816" s="78"/>
      <c r="X5816" s="78"/>
      <c r="Y5816" s="78"/>
      <c r="Z5816" s="78"/>
      <c r="AA5816" s="77"/>
      <c r="AB5816" s="77"/>
      <c r="AC5816" s="78"/>
      <c r="AD5816" s="104"/>
      <c r="AE5816" s="78"/>
      <c r="AF5816" s="104"/>
      <c r="AG5816" s="78"/>
      <c r="AH5816" s="104"/>
      <c r="AI5816" s="78"/>
      <c r="AJ5816" s="104"/>
      <c r="AK5816" s="78"/>
      <c r="AL5816" s="78"/>
      <c r="AM5816" s="8"/>
      <c r="AN5816" s="78"/>
      <c r="AO5816" s="78"/>
      <c r="AP5816" s="78"/>
      <c r="AQ5816" s="78"/>
      <c r="AR5816" s="78"/>
      <c r="AS5816" s="78"/>
      <c r="AT5816" s="78"/>
      <c r="AU5816" s="78"/>
      <c r="AV5816" s="78"/>
      <c r="AW5816" s="77"/>
      <c r="AX5816" s="144"/>
      <c r="AY5816" s="144"/>
      <c r="AZ5816" s="144"/>
      <c r="BA5816" s="54"/>
      <c r="BB5816" s="54"/>
    </row>
    <row r="5817" spans="2:54" x14ac:dyDescent="0.25">
      <c r="B5817" s="77"/>
      <c r="C5817" s="77"/>
      <c r="D5817" s="77"/>
      <c r="E5817" s="77"/>
      <c r="F5817" s="77"/>
      <c r="G5817" s="77"/>
      <c r="I5817" s="78"/>
      <c r="K5817" s="78"/>
      <c r="L5817" s="77"/>
      <c r="M5817" s="78"/>
      <c r="N5817" s="78"/>
      <c r="O5817" s="78"/>
      <c r="P5817" s="78"/>
      <c r="Q5817" s="144"/>
      <c r="R5817" s="78"/>
      <c r="S5817" s="78"/>
      <c r="T5817" s="78"/>
      <c r="U5817" s="78"/>
      <c r="V5817" s="219"/>
      <c r="W5817" s="78"/>
      <c r="X5817" s="78"/>
      <c r="Y5817" s="78"/>
      <c r="Z5817" s="78"/>
      <c r="AA5817" s="77"/>
      <c r="AB5817" s="77"/>
      <c r="AC5817" s="78"/>
      <c r="AD5817" s="104"/>
      <c r="AE5817" s="78"/>
      <c r="AF5817" s="104"/>
      <c r="AG5817" s="78"/>
      <c r="AH5817" s="104"/>
      <c r="AI5817" s="78"/>
      <c r="AJ5817" s="104"/>
      <c r="AK5817" s="78"/>
      <c r="AL5817" s="78"/>
      <c r="AM5817" s="8"/>
      <c r="AN5817" s="78"/>
      <c r="AO5817" s="78"/>
      <c r="AP5817" s="78"/>
      <c r="AQ5817" s="78"/>
      <c r="AR5817" s="78"/>
      <c r="AS5817" s="78"/>
      <c r="AT5817" s="78"/>
      <c r="AU5817" s="78"/>
      <c r="AV5817" s="78"/>
      <c r="AW5817" s="77"/>
      <c r="AX5817" s="144"/>
      <c r="AY5817" s="144"/>
      <c r="AZ5817" s="144"/>
      <c r="BA5817" s="54"/>
      <c r="BB5817" s="54"/>
    </row>
    <row r="5818" spans="2:54" x14ac:dyDescent="0.25">
      <c r="B5818" s="77"/>
      <c r="C5818" s="77"/>
      <c r="D5818" s="77"/>
      <c r="E5818" s="77"/>
      <c r="F5818" s="77"/>
      <c r="G5818" s="77"/>
      <c r="I5818" s="78"/>
      <c r="K5818" s="78"/>
      <c r="L5818" s="77"/>
      <c r="M5818" s="78"/>
      <c r="N5818" s="78"/>
      <c r="O5818" s="78"/>
      <c r="P5818" s="78"/>
      <c r="Q5818" s="144"/>
      <c r="R5818" s="78"/>
      <c r="S5818" s="78"/>
      <c r="T5818" s="78"/>
      <c r="U5818" s="78"/>
      <c r="V5818" s="219"/>
      <c r="W5818" s="78"/>
      <c r="X5818" s="78"/>
      <c r="Y5818" s="78"/>
      <c r="Z5818" s="78"/>
      <c r="AA5818" s="77"/>
      <c r="AB5818" s="77"/>
      <c r="AC5818" s="78"/>
      <c r="AD5818" s="104"/>
      <c r="AE5818" s="78"/>
      <c r="AF5818" s="104"/>
      <c r="AG5818" s="78"/>
      <c r="AH5818" s="104"/>
      <c r="AI5818" s="78"/>
      <c r="AJ5818" s="104"/>
      <c r="AK5818" s="78"/>
      <c r="AL5818" s="78"/>
      <c r="AM5818" s="8"/>
      <c r="AN5818" s="78"/>
      <c r="AO5818" s="78"/>
      <c r="AP5818" s="78"/>
      <c r="AQ5818" s="78"/>
      <c r="AR5818" s="78"/>
      <c r="AS5818" s="78"/>
      <c r="AT5818" s="78"/>
      <c r="AU5818" s="78"/>
      <c r="AV5818" s="78"/>
      <c r="AW5818" s="77"/>
      <c r="AX5818" s="144"/>
      <c r="AY5818" s="144"/>
      <c r="AZ5818" s="144"/>
      <c r="BA5818" s="54"/>
      <c r="BB5818" s="54"/>
    </row>
    <row r="5819" spans="2:54" x14ac:dyDescent="0.25">
      <c r="B5819" s="77"/>
      <c r="C5819" s="77"/>
      <c r="D5819" s="77"/>
      <c r="E5819" s="77"/>
      <c r="F5819" s="77"/>
      <c r="G5819" s="77"/>
      <c r="I5819" s="78"/>
      <c r="K5819" s="78"/>
      <c r="L5819" s="77"/>
      <c r="M5819" s="78"/>
      <c r="N5819" s="78"/>
      <c r="O5819" s="78"/>
      <c r="P5819" s="78"/>
      <c r="Q5819" s="144"/>
      <c r="R5819" s="78"/>
      <c r="S5819" s="78"/>
      <c r="T5819" s="78"/>
      <c r="U5819" s="78"/>
      <c r="V5819" s="219"/>
      <c r="W5819" s="78"/>
      <c r="X5819" s="78"/>
      <c r="Y5819" s="78"/>
      <c r="Z5819" s="78"/>
      <c r="AA5819" s="77"/>
      <c r="AB5819" s="77"/>
      <c r="AC5819" s="78"/>
      <c r="AD5819" s="104"/>
      <c r="AE5819" s="78"/>
      <c r="AF5819" s="104"/>
      <c r="AG5819" s="78"/>
      <c r="AH5819" s="104"/>
      <c r="AI5819" s="78"/>
      <c r="AJ5819" s="104"/>
      <c r="AK5819" s="78"/>
      <c r="AL5819" s="78"/>
      <c r="AM5819" s="8"/>
      <c r="AN5819" s="78"/>
      <c r="AO5819" s="78"/>
      <c r="AP5819" s="78"/>
      <c r="AQ5819" s="78"/>
      <c r="AR5819" s="78"/>
      <c r="AS5819" s="78"/>
      <c r="AT5819" s="78"/>
      <c r="AU5819" s="78"/>
      <c r="AV5819" s="78"/>
      <c r="AW5819" s="77"/>
      <c r="AX5819" s="144"/>
      <c r="AY5819" s="144"/>
      <c r="AZ5819" s="144"/>
      <c r="BA5819" s="54"/>
      <c r="BB5819" s="54"/>
    </row>
    <row r="5820" spans="2:54" x14ac:dyDescent="0.25">
      <c r="B5820" s="77"/>
      <c r="C5820" s="77"/>
      <c r="D5820" s="77"/>
      <c r="E5820" s="77"/>
      <c r="F5820" s="77"/>
      <c r="G5820" s="77"/>
      <c r="I5820" s="78"/>
      <c r="K5820" s="78"/>
      <c r="L5820" s="77"/>
      <c r="M5820" s="78"/>
      <c r="N5820" s="78"/>
      <c r="O5820" s="78"/>
      <c r="P5820" s="78"/>
      <c r="Q5820" s="144"/>
      <c r="R5820" s="78"/>
      <c r="S5820" s="78"/>
      <c r="T5820" s="78"/>
      <c r="U5820" s="78"/>
      <c r="V5820" s="219"/>
      <c r="W5820" s="78"/>
      <c r="X5820" s="78"/>
      <c r="Y5820" s="78"/>
      <c r="Z5820" s="78"/>
      <c r="AA5820" s="77"/>
      <c r="AB5820" s="77"/>
      <c r="AC5820" s="78"/>
      <c r="AD5820" s="104"/>
      <c r="AE5820" s="78"/>
      <c r="AF5820" s="104"/>
      <c r="AG5820" s="78"/>
      <c r="AH5820" s="104"/>
      <c r="AI5820" s="78"/>
      <c r="AJ5820" s="104"/>
      <c r="AK5820" s="78"/>
      <c r="AL5820" s="78"/>
      <c r="AM5820" s="8"/>
      <c r="AN5820" s="78"/>
      <c r="AO5820" s="78"/>
      <c r="AP5820" s="78"/>
      <c r="AQ5820" s="78"/>
      <c r="AR5820" s="78"/>
      <c r="AS5820" s="78"/>
      <c r="AT5820" s="78"/>
      <c r="AU5820" s="78"/>
      <c r="AV5820" s="78"/>
      <c r="AW5820" s="77"/>
      <c r="AX5820" s="144"/>
      <c r="AY5820" s="144"/>
      <c r="AZ5820" s="144"/>
      <c r="BA5820" s="54"/>
      <c r="BB5820" s="54"/>
    </row>
    <row r="5821" spans="2:54" x14ac:dyDescent="0.25">
      <c r="B5821" s="77"/>
      <c r="C5821" s="77"/>
      <c r="D5821" s="77"/>
      <c r="E5821" s="77"/>
      <c r="F5821" s="77"/>
      <c r="G5821" s="77"/>
      <c r="I5821" s="78"/>
      <c r="K5821" s="78"/>
      <c r="L5821" s="77"/>
      <c r="M5821" s="78"/>
      <c r="N5821" s="78"/>
      <c r="O5821" s="78"/>
      <c r="P5821" s="78"/>
      <c r="Q5821" s="144"/>
      <c r="R5821" s="78"/>
      <c r="S5821" s="78"/>
      <c r="T5821" s="78"/>
      <c r="U5821" s="78"/>
      <c r="V5821" s="219"/>
      <c r="W5821" s="78"/>
      <c r="X5821" s="78"/>
      <c r="Y5821" s="78"/>
      <c r="Z5821" s="78"/>
      <c r="AA5821" s="77"/>
      <c r="AB5821" s="77"/>
      <c r="AC5821" s="78"/>
      <c r="AD5821" s="104"/>
      <c r="AE5821" s="78"/>
      <c r="AF5821" s="104"/>
      <c r="AG5821" s="78"/>
      <c r="AH5821" s="104"/>
      <c r="AI5821" s="78"/>
      <c r="AJ5821" s="104"/>
      <c r="AK5821" s="78"/>
      <c r="AL5821" s="78"/>
      <c r="AM5821" s="8"/>
      <c r="AN5821" s="78"/>
      <c r="AO5821" s="78"/>
      <c r="AP5821" s="78"/>
      <c r="AQ5821" s="78"/>
      <c r="AR5821" s="78"/>
      <c r="AS5821" s="78"/>
      <c r="AT5821" s="78"/>
      <c r="AU5821" s="78"/>
      <c r="AV5821" s="78"/>
      <c r="AW5821" s="77"/>
      <c r="AX5821" s="144"/>
      <c r="AY5821" s="144"/>
      <c r="AZ5821" s="144"/>
      <c r="BA5821" s="54"/>
      <c r="BB5821" s="54"/>
    </row>
    <row r="5822" spans="2:54" x14ac:dyDescent="0.25">
      <c r="B5822" s="77"/>
      <c r="C5822" s="77"/>
      <c r="D5822" s="77"/>
      <c r="E5822" s="77"/>
      <c r="F5822" s="77"/>
      <c r="G5822" s="77"/>
      <c r="I5822" s="78"/>
      <c r="K5822" s="78"/>
      <c r="L5822" s="77"/>
      <c r="M5822" s="78"/>
      <c r="N5822" s="78"/>
      <c r="O5822" s="78"/>
      <c r="P5822" s="78"/>
      <c r="Q5822" s="144"/>
      <c r="R5822" s="78"/>
      <c r="S5822" s="78"/>
      <c r="T5822" s="78"/>
      <c r="U5822" s="78"/>
      <c r="V5822" s="219"/>
      <c r="W5822" s="78"/>
      <c r="X5822" s="78"/>
      <c r="Y5822" s="78"/>
      <c r="Z5822" s="78"/>
      <c r="AA5822" s="77"/>
      <c r="AB5822" s="77"/>
      <c r="AC5822" s="78"/>
      <c r="AD5822" s="104"/>
      <c r="AE5822" s="78"/>
      <c r="AF5822" s="104"/>
      <c r="AG5822" s="78"/>
      <c r="AH5822" s="104"/>
      <c r="AI5822" s="78"/>
      <c r="AJ5822" s="104"/>
      <c r="AK5822" s="78"/>
      <c r="AL5822" s="78"/>
      <c r="AM5822" s="8"/>
      <c r="AN5822" s="78"/>
      <c r="AO5822" s="78"/>
      <c r="AP5822" s="78"/>
      <c r="AQ5822" s="78"/>
      <c r="AR5822" s="78"/>
      <c r="AS5822" s="78"/>
      <c r="AT5822" s="78"/>
      <c r="AU5822" s="78"/>
      <c r="AV5822" s="78"/>
      <c r="AW5822" s="77"/>
      <c r="AX5822" s="144"/>
      <c r="AY5822" s="144"/>
      <c r="AZ5822" s="144"/>
      <c r="BA5822" s="54"/>
      <c r="BB5822" s="54"/>
    </row>
    <row r="5823" spans="2:54" x14ac:dyDescent="0.25">
      <c r="B5823" s="77"/>
      <c r="C5823" s="77"/>
      <c r="D5823" s="77"/>
      <c r="E5823" s="77"/>
      <c r="F5823" s="77"/>
      <c r="G5823" s="77"/>
      <c r="I5823" s="78"/>
      <c r="K5823" s="78"/>
      <c r="L5823" s="77"/>
      <c r="M5823" s="78"/>
      <c r="N5823" s="78"/>
      <c r="O5823" s="78"/>
      <c r="P5823" s="78"/>
      <c r="Q5823" s="144"/>
      <c r="R5823" s="78"/>
      <c r="S5823" s="78"/>
      <c r="T5823" s="78"/>
      <c r="U5823" s="78"/>
      <c r="V5823" s="219"/>
      <c r="W5823" s="78"/>
      <c r="X5823" s="78"/>
      <c r="Y5823" s="78"/>
      <c r="Z5823" s="78"/>
      <c r="AA5823" s="77"/>
      <c r="AB5823" s="77"/>
      <c r="AC5823" s="78"/>
      <c r="AD5823" s="104"/>
      <c r="AE5823" s="78"/>
      <c r="AF5823" s="104"/>
      <c r="AG5823" s="78"/>
      <c r="AH5823" s="104"/>
      <c r="AI5823" s="78"/>
      <c r="AJ5823" s="104"/>
      <c r="AK5823" s="78"/>
      <c r="AL5823" s="78"/>
      <c r="AM5823" s="8"/>
      <c r="AN5823" s="78"/>
      <c r="AO5823" s="78"/>
      <c r="AP5823" s="78"/>
      <c r="AQ5823" s="78"/>
      <c r="AR5823" s="78"/>
      <c r="AS5823" s="78"/>
      <c r="AT5823" s="78"/>
      <c r="AU5823" s="78"/>
      <c r="AV5823" s="78"/>
      <c r="AW5823" s="77"/>
      <c r="AX5823" s="144"/>
      <c r="AY5823" s="144"/>
      <c r="AZ5823" s="144"/>
      <c r="BA5823" s="54"/>
      <c r="BB5823" s="54"/>
    </row>
    <row r="5824" spans="2:54" x14ac:dyDescent="0.25">
      <c r="B5824" s="77"/>
      <c r="C5824" s="77"/>
      <c r="D5824" s="77"/>
      <c r="E5824" s="77"/>
      <c r="F5824" s="77"/>
      <c r="G5824" s="77"/>
      <c r="I5824" s="78"/>
      <c r="K5824" s="78"/>
      <c r="L5824" s="77"/>
      <c r="M5824" s="78"/>
      <c r="N5824" s="78"/>
      <c r="O5824" s="78"/>
      <c r="P5824" s="78"/>
      <c r="Q5824" s="144"/>
      <c r="R5824" s="78"/>
      <c r="S5824" s="78"/>
      <c r="T5824" s="78"/>
      <c r="U5824" s="78"/>
      <c r="V5824" s="219"/>
      <c r="W5824" s="78"/>
      <c r="X5824" s="78"/>
      <c r="Y5824" s="78"/>
      <c r="Z5824" s="78"/>
      <c r="AA5824" s="77"/>
      <c r="AB5824" s="77"/>
      <c r="AC5824" s="78"/>
      <c r="AD5824" s="104"/>
      <c r="AE5824" s="78"/>
      <c r="AF5824" s="104"/>
      <c r="AG5824" s="78"/>
      <c r="AH5824" s="104"/>
      <c r="AI5824" s="78"/>
      <c r="AJ5824" s="104"/>
      <c r="AK5824" s="78"/>
      <c r="AL5824" s="78"/>
      <c r="AM5824" s="8"/>
      <c r="AN5824" s="78"/>
      <c r="AO5824" s="78"/>
      <c r="AP5824" s="78"/>
      <c r="AQ5824" s="78"/>
      <c r="AR5824" s="78"/>
      <c r="AS5824" s="78"/>
      <c r="AT5824" s="78"/>
      <c r="AU5824" s="78"/>
      <c r="AV5824" s="78"/>
      <c r="AW5824" s="77"/>
      <c r="AX5824" s="144"/>
      <c r="AY5824" s="144"/>
      <c r="AZ5824" s="144"/>
      <c r="BA5824" s="54"/>
      <c r="BB5824" s="54"/>
    </row>
    <row r="5825" spans="2:54" x14ac:dyDescent="0.25">
      <c r="B5825" s="77"/>
      <c r="C5825" s="77"/>
      <c r="D5825" s="77"/>
      <c r="E5825" s="77"/>
      <c r="F5825" s="77"/>
      <c r="G5825" s="77"/>
      <c r="I5825" s="78"/>
      <c r="K5825" s="78"/>
      <c r="L5825" s="77"/>
      <c r="M5825" s="78"/>
      <c r="N5825" s="78"/>
      <c r="O5825" s="78"/>
      <c r="P5825" s="78"/>
      <c r="Q5825" s="144"/>
      <c r="R5825" s="78"/>
      <c r="S5825" s="78"/>
      <c r="T5825" s="78"/>
      <c r="U5825" s="78"/>
      <c r="V5825" s="219"/>
      <c r="W5825" s="78"/>
      <c r="X5825" s="78"/>
      <c r="Y5825" s="78"/>
      <c r="Z5825" s="78"/>
      <c r="AA5825" s="77"/>
      <c r="AB5825" s="77"/>
      <c r="AC5825" s="78"/>
      <c r="AD5825" s="104"/>
      <c r="AE5825" s="78"/>
      <c r="AF5825" s="104"/>
      <c r="AG5825" s="78"/>
      <c r="AH5825" s="104"/>
      <c r="AI5825" s="78"/>
      <c r="AJ5825" s="104"/>
      <c r="AK5825" s="78"/>
      <c r="AL5825" s="78"/>
      <c r="AM5825" s="8"/>
      <c r="AN5825" s="78"/>
      <c r="AO5825" s="78"/>
      <c r="AP5825" s="78"/>
      <c r="AQ5825" s="78"/>
      <c r="AR5825" s="78"/>
      <c r="AS5825" s="78"/>
      <c r="AT5825" s="78"/>
      <c r="AU5825" s="78"/>
      <c r="AV5825" s="78"/>
      <c r="AW5825" s="77"/>
      <c r="AX5825" s="144"/>
      <c r="AY5825" s="144"/>
      <c r="AZ5825" s="144"/>
      <c r="BA5825" s="54"/>
      <c r="BB5825" s="54"/>
    </row>
    <row r="5826" spans="2:54" x14ac:dyDescent="0.25">
      <c r="B5826" s="77"/>
      <c r="C5826" s="77"/>
      <c r="D5826" s="77"/>
      <c r="E5826" s="77"/>
      <c r="F5826" s="77"/>
      <c r="G5826" s="77"/>
      <c r="I5826" s="78"/>
      <c r="K5826" s="78"/>
      <c r="L5826" s="77"/>
      <c r="M5826" s="78"/>
      <c r="N5826" s="78"/>
      <c r="O5826" s="78"/>
      <c r="P5826" s="78"/>
      <c r="Q5826" s="144"/>
      <c r="R5826" s="78"/>
      <c r="S5826" s="78"/>
      <c r="T5826" s="78"/>
      <c r="U5826" s="78"/>
      <c r="V5826" s="219"/>
      <c r="W5826" s="78"/>
      <c r="X5826" s="78"/>
      <c r="Y5826" s="78"/>
      <c r="Z5826" s="78"/>
      <c r="AA5826" s="77"/>
      <c r="AB5826" s="77"/>
      <c r="AC5826" s="78"/>
      <c r="AD5826" s="104"/>
      <c r="AE5826" s="78"/>
      <c r="AF5826" s="104"/>
      <c r="AG5826" s="78"/>
      <c r="AH5826" s="104"/>
      <c r="AI5826" s="78"/>
      <c r="AJ5826" s="104"/>
      <c r="AK5826" s="78"/>
      <c r="AL5826" s="78"/>
      <c r="AM5826" s="8"/>
      <c r="AN5826" s="78"/>
      <c r="AO5826" s="78"/>
      <c r="AP5826" s="78"/>
      <c r="AQ5826" s="78"/>
      <c r="AR5826" s="78"/>
      <c r="AS5826" s="78"/>
      <c r="AT5826" s="78"/>
      <c r="AU5826" s="78"/>
      <c r="AV5826" s="78"/>
      <c r="AW5826" s="77"/>
      <c r="AX5826" s="144"/>
      <c r="AY5826" s="144"/>
      <c r="AZ5826" s="144"/>
      <c r="BA5826" s="54"/>
      <c r="BB5826" s="54"/>
    </row>
    <row r="5827" spans="2:54" x14ac:dyDescent="0.25">
      <c r="B5827" s="77"/>
      <c r="C5827" s="77"/>
      <c r="D5827" s="77"/>
      <c r="E5827" s="77"/>
      <c r="F5827" s="77"/>
      <c r="G5827" s="77"/>
      <c r="I5827" s="78"/>
      <c r="K5827" s="78"/>
      <c r="L5827" s="77"/>
      <c r="M5827" s="78"/>
      <c r="N5827" s="78"/>
      <c r="O5827" s="78"/>
      <c r="P5827" s="78"/>
      <c r="Q5827" s="144"/>
      <c r="R5827" s="78"/>
      <c r="S5827" s="78"/>
      <c r="T5827" s="78"/>
      <c r="U5827" s="78"/>
      <c r="V5827" s="219"/>
      <c r="W5827" s="78"/>
      <c r="X5827" s="78"/>
      <c r="Y5827" s="78"/>
      <c r="Z5827" s="78"/>
      <c r="AA5827" s="77"/>
      <c r="AB5827" s="77"/>
      <c r="AC5827" s="78"/>
      <c r="AD5827" s="104"/>
      <c r="AE5827" s="78"/>
      <c r="AF5827" s="104"/>
      <c r="AG5827" s="78"/>
      <c r="AH5827" s="104"/>
      <c r="AI5827" s="78"/>
      <c r="AJ5827" s="104"/>
      <c r="AK5827" s="78"/>
      <c r="AL5827" s="78"/>
      <c r="AM5827" s="8"/>
      <c r="AN5827" s="78"/>
      <c r="AO5827" s="78"/>
      <c r="AP5827" s="78"/>
      <c r="AQ5827" s="78"/>
      <c r="AR5827" s="78"/>
      <c r="AS5827" s="78"/>
      <c r="AT5827" s="78"/>
      <c r="AU5827" s="78"/>
      <c r="AV5827" s="78"/>
      <c r="AW5827" s="77"/>
      <c r="AX5827" s="144"/>
      <c r="AY5827" s="144"/>
      <c r="AZ5827" s="144"/>
      <c r="BA5827" s="54"/>
      <c r="BB5827" s="54"/>
    </row>
    <row r="5828" spans="2:54" x14ac:dyDescent="0.25">
      <c r="B5828" s="77"/>
      <c r="C5828" s="77"/>
      <c r="D5828" s="77"/>
      <c r="E5828" s="77"/>
      <c r="F5828" s="77"/>
      <c r="G5828" s="77"/>
      <c r="I5828" s="78"/>
      <c r="K5828" s="78"/>
      <c r="L5828" s="77"/>
      <c r="M5828" s="78"/>
      <c r="N5828" s="78"/>
      <c r="O5828" s="78"/>
      <c r="P5828" s="78"/>
      <c r="Q5828" s="144"/>
      <c r="R5828" s="78"/>
      <c r="S5828" s="78"/>
      <c r="T5828" s="78"/>
      <c r="U5828" s="78"/>
      <c r="V5828" s="219"/>
      <c r="W5828" s="78"/>
      <c r="X5828" s="78"/>
      <c r="Y5828" s="78"/>
      <c r="Z5828" s="78"/>
      <c r="AA5828" s="77"/>
      <c r="AB5828" s="77"/>
      <c r="AC5828" s="78"/>
      <c r="AD5828" s="104"/>
      <c r="AE5828" s="78"/>
      <c r="AF5828" s="104"/>
      <c r="AG5828" s="78"/>
      <c r="AH5828" s="104"/>
      <c r="AI5828" s="78"/>
      <c r="AJ5828" s="104"/>
      <c r="AK5828" s="78"/>
      <c r="AL5828" s="78"/>
      <c r="AM5828" s="8"/>
      <c r="AN5828" s="78"/>
      <c r="AO5828" s="78"/>
      <c r="AP5828" s="78"/>
      <c r="AQ5828" s="78"/>
      <c r="AR5828" s="78"/>
      <c r="AS5828" s="78"/>
      <c r="AT5828" s="78"/>
      <c r="AU5828" s="78"/>
      <c r="AV5828" s="78"/>
      <c r="AW5828" s="77"/>
      <c r="AX5828" s="144"/>
      <c r="AY5828" s="144"/>
      <c r="AZ5828" s="144"/>
      <c r="BA5828" s="54"/>
      <c r="BB5828" s="54"/>
    </row>
    <row r="5829" spans="2:54" x14ac:dyDescent="0.25">
      <c r="B5829" s="77"/>
      <c r="C5829" s="77"/>
      <c r="D5829" s="77"/>
      <c r="E5829" s="77"/>
      <c r="F5829" s="77"/>
      <c r="G5829" s="77"/>
      <c r="I5829" s="78"/>
      <c r="K5829" s="78"/>
      <c r="L5829" s="77"/>
      <c r="M5829" s="78"/>
      <c r="N5829" s="78"/>
      <c r="O5829" s="78"/>
      <c r="P5829" s="78"/>
      <c r="Q5829" s="144"/>
      <c r="R5829" s="78"/>
      <c r="S5829" s="78"/>
      <c r="T5829" s="78"/>
      <c r="U5829" s="78"/>
      <c r="V5829" s="219"/>
      <c r="W5829" s="78"/>
      <c r="X5829" s="78"/>
      <c r="Y5829" s="78"/>
      <c r="Z5829" s="78"/>
      <c r="AA5829" s="77"/>
      <c r="AB5829" s="77"/>
      <c r="AC5829" s="78"/>
      <c r="AD5829" s="104"/>
      <c r="AE5829" s="78"/>
      <c r="AF5829" s="104"/>
      <c r="AG5829" s="78"/>
      <c r="AH5829" s="104"/>
      <c r="AI5829" s="78"/>
      <c r="AJ5829" s="104"/>
      <c r="AK5829" s="78"/>
      <c r="AL5829" s="78"/>
      <c r="AM5829" s="8"/>
      <c r="AN5829" s="78"/>
      <c r="AO5829" s="78"/>
      <c r="AP5829" s="78"/>
      <c r="AQ5829" s="78"/>
      <c r="AR5829" s="78"/>
      <c r="AS5829" s="78"/>
      <c r="AT5829" s="78"/>
      <c r="AU5829" s="78"/>
      <c r="AV5829" s="78"/>
      <c r="AW5829" s="77"/>
      <c r="AX5829" s="144"/>
      <c r="AY5829" s="144"/>
      <c r="AZ5829" s="144"/>
      <c r="BA5829" s="54"/>
      <c r="BB5829" s="54"/>
    </row>
    <row r="5830" spans="2:54" x14ac:dyDescent="0.25">
      <c r="B5830" s="77"/>
      <c r="C5830" s="77"/>
      <c r="D5830" s="77"/>
      <c r="E5830" s="77"/>
      <c r="F5830" s="77"/>
      <c r="G5830" s="77"/>
      <c r="I5830" s="78"/>
      <c r="K5830" s="78"/>
      <c r="L5830" s="77"/>
      <c r="M5830" s="78"/>
      <c r="N5830" s="78"/>
      <c r="O5830" s="78"/>
      <c r="P5830" s="78"/>
      <c r="Q5830" s="144"/>
      <c r="R5830" s="78"/>
      <c r="S5830" s="78"/>
      <c r="T5830" s="78"/>
      <c r="U5830" s="78"/>
      <c r="V5830" s="219"/>
      <c r="W5830" s="78"/>
      <c r="X5830" s="78"/>
      <c r="Y5830" s="78"/>
      <c r="Z5830" s="78"/>
      <c r="AA5830" s="77"/>
      <c r="AB5830" s="77"/>
      <c r="AC5830" s="78"/>
      <c r="AD5830" s="104"/>
      <c r="AE5830" s="78"/>
      <c r="AF5830" s="104"/>
      <c r="AG5830" s="78"/>
      <c r="AH5830" s="104"/>
      <c r="AI5830" s="78"/>
      <c r="AJ5830" s="104"/>
      <c r="AK5830" s="78"/>
      <c r="AL5830" s="78"/>
      <c r="AM5830" s="8"/>
      <c r="AN5830" s="78"/>
      <c r="AO5830" s="78"/>
      <c r="AP5830" s="78"/>
      <c r="AQ5830" s="78"/>
      <c r="AR5830" s="78"/>
      <c r="AS5830" s="78"/>
      <c r="AT5830" s="78"/>
      <c r="AU5830" s="78"/>
      <c r="AV5830" s="78"/>
      <c r="AW5830" s="77"/>
      <c r="AX5830" s="144"/>
      <c r="AY5830" s="144"/>
      <c r="AZ5830" s="144"/>
      <c r="BA5830" s="54"/>
      <c r="BB5830" s="54"/>
    </row>
    <row r="5831" spans="2:54" x14ac:dyDescent="0.25">
      <c r="B5831" s="77"/>
      <c r="C5831" s="77"/>
      <c r="D5831" s="77"/>
      <c r="E5831" s="77"/>
      <c r="F5831" s="77"/>
      <c r="G5831" s="77"/>
      <c r="I5831" s="78"/>
      <c r="K5831" s="78"/>
      <c r="L5831" s="77"/>
      <c r="M5831" s="78"/>
      <c r="N5831" s="78"/>
      <c r="O5831" s="78"/>
      <c r="P5831" s="78"/>
      <c r="Q5831" s="144"/>
      <c r="R5831" s="78"/>
      <c r="S5831" s="78"/>
      <c r="T5831" s="78"/>
      <c r="U5831" s="78"/>
      <c r="V5831" s="219"/>
      <c r="W5831" s="78"/>
      <c r="X5831" s="78"/>
      <c r="Y5831" s="78"/>
      <c r="Z5831" s="78"/>
      <c r="AA5831" s="77"/>
      <c r="AB5831" s="77"/>
      <c r="AC5831" s="78"/>
      <c r="AD5831" s="104"/>
      <c r="AE5831" s="78"/>
      <c r="AF5831" s="104"/>
      <c r="AG5831" s="78"/>
      <c r="AH5831" s="104"/>
      <c r="AI5831" s="78"/>
      <c r="AJ5831" s="104"/>
      <c r="AK5831" s="78"/>
      <c r="AL5831" s="78"/>
      <c r="AM5831" s="8"/>
      <c r="AN5831" s="78"/>
      <c r="AO5831" s="78"/>
      <c r="AP5831" s="78"/>
      <c r="AQ5831" s="78"/>
      <c r="AR5831" s="78"/>
      <c r="AS5831" s="78"/>
      <c r="AT5831" s="78"/>
      <c r="AU5831" s="78"/>
      <c r="AV5831" s="78"/>
      <c r="AW5831" s="77"/>
      <c r="AX5831" s="144"/>
      <c r="AY5831" s="144"/>
      <c r="AZ5831" s="144"/>
      <c r="BA5831" s="54"/>
      <c r="BB5831" s="54"/>
    </row>
    <row r="5832" spans="2:54" x14ac:dyDescent="0.25">
      <c r="B5832" s="77"/>
      <c r="C5832" s="77"/>
      <c r="D5832" s="77"/>
      <c r="E5832" s="77"/>
      <c r="F5832" s="77"/>
      <c r="G5832" s="77"/>
      <c r="I5832" s="78"/>
      <c r="K5832" s="78"/>
      <c r="L5832" s="77"/>
      <c r="M5832" s="78"/>
      <c r="N5832" s="78"/>
      <c r="O5832" s="78"/>
      <c r="P5832" s="78"/>
      <c r="Q5832" s="144"/>
      <c r="R5832" s="78"/>
      <c r="S5832" s="78"/>
      <c r="T5832" s="78"/>
      <c r="U5832" s="78"/>
      <c r="V5832" s="219"/>
      <c r="W5832" s="78"/>
      <c r="X5832" s="78"/>
      <c r="Y5832" s="78"/>
      <c r="Z5832" s="78"/>
      <c r="AA5832" s="77"/>
      <c r="AB5832" s="77"/>
      <c r="AC5832" s="78"/>
      <c r="AD5832" s="104"/>
      <c r="AE5832" s="78"/>
      <c r="AF5832" s="104"/>
      <c r="AG5832" s="78"/>
      <c r="AH5832" s="104"/>
      <c r="AI5832" s="78"/>
      <c r="AJ5832" s="104"/>
      <c r="AK5832" s="78"/>
      <c r="AL5832" s="78"/>
      <c r="AM5832" s="8"/>
      <c r="AN5832" s="78"/>
      <c r="AO5832" s="78"/>
      <c r="AP5832" s="78"/>
      <c r="AQ5832" s="78"/>
      <c r="AR5832" s="78"/>
      <c r="AS5832" s="78"/>
      <c r="AT5832" s="78"/>
      <c r="AU5832" s="78"/>
      <c r="AV5832" s="78"/>
      <c r="AW5832" s="77"/>
      <c r="AX5832" s="144"/>
      <c r="AY5832" s="144"/>
      <c r="AZ5832" s="144"/>
      <c r="BA5832" s="54"/>
      <c r="BB5832" s="54"/>
    </row>
    <row r="5833" spans="2:54" x14ac:dyDescent="0.25">
      <c r="B5833" s="77"/>
      <c r="C5833" s="77"/>
      <c r="D5833" s="77"/>
      <c r="E5833" s="77"/>
      <c r="F5833" s="77"/>
      <c r="G5833" s="77"/>
      <c r="I5833" s="78"/>
      <c r="K5833" s="78"/>
      <c r="L5833" s="77"/>
      <c r="M5833" s="78"/>
      <c r="N5833" s="78"/>
      <c r="O5833" s="78"/>
      <c r="P5833" s="78"/>
      <c r="Q5833" s="144"/>
      <c r="R5833" s="78"/>
      <c r="S5833" s="78"/>
      <c r="T5833" s="78"/>
      <c r="U5833" s="78"/>
      <c r="V5833" s="219"/>
      <c r="W5833" s="78"/>
      <c r="X5833" s="78"/>
      <c r="Y5833" s="78"/>
      <c r="Z5833" s="78"/>
      <c r="AA5833" s="77"/>
      <c r="AB5833" s="77"/>
      <c r="AC5833" s="78"/>
      <c r="AD5833" s="104"/>
      <c r="AE5833" s="78"/>
      <c r="AF5833" s="104"/>
      <c r="AG5833" s="78"/>
      <c r="AH5833" s="104"/>
      <c r="AI5833" s="78"/>
      <c r="AJ5833" s="104"/>
      <c r="AK5833" s="78"/>
      <c r="AL5833" s="78"/>
      <c r="AM5833" s="8"/>
      <c r="AN5833" s="78"/>
      <c r="AO5833" s="78"/>
      <c r="AP5833" s="78"/>
      <c r="AQ5833" s="78"/>
      <c r="AR5833" s="78"/>
      <c r="AS5833" s="78"/>
      <c r="AT5833" s="78"/>
      <c r="AU5833" s="78"/>
      <c r="AV5833" s="78"/>
      <c r="AW5833" s="77"/>
      <c r="AX5833" s="144"/>
      <c r="AY5833" s="144"/>
      <c r="AZ5833" s="144"/>
      <c r="BA5833" s="54"/>
      <c r="BB5833" s="54"/>
    </row>
    <row r="5834" spans="2:54" x14ac:dyDescent="0.25">
      <c r="B5834" s="77"/>
      <c r="C5834" s="77"/>
      <c r="D5834" s="77"/>
      <c r="E5834" s="77"/>
      <c r="F5834" s="77"/>
      <c r="G5834" s="77"/>
      <c r="I5834" s="78"/>
      <c r="K5834" s="78"/>
      <c r="L5834" s="77"/>
      <c r="M5834" s="78"/>
      <c r="N5834" s="78"/>
      <c r="O5834" s="78"/>
      <c r="P5834" s="78"/>
      <c r="Q5834" s="144"/>
      <c r="R5834" s="78"/>
      <c r="S5834" s="78"/>
      <c r="T5834" s="78"/>
      <c r="U5834" s="78"/>
      <c r="V5834" s="219"/>
      <c r="W5834" s="78"/>
      <c r="X5834" s="78"/>
      <c r="Y5834" s="78"/>
      <c r="Z5834" s="78"/>
      <c r="AA5834" s="77"/>
      <c r="AB5834" s="77"/>
      <c r="AC5834" s="78"/>
      <c r="AD5834" s="104"/>
      <c r="AE5834" s="78"/>
      <c r="AF5834" s="104"/>
      <c r="AG5834" s="78"/>
      <c r="AH5834" s="104"/>
      <c r="AI5834" s="78"/>
      <c r="AJ5834" s="104"/>
      <c r="AK5834" s="78"/>
      <c r="AL5834" s="78"/>
      <c r="AM5834" s="8"/>
      <c r="AN5834" s="78"/>
      <c r="AO5834" s="78"/>
      <c r="AP5834" s="78"/>
      <c r="AQ5834" s="78"/>
      <c r="AR5834" s="78"/>
      <c r="AS5834" s="78"/>
      <c r="AT5834" s="78"/>
      <c r="AU5834" s="78"/>
      <c r="AV5834" s="78"/>
      <c r="AW5834" s="77"/>
      <c r="AX5834" s="144"/>
      <c r="AY5834" s="144"/>
      <c r="AZ5834" s="144"/>
      <c r="BA5834" s="54"/>
      <c r="BB5834" s="54"/>
    </row>
    <row r="5835" spans="2:54" x14ac:dyDescent="0.25">
      <c r="B5835" s="77"/>
      <c r="C5835" s="77"/>
      <c r="D5835" s="77"/>
      <c r="E5835" s="77"/>
      <c r="F5835" s="77"/>
      <c r="G5835" s="77"/>
      <c r="I5835" s="78"/>
      <c r="K5835" s="78"/>
      <c r="L5835" s="77"/>
      <c r="M5835" s="78"/>
      <c r="N5835" s="78"/>
      <c r="O5835" s="78"/>
      <c r="P5835" s="78"/>
      <c r="Q5835" s="144"/>
      <c r="R5835" s="78"/>
      <c r="S5835" s="78"/>
      <c r="T5835" s="78"/>
      <c r="U5835" s="78"/>
      <c r="V5835" s="219"/>
      <c r="W5835" s="78"/>
      <c r="X5835" s="78"/>
      <c r="Y5835" s="78"/>
      <c r="Z5835" s="78"/>
      <c r="AA5835" s="77"/>
      <c r="AB5835" s="77"/>
      <c r="AC5835" s="78"/>
      <c r="AD5835" s="104"/>
      <c r="AE5835" s="78"/>
      <c r="AF5835" s="104"/>
      <c r="AG5835" s="78"/>
      <c r="AH5835" s="104"/>
      <c r="AI5835" s="78"/>
      <c r="AJ5835" s="104"/>
      <c r="AK5835" s="78"/>
      <c r="AL5835" s="78"/>
      <c r="AM5835" s="8"/>
      <c r="AN5835" s="78"/>
      <c r="AO5835" s="78"/>
      <c r="AP5835" s="78"/>
      <c r="AQ5835" s="78"/>
      <c r="AR5835" s="78"/>
      <c r="AS5835" s="78"/>
      <c r="AT5835" s="78"/>
      <c r="AU5835" s="78"/>
      <c r="AV5835" s="78"/>
      <c r="AW5835" s="77"/>
      <c r="AX5835" s="144"/>
      <c r="AY5835" s="144"/>
      <c r="AZ5835" s="144"/>
      <c r="BA5835" s="54"/>
      <c r="BB5835" s="54"/>
    </row>
    <row r="5836" spans="2:54" x14ac:dyDescent="0.25">
      <c r="B5836" s="77"/>
      <c r="C5836" s="77"/>
      <c r="D5836" s="77"/>
      <c r="E5836" s="77"/>
      <c r="F5836" s="77"/>
      <c r="G5836" s="77"/>
      <c r="I5836" s="78"/>
      <c r="K5836" s="78"/>
      <c r="L5836" s="77"/>
      <c r="M5836" s="78"/>
      <c r="N5836" s="78"/>
      <c r="O5836" s="78"/>
      <c r="P5836" s="78"/>
      <c r="Q5836" s="144"/>
      <c r="R5836" s="78"/>
      <c r="S5836" s="78"/>
      <c r="T5836" s="78"/>
      <c r="U5836" s="78"/>
      <c r="V5836" s="219"/>
      <c r="W5836" s="78"/>
      <c r="X5836" s="78"/>
      <c r="Y5836" s="78"/>
      <c r="Z5836" s="78"/>
      <c r="AA5836" s="77"/>
      <c r="AB5836" s="77"/>
      <c r="AC5836" s="78"/>
      <c r="AD5836" s="104"/>
      <c r="AE5836" s="78"/>
      <c r="AF5836" s="104"/>
      <c r="AG5836" s="78"/>
      <c r="AH5836" s="104"/>
      <c r="AI5836" s="78"/>
      <c r="AJ5836" s="104"/>
      <c r="AK5836" s="78"/>
      <c r="AL5836" s="78"/>
      <c r="AM5836" s="8"/>
      <c r="AN5836" s="78"/>
      <c r="AO5836" s="78"/>
      <c r="AP5836" s="78"/>
      <c r="AQ5836" s="78"/>
      <c r="AR5836" s="78"/>
      <c r="AS5836" s="78"/>
      <c r="AT5836" s="78"/>
      <c r="AU5836" s="78"/>
      <c r="AV5836" s="78"/>
      <c r="AW5836" s="77"/>
      <c r="AX5836" s="144"/>
      <c r="AY5836" s="144"/>
      <c r="AZ5836" s="144"/>
      <c r="BA5836" s="54"/>
      <c r="BB5836" s="54"/>
    </row>
    <row r="5837" spans="2:54" x14ac:dyDescent="0.25">
      <c r="B5837" s="77"/>
      <c r="C5837" s="77"/>
      <c r="D5837" s="77"/>
      <c r="E5837" s="77"/>
      <c r="F5837" s="77"/>
      <c r="G5837" s="77"/>
      <c r="I5837" s="78"/>
      <c r="K5837" s="78"/>
      <c r="L5837" s="77"/>
      <c r="M5837" s="78"/>
      <c r="N5837" s="78"/>
      <c r="O5837" s="78"/>
      <c r="P5837" s="78"/>
      <c r="Q5837" s="144"/>
      <c r="R5837" s="78"/>
      <c r="S5837" s="78"/>
      <c r="T5837" s="78"/>
      <c r="U5837" s="78"/>
      <c r="V5837" s="219"/>
      <c r="W5837" s="78"/>
      <c r="X5837" s="78"/>
      <c r="Y5837" s="78"/>
      <c r="Z5837" s="78"/>
      <c r="AA5837" s="77"/>
      <c r="AB5837" s="77"/>
      <c r="AC5837" s="78"/>
      <c r="AD5837" s="104"/>
      <c r="AE5837" s="78"/>
      <c r="AF5837" s="104"/>
      <c r="AG5837" s="78"/>
      <c r="AH5837" s="104"/>
      <c r="AI5837" s="78"/>
      <c r="AJ5837" s="104"/>
      <c r="AK5837" s="78"/>
      <c r="AL5837" s="78"/>
      <c r="AM5837" s="8"/>
      <c r="AN5837" s="78"/>
      <c r="AO5837" s="78"/>
      <c r="AP5837" s="78"/>
      <c r="AQ5837" s="78"/>
      <c r="AR5837" s="78"/>
      <c r="AS5837" s="78"/>
      <c r="AT5837" s="78"/>
      <c r="AU5837" s="78"/>
      <c r="AV5837" s="78"/>
      <c r="AW5837" s="77"/>
      <c r="AX5837" s="144"/>
      <c r="AY5837" s="144"/>
      <c r="AZ5837" s="144"/>
      <c r="BA5837" s="54"/>
      <c r="BB5837" s="54"/>
    </row>
    <row r="5838" spans="2:54" x14ac:dyDescent="0.25">
      <c r="B5838" s="77"/>
      <c r="C5838" s="77"/>
      <c r="D5838" s="77"/>
      <c r="E5838" s="77"/>
      <c r="F5838" s="77"/>
      <c r="G5838" s="77"/>
      <c r="I5838" s="78"/>
      <c r="K5838" s="78"/>
      <c r="L5838" s="77"/>
      <c r="M5838" s="78"/>
      <c r="N5838" s="78"/>
      <c r="O5838" s="78"/>
      <c r="P5838" s="78"/>
      <c r="Q5838" s="144"/>
      <c r="R5838" s="78"/>
      <c r="S5838" s="78"/>
      <c r="T5838" s="78"/>
      <c r="U5838" s="78"/>
      <c r="V5838" s="219"/>
      <c r="W5838" s="78"/>
      <c r="X5838" s="78"/>
      <c r="Y5838" s="78"/>
      <c r="Z5838" s="78"/>
      <c r="AA5838" s="77"/>
      <c r="AB5838" s="77"/>
      <c r="AC5838" s="78"/>
      <c r="AD5838" s="104"/>
      <c r="AE5838" s="78"/>
      <c r="AF5838" s="104"/>
      <c r="AG5838" s="78"/>
      <c r="AH5838" s="104"/>
      <c r="AI5838" s="78"/>
      <c r="AJ5838" s="104"/>
      <c r="AK5838" s="78"/>
      <c r="AL5838" s="78"/>
      <c r="AM5838" s="8"/>
      <c r="AN5838" s="78"/>
      <c r="AO5838" s="78"/>
      <c r="AP5838" s="78"/>
      <c r="AQ5838" s="78"/>
      <c r="AR5838" s="78"/>
      <c r="AS5838" s="78"/>
      <c r="AT5838" s="78"/>
      <c r="AU5838" s="78"/>
      <c r="AV5838" s="78"/>
      <c r="AW5838" s="77"/>
      <c r="AX5838" s="144"/>
      <c r="AY5838" s="144"/>
      <c r="AZ5838" s="144"/>
      <c r="BA5838" s="54"/>
      <c r="BB5838" s="54"/>
    </row>
    <row r="5839" spans="2:54" x14ac:dyDescent="0.25">
      <c r="B5839" s="77"/>
      <c r="C5839" s="77"/>
      <c r="D5839" s="77"/>
      <c r="E5839" s="77"/>
      <c r="F5839" s="77"/>
      <c r="G5839" s="77"/>
      <c r="I5839" s="78"/>
      <c r="K5839" s="78"/>
      <c r="L5839" s="77"/>
      <c r="M5839" s="78"/>
      <c r="N5839" s="78"/>
      <c r="O5839" s="78"/>
      <c r="P5839" s="78"/>
      <c r="Q5839" s="144"/>
      <c r="R5839" s="78"/>
      <c r="S5839" s="78"/>
      <c r="T5839" s="78"/>
      <c r="U5839" s="78"/>
      <c r="V5839" s="219"/>
      <c r="W5839" s="78"/>
      <c r="X5839" s="78"/>
      <c r="Y5839" s="78"/>
      <c r="Z5839" s="78"/>
      <c r="AA5839" s="77"/>
      <c r="AB5839" s="77"/>
      <c r="AC5839" s="78"/>
      <c r="AD5839" s="104"/>
      <c r="AE5839" s="78"/>
      <c r="AF5839" s="104"/>
      <c r="AG5839" s="78"/>
      <c r="AH5839" s="104"/>
      <c r="AI5839" s="78"/>
      <c r="AJ5839" s="104"/>
      <c r="AK5839" s="78"/>
      <c r="AL5839" s="78"/>
      <c r="AM5839" s="8"/>
      <c r="AN5839" s="78"/>
      <c r="AO5839" s="78"/>
      <c r="AP5839" s="78"/>
      <c r="AQ5839" s="78"/>
      <c r="AR5839" s="78"/>
      <c r="AS5839" s="78"/>
      <c r="AT5839" s="78"/>
      <c r="AU5839" s="78"/>
      <c r="AV5839" s="78"/>
      <c r="AW5839" s="77"/>
      <c r="AX5839" s="144"/>
      <c r="AY5839" s="144"/>
      <c r="AZ5839" s="144"/>
      <c r="BA5839" s="54"/>
      <c r="BB5839" s="54"/>
    </row>
    <row r="5840" spans="2:54" x14ac:dyDescent="0.25">
      <c r="B5840" s="77"/>
      <c r="C5840" s="77"/>
      <c r="D5840" s="77"/>
      <c r="E5840" s="77"/>
      <c r="F5840" s="77"/>
      <c r="G5840" s="77"/>
      <c r="I5840" s="78"/>
      <c r="K5840" s="78"/>
      <c r="L5840" s="77"/>
      <c r="M5840" s="78"/>
      <c r="N5840" s="78"/>
      <c r="O5840" s="78"/>
      <c r="P5840" s="78"/>
      <c r="Q5840" s="144"/>
      <c r="R5840" s="78"/>
      <c r="S5840" s="78"/>
      <c r="T5840" s="78"/>
      <c r="U5840" s="78"/>
      <c r="V5840" s="219"/>
      <c r="W5840" s="78"/>
      <c r="X5840" s="78"/>
      <c r="Y5840" s="78"/>
      <c r="Z5840" s="78"/>
      <c r="AA5840" s="77"/>
      <c r="AB5840" s="77"/>
      <c r="AC5840" s="78"/>
      <c r="AD5840" s="104"/>
      <c r="AE5840" s="78"/>
      <c r="AF5840" s="104"/>
      <c r="AG5840" s="78"/>
      <c r="AH5840" s="104"/>
      <c r="AI5840" s="78"/>
      <c r="AJ5840" s="104"/>
      <c r="AK5840" s="78"/>
      <c r="AL5840" s="78"/>
      <c r="AM5840" s="8"/>
      <c r="AN5840" s="78"/>
      <c r="AO5840" s="78"/>
      <c r="AP5840" s="78"/>
      <c r="AQ5840" s="78"/>
      <c r="AR5840" s="78"/>
      <c r="AS5840" s="78"/>
      <c r="AT5840" s="78"/>
      <c r="AU5840" s="78"/>
      <c r="AV5840" s="78"/>
      <c r="AW5840" s="77"/>
      <c r="AX5840" s="144"/>
      <c r="AY5840" s="144"/>
      <c r="AZ5840" s="144"/>
      <c r="BA5840" s="54"/>
      <c r="BB5840" s="54"/>
    </row>
    <row r="5841" spans="2:54" x14ac:dyDescent="0.25">
      <c r="B5841" s="77"/>
      <c r="C5841" s="77"/>
      <c r="D5841" s="77"/>
      <c r="E5841" s="77"/>
      <c r="F5841" s="77"/>
      <c r="G5841" s="77"/>
      <c r="I5841" s="78"/>
      <c r="K5841" s="78"/>
      <c r="L5841" s="77"/>
      <c r="M5841" s="78"/>
      <c r="N5841" s="78"/>
      <c r="O5841" s="78"/>
      <c r="P5841" s="78"/>
      <c r="Q5841" s="144"/>
      <c r="R5841" s="78"/>
      <c r="S5841" s="78"/>
      <c r="T5841" s="78"/>
      <c r="U5841" s="78"/>
      <c r="V5841" s="219"/>
      <c r="W5841" s="78"/>
      <c r="X5841" s="78"/>
      <c r="Y5841" s="78"/>
      <c r="Z5841" s="78"/>
      <c r="AA5841" s="77"/>
      <c r="AB5841" s="77"/>
      <c r="AC5841" s="78"/>
      <c r="AD5841" s="104"/>
      <c r="AE5841" s="78"/>
      <c r="AF5841" s="104"/>
      <c r="AG5841" s="78"/>
      <c r="AH5841" s="104"/>
      <c r="AI5841" s="78"/>
      <c r="AJ5841" s="104"/>
      <c r="AK5841" s="78"/>
      <c r="AL5841" s="78"/>
      <c r="AM5841" s="8"/>
      <c r="AN5841" s="78"/>
      <c r="AO5841" s="78"/>
      <c r="AP5841" s="78"/>
      <c r="AQ5841" s="78"/>
      <c r="AR5841" s="78"/>
      <c r="AS5841" s="78"/>
      <c r="AT5841" s="78"/>
      <c r="AU5841" s="78"/>
      <c r="AV5841" s="78"/>
      <c r="AW5841" s="77"/>
      <c r="AX5841" s="144"/>
      <c r="AY5841" s="144"/>
      <c r="AZ5841" s="144"/>
      <c r="BA5841" s="54"/>
      <c r="BB5841" s="54"/>
    </row>
    <row r="5842" spans="2:54" x14ac:dyDescent="0.25">
      <c r="B5842" s="77"/>
      <c r="C5842" s="77"/>
      <c r="D5842" s="77"/>
      <c r="E5842" s="77"/>
      <c r="F5842" s="77"/>
      <c r="G5842" s="77"/>
      <c r="I5842" s="78"/>
      <c r="K5842" s="78"/>
      <c r="L5842" s="77"/>
      <c r="M5842" s="78"/>
      <c r="N5842" s="78"/>
      <c r="O5842" s="78"/>
      <c r="P5842" s="78"/>
      <c r="Q5842" s="144"/>
      <c r="R5842" s="78"/>
      <c r="S5842" s="78"/>
      <c r="T5842" s="78"/>
      <c r="U5842" s="78"/>
      <c r="V5842" s="219"/>
      <c r="W5842" s="78"/>
      <c r="X5842" s="78"/>
      <c r="Y5842" s="78"/>
      <c r="Z5842" s="78"/>
      <c r="AA5842" s="77"/>
      <c r="AB5842" s="77"/>
      <c r="AC5842" s="78"/>
      <c r="AD5842" s="104"/>
      <c r="AE5842" s="78"/>
      <c r="AF5842" s="104"/>
      <c r="AG5842" s="78"/>
      <c r="AH5842" s="104"/>
      <c r="AI5842" s="78"/>
      <c r="AJ5842" s="104"/>
      <c r="AK5842" s="78"/>
      <c r="AL5842" s="78"/>
      <c r="AM5842" s="8"/>
      <c r="AN5842" s="78"/>
      <c r="AO5842" s="78"/>
      <c r="AP5842" s="78"/>
      <c r="AQ5842" s="78"/>
      <c r="AR5842" s="78"/>
      <c r="AS5842" s="78"/>
      <c r="AT5842" s="78"/>
      <c r="AU5842" s="78"/>
      <c r="AV5842" s="78"/>
      <c r="AW5842" s="77"/>
      <c r="AX5842" s="144"/>
      <c r="AY5842" s="144"/>
      <c r="AZ5842" s="144"/>
      <c r="BA5842" s="54"/>
      <c r="BB5842" s="54"/>
    </row>
    <row r="5843" spans="2:54" x14ac:dyDescent="0.25">
      <c r="B5843" s="77"/>
      <c r="C5843" s="77"/>
      <c r="D5843" s="77"/>
      <c r="E5843" s="77"/>
      <c r="F5843" s="77"/>
      <c r="G5843" s="77"/>
      <c r="I5843" s="78"/>
      <c r="K5843" s="78"/>
      <c r="L5843" s="77"/>
      <c r="M5843" s="78"/>
      <c r="N5843" s="78"/>
      <c r="O5843" s="78"/>
      <c r="P5843" s="78"/>
      <c r="Q5843" s="144"/>
      <c r="R5843" s="78"/>
      <c r="S5843" s="78"/>
      <c r="T5843" s="78"/>
      <c r="U5843" s="78"/>
      <c r="V5843" s="219"/>
      <c r="W5843" s="78"/>
      <c r="X5843" s="78"/>
      <c r="Y5843" s="78"/>
      <c r="Z5843" s="78"/>
      <c r="AA5843" s="77"/>
      <c r="AB5843" s="77"/>
      <c r="AC5843" s="78"/>
      <c r="AD5843" s="104"/>
      <c r="AE5843" s="78"/>
      <c r="AF5843" s="104"/>
      <c r="AG5843" s="78"/>
      <c r="AH5843" s="104"/>
      <c r="AI5843" s="78"/>
      <c r="AJ5843" s="104"/>
      <c r="AK5843" s="78"/>
      <c r="AL5843" s="78"/>
      <c r="AM5843" s="8"/>
      <c r="AN5843" s="78"/>
      <c r="AO5843" s="78"/>
      <c r="AP5843" s="78"/>
      <c r="AQ5843" s="78"/>
      <c r="AR5843" s="78"/>
      <c r="AS5843" s="78"/>
      <c r="AT5843" s="78"/>
      <c r="AU5843" s="78"/>
      <c r="AV5843" s="78"/>
      <c r="AW5843" s="77"/>
      <c r="AX5843" s="144"/>
      <c r="AY5843" s="144"/>
      <c r="AZ5843" s="144"/>
      <c r="BA5843" s="54"/>
      <c r="BB5843" s="54"/>
    </row>
    <row r="5844" spans="2:54" x14ac:dyDescent="0.25">
      <c r="B5844" s="77"/>
      <c r="C5844" s="77"/>
      <c r="D5844" s="77"/>
      <c r="E5844" s="77"/>
      <c r="F5844" s="77"/>
      <c r="G5844" s="77"/>
      <c r="I5844" s="78"/>
      <c r="K5844" s="78"/>
      <c r="L5844" s="77"/>
      <c r="M5844" s="78"/>
      <c r="N5844" s="78"/>
      <c r="O5844" s="78"/>
      <c r="P5844" s="78"/>
      <c r="Q5844" s="144"/>
      <c r="R5844" s="78"/>
      <c r="S5844" s="78"/>
      <c r="T5844" s="78"/>
      <c r="U5844" s="78"/>
      <c r="V5844" s="219"/>
      <c r="W5844" s="78"/>
      <c r="X5844" s="78"/>
      <c r="Y5844" s="78"/>
      <c r="Z5844" s="78"/>
      <c r="AA5844" s="77"/>
      <c r="AB5844" s="77"/>
      <c r="AC5844" s="78"/>
      <c r="AD5844" s="104"/>
      <c r="AE5844" s="78"/>
      <c r="AF5844" s="104"/>
      <c r="AG5844" s="78"/>
      <c r="AH5844" s="104"/>
      <c r="AI5844" s="78"/>
      <c r="AJ5844" s="104"/>
      <c r="AK5844" s="78"/>
      <c r="AL5844" s="78"/>
      <c r="AM5844" s="8"/>
      <c r="AN5844" s="78"/>
      <c r="AO5844" s="78"/>
      <c r="AP5844" s="78"/>
      <c r="AQ5844" s="78"/>
      <c r="AR5844" s="78"/>
      <c r="AS5844" s="78"/>
      <c r="AT5844" s="78"/>
      <c r="AU5844" s="78"/>
      <c r="AV5844" s="78"/>
      <c r="AW5844" s="77"/>
      <c r="AX5844" s="144"/>
      <c r="AY5844" s="144"/>
      <c r="AZ5844" s="144"/>
      <c r="BA5844" s="54"/>
      <c r="BB5844" s="54"/>
    </row>
    <row r="5845" spans="2:54" x14ac:dyDescent="0.25">
      <c r="B5845" s="77"/>
      <c r="C5845" s="77"/>
      <c r="D5845" s="77"/>
      <c r="E5845" s="77"/>
      <c r="F5845" s="77"/>
      <c r="G5845" s="77"/>
      <c r="I5845" s="78"/>
      <c r="K5845" s="78"/>
      <c r="L5845" s="77"/>
      <c r="M5845" s="78"/>
      <c r="N5845" s="78"/>
      <c r="O5845" s="78"/>
      <c r="P5845" s="78"/>
      <c r="Q5845" s="144"/>
      <c r="R5845" s="78"/>
      <c r="S5845" s="78"/>
      <c r="T5845" s="78"/>
      <c r="U5845" s="78"/>
      <c r="V5845" s="219"/>
      <c r="W5845" s="78"/>
      <c r="X5845" s="78"/>
      <c r="Y5845" s="78"/>
      <c r="Z5845" s="78"/>
      <c r="AA5845" s="77"/>
      <c r="AB5845" s="77"/>
      <c r="AC5845" s="78"/>
      <c r="AD5845" s="104"/>
      <c r="AE5845" s="78"/>
      <c r="AF5845" s="104"/>
      <c r="AG5845" s="78"/>
      <c r="AH5845" s="104"/>
      <c r="AI5845" s="78"/>
      <c r="AJ5845" s="104"/>
      <c r="AK5845" s="78"/>
      <c r="AL5845" s="78"/>
      <c r="AM5845" s="8"/>
      <c r="AN5845" s="78"/>
      <c r="AO5845" s="78"/>
      <c r="AP5845" s="78"/>
      <c r="AQ5845" s="78"/>
      <c r="AR5845" s="78"/>
      <c r="AS5845" s="78"/>
      <c r="AT5845" s="78"/>
      <c r="AU5845" s="78"/>
      <c r="AV5845" s="78"/>
      <c r="AW5845" s="77"/>
      <c r="AX5845" s="144"/>
      <c r="AY5845" s="144"/>
      <c r="AZ5845" s="144"/>
      <c r="BA5845" s="54"/>
      <c r="BB5845" s="54"/>
    </row>
    <row r="5846" spans="2:54" x14ac:dyDescent="0.25">
      <c r="B5846" s="77"/>
      <c r="C5846" s="77"/>
      <c r="D5846" s="77"/>
      <c r="E5846" s="77"/>
      <c r="F5846" s="77"/>
      <c r="G5846" s="77"/>
      <c r="I5846" s="78"/>
      <c r="K5846" s="78"/>
      <c r="L5846" s="77"/>
      <c r="M5846" s="78"/>
      <c r="N5846" s="78"/>
      <c r="O5846" s="78"/>
      <c r="P5846" s="78"/>
      <c r="Q5846" s="144"/>
      <c r="R5846" s="78"/>
      <c r="S5846" s="78"/>
      <c r="T5846" s="78"/>
      <c r="U5846" s="78"/>
      <c r="V5846" s="219"/>
      <c r="W5846" s="78"/>
      <c r="X5846" s="78"/>
      <c r="Y5846" s="78"/>
      <c r="Z5846" s="78"/>
      <c r="AA5846" s="77"/>
      <c r="AB5846" s="77"/>
      <c r="AC5846" s="78"/>
      <c r="AD5846" s="104"/>
      <c r="AE5846" s="78"/>
      <c r="AF5846" s="104"/>
      <c r="AG5846" s="78"/>
      <c r="AH5846" s="104"/>
      <c r="AI5846" s="78"/>
      <c r="AJ5846" s="104"/>
      <c r="AK5846" s="78"/>
      <c r="AL5846" s="78"/>
      <c r="AM5846" s="8"/>
      <c r="AN5846" s="78"/>
      <c r="AO5846" s="78"/>
      <c r="AP5846" s="78"/>
      <c r="AQ5846" s="78"/>
      <c r="AR5846" s="78"/>
      <c r="AS5846" s="78"/>
      <c r="AT5846" s="78"/>
      <c r="AU5846" s="78"/>
      <c r="AV5846" s="78"/>
      <c r="AW5846" s="77"/>
      <c r="AX5846" s="144"/>
      <c r="AY5846" s="144"/>
      <c r="AZ5846" s="144"/>
      <c r="BA5846" s="54"/>
      <c r="BB5846" s="54"/>
    </row>
    <row r="5847" spans="2:54" x14ac:dyDescent="0.25">
      <c r="B5847" s="77"/>
      <c r="C5847" s="77"/>
      <c r="D5847" s="77"/>
      <c r="E5847" s="77"/>
      <c r="F5847" s="77"/>
      <c r="G5847" s="77"/>
      <c r="I5847" s="78"/>
      <c r="K5847" s="78"/>
      <c r="L5847" s="77"/>
      <c r="M5847" s="78"/>
      <c r="N5847" s="78"/>
      <c r="O5847" s="78"/>
      <c r="P5847" s="78"/>
      <c r="Q5847" s="144"/>
      <c r="R5847" s="78"/>
      <c r="S5847" s="78"/>
      <c r="T5847" s="78"/>
      <c r="U5847" s="78"/>
      <c r="V5847" s="219"/>
      <c r="W5847" s="78"/>
      <c r="X5847" s="78"/>
      <c r="Y5847" s="78"/>
      <c r="Z5847" s="78"/>
      <c r="AA5847" s="77"/>
      <c r="AB5847" s="77"/>
      <c r="AC5847" s="78"/>
      <c r="AD5847" s="104"/>
      <c r="AE5847" s="78"/>
      <c r="AF5847" s="104"/>
      <c r="AG5847" s="78"/>
      <c r="AH5847" s="104"/>
      <c r="AI5847" s="78"/>
      <c r="AJ5847" s="104"/>
      <c r="AK5847" s="78"/>
      <c r="AL5847" s="78"/>
      <c r="AM5847" s="8"/>
      <c r="AN5847" s="78"/>
      <c r="AO5847" s="78"/>
      <c r="AP5847" s="78"/>
      <c r="AQ5847" s="78"/>
      <c r="AR5847" s="78"/>
      <c r="AS5847" s="78"/>
      <c r="AT5847" s="78"/>
      <c r="AU5847" s="78"/>
      <c r="AV5847" s="78"/>
      <c r="AW5847" s="77"/>
      <c r="AX5847" s="144"/>
      <c r="AY5847" s="144"/>
      <c r="AZ5847" s="144"/>
      <c r="BA5847" s="54"/>
      <c r="BB5847" s="54"/>
    </row>
    <row r="5848" spans="2:54" x14ac:dyDescent="0.25">
      <c r="B5848" s="77"/>
      <c r="C5848" s="77"/>
      <c r="D5848" s="77"/>
      <c r="E5848" s="77"/>
      <c r="F5848" s="77"/>
      <c r="G5848" s="77"/>
      <c r="I5848" s="78"/>
      <c r="K5848" s="78"/>
      <c r="L5848" s="77"/>
      <c r="M5848" s="78"/>
      <c r="N5848" s="78"/>
      <c r="O5848" s="78"/>
      <c r="P5848" s="78"/>
      <c r="Q5848" s="144"/>
      <c r="R5848" s="78"/>
      <c r="S5848" s="78"/>
      <c r="T5848" s="78"/>
      <c r="U5848" s="78"/>
      <c r="V5848" s="219"/>
      <c r="W5848" s="78"/>
      <c r="X5848" s="78"/>
      <c r="Y5848" s="78"/>
      <c r="Z5848" s="78"/>
      <c r="AA5848" s="77"/>
      <c r="AB5848" s="77"/>
      <c r="AC5848" s="78"/>
      <c r="AD5848" s="104"/>
      <c r="AE5848" s="78"/>
      <c r="AF5848" s="104"/>
      <c r="AG5848" s="78"/>
      <c r="AH5848" s="104"/>
      <c r="AI5848" s="78"/>
      <c r="AJ5848" s="104"/>
      <c r="AK5848" s="78"/>
      <c r="AL5848" s="78"/>
      <c r="AM5848" s="8"/>
      <c r="AN5848" s="78"/>
      <c r="AO5848" s="78"/>
      <c r="AP5848" s="78"/>
      <c r="AQ5848" s="78"/>
      <c r="AR5848" s="78"/>
      <c r="AS5848" s="78"/>
      <c r="AT5848" s="78"/>
      <c r="AU5848" s="78"/>
      <c r="AV5848" s="78"/>
      <c r="AW5848" s="77"/>
      <c r="AX5848" s="144"/>
      <c r="AY5848" s="144"/>
      <c r="AZ5848" s="144"/>
      <c r="BA5848" s="54"/>
      <c r="BB5848" s="54"/>
    </row>
    <row r="5849" spans="2:54" x14ac:dyDescent="0.25">
      <c r="B5849" s="77"/>
      <c r="C5849" s="77"/>
      <c r="D5849" s="77"/>
      <c r="E5849" s="77"/>
      <c r="F5849" s="77"/>
      <c r="G5849" s="77"/>
      <c r="I5849" s="78"/>
      <c r="K5849" s="78"/>
      <c r="L5849" s="77"/>
      <c r="M5849" s="78"/>
      <c r="N5849" s="78"/>
      <c r="O5849" s="78"/>
      <c r="P5849" s="78"/>
      <c r="Q5849" s="144"/>
      <c r="R5849" s="78"/>
      <c r="S5849" s="78"/>
      <c r="T5849" s="78"/>
      <c r="U5849" s="78"/>
      <c r="V5849" s="219"/>
      <c r="W5849" s="78"/>
      <c r="X5849" s="78"/>
      <c r="Y5849" s="78"/>
      <c r="Z5849" s="78"/>
      <c r="AA5849" s="77"/>
      <c r="AB5849" s="77"/>
      <c r="AC5849" s="78"/>
      <c r="AD5849" s="104"/>
      <c r="AE5849" s="78"/>
      <c r="AF5849" s="104"/>
      <c r="AG5849" s="78"/>
      <c r="AH5849" s="104"/>
      <c r="AI5849" s="78"/>
      <c r="AJ5849" s="104"/>
      <c r="AK5849" s="78"/>
      <c r="AL5849" s="78"/>
      <c r="AM5849" s="8"/>
      <c r="AN5849" s="78"/>
      <c r="AO5849" s="78"/>
      <c r="AP5849" s="78"/>
      <c r="AQ5849" s="78"/>
      <c r="AR5849" s="78"/>
      <c r="AS5849" s="78"/>
      <c r="AT5849" s="78"/>
      <c r="AU5849" s="78"/>
      <c r="AV5849" s="78"/>
      <c r="AW5849" s="77"/>
      <c r="AX5849" s="144"/>
      <c r="AY5849" s="144"/>
      <c r="AZ5849" s="144"/>
      <c r="BA5849" s="54"/>
      <c r="BB5849" s="54"/>
    </row>
    <row r="5850" spans="2:54" x14ac:dyDescent="0.25">
      <c r="B5850" s="77"/>
      <c r="C5850" s="77"/>
      <c r="D5850" s="77"/>
      <c r="E5850" s="77"/>
      <c r="F5850" s="77"/>
      <c r="G5850" s="77"/>
      <c r="I5850" s="78"/>
      <c r="K5850" s="78"/>
      <c r="L5850" s="77"/>
      <c r="M5850" s="78"/>
      <c r="N5850" s="78"/>
      <c r="O5850" s="78"/>
      <c r="P5850" s="78"/>
      <c r="Q5850" s="144"/>
      <c r="R5850" s="78"/>
      <c r="S5850" s="78"/>
      <c r="T5850" s="78"/>
      <c r="U5850" s="78"/>
      <c r="V5850" s="219"/>
      <c r="W5850" s="78"/>
      <c r="X5850" s="78"/>
      <c r="Y5850" s="78"/>
      <c r="Z5850" s="78"/>
      <c r="AA5850" s="77"/>
      <c r="AB5850" s="77"/>
      <c r="AC5850" s="78"/>
      <c r="AD5850" s="104"/>
      <c r="AE5850" s="78"/>
      <c r="AF5850" s="104"/>
      <c r="AG5850" s="78"/>
      <c r="AH5850" s="104"/>
      <c r="AI5850" s="78"/>
      <c r="AJ5850" s="104"/>
      <c r="AK5850" s="78"/>
      <c r="AL5850" s="78"/>
      <c r="AM5850" s="8"/>
      <c r="AN5850" s="78"/>
      <c r="AO5850" s="78"/>
      <c r="AP5850" s="78"/>
      <c r="AQ5850" s="78"/>
      <c r="AR5850" s="78"/>
      <c r="AS5850" s="78"/>
      <c r="AT5850" s="78"/>
      <c r="AU5850" s="78"/>
      <c r="AV5850" s="78"/>
      <c r="AW5850" s="77"/>
      <c r="AX5850" s="144"/>
      <c r="AY5850" s="144"/>
      <c r="AZ5850" s="144"/>
      <c r="BA5850" s="54"/>
      <c r="BB5850" s="54"/>
    </row>
    <row r="5851" spans="2:54" x14ac:dyDescent="0.25">
      <c r="B5851" s="77"/>
      <c r="C5851" s="77"/>
      <c r="D5851" s="77"/>
      <c r="E5851" s="77"/>
      <c r="F5851" s="77"/>
      <c r="G5851" s="77"/>
      <c r="I5851" s="78"/>
      <c r="K5851" s="78"/>
      <c r="L5851" s="77"/>
      <c r="M5851" s="78"/>
      <c r="N5851" s="78"/>
      <c r="O5851" s="78"/>
      <c r="P5851" s="78"/>
      <c r="Q5851" s="144"/>
      <c r="R5851" s="78"/>
      <c r="S5851" s="78"/>
      <c r="T5851" s="78"/>
      <c r="U5851" s="78"/>
      <c r="V5851" s="219"/>
      <c r="W5851" s="78"/>
      <c r="X5851" s="78"/>
      <c r="Y5851" s="78"/>
      <c r="Z5851" s="78"/>
      <c r="AA5851" s="77"/>
      <c r="AB5851" s="77"/>
      <c r="AC5851" s="78"/>
      <c r="AD5851" s="104"/>
      <c r="AE5851" s="78"/>
      <c r="AF5851" s="104"/>
      <c r="AG5851" s="78"/>
      <c r="AH5851" s="104"/>
      <c r="AI5851" s="78"/>
      <c r="AJ5851" s="104"/>
      <c r="AK5851" s="78"/>
      <c r="AL5851" s="78"/>
      <c r="AM5851" s="8"/>
      <c r="AN5851" s="78"/>
      <c r="AO5851" s="78"/>
      <c r="AP5851" s="78"/>
      <c r="AQ5851" s="78"/>
      <c r="AR5851" s="78"/>
      <c r="AS5851" s="78"/>
      <c r="AT5851" s="78"/>
      <c r="AU5851" s="78"/>
      <c r="AV5851" s="78"/>
      <c r="AW5851" s="77"/>
      <c r="AX5851" s="144"/>
      <c r="AY5851" s="144"/>
      <c r="AZ5851" s="144"/>
      <c r="BA5851" s="54"/>
      <c r="BB5851" s="54"/>
    </row>
    <row r="5852" spans="2:54" x14ac:dyDescent="0.25">
      <c r="B5852" s="77"/>
      <c r="C5852" s="77"/>
      <c r="D5852" s="77"/>
      <c r="E5852" s="77"/>
      <c r="F5852" s="77"/>
      <c r="G5852" s="77"/>
      <c r="I5852" s="78"/>
      <c r="K5852" s="78"/>
      <c r="L5852" s="77"/>
      <c r="M5852" s="78"/>
      <c r="N5852" s="78"/>
      <c r="O5852" s="78"/>
      <c r="P5852" s="78"/>
      <c r="Q5852" s="144"/>
      <c r="R5852" s="78"/>
      <c r="S5852" s="78"/>
      <c r="T5852" s="78"/>
      <c r="U5852" s="78"/>
      <c r="V5852" s="219"/>
      <c r="W5852" s="78"/>
      <c r="X5852" s="78"/>
      <c r="Y5852" s="78"/>
      <c r="Z5852" s="78"/>
      <c r="AA5852" s="77"/>
      <c r="AB5852" s="77"/>
      <c r="AC5852" s="78"/>
      <c r="AD5852" s="104"/>
      <c r="AE5852" s="78"/>
      <c r="AF5852" s="104"/>
      <c r="AG5852" s="78"/>
      <c r="AH5852" s="104"/>
      <c r="AI5852" s="78"/>
      <c r="AJ5852" s="104"/>
      <c r="AK5852" s="78"/>
      <c r="AL5852" s="78"/>
      <c r="AM5852" s="8"/>
      <c r="AN5852" s="78"/>
      <c r="AO5852" s="78"/>
      <c r="AP5852" s="78"/>
      <c r="AQ5852" s="78"/>
      <c r="AR5852" s="78"/>
      <c r="AS5852" s="78"/>
      <c r="AT5852" s="78"/>
      <c r="AU5852" s="78"/>
      <c r="AV5852" s="78"/>
      <c r="AW5852" s="77"/>
      <c r="AX5852" s="144"/>
      <c r="AY5852" s="144"/>
      <c r="AZ5852" s="144"/>
      <c r="BA5852" s="54"/>
      <c r="BB5852" s="54"/>
    </row>
    <row r="5853" spans="2:54" x14ac:dyDescent="0.25">
      <c r="B5853" s="77"/>
      <c r="C5853" s="77"/>
      <c r="D5853" s="77"/>
      <c r="E5853" s="77"/>
      <c r="F5853" s="77"/>
      <c r="G5853" s="77"/>
      <c r="I5853" s="78"/>
      <c r="K5853" s="78"/>
      <c r="L5853" s="77"/>
      <c r="M5853" s="78"/>
      <c r="N5853" s="78"/>
      <c r="O5853" s="78"/>
      <c r="P5853" s="78"/>
      <c r="Q5853" s="144"/>
      <c r="R5853" s="78"/>
      <c r="S5853" s="78"/>
      <c r="T5853" s="78"/>
      <c r="U5853" s="78"/>
      <c r="V5853" s="219"/>
      <c r="W5853" s="78"/>
      <c r="X5853" s="78"/>
      <c r="Y5853" s="78"/>
      <c r="Z5853" s="78"/>
      <c r="AA5853" s="77"/>
      <c r="AB5853" s="77"/>
      <c r="AC5853" s="78"/>
      <c r="AD5853" s="104"/>
      <c r="AE5853" s="78"/>
      <c r="AF5853" s="104"/>
      <c r="AG5853" s="78"/>
      <c r="AH5853" s="104"/>
      <c r="AI5853" s="78"/>
      <c r="AJ5853" s="104"/>
      <c r="AK5853" s="78"/>
      <c r="AL5853" s="78"/>
      <c r="AM5853" s="8"/>
      <c r="AN5853" s="78"/>
      <c r="AO5853" s="78"/>
      <c r="AP5853" s="78"/>
      <c r="AQ5853" s="78"/>
      <c r="AR5853" s="78"/>
      <c r="AS5853" s="78"/>
      <c r="AT5853" s="78"/>
      <c r="AU5853" s="78"/>
      <c r="AV5853" s="78"/>
      <c r="AW5853" s="77"/>
      <c r="AX5853" s="144"/>
      <c r="AY5853" s="144"/>
      <c r="AZ5853" s="144"/>
      <c r="BA5853" s="54"/>
      <c r="BB5853" s="54"/>
    </row>
    <row r="5854" spans="2:54" x14ac:dyDescent="0.25">
      <c r="B5854" s="77"/>
      <c r="C5854" s="77"/>
      <c r="D5854" s="77"/>
      <c r="E5854" s="77"/>
      <c r="F5854" s="77"/>
      <c r="G5854" s="77"/>
      <c r="I5854" s="78"/>
      <c r="K5854" s="78"/>
      <c r="L5854" s="77"/>
      <c r="M5854" s="78"/>
      <c r="N5854" s="78"/>
      <c r="O5854" s="78"/>
      <c r="P5854" s="78"/>
      <c r="Q5854" s="144"/>
      <c r="R5854" s="78"/>
      <c r="S5854" s="78"/>
      <c r="T5854" s="78"/>
      <c r="U5854" s="78"/>
      <c r="V5854" s="219"/>
      <c r="W5854" s="78"/>
      <c r="X5854" s="78"/>
      <c r="Y5854" s="78"/>
      <c r="Z5854" s="78"/>
      <c r="AA5854" s="77"/>
      <c r="AB5854" s="77"/>
      <c r="AC5854" s="78"/>
      <c r="AD5854" s="104"/>
      <c r="AE5854" s="78"/>
      <c r="AF5854" s="104"/>
      <c r="AG5854" s="78"/>
      <c r="AH5854" s="104"/>
      <c r="AI5854" s="78"/>
      <c r="AJ5854" s="104"/>
      <c r="AK5854" s="78"/>
      <c r="AL5854" s="78"/>
      <c r="AM5854" s="8"/>
      <c r="AN5854" s="78"/>
      <c r="AO5854" s="78"/>
      <c r="AP5854" s="78"/>
      <c r="AQ5854" s="78"/>
      <c r="AR5854" s="78"/>
      <c r="AS5854" s="78"/>
      <c r="AT5854" s="78"/>
      <c r="AU5854" s="78"/>
      <c r="AV5854" s="78"/>
      <c r="AW5854" s="77"/>
      <c r="AX5854" s="144"/>
      <c r="AY5854" s="144"/>
      <c r="AZ5854" s="144"/>
      <c r="BA5854" s="54"/>
      <c r="BB5854" s="54"/>
    </row>
    <row r="5855" spans="2:54" x14ac:dyDescent="0.25">
      <c r="B5855" s="77"/>
      <c r="C5855" s="77"/>
      <c r="D5855" s="77"/>
      <c r="E5855" s="77"/>
      <c r="F5855" s="77"/>
      <c r="G5855" s="77"/>
      <c r="I5855" s="78"/>
      <c r="K5855" s="78"/>
      <c r="L5855" s="77"/>
      <c r="M5855" s="78"/>
      <c r="N5855" s="78"/>
      <c r="O5855" s="78"/>
      <c r="P5855" s="78"/>
      <c r="Q5855" s="144"/>
      <c r="R5855" s="78"/>
      <c r="S5855" s="78"/>
      <c r="T5855" s="78"/>
      <c r="U5855" s="78"/>
      <c r="V5855" s="219"/>
      <c r="W5855" s="78"/>
      <c r="X5855" s="78"/>
      <c r="Y5855" s="78"/>
      <c r="Z5855" s="78"/>
      <c r="AA5855" s="77"/>
      <c r="AB5855" s="77"/>
      <c r="AC5855" s="78"/>
      <c r="AD5855" s="104"/>
      <c r="AE5855" s="78"/>
      <c r="AF5855" s="104"/>
      <c r="AG5855" s="78"/>
      <c r="AH5855" s="104"/>
      <c r="AI5855" s="78"/>
      <c r="AJ5855" s="104"/>
      <c r="AK5855" s="78"/>
      <c r="AL5855" s="78"/>
      <c r="AM5855" s="8"/>
      <c r="AN5855" s="78"/>
      <c r="AO5855" s="78"/>
      <c r="AP5855" s="78"/>
      <c r="AQ5855" s="78"/>
      <c r="AR5855" s="78"/>
      <c r="AS5855" s="78"/>
      <c r="AT5855" s="78"/>
      <c r="AU5855" s="78"/>
      <c r="AV5855" s="78"/>
      <c r="AW5855" s="77"/>
      <c r="AX5855" s="144"/>
      <c r="AY5855" s="144"/>
      <c r="AZ5855" s="144"/>
      <c r="BA5855" s="54"/>
      <c r="BB5855" s="54"/>
    </row>
    <row r="5856" spans="2:54" x14ac:dyDescent="0.25">
      <c r="B5856" s="77"/>
      <c r="C5856" s="77"/>
      <c r="D5856" s="77"/>
      <c r="E5856" s="77"/>
      <c r="F5856" s="77"/>
      <c r="G5856" s="77"/>
      <c r="I5856" s="78"/>
      <c r="K5856" s="78"/>
      <c r="L5856" s="77"/>
      <c r="M5856" s="78"/>
      <c r="N5856" s="78"/>
      <c r="O5856" s="78"/>
      <c r="P5856" s="78"/>
      <c r="Q5856" s="144"/>
      <c r="R5856" s="78"/>
      <c r="S5856" s="78"/>
      <c r="T5856" s="78"/>
      <c r="U5856" s="78"/>
      <c r="V5856" s="219"/>
      <c r="W5856" s="78"/>
      <c r="X5856" s="78"/>
      <c r="Y5856" s="78"/>
      <c r="Z5856" s="78"/>
      <c r="AA5856" s="77"/>
      <c r="AB5856" s="77"/>
      <c r="AC5856" s="78"/>
      <c r="AD5856" s="104"/>
      <c r="AE5856" s="78"/>
      <c r="AF5856" s="104"/>
      <c r="AG5856" s="78"/>
      <c r="AH5856" s="104"/>
      <c r="AI5856" s="78"/>
      <c r="AJ5856" s="104"/>
      <c r="AK5856" s="78"/>
      <c r="AL5856" s="78"/>
      <c r="AM5856" s="8"/>
      <c r="AN5856" s="78"/>
      <c r="AO5856" s="78"/>
      <c r="AP5856" s="78"/>
      <c r="AQ5856" s="78"/>
      <c r="AR5856" s="78"/>
      <c r="AS5856" s="78"/>
      <c r="AT5856" s="78"/>
      <c r="AU5856" s="78"/>
      <c r="AV5856" s="78"/>
      <c r="AW5856" s="77"/>
      <c r="AX5856" s="144"/>
      <c r="AY5856" s="144"/>
      <c r="AZ5856" s="144"/>
      <c r="BA5856" s="54"/>
      <c r="BB5856" s="54"/>
    </row>
    <row r="5857" spans="2:54" x14ac:dyDescent="0.25">
      <c r="B5857" s="77"/>
      <c r="C5857" s="77"/>
      <c r="D5857" s="77"/>
      <c r="E5857" s="77"/>
      <c r="F5857" s="77"/>
      <c r="G5857" s="77"/>
      <c r="I5857" s="78"/>
      <c r="K5857" s="78"/>
      <c r="L5857" s="77"/>
      <c r="M5857" s="78"/>
      <c r="N5857" s="78"/>
      <c r="O5857" s="78"/>
      <c r="P5857" s="78"/>
      <c r="Q5857" s="144"/>
      <c r="R5857" s="78"/>
      <c r="S5857" s="78"/>
      <c r="T5857" s="78"/>
      <c r="U5857" s="78"/>
      <c r="V5857" s="219"/>
      <c r="W5857" s="78"/>
      <c r="X5857" s="78"/>
      <c r="Y5857" s="78"/>
      <c r="Z5857" s="78"/>
      <c r="AA5857" s="77"/>
      <c r="AB5857" s="77"/>
      <c r="AC5857" s="78"/>
      <c r="AD5857" s="104"/>
      <c r="AE5857" s="78"/>
      <c r="AF5857" s="104"/>
      <c r="AG5857" s="78"/>
      <c r="AH5857" s="104"/>
      <c r="AI5857" s="78"/>
      <c r="AJ5857" s="104"/>
      <c r="AK5857" s="78"/>
      <c r="AL5857" s="78"/>
      <c r="AM5857" s="8"/>
      <c r="AN5857" s="78"/>
      <c r="AO5857" s="78"/>
      <c r="AP5857" s="78"/>
      <c r="AQ5857" s="78"/>
      <c r="AR5857" s="78"/>
      <c r="AS5857" s="78"/>
      <c r="AT5857" s="78"/>
      <c r="AU5857" s="78"/>
      <c r="AV5857" s="78"/>
      <c r="AW5857" s="77"/>
      <c r="AX5857" s="144"/>
      <c r="AY5857" s="144"/>
      <c r="AZ5857" s="144"/>
      <c r="BA5857" s="54"/>
      <c r="BB5857" s="54"/>
    </row>
    <row r="5858" spans="2:54" x14ac:dyDescent="0.25">
      <c r="B5858" s="77"/>
      <c r="C5858" s="77"/>
      <c r="D5858" s="77"/>
      <c r="E5858" s="77"/>
      <c r="F5858" s="77"/>
      <c r="G5858" s="77"/>
      <c r="I5858" s="78"/>
      <c r="K5858" s="78"/>
      <c r="L5858" s="77"/>
      <c r="M5858" s="78"/>
      <c r="N5858" s="78"/>
      <c r="O5858" s="78"/>
      <c r="P5858" s="78"/>
      <c r="Q5858" s="144"/>
      <c r="R5858" s="78"/>
      <c r="S5858" s="78"/>
      <c r="T5858" s="78"/>
      <c r="U5858" s="78"/>
      <c r="V5858" s="219"/>
      <c r="W5858" s="78"/>
      <c r="X5858" s="78"/>
      <c r="Y5858" s="78"/>
      <c r="Z5858" s="78"/>
      <c r="AA5858" s="77"/>
      <c r="AB5858" s="77"/>
      <c r="AC5858" s="78"/>
      <c r="AD5858" s="104"/>
      <c r="AE5858" s="78"/>
      <c r="AF5858" s="104"/>
      <c r="AG5858" s="78"/>
      <c r="AH5858" s="104"/>
      <c r="AI5858" s="78"/>
      <c r="AJ5858" s="104"/>
      <c r="AK5858" s="78"/>
      <c r="AL5858" s="78"/>
      <c r="AM5858" s="8"/>
      <c r="AN5858" s="78"/>
      <c r="AO5858" s="78"/>
      <c r="AP5858" s="78"/>
      <c r="AQ5858" s="78"/>
      <c r="AR5858" s="78"/>
      <c r="AS5858" s="78"/>
      <c r="AT5858" s="78"/>
      <c r="AU5858" s="78"/>
      <c r="AV5858" s="78"/>
      <c r="AW5858" s="77"/>
      <c r="AX5858" s="144"/>
      <c r="AY5858" s="144"/>
      <c r="AZ5858" s="144"/>
      <c r="BA5858" s="54"/>
      <c r="BB5858" s="54"/>
    </row>
    <row r="5859" spans="2:54" x14ac:dyDescent="0.25">
      <c r="B5859" s="77"/>
      <c r="C5859" s="77"/>
      <c r="D5859" s="77"/>
      <c r="E5859" s="77"/>
      <c r="F5859" s="77"/>
      <c r="G5859" s="77"/>
      <c r="I5859" s="78"/>
      <c r="K5859" s="78"/>
      <c r="L5859" s="77"/>
      <c r="M5859" s="78"/>
      <c r="N5859" s="78"/>
      <c r="O5859" s="78"/>
      <c r="P5859" s="78"/>
      <c r="Q5859" s="144"/>
      <c r="R5859" s="78"/>
      <c r="S5859" s="78"/>
      <c r="T5859" s="78"/>
      <c r="U5859" s="78"/>
      <c r="V5859" s="219"/>
      <c r="W5859" s="78"/>
      <c r="X5859" s="78"/>
      <c r="Y5859" s="78"/>
      <c r="Z5859" s="78"/>
      <c r="AA5859" s="77"/>
      <c r="AB5859" s="77"/>
      <c r="AC5859" s="78"/>
      <c r="AD5859" s="104"/>
      <c r="AE5859" s="78"/>
      <c r="AF5859" s="104"/>
      <c r="AG5859" s="78"/>
      <c r="AH5859" s="104"/>
      <c r="AI5859" s="78"/>
      <c r="AJ5859" s="104"/>
      <c r="AK5859" s="78"/>
      <c r="AL5859" s="78"/>
      <c r="AM5859" s="8"/>
      <c r="AN5859" s="78"/>
      <c r="AO5859" s="78"/>
      <c r="AP5859" s="78"/>
      <c r="AQ5859" s="78"/>
      <c r="AR5859" s="78"/>
      <c r="AS5859" s="78"/>
      <c r="AT5859" s="78"/>
      <c r="AU5859" s="78"/>
      <c r="AV5859" s="78"/>
      <c r="AW5859" s="77"/>
      <c r="AX5859" s="144"/>
      <c r="AY5859" s="144"/>
      <c r="AZ5859" s="144"/>
      <c r="BA5859" s="54"/>
      <c r="BB5859" s="54"/>
    </row>
    <row r="5860" spans="2:54" x14ac:dyDescent="0.25">
      <c r="B5860" s="77"/>
      <c r="C5860" s="77"/>
      <c r="D5860" s="77"/>
      <c r="E5860" s="77"/>
      <c r="F5860" s="77"/>
      <c r="G5860" s="77"/>
      <c r="I5860" s="78"/>
      <c r="K5860" s="78"/>
      <c r="L5860" s="77"/>
      <c r="M5860" s="78"/>
      <c r="N5860" s="78"/>
      <c r="O5860" s="78"/>
      <c r="P5860" s="78"/>
      <c r="Q5860" s="144"/>
      <c r="R5860" s="78"/>
      <c r="S5860" s="78"/>
      <c r="T5860" s="78"/>
      <c r="U5860" s="78"/>
      <c r="V5860" s="219"/>
      <c r="W5860" s="78"/>
      <c r="X5860" s="78"/>
      <c r="Y5860" s="78"/>
      <c r="Z5860" s="78"/>
      <c r="AA5860" s="77"/>
      <c r="AB5860" s="77"/>
      <c r="AC5860" s="78"/>
      <c r="AD5860" s="104"/>
      <c r="AE5860" s="78"/>
      <c r="AF5860" s="104"/>
      <c r="AG5860" s="78"/>
      <c r="AH5860" s="104"/>
      <c r="AI5860" s="78"/>
      <c r="AJ5860" s="104"/>
      <c r="AK5860" s="78"/>
      <c r="AL5860" s="78"/>
      <c r="AM5860" s="8"/>
      <c r="AN5860" s="78"/>
      <c r="AO5860" s="78"/>
      <c r="AP5860" s="78"/>
      <c r="AQ5860" s="78"/>
      <c r="AR5860" s="78"/>
      <c r="AS5860" s="78"/>
      <c r="AT5860" s="78"/>
      <c r="AU5860" s="78"/>
      <c r="AV5860" s="78"/>
      <c r="AW5860" s="77"/>
      <c r="AX5860" s="144"/>
      <c r="AY5860" s="144"/>
      <c r="AZ5860" s="144"/>
      <c r="BA5860" s="54"/>
      <c r="BB5860" s="54"/>
    </row>
    <row r="5861" spans="2:54" x14ac:dyDescent="0.25">
      <c r="B5861" s="77"/>
      <c r="C5861" s="77"/>
      <c r="D5861" s="77"/>
      <c r="E5861" s="77"/>
      <c r="F5861" s="77"/>
      <c r="G5861" s="77"/>
      <c r="I5861" s="78"/>
      <c r="K5861" s="78"/>
      <c r="L5861" s="77"/>
      <c r="M5861" s="78"/>
      <c r="N5861" s="78"/>
      <c r="O5861" s="78"/>
      <c r="P5861" s="78"/>
      <c r="Q5861" s="144"/>
      <c r="R5861" s="78"/>
      <c r="S5861" s="78"/>
      <c r="T5861" s="78"/>
      <c r="U5861" s="78"/>
      <c r="V5861" s="219"/>
      <c r="W5861" s="78"/>
      <c r="X5861" s="78"/>
      <c r="Y5861" s="78"/>
      <c r="Z5861" s="78"/>
      <c r="AA5861" s="77"/>
      <c r="AB5861" s="77"/>
      <c r="AC5861" s="78"/>
      <c r="AD5861" s="104"/>
      <c r="AE5861" s="78"/>
      <c r="AF5861" s="104"/>
      <c r="AG5861" s="78"/>
      <c r="AH5861" s="104"/>
      <c r="AI5861" s="78"/>
      <c r="AJ5861" s="104"/>
      <c r="AK5861" s="78"/>
      <c r="AL5861" s="78"/>
      <c r="AM5861" s="8"/>
      <c r="AN5861" s="78"/>
      <c r="AO5861" s="78"/>
      <c r="AP5861" s="78"/>
      <c r="AQ5861" s="78"/>
      <c r="AR5861" s="78"/>
      <c r="AS5861" s="78"/>
      <c r="AT5861" s="78"/>
      <c r="AU5861" s="78"/>
      <c r="AV5861" s="78"/>
      <c r="AW5861" s="77"/>
      <c r="AX5861" s="144"/>
      <c r="AY5861" s="144"/>
      <c r="AZ5861" s="144"/>
      <c r="BA5861" s="54"/>
      <c r="BB5861" s="54"/>
    </row>
    <row r="5862" spans="2:54" x14ac:dyDescent="0.25">
      <c r="B5862" s="77"/>
      <c r="C5862" s="77"/>
      <c r="D5862" s="77"/>
      <c r="E5862" s="77"/>
      <c r="F5862" s="77"/>
      <c r="G5862" s="77"/>
      <c r="I5862" s="78"/>
      <c r="K5862" s="78"/>
      <c r="L5862" s="77"/>
      <c r="M5862" s="78"/>
      <c r="N5862" s="78"/>
      <c r="O5862" s="78"/>
      <c r="P5862" s="78"/>
      <c r="Q5862" s="144"/>
      <c r="R5862" s="78"/>
      <c r="S5862" s="78"/>
      <c r="T5862" s="78"/>
      <c r="U5862" s="78"/>
      <c r="V5862" s="219"/>
      <c r="W5862" s="78"/>
      <c r="X5862" s="78"/>
      <c r="Y5862" s="78"/>
      <c r="Z5862" s="78"/>
      <c r="AA5862" s="77"/>
      <c r="AB5862" s="77"/>
      <c r="AC5862" s="78"/>
      <c r="AD5862" s="104"/>
      <c r="AE5862" s="78"/>
      <c r="AF5862" s="104"/>
      <c r="AG5862" s="78"/>
      <c r="AH5862" s="104"/>
      <c r="AI5862" s="78"/>
      <c r="AJ5862" s="104"/>
      <c r="AK5862" s="78"/>
      <c r="AL5862" s="78"/>
      <c r="AM5862" s="8"/>
      <c r="AN5862" s="78"/>
      <c r="AO5862" s="78"/>
      <c r="AP5862" s="78"/>
      <c r="AQ5862" s="78"/>
      <c r="AR5862" s="78"/>
      <c r="AS5862" s="78"/>
      <c r="AT5862" s="78"/>
      <c r="AU5862" s="78"/>
      <c r="AV5862" s="78"/>
      <c r="AW5862" s="77"/>
      <c r="AX5862" s="144"/>
      <c r="AY5862" s="144"/>
      <c r="AZ5862" s="144"/>
      <c r="BA5862" s="54"/>
      <c r="BB5862" s="54"/>
    </row>
    <row r="5863" spans="2:54" x14ac:dyDescent="0.25">
      <c r="B5863" s="77"/>
      <c r="C5863" s="77"/>
      <c r="D5863" s="77"/>
      <c r="E5863" s="77"/>
      <c r="F5863" s="77"/>
      <c r="G5863" s="77"/>
      <c r="I5863" s="78"/>
      <c r="K5863" s="78"/>
      <c r="L5863" s="77"/>
      <c r="M5863" s="78"/>
      <c r="N5863" s="78"/>
      <c r="O5863" s="78"/>
      <c r="P5863" s="78"/>
      <c r="Q5863" s="144"/>
      <c r="R5863" s="78"/>
      <c r="S5863" s="78"/>
      <c r="T5863" s="78"/>
      <c r="U5863" s="78"/>
      <c r="V5863" s="219"/>
      <c r="W5863" s="78"/>
      <c r="X5863" s="78"/>
      <c r="Y5863" s="78"/>
      <c r="Z5863" s="78"/>
      <c r="AA5863" s="77"/>
      <c r="AB5863" s="77"/>
      <c r="AC5863" s="78"/>
      <c r="AD5863" s="104"/>
      <c r="AE5863" s="78"/>
      <c r="AF5863" s="104"/>
      <c r="AG5863" s="78"/>
      <c r="AH5863" s="104"/>
      <c r="AI5863" s="78"/>
      <c r="AJ5863" s="104"/>
      <c r="AK5863" s="78"/>
      <c r="AL5863" s="78"/>
      <c r="AM5863" s="8"/>
      <c r="AN5863" s="78"/>
      <c r="AO5863" s="78"/>
      <c r="AP5863" s="78"/>
      <c r="AQ5863" s="78"/>
      <c r="AR5863" s="78"/>
      <c r="AS5863" s="78"/>
      <c r="AT5863" s="78"/>
      <c r="AU5863" s="78"/>
      <c r="AV5863" s="78"/>
      <c r="AW5863" s="77"/>
      <c r="AX5863" s="144"/>
      <c r="AY5863" s="144"/>
      <c r="AZ5863" s="144"/>
      <c r="BA5863" s="54"/>
      <c r="BB5863" s="54"/>
    </row>
    <row r="5864" spans="2:54" x14ac:dyDescent="0.25">
      <c r="B5864" s="77"/>
      <c r="C5864" s="77"/>
      <c r="D5864" s="77"/>
      <c r="E5864" s="77"/>
      <c r="F5864" s="77"/>
      <c r="G5864" s="77"/>
      <c r="I5864" s="78"/>
      <c r="K5864" s="78"/>
      <c r="L5864" s="77"/>
      <c r="M5864" s="78"/>
      <c r="N5864" s="78"/>
      <c r="O5864" s="78"/>
      <c r="P5864" s="78"/>
      <c r="Q5864" s="144"/>
      <c r="R5864" s="78"/>
      <c r="S5864" s="78"/>
      <c r="T5864" s="78"/>
      <c r="U5864" s="78"/>
      <c r="V5864" s="219"/>
      <c r="W5864" s="78"/>
      <c r="X5864" s="78"/>
      <c r="Y5864" s="78"/>
      <c r="Z5864" s="78"/>
      <c r="AA5864" s="77"/>
      <c r="AB5864" s="77"/>
      <c r="AC5864" s="78"/>
      <c r="AD5864" s="104"/>
      <c r="AE5864" s="78"/>
      <c r="AF5864" s="104"/>
      <c r="AG5864" s="78"/>
      <c r="AH5864" s="104"/>
      <c r="AI5864" s="78"/>
      <c r="AJ5864" s="104"/>
      <c r="AK5864" s="78"/>
      <c r="AL5864" s="78"/>
      <c r="AM5864" s="8"/>
      <c r="AN5864" s="78"/>
      <c r="AO5864" s="78"/>
      <c r="AP5864" s="78"/>
      <c r="AQ5864" s="78"/>
      <c r="AR5864" s="78"/>
      <c r="AS5864" s="78"/>
      <c r="AT5864" s="78"/>
      <c r="AU5864" s="78"/>
      <c r="AV5864" s="78"/>
      <c r="AW5864" s="77"/>
      <c r="AX5864" s="144"/>
      <c r="AY5864" s="144"/>
      <c r="AZ5864" s="144"/>
      <c r="BA5864" s="54"/>
      <c r="BB5864" s="54"/>
    </row>
    <row r="5865" spans="2:54" x14ac:dyDescent="0.25">
      <c r="B5865" s="77"/>
      <c r="C5865" s="77"/>
      <c r="D5865" s="77"/>
      <c r="E5865" s="77"/>
      <c r="F5865" s="77"/>
      <c r="G5865" s="77"/>
      <c r="I5865" s="78"/>
      <c r="K5865" s="78"/>
      <c r="L5865" s="77"/>
      <c r="M5865" s="78"/>
      <c r="N5865" s="78"/>
      <c r="O5865" s="78"/>
      <c r="P5865" s="78"/>
      <c r="Q5865" s="144"/>
      <c r="R5865" s="78"/>
      <c r="S5865" s="78"/>
      <c r="T5865" s="78"/>
      <c r="U5865" s="78"/>
      <c r="V5865" s="219"/>
      <c r="W5865" s="78"/>
      <c r="X5865" s="78"/>
      <c r="Y5865" s="78"/>
      <c r="Z5865" s="78"/>
      <c r="AA5865" s="77"/>
      <c r="AB5865" s="77"/>
      <c r="AC5865" s="78"/>
      <c r="AD5865" s="104"/>
      <c r="AE5865" s="78"/>
      <c r="AF5865" s="104"/>
      <c r="AG5865" s="78"/>
      <c r="AH5865" s="104"/>
      <c r="AI5865" s="78"/>
      <c r="AJ5865" s="104"/>
      <c r="AK5865" s="78"/>
      <c r="AL5865" s="78"/>
      <c r="AM5865" s="8"/>
      <c r="AN5865" s="78"/>
      <c r="AO5865" s="78"/>
      <c r="AP5865" s="78"/>
      <c r="AQ5865" s="78"/>
      <c r="AR5865" s="78"/>
      <c r="AS5865" s="78"/>
      <c r="AT5865" s="78"/>
      <c r="AU5865" s="78"/>
      <c r="AV5865" s="78"/>
      <c r="AW5865" s="77"/>
      <c r="AX5865" s="144"/>
      <c r="AY5865" s="144"/>
      <c r="AZ5865" s="144"/>
      <c r="BA5865" s="54"/>
      <c r="BB5865" s="54"/>
    </row>
    <row r="5866" spans="2:54" x14ac:dyDescent="0.25">
      <c r="B5866" s="77"/>
      <c r="C5866" s="77"/>
      <c r="D5866" s="77"/>
      <c r="E5866" s="77"/>
      <c r="F5866" s="77"/>
      <c r="G5866" s="77"/>
      <c r="I5866" s="78"/>
      <c r="K5866" s="78"/>
      <c r="L5866" s="77"/>
      <c r="M5866" s="78"/>
      <c r="N5866" s="78"/>
      <c r="O5866" s="78"/>
      <c r="P5866" s="78"/>
      <c r="Q5866" s="144"/>
      <c r="R5866" s="78"/>
      <c r="S5866" s="78"/>
      <c r="T5866" s="78"/>
      <c r="U5866" s="78"/>
      <c r="V5866" s="219"/>
      <c r="W5866" s="78"/>
      <c r="X5866" s="78"/>
      <c r="Y5866" s="78"/>
      <c r="Z5866" s="78"/>
      <c r="AA5866" s="77"/>
      <c r="AB5866" s="77"/>
      <c r="AC5866" s="78"/>
      <c r="AD5866" s="104"/>
      <c r="AE5866" s="78"/>
      <c r="AF5866" s="104"/>
      <c r="AG5866" s="78"/>
      <c r="AH5866" s="104"/>
      <c r="AI5866" s="78"/>
      <c r="AJ5866" s="104"/>
      <c r="AK5866" s="78"/>
      <c r="AL5866" s="78"/>
      <c r="AM5866" s="8"/>
      <c r="AN5866" s="78"/>
      <c r="AO5866" s="78"/>
      <c r="AP5866" s="78"/>
      <c r="AQ5866" s="78"/>
      <c r="AR5866" s="78"/>
      <c r="AS5866" s="78"/>
      <c r="AT5866" s="78"/>
      <c r="AU5866" s="78"/>
      <c r="AV5866" s="78"/>
      <c r="AW5866" s="77"/>
      <c r="AX5866" s="144"/>
      <c r="AY5866" s="144"/>
      <c r="AZ5866" s="144"/>
      <c r="BA5866" s="54"/>
      <c r="BB5866" s="54"/>
    </row>
    <row r="5867" spans="2:54" x14ac:dyDescent="0.25">
      <c r="B5867" s="77"/>
      <c r="C5867" s="77"/>
      <c r="D5867" s="77"/>
      <c r="E5867" s="77"/>
      <c r="F5867" s="77"/>
      <c r="G5867" s="77"/>
      <c r="I5867" s="78"/>
      <c r="K5867" s="78"/>
      <c r="L5867" s="77"/>
      <c r="M5867" s="78"/>
      <c r="N5867" s="78"/>
      <c r="O5867" s="78"/>
      <c r="P5867" s="78"/>
      <c r="Q5867" s="144"/>
      <c r="R5867" s="78"/>
      <c r="S5867" s="78"/>
      <c r="T5867" s="78"/>
      <c r="U5867" s="78"/>
      <c r="V5867" s="219"/>
      <c r="W5867" s="78"/>
      <c r="X5867" s="78"/>
      <c r="Y5867" s="78"/>
      <c r="Z5867" s="78"/>
      <c r="AA5867" s="77"/>
      <c r="AB5867" s="77"/>
      <c r="AC5867" s="78"/>
      <c r="AD5867" s="104"/>
      <c r="AE5867" s="78"/>
      <c r="AF5867" s="104"/>
      <c r="AG5867" s="78"/>
      <c r="AH5867" s="104"/>
      <c r="AI5867" s="78"/>
      <c r="AJ5867" s="104"/>
      <c r="AK5867" s="78"/>
      <c r="AL5867" s="78"/>
      <c r="AM5867" s="8"/>
      <c r="AN5867" s="78"/>
      <c r="AO5867" s="78"/>
      <c r="AP5867" s="78"/>
      <c r="AQ5867" s="78"/>
      <c r="AR5867" s="78"/>
      <c r="AS5867" s="78"/>
      <c r="AT5867" s="78"/>
      <c r="AU5867" s="78"/>
      <c r="AV5867" s="78"/>
      <c r="AW5867" s="77"/>
      <c r="AX5867" s="144"/>
      <c r="AY5867" s="144"/>
      <c r="AZ5867" s="144"/>
      <c r="BA5867" s="54"/>
      <c r="BB5867" s="54"/>
    </row>
    <row r="5868" spans="2:54" x14ac:dyDescent="0.25">
      <c r="B5868" s="77"/>
      <c r="C5868" s="77"/>
      <c r="D5868" s="77"/>
      <c r="E5868" s="77"/>
      <c r="F5868" s="77"/>
      <c r="G5868" s="77"/>
      <c r="I5868" s="78"/>
      <c r="K5868" s="78"/>
      <c r="L5868" s="77"/>
      <c r="M5868" s="78"/>
      <c r="N5868" s="78"/>
      <c r="O5868" s="78"/>
      <c r="P5868" s="78"/>
      <c r="Q5868" s="144"/>
      <c r="R5868" s="78"/>
      <c r="S5868" s="78"/>
      <c r="T5868" s="78"/>
      <c r="U5868" s="78"/>
      <c r="V5868" s="219"/>
      <c r="W5868" s="78"/>
      <c r="X5868" s="78"/>
      <c r="Y5868" s="78"/>
      <c r="Z5868" s="78"/>
      <c r="AA5868" s="77"/>
      <c r="AB5868" s="77"/>
      <c r="AC5868" s="78"/>
      <c r="AD5868" s="104"/>
      <c r="AE5868" s="78"/>
      <c r="AF5868" s="104"/>
      <c r="AG5868" s="78"/>
      <c r="AH5868" s="104"/>
      <c r="AI5868" s="78"/>
      <c r="AJ5868" s="104"/>
      <c r="AK5868" s="78"/>
      <c r="AL5868" s="78"/>
      <c r="AM5868" s="8"/>
      <c r="AN5868" s="78"/>
      <c r="AO5868" s="78"/>
      <c r="AP5868" s="78"/>
      <c r="AQ5868" s="78"/>
      <c r="AR5868" s="78"/>
      <c r="AS5868" s="78"/>
      <c r="AT5868" s="78"/>
      <c r="AU5868" s="78"/>
      <c r="AV5868" s="78"/>
      <c r="AW5868" s="77"/>
      <c r="AX5868" s="144"/>
      <c r="AY5868" s="144"/>
      <c r="AZ5868" s="144"/>
      <c r="BA5868" s="54"/>
      <c r="BB5868" s="54"/>
    </row>
    <row r="5869" spans="2:54" x14ac:dyDescent="0.25">
      <c r="B5869" s="77"/>
      <c r="C5869" s="77"/>
      <c r="D5869" s="77"/>
      <c r="E5869" s="77"/>
      <c r="F5869" s="77"/>
      <c r="G5869" s="77"/>
      <c r="I5869" s="78"/>
      <c r="K5869" s="78"/>
      <c r="L5869" s="77"/>
      <c r="M5869" s="78"/>
      <c r="N5869" s="78"/>
      <c r="O5869" s="78"/>
      <c r="P5869" s="78"/>
      <c r="Q5869" s="144"/>
      <c r="R5869" s="78"/>
      <c r="S5869" s="78"/>
      <c r="T5869" s="78"/>
      <c r="U5869" s="78"/>
      <c r="V5869" s="219"/>
      <c r="W5869" s="78"/>
      <c r="X5869" s="78"/>
      <c r="Y5869" s="78"/>
      <c r="Z5869" s="78"/>
      <c r="AA5869" s="77"/>
      <c r="AB5869" s="77"/>
      <c r="AC5869" s="78"/>
      <c r="AD5869" s="104"/>
      <c r="AE5869" s="78"/>
      <c r="AF5869" s="104"/>
      <c r="AG5869" s="78"/>
      <c r="AH5869" s="104"/>
      <c r="AI5869" s="78"/>
      <c r="AJ5869" s="104"/>
      <c r="AK5869" s="78"/>
      <c r="AL5869" s="78"/>
      <c r="AM5869" s="8"/>
      <c r="AN5869" s="78"/>
      <c r="AO5869" s="78"/>
      <c r="AP5869" s="78"/>
      <c r="AQ5869" s="78"/>
      <c r="AR5869" s="78"/>
      <c r="AS5869" s="78"/>
      <c r="AT5869" s="78"/>
      <c r="AU5869" s="78"/>
      <c r="AV5869" s="78"/>
      <c r="AW5869" s="77"/>
      <c r="AX5869" s="144"/>
      <c r="AY5869" s="144"/>
      <c r="AZ5869" s="144"/>
      <c r="BA5869" s="54"/>
      <c r="BB5869" s="54"/>
    </row>
    <row r="5870" spans="2:54" x14ac:dyDescent="0.25">
      <c r="B5870" s="77"/>
      <c r="C5870" s="77"/>
      <c r="D5870" s="77"/>
      <c r="E5870" s="77"/>
      <c r="F5870" s="77"/>
      <c r="G5870" s="77"/>
      <c r="I5870" s="78"/>
      <c r="K5870" s="78"/>
      <c r="L5870" s="77"/>
      <c r="M5870" s="78"/>
      <c r="N5870" s="78"/>
      <c r="O5870" s="78"/>
      <c r="P5870" s="78"/>
      <c r="Q5870" s="144"/>
      <c r="R5870" s="78"/>
      <c r="S5870" s="78"/>
      <c r="T5870" s="78"/>
      <c r="U5870" s="78"/>
      <c r="V5870" s="219"/>
      <c r="W5870" s="78"/>
      <c r="X5870" s="78"/>
      <c r="Y5870" s="78"/>
      <c r="Z5870" s="78"/>
      <c r="AA5870" s="77"/>
      <c r="AB5870" s="77"/>
      <c r="AC5870" s="78"/>
      <c r="AD5870" s="104"/>
      <c r="AE5870" s="78"/>
      <c r="AF5870" s="104"/>
      <c r="AG5870" s="78"/>
      <c r="AH5870" s="104"/>
      <c r="AI5870" s="78"/>
      <c r="AJ5870" s="104"/>
      <c r="AK5870" s="78"/>
      <c r="AL5870" s="78"/>
      <c r="AM5870" s="8"/>
      <c r="AN5870" s="78"/>
      <c r="AO5870" s="78"/>
      <c r="AP5870" s="78"/>
      <c r="AQ5870" s="78"/>
      <c r="AR5870" s="78"/>
      <c r="AS5870" s="78"/>
      <c r="AT5870" s="78"/>
      <c r="AU5870" s="78"/>
      <c r="AV5870" s="78"/>
      <c r="AW5870" s="77"/>
      <c r="AX5870" s="144"/>
      <c r="AY5870" s="144"/>
      <c r="AZ5870" s="144"/>
      <c r="BA5870" s="54"/>
      <c r="BB5870" s="54"/>
    </row>
    <row r="5871" spans="2:54" x14ac:dyDescent="0.25">
      <c r="B5871" s="77"/>
      <c r="C5871" s="77"/>
      <c r="D5871" s="77"/>
      <c r="E5871" s="77"/>
      <c r="F5871" s="77"/>
      <c r="G5871" s="77"/>
      <c r="I5871" s="78"/>
      <c r="K5871" s="78"/>
      <c r="L5871" s="77"/>
      <c r="M5871" s="78"/>
      <c r="N5871" s="78"/>
      <c r="O5871" s="78"/>
      <c r="P5871" s="78"/>
      <c r="Q5871" s="144"/>
      <c r="R5871" s="78"/>
      <c r="S5871" s="78"/>
      <c r="T5871" s="78"/>
      <c r="U5871" s="78"/>
      <c r="V5871" s="219"/>
      <c r="W5871" s="78"/>
      <c r="X5871" s="78"/>
      <c r="Y5871" s="78"/>
      <c r="Z5871" s="78"/>
      <c r="AA5871" s="77"/>
      <c r="AB5871" s="77"/>
      <c r="AC5871" s="78"/>
      <c r="AD5871" s="104"/>
      <c r="AE5871" s="78"/>
      <c r="AF5871" s="104"/>
      <c r="AG5871" s="78"/>
      <c r="AH5871" s="104"/>
      <c r="AI5871" s="78"/>
      <c r="AJ5871" s="104"/>
      <c r="AK5871" s="78"/>
      <c r="AL5871" s="78"/>
      <c r="AM5871" s="8"/>
      <c r="AN5871" s="78"/>
      <c r="AO5871" s="78"/>
      <c r="AP5871" s="78"/>
      <c r="AQ5871" s="78"/>
      <c r="AR5871" s="78"/>
      <c r="AS5871" s="78"/>
      <c r="AT5871" s="78"/>
      <c r="AU5871" s="78"/>
      <c r="AV5871" s="78"/>
      <c r="AW5871" s="77"/>
      <c r="AX5871" s="144"/>
      <c r="AY5871" s="144"/>
      <c r="AZ5871" s="144"/>
      <c r="BA5871" s="54"/>
      <c r="BB5871" s="54"/>
    </row>
    <row r="5872" spans="2:54" x14ac:dyDescent="0.25">
      <c r="B5872" s="77"/>
      <c r="C5872" s="77"/>
      <c r="D5872" s="77"/>
      <c r="E5872" s="77"/>
      <c r="F5872" s="77"/>
      <c r="G5872" s="77"/>
      <c r="I5872" s="78"/>
      <c r="K5872" s="78"/>
      <c r="L5872" s="77"/>
      <c r="M5872" s="78"/>
      <c r="N5872" s="78"/>
      <c r="O5872" s="78"/>
      <c r="P5872" s="78"/>
      <c r="Q5872" s="144"/>
      <c r="R5872" s="78"/>
      <c r="S5872" s="78"/>
      <c r="T5872" s="78"/>
      <c r="U5872" s="78"/>
      <c r="V5872" s="219"/>
      <c r="W5872" s="78"/>
      <c r="X5872" s="78"/>
      <c r="Y5872" s="78"/>
      <c r="Z5872" s="78"/>
      <c r="AA5872" s="77"/>
      <c r="AB5872" s="77"/>
      <c r="AC5872" s="78"/>
      <c r="AD5872" s="104"/>
      <c r="AE5872" s="78"/>
      <c r="AF5872" s="104"/>
      <c r="AG5872" s="78"/>
      <c r="AH5872" s="104"/>
      <c r="AI5872" s="78"/>
      <c r="AJ5872" s="104"/>
      <c r="AK5872" s="78"/>
      <c r="AL5872" s="78"/>
      <c r="AM5872" s="8"/>
      <c r="AN5872" s="78"/>
      <c r="AO5872" s="78"/>
      <c r="AP5872" s="78"/>
      <c r="AQ5872" s="78"/>
      <c r="AR5872" s="78"/>
      <c r="AS5872" s="78"/>
      <c r="AT5872" s="78"/>
      <c r="AU5872" s="78"/>
      <c r="AV5872" s="78"/>
      <c r="AW5872" s="77"/>
      <c r="AX5872" s="144"/>
      <c r="AY5872" s="144"/>
      <c r="AZ5872" s="144"/>
      <c r="BA5872" s="54"/>
      <c r="BB5872" s="54"/>
    </row>
    <row r="5873" spans="2:54" x14ac:dyDescent="0.25">
      <c r="B5873" s="77"/>
      <c r="C5873" s="77"/>
      <c r="D5873" s="77"/>
      <c r="E5873" s="77"/>
      <c r="F5873" s="77"/>
      <c r="G5873" s="77"/>
      <c r="I5873" s="78"/>
      <c r="K5873" s="78"/>
      <c r="L5873" s="77"/>
      <c r="M5873" s="78"/>
      <c r="N5873" s="78"/>
      <c r="O5873" s="78"/>
      <c r="P5873" s="78"/>
      <c r="Q5873" s="144"/>
      <c r="R5873" s="78"/>
      <c r="S5873" s="78"/>
      <c r="T5873" s="78"/>
      <c r="U5873" s="78"/>
      <c r="V5873" s="219"/>
      <c r="W5873" s="78"/>
      <c r="X5873" s="78"/>
      <c r="Y5873" s="78"/>
      <c r="Z5873" s="78"/>
      <c r="AA5873" s="77"/>
      <c r="AB5873" s="77"/>
      <c r="AC5873" s="78"/>
      <c r="AD5873" s="104"/>
      <c r="AE5873" s="78"/>
      <c r="AF5873" s="104"/>
      <c r="AG5873" s="78"/>
      <c r="AH5873" s="104"/>
      <c r="AI5873" s="78"/>
      <c r="AJ5873" s="104"/>
      <c r="AK5873" s="78"/>
      <c r="AL5873" s="78"/>
      <c r="AM5873" s="8"/>
      <c r="AN5873" s="78"/>
      <c r="AO5873" s="78"/>
      <c r="AP5873" s="78"/>
      <c r="AQ5873" s="78"/>
      <c r="AR5873" s="78"/>
      <c r="AS5873" s="78"/>
      <c r="AT5873" s="78"/>
      <c r="AU5873" s="78"/>
      <c r="AV5873" s="78"/>
      <c r="AW5873" s="77"/>
      <c r="AX5873" s="144"/>
      <c r="AY5873" s="144"/>
      <c r="AZ5873" s="144"/>
      <c r="BA5873" s="54"/>
      <c r="BB5873" s="54"/>
    </row>
    <row r="5874" spans="2:54" x14ac:dyDescent="0.25">
      <c r="B5874" s="77"/>
      <c r="C5874" s="77"/>
      <c r="D5874" s="77"/>
      <c r="E5874" s="77"/>
      <c r="F5874" s="77"/>
      <c r="G5874" s="77"/>
      <c r="I5874" s="78"/>
      <c r="K5874" s="78"/>
      <c r="L5874" s="77"/>
      <c r="M5874" s="78"/>
      <c r="N5874" s="78"/>
      <c r="O5874" s="78"/>
      <c r="P5874" s="78"/>
      <c r="Q5874" s="144"/>
      <c r="R5874" s="78"/>
      <c r="S5874" s="78"/>
      <c r="T5874" s="78"/>
      <c r="U5874" s="78"/>
      <c r="V5874" s="219"/>
      <c r="W5874" s="78"/>
      <c r="X5874" s="78"/>
      <c r="Y5874" s="78"/>
      <c r="Z5874" s="78"/>
      <c r="AA5874" s="77"/>
      <c r="AB5874" s="77"/>
      <c r="AC5874" s="78"/>
      <c r="AD5874" s="104"/>
      <c r="AE5874" s="78"/>
      <c r="AF5874" s="104"/>
      <c r="AG5874" s="78"/>
      <c r="AH5874" s="104"/>
      <c r="AI5874" s="78"/>
      <c r="AJ5874" s="104"/>
      <c r="AK5874" s="78"/>
      <c r="AL5874" s="78"/>
      <c r="AM5874" s="8"/>
      <c r="AN5874" s="78"/>
      <c r="AO5874" s="78"/>
      <c r="AP5874" s="78"/>
      <c r="AQ5874" s="78"/>
      <c r="AR5874" s="78"/>
      <c r="AS5874" s="78"/>
      <c r="AT5874" s="78"/>
      <c r="AU5874" s="78"/>
      <c r="AV5874" s="78"/>
      <c r="AW5874" s="77"/>
      <c r="AX5874" s="144"/>
      <c r="AY5874" s="144"/>
      <c r="AZ5874" s="144"/>
      <c r="BA5874" s="54"/>
      <c r="BB5874" s="54"/>
    </row>
    <row r="5875" spans="2:54" x14ac:dyDescent="0.25">
      <c r="B5875" s="77"/>
      <c r="C5875" s="77"/>
      <c r="D5875" s="77"/>
      <c r="E5875" s="77"/>
      <c r="F5875" s="77"/>
      <c r="G5875" s="77"/>
      <c r="I5875" s="78"/>
      <c r="K5875" s="78"/>
      <c r="L5875" s="77"/>
      <c r="M5875" s="78"/>
      <c r="N5875" s="78"/>
      <c r="O5875" s="78"/>
      <c r="P5875" s="78"/>
      <c r="Q5875" s="144"/>
      <c r="R5875" s="78"/>
      <c r="S5875" s="78"/>
      <c r="T5875" s="78"/>
      <c r="U5875" s="78"/>
      <c r="V5875" s="219"/>
      <c r="W5875" s="78"/>
      <c r="X5875" s="78"/>
      <c r="Y5875" s="78"/>
      <c r="Z5875" s="78"/>
      <c r="AA5875" s="77"/>
      <c r="AB5875" s="77"/>
      <c r="AC5875" s="78"/>
      <c r="AD5875" s="104"/>
      <c r="AE5875" s="78"/>
      <c r="AF5875" s="104"/>
      <c r="AG5875" s="78"/>
      <c r="AH5875" s="104"/>
      <c r="AI5875" s="78"/>
      <c r="AJ5875" s="104"/>
      <c r="AK5875" s="78"/>
      <c r="AL5875" s="78"/>
      <c r="AM5875" s="8"/>
      <c r="AN5875" s="78"/>
      <c r="AO5875" s="78"/>
      <c r="AP5875" s="78"/>
      <c r="AQ5875" s="78"/>
      <c r="AR5875" s="78"/>
      <c r="AS5875" s="78"/>
      <c r="AT5875" s="78"/>
      <c r="AU5875" s="78"/>
      <c r="AV5875" s="78"/>
      <c r="AW5875" s="77"/>
      <c r="AX5875" s="144"/>
      <c r="AY5875" s="144"/>
      <c r="AZ5875" s="144"/>
      <c r="BA5875" s="54"/>
      <c r="BB5875" s="54"/>
    </row>
    <row r="5876" spans="2:54" x14ac:dyDescent="0.25">
      <c r="B5876" s="77"/>
      <c r="C5876" s="77"/>
      <c r="D5876" s="77"/>
      <c r="E5876" s="77"/>
      <c r="F5876" s="77"/>
      <c r="G5876" s="77"/>
      <c r="I5876" s="78"/>
      <c r="K5876" s="78"/>
      <c r="L5876" s="77"/>
      <c r="M5876" s="78"/>
      <c r="N5876" s="78"/>
      <c r="O5876" s="78"/>
      <c r="P5876" s="78"/>
      <c r="Q5876" s="144"/>
      <c r="R5876" s="78"/>
      <c r="S5876" s="78"/>
      <c r="T5876" s="78"/>
      <c r="U5876" s="78"/>
      <c r="V5876" s="219"/>
      <c r="W5876" s="78"/>
      <c r="X5876" s="78"/>
      <c r="Y5876" s="78"/>
      <c r="Z5876" s="78"/>
      <c r="AA5876" s="77"/>
      <c r="AB5876" s="77"/>
      <c r="AC5876" s="78"/>
      <c r="AD5876" s="104"/>
      <c r="AE5876" s="78"/>
      <c r="AF5876" s="104"/>
      <c r="AG5876" s="78"/>
      <c r="AH5876" s="104"/>
      <c r="AI5876" s="78"/>
      <c r="AJ5876" s="104"/>
      <c r="AK5876" s="78"/>
      <c r="AL5876" s="78"/>
      <c r="AM5876" s="8"/>
      <c r="AN5876" s="78"/>
      <c r="AO5876" s="78"/>
      <c r="AP5876" s="78"/>
      <c r="AQ5876" s="78"/>
      <c r="AR5876" s="78"/>
      <c r="AS5876" s="78"/>
      <c r="AT5876" s="78"/>
      <c r="AU5876" s="78"/>
      <c r="AV5876" s="78"/>
      <c r="AW5876" s="77"/>
      <c r="AX5876" s="144"/>
      <c r="AY5876" s="144"/>
      <c r="AZ5876" s="144"/>
      <c r="BA5876" s="54"/>
      <c r="BB5876" s="54"/>
    </row>
    <row r="5877" spans="2:54" x14ac:dyDescent="0.25">
      <c r="B5877" s="77"/>
      <c r="C5877" s="77"/>
      <c r="D5877" s="77"/>
      <c r="E5877" s="77"/>
      <c r="F5877" s="77"/>
      <c r="G5877" s="77"/>
      <c r="I5877" s="78"/>
      <c r="K5877" s="78"/>
      <c r="L5877" s="77"/>
      <c r="M5877" s="78"/>
      <c r="N5877" s="78"/>
      <c r="O5877" s="78"/>
      <c r="P5877" s="78"/>
      <c r="Q5877" s="144"/>
      <c r="R5877" s="78"/>
      <c r="S5877" s="78"/>
      <c r="T5877" s="78"/>
      <c r="U5877" s="78"/>
      <c r="V5877" s="219"/>
      <c r="W5877" s="78"/>
      <c r="X5877" s="78"/>
      <c r="Y5877" s="78"/>
      <c r="Z5877" s="78"/>
      <c r="AA5877" s="77"/>
      <c r="AB5877" s="77"/>
      <c r="AC5877" s="78"/>
      <c r="AD5877" s="104"/>
      <c r="AE5877" s="78"/>
      <c r="AF5877" s="104"/>
      <c r="AG5877" s="78"/>
      <c r="AH5877" s="104"/>
      <c r="AI5877" s="78"/>
      <c r="AJ5877" s="104"/>
      <c r="AK5877" s="78"/>
      <c r="AL5877" s="78"/>
      <c r="AM5877" s="8"/>
      <c r="AN5877" s="78"/>
      <c r="AO5877" s="78"/>
      <c r="AP5877" s="78"/>
      <c r="AQ5877" s="78"/>
      <c r="AR5877" s="78"/>
      <c r="AS5877" s="78"/>
      <c r="AT5877" s="78"/>
      <c r="AU5877" s="78"/>
      <c r="AV5877" s="78"/>
      <c r="AW5877" s="77"/>
      <c r="AX5877" s="144"/>
      <c r="AY5877" s="144"/>
      <c r="AZ5877" s="144"/>
      <c r="BA5877" s="54"/>
      <c r="BB5877" s="54"/>
    </row>
    <row r="5878" spans="2:54" x14ac:dyDescent="0.25">
      <c r="B5878" s="77"/>
      <c r="C5878" s="77"/>
      <c r="D5878" s="77"/>
      <c r="E5878" s="77"/>
      <c r="F5878" s="77"/>
      <c r="G5878" s="77"/>
      <c r="I5878" s="78"/>
      <c r="K5878" s="78"/>
      <c r="L5878" s="77"/>
      <c r="M5878" s="78"/>
      <c r="N5878" s="78"/>
      <c r="O5878" s="78"/>
      <c r="P5878" s="78"/>
      <c r="Q5878" s="144"/>
      <c r="R5878" s="78"/>
      <c r="S5878" s="78"/>
      <c r="T5878" s="78"/>
      <c r="U5878" s="78"/>
      <c r="V5878" s="219"/>
      <c r="W5878" s="78"/>
      <c r="X5878" s="78"/>
      <c r="Y5878" s="78"/>
      <c r="Z5878" s="78"/>
      <c r="AA5878" s="77"/>
      <c r="AB5878" s="77"/>
      <c r="AC5878" s="78"/>
      <c r="AD5878" s="104"/>
      <c r="AE5878" s="78"/>
      <c r="AF5878" s="104"/>
      <c r="AG5878" s="78"/>
      <c r="AH5878" s="104"/>
      <c r="AI5878" s="78"/>
      <c r="AJ5878" s="104"/>
      <c r="AK5878" s="78"/>
      <c r="AL5878" s="78"/>
      <c r="AM5878" s="8"/>
      <c r="AN5878" s="78"/>
      <c r="AO5878" s="78"/>
      <c r="AP5878" s="78"/>
      <c r="AQ5878" s="78"/>
      <c r="AR5878" s="78"/>
      <c r="AS5878" s="78"/>
      <c r="AT5878" s="78"/>
      <c r="AU5878" s="78"/>
      <c r="AV5878" s="78"/>
      <c r="AW5878" s="77"/>
      <c r="AX5878" s="144"/>
      <c r="AY5878" s="144"/>
      <c r="AZ5878" s="144"/>
      <c r="BA5878" s="54"/>
      <c r="BB5878" s="54"/>
    </row>
    <row r="5879" spans="2:54" x14ac:dyDescent="0.25">
      <c r="B5879" s="77"/>
      <c r="C5879" s="77"/>
      <c r="D5879" s="77"/>
      <c r="E5879" s="77"/>
      <c r="F5879" s="77"/>
      <c r="G5879" s="77"/>
      <c r="I5879" s="78"/>
      <c r="K5879" s="78"/>
      <c r="L5879" s="77"/>
      <c r="M5879" s="78"/>
      <c r="N5879" s="78"/>
      <c r="O5879" s="78"/>
      <c r="P5879" s="78"/>
      <c r="Q5879" s="144"/>
      <c r="R5879" s="78"/>
      <c r="S5879" s="78"/>
      <c r="T5879" s="78"/>
      <c r="U5879" s="78"/>
      <c r="V5879" s="219"/>
      <c r="W5879" s="78"/>
      <c r="X5879" s="78"/>
      <c r="Y5879" s="78"/>
      <c r="Z5879" s="78"/>
      <c r="AA5879" s="77"/>
      <c r="AB5879" s="77"/>
      <c r="AC5879" s="78"/>
      <c r="AD5879" s="104"/>
      <c r="AE5879" s="78"/>
      <c r="AF5879" s="104"/>
      <c r="AG5879" s="78"/>
      <c r="AH5879" s="104"/>
      <c r="AI5879" s="78"/>
      <c r="AJ5879" s="104"/>
      <c r="AK5879" s="78"/>
      <c r="AL5879" s="78"/>
      <c r="AM5879" s="8"/>
      <c r="AN5879" s="78"/>
      <c r="AO5879" s="78"/>
      <c r="AP5879" s="78"/>
      <c r="AQ5879" s="78"/>
      <c r="AR5879" s="78"/>
      <c r="AS5879" s="78"/>
      <c r="AT5879" s="78"/>
      <c r="AU5879" s="78"/>
      <c r="AV5879" s="78"/>
      <c r="AW5879" s="77"/>
      <c r="AX5879" s="144"/>
      <c r="AY5879" s="144"/>
      <c r="AZ5879" s="144"/>
      <c r="BA5879" s="54"/>
      <c r="BB5879" s="54"/>
    </row>
    <row r="5880" spans="2:54" x14ac:dyDescent="0.25">
      <c r="B5880" s="77"/>
      <c r="C5880" s="77"/>
      <c r="D5880" s="77"/>
      <c r="E5880" s="77"/>
      <c r="F5880" s="77"/>
      <c r="G5880" s="77"/>
      <c r="I5880" s="78"/>
      <c r="K5880" s="78"/>
      <c r="L5880" s="77"/>
      <c r="M5880" s="78"/>
      <c r="N5880" s="78"/>
      <c r="O5880" s="78"/>
      <c r="P5880" s="78"/>
      <c r="Q5880" s="144"/>
      <c r="R5880" s="78"/>
      <c r="S5880" s="78"/>
      <c r="T5880" s="78"/>
      <c r="U5880" s="78"/>
      <c r="V5880" s="219"/>
      <c r="W5880" s="78"/>
      <c r="X5880" s="78"/>
      <c r="Y5880" s="78"/>
      <c r="Z5880" s="78"/>
      <c r="AA5880" s="77"/>
      <c r="AB5880" s="77"/>
      <c r="AC5880" s="78"/>
      <c r="AD5880" s="104"/>
      <c r="AE5880" s="78"/>
      <c r="AF5880" s="104"/>
      <c r="AG5880" s="78"/>
      <c r="AH5880" s="104"/>
      <c r="AI5880" s="78"/>
      <c r="AJ5880" s="104"/>
      <c r="AK5880" s="78"/>
      <c r="AL5880" s="78"/>
      <c r="AM5880" s="8"/>
      <c r="AN5880" s="78"/>
      <c r="AO5880" s="78"/>
      <c r="AP5880" s="78"/>
      <c r="AQ5880" s="78"/>
      <c r="AR5880" s="78"/>
      <c r="AS5880" s="78"/>
      <c r="AT5880" s="78"/>
      <c r="AU5880" s="78"/>
      <c r="AV5880" s="78"/>
      <c r="AW5880" s="77"/>
      <c r="AX5880" s="144"/>
      <c r="AY5880" s="144"/>
      <c r="AZ5880" s="144"/>
      <c r="BA5880" s="54"/>
      <c r="BB5880" s="54"/>
    </row>
    <row r="5881" spans="2:54" x14ac:dyDescent="0.25">
      <c r="B5881" s="77"/>
      <c r="C5881" s="77"/>
      <c r="D5881" s="77"/>
      <c r="E5881" s="77"/>
      <c r="F5881" s="77"/>
      <c r="G5881" s="77"/>
      <c r="I5881" s="78"/>
      <c r="K5881" s="78"/>
      <c r="L5881" s="77"/>
      <c r="M5881" s="78"/>
      <c r="N5881" s="78"/>
      <c r="O5881" s="78"/>
      <c r="P5881" s="78"/>
      <c r="Q5881" s="144"/>
      <c r="R5881" s="78"/>
      <c r="S5881" s="78"/>
      <c r="T5881" s="78"/>
      <c r="U5881" s="78"/>
      <c r="V5881" s="219"/>
      <c r="W5881" s="78"/>
      <c r="X5881" s="78"/>
      <c r="Y5881" s="78"/>
      <c r="Z5881" s="78"/>
      <c r="AA5881" s="77"/>
      <c r="AB5881" s="77"/>
      <c r="AC5881" s="78"/>
      <c r="AD5881" s="104"/>
      <c r="AE5881" s="78"/>
      <c r="AF5881" s="104"/>
      <c r="AG5881" s="78"/>
      <c r="AH5881" s="104"/>
      <c r="AI5881" s="78"/>
      <c r="AJ5881" s="104"/>
      <c r="AK5881" s="78"/>
      <c r="AL5881" s="78"/>
      <c r="AM5881" s="8"/>
      <c r="AN5881" s="78"/>
      <c r="AO5881" s="78"/>
      <c r="AP5881" s="78"/>
      <c r="AQ5881" s="78"/>
      <c r="AR5881" s="78"/>
      <c r="AS5881" s="78"/>
      <c r="AT5881" s="78"/>
      <c r="AU5881" s="78"/>
      <c r="AV5881" s="78"/>
      <c r="AW5881" s="77"/>
      <c r="AX5881" s="144"/>
      <c r="AY5881" s="144"/>
      <c r="AZ5881" s="144"/>
      <c r="BA5881" s="54"/>
      <c r="BB5881" s="54"/>
    </row>
    <row r="5882" spans="2:54" x14ac:dyDescent="0.25">
      <c r="B5882" s="77"/>
      <c r="C5882" s="77"/>
      <c r="D5882" s="77"/>
      <c r="E5882" s="77"/>
      <c r="F5882" s="77"/>
      <c r="G5882" s="77"/>
      <c r="I5882" s="78"/>
      <c r="K5882" s="78"/>
      <c r="L5882" s="77"/>
      <c r="M5882" s="78"/>
      <c r="N5882" s="78"/>
      <c r="O5882" s="78"/>
      <c r="P5882" s="78"/>
      <c r="Q5882" s="144"/>
      <c r="R5882" s="78"/>
      <c r="S5882" s="78"/>
      <c r="T5882" s="78"/>
      <c r="U5882" s="78"/>
      <c r="V5882" s="219"/>
      <c r="W5882" s="78"/>
      <c r="X5882" s="78"/>
      <c r="Y5882" s="78"/>
      <c r="Z5882" s="78"/>
      <c r="AA5882" s="77"/>
      <c r="AB5882" s="77"/>
      <c r="AC5882" s="78"/>
      <c r="AD5882" s="104"/>
      <c r="AE5882" s="78"/>
      <c r="AF5882" s="104"/>
      <c r="AG5882" s="78"/>
      <c r="AH5882" s="104"/>
      <c r="AI5882" s="78"/>
      <c r="AJ5882" s="104"/>
      <c r="AK5882" s="78"/>
      <c r="AL5882" s="78"/>
      <c r="AM5882" s="8"/>
      <c r="AN5882" s="78"/>
      <c r="AO5882" s="78"/>
      <c r="AP5882" s="78"/>
      <c r="AQ5882" s="78"/>
      <c r="AR5882" s="78"/>
      <c r="AS5882" s="78"/>
      <c r="AT5882" s="78"/>
      <c r="AU5882" s="78"/>
      <c r="AV5882" s="78"/>
      <c r="AW5882" s="77"/>
      <c r="AX5882" s="144"/>
      <c r="AY5882" s="144"/>
      <c r="AZ5882" s="144"/>
      <c r="BA5882" s="54"/>
      <c r="BB5882" s="54"/>
    </row>
    <row r="5883" spans="2:54" x14ac:dyDescent="0.25">
      <c r="B5883" s="77"/>
      <c r="C5883" s="77"/>
      <c r="D5883" s="77"/>
      <c r="E5883" s="77"/>
      <c r="F5883" s="77"/>
      <c r="G5883" s="77"/>
      <c r="I5883" s="78"/>
      <c r="K5883" s="78"/>
      <c r="L5883" s="77"/>
      <c r="M5883" s="78"/>
      <c r="N5883" s="78"/>
      <c r="O5883" s="78"/>
      <c r="P5883" s="78"/>
      <c r="Q5883" s="144"/>
      <c r="R5883" s="78"/>
      <c r="S5883" s="78"/>
      <c r="T5883" s="78"/>
      <c r="U5883" s="78"/>
      <c r="V5883" s="219"/>
      <c r="W5883" s="78"/>
      <c r="X5883" s="78"/>
      <c r="Y5883" s="78"/>
      <c r="Z5883" s="78"/>
      <c r="AA5883" s="77"/>
      <c r="AB5883" s="77"/>
      <c r="AC5883" s="78"/>
      <c r="AD5883" s="104"/>
      <c r="AE5883" s="78"/>
      <c r="AF5883" s="104"/>
      <c r="AG5883" s="78"/>
      <c r="AH5883" s="104"/>
      <c r="AI5883" s="78"/>
      <c r="AJ5883" s="104"/>
      <c r="AK5883" s="78"/>
      <c r="AL5883" s="78"/>
      <c r="AM5883" s="8"/>
      <c r="AN5883" s="78"/>
      <c r="AO5883" s="78"/>
      <c r="AP5883" s="78"/>
      <c r="AQ5883" s="78"/>
      <c r="AR5883" s="78"/>
      <c r="AS5883" s="78"/>
      <c r="AT5883" s="78"/>
      <c r="AU5883" s="78"/>
      <c r="AV5883" s="78"/>
      <c r="AW5883" s="77"/>
      <c r="AX5883" s="144"/>
      <c r="AY5883" s="144"/>
      <c r="AZ5883" s="144"/>
      <c r="BA5883" s="54"/>
      <c r="BB5883" s="54"/>
    </row>
    <row r="5884" spans="2:54" x14ac:dyDescent="0.25">
      <c r="B5884" s="77"/>
      <c r="C5884" s="77"/>
      <c r="D5884" s="77"/>
      <c r="E5884" s="77"/>
      <c r="F5884" s="77"/>
      <c r="G5884" s="77"/>
      <c r="I5884" s="78"/>
      <c r="K5884" s="78"/>
      <c r="L5884" s="77"/>
      <c r="M5884" s="78"/>
      <c r="N5884" s="78"/>
      <c r="O5884" s="78"/>
      <c r="P5884" s="78"/>
      <c r="Q5884" s="144"/>
      <c r="R5884" s="78"/>
      <c r="S5884" s="78"/>
      <c r="T5884" s="78"/>
      <c r="U5884" s="78"/>
      <c r="V5884" s="219"/>
      <c r="W5884" s="78"/>
      <c r="X5884" s="78"/>
      <c r="Y5884" s="78"/>
      <c r="Z5884" s="78"/>
      <c r="AA5884" s="77"/>
      <c r="AB5884" s="77"/>
      <c r="AC5884" s="78"/>
      <c r="AD5884" s="104"/>
      <c r="AE5884" s="78"/>
      <c r="AF5884" s="104"/>
      <c r="AG5884" s="78"/>
      <c r="AH5884" s="104"/>
      <c r="AI5884" s="78"/>
      <c r="AJ5884" s="104"/>
      <c r="AK5884" s="78"/>
      <c r="AL5884" s="78"/>
      <c r="AM5884" s="8"/>
      <c r="AN5884" s="78"/>
      <c r="AO5884" s="78"/>
      <c r="AP5884" s="78"/>
      <c r="AQ5884" s="78"/>
      <c r="AR5884" s="78"/>
      <c r="AS5884" s="78"/>
      <c r="AT5884" s="78"/>
      <c r="AU5884" s="78"/>
      <c r="AV5884" s="78"/>
      <c r="AW5884" s="77"/>
      <c r="AX5884" s="144"/>
      <c r="AY5884" s="144"/>
      <c r="AZ5884" s="144"/>
      <c r="BA5884" s="54"/>
      <c r="BB5884" s="54"/>
    </row>
    <row r="5885" spans="2:54" x14ac:dyDescent="0.25">
      <c r="B5885" s="77"/>
      <c r="C5885" s="77"/>
      <c r="D5885" s="77"/>
      <c r="E5885" s="77"/>
      <c r="F5885" s="77"/>
      <c r="G5885" s="77"/>
      <c r="I5885" s="78"/>
      <c r="K5885" s="78"/>
      <c r="L5885" s="77"/>
      <c r="M5885" s="78"/>
      <c r="N5885" s="78"/>
      <c r="O5885" s="78"/>
      <c r="P5885" s="78"/>
      <c r="Q5885" s="144"/>
      <c r="R5885" s="78"/>
      <c r="S5885" s="78"/>
      <c r="T5885" s="78"/>
      <c r="U5885" s="78"/>
      <c r="V5885" s="219"/>
      <c r="W5885" s="78"/>
      <c r="X5885" s="78"/>
      <c r="Y5885" s="78"/>
      <c r="Z5885" s="78"/>
      <c r="AA5885" s="77"/>
      <c r="AB5885" s="77"/>
      <c r="AC5885" s="78"/>
      <c r="AD5885" s="104"/>
      <c r="AE5885" s="78"/>
      <c r="AF5885" s="104"/>
      <c r="AG5885" s="78"/>
      <c r="AH5885" s="104"/>
      <c r="AI5885" s="78"/>
      <c r="AJ5885" s="104"/>
      <c r="AK5885" s="78"/>
      <c r="AL5885" s="78"/>
      <c r="AM5885" s="8"/>
      <c r="AN5885" s="78"/>
      <c r="AO5885" s="78"/>
      <c r="AP5885" s="78"/>
      <c r="AQ5885" s="78"/>
      <c r="AR5885" s="78"/>
      <c r="AS5885" s="78"/>
      <c r="AT5885" s="78"/>
      <c r="AU5885" s="78"/>
      <c r="AV5885" s="78"/>
      <c r="AW5885" s="77"/>
      <c r="AX5885" s="144"/>
      <c r="AY5885" s="144"/>
      <c r="AZ5885" s="144"/>
      <c r="BA5885" s="54"/>
      <c r="BB5885" s="54"/>
    </row>
    <row r="5886" spans="2:54" x14ac:dyDescent="0.25">
      <c r="B5886" s="77"/>
      <c r="C5886" s="77"/>
      <c r="D5886" s="77"/>
      <c r="E5886" s="77"/>
      <c r="F5886" s="77"/>
      <c r="G5886" s="77"/>
      <c r="I5886" s="78"/>
      <c r="K5886" s="78"/>
      <c r="L5886" s="77"/>
      <c r="M5886" s="78"/>
      <c r="N5886" s="78"/>
      <c r="O5886" s="78"/>
      <c r="P5886" s="78"/>
      <c r="Q5886" s="144"/>
      <c r="R5886" s="78"/>
      <c r="S5886" s="78"/>
      <c r="T5886" s="78"/>
      <c r="U5886" s="78"/>
      <c r="V5886" s="219"/>
      <c r="W5886" s="78"/>
      <c r="X5886" s="78"/>
      <c r="Y5886" s="78"/>
      <c r="Z5886" s="78"/>
      <c r="AA5886" s="77"/>
      <c r="AB5886" s="77"/>
      <c r="AC5886" s="78"/>
      <c r="AD5886" s="104"/>
      <c r="AE5886" s="78"/>
      <c r="AF5886" s="104"/>
      <c r="AG5886" s="78"/>
      <c r="AH5886" s="104"/>
      <c r="AI5886" s="78"/>
      <c r="AJ5886" s="104"/>
      <c r="AK5886" s="78"/>
      <c r="AL5886" s="78"/>
      <c r="AM5886" s="8"/>
      <c r="AN5886" s="78"/>
      <c r="AO5886" s="78"/>
      <c r="AP5886" s="78"/>
      <c r="AQ5886" s="78"/>
      <c r="AR5886" s="78"/>
      <c r="AS5886" s="78"/>
      <c r="AT5886" s="78"/>
      <c r="AU5886" s="78"/>
      <c r="AV5886" s="78"/>
      <c r="AW5886" s="77"/>
      <c r="AX5886" s="144"/>
      <c r="AY5886" s="144"/>
      <c r="AZ5886" s="144"/>
      <c r="BA5886" s="54"/>
      <c r="BB5886" s="54"/>
    </row>
    <row r="5887" spans="2:54" x14ac:dyDescent="0.25">
      <c r="B5887" s="77"/>
      <c r="C5887" s="77"/>
      <c r="D5887" s="77"/>
      <c r="E5887" s="77"/>
      <c r="F5887" s="77"/>
      <c r="G5887" s="77"/>
      <c r="I5887" s="78"/>
      <c r="K5887" s="78"/>
      <c r="L5887" s="77"/>
      <c r="M5887" s="78"/>
      <c r="N5887" s="78"/>
      <c r="O5887" s="78"/>
      <c r="P5887" s="78"/>
      <c r="Q5887" s="144"/>
      <c r="R5887" s="78"/>
      <c r="S5887" s="78"/>
      <c r="T5887" s="78"/>
      <c r="U5887" s="78"/>
      <c r="V5887" s="219"/>
      <c r="W5887" s="78"/>
      <c r="X5887" s="78"/>
      <c r="Y5887" s="78"/>
      <c r="Z5887" s="78"/>
      <c r="AA5887" s="77"/>
      <c r="AB5887" s="77"/>
      <c r="AC5887" s="78"/>
      <c r="AD5887" s="104"/>
      <c r="AE5887" s="78"/>
      <c r="AF5887" s="104"/>
      <c r="AG5887" s="78"/>
      <c r="AH5887" s="104"/>
      <c r="AI5887" s="78"/>
      <c r="AJ5887" s="104"/>
      <c r="AK5887" s="78"/>
      <c r="AL5887" s="78"/>
      <c r="AM5887" s="8"/>
      <c r="AN5887" s="78"/>
      <c r="AO5887" s="78"/>
      <c r="AP5887" s="78"/>
      <c r="AQ5887" s="78"/>
      <c r="AR5887" s="78"/>
      <c r="AS5887" s="78"/>
      <c r="AT5887" s="78"/>
      <c r="AU5887" s="78"/>
      <c r="AV5887" s="78"/>
      <c r="AW5887" s="77"/>
      <c r="AX5887" s="144"/>
      <c r="AY5887" s="144"/>
      <c r="AZ5887" s="144"/>
      <c r="BA5887" s="54"/>
      <c r="BB5887" s="54"/>
    </row>
    <row r="5888" spans="2:54" x14ac:dyDescent="0.25">
      <c r="B5888" s="77"/>
      <c r="C5888" s="77"/>
      <c r="D5888" s="77"/>
      <c r="E5888" s="77"/>
      <c r="F5888" s="77"/>
      <c r="G5888" s="77"/>
      <c r="I5888" s="78"/>
      <c r="K5888" s="78"/>
      <c r="L5888" s="77"/>
      <c r="M5888" s="78"/>
      <c r="N5888" s="78"/>
      <c r="O5888" s="78"/>
      <c r="P5888" s="78"/>
      <c r="Q5888" s="144"/>
      <c r="R5888" s="78"/>
      <c r="S5888" s="78"/>
      <c r="T5888" s="78"/>
      <c r="U5888" s="78"/>
      <c r="V5888" s="219"/>
      <c r="W5888" s="78"/>
      <c r="X5888" s="78"/>
      <c r="Y5888" s="78"/>
      <c r="Z5888" s="78"/>
      <c r="AA5888" s="77"/>
      <c r="AB5888" s="77"/>
      <c r="AC5888" s="78"/>
      <c r="AD5888" s="104"/>
      <c r="AE5888" s="78"/>
      <c r="AF5888" s="104"/>
      <c r="AG5888" s="78"/>
      <c r="AH5888" s="104"/>
      <c r="AI5888" s="78"/>
      <c r="AJ5888" s="104"/>
      <c r="AK5888" s="78"/>
      <c r="AL5888" s="78"/>
      <c r="AM5888" s="8"/>
      <c r="AN5888" s="78"/>
      <c r="AO5888" s="78"/>
      <c r="AP5888" s="78"/>
      <c r="AQ5888" s="78"/>
      <c r="AR5888" s="78"/>
      <c r="AS5888" s="78"/>
      <c r="AT5888" s="78"/>
      <c r="AU5888" s="78"/>
      <c r="AV5888" s="78"/>
      <c r="AW5888" s="77"/>
      <c r="AX5888" s="144"/>
      <c r="AY5888" s="144"/>
      <c r="AZ5888" s="144"/>
      <c r="BA5888" s="54"/>
      <c r="BB5888" s="54"/>
    </row>
    <row r="5889" spans="2:54" x14ac:dyDescent="0.25">
      <c r="B5889" s="77"/>
      <c r="C5889" s="77"/>
      <c r="D5889" s="77"/>
      <c r="E5889" s="77"/>
      <c r="F5889" s="77"/>
      <c r="G5889" s="77"/>
      <c r="I5889" s="78"/>
      <c r="K5889" s="78"/>
      <c r="L5889" s="77"/>
      <c r="M5889" s="78"/>
      <c r="N5889" s="78"/>
      <c r="O5889" s="78"/>
      <c r="P5889" s="78"/>
      <c r="Q5889" s="144"/>
      <c r="R5889" s="78"/>
      <c r="S5889" s="78"/>
      <c r="T5889" s="78"/>
      <c r="U5889" s="78"/>
      <c r="V5889" s="219"/>
      <c r="W5889" s="78"/>
      <c r="X5889" s="78"/>
      <c r="Y5889" s="78"/>
      <c r="Z5889" s="78"/>
      <c r="AA5889" s="77"/>
      <c r="AB5889" s="77"/>
      <c r="AC5889" s="78"/>
      <c r="AD5889" s="104"/>
      <c r="AE5889" s="78"/>
      <c r="AF5889" s="104"/>
      <c r="AG5889" s="78"/>
      <c r="AH5889" s="104"/>
      <c r="AI5889" s="78"/>
      <c r="AJ5889" s="104"/>
      <c r="AK5889" s="78"/>
      <c r="AL5889" s="78"/>
      <c r="AM5889" s="8"/>
      <c r="AN5889" s="78"/>
      <c r="AO5889" s="78"/>
      <c r="AP5889" s="78"/>
      <c r="AQ5889" s="78"/>
      <c r="AR5889" s="78"/>
      <c r="AS5889" s="78"/>
      <c r="AT5889" s="78"/>
      <c r="AU5889" s="78"/>
      <c r="AV5889" s="78"/>
      <c r="AW5889" s="77"/>
      <c r="AX5889" s="144"/>
      <c r="AY5889" s="144"/>
      <c r="AZ5889" s="144"/>
      <c r="BA5889" s="54"/>
      <c r="BB5889" s="54"/>
    </row>
    <row r="5890" spans="2:54" x14ac:dyDescent="0.25">
      <c r="B5890" s="77"/>
      <c r="C5890" s="77"/>
      <c r="D5890" s="77"/>
      <c r="E5890" s="77"/>
      <c r="F5890" s="77"/>
      <c r="G5890" s="77"/>
      <c r="I5890" s="78"/>
      <c r="K5890" s="78"/>
      <c r="L5890" s="77"/>
      <c r="M5890" s="78"/>
      <c r="N5890" s="78"/>
      <c r="O5890" s="78"/>
      <c r="P5890" s="78"/>
      <c r="Q5890" s="144"/>
      <c r="R5890" s="78"/>
      <c r="S5890" s="78"/>
      <c r="T5890" s="78"/>
      <c r="U5890" s="78"/>
      <c r="V5890" s="219"/>
      <c r="W5890" s="78"/>
      <c r="X5890" s="78"/>
      <c r="Y5890" s="78"/>
      <c r="Z5890" s="78"/>
      <c r="AA5890" s="77"/>
      <c r="AB5890" s="77"/>
      <c r="AC5890" s="78"/>
      <c r="AD5890" s="104"/>
      <c r="AE5890" s="78"/>
      <c r="AF5890" s="104"/>
      <c r="AG5890" s="78"/>
      <c r="AH5890" s="104"/>
      <c r="AI5890" s="78"/>
      <c r="AJ5890" s="104"/>
      <c r="AK5890" s="78"/>
      <c r="AL5890" s="78"/>
      <c r="AM5890" s="8"/>
      <c r="AN5890" s="78"/>
      <c r="AO5890" s="78"/>
      <c r="AP5890" s="78"/>
      <c r="AQ5890" s="78"/>
      <c r="AR5890" s="78"/>
      <c r="AS5890" s="78"/>
      <c r="AT5890" s="78"/>
      <c r="AU5890" s="78"/>
      <c r="AV5890" s="78"/>
      <c r="AW5890" s="77"/>
      <c r="AX5890" s="144"/>
      <c r="AY5890" s="144"/>
      <c r="AZ5890" s="144"/>
      <c r="BA5890" s="54"/>
      <c r="BB5890" s="54"/>
    </row>
    <row r="5891" spans="2:54" x14ac:dyDescent="0.25">
      <c r="B5891" s="77"/>
      <c r="C5891" s="77"/>
      <c r="D5891" s="77"/>
      <c r="E5891" s="77"/>
      <c r="F5891" s="77"/>
      <c r="G5891" s="77"/>
      <c r="I5891" s="78"/>
      <c r="K5891" s="78"/>
      <c r="L5891" s="77"/>
      <c r="M5891" s="78"/>
      <c r="N5891" s="78"/>
      <c r="O5891" s="78"/>
      <c r="P5891" s="78"/>
      <c r="Q5891" s="144"/>
      <c r="R5891" s="78"/>
      <c r="S5891" s="78"/>
      <c r="T5891" s="78"/>
      <c r="U5891" s="78"/>
      <c r="V5891" s="219"/>
      <c r="W5891" s="78"/>
      <c r="X5891" s="78"/>
      <c r="Y5891" s="78"/>
      <c r="Z5891" s="78"/>
      <c r="AA5891" s="77"/>
      <c r="AB5891" s="77"/>
      <c r="AC5891" s="78"/>
      <c r="AD5891" s="104"/>
      <c r="AE5891" s="78"/>
      <c r="AF5891" s="104"/>
      <c r="AG5891" s="78"/>
      <c r="AH5891" s="104"/>
      <c r="AI5891" s="78"/>
      <c r="AJ5891" s="104"/>
      <c r="AK5891" s="78"/>
      <c r="AL5891" s="78"/>
      <c r="AM5891" s="8"/>
      <c r="AN5891" s="78"/>
      <c r="AO5891" s="78"/>
      <c r="AP5891" s="78"/>
      <c r="AQ5891" s="78"/>
      <c r="AR5891" s="78"/>
      <c r="AS5891" s="78"/>
      <c r="AT5891" s="78"/>
      <c r="AU5891" s="78"/>
      <c r="AV5891" s="78"/>
      <c r="AW5891" s="77"/>
      <c r="AX5891" s="144"/>
      <c r="AY5891" s="144"/>
      <c r="AZ5891" s="144"/>
      <c r="BA5891" s="54"/>
      <c r="BB5891" s="54"/>
    </row>
    <row r="5892" spans="2:54" x14ac:dyDescent="0.25">
      <c r="B5892" s="77"/>
      <c r="C5892" s="77"/>
      <c r="D5892" s="77"/>
      <c r="E5892" s="77"/>
      <c r="F5892" s="77"/>
      <c r="G5892" s="77"/>
      <c r="I5892" s="78"/>
      <c r="K5892" s="78"/>
      <c r="L5892" s="77"/>
      <c r="M5892" s="78"/>
      <c r="N5892" s="78"/>
      <c r="O5892" s="78"/>
      <c r="P5892" s="78"/>
      <c r="Q5892" s="144"/>
      <c r="R5892" s="78"/>
      <c r="S5892" s="78"/>
      <c r="T5892" s="78"/>
      <c r="U5892" s="78"/>
      <c r="V5892" s="219"/>
      <c r="W5892" s="78"/>
      <c r="X5892" s="78"/>
      <c r="Y5892" s="78"/>
      <c r="Z5892" s="78"/>
      <c r="AA5892" s="77"/>
      <c r="AB5892" s="77"/>
      <c r="AC5892" s="78"/>
      <c r="AD5892" s="104"/>
      <c r="AE5892" s="78"/>
      <c r="AF5892" s="104"/>
      <c r="AG5892" s="78"/>
      <c r="AH5892" s="104"/>
      <c r="AI5892" s="78"/>
      <c r="AJ5892" s="104"/>
      <c r="AK5892" s="78"/>
      <c r="AL5892" s="78"/>
      <c r="AM5892" s="8"/>
      <c r="AN5892" s="78"/>
      <c r="AO5892" s="78"/>
      <c r="AP5892" s="78"/>
      <c r="AQ5892" s="78"/>
      <c r="AR5892" s="78"/>
      <c r="AS5892" s="78"/>
      <c r="AT5892" s="78"/>
      <c r="AU5892" s="78"/>
      <c r="AV5892" s="78"/>
      <c r="AW5892" s="77"/>
      <c r="AX5892" s="144"/>
      <c r="AY5892" s="144"/>
      <c r="AZ5892" s="144"/>
      <c r="BA5892" s="54"/>
      <c r="BB5892" s="54"/>
    </row>
    <row r="5893" spans="2:54" x14ac:dyDescent="0.25">
      <c r="B5893" s="77"/>
      <c r="C5893" s="77"/>
      <c r="D5893" s="77"/>
      <c r="E5893" s="77"/>
      <c r="F5893" s="77"/>
      <c r="G5893" s="77"/>
      <c r="I5893" s="78"/>
      <c r="K5893" s="78"/>
      <c r="L5893" s="77"/>
      <c r="M5893" s="78"/>
      <c r="N5893" s="78"/>
      <c r="O5893" s="78"/>
      <c r="P5893" s="78"/>
      <c r="Q5893" s="144"/>
      <c r="R5893" s="78"/>
      <c r="S5893" s="78"/>
      <c r="T5893" s="78"/>
      <c r="U5893" s="78"/>
      <c r="V5893" s="219"/>
      <c r="W5893" s="78"/>
      <c r="X5893" s="78"/>
      <c r="Y5893" s="78"/>
      <c r="Z5893" s="78"/>
      <c r="AA5893" s="77"/>
      <c r="AB5893" s="77"/>
      <c r="AC5893" s="78"/>
      <c r="AD5893" s="104"/>
      <c r="AE5893" s="78"/>
      <c r="AF5893" s="104"/>
      <c r="AG5893" s="78"/>
      <c r="AH5893" s="104"/>
      <c r="AI5893" s="78"/>
      <c r="AJ5893" s="104"/>
      <c r="AK5893" s="78"/>
      <c r="AL5893" s="78"/>
      <c r="AM5893" s="8"/>
      <c r="AN5893" s="78"/>
      <c r="AO5893" s="78"/>
      <c r="AP5893" s="78"/>
      <c r="AQ5893" s="78"/>
      <c r="AR5893" s="78"/>
      <c r="AS5893" s="78"/>
      <c r="AT5893" s="78"/>
      <c r="AU5893" s="78"/>
      <c r="AV5893" s="78"/>
      <c r="AW5893" s="77"/>
      <c r="AX5893" s="144"/>
      <c r="AY5893" s="144"/>
      <c r="AZ5893" s="144"/>
      <c r="BA5893" s="54"/>
      <c r="BB5893" s="54"/>
    </row>
    <row r="5894" spans="2:54" x14ac:dyDescent="0.25">
      <c r="B5894" s="77"/>
      <c r="C5894" s="77"/>
      <c r="D5894" s="77"/>
      <c r="E5894" s="77"/>
      <c r="F5894" s="77"/>
      <c r="G5894" s="77"/>
      <c r="I5894" s="78"/>
      <c r="K5894" s="78"/>
      <c r="L5894" s="77"/>
      <c r="M5894" s="78"/>
      <c r="N5894" s="78"/>
      <c r="O5894" s="78"/>
      <c r="P5894" s="78"/>
      <c r="Q5894" s="144"/>
      <c r="R5894" s="78"/>
      <c r="S5894" s="78"/>
      <c r="T5894" s="78"/>
      <c r="U5894" s="78"/>
      <c r="V5894" s="219"/>
      <c r="W5894" s="78"/>
      <c r="X5894" s="78"/>
      <c r="Y5894" s="78"/>
      <c r="Z5894" s="78"/>
      <c r="AA5894" s="77"/>
      <c r="AB5894" s="77"/>
      <c r="AC5894" s="78"/>
      <c r="AD5894" s="104"/>
      <c r="AE5894" s="78"/>
      <c r="AF5894" s="104"/>
      <c r="AG5894" s="78"/>
      <c r="AH5894" s="104"/>
      <c r="AI5894" s="78"/>
      <c r="AJ5894" s="104"/>
      <c r="AK5894" s="78"/>
      <c r="AL5894" s="78"/>
      <c r="AM5894" s="8"/>
      <c r="AN5894" s="78"/>
      <c r="AO5894" s="78"/>
      <c r="AP5894" s="78"/>
      <c r="AQ5894" s="78"/>
      <c r="AR5894" s="78"/>
      <c r="AS5894" s="78"/>
      <c r="AT5894" s="78"/>
      <c r="AU5894" s="78"/>
      <c r="AV5894" s="78"/>
      <c r="AW5894" s="77"/>
      <c r="AX5894" s="144"/>
      <c r="AY5894" s="144"/>
      <c r="AZ5894" s="144"/>
      <c r="BA5894" s="54"/>
      <c r="BB5894" s="54"/>
    </row>
    <row r="5895" spans="2:54" x14ac:dyDescent="0.25">
      <c r="B5895" s="77"/>
      <c r="C5895" s="77"/>
      <c r="D5895" s="77"/>
      <c r="E5895" s="77"/>
      <c r="F5895" s="77"/>
      <c r="G5895" s="77"/>
      <c r="I5895" s="78"/>
      <c r="K5895" s="78"/>
      <c r="L5895" s="77"/>
      <c r="M5895" s="78"/>
      <c r="N5895" s="78"/>
      <c r="O5895" s="78"/>
      <c r="P5895" s="78"/>
      <c r="Q5895" s="144"/>
      <c r="R5895" s="78"/>
      <c r="S5895" s="78"/>
      <c r="T5895" s="78"/>
      <c r="U5895" s="78"/>
      <c r="V5895" s="219"/>
      <c r="W5895" s="78"/>
      <c r="X5895" s="78"/>
      <c r="Y5895" s="78"/>
      <c r="Z5895" s="78"/>
      <c r="AA5895" s="77"/>
      <c r="AB5895" s="77"/>
      <c r="AC5895" s="78"/>
      <c r="AD5895" s="104"/>
      <c r="AE5895" s="78"/>
      <c r="AF5895" s="104"/>
      <c r="AG5895" s="78"/>
      <c r="AH5895" s="104"/>
      <c r="AI5895" s="78"/>
      <c r="AJ5895" s="104"/>
      <c r="AK5895" s="78"/>
      <c r="AL5895" s="78"/>
      <c r="AM5895" s="8"/>
      <c r="AN5895" s="78"/>
      <c r="AO5895" s="78"/>
      <c r="AP5895" s="78"/>
      <c r="AQ5895" s="78"/>
      <c r="AR5895" s="78"/>
      <c r="AS5895" s="78"/>
      <c r="AT5895" s="78"/>
      <c r="AU5895" s="78"/>
      <c r="AV5895" s="78"/>
      <c r="AW5895" s="77"/>
      <c r="AX5895" s="144"/>
      <c r="AY5895" s="144"/>
      <c r="AZ5895" s="144"/>
      <c r="BA5895" s="54"/>
      <c r="BB5895" s="54"/>
    </row>
    <row r="5896" spans="2:54" x14ac:dyDescent="0.25">
      <c r="B5896" s="77"/>
      <c r="C5896" s="77"/>
      <c r="D5896" s="77"/>
      <c r="E5896" s="77"/>
      <c r="F5896" s="77"/>
      <c r="G5896" s="77"/>
      <c r="I5896" s="78"/>
      <c r="K5896" s="78"/>
      <c r="L5896" s="77"/>
      <c r="M5896" s="78"/>
      <c r="N5896" s="78"/>
      <c r="O5896" s="78"/>
      <c r="P5896" s="78"/>
      <c r="Q5896" s="144"/>
      <c r="R5896" s="78"/>
      <c r="S5896" s="78"/>
      <c r="T5896" s="78"/>
      <c r="U5896" s="78"/>
      <c r="V5896" s="219"/>
      <c r="W5896" s="78"/>
      <c r="X5896" s="78"/>
      <c r="Y5896" s="78"/>
      <c r="Z5896" s="78"/>
      <c r="AA5896" s="77"/>
      <c r="AB5896" s="77"/>
      <c r="AC5896" s="78"/>
      <c r="AD5896" s="104"/>
      <c r="AE5896" s="78"/>
      <c r="AF5896" s="104"/>
      <c r="AG5896" s="78"/>
      <c r="AH5896" s="104"/>
      <c r="AI5896" s="78"/>
      <c r="AJ5896" s="104"/>
      <c r="AK5896" s="78"/>
      <c r="AL5896" s="78"/>
      <c r="AM5896" s="8"/>
      <c r="AN5896" s="78"/>
      <c r="AO5896" s="78"/>
      <c r="AP5896" s="78"/>
      <c r="AQ5896" s="78"/>
      <c r="AR5896" s="78"/>
      <c r="AS5896" s="78"/>
      <c r="AT5896" s="78"/>
      <c r="AU5896" s="78"/>
      <c r="AV5896" s="78"/>
      <c r="AW5896" s="77"/>
      <c r="AX5896" s="144"/>
      <c r="AY5896" s="144"/>
      <c r="AZ5896" s="144"/>
      <c r="BA5896" s="54"/>
      <c r="BB5896" s="54"/>
    </row>
    <row r="5897" spans="2:54" x14ac:dyDescent="0.25">
      <c r="B5897" s="77"/>
      <c r="C5897" s="77"/>
      <c r="D5897" s="77"/>
      <c r="E5897" s="77"/>
      <c r="F5897" s="77"/>
      <c r="G5897" s="77"/>
      <c r="I5897" s="78"/>
      <c r="K5897" s="78"/>
      <c r="L5897" s="77"/>
      <c r="M5897" s="78"/>
      <c r="N5897" s="78"/>
      <c r="O5897" s="78"/>
      <c r="P5897" s="78"/>
      <c r="Q5897" s="144"/>
      <c r="R5897" s="78"/>
      <c r="S5897" s="78"/>
      <c r="T5897" s="78"/>
      <c r="U5897" s="78"/>
      <c r="V5897" s="219"/>
      <c r="W5897" s="78"/>
      <c r="X5897" s="78"/>
      <c r="Y5897" s="78"/>
      <c r="Z5897" s="78"/>
      <c r="AA5897" s="77"/>
      <c r="AB5897" s="77"/>
      <c r="AC5897" s="78"/>
      <c r="AD5897" s="104"/>
      <c r="AE5897" s="78"/>
      <c r="AF5897" s="104"/>
      <c r="AG5897" s="78"/>
      <c r="AH5897" s="104"/>
      <c r="AI5897" s="78"/>
      <c r="AJ5897" s="104"/>
      <c r="AK5897" s="78"/>
      <c r="AL5897" s="78"/>
      <c r="AM5897" s="8"/>
      <c r="AN5897" s="78"/>
      <c r="AO5897" s="78"/>
      <c r="AP5897" s="78"/>
      <c r="AQ5897" s="78"/>
      <c r="AR5897" s="78"/>
      <c r="AS5897" s="78"/>
      <c r="AT5897" s="78"/>
      <c r="AU5897" s="78"/>
      <c r="AV5897" s="78"/>
      <c r="AW5897" s="77"/>
      <c r="AX5897" s="144"/>
      <c r="AY5897" s="144"/>
      <c r="AZ5897" s="144"/>
      <c r="BA5897" s="54"/>
      <c r="BB5897" s="54"/>
    </row>
    <row r="5898" spans="2:54" x14ac:dyDescent="0.25">
      <c r="B5898" s="77"/>
      <c r="C5898" s="77"/>
      <c r="D5898" s="77"/>
      <c r="E5898" s="77"/>
      <c r="F5898" s="77"/>
      <c r="G5898" s="77"/>
      <c r="I5898" s="78"/>
      <c r="K5898" s="78"/>
      <c r="L5898" s="77"/>
      <c r="M5898" s="78"/>
      <c r="N5898" s="78"/>
      <c r="O5898" s="78"/>
      <c r="P5898" s="78"/>
      <c r="Q5898" s="144"/>
      <c r="R5898" s="78"/>
      <c r="S5898" s="78"/>
      <c r="T5898" s="78"/>
      <c r="U5898" s="78"/>
      <c r="V5898" s="219"/>
      <c r="W5898" s="78"/>
      <c r="X5898" s="78"/>
      <c r="Y5898" s="78"/>
      <c r="Z5898" s="78"/>
      <c r="AA5898" s="77"/>
      <c r="AB5898" s="77"/>
      <c r="AC5898" s="78"/>
      <c r="AD5898" s="104"/>
      <c r="AE5898" s="78"/>
      <c r="AF5898" s="104"/>
      <c r="AG5898" s="78"/>
      <c r="AH5898" s="104"/>
      <c r="AI5898" s="78"/>
      <c r="AJ5898" s="104"/>
      <c r="AK5898" s="78"/>
      <c r="AL5898" s="78"/>
      <c r="AM5898" s="8"/>
      <c r="AN5898" s="78"/>
      <c r="AO5898" s="78"/>
      <c r="AP5898" s="78"/>
      <c r="AQ5898" s="78"/>
      <c r="AR5898" s="78"/>
      <c r="AS5898" s="78"/>
      <c r="AT5898" s="78"/>
      <c r="AU5898" s="78"/>
      <c r="AV5898" s="78"/>
      <c r="AW5898" s="77"/>
      <c r="AX5898" s="144"/>
      <c r="AY5898" s="144"/>
      <c r="AZ5898" s="144"/>
      <c r="BA5898" s="54"/>
      <c r="BB5898" s="54"/>
    </row>
    <row r="5899" spans="2:54" x14ac:dyDescent="0.25">
      <c r="B5899" s="77"/>
      <c r="C5899" s="77"/>
      <c r="D5899" s="77"/>
      <c r="E5899" s="77"/>
      <c r="F5899" s="77"/>
      <c r="G5899" s="77"/>
      <c r="I5899" s="78"/>
      <c r="K5899" s="78"/>
      <c r="L5899" s="77"/>
      <c r="M5899" s="78"/>
      <c r="N5899" s="78"/>
      <c r="O5899" s="78"/>
      <c r="P5899" s="78"/>
      <c r="Q5899" s="144"/>
      <c r="R5899" s="78"/>
      <c r="S5899" s="78"/>
      <c r="T5899" s="78"/>
      <c r="U5899" s="78"/>
      <c r="V5899" s="219"/>
      <c r="W5899" s="78"/>
      <c r="X5899" s="78"/>
      <c r="Y5899" s="78"/>
      <c r="Z5899" s="78"/>
      <c r="AA5899" s="77"/>
      <c r="AB5899" s="77"/>
      <c r="AC5899" s="78"/>
      <c r="AD5899" s="104"/>
      <c r="AE5899" s="78"/>
      <c r="AF5899" s="104"/>
      <c r="AG5899" s="78"/>
      <c r="AH5899" s="104"/>
      <c r="AI5899" s="78"/>
      <c r="AJ5899" s="104"/>
      <c r="AK5899" s="78"/>
      <c r="AL5899" s="78"/>
      <c r="AM5899" s="8"/>
      <c r="AN5899" s="78"/>
      <c r="AO5899" s="78"/>
      <c r="AP5899" s="78"/>
      <c r="AQ5899" s="78"/>
      <c r="AR5899" s="78"/>
      <c r="AS5899" s="78"/>
      <c r="AT5899" s="78"/>
      <c r="AU5899" s="78"/>
      <c r="AV5899" s="78"/>
      <c r="AW5899" s="77"/>
      <c r="AX5899" s="144"/>
      <c r="AY5899" s="144"/>
      <c r="AZ5899" s="144"/>
      <c r="BA5899" s="54"/>
      <c r="BB5899" s="54"/>
    </row>
    <row r="5900" spans="2:54" x14ac:dyDescent="0.25">
      <c r="B5900" s="77"/>
      <c r="C5900" s="77"/>
      <c r="D5900" s="77"/>
      <c r="E5900" s="77"/>
      <c r="F5900" s="77"/>
      <c r="G5900" s="77"/>
      <c r="I5900" s="78"/>
      <c r="K5900" s="78"/>
      <c r="L5900" s="77"/>
      <c r="M5900" s="78"/>
      <c r="N5900" s="78"/>
      <c r="O5900" s="78"/>
      <c r="P5900" s="78"/>
      <c r="Q5900" s="144"/>
      <c r="R5900" s="78"/>
      <c r="S5900" s="78"/>
      <c r="T5900" s="78"/>
      <c r="U5900" s="78"/>
      <c r="V5900" s="219"/>
      <c r="W5900" s="78"/>
      <c r="X5900" s="78"/>
      <c r="Y5900" s="78"/>
      <c r="Z5900" s="78"/>
      <c r="AA5900" s="77"/>
      <c r="AB5900" s="77"/>
      <c r="AC5900" s="78"/>
      <c r="AD5900" s="104"/>
      <c r="AE5900" s="78"/>
      <c r="AF5900" s="104"/>
      <c r="AG5900" s="78"/>
      <c r="AH5900" s="104"/>
      <c r="AI5900" s="78"/>
      <c r="AJ5900" s="104"/>
      <c r="AK5900" s="78"/>
      <c r="AL5900" s="78"/>
      <c r="AM5900" s="8"/>
      <c r="AN5900" s="78"/>
      <c r="AO5900" s="78"/>
      <c r="AP5900" s="78"/>
      <c r="AQ5900" s="78"/>
      <c r="AR5900" s="78"/>
      <c r="AS5900" s="78"/>
      <c r="AT5900" s="78"/>
      <c r="AU5900" s="78"/>
      <c r="AV5900" s="78"/>
      <c r="AW5900" s="77"/>
      <c r="AX5900" s="144"/>
      <c r="AY5900" s="144"/>
      <c r="AZ5900" s="144"/>
      <c r="BA5900" s="54"/>
      <c r="BB5900" s="54"/>
    </row>
    <row r="5901" spans="2:54" x14ac:dyDescent="0.25">
      <c r="B5901" s="77"/>
      <c r="C5901" s="77"/>
      <c r="D5901" s="77"/>
      <c r="E5901" s="77"/>
      <c r="F5901" s="77"/>
      <c r="G5901" s="77"/>
      <c r="I5901" s="78"/>
      <c r="K5901" s="78"/>
      <c r="L5901" s="77"/>
      <c r="M5901" s="78"/>
      <c r="N5901" s="78"/>
      <c r="O5901" s="78"/>
      <c r="P5901" s="78"/>
      <c r="Q5901" s="144"/>
      <c r="R5901" s="78"/>
      <c r="S5901" s="78"/>
      <c r="T5901" s="78"/>
      <c r="U5901" s="78"/>
      <c r="V5901" s="219"/>
      <c r="W5901" s="78"/>
      <c r="X5901" s="78"/>
      <c r="Y5901" s="78"/>
      <c r="Z5901" s="78"/>
      <c r="AA5901" s="77"/>
      <c r="AB5901" s="77"/>
      <c r="AC5901" s="78"/>
      <c r="AD5901" s="104"/>
      <c r="AE5901" s="78"/>
      <c r="AF5901" s="104"/>
      <c r="AG5901" s="78"/>
      <c r="AH5901" s="104"/>
      <c r="AI5901" s="78"/>
      <c r="AJ5901" s="104"/>
      <c r="AK5901" s="78"/>
      <c r="AL5901" s="78"/>
      <c r="AM5901" s="8"/>
      <c r="AN5901" s="78"/>
      <c r="AO5901" s="78"/>
      <c r="AP5901" s="78"/>
      <c r="AQ5901" s="78"/>
      <c r="AR5901" s="78"/>
      <c r="AS5901" s="78"/>
      <c r="AT5901" s="78"/>
      <c r="AU5901" s="78"/>
      <c r="AV5901" s="78"/>
      <c r="AW5901" s="77"/>
      <c r="AX5901" s="144"/>
      <c r="AY5901" s="144"/>
      <c r="AZ5901" s="144"/>
      <c r="BA5901" s="54"/>
      <c r="BB5901" s="54"/>
    </row>
    <row r="5902" spans="2:54" x14ac:dyDescent="0.25">
      <c r="B5902" s="77"/>
      <c r="C5902" s="77"/>
      <c r="D5902" s="77"/>
      <c r="E5902" s="77"/>
      <c r="F5902" s="77"/>
      <c r="G5902" s="77"/>
      <c r="I5902" s="78"/>
      <c r="K5902" s="78"/>
      <c r="L5902" s="77"/>
      <c r="M5902" s="78"/>
      <c r="N5902" s="78"/>
      <c r="O5902" s="78"/>
      <c r="P5902" s="78"/>
      <c r="Q5902" s="144"/>
      <c r="R5902" s="78"/>
      <c r="S5902" s="78"/>
      <c r="T5902" s="78"/>
      <c r="U5902" s="78"/>
      <c r="V5902" s="219"/>
      <c r="W5902" s="78"/>
      <c r="X5902" s="78"/>
      <c r="Y5902" s="78"/>
      <c r="Z5902" s="78"/>
      <c r="AA5902" s="77"/>
      <c r="AB5902" s="77"/>
      <c r="AC5902" s="78"/>
      <c r="AD5902" s="104"/>
      <c r="AE5902" s="78"/>
      <c r="AF5902" s="104"/>
      <c r="AG5902" s="78"/>
      <c r="AH5902" s="104"/>
      <c r="AI5902" s="78"/>
      <c r="AJ5902" s="104"/>
      <c r="AK5902" s="78"/>
      <c r="AL5902" s="78"/>
      <c r="AM5902" s="8"/>
      <c r="AN5902" s="78"/>
      <c r="AO5902" s="78"/>
      <c r="AP5902" s="78"/>
      <c r="AQ5902" s="78"/>
      <c r="AR5902" s="78"/>
      <c r="AS5902" s="78"/>
      <c r="AT5902" s="78"/>
      <c r="AU5902" s="78"/>
      <c r="AV5902" s="78"/>
      <c r="AW5902" s="77"/>
      <c r="AX5902" s="144"/>
      <c r="AY5902" s="144"/>
      <c r="AZ5902" s="144"/>
      <c r="BA5902" s="54"/>
      <c r="BB5902" s="54"/>
    </row>
    <row r="5903" spans="2:54" x14ac:dyDescent="0.25">
      <c r="B5903" s="77"/>
      <c r="C5903" s="77"/>
      <c r="D5903" s="77"/>
      <c r="E5903" s="77"/>
      <c r="F5903" s="77"/>
      <c r="G5903" s="77"/>
      <c r="I5903" s="78"/>
      <c r="K5903" s="78"/>
      <c r="L5903" s="77"/>
      <c r="M5903" s="78"/>
      <c r="N5903" s="78"/>
      <c r="O5903" s="78"/>
      <c r="P5903" s="78"/>
      <c r="Q5903" s="144"/>
      <c r="R5903" s="78"/>
      <c r="S5903" s="78"/>
      <c r="T5903" s="78"/>
      <c r="U5903" s="78"/>
      <c r="V5903" s="219"/>
      <c r="W5903" s="78"/>
      <c r="X5903" s="78"/>
      <c r="Y5903" s="78"/>
      <c r="Z5903" s="78"/>
      <c r="AA5903" s="77"/>
      <c r="AB5903" s="77"/>
      <c r="AC5903" s="78"/>
      <c r="AD5903" s="104"/>
      <c r="AE5903" s="78"/>
      <c r="AF5903" s="104"/>
      <c r="AG5903" s="78"/>
      <c r="AH5903" s="104"/>
      <c r="AI5903" s="78"/>
      <c r="AJ5903" s="104"/>
      <c r="AK5903" s="78"/>
      <c r="AL5903" s="78"/>
      <c r="AM5903" s="8"/>
      <c r="AN5903" s="78"/>
      <c r="AO5903" s="78"/>
      <c r="AP5903" s="78"/>
      <c r="AQ5903" s="78"/>
      <c r="AR5903" s="78"/>
      <c r="AS5903" s="78"/>
      <c r="AT5903" s="78"/>
      <c r="AU5903" s="78"/>
      <c r="AV5903" s="78"/>
      <c r="AW5903" s="77"/>
      <c r="AX5903" s="144"/>
      <c r="AY5903" s="144"/>
      <c r="AZ5903" s="144"/>
      <c r="BA5903" s="54"/>
      <c r="BB5903" s="54"/>
    </row>
    <row r="5904" spans="2:54" x14ac:dyDescent="0.25">
      <c r="B5904" s="77"/>
      <c r="C5904" s="77"/>
      <c r="D5904" s="77"/>
      <c r="E5904" s="77"/>
      <c r="F5904" s="77"/>
      <c r="G5904" s="77"/>
      <c r="I5904" s="78"/>
      <c r="K5904" s="78"/>
      <c r="L5904" s="77"/>
      <c r="M5904" s="78"/>
      <c r="N5904" s="78"/>
      <c r="O5904" s="78"/>
      <c r="P5904" s="78"/>
      <c r="Q5904" s="144"/>
      <c r="R5904" s="78"/>
      <c r="S5904" s="78"/>
      <c r="T5904" s="78"/>
      <c r="U5904" s="78"/>
      <c r="V5904" s="219"/>
      <c r="W5904" s="78"/>
      <c r="X5904" s="78"/>
      <c r="Y5904" s="78"/>
      <c r="Z5904" s="78"/>
      <c r="AA5904" s="77"/>
      <c r="AB5904" s="77"/>
      <c r="AC5904" s="78"/>
      <c r="AD5904" s="104"/>
      <c r="AE5904" s="78"/>
      <c r="AF5904" s="104"/>
      <c r="AG5904" s="78"/>
      <c r="AH5904" s="104"/>
      <c r="AI5904" s="78"/>
      <c r="AJ5904" s="104"/>
      <c r="AK5904" s="78"/>
      <c r="AL5904" s="78"/>
      <c r="AM5904" s="8"/>
      <c r="AN5904" s="78"/>
      <c r="AO5904" s="78"/>
      <c r="AP5904" s="78"/>
      <c r="AQ5904" s="78"/>
      <c r="AR5904" s="78"/>
      <c r="AS5904" s="78"/>
      <c r="AT5904" s="78"/>
      <c r="AU5904" s="78"/>
      <c r="AV5904" s="78"/>
      <c r="AW5904" s="77"/>
      <c r="AX5904" s="144"/>
      <c r="AY5904" s="144"/>
      <c r="AZ5904" s="144"/>
      <c r="BA5904" s="54"/>
      <c r="BB5904" s="54"/>
    </row>
    <row r="5905" spans="2:54" x14ac:dyDescent="0.25">
      <c r="B5905" s="77"/>
      <c r="C5905" s="77"/>
      <c r="D5905" s="77"/>
      <c r="E5905" s="77"/>
      <c r="F5905" s="77"/>
      <c r="G5905" s="77"/>
      <c r="I5905" s="78"/>
      <c r="K5905" s="78"/>
      <c r="L5905" s="77"/>
      <c r="M5905" s="78"/>
      <c r="N5905" s="78"/>
      <c r="O5905" s="78"/>
      <c r="P5905" s="78"/>
      <c r="Q5905" s="144"/>
      <c r="R5905" s="78"/>
      <c r="S5905" s="78"/>
      <c r="T5905" s="78"/>
      <c r="U5905" s="78"/>
      <c r="V5905" s="219"/>
      <c r="W5905" s="78"/>
      <c r="X5905" s="78"/>
      <c r="Y5905" s="78"/>
      <c r="Z5905" s="78"/>
      <c r="AA5905" s="77"/>
      <c r="AB5905" s="77"/>
      <c r="AC5905" s="78"/>
      <c r="AD5905" s="104"/>
      <c r="AE5905" s="78"/>
      <c r="AF5905" s="104"/>
      <c r="AG5905" s="78"/>
      <c r="AH5905" s="104"/>
      <c r="AI5905" s="78"/>
      <c r="AJ5905" s="104"/>
      <c r="AK5905" s="78"/>
      <c r="AL5905" s="78"/>
      <c r="AM5905" s="8"/>
      <c r="AN5905" s="78"/>
      <c r="AO5905" s="78"/>
      <c r="AP5905" s="78"/>
      <c r="AQ5905" s="78"/>
      <c r="AR5905" s="78"/>
      <c r="AS5905" s="78"/>
      <c r="AT5905" s="78"/>
      <c r="AU5905" s="78"/>
      <c r="AV5905" s="78"/>
      <c r="AW5905" s="77"/>
      <c r="AX5905" s="144"/>
      <c r="AY5905" s="144"/>
      <c r="AZ5905" s="144"/>
      <c r="BA5905" s="54"/>
      <c r="BB5905" s="54"/>
    </row>
    <row r="5906" spans="2:54" x14ac:dyDescent="0.25">
      <c r="B5906" s="77"/>
      <c r="C5906" s="77"/>
      <c r="D5906" s="77"/>
      <c r="E5906" s="77"/>
      <c r="F5906" s="77"/>
      <c r="G5906" s="77"/>
      <c r="I5906" s="78"/>
      <c r="K5906" s="78"/>
      <c r="L5906" s="77"/>
      <c r="M5906" s="78"/>
      <c r="N5906" s="78"/>
      <c r="O5906" s="78"/>
      <c r="P5906" s="78"/>
      <c r="Q5906" s="144"/>
      <c r="R5906" s="78"/>
      <c r="S5906" s="78"/>
      <c r="T5906" s="78"/>
      <c r="U5906" s="78"/>
      <c r="V5906" s="219"/>
      <c r="W5906" s="78"/>
      <c r="X5906" s="78"/>
      <c r="Y5906" s="78"/>
      <c r="Z5906" s="78"/>
      <c r="AA5906" s="77"/>
      <c r="AB5906" s="77"/>
      <c r="AC5906" s="78"/>
      <c r="AD5906" s="104"/>
      <c r="AE5906" s="78"/>
      <c r="AF5906" s="104"/>
      <c r="AG5906" s="78"/>
      <c r="AH5906" s="104"/>
      <c r="AI5906" s="78"/>
      <c r="AJ5906" s="104"/>
      <c r="AK5906" s="78"/>
      <c r="AL5906" s="78"/>
      <c r="AM5906" s="8"/>
      <c r="AN5906" s="78"/>
      <c r="AO5906" s="78"/>
      <c r="AP5906" s="78"/>
      <c r="AQ5906" s="78"/>
      <c r="AR5906" s="78"/>
      <c r="AS5906" s="78"/>
      <c r="AT5906" s="78"/>
      <c r="AU5906" s="78"/>
      <c r="AV5906" s="78"/>
      <c r="AW5906" s="77"/>
      <c r="AX5906" s="144"/>
      <c r="AY5906" s="144"/>
      <c r="AZ5906" s="144"/>
      <c r="BA5906" s="54"/>
      <c r="BB5906" s="54"/>
    </row>
    <row r="5907" spans="2:54" x14ac:dyDescent="0.25">
      <c r="B5907" s="77"/>
      <c r="C5907" s="77"/>
      <c r="D5907" s="77"/>
      <c r="E5907" s="77"/>
      <c r="F5907" s="77"/>
      <c r="G5907" s="77"/>
      <c r="I5907" s="78"/>
      <c r="K5907" s="78"/>
      <c r="L5907" s="77"/>
      <c r="M5907" s="78"/>
      <c r="N5907" s="78"/>
      <c r="O5907" s="78"/>
      <c r="P5907" s="78"/>
      <c r="Q5907" s="144"/>
      <c r="R5907" s="78"/>
      <c r="S5907" s="78"/>
      <c r="T5907" s="78"/>
      <c r="U5907" s="78"/>
      <c r="V5907" s="219"/>
      <c r="W5907" s="78"/>
      <c r="X5907" s="78"/>
      <c r="Y5907" s="78"/>
      <c r="Z5907" s="78"/>
      <c r="AA5907" s="77"/>
      <c r="AB5907" s="77"/>
      <c r="AC5907" s="78"/>
      <c r="AD5907" s="104"/>
      <c r="AE5907" s="78"/>
      <c r="AF5907" s="104"/>
      <c r="AG5907" s="78"/>
      <c r="AH5907" s="104"/>
      <c r="AI5907" s="78"/>
      <c r="AJ5907" s="104"/>
      <c r="AK5907" s="78"/>
      <c r="AL5907" s="78"/>
      <c r="AM5907" s="8"/>
      <c r="AN5907" s="78"/>
      <c r="AO5907" s="78"/>
      <c r="AP5907" s="78"/>
      <c r="AQ5907" s="78"/>
      <c r="AR5907" s="78"/>
      <c r="AS5907" s="78"/>
      <c r="AT5907" s="78"/>
      <c r="AU5907" s="78"/>
      <c r="AV5907" s="78"/>
      <c r="AW5907" s="77"/>
      <c r="AX5907" s="144"/>
      <c r="AY5907" s="144"/>
      <c r="AZ5907" s="144"/>
      <c r="BA5907" s="54"/>
      <c r="BB5907" s="54"/>
    </row>
    <row r="5908" spans="2:54" x14ac:dyDescent="0.25">
      <c r="B5908" s="77"/>
      <c r="C5908" s="77"/>
      <c r="D5908" s="77"/>
      <c r="E5908" s="77"/>
      <c r="F5908" s="77"/>
      <c r="G5908" s="77"/>
      <c r="I5908" s="78"/>
      <c r="K5908" s="78"/>
      <c r="L5908" s="77"/>
      <c r="M5908" s="78"/>
      <c r="N5908" s="78"/>
      <c r="O5908" s="78"/>
      <c r="P5908" s="78"/>
      <c r="Q5908" s="144"/>
      <c r="R5908" s="78"/>
      <c r="S5908" s="78"/>
      <c r="T5908" s="78"/>
      <c r="U5908" s="78"/>
      <c r="V5908" s="219"/>
      <c r="W5908" s="78"/>
      <c r="X5908" s="78"/>
      <c r="Y5908" s="78"/>
      <c r="Z5908" s="78"/>
      <c r="AA5908" s="77"/>
      <c r="AB5908" s="77"/>
      <c r="AC5908" s="78"/>
      <c r="AD5908" s="104"/>
      <c r="AE5908" s="78"/>
      <c r="AF5908" s="104"/>
      <c r="AG5908" s="78"/>
      <c r="AH5908" s="104"/>
      <c r="AI5908" s="78"/>
      <c r="AJ5908" s="104"/>
      <c r="AK5908" s="78"/>
      <c r="AL5908" s="78"/>
      <c r="AM5908" s="8"/>
      <c r="AN5908" s="78"/>
      <c r="AO5908" s="78"/>
      <c r="AP5908" s="78"/>
      <c r="AQ5908" s="78"/>
      <c r="AR5908" s="78"/>
      <c r="AS5908" s="78"/>
      <c r="AT5908" s="78"/>
      <c r="AU5908" s="78"/>
      <c r="AV5908" s="78"/>
      <c r="AW5908" s="77"/>
      <c r="AX5908" s="144"/>
      <c r="AY5908" s="144"/>
      <c r="AZ5908" s="144"/>
      <c r="BA5908" s="54"/>
      <c r="BB5908" s="54"/>
    </row>
    <row r="5909" spans="2:54" x14ac:dyDescent="0.25">
      <c r="B5909" s="77"/>
      <c r="C5909" s="77"/>
      <c r="D5909" s="77"/>
      <c r="E5909" s="77"/>
      <c r="F5909" s="77"/>
      <c r="G5909" s="77"/>
      <c r="I5909" s="78"/>
      <c r="K5909" s="78"/>
      <c r="L5909" s="77"/>
      <c r="M5909" s="78"/>
      <c r="N5909" s="78"/>
      <c r="O5909" s="78"/>
      <c r="P5909" s="78"/>
      <c r="Q5909" s="144"/>
      <c r="R5909" s="78"/>
      <c r="S5909" s="78"/>
      <c r="T5909" s="78"/>
      <c r="U5909" s="78"/>
      <c r="V5909" s="219"/>
      <c r="W5909" s="78"/>
      <c r="X5909" s="78"/>
      <c r="Y5909" s="78"/>
      <c r="Z5909" s="78"/>
      <c r="AA5909" s="77"/>
      <c r="AB5909" s="77"/>
      <c r="AC5909" s="78"/>
      <c r="AD5909" s="104"/>
      <c r="AE5909" s="78"/>
      <c r="AF5909" s="104"/>
      <c r="AG5909" s="78"/>
      <c r="AH5909" s="104"/>
      <c r="AI5909" s="78"/>
      <c r="AJ5909" s="104"/>
      <c r="AK5909" s="78"/>
      <c r="AL5909" s="78"/>
      <c r="AM5909" s="8"/>
      <c r="AN5909" s="78"/>
      <c r="AO5909" s="78"/>
      <c r="AP5909" s="78"/>
      <c r="AQ5909" s="78"/>
      <c r="AR5909" s="78"/>
      <c r="AS5909" s="78"/>
      <c r="AT5909" s="78"/>
      <c r="AU5909" s="78"/>
      <c r="AV5909" s="78"/>
      <c r="AW5909" s="77"/>
      <c r="AX5909" s="144"/>
      <c r="AY5909" s="144"/>
      <c r="AZ5909" s="144"/>
      <c r="BA5909" s="54"/>
      <c r="BB5909" s="54"/>
    </row>
    <row r="5910" spans="2:54" x14ac:dyDescent="0.25">
      <c r="B5910" s="77"/>
      <c r="C5910" s="77"/>
      <c r="D5910" s="77"/>
      <c r="E5910" s="77"/>
      <c r="F5910" s="77"/>
      <c r="G5910" s="77"/>
      <c r="I5910" s="78"/>
      <c r="K5910" s="78"/>
      <c r="L5910" s="77"/>
      <c r="M5910" s="78"/>
      <c r="N5910" s="78"/>
      <c r="O5910" s="78"/>
      <c r="P5910" s="78"/>
      <c r="Q5910" s="144"/>
      <c r="R5910" s="78"/>
      <c r="S5910" s="78"/>
      <c r="T5910" s="78"/>
      <c r="U5910" s="78"/>
      <c r="V5910" s="219"/>
      <c r="W5910" s="78"/>
      <c r="X5910" s="78"/>
      <c r="Y5910" s="78"/>
      <c r="Z5910" s="78"/>
      <c r="AA5910" s="77"/>
      <c r="AB5910" s="77"/>
      <c r="AC5910" s="78"/>
      <c r="AD5910" s="104"/>
      <c r="AE5910" s="78"/>
      <c r="AF5910" s="104"/>
      <c r="AG5910" s="78"/>
      <c r="AH5910" s="104"/>
      <c r="AI5910" s="78"/>
      <c r="AJ5910" s="104"/>
      <c r="AK5910" s="78"/>
      <c r="AL5910" s="78"/>
      <c r="AM5910" s="8"/>
      <c r="AN5910" s="78"/>
      <c r="AO5910" s="78"/>
      <c r="AP5910" s="78"/>
      <c r="AQ5910" s="78"/>
      <c r="AR5910" s="78"/>
      <c r="AS5910" s="78"/>
      <c r="AT5910" s="78"/>
      <c r="AU5910" s="78"/>
      <c r="AV5910" s="78"/>
      <c r="AW5910" s="77"/>
      <c r="AX5910" s="144"/>
      <c r="AY5910" s="144"/>
      <c r="AZ5910" s="144"/>
      <c r="BA5910" s="54"/>
      <c r="BB5910" s="54"/>
    </row>
    <row r="5911" spans="2:54" x14ac:dyDescent="0.25">
      <c r="B5911" s="77"/>
      <c r="C5911" s="77"/>
      <c r="D5911" s="77"/>
      <c r="E5911" s="77"/>
      <c r="F5911" s="77"/>
      <c r="G5911" s="77"/>
      <c r="I5911" s="78"/>
      <c r="K5911" s="78"/>
      <c r="L5911" s="77"/>
      <c r="M5911" s="78"/>
      <c r="N5911" s="78"/>
      <c r="O5911" s="78"/>
      <c r="P5911" s="78"/>
      <c r="Q5911" s="144"/>
      <c r="R5911" s="78"/>
      <c r="S5911" s="78"/>
      <c r="T5911" s="78"/>
      <c r="U5911" s="78"/>
      <c r="V5911" s="219"/>
      <c r="W5911" s="78"/>
      <c r="X5911" s="78"/>
      <c r="Y5911" s="78"/>
      <c r="Z5911" s="78"/>
      <c r="AA5911" s="77"/>
      <c r="AB5911" s="77"/>
      <c r="AC5911" s="78"/>
      <c r="AD5911" s="104"/>
      <c r="AE5911" s="78"/>
      <c r="AF5911" s="104"/>
      <c r="AG5911" s="78"/>
      <c r="AH5911" s="104"/>
      <c r="AI5911" s="78"/>
      <c r="AJ5911" s="104"/>
      <c r="AK5911" s="78"/>
      <c r="AL5911" s="78"/>
      <c r="AM5911" s="8"/>
      <c r="AN5911" s="78"/>
      <c r="AO5911" s="78"/>
      <c r="AP5911" s="78"/>
      <c r="AQ5911" s="78"/>
      <c r="AR5911" s="78"/>
      <c r="AS5911" s="78"/>
      <c r="AT5911" s="78"/>
      <c r="AU5911" s="78"/>
      <c r="AV5911" s="78"/>
      <c r="AW5911" s="77"/>
      <c r="AX5911" s="144"/>
      <c r="AY5911" s="144"/>
      <c r="AZ5911" s="144"/>
      <c r="BA5911" s="54"/>
      <c r="BB5911" s="54"/>
    </row>
    <row r="5912" spans="2:54" x14ac:dyDescent="0.25">
      <c r="B5912" s="77"/>
      <c r="C5912" s="77"/>
      <c r="D5912" s="77"/>
      <c r="E5912" s="77"/>
      <c r="F5912" s="77"/>
      <c r="G5912" s="77"/>
      <c r="I5912" s="78"/>
      <c r="K5912" s="78"/>
      <c r="L5912" s="77"/>
      <c r="M5912" s="78"/>
      <c r="N5912" s="78"/>
      <c r="O5912" s="78"/>
      <c r="P5912" s="78"/>
      <c r="Q5912" s="144"/>
      <c r="R5912" s="78"/>
      <c r="S5912" s="78"/>
      <c r="T5912" s="78"/>
      <c r="U5912" s="78"/>
      <c r="V5912" s="219"/>
      <c r="W5912" s="78"/>
      <c r="X5912" s="78"/>
      <c r="Y5912" s="78"/>
      <c r="Z5912" s="78"/>
      <c r="AA5912" s="77"/>
      <c r="AB5912" s="77"/>
      <c r="AC5912" s="78"/>
      <c r="AD5912" s="104"/>
      <c r="AE5912" s="78"/>
      <c r="AF5912" s="104"/>
      <c r="AG5912" s="78"/>
      <c r="AH5912" s="104"/>
      <c r="AI5912" s="78"/>
      <c r="AJ5912" s="104"/>
      <c r="AK5912" s="78"/>
      <c r="AL5912" s="78"/>
      <c r="AM5912" s="8"/>
      <c r="AN5912" s="78"/>
      <c r="AO5912" s="78"/>
      <c r="AP5912" s="78"/>
      <c r="AQ5912" s="78"/>
      <c r="AR5912" s="78"/>
      <c r="AS5912" s="78"/>
      <c r="AT5912" s="78"/>
      <c r="AU5912" s="78"/>
      <c r="AV5912" s="78"/>
      <c r="AW5912" s="77"/>
      <c r="AX5912" s="144"/>
      <c r="AY5912" s="144"/>
      <c r="AZ5912" s="144"/>
      <c r="BA5912" s="54"/>
      <c r="BB5912" s="54"/>
    </row>
    <row r="5913" spans="2:54" x14ac:dyDescent="0.25">
      <c r="B5913" s="77"/>
      <c r="C5913" s="77"/>
      <c r="D5913" s="77"/>
      <c r="E5913" s="77"/>
      <c r="F5913" s="77"/>
      <c r="G5913" s="77"/>
      <c r="I5913" s="78"/>
      <c r="K5913" s="78"/>
      <c r="L5913" s="77"/>
      <c r="M5913" s="78"/>
      <c r="N5913" s="78"/>
      <c r="O5913" s="78"/>
      <c r="P5913" s="78"/>
      <c r="Q5913" s="144"/>
      <c r="R5913" s="78"/>
      <c r="S5913" s="78"/>
      <c r="T5913" s="78"/>
      <c r="U5913" s="78"/>
      <c r="V5913" s="219"/>
      <c r="W5913" s="78"/>
      <c r="X5913" s="78"/>
      <c r="Y5913" s="78"/>
      <c r="Z5913" s="78"/>
      <c r="AA5913" s="77"/>
      <c r="AB5913" s="77"/>
      <c r="AC5913" s="78"/>
      <c r="AD5913" s="104"/>
      <c r="AE5913" s="78"/>
      <c r="AF5913" s="104"/>
      <c r="AG5913" s="78"/>
      <c r="AH5913" s="104"/>
      <c r="AI5913" s="78"/>
      <c r="AJ5913" s="104"/>
      <c r="AK5913" s="78"/>
      <c r="AL5913" s="78"/>
      <c r="AM5913" s="8"/>
      <c r="AN5913" s="78"/>
      <c r="AO5913" s="78"/>
      <c r="AP5913" s="78"/>
      <c r="AQ5913" s="78"/>
      <c r="AR5913" s="78"/>
      <c r="AS5913" s="78"/>
      <c r="AT5913" s="78"/>
      <c r="AU5913" s="78"/>
      <c r="AV5913" s="78"/>
      <c r="AW5913" s="77"/>
      <c r="AX5913" s="144"/>
      <c r="AY5913" s="144"/>
      <c r="AZ5913" s="144"/>
      <c r="BA5913" s="54"/>
      <c r="BB5913" s="54"/>
    </row>
    <row r="5914" spans="2:54" x14ac:dyDescent="0.25">
      <c r="B5914" s="77"/>
      <c r="C5914" s="77"/>
      <c r="D5914" s="77"/>
      <c r="E5914" s="77"/>
      <c r="F5914" s="77"/>
      <c r="G5914" s="77"/>
      <c r="I5914" s="78"/>
      <c r="K5914" s="78"/>
      <c r="L5914" s="77"/>
      <c r="M5914" s="78"/>
      <c r="N5914" s="78"/>
      <c r="O5914" s="78"/>
      <c r="P5914" s="78"/>
      <c r="Q5914" s="144"/>
      <c r="R5914" s="78"/>
      <c r="S5914" s="78"/>
      <c r="T5914" s="78"/>
      <c r="U5914" s="78"/>
      <c r="V5914" s="219"/>
      <c r="W5914" s="78"/>
      <c r="X5914" s="78"/>
      <c r="Y5914" s="78"/>
      <c r="Z5914" s="78"/>
      <c r="AA5914" s="77"/>
      <c r="AB5914" s="77"/>
      <c r="AC5914" s="78"/>
      <c r="AD5914" s="104"/>
      <c r="AE5914" s="78"/>
      <c r="AF5914" s="104"/>
      <c r="AG5914" s="78"/>
      <c r="AH5914" s="104"/>
      <c r="AI5914" s="78"/>
      <c r="AJ5914" s="104"/>
      <c r="AK5914" s="78"/>
      <c r="AL5914" s="78"/>
      <c r="AM5914" s="8"/>
      <c r="AN5914" s="78"/>
      <c r="AO5914" s="78"/>
      <c r="AP5914" s="78"/>
      <c r="AQ5914" s="78"/>
      <c r="AR5914" s="78"/>
      <c r="AS5914" s="78"/>
      <c r="AT5914" s="78"/>
      <c r="AU5914" s="78"/>
      <c r="AV5914" s="78"/>
      <c r="AW5914" s="77"/>
      <c r="AX5914" s="144"/>
      <c r="AY5914" s="144"/>
      <c r="AZ5914" s="144"/>
      <c r="BA5914" s="54"/>
      <c r="BB5914" s="54"/>
    </row>
    <row r="5915" spans="2:54" x14ac:dyDescent="0.25">
      <c r="B5915" s="77"/>
      <c r="C5915" s="77"/>
      <c r="D5915" s="77"/>
      <c r="E5915" s="77"/>
      <c r="F5915" s="77"/>
      <c r="G5915" s="77"/>
      <c r="I5915" s="78"/>
      <c r="K5915" s="78"/>
      <c r="L5915" s="77"/>
      <c r="M5915" s="78"/>
      <c r="N5915" s="78"/>
      <c r="O5915" s="78"/>
      <c r="P5915" s="78"/>
      <c r="Q5915" s="144"/>
      <c r="R5915" s="78"/>
      <c r="S5915" s="78"/>
      <c r="T5915" s="78"/>
      <c r="U5915" s="78"/>
      <c r="V5915" s="219"/>
      <c r="W5915" s="78"/>
      <c r="X5915" s="78"/>
      <c r="Y5915" s="78"/>
      <c r="Z5915" s="78"/>
      <c r="AA5915" s="77"/>
      <c r="AB5915" s="77"/>
      <c r="AC5915" s="78"/>
      <c r="AD5915" s="104"/>
      <c r="AE5915" s="78"/>
      <c r="AF5915" s="104"/>
      <c r="AG5915" s="78"/>
      <c r="AH5915" s="104"/>
      <c r="AI5915" s="78"/>
      <c r="AJ5915" s="104"/>
      <c r="AK5915" s="78"/>
      <c r="AL5915" s="78"/>
      <c r="AM5915" s="8"/>
      <c r="AN5915" s="78"/>
      <c r="AO5915" s="78"/>
      <c r="AP5915" s="78"/>
      <c r="AQ5915" s="78"/>
      <c r="AR5915" s="78"/>
      <c r="AS5915" s="78"/>
      <c r="AT5915" s="78"/>
      <c r="AU5915" s="78"/>
      <c r="AV5915" s="78"/>
      <c r="AW5915" s="77"/>
      <c r="AX5915" s="144"/>
      <c r="AY5915" s="144"/>
      <c r="AZ5915" s="144"/>
      <c r="BA5915" s="54"/>
      <c r="BB5915" s="54"/>
    </row>
    <row r="5916" spans="2:54" x14ac:dyDescent="0.25">
      <c r="B5916" s="77"/>
      <c r="C5916" s="77"/>
      <c r="D5916" s="77"/>
      <c r="E5916" s="77"/>
      <c r="F5916" s="77"/>
      <c r="G5916" s="77"/>
      <c r="I5916" s="78"/>
      <c r="K5916" s="78"/>
      <c r="L5916" s="77"/>
      <c r="M5916" s="78"/>
      <c r="N5916" s="78"/>
      <c r="O5916" s="78"/>
      <c r="P5916" s="78"/>
      <c r="Q5916" s="144"/>
      <c r="R5916" s="78"/>
      <c r="S5916" s="78"/>
      <c r="T5916" s="78"/>
      <c r="U5916" s="78"/>
      <c r="V5916" s="219"/>
      <c r="W5916" s="78"/>
      <c r="X5916" s="78"/>
      <c r="Y5916" s="78"/>
      <c r="Z5916" s="78"/>
      <c r="AA5916" s="77"/>
      <c r="AB5916" s="77"/>
      <c r="AC5916" s="78"/>
      <c r="AD5916" s="104"/>
      <c r="AE5916" s="78"/>
      <c r="AF5916" s="104"/>
      <c r="AG5916" s="78"/>
      <c r="AH5916" s="104"/>
      <c r="AI5916" s="78"/>
      <c r="AJ5916" s="104"/>
      <c r="AK5916" s="78"/>
      <c r="AL5916" s="78"/>
      <c r="AM5916" s="8"/>
      <c r="AN5916" s="78"/>
      <c r="AO5916" s="78"/>
      <c r="AP5916" s="78"/>
      <c r="AQ5916" s="78"/>
      <c r="AR5916" s="78"/>
      <c r="AS5916" s="78"/>
      <c r="AT5916" s="78"/>
      <c r="AU5916" s="78"/>
      <c r="AV5916" s="78"/>
      <c r="AW5916" s="77"/>
      <c r="AX5916" s="144"/>
      <c r="AY5916" s="144"/>
      <c r="AZ5916" s="144"/>
      <c r="BA5916" s="54"/>
      <c r="BB5916" s="54"/>
    </row>
    <row r="5917" spans="2:54" x14ac:dyDescent="0.25">
      <c r="B5917" s="77"/>
      <c r="C5917" s="77"/>
      <c r="D5917" s="77"/>
      <c r="E5917" s="77"/>
      <c r="F5917" s="77"/>
      <c r="G5917" s="77"/>
      <c r="I5917" s="78"/>
      <c r="K5917" s="78"/>
      <c r="L5917" s="77"/>
      <c r="M5917" s="78"/>
      <c r="N5917" s="78"/>
      <c r="O5917" s="78"/>
      <c r="P5917" s="78"/>
      <c r="Q5917" s="144"/>
      <c r="R5917" s="78"/>
      <c r="S5917" s="78"/>
      <c r="T5917" s="78"/>
      <c r="U5917" s="78"/>
      <c r="V5917" s="219"/>
      <c r="W5917" s="78"/>
      <c r="X5917" s="78"/>
      <c r="Y5917" s="78"/>
      <c r="Z5917" s="78"/>
      <c r="AA5917" s="77"/>
      <c r="AB5917" s="77"/>
      <c r="AC5917" s="78"/>
      <c r="AD5917" s="104"/>
      <c r="AE5917" s="78"/>
      <c r="AF5917" s="104"/>
      <c r="AG5917" s="78"/>
      <c r="AH5917" s="104"/>
      <c r="AI5917" s="78"/>
      <c r="AJ5917" s="104"/>
      <c r="AK5917" s="78"/>
      <c r="AL5917" s="78"/>
      <c r="AM5917" s="8"/>
      <c r="AN5917" s="78"/>
      <c r="AO5917" s="78"/>
      <c r="AP5917" s="78"/>
      <c r="AQ5917" s="78"/>
      <c r="AR5917" s="78"/>
      <c r="AS5917" s="78"/>
      <c r="AT5917" s="78"/>
      <c r="AU5917" s="78"/>
      <c r="AV5917" s="78"/>
      <c r="AW5917" s="77"/>
      <c r="AX5917" s="144"/>
      <c r="AY5917" s="144"/>
      <c r="AZ5917" s="144"/>
      <c r="BA5917" s="54"/>
      <c r="BB5917" s="54"/>
    </row>
    <row r="5918" spans="2:54" x14ac:dyDescent="0.25">
      <c r="B5918" s="77"/>
      <c r="C5918" s="77"/>
      <c r="D5918" s="77"/>
      <c r="E5918" s="77"/>
      <c r="F5918" s="77"/>
      <c r="G5918" s="77"/>
      <c r="I5918" s="78"/>
      <c r="K5918" s="78"/>
      <c r="L5918" s="77"/>
      <c r="M5918" s="78"/>
      <c r="N5918" s="78"/>
      <c r="O5918" s="78"/>
      <c r="P5918" s="78"/>
      <c r="Q5918" s="144"/>
      <c r="R5918" s="78"/>
      <c r="S5918" s="78"/>
      <c r="T5918" s="78"/>
      <c r="U5918" s="78"/>
      <c r="V5918" s="219"/>
      <c r="W5918" s="78"/>
      <c r="X5918" s="78"/>
      <c r="Y5918" s="78"/>
      <c r="Z5918" s="78"/>
      <c r="AA5918" s="77"/>
      <c r="AB5918" s="77"/>
      <c r="AC5918" s="78"/>
      <c r="AD5918" s="104"/>
      <c r="AE5918" s="78"/>
      <c r="AF5918" s="104"/>
      <c r="AG5918" s="78"/>
      <c r="AH5918" s="104"/>
      <c r="AI5918" s="78"/>
      <c r="AJ5918" s="104"/>
      <c r="AK5918" s="78"/>
      <c r="AL5918" s="78"/>
      <c r="AM5918" s="8"/>
      <c r="AN5918" s="78"/>
      <c r="AO5918" s="78"/>
      <c r="AP5918" s="78"/>
      <c r="AQ5918" s="78"/>
      <c r="AR5918" s="78"/>
      <c r="AS5918" s="78"/>
      <c r="AT5918" s="78"/>
      <c r="AU5918" s="78"/>
      <c r="AV5918" s="78"/>
      <c r="AW5918" s="77"/>
      <c r="AX5918" s="144"/>
      <c r="AY5918" s="144"/>
      <c r="AZ5918" s="144"/>
      <c r="BA5918" s="54"/>
      <c r="BB5918" s="54"/>
    </row>
    <row r="5919" spans="2:54" x14ac:dyDescent="0.25">
      <c r="B5919" s="77"/>
      <c r="C5919" s="77"/>
      <c r="D5919" s="77"/>
      <c r="E5919" s="77"/>
      <c r="F5919" s="77"/>
      <c r="G5919" s="77"/>
      <c r="I5919" s="78"/>
      <c r="K5919" s="78"/>
      <c r="L5919" s="77"/>
      <c r="M5919" s="78"/>
      <c r="N5919" s="78"/>
      <c r="O5919" s="78"/>
      <c r="P5919" s="78"/>
      <c r="Q5919" s="144"/>
      <c r="R5919" s="78"/>
      <c r="S5919" s="78"/>
      <c r="T5919" s="78"/>
      <c r="U5919" s="78"/>
      <c r="V5919" s="219"/>
      <c r="W5919" s="78"/>
      <c r="X5919" s="78"/>
      <c r="Y5919" s="78"/>
      <c r="Z5919" s="78"/>
      <c r="AA5919" s="77"/>
      <c r="AB5919" s="77"/>
      <c r="AC5919" s="78"/>
      <c r="AD5919" s="104"/>
      <c r="AE5919" s="78"/>
      <c r="AF5919" s="104"/>
      <c r="AG5919" s="78"/>
      <c r="AH5919" s="104"/>
      <c r="AI5919" s="78"/>
      <c r="AJ5919" s="104"/>
      <c r="AK5919" s="78"/>
      <c r="AL5919" s="78"/>
      <c r="AM5919" s="8"/>
      <c r="AN5919" s="78"/>
      <c r="AO5919" s="78"/>
      <c r="AP5919" s="78"/>
      <c r="AQ5919" s="78"/>
      <c r="AR5919" s="78"/>
      <c r="AS5919" s="78"/>
      <c r="AT5919" s="78"/>
      <c r="AU5919" s="78"/>
      <c r="AV5919" s="78"/>
      <c r="AW5919" s="77"/>
      <c r="AX5919" s="144"/>
      <c r="AY5919" s="144"/>
      <c r="AZ5919" s="144"/>
      <c r="BA5919" s="54"/>
      <c r="BB5919" s="54"/>
    </row>
    <row r="5920" spans="2:54" x14ac:dyDescent="0.25">
      <c r="B5920" s="77"/>
      <c r="C5920" s="77"/>
      <c r="D5920" s="77"/>
      <c r="E5920" s="77"/>
      <c r="F5920" s="77"/>
      <c r="G5920" s="77"/>
      <c r="I5920" s="78"/>
      <c r="K5920" s="78"/>
      <c r="L5920" s="77"/>
      <c r="M5920" s="78"/>
      <c r="N5920" s="78"/>
      <c r="O5920" s="78"/>
      <c r="P5920" s="78"/>
      <c r="Q5920" s="144"/>
      <c r="R5920" s="78"/>
      <c r="S5920" s="78"/>
      <c r="T5920" s="78"/>
      <c r="U5920" s="78"/>
      <c r="V5920" s="219"/>
      <c r="W5920" s="78"/>
      <c r="X5920" s="78"/>
      <c r="Y5920" s="78"/>
      <c r="Z5920" s="78"/>
      <c r="AA5920" s="77"/>
      <c r="AB5920" s="77"/>
      <c r="AC5920" s="78"/>
      <c r="AD5920" s="104"/>
      <c r="AE5920" s="78"/>
      <c r="AF5920" s="104"/>
      <c r="AG5920" s="78"/>
      <c r="AH5920" s="104"/>
      <c r="AI5920" s="78"/>
      <c r="AJ5920" s="104"/>
      <c r="AK5920" s="78"/>
      <c r="AL5920" s="78"/>
      <c r="AM5920" s="8"/>
      <c r="AN5920" s="78"/>
      <c r="AO5920" s="78"/>
      <c r="AP5920" s="78"/>
      <c r="AQ5920" s="78"/>
      <c r="AR5920" s="78"/>
      <c r="AS5920" s="78"/>
      <c r="AT5920" s="78"/>
      <c r="AU5920" s="78"/>
      <c r="AV5920" s="78"/>
      <c r="AW5920" s="77"/>
      <c r="AX5920" s="144"/>
      <c r="AY5920" s="144"/>
      <c r="AZ5920" s="144"/>
      <c r="BA5920" s="54"/>
      <c r="BB5920" s="54"/>
    </row>
    <row r="5921" spans="2:54" x14ac:dyDescent="0.25">
      <c r="B5921" s="77"/>
      <c r="C5921" s="77"/>
      <c r="D5921" s="77"/>
      <c r="E5921" s="77"/>
      <c r="F5921" s="77"/>
      <c r="G5921" s="77"/>
      <c r="I5921" s="78"/>
      <c r="K5921" s="78"/>
      <c r="L5921" s="77"/>
      <c r="M5921" s="78"/>
      <c r="N5921" s="78"/>
      <c r="O5921" s="78"/>
      <c r="P5921" s="78"/>
      <c r="Q5921" s="144"/>
      <c r="R5921" s="78"/>
      <c r="S5921" s="78"/>
      <c r="T5921" s="78"/>
      <c r="U5921" s="78"/>
      <c r="V5921" s="219"/>
      <c r="W5921" s="78"/>
      <c r="X5921" s="78"/>
      <c r="Y5921" s="78"/>
      <c r="Z5921" s="78"/>
      <c r="AA5921" s="77"/>
      <c r="AB5921" s="77"/>
      <c r="AC5921" s="78"/>
      <c r="AD5921" s="104"/>
      <c r="AE5921" s="78"/>
      <c r="AF5921" s="104"/>
      <c r="AG5921" s="78"/>
      <c r="AH5921" s="104"/>
      <c r="AI5921" s="78"/>
      <c r="AJ5921" s="104"/>
      <c r="AK5921" s="78"/>
      <c r="AL5921" s="78"/>
      <c r="AM5921" s="8"/>
      <c r="AN5921" s="78"/>
      <c r="AO5921" s="78"/>
      <c r="AP5921" s="78"/>
      <c r="AQ5921" s="78"/>
      <c r="AR5921" s="78"/>
      <c r="AS5921" s="78"/>
      <c r="AT5921" s="78"/>
      <c r="AU5921" s="78"/>
      <c r="AV5921" s="78"/>
      <c r="AW5921" s="77"/>
      <c r="AX5921" s="144"/>
      <c r="AY5921" s="144"/>
      <c r="AZ5921" s="144"/>
      <c r="BA5921" s="54"/>
      <c r="BB5921" s="54"/>
    </row>
    <row r="5922" spans="2:54" x14ac:dyDescent="0.25">
      <c r="B5922" s="77"/>
      <c r="C5922" s="77"/>
      <c r="D5922" s="77"/>
      <c r="E5922" s="77"/>
      <c r="F5922" s="77"/>
      <c r="G5922" s="77"/>
      <c r="I5922" s="78"/>
      <c r="K5922" s="78"/>
      <c r="L5922" s="77"/>
      <c r="M5922" s="78"/>
      <c r="N5922" s="78"/>
      <c r="O5922" s="78"/>
      <c r="P5922" s="78"/>
      <c r="Q5922" s="144"/>
      <c r="R5922" s="78"/>
      <c r="S5922" s="78"/>
      <c r="T5922" s="78"/>
      <c r="U5922" s="78"/>
      <c r="V5922" s="219"/>
      <c r="W5922" s="78"/>
      <c r="X5922" s="78"/>
      <c r="Y5922" s="78"/>
      <c r="Z5922" s="78"/>
      <c r="AA5922" s="77"/>
      <c r="AB5922" s="77"/>
      <c r="AC5922" s="78"/>
      <c r="AD5922" s="104"/>
      <c r="AE5922" s="78"/>
      <c r="AF5922" s="104"/>
      <c r="AG5922" s="78"/>
      <c r="AH5922" s="104"/>
      <c r="AI5922" s="78"/>
      <c r="AJ5922" s="104"/>
      <c r="AK5922" s="78"/>
      <c r="AL5922" s="78"/>
      <c r="AM5922" s="8"/>
      <c r="AN5922" s="78"/>
      <c r="AO5922" s="78"/>
      <c r="AP5922" s="78"/>
      <c r="AQ5922" s="78"/>
      <c r="AR5922" s="78"/>
      <c r="AS5922" s="78"/>
      <c r="AT5922" s="78"/>
      <c r="AU5922" s="78"/>
      <c r="AV5922" s="78"/>
      <c r="AW5922" s="77"/>
      <c r="AX5922" s="144"/>
      <c r="AY5922" s="144"/>
      <c r="AZ5922" s="144"/>
      <c r="BA5922" s="54"/>
      <c r="BB5922" s="54"/>
    </row>
    <row r="5923" spans="2:54" x14ac:dyDescent="0.25">
      <c r="B5923" s="77"/>
      <c r="C5923" s="77"/>
      <c r="D5923" s="77"/>
      <c r="E5923" s="77"/>
      <c r="F5923" s="77"/>
      <c r="G5923" s="77"/>
      <c r="I5923" s="78"/>
      <c r="K5923" s="78"/>
      <c r="L5923" s="77"/>
      <c r="M5923" s="78"/>
      <c r="N5923" s="78"/>
      <c r="O5923" s="78"/>
      <c r="P5923" s="78"/>
      <c r="Q5923" s="144"/>
      <c r="R5923" s="78"/>
      <c r="S5923" s="78"/>
      <c r="T5923" s="78"/>
      <c r="U5923" s="78"/>
      <c r="V5923" s="219"/>
      <c r="W5923" s="78"/>
      <c r="X5923" s="78"/>
      <c r="Y5923" s="78"/>
      <c r="Z5923" s="78"/>
      <c r="AA5923" s="77"/>
      <c r="AB5923" s="77"/>
      <c r="AC5923" s="78"/>
      <c r="AD5923" s="104"/>
      <c r="AE5923" s="78"/>
      <c r="AF5923" s="104"/>
      <c r="AG5923" s="78"/>
      <c r="AH5923" s="104"/>
      <c r="AI5923" s="78"/>
      <c r="AJ5923" s="104"/>
      <c r="AK5923" s="78"/>
      <c r="AL5923" s="78"/>
      <c r="AM5923" s="8"/>
      <c r="AN5923" s="78"/>
      <c r="AO5923" s="78"/>
      <c r="AP5923" s="78"/>
      <c r="AQ5923" s="78"/>
      <c r="AR5923" s="78"/>
      <c r="AS5923" s="78"/>
      <c r="AT5923" s="78"/>
      <c r="AU5923" s="78"/>
      <c r="AV5923" s="78"/>
      <c r="AW5923" s="77"/>
      <c r="AX5923" s="144"/>
      <c r="AY5923" s="144"/>
      <c r="AZ5923" s="144"/>
      <c r="BA5923" s="54"/>
      <c r="BB5923" s="54"/>
    </row>
    <row r="5924" spans="2:54" x14ac:dyDescent="0.25">
      <c r="B5924" s="77"/>
      <c r="C5924" s="77"/>
      <c r="D5924" s="77"/>
      <c r="E5924" s="77"/>
      <c r="F5924" s="77"/>
      <c r="G5924" s="77"/>
      <c r="I5924" s="78"/>
      <c r="K5924" s="78"/>
      <c r="L5924" s="77"/>
      <c r="M5924" s="78"/>
      <c r="N5924" s="78"/>
      <c r="O5924" s="78"/>
      <c r="P5924" s="78"/>
      <c r="Q5924" s="144"/>
      <c r="R5924" s="78"/>
      <c r="S5924" s="78"/>
      <c r="T5924" s="78"/>
      <c r="U5924" s="78"/>
      <c r="V5924" s="219"/>
      <c r="W5924" s="78"/>
      <c r="X5924" s="78"/>
      <c r="Y5924" s="78"/>
      <c r="Z5924" s="78"/>
      <c r="AA5924" s="77"/>
      <c r="AB5924" s="77"/>
      <c r="AC5924" s="78"/>
      <c r="AD5924" s="104"/>
      <c r="AE5924" s="78"/>
      <c r="AF5924" s="104"/>
      <c r="AG5924" s="78"/>
      <c r="AH5924" s="104"/>
      <c r="AI5924" s="78"/>
      <c r="AJ5924" s="104"/>
      <c r="AK5924" s="78"/>
      <c r="AL5924" s="78"/>
      <c r="AM5924" s="8"/>
      <c r="AN5924" s="78"/>
      <c r="AO5924" s="78"/>
      <c r="AP5924" s="78"/>
      <c r="AQ5924" s="78"/>
      <c r="AR5924" s="78"/>
      <c r="AS5924" s="78"/>
      <c r="AT5924" s="78"/>
      <c r="AU5924" s="78"/>
      <c r="AV5924" s="78"/>
      <c r="AW5924" s="77"/>
      <c r="AX5924" s="144"/>
      <c r="AY5924" s="144"/>
      <c r="AZ5924" s="144"/>
      <c r="BA5924" s="54"/>
      <c r="BB5924" s="54"/>
    </row>
    <row r="5925" spans="2:54" x14ac:dyDescent="0.25">
      <c r="B5925" s="77"/>
      <c r="C5925" s="77"/>
      <c r="D5925" s="77"/>
      <c r="E5925" s="77"/>
      <c r="F5925" s="77"/>
      <c r="G5925" s="77"/>
      <c r="I5925" s="78"/>
      <c r="K5925" s="78"/>
      <c r="L5925" s="77"/>
      <c r="M5925" s="78"/>
      <c r="N5925" s="78"/>
      <c r="O5925" s="78"/>
      <c r="P5925" s="78"/>
      <c r="Q5925" s="144"/>
      <c r="R5925" s="78"/>
      <c r="S5925" s="78"/>
      <c r="T5925" s="78"/>
      <c r="U5925" s="78"/>
      <c r="V5925" s="219"/>
      <c r="W5925" s="78"/>
      <c r="X5925" s="78"/>
      <c r="Y5925" s="78"/>
      <c r="Z5925" s="78"/>
      <c r="AA5925" s="77"/>
      <c r="AB5925" s="77"/>
      <c r="AC5925" s="78"/>
      <c r="AD5925" s="104"/>
      <c r="AE5925" s="78"/>
      <c r="AF5925" s="104"/>
      <c r="AG5925" s="78"/>
      <c r="AH5925" s="104"/>
      <c r="AI5925" s="78"/>
      <c r="AJ5925" s="104"/>
      <c r="AK5925" s="78"/>
      <c r="AL5925" s="78"/>
      <c r="AM5925" s="8"/>
      <c r="AN5925" s="78"/>
      <c r="AO5925" s="78"/>
      <c r="AP5925" s="78"/>
      <c r="AQ5925" s="78"/>
      <c r="AR5925" s="78"/>
      <c r="AS5925" s="78"/>
      <c r="AT5925" s="78"/>
      <c r="AU5925" s="78"/>
      <c r="AV5925" s="78"/>
      <c r="AW5925" s="77"/>
      <c r="AX5925" s="144"/>
      <c r="AY5925" s="144"/>
      <c r="AZ5925" s="144"/>
      <c r="BA5925" s="54"/>
      <c r="BB5925" s="54"/>
    </row>
    <row r="5926" spans="2:54" x14ac:dyDescent="0.25">
      <c r="B5926" s="77"/>
      <c r="C5926" s="77"/>
      <c r="D5926" s="77"/>
      <c r="E5926" s="77"/>
      <c r="F5926" s="77"/>
      <c r="G5926" s="77"/>
      <c r="I5926" s="78"/>
      <c r="K5926" s="78"/>
      <c r="L5926" s="77"/>
      <c r="M5926" s="78"/>
      <c r="N5926" s="78"/>
      <c r="O5926" s="78"/>
      <c r="P5926" s="78"/>
      <c r="Q5926" s="144"/>
      <c r="R5926" s="78"/>
      <c r="S5926" s="78"/>
      <c r="T5926" s="78"/>
      <c r="U5926" s="78"/>
      <c r="V5926" s="219"/>
      <c r="W5926" s="78"/>
      <c r="X5926" s="78"/>
      <c r="Y5926" s="78"/>
      <c r="Z5926" s="78"/>
      <c r="AA5926" s="77"/>
      <c r="AB5926" s="77"/>
      <c r="AC5926" s="78"/>
      <c r="AD5926" s="104"/>
      <c r="AE5926" s="78"/>
      <c r="AF5926" s="104"/>
      <c r="AG5926" s="78"/>
      <c r="AH5926" s="104"/>
      <c r="AI5926" s="78"/>
      <c r="AJ5926" s="104"/>
      <c r="AK5926" s="78"/>
      <c r="AL5926" s="78"/>
      <c r="AM5926" s="8"/>
      <c r="AN5926" s="78"/>
      <c r="AO5926" s="78"/>
      <c r="AP5926" s="78"/>
      <c r="AQ5926" s="78"/>
      <c r="AR5926" s="78"/>
      <c r="AS5926" s="78"/>
      <c r="AT5926" s="78"/>
      <c r="AU5926" s="78"/>
      <c r="AV5926" s="78"/>
      <c r="AW5926" s="77"/>
      <c r="AX5926" s="144"/>
      <c r="AY5926" s="144"/>
      <c r="AZ5926" s="144"/>
      <c r="BA5926" s="54"/>
      <c r="BB5926" s="54"/>
    </row>
    <row r="5927" spans="2:54" x14ac:dyDescent="0.25">
      <c r="B5927" s="77"/>
      <c r="C5927" s="77"/>
      <c r="D5927" s="77"/>
      <c r="E5927" s="77"/>
      <c r="F5927" s="77"/>
      <c r="G5927" s="77"/>
      <c r="I5927" s="78"/>
      <c r="K5927" s="78"/>
      <c r="L5927" s="77"/>
      <c r="M5927" s="78"/>
      <c r="N5927" s="78"/>
      <c r="O5927" s="78"/>
      <c r="P5927" s="78"/>
      <c r="Q5927" s="144"/>
      <c r="R5927" s="78"/>
      <c r="S5927" s="78"/>
      <c r="T5927" s="78"/>
      <c r="U5927" s="78"/>
      <c r="V5927" s="219"/>
      <c r="W5927" s="78"/>
      <c r="X5927" s="78"/>
      <c r="Y5927" s="78"/>
      <c r="Z5927" s="78"/>
      <c r="AA5927" s="77"/>
      <c r="AB5927" s="77"/>
      <c r="AC5927" s="78"/>
      <c r="AD5927" s="104"/>
      <c r="AE5927" s="78"/>
      <c r="AF5927" s="104"/>
      <c r="AG5927" s="78"/>
      <c r="AH5927" s="104"/>
      <c r="AI5927" s="78"/>
      <c r="AJ5927" s="104"/>
      <c r="AK5927" s="78"/>
      <c r="AL5927" s="78"/>
      <c r="AM5927" s="8"/>
      <c r="AN5927" s="78"/>
      <c r="AO5927" s="78"/>
      <c r="AP5927" s="78"/>
      <c r="AQ5927" s="78"/>
      <c r="AR5927" s="78"/>
      <c r="AS5927" s="78"/>
      <c r="AT5927" s="78"/>
      <c r="AU5927" s="78"/>
      <c r="AV5927" s="78"/>
      <c r="AW5927" s="77"/>
      <c r="AX5927" s="144"/>
      <c r="AY5927" s="144"/>
      <c r="AZ5927" s="144"/>
      <c r="BA5927" s="54"/>
      <c r="BB5927" s="54"/>
    </row>
    <row r="5928" spans="2:54" x14ac:dyDescent="0.25">
      <c r="B5928" s="77"/>
      <c r="C5928" s="77"/>
      <c r="D5928" s="77"/>
      <c r="E5928" s="77"/>
      <c r="F5928" s="77"/>
      <c r="G5928" s="77"/>
      <c r="I5928" s="78"/>
      <c r="K5928" s="78"/>
      <c r="L5928" s="77"/>
      <c r="M5928" s="78"/>
      <c r="N5928" s="78"/>
      <c r="O5928" s="78"/>
      <c r="P5928" s="78"/>
      <c r="Q5928" s="144"/>
      <c r="R5928" s="78"/>
      <c r="S5928" s="78"/>
      <c r="T5928" s="78"/>
      <c r="U5928" s="78"/>
      <c r="V5928" s="219"/>
      <c r="W5928" s="78"/>
      <c r="X5928" s="78"/>
      <c r="Y5928" s="78"/>
      <c r="Z5928" s="78"/>
      <c r="AA5928" s="77"/>
      <c r="AB5928" s="77"/>
      <c r="AC5928" s="78"/>
      <c r="AD5928" s="104"/>
      <c r="AE5928" s="78"/>
      <c r="AF5928" s="104"/>
      <c r="AG5928" s="78"/>
      <c r="AH5928" s="104"/>
      <c r="AI5928" s="78"/>
      <c r="AJ5928" s="104"/>
      <c r="AK5928" s="78"/>
      <c r="AL5928" s="78"/>
      <c r="AM5928" s="8"/>
      <c r="AN5928" s="78"/>
      <c r="AO5928" s="78"/>
      <c r="AP5928" s="78"/>
      <c r="AQ5928" s="78"/>
      <c r="AR5928" s="78"/>
      <c r="AS5928" s="78"/>
      <c r="AT5928" s="78"/>
      <c r="AU5928" s="78"/>
      <c r="AV5928" s="78"/>
      <c r="AW5928" s="77"/>
      <c r="AX5928" s="144"/>
      <c r="AY5928" s="144"/>
      <c r="AZ5928" s="144"/>
      <c r="BA5928" s="54"/>
      <c r="BB5928" s="54"/>
    </row>
    <row r="5929" spans="2:54" x14ac:dyDescent="0.25">
      <c r="B5929" s="77"/>
      <c r="C5929" s="77"/>
      <c r="D5929" s="77"/>
      <c r="E5929" s="77"/>
      <c r="F5929" s="77"/>
      <c r="G5929" s="77"/>
      <c r="I5929" s="78"/>
      <c r="K5929" s="78"/>
      <c r="L5929" s="77"/>
      <c r="M5929" s="78"/>
      <c r="N5929" s="78"/>
      <c r="O5929" s="78"/>
      <c r="P5929" s="78"/>
      <c r="Q5929" s="144"/>
      <c r="R5929" s="78"/>
      <c r="S5929" s="78"/>
      <c r="T5929" s="78"/>
      <c r="U5929" s="78"/>
      <c r="V5929" s="219"/>
      <c r="W5929" s="78"/>
      <c r="X5929" s="78"/>
      <c r="Y5929" s="78"/>
      <c r="Z5929" s="78"/>
      <c r="AA5929" s="77"/>
      <c r="AB5929" s="77"/>
      <c r="AC5929" s="78"/>
      <c r="AD5929" s="104"/>
      <c r="AE5929" s="78"/>
      <c r="AF5929" s="104"/>
      <c r="AG5929" s="78"/>
      <c r="AH5929" s="104"/>
      <c r="AI5929" s="78"/>
      <c r="AJ5929" s="104"/>
      <c r="AK5929" s="78"/>
      <c r="AL5929" s="78"/>
      <c r="AM5929" s="8"/>
      <c r="AN5929" s="78"/>
      <c r="AO5929" s="78"/>
      <c r="AP5929" s="78"/>
      <c r="AQ5929" s="78"/>
      <c r="AR5929" s="78"/>
      <c r="AS5929" s="78"/>
      <c r="AT5929" s="78"/>
      <c r="AU5929" s="78"/>
      <c r="AV5929" s="78"/>
      <c r="AW5929" s="77"/>
      <c r="AX5929" s="144"/>
      <c r="AY5929" s="144"/>
      <c r="AZ5929" s="144"/>
      <c r="BA5929" s="54"/>
      <c r="BB5929" s="54"/>
    </row>
    <row r="5930" spans="2:54" x14ac:dyDescent="0.25">
      <c r="B5930" s="77"/>
      <c r="C5930" s="77"/>
      <c r="D5930" s="77"/>
      <c r="E5930" s="77"/>
      <c r="F5930" s="77"/>
      <c r="G5930" s="77"/>
      <c r="I5930" s="78"/>
      <c r="K5930" s="78"/>
      <c r="L5930" s="77"/>
      <c r="M5930" s="78"/>
      <c r="N5930" s="78"/>
      <c r="O5930" s="78"/>
      <c r="P5930" s="78"/>
      <c r="Q5930" s="144"/>
      <c r="R5930" s="78"/>
      <c r="S5930" s="78"/>
      <c r="T5930" s="78"/>
      <c r="U5930" s="78"/>
      <c r="V5930" s="219"/>
      <c r="W5930" s="78"/>
      <c r="X5930" s="78"/>
      <c r="Y5930" s="78"/>
      <c r="Z5930" s="78"/>
      <c r="AA5930" s="77"/>
      <c r="AB5930" s="77"/>
      <c r="AC5930" s="78"/>
      <c r="AD5930" s="104"/>
      <c r="AE5930" s="78"/>
      <c r="AF5930" s="104"/>
      <c r="AG5930" s="78"/>
      <c r="AH5930" s="104"/>
      <c r="AI5930" s="78"/>
      <c r="AJ5930" s="104"/>
      <c r="AK5930" s="78"/>
      <c r="AL5930" s="78"/>
      <c r="AM5930" s="8"/>
      <c r="AN5930" s="78"/>
      <c r="AO5930" s="78"/>
      <c r="AP5930" s="78"/>
      <c r="AQ5930" s="78"/>
      <c r="AR5930" s="78"/>
      <c r="AS5930" s="78"/>
      <c r="AT5930" s="78"/>
      <c r="AU5930" s="78"/>
      <c r="AV5930" s="78"/>
      <c r="AW5930" s="77"/>
      <c r="AX5930" s="144"/>
      <c r="AY5930" s="144"/>
      <c r="AZ5930" s="144"/>
      <c r="BA5930" s="54"/>
      <c r="BB5930" s="54"/>
    </row>
    <row r="5931" spans="2:54" x14ac:dyDescent="0.25">
      <c r="B5931" s="77"/>
      <c r="C5931" s="77"/>
      <c r="D5931" s="77"/>
      <c r="E5931" s="77"/>
      <c r="F5931" s="77"/>
      <c r="G5931" s="77"/>
      <c r="I5931" s="78"/>
      <c r="K5931" s="78"/>
      <c r="L5931" s="77"/>
      <c r="M5931" s="78"/>
      <c r="N5931" s="78"/>
      <c r="O5931" s="78"/>
      <c r="P5931" s="78"/>
      <c r="Q5931" s="144"/>
      <c r="R5931" s="78"/>
      <c r="S5931" s="78"/>
      <c r="T5931" s="78"/>
      <c r="U5931" s="78"/>
      <c r="V5931" s="219"/>
      <c r="W5931" s="78"/>
      <c r="X5931" s="78"/>
      <c r="Y5931" s="78"/>
      <c r="Z5931" s="78"/>
      <c r="AA5931" s="77"/>
      <c r="AB5931" s="77"/>
      <c r="AC5931" s="78"/>
      <c r="AD5931" s="104"/>
      <c r="AE5931" s="78"/>
      <c r="AF5931" s="104"/>
      <c r="AG5931" s="78"/>
      <c r="AH5931" s="104"/>
      <c r="AI5931" s="78"/>
      <c r="AJ5931" s="104"/>
      <c r="AK5931" s="78"/>
      <c r="AL5931" s="78"/>
      <c r="AM5931" s="8"/>
      <c r="AN5931" s="78"/>
      <c r="AO5931" s="78"/>
      <c r="AP5931" s="78"/>
      <c r="AQ5931" s="78"/>
      <c r="AR5931" s="78"/>
      <c r="AS5931" s="78"/>
      <c r="AT5931" s="78"/>
      <c r="AU5931" s="78"/>
      <c r="AV5931" s="78"/>
      <c r="AW5931" s="77"/>
      <c r="AX5931" s="144"/>
      <c r="AY5931" s="144"/>
      <c r="AZ5931" s="144"/>
      <c r="BA5931" s="54"/>
      <c r="BB5931" s="54"/>
    </row>
    <row r="5932" spans="2:54" x14ac:dyDescent="0.25">
      <c r="B5932" s="77"/>
      <c r="C5932" s="77"/>
      <c r="D5932" s="77"/>
      <c r="E5932" s="77"/>
      <c r="F5932" s="77"/>
      <c r="G5932" s="77"/>
      <c r="I5932" s="78"/>
      <c r="K5932" s="78"/>
      <c r="L5932" s="77"/>
      <c r="M5932" s="78"/>
      <c r="N5932" s="78"/>
      <c r="O5932" s="78"/>
      <c r="P5932" s="78"/>
      <c r="Q5932" s="144"/>
      <c r="R5932" s="78"/>
      <c r="S5932" s="78"/>
      <c r="T5932" s="78"/>
      <c r="U5932" s="78"/>
      <c r="V5932" s="219"/>
      <c r="W5932" s="78"/>
      <c r="X5932" s="78"/>
      <c r="Y5932" s="78"/>
      <c r="Z5932" s="78"/>
      <c r="AA5932" s="77"/>
      <c r="AB5932" s="77"/>
      <c r="AC5932" s="78"/>
      <c r="AD5932" s="104"/>
      <c r="AE5932" s="78"/>
      <c r="AF5932" s="104"/>
      <c r="AG5932" s="78"/>
      <c r="AH5932" s="104"/>
      <c r="AI5932" s="78"/>
      <c r="AJ5932" s="104"/>
      <c r="AK5932" s="78"/>
      <c r="AL5932" s="78"/>
      <c r="AM5932" s="8"/>
      <c r="AN5932" s="78"/>
      <c r="AO5932" s="78"/>
      <c r="AP5932" s="78"/>
      <c r="AQ5932" s="78"/>
      <c r="AR5932" s="78"/>
      <c r="AS5932" s="78"/>
      <c r="AT5932" s="78"/>
      <c r="AU5932" s="78"/>
      <c r="AV5932" s="78"/>
      <c r="AW5932" s="77"/>
      <c r="AX5932" s="144"/>
      <c r="AY5932" s="144"/>
      <c r="AZ5932" s="144"/>
      <c r="BA5932" s="54"/>
      <c r="BB5932" s="54"/>
    </row>
    <row r="5933" spans="2:54" x14ac:dyDescent="0.25">
      <c r="B5933" s="77"/>
      <c r="C5933" s="77"/>
      <c r="D5933" s="77"/>
      <c r="E5933" s="77"/>
      <c r="F5933" s="77"/>
      <c r="G5933" s="77"/>
      <c r="I5933" s="78"/>
      <c r="K5933" s="78"/>
      <c r="L5933" s="77"/>
      <c r="M5933" s="78"/>
      <c r="N5933" s="78"/>
      <c r="O5933" s="78"/>
      <c r="P5933" s="78"/>
      <c r="Q5933" s="144"/>
      <c r="R5933" s="78"/>
      <c r="S5933" s="78"/>
      <c r="T5933" s="78"/>
      <c r="U5933" s="78"/>
      <c r="V5933" s="219"/>
      <c r="W5933" s="78"/>
      <c r="X5933" s="78"/>
      <c r="Y5933" s="78"/>
      <c r="Z5933" s="78"/>
      <c r="AA5933" s="77"/>
      <c r="AB5933" s="77"/>
      <c r="AC5933" s="78"/>
      <c r="AD5933" s="104"/>
      <c r="AE5933" s="78"/>
      <c r="AF5933" s="104"/>
      <c r="AG5933" s="78"/>
      <c r="AH5933" s="104"/>
      <c r="AI5933" s="78"/>
      <c r="AJ5933" s="104"/>
      <c r="AK5933" s="78"/>
      <c r="AL5933" s="78"/>
      <c r="AM5933" s="8"/>
      <c r="AN5933" s="78"/>
      <c r="AO5933" s="78"/>
      <c r="AP5933" s="78"/>
      <c r="AQ5933" s="78"/>
      <c r="AR5933" s="78"/>
      <c r="AS5933" s="78"/>
      <c r="AT5933" s="78"/>
      <c r="AU5933" s="78"/>
      <c r="AV5933" s="78"/>
      <c r="AW5933" s="77"/>
      <c r="AX5933" s="144"/>
      <c r="AY5933" s="144"/>
      <c r="AZ5933" s="144"/>
      <c r="BA5933" s="54"/>
      <c r="BB5933" s="54"/>
    </row>
    <row r="5934" spans="2:54" x14ac:dyDescent="0.25">
      <c r="B5934" s="77"/>
      <c r="C5934" s="77"/>
      <c r="D5934" s="77"/>
      <c r="E5934" s="77"/>
      <c r="F5934" s="77"/>
      <c r="G5934" s="77"/>
      <c r="I5934" s="78"/>
      <c r="K5934" s="78"/>
      <c r="L5934" s="77"/>
      <c r="M5934" s="78"/>
      <c r="N5934" s="78"/>
      <c r="O5934" s="78"/>
      <c r="P5934" s="78"/>
      <c r="Q5934" s="144"/>
      <c r="R5934" s="78"/>
      <c r="S5934" s="78"/>
      <c r="T5934" s="78"/>
      <c r="U5934" s="78"/>
      <c r="V5934" s="219"/>
      <c r="W5934" s="78"/>
      <c r="X5934" s="78"/>
      <c r="Y5934" s="78"/>
      <c r="Z5934" s="78"/>
      <c r="AA5934" s="77"/>
      <c r="AB5934" s="77"/>
      <c r="AC5934" s="78"/>
      <c r="AD5934" s="104"/>
      <c r="AE5934" s="78"/>
      <c r="AF5934" s="104"/>
      <c r="AG5934" s="78"/>
      <c r="AH5934" s="104"/>
      <c r="AI5934" s="78"/>
      <c r="AJ5934" s="104"/>
      <c r="AK5934" s="78"/>
      <c r="AL5934" s="78"/>
      <c r="AM5934" s="8"/>
      <c r="AN5934" s="78"/>
      <c r="AO5934" s="78"/>
      <c r="AP5934" s="78"/>
      <c r="AQ5934" s="78"/>
      <c r="AR5934" s="78"/>
      <c r="AS5934" s="78"/>
      <c r="AT5934" s="78"/>
      <c r="AU5934" s="78"/>
      <c r="AV5934" s="78"/>
      <c r="AW5934" s="77"/>
      <c r="AX5934" s="144"/>
      <c r="AY5934" s="144"/>
      <c r="AZ5934" s="144"/>
      <c r="BA5934" s="54"/>
      <c r="BB5934" s="54"/>
    </row>
    <row r="5935" spans="2:54" x14ac:dyDescent="0.25">
      <c r="B5935" s="77"/>
      <c r="C5935" s="77"/>
      <c r="D5935" s="77"/>
      <c r="E5935" s="77"/>
      <c r="F5935" s="77"/>
      <c r="G5935" s="77"/>
      <c r="I5935" s="78"/>
      <c r="K5935" s="78"/>
      <c r="L5935" s="77"/>
      <c r="M5935" s="78"/>
      <c r="N5935" s="78"/>
      <c r="O5935" s="78"/>
      <c r="P5935" s="78"/>
      <c r="Q5935" s="144"/>
      <c r="R5935" s="78"/>
      <c r="S5935" s="78"/>
      <c r="T5935" s="78"/>
      <c r="U5935" s="78"/>
      <c r="V5935" s="219"/>
      <c r="W5935" s="78"/>
      <c r="X5935" s="78"/>
      <c r="Y5935" s="78"/>
      <c r="Z5935" s="78"/>
      <c r="AA5935" s="77"/>
      <c r="AB5935" s="77"/>
      <c r="AC5935" s="78"/>
      <c r="AD5935" s="104"/>
      <c r="AE5935" s="78"/>
      <c r="AF5935" s="104"/>
      <c r="AG5935" s="78"/>
      <c r="AH5935" s="104"/>
      <c r="AI5935" s="78"/>
      <c r="AJ5935" s="104"/>
      <c r="AK5935" s="78"/>
      <c r="AL5935" s="78"/>
      <c r="AM5935" s="8"/>
      <c r="AN5935" s="78"/>
      <c r="AO5935" s="78"/>
      <c r="AP5935" s="78"/>
      <c r="AQ5935" s="78"/>
      <c r="AR5935" s="78"/>
      <c r="AS5935" s="78"/>
      <c r="AT5935" s="78"/>
      <c r="AU5935" s="78"/>
      <c r="AV5935" s="78"/>
      <c r="AW5935" s="77"/>
      <c r="AX5935" s="144"/>
      <c r="AY5935" s="144"/>
      <c r="AZ5935" s="144"/>
      <c r="BA5935" s="54"/>
      <c r="BB5935" s="54"/>
    </row>
    <row r="5936" spans="2:54" x14ac:dyDescent="0.25">
      <c r="B5936" s="77"/>
      <c r="C5936" s="77"/>
      <c r="D5936" s="77"/>
      <c r="E5936" s="77"/>
      <c r="F5936" s="77"/>
      <c r="G5936" s="77"/>
      <c r="I5936" s="78"/>
      <c r="K5936" s="78"/>
      <c r="L5936" s="77"/>
      <c r="M5936" s="78"/>
      <c r="N5936" s="78"/>
      <c r="O5936" s="78"/>
      <c r="P5936" s="78"/>
      <c r="Q5936" s="144"/>
      <c r="R5936" s="78"/>
      <c r="S5936" s="78"/>
      <c r="T5936" s="78"/>
      <c r="U5936" s="78"/>
      <c r="V5936" s="219"/>
      <c r="W5936" s="78"/>
      <c r="X5936" s="78"/>
      <c r="Y5936" s="78"/>
      <c r="Z5936" s="78"/>
      <c r="AA5936" s="77"/>
      <c r="AB5936" s="77"/>
      <c r="AC5936" s="78"/>
      <c r="AD5936" s="104"/>
      <c r="AE5936" s="78"/>
      <c r="AF5936" s="104"/>
      <c r="AG5936" s="78"/>
      <c r="AH5936" s="104"/>
      <c r="AI5936" s="78"/>
      <c r="AJ5936" s="104"/>
      <c r="AK5936" s="78"/>
      <c r="AL5936" s="78"/>
      <c r="AM5936" s="8"/>
      <c r="AN5936" s="78"/>
      <c r="AO5936" s="78"/>
      <c r="AP5936" s="78"/>
      <c r="AQ5936" s="78"/>
      <c r="AR5936" s="78"/>
      <c r="AS5936" s="78"/>
      <c r="AT5936" s="78"/>
      <c r="AU5936" s="78"/>
      <c r="AV5936" s="78"/>
      <c r="AW5936" s="77"/>
      <c r="AX5936" s="144"/>
      <c r="AY5936" s="144"/>
      <c r="AZ5936" s="144"/>
      <c r="BA5936" s="54"/>
      <c r="BB5936" s="54"/>
    </row>
    <row r="5937" spans="2:54" x14ac:dyDescent="0.25">
      <c r="B5937" s="77"/>
      <c r="C5937" s="77"/>
      <c r="D5937" s="77"/>
      <c r="E5937" s="77"/>
      <c r="F5937" s="77"/>
      <c r="G5937" s="77"/>
      <c r="I5937" s="78"/>
      <c r="K5937" s="78"/>
      <c r="L5937" s="77"/>
      <c r="M5937" s="78"/>
      <c r="N5937" s="78"/>
      <c r="O5937" s="78"/>
      <c r="P5937" s="78"/>
      <c r="Q5937" s="144"/>
      <c r="R5937" s="78"/>
      <c r="S5937" s="78"/>
      <c r="T5937" s="78"/>
      <c r="U5937" s="78"/>
      <c r="V5937" s="219"/>
      <c r="W5937" s="78"/>
      <c r="X5937" s="78"/>
      <c r="Y5937" s="78"/>
      <c r="Z5937" s="78"/>
      <c r="AA5937" s="77"/>
      <c r="AB5937" s="77"/>
      <c r="AC5937" s="78"/>
      <c r="AD5937" s="104"/>
      <c r="AE5937" s="78"/>
      <c r="AF5937" s="104"/>
      <c r="AG5937" s="78"/>
      <c r="AH5937" s="104"/>
      <c r="AI5937" s="78"/>
      <c r="AJ5937" s="104"/>
      <c r="AK5937" s="78"/>
      <c r="AL5937" s="78"/>
      <c r="AM5937" s="8"/>
      <c r="AN5937" s="78"/>
      <c r="AO5937" s="78"/>
      <c r="AP5937" s="78"/>
      <c r="AQ5937" s="78"/>
      <c r="AR5937" s="78"/>
      <c r="AS5937" s="78"/>
      <c r="AT5937" s="78"/>
      <c r="AU5937" s="78"/>
      <c r="AV5937" s="78"/>
      <c r="AW5937" s="77"/>
      <c r="AX5937" s="144"/>
      <c r="AY5937" s="144"/>
      <c r="AZ5937" s="144"/>
      <c r="BA5937" s="54"/>
      <c r="BB5937" s="54"/>
    </row>
    <row r="5938" spans="2:54" x14ac:dyDescent="0.25">
      <c r="B5938" s="77"/>
      <c r="C5938" s="77"/>
      <c r="D5938" s="77"/>
      <c r="E5938" s="77"/>
      <c r="F5938" s="77"/>
      <c r="G5938" s="77"/>
      <c r="I5938" s="78"/>
      <c r="K5938" s="78"/>
      <c r="L5938" s="77"/>
      <c r="M5938" s="78"/>
      <c r="N5938" s="78"/>
      <c r="O5938" s="78"/>
      <c r="P5938" s="78"/>
      <c r="Q5938" s="144"/>
      <c r="R5938" s="78"/>
      <c r="S5938" s="78"/>
      <c r="T5938" s="78"/>
      <c r="U5938" s="78"/>
      <c r="V5938" s="219"/>
      <c r="W5938" s="78"/>
      <c r="X5938" s="78"/>
      <c r="Y5938" s="78"/>
      <c r="Z5938" s="78"/>
      <c r="AA5938" s="77"/>
      <c r="AB5938" s="77"/>
      <c r="AC5938" s="78"/>
      <c r="AD5938" s="104"/>
      <c r="AE5938" s="78"/>
      <c r="AF5938" s="104"/>
      <c r="AG5938" s="78"/>
      <c r="AH5938" s="104"/>
      <c r="AI5938" s="78"/>
      <c r="AJ5938" s="104"/>
      <c r="AK5938" s="78"/>
      <c r="AL5938" s="78"/>
      <c r="AM5938" s="8"/>
      <c r="AN5938" s="78"/>
      <c r="AO5938" s="78"/>
      <c r="AP5938" s="78"/>
      <c r="AQ5938" s="78"/>
      <c r="AR5938" s="78"/>
      <c r="AS5938" s="78"/>
      <c r="AT5938" s="78"/>
      <c r="AU5938" s="78"/>
      <c r="AV5938" s="78"/>
      <c r="AW5938" s="77"/>
      <c r="AX5938" s="144"/>
      <c r="AY5938" s="144"/>
      <c r="AZ5938" s="144"/>
      <c r="BA5938" s="54"/>
      <c r="BB5938" s="54"/>
    </row>
    <row r="5939" spans="2:54" x14ac:dyDescent="0.25">
      <c r="B5939" s="77"/>
      <c r="C5939" s="77"/>
      <c r="D5939" s="77"/>
      <c r="E5939" s="77"/>
      <c r="F5939" s="77"/>
      <c r="G5939" s="77"/>
      <c r="I5939" s="78"/>
      <c r="K5939" s="78"/>
      <c r="L5939" s="77"/>
      <c r="M5939" s="78"/>
      <c r="N5939" s="78"/>
      <c r="O5939" s="78"/>
      <c r="P5939" s="78"/>
      <c r="Q5939" s="144"/>
      <c r="R5939" s="78"/>
      <c r="S5939" s="78"/>
      <c r="T5939" s="78"/>
      <c r="U5939" s="78"/>
      <c r="V5939" s="219"/>
      <c r="W5939" s="78"/>
      <c r="X5939" s="78"/>
      <c r="Y5939" s="78"/>
      <c r="Z5939" s="78"/>
      <c r="AA5939" s="77"/>
      <c r="AB5939" s="77"/>
      <c r="AC5939" s="78"/>
      <c r="AD5939" s="104"/>
      <c r="AE5939" s="78"/>
      <c r="AF5939" s="104"/>
      <c r="AG5939" s="78"/>
      <c r="AH5939" s="104"/>
      <c r="AI5939" s="78"/>
      <c r="AJ5939" s="104"/>
      <c r="AK5939" s="78"/>
      <c r="AL5939" s="78"/>
      <c r="AM5939" s="8"/>
      <c r="AN5939" s="78"/>
      <c r="AO5939" s="78"/>
      <c r="AP5939" s="78"/>
      <c r="AQ5939" s="78"/>
      <c r="AR5939" s="78"/>
      <c r="AS5939" s="78"/>
      <c r="AT5939" s="78"/>
      <c r="AU5939" s="78"/>
      <c r="AV5939" s="78"/>
      <c r="AW5939" s="77"/>
      <c r="AX5939" s="144"/>
      <c r="AY5939" s="144"/>
      <c r="AZ5939" s="144"/>
      <c r="BA5939" s="54"/>
      <c r="BB5939" s="54"/>
    </row>
    <row r="5940" spans="2:54" x14ac:dyDescent="0.25">
      <c r="B5940" s="77"/>
      <c r="C5940" s="77"/>
      <c r="D5940" s="77"/>
      <c r="E5940" s="77"/>
      <c r="F5940" s="77"/>
      <c r="G5940" s="77"/>
      <c r="I5940" s="78"/>
      <c r="K5940" s="78"/>
      <c r="L5940" s="77"/>
      <c r="M5940" s="78"/>
      <c r="N5940" s="78"/>
      <c r="O5940" s="78"/>
      <c r="P5940" s="78"/>
      <c r="Q5940" s="144"/>
      <c r="R5940" s="78"/>
      <c r="S5940" s="78"/>
      <c r="T5940" s="78"/>
      <c r="U5940" s="78"/>
      <c r="V5940" s="219"/>
      <c r="W5940" s="78"/>
      <c r="X5940" s="78"/>
      <c r="Y5940" s="78"/>
      <c r="Z5940" s="78"/>
      <c r="AA5940" s="77"/>
      <c r="AB5940" s="77"/>
      <c r="AC5940" s="78"/>
      <c r="AD5940" s="104"/>
      <c r="AE5940" s="78"/>
      <c r="AF5940" s="104"/>
      <c r="AG5940" s="78"/>
      <c r="AH5940" s="104"/>
      <c r="AI5940" s="78"/>
      <c r="AJ5940" s="104"/>
      <c r="AK5940" s="78"/>
      <c r="AL5940" s="78"/>
      <c r="AM5940" s="8"/>
      <c r="AN5940" s="78"/>
      <c r="AO5940" s="78"/>
      <c r="AP5940" s="78"/>
      <c r="AQ5940" s="78"/>
      <c r="AR5940" s="78"/>
      <c r="AS5940" s="78"/>
      <c r="AT5940" s="78"/>
      <c r="AU5940" s="78"/>
      <c r="AV5940" s="78"/>
      <c r="AW5940" s="77"/>
      <c r="AX5940" s="144"/>
      <c r="AY5940" s="144"/>
      <c r="AZ5940" s="144"/>
      <c r="BA5940" s="54"/>
      <c r="BB5940" s="54"/>
    </row>
    <row r="5941" spans="2:54" x14ac:dyDescent="0.25">
      <c r="B5941" s="77"/>
      <c r="C5941" s="77"/>
      <c r="D5941" s="77"/>
      <c r="E5941" s="77"/>
      <c r="F5941" s="77"/>
      <c r="G5941" s="77"/>
      <c r="I5941" s="78"/>
      <c r="K5941" s="78"/>
      <c r="L5941" s="77"/>
      <c r="M5941" s="78"/>
      <c r="N5941" s="78"/>
      <c r="O5941" s="78"/>
      <c r="P5941" s="78"/>
      <c r="Q5941" s="144"/>
      <c r="R5941" s="78"/>
      <c r="S5941" s="78"/>
      <c r="T5941" s="78"/>
      <c r="U5941" s="78"/>
      <c r="V5941" s="219"/>
      <c r="W5941" s="78"/>
      <c r="X5941" s="78"/>
      <c r="Y5941" s="78"/>
      <c r="Z5941" s="78"/>
      <c r="AA5941" s="77"/>
      <c r="AB5941" s="77"/>
      <c r="AC5941" s="78"/>
      <c r="AD5941" s="104"/>
      <c r="AE5941" s="78"/>
      <c r="AF5941" s="104"/>
      <c r="AG5941" s="78"/>
      <c r="AH5941" s="104"/>
      <c r="AI5941" s="78"/>
      <c r="AJ5941" s="104"/>
      <c r="AK5941" s="78"/>
      <c r="AL5941" s="78"/>
      <c r="AM5941" s="8"/>
      <c r="AN5941" s="78"/>
      <c r="AO5941" s="78"/>
      <c r="AP5941" s="78"/>
      <c r="AQ5941" s="78"/>
      <c r="AR5941" s="78"/>
      <c r="AS5941" s="78"/>
      <c r="AT5941" s="78"/>
      <c r="AU5941" s="78"/>
      <c r="AV5941" s="78"/>
      <c r="AW5941" s="77"/>
      <c r="AX5941" s="144"/>
      <c r="AY5941" s="144"/>
      <c r="AZ5941" s="144"/>
      <c r="BA5941" s="54"/>
      <c r="BB5941" s="54"/>
    </row>
    <row r="5942" spans="2:54" x14ac:dyDescent="0.25">
      <c r="B5942" s="77"/>
      <c r="C5942" s="77"/>
      <c r="D5942" s="77"/>
      <c r="E5942" s="77"/>
      <c r="F5942" s="77"/>
      <c r="G5942" s="77"/>
      <c r="I5942" s="78"/>
      <c r="K5942" s="78"/>
      <c r="L5942" s="77"/>
      <c r="M5942" s="78"/>
      <c r="N5942" s="78"/>
      <c r="O5942" s="78"/>
      <c r="P5942" s="78"/>
      <c r="Q5942" s="144"/>
      <c r="R5942" s="78"/>
      <c r="S5942" s="78"/>
      <c r="T5942" s="78"/>
      <c r="U5942" s="78"/>
      <c r="V5942" s="219"/>
      <c r="W5942" s="78"/>
      <c r="X5942" s="78"/>
      <c r="Y5942" s="78"/>
      <c r="Z5942" s="78"/>
      <c r="AA5942" s="77"/>
      <c r="AB5942" s="77"/>
      <c r="AC5942" s="78"/>
      <c r="AD5942" s="104"/>
      <c r="AE5942" s="78"/>
      <c r="AF5942" s="104"/>
      <c r="AG5942" s="78"/>
      <c r="AH5942" s="104"/>
      <c r="AI5942" s="78"/>
      <c r="AJ5942" s="104"/>
      <c r="AK5942" s="78"/>
      <c r="AL5942" s="78"/>
      <c r="AM5942" s="8"/>
      <c r="AN5942" s="78"/>
      <c r="AO5942" s="78"/>
      <c r="AP5942" s="78"/>
      <c r="AQ5942" s="78"/>
      <c r="AR5942" s="78"/>
      <c r="AS5942" s="78"/>
      <c r="AT5942" s="78"/>
      <c r="AU5942" s="78"/>
      <c r="AV5942" s="78"/>
      <c r="AW5942" s="77"/>
      <c r="AX5942" s="144"/>
      <c r="AY5942" s="144"/>
      <c r="AZ5942" s="144"/>
      <c r="BA5942" s="54"/>
      <c r="BB5942" s="54"/>
    </row>
    <row r="5943" spans="2:54" x14ac:dyDescent="0.25">
      <c r="B5943" s="77"/>
      <c r="C5943" s="77"/>
      <c r="D5943" s="77"/>
      <c r="E5943" s="77"/>
      <c r="F5943" s="77"/>
      <c r="G5943" s="77"/>
      <c r="I5943" s="78"/>
      <c r="K5943" s="78"/>
      <c r="L5943" s="77"/>
      <c r="M5943" s="78"/>
      <c r="N5943" s="78"/>
      <c r="O5943" s="78"/>
      <c r="P5943" s="78"/>
      <c r="Q5943" s="144"/>
      <c r="R5943" s="78"/>
      <c r="S5943" s="78"/>
      <c r="T5943" s="78"/>
      <c r="U5943" s="78"/>
      <c r="V5943" s="219"/>
      <c r="W5943" s="78"/>
      <c r="X5943" s="78"/>
      <c r="Y5943" s="78"/>
      <c r="Z5943" s="78"/>
      <c r="AA5943" s="77"/>
      <c r="AB5943" s="77"/>
      <c r="AC5943" s="78"/>
      <c r="AD5943" s="104"/>
      <c r="AE5943" s="78"/>
      <c r="AF5943" s="104"/>
      <c r="AG5943" s="78"/>
      <c r="AH5943" s="104"/>
      <c r="AI5943" s="78"/>
      <c r="AJ5943" s="104"/>
      <c r="AK5943" s="78"/>
      <c r="AL5943" s="78"/>
      <c r="AM5943" s="8"/>
      <c r="AN5943" s="78"/>
      <c r="AO5943" s="78"/>
      <c r="AP5943" s="78"/>
      <c r="AQ5943" s="78"/>
      <c r="AR5943" s="78"/>
      <c r="AS5943" s="78"/>
      <c r="AT5943" s="78"/>
      <c r="AU5943" s="78"/>
      <c r="AV5943" s="78"/>
      <c r="AW5943" s="77"/>
      <c r="AX5943" s="144"/>
      <c r="AY5943" s="144"/>
      <c r="AZ5943" s="144"/>
      <c r="BA5943" s="54"/>
      <c r="BB5943" s="54"/>
    </row>
    <row r="5944" spans="2:54" x14ac:dyDescent="0.25">
      <c r="B5944" s="77"/>
      <c r="C5944" s="77"/>
      <c r="D5944" s="77"/>
      <c r="E5944" s="77"/>
      <c r="F5944" s="77"/>
      <c r="G5944" s="77"/>
      <c r="I5944" s="78"/>
      <c r="K5944" s="78"/>
      <c r="L5944" s="77"/>
      <c r="M5944" s="78"/>
      <c r="N5944" s="78"/>
      <c r="O5944" s="78"/>
      <c r="P5944" s="78"/>
      <c r="Q5944" s="144"/>
      <c r="R5944" s="78"/>
      <c r="S5944" s="78"/>
      <c r="T5944" s="78"/>
      <c r="U5944" s="78"/>
      <c r="V5944" s="219"/>
      <c r="W5944" s="78"/>
      <c r="X5944" s="78"/>
      <c r="Y5944" s="78"/>
      <c r="Z5944" s="78"/>
      <c r="AA5944" s="77"/>
      <c r="AB5944" s="77"/>
      <c r="AC5944" s="78"/>
      <c r="AD5944" s="104"/>
      <c r="AE5944" s="78"/>
      <c r="AF5944" s="104"/>
      <c r="AG5944" s="78"/>
      <c r="AH5944" s="104"/>
      <c r="AI5944" s="78"/>
      <c r="AJ5944" s="104"/>
      <c r="AK5944" s="78"/>
      <c r="AL5944" s="78"/>
      <c r="AM5944" s="8"/>
      <c r="AN5944" s="78"/>
      <c r="AO5944" s="78"/>
      <c r="AP5944" s="78"/>
      <c r="AQ5944" s="78"/>
      <c r="AR5944" s="78"/>
      <c r="AS5944" s="78"/>
      <c r="AT5944" s="78"/>
      <c r="AU5944" s="78"/>
      <c r="AV5944" s="78"/>
      <c r="AW5944" s="77"/>
      <c r="AX5944" s="144"/>
      <c r="AY5944" s="144"/>
      <c r="AZ5944" s="144"/>
      <c r="BA5944" s="54"/>
      <c r="BB5944" s="54"/>
    </row>
    <row r="5945" spans="2:54" x14ac:dyDescent="0.25">
      <c r="B5945" s="77"/>
      <c r="C5945" s="77"/>
      <c r="D5945" s="77"/>
      <c r="E5945" s="77"/>
      <c r="F5945" s="77"/>
      <c r="G5945" s="77"/>
      <c r="I5945" s="78"/>
      <c r="K5945" s="78"/>
      <c r="L5945" s="77"/>
      <c r="M5945" s="78"/>
      <c r="N5945" s="78"/>
      <c r="O5945" s="78"/>
      <c r="P5945" s="78"/>
      <c r="Q5945" s="144"/>
      <c r="R5945" s="78"/>
      <c r="S5945" s="78"/>
      <c r="T5945" s="78"/>
      <c r="U5945" s="78"/>
      <c r="V5945" s="219"/>
      <c r="W5945" s="78"/>
      <c r="X5945" s="78"/>
      <c r="Y5945" s="78"/>
      <c r="Z5945" s="78"/>
      <c r="AA5945" s="77"/>
      <c r="AB5945" s="77"/>
      <c r="AC5945" s="78"/>
      <c r="AD5945" s="104"/>
      <c r="AE5945" s="78"/>
      <c r="AF5945" s="104"/>
      <c r="AG5945" s="78"/>
      <c r="AH5945" s="104"/>
      <c r="AI5945" s="78"/>
      <c r="AJ5945" s="104"/>
      <c r="AK5945" s="78"/>
      <c r="AL5945" s="78"/>
      <c r="AM5945" s="8"/>
      <c r="AN5945" s="78"/>
      <c r="AO5945" s="78"/>
      <c r="AP5945" s="78"/>
      <c r="AQ5945" s="78"/>
      <c r="AR5945" s="78"/>
      <c r="AS5945" s="78"/>
      <c r="AT5945" s="78"/>
      <c r="AU5945" s="78"/>
      <c r="AV5945" s="78"/>
      <c r="AW5945" s="77"/>
      <c r="AX5945" s="144"/>
      <c r="AY5945" s="144"/>
      <c r="AZ5945" s="144"/>
      <c r="BA5945" s="54"/>
      <c r="BB5945" s="54"/>
    </row>
    <row r="5946" spans="2:54" x14ac:dyDescent="0.25">
      <c r="B5946" s="77"/>
      <c r="C5946" s="77"/>
      <c r="D5946" s="77"/>
      <c r="E5946" s="77"/>
      <c r="F5946" s="77"/>
      <c r="G5946" s="77"/>
      <c r="I5946" s="78"/>
      <c r="K5946" s="78"/>
      <c r="L5946" s="77"/>
      <c r="M5946" s="78"/>
      <c r="N5946" s="78"/>
      <c r="O5946" s="78"/>
      <c r="P5946" s="78"/>
      <c r="Q5946" s="144"/>
      <c r="R5946" s="78"/>
      <c r="S5946" s="78"/>
      <c r="T5946" s="78"/>
      <c r="U5946" s="78"/>
      <c r="V5946" s="219"/>
      <c r="W5946" s="78"/>
      <c r="X5946" s="78"/>
      <c r="Y5946" s="78"/>
      <c r="Z5946" s="78"/>
      <c r="AA5946" s="77"/>
      <c r="AB5946" s="77"/>
      <c r="AC5946" s="78"/>
      <c r="AD5946" s="104"/>
      <c r="AE5946" s="78"/>
      <c r="AF5946" s="104"/>
      <c r="AG5946" s="78"/>
      <c r="AH5946" s="104"/>
      <c r="AI5946" s="78"/>
      <c r="AJ5946" s="104"/>
      <c r="AK5946" s="78"/>
      <c r="AL5946" s="78"/>
      <c r="AM5946" s="8"/>
      <c r="AN5946" s="78"/>
      <c r="AO5946" s="78"/>
      <c r="AP5946" s="78"/>
      <c r="AQ5946" s="78"/>
      <c r="AR5946" s="78"/>
      <c r="AS5946" s="78"/>
      <c r="AT5946" s="78"/>
      <c r="AU5946" s="78"/>
      <c r="AV5946" s="78"/>
      <c r="AW5946" s="77"/>
      <c r="AX5946" s="144"/>
      <c r="AY5946" s="144"/>
      <c r="AZ5946" s="144"/>
      <c r="BA5946" s="54"/>
      <c r="BB5946" s="54"/>
    </row>
    <row r="5947" spans="2:54" x14ac:dyDescent="0.25">
      <c r="B5947" s="77"/>
      <c r="C5947" s="77"/>
      <c r="D5947" s="77"/>
      <c r="E5947" s="77"/>
      <c r="F5947" s="77"/>
      <c r="G5947" s="77"/>
      <c r="I5947" s="78"/>
      <c r="K5947" s="78"/>
      <c r="L5947" s="77"/>
      <c r="M5947" s="78"/>
      <c r="N5947" s="78"/>
      <c r="O5947" s="78"/>
      <c r="P5947" s="78"/>
      <c r="Q5947" s="144"/>
      <c r="R5947" s="78"/>
      <c r="S5947" s="78"/>
      <c r="T5947" s="78"/>
      <c r="U5947" s="78"/>
      <c r="V5947" s="219"/>
      <c r="W5947" s="78"/>
      <c r="X5947" s="78"/>
      <c r="Y5947" s="78"/>
      <c r="Z5947" s="78"/>
      <c r="AA5947" s="77"/>
      <c r="AB5947" s="77"/>
      <c r="AC5947" s="78"/>
      <c r="AD5947" s="104"/>
      <c r="AE5947" s="78"/>
      <c r="AF5947" s="104"/>
      <c r="AG5947" s="78"/>
      <c r="AH5947" s="104"/>
      <c r="AI5947" s="78"/>
      <c r="AJ5947" s="104"/>
      <c r="AK5947" s="78"/>
      <c r="AL5947" s="78"/>
      <c r="AM5947" s="8"/>
      <c r="AN5947" s="78"/>
      <c r="AO5947" s="78"/>
      <c r="AP5947" s="78"/>
      <c r="AQ5947" s="78"/>
      <c r="AR5947" s="78"/>
      <c r="AS5947" s="78"/>
      <c r="AT5947" s="78"/>
      <c r="AU5947" s="78"/>
      <c r="AV5947" s="78"/>
      <c r="AW5947" s="77"/>
      <c r="AX5947" s="144"/>
      <c r="AY5947" s="144"/>
      <c r="AZ5947" s="144"/>
      <c r="BA5947" s="54"/>
      <c r="BB5947" s="54"/>
    </row>
    <row r="5948" spans="2:54" x14ac:dyDescent="0.25">
      <c r="B5948" s="77"/>
      <c r="C5948" s="77"/>
      <c r="D5948" s="77"/>
      <c r="E5948" s="77"/>
      <c r="F5948" s="77"/>
      <c r="G5948" s="77"/>
      <c r="I5948" s="78"/>
      <c r="K5948" s="78"/>
      <c r="L5948" s="77"/>
      <c r="M5948" s="78"/>
      <c r="N5948" s="78"/>
      <c r="O5948" s="78"/>
      <c r="P5948" s="78"/>
      <c r="Q5948" s="144"/>
      <c r="R5948" s="78"/>
      <c r="S5948" s="78"/>
      <c r="T5948" s="78"/>
      <c r="U5948" s="78"/>
      <c r="V5948" s="219"/>
      <c r="W5948" s="78"/>
      <c r="X5948" s="78"/>
      <c r="Y5948" s="78"/>
      <c r="Z5948" s="78"/>
      <c r="AA5948" s="77"/>
      <c r="AB5948" s="77"/>
      <c r="AC5948" s="78"/>
      <c r="AD5948" s="104"/>
      <c r="AE5948" s="78"/>
      <c r="AF5948" s="104"/>
      <c r="AG5948" s="78"/>
      <c r="AH5948" s="104"/>
      <c r="AI5948" s="78"/>
      <c r="AJ5948" s="104"/>
      <c r="AK5948" s="78"/>
      <c r="AL5948" s="78"/>
      <c r="AM5948" s="8"/>
      <c r="AN5948" s="78"/>
      <c r="AO5948" s="78"/>
      <c r="AP5948" s="78"/>
      <c r="AQ5948" s="78"/>
      <c r="AR5948" s="78"/>
      <c r="AS5948" s="78"/>
      <c r="AT5948" s="78"/>
      <c r="AU5948" s="78"/>
      <c r="AV5948" s="78"/>
      <c r="AW5948" s="77"/>
      <c r="AX5948" s="144"/>
      <c r="AY5948" s="144"/>
      <c r="AZ5948" s="144"/>
      <c r="BA5948" s="54"/>
      <c r="BB5948" s="54"/>
    </row>
    <row r="5949" spans="2:54" x14ac:dyDescent="0.25">
      <c r="B5949" s="77"/>
      <c r="C5949" s="77"/>
      <c r="D5949" s="77"/>
      <c r="E5949" s="77"/>
      <c r="F5949" s="77"/>
      <c r="G5949" s="77"/>
      <c r="I5949" s="78"/>
      <c r="K5949" s="78"/>
      <c r="L5949" s="77"/>
      <c r="M5949" s="78"/>
      <c r="N5949" s="78"/>
      <c r="O5949" s="78"/>
      <c r="P5949" s="78"/>
      <c r="Q5949" s="144"/>
      <c r="R5949" s="78"/>
      <c r="S5949" s="78"/>
      <c r="T5949" s="78"/>
      <c r="U5949" s="78"/>
      <c r="V5949" s="219"/>
      <c r="W5949" s="78"/>
      <c r="X5949" s="78"/>
      <c r="Y5949" s="78"/>
      <c r="Z5949" s="78"/>
      <c r="AA5949" s="77"/>
      <c r="AB5949" s="77"/>
      <c r="AC5949" s="78"/>
      <c r="AD5949" s="104"/>
      <c r="AE5949" s="78"/>
      <c r="AF5949" s="104"/>
      <c r="AG5949" s="78"/>
      <c r="AH5949" s="104"/>
      <c r="AI5949" s="78"/>
      <c r="AJ5949" s="104"/>
      <c r="AK5949" s="78"/>
      <c r="AL5949" s="78"/>
      <c r="AM5949" s="8"/>
      <c r="AN5949" s="78"/>
      <c r="AO5949" s="78"/>
      <c r="AP5949" s="78"/>
      <c r="AQ5949" s="78"/>
      <c r="AR5949" s="78"/>
      <c r="AS5949" s="78"/>
      <c r="AT5949" s="78"/>
      <c r="AU5949" s="78"/>
      <c r="AV5949" s="78"/>
      <c r="AW5949" s="77"/>
      <c r="AX5949" s="144"/>
      <c r="AY5949" s="144"/>
      <c r="AZ5949" s="144"/>
      <c r="BA5949" s="54"/>
      <c r="BB5949" s="54"/>
    </row>
    <row r="5950" spans="2:54" x14ac:dyDescent="0.25">
      <c r="B5950" s="77"/>
      <c r="C5950" s="77"/>
      <c r="D5950" s="77"/>
      <c r="E5950" s="77"/>
      <c r="F5950" s="77"/>
      <c r="G5950" s="77"/>
      <c r="I5950" s="78"/>
      <c r="K5950" s="78"/>
      <c r="L5950" s="77"/>
      <c r="M5950" s="78"/>
      <c r="N5950" s="78"/>
      <c r="O5950" s="78"/>
      <c r="P5950" s="78"/>
      <c r="Q5950" s="144"/>
      <c r="R5950" s="78"/>
      <c r="S5950" s="78"/>
      <c r="T5950" s="78"/>
      <c r="U5950" s="78"/>
      <c r="V5950" s="219"/>
      <c r="W5950" s="78"/>
      <c r="X5950" s="78"/>
      <c r="Y5950" s="78"/>
      <c r="Z5950" s="78"/>
      <c r="AA5950" s="77"/>
      <c r="AB5950" s="77"/>
      <c r="AC5950" s="78"/>
      <c r="AD5950" s="104"/>
      <c r="AE5950" s="78"/>
      <c r="AF5950" s="104"/>
      <c r="AG5950" s="78"/>
      <c r="AH5950" s="104"/>
      <c r="AI5950" s="78"/>
      <c r="AJ5950" s="104"/>
      <c r="AK5950" s="78"/>
      <c r="AL5950" s="78"/>
      <c r="AM5950" s="8"/>
      <c r="AN5950" s="78"/>
      <c r="AO5950" s="78"/>
      <c r="AP5950" s="78"/>
      <c r="AQ5950" s="78"/>
      <c r="AR5950" s="78"/>
      <c r="AS5950" s="78"/>
      <c r="AT5950" s="78"/>
      <c r="AU5950" s="78"/>
      <c r="AV5950" s="78"/>
      <c r="AW5950" s="77"/>
      <c r="AX5950" s="144"/>
      <c r="AY5950" s="144"/>
      <c r="AZ5950" s="144"/>
      <c r="BA5950" s="54"/>
      <c r="BB5950" s="54"/>
    </row>
    <row r="5951" spans="2:54" x14ac:dyDescent="0.25">
      <c r="B5951" s="77"/>
      <c r="C5951" s="77"/>
      <c r="D5951" s="77"/>
      <c r="E5951" s="77"/>
      <c r="F5951" s="77"/>
      <c r="G5951" s="77"/>
      <c r="I5951" s="78"/>
      <c r="K5951" s="78"/>
      <c r="L5951" s="77"/>
      <c r="M5951" s="78"/>
      <c r="N5951" s="78"/>
      <c r="O5951" s="78"/>
      <c r="P5951" s="78"/>
      <c r="Q5951" s="144"/>
      <c r="R5951" s="78"/>
      <c r="S5951" s="78"/>
      <c r="T5951" s="78"/>
      <c r="U5951" s="78"/>
      <c r="V5951" s="219"/>
      <c r="W5951" s="78"/>
      <c r="X5951" s="78"/>
      <c r="Y5951" s="78"/>
      <c r="Z5951" s="78"/>
      <c r="AA5951" s="77"/>
      <c r="AB5951" s="77"/>
      <c r="AC5951" s="78"/>
      <c r="AD5951" s="104"/>
      <c r="AE5951" s="78"/>
      <c r="AF5951" s="104"/>
      <c r="AG5951" s="78"/>
      <c r="AH5951" s="104"/>
      <c r="AI5951" s="78"/>
      <c r="AJ5951" s="104"/>
      <c r="AK5951" s="78"/>
      <c r="AL5951" s="78"/>
      <c r="AM5951" s="8"/>
      <c r="AN5951" s="78"/>
      <c r="AO5951" s="78"/>
      <c r="AP5951" s="78"/>
      <c r="AQ5951" s="78"/>
      <c r="AR5951" s="78"/>
      <c r="AS5951" s="78"/>
      <c r="AT5951" s="78"/>
      <c r="AU5951" s="78"/>
      <c r="AV5951" s="78"/>
      <c r="AW5951" s="77"/>
      <c r="AX5951" s="144"/>
      <c r="AY5951" s="144"/>
      <c r="AZ5951" s="144"/>
      <c r="BA5951" s="54"/>
      <c r="BB5951" s="54"/>
    </row>
    <row r="5952" spans="2:54" x14ac:dyDescent="0.25">
      <c r="B5952" s="77"/>
      <c r="C5952" s="77"/>
      <c r="D5952" s="77"/>
      <c r="E5952" s="77"/>
      <c r="F5952" s="77"/>
      <c r="G5952" s="77"/>
      <c r="I5952" s="78"/>
      <c r="K5952" s="78"/>
      <c r="L5952" s="77"/>
      <c r="M5952" s="78"/>
      <c r="N5952" s="78"/>
      <c r="O5952" s="78"/>
      <c r="P5952" s="78"/>
      <c r="Q5952" s="144"/>
      <c r="R5952" s="78"/>
      <c r="S5952" s="78"/>
      <c r="T5952" s="78"/>
      <c r="U5952" s="78"/>
      <c r="V5952" s="219"/>
      <c r="W5952" s="78"/>
      <c r="X5952" s="78"/>
      <c r="Y5952" s="78"/>
      <c r="Z5952" s="78"/>
      <c r="AA5952" s="77"/>
      <c r="AB5952" s="77"/>
      <c r="AC5952" s="78"/>
      <c r="AD5952" s="104"/>
      <c r="AE5952" s="78"/>
      <c r="AF5952" s="104"/>
      <c r="AG5952" s="78"/>
      <c r="AH5952" s="104"/>
      <c r="AI5952" s="78"/>
      <c r="AJ5952" s="104"/>
      <c r="AK5952" s="78"/>
      <c r="AL5952" s="78"/>
      <c r="AM5952" s="8"/>
      <c r="AN5952" s="78"/>
      <c r="AO5952" s="78"/>
      <c r="AP5952" s="78"/>
      <c r="AQ5952" s="78"/>
      <c r="AR5952" s="78"/>
      <c r="AS5952" s="78"/>
      <c r="AT5952" s="78"/>
      <c r="AU5952" s="78"/>
      <c r="AV5952" s="78"/>
      <c r="AW5952" s="77"/>
      <c r="AX5952" s="144"/>
      <c r="AY5952" s="144"/>
      <c r="AZ5952" s="144"/>
      <c r="BA5952" s="54"/>
      <c r="BB5952" s="54"/>
    </row>
    <row r="5953" spans="2:54" x14ac:dyDescent="0.25">
      <c r="B5953" s="77"/>
      <c r="C5953" s="77"/>
      <c r="D5953" s="77"/>
      <c r="E5953" s="77"/>
      <c r="F5953" s="77"/>
      <c r="G5953" s="77"/>
      <c r="I5953" s="78"/>
      <c r="K5953" s="78"/>
      <c r="L5953" s="77"/>
      <c r="M5953" s="78"/>
      <c r="N5953" s="78"/>
      <c r="O5953" s="78"/>
      <c r="P5953" s="78"/>
      <c r="Q5953" s="144"/>
      <c r="R5953" s="78"/>
      <c r="S5953" s="78"/>
      <c r="T5953" s="78"/>
      <c r="U5953" s="78"/>
      <c r="V5953" s="219"/>
      <c r="W5953" s="78"/>
      <c r="X5953" s="78"/>
      <c r="Y5953" s="78"/>
      <c r="Z5953" s="78"/>
      <c r="AA5953" s="77"/>
      <c r="AB5953" s="77"/>
      <c r="AC5953" s="78"/>
      <c r="AD5953" s="104"/>
      <c r="AE5953" s="78"/>
      <c r="AF5953" s="104"/>
      <c r="AG5953" s="78"/>
      <c r="AH5953" s="104"/>
      <c r="AI5953" s="78"/>
      <c r="AJ5953" s="104"/>
      <c r="AK5953" s="78"/>
      <c r="AL5953" s="78"/>
      <c r="AM5953" s="8"/>
      <c r="AN5953" s="78"/>
      <c r="AO5953" s="78"/>
      <c r="AP5953" s="78"/>
      <c r="AQ5953" s="78"/>
      <c r="AR5953" s="78"/>
      <c r="AS5953" s="78"/>
      <c r="AT5953" s="78"/>
      <c r="AU5953" s="78"/>
      <c r="AV5953" s="78"/>
      <c r="AW5953" s="77"/>
      <c r="AX5953" s="144"/>
      <c r="AY5953" s="144"/>
      <c r="AZ5953" s="144"/>
      <c r="BA5953" s="54"/>
      <c r="BB5953" s="54"/>
    </row>
    <row r="5954" spans="2:54" x14ac:dyDescent="0.25">
      <c r="B5954" s="77"/>
      <c r="C5954" s="77"/>
      <c r="D5954" s="77"/>
      <c r="E5954" s="77"/>
      <c r="F5954" s="77"/>
      <c r="G5954" s="77"/>
      <c r="I5954" s="78"/>
      <c r="K5954" s="78"/>
      <c r="L5954" s="77"/>
      <c r="M5954" s="78"/>
      <c r="N5954" s="78"/>
      <c r="O5954" s="78"/>
      <c r="P5954" s="78"/>
      <c r="Q5954" s="144"/>
      <c r="R5954" s="78"/>
      <c r="S5954" s="78"/>
      <c r="T5954" s="78"/>
      <c r="U5954" s="78"/>
      <c r="V5954" s="219"/>
      <c r="W5954" s="78"/>
      <c r="X5954" s="78"/>
      <c r="Y5954" s="78"/>
      <c r="Z5954" s="78"/>
      <c r="AA5954" s="77"/>
      <c r="AB5954" s="77"/>
      <c r="AC5954" s="78"/>
      <c r="AD5954" s="104"/>
      <c r="AE5954" s="78"/>
      <c r="AF5954" s="104"/>
      <c r="AG5954" s="78"/>
      <c r="AH5954" s="104"/>
      <c r="AI5954" s="78"/>
      <c r="AJ5954" s="104"/>
      <c r="AK5954" s="78"/>
      <c r="AL5954" s="78"/>
      <c r="AM5954" s="8"/>
      <c r="AN5954" s="78"/>
      <c r="AO5954" s="78"/>
      <c r="AP5954" s="78"/>
      <c r="AQ5954" s="78"/>
      <c r="AR5954" s="78"/>
      <c r="AS5954" s="78"/>
      <c r="AT5954" s="78"/>
      <c r="AU5954" s="78"/>
      <c r="AV5954" s="78"/>
      <c r="AW5954" s="77"/>
      <c r="AX5954" s="144"/>
      <c r="AY5954" s="144"/>
      <c r="AZ5954" s="144"/>
      <c r="BA5954" s="54"/>
      <c r="BB5954" s="54"/>
    </row>
    <row r="5955" spans="2:54" x14ac:dyDescent="0.25">
      <c r="B5955" s="77"/>
      <c r="C5955" s="77"/>
      <c r="D5955" s="77"/>
      <c r="E5955" s="77"/>
      <c r="F5955" s="77"/>
      <c r="G5955" s="77"/>
      <c r="I5955" s="78"/>
      <c r="K5955" s="78"/>
      <c r="L5955" s="77"/>
      <c r="M5955" s="78"/>
      <c r="N5955" s="78"/>
      <c r="O5955" s="78"/>
      <c r="P5955" s="78"/>
      <c r="Q5955" s="144"/>
      <c r="R5955" s="78"/>
      <c r="S5955" s="78"/>
      <c r="T5955" s="78"/>
      <c r="U5955" s="78"/>
      <c r="V5955" s="219"/>
      <c r="W5955" s="78"/>
      <c r="X5955" s="78"/>
      <c r="Y5955" s="78"/>
      <c r="Z5955" s="78"/>
      <c r="AA5955" s="77"/>
      <c r="AB5955" s="77"/>
      <c r="AC5955" s="78"/>
      <c r="AD5955" s="104"/>
      <c r="AE5955" s="78"/>
      <c r="AF5955" s="104"/>
      <c r="AG5955" s="78"/>
      <c r="AH5955" s="104"/>
      <c r="AI5955" s="78"/>
      <c r="AJ5955" s="104"/>
      <c r="AK5955" s="78"/>
      <c r="AL5955" s="78"/>
      <c r="AM5955" s="8"/>
      <c r="AN5955" s="78"/>
      <c r="AO5955" s="78"/>
      <c r="AP5955" s="78"/>
      <c r="AQ5955" s="78"/>
      <c r="AR5955" s="78"/>
      <c r="AS5955" s="78"/>
      <c r="AT5955" s="78"/>
      <c r="AU5955" s="78"/>
      <c r="AV5955" s="78"/>
      <c r="AW5955" s="77"/>
      <c r="AX5955" s="144"/>
      <c r="AY5955" s="144"/>
      <c r="AZ5955" s="144"/>
      <c r="BA5955" s="54"/>
      <c r="BB5955" s="54"/>
    </row>
    <row r="5956" spans="2:54" x14ac:dyDescent="0.25">
      <c r="B5956" s="77"/>
      <c r="C5956" s="77"/>
      <c r="D5956" s="77"/>
      <c r="E5956" s="77"/>
      <c r="F5956" s="77"/>
      <c r="G5956" s="77"/>
      <c r="I5956" s="78"/>
      <c r="K5956" s="78"/>
      <c r="L5956" s="77"/>
      <c r="M5956" s="78"/>
      <c r="N5956" s="78"/>
      <c r="O5956" s="78"/>
      <c r="P5956" s="78"/>
      <c r="Q5956" s="144"/>
      <c r="R5956" s="78"/>
      <c r="S5956" s="78"/>
      <c r="T5956" s="78"/>
      <c r="U5956" s="78"/>
      <c r="V5956" s="219"/>
      <c r="W5956" s="78"/>
      <c r="X5956" s="78"/>
      <c r="Y5956" s="78"/>
      <c r="Z5956" s="78"/>
      <c r="AA5956" s="77"/>
      <c r="AB5956" s="77"/>
      <c r="AC5956" s="78"/>
      <c r="AD5956" s="104"/>
      <c r="AE5956" s="78"/>
      <c r="AF5956" s="104"/>
      <c r="AG5956" s="78"/>
      <c r="AH5956" s="104"/>
      <c r="AI5956" s="78"/>
      <c r="AJ5956" s="104"/>
      <c r="AK5956" s="78"/>
      <c r="AL5956" s="78"/>
      <c r="AM5956" s="8"/>
      <c r="AN5956" s="78"/>
      <c r="AO5956" s="78"/>
      <c r="AP5956" s="78"/>
      <c r="AQ5956" s="78"/>
      <c r="AR5956" s="78"/>
      <c r="AS5956" s="78"/>
      <c r="AT5956" s="78"/>
      <c r="AU5956" s="78"/>
      <c r="AV5956" s="78"/>
      <c r="AW5956" s="77"/>
      <c r="AX5956" s="144"/>
      <c r="AY5956" s="144"/>
      <c r="AZ5956" s="144"/>
      <c r="BA5956" s="54"/>
      <c r="BB5956" s="54"/>
    </row>
    <row r="5957" spans="2:54" x14ac:dyDescent="0.25">
      <c r="B5957" s="77"/>
      <c r="C5957" s="77"/>
      <c r="D5957" s="77"/>
      <c r="E5957" s="77"/>
      <c r="F5957" s="77"/>
      <c r="G5957" s="77"/>
      <c r="I5957" s="78"/>
      <c r="K5957" s="78"/>
      <c r="L5957" s="77"/>
      <c r="M5957" s="78"/>
      <c r="N5957" s="78"/>
      <c r="O5957" s="78"/>
      <c r="P5957" s="78"/>
      <c r="Q5957" s="144"/>
      <c r="R5957" s="78"/>
      <c r="S5957" s="78"/>
      <c r="T5957" s="78"/>
      <c r="U5957" s="78"/>
      <c r="V5957" s="219"/>
      <c r="W5957" s="78"/>
      <c r="X5957" s="78"/>
      <c r="Y5957" s="78"/>
      <c r="Z5957" s="78"/>
      <c r="AA5957" s="77"/>
      <c r="AB5957" s="77"/>
      <c r="AC5957" s="78"/>
      <c r="AD5957" s="104"/>
      <c r="AE5957" s="78"/>
      <c r="AF5957" s="104"/>
      <c r="AG5957" s="78"/>
      <c r="AH5957" s="104"/>
      <c r="AI5957" s="78"/>
      <c r="AJ5957" s="104"/>
      <c r="AK5957" s="78"/>
      <c r="AL5957" s="78"/>
      <c r="AM5957" s="8"/>
      <c r="AN5957" s="78"/>
      <c r="AO5957" s="78"/>
      <c r="AP5957" s="78"/>
      <c r="AQ5957" s="78"/>
      <c r="AR5957" s="78"/>
      <c r="AS5957" s="78"/>
      <c r="AT5957" s="78"/>
      <c r="AU5957" s="78"/>
      <c r="AV5957" s="78"/>
      <c r="AW5957" s="77"/>
      <c r="AX5957" s="144"/>
      <c r="AY5957" s="144"/>
      <c r="AZ5957" s="144"/>
      <c r="BA5957" s="54"/>
      <c r="BB5957" s="54"/>
    </row>
    <row r="5958" spans="2:54" x14ac:dyDescent="0.25">
      <c r="B5958" s="77"/>
      <c r="C5958" s="77"/>
      <c r="D5958" s="77"/>
      <c r="E5958" s="77"/>
      <c r="F5958" s="77"/>
      <c r="G5958" s="77"/>
      <c r="I5958" s="78"/>
      <c r="K5958" s="78"/>
      <c r="L5958" s="77"/>
      <c r="M5958" s="78"/>
      <c r="N5958" s="78"/>
      <c r="O5958" s="78"/>
      <c r="P5958" s="78"/>
      <c r="Q5958" s="144"/>
      <c r="R5958" s="78"/>
      <c r="S5958" s="78"/>
      <c r="T5958" s="78"/>
      <c r="U5958" s="78"/>
      <c r="V5958" s="219"/>
      <c r="W5958" s="78"/>
      <c r="X5958" s="78"/>
      <c r="Y5958" s="78"/>
      <c r="Z5958" s="78"/>
      <c r="AA5958" s="77"/>
      <c r="AB5958" s="77"/>
      <c r="AC5958" s="78"/>
      <c r="AD5958" s="104"/>
      <c r="AE5958" s="78"/>
      <c r="AF5958" s="104"/>
      <c r="AG5958" s="78"/>
      <c r="AH5958" s="104"/>
      <c r="AI5958" s="78"/>
      <c r="AJ5958" s="104"/>
      <c r="AK5958" s="78"/>
      <c r="AL5958" s="78"/>
      <c r="AM5958" s="8"/>
      <c r="AN5958" s="78"/>
      <c r="AO5958" s="78"/>
      <c r="AP5958" s="78"/>
      <c r="AQ5958" s="78"/>
      <c r="AR5958" s="78"/>
      <c r="AS5958" s="78"/>
      <c r="AT5958" s="78"/>
      <c r="AU5958" s="78"/>
      <c r="AV5958" s="78"/>
      <c r="AW5958" s="77"/>
      <c r="AX5958" s="144"/>
      <c r="AY5958" s="144"/>
      <c r="AZ5958" s="144"/>
      <c r="BA5958" s="54"/>
      <c r="BB5958" s="54"/>
    </row>
    <row r="5959" spans="2:54" x14ac:dyDescent="0.25">
      <c r="B5959" s="77"/>
      <c r="C5959" s="77"/>
      <c r="D5959" s="77"/>
      <c r="E5959" s="77"/>
      <c r="F5959" s="77"/>
      <c r="G5959" s="77"/>
      <c r="I5959" s="78"/>
      <c r="K5959" s="78"/>
      <c r="L5959" s="77"/>
      <c r="M5959" s="78"/>
      <c r="N5959" s="78"/>
      <c r="O5959" s="78"/>
      <c r="P5959" s="78"/>
      <c r="Q5959" s="144"/>
      <c r="R5959" s="78"/>
      <c r="S5959" s="78"/>
      <c r="T5959" s="78"/>
      <c r="U5959" s="78"/>
      <c r="V5959" s="219"/>
      <c r="W5959" s="78"/>
      <c r="X5959" s="78"/>
      <c r="Y5959" s="78"/>
      <c r="Z5959" s="78"/>
      <c r="AA5959" s="77"/>
      <c r="AB5959" s="77"/>
      <c r="AC5959" s="78"/>
      <c r="AD5959" s="104"/>
      <c r="AE5959" s="78"/>
      <c r="AF5959" s="104"/>
      <c r="AG5959" s="78"/>
      <c r="AH5959" s="104"/>
      <c r="AI5959" s="78"/>
      <c r="AJ5959" s="104"/>
      <c r="AK5959" s="78"/>
      <c r="AL5959" s="78"/>
      <c r="AM5959" s="8"/>
      <c r="AN5959" s="78"/>
      <c r="AO5959" s="78"/>
      <c r="AP5959" s="78"/>
      <c r="AQ5959" s="78"/>
      <c r="AR5959" s="78"/>
      <c r="AS5959" s="78"/>
      <c r="AT5959" s="78"/>
      <c r="AU5959" s="78"/>
      <c r="AV5959" s="78"/>
      <c r="AW5959" s="77"/>
      <c r="AX5959" s="144"/>
      <c r="AY5959" s="144"/>
      <c r="AZ5959" s="144"/>
      <c r="BA5959" s="54"/>
      <c r="BB5959" s="54"/>
    </row>
    <row r="5960" spans="2:54" x14ac:dyDescent="0.25">
      <c r="B5960" s="77"/>
      <c r="C5960" s="77"/>
      <c r="D5960" s="77"/>
      <c r="E5960" s="77"/>
      <c r="F5960" s="77"/>
      <c r="G5960" s="77"/>
      <c r="I5960" s="78"/>
      <c r="K5960" s="78"/>
      <c r="L5960" s="77"/>
      <c r="M5960" s="78"/>
      <c r="N5960" s="78"/>
      <c r="O5960" s="78"/>
      <c r="P5960" s="78"/>
      <c r="Q5960" s="144"/>
      <c r="R5960" s="78"/>
      <c r="S5960" s="78"/>
      <c r="T5960" s="78"/>
      <c r="U5960" s="78"/>
      <c r="V5960" s="219"/>
      <c r="W5960" s="78"/>
      <c r="X5960" s="78"/>
      <c r="Y5960" s="78"/>
      <c r="Z5960" s="78"/>
      <c r="AA5960" s="77"/>
      <c r="AB5960" s="77"/>
      <c r="AC5960" s="78"/>
      <c r="AD5960" s="104"/>
      <c r="AE5960" s="78"/>
      <c r="AF5960" s="104"/>
      <c r="AG5960" s="78"/>
      <c r="AH5960" s="104"/>
      <c r="AI5960" s="78"/>
      <c r="AJ5960" s="104"/>
      <c r="AK5960" s="78"/>
      <c r="AL5960" s="78"/>
      <c r="AM5960" s="8"/>
      <c r="AN5960" s="78"/>
      <c r="AO5960" s="78"/>
      <c r="AP5960" s="78"/>
      <c r="AQ5960" s="78"/>
      <c r="AR5960" s="78"/>
      <c r="AS5960" s="78"/>
      <c r="AT5960" s="78"/>
      <c r="AU5960" s="78"/>
      <c r="AV5960" s="78"/>
      <c r="AW5960" s="77"/>
      <c r="AX5960" s="144"/>
      <c r="AY5960" s="144"/>
      <c r="AZ5960" s="144"/>
      <c r="BA5960" s="54"/>
      <c r="BB5960" s="54"/>
    </row>
    <row r="5961" spans="2:54" x14ac:dyDescent="0.25">
      <c r="B5961" s="77"/>
      <c r="C5961" s="77"/>
      <c r="D5961" s="77"/>
      <c r="E5961" s="77"/>
      <c r="F5961" s="77"/>
      <c r="G5961" s="77"/>
      <c r="I5961" s="78"/>
      <c r="K5961" s="78"/>
      <c r="L5961" s="77"/>
      <c r="M5961" s="78"/>
      <c r="N5961" s="78"/>
      <c r="O5961" s="78"/>
      <c r="P5961" s="78"/>
      <c r="Q5961" s="144"/>
      <c r="R5961" s="78"/>
      <c r="S5961" s="78"/>
      <c r="T5961" s="78"/>
      <c r="U5961" s="78"/>
      <c r="V5961" s="219"/>
      <c r="W5961" s="78"/>
      <c r="X5961" s="78"/>
      <c r="Y5961" s="78"/>
      <c r="Z5961" s="78"/>
      <c r="AA5961" s="77"/>
      <c r="AB5961" s="77"/>
      <c r="AC5961" s="78"/>
      <c r="AD5961" s="104"/>
      <c r="AE5961" s="78"/>
      <c r="AF5961" s="104"/>
      <c r="AG5961" s="78"/>
      <c r="AH5961" s="104"/>
      <c r="AI5961" s="78"/>
      <c r="AJ5961" s="104"/>
      <c r="AK5961" s="78"/>
      <c r="AL5961" s="78"/>
      <c r="AM5961" s="8"/>
      <c r="AN5961" s="78"/>
      <c r="AO5961" s="78"/>
      <c r="AP5961" s="78"/>
      <c r="AQ5961" s="78"/>
      <c r="AR5961" s="78"/>
      <c r="AS5961" s="78"/>
      <c r="AT5961" s="78"/>
      <c r="AU5961" s="78"/>
      <c r="AV5961" s="78"/>
      <c r="AW5961" s="77"/>
      <c r="AX5961" s="144"/>
      <c r="AY5961" s="144"/>
      <c r="AZ5961" s="144"/>
      <c r="BA5961" s="54"/>
      <c r="BB5961" s="54"/>
    </row>
    <row r="5962" spans="2:54" x14ac:dyDescent="0.25">
      <c r="B5962" s="77"/>
      <c r="C5962" s="77"/>
      <c r="D5962" s="77"/>
      <c r="E5962" s="77"/>
      <c r="F5962" s="77"/>
      <c r="G5962" s="77"/>
      <c r="I5962" s="78"/>
      <c r="K5962" s="78"/>
      <c r="L5962" s="77"/>
      <c r="M5962" s="78"/>
      <c r="N5962" s="78"/>
      <c r="O5962" s="78"/>
      <c r="P5962" s="78"/>
      <c r="Q5962" s="144"/>
      <c r="R5962" s="78"/>
      <c r="S5962" s="78"/>
      <c r="T5962" s="78"/>
      <c r="U5962" s="78"/>
      <c r="V5962" s="219"/>
      <c r="W5962" s="78"/>
      <c r="X5962" s="78"/>
      <c r="Y5962" s="78"/>
      <c r="Z5962" s="78"/>
      <c r="AA5962" s="77"/>
      <c r="AB5962" s="77"/>
      <c r="AC5962" s="78"/>
      <c r="AD5962" s="104"/>
      <c r="AE5962" s="78"/>
      <c r="AF5962" s="104"/>
      <c r="AG5962" s="78"/>
      <c r="AH5962" s="104"/>
      <c r="AI5962" s="78"/>
      <c r="AJ5962" s="104"/>
      <c r="AK5962" s="78"/>
      <c r="AL5962" s="78"/>
      <c r="AM5962" s="8"/>
      <c r="AN5962" s="78"/>
      <c r="AO5962" s="78"/>
      <c r="AP5962" s="78"/>
      <c r="AQ5962" s="78"/>
      <c r="AR5962" s="78"/>
      <c r="AS5962" s="78"/>
      <c r="AT5962" s="78"/>
      <c r="AU5962" s="78"/>
      <c r="AV5962" s="78"/>
      <c r="AW5962" s="77"/>
      <c r="AX5962" s="144"/>
      <c r="AY5962" s="144"/>
      <c r="AZ5962" s="144"/>
      <c r="BA5962" s="54"/>
      <c r="BB5962" s="54"/>
    </row>
    <row r="5963" spans="2:54" x14ac:dyDescent="0.25">
      <c r="B5963" s="77"/>
      <c r="C5963" s="77"/>
      <c r="D5963" s="77"/>
      <c r="E5963" s="77"/>
      <c r="F5963" s="77"/>
      <c r="G5963" s="77"/>
      <c r="I5963" s="78"/>
      <c r="K5963" s="78"/>
      <c r="L5963" s="77"/>
      <c r="M5963" s="78"/>
      <c r="N5963" s="78"/>
      <c r="O5963" s="78"/>
      <c r="P5963" s="78"/>
      <c r="Q5963" s="144"/>
      <c r="R5963" s="78"/>
      <c r="S5963" s="78"/>
      <c r="T5963" s="78"/>
      <c r="U5963" s="78"/>
      <c r="V5963" s="219"/>
      <c r="W5963" s="78"/>
      <c r="X5963" s="78"/>
      <c r="Y5963" s="78"/>
      <c r="Z5963" s="78"/>
      <c r="AA5963" s="77"/>
      <c r="AB5963" s="77"/>
      <c r="AC5963" s="78"/>
      <c r="AD5963" s="104"/>
      <c r="AE5963" s="78"/>
      <c r="AF5963" s="104"/>
      <c r="AG5963" s="78"/>
      <c r="AH5963" s="104"/>
      <c r="AI5963" s="78"/>
      <c r="AJ5963" s="104"/>
      <c r="AK5963" s="78"/>
      <c r="AL5963" s="78"/>
      <c r="AM5963" s="8"/>
      <c r="AN5963" s="78"/>
      <c r="AO5963" s="78"/>
      <c r="AP5963" s="78"/>
      <c r="AQ5963" s="78"/>
      <c r="AR5963" s="78"/>
      <c r="AS5963" s="78"/>
      <c r="AT5963" s="78"/>
      <c r="AU5963" s="78"/>
      <c r="AV5963" s="78"/>
      <c r="AW5963" s="77"/>
      <c r="AX5963" s="144"/>
      <c r="AY5963" s="144"/>
      <c r="AZ5963" s="144"/>
      <c r="BA5963" s="54"/>
      <c r="BB5963" s="54"/>
    </row>
    <row r="5964" spans="2:54" x14ac:dyDescent="0.25">
      <c r="B5964" s="77"/>
      <c r="C5964" s="77"/>
      <c r="D5964" s="77"/>
      <c r="E5964" s="77"/>
      <c r="F5964" s="77"/>
      <c r="G5964" s="77"/>
      <c r="I5964" s="78"/>
      <c r="K5964" s="78"/>
      <c r="L5964" s="77"/>
      <c r="M5964" s="78"/>
      <c r="N5964" s="78"/>
      <c r="O5964" s="78"/>
      <c r="P5964" s="78"/>
      <c r="Q5964" s="144"/>
      <c r="R5964" s="78"/>
      <c r="S5964" s="78"/>
      <c r="T5964" s="78"/>
      <c r="U5964" s="78"/>
      <c r="V5964" s="219"/>
      <c r="W5964" s="78"/>
      <c r="X5964" s="78"/>
      <c r="Y5964" s="78"/>
      <c r="Z5964" s="78"/>
      <c r="AA5964" s="77"/>
      <c r="AB5964" s="77"/>
      <c r="AC5964" s="78"/>
      <c r="AD5964" s="104"/>
      <c r="AE5964" s="78"/>
      <c r="AF5964" s="104"/>
      <c r="AG5964" s="78"/>
      <c r="AH5964" s="104"/>
      <c r="AI5964" s="78"/>
      <c r="AJ5964" s="104"/>
      <c r="AK5964" s="78"/>
      <c r="AL5964" s="78"/>
      <c r="AM5964" s="8"/>
      <c r="AN5964" s="78"/>
      <c r="AO5964" s="78"/>
      <c r="AP5964" s="78"/>
      <c r="AQ5964" s="78"/>
      <c r="AR5964" s="78"/>
      <c r="AS5964" s="78"/>
      <c r="AT5964" s="78"/>
      <c r="AU5964" s="78"/>
      <c r="AV5964" s="78"/>
      <c r="AW5964" s="77"/>
      <c r="AX5964" s="144"/>
      <c r="AY5964" s="144"/>
      <c r="AZ5964" s="144"/>
      <c r="BA5964" s="54"/>
      <c r="BB5964" s="54"/>
    </row>
    <row r="5965" spans="2:54" x14ac:dyDescent="0.25">
      <c r="B5965" s="77"/>
      <c r="C5965" s="77"/>
      <c r="D5965" s="77"/>
      <c r="E5965" s="77"/>
      <c r="F5965" s="77"/>
      <c r="G5965" s="77"/>
      <c r="I5965" s="78"/>
      <c r="K5965" s="78"/>
      <c r="L5965" s="77"/>
      <c r="M5965" s="78"/>
      <c r="N5965" s="78"/>
      <c r="O5965" s="78"/>
      <c r="P5965" s="78"/>
      <c r="Q5965" s="144"/>
      <c r="R5965" s="78"/>
      <c r="S5965" s="78"/>
      <c r="T5965" s="78"/>
      <c r="U5965" s="78"/>
      <c r="V5965" s="219"/>
      <c r="W5965" s="78"/>
      <c r="X5965" s="78"/>
      <c r="Y5965" s="78"/>
      <c r="Z5965" s="78"/>
      <c r="AA5965" s="77"/>
      <c r="AB5965" s="77"/>
      <c r="AC5965" s="78"/>
      <c r="AD5965" s="104"/>
      <c r="AE5965" s="78"/>
      <c r="AF5965" s="104"/>
      <c r="AG5965" s="78"/>
      <c r="AH5965" s="104"/>
      <c r="AI5965" s="78"/>
      <c r="AJ5965" s="104"/>
      <c r="AK5965" s="78"/>
      <c r="AL5965" s="78"/>
      <c r="AM5965" s="8"/>
      <c r="AN5965" s="78"/>
      <c r="AO5965" s="78"/>
      <c r="AP5965" s="78"/>
      <c r="AQ5965" s="78"/>
      <c r="AR5965" s="78"/>
      <c r="AS5965" s="78"/>
      <c r="AT5965" s="78"/>
      <c r="AU5965" s="78"/>
      <c r="AV5965" s="78"/>
      <c r="AW5965" s="77"/>
      <c r="AX5965" s="144"/>
      <c r="AY5965" s="144"/>
      <c r="AZ5965" s="144"/>
      <c r="BA5965" s="54"/>
      <c r="BB5965" s="54"/>
    </row>
    <row r="5966" spans="2:54" x14ac:dyDescent="0.25">
      <c r="B5966" s="77"/>
      <c r="C5966" s="77"/>
      <c r="D5966" s="77"/>
      <c r="E5966" s="77"/>
      <c r="F5966" s="77"/>
      <c r="G5966" s="77"/>
      <c r="I5966" s="78"/>
      <c r="K5966" s="78"/>
      <c r="L5966" s="77"/>
      <c r="M5966" s="78"/>
      <c r="N5966" s="78"/>
      <c r="O5966" s="78"/>
      <c r="P5966" s="78"/>
      <c r="Q5966" s="144"/>
      <c r="R5966" s="78"/>
      <c r="S5966" s="78"/>
      <c r="T5966" s="78"/>
      <c r="U5966" s="78"/>
      <c r="V5966" s="219"/>
      <c r="W5966" s="78"/>
      <c r="X5966" s="78"/>
      <c r="Y5966" s="78"/>
      <c r="Z5966" s="78"/>
      <c r="AA5966" s="77"/>
      <c r="AB5966" s="77"/>
      <c r="AC5966" s="78"/>
      <c r="AD5966" s="104"/>
      <c r="AE5966" s="78"/>
      <c r="AF5966" s="104"/>
      <c r="AG5966" s="78"/>
      <c r="AH5966" s="104"/>
      <c r="AI5966" s="78"/>
      <c r="AJ5966" s="104"/>
      <c r="AK5966" s="78"/>
      <c r="AL5966" s="78"/>
      <c r="AM5966" s="8"/>
      <c r="AN5966" s="78"/>
      <c r="AO5966" s="78"/>
      <c r="AP5966" s="78"/>
      <c r="AQ5966" s="78"/>
      <c r="AR5966" s="78"/>
      <c r="AS5966" s="78"/>
      <c r="AT5966" s="78"/>
      <c r="AU5966" s="78"/>
      <c r="AV5966" s="78"/>
      <c r="AW5966" s="77"/>
      <c r="AX5966" s="144"/>
      <c r="AY5966" s="144"/>
      <c r="AZ5966" s="144"/>
      <c r="BA5966" s="54"/>
      <c r="BB5966" s="54"/>
    </row>
    <row r="5967" spans="2:54" x14ac:dyDescent="0.25">
      <c r="B5967" s="77"/>
      <c r="C5967" s="77"/>
      <c r="D5967" s="77"/>
      <c r="E5967" s="77"/>
      <c r="F5967" s="77"/>
      <c r="G5967" s="77"/>
      <c r="I5967" s="78"/>
      <c r="K5967" s="78"/>
      <c r="L5967" s="77"/>
      <c r="M5967" s="78"/>
      <c r="N5967" s="78"/>
      <c r="O5967" s="78"/>
      <c r="P5967" s="78"/>
      <c r="Q5967" s="144"/>
      <c r="R5967" s="78"/>
      <c r="S5967" s="78"/>
      <c r="T5967" s="78"/>
      <c r="U5967" s="78"/>
      <c r="V5967" s="219"/>
      <c r="W5967" s="78"/>
      <c r="X5967" s="78"/>
      <c r="Y5967" s="78"/>
      <c r="Z5967" s="78"/>
      <c r="AA5967" s="77"/>
      <c r="AB5967" s="77"/>
      <c r="AC5967" s="78"/>
      <c r="AD5967" s="104"/>
      <c r="AE5967" s="78"/>
      <c r="AF5967" s="104"/>
      <c r="AG5967" s="78"/>
      <c r="AH5967" s="104"/>
      <c r="AI5967" s="78"/>
      <c r="AJ5967" s="104"/>
      <c r="AK5967" s="78"/>
      <c r="AL5967" s="78"/>
      <c r="AM5967" s="8"/>
      <c r="AN5967" s="78"/>
      <c r="AO5967" s="78"/>
      <c r="AP5967" s="78"/>
      <c r="AQ5967" s="78"/>
      <c r="AR5967" s="78"/>
      <c r="AS5967" s="78"/>
      <c r="AT5967" s="78"/>
      <c r="AU5967" s="78"/>
      <c r="AV5967" s="78"/>
      <c r="AW5967" s="77"/>
      <c r="AX5967" s="144"/>
      <c r="AY5967" s="144"/>
      <c r="AZ5967" s="144"/>
      <c r="BA5967" s="54"/>
      <c r="BB5967" s="54"/>
    </row>
    <row r="5968" spans="2:54" x14ac:dyDescent="0.25">
      <c r="B5968" s="77"/>
      <c r="C5968" s="77"/>
      <c r="D5968" s="77"/>
      <c r="E5968" s="77"/>
      <c r="F5968" s="77"/>
      <c r="G5968" s="77"/>
      <c r="I5968" s="78"/>
      <c r="K5968" s="78"/>
      <c r="L5968" s="77"/>
      <c r="M5968" s="78"/>
      <c r="N5968" s="78"/>
      <c r="O5968" s="78"/>
      <c r="P5968" s="78"/>
      <c r="Q5968" s="144"/>
      <c r="R5968" s="78"/>
      <c r="S5968" s="78"/>
      <c r="T5968" s="78"/>
      <c r="U5968" s="78"/>
      <c r="V5968" s="219"/>
      <c r="W5968" s="78"/>
      <c r="X5968" s="78"/>
      <c r="Y5968" s="78"/>
      <c r="Z5968" s="78"/>
      <c r="AA5968" s="77"/>
      <c r="AB5968" s="77"/>
      <c r="AC5968" s="78"/>
      <c r="AD5968" s="104"/>
      <c r="AE5968" s="78"/>
      <c r="AF5968" s="104"/>
      <c r="AG5968" s="78"/>
      <c r="AH5968" s="104"/>
      <c r="AI5968" s="78"/>
      <c r="AJ5968" s="104"/>
      <c r="AK5968" s="78"/>
      <c r="AL5968" s="78"/>
      <c r="AM5968" s="8"/>
      <c r="AN5968" s="78"/>
      <c r="AO5968" s="78"/>
      <c r="AP5968" s="78"/>
      <c r="AQ5968" s="78"/>
      <c r="AR5968" s="78"/>
      <c r="AS5968" s="78"/>
      <c r="AT5968" s="78"/>
      <c r="AU5968" s="78"/>
      <c r="AV5968" s="78"/>
      <c r="AW5968" s="77"/>
      <c r="AX5968" s="144"/>
      <c r="AY5968" s="144"/>
      <c r="AZ5968" s="144"/>
      <c r="BA5968" s="54"/>
      <c r="BB5968" s="54"/>
    </row>
    <row r="5969" spans="2:54" x14ac:dyDescent="0.25">
      <c r="B5969" s="77"/>
      <c r="C5969" s="77"/>
      <c r="D5969" s="77"/>
      <c r="E5969" s="77"/>
      <c r="F5969" s="77"/>
      <c r="G5969" s="77"/>
      <c r="I5969" s="78"/>
      <c r="K5969" s="78"/>
      <c r="L5969" s="77"/>
      <c r="M5969" s="78"/>
      <c r="N5969" s="78"/>
      <c r="O5969" s="78"/>
      <c r="P5969" s="78"/>
      <c r="Q5969" s="144"/>
      <c r="R5969" s="78"/>
      <c r="S5969" s="78"/>
      <c r="T5969" s="78"/>
      <c r="U5969" s="78"/>
      <c r="V5969" s="219"/>
      <c r="W5969" s="78"/>
      <c r="X5969" s="78"/>
      <c r="Y5969" s="78"/>
      <c r="Z5969" s="78"/>
      <c r="AA5969" s="77"/>
      <c r="AB5969" s="77"/>
      <c r="AC5969" s="78"/>
      <c r="AD5969" s="104"/>
      <c r="AE5969" s="78"/>
      <c r="AF5969" s="104"/>
      <c r="AG5969" s="78"/>
      <c r="AH5969" s="104"/>
      <c r="AI5969" s="78"/>
      <c r="AJ5969" s="104"/>
      <c r="AK5969" s="78"/>
      <c r="AL5969" s="78"/>
      <c r="AM5969" s="8"/>
      <c r="AN5969" s="78"/>
      <c r="AO5969" s="78"/>
      <c r="AP5969" s="78"/>
      <c r="AQ5969" s="78"/>
      <c r="AR5969" s="78"/>
      <c r="AS5969" s="78"/>
      <c r="AT5969" s="78"/>
      <c r="AU5969" s="78"/>
      <c r="AV5969" s="78"/>
      <c r="AW5969" s="77"/>
      <c r="AX5969" s="144"/>
      <c r="AY5969" s="144"/>
      <c r="AZ5969" s="144"/>
      <c r="BA5969" s="54"/>
      <c r="BB5969" s="54"/>
    </row>
    <row r="5970" spans="2:54" x14ac:dyDescent="0.25">
      <c r="B5970" s="77"/>
      <c r="C5970" s="77"/>
      <c r="D5970" s="77"/>
      <c r="E5970" s="77"/>
      <c r="F5970" s="77"/>
      <c r="G5970" s="77"/>
      <c r="I5970" s="78"/>
      <c r="K5970" s="78"/>
      <c r="L5970" s="77"/>
      <c r="M5970" s="78"/>
      <c r="N5970" s="78"/>
      <c r="O5970" s="78"/>
      <c r="P5970" s="78"/>
      <c r="Q5970" s="144"/>
      <c r="R5970" s="78"/>
      <c r="S5970" s="78"/>
      <c r="T5970" s="78"/>
      <c r="U5970" s="78"/>
      <c r="V5970" s="219"/>
      <c r="W5970" s="78"/>
      <c r="X5970" s="78"/>
      <c r="Y5970" s="78"/>
      <c r="Z5970" s="78"/>
      <c r="AA5970" s="77"/>
      <c r="AB5970" s="77"/>
      <c r="AC5970" s="78"/>
      <c r="AD5970" s="104"/>
      <c r="AE5970" s="78"/>
      <c r="AF5970" s="104"/>
      <c r="AG5970" s="78"/>
      <c r="AH5970" s="104"/>
      <c r="AI5970" s="78"/>
      <c r="AJ5970" s="104"/>
      <c r="AK5970" s="78"/>
      <c r="AL5970" s="78"/>
      <c r="AM5970" s="8"/>
      <c r="AN5970" s="78"/>
      <c r="AO5970" s="78"/>
      <c r="AP5970" s="78"/>
      <c r="AQ5970" s="78"/>
      <c r="AR5970" s="78"/>
      <c r="AS5970" s="78"/>
      <c r="AT5970" s="78"/>
      <c r="AU5970" s="78"/>
      <c r="AV5970" s="78"/>
      <c r="AW5970" s="77"/>
      <c r="AX5970" s="144"/>
      <c r="AY5970" s="144"/>
      <c r="AZ5970" s="144"/>
      <c r="BA5970" s="54"/>
      <c r="BB5970" s="54"/>
    </row>
    <row r="5971" spans="2:54" x14ac:dyDescent="0.25">
      <c r="B5971" s="77"/>
      <c r="C5971" s="77"/>
      <c r="D5971" s="77"/>
      <c r="E5971" s="77"/>
      <c r="F5971" s="77"/>
      <c r="G5971" s="77"/>
      <c r="I5971" s="78"/>
      <c r="K5971" s="78"/>
      <c r="L5971" s="77"/>
      <c r="M5971" s="78"/>
      <c r="N5971" s="78"/>
      <c r="O5971" s="78"/>
      <c r="P5971" s="78"/>
      <c r="Q5971" s="144"/>
      <c r="R5971" s="78"/>
      <c r="S5971" s="78"/>
      <c r="T5971" s="78"/>
      <c r="U5971" s="78"/>
      <c r="V5971" s="219"/>
      <c r="W5971" s="78"/>
      <c r="X5971" s="78"/>
      <c r="Y5971" s="78"/>
      <c r="Z5971" s="78"/>
      <c r="AA5971" s="77"/>
      <c r="AB5971" s="77"/>
      <c r="AC5971" s="78"/>
      <c r="AD5971" s="104"/>
      <c r="AE5971" s="78"/>
      <c r="AF5971" s="104"/>
      <c r="AG5971" s="78"/>
      <c r="AH5971" s="104"/>
      <c r="AI5971" s="78"/>
      <c r="AJ5971" s="104"/>
      <c r="AK5971" s="78"/>
      <c r="AL5971" s="78"/>
      <c r="AM5971" s="8"/>
      <c r="AN5971" s="78"/>
      <c r="AO5971" s="78"/>
      <c r="AP5971" s="78"/>
      <c r="AQ5971" s="78"/>
      <c r="AR5971" s="78"/>
      <c r="AS5971" s="78"/>
      <c r="AT5971" s="78"/>
      <c r="AU5971" s="78"/>
      <c r="AV5971" s="78"/>
      <c r="AW5971" s="77"/>
      <c r="AX5971" s="144"/>
      <c r="AY5971" s="144"/>
      <c r="AZ5971" s="144"/>
      <c r="BA5971" s="54"/>
      <c r="BB5971" s="54"/>
    </row>
    <row r="5972" spans="2:54" x14ac:dyDescent="0.25">
      <c r="B5972" s="77"/>
      <c r="C5972" s="77"/>
      <c r="D5972" s="77"/>
      <c r="E5972" s="77"/>
      <c r="F5972" s="77"/>
      <c r="G5972" s="77"/>
      <c r="I5972" s="78"/>
      <c r="K5972" s="78"/>
      <c r="L5972" s="77"/>
      <c r="M5972" s="78"/>
      <c r="N5972" s="78"/>
      <c r="O5972" s="78"/>
      <c r="P5972" s="78"/>
      <c r="Q5972" s="144"/>
      <c r="R5972" s="78"/>
      <c r="S5972" s="78"/>
      <c r="T5972" s="78"/>
      <c r="U5972" s="78"/>
      <c r="V5972" s="219"/>
      <c r="W5972" s="78"/>
      <c r="X5972" s="78"/>
      <c r="Y5972" s="78"/>
      <c r="Z5972" s="78"/>
      <c r="AA5972" s="77"/>
      <c r="AB5972" s="77"/>
      <c r="AC5972" s="78"/>
      <c r="AD5972" s="104"/>
      <c r="AE5972" s="78"/>
      <c r="AF5972" s="104"/>
      <c r="AG5972" s="78"/>
      <c r="AH5972" s="104"/>
      <c r="AI5972" s="78"/>
      <c r="AJ5972" s="104"/>
      <c r="AK5972" s="78"/>
      <c r="AL5972" s="78"/>
      <c r="AM5972" s="8"/>
      <c r="AN5972" s="78"/>
      <c r="AO5972" s="78"/>
      <c r="AP5972" s="78"/>
      <c r="AQ5972" s="78"/>
      <c r="AR5972" s="78"/>
      <c r="AS5972" s="78"/>
      <c r="AT5972" s="78"/>
      <c r="AU5972" s="78"/>
      <c r="AV5972" s="78"/>
      <c r="AW5972" s="77"/>
      <c r="AX5972" s="144"/>
      <c r="AY5972" s="144"/>
      <c r="AZ5972" s="144"/>
      <c r="BA5972" s="54"/>
      <c r="BB5972" s="54"/>
    </row>
    <row r="5973" spans="2:54" x14ac:dyDescent="0.25">
      <c r="B5973" s="77"/>
      <c r="C5973" s="77"/>
      <c r="D5973" s="77"/>
      <c r="E5973" s="77"/>
      <c r="F5973" s="77"/>
      <c r="G5973" s="77"/>
      <c r="I5973" s="78"/>
      <c r="K5973" s="78"/>
      <c r="L5973" s="77"/>
      <c r="M5973" s="78"/>
      <c r="N5973" s="78"/>
      <c r="O5973" s="78"/>
      <c r="P5973" s="78"/>
      <c r="Q5973" s="144"/>
      <c r="R5973" s="78"/>
      <c r="S5973" s="78"/>
      <c r="T5973" s="78"/>
      <c r="U5973" s="78"/>
      <c r="V5973" s="219"/>
      <c r="W5973" s="78"/>
      <c r="X5973" s="78"/>
      <c r="Y5973" s="78"/>
      <c r="Z5973" s="78"/>
      <c r="AA5973" s="77"/>
      <c r="AB5973" s="77"/>
      <c r="AC5973" s="78"/>
      <c r="AD5973" s="104"/>
      <c r="AE5973" s="78"/>
      <c r="AF5973" s="104"/>
      <c r="AG5973" s="78"/>
      <c r="AH5973" s="104"/>
      <c r="AI5973" s="78"/>
      <c r="AJ5973" s="104"/>
      <c r="AK5973" s="78"/>
      <c r="AL5973" s="78"/>
      <c r="AM5973" s="8"/>
      <c r="AN5973" s="78"/>
      <c r="AO5973" s="78"/>
      <c r="AP5973" s="78"/>
      <c r="AQ5973" s="78"/>
      <c r="AR5973" s="78"/>
      <c r="AS5973" s="78"/>
      <c r="AT5973" s="78"/>
      <c r="AU5973" s="78"/>
      <c r="AV5973" s="78"/>
      <c r="AW5973" s="77"/>
      <c r="AX5973" s="144"/>
      <c r="AY5973" s="144"/>
      <c r="AZ5973" s="144"/>
      <c r="BA5973" s="54"/>
      <c r="BB5973" s="54"/>
    </row>
    <row r="5974" spans="2:54" x14ac:dyDescent="0.25">
      <c r="B5974" s="77"/>
      <c r="C5974" s="77"/>
      <c r="D5974" s="77"/>
      <c r="E5974" s="77"/>
      <c r="F5974" s="77"/>
      <c r="G5974" s="77"/>
      <c r="I5974" s="78"/>
      <c r="K5974" s="78"/>
      <c r="L5974" s="77"/>
      <c r="M5974" s="78"/>
      <c r="N5974" s="78"/>
      <c r="O5974" s="78"/>
      <c r="P5974" s="78"/>
      <c r="Q5974" s="144"/>
      <c r="R5974" s="78"/>
      <c r="S5974" s="78"/>
      <c r="T5974" s="78"/>
      <c r="U5974" s="78"/>
      <c r="V5974" s="219"/>
      <c r="W5974" s="78"/>
      <c r="X5974" s="78"/>
      <c r="Y5974" s="78"/>
      <c r="Z5974" s="78"/>
      <c r="AA5974" s="77"/>
      <c r="AB5974" s="77"/>
      <c r="AC5974" s="78"/>
      <c r="AD5974" s="104"/>
      <c r="AE5974" s="78"/>
      <c r="AF5974" s="104"/>
      <c r="AG5974" s="78"/>
      <c r="AH5974" s="104"/>
      <c r="AI5974" s="78"/>
      <c r="AJ5974" s="104"/>
      <c r="AK5974" s="78"/>
      <c r="AL5974" s="78"/>
      <c r="AM5974" s="8"/>
      <c r="AN5974" s="78"/>
      <c r="AO5974" s="78"/>
      <c r="AP5974" s="78"/>
      <c r="AQ5974" s="78"/>
      <c r="AR5974" s="78"/>
      <c r="AS5974" s="78"/>
      <c r="AT5974" s="78"/>
      <c r="AU5974" s="78"/>
      <c r="AV5974" s="78"/>
      <c r="AW5974" s="77"/>
      <c r="AX5974" s="144"/>
      <c r="AY5974" s="144"/>
      <c r="AZ5974" s="144"/>
      <c r="BA5974" s="54"/>
      <c r="BB5974" s="54"/>
    </row>
    <row r="5975" spans="2:54" x14ac:dyDescent="0.25">
      <c r="B5975" s="77"/>
      <c r="C5975" s="77"/>
      <c r="D5975" s="77"/>
      <c r="E5975" s="77"/>
      <c r="F5975" s="77"/>
      <c r="G5975" s="77"/>
      <c r="I5975" s="78"/>
      <c r="K5975" s="78"/>
      <c r="L5975" s="77"/>
      <c r="M5975" s="78"/>
      <c r="N5975" s="78"/>
      <c r="O5975" s="78"/>
      <c r="P5975" s="78"/>
      <c r="Q5975" s="144"/>
      <c r="R5975" s="78"/>
      <c r="S5975" s="78"/>
      <c r="T5975" s="78"/>
      <c r="U5975" s="78"/>
      <c r="V5975" s="219"/>
      <c r="W5975" s="78"/>
      <c r="X5975" s="78"/>
      <c r="Y5975" s="78"/>
      <c r="Z5975" s="78"/>
      <c r="AA5975" s="77"/>
      <c r="AB5975" s="77"/>
      <c r="AC5975" s="78"/>
      <c r="AD5975" s="104"/>
      <c r="AE5975" s="78"/>
      <c r="AF5975" s="104"/>
      <c r="AG5975" s="78"/>
      <c r="AH5975" s="104"/>
      <c r="AI5975" s="78"/>
      <c r="AJ5975" s="104"/>
      <c r="AK5975" s="78"/>
      <c r="AL5975" s="78"/>
      <c r="AM5975" s="8"/>
      <c r="AN5975" s="78"/>
      <c r="AO5975" s="78"/>
      <c r="AP5975" s="78"/>
      <c r="AQ5975" s="78"/>
      <c r="AR5975" s="78"/>
      <c r="AS5975" s="78"/>
      <c r="AT5975" s="78"/>
      <c r="AU5975" s="78"/>
      <c r="AV5975" s="78"/>
      <c r="AW5975" s="77"/>
      <c r="AX5975" s="144"/>
      <c r="AY5975" s="144"/>
      <c r="AZ5975" s="144"/>
      <c r="BA5975" s="54"/>
      <c r="BB5975" s="54"/>
    </row>
    <row r="5976" spans="2:54" x14ac:dyDescent="0.25">
      <c r="B5976" s="77"/>
      <c r="C5976" s="77"/>
      <c r="D5976" s="77"/>
      <c r="E5976" s="77"/>
      <c r="F5976" s="77"/>
      <c r="G5976" s="77"/>
      <c r="I5976" s="78"/>
      <c r="K5976" s="78"/>
      <c r="L5976" s="77"/>
      <c r="M5976" s="78"/>
      <c r="N5976" s="78"/>
      <c r="O5976" s="78"/>
      <c r="P5976" s="78"/>
      <c r="Q5976" s="144"/>
      <c r="R5976" s="78"/>
      <c r="S5976" s="78"/>
      <c r="T5976" s="78"/>
      <c r="U5976" s="78"/>
      <c r="V5976" s="219"/>
      <c r="W5976" s="78"/>
      <c r="X5976" s="78"/>
      <c r="Y5976" s="78"/>
      <c r="Z5976" s="78"/>
      <c r="AA5976" s="77"/>
      <c r="AB5976" s="77"/>
      <c r="AC5976" s="78"/>
      <c r="AD5976" s="104"/>
      <c r="AE5976" s="78"/>
      <c r="AF5976" s="104"/>
      <c r="AG5976" s="78"/>
      <c r="AH5976" s="104"/>
      <c r="AI5976" s="78"/>
      <c r="AJ5976" s="104"/>
      <c r="AK5976" s="78"/>
      <c r="AL5976" s="78"/>
      <c r="AM5976" s="8"/>
      <c r="AN5976" s="78"/>
      <c r="AO5976" s="78"/>
      <c r="AP5976" s="78"/>
      <c r="AQ5976" s="78"/>
      <c r="AR5976" s="78"/>
      <c r="AS5976" s="78"/>
      <c r="AT5976" s="78"/>
      <c r="AU5976" s="78"/>
      <c r="AV5976" s="78"/>
      <c r="AW5976" s="77"/>
      <c r="AX5976" s="144"/>
      <c r="AY5976" s="144"/>
      <c r="AZ5976" s="144"/>
      <c r="BA5976" s="54"/>
      <c r="BB5976" s="54"/>
    </row>
    <row r="5977" spans="2:54" x14ac:dyDescent="0.25">
      <c r="B5977" s="77"/>
      <c r="C5977" s="77"/>
      <c r="D5977" s="77"/>
      <c r="E5977" s="77"/>
      <c r="F5977" s="77"/>
      <c r="G5977" s="77"/>
      <c r="I5977" s="78"/>
      <c r="K5977" s="78"/>
      <c r="L5977" s="77"/>
      <c r="M5977" s="78"/>
      <c r="N5977" s="78"/>
      <c r="O5977" s="78"/>
      <c r="P5977" s="78"/>
      <c r="Q5977" s="144"/>
      <c r="R5977" s="78"/>
      <c r="S5977" s="78"/>
      <c r="T5977" s="78"/>
      <c r="U5977" s="78"/>
      <c r="V5977" s="219"/>
      <c r="W5977" s="78"/>
      <c r="X5977" s="78"/>
      <c r="Y5977" s="78"/>
      <c r="Z5977" s="78"/>
      <c r="AA5977" s="77"/>
      <c r="AB5977" s="77"/>
      <c r="AC5977" s="78"/>
      <c r="AD5977" s="104"/>
      <c r="AE5977" s="78"/>
      <c r="AF5977" s="104"/>
      <c r="AG5977" s="78"/>
      <c r="AH5977" s="104"/>
      <c r="AI5977" s="78"/>
      <c r="AJ5977" s="104"/>
      <c r="AK5977" s="78"/>
      <c r="AL5977" s="78"/>
      <c r="AM5977" s="8"/>
      <c r="AN5977" s="78"/>
      <c r="AO5977" s="78"/>
      <c r="AP5977" s="78"/>
      <c r="AQ5977" s="78"/>
      <c r="AR5977" s="78"/>
      <c r="AS5977" s="78"/>
      <c r="AT5977" s="78"/>
      <c r="AU5977" s="78"/>
      <c r="AV5977" s="78"/>
      <c r="AW5977" s="77"/>
      <c r="AX5977" s="144"/>
      <c r="AY5977" s="144"/>
      <c r="AZ5977" s="144"/>
      <c r="BA5977" s="54"/>
      <c r="BB5977" s="54"/>
    </row>
    <row r="5978" spans="2:54" x14ac:dyDescent="0.25">
      <c r="B5978" s="77"/>
      <c r="C5978" s="77"/>
      <c r="D5978" s="77"/>
      <c r="E5978" s="77"/>
      <c r="F5978" s="77"/>
      <c r="G5978" s="77"/>
      <c r="I5978" s="78"/>
      <c r="K5978" s="78"/>
      <c r="L5978" s="77"/>
      <c r="M5978" s="78"/>
      <c r="N5978" s="78"/>
      <c r="O5978" s="78"/>
      <c r="P5978" s="78"/>
      <c r="Q5978" s="144"/>
      <c r="R5978" s="78"/>
      <c r="S5978" s="78"/>
      <c r="T5978" s="78"/>
      <c r="U5978" s="78"/>
      <c r="V5978" s="219"/>
      <c r="W5978" s="78"/>
      <c r="X5978" s="78"/>
      <c r="Y5978" s="78"/>
      <c r="Z5978" s="78"/>
      <c r="AA5978" s="77"/>
      <c r="AB5978" s="77"/>
      <c r="AC5978" s="78"/>
      <c r="AD5978" s="104"/>
      <c r="AE5978" s="78"/>
      <c r="AF5978" s="104"/>
      <c r="AG5978" s="78"/>
      <c r="AH5978" s="104"/>
      <c r="AI5978" s="78"/>
      <c r="AJ5978" s="104"/>
      <c r="AK5978" s="78"/>
      <c r="AL5978" s="78"/>
      <c r="AM5978" s="8"/>
      <c r="AN5978" s="78"/>
      <c r="AO5978" s="78"/>
      <c r="AP5978" s="78"/>
      <c r="AQ5978" s="78"/>
      <c r="AR5978" s="78"/>
      <c r="AS5978" s="78"/>
      <c r="AT5978" s="78"/>
      <c r="AU5978" s="78"/>
      <c r="AV5978" s="78"/>
      <c r="AW5978" s="77"/>
      <c r="AX5978" s="144"/>
      <c r="AY5978" s="144"/>
      <c r="AZ5978" s="144"/>
      <c r="BA5978" s="54"/>
      <c r="BB5978" s="54"/>
    </row>
    <row r="5979" spans="2:54" x14ac:dyDescent="0.25">
      <c r="B5979" s="77"/>
      <c r="C5979" s="77"/>
      <c r="D5979" s="77"/>
      <c r="E5979" s="77"/>
      <c r="F5979" s="77"/>
      <c r="G5979" s="77"/>
      <c r="I5979" s="78"/>
      <c r="K5979" s="78"/>
      <c r="L5979" s="77"/>
      <c r="M5979" s="78"/>
      <c r="N5979" s="78"/>
      <c r="O5979" s="78"/>
      <c r="P5979" s="78"/>
      <c r="Q5979" s="144"/>
      <c r="R5979" s="78"/>
      <c r="S5979" s="78"/>
      <c r="T5979" s="78"/>
      <c r="U5979" s="78"/>
      <c r="V5979" s="219"/>
      <c r="W5979" s="78"/>
      <c r="X5979" s="78"/>
      <c r="Y5979" s="78"/>
      <c r="Z5979" s="78"/>
      <c r="AA5979" s="77"/>
      <c r="AB5979" s="77"/>
      <c r="AC5979" s="78"/>
      <c r="AD5979" s="104"/>
      <c r="AE5979" s="78"/>
      <c r="AF5979" s="104"/>
      <c r="AG5979" s="78"/>
      <c r="AH5979" s="104"/>
      <c r="AI5979" s="78"/>
      <c r="AJ5979" s="104"/>
      <c r="AK5979" s="78"/>
      <c r="AL5979" s="78"/>
      <c r="AM5979" s="8"/>
      <c r="AN5979" s="78"/>
      <c r="AO5979" s="78"/>
      <c r="AP5979" s="78"/>
      <c r="AQ5979" s="78"/>
      <c r="AR5979" s="78"/>
      <c r="AS5979" s="78"/>
      <c r="AT5979" s="78"/>
      <c r="AU5979" s="78"/>
      <c r="AV5979" s="78"/>
      <c r="AW5979" s="77"/>
      <c r="AX5979" s="144"/>
      <c r="AY5979" s="144"/>
      <c r="AZ5979" s="144"/>
      <c r="BA5979" s="54"/>
      <c r="BB5979" s="54"/>
    </row>
    <row r="5980" spans="2:54" x14ac:dyDescent="0.25">
      <c r="B5980" s="77"/>
      <c r="C5980" s="77"/>
      <c r="D5980" s="77"/>
      <c r="E5980" s="77"/>
      <c r="F5980" s="77"/>
      <c r="G5980" s="77"/>
      <c r="I5980" s="78"/>
      <c r="K5980" s="78"/>
      <c r="L5980" s="77"/>
      <c r="M5980" s="78"/>
      <c r="N5980" s="78"/>
      <c r="O5980" s="78"/>
      <c r="P5980" s="78"/>
      <c r="Q5980" s="144"/>
      <c r="R5980" s="78"/>
      <c r="S5980" s="78"/>
      <c r="T5980" s="78"/>
      <c r="U5980" s="78"/>
      <c r="V5980" s="219"/>
      <c r="W5980" s="78"/>
      <c r="X5980" s="78"/>
      <c r="Y5980" s="78"/>
      <c r="Z5980" s="78"/>
      <c r="AA5980" s="77"/>
      <c r="AB5980" s="77"/>
      <c r="AC5980" s="78"/>
      <c r="AD5980" s="104"/>
      <c r="AE5980" s="78"/>
      <c r="AF5980" s="104"/>
      <c r="AG5980" s="78"/>
      <c r="AH5980" s="104"/>
      <c r="AI5980" s="78"/>
      <c r="AJ5980" s="104"/>
      <c r="AK5980" s="78"/>
      <c r="AL5980" s="78"/>
      <c r="AM5980" s="8"/>
      <c r="AN5980" s="78"/>
      <c r="AO5980" s="78"/>
      <c r="AP5980" s="78"/>
      <c r="AQ5980" s="78"/>
      <c r="AR5980" s="78"/>
      <c r="AS5980" s="78"/>
      <c r="AT5980" s="78"/>
      <c r="AU5980" s="78"/>
      <c r="AV5980" s="78"/>
      <c r="AW5980" s="77"/>
      <c r="AX5980" s="144"/>
      <c r="AY5980" s="144"/>
      <c r="AZ5980" s="144"/>
      <c r="BA5980" s="54"/>
      <c r="BB5980" s="54"/>
    </row>
    <row r="5981" spans="2:54" x14ac:dyDescent="0.25">
      <c r="B5981" s="77"/>
      <c r="C5981" s="77"/>
      <c r="D5981" s="77"/>
      <c r="E5981" s="77"/>
      <c r="F5981" s="77"/>
      <c r="G5981" s="77"/>
      <c r="I5981" s="78"/>
      <c r="K5981" s="78"/>
      <c r="L5981" s="77"/>
      <c r="M5981" s="78"/>
      <c r="N5981" s="78"/>
      <c r="O5981" s="78"/>
      <c r="P5981" s="78"/>
      <c r="Q5981" s="144"/>
      <c r="R5981" s="78"/>
      <c r="S5981" s="78"/>
      <c r="T5981" s="78"/>
      <c r="U5981" s="78"/>
      <c r="V5981" s="219"/>
      <c r="W5981" s="78"/>
      <c r="X5981" s="78"/>
      <c r="Y5981" s="78"/>
      <c r="Z5981" s="78"/>
      <c r="AA5981" s="77"/>
      <c r="AB5981" s="77"/>
      <c r="AC5981" s="78"/>
      <c r="AD5981" s="104"/>
      <c r="AE5981" s="78"/>
      <c r="AF5981" s="104"/>
      <c r="AG5981" s="78"/>
      <c r="AH5981" s="104"/>
      <c r="AI5981" s="78"/>
      <c r="AJ5981" s="104"/>
      <c r="AK5981" s="78"/>
      <c r="AL5981" s="78"/>
      <c r="AM5981" s="8"/>
      <c r="AN5981" s="78"/>
      <c r="AO5981" s="78"/>
      <c r="AP5981" s="78"/>
      <c r="AQ5981" s="78"/>
      <c r="AR5981" s="78"/>
      <c r="AS5981" s="78"/>
      <c r="AT5981" s="78"/>
      <c r="AU5981" s="78"/>
      <c r="AV5981" s="78"/>
      <c r="AW5981" s="77"/>
      <c r="AX5981" s="144"/>
      <c r="AY5981" s="144"/>
      <c r="AZ5981" s="144"/>
      <c r="BA5981" s="54"/>
      <c r="BB5981" s="54"/>
    </row>
    <row r="5982" spans="2:54" x14ac:dyDescent="0.25">
      <c r="B5982" s="77"/>
      <c r="C5982" s="77"/>
      <c r="D5982" s="77"/>
      <c r="E5982" s="77"/>
      <c r="F5982" s="77"/>
      <c r="G5982" s="77"/>
      <c r="I5982" s="78"/>
      <c r="K5982" s="78"/>
      <c r="L5982" s="77"/>
      <c r="M5982" s="78"/>
      <c r="N5982" s="78"/>
      <c r="O5982" s="78"/>
      <c r="P5982" s="78"/>
      <c r="Q5982" s="144"/>
      <c r="R5982" s="78"/>
      <c r="S5982" s="78"/>
      <c r="T5982" s="78"/>
      <c r="U5982" s="78"/>
      <c r="V5982" s="219"/>
      <c r="W5982" s="78"/>
      <c r="X5982" s="78"/>
      <c r="Y5982" s="78"/>
      <c r="Z5982" s="78"/>
      <c r="AA5982" s="77"/>
      <c r="AB5982" s="77"/>
      <c r="AC5982" s="78"/>
      <c r="AD5982" s="104"/>
      <c r="AE5982" s="78"/>
      <c r="AF5982" s="104"/>
      <c r="AG5982" s="78"/>
      <c r="AH5982" s="104"/>
      <c r="AI5982" s="78"/>
      <c r="AJ5982" s="104"/>
      <c r="AK5982" s="78"/>
      <c r="AL5982" s="78"/>
      <c r="AM5982" s="8"/>
      <c r="AN5982" s="78"/>
      <c r="AO5982" s="78"/>
      <c r="AP5982" s="78"/>
      <c r="AQ5982" s="78"/>
      <c r="AR5982" s="78"/>
      <c r="AS5982" s="78"/>
      <c r="AT5982" s="78"/>
      <c r="AU5982" s="78"/>
      <c r="AV5982" s="78"/>
      <c r="AW5982" s="77"/>
      <c r="AX5982" s="144"/>
      <c r="AY5982" s="144"/>
      <c r="AZ5982" s="144"/>
      <c r="BA5982" s="54"/>
      <c r="BB5982" s="54"/>
    </row>
    <row r="5983" spans="2:54" x14ac:dyDescent="0.25">
      <c r="B5983" s="77"/>
      <c r="C5983" s="77"/>
      <c r="D5983" s="77"/>
      <c r="E5983" s="77"/>
      <c r="F5983" s="77"/>
      <c r="G5983" s="77"/>
      <c r="I5983" s="78"/>
      <c r="K5983" s="78"/>
      <c r="L5983" s="77"/>
      <c r="M5983" s="78"/>
      <c r="N5983" s="78"/>
      <c r="O5983" s="78"/>
      <c r="P5983" s="78"/>
      <c r="Q5983" s="144"/>
      <c r="R5983" s="78"/>
      <c r="S5983" s="78"/>
      <c r="T5983" s="78"/>
      <c r="U5983" s="78"/>
      <c r="V5983" s="219"/>
      <c r="W5983" s="78"/>
      <c r="X5983" s="78"/>
      <c r="Y5983" s="78"/>
      <c r="Z5983" s="78"/>
      <c r="AA5983" s="77"/>
      <c r="AB5983" s="77"/>
      <c r="AC5983" s="78"/>
      <c r="AD5983" s="104"/>
      <c r="AE5983" s="78"/>
      <c r="AF5983" s="104"/>
      <c r="AG5983" s="78"/>
      <c r="AH5983" s="104"/>
      <c r="AI5983" s="78"/>
      <c r="AJ5983" s="104"/>
      <c r="AK5983" s="78"/>
      <c r="AL5983" s="78"/>
      <c r="AM5983" s="8"/>
      <c r="AN5983" s="78"/>
      <c r="AO5983" s="78"/>
      <c r="AP5983" s="78"/>
      <c r="AQ5983" s="78"/>
      <c r="AR5983" s="78"/>
      <c r="AS5983" s="78"/>
      <c r="AT5983" s="78"/>
      <c r="AU5983" s="78"/>
      <c r="AV5983" s="78"/>
      <c r="AW5983" s="77"/>
      <c r="AX5983" s="144"/>
      <c r="AY5983" s="144"/>
      <c r="AZ5983" s="144"/>
      <c r="BA5983" s="54"/>
      <c r="BB5983" s="54"/>
    </row>
    <row r="5984" spans="2:54" x14ac:dyDescent="0.25">
      <c r="B5984" s="77"/>
      <c r="C5984" s="77"/>
      <c r="D5984" s="77"/>
      <c r="E5984" s="77"/>
      <c r="F5984" s="77"/>
      <c r="G5984" s="77"/>
      <c r="I5984" s="78"/>
      <c r="K5984" s="78"/>
      <c r="L5984" s="77"/>
      <c r="M5984" s="78"/>
      <c r="N5984" s="78"/>
      <c r="O5984" s="78"/>
      <c r="P5984" s="78"/>
      <c r="Q5984" s="144"/>
      <c r="R5984" s="78"/>
      <c r="S5984" s="78"/>
      <c r="T5984" s="78"/>
      <c r="U5984" s="78"/>
      <c r="V5984" s="219"/>
      <c r="W5984" s="78"/>
      <c r="X5984" s="78"/>
      <c r="Y5984" s="78"/>
      <c r="Z5984" s="78"/>
      <c r="AA5984" s="77"/>
      <c r="AB5984" s="77"/>
      <c r="AC5984" s="78"/>
      <c r="AD5984" s="104"/>
      <c r="AE5984" s="78"/>
      <c r="AF5984" s="104"/>
      <c r="AG5984" s="78"/>
      <c r="AH5984" s="104"/>
      <c r="AI5984" s="78"/>
      <c r="AJ5984" s="104"/>
      <c r="AK5984" s="78"/>
      <c r="AL5984" s="78"/>
      <c r="AM5984" s="8"/>
      <c r="AN5984" s="78"/>
      <c r="AO5984" s="78"/>
      <c r="AP5984" s="78"/>
      <c r="AQ5984" s="78"/>
      <c r="AR5984" s="78"/>
      <c r="AS5984" s="78"/>
      <c r="AT5984" s="78"/>
      <c r="AU5984" s="78"/>
      <c r="AV5984" s="78"/>
      <c r="AW5984" s="77"/>
      <c r="AX5984" s="144"/>
      <c r="AY5984" s="144"/>
      <c r="AZ5984" s="144"/>
      <c r="BA5984" s="54"/>
      <c r="BB5984" s="54"/>
    </row>
    <row r="5985" spans="2:54" x14ac:dyDescent="0.25">
      <c r="B5985" s="77"/>
      <c r="C5985" s="77"/>
      <c r="D5985" s="77"/>
      <c r="E5985" s="77"/>
      <c r="F5985" s="77"/>
      <c r="G5985" s="77"/>
      <c r="I5985" s="78"/>
      <c r="K5985" s="78"/>
      <c r="L5985" s="77"/>
      <c r="M5985" s="78"/>
      <c r="N5985" s="78"/>
      <c r="O5985" s="78"/>
      <c r="P5985" s="78"/>
      <c r="Q5985" s="144"/>
      <c r="R5985" s="78"/>
      <c r="S5985" s="78"/>
      <c r="T5985" s="78"/>
      <c r="U5985" s="78"/>
      <c r="V5985" s="219"/>
      <c r="W5985" s="78"/>
      <c r="X5985" s="78"/>
      <c r="Y5985" s="78"/>
      <c r="Z5985" s="78"/>
      <c r="AA5985" s="77"/>
      <c r="AB5985" s="77"/>
      <c r="AC5985" s="78"/>
      <c r="AD5985" s="104"/>
      <c r="AE5985" s="78"/>
      <c r="AF5985" s="104"/>
      <c r="AG5985" s="78"/>
      <c r="AH5985" s="104"/>
      <c r="AI5985" s="78"/>
      <c r="AJ5985" s="104"/>
      <c r="AK5985" s="78"/>
      <c r="AL5985" s="78"/>
      <c r="AM5985" s="8"/>
      <c r="AN5985" s="78"/>
      <c r="AO5985" s="78"/>
      <c r="AP5985" s="78"/>
      <c r="AQ5985" s="78"/>
      <c r="AR5985" s="78"/>
      <c r="AS5985" s="78"/>
      <c r="AT5985" s="78"/>
      <c r="AU5985" s="78"/>
      <c r="AV5985" s="78"/>
      <c r="AW5985" s="77"/>
      <c r="AX5985" s="144"/>
      <c r="AY5985" s="144"/>
      <c r="AZ5985" s="144"/>
      <c r="BA5985" s="54"/>
      <c r="BB5985" s="54"/>
    </row>
    <row r="5986" spans="2:54" x14ac:dyDescent="0.25">
      <c r="B5986" s="77"/>
      <c r="C5986" s="77"/>
      <c r="D5986" s="77"/>
      <c r="E5986" s="77"/>
      <c r="F5986" s="77"/>
      <c r="G5986" s="77"/>
      <c r="I5986" s="78"/>
      <c r="K5986" s="78"/>
      <c r="L5986" s="77"/>
      <c r="M5986" s="78"/>
      <c r="N5986" s="78"/>
      <c r="O5986" s="78"/>
      <c r="P5986" s="78"/>
      <c r="Q5986" s="144"/>
      <c r="R5986" s="78"/>
      <c r="S5986" s="78"/>
      <c r="T5986" s="78"/>
      <c r="U5986" s="78"/>
      <c r="V5986" s="219"/>
      <c r="W5986" s="78"/>
      <c r="X5986" s="78"/>
      <c r="Y5986" s="78"/>
      <c r="Z5986" s="78"/>
      <c r="AA5986" s="77"/>
      <c r="AB5986" s="77"/>
      <c r="AC5986" s="78"/>
      <c r="AD5986" s="104"/>
      <c r="AE5986" s="78"/>
      <c r="AF5986" s="104"/>
      <c r="AG5986" s="78"/>
      <c r="AH5986" s="104"/>
      <c r="AI5986" s="78"/>
      <c r="AJ5986" s="104"/>
      <c r="AK5986" s="78"/>
      <c r="AL5986" s="78"/>
      <c r="AM5986" s="8"/>
      <c r="AN5986" s="78"/>
      <c r="AO5986" s="78"/>
      <c r="AP5986" s="78"/>
      <c r="AQ5986" s="78"/>
      <c r="AR5986" s="78"/>
      <c r="AS5986" s="78"/>
      <c r="AT5986" s="78"/>
      <c r="AU5986" s="78"/>
      <c r="AV5986" s="78"/>
      <c r="AW5986" s="77"/>
      <c r="AX5986" s="144"/>
      <c r="AY5986" s="144"/>
      <c r="AZ5986" s="144"/>
      <c r="BA5986" s="54"/>
      <c r="BB5986" s="54"/>
    </row>
    <row r="5987" spans="2:54" x14ac:dyDescent="0.25">
      <c r="B5987" s="77"/>
      <c r="C5987" s="77"/>
      <c r="D5987" s="77"/>
      <c r="E5987" s="77"/>
      <c r="F5987" s="77"/>
      <c r="G5987" s="77"/>
      <c r="I5987" s="78"/>
      <c r="K5987" s="78"/>
      <c r="L5987" s="77"/>
      <c r="M5987" s="78"/>
      <c r="N5987" s="78"/>
      <c r="O5987" s="78"/>
      <c r="P5987" s="78"/>
      <c r="Q5987" s="144"/>
      <c r="R5987" s="78"/>
      <c r="S5987" s="78"/>
      <c r="T5987" s="78"/>
      <c r="U5987" s="78"/>
      <c r="V5987" s="219"/>
      <c r="W5987" s="78"/>
      <c r="X5987" s="78"/>
      <c r="Y5987" s="78"/>
      <c r="Z5987" s="78"/>
      <c r="AA5987" s="77"/>
      <c r="AB5987" s="77"/>
      <c r="AC5987" s="78"/>
      <c r="AD5987" s="104"/>
      <c r="AE5987" s="78"/>
      <c r="AF5987" s="104"/>
      <c r="AG5987" s="78"/>
      <c r="AH5987" s="104"/>
      <c r="AI5987" s="78"/>
      <c r="AJ5987" s="104"/>
      <c r="AK5987" s="78"/>
      <c r="AL5987" s="78"/>
      <c r="AM5987" s="8"/>
      <c r="AN5987" s="78"/>
      <c r="AO5987" s="78"/>
      <c r="AP5987" s="78"/>
      <c r="AQ5987" s="78"/>
      <c r="AR5987" s="78"/>
      <c r="AS5987" s="78"/>
      <c r="AT5987" s="78"/>
      <c r="AU5987" s="78"/>
      <c r="AV5987" s="78"/>
      <c r="AW5987" s="77"/>
      <c r="AX5987" s="144"/>
      <c r="AY5987" s="144"/>
      <c r="AZ5987" s="144"/>
      <c r="BA5987" s="54"/>
      <c r="BB5987" s="54"/>
    </row>
    <row r="5988" spans="2:54" x14ac:dyDescent="0.25">
      <c r="B5988" s="77"/>
      <c r="C5988" s="77"/>
      <c r="D5988" s="77"/>
      <c r="E5988" s="77"/>
      <c r="F5988" s="77"/>
      <c r="G5988" s="77"/>
      <c r="I5988" s="78"/>
      <c r="K5988" s="78"/>
      <c r="L5988" s="77"/>
      <c r="M5988" s="78"/>
      <c r="N5988" s="78"/>
      <c r="O5988" s="78"/>
      <c r="P5988" s="78"/>
      <c r="Q5988" s="144"/>
      <c r="R5988" s="78"/>
      <c r="S5988" s="78"/>
      <c r="T5988" s="78"/>
      <c r="U5988" s="78"/>
      <c r="V5988" s="219"/>
      <c r="W5988" s="78"/>
      <c r="X5988" s="78"/>
      <c r="Y5988" s="78"/>
      <c r="Z5988" s="78"/>
      <c r="AA5988" s="77"/>
      <c r="AB5988" s="77"/>
      <c r="AC5988" s="78"/>
      <c r="AD5988" s="104"/>
      <c r="AE5988" s="78"/>
      <c r="AF5988" s="104"/>
      <c r="AG5988" s="78"/>
      <c r="AH5988" s="104"/>
      <c r="AI5988" s="78"/>
      <c r="AJ5988" s="104"/>
      <c r="AK5988" s="78"/>
      <c r="AL5988" s="78"/>
      <c r="AM5988" s="8"/>
      <c r="AN5988" s="78"/>
      <c r="AO5988" s="78"/>
      <c r="AP5988" s="78"/>
      <c r="AQ5988" s="78"/>
      <c r="AR5988" s="78"/>
      <c r="AS5988" s="78"/>
      <c r="AT5988" s="78"/>
      <c r="AU5988" s="78"/>
      <c r="AV5988" s="78"/>
      <c r="AW5988" s="77"/>
      <c r="AX5988" s="144"/>
      <c r="AY5988" s="144"/>
      <c r="AZ5988" s="144"/>
      <c r="BA5988" s="54"/>
      <c r="BB5988" s="54"/>
    </row>
    <row r="5989" spans="2:54" x14ac:dyDescent="0.25">
      <c r="B5989" s="77"/>
      <c r="C5989" s="77"/>
      <c r="D5989" s="77"/>
      <c r="E5989" s="77"/>
      <c r="F5989" s="77"/>
      <c r="G5989" s="77"/>
      <c r="I5989" s="78"/>
      <c r="K5989" s="78"/>
      <c r="L5989" s="77"/>
      <c r="M5989" s="78"/>
      <c r="N5989" s="78"/>
      <c r="O5989" s="78"/>
      <c r="P5989" s="78"/>
      <c r="Q5989" s="144"/>
      <c r="R5989" s="78"/>
      <c r="S5989" s="78"/>
      <c r="T5989" s="78"/>
      <c r="U5989" s="78"/>
      <c r="V5989" s="219"/>
      <c r="W5989" s="78"/>
      <c r="X5989" s="78"/>
      <c r="Y5989" s="78"/>
      <c r="Z5989" s="78"/>
      <c r="AA5989" s="77"/>
      <c r="AB5989" s="77"/>
      <c r="AC5989" s="78"/>
      <c r="AD5989" s="104"/>
      <c r="AE5989" s="78"/>
      <c r="AF5989" s="104"/>
      <c r="AG5989" s="78"/>
      <c r="AH5989" s="104"/>
      <c r="AI5989" s="78"/>
      <c r="AJ5989" s="104"/>
      <c r="AK5989" s="78"/>
      <c r="AL5989" s="78"/>
      <c r="AM5989" s="8"/>
      <c r="AN5989" s="78"/>
      <c r="AO5989" s="78"/>
      <c r="AP5989" s="78"/>
      <c r="AQ5989" s="78"/>
      <c r="AR5989" s="78"/>
      <c r="AS5989" s="78"/>
      <c r="AT5989" s="78"/>
      <c r="AU5989" s="78"/>
      <c r="AV5989" s="78"/>
      <c r="AW5989" s="77"/>
      <c r="AX5989" s="144"/>
      <c r="AY5989" s="144"/>
      <c r="AZ5989" s="144"/>
      <c r="BA5989" s="54"/>
      <c r="BB5989" s="54"/>
    </row>
    <row r="5990" spans="2:54" x14ac:dyDescent="0.25">
      <c r="B5990" s="77"/>
      <c r="C5990" s="77"/>
      <c r="D5990" s="77"/>
      <c r="E5990" s="77"/>
      <c r="F5990" s="77"/>
      <c r="G5990" s="77"/>
      <c r="I5990" s="78"/>
      <c r="K5990" s="78"/>
      <c r="L5990" s="77"/>
      <c r="M5990" s="78"/>
      <c r="N5990" s="78"/>
      <c r="O5990" s="78"/>
      <c r="P5990" s="78"/>
      <c r="Q5990" s="144"/>
      <c r="R5990" s="78"/>
      <c r="S5990" s="78"/>
      <c r="T5990" s="78"/>
      <c r="U5990" s="78"/>
      <c r="V5990" s="219"/>
      <c r="W5990" s="78"/>
      <c r="X5990" s="78"/>
      <c r="Y5990" s="78"/>
      <c r="Z5990" s="78"/>
      <c r="AA5990" s="77"/>
      <c r="AB5990" s="77"/>
      <c r="AC5990" s="78"/>
      <c r="AD5990" s="104"/>
      <c r="AE5990" s="78"/>
      <c r="AF5990" s="104"/>
      <c r="AG5990" s="78"/>
      <c r="AH5990" s="104"/>
      <c r="AI5990" s="78"/>
      <c r="AJ5990" s="104"/>
      <c r="AK5990" s="78"/>
      <c r="AL5990" s="78"/>
      <c r="AM5990" s="8"/>
      <c r="AN5990" s="78"/>
      <c r="AO5990" s="78"/>
      <c r="AP5990" s="78"/>
      <c r="AQ5990" s="78"/>
      <c r="AR5990" s="78"/>
      <c r="AS5990" s="78"/>
      <c r="AT5990" s="78"/>
      <c r="AU5990" s="78"/>
      <c r="AV5990" s="78"/>
      <c r="AW5990" s="77"/>
      <c r="AX5990" s="144"/>
      <c r="AY5990" s="144"/>
      <c r="AZ5990" s="144"/>
      <c r="BA5990" s="54"/>
      <c r="BB5990" s="54"/>
    </row>
    <row r="5991" spans="2:54" x14ac:dyDescent="0.25">
      <c r="B5991" s="77"/>
      <c r="C5991" s="77"/>
      <c r="D5991" s="77"/>
      <c r="E5991" s="77"/>
      <c r="F5991" s="77"/>
      <c r="G5991" s="77"/>
      <c r="I5991" s="78"/>
      <c r="K5991" s="78"/>
      <c r="L5991" s="77"/>
      <c r="M5991" s="78"/>
      <c r="N5991" s="78"/>
      <c r="O5991" s="78"/>
      <c r="P5991" s="78"/>
      <c r="Q5991" s="144"/>
      <c r="R5991" s="78"/>
      <c r="S5991" s="78"/>
      <c r="T5991" s="78"/>
      <c r="U5991" s="78"/>
      <c r="V5991" s="219"/>
      <c r="W5991" s="78"/>
      <c r="X5991" s="78"/>
      <c r="Y5991" s="78"/>
      <c r="Z5991" s="78"/>
      <c r="AA5991" s="77"/>
      <c r="AB5991" s="77"/>
      <c r="AC5991" s="78"/>
      <c r="AD5991" s="104"/>
      <c r="AE5991" s="78"/>
      <c r="AF5991" s="104"/>
      <c r="AG5991" s="78"/>
      <c r="AH5991" s="104"/>
      <c r="AI5991" s="78"/>
      <c r="AJ5991" s="104"/>
      <c r="AK5991" s="78"/>
      <c r="AL5991" s="78"/>
      <c r="AM5991" s="8"/>
      <c r="AN5991" s="78"/>
      <c r="AO5991" s="78"/>
      <c r="AP5991" s="78"/>
      <c r="AQ5991" s="78"/>
      <c r="AR5991" s="78"/>
      <c r="AS5991" s="78"/>
      <c r="AT5991" s="78"/>
      <c r="AU5991" s="78"/>
      <c r="AV5991" s="78"/>
      <c r="AW5991" s="77"/>
      <c r="AX5991" s="144"/>
      <c r="AY5991" s="144"/>
      <c r="AZ5991" s="144"/>
      <c r="BA5991" s="54"/>
      <c r="BB5991" s="54"/>
    </row>
    <row r="5992" spans="2:54" x14ac:dyDescent="0.25">
      <c r="B5992" s="77"/>
      <c r="C5992" s="77"/>
      <c r="D5992" s="77"/>
      <c r="E5992" s="77"/>
      <c r="F5992" s="77"/>
      <c r="G5992" s="77"/>
      <c r="I5992" s="78"/>
      <c r="K5992" s="78"/>
      <c r="L5992" s="77"/>
      <c r="M5992" s="78"/>
      <c r="N5992" s="78"/>
      <c r="O5992" s="78"/>
      <c r="P5992" s="78"/>
      <c r="Q5992" s="144"/>
      <c r="R5992" s="78"/>
      <c r="S5992" s="78"/>
      <c r="T5992" s="78"/>
      <c r="U5992" s="78"/>
      <c r="V5992" s="219"/>
      <c r="W5992" s="78"/>
      <c r="X5992" s="78"/>
      <c r="Y5992" s="78"/>
      <c r="Z5992" s="78"/>
      <c r="AA5992" s="77"/>
      <c r="AB5992" s="77"/>
      <c r="AC5992" s="78"/>
      <c r="AD5992" s="104"/>
      <c r="AE5992" s="78"/>
      <c r="AF5992" s="104"/>
      <c r="AG5992" s="78"/>
      <c r="AH5992" s="104"/>
      <c r="AI5992" s="78"/>
      <c r="AJ5992" s="104"/>
      <c r="AK5992" s="78"/>
      <c r="AL5992" s="78"/>
      <c r="AM5992" s="8"/>
      <c r="AN5992" s="78"/>
      <c r="AO5992" s="78"/>
      <c r="AP5992" s="78"/>
      <c r="AQ5992" s="78"/>
      <c r="AR5992" s="78"/>
      <c r="AS5992" s="78"/>
      <c r="AT5992" s="78"/>
      <c r="AU5992" s="78"/>
      <c r="AV5992" s="78"/>
      <c r="AW5992" s="77"/>
      <c r="AX5992" s="144"/>
      <c r="AY5992" s="144"/>
      <c r="AZ5992" s="144"/>
      <c r="BA5992" s="54"/>
      <c r="BB5992" s="54"/>
    </row>
    <row r="5993" spans="2:54" x14ac:dyDescent="0.25">
      <c r="B5993" s="77"/>
      <c r="C5993" s="77"/>
      <c r="D5993" s="77"/>
      <c r="E5993" s="77"/>
      <c r="F5993" s="77"/>
      <c r="G5993" s="77"/>
      <c r="I5993" s="78"/>
      <c r="K5993" s="78"/>
      <c r="L5993" s="77"/>
      <c r="M5993" s="78"/>
      <c r="N5993" s="78"/>
      <c r="O5993" s="78"/>
      <c r="P5993" s="78"/>
      <c r="Q5993" s="144"/>
      <c r="R5993" s="78"/>
      <c r="S5993" s="78"/>
      <c r="T5993" s="78"/>
      <c r="U5993" s="78"/>
      <c r="V5993" s="219"/>
      <c r="W5993" s="78"/>
      <c r="X5993" s="78"/>
      <c r="Y5993" s="78"/>
      <c r="Z5993" s="78"/>
      <c r="AA5993" s="77"/>
      <c r="AB5993" s="77"/>
      <c r="AC5993" s="78"/>
      <c r="AD5993" s="104"/>
      <c r="AE5993" s="78"/>
      <c r="AF5993" s="104"/>
      <c r="AG5993" s="78"/>
      <c r="AH5993" s="104"/>
      <c r="AI5993" s="78"/>
      <c r="AJ5993" s="104"/>
      <c r="AK5993" s="78"/>
      <c r="AL5993" s="78"/>
      <c r="AM5993" s="8"/>
      <c r="AN5993" s="78"/>
      <c r="AO5993" s="78"/>
      <c r="AP5993" s="78"/>
      <c r="AQ5993" s="78"/>
      <c r="AR5993" s="78"/>
      <c r="AS5993" s="78"/>
      <c r="AT5993" s="78"/>
      <c r="AU5993" s="78"/>
      <c r="AV5993" s="78"/>
      <c r="AW5993" s="77"/>
      <c r="AX5993" s="144"/>
      <c r="AY5993" s="144"/>
      <c r="AZ5993" s="144"/>
      <c r="BA5993" s="54"/>
      <c r="BB5993" s="54"/>
    </row>
    <row r="5994" spans="2:54" x14ac:dyDescent="0.25">
      <c r="B5994" s="77"/>
      <c r="C5994" s="77"/>
      <c r="D5994" s="77"/>
      <c r="E5994" s="77"/>
      <c r="F5994" s="77"/>
      <c r="G5994" s="77"/>
      <c r="I5994" s="78"/>
      <c r="K5994" s="78"/>
      <c r="L5994" s="77"/>
      <c r="M5994" s="78"/>
      <c r="N5994" s="78"/>
      <c r="O5994" s="78"/>
      <c r="P5994" s="78"/>
      <c r="Q5994" s="144"/>
      <c r="R5994" s="78"/>
      <c r="S5994" s="78"/>
      <c r="T5994" s="78"/>
      <c r="U5994" s="78"/>
      <c r="V5994" s="219"/>
      <c r="W5994" s="78"/>
      <c r="X5994" s="78"/>
      <c r="Y5994" s="78"/>
      <c r="Z5994" s="78"/>
      <c r="AA5994" s="77"/>
      <c r="AB5994" s="77"/>
      <c r="AC5994" s="78"/>
      <c r="AD5994" s="104"/>
      <c r="AE5994" s="78"/>
      <c r="AF5994" s="104"/>
      <c r="AG5994" s="78"/>
      <c r="AH5994" s="104"/>
      <c r="AI5994" s="78"/>
      <c r="AJ5994" s="104"/>
      <c r="AK5994" s="78"/>
      <c r="AL5994" s="78"/>
      <c r="AM5994" s="8"/>
      <c r="AN5994" s="78"/>
      <c r="AO5994" s="78"/>
      <c r="AP5994" s="78"/>
      <c r="AQ5994" s="78"/>
      <c r="AR5994" s="78"/>
      <c r="AS5994" s="78"/>
      <c r="AT5994" s="78"/>
      <c r="AU5994" s="78"/>
      <c r="AV5994" s="78"/>
      <c r="AW5994" s="77"/>
      <c r="AX5994" s="144"/>
      <c r="AY5994" s="144"/>
      <c r="AZ5994" s="144"/>
      <c r="BA5994" s="54"/>
      <c r="BB5994" s="54"/>
    </row>
    <row r="5995" spans="2:54" x14ac:dyDescent="0.25">
      <c r="B5995" s="77"/>
      <c r="C5995" s="77"/>
      <c r="D5995" s="77"/>
      <c r="E5995" s="77"/>
      <c r="F5995" s="77"/>
      <c r="G5995" s="77"/>
      <c r="I5995" s="78"/>
      <c r="K5995" s="78"/>
      <c r="L5995" s="77"/>
      <c r="M5995" s="78"/>
      <c r="N5995" s="78"/>
      <c r="O5995" s="78"/>
      <c r="P5995" s="78"/>
      <c r="Q5995" s="144"/>
      <c r="R5995" s="78"/>
      <c r="S5995" s="78"/>
      <c r="T5995" s="78"/>
      <c r="U5995" s="78"/>
      <c r="V5995" s="219"/>
      <c r="W5995" s="78"/>
      <c r="X5995" s="78"/>
      <c r="Y5995" s="78"/>
      <c r="Z5995" s="78"/>
      <c r="AA5995" s="77"/>
      <c r="AB5995" s="77"/>
      <c r="AC5995" s="78"/>
      <c r="AD5995" s="104"/>
      <c r="AE5995" s="78"/>
      <c r="AF5995" s="104"/>
      <c r="AG5995" s="78"/>
      <c r="AH5995" s="104"/>
      <c r="AI5995" s="78"/>
      <c r="AJ5995" s="104"/>
      <c r="AK5995" s="78"/>
      <c r="AL5995" s="78"/>
      <c r="AM5995" s="8"/>
      <c r="AN5995" s="78"/>
      <c r="AO5995" s="78"/>
      <c r="AP5995" s="78"/>
      <c r="AQ5995" s="78"/>
      <c r="AR5995" s="78"/>
      <c r="AS5995" s="78"/>
      <c r="AT5995" s="78"/>
      <c r="AU5995" s="78"/>
      <c r="AV5995" s="78"/>
      <c r="AW5995" s="77"/>
      <c r="AX5995" s="144"/>
      <c r="AY5995" s="144"/>
      <c r="AZ5995" s="144"/>
      <c r="BA5995" s="54"/>
      <c r="BB5995" s="54"/>
    </row>
    <row r="5996" spans="2:54" x14ac:dyDescent="0.25">
      <c r="B5996" s="77"/>
      <c r="C5996" s="77"/>
      <c r="D5996" s="77"/>
      <c r="E5996" s="77"/>
      <c r="F5996" s="77"/>
      <c r="G5996" s="77"/>
      <c r="I5996" s="78"/>
      <c r="K5996" s="78"/>
      <c r="L5996" s="77"/>
      <c r="M5996" s="78"/>
      <c r="N5996" s="78"/>
      <c r="O5996" s="78"/>
      <c r="P5996" s="78"/>
      <c r="Q5996" s="144"/>
      <c r="R5996" s="78"/>
      <c r="S5996" s="78"/>
      <c r="T5996" s="78"/>
      <c r="U5996" s="78"/>
      <c r="V5996" s="219"/>
      <c r="W5996" s="78"/>
      <c r="X5996" s="78"/>
      <c r="Y5996" s="78"/>
      <c r="Z5996" s="78"/>
      <c r="AA5996" s="77"/>
      <c r="AB5996" s="77"/>
      <c r="AC5996" s="78"/>
      <c r="AD5996" s="104"/>
      <c r="AE5996" s="78"/>
      <c r="AF5996" s="104"/>
      <c r="AG5996" s="78"/>
      <c r="AH5996" s="104"/>
      <c r="AI5996" s="78"/>
      <c r="AJ5996" s="104"/>
      <c r="AK5996" s="78"/>
      <c r="AL5996" s="78"/>
      <c r="AM5996" s="8"/>
      <c r="AN5996" s="78"/>
      <c r="AO5996" s="78"/>
      <c r="AP5996" s="78"/>
      <c r="AQ5996" s="78"/>
      <c r="AR5996" s="78"/>
      <c r="AS5996" s="78"/>
      <c r="AT5996" s="78"/>
      <c r="AU5996" s="78"/>
      <c r="AV5996" s="78"/>
      <c r="AW5996" s="77"/>
      <c r="AX5996" s="144"/>
      <c r="AY5996" s="144"/>
      <c r="AZ5996" s="144"/>
      <c r="BA5996" s="54"/>
      <c r="BB5996" s="54"/>
    </row>
    <row r="5997" spans="2:54" x14ac:dyDescent="0.25">
      <c r="B5997" s="77"/>
      <c r="C5997" s="77"/>
      <c r="D5997" s="77"/>
      <c r="E5997" s="77"/>
      <c r="F5997" s="77"/>
      <c r="G5997" s="77"/>
      <c r="I5997" s="78"/>
      <c r="K5997" s="78"/>
      <c r="L5997" s="77"/>
      <c r="M5997" s="78"/>
      <c r="N5997" s="78"/>
      <c r="O5997" s="78"/>
      <c r="P5997" s="78"/>
      <c r="Q5997" s="144"/>
      <c r="R5997" s="78"/>
      <c r="S5997" s="78"/>
      <c r="T5997" s="78"/>
      <c r="U5997" s="78"/>
      <c r="V5997" s="219"/>
      <c r="W5997" s="78"/>
      <c r="X5997" s="78"/>
      <c r="Y5997" s="78"/>
      <c r="Z5997" s="78"/>
      <c r="AA5997" s="77"/>
      <c r="AB5997" s="77"/>
      <c r="AC5997" s="78"/>
      <c r="AD5997" s="104"/>
      <c r="AE5997" s="78"/>
      <c r="AF5997" s="104"/>
      <c r="AG5997" s="78"/>
      <c r="AH5997" s="104"/>
      <c r="AI5997" s="78"/>
      <c r="AJ5997" s="104"/>
      <c r="AK5997" s="78"/>
      <c r="AL5997" s="78"/>
      <c r="AM5997" s="8"/>
      <c r="AN5997" s="78"/>
      <c r="AO5997" s="78"/>
      <c r="AP5997" s="78"/>
      <c r="AQ5997" s="78"/>
      <c r="AR5997" s="78"/>
      <c r="AS5997" s="78"/>
      <c r="AT5997" s="78"/>
      <c r="AU5997" s="78"/>
      <c r="AV5997" s="78"/>
      <c r="AW5997" s="77"/>
      <c r="AX5997" s="144"/>
      <c r="AY5997" s="144"/>
      <c r="AZ5997" s="144"/>
      <c r="BA5997" s="54"/>
      <c r="BB5997" s="54"/>
    </row>
    <row r="5998" spans="2:54" x14ac:dyDescent="0.25">
      <c r="B5998" s="77"/>
      <c r="C5998" s="77"/>
      <c r="D5998" s="77"/>
      <c r="E5998" s="77"/>
      <c r="F5998" s="77"/>
      <c r="G5998" s="77"/>
      <c r="I5998" s="78"/>
      <c r="K5998" s="78"/>
      <c r="L5998" s="77"/>
      <c r="M5998" s="78"/>
      <c r="N5998" s="78"/>
      <c r="O5998" s="78"/>
      <c r="P5998" s="78"/>
      <c r="Q5998" s="144"/>
      <c r="R5998" s="78"/>
      <c r="S5998" s="78"/>
      <c r="T5998" s="78"/>
      <c r="U5998" s="78"/>
      <c r="V5998" s="219"/>
      <c r="W5998" s="78"/>
      <c r="X5998" s="78"/>
      <c r="Y5998" s="78"/>
      <c r="Z5998" s="78"/>
      <c r="AA5998" s="77"/>
      <c r="AB5998" s="77"/>
      <c r="AC5998" s="78"/>
      <c r="AD5998" s="104"/>
      <c r="AE5998" s="78"/>
      <c r="AF5998" s="104"/>
      <c r="AG5998" s="78"/>
      <c r="AH5998" s="104"/>
      <c r="AI5998" s="78"/>
      <c r="AJ5998" s="104"/>
      <c r="AK5998" s="78"/>
      <c r="AL5998" s="78"/>
      <c r="AM5998" s="8"/>
      <c r="AN5998" s="78"/>
      <c r="AO5998" s="78"/>
      <c r="AP5998" s="78"/>
      <c r="AQ5998" s="78"/>
      <c r="AR5998" s="78"/>
      <c r="AS5998" s="78"/>
      <c r="AT5998" s="78"/>
      <c r="AU5998" s="78"/>
      <c r="AV5998" s="78"/>
      <c r="AW5998" s="77"/>
      <c r="AX5998" s="144"/>
      <c r="AY5998" s="144"/>
      <c r="AZ5998" s="144"/>
      <c r="BA5998" s="54"/>
      <c r="BB5998" s="54"/>
    </row>
    <row r="5999" spans="2:54" x14ac:dyDescent="0.25">
      <c r="B5999" s="77"/>
      <c r="C5999" s="77"/>
      <c r="D5999" s="77"/>
      <c r="E5999" s="77"/>
      <c r="F5999" s="77"/>
      <c r="G5999" s="77"/>
      <c r="I5999" s="78"/>
      <c r="K5999" s="78"/>
      <c r="L5999" s="77"/>
      <c r="M5999" s="78"/>
      <c r="N5999" s="78"/>
      <c r="O5999" s="78"/>
      <c r="P5999" s="78"/>
      <c r="Q5999" s="144"/>
      <c r="R5999" s="78"/>
      <c r="S5999" s="78"/>
      <c r="T5999" s="78"/>
      <c r="U5999" s="78"/>
      <c r="V5999" s="219"/>
      <c r="W5999" s="78"/>
      <c r="X5999" s="78"/>
      <c r="Y5999" s="78"/>
      <c r="Z5999" s="78"/>
      <c r="AA5999" s="77"/>
      <c r="AB5999" s="77"/>
      <c r="AC5999" s="78"/>
      <c r="AD5999" s="104"/>
      <c r="AE5999" s="78"/>
      <c r="AF5999" s="104"/>
      <c r="AG5999" s="78"/>
      <c r="AH5999" s="104"/>
      <c r="AI5999" s="78"/>
      <c r="AJ5999" s="104"/>
      <c r="AK5999" s="78"/>
      <c r="AL5999" s="78"/>
      <c r="AM5999" s="8"/>
      <c r="AN5999" s="78"/>
      <c r="AO5999" s="78"/>
      <c r="AP5999" s="78"/>
      <c r="AQ5999" s="78"/>
      <c r="AR5999" s="78"/>
      <c r="AS5999" s="78"/>
      <c r="AT5999" s="78"/>
      <c r="AU5999" s="78"/>
      <c r="AV5999" s="78"/>
      <c r="AW5999" s="77"/>
      <c r="AX5999" s="144"/>
      <c r="AY5999" s="144"/>
      <c r="AZ5999" s="144"/>
      <c r="BA5999" s="54"/>
      <c r="BB5999" s="54"/>
    </row>
    <row r="6000" spans="2:54" x14ac:dyDescent="0.25">
      <c r="B6000" s="77"/>
      <c r="C6000" s="77"/>
      <c r="D6000" s="77"/>
      <c r="E6000" s="77"/>
      <c r="F6000" s="77"/>
      <c r="G6000" s="77"/>
      <c r="I6000" s="78"/>
      <c r="K6000" s="78"/>
      <c r="L6000" s="77"/>
      <c r="M6000" s="78"/>
      <c r="N6000" s="78"/>
      <c r="O6000" s="78"/>
      <c r="P6000" s="78"/>
      <c r="Q6000" s="144"/>
      <c r="R6000" s="78"/>
      <c r="S6000" s="78"/>
      <c r="T6000" s="78"/>
      <c r="U6000" s="78"/>
      <c r="V6000" s="219"/>
      <c r="W6000" s="78"/>
      <c r="X6000" s="78"/>
      <c r="Y6000" s="78"/>
      <c r="Z6000" s="78"/>
      <c r="AA6000" s="77"/>
      <c r="AB6000" s="77"/>
      <c r="AC6000" s="78"/>
      <c r="AD6000" s="104"/>
      <c r="AE6000" s="78"/>
      <c r="AF6000" s="104"/>
      <c r="AG6000" s="78"/>
      <c r="AH6000" s="104"/>
      <c r="AI6000" s="78"/>
      <c r="AJ6000" s="104"/>
      <c r="AK6000" s="78"/>
      <c r="AL6000" s="78"/>
      <c r="AM6000" s="8"/>
      <c r="AN6000" s="78"/>
      <c r="AO6000" s="78"/>
      <c r="AP6000" s="78"/>
      <c r="AQ6000" s="78"/>
      <c r="AR6000" s="78"/>
      <c r="AS6000" s="78"/>
      <c r="AT6000" s="78"/>
      <c r="AU6000" s="78"/>
      <c r="AV6000" s="78"/>
      <c r="AW6000" s="77"/>
      <c r="AX6000" s="144"/>
      <c r="AY6000" s="144"/>
      <c r="AZ6000" s="144"/>
      <c r="BA6000" s="54"/>
      <c r="BB6000" s="54"/>
    </row>
    <row r="6001" spans="2:54" x14ac:dyDescent="0.25">
      <c r="B6001" s="77"/>
      <c r="C6001" s="77"/>
      <c r="D6001" s="77"/>
      <c r="E6001" s="77"/>
      <c r="F6001" s="77"/>
      <c r="G6001" s="77"/>
      <c r="I6001" s="78"/>
      <c r="K6001" s="78"/>
      <c r="L6001" s="77"/>
      <c r="M6001" s="78"/>
      <c r="N6001" s="78"/>
      <c r="O6001" s="78"/>
      <c r="P6001" s="78"/>
      <c r="Q6001" s="144"/>
      <c r="R6001" s="78"/>
      <c r="S6001" s="78"/>
      <c r="T6001" s="78"/>
      <c r="U6001" s="78"/>
      <c r="V6001" s="219"/>
      <c r="W6001" s="78"/>
      <c r="X6001" s="78"/>
      <c r="Y6001" s="78"/>
      <c r="Z6001" s="78"/>
      <c r="AA6001" s="77"/>
      <c r="AB6001" s="77"/>
      <c r="AC6001" s="78"/>
      <c r="AD6001" s="104"/>
      <c r="AE6001" s="78"/>
      <c r="AF6001" s="104"/>
      <c r="AG6001" s="78"/>
      <c r="AH6001" s="104"/>
      <c r="AI6001" s="78"/>
      <c r="AJ6001" s="104"/>
      <c r="AK6001" s="78"/>
      <c r="AL6001" s="78"/>
      <c r="AM6001" s="8"/>
      <c r="AN6001" s="78"/>
      <c r="AO6001" s="78"/>
      <c r="AP6001" s="78"/>
      <c r="AQ6001" s="78"/>
      <c r="AR6001" s="78"/>
      <c r="AS6001" s="78"/>
      <c r="AT6001" s="78"/>
      <c r="AU6001" s="78"/>
      <c r="AV6001" s="78"/>
      <c r="AW6001" s="77"/>
      <c r="AX6001" s="144"/>
      <c r="AY6001" s="144"/>
      <c r="AZ6001" s="144"/>
      <c r="BA6001" s="54"/>
      <c r="BB6001" s="54"/>
    </row>
    <row r="6002" spans="2:54" x14ac:dyDescent="0.25">
      <c r="B6002" s="77"/>
      <c r="C6002" s="77"/>
      <c r="D6002" s="77"/>
      <c r="E6002" s="77"/>
      <c r="F6002" s="77"/>
      <c r="G6002" s="77"/>
      <c r="I6002" s="78"/>
      <c r="K6002" s="78"/>
      <c r="L6002" s="77"/>
      <c r="M6002" s="78"/>
      <c r="N6002" s="78"/>
      <c r="O6002" s="78"/>
      <c r="P6002" s="78"/>
      <c r="Q6002" s="144"/>
      <c r="R6002" s="78"/>
      <c r="S6002" s="78"/>
      <c r="T6002" s="78"/>
      <c r="U6002" s="78"/>
      <c r="V6002" s="219"/>
      <c r="W6002" s="78"/>
      <c r="X6002" s="78"/>
      <c r="Y6002" s="78"/>
      <c r="Z6002" s="78"/>
      <c r="AA6002" s="77"/>
      <c r="AB6002" s="77"/>
      <c r="AC6002" s="78"/>
      <c r="AD6002" s="104"/>
      <c r="AE6002" s="78"/>
      <c r="AF6002" s="104"/>
      <c r="AG6002" s="78"/>
      <c r="AH6002" s="104"/>
      <c r="AI6002" s="78"/>
      <c r="AJ6002" s="104"/>
      <c r="AK6002" s="78"/>
      <c r="AL6002" s="78"/>
      <c r="AM6002" s="8"/>
      <c r="AN6002" s="78"/>
      <c r="AO6002" s="78"/>
      <c r="AP6002" s="78"/>
      <c r="AQ6002" s="78"/>
      <c r="AR6002" s="78"/>
      <c r="AS6002" s="78"/>
      <c r="AT6002" s="78"/>
      <c r="AU6002" s="78"/>
      <c r="AV6002" s="78"/>
      <c r="AW6002" s="77"/>
      <c r="AX6002" s="144"/>
      <c r="AY6002" s="144"/>
      <c r="AZ6002" s="144"/>
      <c r="BA6002" s="54"/>
      <c r="BB6002" s="54"/>
    </row>
    <row r="6003" spans="2:54" x14ac:dyDescent="0.25">
      <c r="B6003" s="77"/>
      <c r="C6003" s="77"/>
      <c r="D6003" s="77"/>
      <c r="E6003" s="77"/>
      <c r="F6003" s="77"/>
      <c r="G6003" s="77"/>
      <c r="I6003" s="78"/>
      <c r="K6003" s="78"/>
      <c r="L6003" s="77"/>
      <c r="M6003" s="78"/>
      <c r="N6003" s="78"/>
      <c r="O6003" s="78"/>
      <c r="P6003" s="78"/>
      <c r="Q6003" s="144"/>
      <c r="R6003" s="78"/>
      <c r="S6003" s="78"/>
      <c r="T6003" s="78"/>
      <c r="U6003" s="78"/>
      <c r="V6003" s="219"/>
      <c r="W6003" s="78"/>
      <c r="X6003" s="78"/>
      <c r="Y6003" s="78"/>
      <c r="Z6003" s="78"/>
      <c r="AA6003" s="77"/>
      <c r="AB6003" s="77"/>
      <c r="AC6003" s="78"/>
      <c r="AD6003" s="104"/>
      <c r="AE6003" s="78"/>
      <c r="AF6003" s="104"/>
      <c r="AG6003" s="78"/>
      <c r="AH6003" s="104"/>
      <c r="AI6003" s="78"/>
      <c r="AJ6003" s="104"/>
      <c r="AK6003" s="78"/>
      <c r="AL6003" s="78"/>
      <c r="AM6003" s="8"/>
      <c r="AN6003" s="78"/>
      <c r="AO6003" s="78"/>
      <c r="AP6003" s="78"/>
      <c r="AQ6003" s="78"/>
      <c r="AR6003" s="78"/>
      <c r="AS6003" s="78"/>
      <c r="AT6003" s="78"/>
      <c r="AU6003" s="78"/>
      <c r="AV6003" s="78"/>
      <c r="AW6003" s="77"/>
      <c r="AX6003" s="144"/>
      <c r="AY6003" s="144"/>
      <c r="AZ6003" s="144"/>
      <c r="BA6003" s="54"/>
      <c r="BB6003" s="54"/>
    </row>
    <row r="6004" spans="2:54" x14ac:dyDescent="0.25">
      <c r="B6004" s="77"/>
      <c r="C6004" s="77"/>
      <c r="D6004" s="77"/>
      <c r="E6004" s="77"/>
      <c r="F6004" s="77"/>
      <c r="G6004" s="77"/>
      <c r="I6004" s="78"/>
      <c r="K6004" s="78"/>
      <c r="L6004" s="77"/>
      <c r="M6004" s="78"/>
      <c r="N6004" s="78"/>
      <c r="O6004" s="78"/>
      <c r="P6004" s="78"/>
      <c r="Q6004" s="144"/>
      <c r="R6004" s="78"/>
      <c r="S6004" s="78"/>
      <c r="T6004" s="78"/>
      <c r="U6004" s="78"/>
      <c r="V6004" s="219"/>
      <c r="W6004" s="78"/>
      <c r="X6004" s="78"/>
      <c r="Y6004" s="78"/>
      <c r="Z6004" s="78"/>
      <c r="AA6004" s="77"/>
      <c r="AB6004" s="77"/>
      <c r="AC6004" s="78"/>
      <c r="AD6004" s="104"/>
      <c r="AE6004" s="78"/>
      <c r="AF6004" s="104"/>
      <c r="AG6004" s="78"/>
      <c r="AH6004" s="104"/>
      <c r="AI6004" s="78"/>
      <c r="AJ6004" s="104"/>
      <c r="AK6004" s="78"/>
      <c r="AL6004" s="78"/>
      <c r="AM6004" s="8"/>
      <c r="AN6004" s="78"/>
      <c r="AO6004" s="78"/>
      <c r="AP6004" s="78"/>
      <c r="AQ6004" s="78"/>
      <c r="AR6004" s="78"/>
      <c r="AS6004" s="78"/>
      <c r="AT6004" s="78"/>
      <c r="AU6004" s="78"/>
      <c r="AV6004" s="78"/>
      <c r="AW6004" s="77"/>
      <c r="AX6004" s="144"/>
      <c r="AY6004" s="144"/>
      <c r="AZ6004" s="144"/>
      <c r="BA6004" s="54"/>
      <c r="BB6004" s="54"/>
    </row>
    <row r="6005" spans="2:54" x14ac:dyDescent="0.25">
      <c r="B6005" s="77"/>
      <c r="C6005" s="77"/>
      <c r="D6005" s="77"/>
      <c r="E6005" s="77"/>
      <c r="F6005" s="77"/>
      <c r="G6005" s="77"/>
      <c r="I6005" s="78"/>
      <c r="K6005" s="78"/>
      <c r="L6005" s="77"/>
      <c r="M6005" s="78"/>
      <c r="N6005" s="78"/>
      <c r="O6005" s="78"/>
      <c r="P6005" s="78"/>
      <c r="Q6005" s="144"/>
      <c r="R6005" s="78"/>
      <c r="S6005" s="78"/>
      <c r="T6005" s="78"/>
      <c r="U6005" s="78"/>
      <c r="V6005" s="219"/>
      <c r="W6005" s="78"/>
      <c r="X6005" s="78"/>
      <c r="Y6005" s="78"/>
      <c r="Z6005" s="78"/>
      <c r="AA6005" s="77"/>
      <c r="AB6005" s="77"/>
      <c r="AC6005" s="78"/>
      <c r="AD6005" s="104"/>
      <c r="AE6005" s="78"/>
      <c r="AF6005" s="104"/>
      <c r="AG6005" s="78"/>
      <c r="AH6005" s="104"/>
      <c r="AI6005" s="78"/>
      <c r="AJ6005" s="104"/>
      <c r="AK6005" s="78"/>
      <c r="AL6005" s="78"/>
      <c r="AM6005" s="8"/>
      <c r="AN6005" s="78"/>
      <c r="AO6005" s="78"/>
      <c r="AP6005" s="78"/>
      <c r="AQ6005" s="78"/>
      <c r="AR6005" s="78"/>
      <c r="AS6005" s="78"/>
      <c r="AT6005" s="78"/>
      <c r="AU6005" s="78"/>
      <c r="AV6005" s="78"/>
      <c r="AW6005" s="77"/>
      <c r="AX6005" s="144"/>
      <c r="AY6005" s="144"/>
      <c r="AZ6005" s="144"/>
      <c r="BA6005" s="54"/>
      <c r="BB6005" s="54"/>
    </row>
    <row r="6006" spans="2:54" x14ac:dyDescent="0.25">
      <c r="B6006" s="77"/>
      <c r="C6006" s="77"/>
      <c r="D6006" s="77"/>
      <c r="E6006" s="77"/>
      <c r="F6006" s="77"/>
      <c r="G6006" s="77"/>
      <c r="I6006" s="78"/>
      <c r="K6006" s="78"/>
      <c r="L6006" s="77"/>
      <c r="M6006" s="78"/>
      <c r="N6006" s="78"/>
      <c r="O6006" s="78"/>
      <c r="P6006" s="78"/>
      <c r="Q6006" s="144"/>
      <c r="R6006" s="78"/>
      <c r="S6006" s="78"/>
      <c r="T6006" s="78"/>
      <c r="U6006" s="78"/>
      <c r="V6006" s="219"/>
      <c r="W6006" s="78"/>
      <c r="X6006" s="78"/>
      <c r="Y6006" s="78"/>
      <c r="Z6006" s="78"/>
      <c r="AA6006" s="77"/>
      <c r="AB6006" s="77"/>
      <c r="AC6006" s="78"/>
      <c r="AD6006" s="104"/>
      <c r="AE6006" s="78"/>
      <c r="AF6006" s="104"/>
      <c r="AG6006" s="78"/>
      <c r="AH6006" s="104"/>
      <c r="AI6006" s="78"/>
      <c r="AJ6006" s="104"/>
      <c r="AK6006" s="78"/>
      <c r="AL6006" s="78"/>
      <c r="AM6006" s="8"/>
      <c r="AN6006" s="78"/>
      <c r="AO6006" s="78"/>
      <c r="AP6006" s="78"/>
      <c r="AQ6006" s="78"/>
      <c r="AR6006" s="78"/>
      <c r="AS6006" s="78"/>
      <c r="AT6006" s="78"/>
      <c r="AU6006" s="78"/>
      <c r="AV6006" s="78"/>
      <c r="AW6006" s="77"/>
      <c r="AX6006" s="144"/>
      <c r="AY6006" s="144"/>
      <c r="AZ6006" s="144"/>
      <c r="BA6006" s="54"/>
      <c r="BB6006" s="54"/>
    </row>
    <row r="6007" spans="2:54" x14ac:dyDescent="0.25">
      <c r="B6007" s="77"/>
      <c r="C6007" s="77"/>
      <c r="D6007" s="77"/>
      <c r="E6007" s="77"/>
      <c r="F6007" s="77"/>
      <c r="G6007" s="77"/>
      <c r="I6007" s="78"/>
      <c r="K6007" s="78"/>
      <c r="L6007" s="77"/>
      <c r="M6007" s="78"/>
      <c r="N6007" s="78"/>
      <c r="O6007" s="78"/>
      <c r="P6007" s="78"/>
      <c r="Q6007" s="144"/>
      <c r="R6007" s="78"/>
      <c r="S6007" s="78"/>
      <c r="T6007" s="78"/>
      <c r="U6007" s="78"/>
      <c r="V6007" s="219"/>
      <c r="W6007" s="78"/>
      <c r="X6007" s="78"/>
      <c r="Y6007" s="78"/>
      <c r="Z6007" s="78"/>
      <c r="AA6007" s="77"/>
      <c r="AB6007" s="77"/>
      <c r="AC6007" s="78"/>
      <c r="AD6007" s="104"/>
      <c r="AE6007" s="78"/>
      <c r="AF6007" s="104"/>
      <c r="AG6007" s="78"/>
      <c r="AH6007" s="104"/>
      <c r="AI6007" s="78"/>
      <c r="AJ6007" s="104"/>
      <c r="AK6007" s="78"/>
      <c r="AL6007" s="78"/>
      <c r="AM6007" s="8"/>
      <c r="AN6007" s="78"/>
      <c r="AO6007" s="78"/>
      <c r="AP6007" s="78"/>
      <c r="AQ6007" s="78"/>
      <c r="AR6007" s="78"/>
      <c r="AS6007" s="78"/>
      <c r="AT6007" s="78"/>
      <c r="AU6007" s="78"/>
      <c r="AV6007" s="78"/>
      <c r="AW6007" s="77"/>
      <c r="AX6007" s="144"/>
      <c r="AY6007" s="144"/>
      <c r="AZ6007" s="144"/>
      <c r="BA6007" s="54"/>
      <c r="BB6007" s="54"/>
    </row>
    <row r="6008" spans="2:54" x14ac:dyDescent="0.25">
      <c r="B6008" s="77"/>
      <c r="C6008" s="77"/>
      <c r="D6008" s="77"/>
      <c r="E6008" s="77"/>
      <c r="F6008" s="77"/>
      <c r="G6008" s="77"/>
      <c r="I6008" s="78"/>
      <c r="K6008" s="78"/>
      <c r="L6008" s="77"/>
      <c r="M6008" s="78"/>
      <c r="N6008" s="78"/>
      <c r="O6008" s="78"/>
      <c r="P6008" s="78"/>
      <c r="Q6008" s="144"/>
      <c r="R6008" s="78"/>
      <c r="S6008" s="78"/>
      <c r="T6008" s="78"/>
      <c r="U6008" s="78"/>
      <c r="V6008" s="219"/>
      <c r="W6008" s="78"/>
      <c r="X6008" s="78"/>
      <c r="Y6008" s="78"/>
      <c r="Z6008" s="78"/>
      <c r="AA6008" s="77"/>
      <c r="AB6008" s="77"/>
      <c r="AC6008" s="78"/>
      <c r="AD6008" s="104"/>
      <c r="AE6008" s="78"/>
      <c r="AF6008" s="104"/>
      <c r="AG6008" s="78"/>
      <c r="AH6008" s="104"/>
      <c r="AI6008" s="78"/>
      <c r="AJ6008" s="104"/>
      <c r="AK6008" s="78"/>
      <c r="AL6008" s="78"/>
      <c r="AM6008" s="8"/>
      <c r="AN6008" s="78"/>
      <c r="AO6008" s="78"/>
      <c r="AP6008" s="78"/>
      <c r="AQ6008" s="78"/>
      <c r="AR6008" s="78"/>
      <c r="AS6008" s="78"/>
      <c r="AT6008" s="78"/>
      <c r="AU6008" s="78"/>
      <c r="AV6008" s="78"/>
      <c r="AW6008" s="77"/>
      <c r="AX6008" s="144"/>
      <c r="AY6008" s="144"/>
      <c r="AZ6008" s="144"/>
      <c r="BA6008" s="54"/>
      <c r="BB6008" s="54"/>
    </row>
    <row r="6009" spans="2:54" x14ac:dyDescent="0.25">
      <c r="B6009" s="77"/>
      <c r="C6009" s="77"/>
      <c r="D6009" s="77"/>
      <c r="E6009" s="77"/>
      <c r="F6009" s="77"/>
      <c r="G6009" s="77"/>
      <c r="I6009" s="78"/>
      <c r="K6009" s="78"/>
      <c r="L6009" s="77"/>
      <c r="M6009" s="78"/>
      <c r="N6009" s="78"/>
      <c r="O6009" s="78"/>
      <c r="P6009" s="78"/>
      <c r="Q6009" s="144"/>
      <c r="R6009" s="78"/>
      <c r="S6009" s="78"/>
      <c r="T6009" s="78"/>
      <c r="U6009" s="78"/>
      <c r="V6009" s="219"/>
      <c r="W6009" s="78"/>
      <c r="X6009" s="78"/>
      <c r="Y6009" s="78"/>
      <c r="Z6009" s="78"/>
      <c r="AA6009" s="77"/>
      <c r="AB6009" s="77"/>
      <c r="AC6009" s="78"/>
      <c r="AD6009" s="104"/>
      <c r="AE6009" s="78"/>
      <c r="AF6009" s="104"/>
      <c r="AG6009" s="78"/>
      <c r="AH6009" s="104"/>
      <c r="AI6009" s="78"/>
      <c r="AJ6009" s="104"/>
      <c r="AK6009" s="78"/>
      <c r="AL6009" s="78"/>
      <c r="AM6009" s="8"/>
      <c r="AN6009" s="78"/>
      <c r="AO6009" s="78"/>
      <c r="AP6009" s="78"/>
      <c r="AQ6009" s="78"/>
      <c r="AR6009" s="78"/>
      <c r="AS6009" s="78"/>
      <c r="AT6009" s="78"/>
      <c r="AU6009" s="78"/>
      <c r="AV6009" s="78"/>
      <c r="AW6009" s="77"/>
      <c r="AX6009" s="144"/>
      <c r="AY6009" s="144"/>
      <c r="AZ6009" s="144"/>
      <c r="BA6009" s="54"/>
      <c r="BB6009" s="54"/>
    </row>
    <row r="6010" spans="2:54" x14ac:dyDescent="0.25">
      <c r="B6010" s="77"/>
      <c r="C6010" s="77"/>
      <c r="D6010" s="77"/>
      <c r="E6010" s="77"/>
      <c r="F6010" s="77"/>
      <c r="G6010" s="77"/>
      <c r="I6010" s="78"/>
      <c r="K6010" s="78"/>
      <c r="L6010" s="77"/>
      <c r="M6010" s="78"/>
      <c r="N6010" s="78"/>
      <c r="O6010" s="78"/>
      <c r="P6010" s="78"/>
      <c r="Q6010" s="144"/>
      <c r="R6010" s="78"/>
      <c r="S6010" s="78"/>
      <c r="T6010" s="78"/>
      <c r="U6010" s="78"/>
      <c r="V6010" s="219"/>
      <c r="W6010" s="78"/>
      <c r="X6010" s="78"/>
      <c r="Y6010" s="78"/>
      <c r="Z6010" s="78"/>
      <c r="AA6010" s="77"/>
      <c r="AB6010" s="77"/>
      <c r="AC6010" s="78"/>
      <c r="AD6010" s="104"/>
      <c r="AE6010" s="78"/>
      <c r="AF6010" s="104"/>
      <c r="AG6010" s="78"/>
      <c r="AH6010" s="104"/>
      <c r="AI6010" s="78"/>
      <c r="AJ6010" s="104"/>
      <c r="AK6010" s="78"/>
      <c r="AL6010" s="78"/>
      <c r="AM6010" s="8"/>
      <c r="AN6010" s="78"/>
      <c r="AO6010" s="78"/>
      <c r="AP6010" s="78"/>
      <c r="AQ6010" s="78"/>
      <c r="AR6010" s="78"/>
      <c r="AS6010" s="78"/>
      <c r="AT6010" s="78"/>
      <c r="AU6010" s="78"/>
      <c r="AV6010" s="78"/>
      <c r="AW6010" s="77"/>
      <c r="AX6010" s="144"/>
      <c r="AY6010" s="144"/>
      <c r="AZ6010" s="144"/>
      <c r="BA6010" s="54"/>
      <c r="BB6010" s="54"/>
    </row>
    <row r="6011" spans="2:54" x14ac:dyDescent="0.25">
      <c r="B6011" s="77"/>
      <c r="C6011" s="77"/>
      <c r="D6011" s="77"/>
      <c r="E6011" s="77"/>
      <c r="F6011" s="77"/>
      <c r="G6011" s="77"/>
      <c r="I6011" s="78"/>
      <c r="K6011" s="78"/>
      <c r="L6011" s="77"/>
      <c r="M6011" s="78"/>
      <c r="N6011" s="78"/>
      <c r="O6011" s="78"/>
      <c r="P6011" s="78"/>
      <c r="Q6011" s="144"/>
      <c r="R6011" s="78"/>
      <c r="S6011" s="78"/>
      <c r="T6011" s="78"/>
      <c r="U6011" s="78"/>
      <c r="V6011" s="219"/>
      <c r="W6011" s="78"/>
      <c r="X6011" s="78"/>
      <c r="Y6011" s="78"/>
      <c r="Z6011" s="78"/>
      <c r="AA6011" s="77"/>
      <c r="AB6011" s="77"/>
      <c r="AC6011" s="78"/>
      <c r="AD6011" s="104"/>
      <c r="AE6011" s="78"/>
      <c r="AF6011" s="104"/>
      <c r="AG6011" s="78"/>
      <c r="AH6011" s="104"/>
      <c r="AI6011" s="78"/>
      <c r="AJ6011" s="104"/>
      <c r="AK6011" s="78"/>
      <c r="AL6011" s="78"/>
      <c r="AM6011" s="8"/>
      <c r="AN6011" s="78"/>
      <c r="AO6011" s="78"/>
      <c r="AP6011" s="78"/>
      <c r="AQ6011" s="78"/>
      <c r="AR6011" s="78"/>
      <c r="AS6011" s="78"/>
      <c r="AT6011" s="78"/>
      <c r="AU6011" s="78"/>
      <c r="AV6011" s="78"/>
      <c r="AW6011" s="77"/>
      <c r="AX6011" s="144"/>
      <c r="AY6011" s="144"/>
      <c r="AZ6011" s="144"/>
      <c r="BA6011" s="54"/>
      <c r="BB6011" s="54"/>
    </row>
    <row r="6012" spans="2:54" x14ac:dyDescent="0.25">
      <c r="B6012" s="77"/>
      <c r="C6012" s="77"/>
      <c r="D6012" s="77"/>
      <c r="E6012" s="77"/>
      <c r="F6012" s="77"/>
      <c r="G6012" s="77"/>
      <c r="I6012" s="78"/>
      <c r="K6012" s="78"/>
      <c r="L6012" s="77"/>
      <c r="M6012" s="78"/>
      <c r="N6012" s="78"/>
      <c r="O6012" s="78"/>
      <c r="P6012" s="78"/>
      <c r="Q6012" s="144"/>
      <c r="R6012" s="78"/>
      <c r="S6012" s="78"/>
      <c r="T6012" s="78"/>
      <c r="U6012" s="78"/>
      <c r="V6012" s="219"/>
      <c r="W6012" s="78"/>
      <c r="X6012" s="78"/>
      <c r="Y6012" s="78"/>
      <c r="Z6012" s="78"/>
      <c r="AA6012" s="77"/>
      <c r="AB6012" s="77"/>
      <c r="AC6012" s="78"/>
      <c r="AD6012" s="104"/>
      <c r="AE6012" s="78"/>
      <c r="AF6012" s="104"/>
      <c r="AG6012" s="78"/>
      <c r="AH6012" s="104"/>
      <c r="AI6012" s="78"/>
      <c r="AJ6012" s="104"/>
      <c r="AK6012" s="78"/>
      <c r="AL6012" s="78"/>
      <c r="AM6012" s="8"/>
      <c r="AN6012" s="78"/>
      <c r="AO6012" s="78"/>
      <c r="AP6012" s="78"/>
      <c r="AQ6012" s="78"/>
      <c r="AR6012" s="78"/>
      <c r="AS6012" s="78"/>
      <c r="AT6012" s="78"/>
      <c r="AU6012" s="78"/>
      <c r="AV6012" s="78"/>
      <c r="AW6012" s="77"/>
      <c r="AX6012" s="144"/>
      <c r="AY6012" s="144"/>
      <c r="AZ6012" s="144"/>
      <c r="BA6012" s="54"/>
      <c r="BB6012" s="54"/>
    </row>
    <row r="6013" spans="2:54" x14ac:dyDescent="0.25">
      <c r="B6013" s="77"/>
      <c r="C6013" s="77"/>
      <c r="D6013" s="77"/>
      <c r="E6013" s="77"/>
      <c r="F6013" s="77"/>
      <c r="G6013" s="77"/>
      <c r="I6013" s="78"/>
      <c r="K6013" s="78"/>
      <c r="L6013" s="77"/>
      <c r="M6013" s="78"/>
      <c r="N6013" s="78"/>
      <c r="O6013" s="78"/>
      <c r="P6013" s="78"/>
      <c r="Q6013" s="144"/>
      <c r="R6013" s="78"/>
      <c r="S6013" s="78"/>
      <c r="T6013" s="78"/>
      <c r="U6013" s="78"/>
      <c r="V6013" s="219"/>
      <c r="W6013" s="78"/>
      <c r="X6013" s="78"/>
      <c r="Y6013" s="78"/>
      <c r="Z6013" s="78"/>
      <c r="AA6013" s="77"/>
      <c r="AB6013" s="77"/>
      <c r="AC6013" s="78"/>
      <c r="AD6013" s="104"/>
      <c r="AE6013" s="78"/>
      <c r="AF6013" s="104"/>
      <c r="AG6013" s="78"/>
      <c r="AH6013" s="104"/>
      <c r="AI6013" s="78"/>
      <c r="AJ6013" s="104"/>
      <c r="AK6013" s="78"/>
      <c r="AL6013" s="78"/>
      <c r="AM6013" s="8"/>
      <c r="AN6013" s="78"/>
      <c r="AO6013" s="78"/>
      <c r="AP6013" s="78"/>
      <c r="AQ6013" s="78"/>
      <c r="AR6013" s="78"/>
      <c r="AS6013" s="78"/>
      <c r="AT6013" s="78"/>
      <c r="AU6013" s="78"/>
      <c r="AV6013" s="78"/>
      <c r="AW6013" s="77"/>
      <c r="AX6013" s="144"/>
      <c r="AY6013" s="144"/>
      <c r="AZ6013" s="144"/>
      <c r="BA6013" s="54"/>
      <c r="BB6013" s="54"/>
    </row>
    <row r="6014" spans="2:54" x14ac:dyDescent="0.25">
      <c r="B6014" s="77"/>
      <c r="C6014" s="77"/>
      <c r="D6014" s="77"/>
      <c r="E6014" s="77"/>
      <c r="F6014" s="77"/>
      <c r="G6014" s="77"/>
      <c r="I6014" s="78"/>
      <c r="K6014" s="78"/>
      <c r="L6014" s="77"/>
      <c r="M6014" s="78"/>
      <c r="N6014" s="78"/>
      <c r="O6014" s="78"/>
      <c r="P6014" s="78"/>
      <c r="Q6014" s="144"/>
      <c r="R6014" s="78"/>
      <c r="S6014" s="78"/>
      <c r="T6014" s="78"/>
      <c r="U6014" s="78"/>
      <c r="V6014" s="219"/>
      <c r="W6014" s="78"/>
      <c r="X6014" s="78"/>
      <c r="Y6014" s="78"/>
      <c r="Z6014" s="78"/>
      <c r="AA6014" s="77"/>
      <c r="AB6014" s="77"/>
      <c r="AC6014" s="78"/>
      <c r="AD6014" s="104"/>
      <c r="AE6014" s="78"/>
      <c r="AF6014" s="104"/>
      <c r="AG6014" s="78"/>
      <c r="AH6014" s="104"/>
      <c r="AI6014" s="78"/>
      <c r="AJ6014" s="104"/>
      <c r="AK6014" s="78"/>
      <c r="AL6014" s="78"/>
      <c r="AM6014" s="8"/>
      <c r="AN6014" s="78"/>
      <c r="AO6014" s="78"/>
      <c r="AP6014" s="78"/>
      <c r="AQ6014" s="78"/>
      <c r="AR6014" s="78"/>
      <c r="AS6014" s="78"/>
      <c r="AT6014" s="78"/>
      <c r="AU6014" s="78"/>
      <c r="AV6014" s="78"/>
      <c r="AW6014" s="77"/>
      <c r="AX6014" s="144"/>
      <c r="AY6014" s="144"/>
      <c r="AZ6014" s="144"/>
      <c r="BA6014" s="54"/>
      <c r="BB6014" s="54"/>
    </row>
    <row r="6015" spans="2:54" x14ac:dyDescent="0.25">
      <c r="B6015" s="77"/>
      <c r="C6015" s="77"/>
      <c r="D6015" s="77"/>
      <c r="E6015" s="77"/>
      <c r="F6015" s="77"/>
      <c r="G6015" s="77"/>
      <c r="I6015" s="78"/>
      <c r="K6015" s="78"/>
      <c r="L6015" s="77"/>
      <c r="M6015" s="78"/>
      <c r="N6015" s="78"/>
      <c r="O6015" s="78"/>
      <c r="P6015" s="78"/>
      <c r="Q6015" s="144"/>
      <c r="R6015" s="78"/>
      <c r="S6015" s="78"/>
      <c r="T6015" s="78"/>
      <c r="U6015" s="78"/>
      <c r="V6015" s="219"/>
      <c r="W6015" s="78"/>
      <c r="X6015" s="78"/>
      <c r="Y6015" s="78"/>
      <c r="Z6015" s="78"/>
      <c r="AA6015" s="77"/>
      <c r="AB6015" s="77"/>
      <c r="AC6015" s="78"/>
      <c r="AD6015" s="104"/>
      <c r="AE6015" s="78"/>
      <c r="AF6015" s="104"/>
      <c r="AG6015" s="78"/>
      <c r="AH6015" s="104"/>
      <c r="AI6015" s="78"/>
      <c r="AJ6015" s="104"/>
      <c r="AK6015" s="78"/>
      <c r="AL6015" s="78"/>
      <c r="AM6015" s="8"/>
      <c r="AN6015" s="78"/>
      <c r="AO6015" s="78"/>
      <c r="AP6015" s="78"/>
      <c r="AQ6015" s="78"/>
      <c r="AR6015" s="78"/>
      <c r="AS6015" s="78"/>
      <c r="AT6015" s="78"/>
      <c r="AU6015" s="78"/>
      <c r="AV6015" s="78"/>
      <c r="AW6015" s="77"/>
      <c r="AX6015" s="144"/>
      <c r="AY6015" s="144"/>
      <c r="AZ6015" s="144"/>
      <c r="BA6015" s="54"/>
      <c r="BB6015" s="54"/>
    </row>
    <row r="6016" spans="2:54" x14ac:dyDescent="0.25">
      <c r="B6016" s="77"/>
      <c r="C6016" s="77"/>
      <c r="D6016" s="77"/>
      <c r="E6016" s="77"/>
      <c r="F6016" s="77"/>
      <c r="G6016" s="77"/>
      <c r="I6016" s="78"/>
      <c r="K6016" s="78"/>
      <c r="L6016" s="77"/>
      <c r="M6016" s="78"/>
      <c r="N6016" s="78"/>
      <c r="O6016" s="78"/>
      <c r="P6016" s="78"/>
      <c r="Q6016" s="144"/>
      <c r="R6016" s="78"/>
      <c r="S6016" s="78"/>
      <c r="T6016" s="78"/>
      <c r="U6016" s="78"/>
      <c r="V6016" s="219"/>
      <c r="W6016" s="78"/>
      <c r="X6016" s="78"/>
      <c r="Y6016" s="78"/>
      <c r="Z6016" s="78"/>
      <c r="AA6016" s="77"/>
      <c r="AB6016" s="77"/>
      <c r="AC6016" s="78"/>
      <c r="AD6016" s="104"/>
      <c r="AE6016" s="78"/>
      <c r="AF6016" s="104"/>
      <c r="AG6016" s="78"/>
      <c r="AH6016" s="104"/>
      <c r="AI6016" s="78"/>
      <c r="AJ6016" s="104"/>
      <c r="AK6016" s="78"/>
      <c r="AL6016" s="78"/>
      <c r="AM6016" s="8"/>
      <c r="AN6016" s="78"/>
      <c r="AO6016" s="78"/>
      <c r="AP6016" s="78"/>
      <c r="AQ6016" s="78"/>
      <c r="AR6016" s="78"/>
      <c r="AS6016" s="78"/>
      <c r="AT6016" s="78"/>
      <c r="AU6016" s="78"/>
      <c r="AV6016" s="78"/>
      <c r="AW6016" s="77"/>
      <c r="AX6016" s="144"/>
      <c r="AY6016" s="144"/>
      <c r="AZ6016" s="144"/>
      <c r="BA6016" s="54"/>
      <c r="BB6016" s="54"/>
    </row>
    <row r="6017" spans="2:54" x14ac:dyDescent="0.25">
      <c r="B6017" s="77"/>
      <c r="C6017" s="77"/>
      <c r="D6017" s="77"/>
      <c r="E6017" s="77"/>
      <c r="F6017" s="77"/>
      <c r="G6017" s="77"/>
      <c r="I6017" s="78"/>
      <c r="K6017" s="78"/>
      <c r="L6017" s="77"/>
      <c r="M6017" s="78"/>
      <c r="N6017" s="78"/>
      <c r="O6017" s="78"/>
      <c r="P6017" s="78"/>
      <c r="Q6017" s="144"/>
      <c r="R6017" s="78"/>
      <c r="S6017" s="78"/>
      <c r="T6017" s="78"/>
      <c r="U6017" s="78"/>
      <c r="V6017" s="219"/>
      <c r="W6017" s="78"/>
      <c r="X6017" s="78"/>
      <c r="Y6017" s="78"/>
      <c r="Z6017" s="78"/>
      <c r="AA6017" s="77"/>
      <c r="AB6017" s="77"/>
      <c r="AC6017" s="78"/>
      <c r="AD6017" s="104"/>
      <c r="AE6017" s="78"/>
      <c r="AF6017" s="104"/>
      <c r="AG6017" s="78"/>
      <c r="AH6017" s="104"/>
      <c r="AI6017" s="78"/>
      <c r="AJ6017" s="104"/>
      <c r="AK6017" s="78"/>
      <c r="AL6017" s="78"/>
      <c r="AM6017" s="8"/>
      <c r="AN6017" s="78"/>
      <c r="AO6017" s="78"/>
      <c r="AP6017" s="78"/>
      <c r="AQ6017" s="78"/>
      <c r="AR6017" s="78"/>
      <c r="AS6017" s="78"/>
      <c r="AT6017" s="78"/>
      <c r="AU6017" s="78"/>
      <c r="AV6017" s="78"/>
      <c r="AW6017" s="77"/>
      <c r="AX6017" s="144"/>
      <c r="AY6017" s="144"/>
      <c r="AZ6017" s="144"/>
      <c r="BA6017" s="54"/>
      <c r="BB6017" s="54"/>
    </row>
    <row r="6018" spans="2:54" x14ac:dyDescent="0.25">
      <c r="B6018" s="77"/>
      <c r="C6018" s="77"/>
      <c r="D6018" s="77"/>
      <c r="E6018" s="77"/>
      <c r="F6018" s="77"/>
      <c r="G6018" s="77"/>
      <c r="I6018" s="78"/>
      <c r="K6018" s="78"/>
      <c r="L6018" s="77"/>
      <c r="M6018" s="78"/>
      <c r="N6018" s="78"/>
      <c r="O6018" s="78"/>
      <c r="P6018" s="78"/>
      <c r="Q6018" s="144"/>
      <c r="R6018" s="78"/>
      <c r="S6018" s="78"/>
      <c r="T6018" s="78"/>
      <c r="U6018" s="78"/>
      <c r="V6018" s="219"/>
      <c r="W6018" s="78"/>
      <c r="X6018" s="78"/>
      <c r="Y6018" s="78"/>
      <c r="Z6018" s="78"/>
      <c r="AA6018" s="77"/>
      <c r="AB6018" s="77"/>
      <c r="AC6018" s="78"/>
      <c r="AD6018" s="104"/>
      <c r="AE6018" s="78"/>
      <c r="AF6018" s="104"/>
      <c r="AG6018" s="78"/>
      <c r="AH6018" s="104"/>
      <c r="AI6018" s="78"/>
      <c r="AJ6018" s="104"/>
      <c r="AK6018" s="78"/>
      <c r="AL6018" s="78"/>
      <c r="AM6018" s="8"/>
      <c r="AN6018" s="78"/>
      <c r="AO6018" s="78"/>
      <c r="AP6018" s="78"/>
      <c r="AQ6018" s="78"/>
      <c r="AR6018" s="78"/>
      <c r="AS6018" s="78"/>
      <c r="AT6018" s="78"/>
      <c r="AU6018" s="78"/>
      <c r="AV6018" s="78"/>
      <c r="AW6018" s="77"/>
      <c r="AX6018" s="144"/>
      <c r="AY6018" s="144"/>
      <c r="AZ6018" s="144"/>
      <c r="BA6018" s="54"/>
      <c r="BB6018" s="54"/>
    </row>
    <row r="6019" spans="2:54" x14ac:dyDescent="0.25">
      <c r="B6019" s="77"/>
      <c r="C6019" s="77"/>
      <c r="D6019" s="77"/>
      <c r="E6019" s="77"/>
      <c r="F6019" s="77"/>
      <c r="G6019" s="77"/>
      <c r="I6019" s="78"/>
      <c r="K6019" s="78"/>
      <c r="L6019" s="77"/>
      <c r="M6019" s="78"/>
      <c r="N6019" s="78"/>
      <c r="O6019" s="78"/>
      <c r="P6019" s="78"/>
      <c r="Q6019" s="144"/>
      <c r="R6019" s="78"/>
      <c r="S6019" s="78"/>
      <c r="T6019" s="78"/>
      <c r="U6019" s="78"/>
      <c r="V6019" s="219"/>
      <c r="W6019" s="78"/>
      <c r="X6019" s="78"/>
      <c r="Y6019" s="78"/>
      <c r="Z6019" s="78"/>
      <c r="AA6019" s="77"/>
      <c r="AB6019" s="77"/>
      <c r="AC6019" s="78"/>
      <c r="AD6019" s="104"/>
      <c r="AE6019" s="78"/>
      <c r="AF6019" s="104"/>
      <c r="AG6019" s="78"/>
      <c r="AH6019" s="104"/>
      <c r="AI6019" s="78"/>
      <c r="AJ6019" s="104"/>
      <c r="AK6019" s="78"/>
      <c r="AL6019" s="78"/>
      <c r="AM6019" s="8"/>
      <c r="AN6019" s="78"/>
      <c r="AO6019" s="78"/>
      <c r="AP6019" s="78"/>
      <c r="AQ6019" s="78"/>
      <c r="AR6019" s="78"/>
      <c r="AS6019" s="78"/>
      <c r="AT6019" s="78"/>
      <c r="AU6019" s="78"/>
      <c r="AV6019" s="78"/>
      <c r="AW6019" s="77"/>
      <c r="AX6019" s="144"/>
      <c r="AY6019" s="144"/>
      <c r="AZ6019" s="144"/>
      <c r="BA6019" s="54"/>
      <c r="BB6019" s="54"/>
    </row>
    <row r="6020" spans="2:54" x14ac:dyDescent="0.25">
      <c r="B6020" s="77"/>
      <c r="C6020" s="77"/>
      <c r="D6020" s="77"/>
      <c r="E6020" s="77"/>
      <c r="F6020" s="77"/>
      <c r="G6020" s="77"/>
      <c r="I6020" s="78"/>
      <c r="K6020" s="78"/>
      <c r="L6020" s="77"/>
      <c r="M6020" s="78"/>
      <c r="N6020" s="78"/>
      <c r="O6020" s="78"/>
      <c r="P6020" s="78"/>
      <c r="Q6020" s="144"/>
      <c r="R6020" s="78"/>
      <c r="S6020" s="78"/>
      <c r="T6020" s="78"/>
      <c r="U6020" s="78"/>
      <c r="V6020" s="219"/>
      <c r="W6020" s="78"/>
      <c r="X6020" s="78"/>
      <c r="Y6020" s="78"/>
      <c r="Z6020" s="78"/>
      <c r="AA6020" s="77"/>
      <c r="AB6020" s="77"/>
      <c r="AC6020" s="78"/>
      <c r="AD6020" s="104"/>
      <c r="AE6020" s="78"/>
      <c r="AF6020" s="104"/>
      <c r="AG6020" s="78"/>
      <c r="AH6020" s="104"/>
      <c r="AI6020" s="78"/>
      <c r="AJ6020" s="104"/>
      <c r="AK6020" s="78"/>
      <c r="AL6020" s="78"/>
      <c r="AM6020" s="8"/>
      <c r="AN6020" s="78"/>
      <c r="AO6020" s="78"/>
      <c r="AP6020" s="78"/>
      <c r="AQ6020" s="78"/>
      <c r="AR6020" s="78"/>
      <c r="AS6020" s="78"/>
      <c r="AT6020" s="78"/>
      <c r="AU6020" s="78"/>
      <c r="AV6020" s="78"/>
      <c r="AW6020" s="77"/>
      <c r="AX6020" s="144"/>
      <c r="AY6020" s="144"/>
      <c r="AZ6020" s="144"/>
      <c r="BA6020" s="54"/>
      <c r="BB6020" s="54"/>
    </row>
    <row r="6021" spans="2:54" x14ac:dyDescent="0.25">
      <c r="B6021" s="77"/>
      <c r="C6021" s="77"/>
      <c r="D6021" s="77"/>
      <c r="E6021" s="77"/>
      <c r="F6021" s="77"/>
      <c r="G6021" s="77"/>
      <c r="I6021" s="78"/>
      <c r="K6021" s="78"/>
      <c r="L6021" s="77"/>
      <c r="M6021" s="78"/>
      <c r="N6021" s="78"/>
      <c r="O6021" s="78"/>
      <c r="P6021" s="78"/>
      <c r="Q6021" s="144"/>
      <c r="R6021" s="78"/>
      <c r="S6021" s="78"/>
      <c r="T6021" s="78"/>
      <c r="U6021" s="78"/>
      <c r="V6021" s="219"/>
      <c r="W6021" s="78"/>
      <c r="X6021" s="78"/>
      <c r="Y6021" s="78"/>
      <c r="Z6021" s="78"/>
      <c r="AA6021" s="77"/>
      <c r="AB6021" s="77"/>
      <c r="AC6021" s="78"/>
      <c r="AD6021" s="104"/>
      <c r="AE6021" s="78"/>
      <c r="AF6021" s="104"/>
      <c r="AG6021" s="78"/>
      <c r="AH6021" s="104"/>
      <c r="AI6021" s="78"/>
      <c r="AJ6021" s="104"/>
      <c r="AK6021" s="78"/>
      <c r="AL6021" s="78"/>
      <c r="AM6021" s="8"/>
      <c r="AN6021" s="78"/>
      <c r="AO6021" s="78"/>
      <c r="AP6021" s="78"/>
      <c r="AQ6021" s="78"/>
      <c r="AR6021" s="78"/>
      <c r="AS6021" s="78"/>
      <c r="AT6021" s="78"/>
      <c r="AU6021" s="78"/>
      <c r="AV6021" s="78"/>
      <c r="AW6021" s="77"/>
      <c r="AX6021" s="144"/>
      <c r="AY6021" s="144"/>
      <c r="AZ6021" s="144"/>
      <c r="BA6021" s="54"/>
      <c r="BB6021" s="54"/>
    </row>
    <row r="6022" spans="2:54" x14ac:dyDescent="0.25">
      <c r="B6022" s="77"/>
      <c r="C6022" s="77"/>
      <c r="D6022" s="77"/>
      <c r="E6022" s="77"/>
      <c r="F6022" s="77"/>
      <c r="G6022" s="77"/>
      <c r="I6022" s="78"/>
      <c r="K6022" s="78"/>
      <c r="L6022" s="77"/>
      <c r="M6022" s="78"/>
      <c r="N6022" s="78"/>
      <c r="O6022" s="78"/>
      <c r="P6022" s="78"/>
      <c r="Q6022" s="144"/>
      <c r="R6022" s="78"/>
      <c r="S6022" s="78"/>
      <c r="T6022" s="78"/>
      <c r="U6022" s="78"/>
      <c r="V6022" s="219"/>
      <c r="W6022" s="78"/>
      <c r="X6022" s="78"/>
      <c r="Y6022" s="78"/>
      <c r="Z6022" s="78"/>
      <c r="AA6022" s="77"/>
      <c r="AB6022" s="77"/>
      <c r="AC6022" s="78"/>
      <c r="AD6022" s="104"/>
      <c r="AE6022" s="78"/>
      <c r="AF6022" s="104"/>
      <c r="AG6022" s="78"/>
      <c r="AH6022" s="104"/>
      <c r="AI6022" s="78"/>
      <c r="AJ6022" s="104"/>
      <c r="AK6022" s="78"/>
      <c r="AL6022" s="78"/>
      <c r="AM6022" s="8"/>
      <c r="AN6022" s="78"/>
      <c r="AO6022" s="78"/>
      <c r="AP6022" s="78"/>
      <c r="AQ6022" s="78"/>
      <c r="AR6022" s="78"/>
      <c r="AS6022" s="78"/>
      <c r="AT6022" s="78"/>
      <c r="AU6022" s="78"/>
      <c r="AV6022" s="78"/>
      <c r="AW6022" s="77"/>
      <c r="AX6022" s="144"/>
      <c r="AY6022" s="144"/>
      <c r="AZ6022" s="144"/>
      <c r="BA6022" s="54"/>
      <c r="BB6022" s="54"/>
    </row>
    <row r="6023" spans="2:54" x14ac:dyDescent="0.25">
      <c r="B6023" s="77"/>
      <c r="C6023" s="77"/>
      <c r="D6023" s="77"/>
      <c r="E6023" s="77"/>
      <c r="F6023" s="77"/>
      <c r="G6023" s="77"/>
      <c r="I6023" s="78"/>
      <c r="K6023" s="78"/>
      <c r="L6023" s="77"/>
      <c r="M6023" s="78"/>
      <c r="N6023" s="78"/>
      <c r="O6023" s="78"/>
      <c r="P6023" s="78"/>
      <c r="Q6023" s="144"/>
      <c r="R6023" s="78"/>
      <c r="S6023" s="78"/>
      <c r="T6023" s="78"/>
      <c r="U6023" s="78"/>
      <c r="V6023" s="219"/>
      <c r="W6023" s="78"/>
      <c r="X6023" s="78"/>
      <c r="Y6023" s="78"/>
      <c r="Z6023" s="78"/>
      <c r="AA6023" s="77"/>
      <c r="AB6023" s="77"/>
      <c r="AC6023" s="78"/>
      <c r="AD6023" s="104"/>
      <c r="AE6023" s="78"/>
      <c r="AF6023" s="104"/>
      <c r="AG6023" s="78"/>
      <c r="AH6023" s="104"/>
      <c r="AI6023" s="78"/>
      <c r="AJ6023" s="104"/>
      <c r="AK6023" s="78"/>
      <c r="AL6023" s="78"/>
      <c r="AM6023" s="8"/>
      <c r="AN6023" s="78"/>
      <c r="AO6023" s="78"/>
      <c r="AP6023" s="78"/>
      <c r="AQ6023" s="78"/>
      <c r="AR6023" s="78"/>
      <c r="AS6023" s="78"/>
      <c r="AT6023" s="78"/>
      <c r="AU6023" s="78"/>
      <c r="AV6023" s="78"/>
      <c r="AW6023" s="77"/>
      <c r="AX6023" s="144"/>
      <c r="AY6023" s="144"/>
      <c r="AZ6023" s="144"/>
      <c r="BA6023" s="54"/>
      <c r="BB6023" s="54"/>
    </row>
    <row r="6024" spans="2:54" x14ac:dyDescent="0.25">
      <c r="B6024" s="77"/>
      <c r="C6024" s="77"/>
      <c r="D6024" s="77"/>
      <c r="E6024" s="77"/>
      <c r="F6024" s="77"/>
      <c r="G6024" s="77"/>
      <c r="I6024" s="78"/>
      <c r="K6024" s="78"/>
      <c r="L6024" s="77"/>
      <c r="M6024" s="78"/>
      <c r="N6024" s="78"/>
      <c r="O6024" s="78"/>
      <c r="P6024" s="78"/>
      <c r="Q6024" s="144"/>
      <c r="R6024" s="78"/>
      <c r="S6024" s="78"/>
      <c r="T6024" s="78"/>
      <c r="U6024" s="78"/>
      <c r="V6024" s="219"/>
      <c r="W6024" s="78"/>
      <c r="X6024" s="78"/>
      <c r="Y6024" s="78"/>
      <c r="Z6024" s="78"/>
      <c r="AA6024" s="77"/>
      <c r="AB6024" s="77"/>
      <c r="AC6024" s="78"/>
      <c r="AD6024" s="104"/>
      <c r="AE6024" s="78"/>
      <c r="AF6024" s="104"/>
      <c r="AG6024" s="78"/>
      <c r="AH6024" s="104"/>
      <c r="AI6024" s="78"/>
      <c r="AJ6024" s="104"/>
      <c r="AK6024" s="78"/>
      <c r="AL6024" s="78"/>
      <c r="AM6024" s="8"/>
      <c r="AN6024" s="78"/>
      <c r="AO6024" s="78"/>
      <c r="AP6024" s="78"/>
      <c r="AQ6024" s="78"/>
      <c r="AR6024" s="78"/>
      <c r="AS6024" s="78"/>
      <c r="AT6024" s="78"/>
      <c r="AU6024" s="78"/>
      <c r="AV6024" s="78"/>
      <c r="AW6024" s="77"/>
      <c r="AX6024" s="144"/>
      <c r="AY6024" s="144"/>
      <c r="AZ6024" s="144"/>
      <c r="BA6024" s="54"/>
      <c r="BB6024" s="54"/>
    </row>
    <row r="6025" spans="2:54" x14ac:dyDescent="0.25">
      <c r="B6025" s="77"/>
      <c r="C6025" s="77"/>
      <c r="D6025" s="77"/>
      <c r="E6025" s="77"/>
      <c r="F6025" s="77"/>
      <c r="G6025" s="77"/>
      <c r="I6025" s="78"/>
      <c r="K6025" s="78"/>
      <c r="L6025" s="77"/>
      <c r="M6025" s="78"/>
      <c r="N6025" s="78"/>
      <c r="O6025" s="78"/>
      <c r="P6025" s="78"/>
      <c r="Q6025" s="144"/>
      <c r="R6025" s="78"/>
      <c r="S6025" s="78"/>
      <c r="T6025" s="78"/>
      <c r="U6025" s="78"/>
      <c r="V6025" s="219"/>
      <c r="W6025" s="78"/>
      <c r="X6025" s="78"/>
      <c r="Y6025" s="78"/>
      <c r="Z6025" s="78"/>
      <c r="AA6025" s="77"/>
      <c r="AB6025" s="77"/>
      <c r="AC6025" s="78"/>
      <c r="AD6025" s="104"/>
      <c r="AE6025" s="78"/>
      <c r="AF6025" s="104"/>
      <c r="AG6025" s="78"/>
      <c r="AH6025" s="104"/>
      <c r="AI6025" s="78"/>
      <c r="AJ6025" s="104"/>
      <c r="AK6025" s="78"/>
      <c r="AL6025" s="78"/>
      <c r="AM6025" s="8"/>
      <c r="AN6025" s="78"/>
      <c r="AO6025" s="78"/>
      <c r="AP6025" s="78"/>
      <c r="AQ6025" s="78"/>
      <c r="AR6025" s="78"/>
      <c r="AS6025" s="78"/>
      <c r="AT6025" s="78"/>
      <c r="AU6025" s="78"/>
      <c r="AV6025" s="78"/>
      <c r="AW6025" s="77"/>
      <c r="AX6025" s="144"/>
      <c r="AY6025" s="144"/>
      <c r="AZ6025" s="144"/>
      <c r="BA6025" s="54"/>
      <c r="BB6025" s="54"/>
    </row>
    <row r="6026" spans="2:54" x14ac:dyDescent="0.25">
      <c r="B6026" s="77"/>
      <c r="C6026" s="77"/>
      <c r="D6026" s="77"/>
      <c r="E6026" s="77"/>
      <c r="F6026" s="77"/>
      <c r="G6026" s="77"/>
      <c r="I6026" s="78"/>
      <c r="K6026" s="78"/>
      <c r="L6026" s="77"/>
      <c r="M6026" s="78"/>
      <c r="N6026" s="78"/>
      <c r="O6026" s="78"/>
      <c r="P6026" s="78"/>
      <c r="Q6026" s="144"/>
      <c r="R6026" s="78"/>
      <c r="S6026" s="78"/>
      <c r="T6026" s="78"/>
      <c r="U6026" s="78"/>
      <c r="V6026" s="219"/>
      <c r="W6026" s="78"/>
      <c r="X6026" s="78"/>
      <c r="Y6026" s="78"/>
      <c r="Z6026" s="78"/>
      <c r="AA6026" s="77"/>
      <c r="AB6026" s="77"/>
      <c r="AC6026" s="78"/>
      <c r="AD6026" s="104"/>
      <c r="AE6026" s="78"/>
      <c r="AF6026" s="104"/>
      <c r="AG6026" s="78"/>
      <c r="AH6026" s="104"/>
      <c r="AI6026" s="78"/>
      <c r="AJ6026" s="104"/>
      <c r="AK6026" s="78"/>
      <c r="AL6026" s="78"/>
      <c r="AM6026" s="8"/>
      <c r="AN6026" s="78"/>
      <c r="AO6026" s="78"/>
      <c r="AP6026" s="78"/>
      <c r="AQ6026" s="78"/>
      <c r="AR6026" s="78"/>
      <c r="AS6026" s="78"/>
      <c r="AT6026" s="78"/>
      <c r="AU6026" s="78"/>
      <c r="AV6026" s="78"/>
      <c r="AW6026" s="77"/>
      <c r="AX6026" s="144"/>
      <c r="AY6026" s="144"/>
      <c r="AZ6026" s="144"/>
      <c r="BA6026" s="54"/>
      <c r="BB6026" s="54"/>
    </row>
    <row r="6027" spans="2:54" x14ac:dyDescent="0.25">
      <c r="B6027" s="77"/>
      <c r="C6027" s="77"/>
      <c r="D6027" s="77"/>
      <c r="E6027" s="77"/>
      <c r="F6027" s="77"/>
      <c r="G6027" s="77"/>
      <c r="I6027" s="78"/>
      <c r="K6027" s="78"/>
      <c r="L6027" s="77"/>
      <c r="M6027" s="78"/>
      <c r="N6027" s="78"/>
      <c r="O6027" s="78"/>
      <c r="P6027" s="78"/>
      <c r="Q6027" s="144"/>
      <c r="R6027" s="78"/>
      <c r="S6027" s="78"/>
      <c r="T6027" s="78"/>
      <c r="U6027" s="78"/>
      <c r="V6027" s="219"/>
      <c r="W6027" s="78"/>
      <c r="X6027" s="78"/>
      <c r="Y6027" s="78"/>
      <c r="Z6027" s="78"/>
      <c r="AA6027" s="77"/>
      <c r="AB6027" s="77"/>
      <c r="AC6027" s="78"/>
      <c r="AD6027" s="104"/>
      <c r="AE6027" s="78"/>
      <c r="AF6027" s="104"/>
      <c r="AG6027" s="78"/>
      <c r="AH6027" s="104"/>
      <c r="AI6027" s="78"/>
      <c r="AJ6027" s="104"/>
      <c r="AK6027" s="78"/>
      <c r="AL6027" s="78"/>
      <c r="AM6027" s="8"/>
      <c r="AN6027" s="78"/>
      <c r="AO6027" s="78"/>
      <c r="AP6027" s="78"/>
      <c r="AQ6027" s="78"/>
      <c r="AR6027" s="78"/>
      <c r="AS6027" s="78"/>
      <c r="AT6027" s="78"/>
      <c r="AU6027" s="78"/>
      <c r="AV6027" s="78"/>
      <c r="AW6027" s="77"/>
      <c r="AX6027" s="144"/>
      <c r="AY6027" s="144"/>
      <c r="AZ6027" s="144"/>
      <c r="BA6027" s="54"/>
      <c r="BB6027" s="54"/>
    </row>
    <row r="6028" spans="2:54" x14ac:dyDescent="0.25">
      <c r="B6028" s="77"/>
      <c r="C6028" s="77"/>
      <c r="D6028" s="77"/>
      <c r="E6028" s="77"/>
      <c r="F6028" s="77"/>
      <c r="G6028" s="77"/>
      <c r="I6028" s="78"/>
      <c r="K6028" s="78"/>
      <c r="L6028" s="77"/>
      <c r="M6028" s="78"/>
      <c r="N6028" s="78"/>
      <c r="O6028" s="78"/>
      <c r="P6028" s="78"/>
      <c r="Q6028" s="144"/>
      <c r="R6028" s="78"/>
      <c r="S6028" s="78"/>
      <c r="T6028" s="78"/>
      <c r="U6028" s="78"/>
      <c r="V6028" s="219"/>
      <c r="W6028" s="78"/>
      <c r="X6028" s="78"/>
      <c r="Y6028" s="78"/>
      <c r="Z6028" s="78"/>
      <c r="AA6028" s="77"/>
      <c r="AB6028" s="77"/>
      <c r="AC6028" s="78"/>
      <c r="AD6028" s="104"/>
      <c r="AE6028" s="78"/>
      <c r="AF6028" s="104"/>
      <c r="AG6028" s="78"/>
      <c r="AH6028" s="104"/>
      <c r="AI6028" s="78"/>
      <c r="AJ6028" s="104"/>
      <c r="AK6028" s="78"/>
      <c r="AL6028" s="78"/>
      <c r="AM6028" s="8"/>
      <c r="AN6028" s="78"/>
      <c r="AO6028" s="78"/>
      <c r="AP6028" s="78"/>
      <c r="AQ6028" s="78"/>
      <c r="AR6028" s="78"/>
      <c r="AS6028" s="78"/>
      <c r="AT6028" s="78"/>
      <c r="AU6028" s="78"/>
      <c r="AV6028" s="78"/>
      <c r="AW6028" s="77"/>
      <c r="AX6028" s="144"/>
      <c r="AY6028" s="144"/>
      <c r="AZ6028" s="144"/>
      <c r="BA6028" s="54"/>
      <c r="BB6028" s="54"/>
    </row>
    <row r="6029" spans="2:54" x14ac:dyDescent="0.25">
      <c r="B6029" s="77"/>
      <c r="C6029" s="77"/>
      <c r="D6029" s="77"/>
      <c r="E6029" s="77"/>
      <c r="F6029" s="77"/>
      <c r="G6029" s="77"/>
      <c r="I6029" s="78"/>
      <c r="K6029" s="78"/>
      <c r="L6029" s="77"/>
      <c r="M6029" s="78"/>
      <c r="N6029" s="78"/>
      <c r="O6029" s="78"/>
      <c r="P6029" s="78"/>
      <c r="Q6029" s="144"/>
      <c r="R6029" s="78"/>
      <c r="S6029" s="78"/>
      <c r="T6029" s="78"/>
      <c r="U6029" s="78"/>
      <c r="V6029" s="219"/>
      <c r="W6029" s="78"/>
      <c r="X6029" s="78"/>
      <c r="Y6029" s="78"/>
      <c r="Z6029" s="78"/>
      <c r="AA6029" s="77"/>
      <c r="AB6029" s="77"/>
      <c r="AC6029" s="78"/>
      <c r="AD6029" s="104"/>
      <c r="AE6029" s="78"/>
      <c r="AF6029" s="104"/>
      <c r="AG6029" s="78"/>
      <c r="AH6029" s="104"/>
      <c r="AI6029" s="78"/>
      <c r="AJ6029" s="104"/>
      <c r="AK6029" s="78"/>
      <c r="AL6029" s="78"/>
      <c r="AM6029" s="8"/>
      <c r="AN6029" s="78"/>
      <c r="AO6029" s="78"/>
      <c r="AP6029" s="78"/>
      <c r="AQ6029" s="78"/>
      <c r="AR6029" s="78"/>
      <c r="AS6029" s="78"/>
      <c r="AT6029" s="78"/>
      <c r="AU6029" s="78"/>
      <c r="AV6029" s="78"/>
      <c r="AW6029" s="77"/>
      <c r="AX6029" s="144"/>
      <c r="AY6029" s="144"/>
      <c r="AZ6029" s="144"/>
      <c r="BA6029" s="54"/>
      <c r="BB6029" s="54"/>
    </row>
    <row r="6030" spans="2:54" x14ac:dyDescent="0.25">
      <c r="B6030" s="77"/>
      <c r="C6030" s="77"/>
      <c r="D6030" s="77"/>
      <c r="E6030" s="77"/>
      <c r="F6030" s="77"/>
      <c r="G6030" s="77"/>
      <c r="I6030" s="78"/>
      <c r="K6030" s="78"/>
      <c r="L6030" s="77"/>
      <c r="M6030" s="78"/>
      <c r="N6030" s="78"/>
      <c r="O6030" s="78"/>
      <c r="P6030" s="78"/>
      <c r="Q6030" s="144"/>
      <c r="R6030" s="78"/>
      <c r="S6030" s="78"/>
      <c r="T6030" s="78"/>
      <c r="U6030" s="78"/>
      <c r="V6030" s="219"/>
      <c r="W6030" s="78"/>
      <c r="X6030" s="78"/>
      <c r="Y6030" s="78"/>
      <c r="Z6030" s="78"/>
      <c r="AA6030" s="77"/>
      <c r="AB6030" s="77"/>
      <c r="AC6030" s="78"/>
      <c r="AD6030" s="104"/>
      <c r="AE6030" s="78"/>
      <c r="AF6030" s="104"/>
      <c r="AG6030" s="78"/>
      <c r="AH6030" s="104"/>
      <c r="AI6030" s="78"/>
      <c r="AJ6030" s="104"/>
      <c r="AK6030" s="78"/>
      <c r="AL6030" s="78"/>
      <c r="AM6030" s="8"/>
      <c r="AN6030" s="78"/>
      <c r="AO6030" s="78"/>
      <c r="AP6030" s="78"/>
      <c r="AQ6030" s="78"/>
      <c r="AR6030" s="78"/>
      <c r="AS6030" s="78"/>
      <c r="AT6030" s="78"/>
      <c r="AU6030" s="78"/>
      <c r="AV6030" s="78"/>
      <c r="AW6030" s="77"/>
      <c r="AX6030" s="144"/>
      <c r="AY6030" s="144"/>
      <c r="AZ6030" s="144"/>
      <c r="BA6030" s="54"/>
      <c r="BB6030" s="54"/>
    </row>
    <row r="6031" spans="2:54" x14ac:dyDescent="0.25">
      <c r="B6031" s="77"/>
      <c r="C6031" s="77"/>
      <c r="D6031" s="77"/>
      <c r="E6031" s="77"/>
      <c r="F6031" s="77"/>
      <c r="G6031" s="77"/>
      <c r="I6031" s="78"/>
      <c r="K6031" s="78"/>
      <c r="L6031" s="77"/>
      <c r="M6031" s="78"/>
      <c r="N6031" s="78"/>
      <c r="O6031" s="78"/>
      <c r="P6031" s="78"/>
      <c r="Q6031" s="144"/>
      <c r="R6031" s="78"/>
      <c r="S6031" s="78"/>
      <c r="T6031" s="78"/>
      <c r="U6031" s="78"/>
      <c r="V6031" s="219"/>
      <c r="W6031" s="78"/>
      <c r="X6031" s="78"/>
      <c r="Y6031" s="78"/>
      <c r="Z6031" s="78"/>
      <c r="AA6031" s="77"/>
      <c r="AB6031" s="77"/>
      <c r="AC6031" s="78"/>
      <c r="AD6031" s="104"/>
      <c r="AE6031" s="78"/>
      <c r="AF6031" s="104"/>
      <c r="AG6031" s="78"/>
      <c r="AH6031" s="104"/>
      <c r="AI6031" s="78"/>
      <c r="AJ6031" s="104"/>
      <c r="AK6031" s="78"/>
      <c r="AL6031" s="78"/>
      <c r="AM6031" s="8"/>
      <c r="AN6031" s="78"/>
      <c r="AO6031" s="78"/>
      <c r="AP6031" s="78"/>
      <c r="AQ6031" s="78"/>
      <c r="AR6031" s="78"/>
      <c r="AS6031" s="78"/>
      <c r="AT6031" s="78"/>
      <c r="AU6031" s="78"/>
      <c r="AV6031" s="78"/>
      <c r="AW6031" s="77"/>
      <c r="AX6031" s="144"/>
      <c r="AY6031" s="144"/>
      <c r="AZ6031" s="144"/>
      <c r="BA6031" s="54"/>
      <c r="BB6031" s="54"/>
    </row>
    <row r="6032" spans="2:54" x14ac:dyDescent="0.25">
      <c r="B6032" s="77"/>
      <c r="C6032" s="77"/>
      <c r="D6032" s="77"/>
      <c r="E6032" s="77"/>
      <c r="F6032" s="77"/>
      <c r="G6032" s="77"/>
      <c r="I6032" s="78"/>
      <c r="K6032" s="78"/>
      <c r="L6032" s="77"/>
      <c r="M6032" s="78"/>
      <c r="N6032" s="78"/>
      <c r="O6032" s="78"/>
      <c r="P6032" s="78"/>
      <c r="Q6032" s="144"/>
      <c r="R6032" s="78"/>
      <c r="S6032" s="78"/>
      <c r="T6032" s="78"/>
      <c r="U6032" s="78"/>
      <c r="V6032" s="219"/>
      <c r="W6032" s="78"/>
      <c r="X6032" s="78"/>
      <c r="Y6032" s="78"/>
      <c r="Z6032" s="78"/>
      <c r="AA6032" s="77"/>
      <c r="AB6032" s="77"/>
      <c r="AC6032" s="78"/>
      <c r="AD6032" s="104"/>
      <c r="AE6032" s="78"/>
      <c r="AF6032" s="104"/>
      <c r="AG6032" s="78"/>
      <c r="AH6032" s="104"/>
      <c r="AI6032" s="78"/>
      <c r="AJ6032" s="104"/>
      <c r="AK6032" s="78"/>
      <c r="AL6032" s="78"/>
      <c r="AM6032" s="8"/>
      <c r="AN6032" s="78"/>
      <c r="AO6032" s="78"/>
      <c r="AP6032" s="78"/>
      <c r="AQ6032" s="78"/>
      <c r="AR6032" s="78"/>
      <c r="AS6032" s="78"/>
      <c r="AT6032" s="78"/>
      <c r="AU6032" s="78"/>
      <c r="AV6032" s="78"/>
      <c r="AW6032" s="77"/>
      <c r="AX6032" s="144"/>
      <c r="AY6032" s="144"/>
      <c r="AZ6032" s="144"/>
      <c r="BA6032" s="54"/>
      <c r="BB6032" s="54"/>
    </row>
    <row r="6033" spans="2:54" x14ac:dyDescent="0.25">
      <c r="B6033" s="77"/>
      <c r="C6033" s="77"/>
      <c r="D6033" s="77"/>
      <c r="E6033" s="77"/>
      <c r="F6033" s="77"/>
      <c r="G6033" s="77"/>
      <c r="I6033" s="78"/>
      <c r="K6033" s="78"/>
      <c r="L6033" s="77"/>
      <c r="M6033" s="78"/>
      <c r="N6033" s="78"/>
      <c r="O6033" s="78"/>
      <c r="P6033" s="78"/>
      <c r="Q6033" s="144"/>
      <c r="R6033" s="78"/>
      <c r="S6033" s="78"/>
      <c r="T6033" s="78"/>
      <c r="U6033" s="78"/>
      <c r="V6033" s="219"/>
      <c r="W6033" s="78"/>
      <c r="X6033" s="78"/>
      <c r="Y6033" s="78"/>
      <c r="Z6033" s="78"/>
      <c r="AA6033" s="77"/>
      <c r="AB6033" s="77"/>
      <c r="AC6033" s="78"/>
      <c r="AD6033" s="104"/>
      <c r="AE6033" s="78"/>
      <c r="AF6033" s="104"/>
      <c r="AG6033" s="78"/>
      <c r="AH6033" s="104"/>
      <c r="AI6033" s="78"/>
      <c r="AJ6033" s="104"/>
      <c r="AK6033" s="78"/>
      <c r="AL6033" s="78"/>
      <c r="AM6033" s="8"/>
      <c r="AN6033" s="78"/>
      <c r="AO6033" s="78"/>
      <c r="AP6033" s="78"/>
      <c r="AQ6033" s="78"/>
      <c r="AR6033" s="78"/>
      <c r="AS6033" s="78"/>
      <c r="AT6033" s="78"/>
      <c r="AU6033" s="78"/>
      <c r="AV6033" s="78"/>
      <c r="AW6033" s="77"/>
      <c r="AX6033" s="144"/>
      <c r="AY6033" s="144"/>
      <c r="AZ6033" s="144"/>
      <c r="BA6033" s="54"/>
      <c r="BB6033" s="54"/>
    </row>
    <row r="6034" spans="2:54" x14ac:dyDescent="0.25">
      <c r="B6034" s="77"/>
      <c r="C6034" s="77"/>
      <c r="D6034" s="77"/>
      <c r="E6034" s="77"/>
      <c r="F6034" s="77"/>
      <c r="G6034" s="77"/>
      <c r="I6034" s="78"/>
      <c r="K6034" s="78"/>
      <c r="L6034" s="77"/>
      <c r="M6034" s="78"/>
      <c r="N6034" s="78"/>
      <c r="O6034" s="78"/>
      <c r="P6034" s="78"/>
      <c r="Q6034" s="144"/>
      <c r="R6034" s="78"/>
      <c r="S6034" s="78"/>
      <c r="T6034" s="78"/>
      <c r="U6034" s="78"/>
      <c r="V6034" s="219"/>
      <c r="W6034" s="78"/>
      <c r="X6034" s="78"/>
      <c r="Y6034" s="78"/>
      <c r="Z6034" s="78"/>
      <c r="AA6034" s="77"/>
      <c r="AB6034" s="77"/>
      <c r="AC6034" s="78"/>
      <c r="AD6034" s="104"/>
      <c r="AE6034" s="78"/>
      <c r="AF6034" s="104"/>
      <c r="AG6034" s="78"/>
      <c r="AH6034" s="104"/>
      <c r="AI6034" s="78"/>
      <c r="AJ6034" s="104"/>
      <c r="AK6034" s="78"/>
      <c r="AL6034" s="78"/>
      <c r="AM6034" s="8"/>
      <c r="AN6034" s="78"/>
      <c r="AO6034" s="78"/>
      <c r="AP6034" s="78"/>
      <c r="AQ6034" s="78"/>
      <c r="AR6034" s="78"/>
      <c r="AS6034" s="78"/>
      <c r="AT6034" s="78"/>
      <c r="AU6034" s="78"/>
      <c r="AV6034" s="78"/>
      <c r="AW6034" s="77"/>
      <c r="AX6034" s="144"/>
      <c r="AY6034" s="144"/>
      <c r="AZ6034" s="144"/>
      <c r="BA6034" s="54"/>
      <c r="BB6034" s="54"/>
    </row>
    <row r="6035" spans="2:54" x14ac:dyDescent="0.25">
      <c r="B6035" s="77"/>
      <c r="C6035" s="77"/>
      <c r="D6035" s="77"/>
      <c r="E6035" s="77"/>
      <c r="F6035" s="77"/>
      <c r="G6035" s="77"/>
      <c r="I6035" s="78"/>
      <c r="K6035" s="78"/>
      <c r="L6035" s="77"/>
      <c r="M6035" s="78"/>
      <c r="N6035" s="78"/>
      <c r="O6035" s="78"/>
      <c r="P6035" s="78"/>
      <c r="Q6035" s="144"/>
      <c r="R6035" s="78"/>
      <c r="S6035" s="78"/>
      <c r="T6035" s="78"/>
      <c r="U6035" s="78"/>
      <c r="V6035" s="219"/>
      <c r="W6035" s="78"/>
      <c r="X6035" s="78"/>
      <c r="Y6035" s="78"/>
      <c r="Z6035" s="78"/>
      <c r="AA6035" s="77"/>
      <c r="AB6035" s="77"/>
      <c r="AC6035" s="78"/>
      <c r="AD6035" s="104"/>
      <c r="AE6035" s="78"/>
      <c r="AF6035" s="104"/>
      <c r="AG6035" s="78"/>
      <c r="AH6035" s="104"/>
      <c r="AI6035" s="78"/>
      <c r="AJ6035" s="104"/>
      <c r="AK6035" s="78"/>
      <c r="AL6035" s="78"/>
      <c r="AM6035" s="8"/>
      <c r="AN6035" s="78"/>
      <c r="AO6035" s="78"/>
      <c r="AP6035" s="78"/>
      <c r="AQ6035" s="78"/>
      <c r="AR6035" s="78"/>
      <c r="AS6035" s="78"/>
      <c r="AT6035" s="78"/>
      <c r="AU6035" s="78"/>
      <c r="AV6035" s="78"/>
      <c r="AW6035" s="77"/>
      <c r="AX6035" s="144"/>
      <c r="AY6035" s="144"/>
      <c r="AZ6035" s="144"/>
      <c r="BA6035" s="54"/>
      <c r="BB6035" s="54"/>
    </row>
    <row r="6036" spans="2:54" x14ac:dyDescent="0.25">
      <c r="B6036" s="77"/>
      <c r="C6036" s="77"/>
      <c r="D6036" s="77"/>
      <c r="E6036" s="77"/>
      <c r="F6036" s="77"/>
      <c r="G6036" s="77"/>
      <c r="I6036" s="78"/>
      <c r="K6036" s="78"/>
      <c r="L6036" s="77"/>
      <c r="M6036" s="78"/>
      <c r="N6036" s="78"/>
      <c r="O6036" s="78"/>
      <c r="P6036" s="78"/>
      <c r="Q6036" s="144"/>
      <c r="R6036" s="78"/>
      <c r="S6036" s="78"/>
      <c r="T6036" s="78"/>
      <c r="U6036" s="78"/>
      <c r="V6036" s="219"/>
      <c r="W6036" s="78"/>
      <c r="X6036" s="78"/>
      <c r="Y6036" s="78"/>
      <c r="Z6036" s="78"/>
      <c r="AA6036" s="77"/>
      <c r="AB6036" s="77"/>
      <c r="AC6036" s="78"/>
      <c r="AD6036" s="104"/>
      <c r="AE6036" s="78"/>
      <c r="AF6036" s="104"/>
      <c r="AG6036" s="78"/>
      <c r="AH6036" s="104"/>
      <c r="AI6036" s="78"/>
      <c r="AJ6036" s="104"/>
      <c r="AK6036" s="78"/>
      <c r="AL6036" s="78"/>
      <c r="AM6036" s="8"/>
      <c r="AN6036" s="78"/>
      <c r="AO6036" s="78"/>
      <c r="AP6036" s="78"/>
      <c r="AQ6036" s="78"/>
      <c r="AR6036" s="78"/>
      <c r="AS6036" s="78"/>
      <c r="AT6036" s="78"/>
      <c r="AU6036" s="78"/>
      <c r="AV6036" s="78"/>
      <c r="AW6036" s="77"/>
      <c r="AX6036" s="144"/>
      <c r="AY6036" s="144"/>
      <c r="AZ6036" s="144"/>
      <c r="BA6036" s="54"/>
      <c r="BB6036" s="54"/>
    </row>
    <row r="6037" spans="2:54" x14ac:dyDescent="0.25">
      <c r="B6037" s="77"/>
      <c r="C6037" s="77"/>
      <c r="D6037" s="77"/>
      <c r="E6037" s="77"/>
      <c r="F6037" s="77"/>
      <c r="G6037" s="77"/>
      <c r="I6037" s="78"/>
      <c r="K6037" s="78"/>
      <c r="L6037" s="77"/>
      <c r="M6037" s="78"/>
      <c r="N6037" s="78"/>
      <c r="O6037" s="78"/>
      <c r="P6037" s="78"/>
      <c r="Q6037" s="144"/>
      <c r="R6037" s="78"/>
      <c r="S6037" s="78"/>
      <c r="T6037" s="78"/>
      <c r="U6037" s="78"/>
      <c r="V6037" s="219"/>
      <c r="W6037" s="78"/>
      <c r="X6037" s="78"/>
      <c r="Y6037" s="78"/>
      <c r="Z6037" s="78"/>
      <c r="AA6037" s="77"/>
      <c r="AB6037" s="77"/>
      <c r="AC6037" s="78"/>
      <c r="AD6037" s="104"/>
      <c r="AE6037" s="78"/>
      <c r="AF6037" s="104"/>
      <c r="AG6037" s="78"/>
      <c r="AH6037" s="104"/>
      <c r="AI6037" s="78"/>
      <c r="AJ6037" s="104"/>
      <c r="AK6037" s="78"/>
      <c r="AL6037" s="78"/>
      <c r="AM6037" s="8"/>
      <c r="AN6037" s="78"/>
      <c r="AO6037" s="78"/>
      <c r="AP6037" s="78"/>
      <c r="AQ6037" s="78"/>
      <c r="AR6037" s="78"/>
      <c r="AS6037" s="78"/>
      <c r="AT6037" s="78"/>
      <c r="AU6037" s="78"/>
      <c r="AV6037" s="78"/>
      <c r="AW6037" s="77"/>
      <c r="AX6037" s="144"/>
      <c r="AY6037" s="144"/>
      <c r="AZ6037" s="144"/>
      <c r="BA6037" s="54"/>
      <c r="BB6037" s="54"/>
    </row>
    <row r="6038" spans="2:54" x14ac:dyDescent="0.25">
      <c r="B6038" s="77"/>
      <c r="C6038" s="77"/>
      <c r="D6038" s="77"/>
      <c r="E6038" s="77"/>
      <c r="F6038" s="77"/>
      <c r="G6038" s="77"/>
      <c r="I6038" s="78"/>
      <c r="K6038" s="78"/>
      <c r="L6038" s="77"/>
      <c r="M6038" s="78"/>
      <c r="N6038" s="78"/>
      <c r="O6038" s="78"/>
      <c r="P6038" s="78"/>
      <c r="Q6038" s="144"/>
      <c r="R6038" s="78"/>
      <c r="S6038" s="78"/>
      <c r="T6038" s="78"/>
      <c r="U6038" s="78"/>
      <c r="V6038" s="219"/>
      <c r="W6038" s="78"/>
      <c r="X6038" s="78"/>
      <c r="Y6038" s="78"/>
      <c r="Z6038" s="78"/>
      <c r="AA6038" s="77"/>
      <c r="AB6038" s="77"/>
      <c r="AC6038" s="78"/>
      <c r="AD6038" s="104"/>
      <c r="AE6038" s="78"/>
      <c r="AF6038" s="104"/>
      <c r="AG6038" s="78"/>
      <c r="AH6038" s="104"/>
      <c r="AI6038" s="78"/>
      <c r="AJ6038" s="104"/>
      <c r="AK6038" s="78"/>
      <c r="AL6038" s="78"/>
      <c r="AM6038" s="8"/>
      <c r="AN6038" s="78"/>
      <c r="AO6038" s="78"/>
      <c r="AP6038" s="78"/>
      <c r="AQ6038" s="78"/>
      <c r="AR6038" s="78"/>
      <c r="AS6038" s="78"/>
      <c r="AT6038" s="78"/>
      <c r="AU6038" s="78"/>
      <c r="AV6038" s="78"/>
      <c r="AW6038" s="77"/>
      <c r="AX6038" s="144"/>
      <c r="AY6038" s="144"/>
      <c r="AZ6038" s="144"/>
      <c r="BA6038" s="54"/>
      <c r="BB6038" s="54"/>
    </row>
    <row r="6039" spans="2:54" x14ac:dyDescent="0.25">
      <c r="B6039" s="77"/>
      <c r="C6039" s="77"/>
      <c r="D6039" s="77"/>
      <c r="E6039" s="77"/>
      <c r="F6039" s="77"/>
      <c r="G6039" s="77"/>
      <c r="I6039" s="78"/>
      <c r="K6039" s="78"/>
      <c r="L6039" s="77"/>
      <c r="M6039" s="78"/>
      <c r="N6039" s="78"/>
      <c r="O6039" s="78"/>
      <c r="P6039" s="78"/>
      <c r="Q6039" s="144"/>
      <c r="R6039" s="78"/>
      <c r="S6039" s="78"/>
      <c r="T6039" s="78"/>
      <c r="U6039" s="78"/>
      <c r="V6039" s="219"/>
      <c r="W6039" s="78"/>
      <c r="X6039" s="78"/>
      <c r="Y6039" s="78"/>
      <c r="Z6039" s="78"/>
      <c r="AA6039" s="77"/>
      <c r="AB6039" s="77"/>
      <c r="AC6039" s="78"/>
      <c r="AD6039" s="104"/>
      <c r="AE6039" s="78"/>
      <c r="AF6039" s="104"/>
      <c r="AG6039" s="78"/>
      <c r="AH6039" s="104"/>
      <c r="AI6039" s="78"/>
      <c r="AJ6039" s="104"/>
      <c r="AK6039" s="78"/>
      <c r="AL6039" s="78"/>
      <c r="AM6039" s="8"/>
      <c r="AN6039" s="78"/>
      <c r="AO6039" s="78"/>
      <c r="AP6039" s="78"/>
      <c r="AQ6039" s="78"/>
      <c r="AR6039" s="78"/>
      <c r="AS6039" s="78"/>
      <c r="AT6039" s="78"/>
      <c r="AU6039" s="78"/>
      <c r="AV6039" s="78"/>
      <c r="AW6039" s="77"/>
      <c r="AX6039" s="144"/>
      <c r="AY6039" s="144"/>
      <c r="AZ6039" s="144"/>
      <c r="BA6039" s="54"/>
      <c r="BB6039" s="54"/>
    </row>
    <row r="6040" spans="2:54" x14ac:dyDescent="0.25">
      <c r="B6040" s="77"/>
      <c r="C6040" s="77"/>
      <c r="D6040" s="77"/>
      <c r="E6040" s="77"/>
      <c r="F6040" s="77"/>
      <c r="G6040" s="77"/>
      <c r="I6040" s="78"/>
      <c r="K6040" s="78"/>
      <c r="L6040" s="77"/>
      <c r="M6040" s="78"/>
      <c r="N6040" s="78"/>
      <c r="O6040" s="78"/>
      <c r="P6040" s="78"/>
      <c r="Q6040" s="144"/>
      <c r="R6040" s="78"/>
      <c r="S6040" s="78"/>
      <c r="T6040" s="78"/>
      <c r="U6040" s="78"/>
      <c r="V6040" s="219"/>
      <c r="W6040" s="78"/>
      <c r="X6040" s="78"/>
      <c r="Y6040" s="78"/>
      <c r="Z6040" s="78"/>
      <c r="AA6040" s="77"/>
      <c r="AB6040" s="77"/>
      <c r="AC6040" s="78"/>
      <c r="AD6040" s="104"/>
      <c r="AE6040" s="78"/>
      <c r="AF6040" s="104"/>
      <c r="AG6040" s="78"/>
      <c r="AH6040" s="104"/>
      <c r="AI6040" s="78"/>
      <c r="AJ6040" s="104"/>
      <c r="AK6040" s="78"/>
      <c r="AL6040" s="78"/>
      <c r="AM6040" s="8"/>
      <c r="AN6040" s="78"/>
      <c r="AO6040" s="78"/>
      <c r="AP6040" s="78"/>
      <c r="AQ6040" s="78"/>
      <c r="AR6040" s="78"/>
      <c r="AS6040" s="78"/>
      <c r="AT6040" s="78"/>
      <c r="AU6040" s="78"/>
      <c r="AV6040" s="78"/>
      <c r="AW6040" s="77"/>
      <c r="AX6040" s="144"/>
      <c r="AY6040" s="144"/>
      <c r="AZ6040" s="144"/>
      <c r="BA6040" s="54"/>
      <c r="BB6040" s="54"/>
    </row>
    <row r="6041" spans="2:54" x14ac:dyDescent="0.25">
      <c r="B6041" s="77"/>
      <c r="C6041" s="77"/>
      <c r="D6041" s="77"/>
      <c r="E6041" s="77"/>
      <c r="F6041" s="77"/>
      <c r="G6041" s="77"/>
      <c r="I6041" s="78"/>
      <c r="K6041" s="78"/>
      <c r="L6041" s="77"/>
      <c r="M6041" s="78"/>
      <c r="N6041" s="78"/>
      <c r="O6041" s="78"/>
      <c r="P6041" s="78"/>
      <c r="Q6041" s="144"/>
      <c r="R6041" s="78"/>
      <c r="S6041" s="78"/>
      <c r="T6041" s="78"/>
      <c r="U6041" s="78"/>
      <c r="V6041" s="219"/>
      <c r="W6041" s="78"/>
      <c r="X6041" s="78"/>
      <c r="Y6041" s="78"/>
      <c r="Z6041" s="78"/>
      <c r="AA6041" s="77"/>
      <c r="AB6041" s="77"/>
      <c r="AC6041" s="78"/>
      <c r="AD6041" s="104"/>
      <c r="AE6041" s="78"/>
      <c r="AF6041" s="104"/>
      <c r="AG6041" s="78"/>
      <c r="AH6041" s="104"/>
      <c r="AI6041" s="78"/>
      <c r="AJ6041" s="104"/>
      <c r="AK6041" s="78"/>
      <c r="AL6041" s="78"/>
      <c r="AM6041" s="8"/>
      <c r="AN6041" s="78"/>
      <c r="AO6041" s="78"/>
      <c r="AP6041" s="78"/>
      <c r="AQ6041" s="78"/>
      <c r="AR6041" s="78"/>
      <c r="AS6041" s="78"/>
      <c r="AT6041" s="78"/>
      <c r="AU6041" s="78"/>
      <c r="AV6041" s="78"/>
      <c r="AW6041" s="77"/>
      <c r="AX6041" s="144"/>
      <c r="AY6041" s="144"/>
      <c r="AZ6041" s="144"/>
      <c r="BA6041" s="54"/>
      <c r="BB6041" s="54"/>
    </row>
    <row r="6042" spans="2:54" x14ac:dyDescent="0.25">
      <c r="B6042" s="77"/>
      <c r="C6042" s="77"/>
      <c r="D6042" s="77"/>
      <c r="E6042" s="77"/>
      <c r="F6042" s="77"/>
      <c r="G6042" s="77"/>
      <c r="I6042" s="78"/>
      <c r="K6042" s="78"/>
      <c r="L6042" s="77"/>
      <c r="M6042" s="78"/>
      <c r="N6042" s="78"/>
      <c r="O6042" s="78"/>
      <c r="P6042" s="78"/>
      <c r="Q6042" s="144"/>
      <c r="R6042" s="78"/>
      <c r="S6042" s="78"/>
      <c r="T6042" s="78"/>
      <c r="U6042" s="78"/>
      <c r="V6042" s="219"/>
      <c r="W6042" s="78"/>
      <c r="X6042" s="78"/>
      <c r="Y6042" s="78"/>
      <c r="Z6042" s="78"/>
      <c r="AA6042" s="77"/>
      <c r="AB6042" s="77"/>
      <c r="AC6042" s="78"/>
      <c r="AD6042" s="104"/>
      <c r="AE6042" s="78"/>
      <c r="AF6042" s="104"/>
      <c r="AG6042" s="78"/>
      <c r="AH6042" s="104"/>
      <c r="AI6042" s="78"/>
      <c r="AJ6042" s="104"/>
      <c r="AK6042" s="78"/>
      <c r="AL6042" s="78"/>
      <c r="AM6042" s="8"/>
      <c r="AN6042" s="78"/>
      <c r="AO6042" s="78"/>
      <c r="AP6042" s="78"/>
      <c r="AQ6042" s="78"/>
      <c r="AR6042" s="78"/>
      <c r="AS6042" s="78"/>
      <c r="AT6042" s="78"/>
      <c r="AU6042" s="78"/>
      <c r="AV6042" s="78"/>
      <c r="AW6042" s="77"/>
      <c r="AX6042" s="144"/>
      <c r="AY6042" s="144"/>
      <c r="AZ6042" s="144"/>
      <c r="BA6042" s="54"/>
      <c r="BB6042" s="54"/>
    </row>
    <row r="6043" spans="2:54" x14ac:dyDescent="0.25">
      <c r="B6043" s="77"/>
      <c r="C6043" s="77"/>
      <c r="D6043" s="77"/>
      <c r="E6043" s="77"/>
      <c r="F6043" s="77"/>
      <c r="G6043" s="77"/>
      <c r="I6043" s="78"/>
      <c r="K6043" s="78"/>
      <c r="L6043" s="77"/>
      <c r="M6043" s="78"/>
      <c r="N6043" s="78"/>
      <c r="O6043" s="78"/>
      <c r="P6043" s="78"/>
      <c r="Q6043" s="144"/>
      <c r="R6043" s="78"/>
      <c r="S6043" s="78"/>
      <c r="T6043" s="78"/>
      <c r="U6043" s="78"/>
      <c r="V6043" s="219"/>
      <c r="W6043" s="78"/>
      <c r="X6043" s="78"/>
      <c r="Y6043" s="78"/>
      <c r="Z6043" s="78"/>
      <c r="AA6043" s="77"/>
      <c r="AB6043" s="77"/>
      <c r="AC6043" s="78"/>
      <c r="AD6043" s="104"/>
      <c r="AE6043" s="78"/>
      <c r="AF6043" s="104"/>
      <c r="AG6043" s="78"/>
      <c r="AH6043" s="104"/>
      <c r="AI6043" s="78"/>
      <c r="AJ6043" s="104"/>
      <c r="AK6043" s="78"/>
      <c r="AL6043" s="78"/>
      <c r="AM6043" s="8"/>
      <c r="AN6043" s="78"/>
      <c r="AO6043" s="78"/>
      <c r="AP6043" s="78"/>
      <c r="AQ6043" s="78"/>
      <c r="AR6043" s="78"/>
      <c r="AS6043" s="78"/>
      <c r="AT6043" s="78"/>
      <c r="AU6043" s="78"/>
      <c r="AV6043" s="78"/>
      <c r="AW6043" s="77"/>
      <c r="AX6043" s="144"/>
      <c r="AY6043" s="144"/>
      <c r="AZ6043" s="144"/>
      <c r="BA6043" s="54"/>
      <c r="BB6043" s="54"/>
    </row>
    <row r="6044" spans="2:54" x14ac:dyDescent="0.25">
      <c r="B6044" s="77"/>
      <c r="C6044" s="77"/>
      <c r="D6044" s="77"/>
      <c r="E6044" s="77"/>
      <c r="F6044" s="77"/>
      <c r="G6044" s="77"/>
      <c r="I6044" s="78"/>
      <c r="K6044" s="78"/>
      <c r="L6044" s="77"/>
      <c r="M6044" s="78"/>
      <c r="N6044" s="78"/>
      <c r="O6044" s="78"/>
      <c r="P6044" s="78"/>
      <c r="Q6044" s="144"/>
      <c r="R6044" s="78"/>
      <c r="S6044" s="78"/>
      <c r="T6044" s="78"/>
      <c r="U6044" s="78"/>
      <c r="V6044" s="219"/>
      <c r="W6044" s="78"/>
      <c r="X6044" s="78"/>
      <c r="Y6044" s="78"/>
      <c r="Z6044" s="78"/>
      <c r="AA6044" s="77"/>
      <c r="AB6044" s="77"/>
      <c r="AC6044" s="78"/>
      <c r="AD6044" s="104"/>
      <c r="AE6044" s="78"/>
      <c r="AF6044" s="104"/>
      <c r="AG6044" s="78"/>
      <c r="AH6044" s="104"/>
      <c r="AI6044" s="78"/>
      <c r="AJ6044" s="104"/>
      <c r="AK6044" s="78"/>
      <c r="AL6044" s="78"/>
      <c r="AM6044" s="8"/>
      <c r="AN6044" s="78"/>
      <c r="AO6044" s="78"/>
      <c r="AP6044" s="78"/>
      <c r="AQ6044" s="78"/>
      <c r="AR6044" s="78"/>
      <c r="AS6044" s="78"/>
      <c r="AT6044" s="78"/>
      <c r="AU6044" s="78"/>
      <c r="AV6044" s="78"/>
      <c r="AW6044" s="77"/>
      <c r="AX6044" s="144"/>
      <c r="AY6044" s="144"/>
      <c r="AZ6044" s="144"/>
      <c r="BA6044" s="54"/>
      <c r="BB6044" s="54"/>
    </row>
    <row r="6045" spans="2:54" x14ac:dyDescent="0.25">
      <c r="B6045" s="77"/>
      <c r="C6045" s="77"/>
      <c r="D6045" s="77"/>
      <c r="E6045" s="77"/>
      <c r="F6045" s="77"/>
      <c r="G6045" s="77"/>
      <c r="I6045" s="78"/>
      <c r="K6045" s="78"/>
      <c r="L6045" s="77"/>
      <c r="M6045" s="78"/>
      <c r="N6045" s="78"/>
      <c r="O6045" s="78"/>
      <c r="P6045" s="78"/>
      <c r="Q6045" s="144"/>
      <c r="R6045" s="78"/>
      <c r="S6045" s="78"/>
      <c r="T6045" s="78"/>
      <c r="U6045" s="78"/>
      <c r="V6045" s="219"/>
      <c r="W6045" s="78"/>
      <c r="X6045" s="78"/>
      <c r="Y6045" s="78"/>
      <c r="Z6045" s="78"/>
      <c r="AA6045" s="77"/>
      <c r="AB6045" s="77"/>
      <c r="AC6045" s="78"/>
      <c r="AD6045" s="104"/>
      <c r="AE6045" s="78"/>
      <c r="AF6045" s="104"/>
      <c r="AG6045" s="78"/>
      <c r="AH6045" s="104"/>
      <c r="AI6045" s="78"/>
      <c r="AJ6045" s="104"/>
      <c r="AK6045" s="78"/>
      <c r="AL6045" s="78"/>
      <c r="AM6045" s="8"/>
      <c r="AN6045" s="78"/>
      <c r="AO6045" s="78"/>
      <c r="AP6045" s="78"/>
      <c r="AQ6045" s="78"/>
      <c r="AR6045" s="78"/>
      <c r="AS6045" s="78"/>
      <c r="AT6045" s="78"/>
      <c r="AU6045" s="78"/>
      <c r="AV6045" s="78"/>
      <c r="AW6045" s="77"/>
      <c r="AX6045" s="144"/>
      <c r="AY6045" s="144"/>
      <c r="AZ6045" s="144"/>
      <c r="BA6045" s="54"/>
      <c r="BB6045" s="54"/>
    </row>
    <row r="6046" spans="2:54" x14ac:dyDescent="0.25">
      <c r="B6046" s="77"/>
      <c r="C6046" s="77"/>
      <c r="D6046" s="77"/>
      <c r="E6046" s="77"/>
      <c r="F6046" s="77"/>
      <c r="G6046" s="77"/>
      <c r="I6046" s="78"/>
      <c r="K6046" s="78"/>
      <c r="L6046" s="77"/>
      <c r="M6046" s="78"/>
      <c r="N6046" s="78"/>
      <c r="O6046" s="78"/>
      <c r="P6046" s="78"/>
      <c r="Q6046" s="144"/>
      <c r="R6046" s="78"/>
      <c r="S6046" s="78"/>
      <c r="T6046" s="78"/>
      <c r="U6046" s="78"/>
      <c r="V6046" s="219"/>
      <c r="W6046" s="78"/>
      <c r="X6046" s="78"/>
      <c r="Y6046" s="78"/>
      <c r="Z6046" s="78"/>
      <c r="AA6046" s="77"/>
      <c r="AB6046" s="77"/>
      <c r="AC6046" s="78"/>
      <c r="AD6046" s="104"/>
      <c r="AE6046" s="78"/>
      <c r="AF6046" s="104"/>
      <c r="AG6046" s="78"/>
      <c r="AH6046" s="104"/>
      <c r="AI6046" s="78"/>
      <c r="AJ6046" s="104"/>
      <c r="AK6046" s="78"/>
      <c r="AL6046" s="78"/>
      <c r="AM6046" s="8"/>
      <c r="AN6046" s="78"/>
      <c r="AO6046" s="78"/>
      <c r="AP6046" s="78"/>
      <c r="AQ6046" s="78"/>
      <c r="AR6046" s="78"/>
      <c r="AS6046" s="78"/>
      <c r="AT6046" s="78"/>
      <c r="AU6046" s="78"/>
      <c r="AV6046" s="78"/>
      <c r="AW6046" s="77"/>
      <c r="AX6046" s="144"/>
      <c r="AY6046" s="144"/>
      <c r="AZ6046" s="144"/>
      <c r="BA6046" s="54"/>
      <c r="BB6046" s="54"/>
    </row>
    <row r="6047" spans="2:54" x14ac:dyDescent="0.25">
      <c r="B6047" s="77"/>
      <c r="C6047" s="77"/>
      <c r="D6047" s="77"/>
      <c r="E6047" s="77"/>
      <c r="F6047" s="77"/>
      <c r="G6047" s="77"/>
      <c r="I6047" s="78"/>
      <c r="K6047" s="78"/>
      <c r="L6047" s="77"/>
      <c r="M6047" s="78"/>
      <c r="N6047" s="78"/>
      <c r="O6047" s="78"/>
      <c r="P6047" s="78"/>
      <c r="Q6047" s="144"/>
      <c r="R6047" s="78"/>
      <c r="S6047" s="78"/>
      <c r="T6047" s="78"/>
      <c r="U6047" s="78"/>
      <c r="V6047" s="219"/>
      <c r="W6047" s="78"/>
      <c r="X6047" s="78"/>
      <c r="Y6047" s="78"/>
      <c r="Z6047" s="78"/>
      <c r="AA6047" s="77"/>
      <c r="AB6047" s="77"/>
      <c r="AC6047" s="78"/>
      <c r="AD6047" s="104"/>
      <c r="AE6047" s="78"/>
      <c r="AF6047" s="104"/>
      <c r="AG6047" s="78"/>
      <c r="AH6047" s="104"/>
      <c r="AI6047" s="78"/>
      <c r="AJ6047" s="104"/>
      <c r="AK6047" s="78"/>
      <c r="AL6047" s="78"/>
      <c r="AM6047" s="8"/>
      <c r="AN6047" s="78"/>
      <c r="AO6047" s="78"/>
      <c r="AP6047" s="78"/>
      <c r="AQ6047" s="78"/>
      <c r="AR6047" s="78"/>
      <c r="AS6047" s="78"/>
      <c r="AT6047" s="78"/>
      <c r="AU6047" s="78"/>
      <c r="AV6047" s="78"/>
      <c r="AW6047" s="77"/>
      <c r="AX6047" s="144"/>
      <c r="AY6047" s="144"/>
      <c r="AZ6047" s="144"/>
      <c r="BA6047" s="54"/>
      <c r="BB6047" s="54"/>
    </row>
    <row r="6048" spans="2:54" x14ac:dyDescent="0.25">
      <c r="B6048" s="77"/>
      <c r="C6048" s="77"/>
      <c r="D6048" s="77"/>
      <c r="E6048" s="77"/>
      <c r="F6048" s="77"/>
      <c r="G6048" s="77"/>
      <c r="I6048" s="78"/>
      <c r="K6048" s="78"/>
      <c r="L6048" s="77"/>
      <c r="M6048" s="78"/>
      <c r="N6048" s="78"/>
      <c r="O6048" s="78"/>
      <c r="P6048" s="78"/>
      <c r="Q6048" s="144"/>
      <c r="R6048" s="78"/>
      <c r="S6048" s="78"/>
      <c r="T6048" s="78"/>
      <c r="U6048" s="78"/>
      <c r="V6048" s="219"/>
      <c r="W6048" s="78"/>
      <c r="X6048" s="78"/>
      <c r="Y6048" s="78"/>
      <c r="Z6048" s="78"/>
      <c r="AA6048" s="77"/>
      <c r="AB6048" s="77"/>
      <c r="AC6048" s="78"/>
      <c r="AD6048" s="104"/>
      <c r="AE6048" s="78"/>
      <c r="AF6048" s="104"/>
      <c r="AG6048" s="78"/>
      <c r="AH6048" s="104"/>
      <c r="AI6048" s="78"/>
      <c r="AJ6048" s="104"/>
      <c r="AK6048" s="78"/>
      <c r="AL6048" s="78"/>
      <c r="AM6048" s="8"/>
      <c r="AN6048" s="78"/>
      <c r="AO6048" s="78"/>
      <c r="AP6048" s="78"/>
      <c r="AQ6048" s="78"/>
      <c r="AR6048" s="78"/>
      <c r="AS6048" s="78"/>
      <c r="AT6048" s="78"/>
      <c r="AU6048" s="78"/>
      <c r="AV6048" s="78"/>
      <c r="AW6048" s="77"/>
      <c r="AX6048" s="144"/>
      <c r="AY6048" s="144"/>
      <c r="AZ6048" s="144"/>
      <c r="BA6048" s="54"/>
      <c r="BB6048" s="54"/>
    </row>
    <row r="6049" spans="2:54" x14ac:dyDescent="0.25">
      <c r="B6049" s="77"/>
      <c r="C6049" s="77"/>
      <c r="D6049" s="77"/>
      <c r="E6049" s="77"/>
      <c r="F6049" s="77"/>
      <c r="G6049" s="77"/>
      <c r="I6049" s="78"/>
      <c r="K6049" s="78"/>
      <c r="L6049" s="77"/>
      <c r="M6049" s="78"/>
      <c r="N6049" s="78"/>
      <c r="O6049" s="78"/>
      <c r="P6049" s="78"/>
      <c r="Q6049" s="144"/>
      <c r="R6049" s="78"/>
      <c r="S6049" s="78"/>
      <c r="T6049" s="78"/>
      <c r="U6049" s="78"/>
      <c r="V6049" s="219"/>
      <c r="W6049" s="78"/>
      <c r="X6049" s="78"/>
      <c r="Y6049" s="78"/>
      <c r="Z6049" s="78"/>
      <c r="AA6049" s="77"/>
      <c r="AB6049" s="77"/>
      <c r="AC6049" s="78"/>
      <c r="AD6049" s="104"/>
      <c r="AE6049" s="78"/>
      <c r="AF6049" s="104"/>
      <c r="AG6049" s="78"/>
      <c r="AH6049" s="104"/>
      <c r="AI6049" s="78"/>
      <c r="AJ6049" s="104"/>
      <c r="AK6049" s="78"/>
      <c r="AL6049" s="78"/>
      <c r="AM6049" s="8"/>
      <c r="AN6049" s="78"/>
      <c r="AO6049" s="78"/>
      <c r="AP6049" s="78"/>
      <c r="AQ6049" s="78"/>
      <c r="AR6049" s="78"/>
      <c r="AS6049" s="78"/>
      <c r="AT6049" s="78"/>
      <c r="AU6049" s="78"/>
      <c r="AV6049" s="78"/>
      <c r="AW6049" s="77"/>
      <c r="AX6049" s="144"/>
      <c r="AY6049" s="144"/>
      <c r="AZ6049" s="144"/>
      <c r="BA6049" s="54"/>
      <c r="BB6049" s="54"/>
    </row>
    <row r="6050" spans="2:54" x14ac:dyDescent="0.25">
      <c r="B6050" s="77"/>
      <c r="C6050" s="77"/>
      <c r="D6050" s="77"/>
      <c r="E6050" s="77"/>
      <c r="F6050" s="77"/>
      <c r="G6050" s="77"/>
      <c r="I6050" s="78"/>
      <c r="K6050" s="78"/>
      <c r="L6050" s="77"/>
      <c r="M6050" s="78"/>
      <c r="N6050" s="78"/>
      <c r="O6050" s="78"/>
      <c r="P6050" s="78"/>
      <c r="Q6050" s="144"/>
      <c r="R6050" s="78"/>
      <c r="S6050" s="78"/>
      <c r="T6050" s="78"/>
      <c r="U6050" s="78"/>
      <c r="V6050" s="219"/>
      <c r="W6050" s="78"/>
      <c r="X6050" s="78"/>
      <c r="Y6050" s="78"/>
      <c r="Z6050" s="78"/>
      <c r="AA6050" s="77"/>
      <c r="AB6050" s="77"/>
      <c r="AC6050" s="78"/>
      <c r="AD6050" s="104"/>
      <c r="AE6050" s="78"/>
      <c r="AF6050" s="104"/>
      <c r="AG6050" s="78"/>
      <c r="AH6050" s="104"/>
      <c r="AI6050" s="78"/>
      <c r="AJ6050" s="104"/>
      <c r="AK6050" s="78"/>
      <c r="AL6050" s="78"/>
      <c r="AM6050" s="8"/>
      <c r="AN6050" s="78"/>
      <c r="AO6050" s="78"/>
      <c r="AP6050" s="78"/>
      <c r="AQ6050" s="78"/>
      <c r="AR6050" s="78"/>
      <c r="AS6050" s="78"/>
      <c r="AT6050" s="78"/>
      <c r="AU6050" s="78"/>
      <c r="AV6050" s="78"/>
      <c r="AW6050" s="77"/>
      <c r="AX6050" s="144"/>
      <c r="AY6050" s="144"/>
      <c r="AZ6050" s="144"/>
      <c r="BA6050" s="54"/>
      <c r="BB6050" s="54"/>
    </row>
    <row r="6051" spans="2:54" x14ac:dyDescent="0.25">
      <c r="B6051" s="77"/>
      <c r="C6051" s="77"/>
      <c r="D6051" s="77"/>
      <c r="E6051" s="77"/>
      <c r="F6051" s="77"/>
      <c r="G6051" s="77"/>
      <c r="I6051" s="78"/>
      <c r="K6051" s="78"/>
      <c r="L6051" s="77"/>
      <c r="M6051" s="78"/>
      <c r="N6051" s="78"/>
      <c r="O6051" s="78"/>
      <c r="P6051" s="78"/>
      <c r="Q6051" s="144"/>
      <c r="R6051" s="78"/>
      <c r="S6051" s="78"/>
      <c r="T6051" s="78"/>
      <c r="U6051" s="78"/>
      <c r="V6051" s="219"/>
      <c r="W6051" s="78"/>
      <c r="X6051" s="78"/>
      <c r="Y6051" s="78"/>
      <c r="Z6051" s="78"/>
      <c r="AA6051" s="77"/>
      <c r="AB6051" s="77"/>
      <c r="AC6051" s="78"/>
      <c r="AD6051" s="104"/>
      <c r="AE6051" s="78"/>
      <c r="AF6051" s="104"/>
      <c r="AG6051" s="78"/>
      <c r="AH6051" s="104"/>
      <c r="AI6051" s="78"/>
      <c r="AJ6051" s="104"/>
      <c r="AK6051" s="78"/>
      <c r="AL6051" s="78"/>
      <c r="AM6051" s="8"/>
      <c r="AN6051" s="78"/>
      <c r="AO6051" s="78"/>
      <c r="AP6051" s="78"/>
      <c r="AQ6051" s="78"/>
      <c r="AR6051" s="78"/>
      <c r="AS6051" s="78"/>
      <c r="AT6051" s="78"/>
      <c r="AU6051" s="78"/>
      <c r="AV6051" s="78"/>
      <c r="AW6051" s="77"/>
      <c r="AX6051" s="144"/>
      <c r="AY6051" s="144"/>
      <c r="AZ6051" s="144"/>
      <c r="BA6051" s="54"/>
      <c r="BB6051" s="54"/>
    </row>
    <row r="6052" spans="2:54" x14ac:dyDescent="0.25">
      <c r="B6052" s="77"/>
      <c r="C6052" s="77"/>
      <c r="D6052" s="77"/>
      <c r="E6052" s="77"/>
      <c r="F6052" s="77"/>
      <c r="G6052" s="77"/>
      <c r="I6052" s="78"/>
      <c r="K6052" s="78"/>
      <c r="L6052" s="77"/>
      <c r="M6052" s="78"/>
      <c r="N6052" s="78"/>
      <c r="O6052" s="78"/>
      <c r="P6052" s="78"/>
      <c r="Q6052" s="144"/>
      <c r="R6052" s="78"/>
      <c r="S6052" s="78"/>
      <c r="T6052" s="78"/>
      <c r="U6052" s="78"/>
      <c r="V6052" s="219"/>
      <c r="W6052" s="78"/>
      <c r="X6052" s="78"/>
      <c r="Y6052" s="78"/>
      <c r="Z6052" s="78"/>
      <c r="AA6052" s="77"/>
      <c r="AB6052" s="77"/>
      <c r="AC6052" s="78"/>
      <c r="AD6052" s="104"/>
      <c r="AE6052" s="78"/>
      <c r="AF6052" s="104"/>
      <c r="AG6052" s="78"/>
      <c r="AH6052" s="104"/>
      <c r="AI6052" s="78"/>
      <c r="AJ6052" s="104"/>
      <c r="AK6052" s="78"/>
      <c r="AL6052" s="78"/>
      <c r="AM6052" s="8"/>
      <c r="AN6052" s="78"/>
      <c r="AO6052" s="78"/>
      <c r="AP6052" s="78"/>
      <c r="AQ6052" s="78"/>
      <c r="AR6052" s="78"/>
      <c r="AS6052" s="78"/>
      <c r="AT6052" s="78"/>
      <c r="AU6052" s="78"/>
      <c r="AV6052" s="78"/>
      <c r="AW6052" s="77"/>
      <c r="AX6052" s="144"/>
      <c r="AY6052" s="144"/>
      <c r="AZ6052" s="144"/>
      <c r="BA6052" s="54"/>
      <c r="BB6052" s="54"/>
    </row>
    <row r="6053" spans="2:54" x14ac:dyDescent="0.25">
      <c r="B6053" s="77"/>
      <c r="C6053" s="77"/>
      <c r="D6053" s="77"/>
      <c r="E6053" s="77"/>
      <c r="F6053" s="77"/>
      <c r="G6053" s="77"/>
      <c r="I6053" s="78"/>
      <c r="K6053" s="78"/>
      <c r="L6053" s="77"/>
      <c r="M6053" s="78"/>
      <c r="N6053" s="78"/>
      <c r="O6053" s="78"/>
      <c r="P6053" s="78"/>
      <c r="Q6053" s="144"/>
      <c r="R6053" s="78"/>
      <c r="S6053" s="78"/>
      <c r="T6053" s="78"/>
      <c r="U6053" s="78"/>
      <c r="V6053" s="219"/>
      <c r="W6053" s="78"/>
      <c r="X6053" s="78"/>
      <c r="Y6053" s="78"/>
      <c r="Z6053" s="78"/>
      <c r="AA6053" s="77"/>
      <c r="AB6053" s="77"/>
      <c r="AC6053" s="78"/>
      <c r="AD6053" s="104"/>
      <c r="AE6053" s="78"/>
      <c r="AF6053" s="104"/>
      <c r="AG6053" s="78"/>
      <c r="AH6053" s="104"/>
      <c r="AI6053" s="78"/>
      <c r="AJ6053" s="104"/>
      <c r="AK6053" s="78"/>
      <c r="AL6053" s="78"/>
      <c r="AM6053" s="8"/>
      <c r="AN6053" s="78"/>
      <c r="AO6053" s="78"/>
      <c r="AP6053" s="78"/>
      <c r="AQ6053" s="78"/>
      <c r="AR6053" s="78"/>
      <c r="AS6053" s="78"/>
      <c r="AT6053" s="78"/>
      <c r="AU6053" s="78"/>
      <c r="AV6053" s="78"/>
      <c r="AW6053" s="77"/>
      <c r="AX6053" s="144"/>
      <c r="AY6053" s="144"/>
      <c r="AZ6053" s="144"/>
      <c r="BA6053" s="54"/>
      <c r="BB6053" s="54"/>
    </row>
    <row r="6054" spans="2:54" x14ac:dyDescent="0.25">
      <c r="B6054" s="77"/>
      <c r="C6054" s="77"/>
      <c r="D6054" s="77"/>
      <c r="E6054" s="77"/>
      <c r="F6054" s="77"/>
      <c r="G6054" s="77"/>
      <c r="I6054" s="78"/>
      <c r="K6054" s="78"/>
      <c r="L6054" s="77"/>
      <c r="M6054" s="78"/>
      <c r="N6054" s="78"/>
      <c r="O6054" s="78"/>
      <c r="P6054" s="78"/>
      <c r="Q6054" s="144"/>
      <c r="R6054" s="78"/>
      <c r="S6054" s="78"/>
      <c r="T6054" s="78"/>
      <c r="U6054" s="78"/>
      <c r="V6054" s="219"/>
      <c r="W6054" s="78"/>
      <c r="X6054" s="78"/>
      <c r="Y6054" s="78"/>
      <c r="Z6054" s="78"/>
      <c r="AA6054" s="77"/>
      <c r="AB6054" s="77"/>
      <c r="AC6054" s="78"/>
      <c r="AD6054" s="104"/>
      <c r="AE6054" s="78"/>
      <c r="AF6054" s="104"/>
      <c r="AG6054" s="78"/>
      <c r="AH6054" s="104"/>
      <c r="AI6054" s="78"/>
      <c r="AJ6054" s="104"/>
      <c r="AK6054" s="78"/>
      <c r="AL6054" s="78"/>
      <c r="AM6054" s="8"/>
      <c r="AN6054" s="78"/>
      <c r="AO6054" s="78"/>
      <c r="AP6054" s="78"/>
      <c r="AQ6054" s="78"/>
      <c r="AR6054" s="78"/>
      <c r="AS6054" s="78"/>
      <c r="AT6054" s="78"/>
      <c r="AU6054" s="78"/>
      <c r="AV6054" s="78"/>
      <c r="AW6054" s="77"/>
      <c r="AX6054" s="144"/>
      <c r="AY6054" s="144"/>
      <c r="AZ6054" s="144"/>
      <c r="BA6054" s="54"/>
      <c r="BB6054" s="54"/>
    </row>
    <row r="6055" spans="2:54" x14ac:dyDescent="0.25">
      <c r="B6055" s="77"/>
      <c r="C6055" s="77"/>
      <c r="D6055" s="77"/>
      <c r="E6055" s="77"/>
      <c r="F6055" s="77"/>
      <c r="G6055" s="77"/>
      <c r="I6055" s="78"/>
      <c r="K6055" s="78"/>
      <c r="L6055" s="77"/>
      <c r="M6055" s="78"/>
      <c r="N6055" s="78"/>
      <c r="O6055" s="78"/>
      <c r="P6055" s="78"/>
      <c r="Q6055" s="144"/>
      <c r="R6055" s="78"/>
      <c r="S6055" s="78"/>
      <c r="T6055" s="78"/>
      <c r="U6055" s="78"/>
      <c r="V6055" s="219"/>
      <c r="W6055" s="78"/>
      <c r="X6055" s="78"/>
      <c r="Y6055" s="78"/>
      <c r="Z6055" s="78"/>
      <c r="AA6055" s="77"/>
      <c r="AB6055" s="77"/>
      <c r="AC6055" s="78"/>
      <c r="AD6055" s="104"/>
      <c r="AE6055" s="78"/>
      <c r="AF6055" s="104"/>
      <c r="AG6055" s="78"/>
      <c r="AH6055" s="104"/>
      <c r="AI6055" s="78"/>
      <c r="AJ6055" s="104"/>
      <c r="AK6055" s="78"/>
      <c r="AL6055" s="78"/>
      <c r="AM6055" s="8"/>
      <c r="AN6055" s="78"/>
      <c r="AO6055" s="78"/>
      <c r="AP6055" s="78"/>
      <c r="AQ6055" s="78"/>
      <c r="AR6055" s="78"/>
      <c r="AS6055" s="78"/>
      <c r="AT6055" s="78"/>
      <c r="AU6055" s="78"/>
      <c r="AV6055" s="78"/>
      <c r="AW6055" s="77"/>
      <c r="AX6055" s="144"/>
      <c r="AY6055" s="144"/>
      <c r="AZ6055" s="144"/>
      <c r="BA6055" s="54"/>
      <c r="BB6055" s="54"/>
    </row>
    <row r="6056" spans="2:54" x14ac:dyDescent="0.25">
      <c r="B6056" s="77"/>
      <c r="C6056" s="77"/>
      <c r="D6056" s="77"/>
      <c r="E6056" s="77"/>
      <c r="F6056" s="77"/>
      <c r="G6056" s="77"/>
      <c r="I6056" s="78"/>
      <c r="K6056" s="78"/>
      <c r="L6056" s="77"/>
      <c r="M6056" s="78"/>
      <c r="N6056" s="78"/>
      <c r="O6056" s="78"/>
      <c r="P6056" s="78"/>
      <c r="Q6056" s="144"/>
      <c r="R6056" s="78"/>
      <c r="S6056" s="78"/>
      <c r="T6056" s="78"/>
      <c r="U6056" s="78"/>
      <c r="V6056" s="219"/>
      <c r="W6056" s="78"/>
      <c r="X6056" s="78"/>
      <c r="Y6056" s="78"/>
      <c r="Z6056" s="78"/>
      <c r="AA6056" s="77"/>
      <c r="AB6056" s="77"/>
      <c r="AC6056" s="78"/>
      <c r="AD6056" s="104"/>
      <c r="AE6056" s="78"/>
      <c r="AF6056" s="104"/>
      <c r="AG6056" s="78"/>
      <c r="AH6056" s="104"/>
      <c r="AI6056" s="78"/>
      <c r="AJ6056" s="104"/>
      <c r="AK6056" s="78"/>
      <c r="AL6056" s="78"/>
      <c r="AM6056" s="8"/>
      <c r="AN6056" s="78"/>
      <c r="AO6056" s="78"/>
      <c r="AP6056" s="78"/>
      <c r="AQ6056" s="78"/>
      <c r="AR6056" s="78"/>
      <c r="AS6056" s="78"/>
      <c r="AT6056" s="78"/>
      <c r="AU6056" s="78"/>
      <c r="AV6056" s="78"/>
      <c r="AW6056" s="77"/>
      <c r="AX6056" s="144"/>
      <c r="AY6056" s="144"/>
      <c r="AZ6056" s="144"/>
      <c r="BA6056" s="54"/>
      <c r="BB6056" s="54"/>
    </row>
    <row r="6057" spans="2:54" x14ac:dyDescent="0.25">
      <c r="B6057" s="77"/>
      <c r="C6057" s="77"/>
      <c r="D6057" s="77"/>
      <c r="E6057" s="77"/>
      <c r="F6057" s="77"/>
      <c r="G6057" s="77"/>
      <c r="I6057" s="78"/>
      <c r="K6057" s="78"/>
      <c r="L6057" s="77"/>
      <c r="M6057" s="78"/>
      <c r="N6057" s="78"/>
      <c r="O6057" s="78"/>
      <c r="P6057" s="78"/>
      <c r="Q6057" s="144"/>
      <c r="R6057" s="78"/>
      <c r="S6057" s="78"/>
      <c r="T6057" s="78"/>
      <c r="U6057" s="78"/>
      <c r="V6057" s="219"/>
      <c r="W6057" s="78"/>
      <c r="X6057" s="78"/>
      <c r="Y6057" s="78"/>
      <c r="Z6057" s="78"/>
      <c r="AA6057" s="77"/>
      <c r="AB6057" s="77"/>
      <c r="AC6057" s="78"/>
      <c r="AD6057" s="104"/>
      <c r="AE6057" s="78"/>
      <c r="AF6057" s="104"/>
      <c r="AG6057" s="78"/>
      <c r="AH6057" s="104"/>
      <c r="AI6057" s="78"/>
      <c r="AJ6057" s="104"/>
      <c r="AK6057" s="78"/>
      <c r="AL6057" s="78"/>
      <c r="AM6057" s="8"/>
      <c r="AN6057" s="78"/>
      <c r="AO6057" s="78"/>
      <c r="AP6057" s="78"/>
      <c r="AQ6057" s="78"/>
      <c r="AR6057" s="78"/>
      <c r="AS6057" s="78"/>
      <c r="AT6057" s="78"/>
      <c r="AU6057" s="78"/>
      <c r="AV6057" s="78"/>
      <c r="AW6057" s="77"/>
      <c r="AX6057" s="144"/>
      <c r="AY6057" s="144"/>
      <c r="AZ6057" s="144"/>
      <c r="BA6057" s="54"/>
      <c r="BB6057" s="54"/>
    </row>
    <row r="6058" spans="2:54" x14ac:dyDescent="0.25">
      <c r="B6058" s="77"/>
      <c r="C6058" s="77"/>
      <c r="D6058" s="77"/>
      <c r="E6058" s="77"/>
      <c r="F6058" s="77"/>
      <c r="G6058" s="77"/>
      <c r="I6058" s="78"/>
      <c r="K6058" s="78"/>
      <c r="L6058" s="77"/>
      <c r="M6058" s="78"/>
      <c r="N6058" s="78"/>
      <c r="O6058" s="78"/>
      <c r="P6058" s="78"/>
      <c r="Q6058" s="144"/>
      <c r="R6058" s="78"/>
      <c r="S6058" s="78"/>
      <c r="T6058" s="78"/>
      <c r="U6058" s="78"/>
      <c r="V6058" s="219"/>
      <c r="W6058" s="78"/>
      <c r="X6058" s="78"/>
      <c r="Y6058" s="78"/>
      <c r="Z6058" s="78"/>
      <c r="AA6058" s="77"/>
      <c r="AB6058" s="77"/>
      <c r="AC6058" s="78"/>
      <c r="AD6058" s="104"/>
      <c r="AE6058" s="78"/>
      <c r="AF6058" s="104"/>
      <c r="AG6058" s="78"/>
      <c r="AH6058" s="104"/>
      <c r="AI6058" s="78"/>
      <c r="AJ6058" s="104"/>
      <c r="AK6058" s="78"/>
      <c r="AL6058" s="78"/>
      <c r="AM6058" s="8"/>
      <c r="AN6058" s="78"/>
      <c r="AO6058" s="78"/>
      <c r="AP6058" s="78"/>
      <c r="AQ6058" s="78"/>
      <c r="AR6058" s="78"/>
      <c r="AS6058" s="78"/>
      <c r="AT6058" s="78"/>
      <c r="AU6058" s="78"/>
      <c r="AV6058" s="78"/>
      <c r="AW6058" s="77"/>
      <c r="AX6058" s="144"/>
      <c r="AY6058" s="144"/>
      <c r="AZ6058" s="144"/>
      <c r="BA6058" s="54"/>
      <c r="BB6058" s="54"/>
    </row>
    <row r="6059" spans="2:54" x14ac:dyDescent="0.25">
      <c r="B6059" s="77"/>
      <c r="C6059" s="77"/>
      <c r="D6059" s="77"/>
      <c r="E6059" s="77"/>
      <c r="F6059" s="77"/>
      <c r="G6059" s="77"/>
      <c r="I6059" s="78"/>
      <c r="K6059" s="78"/>
      <c r="L6059" s="77"/>
      <c r="M6059" s="78"/>
      <c r="N6059" s="78"/>
      <c r="O6059" s="78"/>
      <c r="P6059" s="78"/>
      <c r="Q6059" s="144"/>
      <c r="R6059" s="78"/>
      <c r="S6059" s="78"/>
      <c r="T6059" s="78"/>
      <c r="U6059" s="78"/>
      <c r="V6059" s="219"/>
      <c r="W6059" s="78"/>
      <c r="X6059" s="78"/>
      <c r="Y6059" s="78"/>
      <c r="Z6059" s="78"/>
      <c r="AA6059" s="77"/>
      <c r="AB6059" s="77"/>
      <c r="AC6059" s="78"/>
      <c r="AD6059" s="104"/>
      <c r="AE6059" s="78"/>
      <c r="AF6059" s="104"/>
      <c r="AG6059" s="78"/>
      <c r="AH6059" s="104"/>
      <c r="AI6059" s="78"/>
      <c r="AJ6059" s="104"/>
      <c r="AK6059" s="78"/>
      <c r="AL6059" s="78"/>
      <c r="AM6059" s="8"/>
      <c r="AN6059" s="78"/>
      <c r="AO6059" s="78"/>
      <c r="AP6059" s="78"/>
      <c r="AQ6059" s="78"/>
      <c r="AR6059" s="78"/>
      <c r="AS6059" s="78"/>
      <c r="AT6059" s="78"/>
      <c r="AU6059" s="78"/>
      <c r="AV6059" s="78"/>
      <c r="AW6059" s="77"/>
      <c r="AX6059" s="144"/>
      <c r="AY6059" s="144"/>
      <c r="AZ6059" s="144"/>
      <c r="BA6059" s="54"/>
      <c r="BB6059" s="54"/>
    </row>
    <row r="6060" spans="2:54" x14ac:dyDescent="0.25">
      <c r="B6060" s="77"/>
      <c r="C6060" s="77"/>
      <c r="D6060" s="77"/>
      <c r="E6060" s="77"/>
      <c r="F6060" s="77"/>
      <c r="G6060" s="77"/>
      <c r="I6060" s="78"/>
      <c r="K6060" s="78"/>
      <c r="L6060" s="77"/>
      <c r="M6060" s="78"/>
      <c r="N6060" s="78"/>
      <c r="O6060" s="78"/>
      <c r="P6060" s="78"/>
      <c r="Q6060" s="144"/>
      <c r="R6060" s="78"/>
      <c r="S6060" s="78"/>
      <c r="T6060" s="78"/>
      <c r="U6060" s="78"/>
      <c r="V6060" s="219"/>
      <c r="W6060" s="78"/>
      <c r="X6060" s="78"/>
      <c r="Y6060" s="78"/>
      <c r="Z6060" s="78"/>
      <c r="AA6060" s="77"/>
      <c r="AB6060" s="77"/>
      <c r="AC6060" s="78"/>
      <c r="AD6060" s="104"/>
      <c r="AE6060" s="78"/>
      <c r="AF6060" s="104"/>
      <c r="AG6060" s="78"/>
      <c r="AH6060" s="104"/>
      <c r="AI6060" s="78"/>
      <c r="AJ6060" s="104"/>
      <c r="AK6060" s="78"/>
      <c r="AL6060" s="78"/>
      <c r="AM6060" s="8"/>
      <c r="AN6060" s="78"/>
      <c r="AO6060" s="78"/>
      <c r="AP6060" s="78"/>
      <c r="AQ6060" s="78"/>
      <c r="AR6060" s="78"/>
      <c r="AS6060" s="78"/>
      <c r="AT6060" s="78"/>
      <c r="AU6060" s="78"/>
      <c r="AV6060" s="78"/>
      <c r="AW6060" s="77"/>
      <c r="AX6060" s="144"/>
      <c r="AY6060" s="144"/>
      <c r="AZ6060" s="144"/>
      <c r="BA6060" s="54"/>
      <c r="BB6060" s="54"/>
    </row>
    <row r="6061" spans="2:54" x14ac:dyDescent="0.25">
      <c r="B6061" s="77"/>
      <c r="C6061" s="77"/>
      <c r="D6061" s="77"/>
      <c r="E6061" s="77"/>
      <c r="F6061" s="77"/>
      <c r="G6061" s="77"/>
      <c r="I6061" s="78"/>
      <c r="K6061" s="78"/>
      <c r="L6061" s="77"/>
      <c r="M6061" s="78"/>
      <c r="N6061" s="78"/>
      <c r="O6061" s="78"/>
      <c r="P6061" s="78"/>
      <c r="Q6061" s="144"/>
      <c r="R6061" s="78"/>
      <c r="S6061" s="78"/>
      <c r="T6061" s="78"/>
      <c r="U6061" s="78"/>
      <c r="V6061" s="219"/>
      <c r="W6061" s="78"/>
      <c r="X6061" s="78"/>
      <c r="Y6061" s="78"/>
      <c r="Z6061" s="78"/>
      <c r="AA6061" s="77"/>
      <c r="AB6061" s="77"/>
      <c r="AC6061" s="78"/>
      <c r="AD6061" s="104"/>
      <c r="AE6061" s="78"/>
      <c r="AF6061" s="104"/>
      <c r="AG6061" s="78"/>
      <c r="AH6061" s="104"/>
      <c r="AI6061" s="78"/>
      <c r="AJ6061" s="104"/>
      <c r="AK6061" s="78"/>
      <c r="AL6061" s="78"/>
      <c r="AM6061" s="8"/>
      <c r="AN6061" s="78"/>
      <c r="AO6061" s="78"/>
      <c r="AP6061" s="78"/>
      <c r="AQ6061" s="78"/>
      <c r="AR6061" s="78"/>
      <c r="AS6061" s="78"/>
      <c r="AT6061" s="78"/>
      <c r="AU6061" s="78"/>
      <c r="AV6061" s="78"/>
      <c r="AW6061" s="77"/>
      <c r="AX6061" s="144"/>
      <c r="AY6061" s="144"/>
      <c r="AZ6061" s="144"/>
      <c r="BA6061" s="54"/>
      <c r="BB6061" s="54"/>
    </row>
    <row r="6062" spans="2:54" x14ac:dyDescent="0.25">
      <c r="B6062" s="77"/>
      <c r="C6062" s="77"/>
      <c r="D6062" s="77"/>
      <c r="E6062" s="77"/>
      <c r="F6062" s="77"/>
      <c r="G6062" s="77"/>
      <c r="I6062" s="78"/>
      <c r="K6062" s="78"/>
      <c r="L6062" s="77"/>
      <c r="M6062" s="78"/>
      <c r="N6062" s="78"/>
      <c r="O6062" s="78"/>
      <c r="P6062" s="78"/>
      <c r="Q6062" s="144"/>
      <c r="R6062" s="78"/>
      <c r="S6062" s="78"/>
      <c r="T6062" s="78"/>
      <c r="U6062" s="78"/>
      <c r="V6062" s="219"/>
      <c r="W6062" s="78"/>
      <c r="X6062" s="78"/>
      <c r="Y6062" s="78"/>
      <c r="Z6062" s="78"/>
      <c r="AA6062" s="77"/>
      <c r="AB6062" s="77"/>
      <c r="AC6062" s="78"/>
      <c r="AD6062" s="104"/>
      <c r="AE6062" s="78"/>
      <c r="AF6062" s="104"/>
      <c r="AG6062" s="78"/>
      <c r="AH6062" s="104"/>
      <c r="AI6062" s="78"/>
      <c r="AJ6062" s="104"/>
      <c r="AK6062" s="78"/>
      <c r="AL6062" s="78"/>
      <c r="AM6062" s="8"/>
      <c r="AN6062" s="78"/>
      <c r="AO6062" s="78"/>
      <c r="AP6062" s="78"/>
      <c r="AQ6062" s="78"/>
      <c r="AR6062" s="78"/>
      <c r="AS6062" s="78"/>
      <c r="AT6062" s="78"/>
      <c r="AU6062" s="78"/>
      <c r="AV6062" s="78"/>
      <c r="AW6062" s="77"/>
      <c r="AX6062" s="144"/>
      <c r="AY6062" s="144"/>
      <c r="AZ6062" s="144"/>
      <c r="BA6062" s="54"/>
      <c r="BB6062" s="54"/>
    </row>
    <row r="6063" spans="2:54" x14ac:dyDescent="0.25">
      <c r="B6063" s="77"/>
      <c r="C6063" s="77"/>
      <c r="D6063" s="77"/>
      <c r="E6063" s="77"/>
      <c r="F6063" s="77"/>
      <c r="G6063" s="77"/>
      <c r="I6063" s="78"/>
      <c r="K6063" s="78"/>
      <c r="L6063" s="77"/>
      <c r="M6063" s="78"/>
      <c r="N6063" s="78"/>
      <c r="O6063" s="78"/>
      <c r="P6063" s="78"/>
      <c r="Q6063" s="144"/>
      <c r="R6063" s="78"/>
      <c r="S6063" s="78"/>
      <c r="T6063" s="78"/>
      <c r="U6063" s="78"/>
      <c r="V6063" s="219"/>
      <c r="W6063" s="78"/>
      <c r="X6063" s="78"/>
      <c r="Y6063" s="78"/>
      <c r="Z6063" s="78"/>
      <c r="AA6063" s="77"/>
      <c r="AB6063" s="77"/>
      <c r="AC6063" s="78"/>
      <c r="AD6063" s="104"/>
      <c r="AE6063" s="78"/>
      <c r="AF6063" s="104"/>
      <c r="AG6063" s="78"/>
      <c r="AH6063" s="104"/>
      <c r="AI6063" s="78"/>
      <c r="AJ6063" s="104"/>
      <c r="AK6063" s="78"/>
      <c r="AL6063" s="78"/>
      <c r="AM6063" s="8"/>
      <c r="AN6063" s="78"/>
      <c r="AO6063" s="78"/>
      <c r="AP6063" s="78"/>
      <c r="AQ6063" s="78"/>
      <c r="AR6063" s="78"/>
      <c r="AS6063" s="78"/>
      <c r="AT6063" s="78"/>
      <c r="AU6063" s="78"/>
      <c r="AV6063" s="78"/>
      <c r="AW6063" s="77"/>
      <c r="AX6063" s="144"/>
      <c r="AY6063" s="144"/>
      <c r="AZ6063" s="144"/>
      <c r="BA6063" s="54"/>
      <c r="BB6063" s="54"/>
    </row>
    <row r="6064" spans="2:54" x14ac:dyDescent="0.25">
      <c r="B6064" s="77"/>
      <c r="C6064" s="77"/>
      <c r="D6064" s="77"/>
      <c r="E6064" s="77"/>
      <c r="F6064" s="77"/>
      <c r="G6064" s="77"/>
      <c r="I6064" s="78"/>
      <c r="K6064" s="78"/>
      <c r="L6064" s="77"/>
      <c r="M6064" s="78"/>
      <c r="N6064" s="78"/>
      <c r="O6064" s="78"/>
      <c r="P6064" s="78"/>
      <c r="Q6064" s="144"/>
      <c r="R6064" s="78"/>
      <c r="S6064" s="78"/>
      <c r="T6064" s="78"/>
      <c r="U6064" s="78"/>
      <c r="V6064" s="219"/>
      <c r="W6064" s="78"/>
      <c r="X6064" s="78"/>
      <c r="Y6064" s="78"/>
      <c r="Z6064" s="78"/>
      <c r="AA6064" s="77"/>
      <c r="AB6064" s="77"/>
      <c r="AC6064" s="78"/>
      <c r="AD6064" s="104"/>
      <c r="AE6064" s="78"/>
      <c r="AF6064" s="104"/>
      <c r="AG6064" s="78"/>
      <c r="AH6064" s="104"/>
      <c r="AI6064" s="78"/>
      <c r="AJ6064" s="104"/>
      <c r="AK6064" s="78"/>
      <c r="AL6064" s="78"/>
      <c r="AM6064" s="8"/>
      <c r="AN6064" s="78"/>
      <c r="AO6064" s="78"/>
      <c r="AP6064" s="78"/>
      <c r="AQ6064" s="78"/>
      <c r="AR6064" s="78"/>
      <c r="AS6064" s="78"/>
      <c r="AT6064" s="78"/>
      <c r="AU6064" s="78"/>
      <c r="AV6064" s="78"/>
      <c r="AW6064" s="77"/>
      <c r="AX6064" s="144"/>
      <c r="AY6064" s="144"/>
      <c r="AZ6064" s="144"/>
      <c r="BA6064" s="54"/>
      <c r="BB6064" s="54"/>
    </row>
    <row r="6065" spans="2:54" x14ac:dyDescent="0.25">
      <c r="B6065" s="77"/>
      <c r="C6065" s="77"/>
      <c r="D6065" s="77"/>
      <c r="E6065" s="77"/>
      <c r="F6065" s="77"/>
      <c r="G6065" s="77"/>
      <c r="I6065" s="78"/>
      <c r="K6065" s="78"/>
      <c r="L6065" s="77"/>
      <c r="M6065" s="78"/>
      <c r="N6065" s="78"/>
      <c r="O6065" s="78"/>
      <c r="P6065" s="78"/>
      <c r="Q6065" s="144"/>
      <c r="R6065" s="78"/>
      <c r="S6065" s="78"/>
      <c r="T6065" s="78"/>
      <c r="U6065" s="78"/>
      <c r="V6065" s="219"/>
      <c r="W6065" s="78"/>
      <c r="X6065" s="78"/>
      <c r="Y6065" s="78"/>
      <c r="Z6065" s="78"/>
      <c r="AA6065" s="77"/>
      <c r="AB6065" s="77"/>
      <c r="AC6065" s="78"/>
      <c r="AD6065" s="104"/>
      <c r="AE6065" s="78"/>
      <c r="AF6065" s="104"/>
      <c r="AG6065" s="78"/>
      <c r="AH6065" s="104"/>
      <c r="AI6065" s="78"/>
      <c r="AJ6065" s="104"/>
      <c r="AK6065" s="78"/>
      <c r="AL6065" s="78"/>
      <c r="AM6065" s="8"/>
      <c r="AN6065" s="78"/>
      <c r="AO6065" s="78"/>
      <c r="AP6065" s="78"/>
      <c r="AQ6065" s="78"/>
      <c r="AR6065" s="78"/>
      <c r="AS6065" s="78"/>
      <c r="AT6065" s="78"/>
      <c r="AU6065" s="78"/>
      <c r="AV6065" s="78"/>
      <c r="AW6065" s="77"/>
      <c r="AX6065" s="144"/>
      <c r="AY6065" s="144"/>
      <c r="AZ6065" s="144"/>
      <c r="BA6065" s="54"/>
      <c r="BB6065" s="54"/>
    </row>
    <row r="6066" spans="2:54" x14ac:dyDescent="0.25">
      <c r="B6066" s="77"/>
      <c r="C6066" s="77"/>
      <c r="D6066" s="77"/>
      <c r="E6066" s="77"/>
      <c r="F6066" s="77"/>
      <c r="G6066" s="77"/>
      <c r="I6066" s="78"/>
      <c r="K6066" s="78"/>
      <c r="L6066" s="77"/>
      <c r="M6066" s="78"/>
      <c r="N6066" s="78"/>
      <c r="O6066" s="78"/>
      <c r="P6066" s="78"/>
      <c r="Q6066" s="144"/>
      <c r="R6066" s="78"/>
      <c r="S6066" s="78"/>
      <c r="T6066" s="78"/>
      <c r="U6066" s="78"/>
      <c r="V6066" s="219"/>
      <c r="W6066" s="78"/>
      <c r="X6066" s="78"/>
      <c r="Y6066" s="78"/>
      <c r="Z6066" s="78"/>
      <c r="AA6066" s="77"/>
      <c r="AB6066" s="77"/>
      <c r="AC6066" s="78"/>
      <c r="AD6066" s="104"/>
      <c r="AE6066" s="78"/>
      <c r="AF6066" s="104"/>
      <c r="AG6066" s="78"/>
      <c r="AH6066" s="104"/>
      <c r="AI6066" s="78"/>
      <c r="AJ6066" s="104"/>
      <c r="AK6066" s="78"/>
      <c r="AL6066" s="78"/>
      <c r="AM6066" s="8"/>
      <c r="AN6066" s="78"/>
      <c r="AO6066" s="78"/>
      <c r="AP6066" s="78"/>
      <c r="AQ6066" s="78"/>
      <c r="AR6066" s="78"/>
      <c r="AS6066" s="78"/>
      <c r="AT6066" s="78"/>
      <c r="AU6066" s="78"/>
      <c r="AV6066" s="78"/>
      <c r="AW6066" s="77"/>
      <c r="AX6066" s="144"/>
      <c r="AY6066" s="144"/>
      <c r="AZ6066" s="144"/>
      <c r="BA6066" s="54"/>
      <c r="BB6066" s="54"/>
    </row>
    <row r="6067" spans="2:54" x14ac:dyDescent="0.25">
      <c r="B6067" s="77"/>
      <c r="C6067" s="77"/>
      <c r="D6067" s="77"/>
      <c r="E6067" s="77"/>
      <c r="F6067" s="77"/>
      <c r="G6067" s="77"/>
      <c r="I6067" s="78"/>
      <c r="K6067" s="78"/>
      <c r="L6067" s="77"/>
      <c r="M6067" s="78"/>
      <c r="N6067" s="78"/>
      <c r="O6067" s="78"/>
      <c r="P6067" s="78"/>
      <c r="Q6067" s="144"/>
      <c r="R6067" s="78"/>
      <c r="S6067" s="78"/>
      <c r="T6067" s="78"/>
      <c r="U6067" s="78"/>
      <c r="V6067" s="219"/>
      <c r="W6067" s="78"/>
      <c r="X6067" s="78"/>
      <c r="Y6067" s="78"/>
      <c r="Z6067" s="78"/>
      <c r="AA6067" s="77"/>
      <c r="AB6067" s="77"/>
      <c r="AC6067" s="78"/>
      <c r="AD6067" s="104"/>
      <c r="AE6067" s="78"/>
      <c r="AF6067" s="104"/>
      <c r="AG6067" s="78"/>
      <c r="AH6067" s="104"/>
      <c r="AI6067" s="78"/>
      <c r="AJ6067" s="104"/>
      <c r="AK6067" s="78"/>
      <c r="AL6067" s="78"/>
      <c r="AM6067" s="8"/>
      <c r="AN6067" s="78"/>
      <c r="AO6067" s="78"/>
      <c r="AP6067" s="78"/>
      <c r="AQ6067" s="78"/>
      <c r="AR6067" s="78"/>
      <c r="AS6067" s="78"/>
      <c r="AT6067" s="78"/>
      <c r="AU6067" s="78"/>
      <c r="AV6067" s="78"/>
      <c r="AW6067" s="77"/>
      <c r="AX6067" s="144"/>
      <c r="AY6067" s="144"/>
      <c r="AZ6067" s="144"/>
      <c r="BA6067" s="54"/>
      <c r="BB6067" s="54"/>
    </row>
    <row r="6068" spans="2:54" x14ac:dyDescent="0.25">
      <c r="B6068" s="77"/>
      <c r="C6068" s="77"/>
      <c r="D6068" s="77"/>
      <c r="E6068" s="77"/>
      <c r="F6068" s="77"/>
      <c r="G6068" s="77"/>
      <c r="I6068" s="78"/>
      <c r="K6068" s="78"/>
      <c r="L6068" s="77"/>
      <c r="M6068" s="78"/>
      <c r="N6068" s="78"/>
      <c r="O6068" s="78"/>
      <c r="P6068" s="78"/>
      <c r="Q6068" s="144"/>
      <c r="R6068" s="78"/>
      <c r="S6068" s="78"/>
      <c r="T6068" s="78"/>
      <c r="U6068" s="78"/>
      <c r="V6068" s="219"/>
      <c r="W6068" s="78"/>
      <c r="X6068" s="78"/>
      <c r="Y6068" s="78"/>
      <c r="Z6068" s="78"/>
      <c r="AA6068" s="77"/>
      <c r="AB6068" s="77"/>
      <c r="AC6068" s="78"/>
      <c r="AD6068" s="104"/>
      <c r="AE6068" s="78"/>
      <c r="AF6068" s="104"/>
      <c r="AG6068" s="78"/>
      <c r="AH6068" s="104"/>
      <c r="AI6068" s="78"/>
      <c r="AJ6068" s="104"/>
      <c r="AK6068" s="78"/>
      <c r="AL6068" s="78"/>
      <c r="AM6068" s="8"/>
      <c r="AN6068" s="78"/>
      <c r="AO6068" s="78"/>
      <c r="AP6068" s="78"/>
      <c r="AQ6068" s="78"/>
      <c r="AR6068" s="78"/>
      <c r="AS6068" s="78"/>
      <c r="AT6068" s="78"/>
      <c r="AU6068" s="78"/>
      <c r="AV6068" s="78"/>
      <c r="AW6068" s="77"/>
      <c r="AX6068" s="144"/>
      <c r="AY6068" s="144"/>
      <c r="AZ6068" s="144"/>
      <c r="BA6068" s="54"/>
      <c r="BB6068" s="54"/>
    </row>
    <row r="6069" spans="2:54" x14ac:dyDescent="0.25">
      <c r="B6069" s="77"/>
      <c r="C6069" s="77"/>
      <c r="D6069" s="77"/>
      <c r="E6069" s="77"/>
      <c r="F6069" s="77"/>
      <c r="G6069" s="77"/>
      <c r="I6069" s="78"/>
      <c r="K6069" s="78"/>
      <c r="L6069" s="77"/>
      <c r="M6069" s="78"/>
      <c r="N6069" s="78"/>
      <c r="O6069" s="78"/>
      <c r="P6069" s="78"/>
      <c r="Q6069" s="144"/>
      <c r="R6069" s="78"/>
      <c r="S6069" s="78"/>
      <c r="T6069" s="78"/>
      <c r="U6069" s="78"/>
      <c r="V6069" s="219"/>
      <c r="W6069" s="78"/>
      <c r="X6069" s="78"/>
      <c r="Y6069" s="78"/>
      <c r="Z6069" s="78"/>
      <c r="AA6069" s="77"/>
      <c r="AB6069" s="77"/>
      <c r="AC6069" s="78"/>
      <c r="AD6069" s="104"/>
      <c r="AE6069" s="78"/>
      <c r="AF6069" s="104"/>
      <c r="AG6069" s="78"/>
      <c r="AH6069" s="104"/>
      <c r="AI6069" s="78"/>
      <c r="AJ6069" s="104"/>
      <c r="AK6069" s="78"/>
      <c r="AL6069" s="78"/>
      <c r="AM6069" s="8"/>
      <c r="AN6069" s="78"/>
      <c r="AO6069" s="78"/>
      <c r="AP6069" s="78"/>
      <c r="AQ6069" s="78"/>
      <c r="AR6069" s="78"/>
      <c r="AS6069" s="78"/>
      <c r="AT6069" s="78"/>
      <c r="AU6069" s="78"/>
      <c r="AV6069" s="78"/>
      <c r="AW6069" s="77"/>
      <c r="AX6069" s="144"/>
      <c r="AY6069" s="144"/>
      <c r="AZ6069" s="144"/>
      <c r="BA6069" s="54"/>
      <c r="BB6069" s="54"/>
    </row>
    <row r="6070" spans="2:54" x14ac:dyDescent="0.25">
      <c r="B6070" s="77"/>
      <c r="C6070" s="77"/>
      <c r="D6070" s="77"/>
      <c r="E6070" s="77"/>
      <c r="F6070" s="77"/>
      <c r="G6070" s="77"/>
      <c r="I6070" s="78"/>
      <c r="K6070" s="78"/>
      <c r="L6070" s="77"/>
      <c r="M6070" s="78"/>
      <c r="N6070" s="78"/>
      <c r="O6070" s="78"/>
      <c r="P6070" s="78"/>
      <c r="Q6070" s="144"/>
      <c r="R6070" s="78"/>
      <c r="S6070" s="78"/>
      <c r="T6070" s="78"/>
      <c r="U6070" s="78"/>
      <c r="V6070" s="219"/>
      <c r="W6070" s="78"/>
      <c r="X6070" s="78"/>
      <c r="Y6070" s="78"/>
      <c r="Z6070" s="78"/>
      <c r="AA6070" s="77"/>
      <c r="AB6070" s="77"/>
      <c r="AC6070" s="78"/>
      <c r="AD6070" s="104"/>
      <c r="AE6070" s="78"/>
      <c r="AF6070" s="104"/>
      <c r="AG6070" s="78"/>
      <c r="AH6070" s="104"/>
      <c r="AI6070" s="78"/>
      <c r="AJ6070" s="104"/>
      <c r="AK6070" s="78"/>
      <c r="AL6070" s="78"/>
      <c r="AM6070" s="8"/>
      <c r="AN6070" s="78"/>
      <c r="AO6070" s="78"/>
      <c r="AP6070" s="78"/>
      <c r="AQ6070" s="78"/>
      <c r="AR6070" s="78"/>
      <c r="AS6070" s="78"/>
      <c r="AT6070" s="78"/>
      <c r="AU6070" s="78"/>
      <c r="AV6070" s="78"/>
      <c r="AW6070" s="77"/>
      <c r="AX6070" s="144"/>
      <c r="AY6070" s="144"/>
      <c r="AZ6070" s="144"/>
      <c r="BA6070" s="54"/>
      <c r="BB6070" s="54"/>
    </row>
    <row r="6071" spans="2:54" x14ac:dyDescent="0.25">
      <c r="B6071" s="77"/>
      <c r="C6071" s="77"/>
      <c r="D6071" s="77"/>
      <c r="E6071" s="77"/>
      <c r="F6071" s="77"/>
      <c r="G6071" s="77"/>
      <c r="I6071" s="78"/>
      <c r="K6071" s="78"/>
      <c r="L6071" s="77"/>
      <c r="M6071" s="78"/>
      <c r="N6071" s="78"/>
      <c r="O6071" s="78"/>
      <c r="P6071" s="78"/>
      <c r="Q6071" s="144"/>
      <c r="R6071" s="78"/>
      <c r="S6071" s="78"/>
      <c r="T6071" s="78"/>
      <c r="U6071" s="78"/>
      <c r="V6071" s="219"/>
      <c r="W6071" s="78"/>
      <c r="X6071" s="78"/>
      <c r="Y6071" s="78"/>
      <c r="Z6071" s="78"/>
      <c r="AA6071" s="77"/>
      <c r="AB6071" s="77"/>
      <c r="AC6071" s="78"/>
      <c r="AD6071" s="104"/>
      <c r="AE6071" s="78"/>
      <c r="AF6071" s="104"/>
      <c r="AG6071" s="78"/>
      <c r="AH6071" s="104"/>
      <c r="AI6071" s="78"/>
      <c r="AJ6071" s="104"/>
      <c r="AK6071" s="78"/>
      <c r="AL6071" s="78"/>
      <c r="AM6071" s="8"/>
      <c r="AN6071" s="78"/>
      <c r="AO6071" s="78"/>
      <c r="AP6071" s="78"/>
      <c r="AQ6071" s="78"/>
      <c r="AR6071" s="78"/>
      <c r="AS6071" s="78"/>
      <c r="AT6071" s="78"/>
      <c r="AU6071" s="78"/>
      <c r="AV6071" s="78"/>
      <c r="AW6071" s="77"/>
      <c r="AX6071" s="144"/>
      <c r="AY6071" s="144"/>
      <c r="AZ6071" s="144"/>
      <c r="BA6071" s="54"/>
      <c r="BB6071" s="54"/>
    </row>
    <row r="6072" spans="2:54" x14ac:dyDescent="0.25">
      <c r="B6072" s="77"/>
      <c r="C6072" s="77"/>
      <c r="D6072" s="77"/>
      <c r="E6072" s="77"/>
      <c r="F6072" s="77"/>
      <c r="G6072" s="77"/>
      <c r="I6072" s="78"/>
      <c r="K6072" s="78"/>
      <c r="L6072" s="77"/>
      <c r="M6072" s="78"/>
      <c r="N6072" s="78"/>
      <c r="O6072" s="78"/>
      <c r="P6072" s="78"/>
      <c r="Q6072" s="144"/>
      <c r="R6072" s="78"/>
      <c r="S6072" s="78"/>
      <c r="T6072" s="78"/>
      <c r="U6072" s="78"/>
      <c r="V6072" s="219"/>
      <c r="W6072" s="78"/>
      <c r="X6072" s="78"/>
      <c r="Y6072" s="78"/>
      <c r="Z6072" s="78"/>
      <c r="AA6072" s="77"/>
      <c r="AB6072" s="77"/>
      <c r="AC6072" s="78"/>
      <c r="AD6072" s="104"/>
      <c r="AE6072" s="78"/>
      <c r="AF6072" s="104"/>
      <c r="AG6072" s="78"/>
      <c r="AH6072" s="104"/>
      <c r="AI6072" s="78"/>
      <c r="AJ6072" s="104"/>
      <c r="AK6072" s="78"/>
      <c r="AL6072" s="78"/>
      <c r="AM6072" s="8"/>
      <c r="AN6072" s="78"/>
      <c r="AO6072" s="78"/>
      <c r="AP6072" s="78"/>
      <c r="AQ6072" s="78"/>
      <c r="AR6072" s="78"/>
      <c r="AS6072" s="78"/>
      <c r="AT6072" s="78"/>
      <c r="AU6072" s="78"/>
      <c r="AV6072" s="78"/>
      <c r="AW6072" s="77"/>
      <c r="AX6072" s="144"/>
      <c r="AY6072" s="144"/>
      <c r="AZ6072" s="144"/>
      <c r="BA6072" s="54"/>
      <c r="BB6072" s="54"/>
    </row>
    <row r="6073" spans="2:54" x14ac:dyDescent="0.25">
      <c r="B6073" s="77"/>
      <c r="C6073" s="77"/>
      <c r="D6073" s="77"/>
      <c r="E6073" s="77"/>
      <c r="F6073" s="77"/>
      <c r="G6073" s="77"/>
      <c r="I6073" s="78"/>
      <c r="K6073" s="78"/>
      <c r="L6073" s="77"/>
      <c r="M6073" s="78"/>
      <c r="N6073" s="78"/>
      <c r="O6073" s="78"/>
      <c r="P6073" s="78"/>
      <c r="Q6073" s="144"/>
      <c r="R6073" s="78"/>
      <c r="S6073" s="78"/>
      <c r="T6073" s="78"/>
      <c r="U6073" s="78"/>
      <c r="V6073" s="219"/>
      <c r="W6073" s="78"/>
      <c r="X6073" s="78"/>
      <c r="Y6073" s="78"/>
      <c r="Z6073" s="78"/>
      <c r="AA6073" s="77"/>
      <c r="AB6073" s="77"/>
      <c r="AC6073" s="78"/>
      <c r="AD6073" s="104"/>
      <c r="AE6073" s="78"/>
      <c r="AF6073" s="104"/>
      <c r="AG6073" s="78"/>
      <c r="AH6073" s="104"/>
      <c r="AI6073" s="78"/>
      <c r="AJ6073" s="104"/>
      <c r="AK6073" s="78"/>
      <c r="AL6073" s="78"/>
      <c r="AM6073" s="8"/>
      <c r="AN6073" s="78"/>
      <c r="AO6073" s="78"/>
      <c r="AP6073" s="78"/>
      <c r="AQ6073" s="78"/>
      <c r="AR6073" s="78"/>
      <c r="AS6073" s="78"/>
      <c r="AT6073" s="78"/>
      <c r="AU6073" s="78"/>
      <c r="AV6073" s="78"/>
      <c r="AW6073" s="77"/>
      <c r="AX6073" s="144"/>
      <c r="AY6073" s="144"/>
      <c r="AZ6073" s="144"/>
      <c r="BA6073" s="54"/>
      <c r="BB6073" s="54"/>
    </row>
    <row r="6074" spans="2:54" x14ac:dyDescent="0.25">
      <c r="B6074" s="77"/>
      <c r="C6074" s="77"/>
      <c r="D6074" s="77"/>
      <c r="E6074" s="77"/>
      <c r="F6074" s="77"/>
      <c r="G6074" s="77"/>
      <c r="I6074" s="78"/>
      <c r="K6074" s="78"/>
      <c r="L6074" s="77"/>
      <c r="M6074" s="78"/>
      <c r="N6074" s="78"/>
      <c r="O6074" s="78"/>
      <c r="P6074" s="78"/>
      <c r="Q6074" s="144"/>
      <c r="R6074" s="78"/>
      <c r="S6074" s="78"/>
      <c r="T6074" s="78"/>
      <c r="U6074" s="78"/>
      <c r="V6074" s="219"/>
      <c r="W6074" s="78"/>
      <c r="X6074" s="78"/>
      <c r="Y6074" s="78"/>
      <c r="Z6074" s="78"/>
      <c r="AA6074" s="77"/>
      <c r="AB6074" s="77"/>
      <c r="AC6074" s="78"/>
      <c r="AD6074" s="104"/>
      <c r="AE6074" s="78"/>
      <c r="AF6074" s="104"/>
      <c r="AG6074" s="78"/>
      <c r="AH6074" s="104"/>
      <c r="AI6074" s="78"/>
      <c r="AJ6074" s="104"/>
      <c r="AK6074" s="78"/>
      <c r="AL6074" s="78"/>
      <c r="AM6074" s="8"/>
      <c r="AN6074" s="78"/>
      <c r="AO6074" s="78"/>
      <c r="AP6074" s="78"/>
      <c r="AQ6074" s="78"/>
      <c r="AR6074" s="78"/>
      <c r="AS6074" s="78"/>
      <c r="AT6074" s="78"/>
      <c r="AU6074" s="78"/>
      <c r="AV6074" s="78"/>
      <c r="AW6074" s="77"/>
      <c r="AX6074" s="144"/>
      <c r="AY6074" s="144"/>
      <c r="AZ6074" s="144"/>
      <c r="BA6074" s="54"/>
      <c r="BB6074" s="54"/>
    </row>
    <row r="6075" spans="2:54" x14ac:dyDescent="0.25">
      <c r="B6075" s="77"/>
      <c r="C6075" s="77"/>
      <c r="D6075" s="77"/>
      <c r="E6075" s="77"/>
      <c r="F6075" s="77"/>
      <c r="G6075" s="77"/>
      <c r="I6075" s="78"/>
      <c r="K6075" s="78"/>
      <c r="L6075" s="77"/>
      <c r="M6075" s="78"/>
      <c r="N6075" s="78"/>
      <c r="O6075" s="78"/>
      <c r="P6075" s="78"/>
      <c r="Q6075" s="144"/>
      <c r="R6075" s="78"/>
      <c r="S6075" s="78"/>
      <c r="T6075" s="78"/>
      <c r="U6075" s="78"/>
      <c r="V6075" s="219"/>
      <c r="W6075" s="78"/>
      <c r="X6075" s="78"/>
      <c r="Y6075" s="78"/>
      <c r="Z6075" s="78"/>
      <c r="AA6075" s="77"/>
      <c r="AB6075" s="77"/>
      <c r="AC6075" s="78"/>
      <c r="AD6075" s="104"/>
      <c r="AE6075" s="78"/>
      <c r="AF6075" s="104"/>
      <c r="AG6075" s="78"/>
      <c r="AH6075" s="104"/>
      <c r="AI6075" s="78"/>
      <c r="AJ6075" s="104"/>
      <c r="AK6075" s="78"/>
      <c r="AL6075" s="78"/>
      <c r="AM6075" s="8"/>
      <c r="AN6075" s="78"/>
      <c r="AO6075" s="78"/>
      <c r="AP6075" s="78"/>
      <c r="AQ6075" s="78"/>
      <c r="AR6075" s="78"/>
      <c r="AS6075" s="78"/>
      <c r="AT6075" s="78"/>
      <c r="AU6075" s="78"/>
      <c r="AV6075" s="78"/>
      <c r="AW6075" s="77"/>
      <c r="AX6075" s="144"/>
      <c r="AY6075" s="144"/>
      <c r="AZ6075" s="144"/>
      <c r="BA6075" s="54"/>
      <c r="BB6075" s="54"/>
    </row>
    <row r="6076" spans="2:54" x14ac:dyDescent="0.25">
      <c r="B6076" s="77"/>
      <c r="C6076" s="77"/>
      <c r="D6076" s="77"/>
      <c r="E6076" s="77"/>
      <c r="F6076" s="77"/>
      <c r="G6076" s="77"/>
      <c r="I6076" s="78"/>
      <c r="K6076" s="78"/>
      <c r="L6076" s="77"/>
      <c r="M6076" s="78"/>
      <c r="N6076" s="78"/>
      <c r="O6076" s="78"/>
      <c r="P6076" s="78"/>
      <c r="Q6076" s="144"/>
      <c r="R6076" s="78"/>
      <c r="S6076" s="78"/>
      <c r="T6076" s="78"/>
      <c r="U6076" s="78"/>
      <c r="V6076" s="219"/>
      <c r="W6076" s="78"/>
      <c r="X6076" s="78"/>
      <c r="Y6076" s="78"/>
      <c r="Z6076" s="78"/>
      <c r="AA6076" s="77"/>
      <c r="AB6076" s="77"/>
      <c r="AC6076" s="78"/>
      <c r="AD6076" s="104"/>
      <c r="AE6076" s="78"/>
      <c r="AF6076" s="104"/>
      <c r="AG6076" s="78"/>
      <c r="AH6076" s="104"/>
      <c r="AI6076" s="78"/>
      <c r="AJ6076" s="104"/>
      <c r="AK6076" s="78"/>
      <c r="AL6076" s="78"/>
      <c r="AM6076" s="8"/>
      <c r="AN6076" s="78"/>
      <c r="AO6076" s="78"/>
      <c r="AP6076" s="78"/>
      <c r="AQ6076" s="78"/>
      <c r="AR6076" s="78"/>
      <c r="AS6076" s="78"/>
      <c r="AT6076" s="78"/>
      <c r="AU6076" s="78"/>
      <c r="AV6076" s="78"/>
      <c r="AW6076" s="77"/>
      <c r="AX6076" s="144"/>
      <c r="AY6076" s="144"/>
      <c r="AZ6076" s="144"/>
      <c r="BA6076" s="54"/>
      <c r="BB6076" s="54"/>
    </row>
    <row r="6077" spans="2:54" x14ac:dyDescent="0.25">
      <c r="B6077" s="77"/>
      <c r="C6077" s="77"/>
      <c r="D6077" s="77"/>
      <c r="E6077" s="77"/>
      <c r="F6077" s="77"/>
      <c r="G6077" s="77"/>
      <c r="I6077" s="78"/>
      <c r="K6077" s="78"/>
      <c r="L6077" s="77"/>
      <c r="M6077" s="78"/>
      <c r="N6077" s="78"/>
      <c r="O6077" s="78"/>
      <c r="P6077" s="78"/>
      <c r="Q6077" s="144"/>
      <c r="R6077" s="78"/>
      <c r="S6077" s="78"/>
      <c r="T6077" s="78"/>
      <c r="U6077" s="78"/>
      <c r="V6077" s="219"/>
      <c r="W6077" s="78"/>
      <c r="X6077" s="78"/>
      <c r="Y6077" s="78"/>
      <c r="Z6077" s="78"/>
      <c r="AA6077" s="77"/>
      <c r="AB6077" s="77"/>
      <c r="AC6077" s="78"/>
      <c r="AD6077" s="104"/>
      <c r="AE6077" s="78"/>
      <c r="AF6077" s="104"/>
      <c r="AG6077" s="78"/>
      <c r="AH6077" s="104"/>
      <c r="AI6077" s="78"/>
      <c r="AJ6077" s="104"/>
      <c r="AK6077" s="78"/>
      <c r="AL6077" s="78"/>
      <c r="AM6077" s="8"/>
      <c r="AN6077" s="78"/>
      <c r="AO6077" s="78"/>
      <c r="AP6077" s="78"/>
      <c r="AQ6077" s="78"/>
      <c r="AR6077" s="78"/>
      <c r="AS6077" s="78"/>
      <c r="AT6077" s="78"/>
      <c r="AU6077" s="78"/>
      <c r="AV6077" s="78"/>
      <c r="AW6077" s="77"/>
      <c r="AX6077" s="144"/>
      <c r="AY6077" s="144"/>
      <c r="AZ6077" s="144"/>
      <c r="BA6077" s="54"/>
      <c r="BB6077" s="54"/>
    </row>
    <row r="6078" spans="2:54" x14ac:dyDescent="0.25">
      <c r="B6078" s="77"/>
      <c r="C6078" s="77"/>
      <c r="D6078" s="77"/>
      <c r="E6078" s="77"/>
      <c r="F6078" s="77"/>
      <c r="G6078" s="77"/>
      <c r="I6078" s="78"/>
      <c r="K6078" s="78"/>
      <c r="L6078" s="77"/>
      <c r="M6078" s="78"/>
      <c r="N6078" s="78"/>
      <c r="O6078" s="78"/>
      <c r="P6078" s="78"/>
      <c r="Q6078" s="144"/>
      <c r="R6078" s="78"/>
      <c r="S6078" s="78"/>
      <c r="T6078" s="78"/>
      <c r="U6078" s="78"/>
      <c r="V6078" s="219"/>
      <c r="W6078" s="78"/>
      <c r="X6078" s="78"/>
      <c r="Y6078" s="78"/>
      <c r="Z6078" s="78"/>
      <c r="AA6078" s="77"/>
      <c r="AB6078" s="77"/>
      <c r="AC6078" s="78"/>
      <c r="AD6078" s="104"/>
      <c r="AE6078" s="78"/>
      <c r="AF6078" s="104"/>
      <c r="AG6078" s="78"/>
      <c r="AH6078" s="104"/>
      <c r="AI6078" s="78"/>
      <c r="AJ6078" s="104"/>
      <c r="AK6078" s="78"/>
      <c r="AL6078" s="78"/>
      <c r="AM6078" s="8"/>
      <c r="AN6078" s="78"/>
      <c r="AO6078" s="78"/>
      <c r="AP6078" s="78"/>
      <c r="AQ6078" s="78"/>
      <c r="AR6078" s="78"/>
      <c r="AS6078" s="78"/>
      <c r="AT6078" s="78"/>
      <c r="AU6078" s="78"/>
      <c r="AV6078" s="78"/>
      <c r="AW6078" s="77"/>
      <c r="AX6078" s="144"/>
      <c r="AY6078" s="144"/>
      <c r="AZ6078" s="144"/>
      <c r="BA6078" s="54"/>
      <c r="BB6078" s="54"/>
    </row>
    <row r="6079" spans="2:54" x14ac:dyDescent="0.25">
      <c r="B6079" s="77"/>
      <c r="C6079" s="77"/>
      <c r="D6079" s="77"/>
      <c r="E6079" s="77"/>
      <c r="F6079" s="77"/>
      <c r="G6079" s="77"/>
      <c r="I6079" s="78"/>
      <c r="K6079" s="78"/>
      <c r="L6079" s="77"/>
      <c r="M6079" s="78"/>
      <c r="N6079" s="78"/>
      <c r="O6079" s="78"/>
      <c r="P6079" s="78"/>
      <c r="Q6079" s="144"/>
      <c r="R6079" s="78"/>
      <c r="S6079" s="78"/>
      <c r="T6079" s="78"/>
      <c r="U6079" s="78"/>
      <c r="V6079" s="219"/>
      <c r="W6079" s="78"/>
      <c r="X6079" s="78"/>
      <c r="Y6079" s="78"/>
      <c r="Z6079" s="78"/>
      <c r="AA6079" s="77"/>
      <c r="AB6079" s="77"/>
      <c r="AC6079" s="78"/>
      <c r="AD6079" s="104"/>
      <c r="AE6079" s="78"/>
      <c r="AF6079" s="104"/>
      <c r="AG6079" s="78"/>
      <c r="AH6079" s="104"/>
      <c r="AI6079" s="78"/>
      <c r="AJ6079" s="104"/>
      <c r="AK6079" s="78"/>
      <c r="AL6079" s="78"/>
      <c r="AM6079" s="8"/>
      <c r="AN6079" s="78"/>
      <c r="AO6079" s="78"/>
      <c r="AP6079" s="78"/>
      <c r="AQ6079" s="78"/>
      <c r="AR6079" s="78"/>
      <c r="AS6079" s="78"/>
      <c r="AT6079" s="78"/>
      <c r="AU6079" s="78"/>
      <c r="AV6079" s="78"/>
      <c r="AW6079" s="77"/>
      <c r="AX6079" s="144"/>
      <c r="AY6079" s="144"/>
      <c r="AZ6079" s="144"/>
      <c r="BA6079" s="54"/>
      <c r="BB6079" s="54"/>
    </row>
    <row r="6080" spans="2:54" x14ac:dyDescent="0.25">
      <c r="B6080" s="77"/>
      <c r="C6080" s="77"/>
      <c r="D6080" s="77"/>
      <c r="E6080" s="77"/>
      <c r="F6080" s="77"/>
      <c r="G6080" s="77"/>
      <c r="I6080" s="78"/>
      <c r="K6080" s="78"/>
      <c r="L6080" s="77"/>
      <c r="M6080" s="78"/>
      <c r="N6080" s="78"/>
      <c r="O6080" s="78"/>
      <c r="P6080" s="78"/>
      <c r="Q6080" s="144"/>
      <c r="R6080" s="78"/>
      <c r="S6080" s="78"/>
      <c r="T6080" s="78"/>
      <c r="U6080" s="78"/>
      <c r="V6080" s="219"/>
      <c r="W6080" s="78"/>
      <c r="X6080" s="78"/>
      <c r="Y6080" s="78"/>
      <c r="Z6080" s="78"/>
      <c r="AA6080" s="77"/>
      <c r="AB6080" s="77"/>
      <c r="AC6080" s="78"/>
      <c r="AD6080" s="104"/>
      <c r="AE6080" s="78"/>
      <c r="AF6080" s="104"/>
      <c r="AG6080" s="78"/>
      <c r="AH6080" s="104"/>
      <c r="AI6080" s="78"/>
      <c r="AJ6080" s="104"/>
      <c r="AK6080" s="78"/>
      <c r="AL6080" s="78"/>
      <c r="AM6080" s="8"/>
      <c r="AN6080" s="78"/>
      <c r="AO6080" s="78"/>
      <c r="AP6080" s="78"/>
      <c r="AQ6080" s="78"/>
      <c r="AR6080" s="78"/>
      <c r="AS6080" s="78"/>
      <c r="AT6080" s="78"/>
      <c r="AU6080" s="78"/>
      <c r="AV6080" s="78"/>
      <c r="AW6080" s="77"/>
      <c r="AX6080" s="144"/>
      <c r="AY6080" s="144"/>
      <c r="AZ6080" s="144"/>
      <c r="BA6080" s="54"/>
      <c r="BB6080" s="54"/>
    </row>
    <row r="6081" spans="2:54" x14ac:dyDescent="0.25">
      <c r="B6081" s="77"/>
      <c r="C6081" s="77"/>
      <c r="D6081" s="77"/>
      <c r="E6081" s="77"/>
      <c r="F6081" s="77"/>
      <c r="G6081" s="77"/>
      <c r="I6081" s="78"/>
      <c r="K6081" s="78"/>
      <c r="L6081" s="77"/>
      <c r="M6081" s="78"/>
      <c r="N6081" s="78"/>
      <c r="O6081" s="78"/>
      <c r="P6081" s="78"/>
      <c r="Q6081" s="144"/>
      <c r="R6081" s="78"/>
      <c r="S6081" s="78"/>
      <c r="T6081" s="78"/>
      <c r="U6081" s="78"/>
      <c r="V6081" s="219"/>
      <c r="W6081" s="78"/>
      <c r="X6081" s="78"/>
      <c r="Y6081" s="78"/>
      <c r="Z6081" s="78"/>
      <c r="AA6081" s="77"/>
      <c r="AB6081" s="77"/>
      <c r="AC6081" s="78"/>
      <c r="AD6081" s="104"/>
      <c r="AE6081" s="78"/>
      <c r="AF6081" s="104"/>
      <c r="AG6081" s="78"/>
      <c r="AH6081" s="104"/>
      <c r="AI6081" s="78"/>
      <c r="AJ6081" s="104"/>
      <c r="AK6081" s="78"/>
      <c r="AL6081" s="78"/>
      <c r="AM6081" s="8"/>
      <c r="AN6081" s="78"/>
      <c r="AO6081" s="78"/>
      <c r="AP6081" s="78"/>
      <c r="AQ6081" s="78"/>
      <c r="AR6081" s="78"/>
      <c r="AS6081" s="78"/>
      <c r="AT6081" s="78"/>
      <c r="AU6081" s="78"/>
      <c r="AV6081" s="78"/>
      <c r="AW6081" s="77"/>
      <c r="AX6081" s="144"/>
      <c r="AY6081" s="144"/>
      <c r="AZ6081" s="144"/>
      <c r="BA6081" s="54"/>
      <c r="BB6081" s="54"/>
    </row>
    <row r="6082" spans="2:54" x14ac:dyDescent="0.25">
      <c r="B6082" s="77"/>
      <c r="C6082" s="77"/>
      <c r="D6082" s="77"/>
      <c r="E6082" s="77"/>
      <c r="F6082" s="77"/>
      <c r="G6082" s="77"/>
      <c r="I6082" s="78"/>
      <c r="K6082" s="78"/>
      <c r="L6082" s="77"/>
      <c r="M6082" s="78"/>
      <c r="N6082" s="78"/>
      <c r="O6082" s="78"/>
      <c r="P6082" s="78"/>
      <c r="Q6082" s="144"/>
      <c r="R6082" s="78"/>
      <c r="S6082" s="78"/>
      <c r="T6082" s="78"/>
      <c r="U6082" s="78"/>
      <c r="V6082" s="219"/>
      <c r="W6082" s="78"/>
      <c r="X6082" s="78"/>
      <c r="Y6082" s="78"/>
      <c r="Z6082" s="78"/>
      <c r="AA6082" s="77"/>
      <c r="AB6082" s="77"/>
      <c r="AC6082" s="78"/>
      <c r="AD6082" s="104"/>
      <c r="AE6082" s="78"/>
      <c r="AF6082" s="104"/>
      <c r="AG6082" s="78"/>
      <c r="AH6082" s="104"/>
      <c r="AI6082" s="78"/>
      <c r="AJ6082" s="104"/>
      <c r="AK6082" s="78"/>
      <c r="AL6082" s="78"/>
      <c r="AM6082" s="8"/>
      <c r="AN6082" s="78"/>
      <c r="AO6082" s="78"/>
      <c r="AP6082" s="78"/>
      <c r="AQ6082" s="78"/>
      <c r="AR6082" s="78"/>
      <c r="AS6082" s="78"/>
      <c r="AT6082" s="78"/>
      <c r="AU6082" s="78"/>
      <c r="AV6082" s="78"/>
      <c r="AW6082" s="77"/>
      <c r="AX6082" s="144"/>
      <c r="AY6082" s="144"/>
      <c r="AZ6082" s="144"/>
      <c r="BA6082" s="54"/>
      <c r="BB6082" s="54"/>
    </row>
    <row r="6083" spans="2:54" x14ac:dyDescent="0.25">
      <c r="B6083" s="77"/>
      <c r="C6083" s="77"/>
      <c r="D6083" s="77"/>
      <c r="E6083" s="77"/>
      <c r="F6083" s="77"/>
      <c r="G6083" s="77"/>
      <c r="I6083" s="78"/>
      <c r="K6083" s="78"/>
      <c r="L6083" s="77"/>
      <c r="M6083" s="78"/>
      <c r="N6083" s="78"/>
      <c r="O6083" s="78"/>
      <c r="P6083" s="78"/>
      <c r="Q6083" s="144"/>
      <c r="R6083" s="78"/>
      <c r="S6083" s="78"/>
      <c r="T6083" s="78"/>
      <c r="U6083" s="78"/>
      <c r="V6083" s="219"/>
      <c r="W6083" s="78"/>
      <c r="X6083" s="78"/>
      <c r="Y6083" s="78"/>
      <c r="Z6083" s="78"/>
      <c r="AA6083" s="77"/>
      <c r="AB6083" s="77"/>
      <c r="AC6083" s="78"/>
      <c r="AD6083" s="104"/>
      <c r="AE6083" s="78"/>
      <c r="AF6083" s="104"/>
      <c r="AG6083" s="78"/>
      <c r="AH6083" s="104"/>
      <c r="AI6083" s="78"/>
      <c r="AJ6083" s="104"/>
      <c r="AK6083" s="78"/>
      <c r="AL6083" s="78"/>
      <c r="AM6083" s="8"/>
      <c r="AN6083" s="78"/>
      <c r="AO6083" s="78"/>
      <c r="AP6083" s="78"/>
      <c r="AQ6083" s="78"/>
      <c r="AR6083" s="78"/>
      <c r="AS6083" s="78"/>
      <c r="AT6083" s="78"/>
      <c r="AU6083" s="78"/>
      <c r="AV6083" s="78"/>
      <c r="AW6083" s="77"/>
      <c r="AX6083" s="144"/>
      <c r="AY6083" s="144"/>
      <c r="AZ6083" s="144"/>
      <c r="BA6083" s="54"/>
      <c r="BB6083" s="54"/>
    </row>
    <row r="6084" spans="2:54" x14ac:dyDescent="0.25">
      <c r="B6084" s="77"/>
      <c r="C6084" s="77"/>
      <c r="D6084" s="77"/>
      <c r="E6084" s="77"/>
      <c r="F6084" s="77"/>
      <c r="G6084" s="77"/>
      <c r="I6084" s="78"/>
      <c r="K6084" s="78"/>
      <c r="L6084" s="77"/>
      <c r="M6084" s="78"/>
      <c r="N6084" s="78"/>
      <c r="O6084" s="78"/>
      <c r="P6084" s="78"/>
      <c r="Q6084" s="144"/>
      <c r="R6084" s="78"/>
      <c r="S6084" s="78"/>
      <c r="T6084" s="78"/>
      <c r="U6084" s="78"/>
      <c r="V6084" s="219"/>
      <c r="W6084" s="78"/>
      <c r="X6084" s="78"/>
      <c r="Y6084" s="78"/>
      <c r="Z6084" s="78"/>
      <c r="AA6084" s="77"/>
      <c r="AB6084" s="77"/>
      <c r="AC6084" s="78"/>
      <c r="AD6084" s="104"/>
      <c r="AE6084" s="78"/>
      <c r="AF6084" s="104"/>
      <c r="AG6084" s="78"/>
      <c r="AH6084" s="104"/>
      <c r="AI6084" s="78"/>
      <c r="AJ6084" s="104"/>
      <c r="AK6084" s="78"/>
      <c r="AL6084" s="78"/>
      <c r="AM6084" s="8"/>
      <c r="AN6084" s="78"/>
      <c r="AO6084" s="78"/>
      <c r="AP6084" s="78"/>
      <c r="AQ6084" s="78"/>
      <c r="AR6084" s="78"/>
      <c r="AS6084" s="78"/>
      <c r="AT6084" s="78"/>
      <c r="AU6084" s="78"/>
      <c r="AV6084" s="78"/>
      <c r="AW6084" s="77"/>
      <c r="AX6084" s="144"/>
      <c r="AY6084" s="144"/>
      <c r="AZ6084" s="144"/>
      <c r="BA6084" s="54"/>
      <c r="BB6084" s="54"/>
    </row>
    <row r="6085" spans="2:54" x14ac:dyDescent="0.25">
      <c r="B6085" s="77"/>
      <c r="C6085" s="77"/>
      <c r="D6085" s="77"/>
      <c r="E6085" s="77"/>
      <c r="F6085" s="77"/>
      <c r="G6085" s="77"/>
      <c r="I6085" s="78"/>
      <c r="K6085" s="78"/>
      <c r="L6085" s="77"/>
      <c r="M6085" s="78"/>
      <c r="N6085" s="78"/>
      <c r="O6085" s="78"/>
      <c r="P6085" s="78"/>
      <c r="Q6085" s="144"/>
      <c r="R6085" s="78"/>
      <c r="S6085" s="78"/>
      <c r="T6085" s="78"/>
      <c r="U6085" s="78"/>
      <c r="V6085" s="219"/>
      <c r="W6085" s="78"/>
      <c r="X6085" s="78"/>
      <c r="Y6085" s="78"/>
      <c r="Z6085" s="78"/>
      <c r="AA6085" s="77"/>
      <c r="AB6085" s="77"/>
      <c r="AC6085" s="78"/>
      <c r="AD6085" s="104"/>
      <c r="AE6085" s="78"/>
      <c r="AF6085" s="104"/>
      <c r="AG6085" s="78"/>
      <c r="AH6085" s="104"/>
      <c r="AI6085" s="78"/>
      <c r="AJ6085" s="104"/>
      <c r="AK6085" s="78"/>
      <c r="AL6085" s="78"/>
      <c r="AM6085" s="8"/>
      <c r="AN6085" s="78"/>
      <c r="AO6085" s="78"/>
      <c r="AP6085" s="78"/>
      <c r="AQ6085" s="78"/>
      <c r="AR6085" s="78"/>
      <c r="AS6085" s="78"/>
      <c r="AT6085" s="78"/>
      <c r="AU6085" s="78"/>
      <c r="AV6085" s="78"/>
      <c r="AW6085" s="77"/>
      <c r="AX6085" s="144"/>
      <c r="AY6085" s="144"/>
      <c r="AZ6085" s="144"/>
      <c r="BA6085" s="54"/>
      <c r="BB6085" s="54"/>
    </row>
    <row r="6086" spans="2:54" x14ac:dyDescent="0.25">
      <c r="B6086" s="77"/>
      <c r="C6086" s="77"/>
      <c r="D6086" s="77"/>
      <c r="E6086" s="77"/>
      <c r="F6086" s="77"/>
      <c r="G6086" s="77"/>
      <c r="I6086" s="78"/>
      <c r="K6086" s="78"/>
      <c r="L6086" s="77"/>
      <c r="M6086" s="78"/>
      <c r="N6086" s="78"/>
      <c r="O6086" s="78"/>
      <c r="P6086" s="78"/>
      <c r="Q6086" s="144"/>
      <c r="R6086" s="78"/>
      <c r="S6086" s="78"/>
      <c r="T6086" s="78"/>
      <c r="U6086" s="78"/>
      <c r="V6086" s="219"/>
      <c r="W6086" s="78"/>
      <c r="X6086" s="78"/>
      <c r="Y6086" s="78"/>
      <c r="Z6086" s="78"/>
      <c r="AA6086" s="77"/>
      <c r="AB6086" s="77"/>
      <c r="AC6086" s="78"/>
      <c r="AD6086" s="104"/>
      <c r="AE6086" s="78"/>
      <c r="AF6086" s="104"/>
      <c r="AG6086" s="78"/>
      <c r="AH6086" s="104"/>
      <c r="AI6086" s="78"/>
      <c r="AJ6086" s="104"/>
      <c r="AK6086" s="78"/>
      <c r="AL6086" s="78"/>
      <c r="AM6086" s="8"/>
      <c r="AN6086" s="78"/>
      <c r="AO6086" s="78"/>
      <c r="AP6086" s="78"/>
      <c r="AQ6086" s="78"/>
      <c r="AR6086" s="78"/>
      <c r="AS6086" s="78"/>
      <c r="AT6086" s="78"/>
      <c r="AU6086" s="78"/>
      <c r="AV6086" s="78"/>
      <c r="AW6086" s="77"/>
      <c r="AX6086" s="144"/>
      <c r="AY6086" s="144"/>
      <c r="AZ6086" s="144"/>
      <c r="BA6086" s="54"/>
      <c r="BB6086" s="54"/>
    </row>
    <row r="6087" spans="2:54" x14ac:dyDescent="0.25">
      <c r="B6087" s="77"/>
      <c r="C6087" s="77"/>
      <c r="D6087" s="77"/>
      <c r="E6087" s="77"/>
      <c r="F6087" s="77"/>
      <c r="G6087" s="77"/>
      <c r="I6087" s="78"/>
      <c r="K6087" s="78"/>
      <c r="L6087" s="77"/>
      <c r="M6087" s="78"/>
      <c r="N6087" s="78"/>
      <c r="O6087" s="78"/>
      <c r="P6087" s="78"/>
      <c r="Q6087" s="144"/>
      <c r="R6087" s="78"/>
      <c r="S6087" s="78"/>
      <c r="T6087" s="78"/>
      <c r="U6087" s="78"/>
      <c r="V6087" s="219"/>
      <c r="W6087" s="78"/>
      <c r="X6087" s="78"/>
      <c r="Y6087" s="78"/>
      <c r="Z6087" s="78"/>
      <c r="AA6087" s="77"/>
      <c r="AB6087" s="77"/>
      <c r="AC6087" s="78"/>
      <c r="AD6087" s="104"/>
      <c r="AE6087" s="78"/>
      <c r="AF6087" s="104"/>
      <c r="AG6087" s="78"/>
      <c r="AH6087" s="104"/>
      <c r="AI6087" s="78"/>
      <c r="AJ6087" s="104"/>
      <c r="AK6087" s="78"/>
      <c r="AL6087" s="78"/>
      <c r="AM6087" s="8"/>
      <c r="AN6087" s="78"/>
      <c r="AO6087" s="78"/>
      <c r="AP6087" s="78"/>
      <c r="AQ6087" s="78"/>
      <c r="AR6087" s="78"/>
      <c r="AS6087" s="78"/>
      <c r="AT6087" s="78"/>
      <c r="AU6087" s="78"/>
      <c r="AV6087" s="78"/>
      <c r="AW6087" s="77"/>
      <c r="AX6087" s="144"/>
      <c r="AY6087" s="144"/>
      <c r="AZ6087" s="144"/>
      <c r="BA6087" s="54"/>
      <c r="BB6087" s="54"/>
    </row>
    <row r="6088" spans="2:54" x14ac:dyDescent="0.25">
      <c r="B6088" s="77"/>
      <c r="C6088" s="77"/>
      <c r="D6088" s="77"/>
      <c r="E6088" s="77"/>
      <c r="F6088" s="77"/>
      <c r="G6088" s="77"/>
      <c r="I6088" s="78"/>
      <c r="K6088" s="78"/>
      <c r="L6088" s="77"/>
      <c r="M6088" s="78"/>
      <c r="N6088" s="78"/>
      <c r="O6088" s="78"/>
      <c r="P6088" s="78"/>
      <c r="Q6088" s="144"/>
      <c r="R6088" s="78"/>
      <c r="S6088" s="78"/>
      <c r="T6088" s="78"/>
      <c r="U6088" s="78"/>
      <c r="V6088" s="219"/>
      <c r="W6088" s="78"/>
      <c r="X6088" s="78"/>
      <c r="Y6088" s="78"/>
      <c r="Z6088" s="78"/>
      <c r="AA6088" s="77"/>
      <c r="AB6088" s="77"/>
      <c r="AC6088" s="78"/>
      <c r="AD6088" s="104"/>
      <c r="AE6088" s="78"/>
      <c r="AF6088" s="104"/>
      <c r="AG6088" s="78"/>
      <c r="AH6088" s="104"/>
      <c r="AI6088" s="78"/>
      <c r="AJ6088" s="104"/>
      <c r="AK6088" s="78"/>
      <c r="AL6088" s="78"/>
      <c r="AM6088" s="8"/>
      <c r="AN6088" s="78"/>
      <c r="AO6088" s="78"/>
      <c r="AP6088" s="78"/>
      <c r="AQ6088" s="78"/>
      <c r="AR6088" s="78"/>
      <c r="AS6088" s="78"/>
      <c r="AT6088" s="78"/>
      <c r="AU6088" s="78"/>
      <c r="AV6088" s="78"/>
      <c r="AW6088" s="77"/>
      <c r="AX6088" s="144"/>
      <c r="AY6088" s="144"/>
      <c r="AZ6088" s="144"/>
      <c r="BA6088" s="54"/>
      <c r="BB6088" s="54"/>
    </row>
    <row r="6089" spans="2:54" x14ac:dyDescent="0.25">
      <c r="B6089" s="77"/>
      <c r="C6089" s="77"/>
      <c r="D6089" s="77"/>
      <c r="E6089" s="77"/>
      <c r="F6089" s="77"/>
      <c r="G6089" s="77"/>
      <c r="I6089" s="78"/>
      <c r="K6089" s="78"/>
      <c r="L6089" s="77"/>
      <c r="M6089" s="78"/>
      <c r="N6089" s="78"/>
      <c r="O6089" s="78"/>
      <c r="P6089" s="78"/>
      <c r="Q6089" s="144"/>
      <c r="R6089" s="78"/>
      <c r="S6089" s="78"/>
      <c r="T6089" s="78"/>
      <c r="U6089" s="78"/>
      <c r="V6089" s="219"/>
      <c r="W6089" s="78"/>
      <c r="X6089" s="78"/>
      <c r="Y6089" s="78"/>
      <c r="Z6089" s="78"/>
      <c r="AA6089" s="77"/>
      <c r="AB6089" s="77"/>
      <c r="AC6089" s="78"/>
      <c r="AD6089" s="104"/>
      <c r="AE6089" s="78"/>
      <c r="AF6089" s="104"/>
      <c r="AG6089" s="78"/>
      <c r="AH6089" s="104"/>
      <c r="AI6089" s="78"/>
      <c r="AJ6089" s="104"/>
      <c r="AK6089" s="78"/>
      <c r="AL6089" s="78"/>
      <c r="AM6089" s="8"/>
      <c r="AN6089" s="78"/>
      <c r="AO6089" s="78"/>
      <c r="AP6089" s="78"/>
      <c r="AQ6089" s="78"/>
      <c r="AR6089" s="78"/>
      <c r="AS6089" s="78"/>
      <c r="AT6089" s="78"/>
      <c r="AU6089" s="78"/>
      <c r="AV6089" s="78"/>
      <c r="AW6089" s="77"/>
      <c r="AX6089" s="144"/>
      <c r="AY6089" s="144"/>
      <c r="AZ6089" s="144"/>
      <c r="BA6089" s="54"/>
      <c r="BB6089" s="54"/>
    </row>
    <row r="6090" spans="2:54" x14ac:dyDescent="0.25">
      <c r="B6090" s="77"/>
      <c r="C6090" s="77"/>
      <c r="D6090" s="77"/>
      <c r="E6090" s="77"/>
      <c r="F6090" s="77"/>
      <c r="G6090" s="77"/>
      <c r="I6090" s="78"/>
      <c r="K6090" s="78"/>
      <c r="L6090" s="77"/>
      <c r="M6090" s="78"/>
      <c r="N6090" s="78"/>
      <c r="O6090" s="78"/>
      <c r="P6090" s="78"/>
      <c r="Q6090" s="144"/>
      <c r="R6090" s="78"/>
      <c r="S6090" s="78"/>
      <c r="T6090" s="78"/>
      <c r="U6090" s="78"/>
      <c r="V6090" s="219"/>
      <c r="W6090" s="78"/>
      <c r="X6090" s="78"/>
      <c r="Y6090" s="78"/>
      <c r="Z6090" s="78"/>
      <c r="AA6090" s="77"/>
      <c r="AB6090" s="77"/>
      <c r="AC6090" s="78"/>
      <c r="AD6090" s="104"/>
      <c r="AE6090" s="78"/>
      <c r="AF6090" s="104"/>
      <c r="AG6090" s="78"/>
      <c r="AH6090" s="104"/>
      <c r="AI6090" s="78"/>
      <c r="AJ6090" s="104"/>
      <c r="AK6090" s="78"/>
      <c r="AL6090" s="78"/>
      <c r="AM6090" s="8"/>
      <c r="AN6090" s="78"/>
      <c r="AO6090" s="78"/>
      <c r="AP6090" s="78"/>
      <c r="AQ6090" s="78"/>
      <c r="AR6090" s="78"/>
      <c r="AS6090" s="78"/>
      <c r="AT6090" s="78"/>
      <c r="AU6090" s="78"/>
      <c r="AV6090" s="78"/>
      <c r="AW6090" s="77"/>
      <c r="AX6090" s="144"/>
      <c r="AY6090" s="144"/>
      <c r="AZ6090" s="144"/>
      <c r="BA6090" s="54"/>
      <c r="BB6090" s="54"/>
    </row>
    <row r="6091" spans="2:54" x14ac:dyDescent="0.25">
      <c r="B6091" s="77"/>
      <c r="C6091" s="77"/>
      <c r="D6091" s="77"/>
      <c r="E6091" s="77"/>
      <c r="F6091" s="77"/>
      <c r="G6091" s="77"/>
      <c r="I6091" s="78"/>
      <c r="K6091" s="78"/>
      <c r="L6091" s="77"/>
      <c r="M6091" s="78"/>
      <c r="N6091" s="78"/>
      <c r="O6091" s="78"/>
      <c r="P6091" s="78"/>
      <c r="Q6091" s="144"/>
      <c r="R6091" s="78"/>
      <c r="S6091" s="78"/>
      <c r="T6091" s="78"/>
      <c r="U6091" s="78"/>
      <c r="V6091" s="219"/>
      <c r="W6091" s="78"/>
      <c r="X6091" s="78"/>
      <c r="Y6091" s="78"/>
      <c r="Z6091" s="78"/>
      <c r="AA6091" s="77"/>
      <c r="AB6091" s="77"/>
      <c r="AC6091" s="78"/>
      <c r="AD6091" s="104"/>
      <c r="AE6091" s="78"/>
      <c r="AF6091" s="104"/>
      <c r="AG6091" s="78"/>
      <c r="AH6091" s="104"/>
      <c r="AI6091" s="78"/>
      <c r="AJ6091" s="104"/>
      <c r="AK6091" s="78"/>
      <c r="AL6091" s="78"/>
      <c r="AM6091" s="8"/>
      <c r="AN6091" s="78"/>
      <c r="AO6091" s="78"/>
      <c r="AP6091" s="78"/>
      <c r="AQ6091" s="78"/>
      <c r="AR6091" s="78"/>
      <c r="AS6091" s="78"/>
      <c r="AT6091" s="78"/>
      <c r="AU6091" s="78"/>
      <c r="AV6091" s="78"/>
      <c r="AW6091" s="77"/>
      <c r="AX6091" s="144"/>
      <c r="AY6091" s="144"/>
      <c r="AZ6091" s="144"/>
      <c r="BA6091" s="54"/>
      <c r="BB6091" s="54"/>
    </row>
    <row r="6092" spans="2:54" x14ac:dyDescent="0.25">
      <c r="B6092" s="77"/>
      <c r="C6092" s="77"/>
      <c r="D6092" s="77"/>
      <c r="E6092" s="77"/>
      <c r="F6092" s="77"/>
      <c r="G6092" s="77"/>
      <c r="I6092" s="78"/>
      <c r="K6092" s="78"/>
      <c r="L6092" s="77"/>
      <c r="M6092" s="78"/>
      <c r="N6092" s="78"/>
      <c r="O6092" s="78"/>
      <c r="P6092" s="78"/>
      <c r="Q6092" s="144"/>
      <c r="R6092" s="78"/>
      <c r="S6092" s="78"/>
      <c r="T6092" s="78"/>
      <c r="U6092" s="78"/>
      <c r="V6092" s="219"/>
      <c r="W6092" s="78"/>
      <c r="X6092" s="78"/>
      <c r="Y6092" s="78"/>
      <c r="Z6092" s="78"/>
      <c r="AA6092" s="77"/>
      <c r="AB6092" s="77"/>
      <c r="AC6092" s="78"/>
      <c r="AD6092" s="104"/>
      <c r="AE6092" s="78"/>
      <c r="AF6092" s="104"/>
      <c r="AG6092" s="78"/>
      <c r="AH6092" s="104"/>
      <c r="AI6092" s="78"/>
      <c r="AJ6092" s="104"/>
      <c r="AK6092" s="78"/>
      <c r="AL6092" s="78"/>
      <c r="AM6092" s="8"/>
      <c r="AN6092" s="78"/>
      <c r="AO6092" s="78"/>
      <c r="AP6092" s="78"/>
      <c r="AQ6092" s="78"/>
      <c r="AR6092" s="78"/>
      <c r="AS6092" s="78"/>
      <c r="AT6092" s="78"/>
      <c r="AU6092" s="78"/>
      <c r="AV6092" s="78"/>
      <c r="AW6092" s="77"/>
      <c r="AX6092" s="144"/>
      <c r="AY6092" s="144"/>
      <c r="AZ6092" s="144"/>
      <c r="BA6092" s="54"/>
      <c r="BB6092" s="54"/>
    </row>
    <row r="6093" spans="2:54" x14ac:dyDescent="0.25">
      <c r="B6093" s="77"/>
      <c r="C6093" s="77"/>
      <c r="D6093" s="77"/>
      <c r="E6093" s="77"/>
      <c r="F6093" s="77"/>
      <c r="G6093" s="77"/>
      <c r="I6093" s="78"/>
      <c r="K6093" s="78"/>
      <c r="L6093" s="77"/>
      <c r="M6093" s="78"/>
      <c r="N6093" s="78"/>
      <c r="O6093" s="78"/>
      <c r="P6093" s="78"/>
      <c r="Q6093" s="144"/>
      <c r="R6093" s="78"/>
      <c r="S6093" s="78"/>
      <c r="T6093" s="78"/>
      <c r="U6093" s="78"/>
      <c r="V6093" s="219"/>
      <c r="W6093" s="78"/>
      <c r="X6093" s="78"/>
      <c r="Y6093" s="78"/>
      <c r="Z6093" s="78"/>
      <c r="AA6093" s="77"/>
      <c r="AB6093" s="77"/>
      <c r="AC6093" s="78"/>
      <c r="AD6093" s="104"/>
      <c r="AE6093" s="78"/>
      <c r="AF6093" s="104"/>
      <c r="AG6093" s="78"/>
      <c r="AH6093" s="104"/>
      <c r="AI6093" s="78"/>
      <c r="AJ6093" s="104"/>
      <c r="AK6093" s="78"/>
      <c r="AL6093" s="78"/>
      <c r="AM6093" s="8"/>
      <c r="AN6093" s="78"/>
      <c r="AO6093" s="78"/>
      <c r="AP6093" s="78"/>
      <c r="AQ6093" s="78"/>
      <c r="AR6093" s="78"/>
      <c r="AS6093" s="78"/>
      <c r="AT6093" s="78"/>
      <c r="AU6093" s="78"/>
      <c r="AV6093" s="78"/>
      <c r="AW6093" s="77"/>
      <c r="AX6093" s="144"/>
      <c r="AY6093" s="144"/>
      <c r="AZ6093" s="144"/>
      <c r="BA6093" s="54"/>
      <c r="BB6093" s="54"/>
    </row>
    <row r="6094" spans="2:54" x14ac:dyDescent="0.25">
      <c r="B6094" s="77"/>
      <c r="C6094" s="77"/>
      <c r="D6094" s="77"/>
      <c r="E6094" s="77"/>
      <c r="F6094" s="77"/>
      <c r="G6094" s="77"/>
      <c r="I6094" s="78"/>
      <c r="K6094" s="78"/>
      <c r="L6094" s="77"/>
      <c r="M6094" s="78"/>
      <c r="N6094" s="78"/>
      <c r="O6094" s="78"/>
      <c r="P6094" s="78"/>
      <c r="Q6094" s="144"/>
      <c r="R6094" s="78"/>
      <c r="S6094" s="78"/>
      <c r="T6094" s="78"/>
      <c r="U6094" s="78"/>
      <c r="V6094" s="219"/>
      <c r="W6094" s="78"/>
      <c r="X6094" s="78"/>
      <c r="Y6094" s="78"/>
      <c r="Z6094" s="78"/>
      <c r="AA6094" s="77"/>
      <c r="AB6094" s="77"/>
      <c r="AC6094" s="78"/>
      <c r="AD6094" s="104"/>
      <c r="AE6094" s="78"/>
      <c r="AF6094" s="104"/>
      <c r="AG6094" s="78"/>
      <c r="AH6094" s="104"/>
      <c r="AI6094" s="78"/>
      <c r="AJ6094" s="104"/>
      <c r="AK6094" s="78"/>
      <c r="AL6094" s="78"/>
      <c r="AM6094" s="8"/>
      <c r="AN6094" s="78"/>
      <c r="AO6094" s="78"/>
      <c r="AP6094" s="78"/>
      <c r="AQ6094" s="78"/>
      <c r="AR6094" s="78"/>
      <c r="AS6094" s="78"/>
      <c r="AT6094" s="78"/>
      <c r="AU6094" s="78"/>
      <c r="AV6094" s="78"/>
      <c r="AW6094" s="77"/>
      <c r="AX6094" s="144"/>
      <c r="AY6094" s="144"/>
      <c r="AZ6094" s="144"/>
      <c r="BA6094" s="54"/>
      <c r="BB6094" s="54"/>
    </row>
    <row r="6095" spans="2:54" x14ac:dyDescent="0.25">
      <c r="B6095" s="77"/>
      <c r="C6095" s="77"/>
      <c r="D6095" s="77"/>
      <c r="E6095" s="77"/>
      <c r="F6095" s="77"/>
      <c r="G6095" s="77"/>
      <c r="I6095" s="78"/>
      <c r="K6095" s="78"/>
      <c r="L6095" s="77"/>
      <c r="M6095" s="78"/>
      <c r="N6095" s="78"/>
      <c r="O6095" s="78"/>
      <c r="P6095" s="78"/>
      <c r="Q6095" s="144"/>
      <c r="R6095" s="78"/>
      <c r="S6095" s="78"/>
      <c r="T6095" s="78"/>
      <c r="U6095" s="78"/>
      <c r="V6095" s="219"/>
      <c r="W6095" s="78"/>
      <c r="X6095" s="78"/>
      <c r="Y6095" s="78"/>
      <c r="Z6095" s="78"/>
      <c r="AA6095" s="77"/>
      <c r="AB6095" s="77"/>
      <c r="AC6095" s="78"/>
      <c r="AD6095" s="104"/>
      <c r="AE6095" s="78"/>
      <c r="AF6095" s="104"/>
      <c r="AG6095" s="78"/>
      <c r="AH6095" s="104"/>
      <c r="AI6095" s="78"/>
      <c r="AJ6095" s="104"/>
      <c r="AK6095" s="78"/>
      <c r="AL6095" s="78"/>
      <c r="AM6095" s="8"/>
      <c r="AN6095" s="78"/>
      <c r="AO6095" s="78"/>
      <c r="AP6095" s="78"/>
      <c r="AQ6095" s="78"/>
      <c r="AR6095" s="78"/>
      <c r="AS6095" s="78"/>
      <c r="AT6095" s="78"/>
      <c r="AU6095" s="78"/>
      <c r="AV6095" s="78"/>
      <c r="AW6095" s="77"/>
      <c r="AX6095" s="144"/>
      <c r="AY6095" s="144"/>
      <c r="AZ6095" s="144"/>
      <c r="BA6095" s="54"/>
      <c r="BB6095" s="54"/>
    </row>
    <row r="6096" spans="2:54" x14ac:dyDescent="0.25">
      <c r="B6096" s="77"/>
      <c r="C6096" s="77"/>
      <c r="D6096" s="77"/>
      <c r="E6096" s="77"/>
      <c r="F6096" s="77"/>
      <c r="G6096" s="77"/>
      <c r="I6096" s="78"/>
      <c r="K6096" s="78"/>
      <c r="L6096" s="77"/>
      <c r="M6096" s="78"/>
      <c r="N6096" s="78"/>
      <c r="O6096" s="78"/>
      <c r="P6096" s="78"/>
      <c r="Q6096" s="144"/>
      <c r="R6096" s="78"/>
      <c r="S6096" s="78"/>
      <c r="T6096" s="78"/>
      <c r="U6096" s="78"/>
      <c r="V6096" s="219"/>
      <c r="W6096" s="78"/>
      <c r="X6096" s="78"/>
      <c r="Y6096" s="78"/>
      <c r="Z6096" s="78"/>
      <c r="AA6096" s="77"/>
      <c r="AB6096" s="77"/>
      <c r="AC6096" s="78"/>
      <c r="AD6096" s="104"/>
      <c r="AE6096" s="78"/>
      <c r="AF6096" s="104"/>
      <c r="AG6096" s="78"/>
      <c r="AH6096" s="104"/>
      <c r="AI6096" s="78"/>
      <c r="AJ6096" s="104"/>
      <c r="AK6096" s="78"/>
      <c r="AL6096" s="78"/>
      <c r="AM6096" s="8"/>
      <c r="AN6096" s="78"/>
      <c r="AO6096" s="78"/>
      <c r="AP6096" s="78"/>
      <c r="AQ6096" s="78"/>
      <c r="AR6096" s="78"/>
      <c r="AS6096" s="78"/>
      <c r="AT6096" s="78"/>
      <c r="AU6096" s="78"/>
      <c r="AV6096" s="78"/>
      <c r="AW6096" s="77"/>
      <c r="AX6096" s="144"/>
      <c r="AY6096" s="144"/>
      <c r="AZ6096" s="144"/>
      <c r="BA6096" s="54"/>
      <c r="BB6096" s="54"/>
    </row>
    <row r="6097" spans="2:54" x14ac:dyDescent="0.25">
      <c r="B6097" s="77"/>
      <c r="C6097" s="77"/>
      <c r="D6097" s="77"/>
      <c r="E6097" s="77"/>
      <c r="F6097" s="77"/>
      <c r="G6097" s="77"/>
      <c r="I6097" s="78"/>
      <c r="K6097" s="78"/>
      <c r="L6097" s="77"/>
      <c r="M6097" s="78"/>
      <c r="N6097" s="78"/>
      <c r="O6097" s="78"/>
      <c r="P6097" s="78"/>
      <c r="Q6097" s="144"/>
      <c r="R6097" s="78"/>
      <c r="S6097" s="78"/>
      <c r="T6097" s="78"/>
      <c r="U6097" s="78"/>
      <c r="V6097" s="219"/>
      <c r="W6097" s="78"/>
      <c r="X6097" s="78"/>
      <c r="Y6097" s="78"/>
      <c r="Z6097" s="78"/>
      <c r="AA6097" s="77"/>
      <c r="AB6097" s="77"/>
      <c r="AC6097" s="78"/>
      <c r="AD6097" s="104"/>
      <c r="AE6097" s="78"/>
      <c r="AF6097" s="104"/>
      <c r="AG6097" s="78"/>
      <c r="AH6097" s="104"/>
      <c r="AI6097" s="78"/>
      <c r="AJ6097" s="104"/>
      <c r="AK6097" s="78"/>
      <c r="AL6097" s="78"/>
      <c r="AM6097" s="8"/>
      <c r="AN6097" s="78"/>
      <c r="AO6097" s="78"/>
      <c r="AP6097" s="78"/>
      <c r="AQ6097" s="78"/>
      <c r="AR6097" s="78"/>
      <c r="AS6097" s="78"/>
      <c r="AT6097" s="78"/>
      <c r="AU6097" s="78"/>
      <c r="AV6097" s="78"/>
      <c r="AW6097" s="77"/>
      <c r="AX6097" s="144"/>
      <c r="AY6097" s="144"/>
      <c r="AZ6097" s="144"/>
      <c r="BA6097" s="54"/>
      <c r="BB6097" s="54"/>
    </row>
    <row r="6098" spans="2:54" x14ac:dyDescent="0.25">
      <c r="B6098" s="77"/>
      <c r="C6098" s="77"/>
      <c r="D6098" s="77"/>
      <c r="E6098" s="77"/>
      <c r="F6098" s="77"/>
      <c r="G6098" s="77"/>
      <c r="I6098" s="78"/>
      <c r="K6098" s="78"/>
      <c r="L6098" s="77"/>
      <c r="M6098" s="78"/>
      <c r="N6098" s="78"/>
      <c r="O6098" s="78"/>
      <c r="P6098" s="78"/>
      <c r="Q6098" s="144"/>
      <c r="R6098" s="78"/>
      <c r="S6098" s="78"/>
      <c r="T6098" s="78"/>
      <c r="U6098" s="78"/>
      <c r="V6098" s="219"/>
      <c r="W6098" s="78"/>
      <c r="X6098" s="78"/>
      <c r="Y6098" s="78"/>
      <c r="Z6098" s="78"/>
      <c r="AA6098" s="77"/>
      <c r="AB6098" s="77"/>
      <c r="AC6098" s="78"/>
      <c r="AD6098" s="104"/>
      <c r="AE6098" s="78"/>
      <c r="AF6098" s="104"/>
      <c r="AG6098" s="78"/>
      <c r="AH6098" s="104"/>
      <c r="AI6098" s="78"/>
      <c r="AJ6098" s="104"/>
      <c r="AK6098" s="78"/>
      <c r="AL6098" s="78"/>
      <c r="AM6098" s="8"/>
      <c r="AN6098" s="78"/>
      <c r="AO6098" s="78"/>
      <c r="AP6098" s="78"/>
      <c r="AQ6098" s="78"/>
      <c r="AR6098" s="78"/>
      <c r="AS6098" s="78"/>
      <c r="AT6098" s="78"/>
      <c r="AU6098" s="78"/>
      <c r="AV6098" s="78"/>
      <c r="AW6098" s="77"/>
      <c r="AX6098" s="144"/>
      <c r="AY6098" s="144"/>
      <c r="AZ6098" s="144"/>
      <c r="BA6098" s="54"/>
      <c r="BB6098" s="54"/>
    </row>
    <row r="6099" spans="2:54" x14ac:dyDescent="0.25">
      <c r="B6099" s="77"/>
      <c r="C6099" s="77"/>
      <c r="D6099" s="77"/>
      <c r="E6099" s="77"/>
      <c r="F6099" s="77"/>
      <c r="G6099" s="77"/>
      <c r="I6099" s="78"/>
      <c r="K6099" s="78"/>
      <c r="L6099" s="77"/>
      <c r="M6099" s="78"/>
      <c r="N6099" s="78"/>
      <c r="O6099" s="78"/>
      <c r="P6099" s="78"/>
      <c r="Q6099" s="144"/>
      <c r="R6099" s="78"/>
      <c r="S6099" s="78"/>
      <c r="T6099" s="78"/>
      <c r="U6099" s="78"/>
      <c r="V6099" s="219"/>
      <c r="W6099" s="78"/>
      <c r="X6099" s="78"/>
      <c r="Y6099" s="78"/>
      <c r="Z6099" s="78"/>
      <c r="AA6099" s="77"/>
      <c r="AB6099" s="77"/>
      <c r="AC6099" s="78"/>
      <c r="AD6099" s="104"/>
      <c r="AE6099" s="78"/>
      <c r="AF6099" s="104"/>
      <c r="AG6099" s="78"/>
      <c r="AH6099" s="104"/>
      <c r="AI6099" s="78"/>
      <c r="AJ6099" s="104"/>
      <c r="AK6099" s="78"/>
      <c r="AL6099" s="78"/>
      <c r="AM6099" s="8"/>
      <c r="AN6099" s="78"/>
      <c r="AO6099" s="78"/>
      <c r="AP6099" s="78"/>
      <c r="AQ6099" s="78"/>
      <c r="AR6099" s="78"/>
      <c r="AS6099" s="78"/>
      <c r="AT6099" s="78"/>
      <c r="AU6099" s="78"/>
      <c r="AV6099" s="78"/>
      <c r="AW6099" s="77"/>
      <c r="AX6099" s="144"/>
      <c r="AY6099" s="144"/>
      <c r="AZ6099" s="144"/>
      <c r="BA6099" s="54"/>
      <c r="BB6099" s="54"/>
    </row>
    <row r="6100" spans="2:54" x14ac:dyDescent="0.25">
      <c r="B6100" s="77"/>
      <c r="C6100" s="77"/>
      <c r="D6100" s="77"/>
      <c r="E6100" s="77"/>
      <c r="F6100" s="77"/>
      <c r="G6100" s="77"/>
      <c r="I6100" s="78"/>
      <c r="K6100" s="78"/>
      <c r="L6100" s="77"/>
      <c r="M6100" s="78"/>
      <c r="N6100" s="78"/>
      <c r="O6100" s="78"/>
      <c r="P6100" s="78"/>
      <c r="Q6100" s="144"/>
      <c r="R6100" s="78"/>
      <c r="S6100" s="78"/>
      <c r="T6100" s="78"/>
      <c r="U6100" s="78"/>
      <c r="V6100" s="219"/>
      <c r="W6100" s="78"/>
      <c r="X6100" s="78"/>
      <c r="Y6100" s="78"/>
      <c r="Z6100" s="78"/>
      <c r="AA6100" s="77"/>
      <c r="AB6100" s="77"/>
      <c r="AC6100" s="78"/>
      <c r="AD6100" s="104"/>
      <c r="AE6100" s="78"/>
      <c r="AF6100" s="104"/>
      <c r="AG6100" s="78"/>
      <c r="AH6100" s="104"/>
      <c r="AI6100" s="78"/>
      <c r="AJ6100" s="104"/>
      <c r="AK6100" s="78"/>
      <c r="AL6100" s="78"/>
      <c r="AM6100" s="8"/>
      <c r="AN6100" s="78"/>
      <c r="AO6100" s="78"/>
      <c r="AP6100" s="78"/>
      <c r="AQ6100" s="78"/>
      <c r="AR6100" s="78"/>
      <c r="AS6100" s="78"/>
      <c r="AT6100" s="78"/>
      <c r="AU6100" s="78"/>
      <c r="AV6100" s="78"/>
      <c r="AW6100" s="77"/>
      <c r="AX6100" s="144"/>
      <c r="AY6100" s="144"/>
      <c r="AZ6100" s="144"/>
      <c r="BA6100" s="54"/>
      <c r="BB6100" s="54"/>
    </row>
    <row r="6101" spans="2:54" x14ac:dyDescent="0.25">
      <c r="B6101" s="77"/>
      <c r="C6101" s="77"/>
      <c r="D6101" s="77"/>
      <c r="E6101" s="77"/>
      <c r="F6101" s="77"/>
      <c r="G6101" s="77"/>
      <c r="I6101" s="78"/>
      <c r="K6101" s="78"/>
      <c r="L6101" s="77"/>
      <c r="M6101" s="78"/>
      <c r="N6101" s="78"/>
      <c r="O6101" s="78"/>
      <c r="P6101" s="78"/>
      <c r="Q6101" s="144"/>
      <c r="R6101" s="78"/>
      <c r="S6101" s="78"/>
      <c r="T6101" s="78"/>
      <c r="U6101" s="78"/>
      <c r="V6101" s="219"/>
      <c r="W6101" s="78"/>
      <c r="X6101" s="78"/>
      <c r="Y6101" s="78"/>
      <c r="Z6101" s="78"/>
      <c r="AA6101" s="77"/>
      <c r="AB6101" s="77"/>
      <c r="AC6101" s="78"/>
      <c r="AD6101" s="104"/>
      <c r="AE6101" s="78"/>
      <c r="AF6101" s="104"/>
      <c r="AG6101" s="78"/>
      <c r="AH6101" s="104"/>
      <c r="AI6101" s="78"/>
      <c r="AJ6101" s="104"/>
      <c r="AK6101" s="78"/>
      <c r="AL6101" s="78"/>
      <c r="AM6101" s="8"/>
      <c r="AN6101" s="78"/>
      <c r="AO6101" s="78"/>
      <c r="AP6101" s="78"/>
      <c r="AQ6101" s="78"/>
      <c r="AR6101" s="78"/>
      <c r="AS6101" s="78"/>
      <c r="AT6101" s="78"/>
      <c r="AU6101" s="78"/>
      <c r="AV6101" s="78"/>
      <c r="AW6101" s="77"/>
      <c r="AX6101" s="144"/>
      <c r="AY6101" s="144"/>
      <c r="AZ6101" s="144"/>
      <c r="BA6101" s="54"/>
      <c r="BB6101" s="54"/>
    </row>
    <row r="6102" spans="2:54" x14ac:dyDescent="0.25">
      <c r="B6102" s="77"/>
      <c r="C6102" s="77"/>
      <c r="D6102" s="77"/>
      <c r="E6102" s="77"/>
      <c r="F6102" s="77"/>
      <c r="G6102" s="77"/>
      <c r="I6102" s="78"/>
      <c r="K6102" s="78"/>
      <c r="L6102" s="77"/>
      <c r="M6102" s="78"/>
      <c r="N6102" s="78"/>
      <c r="O6102" s="78"/>
      <c r="P6102" s="78"/>
      <c r="Q6102" s="144"/>
      <c r="R6102" s="78"/>
      <c r="S6102" s="78"/>
      <c r="T6102" s="78"/>
      <c r="U6102" s="78"/>
      <c r="V6102" s="219"/>
      <c r="W6102" s="78"/>
      <c r="X6102" s="78"/>
      <c r="Y6102" s="78"/>
      <c r="Z6102" s="78"/>
      <c r="AA6102" s="77"/>
      <c r="AB6102" s="77"/>
      <c r="AC6102" s="78"/>
      <c r="AD6102" s="104"/>
      <c r="AE6102" s="78"/>
      <c r="AF6102" s="104"/>
      <c r="AG6102" s="78"/>
      <c r="AH6102" s="104"/>
      <c r="AI6102" s="78"/>
      <c r="AJ6102" s="104"/>
      <c r="AK6102" s="78"/>
      <c r="AL6102" s="78"/>
      <c r="AM6102" s="8"/>
      <c r="AN6102" s="78"/>
      <c r="AO6102" s="78"/>
      <c r="AP6102" s="78"/>
      <c r="AQ6102" s="78"/>
      <c r="AR6102" s="78"/>
      <c r="AS6102" s="78"/>
      <c r="AT6102" s="78"/>
      <c r="AU6102" s="78"/>
      <c r="AV6102" s="78"/>
      <c r="AW6102" s="77"/>
      <c r="AX6102" s="144"/>
      <c r="AY6102" s="144"/>
      <c r="AZ6102" s="144"/>
      <c r="BA6102" s="54"/>
      <c r="BB6102" s="54"/>
    </row>
    <row r="6103" spans="2:54" x14ac:dyDescent="0.25">
      <c r="B6103" s="77"/>
      <c r="C6103" s="77"/>
      <c r="D6103" s="77"/>
      <c r="E6103" s="77"/>
      <c r="F6103" s="77"/>
      <c r="G6103" s="77"/>
      <c r="I6103" s="78"/>
      <c r="K6103" s="78"/>
      <c r="L6103" s="77"/>
      <c r="M6103" s="78"/>
      <c r="N6103" s="78"/>
      <c r="O6103" s="78"/>
      <c r="P6103" s="78"/>
      <c r="Q6103" s="144"/>
      <c r="R6103" s="78"/>
      <c r="S6103" s="78"/>
      <c r="T6103" s="78"/>
      <c r="U6103" s="78"/>
      <c r="V6103" s="219"/>
      <c r="W6103" s="78"/>
      <c r="X6103" s="78"/>
      <c r="Y6103" s="78"/>
      <c r="Z6103" s="78"/>
      <c r="AA6103" s="77"/>
      <c r="AB6103" s="77"/>
      <c r="AC6103" s="78"/>
      <c r="AD6103" s="104"/>
      <c r="AE6103" s="78"/>
      <c r="AF6103" s="104"/>
      <c r="AG6103" s="78"/>
      <c r="AH6103" s="104"/>
      <c r="AI6103" s="78"/>
      <c r="AJ6103" s="104"/>
      <c r="AK6103" s="78"/>
      <c r="AL6103" s="78"/>
      <c r="AM6103" s="8"/>
      <c r="AN6103" s="78"/>
      <c r="AO6103" s="78"/>
      <c r="AP6103" s="78"/>
      <c r="AQ6103" s="78"/>
      <c r="AR6103" s="78"/>
      <c r="AS6103" s="78"/>
      <c r="AT6103" s="78"/>
      <c r="AU6103" s="78"/>
      <c r="AV6103" s="78"/>
      <c r="AW6103" s="77"/>
      <c r="AX6103" s="144"/>
      <c r="AY6103" s="144"/>
      <c r="AZ6103" s="144"/>
      <c r="BA6103" s="54"/>
      <c r="BB6103" s="54"/>
    </row>
    <row r="6104" spans="2:54" x14ac:dyDescent="0.25">
      <c r="B6104" s="77"/>
      <c r="C6104" s="77"/>
      <c r="D6104" s="77"/>
      <c r="E6104" s="77"/>
      <c r="F6104" s="77"/>
      <c r="G6104" s="77"/>
      <c r="I6104" s="78"/>
      <c r="K6104" s="78"/>
      <c r="L6104" s="77"/>
      <c r="M6104" s="78"/>
      <c r="N6104" s="78"/>
      <c r="O6104" s="78"/>
      <c r="P6104" s="78"/>
      <c r="Q6104" s="144"/>
      <c r="R6104" s="78"/>
      <c r="S6104" s="78"/>
      <c r="T6104" s="78"/>
      <c r="U6104" s="78"/>
      <c r="V6104" s="219"/>
      <c r="W6104" s="78"/>
      <c r="X6104" s="78"/>
      <c r="Y6104" s="78"/>
      <c r="Z6104" s="78"/>
      <c r="AA6104" s="77"/>
      <c r="AB6104" s="77"/>
      <c r="AC6104" s="78"/>
      <c r="AD6104" s="104"/>
      <c r="AE6104" s="78"/>
      <c r="AF6104" s="104"/>
      <c r="AG6104" s="78"/>
      <c r="AH6104" s="104"/>
      <c r="AI6104" s="78"/>
      <c r="AJ6104" s="104"/>
      <c r="AK6104" s="78"/>
      <c r="AL6104" s="78"/>
      <c r="AM6104" s="8"/>
      <c r="AN6104" s="78"/>
      <c r="AO6104" s="78"/>
      <c r="AP6104" s="78"/>
      <c r="AQ6104" s="78"/>
      <c r="AR6104" s="78"/>
      <c r="AS6104" s="78"/>
      <c r="AT6104" s="78"/>
      <c r="AU6104" s="78"/>
      <c r="AV6104" s="78"/>
      <c r="AW6104" s="77"/>
      <c r="AX6104" s="144"/>
      <c r="AY6104" s="144"/>
      <c r="AZ6104" s="144"/>
      <c r="BA6104" s="54"/>
      <c r="BB6104" s="54"/>
    </row>
    <row r="6105" spans="2:54" x14ac:dyDescent="0.25">
      <c r="B6105" s="77"/>
      <c r="C6105" s="77"/>
      <c r="D6105" s="77"/>
      <c r="E6105" s="77"/>
      <c r="F6105" s="77"/>
      <c r="G6105" s="77"/>
      <c r="I6105" s="78"/>
      <c r="K6105" s="78"/>
      <c r="L6105" s="77"/>
      <c r="M6105" s="78"/>
      <c r="N6105" s="78"/>
      <c r="O6105" s="78"/>
      <c r="P6105" s="78"/>
      <c r="Q6105" s="144"/>
      <c r="R6105" s="78"/>
      <c r="S6105" s="78"/>
      <c r="T6105" s="78"/>
      <c r="U6105" s="78"/>
      <c r="V6105" s="219"/>
      <c r="W6105" s="78"/>
      <c r="X6105" s="78"/>
      <c r="Y6105" s="78"/>
      <c r="Z6105" s="78"/>
      <c r="AA6105" s="77"/>
      <c r="AB6105" s="77"/>
      <c r="AC6105" s="78"/>
      <c r="AD6105" s="104"/>
      <c r="AE6105" s="78"/>
      <c r="AF6105" s="104"/>
      <c r="AG6105" s="78"/>
      <c r="AH6105" s="104"/>
      <c r="AI6105" s="78"/>
      <c r="AJ6105" s="104"/>
      <c r="AK6105" s="78"/>
      <c r="AL6105" s="78"/>
      <c r="AM6105" s="8"/>
      <c r="AN6105" s="78"/>
      <c r="AO6105" s="78"/>
      <c r="AP6105" s="78"/>
      <c r="AQ6105" s="78"/>
      <c r="AR6105" s="78"/>
      <c r="AS6105" s="78"/>
      <c r="AT6105" s="78"/>
      <c r="AU6105" s="78"/>
      <c r="AV6105" s="78"/>
      <c r="AW6105" s="77"/>
      <c r="AX6105" s="144"/>
      <c r="AY6105" s="144"/>
      <c r="AZ6105" s="144"/>
      <c r="BA6105" s="54"/>
      <c r="BB6105" s="54"/>
    </row>
    <row r="6106" spans="2:54" x14ac:dyDescent="0.25">
      <c r="B6106" s="77"/>
      <c r="C6106" s="77"/>
      <c r="D6106" s="77"/>
      <c r="E6106" s="77"/>
      <c r="F6106" s="77"/>
      <c r="G6106" s="77"/>
      <c r="I6106" s="78"/>
      <c r="K6106" s="78"/>
      <c r="L6106" s="77"/>
      <c r="M6106" s="78"/>
      <c r="N6106" s="78"/>
      <c r="O6106" s="78"/>
      <c r="P6106" s="78"/>
      <c r="Q6106" s="144"/>
      <c r="R6106" s="78"/>
      <c r="S6106" s="78"/>
      <c r="T6106" s="78"/>
      <c r="U6106" s="78"/>
      <c r="V6106" s="219"/>
      <c r="W6106" s="78"/>
      <c r="X6106" s="78"/>
      <c r="Y6106" s="78"/>
      <c r="Z6106" s="78"/>
      <c r="AA6106" s="77"/>
      <c r="AB6106" s="77"/>
      <c r="AC6106" s="78"/>
      <c r="AD6106" s="104"/>
      <c r="AE6106" s="78"/>
      <c r="AF6106" s="104"/>
      <c r="AG6106" s="78"/>
      <c r="AH6106" s="104"/>
      <c r="AI6106" s="78"/>
      <c r="AJ6106" s="104"/>
      <c r="AK6106" s="78"/>
      <c r="AL6106" s="78"/>
      <c r="AM6106" s="8"/>
      <c r="AN6106" s="78"/>
      <c r="AO6106" s="78"/>
      <c r="AP6106" s="78"/>
      <c r="AQ6106" s="78"/>
      <c r="AR6106" s="78"/>
      <c r="AS6106" s="78"/>
      <c r="AT6106" s="78"/>
      <c r="AU6106" s="78"/>
      <c r="AV6106" s="78"/>
      <c r="AW6106" s="77"/>
      <c r="AX6106" s="144"/>
      <c r="AY6106" s="144"/>
      <c r="AZ6106" s="144"/>
      <c r="BA6106" s="54"/>
      <c r="BB6106" s="54"/>
    </row>
    <row r="6107" spans="2:54" x14ac:dyDescent="0.25">
      <c r="B6107" s="77"/>
      <c r="C6107" s="77"/>
      <c r="D6107" s="77"/>
      <c r="E6107" s="77"/>
      <c r="F6107" s="77"/>
      <c r="G6107" s="77"/>
      <c r="I6107" s="78"/>
      <c r="K6107" s="78"/>
      <c r="L6107" s="77"/>
      <c r="M6107" s="78"/>
      <c r="N6107" s="78"/>
      <c r="O6107" s="78"/>
      <c r="P6107" s="78"/>
      <c r="Q6107" s="144"/>
      <c r="R6107" s="78"/>
      <c r="S6107" s="78"/>
      <c r="T6107" s="78"/>
      <c r="U6107" s="78"/>
      <c r="V6107" s="219"/>
      <c r="W6107" s="78"/>
      <c r="X6107" s="78"/>
      <c r="Y6107" s="78"/>
      <c r="Z6107" s="78"/>
      <c r="AA6107" s="77"/>
      <c r="AB6107" s="77"/>
      <c r="AC6107" s="78"/>
      <c r="AD6107" s="104"/>
      <c r="AE6107" s="78"/>
      <c r="AF6107" s="104"/>
      <c r="AG6107" s="78"/>
      <c r="AH6107" s="104"/>
      <c r="AI6107" s="78"/>
      <c r="AJ6107" s="104"/>
      <c r="AK6107" s="78"/>
      <c r="AL6107" s="78"/>
      <c r="AM6107" s="8"/>
      <c r="AN6107" s="78"/>
      <c r="AO6107" s="78"/>
      <c r="AP6107" s="78"/>
      <c r="AQ6107" s="78"/>
      <c r="AR6107" s="78"/>
      <c r="AS6107" s="78"/>
      <c r="AT6107" s="78"/>
      <c r="AU6107" s="78"/>
      <c r="AV6107" s="78"/>
      <c r="AW6107" s="77"/>
      <c r="AX6107" s="144"/>
      <c r="AY6107" s="144"/>
      <c r="AZ6107" s="144"/>
      <c r="BA6107" s="54"/>
      <c r="BB6107" s="54"/>
    </row>
    <row r="6108" spans="2:54" x14ac:dyDescent="0.25">
      <c r="B6108" s="77"/>
      <c r="C6108" s="77"/>
      <c r="D6108" s="77"/>
      <c r="E6108" s="77"/>
      <c r="F6108" s="77"/>
      <c r="G6108" s="77"/>
      <c r="I6108" s="78"/>
      <c r="K6108" s="78"/>
      <c r="L6108" s="77"/>
      <c r="M6108" s="78"/>
      <c r="N6108" s="78"/>
      <c r="O6108" s="78"/>
      <c r="P6108" s="78"/>
      <c r="Q6108" s="144"/>
      <c r="R6108" s="78"/>
      <c r="S6108" s="78"/>
      <c r="T6108" s="78"/>
      <c r="U6108" s="78"/>
      <c r="V6108" s="219"/>
      <c r="W6108" s="78"/>
      <c r="X6108" s="78"/>
      <c r="Y6108" s="78"/>
      <c r="Z6108" s="78"/>
      <c r="AA6108" s="77"/>
      <c r="AB6108" s="77"/>
      <c r="AC6108" s="78"/>
      <c r="AD6108" s="104"/>
      <c r="AE6108" s="78"/>
      <c r="AF6108" s="104"/>
      <c r="AG6108" s="78"/>
      <c r="AH6108" s="104"/>
      <c r="AI6108" s="78"/>
      <c r="AJ6108" s="104"/>
      <c r="AK6108" s="78"/>
      <c r="AL6108" s="78"/>
      <c r="AM6108" s="8"/>
      <c r="AN6108" s="78"/>
      <c r="AO6108" s="78"/>
      <c r="AP6108" s="78"/>
      <c r="AQ6108" s="78"/>
      <c r="AR6108" s="78"/>
      <c r="AS6108" s="78"/>
      <c r="AT6108" s="78"/>
      <c r="AU6108" s="78"/>
      <c r="AV6108" s="78"/>
      <c r="AW6108" s="77"/>
      <c r="AX6108" s="144"/>
      <c r="AY6108" s="144"/>
      <c r="AZ6108" s="144"/>
      <c r="BA6108" s="54"/>
      <c r="BB6108" s="54"/>
    </row>
    <row r="6109" spans="2:54" x14ac:dyDescent="0.25">
      <c r="B6109" s="77"/>
      <c r="C6109" s="77"/>
      <c r="D6109" s="77"/>
      <c r="E6109" s="77"/>
      <c r="F6109" s="77"/>
      <c r="G6109" s="77"/>
      <c r="I6109" s="78"/>
      <c r="K6109" s="78"/>
      <c r="L6109" s="77"/>
      <c r="M6109" s="78"/>
      <c r="N6109" s="78"/>
      <c r="O6109" s="78"/>
      <c r="P6109" s="78"/>
      <c r="Q6109" s="144"/>
      <c r="R6109" s="78"/>
      <c r="S6109" s="78"/>
      <c r="T6109" s="78"/>
      <c r="U6109" s="78"/>
      <c r="V6109" s="219"/>
      <c r="W6109" s="78"/>
      <c r="X6109" s="78"/>
      <c r="Y6109" s="78"/>
      <c r="Z6109" s="78"/>
      <c r="AA6109" s="77"/>
      <c r="AB6109" s="77"/>
      <c r="AC6109" s="78"/>
      <c r="AD6109" s="104"/>
      <c r="AE6109" s="78"/>
      <c r="AF6109" s="104"/>
      <c r="AG6109" s="78"/>
      <c r="AH6109" s="104"/>
      <c r="AI6109" s="78"/>
      <c r="AJ6109" s="104"/>
      <c r="AK6109" s="78"/>
      <c r="AL6109" s="78"/>
      <c r="AM6109" s="8"/>
      <c r="AN6109" s="78"/>
      <c r="AO6109" s="78"/>
      <c r="AP6109" s="78"/>
      <c r="AQ6109" s="78"/>
      <c r="AR6109" s="78"/>
      <c r="AS6109" s="78"/>
      <c r="AT6109" s="78"/>
      <c r="AU6109" s="78"/>
      <c r="AV6109" s="78"/>
      <c r="AW6109" s="77"/>
      <c r="AX6109" s="144"/>
      <c r="AY6109" s="144"/>
      <c r="AZ6109" s="144"/>
      <c r="BA6109" s="54"/>
      <c r="BB6109" s="54"/>
    </row>
    <row r="6110" spans="2:54" x14ac:dyDescent="0.25">
      <c r="B6110" s="77"/>
      <c r="C6110" s="77"/>
      <c r="D6110" s="77"/>
      <c r="E6110" s="77"/>
      <c r="F6110" s="77"/>
      <c r="G6110" s="77"/>
      <c r="I6110" s="78"/>
      <c r="K6110" s="78"/>
      <c r="L6110" s="77"/>
      <c r="M6110" s="78"/>
      <c r="N6110" s="78"/>
      <c r="O6110" s="78"/>
      <c r="P6110" s="78"/>
      <c r="Q6110" s="144"/>
      <c r="R6110" s="78"/>
      <c r="S6110" s="78"/>
      <c r="T6110" s="78"/>
      <c r="U6110" s="78"/>
      <c r="V6110" s="219"/>
      <c r="W6110" s="78"/>
      <c r="X6110" s="78"/>
      <c r="Y6110" s="78"/>
      <c r="Z6110" s="78"/>
      <c r="AA6110" s="77"/>
      <c r="AB6110" s="77"/>
      <c r="AC6110" s="78"/>
      <c r="AD6110" s="104"/>
      <c r="AE6110" s="78"/>
      <c r="AF6110" s="104"/>
      <c r="AG6110" s="78"/>
      <c r="AH6110" s="104"/>
      <c r="AI6110" s="78"/>
      <c r="AJ6110" s="104"/>
      <c r="AK6110" s="78"/>
      <c r="AL6110" s="78"/>
      <c r="AM6110" s="8"/>
      <c r="AN6110" s="78"/>
      <c r="AO6110" s="78"/>
      <c r="AP6110" s="78"/>
      <c r="AQ6110" s="78"/>
      <c r="AR6110" s="78"/>
      <c r="AS6110" s="78"/>
      <c r="AT6110" s="78"/>
      <c r="AU6110" s="78"/>
      <c r="AV6110" s="78"/>
      <c r="AW6110" s="77"/>
      <c r="AX6110" s="144"/>
      <c r="AY6110" s="144"/>
      <c r="AZ6110" s="144"/>
      <c r="BA6110" s="54"/>
      <c r="BB6110" s="54"/>
    </row>
    <row r="6111" spans="2:54" x14ac:dyDescent="0.25">
      <c r="B6111" s="77"/>
      <c r="C6111" s="77"/>
      <c r="D6111" s="77"/>
      <c r="E6111" s="77"/>
      <c r="F6111" s="77"/>
      <c r="G6111" s="77"/>
      <c r="I6111" s="78"/>
      <c r="K6111" s="78"/>
      <c r="L6111" s="77"/>
      <c r="M6111" s="78"/>
      <c r="N6111" s="78"/>
      <c r="O6111" s="78"/>
      <c r="P6111" s="78"/>
      <c r="Q6111" s="144"/>
      <c r="R6111" s="78"/>
      <c r="S6111" s="78"/>
      <c r="T6111" s="78"/>
      <c r="U6111" s="78"/>
      <c r="V6111" s="219"/>
      <c r="W6111" s="78"/>
      <c r="X6111" s="78"/>
      <c r="Y6111" s="78"/>
      <c r="Z6111" s="78"/>
      <c r="AA6111" s="77"/>
      <c r="AB6111" s="77"/>
      <c r="AC6111" s="78"/>
      <c r="AD6111" s="104"/>
      <c r="AE6111" s="78"/>
      <c r="AF6111" s="104"/>
      <c r="AG6111" s="78"/>
      <c r="AH6111" s="104"/>
      <c r="AI6111" s="78"/>
      <c r="AJ6111" s="104"/>
      <c r="AK6111" s="78"/>
      <c r="AL6111" s="78"/>
      <c r="AM6111" s="8"/>
      <c r="AN6111" s="78"/>
      <c r="AO6111" s="78"/>
      <c r="AP6111" s="78"/>
      <c r="AQ6111" s="78"/>
      <c r="AR6111" s="78"/>
      <c r="AS6111" s="78"/>
      <c r="AT6111" s="78"/>
      <c r="AU6111" s="78"/>
      <c r="AV6111" s="78"/>
      <c r="AW6111" s="77"/>
      <c r="AX6111" s="144"/>
      <c r="AY6111" s="144"/>
      <c r="AZ6111" s="144"/>
      <c r="BA6111" s="54"/>
      <c r="BB6111" s="54"/>
    </row>
    <row r="6112" spans="2:54" x14ac:dyDescent="0.25">
      <c r="B6112" s="77"/>
      <c r="C6112" s="77"/>
      <c r="D6112" s="77"/>
      <c r="E6112" s="77"/>
      <c r="F6112" s="77"/>
      <c r="G6112" s="77"/>
      <c r="I6112" s="78"/>
      <c r="K6112" s="78"/>
      <c r="L6112" s="77"/>
      <c r="M6112" s="78"/>
      <c r="N6112" s="78"/>
      <c r="O6112" s="78"/>
      <c r="P6112" s="78"/>
      <c r="Q6112" s="144"/>
      <c r="R6112" s="78"/>
      <c r="S6112" s="78"/>
      <c r="T6112" s="78"/>
      <c r="U6112" s="78"/>
      <c r="V6112" s="219"/>
      <c r="W6112" s="78"/>
      <c r="X6112" s="78"/>
      <c r="Y6112" s="78"/>
      <c r="Z6112" s="78"/>
      <c r="AA6112" s="77"/>
      <c r="AB6112" s="77"/>
      <c r="AC6112" s="78"/>
      <c r="AD6112" s="104"/>
      <c r="AE6112" s="78"/>
      <c r="AF6112" s="104"/>
      <c r="AG6112" s="78"/>
      <c r="AH6112" s="104"/>
      <c r="AI6112" s="78"/>
      <c r="AJ6112" s="104"/>
      <c r="AK6112" s="78"/>
      <c r="AL6112" s="78"/>
      <c r="AM6112" s="8"/>
      <c r="AN6112" s="78"/>
      <c r="AO6112" s="78"/>
      <c r="AP6112" s="78"/>
      <c r="AQ6112" s="78"/>
      <c r="AR6112" s="78"/>
      <c r="AS6112" s="78"/>
      <c r="AT6112" s="78"/>
      <c r="AU6112" s="78"/>
      <c r="AV6112" s="78"/>
      <c r="AW6112" s="77"/>
      <c r="AX6112" s="144"/>
      <c r="AY6112" s="144"/>
      <c r="AZ6112" s="144"/>
      <c r="BA6112" s="54"/>
      <c r="BB6112" s="54"/>
    </row>
    <row r="6113" spans="2:54" x14ac:dyDescent="0.25">
      <c r="B6113" s="77"/>
      <c r="C6113" s="77"/>
      <c r="D6113" s="77"/>
      <c r="E6113" s="77"/>
      <c r="F6113" s="77"/>
      <c r="G6113" s="77"/>
      <c r="I6113" s="78"/>
      <c r="K6113" s="78"/>
      <c r="L6113" s="77"/>
      <c r="M6113" s="78"/>
      <c r="N6113" s="78"/>
      <c r="O6113" s="78"/>
      <c r="P6113" s="78"/>
      <c r="Q6113" s="144"/>
      <c r="R6113" s="78"/>
      <c r="S6113" s="78"/>
      <c r="T6113" s="78"/>
      <c r="U6113" s="78"/>
      <c r="V6113" s="219"/>
      <c r="W6113" s="78"/>
      <c r="X6113" s="78"/>
      <c r="Y6113" s="78"/>
      <c r="Z6113" s="78"/>
      <c r="AA6113" s="77"/>
      <c r="AB6113" s="77"/>
      <c r="AC6113" s="78"/>
      <c r="AD6113" s="104"/>
      <c r="AE6113" s="78"/>
      <c r="AF6113" s="104"/>
      <c r="AG6113" s="78"/>
      <c r="AH6113" s="104"/>
      <c r="AI6113" s="78"/>
      <c r="AJ6113" s="104"/>
      <c r="AK6113" s="78"/>
      <c r="AL6113" s="78"/>
      <c r="AM6113" s="8"/>
      <c r="AN6113" s="78"/>
      <c r="AO6113" s="78"/>
      <c r="AP6113" s="78"/>
      <c r="AQ6113" s="78"/>
      <c r="AR6113" s="78"/>
      <c r="AS6113" s="78"/>
      <c r="AT6113" s="78"/>
      <c r="AU6113" s="78"/>
      <c r="AV6113" s="78"/>
      <c r="AW6113" s="77"/>
      <c r="AX6113" s="144"/>
      <c r="AY6113" s="144"/>
      <c r="AZ6113" s="144"/>
      <c r="BA6113" s="54"/>
      <c r="BB6113" s="54"/>
    </row>
    <row r="6114" spans="2:54" x14ac:dyDescent="0.25">
      <c r="B6114" s="77"/>
      <c r="C6114" s="77"/>
      <c r="D6114" s="77"/>
      <c r="E6114" s="77"/>
      <c r="F6114" s="77"/>
      <c r="G6114" s="77"/>
      <c r="I6114" s="78"/>
      <c r="K6114" s="78"/>
      <c r="L6114" s="77"/>
      <c r="M6114" s="78"/>
      <c r="N6114" s="78"/>
      <c r="O6114" s="78"/>
      <c r="P6114" s="78"/>
      <c r="Q6114" s="144"/>
      <c r="R6114" s="78"/>
      <c r="S6114" s="78"/>
      <c r="T6114" s="78"/>
      <c r="U6114" s="78"/>
      <c r="V6114" s="219"/>
      <c r="W6114" s="78"/>
      <c r="X6114" s="78"/>
      <c r="Y6114" s="78"/>
      <c r="Z6114" s="78"/>
      <c r="AA6114" s="77"/>
      <c r="AB6114" s="77"/>
      <c r="AC6114" s="78"/>
      <c r="AD6114" s="104"/>
      <c r="AE6114" s="78"/>
      <c r="AF6114" s="104"/>
      <c r="AG6114" s="78"/>
      <c r="AH6114" s="104"/>
      <c r="AI6114" s="78"/>
      <c r="AJ6114" s="104"/>
      <c r="AK6114" s="78"/>
      <c r="AL6114" s="78"/>
      <c r="AM6114" s="8"/>
      <c r="AN6114" s="78"/>
      <c r="AO6114" s="78"/>
      <c r="AP6114" s="78"/>
      <c r="AQ6114" s="78"/>
      <c r="AR6114" s="78"/>
      <c r="AS6114" s="78"/>
      <c r="AT6114" s="78"/>
      <c r="AU6114" s="78"/>
      <c r="AV6114" s="78"/>
      <c r="AW6114" s="77"/>
      <c r="AX6114" s="144"/>
      <c r="AY6114" s="144"/>
      <c r="AZ6114" s="144"/>
      <c r="BA6114" s="54"/>
      <c r="BB6114" s="54"/>
    </row>
    <row r="6115" spans="2:54" x14ac:dyDescent="0.25">
      <c r="B6115" s="77"/>
      <c r="C6115" s="77"/>
      <c r="D6115" s="77"/>
      <c r="E6115" s="77"/>
      <c r="F6115" s="77"/>
      <c r="G6115" s="77"/>
      <c r="I6115" s="78"/>
      <c r="K6115" s="78"/>
      <c r="L6115" s="77"/>
      <c r="M6115" s="78"/>
      <c r="N6115" s="78"/>
      <c r="O6115" s="78"/>
      <c r="P6115" s="78"/>
      <c r="Q6115" s="144"/>
      <c r="R6115" s="78"/>
      <c r="S6115" s="78"/>
      <c r="T6115" s="78"/>
      <c r="U6115" s="78"/>
      <c r="V6115" s="219"/>
      <c r="W6115" s="78"/>
      <c r="X6115" s="78"/>
      <c r="Y6115" s="78"/>
      <c r="Z6115" s="78"/>
      <c r="AA6115" s="77"/>
      <c r="AB6115" s="77"/>
      <c r="AC6115" s="78"/>
      <c r="AD6115" s="104"/>
      <c r="AE6115" s="78"/>
      <c r="AF6115" s="104"/>
      <c r="AG6115" s="78"/>
      <c r="AH6115" s="104"/>
      <c r="AI6115" s="78"/>
      <c r="AJ6115" s="104"/>
      <c r="AK6115" s="78"/>
      <c r="AL6115" s="78"/>
      <c r="AM6115" s="8"/>
      <c r="AN6115" s="78"/>
      <c r="AO6115" s="78"/>
      <c r="AP6115" s="78"/>
      <c r="AQ6115" s="78"/>
      <c r="AR6115" s="78"/>
      <c r="AS6115" s="78"/>
      <c r="AT6115" s="78"/>
      <c r="AU6115" s="78"/>
      <c r="AV6115" s="78"/>
      <c r="AW6115" s="77"/>
      <c r="AX6115" s="144"/>
      <c r="AY6115" s="144"/>
      <c r="AZ6115" s="144"/>
      <c r="BA6115" s="54"/>
      <c r="BB6115" s="54"/>
    </row>
    <row r="6116" spans="2:54" x14ac:dyDescent="0.25">
      <c r="B6116" s="77"/>
      <c r="C6116" s="77"/>
      <c r="D6116" s="77"/>
      <c r="E6116" s="77"/>
      <c r="F6116" s="77"/>
      <c r="G6116" s="77"/>
      <c r="I6116" s="78"/>
      <c r="K6116" s="78"/>
      <c r="L6116" s="77"/>
      <c r="M6116" s="78"/>
      <c r="N6116" s="78"/>
      <c r="O6116" s="78"/>
      <c r="P6116" s="78"/>
      <c r="Q6116" s="144"/>
      <c r="R6116" s="78"/>
      <c r="S6116" s="78"/>
      <c r="T6116" s="78"/>
      <c r="U6116" s="78"/>
      <c r="V6116" s="219"/>
      <c r="W6116" s="78"/>
      <c r="X6116" s="78"/>
      <c r="Y6116" s="78"/>
      <c r="Z6116" s="78"/>
      <c r="AA6116" s="77"/>
      <c r="AB6116" s="77"/>
      <c r="AC6116" s="78"/>
      <c r="AD6116" s="104"/>
      <c r="AE6116" s="78"/>
      <c r="AF6116" s="104"/>
      <c r="AG6116" s="78"/>
      <c r="AH6116" s="104"/>
      <c r="AI6116" s="78"/>
      <c r="AJ6116" s="104"/>
      <c r="AK6116" s="78"/>
      <c r="AL6116" s="78"/>
      <c r="AM6116" s="8"/>
      <c r="AN6116" s="78"/>
      <c r="AO6116" s="78"/>
      <c r="AP6116" s="78"/>
      <c r="AQ6116" s="78"/>
      <c r="AR6116" s="78"/>
      <c r="AS6116" s="78"/>
      <c r="AT6116" s="78"/>
      <c r="AU6116" s="78"/>
      <c r="AV6116" s="78"/>
      <c r="AW6116" s="77"/>
      <c r="AX6116" s="144"/>
      <c r="AY6116" s="144"/>
      <c r="AZ6116" s="144"/>
      <c r="BA6116" s="54"/>
      <c r="BB6116" s="54"/>
    </row>
    <row r="6117" spans="2:54" x14ac:dyDescent="0.25">
      <c r="B6117" s="77"/>
      <c r="C6117" s="77"/>
      <c r="D6117" s="77"/>
      <c r="E6117" s="77"/>
      <c r="F6117" s="77"/>
      <c r="G6117" s="77"/>
      <c r="I6117" s="78"/>
      <c r="K6117" s="78"/>
      <c r="L6117" s="77"/>
      <c r="M6117" s="78"/>
      <c r="N6117" s="78"/>
      <c r="O6117" s="78"/>
      <c r="P6117" s="78"/>
      <c r="Q6117" s="144"/>
      <c r="R6117" s="78"/>
      <c r="S6117" s="78"/>
      <c r="T6117" s="78"/>
      <c r="U6117" s="78"/>
      <c r="V6117" s="219"/>
      <c r="W6117" s="78"/>
      <c r="X6117" s="78"/>
      <c r="Y6117" s="78"/>
      <c r="Z6117" s="78"/>
      <c r="AA6117" s="77"/>
      <c r="AB6117" s="77"/>
      <c r="AC6117" s="78"/>
      <c r="AD6117" s="104"/>
      <c r="AE6117" s="78"/>
      <c r="AF6117" s="104"/>
      <c r="AG6117" s="78"/>
      <c r="AH6117" s="104"/>
      <c r="AI6117" s="78"/>
      <c r="AJ6117" s="104"/>
      <c r="AK6117" s="78"/>
      <c r="AL6117" s="78"/>
      <c r="AM6117" s="8"/>
      <c r="AN6117" s="78"/>
      <c r="AO6117" s="78"/>
      <c r="AP6117" s="78"/>
      <c r="AQ6117" s="78"/>
      <c r="AR6117" s="78"/>
      <c r="AS6117" s="78"/>
      <c r="AT6117" s="78"/>
      <c r="AU6117" s="78"/>
      <c r="AV6117" s="78"/>
      <c r="AW6117" s="77"/>
      <c r="AX6117" s="144"/>
      <c r="AY6117" s="144"/>
      <c r="AZ6117" s="144"/>
      <c r="BA6117" s="54"/>
      <c r="BB6117" s="54"/>
    </row>
    <row r="6118" spans="2:54" x14ac:dyDescent="0.25">
      <c r="B6118" s="77"/>
      <c r="C6118" s="77"/>
      <c r="D6118" s="77"/>
      <c r="E6118" s="77"/>
      <c r="F6118" s="77"/>
      <c r="G6118" s="77"/>
      <c r="I6118" s="78"/>
      <c r="K6118" s="78"/>
      <c r="L6118" s="77"/>
      <c r="M6118" s="78"/>
      <c r="N6118" s="78"/>
      <c r="O6118" s="78"/>
      <c r="P6118" s="78"/>
      <c r="Q6118" s="144"/>
      <c r="R6118" s="78"/>
      <c r="S6118" s="78"/>
      <c r="T6118" s="78"/>
      <c r="U6118" s="78"/>
      <c r="V6118" s="219"/>
      <c r="W6118" s="78"/>
      <c r="X6118" s="78"/>
      <c r="Y6118" s="78"/>
      <c r="Z6118" s="78"/>
      <c r="AA6118" s="77"/>
      <c r="AB6118" s="77"/>
      <c r="AC6118" s="78"/>
      <c r="AD6118" s="104"/>
      <c r="AE6118" s="78"/>
      <c r="AF6118" s="104"/>
      <c r="AG6118" s="78"/>
      <c r="AH6118" s="104"/>
      <c r="AI6118" s="78"/>
      <c r="AJ6118" s="104"/>
      <c r="AK6118" s="78"/>
      <c r="AL6118" s="78"/>
      <c r="AM6118" s="8"/>
      <c r="AN6118" s="78"/>
      <c r="AO6118" s="78"/>
      <c r="AP6118" s="78"/>
      <c r="AQ6118" s="78"/>
      <c r="AR6118" s="78"/>
      <c r="AS6118" s="78"/>
      <c r="AT6118" s="78"/>
      <c r="AU6118" s="78"/>
      <c r="AV6118" s="78"/>
      <c r="AW6118" s="77"/>
      <c r="AX6118" s="144"/>
      <c r="AY6118" s="144"/>
      <c r="AZ6118" s="144"/>
      <c r="BA6118" s="54"/>
      <c r="BB6118" s="54"/>
    </row>
    <row r="6119" spans="2:54" x14ac:dyDescent="0.25">
      <c r="B6119" s="77"/>
      <c r="C6119" s="77"/>
      <c r="D6119" s="77"/>
      <c r="E6119" s="77"/>
      <c r="F6119" s="77"/>
      <c r="G6119" s="77"/>
      <c r="I6119" s="78"/>
      <c r="K6119" s="78"/>
      <c r="L6119" s="77"/>
      <c r="M6119" s="78"/>
      <c r="N6119" s="78"/>
      <c r="O6119" s="78"/>
      <c r="P6119" s="78"/>
      <c r="Q6119" s="144"/>
      <c r="R6119" s="78"/>
      <c r="S6119" s="78"/>
      <c r="T6119" s="78"/>
      <c r="U6119" s="78"/>
      <c r="V6119" s="219"/>
      <c r="W6119" s="78"/>
      <c r="X6119" s="78"/>
      <c r="Y6119" s="78"/>
      <c r="Z6119" s="78"/>
      <c r="AA6119" s="77"/>
      <c r="AB6119" s="77"/>
      <c r="AC6119" s="78"/>
      <c r="AD6119" s="104"/>
      <c r="AE6119" s="78"/>
      <c r="AF6119" s="104"/>
      <c r="AG6119" s="78"/>
      <c r="AH6119" s="104"/>
      <c r="AI6119" s="78"/>
      <c r="AJ6119" s="104"/>
      <c r="AK6119" s="78"/>
      <c r="AL6119" s="78"/>
      <c r="AM6119" s="8"/>
      <c r="AN6119" s="78"/>
      <c r="AO6119" s="78"/>
      <c r="AP6119" s="78"/>
      <c r="AQ6119" s="78"/>
      <c r="AR6119" s="78"/>
      <c r="AS6119" s="78"/>
      <c r="AT6119" s="78"/>
      <c r="AU6119" s="78"/>
      <c r="AV6119" s="78"/>
      <c r="AW6119" s="77"/>
      <c r="AX6119" s="144"/>
      <c r="AY6119" s="144"/>
      <c r="AZ6119" s="144"/>
      <c r="BA6119" s="54"/>
      <c r="BB6119" s="54"/>
    </row>
    <row r="6120" spans="2:54" x14ac:dyDescent="0.25">
      <c r="B6120" s="77"/>
      <c r="C6120" s="77"/>
      <c r="D6120" s="77"/>
      <c r="E6120" s="77"/>
      <c r="F6120" s="77"/>
      <c r="G6120" s="77"/>
      <c r="I6120" s="78"/>
      <c r="K6120" s="78"/>
      <c r="L6120" s="77"/>
      <c r="M6120" s="78"/>
      <c r="N6120" s="78"/>
      <c r="O6120" s="78"/>
      <c r="P6120" s="78"/>
      <c r="Q6120" s="144"/>
      <c r="R6120" s="78"/>
      <c r="S6120" s="78"/>
      <c r="T6120" s="78"/>
      <c r="U6120" s="78"/>
      <c r="V6120" s="219"/>
      <c r="W6120" s="78"/>
      <c r="X6120" s="78"/>
      <c r="Y6120" s="78"/>
      <c r="Z6120" s="78"/>
      <c r="AA6120" s="77"/>
      <c r="AB6120" s="77"/>
      <c r="AC6120" s="78"/>
      <c r="AD6120" s="104"/>
      <c r="AE6120" s="78"/>
      <c r="AF6120" s="104"/>
      <c r="AG6120" s="78"/>
      <c r="AH6120" s="104"/>
      <c r="AI6120" s="78"/>
      <c r="AJ6120" s="104"/>
      <c r="AK6120" s="78"/>
      <c r="AL6120" s="78"/>
      <c r="AM6120" s="8"/>
      <c r="AN6120" s="78"/>
      <c r="AO6120" s="78"/>
      <c r="AP6120" s="78"/>
      <c r="AQ6120" s="78"/>
      <c r="AR6120" s="78"/>
      <c r="AS6120" s="78"/>
      <c r="AT6120" s="78"/>
      <c r="AU6120" s="78"/>
      <c r="AV6120" s="78"/>
      <c r="AW6120" s="77"/>
      <c r="AX6120" s="144"/>
      <c r="AY6120" s="144"/>
      <c r="AZ6120" s="144"/>
      <c r="BA6120" s="54"/>
      <c r="BB6120" s="54"/>
    </row>
    <row r="6121" spans="2:54" x14ac:dyDescent="0.25">
      <c r="B6121" s="77"/>
      <c r="C6121" s="77"/>
      <c r="D6121" s="77"/>
      <c r="E6121" s="77"/>
      <c r="F6121" s="77"/>
      <c r="G6121" s="77"/>
      <c r="I6121" s="78"/>
      <c r="K6121" s="78"/>
      <c r="L6121" s="77"/>
      <c r="M6121" s="78"/>
      <c r="N6121" s="78"/>
      <c r="O6121" s="78"/>
      <c r="P6121" s="78"/>
      <c r="Q6121" s="144"/>
      <c r="R6121" s="78"/>
      <c r="S6121" s="78"/>
      <c r="T6121" s="78"/>
      <c r="U6121" s="78"/>
      <c r="V6121" s="219"/>
      <c r="W6121" s="78"/>
      <c r="X6121" s="78"/>
      <c r="Y6121" s="78"/>
      <c r="Z6121" s="78"/>
      <c r="AA6121" s="77"/>
      <c r="AB6121" s="77"/>
      <c r="AC6121" s="78"/>
      <c r="AD6121" s="104"/>
      <c r="AE6121" s="78"/>
      <c r="AF6121" s="104"/>
      <c r="AG6121" s="78"/>
      <c r="AH6121" s="104"/>
      <c r="AI6121" s="78"/>
      <c r="AJ6121" s="104"/>
      <c r="AK6121" s="78"/>
      <c r="AL6121" s="78"/>
      <c r="AM6121" s="8"/>
      <c r="AN6121" s="78"/>
      <c r="AO6121" s="78"/>
      <c r="AP6121" s="78"/>
      <c r="AQ6121" s="78"/>
      <c r="AR6121" s="78"/>
      <c r="AS6121" s="78"/>
      <c r="AT6121" s="78"/>
      <c r="AU6121" s="78"/>
      <c r="AV6121" s="78"/>
      <c r="AW6121" s="77"/>
      <c r="AX6121" s="144"/>
      <c r="AY6121" s="144"/>
      <c r="AZ6121" s="144"/>
      <c r="BA6121" s="54"/>
      <c r="BB6121" s="54"/>
    </row>
    <row r="6122" spans="2:54" x14ac:dyDescent="0.25">
      <c r="B6122" s="77"/>
      <c r="C6122" s="77"/>
      <c r="D6122" s="77"/>
      <c r="E6122" s="77"/>
      <c r="F6122" s="77"/>
      <c r="G6122" s="77"/>
      <c r="I6122" s="78"/>
      <c r="K6122" s="78"/>
      <c r="L6122" s="77"/>
      <c r="M6122" s="78"/>
      <c r="N6122" s="78"/>
      <c r="O6122" s="78"/>
      <c r="P6122" s="78"/>
      <c r="Q6122" s="144"/>
      <c r="R6122" s="78"/>
      <c r="S6122" s="78"/>
      <c r="T6122" s="78"/>
      <c r="U6122" s="78"/>
      <c r="V6122" s="219"/>
      <c r="W6122" s="78"/>
      <c r="X6122" s="78"/>
      <c r="Y6122" s="78"/>
      <c r="Z6122" s="78"/>
      <c r="AA6122" s="77"/>
      <c r="AB6122" s="77"/>
      <c r="AC6122" s="78"/>
      <c r="AD6122" s="104"/>
      <c r="AE6122" s="78"/>
      <c r="AF6122" s="104"/>
      <c r="AG6122" s="78"/>
      <c r="AH6122" s="104"/>
      <c r="AI6122" s="78"/>
      <c r="AJ6122" s="104"/>
      <c r="AK6122" s="78"/>
      <c r="AL6122" s="78"/>
      <c r="AM6122" s="8"/>
      <c r="AN6122" s="78"/>
      <c r="AO6122" s="78"/>
      <c r="AP6122" s="78"/>
      <c r="AQ6122" s="78"/>
      <c r="AR6122" s="78"/>
      <c r="AS6122" s="78"/>
      <c r="AT6122" s="78"/>
      <c r="AU6122" s="78"/>
      <c r="AV6122" s="78"/>
      <c r="AW6122" s="77"/>
      <c r="AX6122" s="144"/>
      <c r="AY6122" s="144"/>
      <c r="AZ6122" s="144"/>
      <c r="BA6122" s="54"/>
      <c r="BB6122" s="54"/>
    </row>
    <row r="6123" spans="2:54" x14ac:dyDescent="0.25">
      <c r="B6123" s="77"/>
      <c r="C6123" s="77"/>
      <c r="D6123" s="77"/>
      <c r="E6123" s="77"/>
      <c r="F6123" s="77"/>
      <c r="G6123" s="77"/>
      <c r="I6123" s="78"/>
      <c r="K6123" s="78"/>
      <c r="L6123" s="77"/>
      <c r="M6123" s="78"/>
      <c r="N6123" s="78"/>
      <c r="O6123" s="78"/>
      <c r="P6123" s="78"/>
      <c r="Q6123" s="144"/>
      <c r="R6123" s="78"/>
      <c r="S6123" s="78"/>
      <c r="T6123" s="78"/>
      <c r="U6123" s="78"/>
      <c r="V6123" s="219"/>
      <c r="W6123" s="78"/>
      <c r="X6123" s="78"/>
      <c r="Y6123" s="78"/>
      <c r="Z6123" s="78"/>
      <c r="AA6123" s="77"/>
      <c r="AB6123" s="77"/>
      <c r="AC6123" s="78"/>
      <c r="AD6123" s="104"/>
      <c r="AE6123" s="78"/>
      <c r="AF6123" s="104"/>
      <c r="AG6123" s="78"/>
      <c r="AH6123" s="104"/>
      <c r="AI6123" s="78"/>
      <c r="AJ6123" s="104"/>
      <c r="AK6123" s="78"/>
      <c r="AL6123" s="78"/>
      <c r="AM6123" s="8"/>
      <c r="AN6123" s="78"/>
      <c r="AO6123" s="78"/>
      <c r="AP6123" s="78"/>
      <c r="AQ6123" s="78"/>
      <c r="AR6123" s="78"/>
      <c r="AS6123" s="78"/>
      <c r="AT6123" s="78"/>
      <c r="AU6123" s="78"/>
      <c r="AV6123" s="78"/>
      <c r="AW6123" s="77"/>
      <c r="AX6123" s="144"/>
      <c r="AY6123" s="144"/>
      <c r="AZ6123" s="144"/>
      <c r="BA6123" s="54"/>
      <c r="BB6123" s="54"/>
    </row>
    <row r="6124" spans="2:54" x14ac:dyDescent="0.25">
      <c r="B6124" s="77"/>
      <c r="C6124" s="77"/>
      <c r="D6124" s="77"/>
      <c r="E6124" s="77"/>
      <c r="F6124" s="77"/>
      <c r="G6124" s="77"/>
      <c r="I6124" s="78"/>
      <c r="K6124" s="78"/>
      <c r="L6124" s="77"/>
      <c r="M6124" s="78"/>
      <c r="N6124" s="78"/>
      <c r="O6124" s="78"/>
      <c r="P6124" s="78"/>
      <c r="Q6124" s="144"/>
      <c r="R6124" s="78"/>
      <c r="S6124" s="78"/>
      <c r="T6124" s="78"/>
      <c r="U6124" s="78"/>
      <c r="V6124" s="219"/>
      <c r="W6124" s="78"/>
      <c r="X6124" s="78"/>
      <c r="Y6124" s="78"/>
      <c r="Z6124" s="78"/>
      <c r="AA6124" s="77"/>
      <c r="AB6124" s="77"/>
      <c r="AC6124" s="78"/>
      <c r="AD6124" s="104"/>
      <c r="AE6124" s="78"/>
      <c r="AF6124" s="104"/>
      <c r="AG6124" s="78"/>
      <c r="AH6124" s="104"/>
      <c r="AI6124" s="78"/>
      <c r="AJ6124" s="104"/>
      <c r="AK6124" s="78"/>
      <c r="AL6124" s="78"/>
      <c r="AM6124" s="8"/>
      <c r="AN6124" s="78"/>
      <c r="AO6124" s="78"/>
      <c r="AP6124" s="78"/>
      <c r="AQ6124" s="78"/>
      <c r="AR6124" s="78"/>
      <c r="AS6124" s="78"/>
      <c r="AT6124" s="78"/>
      <c r="AU6124" s="78"/>
      <c r="AV6124" s="78"/>
      <c r="AW6124" s="77"/>
      <c r="AX6124" s="144"/>
      <c r="AY6124" s="144"/>
      <c r="AZ6124" s="144"/>
      <c r="BA6124" s="54"/>
      <c r="BB6124" s="54"/>
    </row>
    <row r="6125" spans="2:54" x14ac:dyDescent="0.25">
      <c r="B6125" s="77"/>
      <c r="C6125" s="77"/>
      <c r="D6125" s="77"/>
      <c r="E6125" s="77"/>
      <c r="F6125" s="77"/>
      <c r="G6125" s="77"/>
      <c r="I6125" s="78"/>
      <c r="K6125" s="78"/>
      <c r="L6125" s="77"/>
      <c r="M6125" s="78"/>
      <c r="N6125" s="78"/>
      <c r="O6125" s="78"/>
      <c r="P6125" s="78"/>
      <c r="Q6125" s="144"/>
      <c r="R6125" s="78"/>
      <c r="S6125" s="78"/>
      <c r="T6125" s="78"/>
      <c r="U6125" s="78"/>
      <c r="V6125" s="219"/>
      <c r="W6125" s="78"/>
      <c r="X6125" s="78"/>
      <c r="Y6125" s="78"/>
      <c r="Z6125" s="78"/>
      <c r="AA6125" s="77"/>
      <c r="AB6125" s="77"/>
      <c r="AC6125" s="78"/>
      <c r="AD6125" s="104"/>
      <c r="AE6125" s="78"/>
      <c r="AF6125" s="104"/>
      <c r="AG6125" s="78"/>
      <c r="AH6125" s="104"/>
      <c r="AI6125" s="78"/>
      <c r="AJ6125" s="104"/>
      <c r="AK6125" s="78"/>
      <c r="AL6125" s="78"/>
      <c r="AM6125" s="8"/>
      <c r="AN6125" s="78"/>
      <c r="AO6125" s="78"/>
      <c r="AP6125" s="78"/>
      <c r="AQ6125" s="78"/>
      <c r="AR6125" s="78"/>
      <c r="AS6125" s="78"/>
      <c r="AT6125" s="78"/>
      <c r="AU6125" s="78"/>
      <c r="AV6125" s="78"/>
      <c r="AW6125" s="77"/>
      <c r="AX6125" s="144"/>
      <c r="AY6125" s="144"/>
      <c r="AZ6125" s="144"/>
      <c r="BA6125" s="54"/>
      <c r="BB6125" s="54"/>
    </row>
    <row r="6126" spans="2:54" x14ac:dyDescent="0.25">
      <c r="B6126" s="77"/>
      <c r="C6126" s="77"/>
      <c r="D6126" s="77"/>
      <c r="E6126" s="77"/>
      <c r="F6126" s="77"/>
      <c r="G6126" s="77"/>
      <c r="I6126" s="78"/>
      <c r="K6126" s="78"/>
      <c r="L6126" s="77"/>
      <c r="M6126" s="78"/>
      <c r="N6126" s="78"/>
      <c r="O6126" s="78"/>
      <c r="P6126" s="78"/>
      <c r="Q6126" s="144"/>
      <c r="R6126" s="78"/>
      <c r="S6126" s="78"/>
      <c r="T6126" s="78"/>
      <c r="U6126" s="78"/>
      <c r="V6126" s="219"/>
      <c r="W6126" s="78"/>
      <c r="X6126" s="78"/>
      <c r="Y6126" s="78"/>
      <c r="Z6126" s="78"/>
      <c r="AA6126" s="77"/>
      <c r="AB6126" s="77"/>
      <c r="AC6126" s="78"/>
      <c r="AD6126" s="104"/>
      <c r="AE6126" s="78"/>
      <c r="AF6126" s="104"/>
      <c r="AG6126" s="78"/>
      <c r="AH6126" s="104"/>
      <c r="AI6126" s="78"/>
      <c r="AJ6126" s="104"/>
      <c r="AK6126" s="78"/>
      <c r="AL6126" s="78"/>
      <c r="AM6126" s="8"/>
      <c r="AN6126" s="78"/>
      <c r="AO6126" s="78"/>
      <c r="AP6126" s="78"/>
      <c r="AQ6126" s="78"/>
      <c r="AR6126" s="78"/>
      <c r="AS6126" s="78"/>
      <c r="AT6126" s="78"/>
      <c r="AU6126" s="78"/>
      <c r="AV6126" s="78"/>
      <c r="AW6126" s="77"/>
      <c r="AX6126" s="144"/>
      <c r="AY6126" s="144"/>
      <c r="AZ6126" s="144"/>
      <c r="BA6126" s="54"/>
      <c r="BB6126" s="54"/>
    </row>
    <row r="6127" spans="2:54" x14ac:dyDescent="0.25">
      <c r="B6127" s="77"/>
      <c r="C6127" s="77"/>
      <c r="D6127" s="77"/>
      <c r="E6127" s="77"/>
      <c r="F6127" s="77"/>
      <c r="G6127" s="77"/>
      <c r="I6127" s="78"/>
      <c r="K6127" s="78"/>
      <c r="L6127" s="77"/>
      <c r="M6127" s="78"/>
      <c r="N6127" s="78"/>
      <c r="O6127" s="78"/>
      <c r="P6127" s="78"/>
      <c r="Q6127" s="144"/>
      <c r="R6127" s="78"/>
      <c r="S6127" s="78"/>
      <c r="T6127" s="78"/>
      <c r="U6127" s="78"/>
      <c r="V6127" s="219"/>
      <c r="W6127" s="78"/>
      <c r="X6127" s="78"/>
      <c r="Y6127" s="78"/>
      <c r="Z6127" s="78"/>
      <c r="AA6127" s="77"/>
      <c r="AB6127" s="77"/>
      <c r="AC6127" s="78"/>
      <c r="AD6127" s="104"/>
      <c r="AE6127" s="78"/>
      <c r="AF6127" s="104"/>
      <c r="AG6127" s="78"/>
      <c r="AH6127" s="104"/>
      <c r="AI6127" s="78"/>
      <c r="AJ6127" s="104"/>
      <c r="AK6127" s="78"/>
      <c r="AL6127" s="78"/>
      <c r="AM6127" s="8"/>
      <c r="AN6127" s="78"/>
      <c r="AO6127" s="78"/>
      <c r="AP6127" s="78"/>
      <c r="AQ6127" s="78"/>
      <c r="AR6127" s="78"/>
      <c r="AS6127" s="78"/>
      <c r="AT6127" s="78"/>
      <c r="AU6127" s="78"/>
      <c r="AV6127" s="78"/>
      <c r="AW6127" s="77"/>
      <c r="AX6127" s="144"/>
      <c r="AY6127" s="144"/>
      <c r="AZ6127" s="144"/>
      <c r="BA6127" s="54"/>
      <c r="BB6127" s="54"/>
    </row>
    <row r="6128" spans="2:54" x14ac:dyDescent="0.25">
      <c r="B6128" s="77"/>
      <c r="C6128" s="77"/>
      <c r="D6128" s="77"/>
      <c r="E6128" s="77"/>
      <c r="F6128" s="77"/>
      <c r="G6128" s="77"/>
      <c r="I6128" s="78"/>
      <c r="K6128" s="78"/>
      <c r="L6128" s="77"/>
      <c r="M6128" s="78"/>
      <c r="N6128" s="78"/>
      <c r="O6128" s="78"/>
      <c r="P6128" s="78"/>
      <c r="Q6128" s="144"/>
      <c r="R6128" s="78"/>
      <c r="S6128" s="78"/>
      <c r="T6128" s="78"/>
      <c r="U6128" s="78"/>
      <c r="V6128" s="219"/>
      <c r="W6128" s="78"/>
      <c r="X6128" s="78"/>
      <c r="Y6128" s="78"/>
      <c r="Z6128" s="78"/>
      <c r="AA6128" s="77"/>
      <c r="AB6128" s="77"/>
      <c r="AC6128" s="78"/>
      <c r="AD6128" s="104"/>
      <c r="AE6128" s="78"/>
      <c r="AF6128" s="104"/>
      <c r="AG6128" s="78"/>
      <c r="AH6128" s="104"/>
      <c r="AI6128" s="78"/>
      <c r="AJ6128" s="104"/>
      <c r="AK6128" s="78"/>
      <c r="AL6128" s="78"/>
      <c r="AM6128" s="8"/>
      <c r="AN6128" s="78"/>
      <c r="AO6128" s="78"/>
      <c r="AP6128" s="78"/>
      <c r="AQ6128" s="78"/>
      <c r="AR6128" s="78"/>
      <c r="AS6128" s="78"/>
      <c r="AT6128" s="78"/>
      <c r="AU6128" s="78"/>
      <c r="AV6128" s="78"/>
      <c r="AW6128" s="77"/>
      <c r="AX6128" s="144"/>
      <c r="AY6128" s="144"/>
      <c r="AZ6128" s="144"/>
      <c r="BA6128" s="54"/>
      <c r="BB6128" s="54"/>
    </row>
    <row r="6129" spans="2:54" x14ac:dyDescent="0.25">
      <c r="B6129" s="77"/>
      <c r="C6129" s="77"/>
      <c r="D6129" s="77"/>
      <c r="E6129" s="77"/>
      <c r="F6129" s="77"/>
      <c r="G6129" s="77"/>
      <c r="I6129" s="78"/>
      <c r="K6129" s="78"/>
      <c r="L6129" s="77"/>
      <c r="M6129" s="78"/>
      <c r="N6129" s="78"/>
      <c r="O6129" s="78"/>
      <c r="P6129" s="78"/>
      <c r="Q6129" s="144"/>
      <c r="R6129" s="78"/>
      <c r="S6129" s="78"/>
      <c r="T6129" s="78"/>
      <c r="U6129" s="78"/>
      <c r="V6129" s="219"/>
      <c r="W6129" s="78"/>
      <c r="X6129" s="78"/>
      <c r="Y6129" s="78"/>
      <c r="Z6129" s="78"/>
      <c r="AA6129" s="77"/>
      <c r="AB6129" s="77"/>
      <c r="AC6129" s="78"/>
      <c r="AD6129" s="104"/>
      <c r="AE6129" s="78"/>
      <c r="AF6129" s="104"/>
      <c r="AG6129" s="78"/>
      <c r="AH6129" s="104"/>
      <c r="AI6129" s="78"/>
      <c r="AJ6129" s="104"/>
      <c r="AK6129" s="78"/>
      <c r="AL6129" s="78"/>
      <c r="AM6129" s="8"/>
      <c r="AN6129" s="78"/>
      <c r="AO6129" s="78"/>
      <c r="AP6129" s="78"/>
      <c r="AQ6129" s="78"/>
      <c r="AR6129" s="78"/>
      <c r="AS6129" s="78"/>
      <c r="AT6129" s="78"/>
      <c r="AU6129" s="78"/>
      <c r="AV6129" s="78"/>
      <c r="AW6129" s="77"/>
      <c r="AX6129" s="144"/>
      <c r="AY6129" s="144"/>
      <c r="AZ6129" s="144"/>
      <c r="BA6129" s="54"/>
      <c r="BB6129" s="54"/>
    </row>
    <row r="6130" spans="2:54" x14ac:dyDescent="0.25">
      <c r="B6130" s="77"/>
      <c r="C6130" s="77"/>
      <c r="D6130" s="77"/>
      <c r="E6130" s="77"/>
      <c r="F6130" s="77"/>
      <c r="G6130" s="77"/>
      <c r="I6130" s="78"/>
      <c r="K6130" s="78"/>
      <c r="L6130" s="77"/>
      <c r="M6130" s="78"/>
      <c r="N6130" s="78"/>
      <c r="O6130" s="78"/>
      <c r="P6130" s="78"/>
      <c r="Q6130" s="144"/>
      <c r="R6130" s="78"/>
      <c r="S6130" s="78"/>
      <c r="T6130" s="78"/>
      <c r="U6130" s="78"/>
      <c r="V6130" s="219"/>
      <c r="W6130" s="78"/>
      <c r="X6130" s="78"/>
      <c r="Y6130" s="78"/>
      <c r="Z6130" s="78"/>
      <c r="AA6130" s="77"/>
      <c r="AB6130" s="77"/>
      <c r="AC6130" s="78"/>
      <c r="AD6130" s="104"/>
      <c r="AE6130" s="78"/>
      <c r="AF6130" s="104"/>
      <c r="AG6130" s="78"/>
      <c r="AH6130" s="104"/>
      <c r="AI6130" s="78"/>
      <c r="AJ6130" s="104"/>
      <c r="AK6130" s="78"/>
      <c r="AL6130" s="78"/>
      <c r="AM6130" s="8"/>
      <c r="AN6130" s="78"/>
      <c r="AO6130" s="78"/>
      <c r="AP6130" s="78"/>
      <c r="AQ6130" s="78"/>
      <c r="AR6130" s="78"/>
      <c r="AS6130" s="78"/>
      <c r="AT6130" s="78"/>
      <c r="AU6130" s="78"/>
      <c r="AV6130" s="78"/>
      <c r="AW6130" s="77"/>
      <c r="AX6130" s="144"/>
      <c r="AY6130" s="144"/>
      <c r="AZ6130" s="144"/>
      <c r="BA6130" s="54"/>
      <c r="BB6130" s="54"/>
    </row>
    <row r="6131" spans="2:54" x14ac:dyDescent="0.25">
      <c r="B6131" s="77"/>
      <c r="C6131" s="77"/>
      <c r="D6131" s="77"/>
      <c r="E6131" s="77"/>
      <c r="F6131" s="77"/>
      <c r="G6131" s="77"/>
      <c r="I6131" s="78"/>
      <c r="K6131" s="78"/>
      <c r="L6131" s="77"/>
      <c r="M6131" s="78"/>
      <c r="N6131" s="78"/>
      <c r="O6131" s="78"/>
      <c r="P6131" s="78"/>
      <c r="Q6131" s="144"/>
      <c r="R6131" s="78"/>
      <c r="S6131" s="78"/>
      <c r="T6131" s="78"/>
      <c r="U6131" s="78"/>
      <c r="V6131" s="219"/>
      <c r="W6131" s="78"/>
      <c r="X6131" s="78"/>
      <c r="Y6131" s="78"/>
      <c r="Z6131" s="78"/>
      <c r="AA6131" s="77"/>
      <c r="AB6131" s="77"/>
      <c r="AC6131" s="78"/>
      <c r="AD6131" s="104"/>
      <c r="AE6131" s="78"/>
      <c r="AF6131" s="104"/>
      <c r="AG6131" s="78"/>
      <c r="AH6131" s="104"/>
      <c r="AI6131" s="78"/>
      <c r="AJ6131" s="104"/>
      <c r="AK6131" s="78"/>
      <c r="AL6131" s="78"/>
      <c r="AM6131" s="8"/>
      <c r="AN6131" s="78"/>
      <c r="AO6131" s="78"/>
      <c r="AP6131" s="78"/>
      <c r="AQ6131" s="78"/>
      <c r="AR6131" s="78"/>
      <c r="AS6131" s="78"/>
      <c r="AT6131" s="78"/>
      <c r="AU6131" s="78"/>
      <c r="AV6131" s="78"/>
      <c r="AW6131" s="77"/>
      <c r="AX6131" s="144"/>
      <c r="AY6131" s="144"/>
      <c r="AZ6131" s="144"/>
      <c r="BA6131" s="54"/>
      <c r="BB6131" s="54"/>
    </row>
    <row r="6132" spans="2:54" x14ac:dyDescent="0.25">
      <c r="B6132" s="77"/>
      <c r="C6132" s="77"/>
      <c r="D6132" s="77"/>
      <c r="E6132" s="77"/>
      <c r="F6132" s="77"/>
      <c r="G6132" s="77"/>
      <c r="I6132" s="78"/>
      <c r="K6132" s="78"/>
      <c r="L6132" s="77"/>
      <c r="M6132" s="78"/>
      <c r="N6132" s="78"/>
      <c r="O6132" s="78"/>
      <c r="P6132" s="78"/>
      <c r="Q6132" s="144"/>
      <c r="R6132" s="78"/>
      <c r="S6132" s="78"/>
      <c r="T6132" s="78"/>
      <c r="U6132" s="78"/>
      <c r="V6132" s="219"/>
      <c r="W6132" s="78"/>
      <c r="X6132" s="78"/>
      <c r="Y6132" s="78"/>
      <c r="Z6132" s="78"/>
      <c r="AA6132" s="77"/>
      <c r="AB6132" s="77"/>
      <c r="AC6132" s="78"/>
      <c r="AD6132" s="104"/>
      <c r="AE6132" s="78"/>
      <c r="AF6132" s="104"/>
      <c r="AG6132" s="78"/>
      <c r="AH6132" s="104"/>
      <c r="AI6132" s="78"/>
      <c r="AJ6132" s="104"/>
      <c r="AK6132" s="78"/>
      <c r="AL6132" s="78"/>
      <c r="AM6132" s="8"/>
      <c r="AN6132" s="78"/>
      <c r="AO6132" s="78"/>
      <c r="AP6132" s="78"/>
      <c r="AQ6132" s="78"/>
      <c r="AR6132" s="78"/>
      <c r="AS6132" s="78"/>
      <c r="AT6132" s="78"/>
      <c r="AU6132" s="78"/>
      <c r="AV6132" s="78"/>
      <c r="AW6132" s="77"/>
      <c r="AX6132" s="144"/>
      <c r="AY6132" s="144"/>
      <c r="AZ6132" s="144"/>
      <c r="BA6132" s="54"/>
      <c r="BB6132" s="54"/>
    </row>
    <row r="6133" spans="2:54" x14ac:dyDescent="0.25">
      <c r="B6133" s="77"/>
      <c r="C6133" s="77"/>
      <c r="D6133" s="77"/>
      <c r="E6133" s="77"/>
      <c r="F6133" s="77"/>
      <c r="G6133" s="77"/>
      <c r="I6133" s="78"/>
      <c r="K6133" s="78"/>
      <c r="L6133" s="77"/>
      <c r="M6133" s="78"/>
      <c r="N6133" s="78"/>
      <c r="O6133" s="78"/>
      <c r="P6133" s="78"/>
      <c r="Q6133" s="144"/>
      <c r="R6133" s="78"/>
      <c r="S6133" s="78"/>
      <c r="T6133" s="78"/>
      <c r="U6133" s="78"/>
      <c r="V6133" s="219"/>
      <c r="W6133" s="78"/>
      <c r="X6133" s="78"/>
      <c r="Y6133" s="78"/>
      <c r="Z6133" s="78"/>
      <c r="AA6133" s="77"/>
      <c r="AB6133" s="77"/>
      <c r="AC6133" s="78"/>
      <c r="AD6133" s="104"/>
      <c r="AE6133" s="78"/>
      <c r="AF6133" s="104"/>
      <c r="AG6133" s="78"/>
      <c r="AH6133" s="104"/>
      <c r="AI6133" s="78"/>
      <c r="AJ6133" s="104"/>
      <c r="AK6133" s="78"/>
      <c r="AL6133" s="78"/>
      <c r="AM6133" s="8"/>
      <c r="AN6133" s="78"/>
      <c r="AO6133" s="78"/>
      <c r="AP6133" s="78"/>
      <c r="AQ6133" s="78"/>
      <c r="AR6133" s="78"/>
      <c r="AS6133" s="78"/>
      <c r="AT6133" s="78"/>
      <c r="AU6133" s="78"/>
      <c r="AV6133" s="78"/>
      <c r="AW6133" s="77"/>
      <c r="AX6133" s="144"/>
      <c r="AY6133" s="144"/>
      <c r="AZ6133" s="144"/>
      <c r="BA6133" s="54"/>
      <c r="BB6133" s="54"/>
    </row>
    <row r="6134" spans="2:54" x14ac:dyDescent="0.25">
      <c r="B6134" s="77"/>
      <c r="C6134" s="77"/>
      <c r="D6134" s="77"/>
      <c r="E6134" s="77"/>
      <c r="F6134" s="77"/>
      <c r="G6134" s="77"/>
      <c r="I6134" s="78"/>
      <c r="K6134" s="78"/>
      <c r="L6134" s="77"/>
      <c r="M6134" s="78"/>
      <c r="N6134" s="78"/>
      <c r="O6134" s="78"/>
      <c r="P6134" s="78"/>
      <c r="Q6134" s="144"/>
      <c r="R6134" s="78"/>
      <c r="S6134" s="78"/>
      <c r="T6134" s="78"/>
      <c r="U6134" s="78"/>
      <c r="V6134" s="219"/>
      <c r="W6134" s="78"/>
      <c r="X6134" s="78"/>
      <c r="Y6134" s="78"/>
      <c r="Z6134" s="78"/>
      <c r="AA6134" s="77"/>
      <c r="AB6134" s="77"/>
      <c r="AC6134" s="78"/>
      <c r="AD6134" s="104"/>
      <c r="AE6134" s="78"/>
      <c r="AF6134" s="104"/>
      <c r="AG6134" s="78"/>
      <c r="AH6134" s="104"/>
      <c r="AI6134" s="78"/>
      <c r="AJ6134" s="104"/>
      <c r="AK6134" s="78"/>
      <c r="AL6134" s="78"/>
      <c r="AM6134" s="8"/>
      <c r="AN6134" s="78"/>
      <c r="AO6134" s="78"/>
      <c r="AP6134" s="78"/>
      <c r="AQ6134" s="78"/>
      <c r="AR6134" s="78"/>
      <c r="AS6134" s="78"/>
      <c r="AT6134" s="78"/>
      <c r="AU6134" s="78"/>
      <c r="AV6134" s="78"/>
      <c r="AW6134" s="77"/>
      <c r="AX6134" s="144"/>
      <c r="AY6134" s="144"/>
      <c r="AZ6134" s="144"/>
      <c r="BA6134" s="54"/>
      <c r="BB6134" s="54"/>
    </row>
    <row r="6135" spans="2:54" x14ac:dyDescent="0.25">
      <c r="B6135" s="77"/>
      <c r="C6135" s="77"/>
      <c r="D6135" s="77"/>
      <c r="E6135" s="77"/>
      <c r="F6135" s="77"/>
      <c r="G6135" s="77"/>
      <c r="I6135" s="78"/>
      <c r="K6135" s="78"/>
      <c r="L6135" s="77"/>
      <c r="M6135" s="78"/>
      <c r="N6135" s="78"/>
      <c r="O6135" s="78"/>
      <c r="P6135" s="78"/>
      <c r="Q6135" s="144"/>
      <c r="R6135" s="78"/>
      <c r="S6135" s="78"/>
      <c r="T6135" s="78"/>
      <c r="U6135" s="78"/>
      <c r="V6135" s="219"/>
      <c r="W6135" s="78"/>
      <c r="X6135" s="78"/>
      <c r="Y6135" s="78"/>
      <c r="Z6135" s="78"/>
      <c r="AA6135" s="77"/>
      <c r="AB6135" s="77"/>
      <c r="AC6135" s="78"/>
      <c r="AD6135" s="104"/>
      <c r="AE6135" s="78"/>
      <c r="AF6135" s="104"/>
      <c r="AG6135" s="78"/>
      <c r="AH6135" s="104"/>
      <c r="AI6135" s="78"/>
      <c r="AJ6135" s="104"/>
      <c r="AK6135" s="78"/>
      <c r="AL6135" s="78"/>
      <c r="AM6135" s="8"/>
      <c r="AN6135" s="78"/>
      <c r="AO6135" s="78"/>
      <c r="AP6135" s="78"/>
      <c r="AQ6135" s="78"/>
      <c r="AR6135" s="78"/>
      <c r="AS6135" s="78"/>
      <c r="AT6135" s="78"/>
      <c r="AU6135" s="78"/>
      <c r="AV6135" s="78"/>
      <c r="AW6135" s="77"/>
      <c r="AX6135" s="144"/>
      <c r="AY6135" s="144"/>
      <c r="AZ6135" s="144"/>
      <c r="BA6135" s="54"/>
      <c r="BB6135" s="54"/>
    </row>
    <row r="6136" spans="2:54" x14ac:dyDescent="0.25">
      <c r="B6136" s="77"/>
      <c r="C6136" s="77"/>
      <c r="D6136" s="77"/>
      <c r="E6136" s="77"/>
      <c r="F6136" s="77"/>
      <c r="G6136" s="77"/>
      <c r="I6136" s="78"/>
      <c r="K6136" s="78"/>
      <c r="L6136" s="77"/>
      <c r="M6136" s="78"/>
      <c r="N6136" s="78"/>
      <c r="O6136" s="78"/>
      <c r="P6136" s="78"/>
      <c r="Q6136" s="144"/>
      <c r="R6136" s="78"/>
      <c r="S6136" s="78"/>
      <c r="T6136" s="78"/>
      <c r="U6136" s="78"/>
      <c r="V6136" s="219"/>
      <c r="W6136" s="78"/>
      <c r="X6136" s="78"/>
      <c r="Y6136" s="78"/>
      <c r="Z6136" s="78"/>
      <c r="AA6136" s="77"/>
      <c r="AB6136" s="77"/>
      <c r="AC6136" s="78"/>
      <c r="AD6136" s="104"/>
      <c r="AE6136" s="78"/>
      <c r="AF6136" s="104"/>
      <c r="AG6136" s="78"/>
      <c r="AH6136" s="104"/>
      <c r="AI6136" s="78"/>
      <c r="AJ6136" s="104"/>
      <c r="AK6136" s="78"/>
      <c r="AL6136" s="78"/>
      <c r="AM6136" s="8"/>
      <c r="AN6136" s="78"/>
      <c r="AO6136" s="78"/>
      <c r="AP6136" s="78"/>
      <c r="AQ6136" s="78"/>
      <c r="AR6136" s="78"/>
      <c r="AS6136" s="78"/>
      <c r="AT6136" s="78"/>
      <c r="AU6136" s="78"/>
      <c r="AV6136" s="78"/>
      <c r="AW6136" s="77"/>
      <c r="AX6136" s="144"/>
      <c r="AY6136" s="144"/>
      <c r="AZ6136" s="144"/>
      <c r="BA6136" s="54"/>
      <c r="BB6136" s="54"/>
    </row>
    <row r="6137" spans="2:54" x14ac:dyDescent="0.25">
      <c r="B6137" s="77"/>
      <c r="C6137" s="77"/>
      <c r="D6137" s="77"/>
      <c r="E6137" s="77"/>
      <c r="F6137" s="77"/>
      <c r="G6137" s="77"/>
      <c r="I6137" s="78"/>
      <c r="K6137" s="78"/>
      <c r="L6137" s="77"/>
      <c r="M6137" s="78"/>
      <c r="N6137" s="78"/>
      <c r="O6137" s="78"/>
      <c r="P6137" s="78"/>
      <c r="Q6137" s="144"/>
      <c r="R6137" s="78"/>
      <c r="S6137" s="78"/>
      <c r="T6137" s="78"/>
      <c r="U6137" s="78"/>
      <c r="V6137" s="219"/>
      <c r="W6137" s="78"/>
      <c r="X6137" s="78"/>
      <c r="Y6137" s="78"/>
      <c r="Z6137" s="78"/>
      <c r="AA6137" s="77"/>
      <c r="AB6137" s="77"/>
      <c r="AC6137" s="78"/>
      <c r="AD6137" s="104"/>
      <c r="AE6137" s="78"/>
      <c r="AF6137" s="104"/>
      <c r="AG6137" s="78"/>
      <c r="AH6137" s="104"/>
      <c r="AI6137" s="78"/>
      <c r="AJ6137" s="104"/>
      <c r="AK6137" s="78"/>
      <c r="AL6137" s="78"/>
      <c r="AM6137" s="8"/>
      <c r="AN6137" s="78"/>
      <c r="AO6137" s="78"/>
      <c r="AP6137" s="78"/>
      <c r="AQ6137" s="78"/>
      <c r="AR6137" s="78"/>
      <c r="AS6137" s="78"/>
      <c r="AT6137" s="78"/>
      <c r="AU6137" s="78"/>
      <c r="AV6137" s="78"/>
      <c r="AW6137" s="77"/>
      <c r="AX6137" s="144"/>
      <c r="AY6137" s="144"/>
      <c r="AZ6137" s="144"/>
      <c r="BA6137" s="54"/>
      <c r="BB6137" s="54"/>
    </row>
    <row r="6138" spans="2:54" x14ac:dyDescent="0.25">
      <c r="B6138" s="77"/>
      <c r="C6138" s="77"/>
      <c r="D6138" s="77"/>
      <c r="E6138" s="77"/>
      <c r="F6138" s="77"/>
      <c r="G6138" s="77"/>
      <c r="I6138" s="78"/>
      <c r="K6138" s="78"/>
      <c r="L6138" s="77"/>
      <c r="M6138" s="78"/>
      <c r="N6138" s="78"/>
      <c r="O6138" s="78"/>
      <c r="P6138" s="78"/>
      <c r="Q6138" s="144"/>
      <c r="R6138" s="78"/>
      <c r="S6138" s="78"/>
      <c r="T6138" s="78"/>
      <c r="U6138" s="78"/>
      <c r="V6138" s="219"/>
      <c r="W6138" s="78"/>
      <c r="X6138" s="78"/>
      <c r="Y6138" s="78"/>
      <c r="Z6138" s="78"/>
      <c r="AA6138" s="77"/>
      <c r="AB6138" s="77"/>
      <c r="AC6138" s="78"/>
      <c r="AD6138" s="104"/>
      <c r="AE6138" s="78"/>
      <c r="AF6138" s="104"/>
      <c r="AG6138" s="78"/>
      <c r="AH6138" s="104"/>
      <c r="AI6138" s="78"/>
      <c r="AJ6138" s="104"/>
      <c r="AK6138" s="78"/>
      <c r="AL6138" s="78"/>
      <c r="AM6138" s="8"/>
      <c r="AN6138" s="78"/>
      <c r="AO6138" s="78"/>
      <c r="AP6138" s="78"/>
      <c r="AQ6138" s="78"/>
      <c r="AR6138" s="78"/>
      <c r="AS6138" s="78"/>
      <c r="AT6138" s="78"/>
      <c r="AU6138" s="78"/>
      <c r="AV6138" s="78"/>
      <c r="AW6138" s="77"/>
      <c r="AX6138" s="144"/>
      <c r="AY6138" s="144"/>
      <c r="AZ6138" s="144"/>
      <c r="BA6138" s="54"/>
      <c r="BB6138" s="54"/>
    </row>
    <row r="6139" spans="2:54" x14ac:dyDescent="0.25">
      <c r="B6139" s="77"/>
      <c r="C6139" s="77"/>
      <c r="D6139" s="77"/>
      <c r="E6139" s="77"/>
      <c r="F6139" s="77"/>
      <c r="G6139" s="77"/>
      <c r="I6139" s="78"/>
      <c r="K6139" s="78"/>
      <c r="L6139" s="77"/>
      <c r="M6139" s="78"/>
      <c r="N6139" s="78"/>
      <c r="O6139" s="78"/>
      <c r="P6139" s="78"/>
      <c r="Q6139" s="144"/>
      <c r="R6139" s="78"/>
      <c r="S6139" s="78"/>
      <c r="T6139" s="78"/>
      <c r="U6139" s="78"/>
      <c r="V6139" s="219"/>
      <c r="W6139" s="78"/>
      <c r="X6139" s="78"/>
      <c r="Y6139" s="78"/>
      <c r="Z6139" s="78"/>
      <c r="AA6139" s="77"/>
      <c r="AB6139" s="77"/>
      <c r="AC6139" s="78"/>
      <c r="AD6139" s="104"/>
      <c r="AE6139" s="78"/>
      <c r="AF6139" s="104"/>
      <c r="AG6139" s="78"/>
      <c r="AH6139" s="104"/>
      <c r="AI6139" s="78"/>
      <c r="AJ6139" s="104"/>
      <c r="AK6139" s="78"/>
      <c r="AL6139" s="78"/>
      <c r="AM6139" s="8"/>
      <c r="AN6139" s="78"/>
      <c r="AO6139" s="78"/>
      <c r="AP6139" s="78"/>
      <c r="AQ6139" s="78"/>
      <c r="AR6139" s="78"/>
      <c r="AS6139" s="78"/>
      <c r="AT6139" s="78"/>
      <c r="AU6139" s="78"/>
      <c r="AV6139" s="78"/>
      <c r="AW6139" s="77"/>
      <c r="AX6139" s="144"/>
      <c r="AY6139" s="144"/>
      <c r="AZ6139" s="144"/>
      <c r="BA6139" s="54"/>
      <c r="BB6139" s="54"/>
    </row>
    <row r="6140" spans="2:54" x14ac:dyDescent="0.25">
      <c r="B6140" s="77"/>
      <c r="C6140" s="77"/>
      <c r="D6140" s="77"/>
      <c r="E6140" s="77"/>
      <c r="F6140" s="77"/>
      <c r="G6140" s="77"/>
      <c r="I6140" s="78"/>
      <c r="K6140" s="78"/>
      <c r="L6140" s="77"/>
      <c r="M6140" s="78"/>
      <c r="N6140" s="78"/>
      <c r="O6140" s="78"/>
      <c r="P6140" s="78"/>
      <c r="Q6140" s="144"/>
      <c r="R6140" s="78"/>
      <c r="S6140" s="78"/>
      <c r="T6140" s="78"/>
      <c r="U6140" s="78"/>
      <c r="V6140" s="219"/>
      <c r="W6140" s="78"/>
      <c r="X6140" s="78"/>
      <c r="Y6140" s="78"/>
      <c r="Z6140" s="78"/>
      <c r="AA6140" s="77"/>
      <c r="AB6140" s="77"/>
      <c r="AC6140" s="78"/>
      <c r="AD6140" s="104"/>
      <c r="AE6140" s="78"/>
      <c r="AF6140" s="104"/>
      <c r="AG6140" s="78"/>
      <c r="AH6140" s="104"/>
      <c r="AI6140" s="78"/>
      <c r="AJ6140" s="104"/>
      <c r="AK6140" s="78"/>
      <c r="AL6140" s="78"/>
      <c r="AM6140" s="8"/>
      <c r="AN6140" s="78"/>
      <c r="AO6140" s="78"/>
      <c r="AP6140" s="78"/>
      <c r="AQ6140" s="78"/>
      <c r="AR6140" s="78"/>
      <c r="AS6140" s="78"/>
      <c r="AT6140" s="78"/>
      <c r="AU6140" s="78"/>
      <c r="AV6140" s="78"/>
      <c r="AW6140" s="77"/>
      <c r="AX6140" s="144"/>
      <c r="AY6140" s="144"/>
      <c r="AZ6140" s="144"/>
      <c r="BA6140" s="54"/>
      <c r="BB6140" s="54"/>
    </row>
    <row r="6141" spans="2:54" x14ac:dyDescent="0.25">
      <c r="B6141" s="77"/>
      <c r="C6141" s="77"/>
      <c r="D6141" s="77"/>
      <c r="E6141" s="77"/>
      <c r="F6141" s="77"/>
      <c r="G6141" s="77"/>
      <c r="I6141" s="78"/>
      <c r="K6141" s="78"/>
      <c r="L6141" s="77"/>
      <c r="M6141" s="78"/>
      <c r="N6141" s="78"/>
      <c r="O6141" s="78"/>
      <c r="P6141" s="78"/>
      <c r="Q6141" s="144"/>
      <c r="R6141" s="78"/>
      <c r="S6141" s="78"/>
      <c r="T6141" s="78"/>
      <c r="U6141" s="78"/>
      <c r="V6141" s="219"/>
      <c r="W6141" s="78"/>
      <c r="X6141" s="78"/>
      <c r="Y6141" s="78"/>
      <c r="Z6141" s="78"/>
      <c r="AA6141" s="77"/>
      <c r="AB6141" s="77"/>
      <c r="AC6141" s="78"/>
      <c r="AD6141" s="104"/>
      <c r="AE6141" s="78"/>
      <c r="AF6141" s="104"/>
      <c r="AG6141" s="78"/>
      <c r="AH6141" s="104"/>
      <c r="AI6141" s="78"/>
      <c r="AJ6141" s="104"/>
      <c r="AK6141" s="78"/>
      <c r="AL6141" s="78"/>
      <c r="AM6141" s="8"/>
      <c r="AN6141" s="78"/>
      <c r="AO6141" s="78"/>
      <c r="AP6141" s="78"/>
      <c r="AQ6141" s="78"/>
      <c r="AR6141" s="78"/>
      <c r="AS6141" s="78"/>
      <c r="AT6141" s="78"/>
      <c r="AU6141" s="78"/>
      <c r="AV6141" s="78"/>
      <c r="AW6141" s="77"/>
      <c r="AX6141" s="144"/>
      <c r="AY6141" s="144"/>
      <c r="AZ6141" s="144"/>
      <c r="BA6141" s="54"/>
      <c r="BB6141" s="54"/>
    </row>
    <row r="6142" spans="2:54" x14ac:dyDescent="0.25">
      <c r="B6142" s="77"/>
      <c r="C6142" s="77"/>
      <c r="D6142" s="77"/>
      <c r="E6142" s="77"/>
      <c r="F6142" s="77"/>
      <c r="G6142" s="77"/>
      <c r="I6142" s="78"/>
      <c r="K6142" s="78"/>
      <c r="L6142" s="77"/>
      <c r="M6142" s="78"/>
      <c r="N6142" s="78"/>
      <c r="O6142" s="78"/>
      <c r="P6142" s="78"/>
      <c r="Q6142" s="144"/>
      <c r="R6142" s="78"/>
      <c r="S6142" s="78"/>
      <c r="T6142" s="78"/>
      <c r="U6142" s="78"/>
      <c r="V6142" s="219"/>
      <c r="W6142" s="78"/>
      <c r="X6142" s="78"/>
      <c r="Y6142" s="78"/>
      <c r="Z6142" s="78"/>
      <c r="AA6142" s="77"/>
      <c r="AB6142" s="77"/>
      <c r="AC6142" s="78"/>
      <c r="AD6142" s="104"/>
      <c r="AE6142" s="78"/>
      <c r="AF6142" s="104"/>
      <c r="AG6142" s="78"/>
      <c r="AH6142" s="104"/>
      <c r="AI6142" s="78"/>
      <c r="AJ6142" s="104"/>
      <c r="AK6142" s="78"/>
      <c r="AL6142" s="78"/>
      <c r="AM6142" s="8"/>
      <c r="AN6142" s="78"/>
      <c r="AO6142" s="78"/>
      <c r="AP6142" s="78"/>
      <c r="AQ6142" s="78"/>
      <c r="AR6142" s="78"/>
      <c r="AS6142" s="78"/>
      <c r="AT6142" s="78"/>
      <c r="AU6142" s="78"/>
      <c r="AV6142" s="78"/>
      <c r="AW6142" s="77"/>
      <c r="AX6142" s="144"/>
      <c r="AY6142" s="144"/>
      <c r="AZ6142" s="144"/>
      <c r="BA6142" s="54"/>
      <c r="BB6142" s="54"/>
    </row>
    <row r="6143" spans="2:54" x14ac:dyDescent="0.25">
      <c r="B6143" s="77"/>
      <c r="C6143" s="77"/>
      <c r="D6143" s="77"/>
      <c r="E6143" s="77"/>
      <c r="F6143" s="77"/>
      <c r="G6143" s="77"/>
      <c r="I6143" s="78"/>
      <c r="K6143" s="78"/>
      <c r="L6143" s="77"/>
      <c r="M6143" s="78"/>
      <c r="N6143" s="78"/>
      <c r="O6143" s="78"/>
      <c r="P6143" s="78"/>
      <c r="Q6143" s="144"/>
      <c r="R6143" s="78"/>
      <c r="S6143" s="78"/>
      <c r="T6143" s="78"/>
      <c r="U6143" s="78"/>
      <c r="V6143" s="219"/>
      <c r="W6143" s="78"/>
      <c r="X6143" s="78"/>
      <c r="Y6143" s="78"/>
      <c r="Z6143" s="78"/>
      <c r="AA6143" s="77"/>
      <c r="AB6143" s="77"/>
      <c r="AC6143" s="78"/>
      <c r="AD6143" s="104"/>
      <c r="AE6143" s="78"/>
      <c r="AF6143" s="104"/>
      <c r="AG6143" s="78"/>
      <c r="AH6143" s="104"/>
      <c r="AI6143" s="78"/>
      <c r="AJ6143" s="104"/>
      <c r="AK6143" s="78"/>
      <c r="AL6143" s="78"/>
      <c r="AM6143" s="8"/>
      <c r="AN6143" s="78"/>
      <c r="AO6143" s="78"/>
      <c r="AP6143" s="78"/>
      <c r="AQ6143" s="78"/>
      <c r="AR6143" s="78"/>
      <c r="AS6143" s="78"/>
      <c r="AT6143" s="78"/>
      <c r="AU6143" s="78"/>
      <c r="AV6143" s="78"/>
      <c r="AW6143" s="77"/>
      <c r="AX6143" s="144"/>
      <c r="AY6143" s="144"/>
      <c r="AZ6143" s="144"/>
      <c r="BA6143" s="54"/>
      <c r="BB6143" s="54"/>
    </row>
    <row r="6144" spans="2:54" x14ac:dyDescent="0.25">
      <c r="B6144" s="77"/>
      <c r="C6144" s="77"/>
      <c r="D6144" s="77"/>
      <c r="E6144" s="77"/>
      <c r="F6144" s="77"/>
      <c r="G6144" s="77"/>
      <c r="I6144" s="78"/>
      <c r="K6144" s="78"/>
      <c r="L6144" s="77"/>
      <c r="M6144" s="78"/>
      <c r="N6144" s="78"/>
      <c r="O6144" s="78"/>
      <c r="P6144" s="78"/>
      <c r="Q6144" s="144"/>
      <c r="R6144" s="78"/>
      <c r="S6144" s="78"/>
      <c r="T6144" s="78"/>
      <c r="U6144" s="78"/>
      <c r="V6144" s="219"/>
      <c r="W6144" s="78"/>
      <c r="X6144" s="78"/>
      <c r="Y6144" s="78"/>
      <c r="Z6144" s="78"/>
      <c r="AA6144" s="77"/>
      <c r="AB6144" s="77"/>
      <c r="AC6144" s="78"/>
      <c r="AD6144" s="104"/>
      <c r="AE6144" s="78"/>
      <c r="AF6144" s="104"/>
      <c r="AG6144" s="78"/>
      <c r="AH6144" s="104"/>
      <c r="AI6144" s="78"/>
      <c r="AJ6144" s="104"/>
      <c r="AK6144" s="78"/>
      <c r="AL6144" s="78"/>
      <c r="AM6144" s="8"/>
      <c r="AN6144" s="78"/>
      <c r="AO6144" s="78"/>
      <c r="AP6144" s="78"/>
      <c r="AQ6144" s="78"/>
      <c r="AR6144" s="78"/>
      <c r="AS6144" s="78"/>
      <c r="AT6144" s="78"/>
      <c r="AU6144" s="78"/>
      <c r="AV6144" s="78"/>
      <c r="AW6144" s="77"/>
      <c r="AX6144" s="144"/>
      <c r="AY6144" s="144"/>
      <c r="AZ6144" s="144"/>
      <c r="BA6144" s="54"/>
      <c r="BB6144" s="54"/>
    </row>
    <row r="6145" spans="2:54" x14ac:dyDescent="0.25">
      <c r="B6145" s="77"/>
      <c r="C6145" s="77"/>
      <c r="D6145" s="77"/>
      <c r="E6145" s="77"/>
      <c r="F6145" s="77"/>
      <c r="G6145" s="77"/>
      <c r="I6145" s="78"/>
      <c r="K6145" s="78"/>
      <c r="L6145" s="77"/>
      <c r="M6145" s="78"/>
      <c r="N6145" s="78"/>
      <c r="O6145" s="78"/>
      <c r="P6145" s="78"/>
      <c r="Q6145" s="144"/>
      <c r="R6145" s="78"/>
      <c r="S6145" s="78"/>
      <c r="T6145" s="78"/>
      <c r="U6145" s="78"/>
      <c r="V6145" s="219"/>
      <c r="W6145" s="78"/>
      <c r="X6145" s="78"/>
      <c r="Y6145" s="78"/>
      <c r="Z6145" s="78"/>
      <c r="AA6145" s="77"/>
      <c r="AB6145" s="77"/>
      <c r="AC6145" s="78"/>
      <c r="AD6145" s="104"/>
      <c r="AE6145" s="78"/>
      <c r="AF6145" s="104"/>
      <c r="AG6145" s="78"/>
      <c r="AH6145" s="104"/>
      <c r="AI6145" s="78"/>
      <c r="AJ6145" s="104"/>
      <c r="AK6145" s="78"/>
      <c r="AL6145" s="78"/>
      <c r="AM6145" s="8"/>
      <c r="AN6145" s="78"/>
      <c r="AO6145" s="78"/>
      <c r="AP6145" s="78"/>
      <c r="AQ6145" s="78"/>
      <c r="AR6145" s="78"/>
      <c r="AS6145" s="78"/>
      <c r="AT6145" s="78"/>
      <c r="AU6145" s="78"/>
      <c r="AV6145" s="78"/>
      <c r="AW6145" s="77"/>
      <c r="AX6145" s="144"/>
      <c r="AY6145" s="144"/>
      <c r="AZ6145" s="144"/>
      <c r="BA6145" s="54"/>
      <c r="BB6145" s="54"/>
    </row>
    <row r="6146" spans="2:54" x14ac:dyDescent="0.25">
      <c r="B6146" s="77"/>
      <c r="C6146" s="77"/>
      <c r="D6146" s="77"/>
      <c r="E6146" s="77"/>
      <c r="F6146" s="77"/>
      <c r="G6146" s="77"/>
      <c r="I6146" s="78"/>
      <c r="K6146" s="78"/>
      <c r="L6146" s="77"/>
      <c r="M6146" s="78"/>
      <c r="N6146" s="78"/>
      <c r="O6146" s="78"/>
      <c r="P6146" s="78"/>
      <c r="Q6146" s="144"/>
      <c r="R6146" s="78"/>
      <c r="S6146" s="78"/>
      <c r="T6146" s="78"/>
      <c r="U6146" s="78"/>
      <c r="V6146" s="219"/>
      <c r="W6146" s="78"/>
      <c r="X6146" s="78"/>
      <c r="Y6146" s="78"/>
      <c r="Z6146" s="78"/>
      <c r="AA6146" s="77"/>
      <c r="AB6146" s="77"/>
      <c r="AC6146" s="78"/>
      <c r="AD6146" s="104"/>
      <c r="AE6146" s="78"/>
      <c r="AF6146" s="104"/>
      <c r="AG6146" s="78"/>
      <c r="AH6146" s="104"/>
      <c r="AI6146" s="78"/>
      <c r="AJ6146" s="104"/>
      <c r="AK6146" s="78"/>
      <c r="AL6146" s="78"/>
      <c r="AM6146" s="8"/>
      <c r="AN6146" s="78"/>
      <c r="AO6146" s="78"/>
      <c r="AP6146" s="78"/>
      <c r="AQ6146" s="78"/>
      <c r="AR6146" s="78"/>
      <c r="AS6146" s="78"/>
      <c r="AT6146" s="78"/>
      <c r="AU6146" s="78"/>
      <c r="AV6146" s="78"/>
      <c r="AW6146" s="77"/>
      <c r="AX6146" s="144"/>
      <c r="AY6146" s="144"/>
      <c r="AZ6146" s="144"/>
      <c r="BA6146" s="54"/>
      <c r="BB6146" s="54"/>
    </row>
    <row r="6147" spans="2:54" x14ac:dyDescent="0.25">
      <c r="B6147" s="77"/>
      <c r="C6147" s="77"/>
      <c r="D6147" s="77"/>
      <c r="E6147" s="77"/>
      <c r="F6147" s="77"/>
      <c r="G6147" s="77"/>
      <c r="I6147" s="78"/>
      <c r="K6147" s="78"/>
      <c r="L6147" s="77"/>
      <c r="M6147" s="78"/>
      <c r="N6147" s="78"/>
      <c r="O6147" s="78"/>
      <c r="P6147" s="78"/>
      <c r="Q6147" s="144"/>
      <c r="R6147" s="78"/>
      <c r="S6147" s="78"/>
      <c r="T6147" s="78"/>
      <c r="U6147" s="78"/>
      <c r="V6147" s="219"/>
      <c r="W6147" s="78"/>
      <c r="X6147" s="78"/>
      <c r="Y6147" s="78"/>
      <c r="Z6147" s="78"/>
      <c r="AA6147" s="77"/>
      <c r="AB6147" s="77"/>
      <c r="AC6147" s="78"/>
      <c r="AD6147" s="104"/>
      <c r="AE6147" s="78"/>
      <c r="AF6147" s="104"/>
      <c r="AG6147" s="78"/>
      <c r="AH6147" s="104"/>
      <c r="AI6147" s="78"/>
      <c r="AJ6147" s="104"/>
      <c r="AK6147" s="78"/>
      <c r="AL6147" s="78"/>
      <c r="AM6147" s="8"/>
      <c r="AN6147" s="78"/>
      <c r="AO6147" s="78"/>
      <c r="AP6147" s="78"/>
      <c r="AQ6147" s="78"/>
      <c r="AR6147" s="78"/>
      <c r="AS6147" s="78"/>
      <c r="AT6147" s="78"/>
      <c r="AU6147" s="78"/>
      <c r="AV6147" s="78"/>
      <c r="AW6147" s="77"/>
      <c r="AX6147" s="144"/>
      <c r="AY6147" s="144"/>
      <c r="AZ6147" s="144"/>
      <c r="BA6147" s="54"/>
      <c r="BB6147" s="54"/>
    </row>
    <row r="6148" spans="2:54" x14ac:dyDescent="0.25">
      <c r="B6148" s="77"/>
      <c r="C6148" s="77"/>
      <c r="D6148" s="77"/>
      <c r="E6148" s="77"/>
      <c r="F6148" s="77"/>
      <c r="G6148" s="77"/>
      <c r="I6148" s="78"/>
      <c r="K6148" s="78"/>
      <c r="L6148" s="77"/>
      <c r="M6148" s="78"/>
      <c r="N6148" s="78"/>
      <c r="O6148" s="78"/>
      <c r="P6148" s="78"/>
      <c r="Q6148" s="144"/>
      <c r="R6148" s="78"/>
      <c r="S6148" s="78"/>
      <c r="T6148" s="78"/>
      <c r="U6148" s="78"/>
      <c r="V6148" s="219"/>
      <c r="W6148" s="78"/>
      <c r="X6148" s="78"/>
      <c r="Y6148" s="78"/>
      <c r="Z6148" s="78"/>
      <c r="AA6148" s="77"/>
      <c r="AB6148" s="77"/>
      <c r="AC6148" s="78"/>
      <c r="AD6148" s="104"/>
      <c r="AE6148" s="78"/>
      <c r="AF6148" s="104"/>
      <c r="AG6148" s="78"/>
      <c r="AH6148" s="104"/>
      <c r="AI6148" s="78"/>
      <c r="AJ6148" s="104"/>
      <c r="AK6148" s="78"/>
      <c r="AL6148" s="78"/>
      <c r="AM6148" s="8"/>
      <c r="AN6148" s="78"/>
      <c r="AO6148" s="78"/>
      <c r="AP6148" s="78"/>
      <c r="AQ6148" s="78"/>
      <c r="AR6148" s="78"/>
      <c r="AS6148" s="78"/>
      <c r="AT6148" s="78"/>
      <c r="AU6148" s="78"/>
      <c r="AV6148" s="78"/>
      <c r="AW6148" s="77"/>
      <c r="AX6148" s="144"/>
      <c r="AY6148" s="144"/>
      <c r="AZ6148" s="144"/>
      <c r="BA6148" s="54"/>
      <c r="BB6148" s="54"/>
    </row>
    <row r="6149" spans="2:54" x14ac:dyDescent="0.25">
      <c r="B6149" s="77"/>
      <c r="C6149" s="77"/>
      <c r="D6149" s="77"/>
      <c r="E6149" s="77"/>
      <c r="F6149" s="77"/>
      <c r="G6149" s="77"/>
      <c r="I6149" s="78"/>
      <c r="K6149" s="78"/>
      <c r="L6149" s="77"/>
      <c r="M6149" s="78"/>
      <c r="N6149" s="78"/>
      <c r="O6149" s="78"/>
      <c r="P6149" s="78"/>
      <c r="Q6149" s="144"/>
      <c r="R6149" s="78"/>
      <c r="S6149" s="78"/>
      <c r="T6149" s="78"/>
      <c r="U6149" s="78"/>
      <c r="V6149" s="219"/>
      <c r="W6149" s="78"/>
      <c r="X6149" s="78"/>
      <c r="Y6149" s="78"/>
      <c r="Z6149" s="78"/>
      <c r="AA6149" s="77"/>
      <c r="AB6149" s="77"/>
      <c r="AC6149" s="78"/>
      <c r="AD6149" s="104"/>
      <c r="AE6149" s="78"/>
      <c r="AF6149" s="104"/>
      <c r="AG6149" s="78"/>
      <c r="AH6149" s="104"/>
      <c r="AI6149" s="78"/>
      <c r="AJ6149" s="104"/>
      <c r="AK6149" s="78"/>
      <c r="AL6149" s="78"/>
      <c r="AM6149" s="8"/>
      <c r="AN6149" s="78"/>
      <c r="AO6149" s="78"/>
      <c r="AP6149" s="78"/>
      <c r="AQ6149" s="78"/>
      <c r="AR6149" s="78"/>
      <c r="AS6149" s="78"/>
      <c r="AT6149" s="78"/>
      <c r="AU6149" s="78"/>
      <c r="AV6149" s="78"/>
      <c r="AW6149" s="77"/>
      <c r="AX6149" s="144"/>
      <c r="AY6149" s="144"/>
      <c r="AZ6149" s="144"/>
      <c r="BA6149" s="54"/>
      <c r="BB6149" s="54"/>
    </row>
    <row r="6150" spans="2:54" x14ac:dyDescent="0.25">
      <c r="B6150" s="77"/>
      <c r="C6150" s="77"/>
      <c r="D6150" s="77"/>
      <c r="E6150" s="77"/>
      <c r="F6150" s="77"/>
      <c r="G6150" s="77"/>
      <c r="I6150" s="78"/>
      <c r="K6150" s="78"/>
      <c r="L6150" s="77"/>
      <c r="M6150" s="78"/>
      <c r="N6150" s="78"/>
      <c r="O6150" s="78"/>
      <c r="P6150" s="78"/>
      <c r="Q6150" s="144"/>
      <c r="R6150" s="78"/>
      <c r="S6150" s="78"/>
      <c r="T6150" s="78"/>
      <c r="U6150" s="78"/>
      <c r="V6150" s="219"/>
      <c r="W6150" s="78"/>
      <c r="X6150" s="78"/>
      <c r="Y6150" s="78"/>
      <c r="Z6150" s="78"/>
      <c r="AA6150" s="77"/>
      <c r="AB6150" s="77"/>
      <c r="AC6150" s="78"/>
      <c r="AD6150" s="104"/>
      <c r="AE6150" s="78"/>
      <c r="AF6150" s="104"/>
      <c r="AG6150" s="78"/>
      <c r="AH6150" s="104"/>
      <c r="AI6150" s="78"/>
      <c r="AJ6150" s="104"/>
      <c r="AK6150" s="78"/>
      <c r="AL6150" s="78"/>
      <c r="AM6150" s="8"/>
      <c r="AN6150" s="78"/>
      <c r="AO6150" s="78"/>
      <c r="AP6150" s="78"/>
      <c r="AQ6150" s="78"/>
      <c r="AR6150" s="78"/>
      <c r="AS6150" s="78"/>
      <c r="AT6150" s="78"/>
      <c r="AU6150" s="78"/>
      <c r="AV6150" s="78"/>
      <c r="AW6150" s="77"/>
      <c r="AX6150" s="144"/>
      <c r="AY6150" s="144"/>
      <c r="AZ6150" s="144"/>
      <c r="BA6150" s="54"/>
      <c r="BB6150" s="54"/>
    </row>
    <row r="6151" spans="2:54" x14ac:dyDescent="0.25">
      <c r="B6151" s="77"/>
      <c r="C6151" s="77"/>
      <c r="D6151" s="77"/>
      <c r="E6151" s="77"/>
      <c r="F6151" s="77"/>
      <c r="G6151" s="77"/>
      <c r="I6151" s="78"/>
      <c r="K6151" s="78"/>
      <c r="L6151" s="77"/>
      <c r="M6151" s="78"/>
      <c r="N6151" s="78"/>
      <c r="O6151" s="78"/>
      <c r="P6151" s="78"/>
      <c r="Q6151" s="144"/>
      <c r="R6151" s="78"/>
      <c r="S6151" s="78"/>
      <c r="T6151" s="78"/>
      <c r="U6151" s="78"/>
      <c r="V6151" s="219"/>
      <c r="W6151" s="78"/>
      <c r="X6151" s="78"/>
      <c r="Y6151" s="78"/>
      <c r="Z6151" s="78"/>
      <c r="AA6151" s="77"/>
      <c r="AB6151" s="77"/>
      <c r="AC6151" s="78"/>
      <c r="AD6151" s="104"/>
      <c r="AE6151" s="78"/>
      <c r="AF6151" s="104"/>
      <c r="AG6151" s="78"/>
      <c r="AH6151" s="104"/>
      <c r="AI6151" s="78"/>
      <c r="AJ6151" s="104"/>
      <c r="AK6151" s="78"/>
      <c r="AL6151" s="78"/>
      <c r="AM6151" s="8"/>
      <c r="AN6151" s="78"/>
      <c r="AO6151" s="78"/>
      <c r="AP6151" s="78"/>
      <c r="AQ6151" s="78"/>
      <c r="AR6151" s="78"/>
      <c r="AS6151" s="78"/>
      <c r="AT6151" s="78"/>
      <c r="AU6151" s="78"/>
      <c r="AV6151" s="78"/>
      <c r="AW6151" s="77"/>
      <c r="AX6151" s="144"/>
      <c r="AY6151" s="144"/>
      <c r="AZ6151" s="144"/>
      <c r="BA6151" s="54"/>
      <c r="BB6151" s="54"/>
    </row>
    <row r="6152" spans="2:54" x14ac:dyDescent="0.25">
      <c r="B6152" s="77"/>
      <c r="C6152" s="77"/>
      <c r="D6152" s="77"/>
      <c r="E6152" s="77"/>
      <c r="F6152" s="77"/>
      <c r="G6152" s="77"/>
      <c r="I6152" s="78"/>
      <c r="K6152" s="78"/>
      <c r="L6152" s="77"/>
      <c r="M6152" s="78"/>
      <c r="N6152" s="78"/>
      <c r="O6152" s="78"/>
      <c r="P6152" s="78"/>
      <c r="Q6152" s="144"/>
      <c r="R6152" s="78"/>
      <c r="S6152" s="78"/>
      <c r="T6152" s="78"/>
      <c r="U6152" s="78"/>
      <c r="V6152" s="219"/>
      <c r="W6152" s="78"/>
      <c r="X6152" s="78"/>
      <c r="Y6152" s="78"/>
      <c r="Z6152" s="78"/>
      <c r="AA6152" s="77"/>
      <c r="AB6152" s="77"/>
      <c r="AC6152" s="78"/>
      <c r="AD6152" s="104"/>
      <c r="AE6152" s="78"/>
      <c r="AF6152" s="104"/>
      <c r="AG6152" s="78"/>
      <c r="AH6152" s="104"/>
      <c r="AI6152" s="78"/>
      <c r="AJ6152" s="104"/>
      <c r="AK6152" s="78"/>
      <c r="AL6152" s="78"/>
      <c r="AM6152" s="8"/>
      <c r="AN6152" s="78"/>
      <c r="AO6152" s="78"/>
      <c r="AP6152" s="78"/>
      <c r="AQ6152" s="78"/>
      <c r="AR6152" s="78"/>
      <c r="AS6152" s="78"/>
      <c r="AT6152" s="78"/>
      <c r="AU6152" s="78"/>
      <c r="AV6152" s="78"/>
      <c r="AW6152" s="77"/>
      <c r="AX6152" s="144"/>
      <c r="AY6152" s="144"/>
      <c r="AZ6152" s="144"/>
      <c r="BA6152" s="54"/>
      <c r="BB6152" s="54"/>
    </row>
    <row r="6153" spans="2:54" x14ac:dyDescent="0.25">
      <c r="B6153" s="77"/>
      <c r="C6153" s="77"/>
      <c r="D6153" s="77"/>
      <c r="E6153" s="77"/>
      <c r="F6153" s="77"/>
      <c r="G6153" s="77"/>
      <c r="I6153" s="78"/>
      <c r="K6153" s="78"/>
      <c r="L6153" s="77"/>
      <c r="M6153" s="78"/>
      <c r="N6153" s="78"/>
      <c r="O6153" s="78"/>
      <c r="P6153" s="78"/>
      <c r="Q6153" s="144"/>
      <c r="R6153" s="78"/>
      <c r="S6153" s="78"/>
      <c r="T6153" s="78"/>
      <c r="U6153" s="78"/>
      <c r="V6153" s="219"/>
      <c r="W6153" s="78"/>
      <c r="X6153" s="78"/>
      <c r="Y6153" s="78"/>
      <c r="Z6153" s="78"/>
      <c r="AA6153" s="77"/>
      <c r="AB6153" s="77"/>
      <c r="AC6153" s="78"/>
      <c r="AD6153" s="104"/>
      <c r="AE6153" s="78"/>
      <c r="AF6153" s="104"/>
      <c r="AG6153" s="78"/>
      <c r="AH6153" s="104"/>
      <c r="AI6153" s="78"/>
      <c r="AJ6153" s="104"/>
      <c r="AK6153" s="78"/>
      <c r="AL6153" s="78"/>
      <c r="AM6153" s="8"/>
      <c r="AN6153" s="78"/>
      <c r="AO6153" s="78"/>
      <c r="AP6153" s="78"/>
      <c r="AQ6153" s="78"/>
      <c r="AR6153" s="78"/>
      <c r="AS6153" s="78"/>
      <c r="AT6153" s="78"/>
      <c r="AU6153" s="78"/>
      <c r="AV6153" s="78"/>
      <c r="AW6153" s="77"/>
      <c r="AX6153" s="144"/>
      <c r="AY6153" s="144"/>
      <c r="AZ6153" s="144"/>
      <c r="BA6153" s="54"/>
      <c r="BB6153" s="54"/>
    </row>
    <row r="6154" spans="2:54" x14ac:dyDescent="0.25">
      <c r="B6154" s="77"/>
      <c r="C6154" s="77"/>
      <c r="D6154" s="77"/>
      <c r="E6154" s="77"/>
      <c r="F6154" s="77"/>
      <c r="G6154" s="77"/>
      <c r="I6154" s="78"/>
      <c r="K6154" s="78"/>
      <c r="L6154" s="77"/>
      <c r="M6154" s="78"/>
      <c r="N6154" s="78"/>
      <c r="O6154" s="78"/>
      <c r="P6154" s="78"/>
      <c r="Q6154" s="144"/>
      <c r="R6154" s="78"/>
      <c r="S6154" s="78"/>
      <c r="T6154" s="78"/>
      <c r="U6154" s="78"/>
      <c r="V6154" s="219"/>
      <c r="W6154" s="78"/>
      <c r="X6154" s="78"/>
      <c r="Y6154" s="78"/>
      <c r="Z6154" s="78"/>
      <c r="AA6154" s="77"/>
      <c r="AB6154" s="77"/>
      <c r="AC6154" s="78"/>
      <c r="AD6154" s="104"/>
      <c r="AE6154" s="78"/>
      <c r="AF6154" s="104"/>
      <c r="AG6154" s="78"/>
      <c r="AH6154" s="104"/>
      <c r="AI6154" s="78"/>
      <c r="AJ6154" s="104"/>
      <c r="AK6154" s="78"/>
      <c r="AL6154" s="78"/>
      <c r="AM6154" s="8"/>
      <c r="AN6154" s="78"/>
      <c r="AO6154" s="78"/>
      <c r="AP6154" s="78"/>
      <c r="AQ6154" s="78"/>
      <c r="AR6154" s="78"/>
      <c r="AS6154" s="78"/>
      <c r="AT6154" s="78"/>
      <c r="AU6154" s="78"/>
      <c r="AV6154" s="78"/>
      <c r="AW6154" s="77"/>
      <c r="AX6154" s="144"/>
      <c r="AY6154" s="144"/>
      <c r="AZ6154" s="144"/>
      <c r="BA6154" s="54"/>
      <c r="BB6154" s="54"/>
    </row>
    <row r="6155" spans="2:54" x14ac:dyDescent="0.25">
      <c r="B6155" s="77"/>
      <c r="C6155" s="77"/>
      <c r="D6155" s="77"/>
      <c r="E6155" s="77"/>
      <c r="F6155" s="77"/>
      <c r="G6155" s="77"/>
      <c r="I6155" s="78"/>
      <c r="K6155" s="78"/>
      <c r="L6155" s="77"/>
      <c r="M6155" s="78"/>
      <c r="N6155" s="78"/>
      <c r="O6155" s="78"/>
      <c r="P6155" s="78"/>
      <c r="Q6155" s="144"/>
      <c r="R6155" s="78"/>
      <c r="S6155" s="78"/>
      <c r="T6155" s="78"/>
      <c r="U6155" s="78"/>
      <c r="V6155" s="219"/>
      <c r="W6155" s="78"/>
      <c r="X6155" s="78"/>
      <c r="Y6155" s="78"/>
      <c r="Z6155" s="78"/>
      <c r="AA6155" s="77"/>
      <c r="AB6155" s="77"/>
      <c r="AC6155" s="78"/>
      <c r="AD6155" s="104"/>
      <c r="AE6155" s="78"/>
      <c r="AF6155" s="104"/>
      <c r="AG6155" s="78"/>
      <c r="AH6155" s="104"/>
      <c r="AI6155" s="78"/>
      <c r="AJ6155" s="104"/>
      <c r="AK6155" s="78"/>
      <c r="AL6155" s="78"/>
      <c r="AM6155" s="8"/>
      <c r="AN6155" s="78"/>
      <c r="AO6155" s="78"/>
      <c r="AP6155" s="78"/>
      <c r="AQ6155" s="78"/>
      <c r="AR6155" s="78"/>
      <c r="AS6155" s="78"/>
      <c r="AT6155" s="78"/>
      <c r="AU6155" s="78"/>
      <c r="AV6155" s="78"/>
      <c r="AW6155" s="77"/>
      <c r="AX6155" s="144"/>
      <c r="AY6155" s="144"/>
      <c r="AZ6155" s="144"/>
      <c r="BA6155" s="54"/>
      <c r="BB6155" s="54"/>
    </row>
    <row r="6156" spans="2:54" x14ac:dyDescent="0.25">
      <c r="B6156" s="77"/>
      <c r="C6156" s="77"/>
      <c r="D6156" s="77"/>
      <c r="E6156" s="77"/>
      <c r="F6156" s="77"/>
      <c r="G6156" s="77"/>
      <c r="I6156" s="78"/>
      <c r="K6156" s="78"/>
      <c r="L6156" s="77"/>
      <c r="M6156" s="78"/>
      <c r="N6156" s="78"/>
      <c r="O6156" s="78"/>
      <c r="P6156" s="78"/>
      <c r="Q6156" s="144"/>
      <c r="R6156" s="78"/>
      <c r="S6156" s="78"/>
      <c r="T6156" s="78"/>
      <c r="U6156" s="78"/>
      <c r="V6156" s="219"/>
      <c r="W6156" s="78"/>
      <c r="X6156" s="78"/>
      <c r="Y6156" s="78"/>
      <c r="Z6156" s="78"/>
      <c r="AA6156" s="77"/>
      <c r="AB6156" s="77"/>
      <c r="AC6156" s="78"/>
      <c r="AD6156" s="104"/>
      <c r="AE6156" s="78"/>
      <c r="AF6156" s="104"/>
      <c r="AG6156" s="78"/>
      <c r="AH6156" s="104"/>
      <c r="AI6156" s="78"/>
      <c r="AJ6156" s="104"/>
      <c r="AK6156" s="78"/>
      <c r="AL6156" s="78"/>
      <c r="AM6156" s="8"/>
      <c r="AN6156" s="78"/>
      <c r="AO6156" s="78"/>
      <c r="AP6156" s="78"/>
      <c r="AQ6156" s="78"/>
      <c r="AR6156" s="78"/>
      <c r="AS6156" s="78"/>
      <c r="AT6156" s="78"/>
      <c r="AU6156" s="78"/>
      <c r="AV6156" s="78"/>
      <c r="AW6156" s="77"/>
      <c r="AX6156" s="144"/>
      <c r="AY6156" s="144"/>
      <c r="AZ6156" s="144"/>
      <c r="BA6156" s="54"/>
      <c r="BB6156" s="54"/>
    </row>
    <row r="6157" spans="2:54" x14ac:dyDescent="0.25">
      <c r="B6157" s="77"/>
      <c r="C6157" s="77"/>
      <c r="D6157" s="77"/>
      <c r="E6157" s="77"/>
      <c r="F6157" s="77"/>
      <c r="G6157" s="77"/>
      <c r="I6157" s="78"/>
      <c r="K6157" s="78"/>
      <c r="L6157" s="77"/>
      <c r="M6157" s="78"/>
      <c r="N6157" s="78"/>
      <c r="O6157" s="78"/>
      <c r="P6157" s="78"/>
      <c r="Q6157" s="144"/>
      <c r="R6157" s="78"/>
      <c r="S6157" s="78"/>
      <c r="T6157" s="78"/>
      <c r="U6157" s="78"/>
      <c r="V6157" s="219"/>
      <c r="W6157" s="78"/>
      <c r="X6157" s="78"/>
      <c r="Y6157" s="78"/>
      <c r="Z6157" s="78"/>
      <c r="AA6157" s="77"/>
      <c r="AB6157" s="77"/>
      <c r="AC6157" s="78"/>
      <c r="AD6157" s="104"/>
      <c r="AE6157" s="78"/>
      <c r="AF6157" s="104"/>
      <c r="AG6157" s="78"/>
      <c r="AH6157" s="104"/>
      <c r="AI6157" s="78"/>
      <c r="AJ6157" s="104"/>
      <c r="AK6157" s="78"/>
      <c r="AL6157" s="78"/>
      <c r="AM6157" s="8"/>
      <c r="AN6157" s="78"/>
      <c r="AO6157" s="78"/>
      <c r="AP6157" s="78"/>
      <c r="AQ6157" s="78"/>
      <c r="AR6157" s="78"/>
      <c r="AS6157" s="78"/>
      <c r="AT6157" s="78"/>
      <c r="AU6157" s="78"/>
      <c r="AV6157" s="78"/>
      <c r="AW6157" s="77"/>
      <c r="AX6157" s="144"/>
      <c r="AY6157" s="144"/>
      <c r="AZ6157" s="144"/>
      <c r="BA6157" s="54"/>
      <c r="BB6157" s="54"/>
    </row>
    <row r="6158" spans="2:54" x14ac:dyDescent="0.25">
      <c r="B6158" s="77"/>
      <c r="C6158" s="77"/>
      <c r="D6158" s="77"/>
      <c r="E6158" s="77"/>
      <c r="F6158" s="77"/>
      <c r="G6158" s="77"/>
      <c r="I6158" s="78"/>
      <c r="K6158" s="78"/>
      <c r="L6158" s="77"/>
      <c r="M6158" s="78"/>
      <c r="N6158" s="78"/>
      <c r="O6158" s="78"/>
      <c r="P6158" s="78"/>
      <c r="Q6158" s="144"/>
      <c r="R6158" s="78"/>
      <c r="S6158" s="78"/>
      <c r="T6158" s="78"/>
      <c r="U6158" s="78"/>
      <c r="V6158" s="219"/>
      <c r="W6158" s="78"/>
      <c r="X6158" s="78"/>
      <c r="Y6158" s="78"/>
      <c r="Z6158" s="78"/>
      <c r="AA6158" s="77"/>
      <c r="AB6158" s="77"/>
      <c r="AC6158" s="78"/>
      <c r="AD6158" s="104"/>
      <c r="AE6158" s="78"/>
      <c r="AF6158" s="104"/>
      <c r="AG6158" s="78"/>
      <c r="AH6158" s="104"/>
      <c r="AI6158" s="78"/>
      <c r="AJ6158" s="104"/>
      <c r="AK6158" s="78"/>
      <c r="AL6158" s="78"/>
      <c r="AM6158" s="8"/>
      <c r="AN6158" s="78"/>
      <c r="AO6158" s="78"/>
      <c r="AP6158" s="78"/>
      <c r="AQ6158" s="78"/>
      <c r="AR6158" s="78"/>
      <c r="AS6158" s="78"/>
      <c r="AT6158" s="78"/>
      <c r="AU6158" s="78"/>
      <c r="AV6158" s="78"/>
      <c r="AW6158" s="77"/>
      <c r="AX6158" s="144"/>
      <c r="AY6158" s="144"/>
      <c r="AZ6158" s="144"/>
      <c r="BA6158" s="54"/>
      <c r="BB6158" s="54"/>
    </row>
    <row r="6159" spans="2:54" x14ac:dyDescent="0.25">
      <c r="B6159" s="77"/>
      <c r="C6159" s="77"/>
      <c r="D6159" s="77"/>
      <c r="E6159" s="77"/>
      <c r="F6159" s="77"/>
      <c r="G6159" s="77"/>
      <c r="I6159" s="78"/>
      <c r="K6159" s="78"/>
      <c r="L6159" s="77"/>
      <c r="M6159" s="78"/>
      <c r="N6159" s="78"/>
      <c r="O6159" s="78"/>
      <c r="P6159" s="78"/>
      <c r="Q6159" s="144"/>
      <c r="R6159" s="78"/>
      <c r="S6159" s="78"/>
      <c r="T6159" s="78"/>
      <c r="U6159" s="78"/>
      <c r="V6159" s="219"/>
      <c r="W6159" s="78"/>
      <c r="X6159" s="78"/>
      <c r="Y6159" s="78"/>
      <c r="Z6159" s="78"/>
      <c r="AA6159" s="77"/>
      <c r="AB6159" s="77"/>
      <c r="AC6159" s="78"/>
      <c r="AD6159" s="104"/>
      <c r="AE6159" s="78"/>
      <c r="AF6159" s="104"/>
      <c r="AG6159" s="78"/>
      <c r="AH6159" s="104"/>
      <c r="AI6159" s="78"/>
      <c r="AJ6159" s="104"/>
      <c r="AK6159" s="78"/>
      <c r="AL6159" s="78"/>
      <c r="AM6159" s="8"/>
      <c r="AN6159" s="78"/>
      <c r="AO6159" s="78"/>
      <c r="AP6159" s="78"/>
      <c r="AQ6159" s="78"/>
      <c r="AR6159" s="78"/>
      <c r="AS6159" s="78"/>
      <c r="AT6159" s="78"/>
      <c r="AU6159" s="78"/>
      <c r="AV6159" s="78"/>
      <c r="AW6159" s="77"/>
      <c r="AX6159" s="144"/>
      <c r="AY6159" s="144"/>
      <c r="AZ6159" s="144"/>
      <c r="BA6159" s="54"/>
      <c r="BB6159" s="54"/>
    </row>
    <row r="6160" spans="2:54" x14ac:dyDescent="0.25">
      <c r="B6160" s="77"/>
      <c r="C6160" s="77"/>
      <c r="D6160" s="77"/>
      <c r="E6160" s="77"/>
      <c r="F6160" s="77"/>
      <c r="G6160" s="77"/>
      <c r="I6160" s="78"/>
      <c r="K6160" s="78"/>
      <c r="L6160" s="77"/>
      <c r="M6160" s="78"/>
      <c r="N6160" s="78"/>
      <c r="O6160" s="78"/>
      <c r="P6160" s="78"/>
      <c r="Q6160" s="144"/>
      <c r="R6160" s="78"/>
      <c r="S6160" s="78"/>
      <c r="T6160" s="78"/>
      <c r="U6160" s="78"/>
      <c r="V6160" s="219"/>
      <c r="W6160" s="78"/>
      <c r="X6160" s="78"/>
      <c r="Y6160" s="78"/>
      <c r="Z6160" s="78"/>
      <c r="AA6160" s="77"/>
      <c r="AB6160" s="77"/>
      <c r="AC6160" s="78"/>
      <c r="AD6160" s="104"/>
      <c r="AE6160" s="78"/>
      <c r="AF6160" s="104"/>
      <c r="AG6160" s="78"/>
      <c r="AH6160" s="104"/>
      <c r="AI6160" s="78"/>
      <c r="AJ6160" s="104"/>
      <c r="AK6160" s="78"/>
      <c r="AL6160" s="78"/>
      <c r="AM6160" s="8"/>
      <c r="AN6160" s="78"/>
      <c r="AO6160" s="78"/>
      <c r="AP6160" s="78"/>
      <c r="AQ6160" s="78"/>
      <c r="AR6160" s="78"/>
      <c r="AS6160" s="78"/>
      <c r="AT6160" s="78"/>
      <c r="AU6160" s="78"/>
      <c r="AV6160" s="78"/>
      <c r="AW6160" s="77"/>
      <c r="AX6160" s="144"/>
      <c r="AY6160" s="144"/>
      <c r="AZ6160" s="144"/>
      <c r="BA6160" s="54"/>
      <c r="BB6160" s="54"/>
    </row>
    <row r="6161" spans="2:54" x14ac:dyDescent="0.25">
      <c r="B6161" s="77"/>
      <c r="C6161" s="77"/>
      <c r="D6161" s="77"/>
      <c r="E6161" s="77"/>
      <c r="F6161" s="77"/>
      <c r="G6161" s="77"/>
      <c r="I6161" s="78"/>
      <c r="K6161" s="78"/>
      <c r="L6161" s="77"/>
      <c r="M6161" s="78"/>
      <c r="N6161" s="78"/>
      <c r="O6161" s="78"/>
      <c r="P6161" s="78"/>
      <c r="Q6161" s="144"/>
      <c r="R6161" s="78"/>
      <c r="S6161" s="78"/>
      <c r="T6161" s="78"/>
      <c r="U6161" s="78"/>
      <c r="V6161" s="219"/>
      <c r="W6161" s="78"/>
      <c r="X6161" s="78"/>
      <c r="Y6161" s="78"/>
      <c r="Z6161" s="78"/>
      <c r="AA6161" s="77"/>
      <c r="AB6161" s="77"/>
      <c r="AC6161" s="78"/>
      <c r="AD6161" s="104"/>
      <c r="AE6161" s="78"/>
      <c r="AF6161" s="104"/>
      <c r="AG6161" s="78"/>
      <c r="AH6161" s="104"/>
      <c r="AI6161" s="78"/>
      <c r="AJ6161" s="104"/>
      <c r="AK6161" s="78"/>
      <c r="AL6161" s="78"/>
      <c r="AM6161" s="8"/>
      <c r="AN6161" s="78"/>
      <c r="AO6161" s="78"/>
      <c r="AP6161" s="78"/>
      <c r="AQ6161" s="78"/>
      <c r="AR6161" s="78"/>
      <c r="AS6161" s="78"/>
      <c r="AT6161" s="78"/>
      <c r="AU6161" s="78"/>
      <c r="AV6161" s="78"/>
      <c r="AW6161" s="77"/>
      <c r="AX6161" s="144"/>
      <c r="AY6161" s="144"/>
      <c r="AZ6161" s="144"/>
      <c r="BA6161" s="54"/>
      <c r="BB6161" s="54"/>
    </row>
    <row r="6162" spans="2:54" x14ac:dyDescent="0.25">
      <c r="B6162" s="77"/>
      <c r="C6162" s="77"/>
      <c r="D6162" s="77"/>
      <c r="E6162" s="77"/>
      <c r="F6162" s="77"/>
      <c r="G6162" s="77"/>
      <c r="I6162" s="78"/>
      <c r="K6162" s="78"/>
      <c r="L6162" s="77"/>
      <c r="M6162" s="78"/>
      <c r="N6162" s="78"/>
      <c r="O6162" s="78"/>
      <c r="P6162" s="78"/>
      <c r="Q6162" s="144"/>
      <c r="R6162" s="78"/>
      <c r="S6162" s="78"/>
      <c r="T6162" s="78"/>
      <c r="U6162" s="78"/>
      <c r="V6162" s="219"/>
      <c r="W6162" s="78"/>
      <c r="X6162" s="78"/>
      <c r="Y6162" s="78"/>
      <c r="Z6162" s="78"/>
      <c r="AA6162" s="77"/>
      <c r="AB6162" s="77"/>
      <c r="AC6162" s="78"/>
      <c r="AD6162" s="104"/>
      <c r="AE6162" s="78"/>
      <c r="AF6162" s="104"/>
      <c r="AG6162" s="78"/>
      <c r="AH6162" s="104"/>
      <c r="AI6162" s="78"/>
      <c r="AJ6162" s="104"/>
      <c r="AK6162" s="78"/>
      <c r="AL6162" s="78"/>
      <c r="AM6162" s="8"/>
      <c r="AN6162" s="78"/>
      <c r="AO6162" s="78"/>
      <c r="AP6162" s="78"/>
      <c r="AQ6162" s="78"/>
      <c r="AR6162" s="78"/>
      <c r="AS6162" s="78"/>
      <c r="AT6162" s="78"/>
      <c r="AU6162" s="78"/>
      <c r="AV6162" s="78"/>
      <c r="AW6162" s="77"/>
      <c r="AX6162" s="144"/>
      <c r="AY6162" s="144"/>
      <c r="AZ6162" s="144"/>
      <c r="BA6162" s="54"/>
      <c r="BB6162" s="54"/>
    </row>
    <row r="6163" spans="2:54" x14ac:dyDescent="0.25">
      <c r="B6163" s="77"/>
      <c r="C6163" s="77"/>
      <c r="D6163" s="77"/>
      <c r="E6163" s="77"/>
      <c r="F6163" s="77"/>
      <c r="G6163" s="77"/>
      <c r="I6163" s="78"/>
      <c r="K6163" s="78"/>
      <c r="L6163" s="77"/>
      <c r="M6163" s="78"/>
      <c r="N6163" s="78"/>
      <c r="O6163" s="78"/>
      <c r="P6163" s="78"/>
      <c r="Q6163" s="144"/>
      <c r="R6163" s="78"/>
      <c r="S6163" s="78"/>
      <c r="T6163" s="78"/>
      <c r="U6163" s="78"/>
      <c r="V6163" s="219"/>
      <c r="W6163" s="78"/>
      <c r="X6163" s="78"/>
      <c r="Y6163" s="78"/>
      <c r="Z6163" s="78"/>
      <c r="AA6163" s="77"/>
      <c r="AB6163" s="77"/>
      <c r="AC6163" s="78"/>
      <c r="AD6163" s="104"/>
      <c r="AE6163" s="78"/>
      <c r="AF6163" s="104"/>
      <c r="AG6163" s="78"/>
      <c r="AH6163" s="104"/>
      <c r="AI6163" s="78"/>
      <c r="AJ6163" s="104"/>
      <c r="AK6163" s="78"/>
      <c r="AL6163" s="78"/>
      <c r="AM6163" s="8"/>
      <c r="AN6163" s="78"/>
      <c r="AO6163" s="78"/>
      <c r="AP6163" s="78"/>
      <c r="AQ6163" s="78"/>
      <c r="AR6163" s="78"/>
      <c r="AS6163" s="78"/>
      <c r="AT6163" s="78"/>
      <c r="AU6163" s="78"/>
      <c r="AV6163" s="78"/>
      <c r="AW6163" s="77"/>
      <c r="AX6163" s="144"/>
      <c r="AY6163" s="144"/>
      <c r="AZ6163" s="144"/>
      <c r="BA6163" s="54"/>
      <c r="BB6163" s="54"/>
    </row>
    <row r="6164" spans="2:54" x14ac:dyDescent="0.25">
      <c r="B6164" s="77"/>
      <c r="C6164" s="77"/>
      <c r="D6164" s="77"/>
      <c r="E6164" s="77"/>
      <c r="F6164" s="77"/>
      <c r="G6164" s="77"/>
      <c r="I6164" s="78"/>
      <c r="K6164" s="78"/>
      <c r="L6164" s="77"/>
      <c r="M6164" s="78"/>
      <c r="N6164" s="78"/>
      <c r="O6164" s="78"/>
      <c r="P6164" s="78"/>
      <c r="Q6164" s="144"/>
      <c r="R6164" s="78"/>
      <c r="S6164" s="78"/>
      <c r="T6164" s="78"/>
      <c r="U6164" s="78"/>
      <c r="V6164" s="219"/>
      <c r="W6164" s="78"/>
      <c r="X6164" s="78"/>
      <c r="Y6164" s="78"/>
      <c r="Z6164" s="78"/>
      <c r="AA6164" s="77"/>
      <c r="AB6164" s="77"/>
      <c r="AC6164" s="78"/>
      <c r="AD6164" s="104"/>
      <c r="AE6164" s="78"/>
      <c r="AF6164" s="104"/>
      <c r="AG6164" s="78"/>
      <c r="AH6164" s="104"/>
      <c r="AI6164" s="78"/>
      <c r="AJ6164" s="104"/>
      <c r="AK6164" s="78"/>
      <c r="AL6164" s="78"/>
      <c r="AM6164" s="8"/>
      <c r="AN6164" s="78"/>
      <c r="AO6164" s="78"/>
      <c r="AP6164" s="78"/>
      <c r="AQ6164" s="78"/>
      <c r="AR6164" s="78"/>
      <c r="AS6164" s="78"/>
      <c r="AT6164" s="78"/>
      <c r="AU6164" s="78"/>
      <c r="AV6164" s="78"/>
      <c r="AW6164" s="77"/>
      <c r="AX6164" s="144"/>
      <c r="AY6164" s="144"/>
      <c r="AZ6164" s="144"/>
      <c r="BA6164" s="54"/>
      <c r="BB6164" s="54"/>
    </row>
    <row r="6165" spans="2:54" x14ac:dyDescent="0.25">
      <c r="B6165" s="77"/>
      <c r="C6165" s="77"/>
      <c r="D6165" s="77"/>
      <c r="E6165" s="77"/>
      <c r="F6165" s="77"/>
      <c r="G6165" s="77"/>
      <c r="I6165" s="78"/>
      <c r="K6165" s="78"/>
      <c r="L6165" s="77"/>
      <c r="M6165" s="78"/>
      <c r="N6165" s="78"/>
      <c r="O6165" s="78"/>
      <c r="P6165" s="78"/>
      <c r="Q6165" s="144"/>
      <c r="R6165" s="78"/>
      <c r="S6165" s="78"/>
      <c r="T6165" s="78"/>
      <c r="U6165" s="78"/>
      <c r="V6165" s="219"/>
      <c r="W6165" s="78"/>
      <c r="X6165" s="78"/>
      <c r="Y6165" s="78"/>
      <c r="Z6165" s="78"/>
      <c r="AA6165" s="77"/>
      <c r="AB6165" s="77"/>
      <c r="AC6165" s="78"/>
      <c r="AD6165" s="104"/>
      <c r="AE6165" s="78"/>
      <c r="AF6165" s="104"/>
      <c r="AG6165" s="78"/>
      <c r="AH6165" s="104"/>
      <c r="AI6165" s="78"/>
      <c r="AJ6165" s="104"/>
      <c r="AK6165" s="78"/>
      <c r="AL6165" s="78"/>
      <c r="AM6165" s="8"/>
      <c r="AN6165" s="78"/>
      <c r="AO6165" s="78"/>
      <c r="AP6165" s="78"/>
      <c r="AQ6165" s="78"/>
      <c r="AR6165" s="78"/>
      <c r="AS6165" s="78"/>
      <c r="AT6165" s="78"/>
      <c r="AU6165" s="78"/>
      <c r="AV6165" s="78"/>
      <c r="AW6165" s="77"/>
      <c r="AX6165" s="144"/>
      <c r="AY6165" s="144"/>
      <c r="AZ6165" s="144"/>
      <c r="BA6165" s="54"/>
      <c r="BB6165" s="54"/>
    </row>
    <row r="6166" spans="2:54" x14ac:dyDescent="0.25">
      <c r="B6166" s="77"/>
      <c r="C6166" s="77"/>
      <c r="D6166" s="77"/>
      <c r="E6166" s="77"/>
      <c r="F6166" s="77"/>
      <c r="G6166" s="77"/>
      <c r="I6166" s="78"/>
      <c r="K6166" s="78"/>
      <c r="L6166" s="77"/>
      <c r="M6166" s="78"/>
      <c r="N6166" s="78"/>
      <c r="O6166" s="78"/>
      <c r="P6166" s="78"/>
      <c r="Q6166" s="144"/>
      <c r="R6166" s="78"/>
      <c r="S6166" s="78"/>
      <c r="T6166" s="78"/>
      <c r="U6166" s="78"/>
      <c r="V6166" s="219"/>
      <c r="W6166" s="78"/>
      <c r="X6166" s="78"/>
      <c r="Y6166" s="78"/>
      <c r="Z6166" s="78"/>
      <c r="AA6166" s="77"/>
      <c r="AB6166" s="77"/>
      <c r="AC6166" s="78"/>
      <c r="AD6166" s="104"/>
      <c r="AE6166" s="78"/>
      <c r="AF6166" s="104"/>
      <c r="AG6166" s="78"/>
      <c r="AH6166" s="104"/>
      <c r="AI6166" s="78"/>
      <c r="AJ6166" s="104"/>
      <c r="AK6166" s="78"/>
      <c r="AL6166" s="78"/>
      <c r="AM6166" s="8"/>
      <c r="AN6166" s="78"/>
      <c r="AO6166" s="78"/>
      <c r="AP6166" s="78"/>
      <c r="AQ6166" s="78"/>
      <c r="AR6166" s="78"/>
      <c r="AS6166" s="78"/>
      <c r="AT6166" s="78"/>
      <c r="AU6166" s="78"/>
      <c r="AV6166" s="78"/>
      <c r="AW6166" s="77"/>
      <c r="AX6166" s="144"/>
      <c r="AY6166" s="144"/>
      <c r="AZ6166" s="144"/>
      <c r="BA6166" s="54"/>
      <c r="BB6166" s="54"/>
    </row>
    <row r="6167" spans="2:54" x14ac:dyDescent="0.25">
      <c r="B6167" s="77"/>
      <c r="C6167" s="77"/>
      <c r="D6167" s="77"/>
      <c r="E6167" s="77"/>
      <c r="F6167" s="77"/>
      <c r="G6167" s="77"/>
      <c r="I6167" s="78"/>
      <c r="K6167" s="78"/>
      <c r="L6167" s="77"/>
      <c r="M6167" s="78"/>
      <c r="N6167" s="78"/>
      <c r="O6167" s="78"/>
      <c r="P6167" s="78"/>
      <c r="Q6167" s="144"/>
      <c r="R6167" s="78"/>
      <c r="S6167" s="78"/>
      <c r="T6167" s="78"/>
      <c r="U6167" s="78"/>
      <c r="V6167" s="219"/>
      <c r="W6167" s="78"/>
      <c r="X6167" s="78"/>
      <c r="Y6167" s="78"/>
      <c r="Z6167" s="78"/>
      <c r="AA6167" s="77"/>
      <c r="AB6167" s="77"/>
      <c r="AC6167" s="78"/>
      <c r="AD6167" s="104"/>
      <c r="AE6167" s="78"/>
      <c r="AF6167" s="104"/>
      <c r="AG6167" s="78"/>
      <c r="AH6167" s="104"/>
      <c r="AI6167" s="78"/>
      <c r="AJ6167" s="104"/>
      <c r="AK6167" s="78"/>
      <c r="AL6167" s="78"/>
      <c r="AM6167" s="8"/>
      <c r="AN6167" s="78"/>
      <c r="AO6167" s="78"/>
      <c r="AP6167" s="78"/>
      <c r="AQ6167" s="78"/>
      <c r="AR6167" s="78"/>
      <c r="AS6167" s="78"/>
      <c r="AT6167" s="78"/>
      <c r="AU6167" s="78"/>
      <c r="AV6167" s="78"/>
      <c r="AW6167" s="77"/>
      <c r="AX6167" s="144"/>
      <c r="AY6167" s="144"/>
      <c r="AZ6167" s="144"/>
      <c r="BA6167" s="54"/>
      <c r="BB6167" s="54"/>
    </row>
    <row r="6168" spans="2:54" x14ac:dyDescent="0.25">
      <c r="B6168" s="77"/>
      <c r="C6168" s="77"/>
      <c r="D6168" s="77"/>
      <c r="E6168" s="77"/>
      <c r="F6168" s="77"/>
      <c r="G6168" s="77"/>
      <c r="I6168" s="78"/>
      <c r="K6168" s="78"/>
      <c r="L6168" s="77"/>
      <c r="M6168" s="78"/>
      <c r="N6168" s="78"/>
      <c r="O6168" s="78"/>
      <c r="P6168" s="78"/>
      <c r="Q6168" s="144"/>
      <c r="R6168" s="78"/>
      <c r="S6168" s="78"/>
      <c r="T6168" s="78"/>
      <c r="U6168" s="78"/>
      <c r="V6168" s="219"/>
      <c r="W6168" s="78"/>
      <c r="X6168" s="78"/>
      <c r="Y6168" s="78"/>
      <c r="Z6168" s="78"/>
      <c r="AA6168" s="77"/>
      <c r="AB6168" s="77"/>
      <c r="AC6168" s="78"/>
      <c r="AD6168" s="104"/>
      <c r="AE6168" s="78"/>
      <c r="AF6168" s="104"/>
      <c r="AG6168" s="78"/>
      <c r="AH6168" s="104"/>
      <c r="AI6168" s="78"/>
      <c r="AJ6168" s="104"/>
      <c r="AK6168" s="78"/>
      <c r="AL6168" s="78"/>
      <c r="AM6168" s="8"/>
      <c r="AN6168" s="78"/>
      <c r="AO6168" s="78"/>
      <c r="AP6168" s="78"/>
      <c r="AQ6168" s="78"/>
      <c r="AR6168" s="78"/>
      <c r="AS6168" s="78"/>
      <c r="AT6168" s="78"/>
      <c r="AU6168" s="78"/>
      <c r="AV6168" s="78"/>
      <c r="AW6168" s="77"/>
      <c r="AX6168" s="144"/>
      <c r="AY6168" s="144"/>
      <c r="AZ6168" s="144"/>
      <c r="BA6168" s="54"/>
      <c r="BB6168" s="54"/>
    </row>
    <row r="6169" spans="2:54" x14ac:dyDescent="0.25">
      <c r="B6169" s="77"/>
      <c r="C6169" s="77"/>
      <c r="D6169" s="77"/>
      <c r="E6169" s="77"/>
      <c r="F6169" s="77"/>
      <c r="G6169" s="77"/>
      <c r="I6169" s="78"/>
      <c r="K6169" s="78"/>
      <c r="L6169" s="77"/>
      <c r="M6169" s="78"/>
      <c r="N6169" s="78"/>
      <c r="O6169" s="78"/>
      <c r="P6169" s="78"/>
      <c r="Q6169" s="144"/>
      <c r="R6169" s="78"/>
      <c r="S6169" s="78"/>
      <c r="T6169" s="78"/>
      <c r="U6169" s="78"/>
      <c r="V6169" s="219"/>
      <c r="W6169" s="78"/>
      <c r="X6169" s="78"/>
      <c r="Y6169" s="78"/>
      <c r="Z6169" s="78"/>
      <c r="AA6169" s="77"/>
      <c r="AB6169" s="77"/>
      <c r="AC6169" s="78"/>
      <c r="AD6169" s="104"/>
      <c r="AE6169" s="78"/>
      <c r="AF6169" s="104"/>
      <c r="AG6169" s="78"/>
      <c r="AH6169" s="104"/>
      <c r="AI6169" s="78"/>
      <c r="AJ6169" s="104"/>
      <c r="AK6169" s="78"/>
      <c r="AL6169" s="78"/>
      <c r="AM6169" s="8"/>
      <c r="AN6169" s="78"/>
      <c r="AO6169" s="78"/>
      <c r="AP6169" s="78"/>
      <c r="AQ6169" s="78"/>
      <c r="AR6169" s="78"/>
      <c r="AS6169" s="78"/>
      <c r="AT6169" s="78"/>
      <c r="AU6169" s="78"/>
      <c r="AV6169" s="78"/>
      <c r="AW6169" s="77"/>
      <c r="AX6169" s="144"/>
      <c r="AY6169" s="144"/>
      <c r="AZ6169" s="144"/>
      <c r="BA6169" s="54"/>
      <c r="BB6169" s="54"/>
    </row>
    <row r="6170" spans="2:54" x14ac:dyDescent="0.25">
      <c r="B6170" s="77"/>
      <c r="C6170" s="77"/>
      <c r="D6170" s="77"/>
      <c r="E6170" s="77"/>
      <c r="F6170" s="77"/>
      <c r="G6170" s="77"/>
      <c r="I6170" s="78"/>
      <c r="K6170" s="78"/>
      <c r="L6170" s="77"/>
      <c r="M6170" s="78"/>
      <c r="N6170" s="78"/>
      <c r="O6170" s="78"/>
      <c r="P6170" s="78"/>
      <c r="Q6170" s="144"/>
      <c r="R6170" s="78"/>
      <c r="S6170" s="78"/>
      <c r="T6170" s="78"/>
      <c r="U6170" s="78"/>
      <c r="V6170" s="219"/>
      <c r="W6170" s="78"/>
      <c r="X6170" s="78"/>
      <c r="Y6170" s="78"/>
      <c r="Z6170" s="78"/>
      <c r="AA6170" s="77"/>
      <c r="AB6170" s="77"/>
      <c r="AC6170" s="78"/>
      <c r="AD6170" s="104"/>
      <c r="AE6170" s="78"/>
      <c r="AF6170" s="104"/>
      <c r="AG6170" s="78"/>
      <c r="AH6170" s="104"/>
      <c r="AI6170" s="78"/>
      <c r="AJ6170" s="104"/>
      <c r="AK6170" s="78"/>
      <c r="AL6170" s="78"/>
      <c r="AM6170" s="8"/>
      <c r="AN6170" s="78"/>
      <c r="AO6170" s="78"/>
      <c r="AP6170" s="78"/>
      <c r="AQ6170" s="78"/>
      <c r="AR6170" s="78"/>
      <c r="AS6170" s="78"/>
      <c r="AT6170" s="78"/>
      <c r="AU6170" s="78"/>
      <c r="AV6170" s="78"/>
      <c r="AW6170" s="77"/>
      <c r="AX6170" s="144"/>
      <c r="AY6170" s="144"/>
      <c r="AZ6170" s="144"/>
      <c r="BA6170" s="54"/>
      <c r="BB6170" s="54"/>
    </row>
    <row r="6171" spans="2:54" x14ac:dyDescent="0.25">
      <c r="B6171" s="77"/>
      <c r="C6171" s="77"/>
      <c r="D6171" s="77"/>
      <c r="E6171" s="77"/>
      <c r="F6171" s="77"/>
      <c r="G6171" s="77"/>
      <c r="I6171" s="78"/>
      <c r="K6171" s="78"/>
      <c r="L6171" s="77"/>
      <c r="M6171" s="78"/>
      <c r="N6171" s="78"/>
      <c r="O6171" s="78"/>
      <c r="P6171" s="78"/>
      <c r="Q6171" s="144"/>
      <c r="R6171" s="78"/>
      <c r="S6171" s="78"/>
      <c r="T6171" s="78"/>
      <c r="U6171" s="78"/>
      <c r="V6171" s="219"/>
      <c r="W6171" s="78"/>
      <c r="X6171" s="78"/>
      <c r="Y6171" s="78"/>
      <c r="Z6171" s="78"/>
      <c r="AA6171" s="77"/>
      <c r="AB6171" s="77"/>
      <c r="AC6171" s="78"/>
      <c r="AD6171" s="104"/>
      <c r="AE6171" s="78"/>
      <c r="AF6171" s="104"/>
      <c r="AG6171" s="78"/>
      <c r="AH6171" s="104"/>
      <c r="AI6171" s="78"/>
      <c r="AJ6171" s="104"/>
      <c r="AK6171" s="78"/>
      <c r="AL6171" s="78"/>
      <c r="AM6171" s="8"/>
      <c r="AN6171" s="78"/>
      <c r="AO6171" s="78"/>
      <c r="AP6171" s="78"/>
      <c r="AQ6171" s="78"/>
      <c r="AR6171" s="78"/>
      <c r="AS6171" s="78"/>
      <c r="AT6171" s="78"/>
      <c r="AU6171" s="78"/>
      <c r="AV6171" s="78"/>
      <c r="AW6171" s="77"/>
      <c r="AX6171" s="144"/>
      <c r="AY6171" s="144"/>
      <c r="AZ6171" s="144"/>
      <c r="BA6171" s="54"/>
      <c r="BB6171" s="54"/>
    </row>
    <row r="6172" spans="2:54" x14ac:dyDescent="0.25">
      <c r="B6172" s="77"/>
      <c r="C6172" s="77"/>
      <c r="D6172" s="77"/>
      <c r="E6172" s="77"/>
      <c r="F6172" s="77"/>
      <c r="G6172" s="77"/>
      <c r="I6172" s="78"/>
      <c r="K6172" s="78"/>
      <c r="L6172" s="77"/>
      <c r="M6172" s="78"/>
      <c r="N6172" s="78"/>
      <c r="O6172" s="78"/>
      <c r="P6172" s="78"/>
      <c r="Q6172" s="144"/>
      <c r="R6172" s="78"/>
      <c r="S6172" s="78"/>
      <c r="T6172" s="78"/>
      <c r="U6172" s="78"/>
      <c r="V6172" s="219"/>
      <c r="W6172" s="78"/>
      <c r="X6172" s="78"/>
      <c r="Y6172" s="78"/>
      <c r="Z6172" s="78"/>
      <c r="AA6172" s="77"/>
      <c r="AB6172" s="77"/>
      <c r="AC6172" s="78"/>
      <c r="AD6172" s="104"/>
      <c r="AE6172" s="78"/>
      <c r="AF6172" s="104"/>
      <c r="AG6172" s="78"/>
      <c r="AH6172" s="104"/>
      <c r="AI6172" s="78"/>
      <c r="AJ6172" s="104"/>
      <c r="AK6172" s="78"/>
      <c r="AL6172" s="78"/>
      <c r="AM6172" s="8"/>
      <c r="AN6172" s="78"/>
      <c r="AO6172" s="78"/>
      <c r="AP6172" s="78"/>
      <c r="AQ6172" s="78"/>
      <c r="AR6172" s="78"/>
      <c r="AS6172" s="78"/>
      <c r="AT6172" s="78"/>
      <c r="AU6172" s="78"/>
      <c r="AV6172" s="78"/>
      <c r="AW6172" s="77"/>
      <c r="AX6172" s="144"/>
      <c r="AY6172" s="144"/>
      <c r="AZ6172" s="144"/>
      <c r="BA6172" s="54"/>
      <c r="BB6172" s="54"/>
    </row>
    <row r="6173" spans="2:54" x14ac:dyDescent="0.25">
      <c r="B6173" s="77"/>
      <c r="C6173" s="77"/>
      <c r="D6173" s="77"/>
      <c r="E6173" s="77"/>
      <c r="F6173" s="77"/>
      <c r="G6173" s="77"/>
      <c r="I6173" s="78"/>
      <c r="K6173" s="78"/>
      <c r="L6173" s="77"/>
      <c r="M6173" s="78"/>
      <c r="N6173" s="78"/>
      <c r="O6173" s="78"/>
      <c r="P6173" s="78"/>
      <c r="Q6173" s="144"/>
      <c r="R6173" s="78"/>
      <c r="S6173" s="78"/>
      <c r="T6173" s="78"/>
      <c r="U6173" s="78"/>
      <c r="V6173" s="219"/>
      <c r="W6173" s="78"/>
      <c r="X6173" s="78"/>
      <c r="Y6173" s="78"/>
      <c r="Z6173" s="78"/>
      <c r="AA6173" s="77"/>
      <c r="AB6173" s="77"/>
      <c r="AC6173" s="78"/>
      <c r="AD6173" s="104"/>
      <c r="AE6173" s="78"/>
      <c r="AF6173" s="104"/>
      <c r="AG6173" s="78"/>
      <c r="AH6173" s="104"/>
      <c r="AI6173" s="78"/>
      <c r="AJ6173" s="104"/>
      <c r="AK6173" s="78"/>
      <c r="AL6173" s="78"/>
      <c r="AM6173" s="8"/>
      <c r="AN6173" s="78"/>
      <c r="AO6173" s="78"/>
      <c r="AP6173" s="78"/>
      <c r="AQ6173" s="78"/>
      <c r="AR6173" s="78"/>
      <c r="AS6173" s="78"/>
      <c r="AT6173" s="78"/>
      <c r="AU6173" s="78"/>
      <c r="AV6173" s="78"/>
      <c r="AW6173" s="77"/>
      <c r="AX6173" s="144"/>
      <c r="AY6173" s="144"/>
      <c r="AZ6173" s="144"/>
      <c r="BA6173" s="54"/>
      <c r="BB6173" s="54"/>
    </row>
    <row r="6174" spans="2:54" x14ac:dyDescent="0.25">
      <c r="B6174" s="77"/>
      <c r="C6174" s="77"/>
      <c r="D6174" s="77"/>
      <c r="E6174" s="77"/>
      <c r="F6174" s="77"/>
      <c r="G6174" s="77"/>
      <c r="I6174" s="78"/>
      <c r="K6174" s="78"/>
      <c r="L6174" s="77"/>
      <c r="M6174" s="78"/>
      <c r="N6174" s="78"/>
      <c r="O6174" s="78"/>
      <c r="P6174" s="78"/>
      <c r="Q6174" s="144"/>
      <c r="R6174" s="78"/>
      <c r="S6174" s="78"/>
      <c r="T6174" s="78"/>
      <c r="U6174" s="78"/>
      <c r="V6174" s="219"/>
      <c r="W6174" s="78"/>
      <c r="X6174" s="78"/>
      <c r="Y6174" s="78"/>
      <c r="Z6174" s="78"/>
      <c r="AA6174" s="77"/>
      <c r="AB6174" s="77"/>
      <c r="AC6174" s="78"/>
      <c r="AD6174" s="104"/>
      <c r="AE6174" s="78"/>
      <c r="AF6174" s="104"/>
      <c r="AG6174" s="78"/>
      <c r="AH6174" s="104"/>
      <c r="AI6174" s="78"/>
      <c r="AJ6174" s="104"/>
      <c r="AK6174" s="78"/>
      <c r="AL6174" s="78"/>
      <c r="AM6174" s="8"/>
      <c r="AN6174" s="78"/>
      <c r="AO6174" s="78"/>
      <c r="AP6174" s="78"/>
      <c r="AQ6174" s="78"/>
      <c r="AR6174" s="78"/>
      <c r="AS6174" s="78"/>
      <c r="AT6174" s="78"/>
      <c r="AU6174" s="78"/>
      <c r="AV6174" s="78"/>
      <c r="AW6174" s="77"/>
      <c r="AX6174" s="144"/>
      <c r="AY6174" s="144"/>
      <c r="AZ6174" s="144"/>
      <c r="BA6174" s="54"/>
      <c r="BB6174" s="54"/>
    </row>
    <row r="6175" spans="2:54" x14ac:dyDescent="0.25">
      <c r="B6175" s="77"/>
      <c r="C6175" s="77"/>
      <c r="D6175" s="77"/>
      <c r="E6175" s="77"/>
      <c r="F6175" s="77"/>
      <c r="G6175" s="77"/>
      <c r="I6175" s="78"/>
      <c r="K6175" s="78"/>
      <c r="L6175" s="77"/>
      <c r="M6175" s="78"/>
      <c r="N6175" s="78"/>
      <c r="O6175" s="78"/>
      <c r="P6175" s="78"/>
      <c r="Q6175" s="144"/>
      <c r="R6175" s="78"/>
      <c r="S6175" s="78"/>
      <c r="T6175" s="78"/>
      <c r="U6175" s="78"/>
      <c r="V6175" s="219"/>
      <c r="W6175" s="78"/>
      <c r="X6175" s="78"/>
      <c r="Y6175" s="78"/>
      <c r="Z6175" s="78"/>
      <c r="AA6175" s="77"/>
      <c r="AB6175" s="77"/>
      <c r="AC6175" s="78"/>
      <c r="AD6175" s="104"/>
      <c r="AE6175" s="78"/>
      <c r="AF6175" s="104"/>
      <c r="AG6175" s="78"/>
      <c r="AH6175" s="104"/>
      <c r="AI6175" s="78"/>
      <c r="AJ6175" s="104"/>
      <c r="AK6175" s="78"/>
      <c r="AL6175" s="78"/>
      <c r="AM6175" s="8"/>
      <c r="AN6175" s="78"/>
      <c r="AO6175" s="78"/>
      <c r="AP6175" s="78"/>
      <c r="AQ6175" s="78"/>
      <c r="AR6175" s="78"/>
      <c r="AS6175" s="78"/>
      <c r="AT6175" s="78"/>
      <c r="AU6175" s="78"/>
      <c r="AV6175" s="78"/>
      <c r="AW6175" s="77"/>
      <c r="AX6175" s="144"/>
      <c r="AY6175" s="144"/>
      <c r="AZ6175" s="144"/>
      <c r="BA6175" s="54"/>
      <c r="BB6175" s="54"/>
    </row>
    <row r="6176" spans="2:54" x14ac:dyDescent="0.25">
      <c r="B6176" s="77"/>
      <c r="C6176" s="77"/>
      <c r="D6176" s="77"/>
      <c r="E6176" s="77"/>
      <c r="F6176" s="77"/>
      <c r="G6176" s="77"/>
      <c r="I6176" s="78"/>
      <c r="K6176" s="78"/>
      <c r="L6176" s="77"/>
      <c r="M6176" s="78"/>
      <c r="N6176" s="78"/>
      <c r="O6176" s="78"/>
      <c r="P6176" s="78"/>
      <c r="Q6176" s="144"/>
      <c r="R6176" s="78"/>
      <c r="S6176" s="78"/>
      <c r="T6176" s="78"/>
      <c r="U6176" s="78"/>
      <c r="V6176" s="219"/>
      <c r="W6176" s="78"/>
      <c r="X6176" s="78"/>
      <c r="Y6176" s="78"/>
      <c r="Z6176" s="78"/>
      <c r="AA6176" s="77"/>
      <c r="AB6176" s="77"/>
      <c r="AC6176" s="78"/>
      <c r="AD6176" s="104"/>
      <c r="AE6176" s="78"/>
      <c r="AF6176" s="104"/>
      <c r="AG6176" s="78"/>
      <c r="AH6176" s="104"/>
      <c r="AI6176" s="78"/>
      <c r="AJ6176" s="104"/>
      <c r="AK6176" s="78"/>
      <c r="AL6176" s="78"/>
      <c r="AM6176" s="8"/>
      <c r="AN6176" s="78"/>
      <c r="AO6176" s="78"/>
      <c r="AP6176" s="78"/>
      <c r="AQ6176" s="78"/>
      <c r="AR6176" s="78"/>
      <c r="AS6176" s="78"/>
      <c r="AT6176" s="78"/>
      <c r="AU6176" s="78"/>
      <c r="AV6176" s="78"/>
      <c r="AW6176" s="77"/>
      <c r="AX6176" s="144"/>
      <c r="AY6176" s="144"/>
      <c r="AZ6176" s="144"/>
      <c r="BA6176" s="54"/>
      <c r="BB6176" s="54"/>
    </row>
    <row r="6177" spans="2:54" x14ac:dyDescent="0.25">
      <c r="B6177" s="77"/>
      <c r="C6177" s="77"/>
      <c r="D6177" s="77"/>
      <c r="E6177" s="77"/>
      <c r="F6177" s="77"/>
      <c r="G6177" s="77"/>
      <c r="I6177" s="78"/>
      <c r="K6177" s="78"/>
      <c r="L6177" s="77"/>
      <c r="M6177" s="78"/>
      <c r="N6177" s="78"/>
      <c r="O6177" s="78"/>
      <c r="P6177" s="78"/>
      <c r="Q6177" s="144"/>
      <c r="R6177" s="78"/>
      <c r="S6177" s="78"/>
      <c r="T6177" s="78"/>
      <c r="U6177" s="78"/>
      <c r="V6177" s="219"/>
      <c r="W6177" s="78"/>
      <c r="X6177" s="78"/>
      <c r="Y6177" s="78"/>
      <c r="Z6177" s="78"/>
      <c r="AA6177" s="77"/>
      <c r="AB6177" s="77"/>
      <c r="AC6177" s="78"/>
      <c r="AD6177" s="104"/>
      <c r="AE6177" s="78"/>
      <c r="AF6177" s="104"/>
      <c r="AG6177" s="78"/>
      <c r="AH6177" s="104"/>
      <c r="AI6177" s="78"/>
      <c r="AJ6177" s="104"/>
      <c r="AK6177" s="78"/>
      <c r="AL6177" s="78"/>
      <c r="AM6177" s="8"/>
      <c r="AN6177" s="78"/>
      <c r="AO6177" s="78"/>
      <c r="AP6177" s="78"/>
      <c r="AQ6177" s="78"/>
      <c r="AR6177" s="78"/>
      <c r="AS6177" s="78"/>
      <c r="AT6177" s="78"/>
      <c r="AU6177" s="78"/>
      <c r="AV6177" s="78"/>
      <c r="AW6177" s="77"/>
      <c r="AX6177" s="144"/>
      <c r="AY6177" s="144"/>
      <c r="AZ6177" s="144"/>
      <c r="BA6177" s="54"/>
      <c r="BB6177" s="54"/>
    </row>
    <row r="6178" spans="2:54" x14ac:dyDescent="0.25">
      <c r="B6178" s="77"/>
      <c r="C6178" s="77"/>
      <c r="D6178" s="77"/>
      <c r="E6178" s="77"/>
      <c r="F6178" s="77"/>
      <c r="G6178" s="77"/>
      <c r="I6178" s="78"/>
      <c r="K6178" s="78"/>
      <c r="L6178" s="77"/>
      <c r="M6178" s="78"/>
      <c r="N6178" s="78"/>
      <c r="O6178" s="78"/>
      <c r="P6178" s="78"/>
      <c r="Q6178" s="144"/>
      <c r="R6178" s="78"/>
      <c r="S6178" s="78"/>
      <c r="T6178" s="78"/>
      <c r="U6178" s="78"/>
      <c r="V6178" s="219"/>
      <c r="W6178" s="78"/>
      <c r="X6178" s="78"/>
      <c r="Y6178" s="78"/>
      <c r="Z6178" s="78"/>
      <c r="AA6178" s="77"/>
      <c r="AB6178" s="77"/>
      <c r="AC6178" s="78"/>
      <c r="AD6178" s="104"/>
      <c r="AE6178" s="78"/>
      <c r="AF6178" s="104"/>
      <c r="AG6178" s="78"/>
      <c r="AH6178" s="104"/>
      <c r="AI6178" s="78"/>
      <c r="AJ6178" s="104"/>
      <c r="AK6178" s="78"/>
      <c r="AL6178" s="78"/>
      <c r="AM6178" s="8"/>
      <c r="AN6178" s="78"/>
      <c r="AO6178" s="78"/>
      <c r="AP6178" s="78"/>
      <c r="AQ6178" s="78"/>
      <c r="AR6178" s="78"/>
      <c r="AS6178" s="78"/>
      <c r="AT6178" s="78"/>
      <c r="AU6178" s="78"/>
      <c r="AV6178" s="78"/>
      <c r="AW6178" s="77"/>
      <c r="AX6178" s="144"/>
      <c r="AY6178" s="144"/>
      <c r="AZ6178" s="144"/>
      <c r="BA6178" s="54"/>
      <c r="BB6178" s="54"/>
    </row>
    <row r="6179" spans="2:54" x14ac:dyDescent="0.25">
      <c r="B6179" s="77"/>
      <c r="C6179" s="77"/>
      <c r="D6179" s="77"/>
      <c r="E6179" s="77"/>
      <c r="F6179" s="77"/>
      <c r="G6179" s="77"/>
      <c r="I6179" s="78"/>
      <c r="K6179" s="78"/>
      <c r="L6179" s="77"/>
      <c r="M6179" s="78"/>
      <c r="N6179" s="78"/>
      <c r="O6179" s="78"/>
      <c r="P6179" s="78"/>
      <c r="Q6179" s="144"/>
      <c r="R6179" s="78"/>
      <c r="S6179" s="78"/>
      <c r="T6179" s="78"/>
      <c r="U6179" s="78"/>
      <c r="V6179" s="219"/>
      <c r="W6179" s="78"/>
      <c r="X6179" s="78"/>
      <c r="Y6179" s="78"/>
      <c r="Z6179" s="78"/>
      <c r="AA6179" s="77"/>
      <c r="AB6179" s="77"/>
      <c r="AC6179" s="78"/>
      <c r="AD6179" s="104"/>
      <c r="AE6179" s="78"/>
      <c r="AF6179" s="104"/>
      <c r="AG6179" s="78"/>
      <c r="AH6179" s="104"/>
      <c r="AI6179" s="78"/>
      <c r="AJ6179" s="104"/>
      <c r="AK6179" s="78"/>
      <c r="AL6179" s="78"/>
      <c r="AM6179" s="8"/>
      <c r="AN6179" s="78"/>
      <c r="AO6179" s="78"/>
      <c r="AP6179" s="78"/>
      <c r="AQ6179" s="78"/>
      <c r="AR6179" s="78"/>
      <c r="AS6179" s="78"/>
      <c r="AT6179" s="78"/>
      <c r="AU6179" s="78"/>
      <c r="AV6179" s="78"/>
      <c r="AW6179" s="77"/>
      <c r="AX6179" s="144"/>
      <c r="AY6179" s="144"/>
      <c r="AZ6179" s="144"/>
      <c r="BA6179" s="54"/>
      <c r="BB6179" s="54"/>
    </row>
    <row r="6180" spans="2:54" x14ac:dyDescent="0.25">
      <c r="B6180" s="77"/>
      <c r="C6180" s="77"/>
      <c r="D6180" s="77"/>
      <c r="E6180" s="77"/>
      <c r="F6180" s="77"/>
      <c r="G6180" s="77"/>
      <c r="I6180" s="78"/>
      <c r="K6180" s="78"/>
      <c r="L6180" s="77"/>
      <c r="M6180" s="78"/>
      <c r="N6180" s="78"/>
      <c r="O6180" s="78"/>
      <c r="P6180" s="78"/>
      <c r="Q6180" s="144"/>
      <c r="R6180" s="78"/>
      <c r="S6180" s="78"/>
      <c r="T6180" s="78"/>
      <c r="U6180" s="78"/>
      <c r="V6180" s="219"/>
      <c r="W6180" s="78"/>
      <c r="X6180" s="78"/>
      <c r="Y6180" s="78"/>
      <c r="Z6180" s="78"/>
      <c r="AA6180" s="77"/>
      <c r="AB6180" s="77"/>
      <c r="AC6180" s="78"/>
      <c r="AD6180" s="104"/>
      <c r="AE6180" s="78"/>
      <c r="AF6180" s="104"/>
      <c r="AG6180" s="78"/>
      <c r="AH6180" s="104"/>
      <c r="AI6180" s="78"/>
      <c r="AJ6180" s="104"/>
      <c r="AK6180" s="78"/>
      <c r="AL6180" s="78"/>
      <c r="AM6180" s="8"/>
      <c r="AN6180" s="78"/>
      <c r="AO6180" s="78"/>
      <c r="AP6180" s="78"/>
      <c r="AQ6180" s="78"/>
      <c r="AR6180" s="78"/>
      <c r="AS6180" s="78"/>
      <c r="AT6180" s="78"/>
      <c r="AU6180" s="78"/>
      <c r="AV6180" s="78"/>
      <c r="AW6180" s="77"/>
      <c r="AX6180" s="144"/>
      <c r="AY6180" s="144"/>
      <c r="AZ6180" s="144"/>
      <c r="BA6180" s="54"/>
      <c r="BB6180" s="54"/>
    </row>
    <row r="6181" spans="2:54" x14ac:dyDescent="0.25">
      <c r="B6181" s="77"/>
      <c r="C6181" s="77"/>
      <c r="D6181" s="77"/>
      <c r="E6181" s="77"/>
      <c r="F6181" s="77"/>
      <c r="G6181" s="77"/>
      <c r="I6181" s="78"/>
      <c r="K6181" s="78"/>
      <c r="L6181" s="77"/>
      <c r="M6181" s="78"/>
      <c r="N6181" s="78"/>
      <c r="O6181" s="78"/>
      <c r="P6181" s="78"/>
      <c r="Q6181" s="144"/>
      <c r="R6181" s="78"/>
      <c r="S6181" s="78"/>
      <c r="T6181" s="78"/>
      <c r="U6181" s="78"/>
      <c r="V6181" s="219"/>
      <c r="W6181" s="78"/>
      <c r="X6181" s="78"/>
      <c r="Y6181" s="78"/>
      <c r="Z6181" s="78"/>
      <c r="AA6181" s="77"/>
      <c r="AB6181" s="77"/>
      <c r="AC6181" s="78"/>
      <c r="AD6181" s="104"/>
      <c r="AE6181" s="78"/>
      <c r="AF6181" s="104"/>
      <c r="AG6181" s="78"/>
      <c r="AH6181" s="104"/>
      <c r="AI6181" s="78"/>
      <c r="AJ6181" s="104"/>
      <c r="AK6181" s="78"/>
      <c r="AL6181" s="78"/>
      <c r="AM6181" s="8"/>
      <c r="AN6181" s="78"/>
      <c r="AO6181" s="78"/>
      <c r="AP6181" s="78"/>
      <c r="AQ6181" s="78"/>
      <c r="AR6181" s="78"/>
      <c r="AS6181" s="78"/>
      <c r="AT6181" s="78"/>
      <c r="AU6181" s="78"/>
      <c r="AV6181" s="78"/>
      <c r="AW6181" s="77"/>
      <c r="AX6181" s="144"/>
      <c r="AY6181" s="144"/>
      <c r="AZ6181" s="144"/>
      <c r="BA6181" s="54"/>
      <c r="BB6181" s="54"/>
    </row>
    <row r="6182" spans="2:54" x14ac:dyDescent="0.25">
      <c r="B6182" s="77"/>
      <c r="C6182" s="77"/>
      <c r="D6182" s="77"/>
      <c r="E6182" s="77"/>
      <c r="F6182" s="77"/>
      <c r="G6182" s="77"/>
      <c r="I6182" s="78"/>
      <c r="K6182" s="78"/>
      <c r="L6182" s="77"/>
      <c r="M6182" s="78"/>
      <c r="N6182" s="78"/>
      <c r="O6182" s="78"/>
      <c r="P6182" s="78"/>
      <c r="Q6182" s="144"/>
      <c r="R6182" s="78"/>
      <c r="S6182" s="78"/>
      <c r="T6182" s="78"/>
      <c r="U6182" s="78"/>
      <c r="V6182" s="219"/>
      <c r="W6182" s="78"/>
      <c r="X6182" s="78"/>
      <c r="Y6182" s="78"/>
      <c r="Z6182" s="78"/>
      <c r="AA6182" s="77"/>
      <c r="AB6182" s="77"/>
      <c r="AC6182" s="78"/>
      <c r="AD6182" s="104"/>
      <c r="AE6182" s="78"/>
      <c r="AF6182" s="104"/>
      <c r="AG6182" s="78"/>
      <c r="AH6182" s="104"/>
      <c r="AI6182" s="78"/>
      <c r="AJ6182" s="104"/>
      <c r="AK6182" s="78"/>
      <c r="AL6182" s="78"/>
      <c r="AM6182" s="8"/>
      <c r="AN6182" s="78"/>
      <c r="AO6182" s="78"/>
      <c r="AP6182" s="78"/>
      <c r="AQ6182" s="78"/>
      <c r="AR6182" s="78"/>
      <c r="AS6182" s="78"/>
      <c r="AT6182" s="78"/>
      <c r="AU6182" s="78"/>
      <c r="AV6182" s="78"/>
      <c r="AW6182" s="77"/>
      <c r="AX6182" s="144"/>
      <c r="AY6182" s="144"/>
      <c r="AZ6182" s="144"/>
      <c r="BA6182" s="54"/>
      <c r="BB6182" s="54"/>
    </row>
    <row r="6183" spans="2:54" x14ac:dyDescent="0.25">
      <c r="B6183" s="77"/>
      <c r="C6183" s="77"/>
      <c r="D6183" s="77"/>
      <c r="E6183" s="77"/>
      <c r="F6183" s="77"/>
      <c r="G6183" s="77"/>
      <c r="I6183" s="78"/>
      <c r="K6183" s="78"/>
      <c r="L6183" s="77"/>
      <c r="M6183" s="78"/>
      <c r="N6183" s="78"/>
      <c r="O6183" s="78"/>
      <c r="P6183" s="78"/>
      <c r="Q6183" s="144"/>
      <c r="R6183" s="78"/>
      <c r="S6183" s="78"/>
      <c r="T6183" s="78"/>
      <c r="U6183" s="78"/>
      <c r="V6183" s="219"/>
      <c r="W6183" s="78"/>
      <c r="X6183" s="78"/>
      <c r="Y6183" s="78"/>
      <c r="Z6183" s="78"/>
      <c r="AA6183" s="77"/>
      <c r="AB6183" s="77"/>
      <c r="AC6183" s="78"/>
      <c r="AD6183" s="104"/>
      <c r="AE6183" s="78"/>
      <c r="AF6183" s="104"/>
      <c r="AG6183" s="78"/>
      <c r="AH6183" s="104"/>
      <c r="AI6183" s="78"/>
      <c r="AJ6183" s="104"/>
      <c r="AK6183" s="78"/>
      <c r="AL6183" s="78"/>
      <c r="AM6183" s="8"/>
      <c r="AN6183" s="78"/>
      <c r="AO6183" s="78"/>
      <c r="AP6183" s="78"/>
      <c r="AQ6183" s="78"/>
      <c r="AR6183" s="78"/>
      <c r="AS6183" s="78"/>
      <c r="AT6183" s="78"/>
      <c r="AU6183" s="78"/>
      <c r="AV6183" s="78"/>
      <c r="AW6183" s="77"/>
      <c r="AX6183" s="144"/>
      <c r="AY6183" s="144"/>
      <c r="AZ6183" s="144"/>
      <c r="BA6183" s="54"/>
      <c r="BB6183" s="54"/>
    </row>
    <row r="6184" spans="2:54" x14ac:dyDescent="0.25">
      <c r="B6184" s="77"/>
      <c r="C6184" s="77"/>
      <c r="D6184" s="77"/>
      <c r="E6184" s="77"/>
      <c r="F6184" s="77"/>
      <c r="G6184" s="77"/>
      <c r="I6184" s="78"/>
      <c r="K6184" s="78"/>
      <c r="L6184" s="77"/>
      <c r="M6184" s="78"/>
      <c r="N6184" s="78"/>
      <c r="O6184" s="78"/>
      <c r="P6184" s="78"/>
      <c r="Q6184" s="144"/>
      <c r="R6184" s="78"/>
      <c r="S6184" s="78"/>
      <c r="T6184" s="78"/>
      <c r="U6184" s="78"/>
      <c r="V6184" s="219"/>
      <c r="W6184" s="78"/>
      <c r="X6184" s="78"/>
      <c r="Y6184" s="78"/>
      <c r="Z6184" s="78"/>
      <c r="AA6184" s="77"/>
      <c r="AB6184" s="77"/>
      <c r="AC6184" s="78"/>
      <c r="AD6184" s="104"/>
      <c r="AE6184" s="78"/>
      <c r="AF6184" s="104"/>
      <c r="AG6184" s="78"/>
      <c r="AH6184" s="104"/>
      <c r="AI6184" s="78"/>
      <c r="AJ6184" s="104"/>
      <c r="AK6184" s="78"/>
      <c r="AL6184" s="78"/>
      <c r="AM6184" s="8"/>
      <c r="AN6184" s="78"/>
      <c r="AO6184" s="78"/>
      <c r="AP6184" s="78"/>
      <c r="AQ6184" s="78"/>
      <c r="AR6184" s="78"/>
      <c r="AS6184" s="78"/>
      <c r="AT6184" s="78"/>
      <c r="AU6184" s="78"/>
      <c r="AV6184" s="78"/>
      <c r="AW6184" s="77"/>
      <c r="AX6184" s="144"/>
      <c r="AY6184" s="144"/>
      <c r="AZ6184" s="144"/>
      <c r="BA6184" s="54"/>
      <c r="BB6184" s="54"/>
    </row>
    <row r="6185" spans="2:54" x14ac:dyDescent="0.25">
      <c r="B6185" s="77"/>
      <c r="C6185" s="77"/>
      <c r="D6185" s="77"/>
      <c r="E6185" s="77"/>
      <c r="F6185" s="77"/>
      <c r="G6185" s="77"/>
      <c r="I6185" s="78"/>
      <c r="K6185" s="78"/>
      <c r="L6185" s="77"/>
      <c r="M6185" s="78"/>
      <c r="N6185" s="78"/>
      <c r="O6185" s="78"/>
      <c r="P6185" s="78"/>
      <c r="Q6185" s="144"/>
      <c r="R6185" s="78"/>
      <c r="S6185" s="78"/>
      <c r="T6185" s="78"/>
      <c r="U6185" s="78"/>
      <c r="V6185" s="219"/>
      <c r="W6185" s="78"/>
      <c r="X6185" s="78"/>
      <c r="Y6185" s="78"/>
      <c r="Z6185" s="78"/>
      <c r="AA6185" s="77"/>
      <c r="AB6185" s="77"/>
      <c r="AC6185" s="78"/>
      <c r="AD6185" s="104"/>
      <c r="AE6185" s="78"/>
      <c r="AF6185" s="104"/>
      <c r="AG6185" s="78"/>
      <c r="AH6185" s="104"/>
      <c r="AI6185" s="78"/>
      <c r="AJ6185" s="104"/>
      <c r="AK6185" s="78"/>
      <c r="AL6185" s="78"/>
      <c r="AM6185" s="8"/>
      <c r="AN6185" s="78"/>
      <c r="AO6185" s="78"/>
      <c r="AP6185" s="78"/>
      <c r="AQ6185" s="78"/>
      <c r="AR6185" s="78"/>
      <c r="AS6185" s="78"/>
      <c r="AT6185" s="78"/>
      <c r="AU6185" s="78"/>
      <c r="AV6185" s="78"/>
      <c r="AW6185" s="77"/>
      <c r="AX6185" s="144"/>
      <c r="AY6185" s="144"/>
      <c r="AZ6185" s="144"/>
      <c r="BA6185" s="54"/>
      <c r="BB6185" s="54"/>
    </row>
    <row r="6186" spans="2:54" x14ac:dyDescent="0.25">
      <c r="B6186" s="77"/>
      <c r="C6186" s="77"/>
      <c r="D6186" s="77"/>
      <c r="E6186" s="77"/>
      <c r="F6186" s="77"/>
      <c r="G6186" s="77"/>
      <c r="I6186" s="78"/>
      <c r="K6186" s="78"/>
      <c r="L6186" s="77"/>
      <c r="M6186" s="78"/>
      <c r="N6186" s="78"/>
      <c r="O6186" s="78"/>
      <c r="P6186" s="78"/>
      <c r="Q6186" s="144"/>
      <c r="R6186" s="78"/>
      <c r="S6186" s="78"/>
      <c r="T6186" s="78"/>
      <c r="U6186" s="78"/>
      <c r="V6186" s="219"/>
      <c r="W6186" s="78"/>
      <c r="X6186" s="78"/>
      <c r="Y6186" s="78"/>
      <c r="Z6186" s="78"/>
      <c r="AA6186" s="77"/>
      <c r="AB6186" s="77"/>
      <c r="AC6186" s="78"/>
      <c r="AD6186" s="104"/>
      <c r="AE6186" s="78"/>
      <c r="AF6186" s="104"/>
      <c r="AG6186" s="78"/>
      <c r="AH6186" s="104"/>
      <c r="AI6186" s="78"/>
      <c r="AJ6186" s="104"/>
      <c r="AK6186" s="78"/>
      <c r="AL6186" s="78"/>
      <c r="AM6186" s="8"/>
      <c r="AN6186" s="78"/>
      <c r="AO6186" s="78"/>
      <c r="AP6186" s="78"/>
      <c r="AQ6186" s="78"/>
      <c r="AR6186" s="78"/>
      <c r="AS6186" s="78"/>
      <c r="AT6186" s="78"/>
      <c r="AU6186" s="78"/>
      <c r="AV6186" s="78"/>
      <c r="AW6186" s="77"/>
      <c r="AX6186" s="144"/>
      <c r="AY6186" s="144"/>
      <c r="AZ6186" s="144"/>
      <c r="BA6186" s="54"/>
      <c r="BB6186" s="54"/>
    </row>
    <row r="6187" spans="2:54" x14ac:dyDescent="0.25">
      <c r="B6187" s="77"/>
      <c r="C6187" s="77"/>
      <c r="D6187" s="77"/>
      <c r="E6187" s="77"/>
      <c r="F6187" s="77"/>
      <c r="G6187" s="77"/>
      <c r="I6187" s="78"/>
      <c r="K6187" s="78"/>
      <c r="L6187" s="77"/>
      <c r="M6187" s="78"/>
      <c r="N6187" s="78"/>
      <c r="O6187" s="78"/>
      <c r="P6187" s="78"/>
      <c r="Q6187" s="144"/>
      <c r="R6187" s="78"/>
      <c r="S6187" s="78"/>
      <c r="T6187" s="78"/>
      <c r="U6187" s="78"/>
      <c r="V6187" s="219"/>
      <c r="W6187" s="78"/>
      <c r="X6187" s="78"/>
      <c r="Y6187" s="78"/>
      <c r="Z6187" s="78"/>
      <c r="AA6187" s="77"/>
      <c r="AB6187" s="77"/>
      <c r="AC6187" s="78"/>
      <c r="AD6187" s="104"/>
      <c r="AE6187" s="78"/>
      <c r="AF6187" s="104"/>
      <c r="AG6187" s="78"/>
      <c r="AH6187" s="104"/>
      <c r="AI6187" s="78"/>
      <c r="AJ6187" s="104"/>
      <c r="AK6187" s="78"/>
      <c r="AL6187" s="78"/>
      <c r="AM6187" s="8"/>
      <c r="AN6187" s="78"/>
      <c r="AO6187" s="78"/>
      <c r="AP6187" s="78"/>
      <c r="AQ6187" s="78"/>
      <c r="AR6187" s="78"/>
      <c r="AS6187" s="78"/>
      <c r="AT6187" s="78"/>
      <c r="AU6187" s="78"/>
      <c r="AV6187" s="78"/>
      <c r="AW6187" s="77"/>
      <c r="AX6187" s="144"/>
      <c r="AY6187" s="144"/>
      <c r="AZ6187" s="144"/>
      <c r="BA6187" s="54"/>
      <c r="BB6187" s="54"/>
    </row>
    <row r="6188" spans="2:54" x14ac:dyDescent="0.25">
      <c r="B6188" s="77"/>
      <c r="C6188" s="77"/>
      <c r="D6188" s="77"/>
      <c r="E6188" s="77"/>
      <c r="F6188" s="77"/>
      <c r="G6188" s="77"/>
      <c r="I6188" s="78"/>
      <c r="K6188" s="78"/>
      <c r="L6188" s="77"/>
      <c r="M6188" s="78"/>
      <c r="N6188" s="78"/>
      <c r="O6188" s="78"/>
      <c r="P6188" s="78"/>
      <c r="Q6188" s="144"/>
      <c r="R6188" s="78"/>
      <c r="S6188" s="78"/>
      <c r="T6188" s="78"/>
      <c r="U6188" s="78"/>
      <c r="V6188" s="219"/>
      <c r="W6188" s="78"/>
      <c r="X6188" s="78"/>
      <c r="Y6188" s="78"/>
      <c r="Z6188" s="78"/>
      <c r="AA6188" s="77"/>
      <c r="AB6188" s="77"/>
      <c r="AC6188" s="78"/>
      <c r="AD6188" s="104"/>
      <c r="AE6188" s="78"/>
      <c r="AF6188" s="104"/>
      <c r="AG6188" s="78"/>
      <c r="AH6188" s="104"/>
      <c r="AI6188" s="78"/>
      <c r="AJ6188" s="104"/>
      <c r="AK6188" s="78"/>
      <c r="AL6188" s="78"/>
      <c r="AM6188" s="8"/>
      <c r="AN6188" s="78"/>
      <c r="AO6188" s="78"/>
      <c r="AP6188" s="78"/>
      <c r="AQ6188" s="78"/>
      <c r="AR6188" s="78"/>
      <c r="AS6188" s="78"/>
      <c r="AT6188" s="78"/>
      <c r="AU6188" s="78"/>
      <c r="AV6188" s="78"/>
      <c r="AW6188" s="77"/>
      <c r="AX6188" s="144"/>
      <c r="AY6188" s="144"/>
      <c r="AZ6188" s="144"/>
      <c r="BA6188" s="54"/>
      <c r="BB6188" s="54"/>
    </row>
    <row r="6189" spans="2:54" x14ac:dyDescent="0.25">
      <c r="B6189" s="77"/>
      <c r="C6189" s="77"/>
      <c r="D6189" s="77"/>
      <c r="E6189" s="77"/>
      <c r="F6189" s="77"/>
      <c r="G6189" s="77"/>
      <c r="I6189" s="78"/>
      <c r="K6189" s="78"/>
      <c r="L6189" s="77"/>
      <c r="M6189" s="78"/>
      <c r="N6189" s="78"/>
      <c r="O6189" s="78"/>
      <c r="P6189" s="78"/>
      <c r="Q6189" s="144"/>
      <c r="R6189" s="78"/>
      <c r="S6189" s="78"/>
      <c r="T6189" s="78"/>
      <c r="U6189" s="78"/>
      <c r="V6189" s="219"/>
      <c r="W6189" s="78"/>
      <c r="X6189" s="78"/>
      <c r="Y6189" s="78"/>
      <c r="Z6189" s="78"/>
      <c r="AA6189" s="77"/>
      <c r="AB6189" s="77"/>
      <c r="AC6189" s="78"/>
      <c r="AD6189" s="104"/>
      <c r="AE6189" s="78"/>
      <c r="AF6189" s="104"/>
      <c r="AG6189" s="78"/>
      <c r="AH6189" s="104"/>
      <c r="AI6189" s="78"/>
      <c r="AJ6189" s="104"/>
      <c r="AK6189" s="78"/>
      <c r="AL6189" s="78"/>
      <c r="AM6189" s="8"/>
      <c r="AN6189" s="78"/>
      <c r="AO6189" s="78"/>
      <c r="AP6189" s="78"/>
      <c r="AQ6189" s="78"/>
      <c r="AR6189" s="78"/>
      <c r="AS6189" s="78"/>
      <c r="AT6189" s="78"/>
      <c r="AU6189" s="78"/>
      <c r="AV6189" s="78"/>
      <c r="AW6189" s="77"/>
      <c r="AX6189" s="144"/>
      <c r="AY6189" s="144"/>
      <c r="AZ6189" s="144"/>
      <c r="BA6189" s="54"/>
      <c r="BB6189" s="54"/>
    </row>
    <row r="6190" spans="2:54" x14ac:dyDescent="0.25">
      <c r="B6190" s="77"/>
      <c r="C6190" s="77"/>
      <c r="D6190" s="77"/>
      <c r="E6190" s="77"/>
      <c r="F6190" s="77"/>
      <c r="G6190" s="77"/>
      <c r="I6190" s="78"/>
      <c r="K6190" s="78"/>
      <c r="L6190" s="77"/>
      <c r="M6190" s="78"/>
      <c r="N6190" s="78"/>
      <c r="O6190" s="78"/>
      <c r="P6190" s="78"/>
      <c r="Q6190" s="144"/>
      <c r="R6190" s="78"/>
      <c r="S6190" s="78"/>
      <c r="T6190" s="78"/>
      <c r="U6190" s="78"/>
      <c r="V6190" s="219"/>
      <c r="W6190" s="78"/>
      <c r="X6190" s="78"/>
      <c r="Y6190" s="78"/>
      <c r="Z6190" s="78"/>
      <c r="AA6190" s="77"/>
      <c r="AB6190" s="77"/>
      <c r="AC6190" s="78"/>
      <c r="AD6190" s="104"/>
      <c r="AE6190" s="78"/>
      <c r="AF6190" s="104"/>
      <c r="AG6190" s="78"/>
      <c r="AH6190" s="104"/>
      <c r="AI6190" s="78"/>
      <c r="AJ6190" s="104"/>
      <c r="AK6190" s="78"/>
      <c r="AL6190" s="78"/>
      <c r="AM6190" s="8"/>
      <c r="AN6190" s="78"/>
      <c r="AO6190" s="78"/>
      <c r="AP6190" s="78"/>
      <c r="AQ6190" s="78"/>
      <c r="AR6190" s="78"/>
      <c r="AS6190" s="78"/>
      <c r="AT6190" s="78"/>
      <c r="AU6190" s="78"/>
      <c r="AV6190" s="78"/>
      <c r="AW6190" s="77"/>
      <c r="AX6190" s="144"/>
      <c r="AY6190" s="144"/>
      <c r="AZ6190" s="144"/>
      <c r="BA6190" s="54"/>
      <c r="BB6190" s="54"/>
    </row>
    <row r="6191" spans="2:54" x14ac:dyDescent="0.25">
      <c r="B6191" s="77"/>
      <c r="C6191" s="77"/>
      <c r="D6191" s="77"/>
      <c r="E6191" s="77"/>
      <c r="F6191" s="77"/>
      <c r="G6191" s="77"/>
      <c r="I6191" s="78"/>
      <c r="K6191" s="78"/>
      <c r="L6191" s="77"/>
      <c r="M6191" s="78"/>
      <c r="N6191" s="78"/>
      <c r="O6191" s="78"/>
      <c r="P6191" s="78"/>
      <c r="Q6191" s="144"/>
      <c r="R6191" s="78"/>
      <c r="S6191" s="78"/>
      <c r="T6191" s="78"/>
      <c r="U6191" s="78"/>
      <c r="V6191" s="219"/>
      <c r="W6191" s="78"/>
      <c r="X6191" s="78"/>
      <c r="Y6191" s="78"/>
      <c r="Z6191" s="78"/>
      <c r="AA6191" s="77"/>
      <c r="AB6191" s="77"/>
      <c r="AC6191" s="78"/>
      <c r="AD6191" s="104"/>
      <c r="AE6191" s="78"/>
      <c r="AF6191" s="104"/>
      <c r="AG6191" s="78"/>
      <c r="AH6191" s="104"/>
      <c r="AI6191" s="78"/>
      <c r="AJ6191" s="104"/>
      <c r="AK6191" s="78"/>
      <c r="AL6191" s="78"/>
      <c r="AM6191" s="8"/>
      <c r="AN6191" s="78"/>
      <c r="AO6191" s="78"/>
      <c r="AP6191" s="78"/>
      <c r="AQ6191" s="78"/>
      <c r="AR6191" s="78"/>
      <c r="AS6191" s="78"/>
      <c r="AT6191" s="78"/>
      <c r="AU6191" s="78"/>
      <c r="AV6191" s="78"/>
      <c r="AW6191" s="77"/>
      <c r="AX6191" s="144"/>
      <c r="AY6191" s="144"/>
      <c r="AZ6191" s="144"/>
      <c r="BA6191" s="54"/>
      <c r="BB6191" s="54"/>
    </row>
    <row r="6192" spans="2:54" x14ac:dyDescent="0.25">
      <c r="B6192" s="77"/>
      <c r="C6192" s="77"/>
      <c r="D6192" s="77"/>
      <c r="E6192" s="77"/>
      <c r="F6192" s="77"/>
      <c r="G6192" s="77"/>
      <c r="I6192" s="78"/>
      <c r="K6192" s="78"/>
      <c r="L6192" s="77"/>
      <c r="M6192" s="78"/>
      <c r="N6192" s="78"/>
      <c r="O6192" s="78"/>
      <c r="P6192" s="78"/>
      <c r="Q6192" s="144"/>
      <c r="R6192" s="78"/>
      <c r="S6192" s="78"/>
      <c r="T6192" s="78"/>
      <c r="U6192" s="78"/>
      <c r="V6192" s="219"/>
      <c r="W6192" s="78"/>
      <c r="X6192" s="78"/>
      <c r="Y6192" s="78"/>
      <c r="Z6192" s="78"/>
      <c r="AA6192" s="77"/>
      <c r="AB6192" s="77"/>
      <c r="AC6192" s="78"/>
      <c r="AD6192" s="104"/>
      <c r="AE6192" s="78"/>
      <c r="AF6192" s="104"/>
      <c r="AG6192" s="78"/>
      <c r="AH6192" s="104"/>
      <c r="AI6192" s="78"/>
      <c r="AJ6192" s="104"/>
      <c r="AK6192" s="78"/>
      <c r="AL6192" s="78"/>
      <c r="AM6192" s="8"/>
      <c r="AN6192" s="78"/>
      <c r="AO6192" s="78"/>
      <c r="AP6192" s="78"/>
      <c r="AQ6192" s="78"/>
      <c r="AR6192" s="78"/>
      <c r="AS6192" s="78"/>
      <c r="AT6192" s="78"/>
      <c r="AU6192" s="78"/>
      <c r="AV6192" s="78"/>
      <c r="AW6192" s="77"/>
      <c r="AX6192" s="144"/>
      <c r="AY6192" s="144"/>
      <c r="AZ6192" s="144"/>
      <c r="BA6192" s="54"/>
      <c r="BB6192" s="54"/>
    </row>
    <row r="6193" spans="2:54" x14ac:dyDescent="0.25">
      <c r="B6193" s="77"/>
      <c r="C6193" s="77"/>
      <c r="D6193" s="77"/>
      <c r="E6193" s="77"/>
      <c r="F6193" s="77"/>
      <c r="G6193" s="77"/>
      <c r="I6193" s="78"/>
      <c r="K6193" s="78"/>
      <c r="L6193" s="77"/>
      <c r="M6193" s="78"/>
      <c r="N6193" s="78"/>
      <c r="O6193" s="78"/>
      <c r="P6193" s="78"/>
      <c r="Q6193" s="144"/>
      <c r="R6193" s="78"/>
      <c r="S6193" s="78"/>
      <c r="T6193" s="78"/>
      <c r="U6193" s="78"/>
      <c r="V6193" s="219"/>
      <c r="W6193" s="78"/>
      <c r="X6193" s="78"/>
      <c r="Y6193" s="78"/>
      <c r="Z6193" s="78"/>
      <c r="AA6193" s="77"/>
      <c r="AB6193" s="77"/>
      <c r="AC6193" s="78"/>
      <c r="AD6193" s="104"/>
      <c r="AE6193" s="78"/>
      <c r="AF6193" s="104"/>
      <c r="AG6193" s="78"/>
      <c r="AH6193" s="104"/>
      <c r="AI6193" s="78"/>
      <c r="AJ6193" s="104"/>
      <c r="AK6193" s="78"/>
      <c r="AL6193" s="78"/>
      <c r="AM6193" s="8"/>
      <c r="AN6193" s="78"/>
      <c r="AO6193" s="78"/>
      <c r="AP6193" s="78"/>
      <c r="AQ6193" s="78"/>
      <c r="AR6193" s="78"/>
      <c r="AS6193" s="78"/>
      <c r="AT6193" s="78"/>
      <c r="AU6193" s="78"/>
      <c r="AV6193" s="78"/>
      <c r="AW6193" s="77"/>
      <c r="AX6193" s="144"/>
      <c r="AY6193" s="144"/>
      <c r="AZ6193" s="144"/>
      <c r="BA6193" s="54"/>
      <c r="BB6193" s="54"/>
    </row>
    <row r="6194" spans="2:54" x14ac:dyDescent="0.25">
      <c r="B6194" s="77"/>
      <c r="C6194" s="77"/>
      <c r="D6194" s="77"/>
      <c r="E6194" s="77"/>
      <c r="F6194" s="77"/>
      <c r="G6194" s="77"/>
      <c r="I6194" s="78"/>
      <c r="K6194" s="78"/>
      <c r="L6194" s="77"/>
      <c r="M6194" s="78"/>
      <c r="N6194" s="78"/>
      <c r="O6194" s="78"/>
      <c r="P6194" s="78"/>
      <c r="Q6194" s="144"/>
      <c r="R6194" s="78"/>
      <c r="S6194" s="78"/>
      <c r="T6194" s="78"/>
      <c r="U6194" s="78"/>
      <c r="V6194" s="219"/>
      <c r="W6194" s="78"/>
      <c r="X6194" s="78"/>
      <c r="Y6194" s="78"/>
      <c r="Z6194" s="78"/>
      <c r="AA6194" s="77"/>
      <c r="AB6194" s="77"/>
      <c r="AC6194" s="78"/>
      <c r="AD6194" s="104"/>
      <c r="AE6194" s="78"/>
      <c r="AF6194" s="104"/>
      <c r="AG6194" s="78"/>
      <c r="AH6194" s="104"/>
      <c r="AI6194" s="78"/>
      <c r="AJ6194" s="104"/>
      <c r="AK6194" s="78"/>
      <c r="AL6194" s="78"/>
      <c r="AM6194" s="8"/>
      <c r="AN6194" s="78"/>
      <c r="AO6194" s="78"/>
      <c r="AP6194" s="78"/>
      <c r="AQ6194" s="78"/>
      <c r="AR6194" s="78"/>
      <c r="AS6194" s="78"/>
      <c r="AT6194" s="78"/>
      <c r="AU6194" s="78"/>
      <c r="AV6194" s="78"/>
      <c r="AW6194" s="77"/>
      <c r="AX6194" s="144"/>
      <c r="AY6194" s="144"/>
      <c r="AZ6194" s="144"/>
      <c r="BA6194" s="54"/>
      <c r="BB6194" s="54"/>
    </row>
    <row r="6195" spans="2:54" x14ac:dyDescent="0.25">
      <c r="B6195" s="77"/>
      <c r="C6195" s="77"/>
      <c r="D6195" s="77"/>
      <c r="E6195" s="77"/>
      <c r="F6195" s="77"/>
      <c r="G6195" s="77"/>
      <c r="I6195" s="78"/>
      <c r="K6195" s="78"/>
      <c r="L6195" s="77"/>
      <c r="M6195" s="78"/>
      <c r="N6195" s="78"/>
      <c r="O6195" s="78"/>
      <c r="P6195" s="78"/>
      <c r="Q6195" s="144"/>
      <c r="R6195" s="78"/>
      <c r="S6195" s="78"/>
      <c r="T6195" s="78"/>
      <c r="U6195" s="78"/>
      <c r="V6195" s="219"/>
      <c r="W6195" s="78"/>
      <c r="X6195" s="78"/>
      <c r="Y6195" s="78"/>
      <c r="Z6195" s="78"/>
      <c r="AA6195" s="77"/>
      <c r="AB6195" s="77"/>
      <c r="AC6195" s="78"/>
      <c r="AD6195" s="104"/>
      <c r="AE6195" s="78"/>
      <c r="AF6195" s="104"/>
      <c r="AG6195" s="78"/>
      <c r="AH6195" s="104"/>
      <c r="AI6195" s="78"/>
      <c r="AJ6195" s="104"/>
      <c r="AK6195" s="78"/>
      <c r="AL6195" s="78"/>
      <c r="AM6195" s="8"/>
      <c r="AN6195" s="78"/>
      <c r="AO6195" s="78"/>
      <c r="AP6195" s="78"/>
      <c r="AQ6195" s="78"/>
      <c r="AR6195" s="78"/>
      <c r="AS6195" s="78"/>
      <c r="AT6195" s="78"/>
      <c r="AU6195" s="78"/>
      <c r="AV6195" s="78"/>
      <c r="AW6195" s="77"/>
      <c r="AX6195" s="144"/>
      <c r="AY6195" s="144"/>
      <c r="AZ6195" s="144"/>
      <c r="BA6195" s="54"/>
      <c r="BB6195" s="54"/>
    </row>
    <row r="6196" spans="2:54" x14ac:dyDescent="0.25">
      <c r="B6196" s="77"/>
      <c r="C6196" s="77"/>
      <c r="D6196" s="77"/>
      <c r="E6196" s="77"/>
      <c r="F6196" s="77"/>
      <c r="G6196" s="77"/>
      <c r="I6196" s="78"/>
      <c r="K6196" s="78"/>
      <c r="L6196" s="77"/>
      <c r="M6196" s="78"/>
      <c r="N6196" s="78"/>
      <c r="O6196" s="78"/>
      <c r="P6196" s="78"/>
      <c r="Q6196" s="144"/>
      <c r="R6196" s="78"/>
      <c r="S6196" s="78"/>
      <c r="T6196" s="78"/>
      <c r="U6196" s="78"/>
      <c r="V6196" s="219"/>
      <c r="W6196" s="78"/>
      <c r="X6196" s="78"/>
      <c r="Y6196" s="78"/>
      <c r="Z6196" s="78"/>
      <c r="AA6196" s="77"/>
      <c r="AB6196" s="77"/>
      <c r="AC6196" s="78"/>
      <c r="AD6196" s="104"/>
      <c r="AE6196" s="78"/>
      <c r="AF6196" s="104"/>
      <c r="AG6196" s="78"/>
      <c r="AH6196" s="104"/>
      <c r="AI6196" s="78"/>
      <c r="AJ6196" s="104"/>
      <c r="AK6196" s="78"/>
      <c r="AL6196" s="78"/>
      <c r="AM6196" s="8"/>
      <c r="AN6196" s="78"/>
      <c r="AO6196" s="78"/>
      <c r="AP6196" s="78"/>
      <c r="AQ6196" s="78"/>
      <c r="AR6196" s="78"/>
      <c r="AS6196" s="78"/>
      <c r="AT6196" s="78"/>
      <c r="AU6196" s="78"/>
      <c r="AV6196" s="78"/>
      <c r="AW6196" s="77"/>
      <c r="AX6196" s="144"/>
      <c r="AY6196" s="144"/>
      <c r="AZ6196" s="144"/>
      <c r="BA6196" s="54"/>
      <c r="BB6196" s="54"/>
    </row>
    <row r="6197" spans="2:54" x14ac:dyDescent="0.25">
      <c r="B6197" s="77"/>
      <c r="C6197" s="77"/>
      <c r="D6197" s="77"/>
      <c r="E6197" s="77"/>
      <c r="F6197" s="77"/>
      <c r="G6197" s="77"/>
      <c r="I6197" s="78"/>
      <c r="K6197" s="78"/>
      <c r="L6197" s="77"/>
      <c r="M6197" s="78"/>
      <c r="N6197" s="78"/>
      <c r="O6197" s="78"/>
      <c r="P6197" s="78"/>
      <c r="Q6197" s="144"/>
      <c r="R6197" s="78"/>
      <c r="S6197" s="78"/>
      <c r="T6197" s="78"/>
      <c r="U6197" s="78"/>
      <c r="V6197" s="219"/>
      <c r="W6197" s="78"/>
      <c r="X6197" s="78"/>
      <c r="Y6197" s="78"/>
      <c r="Z6197" s="78"/>
      <c r="AA6197" s="77"/>
      <c r="AB6197" s="77"/>
      <c r="AC6197" s="78"/>
      <c r="AD6197" s="104"/>
      <c r="AE6197" s="78"/>
      <c r="AF6197" s="104"/>
      <c r="AG6197" s="78"/>
      <c r="AH6197" s="104"/>
      <c r="AI6197" s="78"/>
      <c r="AJ6197" s="104"/>
      <c r="AK6197" s="78"/>
      <c r="AL6197" s="78"/>
      <c r="AM6197" s="8"/>
      <c r="AN6197" s="78"/>
      <c r="AO6197" s="78"/>
      <c r="AP6197" s="78"/>
      <c r="AQ6197" s="78"/>
      <c r="AR6197" s="78"/>
      <c r="AS6197" s="78"/>
      <c r="AT6197" s="78"/>
      <c r="AU6197" s="78"/>
      <c r="AV6197" s="78"/>
      <c r="AW6197" s="77"/>
      <c r="AX6197" s="144"/>
      <c r="AY6197" s="144"/>
      <c r="AZ6197" s="144"/>
      <c r="BA6197" s="54"/>
      <c r="BB6197" s="54"/>
    </row>
    <row r="6198" spans="2:54" x14ac:dyDescent="0.25">
      <c r="B6198" s="77"/>
      <c r="C6198" s="77"/>
      <c r="D6198" s="77"/>
      <c r="E6198" s="77"/>
      <c r="F6198" s="77"/>
      <c r="G6198" s="77"/>
      <c r="I6198" s="78"/>
      <c r="K6198" s="78"/>
      <c r="L6198" s="77"/>
      <c r="M6198" s="78"/>
      <c r="N6198" s="78"/>
      <c r="O6198" s="78"/>
      <c r="P6198" s="78"/>
      <c r="Q6198" s="144"/>
      <c r="R6198" s="78"/>
      <c r="S6198" s="78"/>
      <c r="T6198" s="78"/>
      <c r="U6198" s="78"/>
      <c r="V6198" s="219"/>
      <c r="W6198" s="78"/>
      <c r="X6198" s="78"/>
      <c r="Y6198" s="78"/>
      <c r="Z6198" s="78"/>
      <c r="AA6198" s="77"/>
      <c r="AB6198" s="77"/>
      <c r="AC6198" s="78"/>
      <c r="AD6198" s="104"/>
      <c r="AE6198" s="78"/>
      <c r="AF6198" s="104"/>
      <c r="AG6198" s="78"/>
      <c r="AH6198" s="104"/>
      <c r="AI6198" s="78"/>
      <c r="AJ6198" s="104"/>
      <c r="AK6198" s="78"/>
      <c r="AL6198" s="78"/>
      <c r="AM6198" s="8"/>
      <c r="AN6198" s="78"/>
      <c r="AO6198" s="78"/>
      <c r="AP6198" s="78"/>
      <c r="AQ6198" s="78"/>
      <c r="AR6198" s="78"/>
      <c r="AS6198" s="78"/>
      <c r="AT6198" s="78"/>
      <c r="AU6198" s="78"/>
      <c r="AV6198" s="78"/>
      <c r="AW6198" s="77"/>
      <c r="AX6198" s="144"/>
      <c r="AY6198" s="144"/>
      <c r="AZ6198" s="144"/>
      <c r="BA6198" s="54"/>
      <c r="BB6198" s="54"/>
    </row>
    <row r="6199" spans="2:54" x14ac:dyDescent="0.25">
      <c r="B6199" s="77"/>
      <c r="C6199" s="77"/>
      <c r="D6199" s="77"/>
      <c r="E6199" s="77"/>
      <c r="F6199" s="77"/>
      <c r="G6199" s="77"/>
      <c r="I6199" s="78"/>
      <c r="K6199" s="78"/>
      <c r="L6199" s="77"/>
      <c r="M6199" s="78"/>
      <c r="N6199" s="78"/>
      <c r="O6199" s="78"/>
      <c r="P6199" s="78"/>
      <c r="Q6199" s="144"/>
      <c r="R6199" s="78"/>
      <c r="S6199" s="78"/>
      <c r="T6199" s="78"/>
      <c r="U6199" s="78"/>
      <c r="V6199" s="219"/>
      <c r="W6199" s="78"/>
      <c r="X6199" s="78"/>
      <c r="Y6199" s="78"/>
      <c r="Z6199" s="78"/>
      <c r="AA6199" s="77"/>
      <c r="AB6199" s="77"/>
      <c r="AC6199" s="78"/>
      <c r="AD6199" s="104"/>
      <c r="AE6199" s="78"/>
      <c r="AF6199" s="104"/>
      <c r="AG6199" s="78"/>
      <c r="AH6199" s="104"/>
      <c r="AI6199" s="78"/>
      <c r="AJ6199" s="104"/>
      <c r="AK6199" s="78"/>
      <c r="AL6199" s="78"/>
      <c r="AM6199" s="8"/>
      <c r="AN6199" s="78"/>
      <c r="AO6199" s="78"/>
      <c r="AP6199" s="78"/>
      <c r="AQ6199" s="78"/>
      <c r="AR6199" s="78"/>
      <c r="AS6199" s="78"/>
      <c r="AT6199" s="78"/>
      <c r="AU6199" s="78"/>
      <c r="AV6199" s="78"/>
      <c r="AW6199" s="77"/>
      <c r="AX6199" s="144"/>
      <c r="AY6199" s="144"/>
      <c r="AZ6199" s="144"/>
      <c r="BA6199" s="54"/>
      <c r="BB6199" s="54"/>
    </row>
    <row r="6200" spans="2:54" x14ac:dyDescent="0.25">
      <c r="B6200" s="77"/>
      <c r="C6200" s="77"/>
      <c r="D6200" s="77"/>
      <c r="E6200" s="77"/>
      <c r="F6200" s="77"/>
      <c r="G6200" s="77"/>
      <c r="I6200" s="78"/>
      <c r="K6200" s="78"/>
      <c r="L6200" s="77"/>
      <c r="M6200" s="78"/>
      <c r="N6200" s="78"/>
      <c r="O6200" s="78"/>
      <c r="P6200" s="78"/>
      <c r="Q6200" s="144"/>
      <c r="R6200" s="78"/>
      <c r="S6200" s="78"/>
      <c r="T6200" s="78"/>
      <c r="U6200" s="78"/>
      <c r="V6200" s="219"/>
      <c r="W6200" s="78"/>
      <c r="X6200" s="78"/>
      <c r="Y6200" s="78"/>
      <c r="Z6200" s="78"/>
      <c r="AA6200" s="77"/>
      <c r="AB6200" s="77"/>
      <c r="AC6200" s="78"/>
      <c r="AD6200" s="104"/>
      <c r="AE6200" s="78"/>
      <c r="AF6200" s="104"/>
      <c r="AG6200" s="78"/>
      <c r="AH6200" s="104"/>
      <c r="AI6200" s="78"/>
      <c r="AJ6200" s="104"/>
      <c r="AK6200" s="78"/>
      <c r="AL6200" s="78"/>
      <c r="AM6200" s="8"/>
      <c r="AN6200" s="78"/>
      <c r="AO6200" s="78"/>
      <c r="AP6200" s="78"/>
      <c r="AQ6200" s="78"/>
      <c r="AR6200" s="78"/>
      <c r="AS6200" s="78"/>
      <c r="AT6200" s="78"/>
      <c r="AU6200" s="78"/>
      <c r="AV6200" s="78"/>
      <c r="AW6200" s="77"/>
      <c r="AX6200" s="144"/>
      <c r="AY6200" s="144"/>
      <c r="AZ6200" s="144"/>
      <c r="BA6200" s="54"/>
      <c r="BB6200" s="54"/>
    </row>
    <row r="6201" spans="2:54" x14ac:dyDescent="0.25">
      <c r="B6201" s="77"/>
      <c r="C6201" s="77"/>
      <c r="D6201" s="77"/>
      <c r="E6201" s="77"/>
      <c r="F6201" s="77"/>
      <c r="G6201" s="77"/>
      <c r="I6201" s="78"/>
      <c r="K6201" s="78"/>
      <c r="L6201" s="77"/>
      <c r="M6201" s="78"/>
      <c r="N6201" s="78"/>
      <c r="O6201" s="78"/>
      <c r="P6201" s="78"/>
      <c r="Q6201" s="144"/>
      <c r="R6201" s="78"/>
      <c r="S6201" s="78"/>
      <c r="T6201" s="78"/>
      <c r="U6201" s="78"/>
      <c r="V6201" s="219"/>
      <c r="W6201" s="78"/>
      <c r="X6201" s="78"/>
      <c r="Y6201" s="78"/>
      <c r="Z6201" s="78"/>
      <c r="AA6201" s="77"/>
      <c r="AB6201" s="77"/>
      <c r="AC6201" s="78"/>
      <c r="AD6201" s="104"/>
      <c r="AE6201" s="78"/>
      <c r="AF6201" s="104"/>
      <c r="AG6201" s="78"/>
      <c r="AH6201" s="104"/>
      <c r="AI6201" s="78"/>
      <c r="AJ6201" s="104"/>
      <c r="AK6201" s="78"/>
      <c r="AL6201" s="78"/>
      <c r="AM6201" s="8"/>
      <c r="AN6201" s="78"/>
      <c r="AO6201" s="78"/>
      <c r="AP6201" s="78"/>
      <c r="AQ6201" s="78"/>
      <c r="AR6201" s="78"/>
      <c r="AS6201" s="78"/>
      <c r="AT6201" s="78"/>
      <c r="AU6201" s="78"/>
      <c r="AV6201" s="78"/>
      <c r="AW6201" s="77"/>
      <c r="AX6201" s="144"/>
      <c r="AY6201" s="144"/>
      <c r="AZ6201" s="144"/>
      <c r="BA6201" s="54"/>
      <c r="BB6201" s="54"/>
    </row>
    <row r="6202" spans="2:54" x14ac:dyDescent="0.25">
      <c r="B6202" s="77"/>
      <c r="C6202" s="77"/>
      <c r="D6202" s="77"/>
      <c r="E6202" s="77"/>
      <c r="F6202" s="77"/>
      <c r="G6202" s="77"/>
      <c r="I6202" s="78"/>
      <c r="K6202" s="78"/>
      <c r="L6202" s="77"/>
      <c r="M6202" s="78"/>
      <c r="N6202" s="78"/>
      <c r="O6202" s="78"/>
      <c r="P6202" s="78"/>
      <c r="Q6202" s="144"/>
      <c r="R6202" s="78"/>
      <c r="S6202" s="78"/>
      <c r="T6202" s="78"/>
      <c r="U6202" s="78"/>
      <c r="V6202" s="219"/>
      <c r="W6202" s="78"/>
      <c r="X6202" s="78"/>
      <c r="Y6202" s="78"/>
      <c r="Z6202" s="78"/>
      <c r="AA6202" s="77"/>
      <c r="AB6202" s="77"/>
      <c r="AC6202" s="78"/>
      <c r="AD6202" s="104"/>
      <c r="AE6202" s="78"/>
      <c r="AF6202" s="104"/>
      <c r="AG6202" s="78"/>
      <c r="AH6202" s="104"/>
      <c r="AI6202" s="78"/>
      <c r="AJ6202" s="104"/>
      <c r="AK6202" s="78"/>
      <c r="AL6202" s="78"/>
      <c r="AM6202" s="8"/>
      <c r="AN6202" s="78"/>
      <c r="AO6202" s="78"/>
      <c r="AP6202" s="78"/>
      <c r="AQ6202" s="78"/>
      <c r="AR6202" s="78"/>
      <c r="AS6202" s="78"/>
      <c r="AT6202" s="78"/>
      <c r="AU6202" s="78"/>
      <c r="AV6202" s="78"/>
      <c r="AW6202" s="77"/>
      <c r="AX6202" s="144"/>
      <c r="AY6202" s="144"/>
      <c r="AZ6202" s="144"/>
      <c r="BA6202" s="54"/>
      <c r="BB6202" s="54"/>
    </row>
    <row r="6203" spans="2:54" x14ac:dyDescent="0.25">
      <c r="B6203" s="77"/>
      <c r="C6203" s="77"/>
      <c r="D6203" s="77"/>
      <c r="E6203" s="77"/>
      <c r="F6203" s="77"/>
      <c r="G6203" s="77"/>
      <c r="I6203" s="78"/>
      <c r="K6203" s="78"/>
      <c r="L6203" s="77"/>
      <c r="M6203" s="78"/>
      <c r="N6203" s="78"/>
      <c r="O6203" s="78"/>
      <c r="P6203" s="78"/>
      <c r="Q6203" s="144"/>
      <c r="R6203" s="78"/>
      <c r="S6203" s="78"/>
      <c r="T6203" s="78"/>
      <c r="U6203" s="78"/>
      <c r="V6203" s="219"/>
      <c r="W6203" s="78"/>
      <c r="X6203" s="78"/>
      <c r="Y6203" s="78"/>
      <c r="Z6203" s="78"/>
      <c r="AA6203" s="77"/>
      <c r="AB6203" s="77"/>
      <c r="AC6203" s="78"/>
      <c r="AD6203" s="104"/>
      <c r="AE6203" s="78"/>
      <c r="AF6203" s="104"/>
      <c r="AG6203" s="78"/>
      <c r="AH6203" s="104"/>
      <c r="AI6203" s="78"/>
      <c r="AJ6203" s="104"/>
      <c r="AK6203" s="78"/>
      <c r="AL6203" s="78"/>
      <c r="AM6203" s="8"/>
      <c r="AN6203" s="78"/>
      <c r="AO6203" s="78"/>
      <c r="AP6203" s="78"/>
      <c r="AQ6203" s="78"/>
      <c r="AR6203" s="78"/>
      <c r="AS6203" s="78"/>
      <c r="AT6203" s="78"/>
      <c r="AU6203" s="78"/>
      <c r="AV6203" s="78"/>
      <c r="AW6203" s="77"/>
      <c r="AX6203" s="144"/>
      <c r="AY6203" s="144"/>
      <c r="AZ6203" s="144"/>
      <c r="BA6203" s="54"/>
      <c r="BB6203" s="54"/>
    </row>
    <row r="6204" spans="2:54" x14ac:dyDescent="0.25">
      <c r="B6204" s="77"/>
      <c r="C6204" s="77"/>
      <c r="D6204" s="77"/>
      <c r="E6204" s="77"/>
      <c r="F6204" s="77"/>
      <c r="G6204" s="77"/>
      <c r="I6204" s="78"/>
      <c r="K6204" s="78"/>
      <c r="L6204" s="77"/>
      <c r="M6204" s="78"/>
      <c r="N6204" s="78"/>
      <c r="O6204" s="78"/>
      <c r="P6204" s="78"/>
      <c r="Q6204" s="144"/>
      <c r="R6204" s="78"/>
      <c r="S6204" s="78"/>
      <c r="T6204" s="78"/>
      <c r="U6204" s="78"/>
      <c r="V6204" s="219"/>
      <c r="W6204" s="78"/>
      <c r="X6204" s="78"/>
      <c r="Y6204" s="78"/>
      <c r="Z6204" s="78"/>
      <c r="AA6204" s="77"/>
      <c r="AB6204" s="77"/>
      <c r="AC6204" s="78"/>
      <c r="AD6204" s="104"/>
      <c r="AE6204" s="78"/>
      <c r="AF6204" s="104"/>
      <c r="AG6204" s="78"/>
      <c r="AH6204" s="104"/>
      <c r="AI6204" s="78"/>
      <c r="AJ6204" s="104"/>
      <c r="AK6204" s="78"/>
      <c r="AL6204" s="78"/>
      <c r="AM6204" s="8"/>
      <c r="AN6204" s="78"/>
      <c r="AO6204" s="78"/>
      <c r="AP6204" s="78"/>
      <c r="AQ6204" s="78"/>
      <c r="AR6204" s="78"/>
      <c r="AS6204" s="78"/>
      <c r="AT6204" s="78"/>
      <c r="AU6204" s="78"/>
      <c r="AV6204" s="78"/>
      <c r="AW6204" s="77"/>
      <c r="AX6204" s="144"/>
      <c r="AY6204" s="144"/>
      <c r="AZ6204" s="144"/>
      <c r="BA6204" s="54"/>
      <c r="BB6204" s="54"/>
    </row>
    <row r="6205" spans="2:54" x14ac:dyDescent="0.25">
      <c r="B6205" s="77"/>
      <c r="C6205" s="77"/>
      <c r="D6205" s="77"/>
      <c r="E6205" s="77"/>
      <c r="F6205" s="77"/>
      <c r="G6205" s="77"/>
      <c r="I6205" s="78"/>
      <c r="K6205" s="78"/>
      <c r="L6205" s="77"/>
      <c r="M6205" s="78"/>
      <c r="N6205" s="78"/>
      <c r="O6205" s="78"/>
      <c r="P6205" s="78"/>
      <c r="Q6205" s="144"/>
      <c r="R6205" s="78"/>
      <c r="S6205" s="78"/>
      <c r="T6205" s="78"/>
      <c r="U6205" s="78"/>
      <c r="V6205" s="219"/>
      <c r="W6205" s="78"/>
      <c r="X6205" s="78"/>
      <c r="Y6205" s="78"/>
      <c r="Z6205" s="78"/>
      <c r="AA6205" s="77"/>
      <c r="AB6205" s="77"/>
      <c r="AC6205" s="78"/>
      <c r="AD6205" s="104"/>
      <c r="AE6205" s="78"/>
      <c r="AF6205" s="104"/>
      <c r="AG6205" s="78"/>
      <c r="AH6205" s="104"/>
      <c r="AI6205" s="78"/>
      <c r="AJ6205" s="104"/>
      <c r="AK6205" s="78"/>
      <c r="AL6205" s="78"/>
      <c r="AM6205" s="8"/>
      <c r="AN6205" s="78"/>
      <c r="AO6205" s="78"/>
      <c r="AP6205" s="78"/>
      <c r="AQ6205" s="78"/>
      <c r="AR6205" s="78"/>
      <c r="AS6205" s="78"/>
      <c r="AT6205" s="78"/>
      <c r="AU6205" s="78"/>
      <c r="AV6205" s="78"/>
      <c r="AW6205" s="77"/>
      <c r="AX6205" s="144"/>
      <c r="AY6205" s="144"/>
      <c r="AZ6205" s="144"/>
      <c r="BA6205" s="54"/>
      <c r="BB6205" s="54"/>
    </row>
    <row r="6206" spans="2:54" x14ac:dyDescent="0.25">
      <c r="B6206" s="77"/>
      <c r="C6206" s="77"/>
      <c r="D6206" s="77"/>
      <c r="E6206" s="77"/>
      <c r="F6206" s="77"/>
      <c r="G6206" s="77"/>
      <c r="I6206" s="78"/>
      <c r="K6206" s="78"/>
      <c r="L6206" s="77"/>
      <c r="M6206" s="78"/>
      <c r="N6206" s="78"/>
      <c r="O6206" s="78"/>
      <c r="P6206" s="78"/>
      <c r="Q6206" s="144"/>
      <c r="R6206" s="78"/>
      <c r="S6206" s="78"/>
      <c r="T6206" s="78"/>
      <c r="U6206" s="78"/>
      <c r="V6206" s="219"/>
      <c r="W6206" s="78"/>
      <c r="X6206" s="78"/>
      <c r="Y6206" s="78"/>
      <c r="Z6206" s="78"/>
      <c r="AA6206" s="77"/>
      <c r="AB6206" s="77"/>
      <c r="AC6206" s="78"/>
      <c r="AD6206" s="104"/>
      <c r="AE6206" s="78"/>
      <c r="AF6206" s="104"/>
      <c r="AG6206" s="78"/>
      <c r="AH6206" s="104"/>
      <c r="AI6206" s="78"/>
      <c r="AJ6206" s="104"/>
      <c r="AK6206" s="78"/>
      <c r="AL6206" s="78"/>
      <c r="AM6206" s="8"/>
      <c r="AN6206" s="78"/>
      <c r="AO6206" s="78"/>
      <c r="AP6206" s="78"/>
      <c r="AQ6206" s="78"/>
      <c r="AR6206" s="78"/>
      <c r="AS6206" s="78"/>
      <c r="AT6206" s="78"/>
      <c r="AU6206" s="78"/>
      <c r="AV6206" s="78"/>
      <c r="AW6206" s="77"/>
      <c r="AX6206" s="144"/>
      <c r="AY6206" s="144"/>
      <c r="AZ6206" s="144"/>
      <c r="BA6206" s="54"/>
      <c r="BB6206" s="54"/>
    </row>
    <row r="6207" spans="2:54" x14ac:dyDescent="0.25">
      <c r="B6207" s="77"/>
      <c r="C6207" s="77"/>
      <c r="D6207" s="77"/>
      <c r="E6207" s="77"/>
      <c r="F6207" s="77"/>
      <c r="G6207" s="77"/>
      <c r="I6207" s="78"/>
      <c r="K6207" s="78"/>
      <c r="L6207" s="77"/>
      <c r="M6207" s="78"/>
      <c r="N6207" s="78"/>
      <c r="O6207" s="78"/>
      <c r="P6207" s="78"/>
      <c r="Q6207" s="144"/>
      <c r="R6207" s="78"/>
      <c r="S6207" s="78"/>
      <c r="T6207" s="78"/>
      <c r="U6207" s="78"/>
      <c r="V6207" s="219"/>
      <c r="W6207" s="78"/>
      <c r="X6207" s="78"/>
      <c r="Y6207" s="78"/>
      <c r="Z6207" s="78"/>
      <c r="AA6207" s="77"/>
      <c r="AB6207" s="77"/>
      <c r="AC6207" s="78"/>
      <c r="AD6207" s="104"/>
      <c r="AE6207" s="78"/>
      <c r="AF6207" s="104"/>
      <c r="AG6207" s="78"/>
      <c r="AH6207" s="104"/>
      <c r="AI6207" s="78"/>
      <c r="AJ6207" s="104"/>
      <c r="AK6207" s="78"/>
      <c r="AL6207" s="78"/>
      <c r="AM6207" s="8"/>
      <c r="AN6207" s="78"/>
      <c r="AO6207" s="78"/>
      <c r="AP6207" s="78"/>
      <c r="AQ6207" s="78"/>
      <c r="AR6207" s="78"/>
      <c r="AS6207" s="78"/>
      <c r="AT6207" s="78"/>
      <c r="AU6207" s="78"/>
      <c r="AV6207" s="78"/>
      <c r="AW6207" s="77"/>
      <c r="AX6207" s="144"/>
      <c r="AY6207" s="144"/>
      <c r="AZ6207" s="144"/>
      <c r="BA6207" s="54"/>
      <c r="BB6207" s="54"/>
    </row>
    <row r="6208" spans="2:54" x14ac:dyDescent="0.25">
      <c r="B6208" s="77"/>
      <c r="C6208" s="77"/>
      <c r="D6208" s="77"/>
      <c r="E6208" s="77"/>
      <c r="F6208" s="77"/>
      <c r="G6208" s="77"/>
      <c r="I6208" s="78"/>
      <c r="K6208" s="78"/>
      <c r="L6208" s="77"/>
      <c r="M6208" s="78"/>
      <c r="N6208" s="78"/>
      <c r="O6208" s="78"/>
      <c r="P6208" s="78"/>
      <c r="Q6208" s="144"/>
      <c r="R6208" s="78"/>
      <c r="S6208" s="78"/>
      <c r="T6208" s="78"/>
      <c r="U6208" s="78"/>
      <c r="V6208" s="219"/>
      <c r="W6208" s="78"/>
      <c r="X6208" s="78"/>
      <c r="Y6208" s="78"/>
      <c r="Z6208" s="78"/>
      <c r="AA6208" s="77"/>
      <c r="AB6208" s="77"/>
      <c r="AC6208" s="78"/>
      <c r="AD6208" s="104"/>
      <c r="AE6208" s="78"/>
      <c r="AF6208" s="104"/>
      <c r="AG6208" s="78"/>
      <c r="AH6208" s="104"/>
      <c r="AI6208" s="78"/>
      <c r="AJ6208" s="104"/>
      <c r="AK6208" s="78"/>
      <c r="AL6208" s="78"/>
      <c r="AM6208" s="8"/>
      <c r="AN6208" s="78"/>
      <c r="AO6208" s="78"/>
      <c r="AP6208" s="78"/>
      <c r="AQ6208" s="78"/>
      <c r="AR6208" s="78"/>
      <c r="AS6208" s="78"/>
      <c r="AT6208" s="78"/>
      <c r="AU6208" s="78"/>
      <c r="AV6208" s="78"/>
      <c r="AW6208" s="77"/>
      <c r="AX6208" s="144"/>
      <c r="AY6208" s="144"/>
      <c r="AZ6208" s="144"/>
      <c r="BA6208" s="54"/>
      <c r="BB6208" s="54"/>
    </row>
    <row r="6209" spans="2:54" x14ac:dyDescent="0.25">
      <c r="B6209" s="77"/>
      <c r="C6209" s="77"/>
      <c r="D6209" s="77"/>
      <c r="E6209" s="77"/>
      <c r="F6209" s="77"/>
      <c r="G6209" s="77"/>
      <c r="I6209" s="78"/>
      <c r="K6209" s="78"/>
      <c r="L6209" s="77"/>
      <c r="M6209" s="78"/>
      <c r="N6209" s="78"/>
      <c r="O6209" s="78"/>
      <c r="P6209" s="78"/>
      <c r="Q6209" s="144"/>
      <c r="R6209" s="78"/>
      <c r="S6209" s="78"/>
      <c r="T6209" s="78"/>
      <c r="U6209" s="78"/>
      <c r="V6209" s="219"/>
      <c r="W6209" s="78"/>
      <c r="X6209" s="78"/>
      <c r="Y6209" s="78"/>
      <c r="Z6209" s="78"/>
      <c r="AA6209" s="77"/>
      <c r="AB6209" s="77"/>
      <c r="AC6209" s="78"/>
      <c r="AD6209" s="104"/>
      <c r="AE6209" s="78"/>
      <c r="AF6209" s="104"/>
      <c r="AG6209" s="78"/>
      <c r="AH6209" s="104"/>
      <c r="AI6209" s="78"/>
      <c r="AJ6209" s="104"/>
      <c r="AK6209" s="78"/>
      <c r="AL6209" s="78"/>
      <c r="AM6209" s="8"/>
      <c r="AN6209" s="78"/>
      <c r="AO6209" s="78"/>
      <c r="AP6209" s="78"/>
      <c r="AQ6209" s="78"/>
      <c r="AR6209" s="78"/>
      <c r="AS6209" s="78"/>
      <c r="AT6209" s="78"/>
      <c r="AU6209" s="78"/>
      <c r="AV6209" s="78"/>
      <c r="AW6209" s="77"/>
      <c r="AX6209" s="144"/>
      <c r="AY6209" s="144"/>
      <c r="AZ6209" s="144"/>
      <c r="BA6209" s="54"/>
      <c r="BB6209" s="54"/>
    </row>
    <row r="6210" spans="2:54" x14ac:dyDescent="0.25">
      <c r="B6210" s="77"/>
      <c r="C6210" s="77"/>
      <c r="D6210" s="77"/>
      <c r="E6210" s="77"/>
      <c r="F6210" s="77"/>
      <c r="G6210" s="77"/>
      <c r="I6210" s="78"/>
      <c r="K6210" s="78"/>
      <c r="L6210" s="77"/>
      <c r="M6210" s="78"/>
      <c r="N6210" s="78"/>
      <c r="O6210" s="78"/>
      <c r="P6210" s="78"/>
      <c r="Q6210" s="144"/>
      <c r="R6210" s="78"/>
      <c r="S6210" s="78"/>
      <c r="T6210" s="78"/>
      <c r="U6210" s="78"/>
      <c r="V6210" s="219"/>
      <c r="W6210" s="78"/>
      <c r="X6210" s="78"/>
      <c r="Y6210" s="78"/>
      <c r="Z6210" s="78"/>
      <c r="AA6210" s="77"/>
      <c r="AB6210" s="77"/>
      <c r="AC6210" s="78"/>
      <c r="AD6210" s="104"/>
      <c r="AE6210" s="78"/>
      <c r="AF6210" s="104"/>
      <c r="AG6210" s="78"/>
      <c r="AH6210" s="104"/>
      <c r="AI6210" s="78"/>
      <c r="AJ6210" s="104"/>
      <c r="AK6210" s="78"/>
      <c r="AL6210" s="78"/>
      <c r="AM6210" s="8"/>
      <c r="AN6210" s="78"/>
      <c r="AO6210" s="78"/>
      <c r="AP6210" s="78"/>
      <c r="AQ6210" s="78"/>
      <c r="AR6210" s="78"/>
      <c r="AS6210" s="78"/>
      <c r="AT6210" s="78"/>
      <c r="AU6210" s="78"/>
      <c r="AV6210" s="78"/>
      <c r="AW6210" s="77"/>
      <c r="AX6210" s="144"/>
      <c r="AY6210" s="144"/>
      <c r="AZ6210" s="144"/>
      <c r="BA6210" s="54"/>
      <c r="BB6210" s="54"/>
    </row>
    <row r="6211" spans="2:54" x14ac:dyDescent="0.25">
      <c r="B6211" s="77"/>
      <c r="C6211" s="77"/>
      <c r="D6211" s="77"/>
      <c r="E6211" s="77"/>
      <c r="F6211" s="77"/>
      <c r="G6211" s="77"/>
      <c r="I6211" s="78"/>
      <c r="K6211" s="78"/>
      <c r="L6211" s="77"/>
      <c r="M6211" s="78"/>
      <c r="N6211" s="78"/>
      <c r="O6211" s="78"/>
      <c r="P6211" s="78"/>
      <c r="Q6211" s="144"/>
      <c r="R6211" s="78"/>
      <c r="S6211" s="78"/>
      <c r="T6211" s="78"/>
      <c r="U6211" s="78"/>
      <c r="V6211" s="219"/>
      <c r="W6211" s="78"/>
      <c r="X6211" s="78"/>
      <c r="Y6211" s="78"/>
      <c r="Z6211" s="78"/>
      <c r="AA6211" s="77"/>
      <c r="AB6211" s="77"/>
      <c r="AC6211" s="78"/>
      <c r="AD6211" s="104"/>
      <c r="AE6211" s="78"/>
      <c r="AF6211" s="104"/>
      <c r="AG6211" s="78"/>
      <c r="AH6211" s="104"/>
      <c r="AI6211" s="78"/>
      <c r="AJ6211" s="104"/>
      <c r="AK6211" s="78"/>
      <c r="AL6211" s="78"/>
      <c r="AM6211" s="8"/>
      <c r="AN6211" s="78"/>
      <c r="AO6211" s="78"/>
      <c r="AP6211" s="78"/>
      <c r="AQ6211" s="78"/>
      <c r="AR6211" s="78"/>
      <c r="AS6211" s="78"/>
      <c r="AT6211" s="78"/>
      <c r="AU6211" s="78"/>
      <c r="AV6211" s="78"/>
      <c r="AW6211" s="77"/>
      <c r="AX6211" s="144"/>
      <c r="AY6211" s="144"/>
      <c r="AZ6211" s="144"/>
      <c r="BA6211" s="54"/>
      <c r="BB6211" s="54"/>
    </row>
    <row r="6212" spans="2:54" x14ac:dyDescent="0.25">
      <c r="B6212" s="77"/>
      <c r="C6212" s="77"/>
      <c r="D6212" s="77"/>
      <c r="E6212" s="77"/>
      <c r="F6212" s="77"/>
      <c r="G6212" s="77"/>
      <c r="I6212" s="78"/>
      <c r="K6212" s="78"/>
      <c r="L6212" s="77"/>
      <c r="M6212" s="78"/>
      <c r="N6212" s="78"/>
      <c r="O6212" s="78"/>
      <c r="P6212" s="78"/>
      <c r="Q6212" s="144"/>
      <c r="R6212" s="78"/>
      <c r="S6212" s="78"/>
      <c r="T6212" s="78"/>
      <c r="U6212" s="78"/>
      <c r="V6212" s="219"/>
      <c r="W6212" s="78"/>
      <c r="X6212" s="78"/>
      <c r="Y6212" s="78"/>
      <c r="Z6212" s="78"/>
      <c r="AA6212" s="77"/>
      <c r="AB6212" s="77"/>
      <c r="AC6212" s="78"/>
      <c r="AD6212" s="104"/>
      <c r="AE6212" s="78"/>
      <c r="AF6212" s="104"/>
      <c r="AG6212" s="78"/>
      <c r="AH6212" s="104"/>
      <c r="AI6212" s="78"/>
      <c r="AJ6212" s="104"/>
      <c r="AK6212" s="78"/>
      <c r="AL6212" s="78"/>
      <c r="AM6212" s="8"/>
      <c r="AN6212" s="78"/>
      <c r="AO6212" s="78"/>
      <c r="AP6212" s="78"/>
      <c r="AQ6212" s="78"/>
      <c r="AR6212" s="78"/>
      <c r="AS6212" s="78"/>
      <c r="AT6212" s="78"/>
      <c r="AU6212" s="78"/>
      <c r="AV6212" s="78"/>
      <c r="AW6212" s="77"/>
      <c r="AX6212" s="144"/>
      <c r="AY6212" s="144"/>
      <c r="AZ6212" s="144"/>
      <c r="BA6212" s="54"/>
      <c r="BB6212" s="54"/>
    </row>
    <row r="6213" spans="2:54" x14ac:dyDescent="0.25">
      <c r="B6213" s="77"/>
      <c r="C6213" s="77"/>
      <c r="D6213" s="77"/>
      <c r="E6213" s="77"/>
      <c r="F6213" s="77"/>
      <c r="G6213" s="77"/>
      <c r="I6213" s="78"/>
      <c r="K6213" s="78"/>
      <c r="L6213" s="77"/>
      <c r="M6213" s="78"/>
      <c r="N6213" s="78"/>
      <c r="O6213" s="78"/>
      <c r="P6213" s="78"/>
      <c r="Q6213" s="144"/>
      <c r="R6213" s="78"/>
      <c r="S6213" s="78"/>
      <c r="T6213" s="78"/>
      <c r="U6213" s="78"/>
      <c r="V6213" s="219"/>
      <c r="W6213" s="78"/>
      <c r="X6213" s="78"/>
      <c r="Y6213" s="78"/>
      <c r="Z6213" s="78"/>
      <c r="AA6213" s="77"/>
      <c r="AB6213" s="77"/>
      <c r="AC6213" s="78"/>
      <c r="AD6213" s="104"/>
      <c r="AE6213" s="78"/>
      <c r="AF6213" s="104"/>
      <c r="AG6213" s="78"/>
      <c r="AH6213" s="104"/>
      <c r="AI6213" s="78"/>
      <c r="AJ6213" s="104"/>
      <c r="AK6213" s="78"/>
      <c r="AL6213" s="78"/>
      <c r="AM6213" s="8"/>
      <c r="AN6213" s="78"/>
      <c r="AO6213" s="78"/>
      <c r="AP6213" s="78"/>
      <c r="AQ6213" s="78"/>
      <c r="AR6213" s="78"/>
      <c r="AS6213" s="78"/>
      <c r="AT6213" s="78"/>
      <c r="AU6213" s="78"/>
      <c r="AV6213" s="78"/>
      <c r="AW6213" s="77"/>
      <c r="AX6213" s="144"/>
      <c r="AY6213" s="144"/>
      <c r="AZ6213" s="144"/>
      <c r="BA6213" s="54"/>
      <c r="BB6213" s="54"/>
    </row>
    <row r="6214" spans="2:54" x14ac:dyDescent="0.25">
      <c r="B6214" s="77"/>
      <c r="C6214" s="77"/>
      <c r="D6214" s="77"/>
      <c r="E6214" s="77"/>
      <c r="F6214" s="77"/>
      <c r="G6214" s="77"/>
      <c r="I6214" s="78"/>
      <c r="K6214" s="78"/>
      <c r="L6214" s="77"/>
      <c r="M6214" s="78"/>
      <c r="N6214" s="78"/>
      <c r="O6214" s="78"/>
      <c r="P6214" s="78"/>
      <c r="Q6214" s="144"/>
      <c r="R6214" s="78"/>
      <c r="S6214" s="78"/>
      <c r="T6214" s="78"/>
      <c r="U6214" s="78"/>
      <c r="V6214" s="219"/>
      <c r="W6214" s="78"/>
      <c r="X6214" s="78"/>
      <c r="Y6214" s="78"/>
      <c r="Z6214" s="78"/>
      <c r="AA6214" s="77"/>
      <c r="AB6214" s="77"/>
      <c r="AC6214" s="78"/>
      <c r="AD6214" s="104"/>
      <c r="AE6214" s="78"/>
      <c r="AF6214" s="104"/>
      <c r="AG6214" s="78"/>
      <c r="AH6214" s="104"/>
      <c r="AI6214" s="78"/>
      <c r="AJ6214" s="104"/>
      <c r="AK6214" s="78"/>
      <c r="AL6214" s="78"/>
      <c r="AM6214" s="8"/>
      <c r="AN6214" s="78"/>
      <c r="AO6214" s="78"/>
      <c r="AP6214" s="78"/>
      <c r="AQ6214" s="78"/>
      <c r="AR6214" s="78"/>
      <c r="AS6214" s="78"/>
      <c r="AT6214" s="78"/>
      <c r="AU6214" s="78"/>
      <c r="AV6214" s="78"/>
      <c r="AW6214" s="77"/>
      <c r="AX6214" s="144"/>
      <c r="AY6214" s="144"/>
      <c r="AZ6214" s="144"/>
      <c r="BA6214" s="54"/>
      <c r="BB6214" s="54"/>
    </row>
    <row r="6215" spans="2:54" x14ac:dyDescent="0.25">
      <c r="B6215" s="77"/>
      <c r="C6215" s="77"/>
      <c r="D6215" s="77"/>
      <c r="E6215" s="77"/>
      <c r="F6215" s="77"/>
      <c r="G6215" s="77"/>
      <c r="I6215" s="78"/>
      <c r="K6215" s="78"/>
      <c r="L6215" s="77"/>
      <c r="M6215" s="78"/>
      <c r="N6215" s="78"/>
      <c r="O6215" s="78"/>
      <c r="P6215" s="78"/>
      <c r="Q6215" s="144"/>
      <c r="R6215" s="78"/>
      <c r="S6215" s="78"/>
      <c r="T6215" s="78"/>
      <c r="U6215" s="78"/>
      <c r="V6215" s="219"/>
      <c r="W6215" s="78"/>
      <c r="X6215" s="78"/>
      <c r="Y6215" s="78"/>
      <c r="Z6215" s="78"/>
      <c r="AA6215" s="77"/>
      <c r="AB6215" s="77"/>
      <c r="AC6215" s="78"/>
      <c r="AD6215" s="104"/>
      <c r="AE6215" s="78"/>
      <c r="AF6215" s="104"/>
      <c r="AG6215" s="78"/>
      <c r="AH6215" s="104"/>
      <c r="AI6215" s="78"/>
      <c r="AJ6215" s="104"/>
      <c r="AK6215" s="78"/>
      <c r="AL6215" s="78"/>
      <c r="AM6215" s="8"/>
      <c r="AN6215" s="78"/>
      <c r="AO6215" s="78"/>
      <c r="AP6215" s="78"/>
      <c r="AQ6215" s="78"/>
      <c r="AR6215" s="78"/>
      <c r="AS6215" s="78"/>
      <c r="AT6215" s="78"/>
      <c r="AU6215" s="78"/>
      <c r="AV6215" s="78"/>
      <c r="AW6215" s="77"/>
      <c r="AX6215" s="144"/>
      <c r="AY6215" s="144"/>
      <c r="AZ6215" s="144"/>
      <c r="BA6215" s="54"/>
      <c r="BB6215" s="54"/>
    </row>
    <row r="6216" spans="2:54" x14ac:dyDescent="0.25">
      <c r="B6216" s="77"/>
      <c r="C6216" s="77"/>
      <c r="D6216" s="77"/>
      <c r="E6216" s="77"/>
      <c r="F6216" s="77"/>
      <c r="G6216" s="77"/>
      <c r="I6216" s="78"/>
      <c r="K6216" s="78"/>
      <c r="L6216" s="77"/>
      <c r="M6216" s="78"/>
      <c r="N6216" s="78"/>
      <c r="O6216" s="78"/>
      <c r="P6216" s="78"/>
      <c r="Q6216" s="144"/>
      <c r="R6216" s="78"/>
      <c r="S6216" s="78"/>
      <c r="T6216" s="78"/>
      <c r="U6216" s="78"/>
      <c r="V6216" s="219"/>
      <c r="W6216" s="78"/>
      <c r="X6216" s="78"/>
      <c r="Y6216" s="78"/>
      <c r="Z6216" s="78"/>
      <c r="AA6216" s="77"/>
      <c r="AB6216" s="77"/>
      <c r="AC6216" s="78"/>
      <c r="AD6216" s="104"/>
      <c r="AE6216" s="78"/>
      <c r="AF6216" s="104"/>
      <c r="AG6216" s="78"/>
      <c r="AH6216" s="104"/>
      <c r="AI6216" s="78"/>
      <c r="AJ6216" s="104"/>
      <c r="AK6216" s="78"/>
      <c r="AL6216" s="78"/>
      <c r="AM6216" s="8"/>
      <c r="AN6216" s="78"/>
      <c r="AO6216" s="78"/>
      <c r="AP6216" s="78"/>
      <c r="AQ6216" s="78"/>
      <c r="AR6216" s="78"/>
      <c r="AS6216" s="78"/>
      <c r="AT6216" s="78"/>
      <c r="AU6216" s="78"/>
      <c r="AV6216" s="78"/>
      <c r="AW6216" s="77"/>
      <c r="AX6216" s="144"/>
      <c r="AY6216" s="144"/>
      <c r="AZ6216" s="144"/>
      <c r="BA6216" s="54"/>
      <c r="BB6216" s="54"/>
    </row>
    <row r="6217" spans="2:54" x14ac:dyDescent="0.25">
      <c r="B6217" s="77"/>
      <c r="C6217" s="77"/>
      <c r="D6217" s="77"/>
      <c r="E6217" s="77"/>
      <c r="F6217" s="77"/>
      <c r="G6217" s="77"/>
      <c r="I6217" s="78"/>
      <c r="K6217" s="78"/>
      <c r="L6217" s="77"/>
      <c r="M6217" s="78"/>
      <c r="N6217" s="78"/>
      <c r="O6217" s="78"/>
      <c r="P6217" s="78"/>
      <c r="Q6217" s="144"/>
      <c r="R6217" s="78"/>
      <c r="S6217" s="78"/>
      <c r="T6217" s="78"/>
      <c r="U6217" s="78"/>
      <c r="V6217" s="219"/>
      <c r="W6217" s="78"/>
      <c r="X6217" s="78"/>
      <c r="Y6217" s="78"/>
      <c r="Z6217" s="78"/>
      <c r="AA6217" s="77"/>
      <c r="AB6217" s="77"/>
      <c r="AC6217" s="78"/>
      <c r="AD6217" s="104"/>
      <c r="AE6217" s="78"/>
      <c r="AF6217" s="104"/>
      <c r="AG6217" s="78"/>
      <c r="AH6217" s="104"/>
      <c r="AI6217" s="78"/>
      <c r="AJ6217" s="104"/>
      <c r="AK6217" s="78"/>
      <c r="AL6217" s="78"/>
      <c r="AM6217" s="8"/>
      <c r="AN6217" s="78"/>
      <c r="AO6217" s="78"/>
      <c r="AP6217" s="78"/>
      <c r="AQ6217" s="78"/>
      <c r="AR6217" s="78"/>
      <c r="AS6217" s="78"/>
      <c r="AT6217" s="78"/>
      <c r="AU6217" s="78"/>
      <c r="AV6217" s="78"/>
      <c r="AW6217" s="77"/>
      <c r="AX6217" s="144"/>
      <c r="AY6217" s="144"/>
      <c r="AZ6217" s="144"/>
      <c r="BA6217" s="54"/>
      <c r="BB6217" s="54"/>
    </row>
    <row r="6218" spans="2:54" x14ac:dyDescent="0.25">
      <c r="B6218" s="77"/>
      <c r="C6218" s="77"/>
      <c r="D6218" s="77"/>
      <c r="E6218" s="77"/>
      <c r="F6218" s="77"/>
      <c r="G6218" s="77"/>
      <c r="I6218" s="78"/>
      <c r="K6218" s="78"/>
      <c r="L6218" s="77"/>
      <c r="M6218" s="78"/>
      <c r="N6218" s="78"/>
      <c r="O6218" s="78"/>
      <c r="P6218" s="78"/>
      <c r="Q6218" s="144"/>
      <c r="R6218" s="78"/>
      <c r="S6218" s="78"/>
      <c r="T6218" s="78"/>
      <c r="U6218" s="78"/>
      <c r="V6218" s="219"/>
      <c r="W6218" s="78"/>
      <c r="X6218" s="78"/>
      <c r="Y6218" s="78"/>
      <c r="Z6218" s="78"/>
      <c r="AA6218" s="77"/>
      <c r="AB6218" s="77"/>
      <c r="AC6218" s="78"/>
      <c r="AD6218" s="104"/>
      <c r="AE6218" s="78"/>
      <c r="AF6218" s="104"/>
      <c r="AG6218" s="78"/>
      <c r="AH6218" s="104"/>
      <c r="AI6218" s="78"/>
      <c r="AJ6218" s="104"/>
      <c r="AK6218" s="78"/>
      <c r="AL6218" s="78"/>
      <c r="AM6218" s="8"/>
      <c r="AN6218" s="78"/>
      <c r="AO6218" s="78"/>
      <c r="AP6218" s="78"/>
      <c r="AQ6218" s="78"/>
      <c r="AR6218" s="78"/>
      <c r="AS6218" s="78"/>
      <c r="AT6218" s="78"/>
      <c r="AU6218" s="78"/>
      <c r="AV6218" s="78"/>
      <c r="AW6218" s="77"/>
      <c r="AX6218" s="144"/>
      <c r="AY6218" s="144"/>
      <c r="AZ6218" s="144"/>
      <c r="BA6218" s="54"/>
      <c r="BB6218" s="54"/>
    </row>
    <row r="6219" spans="2:54" x14ac:dyDescent="0.25">
      <c r="B6219" s="77"/>
      <c r="C6219" s="77"/>
      <c r="D6219" s="77"/>
      <c r="E6219" s="77"/>
      <c r="F6219" s="77"/>
      <c r="G6219" s="77"/>
      <c r="I6219" s="78"/>
      <c r="K6219" s="78"/>
      <c r="L6219" s="77"/>
      <c r="M6219" s="78"/>
      <c r="N6219" s="78"/>
      <c r="O6219" s="78"/>
      <c r="P6219" s="78"/>
      <c r="Q6219" s="144"/>
      <c r="R6219" s="78"/>
      <c r="S6219" s="78"/>
      <c r="T6219" s="78"/>
      <c r="U6219" s="78"/>
      <c r="V6219" s="219"/>
      <c r="W6219" s="78"/>
      <c r="X6219" s="78"/>
      <c r="Y6219" s="78"/>
      <c r="Z6219" s="78"/>
      <c r="AA6219" s="77"/>
      <c r="AB6219" s="77"/>
      <c r="AC6219" s="78"/>
      <c r="AD6219" s="104"/>
      <c r="AE6219" s="78"/>
      <c r="AF6219" s="104"/>
      <c r="AG6219" s="78"/>
      <c r="AH6219" s="104"/>
      <c r="AI6219" s="78"/>
      <c r="AJ6219" s="104"/>
      <c r="AK6219" s="78"/>
      <c r="AL6219" s="78"/>
      <c r="AM6219" s="8"/>
      <c r="AN6219" s="78"/>
      <c r="AO6219" s="78"/>
      <c r="AP6219" s="78"/>
      <c r="AQ6219" s="78"/>
      <c r="AR6219" s="78"/>
      <c r="AS6219" s="78"/>
      <c r="AT6219" s="78"/>
      <c r="AU6219" s="78"/>
      <c r="AV6219" s="78"/>
      <c r="AW6219" s="77"/>
      <c r="AX6219" s="144"/>
      <c r="AY6219" s="144"/>
      <c r="AZ6219" s="144"/>
      <c r="BA6219" s="54"/>
      <c r="BB6219" s="54"/>
    </row>
    <row r="6220" spans="2:54" x14ac:dyDescent="0.25">
      <c r="B6220" s="77"/>
      <c r="C6220" s="77"/>
      <c r="D6220" s="77"/>
      <c r="E6220" s="77"/>
      <c r="F6220" s="77"/>
      <c r="G6220" s="77"/>
      <c r="I6220" s="78"/>
      <c r="K6220" s="78"/>
      <c r="L6220" s="77"/>
      <c r="M6220" s="78"/>
      <c r="N6220" s="78"/>
      <c r="O6220" s="78"/>
      <c r="P6220" s="78"/>
      <c r="Q6220" s="144"/>
      <c r="R6220" s="78"/>
      <c r="S6220" s="78"/>
      <c r="T6220" s="78"/>
      <c r="U6220" s="78"/>
      <c r="V6220" s="219"/>
      <c r="W6220" s="78"/>
      <c r="X6220" s="78"/>
      <c r="Y6220" s="78"/>
      <c r="Z6220" s="78"/>
      <c r="AA6220" s="77"/>
      <c r="AB6220" s="77"/>
      <c r="AC6220" s="78"/>
      <c r="AD6220" s="104"/>
      <c r="AE6220" s="78"/>
      <c r="AF6220" s="104"/>
      <c r="AG6220" s="78"/>
      <c r="AH6220" s="104"/>
      <c r="AI6220" s="78"/>
      <c r="AJ6220" s="104"/>
      <c r="AK6220" s="78"/>
      <c r="AL6220" s="78"/>
      <c r="AM6220" s="8"/>
      <c r="AN6220" s="78"/>
      <c r="AO6220" s="78"/>
      <c r="AP6220" s="78"/>
      <c r="AQ6220" s="78"/>
      <c r="AR6220" s="78"/>
      <c r="AS6220" s="78"/>
      <c r="AT6220" s="78"/>
      <c r="AU6220" s="78"/>
      <c r="AV6220" s="78"/>
      <c r="AW6220" s="77"/>
      <c r="AX6220" s="144"/>
      <c r="AY6220" s="144"/>
      <c r="AZ6220" s="144"/>
      <c r="BA6220" s="54"/>
      <c r="BB6220" s="54"/>
    </row>
    <row r="6221" spans="2:54" x14ac:dyDescent="0.25">
      <c r="B6221" s="77"/>
      <c r="C6221" s="77"/>
      <c r="D6221" s="77"/>
      <c r="E6221" s="77"/>
      <c r="F6221" s="77"/>
      <c r="G6221" s="77"/>
      <c r="I6221" s="78"/>
      <c r="K6221" s="78"/>
      <c r="L6221" s="77"/>
      <c r="M6221" s="78"/>
      <c r="N6221" s="78"/>
      <c r="O6221" s="78"/>
      <c r="P6221" s="78"/>
      <c r="Q6221" s="144"/>
      <c r="R6221" s="78"/>
      <c r="S6221" s="78"/>
      <c r="T6221" s="78"/>
      <c r="U6221" s="78"/>
      <c r="V6221" s="219"/>
      <c r="W6221" s="78"/>
      <c r="X6221" s="78"/>
      <c r="Y6221" s="78"/>
      <c r="Z6221" s="78"/>
      <c r="AA6221" s="77"/>
      <c r="AB6221" s="77"/>
      <c r="AC6221" s="78"/>
      <c r="AD6221" s="104"/>
      <c r="AE6221" s="78"/>
      <c r="AF6221" s="104"/>
      <c r="AG6221" s="78"/>
      <c r="AH6221" s="104"/>
      <c r="AI6221" s="78"/>
      <c r="AJ6221" s="104"/>
      <c r="AK6221" s="78"/>
      <c r="AL6221" s="78"/>
      <c r="AM6221" s="8"/>
      <c r="AN6221" s="78"/>
      <c r="AO6221" s="78"/>
      <c r="AP6221" s="78"/>
      <c r="AQ6221" s="78"/>
      <c r="AR6221" s="78"/>
      <c r="AS6221" s="78"/>
      <c r="AT6221" s="78"/>
      <c r="AU6221" s="78"/>
      <c r="AV6221" s="78"/>
      <c r="AW6221" s="77"/>
      <c r="AX6221" s="144"/>
      <c r="AY6221" s="144"/>
      <c r="AZ6221" s="144"/>
      <c r="BA6221" s="54"/>
      <c r="BB6221" s="54"/>
    </row>
    <row r="6222" spans="2:54" x14ac:dyDescent="0.25">
      <c r="B6222" s="77"/>
      <c r="C6222" s="77"/>
      <c r="D6222" s="77"/>
      <c r="E6222" s="77"/>
      <c r="F6222" s="77"/>
      <c r="G6222" s="77"/>
      <c r="I6222" s="78"/>
      <c r="K6222" s="78"/>
      <c r="L6222" s="77"/>
      <c r="M6222" s="78"/>
      <c r="N6222" s="78"/>
      <c r="O6222" s="78"/>
      <c r="P6222" s="78"/>
      <c r="Q6222" s="144"/>
      <c r="R6222" s="78"/>
      <c r="S6222" s="78"/>
      <c r="T6222" s="78"/>
      <c r="U6222" s="78"/>
      <c r="V6222" s="219"/>
      <c r="W6222" s="78"/>
      <c r="X6222" s="78"/>
      <c r="Y6222" s="78"/>
      <c r="Z6222" s="78"/>
      <c r="AA6222" s="77"/>
      <c r="AB6222" s="77"/>
      <c r="AC6222" s="78"/>
      <c r="AD6222" s="104"/>
      <c r="AE6222" s="78"/>
      <c r="AF6222" s="104"/>
      <c r="AG6222" s="78"/>
      <c r="AH6222" s="104"/>
      <c r="AI6222" s="78"/>
      <c r="AJ6222" s="104"/>
      <c r="AK6222" s="78"/>
      <c r="AL6222" s="78"/>
      <c r="AM6222" s="8"/>
      <c r="AN6222" s="78"/>
      <c r="AO6222" s="78"/>
      <c r="AP6222" s="78"/>
      <c r="AQ6222" s="78"/>
      <c r="AR6222" s="78"/>
      <c r="AS6222" s="78"/>
      <c r="AT6222" s="78"/>
      <c r="AU6222" s="78"/>
      <c r="AV6222" s="78"/>
      <c r="AW6222" s="77"/>
      <c r="AX6222" s="144"/>
      <c r="AY6222" s="144"/>
      <c r="AZ6222" s="144"/>
      <c r="BA6222" s="54"/>
      <c r="BB6222" s="54"/>
    </row>
    <row r="6223" spans="2:54" x14ac:dyDescent="0.25">
      <c r="B6223" s="77"/>
      <c r="C6223" s="77"/>
      <c r="D6223" s="77"/>
      <c r="E6223" s="77"/>
      <c r="F6223" s="77"/>
      <c r="G6223" s="77"/>
      <c r="I6223" s="78"/>
      <c r="K6223" s="78"/>
      <c r="L6223" s="77"/>
      <c r="M6223" s="78"/>
      <c r="N6223" s="78"/>
      <c r="O6223" s="78"/>
      <c r="P6223" s="78"/>
      <c r="Q6223" s="144"/>
      <c r="R6223" s="78"/>
      <c r="S6223" s="78"/>
      <c r="T6223" s="78"/>
      <c r="U6223" s="78"/>
      <c r="V6223" s="219"/>
      <c r="W6223" s="78"/>
      <c r="X6223" s="78"/>
      <c r="Y6223" s="78"/>
      <c r="Z6223" s="78"/>
      <c r="AA6223" s="77"/>
      <c r="AB6223" s="77"/>
      <c r="AC6223" s="78"/>
      <c r="AD6223" s="104"/>
      <c r="AE6223" s="78"/>
      <c r="AF6223" s="104"/>
      <c r="AG6223" s="78"/>
      <c r="AH6223" s="104"/>
      <c r="AI6223" s="78"/>
      <c r="AJ6223" s="104"/>
      <c r="AK6223" s="78"/>
      <c r="AL6223" s="78"/>
      <c r="AM6223" s="8"/>
      <c r="AN6223" s="78"/>
      <c r="AO6223" s="78"/>
      <c r="AP6223" s="78"/>
      <c r="AQ6223" s="78"/>
      <c r="AR6223" s="78"/>
      <c r="AS6223" s="78"/>
      <c r="AT6223" s="78"/>
      <c r="AU6223" s="78"/>
      <c r="AV6223" s="78"/>
      <c r="AW6223" s="77"/>
      <c r="AX6223" s="144"/>
      <c r="AY6223" s="144"/>
      <c r="AZ6223" s="144"/>
      <c r="BA6223" s="54"/>
      <c r="BB6223" s="54"/>
    </row>
    <row r="6224" spans="2:54" x14ac:dyDescent="0.25">
      <c r="B6224" s="77"/>
      <c r="C6224" s="77"/>
      <c r="D6224" s="77"/>
      <c r="E6224" s="77"/>
      <c r="F6224" s="77"/>
      <c r="G6224" s="77"/>
      <c r="I6224" s="78"/>
      <c r="K6224" s="78"/>
      <c r="L6224" s="77"/>
      <c r="M6224" s="78"/>
      <c r="N6224" s="78"/>
      <c r="O6224" s="78"/>
      <c r="P6224" s="78"/>
      <c r="Q6224" s="144"/>
      <c r="R6224" s="78"/>
      <c r="S6224" s="78"/>
      <c r="T6224" s="78"/>
      <c r="U6224" s="78"/>
      <c r="V6224" s="219"/>
      <c r="W6224" s="78"/>
      <c r="X6224" s="78"/>
      <c r="Y6224" s="78"/>
      <c r="Z6224" s="78"/>
      <c r="AA6224" s="77"/>
      <c r="AB6224" s="77"/>
      <c r="AC6224" s="78"/>
      <c r="AD6224" s="104"/>
      <c r="AE6224" s="78"/>
      <c r="AF6224" s="104"/>
      <c r="AG6224" s="78"/>
      <c r="AH6224" s="104"/>
      <c r="AI6224" s="78"/>
      <c r="AJ6224" s="104"/>
      <c r="AK6224" s="78"/>
      <c r="AL6224" s="78"/>
      <c r="AM6224" s="8"/>
      <c r="AN6224" s="78"/>
      <c r="AO6224" s="78"/>
      <c r="AP6224" s="78"/>
      <c r="AQ6224" s="78"/>
      <c r="AR6224" s="78"/>
      <c r="AS6224" s="78"/>
      <c r="AT6224" s="78"/>
      <c r="AU6224" s="78"/>
      <c r="AV6224" s="78"/>
      <c r="AW6224" s="77"/>
      <c r="AX6224" s="144"/>
      <c r="AY6224" s="144"/>
      <c r="AZ6224" s="144"/>
      <c r="BA6224" s="54"/>
      <c r="BB6224" s="54"/>
    </row>
    <row r="6225" spans="2:54" x14ac:dyDescent="0.25">
      <c r="B6225" s="77"/>
      <c r="C6225" s="77"/>
      <c r="D6225" s="77"/>
      <c r="E6225" s="77"/>
      <c r="F6225" s="77"/>
      <c r="G6225" s="77"/>
      <c r="I6225" s="78"/>
      <c r="K6225" s="78"/>
      <c r="L6225" s="77"/>
      <c r="M6225" s="78"/>
      <c r="N6225" s="78"/>
      <c r="O6225" s="78"/>
      <c r="P6225" s="78"/>
      <c r="Q6225" s="144"/>
      <c r="R6225" s="78"/>
      <c r="S6225" s="78"/>
      <c r="T6225" s="78"/>
      <c r="U6225" s="78"/>
      <c r="V6225" s="219"/>
      <c r="W6225" s="78"/>
      <c r="X6225" s="78"/>
      <c r="Y6225" s="78"/>
      <c r="Z6225" s="78"/>
      <c r="AA6225" s="77"/>
      <c r="AB6225" s="77"/>
      <c r="AC6225" s="78"/>
      <c r="AD6225" s="104"/>
      <c r="AE6225" s="78"/>
      <c r="AF6225" s="104"/>
      <c r="AG6225" s="78"/>
      <c r="AH6225" s="104"/>
      <c r="AI6225" s="78"/>
      <c r="AJ6225" s="104"/>
      <c r="AK6225" s="78"/>
      <c r="AL6225" s="78"/>
      <c r="AM6225" s="8"/>
      <c r="AN6225" s="78"/>
      <c r="AO6225" s="78"/>
      <c r="AP6225" s="78"/>
      <c r="AQ6225" s="78"/>
      <c r="AR6225" s="78"/>
      <c r="AS6225" s="78"/>
      <c r="AT6225" s="78"/>
      <c r="AU6225" s="78"/>
      <c r="AV6225" s="78"/>
      <c r="AW6225" s="77"/>
      <c r="AX6225" s="144"/>
      <c r="AY6225" s="144"/>
      <c r="AZ6225" s="144"/>
      <c r="BA6225" s="54"/>
      <c r="BB6225" s="54"/>
    </row>
    <row r="6226" spans="2:54" x14ac:dyDescent="0.25">
      <c r="B6226" s="77"/>
      <c r="C6226" s="77"/>
      <c r="D6226" s="77"/>
      <c r="E6226" s="77"/>
      <c r="F6226" s="77"/>
      <c r="G6226" s="77"/>
      <c r="I6226" s="78"/>
      <c r="K6226" s="78"/>
      <c r="L6226" s="77"/>
      <c r="M6226" s="78"/>
      <c r="N6226" s="78"/>
      <c r="O6226" s="78"/>
      <c r="P6226" s="78"/>
      <c r="Q6226" s="144"/>
      <c r="R6226" s="78"/>
      <c r="S6226" s="78"/>
      <c r="T6226" s="78"/>
      <c r="U6226" s="78"/>
      <c r="V6226" s="219"/>
      <c r="W6226" s="78"/>
      <c r="X6226" s="78"/>
      <c r="Y6226" s="78"/>
      <c r="Z6226" s="78"/>
      <c r="AA6226" s="77"/>
      <c r="AB6226" s="77"/>
      <c r="AC6226" s="78"/>
      <c r="AD6226" s="104"/>
      <c r="AE6226" s="78"/>
      <c r="AF6226" s="104"/>
      <c r="AG6226" s="78"/>
      <c r="AH6226" s="104"/>
      <c r="AI6226" s="78"/>
      <c r="AJ6226" s="104"/>
      <c r="AK6226" s="78"/>
      <c r="AL6226" s="78"/>
      <c r="AM6226" s="8"/>
      <c r="AN6226" s="78"/>
      <c r="AO6226" s="78"/>
      <c r="AP6226" s="78"/>
      <c r="AQ6226" s="78"/>
      <c r="AR6226" s="78"/>
      <c r="AS6226" s="78"/>
      <c r="AT6226" s="78"/>
      <c r="AU6226" s="78"/>
      <c r="AV6226" s="78"/>
      <c r="AW6226" s="77"/>
      <c r="AX6226" s="144"/>
      <c r="AY6226" s="144"/>
      <c r="AZ6226" s="144"/>
      <c r="BA6226" s="54"/>
      <c r="BB6226" s="54"/>
    </row>
    <row r="6227" spans="2:54" x14ac:dyDescent="0.25">
      <c r="B6227" s="77"/>
      <c r="C6227" s="77"/>
      <c r="D6227" s="77"/>
      <c r="E6227" s="77"/>
      <c r="F6227" s="77"/>
      <c r="G6227" s="77"/>
      <c r="I6227" s="78"/>
      <c r="K6227" s="78"/>
      <c r="L6227" s="77"/>
      <c r="M6227" s="78"/>
      <c r="N6227" s="78"/>
      <c r="O6227" s="78"/>
      <c r="P6227" s="78"/>
      <c r="Q6227" s="144"/>
      <c r="R6227" s="78"/>
      <c r="S6227" s="78"/>
      <c r="T6227" s="78"/>
      <c r="U6227" s="78"/>
      <c r="V6227" s="219"/>
      <c r="W6227" s="78"/>
      <c r="X6227" s="78"/>
      <c r="Y6227" s="78"/>
      <c r="Z6227" s="78"/>
      <c r="AA6227" s="77"/>
      <c r="AB6227" s="77"/>
      <c r="AC6227" s="78"/>
      <c r="AD6227" s="104"/>
      <c r="AE6227" s="78"/>
      <c r="AF6227" s="104"/>
      <c r="AG6227" s="78"/>
      <c r="AH6227" s="104"/>
      <c r="AI6227" s="78"/>
      <c r="AJ6227" s="104"/>
      <c r="AK6227" s="78"/>
      <c r="AL6227" s="78"/>
      <c r="AM6227" s="8"/>
      <c r="AN6227" s="78"/>
      <c r="AO6227" s="78"/>
      <c r="AP6227" s="78"/>
      <c r="AQ6227" s="78"/>
      <c r="AR6227" s="78"/>
      <c r="AS6227" s="78"/>
      <c r="AT6227" s="78"/>
      <c r="AU6227" s="78"/>
      <c r="AV6227" s="78"/>
      <c r="AW6227" s="77"/>
      <c r="AX6227" s="144"/>
      <c r="AY6227" s="144"/>
      <c r="AZ6227" s="144"/>
      <c r="BA6227" s="54"/>
      <c r="BB6227" s="54"/>
    </row>
    <row r="6228" spans="2:54" x14ac:dyDescent="0.25">
      <c r="B6228" s="77"/>
      <c r="C6228" s="77"/>
      <c r="D6228" s="77"/>
      <c r="E6228" s="77"/>
      <c r="F6228" s="77"/>
      <c r="G6228" s="77"/>
      <c r="I6228" s="78"/>
      <c r="K6228" s="78"/>
      <c r="L6228" s="77"/>
      <c r="M6228" s="78"/>
      <c r="N6228" s="78"/>
      <c r="O6228" s="78"/>
      <c r="P6228" s="78"/>
      <c r="Q6228" s="144"/>
      <c r="R6228" s="78"/>
      <c r="S6228" s="78"/>
      <c r="T6228" s="78"/>
      <c r="U6228" s="78"/>
      <c r="V6228" s="219"/>
      <c r="W6228" s="78"/>
      <c r="X6228" s="78"/>
      <c r="Y6228" s="78"/>
      <c r="Z6228" s="78"/>
      <c r="AA6228" s="77"/>
      <c r="AB6228" s="77"/>
      <c r="AC6228" s="78"/>
      <c r="AD6228" s="104"/>
      <c r="AE6228" s="78"/>
      <c r="AF6228" s="104"/>
      <c r="AG6228" s="78"/>
      <c r="AH6228" s="104"/>
      <c r="AI6228" s="78"/>
      <c r="AJ6228" s="104"/>
      <c r="AK6228" s="78"/>
      <c r="AL6228" s="78"/>
      <c r="AM6228" s="8"/>
      <c r="AN6228" s="78"/>
      <c r="AO6228" s="78"/>
      <c r="AP6228" s="78"/>
      <c r="AQ6228" s="78"/>
      <c r="AR6228" s="78"/>
      <c r="AS6228" s="78"/>
      <c r="AT6228" s="78"/>
      <c r="AU6228" s="78"/>
      <c r="AV6228" s="78"/>
      <c r="AW6228" s="77"/>
      <c r="AX6228" s="144"/>
      <c r="AY6228" s="144"/>
      <c r="AZ6228" s="144"/>
      <c r="BA6228" s="54"/>
      <c r="BB6228" s="54"/>
    </row>
    <row r="6229" spans="2:54" x14ac:dyDescent="0.25">
      <c r="B6229" s="77"/>
      <c r="C6229" s="77"/>
      <c r="D6229" s="77"/>
      <c r="E6229" s="77"/>
      <c r="F6229" s="77"/>
      <c r="G6229" s="77"/>
      <c r="I6229" s="78"/>
      <c r="K6229" s="78"/>
      <c r="L6229" s="77"/>
      <c r="M6229" s="78"/>
      <c r="N6229" s="78"/>
      <c r="O6229" s="78"/>
      <c r="P6229" s="78"/>
      <c r="Q6229" s="144"/>
      <c r="R6229" s="78"/>
      <c r="S6229" s="78"/>
      <c r="T6229" s="78"/>
      <c r="U6229" s="78"/>
      <c r="V6229" s="219"/>
      <c r="W6229" s="78"/>
      <c r="X6229" s="78"/>
      <c r="Y6229" s="78"/>
      <c r="Z6229" s="78"/>
      <c r="AA6229" s="77"/>
      <c r="AB6229" s="77"/>
      <c r="AC6229" s="78"/>
      <c r="AD6229" s="104"/>
      <c r="AE6229" s="78"/>
      <c r="AF6229" s="104"/>
      <c r="AG6229" s="78"/>
      <c r="AH6229" s="104"/>
      <c r="AI6229" s="78"/>
      <c r="AJ6229" s="104"/>
      <c r="AK6229" s="78"/>
      <c r="AL6229" s="78"/>
      <c r="AM6229" s="8"/>
      <c r="AN6229" s="78"/>
      <c r="AO6229" s="78"/>
      <c r="AP6229" s="78"/>
      <c r="AQ6229" s="78"/>
      <c r="AR6229" s="78"/>
      <c r="AS6229" s="78"/>
      <c r="AT6229" s="78"/>
      <c r="AU6229" s="78"/>
      <c r="AV6229" s="78"/>
      <c r="AW6229" s="77"/>
      <c r="AX6229" s="144"/>
      <c r="AY6229" s="144"/>
      <c r="AZ6229" s="144"/>
      <c r="BA6229" s="54"/>
      <c r="BB6229" s="54"/>
    </row>
    <row r="6230" spans="2:54" x14ac:dyDescent="0.25">
      <c r="B6230" s="77"/>
      <c r="C6230" s="77"/>
      <c r="D6230" s="77"/>
      <c r="E6230" s="77"/>
      <c r="F6230" s="77"/>
      <c r="G6230" s="77"/>
      <c r="I6230" s="78"/>
      <c r="K6230" s="78"/>
      <c r="L6230" s="77"/>
      <c r="M6230" s="78"/>
      <c r="N6230" s="78"/>
      <c r="O6230" s="78"/>
      <c r="P6230" s="78"/>
      <c r="Q6230" s="144"/>
      <c r="R6230" s="78"/>
      <c r="S6230" s="78"/>
      <c r="T6230" s="78"/>
      <c r="U6230" s="78"/>
      <c r="V6230" s="219"/>
      <c r="W6230" s="78"/>
      <c r="X6230" s="78"/>
      <c r="Y6230" s="78"/>
      <c r="Z6230" s="78"/>
      <c r="AA6230" s="77"/>
      <c r="AB6230" s="77"/>
      <c r="AC6230" s="78"/>
      <c r="AD6230" s="104"/>
      <c r="AE6230" s="78"/>
      <c r="AF6230" s="104"/>
      <c r="AG6230" s="78"/>
      <c r="AH6230" s="104"/>
      <c r="AI6230" s="78"/>
      <c r="AJ6230" s="104"/>
      <c r="AK6230" s="78"/>
      <c r="AL6230" s="78"/>
      <c r="AM6230" s="8"/>
      <c r="AN6230" s="78"/>
      <c r="AO6230" s="78"/>
      <c r="AP6230" s="78"/>
      <c r="AQ6230" s="78"/>
      <c r="AR6230" s="78"/>
      <c r="AS6230" s="78"/>
      <c r="AT6230" s="78"/>
      <c r="AU6230" s="78"/>
      <c r="AV6230" s="78"/>
      <c r="AW6230" s="77"/>
      <c r="AX6230" s="144"/>
      <c r="AY6230" s="144"/>
      <c r="AZ6230" s="144"/>
      <c r="BA6230" s="54"/>
      <c r="BB6230" s="54"/>
    </row>
    <row r="6231" spans="2:54" x14ac:dyDescent="0.25">
      <c r="B6231" s="77"/>
      <c r="C6231" s="77"/>
      <c r="D6231" s="77"/>
      <c r="E6231" s="77"/>
      <c r="F6231" s="77"/>
      <c r="G6231" s="77"/>
      <c r="I6231" s="78"/>
      <c r="K6231" s="78"/>
      <c r="L6231" s="77"/>
      <c r="M6231" s="78"/>
      <c r="N6231" s="78"/>
      <c r="O6231" s="78"/>
      <c r="P6231" s="78"/>
      <c r="Q6231" s="144"/>
      <c r="R6231" s="78"/>
      <c r="S6231" s="78"/>
      <c r="T6231" s="78"/>
      <c r="U6231" s="78"/>
      <c r="V6231" s="219"/>
      <c r="W6231" s="78"/>
      <c r="X6231" s="78"/>
      <c r="Y6231" s="78"/>
      <c r="Z6231" s="78"/>
      <c r="AA6231" s="77"/>
      <c r="AB6231" s="77"/>
      <c r="AC6231" s="78"/>
      <c r="AD6231" s="104"/>
      <c r="AE6231" s="78"/>
      <c r="AF6231" s="104"/>
      <c r="AG6231" s="78"/>
      <c r="AH6231" s="104"/>
      <c r="AI6231" s="78"/>
      <c r="AJ6231" s="104"/>
      <c r="AK6231" s="78"/>
      <c r="AL6231" s="78"/>
      <c r="AM6231" s="8"/>
      <c r="AN6231" s="78"/>
      <c r="AO6231" s="78"/>
      <c r="AP6231" s="78"/>
      <c r="AQ6231" s="78"/>
      <c r="AR6231" s="78"/>
      <c r="AS6231" s="78"/>
      <c r="AT6231" s="78"/>
      <c r="AU6231" s="78"/>
      <c r="AV6231" s="78"/>
      <c r="AW6231" s="77"/>
      <c r="AX6231" s="144"/>
      <c r="AY6231" s="144"/>
      <c r="AZ6231" s="144"/>
      <c r="BA6231" s="54"/>
      <c r="BB6231" s="54"/>
    </row>
    <row r="6232" spans="2:54" x14ac:dyDescent="0.25">
      <c r="B6232" s="77"/>
      <c r="C6232" s="77"/>
      <c r="D6232" s="77"/>
      <c r="E6232" s="77"/>
      <c r="F6232" s="77"/>
      <c r="G6232" s="77"/>
      <c r="I6232" s="78"/>
      <c r="K6232" s="78"/>
      <c r="L6232" s="77"/>
      <c r="M6232" s="78"/>
      <c r="N6232" s="78"/>
      <c r="O6232" s="78"/>
      <c r="P6232" s="78"/>
      <c r="Q6232" s="144"/>
      <c r="R6232" s="78"/>
      <c r="S6232" s="78"/>
      <c r="T6232" s="78"/>
      <c r="U6232" s="78"/>
      <c r="V6232" s="219"/>
      <c r="W6232" s="78"/>
      <c r="X6232" s="78"/>
      <c r="Y6232" s="78"/>
      <c r="Z6232" s="78"/>
      <c r="AA6232" s="77"/>
      <c r="AB6232" s="77"/>
      <c r="AC6232" s="78"/>
      <c r="AD6232" s="104"/>
      <c r="AE6232" s="78"/>
      <c r="AF6232" s="104"/>
      <c r="AG6232" s="78"/>
      <c r="AH6232" s="104"/>
      <c r="AI6232" s="78"/>
      <c r="AJ6232" s="104"/>
      <c r="AK6232" s="78"/>
      <c r="AL6232" s="78"/>
      <c r="AM6232" s="8"/>
      <c r="AN6232" s="78"/>
      <c r="AO6232" s="78"/>
      <c r="AP6232" s="78"/>
      <c r="AQ6232" s="78"/>
      <c r="AR6232" s="78"/>
      <c r="AS6232" s="78"/>
      <c r="AT6232" s="78"/>
      <c r="AU6232" s="78"/>
      <c r="AV6232" s="78"/>
      <c r="AW6232" s="77"/>
      <c r="AX6232" s="144"/>
      <c r="AY6232" s="144"/>
      <c r="AZ6232" s="144"/>
      <c r="BA6232" s="54"/>
      <c r="BB6232" s="54"/>
    </row>
    <row r="6233" spans="2:54" x14ac:dyDescent="0.25">
      <c r="B6233" s="77"/>
      <c r="C6233" s="77"/>
      <c r="D6233" s="77"/>
      <c r="E6233" s="77"/>
      <c r="F6233" s="77"/>
      <c r="G6233" s="77"/>
      <c r="I6233" s="78"/>
      <c r="K6233" s="78"/>
      <c r="L6233" s="77"/>
      <c r="M6233" s="78"/>
      <c r="N6233" s="78"/>
      <c r="O6233" s="78"/>
      <c r="P6233" s="78"/>
      <c r="Q6233" s="144"/>
      <c r="R6233" s="78"/>
      <c r="S6233" s="78"/>
      <c r="T6233" s="78"/>
      <c r="U6233" s="78"/>
      <c r="V6233" s="219"/>
      <c r="W6233" s="78"/>
      <c r="X6233" s="78"/>
      <c r="Y6233" s="78"/>
      <c r="Z6233" s="78"/>
      <c r="AA6233" s="77"/>
      <c r="AB6233" s="77"/>
      <c r="AC6233" s="78"/>
      <c r="AD6233" s="104"/>
      <c r="AE6233" s="78"/>
      <c r="AF6233" s="104"/>
      <c r="AG6233" s="78"/>
      <c r="AH6233" s="104"/>
      <c r="AI6233" s="78"/>
      <c r="AJ6233" s="104"/>
      <c r="AK6233" s="78"/>
      <c r="AL6233" s="78"/>
      <c r="AM6233" s="8"/>
      <c r="AN6233" s="78"/>
      <c r="AO6233" s="78"/>
      <c r="AP6233" s="78"/>
      <c r="AQ6233" s="78"/>
      <c r="AR6233" s="78"/>
      <c r="AS6233" s="78"/>
      <c r="AT6233" s="78"/>
      <c r="AU6233" s="78"/>
      <c r="AV6233" s="78"/>
      <c r="AW6233" s="77"/>
      <c r="AX6233" s="144"/>
      <c r="AY6233" s="144"/>
      <c r="AZ6233" s="144"/>
      <c r="BA6233" s="54"/>
      <c r="BB6233" s="54"/>
    </row>
    <row r="6234" spans="2:54" x14ac:dyDescent="0.25">
      <c r="B6234" s="77"/>
      <c r="C6234" s="77"/>
      <c r="D6234" s="77"/>
      <c r="E6234" s="77"/>
      <c r="F6234" s="77"/>
      <c r="G6234" s="77"/>
      <c r="I6234" s="78"/>
      <c r="K6234" s="78"/>
      <c r="L6234" s="77"/>
      <c r="M6234" s="78"/>
      <c r="N6234" s="78"/>
      <c r="O6234" s="78"/>
      <c r="P6234" s="78"/>
      <c r="Q6234" s="144"/>
      <c r="R6234" s="78"/>
      <c r="S6234" s="78"/>
      <c r="T6234" s="78"/>
      <c r="U6234" s="78"/>
      <c r="V6234" s="219"/>
      <c r="W6234" s="78"/>
      <c r="X6234" s="78"/>
      <c r="Y6234" s="78"/>
      <c r="Z6234" s="78"/>
      <c r="AA6234" s="77"/>
      <c r="AB6234" s="77"/>
      <c r="AC6234" s="78"/>
      <c r="AD6234" s="104"/>
      <c r="AE6234" s="78"/>
      <c r="AF6234" s="104"/>
      <c r="AG6234" s="78"/>
      <c r="AH6234" s="104"/>
      <c r="AI6234" s="78"/>
      <c r="AJ6234" s="104"/>
      <c r="AK6234" s="78"/>
      <c r="AL6234" s="78"/>
      <c r="AM6234" s="8"/>
      <c r="AN6234" s="78"/>
      <c r="AO6234" s="78"/>
      <c r="AP6234" s="78"/>
      <c r="AQ6234" s="78"/>
      <c r="AR6234" s="78"/>
      <c r="AS6234" s="78"/>
      <c r="AT6234" s="78"/>
      <c r="AU6234" s="78"/>
      <c r="AV6234" s="78"/>
      <c r="AW6234" s="77"/>
      <c r="AX6234" s="144"/>
      <c r="AY6234" s="144"/>
      <c r="AZ6234" s="144"/>
      <c r="BA6234" s="54"/>
      <c r="BB6234" s="54"/>
    </row>
    <row r="6235" spans="2:54" x14ac:dyDescent="0.25">
      <c r="B6235" s="77"/>
      <c r="C6235" s="77"/>
      <c r="D6235" s="77"/>
      <c r="E6235" s="77"/>
      <c r="F6235" s="77"/>
      <c r="G6235" s="77"/>
      <c r="I6235" s="78"/>
      <c r="K6235" s="78"/>
      <c r="L6235" s="77"/>
      <c r="M6235" s="78"/>
      <c r="N6235" s="78"/>
      <c r="O6235" s="78"/>
      <c r="P6235" s="78"/>
      <c r="Q6235" s="144"/>
      <c r="R6235" s="78"/>
      <c r="S6235" s="78"/>
      <c r="T6235" s="78"/>
      <c r="U6235" s="78"/>
      <c r="V6235" s="219"/>
      <c r="W6235" s="78"/>
      <c r="X6235" s="78"/>
      <c r="Y6235" s="78"/>
      <c r="Z6235" s="78"/>
      <c r="AA6235" s="77"/>
      <c r="AB6235" s="77"/>
      <c r="AC6235" s="78"/>
      <c r="AD6235" s="104"/>
      <c r="AE6235" s="78"/>
      <c r="AF6235" s="104"/>
      <c r="AG6235" s="78"/>
      <c r="AH6235" s="104"/>
      <c r="AI6235" s="78"/>
      <c r="AJ6235" s="104"/>
      <c r="AK6235" s="78"/>
      <c r="AL6235" s="78"/>
      <c r="AM6235" s="8"/>
      <c r="AN6235" s="78"/>
      <c r="AO6235" s="78"/>
      <c r="AP6235" s="78"/>
      <c r="AQ6235" s="78"/>
      <c r="AR6235" s="78"/>
      <c r="AS6235" s="78"/>
      <c r="AT6235" s="78"/>
      <c r="AU6235" s="78"/>
      <c r="AV6235" s="78"/>
      <c r="AW6235" s="77"/>
      <c r="AX6235" s="144"/>
      <c r="AY6235" s="144"/>
      <c r="AZ6235" s="144"/>
      <c r="BA6235" s="54"/>
      <c r="BB6235" s="54"/>
    </row>
    <row r="6236" spans="2:54" x14ac:dyDescent="0.25">
      <c r="B6236" s="77"/>
      <c r="C6236" s="77"/>
      <c r="D6236" s="77"/>
      <c r="E6236" s="77"/>
      <c r="F6236" s="77"/>
      <c r="G6236" s="77"/>
      <c r="I6236" s="78"/>
      <c r="K6236" s="78"/>
      <c r="L6236" s="77"/>
      <c r="M6236" s="78"/>
      <c r="N6236" s="78"/>
      <c r="O6236" s="78"/>
      <c r="P6236" s="78"/>
      <c r="Q6236" s="144"/>
      <c r="R6236" s="78"/>
      <c r="S6236" s="78"/>
      <c r="T6236" s="78"/>
      <c r="U6236" s="78"/>
      <c r="V6236" s="219"/>
      <c r="W6236" s="78"/>
      <c r="X6236" s="78"/>
      <c r="Y6236" s="78"/>
      <c r="Z6236" s="78"/>
      <c r="AA6236" s="77"/>
      <c r="AB6236" s="77"/>
      <c r="AC6236" s="78"/>
      <c r="AD6236" s="104"/>
      <c r="AE6236" s="78"/>
      <c r="AF6236" s="104"/>
      <c r="AG6236" s="78"/>
      <c r="AH6236" s="104"/>
      <c r="AI6236" s="78"/>
      <c r="AJ6236" s="104"/>
      <c r="AK6236" s="78"/>
      <c r="AL6236" s="78"/>
      <c r="AM6236" s="8"/>
      <c r="AN6236" s="78"/>
      <c r="AO6236" s="78"/>
      <c r="AP6236" s="78"/>
      <c r="AQ6236" s="78"/>
      <c r="AR6236" s="78"/>
      <c r="AS6236" s="78"/>
      <c r="AT6236" s="78"/>
      <c r="AU6236" s="78"/>
      <c r="AV6236" s="78"/>
      <c r="AW6236" s="77"/>
      <c r="AX6236" s="144"/>
      <c r="AY6236" s="144"/>
      <c r="AZ6236" s="144"/>
      <c r="BA6236" s="54"/>
      <c r="BB6236" s="54"/>
    </row>
    <row r="6237" spans="2:54" x14ac:dyDescent="0.25">
      <c r="B6237" s="77"/>
      <c r="C6237" s="77"/>
      <c r="D6237" s="77"/>
      <c r="E6237" s="77"/>
      <c r="F6237" s="77"/>
      <c r="G6237" s="77"/>
      <c r="I6237" s="78"/>
      <c r="K6237" s="78"/>
      <c r="L6237" s="77"/>
      <c r="M6237" s="78"/>
      <c r="N6237" s="78"/>
      <c r="O6237" s="78"/>
      <c r="P6237" s="78"/>
      <c r="Q6237" s="144"/>
      <c r="R6237" s="78"/>
      <c r="S6237" s="78"/>
      <c r="T6237" s="78"/>
      <c r="U6237" s="78"/>
      <c r="V6237" s="219"/>
      <c r="W6237" s="78"/>
      <c r="X6237" s="78"/>
      <c r="Y6237" s="78"/>
      <c r="Z6237" s="78"/>
      <c r="AA6237" s="77"/>
      <c r="AB6237" s="77"/>
      <c r="AC6237" s="78"/>
      <c r="AD6237" s="104"/>
      <c r="AE6237" s="78"/>
      <c r="AF6237" s="104"/>
      <c r="AG6237" s="78"/>
      <c r="AH6237" s="104"/>
      <c r="AI6237" s="78"/>
      <c r="AJ6237" s="104"/>
      <c r="AK6237" s="78"/>
      <c r="AL6237" s="78"/>
      <c r="AM6237" s="8"/>
      <c r="AN6237" s="78"/>
      <c r="AO6237" s="78"/>
      <c r="AP6237" s="78"/>
      <c r="AQ6237" s="78"/>
      <c r="AR6237" s="78"/>
      <c r="AS6237" s="78"/>
      <c r="AT6237" s="78"/>
      <c r="AU6237" s="78"/>
      <c r="AV6237" s="78"/>
      <c r="AW6237" s="77"/>
      <c r="AX6237" s="144"/>
      <c r="AY6237" s="144"/>
      <c r="AZ6237" s="144"/>
      <c r="BA6237" s="54"/>
      <c r="BB6237" s="54"/>
    </row>
    <row r="6238" spans="2:54" x14ac:dyDescent="0.25">
      <c r="B6238" s="77"/>
      <c r="C6238" s="77"/>
      <c r="D6238" s="77"/>
      <c r="E6238" s="77"/>
      <c r="F6238" s="77"/>
      <c r="G6238" s="77"/>
      <c r="I6238" s="78"/>
      <c r="K6238" s="78"/>
      <c r="L6238" s="77"/>
      <c r="M6238" s="78"/>
      <c r="N6238" s="78"/>
      <c r="O6238" s="78"/>
      <c r="P6238" s="78"/>
      <c r="Q6238" s="144"/>
      <c r="R6238" s="78"/>
      <c r="S6238" s="78"/>
      <c r="T6238" s="78"/>
      <c r="U6238" s="78"/>
      <c r="V6238" s="219"/>
      <c r="W6238" s="78"/>
      <c r="X6238" s="78"/>
      <c r="Y6238" s="78"/>
      <c r="Z6238" s="78"/>
      <c r="AA6238" s="77"/>
      <c r="AB6238" s="77"/>
      <c r="AC6238" s="78"/>
      <c r="AD6238" s="104"/>
      <c r="AE6238" s="78"/>
      <c r="AF6238" s="104"/>
      <c r="AG6238" s="78"/>
      <c r="AH6238" s="104"/>
      <c r="AI6238" s="78"/>
      <c r="AJ6238" s="104"/>
      <c r="AK6238" s="78"/>
      <c r="AL6238" s="78"/>
      <c r="AM6238" s="8"/>
      <c r="AN6238" s="78"/>
      <c r="AO6238" s="78"/>
      <c r="AP6238" s="78"/>
      <c r="AQ6238" s="78"/>
      <c r="AR6238" s="78"/>
      <c r="AS6238" s="78"/>
      <c r="AT6238" s="78"/>
      <c r="AU6238" s="78"/>
      <c r="AV6238" s="78"/>
      <c r="AW6238" s="77"/>
      <c r="AX6238" s="144"/>
      <c r="AY6238" s="144"/>
      <c r="AZ6238" s="144"/>
      <c r="BA6238" s="54"/>
      <c r="BB6238" s="54"/>
    </row>
    <row r="6239" spans="2:54" x14ac:dyDescent="0.25">
      <c r="B6239" s="77"/>
      <c r="C6239" s="77"/>
      <c r="D6239" s="77"/>
      <c r="E6239" s="77"/>
      <c r="F6239" s="77"/>
      <c r="G6239" s="77"/>
      <c r="I6239" s="78"/>
      <c r="K6239" s="78"/>
      <c r="L6239" s="77"/>
      <c r="M6239" s="78"/>
      <c r="N6239" s="78"/>
      <c r="O6239" s="78"/>
      <c r="P6239" s="78"/>
      <c r="Q6239" s="144"/>
      <c r="R6239" s="78"/>
      <c r="S6239" s="78"/>
      <c r="T6239" s="78"/>
      <c r="U6239" s="78"/>
      <c r="V6239" s="219"/>
      <c r="W6239" s="78"/>
      <c r="X6239" s="78"/>
      <c r="Y6239" s="78"/>
      <c r="Z6239" s="78"/>
      <c r="AA6239" s="77"/>
      <c r="AB6239" s="77"/>
      <c r="AC6239" s="78"/>
      <c r="AD6239" s="104"/>
      <c r="AE6239" s="78"/>
      <c r="AF6239" s="104"/>
      <c r="AG6239" s="78"/>
      <c r="AH6239" s="104"/>
      <c r="AI6239" s="78"/>
      <c r="AJ6239" s="104"/>
      <c r="AK6239" s="78"/>
      <c r="AL6239" s="78"/>
      <c r="AM6239" s="8"/>
      <c r="AN6239" s="78"/>
      <c r="AO6239" s="78"/>
      <c r="AP6239" s="78"/>
      <c r="AQ6239" s="78"/>
      <c r="AR6239" s="78"/>
      <c r="AS6239" s="78"/>
      <c r="AT6239" s="78"/>
      <c r="AU6239" s="78"/>
      <c r="AV6239" s="78"/>
      <c r="AW6239" s="77"/>
      <c r="AX6239" s="144"/>
      <c r="AY6239" s="144"/>
      <c r="AZ6239" s="144"/>
      <c r="BA6239" s="54"/>
      <c r="BB6239" s="54"/>
    </row>
    <row r="6240" spans="2:54" x14ac:dyDescent="0.25">
      <c r="B6240" s="77"/>
      <c r="C6240" s="77"/>
      <c r="D6240" s="77"/>
      <c r="E6240" s="77"/>
      <c r="F6240" s="77"/>
      <c r="G6240" s="77"/>
      <c r="I6240" s="78"/>
      <c r="K6240" s="78"/>
      <c r="L6240" s="77"/>
      <c r="M6240" s="78"/>
      <c r="N6240" s="78"/>
      <c r="O6240" s="78"/>
      <c r="P6240" s="78"/>
      <c r="Q6240" s="144"/>
      <c r="R6240" s="78"/>
      <c r="S6240" s="78"/>
      <c r="T6240" s="78"/>
      <c r="U6240" s="78"/>
      <c r="V6240" s="219"/>
      <c r="W6240" s="78"/>
      <c r="X6240" s="78"/>
      <c r="Y6240" s="78"/>
      <c r="Z6240" s="78"/>
      <c r="AA6240" s="77"/>
      <c r="AB6240" s="77"/>
      <c r="AC6240" s="78"/>
      <c r="AD6240" s="104"/>
      <c r="AE6240" s="78"/>
      <c r="AF6240" s="104"/>
      <c r="AG6240" s="78"/>
      <c r="AH6240" s="104"/>
      <c r="AI6240" s="78"/>
      <c r="AJ6240" s="104"/>
      <c r="AK6240" s="78"/>
      <c r="AL6240" s="78"/>
      <c r="AM6240" s="8"/>
      <c r="AN6240" s="78"/>
      <c r="AO6240" s="78"/>
      <c r="AP6240" s="78"/>
      <c r="AQ6240" s="78"/>
      <c r="AR6240" s="78"/>
      <c r="AS6240" s="78"/>
      <c r="AT6240" s="78"/>
      <c r="AU6240" s="78"/>
      <c r="AV6240" s="78"/>
      <c r="AW6240" s="77"/>
      <c r="AX6240" s="144"/>
      <c r="AY6240" s="144"/>
      <c r="AZ6240" s="144"/>
      <c r="BA6240" s="54"/>
      <c r="BB6240" s="54"/>
    </row>
    <row r="6241" spans="2:54" x14ac:dyDescent="0.25">
      <c r="B6241" s="77"/>
      <c r="C6241" s="77"/>
      <c r="D6241" s="77"/>
      <c r="E6241" s="77"/>
      <c r="F6241" s="77"/>
      <c r="G6241" s="77"/>
      <c r="I6241" s="78"/>
      <c r="K6241" s="78"/>
      <c r="L6241" s="77"/>
      <c r="M6241" s="78"/>
      <c r="N6241" s="78"/>
      <c r="O6241" s="78"/>
      <c r="P6241" s="78"/>
      <c r="Q6241" s="144"/>
      <c r="R6241" s="78"/>
      <c r="S6241" s="78"/>
      <c r="T6241" s="78"/>
      <c r="U6241" s="78"/>
      <c r="V6241" s="219"/>
      <c r="W6241" s="78"/>
      <c r="X6241" s="78"/>
      <c r="Y6241" s="78"/>
      <c r="Z6241" s="78"/>
      <c r="AA6241" s="77"/>
      <c r="AB6241" s="77"/>
      <c r="AC6241" s="78"/>
      <c r="AD6241" s="104"/>
      <c r="AE6241" s="78"/>
      <c r="AF6241" s="104"/>
      <c r="AG6241" s="78"/>
      <c r="AH6241" s="104"/>
      <c r="AI6241" s="78"/>
      <c r="AJ6241" s="104"/>
      <c r="AK6241" s="78"/>
      <c r="AL6241" s="78"/>
      <c r="AM6241" s="8"/>
      <c r="AN6241" s="78"/>
      <c r="AO6241" s="78"/>
      <c r="AP6241" s="78"/>
      <c r="AQ6241" s="78"/>
      <c r="AR6241" s="78"/>
      <c r="AS6241" s="78"/>
      <c r="AT6241" s="78"/>
      <c r="AU6241" s="78"/>
      <c r="AV6241" s="78"/>
      <c r="AW6241" s="77"/>
      <c r="AX6241" s="144"/>
      <c r="AY6241" s="144"/>
      <c r="AZ6241" s="144"/>
      <c r="BA6241" s="54"/>
      <c r="BB6241" s="54"/>
    </row>
    <row r="6242" spans="2:54" x14ac:dyDescent="0.25">
      <c r="B6242" s="77"/>
      <c r="C6242" s="77"/>
      <c r="D6242" s="77"/>
      <c r="E6242" s="77"/>
      <c r="F6242" s="77"/>
      <c r="G6242" s="77"/>
      <c r="I6242" s="78"/>
      <c r="K6242" s="78"/>
      <c r="L6242" s="77"/>
      <c r="M6242" s="78"/>
      <c r="N6242" s="78"/>
      <c r="O6242" s="78"/>
      <c r="P6242" s="78"/>
      <c r="Q6242" s="144"/>
      <c r="R6242" s="78"/>
      <c r="S6242" s="78"/>
      <c r="T6242" s="78"/>
      <c r="U6242" s="78"/>
      <c r="V6242" s="219"/>
      <c r="W6242" s="78"/>
      <c r="X6242" s="78"/>
      <c r="Y6242" s="78"/>
      <c r="Z6242" s="78"/>
      <c r="AA6242" s="77"/>
      <c r="AB6242" s="77"/>
      <c r="AC6242" s="78"/>
      <c r="AD6242" s="104"/>
      <c r="AE6242" s="78"/>
      <c r="AF6242" s="104"/>
      <c r="AG6242" s="78"/>
      <c r="AH6242" s="104"/>
      <c r="AI6242" s="78"/>
      <c r="AJ6242" s="104"/>
      <c r="AK6242" s="78"/>
      <c r="AL6242" s="78"/>
      <c r="AM6242" s="8"/>
      <c r="AN6242" s="78"/>
      <c r="AO6242" s="78"/>
      <c r="AP6242" s="78"/>
      <c r="AQ6242" s="78"/>
      <c r="AR6242" s="78"/>
      <c r="AS6242" s="78"/>
      <c r="AT6242" s="78"/>
      <c r="AU6242" s="78"/>
      <c r="AV6242" s="78"/>
      <c r="AW6242" s="77"/>
      <c r="AX6242" s="144"/>
      <c r="AY6242" s="144"/>
      <c r="AZ6242" s="144"/>
      <c r="BA6242" s="54"/>
      <c r="BB6242" s="54"/>
    </row>
    <row r="6243" spans="2:54" x14ac:dyDescent="0.25">
      <c r="B6243" s="77"/>
      <c r="C6243" s="77"/>
      <c r="D6243" s="77"/>
      <c r="E6243" s="77"/>
      <c r="F6243" s="77"/>
      <c r="G6243" s="77"/>
      <c r="I6243" s="78"/>
      <c r="K6243" s="78"/>
      <c r="L6243" s="77"/>
      <c r="M6243" s="78"/>
      <c r="N6243" s="78"/>
      <c r="O6243" s="78"/>
      <c r="P6243" s="78"/>
      <c r="Q6243" s="144"/>
      <c r="R6243" s="78"/>
      <c r="S6243" s="78"/>
      <c r="T6243" s="78"/>
      <c r="U6243" s="78"/>
      <c r="V6243" s="219"/>
      <c r="W6243" s="78"/>
      <c r="X6243" s="78"/>
      <c r="Y6243" s="78"/>
      <c r="Z6243" s="78"/>
      <c r="AA6243" s="77"/>
      <c r="AB6243" s="77"/>
      <c r="AC6243" s="78"/>
      <c r="AD6243" s="104"/>
      <c r="AE6243" s="78"/>
      <c r="AF6243" s="104"/>
      <c r="AG6243" s="78"/>
      <c r="AH6243" s="104"/>
      <c r="AI6243" s="78"/>
      <c r="AJ6243" s="104"/>
      <c r="AK6243" s="78"/>
      <c r="AL6243" s="78"/>
      <c r="AM6243" s="8"/>
      <c r="AN6243" s="78"/>
      <c r="AO6243" s="78"/>
      <c r="AP6243" s="78"/>
      <c r="AQ6243" s="78"/>
      <c r="AR6243" s="78"/>
      <c r="AS6243" s="78"/>
      <c r="AT6243" s="78"/>
      <c r="AU6243" s="78"/>
      <c r="AV6243" s="78"/>
      <c r="AW6243" s="77"/>
      <c r="AX6243" s="144"/>
      <c r="AY6243" s="144"/>
      <c r="AZ6243" s="144"/>
      <c r="BA6243" s="54"/>
      <c r="BB6243" s="54"/>
    </row>
    <row r="6244" spans="2:54" x14ac:dyDescent="0.25">
      <c r="B6244" s="77"/>
      <c r="C6244" s="77"/>
      <c r="D6244" s="77"/>
      <c r="E6244" s="77"/>
      <c r="F6244" s="77"/>
      <c r="G6244" s="77"/>
      <c r="I6244" s="78"/>
      <c r="K6244" s="78"/>
      <c r="L6244" s="77"/>
      <c r="M6244" s="78"/>
      <c r="N6244" s="78"/>
      <c r="O6244" s="78"/>
      <c r="P6244" s="78"/>
      <c r="Q6244" s="144"/>
      <c r="R6244" s="78"/>
      <c r="S6244" s="78"/>
      <c r="T6244" s="78"/>
      <c r="U6244" s="78"/>
      <c r="V6244" s="219"/>
      <c r="W6244" s="78"/>
      <c r="X6244" s="78"/>
      <c r="Y6244" s="78"/>
      <c r="Z6244" s="78"/>
      <c r="AA6244" s="77"/>
      <c r="AB6244" s="77"/>
      <c r="AC6244" s="78"/>
      <c r="AD6244" s="104"/>
      <c r="AE6244" s="78"/>
      <c r="AF6244" s="104"/>
      <c r="AG6244" s="78"/>
      <c r="AH6244" s="104"/>
      <c r="AI6244" s="78"/>
      <c r="AJ6244" s="104"/>
      <c r="AK6244" s="78"/>
      <c r="AL6244" s="78"/>
      <c r="AM6244" s="8"/>
      <c r="AN6244" s="78"/>
      <c r="AO6244" s="78"/>
      <c r="AP6244" s="78"/>
      <c r="AQ6244" s="78"/>
      <c r="AR6244" s="78"/>
      <c r="AS6244" s="78"/>
      <c r="AT6244" s="78"/>
      <c r="AU6244" s="78"/>
      <c r="AV6244" s="78"/>
      <c r="AW6244" s="77"/>
      <c r="AX6244" s="144"/>
      <c r="AY6244" s="144"/>
      <c r="AZ6244" s="144"/>
      <c r="BA6244" s="54"/>
      <c r="BB6244" s="54"/>
    </row>
    <row r="6245" spans="2:54" x14ac:dyDescent="0.25">
      <c r="B6245" s="77"/>
      <c r="C6245" s="77"/>
      <c r="D6245" s="77"/>
      <c r="E6245" s="77"/>
      <c r="F6245" s="77"/>
      <c r="G6245" s="77"/>
      <c r="I6245" s="78"/>
      <c r="K6245" s="78"/>
      <c r="L6245" s="77"/>
      <c r="M6245" s="78"/>
      <c r="N6245" s="78"/>
      <c r="O6245" s="78"/>
      <c r="P6245" s="78"/>
      <c r="Q6245" s="144"/>
      <c r="R6245" s="78"/>
      <c r="S6245" s="78"/>
      <c r="T6245" s="78"/>
      <c r="U6245" s="78"/>
      <c r="V6245" s="219"/>
      <c r="W6245" s="78"/>
      <c r="X6245" s="78"/>
      <c r="Y6245" s="78"/>
      <c r="Z6245" s="78"/>
      <c r="AA6245" s="77"/>
      <c r="AB6245" s="77"/>
      <c r="AC6245" s="78"/>
      <c r="AD6245" s="104"/>
      <c r="AE6245" s="78"/>
      <c r="AF6245" s="104"/>
      <c r="AG6245" s="78"/>
      <c r="AH6245" s="104"/>
      <c r="AI6245" s="78"/>
      <c r="AJ6245" s="104"/>
      <c r="AK6245" s="78"/>
      <c r="AL6245" s="78"/>
      <c r="AM6245" s="8"/>
      <c r="AN6245" s="78"/>
      <c r="AO6245" s="78"/>
      <c r="AP6245" s="78"/>
      <c r="AQ6245" s="78"/>
      <c r="AR6245" s="78"/>
      <c r="AS6245" s="78"/>
      <c r="AT6245" s="78"/>
      <c r="AU6245" s="78"/>
      <c r="AV6245" s="78"/>
      <c r="AW6245" s="77"/>
      <c r="AX6245" s="144"/>
      <c r="AY6245" s="144"/>
      <c r="AZ6245" s="144"/>
      <c r="BA6245" s="54"/>
      <c r="BB6245" s="54"/>
    </row>
    <row r="6246" spans="2:54" x14ac:dyDescent="0.25">
      <c r="B6246" s="77"/>
      <c r="C6246" s="77"/>
      <c r="D6246" s="77"/>
      <c r="E6246" s="77"/>
      <c r="F6246" s="77"/>
      <c r="G6246" s="77"/>
      <c r="I6246" s="78"/>
      <c r="K6246" s="78"/>
      <c r="L6246" s="77"/>
      <c r="M6246" s="78"/>
      <c r="N6246" s="78"/>
      <c r="O6246" s="78"/>
      <c r="P6246" s="78"/>
      <c r="Q6246" s="144"/>
      <c r="R6246" s="78"/>
      <c r="S6246" s="78"/>
      <c r="T6246" s="78"/>
      <c r="U6246" s="78"/>
      <c r="V6246" s="219"/>
      <c r="W6246" s="78"/>
      <c r="X6246" s="78"/>
      <c r="Y6246" s="78"/>
      <c r="Z6246" s="78"/>
      <c r="AA6246" s="77"/>
      <c r="AB6246" s="77"/>
      <c r="AC6246" s="78"/>
      <c r="AD6246" s="104"/>
      <c r="AE6246" s="78"/>
      <c r="AF6246" s="104"/>
      <c r="AG6246" s="78"/>
      <c r="AH6246" s="104"/>
      <c r="AI6246" s="78"/>
      <c r="AJ6246" s="104"/>
      <c r="AK6246" s="78"/>
      <c r="AL6246" s="78"/>
      <c r="AM6246" s="8"/>
      <c r="AN6246" s="78"/>
      <c r="AO6246" s="78"/>
      <c r="AP6246" s="78"/>
      <c r="AQ6246" s="78"/>
      <c r="AR6246" s="78"/>
      <c r="AS6246" s="78"/>
      <c r="AT6246" s="78"/>
      <c r="AU6246" s="78"/>
      <c r="AV6246" s="78"/>
      <c r="AW6246" s="77"/>
      <c r="AX6246" s="144"/>
      <c r="AY6246" s="144"/>
      <c r="AZ6246" s="144"/>
      <c r="BA6246" s="54"/>
      <c r="BB6246" s="54"/>
    </row>
    <row r="6247" spans="2:54" x14ac:dyDescent="0.25">
      <c r="B6247" s="77"/>
      <c r="C6247" s="77"/>
      <c r="D6247" s="77"/>
      <c r="E6247" s="77"/>
      <c r="F6247" s="77"/>
      <c r="G6247" s="77"/>
      <c r="I6247" s="78"/>
      <c r="K6247" s="78"/>
      <c r="L6247" s="77"/>
      <c r="M6247" s="78"/>
      <c r="N6247" s="78"/>
      <c r="O6247" s="78"/>
      <c r="P6247" s="78"/>
      <c r="Q6247" s="144"/>
      <c r="R6247" s="78"/>
      <c r="S6247" s="78"/>
      <c r="T6247" s="78"/>
      <c r="U6247" s="78"/>
      <c r="V6247" s="219"/>
      <c r="W6247" s="78"/>
      <c r="X6247" s="78"/>
      <c r="Y6247" s="78"/>
      <c r="Z6247" s="78"/>
      <c r="AA6247" s="77"/>
      <c r="AB6247" s="77"/>
      <c r="AC6247" s="78"/>
      <c r="AD6247" s="104"/>
      <c r="AE6247" s="78"/>
      <c r="AF6247" s="104"/>
      <c r="AG6247" s="78"/>
      <c r="AH6247" s="104"/>
      <c r="AI6247" s="78"/>
      <c r="AJ6247" s="104"/>
      <c r="AK6247" s="78"/>
      <c r="AL6247" s="78"/>
      <c r="AM6247" s="8"/>
      <c r="AN6247" s="78"/>
      <c r="AO6247" s="78"/>
      <c r="AP6247" s="78"/>
      <c r="AQ6247" s="78"/>
      <c r="AR6247" s="78"/>
      <c r="AS6247" s="78"/>
      <c r="AT6247" s="78"/>
      <c r="AU6247" s="78"/>
      <c r="AV6247" s="78"/>
      <c r="AW6247" s="77"/>
      <c r="AX6247" s="144"/>
      <c r="AY6247" s="144"/>
      <c r="AZ6247" s="144"/>
      <c r="BA6247" s="54"/>
      <c r="BB6247" s="54"/>
    </row>
    <row r="6248" spans="2:54" x14ac:dyDescent="0.25">
      <c r="B6248" s="77"/>
      <c r="C6248" s="77"/>
      <c r="D6248" s="77"/>
      <c r="E6248" s="77"/>
      <c r="F6248" s="77"/>
      <c r="G6248" s="77"/>
      <c r="I6248" s="78"/>
      <c r="K6248" s="78"/>
      <c r="L6248" s="77"/>
      <c r="M6248" s="78"/>
      <c r="N6248" s="78"/>
      <c r="O6248" s="78"/>
      <c r="P6248" s="78"/>
      <c r="Q6248" s="144"/>
      <c r="R6248" s="78"/>
      <c r="S6248" s="78"/>
      <c r="T6248" s="78"/>
      <c r="U6248" s="78"/>
      <c r="V6248" s="219"/>
      <c r="W6248" s="78"/>
      <c r="X6248" s="78"/>
      <c r="Y6248" s="78"/>
      <c r="Z6248" s="78"/>
      <c r="AA6248" s="77"/>
      <c r="AB6248" s="77"/>
      <c r="AC6248" s="78"/>
      <c r="AD6248" s="104"/>
      <c r="AE6248" s="78"/>
      <c r="AF6248" s="104"/>
      <c r="AG6248" s="78"/>
      <c r="AH6248" s="104"/>
      <c r="AI6248" s="78"/>
      <c r="AJ6248" s="104"/>
      <c r="AK6248" s="78"/>
      <c r="AL6248" s="78"/>
      <c r="AM6248" s="8"/>
      <c r="AN6248" s="78"/>
      <c r="AO6248" s="78"/>
      <c r="AP6248" s="78"/>
      <c r="AQ6248" s="78"/>
      <c r="AR6248" s="78"/>
      <c r="AS6248" s="78"/>
      <c r="AT6248" s="78"/>
      <c r="AU6248" s="78"/>
      <c r="AV6248" s="78"/>
      <c r="AW6248" s="77"/>
      <c r="AX6248" s="144"/>
      <c r="AY6248" s="144"/>
      <c r="AZ6248" s="144"/>
      <c r="BA6248" s="54"/>
      <c r="BB6248" s="54"/>
    </row>
    <row r="6249" spans="2:54" x14ac:dyDescent="0.25">
      <c r="B6249" s="77"/>
      <c r="C6249" s="77"/>
      <c r="D6249" s="77"/>
      <c r="E6249" s="77"/>
      <c r="F6249" s="77"/>
      <c r="G6249" s="77"/>
      <c r="I6249" s="78"/>
      <c r="K6249" s="78"/>
      <c r="L6249" s="77"/>
      <c r="M6249" s="78"/>
      <c r="N6249" s="78"/>
      <c r="O6249" s="78"/>
      <c r="P6249" s="78"/>
      <c r="Q6249" s="144"/>
      <c r="R6249" s="78"/>
      <c r="S6249" s="78"/>
      <c r="T6249" s="78"/>
      <c r="U6249" s="78"/>
      <c r="V6249" s="219"/>
      <c r="W6249" s="78"/>
      <c r="X6249" s="78"/>
      <c r="Y6249" s="78"/>
      <c r="Z6249" s="78"/>
      <c r="AA6249" s="77"/>
      <c r="AB6249" s="77"/>
      <c r="AC6249" s="78"/>
      <c r="AD6249" s="104"/>
      <c r="AE6249" s="78"/>
      <c r="AF6249" s="104"/>
      <c r="AG6249" s="78"/>
      <c r="AH6249" s="104"/>
      <c r="AI6249" s="78"/>
      <c r="AJ6249" s="104"/>
      <c r="AK6249" s="78"/>
      <c r="AL6249" s="78"/>
      <c r="AM6249" s="8"/>
      <c r="AN6249" s="78"/>
      <c r="AO6249" s="78"/>
      <c r="AP6249" s="78"/>
      <c r="AQ6249" s="78"/>
      <c r="AR6249" s="78"/>
      <c r="AS6249" s="78"/>
      <c r="AT6249" s="78"/>
      <c r="AU6249" s="78"/>
      <c r="AV6249" s="78"/>
      <c r="AW6249" s="77"/>
      <c r="AX6249" s="144"/>
      <c r="AY6249" s="144"/>
      <c r="AZ6249" s="144"/>
      <c r="BA6249" s="54"/>
      <c r="BB6249" s="54"/>
    </row>
    <row r="6250" spans="2:54" x14ac:dyDescent="0.25">
      <c r="B6250" s="77"/>
      <c r="C6250" s="77"/>
      <c r="D6250" s="77"/>
      <c r="E6250" s="77"/>
      <c r="F6250" s="77"/>
      <c r="G6250" s="77"/>
      <c r="I6250" s="78"/>
      <c r="K6250" s="78"/>
      <c r="L6250" s="77"/>
      <c r="M6250" s="78"/>
      <c r="N6250" s="78"/>
      <c r="O6250" s="78"/>
      <c r="P6250" s="78"/>
      <c r="Q6250" s="144"/>
      <c r="R6250" s="78"/>
      <c r="S6250" s="78"/>
      <c r="T6250" s="78"/>
      <c r="U6250" s="78"/>
      <c r="V6250" s="219"/>
      <c r="W6250" s="78"/>
      <c r="X6250" s="78"/>
      <c r="Y6250" s="78"/>
      <c r="Z6250" s="78"/>
      <c r="AA6250" s="77"/>
      <c r="AB6250" s="77"/>
      <c r="AC6250" s="78"/>
      <c r="AD6250" s="104"/>
      <c r="AE6250" s="78"/>
      <c r="AF6250" s="104"/>
      <c r="AG6250" s="78"/>
      <c r="AH6250" s="104"/>
      <c r="AI6250" s="78"/>
      <c r="AJ6250" s="104"/>
      <c r="AK6250" s="78"/>
      <c r="AL6250" s="78"/>
      <c r="AM6250" s="8"/>
      <c r="AN6250" s="78"/>
      <c r="AO6250" s="78"/>
      <c r="AP6250" s="78"/>
      <c r="AQ6250" s="78"/>
      <c r="AR6250" s="78"/>
      <c r="AS6250" s="78"/>
      <c r="AT6250" s="78"/>
      <c r="AU6250" s="78"/>
      <c r="AV6250" s="78"/>
      <c r="AW6250" s="77"/>
      <c r="AX6250" s="144"/>
      <c r="AY6250" s="144"/>
      <c r="AZ6250" s="144"/>
      <c r="BA6250" s="54"/>
      <c r="BB6250" s="54"/>
    </row>
    <row r="6251" spans="2:54" x14ac:dyDescent="0.25">
      <c r="B6251" s="77"/>
      <c r="C6251" s="77"/>
      <c r="D6251" s="77"/>
      <c r="E6251" s="77"/>
      <c r="F6251" s="77"/>
      <c r="G6251" s="77"/>
      <c r="I6251" s="78"/>
      <c r="K6251" s="78"/>
      <c r="L6251" s="77"/>
      <c r="M6251" s="78"/>
      <c r="N6251" s="78"/>
      <c r="O6251" s="78"/>
      <c r="P6251" s="78"/>
      <c r="Q6251" s="144"/>
      <c r="R6251" s="78"/>
      <c r="S6251" s="78"/>
      <c r="T6251" s="78"/>
      <c r="U6251" s="78"/>
      <c r="V6251" s="219"/>
      <c r="W6251" s="78"/>
      <c r="X6251" s="78"/>
      <c r="Y6251" s="78"/>
      <c r="Z6251" s="78"/>
      <c r="AA6251" s="77"/>
      <c r="AB6251" s="77"/>
      <c r="AC6251" s="78"/>
      <c r="AD6251" s="104"/>
      <c r="AE6251" s="78"/>
      <c r="AF6251" s="104"/>
      <c r="AG6251" s="78"/>
      <c r="AH6251" s="104"/>
      <c r="AI6251" s="78"/>
      <c r="AJ6251" s="104"/>
      <c r="AK6251" s="78"/>
      <c r="AL6251" s="78"/>
      <c r="AM6251" s="8"/>
      <c r="AN6251" s="78"/>
      <c r="AO6251" s="78"/>
      <c r="AP6251" s="78"/>
      <c r="AQ6251" s="78"/>
      <c r="AR6251" s="78"/>
      <c r="AS6251" s="78"/>
      <c r="AT6251" s="78"/>
      <c r="AU6251" s="78"/>
      <c r="AV6251" s="78"/>
      <c r="AW6251" s="77"/>
      <c r="AX6251" s="144"/>
      <c r="AY6251" s="144"/>
      <c r="AZ6251" s="144"/>
      <c r="BA6251" s="54"/>
      <c r="BB6251" s="54"/>
    </row>
    <row r="6252" spans="2:54" x14ac:dyDescent="0.25">
      <c r="B6252" s="77"/>
      <c r="C6252" s="77"/>
      <c r="D6252" s="77"/>
      <c r="E6252" s="77"/>
      <c r="F6252" s="77"/>
      <c r="G6252" s="77"/>
      <c r="I6252" s="78"/>
      <c r="K6252" s="78"/>
      <c r="L6252" s="77"/>
      <c r="M6252" s="78"/>
      <c r="N6252" s="78"/>
      <c r="O6252" s="78"/>
      <c r="P6252" s="78"/>
      <c r="Q6252" s="144"/>
      <c r="R6252" s="78"/>
      <c r="S6252" s="78"/>
      <c r="T6252" s="78"/>
      <c r="U6252" s="78"/>
      <c r="V6252" s="219"/>
      <c r="W6252" s="78"/>
      <c r="X6252" s="78"/>
      <c r="Y6252" s="78"/>
      <c r="Z6252" s="78"/>
      <c r="AA6252" s="77"/>
      <c r="AB6252" s="77"/>
      <c r="AC6252" s="78"/>
      <c r="AD6252" s="104"/>
      <c r="AE6252" s="78"/>
      <c r="AF6252" s="104"/>
      <c r="AG6252" s="78"/>
      <c r="AH6252" s="104"/>
      <c r="AI6252" s="78"/>
      <c r="AJ6252" s="104"/>
      <c r="AK6252" s="78"/>
      <c r="AL6252" s="78"/>
      <c r="AM6252" s="8"/>
      <c r="AN6252" s="78"/>
      <c r="AO6252" s="78"/>
      <c r="AP6252" s="78"/>
      <c r="AQ6252" s="78"/>
      <c r="AR6252" s="78"/>
      <c r="AS6252" s="78"/>
      <c r="AT6252" s="78"/>
      <c r="AU6252" s="78"/>
      <c r="AV6252" s="78"/>
      <c r="AW6252" s="77"/>
      <c r="AX6252" s="144"/>
      <c r="AY6252" s="144"/>
      <c r="AZ6252" s="144"/>
      <c r="BA6252" s="54"/>
      <c r="BB6252" s="54"/>
    </row>
    <row r="6253" spans="2:54" x14ac:dyDescent="0.25">
      <c r="B6253" s="77"/>
      <c r="C6253" s="77"/>
      <c r="D6253" s="77"/>
      <c r="E6253" s="77"/>
      <c r="F6253" s="77"/>
      <c r="G6253" s="77"/>
      <c r="I6253" s="78"/>
      <c r="K6253" s="78"/>
      <c r="L6253" s="77"/>
      <c r="M6253" s="78"/>
      <c r="N6253" s="78"/>
      <c r="O6253" s="78"/>
      <c r="P6253" s="78"/>
      <c r="Q6253" s="144"/>
      <c r="R6253" s="78"/>
      <c r="S6253" s="78"/>
      <c r="T6253" s="78"/>
      <c r="U6253" s="78"/>
      <c r="V6253" s="219"/>
      <c r="W6253" s="78"/>
      <c r="X6253" s="78"/>
      <c r="Y6253" s="78"/>
      <c r="Z6253" s="78"/>
      <c r="AA6253" s="77"/>
      <c r="AB6253" s="77"/>
      <c r="AC6253" s="78"/>
      <c r="AD6253" s="104"/>
      <c r="AE6253" s="78"/>
      <c r="AF6253" s="104"/>
      <c r="AG6253" s="78"/>
      <c r="AH6253" s="104"/>
      <c r="AI6253" s="78"/>
      <c r="AJ6253" s="104"/>
      <c r="AK6253" s="78"/>
      <c r="AL6253" s="78"/>
      <c r="AM6253" s="8"/>
      <c r="AN6253" s="78"/>
      <c r="AO6253" s="78"/>
      <c r="AP6253" s="78"/>
      <c r="AQ6253" s="78"/>
      <c r="AR6253" s="78"/>
      <c r="AS6253" s="78"/>
      <c r="AT6253" s="78"/>
      <c r="AU6253" s="78"/>
      <c r="AV6253" s="78"/>
      <c r="AW6253" s="77"/>
      <c r="AX6253" s="144"/>
      <c r="AY6253" s="144"/>
      <c r="AZ6253" s="144"/>
      <c r="BA6253" s="54"/>
      <c r="BB6253" s="54"/>
    </row>
    <row r="6254" spans="2:54" x14ac:dyDescent="0.25">
      <c r="B6254" s="77"/>
      <c r="C6254" s="77"/>
      <c r="D6254" s="77"/>
      <c r="E6254" s="77"/>
      <c r="F6254" s="77"/>
      <c r="G6254" s="77"/>
      <c r="I6254" s="78"/>
      <c r="K6254" s="78"/>
      <c r="L6254" s="77"/>
      <c r="M6254" s="78"/>
      <c r="N6254" s="78"/>
      <c r="O6254" s="78"/>
      <c r="P6254" s="78"/>
      <c r="Q6254" s="144"/>
      <c r="R6254" s="78"/>
      <c r="S6254" s="78"/>
      <c r="T6254" s="78"/>
      <c r="U6254" s="78"/>
      <c r="V6254" s="219"/>
      <c r="W6254" s="78"/>
      <c r="X6254" s="78"/>
      <c r="Y6254" s="78"/>
      <c r="Z6254" s="78"/>
      <c r="AA6254" s="77"/>
      <c r="AB6254" s="77"/>
      <c r="AC6254" s="78"/>
      <c r="AD6254" s="104"/>
      <c r="AE6254" s="78"/>
      <c r="AF6254" s="104"/>
      <c r="AG6254" s="78"/>
      <c r="AH6254" s="104"/>
      <c r="AI6254" s="78"/>
      <c r="AJ6254" s="104"/>
      <c r="AK6254" s="78"/>
      <c r="AL6254" s="78"/>
      <c r="AM6254" s="8"/>
      <c r="AN6254" s="78"/>
      <c r="AO6254" s="78"/>
      <c r="AP6254" s="78"/>
      <c r="AQ6254" s="78"/>
      <c r="AR6254" s="78"/>
      <c r="AS6254" s="78"/>
      <c r="AT6254" s="78"/>
      <c r="AU6254" s="78"/>
      <c r="AV6254" s="78"/>
      <c r="AW6254" s="77"/>
      <c r="AX6254" s="144"/>
      <c r="AY6254" s="144"/>
      <c r="AZ6254" s="144"/>
      <c r="BA6254" s="54"/>
      <c r="BB6254" s="54"/>
    </row>
    <row r="6255" spans="2:54" x14ac:dyDescent="0.25">
      <c r="B6255" s="77"/>
      <c r="C6255" s="77"/>
      <c r="D6255" s="77"/>
      <c r="E6255" s="77"/>
      <c r="F6255" s="77"/>
      <c r="G6255" s="77"/>
      <c r="I6255" s="78"/>
      <c r="K6255" s="78"/>
      <c r="L6255" s="77"/>
      <c r="M6255" s="78"/>
      <c r="N6255" s="78"/>
      <c r="O6255" s="78"/>
      <c r="P6255" s="78"/>
      <c r="Q6255" s="144"/>
      <c r="R6255" s="78"/>
      <c r="S6255" s="78"/>
      <c r="T6255" s="78"/>
      <c r="U6255" s="78"/>
      <c r="V6255" s="219"/>
      <c r="W6255" s="78"/>
      <c r="X6255" s="78"/>
      <c r="Y6255" s="78"/>
      <c r="Z6255" s="78"/>
      <c r="AA6255" s="77"/>
      <c r="AB6255" s="77"/>
      <c r="AC6255" s="78"/>
      <c r="AD6255" s="104"/>
      <c r="AE6255" s="78"/>
      <c r="AF6255" s="104"/>
      <c r="AG6255" s="78"/>
      <c r="AH6255" s="104"/>
      <c r="AI6255" s="78"/>
      <c r="AJ6255" s="104"/>
      <c r="AK6255" s="78"/>
      <c r="AL6255" s="78"/>
      <c r="AM6255" s="8"/>
      <c r="AN6255" s="78"/>
      <c r="AO6255" s="78"/>
      <c r="AP6255" s="78"/>
      <c r="AQ6255" s="78"/>
      <c r="AR6255" s="78"/>
      <c r="AS6255" s="78"/>
      <c r="AT6255" s="78"/>
      <c r="AU6255" s="78"/>
      <c r="AV6255" s="78"/>
      <c r="AW6255" s="77"/>
      <c r="AX6255" s="144"/>
      <c r="AY6255" s="144"/>
      <c r="AZ6255" s="144"/>
      <c r="BA6255" s="54"/>
      <c r="BB6255" s="54"/>
    </row>
    <row r="6256" spans="2:54" x14ac:dyDescent="0.25">
      <c r="B6256" s="77"/>
      <c r="C6256" s="77"/>
      <c r="D6256" s="77"/>
      <c r="E6256" s="77"/>
      <c r="F6256" s="77"/>
      <c r="G6256" s="77"/>
      <c r="I6256" s="78"/>
      <c r="K6256" s="78"/>
      <c r="L6256" s="77"/>
      <c r="M6256" s="78"/>
      <c r="N6256" s="78"/>
      <c r="O6256" s="78"/>
      <c r="P6256" s="78"/>
      <c r="Q6256" s="144"/>
      <c r="R6256" s="78"/>
      <c r="S6256" s="78"/>
      <c r="T6256" s="78"/>
      <c r="U6256" s="78"/>
      <c r="V6256" s="219"/>
      <c r="W6256" s="78"/>
      <c r="X6256" s="78"/>
      <c r="Y6256" s="78"/>
      <c r="Z6256" s="78"/>
      <c r="AA6256" s="77"/>
      <c r="AB6256" s="77"/>
      <c r="AC6256" s="78"/>
      <c r="AD6256" s="104"/>
      <c r="AE6256" s="78"/>
      <c r="AF6256" s="104"/>
      <c r="AG6256" s="78"/>
      <c r="AH6256" s="104"/>
      <c r="AI6256" s="78"/>
      <c r="AJ6256" s="104"/>
      <c r="AK6256" s="78"/>
      <c r="AL6256" s="78"/>
      <c r="AM6256" s="8"/>
      <c r="AN6256" s="78"/>
      <c r="AO6256" s="78"/>
      <c r="AP6256" s="78"/>
      <c r="AQ6256" s="78"/>
      <c r="AR6256" s="78"/>
      <c r="AS6256" s="78"/>
      <c r="AT6256" s="78"/>
      <c r="AU6256" s="78"/>
      <c r="AV6256" s="78"/>
      <c r="AW6256" s="77"/>
      <c r="AX6256" s="144"/>
      <c r="AY6256" s="144"/>
      <c r="AZ6256" s="144"/>
      <c r="BA6256" s="54"/>
      <c r="BB6256" s="54"/>
    </row>
    <row r="6257" spans="2:54" x14ac:dyDescent="0.25">
      <c r="B6257" s="77"/>
      <c r="C6257" s="77"/>
      <c r="D6257" s="77"/>
      <c r="E6257" s="77"/>
      <c r="F6257" s="77"/>
      <c r="G6257" s="77"/>
      <c r="I6257" s="78"/>
      <c r="K6257" s="78"/>
      <c r="L6257" s="77"/>
      <c r="M6257" s="78"/>
      <c r="N6257" s="78"/>
      <c r="O6257" s="78"/>
      <c r="P6257" s="78"/>
      <c r="Q6257" s="144"/>
      <c r="R6257" s="78"/>
      <c r="S6257" s="78"/>
      <c r="T6257" s="78"/>
      <c r="U6257" s="78"/>
      <c r="V6257" s="219"/>
      <c r="W6257" s="78"/>
      <c r="X6257" s="78"/>
      <c r="Y6257" s="78"/>
      <c r="Z6257" s="78"/>
      <c r="AA6257" s="77"/>
      <c r="AB6257" s="77"/>
      <c r="AC6257" s="78"/>
      <c r="AD6257" s="104"/>
      <c r="AE6257" s="78"/>
      <c r="AF6257" s="104"/>
      <c r="AG6257" s="78"/>
      <c r="AH6257" s="104"/>
      <c r="AI6257" s="78"/>
      <c r="AJ6257" s="104"/>
      <c r="AK6257" s="78"/>
      <c r="AL6257" s="78"/>
      <c r="AM6257" s="8"/>
      <c r="AN6257" s="78"/>
      <c r="AO6257" s="78"/>
      <c r="AP6257" s="78"/>
      <c r="AQ6257" s="78"/>
      <c r="AR6257" s="78"/>
      <c r="AS6257" s="78"/>
      <c r="AT6257" s="78"/>
      <c r="AU6257" s="78"/>
      <c r="AV6257" s="78"/>
      <c r="AW6257" s="77"/>
      <c r="AX6257" s="144"/>
      <c r="AY6257" s="144"/>
      <c r="AZ6257" s="144"/>
      <c r="BA6257" s="54"/>
      <c r="BB6257" s="54"/>
    </row>
    <row r="6258" spans="2:54" x14ac:dyDescent="0.25">
      <c r="B6258" s="77"/>
      <c r="C6258" s="77"/>
      <c r="D6258" s="77"/>
      <c r="E6258" s="77"/>
      <c r="F6258" s="77"/>
      <c r="G6258" s="77"/>
      <c r="I6258" s="78"/>
      <c r="K6258" s="78"/>
      <c r="L6258" s="77"/>
      <c r="M6258" s="78"/>
      <c r="N6258" s="78"/>
      <c r="O6258" s="78"/>
      <c r="P6258" s="78"/>
      <c r="Q6258" s="144"/>
      <c r="R6258" s="78"/>
      <c r="S6258" s="78"/>
      <c r="T6258" s="78"/>
      <c r="U6258" s="78"/>
      <c r="V6258" s="219"/>
      <c r="W6258" s="78"/>
      <c r="X6258" s="78"/>
      <c r="Y6258" s="78"/>
      <c r="Z6258" s="78"/>
      <c r="AA6258" s="77"/>
      <c r="AB6258" s="77"/>
      <c r="AC6258" s="78"/>
      <c r="AD6258" s="104"/>
      <c r="AE6258" s="78"/>
      <c r="AF6258" s="104"/>
      <c r="AG6258" s="78"/>
      <c r="AH6258" s="104"/>
      <c r="AI6258" s="78"/>
      <c r="AJ6258" s="104"/>
      <c r="AK6258" s="78"/>
      <c r="AL6258" s="78"/>
      <c r="AM6258" s="8"/>
      <c r="AN6258" s="78"/>
      <c r="AO6258" s="78"/>
      <c r="AP6258" s="78"/>
      <c r="AQ6258" s="78"/>
      <c r="AR6258" s="78"/>
      <c r="AS6258" s="78"/>
      <c r="AT6258" s="78"/>
      <c r="AU6258" s="78"/>
      <c r="AV6258" s="78"/>
      <c r="AW6258" s="77"/>
      <c r="AX6258" s="144"/>
      <c r="AY6258" s="144"/>
      <c r="AZ6258" s="144"/>
      <c r="BA6258" s="54"/>
      <c r="BB6258" s="54"/>
    </row>
    <row r="6259" spans="2:54" x14ac:dyDescent="0.25">
      <c r="B6259" s="77"/>
      <c r="C6259" s="77"/>
      <c r="D6259" s="77"/>
      <c r="E6259" s="77"/>
      <c r="F6259" s="77"/>
      <c r="G6259" s="77"/>
      <c r="I6259" s="78"/>
      <c r="K6259" s="78"/>
      <c r="L6259" s="77"/>
      <c r="M6259" s="78"/>
      <c r="N6259" s="78"/>
      <c r="O6259" s="78"/>
      <c r="P6259" s="78"/>
      <c r="Q6259" s="144"/>
      <c r="R6259" s="78"/>
      <c r="S6259" s="78"/>
      <c r="T6259" s="78"/>
      <c r="U6259" s="78"/>
      <c r="V6259" s="219"/>
      <c r="W6259" s="78"/>
      <c r="X6259" s="78"/>
      <c r="Y6259" s="78"/>
      <c r="Z6259" s="78"/>
      <c r="AA6259" s="77"/>
      <c r="AB6259" s="77"/>
      <c r="AC6259" s="78"/>
      <c r="AD6259" s="104"/>
      <c r="AE6259" s="78"/>
      <c r="AF6259" s="104"/>
      <c r="AG6259" s="78"/>
      <c r="AH6259" s="104"/>
      <c r="AI6259" s="78"/>
      <c r="AJ6259" s="104"/>
      <c r="AK6259" s="78"/>
      <c r="AL6259" s="78"/>
      <c r="AM6259" s="8"/>
      <c r="AN6259" s="78"/>
      <c r="AO6259" s="78"/>
      <c r="AP6259" s="78"/>
      <c r="AQ6259" s="78"/>
      <c r="AR6259" s="78"/>
      <c r="AS6259" s="78"/>
      <c r="AT6259" s="78"/>
      <c r="AU6259" s="78"/>
      <c r="AV6259" s="78"/>
      <c r="AW6259" s="77"/>
      <c r="AX6259" s="144"/>
      <c r="AY6259" s="144"/>
      <c r="AZ6259" s="144"/>
      <c r="BA6259" s="54"/>
      <c r="BB6259" s="54"/>
    </row>
    <row r="6260" spans="2:54" x14ac:dyDescent="0.25">
      <c r="B6260" s="77"/>
      <c r="C6260" s="77"/>
      <c r="D6260" s="77"/>
      <c r="E6260" s="77"/>
      <c r="F6260" s="77"/>
      <c r="G6260" s="77"/>
      <c r="I6260" s="78"/>
      <c r="K6260" s="78"/>
      <c r="L6260" s="77"/>
      <c r="M6260" s="78"/>
      <c r="N6260" s="78"/>
      <c r="O6260" s="78"/>
      <c r="P6260" s="78"/>
      <c r="Q6260" s="144"/>
      <c r="R6260" s="78"/>
      <c r="S6260" s="78"/>
      <c r="T6260" s="78"/>
      <c r="U6260" s="78"/>
      <c r="V6260" s="219"/>
      <c r="W6260" s="78"/>
      <c r="X6260" s="78"/>
      <c r="Y6260" s="78"/>
      <c r="Z6260" s="78"/>
      <c r="AA6260" s="77"/>
      <c r="AB6260" s="77"/>
      <c r="AC6260" s="78"/>
      <c r="AD6260" s="104"/>
      <c r="AE6260" s="78"/>
      <c r="AF6260" s="104"/>
      <c r="AG6260" s="78"/>
      <c r="AH6260" s="104"/>
      <c r="AI6260" s="78"/>
      <c r="AJ6260" s="104"/>
      <c r="AK6260" s="78"/>
      <c r="AL6260" s="78"/>
      <c r="AM6260" s="8"/>
      <c r="AN6260" s="78"/>
      <c r="AO6260" s="78"/>
      <c r="AP6260" s="78"/>
      <c r="AQ6260" s="78"/>
      <c r="AR6260" s="78"/>
      <c r="AS6260" s="78"/>
      <c r="AT6260" s="78"/>
      <c r="AU6260" s="78"/>
      <c r="AV6260" s="78"/>
      <c r="AW6260" s="77"/>
      <c r="AX6260" s="144"/>
      <c r="AY6260" s="144"/>
      <c r="AZ6260" s="144"/>
      <c r="BA6260" s="54"/>
      <c r="BB6260" s="54"/>
    </row>
    <row r="6261" spans="2:54" x14ac:dyDescent="0.25">
      <c r="B6261" s="77"/>
      <c r="C6261" s="77"/>
      <c r="D6261" s="77"/>
      <c r="E6261" s="77"/>
      <c r="F6261" s="77"/>
      <c r="G6261" s="77"/>
      <c r="I6261" s="78"/>
      <c r="K6261" s="78"/>
      <c r="L6261" s="77"/>
      <c r="M6261" s="78"/>
      <c r="N6261" s="78"/>
      <c r="O6261" s="78"/>
      <c r="P6261" s="78"/>
      <c r="Q6261" s="144"/>
      <c r="R6261" s="78"/>
      <c r="S6261" s="78"/>
      <c r="T6261" s="78"/>
      <c r="U6261" s="78"/>
      <c r="V6261" s="219"/>
      <c r="W6261" s="78"/>
      <c r="X6261" s="78"/>
      <c r="Y6261" s="78"/>
      <c r="Z6261" s="78"/>
      <c r="AA6261" s="77"/>
      <c r="AB6261" s="77"/>
      <c r="AC6261" s="78"/>
      <c r="AD6261" s="104"/>
      <c r="AE6261" s="78"/>
      <c r="AF6261" s="104"/>
      <c r="AG6261" s="78"/>
      <c r="AH6261" s="104"/>
      <c r="AI6261" s="78"/>
      <c r="AJ6261" s="104"/>
      <c r="AK6261" s="78"/>
      <c r="AL6261" s="78"/>
      <c r="AM6261" s="8"/>
      <c r="AN6261" s="78"/>
      <c r="AO6261" s="78"/>
      <c r="AP6261" s="78"/>
      <c r="AQ6261" s="78"/>
      <c r="AR6261" s="78"/>
      <c r="AS6261" s="78"/>
      <c r="AT6261" s="78"/>
      <c r="AU6261" s="78"/>
      <c r="AV6261" s="78"/>
      <c r="AW6261" s="77"/>
      <c r="AX6261" s="144"/>
      <c r="AY6261" s="144"/>
      <c r="AZ6261" s="144"/>
      <c r="BA6261" s="54"/>
      <c r="BB6261" s="54"/>
    </row>
    <row r="6262" spans="2:54" x14ac:dyDescent="0.25">
      <c r="B6262" s="77"/>
      <c r="C6262" s="77"/>
      <c r="D6262" s="77"/>
      <c r="E6262" s="77"/>
      <c r="F6262" s="77"/>
      <c r="G6262" s="77"/>
      <c r="I6262" s="78"/>
      <c r="K6262" s="78"/>
      <c r="L6262" s="77"/>
      <c r="M6262" s="78"/>
      <c r="N6262" s="78"/>
      <c r="O6262" s="78"/>
      <c r="P6262" s="78"/>
      <c r="Q6262" s="144"/>
      <c r="R6262" s="78"/>
      <c r="S6262" s="78"/>
      <c r="T6262" s="78"/>
      <c r="U6262" s="78"/>
      <c r="V6262" s="219"/>
      <c r="W6262" s="78"/>
      <c r="X6262" s="78"/>
      <c r="Y6262" s="78"/>
      <c r="Z6262" s="78"/>
      <c r="AA6262" s="77"/>
      <c r="AB6262" s="77"/>
      <c r="AC6262" s="78"/>
      <c r="AD6262" s="104"/>
      <c r="AE6262" s="78"/>
      <c r="AF6262" s="104"/>
      <c r="AG6262" s="78"/>
      <c r="AH6262" s="104"/>
      <c r="AI6262" s="78"/>
      <c r="AJ6262" s="104"/>
      <c r="AK6262" s="78"/>
      <c r="AL6262" s="78"/>
      <c r="AM6262" s="8"/>
      <c r="AN6262" s="78"/>
      <c r="AO6262" s="78"/>
      <c r="AP6262" s="78"/>
      <c r="AQ6262" s="78"/>
      <c r="AR6262" s="78"/>
      <c r="AS6262" s="78"/>
      <c r="AT6262" s="78"/>
      <c r="AU6262" s="78"/>
      <c r="AV6262" s="78"/>
      <c r="AW6262" s="77"/>
      <c r="AX6262" s="144"/>
      <c r="AY6262" s="144"/>
      <c r="AZ6262" s="144"/>
      <c r="BA6262" s="54"/>
      <c r="BB6262" s="54"/>
    </row>
    <row r="6263" spans="2:54" x14ac:dyDescent="0.25">
      <c r="B6263" s="77"/>
      <c r="C6263" s="77"/>
      <c r="D6263" s="77"/>
      <c r="E6263" s="77"/>
      <c r="F6263" s="77"/>
      <c r="G6263" s="77"/>
      <c r="I6263" s="78"/>
      <c r="K6263" s="78"/>
      <c r="L6263" s="77"/>
      <c r="M6263" s="78"/>
      <c r="N6263" s="78"/>
      <c r="O6263" s="78"/>
      <c r="P6263" s="78"/>
      <c r="Q6263" s="144"/>
      <c r="R6263" s="78"/>
      <c r="S6263" s="78"/>
      <c r="T6263" s="78"/>
      <c r="U6263" s="78"/>
      <c r="V6263" s="219"/>
      <c r="W6263" s="78"/>
      <c r="X6263" s="78"/>
      <c r="Y6263" s="78"/>
      <c r="Z6263" s="78"/>
      <c r="AA6263" s="77"/>
      <c r="AB6263" s="77"/>
      <c r="AC6263" s="78"/>
      <c r="AD6263" s="104"/>
      <c r="AE6263" s="78"/>
      <c r="AF6263" s="104"/>
      <c r="AG6263" s="78"/>
      <c r="AH6263" s="104"/>
      <c r="AI6263" s="78"/>
      <c r="AJ6263" s="104"/>
      <c r="AK6263" s="78"/>
      <c r="AL6263" s="78"/>
      <c r="AM6263" s="8"/>
      <c r="AN6263" s="78"/>
      <c r="AO6263" s="78"/>
      <c r="AP6263" s="78"/>
      <c r="AQ6263" s="78"/>
      <c r="AR6263" s="78"/>
      <c r="AS6263" s="78"/>
      <c r="AT6263" s="78"/>
      <c r="AU6263" s="78"/>
      <c r="AV6263" s="78"/>
      <c r="AW6263" s="77"/>
      <c r="AX6263" s="144"/>
      <c r="AY6263" s="144"/>
      <c r="AZ6263" s="144"/>
      <c r="BA6263" s="54"/>
      <c r="BB6263" s="54"/>
    </row>
    <row r="6264" spans="2:54" x14ac:dyDescent="0.25">
      <c r="B6264" s="77"/>
      <c r="C6264" s="77"/>
      <c r="D6264" s="77"/>
      <c r="E6264" s="77"/>
      <c r="F6264" s="77"/>
      <c r="G6264" s="77"/>
      <c r="I6264" s="78"/>
      <c r="K6264" s="78"/>
      <c r="L6264" s="77"/>
      <c r="M6264" s="78"/>
      <c r="N6264" s="78"/>
      <c r="O6264" s="78"/>
      <c r="P6264" s="78"/>
      <c r="Q6264" s="144"/>
      <c r="R6264" s="78"/>
      <c r="S6264" s="78"/>
      <c r="T6264" s="78"/>
      <c r="U6264" s="78"/>
      <c r="V6264" s="219"/>
      <c r="W6264" s="78"/>
      <c r="X6264" s="78"/>
      <c r="Y6264" s="78"/>
      <c r="Z6264" s="78"/>
      <c r="AA6264" s="77"/>
      <c r="AB6264" s="77"/>
      <c r="AC6264" s="78"/>
      <c r="AD6264" s="104"/>
      <c r="AE6264" s="78"/>
      <c r="AF6264" s="104"/>
      <c r="AG6264" s="78"/>
      <c r="AH6264" s="104"/>
      <c r="AI6264" s="78"/>
      <c r="AJ6264" s="104"/>
      <c r="AK6264" s="78"/>
      <c r="AL6264" s="78"/>
      <c r="AM6264" s="8"/>
      <c r="AN6264" s="78"/>
      <c r="AO6264" s="78"/>
      <c r="AP6264" s="78"/>
      <c r="AQ6264" s="78"/>
      <c r="AR6264" s="78"/>
      <c r="AS6264" s="78"/>
      <c r="AT6264" s="78"/>
      <c r="AU6264" s="78"/>
      <c r="AV6264" s="78"/>
      <c r="AW6264" s="77"/>
      <c r="AX6264" s="144"/>
      <c r="AY6264" s="144"/>
      <c r="AZ6264" s="144"/>
      <c r="BA6264" s="54"/>
      <c r="BB6264" s="54"/>
    </row>
    <row r="6265" spans="2:54" x14ac:dyDescent="0.25">
      <c r="B6265" s="77"/>
      <c r="C6265" s="77"/>
      <c r="D6265" s="77"/>
      <c r="E6265" s="77"/>
      <c r="F6265" s="77"/>
      <c r="G6265" s="77"/>
      <c r="I6265" s="78"/>
      <c r="K6265" s="78"/>
      <c r="L6265" s="77"/>
      <c r="M6265" s="78"/>
      <c r="N6265" s="78"/>
      <c r="O6265" s="78"/>
      <c r="P6265" s="78"/>
      <c r="Q6265" s="144"/>
      <c r="R6265" s="78"/>
      <c r="S6265" s="78"/>
      <c r="T6265" s="78"/>
      <c r="U6265" s="78"/>
      <c r="V6265" s="219"/>
      <c r="W6265" s="78"/>
      <c r="X6265" s="78"/>
      <c r="Y6265" s="78"/>
      <c r="Z6265" s="78"/>
      <c r="AA6265" s="77"/>
      <c r="AB6265" s="77"/>
      <c r="AC6265" s="78"/>
      <c r="AD6265" s="104"/>
      <c r="AE6265" s="78"/>
      <c r="AF6265" s="104"/>
      <c r="AG6265" s="78"/>
      <c r="AH6265" s="104"/>
      <c r="AI6265" s="78"/>
      <c r="AJ6265" s="104"/>
      <c r="AK6265" s="78"/>
      <c r="AL6265" s="78"/>
      <c r="AM6265" s="8"/>
      <c r="AN6265" s="78"/>
      <c r="AO6265" s="78"/>
      <c r="AP6265" s="78"/>
      <c r="AQ6265" s="78"/>
      <c r="AR6265" s="78"/>
      <c r="AS6265" s="78"/>
      <c r="AT6265" s="78"/>
      <c r="AU6265" s="78"/>
      <c r="AV6265" s="78"/>
      <c r="AW6265" s="77"/>
      <c r="AX6265" s="144"/>
      <c r="AY6265" s="144"/>
      <c r="AZ6265" s="144"/>
      <c r="BA6265" s="54"/>
      <c r="BB6265" s="54"/>
    </row>
    <row r="6266" spans="2:54" x14ac:dyDescent="0.25">
      <c r="B6266" s="77"/>
      <c r="C6266" s="77"/>
      <c r="D6266" s="77"/>
      <c r="E6266" s="77"/>
      <c r="F6266" s="77"/>
      <c r="G6266" s="77"/>
      <c r="I6266" s="78"/>
      <c r="K6266" s="78"/>
      <c r="L6266" s="77"/>
      <c r="M6266" s="78"/>
      <c r="N6266" s="78"/>
      <c r="O6266" s="78"/>
      <c r="P6266" s="78"/>
      <c r="Q6266" s="144"/>
      <c r="R6266" s="78"/>
      <c r="S6266" s="78"/>
      <c r="T6266" s="78"/>
      <c r="U6266" s="78"/>
      <c r="V6266" s="219"/>
      <c r="W6266" s="78"/>
      <c r="X6266" s="78"/>
      <c r="Y6266" s="78"/>
      <c r="Z6266" s="78"/>
      <c r="AA6266" s="77"/>
      <c r="AB6266" s="77"/>
      <c r="AC6266" s="78"/>
      <c r="AD6266" s="104"/>
      <c r="AE6266" s="78"/>
      <c r="AF6266" s="104"/>
      <c r="AG6266" s="78"/>
      <c r="AH6266" s="104"/>
      <c r="AI6266" s="78"/>
      <c r="AJ6266" s="104"/>
      <c r="AK6266" s="78"/>
      <c r="AL6266" s="78"/>
      <c r="AM6266" s="8"/>
      <c r="AN6266" s="78"/>
      <c r="AO6266" s="78"/>
      <c r="AP6266" s="78"/>
      <c r="AQ6266" s="78"/>
      <c r="AR6266" s="78"/>
      <c r="AS6266" s="78"/>
      <c r="AT6266" s="78"/>
      <c r="AU6266" s="78"/>
      <c r="AV6266" s="78"/>
      <c r="AW6266" s="77"/>
      <c r="AX6266" s="144"/>
      <c r="AY6266" s="144"/>
      <c r="AZ6266" s="144"/>
      <c r="BA6266" s="54"/>
      <c r="BB6266" s="54"/>
    </row>
    <row r="6267" spans="2:54" x14ac:dyDescent="0.25">
      <c r="B6267" s="77"/>
      <c r="C6267" s="77"/>
      <c r="D6267" s="77"/>
      <c r="E6267" s="77"/>
      <c r="F6267" s="77"/>
      <c r="G6267" s="77"/>
      <c r="I6267" s="78"/>
      <c r="K6267" s="78"/>
      <c r="L6267" s="77"/>
      <c r="M6267" s="78"/>
      <c r="N6267" s="78"/>
      <c r="O6267" s="78"/>
      <c r="P6267" s="78"/>
      <c r="Q6267" s="144"/>
      <c r="R6267" s="78"/>
      <c r="S6267" s="78"/>
      <c r="T6267" s="78"/>
      <c r="U6267" s="78"/>
      <c r="V6267" s="219"/>
      <c r="W6267" s="78"/>
      <c r="X6267" s="78"/>
      <c r="Y6267" s="78"/>
      <c r="Z6267" s="78"/>
      <c r="AA6267" s="77"/>
      <c r="AB6267" s="77"/>
      <c r="AC6267" s="78"/>
      <c r="AD6267" s="104"/>
      <c r="AE6267" s="78"/>
      <c r="AF6267" s="104"/>
      <c r="AG6267" s="78"/>
      <c r="AH6267" s="104"/>
      <c r="AI6267" s="78"/>
      <c r="AJ6267" s="104"/>
      <c r="AK6267" s="78"/>
      <c r="AL6267" s="78"/>
      <c r="AM6267" s="8"/>
      <c r="AN6267" s="78"/>
      <c r="AO6267" s="78"/>
      <c r="AP6267" s="78"/>
      <c r="AQ6267" s="78"/>
      <c r="AR6267" s="78"/>
      <c r="AS6267" s="78"/>
      <c r="AT6267" s="78"/>
      <c r="AU6267" s="78"/>
      <c r="AV6267" s="78"/>
      <c r="AW6267" s="77"/>
      <c r="AX6267" s="144"/>
      <c r="AY6267" s="144"/>
      <c r="AZ6267" s="144"/>
      <c r="BA6267" s="54"/>
      <c r="BB6267" s="54"/>
    </row>
    <row r="6268" spans="2:54" x14ac:dyDescent="0.25">
      <c r="B6268" s="77"/>
      <c r="C6268" s="77"/>
      <c r="D6268" s="77"/>
      <c r="E6268" s="77"/>
      <c r="F6268" s="77"/>
      <c r="G6268" s="77"/>
      <c r="I6268" s="78"/>
      <c r="K6268" s="78"/>
      <c r="L6268" s="77"/>
      <c r="M6268" s="78"/>
      <c r="N6268" s="78"/>
      <c r="O6268" s="78"/>
      <c r="P6268" s="78"/>
      <c r="Q6268" s="144"/>
      <c r="R6268" s="78"/>
      <c r="S6268" s="78"/>
      <c r="T6268" s="78"/>
      <c r="U6268" s="78"/>
      <c r="V6268" s="219"/>
      <c r="W6268" s="78"/>
      <c r="X6268" s="78"/>
      <c r="Y6268" s="78"/>
      <c r="Z6268" s="78"/>
      <c r="AA6268" s="77"/>
      <c r="AB6268" s="77"/>
      <c r="AC6268" s="78"/>
      <c r="AD6268" s="104"/>
      <c r="AE6268" s="78"/>
      <c r="AF6268" s="104"/>
      <c r="AG6268" s="78"/>
      <c r="AH6268" s="104"/>
      <c r="AI6268" s="78"/>
      <c r="AJ6268" s="104"/>
      <c r="AK6268" s="78"/>
      <c r="AL6268" s="78"/>
      <c r="AM6268" s="8"/>
      <c r="AN6268" s="78"/>
      <c r="AO6268" s="78"/>
      <c r="AP6268" s="78"/>
      <c r="AQ6268" s="78"/>
      <c r="AR6268" s="78"/>
      <c r="AS6268" s="78"/>
      <c r="AT6268" s="78"/>
      <c r="AU6268" s="78"/>
      <c r="AV6268" s="78"/>
      <c r="AW6268" s="77"/>
      <c r="AX6268" s="144"/>
      <c r="AY6268" s="144"/>
      <c r="AZ6268" s="144"/>
      <c r="BA6268" s="54"/>
      <c r="BB6268" s="54"/>
    </row>
    <row r="6269" spans="2:54" x14ac:dyDescent="0.25">
      <c r="B6269" s="77"/>
      <c r="C6269" s="77"/>
      <c r="D6269" s="77"/>
      <c r="E6269" s="77"/>
      <c r="F6269" s="77"/>
      <c r="G6269" s="77"/>
      <c r="I6269" s="78"/>
      <c r="K6269" s="78"/>
      <c r="L6269" s="77"/>
      <c r="M6269" s="78"/>
      <c r="N6269" s="78"/>
      <c r="O6269" s="78"/>
      <c r="P6269" s="78"/>
      <c r="Q6269" s="144"/>
      <c r="R6269" s="78"/>
      <c r="S6269" s="78"/>
      <c r="T6269" s="78"/>
      <c r="U6269" s="78"/>
      <c r="V6269" s="219"/>
      <c r="W6269" s="78"/>
      <c r="X6269" s="78"/>
      <c r="Y6269" s="78"/>
      <c r="Z6269" s="78"/>
      <c r="AA6269" s="77"/>
      <c r="AB6269" s="77"/>
      <c r="AC6269" s="78"/>
      <c r="AD6269" s="104"/>
      <c r="AE6269" s="78"/>
      <c r="AF6269" s="104"/>
      <c r="AG6269" s="78"/>
      <c r="AH6269" s="104"/>
      <c r="AI6269" s="78"/>
      <c r="AJ6269" s="104"/>
      <c r="AK6269" s="78"/>
      <c r="AL6269" s="78"/>
      <c r="AM6269" s="8"/>
      <c r="AN6269" s="78"/>
      <c r="AO6269" s="78"/>
      <c r="AP6269" s="78"/>
      <c r="AQ6269" s="78"/>
      <c r="AR6269" s="78"/>
      <c r="AS6269" s="78"/>
      <c r="AT6269" s="78"/>
      <c r="AU6269" s="78"/>
      <c r="AV6269" s="78"/>
      <c r="AW6269" s="77"/>
      <c r="AX6269" s="144"/>
      <c r="AY6269" s="144"/>
      <c r="AZ6269" s="144"/>
      <c r="BA6269" s="54"/>
      <c r="BB6269" s="54"/>
    </row>
    <row r="6270" spans="2:54" x14ac:dyDescent="0.25">
      <c r="B6270" s="77"/>
      <c r="C6270" s="77"/>
      <c r="D6270" s="77"/>
      <c r="E6270" s="77"/>
      <c r="F6270" s="77"/>
      <c r="G6270" s="77"/>
      <c r="I6270" s="78"/>
      <c r="K6270" s="78"/>
      <c r="L6270" s="77"/>
      <c r="M6270" s="78"/>
      <c r="N6270" s="78"/>
      <c r="O6270" s="78"/>
      <c r="P6270" s="78"/>
      <c r="Q6270" s="144"/>
      <c r="R6270" s="78"/>
      <c r="S6270" s="78"/>
      <c r="T6270" s="78"/>
      <c r="U6270" s="78"/>
      <c r="V6270" s="219"/>
      <c r="W6270" s="78"/>
      <c r="X6270" s="78"/>
      <c r="Y6270" s="78"/>
      <c r="Z6270" s="78"/>
      <c r="AA6270" s="77"/>
      <c r="AB6270" s="77"/>
      <c r="AC6270" s="78"/>
      <c r="AD6270" s="104"/>
      <c r="AE6270" s="78"/>
      <c r="AF6270" s="104"/>
      <c r="AG6270" s="78"/>
      <c r="AH6270" s="104"/>
      <c r="AI6270" s="78"/>
      <c r="AJ6270" s="104"/>
      <c r="AK6270" s="78"/>
      <c r="AL6270" s="78"/>
      <c r="AM6270" s="8"/>
      <c r="AN6270" s="78"/>
      <c r="AO6270" s="78"/>
      <c r="AP6270" s="78"/>
      <c r="AQ6270" s="78"/>
      <c r="AR6270" s="78"/>
      <c r="AS6270" s="78"/>
      <c r="AT6270" s="78"/>
      <c r="AU6270" s="78"/>
      <c r="AV6270" s="78"/>
      <c r="AW6270" s="77"/>
      <c r="AX6270" s="144"/>
      <c r="AY6270" s="144"/>
      <c r="AZ6270" s="144"/>
      <c r="BA6270" s="54"/>
      <c r="BB6270" s="54"/>
    </row>
    <row r="6271" spans="2:54" x14ac:dyDescent="0.25">
      <c r="B6271" s="77"/>
      <c r="C6271" s="77"/>
      <c r="D6271" s="77"/>
      <c r="E6271" s="77"/>
      <c r="F6271" s="77"/>
      <c r="G6271" s="77"/>
      <c r="I6271" s="78"/>
      <c r="K6271" s="78"/>
      <c r="L6271" s="77"/>
      <c r="M6271" s="78"/>
      <c r="N6271" s="78"/>
      <c r="O6271" s="78"/>
      <c r="P6271" s="78"/>
      <c r="Q6271" s="144"/>
      <c r="R6271" s="78"/>
      <c r="S6271" s="78"/>
      <c r="T6271" s="78"/>
      <c r="U6271" s="78"/>
      <c r="V6271" s="219"/>
      <c r="W6271" s="78"/>
      <c r="X6271" s="78"/>
      <c r="Y6271" s="78"/>
      <c r="Z6271" s="78"/>
      <c r="AA6271" s="77"/>
      <c r="AB6271" s="77"/>
      <c r="AC6271" s="78"/>
      <c r="AD6271" s="104"/>
      <c r="AE6271" s="78"/>
      <c r="AF6271" s="104"/>
      <c r="AG6271" s="78"/>
      <c r="AH6271" s="104"/>
      <c r="AI6271" s="78"/>
      <c r="AJ6271" s="104"/>
      <c r="AK6271" s="78"/>
      <c r="AL6271" s="78"/>
      <c r="AM6271" s="8"/>
      <c r="AN6271" s="78"/>
      <c r="AO6271" s="78"/>
      <c r="AP6271" s="78"/>
      <c r="AQ6271" s="78"/>
      <c r="AR6271" s="78"/>
      <c r="AS6271" s="78"/>
      <c r="AT6271" s="78"/>
      <c r="AU6271" s="78"/>
      <c r="AV6271" s="78"/>
      <c r="AW6271" s="77"/>
      <c r="AX6271" s="144"/>
      <c r="AY6271" s="144"/>
      <c r="AZ6271" s="144"/>
      <c r="BA6271" s="54"/>
      <c r="BB6271" s="54"/>
    </row>
    <row r="6272" spans="2:54" x14ac:dyDescent="0.25">
      <c r="B6272" s="77"/>
      <c r="C6272" s="77"/>
      <c r="D6272" s="77"/>
      <c r="E6272" s="77"/>
      <c r="F6272" s="77"/>
      <c r="G6272" s="77"/>
      <c r="I6272" s="78"/>
      <c r="K6272" s="78"/>
      <c r="L6272" s="77"/>
      <c r="M6272" s="78"/>
      <c r="N6272" s="78"/>
      <c r="O6272" s="78"/>
      <c r="P6272" s="78"/>
      <c r="Q6272" s="144"/>
      <c r="R6272" s="78"/>
      <c r="S6272" s="78"/>
      <c r="T6272" s="78"/>
      <c r="U6272" s="78"/>
      <c r="V6272" s="219"/>
      <c r="W6272" s="78"/>
      <c r="X6272" s="78"/>
      <c r="Y6272" s="78"/>
      <c r="Z6272" s="78"/>
      <c r="AA6272" s="77"/>
      <c r="AB6272" s="77"/>
      <c r="AC6272" s="78"/>
      <c r="AD6272" s="104"/>
      <c r="AE6272" s="78"/>
      <c r="AF6272" s="104"/>
      <c r="AG6272" s="78"/>
      <c r="AH6272" s="104"/>
      <c r="AI6272" s="78"/>
      <c r="AJ6272" s="104"/>
      <c r="AK6272" s="78"/>
      <c r="AL6272" s="78"/>
      <c r="AM6272" s="8"/>
      <c r="AN6272" s="78"/>
      <c r="AO6272" s="78"/>
      <c r="AP6272" s="78"/>
      <c r="AQ6272" s="78"/>
      <c r="AR6272" s="78"/>
      <c r="AS6272" s="78"/>
      <c r="AT6272" s="78"/>
      <c r="AU6272" s="78"/>
      <c r="AV6272" s="78"/>
      <c r="AW6272" s="77"/>
      <c r="AX6272" s="144"/>
      <c r="AY6272" s="144"/>
      <c r="AZ6272" s="144"/>
      <c r="BA6272" s="54"/>
      <c r="BB6272" s="54"/>
    </row>
    <row r="6273" spans="2:54" x14ac:dyDescent="0.25">
      <c r="B6273" s="77"/>
      <c r="C6273" s="77"/>
      <c r="D6273" s="77"/>
      <c r="E6273" s="77"/>
      <c r="F6273" s="77"/>
      <c r="G6273" s="77"/>
      <c r="I6273" s="78"/>
      <c r="K6273" s="78"/>
      <c r="L6273" s="77"/>
      <c r="M6273" s="78"/>
      <c r="N6273" s="78"/>
      <c r="O6273" s="78"/>
      <c r="P6273" s="78"/>
      <c r="Q6273" s="144"/>
      <c r="R6273" s="78"/>
      <c r="S6273" s="78"/>
      <c r="T6273" s="78"/>
      <c r="U6273" s="78"/>
      <c r="V6273" s="219"/>
      <c r="W6273" s="78"/>
      <c r="X6273" s="78"/>
      <c r="Y6273" s="78"/>
      <c r="Z6273" s="78"/>
      <c r="AA6273" s="77"/>
      <c r="AB6273" s="77"/>
      <c r="AC6273" s="78"/>
      <c r="AD6273" s="104"/>
      <c r="AE6273" s="78"/>
      <c r="AF6273" s="104"/>
      <c r="AG6273" s="78"/>
      <c r="AH6273" s="104"/>
      <c r="AI6273" s="78"/>
      <c r="AJ6273" s="104"/>
      <c r="AK6273" s="78"/>
      <c r="AL6273" s="78"/>
      <c r="AM6273" s="8"/>
      <c r="AN6273" s="78"/>
      <c r="AO6273" s="78"/>
      <c r="AP6273" s="78"/>
      <c r="AQ6273" s="78"/>
      <c r="AR6273" s="78"/>
      <c r="AS6273" s="78"/>
      <c r="AT6273" s="78"/>
      <c r="AU6273" s="78"/>
      <c r="AV6273" s="78"/>
      <c r="AW6273" s="77"/>
      <c r="AX6273" s="144"/>
      <c r="AY6273" s="144"/>
      <c r="AZ6273" s="144"/>
      <c r="BA6273" s="54"/>
      <c r="BB6273" s="54"/>
    </row>
    <row r="6274" spans="2:54" x14ac:dyDescent="0.25">
      <c r="B6274" s="77"/>
      <c r="C6274" s="77"/>
      <c r="D6274" s="77"/>
      <c r="E6274" s="77"/>
      <c r="F6274" s="77"/>
      <c r="G6274" s="77"/>
      <c r="I6274" s="78"/>
      <c r="K6274" s="78"/>
      <c r="L6274" s="77"/>
      <c r="M6274" s="78"/>
      <c r="N6274" s="78"/>
      <c r="O6274" s="78"/>
      <c r="P6274" s="78"/>
      <c r="Q6274" s="144"/>
      <c r="R6274" s="78"/>
      <c r="S6274" s="78"/>
      <c r="T6274" s="78"/>
      <c r="U6274" s="78"/>
      <c r="V6274" s="219"/>
      <c r="W6274" s="78"/>
      <c r="X6274" s="78"/>
      <c r="Y6274" s="78"/>
      <c r="Z6274" s="78"/>
      <c r="AA6274" s="77"/>
      <c r="AB6274" s="77"/>
      <c r="AC6274" s="78"/>
      <c r="AD6274" s="104"/>
      <c r="AE6274" s="78"/>
      <c r="AF6274" s="104"/>
      <c r="AG6274" s="78"/>
      <c r="AH6274" s="104"/>
      <c r="AI6274" s="78"/>
      <c r="AJ6274" s="104"/>
      <c r="AK6274" s="78"/>
      <c r="AL6274" s="78"/>
      <c r="AM6274" s="8"/>
      <c r="AN6274" s="78"/>
      <c r="AO6274" s="78"/>
      <c r="AP6274" s="78"/>
      <c r="AQ6274" s="78"/>
      <c r="AR6274" s="78"/>
      <c r="AS6274" s="78"/>
      <c r="AT6274" s="78"/>
      <c r="AU6274" s="78"/>
      <c r="AV6274" s="78"/>
      <c r="AW6274" s="77"/>
      <c r="AX6274" s="144"/>
      <c r="AY6274" s="144"/>
      <c r="AZ6274" s="144"/>
      <c r="BA6274" s="54"/>
      <c r="BB6274" s="54"/>
    </row>
    <row r="6275" spans="2:54" x14ac:dyDescent="0.25">
      <c r="B6275" s="77"/>
      <c r="C6275" s="77"/>
      <c r="D6275" s="77"/>
      <c r="E6275" s="77"/>
      <c r="F6275" s="77"/>
      <c r="G6275" s="77"/>
      <c r="I6275" s="78"/>
      <c r="K6275" s="78"/>
      <c r="L6275" s="77"/>
      <c r="M6275" s="78"/>
      <c r="N6275" s="78"/>
      <c r="O6275" s="78"/>
      <c r="P6275" s="78"/>
      <c r="Q6275" s="144"/>
      <c r="R6275" s="78"/>
      <c r="S6275" s="78"/>
      <c r="T6275" s="78"/>
      <c r="U6275" s="78"/>
      <c r="V6275" s="219"/>
      <c r="W6275" s="78"/>
      <c r="X6275" s="78"/>
      <c r="Y6275" s="78"/>
      <c r="Z6275" s="78"/>
      <c r="AA6275" s="77"/>
      <c r="AB6275" s="77"/>
      <c r="AC6275" s="78"/>
      <c r="AD6275" s="104"/>
      <c r="AE6275" s="78"/>
      <c r="AF6275" s="104"/>
      <c r="AG6275" s="78"/>
      <c r="AH6275" s="104"/>
      <c r="AI6275" s="78"/>
      <c r="AJ6275" s="104"/>
      <c r="AK6275" s="78"/>
      <c r="AL6275" s="78"/>
      <c r="AM6275" s="8"/>
      <c r="AN6275" s="78"/>
      <c r="AO6275" s="78"/>
      <c r="AP6275" s="78"/>
      <c r="AQ6275" s="78"/>
      <c r="AR6275" s="78"/>
      <c r="AS6275" s="78"/>
      <c r="AT6275" s="78"/>
      <c r="AU6275" s="78"/>
      <c r="AV6275" s="78"/>
      <c r="AW6275" s="77"/>
      <c r="AX6275" s="144"/>
      <c r="AY6275" s="144"/>
      <c r="AZ6275" s="144"/>
      <c r="BA6275" s="54"/>
      <c r="BB6275" s="54"/>
    </row>
    <row r="6276" spans="2:54" x14ac:dyDescent="0.25">
      <c r="B6276" s="77"/>
      <c r="C6276" s="77"/>
      <c r="D6276" s="77"/>
      <c r="E6276" s="77"/>
      <c r="F6276" s="77"/>
      <c r="G6276" s="77"/>
      <c r="I6276" s="78"/>
      <c r="K6276" s="78"/>
      <c r="L6276" s="77"/>
      <c r="M6276" s="78"/>
      <c r="N6276" s="78"/>
      <c r="O6276" s="78"/>
      <c r="P6276" s="78"/>
      <c r="Q6276" s="144"/>
      <c r="R6276" s="78"/>
      <c r="S6276" s="78"/>
      <c r="T6276" s="78"/>
      <c r="U6276" s="78"/>
      <c r="V6276" s="219"/>
      <c r="W6276" s="78"/>
      <c r="X6276" s="78"/>
      <c r="Y6276" s="78"/>
      <c r="Z6276" s="78"/>
      <c r="AA6276" s="77"/>
      <c r="AB6276" s="77"/>
      <c r="AC6276" s="78"/>
      <c r="AD6276" s="104"/>
      <c r="AE6276" s="78"/>
      <c r="AF6276" s="104"/>
      <c r="AG6276" s="78"/>
      <c r="AH6276" s="104"/>
      <c r="AI6276" s="78"/>
      <c r="AJ6276" s="104"/>
      <c r="AK6276" s="78"/>
      <c r="AL6276" s="78"/>
      <c r="AM6276" s="8"/>
      <c r="AN6276" s="78"/>
      <c r="AO6276" s="78"/>
      <c r="AP6276" s="78"/>
      <c r="AQ6276" s="78"/>
      <c r="AR6276" s="78"/>
      <c r="AS6276" s="78"/>
      <c r="AT6276" s="78"/>
      <c r="AU6276" s="78"/>
      <c r="AV6276" s="78"/>
      <c r="AW6276" s="77"/>
      <c r="AX6276" s="144"/>
      <c r="AY6276" s="144"/>
      <c r="AZ6276" s="144"/>
      <c r="BA6276" s="54"/>
      <c r="BB6276" s="54"/>
    </row>
    <row r="6277" spans="2:54" x14ac:dyDescent="0.25">
      <c r="B6277" s="77"/>
      <c r="C6277" s="77"/>
      <c r="D6277" s="77"/>
      <c r="E6277" s="77"/>
      <c r="F6277" s="77"/>
      <c r="G6277" s="77"/>
      <c r="I6277" s="78"/>
      <c r="K6277" s="78"/>
      <c r="L6277" s="77"/>
      <c r="M6277" s="78"/>
      <c r="N6277" s="78"/>
      <c r="O6277" s="78"/>
      <c r="P6277" s="78"/>
      <c r="Q6277" s="144"/>
      <c r="R6277" s="78"/>
      <c r="S6277" s="78"/>
      <c r="T6277" s="78"/>
      <c r="U6277" s="78"/>
      <c r="V6277" s="219"/>
      <c r="W6277" s="78"/>
      <c r="X6277" s="78"/>
      <c r="Y6277" s="78"/>
      <c r="Z6277" s="78"/>
      <c r="AA6277" s="77"/>
      <c r="AB6277" s="77"/>
      <c r="AC6277" s="78"/>
      <c r="AD6277" s="104"/>
      <c r="AE6277" s="78"/>
      <c r="AF6277" s="104"/>
      <c r="AG6277" s="78"/>
      <c r="AH6277" s="104"/>
      <c r="AI6277" s="78"/>
      <c r="AJ6277" s="104"/>
      <c r="AK6277" s="78"/>
      <c r="AL6277" s="78"/>
      <c r="AM6277" s="8"/>
      <c r="AN6277" s="78"/>
      <c r="AO6277" s="78"/>
      <c r="AP6277" s="78"/>
      <c r="AQ6277" s="78"/>
      <c r="AR6277" s="78"/>
      <c r="AS6277" s="78"/>
      <c r="AT6277" s="78"/>
      <c r="AU6277" s="78"/>
      <c r="AV6277" s="78"/>
      <c r="AW6277" s="77"/>
      <c r="AX6277" s="144"/>
      <c r="AY6277" s="144"/>
      <c r="AZ6277" s="144"/>
      <c r="BA6277" s="54"/>
      <c r="BB6277" s="54"/>
    </row>
    <row r="6278" spans="2:54" x14ac:dyDescent="0.25">
      <c r="B6278" s="77"/>
      <c r="C6278" s="77"/>
      <c r="D6278" s="77"/>
      <c r="E6278" s="77"/>
      <c r="F6278" s="77"/>
      <c r="G6278" s="77"/>
      <c r="I6278" s="78"/>
      <c r="K6278" s="78"/>
      <c r="L6278" s="77"/>
      <c r="M6278" s="78"/>
      <c r="N6278" s="78"/>
      <c r="O6278" s="78"/>
      <c r="P6278" s="78"/>
      <c r="Q6278" s="144"/>
      <c r="R6278" s="78"/>
      <c r="S6278" s="78"/>
      <c r="T6278" s="78"/>
      <c r="U6278" s="78"/>
      <c r="V6278" s="219"/>
      <c r="W6278" s="78"/>
      <c r="X6278" s="78"/>
      <c r="Y6278" s="78"/>
      <c r="Z6278" s="78"/>
      <c r="AA6278" s="77"/>
      <c r="AB6278" s="77"/>
      <c r="AC6278" s="78"/>
      <c r="AD6278" s="104"/>
      <c r="AE6278" s="78"/>
      <c r="AF6278" s="104"/>
      <c r="AG6278" s="78"/>
      <c r="AH6278" s="104"/>
      <c r="AI6278" s="78"/>
      <c r="AJ6278" s="104"/>
      <c r="AK6278" s="78"/>
      <c r="AL6278" s="78"/>
      <c r="AM6278" s="8"/>
      <c r="AN6278" s="78"/>
      <c r="AO6278" s="78"/>
      <c r="AP6278" s="78"/>
      <c r="AQ6278" s="78"/>
      <c r="AR6278" s="78"/>
      <c r="AS6278" s="78"/>
      <c r="AT6278" s="78"/>
      <c r="AU6278" s="78"/>
      <c r="AV6278" s="78"/>
      <c r="AW6278" s="77"/>
      <c r="AX6278" s="144"/>
      <c r="AY6278" s="144"/>
      <c r="AZ6278" s="144"/>
      <c r="BA6278" s="54"/>
      <c r="BB6278" s="54"/>
    </row>
    <row r="6279" spans="2:54" x14ac:dyDescent="0.25">
      <c r="B6279" s="77"/>
      <c r="C6279" s="77"/>
      <c r="D6279" s="77"/>
      <c r="E6279" s="77"/>
      <c r="F6279" s="77"/>
      <c r="G6279" s="77"/>
      <c r="I6279" s="78"/>
      <c r="K6279" s="78"/>
      <c r="L6279" s="77"/>
      <c r="M6279" s="78"/>
      <c r="N6279" s="78"/>
      <c r="O6279" s="78"/>
      <c r="P6279" s="78"/>
      <c r="Q6279" s="144"/>
      <c r="R6279" s="78"/>
      <c r="S6279" s="78"/>
      <c r="T6279" s="78"/>
      <c r="U6279" s="78"/>
      <c r="V6279" s="219"/>
      <c r="W6279" s="78"/>
      <c r="X6279" s="78"/>
      <c r="Y6279" s="78"/>
      <c r="Z6279" s="78"/>
      <c r="AA6279" s="77"/>
      <c r="AB6279" s="77"/>
      <c r="AC6279" s="78"/>
      <c r="AD6279" s="104"/>
      <c r="AE6279" s="78"/>
      <c r="AF6279" s="104"/>
      <c r="AG6279" s="78"/>
      <c r="AH6279" s="104"/>
      <c r="AI6279" s="78"/>
      <c r="AJ6279" s="104"/>
      <c r="AK6279" s="78"/>
      <c r="AL6279" s="78"/>
      <c r="AM6279" s="8"/>
      <c r="AN6279" s="78"/>
      <c r="AO6279" s="78"/>
      <c r="AP6279" s="78"/>
      <c r="AQ6279" s="78"/>
      <c r="AR6279" s="78"/>
      <c r="AS6279" s="78"/>
      <c r="AT6279" s="78"/>
      <c r="AU6279" s="78"/>
      <c r="AV6279" s="78"/>
      <c r="AW6279" s="77"/>
      <c r="AX6279" s="144"/>
      <c r="AY6279" s="144"/>
      <c r="AZ6279" s="144"/>
      <c r="BA6279" s="54"/>
      <c r="BB6279" s="54"/>
    </row>
    <row r="6280" spans="2:54" x14ac:dyDescent="0.25">
      <c r="B6280" s="77"/>
      <c r="C6280" s="77"/>
      <c r="D6280" s="77"/>
      <c r="E6280" s="77"/>
      <c r="F6280" s="77"/>
      <c r="G6280" s="77"/>
      <c r="I6280" s="78"/>
      <c r="K6280" s="78"/>
      <c r="L6280" s="77"/>
      <c r="M6280" s="78"/>
      <c r="N6280" s="78"/>
      <c r="O6280" s="78"/>
      <c r="P6280" s="78"/>
      <c r="Q6280" s="144"/>
      <c r="R6280" s="78"/>
      <c r="S6280" s="78"/>
      <c r="T6280" s="78"/>
      <c r="U6280" s="78"/>
      <c r="V6280" s="219"/>
      <c r="W6280" s="78"/>
      <c r="X6280" s="78"/>
      <c r="Y6280" s="78"/>
      <c r="Z6280" s="78"/>
      <c r="AA6280" s="77"/>
      <c r="AB6280" s="77"/>
      <c r="AC6280" s="78"/>
      <c r="AD6280" s="104"/>
      <c r="AE6280" s="78"/>
      <c r="AF6280" s="104"/>
      <c r="AG6280" s="78"/>
      <c r="AH6280" s="104"/>
      <c r="AI6280" s="78"/>
      <c r="AJ6280" s="104"/>
      <c r="AK6280" s="78"/>
      <c r="AL6280" s="78"/>
      <c r="AM6280" s="8"/>
      <c r="AN6280" s="78"/>
      <c r="AO6280" s="78"/>
      <c r="AP6280" s="78"/>
      <c r="AQ6280" s="78"/>
      <c r="AR6280" s="78"/>
      <c r="AS6280" s="78"/>
      <c r="AT6280" s="78"/>
      <c r="AU6280" s="78"/>
      <c r="AV6280" s="78"/>
      <c r="AW6280" s="77"/>
      <c r="AX6280" s="144"/>
      <c r="AY6280" s="144"/>
      <c r="AZ6280" s="144"/>
      <c r="BA6280" s="54"/>
      <c r="BB6280" s="54"/>
    </row>
    <row r="6281" spans="2:54" x14ac:dyDescent="0.25">
      <c r="B6281" s="77"/>
      <c r="C6281" s="77"/>
      <c r="D6281" s="77"/>
      <c r="E6281" s="77"/>
      <c r="F6281" s="77"/>
      <c r="G6281" s="77"/>
      <c r="I6281" s="78"/>
      <c r="K6281" s="78"/>
      <c r="L6281" s="77"/>
      <c r="M6281" s="78"/>
      <c r="N6281" s="78"/>
      <c r="O6281" s="78"/>
      <c r="P6281" s="78"/>
      <c r="Q6281" s="144"/>
      <c r="R6281" s="78"/>
      <c r="S6281" s="78"/>
      <c r="T6281" s="78"/>
      <c r="U6281" s="78"/>
      <c r="V6281" s="219"/>
      <c r="W6281" s="78"/>
      <c r="X6281" s="78"/>
      <c r="Y6281" s="78"/>
      <c r="Z6281" s="78"/>
      <c r="AA6281" s="77"/>
      <c r="AB6281" s="77"/>
      <c r="AC6281" s="78"/>
      <c r="AD6281" s="104"/>
      <c r="AE6281" s="78"/>
      <c r="AF6281" s="104"/>
      <c r="AG6281" s="78"/>
      <c r="AH6281" s="104"/>
      <c r="AI6281" s="78"/>
      <c r="AJ6281" s="104"/>
      <c r="AK6281" s="78"/>
      <c r="AL6281" s="78"/>
      <c r="AM6281" s="8"/>
      <c r="AN6281" s="78"/>
      <c r="AO6281" s="78"/>
      <c r="AP6281" s="78"/>
      <c r="AQ6281" s="78"/>
      <c r="AR6281" s="78"/>
      <c r="AS6281" s="78"/>
      <c r="AT6281" s="78"/>
      <c r="AU6281" s="78"/>
      <c r="AV6281" s="78"/>
      <c r="AW6281" s="77"/>
      <c r="AX6281" s="144"/>
      <c r="AY6281" s="144"/>
      <c r="AZ6281" s="144"/>
      <c r="BA6281" s="54"/>
      <c r="BB6281" s="54"/>
    </row>
    <row r="6282" spans="2:54" x14ac:dyDescent="0.25">
      <c r="B6282" s="77"/>
      <c r="C6282" s="77"/>
      <c r="D6282" s="77"/>
      <c r="E6282" s="77"/>
      <c r="F6282" s="77"/>
      <c r="G6282" s="77"/>
      <c r="I6282" s="78"/>
      <c r="K6282" s="78"/>
      <c r="L6282" s="77"/>
      <c r="M6282" s="78"/>
      <c r="N6282" s="78"/>
      <c r="O6282" s="78"/>
      <c r="P6282" s="78"/>
      <c r="Q6282" s="144"/>
      <c r="R6282" s="78"/>
      <c r="S6282" s="78"/>
      <c r="T6282" s="78"/>
      <c r="U6282" s="78"/>
      <c r="V6282" s="219"/>
      <c r="W6282" s="78"/>
      <c r="X6282" s="78"/>
      <c r="Y6282" s="78"/>
      <c r="Z6282" s="78"/>
      <c r="AA6282" s="77"/>
      <c r="AB6282" s="77"/>
      <c r="AC6282" s="78"/>
      <c r="AD6282" s="104"/>
      <c r="AE6282" s="78"/>
      <c r="AF6282" s="104"/>
      <c r="AG6282" s="78"/>
      <c r="AH6282" s="104"/>
      <c r="AI6282" s="78"/>
      <c r="AJ6282" s="104"/>
      <c r="AK6282" s="78"/>
      <c r="AL6282" s="78"/>
      <c r="AM6282" s="8"/>
      <c r="AN6282" s="78"/>
      <c r="AO6282" s="78"/>
      <c r="AP6282" s="78"/>
      <c r="AQ6282" s="78"/>
      <c r="AR6282" s="78"/>
      <c r="AS6282" s="78"/>
      <c r="AT6282" s="78"/>
      <c r="AU6282" s="78"/>
      <c r="AV6282" s="78"/>
      <c r="AW6282" s="77"/>
      <c r="AX6282" s="144"/>
      <c r="AY6282" s="144"/>
      <c r="AZ6282" s="144"/>
      <c r="BA6282" s="54"/>
      <c r="BB6282" s="54"/>
    </row>
    <row r="6283" spans="2:54" x14ac:dyDescent="0.25">
      <c r="B6283" s="77"/>
      <c r="C6283" s="77"/>
      <c r="D6283" s="77"/>
      <c r="E6283" s="77"/>
      <c r="F6283" s="77"/>
      <c r="G6283" s="77"/>
      <c r="I6283" s="78"/>
      <c r="K6283" s="78"/>
      <c r="L6283" s="77"/>
      <c r="M6283" s="78"/>
      <c r="N6283" s="78"/>
      <c r="O6283" s="78"/>
      <c r="P6283" s="78"/>
      <c r="Q6283" s="144"/>
      <c r="R6283" s="78"/>
      <c r="S6283" s="78"/>
      <c r="T6283" s="78"/>
      <c r="U6283" s="78"/>
      <c r="V6283" s="219"/>
      <c r="W6283" s="78"/>
      <c r="X6283" s="78"/>
      <c r="Y6283" s="78"/>
      <c r="Z6283" s="78"/>
      <c r="AA6283" s="77"/>
      <c r="AB6283" s="77"/>
      <c r="AC6283" s="78"/>
      <c r="AD6283" s="104"/>
      <c r="AE6283" s="78"/>
      <c r="AF6283" s="104"/>
      <c r="AG6283" s="78"/>
      <c r="AH6283" s="104"/>
      <c r="AI6283" s="78"/>
      <c r="AJ6283" s="104"/>
      <c r="AK6283" s="78"/>
      <c r="AL6283" s="78"/>
      <c r="AM6283" s="8"/>
      <c r="AN6283" s="78"/>
      <c r="AO6283" s="78"/>
      <c r="AP6283" s="78"/>
      <c r="AQ6283" s="78"/>
      <c r="AR6283" s="78"/>
      <c r="AS6283" s="78"/>
      <c r="AT6283" s="78"/>
      <c r="AU6283" s="78"/>
      <c r="AV6283" s="78"/>
      <c r="AW6283" s="77"/>
      <c r="AX6283" s="144"/>
      <c r="AY6283" s="144"/>
      <c r="AZ6283" s="144"/>
      <c r="BA6283" s="54"/>
      <c r="BB6283" s="54"/>
    </row>
    <row r="6284" spans="2:54" x14ac:dyDescent="0.25">
      <c r="B6284" s="77"/>
      <c r="C6284" s="77"/>
      <c r="D6284" s="77"/>
      <c r="E6284" s="77"/>
      <c r="F6284" s="77"/>
      <c r="G6284" s="77"/>
      <c r="I6284" s="78"/>
      <c r="K6284" s="78"/>
      <c r="L6284" s="77"/>
      <c r="M6284" s="78"/>
      <c r="N6284" s="78"/>
      <c r="O6284" s="78"/>
      <c r="P6284" s="78"/>
      <c r="Q6284" s="144"/>
      <c r="R6284" s="78"/>
      <c r="S6284" s="78"/>
      <c r="T6284" s="78"/>
      <c r="U6284" s="78"/>
      <c r="V6284" s="219"/>
      <c r="W6284" s="78"/>
      <c r="X6284" s="78"/>
      <c r="Y6284" s="78"/>
      <c r="Z6284" s="78"/>
      <c r="AA6284" s="77"/>
      <c r="AB6284" s="77"/>
      <c r="AC6284" s="78"/>
      <c r="AD6284" s="104"/>
      <c r="AE6284" s="78"/>
      <c r="AF6284" s="104"/>
      <c r="AG6284" s="78"/>
      <c r="AH6284" s="104"/>
      <c r="AI6284" s="78"/>
      <c r="AJ6284" s="104"/>
      <c r="AK6284" s="78"/>
      <c r="AL6284" s="78"/>
      <c r="AM6284" s="8"/>
      <c r="AN6284" s="78"/>
      <c r="AO6284" s="78"/>
      <c r="AP6284" s="78"/>
      <c r="AQ6284" s="78"/>
      <c r="AR6284" s="78"/>
      <c r="AS6284" s="78"/>
      <c r="AT6284" s="78"/>
      <c r="AU6284" s="78"/>
      <c r="AV6284" s="78"/>
      <c r="AW6284" s="77"/>
      <c r="AX6284" s="144"/>
      <c r="AY6284" s="144"/>
      <c r="AZ6284" s="144"/>
      <c r="BA6284" s="54"/>
      <c r="BB6284" s="54"/>
    </row>
    <row r="6285" spans="2:54" x14ac:dyDescent="0.25">
      <c r="B6285" s="77"/>
      <c r="C6285" s="77"/>
      <c r="D6285" s="77"/>
      <c r="E6285" s="77"/>
      <c r="F6285" s="77"/>
      <c r="G6285" s="77"/>
      <c r="I6285" s="78"/>
      <c r="K6285" s="78"/>
      <c r="L6285" s="77"/>
      <c r="M6285" s="78"/>
      <c r="N6285" s="78"/>
      <c r="O6285" s="78"/>
      <c r="P6285" s="78"/>
      <c r="Q6285" s="144"/>
      <c r="R6285" s="78"/>
      <c r="S6285" s="78"/>
      <c r="T6285" s="78"/>
      <c r="U6285" s="78"/>
      <c r="V6285" s="219"/>
      <c r="W6285" s="78"/>
      <c r="X6285" s="78"/>
      <c r="Y6285" s="78"/>
      <c r="Z6285" s="78"/>
      <c r="AA6285" s="77"/>
      <c r="AB6285" s="77"/>
      <c r="AC6285" s="78"/>
      <c r="AD6285" s="104"/>
      <c r="AE6285" s="78"/>
      <c r="AF6285" s="104"/>
      <c r="AG6285" s="78"/>
      <c r="AH6285" s="104"/>
      <c r="AI6285" s="78"/>
      <c r="AJ6285" s="104"/>
      <c r="AK6285" s="78"/>
      <c r="AL6285" s="78"/>
      <c r="AM6285" s="8"/>
      <c r="AN6285" s="78"/>
      <c r="AO6285" s="78"/>
      <c r="AP6285" s="78"/>
      <c r="AQ6285" s="78"/>
      <c r="AR6285" s="78"/>
      <c r="AS6285" s="78"/>
      <c r="AT6285" s="78"/>
      <c r="AU6285" s="78"/>
      <c r="AV6285" s="78"/>
      <c r="AW6285" s="77"/>
      <c r="AX6285" s="144"/>
      <c r="AY6285" s="144"/>
      <c r="AZ6285" s="144"/>
      <c r="BA6285" s="54"/>
      <c r="BB6285" s="54"/>
    </row>
    <row r="6286" spans="2:54" x14ac:dyDescent="0.25">
      <c r="B6286" s="77"/>
      <c r="C6286" s="77"/>
      <c r="D6286" s="77"/>
      <c r="E6286" s="77"/>
      <c r="F6286" s="77"/>
      <c r="G6286" s="77"/>
      <c r="I6286" s="78"/>
      <c r="K6286" s="78"/>
      <c r="L6286" s="77"/>
      <c r="M6286" s="78"/>
      <c r="N6286" s="78"/>
      <c r="O6286" s="78"/>
      <c r="P6286" s="78"/>
      <c r="Q6286" s="144"/>
      <c r="R6286" s="78"/>
      <c r="S6286" s="78"/>
      <c r="T6286" s="78"/>
      <c r="U6286" s="78"/>
      <c r="V6286" s="219"/>
      <c r="W6286" s="78"/>
      <c r="X6286" s="78"/>
      <c r="Y6286" s="78"/>
      <c r="Z6286" s="78"/>
      <c r="AA6286" s="77"/>
      <c r="AB6286" s="77"/>
      <c r="AC6286" s="78"/>
      <c r="AD6286" s="104"/>
      <c r="AE6286" s="78"/>
      <c r="AF6286" s="104"/>
      <c r="AG6286" s="78"/>
      <c r="AH6286" s="104"/>
      <c r="AI6286" s="78"/>
      <c r="AJ6286" s="104"/>
      <c r="AK6286" s="78"/>
      <c r="AL6286" s="78"/>
      <c r="AM6286" s="8"/>
      <c r="AN6286" s="78"/>
      <c r="AO6286" s="78"/>
      <c r="AP6286" s="78"/>
      <c r="AQ6286" s="78"/>
      <c r="AR6286" s="78"/>
      <c r="AS6286" s="78"/>
      <c r="AT6286" s="78"/>
      <c r="AU6286" s="78"/>
      <c r="AV6286" s="78"/>
      <c r="AW6286" s="77"/>
      <c r="AX6286" s="144"/>
      <c r="AY6286" s="144"/>
      <c r="AZ6286" s="144"/>
      <c r="BA6286" s="54"/>
      <c r="BB6286" s="54"/>
    </row>
    <row r="6287" spans="2:54" x14ac:dyDescent="0.25">
      <c r="B6287" s="77"/>
      <c r="C6287" s="77"/>
      <c r="D6287" s="77"/>
      <c r="E6287" s="77"/>
      <c r="F6287" s="77"/>
      <c r="G6287" s="77"/>
      <c r="I6287" s="78"/>
      <c r="K6287" s="78"/>
      <c r="L6287" s="77"/>
      <c r="M6287" s="78"/>
      <c r="N6287" s="78"/>
      <c r="O6287" s="78"/>
      <c r="P6287" s="78"/>
      <c r="Q6287" s="144"/>
      <c r="R6287" s="78"/>
      <c r="S6287" s="78"/>
      <c r="T6287" s="78"/>
      <c r="U6287" s="78"/>
      <c r="V6287" s="219"/>
      <c r="W6287" s="78"/>
      <c r="X6287" s="78"/>
      <c r="Y6287" s="78"/>
      <c r="Z6287" s="78"/>
      <c r="AA6287" s="77"/>
      <c r="AB6287" s="77"/>
      <c r="AC6287" s="78"/>
      <c r="AD6287" s="104"/>
      <c r="AE6287" s="78"/>
      <c r="AF6287" s="104"/>
      <c r="AG6287" s="78"/>
      <c r="AH6287" s="104"/>
      <c r="AI6287" s="78"/>
      <c r="AJ6287" s="104"/>
      <c r="AK6287" s="78"/>
      <c r="AL6287" s="78"/>
      <c r="AM6287" s="8"/>
      <c r="AN6287" s="78"/>
      <c r="AO6287" s="78"/>
      <c r="AP6287" s="78"/>
      <c r="AQ6287" s="78"/>
      <c r="AR6287" s="78"/>
      <c r="AS6287" s="78"/>
      <c r="AT6287" s="78"/>
      <c r="AU6287" s="78"/>
      <c r="AV6287" s="78"/>
      <c r="AW6287" s="77"/>
      <c r="AX6287" s="144"/>
      <c r="AY6287" s="144"/>
      <c r="AZ6287" s="144"/>
      <c r="BA6287" s="54"/>
      <c r="BB6287" s="54"/>
    </row>
    <row r="6288" spans="2:54" x14ac:dyDescent="0.25">
      <c r="B6288" s="77"/>
      <c r="C6288" s="77"/>
      <c r="D6288" s="77"/>
      <c r="E6288" s="77"/>
      <c r="F6288" s="77"/>
      <c r="G6288" s="77"/>
      <c r="I6288" s="78"/>
      <c r="K6288" s="78"/>
      <c r="L6288" s="77"/>
      <c r="M6288" s="78"/>
      <c r="N6288" s="78"/>
      <c r="O6288" s="78"/>
      <c r="P6288" s="78"/>
      <c r="Q6288" s="144"/>
      <c r="R6288" s="78"/>
      <c r="S6288" s="78"/>
      <c r="T6288" s="78"/>
      <c r="U6288" s="78"/>
      <c r="V6288" s="219"/>
      <c r="W6288" s="78"/>
      <c r="X6288" s="78"/>
      <c r="Y6288" s="78"/>
      <c r="Z6288" s="78"/>
      <c r="AA6288" s="77"/>
      <c r="AB6288" s="77"/>
      <c r="AC6288" s="78"/>
      <c r="AD6288" s="104"/>
      <c r="AE6288" s="78"/>
      <c r="AF6288" s="104"/>
      <c r="AG6288" s="78"/>
      <c r="AH6288" s="104"/>
      <c r="AI6288" s="78"/>
      <c r="AJ6288" s="104"/>
      <c r="AK6288" s="78"/>
      <c r="AL6288" s="78"/>
      <c r="AM6288" s="8"/>
      <c r="AN6288" s="78"/>
      <c r="AO6288" s="78"/>
      <c r="AP6288" s="78"/>
      <c r="AQ6288" s="78"/>
      <c r="AR6288" s="78"/>
      <c r="AS6288" s="78"/>
      <c r="AT6288" s="78"/>
      <c r="AU6288" s="78"/>
      <c r="AV6288" s="78"/>
      <c r="AW6288" s="77"/>
      <c r="AX6288" s="144"/>
      <c r="AY6288" s="144"/>
      <c r="AZ6288" s="144"/>
      <c r="BA6288" s="54"/>
      <c r="BB6288" s="54"/>
    </row>
    <row r="6289" spans="2:54" x14ac:dyDescent="0.25">
      <c r="B6289" s="77"/>
      <c r="C6289" s="77"/>
      <c r="D6289" s="77"/>
      <c r="E6289" s="77"/>
      <c r="F6289" s="77"/>
      <c r="G6289" s="77"/>
      <c r="I6289" s="78"/>
      <c r="K6289" s="78"/>
      <c r="L6289" s="77"/>
      <c r="M6289" s="78"/>
      <c r="N6289" s="78"/>
      <c r="O6289" s="78"/>
      <c r="P6289" s="78"/>
      <c r="Q6289" s="144"/>
      <c r="R6289" s="78"/>
      <c r="S6289" s="78"/>
      <c r="T6289" s="78"/>
      <c r="U6289" s="78"/>
      <c r="V6289" s="219"/>
      <c r="W6289" s="78"/>
      <c r="X6289" s="78"/>
      <c r="Y6289" s="78"/>
      <c r="Z6289" s="78"/>
      <c r="AA6289" s="77"/>
      <c r="AB6289" s="77"/>
      <c r="AC6289" s="78"/>
      <c r="AD6289" s="104"/>
      <c r="AE6289" s="78"/>
      <c r="AF6289" s="104"/>
      <c r="AG6289" s="78"/>
      <c r="AH6289" s="104"/>
      <c r="AI6289" s="78"/>
      <c r="AJ6289" s="104"/>
      <c r="AK6289" s="78"/>
      <c r="AL6289" s="78"/>
      <c r="AM6289" s="8"/>
      <c r="AN6289" s="78"/>
      <c r="AO6289" s="78"/>
      <c r="AP6289" s="78"/>
      <c r="AQ6289" s="78"/>
      <c r="AR6289" s="78"/>
      <c r="AS6289" s="78"/>
      <c r="AT6289" s="78"/>
      <c r="AU6289" s="78"/>
      <c r="AV6289" s="78"/>
      <c r="AW6289" s="77"/>
      <c r="AX6289" s="144"/>
      <c r="AY6289" s="144"/>
      <c r="AZ6289" s="144"/>
      <c r="BA6289" s="54"/>
      <c r="BB6289" s="54"/>
    </row>
    <row r="6290" spans="2:54" x14ac:dyDescent="0.25">
      <c r="B6290" s="77"/>
      <c r="C6290" s="77"/>
      <c r="D6290" s="77"/>
      <c r="E6290" s="77"/>
      <c r="F6290" s="77"/>
      <c r="G6290" s="77"/>
      <c r="I6290" s="78"/>
      <c r="K6290" s="78"/>
      <c r="L6290" s="77"/>
      <c r="M6290" s="78"/>
      <c r="N6290" s="78"/>
      <c r="O6290" s="78"/>
      <c r="P6290" s="78"/>
      <c r="Q6290" s="144"/>
      <c r="R6290" s="78"/>
      <c r="S6290" s="78"/>
      <c r="T6290" s="78"/>
      <c r="U6290" s="78"/>
      <c r="V6290" s="219"/>
      <c r="W6290" s="78"/>
      <c r="X6290" s="78"/>
      <c r="Y6290" s="78"/>
      <c r="Z6290" s="78"/>
      <c r="AA6290" s="77"/>
      <c r="AB6290" s="77"/>
      <c r="AC6290" s="78"/>
      <c r="AD6290" s="104"/>
      <c r="AE6290" s="78"/>
      <c r="AF6290" s="104"/>
      <c r="AG6290" s="78"/>
      <c r="AH6290" s="104"/>
      <c r="AI6290" s="78"/>
      <c r="AJ6290" s="104"/>
      <c r="AK6290" s="78"/>
      <c r="AL6290" s="78"/>
      <c r="AM6290" s="8"/>
      <c r="AN6290" s="78"/>
      <c r="AO6290" s="78"/>
      <c r="AP6290" s="78"/>
      <c r="AQ6290" s="78"/>
      <c r="AR6290" s="78"/>
      <c r="AS6290" s="78"/>
      <c r="AT6290" s="78"/>
      <c r="AU6290" s="78"/>
      <c r="AV6290" s="78"/>
      <c r="AW6290" s="77"/>
      <c r="AX6290" s="144"/>
      <c r="AY6290" s="144"/>
      <c r="AZ6290" s="144"/>
      <c r="BA6290" s="54"/>
      <c r="BB6290" s="54"/>
    </row>
    <row r="6291" spans="2:54" x14ac:dyDescent="0.25">
      <c r="B6291" s="77"/>
      <c r="C6291" s="77"/>
      <c r="D6291" s="77"/>
      <c r="E6291" s="77"/>
      <c r="F6291" s="77"/>
      <c r="G6291" s="77"/>
      <c r="I6291" s="78"/>
      <c r="K6291" s="78"/>
      <c r="L6291" s="77"/>
      <c r="M6291" s="78"/>
      <c r="N6291" s="78"/>
      <c r="O6291" s="78"/>
      <c r="P6291" s="78"/>
      <c r="Q6291" s="144"/>
      <c r="R6291" s="78"/>
      <c r="S6291" s="78"/>
      <c r="T6291" s="78"/>
      <c r="U6291" s="78"/>
      <c r="V6291" s="219"/>
      <c r="W6291" s="78"/>
      <c r="X6291" s="78"/>
      <c r="Y6291" s="78"/>
      <c r="Z6291" s="78"/>
      <c r="AA6291" s="77"/>
      <c r="AB6291" s="77"/>
      <c r="AC6291" s="78"/>
      <c r="AD6291" s="104"/>
      <c r="AE6291" s="78"/>
      <c r="AF6291" s="104"/>
      <c r="AG6291" s="78"/>
      <c r="AH6291" s="104"/>
      <c r="AI6291" s="78"/>
      <c r="AJ6291" s="104"/>
      <c r="AK6291" s="78"/>
      <c r="AL6291" s="78"/>
      <c r="AM6291" s="8"/>
      <c r="AN6291" s="78"/>
      <c r="AO6291" s="78"/>
      <c r="AP6291" s="78"/>
      <c r="AQ6291" s="78"/>
      <c r="AR6291" s="78"/>
      <c r="AS6291" s="78"/>
      <c r="AT6291" s="78"/>
      <c r="AU6291" s="78"/>
      <c r="AV6291" s="78"/>
      <c r="AW6291" s="77"/>
      <c r="AX6291" s="144"/>
      <c r="AY6291" s="144"/>
      <c r="AZ6291" s="144"/>
      <c r="BA6291" s="54"/>
      <c r="BB6291" s="54"/>
    </row>
    <row r="6292" spans="2:54" x14ac:dyDescent="0.25">
      <c r="B6292" s="77"/>
      <c r="C6292" s="77"/>
      <c r="D6292" s="77"/>
      <c r="E6292" s="77"/>
      <c r="F6292" s="77"/>
      <c r="G6292" s="77"/>
      <c r="I6292" s="78"/>
      <c r="K6292" s="78"/>
      <c r="L6292" s="77"/>
      <c r="M6292" s="78"/>
      <c r="N6292" s="78"/>
      <c r="O6292" s="78"/>
      <c r="P6292" s="78"/>
      <c r="Q6292" s="144"/>
      <c r="R6292" s="78"/>
      <c r="S6292" s="78"/>
      <c r="T6292" s="78"/>
      <c r="U6292" s="78"/>
      <c r="V6292" s="219"/>
      <c r="W6292" s="78"/>
      <c r="X6292" s="78"/>
      <c r="Y6292" s="78"/>
      <c r="Z6292" s="78"/>
      <c r="AA6292" s="77"/>
      <c r="AB6292" s="77"/>
      <c r="AC6292" s="78"/>
      <c r="AD6292" s="104"/>
      <c r="AE6292" s="78"/>
      <c r="AF6292" s="104"/>
      <c r="AG6292" s="78"/>
      <c r="AH6292" s="104"/>
      <c r="AI6292" s="78"/>
      <c r="AJ6292" s="104"/>
      <c r="AK6292" s="78"/>
      <c r="AL6292" s="78"/>
      <c r="AM6292" s="8"/>
      <c r="AN6292" s="78"/>
      <c r="AO6292" s="78"/>
      <c r="AP6292" s="78"/>
      <c r="AQ6292" s="78"/>
      <c r="AR6292" s="78"/>
      <c r="AS6292" s="78"/>
      <c r="AT6292" s="78"/>
      <c r="AU6292" s="78"/>
      <c r="AV6292" s="78"/>
      <c r="AW6292" s="77"/>
      <c r="AX6292" s="144"/>
      <c r="AY6292" s="144"/>
      <c r="AZ6292" s="144"/>
      <c r="BA6292" s="54"/>
      <c r="BB6292" s="54"/>
    </row>
    <row r="6293" spans="2:54" x14ac:dyDescent="0.25">
      <c r="B6293" s="77"/>
      <c r="C6293" s="77"/>
      <c r="D6293" s="77"/>
      <c r="E6293" s="77"/>
      <c r="F6293" s="77"/>
      <c r="G6293" s="77"/>
      <c r="I6293" s="78"/>
      <c r="K6293" s="78"/>
      <c r="L6293" s="77"/>
      <c r="M6293" s="78"/>
      <c r="N6293" s="78"/>
      <c r="O6293" s="78"/>
      <c r="P6293" s="78"/>
      <c r="Q6293" s="144"/>
      <c r="R6293" s="78"/>
      <c r="S6293" s="78"/>
      <c r="T6293" s="78"/>
      <c r="U6293" s="78"/>
      <c r="V6293" s="219"/>
      <c r="W6293" s="78"/>
      <c r="X6293" s="78"/>
      <c r="Y6293" s="78"/>
      <c r="Z6293" s="78"/>
      <c r="AA6293" s="77"/>
      <c r="AB6293" s="77"/>
      <c r="AC6293" s="78"/>
      <c r="AD6293" s="104"/>
      <c r="AE6293" s="78"/>
      <c r="AF6293" s="104"/>
      <c r="AG6293" s="78"/>
      <c r="AH6293" s="104"/>
      <c r="AI6293" s="78"/>
      <c r="AJ6293" s="104"/>
      <c r="AK6293" s="78"/>
      <c r="AL6293" s="78"/>
      <c r="AM6293" s="8"/>
      <c r="AN6293" s="78"/>
      <c r="AO6293" s="78"/>
      <c r="AP6293" s="78"/>
      <c r="AQ6293" s="78"/>
      <c r="AR6293" s="78"/>
      <c r="AS6293" s="78"/>
      <c r="AT6293" s="78"/>
      <c r="AU6293" s="78"/>
      <c r="AV6293" s="78"/>
      <c r="AW6293" s="77"/>
      <c r="AX6293" s="144"/>
      <c r="AY6293" s="144"/>
      <c r="AZ6293" s="144"/>
      <c r="BA6293" s="54"/>
      <c r="BB6293" s="54"/>
    </row>
    <row r="6294" spans="2:54" x14ac:dyDescent="0.25">
      <c r="B6294" s="77"/>
      <c r="C6294" s="77"/>
      <c r="D6294" s="77"/>
      <c r="E6294" s="77"/>
      <c r="F6294" s="77"/>
      <c r="G6294" s="77"/>
      <c r="I6294" s="78"/>
      <c r="K6294" s="78"/>
      <c r="L6294" s="77"/>
      <c r="M6294" s="78"/>
      <c r="N6294" s="78"/>
      <c r="O6294" s="78"/>
      <c r="P6294" s="78"/>
      <c r="Q6294" s="144"/>
      <c r="R6294" s="78"/>
      <c r="S6294" s="78"/>
      <c r="T6294" s="78"/>
      <c r="U6294" s="78"/>
      <c r="V6294" s="219"/>
      <c r="W6294" s="78"/>
      <c r="X6294" s="78"/>
      <c r="Y6294" s="78"/>
      <c r="Z6294" s="78"/>
      <c r="AA6294" s="77"/>
      <c r="AB6294" s="77"/>
      <c r="AC6294" s="78"/>
      <c r="AD6294" s="104"/>
      <c r="AE6294" s="78"/>
      <c r="AF6294" s="104"/>
      <c r="AG6294" s="78"/>
      <c r="AH6294" s="104"/>
      <c r="AI6294" s="78"/>
      <c r="AJ6294" s="104"/>
      <c r="AK6294" s="78"/>
      <c r="AL6294" s="78"/>
      <c r="AM6294" s="8"/>
      <c r="AN6294" s="78"/>
      <c r="AO6294" s="78"/>
      <c r="AP6294" s="78"/>
      <c r="AQ6294" s="78"/>
      <c r="AR6294" s="78"/>
      <c r="AS6294" s="78"/>
      <c r="AT6294" s="78"/>
      <c r="AU6294" s="78"/>
      <c r="AV6294" s="78"/>
      <c r="AW6294" s="77"/>
      <c r="AX6294" s="144"/>
      <c r="AY6294" s="144"/>
      <c r="AZ6294" s="144"/>
      <c r="BA6294" s="54"/>
      <c r="BB6294" s="54"/>
    </row>
    <row r="6295" spans="2:54" x14ac:dyDescent="0.25">
      <c r="B6295" s="77"/>
      <c r="C6295" s="77"/>
      <c r="D6295" s="77"/>
      <c r="E6295" s="77"/>
      <c r="F6295" s="77"/>
      <c r="G6295" s="77"/>
      <c r="I6295" s="78"/>
      <c r="K6295" s="78"/>
      <c r="L6295" s="77"/>
      <c r="M6295" s="78"/>
      <c r="N6295" s="78"/>
      <c r="O6295" s="78"/>
      <c r="P6295" s="78"/>
      <c r="Q6295" s="144"/>
      <c r="R6295" s="78"/>
      <c r="S6295" s="78"/>
      <c r="T6295" s="78"/>
      <c r="U6295" s="78"/>
      <c r="V6295" s="219"/>
      <c r="W6295" s="78"/>
      <c r="X6295" s="78"/>
      <c r="Y6295" s="78"/>
      <c r="Z6295" s="78"/>
      <c r="AA6295" s="77"/>
      <c r="AB6295" s="77"/>
      <c r="AC6295" s="78"/>
      <c r="AD6295" s="104"/>
      <c r="AE6295" s="78"/>
      <c r="AF6295" s="104"/>
      <c r="AG6295" s="78"/>
      <c r="AH6295" s="104"/>
      <c r="AI6295" s="78"/>
      <c r="AJ6295" s="104"/>
      <c r="AK6295" s="78"/>
      <c r="AL6295" s="78"/>
      <c r="AM6295" s="8"/>
      <c r="AN6295" s="78"/>
      <c r="AO6295" s="78"/>
      <c r="AP6295" s="78"/>
      <c r="AQ6295" s="78"/>
      <c r="AR6295" s="78"/>
      <c r="AS6295" s="78"/>
      <c r="AT6295" s="78"/>
      <c r="AU6295" s="78"/>
      <c r="AV6295" s="78"/>
      <c r="AW6295" s="77"/>
      <c r="AX6295" s="144"/>
      <c r="AY6295" s="144"/>
      <c r="AZ6295" s="144"/>
      <c r="BA6295" s="54"/>
      <c r="BB6295" s="54"/>
    </row>
    <row r="6296" spans="2:54" x14ac:dyDescent="0.25">
      <c r="B6296" s="77"/>
      <c r="C6296" s="77"/>
      <c r="D6296" s="77"/>
      <c r="E6296" s="77"/>
      <c r="F6296" s="77"/>
      <c r="G6296" s="77"/>
      <c r="I6296" s="78"/>
      <c r="K6296" s="78"/>
      <c r="L6296" s="77"/>
      <c r="M6296" s="78"/>
      <c r="N6296" s="78"/>
      <c r="O6296" s="78"/>
      <c r="P6296" s="78"/>
      <c r="Q6296" s="144"/>
      <c r="R6296" s="78"/>
      <c r="S6296" s="78"/>
      <c r="T6296" s="78"/>
      <c r="U6296" s="78"/>
      <c r="V6296" s="219"/>
      <c r="W6296" s="78"/>
      <c r="X6296" s="78"/>
      <c r="Y6296" s="78"/>
      <c r="Z6296" s="78"/>
      <c r="AA6296" s="77"/>
      <c r="AB6296" s="77"/>
      <c r="AC6296" s="78"/>
      <c r="AD6296" s="104"/>
      <c r="AE6296" s="78"/>
      <c r="AF6296" s="104"/>
      <c r="AG6296" s="78"/>
      <c r="AH6296" s="104"/>
      <c r="AI6296" s="78"/>
      <c r="AJ6296" s="104"/>
      <c r="AK6296" s="78"/>
      <c r="AL6296" s="78"/>
      <c r="AM6296" s="8"/>
      <c r="AN6296" s="78"/>
      <c r="AO6296" s="78"/>
      <c r="AP6296" s="78"/>
      <c r="AQ6296" s="78"/>
      <c r="AR6296" s="78"/>
      <c r="AS6296" s="78"/>
      <c r="AT6296" s="78"/>
      <c r="AU6296" s="78"/>
      <c r="AV6296" s="78"/>
      <c r="AW6296" s="77"/>
      <c r="AX6296" s="144"/>
      <c r="AY6296" s="144"/>
      <c r="AZ6296" s="144"/>
      <c r="BA6296" s="54"/>
      <c r="BB6296" s="54"/>
    </row>
    <row r="6297" spans="2:54" x14ac:dyDescent="0.25">
      <c r="B6297" s="77"/>
      <c r="C6297" s="77"/>
      <c r="D6297" s="77"/>
      <c r="E6297" s="77"/>
      <c r="F6297" s="77"/>
      <c r="G6297" s="77"/>
      <c r="I6297" s="78"/>
      <c r="K6297" s="78"/>
      <c r="L6297" s="77"/>
      <c r="M6297" s="78"/>
      <c r="N6297" s="78"/>
      <c r="O6297" s="78"/>
      <c r="P6297" s="78"/>
      <c r="Q6297" s="144"/>
      <c r="R6297" s="78"/>
      <c r="S6297" s="78"/>
      <c r="T6297" s="78"/>
      <c r="U6297" s="78"/>
      <c r="V6297" s="219"/>
      <c r="W6297" s="78"/>
      <c r="X6297" s="78"/>
      <c r="Y6297" s="78"/>
      <c r="Z6297" s="78"/>
      <c r="AA6297" s="77"/>
      <c r="AB6297" s="77"/>
      <c r="AC6297" s="78"/>
      <c r="AD6297" s="104"/>
      <c r="AE6297" s="78"/>
      <c r="AF6297" s="104"/>
      <c r="AG6297" s="78"/>
      <c r="AH6297" s="104"/>
      <c r="AI6297" s="78"/>
      <c r="AJ6297" s="104"/>
      <c r="AK6297" s="78"/>
      <c r="AL6297" s="78"/>
      <c r="AM6297" s="8"/>
      <c r="AN6297" s="78"/>
      <c r="AO6297" s="78"/>
      <c r="AP6297" s="78"/>
      <c r="AQ6297" s="78"/>
      <c r="AR6297" s="78"/>
      <c r="AS6297" s="78"/>
      <c r="AT6297" s="78"/>
      <c r="AU6297" s="78"/>
      <c r="AV6297" s="78"/>
      <c r="AW6297" s="77"/>
      <c r="AX6297" s="144"/>
      <c r="AY6297" s="144"/>
      <c r="AZ6297" s="144"/>
      <c r="BA6297" s="54"/>
      <c r="BB6297" s="54"/>
    </row>
    <row r="6298" spans="2:54" x14ac:dyDescent="0.25">
      <c r="B6298" s="77"/>
      <c r="C6298" s="77"/>
      <c r="D6298" s="77"/>
      <c r="E6298" s="77"/>
      <c r="F6298" s="77"/>
      <c r="G6298" s="77"/>
      <c r="I6298" s="78"/>
      <c r="K6298" s="78"/>
      <c r="L6298" s="77"/>
      <c r="M6298" s="78"/>
      <c r="N6298" s="78"/>
      <c r="O6298" s="78"/>
      <c r="P6298" s="78"/>
      <c r="Q6298" s="144"/>
      <c r="R6298" s="78"/>
      <c r="S6298" s="78"/>
      <c r="T6298" s="78"/>
      <c r="U6298" s="78"/>
      <c r="V6298" s="219"/>
      <c r="W6298" s="78"/>
      <c r="X6298" s="78"/>
      <c r="Y6298" s="78"/>
      <c r="Z6298" s="78"/>
      <c r="AA6298" s="77"/>
      <c r="AB6298" s="77"/>
      <c r="AC6298" s="78"/>
      <c r="AD6298" s="104"/>
      <c r="AE6298" s="78"/>
      <c r="AF6298" s="104"/>
      <c r="AG6298" s="78"/>
      <c r="AH6298" s="104"/>
      <c r="AI6298" s="78"/>
      <c r="AJ6298" s="104"/>
      <c r="AK6298" s="78"/>
      <c r="AL6298" s="78"/>
      <c r="AM6298" s="8"/>
      <c r="AN6298" s="78"/>
      <c r="AO6298" s="78"/>
      <c r="AP6298" s="78"/>
      <c r="AQ6298" s="78"/>
      <c r="AR6298" s="78"/>
      <c r="AS6298" s="78"/>
      <c r="AT6298" s="78"/>
      <c r="AU6298" s="78"/>
      <c r="AV6298" s="78"/>
      <c r="AW6298" s="77"/>
      <c r="AX6298" s="144"/>
      <c r="AY6298" s="144"/>
      <c r="AZ6298" s="144"/>
      <c r="BA6298" s="54"/>
      <c r="BB6298" s="54"/>
    </row>
    <row r="6299" spans="2:54" x14ac:dyDescent="0.25">
      <c r="B6299" s="77"/>
      <c r="C6299" s="77"/>
      <c r="D6299" s="77"/>
      <c r="E6299" s="77"/>
      <c r="F6299" s="77"/>
      <c r="G6299" s="77"/>
      <c r="I6299" s="78"/>
      <c r="K6299" s="78"/>
      <c r="L6299" s="77"/>
      <c r="M6299" s="78"/>
      <c r="N6299" s="78"/>
      <c r="O6299" s="78"/>
      <c r="P6299" s="78"/>
      <c r="Q6299" s="144"/>
      <c r="R6299" s="78"/>
      <c r="S6299" s="78"/>
      <c r="T6299" s="78"/>
      <c r="U6299" s="78"/>
      <c r="V6299" s="219"/>
      <c r="W6299" s="78"/>
      <c r="X6299" s="78"/>
      <c r="Y6299" s="78"/>
      <c r="Z6299" s="78"/>
      <c r="AA6299" s="77"/>
      <c r="AB6299" s="77"/>
      <c r="AC6299" s="78"/>
      <c r="AD6299" s="104"/>
      <c r="AE6299" s="78"/>
      <c r="AF6299" s="104"/>
      <c r="AG6299" s="78"/>
      <c r="AH6299" s="104"/>
      <c r="AI6299" s="78"/>
      <c r="AJ6299" s="104"/>
      <c r="AK6299" s="78"/>
      <c r="AL6299" s="78"/>
      <c r="AM6299" s="8"/>
      <c r="AN6299" s="78"/>
      <c r="AO6299" s="78"/>
      <c r="AP6299" s="78"/>
      <c r="AQ6299" s="78"/>
      <c r="AR6299" s="78"/>
      <c r="AS6299" s="78"/>
      <c r="AT6299" s="78"/>
      <c r="AU6299" s="78"/>
      <c r="AV6299" s="78"/>
      <c r="AW6299" s="77"/>
      <c r="AX6299" s="144"/>
      <c r="AY6299" s="144"/>
      <c r="AZ6299" s="144"/>
      <c r="BA6299" s="54"/>
      <c r="BB6299" s="54"/>
    </row>
    <row r="6300" spans="2:54" x14ac:dyDescent="0.25">
      <c r="B6300" s="77"/>
      <c r="C6300" s="77"/>
      <c r="D6300" s="77"/>
      <c r="E6300" s="77"/>
      <c r="F6300" s="77"/>
      <c r="G6300" s="77"/>
      <c r="I6300" s="78"/>
      <c r="K6300" s="78"/>
      <c r="L6300" s="77"/>
      <c r="M6300" s="78"/>
      <c r="N6300" s="78"/>
      <c r="O6300" s="78"/>
      <c r="P6300" s="78"/>
      <c r="Q6300" s="144"/>
      <c r="R6300" s="78"/>
      <c r="S6300" s="78"/>
      <c r="T6300" s="78"/>
      <c r="U6300" s="78"/>
      <c r="V6300" s="219"/>
      <c r="W6300" s="78"/>
      <c r="X6300" s="78"/>
      <c r="Y6300" s="78"/>
      <c r="Z6300" s="78"/>
      <c r="AA6300" s="77"/>
      <c r="AB6300" s="77"/>
      <c r="AC6300" s="78"/>
      <c r="AD6300" s="104"/>
      <c r="AE6300" s="78"/>
      <c r="AF6300" s="104"/>
      <c r="AG6300" s="78"/>
      <c r="AH6300" s="104"/>
      <c r="AI6300" s="78"/>
      <c r="AJ6300" s="104"/>
      <c r="AK6300" s="78"/>
      <c r="AL6300" s="78"/>
      <c r="AM6300" s="8"/>
      <c r="AN6300" s="78"/>
      <c r="AO6300" s="78"/>
      <c r="AP6300" s="78"/>
      <c r="AQ6300" s="78"/>
      <c r="AR6300" s="78"/>
      <c r="AS6300" s="78"/>
      <c r="AT6300" s="78"/>
      <c r="AU6300" s="78"/>
      <c r="AV6300" s="78"/>
      <c r="AW6300" s="77"/>
      <c r="AX6300" s="144"/>
      <c r="AY6300" s="144"/>
      <c r="AZ6300" s="144"/>
      <c r="BA6300" s="54"/>
      <c r="BB6300" s="54"/>
    </row>
    <row r="6301" spans="2:54" x14ac:dyDescent="0.25">
      <c r="B6301" s="77"/>
      <c r="C6301" s="77"/>
      <c r="D6301" s="77"/>
      <c r="E6301" s="77"/>
      <c r="F6301" s="77"/>
      <c r="G6301" s="77"/>
      <c r="I6301" s="78"/>
      <c r="K6301" s="78"/>
      <c r="L6301" s="77"/>
      <c r="M6301" s="78"/>
      <c r="N6301" s="78"/>
      <c r="O6301" s="78"/>
      <c r="P6301" s="78"/>
      <c r="Q6301" s="144"/>
      <c r="R6301" s="78"/>
      <c r="S6301" s="78"/>
      <c r="T6301" s="78"/>
      <c r="U6301" s="78"/>
      <c r="V6301" s="219"/>
      <c r="W6301" s="78"/>
      <c r="X6301" s="78"/>
      <c r="Y6301" s="78"/>
      <c r="Z6301" s="78"/>
      <c r="AA6301" s="77"/>
      <c r="AB6301" s="77"/>
      <c r="AC6301" s="78"/>
      <c r="AD6301" s="104"/>
      <c r="AE6301" s="78"/>
      <c r="AF6301" s="104"/>
      <c r="AG6301" s="78"/>
      <c r="AH6301" s="104"/>
      <c r="AI6301" s="78"/>
      <c r="AJ6301" s="104"/>
      <c r="AK6301" s="78"/>
      <c r="AL6301" s="78"/>
      <c r="AM6301" s="8"/>
      <c r="AN6301" s="78"/>
      <c r="AO6301" s="78"/>
      <c r="AP6301" s="78"/>
      <c r="AQ6301" s="78"/>
      <c r="AR6301" s="78"/>
      <c r="AS6301" s="78"/>
      <c r="AT6301" s="78"/>
      <c r="AU6301" s="78"/>
      <c r="AV6301" s="78"/>
      <c r="AW6301" s="77"/>
      <c r="AX6301" s="144"/>
      <c r="AY6301" s="144"/>
      <c r="AZ6301" s="144"/>
      <c r="BA6301" s="54"/>
      <c r="BB6301" s="54"/>
    </row>
    <row r="6302" spans="2:54" x14ac:dyDescent="0.25">
      <c r="B6302" s="77"/>
      <c r="C6302" s="77"/>
      <c r="D6302" s="77"/>
      <c r="E6302" s="77"/>
      <c r="F6302" s="77"/>
      <c r="G6302" s="77"/>
      <c r="I6302" s="78"/>
      <c r="K6302" s="78"/>
      <c r="L6302" s="77"/>
      <c r="M6302" s="78"/>
      <c r="N6302" s="78"/>
      <c r="O6302" s="78"/>
      <c r="P6302" s="78"/>
      <c r="Q6302" s="144"/>
      <c r="R6302" s="78"/>
      <c r="S6302" s="78"/>
      <c r="T6302" s="78"/>
      <c r="U6302" s="78"/>
      <c r="V6302" s="219"/>
      <c r="W6302" s="78"/>
      <c r="X6302" s="78"/>
      <c r="Y6302" s="78"/>
      <c r="Z6302" s="78"/>
      <c r="AA6302" s="77"/>
      <c r="AB6302" s="77"/>
      <c r="AC6302" s="78"/>
      <c r="AD6302" s="104"/>
      <c r="AE6302" s="78"/>
      <c r="AF6302" s="104"/>
      <c r="AG6302" s="78"/>
      <c r="AH6302" s="104"/>
      <c r="AI6302" s="78"/>
      <c r="AJ6302" s="104"/>
      <c r="AK6302" s="78"/>
      <c r="AL6302" s="78"/>
      <c r="AM6302" s="8"/>
      <c r="AN6302" s="78"/>
      <c r="AO6302" s="78"/>
      <c r="AP6302" s="78"/>
      <c r="AQ6302" s="78"/>
      <c r="AR6302" s="78"/>
      <c r="AS6302" s="78"/>
      <c r="AT6302" s="78"/>
      <c r="AU6302" s="78"/>
      <c r="AV6302" s="78"/>
      <c r="AW6302" s="77"/>
      <c r="AX6302" s="144"/>
      <c r="AY6302" s="144"/>
      <c r="AZ6302" s="144"/>
      <c r="BA6302" s="54"/>
      <c r="BB6302" s="54"/>
    </row>
    <row r="6303" spans="2:54" x14ac:dyDescent="0.25">
      <c r="B6303" s="77"/>
      <c r="C6303" s="77"/>
      <c r="D6303" s="77"/>
      <c r="E6303" s="77"/>
      <c r="F6303" s="77"/>
      <c r="G6303" s="77"/>
      <c r="I6303" s="78"/>
      <c r="K6303" s="78"/>
      <c r="L6303" s="77"/>
      <c r="M6303" s="78"/>
      <c r="N6303" s="78"/>
      <c r="O6303" s="78"/>
      <c r="P6303" s="78"/>
      <c r="Q6303" s="144"/>
      <c r="R6303" s="78"/>
      <c r="S6303" s="78"/>
      <c r="T6303" s="78"/>
      <c r="U6303" s="78"/>
      <c r="V6303" s="219"/>
      <c r="W6303" s="78"/>
      <c r="X6303" s="78"/>
      <c r="Y6303" s="78"/>
      <c r="Z6303" s="78"/>
      <c r="AA6303" s="77"/>
      <c r="AB6303" s="77"/>
      <c r="AC6303" s="78"/>
      <c r="AD6303" s="104"/>
      <c r="AE6303" s="78"/>
      <c r="AF6303" s="104"/>
      <c r="AG6303" s="78"/>
      <c r="AH6303" s="104"/>
      <c r="AI6303" s="78"/>
      <c r="AJ6303" s="104"/>
      <c r="AK6303" s="78"/>
      <c r="AL6303" s="78"/>
      <c r="AM6303" s="8"/>
      <c r="AN6303" s="78"/>
      <c r="AO6303" s="78"/>
      <c r="AP6303" s="78"/>
      <c r="AQ6303" s="78"/>
      <c r="AR6303" s="78"/>
      <c r="AS6303" s="78"/>
      <c r="AT6303" s="78"/>
      <c r="AU6303" s="78"/>
      <c r="AV6303" s="78"/>
      <c r="AW6303" s="77"/>
      <c r="AX6303" s="144"/>
      <c r="AY6303" s="144"/>
      <c r="AZ6303" s="144"/>
      <c r="BA6303" s="54"/>
      <c r="BB6303" s="54"/>
    </row>
    <row r="6304" spans="2:54" x14ac:dyDescent="0.25">
      <c r="B6304" s="77"/>
      <c r="C6304" s="77"/>
      <c r="D6304" s="77"/>
      <c r="E6304" s="77"/>
      <c r="F6304" s="77"/>
      <c r="G6304" s="77"/>
      <c r="I6304" s="78"/>
      <c r="K6304" s="78"/>
      <c r="L6304" s="77"/>
      <c r="M6304" s="78"/>
      <c r="N6304" s="78"/>
      <c r="O6304" s="78"/>
      <c r="P6304" s="78"/>
      <c r="Q6304" s="144"/>
      <c r="R6304" s="78"/>
      <c r="S6304" s="78"/>
      <c r="T6304" s="78"/>
      <c r="U6304" s="78"/>
      <c r="V6304" s="219"/>
      <c r="W6304" s="78"/>
      <c r="X6304" s="78"/>
      <c r="Y6304" s="78"/>
      <c r="Z6304" s="78"/>
      <c r="AA6304" s="77"/>
      <c r="AB6304" s="77"/>
      <c r="AC6304" s="78"/>
      <c r="AD6304" s="104"/>
      <c r="AE6304" s="78"/>
      <c r="AF6304" s="104"/>
      <c r="AG6304" s="78"/>
      <c r="AH6304" s="104"/>
      <c r="AI6304" s="78"/>
      <c r="AJ6304" s="104"/>
      <c r="AK6304" s="78"/>
      <c r="AL6304" s="78"/>
      <c r="AM6304" s="8"/>
      <c r="AN6304" s="78"/>
      <c r="AO6304" s="78"/>
      <c r="AP6304" s="78"/>
      <c r="AQ6304" s="78"/>
      <c r="AR6304" s="78"/>
      <c r="AS6304" s="78"/>
      <c r="AT6304" s="78"/>
      <c r="AU6304" s="78"/>
      <c r="AV6304" s="78"/>
      <c r="AW6304" s="77"/>
      <c r="AX6304" s="144"/>
      <c r="AY6304" s="144"/>
      <c r="AZ6304" s="144"/>
      <c r="BA6304" s="54"/>
      <c r="BB6304" s="54"/>
    </row>
    <row r="6305" spans="2:54" x14ac:dyDescent="0.25">
      <c r="B6305" s="77"/>
      <c r="C6305" s="77"/>
      <c r="D6305" s="77"/>
      <c r="E6305" s="77"/>
      <c r="F6305" s="77"/>
      <c r="G6305" s="77"/>
      <c r="I6305" s="78"/>
      <c r="K6305" s="78"/>
      <c r="L6305" s="77"/>
      <c r="M6305" s="78"/>
      <c r="N6305" s="78"/>
      <c r="O6305" s="78"/>
      <c r="P6305" s="78"/>
      <c r="Q6305" s="144"/>
      <c r="R6305" s="78"/>
      <c r="S6305" s="78"/>
      <c r="T6305" s="78"/>
      <c r="U6305" s="78"/>
      <c r="V6305" s="219"/>
      <c r="W6305" s="78"/>
      <c r="X6305" s="78"/>
      <c r="Y6305" s="78"/>
      <c r="Z6305" s="78"/>
      <c r="AA6305" s="77"/>
      <c r="AB6305" s="77"/>
      <c r="AC6305" s="78"/>
      <c r="AD6305" s="104"/>
      <c r="AE6305" s="78"/>
      <c r="AF6305" s="104"/>
      <c r="AG6305" s="78"/>
      <c r="AH6305" s="104"/>
      <c r="AI6305" s="78"/>
      <c r="AJ6305" s="104"/>
      <c r="AK6305" s="78"/>
      <c r="AL6305" s="78"/>
      <c r="AM6305" s="8"/>
      <c r="AN6305" s="78"/>
      <c r="AO6305" s="78"/>
      <c r="AP6305" s="78"/>
      <c r="AQ6305" s="78"/>
      <c r="AR6305" s="78"/>
      <c r="AS6305" s="78"/>
      <c r="AT6305" s="78"/>
      <c r="AU6305" s="78"/>
      <c r="AV6305" s="78"/>
      <c r="AW6305" s="77"/>
      <c r="AX6305" s="144"/>
      <c r="AY6305" s="144"/>
      <c r="AZ6305" s="144"/>
      <c r="BA6305" s="54"/>
      <c r="BB6305" s="54"/>
    </row>
    <row r="6306" spans="2:54" x14ac:dyDescent="0.25">
      <c r="B6306" s="77"/>
      <c r="C6306" s="77"/>
      <c r="D6306" s="77"/>
      <c r="E6306" s="77"/>
      <c r="F6306" s="77"/>
      <c r="G6306" s="77"/>
      <c r="I6306" s="78"/>
      <c r="K6306" s="78"/>
      <c r="L6306" s="77"/>
      <c r="M6306" s="78"/>
      <c r="N6306" s="78"/>
      <c r="O6306" s="78"/>
      <c r="P6306" s="78"/>
      <c r="Q6306" s="144"/>
      <c r="R6306" s="78"/>
      <c r="S6306" s="78"/>
      <c r="T6306" s="78"/>
      <c r="U6306" s="78"/>
      <c r="V6306" s="219"/>
      <c r="W6306" s="78"/>
      <c r="X6306" s="78"/>
      <c r="Y6306" s="78"/>
      <c r="Z6306" s="78"/>
      <c r="AA6306" s="77"/>
      <c r="AB6306" s="77"/>
      <c r="AC6306" s="78"/>
      <c r="AD6306" s="104"/>
      <c r="AE6306" s="78"/>
      <c r="AF6306" s="104"/>
      <c r="AG6306" s="78"/>
      <c r="AH6306" s="104"/>
      <c r="AI6306" s="78"/>
      <c r="AJ6306" s="104"/>
      <c r="AK6306" s="78"/>
      <c r="AL6306" s="78"/>
      <c r="AM6306" s="8"/>
      <c r="AN6306" s="78"/>
      <c r="AO6306" s="78"/>
      <c r="AP6306" s="78"/>
      <c r="AQ6306" s="78"/>
      <c r="AR6306" s="78"/>
      <c r="AS6306" s="78"/>
      <c r="AT6306" s="78"/>
      <c r="AU6306" s="78"/>
      <c r="AV6306" s="78"/>
      <c r="AW6306" s="77"/>
      <c r="AX6306" s="144"/>
      <c r="AY6306" s="144"/>
      <c r="AZ6306" s="144"/>
      <c r="BA6306" s="54"/>
      <c r="BB6306" s="54"/>
    </row>
    <row r="6307" spans="2:54" x14ac:dyDescent="0.25">
      <c r="B6307" s="77"/>
      <c r="C6307" s="77"/>
      <c r="D6307" s="77"/>
      <c r="E6307" s="77"/>
      <c r="F6307" s="77"/>
      <c r="G6307" s="77"/>
      <c r="I6307" s="78"/>
      <c r="K6307" s="78"/>
      <c r="L6307" s="77"/>
      <c r="M6307" s="78"/>
      <c r="N6307" s="78"/>
      <c r="O6307" s="78"/>
      <c r="P6307" s="78"/>
      <c r="Q6307" s="144"/>
      <c r="R6307" s="78"/>
      <c r="S6307" s="78"/>
      <c r="T6307" s="78"/>
      <c r="U6307" s="78"/>
      <c r="V6307" s="219"/>
      <c r="W6307" s="78"/>
      <c r="X6307" s="78"/>
      <c r="Y6307" s="78"/>
      <c r="Z6307" s="78"/>
      <c r="AA6307" s="77"/>
      <c r="AB6307" s="77"/>
      <c r="AC6307" s="78"/>
      <c r="AD6307" s="104"/>
      <c r="AE6307" s="78"/>
      <c r="AF6307" s="104"/>
      <c r="AG6307" s="78"/>
      <c r="AH6307" s="104"/>
      <c r="AI6307" s="78"/>
      <c r="AJ6307" s="104"/>
      <c r="AK6307" s="78"/>
      <c r="AL6307" s="78"/>
      <c r="AM6307" s="8"/>
      <c r="AN6307" s="78"/>
      <c r="AO6307" s="78"/>
      <c r="AP6307" s="78"/>
      <c r="AQ6307" s="78"/>
      <c r="AR6307" s="78"/>
      <c r="AS6307" s="78"/>
      <c r="AT6307" s="78"/>
      <c r="AU6307" s="78"/>
      <c r="AV6307" s="78"/>
      <c r="AW6307" s="77"/>
      <c r="AX6307" s="144"/>
      <c r="AY6307" s="144"/>
      <c r="AZ6307" s="144"/>
      <c r="BA6307" s="54"/>
      <c r="BB6307" s="54"/>
    </row>
    <row r="6308" spans="2:54" x14ac:dyDescent="0.25">
      <c r="B6308" s="77"/>
      <c r="C6308" s="77"/>
      <c r="D6308" s="77"/>
      <c r="E6308" s="77"/>
      <c r="F6308" s="77"/>
      <c r="G6308" s="77"/>
      <c r="I6308" s="78"/>
      <c r="K6308" s="78"/>
      <c r="L6308" s="77"/>
      <c r="M6308" s="78"/>
      <c r="N6308" s="78"/>
      <c r="O6308" s="78"/>
      <c r="P6308" s="78"/>
      <c r="Q6308" s="144"/>
      <c r="R6308" s="78"/>
      <c r="S6308" s="78"/>
      <c r="T6308" s="78"/>
      <c r="U6308" s="78"/>
      <c r="V6308" s="219"/>
      <c r="W6308" s="78"/>
      <c r="X6308" s="78"/>
      <c r="Y6308" s="78"/>
      <c r="Z6308" s="78"/>
      <c r="AA6308" s="77"/>
      <c r="AB6308" s="77"/>
      <c r="AC6308" s="78"/>
      <c r="AD6308" s="104"/>
      <c r="AE6308" s="78"/>
      <c r="AF6308" s="104"/>
      <c r="AG6308" s="78"/>
      <c r="AH6308" s="104"/>
      <c r="AI6308" s="78"/>
      <c r="AJ6308" s="104"/>
      <c r="AK6308" s="78"/>
      <c r="AL6308" s="78"/>
      <c r="AM6308" s="8"/>
      <c r="AN6308" s="78"/>
      <c r="AO6308" s="78"/>
      <c r="AP6308" s="78"/>
      <c r="AQ6308" s="78"/>
      <c r="AR6308" s="78"/>
      <c r="AS6308" s="78"/>
      <c r="AT6308" s="78"/>
      <c r="AU6308" s="78"/>
      <c r="AV6308" s="78"/>
      <c r="AW6308" s="77"/>
      <c r="AX6308" s="144"/>
      <c r="AY6308" s="144"/>
      <c r="AZ6308" s="144"/>
      <c r="BA6308" s="54"/>
      <c r="BB6308" s="54"/>
    </row>
    <row r="6309" spans="2:54" x14ac:dyDescent="0.25">
      <c r="B6309" s="77"/>
      <c r="C6309" s="77"/>
      <c r="D6309" s="77"/>
      <c r="E6309" s="77"/>
      <c r="F6309" s="77"/>
      <c r="G6309" s="77"/>
      <c r="I6309" s="78"/>
      <c r="K6309" s="78"/>
      <c r="L6309" s="77"/>
      <c r="M6309" s="78"/>
      <c r="N6309" s="78"/>
      <c r="O6309" s="78"/>
      <c r="P6309" s="78"/>
      <c r="Q6309" s="144"/>
      <c r="R6309" s="78"/>
      <c r="S6309" s="78"/>
      <c r="T6309" s="78"/>
      <c r="U6309" s="78"/>
      <c r="V6309" s="219"/>
      <c r="W6309" s="78"/>
      <c r="X6309" s="78"/>
      <c r="Y6309" s="78"/>
      <c r="Z6309" s="78"/>
      <c r="AA6309" s="77"/>
      <c r="AB6309" s="77"/>
      <c r="AC6309" s="78"/>
      <c r="AD6309" s="104"/>
      <c r="AE6309" s="78"/>
      <c r="AF6309" s="104"/>
      <c r="AG6309" s="78"/>
      <c r="AH6309" s="104"/>
      <c r="AI6309" s="78"/>
      <c r="AJ6309" s="104"/>
      <c r="AK6309" s="78"/>
      <c r="AL6309" s="78"/>
      <c r="AM6309" s="8"/>
      <c r="AN6309" s="78"/>
      <c r="AO6309" s="78"/>
      <c r="AP6309" s="78"/>
      <c r="AQ6309" s="78"/>
      <c r="AR6309" s="78"/>
      <c r="AS6309" s="78"/>
      <c r="AT6309" s="78"/>
      <c r="AU6309" s="78"/>
      <c r="AV6309" s="78"/>
      <c r="AW6309" s="77"/>
      <c r="AX6309" s="144"/>
      <c r="AY6309" s="144"/>
      <c r="AZ6309" s="144"/>
      <c r="BA6309" s="54"/>
      <c r="BB6309" s="54"/>
    </row>
    <row r="6310" spans="2:54" x14ac:dyDescent="0.25">
      <c r="B6310" s="77"/>
      <c r="C6310" s="77"/>
      <c r="D6310" s="77"/>
      <c r="E6310" s="77"/>
      <c r="F6310" s="77"/>
      <c r="G6310" s="77"/>
      <c r="I6310" s="78"/>
      <c r="K6310" s="78"/>
      <c r="L6310" s="77"/>
      <c r="M6310" s="78"/>
      <c r="N6310" s="78"/>
      <c r="O6310" s="78"/>
      <c r="P6310" s="78"/>
      <c r="Q6310" s="144"/>
      <c r="R6310" s="78"/>
      <c r="S6310" s="78"/>
      <c r="T6310" s="78"/>
      <c r="U6310" s="78"/>
      <c r="V6310" s="219"/>
      <c r="W6310" s="78"/>
      <c r="X6310" s="78"/>
      <c r="Y6310" s="78"/>
      <c r="Z6310" s="78"/>
      <c r="AA6310" s="77"/>
      <c r="AB6310" s="77"/>
      <c r="AC6310" s="78"/>
      <c r="AD6310" s="104"/>
      <c r="AE6310" s="78"/>
      <c r="AF6310" s="104"/>
      <c r="AG6310" s="78"/>
      <c r="AH6310" s="104"/>
      <c r="AI6310" s="78"/>
      <c r="AJ6310" s="104"/>
      <c r="AK6310" s="78"/>
      <c r="AL6310" s="78"/>
      <c r="AM6310" s="8"/>
      <c r="AN6310" s="78"/>
      <c r="AO6310" s="78"/>
      <c r="AP6310" s="78"/>
      <c r="AQ6310" s="78"/>
      <c r="AR6310" s="78"/>
      <c r="AS6310" s="78"/>
      <c r="AT6310" s="78"/>
      <c r="AU6310" s="78"/>
      <c r="AV6310" s="78"/>
      <c r="AW6310" s="77"/>
      <c r="AX6310" s="144"/>
      <c r="AY6310" s="144"/>
      <c r="AZ6310" s="144"/>
      <c r="BA6310" s="54"/>
      <c r="BB6310" s="54"/>
    </row>
    <row r="6311" spans="2:54" x14ac:dyDescent="0.25">
      <c r="B6311" s="77"/>
      <c r="C6311" s="77"/>
      <c r="D6311" s="77"/>
      <c r="E6311" s="77"/>
      <c r="F6311" s="77"/>
      <c r="G6311" s="77"/>
      <c r="I6311" s="78"/>
      <c r="K6311" s="78"/>
      <c r="L6311" s="77"/>
      <c r="M6311" s="78"/>
      <c r="N6311" s="78"/>
      <c r="O6311" s="78"/>
      <c r="P6311" s="78"/>
      <c r="Q6311" s="144"/>
      <c r="R6311" s="78"/>
      <c r="S6311" s="78"/>
      <c r="T6311" s="78"/>
      <c r="U6311" s="78"/>
      <c r="V6311" s="219"/>
      <c r="W6311" s="78"/>
      <c r="X6311" s="78"/>
      <c r="Y6311" s="78"/>
      <c r="Z6311" s="78"/>
      <c r="AA6311" s="77"/>
      <c r="AB6311" s="77"/>
      <c r="AC6311" s="78"/>
      <c r="AD6311" s="104"/>
      <c r="AE6311" s="78"/>
      <c r="AF6311" s="104"/>
      <c r="AG6311" s="78"/>
      <c r="AH6311" s="104"/>
      <c r="AI6311" s="78"/>
      <c r="AJ6311" s="104"/>
      <c r="AK6311" s="78"/>
      <c r="AL6311" s="78"/>
      <c r="AM6311" s="8"/>
      <c r="AN6311" s="78"/>
      <c r="AO6311" s="78"/>
      <c r="AP6311" s="78"/>
      <c r="AQ6311" s="78"/>
      <c r="AR6311" s="78"/>
      <c r="AS6311" s="78"/>
      <c r="AT6311" s="78"/>
      <c r="AU6311" s="78"/>
      <c r="AV6311" s="78"/>
      <c r="AW6311" s="77"/>
      <c r="AX6311" s="144"/>
      <c r="AY6311" s="144"/>
      <c r="AZ6311" s="144"/>
      <c r="BA6311" s="54"/>
      <c r="BB6311" s="54"/>
    </row>
    <row r="6312" spans="2:54" x14ac:dyDescent="0.25">
      <c r="B6312" s="77"/>
      <c r="C6312" s="77"/>
      <c r="D6312" s="77"/>
      <c r="E6312" s="77"/>
      <c r="F6312" s="77"/>
      <c r="G6312" s="77"/>
      <c r="I6312" s="78"/>
      <c r="K6312" s="78"/>
      <c r="L6312" s="77"/>
      <c r="M6312" s="78"/>
      <c r="N6312" s="78"/>
      <c r="O6312" s="78"/>
      <c r="P6312" s="78"/>
      <c r="Q6312" s="144"/>
      <c r="R6312" s="78"/>
      <c r="S6312" s="78"/>
      <c r="T6312" s="78"/>
      <c r="U6312" s="78"/>
      <c r="V6312" s="219"/>
      <c r="W6312" s="78"/>
      <c r="X6312" s="78"/>
      <c r="Y6312" s="78"/>
      <c r="Z6312" s="78"/>
      <c r="AA6312" s="77"/>
      <c r="AB6312" s="77"/>
      <c r="AC6312" s="78"/>
      <c r="AD6312" s="104"/>
      <c r="AE6312" s="78"/>
      <c r="AF6312" s="104"/>
      <c r="AG6312" s="78"/>
      <c r="AH6312" s="104"/>
      <c r="AI6312" s="78"/>
      <c r="AJ6312" s="104"/>
      <c r="AK6312" s="78"/>
      <c r="AL6312" s="78"/>
      <c r="AM6312" s="8"/>
      <c r="AN6312" s="78"/>
      <c r="AO6312" s="78"/>
      <c r="AP6312" s="78"/>
      <c r="AQ6312" s="78"/>
      <c r="AR6312" s="78"/>
      <c r="AS6312" s="78"/>
      <c r="AT6312" s="78"/>
      <c r="AU6312" s="78"/>
      <c r="AV6312" s="78"/>
      <c r="AW6312" s="77"/>
      <c r="AX6312" s="144"/>
      <c r="AY6312" s="144"/>
      <c r="AZ6312" s="144"/>
      <c r="BA6312" s="54"/>
      <c r="BB6312" s="54"/>
    </row>
    <row r="6313" spans="2:54" x14ac:dyDescent="0.25">
      <c r="B6313" s="77"/>
      <c r="C6313" s="77"/>
      <c r="D6313" s="77"/>
      <c r="E6313" s="77"/>
      <c r="F6313" s="77"/>
      <c r="G6313" s="77"/>
      <c r="I6313" s="78"/>
      <c r="K6313" s="78"/>
      <c r="L6313" s="77"/>
      <c r="M6313" s="78"/>
      <c r="N6313" s="78"/>
      <c r="O6313" s="78"/>
      <c r="P6313" s="78"/>
      <c r="Q6313" s="144"/>
      <c r="R6313" s="78"/>
      <c r="S6313" s="78"/>
      <c r="T6313" s="78"/>
      <c r="U6313" s="78"/>
      <c r="V6313" s="219"/>
      <c r="W6313" s="78"/>
      <c r="X6313" s="78"/>
      <c r="Y6313" s="78"/>
      <c r="Z6313" s="78"/>
      <c r="AA6313" s="77"/>
      <c r="AB6313" s="77"/>
      <c r="AC6313" s="78"/>
      <c r="AD6313" s="104"/>
      <c r="AE6313" s="78"/>
      <c r="AF6313" s="104"/>
      <c r="AG6313" s="78"/>
      <c r="AH6313" s="104"/>
      <c r="AI6313" s="78"/>
      <c r="AJ6313" s="104"/>
      <c r="AK6313" s="78"/>
      <c r="AL6313" s="78"/>
      <c r="AM6313" s="8"/>
      <c r="AN6313" s="78"/>
      <c r="AO6313" s="78"/>
      <c r="AP6313" s="78"/>
      <c r="AQ6313" s="78"/>
      <c r="AR6313" s="78"/>
      <c r="AS6313" s="78"/>
      <c r="AT6313" s="78"/>
      <c r="AU6313" s="78"/>
      <c r="AV6313" s="78"/>
      <c r="AW6313" s="77"/>
      <c r="AX6313" s="144"/>
      <c r="AY6313" s="144"/>
      <c r="AZ6313" s="144"/>
      <c r="BA6313" s="54"/>
      <c r="BB6313" s="54"/>
    </row>
    <row r="6314" spans="2:54" x14ac:dyDescent="0.25">
      <c r="B6314" s="77"/>
      <c r="C6314" s="77"/>
      <c r="D6314" s="77"/>
      <c r="E6314" s="77"/>
      <c r="F6314" s="77"/>
      <c r="G6314" s="77"/>
      <c r="I6314" s="78"/>
      <c r="K6314" s="78"/>
      <c r="L6314" s="77"/>
      <c r="M6314" s="78"/>
      <c r="N6314" s="78"/>
      <c r="O6314" s="78"/>
      <c r="P6314" s="78"/>
      <c r="Q6314" s="144"/>
      <c r="R6314" s="78"/>
      <c r="S6314" s="78"/>
      <c r="T6314" s="78"/>
      <c r="U6314" s="78"/>
      <c r="V6314" s="219"/>
      <c r="W6314" s="78"/>
      <c r="X6314" s="78"/>
      <c r="Y6314" s="78"/>
      <c r="Z6314" s="78"/>
      <c r="AA6314" s="77"/>
      <c r="AB6314" s="77"/>
      <c r="AC6314" s="78"/>
      <c r="AD6314" s="104"/>
      <c r="AE6314" s="78"/>
      <c r="AF6314" s="104"/>
      <c r="AG6314" s="78"/>
      <c r="AH6314" s="104"/>
      <c r="AI6314" s="78"/>
      <c r="AJ6314" s="104"/>
      <c r="AK6314" s="78"/>
      <c r="AL6314" s="78"/>
      <c r="AM6314" s="8"/>
      <c r="AN6314" s="78"/>
      <c r="AO6314" s="78"/>
      <c r="AP6314" s="78"/>
      <c r="AQ6314" s="78"/>
      <c r="AR6314" s="78"/>
      <c r="AS6314" s="78"/>
      <c r="AT6314" s="78"/>
      <c r="AU6314" s="78"/>
      <c r="AV6314" s="78"/>
      <c r="AW6314" s="77"/>
      <c r="AX6314" s="144"/>
      <c r="AY6314" s="144"/>
      <c r="AZ6314" s="144"/>
      <c r="BA6314" s="54"/>
      <c r="BB6314" s="54"/>
    </row>
    <row r="6315" spans="2:54" x14ac:dyDescent="0.25">
      <c r="B6315" s="77"/>
      <c r="C6315" s="77"/>
      <c r="D6315" s="77"/>
      <c r="E6315" s="77"/>
      <c r="F6315" s="77"/>
      <c r="G6315" s="77"/>
      <c r="I6315" s="78"/>
      <c r="K6315" s="78"/>
      <c r="L6315" s="77"/>
      <c r="M6315" s="78"/>
      <c r="N6315" s="78"/>
      <c r="O6315" s="78"/>
      <c r="P6315" s="78"/>
      <c r="Q6315" s="144"/>
      <c r="R6315" s="78"/>
      <c r="S6315" s="78"/>
      <c r="T6315" s="78"/>
      <c r="U6315" s="78"/>
      <c r="V6315" s="219"/>
      <c r="W6315" s="78"/>
      <c r="X6315" s="78"/>
      <c r="Y6315" s="78"/>
      <c r="Z6315" s="78"/>
      <c r="AA6315" s="77"/>
      <c r="AB6315" s="77"/>
      <c r="AC6315" s="78"/>
      <c r="AD6315" s="104"/>
      <c r="AE6315" s="78"/>
      <c r="AF6315" s="104"/>
      <c r="AG6315" s="78"/>
      <c r="AH6315" s="104"/>
      <c r="AI6315" s="78"/>
      <c r="AJ6315" s="104"/>
      <c r="AK6315" s="78"/>
      <c r="AL6315" s="78"/>
      <c r="AM6315" s="8"/>
      <c r="AN6315" s="78"/>
      <c r="AO6315" s="78"/>
      <c r="AP6315" s="78"/>
      <c r="AQ6315" s="78"/>
      <c r="AR6315" s="78"/>
      <c r="AS6315" s="78"/>
      <c r="AT6315" s="78"/>
      <c r="AU6315" s="78"/>
      <c r="AV6315" s="78"/>
      <c r="AW6315" s="77"/>
      <c r="AX6315" s="144"/>
      <c r="AY6315" s="144"/>
      <c r="AZ6315" s="144"/>
      <c r="BA6315" s="54"/>
      <c r="BB6315" s="54"/>
    </row>
    <row r="6316" spans="2:54" x14ac:dyDescent="0.25">
      <c r="B6316" s="77"/>
      <c r="C6316" s="77"/>
      <c r="D6316" s="77"/>
      <c r="E6316" s="77"/>
      <c r="F6316" s="77"/>
      <c r="G6316" s="77"/>
      <c r="I6316" s="78"/>
      <c r="K6316" s="78"/>
      <c r="L6316" s="77"/>
      <c r="M6316" s="78"/>
      <c r="N6316" s="78"/>
      <c r="O6316" s="78"/>
      <c r="P6316" s="78"/>
      <c r="Q6316" s="144"/>
      <c r="R6316" s="78"/>
      <c r="S6316" s="78"/>
      <c r="T6316" s="78"/>
      <c r="U6316" s="78"/>
      <c r="V6316" s="219"/>
      <c r="W6316" s="78"/>
      <c r="X6316" s="78"/>
      <c r="Y6316" s="78"/>
      <c r="Z6316" s="78"/>
      <c r="AA6316" s="77"/>
      <c r="AB6316" s="77"/>
      <c r="AC6316" s="78"/>
      <c r="AD6316" s="104"/>
      <c r="AE6316" s="78"/>
      <c r="AF6316" s="104"/>
      <c r="AG6316" s="78"/>
      <c r="AH6316" s="104"/>
      <c r="AI6316" s="78"/>
      <c r="AJ6316" s="104"/>
      <c r="AK6316" s="78"/>
      <c r="AL6316" s="78"/>
      <c r="AM6316" s="8"/>
      <c r="AN6316" s="78"/>
      <c r="AO6316" s="78"/>
      <c r="AP6316" s="78"/>
      <c r="AQ6316" s="78"/>
      <c r="AR6316" s="78"/>
      <c r="AS6316" s="78"/>
      <c r="AT6316" s="78"/>
      <c r="AU6316" s="78"/>
      <c r="AV6316" s="78"/>
      <c r="AW6316" s="77"/>
      <c r="AX6316" s="144"/>
      <c r="AY6316" s="144"/>
      <c r="AZ6316" s="144"/>
      <c r="BA6316" s="54"/>
      <c r="BB6316" s="54"/>
    </row>
    <row r="6317" spans="2:54" x14ac:dyDescent="0.25">
      <c r="B6317" s="77"/>
      <c r="C6317" s="77"/>
      <c r="D6317" s="77"/>
      <c r="E6317" s="77"/>
      <c r="F6317" s="77"/>
      <c r="G6317" s="77"/>
      <c r="I6317" s="78"/>
      <c r="K6317" s="78"/>
      <c r="L6317" s="77"/>
      <c r="M6317" s="78"/>
      <c r="N6317" s="78"/>
      <c r="O6317" s="78"/>
      <c r="P6317" s="78"/>
      <c r="Q6317" s="144"/>
      <c r="R6317" s="78"/>
      <c r="S6317" s="78"/>
      <c r="T6317" s="78"/>
      <c r="U6317" s="78"/>
      <c r="V6317" s="219"/>
      <c r="W6317" s="78"/>
      <c r="X6317" s="78"/>
      <c r="Y6317" s="78"/>
      <c r="Z6317" s="78"/>
      <c r="AA6317" s="77"/>
      <c r="AB6317" s="77"/>
      <c r="AC6317" s="78"/>
      <c r="AD6317" s="104"/>
      <c r="AE6317" s="78"/>
      <c r="AF6317" s="104"/>
      <c r="AG6317" s="78"/>
      <c r="AH6317" s="104"/>
      <c r="AI6317" s="78"/>
      <c r="AJ6317" s="104"/>
      <c r="AK6317" s="78"/>
      <c r="AL6317" s="78"/>
      <c r="AM6317" s="8"/>
      <c r="AN6317" s="78"/>
      <c r="AO6317" s="78"/>
      <c r="AP6317" s="78"/>
      <c r="AQ6317" s="78"/>
      <c r="AR6317" s="78"/>
      <c r="AS6317" s="78"/>
      <c r="AT6317" s="78"/>
      <c r="AU6317" s="78"/>
      <c r="AV6317" s="78"/>
      <c r="AW6317" s="77"/>
      <c r="AX6317" s="144"/>
      <c r="AY6317" s="144"/>
      <c r="AZ6317" s="144"/>
      <c r="BA6317" s="54"/>
      <c r="BB6317" s="54"/>
    </row>
    <row r="6318" spans="2:54" x14ac:dyDescent="0.25">
      <c r="B6318" s="77"/>
      <c r="C6318" s="77"/>
      <c r="D6318" s="77"/>
      <c r="E6318" s="77"/>
      <c r="F6318" s="77"/>
      <c r="G6318" s="77"/>
      <c r="I6318" s="78"/>
      <c r="K6318" s="78"/>
      <c r="L6318" s="77"/>
      <c r="M6318" s="78"/>
      <c r="N6318" s="78"/>
      <c r="O6318" s="78"/>
      <c r="P6318" s="78"/>
      <c r="Q6318" s="144"/>
      <c r="R6318" s="78"/>
      <c r="S6318" s="78"/>
      <c r="T6318" s="78"/>
      <c r="U6318" s="78"/>
      <c r="V6318" s="219"/>
      <c r="W6318" s="78"/>
      <c r="X6318" s="78"/>
      <c r="Y6318" s="78"/>
      <c r="Z6318" s="78"/>
      <c r="AA6318" s="77"/>
      <c r="AB6318" s="77"/>
      <c r="AC6318" s="78"/>
      <c r="AD6318" s="104"/>
      <c r="AE6318" s="78"/>
      <c r="AF6318" s="104"/>
      <c r="AG6318" s="78"/>
      <c r="AH6318" s="104"/>
      <c r="AI6318" s="78"/>
      <c r="AJ6318" s="104"/>
      <c r="AK6318" s="78"/>
      <c r="AL6318" s="78"/>
      <c r="AM6318" s="8"/>
      <c r="AN6318" s="78"/>
      <c r="AO6318" s="78"/>
      <c r="AP6318" s="78"/>
      <c r="AQ6318" s="78"/>
      <c r="AR6318" s="78"/>
      <c r="AS6318" s="78"/>
      <c r="AT6318" s="78"/>
      <c r="AU6318" s="78"/>
      <c r="AV6318" s="78"/>
      <c r="AW6318" s="77"/>
      <c r="AX6318" s="144"/>
      <c r="AY6318" s="144"/>
      <c r="AZ6318" s="144"/>
      <c r="BA6318" s="54"/>
      <c r="BB6318" s="54"/>
    </row>
    <row r="6319" spans="2:54" x14ac:dyDescent="0.25">
      <c r="B6319" s="77"/>
      <c r="C6319" s="77"/>
      <c r="D6319" s="77"/>
      <c r="E6319" s="77"/>
      <c r="F6319" s="77"/>
      <c r="G6319" s="77"/>
      <c r="I6319" s="78"/>
      <c r="K6319" s="78"/>
      <c r="L6319" s="77"/>
      <c r="M6319" s="78"/>
      <c r="N6319" s="78"/>
      <c r="O6319" s="78"/>
      <c r="P6319" s="78"/>
      <c r="Q6319" s="144"/>
      <c r="R6319" s="78"/>
      <c r="S6319" s="78"/>
      <c r="T6319" s="78"/>
      <c r="U6319" s="78"/>
      <c r="V6319" s="219"/>
      <c r="W6319" s="78"/>
      <c r="X6319" s="78"/>
      <c r="Y6319" s="78"/>
      <c r="Z6319" s="78"/>
      <c r="AA6319" s="77"/>
      <c r="AB6319" s="77"/>
      <c r="AC6319" s="78"/>
      <c r="AD6319" s="104"/>
      <c r="AE6319" s="78"/>
      <c r="AF6319" s="104"/>
      <c r="AG6319" s="78"/>
      <c r="AH6319" s="104"/>
      <c r="AI6319" s="78"/>
      <c r="AJ6319" s="104"/>
      <c r="AK6319" s="78"/>
      <c r="AL6319" s="78"/>
      <c r="AM6319" s="8"/>
      <c r="AN6319" s="78"/>
      <c r="AO6319" s="78"/>
      <c r="AP6319" s="78"/>
      <c r="AQ6319" s="78"/>
      <c r="AR6319" s="78"/>
      <c r="AS6319" s="78"/>
      <c r="AT6319" s="78"/>
      <c r="AU6319" s="78"/>
      <c r="AV6319" s="78"/>
      <c r="AW6319" s="77"/>
      <c r="AX6319" s="144"/>
      <c r="AY6319" s="144"/>
      <c r="AZ6319" s="144"/>
      <c r="BA6319" s="54"/>
      <c r="BB6319" s="54"/>
    </row>
    <row r="6320" spans="2:54" x14ac:dyDescent="0.25">
      <c r="B6320" s="77"/>
      <c r="C6320" s="77"/>
      <c r="D6320" s="77"/>
      <c r="E6320" s="77"/>
      <c r="F6320" s="77"/>
      <c r="G6320" s="77"/>
      <c r="I6320" s="78"/>
      <c r="K6320" s="78"/>
      <c r="L6320" s="77"/>
      <c r="M6320" s="78"/>
      <c r="N6320" s="78"/>
      <c r="O6320" s="78"/>
      <c r="P6320" s="78"/>
      <c r="Q6320" s="144"/>
      <c r="R6320" s="78"/>
      <c r="S6320" s="78"/>
      <c r="T6320" s="78"/>
      <c r="U6320" s="78"/>
      <c r="V6320" s="219"/>
      <c r="W6320" s="78"/>
      <c r="X6320" s="78"/>
      <c r="Y6320" s="78"/>
      <c r="Z6320" s="78"/>
      <c r="AA6320" s="77"/>
      <c r="AB6320" s="77"/>
      <c r="AC6320" s="78"/>
      <c r="AD6320" s="104"/>
      <c r="AE6320" s="78"/>
      <c r="AF6320" s="104"/>
      <c r="AG6320" s="78"/>
      <c r="AH6320" s="104"/>
      <c r="AI6320" s="78"/>
      <c r="AJ6320" s="104"/>
      <c r="AK6320" s="78"/>
      <c r="AL6320" s="78"/>
      <c r="AM6320" s="8"/>
      <c r="AN6320" s="78"/>
      <c r="AO6320" s="78"/>
      <c r="AP6320" s="78"/>
      <c r="AQ6320" s="78"/>
      <c r="AR6320" s="78"/>
      <c r="AS6320" s="78"/>
      <c r="AT6320" s="78"/>
      <c r="AU6320" s="78"/>
      <c r="AV6320" s="78"/>
      <c r="AW6320" s="77"/>
      <c r="AX6320" s="144"/>
      <c r="AY6320" s="144"/>
      <c r="AZ6320" s="144"/>
      <c r="BA6320" s="54"/>
      <c r="BB6320" s="54"/>
    </row>
    <row r="6321" spans="2:54" x14ac:dyDescent="0.25">
      <c r="B6321" s="77"/>
      <c r="C6321" s="77"/>
      <c r="D6321" s="77"/>
      <c r="E6321" s="77"/>
      <c r="F6321" s="77"/>
      <c r="G6321" s="77"/>
      <c r="I6321" s="78"/>
      <c r="K6321" s="78"/>
      <c r="L6321" s="77"/>
      <c r="M6321" s="78"/>
      <c r="N6321" s="78"/>
      <c r="O6321" s="78"/>
      <c r="P6321" s="78"/>
      <c r="Q6321" s="144"/>
      <c r="R6321" s="78"/>
      <c r="S6321" s="78"/>
      <c r="T6321" s="78"/>
      <c r="U6321" s="78"/>
      <c r="V6321" s="219"/>
      <c r="W6321" s="78"/>
      <c r="X6321" s="78"/>
      <c r="Y6321" s="78"/>
      <c r="Z6321" s="78"/>
      <c r="AA6321" s="77"/>
      <c r="AB6321" s="77"/>
      <c r="AC6321" s="78"/>
      <c r="AD6321" s="104"/>
      <c r="AE6321" s="78"/>
      <c r="AF6321" s="104"/>
      <c r="AG6321" s="78"/>
      <c r="AH6321" s="104"/>
      <c r="AI6321" s="78"/>
      <c r="AJ6321" s="104"/>
      <c r="AK6321" s="78"/>
      <c r="AL6321" s="78"/>
      <c r="AM6321" s="8"/>
      <c r="AN6321" s="78"/>
      <c r="AO6321" s="78"/>
      <c r="AP6321" s="78"/>
      <c r="AQ6321" s="78"/>
      <c r="AR6321" s="78"/>
      <c r="AS6321" s="78"/>
      <c r="AT6321" s="78"/>
      <c r="AU6321" s="78"/>
      <c r="AV6321" s="78"/>
      <c r="AW6321" s="77"/>
      <c r="AX6321" s="144"/>
      <c r="AY6321" s="144"/>
      <c r="AZ6321" s="144"/>
      <c r="BA6321" s="54"/>
      <c r="BB6321" s="54"/>
    </row>
    <row r="6322" spans="2:54" x14ac:dyDescent="0.25">
      <c r="B6322" s="77"/>
      <c r="C6322" s="77"/>
      <c r="D6322" s="77"/>
      <c r="E6322" s="77"/>
      <c r="F6322" s="77"/>
      <c r="G6322" s="77"/>
      <c r="I6322" s="78"/>
      <c r="K6322" s="78"/>
      <c r="L6322" s="77"/>
      <c r="M6322" s="78"/>
      <c r="N6322" s="78"/>
      <c r="O6322" s="78"/>
      <c r="P6322" s="78"/>
      <c r="Q6322" s="144"/>
      <c r="R6322" s="78"/>
      <c r="S6322" s="78"/>
      <c r="T6322" s="78"/>
      <c r="U6322" s="78"/>
      <c r="V6322" s="219"/>
      <c r="W6322" s="78"/>
      <c r="X6322" s="78"/>
      <c r="Y6322" s="78"/>
      <c r="Z6322" s="78"/>
      <c r="AA6322" s="77"/>
      <c r="AB6322" s="77"/>
      <c r="AC6322" s="78"/>
      <c r="AD6322" s="104"/>
      <c r="AE6322" s="78"/>
      <c r="AF6322" s="104"/>
      <c r="AG6322" s="78"/>
      <c r="AH6322" s="104"/>
      <c r="AI6322" s="78"/>
      <c r="AJ6322" s="104"/>
      <c r="AK6322" s="78"/>
      <c r="AL6322" s="78"/>
      <c r="AM6322" s="8"/>
      <c r="AN6322" s="78"/>
      <c r="AO6322" s="78"/>
      <c r="AP6322" s="78"/>
      <c r="AQ6322" s="78"/>
      <c r="AR6322" s="78"/>
      <c r="AS6322" s="78"/>
      <c r="AT6322" s="78"/>
      <c r="AU6322" s="78"/>
      <c r="AV6322" s="78"/>
      <c r="AW6322" s="77"/>
      <c r="AX6322" s="144"/>
      <c r="AY6322" s="144"/>
      <c r="AZ6322" s="144"/>
      <c r="BA6322" s="54"/>
      <c r="BB6322" s="54"/>
    </row>
    <row r="6323" spans="2:54" x14ac:dyDescent="0.25">
      <c r="B6323" s="77"/>
      <c r="C6323" s="77"/>
      <c r="D6323" s="77"/>
      <c r="E6323" s="77"/>
      <c r="F6323" s="77"/>
      <c r="G6323" s="77"/>
      <c r="I6323" s="78"/>
      <c r="K6323" s="78"/>
      <c r="L6323" s="77"/>
      <c r="M6323" s="78"/>
      <c r="N6323" s="78"/>
      <c r="O6323" s="78"/>
      <c r="P6323" s="78"/>
      <c r="Q6323" s="144"/>
      <c r="R6323" s="78"/>
      <c r="S6323" s="78"/>
      <c r="T6323" s="78"/>
      <c r="U6323" s="78"/>
      <c r="V6323" s="219"/>
      <c r="W6323" s="78"/>
      <c r="X6323" s="78"/>
      <c r="Y6323" s="78"/>
      <c r="Z6323" s="78"/>
      <c r="AA6323" s="77"/>
      <c r="AB6323" s="77"/>
      <c r="AC6323" s="78"/>
      <c r="AD6323" s="104"/>
      <c r="AE6323" s="78"/>
      <c r="AF6323" s="104"/>
      <c r="AG6323" s="78"/>
      <c r="AH6323" s="104"/>
      <c r="AI6323" s="78"/>
      <c r="AJ6323" s="104"/>
      <c r="AK6323" s="78"/>
      <c r="AL6323" s="78"/>
      <c r="AM6323" s="8"/>
      <c r="AN6323" s="78"/>
      <c r="AO6323" s="78"/>
      <c r="AP6323" s="78"/>
      <c r="AQ6323" s="78"/>
      <c r="AR6323" s="78"/>
      <c r="AS6323" s="78"/>
      <c r="AT6323" s="78"/>
      <c r="AU6323" s="78"/>
      <c r="AV6323" s="78"/>
      <c r="AW6323" s="77"/>
      <c r="AX6323" s="144"/>
      <c r="AY6323" s="144"/>
      <c r="AZ6323" s="144"/>
      <c r="BA6323" s="54"/>
      <c r="BB6323" s="54"/>
    </row>
    <row r="6324" spans="2:54" x14ac:dyDescent="0.25">
      <c r="B6324" s="77"/>
      <c r="C6324" s="77"/>
      <c r="D6324" s="77"/>
      <c r="E6324" s="77"/>
      <c r="F6324" s="77"/>
      <c r="G6324" s="77"/>
      <c r="I6324" s="78"/>
      <c r="K6324" s="78"/>
      <c r="L6324" s="77"/>
      <c r="M6324" s="78"/>
      <c r="N6324" s="78"/>
      <c r="O6324" s="78"/>
      <c r="P6324" s="78"/>
      <c r="Q6324" s="144"/>
      <c r="R6324" s="78"/>
      <c r="S6324" s="78"/>
      <c r="T6324" s="78"/>
      <c r="U6324" s="78"/>
      <c r="V6324" s="219"/>
      <c r="W6324" s="78"/>
      <c r="X6324" s="78"/>
      <c r="Y6324" s="78"/>
      <c r="Z6324" s="78"/>
      <c r="AA6324" s="77"/>
      <c r="AB6324" s="77"/>
      <c r="AC6324" s="78"/>
      <c r="AD6324" s="104"/>
      <c r="AE6324" s="78"/>
      <c r="AF6324" s="104"/>
      <c r="AG6324" s="78"/>
      <c r="AH6324" s="104"/>
      <c r="AI6324" s="78"/>
      <c r="AJ6324" s="104"/>
      <c r="AK6324" s="78"/>
      <c r="AL6324" s="78"/>
      <c r="AM6324" s="8"/>
      <c r="AN6324" s="78"/>
      <c r="AO6324" s="78"/>
      <c r="AP6324" s="78"/>
      <c r="AQ6324" s="78"/>
      <c r="AR6324" s="78"/>
      <c r="AS6324" s="78"/>
      <c r="AT6324" s="78"/>
      <c r="AU6324" s="78"/>
      <c r="AV6324" s="78"/>
      <c r="AW6324" s="77"/>
      <c r="AX6324" s="144"/>
      <c r="AY6324" s="144"/>
      <c r="AZ6324" s="144"/>
      <c r="BA6324" s="54"/>
      <c r="BB6324" s="54"/>
    </row>
    <row r="6325" spans="2:54" x14ac:dyDescent="0.25">
      <c r="B6325" s="77"/>
      <c r="C6325" s="77"/>
      <c r="D6325" s="77"/>
      <c r="E6325" s="77"/>
      <c r="F6325" s="77"/>
      <c r="G6325" s="77"/>
      <c r="I6325" s="78"/>
      <c r="K6325" s="78"/>
      <c r="L6325" s="77"/>
      <c r="M6325" s="78"/>
      <c r="N6325" s="78"/>
      <c r="O6325" s="78"/>
      <c r="P6325" s="78"/>
      <c r="Q6325" s="144"/>
      <c r="R6325" s="78"/>
      <c r="S6325" s="78"/>
      <c r="T6325" s="78"/>
      <c r="U6325" s="78"/>
      <c r="V6325" s="219"/>
      <c r="W6325" s="78"/>
      <c r="X6325" s="78"/>
      <c r="Y6325" s="78"/>
      <c r="Z6325" s="78"/>
      <c r="AA6325" s="77"/>
      <c r="AB6325" s="77"/>
      <c r="AC6325" s="78"/>
      <c r="AD6325" s="104"/>
      <c r="AE6325" s="78"/>
      <c r="AF6325" s="104"/>
      <c r="AG6325" s="78"/>
      <c r="AH6325" s="104"/>
      <c r="AI6325" s="78"/>
      <c r="AJ6325" s="104"/>
      <c r="AK6325" s="78"/>
      <c r="AL6325" s="78"/>
      <c r="AM6325" s="8"/>
      <c r="AN6325" s="78"/>
      <c r="AO6325" s="78"/>
      <c r="AP6325" s="78"/>
      <c r="AQ6325" s="78"/>
      <c r="AR6325" s="78"/>
      <c r="AS6325" s="78"/>
      <c r="AT6325" s="78"/>
      <c r="AU6325" s="78"/>
      <c r="AV6325" s="78"/>
      <c r="AW6325" s="77"/>
      <c r="AX6325" s="144"/>
      <c r="AY6325" s="144"/>
      <c r="AZ6325" s="144"/>
      <c r="BA6325" s="54"/>
      <c r="BB6325" s="54"/>
    </row>
    <row r="6326" spans="2:54" x14ac:dyDescent="0.25">
      <c r="B6326" s="77"/>
      <c r="C6326" s="77"/>
      <c r="D6326" s="77"/>
      <c r="E6326" s="77"/>
      <c r="F6326" s="77"/>
      <c r="G6326" s="77"/>
      <c r="I6326" s="78"/>
      <c r="K6326" s="78"/>
      <c r="L6326" s="77"/>
      <c r="M6326" s="78"/>
      <c r="N6326" s="78"/>
      <c r="O6326" s="78"/>
      <c r="P6326" s="78"/>
      <c r="Q6326" s="144"/>
      <c r="R6326" s="78"/>
      <c r="S6326" s="78"/>
      <c r="T6326" s="78"/>
      <c r="U6326" s="78"/>
      <c r="V6326" s="219"/>
      <c r="W6326" s="78"/>
      <c r="X6326" s="78"/>
      <c r="Y6326" s="78"/>
      <c r="Z6326" s="78"/>
      <c r="AA6326" s="77"/>
      <c r="AB6326" s="77"/>
      <c r="AC6326" s="78"/>
      <c r="AD6326" s="104"/>
      <c r="AE6326" s="78"/>
      <c r="AF6326" s="104"/>
      <c r="AG6326" s="78"/>
      <c r="AH6326" s="104"/>
      <c r="AI6326" s="78"/>
      <c r="AJ6326" s="104"/>
      <c r="AK6326" s="78"/>
      <c r="AL6326" s="78"/>
      <c r="AM6326" s="8"/>
      <c r="AN6326" s="78"/>
      <c r="AO6326" s="78"/>
      <c r="AP6326" s="78"/>
      <c r="AQ6326" s="78"/>
      <c r="AR6326" s="78"/>
      <c r="AS6326" s="78"/>
      <c r="AT6326" s="78"/>
      <c r="AU6326" s="78"/>
      <c r="AV6326" s="78"/>
      <c r="AW6326" s="77"/>
      <c r="AX6326" s="144"/>
      <c r="AY6326" s="144"/>
      <c r="AZ6326" s="144"/>
      <c r="BA6326" s="54"/>
      <c r="BB6326" s="54"/>
    </row>
    <row r="6327" spans="2:54" x14ac:dyDescent="0.25">
      <c r="B6327" s="77"/>
      <c r="C6327" s="77"/>
      <c r="D6327" s="77"/>
      <c r="E6327" s="77"/>
      <c r="F6327" s="77"/>
      <c r="G6327" s="77"/>
      <c r="I6327" s="78"/>
      <c r="K6327" s="78"/>
      <c r="L6327" s="77"/>
      <c r="M6327" s="78"/>
      <c r="N6327" s="78"/>
      <c r="O6327" s="78"/>
      <c r="P6327" s="78"/>
      <c r="Q6327" s="144"/>
      <c r="R6327" s="78"/>
      <c r="S6327" s="78"/>
      <c r="T6327" s="78"/>
      <c r="U6327" s="78"/>
      <c r="V6327" s="219"/>
      <c r="W6327" s="78"/>
      <c r="X6327" s="78"/>
      <c r="Y6327" s="78"/>
      <c r="Z6327" s="78"/>
      <c r="AA6327" s="77"/>
      <c r="AB6327" s="77"/>
      <c r="AC6327" s="78"/>
      <c r="AD6327" s="104"/>
      <c r="AE6327" s="78"/>
      <c r="AF6327" s="104"/>
      <c r="AG6327" s="78"/>
      <c r="AH6327" s="104"/>
      <c r="AI6327" s="78"/>
      <c r="AJ6327" s="104"/>
      <c r="AK6327" s="78"/>
      <c r="AL6327" s="78"/>
      <c r="AM6327" s="8"/>
      <c r="AN6327" s="78"/>
      <c r="AO6327" s="78"/>
      <c r="AP6327" s="78"/>
      <c r="AQ6327" s="78"/>
      <c r="AR6327" s="78"/>
      <c r="AS6327" s="78"/>
      <c r="AT6327" s="78"/>
      <c r="AU6327" s="78"/>
      <c r="AV6327" s="78"/>
      <c r="AW6327" s="77"/>
      <c r="AX6327" s="144"/>
      <c r="AY6327" s="144"/>
      <c r="AZ6327" s="144"/>
      <c r="BA6327" s="54"/>
      <c r="BB6327" s="54"/>
    </row>
    <row r="6328" spans="2:54" x14ac:dyDescent="0.25">
      <c r="B6328" s="77"/>
      <c r="C6328" s="77"/>
      <c r="D6328" s="77"/>
      <c r="E6328" s="77"/>
      <c r="F6328" s="77"/>
      <c r="G6328" s="77"/>
      <c r="I6328" s="78"/>
      <c r="K6328" s="78"/>
      <c r="L6328" s="77"/>
      <c r="M6328" s="78"/>
      <c r="N6328" s="78"/>
      <c r="O6328" s="78"/>
      <c r="P6328" s="78"/>
      <c r="Q6328" s="144"/>
      <c r="R6328" s="78"/>
      <c r="S6328" s="78"/>
      <c r="T6328" s="78"/>
      <c r="U6328" s="78"/>
      <c r="V6328" s="219"/>
      <c r="W6328" s="78"/>
      <c r="X6328" s="78"/>
      <c r="Y6328" s="78"/>
      <c r="Z6328" s="78"/>
      <c r="AA6328" s="77"/>
      <c r="AB6328" s="77"/>
      <c r="AC6328" s="78"/>
      <c r="AD6328" s="104"/>
      <c r="AE6328" s="78"/>
      <c r="AF6328" s="104"/>
      <c r="AG6328" s="78"/>
      <c r="AH6328" s="104"/>
      <c r="AI6328" s="78"/>
      <c r="AJ6328" s="104"/>
      <c r="AK6328" s="78"/>
      <c r="AL6328" s="78"/>
      <c r="AM6328" s="8"/>
      <c r="AN6328" s="78"/>
      <c r="AO6328" s="78"/>
      <c r="AP6328" s="78"/>
      <c r="AQ6328" s="78"/>
      <c r="AR6328" s="78"/>
      <c r="AS6328" s="78"/>
      <c r="AT6328" s="78"/>
      <c r="AU6328" s="78"/>
      <c r="AV6328" s="78"/>
      <c r="AW6328" s="77"/>
      <c r="AX6328" s="144"/>
      <c r="AY6328" s="144"/>
      <c r="AZ6328" s="144"/>
      <c r="BA6328" s="54"/>
      <c r="BB6328" s="54"/>
    </row>
    <row r="6329" spans="2:54" x14ac:dyDescent="0.25">
      <c r="B6329" s="77"/>
      <c r="C6329" s="77"/>
      <c r="D6329" s="77"/>
      <c r="E6329" s="77"/>
      <c r="F6329" s="77"/>
      <c r="G6329" s="77"/>
      <c r="I6329" s="78"/>
      <c r="K6329" s="78"/>
      <c r="L6329" s="77"/>
      <c r="M6329" s="78"/>
      <c r="N6329" s="78"/>
      <c r="O6329" s="78"/>
      <c r="P6329" s="78"/>
      <c r="Q6329" s="144"/>
      <c r="R6329" s="78"/>
      <c r="S6329" s="78"/>
      <c r="T6329" s="78"/>
      <c r="U6329" s="78"/>
      <c r="V6329" s="219"/>
      <c r="W6329" s="78"/>
      <c r="X6329" s="78"/>
      <c r="Y6329" s="78"/>
      <c r="Z6329" s="78"/>
      <c r="AA6329" s="77"/>
      <c r="AB6329" s="77"/>
      <c r="AC6329" s="78"/>
      <c r="AD6329" s="104"/>
      <c r="AE6329" s="78"/>
      <c r="AF6329" s="104"/>
      <c r="AG6329" s="78"/>
      <c r="AH6329" s="104"/>
      <c r="AI6329" s="78"/>
      <c r="AJ6329" s="104"/>
      <c r="AK6329" s="78"/>
      <c r="AL6329" s="78"/>
      <c r="AM6329" s="8"/>
      <c r="AN6329" s="78"/>
      <c r="AO6329" s="78"/>
      <c r="AP6329" s="78"/>
      <c r="AQ6329" s="78"/>
      <c r="AR6329" s="78"/>
      <c r="AS6329" s="78"/>
      <c r="AT6329" s="78"/>
      <c r="AU6329" s="78"/>
      <c r="AV6329" s="78"/>
      <c r="AW6329" s="77"/>
      <c r="AX6329" s="144"/>
      <c r="AY6329" s="144"/>
      <c r="AZ6329" s="144"/>
      <c r="BA6329" s="54"/>
      <c r="BB6329" s="54"/>
    </row>
    <row r="6330" spans="2:54" x14ac:dyDescent="0.25">
      <c r="B6330" s="77"/>
      <c r="C6330" s="77"/>
      <c r="D6330" s="77"/>
      <c r="E6330" s="77"/>
      <c r="F6330" s="77"/>
      <c r="G6330" s="77"/>
      <c r="I6330" s="78"/>
      <c r="K6330" s="78"/>
      <c r="L6330" s="77"/>
      <c r="M6330" s="78"/>
      <c r="N6330" s="78"/>
      <c r="O6330" s="78"/>
      <c r="P6330" s="78"/>
      <c r="Q6330" s="144"/>
      <c r="R6330" s="78"/>
      <c r="S6330" s="78"/>
      <c r="T6330" s="78"/>
      <c r="U6330" s="78"/>
      <c r="V6330" s="219"/>
      <c r="W6330" s="78"/>
      <c r="X6330" s="78"/>
      <c r="Y6330" s="78"/>
      <c r="Z6330" s="78"/>
      <c r="AA6330" s="77"/>
      <c r="AB6330" s="77"/>
      <c r="AC6330" s="78"/>
      <c r="AD6330" s="104"/>
      <c r="AE6330" s="78"/>
      <c r="AF6330" s="104"/>
      <c r="AG6330" s="78"/>
      <c r="AH6330" s="104"/>
      <c r="AI6330" s="78"/>
      <c r="AJ6330" s="104"/>
      <c r="AK6330" s="78"/>
      <c r="AL6330" s="78"/>
      <c r="AM6330" s="8"/>
      <c r="AN6330" s="78"/>
      <c r="AO6330" s="78"/>
      <c r="AP6330" s="78"/>
      <c r="AQ6330" s="78"/>
      <c r="AR6330" s="78"/>
      <c r="AS6330" s="78"/>
      <c r="AT6330" s="78"/>
      <c r="AU6330" s="78"/>
      <c r="AV6330" s="78"/>
      <c r="AW6330" s="77"/>
      <c r="AX6330" s="144"/>
      <c r="AY6330" s="144"/>
      <c r="AZ6330" s="144"/>
      <c r="BA6330" s="54"/>
      <c r="BB6330" s="54"/>
    </row>
    <row r="6331" spans="2:54" x14ac:dyDescent="0.25">
      <c r="B6331" s="77"/>
      <c r="C6331" s="77"/>
      <c r="D6331" s="77"/>
      <c r="E6331" s="77"/>
      <c r="F6331" s="77"/>
      <c r="G6331" s="77"/>
      <c r="I6331" s="78"/>
      <c r="K6331" s="78"/>
      <c r="L6331" s="77"/>
      <c r="M6331" s="78"/>
      <c r="N6331" s="78"/>
      <c r="O6331" s="78"/>
      <c r="P6331" s="78"/>
      <c r="Q6331" s="144"/>
      <c r="R6331" s="78"/>
      <c r="S6331" s="78"/>
      <c r="T6331" s="78"/>
      <c r="U6331" s="78"/>
      <c r="V6331" s="219"/>
      <c r="W6331" s="78"/>
      <c r="X6331" s="78"/>
      <c r="Y6331" s="78"/>
      <c r="Z6331" s="78"/>
      <c r="AA6331" s="77"/>
      <c r="AB6331" s="77"/>
      <c r="AC6331" s="78"/>
      <c r="AD6331" s="104"/>
      <c r="AE6331" s="78"/>
      <c r="AF6331" s="104"/>
      <c r="AG6331" s="78"/>
      <c r="AH6331" s="104"/>
      <c r="AI6331" s="78"/>
      <c r="AJ6331" s="104"/>
      <c r="AK6331" s="78"/>
      <c r="AL6331" s="78"/>
      <c r="AM6331" s="8"/>
      <c r="AN6331" s="78"/>
      <c r="AO6331" s="78"/>
      <c r="AP6331" s="78"/>
      <c r="AQ6331" s="78"/>
      <c r="AR6331" s="78"/>
      <c r="AS6331" s="78"/>
      <c r="AT6331" s="78"/>
      <c r="AU6331" s="78"/>
      <c r="AV6331" s="78"/>
      <c r="AW6331" s="77"/>
      <c r="AX6331" s="144"/>
      <c r="AY6331" s="144"/>
      <c r="AZ6331" s="144"/>
      <c r="BA6331" s="54"/>
      <c r="BB6331" s="54"/>
    </row>
    <row r="6332" spans="2:54" x14ac:dyDescent="0.25">
      <c r="B6332" s="77"/>
      <c r="C6332" s="77"/>
      <c r="D6332" s="77"/>
      <c r="E6332" s="77"/>
      <c r="F6332" s="77"/>
      <c r="G6332" s="77"/>
      <c r="I6332" s="78"/>
      <c r="K6332" s="78"/>
      <c r="L6332" s="77"/>
      <c r="M6332" s="78"/>
      <c r="N6332" s="78"/>
      <c r="O6332" s="78"/>
      <c r="P6332" s="78"/>
      <c r="Q6332" s="144"/>
      <c r="R6332" s="78"/>
      <c r="S6332" s="78"/>
      <c r="T6332" s="78"/>
      <c r="U6332" s="78"/>
      <c r="V6332" s="219"/>
      <c r="W6332" s="78"/>
      <c r="X6332" s="78"/>
      <c r="Y6332" s="78"/>
      <c r="Z6332" s="78"/>
      <c r="AA6332" s="77"/>
      <c r="AB6332" s="77"/>
      <c r="AC6332" s="78"/>
      <c r="AD6332" s="104"/>
      <c r="AE6332" s="78"/>
      <c r="AF6332" s="104"/>
      <c r="AG6332" s="78"/>
      <c r="AH6332" s="104"/>
      <c r="AI6332" s="78"/>
      <c r="AJ6332" s="104"/>
      <c r="AK6332" s="78"/>
      <c r="AL6332" s="78"/>
      <c r="AM6332" s="8"/>
      <c r="AN6332" s="78"/>
      <c r="AO6332" s="78"/>
      <c r="AP6332" s="78"/>
      <c r="AQ6332" s="78"/>
      <c r="AR6332" s="78"/>
      <c r="AS6332" s="78"/>
      <c r="AT6332" s="78"/>
      <c r="AU6332" s="78"/>
      <c r="AV6332" s="78"/>
      <c r="AW6332" s="77"/>
      <c r="AX6332" s="144"/>
      <c r="AY6332" s="144"/>
      <c r="AZ6332" s="144"/>
      <c r="BA6332" s="54"/>
      <c r="BB6332" s="54"/>
    </row>
    <row r="6333" spans="2:54" x14ac:dyDescent="0.25">
      <c r="B6333" s="77"/>
      <c r="C6333" s="77"/>
      <c r="D6333" s="77"/>
      <c r="E6333" s="77"/>
      <c r="F6333" s="77"/>
      <c r="G6333" s="77"/>
      <c r="I6333" s="78"/>
      <c r="K6333" s="78"/>
      <c r="L6333" s="77"/>
      <c r="M6333" s="78"/>
      <c r="N6333" s="78"/>
      <c r="O6333" s="78"/>
      <c r="P6333" s="78"/>
      <c r="Q6333" s="144"/>
      <c r="R6333" s="78"/>
      <c r="S6333" s="78"/>
      <c r="T6333" s="78"/>
      <c r="U6333" s="78"/>
      <c r="V6333" s="219"/>
      <c r="W6333" s="78"/>
      <c r="X6333" s="78"/>
      <c r="Y6333" s="78"/>
      <c r="Z6333" s="78"/>
      <c r="AA6333" s="77"/>
      <c r="AB6333" s="77"/>
      <c r="AC6333" s="78"/>
      <c r="AD6333" s="104"/>
      <c r="AE6333" s="78"/>
      <c r="AF6333" s="104"/>
      <c r="AG6333" s="78"/>
      <c r="AH6333" s="104"/>
      <c r="AI6333" s="78"/>
      <c r="AJ6333" s="104"/>
      <c r="AK6333" s="78"/>
      <c r="AL6333" s="78"/>
      <c r="AM6333" s="8"/>
      <c r="AN6333" s="78"/>
      <c r="AO6333" s="78"/>
      <c r="AP6333" s="78"/>
      <c r="AQ6333" s="78"/>
      <c r="AR6333" s="78"/>
      <c r="AS6333" s="78"/>
      <c r="AT6333" s="78"/>
      <c r="AU6333" s="78"/>
      <c r="AV6333" s="78"/>
      <c r="AW6333" s="77"/>
      <c r="AX6333" s="144"/>
      <c r="AY6333" s="144"/>
      <c r="AZ6333" s="144"/>
      <c r="BA6333" s="54"/>
      <c r="BB6333" s="54"/>
    </row>
    <row r="6334" spans="2:54" x14ac:dyDescent="0.25">
      <c r="B6334" s="77"/>
      <c r="C6334" s="77"/>
      <c r="D6334" s="77"/>
      <c r="E6334" s="77"/>
      <c r="F6334" s="77"/>
      <c r="G6334" s="77"/>
      <c r="I6334" s="78"/>
      <c r="K6334" s="78"/>
      <c r="L6334" s="77"/>
      <c r="M6334" s="78"/>
      <c r="N6334" s="78"/>
      <c r="O6334" s="78"/>
      <c r="P6334" s="78"/>
      <c r="Q6334" s="144"/>
      <c r="R6334" s="78"/>
      <c r="S6334" s="78"/>
      <c r="T6334" s="78"/>
      <c r="U6334" s="78"/>
      <c r="V6334" s="219"/>
      <c r="W6334" s="78"/>
      <c r="X6334" s="78"/>
      <c r="Y6334" s="78"/>
      <c r="Z6334" s="78"/>
      <c r="AA6334" s="77"/>
      <c r="AB6334" s="77"/>
      <c r="AC6334" s="78"/>
      <c r="AD6334" s="104"/>
      <c r="AE6334" s="78"/>
      <c r="AF6334" s="104"/>
      <c r="AG6334" s="78"/>
      <c r="AH6334" s="104"/>
      <c r="AI6334" s="78"/>
      <c r="AJ6334" s="104"/>
      <c r="AK6334" s="78"/>
      <c r="AL6334" s="78"/>
      <c r="AM6334" s="8"/>
      <c r="AN6334" s="78"/>
      <c r="AO6334" s="78"/>
      <c r="AP6334" s="78"/>
      <c r="AQ6334" s="78"/>
      <c r="AR6334" s="78"/>
      <c r="AS6334" s="78"/>
      <c r="AT6334" s="78"/>
      <c r="AU6334" s="78"/>
      <c r="AV6334" s="78"/>
      <c r="AW6334" s="77"/>
      <c r="AX6334" s="144"/>
      <c r="AY6334" s="144"/>
      <c r="AZ6334" s="144"/>
      <c r="BA6334" s="54"/>
      <c r="BB6334" s="54"/>
    </row>
    <row r="6335" spans="2:54" x14ac:dyDescent="0.25">
      <c r="B6335" s="77"/>
      <c r="C6335" s="77"/>
      <c r="D6335" s="77"/>
      <c r="E6335" s="77"/>
      <c r="F6335" s="77"/>
      <c r="G6335" s="77"/>
      <c r="I6335" s="78"/>
      <c r="K6335" s="78"/>
      <c r="L6335" s="77"/>
      <c r="M6335" s="78"/>
      <c r="N6335" s="78"/>
      <c r="O6335" s="78"/>
      <c r="P6335" s="78"/>
      <c r="Q6335" s="144"/>
      <c r="R6335" s="78"/>
      <c r="S6335" s="78"/>
      <c r="T6335" s="78"/>
      <c r="U6335" s="78"/>
      <c r="V6335" s="219"/>
      <c r="W6335" s="78"/>
      <c r="X6335" s="78"/>
      <c r="Y6335" s="78"/>
      <c r="Z6335" s="78"/>
      <c r="AA6335" s="77"/>
      <c r="AB6335" s="77"/>
      <c r="AC6335" s="78"/>
      <c r="AD6335" s="104"/>
      <c r="AE6335" s="78"/>
      <c r="AF6335" s="104"/>
      <c r="AG6335" s="78"/>
      <c r="AH6335" s="104"/>
      <c r="AI6335" s="78"/>
      <c r="AJ6335" s="104"/>
      <c r="AK6335" s="78"/>
      <c r="AL6335" s="78"/>
      <c r="AM6335" s="8"/>
      <c r="AN6335" s="78"/>
      <c r="AO6335" s="78"/>
      <c r="AP6335" s="78"/>
      <c r="AQ6335" s="78"/>
      <c r="AR6335" s="78"/>
      <c r="AS6335" s="78"/>
      <c r="AT6335" s="78"/>
      <c r="AU6335" s="78"/>
      <c r="AV6335" s="78"/>
      <c r="AW6335" s="77"/>
      <c r="AX6335" s="144"/>
      <c r="AY6335" s="144"/>
      <c r="AZ6335" s="144"/>
      <c r="BA6335" s="54"/>
      <c r="BB6335" s="54"/>
    </row>
    <row r="6336" spans="2:54" x14ac:dyDescent="0.25">
      <c r="B6336" s="77"/>
      <c r="C6336" s="77"/>
      <c r="D6336" s="77"/>
      <c r="E6336" s="77"/>
      <c r="F6336" s="77"/>
      <c r="G6336" s="77"/>
      <c r="I6336" s="78"/>
      <c r="K6336" s="78"/>
      <c r="L6336" s="77"/>
      <c r="M6336" s="78"/>
      <c r="N6336" s="78"/>
      <c r="O6336" s="78"/>
      <c r="P6336" s="78"/>
      <c r="Q6336" s="144"/>
      <c r="R6336" s="78"/>
      <c r="S6336" s="78"/>
      <c r="T6336" s="78"/>
      <c r="U6336" s="78"/>
      <c r="V6336" s="219"/>
      <c r="W6336" s="78"/>
      <c r="X6336" s="78"/>
      <c r="Y6336" s="78"/>
      <c r="Z6336" s="78"/>
      <c r="AA6336" s="77"/>
      <c r="AB6336" s="77"/>
      <c r="AC6336" s="78"/>
      <c r="AD6336" s="104"/>
      <c r="AE6336" s="78"/>
      <c r="AF6336" s="104"/>
      <c r="AG6336" s="78"/>
      <c r="AH6336" s="104"/>
      <c r="AI6336" s="78"/>
      <c r="AJ6336" s="104"/>
      <c r="AK6336" s="78"/>
      <c r="AL6336" s="78"/>
      <c r="AM6336" s="8"/>
      <c r="AN6336" s="78"/>
      <c r="AO6336" s="78"/>
      <c r="AP6336" s="78"/>
      <c r="AQ6336" s="78"/>
      <c r="AR6336" s="78"/>
      <c r="AS6336" s="78"/>
      <c r="AT6336" s="78"/>
      <c r="AU6336" s="78"/>
      <c r="AV6336" s="78"/>
      <c r="AW6336" s="77"/>
      <c r="AX6336" s="144"/>
      <c r="AY6336" s="144"/>
      <c r="AZ6336" s="144"/>
      <c r="BA6336" s="54"/>
      <c r="BB6336" s="54"/>
    </row>
    <row r="6337" spans="2:54" x14ac:dyDescent="0.25">
      <c r="B6337" s="77"/>
      <c r="C6337" s="77"/>
      <c r="D6337" s="77"/>
      <c r="E6337" s="77"/>
      <c r="F6337" s="77"/>
      <c r="G6337" s="77"/>
      <c r="I6337" s="78"/>
      <c r="K6337" s="78"/>
      <c r="L6337" s="77"/>
      <c r="M6337" s="78"/>
      <c r="N6337" s="78"/>
      <c r="O6337" s="78"/>
      <c r="P6337" s="78"/>
      <c r="Q6337" s="144"/>
      <c r="R6337" s="78"/>
      <c r="S6337" s="78"/>
      <c r="T6337" s="78"/>
      <c r="U6337" s="78"/>
      <c r="V6337" s="219"/>
      <c r="W6337" s="78"/>
      <c r="X6337" s="78"/>
      <c r="Y6337" s="78"/>
      <c r="Z6337" s="78"/>
      <c r="AA6337" s="77"/>
      <c r="AB6337" s="77"/>
      <c r="AC6337" s="78"/>
      <c r="AD6337" s="104"/>
      <c r="AE6337" s="78"/>
      <c r="AF6337" s="104"/>
      <c r="AG6337" s="78"/>
      <c r="AH6337" s="104"/>
      <c r="AI6337" s="78"/>
      <c r="AJ6337" s="104"/>
      <c r="AK6337" s="78"/>
      <c r="AL6337" s="78"/>
      <c r="AM6337" s="8"/>
      <c r="AN6337" s="78"/>
      <c r="AO6337" s="78"/>
      <c r="AP6337" s="78"/>
      <c r="AQ6337" s="78"/>
      <c r="AR6337" s="78"/>
      <c r="AS6337" s="78"/>
      <c r="AT6337" s="78"/>
      <c r="AU6337" s="78"/>
      <c r="AV6337" s="78"/>
      <c r="AW6337" s="77"/>
      <c r="AX6337" s="144"/>
      <c r="AY6337" s="144"/>
      <c r="AZ6337" s="144"/>
      <c r="BA6337" s="54"/>
      <c r="BB6337" s="54"/>
    </row>
    <row r="6338" spans="2:54" x14ac:dyDescent="0.25">
      <c r="B6338" s="77"/>
      <c r="C6338" s="77"/>
      <c r="D6338" s="77"/>
      <c r="E6338" s="77"/>
      <c r="F6338" s="77"/>
      <c r="G6338" s="77"/>
      <c r="I6338" s="78"/>
      <c r="K6338" s="78"/>
      <c r="L6338" s="77"/>
      <c r="M6338" s="78"/>
      <c r="N6338" s="78"/>
      <c r="O6338" s="78"/>
      <c r="P6338" s="78"/>
      <c r="Q6338" s="144"/>
      <c r="R6338" s="78"/>
      <c r="S6338" s="78"/>
      <c r="T6338" s="78"/>
      <c r="U6338" s="78"/>
      <c r="V6338" s="219"/>
      <c r="W6338" s="78"/>
      <c r="X6338" s="78"/>
      <c r="Y6338" s="78"/>
      <c r="Z6338" s="78"/>
      <c r="AA6338" s="77"/>
      <c r="AB6338" s="77"/>
      <c r="AC6338" s="78"/>
      <c r="AD6338" s="104"/>
      <c r="AE6338" s="78"/>
      <c r="AF6338" s="104"/>
      <c r="AG6338" s="78"/>
      <c r="AH6338" s="104"/>
      <c r="AI6338" s="78"/>
      <c r="AJ6338" s="104"/>
      <c r="AK6338" s="78"/>
      <c r="AL6338" s="78"/>
      <c r="AM6338" s="8"/>
      <c r="AN6338" s="78"/>
      <c r="AO6338" s="78"/>
      <c r="AP6338" s="78"/>
      <c r="AQ6338" s="78"/>
      <c r="AR6338" s="78"/>
      <c r="AS6338" s="78"/>
      <c r="AT6338" s="78"/>
      <c r="AU6338" s="78"/>
      <c r="AV6338" s="78"/>
      <c r="AW6338" s="77"/>
      <c r="AX6338" s="144"/>
      <c r="AY6338" s="144"/>
      <c r="AZ6338" s="144"/>
      <c r="BA6338" s="54"/>
      <c r="BB6338" s="54"/>
    </row>
    <row r="6339" spans="2:54" x14ac:dyDescent="0.25">
      <c r="B6339" s="77"/>
      <c r="C6339" s="77"/>
      <c r="D6339" s="77"/>
      <c r="E6339" s="77"/>
      <c r="F6339" s="77"/>
      <c r="G6339" s="77"/>
      <c r="I6339" s="78"/>
      <c r="K6339" s="78"/>
      <c r="L6339" s="77"/>
      <c r="M6339" s="78"/>
      <c r="N6339" s="78"/>
      <c r="O6339" s="78"/>
      <c r="P6339" s="78"/>
      <c r="Q6339" s="144"/>
      <c r="R6339" s="78"/>
      <c r="S6339" s="78"/>
      <c r="T6339" s="78"/>
      <c r="U6339" s="78"/>
      <c r="V6339" s="219"/>
      <c r="W6339" s="78"/>
      <c r="X6339" s="78"/>
      <c r="Y6339" s="78"/>
      <c r="Z6339" s="78"/>
      <c r="AA6339" s="77"/>
      <c r="AB6339" s="77"/>
      <c r="AC6339" s="78"/>
      <c r="AD6339" s="104"/>
      <c r="AE6339" s="78"/>
      <c r="AF6339" s="104"/>
      <c r="AG6339" s="78"/>
      <c r="AH6339" s="104"/>
      <c r="AI6339" s="78"/>
      <c r="AJ6339" s="104"/>
      <c r="AK6339" s="78"/>
      <c r="AL6339" s="78"/>
      <c r="AM6339" s="8"/>
      <c r="AN6339" s="78"/>
      <c r="AO6339" s="78"/>
      <c r="AP6339" s="78"/>
      <c r="AQ6339" s="78"/>
      <c r="AR6339" s="78"/>
      <c r="AS6339" s="78"/>
      <c r="AT6339" s="78"/>
      <c r="AU6339" s="78"/>
      <c r="AV6339" s="78"/>
      <c r="AW6339" s="77"/>
      <c r="AX6339" s="144"/>
      <c r="AY6339" s="144"/>
      <c r="AZ6339" s="144"/>
      <c r="BA6339" s="54"/>
      <c r="BB6339" s="54"/>
    </row>
    <row r="6340" spans="2:54" x14ac:dyDescent="0.25">
      <c r="B6340" s="77"/>
      <c r="C6340" s="77"/>
      <c r="D6340" s="77"/>
      <c r="E6340" s="77"/>
      <c r="F6340" s="77"/>
      <c r="G6340" s="77"/>
      <c r="I6340" s="78"/>
      <c r="K6340" s="78"/>
      <c r="L6340" s="77"/>
      <c r="M6340" s="78"/>
      <c r="N6340" s="78"/>
      <c r="O6340" s="78"/>
      <c r="P6340" s="78"/>
      <c r="Q6340" s="144"/>
      <c r="R6340" s="78"/>
      <c r="S6340" s="78"/>
      <c r="T6340" s="78"/>
      <c r="U6340" s="78"/>
      <c r="V6340" s="219"/>
      <c r="W6340" s="78"/>
      <c r="X6340" s="78"/>
      <c r="Y6340" s="78"/>
      <c r="Z6340" s="78"/>
      <c r="AA6340" s="77"/>
      <c r="AB6340" s="77"/>
      <c r="AC6340" s="78"/>
      <c r="AD6340" s="104"/>
      <c r="AE6340" s="78"/>
      <c r="AF6340" s="104"/>
      <c r="AG6340" s="78"/>
      <c r="AH6340" s="104"/>
      <c r="AI6340" s="78"/>
      <c r="AJ6340" s="104"/>
      <c r="AK6340" s="78"/>
      <c r="AL6340" s="78"/>
      <c r="AM6340" s="8"/>
      <c r="AN6340" s="78"/>
      <c r="AO6340" s="78"/>
      <c r="AP6340" s="78"/>
      <c r="AQ6340" s="78"/>
      <c r="AR6340" s="78"/>
      <c r="AS6340" s="78"/>
      <c r="AT6340" s="78"/>
      <c r="AU6340" s="78"/>
      <c r="AV6340" s="78"/>
      <c r="AW6340" s="77"/>
      <c r="AX6340" s="144"/>
      <c r="AY6340" s="144"/>
      <c r="AZ6340" s="144"/>
      <c r="BA6340" s="54"/>
      <c r="BB6340" s="54"/>
    </row>
    <row r="6341" spans="2:54" x14ac:dyDescent="0.25">
      <c r="B6341" s="77"/>
      <c r="C6341" s="77"/>
      <c r="D6341" s="77"/>
      <c r="E6341" s="77"/>
      <c r="F6341" s="77"/>
      <c r="G6341" s="77"/>
      <c r="I6341" s="78"/>
      <c r="K6341" s="78"/>
      <c r="L6341" s="77"/>
      <c r="M6341" s="78"/>
      <c r="N6341" s="78"/>
      <c r="O6341" s="78"/>
      <c r="P6341" s="78"/>
      <c r="Q6341" s="144"/>
      <c r="R6341" s="78"/>
      <c r="S6341" s="78"/>
      <c r="T6341" s="78"/>
      <c r="U6341" s="78"/>
      <c r="V6341" s="219"/>
      <c r="W6341" s="78"/>
      <c r="X6341" s="78"/>
      <c r="Y6341" s="78"/>
      <c r="Z6341" s="78"/>
      <c r="AA6341" s="77"/>
      <c r="AB6341" s="77"/>
      <c r="AC6341" s="78"/>
      <c r="AD6341" s="104"/>
      <c r="AE6341" s="78"/>
      <c r="AF6341" s="104"/>
      <c r="AG6341" s="78"/>
      <c r="AH6341" s="104"/>
      <c r="AI6341" s="78"/>
      <c r="AJ6341" s="104"/>
      <c r="AK6341" s="78"/>
      <c r="AL6341" s="78"/>
      <c r="AM6341" s="8"/>
      <c r="AN6341" s="78"/>
      <c r="AO6341" s="78"/>
      <c r="AP6341" s="78"/>
      <c r="AQ6341" s="78"/>
      <c r="AR6341" s="78"/>
      <c r="AS6341" s="78"/>
      <c r="AT6341" s="78"/>
      <c r="AU6341" s="78"/>
      <c r="AV6341" s="78"/>
      <c r="AW6341" s="77"/>
      <c r="AX6341" s="144"/>
      <c r="AY6341" s="144"/>
      <c r="AZ6341" s="144"/>
      <c r="BA6341" s="54"/>
      <c r="BB6341" s="54"/>
    </row>
    <row r="6342" spans="2:54" x14ac:dyDescent="0.25">
      <c r="B6342" s="77"/>
      <c r="C6342" s="77"/>
      <c r="D6342" s="77"/>
      <c r="E6342" s="77"/>
      <c r="F6342" s="77"/>
      <c r="G6342" s="77"/>
      <c r="I6342" s="78"/>
      <c r="K6342" s="78"/>
      <c r="L6342" s="77"/>
      <c r="M6342" s="78"/>
      <c r="N6342" s="78"/>
      <c r="O6342" s="78"/>
      <c r="P6342" s="78"/>
      <c r="Q6342" s="144"/>
      <c r="R6342" s="78"/>
      <c r="S6342" s="78"/>
      <c r="T6342" s="78"/>
      <c r="U6342" s="78"/>
      <c r="V6342" s="219"/>
      <c r="W6342" s="78"/>
      <c r="X6342" s="78"/>
      <c r="Y6342" s="78"/>
      <c r="Z6342" s="78"/>
      <c r="AA6342" s="77"/>
      <c r="AB6342" s="77"/>
      <c r="AC6342" s="78"/>
      <c r="AD6342" s="104"/>
      <c r="AE6342" s="78"/>
      <c r="AF6342" s="104"/>
      <c r="AG6342" s="78"/>
      <c r="AH6342" s="104"/>
      <c r="AI6342" s="78"/>
      <c r="AJ6342" s="104"/>
      <c r="AK6342" s="78"/>
      <c r="AL6342" s="78"/>
      <c r="AM6342" s="8"/>
      <c r="AN6342" s="78"/>
      <c r="AO6342" s="78"/>
      <c r="AP6342" s="78"/>
      <c r="AQ6342" s="78"/>
      <c r="AR6342" s="78"/>
      <c r="AS6342" s="78"/>
      <c r="AT6342" s="78"/>
      <c r="AU6342" s="78"/>
      <c r="AV6342" s="78"/>
      <c r="AW6342" s="77"/>
      <c r="AX6342" s="144"/>
      <c r="AY6342" s="144"/>
      <c r="AZ6342" s="144"/>
      <c r="BA6342" s="54"/>
      <c r="BB6342" s="54"/>
    </row>
    <row r="6343" spans="2:54" x14ac:dyDescent="0.25">
      <c r="B6343" s="77"/>
      <c r="C6343" s="77"/>
      <c r="D6343" s="77"/>
      <c r="E6343" s="77"/>
      <c r="F6343" s="77"/>
      <c r="G6343" s="77"/>
      <c r="I6343" s="78"/>
      <c r="K6343" s="78"/>
      <c r="L6343" s="77"/>
      <c r="M6343" s="78"/>
      <c r="N6343" s="78"/>
      <c r="O6343" s="78"/>
      <c r="P6343" s="78"/>
      <c r="Q6343" s="144"/>
      <c r="R6343" s="78"/>
      <c r="S6343" s="78"/>
      <c r="T6343" s="78"/>
      <c r="U6343" s="78"/>
      <c r="V6343" s="219"/>
      <c r="W6343" s="78"/>
      <c r="X6343" s="78"/>
      <c r="Y6343" s="78"/>
      <c r="Z6343" s="78"/>
      <c r="AA6343" s="77"/>
      <c r="AB6343" s="77"/>
      <c r="AC6343" s="78"/>
      <c r="AD6343" s="104"/>
      <c r="AE6343" s="78"/>
      <c r="AF6343" s="104"/>
      <c r="AG6343" s="78"/>
      <c r="AH6343" s="104"/>
      <c r="AI6343" s="78"/>
      <c r="AJ6343" s="104"/>
      <c r="AK6343" s="78"/>
      <c r="AL6343" s="78"/>
      <c r="AM6343" s="8"/>
      <c r="AN6343" s="78"/>
      <c r="AO6343" s="78"/>
      <c r="AP6343" s="78"/>
      <c r="AQ6343" s="78"/>
      <c r="AR6343" s="78"/>
      <c r="AS6343" s="78"/>
      <c r="AT6343" s="78"/>
      <c r="AU6343" s="78"/>
      <c r="AV6343" s="78"/>
      <c r="AW6343" s="77"/>
      <c r="AX6343" s="144"/>
      <c r="AY6343" s="144"/>
      <c r="AZ6343" s="144"/>
      <c r="BA6343" s="54"/>
      <c r="BB6343" s="54"/>
    </row>
    <row r="6344" spans="2:54" x14ac:dyDescent="0.25">
      <c r="B6344" s="77"/>
      <c r="C6344" s="77"/>
      <c r="D6344" s="77"/>
      <c r="E6344" s="77"/>
      <c r="F6344" s="77"/>
      <c r="G6344" s="77"/>
      <c r="I6344" s="78"/>
      <c r="K6344" s="78"/>
      <c r="L6344" s="77"/>
      <c r="M6344" s="78"/>
      <c r="N6344" s="78"/>
      <c r="O6344" s="78"/>
      <c r="P6344" s="78"/>
      <c r="Q6344" s="144"/>
      <c r="R6344" s="78"/>
      <c r="S6344" s="78"/>
      <c r="T6344" s="78"/>
      <c r="U6344" s="78"/>
      <c r="V6344" s="219"/>
      <c r="W6344" s="78"/>
      <c r="X6344" s="78"/>
      <c r="Y6344" s="78"/>
      <c r="Z6344" s="78"/>
      <c r="AA6344" s="77"/>
      <c r="AB6344" s="77"/>
      <c r="AC6344" s="78"/>
      <c r="AD6344" s="104"/>
      <c r="AE6344" s="78"/>
      <c r="AF6344" s="104"/>
      <c r="AG6344" s="78"/>
      <c r="AH6344" s="104"/>
      <c r="AI6344" s="78"/>
      <c r="AJ6344" s="104"/>
      <c r="AK6344" s="78"/>
      <c r="AL6344" s="78"/>
      <c r="AM6344" s="8"/>
      <c r="AN6344" s="78"/>
      <c r="AO6344" s="78"/>
      <c r="AP6344" s="78"/>
      <c r="AQ6344" s="78"/>
      <c r="AR6344" s="78"/>
      <c r="AS6344" s="78"/>
      <c r="AT6344" s="78"/>
      <c r="AU6344" s="78"/>
      <c r="AV6344" s="78"/>
      <c r="AW6344" s="77"/>
      <c r="AX6344" s="144"/>
      <c r="AY6344" s="144"/>
      <c r="AZ6344" s="144"/>
      <c r="BA6344" s="54"/>
      <c r="BB6344" s="54"/>
    </row>
    <row r="6345" spans="2:54" x14ac:dyDescent="0.25">
      <c r="B6345" s="77"/>
      <c r="C6345" s="77"/>
      <c r="D6345" s="77"/>
      <c r="E6345" s="77"/>
      <c r="F6345" s="77"/>
      <c r="G6345" s="77"/>
      <c r="I6345" s="78"/>
      <c r="K6345" s="78"/>
      <c r="L6345" s="77"/>
      <c r="M6345" s="78"/>
      <c r="N6345" s="78"/>
      <c r="O6345" s="78"/>
      <c r="P6345" s="78"/>
      <c r="Q6345" s="144"/>
      <c r="R6345" s="78"/>
      <c r="S6345" s="78"/>
      <c r="T6345" s="78"/>
      <c r="U6345" s="78"/>
      <c r="V6345" s="219"/>
      <c r="W6345" s="78"/>
      <c r="X6345" s="78"/>
      <c r="Y6345" s="78"/>
      <c r="Z6345" s="78"/>
      <c r="AA6345" s="77"/>
      <c r="AB6345" s="77"/>
      <c r="AC6345" s="78"/>
      <c r="AD6345" s="104"/>
      <c r="AE6345" s="78"/>
      <c r="AF6345" s="104"/>
      <c r="AG6345" s="78"/>
      <c r="AH6345" s="104"/>
      <c r="AI6345" s="78"/>
      <c r="AJ6345" s="104"/>
      <c r="AK6345" s="78"/>
      <c r="AL6345" s="78"/>
      <c r="AM6345" s="8"/>
      <c r="AN6345" s="78"/>
      <c r="AO6345" s="78"/>
      <c r="AP6345" s="78"/>
      <c r="AQ6345" s="78"/>
      <c r="AR6345" s="78"/>
      <c r="AS6345" s="78"/>
      <c r="AT6345" s="78"/>
      <c r="AU6345" s="78"/>
      <c r="AV6345" s="78"/>
      <c r="AW6345" s="77"/>
      <c r="AX6345" s="144"/>
      <c r="AY6345" s="144"/>
      <c r="AZ6345" s="144"/>
      <c r="BA6345" s="54"/>
      <c r="BB6345" s="54"/>
    </row>
    <row r="6346" spans="2:54" x14ac:dyDescent="0.25">
      <c r="B6346" s="77"/>
      <c r="C6346" s="77"/>
      <c r="D6346" s="77"/>
      <c r="E6346" s="77"/>
      <c r="F6346" s="77"/>
      <c r="G6346" s="77"/>
      <c r="I6346" s="78"/>
      <c r="K6346" s="78"/>
      <c r="L6346" s="77"/>
      <c r="M6346" s="78"/>
      <c r="N6346" s="78"/>
      <c r="O6346" s="78"/>
      <c r="P6346" s="78"/>
      <c r="Q6346" s="144"/>
      <c r="R6346" s="78"/>
      <c r="S6346" s="78"/>
      <c r="T6346" s="78"/>
      <c r="U6346" s="78"/>
      <c r="V6346" s="219"/>
      <c r="W6346" s="78"/>
      <c r="X6346" s="78"/>
      <c r="Y6346" s="78"/>
      <c r="Z6346" s="78"/>
      <c r="AA6346" s="77"/>
      <c r="AB6346" s="77"/>
      <c r="AC6346" s="78"/>
      <c r="AD6346" s="104"/>
      <c r="AE6346" s="78"/>
      <c r="AF6346" s="104"/>
      <c r="AG6346" s="78"/>
      <c r="AH6346" s="104"/>
      <c r="AI6346" s="78"/>
      <c r="AJ6346" s="104"/>
      <c r="AK6346" s="78"/>
      <c r="AL6346" s="78"/>
      <c r="AM6346" s="8"/>
      <c r="AN6346" s="78"/>
      <c r="AO6346" s="78"/>
      <c r="AP6346" s="78"/>
      <c r="AQ6346" s="78"/>
      <c r="AR6346" s="78"/>
      <c r="AS6346" s="78"/>
      <c r="AT6346" s="78"/>
      <c r="AU6346" s="78"/>
      <c r="AV6346" s="78"/>
      <c r="AW6346" s="77"/>
      <c r="AX6346" s="144"/>
      <c r="AY6346" s="144"/>
      <c r="AZ6346" s="144"/>
      <c r="BA6346" s="54"/>
      <c r="BB6346" s="54"/>
    </row>
    <row r="6347" spans="2:54" x14ac:dyDescent="0.25">
      <c r="B6347" s="77"/>
      <c r="C6347" s="77"/>
      <c r="D6347" s="77"/>
      <c r="E6347" s="77"/>
      <c r="F6347" s="77"/>
      <c r="G6347" s="77"/>
      <c r="I6347" s="78"/>
      <c r="K6347" s="78"/>
      <c r="L6347" s="77"/>
      <c r="M6347" s="78"/>
      <c r="N6347" s="78"/>
      <c r="O6347" s="78"/>
      <c r="P6347" s="78"/>
      <c r="Q6347" s="144"/>
      <c r="R6347" s="78"/>
      <c r="S6347" s="78"/>
      <c r="T6347" s="78"/>
      <c r="U6347" s="78"/>
      <c r="V6347" s="219"/>
      <c r="W6347" s="78"/>
      <c r="X6347" s="78"/>
      <c r="Y6347" s="78"/>
      <c r="Z6347" s="78"/>
      <c r="AA6347" s="77"/>
      <c r="AB6347" s="77"/>
      <c r="AC6347" s="78"/>
      <c r="AD6347" s="104"/>
      <c r="AE6347" s="78"/>
      <c r="AF6347" s="104"/>
      <c r="AG6347" s="78"/>
      <c r="AH6347" s="104"/>
      <c r="AI6347" s="78"/>
      <c r="AJ6347" s="104"/>
      <c r="AK6347" s="78"/>
      <c r="AL6347" s="78"/>
      <c r="AM6347" s="8"/>
      <c r="AN6347" s="78"/>
      <c r="AO6347" s="78"/>
      <c r="AP6347" s="78"/>
      <c r="AQ6347" s="78"/>
      <c r="AR6347" s="78"/>
      <c r="AS6347" s="78"/>
      <c r="AT6347" s="78"/>
      <c r="AU6347" s="78"/>
      <c r="AV6347" s="78"/>
      <c r="AW6347" s="77"/>
      <c r="AX6347" s="144"/>
      <c r="AY6347" s="144"/>
      <c r="AZ6347" s="144"/>
      <c r="BA6347" s="54"/>
      <c r="BB6347" s="54"/>
    </row>
    <row r="6348" spans="2:54" x14ac:dyDescent="0.25">
      <c r="B6348" s="77"/>
      <c r="C6348" s="77"/>
      <c r="D6348" s="77"/>
      <c r="E6348" s="77"/>
      <c r="F6348" s="77"/>
      <c r="G6348" s="77"/>
      <c r="I6348" s="78"/>
      <c r="K6348" s="78"/>
      <c r="L6348" s="77"/>
      <c r="M6348" s="78"/>
      <c r="N6348" s="78"/>
      <c r="O6348" s="78"/>
      <c r="P6348" s="78"/>
      <c r="Q6348" s="144"/>
      <c r="R6348" s="78"/>
      <c r="S6348" s="78"/>
      <c r="T6348" s="78"/>
      <c r="U6348" s="78"/>
      <c r="V6348" s="219"/>
      <c r="W6348" s="78"/>
      <c r="X6348" s="78"/>
      <c r="Y6348" s="78"/>
      <c r="Z6348" s="78"/>
      <c r="AA6348" s="77"/>
      <c r="AB6348" s="77"/>
      <c r="AC6348" s="78"/>
      <c r="AD6348" s="104"/>
      <c r="AE6348" s="78"/>
      <c r="AF6348" s="104"/>
      <c r="AG6348" s="78"/>
      <c r="AH6348" s="104"/>
      <c r="AI6348" s="78"/>
      <c r="AJ6348" s="104"/>
      <c r="AK6348" s="78"/>
      <c r="AL6348" s="78"/>
      <c r="AM6348" s="8"/>
      <c r="AN6348" s="78"/>
      <c r="AO6348" s="78"/>
      <c r="AP6348" s="78"/>
      <c r="AQ6348" s="78"/>
      <c r="AR6348" s="78"/>
      <c r="AS6348" s="78"/>
      <c r="AT6348" s="78"/>
      <c r="AU6348" s="78"/>
      <c r="AV6348" s="78"/>
      <c r="AW6348" s="77"/>
      <c r="AX6348" s="144"/>
      <c r="AY6348" s="144"/>
      <c r="AZ6348" s="144"/>
      <c r="BA6348" s="54"/>
      <c r="BB6348" s="54"/>
    </row>
    <row r="6349" spans="2:54" x14ac:dyDescent="0.25">
      <c r="B6349" s="77"/>
      <c r="C6349" s="77"/>
      <c r="D6349" s="77"/>
      <c r="E6349" s="77"/>
      <c r="F6349" s="77"/>
      <c r="G6349" s="77"/>
      <c r="I6349" s="78"/>
      <c r="K6349" s="78"/>
      <c r="L6349" s="77"/>
      <c r="M6349" s="78"/>
      <c r="N6349" s="78"/>
      <c r="O6349" s="78"/>
      <c r="P6349" s="78"/>
      <c r="Q6349" s="144"/>
      <c r="R6349" s="78"/>
      <c r="S6349" s="78"/>
      <c r="T6349" s="78"/>
      <c r="U6349" s="78"/>
      <c r="V6349" s="219"/>
      <c r="W6349" s="78"/>
      <c r="X6349" s="78"/>
      <c r="Y6349" s="78"/>
      <c r="Z6349" s="78"/>
      <c r="AA6349" s="77"/>
      <c r="AB6349" s="77"/>
      <c r="AC6349" s="78"/>
      <c r="AD6349" s="104"/>
      <c r="AE6349" s="78"/>
      <c r="AF6349" s="104"/>
      <c r="AG6349" s="78"/>
      <c r="AH6349" s="104"/>
      <c r="AI6349" s="78"/>
      <c r="AJ6349" s="104"/>
      <c r="AK6349" s="78"/>
      <c r="AL6349" s="78"/>
      <c r="AM6349" s="8"/>
      <c r="AN6349" s="78"/>
      <c r="AO6349" s="78"/>
      <c r="AP6349" s="78"/>
      <c r="AQ6349" s="78"/>
      <c r="AR6349" s="78"/>
      <c r="AS6349" s="78"/>
      <c r="AT6349" s="78"/>
      <c r="AU6349" s="78"/>
      <c r="AV6349" s="78"/>
      <c r="AW6349" s="77"/>
      <c r="AX6349" s="144"/>
      <c r="AY6349" s="144"/>
      <c r="AZ6349" s="144"/>
      <c r="BA6349" s="54"/>
      <c r="BB6349" s="54"/>
    </row>
    <row r="6350" spans="2:54" x14ac:dyDescent="0.25">
      <c r="B6350" s="77"/>
      <c r="C6350" s="77"/>
      <c r="D6350" s="77"/>
      <c r="E6350" s="77"/>
      <c r="F6350" s="77"/>
      <c r="G6350" s="77"/>
      <c r="I6350" s="78"/>
      <c r="K6350" s="78"/>
      <c r="L6350" s="77"/>
      <c r="M6350" s="78"/>
      <c r="N6350" s="78"/>
      <c r="O6350" s="78"/>
      <c r="P6350" s="78"/>
      <c r="Q6350" s="144"/>
      <c r="R6350" s="78"/>
      <c r="S6350" s="78"/>
      <c r="T6350" s="78"/>
      <c r="U6350" s="78"/>
      <c r="V6350" s="219"/>
      <c r="W6350" s="78"/>
      <c r="X6350" s="78"/>
      <c r="Y6350" s="78"/>
      <c r="Z6350" s="78"/>
      <c r="AA6350" s="77"/>
      <c r="AB6350" s="77"/>
      <c r="AC6350" s="78"/>
      <c r="AD6350" s="104"/>
      <c r="AE6350" s="78"/>
      <c r="AF6350" s="104"/>
      <c r="AG6350" s="78"/>
      <c r="AH6350" s="104"/>
      <c r="AI6350" s="78"/>
      <c r="AJ6350" s="104"/>
      <c r="AK6350" s="78"/>
      <c r="AL6350" s="78"/>
      <c r="AM6350" s="8"/>
      <c r="AN6350" s="78"/>
      <c r="AO6350" s="78"/>
      <c r="AP6350" s="78"/>
      <c r="AQ6350" s="78"/>
      <c r="AR6350" s="78"/>
      <c r="AS6350" s="78"/>
      <c r="AT6350" s="78"/>
      <c r="AU6350" s="78"/>
      <c r="AV6350" s="78"/>
      <c r="AW6350" s="77"/>
      <c r="AX6350" s="144"/>
      <c r="AY6350" s="144"/>
      <c r="AZ6350" s="144"/>
      <c r="BA6350" s="54"/>
      <c r="BB6350" s="54"/>
    </row>
    <row r="6351" spans="2:54" x14ac:dyDescent="0.25">
      <c r="B6351" s="77"/>
      <c r="C6351" s="77"/>
      <c r="D6351" s="77"/>
      <c r="E6351" s="77"/>
      <c r="F6351" s="77"/>
      <c r="G6351" s="77"/>
      <c r="I6351" s="78"/>
      <c r="K6351" s="78"/>
      <c r="L6351" s="77"/>
      <c r="M6351" s="78"/>
      <c r="N6351" s="78"/>
      <c r="O6351" s="78"/>
      <c r="P6351" s="78"/>
      <c r="Q6351" s="144"/>
      <c r="R6351" s="78"/>
      <c r="S6351" s="78"/>
      <c r="T6351" s="78"/>
      <c r="U6351" s="78"/>
      <c r="V6351" s="219"/>
      <c r="W6351" s="78"/>
      <c r="X6351" s="78"/>
      <c r="Y6351" s="78"/>
      <c r="Z6351" s="78"/>
      <c r="AA6351" s="77"/>
      <c r="AB6351" s="77"/>
      <c r="AC6351" s="78"/>
      <c r="AD6351" s="104"/>
      <c r="AE6351" s="78"/>
      <c r="AF6351" s="104"/>
      <c r="AG6351" s="78"/>
      <c r="AH6351" s="104"/>
      <c r="AI6351" s="78"/>
      <c r="AJ6351" s="104"/>
      <c r="AK6351" s="78"/>
      <c r="AL6351" s="78"/>
      <c r="AM6351" s="8"/>
      <c r="AN6351" s="78"/>
      <c r="AO6351" s="78"/>
      <c r="AP6351" s="78"/>
      <c r="AQ6351" s="78"/>
      <c r="AR6351" s="78"/>
      <c r="AS6351" s="78"/>
      <c r="AT6351" s="78"/>
      <c r="AU6351" s="78"/>
      <c r="AV6351" s="78"/>
      <c r="AW6351" s="77"/>
      <c r="AX6351" s="144"/>
      <c r="AY6351" s="144"/>
      <c r="AZ6351" s="144"/>
      <c r="BA6351" s="54"/>
      <c r="BB6351" s="54"/>
    </row>
    <row r="6352" spans="2:54" x14ac:dyDescent="0.25">
      <c r="B6352" s="77"/>
      <c r="C6352" s="77"/>
      <c r="D6352" s="77"/>
      <c r="E6352" s="77"/>
      <c r="F6352" s="77"/>
      <c r="G6352" s="77"/>
      <c r="I6352" s="78"/>
      <c r="K6352" s="78"/>
      <c r="L6352" s="77"/>
      <c r="M6352" s="78"/>
      <c r="N6352" s="78"/>
      <c r="O6352" s="78"/>
      <c r="P6352" s="78"/>
      <c r="Q6352" s="144"/>
      <c r="R6352" s="78"/>
      <c r="S6352" s="78"/>
      <c r="T6352" s="78"/>
      <c r="U6352" s="78"/>
      <c r="V6352" s="219"/>
      <c r="W6352" s="78"/>
      <c r="X6352" s="78"/>
      <c r="Y6352" s="78"/>
      <c r="Z6352" s="78"/>
      <c r="AA6352" s="77"/>
      <c r="AB6352" s="77"/>
      <c r="AC6352" s="78"/>
      <c r="AD6352" s="104"/>
      <c r="AE6352" s="78"/>
      <c r="AF6352" s="104"/>
      <c r="AG6352" s="78"/>
      <c r="AH6352" s="104"/>
      <c r="AI6352" s="78"/>
      <c r="AJ6352" s="104"/>
      <c r="AK6352" s="78"/>
      <c r="AL6352" s="78"/>
      <c r="AM6352" s="8"/>
      <c r="AN6352" s="78"/>
      <c r="AO6352" s="78"/>
      <c r="AP6352" s="78"/>
      <c r="AQ6352" s="78"/>
      <c r="AR6352" s="78"/>
      <c r="AS6352" s="78"/>
      <c r="AT6352" s="78"/>
      <c r="AU6352" s="78"/>
      <c r="AV6352" s="78"/>
      <c r="AW6352" s="77"/>
      <c r="AX6352" s="144"/>
      <c r="AY6352" s="144"/>
      <c r="AZ6352" s="144"/>
      <c r="BA6352" s="54"/>
      <c r="BB6352" s="54"/>
    </row>
    <row r="6353" spans="2:54" x14ac:dyDescent="0.25">
      <c r="B6353" s="77"/>
      <c r="C6353" s="77"/>
      <c r="D6353" s="77"/>
      <c r="E6353" s="77"/>
      <c r="F6353" s="77"/>
      <c r="G6353" s="77"/>
      <c r="I6353" s="78"/>
      <c r="K6353" s="78"/>
      <c r="L6353" s="77"/>
      <c r="M6353" s="78"/>
      <c r="N6353" s="78"/>
      <c r="O6353" s="78"/>
      <c r="P6353" s="78"/>
      <c r="Q6353" s="144"/>
      <c r="R6353" s="78"/>
      <c r="S6353" s="78"/>
      <c r="T6353" s="78"/>
      <c r="U6353" s="78"/>
      <c r="V6353" s="219"/>
      <c r="W6353" s="78"/>
      <c r="X6353" s="78"/>
      <c r="Y6353" s="78"/>
      <c r="Z6353" s="78"/>
      <c r="AA6353" s="77"/>
      <c r="AB6353" s="77"/>
      <c r="AC6353" s="78"/>
      <c r="AD6353" s="104"/>
      <c r="AE6353" s="78"/>
      <c r="AF6353" s="104"/>
      <c r="AG6353" s="78"/>
      <c r="AH6353" s="104"/>
      <c r="AI6353" s="78"/>
      <c r="AJ6353" s="104"/>
      <c r="AK6353" s="78"/>
      <c r="AL6353" s="78"/>
      <c r="AM6353" s="8"/>
      <c r="AN6353" s="78"/>
      <c r="AO6353" s="78"/>
      <c r="AP6353" s="78"/>
      <c r="AQ6353" s="78"/>
      <c r="AR6353" s="78"/>
      <c r="AS6353" s="78"/>
      <c r="AT6353" s="78"/>
      <c r="AU6353" s="78"/>
      <c r="AV6353" s="78"/>
      <c r="AW6353" s="77"/>
      <c r="AX6353" s="144"/>
      <c r="AY6353" s="144"/>
      <c r="AZ6353" s="144"/>
      <c r="BA6353" s="54"/>
      <c r="BB6353" s="54"/>
    </row>
    <row r="6354" spans="2:54" x14ac:dyDescent="0.25">
      <c r="B6354" s="77"/>
      <c r="C6354" s="77"/>
      <c r="D6354" s="77"/>
      <c r="E6354" s="77"/>
      <c r="F6354" s="77"/>
      <c r="G6354" s="77"/>
      <c r="I6354" s="78"/>
      <c r="K6354" s="78"/>
      <c r="L6354" s="77"/>
      <c r="M6354" s="78"/>
      <c r="N6354" s="78"/>
      <c r="O6354" s="78"/>
      <c r="P6354" s="78"/>
      <c r="Q6354" s="144"/>
      <c r="R6354" s="78"/>
      <c r="S6354" s="78"/>
      <c r="T6354" s="78"/>
      <c r="U6354" s="78"/>
      <c r="V6354" s="219"/>
      <c r="W6354" s="78"/>
      <c r="X6354" s="78"/>
      <c r="Y6354" s="78"/>
      <c r="Z6354" s="78"/>
      <c r="AA6354" s="77"/>
      <c r="AB6354" s="77"/>
      <c r="AC6354" s="78"/>
      <c r="AD6354" s="104"/>
      <c r="AE6354" s="78"/>
      <c r="AF6354" s="104"/>
      <c r="AG6354" s="78"/>
      <c r="AH6354" s="104"/>
      <c r="AI6354" s="78"/>
      <c r="AJ6354" s="104"/>
      <c r="AK6354" s="78"/>
      <c r="AL6354" s="78"/>
      <c r="AM6354" s="8"/>
      <c r="AN6354" s="78"/>
      <c r="AO6354" s="78"/>
      <c r="AP6354" s="78"/>
      <c r="AQ6354" s="78"/>
      <c r="AR6354" s="78"/>
      <c r="AS6354" s="78"/>
      <c r="AT6354" s="78"/>
      <c r="AU6354" s="78"/>
      <c r="AV6354" s="78"/>
      <c r="AW6354" s="77"/>
      <c r="AX6354" s="144"/>
      <c r="AY6354" s="144"/>
      <c r="AZ6354" s="144"/>
      <c r="BA6354" s="54"/>
      <c r="BB6354" s="54"/>
    </row>
    <row r="6355" spans="2:54" x14ac:dyDescent="0.25">
      <c r="B6355" s="77"/>
      <c r="C6355" s="77"/>
      <c r="D6355" s="77"/>
      <c r="E6355" s="77"/>
      <c r="F6355" s="77"/>
      <c r="G6355" s="77"/>
      <c r="I6355" s="78"/>
      <c r="K6355" s="78"/>
      <c r="L6355" s="77"/>
      <c r="M6355" s="78"/>
      <c r="N6355" s="78"/>
      <c r="O6355" s="78"/>
      <c r="P6355" s="78"/>
      <c r="Q6355" s="144"/>
      <c r="R6355" s="78"/>
      <c r="S6355" s="78"/>
      <c r="T6355" s="78"/>
      <c r="U6355" s="78"/>
      <c r="V6355" s="219"/>
      <c r="W6355" s="78"/>
      <c r="X6355" s="78"/>
      <c r="Y6355" s="78"/>
      <c r="Z6355" s="78"/>
      <c r="AA6355" s="77"/>
      <c r="AB6355" s="77"/>
      <c r="AC6355" s="78"/>
      <c r="AD6355" s="104"/>
      <c r="AE6355" s="78"/>
      <c r="AF6355" s="104"/>
      <c r="AG6355" s="78"/>
      <c r="AH6355" s="104"/>
      <c r="AI6355" s="78"/>
      <c r="AJ6355" s="104"/>
      <c r="AK6355" s="78"/>
      <c r="AL6355" s="78"/>
      <c r="AM6355" s="8"/>
      <c r="AN6355" s="78"/>
      <c r="AO6355" s="78"/>
      <c r="AP6355" s="78"/>
      <c r="AQ6355" s="78"/>
      <c r="AR6355" s="78"/>
      <c r="AS6355" s="78"/>
      <c r="AT6355" s="78"/>
      <c r="AU6355" s="78"/>
      <c r="AV6355" s="78"/>
      <c r="AW6355" s="77"/>
      <c r="AX6355" s="144"/>
      <c r="AY6355" s="144"/>
      <c r="AZ6355" s="144"/>
      <c r="BA6355" s="54"/>
      <c r="BB6355" s="54"/>
    </row>
    <row r="6356" spans="2:54" x14ac:dyDescent="0.25">
      <c r="B6356" s="77"/>
      <c r="C6356" s="77"/>
      <c r="D6356" s="77"/>
      <c r="E6356" s="77"/>
      <c r="F6356" s="77"/>
      <c r="G6356" s="77"/>
      <c r="I6356" s="78"/>
      <c r="K6356" s="78"/>
      <c r="L6356" s="77"/>
      <c r="M6356" s="78"/>
      <c r="N6356" s="78"/>
      <c r="O6356" s="78"/>
      <c r="P6356" s="78"/>
      <c r="Q6356" s="144"/>
      <c r="R6356" s="78"/>
      <c r="S6356" s="78"/>
      <c r="T6356" s="78"/>
      <c r="U6356" s="78"/>
      <c r="V6356" s="219"/>
      <c r="W6356" s="78"/>
      <c r="X6356" s="78"/>
      <c r="Y6356" s="78"/>
      <c r="Z6356" s="78"/>
      <c r="AA6356" s="77"/>
      <c r="AB6356" s="77"/>
      <c r="AC6356" s="78"/>
      <c r="AD6356" s="104"/>
      <c r="AE6356" s="78"/>
      <c r="AF6356" s="104"/>
      <c r="AG6356" s="78"/>
      <c r="AH6356" s="104"/>
      <c r="AI6356" s="78"/>
      <c r="AJ6356" s="104"/>
      <c r="AK6356" s="78"/>
      <c r="AL6356" s="78"/>
      <c r="AM6356" s="8"/>
      <c r="AN6356" s="78"/>
      <c r="AO6356" s="78"/>
      <c r="AP6356" s="78"/>
      <c r="AQ6356" s="78"/>
      <c r="AR6356" s="78"/>
      <c r="AS6356" s="78"/>
      <c r="AT6356" s="78"/>
      <c r="AU6356" s="78"/>
      <c r="AV6356" s="78"/>
      <c r="AW6356" s="77"/>
      <c r="AX6356" s="144"/>
      <c r="AY6356" s="144"/>
      <c r="AZ6356" s="144"/>
      <c r="BA6356" s="54"/>
      <c r="BB6356" s="54"/>
    </row>
    <row r="6357" spans="2:54" x14ac:dyDescent="0.25">
      <c r="B6357" s="77"/>
      <c r="C6357" s="77"/>
      <c r="D6357" s="77"/>
      <c r="E6357" s="77"/>
      <c r="F6357" s="77"/>
      <c r="G6357" s="77"/>
      <c r="I6357" s="78"/>
      <c r="K6357" s="78"/>
      <c r="L6357" s="77"/>
      <c r="M6357" s="78"/>
      <c r="N6357" s="78"/>
      <c r="O6357" s="78"/>
      <c r="P6357" s="78"/>
      <c r="Q6357" s="144"/>
      <c r="R6357" s="78"/>
      <c r="S6357" s="78"/>
      <c r="T6357" s="78"/>
      <c r="U6357" s="78"/>
      <c r="V6357" s="219"/>
      <c r="W6357" s="78"/>
      <c r="X6357" s="78"/>
      <c r="Y6357" s="78"/>
      <c r="Z6357" s="78"/>
      <c r="AA6357" s="77"/>
      <c r="AB6357" s="77"/>
      <c r="AC6357" s="78"/>
      <c r="AD6357" s="104"/>
      <c r="AE6357" s="78"/>
      <c r="AF6357" s="104"/>
      <c r="AG6357" s="78"/>
      <c r="AH6357" s="104"/>
      <c r="AI6357" s="78"/>
      <c r="AJ6357" s="104"/>
      <c r="AK6357" s="78"/>
      <c r="AL6357" s="78"/>
      <c r="AM6357" s="8"/>
      <c r="AN6357" s="78"/>
      <c r="AO6357" s="78"/>
      <c r="AP6357" s="78"/>
      <c r="AQ6357" s="78"/>
      <c r="AR6357" s="78"/>
      <c r="AS6357" s="78"/>
      <c r="AT6357" s="78"/>
      <c r="AU6357" s="78"/>
      <c r="AV6357" s="78"/>
      <c r="AW6357" s="77"/>
      <c r="AX6357" s="144"/>
      <c r="AY6357" s="144"/>
      <c r="AZ6357" s="144"/>
      <c r="BA6357" s="54"/>
      <c r="BB6357" s="54"/>
    </row>
    <row r="6358" spans="2:54" x14ac:dyDescent="0.25">
      <c r="B6358" s="77"/>
      <c r="C6358" s="77"/>
      <c r="D6358" s="77"/>
      <c r="E6358" s="77"/>
      <c r="F6358" s="77"/>
      <c r="G6358" s="77"/>
      <c r="I6358" s="78"/>
      <c r="K6358" s="78"/>
      <c r="L6358" s="77"/>
      <c r="M6358" s="78"/>
      <c r="N6358" s="78"/>
      <c r="O6358" s="78"/>
      <c r="P6358" s="78"/>
      <c r="Q6358" s="144"/>
      <c r="R6358" s="78"/>
      <c r="S6358" s="78"/>
      <c r="T6358" s="78"/>
      <c r="U6358" s="78"/>
      <c r="V6358" s="219"/>
      <c r="W6358" s="78"/>
      <c r="X6358" s="78"/>
      <c r="Y6358" s="78"/>
      <c r="Z6358" s="78"/>
      <c r="AA6358" s="77"/>
      <c r="AB6358" s="77"/>
      <c r="AC6358" s="78"/>
      <c r="AD6358" s="104"/>
      <c r="AE6358" s="78"/>
      <c r="AF6358" s="104"/>
      <c r="AG6358" s="78"/>
      <c r="AH6358" s="104"/>
      <c r="AI6358" s="78"/>
      <c r="AJ6358" s="104"/>
      <c r="AK6358" s="78"/>
      <c r="AL6358" s="78"/>
      <c r="AM6358" s="8"/>
      <c r="AN6358" s="78"/>
      <c r="AO6358" s="78"/>
      <c r="AP6358" s="78"/>
      <c r="AQ6358" s="78"/>
      <c r="AR6358" s="78"/>
      <c r="AS6358" s="78"/>
      <c r="AT6358" s="78"/>
      <c r="AU6358" s="78"/>
      <c r="AV6358" s="78"/>
      <c r="AW6358" s="77"/>
      <c r="AX6358" s="144"/>
      <c r="AY6358" s="144"/>
      <c r="AZ6358" s="144"/>
      <c r="BA6358" s="54"/>
      <c r="BB6358" s="54"/>
    </row>
    <row r="6359" spans="2:54" x14ac:dyDescent="0.25">
      <c r="B6359" s="77"/>
      <c r="C6359" s="77"/>
      <c r="D6359" s="77"/>
      <c r="E6359" s="77"/>
      <c r="F6359" s="77"/>
      <c r="G6359" s="77"/>
      <c r="I6359" s="78"/>
      <c r="K6359" s="78"/>
      <c r="L6359" s="77"/>
      <c r="M6359" s="78"/>
      <c r="N6359" s="78"/>
      <c r="O6359" s="78"/>
      <c r="P6359" s="78"/>
      <c r="Q6359" s="144"/>
      <c r="R6359" s="78"/>
      <c r="S6359" s="78"/>
      <c r="T6359" s="78"/>
      <c r="U6359" s="78"/>
      <c r="V6359" s="219"/>
      <c r="W6359" s="78"/>
      <c r="X6359" s="78"/>
      <c r="Y6359" s="78"/>
      <c r="Z6359" s="78"/>
      <c r="AA6359" s="77"/>
      <c r="AB6359" s="77"/>
      <c r="AC6359" s="78"/>
      <c r="AD6359" s="104"/>
      <c r="AE6359" s="78"/>
      <c r="AF6359" s="104"/>
      <c r="AG6359" s="78"/>
      <c r="AH6359" s="104"/>
      <c r="AI6359" s="78"/>
      <c r="AJ6359" s="104"/>
      <c r="AK6359" s="78"/>
      <c r="AL6359" s="78"/>
      <c r="AM6359" s="8"/>
      <c r="AN6359" s="78"/>
      <c r="AO6359" s="78"/>
      <c r="AP6359" s="78"/>
      <c r="AQ6359" s="78"/>
      <c r="AR6359" s="78"/>
      <c r="AS6359" s="78"/>
      <c r="AT6359" s="78"/>
      <c r="AU6359" s="78"/>
      <c r="AV6359" s="78"/>
      <c r="AW6359" s="77"/>
      <c r="AX6359" s="144"/>
      <c r="AY6359" s="144"/>
      <c r="AZ6359" s="144"/>
      <c r="BA6359" s="54"/>
      <c r="BB6359" s="54"/>
    </row>
    <row r="6360" spans="2:54" x14ac:dyDescent="0.25">
      <c r="B6360" s="77"/>
      <c r="C6360" s="77"/>
      <c r="D6360" s="77"/>
      <c r="E6360" s="77"/>
      <c r="F6360" s="77"/>
      <c r="G6360" s="77"/>
      <c r="I6360" s="78"/>
      <c r="K6360" s="78"/>
      <c r="L6360" s="77"/>
      <c r="M6360" s="78"/>
      <c r="N6360" s="78"/>
      <c r="O6360" s="78"/>
      <c r="P6360" s="78"/>
      <c r="Q6360" s="144"/>
      <c r="R6360" s="78"/>
      <c r="S6360" s="78"/>
      <c r="T6360" s="78"/>
      <c r="U6360" s="78"/>
      <c r="V6360" s="219"/>
      <c r="W6360" s="78"/>
      <c r="X6360" s="78"/>
      <c r="Y6360" s="78"/>
      <c r="Z6360" s="78"/>
      <c r="AA6360" s="77"/>
      <c r="AB6360" s="77"/>
      <c r="AC6360" s="78"/>
      <c r="AD6360" s="104"/>
      <c r="AE6360" s="78"/>
      <c r="AF6360" s="104"/>
      <c r="AG6360" s="78"/>
      <c r="AH6360" s="104"/>
      <c r="AI6360" s="78"/>
      <c r="AJ6360" s="104"/>
      <c r="AK6360" s="78"/>
      <c r="AL6360" s="78"/>
      <c r="AM6360" s="8"/>
      <c r="AN6360" s="78"/>
      <c r="AO6360" s="78"/>
      <c r="AP6360" s="78"/>
      <c r="AQ6360" s="78"/>
      <c r="AR6360" s="78"/>
      <c r="AS6360" s="78"/>
      <c r="AT6360" s="78"/>
      <c r="AU6360" s="78"/>
      <c r="AV6360" s="78"/>
      <c r="AW6360" s="77"/>
      <c r="AX6360" s="144"/>
      <c r="AY6360" s="144"/>
      <c r="AZ6360" s="144"/>
      <c r="BA6360" s="54"/>
      <c r="BB6360" s="54"/>
    </row>
    <row r="6361" spans="2:54" x14ac:dyDescent="0.25">
      <c r="B6361" s="77"/>
      <c r="C6361" s="77"/>
      <c r="D6361" s="77"/>
      <c r="E6361" s="77"/>
      <c r="F6361" s="77"/>
      <c r="G6361" s="77"/>
      <c r="I6361" s="78"/>
      <c r="K6361" s="78"/>
      <c r="L6361" s="77"/>
      <c r="M6361" s="78"/>
      <c r="N6361" s="78"/>
      <c r="O6361" s="78"/>
      <c r="P6361" s="78"/>
      <c r="Q6361" s="144"/>
      <c r="R6361" s="78"/>
      <c r="S6361" s="78"/>
      <c r="T6361" s="78"/>
      <c r="U6361" s="78"/>
      <c r="V6361" s="219"/>
      <c r="W6361" s="78"/>
      <c r="X6361" s="78"/>
      <c r="Y6361" s="78"/>
      <c r="Z6361" s="78"/>
      <c r="AA6361" s="77"/>
      <c r="AB6361" s="77"/>
      <c r="AC6361" s="78"/>
      <c r="AD6361" s="104"/>
      <c r="AE6361" s="78"/>
      <c r="AF6361" s="104"/>
      <c r="AG6361" s="78"/>
      <c r="AH6361" s="104"/>
      <c r="AI6361" s="78"/>
      <c r="AJ6361" s="104"/>
      <c r="AK6361" s="78"/>
      <c r="AL6361" s="78"/>
      <c r="AM6361" s="8"/>
      <c r="AN6361" s="78"/>
      <c r="AO6361" s="78"/>
      <c r="AP6361" s="78"/>
      <c r="AQ6361" s="78"/>
      <c r="AR6361" s="78"/>
      <c r="AS6361" s="78"/>
      <c r="AT6361" s="78"/>
      <c r="AU6361" s="78"/>
      <c r="AV6361" s="78"/>
      <c r="AW6361" s="77"/>
      <c r="AX6361" s="144"/>
      <c r="AY6361" s="144"/>
      <c r="AZ6361" s="144"/>
      <c r="BA6361" s="54"/>
      <c r="BB6361" s="54"/>
    </row>
    <row r="6362" spans="2:54" x14ac:dyDescent="0.25">
      <c r="B6362" s="77"/>
      <c r="C6362" s="77"/>
      <c r="D6362" s="77"/>
      <c r="E6362" s="77"/>
      <c r="F6362" s="77"/>
      <c r="G6362" s="77"/>
      <c r="I6362" s="78"/>
      <c r="K6362" s="78"/>
      <c r="L6362" s="77"/>
      <c r="M6362" s="78"/>
      <c r="N6362" s="78"/>
      <c r="O6362" s="78"/>
      <c r="P6362" s="78"/>
      <c r="Q6362" s="144"/>
      <c r="R6362" s="78"/>
      <c r="S6362" s="78"/>
      <c r="T6362" s="78"/>
      <c r="U6362" s="78"/>
      <c r="V6362" s="219"/>
      <c r="W6362" s="78"/>
      <c r="X6362" s="78"/>
      <c r="Y6362" s="78"/>
      <c r="Z6362" s="78"/>
      <c r="AA6362" s="77"/>
      <c r="AB6362" s="77"/>
      <c r="AC6362" s="78"/>
      <c r="AD6362" s="104"/>
      <c r="AE6362" s="78"/>
      <c r="AF6362" s="104"/>
      <c r="AG6362" s="78"/>
      <c r="AH6362" s="104"/>
      <c r="AI6362" s="78"/>
      <c r="AJ6362" s="104"/>
      <c r="AK6362" s="78"/>
      <c r="AL6362" s="78"/>
      <c r="AM6362" s="8"/>
      <c r="AN6362" s="78"/>
      <c r="AO6362" s="78"/>
      <c r="AP6362" s="78"/>
      <c r="AQ6362" s="78"/>
      <c r="AR6362" s="78"/>
      <c r="AS6362" s="78"/>
      <c r="AT6362" s="78"/>
      <c r="AU6362" s="78"/>
      <c r="AV6362" s="78"/>
      <c r="AW6362" s="77"/>
      <c r="AX6362" s="144"/>
      <c r="AY6362" s="144"/>
      <c r="AZ6362" s="144"/>
      <c r="BA6362" s="54"/>
      <c r="BB6362" s="54"/>
    </row>
    <row r="6363" spans="2:54" x14ac:dyDescent="0.25">
      <c r="B6363" s="77"/>
      <c r="C6363" s="77"/>
      <c r="D6363" s="77"/>
      <c r="E6363" s="77"/>
      <c r="F6363" s="77"/>
      <c r="G6363" s="77"/>
      <c r="I6363" s="78"/>
      <c r="K6363" s="78"/>
      <c r="L6363" s="77"/>
      <c r="M6363" s="78"/>
      <c r="N6363" s="78"/>
      <c r="O6363" s="78"/>
      <c r="P6363" s="78"/>
      <c r="Q6363" s="144"/>
      <c r="R6363" s="78"/>
      <c r="S6363" s="78"/>
      <c r="T6363" s="78"/>
      <c r="U6363" s="78"/>
      <c r="V6363" s="219"/>
      <c r="W6363" s="78"/>
      <c r="X6363" s="78"/>
      <c r="Y6363" s="78"/>
      <c r="Z6363" s="78"/>
      <c r="AA6363" s="77"/>
      <c r="AB6363" s="77"/>
      <c r="AC6363" s="78"/>
      <c r="AD6363" s="104"/>
      <c r="AE6363" s="78"/>
      <c r="AF6363" s="104"/>
      <c r="AG6363" s="78"/>
      <c r="AH6363" s="104"/>
      <c r="AI6363" s="78"/>
      <c r="AJ6363" s="104"/>
      <c r="AK6363" s="78"/>
      <c r="AL6363" s="78"/>
      <c r="AM6363" s="8"/>
      <c r="AN6363" s="78"/>
      <c r="AO6363" s="78"/>
      <c r="AP6363" s="78"/>
      <c r="AQ6363" s="78"/>
      <c r="AR6363" s="78"/>
      <c r="AS6363" s="78"/>
      <c r="AT6363" s="78"/>
      <c r="AU6363" s="78"/>
      <c r="AV6363" s="78"/>
      <c r="AW6363" s="77"/>
      <c r="AX6363" s="144"/>
      <c r="AY6363" s="144"/>
      <c r="AZ6363" s="144"/>
      <c r="BA6363" s="54"/>
      <c r="BB6363" s="54"/>
    </row>
    <row r="6364" spans="2:54" x14ac:dyDescent="0.25">
      <c r="B6364" s="77"/>
      <c r="C6364" s="77"/>
      <c r="D6364" s="77"/>
      <c r="E6364" s="77"/>
      <c r="F6364" s="77"/>
      <c r="G6364" s="77"/>
      <c r="I6364" s="78"/>
      <c r="K6364" s="78"/>
      <c r="L6364" s="77"/>
      <c r="M6364" s="78"/>
      <c r="N6364" s="78"/>
      <c r="O6364" s="78"/>
      <c r="P6364" s="78"/>
      <c r="Q6364" s="144"/>
      <c r="R6364" s="78"/>
      <c r="S6364" s="78"/>
      <c r="T6364" s="78"/>
      <c r="U6364" s="78"/>
      <c r="V6364" s="219"/>
      <c r="W6364" s="78"/>
      <c r="X6364" s="78"/>
      <c r="Y6364" s="78"/>
      <c r="Z6364" s="78"/>
      <c r="AA6364" s="77"/>
      <c r="AB6364" s="77"/>
      <c r="AC6364" s="78"/>
      <c r="AD6364" s="104"/>
      <c r="AE6364" s="78"/>
      <c r="AF6364" s="104"/>
      <c r="AG6364" s="78"/>
      <c r="AH6364" s="104"/>
      <c r="AI6364" s="78"/>
      <c r="AJ6364" s="104"/>
      <c r="AK6364" s="78"/>
      <c r="AL6364" s="78"/>
      <c r="AM6364" s="8"/>
      <c r="AN6364" s="78"/>
      <c r="AO6364" s="78"/>
      <c r="AP6364" s="78"/>
      <c r="AQ6364" s="78"/>
      <c r="AR6364" s="78"/>
      <c r="AS6364" s="78"/>
      <c r="AT6364" s="78"/>
      <c r="AU6364" s="78"/>
      <c r="AV6364" s="78"/>
      <c r="AW6364" s="77"/>
      <c r="AX6364" s="144"/>
      <c r="AY6364" s="144"/>
      <c r="AZ6364" s="144"/>
      <c r="BA6364" s="54"/>
      <c r="BB6364" s="54"/>
    </row>
    <row r="6365" spans="2:54" x14ac:dyDescent="0.25">
      <c r="B6365" s="77"/>
      <c r="C6365" s="77"/>
      <c r="D6365" s="77"/>
      <c r="E6365" s="77"/>
      <c r="F6365" s="77"/>
      <c r="G6365" s="77"/>
      <c r="I6365" s="78"/>
      <c r="K6365" s="78"/>
      <c r="L6365" s="77"/>
      <c r="M6365" s="78"/>
      <c r="N6365" s="78"/>
      <c r="O6365" s="78"/>
      <c r="P6365" s="78"/>
      <c r="Q6365" s="144"/>
      <c r="R6365" s="78"/>
      <c r="S6365" s="78"/>
      <c r="T6365" s="78"/>
      <c r="U6365" s="78"/>
      <c r="V6365" s="219"/>
      <c r="W6365" s="78"/>
      <c r="X6365" s="78"/>
      <c r="Y6365" s="78"/>
      <c r="Z6365" s="78"/>
      <c r="AA6365" s="77"/>
      <c r="AB6365" s="77"/>
      <c r="AC6365" s="78"/>
      <c r="AD6365" s="104"/>
      <c r="AE6365" s="78"/>
      <c r="AF6365" s="104"/>
      <c r="AG6365" s="78"/>
      <c r="AH6365" s="104"/>
      <c r="AI6365" s="78"/>
      <c r="AJ6365" s="104"/>
      <c r="AK6365" s="78"/>
      <c r="AL6365" s="78"/>
      <c r="AM6365" s="8"/>
      <c r="AN6365" s="78"/>
      <c r="AO6365" s="78"/>
      <c r="AP6365" s="78"/>
      <c r="AQ6365" s="78"/>
      <c r="AR6365" s="78"/>
      <c r="AS6365" s="78"/>
      <c r="AT6365" s="78"/>
      <c r="AU6365" s="78"/>
      <c r="AV6365" s="78"/>
      <c r="AW6365" s="77"/>
      <c r="AX6365" s="144"/>
      <c r="AY6365" s="144"/>
      <c r="AZ6365" s="144"/>
      <c r="BA6365" s="54"/>
      <c r="BB6365" s="54"/>
    </row>
    <row r="6366" spans="2:54" x14ac:dyDescent="0.25">
      <c r="B6366" s="77"/>
      <c r="C6366" s="77"/>
      <c r="D6366" s="77"/>
      <c r="E6366" s="77"/>
      <c r="F6366" s="77"/>
      <c r="G6366" s="77"/>
      <c r="I6366" s="78"/>
      <c r="K6366" s="78"/>
      <c r="L6366" s="77"/>
      <c r="M6366" s="78"/>
      <c r="N6366" s="78"/>
      <c r="O6366" s="78"/>
      <c r="P6366" s="78"/>
      <c r="Q6366" s="144"/>
      <c r="R6366" s="78"/>
      <c r="S6366" s="78"/>
      <c r="T6366" s="78"/>
      <c r="U6366" s="78"/>
      <c r="V6366" s="219"/>
      <c r="W6366" s="78"/>
      <c r="X6366" s="78"/>
      <c r="Y6366" s="78"/>
      <c r="Z6366" s="78"/>
      <c r="AA6366" s="77"/>
      <c r="AB6366" s="77"/>
      <c r="AC6366" s="78"/>
      <c r="AD6366" s="104"/>
      <c r="AE6366" s="78"/>
      <c r="AF6366" s="104"/>
      <c r="AG6366" s="78"/>
      <c r="AH6366" s="104"/>
      <c r="AI6366" s="78"/>
      <c r="AJ6366" s="104"/>
      <c r="AK6366" s="78"/>
      <c r="AL6366" s="78"/>
      <c r="AM6366" s="8"/>
      <c r="AN6366" s="78"/>
      <c r="AO6366" s="78"/>
      <c r="AP6366" s="78"/>
      <c r="AQ6366" s="78"/>
      <c r="AR6366" s="78"/>
      <c r="AS6366" s="78"/>
      <c r="AT6366" s="78"/>
      <c r="AU6366" s="78"/>
      <c r="AV6366" s="78"/>
      <c r="AW6366" s="77"/>
      <c r="AX6366" s="144"/>
      <c r="AY6366" s="144"/>
      <c r="AZ6366" s="144"/>
      <c r="BA6366" s="54"/>
      <c r="BB6366" s="54"/>
    </row>
    <row r="6367" spans="2:54" x14ac:dyDescent="0.25">
      <c r="B6367" s="77"/>
      <c r="C6367" s="77"/>
      <c r="D6367" s="77"/>
      <c r="E6367" s="77"/>
      <c r="F6367" s="77"/>
      <c r="G6367" s="77"/>
      <c r="I6367" s="78"/>
      <c r="K6367" s="78"/>
      <c r="L6367" s="77"/>
      <c r="M6367" s="78"/>
      <c r="N6367" s="78"/>
      <c r="O6367" s="78"/>
      <c r="P6367" s="78"/>
      <c r="Q6367" s="144"/>
      <c r="R6367" s="78"/>
      <c r="S6367" s="78"/>
      <c r="T6367" s="78"/>
      <c r="U6367" s="78"/>
      <c r="V6367" s="219"/>
      <c r="W6367" s="78"/>
      <c r="X6367" s="78"/>
      <c r="Y6367" s="78"/>
      <c r="Z6367" s="78"/>
      <c r="AA6367" s="77"/>
      <c r="AB6367" s="77"/>
      <c r="AC6367" s="78"/>
      <c r="AD6367" s="104"/>
      <c r="AE6367" s="78"/>
      <c r="AF6367" s="104"/>
      <c r="AG6367" s="78"/>
      <c r="AH6367" s="104"/>
      <c r="AI6367" s="78"/>
      <c r="AJ6367" s="104"/>
      <c r="AK6367" s="78"/>
      <c r="AL6367" s="78"/>
      <c r="AM6367" s="8"/>
      <c r="AN6367" s="78"/>
      <c r="AO6367" s="78"/>
      <c r="AP6367" s="78"/>
      <c r="AQ6367" s="78"/>
      <c r="AR6367" s="78"/>
      <c r="AS6367" s="78"/>
      <c r="AT6367" s="78"/>
      <c r="AU6367" s="78"/>
      <c r="AV6367" s="78"/>
      <c r="AW6367" s="77"/>
      <c r="AX6367" s="144"/>
      <c r="AY6367" s="144"/>
      <c r="AZ6367" s="144"/>
      <c r="BA6367" s="54"/>
      <c r="BB6367" s="54"/>
    </row>
    <row r="6368" spans="2:54" x14ac:dyDescent="0.25">
      <c r="B6368" s="77"/>
      <c r="C6368" s="77"/>
      <c r="D6368" s="77"/>
      <c r="E6368" s="77"/>
      <c r="F6368" s="77"/>
      <c r="G6368" s="77"/>
      <c r="I6368" s="78"/>
      <c r="K6368" s="78"/>
      <c r="L6368" s="77"/>
      <c r="M6368" s="78"/>
      <c r="N6368" s="78"/>
      <c r="O6368" s="78"/>
      <c r="P6368" s="78"/>
      <c r="Q6368" s="144"/>
      <c r="R6368" s="78"/>
      <c r="S6368" s="78"/>
      <c r="T6368" s="78"/>
      <c r="U6368" s="78"/>
      <c r="V6368" s="219"/>
      <c r="W6368" s="78"/>
      <c r="X6368" s="78"/>
      <c r="Y6368" s="78"/>
      <c r="Z6368" s="78"/>
      <c r="AA6368" s="77"/>
      <c r="AB6368" s="77"/>
      <c r="AC6368" s="78"/>
      <c r="AD6368" s="104"/>
      <c r="AE6368" s="78"/>
      <c r="AF6368" s="104"/>
      <c r="AG6368" s="78"/>
      <c r="AH6368" s="104"/>
      <c r="AI6368" s="78"/>
      <c r="AJ6368" s="104"/>
      <c r="AK6368" s="78"/>
      <c r="AL6368" s="78"/>
      <c r="AM6368" s="8"/>
      <c r="AN6368" s="78"/>
      <c r="AO6368" s="78"/>
      <c r="AP6368" s="78"/>
      <c r="AQ6368" s="78"/>
      <c r="AR6368" s="78"/>
      <c r="AS6368" s="78"/>
      <c r="AT6368" s="78"/>
      <c r="AU6368" s="78"/>
      <c r="AV6368" s="78"/>
      <c r="AW6368" s="77"/>
      <c r="AX6368" s="144"/>
      <c r="AY6368" s="144"/>
      <c r="AZ6368" s="144"/>
      <c r="BA6368" s="54"/>
      <c r="BB6368" s="54"/>
    </row>
    <row r="6369" spans="2:54" x14ac:dyDescent="0.25">
      <c r="B6369" s="77"/>
      <c r="C6369" s="77"/>
      <c r="D6369" s="77"/>
      <c r="E6369" s="77"/>
      <c r="F6369" s="77"/>
      <c r="G6369" s="77"/>
      <c r="I6369" s="78"/>
      <c r="K6369" s="78"/>
      <c r="L6369" s="77"/>
      <c r="M6369" s="78"/>
      <c r="N6369" s="78"/>
      <c r="O6369" s="78"/>
      <c r="P6369" s="78"/>
      <c r="Q6369" s="144"/>
      <c r="R6369" s="78"/>
      <c r="S6369" s="78"/>
      <c r="T6369" s="78"/>
      <c r="U6369" s="78"/>
      <c r="V6369" s="219"/>
      <c r="W6369" s="78"/>
      <c r="X6369" s="78"/>
      <c r="Y6369" s="78"/>
      <c r="Z6369" s="78"/>
      <c r="AA6369" s="77"/>
      <c r="AB6369" s="77"/>
      <c r="AC6369" s="78"/>
      <c r="AD6369" s="104"/>
      <c r="AE6369" s="78"/>
      <c r="AF6369" s="104"/>
      <c r="AG6369" s="78"/>
      <c r="AH6369" s="104"/>
      <c r="AI6369" s="78"/>
      <c r="AJ6369" s="104"/>
      <c r="AK6369" s="78"/>
      <c r="AL6369" s="78"/>
      <c r="AM6369" s="8"/>
      <c r="AN6369" s="78"/>
      <c r="AO6369" s="78"/>
      <c r="AP6369" s="78"/>
      <c r="AQ6369" s="78"/>
      <c r="AR6369" s="78"/>
      <c r="AS6369" s="78"/>
      <c r="AT6369" s="78"/>
      <c r="AU6369" s="78"/>
      <c r="AV6369" s="78"/>
      <c r="AW6369" s="77"/>
      <c r="AX6369" s="144"/>
      <c r="AY6369" s="144"/>
      <c r="AZ6369" s="144"/>
      <c r="BA6369" s="54"/>
      <c r="BB6369" s="54"/>
    </row>
    <row r="6370" spans="2:54" x14ac:dyDescent="0.25">
      <c r="B6370" s="77"/>
      <c r="C6370" s="77"/>
      <c r="D6370" s="77"/>
      <c r="E6370" s="77"/>
      <c r="F6370" s="77"/>
      <c r="G6370" s="77"/>
      <c r="I6370" s="78"/>
      <c r="K6370" s="78"/>
      <c r="L6370" s="77"/>
      <c r="M6370" s="78"/>
      <c r="N6370" s="78"/>
      <c r="O6370" s="78"/>
      <c r="P6370" s="78"/>
      <c r="Q6370" s="144"/>
      <c r="R6370" s="78"/>
      <c r="S6370" s="78"/>
      <c r="T6370" s="78"/>
      <c r="U6370" s="78"/>
      <c r="V6370" s="219"/>
      <c r="W6370" s="78"/>
      <c r="X6370" s="78"/>
      <c r="Y6370" s="78"/>
      <c r="Z6370" s="78"/>
      <c r="AA6370" s="77"/>
      <c r="AB6370" s="77"/>
      <c r="AC6370" s="78"/>
      <c r="AD6370" s="104"/>
      <c r="AE6370" s="78"/>
      <c r="AF6370" s="104"/>
      <c r="AG6370" s="78"/>
      <c r="AH6370" s="104"/>
      <c r="AI6370" s="78"/>
      <c r="AJ6370" s="104"/>
      <c r="AK6370" s="78"/>
      <c r="AL6370" s="78"/>
      <c r="AM6370" s="8"/>
      <c r="AN6370" s="78"/>
      <c r="AO6370" s="78"/>
      <c r="AP6370" s="78"/>
      <c r="AQ6370" s="78"/>
      <c r="AR6370" s="78"/>
      <c r="AS6370" s="78"/>
      <c r="AT6370" s="78"/>
      <c r="AU6370" s="78"/>
      <c r="AV6370" s="78"/>
      <c r="AW6370" s="77"/>
      <c r="AX6370" s="144"/>
      <c r="AY6370" s="144"/>
      <c r="AZ6370" s="144"/>
      <c r="BA6370" s="54"/>
      <c r="BB6370" s="54"/>
    </row>
    <row r="6371" spans="2:54" x14ac:dyDescent="0.25">
      <c r="B6371" s="77"/>
      <c r="C6371" s="77"/>
      <c r="D6371" s="77"/>
      <c r="E6371" s="77"/>
      <c r="F6371" s="77"/>
      <c r="G6371" s="77"/>
      <c r="I6371" s="78"/>
      <c r="K6371" s="78"/>
      <c r="L6371" s="77"/>
      <c r="M6371" s="78"/>
      <c r="N6371" s="78"/>
      <c r="O6371" s="78"/>
      <c r="P6371" s="78"/>
      <c r="Q6371" s="144"/>
      <c r="R6371" s="78"/>
      <c r="S6371" s="78"/>
      <c r="T6371" s="78"/>
      <c r="U6371" s="78"/>
      <c r="V6371" s="219"/>
      <c r="W6371" s="78"/>
      <c r="X6371" s="78"/>
      <c r="Y6371" s="78"/>
      <c r="Z6371" s="78"/>
      <c r="AA6371" s="77"/>
      <c r="AB6371" s="77"/>
      <c r="AC6371" s="78"/>
      <c r="AD6371" s="104"/>
      <c r="AE6371" s="78"/>
      <c r="AF6371" s="104"/>
      <c r="AG6371" s="78"/>
      <c r="AH6371" s="104"/>
      <c r="AI6371" s="78"/>
      <c r="AJ6371" s="104"/>
      <c r="AK6371" s="78"/>
      <c r="AL6371" s="78"/>
      <c r="AM6371" s="8"/>
      <c r="AN6371" s="78"/>
      <c r="AO6371" s="78"/>
      <c r="AP6371" s="78"/>
      <c r="AQ6371" s="78"/>
      <c r="AR6371" s="78"/>
      <c r="AS6371" s="78"/>
      <c r="AT6371" s="78"/>
      <c r="AU6371" s="78"/>
      <c r="AV6371" s="78"/>
      <c r="AW6371" s="77"/>
      <c r="AX6371" s="144"/>
      <c r="AY6371" s="144"/>
      <c r="AZ6371" s="144"/>
      <c r="BA6371" s="54"/>
      <c r="BB6371" s="54"/>
    </row>
    <row r="6372" spans="2:54" x14ac:dyDescent="0.25">
      <c r="B6372" s="77"/>
      <c r="C6372" s="77"/>
      <c r="D6372" s="77"/>
      <c r="E6372" s="77"/>
      <c r="F6372" s="77"/>
      <c r="G6372" s="77"/>
      <c r="I6372" s="78"/>
      <c r="K6372" s="78"/>
      <c r="L6372" s="77"/>
      <c r="M6372" s="78"/>
      <c r="N6372" s="78"/>
      <c r="O6372" s="78"/>
      <c r="P6372" s="78"/>
      <c r="Q6372" s="144"/>
      <c r="R6372" s="78"/>
      <c r="S6372" s="78"/>
      <c r="T6372" s="78"/>
      <c r="U6372" s="78"/>
      <c r="V6372" s="219"/>
      <c r="W6372" s="78"/>
      <c r="X6372" s="78"/>
      <c r="Y6372" s="78"/>
      <c r="Z6372" s="78"/>
      <c r="AA6372" s="77"/>
      <c r="AB6372" s="77"/>
      <c r="AC6372" s="78"/>
      <c r="AD6372" s="104"/>
      <c r="AE6372" s="78"/>
      <c r="AF6372" s="104"/>
      <c r="AG6372" s="78"/>
      <c r="AH6372" s="104"/>
      <c r="AI6372" s="78"/>
      <c r="AJ6372" s="104"/>
      <c r="AK6372" s="78"/>
      <c r="AL6372" s="78"/>
      <c r="AM6372" s="8"/>
      <c r="AN6372" s="78"/>
      <c r="AO6372" s="78"/>
      <c r="AP6372" s="78"/>
      <c r="AQ6372" s="78"/>
      <c r="AR6372" s="78"/>
      <c r="AS6372" s="78"/>
      <c r="AT6372" s="78"/>
      <c r="AU6372" s="78"/>
      <c r="AV6372" s="78"/>
      <c r="AW6372" s="77"/>
      <c r="AX6372" s="144"/>
      <c r="AY6372" s="144"/>
      <c r="AZ6372" s="144"/>
      <c r="BA6372" s="54"/>
      <c r="BB6372" s="54"/>
    </row>
    <row r="6373" spans="2:54" x14ac:dyDescent="0.25">
      <c r="B6373" s="77"/>
      <c r="C6373" s="77"/>
      <c r="D6373" s="77"/>
      <c r="E6373" s="77"/>
      <c r="F6373" s="77"/>
      <c r="G6373" s="77"/>
      <c r="I6373" s="78"/>
      <c r="K6373" s="78"/>
      <c r="L6373" s="77"/>
      <c r="M6373" s="78"/>
      <c r="N6373" s="78"/>
      <c r="O6373" s="78"/>
      <c r="P6373" s="78"/>
      <c r="Q6373" s="144"/>
      <c r="R6373" s="78"/>
      <c r="S6373" s="78"/>
      <c r="T6373" s="78"/>
      <c r="U6373" s="78"/>
      <c r="V6373" s="219"/>
      <c r="W6373" s="78"/>
      <c r="X6373" s="78"/>
      <c r="Y6373" s="78"/>
      <c r="Z6373" s="78"/>
      <c r="AA6373" s="77"/>
      <c r="AB6373" s="77"/>
      <c r="AC6373" s="78"/>
      <c r="AD6373" s="104"/>
      <c r="AE6373" s="78"/>
      <c r="AF6373" s="104"/>
      <c r="AG6373" s="78"/>
      <c r="AH6373" s="104"/>
      <c r="AI6373" s="78"/>
      <c r="AJ6373" s="104"/>
      <c r="AK6373" s="78"/>
      <c r="AL6373" s="78"/>
      <c r="AM6373" s="8"/>
      <c r="AN6373" s="78"/>
      <c r="AO6373" s="78"/>
      <c r="AP6373" s="78"/>
      <c r="AQ6373" s="78"/>
      <c r="AR6373" s="78"/>
      <c r="AS6373" s="78"/>
      <c r="AT6373" s="78"/>
      <c r="AU6373" s="78"/>
      <c r="AV6373" s="78"/>
      <c r="AW6373" s="77"/>
      <c r="AX6373" s="144"/>
      <c r="AY6373" s="144"/>
      <c r="AZ6373" s="144"/>
      <c r="BA6373" s="54"/>
      <c r="BB6373" s="54"/>
    </row>
    <row r="6374" spans="2:54" x14ac:dyDescent="0.25">
      <c r="B6374" s="77"/>
      <c r="C6374" s="77"/>
      <c r="D6374" s="77"/>
      <c r="E6374" s="77"/>
      <c r="F6374" s="77"/>
      <c r="G6374" s="77"/>
      <c r="I6374" s="78"/>
      <c r="K6374" s="78"/>
      <c r="L6374" s="77"/>
      <c r="M6374" s="78"/>
      <c r="N6374" s="78"/>
      <c r="O6374" s="78"/>
      <c r="P6374" s="78"/>
      <c r="Q6374" s="144"/>
      <c r="R6374" s="78"/>
      <c r="S6374" s="78"/>
      <c r="T6374" s="78"/>
      <c r="U6374" s="78"/>
      <c r="V6374" s="219"/>
      <c r="W6374" s="78"/>
      <c r="X6374" s="78"/>
      <c r="Y6374" s="78"/>
      <c r="Z6374" s="78"/>
      <c r="AA6374" s="77"/>
      <c r="AB6374" s="77"/>
      <c r="AC6374" s="78"/>
      <c r="AD6374" s="104"/>
      <c r="AE6374" s="78"/>
      <c r="AF6374" s="104"/>
      <c r="AG6374" s="78"/>
      <c r="AH6374" s="104"/>
      <c r="AI6374" s="78"/>
      <c r="AJ6374" s="104"/>
      <c r="AK6374" s="78"/>
      <c r="AL6374" s="78"/>
      <c r="AM6374" s="8"/>
      <c r="AN6374" s="78"/>
      <c r="AO6374" s="78"/>
      <c r="AP6374" s="78"/>
      <c r="AQ6374" s="78"/>
      <c r="AR6374" s="78"/>
      <c r="AS6374" s="78"/>
      <c r="AT6374" s="78"/>
      <c r="AU6374" s="78"/>
      <c r="AV6374" s="78"/>
      <c r="AW6374" s="77"/>
      <c r="AX6374" s="144"/>
      <c r="AY6374" s="144"/>
      <c r="AZ6374" s="144"/>
      <c r="BA6374" s="54"/>
      <c r="BB6374" s="54"/>
    </row>
    <row r="6375" spans="2:54" x14ac:dyDescent="0.25">
      <c r="B6375" s="77"/>
      <c r="C6375" s="77"/>
      <c r="D6375" s="77"/>
      <c r="E6375" s="77"/>
      <c r="F6375" s="77"/>
      <c r="G6375" s="77"/>
      <c r="I6375" s="78"/>
      <c r="K6375" s="78"/>
      <c r="L6375" s="77"/>
      <c r="M6375" s="78"/>
      <c r="N6375" s="78"/>
      <c r="O6375" s="78"/>
      <c r="P6375" s="78"/>
      <c r="Q6375" s="144"/>
      <c r="R6375" s="78"/>
      <c r="S6375" s="78"/>
      <c r="T6375" s="78"/>
      <c r="U6375" s="78"/>
      <c r="V6375" s="219"/>
      <c r="W6375" s="78"/>
      <c r="X6375" s="78"/>
      <c r="Y6375" s="78"/>
      <c r="Z6375" s="78"/>
      <c r="AA6375" s="77"/>
      <c r="AB6375" s="77"/>
      <c r="AC6375" s="78"/>
      <c r="AD6375" s="104"/>
      <c r="AE6375" s="78"/>
      <c r="AF6375" s="104"/>
      <c r="AG6375" s="78"/>
      <c r="AH6375" s="104"/>
      <c r="AI6375" s="78"/>
      <c r="AJ6375" s="104"/>
      <c r="AK6375" s="78"/>
      <c r="AL6375" s="78"/>
      <c r="AM6375" s="8"/>
      <c r="AN6375" s="78"/>
      <c r="AO6375" s="78"/>
      <c r="AP6375" s="78"/>
      <c r="AQ6375" s="78"/>
      <c r="AR6375" s="78"/>
      <c r="AS6375" s="78"/>
      <c r="AT6375" s="78"/>
      <c r="AU6375" s="78"/>
      <c r="AV6375" s="78"/>
      <c r="AW6375" s="77"/>
      <c r="AX6375" s="144"/>
      <c r="AY6375" s="144"/>
      <c r="AZ6375" s="144"/>
      <c r="BA6375" s="54"/>
      <c r="BB6375" s="54"/>
    </row>
    <row r="6376" spans="2:54" x14ac:dyDescent="0.25">
      <c r="B6376" s="77"/>
      <c r="C6376" s="77"/>
      <c r="D6376" s="77"/>
      <c r="E6376" s="77"/>
      <c r="F6376" s="77"/>
      <c r="G6376" s="77"/>
      <c r="I6376" s="78"/>
      <c r="K6376" s="78"/>
      <c r="L6376" s="77"/>
      <c r="M6376" s="78"/>
      <c r="N6376" s="78"/>
      <c r="O6376" s="78"/>
      <c r="P6376" s="78"/>
      <c r="Q6376" s="144"/>
      <c r="R6376" s="78"/>
      <c r="S6376" s="78"/>
      <c r="T6376" s="78"/>
      <c r="U6376" s="78"/>
      <c r="V6376" s="219"/>
      <c r="W6376" s="78"/>
      <c r="X6376" s="78"/>
      <c r="Y6376" s="78"/>
      <c r="Z6376" s="78"/>
      <c r="AA6376" s="77"/>
      <c r="AB6376" s="77"/>
      <c r="AC6376" s="78"/>
      <c r="AD6376" s="104"/>
      <c r="AE6376" s="78"/>
      <c r="AF6376" s="104"/>
      <c r="AG6376" s="78"/>
      <c r="AH6376" s="104"/>
      <c r="AI6376" s="78"/>
      <c r="AJ6376" s="104"/>
      <c r="AK6376" s="78"/>
      <c r="AL6376" s="78"/>
      <c r="AM6376" s="8"/>
      <c r="AN6376" s="78"/>
      <c r="AO6376" s="78"/>
      <c r="AP6376" s="78"/>
      <c r="AQ6376" s="78"/>
      <c r="AR6376" s="78"/>
      <c r="AS6376" s="78"/>
      <c r="AT6376" s="78"/>
      <c r="AU6376" s="78"/>
      <c r="AV6376" s="78"/>
      <c r="AW6376" s="77"/>
      <c r="AX6376" s="144"/>
      <c r="AY6376" s="144"/>
      <c r="AZ6376" s="144"/>
      <c r="BA6376" s="54"/>
      <c r="BB6376" s="54"/>
    </row>
    <row r="6377" spans="2:54" x14ac:dyDescent="0.25">
      <c r="B6377" s="77"/>
      <c r="C6377" s="77"/>
      <c r="D6377" s="77"/>
      <c r="E6377" s="77"/>
      <c r="F6377" s="77"/>
      <c r="G6377" s="77"/>
      <c r="I6377" s="78"/>
      <c r="K6377" s="78"/>
      <c r="L6377" s="77"/>
      <c r="M6377" s="78"/>
      <c r="N6377" s="78"/>
      <c r="O6377" s="78"/>
      <c r="P6377" s="78"/>
      <c r="Q6377" s="144"/>
      <c r="R6377" s="78"/>
      <c r="S6377" s="78"/>
      <c r="T6377" s="78"/>
      <c r="U6377" s="78"/>
      <c r="V6377" s="219"/>
      <c r="W6377" s="78"/>
      <c r="X6377" s="78"/>
      <c r="Y6377" s="78"/>
      <c r="Z6377" s="78"/>
      <c r="AA6377" s="77"/>
      <c r="AB6377" s="77"/>
      <c r="AC6377" s="78"/>
      <c r="AD6377" s="104"/>
      <c r="AE6377" s="78"/>
      <c r="AF6377" s="104"/>
      <c r="AG6377" s="78"/>
      <c r="AH6377" s="104"/>
      <c r="AI6377" s="78"/>
      <c r="AJ6377" s="104"/>
      <c r="AK6377" s="78"/>
      <c r="AL6377" s="78"/>
      <c r="AM6377" s="8"/>
      <c r="AN6377" s="78"/>
      <c r="AO6377" s="78"/>
      <c r="AP6377" s="78"/>
      <c r="AQ6377" s="78"/>
      <c r="AR6377" s="78"/>
      <c r="AS6377" s="78"/>
      <c r="AT6377" s="78"/>
      <c r="AU6377" s="78"/>
      <c r="AV6377" s="78"/>
      <c r="AW6377" s="77"/>
      <c r="AX6377" s="144"/>
      <c r="AY6377" s="144"/>
      <c r="AZ6377" s="144"/>
      <c r="BA6377" s="54"/>
      <c r="BB6377" s="54"/>
    </row>
    <row r="6378" spans="2:54" x14ac:dyDescent="0.25">
      <c r="B6378" s="77"/>
      <c r="C6378" s="77"/>
      <c r="D6378" s="77"/>
      <c r="E6378" s="77"/>
      <c r="F6378" s="77"/>
      <c r="G6378" s="77"/>
      <c r="I6378" s="78"/>
      <c r="K6378" s="78"/>
      <c r="L6378" s="77"/>
      <c r="M6378" s="78"/>
      <c r="N6378" s="78"/>
      <c r="O6378" s="78"/>
      <c r="P6378" s="78"/>
      <c r="Q6378" s="144"/>
      <c r="R6378" s="78"/>
      <c r="S6378" s="78"/>
      <c r="T6378" s="78"/>
      <c r="U6378" s="78"/>
      <c r="V6378" s="219"/>
      <c r="W6378" s="78"/>
      <c r="X6378" s="78"/>
      <c r="Y6378" s="78"/>
      <c r="Z6378" s="78"/>
      <c r="AA6378" s="77"/>
      <c r="AB6378" s="77"/>
      <c r="AC6378" s="78"/>
      <c r="AD6378" s="104"/>
      <c r="AE6378" s="78"/>
      <c r="AF6378" s="104"/>
      <c r="AG6378" s="78"/>
      <c r="AH6378" s="104"/>
      <c r="AI6378" s="78"/>
      <c r="AJ6378" s="104"/>
      <c r="AK6378" s="78"/>
      <c r="AL6378" s="78"/>
      <c r="AM6378" s="8"/>
      <c r="AN6378" s="78"/>
      <c r="AO6378" s="78"/>
      <c r="AP6378" s="78"/>
      <c r="AQ6378" s="78"/>
      <c r="AR6378" s="78"/>
      <c r="AS6378" s="78"/>
      <c r="AT6378" s="78"/>
      <c r="AU6378" s="78"/>
      <c r="AV6378" s="78"/>
      <c r="AW6378" s="77"/>
      <c r="AX6378" s="144"/>
      <c r="AY6378" s="144"/>
      <c r="AZ6378" s="144"/>
      <c r="BA6378" s="54"/>
      <c r="BB6378" s="54"/>
    </row>
    <row r="6379" spans="2:54" x14ac:dyDescent="0.25">
      <c r="B6379" s="77"/>
      <c r="C6379" s="77"/>
      <c r="D6379" s="77"/>
      <c r="E6379" s="77"/>
      <c r="F6379" s="77"/>
      <c r="G6379" s="77"/>
      <c r="I6379" s="78"/>
      <c r="K6379" s="78"/>
      <c r="L6379" s="77"/>
      <c r="M6379" s="78"/>
      <c r="N6379" s="78"/>
      <c r="O6379" s="78"/>
      <c r="P6379" s="78"/>
      <c r="Q6379" s="144"/>
      <c r="R6379" s="78"/>
      <c r="S6379" s="78"/>
      <c r="T6379" s="78"/>
      <c r="U6379" s="78"/>
      <c r="V6379" s="219"/>
      <c r="W6379" s="78"/>
      <c r="X6379" s="78"/>
      <c r="Y6379" s="78"/>
      <c r="Z6379" s="78"/>
      <c r="AA6379" s="77"/>
      <c r="AB6379" s="77"/>
      <c r="AC6379" s="78"/>
      <c r="AD6379" s="104"/>
      <c r="AE6379" s="78"/>
      <c r="AF6379" s="104"/>
      <c r="AG6379" s="78"/>
      <c r="AH6379" s="104"/>
      <c r="AI6379" s="78"/>
      <c r="AJ6379" s="104"/>
      <c r="AK6379" s="78"/>
      <c r="AL6379" s="78"/>
      <c r="AM6379" s="8"/>
      <c r="AN6379" s="78"/>
      <c r="AO6379" s="78"/>
      <c r="AP6379" s="78"/>
      <c r="AQ6379" s="78"/>
      <c r="AR6379" s="78"/>
      <c r="AS6379" s="78"/>
      <c r="AT6379" s="78"/>
      <c r="AU6379" s="78"/>
      <c r="AV6379" s="78"/>
      <c r="AW6379" s="77"/>
      <c r="AX6379" s="144"/>
      <c r="AY6379" s="144"/>
      <c r="AZ6379" s="144"/>
      <c r="BA6379" s="54"/>
      <c r="BB6379" s="54"/>
    </row>
    <row r="6380" spans="2:54" x14ac:dyDescent="0.25">
      <c r="B6380" s="77"/>
      <c r="C6380" s="77"/>
      <c r="D6380" s="77"/>
      <c r="E6380" s="77"/>
      <c r="F6380" s="77"/>
      <c r="G6380" s="77"/>
      <c r="I6380" s="78"/>
      <c r="K6380" s="78"/>
      <c r="L6380" s="77"/>
      <c r="M6380" s="78"/>
      <c r="N6380" s="78"/>
      <c r="O6380" s="78"/>
      <c r="P6380" s="78"/>
      <c r="Q6380" s="144"/>
      <c r="R6380" s="78"/>
      <c r="S6380" s="78"/>
      <c r="T6380" s="78"/>
      <c r="U6380" s="78"/>
      <c r="V6380" s="219"/>
      <c r="W6380" s="78"/>
      <c r="X6380" s="78"/>
      <c r="Y6380" s="78"/>
      <c r="Z6380" s="78"/>
      <c r="AA6380" s="77"/>
      <c r="AB6380" s="77"/>
      <c r="AC6380" s="78"/>
      <c r="AD6380" s="104"/>
      <c r="AE6380" s="78"/>
      <c r="AF6380" s="104"/>
      <c r="AG6380" s="78"/>
      <c r="AH6380" s="104"/>
      <c r="AI6380" s="78"/>
      <c r="AJ6380" s="104"/>
      <c r="AK6380" s="78"/>
      <c r="AL6380" s="78"/>
      <c r="AM6380" s="8"/>
      <c r="AN6380" s="78"/>
      <c r="AO6380" s="78"/>
      <c r="AP6380" s="78"/>
      <c r="AQ6380" s="78"/>
      <c r="AR6380" s="78"/>
      <c r="AS6380" s="78"/>
      <c r="AT6380" s="78"/>
      <c r="AU6380" s="78"/>
      <c r="AV6380" s="78"/>
      <c r="AW6380" s="77"/>
      <c r="AX6380" s="144"/>
      <c r="AY6380" s="144"/>
      <c r="AZ6380" s="144"/>
      <c r="BA6380" s="54"/>
      <c r="BB6380" s="54"/>
    </row>
    <row r="6381" spans="2:54" x14ac:dyDescent="0.25">
      <c r="B6381" s="77"/>
      <c r="C6381" s="77"/>
      <c r="D6381" s="77"/>
      <c r="E6381" s="77"/>
      <c r="F6381" s="77"/>
      <c r="G6381" s="77"/>
      <c r="I6381" s="78"/>
      <c r="K6381" s="78"/>
      <c r="L6381" s="77"/>
      <c r="M6381" s="78"/>
      <c r="N6381" s="78"/>
      <c r="O6381" s="78"/>
      <c r="P6381" s="78"/>
      <c r="Q6381" s="144"/>
      <c r="R6381" s="78"/>
      <c r="S6381" s="78"/>
      <c r="T6381" s="78"/>
      <c r="U6381" s="78"/>
      <c r="V6381" s="219"/>
      <c r="W6381" s="78"/>
      <c r="X6381" s="78"/>
      <c r="Y6381" s="78"/>
      <c r="Z6381" s="78"/>
      <c r="AA6381" s="77"/>
      <c r="AB6381" s="77"/>
      <c r="AC6381" s="78"/>
      <c r="AD6381" s="104"/>
      <c r="AE6381" s="78"/>
      <c r="AF6381" s="104"/>
      <c r="AG6381" s="78"/>
      <c r="AH6381" s="104"/>
      <c r="AI6381" s="78"/>
      <c r="AJ6381" s="104"/>
      <c r="AK6381" s="78"/>
      <c r="AL6381" s="78"/>
      <c r="AM6381" s="8"/>
      <c r="AN6381" s="78"/>
      <c r="AO6381" s="78"/>
      <c r="AP6381" s="78"/>
      <c r="AQ6381" s="78"/>
      <c r="AR6381" s="78"/>
      <c r="AS6381" s="78"/>
      <c r="AT6381" s="78"/>
      <c r="AU6381" s="78"/>
      <c r="AV6381" s="78"/>
      <c r="AW6381" s="77"/>
      <c r="AX6381" s="144"/>
      <c r="AY6381" s="144"/>
      <c r="AZ6381" s="144"/>
      <c r="BA6381" s="54"/>
      <c r="BB6381" s="54"/>
    </row>
    <row r="6382" spans="2:54" x14ac:dyDescent="0.25">
      <c r="B6382" s="77"/>
      <c r="C6382" s="77"/>
      <c r="D6382" s="77"/>
      <c r="E6382" s="77"/>
      <c r="F6382" s="77"/>
      <c r="G6382" s="77"/>
      <c r="I6382" s="78"/>
      <c r="K6382" s="78"/>
      <c r="L6382" s="77"/>
      <c r="M6382" s="78"/>
      <c r="N6382" s="78"/>
      <c r="O6382" s="78"/>
      <c r="P6382" s="78"/>
      <c r="Q6382" s="144"/>
      <c r="R6382" s="78"/>
      <c r="S6382" s="78"/>
      <c r="T6382" s="78"/>
      <c r="U6382" s="78"/>
      <c r="V6382" s="219"/>
      <c r="W6382" s="78"/>
      <c r="X6382" s="78"/>
      <c r="Y6382" s="78"/>
      <c r="Z6382" s="78"/>
      <c r="AA6382" s="77"/>
      <c r="AB6382" s="77"/>
      <c r="AC6382" s="78"/>
      <c r="AD6382" s="104"/>
      <c r="AE6382" s="78"/>
      <c r="AF6382" s="104"/>
      <c r="AG6382" s="78"/>
      <c r="AH6382" s="104"/>
      <c r="AI6382" s="78"/>
      <c r="AJ6382" s="104"/>
      <c r="AK6382" s="78"/>
      <c r="AL6382" s="78"/>
      <c r="AM6382" s="8"/>
      <c r="AN6382" s="78"/>
      <c r="AO6382" s="78"/>
      <c r="AP6382" s="78"/>
      <c r="AQ6382" s="78"/>
      <c r="AR6382" s="78"/>
      <c r="AS6382" s="78"/>
      <c r="AT6382" s="78"/>
      <c r="AU6382" s="78"/>
      <c r="AV6382" s="78"/>
      <c r="AW6382" s="77"/>
      <c r="AX6382" s="144"/>
      <c r="AY6382" s="144"/>
      <c r="AZ6382" s="144"/>
      <c r="BA6382" s="54"/>
      <c r="BB6382" s="54"/>
    </row>
    <row r="6383" spans="2:54" x14ac:dyDescent="0.25">
      <c r="B6383" s="77"/>
      <c r="C6383" s="77"/>
      <c r="D6383" s="77"/>
      <c r="E6383" s="77"/>
      <c r="F6383" s="77"/>
      <c r="G6383" s="77"/>
      <c r="I6383" s="78"/>
      <c r="K6383" s="78"/>
      <c r="L6383" s="77"/>
      <c r="M6383" s="78"/>
      <c r="N6383" s="78"/>
      <c r="O6383" s="78"/>
      <c r="P6383" s="78"/>
      <c r="Q6383" s="144"/>
      <c r="R6383" s="78"/>
      <c r="S6383" s="78"/>
      <c r="T6383" s="78"/>
      <c r="U6383" s="78"/>
      <c r="V6383" s="219"/>
      <c r="W6383" s="78"/>
      <c r="X6383" s="78"/>
      <c r="Y6383" s="78"/>
      <c r="Z6383" s="78"/>
      <c r="AA6383" s="77"/>
      <c r="AB6383" s="77"/>
      <c r="AC6383" s="78"/>
      <c r="AD6383" s="104"/>
      <c r="AE6383" s="78"/>
      <c r="AF6383" s="104"/>
      <c r="AG6383" s="78"/>
      <c r="AH6383" s="104"/>
      <c r="AI6383" s="78"/>
      <c r="AJ6383" s="104"/>
      <c r="AK6383" s="78"/>
      <c r="AL6383" s="78"/>
      <c r="AM6383" s="8"/>
      <c r="AN6383" s="78"/>
      <c r="AO6383" s="78"/>
      <c r="AP6383" s="78"/>
      <c r="AQ6383" s="78"/>
      <c r="AR6383" s="78"/>
      <c r="AS6383" s="78"/>
      <c r="AT6383" s="78"/>
      <c r="AU6383" s="78"/>
      <c r="AV6383" s="78"/>
      <c r="AW6383" s="77"/>
      <c r="AX6383" s="144"/>
      <c r="AY6383" s="144"/>
      <c r="AZ6383" s="144"/>
      <c r="BA6383" s="54"/>
      <c r="BB6383" s="54"/>
    </row>
    <row r="6384" spans="2:54" x14ac:dyDescent="0.25">
      <c r="B6384" s="77"/>
      <c r="C6384" s="77"/>
      <c r="D6384" s="77"/>
      <c r="E6384" s="77"/>
      <c r="F6384" s="77"/>
      <c r="G6384" s="77"/>
      <c r="I6384" s="78"/>
      <c r="K6384" s="78"/>
      <c r="L6384" s="77"/>
      <c r="M6384" s="78"/>
      <c r="N6384" s="78"/>
      <c r="O6384" s="78"/>
      <c r="P6384" s="78"/>
      <c r="Q6384" s="144"/>
      <c r="R6384" s="78"/>
      <c r="S6384" s="78"/>
      <c r="T6384" s="78"/>
      <c r="U6384" s="78"/>
      <c r="V6384" s="219"/>
      <c r="W6384" s="78"/>
      <c r="X6384" s="78"/>
      <c r="Y6384" s="78"/>
      <c r="Z6384" s="78"/>
      <c r="AA6384" s="77"/>
      <c r="AB6384" s="77"/>
      <c r="AC6384" s="78"/>
      <c r="AD6384" s="104"/>
      <c r="AE6384" s="78"/>
      <c r="AF6384" s="104"/>
      <c r="AG6384" s="78"/>
      <c r="AH6384" s="104"/>
      <c r="AI6384" s="78"/>
      <c r="AJ6384" s="104"/>
      <c r="AK6384" s="78"/>
      <c r="AL6384" s="78"/>
      <c r="AM6384" s="8"/>
      <c r="AN6384" s="78"/>
      <c r="AO6384" s="78"/>
      <c r="AP6384" s="78"/>
      <c r="AQ6384" s="78"/>
      <c r="AR6384" s="78"/>
      <c r="AS6384" s="78"/>
      <c r="AT6384" s="78"/>
      <c r="AU6384" s="78"/>
      <c r="AV6384" s="78"/>
      <c r="AW6384" s="77"/>
      <c r="AX6384" s="144"/>
      <c r="AY6384" s="144"/>
      <c r="AZ6384" s="144"/>
      <c r="BA6384" s="54"/>
      <c r="BB6384" s="54"/>
    </row>
    <row r="6385" spans="2:54" x14ac:dyDescent="0.25">
      <c r="B6385" s="77"/>
      <c r="C6385" s="77"/>
      <c r="D6385" s="77"/>
      <c r="E6385" s="77"/>
      <c r="F6385" s="77"/>
      <c r="G6385" s="77"/>
      <c r="I6385" s="78"/>
      <c r="K6385" s="78"/>
      <c r="L6385" s="77"/>
      <c r="M6385" s="78"/>
      <c r="N6385" s="78"/>
      <c r="O6385" s="78"/>
      <c r="P6385" s="78"/>
      <c r="Q6385" s="144"/>
      <c r="R6385" s="78"/>
      <c r="S6385" s="78"/>
      <c r="T6385" s="78"/>
      <c r="U6385" s="78"/>
      <c r="V6385" s="219"/>
      <c r="W6385" s="78"/>
      <c r="X6385" s="78"/>
      <c r="Y6385" s="78"/>
      <c r="Z6385" s="78"/>
      <c r="AA6385" s="77"/>
      <c r="AB6385" s="77"/>
      <c r="AC6385" s="78"/>
      <c r="AD6385" s="104"/>
      <c r="AE6385" s="78"/>
      <c r="AF6385" s="104"/>
      <c r="AG6385" s="78"/>
      <c r="AH6385" s="104"/>
      <c r="AI6385" s="78"/>
      <c r="AJ6385" s="104"/>
      <c r="AK6385" s="78"/>
      <c r="AL6385" s="78"/>
      <c r="AM6385" s="8"/>
      <c r="AN6385" s="78"/>
      <c r="AO6385" s="78"/>
      <c r="AP6385" s="78"/>
      <c r="AQ6385" s="78"/>
      <c r="AR6385" s="78"/>
      <c r="AS6385" s="78"/>
      <c r="AT6385" s="78"/>
      <c r="AU6385" s="78"/>
      <c r="AV6385" s="78"/>
      <c r="AW6385" s="77"/>
      <c r="AX6385" s="144"/>
      <c r="AY6385" s="144"/>
      <c r="AZ6385" s="144"/>
      <c r="BA6385" s="54"/>
      <c r="BB6385" s="54"/>
    </row>
    <row r="6386" spans="2:54" x14ac:dyDescent="0.25">
      <c r="B6386" s="77"/>
      <c r="C6386" s="77"/>
      <c r="D6386" s="77"/>
      <c r="E6386" s="77"/>
      <c r="F6386" s="77"/>
      <c r="G6386" s="77"/>
      <c r="I6386" s="78"/>
      <c r="K6386" s="78"/>
      <c r="L6386" s="77"/>
      <c r="M6386" s="78"/>
      <c r="N6386" s="78"/>
      <c r="O6386" s="78"/>
      <c r="P6386" s="78"/>
      <c r="Q6386" s="144"/>
      <c r="R6386" s="78"/>
      <c r="S6386" s="78"/>
      <c r="T6386" s="78"/>
      <c r="U6386" s="78"/>
      <c r="V6386" s="219"/>
      <c r="W6386" s="78"/>
      <c r="X6386" s="78"/>
      <c r="Y6386" s="78"/>
      <c r="Z6386" s="78"/>
      <c r="AA6386" s="77"/>
      <c r="AB6386" s="77"/>
      <c r="AC6386" s="78"/>
      <c r="AD6386" s="104"/>
      <c r="AE6386" s="78"/>
      <c r="AF6386" s="104"/>
      <c r="AG6386" s="78"/>
      <c r="AH6386" s="104"/>
      <c r="AI6386" s="78"/>
      <c r="AJ6386" s="104"/>
      <c r="AK6386" s="78"/>
      <c r="AL6386" s="78"/>
      <c r="AM6386" s="8"/>
      <c r="AN6386" s="78"/>
      <c r="AO6386" s="78"/>
      <c r="AP6386" s="78"/>
      <c r="AQ6386" s="78"/>
      <c r="AR6386" s="78"/>
      <c r="AS6386" s="78"/>
      <c r="AT6386" s="78"/>
      <c r="AU6386" s="78"/>
      <c r="AV6386" s="78"/>
      <c r="AW6386" s="77"/>
      <c r="AX6386" s="144"/>
      <c r="AY6386" s="144"/>
      <c r="AZ6386" s="144"/>
      <c r="BA6386" s="54"/>
      <c r="BB6386" s="54"/>
    </row>
    <row r="6387" spans="2:54" x14ac:dyDescent="0.25">
      <c r="B6387" s="77"/>
      <c r="C6387" s="77"/>
      <c r="D6387" s="77"/>
      <c r="E6387" s="77"/>
      <c r="F6387" s="77"/>
      <c r="G6387" s="77"/>
      <c r="I6387" s="78"/>
      <c r="K6387" s="78"/>
      <c r="L6387" s="77"/>
      <c r="M6387" s="78"/>
      <c r="N6387" s="78"/>
      <c r="O6387" s="78"/>
      <c r="P6387" s="78"/>
      <c r="Q6387" s="144"/>
      <c r="R6387" s="78"/>
      <c r="S6387" s="78"/>
      <c r="T6387" s="78"/>
      <c r="U6387" s="78"/>
      <c r="V6387" s="219"/>
      <c r="W6387" s="78"/>
      <c r="X6387" s="78"/>
      <c r="Y6387" s="78"/>
      <c r="Z6387" s="78"/>
      <c r="AA6387" s="77"/>
      <c r="AB6387" s="77"/>
      <c r="AC6387" s="78"/>
      <c r="AD6387" s="104"/>
      <c r="AE6387" s="78"/>
      <c r="AF6387" s="104"/>
      <c r="AG6387" s="78"/>
      <c r="AH6387" s="104"/>
      <c r="AI6387" s="78"/>
      <c r="AJ6387" s="104"/>
      <c r="AK6387" s="78"/>
      <c r="AL6387" s="78"/>
      <c r="AM6387" s="8"/>
      <c r="AN6387" s="78"/>
      <c r="AO6387" s="78"/>
      <c r="AP6387" s="78"/>
      <c r="AQ6387" s="78"/>
      <c r="AR6387" s="78"/>
      <c r="AS6387" s="78"/>
      <c r="AT6387" s="78"/>
      <c r="AU6387" s="78"/>
      <c r="AV6387" s="78"/>
      <c r="AW6387" s="77"/>
      <c r="AX6387" s="144"/>
      <c r="AY6387" s="144"/>
      <c r="AZ6387" s="144"/>
      <c r="BA6387" s="54"/>
      <c r="BB6387" s="54"/>
    </row>
    <row r="6388" spans="2:54" x14ac:dyDescent="0.25">
      <c r="B6388" s="77"/>
      <c r="C6388" s="77"/>
      <c r="D6388" s="77"/>
      <c r="E6388" s="77"/>
      <c r="F6388" s="77"/>
      <c r="G6388" s="77"/>
      <c r="I6388" s="78"/>
      <c r="K6388" s="78"/>
      <c r="L6388" s="77"/>
      <c r="M6388" s="78"/>
      <c r="N6388" s="78"/>
      <c r="O6388" s="78"/>
      <c r="P6388" s="78"/>
      <c r="Q6388" s="144"/>
      <c r="R6388" s="78"/>
      <c r="S6388" s="78"/>
      <c r="T6388" s="78"/>
      <c r="U6388" s="78"/>
      <c r="V6388" s="219"/>
      <c r="W6388" s="78"/>
      <c r="X6388" s="78"/>
      <c r="Y6388" s="78"/>
      <c r="Z6388" s="78"/>
      <c r="AA6388" s="77"/>
      <c r="AB6388" s="77"/>
      <c r="AC6388" s="78"/>
      <c r="AD6388" s="104"/>
      <c r="AE6388" s="78"/>
      <c r="AF6388" s="104"/>
      <c r="AG6388" s="78"/>
      <c r="AH6388" s="104"/>
      <c r="AI6388" s="78"/>
      <c r="AJ6388" s="104"/>
      <c r="AK6388" s="78"/>
      <c r="AL6388" s="78"/>
      <c r="AM6388" s="8"/>
      <c r="AN6388" s="78"/>
      <c r="AO6388" s="78"/>
      <c r="AP6388" s="78"/>
      <c r="AQ6388" s="78"/>
      <c r="AR6388" s="78"/>
      <c r="AS6388" s="78"/>
      <c r="AT6388" s="78"/>
      <c r="AU6388" s="78"/>
      <c r="AV6388" s="78"/>
      <c r="AW6388" s="77"/>
      <c r="AX6388" s="144"/>
      <c r="AY6388" s="144"/>
      <c r="AZ6388" s="144"/>
      <c r="BA6388" s="54"/>
      <c r="BB6388" s="54"/>
    </row>
    <row r="6389" spans="2:54" x14ac:dyDescent="0.25">
      <c r="B6389" s="77"/>
      <c r="C6389" s="77"/>
      <c r="D6389" s="77"/>
      <c r="E6389" s="77"/>
      <c r="F6389" s="77"/>
      <c r="G6389" s="77"/>
      <c r="I6389" s="78"/>
      <c r="K6389" s="78"/>
      <c r="L6389" s="77"/>
      <c r="M6389" s="78"/>
      <c r="N6389" s="78"/>
      <c r="O6389" s="78"/>
      <c r="P6389" s="78"/>
      <c r="Q6389" s="144"/>
      <c r="R6389" s="78"/>
      <c r="S6389" s="78"/>
      <c r="T6389" s="78"/>
      <c r="U6389" s="78"/>
      <c r="V6389" s="219"/>
      <c r="W6389" s="78"/>
      <c r="X6389" s="78"/>
      <c r="Y6389" s="78"/>
      <c r="Z6389" s="78"/>
      <c r="AA6389" s="77"/>
      <c r="AB6389" s="77"/>
      <c r="AC6389" s="78"/>
      <c r="AD6389" s="104"/>
      <c r="AE6389" s="78"/>
      <c r="AF6389" s="104"/>
      <c r="AG6389" s="78"/>
      <c r="AH6389" s="104"/>
      <c r="AI6389" s="78"/>
      <c r="AJ6389" s="104"/>
      <c r="AK6389" s="78"/>
      <c r="AL6389" s="78"/>
      <c r="AM6389" s="8"/>
      <c r="AN6389" s="78"/>
      <c r="AO6389" s="78"/>
      <c r="AP6389" s="78"/>
      <c r="AQ6389" s="78"/>
      <c r="AR6389" s="78"/>
      <c r="AS6389" s="78"/>
      <c r="AT6389" s="78"/>
      <c r="AU6389" s="78"/>
      <c r="AV6389" s="78"/>
      <c r="AW6389" s="77"/>
      <c r="AX6389" s="144"/>
      <c r="AY6389" s="144"/>
      <c r="AZ6389" s="144"/>
      <c r="BA6389" s="54"/>
      <c r="BB6389" s="54"/>
    </row>
    <row r="6390" spans="2:54" x14ac:dyDescent="0.25">
      <c r="B6390" s="77"/>
      <c r="C6390" s="77"/>
      <c r="D6390" s="77"/>
      <c r="E6390" s="77"/>
      <c r="F6390" s="77"/>
      <c r="G6390" s="77"/>
      <c r="I6390" s="78"/>
      <c r="K6390" s="78"/>
      <c r="L6390" s="77"/>
      <c r="M6390" s="78"/>
      <c r="N6390" s="78"/>
      <c r="O6390" s="78"/>
      <c r="P6390" s="78"/>
      <c r="Q6390" s="144"/>
      <c r="R6390" s="78"/>
      <c r="S6390" s="78"/>
      <c r="T6390" s="78"/>
      <c r="U6390" s="78"/>
      <c r="V6390" s="219"/>
      <c r="W6390" s="78"/>
      <c r="X6390" s="78"/>
      <c r="Y6390" s="78"/>
      <c r="Z6390" s="78"/>
      <c r="AA6390" s="77"/>
      <c r="AB6390" s="77"/>
      <c r="AC6390" s="78"/>
      <c r="AD6390" s="104"/>
      <c r="AE6390" s="78"/>
      <c r="AF6390" s="104"/>
      <c r="AG6390" s="78"/>
      <c r="AH6390" s="104"/>
      <c r="AI6390" s="78"/>
      <c r="AJ6390" s="104"/>
      <c r="AK6390" s="78"/>
      <c r="AL6390" s="78"/>
      <c r="AM6390" s="8"/>
      <c r="AN6390" s="78"/>
      <c r="AO6390" s="78"/>
      <c r="AP6390" s="78"/>
      <c r="AQ6390" s="78"/>
      <c r="AR6390" s="78"/>
      <c r="AS6390" s="78"/>
      <c r="AT6390" s="78"/>
      <c r="AU6390" s="78"/>
      <c r="AV6390" s="78"/>
      <c r="AW6390" s="77"/>
      <c r="AX6390" s="144"/>
      <c r="AY6390" s="144"/>
      <c r="AZ6390" s="144"/>
      <c r="BA6390" s="54"/>
      <c r="BB6390" s="54"/>
    </row>
    <row r="6391" spans="2:54" x14ac:dyDescent="0.25">
      <c r="B6391" s="77"/>
      <c r="C6391" s="77"/>
      <c r="D6391" s="77"/>
      <c r="E6391" s="77"/>
      <c r="F6391" s="77"/>
      <c r="G6391" s="77"/>
      <c r="I6391" s="78"/>
      <c r="K6391" s="78"/>
      <c r="L6391" s="77"/>
      <c r="M6391" s="78"/>
      <c r="N6391" s="78"/>
      <c r="O6391" s="78"/>
      <c r="P6391" s="78"/>
      <c r="Q6391" s="144"/>
      <c r="R6391" s="78"/>
      <c r="S6391" s="78"/>
      <c r="T6391" s="78"/>
      <c r="U6391" s="78"/>
      <c r="V6391" s="219"/>
      <c r="W6391" s="78"/>
      <c r="X6391" s="78"/>
      <c r="Y6391" s="78"/>
      <c r="Z6391" s="78"/>
      <c r="AA6391" s="77"/>
      <c r="AB6391" s="77"/>
      <c r="AC6391" s="78"/>
      <c r="AD6391" s="104"/>
      <c r="AE6391" s="78"/>
      <c r="AF6391" s="104"/>
      <c r="AG6391" s="78"/>
      <c r="AH6391" s="104"/>
      <c r="AI6391" s="78"/>
      <c r="AJ6391" s="104"/>
      <c r="AK6391" s="78"/>
      <c r="AL6391" s="78"/>
      <c r="AM6391" s="8"/>
      <c r="AN6391" s="78"/>
      <c r="AO6391" s="78"/>
      <c r="AP6391" s="78"/>
      <c r="AQ6391" s="78"/>
      <c r="AR6391" s="78"/>
      <c r="AS6391" s="78"/>
      <c r="AT6391" s="78"/>
      <c r="AU6391" s="78"/>
      <c r="AV6391" s="78"/>
      <c r="AW6391" s="77"/>
      <c r="AX6391" s="144"/>
      <c r="AY6391" s="144"/>
      <c r="AZ6391" s="144"/>
      <c r="BA6391" s="54"/>
      <c r="BB6391" s="54"/>
    </row>
    <row r="6392" spans="2:54" x14ac:dyDescent="0.25">
      <c r="B6392" s="77"/>
      <c r="C6392" s="77"/>
      <c r="D6392" s="77"/>
      <c r="E6392" s="77"/>
      <c r="F6392" s="77"/>
      <c r="G6392" s="77"/>
      <c r="I6392" s="78"/>
      <c r="K6392" s="78"/>
      <c r="L6392" s="77"/>
      <c r="M6392" s="78"/>
      <c r="N6392" s="78"/>
      <c r="O6392" s="78"/>
      <c r="P6392" s="78"/>
      <c r="Q6392" s="144"/>
      <c r="R6392" s="78"/>
      <c r="S6392" s="78"/>
      <c r="T6392" s="78"/>
      <c r="U6392" s="78"/>
      <c r="V6392" s="219"/>
      <c r="W6392" s="78"/>
      <c r="X6392" s="78"/>
      <c r="Y6392" s="78"/>
      <c r="Z6392" s="78"/>
      <c r="AA6392" s="77"/>
      <c r="AB6392" s="77"/>
      <c r="AC6392" s="78"/>
      <c r="AD6392" s="104"/>
      <c r="AE6392" s="78"/>
      <c r="AF6392" s="104"/>
      <c r="AG6392" s="78"/>
      <c r="AH6392" s="104"/>
      <c r="AI6392" s="78"/>
      <c r="AJ6392" s="104"/>
      <c r="AK6392" s="78"/>
      <c r="AL6392" s="78"/>
      <c r="AM6392" s="8"/>
      <c r="AN6392" s="78"/>
      <c r="AO6392" s="78"/>
      <c r="AP6392" s="78"/>
      <c r="AQ6392" s="78"/>
      <c r="AR6392" s="78"/>
      <c r="AS6392" s="78"/>
      <c r="AT6392" s="78"/>
      <c r="AU6392" s="78"/>
      <c r="AV6392" s="78"/>
      <c r="AW6392" s="77"/>
      <c r="AX6392" s="144"/>
      <c r="AY6392" s="144"/>
      <c r="AZ6392" s="144"/>
      <c r="BA6392" s="54"/>
      <c r="BB6392" s="54"/>
    </row>
    <row r="6393" spans="2:54" x14ac:dyDescent="0.25">
      <c r="B6393" s="77"/>
      <c r="C6393" s="77"/>
      <c r="D6393" s="77"/>
      <c r="E6393" s="77"/>
      <c r="F6393" s="77"/>
      <c r="G6393" s="77"/>
      <c r="I6393" s="78"/>
      <c r="K6393" s="78"/>
      <c r="L6393" s="77"/>
      <c r="M6393" s="78"/>
      <c r="N6393" s="78"/>
      <c r="O6393" s="78"/>
      <c r="P6393" s="78"/>
      <c r="Q6393" s="144"/>
      <c r="R6393" s="78"/>
      <c r="S6393" s="78"/>
      <c r="T6393" s="78"/>
      <c r="U6393" s="78"/>
      <c r="V6393" s="219"/>
      <c r="W6393" s="78"/>
      <c r="X6393" s="78"/>
      <c r="Y6393" s="78"/>
      <c r="Z6393" s="78"/>
      <c r="AA6393" s="77"/>
      <c r="AB6393" s="77"/>
      <c r="AC6393" s="78"/>
      <c r="AD6393" s="104"/>
      <c r="AE6393" s="78"/>
      <c r="AF6393" s="104"/>
      <c r="AG6393" s="78"/>
      <c r="AH6393" s="104"/>
      <c r="AI6393" s="78"/>
      <c r="AJ6393" s="104"/>
      <c r="AK6393" s="78"/>
      <c r="AL6393" s="78"/>
      <c r="AM6393" s="8"/>
      <c r="AN6393" s="78"/>
      <c r="AO6393" s="78"/>
      <c r="AP6393" s="78"/>
      <c r="AQ6393" s="78"/>
      <c r="AR6393" s="78"/>
      <c r="AS6393" s="78"/>
      <c r="AT6393" s="78"/>
      <c r="AU6393" s="78"/>
      <c r="AV6393" s="78"/>
      <c r="AW6393" s="77"/>
      <c r="AX6393" s="144"/>
      <c r="AY6393" s="144"/>
      <c r="AZ6393" s="144"/>
      <c r="BA6393" s="54"/>
      <c r="BB6393" s="54"/>
    </row>
    <row r="6394" spans="2:54" x14ac:dyDescent="0.25">
      <c r="B6394" s="77"/>
      <c r="C6394" s="77"/>
      <c r="D6394" s="77"/>
      <c r="E6394" s="77"/>
      <c r="F6394" s="77"/>
      <c r="G6394" s="77"/>
      <c r="I6394" s="78"/>
      <c r="K6394" s="78"/>
      <c r="L6394" s="77"/>
      <c r="M6394" s="78"/>
      <c r="N6394" s="78"/>
      <c r="O6394" s="78"/>
      <c r="P6394" s="78"/>
      <c r="Q6394" s="144"/>
      <c r="R6394" s="78"/>
      <c r="S6394" s="78"/>
      <c r="T6394" s="78"/>
      <c r="U6394" s="78"/>
      <c r="V6394" s="219"/>
      <c r="W6394" s="78"/>
      <c r="X6394" s="78"/>
      <c r="Y6394" s="78"/>
      <c r="Z6394" s="78"/>
      <c r="AA6394" s="77"/>
      <c r="AB6394" s="77"/>
      <c r="AC6394" s="78"/>
      <c r="AD6394" s="104"/>
      <c r="AE6394" s="78"/>
      <c r="AF6394" s="104"/>
      <c r="AG6394" s="78"/>
      <c r="AH6394" s="104"/>
      <c r="AI6394" s="78"/>
      <c r="AJ6394" s="104"/>
      <c r="AK6394" s="78"/>
      <c r="AL6394" s="78"/>
      <c r="AM6394" s="8"/>
      <c r="AN6394" s="78"/>
      <c r="AO6394" s="78"/>
      <c r="AP6394" s="78"/>
      <c r="AQ6394" s="78"/>
      <c r="AR6394" s="78"/>
      <c r="AS6394" s="78"/>
      <c r="AT6394" s="78"/>
      <c r="AU6394" s="78"/>
      <c r="AV6394" s="78"/>
      <c r="AW6394" s="77"/>
      <c r="AX6394" s="144"/>
      <c r="AY6394" s="144"/>
      <c r="AZ6394" s="144"/>
      <c r="BA6394" s="54"/>
      <c r="BB6394" s="54"/>
    </row>
    <row r="6395" spans="2:54" x14ac:dyDescent="0.25">
      <c r="B6395" s="77"/>
      <c r="C6395" s="77"/>
      <c r="D6395" s="77"/>
      <c r="E6395" s="77"/>
      <c r="F6395" s="77"/>
      <c r="G6395" s="77"/>
      <c r="I6395" s="78"/>
      <c r="K6395" s="78"/>
      <c r="L6395" s="77"/>
      <c r="M6395" s="78"/>
      <c r="N6395" s="78"/>
      <c r="O6395" s="78"/>
      <c r="P6395" s="78"/>
      <c r="Q6395" s="144"/>
      <c r="R6395" s="78"/>
      <c r="S6395" s="78"/>
      <c r="T6395" s="78"/>
      <c r="U6395" s="78"/>
      <c r="V6395" s="219"/>
      <c r="W6395" s="78"/>
      <c r="X6395" s="78"/>
      <c r="Y6395" s="78"/>
      <c r="Z6395" s="78"/>
      <c r="AA6395" s="77"/>
      <c r="AB6395" s="77"/>
      <c r="AC6395" s="78"/>
      <c r="AD6395" s="104"/>
      <c r="AE6395" s="78"/>
      <c r="AF6395" s="104"/>
      <c r="AG6395" s="78"/>
      <c r="AH6395" s="104"/>
      <c r="AI6395" s="78"/>
      <c r="AJ6395" s="104"/>
      <c r="AK6395" s="78"/>
      <c r="AL6395" s="78"/>
      <c r="AM6395" s="8"/>
      <c r="AN6395" s="78"/>
      <c r="AO6395" s="78"/>
      <c r="AP6395" s="78"/>
      <c r="AQ6395" s="78"/>
      <c r="AR6395" s="78"/>
      <c r="AS6395" s="78"/>
      <c r="AT6395" s="78"/>
      <c r="AU6395" s="78"/>
      <c r="AV6395" s="78"/>
      <c r="AW6395" s="77"/>
      <c r="AX6395" s="144"/>
      <c r="AY6395" s="144"/>
      <c r="AZ6395" s="144"/>
      <c r="BA6395" s="54"/>
      <c r="BB6395" s="54"/>
    </row>
    <row r="6396" spans="2:54" x14ac:dyDescent="0.25">
      <c r="B6396" s="77"/>
      <c r="C6396" s="77"/>
      <c r="D6396" s="77"/>
      <c r="E6396" s="77"/>
      <c r="F6396" s="77"/>
      <c r="G6396" s="77"/>
      <c r="I6396" s="78"/>
      <c r="K6396" s="78"/>
      <c r="L6396" s="77"/>
      <c r="M6396" s="78"/>
      <c r="N6396" s="78"/>
      <c r="O6396" s="78"/>
      <c r="P6396" s="78"/>
      <c r="Q6396" s="144"/>
      <c r="R6396" s="78"/>
      <c r="S6396" s="78"/>
      <c r="T6396" s="78"/>
      <c r="U6396" s="78"/>
      <c r="V6396" s="219"/>
      <c r="W6396" s="78"/>
      <c r="X6396" s="78"/>
      <c r="Y6396" s="78"/>
      <c r="Z6396" s="78"/>
      <c r="AA6396" s="77"/>
      <c r="AB6396" s="77"/>
      <c r="AC6396" s="78"/>
      <c r="AD6396" s="104"/>
      <c r="AE6396" s="78"/>
      <c r="AF6396" s="104"/>
      <c r="AG6396" s="78"/>
      <c r="AH6396" s="104"/>
      <c r="AI6396" s="78"/>
      <c r="AJ6396" s="104"/>
      <c r="AK6396" s="78"/>
      <c r="AL6396" s="78"/>
      <c r="AM6396" s="8"/>
      <c r="AN6396" s="78"/>
      <c r="AO6396" s="78"/>
      <c r="AP6396" s="78"/>
      <c r="AQ6396" s="78"/>
      <c r="AR6396" s="78"/>
      <c r="AS6396" s="78"/>
      <c r="AT6396" s="78"/>
      <c r="AU6396" s="78"/>
      <c r="AV6396" s="78"/>
      <c r="AW6396" s="77"/>
      <c r="AX6396" s="144"/>
      <c r="AY6396" s="144"/>
      <c r="AZ6396" s="144"/>
      <c r="BA6396" s="54"/>
      <c r="BB6396" s="54"/>
    </row>
    <row r="6397" spans="2:54" x14ac:dyDescent="0.25">
      <c r="B6397" s="77"/>
      <c r="C6397" s="77"/>
      <c r="D6397" s="77"/>
      <c r="E6397" s="77"/>
      <c r="F6397" s="77"/>
      <c r="G6397" s="77"/>
      <c r="I6397" s="78"/>
      <c r="K6397" s="78"/>
      <c r="L6397" s="77"/>
      <c r="M6397" s="78"/>
      <c r="N6397" s="78"/>
      <c r="O6397" s="78"/>
      <c r="P6397" s="78"/>
      <c r="Q6397" s="144"/>
      <c r="R6397" s="78"/>
      <c r="S6397" s="78"/>
      <c r="T6397" s="78"/>
      <c r="U6397" s="78"/>
      <c r="V6397" s="219"/>
      <c r="W6397" s="78"/>
      <c r="X6397" s="78"/>
      <c r="Y6397" s="78"/>
      <c r="Z6397" s="78"/>
      <c r="AA6397" s="77"/>
      <c r="AB6397" s="77"/>
      <c r="AC6397" s="78"/>
      <c r="AD6397" s="104"/>
      <c r="AE6397" s="78"/>
      <c r="AF6397" s="104"/>
      <c r="AG6397" s="78"/>
      <c r="AH6397" s="104"/>
      <c r="AI6397" s="78"/>
      <c r="AJ6397" s="104"/>
      <c r="AK6397" s="78"/>
      <c r="AL6397" s="78"/>
      <c r="AM6397" s="8"/>
      <c r="AN6397" s="78"/>
      <c r="AO6397" s="78"/>
      <c r="AP6397" s="78"/>
      <c r="AQ6397" s="78"/>
      <c r="AR6397" s="78"/>
      <c r="AS6397" s="78"/>
      <c r="AT6397" s="78"/>
      <c r="AU6397" s="78"/>
      <c r="AV6397" s="78"/>
      <c r="AW6397" s="77"/>
      <c r="AX6397" s="144"/>
      <c r="AY6397" s="144"/>
      <c r="AZ6397" s="144"/>
      <c r="BA6397" s="54"/>
      <c r="BB6397" s="54"/>
    </row>
    <row r="6398" spans="2:54" x14ac:dyDescent="0.25">
      <c r="B6398" s="77"/>
      <c r="C6398" s="77"/>
      <c r="D6398" s="77"/>
      <c r="E6398" s="77"/>
      <c r="F6398" s="77"/>
      <c r="G6398" s="77"/>
      <c r="I6398" s="78"/>
      <c r="K6398" s="78"/>
      <c r="L6398" s="77"/>
      <c r="M6398" s="78"/>
      <c r="N6398" s="78"/>
      <c r="O6398" s="78"/>
      <c r="P6398" s="78"/>
      <c r="Q6398" s="144"/>
      <c r="R6398" s="78"/>
      <c r="S6398" s="78"/>
      <c r="T6398" s="78"/>
      <c r="U6398" s="78"/>
      <c r="V6398" s="219"/>
      <c r="W6398" s="78"/>
      <c r="X6398" s="78"/>
      <c r="Y6398" s="78"/>
      <c r="Z6398" s="78"/>
      <c r="AA6398" s="77"/>
      <c r="AB6398" s="77"/>
      <c r="AC6398" s="78"/>
      <c r="AD6398" s="104"/>
      <c r="AE6398" s="78"/>
      <c r="AF6398" s="104"/>
      <c r="AG6398" s="78"/>
      <c r="AH6398" s="104"/>
      <c r="AI6398" s="78"/>
      <c r="AJ6398" s="104"/>
      <c r="AK6398" s="78"/>
      <c r="AL6398" s="78"/>
      <c r="AM6398" s="8"/>
      <c r="AN6398" s="78"/>
      <c r="AO6398" s="78"/>
      <c r="AP6398" s="78"/>
      <c r="AQ6398" s="78"/>
      <c r="AR6398" s="78"/>
      <c r="AS6398" s="78"/>
      <c r="AT6398" s="78"/>
      <c r="AU6398" s="78"/>
      <c r="AV6398" s="78"/>
      <c r="AW6398" s="77"/>
      <c r="AX6398" s="144"/>
      <c r="AY6398" s="144"/>
      <c r="AZ6398" s="144"/>
      <c r="BA6398" s="54"/>
      <c r="BB6398" s="54"/>
    </row>
    <row r="6399" spans="2:54" x14ac:dyDescent="0.25">
      <c r="B6399" s="77"/>
      <c r="C6399" s="77"/>
      <c r="D6399" s="77"/>
      <c r="E6399" s="77"/>
      <c r="F6399" s="77"/>
      <c r="G6399" s="77"/>
      <c r="I6399" s="78"/>
      <c r="K6399" s="78"/>
      <c r="L6399" s="77"/>
      <c r="M6399" s="78"/>
      <c r="N6399" s="78"/>
      <c r="O6399" s="78"/>
      <c r="P6399" s="78"/>
      <c r="Q6399" s="144"/>
      <c r="R6399" s="78"/>
      <c r="S6399" s="78"/>
      <c r="T6399" s="78"/>
      <c r="U6399" s="78"/>
      <c r="V6399" s="219"/>
      <c r="W6399" s="78"/>
      <c r="X6399" s="78"/>
      <c r="Y6399" s="78"/>
      <c r="Z6399" s="78"/>
      <c r="AA6399" s="77"/>
      <c r="AB6399" s="77"/>
      <c r="AC6399" s="78"/>
      <c r="AD6399" s="104"/>
      <c r="AE6399" s="78"/>
      <c r="AF6399" s="104"/>
      <c r="AG6399" s="78"/>
      <c r="AH6399" s="104"/>
      <c r="AI6399" s="78"/>
      <c r="AJ6399" s="104"/>
      <c r="AK6399" s="78"/>
      <c r="AL6399" s="78"/>
      <c r="AM6399" s="8"/>
      <c r="AN6399" s="78"/>
      <c r="AO6399" s="78"/>
      <c r="AP6399" s="78"/>
      <c r="AQ6399" s="78"/>
      <c r="AR6399" s="78"/>
      <c r="AS6399" s="78"/>
      <c r="AT6399" s="78"/>
      <c r="AU6399" s="78"/>
      <c r="AV6399" s="78"/>
      <c r="AW6399" s="77"/>
      <c r="AX6399" s="144"/>
      <c r="AY6399" s="144"/>
      <c r="AZ6399" s="144"/>
      <c r="BA6399" s="54"/>
      <c r="BB6399" s="54"/>
    </row>
    <row r="6400" spans="2:54" x14ac:dyDescent="0.25">
      <c r="B6400" s="77"/>
      <c r="C6400" s="77"/>
      <c r="D6400" s="77"/>
      <c r="E6400" s="77"/>
      <c r="F6400" s="77"/>
      <c r="G6400" s="77"/>
      <c r="I6400" s="78"/>
      <c r="K6400" s="78"/>
      <c r="L6400" s="77"/>
      <c r="M6400" s="78"/>
      <c r="N6400" s="78"/>
      <c r="O6400" s="78"/>
      <c r="P6400" s="78"/>
      <c r="Q6400" s="144"/>
      <c r="R6400" s="78"/>
      <c r="S6400" s="78"/>
      <c r="T6400" s="78"/>
      <c r="U6400" s="78"/>
      <c r="V6400" s="219"/>
      <c r="W6400" s="78"/>
      <c r="X6400" s="78"/>
      <c r="Y6400" s="78"/>
      <c r="Z6400" s="78"/>
      <c r="AA6400" s="77"/>
      <c r="AB6400" s="77"/>
      <c r="AC6400" s="78"/>
      <c r="AD6400" s="104"/>
      <c r="AE6400" s="78"/>
      <c r="AF6400" s="104"/>
      <c r="AG6400" s="78"/>
      <c r="AH6400" s="104"/>
      <c r="AI6400" s="78"/>
      <c r="AJ6400" s="104"/>
      <c r="AK6400" s="78"/>
      <c r="AL6400" s="78"/>
      <c r="AM6400" s="8"/>
      <c r="AN6400" s="78"/>
      <c r="AO6400" s="78"/>
      <c r="AP6400" s="78"/>
      <c r="AQ6400" s="78"/>
      <c r="AR6400" s="78"/>
      <c r="AS6400" s="78"/>
      <c r="AT6400" s="78"/>
      <c r="AU6400" s="78"/>
      <c r="AV6400" s="78"/>
      <c r="AW6400" s="77"/>
      <c r="AX6400" s="144"/>
      <c r="AY6400" s="144"/>
      <c r="AZ6400" s="144"/>
      <c r="BA6400" s="54"/>
      <c r="BB6400" s="54"/>
    </row>
    <row r="6401" spans="2:54" x14ac:dyDescent="0.25">
      <c r="B6401" s="77"/>
      <c r="C6401" s="77"/>
      <c r="D6401" s="77"/>
      <c r="E6401" s="77"/>
      <c r="F6401" s="77"/>
      <c r="G6401" s="77"/>
      <c r="I6401" s="78"/>
      <c r="K6401" s="78"/>
      <c r="L6401" s="77"/>
      <c r="M6401" s="78"/>
      <c r="N6401" s="78"/>
      <c r="O6401" s="78"/>
      <c r="P6401" s="78"/>
      <c r="Q6401" s="144"/>
      <c r="R6401" s="78"/>
      <c r="S6401" s="78"/>
      <c r="T6401" s="78"/>
      <c r="U6401" s="78"/>
      <c r="V6401" s="219"/>
      <c r="W6401" s="78"/>
      <c r="X6401" s="78"/>
      <c r="Y6401" s="78"/>
      <c r="Z6401" s="78"/>
      <c r="AA6401" s="77"/>
      <c r="AB6401" s="77"/>
      <c r="AC6401" s="78"/>
      <c r="AD6401" s="104"/>
      <c r="AE6401" s="78"/>
      <c r="AF6401" s="104"/>
      <c r="AG6401" s="78"/>
      <c r="AH6401" s="104"/>
      <c r="AI6401" s="78"/>
      <c r="AJ6401" s="104"/>
      <c r="AK6401" s="78"/>
      <c r="AL6401" s="78"/>
      <c r="AM6401" s="8"/>
      <c r="AN6401" s="78"/>
      <c r="AO6401" s="78"/>
      <c r="AP6401" s="78"/>
      <c r="AQ6401" s="78"/>
      <c r="AR6401" s="78"/>
      <c r="AS6401" s="78"/>
      <c r="AT6401" s="78"/>
      <c r="AU6401" s="78"/>
      <c r="AV6401" s="78"/>
      <c r="AW6401" s="77"/>
      <c r="AX6401" s="144"/>
      <c r="AY6401" s="144"/>
      <c r="AZ6401" s="144"/>
      <c r="BA6401" s="54"/>
      <c r="BB6401" s="54"/>
    </row>
    <row r="6402" spans="2:54" x14ac:dyDescent="0.25">
      <c r="B6402" s="77"/>
      <c r="C6402" s="77"/>
      <c r="D6402" s="77"/>
      <c r="E6402" s="77"/>
      <c r="F6402" s="77"/>
      <c r="G6402" s="77"/>
      <c r="I6402" s="78"/>
      <c r="K6402" s="78"/>
      <c r="L6402" s="77"/>
      <c r="M6402" s="78"/>
      <c r="N6402" s="78"/>
      <c r="O6402" s="78"/>
      <c r="P6402" s="78"/>
      <c r="Q6402" s="144"/>
      <c r="R6402" s="78"/>
      <c r="S6402" s="78"/>
      <c r="T6402" s="78"/>
      <c r="U6402" s="78"/>
      <c r="V6402" s="219"/>
      <c r="W6402" s="78"/>
      <c r="X6402" s="78"/>
      <c r="Y6402" s="78"/>
      <c r="Z6402" s="78"/>
      <c r="AA6402" s="77"/>
      <c r="AB6402" s="77"/>
      <c r="AC6402" s="78"/>
      <c r="AD6402" s="104"/>
      <c r="AE6402" s="78"/>
      <c r="AF6402" s="104"/>
      <c r="AG6402" s="78"/>
      <c r="AH6402" s="104"/>
      <c r="AI6402" s="78"/>
      <c r="AJ6402" s="104"/>
      <c r="AK6402" s="78"/>
      <c r="AL6402" s="78"/>
      <c r="AM6402" s="8"/>
      <c r="AN6402" s="78"/>
      <c r="AO6402" s="78"/>
      <c r="AP6402" s="78"/>
      <c r="AQ6402" s="78"/>
      <c r="AR6402" s="78"/>
      <c r="AS6402" s="78"/>
      <c r="AT6402" s="78"/>
      <c r="AU6402" s="78"/>
      <c r="AV6402" s="78"/>
      <c r="AW6402" s="77"/>
      <c r="AX6402" s="144"/>
      <c r="AY6402" s="144"/>
      <c r="AZ6402" s="144"/>
      <c r="BA6402" s="54"/>
      <c r="BB6402" s="54"/>
    </row>
    <row r="6403" spans="2:54" x14ac:dyDescent="0.25">
      <c r="B6403" s="77"/>
      <c r="C6403" s="77"/>
      <c r="D6403" s="77"/>
      <c r="E6403" s="77"/>
      <c r="F6403" s="77"/>
      <c r="G6403" s="77"/>
      <c r="I6403" s="78"/>
      <c r="K6403" s="78"/>
      <c r="L6403" s="77"/>
      <c r="M6403" s="78"/>
      <c r="N6403" s="78"/>
      <c r="O6403" s="78"/>
      <c r="P6403" s="78"/>
      <c r="Q6403" s="144"/>
      <c r="R6403" s="78"/>
      <c r="S6403" s="78"/>
      <c r="T6403" s="78"/>
      <c r="U6403" s="78"/>
      <c r="V6403" s="219"/>
      <c r="W6403" s="78"/>
      <c r="X6403" s="78"/>
      <c r="Y6403" s="78"/>
      <c r="Z6403" s="78"/>
      <c r="AA6403" s="77"/>
      <c r="AB6403" s="77"/>
      <c r="AC6403" s="78"/>
      <c r="AD6403" s="104"/>
      <c r="AE6403" s="78"/>
      <c r="AF6403" s="104"/>
      <c r="AG6403" s="78"/>
      <c r="AH6403" s="104"/>
      <c r="AI6403" s="78"/>
      <c r="AJ6403" s="104"/>
      <c r="AK6403" s="78"/>
      <c r="AL6403" s="78"/>
      <c r="AM6403" s="8"/>
      <c r="AN6403" s="78"/>
      <c r="AO6403" s="78"/>
      <c r="AP6403" s="78"/>
      <c r="AQ6403" s="78"/>
      <c r="AR6403" s="78"/>
      <c r="AS6403" s="78"/>
      <c r="AT6403" s="78"/>
      <c r="AU6403" s="78"/>
      <c r="AV6403" s="78"/>
      <c r="AW6403" s="77"/>
      <c r="AX6403" s="144"/>
      <c r="AY6403" s="144"/>
      <c r="AZ6403" s="144"/>
      <c r="BA6403" s="54"/>
      <c r="BB6403" s="54"/>
    </row>
    <row r="6404" spans="2:54" x14ac:dyDescent="0.25">
      <c r="B6404" s="77"/>
      <c r="C6404" s="77"/>
      <c r="D6404" s="77"/>
      <c r="E6404" s="77"/>
      <c r="F6404" s="77"/>
      <c r="G6404" s="77"/>
      <c r="I6404" s="78"/>
      <c r="K6404" s="78"/>
      <c r="L6404" s="77"/>
      <c r="M6404" s="78"/>
      <c r="N6404" s="78"/>
      <c r="O6404" s="78"/>
      <c r="P6404" s="78"/>
      <c r="Q6404" s="144"/>
      <c r="R6404" s="78"/>
      <c r="S6404" s="78"/>
      <c r="T6404" s="78"/>
      <c r="U6404" s="78"/>
      <c r="V6404" s="219"/>
      <c r="W6404" s="78"/>
      <c r="X6404" s="78"/>
      <c r="Y6404" s="78"/>
      <c r="Z6404" s="78"/>
      <c r="AA6404" s="77"/>
      <c r="AB6404" s="77"/>
      <c r="AC6404" s="78"/>
      <c r="AD6404" s="104"/>
      <c r="AE6404" s="78"/>
      <c r="AF6404" s="104"/>
      <c r="AG6404" s="78"/>
      <c r="AH6404" s="104"/>
      <c r="AI6404" s="78"/>
      <c r="AJ6404" s="104"/>
      <c r="AK6404" s="78"/>
      <c r="AL6404" s="78"/>
      <c r="AM6404" s="8"/>
      <c r="AN6404" s="78"/>
      <c r="AO6404" s="78"/>
      <c r="AP6404" s="78"/>
      <c r="AQ6404" s="78"/>
      <c r="AR6404" s="78"/>
      <c r="AS6404" s="78"/>
      <c r="AT6404" s="78"/>
      <c r="AU6404" s="78"/>
      <c r="AV6404" s="78"/>
      <c r="AW6404" s="77"/>
      <c r="AX6404" s="144"/>
      <c r="AY6404" s="144"/>
      <c r="AZ6404" s="144"/>
      <c r="BA6404" s="54"/>
      <c r="BB6404" s="54"/>
    </row>
    <row r="6405" spans="2:54" x14ac:dyDescent="0.25">
      <c r="B6405" s="77"/>
      <c r="C6405" s="77"/>
      <c r="D6405" s="77"/>
      <c r="E6405" s="77"/>
      <c r="F6405" s="77"/>
      <c r="G6405" s="77"/>
      <c r="I6405" s="78"/>
      <c r="K6405" s="78"/>
      <c r="L6405" s="77"/>
      <c r="M6405" s="78"/>
      <c r="N6405" s="78"/>
      <c r="O6405" s="78"/>
      <c r="P6405" s="78"/>
      <c r="Q6405" s="144"/>
      <c r="R6405" s="78"/>
      <c r="S6405" s="78"/>
      <c r="T6405" s="78"/>
      <c r="U6405" s="78"/>
      <c r="V6405" s="219"/>
      <c r="W6405" s="78"/>
      <c r="X6405" s="78"/>
      <c r="Y6405" s="78"/>
      <c r="Z6405" s="78"/>
      <c r="AA6405" s="77"/>
      <c r="AB6405" s="77"/>
      <c r="AC6405" s="78"/>
      <c r="AD6405" s="104"/>
      <c r="AE6405" s="78"/>
      <c r="AF6405" s="104"/>
      <c r="AG6405" s="78"/>
      <c r="AH6405" s="104"/>
      <c r="AI6405" s="78"/>
      <c r="AJ6405" s="104"/>
      <c r="AK6405" s="78"/>
      <c r="AL6405" s="78"/>
      <c r="AM6405" s="8"/>
      <c r="AN6405" s="78"/>
      <c r="AO6405" s="78"/>
      <c r="AP6405" s="78"/>
      <c r="AQ6405" s="78"/>
      <c r="AR6405" s="78"/>
      <c r="AS6405" s="78"/>
      <c r="AT6405" s="78"/>
      <c r="AU6405" s="78"/>
      <c r="AV6405" s="78"/>
      <c r="AW6405" s="77"/>
      <c r="AX6405" s="144"/>
      <c r="AY6405" s="144"/>
      <c r="AZ6405" s="144"/>
      <c r="BA6405" s="54"/>
      <c r="BB6405" s="54"/>
    </row>
    <row r="6406" spans="2:54" x14ac:dyDescent="0.25">
      <c r="B6406" s="77"/>
      <c r="C6406" s="77"/>
      <c r="D6406" s="77"/>
      <c r="E6406" s="77"/>
      <c r="F6406" s="77"/>
      <c r="G6406" s="77"/>
      <c r="I6406" s="78"/>
      <c r="K6406" s="78"/>
      <c r="L6406" s="77"/>
      <c r="M6406" s="78"/>
      <c r="N6406" s="78"/>
      <c r="O6406" s="78"/>
      <c r="P6406" s="78"/>
      <c r="Q6406" s="144"/>
      <c r="R6406" s="78"/>
      <c r="S6406" s="78"/>
      <c r="T6406" s="78"/>
      <c r="U6406" s="78"/>
      <c r="V6406" s="219"/>
      <c r="W6406" s="78"/>
      <c r="X6406" s="78"/>
      <c r="Y6406" s="78"/>
      <c r="Z6406" s="78"/>
      <c r="AA6406" s="77"/>
      <c r="AB6406" s="77"/>
      <c r="AC6406" s="78"/>
      <c r="AD6406" s="104"/>
      <c r="AE6406" s="78"/>
      <c r="AF6406" s="104"/>
      <c r="AG6406" s="78"/>
      <c r="AH6406" s="104"/>
      <c r="AI6406" s="78"/>
      <c r="AJ6406" s="104"/>
      <c r="AK6406" s="78"/>
      <c r="AL6406" s="78"/>
      <c r="AM6406" s="8"/>
      <c r="AN6406" s="78"/>
      <c r="AO6406" s="78"/>
      <c r="AP6406" s="78"/>
      <c r="AQ6406" s="78"/>
      <c r="AR6406" s="78"/>
      <c r="AS6406" s="78"/>
      <c r="AT6406" s="78"/>
      <c r="AU6406" s="78"/>
      <c r="AV6406" s="78"/>
      <c r="AW6406" s="77"/>
      <c r="AX6406" s="144"/>
      <c r="AY6406" s="144"/>
      <c r="AZ6406" s="144"/>
      <c r="BA6406" s="54"/>
      <c r="BB6406" s="54"/>
    </row>
    <row r="6407" spans="2:54" x14ac:dyDescent="0.25">
      <c r="B6407" s="77"/>
      <c r="C6407" s="77"/>
      <c r="D6407" s="77"/>
      <c r="E6407" s="77"/>
      <c r="F6407" s="77"/>
      <c r="G6407" s="77"/>
      <c r="I6407" s="78"/>
      <c r="K6407" s="78"/>
      <c r="L6407" s="77"/>
      <c r="M6407" s="78"/>
      <c r="N6407" s="78"/>
      <c r="O6407" s="78"/>
      <c r="P6407" s="78"/>
      <c r="Q6407" s="144"/>
      <c r="R6407" s="78"/>
      <c r="S6407" s="78"/>
      <c r="T6407" s="78"/>
      <c r="U6407" s="78"/>
      <c r="V6407" s="219"/>
      <c r="W6407" s="78"/>
      <c r="X6407" s="78"/>
      <c r="Y6407" s="78"/>
      <c r="Z6407" s="78"/>
      <c r="AA6407" s="77"/>
      <c r="AB6407" s="77"/>
      <c r="AC6407" s="78"/>
      <c r="AD6407" s="104"/>
      <c r="AE6407" s="78"/>
      <c r="AF6407" s="104"/>
      <c r="AG6407" s="78"/>
      <c r="AH6407" s="104"/>
      <c r="AI6407" s="78"/>
      <c r="AJ6407" s="104"/>
      <c r="AK6407" s="78"/>
      <c r="AL6407" s="78"/>
      <c r="AM6407" s="8"/>
      <c r="AN6407" s="78"/>
      <c r="AO6407" s="78"/>
      <c r="AP6407" s="78"/>
      <c r="AQ6407" s="78"/>
      <c r="AR6407" s="78"/>
      <c r="AS6407" s="78"/>
      <c r="AT6407" s="78"/>
      <c r="AU6407" s="78"/>
      <c r="AV6407" s="78"/>
      <c r="AW6407" s="77"/>
      <c r="AX6407" s="144"/>
      <c r="AY6407" s="144"/>
      <c r="AZ6407" s="144"/>
      <c r="BA6407" s="54"/>
      <c r="BB6407" s="54"/>
    </row>
    <row r="6408" spans="2:54" x14ac:dyDescent="0.25">
      <c r="B6408" s="77"/>
      <c r="C6408" s="77"/>
      <c r="D6408" s="77"/>
      <c r="E6408" s="77"/>
      <c r="F6408" s="77"/>
      <c r="G6408" s="77"/>
      <c r="I6408" s="78"/>
      <c r="K6408" s="78"/>
      <c r="L6408" s="77"/>
      <c r="M6408" s="78"/>
      <c r="N6408" s="78"/>
      <c r="O6408" s="78"/>
      <c r="P6408" s="78"/>
      <c r="Q6408" s="144"/>
      <c r="R6408" s="78"/>
      <c r="S6408" s="78"/>
      <c r="T6408" s="78"/>
      <c r="U6408" s="78"/>
      <c r="V6408" s="219"/>
      <c r="W6408" s="78"/>
      <c r="X6408" s="78"/>
      <c r="Y6408" s="78"/>
      <c r="Z6408" s="78"/>
      <c r="AA6408" s="77"/>
      <c r="AB6408" s="77"/>
      <c r="AC6408" s="78"/>
      <c r="AD6408" s="104"/>
      <c r="AE6408" s="78"/>
      <c r="AF6408" s="104"/>
      <c r="AG6408" s="78"/>
      <c r="AH6408" s="104"/>
      <c r="AI6408" s="78"/>
      <c r="AJ6408" s="104"/>
      <c r="AK6408" s="78"/>
      <c r="AL6408" s="78"/>
      <c r="AM6408" s="8"/>
      <c r="AN6408" s="78"/>
      <c r="AO6408" s="78"/>
      <c r="AP6408" s="78"/>
      <c r="AQ6408" s="78"/>
      <c r="AR6408" s="78"/>
      <c r="AS6408" s="78"/>
      <c r="AT6408" s="78"/>
      <c r="AU6408" s="78"/>
      <c r="AV6408" s="78"/>
      <c r="AW6408" s="77"/>
      <c r="AX6408" s="144"/>
      <c r="AY6408" s="144"/>
      <c r="AZ6408" s="144"/>
      <c r="BA6408" s="54"/>
      <c r="BB6408" s="54"/>
    </row>
    <row r="6409" spans="2:54" x14ac:dyDescent="0.25">
      <c r="B6409" s="77"/>
      <c r="C6409" s="77"/>
      <c r="D6409" s="77"/>
      <c r="E6409" s="77"/>
      <c r="F6409" s="77"/>
      <c r="G6409" s="77"/>
      <c r="I6409" s="78"/>
      <c r="K6409" s="78"/>
      <c r="L6409" s="77"/>
      <c r="M6409" s="78"/>
      <c r="N6409" s="78"/>
      <c r="O6409" s="78"/>
      <c r="P6409" s="78"/>
      <c r="Q6409" s="144"/>
      <c r="R6409" s="78"/>
      <c r="S6409" s="78"/>
      <c r="T6409" s="78"/>
      <c r="U6409" s="78"/>
      <c r="V6409" s="219"/>
      <c r="W6409" s="78"/>
      <c r="X6409" s="78"/>
      <c r="Y6409" s="78"/>
      <c r="Z6409" s="78"/>
      <c r="AA6409" s="77"/>
      <c r="AB6409" s="77"/>
      <c r="AC6409" s="78"/>
      <c r="AD6409" s="104"/>
      <c r="AE6409" s="78"/>
      <c r="AF6409" s="104"/>
      <c r="AG6409" s="78"/>
      <c r="AH6409" s="104"/>
      <c r="AI6409" s="78"/>
      <c r="AJ6409" s="104"/>
      <c r="AK6409" s="78"/>
      <c r="AL6409" s="78"/>
      <c r="AM6409" s="8"/>
      <c r="AN6409" s="78"/>
      <c r="AO6409" s="78"/>
      <c r="AP6409" s="78"/>
      <c r="AQ6409" s="78"/>
      <c r="AR6409" s="78"/>
      <c r="AS6409" s="78"/>
      <c r="AT6409" s="78"/>
      <c r="AU6409" s="78"/>
      <c r="AV6409" s="78"/>
      <c r="AW6409" s="77"/>
      <c r="AX6409" s="144"/>
      <c r="AY6409" s="144"/>
      <c r="AZ6409" s="144"/>
      <c r="BA6409" s="54"/>
      <c r="BB6409" s="54"/>
    </row>
    <row r="6410" spans="2:54" x14ac:dyDescent="0.25">
      <c r="B6410" s="77"/>
      <c r="C6410" s="77"/>
      <c r="D6410" s="77"/>
      <c r="E6410" s="77"/>
      <c r="F6410" s="77"/>
      <c r="G6410" s="77"/>
      <c r="I6410" s="78"/>
      <c r="K6410" s="78"/>
      <c r="L6410" s="77"/>
      <c r="M6410" s="78"/>
      <c r="N6410" s="78"/>
      <c r="O6410" s="78"/>
      <c r="P6410" s="78"/>
      <c r="Q6410" s="144"/>
      <c r="R6410" s="78"/>
      <c r="S6410" s="78"/>
      <c r="T6410" s="78"/>
      <c r="U6410" s="78"/>
      <c r="V6410" s="219"/>
      <c r="W6410" s="78"/>
      <c r="X6410" s="78"/>
      <c r="Y6410" s="78"/>
      <c r="Z6410" s="78"/>
      <c r="AA6410" s="77"/>
      <c r="AB6410" s="77"/>
      <c r="AC6410" s="78"/>
      <c r="AD6410" s="104"/>
      <c r="AE6410" s="78"/>
      <c r="AF6410" s="104"/>
      <c r="AG6410" s="78"/>
      <c r="AH6410" s="104"/>
      <c r="AI6410" s="78"/>
      <c r="AJ6410" s="104"/>
      <c r="AK6410" s="78"/>
      <c r="AL6410" s="78"/>
      <c r="AM6410" s="8"/>
      <c r="AN6410" s="78"/>
      <c r="AO6410" s="78"/>
      <c r="AP6410" s="78"/>
      <c r="AQ6410" s="78"/>
      <c r="AR6410" s="78"/>
      <c r="AS6410" s="78"/>
      <c r="AT6410" s="78"/>
      <c r="AU6410" s="78"/>
      <c r="AV6410" s="78"/>
      <c r="AW6410" s="77"/>
      <c r="AX6410" s="144"/>
      <c r="AY6410" s="144"/>
      <c r="AZ6410" s="144"/>
      <c r="BA6410" s="54"/>
      <c r="BB6410" s="54"/>
    </row>
    <row r="6411" spans="2:54" x14ac:dyDescent="0.25">
      <c r="B6411" s="77"/>
      <c r="C6411" s="77"/>
      <c r="D6411" s="77"/>
      <c r="E6411" s="77"/>
      <c r="F6411" s="77"/>
      <c r="G6411" s="77"/>
      <c r="I6411" s="78"/>
      <c r="K6411" s="78"/>
      <c r="L6411" s="77"/>
      <c r="M6411" s="78"/>
      <c r="N6411" s="78"/>
      <c r="O6411" s="78"/>
      <c r="P6411" s="78"/>
      <c r="Q6411" s="144"/>
      <c r="R6411" s="78"/>
      <c r="S6411" s="78"/>
      <c r="T6411" s="78"/>
      <c r="U6411" s="78"/>
      <c r="V6411" s="219"/>
      <c r="W6411" s="78"/>
      <c r="X6411" s="78"/>
      <c r="Y6411" s="78"/>
      <c r="Z6411" s="78"/>
      <c r="AA6411" s="77"/>
      <c r="AB6411" s="77"/>
      <c r="AC6411" s="78"/>
      <c r="AD6411" s="104"/>
      <c r="AE6411" s="78"/>
      <c r="AF6411" s="104"/>
      <c r="AG6411" s="78"/>
      <c r="AH6411" s="104"/>
      <c r="AI6411" s="78"/>
      <c r="AJ6411" s="104"/>
      <c r="AK6411" s="78"/>
      <c r="AL6411" s="78"/>
      <c r="AM6411" s="8"/>
      <c r="AN6411" s="78"/>
      <c r="AO6411" s="78"/>
      <c r="AP6411" s="78"/>
      <c r="AQ6411" s="78"/>
      <c r="AR6411" s="78"/>
      <c r="AS6411" s="78"/>
      <c r="AT6411" s="78"/>
      <c r="AU6411" s="78"/>
      <c r="AV6411" s="78"/>
      <c r="AW6411" s="77"/>
      <c r="AX6411" s="144"/>
      <c r="AY6411" s="144"/>
      <c r="AZ6411" s="144"/>
      <c r="BA6411" s="54"/>
      <c r="BB6411" s="54"/>
    </row>
    <row r="6412" spans="2:54" x14ac:dyDescent="0.25">
      <c r="B6412" s="77"/>
      <c r="C6412" s="77"/>
      <c r="D6412" s="77"/>
      <c r="E6412" s="77"/>
      <c r="F6412" s="77"/>
      <c r="G6412" s="77"/>
      <c r="I6412" s="78"/>
      <c r="K6412" s="78"/>
      <c r="L6412" s="77"/>
      <c r="M6412" s="78"/>
      <c r="N6412" s="78"/>
      <c r="O6412" s="78"/>
      <c r="P6412" s="78"/>
      <c r="Q6412" s="144"/>
      <c r="R6412" s="78"/>
      <c r="S6412" s="78"/>
      <c r="T6412" s="78"/>
      <c r="U6412" s="78"/>
      <c r="V6412" s="219"/>
      <c r="W6412" s="78"/>
      <c r="X6412" s="78"/>
      <c r="Y6412" s="78"/>
      <c r="Z6412" s="78"/>
      <c r="AA6412" s="77"/>
      <c r="AB6412" s="77"/>
      <c r="AC6412" s="78"/>
      <c r="AD6412" s="104"/>
      <c r="AE6412" s="78"/>
      <c r="AF6412" s="104"/>
      <c r="AG6412" s="78"/>
      <c r="AH6412" s="104"/>
      <c r="AI6412" s="78"/>
      <c r="AJ6412" s="104"/>
      <c r="AK6412" s="78"/>
      <c r="AL6412" s="78"/>
      <c r="AM6412" s="8"/>
      <c r="AN6412" s="78"/>
      <c r="AO6412" s="78"/>
      <c r="AP6412" s="78"/>
      <c r="AQ6412" s="78"/>
      <c r="AR6412" s="78"/>
      <c r="AS6412" s="78"/>
      <c r="AT6412" s="78"/>
      <c r="AU6412" s="78"/>
      <c r="AV6412" s="78"/>
      <c r="AW6412" s="77"/>
      <c r="AX6412" s="144"/>
      <c r="AY6412" s="144"/>
      <c r="AZ6412" s="144"/>
      <c r="BA6412" s="54"/>
      <c r="BB6412" s="54"/>
    </row>
    <row r="6413" spans="2:54" x14ac:dyDescent="0.25">
      <c r="B6413" s="77"/>
      <c r="C6413" s="77"/>
      <c r="D6413" s="77"/>
      <c r="E6413" s="77"/>
      <c r="F6413" s="77"/>
      <c r="G6413" s="77"/>
      <c r="I6413" s="78"/>
      <c r="K6413" s="78"/>
      <c r="L6413" s="77"/>
      <c r="M6413" s="78"/>
      <c r="N6413" s="78"/>
      <c r="O6413" s="78"/>
      <c r="P6413" s="78"/>
      <c r="Q6413" s="144"/>
      <c r="R6413" s="78"/>
      <c r="S6413" s="78"/>
      <c r="T6413" s="78"/>
      <c r="U6413" s="78"/>
      <c r="V6413" s="219"/>
      <c r="W6413" s="78"/>
      <c r="X6413" s="78"/>
      <c r="Y6413" s="78"/>
      <c r="Z6413" s="78"/>
      <c r="AA6413" s="77"/>
      <c r="AB6413" s="77"/>
      <c r="AC6413" s="78"/>
      <c r="AD6413" s="104"/>
      <c r="AE6413" s="78"/>
      <c r="AF6413" s="104"/>
      <c r="AG6413" s="78"/>
      <c r="AH6413" s="104"/>
      <c r="AI6413" s="78"/>
      <c r="AJ6413" s="104"/>
      <c r="AK6413" s="78"/>
      <c r="AL6413" s="78"/>
      <c r="AM6413" s="8"/>
      <c r="AN6413" s="78"/>
      <c r="AO6413" s="78"/>
      <c r="AP6413" s="78"/>
      <c r="AQ6413" s="78"/>
      <c r="AR6413" s="78"/>
      <c r="AS6413" s="78"/>
      <c r="AT6413" s="78"/>
      <c r="AU6413" s="78"/>
      <c r="AV6413" s="78"/>
      <c r="AW6413" s="77"/>
      <c r="AX6413" s="144"/>
      <c r="AY6413" s="144"/>
      <c r="AZ6413" s="144"/>
      <c r="BA6413" s="54"/>
      <c r="BB6413" s="54"/>
    </row>
    <row r="6414" spans="2:54" x14ac:dyDescent="0.25">
      <c r="B6414" s="77"/>
      <c r="C6414" s="77"/>
      <c r="D6414" s="77"/>
      <c r="E6414" s="77"/>
      <c r="F6414" s="77"/>
      <c r="G6414" s="77"/>
      <c r="I6414" s="78"/>
      <c r="K6414" s="78"/>
      <c r="L6414" s="77"/>
      <c r="M6414" s="78"/>
      <c r="N6414" s="78"/>
      <c r="O6414" s="78"/>
      <c r="P6414" s="78"/>
      <c r="Q6414" s="144"/>
      <c r="R6414" s="78"/>
      <c r="S6414" s="78"/>
      <c r="T6414" s="78"/>
      <c r="U6414" s="78"/>
      <c r="V6414" s="219"/>
      <c r="W6414" s="78"/>
      <c r="X6414" s="78"/>
      <c r="Y6414" s="78"/>
      <c r="Z6414" s="78"/>
      <c r="AA6414" s="77"/>
      <c r="AB6414" s="77"/>
      <c r="AC6414" s="78"/>
      <c r="AD6414" s="104"/>
      <c r="AE6414" s="78"/>
      <c r="AF6414" s="104"/>
      <c r="AG6414" s="78"/>
      <c r="AH6414" s="104"/>
      <c r="AI6414" s="78"/>
      <c r="AJ6414" s="104"/>
      <c r="AK6414" s="78"/>
      <c r="AL6414" s="78"/>
      <c r="AM6414" s="8"/>
      <c r="AN6414" s="78"/>
      <c r="AO6414" s="78"/>
      <c r="AP6414" s="78"/>
      <c r="AQ6414" s="78"/>
      <c r="AR6414" s="78"/>
      <c r="AS6414" s="78"/>
      <c r="AT6414" s="78"/>
      <c r="AU6414" s="78"/>
      <c r="AV6414" s="78"/>
      <c r="AW6414" s="77"/>
      <c r="AX6414" s="144"/>
      <c r="AY6414" s="144"/>
      <c r="AZ6414" s="144"/>
      <c r="BA6414" s="54"/>
      <c r="BB6414" s="54"/>
    </row>
    <row r="6415" spans="2:54" x14ac:dyDescent="0.25">
      <c r="B6415" s="77"/>
      <c r="C6415" s="77"/>
      <c r="D6415" s="77"/>
      <c r="E6415" s="77"/>
      <c r="F6415" s="77"/>
      <c r="G6415" s="77"/>
      <c r="I6415" s="78"/>
      <c r="K6415" s="78"/>
      <c r="L6415" s="77"/>
      <c r="M6415" s="78"/>
      <c r="N6415" s="78"/>
      <c r="O6415" s="78"/>
      <c r="P6415" s="78"/>
      <c r="Q6415" s="144"/>
      <c r="R6415" s="78"/>
      <c r="S6415" s="78"/>
      <c r="T6415" s="78"/>
      <c r="U6415" s="78"/>
      <c r="V6415" s="219"/>
      <c r="W6415" s="78"/>
      <c r="X6415" s="78"/>
      <c r="Y6415" s="78"/>
      <c r="Z6415" s="78"/>
      <c r="AA6415" s="77"/>
      <c r="AB6415" s="77"/>
      <c r="AC6415" s="78"/>
      <c r="AD6415" s="104"/>
      <c r="AE6415" s="78"/>
      <c r="AF6415" s="104"/>
      <c r="AG6415" s="78"/>
      <c r="AH6415" s="104"/>
      <c r="AI6415" s="78"/>
      <c r="AJ6415" s="104"/>
      <c r="AK6415" s="78"/>
      <c r="AL6415" s="78"/>
      <c r="AM6415" s="8"/>
      <c r="AN6415" s="78"/>
      <c r="AO6415" s="78"/>
      <c r="AP6415" s="78"/>
      <c r="AQ6415" s="78"/>
      <c r="AR6415" s="78"/>
      <c r="AS6415" s="78"/>
      <c r="AT6415" s="78"/>
      <c r="AU6415" s="78"/>
      <c r="AV6415" s="78"/>
      <c r="AW6415" s="77"/>
      <c r="AX6415" s="144"/>
      <c r="AY6415" s="144"/>
      <c r="AZ6415" s="144"/>
      <c r="BA6415" s="54"/>
      <c r="BB6415" s="54"/>
    </row>
    <row r="6416" spans="2:54" x14ac:dyDescent="0.25">
      <c r="B6416" s="77"/>
      <c r="C6416" s="77"/>
      <c r="D6416" s="77"/>
      <c r="E6416" s="77"/>
      <c r="F6416" s="77"/>
      <c r="G6416" s="77"/>
      <c r="I6416" s="78"/>
      <c r="K6416" s="78"/>
      <c r="L6416" s="77"/>
      <c r="M6416" s="78"/>
      <c r="N6416" s="78"/>
      <c r="O6416" s="78"/>
      <c r="P6416" s="78"/>
      <c r="Q6416" s="144"/>
      <c r="R6416" s="78"/>
      <c r="S6416" s="78"/>
      <c r="T6416" s="78"/>
      <c r="U6416" s="78"/>
      <c r="V6416" s="219"/>
      <c r="W6416" s="78"/>
      <c r="X6416" s="78"/>
      <c r="Y6416" s="78"/>
      <c r="Z6416" s="78"/>
      <c r="AA6416" s="77"/>
      <c r="AB6416" s="77"/>
      <c r="AC6416" s="78"/>
      <c r="AD6416" s="104"/>
      <c r="AE6416" s="78"/>
      <c r="AF6416" s="104"/>
      <c r="AG6416" s="78"/>
      <c r="AH6416" s="104"/>
      <c r="AI6416" s="78"/>
      <c r="AJ6416" s="104"/>
      <c r="AK6416" s="78"/>
      <c r="AL6416" s="78"/>
      <c r="AM6416" s="8"/>
      <c r="AN6416" s="78"/>
      <c r="AO6416" s="78"/>
      <c r="AP6416" s="78"/>
      <c r="AQ6416" s="78"/>
      <c r="AR6416" s="78"/>
      <c r="AS6416" s="78"/>
      <c r="AT6416" s="78"/>
      <c r="AU6416" s="78"/>
      <c r="AV6416" s="78"/>
      <c r="AW6416" s="77"/>
      <c r="AX6416" s="144"/>
      <c r="AY6416" s="144"/>
      <c r="AZ6416" s="144"/>
      <c r="BA6416" s="54"/>
      <c r="BB6416" s="54"/>
    </row>
    <row r="6417" spans="2:54" x14ac:dyDescent="0.25">
      <c r="B6417" s="77"/>
      <c r="C6417" s="77"/>
      <c r="D6417" s="77"/>
      <c r="E6417" s="77"/>
      <c r="F6417" s="77"/>
      <c r="G6417" s="77"/>
      <c r="I6417" s="78"/>
      <c r="K6417" s="78"/>
      <c r="L6417" s="77"/>
      <c r="M6417" s="78"/>
      <c r="N6417" s="78"/>
      <c r="O6417" s="78"/>
      <c r="P6417" s="78"/>
      <c r="Q6417" s="144"/>
      <c r="R6417" s="78"/>
      <c r="S6417" s="78"/>
      <c r="T6417" s="78"/>
      <c r="U6417" s="78"/>
      <c r="V6417" s="219"/>
      <c r="W6417" s="78"/>
      <c r="X6417" s="78"/>
      <c r="Y6417" s="78"/>
      <c r="Z6417" s="78"/>
      <c r="AA6417" s="77"/>
      <c r="AB6417" s="77"/>
      <c r="AC6417" s="78"/>
      <c r="AD6417" s="104"/>
      <c r="AE6417" s="78"/>
      <c r="AF6417" s="104"/>
      <c r="AG6417" s="78"/>
      <c r="AH6417" s="104"/>
      <c r="AI6417" s="78"/>
      <c r="AJ6417" s="104"/>
      <c r="AK6417" s="78"/>
      <c r="AL6417" s="78"/>
      <c r="AM6417" s="8"/>
      <c r="AN6417" s="78"/>
      <c r="AO6417" s="78"/>
      <c r="AP6417" s="78"/>
      <c r="AQ6417" s="78"/>
      <c r="AR6417" s="78"/>
      <c r="AS6417" s="78"/>
      <c r="AT6417" s="78"/>
      <c r="AU6417" s="78"/>
      <c r="AV6417" s="78"/>
      <c r="AW6417" s="77"/>
      <c r="AX6417" s="144"/>
      <c r="AY6417" s="144"/>
      <c r="AZ6417" s="144"/>
      <c r="BA6417" s="54"/>
      <c r="BB6417" s="54"/>
    </row>
    <row r="6418" spans="2:54" x14ac:dyDescent="0.25">
      <c r="B6418" s="77"/>
      <c r="C6418" s="77"/>
      <c r="D6418" s="77"/>
      <c r="E6418" s="77"/>
      <c r="F6418" s="77"/>
      <c r="G6418" s="77"/>
      <c r="I6418" s="78"/>
      <c r="K6418" s="78"/>
      <c r="L6418" s="77"/>
      <c r="M6418" s="78"/>
      <c r="N6418" s="78"/>
      <c r="O6418" s="78"/>
      <c r="P6418" s="78"/>
      <c r="Q6418" s="144"/>
      <c r="R6418" s="78"/>
      <c r="S6418" s="78"/>
      <c r="T6418" s="78"/>
      <c r="U6418" s="78"/>
      <c r="V6418" s="219"/>
      <c r="W6418" s="78"/>
      <c r="X6418" s="78"/>
      <c r="Y6418" s="78"/>
      <c r="Z6418" s="78"/>
      <c r="AA6418" s="77"/>
      <c r="AB6418" s="77"/>
      <c r="AC6418" s="78"/>
      <c r="AD6418" s="104"/>
      <c r="AE6418" s="78"/>
      <c r="AF6418" s="104"/>
      <c r="AG6418" s="78"/>
      <c r="AH6418" s="104"/>
      <c r="AI6418" s="78"/>
      <c r="AJ6418" s="104"/>
      <c r="AK6418" s="78"/>
      <c r="AL6418" s="78"/>
      <c r="AM6418" s="8"/>
      <c r="AN6418" s="78"/>
      <c r="AO6418" s="78"/>
      <c r="AP6418" s="78"/>
      <c r="AQ6418" s="78"/>
      <c r="AR6418" s="78"/>
      <c r="AS6418" s="78"/>
      <c r="AT6418" s="78"/>
      <c r="AU6418" s="78"/>
      <c r="AV6418" s="78"/>
      <c r="AW6418" s="77"/>
      <c r="AX6418" s="144"/>
      <c r="AY6418" s="144"/>
      <c r="AZ6418" s="144"/>
      <c r="BA6418" s="54"/>
      <c r="BB6418" s="54"/>
    </row>
    <row r="6419" spans="2:54" x14ac:dyDescent="0.25">
      <c r="B6419" s="77"/>
      <c r="C6419" s="77"/>
      <c r="D6419" s="77"/>
      <c r="E6419" s="77"/>
      <c r="F6419" s="77"/>
      <c r="G6419" s="77"/>
      <c r="I6419" s="78"/>
      <c r="K6419" s="78"/>
      <c r="L6419" s="77"/>
      <c r="M6419" s="78"/>
      <c r="N6419" s="78"/>
      <c r="O6419" s="78"/>
      <c r="P6419" s="78"/>
      <c r="Q6419" s="144"/>
      <c r="R6419" s="78"/>
      <c r="S6419" s="78"/>
      <c r="T6419" s="78"/>
      <c r="U6419" s="78"/>
      <c r="V6419" s="219"/>
      <c r="W6419" s="78"/>
      <c r="X6419" s="78"/>
      <c r="Y6419" s="78"/>
      <c r="Z6419" s="78"/>
      <c r="AA6419" s="77"/>
      <c r="AB6419" s="77"/>
      <c r="AC6419" s="78"/>
      <c r="AD6419" s="104"/>
      <c r="AE6419" s="78"/>
      <c r="AF6419" s="104"/>
      <c r="AG6419" s="78"/>
      <c r="AH6419" s="104"/>
      <c r="AI6419" s="78"/>
      <c r="AJ6419" s="104"/>
      <c r="AK6419" s="78"/>
      <c r="AL6419" s="78"/>
      <c r="AM6419" s="8"/>
      <c r="AN6419" s="78"/>
      <c r="AO6419" s="78"/>
      <c r="AP6419" s="78"/>
      <c r="AQ6419" s="78"/>
      <c r="AR6419" s="78"/>
      <c r="AS6419" s="78"/>
      <c r="AT6419" s="78"/>
      <c r="AU6419" s="78"/>
      <c r="AV6419" s="78"/>
      <c r="AW6419" s="77"/>
      <c r="AX6419" s="144"/>
      <c r="AY6419" s="144"/>
      <c r="AZ6419" s="144"/>
      <c r="BA6419" s="54"/>
      <c r="BB6419" s="54"/>
    </row>
    <row r="6420" spans="2:54" x14ac:dyDescent="0.25">
      <c r="B6420" s="77"/>
      <c r="C6420" s="77"/>
      <c r="D6420" s="77"/>
      <c r="E6420" s="77"/>
      <c r="F6420" s="77"/>
      <c r="G6420" s="77"/>
      <c r="I6420" s="78"/>
      <c r="K6420" s="78"/>
      <c r="L6420" s="77"/>
      <c r="M6420" s="78"/>
      <c r="N6420" s="78"/>
      <c r="O6420" s="78"/>
      <c r="P6420" s="78"/>
      <c r="Q6420" s="144"/>
      <c r="R6420" s="78"/>
      <c r="S6420" s="78"/>
      <c r="T6420" s="78"/>
      <c r="U6420" s="78"/>
      <c r="V6420" s="219"/>
      <c r="W6420" s="78"/>
      <c r="X6420" s="78"/>
      <c r="Y6420" s="78"/>
      <c r="Z6420" s="78"/>
      <c r="AA6420" s="77"/>
      <c r="AB6420" s="77"/>
      <c r="AC6420" s="78"/>
      <c r="AD6420" s="104"/>
      <c r="AE6420" s="78"/>
      <c r="AF6420" s="104"/>
      <c r="AG6420" s="78"/>
      <c r="AH6420" s="104"/>
      <c r="AI6420" s="78"/>
      <c r="AJ6420" s="104"/>
      <c r="AK6420" s="78"/>
      <c r="AL6420" s="78"/>
      <c r="AM6420" s="8"/>
      <c r="AN6420" s="78"/>
      <c r="AO6420" s="78"/>
      <c r="AP6420" s="78"/>
      <c r="AQ6420" s="78"/>
      <c r="AR6420" s="78"/>
      <c r="AS6420" s="78"/>
      <c r="AT6420" s="78"/>
      <c r="AU6420" s="78"/>
      <c r="AV6420" s="78"/>
      <c r="AW6420" s="77"/>
      <c r="AX6420" s="144"/>
      <c r="AY6420" s="144"/>
      <c r="AZ6420" s="144"/>
      <c r="BA6420" s="54"/>
      <c r="BB6420" s="54"/>
    </row>
    <row r="6421" spans="2:54" x14ac:dyDescent="0.25">
      <c r="B6421" s="77"/>
      <c r="C6421" s="77"/>
      <c r="D6421" s="77"/>
      <c r="E6421" s="77"/>
      <c r="F6421" s="77"/>
      <c r="G6421" s="77"/>
      <c r="I6421" s="78"/>
      <c r="K6421" s="78"/>
      <c r="L6421" s="77"/>
      <c r="M6421" s="78"/>
      <c r="N6421" s="78"/>
      <c r="O6421" s="78"/>
      <c r="P6421" s="78"/>
      <c r="Q6421" s="144"/>
      <c r="R6421" s="78"/>
      <c r="S6421" s="78"/>
      <c r="T6421" s="78"/>
      <c r="U6421" s="78"/>
      <c r="V6421" s="219"/>
      <c r="W6421" s="78"/>
      <c r="X6421" s="78"/>
      <c r="Y6421" s="78"/>
      <c r="Z6421" s="78"/>
      <c r="AA6421" s="77"/>
      <c r="AB6421" s="77"/>
      <c r="AC6421" s="78"/>
      <c r="AD6421" s="104"/>
      <c r="AE6421" s="78"/>
      <c r="AF6421" s="104"/>
      <c r="AG6421" s="78"/>
      <c r="AH6421" s="104"/>
      <c r="AI6421" s="78"/>
      <c r="AJ6421" s="104"/>
      <c r="AK6421" s="78"/>
      <c r="AL6421" s="78"/>
      <c r="AM6421" s="8"/>
      <c r="AN6421" s="78"/>
      <c r="AO6421" s="78"/>
      <c r="AP6421" s="78"/>
      <c r="AQ6421" s="78"/>
      <c r="AR6421" s="78"/>
      <c r="AS6421" s="78"/>
      <c r="AT6421" s="78"/>
      <c r="AU6421" s="78"/>
      <c r="AV6421" s="78"/>
      <c r="AW6421" s="77"/>
      <c r="AX6421" s="144"/>
      <c r="AY6421" s="144"/>
      <c r="AZ6421" s="144"/>
      <c r="BA6421" s="54"/>
      <c r="BB6421" s="54"/>
    </row>
    <row r="6422" spans="2:54" x14ac:dyDescent="0.25">
      <c r="B6422" s="77"/>
      <c r="C6422" s="77"/>
      <c r="D6422" s="77"/>
      <c r="E6422" s="77"/>
      <c r="F6422" s="77"/>
      <c r="G6422" s="77"/>
      <c r="I6422" s="78"/>
      <c r="K6422" s="78"/>
      <c r="L6422" s="77"/>
      <c r="M6422" s="78"/>
      <c r="N6422" s="78"/>
      <c r="O6422" s="78"/>
      <c r="P6422" s="78"/>
      <c r="Q6422" s="144"/>
      <c r="R6422" s="78"/>
      <c r="S6422" s="78"/>
      <c r="T6422" s="78"/>
      <c r="U6422" s="78"/>
      <c r="V6422" s="219"/>
      <c r="W6422" s="78"/>
      <c r="X6422" s="78"/>
      <c r="Y6422" s="78"/>
      <c r="Z6422" s="78"/>
      <c r="AA6422" s="77"/>
      <c r="AB6422" s="77"/>
      <c r="AC6422" s="78"/>
      <c r="AD6422" s="104"/>
      <c r="AE6422" s="78"/>
      <c r="AF6422" s="104"/>
      <c r="AG6422" s="78"/>
      <c r="AH6422" s="104"/>
      <c r="AI6422" s="78"/>
      <c r="AJ6422" s="104"/>
      <c r="AK6422" s="78"/>
      <c r="AL6422" s="78"/>
      <c r="AM6422" s="8"/>
      <c r="AN6422" s="78"/>
      <c r="AO6422" s="78"/>
      <c r="AP6422" s="78"/>
      <c r="AQ6422" s="78"/>
      <c r="AR6422" s="78"/>
      <c r="AS6422" s="78"/>
      <c r="AT6422" s="78"/>
      <c r="AU6422" s="78"/>
      <c r="AV6422" s="78"/>
      <c r="AW6422" s="77"/>
      <c r="AX6422" s="144"/>
      <c r="AY6422" s="144"/>
      <c r="AZ6422" s="144"/>
      <c r="BA6422" s="54"/>
      <c r="BB6422" s="54"/>
    </row>
    <row r="6423" spans="2:54" x14ac:dyDescent="0.25">
      <c r="B6423" s="77"/>
      <c r="C6423" s="77"/>
      <c r="D6423" s="77"/>
      <c r="E6423" s="77"/>
      <c r="F6423" s="77"/>
      <c r="G6423" s="77"/>
      <c r="I6423" s="78"/>
      <c r="K6423" s="78"/>
      <c r="L6423" s="77"/>
      <c r="M6423" s="78"/>
      <c r="N6423" s="78"/>
      <c r="O6423" s="78"/>
      <c r="P6423" s="78"/>
      <c r="Q6423" s="144"/>
      <c r="R6423" s="78"/>
      <c r="S6423" s="78"/>
      <c r="T6423" s="78"/>
      <c r="U6423" s="78"/>
      <c r="V6423" s="219"/>
      <c r="W6423" s="78"/>
      <c r="X6423" s="78"/>
      <c r="Y6423" s="78"/>
      <c r="Z6423" s="78"/>
      <c r="AA6423" s="77"/>
      <c r="AB6423" s="77"/>
      <c r="AC6423" s="78"/>
      <c r="AD6423" s="104"/>
      <c r="AE6423" s="78"/>
      <c r="AF6423" s="104"/>
      <c r="AG6423" s="78"/>
      <c r="AH6423" s="104"/>
      <c r="AI6423" s="78"/>
      <c r="AJ6423" s="104"/>
      <c r="AK6423" s="78"/>
      <c r="AL6423" s="78"/>
      <c r="AM6423" s="8"/>
      <c r="AN6423" s="78"/>
      <c r="AO6423" s="78"/>
      <c r="AP6423" s="78"/>
      <c r="AQ6423" s="78"/>
      <c r="AR6423" s="78"/>
      <c r="AS6423" s="78"/>
      <c r="AT6423" s="78"/>
      <c r="AU6423" s="78"/>
      <c r="AV6423" s="78"/>
      <c r="AW6423" s="77"/>
      <c r="AX6423" s="144"/>
      <c r="AY6423" s="144"/>
      <c r="AZ6423" s="144"/>
      <c r="BA6423" s="54"/>
      <c r="BB6423" s="54"/>
    </row>
    <row r="6424" spans="2:54" x14ac:dyDescent="0.25">
      <c r="B6424" s="77"/>
      <c r="C6424" s="77"/>
      <c r="D6424" s="77"/>
      <c r="E6424" s="77"/>
      <c r="F6424" s="77"/>
      <c r="G6424" s="77"/>
      <c r="I6424" s="78"/>
      <c r="K6424" s="78"/>
      <c r="L6424" s="77"/>
      <c r="M6424" s="78"/>
      <c r="N6424" s="78"/>
      <c r="O6424" s="78"/>
      <c r="P6424" s="78"/>
      <c r="Q6424" s="144"/>
      <c r="R6424" s="78"/>
      <c r="S6424" s="78"/>
      <c r="T6424" s="78"/>
      <c r="U6424" s="78"/>
      <c r="V6424" s="219"/>
      <c r="W6424" s="78"/>
      <c r="X6424" s="78"/>
      <c r="Y6424" s="78"/>
      <c r="Z6424" s="78"/>
      <c r="AA6424" s="77"/>
      <c r="AB6424" s="77"/>
      <c r="AC6424" s="78"/>
      <c r="AD6424" s="104"/>
      <c r="AE6424" s="78"/>
      <c r="AF6424" s="104"/>
      <c r="AG6424" s="78"/>
      <c r="AH6424" s="104"/>
      <c r="AI6424" s="78"/>
      <c r="AJ6424" s="104"/>
      <c r="AK6424" s="78"/>
      <c r="AL6424" s="78"/>
      <c r="AM6424" s="8"/>
      <c r="AN6424" s="78"/>
      <c r="AO6424" s="78"/>
      <c r="AP6424" s="78"/>
      <c r="AQ6424" s="78"/>
      <c r="AR6424" s="78"/>
      <c r="AS6424" s="78"/>
      <c r="AT6424" s="78"/>
      <c r="AU6424" s="78"/>
      <c r="AV6424" s="78"/>
      <c r="AW6424" s="77"/>
      <c r="AX6424" s="144"/>
      <c r="AY6424" s="144"/>
      <c r="AZ6424" s="144"/>
      <c r="BA6424" s="54"/>
      <c r="BB6424" s="54"/>
    </row>
    <row r="6425" spans="2:54" x14ac:dyDescent="0.25">
      <c r="B6425" s="77"/>
      <c r="C6425" s="77"/>
      <c r="D6425" s="77"/>
      <c r="E6425" s="77"/>
      <c r="F6425" s="77"/>
      <c r="G6425" s="77"/>
      <c r="I6425" s="78"/>
      <c r="K6425" s="78"/>
      <c r="L6425" s="77"/>
      <c r="M6425" s="78"/>
      <c r="N6425" s="78"/>
      <c r="O6425" s="78"/>
      <c r="P6425" s="78"/>
      <c r="Q6425" s="144"/>
      <c r="R6425" s="78"/>
      <c r="S6425" s="78"/>
      <c r="T6425" s="78"/>
      <c r="U6425" s="78"/>
      <c r="V6425" s="219"/>
      <c r="W6425" s="78"/>
      <c r="X6425" s="78"/>
      <c r="Y6425" s="78"/>
      <c r="Z6425" s="78"/>
      <c r="AA6425" s="77"/>
      <c r="AB6425" s="77"/>
      <c r="AC6425" s="78"/>
      <c r="AD6425" s="104"/>
      <c r="AE6425" s="78"/>
      <c r="AF6425" s="104"/>
      <c r="AG6425" s="78"/>
      <c r="AH6425" s="104"/>
      <c r="AI6425" s="78"/>
      <c r="AJ6425" s="104"/>
      <c r="AK6425" s="78"/>
      <c r="AL6425" s="78"/>
      <c r="AM6425" s="8"/>
      <c r="AN6425" s="78"/>
      <c r="AO6425" s="78"/>
      <c r="AP6425" s="78"/>
      <c r="AQ6425" s="78"/>
      <c r="AR6425" s="78"/>
      <c r="AS6425" s="78"/>
      <c r="AT6425" s="78"/>
      <c r="AU6425" s="78"/>
      <c r="AV6425" s="78"/>
      <c r="AW6425" s="77"/>
      <c r="AX6425" s="144"/>
      <c r="AY6425" s="144"/>
      <c r="AZ6425" s="144"/>
      <c r="BA6425" s="54"/>
      <c r="BB6425" s="54"/>
    </row>
    <row r="6426" spans="2:54" x14ac:dyDescent="0.25">
      <c r="B6426" s="77"/>
      <c r="C6426" s="77"/>
      <c r="D6426" s="77"/>
      <c r="E6426" s="77"/>
      <c r="F6426" s="77"/>
      <c r="G6426" s="77"/>
      <c r="I6426" s="78"/>
      <c r="K6426" s="78"/>
      <c r="L6426" s="77"/>
      <c r="M6426" s="78"/>
      <c r="N6426" s="78"/>
      <c r="O6426" s="78"/>
      <c r="P6426" s="78"/>
      <c r="Q6426" s="144"/>
      <c r="R6426" s="78"/>
      <c r="S6426" s="78"/>
      <c r="T6426" s="78"/>
      <c r="U6426" s="78"/>
      <c r="V6426" s="219"/>
      <c r="W6426" s="78"/>
      <c r="X6426" s="78"/>
      <c r="Y6426" s="78"/>
      <c r="Z6426" s="78"/>
      <c r="AA6426" s="77"/>
      <c r="AB6426" s="77"/>
      <c r="AC6426" s="78"/>
      <c r="AD6426" s="104"/>
      <c r="AE6426" s="78"/>
      <c r="AF6426" s="104"/>
      <c r="AG6426" s="78"/>
      <c r="AH6426" s="104"/>
      <c r="AI6426" s="78"/>
      <c r="AJ6426" s="104"/>
      <c r="AK6426" s="78"/>
      <c r="AL6426" s="78"/>
      <c r="AM6426" s="8"/>
      <c r="AN6426" s="78"/>
      <c r="AO6426" s="78"/>
      <c r="AP6426" s="78"/>
      <c r="AQ6426" s="78"/>
      <c r="AR6426" s="78"/>
      <c r="AS6426" s="78"/>
      <c r="AT6426" s="78"/>
      <c r="AU6426" s="78"/>
      <c r="AV6426" s="78"/>
      <c r="AW6426" s="77"/>
      <c r="AX6426" s="144"/>
      <c r="AY6426" s="144"/>
      <c r="AZ6426" s="144"/>
      <c r="BA6426" s="54"/>
      <c r="BB6426" s="54"/>
    </row>
    <row r="6427" spans="2:54" x14ac:dyDescent="0.25">
      <c r="B6427" s="77"/>
      <c r="C6427" s="77"/>
      <c r="D6427" s="77"/>
      <c r="E6427" s="77"/>
      <c r="F6427" s="77"/>
      <c r="G6427" s="77"/>
      <c r="I6427" s="78"/>
      <c r="K6427" s="78"/>
      <c r="L6427" s="77"/>
      <c r="M6427" s="78"/>
      <c r="N6427" s="78"/>
      <c r="O6427" s="78"/>
      <c r="P6427" s="78"/>
      <c r="Q6427" s="144"/>
      <c r="R6427" s="78"/>
      <c r="S6427" s="78"/>
      <c r="T6427" s="78"/>
      <c r="U6427" s="78"/>
      <c r="V6427" s="219"/>
      <c r="W6427" s="78"/>
      <c r="X6427" s="78"/>
      <c r="Y6427" s="78"/>
      <c r="Z6427" s="78"/>
      <c r="AA6427" s="77"/>
      <c r="AB6427" s="77"/>
      <c r="AC6427" s="78"/>
      <c r="AD6427" s="104"/>
      <c r="AE6427" s="78"/>
      <c r="AF6427" s="104"/>
      <c r="AG6427" s="78"/>
      <c r="AH6427" s="104"/>
      <c r="AI6427" s="78"/>
      <c r="AJ6427" s="104"/>
      <c r="AK6427" s="78"/>
      <c r="AL6427" s="78"/>
      <c r="AM6427" s="8"/>
      <c r="AN6427" s="78"/>
      <c r="AO6427" s="78"/>
      <c r="AP6427" s="78"/>
      <c r="AQ6427" s="78"/>
      <c r="AR6427" s="78"/>
      <c r="AS6427" s="78"/>
      <c r="AT6427" s="78"/>
      <c r="AU6427" s="78"/>
      <c r="AV6427" s="78"/>
      <c r="AW6427" s="77"/>
      <c r="AX6427" s="144"/>
      <c r="AY6427" s="144"/>
      <c r="AZ6427" s="144"/>
      <c r="BA6427" s="54"/>
      <c r="BB6427" s="54"/>
    </row>
    <row r="6428" spans="2:54" x14ac:dyDescent="0.25">
      <c r="B6428" s="77"/>
      <c r="C6428" s="77"/>
      <c r="D6428" s="77"/>
      <c r="E6428" s="77"/>
      <c r="F6428" s="77"/>
      <c r="G6428" s="77"/>
      <c r="I6428" s="78"/>
      <c r="K6428" s="78"/>
      <c r="L6428" s="77"/>
      <c r="M6428" s="78"/>
      <c r="N6428" s="78"/>
      <c r="O6428" s="78"/>
      <c r="P6428" s="78"/>
      <c r="Q6428" s="144"/>
      <c r="R6428" s="78"/>
      <c r="S6428" s="78"/>
      <c r="T6428" s="78"/>
      <c r="U6428" s="78"/>
      <c r="V6428" s="219"/>
      <c r="W6428" s="78"/>
      <c r="X6428" s="78"/>
      <c r="Y6428" s="78"/>
      <c r="Z6428" s="78"/>
      <c r="AA6428" s="77"/>
      <c r="AB6428" s="77"/>
      <c r="AC6428" s="78"/>
      <c r="AD6428" s="104"/>
      <c r="AE6428" s="78"/>
      <c r="AF6428" s="104"/>
      <c r="AG6428" s="78"/>
      <c r="AH6428" s="104"/>
      <c r="AI6428" s="78"/>
      <c r="AJ6428" s="104"/>
      <c r="AK6428" s="78"/>
      <c r="AL6428" s="78"/>
      <c r="AM6428" s="8"/>
      <c r="AN6428" s="78"/>
      <c r="AO6428" s="78"/>
      <c r="AP6428" s="78"/>
      <c r="AQ6428" s="78"/>
      <c r="AR6428" s="78"/>
      <c r="AS6428" s="78"/>
      <c r="AT6428" s="78"/>
      <c r="AU6428" s="78"/>
      <c r="AV6428" s="78"/>
      <c r="AW6428" s="77"/>
      <c r="AX6428" s="144"/>
      <c r="AY6428" s="144"/>
      <c r="AZ6428" s="144"/>
      <c r="BA6428" s="54"/>
      <c r="BB6428" s="54"/>
    </row>
    <row r="6429" spans="2:54" x14ac:dyDescent="0.25">
      <c r="B6429" s="77"/>
      <c r="C6429" s="77"/>
      <c r="D6429" s="77"/>
      <c r="E6429" s="77"/>
      <c r="F6429" s="77"/>
      <c r="G6429" s="77"/>
      <c r="I6429" s="78"/>
      <c r="K6429" s="78"/>
      <c r="L6429" s="77"/>
      <c r="M6429" s="78"/>
      <c r="N6429" s="78"/>
      <c r="O6429" s="78"/>
      <c r="P6429" s="78"/>
      <c r="Q6429" s="144"/>
      <c r="R6429" s="78"/>
      <c r="S6429" s="78"/>
      <c r="T6429" s="78"/>
      <c r="U6429" s="78"/>
      <c r="V6429" s="219"/>
      <c r="W6429" s="78"/>
      <c r="X6429" s="78"/>
      <c r="Y6429" s="78"/>
      <c r="Z6429" s="78"/>
      <c r="AA6429" s="77"/>
      <c r="AB6429" s="77"/>
      <c r="AC6429" s="78"/>
      <c r="AD6429" s="104"/>
      <c r="AE6429" s="78"/>
      <c r="AF6429" s="104"/>
      <c r="AG6429" s="78"/>
      <c r="AH6429" s="104"/>
      <c r="AI6429" s="78"/>
      <c r="AJ6429" s="104"/>
      <c r="AK6429" s="78"/>
      <c r="AL6429" s="78"/>
      <c r="AM6429" s="8"/>
      <c r="AN6429" s="78"/>
      <c r="AO6429" s="78"/>
      <c r="AP6429" s="78"/>
      <c r="AQ6429" s="78"/>
      <c r="AR6429" s="78"/>
      <c r="AS6429" s="78"/>
      <c r="AT6429" s="78"/>
      <c r="AU6429" s="78"/>
      <c r="AV6429" s="78"/>
      <c r="AW6429" s="77"/>
      <c r="AX6429" s="144"/>
      <c r="AY6429" s="144"/>
      <c r="AZ6429" s="144"/>
      <c r="BA6429" s="54"/>
      <c r="BB6429" s="54"/>
    </row>
    <row r="6430" spans="2:54" x14ac:dyDescent="0.25">
      <c r="B6430" s="77"/>
      <c r="C6430" s="77"/>
      <c r="D6430" s="77"/>
      <c r="E6430" s="77"/>
      <c r="F6430" s="77"/>
      <c r="G6430" s="77"/>
      <c r="I6430" s="78"/>
      <c r="K6430" s="78"/>
      <c r="L6430" s="77"/>
      <c r="M6430" s="78"/>
      <c r="N6430" s="78"/>
      <c r="O6430" s="78"/>
      <c r="P6430" s="78"/>
      <c r="Q6430" s="144"/>
      <c r="R6430" s="78"/>
      <c r="S6430" s="78"/>
      <c r="T6430" s="78"/>
      <c r="U6430" s="78"/>
      <c r="V6430" s="219"/>
      <c r="W6430" s="78"/>
      <c r="X6430" s="78"/>
      <c r="Y6430" s="78"/>
      <c r="Z6430" s="78"/>
      <c r="AA6430" s="77"/>
      <c r="AB6430" s="77"/>
      <c r="AC6430" s="78"/>
      <c r="AD6430" s="104"/>
      <c r="AE6430" s="78"/>
      <c r="AF6430" s="104"/>
      <c r="AG6430" s="78"/>
      <c r="AH6430" s="104"/>
      <c r="AI6430" s="78"/>
      <c r="AJ6430" s="104"/>
      <c r="AK6430" s="78"/>
      <c r="AL6430" s="78"/>
      <c r="AM6430" s="8"/>
      <c r="AN6430" s="78"/>
      <c r="AO6430" s="78"/>
      <c r="AP6430" s="78"/>
      <c r="AQ6430" s="78"/>
      <c r="AR6430" s="78"/>
      <c r="AS6430" s="78"/>
      <c r="AT6430" s="78"/>
      <c r="AU6430" s="78"/>
      <c r="AV6430" s="78"/>
      <c r="AW6430" s="77"/>
      <c r="AX6430" s="144"/>
      <c r="AY6430" s="144"/>
      <c r="AZ6430" s="144"/>
      <c r="BA6430" s="54"/>
      <c r="BB6430" s="54"/>
    </row>
    <row r="6431" spans="2:54" x14ac:dyDescent="0.25">
      <c r="B6431" s="77"/>
      <c r="C6431" s="77"/>
      <c r="D6431" s="77"/>
      <c r="E6431" s="77"/>
      <c r="F6431" s="77"/>
      <c r="G6431" s="77"/>
      <c r="I6431" s="78"/>
      <c r="K6431" s="78"/>
      <c r="L6431" s="77"/>
      <c r="M6431" s="78"/>
      <c r="N6431" s="78"/>
      <c r="O6431" s="78"/>
      <c r="P6431" s="78"/>
      <c r="Q6431" s="144"/>
      <c r="R6431" s="78"/>
      <c r="S6431" s="78"/>
      <c r="T6431" s="78"/>
      <c r="U6431" s="78"/>
      <c r="V6431" s="219"/>
      <c r="W6431" s="78"/>
      <c r="X6431" s="78"/>
      <c r="Y6431" s="78"/>
      <c r="Z6431" s="78"/>
      <c r="AA6431" s="77"/>
      <c r="AB6431" s="77"/>
      <c r="AC6431" s="78"/>
      <c r="AD6431" s="104"/>
      <c r="AE6431" s="78"/>
      <c r="AF6431" s="104"/>
      <c r="AG6431" s="78"/>
      <c r="AH6431" s="104"/>
      <c r="AI6431" s="78"/>
      <c r="AJ6431" s="104"/>
      <c r="AK6431" s="78"/>
      <c r="AL6431" s="78"/>
      <c r="AM6431" s="8"/>
      <c r="AN6431" s="78"/>
      <c r="AO6431" s="78"/>
      <c r="AP6431" s="78"/>
      <c r="AQ6431" s="78"/>
      <c r="AR6431" s="78"/>
      <c r="AS6431" s="78"/>
      <c r="AT6431" s="78"/>
      <c r="AU6431" s="78"/>
      <c r="AV6431" s="78"/>
      <c r="AW6431" s="77"/>
      <c r="AX6431" s="144"/>
      <c r="AY6431" s="144"/>
      <c r="AZ6431" s="144"/>
      <c r="BA6431" s="54"/>
      <c r="BB6431" s="54"/>
    </row>
    <row r="6432" spans="2:54" x14ac:dyDescent="0.25">
      <c r="B6432" s="77"/>
      <c r="C6432" s="77"/>
      <c r="D6432" s="77"/>
      <c r="E6432" s="77"/>
      <c r="F6432" s="77"/>
      <c r="G6432" s="77"/>
      <c r="I6432" s="78"/>
      <c r="K6432" s="78"/>
      <c r="L6432" s="77"/>
      <c r="M6432" s="78"/>
      <c r="N6432" s="78"/>
      <c r="O6432" s="78"/>
      <c r="P6432" s="78"/>
      <c r="Q6432" s="144"/>
      <c r="R6432" s="78"/>
      <c r="S6432" s="78"/>
      <c r="T6432" s="78"/>
      <c r="U6432" s="78"/>
      <c r="V6432" s="219"/>
      <c r="W6432" s="78"/>
      <c r="X6432" s="78"/>
      <c r="Y6432" s="78"/>
      <c r="Z6432" s="78"/>
      <c r="AA6432" s="77"/>
      <c r="AB6432" s="77"/>
      <c r="AC6432" s="78"/>
      <c r="AD6432" s="104"/>
      <c r="AE6432" s="78"/>
      <c r="AF6432" s="104"/>
      <c r="AG6432" s="78"/>
      <c r="AH6432" s="104"/>
      <c r="AI6432" s="78"/>
      <c r="AJ6432" s="104"/>
      <c r="AK6432" s="78"/>
      <c r="AL6432" s="78"/>
      <c r="AM6432" s="8"/>
      <c r="AN6432" s="78"/>
      <c r="AO6432" s="78"/>
      <c r="AP6432" s="78"/>
      <c r="AQ6432" s="78"/>
      <c r="AR6432" s="78"/>
      <c r="AS6432" s="78"/>
      <c r="AT6432" s="78"/>
      <c r="AU6432" s="78"/>
      <c r="AV6432" s="78"/>
      <c r="AW6432" s="77"/>
      <c r="AX6432" s="144"/>
      <c r="AY6432" s="144"/>
      <c r="AZ6432" s="144"/>
      <c r="BA6432" s="54"/>
      <c r="BB6432" s="54"/>
    </row>
    <row r="6433" spans="2:54" x14ac:dyDescent="0.25">
      <c r="B6433" s="77"/>
      <c r="C6433" s="77"/>
      <c r="D6433" s="77"/>
      <c r="E6433" s="77"/>
      <c r="F6433" s="77"/>
      <c r="G6433" s="77"/>
      <c r="I6433" s="78"/>
      <c r="K6433" s="78"/>
      <c r="L6433" s="77"/>
      <c r="M6433" s="78"/>
      <c r="N6433" s="78"/>
      <c r="O6433" s="78"/>
      <c r="P6433" s="78"/>
      <c r="Q6433" s="144"/>
      <c r="R6433" s="78"/>
      <c r="S6433" s="78"/>
      <c r="T6433" s="78"/>
      <c r="U6433" s="78"/>
      <c r="V6433" s="219"/>
      <c r="W6433" s="78"/>
      <c r="X6433" s="78"/>
      <c r="Y6433" s="78"/>
      <c r="Z6433" s="78"/>
      <c r="AA6433" s="77"/>
      <c r="AB6433" s="77"/>
      <c r="AC6433" s="78"/>
      <c r="AD6433" s="104"/>
      <c r="AE6433" s="78"/>
      <c r="AF6433" s="104"/>
      <c r="AG6433" s="78"/>
      <c r="AH6433" s="104"/>
      <c r="AI6433" s="78"/>
      <c r="AJ6433" s="104"/>
      <c r="AK6433" s="78"/>
      <c r="AL6433" s="78"/>
      <c r="AM6433" s="8"/>
      <c r="AN6433" s="78"/>
      <c r="AO6433" s="78"/>
      <c r="AP6433" s="78"/>
      <c r="AQ6433" s="78"/>
      <c r="AR6433" s="78"/>
      <c r="AS6433" s="78"/>
      <c r="AT6433" s="78"/>
      <c r="AU6433" s="78"/>
      <c r="AV6433" s="78"/>
      <c r="AW6433" s="77"/>
      <c r="AX6433" s="144"/>
      <c r="AY6433" s="144"/>
      <c r="AZ6433" s="144"/>
      <c r="BA6433" s="54"/>
      <c r="BB6433" s="54"/>
    </row>
    <row r="6434" spans="2:54" x14ac:dyDescent="0.25">
      <c r="B6434" s="77"/>
      <c r="C6434" s="77"/>
      <c r="D6434" s="77"/>
      <c r="E6434" s="77"/>
      <c r="F6434" s="77"/>
      <c r="G6434" s="77"/>
      <c r="I6434" s="78"/>
      <c r="K6434" s="78"/>
      <c r="L6434" s="77"/>
      <c r="M6434" s="78"/>
      <c r="N6434" s="78"/>
      <c r="O6434" s="78"/>
      <c r="P6434" s="78"/>
      <c r="Q6434" s="144"/>
      <c r="R6434" s="78"/>
      <c r="S6434" s="78"/>
      <c r="T6434" s="78"/>
      <c r="U6434" s="78"/>
      <c r="V6434" s="219"/>
      <c r="W6434" s="78"/>
      <c r="X6434" s="78"/>
      <c r="Y6434" s="78"/>
      <c r="Z6434" s="78"/>
      <c r="AA6434" s="77"/>
      <c r="AB6434" s="77"/>
      <c r="AC6434" s="78"/>
      <c r="AD6434" s="104"/>
      <c r="AE6434" s="78"/>
      <c r="AF6434" s="104"/>
      <c r="AG6434" s="78"/>
      <c r="AH6434" s="104"/>
      <c r="AI6434" s="78"/>
      <c r="AJ6434" s="104"/>
      <c r="AK6434" s="78"/>
      <c r="AL6434" s="78"/>
      <c r="AM6434" s="8"/>
      <c r="AN6434" s="78"/>
      <c r="AO6434" s="78"/>
      <c r="AP6434" s="78"/>
      <c r="AQ6434" s="78"/>
      <c r="AR6434" s="78"/>
      <c r="AS6434" s="78"/>
      <c r="AT6434" s="78"/>
      <c r="AU6434" s="78"/>
      <c r="AV6434" s="78"/>
      <c r="AW6434" s="77"/>
      <c r="AX6434" s="144"/>
      <c r="AY6434" s="144"/>
      <c r="AZ6434" s="144"/>
      <c r="BA6434" s="54"/>
      <c r="BB6434" s="54"/>
    </row>
    <row r="6435" spans="2:54" x14ac:dyDescent="0.25">
      <c r="B6435" s="77"/>
      <c r="C6435" s="77"/>
      <c r="D6435" s="77"/>
      <c r="E6435" s="77"/>
      <c r="F6435" s="77"/>
      <c r="G6435" s="77"/>
      <c r="I6435" s="78"/>
      <c r="K6435" s="78"/>
      <c r="L6435" s="77"/>
      <c r="M6435" s="78"/>
      <c r="N6435" s="78"/>
      <c r="O6435" s="78"/>
      <c r="P6435" s="78"/>
      <c r="Q6435" s="144"/>
      <c r="R6435" s="78"/>
      <c r="S6435" s="78"/>
      <c r="T6435" s="78"/>
      <c r="U6435" s="78"/>
      <c r="V6435" s="219"/>
      <c r="W6435" s="78"/>
      <c r="X6435" s="78"/>
      <c r="Y6435" s="78"/>
      <c r="Z6435" s="78"/>
      <c r="AA6435" s="77"/>
      <c r="AB6435" s="77"/>
      <c r="AC6435" s="78"/>
      <c r="AD6435" s="104"/>
      <c r="AE6435" s="78"/>
      <c r="AF6435" s="104"/>
      <c r="AG6435" s="78"/>
      <c r="AH6435" s="104"/>
      <c r="AI6435" s="78"/>
      <c r="AJ6435" s="104"/>
      <c r="AK6435" s="78"/>
      <c r="AL6435" s="78"/>
      <c r="AM6435" s="8"/>
      <c r="AN6435" s="78"/>
      <c r="AO6435" s="78"/>
      <c r="AP6435" s="78"/>
      <c r="AQ6435" s="78"/>
      <c r="AR6435" s="78"/>
      <c r="AS6435" s="78"/>
      <c r="AT6435" s="78"/>
      <c r="AU6435" s="78"/>
      <c r="AV6435" s="78"/>
      <c r="AW6435" s="77"/>
      <c r="AX6435" s="144"/>
      <c r="AY6435" s="144"/>
      <c r="AZ6435" s="144"/>
      <c r="BA6435" s="54"/>
      <c r="BB6435" s="54"/>
    </row>
    <row r="6436" spans="2:54" x14ac:dyDescent="0.25">
      <c r="B6436" s="77"/>
      <c r="C6436" s="77"/>
      <c r="D6436" s="77"/>
      <c r="E6436" s="77"/>
      <c r="F6436" s="77"/>
      <c r="G6436" s="77"/>
      <c r="I6436" s="78"/>
      <c r="K6436" s="78"/>
      <c r="L6436" s="77"/>
      <c r="M6436" s="78"/>
      <c r="N6436" s="78"/>
      <c r="O6436" s="78"/>
      <c r="P6436" s="78"/>
      <c r="Q6436" s="144"/>
      <c r="R6436" s="78"/>
      <c r="S6436" s="78"/>
      <c r="T6436" s="78"/>
      <c r="U6436" s="78"/>
      <c r="V6436" s="219"/>
      <c r="W6436" s="78"/>
      <c r="X6436" s="78"/>
      <c r="Y6436" s="78"/>
      <c r="Z6436" s="78"/>
      <c r="AA6436" s="77"/>
      <c r="AB6436" s="77"/>
      <c r="AC6436" s="78"/>
      <c r="AD6436" s="104"/>
      <c r="AE6436" s="78"/>
      <c r="AF6436" s="104"/>
      <c r="AG6436" s="78"/>
      <c r="AH6436" s="104"/>
      <c r="AI6436" s="78"/>
      <c r="AJ6436" s="104"/>
      <c r="AK6436" s="78"/>
      <c r="AL6436" s="78"/>
      <c r="AM6436" s="8"/>
      <c r="AN6436" s="78"/>
      <c r="AO6436" s="78"/>
      <c r="AP6436" s="78"/>
      <c r="AQ6436" s="78"/>
      <c r="AR6436" s="78"/>
      <c r="AS6436" s="78"/>
      <c r="AT6436" s="78"/>
      <c r="AU6436" s="78"/>
      <c r="AV6436" s="78"/>
      <c r="AW6436" s="77"/>
      <c r="AX6436" s="144"/>
      <c r="AY6436" s="144"/>
      <c r="AZ6436" s="144"/>
      <c r="BA6436" s="54"/>
      <c r="BB6436" s="54"/>
    </row>
    <row r="6437" spans="2:54" x14ac:dyDescent="0.25">
      <c r="B6437" s="77"/>
      <c r="C6437" s="77"/>
      <c r="D6437" s="77"/>
      <c r="E6437" s="77"/>
      <c r="F6437" s="77"/>
      <c r="G6437" s="77"/>
      <c r="I6437" s="78"/>
      <c r="K6437" s="78"/>
      <c r="L6437" s="77"/>
      <c r="M6437" s="78"/>
      <c r="N6437" s="78"/>
      <c r="O6437" s="78"/>
      <c r="P6437" s="78"/>
      <c r="Q6437" s="144"/>
      <c r="R6437" s="78"/>
      <c r="S6437" s="78"/>
      <c r="T6437" s="78"/>
      <c r="U6437" s="78"/>
      <c r="V6437" s="219"/>
      <c r="W6437" s="78"/>
      <c r="X6437" s="78"/>
      <c r="Y6437" s="78"/>
      <c r="Z6437" s="78"/>
      <c r="AA6437" s="77"/>
      <c r="AB6437" s="77"/>
      <c r="AC6437" s="78"/>
      <c r="AD6437" s="104"/>
      <c r="AE6437" s="78"/>
      <c r="AF6437" s="104"/>
      <c r="AG6437" s="78"/>
      <c r="AH6437" s="104"/>
      <c r="AI6437" s="78"/>
      <c r="AJ6437" s="104"/>
      <c r="AK6437" s="78"/>
      <c r="AL6437" s="78"/>
      <c r="AM6437" s="8"/>
      <c r="AN6437" s="78"/>
      <c r="AO6437" s="78"/>
      <c r="AP6437" s="78"/>
      <c r="AQ6437" s="78"/>
      <c r="AR6437" s="78"/>
      <c r="AS6437" s="78"/>
      <c r="AT6437" s="78"/>
      <c r="AU6437" s="78"/>
      <c r="AV6437" s="78"/>
      <c r="AW6437" s="77"/>
      <c r="AX6437" s="144"/>
      <c r="AY6437" s="144"/>
      <c r="AZ6437" s="144"/>
      <c r="BA6437" s="54"/>
      <c r="BB6437" s="54"/>
    </row>
    <row r="6438" spans="2:54" x14ac:dyDescent="0.25">
      <c r="B6438" s="77"/>
      <c r="C6438" s="77"/>
      <c r="D6438" s="77"/>
      <c r="E6438" s="77"/>
      <c r="F6438" s="77"/>
      <c r="G6438" s="77"/>
      <c r="I6438" s="78"/>
      <c r="K6438" s="78"/>
      <c r="L6438" s="77"/>
      <c r="M6438" s="78"/>
      <c r="N6438" s="78"/>
      <c r="O6438" s="78"/>
      <c r="P6438" s="78"/>
      <c r="Q6438" s="144"/>
      <c r="R6438" s="78"/>
      <c r="S6438" s="78"/>
      <c r="T6438" s="78"/>
      <c r="U6438" s="78"/>
      <c r="V6438" s="219"/>
      <c r="W6438" s="78"/>
      <c r="X6438" s="78"/>
      <c r="Y6438" s="78"/>
      <c r="Z6438" s="78"/>
      <c r="AA6438" s="77"/>
      <c r="AB6438" s="77"/>
      <c r="AC6438" s="78"/>
      <c r="AD6438" s="104"/>
      <c r="AE6438" s="78"/>
      <c r="AF6438" s="104"/>
      <c r="AG6438" s="78"/>
      <c r="AH6438" s="104"/>
      <c r="AI6438" s="78"/>
      <c r="AJ6438" s="104"/>
      <c r="AK6438" s="78"/>
      <c r="AL6438" s="78"/>
      <c r="AM6438" s="8"/>
      <c r="AN6438" s="78"/>
      <c r="AO6438" s="78"/>
      <c r="AP6438" s="78"/>
      <c r="AQ6438" s="78"/>
      <c r="AR6438" s="78"/>
      <c r="AS6438" s="78"/>
      <c r="AT6438" s="78"/>
      <c r="AU6438" s="78"/>
      <c r="AV6438" s="78"/>
      <c r="AW6438" s="77"/>
      <c r="AX6438" s="144"/>
      <c r="AY6438" s="144"/>
      <c r="AZ6438" s="144"/>
      <c r="BA6438" s="54"/>
      <c r="BB6438" s="54"/>
    </row>
    <row r="6439" spans="2:54" x14ac:dyDescent="0.25">
      <c r="B6439" s="77"/>
      <c r="C6439" s="77"/>
      <c r="D6439" s="77"/>
      <c r="E6439" s="77"/>
      <c r="F6439" s="77"/>
      <c r="G6439" s="77"/>
      <c r="I6439" s="78"/>
      <c r="K6439" s="78"/>
      <c r="L6439" s="77"/>
      <c r="M6439" s="78"/>
      <c r="N6439" s="78"/>
      <c r="O6439" s="78"/>
      <c r="P6439" s="78"/>
      <c r="Q6439" s="144"/>
      <c r="R6439" s="78"/>
      <c r="S6439" s="78"/>
      <c r="T6439" s="78"/>
      <c r="U6439" s="78"/>
      <c r="V6439" s="219"/>
      <c r="W6439" s="78"/>
      <c r="X6439" s="78"/>
      <c r="Y6439" s="78"/>
      <c r="Z6439" s="78"/>
      <c r="AA6439" s="77"/>
      <c r="AB6439" s="77"/>
      <c r="AC6439" s="78"/>
      <c r="AD6439" s="104"/>
      <c r="AE6439" s="78"/>
      <c r="AF6439" s="104"/>
      <c r="AG6439" s="78"/>
      <c r="AH6439" s="104"/>
      <c r="AI6439" s="78"/>
      <c r="AJ6439" s="104"/>
      <c r="AK6439" s="78"/>
      <c r="AL6439" s="78"/>
      <c r="AM6439" s="8"/>
      <c r="AN6439" s="78"/>
      <c r="AO6439" s="78"/>
      <c r="AP6439" s="78"/>
      <c r="AQ6439" s="78"/>
      <c r="AR6439" s="78"/>
      <c r="AS6439" s="78"/>
      <c r="AT6439" s="78"/>
      <c r="AU6439" s="78"/>
      <c r="AV6439" s="78"/>
      <c r="AW6439" s="77"/>
      <c r="AX6439" s="144"/>
      <c r="AY6439" s="144"/>
      <c r="AZ6439" s="144"/>
      <c r="BA6439" s="54"/>
      <c r="BB6439" s="54"/>
    </row>
    <row r="6440" spans="2:54" x14ac:dyDescent="0.25">
      <c r="B6440" s="77"/>
      <c r="C6440" s="77"/>
      <c r="D6440" s="77"/>
      <c r="E6440" s="77"/>
      <c r="F6440" s="77"/>
      <c r="G6440" s="77"/>
      <c r="I6440" s="78"/>
      <c r="K6440" s="78"/>
      <c r="L6440" s="77"/>
      <c r="M6440" s="78"/>
      <c r="N6440" s="78"/>
      <c r="O6440" s="78"/>
      <c r="P6440" s="78"/>
      <c r="Q6440" s="144"/>
      <c r="R6440" s="78"/>
      <c r="S6440" s="78"/>
      <c r="T6440" s="78"/>
      <c r="U6440" s="78"/>
      <c r="V6440" s="219"/>
      <c r="W6440" s="78"/>
      <c r="X6440" s="78"/>
      <c r="Y6440" s="78"/>
      <c r="Z6440" s="78"/>
      <c r="AA6440" s="77"/>
      <c r="AB6440" s="77"/>
      <c r="AC6440" s="78"/>
      <c r="AD6440" s="104"/>
      <c r="AE6440" s="78"/>
      <c r="AF6440" s="104"/>
      <c r="AG6440" s="78"/>
      <c r="AH6440" s="104"/>
      <c r="AI6440" s="78"/>
      <c r="AJ6440" s="104"/>
      <c r="AK6440" s="78"/>
      <c r="AL6440" s="78"/>
      <c r="AM6440" s="8"/>
      <c r="AN6440" s="78"/>
      <c r="AO6440" s="78"/>
      <c r="AP6440" s="78"/>
      <c r="AQ6440" s="78"/>
      <c r="AR6440" s="78"/>
      <c r="AS6440" s="78"/>
      <c r="AT6440" s="78"/>
      <c r="AU6440" s="78"/>
      <c r="AV6440" s="78"/>
      <c r="AW6440" s="77"/>
      <c r="AX6440" s="144"/>
      <c r="AY6440" s="144"/>
      <c r="AZ6440" s="144"/>
      <c r="BA6440" s="54"/>
      <c r="BB6440" s="54"/>
    </row>
    <row r="6441" spans="2:54" x14ac:dyDescent="0.25">
      <c r="B6441" s="77"/>
      <c r="C6441" s="77"/>
      <c r="D6441" s="77"/>
      <c r="E6441" s="77"/>
      <c r="F6441" s="77"/>
      <c r="G6441" s="77"/>
      <c r="I6441" s="78"/>
      <c r="K6441" s="78"/>
      <c r="L6441" s="77"/>
      <c r="M6441" s="78"/>
      <c r="N6441" s="78"/>
      <c r="O6441" s="78"/>
      <c r="P6441" s="78"/>
      <c r="Q6441" s="144"/>
      <c r="R6441" s="78"/>
      <c r="S6441" s="78"/>
      <c r="T6441" s="78"/>
      <c r="U6441" s="78"/>
      <c r="V6441" s="219"/>
      <c r="W6441" s="78"/>
      <c r="X6441" s="78"/>
      <c r="Y6441" s="78"/>
      <c r="Z6441" s="78"/>
      <c r="AA6441" s="77"/>
      <c r="AB6441" s="77"/>
      <c r="AC6441" s="78"/>
      <c r="AD6441" s="104"/>
      <c r="AE6441" s="78"/>
      <c r="AF6441" s="104"/>
      <c r="AG6441" s="78"/>
      <c r="AH6441" s="104"/>
      <c r="AI6441" s="78"/>
      <c r="AJ6441" s="104"/>
      <c r="AK6441" s="78"/>
      <c r="AL6441" s="78"/>
      <c r="AM6441" s="8"/>
      <c r="AN6441" s="78"/>
      <c r="AO6441" s="78"/>
      <c r="AP6441" s="78"/>
      <c r="AQ6441" s="78"/>
      <c r="AR6441" s="78"/>
      <c r="AS6441" s="78"/>
      <c r="AT6441" s="78"/>
      <c r="AU6441" s="78"/>
      <c r="AV6441" s="78"/>
      <c r="AW6441" s="77"/>
      <c r="AX6441" s="144"/>
      <c r="AY6441" s="144"/>
      <c r="AZ6441" s="144"/>
      <c r="BA6441" s="54"/>
      <c r="BB6441" s="54"/>
    </row>
    <row r="6442" spans="2:54" x14ac:dyDescent="0.25">
      <c r="B6442" s="77"/>
      <c r="C6442" s="77"/>
      <c r="D6442" s="77"/>
      <c r="E6442" s="77"/>
      <c r="F6442" s="77"/>
      <c r="G6442" s="77"/>
      <c r="I6442" s="78"/>
      <c r="K6442" s="78"/>
      <c r="L6442" s="77"/>
      <c r="M6442" s="78"/>
      <c r="N6442" s="78"/>
      <c r="O6442" s="78"/>
      <c r="P6442" s="78"/>
      <c r="Q6442" s="144"/>
      <c r="R6442" s="78"/>
      <c r="S6442" s="78"/>
      <c r="T6442" s="78"/>
      <c r="U6442" s="78"/>
      <c r="V6442" s="219"/>
      <c r="W6442" s="78"/>
      <c r="X6442" s="78"/>
      <c r="Y6442" s="78"/>
      <c r="Z6442" s="78"/>
      <c r="AA6442" s="77"/>
      <c r="AB6442" s="77"/>
      <c r="AC6442" s="78"/>
      <c r="AD6442" s="104"/>
      <c r="AE6442" s="78"/>
      <c r="AF6442" s="104"/>
      <c r="AG6442" s="78"/>
      <c r="AH6442" s="104"/>
      <c r="AI6442" s="78"/>
      <c r="AJ6442" s="104"/>
      <c r="AK6442" s="78"/>
      <c r="AL6442" s="78"/>
      <c r="AM6442" s="8"/>
      <c r="AN6442" s="78"/>
      <c r="AO6442" s="78"/>
      <c r="AP6442" s="78"/>
      <c r="AQ6442" s="78"/>
      <c r="AR6442" s="78"/>
      <c r="AS6442" s="78"/>
      <c r="AT6442" s="78"/>
      <c r="AU6442" s="78"/>
      <c r="AV6442" s="78"/>
      <c r="AW6442" s="77"/>
      <c r="AX6442" s="144"/>
      <c r="AY6442" s="144"/>
      <c r="AZ6442" s="144"/>
      <c r="BA6442" s="54"/>
      <c r="BB6442" s="54"/>
    </row>
    <row r="6443" spans="2:54" x14ac:dyDescent="0.25">
      <c r="B6443" s="77"/>
      <c r="C6443" s="77"/>
      <c r="D6443" s="77"/>
      <c r="E6443" s="77"/>
      <c r="F6443" s="77"/>
      <c r="G6443" s="77"/>
      <c r="I6443" s="78"/>
      <c r="K6443" s="78"/>
      <c r="L6443" s="77"/>
      <c r="M6443" s="78"/>
      <c r="N6443" s="78"/>
      <c r="O6443" s="78"/>
      <c r="P6443" s="78"/>
      <c r="Q6443" s="144"/>
      <c r="R6443" s="78"/>
      <c r="S6443" s="78"/>
      <c r="T6443" s="78"/>
      <c r="U6443" s="78"/>
      <c r="V6443" s="219"/>
      <c r="W6443" s="78"/>
      <c r="X6443" s="78"/>
      <c r="Y6443" s="78"/>
      <c r="Z6443" s="78"/>
      <c r="AA6443" s="77"/>
      <c r="AB6443" s="77"/>
      <c r="AC6443" s="78"/>
      <c r="AD6443" s="104"/>
      <c r="AE6443" s="78"/>
      <c r="AF6443" s="104"/>
      <c r="AG6443" s="78"/>
      <c r="AH6443" s="104"/>
      <c r="AI6443" s="78"/>
      <c r="AJ6443" s="104"/>
      <c r="AK6443" s="78"/>
      <c r="AL6443" s="78"/>
      <c r="AM6443" s="8"/>
      <c r="AN6443" s="78"/>
      <c r="AO6443" s="78"/>
      <c r="AP6443" s="78"/>
      <c r="AQ6443" s="78"/>
      <c r="AR6443" s="78"/>
      <c r="AS6443" s="78"/>
      <c r="AT6443" s="78"/>
      <c r="AU6443" s="78"/>
      <c r="AV6443" s="78"/>
      <c r="AW6443" s="77"/>
      <c r="AX6443" s="144"/>
      <c r="AY6443" s="144"/>
      <c r="AZ6443" s="144"/>
      <c r="BA6443" s="54"/>
      <c r="BB6443" s="54"/>
    </row>
    <row r="6444" spans="2:54" x14ac:dyDescent="0.25">
      <c r="B6444" s="77"/>
      <c r="C6444" s="77"/>
      <c r="D6444" s="77"/>
      <c r="E6444" s="77"/>
      <c r="F6444" s="77"/>
      <c r="G6444" s="77"/>
      <c r="I6444" s="78"/>
      <c r="K6444" s="78"/>
      <c r="L6444" s="77"/>
      <c r="M6444" s="78"/>
      <c r="N6444" s="78"/>
      <c r="O6444" s="78"/>
      <c r="P6444" s="78"/>
      <c r="Q6444" s="144"/>
      <c r="R6444" s="78"/>
      <c r="S6444" s="78"/>
      <c r="T6444" s="78"/>
      <c r="U6444" s="78"/>
      <c r="V6444" s="219"/>
      <c r="W6444" s="78"/>
      <c r="X6444" s="78"/>
      <c r="Y6444" s="78"/>
      <c r="Z6444" s="78"/>
      <c r="AA6444" s="77"/>
      <c r="AB6444" s="77"/>
      <c r="AC6444" s="78"/>
      <c r="AD6444" s="104"/>
      <c r="AE6444" s="78"/>
      <c r="AF6444" s="104"/>
      <c r="AG6444" s="78"/>
      <c r="AH6444" s="104"/>
      <c r="AI6444" s="78"/>
      <c r="AJ6444" s="104"/>
      <c r="AK6444" s="78"/>
      <c r="AL6444" s="78"/>
      <c r="AM6444" s="8"/>
      <c r="AN6444" s="78"/>
      <c r="AO6444" s="78"/>
      <c r="AP6444" s="78"/>
      <c r="AQ6444" s="78"/>
      <c r="AR6444" s="78"/>
      <c r="AS6444" s="78"/>
      <c r="AT6444" s="78"/>
      <c r="AU6444" s="78"/>
      <c r="AV6444" s="78"/>
      <c r="AW6444" s="77"/>
      <c r="AX6444" s="144"/>
      <c r="AY6444" s="144"/>
      <c r="AZ6444" s="144"/>
      <c r="BA6444" s="54"/>
      <c r="BB6444" s="54"/>
    </row>
    <row r="6445" spans="2:54" x14ac:dyDescent="0.25">
      <c r="B6445" s="77"/>
      <c r="C6445" s="77"/>
      <c r="D6445" s="77"/>
      <c r="E6445" s="77"/>
      <c r="F6445" s="77"/>
      <c r="G6445" s="77"/>
      <c r="I6445" s="78"/>
      <c r="K6445" s="78"/>
      <c r="L6445" s="77"/>
      <c r="M6445" s="78"/>
      <c r="N6445" s="78"/>
      <c r="O6445" s="78"/>
      <c r="P6445" s="78"/>
      <c r="Q6445" s="144"/>
      <c r="R6445" s="78"/>
      <c r="S6445" s="78"/>
      <c r="T6445" s="78"/>
      <c r="U6445" s="78"/>
      <c r="V6445" s="219"/>
      <c r="W6445" s="78"/>
      <c r="X6445" s="78"/>
      <c r="Y6445" s="78"/>
      <c r="Z6445" s="78"/>
      <c r="AA6445" s="77"/>
      <c r="AB6445" s="77"/>
      <c r="AC6445" s="78"/>
      <c r="AD6445" s="104"/>
      <c r="AE6445" s="78"/>
      <c r="AF6445" s="104"/>
      <c r="AG6445" s="78"/>
      <c r="AH6445" s="104"/>
      <c r="AI6445" s="78"/>
      <c r="AJ6445" s="104"/>
      <c r="AK6445" s="78"/>
      <c r="AL6445" s="78"/>
      <c r="AM6445" s="8"/>
      <c r="AN6445" s="78"/>
      <c r="AO6445" s="78"/>
      <c r="AP6445" s="78"/>
      <c r="AQ6445" s="78"/>
      <c r="AR6445" s="78"/>
      <c r="AS6445" s="78"/>
      <c r="AT6445" s="78"/>
      <c r="AU6445" s="78"/>
      <c r="AV6445" s="78"/>
      <c r="AW6445" s="77"/>
      <c r="AX6445" s="144"/>
      <c r="AY6445" s="144"/>
      <c r="AZ6445" s="144"/>
      <c r="BA6445" s="54"/>
      <c r="BB6445" s="54"/>
    </row>
    <row r="6446" spans="2:54" x14ac:dyDescent="0.25">
      <c r="B6446" s="77"/>
      <c r="C6446" s="77"/>
      <c r="D6446" s="77"/>
      <c r="E6446" s="77"/>
      <c r="F6446" s="77"/>
      <c r="G6446" s="77"/>
      <c r="I6446" s="78"/>
      <c r="K6446" s="78"/>
      <c r="L6446" s="77"/>
      <c r="M6446" s="78"/>
      <c r="N6446" s="78"/>
      <c r="O6446" s="78"/>
      <c r="P6446" s="78"/>
      <c r="Q6446" s="144"/>
      <c r="R6446" s="78"/>
      <c r="S6446" s="78"/>
      <c r="T6446" s="78"/>
      <c r="U6446" s="78"/>
      <c r="V6446" s="219"/>
      <c r="W6446" s="78"/>
      <c r="X6446" s="78"/>
      <c r="Y6446" s="78"/>
      <c r="Z6446" s="78"/>
      <c r="AA6446" s="77"/>
      <c r="AB6446" s="77"/>
      <c r="AC6446" s="78"/>
      <c r="AD6446" s="104"/>
      <c r="AE6446" s="78"/>
      <c r="AF6446" s="104"/>
      <c r="AG6446" s="78"/>
      <c r="AH6446" s="104"/>
      <c r="AI6446" s="78"/>
      <c r="AJ6446" s="104"/>
      <c r="AK6446" s="78"/>
      <c r="AL6446" s="78"/>
      <c r="AM6446" s="8"/>
      <c r="AN6446" s="78"/>
      <c r="AO6446" s="78"/>
      <c r="AP6446" s="78"/>
      <c r="AQ6446" s="78"/>
      <c r="AR6446" s="78"/>
      <c r="AS6446" s="78"/>
      <c r="AT6446" s="78"/>
      <c r="AU6446" s="78"/>
      <c r="AV6446" s="78"/>
      <c r="AW6446" s="77"/>
      <c r="AX6446" s="144"/>
      <c r="AY6446" s="144"/>
      <c r="AZ6446" s="144"/>
      <c r="BA6446" s="54"/>
      <c r="BB6446" s="54"/>
    </row>
    <row r="6447" spans="2:54" x14ac:dyDescent="0.25">
      <c r="B6447" s="77"/>
      <c r="C6447" s="77"/>
      <c r="D6447" s="77"/>
      <c r="E6447" s="77"/>
      <c r="F6447" s="77"/>
      <c r="G6447" s="77"/>
      <c r="I6447" s="78"/>
      <c r="K6447" s="78"/>
      <c r="L6447" s="77"/>
      <c r="M6447" s="78"/>
      <c r="N6447" s="78"/>
      <c r="O6447" s="78"/>
      <c r="P6447" s="78"/>
      <c r="Q6447" s="144"/>
      <c r="R6447" s="78"/>
      <c r="S6447" s="78"/>
      <c r="T6447" s="78"/>
      <c r="U6447" s="78"/>
      <c r="V6447" s="219"/>
      <c r="W6447" s="78"/>
      <c r="X6447" s="78"/>
      <c r="Y6447" s="78"/>
      <c r="Z6447" s="78"/>
      <c r="AA6447" s="77"/>
      <c r="AB6447" s="77"/>
      <c r="AC6447" s="78"/>
      <c r="AD6447" s="104"/>
      <c r="AE6447" s="78"/>
      <c r="AF6447" s="104"/>
      <c r="AG6447" s="78"/>
      <c r="AH6447" s="104"/>
      <c r="AI6447" s="78"/>
      <c r="AJ6447" s="104"/>
      <c r="AK6447" s="78"/>
      <c r="AL6447" s="78"/>
      <c r="AM6447" s="8"/>
      <c r="AN6447" s="78"/>
      <c r="AO6447" s="78"/>
      <c r="AP6447" s="78"/>
      <c r="AQ6447" s="78"/>
      <c r="AR6447" s="78"/>
      <c r="AS6447" s="78"/>
      <c r="AT6447" s="78"/>
      <c r="AU6447" s="78"/>
      <c r="AV6447" s="78"/>
      <c r="AW6447" s="77"/>
      <c r="AX6447" s="144"/>
      <c r="AY6447" s="144"/>
      <c r="AZ6447" s="144"/>
      <c r="BA6447" s="54"/>
      <c r="BB6447" s="54"/>
    </row>
    <row r="6448" spans="2:54" x14ac:dyDescent="0.25">
      <c r="B6448" s="77"/>
      <c r="C6448" s="77"/>
      <c r="D6448" s="77"/>
      <c r="E6448" s="77"/>
      <c r="F6448" s="77"/>
      <c r="G6448" s="77"/>
      <c r="I6448" s="78"/>
      <c r="K6448" s="78"/>
      <c r="L6448" s="77"/>
      <c r="M6448" s="78"/>
      <c r="N6448" s="78"/>
      <c r="O6448" s="78"/>
      <c r="P6448" s="78"/>
      <c r="Q6448" s="144"/>
      <c r="R6448" s="78"/>
      <c r="S6448" s="78"/>
      <c r="T6448" s="78"/>
      <c r="U6448" s="78"/>
      <c r="V6448" s="219"/>
      <c r="W6448" s="78"/>
      <c r="X6448" s="78"/>
      <c r="Y6448" s="78"/>
      <c r="Z6448" s="78"/>
      <c r="AA6448" s="77"/>
      <c r="AB6448" s="77"/>
      <c r="AC6448" s="78"/>
      <c r="AD6448" s="104"/>
      <c r="AE6448" s="78"/>
      <c r="AF6448" s="104"/>
      <c r="AG6448" s="78"/>
      <c r="AH6448" s="104"/>
      <c r="AI6448" s="78"/>
      <c r="AJ6448" s="104"/>
      <c r="AK6448" s="78"/>
      <c r="AL6448" s="78"/>
      <c r="AM6448" s="8"/>
      <c r="AN6448" s="78"/>
      <c r="AO6448" s="78"/>
      <c r="AP6448" s="78"/>
      <c r="AQ6448" s="78"/>
      <c r="AR6448" s="78"/>
      <c r="AS6448" s="78"/>
      <c r="AT6448" s="78"/>
      <c r="AU6448" s="78"/>
      <c r="AV6448" s="78"/>
      <c r="AW6448" s="77"/>
      <c r="AX6448" s="144"/>
      <c r="AY6448" s="144"/>
      <c r="AZ6448" s="144"/>
      <c r="BA6448" s="54"/>
      <c r="BB6448" s="54"/>
    </row>
    <row r="6449" spans="2:54" x14ac:dyDescent="0.25">
      <c r="B6449" s="77"/>
      <c r="C6449" s="77"/>
      <c r="D6449" s="77"/>
      <c r="E6449" s="77"/>
      <c r="F6449" s="77"/>
      <c r="G6449" s="77"/>
      <c r="I6449" s="78"/>
      <c r="K6449" s="78"/>
      <c r="L6449" s="77"/>
      <c r="M6449" s="78"/>
      <c r="N6449" s="78"/>
      <c r="O6449" s="78"/>
      <c r="P6449" s="78"/>
      <c r="Q6449" s="144"/>
      <c r="R6449" s="78"/>
      <c r="S6449" s="78"/>
      <c r="T6449" s="78"/>
      <c r="U6449" s="78"/>
      <c r="V6449" s="219"/>
      <c r="W6449" s="78"/>
      <c r="X6449" s="78"/>
      <c r="Y6449" s="78"/>
      <c r="Z6449" s="78"/>
      <c r="AA6449" s="77"/>
      <c r="AB6449" s="77"/>
      <c r="AC6449" s="78"/>
      <c r="AD6449" s="104"/>
      <c r="AE6449" s="78"/>
      <c r="AF6449" s="104"/>
      <c r="AG6449" s="78"/>
      <c r="AH6449" s="104"/>
      <c r="AI6449" s="78"/>
      <c r="AJ6449" s="104"/>
      <c r="AK6449" s="78"/>
      <c r="AL6449" s="78"/>
      <c r="AM6449" s="8"/>
      <c r="AN6449" s="78"/>
      <c r="AO6449" s="78"/>
      <c r="AP6449" s="78"/>
      <c r="AQ6449" s="78"/>
      <c r="AR6449" s="78"/>
      <c r="AS6449" s="78"/>
      <c r="AT6449" s="78"/>
      <c r="AU6449" s="78"/>
      <c r="AV6449" s="78"/>
      <c r="AW6449" s="77"/>
      <c r="AX6449" s="144"/>
      <c r="AY6449" s="144"/>
      <c r="AZ6449" s="144"/>
      <c r="BA6449" s="54"/>
      <c r="BB6449" s="54"/>
    </row>
    <row r="6450" spans="2:54" x14ac:dyDescent="0.25">
      <c r="B6450" s="77"/>
      <c r="C6450" s="77"/>
      <c r="D6450" s="77"/>
      <c r="E6450" s="77"/>
      <c r="F6450" s="77"/>
      <c r="G6450" s="77"/>
      <c r="I6450" s="78"/>
      <c r="K6450" s="78"/>
      <c r="L6450" s="77"/>
      <c r="M6450" s="78"/>
      <c r="N6450" s="78"/>
      <c r="O6450" s="78"/>
      <c r="P6450" s="78"/>
      <c r="Q6450" s="144"/>
      <c r="R6450" s="78"/>
      <c r="S6450" s="78"/>
      <c r="T6450" s="78"/>
      <c r="U6450" s="78"/>
      <c r="V6450" s="219"/>
      <c r="W6450" s="78"/>
      <c r="X6450" s="78"/>
      <c r="Y6450" s="78"/>
      <c r="Z6450" s="78"/>
      <c r="AA6450" s="77"/>
      <c r="AB6450" s="77"/>
      <c r="AC6450" s="78"/>
      <c r="AD6450" s="104"/>
      <c r="AE6450" s="78"/>
      <c r="AF6450" s="104"/>
      <c r="AG6450" s="78"/>
      <c r="AH6450" s="104"/>
      <c r="AI6450" s="78"/>
      <c r="AJ6450" s="104"/>
      <c r="AK6450" s="78"/>
      <c r="AL6450" s="78"/>
      <c r="AM6450" s="8"/>
      <c r="AN6450" s="78"/>
      <c r="AO6450" s="78"/>
      <c r="AP6450" s="78"/>
      <c r="AQ6450" s="78"/>
      <c r="AR6450" s="78"/>
      <c r="AS6450" s="78"/>
      <c r="AT6450" s="78"/>
      <c r="AU6450" s="78"/>
      <c r="AV6450" s="78"/>
      <c r="AW6450" s="77"/>
      <c r="AX6450" s="144"/>
      <c r="AY6450" s="144"/>
      <c r="AZ6450" s="144"/>
      <c r="BA6450" s="54"/>
      <c r="BB6450" s="54"/>
    </row>
    <row r="6451" spans="2:54" x14ac:dyDescent="0.25">
      <c r="B6451" s="77"/>
      <c r="C6451" s="77"/>
      <c r="D6451" s="77"/>
      <c r="E6451" s="77"/>
      <c r="F6451" s="77"/>
      <c r="G6451" s="77"/>
      <c r="I6451" s="78"/>
      <c r="K6451" s="78"/>
      <c r="L6451" s="77"/>
      <c r="M6451" s="78"/>
      <c r="N6451" s="78"/>
      <c r="O6451" s="78"/>
      <c r="P6451" s="78"/>
      <c r="Q6451" s="144"/>
      <c r="R6451" s="78"/>
      <c r="S6451" s="78"/>
      <c r="T6451" s="78"/>
      <c r="U6451" s="78"/>
      <c r="V6451" s="219"/>
      <c r="W6451" s="78"/>
      <c r="X6451" s="78"/>
      <c r="Y6451" s="78"/>
      <c r="Z6451" s="78"/>
      <c r="AA6451" s="77"/>
      <c r="AB6451" s="77"/>
      <c r="AC6451" s="78"/>
      <c r="AD6451" s="104"/>
      <c r="AE6451" s="78"/>
      <c r="AF6451" s="104"/>
      <c r="AG6451" s="78"/>
      <c r="AH6451" s="104"/>
      <c r="AI6451" s="78"/>
      <c r="AJ6451" s="104"/>
      <c r="AK6451" s="78"/>
      <c r="AL6451" s="78"/>
      <c r="AM6451" s="8"/>
      <c r="AN6451" s="78"/>
      <c r="AO6451" s="78"/>
      <c r="AP6451" s="78"/>
      <c r="AQ6451" s="78"/>
      <c r="AR6451" s="78"/>
      <c r="AS6451" s="78"/>
      <c r="AT6451" s="78"/>
      <c r="AU6451" s="78"/>
      <c r="AV6451" s="78"/>
      <c r="AW6451" s="77"/>
      <c r="AX6451" s="144"/>
      <c r="AY6451" s="144"/>
      <c r="AZ6451" s="144"/>
      <c r="BA6451" s="54"/>
      <c r="BB6451" s="54"/>
    </row>
    <row r="6452" spans="2:54" x14ac:dyDescent="0.25">
      <c r="B6452" s="77"/>
      <c r="C6452" s="77"/>
      <c r="D6452" s="77"/>
      <c r="E6452" s="77"/>
      <c r="F6452" s="77"/>
      <c r="G6452" s="77"/>
      <c r="I6452" s="78"/>
      <c r="K6452" s="78"/>
      <c r="L6452" s="77"/>
      <c r="M6452" s="78"/>
      <c r="N6452" s="78"/>
      <c r="O6452" s="78"/>
      <c r="P6452" s="78"/>
      <c r="Q6452" s="144"/>
      <c r="R6452" s="78"/>
      <c r="S6452" s="78"/>
      <c r="T6452" s="78"/>
      <c r="U6452" s="78"/>
      <c r="V6452" s="219"/>
      <c r="W6452" s="78"/>
      <c r="X6452" s="78"/>
      <c r="Y6452" s="78"/>
      <c r="Z6452" s="78"/>
      <c r="AA6452" s="77"/>
      <c r="AB6452" s="77"/>
      <c r="AC6452" s="78"/>
      <c r="AD6452" s="104"/>
      <c r="AE6452" s="78"/>
      <c r="AF6452" s="104"/>
      <c r="AG6452" s="78"/>
      <c r="AH6452" s="104"/>
      <c r="AI6452" s="78"/>
      <c r="AJ6452" s="104"/>
      <c r="AK6452" s="78"/>
      <c r="AL6452" s="78"/>
      <c r="AM6452" s="8"/>
      <c r="AN6452" s="78"/>
      <c r="AO6452" s="78"/>
      <c r="AP6452" s="78"/>
      <c r="AQ6452" s="78"/>
      <c r="AR6452" s="78"/>
      <c r="AS6452" s="78"/>
      <c r="AT6452" s="78"/>
      <c r="AU6452" s="78"/>
      <c r="AV6452" s="78"/>
      <c r="AW6452" s="77"/>
      <c r="AX6452" s="144"/>
      <c r="AY6452" s="144"/>
      <c r="AZ6452" s="144"/>
      <c r="BA6452" s="54"/>
      <c r="BB6452" s="54"/>
    </row>
    <row r="6453" spans="2:54" x14ac:dyDescent="0.25">
      <c r="B6453" s="77"/>
      <c r="C6453" s="77"/>
      <c r="D6453" s="77"/>
      <c r="E6453" s="77"/>
      <c r="F6453" s="77"/>
      <c r="G6453" s="77"/>
      <c r="I6453" s="78"/>
      <c r="K6453" s="78"/>
      <c r="L6453" s="77"/>
      <c r="M6453" s="78"/>
      <c r="N6453" s="78"/>
      <c r="O6453" s="78"/>
      <c r="P6453" s="78"/>
      <c r="Q6453" s="144"/>
      <c r="R6453" s="78"/>
      <c r="S6453" s="78"/>
      <c r="T6453" s="78"/>
      <c r="U6453" s="78"/>
      <c r="V6453" s="219"/>
      <c r="W6453" s="78"/>
      <c r="X6453" s="78"/>
      <c r="Y6453" s="78"/>
      <c r="Z6453" s="78"/>
      <c r="AA6453" s="77"/>
      <c r="AB6453" s="77"/>
      <c r="AC6453" s="78"/>
      <c r="AD6453" s="104"/>
      <c r="AE6453" s="78"/>
      <c r="AF6453" s="104"/>
      <c r="AG6453" s="78"/>
      <c r="AH6453" s="104"/>
      <c r="AI6453" s="78"/>
      <c r="AJ6453" s="104"/>
      <c r="AK6453" s="78"/>
      <c r="AL6453" s="78"/>
      <c r="AM6453" s="8"/>
      <c r="AN6453" s="78"/>
      <c r="AO6453" s="78"/>
      <c r="AP6453" s="78"/>
      <c r="AQ6453" s="78"/>
      <c r="AR6453" s="78"/>
      <c r="AS6453" s="78"/>
      <c r="AT6453" s="78"/>
      <c r="AU6453" s="78"/>
      <c r="AV6453" s="78"/>
      <c r="AW6453" s="77"/>
      <c r="AX6453" s="144"/>
      <c r="AY6453" s="144"/>
      <c r="AZ6453" s="144"/>
      <c r="BA6453" s="54"/>
      <c r="BB6453" s="54"/>
    </row>
    <row r="6454" spans="2:54" x14ac:dyDescent="0.25">
      <c r="B6454" s="77"/>
      <c r="C6454" s="77"/>
      <c r="D6454" s="77"/>
      <c r="E6454" s="77"/>
      <c r="F6454" s="77"/>
      <c r="G6454" s="77"/>
      <c r="I6454" s="78"/>
      <c r="K6454" s="78"/>
      <c r="L6454" s="77"/>
      <c r="M6454" s="78"/>
      <c r="N6454" s="78"/>
      <c r="O6454" s="78"/>
      <c r="P6454" s="78"/>
      <c r="Q6454" s="144"/>
      <c r="R6454" s="78"/>
      <c r="S6454" s="78"/>
      <c r="T6454" s="78"/>
      <c r="U6454" s="78"/>
      <c r="V6454" s="219"/>
      <c r="W6454" s="78"/>
      <c r="X6454" s="78"/>
      <c r="Y6454" s="78"/>
      <c r="Z6454" s="78"/>
      <c r="AA6454" s="77"/>
      <c r="AB6454" s="77"/>
      <c r="AC6454" s="78"/>
      <c r="AD6454" s="104"/>
      <c r="AE6454" s="78"/>
      <c r="AF6454" s="104"/>
      <c r="AG6454" s="78"/>
      <c r="AH6454" s="104"/>
      <c r="AI6454" s="78"/>
      <c r="AJ6454" s="104"/>
      <c r="AK6454" s="78"/>
      <c r="AL6454" s="78"/>
      <c r="AM6454" s="8"/>
      <c r="AN6454" s="78"/>
      <c r="AO6454" s="78"/>
      <c r="AP6454" s="78"/>
      <c r="AQ6454" s="78"/>
      <c r="AR6454" s="78"/>
      <c r="AS6454" s="78"/>
      <c r="AT6454" s="78"/>
      <c r="AU6454" s="78"/>
      <c r="AV6454" s="78"/>
      <c r="AW6454" s="77"/>
      <c r="AX6454" s="144"/>
      <c r="AY6454" s="144"/>
      <c r="AZ6454" s="144"/>
      <c r="BA6454" s="54"/>
      <c r="BB6454" s="54"/>
    </row>
    <row r="6455" spans="2:54" x14ac:dyDescent="0.25">
      <c r="B6455" s="77"/>
      <c r="C6455" s="77"/>
      <c r="D6455" s="77"/>
      <c r="E6455" s="77"/>
      <c r="F6455" s="77"/>
      <c r="G6455" s="77"/>
      <c r="I6455" s="78"/>
      <c r="K6455" s="78"/>
      <c r="L6455" s="77"/>
      <c r="M6455" s="78"/>
      <c r="N6455" s="78"/>
      <c r="O6455" s="78"/>
      <c r="P6455" s="78"/>
      <c r="Q6455" s="144"/>
      <c r="R6455" s="78"/>
      <c r="S6455" s="78"/>
      <c r="T6455" s="78"/>
      <c r="U6455" s="78"/>
      <c r="V6455" s="219"/>
      <c r="W6455" s="78"/>
      <c r="X6455" s="78"/>
      <c r="Y6455" s="78"/>
      <c r="Z6455" s="78"/>
      <c r="AA6455" s="77"/>
      <c r="AB6455" s="77"/>
      <c r="AC6455" s="78"/>
      <c r="AD6455" s="104"/>
      <c r="AE6455" s="78"/>
      <c r="AF6455" s="104"/>
      <c r="AG6455" s="78"/>
      <c r="AH6455" s="104"/>
      <c r="AI6455" s="78"/>
      <c r="AJ6455" s="104"/>
      <c r="AK6455" s="78"/>
      <c r="AL6455" s="78"/>
      <c r="AM6455" s="8"/>
      <c r="AN6455" s="78"/>
      <c r="AO6455" s="78"/>
      <c r="AP6455" s="78"/>
      <c r="AQ6455" s="78"/>
      <c r="AR6455" s="78"/>
      <c r="AS6455" s="78"/>
      <c r="AT6455" s="78"/>
      <c r="AU6455" s="78"/>
      <c r="AV6455" s="78"/>
      <c r="AW6455" s="77"/>
      <c r="AX6455" s="144"/>
      <c r="AY6455" s="144"/>
      <c r="AZ6455" s="144"/>
      <c r="BA6455" s="54"/>
      <c r="BB6455" s="54"/>
    </row>
    <row r="6456" spans="2:54" x14ac:dyDescent="0.25">
      <c r="B6456" s="77"/>
      <c r="C6456" s="77"/>
      <c r="D6456" s="77"/>
      <c r="E6456" s="77"/>
      <c r="F6456" s="77"/>
      <c r="G6456" s="77"/>
      <c r="I6456" s="78"/>
      <c r="K6456" s="78"/>
      <c r="L6456" s="77"/>
      <c r="M6456" s="78"/>
      <c r="N6456" s="78"/>
      <c r="O6456" s="78"/>
      <c r="P6456" s="78"/>
      <c r="Q6456" s="144"/>
      <c r="R6456" s="78"/>
      <c r="S6456" s="78"/>
      <c r="T6456" s="78"/>
      <c r="U6456" s="78"/>
      <c r="V6456" s="219"/>
      <c r="W6456" s="78"/>
      <c r="X6456" s="78"/>
      <c r="Y6456" s="78"/>
      <c r="Z6456" s="78"/>
      <c r="AA6456" s="77"/>
      <c r="AB6456" s="77"/>
      <c r="AC6456" s="78"/>
      <c r="AD6456" s="104"/>
      <c r="AE6456" s="78"/>
      <c r="AF6456" s="104"/>
      <c r="AG6456" s="78"/>
      <c r="AH6456" s="104"/>
      <c r="AI6456" s="78"/>
      <c r="AJ6456" s="104"/>
      <c r="AK6456" s="78"/>
      <c r="AL6456" s="78"/>
      <c r="AM6456" s="8"/>
      <c r="AN6456" s="78"/>
      <c r="AO6456" s="78"/>
      <c r="AP6456" s="78"/>
      <c r="AQ6456" s="78"/>
      <c r="AR6456" s="78"/>
      <c r="AS6456" s="78"/>
      <c r="AT6456" s="78"/>
      <c r="AU6456" s="78"/>
      <c r="AV6456" s="78"/>
      <c r="AW6456" s="77"/>
      <c r="AX6456" s="144"/>
      <c r="AY6456" s="144"/>
      <c r="AZ6456" s="144"/>
      <c r="BA6456" s="54"/>
      <c r="BB6456" s="54"/>
    </row>
    <row r="6457" spans="2:54" x14ac:dyDescent="0.25">
      <c r="B6457" s="77"/>
      <c r="C6457" s="77"/>
      <c r="D6457" s="77"/>
      <c r="E6457" s="77"/>
      <c r="F6457" s="77"/>
      <c r="G6457" s="77"/>
      <c r="I6457" s="78"/>
      <c r="K6457" s="78"/>
      <c r="L6457" s="77"/>
      <c r="M6457" s="78"/>
      <c r="N6457" s="78"/>
      <c r="O6457" s="78"/>
      <c r="P6457" s="78"/>
      <c r="Q6457" s="144"/>
      <c r="R6457" s="78"/>
      <c r="S6457" s="78"/>
      <c r="T6457" s="78"/>
      <c r="U6457" s="78"/>
      <c r="V6457" s="219"/>
      <c r="W6457" s="78"/>
      <c r="X6457" s="78"/>
      <c r="Y6457" s="78"/>
      <c r="Z6457" s="78"/>
      <c r="AA6457" s="77"/>
      <c r="AB6457" s="77"/>
      <c r="AC6457" s="78"/>
      <c r="AD6457" s="104"/>
      <c r="AE6457" s="78"/>
      <c r="AF6457" s="104"/>
      <c r="AG6457" s="78"/>
      <c r="AH6457" s="104"/>
      <c r="AI6457" s="78"/>
      <c r="AJ6457" s="104"/>
      <c r="AK6457" s="78"/>
      <c r="AL6457" s="78"/>
      <c r="AM6457" s="8"/>
      <c r="AN6457" s="78"/>
      <c r="AO6457" s="78"/>
      <c r="AP6457" s="78"/>
      <c r="AQ6457" s="78"/>
      <c r="AR6457" s="78"/>
      <c r="AS6457" s="78"/>
      <c r="AT6457" s="78"/>
      <c r="AU6457" s="78"/>
      <c r="AV6457" s="78"/>
      <c r="AW6457" s="77"/>
      <c r="AX6457" s="144"/>
      <c r="AY6457" s="144"/>
      <c r="AZ6457" s="144"/>
      <c r="BA6457" s="54"/>
      <c r="BB6457" s="54"/>
    </row>
    <row r="6458" spans="2:54" x14ac:dyDescent="0.25">
      <c r="B6458" s="77"/>
      <c r="C6458" s="77"/>
      <c r="D6458" s="77"/>
      <c r="E6458" s="77"/>
      <c r="F6458" s="77"/>
      <c r="G6458" s="77"/>
      <c r="I6458" s="78"/>
      <c r="K6458" s="78"/>
      <c r="L6458" s="77"/>
      <c r="M6458" s="78"/>
      <c r="N6458" s="78"/>
      <c r="O6458" s="78"/>
      <c r="P6458" s="78"/>
      <c r="Q6458" s="144"/>
      <c r="R6458" s="78"/>
      <c r="S6458" s="78"/>
      <c r="T6458" s="78"/>
      <c r="U6458" s="78"/>
      <c r="V6458" s="219"/>
      <c r="W6458" s="78"/>
      <c r="X6458" s="78"/>
      <c r="Y6458" s="78"/>
      <c r="Z6458" s="78"/>
      <c r="AA6458" s="77"/>
      <c r="AB6458" s="77"/>
      <c r="AC6458" s="78"/>
      <c r="AD6458" s="104"/>
      <c r="AE6458" s="78"/>
      <c r="AF6458" s="104"/>
      <c r="AG6458" s="78"/>
      <c r="AH6458" s="104"/>
      <c r="AI6458" s="78"/>
      <c r="AJ6458" s="104"/>
      <c r="AK6458" s="78"/>
      <c r="AL6458" s="78"/>
      <c r="AM6458" s="8"/>
      <c r="AN6458" s="78"/>
      <c r="AO6458" s="78"/>
      <c r="AP6458" s="78"/>
      <c r="AQ6458" s="78"/>
      <c r="AR6458" s="78"/>
      <c r="AS6458" s="78"/>
      <c r="AT6458" s="78"/>
      <c r="AU6458" s="78"/>
      <c r="AV6458" s="78"/>
      <c r="AW6458" s="77"/>
      <c r="AX6458" s="144"/>
      <c r="AY6458" s="144"/>
      <c r="AZ6458" s="144"/>
      <c r="BA6458" s="54"/>
      <c r="BB6458" s="54"/>
    </row>
    <row r="6459" spans="2:54" x14ac:dyDescent="0.25">
      <c r="B6459" s="77"/>
      <c r="C6459" s="77"/>
      <c r="D6459" s="77"/>
      <c r="E6459" s="77"/>
      <c r="F6459" s="77"/>
      <c r="G6459" s="77"/>
      <c r="I6459" s="78"/>
      <c r="K6459" s="78"/>
      <c r="L6459" s="77"/>
      <c r="M6459" s="78"/>
      <c r="N6459" s="78"/>
      <c r="O6459" s="78"/>
      <c r="P6459" s="78"/>
      <c r="Q6459" s="144"/>
      <c r="R6459" s="78"/>
      <c r="S6459" s="78"/>
      <c r="T6459" s="78"/>
      <c r="U6459" s="78"/>
      <c r="V6459" s="219"/>
      <c r="W6459" s="78"/>
      <c r="X6459" s="78"/>
      <c r="Y6459" s="78"/>
      <c r="Z6459" s="78"/>
      <c r="AA6459" s="77"/>
      <c r="AB6459" s="77"/>
      <c r="AC6459" s="78"/>
      <c r="AD6459" s="104"/>
      <c r="AE6459" s="78"/>
      <c r="AF6459" s="104"/>
      <c r="AG6459" s="78"/>
      <c r="AH6459" s="104"/>
      <c r="AI6459" s="78"/>
      <c r="AJ6459" s="104"/>
      <c r="AK6459" s="78"/>
      <c r="AL6459" s="78"/>
      <c r="AM6459" s="8"/>
      <c r="AN6459" s="78"/>
      <c r="AO6459" s="78"/>
      <c r="AP6459" s="78"/>
      <c r="AQ6459" s="78"/>
      <c r="AR6459" s="78"/>
      <c r="AS6459" s="78"/>
      <c r="AT6459" s="78"/>
      <c r="AU6459" s="78"/>
      <c r="AV6459" s="78"/>
      <c r="AW6459" s="77"/>
      <c r="AX6459" s="144"/>
      <c r="AY6459" s="144"/>
      <c r="AZ6459" s="144"/>
      <c r="BA6459" s="54"/>
      <c r="BB6459" s="54"/>
    </row>
    <row r="6460" spans="2:54" x14ac:dyDescent="0.25">
      <c r="B6460" s="77"/>
      <c r="C6460" s="77"/>
      <c r="D6460" s="77"/>
      <c r="E6460" s="77"/>
      <c r="F6460" s="77"/>
      <c r="G6460" s="77"/>
      <c r="I6460" s="78"/>
      <c r="K6460" s="78"/>
      <c r="L6460" s="77"/>
      <c r="M6460" s="78"/>
      <c r="N6460" s="78"/>
      <c r="O6460" s="78"/>
      <c r="P6460" s="78"/>
      <c r="Q6460" s="144"/>
      <c r="R6460" s="78"/>
      <c r="S6460" s="78"/>
      <c r="T6460" s="78"/>
      <c r="U6460" s="78"/>
      <c r="V6460" s="219"/>
      <c r="W6460" s="78"/>
      <c r="X6460" s="78"/>
      <c r="Y6460" s="78"/>
      <c r="Z6460" s="78"/>
      <c r="AA6460" s="77"/>
      <c r="AB6460" s="77"/>
      <c r="AC6460" s="78"/>
      <c r="AD6460" s="104"/>
      <c r="AE6460" s="78"/>
      <c r="AF6460" s="104"/>
      <c r="AG6460" s="78"/>
      <c r="AH6460" s="104"/>
      <c r="AI6460" s="78"/>
      <c r="AJ6460" s="104"/>
      <c r="AK6460" s="78"/>
      <c r="AL6460" s="78"/>
      <c r="AM6460" s="8"/>
      <c r="AN6460" s="78"/>
      <c r="AO6460" s="78"/>
      <c r="AP6460" s="78"/>
      <c r="AQ6460" s="78"/>
      <c r="AR6460" s="78"/>
      <c r="AS6460" s="78"/>
      <c r="AT6460" s="78"/>
      <c r="AU6460" s="78"/>
      <c r="AV6460" s="78"/>
      <c r="AW6460" s="77"/>
      <c r="AX6460" s="144"/>
      <c r="AY6460" s="144"/>
      <c r="AZ6460" s="144"/>
      <c r="BA6460" s="54"/>
      <c r="BB6460" s="54"/>
    </row>
    <row r="6461" spans="2:54" x14ac:dyDescent="0.25">
      <c r="B6461" s="77"/>
      <c r="C6461" s="77"/>
      <c r="D6461" s="77"/>
      <c r="E6461" s="77"/>
      <c r="F6461" s="77"/>
      <c r="G6461" s="77"/>
      <c r="I6461" s="78"/>
      <c r="K6461" s="78"/>
      <c r="L6461" s="77"/>
      <c r="M6461" s="78"/>
      <c r="N6461" s="78"/>
      <c r="O6461" s="78"/>
      <c r="P6461" s="78"/>
      <c r="Q6461" s="144"/>
      <c r="R6461" s="78"/>
      <c r="S6461" s="78"/>
      <c r="T6461" s="78"/>
      <c r="U6461" s="78"/>
      <c r="V6461" s="219"/>
      <c r="W6461" s="78"/>
      <c r="X6461" s="78"/>
      <c r="Y6461" s="78"/>
      <c r="Z6461" s="78"/>
      <c r="AA6461" s="77"/>
      <c r="AB6461" s="77"/>
      <c r="AC6461" s="78"/>
      <c r="AD6461" s="104"/>
      <c r="AE6461" s="78"/>
      <c r="AF6461" s="104"/>
      <c r="AG6461" s="78"/>
      <c r="AH6461" s="104"/>
      <c r="AI6461" s="78"/>
      <c r="AJ6461" s="104"/>
      <c r="AK6461" s="78"/>
      <c r="AL6461" s="78"/>
      <c r="AM6461" s="8"/>
      <c r="AN6461" s="78"/>
      <c r="AO6461" s="78"/>
      <c r="AP6461" s="78"/>
      <c r="AQ6461" s="78"/>
      <c r="AR6461" s="78"/>
      <c r="AS6461" s="78"/>
      <c r="AT6461" s="78"/>
      <c r="AU6461" s="78"/>
      <c r="AV6461" s="78"/>
      <c r="AW6461" s="77"/>
      <c r="AX6461" s="144"/>
      <c r="AY6461" s="144"/>
      <c r="AZ6461" s="144"/>
      <c r="BA6461" s="54"/>
      <c r="BB6461" s="54"/>
    </row>
    <row r="6462" spans="2:54" x14ac:dyDescent="0.25">
      <c r="B6462" s="77"/>
      <c r="C6462" s="77"/>
      <c r="D6462" s="77"/>
      <c r="E6462" s="77"/>
      <c r="F6462" s="77"/>
      <c r="G6462" s="77"/>
      <c r="I6462" s="78"/>
      <c r="K6462" s="78"/>
      <c r="L6462" s="77"/>
      <c r="M6462" s="78"/>
      <c r="N6462" s="78"/>
      <c r="O6462" s="78"/>
      <c r="P6462" s="78"/>
      <c r="Q6462" s="144"/>
      <c r="R6462" s="78"/>
      <c r="S6462" s="78"/>
      <c r="T6462" s="78"/>
      <c r="U6462" s="78"/>
      <c r="V6462" s="219"/>
      <c r="W6462" s="78"/>
      <c r="X6462" s="78"/>
      <c r="Y6462" s="78"/>
      <c r="Z6462" s="78"/>
      <c r="AA6462" s="77"/>
      <c r="AB6462" s="77"/>
      <c r="AC6462" s="78"/>
      <c r="AD6462" s="104"/>
      <c r="AE6462" s="78"/>
      <c r="AF6462" s="104"/>
      <c r="AG6462" s="78"/>
      <c r="AH6462" s="104"/>
      <c r="AI6462" s="78"/>
      <c r="AJ6462" s="104"/>
      <c r="AK6462" s="78"/>
      <c r="AL6462" s="78"/>
      <c r="AM6462" s="8"/>
      <c r="AN6462" s="78"/>
      <c r="AO6462" s="78"/>
      <c r="AP6462" s="78"/>
      <c r="AQ6462" s="78"/>
      <c r="AR6462" s="78"/>
      <c r="AS6462" s="78"/>
      <c r="AT6462" s="78"/>
      <c r="AU6462" s="78"/>
      <c r="AV6462" s="78"/>
      <c r="AW6462" s="77"/>
      <c r="AX6462" s="144"/>
      <c r="AY6462" s="144"/>
      <c r="AZ6462" s="144"/>
      <c r="BA6462" s="54"/>
      <c r="BB6462" s="54"/>
    </row>
    <row r="6463" spans="2:54" x14ac:dyDescent="0.25">
      <c r="B6463" s="77"/>
      <c r="C6463" s="77"/>
      <c r="D6463" s="77"/>
      <c r="E6463" s="77"/>
      <c r="F6463" s="77"/>
      <c r="G6463" s="77"/>
      <c r="I6463" s="78"/>
      <c r="K6463" s="78"/>
      <c r="L6463" s="77"/>
      <c r="M6463" s="78"/>
      <c r="N6463" s="78"/>
      <c r="O6463" s="78"/>
      <c r="P6463" s="78"/>
      <c r="Q6463" s="144"/>
      <c r="R6463" s="78"/>
      <c r="S6463" s="78"/>
      <c r="T6463" s="78"/>
      <c r="U6463" s="78"/>
      <c r="V6463" s="219"/>
      <c r="W6463" s="78"/>
      <c r="X6463" s="78"/>
      <c r="Y6463" s="78"/>
      <c r="Z6463" s="78"/>
      <c r="AA6463" s="77"/>
      <c r="AB6463" s="77"/>
      <c r="AC6463" s="78"/>
      <c r="AD6463" s="104"/>
      <c r="AE6463" s="78"/>
      <c r="AF6463" s="104"/>
      <c r="AG6463" s="78"/>
      <c r="AH6463" s="104"/>
      <c r="AI6463" s="78"/>
      <c r="AJ6463" s="104"/>
      <c r="AK6463" s="78"/>
      <c r="AL6463" s="78"/>
      <c r="AM6463" s="8"/>
      <c r="AN6463" s="78"/>
      <c r="AO6463" s="78"/>
      <c r="AP6463" s="78"/>
      <c r="AQ6463" s="78"/>
      <c r="AR6463" s="78"/>
      <c r="AS6463" s="78"/>
      <c r="AT6463" s="78"/>
      <c r="AU6463" s="78"/>
      <c r="AV6463" s="78"/>
      <c r="AW6463" s="77"/>
      <c r="AX6463" s="144"/>
      <c r="AY6463" s="144"/>
      <c r="AZ6463" s="144"/>
      <c r="BA6463" s="54"/>
      <c r="BB6463" s="54"/>
    </row>
    <row r="6464" spans="2:54" x14ac:dyDescent="0.25">
      <c r="B6464" s="77"/>
      <c r="C6464" s="77"/>
      <c r="D6464" s="77"/>
      <c r="E6464" s="77"/>
      <c r="F6464" s="77"/>
      <c r="G6464" s="77"/>
      <c r="I6464" s="78"/>
      <c r="K6464" s="78"/>
      <c r="L6464" s="77"/>
      <c r="M6464" s="78"/>
      <c r="N6464" s="78"/>
      <c r="O6464" s="78"/>
      <c r="P6464" s="78"/>
      <c r="Q6464" s="144"/>
      <c r="R6464" s="78"/>
      <c r="S6464" s="78"/>
      <c r="T6464" s="78"/>
      <c r="U6464" s="78"/>
      <c r="V6464" s="219"/>
      <c r="W6464" s="78"/>
      <c r="X6464" s="78"/>
      <c r="Y6464" s="78"/>
      <c r="Z6464" s="78"/>
      <c r="AA6464" s="77"/>
      <c r="AB6464" s="77"/>
      <c r="AC6464" s="78"/>
      <c r="AD6464" s="104"/>
      <c r="AE6464" s="78"/>
      <c r="AF6464" s="104"/>
      <c r="AG6464" s="78"/>
      <c r="AH6464" s="104"/>
      <c r="AI6464" s="78"/>
      <c r="AJ6464" s="104"/>
      <c r="AK6464" s="78"/>
      <c r="AL6464" s="78"/>
      <c r="AM6464" s="8"/>
      <c r="AN6464" s="78"/>
      <c r="AO6464" s="78"/>
      <c r="AP6464" s="78"/>
      <c r="AQ6464" s="78"/>
      <c r="AR6464" s="78"/>
      <c r="AS6464" s="78"/>
      <c r="AT6464" s="78"/>
      <c r="AU6464" s="78"/>
      <c r="AV6464" s="78"/>
      <c r="AW6464" s="77"/>
      <c r="AX6464" s="144"/>
      <c r="AY6464" s="144"/>
      <c r="AZ6464" s="144"/>
      <c r="BA6464" s="54"/>
      <c r="BB6464" s="54"/>
    </row>
    <row r="6465" spans="2:54" x14ac:dyDescent="0.25">
      <c r="B6465" s="77"/>
      <c r="C6465" s="77"/>
      <c r="D6465" s="77"/>
      <c r="E6465" s="77"/>
      <c r="F6465" s="77"/>
      <c r="G6465" s="77"/>
      <c r="I6465" s="78"/>
      <c r="K6465" s="78"/>
      <c r="L6465" s="77"/>
      <c r="M6465" s="78"/>
      <c r="N6465" s="78"/>
      <c r="O6465" s="78"/>
      <c r="P6465" s="78"/>
      <c r="Q6465" s="144"/>
      <c r="R6465" s="78"/>
      <c r="S6465" s="78"/>
      <c r="T6465" s="78"/>
      <c r="U6465" s="78"/>
      <c r="V6465" s="219"/>
      <c r="W6465" s="78"/>
      <c r="X6465" s="78"/>
      <c r="Y6465" s="78"/>
      <c r="Z6465" s="78"/>
      <c r="AA6465" s="77"/>
      <c r="AB6465" s="77"/>
      <c r="AC6465" s="78"/>
      <c r="AD6465" s="104"/>
      <c r="AE6465" s="78"/>
      <c r="AF6465" s="104"/>
      <c r="AG6465" s="78"/>
      <c r="AH6465" s="104"/>
      <c r="AI6465" s="78"/>
      <c r="AJ6465" s="104"/>
      <c r="AK6465" s="78"/>
      <c r="AL6465" s="78"/>
      <c r="AM6465" s="8"/>
      <c r="AN6465" s="78"/>
      <c r="AO6465" s="78"/>
      <c r="AP6465" s="78"/>
      <c r="AQ6465" s="78"/>
      <c r="AR6465" s="78"/>
      <c r="AS6465" s="78"/>
      <c r="AT6465" s="78"/>
      <c r="AU6465" s="78"/>
      <c r="AV6465" s="78"/>
      <c r="AW6465" s="77"/>
      <c r="AX6465" s="144"/>
      <c r="AY6465" s="144"/>
      <c r="AZ6465" s="144"/>
      <c r="BA6465" s="54"/>
      <c r="BB6465" s="54"/>
    </row>
    <row r="6466" spans="2:54" x14ac:dyDescent="0.25">
      <c r="B6466" s="77"/>
      <c r="C6466" s="77"/>
      <c r="D6466" s="77"/>
      <c r="E6466" s="77"/>
      <c r="F6466" s="77"/>
      <c r="G6466" s="77"/>
      <c r="I6466" s="78"/>
      <c r="K6466" s="78"/>
      <c r="L6466" s="77"/>
      <c r="M6466" s="78"/>
      <c r="N6466" s="78"/>
      <c r="O6466" s="78"/>
      <c r="P6466" s="78"/>
      <c r="Q6466" s="144"/>
      <c r="R6466" s="78"/>
      <c r="S6466" s="78"/>
      <c r="T6466" s="78"/>
      <c r="U6466" s="78"/>
      <c r="V6466" s="219"/>
      <c r="W6466" s="78"/>
      <c r="X6466" s="78"/>
      <c r="Y6466" s="78"/>
      <c r="Z6466" s="78"/>
      <c r="AA6466" s="77"/>
      <c r="AB6466" s="77"/>
      <c r="AC6466" s="78"/>
      <c r="AD6466" s="104"/>
      <c r="AE6466" s="78"/>
      <c r="AF6466" s="104"/>
      <c r="AG6466" s="78"/>
      <c r="AH6466" s="104"/>
      <c r="AI6466" s="78"/>
      <c r="AJ6466" s="104"/>
      <c r="AK6466" s="78"/>
      <c r="AL6466" s="78"/>
      <c r="AM6466" s="8"/>
      <c r="AN6466" s="78"/>
      <c r="AO6466" s="78"/>
      <c r="AP6466" s="78"/>
      <c r="AQ6466" s="78"/>
      <c r="AR6466" s="78"/>
      <c r="AS6466" s="78"/>
      <c r="AT6466" s="78"/>
      <c r="AU6466" s="78"/>
      <c r="AV6466" s="78"/>
      <c r="AW6466" s="77"/>
      <c r="AX6466" s="144"/>
      <c r="AY6466" s="144"/>
      <c r="AZ6466" s="144"/>
      <c r="BA6466" s="54"/>
      <c r="BB6466" s="54"/>
    </row>
    <row r="6467" spans="2:54" x14ac:dyDescent="0.25">
      <c r="B6467" s="77"/>
      <c r="C6467" s="77"/>
      <c r="D6467" s="77"/>
      <c r="E6467" s="77"/>
      <c r="F6467" s="77"/>
      <c r="G6467" s="77"/>
      <c r="I6467" s="78"/>
      <c r="K6467" s="78"/>
      <c r="L6467" s="77"/>
      <c r="M6467" s="78"/>
      <c r="N6467" s="78"/>
      <c r="O6467" s="78"/>
      <c r="P6467" s="78"/>
      <c r="Q6467" s="144"/>
      <c r="R6467" s="78"/>
      <c r="S6467" s="78"/>
      <c r="T6467" s="78"/>
      <c r="U6467" s="78"/>
      <c r="V6467" s="219"/>
      <c r="W6467" s="78"/>
      <c r="X6467" s="78"/>
      <c r="Y6467" s="78"/>
      <c r="Z6467" s="78"/>
      <c r="AA6467" s="77"/>
      <c r="AB6467" s="77"/>
      <c r="AC6467" s="78"/>
      <c r="AD6467" s="104"/>
      <c r="AE6467" s="78"/>
      <c r="AF6467" s="104"/>
      <c r="AG6467" s="78"/>
      <c r="AH6467" s="104"/>
      <c r="AI6467" s="78"/>
      <c r="AJ6467" s="104"/>
      <c r="AK6467" s="78"/>
      <c r="AL6467" s="78"/>
      <c r="AM6467" s="8"/>
      <c r="AN6467" s="78"/>
      <c r="AO6467" s="78"/>
      <c r="AP6467" s="78"/>
      <c r="AQ6467" s="78"/>
      <c r="AR6467" s="78"/>
      <c r="AS6467" s="78"/>
      <c r="AT6467" s="78"/>
      <c r="AU6467" s="78"/>
      <c r="AV6467" s="78"/>
      <c r="AW6467" s="77"/>
      <c r="AX6467" s="144"/>
      <c r="AY6467" s="144"/>
      <c r="AZ6467" s="144"/>
      <c r="BA6467" s="54"/>
      <c r="BB6467" s="54"/>
    </row>
    <row r="6468" spans="2:54" x14ac:dyDescent="0.25">
      <c r="B6468" s="77"/>
      <c r="C6468" s="77"/>
      <c r="D6468" s="77"/>
      <c r="E6468" s="77"/>
      <c r="F6468" s="77"/>
      <c r="G6468" s="77"/>
      <c r="I6468" s="78"/>
      <c r="K6468" s="78"/>
      <c r="L6468" s="77"/>
      <c r="M6468" s="78"/>
      <c r="N6468" s="78"/>
      <c r="O6468" s="78"/>
      <c r="P6468" s="78"/>
      <c r="Q6468" s="144"/>
      <c r="R6468" s="78"/>
      <c r="S6468" s="78"/>
      <c r="T6468" s="78"/>
      <c r="U6468" s="78"/>
      <c r="V6468" s="219"/>
      <c r="W6468" s="78"/>
      <c r="X6468" s="78"/>
      <c r="Y6468" s="78"/>
      <c r="Z6468" s="78"/>
      <c r="AA6468" s="77"/>
      <c r="AB6468" s="77"/>
      <c r="AC6468" s="78"/>
      <c r="AD6468" s="104"/>
      <c r="AE6468" s="78"/>
      <c r="AF6468" s="104"/>
      <c r="AG6468" s="78"/>
      <c r="AH6468" s="104"/>
      <c r="AI6468" s="78"/>
      <c r="AJ6468" s="104"/>
      <c r="AK6468" s="78"/>
      <c r="AL6468" s="78"/>
      <c r="AM6468" s="8"/>
      <c r="AN6468" s="78"/>
      <c r="AO6468" s="78"/>
      <c r="AP6468" s="78"/>
      <c r="AQ6468" s="78"/>
      <c r="AR6468" s="78"/>
      <c r="AS6468" s="78"/>
      <c r="AT6468" s="78"/>
      <c r="AU6468" s="78"/>
      <c r="AV6468" s="78"/>
      <c r="AW6468" s="77"/>
      <c r="AX6468" s="144"/>
      <c r="AY6468" s="144"/>
      <c r="AZ6468" s="144"/>
      <c r="BA6468" s="54"/>
      <c r="BB6468" s="54"/>
    </row>
    <row r="6469" spans="2:54" x14ac:dyDescent="0.25">
      <c r="B6469" s="77"/>
      <c r="C6469" s="77"/>
      <c r="D6469" s="77"/>
      <c r="E6469" s="77"/>
      <c r="F6469" s="77"/>
      <c r="G6469" s="77"/>
      <c r="I6469" s="78"/>
      <c r="K6469" s="78"/>
      <c r="L6469" s="77"/>
      <c r="M6469" s="78"/>
      <c r="N6469" s="78"/>
      <c r="O6469" s="78"/>
      <c r="P6469" s="78"/>
      <c r="Q6469" s="144"/>
      <c r="R6469" s="78"/>
      <c r="S6469" s="78"/>
      <c r="T6469" s="78"/>
      <c r="U6469" s="78"/>
      <c r="V6469" s="219"/>
      <c r="W6469" s="78"/>
      <c r="X6469" s="78"/>
      <c r="Y6469" s="78"/>
      <c r="Z6469" s="78"/>
      <c r="AA6469" s="77"/>
      <c r="AB6469" s="77"/>
      <c r="AC6469" s="78"/>
      <c r="AD6469" s="104"/>
      <c r="AE6469" s="78"/>
      <c r="AF6469" s="104"/>
      <c r="AG6469" s="78"/>
      <c r="AH6469" s="104"/>
      <c r="AI6469" s="78"/>
      <c r="AJ6469" s="104"/>
      <c r="AK6469" s="78"/>
      <c r="AL6469" s="78"/>
      <c r="AM6469" s="8"/>
      <c r="AN6469" s="78"/>
      <c r="AO6469" s="78"/>
      <c r="AP6469" s="78"/>
      <c r="AQ6469" s="78"/>
      <c r="AR6469" s="78"/>
      <c r="AS6469" s="78"/>
      <c r="AT6469" s="78"/>
      <c r="AU6469" s="78"/>
      <c r="AV6469" s="78"/>
      <c r="AW6469" s="77"/>
      <c r="AX6469" s="144"/>
      <c r="AY6469" s="144"/>
      <c r="AZ6469" s="144"/>
      <c r="BA6469" s="54"/>
      <c r="BB6469" s="54"/>
    </row>
    <row r="6470" spans="2:54" x14ac:dyDescent="0.25">
      <c r="B6470" s="77"/>
      <c r="C6470" s="77"/>
      <c r="D6470" s="77"/>
      <c r="E6470" s="77"/>
      <c r="F6470" s="77"/>
      <c r="G6470" s="77"/>
      <c r="I6470" s="78"/>
      <c r="K6470" s="78"/>
      <c r="L6470" s="77"/>
      <c r="M6470" s="78"/>
      <c r="N6470" s="78"/>
      <c r="O6470" s="78"/>
      <c r="P6470" s="78"/>
      <c r="Q6470" s="144"/>
      <c r="R6470" s="78"/>
      <c r="S6470" s="78"/>
      <c r="T6470" s="78"/>
      <c r="U6470" s="78"/>
      <c r="V6470" s="219"/>
      <c r="W6470" s="78"/>
      <c r="X6470" s="78"/>
      <c r="Y6470" s="78"/>
      <c r="Z6470" s="78"/>
      <c r="AA6470" s="77"/>
      <c r="AB6470" s="77"/>
      <c r="AC6470" s="78"/>
      <c r="AD6470" s="104"/>
      <c r="AE6470" s="78"/>
      <c r="AF6470" s="104"/>
      <c r="AG6470" s="78"/>
      <c r="AH6470" s="104"/>
      <c r="AI6470" s="78"/>
      <c r="AJ6470" s="104"/>
      <c r="AK6470" s="78"/>
      <c r="AL6470" s="78"/>
      <c r="AM6470" s="8"/>
      <c r="AN6470" s="78"/>
      <c r="AO6470" s="78"/>
      <c r="AP6470" s="78"/>
      <c r="AQ6470" s="78"/>
      <c r="AR6470" s="78"/>
      <c r="AS6470" s="78"/>
      <c r="AT6470" s="78"/>
      <c r="AU6470" s="78"/>
      <c r="AV6470" s="78"/>
      <c r="AW6470" s="77"/>
      <c r="AX6470" s="144"/>
      <c r="AY6470" s="144"/>
      <c r="AZ6470" s="144"/>
      <c r="BA6470" s="54"/>
      <c r="BB6470" s="54"/>
    </row>
    <row r="6471" spans="2:54" x14ac:dyDescent="0.25">
      <c r="B6471" s="77"/>
      <c r="C6471" s="77"/>
      <c r="D6471" s="77"/>
      <c r="E6471" s="77"/>
      <c r="F6471" s="77"/>
      <c r="G6471" s="77"/>
      <c r="I6471" s="78"/>
      <c r="K6471" s="78"/>
      <c r="L6471" s="77"/>
      <c r="M6471" s="78"/>
      <c r="N6471" s="78"/>
      <c r="O6471" s="78"/>
      <c r="P6471" s="78"/>
      <c r="Q6471" s="144"/>
      <c r="R6471" s="78"/>
      <c r="S6471" s="78"/>
      <c r="T6471" s="78"/>
      <c r="U6471" s="78"/>
      <c r="V6471" s="219"/>
      <c r="W6471" s="78"/>
      <c r="X6471" s="78"/>
      <c r="Y6471" s="78"/>
      <c r="Z6471" s="78"/>
      <c r="AA6471" s="77"/>
      <c r="AB6471" s="77"/>
      <c r="AC6471" s="78"/>
      <c r="AD6471" s="104"/>
      <c r="AE6471" s="78"/>
      <c r="AF6471" s="104"/>
      <c r="AG6471" s="78"/>
      <c r="AH6471" s="104"/>
      <c r="AI6471" s="78"/>
      <c r="AJ6471" s="104"/>
      <c r="AK6471" s="78"/>
      <c r="AL6471" s="78"/>
      <c r="AM6471" s="8"/>
      <c r="AN6471" s="78"/>
      <c r="AO6471" s="78"/>
      <c r="AP6471" s="78"/>
      <c r="AQ6471" s="78"/>
      <c r="AR6471" s="78"/>
      <c r="AS6471" s="78"/>
      <c r="AT6471" s="78"/>
      <c r="AU6471" s="78"/>
      <c r="AV6471" s="78"/>
      <c r="AW6471" s="77"/>
      <c r="AX6471" s="144"/>
      <c r="AY6471" s="144"/>
      <c r="AZ6471" s="144"/>
      <c r="BA6471" s="54"/>
      <c r="BB6471" s="54"/>
    </row>
    <row r="6472" spans="2:54" x14ac:dyDescent="0.25">
      <c r="B6472" s="77"/>
      <c r="C6472" s="77"/>
      <c r="D6472" s="77"/>
      <c r="E6472" s="77"/>
      <c r="F6472" s="77"/>
      <c r="G6472" s="77"/>
      <c r="I6472" s="78"/>
      <c r="K6472" s="78"/>
      <c r="L6472" s="77"/>
      <c r="M6472" s="78"/>
      <c r="N6472" s="78"/>
      <c r="O6472" s="78"/>
      <c r="P6472" s="78"/>
      <c r="Q6472" s="144"/>
      <c r="R6472" s="78"/>
      <c r="S6472" s="78"/>
      <c r="T6472" s="78"/>
      <c r="U6472" s="78"/>
      <c r="V6472" s="219"/>
      <c r="W6472" s="78"/>
      <c r="X6472" s="78"/>
      <c r="Y6472" s="78"/>
      <c r="Z6472" s="78"/>
      <c r="AA6472" s="77"/>
      <c r="AB6472" s="77"/>
      <c r="AC6472" s="78"/>
      <c r="AD6472" s="104"/>
      <c r="AE6472" s="78"/>
      <c r="AF6472" s="104"/>
      <c r="AG6472" s="78"/>
      <c r="AH6472" s="104"/>
      <c r="AI6472" s="78"/>
      <c r="AJ6472" s="104"/>
      <c r="AK6472" s="78"/>
      <c r="AL6472" s="78"/>
      <c r="AM6472" s="8"/>
      <c r="AN6472" s="78"/>
      <c r="AO6472" s="78"/>
      <c r="AP6472" s="78"/>
      <c r="AQ6472" s="78"/>
      <c r="AR6472" s="78"/>
      <c r="AS6472" s="78"/>
      <c r="AT6472" s="78"/>
      <c r="AU6472" s="78"/>
      <c r="AV6472" s="78"/>
      <c r="AW6472" s="77"/>
      <c r="AX6472" s="144"/>
      <c r="AY6472" s="144"/>
      <c r="AZ6472" s="144"/>
      <c r="BA6472" s="54"/>
      <c r="BB6472" s="54"/>
    </row>
    <row r="6473" spans="2:54" x14ac:dyDescent="0.25">
      <c r="B6473" s="77"/>
      <c r="C6473" s="77"/>
      <c r="D6473" s="77"/>
      <c r="E6473" s="77"/>
      <c r="F6473" s="77"/>
      <c r="G6473" s="77"/>
      <c r="I6473" s="78"/>
      <c r="K6473" s="78"/>
      <c r="L6473" s="77"/>
      <c r="M6473" s="78"/>
      <c r="N6473" s="78"/>
      <c r="O6473" s="78"/>
      <c r="P6473" s="78"/>
      <c r="Q6473" s="144"/>
      <c r="R6473" s="78"/>
      <c r="S6473" s="78"/>
      <c r="T6473" s="78"/>
      <c r="U6473" s="78"/>
      <c r="V6473" s="219"/>
      <c r="W6473" s="78"/>
      <c r="X6473" s="78"/>
      <c r="Y6473" s="78"/>
      <c r="Z6473" s="78"/>
      <c r="AA6473" s="77"/>
      <c r="AB6473" s="77"/>
      <c r="AC6473" s="78"/>
      <c r="AD6473" s="104"/>
      <c r="AE6473" s="78"/>
      <c r="AF6473" s="104"/>
      <c r="AG6473" s="78"/>
      <c r="AH6473" s="104"/>
      <c r="AI6473" s="78"/>
      <c r="AJ6473" s="104"/>
      <c r="AK6473" s="78"/>
      <c r="AL6473" s="78"/>
      <c r="AM6473" s="8"/>
      <c r="AN6473" s="78"/>
      <c r="AO6473" s="78"/>
      <c r="AP6473" s="78"/>
      <c r="AQ6473" s="78"/>
      <c r="AR6473" s="78"/>
      <c r="AS6473" s="78"/>
      <c r="AT6473" s="78"/>
      <c r="AU6473" s="78"/>
      <c r="AV6473" s="78"/>
      <c r="AW6473" s="77"/>
      <c r="AX6473" s="144"/>
      <c r="AY6473" s="144"/>
      <c r="AZ6473" s="144"/>
      <c r="BA6473" s="54"/>
      <c r="BB6473" s="54"/>
    </row>
    <row r="6474" spans="2:54" x14ac:dyDescent="0.25">
      <c r="B6474" s="77"/>
      <c r="C6474" s="77"/>
      <c r="D6474" s="77"/>
      <c r="E6474" s="77"/>
      <c r="F6474" s="77"/>
      <c r="G6474" s="77"/>
      <c r="I6474" s="78"/>
      <c r="K6474" s="78"/>
      <c r="L6474" s="77"/>
      <c r="M6474" s="78"/>
      <c r="N6474" s="78"/>
      <c r="O6474" s="78"/>
      <c r="P6474" s="78"/>
      <c r="Q6474" s="144"/>
      <c r="R6474" s="78"/>
      <c r="S6474" s="78"/>
      <c r="T6474" s="78"/>
      <c r="U6474" s="78"/>
      <c r="V6474" s="219"/>
      <c r="W6474" s="78"/>
      <c r="X6474" s="78"/>
      <c r="Y6474" s="78"/>
      <c r="Z6474" s="78"/>
      <c r="AA6474" s="77"/>
      <c r="AB6474" s="77"/>
      <c r="AC6474" s="78"/>
      <c r="AD6474" s="104"/>
      <c r="AE6474" s="78"/>
      <c r="AF6474" s="104"/>
      <c r="AG6474" s="78"/>
      <c r="AH6474" s="104"/>
      <c r="AI6474" s="78"/>
      <c r="AJ6474" s="104"/>
      <c r="AK6474" s="78"/>
      <c r="AL6474" s="78"/>
      <c r="AM6474" s="8"/>
      <c r="AN6474" s="78"/>
      <c r="AO6474" s="78"/>
      <c r="AP6474" s="78"/>
      <c r="AQ6474" s="78"/>
      <c r="AR6474" s="78"/>
      <c r="AS6474" s="78"/>
      <c r="AT6474" s="78"/>
      <c r="AU6474" s="78"/>
      <c r="AV6474" s="78"/>
      <c r="AW6474" s="77"/>
      <c r="AX6474" s="144"/>
      <c r="AY6474" s="144"/>
      <c r="AZ6474" s="144"/>
      <c r="BA6474" s="54"/>
      <c r="BB6474" s="54"/>
    </row>
    <row r="6475" spans="2:54" x14ac:dyDescent="0.25">
      <c r="B6475" s="77"/>
      <c r="C6475" s="77"/>
      <c r="D6475" s="77"/>
      <c r="E6475" s="77"/>
      <c r="F6475" s="77"/>
      <c r="G6475" s="77"/>
      <c r="I6475" s="78"/>
      <c r="K6475" s="78"/>
      <c r="L6475" s="77"/>
      <c r="M6475" s="78"/>
      <c r="N6475" s="78"/>
      <c r="O6475" s="78"/>
      <c r="P6475" s="78"/>
      <c r="Q6475" s="144"/>
      <c r="R6475" s="78"/>
      <c r="S6475" s="78"/>
      <c r="T6475" s="78"/>
      <c r="U6475" s="78"/>
      <c r="V6475" s="219"/>
      <c r="W6475" s="78"/>
      <c r="X6475" s="78"/>
      <c r="Y6475" s="78"/>
      <c r="Z6475" s="78"/>
      <c r="AA6475" s="77"/>
      <c r="AB6475" s="77"/>
      <c r="AC6475" s="78"/>
      <c r="AD6475" s="104"/>
      <c r="AE6475" s="78"/>
      <c r="AF6475" s="104"/>
      <c r="AG6475" s="78"/>
      <c r="AH6475" s="104"/>
      <c r="AI6475" s="78"/>
      <c r="AJ6475" s="104"/>
      <c r="AK6475" s="78"/>
      <c r="AL6475" s="78"/>
      <c r="AM6475" s="8"/>
      <c r="AN6475" s="78"/>
      <c r="AO6475" s="78"/>
      <c r="AP6475" s="78"/>
      <c r="AQ6475" s="78"/>
      <c r="AR6475" s="78"/>
      <c r="AS6475" s="78"/>
      <c r="AT6475" s="78"/>
      <c r="AU6475" s="78"/>
      <c r="AV6475" s="78"/>
      <c r="AW6475" s="77"/>
      <c r="AX6475" s="144"/>
      <c r="AY6475" s="144"/>
      <c r="AZ6475" s="144"/>
      <c r="BA6475" s="54"/>
      <c r="BB6475" s="54"/>
    </row>
    <row r="6476" spans="2:54" x14ac:dyDescent="0.25">
      <c r="B6476" s="77"/>
      <c r="C6476" s="77"/>
      <c r="D6476" s="77"/>
      <c r="E6476" s="77"/>
      <c r="F6476" s="77"/>
      <c r="G6476" s="77"/>
      <c r="I6476" s="78"/>
      <c r="K6476" s="78"/>
      <c r="L6476" s="77"/>
      <c r="M6476" s="78"/>
      <c r="N6476" s="78"/>
      <c r="O6476" s="78"/>
      <c r="P6476" s="78"/>
      <c r="Q6476" s="144"/>
      <c r="R6476" s="78"/>
      <c r="S6476" s="78"/>
      <c r="T6476" s="78"/>
      <c r="U6476" s="78"/>
      <c r="V6476" s="219"/>
      <c r="W6476" s="78"/>
      <c r="X6476" s="78"/>
      <c r="Y6476" s="78"/>
      <c r="Z6476" s="78"/>
      <c r="AA6476" s="77"/>
      <c r="AB6476" s="77"/>
      <c r="AC6476" s="78"/>
      <c r="AD6476" s="104"/>
      <c r="AE6476" s="78"/>
      <c r="AF6476" s="104"/>
      <c r="AG6476" s="78"/>
      <c r="AH6476" s="104"/>
      <c r="AI6476" s="78"/>
      <c r="AJ6476" s="104"/>
      <c r="AK6476" s="78"/>
      <c r="AL6476" s="78"/>
      <c r="AM6476" s="8"/>
      <c r="AN6476" s="78"/>
      <c r="AO6476" s="78"/>
      <c r="AP6476" s="78"/>
      <c r="AQ6476" s="78"/>
      <c r="AR6476" s="78"/>
      <c r="AS6476" s="78"/>
      <c r="AT6476" s="78"/>
      <c r="AU6476" s="78"/>
      <c r="AV6476" s="78"/>
      <c r="AW6476" s="77"/>
      <c r="AX6476" s="144"/>
      <c r="AY6476" s="144"/>
      <c r="AZ6476" s="144"/>
      <c r="BA6476" s="54"/>
      <c r="BB6476" s="54"/>
    </row>
    <row r="6477" spans="2:54" x14ac:dyDescent="0.25">
      <c r="B6477" s="77"/>
      <c r="C6477" s="77"/>
      <c r="D6477" s="77"/>
      <c r="E6477" s="77"/>
      <c r="F6477" s="77"/>
      <c r="G6477" s="77"/>
      <c r="I6477" s="78"/>
      <c r="K6477" s="78"/>
      <c r="L6477" s="77"/>
      <c r="M6477" s="78"/>
      <c r="N6477" s="78"/>
      <c r="O6477" s="78"/>
      <c r="P6477" s="78"/>
      <c r="Q6477" s="144"/>
      <c r="R6477" s="78"/>
      <c r="S6477" s="78"/>
      <c r="T6477" s="78"/>
      <c r="U6477" s="78"/>
      <c r="V6477" s="219"/>
      <c r="W6477" s="78"/>
      <c r="X6477" s="78"/>
      <c r="Y6477" s="78"/>
      <c r="Z6477" s="78"/>
      <c r="AA6477" s="77"/>
      <c r="AB6477" s="77"/>
      <c r="AC6477" s="78"/>
      <c r="AD6477" s="104"/>
      <c r="AE6477" s="78"/>
      <c r="AF6477" s="104"/>
      <c r="AG6477" s="78"/>
      <c r="AH6477" s="104"/>
      <c r="AI6477" s="78"/>
      <c r="AJ6477" s="104"/>
      <c r="AK6477" s="78"/>
      <c r="AL6477" s="78"/>
      <c r="AM6477" s="8"/>
      <c r="AN6477" s="78"/>
      <c r="AO6477" s="78"/>
      <c r="AP6477" s="78"/>
      <c r="AQ6477" s="78"/>
      <c r="AR6477" s="78"/>
      <c r="AS6477" s="78"/>
      <c r="AT6477" s="78"/>
      <c r="AU6477" s="78"/>
      <c r="AV6477" s="78"/>
      <c r="AW6477" s="77"/>
      <c r="AX6477" s="144"/>
      <c r="AY6477" s="144"/>
      <c r="AZ6477" s="144"/>
      <c r="BA6477" s="54"/>
      <c r="BB6477" s="54"/>
    </row>
    <row r="6478" spans="2:54" x14ac:dyDescent="0.25">
      <c r="B6478" s="77"/>
      <c r="C6478" s="77"/>
      <c r="D6478" s="77"/>
      <c r="E6478" s="77"/>
      <c r="F6478" s="77"/>
      <c r="G6478" s="77"/>
      <c r="I6478" s="78"/>
      <c r="K6478" s="78"/>
      <c r="L6478" s="77"/>
      <c r="M6478" s="78"/>
      <c r="N6478" s="78"/>
      <c r="O6478" s="78"/>
      <c r="P6478" s="78"/>
      <c r="Q6478" s="144"/>
      <c r="R6478" s="78"/>
      <c r="S6478" s="78"/>
      <c r="T6478" s="78"/>
      <c r="U6478" s="78"/>
      <c r="V6478" s="219"/>
      <c r="W6478" s="78"/>
      <c r="X6478" s="78"/>
      <c r="Y6478" s="78"/>
      <c r="Z6478" s="78"/>
      <c r="AA6478" s="77"/>
      <c r="AB6478" s="77"/>
      <c r="AC6478" s="78"/>
      <c r="AD6478" s="104"/>
      <c r="AE6478" s="78"/>
      <c r="AF6478" s="104"/>
      <c r="AG6478" s="78"/>
      <c r="AH6478" s="104"/>
      <c r="AI6478" s="78"/>
      <c r="AJ6478" s="104"/>
      <c r="AK6478" s="78"/>
      <c r="AL6478" s="78"/>
      <c r="AM6478" s="8"/>
      <c r="AN6478" s="78"/>
      <c r="AO6478" s="78"/>
      <c r="AP6478" s="78"/>
      <c r="AQ6478" s="78"/>
      <c r="AR6478" s="78"/>
      <c r="AS6478" s="78"/>
      <c r="AT6478" s="78"/>
      <c r="AU6478" s="78"/>
      <c r="AV6478" s="78"/>
      <c r="AW6478" s="77"/>
      <c r="AX6478" s="144"/>
      <c r="AY6478" s="144"/>
      <c r="AZ6478" s="144"/>
      <c r="BA6478" s="54"/>
      <c r="BB6478" s="54"/>
    </row>
    <row r="6479" spans="2:54" x14ac:dyDescent="0.25">
      <c r="B6479" s="77"/>
      <c r="C6479" s="77"/>
      <c r="D6479" s="77"/>
      <c r="E6479" s="77"/>
      <c r="F6479" s="77"/>
      <c r="G6479" s="77"/>
      <c r="I6479" s="78"/>
      <c r="K6479" s="78"/>
      <c r="L6479" s="77"/>
      <c r="M6479" s="78"/>
      <c r="N6479" s="78"/>
      <c r="O6479" s="78"/>
      <c r="P6479" s="78"/>
      <c r="Q6479" s="144"/>
      <c r="R6479" s="78"/>
      <c r="S6479" s="78"/>
      <c r="T6479" s="78"/>
      <c r="U6479" s="78"/>
      <c r="V6479" s="219"/>
      <c r="W6479" s="78"/>
      <c r="X6479" s="78"/>
      <c r="Y6479" s="78"/>
      <c r="Z6479" s="78"/>
      <c r="AA6479" s="77"/>
      <c r="AB6479" s="77"/>
      <c r="AC6479" s="78"/>
      <c r="AD6479" s="104"/>
      <c r="AE6479" s="78"/>
      <c r="AF6479" s="104"/>
      <c r="AG6479" s="78"/>
      <c r="AH6479" s="104"/>
      <c r="AI6479" s="78"/>
      <c r="AJ6479" s="104"/>
      <c r="AK6479" s="78"/>
      <c r="AL6479" s="78"/>
      <c r="AM6479" s="8"/>
      <c r="AN6479" s="78"/>
      <c r="AO6479" s="78"/>
      <c r="AP6479" s="78"/>
      <c r="AQ6479" s="78"/>
      <c r="AR6479" s="78"/>
      <c r="AS6479" s="78"/>
      <c r="AT6479" s="78"/>
      <c r="AU6479" s="78"/>
      <c r="AV6479" s="78"/>
      <c r="AW6479" s="77"/>
      <c r="AX6479" s="144"/>
      <c r="AY6479" s="144"/>
      <c r="AZ6479" s="144"/>
      <c r="BA6479" s="54"/>
      <c r="BB6479" s="54"/>
    </row>
    <row r="6480" spans="2:54" x14ac:dyDescent="0.25">
      <c r="B6480" s="77"/>
      <c r="C6480" s="77"/>
      <c r="D6480" s="77"/>
      <c r="E6480" s="77"/>
      <c r="F6480" s="77"/>
      <c r="G6480" s="77"/>
      <c r="I6480" s="78"/>
      <c r="K6480" s="78"/>
      <c r="L6480" s="77"/>
      <c r="M6480" s="78"/>
      <c r="N6480" s="78"/>
      <c r="O6480" s="78"/>
      <c r="P6480" s="78"/>
      <c r="Q6480" s="144"/>
      <c r="R6480" s="78"/>
      <c r="S6480" s="78"/>
      <c r="T6480" s="78"/>
      <c r="U6480" s="78"/>
      <c r="V6480" s="219"/>
      <c r="W6480" s="78"/>
      <c r="X6480" s="78"/>
      <c r="Y6480" s="78"/>
      <c r="Z6480" s="78"/>
      <c r="AA6480" s="77"/>
      <c r="AB6480" s="77"/>
      <c r="AC6480" s="78"/>
      <c r="AD6480" s="104"/>
      <c r="AE6480" s="78"/>
      <c r="AF6480" s="104"/>
      <c r="AG6480" s="78"/>
      <c r="AH6480" s="104"/>
      <c r="AI6480" s="78"/>
      <c r="AJ6480" s="104"/>
      <c r="AK6480" s="78"/>
      <c r="AL6480" s="78"/>
      <c r="AM6480" s="8"/>
      <c r="AN6480" s="78"/>
      <c r="AO6480" s="78"/>
      <c r="AP6480" s="78"/>
      <c r="AQ6480" s="78"/>
      <c r="AR6480" s="78"/>
      <c r="AS6480" s="78"/>
      <c r="AT6480" s="78"/>
      <c r="AU6480" s="78"/>
      <c r="AV6480" s="78"/>
      <c r="AW6480" s="77"/>
      <c r="AX6480" s="144"/>
      <c r="AY6480" s="144"/>
      <c r="AZ6480" s="144"/>
      <c r="BA6480" s="54"/>
      <c r="BB6480" s="54"/>
    </row>
    <row r="6481" spans="2:54" x14ac:dyDescent="0.25">
      <c r="B6481" s="77"/>
      <c r="C6481" s="77"/>
      <c r="D6481" s="77"/>
      <c r="E6481" s="77"/>
      <c r="F6481" s="77"/>
      <c r="G6481" s="77"/>
      <c r="I6481" s="78"/>
      <c r="K6481" s="78"/>
      <c r="L6481" s="77"/>
      <c r="M6481" s="78"/>
      <c r="N6481" s="78"/>
      <c r="O6481" s="78"/>
      <c r="P6481" s="78"/>
      <c r="Q6481" s="144"/>
      <c r="R6481" s="78"/>
      <c r="S6481" s="78"/>
      <c r="T6481" s="78"/>
      <c r="U6481" s="78"/>
      <c r="V6481" s="219"/>
      <c r="W6481" s="78"/>
      <c r="X6481" s="78"/>
      <c r="Y6481" s="78"/>
      <c r="Z6481" s="78"/>
      <c r="AA6481" s="77"/>
      <c r="AB6481" s="77"/>
      <c r="AC6481" s="78"/>
      <c r="AD6481" s="104"/>
      <c r="AE6481" s="78"/>
      <c r="AF6481" s="104"/>
      <c r="AG6481" s="78"/>
      <c r="AH6481" s="104"/>
      <c r="AI6481" s="78"/>
      <c r="AJ6481" s="104"/>
      <c r="AK6481" s="78"/>
      <c r="AL6481" s="78"/>
      <c r="AM6481" s="8"/>
      <c r="AN6481" s="78"/>
      <c r="AO6481" s="78"/>
      <c r="AP6481" s="78"/>
      <c r="AQ6481" s="78"/>
      <c r="AR6481" s="78"/>
      <c r="AS6481" s="78"/>
      <c r="AT6481" s="78"/>
      <c r="AU6481" s="78"/>
      <c r="AV6481" s="78"/>
      <c r="AW6481" s="77"/>
      <c r="AX6481" s="144"/>
      <c r="AY6481" s="144"/>
      <c r="AZ6481" s="144"/>
      <c r="BA6481" s="54"/>
      <c r="BB6481" s="54"/>
    </row>
    <row r="6482" spans="2:54" x14ac:dyDescent="0.25">
      <c r="B6482" s="77"/>
      <c r="C6482" s="77"/>
      <c r="D6482" s="77"/>
      <c r="E6482" s="77"/>
      <c r="F6482" s="77"/>
      <c r="G6482" s="77"/>
      <c r="I6482" s="78"/>
      <c r="K6482" s="78"/>
      <c r="L6482" s="77"/>
      <c r="M6482" s="78"/>
      <c r="N6482" s="78"/>
      <c r="O6482" s="78"/>
      <c r="P6482" s="78"/>
      <c r="Q6482" s="144"/>
      <c r="R6482" s="78"/>
      <c r="S6482" s="78"/>
      <c r="T6482" s="78"/>
      <c r="U6482" s="78"/>
      <c r="V6482" s="219"/>
      <c r="W6482" s="78"/>
      <c r="X6482" s="78"/>
      <c r="Y6482" s="78"/>
      <c r="Z6482" s="78"/>
      <c r="AA6482" s="77"/>
      <c r="AB6482" s="77"/>
      <c r="AC6482" s="78"/>
      <c r="AD6482" s="104"/>
      <c r="AE6482" s="78"/>
      <c r="AF6482" s="104"/>
      <c r="AG6482" s="78"/>
      <c r="AH6482" s="104"/>
      <c r="AI6482" s="78"/>
      <c r="AJ6482" s="104"/>
      <c r="AK6482" s="78"/>
      <c r="AL6482" s="78"/>
      <c r="AM6482" s="8"/>
      <c r="AN6482" s="78"/>
      <c r="AO6482" s="78"/>
      <c r="AP6482" s="78"/>
      <c r="AQ6482" s="78"/>
      <c r="AR6482" s="78"/>
      <c r="AS6482" s="78"/>
      <c r="AT6482" s="78"/>
      <c r="AU6482" s="78"/>
      <c r="AV6482" s="78"/>
      <c r="AW6482" s="77"/>
      <c r="AX6482" s="144"/>
      <c r="AY6482" s="144"/>
      <c r="AZ6482" s="144"/>
      <c r="BA6482" s="54"/>
      <c r="BB6482" s="54"/>
    </row>
    <row r="6483" spans="2:54" x14ac:dyDescent="0.25">
      <c r="B6483" s="77"/>
      <c r="C6483" s="77"/>
      <c r="D6483" s="77"/>
      <c r="E6483" s="77"/>
      <c r="F6483" s="77"/>
      <c r="G6483" s="77"/>
      <c r="I6483" s="78"/>
      <c r="K6483" s="78"/>
      <c r="L6483" s="77"/>
      <c r="M6483" s="78"/>
      <c r="N6483" s="78"/>
      <c r="O6483" s="78"/>
      <c r="P6483" s="78"/>
      <c r="Q6483" s="144"/>
      <c r="R6483" s="78"/>
      <c r="S6483" s="78"/>
      <c r="T6483" s="78"/>
      <c r="U6483" s="78"/>
      <c r="V6483" s="219"/>
      <c r="W6483" s="78"/>
      <c r="X6483" s="78"/>
      <c r="Y6483" s="78"/>
      <c r="Z6483" s="78"/>
      <c r="AA6483" s="77"/>
      <c r="AB6483" s="77"/>
      <c r="AC6483" s="78"/>
      <c r="AD6483" s="104"/>
      <c r="AE6483" s="78"/>
      <c r="AF6483" s="104"/>
      <c r="AG6483" s="78"/>
      <c r="AH6483" s="104"/>
      <c r="AI6483" s="78"/>
      <c r="AJ6483" s="104"/>
      <c r="AK6483" s="78"/>
      <c r="AL6483" s="78"/>
      <c r="AM6483" s="8"/>
      <c r="AN6483" s="78"/>
      <c r="AO6483" s="78"/>
      <c r="AP6483" s="78"/>
      <c r="AQ6483" s="78"/>
      <c r="AR6483" s="78"/>
      <c r="AS6483" s="78"/>
      <c r="AT6483" s="78"/>
      <c r="AU6483" s="78"/>
      <c r="AV6483" s="78"/>
      <c r="AW6483" s="77"/>
      <c r="AX6483" s="144"/>
      <c r="AY6483" s="144"/>
      <c r="AZ6483" s="144"/>
      <c r="BA6483" s="54"/>
      <c r="BB6483" s="54"/>
    </row>
    <row r="6484" spans="2:54" x14ac:dyDescent="0.25">
      <c r="B6484" s="77"/>
      <c r="C6484" s="77"/>
      <c r="D6484" s="77"/>
      <c r="E6484" s="77"/>
      <c r="F6484" s="77"/>
      <c r="G6484" s="77"/>
      <c r="I6484" s="78"/>
      <c r="K6484" s="78"/>
      <c r="L6484" s="77"/>
      <c r="M6484" s="78"/>
      <c r="N6484" s="78"/>
      <c r="O6484" s="78"/>
      <c r="P6484" s="78"/>
      <c r="Q6484" s="144"/>
      <c r="R6484" s="78"/>
      <c r="S6484" s="78"/>
      <c r="T6484" s="78"/>
      <c r="U6484" s="78"/>
      <c r="V6484" s="219"/>
      <c r="W6484" s="78"/>
      <c r="X6484" s="78"/>
      <c r="Y6484" s="78"/>
      <c r="Z6484" s="78"/>
      <c r="AA6484" s="77"/>
      <c r="AB6484" s="77"/>
      <c r="AC6484" s="78"/>
      <c r="AD6484" s="104"/>
      <c r="AE6484" s="78"/>
      <c r="AF6484" s="104"/>
      <c r="AG6484" s="78"/>
      <c r="AH6484" s="104"/>
      <c r="AI6484" s="78"/>
      <c r="AJ6484" s="104"/>
      <c r="AK6484" s="78"/>
      <c r="AL6484" s="78"/>
      <c r="AM6484" s="8"/>
      <c r="AN6484" s="78"/>
      <c r="AO6484" s="78"/>
      <c r="AP6484" s="78"/>
      <c r="AQ6484" s="78"/>
      <c r="AR6484" s="78"/>
      <c r="AS6484" s="78"/>
      <c r="AT6484" s="78"/>
      <c r="AU6484" s="78"/>
      <c r="AV6484" s="78"/>
      <c r="AW6484" s="77"/>
      <c r="AX6484" s="144"/>
      <c r="AY6484" s="144"/>
      <c r="AZ6484" s="144"/>
      <c r="BA6484" s="54"/>
      <c r="BB6484" s="54"/>
    </row>
    <row r="6485" spans="2:54" x14ac:dyDescent="0.25">
      <c r="B6485" s="77"/>
      <c r="C6485" s="77"/>
      <c r="D6485" s="77"/>
      <c r="E6485" s="77"/>
      <c r="F6485" s="77"/>
      <c r="G6485" s="77"/>
      <c r="I6485" s="78"/>
      <c r="K6485" s="78"/>
      <c r="L6485" s="77"/>
      <c r="M6485" s="78"/>
      <c r="N6485" s="78"/>
      <c r="O6485" s="78"/>
      <c r="P6485" s="78"/>
      <c r="Q6485" s="144"/>
      <c r="R6485" s="78"/>
      <c r="S6485" s="78"/>
      <c r="T6485" s="78"/>
      <c r="U6485" s="78"/>
      <c r="V6485" s="219"/>
      <c r="W6485" s="78"/>
      <c r="X6485" s="78"/>
      <c r="Y6485" s="78"/>
      <c r="Z6485" s="78"/>
      <c r="AA6485" s="77"/>
      <c r="AB6485" s="77"/>
      <c r="AC6485" s="78"/>
      <c r="AD6485" s="104"/>
      <c r="AE6485" s="78"/>
      <c r="AF6485" s="104"/>
      <c r="AG6485" s="78"/>
      <c r="AH6485" s="104"/>
      <c r="AI6485" s="78"/>
      <c r="AJ6485" s="104"/>
      <c r="AK6485" s="78"/>
      <c r="AL6485" s="78"/>
      <c r="AM6485" s="8"/>
      <c r="AN6485" s="78"/>
      <c r="AO6485" s="78"/>
      <c r="AP6485" s="78"/>
      <c r="AQ6485" s="78"/>
      <c r="AR6485" s="78"/>
      <c r="AS6485" s="78"/>
      <c r="AT6485" s="78"/>
      <c r="AU6485" s="78"/>
      <c r="AV6485" s="78"/>
      <c r="AW6485" s="77"/>
      <c r="AX6485" s="144"/>
      <c r="AY6485" s="144"/>
      <c r="AZ6485" s="144"/>
      <c r="BA6485" s="54"/>
      <c r="BB6485" s="54"/>
    </row>
    <row r="6486" spans="2:54" x14ac:dyDescent="0.25">
      <c r="B6486" s="77"/>
      <c r="C6486" s="77"/>
      <c r="D6486" s="77"/>
      <c r="E6486" s="77"/>
      <c r="F6486" s="77"/>
      <c r="G6486" s="77"/>
      <c r="I6486" s="78"/>
      <c r="K6486" s="78"/>
      <c r="L6486" s="77"/>
      <c r="M6486" s="78"/>
      <c r="N6486" s="78"/>
      <c r="O6486" s="78"/>
      <c r="P6486" s="78"/>
      <c r="Q6486" s="144"/>
      <c r="R6486" s="78"/>
      <c r="S6486" s="78"/>
      <c r="T6486" s="78"/>
      <c r="U6486" s="78"/>
      <c r="V6486" s="219"/>
      <c r="W6486" s="78"/>
      <c r="X6486" s="78"/>
      <c r="Y6486" s="78"/>
      <c r="Z6486" s="78"/>
      <c r="AA6486" s="77"/>
      <c r="AB6486" s="77"/>
      <c r="AC6486" s="78"/>
      <c r="AD6486" s="104"/>
      <c r="AE6486" s="78"/>
      <c r="AF6486" s="104"/>
      <c r="AG6486" s="78"/>
      <c r="AH6486" s="104"/>
      <c r="AI6486" s="78"/>
      <c r="AJ6486" s="104"/>
      <c r="AK6486" s="78"/>
      <c r="AL6486" s="78"/>
      <c r="AM6486" s="8"/>
      <c r="AN6486" s="78"/>
      <c r="AO6486" s="78"/>
      <c r="AP6486" s="78"/>
      <c r="AQ6486" s="78"/>
      <c r="AR6486" s="78"/>
      <c r="AS6486" s="78"/>
      <c r="AT6486" s="78"/>
      <c r="AU6486" s="78"/>
      <c r="AV6486" s="78"/>
      <c r="AW6486" s="77"/>
      <c r="AX6486" s="144"/>
      <c r="AY6486" s="144"/>
      <c r="AZ6486" s="144"/>
      <c r="BA6486" s="54"/>
      <c r="BB6486" s="54"/>
    </row>
    <row r="6487" spans="2:54" x14ac:dyDescent="0.25">
      <c r="B6487" s="77"/>
      <c r="C6487" s="77"/>
      <c r="D6487" s="77"/>
      <c r="E6487" s="77"/>
      <c r="F6487" s="77"/>
      <c r="G6487" s="77"/>
      <c r="I6487" s="78"/>
      <c r="K6487" s="78"/>
      <c r="L6487" s="77"/>
      <c r="M6487" s="78"/>
      <c r="N6487" s="78"/>
      <c r="O6487" s="78"/>
      <c r="P6487" s="78"/>
      <c r="Q6487" s="144"/>
      <c r="R6487" s="78"/>
      <c r="S6487" s="78"/>
      <c r="T6487" s="78"/>
      <c r="U6487" s="78"/>
      <c r="V6487" s="219"/>
      <c r="W6487" s="78"/>
      <c r="X6487" s="78"/>
      <c r="Y6487" s="78"/>
      <c r="Z6487" s="78"/>
      <c r="AA6487" s="77"/>
      <c r="AB6487" s="77"/>
      <c r="AC6487" s="78"/>
      <c r="AD6487" s="104"/>
      <c r="AE6487" s="78"/>
      <c r="AF6487" s="104"/>
      <c r="AG6487" s="78"/>
      <c r="AH6487" s="104"/>
      <c r="AI6487" s="78"/>
      <c r="AJ6487" s="104"/>
      <c r="AK6487" s="78"/>
      <c r="AL6487" s="78"/>
      <c r="AM6487" s="8"/>
      <c r="AN6487" s="78"/>
      <c r="AO6487" s="78"/>
      <c r="AP6487" s="78"/>
      <c r="AQ6487" s="78"/>
      <c r="AR6487" s="78"/>
      <c r="AS6487" s="78"/>
      <c r="AT6487" s="78"/>
      <c r="AU6487" s="78"/>
      <c r="AV6487" s="78"/>
      <c r="AW6487" s="77"/>
      <c r="AX6487" s="144"/>
      <c r="AY6487" s="144"/>
      <c r="AZ6487" s="144"/>
      <c r="BA6487" s="54"/>
      <c r="BB6487" s="54"/>
    </row>
    <row r="6488" spans="2:54" x14ac:dyDescent="0.25">
      <c r="B6488" s="77"/>
      <c r="C6488" s="77"/>
      <c r="D6488" s="77"/>
      <c r="E6488" s="77"/>
      <c r="F6488" s="77"/>
      <c r="G6488" s="77"/>
      <c r="I6488" s="78"/>
      <c r="K6488" s="78"/>
      <c r="L6488" s="77"/>
      <c r="M6488" s="78"/>
      <c r="N6488" s="78"/>
      <c r="O6488" s="78"/>
      <c r="P6488" s="78"/>
      <c r="Q6488" s="144"/>
      <c r="R6488" s="78"/>
      <c r="S6488" s="78"/>
      <c r="T6488" s="78"/>
      <c r="U6488" s="78"/>
      <c r="V6488" s="219"/>
      <c r="W6488" s="78"/>
      <c r="X6488" s="78"/>
      <c r="Y6488" s="78"/>
      <c r="Z6488" s="78"/>
      <c r="AA6488" s="77"/>
      <c r="AB6488" s="77"/>
      <c r="AC6488" s="78"/>
      <c r="AD6488" s="104"/>
      <c r="AE6488" s="78"/>
      <c r="AF6488" s="104"/>
      <c r="AG6488" s="78"/>
      <c r="AH6488" s="104"/>
      <c r="AI6488" s="78"/>
      <c r="AJ6488" s="104"/>
      <c r="AK6488" s="78"/>
      <c r="AL6488" s="78"/>
      <c r="AM6488" s="8"/>
      <c r="AN6488" s="78"/>
      <c r="AO6488" s="78"/>
      <c r="AP6488" s="78"/>
      <c r="AQ6488" s="78"/>
      <c r="AR6488" s="78"/>
      <c r="AS6488" s="78"/>
      <c r="AT6488" s="78"/>
      <c r="AU6488" s="78"/>
      <c r="AV6488" s="78"/>
      <c r="AW6488" s="77"/>
      <c r="AX6488" s="144"/>
      <c r="AY6488" s="144"/>
      <c r="AZ6488" s="144"/>
      <c r="BA6488" s="54"/>
      <c r="BB6488" s="54"/>
    </row>
    <row r="6489" spans="2:54" x14ac:dyDescent="0.25">
      <c r="B6489" s="77"/>
      <c r="C6489" s="77"/>
      <c r="D6489" s="77"/>
      <c r="E6489" s="77"/>
      <c r="F6489" s="77"/>
      <c r="G6489" s="77"/>
      <c r="I6489" s="78"/>
      <c r="K6489" s="78"/>
      <c r="L6489" s="77"/>
      <c r="M6489" s="78"/>
      <c r="N6489" s="78"/>
      <c r="O6489" s="78"/>
      <c r="P6489" s="78"/>
      <c r="Q6489" s="144"/>
      <c r="R6489" s="78"/>
      <c r="S6489" s="78"/>
      <c r="T6489" s="78"/>
      <c r="U6489" s="78"/>
      <c r="V6489" s="219"/>
      <c r="W6489" s="78"/>
      <c r="X6489" s="78"/>
      <c r="Y6489" s="78"/>
      <c r="Z6489" s="78"/>
      <c r="AA6489" s="77"/>
      <c r="AB6489" s="77"/>
      <c r="AC6489" s="78"/>
      <c r="AD6489" s="104"/>
      <c r="AE6489" s="78"/>
      <c r="AF6489" s="104"/>
      <c r="AG6489" s="78"/>
      <c r="AH6489" s="104"/>
      <c r="AI6489" s="78"/>
      <c r="AJ6489" s="104"/>
      <c r="AK6489" s="78"/>
      <c r="AL6489" s="78"/>
      <c r="AM6489" s="8"/>
      <c r="AN6489" s="78"/>
      <c r="AO6489" s="78"/>
      <c r="AP6489" s="78"/>
      <c r="AQ6489" s="78"/>
      <c r="AR6489" s="78"/>
      <c r="AS6489" s="78"/>
      <c r="AT6489" s="78"/>
      <c r="AU6489" s="78"/>
      <c r="AV6489" s="78"/>
      <c r="AW6489" s="77"/>
      <c r="AX6489" s="144"/>
      <c r="AY6489" s="144"/>
      <c r="AZ6489" s="144"/>
      <c r="BA6489" s="54"/>
      <c r="BB6489" s="54"/>
    </row>
    <row r="6490" spans="2:54" x14ac:dyDescent="0.25">
      <c r="B6490" s="77"/>
      <c r="C6490" s="77"/>
      <c r="D6490" s="77"/>
      <c r="E6490" s="77"/>
      <c r="F6490" s="77"/>
      <c r="G6490" s="77"/>
      <c r="I6490" s="78"/>
      <c r="K6490" s="78"/>
      <c r="L6490" s="77"/>
      <c r="M6490" s="78"/>
      <c r="N6490" s="78"/>
      <c r="O6490" s="78"/>
      <c r="P6490" s="78"/>
      <c r="Q6490" s="144"/>
      <c r="R6490" s="78"/>
      <c r="S6490" s="78"/>
      <c r="T6490" s="78"/>
      <c r="U6490" s="78"/>
      <c r="V6490" s="219"/>
      <c r="W6490" s="78"/>
      <c r="X6490" s="78"/>
      <c r="Y6490" s="78"/>
      <c r="Z6490" s="78"/>
      <c r="AA6490" s="77"/>
      <c r="AB6490" s="77"/>
      <c r="AC6490" s="78"/>
      <c r="AD6490" s="104"/>
      <c r="AE6490" s="78"/>
      <c r="AF6490" s="104"/>
      <c r="AG6490" s="78"/>
      <c r="AH6490" s="104"/>
      <c r="AI6490" s="78"/>
      <c r="AJ6490" s="104"/>
      <c r="AK6490" s="78"/>
      <c r="AL6490" s="78"/>
      <c r="AM6490" s="8"/>
      <c r="AN6490" s="78"/>
      <c r="AO6490" s="78"/>
      <c r="AP6490" s="78"/>
      <c r="AQ6490" s="78"/>
      <c r="AR6490" s="78"/>
      <c r="AS6490" s="78"/>
      <c r="AT6490" s="78"/>
      <c r="AU6490" s="78"/>
      <c r="AV6490" s="78"/>
      <c r="AW6490" s="77"/>
      <c r="AX6490" s="144"/>
      <c r="AY6490" s="144"/>
      <c r="AZ6490" s="144"/>
      <c r="BA6490" s="54"/>
      <c r="BB6490" s="54"/>
    </row>
    <row r="6491" spans="2:54" x14ac:dyDescent="0.25">
      <c r="B6491" s="77"/>
      <c r="C6491" s="77"/>
      <c r="D6491" s="77"/>
      <c r="E6491" s="77"/>
      <c r="F6491" s="77"/>
      <c r="G6491" s="77"/>
      <c r="I6491" s="78"/>
      <c r="K6491" s="78"/>
      <c r="L6491" s="77"/>
      <c r="M6491" s="78"/>
      <c r="N6491" s="78"/>
      <c r="O6491" s="78"/>
      <c r="P6491" s="78"/>
      <c r="Q6491" s="144"/>
      <c r="R6491" s="78"/>
      <c r="S6491" s="78"/>
      <c r="T6491" s="78"/>
      <c r="U6491" s="78"/>
      <c r="V6491" s="219"/>
      <c r="W6491" s="78"/>
      <c r="X6491" s="78"/>
      <c r="Y6491" s="78"/>
      <c r="Z6491" s="78"/>
      <c r="AA6491" s="77"/>
      <c r="AB6491" s="77"/>
      <c r="AC6491" s="78"/>
      <c r="AD6491" s="104"/>
      <c r="AE6491" s="78"/>
      <c r="AF6491" s="104"/>
      <c r="AG6491" s="78"/>
      <c r="AH6491" s="104"/>
      <c r="AI6491" s="78"/>
      <c r="AJ6491" s="104"/>
      <c r="AK6491" s="78"/>
      <c r="AL6491" s="78"/>
      <c r="AM6491" s="8"/>
      <c r="AN6491" s="78"/>
      <c r="AO6491" s="78"/>
      <c r="AP6491" s="78"/>
      <c r="AQ6491" s="78"/>
      <c r="AR6491" s="78"/>
      <c r="AS6491" s="78"/>
      <c r="AT6491" s="78"/>
      <c r="AU6491" s="78"/>
      <c r="AV6491" s="78"/>
      <c r="AW6491" s="77"/>
      <c r="AX6491" s="144"/>
      <c r="AY6491" s="144"/>
      <c r="AZ6491" s="144"/>
      <c r="BA6491" s="54"/>
      <c r="BB6491" s="54"/>
    </row>
    <row r="6492" spans="2:54" x14ac:dyDescent="0.25">
      <c r="B6492" s="77"/>
      <c r="C6492" s="77"/>
      <c r="D6492" s="77"/>
      <c r="E6492" s="77"/>
      <c r="F6492" s="77"/>
      <c r="G6492" s="77"/>
      <c r="I6492" s="78"/>
      <c r="K6492" s="78"/>
      <c r="L6492" s="77"/>
      <c r="M6492" s="78"/>
      <c r="N6492" s="78"/>
      <c r="O6492" s="78"/>
      <c r="P6492" s="78"/>
      <c r="Q6492" s="144"/>
      <c r="R6492" s="78"/>
      <c r="S6492" s="78"/>
      <c r="T6492" s="78"/>
      <c r="U6492" s="78"/>
      <c r="V6492" s="219"/>
      <c r="W6492" s="78"/>
      <c r="X6492" s="78"/>
      <c r="Y6492" s="78"/>
      <c r="Z6492" s="78"/>
      <c r="AA6492" s="77"/>
      <c r="AB6492" s="77"/>
      <c r="AC6492" s="78"/>
      <c r="AD6492" s="104"/>
      <c r="AE6492" s="78"/>
      <c r="AF6492" s="104"/>
      <c r="AG6492" s="78"/>
      <c r="AH6492" s="104"/>
      <c r="AI6492" s="78"/>
      <c r="AJ6492" s="104"/>
      <c r="AK6492" s="78"/>
      <c r="AL6492" s="78"/>
      <c r="AM6492" s="8"/>
      <c r="AN6492" s="78"/>
      <c r="AO6492" s="78"/>
      <c r="AP6492" s="78"/>
      <c r="AQ6492" s="78"/>
      <c r="AR6492" s="78"/>
      <c r="AS6492" s="78"/>
      <c r="AT6492" s="78"/>
      <c r="AU6492" s="78"/>
      <c r="AV6492" s="78"/>
      <c r="AW6492" s="77"/>
      <c r="AX6492" s="144"/>
      <c r="AY6492" s="144"/>
      <c r="AZ6492" s="144"/>
      <c r="BA6492" s="54"/>
      <c r="BB6492" s="54"/>
    </row>
    <row r="6493" spans="2:54" x14ac:dyDescent="0.25">
      <c r="B6493" s="77"/>
      <c r="C6493" s="77"/>
      <c r="D6493" s="77"/>
      <c r="E6493" s="77"/>
      <c r="F6493" s="77"/>
      <c r="G6493" s="77"/>
      <c r="I6493" s="78"/>
      <c r="K6493" s="78"/>
      <c r="L6493" s="77"/>
      <c r="M6493" s="78"/>
      <c r="N6493" s="78"/>
      <c r="O6493" s="78"/>
      <c r="P6493" s="78"/>
      <c r="Q6493" s="144"/>
      <c r="R6493" s="78"/>
      <c r="S6493" s="78"/>
      <c r="T6493" s="78"/>
      <c r="U6493" s="78"/>
      <c r="V6493" s="219"/>
      <c r="W6493" s="78"/>
      <c r="X6493" s="78"/>
      <c r="Y6493" s="78"/>
      <c r="Z6493" s="78"/>
      <c r="AA6493" s="77"/>
      <c r="AB6493" s="77"/>
      <c r="AC6493" s="78"/>
      <c r="AD6493" s="104"/>
      <c r="AE6493" s="78"/>
      <c r="AF6493" s="104"/>
      <c r="AG6493" s="78"/>
      <c r="AH6493" s="104"/>
      <c r="AI6493" s="78"/>
      <c r="AJ6493" s="104"/>
      <c r="AK6493" s="78"/>
      <c r="AL6493" s="78"/>
      <c r="AM6493" s="8"/>
      <c r="AN6493" s="78"/>
      <c r="AO6493" s="78"/>
      <c r="AP6493" s="78"/>
      <c r="AQ6493" s="78"/>
      <c r="AR6493" s="78"/>
      <c r="AS6493" s="78"/>
      <c r="AT6493" s="78"/>
      <c r="AU6493" s="78"/>
      <c r="AV6493" s="78"/>
      <c r="AW6493" s="77"/>
      <c r="AX6493" s="144"/>
      <c r="AY6493" s="144"/>
      <c r="AZ6493" s="144"/>
      <c r="BA6493" s="54"/>
      <c r="BB6493" s="54"/>
    </row>
    <row r="6494" spans="2:54" x14ac:dyDescent="0.25">
      <c r="B6494" s="77"/>
      <c r="C6494" s="77"/>
      <c r="D6494" s="77"/>
      <c r="E6494" s="77"/>
      <c r="F6494" s="77"/>
      <c r="G6494" s="77"/>
      <c r="I6494" s="78"/>
      <c r="K6494" s="78"/>
      <c r="L6494" s="77"/>
      <c r="M6494" s="78"/>
      <c r="N6494" s="78"/>
      <c r="O6494" s="78"/>
      <c r="P6494" s="78"/>
      <c r="Q6494" s="144"/>
      <c r="R6494" s="78"/>
      <c r="S6494" s="78"/>
      <c r="T6494" s="78"/>
      <c r="U6494" s="78"/>
      <c r="V6494" s="219"/>
      <c r="W6494" s="78"/>
      <c r="X6494" s="78"/>
      <c r="Y6494" s="78"/>
      <c r="Z6494" s="78"/>
      <c r="AA6494" s="77"/>
      <c r="AB6494" s="77"/>
      <c r="AC6494" s="78"/>
      <c r="AD6494" s="104"/>
      <c r="AE6494" s="78"/>
      <c r="AF6494" s="104"/>
      <c r="AG6494" s="78"/>
      <c r="AH6494" s="104"/>
      <c r="AI6494" s="78"/>
      <c r="AJ6494" s="104"/>
      <c r="AK6494" s="78"/>
      <c r="AL6494" s="78"/>
      <c r="AM6494" s="8"/>
      <c r="AN6494" s="78"/>
      <c r="AO6494" s="78"/>
      <c r="AP6494" s="78"/>
      <c r="AQ6494" s="78"/>
      <c r="AR6494" s="78"/>
      <c r="AS6494" s="78"/>
      <c r="AT6494" s="78"/>
      <c r="AU6494" s="78"/>
      <c r="AV6494" s="78"/>
      <c r="AW6494" s="77"/>
      <c r="AX6494" s="144"/>
      <c r="AY6494" s="144"/>
      <c r="AZ6494" s="144"/>
      <c r="BA6494" s="54"/>
      <c r="BB6494" s="54"/>
    </row>
    <row r="6495" spans="2:54" x14ac:dyDescent="0.25">
      <c r="B6495" s="77"/>
      <c r="C6495" s="77"/>
      <c r="D6495" s="77"/>
      <c r="E6495" s="77"/>
      <c r="F6495" s="77"/>
      <c r="G6495" s="77"/>
      <c r="I6495" s="78"/>
      <c r="K6495" s="78"/>
      <c r="L6495" s="77"/>
      <c r="M6495" s="78"/>
      <c r="N6495" s="78"/>
      <c r="O6495" s="78"/>
      <c r="P6495" s="78"/>
      <c r="Q6495" s="144"/>
      <c r="R6495" s="78"/>
      <c r="S6495" s="78"/>
      <c r="T6495" s="78"/>
      <c r="U6495" s="78"/>
      <c r="V6495" s="219"/>
      <c r="W6495" s="78"/>
      <c r="X6495" s="78"/>
      <c r="Y6495" s="78"/>
      <c r="Z6495" s="78"/>
      <c r="AA6495" s="77"/>
      <c r="AB6495" s="77"/>
      <c r="AC6495" s="78"/>
      <c r="AD6495" s="104"/>
      <c r="AE6495" s="78"/>
      <c r="AF6495" s="104"/>
      <c r="AG6495" s="78"/>
      <c r="AH6495" s="104"/>
      <c r="AI6495" s="78"/>
      <c r="AJ6495" s="104"/>
      <c r="AK6495" s="78"/>
      <c r="AL6495" s="78"/>
      <c r="AM6495" s="8"/>
      <c r="AN6495" s="78"/>
      <c r="AO6495" s="78"/>
      <c r="AP6495" s="78"/>
      <c r="AQ6495" s="78"/>
      <c r="AR6495" s="78"/>
      <c r="AS6495" s="78"/>
      <c r="AT6495" s="78"/>
      <c r="AU6495" s="78"/>
      <c r="AV6495" s="78"/>
      <c r="AW6495" s="77"/>
      <c r="AX6495" s="144"/>
      <c r="AY6495" s="144"/>
      <c r="AZ6495" s="144"/>
      <c r="BA6495" s="54"/>
      <c r="BB6495" s="54"/>
    </row>
    <row r="6496" spans="2:54" x14ac:dyDescent="0.25">
      <c r="B6496" s="77"/>
      <c r="C6496" s="77"/>
      <c r="D6496" s="77"/>
      <c r="E6496" s="77"/>
      <c r="F6496" s="77"/>
      <c r="G6496" s="77"/>
      <c r="I6496" s="78"/>
      <c r="K6496" s="78"/>
      <c r="L6496" s="77"/>
      <c r="M6496" s="78"/>
      <c r="N6496" s="78"/>
      <c r="O6496" s="78"/>
      <c r="P6496" s="78"/>
      <c r="Q6496" s="144"/>
      <c r="R6496" s="78"/>
      <c r="S6496" s="78"/>
      <c r="T6496" s="78"/>
      <c r="U6496" s="78"/>
      <c r="V6496" s="219"/>
      <c r="W6496" s="78"/>
      <c r="X6496" s="78"/>
      <c r="Y6496" s="78"/>
      <c r="Z6496" s="78"/>
      <c r="AA6496" s="77"/>
      <c r="AB6496" s="77"/>
      <c r="AC6496" s="78"/>
      <c r="AD6496" s="104"/>
      <c r="AE6496" s="78"/>
      <c r="AF6496" s="104"/>
      <c r="AG6496" s="78"/>
      <c r="AH6496" s="104"/>
      <c r="AI6496" s="78"/>
      <c r="AJ6496" s="104"/>
      <c r="AK6496" s="78"/>
      <c r="AL6496" s="78"/>
      <c r="AM6496" s="8"/>
      <c r="AN6496" s="78"/>
      <c r="AO6496" s="78"/>
      <c r="AP6496" s="78"/>
      <c r="AQ6496" s="78"/>
      <c r="AR6496" s="78"/>
      <c r="AS6496" s="78"/>
      <c r="AT6496" s="78"/>
      <c r="AU6496" s="78"/>
      <c r="AV6496" s="78"/>
      <c r="AW6496" s="77"/>
      <c r="AX6496" s="144"/>
      <c r="AY6496" s="144"/>
      <c r="AZ6496" s="144"/>
      <c r="BA6496" s="54"/>
      <c r="BB6496" s="54"/>
    </row>
    <row r="6497" spans="2:54" x14ac:dyDescent="0.25">
      <c r="B6497" s="77"/>
      <c r="C6497" s="77"/>
      <c r="D6497" s="77"/>
      <c r="E6497" s="77"/>
      <c r="F6497" s="77"/>
      <c r="G6497" s="77"/>
      <c r="I6497" s="78"/>
      <c r="K6497" s="78"/>
      <c r="L6497" s="77"/>
      <c r="M6497" s="78"/>
      <c r="N6497" s="78"/>
      <c r="O6497" s="78"/>
      <c r="P6497" s="78"/>
      <c r="Q6497" s="144"/>
      <c r="R6497" s="78"/>
      <c r="S6497" s="78"/>
      <c r="T6497" s="78"/>
      <c r="U6497" s="78"/>
      <c r="V6497" s="219"/>
      <c r="W6497" s="78"/>
      <c r="X6497" s="78"/>
      <c r="Y6497" s="78"/>
      <c r="Z6497" s="78"/>
      <c r="AA6497" s="77"/>
      <c r="AB6497" s="77"/>
      <c r="AC6497" s="78"/>
      <c r="AD6497" s="104"/>
      <c r="AE6497" s="78"/>
      <c r="AF6497" s="104"/>
      <c r="AG6497" s="78"/>
      <c r="AH6497" s="104"/>
      <c r="AI6497" s="78"/>
      <c r="AJ6497" s="104"/>
      <c r="AK6497" s="78"/>
      <c r="AL6497" s="78"/>
      <c r="AM6497" s="8"/>
      <c r="AN6497" s="78"/>
      <c r="AO6497" s="78"/>
      <c r="AP6497" s="78"/>
      <c r="AQ6497" s="78"/>
      <c r="AR6497" s="78"/>
      <c r="AS6497" s="78"/>
      <c r="AT6497" s="78"/>
      <c r="AU6497" s="78"/>
      <c r="AV6497" s="78"/>
      <c r="AW6497" s="77"/>
      <c r="AX6497" s="144"/>
      <c r="AY6497" s="144"/>
      <c r="AZ6497" s="144"/>
      <c r="BA6497" s="54"/>
      <c r="BB6497" s="54"/>
    </row>
    <row r="6498" spans="2:54" x14ac:dyDescent="0.25">
      <c r="B6498" s="77"/>
      <c r="C6498" s="77"/>
      <c r="D6498" s="77"/>
      <c r="E6498" s="77"/>
      <c r="F6498" s="77"/>
      <c r="G6498" s="77"/>
      <c r="I6498" s="78"/>
      <c r="K6498" s="78"/>
      <c r="L6498" s="77"/>
      <c r="M6498" s="78"/>
      <c r="N6498" s="78"/>
      <c r="O6498" s="78"/>
      <c r="P6498" s="78"/>
      <c r="Q6498" s="144"/>
      <c r="R6498" s="78"/>
      <c r="S6498" s="78"/>
      <c r="T6498" s="78"/>
      <c r="U6498" s="78"/>
      <c r="V6498" s="219"/>
      <c r="W6498" s="78"/>
      <c r="X6498" s="78"/>
      <c r="Y6498" s="78"/>
      <c r="Z6498" s="78"/>
      <c r="AA6498" s="77"/>
      <c r="AB6498" s="77"/>
      <c r="AC6498" s="78"/>
      <c r="AD6498" s="104"/>
      <c r="AE6498" s="78"/>
      <c r="AF6498" s="104"/>
      <c r="AG6498" s="78"/>
      <c r="AH6498" s="104"/>
      <c r="AI6498" s="78"/>
      <c r="AJ6498" s="104"/>
      <c r="AK6498" s="78"/>
      <c r="AL6498" s="78"/>
      <c r="AM6498" s="8"/>
      <c r="AN6498" s="78"/>
      <c r="AO6498" s="78"/>
      <c r="AP6498" s="78"/>
      <c r="AQ6498" s="78"/>
      <c r="AR6498" s="78"/>
      <c r="AS6498" s="78"/>
      <c r="AT6498" s="78"/>
      <c r="AU6498" s="78"/>
      <c r="AV6498" s="78"/>
      <c r="AW6498" s="77"/>
      <c r="AX6498" s="144"/>
      <c r="AY6498" s="144"/>
      <c r="AZ6498" s="144"/>
      <c r="BA6498" s="54"/>
      <c r="BB6498" s="54"/>
    </row>
    <row r="6499" spans="2:54" x14ac:dyDescent="0.25">
      <c r="B6499" s="77"/>
      <c r="C6499" s="77"/>
      <c r="D6499" s="77"/>
      <c r="E6499" s="77"/>
      <c r="F6499" s="77"/>
      <c r="G6499" s="77"/>
      <c r="I6499" s="78"/>
      <c r="K6499" s="78"/>
      <c r="L6499" s="77"/>
      <c r="M6499" s="78"/>
      <c r="N6499" s="78"/>
      <c r="O6499" s="78"/>
      <c r="P6499" s="78"/>
      <c r="Q6499" s="144"/>
      <c r="R6499" s="78"/>
      <c r="S6499" s="78"/>
      <c r="T6499" s="78"/>
      <c r="U6499" s="78"/>
      <c r="V6499" s="219"/>
      <c r="W6499" s="78"/>
      <c r="X6499" s="78"/>
      <c r="Y6499" s="78"/>
      <c r="Z6499" s="78"/>
      <c r="AA6499" s="77"/>
      <c r="AB6499" s="77"/>
      <c r="AC6499" s="78"/>
      <c r="AD6499" s="104"/>
      <c r="AE6499" s="78"/>
      <c r="AF6499" s="104"/>
      <c r="AG6499" s="78"/>
      <c r="AH6499" s="104"/>
      <c r="AI6499" s="78"/>
      <c r="AJ6499" s="104"/>
      <c r="AK6499" s="78"/>
      <c r="AL6499" s="78"/>
      <c r="AM6499" s="8"/>
      <c r="AN6499" s="78"/>
      <c r="AO6499" s="78"/>
      <c r="AP6499" s="78"/>
      <c r="AQ6499" s="78"/>
      <c r="AR6499" s="78"/>
      <c r="AS6499" s="78"/>
      <c r="AT6499" s="78"/>
      <c r="AU6499" s="78"/>
      <c r="AV6499" s="78"/>
      <c r="AW6499" s="77"/>
      <c r="AX6499" s="144"/>
      <c r="AY6499" s="144"/>
      <c r="AZ6499" s="144"/>
      <c r="BA6499" s="54"/>
      <c r="BB6499" s="54"/>
    </row>
    <row r="6500" spans="2:54" x14ac:dyDescent="0.25">
      <c r="B6500" s="77"/>
      <c r="C6500" s="77"/>
      <c r="D6500" s="77"/>
      <c r="E6500" s="77"/>
      <c r="F6500" s="77"/>
      <c r="G6500" s="77"/>
      <c r="I6500" s="78"/>
      <c r="K6500" s="78"/>
      <c r="L6500" s="77"/>
      <c r="M6500" s="78"/>
      <c r="N6500" s="78"/>
      <c r="O6500" s="78"/>
      <c r="P6500" s="78"/>
      <c r="Q6500" s="144"/>
      <c r="R6500" s="78"/>
      <c r="S6500" s="78"/>
      <c r="T6500" s="78"/>
      <c r="U6500" s="78"/>
      <c r="V6500" s="219"/>
      <c r="W6500" s="78"/>
      <c r="X6500" s="78"/>
      <c r="Y6500" s="78"/>
      <c r="Z6500" s="78"/>
      <c r="AA6500" s="77"/>
      <c r="AB6500" s="77"/>
      <c r="AC6500" s="78"/>
      <c r="AD6500" s="104"/>
      <c r="AE6500" s="78"/>
      <c r="AF6500" s="104"/>
      <c r="AG6500" s="78"/>
      <c r="AH6500" s="104"/>
      <c r="AI6500" s="78"/>
      <c r="AJ6500" s="104"/>
      <c r="AK6500" s="78"/>
      <c r="AL6500" s="78"/>
      <c r="AM6500" s="8"/>
      <c r="AN6500" s="78"/>
      <c r="AO6500" s="78"/>
      <c r="AP6500" s="78"/>
      <c r="AQ6500" s="78"/>
      <c r="AR6500" s="78"/>
      <c r="AS6500" s="78"/>
      <c r="AT6500" s="78"/>
      <c r="AU6500" s="78"/>
      <c r="AV6500" s="78"/>
      <c r="AW6500" s="77"/>
      <c r="AX6500" s="144"/>
      <c r="AY6500" s="144"/>
      <c r="AZ6500" s="144"/>
      <c r="BA6500" s="54"/>
      <c r="BB6500" s="54"/>
    </row>
    <row r="6501" spans="2:54" x14ac:dyDescent="0.25">
      <c r="B6501" s="77"/>
      <c r="C6501" s="77"/>
      <c r="D6501" s="77"/>
      <c r="E6501" s="77"/>
      <c r="F6501" s="77"/>
      <c r="G6501" s="77"/>
      <c r="I6501" s="78"/>
      <c r="K6501" s="78"/>
      <c r="L6501" s="77"/>
      <c r="M6501" s="78"/>
      <c r="N6501" s="78"/>
      <c r="O6501" s="78"/>
      <c r="P6501" s="78"/>
      <c r="Q6501" s="144"/>
      <c r="R6501" s="78"/>
      <c r="S6501" s="78"/>
      <c r="T6501" s="78"/>
      <c r="U6501" s="78"/>
      <c r="V6501" s="219"/>
      <c r="W6501" s="78"/>
      <c r="X6501" s="78"/>
      <c r="Y6501" s="78"/>
      <c r="Z6501" s="78"/>
      <c r="AA6501" s="77"/>
      <c r="AB6501" s="77"/>
      <c r="AC6501" s="78"/>
      <c r="AD6501" s="104"/>
      <c r="AE6501" s="78"/>
      <c r="AF6501" s="104"/>
      <c r="AG6501" s="78"/>
      <c r="AH6501" s="104"/>
      <c r="AI6501" s="78"/>
      <c r="AJ6501" s="104"/>
      <c r="AK6501" s="78"/>
      <c r="AL6501" s="78"/>
      <c r="AM6501" s="8"/>
      <c r="AN6501" s="78"/>
      <c r="AO6501" s="78"/>
      <c r="AP6501" s="78"/>
      <c r="AQ6501" s="78"/>
      <c r="AR6501" s="78"/>
      <c r="AS6501" s="78"/>
      <c r="AT6501" s="78"/>
      <c r="AU6501" s="78"/>
      <c r="AV6501" s="78"/>
      <c r="AW6501" s="77"/>
      <c r="AX6501" s="144"/>
      <c r="AY6501" s="144"/>
      <c r="AZ6501" s="144"/>
      <c r="BA6501" s="54"/>
      <c r="BB6501" s="54"/>
    </row>
    <row r="6502" spans="2:54" x14ac:dyDescent="0.25">
      <c r="B6502" s="77"/>
      <c r="C6502" s="77"/>
      <c r="D6502" s="77"/>
      <c r="E6502" s="77"/>
      <c r="F6502" s="77"/>
      <c r="G6502" s="77"/>
      <c r="I6502" s="78"/>
      <c r="K6502" s="78"/>
      <c r="L6502" s="77"/>
      <c r="M6502" s="78"/>
      <c r="N6502" s="78"/>
      <c r="O6502" s="78"/>
      <c r="P6502" s="78"/>
      <c r="Q6502" s="144"/>
      <c r="R6502" s="78"/>
      <c r="S6502" s="78"/>
      <c r="T6502" s="78"/>
      <c r="U6502" s="78"/>
      <c r="V6502" s="219"/>
      <c r="W6502" s="78"/>
      <c r="X6502" s="78"/>
      <c r="Y6502" s="78"/>
      <c r="Z6502" s="78"/>
      <c r="AA6502" s="77"/>
      <c r="AB6502" s="77"/>
      <c r="AC6502" s="78"/>
      <c r="AD6502" s="104"/>
      <c r="AE6502" s="78"/>
      <c r="AF6502" s="104"/>
      <c r="AG6502" s="78"/>
      <c r="AH6502" s="104"/>
      <c r="AI6502" s="78"/>
      <c r="AJ6502" s="104"/>
      <c r="AK6502" s="78"/>
      <c r="AL6502" s="78"/>
      <c r="AM6502" s="8"/>
      <c r="AN6502" s="78"/>
      <c r="AO6502" s="78"/>
      <c r="AP6502" s="78"/>
      <c r="AQ6502" s="78"/>
      <c r="AR6502" s="78"/>
      <c r="AS6502" s="78"/>
      <c r="AT6502" s="78"/>
      <c r="AU6502" s="78"/>
      <c r="AV6502" s="78"/>
      <c r="AW6502" s="77"/>
      <c r="AX6502" s="144"/>
      <c r="AY6502" s="144"/>
      <c r="AZ6502" s="144"/>
      <c r="BA6502" s="54"/>
      <c r="BB6502" s="54"/>
    </row>
    <row r="6503" spans="2:54" x14ac:dyDescent="0.25">
      <c r="B6503" s="77"/>
      <c r="C6503" s="77"/>
      <c r="D6503" s="77"/>
      <c r="E6503" s="77"/>
      <c r="F6503" s="77"/>
      <c r="G6503" s="77"/>
      <c r="I6503" s="78"/>
      <c r="K6503" s="78"/>
      <c r="L6503" s="77"/>
      <c r="M6503" s="78"/>
      <c r="N6503" s="78"/>
      <c r="O6503" s="78"/>
      <c r="P6503" s="78"/>
      <c r="Q6503" s="144"/>
      <c r="R6503" s="78"/>
      <c r="S6503" s="78"/>
      <c r="T6503" s="78"/>
      <c r="U6503" s="78"/>
      <c r="V6503" s="219"/>
      <c r="W6503" s="78"/>
      <c r="X6503" s="78"/>
      <c r="Y6503" s="78"/>
      <c r="Z6503" s="78"/>
      <c r="AA6503" s="77"/>
      <c r="AB6503" s="77"/>
      <c r="AC6503" s="78"/>
      <c r="AD6503" s="104"/>
      <c r="AE6503" s="78"/>
      <c r="AF6503" s="104"/>
      <c r="AG6503" s="78"/>
      <c r="AH6503" s="104"/>
      <c r="AI6503" s="78"/>
      <c r="AJ6503" s="104"/>
      <c r="AK6503" s="78"/>
      <c r="AL6503" s="78"/>
      <c r="AM6503" s="8"/>
      <c r="AN6503" s="78"/>
      <c r="AO6503" s="78"/>
      <c r="AP6503" s="78"/>
      <c r="AQ6503" s="78"/>
      <c r="AR6503" s="78"/>
      <c r="AS6503" s="78"/>
      <c r="AT6503" s="78"/>
      <c r="AU6503" s="78"/>
      <c r="AV6503" s="78"/>
      <c r="AW6503" s="77"/>
      <c r="AX6503" s="144"/>
      <c r="AY6503" s="144"/>
      <c r="AZ6503" s="144"/>
      <c r="BA6503" s="54"/>
      <c r="BB6503" s="54"/>
    </row>
    <row r="6504" spans="2:54" x14ac:dyDescent="0.25">
      <c r="B6504" s="77"/>
      <c r="C6504" s="77"/>
      <c r="D6504" s="77"/>
      <c r="E6504" s="77"/>
      <c r="F6504" s="77"/>
      <c r="G6504" s="77"/>
      <c r="I6504" s="78"/>
      <c r="K6504" s="78"/>
      <c r="L6504" s="77"/>
      <c r="M6504" s="78"/>
      <c r="N6504" s="78"/>
      <c r="O6504" s="78"/>
      <c r="P6504" s="78"/>
      <c r="Q6504" s="144"/>
      <c r="R6504" s="78"/>
      <c r="S6504" s="78"/>
      <c r="T6504" s="78"/>
      <c r="U6504" s="78"/>
      <c r="V6504" s="219"/>
      <c r="W6504" s="78"/>
      <c r="X6504" s="78"/>
      <c r="Y6504" s="78"/>
      <c r="Z6504" s="78"/>
      <c r="AA6504" s="77"/>
      <c r="AB6504" s="77"/>
      <c r="AC6504" s="78"/>
      <c r="AD6504" s="104"/>
      <c r="AE6504" s="78"/>
      <c r="AF6504" s="104"/>
      <c r="AG6504" s="78"/>
      <c r="AH6504" s="104"/>
      <c r="AI6504" s="78"/>
      <c r="AJ6504" s="104"/>
      <c r="AK6504" s="78"/>
      <c r="AL6504" s="78"/>
      <c r="AM6504" s="8"/>
      <c r="AN6504" s="78"/>
      <c r="AO6504" s="78"/>
      <c r="AP6504" s="78"/>
      <c r="AQ6504" s="78"/>
      <c r="AR6504" s="78"/>
      <c r="AS6504" s="78"/>
      <c r="AT6504" s="78"/>
      <c r="AU6504" s="78"/>
      <c r="AV6504" s="78"/>
      <c r="AW6504" s="77"/>
      <c r="AX6504" s="144"/>
      <c r="AY6504" s="144"/>
      <c r="AZ6504" s="144"/>
      <c r="BA6504" s="54"/>
      <c r="BB6504" s="54"/>
    </row>
    <row r="6505" spans="2:54" x14ac:dyDescent="0.25">
      <c r="B6505" s="77"/>
      <c r="C6505" s="77"/>
      <c r="D6505" s="77"/>
      <c r="E6505" s="77"/>
      <c r="F6505" s="77"/>
      <c r="G6505" s="77"/>
      <c r="I6505" s="78"/>
      <c r="K6505" s="78"/>
      <c r="L6505" s="77"/>
      <c r="M6505" s="78"/>
      <c r="N6505" s="78"/>
      <c r="O6505" s="78"/>
      <c r="P6505" s="78"/>
      <c r="Q6505" s="144"/>
      <c r="R6505" s="78"/>
      <c r="S6505" s="78"/>
      <c r="T6505" s="78"/>
      <c r="U6505" s="78"/>
      <c r="V6505" s="219"/>
      <c r="W6505" s="78"/>
      <c r="X6505" s="78"/>
      <c r="Y6505" s="78"/>
      <c r="Z6505" s="78"/>
      <c r="AA6505" s="77"/>
      <c r="AB6505" s="77"/>
      <c r="AC6505" s="78"/>
      <c r="AD6505" s="104"/>
      <c r="AE6505" s="78"/>
      <c r="AF6505" s="104"/>
      <c r="AG6505" s="78"/>
      <c r="AH6505" s="104"/>
      <c r="AI6505" s="78"/>
      <c r="AJ6505" s="104"/>
      <c r="AK6505" s="78"/>
      <c r="AL6505" s="78"/>
      <c r="AM6505" s="8"/>
      <c r="AN6505" s="78"/>
      <c r="AO6505" s="78"/>
      <c r="AP6505" s="78"/>
      <c r="AQ6505" s="78"/>
      <c r="AR6505" s="78"/>
      <c r="AS6505" s="78"/>
      <c r="AT6505" s="78"/>
      <c r="AU6505" s="78"/>
      <c r="AV6505" s="78"/>
      <c r="AW6505" s="77"/>
      <c r="AX6505" s="144"/>
      <c r="AY6505" s="144"/>
      <c r="AZ6505" s="144"/>
      <c r="BA6505" s="54"/>
      <c r="BB6505" s="54"/>
    </row>
    <row r="6506" spans="2:54" x14ac:dyDescent="0.25">
      <c r="B6506" s="77"/>
      <c r="C6506" s="77"/>
      <c r="D6506" s="77"/>
      <c r="E6506" s="77"/>
      <c r="F6506" s="77"/>
      <c r="G6506" s="77"/>
      <c r="I6506" s="78"/>
      <c r="K6506" s="78"/>
      <c r="L6506" s="77"/>
      <c r="M6506" s="78"/>
      <c r="N6506" s="78"/>
      <c r="O6506" s="78"/>
      <c r="P6506" s="78"/>
      <c r="Q6506" s="144"/>
      <c r="R6506" s="78"/>
      <c r="S6506" s="78"/>
      <c r="T6506" s="78"/>
      <c r="U6506" s="78"/>
      <c r="V6506" s="219"/>
      <c r="W6506" s="78"/>
      <c r="X6506" s="78"/>
      <c r="Y6506" s="78"/>
      <c r="Z6506" s="78"/>
      <c r="AA6506" s="77"/>
      <c r="AB6506" s="77"/>
      <c r="AC6506" s="78"/>
      <c r="AD6506" s="104"/>
      <c r="AE6506" s="78"/>
      <c r="AF6506" s="104"/>
      <c r="AG6506" s="78"/>
      <c r="AH6506" s="104"/>
      <c r="AI6506" s="78"/>
      <c r="AJ6506" s="104"/>
      <c r="AK6506" s="78"/>
      <c r="AL6506" s="78"/>
      <c r="AM6506" s="8"/>
      <c r="AN6506" s="78"/>
      <c r="AO6506" s="78"/>
      <c r="AP6506" s="78"/>
      <c r="AQ6506" s="78"/>
      <c r="AR6506" s="78"/>
      <c r="AS6506" s="78"/>
      <c r="AT6506" s="78"/>
      <c r="AU6506" s="78"/>
      <c r="AV6506" s="78"/>
      <c r="AW6506" s="77"/>
      <c r="AX6506" s="144"/>
      <c r="AY6506" s="144"/>
      <c r="AZ6506" s="144"/>
      <c r="BA6506" s="54"/>
      <c r="BB6506" s="54"/>
    </row>
    <row r="6507" spans="2:54" x14ac:dyDescent="0.25">
      <c r="B6507" s="77"/>
      <c r="C6507" s="77"/>
      <c r="D6507" s="77"/>
      <c r="E6507" s="77"/>
      <c r="F6507" s="77"/>
      <c r="G6507" s="77"/>
      <c r="I6507" s="78"/>
      <c r="K6507" s="78"/>
      <c r="L6507" s="77"/>
      <c r="M6507" s="78"/>
      <c r="N6507" s="78"/>
      <c r="O6507" s="78"/>
      <c r="P6507" s="78"/>
      <c r="Q6507" s="144"/>
      <c r="R6507" s="78"/>
      <c r="S6507" s="78"/>
      <c r="T6507" s="78"/>
      <c r="U6507" s="78"/>
      <c r="V6507" s="219"/>
      <c r="W6507" s="78"/>
      <c r="X6507" s="78"/>
      <c r="Y6507" s="78"/>
      <c r="Z6507" s="78"/>
      <c r="AA6507" s="77"/>
      <c r="AB6507" s="77"/>
      <c r="AC6507" s="78"/>
      <c r="AD6507" s="104"/>
      <c r="AE6507" s="78"/>
      <c r="AF6507" s="104"/>
      <c r="AG6507" s="78"/>
      <c r="AH6507" s="104"/>
      <c r="AI6507" s="78"/>
      <c r="AJ6507" s="104"/>
      <c r="AK6507" s="78"/>
      <c r="AL6507" s="78"/>
      <c r="AM6507" s="8"/>
      <c r="AN6507" s="78"/>
      <c r="AO6507" s="78"/>
      <c r="AP6507" s="78"/>
      <c r="AQ6507" s="78"/>
      <c r="AR6507" s="78"/>
      <c r="AS6507" s="78"/>
      <c r="AT6507" s="78"/>
      <c r="AU6507" s="78"/>
      <c r="AV6507" s="78"/>
      <c r="AW6507" s="77"/>
      <c r="AX6507" s="144"/>
      <c r="AY6507" s="144"/>
      <c r="AZ6507" s="144"/>
      <c r="BA6507" s="54"/>
      <c r="BB6507" s="54"/>
    </row>
    <row r="6508" spans="2:54" x14ac:dyDescent="0.25">
      <c r="B6508" s="77"/>
      <c r="C6508" s="77"/>
      <c r="D6508" s="77"/>
      <c r="E6508" s="77"/>
      <c r="F6508" s="77"/>
      <c r="G6508" s="77"/>
      <c r="I6508" s="78"/>
      <c r="K6508" s="78"/>
      <c r="L6508" s="77"/>
      <c r="M6508" s="78"/>
      <c r="N6508" s="78"/>
      <c r="O6508" s="78"/>
      <c r="P6508" s="78"/>
      <c r="Q6508" s="144"/>
      <c r="R6508" s="78"/>
      <c r="S6508" s="78"/>
      <c r="T6508" s="78"/>
      <c r="U6508" s="78"/>
      <c r="V6508" s="219"/>
      <c r="W6508" s="78"/>
      <c r="X6508" s="78"/>
      <c r="Y6508" s="78"/>
      <c r="Z6508" s="78"/>
      <c r="AA6508" s="77"/>
      <c r="AB6508" s="77"/>
      <c r="AC6508" s="78"/>
      <c r="AD6508" s="104"/>
      <c r="AE6508" s="78"/>
      <c r="AF6508" s="104"/>
      <c r="AG6508" s="78"/>
      <c r="AH6508" s="104"/>
      <c r="AI6508" s="78"/>
      <c r="AJ6508" s="104"/>
      <c r="AK6508" s="78"/>
      <c r="AL6508" s="78"/>
      <c r="AM6508" s="8"/>
      <c r="AN6508" s="78"/>
      <c r="AO6508" s="78"/>
      <c r="AP6508" s="78"/>
      <c r="AQ6508" s="78"/>
      <c r="AR6508" s="78"/>
      <c r="AS6508" s="78"/>
      <c r="AT6508" s="78"/>
      <c r="AU6508" s="78"/>
      <c r="AV6508" s="78"/>
      <c r="AW6508" s="77"/>
      <c r="AX6508" s="144"/>
      <c r="AY6508" s="144"/>
      <c r="AZ6508" s="144"/>
      <c r="BA6508" s="54"/>
      <c r="BB6508" s="54"/>
    </row>
    <row r="6509" spans="2:54" x14ac:dyDescent="0.25">
      <c r="B6509" s="77"/>
      <c r="C6509" s="77"/>
      <c r="D6509" s="77"/>
      <c r="E6509" s="77"/>
      <c r="F6509" s="77"/>
      <c r="G6509" s="77"/>
      <c r="I6509" s="78"/>
      <c r="K6509" s="78"/>
      <c r="L6509" s="77"/>
      <c r="M6509" s="78"/>
      <c r="N6509" s="78"/>
      <c r="O6509" s="78"/>
      <c r="P6509" s="78"/>
      <c r="Q6509" s="144"/>
      <c r="R6509" s="78"/>
      <c r="S6509" s="78"/>
      <c r="T6509" s="78"/>
      <c r="U6509" s="78"/>
      <c r="V6509" s="219"/>
      <c r="W6509" s="78"/>
      <c r="X6509" s="78"/>
      <c r="Y6509" s="78"/>
      <c r="Z6509" s="78"/>
      <c r="AA6509" s="77"/>
      <c r="AB6509" s="77"/>
      <c r="AC6509" s="78"/>
      <c r="AD6509" s="104"/>
      <c r="AE6509" s="78"/>
      <c r="AF6509" s="104"/>
      <c r="AG6509" s="78"/>
      <c r="AH6509" s="104"/>
      <c r="AI6509" s="78"/>
      <c r="AJ6509" s="104"/>
      <c r="AK6509" s="78"/>
      <c r="AL6509" s="78"/>
      <c r="AM6509" s="8"/>
      <c r="AN6509" s="78"/>
      <c r="AO6509" s="78"/>
      <c r="AP6509" s="78"/>
      <c r="AQ6509" s="78"/>
      <c r="AR6509" s="78"/>
      <c r="AS6509" s="78"/>
      <c r="AT6509" s="78"/>
      <c r="AU6509" s="78"/>
      <c r="AV6509" s="78"/>
      <c r="AW6509" s="77"/>
      <c r="AX6509" s="144"/>
      <c r="AY6509" s="144"/>
      <c r="AZ6509" s="144"/>
      <c r="BA6509" s="54"/>
      <c r="BB6509" s="54"/>
    </row>
    <row r="6510" spans="2:54" x14ac:dyDescent="0.25">
      <c r="B6510" s="77"/>
      <c r="C6510" s="77"/>
      <c r="D6510" s="77"/>
      <c r="E6510" s="77"/>
      <c r="F6510" s="77"/>
      <c r="G6510" s="77"/>
      <c r="I6510" s="78"/>
      <c r="K6510" s="78"/>
      <c r="L6510" s="77"/>
      <c r="M6510" s="78"/>
      <c r="N6510" s="78"/>
      <c r="O6510" s="78"/>
      <c r="P6510" s="78"/>
      <c r="Q6510" s="144"/>
      <c r="R6510" s="78"/>
      <c r="S6510" s="78"/>
      <c r="T6510" s="78"/>
      <c r="U6510" s="78"/>
      <c r="V6510" s="219"/>
      <c r="W6510" s="78"/>
      <c r="X6510" s="78"/>
      <c r="Y6510" s="78"/>
      <c r="Z6510" s="78"/>
      <c r="AA6510" s="77"/>
      <c r="AB6510" s="77"/>
      <c r="AC6510" s="78"/>
      <c r="AD6510" s="104"/>
      <c r="AE6510" s="78"/>
      <c r="AF6510" s="104"/>
      <c r="AG6510" s="78"/>
      <c r="AH6510" s="104"/>
      <c r="AI6510" s="78"/>
      <c r="AJ6510" s="104"/>
      <c r="AK6510" s="78"/>
      <c r="AL6510" s="78"/>
      <c r="AM6510" s="8"/>
      <c r="AN6510" s="78"/>
      <c r="AO6510" s="78"/>
      <c r="AP6510" s="78"/>
      <c r="AQ6510" s="78"/>
      <c r="AR6510" s="78"/>
      <c r="AS6510" s="78"/>
      <c r="AT6510" s="78"/>
      <c r="AU6510" s="78"/>
      <c r="AV6510" s="78"/>
      <c r="AW6510" s="77"/>
      <c r="AX6510" s="144"/>
      <c r="AY6510" s="144"/>
      <c r="AZ6510" s="144"/>
      <c r="BA6510" s="54"/>
      <c r="BB6510" s="54"/>
    </row>
    <row r="6511" spans="2:54" x14ac:dyDescent="0.25">
      <c r="B6511" s="77"/>
      <c r="C6511" s="77"/>
      <c r="D6511" s="77"/>
      <c r="E6511" s="77"/>
      <c r="F6511" s="77"/>
      <c r="G6511" s="77"/>
      <c r="I6511" s="78"/>
      <c r="K6511" s="78"/>
      <c r="L6511" s="77"/>
      <c r="M6511" s="78"/>
      <c r="N6511" s="78"/>
      <c r="O6511" s="78"/>
      <c r="P6511" s="78"/>
      <c r="Q6511" s="144"/>
      <c r="R6511" s="78"/>
      <c r="S6511" s="78"/>
      <c r="T6511" s="78"/>
      <c r="U6511" s="78"/>
      <c r="V6511" s="219"/>
      <c r="W6511" s="78"/>
      <c r="X6511" s="78"/>
      <c r="Y6511" s="78"/>
      <c r="Z6511" s="78"/>
      <c r="AA6511" s="77"/>
      <c r="AB6511" s="77"/>
      <c r="AC6511" s="78"/>
      <c r="AD6511" s="104"/>
      <c r="AE6511" s="78"/>
      <c r="AF6511" s="104"/>
      <c r="AG6511" s="78"/>
      <c r="AH6511" s="104"/>
      <c r="AI6511" s="78"/>
      <c r="AJ6511" s="104"/>
      <c r="AK6511" s="78"/>
      <c r="AL6511" s="78"/>
      <c r="AM6511" s="8"/>
      <c r="AN6511" s="78"/>
      <c r="AO6511" s="78"/>
      <c r="AP6511" s="78"/>
      <c r="AQ6511" s="78"/>
      <c r="AR6511" s="78"/>
      <c r="AS6511" s="78"/>
      <c r="AT6511" s="78"/>
      <c r="AU6511" s="78"/>
      <c r="AV6511" s="78"/>
      <c r="AW6511" s="77"/>
      <c r="AX6511" s="144"/>
      <c r="AY6511" s="144"/>
      <c r="AZ6511" s="144"/>
      <c r="BA6511" s="54"/>
      <c r="BB6511" s="54"/>
    </row>
    <row r="6512" spans="2:54" x14ac:dyDescent="0.25">
      <c r="B6512" s="77"/>
      <c r="C6512" s="77"/>
      <c r="D6512" s="77"/>
      <c r="E6512" s="77"/>
      <c r="F6512" s="77"/>
      <c r="G6512" s="77"/>
      <c r="I6512" s="78"/>
      <c r="K6512" s="78"/>
      <c r="L6512" s="77"/>
      <c r="M6512" s="78"/>
      <c r="N6512" s="78"/>
      <c r="O6512" s="78"/>
      <c r="P6512" s="78"/>
      <c r="Q6512" s="144"/>
      <c r="R6512" s="78"/>
      <c r="S6512" s="78"/>
      <c r="T6512" s="78"/>
      <c r="U6512" s="78"/>
      <c r="V6512" s="219"/>
      <c r="W6512" s="78"/>
      <c r="X6512" s="78"/>
      <c r="Y6512" s="78"/>
      <c r="Z6512" s="78"/>
      <c r="AA6512" s="77"/>
      <c r="AB6512" s="77"/>
      <c r="AC6512" s="78"/>
      <c r="AD6512" s="104"/>
      <c r="AE6512" s="78"/>
      <c r="AF6512" s="104"/>
      <c r="AG6512" s="78"/>
      <c r="AH6512" s="104"/>
      <c r="AI6512" s="78"/>
      <c r="AJ6512" s="104"/>
      <c r="AK6512" s="78"/>
      <c r="AL6512" s="78"/>
      <c r="AM6512" s="8"/>
      <c r="AN6512" s="78"/>
      <c r="AO6512" s="78"/>
      <c r="AP6512" s="78"/>
      <c r="AQ6512" s="78"/>
      <c r="AR6512" s="78"/>
      <c r="AS6512" s="78"/>
      <c r="AT6512" s="78"/>
      <c r="AU6512" s="78"/>
      <c r="AV6512" s="78"/>
      <c r="AW6512" s="77"/>
      <c r="AX6512" s="144"/>
      <c r="AY6512" s="144"/>
      <c r="AZ6512" s="144"/>
      <c r="BA6512" s="54"/>
      <c r="BB6512" s="54"/>
    </row>
    <row r="6513" spans="2:54" x14ac:dyDescent="0.25">
      <c r="B6513" s="77"/>
      <c r="C6513" s="77"/>
      <c r="D6513" s="77"/>
      <c r="E6513" s="77"/>
      <c r="F6513" s="77"/>
      <c r="G6513" s="77"/>
      <c r="I6513" s="78"/>
      <c r="K6513" s="78"/>
      <c r="L6513" s="77"/>
      <c r="M6513" s="78"/>
      <c r="N6513" s="78"/>
      <c r="O6513" s="78"/>
      <c r="P6513" s="78"/>
      <c r="Q6513" s="144"/>
      <c r="R6513" s="78"/>
      <c r="S6513" s="78"/>
      <c r="T6513" s="78"/>
      <c r="U6513" s="78"/>
      <c r="V6513" s="219"/>
      <c r="W6513" s="78"/>
      <c r="X6513" s="78"/>
      <c r="Y6513" s="78"/>
      <c r="Z6513" s="78"/>
      <c r="AA6513" s="77"/>
      <c r="AB6513" s="77"/>
      <c r="AC6513" s="78"/>
      <c r="AD6513" s="104"/>
      <c r="AE6513" s="78"/>
      <c r="AF6513" s="104"/>
      <c r="AG6513" s="78"/>
      <c r="AH6513" s="104"/>
      <c r="AI6513" s="78"/>
      <c r="AJ6513" s="104"/>
      <c r="AK6513" s="78"/>
      <c r="AL6513" s="78"/>
      <c r="AM6513" s="8"/>
      <c r="AN6513" s="78"/>
      <c r="AO6513" s="78"/>
      <c r="AP6513" s="78"/>
      <c r="AQ6513" s="78"/>
      <c r="AR6513" s="78"/>
      <c r="AS6513" s="78"/>
      <c r="AT6513" s="78"/>
      <c r="AU6513" s="78"/>
      <c r="AV6513" s="78"/>
      <c r="AW6513" s="77"/>
      <c r="AX6513" s="144"/>
      <c r="AY6513" s="144"/>
      <c r="AZ6513" s="144"/>
      <c r="BA6513" s="54"/>
      <c r="BB6513" s="54"/>
    </row>
    <row r="6514" spans="2:54" x14ac:dyDescent="0.25">
      <c r="B6514" s="77"/>
      <c r="C6514" s="77"/>
      <c r="D6514" s="77"/>
      <c r="E6514" s="77"/>
      <c r="F6514" s="77"/>
      <c r="G6514" s="77"/>
      <c r="I6514" s="78"/>
      <c r="K6514" s="78"/>
      <c r="L6514" s="77"/>
      <c r="M6514" s="78"/>
      <c r="N6514" s="78"/>
      <c r="O6514" s="78"/>
      <c r="P6514" s="78"/>
      <c r="Q6514" s="144"/>
      <c r="R6514" s="78"/>
      <c r="S6514" s="78"/>
      <c r="T6514" s="78"/>
      <c r="U6514" s="78"/>
      <c r="V6514" s="219"/>
      <c r="W6514" s="78"/>
      <c r="X6514" s="78"/>
      <c r="Y6514" s="78"/>
      <c r="Z6514" s="78"/>
      <c r="AA6514" s="77"/>
      <c r="AB6514" s="77"/>
      <c r="AC6514" s="78"/>
      <c r="AD6514" s="104"/>
      <c r="AE6514" s="78"/>
      <c r="AF6514" s="104"/>
      <c r="AG6514" s="78"/>
      <c r="AH6514" s="104"/>
      <c r="AI6514" s="78"/>
      <c r="AJ6514" s="104"/>
      <c r="AK6514" s="78"/>
      <c r="AL6514" s="78"/>
      <c r="AM6514" s="8"/>
      <c r="AN6514" s="78"/>
      <c r="AO6514" s="78"/>
      <c r="AP6514" s="78"/>
      <c r="AQ6514" s="78"/>
      <c r="AR6514" s="78"/>
      <c r="AS6514" s="78"/>
      <c r="AT6514" s="78"/>
      <c r="AU6514" s="78"/>
      <c r="AV6514" s="78"/>
      <c r="AW6514" s="77"/>
      <c r="AX6514" s="144"/>
      <c r="AY6514" s="144"/>
      <c r="AZ6514" s="144"/>
      <c r="BA6514" s="54"/>
      <c r="BB6514" s="54"/>
    </row>
    <row r="6515" spans="2:54" x14ac:dyDescent="0.25">
      <c r="B6515" s="77"/>
      <c r="C6515" s="77"/>
      <c r="D6515" s="77"/>
      <c r="E6515" s="77"/>
      <c r="F6515" s="77"/>
      <c r="G6515" s="77"/>
      <c r="I6515" s="78"/>
      <c r="K6515" s="78"/>
      <c r="L6515" s="77"/>
      <c r="M6515" s="78"/>
      <c r="N6515" s="78"/>
      <c r="O6515" s="78"/>
      <c r="P6515" s="78"/>
      <c r="Q6515" s="144"/>
      <c r="R6515" s="78"/>
      <c r="S6515" s="78"/>
      <c r="T6515" s="78"/>
      <c r="U6515" s="78"/>
      <c r="V6515" s="219"/>
      <c r="W6515" s="78"/>
      <c r="X6515" s="78"/>
      <c r="Y6515" s="78"/>
      <c r="Z6515" s="78"/>
      <c r="AA6515" s="77"/>
      <c r="AB6515" s="77"/>
      <c r="AC6515" s="78"/>
      <c r="AD6515" s="104"/>
      <c r="AE6515" s="78"/>
      <c r="AF6515" s="104"/>
      <c r="AG6515" s="78"/>
      <c r="AH6515" s="104"/>
      <c r="AI6515" s="78"/>
      <c r="AJ6515" s="104"/>
      <c r="AK6515" s="78"/>
      <c r="AL6515" s="78"/>
      <c r="AM6515" s="8"/>
      <c r="AN6515" s="78"/>
      <c r="AO6515" s="78"/>
      <c r="AP6515" s="78"/>
      <c r="AQ6515" s="78"/>
      <c r="AR6515" s="78"/>
      <c r="AS6515" s="78"/>
      <c r="AT6515" s="78"/>
      <c r="AU6515" s="78"/>
      <c r="AV6515" s="78"/>
      <c r="AW6515" s="77"/>
      <c r="AX6515" s="144"/>
      <c r="AY6515" s="144"/>
      <c r="AZ6515" s="144"/>
      <c r="BA6515" s="54"/>
      <c r="BB6515" s="54"/>
    </row>
    <row r="6516" spans="2:54" x14ac:dyDescent="0.25">
      <c r="B6516" s="77"/>
      <c r="C6516" s="77"/>
      <c r="D6516" s="77"/>
      <c r="E6516" s="77"/>
      <c r="F6516" s="77"/>
      <c r="G6516" s="77"/>
      <c r="I6516" s="78"/>
      <c r="K6516" s="78"/>
      <c r="L6516" s="77"/>
      <c r="M6516" s="78"/>
      <c r="N6516" s="78"/>
      <c r="O6516" s="78"/>
      <c r="P6516" s="78"/>
      <c r="Q6516" s="144"/>
      <c r="R6516" s="78"/>
      <c r="S6516" s="78"/>
      <c r="T6516" s="78"/>
      <c r="U6516" s="78"/>
      <c r="V6516" s="219"/>
      <c r="W6516" s="78"/>
      <c r="X6516" s="78"/>
      <c r="Y6516" s="78"/>
      <c r="Z6516" s="78"/>
      <c r="AA6516" s="77"/>
      <c r="AB6516" s="77"/>
      <c r="AC6516" s="78"/>
      <c r="AD6516" s="104"/>
      <c r="AE6516" s="78"/>
      <c r="AF6516" s="104"/>
      <c r="AG6516" s="78"/>
      <c r="AH6516" s="104"/>
      <c r="AI6516" s="78"/>
      <c r="AJ6516" s="104"/>
      <c r="AK6516" s="78"/>
      <c r="AL6516" s="78"/>
      <c r="AM6516" s="8"/>
      <c r="AN6516" s="78"/>
      <c r="AO6516" s="78"/>
      <c r="AP6516" s="78"/>
      <c r="AQ6516" s="78"/>
      <c r="AR6516" s="78"/>
      <c r="AS6516" s="78"/>
      <c r="AT6516" s="78"/>
      <c r="AU6516" s="78"/>
      <c r="AV6516" s="78"/>
      <c r="AW6516" s="77"/>
      <c r="AX6516" s="144"/>
      <c r="AY6516" s="144"/>
      <c r="AZ6516" s="144"/>
      <c r="BA6516" s="54"/>
      <c r="BB6516" s="54"/>
    </row>
    <row r="6517" spans="2:54" x14ac:dyDescent="0.25">
      <c r="B6517" s="77"/>
      <c r="C6517" s="77"/>
      <c r="D6517" s="77"/>
      <c r="E6517" s="77"/>
      <c r="F6517" s="77"/>
      <c r="G6517" s="77"/>
      <c r="I6517" s="78"/>
      <c r="K6517" s="78"/>
      <c r="L6517" s="77"/>
      <c r="M6517" s="78"/>
      <c r="N6517" s="78"/>
      <c r="O6517" s="78"/>
      <c r="P6517" s="78"/>
      <c r="Q6517" s="144"/>
      <c r="R6517" s="78"/>
      <c r="S6517" s="78"/>
      <c r="T6517" s="78"/>
      <c r="U6517" s="78"/>
      <c r="V6517" s="219"/>
      <c r="W6517" s="78"/>
      <c r="X6517" s="78"/>
      <c r="Y6517" s="78"/>
      <c r="Z6517" s="78"/>
      <c r="AA6517" s="77"/>
      <c r="AB6517" s="77"/>
      <c r="AC6517" s="78"/>
      <c r="AD6517" s="104"/>
      <c r="AE6517" s="78"/>
      <c r="AF6517" s="104"/>
      <c r="AG6517" s="78"/>
      <c r="AH6517" s="104"/>
      <c r="AI6517" s="78"/>
      <c r="AJ6517" s="104"/>
      <c r="AK6517" s="78"/>
      <c r="AL6517" s="78"/>
      <c r="AM6517" s="8"/>
      <c r="AN6517" s="78"/>
      <c r="AO6517" s="78"/>
      <c r="AP6517" s="78"/>
      <c r="AQ6517" s="78"/>
      <c r="AR6517" s="78"/>
      <c r="AS6517" s="78"/>
      <c r="AT6517" s="78"/>
      <c r="AU6517" s="78"/>
      <c r="AV6517" s="78"/>
      <c r="AW6517" s="77"/>
      <c r="AX6517" s="144"/>
      <c r="AY6517" s="144"/>
      <c r="AZ6517" s="144"/>
      <c r="BA6517" s="54"/>
      <c r="BB6517" s="54"/>
    </row>
    <row r="6518" spans="2:54" x14ac:dyDescent="0.25">
      <c r="B6518" s="77"/>
      <c r="C6518" s="77"/>
      <c r="D6518" s="77"/>
      <c r="E6518" s="77"/>
      <c r="F6518" s="77"/>
      <c r="G6518" s="77"/>
      <c r="I6518" s="78"/>
      <c r="K6518" s="78"/>
      <c r="L6518" s="77"/>
      <c r="M6518" s="78"/>
      <c r="N6518" s="78"/>
      <c r="O6518" s="78"/>
      <c r="P6518" s="78"/>
      <c r="Q6518" s="144"/>
      <c r="R6518" s="78"/>
      <c r="S6518" s="78"/>
      <c r="T6518" s="78"/>
      <c r="U6518" s="78"/>
      <c r="V6518" s="219"/>
      <c r="W6518" s="78"/>
      <c r="X6518" s="78"/>
      <c r="Y6518" s="78"/>
      <c r="Z6518" s="78"/>
      <c r="AA6518" s="77"/>
      <c r="AB6518" s="77"/>
      <c r="AC6518" s="78"/>
      <c r="AD6518" s="104"/>
      <c r="AE6518" s="78"/>
      <c r="AF6518" s="104"/>
      <c r="AG6518" s="78"/>
      <c r="AH6518" s="104"/>
      <c r="AI6518" s="78"/>
      <c r="AJ6518" s="104"/>
      <c r="AK6518" s="78"/>
      <c r="AL6518" s="78"/>
      <c r="AM6518" s="8"/>
      <c r="AN6518" s="78"/>
      <c r="AO6518" s="78"/>
      <c r="AP6518" s="78"/>
      <c r="AQ6518" s="78"/>
      <c r="AR6518" s="78"/>
      <c r="AS6518" s="78"/>
      <c r="AT6518" s="78"/>
      <c r="AU6518" s="78"/>
      <c r="AV6518" s="78"/>
      <c r="AW6518" s="77"/>
      <c r="AX6518" s="144"/>
      <c r="AY6518" s="144"/>
      <c r="AZ6518" s="144"/>
      <c r="BA6518" s="54"/>
      <c r="BB6518" s="54"/>
    </row>
    <row r="6519" spans="2:54" x14ac:dyDescent="0.25">
      <c r="B6519" s="77"/>
      <c r="C6519" s="77"/>
      <c r="D6519" s="77"/>
      <c r="E6519" s="77"/>
      <c r="F6519" s="77"/>
      <c r="G6519" s="77"/>
      <c r="I6519" s="78"/>
      <c r="K6519" s="78"/>
      <c r="L6519" s="77"/>
      <c r="M6519" s="78"/>
      <c r="N6519" s="78"/>
      <c r="O6519" s="78"/>
      <c r="P6519" s="78"/>
      <c r="Q6519" s="144"/>
      <c r="R6519" s="78"/>
      <c r="S6519" s="78"/>
      <c r="T6519" s="78"/>
      <c r="U6519" s="78"/>
      <c r="V6519" s="219"/>
      <c r="W6519" s="78"/>
      <c r="X6519" s="78"/>
      <c r="Y6519" s="78"/>
      <c r="Z6519" s="78"/>
      <c r="AA6519" s="77"/>
      <c r="AB6519" s="77"/>
      <c r="AC6519" s="78"/>
      <c r="AD6519" s="104"/>
      <c r="AE6519" s="78"/>
      <c r="AF6519" s="104"/>
      <c r="AG6519" s="78"/>
      <c r="AH6519" s="104"/>
      <c r="AI6519" s="78"/>
      <c r="AJ6519" s="104"/>
      <c r="AK6519" s="78"/>
      <c r="AL6519" s="78"/>
      <c r="AM6519" s="8"/>
      <c r="AN6519" s="78"/>
      <c r="AO6519" s="78"/>
      <c r="AP6519" s="78"/>
      <c r="AQ6519" s="78"/>
      <c r="AR6519" s="78"/>
      <c r="AS6519" s="78"/>
      <c r="AT6519" s="78"/>
      <c r="AU6519" s="78"/>
      <c r="AV6519" s="78"/>
      <c r="AW6519" s="77"/>
      <c r="AX6519" s="144"/>
      <c r="AY6519" s="144"/>
      <c r="AZ6519" s="144"/>
      <c r="BA6519" s="54"/>
      <c r="BB6519" s="54"/>
    </row>
    <row r="6520" spans="2:54" x14ac:dyDescent="0.25">
      <c r="B6520" s="77"/>
      <c r="C6520" s="77"/>
      <c r="D6520" s="77"/>
      <c r="E6520" s="77"/>
      <c r="F6520" s="77"/>
      <c r="G6520" s="77"/>
      <c r="I6520" s="78"/>
      <c r="K6520" s="78"/>
      <c r="L6520" s="77"/>
      <c r="M6520" s="78"/>
      <c r="N6520" s="78"/>
      <c r="O6520" s="78"/>
      <c r="P6520" s="78"/>
      <c r="Q6520" s="144"/>
      <c r="R6520" s="78"/>
      <c r="S6520" s="78"/>
      <c r="T6520" s="78"/>
      <c r="U6520" s="78"/>
      <c r="V6520" s="219"/>
      <c r="W6520" s="78"/>
      <c r="X6520" s="78"/>
      <c r="Y6520" s="78"/>
      <c r="Z6520" s="78"/>
      <c r="AA6520" s="77"/>
      <c r="AB6520" s="77"/>
      <c r="AC6520" s="78"/>
      <c r="AD6520" s="104"/>
      <c r="AE6520" s="78"/>
      <c r="AF6520" s="104"/>
      <c r="AG6520" s="78"/>
      <c r="AH6520" s="104"/>
      <c r="AI6520" s="78"/>
      <c r="AJ6520" s="104"/>
      <c r="AK6520" s="78"/>
      <c r="AL6520" s="78"/>
      <c r="AM6520" s="8"/>
      <c r="AN6520" s="78"/>
      <c r="AO6520" s="78"/>
      <c r="AP6520" s="78"/>
      <c r="AQ6520" s="78"/>
      <c r="AR6520" s="78"/>
      <c r="AS6520" s="78"/>
      <c r="AT6520" s="78"/>
      <c r="AU6520" s="78"/>
      <c r="AV6520" s="78"/>
      <c r="AW6520" s="77"/>
      <c r="AX6520" s="144"/>
      <c r="AY6520" s="144"/>
      <c r="AZ6520" s="144"/>
      <c r="BA6520" s="54"/>
      <c r="BB6520" s="54"/>
    </row>
    <row r="6521" spans="2:54" x14ac:dyDescent="0.25">
      <c r="B6521" s="77"/>
      <c r="C6521" s="77"/>
      <c r="D6521" s="77"/>
      <c r="E6521" s="77"/>
      <c r="F6521" s="77"/>
      <c r="G6521" s="77"/>
      <c r="I6521" s="78"/>
      <c r="K6521" s="78"/>
      <c r="L6521" s="77"/>
      <c r="M6521" s="78"/>
      <c r="N6521" s="78"/>
      <c r="O6521" s="78"/>
      <c r="P6521" s="78"/>
      <c r="Q6521" s="144"/>
      <c r="R6521" s="78"/>
      <c r="S6521" s="78"/>
      <c r="T6521" s="78"/>
      <c r="U6521" s="78"/>
      <c r="V6521" s="219"/>
      <c r="W6521" s="78"/>
      <c r="X6521" s="78"/>
      <c r="Y6521" s="78"/>
      <c r="Z6521" s="78"/>
      <c r="AA6521" s="77"/>
      <c r="AB6521" s="77"/>
      <c r="AC6521" s="78"/>
      <c r="AD6521" s="104"/>
      <c r="AE6521" s="78"/>
      <c r="AF6521" s="104"/>
      <c r="AG6521" s="78"/>
      <c r="AH6521" s="104"/>
      <c r="AI6521" s="78"/>
      <c r="AJ6521" s="104"/>
      <c r="AK6521" s="78"/>
      <c r="AL6521" s="78"/>
      <c r="AM6521" s="8"/>
      <c r="AN6521" s="78"/>
      <c r="AO6521" s="78"/>
      <c r="AP6521" s="78"/>
      <c r="AQ6521" s="78"/>
      <c r="AR6521" s="78"/>
      <c r="AS6521" s="78"/>
      <c r="AT6521" s="78"/>
      <c r="AU6521" s="78"/>
      <c r="AV6521" s="78"/>
      <c r="AW6521" s="77"/>
      <c r="AX6521" s="144"/>
      <c r="AY6521" s="144"/>
      <c r="AZ6521" s="144"/>
      <c r="BA6521" s="54"/>
      <c r="BB6521" s="54"/>
    </row>
    <row r="6522" spans="2:54" x14ac:dyDescent="0.25">
      <c r="B6522" s="77"/>
      <c r="C6522" s="77"/>
      <c r="D6522" s="77"/>
      <c r="E6522" s="77"/>
      <c r="F6522" s="77"/>
      <c r="G6522" s="77"/>
      <c r="I6522" s="78"/>
      <c r="K6522" s="78"/>
      <c r="L6522" s="77"/>
      <c r="M6522" s="78"/>
      <c r="N6522" s="78"/>
      <c r="O6522" s="78"/>
      <c r="P6522" s="78"/>
      <c r="Q6522" s="144"/>
      <c r="R6522" s="78"/>
      <c r="S6522" s="78"/>
      <c r="T6522" s="78"/>
      <c r="U6522" s="78"/>
      <c r="V6522" s="219"/>
      <c r="W6522" s="78"/>
      <c r="X6522" s="78"/>
      <c r="Y6522" s="78"/>
      <c r="Z6522" s="78"/>
      <c r="AA6522" s="77"/>
      <c r="AB6522" s="77"/>
      <c r="AC6522" s="78"/>
      <c r="AD6522" s="104"/>
      <c r="AE6522" s="78"/>
      <c r="AF6522" s="104"/>
      <c r="AG6522" s="78"/>
      <c r="AH6522" s="104"/>
      <c r="AI6522" s="78"/>
      <c r="AJ6522" s="104"/>
      <c r="AK6522" s="78"/>
      <c r="AL6522" s="78"/>
      <c r="AM6522" s="8"/>
      <c r="AN6522" s="78"/>
      <c r="AO6522" s="78"/>
      <c r="AP6522" s="78"/>
      <c r="AQ6522" s="78"/>
      <c r="AR6522" s="78"/>
      <c r="AS6522" s="78"/>
      <c r="AT6522" s="78"/>
      <c r="AU6522" s="78"/>
      <c r="AV6522" s="78"/>
      <c r="AW6522" s="77"/>
      <c r="AX6522" s="144"/>
      <c r="AY6522" s="144"/>
      <c r="AZ6522" s="144"/>
      <c r="BA6522" s="54"/>
      <c r="BB6522" s="54"/>
    </row>
    <row r="6523" spans="2:54" x14ac:dyDescent="0.25">
      <c r="B6523" s="77"/>
      <c r="C6523" s="77"/>
      <c r="D6523" s="77"/>
      <c r="E6523" s="77"/>
      <c r="F6523" s="77"/>
      <c r="G6523" s="77"/>
      <c r="I6523" s="78"/>
      <c r="K6523" s="78"/>
      <c r="L6523" s="77"/>
      <c r="M6523" s="78"/>
      <c r="N6523" s="78"/>
      <c r="O6523" s="78"/>
      <c r="P6523" s="78"/>
      <c r="Q6523" s="144"/>
      <c r="R6523" s="78"/>
      <c r="S6523" s="78"/>
      <c r="T6523" s="78"/>
      <c r="U6523" s="78"/>
      <c r="V6523" s="219"/>
      <c r="W6523" s="78"/>
      <c r="X6523" s="78"/>
      <c r="Y6523" s="78"/>
      <c r="Z6523" s="78"/>
      <c r="AA6523" s="77"/>
      <c r="AB6523" s="77"/>
      <c r="AC6523" s="78"/>
      <c r="AD6523" s="104"/>
      <c r="AE6523" s="78"/>
      <c r="AF6523" s="104"/>
      <c r="AG6523" s="78"/>
      <c r="AH6523" s="104"/>
      <c r="AI6523" s="78"/>
      <c r="AJ6523" s="104"/>
      <c r="AK6523" s="78"/>
      <c r="AL6523" s="78"/>
      <c r="AM6523" s="8"/>
      <c r="AN6523" s="78"/>
      <c r="AO6523" s="78"/>
      <c r="AP6523" s="78"/>
      <c r="AQ6523" s="78"/>
      <c r="AR6523" s="78"/>
      <c r="AS6523" s="78"/>
      <c r="AT6523" s="78"/>
      <c r="AU6523" s="78"/>
      <c r="AV6523" s="78"/>
      <c r="AW6523" s="77"/>
      <c r="AX6523" s="144"/>
      <c r="AY6523" s="144"/>
      <c r="AZ6523" s="144"/>
      <c r="BA6523" s="54"/>
      <c r="BB6523" s="54"/>
    </row>
    <row r="6524" spans="2:54" x14ac:dyDescent="0.25">
      <c r="B6524" s="77"/>
      <c r="C6524" s="77"/>
      <c r="D6524" s="77"/>
      <c r="E6524" s="77"/>
      <c r="F6524" s="77"/>
      <c r="G6524" s="77"/>
      <c r="I6524" s="78"/>
      <c r="K6524" s="78"/>
      <c r="L6524" s="77"/>
      <c r="M6524" s="78"/>
      <c r="N6524" s="78"/>
      <c r="O6524" s="78"/>
      <c r="P6524" s="78"/>
      <c r="Q6524" s="144"/>
      <c r="R6524" s="78"/>
      <c r="S6524" s="78"/>
      <c r="T6524" s="78"/>
      <c r="U6524" s="78"/>
      <c r="V6524" s="219"/>
      <c r="W6524" s="78"/>
      <c r="X6524" s="78"/>
      <c r="Y6524" s="78"/>
      <c r="Z6524" s="78"/>
      <c r="AA6524" s="77"/>
      <c r="AB6524" s="77"/>
      <c r="AC6524" s="78"/>
      <c r="AD6524" s="104"/>
      <c r="AE6524" s="78"/>
      <c r="AF6524" s="104"/>
      <c r="AG6524" s="78"/>
      <c r="AH6524" s="104"/>
      <c r="AI6524" s="78"/>
      <c r="AJ6524" s="104"/>
      <c r="AK6524" s="78"/>
      <c r="AL6524" s="78"/>
      <c r="AM6524" s="8"/>
      <c r="AN6524" s="78"/>
      <c r="AO6524" s="78"/>
      <c r="AP6524" s="78"/>
      <c r="AQ6524" s="78"/>
      <c r="AR6524" s="78"/>
      <c r="AS6524" s="78"/>
      <c r="AT6524" s="78"/>
      <c r="AU6524" s="78"/>
      <c r="AV6524" s="78"/>
      <c r="AW6524" s="77"/>
      <c r="AX6524" s="144"/>
      <c r="AY6524" s="144"/>
      <c r="AZ6524" s="144"/>
      <c r="BA6524" s="54"/>
      <c r="BB6524" s="54"/>
    </row>
    <row r="6525" spans="2:54" x14ac:dyDescent="0.25">
      <c r="B6525" s="77"/>
      <c r="C6525" s="77"/>
      <c r="D6525" s="77"/>
      <c r="E6525" s="77"/>
      <c r="F6525" s="77"/>
      <c r="G6525" s="77"/>
      <c r="I6525" s="78"/>
      <c r="K6525" s="78"/>
      <c r="L6525" s="77"/>
      <c r="M6525" s="78"/>
      <c r="N6525" s="78"/>
      <c r="O6525" s="78"/>
      <c r="P6525" s="78"/>
      <c r="Q6525" s="144"/>
      <c r="R6525" s="78"/>
      <c r="S6525" s="78"/>
      <c r="T6525" s="78"/>
      <c r="U6525" s="78"/>
      <c r="V6525" s="219"/>
      <c r="W6525" s="78"/>
      <c r="X6525" s="78"/>
      <c r="Y6525" s="78"/>
      <c r="Z6525" s="78"/>
      <c r="AA6525" s="77"/>
      <c r="AB6525" s="77"/>
      <c r="AC6525" s="78"/>
      <c r="AD6525" s="104"/>
      <c r="AE6525" s="78"/>
      <c r="AF6525" s="104"/>
      <c r="AG6525" s="78"/>
      <c r="AH6525" s="104"/>
      <c r="AI6525" s="78"/>
      <c r="AJ6525" s="104"/>
      <c r="AK6525" s="78"/>
      <c r="AL6525" s="78"/>
      <c r="AM6525" s="8"/>
      <c r="AN6525" s="78"/>
      <c r="AO6525" s="78"/>
      <c r="AP6525" s="78"/>
      <c r="AQ6525" s="78"/>
      <c r="AR6525" s="78"/>
      <c r="AS6525" s="78"/>
      <c r="AT6525" s="78"/>
      <c r="AU6525" s="78"/>
      <c r="AV6525" s="78"/>
      <c r="AW6525" s="77"/>
      <c r="AX6525" s="144"/>
      <c r="AY6525" s="144"/>
      <c r="AZ6525" s="144"/>
      <c r="BA6525" s="54"/>
      <c r="BB6525" s="54"/>
    </row>
    <row r="6526" spans="2:54" x14ac:dyDescent="0.25">
      <c r="B6526" s="77"/>
      <c r="C6526" s="77"/>
      <c r="D6526" s="77"/>
      <c r="E6526" s="77"/>
      <c r="F6526" s="77"/>
      <c r="G6526" s="77"/>
      <c r="I6526" s="78"/>
      <c r="K6526" s="78"/>
      <c r="L6526" s="77"/>
      <c r="M6526" s="78"/>
      <c r="N6526" s="78"/>
      <c r="O6526" s="78"/>
      <c r="P6526" s="78"/>
      <c r="Q6526" s="144"/>
      <c r="R6526" s="78"/>
      <c r="S6526" s="78"/>
      <c r="T6526" s="78"/>
      <c r="U6526" s="78"/>
      <c r="V6526" s="219"/>
      <c r="W6526" s="78"/>
      <c r="X6526" s="78"/>
      <c r="Y6526" s="78"/>
      <c r="Z6526" s="78"/>
      <c r="AA6526" s="77"/>
      <c r="AB6526" s="77"/>
      <c r="AC6526" s="78"/>
      <c r="AD6526" s="104"/>
      <c r="AE6526" s="78"/>
      <c r="AF6526" s="104"/>
      <c r="AG6526" s="78"/>
      <c r="AH6526" s="104"/>
      <c r="AI6526" s="78"/>
      <c r="AJ6526" s="104"/>
      <c r="AK6526" s="78"/>
      <c r="AL6526" s="78"/>
      <c r="AM6526" s="8"/>
      <c r="AN6526" s="78"/>
      <c r="AO6526" s="78"/>
      <c r="AP6526" s="78"/>
      <c r="AQ6526" s="78"/>
      <c r="AR6526" s="78"/>
      <c r="AS6526" s="78"/>
      <c r="AT6526" s="78"/>
      <c r="AU6526" s="78"/>
      <c r="AV6526" s="78"/>
      <c r="AW6526" s="77"/>
      <c r="AX6526" s="144"/>
      <c r="AY6526" s="144"/>
      <c r="AZ6526" s="144"/>
      <c r="BA6526" s="54"/>
      <c r="BB6526" s="54"/>
    </row>
    <row r="6527" spans="2:54" x14ac:dyDescent="0.25">
      <c r="B6527" s="77"/>
      <c r="C6527" s="77"/>
      <c r="D6527" s="77"/>
      <c r="E6527" s="77"/>
      <c r="F6527" s="77"/>
      <c r="G6527" s="77"/>
      <c r="I6527" s="78"/>
      <c r="K6527" s="78"/>
      <c r="L6527" s="77"/>
      <c r="M6527" s="78"/>
      <c r="N6527" s="78"/>
      <c r="O6527" s="78"/>
      <c r="P6527" s="78"/>
      <c r="Q6527" s="144"/>
      <c r="R6527" s="78"/>
      <c r="S6527" s="78"/>
      <c r="T6527" s="78"/>
      <c r="U6527" s="78"/>
      <c r="V6527" s="219"/>
      <c r="W6527" s="78"/>
      <c r="X6527" s="78"/>
      <c r="Y6527" s="78"/>
      <c r="Z6527" s="78"/>
      <c r="AA6527" s="77"/>
      <c r="AB6527" s="77"/>
      <c r="AC6527" s="78"/>
      <c r="AD6527" s="104"/>
      <c r="AE6527" s="78"/>
      <c r="AF6527" s="104"/>
      <c r="AG6527" s="78"/>
      <c r="AH6527" s="104"/>
      <c r="AI6527" s="78"/>
      <c r="AJ6527" s="104"/>
      <c r="AK6527" s="78"/>
      <c r="AL6527" s="78"/>
      <c r="AM6527" s="8"/>
      <c r="AN6527" s="78"/>
      <c r="AO6527" s="78"/>
      <c r="AP6527" s="78"/>
      <c r="AQ6527" s="78"/>
      <c r="AR6527" s="78"/>
      <c r="AS6527" s="78"/>
      <c r="AT6527" s="78"/>
      <c r="AU6527" s="78"/>
      <c r="AV6527" s="78"/>
      <c r="AW6527" s="77"/>
      <c r="AX6527" s="144"/>
      <c r="AY6527" s="144"/>
      <c r="AZ6527" s="144"/>
      <c r="BA6527" s="54"/>
      <c r="BB6527" s="54"/>
    </row>
    <row r="6528" spans="2:54" x14ac:dyDescent="0.25">
      <c r="B6528" s="77"/>
      <c r="C6528" s="77"/>
      <c r="D6528" s="77"/>
      <c r="E6528" s="77"/>
      <c r="F6528" s="77"/>
      <c r="G6528" s="77"/>
      <c r="I6528" s="78"/>
      <c r="K6528" s="78"/>
      <c r="L6528" s="77"/>
      <c r="M6528" s="78"/>
      <c r="N6528" s="78"/>
      <c r="O6528" s="78"/>
      <c r="P6528" s="78"/>
      <c r="Q6528" s="144"/>
      <c r="R6528" s="78"/>
      <c r="S6528" s="78"/>
      <c r="T6528" s="78"/>
      <c r="U6528" s="78"/>
      <c r="V6528" s="219"/>
      <c r="W6528" s="78"/>
      <c r="X6528" s="78"/>
      <c r="Y6528" s="78"/>
      <c r="Z6528" s="78"/>
      <c r="AA6528" s="77"/>
      <c r="AB6528" s="77"/>
      <c r="AC6528" s="78"/>
      <c r="AD6528" s="104"/>
      <c r="AE6528" s="78"/>
      <c r="AF6528" s="104"/>
      <c r="AG6528" s="78"/>
      <c r="AH6528" s="104"/>
      <c r="AI6528" s="78"/>
      <c r="AJ6528" s="104"/>
      <c r="AK6528" s="78"/>
      <c r="AL6528" s="78"/>
      <c r="AM6528" s="8"/>
      <c r="AN6528" s="78"/>
      <c r="AO6528" s="78"/>
      <c r="AP6528" s="78"/>
      <c r="AQ6528" s="78"/>
      <c r="AR6528" s="78"/>
      <c r="AS6528" s="78"/>
      <c r="AT6528" s="78"/>
      <c r="AU6528" s="78"/>
      <c r="AV6528" s="78"/>
      <c r="AW6528" s="77"/>
      <c r="AX6528" s="144"/>
      <c r="AY6528" s="144"/>
      <c r="AZ6528" s="144"/>
      <c r="BA6528" s="54"/>
      <c r="BB6528" s="54"/>
    </row>
    <row r="6529" spans="2:54" x14ac:dyDescent="0.25">
      <c r="B6529" s="77"/>
      <c r="C6529" s="77"/>
      <c r="D6529" s="77"/>
      <c r="E6529" s="77"/>
      <c r="F6529" s="77"/>
      <c r="G6529" s="77"/>
      <c r="I6529" s="78"/>
      <c r="K6529" s="78"/>
      <c r="L6529" s="77"/>
      <c r="M6529" s="78"/>
      <c r="N6529" s="78"/>
      <c r="O6529" s="78"/>
      <c r="P6529" s="78"/>
      <c r="Q6529" s="144"/>
      <c r="R6529" s="78"/>
      <c r="S6529" s="78"/>
      <c r="T6529" s="78"/>
      <c r="U6529" s="78"/>
      <c r="V6529" s="219"/>
      <c r="W6529" s="78"/>
      <c r="X6529" s="78"/>
      <c r="Y6529" s="78"/>
      <c r="Z6529" s="78"/>
      <c r="AA6529" s="77"/>
      <c r="AB6529" s="77"/>
      <c r="AC6529" s="78"/>
      <c r="AD6529" s="104"/>
      <c r="AE6529" s="78"/>
      <c r="AF6529" s="104"/>
      <c r="AG6529" s="78"/>
      <c r="AH6529" s="104"/>
      <c r="AI6529" s="78"/>
      <c r="AJ6529" s="104"/>
      <c r="AK6529" s="78"/>
      <c r="AL6529" s="78"/>
      <c r="AM6529" s="8"/>
      <c r="AN6529" s="78"/>
      <c r="AO6529" s="78"/>
      <c r="AP6529" s="78"/>
      <c r="AQ6529" s="78"/>
      <c r="AR6529" s="78"/>
      <c r="AS6529" s="78"/>
      <c r="AT6529" s="78"/>
      <c r="AU6529" s="78"/>
      <c r="AV6529" s="78"/>
      <c r="AW6529" s="77"/>
      <c r="AX6529" s="144"/>
      <c r="AY6529" s="144"/>
      <c r="AZ6529" s="144"/>
      <c r="BA6529" s="54"/>
      <c r="BB6529" s="54"/>
    </row>
    <row r="6530" spans="2:54" x14ac:dyDescent="0.25">
      <c r="B6530" s="77"/>
      <c r="C6530" s="77"/>
      <c r="D6530" s="77"/>
      <c r="E6530" s="77"/>
      <c r="F6530" s="77"/>
      <c r="G6530" s="77"/>
      <c r="I6530" s="78"/>
      <c r="K6530" s="78"/>
      <c r="L6530" s="77"/>
      <c r="M6530" s="78"/>
      <c r="N6530" s="78"/>
      <c r="O6530" s="78"/>
      <c r="P6530" s="78"/>
      <c r="Q6530" s="144"/>
      <c r="R6530" s="78"/>
      <c r="S6530" s="78"/>
      <c r="T6530" s="78"/>
      <c r="U6530" s="78"/>
      <c r="V6530" s="219"/>
      <c r="W6530" s="78"/>
      <c r="X6530" s="78"/>
      <c r="Y6530" s="78"/>
      <c r="Z6530" s="78"/>
      <c r="AA6530" s="77"/>
      <c r="AB6530" s="77"/>
      <c r="AC6530" s="78"/>
      <c r="AD6530" s="104"/>
      <c r="AE6530" s="78"/>
      <c r="AF6530" s="104"/>
      <c r="AG6530" s="78"/>
      <c r="AH6530" s="104"/>
      <c r="AI6530" s="78"/>
      <c r="AJ6530" s="104"/>
      <c r="AK6530" s="78"/>
      <c r="AL6530" s="78"/>
      <c r="AM6530" s="8"/>
      <c r="AN6530" s="78"/>
      <c r="AO6530" s="78"/>
      <c r="AP6530" s="78"/>
      <c r="AQ6530" s="78"/>
      <c r="AR6530" s="78"/>
      <c r="AS6530" s="78"/>
      <c r="AT6530" s="78"/>
      <c r="AU6530" s="78"/>
      <c r="AV6530" s="78"/>
      <c r="AW6530" s="77"/>
      <c r="AX6530" s="144"/>
      <c r="AY6530" s="144"/>
      <c r="AZ6530" s="144"/>
      <c r="BA6530" s="54"/>
      <c r="BB6530" s="54"/>
    </row>
    <row r="6531" spans="2:54" x14ac:dyDescent="0.25">
      <c r="B6531" s="77"/>
      <c r="C6531" s="77"/>
      <c r="D6531" s="77"/>
      <c r="E6531" s="77"/>
      <c r="F6531" s="77"/>
      <c r="G6531" s="77"/>
      <c r="I6531" s="78"/>
      <c r="K6531" s="78"/>
      <c r="L6531" s="77"/>
      <c r="M6531" s="78"/>
      <c r="N6531" s="78"/>
      <c r="O6531" s="78"/>
      <c r="P6531" s="78"/>
      <c r="Q6531" s="144"/>
      <c r="R6531" s="78"/>
      <c r="S6531" s="78"/>
      <c r="T6531" s="78"/>
      <c r="U6531" s="78"/>
      <c r="V6531" s="219"/>
      <c r="W6531" s="78"/>
      <c r="X6531" s="78"/>
      <c r="Y6531" s="78"/>
      <c r="Z6531" s="78"/>
      <c r="AA6531" s="77"/>
      <c r="AB6531" s="77"/>
      <c r="AC6531" s="78"/>
      <c r="AD6531" s="104"/>
      <c r="AE6531" s="78"/>
      <c r="AF6531" s="104"/>
      <c r="AG6531" s="78"/>
      <c r="AH6531" s="104"/>
      <c r="AI6531" s="78"/>
      <c r="AJ6531" s="104"/>
      <c r="AK6531" s="78"/>
      <c r="AL6531" s="78"/>
      <c r="AM6531" s="8"/>
      <c r="AN6531" s="78"/>
      <c r="AO6531" s="78"/>
      <c r="AP6531" s="78"/>
      <c r="AQ6531" s="78"/>
      <c r="AR6531" s="78"/>
      <c r="AS6531" s="78"/>
      <c r="AT6531" s="78"/>
      <c r="AU6531" s="78"/>
      <c r="AV6531" s="78"/>
      <c r="AW6531" s="77"/>
      <c r="AX6531" s="144"/>
      <c r="AY6531" s="144"/>
      <c r="AZ6531" s="144"/>
      <c r="BA6531" s="54"/>
      <c r="BB6531" s="54"/>
    </row>
    <row r="6532" spans="2:54" x14ac:dyDescent="0.25">
      <c r="B6532" s="77"/>
      <c r="C6532" s="77"/>
      <c r="D6532" s="77"/>
      <c r="E6532" s="77"/>
      <c r="F6532" s="77"/>
      <c r="G6532" s="77"/>
      <c r="I6532" s="78"/>
      <c r="K6532" s="78"/>
      <c r="L6532" s="77"/>
      <c r="M6532" s="78"/>
      <c r="N6532" s="78"/>
      <c r="O6532" s="78"/>
      <c r="P6532" s="78"/>
      <c r="Q6532" s="144"/>
      <c r="R6532" s="78"/>
      <c r="S6532" s="78"/>
      <c r="T6532" s="78"/>
      <c r="U6532" s="78"/>
      <c r="V6532" s="219"/>
      <c r="W6532" s="78"/>
      <c r="X6532" s="78"/>
      <c r="Y6532" s="78"/>
      <c r="Z6532" s="78"/>
      <c r="AA6532" s="77"/>
      <c r="AB6532" s="77"/>
      <c r="AC6532" s="78"/>
      <c r="AD6532" s="104"/>
      <c r="AE6532" s="78"/>
      <c r="AF6532" s="104"/>
      <c r="AG6532" s="78"/>
      <c r="AH6532" s="104"/>
      <c r="AI6532" s="78"/>
      <c r="AJ6532" s="104"/>
      <c r="AK6532" s="78"/>
      <c r="AL6532" s="78"/>
      <c r="AM6532" s="8"/>
      <c r="AN6532" s="78"/>
      <c r="AO6532" s="78"/>
      <c r="AP6532" s="78"/>
      <c r="AQ6532" s="78"/>
      <c r="AR6532" s="78"/>
      <c r="AS6532" s="78"/>
      <c r="AT6532" s="78"/>
      <c r="AU6532" s="78"/>
      <c r="AV6532" s="78"/>
      <c r="AW6532" s="77"/>
      <c r="AX6532" s="144"/>
      <c r="AY6532" s="144"/>
      <c r="AZ6532" s="144"/>
      <c r="BA6532" s="54"/>
      <c r="BB6532" s="54"/>
    </row>
    <row r="6533" spans="2:54" x14ac:dyDescent="0.25">
      <c r="B6533" s="77"/>
      <c r="C6533" s="77"/>
      <c r="D6533" s="77"/>
      <c r="E6533" s="77"/>
      <c r="F6533" s="77"/>
      <c r="G6533" s="77"/>
      <c r="I6533" s="78"/>
      <c r="K6533" s="78"/>
      <c r="L6533" s="77"/>
      <c r="M6533" s="78"/>
      <c r="N6533" s="78"/>
      <c r="O6533" s="78"/>
      <c r="P6533" s="78"/>
      <c r="Q6533" s="144"/>
      <c r="R6533" s="78"/>
      <c r="S6533" s="78"/>
      <c r="T6533" s="78"/>
      <c r="U6533" s="78"/>
      <c r="V6533" s="219"/>
      <c r="W6533" s="78"/>
      <c r="X6533" s="78"/>
      <c r="Y6533" s="78"/>
      <c r="Z6533" s="78"/>
      <c r="AA6533" s="77"/>
      <c r="AB6533" s="77"/>
      <c r="AC6533" s="78"/>
      <c r="AD6533" s="104"/>
      <c r="AE6533" s="78"/>
      <c r="AF6533" s="104"/>
      <c r="AG6533" s="78"/>
      <c r="AH6533" s="104"/>
      <c r="AI6533" s="78"/>
      <c r="AJ6533" s="104"/>
      <c r="AK6533" s="78"/>
      <c r="AL6533" s="78"/>
      <c r="AM6533" s="8"/>
      <c r="AN6533" s="78"/>
      <c r="AO6533" s="78"/>
      <c r="AP6533" s="78"/>
      <c r="AQ6533" s="78"/>
      <c r="AR6533" s="78"/>
      <c r="AS6533" s="78"/>
      <c r="AT6533" s="78"/>
      <c r="AU6533" s="78"/>
      <c r="AV6533" s="78"/>
      <c r="AW6533" s="77"/>
      <c r="AX6533" s="144"/>
      <c r="AY6533" s="144"/>
      <c r="AZ6533" s="144"/>
      <c r="BA6533" s="54"/>
      <c r="BB6533" s="54"/>
    </row>
    <row r="6534" spans="2:54" x14ac:dyDescent="0.25">
      <c r="B6534" s="77"/>
      <c r="C6534" s="77"/>
      <c r="D6534" s="77"/>
      <c r="E6534" s="77"/>
      <c r="F6534" s="77"/>
      <c r="G6534" s="77"/>
      <c r="I6534" s="78"/>
      <c r="K6534" s="78"/>
      <c r="L6534" s="77"/>
      <c r="M6534" s="78"/>
      <c r="N6534" s="78"/>
      <c r="O6534" s="78"/>
      <c r="P6534" s="78"/>
      <c r="Q6534" s="144"/>
      <c r="R6534" s="78"/>
      <c r="S6534" s="78"/>
      <c r="T6534" s="78"/>
      <c r="U6534" s="78"/>
      <c r="V6534" s="219"/>
      <c r="W6534" s="78"/>
      <c r="X6534" s="78"/>
      <c r="Y6534" s="78"/>
      <c r="Z6534" s="78"/>
      <c r="AA6534" s="77"/>
      <c r="AB6534" s="77"/>
      <c r="AC6534" s="78"/>
      <c r="AD6534" s="104"/>
      <c r="AE6534" s="78"/>
      <c r="AF6534" s="104"/>
      <c r="AG6534" s="78"/>
      <c r="AH6534" s="104"/>
      <c r="AI6534" s="78"/>
      <c r="AJ6534" s="104"/>
      <c r="AK6534" s="78"/>
      <c r="AL6534" s="78"/>
      <c r="AM6534" s="8"/>
      <c r="AN6534" s="78"/>
      <c r="AO6534" s="78"/>
      <c r="AP6534" s="78"/>
      <c r="AQ6534" s="78"/>
      <c r="AR6534" s="78"/>
      <c r="AS6534" s="78"/>
      <c r="AT6534" s="78"/>
      <c r="AU6534" s="78"/>
      <c r="AV6534" s="78"/>
      <c r="AW6534" s="77"/>
      <c r="AX6534" s="144"/>
      <c r="AY6534" s="144"/>
      <c r="AZ6534" s="144"/>
      <c r="BA6534" s="54"/>
      <c r="BB6534" s="54"/>
    </row>
    <row r="6535" spans="2:54" x14ac:dyDescent="0.25">
      <c r="B6535" s="77"/>
      <c r="C6535" s="77"/>
      <c r="D6535" s="77"/>
      <c r="E6535" s="77"/>
      <c r="F6535" s="77"/>
      <c r="G6535" s="77"/>
      <c r="I6535" s="78"/>
      <c r="K6535" s="78"/>
      <c r="L6535" s="77"/>
      <c r="M6535" s="78"/>
      <c r="N6535" s="78"/>
      <c r="O6535" s="78"/>
      <c r="P6535" s="78"/>
      <c r="Q6535" s="144"/>
      <c r="R6535" s="78"/>
      <c r="S6535" s="78"/>
      <c r="T6535" s="78"/>
      <c r="U6535" s="78"/>
      <c r="V6535" s="219"/>
      <c r="W6535" s="78"/>
      <c r="X6535" s="78"/>
      <c r="Y6535" s="78"/>
      <c r="Z6535" s="78"/>
      <c r="AA6535" s="77"/>
      <c r="AB6535" s="77"/>
      <c r="AC6535" s="78"/>
      <c r="AD6535" s="104"/>
      <c r="AE6535" s="78"/>
      <c r="AF6535" s="104"/>
      <c r="AG6535" s="78"/>
      <c r="AH6535" s="104"/>
      <c r="AI6535" s="78"/>
      <c r="AJ6535" s="104"/>
      <c r="AK6535" s="78"/>
      <c r="AL6535" s="78"/>
      <c r="AM6535" s="8"/>
      <c r="AN6535" s="78"/>
      <c r="AO6535" s="78"/>
      <c r="AP6535" s="78"/>
      <c r="AQ6535" s="78"/>
      <c r="AR6535" s="78"/>
      <c r="AS6535" s="78"/>
      <c r="AT6535" s="78"/>
      <c r="AU6535" s="78"/>
      <c r="AV6535" s="78"/>
      <c r="AW6535" s="77"/>
      <c r="AX6535" s="144"/>
      <c r="AY6535" s="144"/>
      <c r="AZ6535" s="144"/>
      <c r="BA6535" s="54"/>
      <c r="BB6535" s="54"/>
    </row>
    <row r="6536" spans="2:54" x14ac:dyDescent="0.25">
      <c r="B6536" s="77"/>
      <c r="C6536" s="77"/>
      <c r="D6536" s="77"/>
      <c r="E6536" s="77"/>
      <c r="F6536" s="77"/>
      <c r="G6536" s="77"/>
      <c r="I6536" s="78"/>
      <c r="K6536" s="78"/>
      <c r="L6536" s="77"/>
      <c r="M6536" s="78"/>
      <c r="N6536" s="78"/>
      <c r="O6536" s="78"/>
      <c r="P6536" s="78"/>
      <c r="Q6536" s="144"/>
      <c r="R6536" s="78"/>
      <c r="S6536" s="78"/>
      <c r="T6536" s="78"/>
      <c r="U6536" s="78"/>
      <c r="V6536" s="219"/>
      <c r="W6536" s="78"/>
      <c r="X6536" s="78"/>
      <c r="Y6536" s="78"/>
      <c r="Z6536" s="78"/>
      <c r="AA6536" s="77"/>
      <c r="AB6536" s="77"/>
      <c r="AC6536" s="78"/>
      <c r="AD6536" s="104"/>
      <c r="AE6536" s="78"/>
      <c r="AF6536" s="104"/>
      <c r="AG6536" s="78"/>
      <c r="AH6536" s="104"/>
      <c r="AI6536" s="78"/>
      <c r="AJ6536" s="104"/>
      <c r="AK6536" s="78"/>
      <c r="AL6536" s="78"/>
      <c r="AM6536" s="8"/>
      <c r="AN6536" s="78"/>
      <c r="AO6536" s="78"/>
      <c r="AP6536" s="78"/>
      <c r="AQ6536" s="78"/>
      <c r="AR6536" s="78"/>
      <c r="AS6536" s="78"/>
      <c r="AT6536" s="78"/>
      <c r="AU6536" s="78"/>
      <c r="AV6536" s="78"/>
      <c r="AW6536" s="77"/>
      <c r="AX6536" s="144"/>
      <c r="AY6536" s="144"/>
      <c r="AZ6536" s="144"/>
      <c r="BA6536" s="54"/>
      <c r="BB6536" s="54"/>
    </row>
    <row r="6537" spans="2:54" x14ac:dyDescent="0.25">
      <c r="B6537" s="77"/>
      <c r="C6537" s="77"/>
      <c r="D6537" s="77"/>
      <c r="E6537" s="77"/>
      <c r="F6537" s="77"/>
      <c r="G6537" s="77"/>
      <c r="I6537" s="78"/>
      <c r="K6537" s="78"/>
      <c r="L6537" s="77"/>
      <c r="M6537" s="78"/>
      <c r="N6537" s="78"/>
      <c r="O6537" s="78"/>
      <c r="P6537" s="78"/>
      <c r="Q6537" s="144"/>
      <c r="R6537" s="78"/>
      <c r="S6537" s="78"/>
      <c r="T6537" s="78"/>
      <c r="U6537" s="78"/>
      <c r="V6537" s="219"/>
      <c r="W6537" s="78"/>
      <c r="X6537" s="78"/>
      <c r="Y6537" s="78"/>
      <c r="Z6537" s="78"/>
      <c r="AA6537" s="77"/>
      <c r="AB6537" s="77"/>
      <c r="AC6537" s="78"/>
      <c r="AD6537" s="104"/>
      <c r="AE6537" s="78"/>
      <c r="AF6537" s="104"/>
      <c r="AG6537" s="78"/>
      <c r="AH6537" s="104"/>
      <c r="AI6537" s="78"/>
      <c r="AJ6537" s="104"/>
      <c r="AK6537" s="78"/>
      <c r="AL6537" s="78"/>
      <c r="AM6537" s="8"/>
      <c r="AN6537" s="78"/>
      <c r="AO6537" s="78"/>
      <c r="AP6537" s="78"/>
      <c r="AQ6537" s="78"/>
      <c r="AR6537" s="78"/>
      <c r="AS6537" s="78"/>
      <c r="AT6537" s="78"/>
      <c r="AU6537" s="78"/>
      <c r="AV6537" s="78"/>
      <c r="AW6537" s="77"/>
      <c r="AX6537" s="144"/>
      <c r="AY6537" s="144"/>
      <c r="AZ6537" s="144"/>
      <c r="BA6537" s="54"/>
      <c r="BB6537" s="54"/>
    </row>
    <row r="6538" spans="2:54" x14ac:dyDescent="0.25">
      <c r="B6538" s="77"/>
      <c r="C6538" s="77"/>
      <c r="D6538" s="77"/>
      <c r="E6538" s="77"/>
      <c r="F6538" s="77"/>
      <c r="G6538" s="77"/>
      <c r="I6538" s="78"/>
      <c r="K6538" s="78"/>
      <c r="L6538" s="77"/>
      <c r="M6538" s="78"/>
      <c r="N6538" s="78"/>
      <c r="O6538" s="78"/>
      <c r="P6538" s="78"/>
      <c r="Q6538" s="144"/>
      <c r="R6538" s="78"/>
      <c r="S6538" s="78"/>
      <c r="T6538" s="78"/>
      <c r="U6538" s="78"/>
      <c r="V6538" s="219"/>
      <c r="W6538" s="78"/>
      <c r="X6538" s="78"/>
      <c r="Y6538" s="78"/>
      <c r="Z6538" s="78"/>
      <c r="AA6538" s="77"/>
      <c r="AB6538" s="77"/>
      <c r="AC6538" s="78"/>
      <c r="AD6538" s="104"/>
      <c r="AE6538" s="78"/>
      <c r="AF6538" s="104"/>
      <c r="AG6538" s="78"/>
      <c r="AH6538" s="104"/>
      <c r="AI6538" s="78"/>
      <c r="AJ6538" s="104"/>
      <c r="AK6538" s="78"/>
      <c r="AL6538" s="78"/>
      <c r="AM6538" s="8"/>
      <c r="AN6538" s="78"/>
      <c r="AO6538" s="78"/>
      <c r="AP6538" s="78"/>
      <c r="AQ6538" s="78"/>
      <c r="AR6538" s="78"/>
      <c r="AS6538" s="78"/>
      <c r="AT6538" s="78"/>
      <c r="AU6538" s="78"/>
      <c r="AV6538" s="78"/>
      <c r="AW6538" s="77"/>
      <c r="AX6538" s="144"/>
      <c r="AY6538" s="144"/>
      <c r="AZ6538" s="144"/>
      <c r="BA6538" s="54"/>
      <c r="BB6538" s="54"/>
    </row>
    <row r="6539" spans="2:54" x14ac:dyDescent="0.25">
      <c r="B6539" s="77"/>
      <c r="C6539" s="77"/>
      <c r="D6539" s="77"/>
      <c r="E6539" s="77"/>
      <c r="F6539" s="77"/>
      <c r="G6539" s="77"/>
      <c r="I6539" s="78"/>
      <c r="K6539" s="78"/>
      <c r="L6539" s="77"/>
      <c r="M6539" s="78"/>
      <c r="N6539" s="78"/>
      <c r="O6539" s="78"/>
      <c r="P6539" s="78"/>
      <c r="Q6539" s="144"/>
      <c r="R6539" s="78"/>
      <c r="S6539" s="78"/>
      <c r="T6539" s="78"/>
      <c r="U6539" s="78"/>
      <c r="V6539" s="219"/>
      <c r="W6539" s="78"/>
      <c r="X6539" s="78"/>
      <c r="Y6539" s="78"/>
      <c r="Z6539" s="78"/>
      <c r="AA6539" s="77"/>
      <c r="AB6539" s="77"/>
      <c r="AC6539" s="78"/>
      <c r="AD6539" s="104"/>
      <c r="AE6539" s="78"/>
      <c r="AF6539" s="104"/>
      <c r="AG6539" s="78"/>
      <c r="AH6539" s="104"/>
      <c r="AI6539" s="78"/>
      <c r="AJ6539" s="104"/>
      <c r="AK6539" s="78"/>
      <c r="AL6539" s="78"/>
      <c r="AM6539" s="8"/>
      <c r="AN6539" s="78"/>
      <c r="AO6539" s="78"/>
      <c r="AP6539" s="78"/>
      <c r="AQ6539" s="78"/>
      <c r="AR6539" s="78"/>
      <c r="AS6539" s="78"/>
      <c r="AT6539" s="78"/>
      <c r="AU6539" s="78"/>
      <c r="AV6539" s="78"/>
      <c r="AW6539" s="77"/>
      <c r="AX6539" s="144"/>
      <c r="AY6539" s="144"/>
      <c r="AZ6539" s="144"/>
      <c r="BA6539" s="54"/>
      <c r="BB6539" s="54"/>
    </row>
    <row r="6540" spans="2:54" x14ac:dyDescent="0.25">
      <c r="B6540" s="77"/>
      <c r="C6540" s="77"/>
      <c r="D6540" s="77"/>
      <c r="E6540" s="77"/>
      <c r="F6540" s="77"/>
      <c r="G6540" s="77"/>
      <c r="I6540" s="78"/>
      <c r="K6540" s="78"/>
      <c r="L6540" s="77"/>
      <c r="M6540" s="78"/>
      <c r="N6540" s="78"/>
      <c r="O6540" s="78"/>
      <c r="P6540" s="78"/>
      <c r="Q6540" s="144"/>
      <c r="R6540" s="78"/>
      <c r="S6540" s="78"/>
      <c r="T6540" s="78"/>
      <c r="U6540" s="78"/>
      <c r="V6540" s="219"/>
      <c r="W6540" s="78"/>
      <c r="X6540" s="78"/>
      <c r="Y6540" s="78"/>
      <c r="Z6540" s="78"/>
      <c r="AA6540" s="77"/>
      <c r="AB6540" s="77"/>
      <c r="AC6540" s="78"/>
      <c r="AD6540" s="104"/>
      <c r="AE6540" s="78"/>
      <c r="AF6540" s="104"/>
      <c r="AG6540" s="78"/>
      <c r="AH6540" s="104"/>
      <c r="AI6540" s="78"/>
      <c r="AJ6540" s="104"/>
      <c r="AK6540" s="78"/>
      <c r="AL6540" s="78"/>
      <c r="AM6540" s="8"/>
      <c r="AN6540" s="78"/>
      <c r="AO6540" s="78"/>
      <c r="AP6540" s="78"/>
      <c r="AQ6540" s="78"/>
      <c r="AR6540" s="78"/>
      <c r="AS6540" s="78"/>
      <c r="AT6540" s="78"/>
      <c r="AU6540" s="78"/>
      <c r="AV6540" s="78"/>
      <c r="AW6540" s="77"/>
      <c r="AX6540" s="144"/>
      <c r="AY6540" s="144"/>
      <c r="AZ6540" s="144"/>
      <c r="BA6540" s="54"/>
      <c r="BB6540" s="54"/>
    </row>
    <row r="6541" spans="2:54" x14ac:dyDescent="0.25">
      <c r="B6541" s="77"/>
      <c r="C6541" s="77"/>
      <c r="D6541" s="77"/>
      <c r="E6541" s="77"/>
      <c r="F6541" s="77"/>
      <c r="G6541" s="77"/>
      <c r="I6541" s="78"/>
      <c r="K6541" s="78"/>
      <c r="L6541" s="77"/>
      <c r="M6541" s="78"/>
      <c r="N6541" s="78"/>
      <c r="O6541" s="78"/>
      <c r="P6541" s="78"/>
      <c r="Q6541" s="144"/>
      <c r="R6541" s="78"/>
      <c r="S6541" s="78"/>
      <c r="T6541" s="78"/>
      <c r="U6541" s="78"/>
      <c r="V6541" s="219"/>
      <c r="W6541" s="78"/>
      <c r="X6541" s="78"/>
      <c r="Y6541" s="78"/>
      <c r="Z6541" s="78"/>
      <c r="AA6541" s="77"/>
      <c r="AB6541" s="77"/>
      <c r="AC6541" s="78"/>
      <c r="AD6541" s="104"/>
      <c r="AE6541" s="78"/>
      <c r="AF6541" s="104"/>
      <c r="AG6541" s="78"/>
      <c r="AH6541" s="104"/>
      <c r="AI6541" s="78"/>
      <c r="AJ6541" s="104"/>
      <c r="AK6541" s="78"/>
      <c r="AL6541" s="78"/>
      <c r="AM6541" s="8"/>
      <c r="AN6541" s="78"/>
      <c r="AO6541" s="78"/>
      <c r="AP6541" s="78"/>
      <c r="AQ6541" s="78"/>
      <c r="AR6541" s="78"/>
      <c r="AS6541" s="78"/>
      <c r="AT6541" s="78"/>
      <c r="AU6541" s="78"/>
      <c r="AV6541" s="78"/>
      <c r="AW6541" s="77"/>
      <c r="AX6541" s="144"/>
      <c r="AY6541" s="144"/>
      <c r="AZ6541" s="144"/>
      <c r="BA6541" s="54"/>
      <c r="BB6541" s="54"/>
    </row>
    <row r="6542" spans="2:54" x14ac:dyDescent="0.25">
      <c r="B6542" s="77"/>
      <c r="C6542" s="77"/>
      <c r="D6542" s="77"/>
      <c r="E6542" s="77"/>
      <c r="F6542" s="77"/>
      <c r="G6542" s="77"/>
      <c r="I6542" s="78"/>
      <c r="K6542" s="78"/>
      <c r="L6542" s="77"/>
      <c r="M6542" s="78"/>
      <c r="N6542" s="78"/>
      <c r="O6542" s="78"/>
      <c r="P6542" s="78"/>
      <c r="Q6542" s="144"/>
      <c r="R6542" s="78"/>
      <c r="S6542" s="78"/>
      <c r="T6542" s="78"/>
      <c r="U6542" s="78"/>
      <c r="V6542" s="219"/>
      <c r="W6542" s="78"/>
      <c r="X6542" s="78"/>
      <c r="Y6542" s="78"/>
      <c r="Z6542" s="78"/>
      <c r="AA6542" s="77"/>
      <c r="AB6542" s="77"/>
      <c r="AC6542" s="78"/>
      <c r="AD6542" s="104"/>
      <c r="AE6542" s="78"/>
      <c r="AF6542" s="104"/>
      <c r="AG6542" s="78"/>
      <c r="AH6542" s="104"/>
      <c r="AI6542" s="78"/>
      <c r="AJ6542" s="104"/>
      <c r="AK6542" s="78"/>
      <c r="AL6542" s="78"/>
      <c r="AM6542" s="8"/>
      <c r="AN6542" s="78"/>
      <c r="AO6542" s="78"/>
      <c r="AP6542" s="78"/>
      <c r="AQ6542" s="78"/>
      <c r="AR6542" s="78"/>
      <c r="AS6542" s="78"/>
      <c r="AT6542" s="78"/>
      <c r="AU6542" s="78"/>
      <c r="AV6542" s="78"/>
      <c r="AW6542" s="77"/>
      <c r="AX6542" s="144"/>
      <c r="AY6542" s="144"/>
      <c r="AZ6542" s="144"/>
      <c r="BA6542" s="54"/>
      <c r="BB6542" s="54"/>
    </row>
    <row r="6543" spans="2:54" x14ac:dyDescent="0.25">
      <c r="B6543" s="77"/>
      <c r="C6543" s="77"/>
      <c r="D6543" s="77"/>
      <c r="E6543" s="77"/>
      <c r="F6543" s="77"/>
      <c r="G6543" s="77"/>
      <c r="I6543" s="78"/>
      <c r="K6543" s="78"/>
      <c r="L6543" s="77"/>
      <c r="M6543" s="78"/>
      <c r="N6543" s="78"/>
      <c r="O6543" s="78"/>
      <c r="P6543" s="78"/>
      <c r="Q6543" s="144"/>
      <c r="R6543" s="78"/>
      <c r="S6543" s="78"/>
      <c r="T6543" s="78"/>
      <c r="U6543" s="78"/>
      <c r="V6543" s="219"/>
      <c r="W6543" s="78"/>
      <c r="X6543" s="78"/>
      <c r="Y6543" s="78"/>
      <c r="Z6543" s="78"/>
      <c r="AA6543" s="77"/>
      <c r="AB6543" s="77"/>
      <c r="AC6543" s="78"/>
      <c r="AD6543" s="104"/>
      <c r="AE6543" s="78"/>
      <c r="AF6543" s="104"/>
      <c r="AG6543" s="78"/>
      <c r="AH6543" s="104"/>
      <c r="AI6543" s="78"/>
      <c r="AJ6543" s="104"/>
      <c r="AK6543" s="78"/>
      <c r="AL6543" s="78"/>
      <c r="AM6543" s="8"/>
      <c r="AN6543" s="78"/>
      <c r="AO6543" s="78"/>
      <c r="AP6543" s="78"/>
      <c r="AQ6543" s="78"/>
      <c r="AR6543" s="78"/>
      <c r="AS6543" s="78"/>
      <c r="AT6543" s="78"/>
      <c r="AU6543" s="78"/>
      <c r="AV6543" s="78"/>
      <c r="AW6543" s="77"/>
      <c r="AX6543" s="144"/>
      <c r="AY6543" s="144"/>
      <c r="AZ6543" s="144"/>
      <c r="BA6543" s="54"/>
      <c r="BB6543" s="54"/>
    </row>
    <row r="6544" spans="2:54" x14ac:dyDescent="0.25">
      <c r="B6544" s="77"/>
      <c r="C6544" s="77"/>
      <c r="D6544" s="77"/>
      <c r="E6544" s="77"/>
      <c r="F6544" s="77"/>
      <c r="G6544" s="77"/>
      <c r="I6544" s="78"/>
      <c r="K6544" s="78"/>
      <c r="L6544" s="77"/>
      <c r="M6544" s="78"/>
      <c r="N6544" s="78"/>
      <c r="O6544" s="78"/>
      <c r="P6544" s="78"/>
      <c r="Q6544" s="144"/>
      <c r="R6544" s="78"/>
      <c r="S6544" s="78"/>
      <c r="T6544" s="78"/>
      <c r="U6544" s="78"/>
      <c r="V6544" s="219"/>
      <c r="W6544" s="78"/>
      <c r="X6544" s="78"/>
      <c r="Y6544" s="78"/>
      <c r="Z6544" s="78"/>
      <c r="AA6544" s="77"/>
      <c r="AB6544" s="77"/>
      <c r="AC6544" s="78"/>
      <c r="AD6544" s="104"/>
      <c r="AE6544" s="78"/>
      <c r="AF6544" s="104"/>
      <c r="AG6544" s="78"/>
      <c r="AH6544" s="104"/>
      <c r="AI6544" s="78"/>
      <c r="AJ6544" s="104"/>
      <c r="AK6544" s="78"/>
      <c r="AL6544" s="78"/>
      <c r="AM6544" s="8"/>
      <c r="AN6544" s="78"/>
      <c r="AO6544" s="78"/>
      <c r="AP6544" s="78"/>
      <c r="AQ6544" s="78"/>
      <c r="AR6544" s="78"/>
      <c r="AS6544" s="78"/>
      <c r="AT6544" s="78"/>
      <c r="AU6544" s="78"/>
      <c r="AV6544" s="78"/>
      <c r="AW6544" s="77"/>
      <c r="AX6544" s="144"/>
      <c r="AY6544" s="144"/>
      <c r="AZ6544" s="144"/>
      <c r="BA6544" s="54"/>
      <c r="BB6544" s="54"/>
    </row>
    <row r="6545" spans="2:54" x14ac:dyDescent="0.25">
      <c r="B6545" s="77"/>
      <c r="C6545" s="77"/>
      <c r="D6545" s="77"/>
      <c r="E6545" s="77"/>
      <c r="F6545" s="77"/>
      <c r="G6545" s="77"/>
      <c r="I6545" s="78"/>
      <c r="K6545" s="78"/>
      <c r="L6545" s="77"/>
      <c r="M6545" s="78"/>
      <c r="N6545" s="78"/>
      <c r="O6545" s="78"/>
      <c r="P6545" s="78"/>
      <c r="Q6545" s="144"/>
      <c r="R6545" s="78"/>
      <c r="S6545" s="78"/>
      <c r="T6545" s="78"/>
      <c r="U6545" s="78"/>
      <c r="V6545" s="219"/>
      <c r="W6545" s="78"/>
      <c r="X6545" s="78"/>
      <c r="Y6545" s="78"/>
      <c r="Z6545" s="78"/>
      <c r="AA6545" s="77"/>
      <c r="AB6545" s="77"/>
      <c r="AC6545" s="78"/>
      <c r="AD6545" s="104"/>
      <c r="AE6545" s="78"/>
      <c r="AF6545" s="104"/>
      <c r="AG6545" s="78"/>
      <c r="AH6545" s="104"/>
      <c r="AI6545" s="78"/>
      <c r="AJ6545" s="104"/>
      <c r="AK6545" s="78"/>
      <c r="AL6545" s="78"/>
      <c r="AM6545" s="8"/>
      <c r="AN6545" s="78"/>
      <c r="AO6545" s="78"/>
      <c r="AP6545" s="78"/>
      <c r="AQ6545" s="78"/>
      <c r="AR6545" s="78"/>
      <c r="AS6545" s="78"/>
      <c r="AT6545" s="78"/>
      <c r="AU6545" s="78"/>
      <c r="AV6545" s="78"/>
      <c r="AW6545" s="77"/>
      <c r="AX6545" s="144"/>
      <c r="AY6545" s="144"/>
      <c r="AZ6545" s="144"/>
      <c r="BA6545" s="54"/>
      <c r="BB6545" s="54"/>
    </row>
    <row r="6546" spans="2:54" x14ac:dyDescent="0.25">
      <c r="B6546" s="77"/>
      <c r="C6546" s="77"/>
      <c r="D6546" s="77"/>
      <c r="E6546" s="77"/>
      <c r="F6546" s="77"/>
      <c r="G6546" s="77"/>
      <c r="I6546" s="78"/>
      <c r="K6546" s="78"/>
      <c r="L6546" s="77"/>
      <c r="M6546" s="78"/>
      <c r="N6546" s="78"/>
      <c r="O6546" s="78"/>
      <c r="P6546" s="78"/>
      <c r="Q6546" s="144"/>
      <c r="R6546" s="78"/>
      <c r="S6546" s="78"/>
      <c r="T6546" s="78"/>
      <c r="U6546" s="78"/>
      <c r="V6546" s="219"/>
      <c r="W6546" s="78"/>
      <c r="X6546" s="78"/>
      <c r="Y6546" s="78"/>
      <c r="Z6546" s="78"/>
      <c r="AA6546" s="77"/>
      <c r="AB6546" s="77"/>
      <c r="AC6546" s="78"/>
      <c r="AD6546" s="104"/>
      <c r="AE6546" s="78"/>
      <c r="AF6546" s="104"/>
      <c r="AG6546" s="78"/>
      <c r="AH6546" s="104"/>
      <c r="AI6546" s="78"/>
      <c r="AJ6546" s="104"/>
      <c r="AK6546" s="78"/>
      <c r="AL6546" s="78"/>
      <c r="AM6546" s="8"/>
      <c r="AN6546" s="78"/>
      <c r="AO6546" s="78"/>
      <c r="AP6546" s="78"/>
      <c r="AQ6546" s="78"/>
      <c r="AR6546" s="78"/>
      <c r="AS6546" s="78"/>
      <c r="AT6546" s="78"/>
      <c r="AU6546" s="78"/>
      <c r="AV6546" s="78"/>
      <c r="AW6546" s="77"/>
      <c r="AX6546" s="144"/>
      <c r="AY6546" s="144"/>
      <c r="AZ6546" s="144"/>
      <c r="BA6546" s="54"/>
      <c r="BB6546" s="54"/>
    </row>
    <row r="6547" spans="2:54" x14ac:dyDescent="0.25">
      <c r="B6547" s="77"/>
      <c r="C6547" s="77"/>
      <c r="D6547" s="77"/>
      <c r="E6547" s="77"/>
      <c r="F6547" s="77"/>
      <c r="G6547" s="77"/>
      <c r="I6547" s="78"/>
      <c r="K6547" s="78"/>
      <c r="L6547" s="77"/>
      <c r="M6547" s="78"/>
      <c r="N6547" s="78"/>
      <c r="O6547" s="78"/>
      <c r="P6547" s="78"/>
      <c r="Q6547" s="144"/>
      <c r="R6547" s="78"/>
      <c r="S6547" s="78"/>
      <c r="T6547" s="78"/>
      <c r="U6547" s="78"/>
      <c r="V6547" s="219"/>
      <c r="W6547" s="78"/>
      <c r="X6547" s="78"/>
      <c r="Y6547" s="78"/>
      <c r="Z6547" s="78"/>
      <c r="AA6547" s="77"/>
      <c r="AB6547" s="77"/>
      <c r="AC6547" s="78"/>
      <c r="AD6547" s="104"/>
      <c r="AE6547" s="78"/>
      <c r="AF6547" s="104"/>
      <c r="AG6547" s="78"/>
      <c r="AH6547" s="104"/>
      <c r="AI6547" s="78"/>
      <c r="AJ6547" s="104"/>
      <c r="AK6547" s="78"/>
      <c r="AL6547" s="78"/>
      <c r="AM6547" s="8"/>
      <c r="AN6547" s="78"/>
      <c r="AO6547" s="78"/>
      <c r="AP6547" s="78"/>
      <c r="AQ6547" s="78"/>
      <c r="AR6547" s="78"/>
      <c r="AS6547" s="78"/>
      <c r="AT6547" s="78"/>
      <c r="AU6547" s="78"/>
      <c r="AV6547" s="78"/>
      <c r="AW6547" s="77"/>
      <c r="AX6547" s="144"/>
      <c r="AY6547" s="144"/>
      <c r="AZ6547" s="144"/>
      <c r="BA6547" s="54"/>
      <c r="BB6547" s="54"/>
    </row>
    <row r="6548" spans="2:54" x14ac:dyDescent="0.25">
      <c r="B6548" s="77"/>
      <c r="C6548" s="77"/>
      <c r="D6548" s="77"/>
      <c r="E6548" s="77"/>
      <c r="F6548" s="77"/>
      <c r="G6548" s="77"/>
      <c r="I6548" s="78"/>
      <c r="K6548" s="78"/>
      <c r="L6548" s="77"/>
      <c r="M6548" s="78"/>
      <c r="N6548" s="78"/>
      <c r="O6548" s="78"/>
      <c r="P6548" s="78"/>
      <c r="Q6548" s="144"/>
      <c r="R6548" s="78"/>
      <c r="S6548" s="78"/>
      <c r="T6548" s="78"/>
      <c r="U6548" s="78"/>
      <c r="V6548" s="219"/>
      <c r="W6548" s="78"/>
      <c r="X6548" s="78"/>
      <c r="Y6548" s="78"/>
      <c r="Z6548" s="78"/>
      <c r="AA6548" s="77"/>
      <c r="AB6548" s="77"/>
      <c r="AC6548" s="78"/>
      <c r="AD6548" s="104"/>
      <c r="AE6548" s="78"/>
      <c r="AF6548" s="104"/>
      <c r="AG6548" s="78"/>
      <c r="AH6548" s="104"/>
      <c r="AI6548" s="78"/>
      <c r="AJ6548" s="104"/>
      <c r="AK6548" s="78"/>
      <c r="AL6548" s="78"/>
      <c r="AM6548" s="8"/>
      <c r="AN6548" s="78"/>
      <c r="AO6548" s="78"/>
      <c r="AP6548" s="78"/>
      <c r="AQ6548" s="78"/>
      <c r="AR6548" s="78"/>
      <c r="AS6548" s="78"/>
      <c r="AT6548" s="78"/>
      <c r="AU6548" s="78"/>
      <c r="AV6548" s="78"/>
      <c r="AW6548" s="77"/>
      <c r="AX6548" s="144"/>
      <c r="AY6548" s="144"/>
      <c r="AZ6548" s="144"/>
      <c r="BA6548" s="54"/>
      <c r="BB6548" s="54"/>
    </row>
    <row r="6549" spans="2:54" x14ac:dyDescent="0.25">
      <c r="B6549" s="77"/>
      <c r="C6549" s="77"/>
      <c r="D6549" s="77"/>
      <c r="E6549" s="77"/>
      <c r="F6549" s="77"/>
      <c r="G6549" s="77"/>
      <c r="I6549" s="78"/>
      <c r="K6549" s="78"/>
      <c r="L6549" s="77"/>
      <c r="M6549" s="78"/>
      <c r="N6549" s="78"/>
      <c r="O6549" s="78"/>
      <c r="P6549" s="78"/>
      <c r="Q6549" s="144"/>
      <c r="R6549" s="78"/>
      <c r="S6549" s="78"/>
      <c r="T6549" s="78"/>
      <c r="U6549" s="78"/>
      <c r="V6549" s="219"/>
      <c r="W6549" s="78"/>
      <c r="X6549" s="78"/>
      <c r="Y6549" s="78"/>
      <c r="Z6549" s="78"/>
      <c r="AA6549" s="77"/>
      <c r="AB6549" s="77"/>
      <c r="AC6549" s="78"/>
      <c r="AD6549" s="104"/>
      <c r="AE6549" s="78"/>
      <c r="AF6549" s="104"/>
      <c r="AG6549" s="78"/>
      <c r="AH6549" s="104"/>
      <c r="AI6549" s="78"/>
      <c r="AJ6549" s="104"/>
      <c r="AK6549" s="78"/>
      <c r="AL6549" s="78"/>
      <c r="AM6549" s="8"/>
      <c r="AN6549" s="78"/>
      <c r="AO6549" s="78"/>
      <c r="AP6549" s="78"/>
      <c r="AQ6549" s="78"/>
      <c r="AR6549" s="78"/>
      <c r="AS6549" s="78"/>
      <c r="AT6549" s="78"/>
      <c r="AU6549" s="78"/>
      <c r="AV6549" s="78"/>
      <c r="AW6549" s="77"/>
      <c r="AX6549" s="144"/>
      <c r="AY6549" s="144"/>
      <c r="AZ6549" s="144"/>
      <c r="BA6549" s="54"/>
      <c r="BB6549" s="54"/>
    </row>
    <row r="6550" spans="2:54" x14ac:dyDescent="0.25">
      <c r="B6550" s="77"/>
      <c r="C6550" s="77"/>
      <c r="D6550" s="77"/>
      <c r="E6550" s="77"/>
      <c r="F6550" s="77"/>
      <c r="G6550" s="77"/>
      <c r="I6550" s="78"/>
      <c r="K6550" s="78"/>
      <c r="L6550" s="77"/>
      <c r="M6550" s="78"/>
      <c r="N6550" s="78"/>
      <c r="O6550" s="78"/>
      <c r="P6550" s="78"/>
      <c r="Q6550" s="144"/>
      <c r="R6550" s="78"/>
      <c r="S6550" s="78"/>
      <c r="T6550" s="78"/>
      <c r="U6550" s="78"/>
      <c r="V6550" s="219"/>
      <c r="W6550" s="78"/>
      <c r="X6550" s="78"/>
      <c r="Y6550" s="78"/>
      <c r="Z6550" s="78"/>
      <c r="AA6550" s="77"/>
      <c r="AB6550" s="77"/>
      <c r="AC6550" s="78"/>
      <c r="AD6550" s="104"/>
      <c r="AE6550" s="78"/>
      <c r="AF6550" s="104"/>
      <c r="AG6550" s="78"/>
      <c r="AH6550" s="104"/>
      <c r="AI6550" s="78"/>
      <c r="AJ6550" s="104"/>
      <c r="AK6550" s="78"/>
      <c r="AL6550" s="78"/>
      <c r="AM6550" s="8"/>
      <c r="AN6550" s="78"/>
      <c r="AO6550" s="78"/>
      <c r="AP6550" s="78"/>
      <c r="AQ6550" s="78"/>
      <c r="AR6550" s="78"/>
      <c r="AS6550" s="78"/>
      <c r="AT6550" s="78"/>
      <c r="AU6550" s="78"/>
      <c r="AV6550" s="78"/>
      <c r="AW6550" s="77"/>
      <c r="AX6550" s="144"/>
      <c r="AY6550" s="144"/>
      <c r="AZ6550" s="144"/>
      <c r="BA6550" s="54"/>
      <c r="BB6550" s="54"/>
    </row>
    <row r="6551" spans="2:54" x14ac:dyDescent="0.25">
      <c r="B6551" s="77"/>
      <c r="C6551" s="77"/>
      <c r="D6551" s="77"/>
      <c r="E6551" s="77"/>
      <c r="F6551" s="77"/>
      <c r="G6551" s="77"/>
      <c r="I6551" s="78"/>
      <c r="K6551" s="78"/>
      <c r="L6551" s="77"/>
      <c r="M6551" s="78"/>
      <c r="N6551" s="78"/>
      <c r="O6551" s="78"/>
      <c r="P6551" s="78"/>
      <c r="Q6551" s="144"/>
      <c r="R6551" s="78"/>
      <c r="S6551" s="78"/>
      <c r="T6551" s="78"/>
      <c r="U6551" s="78"/>
      <c r="V6551" s="219"/>
      <c r="W6551" s="78"/>
      <c r="X6551" s="78"/>
      <c r="Y6551" s="78"/>
      <c r="Z6551" s="78"/>
      <c r="AA6551" s="77"/>
      <c r="AB6551" s="77"/>
      <c r="AC6551" s="78"/>
      <c r="AD6551" s="104"/>
      <c r="AE6551" s="78"/>
      <c r="AF6551" s="104"/>
      <c r="AG6551" s="78"/>
      <c r="AH6551" s="104"/>
      <c r="AI6551" s="78"/>
      <c r="AJ6551" s="104"/>
      <c r="AK6551" s="78"/>
      <c r="AL6551" s="78"/>
      <c r="AM6551" s="8"/>
      <c r="AN6551" s="78"/>
      <c r="AO6551" s="78"/>
      <c r="AP6551" s="78"/>
      <c r="AQ6551" s="78"/>
      <c r="AR6551" s="78"/>
      <c r="AS6551" s="78"/>
      <c r="AT6551" s="78"/>
      <c r="AU6551" s="78"/>
      <c r="AV6551" s="78"/>
      <c r="AW6551" s="77"/>
      <c r="AX6551" s="144"/>
      <c r="AY6551" s="144"/>
      <c r="AZ6551" s="144"/>
      <c r="BA6551" s="54"/>
      <c r="BB6551" s="54"/>
    </row>
    <row r="6552" spans="2:54" x14ac:dyDescent="0.25">
      <c r="B6552" s="77"/>
      <c r="C6552" s="77"/>
      <c r="D6552" s="77"/>
      <c r="E6552" s="77"/>
      <c r="F6552" s="77"/>
      <c r="G6552" s="77"/>
      <c r="I6552" s="78"/>
      <c r="K6552" s="78"/>
      <c r="L6552" s="77"/>
      <c r="M6552" s="78"/>
      <c r="N6552" s="78"/>
      <c r="O6552" s="78"/>
      <c r="P6552" s="78"/>
      <c r="Q6552" s="144"/>
      <c r="R6552" s="78"/>
      <c r="S6552" s="78"/>
      <c r="T6552" s="78"/>
      <c r="U6552" s="78"/>
      <c r="V6552" s="219"/>
      <c r="W6552" s="78"/>
      <c r="X6552" s="78"/>
      <c r="Y6552" s="78"/>
      <c r="Z6552" s="78"/>
      <c r="AA6552" s="77"/>
      <c r="AB6552" s="77"/>
      <c r="AC6552" s="78"/>
      <c r="AD6552" s="104"/>
      <c r="AE6552" s="78"/>
      <c r="AF6552" s="104"/>
      <c r="AG6552" s="78"/>
      <c r="AH6552" s="104"/>
      <c r="AI6552" s="78"/>
      <c r="AJ6552" s="104"/>
      <c r="AK6552" s="78"/>
      <c r="AL6552" s="78"/>
      <c r="AM6552" s="8"/>
      <c r="AN6552" s="78"/>
      <c r="AO6552" s="78"/>
      <c r="AP6552" s="78"/>
      <c r="AQ6552" s="78"/>
      <c r="AR6552" s="78"/>
      <c r="AS6552" s="78"/>
      <c r="AT6552" s="78"/>
      <c r="AU6552" s="78"/>
      <c r="AV6552" s="78"/>
      <c r="AW6552" s="77"/>
      <c r="AX6552" s="144"/>
      <c r="AY6552" s="144"/>
      <c r="AZ6552" s="144"/>
      <c r="BA6552" s="54"/>
      <c r="BB6552" s="54"/>
    </row>
    <row r="6553" spans="2:54" x14ac:dyDescent="0.25">
      <c r="B6553" s="77"/>
      <c r="C6553" s="77"/>
      <c r="D6553" s="77"/>
      <c r="E6553" s="77"/>
      <c r="F6553" s="77"/>
      <c r="G6553" s="77"/>
      <c r="I6553" s="78"/>
      <c r="K6553" s="78"/>
      <c r="L6553" s="77"/>
      <c r="M6553" s="78"/>
      <c r="N6553" s="78"/>
      <c r="O6553" s="78"/>
      <c r="P6553" s="78"/>
      <c r="Q6553" s="144"/>
      <c r="R6553" s="78"/>
      <c r="S6553" s="78"/>
      <c r="T6553" s="78"/>
      <c r="U6553" s="78"/>
      <c r="V6553" s="219"/>
      <c r="W6553" s="78"/>
      <c r="X6553" s="78"/>
      <c r="Y6553" s="78"/>
      <c r="Z6553" s="78"/>
      <c r="AA6553" s="77"/>
      <c r="AB6553" s="77"/>
      <c r="AC6553" s="78"/>
      <c r="AD6553" s="104"/>
      <c r="AE6553" s="78"/>
      <c r="AF6553" s="104"/>
      <c r="AG6553" s="78"/>
      <c r="AH6553" s="104"/>
      <c r="AI6553" s="78"/>
      <c r="AJ6553" s="104"/>
      <c r="AK6553" s="78"/>
      <c r="AL6553" s="78"/>
      <c r="AM6553" s="8"/>
      <c r="AN6553" s="78"/>
      <c r="AO6553" s="78"/>
      <c r="AP6553" s="78"/>
      <c r="AQ6553" s="78"/>
      <c r="AR6553" s="78"/>
      <c r="AS6553" s="78"/>
      <c r="AT6553" s="78"/>
      <c r="AU6553" s="78"/>
      <c r="AV6553" s="78"/>
      <c r="AW6553" s="77"/>
      <c r="AX6553" s="144"/>
      <c r="AY6553" s="144"/>
      <c r="AZ6553" s="144"/>
      <c r="BA6553" s="54"/>
      <c r="BB6553" s="54"/>
    </row>
    <row r="6554" spans="2:54" x14ac:dyDescent="0.25">
      <c r="B6554" s="77"/>
      <c r="C6554" s="77"/>
      <c r="D6554" s="77"/>
      <c r="E6554" s="77"/>
      <c r="F6554" s="77"/>
      <c r="G6554" s="77"/>
      <c r="I6554" s="78"/>
      <c r="K6554" s="78"/>
      <c r="L6554" s="77"/>
      <c r="M6554" s="78"/>
      <c r="N6554" s="78"/>
      <c r="O6554" s="78"/>
      <c r="P6554" s="78"/>
      <c r="Q6554" s="144"/>
      <c r="R6554" s="78"/>
      <c r="S6554" s="78"/>
      <c r="T6554" s="78"/>
      <c r="U6554" s="78"/>
      <c r="V6554" s="219"/>
      <c r="W6554" s="78"/>
      <c r="X6554" s="78"/>
      <c r="Y6554" s="78"/>
      <c r="Z6554" s="78"/>
      <c r="AA6554" s="77"/>
      <c r="AB6554" s="77"/>
      <c r="AC6554" s="78"/>
      <c r="AD6554" s="104"/>
      <c r="AE6554" s="78"/>
      <c r="AF6554" s="104"/>
      <c r="AG6554" s="78"/>
      <c r="AH6554" s="104"/>
      <c r="AI6554" s="78"/>
      <c r="AJ6554" s="104"/>
      <c r="AK6554" s="78"/>
      <c r="AL6554" s="78"/>
      <c r="AM6554" s="8"/>
      <c r="AN6554" s="78"/>
      <c r="AO6554" s="78"/>
      <c r="AP6554" s="78"/>
      <c r="AQ6554" s="78"/>
      <c r="AR6554" s="78"/>
      <c r="AS6554" s="78"/>
      <c r="AT6554" s="78"/>
      <c r="AU6554" s="78"/>
      <c r="AV6554" s="78"/>
      <c r="AW6554" s="77"/>
      <c r="AX6554" s="144"/>
      <c r="AY6554" s="144"/>
      <c r="AZ6554" s="144"/>
      <c r="BA6554" s="54"/>
      <c r="BB6554" s="54"/>
    </row>
    <row r="6555" spans="2:54" x14ac:dyDescent="0.25">
      <c r="B6555" s="77"/>
      <c r="C6555" s="77"/>
      <c r="D6555" s="77"/>
      <c r="E6555" s="77"/>
      <c r="F6555" s="77"/>
      <c r="G6555" s="77"/>
      <c r="I6555" s="78"/>
      <c r="K6555" s="78"/>
      <c r="L6555" s="77"/>
      <c r="M6555" s="78"/>
      <c r="N6555" s="78"/>
      <c r="O6555" s="78"/>
      <c r="P6555" s="78"/>
      <c r="Q6555" s="144"/>
      <c r="R6555" s="78"/>
      <c r="S6555" s="78"/>
      <c r="T6555" s="78"/>
      <c r="U6555" s="78"/>
      <c r="V6555" s="219"/>
      <c r="W6555" s="78"/>
      <c r="X6555" s="78"/>
      <c r="Y6555" s="78"/>
      <c r="Z6555" s="78"/>
      <c r="AA6555" s="77"/>
      <c r="AB6555" s="77"/>
      <c r="AC6555" s="78"/>
      <c r="AD6555" s="104"/>
      <c r="AE6555" s="78"/>
      <c r="AF6555" s="104"/>
      <c r="AG6555" s="78"/>
      <c r="AH6555" s="104"/>
      <c r="AI6555" s="78"/>
      <c r="AJ6555" s="104"/>
      <c r="AK6555" s="78"/>
      <c r="AL6555" s="78"/>
      <c r="AM6555" s="8"/>
      <c r="AN6555" s="78"/>
      <c r="AO6555" s="78"/>
      <c r="AP6555" s="78"/>
      <c r="AQ6555" s="78"/>
      <c r="AR6555" s="78"/>
      <c r="AS6555" s="78"/>
      <c r="AT6555" s="78"/>
      <c r="AU6555" s="78"/>
      <c r="AV6555" s="78"/>
      <c r="AW6555" s="77"/>
      <c r="AX6555" s="144"/>
      <c r="AY6555" s="144"/>
      <c r="AZ6555" s="144"/>
      <c r="BA6555" s="54"/>
      <c r="BB6555" s="54"/>
    </row>
    <row r="6556" spans="2:54" x14ac:dyDescent="0.25">
      <c r="B6556" s="77"/>
      <c r="C6556" s="77"/>
      <c r="D6556" s="77"/>
      <c r="E6556" s="77"/>
      <c r="F6556" s="77"/>
      <c r="G6556" s="77"/>
      <c r="I6556" s="78"/>
      <c r="K6556" s="78"/>
      <c r="L6556" s="77"/>
      <c r="M6556" s="78"/>
      <c r="N6556" s="78"/>
      <c r="O6556" s="78"/>
      <c r="P6556" s="78"/>
      <c r="Q6556" s="144"/>
      <c r="R6556" s="78"/>
      <c r="S6556" s="78"/>
      <c r="T6556" s="78"/>
      <c r="U6556" s="78"/>
      <c r="V6556" s="219"/>
      <c r="W6556" s="78"/>
      <c r="X6556" s="78"/>
      <c r="Y6556" s="78"/>
      <c r="Z6556" s="78"/>
      <c r="AA6556" s="77"/>
      <c r="AB6556" s="77"/>
      <c r="AC6556" s="78"/>
      <c r="AD6556" s="104"/>
      <c r="AE6556" s="78"/>
      <c r="AF6556" s="104"/>
      <c r="AG6556" s="78"/>
      <c r="AH6556" s="104"/>
      <c r="AI6556" s="78"/>
      <c r="AJ6556" s="104"/>
      <c r="AK6556" s="78"/>
      <c r="AL6556" s="78"/>
      <c r="AM6556" s="8"/>
      <c r="AN6556" s="78"/>
      <c r="AO6556" s="78"/>
      <c r="AP6556" s="78"/>
      <c r="AQ6556" s="78"/>
      <c r="AR6556" s="78"/>
      <c r="AS6556" s="78"/>
      <c r="AT6556" s="78"/>
      <c r="AU6556" s="78"/>
      <c r="AV6556" s="78"/>
      <c r="AW6556" s="77"/>
      <c r="AX6556" s="144"/>
      <c r="AY6556" s="144"/>
      <c r="AZ6556" s="144"/>
      <c r="BA6556" s="54"/>
      <c r="BB6556" s="54"/>
    </row>
    <row r="6557" spans="2:54" x14ac:dyDescent="0.25">
      <c r="B6557" s="77"/>
      <c r="C6557" s="77"/>
      <c r="D6557" s="77"/>
      <c r="E6557" s="77"/>
      <c r="F6557" s="77"/>
      <c r="G6557" s="77"/>
      <c r="I6557" s="78"/>
      <c r="K6557" s="78"/>
      <c r="L6557" s="77"/>
      <c r="M6557" s="78"/>
      <c r="N6557" s="78"/>
      <c r="O6557" s="78"/>
      <c r="P6557" s="78"/>
      <c r="Q6557" s="144"/>
      <c r="R6557" s="78"/>
      <c r="S6557" s="78"/>
      <c r="T6557" s="78"/>
      <c r="U6557" s="78"/>
      <c r="V6557" s="219"/>
      <c r="W6557" s="78"/>
      <c r="X6557" s="78"/>
      <c r="Y6557" s="78"/>
      <c r="Z6557" s="78"/>
      <c r="AA6557" s="77"/>
      <c r="AB6557" s="77"/>
      <c r="AC6557" s="78"/>
      <c r="AD6557" s="104"/>
      <c r="AE6557" s="78"/>
      <c r="AF6557" s="104"/>
      <c r="AG6557" s="78"/>
      <c r="AH6557" s="104"/>
      <c r="AI6557" s="78"/>
      <c r="AJ6557" s="104"/>
      <c r="AK6557" s="78"/>
      <c r="AL6557" s="78"/>
      <c r="AM6557" s="8"/>
      <c r="AN6557" s="78"/>
      <c r="AO6557" s="78"/>
      <c r="AP6557" s="78"/>
      <c r="AQ6557" s="78"/>
      <c r="AR6557" s="78"/>
      <c r="AS6557" s="78"/>
      <c r="AT6557" s="78"/>
      <c r="AU6557" s="78"/>
      <c r="AV6557" s="78"/>
      <c r="AW6557" s="77"/>
      <c r="AX6557" s="144"/>
      <c r="AY6557" s="144"/>
      <c r="AZ6557" s="144"/>
      <c r="BA6557" s="54"/>
      <c r="BB6557" s="54"/>
    </row>
    <row r="6558" spans="2:54" x14ac:dyDescent="0.25">
      <c r="B6558" s="77"/>
      <c r="C6558" s="77"/>
      <c r="D6558" s="77"/>
      <c r="E6558" s="77"/>
      <c r="F6558" s="77"/>
      <c r="G6558" s="77"/>
      <c r="I6558" s="78"/>
      <c r="K6558" s="78"/>
      <c r="L6558" s="77"/>
      <c r="M6558" s="78"/>
      <c r="N6558" s="78"/>
      <c r="O6558" s="78"/>
      <c r="P6558" s="78"/>
      <c r="Q6558" s="144"/>
      <c r="R6558" s="78"/>
      <c r="S6558" s="78"/>
      <c r="T6558" s="78"/>
      <c r="U6558" s="78"/>
      <c r="V6558" s="219"/>
      <c r="W6558" s="78"/>
      <c r="X6558" s="78"/>
      <c r="Y6558" s="78"/>
      <c r="Z6558" s="78"/>
      <c r="AA6558" s="77"/>
      <c r="AB6558" s="77"/>
      <c r="AC6558" s="78"/>
      <c r="AD6558" s="104"/>
      <c r="AE6558" s="78"/>
      <c r="AF6558" s="104"/>
      <c r="AG6558" s="78"/>
      <c r="AH6558" s="104"/>
      <c r="AI6558" s="78"/>
      <c r="AJ6558" s="104"/>
      <c r="AK6558" s="78"/>
      <c r="AL6558" s="78"/>
      <c r="AM6558" s="8"/>
      <c r="AN6558" s="78"/>
      <c r="AO6558" s="78"/>
      <c r="AP6558" s="78"/>
      <c r="AQ6558" s="78"/>
      <c r="AR6558" s="78"/>
      <c r="AS6558" s="78"/>
      <c r="AT6558" s="78"/>
      <c r="AU6558" s="78"/>
      <c r="AV6558" s="78"/>
      <c r="AW6558" s="77"/>
      <c r="AX6558" s="144"/>
      <c r="AY6558" s="144"/>
      <c r="AZ6558" s="144"/>
      <c r="BA6558" s="54"/>
      <c r="BB6558" s="54"/>
    </row>
    <row r="6559" spans="2:54" x14ac:dyDescent="0.25">
      <c r="B6559" s="77"/>
      <c r="C6559" s="77"/>
      <c r="D6559" s="77"/>
      <c r="E6559" s="77"/>
      <c r="F6559" s="77"/>
      <c r="G6559" s="77"/>
      <c r="I6559" s="78"/>
      <c r="K6559" s="78"/>
      <c r="L6559" s="77"/>
      <c r="M6559" s="78"/>
      <c r="N6559" s="78"/>
      <c r="O6559" s="78"/>
      <c r="P6559" s="78"/>
      <c r="Q6559" s="144"/>
      <c r="R6559" s="78"/>
      <c r="S6559" s="78"/>
      <c r="T6559" s="78"/>
      <c r="U6559" s="78"/>
      <c r="V6559" s="219"/>
      <c r="W6559" s="78"/>
      <c r="X6559" s="78"/>
      <c r="Y6559" s="78"/>
      <c r="Z6559" s="78"/>
      <c r="AA6559" s="77"/>
      <c r="AB6559" s="77"/>
      <c r="AC6559" s="78"/>
      <c r="AD6559" s="104"/>
      <c r="AE6559" s="78"/>
      <c r="AF6559" s="104"/>
      <c r="AG6559" s="78"/>
      <c r="AH6559" s="104"/>
      <c r="AI6559" s="78"/>
      <c r="AJ6559" s="104"/>
      <c r="AK6559" s="78"/>
      <c r="AL6559" s="78"/>
      <c r="AM6559" s="8"/>
      <c r="AN6559" s="78"/>
      <c r="AO6559" s="78"/>
      <c r="AP6559" s="78"/>
      <c r="AQ6559" s="78"/>
      <c r="AR6559" s="78"/>
      <c r="AS6559" s="78"/>
      <c r="AT6559" s="78"/>
      <c r="AU6559" s="78"/>
      <c r="AV6559" s="78"/>
      <c r="AW6559" s="77"/>
      <c r="AX6559" s="144"/>
      <c r="AY6559" s="144"/>
      <c r="AZ6559" s="144"/>
      <c r="BA6559" s="54"/>
      <c r="BB6559" s="54"/>
    </row>
    <row r="6560" spans="2:54" x14ac:dyDescent="0.25">
      <c r="B6560" s="77"/>
      <c r="C6560" s="77"/>
      <c r="D6560" s="77"/>
      <c r="E6560" s="77"/>
      <c r="F6560" s="77"/>
      <c r="G6560" s="77"/>
      <c r="I6560" s="78"/>
      <c r="K6560" s="78"/>
      <c r="L6560" s="77"/>
      <c r="M6560" s="78"/>
      <c r="N6560" s="78"/>
      <c r="O6560" s="78"/>
      <c r="P6560" s="78"/>
      <c r="Q6560" s="144"/>
      <c r="R6560" s="78"/>
      <c r="S6560" s="78"/>
      <c r="T6560" s="78"/>
      <c r="U6560" s="78"/>
      <c r="V6560" s="219"/>
      <c r="W6560" s="78"/>
      <c r="X6560" s="78"/>
      <c r="Y6560" s="78"/>
      <c r="Z6560" s="78"/>
      <c r="AA6560" s="77"/>
      <c r="AB6560" s="77"/>
      <c r="AC6560" s="78"/>
      <c r="AD6560" s="104"/>
      <c r="AE6560" s="78"/>
      <c r="AF6560" s="104"/>
      <c r="AG6560" s="78"/>
      <c r="AH6560" s="104"/>
      <c r="AI6560" s="78"/>
      <c r="AJ6560" s="104"/>
      <c r="AK6560" s="78"/>
      <c r="AL6560" s="78"/>
      <c r="AM6560" s="8"/>
      <c r="AN6560" s="78"/>
      <c r="AO6560" s="78"/>
      <c r="AP6560" s="78"/>
      <c r="AQ6560" s="78"/>
      <c r="AR6560" s="78"/>
      <c r="AS6560" s="78"/>
      <c r="AT6560" s="78"/>
      <c r="AU6560" s="78"/>
      <c r="AV6560" s="78"/>
      <c r="AW6560" s="77"/>
      <c r="AX6560" s="144"/>
      <c r="AY6560" s="144"/>
      <c r="AZ6560" s="144"/>
      <c r="BA6560" s="54"/>
      <c r="BB6560" s="54"/>
    </row>
    <row r="6561" spans="2:54" x14ac:dyDescent="0.25">
      <c r="B6561" s="77"/>
      <c r="C6561" s="77"/>
      <c r="D6561" s="77"/>
      <c r="E6561" s="77"/>
      <c r="F6561" s="77"/>
      <c r="G6561" s="77"/>
      <c r="I6561" s="78"/>
      <c r="K6561" s="78"/>
      <c r="L6561" s="77"/>
      <c r="M6561" s="78"/>
      <c r="N6561" s="78"/>
      <c r="O6561" s="78"/>
      <c r="P6561" s="78"/>
      <c r="Q6561" s="144"/>
      <c r="R6561" s="78"/>
      <c r="S6561" s="78"/>
      <c r="T6561" s="78"/>
      <c r="U6561" s="78"/>
      <c r="V6561" s="219"/>
      <c r="W6561" s="78"/>
      <c r="X6561" s="78"/>
      <c r="Y6561" s="78"/>
      <c r="Z6561" s="78"/>
      <c r="AA6561" s="77"/>
      <c r="AB6561" s="77"/>
      <c r="AC6561" s="78"/>
      <c r="AD6561" s="104"/>
      <c r="AE6561" s="78"/>
      <c r="AF6561" s="104"/>
      <c r="AG6561" s="78"/>
      <c r="AH6561" s="104"/>
      <c r="AI6561" s="78"/>
      <c r="AJ6561" s="104"/>
      <c r="AK6561" s="78"/>
      <c r="AL6561" s="78"/>
      <c r="AM6561" s="8"/>
      <c r="AN6561" s="78"/>
      <c r="AO6561" s="78"/>
      <c r="AP6561" s="78"/>
      <c r="AQ6561" s="78"/>
      <c r="AR6561" s="78"/>
      <c r="AS6561" s="78"/>
      <c r="AT6561" s="78"/>
      <c r="AU6561" s="78"/>
      <c r="AV6561" s="78"/>
      <c r="AW6561" s="77"/>
      <c r="AX6561" s="144"/>
      <c r="AY6561" s="144"/>
      <c r="AZ6561" s="144"/>
      <c r="BA6561" s="54"/>
      <c r="BB6561" s="54"/>
    </row>
    <row r="6562" spans="2:54" x14ac:dyDescent="0.25">
      <c r="B6562" s="77"/>
      <c r="C6562" s="77"/>
      <c r="D6562" s="77"/>
      <c r="E6562" s="77"/>
      <c r="F6562" s="77"/>
      <c r="G6562" s="77"/>
      <c r="I6562" s="78"/>
      <c r="K6562" s="78"/>
      <c r="L6562" s="77"/>
      <c r="M6562" s="78"/>
      <c r="N6562" s="78"/>
      <c r="O6562" s="78"/>
      <c r="P6562" s="78"/>
      <c r="Q6562" s="144"/>
      <c r="R6562" s="78"/>
      <c r="S6562" s="78"/>
      <c r="T6562" s="78"/>
      <c r="U6562" s="78"/>
      <c r="V6562" s="219"/>
      <c r="W6562" s="78"/>
      <c r="X6562" s="78"/>
      <c r="Y6562" s="78"/>
      <c r="Z6562" s="78"/>
      <c r="AA6562" s="77"/>
      <c r="AB6562" s="77"/>
      <c r="AC6562" s="78"/>
      <c r="AD6562" s="104"/>
      <c r="AE6562" s="78"/>
      <c r="AF6562" s="104"/>
      <c r="AG6562" s="78"/>
      <c r="AH6562" s="104"/>
      <c r="AI6562" s="78"/>
      <c r="AJ6562" s="104"/>
      <c r="AK6562" s="78"/>
      <c r="AL6562" s="78"/>
      <c r="AM6562" s="8"/>
      <c r="AN6562" s="78"/>
      <c r="AO6562" s="78"/>
      <c r="AP6562" s="78"/>
      <c r="AQ6562" s="78"/>
      <c r="AR6562" s="78"/>
      <c r="AS6562" s="78"/>
      <c r="AT6562" s="78"/>
      <c r="AU6562" s="78"/>
      <c r="AV6562" s="78"/>
      <c r="AW6562" s="77"/>
      <c r="AX6562" s="144"/>
      <c r="AY6562" s="144"/>
      <c r="AZ6562" s="144"/>
      <c r="BA6562" s="54"/>
      <c r="BB6562" s="54"/>
    </row>
    <row r="6563" spans="2:54" x14ac:dyDescent="0.25">
      <c r="B6563" s="77"/>
      <c r="C6563" s="77"/>
      <c r="D6563" s="77"/>
      <c r="E6563" s="77"/>
      <c r="F6563" s="77"/>
      <c r="G6563" s="77"/>
      <c r="I6563" s="78"/>
      <c r="K6563" s="78"/>
      <c r="L6563" s="77"/>
      <c r="M6563" s="78"/>
      <c r="N6563" s="78"/>
      <c r="O6563" s="78"/>
      <c r="P6563" s="78"/>
      <c r="Q6563" s="144"/>
      <c r="R6563" s="78"/>
      <c r="S6563" s="78"/>
      <c r="T6563" s="78"/>
      <c r="U6563" s="78"/>
      <c r="V6563" s="219"/>
      <c r="W6563" s="78"/>
      <c r="X6563" s="78"/>
      <c r="Y6563" s="78"/>
      <c r="Z6563" s="78"/>
      <c r="AA6563" s="77"/>
      <c r="AB6563" s="77"/>
      <c r="AC6563" s="78"/>
      <c r="AD6563" s="104"/>
      <c r="AE6563" s="78"/>
      <c r="AF6563" s="104"/>
      <c r="AG6563" s="78"/>
      <c r="AH6563" s="104"/>
      <c r="AI6563" s="78"/>
      <c r="AJ6563" s="104"/>
      <c r="AK6563" s="78"/>
      <c r="AL6563" s="78"/>
      <c r="AM6563" s="8"/>
      <c r="AN6563" s="78"/>
      <c r="AO6563" s="78"/>
      <c r="AP6563" s="78"/>
      <c r="AQ6563" s="78"/>
      <c r="AR6563" s="78"/>
      <c r="AS6563" s="78"/>
      <c r="AT6563" s="78"/>
      <c r="AU6563" s="78"/>
      <c r="AV6563" s="78"/>
      <c r="AW6563" s="77"/>
      <c r="AX6563" s="144"/>
      <c r="AY6563" s="144"/>
      <c r="AZ6563" s="144"/>
      <c r="BA6563" s="54"/>
      <c r="BB6563" s="54"/>
    </row>
    <row r="6564" spans="2:54" x14ac:dyDescent="0.25">
      <c r="B6564" s="77"/>
      <c r="C6564" s="77"/>
      <c r="D6564" s="77"/>
      <c r="E6564" s="77"/>
      <c r="F6564" s="77"/>
      <c r="G6564" s="77"/>
      <c r="I6564" s="78"/>
      <c r="K6564" s="78"/>
      <c r="L6564" s="77"/>
      <c r="M6564" s="78"/>
      <c r="N6564" s="78"/>
      <c r="O6564" s="78"/>
      <c r="P6564" s="78"/>
      <c r="Q6564" s="144"/>
      <c r="R6564" s="78"/>
      <c r="S6564" s="78"/>
      <c r="T6564" s="78"/>
      <c r="U6564" s="78"/>
      <c r="V6564" s="219"/>
      <c r="W6564" s="78"/>
      <c r="X6564" s="78"/>
      <c r="Y6564" s="78"/>
      <c r="Z6564" s="78"/>
      <c r="AA6564" s="77"/>
      <c r="AB6564" s="77"/>
      <c r="AC6564" s="78"/>
      <c r="AD6564" s="104"/>
      <c r="AE6564" s="78"/>
      <c r="AF6564" s="104"/>
      <c r="AG6564" s="78"/>
      <c r="AH6564" s="104"/>
      <c r="AI6564" s="78"/>
      <c r="AJ6564" s="104"/>
      <c r="AK6564" s="78"/>
      <c r="AL6564" s="78"/>
      <c r="AM6564" s="8"/>
      <c r="AN6564" s="78"/>
      <c r="AO6564" s="78"/>
      <c r="AP6564" s="78"/>
      <c r="AQ6564" s="78"/>
      <c r="AR6564" s="78"/>
      <c r="AS6564" s="78"/>
      <c r="AT6564" s="78"/>
      <c r="AU6564" s="78"/>
      <c r="AV6564" s="78"/>
      <c r="AW6564" s="77"/>
      <c r="AX6564" s="144"/>
      <c r="AY6564" s="144"/>
      <c r="AZ6564" s="144"/>
      <c r="BA6564" s="54"/>
      <c r="BB6564" s="54"/>
    </row>
    <row r="6565" spans="2:54" x14ac:dyDescent="0.25">
      <c r="B6565" s="77"/>
      <c r="C6565" s="77"/>
      <c r="D6565" s="77"/>
      <c r="E6565" s="77"/>
      <c r="F6565" s="77"/>
      <c r="G6565" s="77"/>
      <c r="I6565" s="78"/>
      <c r="K6565" s="78"/>
      <c r="L6565" s="77"/>
      <c r="M6565" s="78"/>
      <c r="N6565" s="78"/>
      <c r="O6565" s="78"/>
      <c r="P6565" s="78"/>
      <c r="Q6565" s="144"/>
      <c r="R6565" s="78"/>
      <c r="S6565" s="78"/>
      <c r="T6565" s="78"/>
      <c r="U6565" s="78"/>
      <c r="V6565" s="219"/>
      <c r="W6565" s="78"/>
      <c r="X6565" s="78"/>
      <c r="Y6565" s="78"/>
      <c r="Z6565" s="78"/>
      <c r="AA6565" s="77"/>
      <c r="AB6565" s="77"/>
      <c r="AC6565" s="78"/>
      <c r="AD6565" s="104"/>
      <c r="AE6565" s="78"/>
      <c r="AF6565" s="104"/>
      <c r="AG6565" s="78"/>
      <c r="AH6565" s="104"/>
      <c r="AI6565" s="78"/>
      <c r="AJ6565" s="104"/>
      <c r="AK6565" s="78"/>
      <c r="AL6565" s="78"/>
      <c r="AM6565" s="8"/>
      <c r="AN6565" s="78"/>
      <c r="AO6565" s="78"/>
      <c r="AP6565" s="78"/>
      <c r="AQ6565" s="78"/>
      <c r="AR6565" s="78"/>
      <c r="AS6565" s="78"/>
      <c r="AT6565" s="78"/>
      <c r="AU6565" s="78"/>
      <c r="AV6565" s="78"/>
      <c r="AW6565" s="77"/>
      <c r="AX6565" s="144"/>
      <c r="AY6565" s="144"/>
      <c r="AZ6565" s="144"/>
      <c r="BA6565" s="54"/>
      <c r="BB6565" s="54"/>
    </row>
    <row r="6566" spans="2:54" x14ac:dyDescent="0.25">
      <c r="B6566" s="77"/>
      <c r="C6566" s="77"/>
      <c r="D6566" s="77"/>
      <c r="E6566" s="77"/>
      <c r="F6566" s="77"/>
      <c r="G6566" s="77"/>
      <c r="I6566" s="78"/>
      <c r="K6566" s="78"/>
      <c r="L6566" s="77"/>
      <c r="M6566" s="78"/>
      <c r="N6566" s="78"/>
      <c r="O6566" s="78"/>
      <c r="P6566" s="78"/>
      <c r="Q6566" s="144"/>
      <c r="R6566" s="78"/>
      <c r="S6566" s="78"/>
      <c r="T6566" s="78"/>
      <c r="U6566" s="78"/>
      <c r="V6566" s="219"/>
      <c r="W6566" s="78"/>
      <c r="X6566" s="78"/>
      <c r="Y6566" s="78"/>
      <c r="Z6566" s="78"/>
      <c r="AA6566" s="77"/>
      <c r="AB6566" s="77"/>
      <c r="AC6566" s="78"/>
      <c r="AD6566" s="104"/>
      <c r="AE6566" s="78"/>
      <c r="AF6566" s="104"/>
      <c r="AG6566" s="78"/>
      <c r="AH6566" s="104"/>
      <c r="AI6566" s="78"/>
      <c r="AJ6566" s="104"/>
      <c r="AK6566" s="78"/>
      <c r="AL6566" s="78"/>
      <c r="AM6566" s="8"/>
      <c r="AN6566" s="78"/>
      <c r="AO6566" s="78"/>
      <c r="AP6566" s="78"/>
      <c r="AQ6566" s="78"/>
      <c r="AR6566" s="78"/>
      <c r="AS6566" s="78"/>
      <c r="AT6566" s="78"/>
      <c r="AU6566" s="78"/>
      <c r="AV6566" s="78"/>
      <c r="AW6566" s="77"/>
      <c r="AX6566" s="144"/>
      <c r="AY6566" s="144"/>
      <c r="AZ6566" s="144"/>
      <c r="BA6566" s="54"/>
      <c r="BB6566" s="54"/>
    </row>
    <row r="6567" spans="2:54" x14ac:dyDescent="0.25">
      <c r="B6567" s="77"/>
      <c r="C6567" s="77"/>
      <c r="D6567" s="77"/>
      <c r="E6567" s="77"/>
      <c r="F6567" s="77"/>
      <c r="G6567" s="77"/>
      <c r="I6567" s="78"/>
      <c r="K6567" s="78"/>
      <c r="L6567" s="77"/>
      <c r="M6567" s="78"/>
      <c r="N6567" s="78"/>
      <c r="O6567" s="78"/>
      <c r="P6567" s="78"/>
      <c r="Q6567" s="144"/>
      <c r="R6567" s="78"/>
      <c r="S6567" s="78"/>
      <c r="T6567" s="78"/>
      <c r="U6567" s="78"/>
      <c r="V6567" s="219"/>
      <c r="W6567" s="78"/>
      <c r="X6567" s="78"/>
      <c r="Y6567" s="78"/>
      <c r="Z6567" s="78"/>
      <c r="AA6567" s="77"/>
      <c r="AB6567" s="77"/>
      <c r="AC6567" s="78"/>
      <c r="AD6567" s="104"/>
      <c r="AE6567" s="78"/>
      <c r="AF6567" s="104"/>
      <c r="AG6567" s="78"/>
      <c r="AH6567" s="104"/>
      <c r="AI6567" s="78"/>
      <c r="AJ6567" s="104"/>
      <c r="AK6567" s="78"/>
      <c r="AL6567" s="78"/>
      <c r="AM6567" s="8"/>
      <c r="AN6567" s="78"/>
      <c r="AO6567" s="78"/>
      <c r="AP6567" s="78"/>
      <c r="AQ6567" s="78"/>
      <c r="AR6567" s="78"/>
      <c r="AS6567" s="78"/>
      <c r="AT6567" s="78"/>
      <c r="AU6567" s="78"/>
      <c r="AV6567" s="78"/>
      <c r="AW6567" s="77"/>
      <c r="AX6567" s="144"/>
      <c r="AY6567" s="144"/>
      <c r="AZ6567" s="144"/>
      <c r="BA6567" s="54"/>
      <c r="BB6567" s="54"/>
    </row>
    <row r="6568" spans="2:54" x14ac:dyDescent="0.25">
      <c r="B6568" s="77"/>
      <c r="C6568" s="77"/>
      <c r="D6568" s="77"/>
      <c r="E6568" s="77"/>
      <c r="F6568" s="77"/>
      <c r="G6568" s="77"/>
      <c r="I6568" s="78"/>
      <c r="K6568" s="78"/>
      <c r="L6568" s="77"/>
      <c r="M6568" s="78"/>
      <c r="N6568" s="78"/>
      <c r="O6568" s="78"/>
      <c r="P6568" s="78"/>
      <c r="Q6568" s="144"/>
      <c r="R6568" s="78"/>
      <c r="S6568" s="78"/>
      <c r="T6568" s="78"/>
      <c r="U6568" s="78"/>
      <c r="V6568" s="219"/>
      <c r="W6568" s="78"/>
      <c r="X6568" s="78"/>
      <c r="Y6568" s="78"/>
      <c r="Z6568" s="78"/>
      <c r="AA6568" s="77"/>
      <c r="AB6568" s="77"/>
      <c r="AC6568" s="78"/>
      <c r="AD6568" s="104"/>
      <c r="AE6568" s="78"/>
      <c r="AF6568" s="104"/>
      <c r="AG6568" s="78"/>
      <c r="AH6568" s="104"/>
      <c r="AI6568" s="78"/>
      <c r="AJ6568" s="104"/>
      <c r="AK6568" s="78"/>
      <c r="AL6568" s="78"/>
      <c r="AM6568" s="8"/>
      <c r="AN6568" s="78"/>
      <c r="AO6568" s="78"/>
      <c r="AP6568" s="78"/>
      <c r="AQ6568" s="78"/>
      <c r="AR6568" s="78"/>
      <c r="AS6568" s="78"/>
      <c r="AT6568" s="78"/>
      <c r="AU6568" s="78"/>
      <c r="AV6568" s="78"/>
      <c r="AW6568" s="77"/>
      <c r="AX6568" s="144"/>
      <c r="AY6568" s="144"/>
      <c r="AZ6568" s="144"/>
      <c r="BA6568" s="54"/>
      <c r="BB6568" s="54"/>
    </row>
    <row r="6569" spans="2:54" x14ac:dyDescent="0.25">
      <c r="B6569" s="77"/>
      <c r="C6569" s="77"/>
      <c r="D6569" s="77"/>
      <c r="E6569" s="77"/>
      <c r="F6569" s="77"/>
      <c r="G6569" s="77"/>
      <c r="I6569" s="78"/>
      <c r="K6569" s="78"/>
      <c r="L6569" s="77"/>
      <c r="M6569" s="78"/>
      <c r="N6569" s="78"/>
      <c r="O6569" s="78"/>
      <c r="P6569" s="78"/>
      <c r="Q6569" s="144"/>
      <c r="R6569" s="78"/>
      <c r="S6569" s="78"/>
      <c r="T6569" s="78"/>
      <c r="U6569" s="78"/>
      <c r="V6569" s="219"/>
      <c r="W6569" s="78"/>
      <c r="X6569" s="78"/>
      <c r="Y6569" s="78"/>
      <c r="Z6569" s="78"/>
      <c r="AA6569" s="77"/>
      <c r="AB6569" s="77"/>
      <c r="AC6569" s="78"/>
      <c r="AD6569" s="104"/>
      <c r="AE6569" s="78"/>
      <c r="AF6569" s="104"/>
      <c r="AG6569" s="78"/>
      <c r="AH6569" s="104"/>
      <c r="AI6569" s="78"/>
      <c r="AJ6569" s="104"/>
      <c r="AK6569" s="78"/>
      <c r="AL6569" s="78"/>
      <c r="AM6569" s="8"/>
      <c r="AN6569" s="78"/>
      <c r="AO6569" s="78"/>
      <c r="AP6569" s="78"/>
      <c r="AQ6569" s="78"/>
      <c r="AR6569" s="78"/>
      <c r="AS6569" s="78"/>
      <c r="AT6569" s="78"/>
      <c r="AU6569" s="78"/>
      <c r="AV6569" s="78"/>
      <c r="AW6569" s="77"/>
      <c r="AX6569" s="144"/>
      <c r="AY6569" s="144"/>
      <c r="AZ6569" s="144"/>
      <c r="BA6569" s="54"/>
      <c r="BB6569" s="54"/>
    </row>
    <row r="6570" spans="2:54" x14ac:dyDescent="0.25">
      <c r="B6570" s="77"/>
      <c r="C6570" s="77"/>
      <c r="D6570" s="77"/>
      <c r="E6570" s="77"/>
      <c r="F6570" s="77"/>
      <c r="G6570" s="77"/>
      <c r="I6570" s="78"/>
      <c r="K6570" s="78"/>
      <c r="L6570" s="77"/>
      <c r="M6570" s="78"/>
      <c r="N6570" s="78"/>
      <c r="O6570" s="78"/>
      <c r="P6570" s="78"/>
      <c r="Q6570" s="144"/>
      <c r="R6570" s="78"/>
      <c r="S6570" s="78"/>
      <c r="T6570" s="78"/>
      <c r="U6570" s="78"/>
      <c r="V6570" s="219"/>
      <c r="W6570" s="78"/>
      <c r="X6570" s="78"/>
      <c r="Y6570" s="78"/>
      <c r="Z6570" s="78"/>
      <c r="AA6570" s="77"/>
      <c r="AB6570" s="77"/>
      <c r="AC6570" s="78"/>
      <c r="AD6570" s="104"/>
      <c r="AE6570" s="78"/>
      <c r="AF6570" s="104"/>
      <c r="AG6570" s="78"/>
      <c r="AH6570" s="104"/>
      <c r="AI6570" s="78"/>
      <c r="AJ6570" s="104"/>
      <c r="AK6570" s="78"/>
      <c r="AL6570" s="78"/>
      <c r="AM6570" s="8"/>
      <c r="AN6570" s="78"/>
      <c r="AO6570" s="78"/>
      <c r="AP6570" s="78"/>
      <c r="AQ6570" s="78"/>
      <c r="AR6570" s="78"/>
      <c r="AS6570" s="78"/>
      <c r="AT6570" s="78"/>
      <c r="AU6570" s="78"/>
      <c r="AV6570" s="78"/>
      <c r="AW6570" s="77"/>
      <c r="AX6570" s="144"/>
      <c r="AY6570" s="144"/>
      <c r="AZ6570" s="144"/>
      <c r="BA6570" s="54"/>
      <c r="BB6570" s="54"/>
    </row>
    <row r="6571" spans="2:54" x14ac:dyDescent="0.25">
      <c r="B6571" s="77"/>
      <c r="C6571" s="77"/>
      <c r="D6571" s="77"/>
      <c r="E6571" s="77"/>
      <c r="F6571" s="77"/>
      <c r="G6571" s="77"/>
      <c r="I6571" s="78"/>
      <c r="K6571" s="78"/>
      <c r="L6571" s="77"/>
      <c r="M6571" s="78"/>
      <c r="N6571" s="78"/>
      <c r="O6571" s="78"/>
      <c r="P6571" s="78"/>
      <c r="Q6571" s="144"/>
      <c r="R6571" s="78"/>
      <c r="S6571" s="78"/>
      <c r="T6571" s="78"/>
      <c r="U6571" s="78"/>
      <c r="V6571" s="219"/>
      <c r="W6571" s="78"/>
      <c r="X6571" s="78"/>
      <c r="Y6571" s="78"/>
      <c r="Z6571" s="78"/>
      <c r="AA6571" s="77"/>
      <c r="AB6571" s="77"/>
      <c r="AC6571" s="78"/>
      <c r="AD6571" s="104"/>
      <c r="AE6571" s="78"/>
      <c r="AF6571" s="104"/>
      <c r="AG6571" s="78"/>
      <c r="AH6571" s="104"/>
      <c r="AI6571" s="78"/>
      <c r="AJ6571" s="104"/>
      <c r="AK6571" s="78"/>
      <c r="AL6571" s="78"/>
      <c r="AM6571" s="8"/>
      <c r="AN6571" s="78"/>
      <c r="AO6571" s="78"/>
      <c r="AP6571" s="78"/>
      <c r="AQ6571" s="78"/>
      <c r="AR6571" s="78"/>
      <c r="AS6571" s="78"/>
      <c r="AT6571" s="78"/>
      <c r="AU6571" s="78"/>
      <c r="AV6571" s="78"/>
      <c r="AW6571" s="77"/>
      <c r="AX6571" s="144"/>
      <c r="AY6571" s="144"/>
      <c r="AZ6571" s="144"/>
      <c r="BA6571" s="54"/>
      <c r="BB6571" s="54"/>
    </row>
    <row r="6572" spans="2:54" x14ac:dyDescent="0.25">
      <c r="B6572" s="77"/>
      <c r="C6572" s="77"/>
      <c r="D6572" s="77"/>
      <c r="E6572" s="77"/>
      <c r="F6572" s="77"/>
      <c r="G6572" s="77"/>
      <c r="I6572" s="78"/>
      <c r="K6572" s="78"/>
      <c r="L6572" s="77"/>
      <c r="M6572" s="78"/>
      <c r="N6572" s="78"/>
      <c r="O6572" s="78"/>
      <c r="P6572" s="78"/>
      <c r="Q6572" s="144"/>
      <c r="R6572" s="78"/>
      <c r="S6572" s="78"/>
      <c r="T6572" s="78"/>
      <c r="U6572" s="78"/>
      <c r="V6572" s="219"/>
      <c r="W6572" s="78"/>
      <c r="X6572" s="78"/>
      <c r="Y6572" s="78"/>
      <c r="Z6572" s="78"/>
      <c r="AA6572" s="77"/>
      <c r="AB6572" s="77"/>
      <c r="AC6572" s="78"/>
      <c r="AD6572" s="104"/>
      <c r="AE6572" s="78"/>
      <c r="AF6572" s="104"/>
      <c r="AG6572" s="78"/>
      <c r="AH6572" s="104"/>
      <c r="AI6572" s="78"/>
      <c r="AJ6572" s="104"/>
      <c r="AK6572" s="78"/>
      <c r="AL6572" s="78"/>
      <c r="AM6572" s="8"/>
      <c r="AN6572" s="78"/>
      <c r="AO6572" s="78"/>
      <c r="AP6572" s="78"/>
      <c r="AQ6572" s="78"/>
      <c r="AR6572" s="78"/>
      <c r="AS6572" s="78"/>
      <c r="AT6572" s="78"/>
      <c r="AU6572" s="78"/>
      <c r="AV6572" s="78"/>
      <c r="AW6572" s="77"/>
      <c r="AX6572" s="144"/>
      <c r="AY6572" s="144"/>
      <c r="AZ6572" s="144"/>
      <c r="BA6572" s="54"/>
      <c r="BB6572" s="54"/>
    </row>
    <row r="6573" spans="2:54" x14ac:dyDescent="0.25">
      <c r="B6573" s="77"/>
      <c r="C6573" s="77"/>
      <c r="D6573" s="77"/>
      <c r="E6573" s="77"/>
      <c r="F6573" s="77"/>
      <c r="G6573" s="77"/>
      <c r="I6573" s="78"/>
      <c r="K6573" s="78"/>
      <c r="L6573" s="77"/>
      <c r="M6573" s="78"/>
      <c r="N6573" s="78"/>
      <c r="O6573" s="78"/>
      <c r="P6573" s="78"/>
      <c r="Q6573" s="144"/>
      <c r="R6573" s="78"/>
      <c r="S6573" s="78"/>
      <c r="T6573" s="78"/>
      <c r="U6573" s="78"/>
      <c r="V6573" s="219"/>
      <c r="W6573" s="78"/>
      <c r="X6573" s="78"/>
      <c r="Y6573" s="78"/>
      <c r="Z6573" s="78"/>
      <c r="AA6573" s="77"/>
      <c r="AB6573" s="77"/>
      <c r="AC6573" s="78"/>
      <c r="AD6573" s="104"/>
      <c r="AE6573" s="78"/>
      <c r="AF6573" s="104"/>
      <c r="AG6573" s="78"/>
      <c r="AH6573" s="104"/>
      <c r="AI6573" s="78"/>
      <c r="AJ6573" s="104"/>
      <c r="AK6573" s="78"/>
      <c r="AL6573" s="78"/>
      <c r="AM6573" s="8"/>
      <c r="AN6573" s="78"/>
      <c r="AO6573" s="78"/>
      <c r="AP6573" s="78"/>
      <c r="AQ6573" s="78"/>
      <c r="AR6573" s="78"/>
      <c r="AS6573" s="78"/>
      <c r="AT6573" s="78"/>
      <c r="AU6573" s="78"/>
      <c r="AV6573" s="78"/>
      <c r="AW6573" s="77"/>
      <c r="AX6573" s="144"/>
      <c r="AY6573" s="144"/>
      <c r="AZ6573" s="144"/>
      <c r="BA6573" s="54"/>
      <c r="BB6573" s="54"/>
    </row>
    <row r="6574" spans="2:54" x14ac:dyDescent="0.25">
      <c r="B6574" s="77"/>
      <c r="C6574" s="77"/>
      <c r="D6574" s="77"/>
      <c r="E6574" s="77"/>
      <c r="F6574" s="77"/>
      <c r="G6574" s="77"/>
      <c r="I6574" s="78"/>
      <c r="K6574" s="78"/>
      <c r="L6574" s="77"/>
      <c r="M6574" s="78"/>
      <c r="N6574" s="78"/>
      <c r="O6574" s="78"/>
      <c r="P6574" s="78"/>
      <c r="Q6574" s="144"/>
      <c r="R6574" s="78"/>
      <c r="S6574" s="78"/>
      <c r="T6574" s="78"/>
      <c r="U6574" s="78"/>
      <c r="V6574" s="219"/>
      <c r="W6574" s="78"/>
      <c r="X6574" s="78"/>
      <c r="Y6574" s="78"/>
      <c r="Z6574" s="78"/>
      <c r="AA6574" s="77"/>
      <c r="AB6574" s="77"/>
      <c r="AC6574" s="78"/>
      <c r="AD6574" s="104"/>
      <c r="AE6574" s="78"/>
      <c r="AF6574" s="104"/>
      <c r="AG6574" s="78"/>
      <c r="AH6574" s="104"/>
      <c r="AI6574" s="78"/>
      <c r="AJ6574" s="104"/>
      <c r="AK6574" s="78"/>
      <c r="AL6574" s="78"/>
      <c r="AM6574" s="8"/>
      <c r="AN6574" s="78"/>
      <c r="AO6574" s="78"/>
      <c r="AP6574" s="78"/>
      <c r="AQ6574" s="78"/>
      <c r="AR6574" s="78"/>
      <c r="AS6574" s="78"/>
      <c r="AT6574" s="78"/>
      <c r="AU6574" s="78"/>
      <c r="AV6574" s="78"/>
      <c r="AW6574" s="77"/>
      <c r="AX6574" s="144"/>
      <c r="AY6574" s="144"/>
      <c r="AZ6574" s="144"/>
      <c r="BA6574" s="54"/>
      <c r="BB6574" s="54"/>
    </row>
    <row r="6575" spans="2:54" x14ac:dyDescent="0.25">
      <c r="B6575" s="77"/>
      <c r="C6575" s="77"/>
      <c r="D6575" s="77"/>
      <c r="E6575" s="77"/>
      <c r="F6575" s="77"/>
      <c r="G6575" s="77"/>
      <c r="I6575" s="78"/>
      <c r="K6575" s="78"/>
      <c r="L6575" s="77"/>
      <c r="M6575" s="78"/>
      <c r="N6575" s="78"/>
      <c r="O6575" s="78"/>
      <c r="P6575" s="78"/>
      <c r="Q6575" s="144"/>
      <c r="R6575" s="78"/>
      <c r="S6575" s="78"/>
      <c r="T6575" s="78"/>
      <c r="U6575" s="78"/>
      <c r="V6575" s="219"/>
      <c r="W6575" s="78"/>
      <c r="X6575" s="78"/>
      <c r="Y6575" s="78"/>
      <c r="Z6575" s="78"/>
      <c r="AA6575" s="77"/>
      <c r="AB6575" s="77"/>
      <c r="AC6575" s="78"/>
      <c r="AD6575" s="104"/>
      <c r="AE6575" s="78"/>
      <c r="AF6575" s="104"/>
      <c r="AG6575" s="78"/>
      <c r="AH6575" s="104"/>
      <c r="AI6575" s="78"/>
      <c r="AJ6575" s="104"/>
      <c r="AK6575" s="78"/>
      <c r="AL6575" s="78"/>
      <c r="AM6575" s="8"/>
      <c r="AN6575" s="78"/>
      <c r="AO6575" s="78"/>
      <c r="AP6575" s="78"/>
      <c r="AQ6575" s="78"/>
      <c r="AR6575" s="78"/>
      <c r="AS6575" s="78"/>
      <c r="AT6575" s="78"/>
      <c r="AU6575" s="78"/>
      <c r="AV6575" s="78"/>
      <c r="AW6575" s="77"/>
      <c r="AX6575" s="144"/>
      <c r="AY6575" s="144"/>
      <c r="AZ6575" s="144"/>
      <c r="BA6575" s="54"/>
      <c r="BB6575" s="54"/>
    </row>
    <row r="6576" spans="2:54" x14ac:dyDescent="0.25">
      <c r="B6576" s="77"/>
      <c r="C6576" s="77"/>
      <c r="D6576" s="77"/>
      <c r="E6576" s="77"/>
      <c r="F6576" s="77"/>
      <c r="G6576" s="77"/>
      <c r="I6576" s="78"/>
      <c r="K6576" s="78"/>
      <c r="L6576" s="77"/>
      <c r="M6576" s="78"/>
      <c r="N6576" s="78"/>
      <c r="O6576" s="78"/>
      <c r="P6576" s="78"/>
      <c r="Q6576" s="144"/>
      <c r="R6576" s="78"/>
      <c r="S6576" s="78"/>
      <c r="T6576" s="78"/>
      <c r="U6576" s="78"/>
      <c r="V6576" s="219"/>
      <c r="W6576" s="78"/>
      <c r="X6576" s="78"/>
      <c r="Y6576" s="78"/>
      <c r="Z6576" s="78"/>
      <c r="AA6576" s="77"/>
      <c r="AB6576" s="77"/>
      <c r="AC6576" s="78"/>
      <c r="AD6576" s="104"/>
      <c r="AE6576" s="78"/>
      <c r="AF6576" s="104"/>
      <c r="AG6576" s="78"/>
      <c r="AH6576" s="104"/>
      <c r="AI6576" s="78"/>
      <c r="AJ6576" s="104"/>
      <c r="AK6576" s="78"/>
      <c r="AL6576" s="78"/>
      <c r="AM6576" s="8"/>
      <c r="AN6576" s="78"/>
      <c r="AO6576" s="78"/>
      <c r="AP6576" s="78"/>
      <c r="AQ6576" s="78"/>
      <c r="AR6576" s="78"/>
      <c r="AS6576" s="78"/>
      <c r="AT6576" s="78"/>
      <c r="AU6576" s="78"/>
      <c r="AV6576" s="78"/>
      <c r="AW6576" s="77"/>
      <c r="AX6576" s="144"/>
      <c r="AY6576" s="144"/>
      <c r="AZ6576" s="144"/>
      <c r="BA6576" s="54"/>
      <c r="BB6576" s="54"/>
    </row>
    <row r="6577" spans="2:54" x14ac:dyDescent="0.25">
      <c r="B6577" s="77"/>
      <c r="C6577" s="77"/>
      <c r="D6577" s="77"/>
      <c r="E6577" s="77"/>
      <c r="F6577" s="77"/>
      <c r="G6577" s="77"/>
      <c r="I6577" s="78"/>
      <c r="K6577" s="78"/>
      <c r="L6577" s="77"/>
      <c r="M6577" s="78"/>
      <c r="N6577" s="78"/>
      <c r="O6577" s="78"/>
      <c r="P6577" s="78"/>
      <c r="Q6577" s="144"/>
      <c r="R6577" s="78"/>
      <c r="S6577" s="78"/>
      <c r="T6577" s="78"/>
      <c r="U6577" s="78"/>
      <c r="V6577" s="219"/>
      <c r="W6577" s="78"/>
      <c r="X6577" s="78"/>
      <c r="Y6577" s="78"/>
      <c r="Z6577" s="78"/>
      <c r="AA6577" s="77"/>
      <c r="AB6577" s="77"/>
      <c r="AC6577" s="78"/>
      <c r="AD6577" s="104"/>
      <c r="AE6577" s="78"/>
      <c r="AF6577" s="104"/>
      <c r="AG6577" s="78"/>
      <c r="AH6577" s="104"/>
      <c r="AI6577" s="78"/>
      <c r="AJ6577" s="104"/>
      <c r="AK6577" s="78"/>
      <c r="AL6577" s="78"/>
      <c r="AM6577" s="8"/>
      <c r="AN6577" s="78"/>
      <c r="AO6577" s="78"/>
      <c r="AP6577" s="78"/>
      <c r="AQ6577" s="78"/>
      <c r="AR6577" s="78"/>
      <c r="AS6577" s="78"/>
      <c r="AT6577" s="78"/>
      <c r="AU6577" s="78"/>
      <c r="AV6577" s="78"/>
      <c r="AW6577" s="77"/>
      <c r="AX6577" s="144"/>
      <c r="AY6577" s="144"/>
      <c r="AZ6577" s="144"/>
      <c r="BA6577" s="54"/>
      <c r="BB6577" s="54"/>
    </row>
    <row r="6578" spans="2:54" x14ac:dyDescent="0.25">
      <c r="B6578" s="77"/>
      <c r="C6578" s="77"/>
      <c r="D6578" s="77"/>
      <c r="E6578" s="77"/>
      <c r="F6578" s="77"/>
      <c r="G6578" s="77"/>
      <c r="I6578" s="78"/>
      <c r="K6578" s="78"/>
      <c r="L6578" s="77"/>
      <c r="M6578" s="78"/>
      <c r="N6578" s="78"/>
      <c r="O6578" s="78"/>
      <c r="P6578" s="78"/>
      <c r="Q6578" s="144"/>
      <c r="R6578" s="78"/>
      <c r="S6578" s="78"/>
      <c r="T6578" s="78"/>
      <c r="U6578" s="78"/>
      <c r="V6578" s="219"/>
      <c r="W6578" s="78"/>
      <c r="X6578" s="78"/>
      <c r="Y6578" s="78"/>
      <c r="Z6578" s="78"/>
      <c r="AA6578" s="77"/>
      <c r="AB6578" s="77"/>
      <c r="AC6578" s="78"/>
      <c r="AD6578" s="104"/>
      <c r="AE6578" s="78"/>
      <c r="AF6578" s="104"/>
      <c r="AG6578" s="78"/>
      <c r="AH6578" s="104"/>
      <c r="AI6578" s="78"/>
      <c r="AJ6578" s="104"/>
      <c r="AK6578" s="78"/>
      <c r="AL6578" s="78"/>
      <c r="AM6578" s="8"/>
      <c r="AN6578" s="78"/>
      <c r="AO6578" s="78"/>
      <c r="AP6578" s="78"/>
      <c r="AQ6578" s="78"/>
      <c r="AR6578" s="78"/>
      <c r="AS6578" s="78"/>
      <c r="AT6578" s="78"/>
      <c r="AU6578" s="78"/>
      <c r="AV6578" s="78"/>
      <c r="AW6578" s="77"/>
      <c r="AX6578" s="144"/>
      <c r="AY6578" s="144"/>
      <c r="AZ6578" s="144"/>
      <c r="BA6578" s="54"/>
      <c r="BB6578" s="54"/>
    </row>
    <row r="6579" spans="2:54" x14ac:dyDescent="0.25">
      <c r="B6579" s="77"/>
      <c r="C6579" s="77"/>
      <c r="D6579" s="77"/>
      <c r="E6579" s="77"/>
      <c r="F6579" s="77"/>
      <c r="G6579" s="77"/>
      <c r="I6579" s="78"/>
      <c r="K6579" s="78"/>
      <c r="L6579" s="77"/>
      <c r="M6579" s="78"/>
      <c r="N6579" s="78"/>
      <c r="O6579" s="78"/>
      <c r="P6579" s="78"/>
      <c r="Q6579" s="144"/>
      <c r="R6579" s="78"/>
      <c r="S6579" s="78"/>
      <c r="T6579" s="78"/>
      <c r="U6579" s="78"/>
      <c r="V6579" s="219"/>
      <c r="W6579" s="78"/>
      <c r="X6579" s="78"/>
      <c r="Y6579" s="78"/>
      <c r="Z6579" s="78"/>
      <c r="AA6579" s="77"/>
      <c r="AB6579" s="77"/>
      <c r="AC6579" s="78"/>
      <c r="AD6579" s="104"/>
      <c r="AE6579" s="78"/>
      <c r="AF6579" s="104"/>
      <c r="AG6579" s="78"/>
      <c r="AH6579" s="104"/>
      <c r="AI6579" s="78"/>
      <c r="AJ6579" s="104"/>
      <c r="AK6579" s="78"/>
      <c r="AL6579" s="78"/>
      <c r="AM6579" s="8"/>
      <c r="AN6579" s="78"/>
      <c r="AO6579" s="78"/>
      <c r="AP6579" s="78"/>
      <c r="AQ6579" s="78"/>
      <c r="AR6579" s="78"/>
      <c r="AS6579" s="78"/>
      <c r="AT6579" s="78"/>
      <c r="AU6579" s="78"/>
      <c r="AV6579" s="78"/>
      <c r="AW6579" s="77"/>
      <c r="AX6579" s="144"/>
      <c r="AY6579" s="144"/>
      <c r="AZ6579" s="144"/>
      <c r="BA6579" s="54"/>
      <c r="BB6579" s="54"/>
    </row>
    <row r="6580" spans="2:54" x14ac:dyDescent="0.25">
      <c r="B6580" s="77"/>
      <c r="C6580" s="77"/>
      <c r="D6580" s="77"/>
      <c r="E6580" s="77"/>
      <c r="F6580" s="77"/>
      <c r="G6580" s="77"/>
      <c r="I6580" s="78"/>
      <c r="K6580" s="78"/>
      <c r="L6580" s="77"/>
      <c r="M6580" s="78"/>
      <c r="N6580" s="78"/>
      <c r="O6580" s="78"/>
      <c r="P6580" s="78"/>
      <c r="Q6580" s="144"/>
      <c r="R6580" s="78"/>
      <c r="S6580" s="78"/>
      <c r="T6580" s="78"/>
      <c r="U6580" s="78"/>
      <c r="V6580" s="219"/>
      <c r="W6580" s="78"/>
      <c r="X6580" s="78"/>
      <c r="Y6580" s="78"/>
      <c r="Z6580" s="78"/>
      <c r="AA6580" s="77"/>
      <c r="AB6580" s="77"/>
      <c r="AC6580" s="78"/>
      <c r="AD6580" s="104"/>
      <c r="AE6580" s="78"/>
      <c r="AF6580" s="104"/>
      <c r="AG6580" s="78"/>
      <c r="AH6580" s="104"/>
      <c r="AI6580" s="78"/>
      <c r="AJ6580" s="104"/>
      <c r="AK6580" s="78"/>
      <c r="AL6580" s="78"/>
      <c r="AM6580" s="8"/>
      <c r="AN6580" s="78"/>
      <c r="AO6580" s="78"/>
      <c r="AP6580" s="78"/>
      <c r="AQ6580" s="78"/>
      <c r="AR6580" s="78"/>
      <c r="AS6580" s="78"/>
      <c r="AT6580" s="78"/>
      <c r="AU6580" s="78"/>
      <c r="AV6580" s="78"/>
      <c r="AW6580" s="77"/>
      <c r="AX6580" s="144"/>
      <c r="AY6580" s="144"/>
      <c r="AZ6580" s="144"/>
      <c r="BA6580" s="54"/>
      <c r="BB6580" s="54"/>
    </row>
    <row r="6581" spans="2:54" x14ac:dyDescent="0.25">
      <c r="B6581" s="77"/>
      <c r="C6581" s="77"/>
      <c r="D6581" s="77"/>
      <c r="E6581" s="77"/>
      <c r="F6581" s="77"/>
      <c r="G6581" s="77"/>
      <c r="I6581" s="78"/>
      <c r="K6581" s="78"/>
      <c r="L6581" s="77"/>
      <c r="M6581" s="78"/>
      <c r="N6581" s="78"/>
      <c r="O6581" s="78"/>
      <c r="P6581" s="78"/>
      <c r="Q6581" s="144"/>
      <c r="R6581" s="78"/>
      <c r="S6581" s="78"/>
      <c r="T6581" s="78"/>
      <c r="U6581" s="78"/>
      <c r="V6581" s="219"/>
      <c r="W6581" s="78"/>
      <c r="X6581" s="78"/>
      <c r="Y6581" s="78"/>
      <c r="Z6581" s="78"/>
      <c r="AA6581" s="77"/>
      <c r="AB6581" s="77"/>
      <c r="AC6581" s="78"/>
      <c r="AD6581" s="104"/>
      <c r="AE6581" s="78"/>
      <c r="AF6581" s="104"/>
      <c r="AG6581" s="78"/>
      <c r="AH6581" s="104"/>
      <c r="AI6581" s="78"/>
      <c r="AJ6581" s="104"/>
      <c r="AK6581" s="78"/>
      <c r="AL6581" s="78"/>
      <c r="AM6581" s="8"/>
      <c r="AN6581" s="78"/>
      <c r="AO6581" s="78"/>
      <c r="AP6581" s="78"/>
      <c r="AQ6581" s="78"/>
      <c r="AR6581" s="78"/>
      <c r="AS6581" s="78"/>
      <c r="AT6581" s="78"/>
      <c r="AU6581" s="78"/>
      <c r="AV6581" s="78"/>
      <c r="AW6581" s="77"/>
      <c r="AX6581" s="144"/>
      <c r="AY6581" s="144"/>
      <c r="AZ6581" s="144"/>
      <c r="BA6581" s="54"/>
      <c r="BB6581" s="54"/>
    </row>
    <row r="6582" spans="2:54" x14ac:dyDescent="0.25">
      <c r="B6582" s="77"/>
      <c r="C6582" s="77"/>
      <c r="D6582" s="77"/>
      <c r="E6582" s="77"/>
      <c r="F6582" s="77"/>
      <c r="G6582" s="77"/>
      <c r="I6582" s="78"/>
      <c r="K6582" s="78"/>
      <c r="L6582" s="77"/>
      <c r="M6582" s="78"/>
      <c r="N6582" s="78"/>
      <c r="O6582" s="78"/>
      <c r="P6582" s="78"/>
      <c r="Q6582" s="144"/>
      <c r="R6582" s="78"/>
      <c r="S6582" s="78"/>
      <c r="T6582" s="78"/>
      <c r="U6582" s="78"/>
      <c r="V6582" s="219"/>
      <c r="W6582" s="78"/>
      <c r="X6582" s="78"/>
      <c r="Y6582" s="78"/>
      <c r="Z6582" s="78"/>
      <c r="AA6582" s="77"/>
      <c r="AB6582" s="77"/>
      <c r="AC6582" s="78"/>
      <c r="AD6582" s="104"/>
      <c r="AE6582" s="78"/>
      <c r="AF6582" s="104"/>
      <c r="AG6582" s="78"/>
      <c r="AH6582" s="104"/>
      <c r="AI6582" s="78"/>
      <c r="AJ6582" s="104"/>
      <c r="AK6582" s="78"/>
      <c r="AL6582" s="78"/>
      <c r="AM6582" s="8"/>
      <c r="AN6582" s="78"/>
      <c r="AO6582" s="78"/>
      <c r="AP6582" s="78"/>
      <c r="AQ6582" s="78"/>
      <c r="AR6582" s="78"/>
      <c r="AS6582" s="78"/>
      <c r="AT6582" s="78"/>
      <c r="AU6582" s="78"/>
      <c r="AV6582" s="78"/>
      <c r="AW6582" s="77"/>
      <c r="AX6582" s="144"/>
      <c r="AY6582" s="144"/>
      <c r="AZ6582" s="144"/>
      <c r="BA6582" s="54"/>
      <c r="BB6582" s="54"/>
    </row>
    <row r="6583" spans="2:54" x14ac:dyDescent="0.25">
      <c r="B6583" s="77"/>
      <c r="C6583" s="77"/>
      <c r="D6583" s="77"/>
      <c r="E6583" s="77"/>
      <c r="F6583" s="77"/>
      <c r="G6583" s="77"/>
      <c r="I6583" s="78"/>
      <c r="K6583" s="78"/>
      <c r="L6583" s="77"/>
      <c r="M6583" s="78"/>
      <c r="N6583" s="78"/>
      <c r="O6583" s="78"/>
      <c r="P6583" s="78"/>
      <c r="Q6583" s="144"/>
      <c r="R6583" s="78"/>
      <c r="S6583" s="78"/>
      <c r="T6583" s="78"/>
      <c r="U6583" s="78"/>
      <c r="V6583" s="219"/>
      <c r="W6583" s="78"/>
      <c r="X6583" s="78"/>
      <c r="Y6583" s="78"/>
      <c r="Z6583" s="78"/>
      <c r="AA6583" s="77"/>
      <c r="AB6583" s="77"/>
      <c r="AC6583" s="78"/>
      <c r="AD6583" s="104"/>
      <c r="AE6583" s="78"/>
      <c r="AF6583" s="104"/>
      <c r="AG6583" s="78"/>
      <c r="AH6583" s="104"/>
      <c r="AI6583" s="78"/>
      <c r="AJ6583" s="104"/>
      <c r="AK6583" s="78"/>
      <c r="AL6583" s="78"/>
      <c r="AM6583" s="8"/>
      <c r="AN6583" s="78"/>
      <c r="AO6583" s="78"/>
      <c r="AP6583" s="78"/>
      <c r="AQ6583" s="78"/>
      <c r="AR6583" s="78"/>
      <c r="AS6583" s="78"/>
      <c r="AT6583" s="78"/>
      <c r="AU6583" s="78"/>
      <c r="AV6583" s="78"/>
      <c r="AW6583" s="77"/>
      <c r="AX6583" s="144"/>
      <c r="AY6583" s="144"/>
      <c r="AZ6583" s="144"/>
      <c r="BA6583" s="54"/>
      <c r="BB6583" s="54"/>
    </row>
    <row r="6584" spans="2:54" x14ac:dyDescent="0.25">
      <c r="B6584" s="77"/>
      <c r="C6584" s="77"/>
      <c r="D6584" s="77"/>
      <c r="E6584" s="77"/>
      <c r="F6584" s="77"/>
      <c r="G6584" s="77"/>
      <c r="I6584" s="78"/>
      <c r="K6584" s="78"/>
      <c r="L6584" s="77"/>
      <c r="M6584" s="78"/>
      <c r="N6584" s="78"/>
      <c r="O6584" s="78"/>
      <c r="P6584" s="78"/>
      <c r="Q6584" s="144"/>
      <c r="R6584" s="78"/>
      <c r="S6584" s="78"/>
      <c r="T6584" s="78"/>
      <c r="U6584" s="78"/>
      <c r="V6584" s="219"/>
      <c r="W6584" s="78"/>
      <c r="X6584" s="78"/>
      <c r="Y6584" s="78"/>
      <c r="Z6584" s="78"/>
      <c r="AA6584" s="77"/>
      <c r="AB6584" s="77"/>
      <c r="AC6584" s="78"/>
      <c r="AD6584" s="104"/>
      <c r="AE6584" s="78"/>
      <c r="AF6584" s="104"/>
      <c r="AG6584" s="78"/>
      <c r="AH6584" s="104"/>
      <c r="AI6584" s="78"/>
      <c r="AJ6584" s="104"/>
      <c r="AK6584" s="78"/>
      <c r="AL6584" s="78"/>
      <c r="AM6584" s="8"/>
      <c r="AN6584" s="78"/>
      <c r="AO6584" s="78"/>
      <c r="AP6584" s="78"/>
      <c r="AQ6584" s="78"/>
      <c r="AR6584" s="78"/>
      <c r="AS6584" s="78"/>
      <c r="AT6584" s="78"/>
      <c r="AU6584" s="78"/>
      <c r="AV6584" s="78"/>
      <c r="AW6584" s="77"/>
      <c r="AX6584" s="144"/>
      <c r="AY6584" s="144"/>
      <c r="AZ6584" s="144"/>
      <c r="BA6584" s="54"/>
      <c r="BB6584" s="54"/>
    </row>
    <row r="6585" spans="2:54" x14ac:dyDescent="0.25">
      <c r="B6585" s="77"/>
      <c r="C6585" s="77"/>
      <c r="D6585" s="77"/>
      <c r="E6585" s="77"/>
      <c r="F6585" s="77"/>
      <c r="G6585" s="77"/>
      <c r="I6585" s="78"/>
      <c r="K6585" s="78"/>
      <c r="L6585" s="77"/>
      <c r="M6585" s="78"/>
      <c r="N6585" s="78"/>
      <c r="O6585" s="78"/>
      <c r="P6585" s="78"/>
      <c r="Q6585" s="144"/>
      <c r="R6585" s="78"/>
      <c r="S6585" s="78"/>
      <c r="T6585" s="78"/>
      <c r="U6585" s="78"/>
      <c r="V6585" s="219"/>
      <c r="W6585" s="78"/>
      <c r="X6585" s="78"/>
      <c r="Y6585" s="78"/>
      <c r="Z6585" s="78"/>
      <c r="AA6585" s="77"/>
      <c r="AB6585" s="77"/>
      <c r="AC6585" s="78"/>
      <c r="AD6585" s="104"/>
      <c r="AE6585" s="78"/>
      <c r="AF6585" s="104"/>
      <c r="AG6585" s="78"/>
      <c r="AH6585" s="104"/>
      <c r="AI6585" s="78"/>
      <c r="AJ6585" s="104"/>
      <c r="AK6585" s="78"/>
      <c r="AL6585" s="78"/>
      <c r="AM6585" s="8"/>
      <c r="AN6585" s="78"/>
      <c r="AO6585" s="78"/>
      <c r="AP6585" s="78"/>
      <c r="AQ6585" s="78"/>
      <c r="AR6585" s="78"/>
      <c r="AS6585" s="78"/>
      <c r="AT6585" s="78"/>
      <c r="AU6585" s="78"/>
      <c r="AV6585" s="78"/>
      <c r="AW6585" s="77"/>
      <c r="AX6585" s="144"/>
      <c r="AY6585" s="144"/>
      <c r="AZ6585" s="144"/>
      <c r="BA6585" s="54"/>
      <c r="BB6585" s="54"/>
    </row>
    <row r="6586" spans="2:54" x14ac:dyDescent="0.25">
      <c r="B6586" s="77"/>
      <c r="C6586" s="77"/>
      <c r="D6586" s="77"/>
      <c r="E6586" s="77"/>
      <c r="F6586" s="77"/>
      <c r="G6586" s="77"/>
      <c r="I6586" s="78"/>
      <c r="K6586" s="78"/>
      <c r="L6586" s="77"/>
      <c r="M6586" s="78"/>
      <c r="N6586" s="78"/>
      <c r="O6586" s="78"/>
      <c r="P6586" s="78"/>
      <c r="Q6586" s="144"/>
      <c r="R6586" s="78"/>
      <c r="S6586" s="78"/>
      <c r="T6586" s="78"/>
      <c r="U6586" s="78"/>
      <c r="V6586" s="219"/>
      <c r="W6586" s="78"/>
      <c r="X6586" s="78"/>
      <c r="Y6586" s="78"/>
      <c r="Z6586" s="78"/>
      <c r="AA6586" s="77"/>
      <c r="AB6586" s="77"/>
      <c r="AC6586" s="78"/>
      <c r="AD6586" s="104"/>
      <c r="AE6586" s="78"/>
      <c r="AF6586" s="104"/>
      <c r="AG6586" s="78"/>
      <c r="AH6586" s="104"/>
      <c r="AI6586" s="78"/>
      <c r="AJ6586" s="104"/>
      <c r="AK6586" s="78"/>
      <c r="AL6586" s="78"/>
      <c r="AM6586" s="8"/>
      <c r="AN6586" s="78"/>
      <c r="AO6586" s="78"/>
      <c r="AP6586" s="78"/>
      <c r="AQ6586" s="78"/>
      <c r="AR6586" s="78"/>
      <c r="AS6586" s="78"/>
      <c r="AT6586" s="78"/>
      <c r="AU6586" s="78"/>
      <c r="AV6586" s="78"/>
      <c r="AW6586" s="77"/>
      <c r="AX6586" s="144"/>
      <c r="AY6586" s="144"/>
      <c r="AZ6586" s="144"/>
      <c r="BA6586" s="54"/>
      <c r="BB6586" s="54"/>
    </row>
    <row r="6587" spans="2:54" x14ac:dyDescent="0.25">
      <c r="B6587" s="77"/>
      <c r="C6587" s="77"/>
      <c r="D6587" s="77"/>
      <c r="E6587" s="77"/>
      <c r="F6587" s="77"/>
      <c r="G6587" s="77"/>
      <c r="I6587" s="78"/>
      <c r="K6587" s="78"/>
      <c r="L6587" s="77"/>
      <c r="M6587" s="78"/>
      <c r="N6587" s="78"/>
      <c r="O6587" s="78"/>
      <c r="P6587" s="78"/>
      <c r="Q6587" s="144"/>
      <c r="R6587" s="78"/>
      <c r="S6587" s="78"/>
      <c r="T6587" s="78"/>
      <c r="U6587" s="78"/>
      <c r="V6587" s="219"/>
      <c r="W6587" s="78"/>
      <c r="X6587" s="78"/>
      <c r="Y6587" s="78"/>
      <c r="Z6587" s="78"/>
      <c r="AA6587" s="77"/>
      <c r="AB6587" s="77"/>
      <c r="AC6587" s="78"/>
      <c r="AD6587" s="104"/>
      <c r="AE6587" s="78"/>
      <c r="AF6587" s="104"/>
      <c r="AG6587" s="78"/>
      <c r="AH6587" s="104"/>
      <c r="AI6587" s="78"/>
      <c r="AJ6587" s="104"/>
      <c r="AK6587" s="78"/>
      <c r="AL6587" s="78"/>
      <c r="AM6587" s="8"/>
      <c r="AN6587" s="78"/>
      <c r="AO6587" s="78"/>
      <c r="AP6587" s="78"/>
      <c r="AQ6587" s="78"/>
      <c r="AR6587" s="78"/>
      <c r="AS6587" s="78"/>
      <c r="AT6587" s="78"/>
      <c r="AU6587" s="78"/>
      <c r="AV6587" s="78"/>
      <c r="AW6587" s="77"/>
      <c r="AX6587" s="144"/>
      <c r="AY6587" s="144"/>
      <c r="AZ6587" s="144"/>
      <c r="BA6587" s="54"/>
      <c r="BB6587" s="54"/>
    </row>
    <row r="6588" spans="2:54" x14ac:dyDescent="0.25">
      <c r="B6588" s="77"/>
      <c r="C6588" s="77"/>
      <c r="D6588" s="77"/>
      <c r="E6588" s="77"/>
      <c r="F6588" s="77"/>
      <c r="G6588" s="77"/>
      <c r="I6588" s="78"/>
      <c r="K6588" s="78"/>
      <c r="L6588" s="77"/>
      <c r="M6588" s="78"/>
      <c r="N6588" s="78"/>
      <c r="O6588" s="78"/>
      <c r="P6588" s="78"/>
      <c r="Q6588" s="144"/>
      <c r="R6588" s="78"/>
      <c r="S6588" s="78"/>
      <c r="T6588" s="78"/>
      <c r="U6588" s="78"/>
      <c r="V6588" s="219"/>
      <c r="W6588" s="78"/>
      <c r="X6588" s="78"/>
      <c r="Y6588" s="78"/>
      <c r="Z6588" s="78"/>
      <c r="AA6588" s="77"/>
      <c r="AB6588" s="77"/>
      <c r="AC6588" s="78"/>
      <c r="AD6588" s="104"/>
      <c r="AE6588" s="78"/>
      <c r="AF6588" s="104"/>
      <c r="AG6588" s="78"/>
      <c r="AH6588" s="104"/>
      <c r="AI6588" s="78"/>
      <c r="AJ6588" s="104"/>
      <c r="AK6588" s="78"/>
      <c r="AL6588" s="78"/>
      <c r="AM6588" s="8"/>
      <c r="AN6588" s="78"/>
      <c r="AO6588" s="78"/>
      <c r="AP6588" s="78"/>
      <c r="AQ6588" s="78"/>
      <c r="AR6588" s="78"/>
      <c r="AS6588" s="78"/>
      <c r="AT6588" s="78"/>
      <c r="AU6588" s="78"/>
      <c r="AV6588" s="78"/>
      <c r="AW6588" s="77"/>
      <c r="AX6588" s="144"/>
      <c r="AY6588" s="144"/>
      <c r="AZ6588" s="144"/>
      <c r="BA6588" s="54"/>
      <c r="BB6588" s="54"/>
    </row>
    <row r="6589" spans="2:54" x14ac:dyDescent="0.25">
      <c r="B6589" s="77"/>
      <c r="C6589" s="77"/>
      <c r="D6589" s="77"/>
      <c r="E6589" s="77"/>
      <c r="F6589" s="77"/>
      <c r="G6589" s="77"/>
      <c r="I6589" s="78"/>
      <c r="K6589" s="78"/>
      <c r="L6589" s="77"/>
      <c r="M6589" s="78"/>
      <c r="N6589" s="78"/>
      <c r="O6589" s="78"/>
      <c r="P6589" s="78"/>
      <c r="Q6589" s="144"/>
      <c r="R6589" s="78"/>
      <c r="S6589" s="78"/>
      <c r="T6589" s="78"/>
      <c r="U6589" s="78"/>
      <c r="V6589" s="219"/>
      <c r="W6589" s="78"/>
      <c r="X6589" s="78"/>
      <c r="Y6589" s="78"/>
      <c r="Z6589" s="78"/>
      <c r="AA6589" s="77"/>
      <c r="AB6589" s="77"/>
      <c r="AC6589" s="78"/>
      <c r="AD6589" s="104"/>
      <c r="AE6589" s="78"/>
      <c r="AF6589" s="104"/>
      <c r="AG6589" s="78"/>
      <c r="AH6589" s="104"/>
      <c r="AI6589" s="78"/>
      <c r="AJ6589" s="104"/>
      <c r="AK6589" s="78"/>
      <c r="AL6589" s="78"/>
      <c r="AM6589" s="8"/>
      <c r="AN6589" s="78"/>
      <c r="AO6589" s="78"/>
      <c r="AP6589" s="78"/>
      <c r="AQ6589" s="78"/>
      <c r="AR6589" s="78"/>
      <c r="AS6589" s="78"/>
      <c r="AT6589" s="78"/>
      <c r="AU6589" s="78"/>
      <c r="AV6589" s="78"/>
      <c r="AW6589" s="77"/>
      <c r="AX6589" s="144"/>
      <c r="AY6589" s="144"/>
      <c r="AZ6589" s="144"/>
      <c r="BA6589" s="54"/>
      <c r="BB6589" s="54"/>
    </row>
    <row r="6590" spans="2:54" x14ac:dyDescent="0.25">
      <c r="B6590" s="77"/>
      <c r="C6590" s="77"/>
      <c r="D6590" s="77"/>
      <c r="E6590" s="77"/>
      <c r="F6590" s="77"/>
      <c r="G6590" s="77"/>
      <c r="I6590" s="78"/>
      <c r="K6590" s="78"/>
      <c r="L6590" s="77"/>
      <c r="M6590" s="78"/>
      <c r="N6590" s="78"/>
      <c r="O6590" s="78"/>
      <c r="P6590" s="78"/>
      <c r="Q6590" s="144"/>
      <c r="R6590" s="78"/>
      <c r="S6590" s="78"/>
      <c r="T6590" s="78"/>
      <c r="U6590" s="78"/>
      <c r="V6590" s="219"/>
      <c r="W6590" s="78"/>
      <c r="X6590" s="78"/>
      <c r="Y6590" s="78"/>
      <c r="Z6590" s="78"/>
      <c r="AA6590" s="77"/>
      <c r="AB6590" s="77"/>
      <c r="AC6590" s="78"/>
      <c r="AD6590" s="104"/>
      <c r="AE6590" s="78"/>
      <c r="AF6590" s="104"/>
      <c r="AG6590" s="78"/>
      <c r="AH6590" s="104"/>
      <c r="AI6590" s="78"/>
      <c r="AJ6590" s="104"/>
      <c r="AK6590" s="78"/>
      <c r="AL6590" s="78"/>
      <c r="AM6590" s="8"/>
      <c r="AN6590" s="78"/>
      <c r="AO6590" s="78"/>
      <c r="AP6590" s="78"/>
      <c r="AQ6590" s="78"/>
      <c r="AR6590" s="78"/>
      <c r="AS6590" s="78"/>
      <c r="AT6590" s="78"/>
      <c r="AU6590" s="78"/>
      <c r="AV6590" s="78"/>
      <c r="AW6590" s="77"/>
      <c r="AX6590" s="144"/>
      <c r="AY6590" s="144"/>
      <c r="AZ6590" s="144"/>
      <c r="BA6590" s="54"/>
      <c r="BB6590" s="54"/>
    </row>
    <row r="6591" spans="2:54" x14ac:dyDescent="0.25">
      <c r="B6591" s="77"/>
      <c r="C6591" s="77"/>
      <c r="D6591" s="77"/>
      <c r="E6591" s="77"/>
      <c r="F6591" s="77"/>
      <c r="G6591" s="77"/>
      <c r="I6591" s="78"/>
      <c r="K6591" s="78"/>
      <c r="L6591" s="77"/>
      <c r="M6591" s="78"/>
      <c r="N6591" s="78"/>
      <c r="O6591" s="78"/>
      <c r="P6591" s="78"/>
      <c r="Q6591" s="144"/>
      <c r="R6591" s="78"/>
      <c r="S6591" s="78"/>
      <c r="T6591" s="78"/>
      <c r="U6591" s="78"/>
      <c r="V6591" s="219"/>
      <c r="W6591" s="78"/>
      <c r="X6591" s="78"/>
      <c r="Y6591" s="78"/>
      <c r="Z6591" s="78"/>
      <c r="AA6591" s="77"/>
      <c r="AB6591" s="77"/>
      <c r="AC6591" s="78"/>
      <c r="AD6591" s="104"/>
      <c r="AE6591" s="78"/>
      <c r="AF6591" s="104"/>
      <c r="AG6591" s="78"/>
      <c r="AH6591" s="104"/>
      <c r="AI6591" s="78"/>
      <c r="AJ6591" s="104"/>
      <c r="AK6591" s="78"/>
      <c r="AL6591" s="78"/>
      <c r="AM6591" s="8"/>
      <c r="AN6591" s="78"/>
      <c r="AO6591" s="78"/>
      <c r="AP6591" s="78"/>
      <c r="AQ6591" s="78"/>
      <c r="AR6591" s="78"/>
      <c r="AS6591" s="78"/>
      <c r="AT6591" s="78"/>
      <c r="AU6591" s="78"/>
      <c r="AV6591" s="78"/>
      <c r="AW6591" s="77"/>
      <c r="AX6591" s="144"/>
      <c r="AY6591" s="144"/>
      <c r="AZ6591" s="144"/>
      <c r="BA6591" s="54"/>
      <c r="BB6591" s="54"/>
    </row>
    <row r="6592" spans="2:54" x14ac:dyDescent="0.25">
      <c r="B6592" s="77"/>
      <c r="C6592" s="77"/>
      <c r="D6592" s="77"/>
      <c r="E6592" s="77"/>
      <c r="F6592" s="77"/>
      <c r="G6592" s="77"/>
      <c r="I6592" s="78"/>
      <c r="K6592" s="78"/>
      <c r="L6592" s="77"/>
      <c r="M6592" s="78"/>
      <c r="N6592" s="78"/>
      <c r="O6592" s="78"/>
      <c r="P6592" s="78"/>
      <c r="Q6592" s="144"/>
      <c r="R6592" s="78"/>
      <c r="S6592" s="78"/>
      <c r="T6592" s="78"/>
      <c r="U6592" s="78"/>
      <c r="V6592" s="219"/>
      <c r="W6592" s="78"/>
      <c r="X6592" s="78"/>
      <c r="Y6592" s="78"/>
      <c r="Z6592" s="78"/>
      <c r="AA6592" s="77"/>
      <c r="AB6592" s="77"/>
      <c r="AC6592" s="78"/>
      <c r="AD6592" s="104"/>
      <c r="AE6592" s="78"/>
      <c r="AF6592" s="104"/>
      <c r="AG6592" s="78"/>
      <c r="AH6592" s="104"/>
      <c r="AI6592" s="78"/>
      <c r="AJ6592" s="104"/>
      <c r="AK6592" s="78"/>
      <c r="AL6592" s="78"/>
      <c r="AM6592" s="8"/>
      <c r="AN6592" s="78"/>
      <c r="AO6592" s="78"/>
      <c r="AP6592" s="78"/>
      <c r="AQ6592" s="78"/>
      <c r="AR6592" s="78"/>
      <c r="AS6592" s="78"/>
      <c r="AT6592" s="78"/>
      <c r="AU6592" s="78"/>
      <c r="AV6592" s="78"/>
      <c r="AW6592" s="77"/>
      <c r="AX6592" s="144"/>
      <c r="AY6592" s="144"/>
      <c r="AZ6592" s="144"/>
      <c r="BA6592" s="54"/>
      <c r="BB6592" s="54"/>
    </row>
    <row r="6593" spans="2:54" x14ac:dyDescent="0.25">
      <c r="B6593" s="77"/>
      <c r="C6593" s="77"/>
      <c r="D6593" s="77"/>
      <c r="E6593" s="77"/>
      <c r="F6593" s="77"/>
      <c r="G6593" s="77"/>
      <c r="I6593" s="78"/>
      <c r="K6593" s="78"/>
      <c r="L6593" s="77"/>
      <c r="M6593" s="78"/>
      <c r="N6593" s="78"/>
      <c r="O6593" s="78"/>
      <c r="P6593" s="78"/>
      <c r="Q6593" s="144"/>
      <c r="R6593" s="78"/>
      <c r="S6593" s="78"/>
      <c r="T6593" s="78"/>
      <c r="U6593" s="78"/>
      <c r="V6593" s="219"/>
      <c r="W6593" s="78"/>
      <c r="X6593" s="78"/>
      <c r="Y6593" s="78"/>
      <c r="Z6593" s="78"/>
      <c r="AA6593" s="77"/>
      <c r="AB6593" s="77"/>
      <c r="AC6593" s="78"/>
      <c r="AD6593" s="104"/>
      <c r="AE6593" s="78"/>
      <c r="AF6593" s="104"/>
      <c r="AG6593" s="78"/>
      <c r="AH6593" s="104"/>
      <c r="AI6593" s="78"/>
      <c r="AJ6593" s="104"/>
      <c r="AK6593" s="78"/>
      <c r="AL6593" s="78"/>
      <c r="AM6593" s="8"/>
      <c r="AN6593" s="78"/>
      <c r="AO6593" s="78"/>
      <c r="AP6593" s="78"/>
      <c r="AQ6593" s="78"/>
      <c r="AR6593" s="78"/>
      <c r="AS6593" s="78"/>
      <c r="AT6593" s="78"/>
      <c r="AU6593" s="78"/>
      <c r="AV6593" s="78"/>
      <c r="AW6593" s="77"/>
      <c r="AX6593" s="144"/>
      <c r="AY6593" s="144"/>
      <c r="AZ6593" s="144"/>
      <c r="BA6593" s="54"/>
      <c r="BB6593" s="54"/>
    </row>
    <row r="6594" spans="2:54" x14ac:dyDescent="0.25">
      <c r="B6594" s="77"/>
      <c r="C6594" s="77"/>
      <c r="D6594" s="77"/>
      <c r="E6594" s="77"/>
      <c r="F6594" s="77"/>
      <c r="G6594" s="77"/>
      <c r="I6594" s="78"/>
      <c r="K6594" s="78"/>
      <c r="L6594" s="77"/>
      <c r="M6594" s="78"/>
      <c r="N6594" s="78"/>
      <c r="O6594" s="78"/>
      <c r="P6594" s="78"/>
      <c r="Q6594" s="144"/>
      <c r="R6594" s="78"/>
      <c r="S6594" s="78"/>
      <c r="T6594" s="78"/>
      <c r="U6594" s="78"/>
      <c r="V6594" s="219"/>
      <c r="W6594" s="78"/>
      <c r="X6594" s="78"/>
      <c r="Y6594" s="78"/>
      <c r="Z6594" s="78"/>
      <c r="AA6594" s="77"/>
      <c r="AB6594" s="77"/>
      <c r="AC6594" s="78"/>
      <c r="AD6594" s="104"/>
      <c r="AE6594" s="78"/>
      <c r="AF6594" s="104"/>
      <c r="AG6594" s="78"/>
      <c r="AH6594" s="104"/>
      <c r="AI6594" s="78"/>
      <c r="AJ6594" s="104"/>
      <c r="AK6594" s="78"/>
      <c r="AL6594" s="78"/>
      <c r="AM6594" s="8"/>
      <c r="AN6594" s="78"/>
      <c r="AO6594" s="78"/>
      <c r="AP6594" s="78"/>
      <c r="AQ6594" s="78"/>
      <c r="AR6594" s="78"/>
      <c r="AS6594" s="78"/>
      <c r="AT6594" s="78"/>
      <c r="AU6594" s="78"/>
      <c r="AV6594" s="78"/>
      <c r="AW6594" s="77"/>
      <c r="AX6594" s="144"/>
      <c r="AY6594" s="144"/>
      <c r="AZ6594" s="144"/>
      <c r="BA6594" s="54"/>
      <c r="BB6594" s="54"/>
    </row>
    <row r="6595" spans="2:54" x14ac:dyDescent="0.25">
      <c r="B6595" s="77"/>
      <c r="C6595" s="77"/>
      <c r="D6595" s="77"/>
      <c r="E6595" s="77"/>
      <c r="F6595" s="77"/>
      <c r="G6595" s="77"/>
      <c r="I6595" s="78"/>
      <c r="K6595" s="78"/>
      <c r="L6595" s="77"/>
      <c r="M6595" s="78"/>
      <c r="N6595" s="78"/>
      <c r="O6595" s="78"/>
      <c r="P6595" s="78"/>
      <c r="Q6595" s="144"/>
      <c r="R6595" s="78"/>
      <c r="S6595" s="78"/>
      <c r="T6595" s="78"/>
      <c r="U6595" s="78"/>
      <c r="V6595" s="219"/>
      <c r="W6595" s="78"/>
      <c r="X6595" s="78"/>
      <c r="Y6595" s="78"/>
      <c r="Z6595" s="78"/>
      <c r="AA6595" s="77"/>
      <c r="AB6595" s="77"/>
      <c r="AC6595" s="78"/>
      <c r="AD6595" s="104"/>
      <c r="AE6595" s="78"/>
      <c r="AF6595" s="104"/>
      <c r="AG6595" s="78"/>
      <c r="AH6595" s="104"/>
      <c r="AI6595" s="78"/>
      <c r="AJ6595" s="104"/>
      <c r="AK6595" s="78"/>
      <c r="AL6595" s="78"/>
      <c r="AM6595" s="8"/>
      <c r="AN6595" s="78"/>
      <c r="AO6595" s="78"/>
      <c r="AP6595" s="78"/>
      <c r="AQ6595" s="78"/>
      <c r="AR6595" s="78"/>
      <c r="AS6595" s="78"/>
      <c r="AT6595" s="78"/>
      <c r="AU6595" s="78"/>
      <c r="AV6595" s="78"/>
      <c r="AW6595" s="77"/>
      <c r="AX6595" s="144"/>
      <c r="AY6595" s="144"/>
      <c r="AZ6595" s="144"/>
      <c r="BA6595" s="54"/>
      <c r="BB6595" s="54"/>
    </row>
    <row r="6596" spans="2:54" x14ac:dyDescent="0.25">
      <c r="B6596" s="77"/>
      <c r="C6596" s="77"/>
      <c r="D6596" s="77"/>
      <c r="E6596" s="77"/>
      <c r="F6596" s="77"/>
      <c r="G6596" s="77"/>
      <c r="I6596" s="78"/>
      <c r="K6596" s="78"/>
      <c r="L6596" s="77"/>
      <c r="M6596" s="78"/>
      <c r="N6596" s="78"/>
      <c r="O6596" s="78"/>
      <c r="P6596" s="78"/>
      <c r="Q6596" s="144"/>
      <c r="R6596" s="78"/>
      <c r="S6596" s="78"/>
      <c r="T6596" s="78"/>
      <c r="U6596" s="78"/>
      <c r="V6596" s="219"/>
      <c r="W6596" s="78"/>
      <c r="X6596" s="78"/>
      <c r="Y6596" s="78"/>
      <c r="Z6596" s="78"/>
      <c r="AA6596" s="77"/>
      <c r="AB6596" s="77"/>
      <c r="AC6596" s="78"/>
      <c r="AD6596" s="104"/>
      <c r="AE6596" s="78"/>
      <c r="AF6596" s="104"/>
      <c r="AG6596" s="78"/>
      <c r="AH6596" s="104"/>
      <c r="AI6596" s="78"/>
      <c r="AJ6596" s="104"/>
      <c r="AK6596" s="78"/>
      <c r="AL6596" s="78"/>
      <c r="AM6596" s="8"/>
      <c r="AN6596" s="78"/>
      <c r="AO6596" s="78"/>
      <c r="AP6596" s="78"/>
      <c r="AQ6596" s="78"/>
      <c r="AR6596" s="78"/>
      <c r="AS6596" s="78"/>
      <c r="AT6596" s="78"/>
      <c r="AU6596" s="78"/>
      <c r="AV6596" s="78"/>
      <c r="AW6596" s="77"/>
      <c r="AX6596" s="144"/>
      <c r="AY6596" s="144"/>
      <c r="AZ6596" s="144"/>
      <c r="BA6596" s="54"/>
      <c r="BB6596" s="54"/>
    </row>
    <row r="6597" spans="2:54" x14ac:dyDescent="0.25">
      <c r="B6597" s="77"/>
      <c r="C6597" s="77"/>
      <c r="D6597" s="77"/>
      <c r="E6597" s="77"/>
      <c r="F6597" s="77"/>
      <c r="G6597" s="77"/>
      <c r="I6597" s="78"/>
      <c r="K6597" s="78"/>
      <c r="L6597" s="77"/>
      <c r="M6597" s="78"/>
      <c r="N6597" s="78"/>
      <c r="O6597" s="78"/>
      <c r="P6597" s="78"/>
      <c r="Q6597" s="144"/>
      <c r="R6597" s="78"/>
      <c r="S6597" s="78"/>
      <c r="T6597" s="78"/>
      <c r="U6597" s="78"/>
      <c r="V6597" s="219"/>
      <c r="W6597" s="78"/>
      <c r="X6597" s="78"/>
      <c r="Y6597" s="78"/>
      <c r="Z6597" s="78"/>
      <c r="AA6597" s="77"/>
      <c r="AB6597" s="77"/>
      <c r="AC6597" s="78"/>
      <c r="AD6597" s="104"/>
      <c r="AE6597" s="78"/>
      <c r="AF6597" s="104"/>
      <c r="AG6597" s="78"/>
      <c r="AH6597" s="104"/>
      <c r="AI6597" s="78"/>
      <c r="AJ6597" s="104"/>
      <c r="AK6597" s="78"/>
      <c r="AL6597" s="78"/>
      <c r="AM6597" s="8"/>
      <c r="AN6597" s="78"/>
      <c r="AO6597" s="78"/>
      <c r="AP6597" s="78"/>
      <c r="AQ6597" s="78"/>
      <c r="AR6597" s="78"/>
      <c r="AS6597" s="78"/>
      <c r="AT6597" s="78"/>
      <c r="AU6597" s="78"/>
      <c r="AV6597" s="78"/>
      <c r="AW6597" s="77"/>
      <c r="AX6597" s="144"/>
      <c r="AY6597" s="144"/>
      <c r="AZ6597" s="144"/>
      <c r="BA6597" s="54"/>
      <c r="BB6597" s="54"/>
    </row>
    <row r="6598" spans="2:54" x14ac:dyDescent="0.25">
      <c r="B6598" s="77"/>
      <c r="C6598" s="77"/>
      <c r="D6598" s="77"/>
      <c r="E6598" s="77"/>
      <c r="F6598" s="77"/>
      <c r="G6598" s="77"/>
      <c r="I6598" s="78"/>
      <c r="K6598" s="78"/>
      <c r="L6598" s="77"/>
      <c r="M6598" s="78"/>
      <c r="N6598" s="78"/>
      <c r="O6598" s="78"/>
      <c r="P6598" s="78"/>
      <c r="Q6598" s="144"/>
      <c r="R6598" s="78"/>
      <c r="S6598" s="78"/>
      <c r="T6598" s="78"/>
      <c r="U6598" s="78"/>
      <c r="V6598" s="219"/>
      <c r="W6598" s="78"/>
      <c r="X6598" s="78"/>
      <c r="Y6598" s="78"/>
      <c r="Z6598" s="78"/>
      <c r="AA6598" s="77"/>
      <c r="AB6598" s="77"/>
      <c r="AC6598" s="78"/>
      <c r="AD6598" s="104"/>
      <c r="AE6598" s="78"/>
      <c r="AF6598" s="104"/>
      <c r="AG6598" s="78"/>
      <c r="AH6598" s="104"/>
      <c r="AI6598" s="78"/>
      <c r="AJ6598" s="104"/>
      <c r="AK6598" s="78"/>
      <c r="AL6598" s="78"/>
      <c r="AM6598" s="8"/>
      <c r="AN6598" s="78"/>
      <c r="AO6598" s="78"/>
      <c r="AP6598" s="78"/>
      <c r="AQ6598" s="78"/>
      <c r="AR6598" s="78"/>
      <c r="AS6598" s="78"/>
      <c r="AT6598" s="78"/>
      <c r="AU6598" s="78"/>
      <c r="AV6598" s="78"/>
      <c r="AW6598" s="77"/>
      <c r="AX6598" s="144"/>
      <c r="AY6598" s="144"/>
      <c r="AZ6598" s="144"/>
      <c r="BA6598" s="54"/>
      <c r="BB6598" s="54"/>
    </row>
    <row r="6599" spans="2:54" x14ac:dyDescent="0.25">
      <c r="B6599" s="77"/>
      <c r="C6599" s="77"/>
      <c r="D6599" s="77"/>
      <c r="E6599" s="77"/>
      <c r="F6599" s="77"/>
      <c r="G6599" s="77"/>
      <c r="I6599" s="78"/>
      <c r="K6599" s="78"/>
      <c r="L6599" s="77"/>
      <c r="M6599" s="78"/>
      <c r="N6599" s="78"/>
      <c r="O6599" s="78"/>
      <c r="P6599" s="78"/>
      <c r="Q6599" s="144"/>
      <c r="R6599" s="78"/>
      <c r="S6599" s="78"/>
      <c r="T6599" s="78"/>
      <c r="U6599" s="78"/>
      <c r="V6599" s="219"/>
      <c r="W6599" s="78"/>
      <c r="X6599" s="78"/>
      <c r="Y6599" s="78"/>
      <c r="Z6599" s="78"/>
      <c r="AA6599" s="77"/>
      <c r="AB6599" s="77"/>
      <c r="AC6599" s="78"/>
      <c r="AD6599" s="104"/>
      <c r="AE6599" s="78"/>
      <c r="AF6599" s="104"/>
      <c r="AG6599" s="78"/>
      <c r="AH6599" s="104"/>
      <c r="AI6599" s="78"/>
      <c r="AJ6599" s="104"/>
      <c r="AK6599" s="78"/>
      <c r="AL6599" s="78"/>
      <c r="AM6599" s="8"/>
      <c r="AN6599" s="78"/>
      <c r="AO6599" s="78"/>
      <c r="AP6599" s="78"/>
      <c r="AQ6599" s="78"/>
      <c r="AR6599" s="78"/>
      <c r="AS6599" s="78"/>
      <c r="AT6599" s="78"/>
      <c r="AU6599" s="78"/>
      <c r="AV6599" s="78"/>
      <c r="AW6599" s="77"/>
      <c r="AX6599" s="144"/>
      <c r="AY6599" s="144"/>
      <c r="AZ6599" s="144"/>
      <c r="BA6599" s="54"/>
      <c r="BB6599" s="54"/>
    </row>
    <row r="6600" spans="2:54" x14ac:dyDescent="0.25">
      <c r="B6600" s="77"/>
      <c r="C6600" s="77"/>
      <c r="D6600" s="77"/>
      <c r="E6600" s="77"/>
      <c r="F6600" s="77"/>
      <c r="G6600" s="77"/>
      <c r="I6600" s="78"/>
      <c r="K6600" s="78"/>
      <c r="L6600" s="77"/>
      <c r="M6600" s="78"/>
      <c r="N6600" s="78"/>
      <c r="O6600" s="78"/>
      <c r="P6600" s="78"/>
      <c r="Q6600" s="144"/>
      <c r="R6600" s="78"/>
      <c r="S6600" s="78"/>
      <c r="T6600" s="78"/>
      <c r="U6600" s="78"/>
      <c r="V6600" s="219"/>
      <c r="W6600" s="78"/>
      <c r="X6600" s="78"/>
      <c r="Y6600" s="78"/>
      <c r="Z6600" s="78"/>
      <c r="AA6600" s="77"/>
      <c r="AB6600" s="77"/>
      <c r="AC6600" s="78"/>
      <c r="AD6600" s="104"/>
      <c r="AE6600" s="78"/>
      <c r="AF6600" s="104"/>
      <c r="AG6600" s="78"/>
      <c r="AH6600" s="104"/>
      <c r="AI6600" s="78"/>
      <c r="AJ6600" s="104"/>
      <c r="AK6600" s="78"/>
      <c r="AL6600" s="78"/>
      <c r="AM6600" s="8"/>
      <c r="AN6600" s="78"/>
      <c r="AO6600" s="78"/>
      <c r="AP6600" s="78"/>
      <c r="AQ6600" s="78"/>
      <c r="AR6600" s="78"/>
      <c r="AS6600" s="78"/>
      <c r="AT6600" s="78"/>
      <c r="AU6600" s="78"/>
      <c r="AV6600" s="78"/>
      <c r="AW6600" s="77"/>
      <c r="AX6600" s="144"/>
      <c r="AY6600" s="144"/>
      <c r="AZ6600" s="144"/>
      <c r="BA6600" s="54"/>
      <c r="BB6600" s="54"/>
    </row>
    <row r="6601" spans="2:54" x14ac:dyDescent="0.25">
      <c r="B6601" s="77"/>
      <c r="C6601" s="77"/>
      <c r="D6601" s="77"/>
      <c r="E6601" s="77"/>
      <c r="F6601" s="77"/>
      <c r="G6601" s="77"/>
      <c r="I6601" s="78"/>
      <c r="K6601" s="78"/>
      <c r="L6601" s="77"/>
      <c r="M6601" s="78"/>
      <c r="N6601" s="78"/>
      <c r="O6601" s="78"/>
      <c r="P6601" s="78"/>
      <c r="Q6601" s="144"/>
      <c r="R6601" s="78"/>
      <c r="S6601" s="78"/>
      <c r="T6601" s="78"/>
      <c r="U6601" s="78"/>
      <c r="V6601" s="219"/>
      <c r="W6601" s="78"/>
      <c r="X6601" s="78"/>
      <c r="Y6601" s="78"/>
      <c r="Z6601" s="78"/>
      <c r="AA6601" s="77"/>
      <c r="AB6601" s="77"/>
      <c r="AC6601" s="78"/>
      <c r="AD6601" s="104"/>
      <c r="AE6601" s="78"/>
      <c r="AF6601" s="104"/>
      <c r="AG6601" s="78"/>
      <c r="AH6601" s="104"/>
      <c r="AI6601" s="78"/>
      <c r="AJ6601" s="104"/>
      <c r="AK6601" s="78"/>
      <c r="AL6601" s="78"/>
      <c r="AM6601" s="8"/>
      <c r="AN6601" s="78"/>
      <c r="AO6601" s="78"/>
      <c r="AP6601" s="78"/>
      <c r="AQ6601" s="78"/>
      <c r="AR6601" s="78"/>
      <c r="AS6601" s="78"/>
      <c r="AT6601" s="78"/>
      <c r="AU6601" s="78"/>
      <c r="AV6601" s="78"/>
      <c r="AW6601" s="77"/>
      <c r="AX6601" s="144"/>
      <c r="AY6601" s="144"/>
      <c r="AZ6601" s="144"/>
      <c r="BA6601" s="54"/>
      <c r="BB6601" s="54"/>
    </row>
    <row r="6602" spans="2:54" x14ac:dyDescent="0.25">
      <c r="B6602" s="77"/>
      <c r="C6602" s="77"/>
      <c r="D6602" s="77"/>
      <c r="E6602" s="77"/>
      <c r="F6602" s="77"/>
      <c r="G6602" s="77"/>
      <c r="I6602" s="78"/>
      <c r="K6602" s="78"/>
      <c r="L6602" s="77"/>
      <c r="M6602" s="78"/>
      <c r="N6602" s="78"/>
      <c r="O6602" s="78"/>
      <c r="P6602" s="78"/>
      <c r="Q6602" s="144"/>
      <c r="R6602" s="78"/>
      <c r="S6602" s="78"/>
      <c r="T6602" s="78"/>
      <c r="U6602" s="78"/>
      <c r="V6602" s="219"/>
      <c r="W6602" s="78"/>
      <c r="X6602" s="78"/>
      <c r="Y6602" s="78"/>
      <c r="Z6602" s="78"/>
      <c r="AA6602" s="77"/>
      <c r="AB6602" s="77"/>
      <c r="AC6602" s="78"/>
      <c r="AD6602" s="104"/>
      <c r="AE6602" s="78"/>
      <c r="AF6602" s="104"/>
      <c r="AG6602" s="78"/>
      <c r="AH6602" s="104"/>
      <c r="AI6602" s="78"/>
      <c r="AJ6602" s="104"/>
      <c r="AK6602" s="78"/>
      <c r="AL6602" s="78"/>
      <c r="AM6602" s="8"/>
      <c r="AN6602" s="78"/>
      <c r="AO6602" s="78"/>
      <c r="AP6602" s="78"/>
      <c r="AQ6602" s="78"/>
      <c r="AR6602" s="78"/>
      <c r="AS6602" s="78"/>
      <c r="AT6602" s="78"/>
      <c r="AU6602" s="78"/>
      <c r="AV6602" s="78"/>
      <c r="AW6602" s="77"/>
      <c r="AX6602" s="144"/>
      <c r="AY6602" s="144"/>
      <c r="AZ6602" s="144"/>
      <c r="BA6602" s="54"/>
      <c r="BB6602" s="54"/>
    </row>
    <row r="6603" spans="2:54" x14ac:dyDescent="0.25">
      <c r="B6603" s="77"/>
      <c r="C6603" s="77"/>
      <c r="D6603" s="77"/>
      <c r="E6603" s="77"/>
      <c r="F6603" s="77"/>
      <c r="G6603" s="77"/>
      <c r="I6603" s="78"/>
      <c r="K6603" s="78"/>
      <c r="L6603" s="77"/>
      <c r="M6603" s="78"/>
      <c r="N6603" s="78"/>
      <c r="O6603" s="78"/>
      <c r="P6603" s="78"/>
      <c r="Q6603" s="144"/>
      <c r="R6603" s="78"/>
      <c r="S6603" s="78"/>
      <c r="T6603" s="78"/>
      <c r="U6603" s="78"/>
      <c r="V6603" s="219"/>
      <c r="W6603" s="78"/>
      <c r="X6603" s="78"/>
      <c r="Y6603" s="78"/>
      <c r="Z6603" s="78"/>
      <c r="AA6603" s="77"/>
      <c r="AB6603" s="77"/>
      <c r="AC6603" s="78"/>
      <c r="AD6603" s="104"/>
      <c r="AE6603" s="78"/>
      <c r="AF6603" s="104"/>
      <c r="AG6603" s="78"/>
      <c r="AH6603" s="104"/>
      <c r="AI6603" s="78"/>
      <c r="AJ6603" s="104"/>
      <c r="AK6603" s="78"/>
      <c r="AL6603" s="78"/>
      <c r="AM6603" s="8"/>
      <c r="AN6603" s="78"/>
      <c r="AO6603" s="78"/>
      <c r="AP6603" s="78"/>
      <c r="AQ6603" s="78"/>
      <c r="AR6603" s="78"/>
      <c r="AS6603" s="78"/>
      <c r="AT6603" s="78"/>
      <c r="AU6603" s="78"/>
      <c r="AV6603" s="78"/>
      <c r="AW6603" s="77"/>
      <c r="AX6603" s="144"/>
      <c r="AY6603" s="144"/>
      <c r="AZ6603" s="144"/>
      <c r="BA6603" s="54"/>
      <c r="BB6603" s="54"/>
    </row>
    <row r="6604" spans="2:54" x14ac:dyDescent="0.25">
      <c r="B6604" s="77"/>
      <c r="C6604" s="77"/>
      <c r="D6604" s="77"/>
      <c r="E6604" s="77"/>
      <c r="F6604" s="77"/>
      <c r="G6604" s="77"/>
      <c r="I6604" s="78"/>
      <c r="K6604" s="78"/>
      <c r="L6604" s="77"/>
      <c r="M6604" s="78"/>
      <c r="N6604" s="78"/>
      <c r="O6604" s="78"/>
      <c r="P6604" s="78"/>
      <c r="Q6604" s="144"/>
      <c r="R6604" s="78"/>
      <c r="S6604" s="78"/>
      <c r="T6604" s="78"/>
      <c r="U6604" s="78"/>
      <c r="V6604" s="219"/>
      <c r="W6604" s="78"/>
      <c r="X6604" s="78"/>
      <c r="Y6604" s="78"/>
      <c r="Z6604" s="78"/>
      <c r="AA6604" s="77"/>
      <c r="AB6604" s="77"/>
      <c r="AC6604" s="78"/>
      <c r="AD6604" s="104"/>
      <c r="AE6604" s="78"/>
      <c r="AF6604" s="104"/>
      <c r="AG6604" s="78"/>
      <c r="AH6604" s="104"/>
      <c r="AI6604" s="78"/>
      <c r="AJ6604" s="104"/>
      <c r="AK6604" s="78"/>
      <c r="AL6604" s="78"/>
      <c r="AM6604" s="8"/>
      <c r="AN6604" s="78"/>
      <c r="AO6604" s="78"/>
      <c r="AP6604" s="78"/>
      <c r="AQ6604" s="78"/>
      <c r="AR6604" s="78"/>
      <c r="AS6604" s="78"/>
      <c r="AT6604" s="78"/>
      <c r="AU6604" s="78"/>
      <c r="AV6604" s="78"/>
      <c r="AW6604" s="77"/>
      <c r="AX6604" s="144"/>
      <c r="AY6604" s="144"/>
      <c r="AZ6604" s="144"/>
      <c r="BA6604" s="54"/>
      <c r="BB6604" s="54"/>
    </row>
    <row r="6605" spans="2:54" x14ac:dyDescent="0.25">
      <c r="B6605" s="77"/>
      <c r="C6605" s="77"/>
      <c r="D6605" s="77"/>
      <c r="E6605" s="77"/>
      <c r="F6605" s="77"/>
      <c r="G6605" s="77"/>
      <c r="I6605" s="78"/>
      <c r="K6605" s="78"/>
      <c r="L6605" s="77"/>
      <c r="M6605" s="78"/>
      <c r="N6605" s="78"/>
      <c r="O6605" s="78"/>
      <c r="P6605" s="78"/>
      <c r="Q6605" s="144"/>
      <c r="R6605" s="78"/>
      <c r="S6605" s="78"/>
      <c r="T6605" s="78"/>
      <c r="U6605" s="78"/>
      <c r="V6605" s="219"/>
      <c r="W6605" s="78"/>
      <c r="X6605" s="78"/>
      <c r="Y6605" s="78"/>
      <c r="Z6605" s="78"/>
      <c r="AA6605" s="77"/>
      <c r="AB6605" s="77"/>
      <c r="AC6605" s="78"/>
      <c r="AD6605" s="104"/>
      <c r="AE6605" s="78"/>
      <c r="AF6605" s="104"/>
      <c r="AG6605" s="78"/>
      <c r="AH6605" s="104"/>
      <c r="AI6605" s="78"/>
      <c r="AJ6605" s="104"/>
      <c r="AK6605" s="78"/>
      <c r="AL6605" s="78"/>
      <c r="AM6605" s="8"/>
      <c r="AN6605" s="78"/>
      <c r="AO6605" s="78"/>
      <c r="AP6605" s="78"/>
      <c r="AQ6605" s="78"/>
      <c r="AR6605" s="78"/>
      <c r="AS6605" s="78"/>
      <c r="AT6605" s="78"/>
      <c r="AU6605" s="78"/>
      <c r="AV6605" s="78"/>
      <c r="AW6605" s="77"/>
      <c r="AX6605" s="144"/>
      <c r="AY6605" s="144"/>
      <c r="AZ6605" s="144"/>
      <c r="BA6605" s="54"/>
      <c r="BB6605" s="54"/>
    </row>
    <row r="6606" spans="2:54" x14ac:dyDescent="0.25">
      <c r="B6606" s="77"/>
      <c r="C6606" s="77"/>
      <c r="D6606" s="77"/>
      <c r="E6606" s="77"/>
      <c r="F6606" s="77"/>
      <c r="G6606" s="77"/>
      <c r="I6606" s="78"/>
      <c r="K6606" s="78"/>
      <c r="L6606" s="77"/>
      <c r="M6606" s="78"/>
      <c r="N6606" s="78"/>
      <c r="O6606" s="78"/>
      <c r="P6606" s="78"/>
      <c r="Q6606" s="144"/>
      <c r="R6606" s="78"/>
      <c r="S6606" s="78"/>
      <c r="T6606" s="78"/>
      <c r="U6606" s="78"/>
      <c r="V6606" s="219"/>
      <c r="W6606" s="78"/>
      <c r="X6606" s="78"/>
      <c r="Y6606" s="78"/>
      <c r="Z6606" s="78"/>
      <c r="AA6606" s="77"/>
      <c r="AB6606" s="77"/>
      <c r="AC6606" s="78"/>
      <c r="AD6606" s="104"/>
      <c r="AE6606" s="78"/>
      <c r="AF6606" s="104"/>
      <c r="AG6606" s="78"/>
      <c r="AH6606" s="104"/>
      <c r="AI6606" s="78"/>
      <c r="AJ6606" s="104"/>
      <c r="AK6606" s="78"/>
      <c r="AL6606" s="78"/>
      <c r="AM6606" s="8"/>
      <c r="AN6606" s="78"/>
      <c r="AO6606" s="78"/>
      <c r="AP6606" s="78"/>
      <c r="AQ6606" s="78"/>
      <c r="AR6606" s="78"/>
      <c r="AS6606" s="78"/>
      <c r="AT6606" s="78"/>
      <c r="AU6606" s="78"/>
      <c r="AV6606" s="78"/>
      <c r="AW6606" s="77"/>
      <c r="AX6606" s="144"/>
      <c r="AY6606" s="144"/>
      <c r="AZ6606" s="144"/>
      <c r="BA6606" s="54"/>
      <c r="BB6606" s="54"/>
    </row>
    <row r="6607" spans="2:54" x14ac:dyDescent="0.25">
      <c r="B6607" s="77"/>
      <c r="C6607" s="77"/>
      <c r="D6607" s="77"/>
      <c r="E6607" s="77"/>
      <c r="F6607" s="77"/>
      <c r="G6607" s="77"/>
      <c r="I6607" s="78"/>
      <c r="K6607" s="78"/>
      <c r="L6607" s="77"/>
      <c r="M6607" s="78"/>
      <c r="N6607" s="78"/>
      <c r="O6607" s="78"/>
      <c r="P6607" s="78"/>
      <c r="Q6607" s="144"/>
      <c r="R6607" s="78"/>
      <c r="S6607" s="78"/>
      <c r="T6607" s="78"/>
      <c r="U6607" s="78"/>
      <c r="V6607" s="219"/>
      <c r="W6607" s="78"/>
      <c r="X6607" s="78"/>
      <c r="Y6607" s="78"/>
      <c r="Z6607" s="78"/>
      <c r="AA6607" s="77"/>
      <c r="AB6607" s="77"/>
      <c r="AC6607" s="78"/>
      <c r="AD6607" s="104"/>
      <c r="AE6607" s="78"/>
      <c r="AF6607" s="104"/>
      <c r="AG6607" s="78"/>
      <c r="AH6607" s="104"/>
      <c r="AI6607" s="78"/>
      <c r="AJ6607" s="104"/>
      <c r="AK6607" s="78"/>
      <c r="AL6607" s="78"/>
      <c r="AM6607" s="8"/>
      <c r="AN6607" s="78"/>
      <c r="AO6607" s="78"/>
      <c r="AP6607" s="78"/>
      <c r="AQ6607" s="78"/>
      <c r="AR6607" s="78"/>
      <c r="AS6607" s="78"/>
      <c r="AT6607" s="78"/>
      <c r="AU6607" s="78"/>
      <c r="AV6607" s="78"/>
      <c r="AW6607" s="77"/>
      <c r="AX6607" s="144"/>
      <c r="AY6607" s="144"/>
      <c r="AZ6607" s="144"/>
      <c r="BA6607" s="54"/>
      <c r="BB6607" s="54"/>
    </row>
    <row r="6608" spans="2:54" x14ac:dyDescent="0.25">
      <c r="B6608" s="77"/>
      <c r="C6608" s="77"/>
      <c r="D6608" s="77"/>
      <c r="E6608" s="77"/>
      <c r="F6608" s="77"/>
      <c r="G6608" s="77"/>
      <c r="I6608" s="78"/>
      <c r="K6608" s="78"/>
      <c r="L6608" s="77"/>
      <c r="M6608" s="78"/>
      <c r="N6608" s="78"/>
      <c r="O6608" s="78"/>
      <c r="P6608" s="78"/>
      <c r="Q6608" s="144"/>
      <c r="R6608" s="78"/>
      <c r="S6608" s="78"/>
      <c r="T6608" s="78"/>
      <c r="U6608" s="78"/>
      <c r="V6608" s="219"/>
      <c r="W6608" s="78"/>
      <c r="X6608" s="78"/>
      <c r="Y6608" s="78"/>
      <c r="Z6608" s="78"/>
      <c r="AA6608" s="77"/>
      <c r="AB6608" s="77"/>
      <c r="AC6608" s="78"/>
      <c r="AD6608" s="104"/>
      <c r="AE6608" s="78"/>
      <c r="AF6608" s="104"/>
      <c r="AG6608" s="78"/>
      <c r="AH6608" s="104"/>
      <c r="AI6608" s="78"/>
      <c r="AJ6608" s="104"/>
      <c r="AK6608" s="78"/>
      <c r="AL6608" s="78"/>
      <c r="AM6608" s="8"/>
      <c r="AN6608" s="78"/>
      <c r="AO6608" s="78"/>
      <c r="AP6608" s="78"/>
      <c r="AQ6608" s="78"/>
      <c r="AR6608" s="78"/>
      <c r="AS6608" s="78"/>
      <c r="AT6608" s="78"/>
      <c r="AU6608" s="78"/>
      <c r="AV6608" s="78"/>
      <c r="AW6608" s="77"/>
      <c r="AX6608" s="144"/>
      <c r="AY6608" s="144"/>
      <c r="AZ6608" s="144"/>
      <c r="BA6608" s="54"/>
      <c r="BB6608" s="54"/>
    </row>
    <row r="6609" spans="2:54" x14ac:dyDescent="0.25">
      <c r="B6609" s="77"/>
      <c r="C6609" s="77"/>
      <c r="D6609" s="77"/>
      <c r="E6609" s="77"/>
      <c r="F6609" s="77"/>
      <c r="G6609" s="77"/>
      <c r="I6609" s="78"/>
      <c r="K6609" s="78"/>
      <c r="L6609" s="77"/>
      <c r="M6609" s="78"/>
      <c r="N6609" s="78"/>
      <c r="O6609" s="78"/>
      <c r="P6609" s="78"/>
      <c r="Q6609" s="144"/>
      <c r="R6609" s="78"/>
      <c r="S6609" s="78"/>
      <c r="T6609" s="78"/>
      <c r="U6609" s="78"/>
      <c r="V6609" s="219"/>
      <c r="W6609" s="78"/>
      <c r="X6609" s="78"/>
      <c r="Y6609" s="78"/>
      <c r="Z6609" s="78"/>
      <c r="AA6609" s="77"/>
      <c r="AB6609" s="77"/>
      <c r="AC6609" s="78"/>
      <c r="AD6609" s="104"/>
      <c r="AE6609" s="78"/>
      <c r="AF6609" s="104"/>
      <c r="AG6609" s="78"/>
      <c r="AH6609" s="104"/>
      <c r="AI6609" s="78"/>
      <c r="AJ6609" s="104"/>
      <c r="AK6609" s="78"/>
      <c r="AL6609" s="78"/>
      <c r="AM6609" s="8"/>
      <c r="AN6609" s="78"/>
      <c r="AO6609" s="78"/>
      <c r="AP6609" s="78"/>
      <c r="AQ6609" s="78"/>
      <c r="AR6609" s="78"/>
      <c r="AS6609" s="78"/>
      <c r="AT6609" s="78"/>
      <c r="AU6609" s="78"/>
      <c r="AV6609" s="78"/>
      <c r="AW6609" s="77"/>
      <c r="AX6609" s="144"/>
      <c r="AY6609" s="144"/>
      <c r="AZ6609" s="144"/>
      <c r="BA6609" s="54"/>
      <c r="BB6609" s="54"/>
    </row>
    <row r="6610" spans="2:54" x14ac:dyDescent="0.25">
      <c r="B6610" s="77"/>
      <c r="C6610" s="77"/>
      <c r="D6610" s="77"/>
      <c r="E6610" s="77"/>
      <c r="F6610" s="77"/>
      <c r="G6610" s="77"/>
      <c r="I6610" s="78"/>
      <c r="K6610" s="78"/>
      <c r="L6610" s="77"/>
      <c r="M6610" s="78"/>
      <c r="N6610" s="78"/>
      <c r="O6610" s="78"/>
      <c r="P6610" s="78"/>
      <c r="Q6610" s="144"/>
      <c r="R6610" s="78"/>
      <c r="S6610" s="78"/>
      <c r="T6610" s="78"/>
      <c r="U6610" s="78"/>
      <c r="V6610" s="219"/>
      <c r="W6610" s="78"/>
      <c r="X6610" s="78"/>
      <c r="Y6610" s="78"/>
      <c r="Z6610" s="78"/>
      <c r="AA6610" s="77"/>
      <c r="AB6610" s="77"/>
      <c r="AC6610" s="78"/>
      <c r="AD6610" s="104"/>
      <c r="AE6610" s="78"/>
      <c r="AF6610" s="104"/>
      <c r="AG6610" s="78"/>
      <c r="AH6610" s="104"/>
      <c r="AI6610" s="78"/>
      <c r="AJ6610" s="104"/>
      <c r="AK6610" s="78"/>
      <c r="AL6610" s="78"/>
      <c r="AM6610" s="8"/>
      <c r="AN6610" s="78"/>
      <c r="AO6610" s="78"/>
      <c r="AP6610" s="78"/>
      <c r="AQ6610" s="78"/>
      <c r="AR6610" s="78"/>
      <c r="AS6610" s="78"/>
      <c r="AT6610" s="78"/>
      <c r="AU6610" s="78"/>
      <c r="AV6610" s="78"/>
      <c r="AW6610" s="77"/>
      <c r="AX6610" s="144"/>
      <c r="AY6610" s="144"/>
      <c r="AZ6610" s="144"/>
      <c r="BA6610" s="54"/>
      <c r="BB6610" s="54"/>
    </row>
    <row r="6611" spans="2:54" x14ac:dyDescent="0.25">
      <c r="B6611" s="77"/>
      <c r="C6611" s="77"/>
      <c r="D6611" s="77"/>
      <c r="E6611" s="77"/>
      <c r="F6611" s="77"/>
      <c r="G6611" s="77"/>
      <c r="I6611" s="78"/>
      <c r="K6611" s="78"/>
      <c r="L6611" s="77"/>
      <c r="M6611" s="78"/>
      <c r="N6611" s="78"/>
      <c r="O6611" s="78"/>
      <c r="P6611" s="78"/>
      <c r="Q6611" s="144"/>
      <c r="R6611" s="78"/>
      <c r="S6611" s="78"/>
      <c r="T6611" s="78"/>
      <c r="U6611" s="78"/>
      <c r="V6611" s="219"/>
      <c r="W6611" s="78"/>
      <c r="X6611" s="78"/>
      <c r="Y6611" s="78"/>
      <c r="Z6611" s="78"/>
      <c r="AA6611" s="77"/>
      <c r="AB6611" s="77"/>
      <c r="AC6611" s="78"/>
      <c r="AD6611" s="104"/>
      <c r="AE6611" s="78"/>
      <c r="AF6611" s="104"/>
      <c r="AG6611" s="78"/>
      <c r="AH6611" s="104"/>
      <c r="AI6611" s="78"/>
      <c r="AJ6611" s="104"/>
      <c r="AK6611" s="78"/>
      <c r="AL6611" s="78"/>
      <c r="AM6611" s="8"/>
      <c r="AN6611" s="78"/>
      <c r="AO6611" s="78"/>
      <c r="AP6611" s="78"/>
      <c r="AQ6611" s="78"/>
      <c r="AR6611" s="78"/>
      <c r="AS6611" s="78"/>
      <c r="AT6611" s="78"/>
      <c r="AU6611" s="78"/>
      <c r="AV6611" s="78"/>
      <c r="AW6611" s="77"/>
      <c r="AX6611" s="144"/>
      <c r="AY6611" s="144"/>
      <c r="AZ6611" s="144"/>
      <c r="BA6611" s="54"/>
      <c r="BB6611" s="54"/>
    </row>
    <row r="6612" spans="2:54" x14ac:dyDescent="0.25">
      <c r="B6612" s="77"/>
      <c r="C6612" s="77"/>
      <c r="D6612" s="77"/>
      <c r="E6612" s="77"/>
      <c r="F6612" s="77"/>
      <c r="G6612" s="77"/>
      <c r="I6612" s="78"/>
      <c r="K6612" s="78"/>
      <c r="L6612" s="77"/>
      <c r="M6612" s="78"/>
      <c r="N6612" s="78"/>
      <c r="O6612" s="78"/>
      <c r="P6612" s="78"/>
      <c r="Q6612" s="144"/>
      <c r="R6612" s="78"/>
      <c r="S6612" s="78"/>
      <c r="T6612" s="78"/>
      <c r="U6612" s="78"/>
      <c r="V6612" s="219"/>
      <c r="W6612" s="78"/>
      <c r="X6612" s="78"/>
      <c r="Y6612" s="78"/>
      <c r="Z6612" s="78"/>
      <c r="AA6612" s="77"/>
      <c r="AB6612" s="77"/>
      <c r="AC6612" s="78"/>
      <c r="AD6612" s="104"/>
      <c r="AE6612" s="78"/>
      <c r="AF6612" s="104"/>
      <c r="AG6612" s="78"/>
      <c r="AH6612" s="104"/>
      <c r="AI6612" s="78"/>
      <c r="AJ6612" s="104"/>
      <c r="AK6612" s="78"/>
      <c r="AL6612" s="78"/>
      <c r="AM6612" s="8"/>
      <c r="AN6612" s="78"/>
      <c r="AO6612" s="78"/>
      <c r="AP6612" s="78"/>
      <c r="AQ6612" s="78"/>
      <c r="AR6612" s="78"/>
      <c r="AS6612" s="78"/>
      <c r="AT6612" s="78"/>
      <c r="AU6612" s="78"/>
      <c r="AV6612" s="78"/>
      <c r="AW6612" s="77"/>
      <c r="AX6612" s="144"/>
      <c r="AY6612" s="144"/>
      <c r="AZ6612" s="144"/>
      <c r="BA6612" s="54"/>
      <c r="BB6612" s="54"/>
    </row>
    <row r="6613" spans="2:54" x14ac:dyDescent="0.25">
      <c r="B6613" s="77"/>
      <c r="C6613" s="77"/>
      <c r="D6613" s="77"/>
      <c r="E6613" s="77"/>
      <c r="F6613" s="77"/>
      <c r="G6613" s="77"/>
      <c r="I6613" s="78"/>
      <c r="K6613" s="78"/>
      <c r="L6613" s="77"/>
      <c r="M6613" s="78"/>
      <c r="N6613" s="78"/>
      <c r="O6613" s="78"/>
      <c r="P6613" s="78"/>
      <c r="Q6613" s="144"/>
      <c r="R6613" s="78"/>
      <c r="S6613" s="78"/>
      <c r="T6613" s="78"/>
      <c r="U6613" s="78"/>
      <c r="V6613" s="219"/>
      <c r="W6613" s="78"/>
      <c r="X6613" s="78"/>
      <c r="Y6613" s="78"/>
      <c r="Z6613" s="78"/>
      <c r="AA6613" s="77"/>
      <c r="AB6613" s="77"/>
      <c r="AC6613" s="78"/>
      <c r="AD6613" s="104"/>
      <c r="AE6613" s="78"/>
      <c r="AF6613" s="104"/>
      <c r="AG6613" s="78"/>
      <c r="AH6613" s="104"/>
      <c r="AI6613" s="78"/>
      <c r="AJ6613" s="104"/>
      <c r="AK6613" s="78"/>
      <c r="AL6613" s="78"/>
      <c r="AM6613" s="8"/>
      <c r="AN6613" s="78"/>
      <c r="AO6613" s="78"/>
      <c r="AP6613" s="78"/>
      <c r="AQ6613" s="78"/>
      <c r="AR6613" s="78"/>
      <c r="AS6613" s="78"/>
      <c r="AT6613" s="78"/>
      <c r="AU6613" s="78"/>
      <c r="AV6613" s="78"/>
      <c r="AW6613" s="77"/>
      <c r="AX6613" s="144"/>
      <c r="AY6613" s="144"/>
      <c r="AZ6613" s="144"/>
      <c r="BA6613" s="54"/>
      <c r="BB6613" s="54"/>
    </row>
    <row r="6614" spans="2:54" x14ac:dyDescent="0.25">
      <c r="B6614" s="77"/>
      <c r="C6614" s="77"/>
      <c r="D6614" s="77"/>
      <c r="E6614" s="77"/>
      <c r="F6614" s="77"/>
      <c r="G6614" s="77"/>
      <c r="I6614" s="78"/>
      <c r="K6614" s="78"/>
      <c r="L6614" s="77"/>
      <c r="M6614" s="78"/>
      <c r="N6614" s="78"/>
      <c r="O6614" s="78"/>
      <c r="P6614" s="78"/>
      <c r="Q6614" s="144"/>
      <c r="R6614" s="78"/>
      <c r="S6614" s="78"/>
      <c r="T6614" s="78"/>
      <c r="U6614" s="78"/>
      <c r="V6614" s="219"/>
      <c r="W6614" s="78"/>
      <c r="X6614" s="78"/>
      <c r="Y6614" s="78"/>
      <c r="Z6614" s="78"/>
      <c r="AA6614" s="77"/>
      <c r="AB6614" s="77"/>
      <c r="AC6614" s="78"/>
      <c r="AD6614" s="104"/>
      <c r="AE6614" s="78"/>
      <c r="AF6614" s="104"/>
      <c r="AG6614" s="78"/>
      <c r="AH6614" s="104"/>
      <c r="AI6614" s="78"/>
      <c r="AJ6614" s="104"/>
      <c r="AK6614" s="78"/>
      <c r="AL6614" s="78"/>
      <c r="AM6614" s="8"/>
      <c r="AN6614" s="78"/>
      <c r="AO6614" s="78"/>
      <c r="AP6614" s="78"/>
      <c r="AQ6614" s="78"/>
      <c r="AR6614" s="78"/>
      <c r="AS6614" s="78"/>
      <c r="AT6614" s="78"/>
      <c r="AU6614" s="78"/>
      <c r="AV6614" s="78"/>
      <c r="AW6614" s="77"/>
      <c r="AX6614" s="144"/>
      <c r="AY6614" s="144"/>
      <c r="AZ6614" s="144"/>
      <c r="BA6614" s="54"/>
      <c r="BB6614" s="54"/>
    </row>
    <row r="6615" spans="2:54" x14ac:dyDescent="0.25">
      <c r="B6615" s="77"/>
      <c r="C6615" s="77"/>
      <c r="D6615" s="77"/>
      <c r="E6615" s="77"/>
      <c r="F6615" s="77"/>
      <c r="G6615" s="77"/>
      <c r="I6615" s="78"/>
      <c r="K6615" s="78"/>
      <c r="L6615" s="77"/>
      <c r="M6615" s="78"/>
      <c r="N6615" s="78"/>
      <c r="O6615" s="78"/>
      <c r="P6615" s="78"/>
      <c r="Q6615" s="144"/>
      <c r="R6615" s="78"/>
      <c r="S6615" s="78"/>
      <c r="T6615" s="78"/>
      <c r="U6615" s="78"/>
      <c r="V6615" s="219"/>
      <c r="W6615" s="78"/>
      <c r="X6615" s="78"/>
      <c r="Y6615" s="78"/>
      <c r="Z6615" s="78"/>
      <c r="AA6615" s="77"/>
      <c r="AB6615" s="77"/>
      <c r="AC6615" s="78"/>
      <c r="AD6615" s="104"/>
      <c r="AE6615" s="78"/>
      <c r="AF6615" s="104"/>
      <c r="AG6615" s="78"/>
      <c r="AH6615" s="104"/>
      <c r="AI6615" s="78"/>
      <c r="AJ6615" s="104"/>
      <c r="AK6615" s="78"/>
      <c r="AL6615" s="78"/>
      <c r="AM6615" s="8"/>
      <c r="AN6615" s="78"/>
      <c r="AO6615" s="78"/>
      <c r="AP6615" s="78"/>
      <c r="AQ6615" s="78"/>
      <c r="AR6615" s="78"/>
      <c r="AS6615" s="78"/>
      <c r="AT6615" s="78"/>
      <c r="AU6615" s="78"/>
      <c r="AV6615" s="78"/>
      <c r="AW6615" s="77"/>
      <c r="AX6615" s="144"/>
      <c r="AY6615" s="144"/>
      <c r="AZ6615" s="144"/>
      <c r="BA6615" s="54"/>
      <c r="BB6615" s="54"/>
    </row>
    <row r="6616" spans="2:54" x14ac:dyDescent="0.25">
      <c r="B6616" s="77"/>
      <c r="C6616" s="77"/>
      <c r="D6616" s="77"/>
      <c r="E6616" s="77"/>
      <c r="F6616" s="77"/>
      <c r="G6616" s="77"/>
      <c r="I6616" s="78"/>
      <c r="K6616" s="78"/>
      <c r="L6616" s="77"/>
      <c r="M6616" s="78"/>
      <c r="N6616" s="78"/>
      <c r="O6616" s="78"/>
      <c r="P6616" s="78"/>
      <c r="Q6616" s="144"/>
      <c r="R6616" s="78"/>
      <c r="S6616" s="78"/>
      <c r="T6616" s="78"/>
      <c r="U6616" s="78"/>
      <c r="V6616" s="219"/>
      <c r="W6616" s="78"/>
      <c r="X6616" s="78"/>
      <c r="Y6616" s="78"/>
      <c r="Z6616" s="78"/>
      <c r="AA6616" s="77"/>
      <c r="AB6616" s="77"/>
      <c r="AC6616" s="78"/>
      <c r="AD6616" s="104"/>
      <c r="AE6616" s="78"/>
      <c r="AF6616" s="104"/>
      <c r="AG6616" s="78"/>
      <c r="AH6616" s="104"/>
      <c r="AI6616" s="78"/>
      <c r="AJ6616" s="104"/>
      <c r="AK6616" s="78"/>
      <c r="AL6616" s="78"/>
      <c r="AM6616" s="8"/>
      <c r="AN6616" s="78"/>
      <c r="AO6616" s="78"/>
      <c r="AP6616" s="78"/>
      <c r="AQ6616" s="78"/>
      <c r="AR6616" s="78"/>
      <c r="AS6616" s="78"/>
      <c r="AT6616" s="78"/>
      <c r="AU6616" s="78"/>
      <c r="AV6616" s="78"/>
      <c r="AW6616" s="77"/>
      <c r="AX6616" s="144"/>
      <c r="AY6616" s="144"/>
      <c r="AZ6616" s="144"/>
      <c r="BA6616" s="54"/>
      <c r="BB6616" s="54"/>
    </row>
    <row r="6617" spans="2:54" x14ac:dyDescent="0.25">
      <c r="B6617" s="77"/>
      <c r="C6617" s="77"/>
      <c r="D6617" s="77"/>
      <c r="E6617" s="77"/>
      <c r="F6617" s="77"/>
      <c r="G6617" s="77"/>
      <c r="I6617" s="78"/>
      <c r="K6617" s="78"/>
      <c r="L6617" s="77"/>
      <c r="M6617" s="78"/>
      <c r="N6617" s="78"/>
      <c r="O6617" s="78"/>
      <c r="P6617" s="78"/>
      <c r="Q6617" s="144"/>
      <c r="R6617" s="78"/>
      <c r="S6617" s="78"/>
      <c r="T6617" s="78"/>
      <c r="U6617" s="78"/>
      <c r="V6617" s="219"/>
      <c r="W6617" s="78"/>
      <c r="X6617" s="78"/>
      <c r="Y6617" s="78"/>
      <c r="Z6617" s="78"/>
      <c r="AA6617" s="77"/>
      <c r="AB6617" s="77"/>
      <c r="AC6617" s="78"/>
      <c r="AD6617" s="104"/>
      <c r="AE6617" s="78"/>
      <c r="AF6617" s="104"/>
      <c r="AG6617" s="78"/>
      <c r="AH6617" s="104"/>
      <c r="AI6617" s="78"/>
      <c r="AJ6617" s="104"/>
      <c r="AK6617" s="78"/>
      <c r="AL6617" s="78"/>
      <c r="AM6617" s="8"/>
      <c r="AN6617" s="78"/>
      <c r="AO6617" s="78"/>
      <c r="AP6617" s="78"/>
      <c r="AQ6617" s="78"/>
      <c r="AR6617" s="78"/>
      <c r="AS6617" s="78"/>
      <c r="AT6617" s="78"/>
      <c r="AU6617" s="78"/>
      <c r="AV6617" s="78"/>
      <c r="AW6617" s="77"/>
      <c r="AX6617" s="144"/>
      <c r="AY6617" s="144"/>
      <c r="AZ6617" s="144"/>
      <c r="BA6617" s="54"/>
      <c r="BB6617" s="54"/>
    </row>
    <row r="6618" spans="2:54" x14ac:dyDescent="0.25">
      <c r="B6618" s="77"/>
      <c r="C6618" s="77"/>
      <c r="D6618" s="77"/>
      <c r="E6618" s="77"/>
      <c r="F6618" s="77"/>
      <c r="G6618" s="77"/>
      <c r="I6618" s="78"/>
      <c r="K6618" s="78"/>
      <c r="L6618" s="77"/>
      <c r="M6618" s="78"/>
      <c r="N6618" s="78"/>
      <c r="O6618" s="78"/>
      <c r="P6618" s="78"/>
      <c r="Q6618" s="144"/>
      <c r="R6618" s="78"/>
      <c r="S6618" s="78"/>
      <c r="T6618" s="78"/>
      <c r="U6618" s="78"/>
      <c r="V6618" s="219"/>
      <c r="W6618" s="78"/>
      <c r="X6618" s="78"/>
      <c r="Y6618" s="78"/>
      <c r="Z6618" s="78"/>
      <c r="AA6618" s="77"/>
      <c r="AB6618" s="77"/>
      <c r="AC6618" s="78"/>
      <c r="AD6618" s="104"/>
      <c r="AE6618" s="78"/>
      <c r="AF6618" s="104"/>
      <c r="AG6618" s="78"/>
      <c r="AH6618" s="104"/>
      <c r="AI6618" s="78"/>
      <c r="AJ6618" s="104"/>
      <c r="AK6618" s="78"/>
      <c r="AL6618" s="78"/>
      <c r="AM6618" s="8"/>
      <c r="AN6618" s="78"/>
      <c r="AO6618" s="78"/>
      <c r="AP6618" s="78"/>
      <c r="AQ6618" s="78"/>
      <c r="AR6618" s="78"/>
      <c r="AS6618" s="78"/>
      <c r="AT6618" s="78"/>
      <c r="AU6618" s="78"/>
      <c r="AV6618" s="78"/>
      <c r="AW6618" s="77"/>
      <c r="AX6618" s="144"/>
      <c r="AY6618" s="144"/>
      <c r="AZ6618" s="144"/>
      <c r="BA6618" s="54"/>
      <c r="BB6618" s="54"/>
    </row>
    <row r="6619" spans="2:54" x14ac:dyDescent="0.25">
      <c r="B6619" s="77"/>
      <c r="C6619" s="77"/>
      <c r="D6619" s="77"/>
      <c r="E6619" s="77"/>
      <c r="F6619" s="77"/>
      <c r="G6619" s="77"/>
      <c r="I6619" s="78"/>
      <c r="K6619" s="78"/>
      <c r="L6619" s="77"/>
      <c r="M6619" s="78"/>
      <c r="N6619" s="78"/>
      <c r="O6619" s="78"/>
      <c r="P6619" s="78"/>
      <c r="Q6619" s="144"/>
      <c r="R6619" s="78"/>
      <c r="S6619" s="78"/>
      <c r="T6619" s="78"/>
      <c r="U6619" s="78"/>
      <c r="V6619" s="219"/>
      <c r="W6619" s="78"/>
      <c r="X6619" s="78"/>
      <c r="Y6619" s="78"/>
      <c r="Z6619" s="78"/>
      <c r="AA6619" s="77"/>
      <c r="AB6619" s="77"/>
      <c r="AC6619" s="78"/>
      <c r="AD6619" s="104"/>
      <c r="AE6619" s="78"/>
      <c r="AF6619" s="104"/>
      <c r="AG6619" s="78"/>
      <c r="AH6619" s="104"/>
      <c r="AI6619" s="78"/>
      <c r="AJ6619" s="104"/>
      <c r="AK6619" s="78"/>
      <c r="AL6619" s="78"/>
      <c r="AM6619" s="8"/>
      <c r="AN6619" s="78"/>
      <c r="AO6619" s="78"/>
      <c r="AP6619" s="78"/>
      <c r="AQ6619" s="78"/>
      <c r="AR6619" s="78"/>
      <c r="AS6619" s="78"/>
      <c r="AT6619" s="78"/>
      <c r="AU6619" s="78"/>
      <c r="AV6619" s="78"/>
      <c r="AW6619" s="77"/>
      <c r="AX6619" s="144"/>
      <c r="AY6619" s="144"/>
      <c r="AZ6619" s="144"/>
      <c r="BA6619" s="54"/>
      <c r="BB6619" s="54"/>
    </row>
    <row r="6620" spans="2:54" x14ac:dyDescent="0.25">
      <c r="B6620" s="77"/>
      <c r="C6620" s="77"/>
      <c r="D6620" s="77"/>
      <c r="E6620" s="77"/>
      <c r="F6620" s="77"/>
      <c r="G6620" s="77"/>
      <c r="I6620" s="78"/>
      <c r="K6620" s="78"/>
      <c r="L6620" s="77"/>
      <c r="M6620" s="78"/>
      <c r="N6620" s="78"/>
      <c r="O6620" s="78"/>
      <c r="P6620" s="78"/>
      <c r="Q6620" s="144"/>
      <c r="R6620" s="78"/>
      <c r="S6620" s="78"/>
      <c r="T6620" s="78"/>
      <c r="U6620" s="78"/>
      <c r="V6620" s="219"/>
      <c r="W6620" s="78"/>
      <c r="X6620" s="78"/>
      <c r="Y6620" s="78"/>
      <c r="Z6620" s="78"/>
      <c r="AA6620" s="77"/>
      <c r="AB6620" s="77"/>
      <c r="AC6620" s="78"/>
      <c r="AD6620" s="104"/>
      <c r="AE6620" s="78"/>
      <c r="AF6620" s="104"/>
      <c r="AG6620" s="78"/>
      <c r="AH6620" s="104"/>
      <c r="AI6620" s="78"/>
      <c r="AJ6620" s="104"/>
      <c r="AK6620" s="78"/>
      <c r="AL6620" s="78"/>
      <c r="AM6620" s="8"/>
      <c r="AN6620" s="78"/>
      <c r="AO6620" s="78"/>
      <c r="AP6620" s="78"/>
      <c r="AQ6620" s="78"/>
      <c r="AR6620" s="78"/>
      <c r="AS6620" s="78"/>
      <c r="AT6620" s="78"/>
      <c r="AU6620" s="78"/>
      <c r="AV6620" s="78"/>
      <c r="AW6620" s="77"/>
      <c r="AX6620" s="144"/>
      <c r="AY6620" s="144"/>
      <c r="AZ6620" s="144"/>
      <c r="BA6620" s="54"/>
      <c r="BB6620" s="54"/>
    </row>
    <row r="6621" spans="2:54" x14ac:dyDescent="0.25">
      <c r="B6621" s="77"/>
      <c r="C6621" s="77"/>
      <c r="D6621" s="77"/>
      <c r="E6621" s="77"/>
      <c r="F6621" s="77"/>
      <c r="G6621" s="77"/>
      <c r="I6621" s="78"/>
      <c r="K6621" s="78"/>
      <c r="L6621" s="77"/>
      <c r="M6621" s="78"/>
      <c r="N6621" s="78"/>
      <c r="O6621" s="78"/>
      <c r="P6621" s="78"/>
      <c r="Q6621" s="144"/>
      <c r="R6621" s="78"/>
      <c r="S6621" s="78"/>
      <c r="T6621" s="78"/>
      <c r="U6621" s="78"/>
      <c r="V6621" s="219"/>
      <c r="W6621" s="78"/>
      <c r="X6621" s="78"/>
      <c r="Y6621" s="78"/>
      <c r="Z6621" s="78"/>
      <c r="AA6621" s="77"/>
      <c r="AB6621" s="77"/>
      <c r="AC6621" s="78"/>
      <c r="AD6621" s="104"/>
      <c r="AE6621" s="78"/>
      <c r="AF6621" s="104"/>
      <c r="AG6621" s="78"/>
      <c r="AH6621" s="104"/>
      <c r="AI6621" s="78"/>
      <c r="AJ6621" s="104"/>
      <c r="AK6621" s="78"/>
      <c r="AL6621" s="78"/>
      <c r="AM6621" s="8"/>
      <c r="AN6621" s="78"/>
      <c r="AO6621" s="78"/>
      <c r="AP6621" s="78"/>
      <c r="AQ6621" s="78"/>
      <c r="AR6621" s="78"/>
      <c r="AS6621" s="78"/>
      <c r="AT6621" s="78"/>
      <c r="AU6621" s="78"/>
      <c r="AV6621" s="78"/>
      <c r="AW6621" s="77"/>
      <c r="AX6621" s="144"/>
      <c r="AY6621" s="144"/>
      <c r="AZ6621" s="144"/>
      <c r="BA6621" s="54"/>
      <c r="BB6621" s="54"/>
    </row>
    <row r="6622" spans="2:54" x14ac:dyDescent="0.25">
      <c r="B6622" s="77"/>
      <c r="C6622" s="77"/>
      <c r="D6622" s="77"/>
      <c r="E6622" s="77"/>
      <c r="F6622" s="77"/>
      <c r="G6622" s="77"/>
      <c r="I6622" s="78"/>
      <c r="K6622" s="78"/>
      <c r="L6622" s="77"/>
      <c r="M6622" s="78"/>
      <c r="N6622" s="78"/>
      <c r="O6622" s="78"/>
      <c r="P6622" s="78"/>
      <c r="Q6622" s="144"/>
      <c r="R6622" s="78"/>
      <c r="S6622" s="78"/>
      <c r="T6622" s="78"/>
      <c r="U6622" s="78"/>
      <c r="V6622" s="219"/>
      <c r="W6622" s="78"/>
      <c r="X6622" s="78"/>
      <c r="Y6622" s="78"/>
      <c r="Z6622" s="78"/>
      <c r="AA6622" s="77"/>
      <c r="AB6622" s="77"/>
      <c r="AC6622" s="78"/>
      <c r="AD6622" s="104"/>
      <c r="AE6622" s="78"/>
      <c r="AF6622" s="104"/>
      <c r="AG6622" s="78"/>
      <c r="AH6622" s="104"/>
      <c r="AI6622" s="78"/>
      <c r="AJ6622" s="104"/>
      <c r="AK6622" s="78"/>
      <c r="AL6622" s="78"/>
      <c r="AM6622" s="8"/>
      <c r="AN6622" s="78"/>
      <c r="AO6622" s="78"/>
      <c r="AP6622" s="78"/>
      <c r="AQ6622" s="78"/>
      <c r="AR6622" s="78"/>
      <c r="AS6622" s="78"/>
      <c r="AT6622" s="78"/>
      <c r="AU6622" s="78"/>
      <c r="AV6622" s="78"/>
      <c r="AW6622" s="77"/>
      <c r="AX6622" s="144"/>
      <c r="AY6622" s="144"/>
      <c r="AZ6622" s="144"/>
      <c r="BA6622" s="54"/>
      <c r="BB6622" s="54"/>
    </row>
    <row r="6623" spans="2:54" x14ac:dyDescent="0.25">
      <c r="B6623" s="77"/>
      <c r="C6623" s="77"/>
      <c r="D6623" s="77"/>
      <c r="E6623" s="77"/>
      <c r="F6623" s="77"/>
      <c r="G6623" s="77"/>
      <c r="I6623" s="78"/>
      <c r="K6623" s="78"/>
      <c r="L6623" s="77"/>
      <c r="M6623" s="78"/>
      <c r="N6623" s="78"/>
      <c r="O6623" s="78"/>
      <c r="P6623" s="78"/>
      <c r="Q6623" s="144"/>
      <c r="R6623" s="78"/>
      <c r="S6623" s="78"/>
      <c r="T6623" s="78"/>
      <c r="U6623" s="78"/>
      <c r="V6623" s="219"/>
      <c r="W6623" s="78"/>
      <c r="X6623" s="78"/>
      <c r="Y6623" s="78"/>
      <c r="Z6623" s="78"/>
      <c r="AA6623" s="77"/>
      <c r="AB6623" s="77"/>
      <c r="AC6623" s="78"/>
      <c r="AD6623" s="104"/>
      <c r="AE6623" s="78"/>
      <c r="AF6623" s="104"/>
      <c r="AG6623" s="78"/>
      <c r="AH6623" s="104"/>
      <c r="AI6623" s="78"/>
      <c r="AJ6623" s="104"/>
      <c r="AK6623" s="78"/>
      <c r="AL6623" s="78"/>
      <c r="AM6623" s="8"/>
      <c r="AN6623" s="78"/>
      <c r="AO6623" s="78"/>
      <c r="AP6623" s="78"/>
      <c r="AQ6623" s="78"/>
      <c r="AR6623" s="78"/>
      <c r="AS6623" s="78"/>
      <c r="AT6623" s="78"/>
      <c r="AU6623" s="78"/>
      <c r="AV6623" s="78"/>
      <c r="AW6623" s="77"/>
      <c r="AX6623" s="144"/>
      <c r="AY6623" s="144"/>
      <c r="AZ6623" s="144"/>
      <c r="BA6623" s="54"/>
      <c r="BB6623" s="54"/>
    </row>
    <row r="6624" spans="2:54" x14ac:dyDescent="0.25">
      <c r="B6624" s="77"/>
      <c r="C6624" s="77"/>
      <c r="D6624" s="77"/>
      <c r="E6624" s="77"/>
      <c r="F6624" s="77"/>
      <c r="G6624" s="77"/>
      <c r="I6624" s="78"/>
      <c r="K6624" s="78"/>
      <c r="L6624" s="77"/>
      <c r="M6624" s="78"/>
      <c r="N6624" s="78"/>
      <c r="O6624" s="78"/>
      <c r="P6624" s="78"/>
      <c r="Q6624" s="144"/>
      <c r="R6624" s="78"/>
      <c r="S6624" s="78"/>
      <c r="T6624" s="78"/>
      <c r="U6624" s="78"/>
      <c r="V6624" s="219"/>
      <c r="W6624" s="78"/>
      <c r="X6624" s="78"/>
      <c r="Y6624" s="78"/>
      <c r="Z6624" s="78"/>
      <c r="AA6624" s="77"/>
      <c r="AB6624" s="77"/>
      <c r="AC6624" s="78"/>
      <c r="AD6624" s="104"/>
      <c r="AE6624" s="78"/>
      <c r="AF6624" s="104"/>
      <c r="AG6624" s="78"/>
      <c r="AH6624" s="104"/>
      <c r="AI6624" s="78"/>
      <c r="AJ6624" s="104"/>
      <c r="AK6624" s="78"/>
      <c r="AL6624" s="78"/>
      <c r="AM6624" s="8"/>
      <c r="AN6624" s="78"/>
      <c r="AO6624" s="78"/>
      <c r="AP6624" s="78"/>
      <c r="AQ6624" s="78"/>
      <c r="AR6624" s="78"/>
      <c r="AS6624" s="78"/>
      <c r="AT6624" s="78"/>
      <c r="AU6624" s="78"/>
      <c r="AV6624" s="78"/>
      <c r="AW6624" s="77"/>
      <c r="AX6624" s="144"/>
      <c r="AY6624" s="144"/>
      <c r="AZ6624" s="144"/>
      <c r="BA6624" s="54"/>
      <c r="BB6624" s="54"/>
    </row>
    <row r="6625" spans="2:54" x14ac:dyDescent="0.25">
      <c r="B6625" s="77"/>
      <c r="C6625" s="77"/>
      <c r="D6625" s="77"/>
      <c r="E6625" s="77"/>
      <c r="F6625" s="77"/>
      <c r="G6625" s="77"/>
      <c r="I6625" s="78"/>
      <c r="K6625" s="78"/>
      <c r="L6625" s="77"/>
      <c r="M6625" s="78"/>
      <c r="N6625" s="78"/>
      <c r="O6625" s="78"/>
      <c r="P6625" s="78"/>
      <c r="Q6625" s="144"/>
      <c r="R6625" s="78"/>
      <c r="S6625" s="78"/>
      <c r="T6625" s="78"/>
      <c r="U6625" s="78"/>
      <c r="V6625" s="219"/>
      <c r="W6625" s="78"/>
      <c r="X6625" s="78"/>
      <c r="Y6625" s="78"/>
      <c r="Z6625" s="78"/>
      <c r="AA6625" s="77"/>
      <c r="AB6625" s="77"/>
      <c r="AC6625" s="78"/>
      <c r="AD6625" s="104"/>
      <c r="AE6625" s="78"/>
      <c r="AF6625" s="104"/>
      <c r="AG6625" s="78"/>
      <c r="AH6625" s="104"/>
      <c r="AI6625" s="78"/>
      <c r="AJ6625" s="104"/>
      <c r="AK6625" s="78"/>
      <c r="AL6625" s="78"/>
      <c r="AM6625" s="8"/>
      <c r="AN6625" s="78"/>
      <c r="AO6625" s="78"/>
      <c r="AP6625" s="78"/>
      <c r="AQ6625" s="78"/>
      <c r="AR6625" s="78"/>
      <c r="AS6625" s="78"/>
      <c r="AT6625" s="78"/>
      <c r="AU6625" s="78"/>
      <c r="AV6625" s="78"/>
      <c r="AW6625" s="77"/>
      <c r="AX6625" s="144"/>
      <c r="AY6625" s="144"/>
      <c r="AZ6625" s="144"/>
      <c r="BA6625" s="54"/>
      <c r="BB6625" s="54"/>
    </row>
    <row r="6626" spans="2:54" x14ac:dyDescent="0.25">
      <c r="B6626" s="77"/>
      <c r="C6626" s="77"/>
      <c r="D6626" s="77"/>
      <c r="E6626" s="77"/>
      <c r="F6626" s="77"/>
      <c r="G6626" s="77"/>
      <c r="I6626" s="78"/>
      <c r="K6626" s="78"/>
      <c r="L6626" s="77"/>
      <c r="M6626" s="78"/>
      <c r="N6626" s="78"/>
      <c r="O6626" s="78"/>
      <c r="P6626" s="78"/>
      <c r="Q6626" s="144"/>
      <c r="R6626" s="78"/>
      <c r="S6626" s="78"/>
      <c r="T6626" s="78"/>
      <c r="U6626" s="78"/>
      <c r="V6626" s="219"/>
      <c r="W6626" s="78"/>
      <c r="X6626" s="78"/>
      <c r="Y6626" s="78"/>
      <c r="Z6626" s="78"/>
      <c r="AA6626" s="77"/>
      <c r="AB6626" s="77"/>
      <c r="AC6626" s="78"/>
      <c r="AD6626" s="104"/>
      <c r="AE6626" s="78"/>
      <c r="AF6626" s="104"/>
      <c r="AG6626" s="78"/>
      <c r="AH6626" s="104"/>
      <c r="AI6626" s="78"/>
      <c r="AJ6626" s="104"/>
      <c r="AK6626" s="78"/>
      <c r="AL6626" s="78"/>
      <c r="AM6626" s="8"/>
      <c r="AN6626" s="78"/>
      <c r="AO6626" s="78"/>
      <c r="AP6626" s="78"/>
      <c r="AQ6626" s="78"/>
      <c r="AR6626" s="78"/>
      <c r="AS6626" s="78"/>
      <c r="AT6626" s="78"/>
      <c r="AU6626" s="78"/>
      <c r="AV6626" s="78"/>
      <c r="AW6626" s="77"/>
      <c r="AX6626" s="144"/>
      <c r="AY6626" s="144"/>
      <c r="AZ6626" s="144"/>
      <c r="BA6626" s="54"/>
      <c r="BB6626" s="54"/>
    </row>
    <row r="6627" spans="2:54" x14ac:dyDescent="0.25">
      <c r="B6627" s="77"/>
      <c r="C6627" s="77"/>
      <c r="D6627" s="77"/>
      <c r="E6627" s="77"/>
      <c r="F6627" s="77"/>
      <c r="G6627" s="77"/>
      <c r="I6627" s="78"/>
      <c r="K6627" s="78"/>
      <c r="L6627" s="77"/>
      <c r="M6627" s="78"/>
      <c r="N6627" s="78"/>
      <c r="O6627" s="78"/>
      <c r="P6627" s="78"/>
      <c r="Q6627" s="144"/>
      <c r="R6627" s="78"/>
      <c r="S6627" s="78"/>
      <c r="T6627" s="78"/>
      <c r="U6627" s="78"/>
      <c r="V6627" s="219"/>
      <c r="W6627" s="78"/>
      <c r="X6627" s="78"/>
      <c r="Y6627" s="78"/>
      <c r="Z6627" s="78"/>
      <c r="AA6627" s="77"/>
      <c r="AB6627" s="77"/>
      <c r="AC6627" s="78"/>
      <c r="AD6627" s="104"/>
      <c r="AE6627" s="78"/>
      <c r="AF6627" s="104"/>
      <c r="AG6627" s="78"/>
      <c r="AH6627" s="104"/>
      <c r="AI6627" s="78"/>
      <c r="AJ6627" s="104"/>
      <c r="AK6627" s="78"/>
      <c r="AL6627" s="78"/>
      <c r="AM6627" s="8"/>
      <c r="AN6627" s="78"/>
      <c r="AO6627" s="78"/>
      <c r="AP6627" s="78"/>
      <c r="AQ6627" s="78"/>
      <c r="AR6627" s="78"/>
      <c r="AS6627" s="78"/>
      <c r="AT6627" s="78"/>
      <c r="AU6627" s="78"/>
      <c r="AV6627" s="78"/>
      <c r="AW6627" s="77"/>
      <c r="AX6627" s="144"/>
      <c r="AY6627" s="144"/>
      <c r="AZ6627" s="144"/>
      <c r="BA6627" s="54"/>
      <c r="BB6627" s="54"/>
    </row>
    <row r="6628" spans="2:54" x14ac:dyDescent="0.25">
      <c r="B6628" s="77"/>
      <c r="C6628" s="77"/>
      <c r="D6628" s="77"/>
      <c r="E6628" s="77"/>
      <c r="F6628" s="77"/>
      <c r="G6628" s="77"/>
      <c r="I6628" s="78"/>
      <c r="K6628" s="78"/>
      <c r="L6628" s="77"/>
      <c r="M6628" s="78"/>
      <c r="N6628" s="78"/>
      <c r="O6628" s="78"/>
      <c r="P6628" s="78"/>
      <c r="Q6628" s="144"/>
      <c r="R6628" s="78"/>
      <c r="S6628" s="78"/>
      <c r="T6628" s="78"/>
      <c r="U6628" s="78"/>
      <c r="V6628" s="219"/>
      <c r="W6628" s="78"/>
      <c r="X6628" s="78"/>
      <c r="Y6628" s="78"/>
      <c r="Z6628" s="78"/>
      <c r="AA6628" s="77"/>
      <c r="AB6628" s="77"/>
      <c r="AC6628" s="78"/>
      <c r="AD6628" s="104"/>
      <c r="AE6628" s="78"/>
      <c r="AF6628" s="104"/>
      <c r="AG6628" s="78"/>
      <c r="AH6628" s="104"/>
      <c r="AI6628" s="78"/>
      <c r="AJ6628" s="104"/>
      <c r="AK6628" s="78"/>
      <c r="AL6628" s="78"/>
      <c r="AM6628" s="8"/>
      <c r="AN6628" s="78"/>
      <c r="AO6628" s="78"/>
      <c r="AP6628" s="78"/>
      <c r="AQ6628" s="78"/>
      <c r="AR6628" s="78"/>
      <c r="AS6628" s="78"/>
      <c r="AT6628" s="78"/>
      <c r="AU6628" s="78"/>
      <c r="AV6628" s="78"/>
      <c r="AW6628" s="77"/>
      <c r="AX6628" s="144"/>
      <c r="AY6628" s="144"/>
      <c r="AZ6628" s="144"/>
      <c r="BA6628" s="54"/>
      <c r="BB6628" s="54"/>
    </row>
    <row r="6629" spans="2:54" x14ac:dyDescent="0.25">
      <c r="B6629" s="77"/>
      <c r="C6629" s="77"/>
      <c r="D6629" s="77"/>
      <c r="E6629" s="77"/>
      <c r="F6629" s="77"/>
      <c r="G6629" s="77"/>
      <c r="I6629" s="78"/>
      <c r="K6629" s="78"/>
      <c r="L6629" s="77"/>
      <c r="M6629" s="78"/>
      <c r="N6629" s="78"/>
      <c r="O6629" s="78"/>
      <c r="P6629" s="78"/>
      <c r="Q6629" s="144"/>
      <c r="R6629" s="78"/>
      <c r="S6629" s="78"/>
      <c r="T6629" s="78"/>
      <c r="U6629" s="78"/>
      <c r="V6629" s="219"/>
      <c r="W6629" s="78"/>
      <c r="X6629" s="78"/>
      <c r="Y6629" s="78"/>
      <c r="Z6629" s="78"/>
      <c r="AA6629" s="77"/>
      <c r="AB6629" s="77"/>
      <c r="AC6629" s="78"/>
      <c r="AD6629" s="104"/>
      <c r="AE6629" s="78"/>
      <c r="AF6629" s="104"/>
      <c r="AG6629" s="78"/>
      <c r="AH6629" s="104"/>
      <c r="AI6629" s="78"/>
      <c r="AJ6629" s="104"/>
      <c r="AK6629" s="78"/>
      <c r="AL6629" s="78"/>
      <c r="AM6629" s="8"/>
      <c r="AN6629" s="78"/>
      <c r="AO6629" s="78"/>
      <c r="AP6629" s="78"/>
      <c r="AQ6629" s="78"/>
      <c r="AR6629" s="78"/>
      <c r="AS6629" s="78"/>
      <c r="AT6629" s="78"/>
      <c r="AU6629" s="78"/>
      <c r="AV6629" s="78"/>
      <c r="AW6629" s="77"/>
      <c r="AX6629" s="144"/>
      <c r="AY6629" s="144"/>
      <c r="AZ6629" s="144"/>
      <c r="BA6629" s="54"/>
      <c r="BB6629" s="54"/>
    </row>
    <row r="6630" spans="2:54" x14ac:dyDescent="0.25">
      <c r="B6630" s="77"/>
      <c r="C6630" s="77"/>
      <c r="D6630" s="77"/>
      <c r="E6630" s="77"/>
      <c r="F6630" s="77"/>
      <c r="G6630" s="77"/>
      <c r="I6630" s="78"/>
      <c r="K6630" s="78"/>
      <c r="L6630" s="77"/>
      <c r="M6630" s="78"/>
      <c r="N6630" s="78"/>
      <c r="O6630" s="78"/>
      <c r="P6630" s="78"/>
      <c r="Q6630" s="144"/>
      <c r="R6630" s="78"/>
      <c r="S6630" s="78"/>
      <c r="T6630" s="78"/>
      <c r="U6630" s="78"/>
      <c r="V6630" s="219"/>
      <c r="W6630" s="78"/>
      <c r="X6630" s="78"/>
      <c r="Y6630" s="78"/>
      <c r="Z6630" s="78"/>
      <c r="AA6630" s="77"/>
      <c r="AB6630" s="77"/>
      <c r="AC6630" s="78"/>
      <c r="AD6630" s="104"/>
      <c r="AE6630" s="78"/>
      <c r="AF6630" s="104"/>
      <c r="AG6630" s="78"/>
      <c r="AH6630" s="104"/>
      <c r="AI6630" s="78"/>
      <c r="AJ6630" s="104"/>
      <c r="AK6630" s="78"/>
      <c r="AL6630" s="78"/>
      <c r="AM6630" s="8"/>
      <c r="AN6630" s="78"/>
      <c r="AO6630" s="78"/>
      <c r="AP6630" s="78"/>
      <c r="AQ6630" s="78"/>
      <c r="AR6630" s="78"/>
      <c r="AS6630" s="78"/>
      <c r="AT6630" s="78"/>
      <c r="AU6630" s="78"/>
      <c r="AV6630" s="78"/>
      <c r="AW6630" s="77"/>
      <c r="AX6630" s="144"/>
      <c r="AY6630" s="144"/>
      <c r="AZ6630" s="144"/>
      <c r="BA6630" s="54"/>
      <c r="BB6630" s="54"/>
    </row>
    <row r="6631" spans="2:54" x14ac:dyDescent="0.25">
      <c r="B6631" s="77"/>
      <c r="C6631" s="77"/>
      <c r="D6631" s="77"/>
      <c r="E6631" s="77"/>
      <c r="F6631" s="77"/>
      <c r="G6631" s="77"/>
      <c r="I6631" s="78"/>
      <c r="K6631" s="78"/>
      <c r="L6631" s="77"/>
      <c r="M6631" s="78"/>
      <c r="N6631" s="78"/>
      <c r="O6631" s="78"/>
      <c r="P6631" s="78"/>
      <c r="Q6631" s="144"/>
      <c r="R6631" s="78"/>
      <c r="S6631" s="78"/>
      <c r="T6631" s="78"/>
      <c r="U6631" s="78"/>
      <c r="V6631" s="219"/>
      <c r="W6631" s="78"/>
      <c r="X6631" s="78"/>
      <c r="Y6631" s="78"/>
      <c r="Z6631" s="78"/>
      <c r="AA6631" s="77"/>
      <c r="AB6631" s="77"/>
      <c r="AC6631" s="78"/>
      <c r="AD6631" s="104"/>
      <c r="AE6631" s="78"/>
      <c r="AF6631" s="104"/>
      <c r="AG6631" s="78"/>
      <c r="AH6631" s="104"/>
      <c r="AI6631" s="78"/>
      <c r="AJ6631" s="104"/>
      <c r="AK6631" s="78"/>
      <c r="AL6631" s="78"/>
      <c r="AM6631" s="8"/>
      <c r="AN6631" s="78"/>
      <c r="AO6631" s="78"/>
      <c r="AP6631" s="78"/>
      <c r="AQ6631" s="78"/>
      <c r="AR6631" s="78"/>
      <c r="AS6631" s="78"/>
      <c r="AT6631" s="78"/>
      <c r="AU6631" s="78"/>
      <c r="AV6631" s="78"/>
      <c r="AW6631" s="77"/>
      <c r="AX6631" s="144"/>
      <c r="AY6631" s="144"/>
      <c r="AZ6631" s="144"/>
      <c r="BA6631" s="54"/>
      <c r="BB6631" s="54"/>
    </row>
    <row r="6632" spans="2:54" x14ac:dyDescent="0.25">
      <c r="B6632" s="77"/>
      <c r="C6632" s="77"/>
      <c r="D6632" s="77"/>
      <c r="E6632" s="77"/>
      <c r="F6632" s="77"/>
      <c r="G6632" s="77"/>
      <c r="I6632" s="78"/>
      <c r="K6632" s="78"/>
      <c r="L6632" s="77"/>
      <c r="M6632" s="78"/>
      <c r="N6632" s="78"/>
      <c r="O6632" s="78"/>
      <c r="P6632" s="78"/>
      <c r="Q6632" s="144"/>
      <c r="R6632" s="78"/>
      <c r="S6632" s="78"/>
      <c r="T6632" s="78"/>
      <c r="U6632" s="78"/>
      <c r="V6632" s="219"/>
      <c r="W6632" s="78"/>
      <c r="X6632" s="78"/>
      <c r="Y6632" s="78"/>
      <c r="Z6632" s="78"/>
      <c r="AA6632" s="77"/>
      <c r="AB6632" s="77"/>
      <c r="AC6632" s="78"/>
      <c r="AD6632" s="104"/>
      <c r="AE6632" s="78"/>
      <c r="AF6632" s="104"/>
      <c r="AG6632" s="78"/>
      <c r="AH6632" s="104"/>
      <c r="AI6632" s="78"/>
      <c r="AJ6632" s="104"/>
      <c r="AK6632" s="78"/>
      <c r="AL6632" s="78"/>
      <c r="AM6632" s="8"/>
      <c r="AN6632" s="78"/>
      <c r="AO6632" s="78"/>
      <c r="AP6632" s="78"/>
      <c r="AQ6632" s="78"/>
      <c r="AR6632" s="78"/>
      <c r="AS6632" s="78"/>
      <c r="AT6632" s="78"/>
      <c r="AU6632" s="78"/>
      <c r="AV6632" s="78"/>
      <c r="AW6632" s="77"/>
      <c r="AX6632" s="144"/>
      <c r="AY6632" s="144"/>
      <c r="AZ6632" s="144"/>
      <c r="BA6632" s="54"/>
      <c r="BB6632" s="54"/>
    </row>
    <row r="6633" spans="2:54" x14ac:dyDescent="0.25">
      <c r="B6633" s="77"/>
      <c r="C6633" s="77"/>
      <c r="D6633" s="77"/>
      <c r="E6633" s="77"/>
      <c r="F6633" s="77"/>
      <c r="G6633" s="77"/>
      <c r="I6633" s="78"/>
      <c r="K6633" s="78"/>
      <c r="L6633" s="77"/>
      <c r="M6633" s="78"/>
      <c r="N6633" s="78"/>
      <c r="O6633" s="78"/>
      <c r="P6633" s="78"/>
      <c r="Q6633" s="144"/>
      <c r="R6633" s="78"/>
      <c r="S6633" s="78"/>
      <c r="T6633" s="78"/>
      <c r="U6633" s="78"/>
      <c r="V6633" s="219"/>
      <c r="W6633" s="78"/>
      <c r="X6633" s="78"/>
      <c r="Y6633" s="78"/>
      <c r="Z6633" s="78"/>
      <c r="AA6633" s="77"/>
      <c r="AB6633" s="77"/>
      <c r="AC6633" s="78"/>
      <c r="AD6633" s="104"/>
      <c r="AE6633" s="78"/>
      <c r="AF6633" s="104"/>
      <c r="AG6633" s="78"/>
      <c r="AH6633" s="104"/>
      <c r="AI6633" s="78"/>
      <c r="AJ6633" s="104"/>
      <c r="AK6633" s="78"/>
      <c r="AL6633" s="78"/>
      <c r="AM6633" s="8"/>
      <c r="AN6633" s="78"/>
      <c r="AO6633" s="78"/>
      <c r="AP6633" s="78"/>
      <c r="AQ6633" s="78"/>
      <c r="AR6633" s="78"/>
      <c r="AS6633" s="78"/>
      <c r="AT6633" s="78"/>
      <c r="AU6633" s="78"/>
      <c r="AV6633" s="78"/>
      <c r="AW6633" s="77"/>
      <c r="AX6633" s="144"/>
      <c r="AY6633" s="144"/>
      <c r="AZ6633" s="144"/>
      <c r="BA6633" s="54"/>
      <c r="BB6633" s="54"/>
    </row>
    <row r="6634" spans="2:54" x14ac:dyDescent="0.25">
      <c r="B6634" s="77"/>
      <c r="C6634" s="77"/>
      <c r="D6634" s="77"/>
      <c r="E6634" s="77"/>
      <c r="F6634" s="77"/>
      <c r="G6634" s="77"/>
      <c r="I6634" s="78"/>
      <c r="K6634" s="78"/>
      <c r="L6634" s="77"/>
      <c r="M6634" s="78"/>
      <c r="N6634" s="78"/>
      <c r="O6634" s="78"/>
      <c r="P6634" s="78"/>
      <c r="Q6634" s="144"/>
      <c r="R6634" s="78"/>
      <c r="S6634" s="78"/>
      <c r="T6634" s="78"/>
      <c r="U6634" s="78"/>
      <c r="V6634" s="219"/>
      <c r="W6634" s="78"/>
      <c r="X6634" s="78"/>
      <c r="Y6634" s="78"/>
      <c r="Z6634" s="78"/>
      <c r="AA6634" s="77"/>
      <c r="AB6634" s="77"/>
      <c r="AC6634" s="78"/>
      <c r="AD6634" s="104"/>
      <c r="AE6634" s="78"/>
      <c r="AF6634" s="104"/>
      <c r="AG6634" s="78"/>
      <c r="AH6634" s="104"/>
      <c r="AI6634" s="78"/>
      <c r="AJ6634" s="104"/>
      <c r="AK6634" s="78"/>
      <c r="AL6634" s="78"/>
      <c r="AM6634" s="8"/>
      <c r="AN6634" s="78"/>
      <c r="AO6634" s="78"/>
      <c r="AP6634" s="78"/>
      <c r="AQ6634" s="78"/>
      <c r="AR6634" s="78"/>
      <c r="AS6634" s="78"/>
      <c r="AT6634" s="78"/>
      <c r="AU6634" s="78"/>
      <c r="AV6634" s="78"/>
      <c r="AW6634" s="77"/>
      <c r="AX6634" s="144"/>
      <c r="AY6634" s="144"/>
      <c r="AZ6634" s="144"/>
      <c r="BA6634" s="54"/>
      <c r="BB6634" s="54"/>
    </row>
    <row r="6635" spans="2:54" x14ac:dyDescent="0.25">
      <c r="B6635" s="77"/>
      <c r="C6635" s="77"/>
      <c r="D6635" s="77"/>
      <c r="E6635" s="77"/>
      <c r="F6635" s="77"/>
      <c r="G6635" s="77"/>
      <c r="I6635" s="78"/>
      <c r="K6635" s="78"/>
      <c r="L6635" s="77"/>
      <c r="M6635" s="78"/>
      <c r="N6635" s="78"/>
      <c r="O6635" s="78"/>
      <c r="P6635" s="78"/>
      <c r="Q6635" s="144"/>
      <c r="R6635" s="78"/>
      <c r="S6635" s="78"/>
      <c r="T6635" s="78"/>
      <c r="U6635" s="78"/>
      <c r="V6635" s="219"/>
      <c r="W6635" s="78"/>
      <c r="X6635" s="78"/>
      <c r="Y6635" s="78"/>
      <c r="Z6635" s="78"/>
      <c r="AA6635" s="77"/>
      <c r="AB6635" s="77"/>
      <c r="AC6635" s="78"/>
      <c r="AD6635" s="104"/>
      <c r="AE6635" s="78"/>
      <c r="AF6635" s="104"/>
      <c r="AG6635" s="78"/>
      <c r="AH6635" s="104"/>
      <c r="AI6635" s="78"/>
      <c r="AJ6635" s="104"/>
      <c r="AK6635" s="78"/>
      <c r="AL6635" s="78"/>
      <c r="AM6635" s="8"/>
      <c r="AN6635" s="78"/>
      <c r="AO6635" s="78"/>
      <c r="AP6635" s="78"/>
      <c r="AQ6635" s="78"/>
      <c r="AR6635" s="78"/>
      <c r="AS6635" s="78"/>
      <c r="AT6635" s="78"/>
      <c r="AU6635" s="78"/>
      <c r="AV6635" s="78"/>
      <c r="AW6635" s="77"/>
      <c r="AX6635" s="144"/>
      <c r="AY6635" s="144"/>
      <c r="AZ6635" s="144"/>
      <c r="BA6635" s="54"/>
      <c r="BB6635" s="54"/>
    </row>
    <row r="6636" spans="2:54" x14ac:dyDescent="0.25">
      <c r="B6636" s="77"/>
      <c r="C6636" s="77"/>
      <c r="D6636" s="77"/>
      <c r="E6636" s="77"/>
      <c r="F6636" s="77"/>
      <c r="G6636" s="77"/>
      <c r="I6636" s="78"/>
      <c r="K6636" s="78"/>
      <c r="L6636" s="77"/>
      <c r="M6636" s="78"/>
      <c r="N6636" s="78"/>
      <c r="O6636" s="78"/>
      <c r="P6636" s="78"/>
      <c r="Q6636" s="144"/>
      <c r="R6636" s="78"/>
      <c r="S6636" s="78"/>
      <c r="T6636" s="78"/>
      <c r="U6636" s="78"/>
      <c r="V6636" s="219"/>
      <c r="W6636" s="78"/>
      <c r="X6636" s="78"/>
      <c r="Y6636" s="78"/>
      <c r="Z6636" s="78"/>
      <c r="AA6636" s="77"/>
      <c r="AB6636" s="77"/>
      <c r="AC6636" s="78"/>
      <c r="AD6636" s="104"/>
      <c r="AE6636" s="78"/>
      <c r="AF6636" s="104"/>
      <c r="AG6636" s="78"/>
      <c r="AH6636" s="104"/>
      <c r="AI6636" s="78"/>
      <c r="AJ6636" s="104"/>
      <c r="AK6636" s="78"/>
      <c r="AL6636" s="78"/>
      <c r="AM6636" s="8"/>
      <c r="AN6636" s="78"/>
      <c r="AO6636" s="78"/>
      <c r="AP6636" s="78"/>
      <c r="AQ6636" s="78"/>
      <c r="AR6636" s="78"/>
      <c r="AS6636" s="78"/>
      <c r="AT6636" s="78"/>
      <c r="AU6636" s="78"/>
      <c r="AV6636" s="78"/>
      <c r="AW6636" s="77"/>
      <c r="AX6636" s="144"/>
      <c r="AY6636" s="144"/>
      <c r="AZ6636" s="144"/>
      <c r="BA6636" s="54"/>
      <c r="BB6636" s="54"/>
    </row>
    <row r="6637" spans="2:54" x14ac:dyDescent="0.25">
      <c r="B6637" s="77"/>
      <c r="C6637" s="77"/>
      <c r="D6637" s="77"/>
      <c r="E6637" s="77"/>
      <c r="F6637" s="77"/>
      <c r="G6637" s="77"/>
      <c r="I6637" s="78"/>
      <c r="K6637" s="78"/>
      <c r="L6637" s="77"/>
      <c r="M6637" s="78"/>
      <c r="N6637" s="78"/>
      <c r="O6637" s="78"/>
      <c r="P6637" s="78"/>
      <c r="Q6637" s="144"/>
      <c r="R6637" s="78"/>
      <c r="S6637" s="78"/>
      <c r="T6637" s="78"/>
      <c r="U6637" s="78"/>
      <c r="V6637" s="219"/>
      <c r="W6637" s="78"/>
      <c r="X6637" s="78"/>
      <c r="Y6637" s="78"/>
      <c r="Z6637" s="78"/>
      <c r="AA6637" s="77"/>
      <c r="AB6637" s="77"/>
      <c r="AC6637" s="78"/>
      <c r="AD6637" s="104"/>
      <c r="AE6637" s="78"/>
      <c r="AF6637" s="104"/>
      <c r="AG6637" s="78"/>
      <c r="AH6637" s="104"/>
      <c r="AI6637" s="78"/>
      <c r="AJ6637" s="104"/>
      <c r="AK6637" s="78"/>
      <c r="AL6637" s="78"/>
      <c r="AM6637" s="8"/>
      <c r="AN6637" s="78"/>
      <c r="AO6637" s="78"/>
      <c r="AP6637" s="78"/>
      <c r="AQ6637" s="78"/>
      <c r="AR6637" s="78"/>
      <c r="AS6637" s="78"/>
      <c r="AT6637" s="78"/>
      <c r="AU6637" s="78"/>
      <c r="AV6637" s="78"/>
      <c r="AW6637" s="77"/>
      <c r="AX6637" s="144"/>
      <c r="AY6637" s="144"/>
      <c r="AZ6637" s="144"/>
      <c r="BA6637" s="54"/>
      <c r="BB6637" s="54"/>
    </row>
    <row r="6638" spans="2:54" x14ac:dyDescent="0.25">
      <c r="B6638" s="77"/>
      <c r="C6638" s="77"/>
      <c r="D6638" s="77"/>
      <c r="E6638" s="77"/>
      <c r="F6638" s="77"/>
      <c r="G6638" s="77"/>
      <c r="I6638" s="78"/>
      <c r="K6638" s="78"/>
      <c r="L6638" s="77"/>
      <c r="M6638" s="78"/>
      <c r="N6638" s="78"/>
      <c r="O6638" s="78"/>
      <c r="P6638" s="78"/>
      <c r="Q6638" s="144"/>
      <c r="R6638" s="78"/>
      <c r="S6638" s="78"/>
      <c r="T6638" s="78"/>
      <c r="U6638" s="78"/>
      <c r="V6638" s="219"/>
      <c r="W6638" s="78"/>
      <c r="X6638" s="78"/>
      <c r="Y6638" s="78"/>
      <c r="Z6638" s="78"/>
      <c r="AA6638" s="77"/>
      <c r="AB6638" s="77"/>
      <c r="AC6638" s="78"/>
      <c r="AD6638" s="104"/>
      <c r="AE6638" s="78"/>
      <c r="AF6638" s="104"/>
      <c r="AG6638" s="78"/>
      <c r="AH6638" s="104"/>
      <c r="AI6638" s="78"/>
      <c r="AJ6638" s="104"/>
      <c r="AK6638" s="78"/>
      <c r="AL6638" s="78"/>
      <c r="AM6638" s="8"/>
      <c r="AN6638" s="78"/>
      <c r="AO6638" s="78"/>
      <c r="AP6638" s="78"/>
      <c r="AQ6638" s="78"/>
      <c r="AR6638" s="78"/>
      <c r="AS6638" s="78"/>
      <c r="AT6638" s="78"/>
      <c r="AU6638" s="78"/>
      <c r="AV6638" s="78"/>
      <c r="AW6638" s="77"/>
      <c r="AX6638" s="144"/>
      <c r="AY6638" s="144"/>
      <c r="AZ6638" s="144"/>
      <c r="BA6638" s="54"/>
      <c r="BB6638" s="54"/>
    </row>
    <row r="6639" spans="2:54" x14ac:dyDescent="0.25">
      <c r="B6639" s="77"/>
      <c r="C6639" s="77"/>
      <c r="D6639" s="77"/>
      <c r="E6639" s="77"/>
      <c r="F6639" s="77"/>
      <c r="G6639" s="77"/>
      <c r="I6639" s="78"/>
      <c r="K6639" s="78"/>
      <c r="L6639" s="77"/>
      <c r="M6639" s="78"/>
      <c r="N6639" s="78"/>
      <c r="O6639" s="78"/>
      <c r="P6639" s="78"/>
      <c r="Q6639" s="144"/>
      <c r="R6639" s="78"/>
      <c r="S6639" s="78"/>
      <c r="T6639" s="78"/>
      <c r="U6639" s="78"/>
      <c r="V6639" s="219"/>
      <c r="W6639" s="78"/>
      <c r="X6639" s="78"/>
      <c r="Y6639" s="78"/>
      <c r="Z6639" s="78"/>
      <c r="AA6639" s="77"/>
      <c r="AB6639" s="77"/>
      <c r="AC6639" s="78"/>
      <c r="AD6639" s="104"/>
      <c r="AE6639" s="78"/>
      <c r="AF6639" s="104"/>
      <c r="AG6639" s="78"/>
      <c r="AH6639" s="104"/>
      <c r="AI6639" s="78"/>
      <c r="AJ6639" s="104"/>
      <c r="AK6639" s="78"/>
      <c r="AL6639" s="78"/>
      <c r="AM6639" s="8"/>
      <c r="AN6639" s="78"/>
      <c r="AO6639" s="78"/>
      <c r="AP6639" s="78"/>
      <c r="AQ6639" s="78"/>
      <c r="AR6639" s="78"/>
      <c r="AS6639" s="78"/>
      <c r="AT6639" s="78"/>
      <c r="AU6639" s="78"/>
      <c r="AV6639" s="78"/>
      <c r="AW6639" s="77"/>
      <c r="AX6639" s="144"/>
      <c r="AY6639" s="144"/>
      <c r="AZ6639" s="144"/>
      <c r="BA6639" s="54"/>
      <c r="BB6639" s="54"/>
    </row>
    <row r="6640" spans="2:54" x14ac:dyDescent="0.25">
      <c r="B6640" s="77"/>
      <c r="C6640" s="77"/>
      <c r="D6640" s="77"/>
      <c r="E6640" s="77"/>
      <c r="F6640" s="77"/>
      <c r="G6640" s="77"/>
      <c r="I6640" s="78"/>
      <c r="K6640" s="78"/>
      <c r="L6640" s="77"/>
      <c r="M6640" s="78"/>
      <c r="N6640" s="78"/>
      <c r="O6640" s="78"/>
      <c r="P6640" s="78"/>
      <c r="Q6640" s="144"/>
      <c r="R6640" s="78"/>
      <c r="S6640" s="78"/>
      <c r="T6640" s="78"/>
      <c r="U6640" s="78"/>
      <c r="V6640" s="219"/>
      <c r="W6640" s="78"/>
      <c r="X6640" s="78"/>
      <c r="Y6640" s="78"/>
      <c r="Z6640" s="78"/>
      <c r="AA6640" s="77"/>
      <c r="AB6640" s="77"/>
      <c r="AC6640" s="78"/>
      <c r="AD6640" s="104"/>
      <c r="AE6640" s="78"/>
      <c r="AF6640" s="104"/>
      <c r="AG6640" s="78"/>
      <c r="AH6640" s="104"/>
      <c r="AI6640" s="78"/>
      <c r="AJ6640" s="104"/>
      <c r="AK6640" s="78"/>
      <c r="AL6640" s="78"/>
      <c r="AM6640" s="8"/>
      <c r="AN6640" s="78"/>
      <c r="AO6640" s="78"/>
      <c r="AP6640" s="78"/>
      <c r="AQ6640" s="78"/>
      <c r="AR6640" s="78"/>
      <c r="AS6640" s="78"/>
      <c r="AT6640" s="78"/>
      <c r="AU6640" s="78"/>
      <c r="AV6640" s="78"/>
      <c r="AW6640" s="77"/>
      <c r="AX6640" s="144"/>
      <c r="AY6640" s="144"/>
      <c r="AZ6640" s="144"/>
      <c r="BA6640" s="54"/>
      <c r="BB6640" s="54"/>
    </row>
    <row r="6641" spans="2:54" x14ac:dyDescent="0.25">
      <c r="B6641" s="77"/>
      <c r="C6641" s="77"/>
      <c r="D6641" s="77"/>
      <c r="E6641" s="77"/>
      <c r="F6641" s="77"/>
      <c r="G6641" s="77"/>
      <c r="I6641" s="78"/>
      <c r="K6641" s="78"/>
      <c r="L6641" s="77"/>
      <c r="M6641" s="78"/>
      <c r="N6641" s="78"/>
      <c r="O6641" s="78"/>
      <c r="P6641" s="78"/>
      <c r="Q6641" s="144"/>
      <c r="R6641" s="78"/>
      <c r="S6641" s="78"/>
      <c r="T6641" s="78"/>
      <c r="U6641" s="78"/>
      <c r="V6641" s="219"/>
      <c r="W6641" s="78"/>
      <c r="X6641" s="78"/>
      <c r="Y6641" s="78"/>
      <c r="Z6641" s="78"/>
      <c r="AA6641" s="77"/>
      <c r="AB6641" s="77"/>
      <c r="AC6641" s="78"/>
      <c r="AD6641" s="104"/>
      <c r="AE6641" s="78"/>
      <c r="AF6641" s="104"/>
      <c r="AG6641" s="78"/>
      <c r="AH6641" s="104"/>
      <c r="AI6641" s="78"/>
      <c r="AJ6641" s="104"/>
      <c r="AK6641" s="78"/>
      <c r="AL6641" s="78"/>
      <c r="AM6641" s="8"/>
      <c r="AN6641" s="78"/>
      <c r="AO6641" s="78"/>
      <c r="AP6641" s="78"/>
      <c r="AQ6641" s="78"/>
      <c r="AR6641" s="78"/>
      <c r="AS6641" s="78"/>
      <c r="AT6641" s="78"/>
      <c r="AU6641" s="78"/>
      <c r="AV6641" s="78"/>
      <c r="AW6641" s="77"/>
      <c r="AX6641" s="144"/>
      <c r="AY6641" s="144"/>
      <c r="AZ6641" s="144"/>
      <c r="BA6641" s="54"/>
      <c r="BB6641" s="54"/>
    </row>
    <row r="6642" spans="2:54" x14ac:dyDescent="0.25">
      <c r="B6642" s="77"/>
      <c r="C6642" s="77"/>
      <c r="D6642" s="77"/>
      <c r="E6642" s="77"/>
      <c r="F6642" s="77"/>
      <c r="G6642" s="77"/>
      <c r="I6642" s="78"/>
      <c r="K6642" s="78"/>
      <c r="L6642" s="77"/>
      <c r="M6642" s="78"/>
      <c r="N6642" s="78"/>
      <c r="O6642" s="78"/>
      <c r="P6642" s="78"/>
      <c r="Q6642" s="144"/>
      <c r="R6642" s="78"/>
      <c r="S6642" s="78"/>
      <c r="T6642" s="78"/>
      <c r="U6642" s="78"/>
      <c r="V6642" s="219"/>
      <c r="W6642" s="78"/>
      <c r="X6642" s="78"/>
      <c r="Y6642" s="78"/>
      <c r="Z6642" s="78"/>
      <c r="AA6642" s="77"/>
      <c r="AB6642" s="77"/>
      <c r="AC6642" s="78"/>
      <c r="AD6642" s="104"/>
      <c r="AE6642" s="78"/>
      <c r="AF6642" s="104"/>
      <c r="AG6642" s="78"/>
      <c r="AH6642" s="104"/>
      <c r="AI6642" s="78"/>
      <c r="AJ6642" s="104"/>
      <c r="AK6642" s="78"/>
      <c r="AL6642" s="78"/>
      <c r="AM6642" s="8"/>
      <c r="AN6642" s="78"/>
      <c r="AO6642" s="78"/>
      <c r="AP6642" s="78"/>
      <c r="AQ6642" s="78"/>
      <c r="AR6642" s="78"/>
      <c r="AS6642" s="78"/>
      <c r="AT6642" s="78"/>
      <c r="AU6642" s="78"/>
      <c r="AV6642" s="78"/>
      <c r="AW6642" s="77"/>
      <c r="AX6642" s="144"/>
      <c r="AY6642" s="144"/>
      <c r="AZ6642" s="144"/>
      <c r="BA6642" s="54"/>
      <c r="BB6642" s="54"/>
    </row>
    <row r="6643" spans="2:54" x14ac:dyDescent="0.25">
      <c r="B6643" s="77"/>
      <c r="C6643" s="77"/>
      <c r="D6643" s="77"/>
      <c r="E6643" s="77"/>
      <c r="F6643" s="77"/>
      <c r="G6643" s="77"/>
      <c r="I6643" s="78"/>
      <c r="K6643" s="78"/>
      <c r="L6643" s="77"/>
      <c r="M6643" s="78"/>
      <c r="N6643" s="78"/>
      <c r="O6643" s="78"/>
      <c r="P6643" s="78"/>
      <c r="Q6643" s="144"/>
      <c r="R6643" s="78"/>
      <c r="S6643" s="78"/>
      <c r="T6643" s="78"/>
      <c r="U6643" s="78"/>
      <c r="V6643" s="219"/>
      <c r="W6643" s="78"/>
      <c r="X6643" s="78"/>
      <c r="Y6643" s="78"/>
      <c r="Z6643" s="78"/>
      <c r="AA6643" s="77"/>
      <c r="AB6643" s="77"/>
      <c r="AC6643" s="78"/>
      <c r="AD6643" s="104"/>
      <c r="AE6643" s="78"/>
      <c r="AF6643" s="104"/>
      <c r="AG6643" s="78"/>
      <c r="AH6643" s="104"/>
      <c r="AI6643" s="78"/>
      <c r="AJ6643" s="104"/>
      <c r="AK6643" s="78"/>
      <c r="AL6643" s="78"/>
      <c r="AM6643" s="8"/>
      <c r="AN6643" s="78"/>
      <c r="AO6643" s="78"/>
      <c r="AP6643" s="78"/>
      <c r="AQ6643" s="78"/>
      <c r="AR6643" s="78"/>
      <c r="AS6643" s="78"/>
      <c r="AT6643" s="78"/>
      <c r="AU6643" s="78"/>
      <c r="AV6643" s="78"/>
      <c r="AW6643" s="77"/>
      <c r="AX6643" s="144"/>
      <c r="AY6643" s="144"/>
      <c r="AZ6643" s="144"/>
      <c r="BA6643" s="54"/>
      <c r="BB6643" s="54"/>
    </row>
    <row r="6644" spans="2:54" x14ac:dyDescent="0.25">
      <c r="B6644" s="77"/>
      <c r="C6644" s="77"/>
      <c r="D6644" s="77"/>
      <c r="E6644" s="77"/>
      <c r="F6644" s="77"/>
      <c r="G6644" s="77"/>
      <c r="I6644" s="78"/>
      <c r="K6644" s="78"/>
      <c r="L6644" s="77"/>
      <c r="M6644" s="78"/>
      <c r="N6644" s="78"/>
      <c r="O6644" s="78"/>
      <c r="P6644" s="78"/>
      <c r="Q6644" s="144"/>
      <c r="R6644" s="78"/>
      <c r="S6644" s="78"/>
      <c r="T6644" s="78"/>
      <c r="U6644" s="78"/>
      <c r="V6644" s="219"/>
      <c r="W6644" s="78"/>
      <c r="X6644" s="78"/>
      <c r="Y6644" s="78"/>
      <c r="Z6644" s="78"/>
      <c r="AA6644" s="77"/>
      <c r="AB6644" s="77"/>
      <c r="AC6644" s="78"/>
      <c r="AD6644" s="104"/>
      <c r="AE6644" s="78"/>
      <c r="AF6644" s="104"/>
      <c r="AG6644" s="78"/>
      <c r="AH6644" s="104"/>
      <c r="AI6644" s="78"/>
      <c r="AJ6644" s="104"/>
      <c r="AK6644" s="78"/>
      <c r="AL6644" s="78"/>
      <c r="AM6644" s="8"/>
      <c r="AN6644" s="78"/>
      <c r="AO6644" s="78"/>
      <c r="AP6644" s="78"/>
      <c r="AQ6644" s="78"/>
      <c r="AR6644" s="78"/>
      <c r="AS6644" s="78"/>
      <c r="AT6644" s="78"/>
      <c r="AU6644" s="78"/>
      <c r="AV6644" s="78"/>
      <c r="AW6644" s="77"/>
      <c r="AX6644" s="144"/>
      <c r="AY6644" s="144"/>
      <c r="AZ6644" s="144"/>
      <c r="BA6644" s="54"/>
      <c r="BB6644" s="54"/>
    </row>
    <row r="6645" spans="2:54" x14ac:dyDescent="0.25">
      <c r="B6645" s="77"/>
      <c r="C6645" s="77"/>
      <c r="D6645" s="77"/>
      <c r="E6645" s="77"/>
      <c r="F6645" s="77"/>
      <c r="G6645" s="77"/>
      <c r="I6645" s="78"/>
      <c r="K6645" s="78"/>
      <c r="L6645" s="77"/>
      <c r="M6645" s="78"/>
      <c r="N6645" s="78"/>
      <c r="O6645" s="78"/>
      <c r="P6645" s="78"/>
      <c r="Q6645" s="144"/>
      <c r="R6645" s="78"/>
      <c r="S6645" s="78"/>
      <c r="T6645" s="78"/>
      <c r="U6645" s="78"/>
      <c r="V6645" s="219"/>
      <c r="W6645" s="78"/>
      <c r="X6645" s="78"/>
      <c r="Y6645" s="78"/>
      <c r="Z6645" s="78"/>
      <c r="AA6645" s="77"/>
      <c r="AB6645" s="77"/>
      <c r="AC6645" s="78"/>
      <c r="AD6645" s="104"/>
      <c r="AE6645" s="78"/>
      <c r="AF6645" s="104"/>
      <c r="AG6645" s="78"/>
      <c r="AH6645" s="104"/>
      <c r="AI6645" s="78"/>
      <c r="AJ6645" s="104"/>
      <c r="AK6645" s="78"/>
      <c r="AL6645" s="78"/>
      <c r="AM6645" s="8"/>
      <c r="AN6645" s="78"/>
      <c r="AO6645" s="78"/>
      <c r="AP6645" s="78"/>
      <c r="AQ6645" s="78"/>
      <c r="AR6645" s="78"/>
      <c r="AS6645" s="78"/>
      <c r="AT6645" s="78"/>
      <c r="AU6645" s="78"/>
      <c r="AV6645" s="78"/>
      <c r="AW6645" s="77"/>
      <c r="AX6645" s="144"/>
      <c r="AY6645" s="144"/>
      <c r="AZ6645" s="144"/>
      <c r="BA6645" s="54"/>
      <c r="BB6645" s="54"/>
    </row>
    <row r="6646" spans="2:54" x14ac:dyDescent="0.25">
      <c r="B6646" s="77"/>
      <c r="C6646" s="77"/>
      <c r="D6646" s="77"/>
      <c r="E6646" s="77"/>
      <c r="F6646" s="77"/>
      <c r="G6646" s="77"/>
      <c r="I6646" s="78"/>
      <c r="K6646" s="78"/>
      <c r="L6646" s="77"/>
      <c r="M6646" s="78"/>
      <c r="N6646" s="78"/>
      <c r="O6646" s="78"/>
      <c r="P6646" s="78"/>
      <c r="Q6646" s="144"/>
      <c r="R6646" s="78"/>
      <c r="S6646" s="78"/>
      <c r="T6646" s="78"/>
      <c r="U6646" s="78"/>
      <c r="V6646" s="219"/>
      <c r="W6646" s="78"/>
      <c r="X6646" s="78"/>
      <c r="Y6646" s="78"/>
      <c r="Z6646" s="78"/>
      <c r="AA6646" s="77"/>
      <c r="AB6646" s="77"/>
      <c r="AC6646" s="78"/>
      <c r="AD6646" s="104"/>
      <c r="AE6646" s="78"/>
      <c r="AF6646" s="104"/>
      <c r="AG6646" s="78"/>
      <c r="AH6646" s="104"/>
      <c r="AI6646" s="78"/>
      <c r="AJ6646" s="104"/>
      <c r="AK6646" s="78"/>
      <c r="AL6646" s="78"/>
      <c r="AM6646" s="8"/>
      <c r="AN6646" s="78"/>
      <c r="AO6646" s="78"/>
      <c r="AP6646" s="78"/>
      <c r="AQ6646" s="78"/>
      <c r="AR6646" s="78"/>
      <c r="AS6646" s="78"/>
      <c r="AT6646" s="78"/>
      <c r="AU6646" s="78"/>
      <c r="AV6646" s="78"/>
      <c r="AW6646" s="77"/>
      <c r="AX6646" s="144"/>
      <c r="AY6646" s="144"/>
      <c r="AZ6646" s="144"/>
      <c r="BA6646" s="54"/>
      <c r="BB6646" s="54"/>
    </row>
    <row r="6647" spans="2:54" x14ac:dyDescent="0.25">
      <c r="B6647" s="77"/>
      <c r="C6647" s="77"/>
      <c r="D6647" s="77"/>
      <c r="E6647" s="77"/>
      <c r="F6647" s="77"/>
      <c r="G6647" s="77"/>
      <c r="I6647" s="78"/>
      <c r="K6647" s="78"/>
      <c r="L6647" s="77"/>
      <c r="M6647" s="78"/>
      <c r="N6647" s="78"/>
      <c r="O6647" s="78"/>
      <c r="P6647" s="78"/>
      <c r="Q6647" s="144"/>
      <c r="R6647" s="78"/>
      <c r="S6647" s="78"/>
      <c r="T6647" s="78"/>
      <c r="U6647" s="78"/>
      <c r="V6647" s="219"/>
      <c r="W6647" s="78"/>
      <c r="X6647" s="78"/>
      <c r="Y6647" s="78"/>
      <c r="Z6647" s="78"/>
      <c r="AA6647" s="77"/>
      <c r="AB6647" s="77"/>
      <c r="AC6647" s="78"/>
      <c r="AD6647" s="104"/>
      <c r="AE6647" s="78"/>
      <c r="AF6647" s="104"/>
      <c r="AG6647" s="78"/>
      <c r="AH6647" s="104"/>
      <c r="AI6647" s="78"/>
      <c r="AJ6647" s="104"/>
      <c r="AK6647" s="78"/>
      <c r="AL6647" s="78"/>
      <c r="AM6647" s="8"/>
      <c r="AN6647" s="78"/>
      <c r="AO6647" s="78"/>
      <c r="AP6647" s="78"/>
      <c r="AQ6647" s="78"/>
      <c r="AR6647" s="78"/>
      <c r="AS6647" s="78"/>
      <c r="AT6647" s="78"/>
      <c r="AU6647" s="78"/>
      <c r="AV6647" s="78"/>
      <c r="AW6647" s="77"/>
      <c r="AX6647" s="144"/>
      <c r="AY6647" s="144"/>
      <c r="AZ6647" s="144"/>
      <c r="BA6647" s="54"/>
      <c r="BB6647" s="54"/>
    </row>
    <row r="6648" spans="2:54" x14ac:dyDescent="0.25">
      <c r="B6648" s="77"/>
      <c r="C6648" s="77"/>
      <c r="D6648" s="77"/>
      <c r="E6648" s="77"/>
      <c r="F6648" s="77"/>
      <c r="G6648" s="77"/>
      <c r="I6648" s="78"/>
      <c r="K6648" s="78"/>
      <c r="L6648" s="77"/>
      <c r="M6648" s="78"/>
      <c r="N6648" s="78"/>
      <c r="O6648" s="78"/>
      <c r="P6648" s="78"/>
      <c r="Q6648" s="144"/>
      <c r="R6648" s="78"/>
      <c r="S6648" s="78"/>
      <c r="T6648" s="78"/>
      <c r="U6648" s="78"/>
      <c r="V6648" s="219"/>
      <c r="W6648" s="78"/>
      <c r="X6648" s="78"/>
      <c r="Y6648" s="78"/>
      <c r="Z6648" s="78"/>
      <c r="AA6648" s="77"/>
      <c r="AB6648" s="77"/>
      <c r="AC6648" s="78"/>
      <c r="AD6648" s="104"/>
      <c r="AE6648" s="78"/>
      <c r="AF6648" s="104"/>
      <c r="AG6648" s="78"/>
      <c r="AH6648" s="104"/>
      <c r="AI6648" s="78"/>
      <c r="AJ6648" s="104"/>
      <c r="AK6648" s="78"/>
      <c r="AL6648" s="78"/>
      <c r="AM6648" s="8"/>
      <c r="AN6648" s="78"/>
      <c r="AO6648" s="78"/>
      <c r="AP6648" s="78"/>
      <c r="AQ6648" s="78"/>
      <c r="AR6648" s="78"/>
      <c r="AS6648" s="78"/>
      <c r="AT6648" s="78"/>
      <c r="AU6648" s="78"/>
      <c r="AV6648" s="78"/>
      <c r="AW6648" s="77"/>
      <c r="AX6648" s="144"/>
      <c r="AY6648" s="144"/>
      <c r="AZ6648" s="144"/>
      <c r="BA6648" s="54"/>
      <c r="BB6648" s="54"/>
    </row>
    <row r="6649" spans="2:54" x14ac:dyDescent="0.25">
      <c r="B6649" s="77"/>
      <c r="C6649" s="77"/>
      <c r="D6649" s="77"/>
      <c r="E6649" s="77"/>
      <c r="F6649" s="77"/>
      <c r="G6649" s="77"/>
      <c r="I6649" s="78"/>
      <c r="K6649" s="78"/>
      <c r="L6649" s="77"/>
      <c r="M6649" s="78"/>
      <c r="N6649" s="78"/>
      <c r="O6649" s="78"/>
      <c r="P6649" s="78"/>
      <c r="Q6649" s="144"/>
      <c r="R6649" s="78"/>
      <c r="S6649" s="78"/>
      <c r="T6649" s="78"/>
      <c r="U6649" s="78"/>
      <c r="V6649" s="219"/>
      <c r="W6649" s="78"/>
      <c r="X6649" s="78"/>
      <c r="Y6649" s="78"/>
      <c r="Z6649" s="78"/>
      <c r="AA6649" s="77"/>
      <c r="AB6649" s="77"/>
      <c r="AC6649" s="78"/>
      <c r="AD6649" s="104"/>
      <c r="AE6649" s="78"/>
      <c r="AF6649" s="104"/>
      <c r="AG6649" s="78"/>
      <c r="AH6649" s="104"/>
      <c r="AI6649" s="78"/>
      <c r="AJ6649" s="104"/>
      <c r="AK6649" s="78"/>
      <c r="AL6649" s="78"/>
      <c r="AM6649" s="8"/>
      <c r="AN6649" s="78"/>
      <c r="AO6649" s="78"/>
      <c r="AP6649" s="78"/>
      <c r="AQ6649" s="78"/>
      <c r="AR6649" s="78"/>
      <c r="AS6649" s="78"/>
      <c r="AT6649" s="78"/>
      <c r="AU6649" s="78"/>
      <c r="AV6649" s="78"/>
      <c r="AW6649" s="77"/>
      <c r="AX6649" s="144"/>
      <c r="AY6649" s="144"/>
      <c r="AZ6649" s="144"/>
      <c r="BA6649" s="54"/>
      <c r="BB6649" s="54"/>
    </row>
    <row r="6650" spans="2:54" x14ac:dyDescent="0.25">
      <c r="B6650" s="77"/>
      <c r="C6650" s="77"/>
      <c r="D6650" s="77"/>
      <c r="E6650" s="77"/>
      <c r="F6650" s="77"/>
      <c r="G6650" s="77"/>
      <c r="I6650" s="78"/>
      <c r="K6650" s="78"/>
      <c r="L6650" s="77"/>
      <c r="M6650" s="78"/>
      <c r="N6650" s="78"/>
      <c r="O6650" s="78"/>
      <c r="P6650" s="78"/>
      <c r="Q6650" s="144"/>
      <c r="R6650" s="78"/>
      <c r="S6650" s="78"/>
      <c r="T6650" s="78"/>
      <c r="U6650" s="78"/>
      <c r="V6650" s="219"/>
      <c r="W6650" s="78"/>
      <c r="X6650" s="78"/>
      <c r="Y6650" s="78"/>
      <c r="Z6650" s="78"/>
      <c r="AA6650" s="77"/>
      <c r="AB6650" s="77"/>
      <c r="AC6650" s="78"/>
      <c r="AD6650" s="104"/>
      <c r="AE6650" s="78"/>
      <c r="AF6650" s="104"/>
      <c r="AG6650" s="78"/>
      <c r="AH6650" s="104"/>
      <c r="AI6650" s="78"/>
      <c r="AJ6650" s="104"/>
      <c r="AK6650" s="78"/>
      <c r="AL6650" s="78"/>
      <c r="AM6650" s="8"/>
      <c r="AN6650" s="78"/>
      <c r="AO6650" s="78"/>
      <c r="AP6650" s="78"/>
      <c r="AQ6650" s="78"/>
      <c r="AR6650" s="78"/>
      <c r="AS6650" s="78"/>
      <c r="AT6650" s="78"/>
      <c r="AU6650" s="78"/>
      <c r="AV6650" s="78"/>
      <c r="AW6650" s="77"/>
      <c r="AX6650" s="144"/>
      <c r="AY6650" s="144"/>
      <c r="AZ6650" s="144"/>
      <c r="BA6650" s="54"/>
      <c r="BB6650" s="54"/>
    </row>
    <row r="6651" spans="2:54" x14ac:dyDescent="0.25">
      <c r="B6651" s="77"/>
      <c r="C6651" s="77"/>
      <c r="D6651" s="77"/>
      <c r="E6651" s="77"/>
      <c r="F6651" s="77"/>
      <c r="G6651" s="77"/>
      <c r="I6651" s="78"/>
      <c r="K6651" s="78"/>
      <c r="L6651" s="77"/>
      <c r="M6651" s="78"/>
      <c r="N6651" s="78"/>
      <c r="O6651" s="78"/>
      <c r="P6651" s="78"/>
      <c r="Q6651" s="144"/>
      <c r="R6651" s="78"/>
      <c r="S6651" s="78"/>
      <c r="T6651" s="78"/>
      <c r="U6651" s="78"/>
      <c r="V6651" s="219"/>
      <c r="W6651" s="78"/>
      <c r="X6651" s="78"/>
      <c r="Y6651" s="78"/>
      <c r="Z6651" s="78"/>
      <c r="AA6651" s="77"/>
      <c r="AB6651" s="77"/>
      <c r="AC6651" s="78"/>
      <c r="AD6651" s="104"/>
      <c r="AE6651" s="78"/>
      <c r="AF6651" s="104"/>
      <c r="AG6651" s="78"/>
      <c r="AH6651" s="104"/>
      <c r="AI6651" s="78"/>
      <c r="AJ6651" s="104"/>
      <c r="AK6651" s="78"/>
      <c r="AL6651" s="78"/>
      <c r="AM6651" s="8"/>
      <c r="AN6651" s="78"/>
      <c r="AO6651" s="78"/>
      <c r="AP6651" s="78"/>
      <c r="AQ6651" s="78"/>
      <c r="AR6651" s="78"/>
      <c r="AS6651" s="78"/>
      <c r="AT6651" s="78"/>
      <c r="AU6651" s="78"/>
      <c r="AV6651" s="78"/>
      <c r="AW6651" s="77"/>
      <c r="AX6651" s="144"/>
      <c r="AY6651" s="144"/>
      <c r="AZ6651" s="144"/>
      <c r="BA6651" s="54"/>
      <c r="BB6651" s="54"/>
    </row>
    <row r="6652" spans="2:54" x14ac:dyDescent="0.25">
      <c r="B6652" s="77"/>
      <c r="C6652" s="77"/>
      <c r="D6652" s="77"/>
      <c r="E6652" s="77"/>
      <c r="F6652" s="77"/>
      <c r="G6652" s="77"/>
      <c r="I6652" s="78"/>
      <c r="K6652" s="78"/>
      <c r="L6652" s="77"/>
      <c r="M6652" s="78"/>
      <c r="N6652" s="78"/>
      <c r="O6652" s="78"/>
      <c r="P6652" s="78"/>
      <c r="Q6652" s="144"/>
      <c r="R6652" s="78"/>
      <c r="S6652" s="78"/>
      <c r="T6652" s="78"/>
      <c r="U6652" s="78"/>
      <c r="V6652" s="219"/>
      <c r="W6652" s="78"/>
      <c r="X6652" s="78"/>
      <c r="Y6652" s="78"/>
      <c r="Z6652" s="78"/>
      <c r="AA6652" s="77"/>
      <c r="AB6652" s="77"/>
      <c r="AC6652" s="78"/>
      <c r="AD6652" s="104"/>
      <c r="AE6652" s="78"/>
      <c r="AF6652" s="104"/>
      <c r="AG6652" s="78"/>
      <c r="AH6652" s="104"/>
      <c r="AI6652" s="78"/>
      <c r="AJ6652" s="104"/>
      <c r="AK6652" s="78"/>
      <c r="AL6652" s="78"/>
      <c r="AM6652" s="8"/>
      <c r="AN6652" s="78"/>
      <c r="AO6652" s="78"/>
      <c r="AP6652" s="78"/>
      <c r="AQ6652" s="78"/>
      <c r="AR6652" s="78"/>
      <c r="AS6652" s="78"/>
      <c r="AT6652" s="78"/>
      <c r="AU6652" s="78"/>
      <c r="AV6652" s="78"/>
      <c r="AW6652" s="77"/>
      <c r="AX6652" s="144"/>
      <c r="AY6652" s="144"/>
      <c r="AZ6652" s="144"/>
      <c r="BA6652" s="54"/>
      <c r="BB6652" s="54"/>
    </row>
    <row r="6653" spans="2:54" x14ac:dyDescent="0.25">
      <c r="B6653" s="77"/>
      <c r="C6653" s="77"/>
      <c r="D6653" s="77"/>
      <c r="E6653" s="77"/>
      <c r="F6653" s="77"/>
      <c r="G6653" s="77"/>
      <c r="I6653" s="78"/>
      <c r="K6653" s="78"/>
      <c r="L6653" s="77"/>
      <c r="M6653" s="78"/>
      <c r="N6653" s="78"/>
      <c r="O6653" s="78"/>
      <c r="P6653" s="78"/>
      <c r="Q6653" s="144"/>
      <c r="R6653" s="78"/>
      <c r="S6653" s="78"/>
      <c r="T6653" s="78"/>
      <c r="U6653" s="78"/>
      <c r="V6653" s="219"/>
      <c r="W6653" s="78"/>
      <c r="X6653" s="78"/>
      <c r="Y6653" s="78"/>
      <c r="Z6653" s="78"/>
      <c r="AA6653" s="77"/>
      <c r="AB6653" s="77"/>
      <c r="AC6653" s="78"/>
      <c r="AD6653" s="104"/>
      <c r="AE6653" s="78"/>
      <c r="AF6653" s="104"/>
      <c r="AG6653" s="78"/>
      <c r="AH6653" s="104"/>
      <c r="AI6653" s="78"/>
      <c r="AJ6653" s="104"/>
      <c r="AK6653" s="78"/>
      <c r="AL6653" s="78"/>
      <c r="AM6653" s="8"/>
      <c r="AN6653" s="78"/>
      <c r="AO6653" s="78"/>
      <c r="AP6653" s="78"/>
      <c r="AQ6653" s="78"/>
      <c r="AR6653" s="78"/>
      <c r="AS6653" s="78"/>
      <c r="AT6653" s="78"/>
      <c r="AU6653" s="78"/>
      <c r="AV6653" s="78"/>
      <c r="AW6653" s="77"/>
      <c r="AX6653" s="144"/>
      <c r="AY6653" s="144"/>
      <c r="AZ6653" s="144"/>
      <c r="BA6653" s="54"/>
      <c r="BB6653" s="54"/>
    </row>
    <row r="6654" spans="2:54" x14ac:dyDescent="0.25">
      <c r="B6654" s="77"/>
      <c r="C6654" s="77"/>
      <c r="D6654" s="77"/>
      <c r="E6654" s="77"/>
      <c r="F6654" s="77"/>
      <c r="G6654" s="77"/>
      <c r="I6654" s="78"/>
      <c r="K6654" s="78"/>
      <c r="L6654" s="77"/>
      <c r="M6654" s="78"/>
      <c r="N6654" s="78"/>
      <c r="O6654" s="78"/>
      <c r="P6654" s="78"/>
      <c r="Q6654" s="144"/>
      <c r="R6654" s="78"/>
      <c r="S6654" s="78"/>
      <c r="T6654" s="78"/>
      <c r="U6654" s="78"/>
      <c r="V6654" s="219"/>
      <c r="W6654" s="78"/>
      <c r="X6654" s="78"/>
      <c r="Y6654" s="78"/>
      <c r="Z6654" s="78"/>
      <c r="AA6654" s="77"/>
      <c r="AB6654" s="77"/>
      <c r="AC6654" s="78"/>
      <c r="AD6654" s="104"/>
      <c r="AE6654" s="78"/>
      <c r="AF6654" s="104"/>
      <c r="AG6654" s="78"/>
      <c r="AH6654" s="104"/>
      <c r="AI6654" s="78"/>
      <c r="AJ6654" s="104"/>
      <c r="AK6654" s="78"/>
      <c r="AL6654" s="78"/>
      <c r="AM6654" s="8"/>
      <c r="AN6654" s="78"/>
      <c r="AO6654" s="78"/>
      <c r="AP6654" s="78"/>
      <c r="AQ6654" s="78"/>
      <c r="AR6654" s="78"/>
      <c r="AS6654" s="78"/>
      <c r="AT6654" s="78"/>
      <c r="AU6654" s="78"/>
      <c r="AV6654" s="78"/>
      <c r="AW6654" s="77"/>
      <c r="AX6654" s="144"/>
      <c r="AY6654" s="144"/>
      <c r="AZ6654" s="144"/>
      <c r="BA6654" s="54"/>
      <c r="BB6654" s="54"/>
    </row>
    <row r="6655" spans="2:54" x14ac:dyDescent="0.25">
      <c r="B6655" s="77"/>
      <c r="C6655" s="77"/>
      <c r="D6655" s="77"/>
      <c r="E6655" s="77"/>
      <c r="F6655" s="77"/>
      <c r="G6655" s="77"/>
      <c r="I6655" s="78"/>
      <c r="K6655" s="78"/>
      <c r="L6655" s="77"/>
      <c r="M6655" s="78"/>
      <c r="N6655" s="78"/>
      <c r="O6655" s="78"/>
      <c r="P6655" s="78"/>
      <c r="Q6655" s="144"/>
      <c r="R6655" s="78"/>
      <c r="S6655" s="78"/>
      <c r="T6655" s="78"/>
      <c r="U6655" s="78"/>
      <c r="V6655" s="219"/>
      <c r="W6655" s="78"/>
      <c r="X6655" s="78"/>
      <c r="Y6655" s="78"/>
      <c r="Z6655" s="78"/>
      <c r="AA6655" s="77"/>
      <c r="AB6655" s="77"/>
      <c r="AC6655" s="78"/>
      <c r="AD6655" s="104"/>
      <c r="AE6655" s="78"/>
      <c r="AF6655" s="104"/>
      <c r="AG6655" s="78"/>
      <c r="AH6655" s="104"/>
      <c r="AI6655" s="78"/>
      <c r="AJ6655" s="104"/>
      <c r="AK6655" s="78"/>
      <c r="AL6655" s="78"/>
      <c r="AM6655" s="8"/>
      <c r="AN6655" s="78"/>
      <c r="AO6655" s="78"/>
      <c r="AP6655" s="78"/>
      <c r="AQ6655" s="78"/>
      <c r="AR6655" s="78"/>
      <c r="AS6655" s="78"/>
      <c r="AT6655" s="78"/>
      <c r="AU6655" s="78"/>
      <c r="AV6655" s="78"/>
      <c r="AW6655" s="77"/>
      <c r="AX6655" s="144"/>
      <c r="AY6655" s="144"/>
      <c r="AZ6655" s="144"/>
      <c r="BA6655" s="54"/>
      <c r="BB6655" s="54"/>
    </row>
    <row r="6656" spans="2:54" x14ac:dyDescent="0.25">
      <c r="B6656" s="77"/>
      <c r="C6656" s="77"/>
      <c r="D6656" s="77"/>
      <c r="E6656" s="77"/>
      <c r="F6656" s="77"/>
      <c r="G6656" s="77"/>
      <c r="I6656" s="78"/>
      <c r="K6656" s="78"/>
      <c r="L6656" s="77"/>
      <c r="M6656" s="78"/>
      <c r="N6656" s="78"/>
      <c r="O6656" s="78"/>
      <c r="P6656" s="78"/>
      <c r="Q6656" s="144"/>
      <c r="R6656" s="78"/>
      <c r="S6656" s="78"/>
      <c r="T6656" s="78"/>
      <c r="U6656" s="78"/>
      <c r="V6656" s="219"/>
      <c r="W6656" s="78"/>
      <c r="X6656" s="78"/>
      <c r="Y6656" s="78"/>
      <c r="Z6656" s="78"/>
      <c r="AA6656" s="77"/>
      <c r="AB6656" s="77"/>
      <c r="AC6656" s="78"/>
      <c r="AD6656" s="104"/>
      <c r="AE6656" s="78"/>
      <c r="AF6656" s="104"/>
      <c r="AG6656" s="78"/>
      <c r="AH6656" s="104"/>
      <c r="AI6656" s="78"/>
      <c r="AJ6656" s="104"/>
      <c r="AK6656" s="78"/>
      <c r="AL6656" s="78"/>
      <c r="AM6656" s="8"/>
      <c r="AN6656" s="78"/>
      <c r="AO6656" s="78"/>
      <c r="AP6656" s="78"/>
      <c r="AQ6656" s="78"/>
      <c r="AR6656" s="78"/>
      <c r="AS6656" s="78"/>
      <c r="AT6656" s="78"/>
      <c r="AU6656" s="78"/>
      <c r="AV6656" s="78"/>
      <c r="AW6656" s="77"/>
      <c r="AX6656" s="144"/>
      <c r="AY6656" s="144"/>
      <c r="AZ6656" s="144"/>
      <c r="BA6656" s="54"/>
      <c r="BB6656" s="54"/>
    </row>
    <row r="6657" spans="2:54" x14ac:dyDescent="0.25">
      <c r="B6657" s="77"/>
      <c r="C6657" s="77"/>
      <c r="D6657" s="77"/>
      <c r="E6657" s="77"/>
      <c r="F6657" s="77"/>
      <c r="G6657" s="77"/>
      <c r="I6657" s="78"/>
      <c r="K6657" s="78"/>
      <c r="L6657" s="77"/>
      <c r="M6657" s="78"/>
      <c r="N6657" s="78"/>
      <c r="O6657" s="78"/>
      <c r="P6657" s="78"/>
      <c r="Q6657" s="144"/>
      <c r="R6657" s="78"/>
      <c r="S6657" s="78"/>
      <c r="T6657" s="78"/>
      <c r="U6657" s="78"/>
      <c r="V6657" s="219"/>
      <c r="W6657" s="78"/>
      <c r="X6657" s="78"/>
      <c r="Y6657" s="78"/>
      <c r="Z6657" s="78"/>
      <c r="AA6657" s="77"/>
      <c r="AB6657" s="77"/>
      <c r="AC6657" s="78"/>
      <c r="AD6657" s="104"/>
      <c r="AE6657" s="78"/>
      <c r="AF6657" s="104"/>
      <c r="AG6657" s="78"/>
      <c r="AH6657" s="104"/>
      <c r="AI6657" s="78"/>
      <c r="AJ6657" s="104"/>
      <c r="AK6657" s="78"/>
      <c r="AL6657" s="78"/>
      <c r="AM6657" s="8"/>
      <c r="AN6657" s="78"/>
      <c r="AO6657" s="78"/>
      <c r="AP6657" s="78"/>
      <c r="AQ6657" s="78"/>
      <c r="AR6657" s="78"/>
      <c r="AS6657" s="78"/>
      <c r="AT6657" s="78"/>
      <c r="AU6657" s="78"/>
      <c r="AV6657" s="78"/>
      <c r="AW6657" s="77"/>
      <c r="AX6657" s="144"/>
      <c r="AY6657" s="144"/>
      <c r="AZ6657" s="144"/>
      <c r="BA6657" s="54"/>
      <c r="BB6657" s="54"/>
    </row>
    <row r="6658" spans="2:54" x14ac:dyDescent="0.25">
      <c r="B6658" s="77"/>
      <c r="C6658" s="77"/>
      <c r="D6658" s="77"/>
      <c r="E6658" s="77"/>
      <c r="F6658" s="77"/>
      <c r="G6658" s="77"/>
      <c r="I6658" s="78"/>
      <c r="K6658" s="78"/>
      <c r="L6658" s="77"/>
      <c r="M6658" s="78"/>
      <c r="N6658" s="78"/>
      <c r="O6658" s="78"/>
      <c r="P6658" s="78"/>
      <c r="Q6658" s="144"/>
      <c r="R6658" s="78"/>
      <c r="S6658" s="78"/>
      <c r="T6658" s="78"/>
      <c r="U6658" s="78"/>
      <c r="V6658" s="219"/>
      <c r="W6658" s="78"/>
      <c r="X6658" s="78"/>
      <c r="Y6658" s="78"/>
      <c r="Z6658" s="78"/>
      <c r="AA6658" s="77"/>
      <c r="AB6658" s="77"/>
      <c r="AC6658" s="78"/>
      <c r="AD6658" s="104"/>
      <c r="AE6658" s="78"/>
      <c r="AF6658" s="104"/>
      <c r="AG6658" s="78"/>
      <c r="AH6658" s="104"/>
      <c r="AI6658" s="78"/>
      <c r="AJ6658" s="104"/>
      <c r="AK6658" s="78"/>
      <c r="AL6658" s="78"/>
      <c r="AM6658" s="8"/>
      <c r="AN6658" s="78"/>
      <c r="AO6658" s="78"/>
      <c r="AP6658" s="78"/>
      <c r="AQ6658" s="78"/>
      <c r="AR6658" s="78"/>
      <c r="AS6658" s="78"/>
      <c r="AT6658" s="78"/>
      <c r="AU6658" s="78"/>
      <c r="AV6658" s="78"/>
      <c r="AW6658" s="77"/>
      <c r="AX6658" s="144"/>
      <c r="AY6658" s="144"/>
      <c r="AZ6658" s="144"/>
      <c r="BA6658" s="54"/>
      <c r="BB6658" s="54"/>
    </row>
    <row r="6659" spans="2:54" x14ac:dyDescent="0.25">
      <c r="B6659" s="77"/>
      <c r="C6659" s="77"/>
      <c r="D6659" s="77"/>
      <c r="E6659" s="77"/>
      <c r="F6659" s="77"/>
      <c r="G6659" s="77"/>
      <c r="I6659" s="78"/>
      <c r="K6659" s="78"/>
      <c r="L6659" s="77"/>
      <c r="M6659" s="78"/>
      <c r="N6659" s="78"/>
      <c r="O6659" s="78"/>
      <c r="P6659" s="78"/>
      <c r="Q6659" s="144"/>
      <c r="R6659" s="78"/>
      <c r="S6659" s="78"/>
      <c r="T6659" s="78"/>
      <c r="U6659" s="78"/>
      <c r="V6659" s="219"/>
      <c r="W6659" s="78"/>
      <c r="X6659" s="78"/>
      <c r="Y6659" s="78"/>
      <c r="Z6659" s="78"/>
      <c r="AA6659" s="77"/>
      <c r="AB6659" s="77"/>
      <c r="AC6659" s="78"/>
      <c r="AD6659" s="104"/>
      <c r="AE6659" s="78"/>
      <c r="AF6659" s="104"/>
      <c r="AG6659" s="78"/>
      <c r="AH6659" s="104"/>
      <c r="AI6659" s="78"/>
      <c r="AJ6659" s="104"/>
      <c r="AK6659" s="78"/>
      <c r="AL6659" s="78"/>
      <c r="AM6659" s="8"/>
      <c r="AN6659" s="78"/>
      <c r="AO6659" s="78"/>
      <c r="AP6659" s="78"/>
      <c r="AQ6659" s="78"/>
      <c r="AR6659" s="78"/>
      <c r="AS6659" s="78"/>
      <c r="AT6659" s="78"/>
      <c r="AU6659" s="78"/>
      <c r="AV6659" s="78"/>
      <c r="AW6659" s="77"/>
      <c r="AX6659" s="144"/>
      <c r="AY6659" s="144"/>
      <c r="AZ6659" s="144"/>
      <c r="BA6659" s="54"/>
      <c r="BB6659" s="54"/>
    </row>
    <row r="6660" spans="2:54" x14ac:dyDescent="0.25">
      <c r="B6660" s="77"/>
      <c r="C6660" s="77"/>
      <c r="D6660" s="77"/>
      <c r="E6660" s="77"/>
      <c r="F6660" s="77"/>
      <c r="G6660" s="77"/>
      <c r="I6660" s="78"/>
      <c r="K6660" s="78"/>
      <c r="L6660" s="77"/>
      <c r="M6660" s="78"/>
      <c r="N6660" s="78"/>
      <c r="O6660" s="78"/>
      <c r="P6660" s="78"/>
      <c r="Q6660" s="144"/>
      <c r="R6660" s="78"/>
      <c r="S6660" s="78"/>
      <c r="T6660" s="78"/>
      <c r="U6660" s="78"/>
      <c r="V6660" s="219"/>
      <c r="W6660" s="78"/>
      <c r="X6660" s="78"/>
      <c r="Y6660" s="78"/>
      <c r="Z6660" s="78"/>
      <c r="AA6660" s="77"/>
      <c r="AB6660" s="77"/>
      <c r="AC6660" s="78"/>
      <c r="AD6660" s="104"/>
      <c r="AE6660" s="78"/>
      <c r="AF6660" s="104"/>
      <c r="AG6660" s="78"/>
      <c r="AH6660" s="104"/>
      <c r="AI6660" s="78"/>
      <c r="AJ6660" s="104"/>
      <c r="AK6660" s="78"/>
      <c r="AL6660" s="78"/>
      <c r="AM6660" s="8"/>
      <c r="AN6660" s="78"/>
      <c r="AO6660" s="78"/>
      <c r="AP6660" s="78"/>
      <c r="AQ6660" s="78"/>
      <c r="AR6660" s="78"/>
      <c r="AS6660" s="78"/>
      <c r="AT6660" s="78"/>
      <c r="AU6660" s="78"/>
      <c r="AV6660" s="78"/>
      <c r="AW6660" s="77"/>
      <c r="AX6660" s="144"/>
      <c r="AY6660" s="144"/>
      <c r="AZ6660" s="144"/>
      <c r="BA6660" s="54"/>
      <c r="BB6660" s="54"/>
    </row>
    <row r="6661" spans="2:54" x14ac:dyDescent="0.25">
      <c r="B6661" s="77"/>
      <c r="C6661" s="77"/>
      <c r="D6661" s="77"/>
      <c r="E6661" s="77"/>
      <c r="F6661" s="77"/>
      <c r="G6661" s="77"/>
      <c r="I6661" s="78"/>
      <c r="K6661" s="78"/>
      <c r="L6661" s="77"/>
      <c r="M6661" s="78"/>
      <c r="N6661" s="78"/>
      <c r="O6661" s="78"/>
      <c r="P6661" s="78"/>
      <c r="Q6661" s="144"/>
      <c r="R6661" s="78"/>
      <c r="S6661" s="78"/>
      <c r="T6661" s="78"/>
      <c r="U6661" s="78"/>
      <c r="V6661" s="219"/>
      <c r="W6661" s="78"/>
      <c r="X6661" s="78"/>
      <c r="Y6661" s="78"/>
      <c r="Z6661" s="78"/>
      <c r="AA6661" s="77"/>
      <c r="AB6661" s="77"/>
      <c r="AC6661" s="78"/>
      <c r="AD6661" s="104"/>
      <c r="AE6661" s="78"/>
      <c r="AF6661" s="104"/>
      <c r="AG6661" s="78"/>
      <c r="AH6661" s="104"/>
      <c r="AI6661" s="78"/>
      <c r="AJ6661" s="104"/>
      <c r="AK6661" s="78"/>
      <c r="AL6661" s="78"/>
      <c r="AM6661" s="8"/>
      <c r="AN6661" s="78"/>
      <c r="AO6661" s="78"/>
      <c r="AP6661" s="78"/>
      <c r="AQ6661" s="78"/>
      <c r="AR6661" s="78"/>
      <c r="AS6661" s="78"/>
      <c r="AT6661" s="78"/>
      <c r="AU6661" s="78"/>
      <c r="AV6661" s="78"/>
      <c r="AW6661" s="77"/>
      <c r="AX6661" s="144"/>
      <c r="AY6661" s="144"/>
      <c r="AZ6661" s="144"/>
      <c r="BA6661" s="54"/>
      <c r="BB6661" s="54"/>
    </row>
    <row r="6662" spans="2:54" x14ac:dyDescent="0.25">
      <c r="B6662" s="77"/>
      <c r="C6662" s="77"/>
      <c r="D6662" s="77"/>
      <c r="E6662" s="77"/>
      <c r="F6662" s="77"/>
      <c r="G6662" s="77"/>
      <c r="I6662" s="78"/>
      <c r="K6662" s="78"/>
      <c r="L6662" s="77"/>
      <c r="M6662" s="78"/>
      <c r="N6662" s="78"/>
      <c r="O6662" s="78"/>
      <c r="P6662" s="78"/>
      <c r="Q6662" s="144"/>
      <c r="R6662" s="78"/>
      <c r="S6662" s="78"/>
      <c r="T6662" s="78"/>
      <c r="U6662" s="78"/>
      <c r="V6662" s="219"/>
      <c r="W6662" s="78"/>
      <c r="X6662" s="78"/>
      <c r="Y6662" s="78"/>
      <c r="Z6662" s="78"/>
      <c r="AA6662" s="77"/>
      <c r="AB6662" s="77"/>
      <c r="AC6662" s="78"/>
      <c r="AD6662" s="104"/>
      <c r="AE6662" s="78"/>
      <c r="AF6662" s="104"/>
      <c r="AG6662" s="78"/>
      <c r="AH6662" s="104"/>
      <c r="AI6662" s="78"/>
      <c r="AJ6662" s="104"/>
      <c r="AK6662" s="78"/>
      <c r="AL6662" s="78"/>
      <c r="AM6662" s="8"/>
      <c r="AN6662" s="78"/>
      <c r="AO6662" s="78"/>
      <c r="AP6662" s="78"/>
      <c r="AQ6662" s="78"/>
      <c r="AR6662" s="78"/>
      <c r="AS6662" s="78"/>
      <c r="AT6662" s="78"/>
      <c r="AU6662" s="78"/>
      <c r="AV6662" s="78"/>
      <c r="AW6662" s="77"/>
      <c r="AX6662" s="144"/>
      <c r="AY6662" s="144"/>
      <c r="AZ6662" s="144"/>
      <c r="BA6662" s="54"/>
      <c r="BB6662" s="54"/>
    </row>
    <row r="6663" spans="2:54" x14ac:dyDescent="0.25">
      <c r="B6663" s="77"/>
      <c r="C6663" s="77"/>
      <c r="D6663" s="77"/>
      <c r="E6663" s="77"/>
      <c r="F6663" s="77"/>
      <c r="G6663" s="77"/>
      <c r="I6663" s="78"/>
      <c r="K6663" s="78"/>
      <c r="L6663" s="77"/>
      <c r="M6663" s="78"/>
      <c r="N6663" s="78"/>
      <c r="O6663" s="78"/>
      <c r="P6663" s="78"/>
      <c r="Q6663" s="144"/>
      <c r="R6663" s="78"/>
      <c r="S6663" s="78"/>
      <c r="T6663" s="78"/>
      <c r="U6663" s="78"/>
      <c r="V6663" s="219"/>
      <c r="W6663" s="78"/>
      <c r="X6663" s="78"/>
      <c r="Y6663" s="78"/>
      <c r="Z6663" s="78"/>
      <c r="AA6663" s="77"/>
      <c r="AB6663" s="77"/>
      <c r="AC6663" s="78"/>
      <c r="AD6663" s="104"/>
      <c r="AE6663" s="78"/>
      <c r="AF6663" s="104"/>
      <c r="AG6663" s="78"/>
      <c r="AH6663" s="104"/>
      <c r="AI6663" s="78"/>
      <c r="AJ6663" s="104"/>
      <c r="AK6663" s="78"/>
      <c r="AL6663" s="78"/>
      <c r="AM6663" s="8"/>
      <c r="AN6663" s="78"/>
      <c r="AO6663" s="78"/>
      <c r="AP6663" s="78"/>
      <c r="AQ6663" s="78"/>
      <c r="AR6663" s="78"/>
      <c r="AS6663" s="78"/>
      <c r="AT6663" s="78"/>
      <c r="AU6663" s="78"/>
      <c r="AV6663" s="78"/>
      <c r="AW6663" s="77"/>
      <c r="AX6663" s="144"/>
      <c r="AY6663" s="144"/>
      <c r="AZ6663" s="144"/>
      <c r="BA6663" s="54"/>
      <c r="BB6663" s="54"/>
    </row>
    <row r="6664" spans="2:54" x14ac:dyDescent="0.25">
      <c r="B6664" s="77"/>
      <c r="C6664" s="77"/>
      <c r="D6664" s="77"/>
      <c r="E6664" s="77"/>
      <c r="F6664" s="77"/>
      <c r="G6664" s="77"/>
      <c r="I6664" s="78"/>
      <c r="K6664" s="78"/>
      <c r="L6664" s="77"/>
      <c r="M6664" s="78"/>
      <c r="N6664" s="78"/>
      <c r="O6664" s="78"/>
      <c r="P6664" s="78"/>
      <c r="Q6664" s="144"/>
      <c r="R6664" s="78"/>
      <c r="S6664" s="78"/>
      <c r="T6664" s="78"/>
      <c r="U6664" s="78"/>
      <c r="V6664" s="219"/>
      <c r="W6664" s="78"/>
      <c r="X6664" s="78"/>
      <c r="Y6664" s="78"/>
      <c r="Z6664" s="78"/>
      <c r="AA6664" s="77"/>
      <c r="AB6664" s="77"/>
      <c r="AC6664" s="78"/>
      <c r="AD6664" s="104"/>
      <c r="AE6664" s="78"/>
      <c r="AF6664" s="104"/>
      <c r="AG6664" s="78"/>
      <c r="AH6664" s="104"/>
      <c r="AI6664" s="78"/>
      <c r="AJ6664" s="104"/>
      <c r="AK6664" s="78"/>
      <c r="AL6664" s="78"/>
      <c r="AM6664" s="8"/>
      <c r="AN6664" s="78"/>
      <c r="AO6664" s="78"/>
      <c r="AP6664" s="78"/>
      <c r="AQ6664" s="78"/>
      <c r="AR6664" s="78"/>
      <c r="AS6664" s="78"/>
      <c r="AT6664" s="78"/>
      <c r="AU6664" s="78"/>
      <c r="AV6664" s="78"/>
      <c r="AW6664" s="77"/>
      <c r="AX6664" s="144"/>
      <c r="AY6664" s="144"/>
      <c r="AZ6664" s="144"/>
      <c r="BA6664" s="54"/>
      <c r="BB6664" s="54"/>
    </row>
    <row r="6665" spans="2:54" x14ac:dyDescent="0.25">
      <c r="B6665" s="77"/>
      <c r="C6665" s="77"/>
      <c r="D6665" s="77"/>
      <c r="E6665" s="77"/>
      <c r="F6665" s="77"/>
      <c r="G6665" s="77"/>
      <c r="I6665" s="78"/>
      <c r="K6665" s="78"/>
      <c r="L6665" s="77"/>
      <c r="M6665" s="78"/>
      <c r="N6665" s="78"/>
      <c r="O6665" s="78"/>
      <c r="P6665" s="78"/>
      <c r="Q6665" s="144"/>
      <c r="R6665" s="78"/>
      <c r="S6665" s="78"/>
      <c r="T6665" s="78"/>
      <c r="U6665" s="78"/>
      <c r="V6665" s="219"/>
      <c r="W6665" s="78"/>
      <c r="X6665" s="78"/>
      <c r="Y6665" s="78"/>
      <c r="Z6665" s="78"/>
      <c r="AA6665" s="77"/>
      <c r="AB6665" s="77"/>
      <c r="AC6665" s="78"/>
      <c r="AD6665" s="104"/>
      <c r="AE6665" s="78"/>
      <c r="AF6665" s="104"/>
      <c r="AG6665" s="78"/>
      <c r="AH6665" s="104"/>
      <c r="AI6665" s="78"/>
      <c r="AJ6665" s="104"/>
      <c r="AK6665" s="78"/>
      <c r="AL6665" s="78"/>
      <c r="AM6665" s="8"/>
      <c r="AN6665" s="78"/>
      <c r="AO6665" s="78"/>
      <c r="AP6665" s="78"/>
      <c r="AQ6665" s="78"/>
      <c r="AR6665" s="78"/>
      <c r="AS6665" s="78"/>
      <c r="AT6665" s="78"/>
      <c r="AU6665" s="78"/>
      <c r="AV6665" s="78"/>
      <c r="AW6665" s="77"/>
      <c r="AX6665" s="144"/>
      <c r="AY6665" s="144"/>
      <c r="AZ6665" s="144"/>
      <c r="BA6665" s="54"/>
      <c r="BB6665" s="54"/>
    </row>
    <row r="6666" spans="2:54" x14ac:dyDescent="0.25">
      <c r="B6666" s="77"/>
      <c r="C6666" s="77"/>
      <c r="D6666" s="77"/>
      <c r="E6666" s="77"/>
      <c r="F6666" s="77"/>
      <c r="G6666" s="77"/>
      <c r="I6666" s="78"/>
      <c r="K6666" s="78"/>
      <c r="L6666" s="77"/>
      <c r="M6666" s="78"/>
      <c r="N6666" s="78"/>
      <c r="O6666" s="78"/>
      <c r="P6666" s="78"/>
      <c r="Q6666" s="144"/>
      <c r="R6666" s="78"/>
      <c r="S6666" s="78"/>
      <c r="T6666" s="78"/>
      <c r="U6666" s="78"/>
      <c r="V6666" s="219"/>
      <c r="W6666" s="78"/>
      <c r="X6666" s="78"/>
      <c r="Y6666" s="78"/>
      <c r="Z6666" s="78"/>
      <c r="AA6666" s="77"/>
      <c r="AB6666" s="77"/>
      <c r="AC6666" s="78"/>
      <c r="AD6666" s="104"/>
      <c r="AE6666" s="78"/>
      <c r="AF6666" s="104"/>
      <c r="AG6666" s="78"/>
      <c r="AH6666" s="104"/>
      <c r="AI6666" s="78"/>
      <c r="AJ6666" s="104"/>
      <c r="AK6666" s="78"/>
      <c r="AL6666" s="78"/>
      <c r="AM6666" s="8"/>
      <c r="AN6666" s="78"/>
      <c r="AO6666" s="78"/>
      <c r="AP6666" s="78"/>
      <c r="AQ6666" s="78"/>
      <c r="AR6666" s="78"/>
      <c r="AS6666" s="78"/>
      <c r="AT6666" s="78"/>
      <c r="AU6666" s="78"/>
      <c r="AV6666" s="78"/>
      <c r="AW6666" s="77"/>
      <c r="AX6666" s="144"/>
      <c r="AY6666" s="144"/>
      <c r="AZ6666" s="144"/>
      <c r="BA6666" s="54"/>
      <c r="BB6666" s="54"/>
    </row>
    <row r="6667" spans="2:54" x14ac:dyDescent="0.25">
      <c r="B6667" s="77"/>
      <c r="C6667" s="77"/>
      <c r="D6667" s="77"/>
      <c r="E6667" s="77"/>
      <c r="F6667" s="77"/>
      <c r="G6667" s="77"/>
      <c r="I6667" s="78"/>
      <c r="K6667" s="78"/>
      <c r="L6667" s="77"/>
      <c r="M6667" s="78"/>
      <c r="N6667" s="78"/>
      <c r="O6667" s="78"/>
      <c r="P6667" s="78"/>
      <c r="Q6667" s="144"/>
      <c r="R6667" s="78"/>
      <c r="S6667" s="78"/>
      <c r="T6667" s="78"/>
      <c r="U6667" s="78"/>
      <c r="V6667" s="219"/>
      <c r="W6667" s="78"/>
      <c r="X6667" s="78"/>
      <c r="Y6667" s="78"/>
      <c r="Z6667" s="78"/>
      <c r="AA6667" s="77"/>
      <c r="AB6667" s="77"/>
      <c r="AC6667" s="78"/>
      <c r="AD6667" s="104"/>
      <c r="AE6667" s="78"/>
      <c r="AF6667" s="104"/>
      <c r="AG6667" s="78"/>
      <c r="AH6667" s="104"/>
      <c r="AI6667" s="78"/>
      <c r="AJ6667" s="104"/>
      <c r="AK6667" s="78"/>
      <c r="AL6667" s="78"/>
      <c r="AM6667" s="8"/>
      <c r="AN6667" s="78"/>
      <c r="AO6667" s="78"/>
      <c r="AP6667" s="78"/>
      <c r="AQ6667" s="78"/>
      <c r="AR6667" s="78"/>
      <c r="AS6667" s="78"/>
      <c r="AT6667" s="78"/>
      <c r="AU6667" s="78"/>
      <c r="AV6667" s="78"/>
      <c r="AW6667" s="77"/>
      <c r="AX6667" s="144"/>
      <c r="AY6667" s="144"/>
      <c r="AZ6667" s="144"/>
      <c r="BA6667" s="54"/>
      <c r="BB6667" s="54"/>
    </row>
    <row r="6668" spans="2:54" x14ac:dyDescent="0.25">
      <c r="B6668" s="77"/>
      <c r="C6668" s="77"/>
      <c r="D6668" s="77"/>
      <c r="E6668" s="77"/>
      <c r="F6668" s="77"/>
      <c r="G6668" s="77"/>
      <c r="I6668" s="78"/>
      <c r="K6668" s="78"/>
      <c r="L6668" s="77"/>
      <c r="M6668" s="78"/>
      <c r="N6668" s="78"/>
      <c r="O6668" s="78"/>
      <c r="P6668" s="78"/>
      <c r="Q6668" s="144"/>
      <c r="R6668" s="78"/>
      <c r="S6668" s="78"/>
      <c r="T6668" s="78"/>
      <c r="U6668" s="78"/>
      <c r="V6668" s="219"/>
      <c r="W6668" s="78"/>
      <c r="X6668" s="78"/>
      <c r="Y6668" s="78"/>
      <c r="Z6668" s="78"/>
      <c r="AA6668" s="77"/>
      <c r="AB6668" s="77"/>
      <c r="AC6668" s="78"/>
      <c r="AD6668" s="104"/>
      <c r="AE6668" s="78"/>
      <c r="AF6668" s="104"/>
      <c r="AG6668" s="78"/>
      <c r="AH6668" s="104"/>
      <c r="AI6668" s="78"/>
      <c r="AJ6668" s="104"/>
      <c r="AK6668" s="78"/>
      <c r="AL6668" s="78"/>
      <c r="AM6668" s="8"/>
      <c r="AN6668" s="78"/>
      <c r="AO6668" s="78"/>
      <c r="AP6668" s="78"/>
      <c r="AQ6668" s="78"/>
      <c r="AR6668" s="78"/>
      <c r="AS6668" s="78"/>
      <c r="AT6668" s="78"/>
      <c r="AU6668" s="78"/>
      <c r="AV6668" s="78"/>
      <c r="AW6668" s="77"/>
      <c r="AX6668" s="144"/>
      <c r="AY6668" s="144"/>
      <c r="AZ6668" s="144"/>
      <c r="BA6668" s="54"/>
      <c r="BB6668" s="54"/>
    </row>
    <row r="6669" spans="2:54" x14ac:dyDescent="0.25">
      <c r="B6669" s="77"/>
      <c r="C6669" s="77"/>
      <c r="D6669" s="77"/>
      <c r="E6669" s="77"/>
      <c r="F6669" s="77"/>
      <c r="G6669" s="77"/>
      <c r="I6669" s="78"/>
      <c r="K6669" s="78"/>
      <c r="L6669" s="77"/>
      <c r="M6669" s="78"/>
      <c r="N6669" s="78"/>
      <c r="O6669" s="78"/>
      <c r="P6669" s="78"/>
      <c r="Q6669" s="144"/>
      <c r="R6669" s="78"/>
      <c r="S6669" s="78"/>
      <c r="T6669" s="78"/>
      <c r="U6669" s="78"/>
      <c r="V6669" s="219"/>
      <c r="W6669" s="78"/>
      <c r="X6669" s="78"/>
      <c r="Y6669" s="78"/>
      <c r="Z6669" s="78"/>
      <c r="AA6669" s="77"/>
      <c r="AB6669" s="77"/>
      <c r="AC6669" s="78"/>
      <c r="AD6669" s="104"/>
      <c r="AE6669" s="78"/>
      <c r="AF6669" s="104"/>
      <c r="AG6669" s="78"/>
      <c r="AH6669" s="104"/>
      <c r="AI6669" s="78"/>
      <c r="AJ6669" s="104"/>
      <c r="AK6669" s="78"/>
      <c r="AL6669" s="78"/>
      <c r="AM6669" s="8"/>
      <c r="AN6669" s="78"/>
      <c r="AO6669" s="78"/>
      <c r="AP6669" s="78"/>
      <c r="AQ6669" s="78"/>
      <c r="AR6669" s="78"/>
      <c r="AS6669" s="78"/>
      <c r="AT6669" s="78"/>
      <c r="AU6669" s="78"/>
      <c r="AV6669" s="78"/>
      <c r="AW6669" s="77"/>
      <c r="AX6669" s="144"/>
      <c r="AY6669" s="144"/>
      <c r="AZ6669" s="144"/>
      <c r="BA6669" s="54"/>
      <c r="BB6669" s="54"/>
    </row>
    <row r="6670" spans="2:54" x14ac:dyDescent="0.25">
      <c r="B6670" s="77"/>
      <c r="C6670" s="77"/>
      <c r="D6670" s="77"/>
      <c r="E6670" s="77"/>
      <c r="F6670" s="77"/>
      <c r="G6670" s="77"/>
      <c r="I6670" s="78"/>
      <c r="K6670" s="78"/>
      <c r="L6670" s="77"/>
      <c r="M6670" s="78"/>
      <c r="N6670" s="78"/>
      <c r="O6670" s="78"/>
      <c r="P6670" s="78"/>
      <c r="Q6670" s="144"/>
      <c r="R6670" s="78"/>
      <c r="S6670" s="78"/>
      <c r="T6670" s="78"/>
      <c r="U6670" s="78"/>
      <c r="V6670" s="219"/>
      <c r="W6670" s="78"/>
      <c r="X6670" s="78"/>
      <c r="Y6670" s="78"/>
      <c r="Z6670" s="78"/>
      <c r="AA6670" s="77"/>
      <c r="AB6670" s="77"/>
      <c r="AC6670" s="78"/>
      <c r="AD6670" s="104"/>
      <c r="AE6670" s="78"/>
      <c r="AF6670" s="104"/>
      <c r="AG6670" s="78"/>
      <c r="AH6670" s="104"/>
      <c r="AI6670" s="78"/>
      <c r="AJ6670" s="104"/>
      <c r="AK6670" s="78"/>
      <c r="AL6670" s="78"/>
      <c r="AM6670" s="8"/>
      <c r="AN6670" s="78"/>
      <c r="AO6670" s="78"/>
      <c r="AP6670" s="78"/>
      <c r="AQ6670" s="78"/>
      <c r="AR6670" s="78"/>
      <c r="AS6670" s="78"/>
      <c r="AT6670" s="78"/>
      <c r="AU6670" s="78"/>
      <c r="AV6670" s="78"/>
      <c r="AW6670" s="77"/>
      <c r="AX6670" s="144"/>
      <c r="AY6670" s="144"/>
      <c r="AZ6670" s="144"/>
      <c r="BA6670" s="54"/>
      <c r="BB6670" s="54"/>
    </row>
    <row r="6671" spans="2:54" x14ac:dyDescent="0.25">
      <c r="B6671" s="77"/>
      <c r="C6671" s="77"/>
      <c r="D6671" s="77"/>
      <c r="E6671" s="77"/>
      <c r="F6671" s="77"/>
      <c r="G6671" s="77"/>
      <c r="I6671" s="78"/>
      <c r="K6671" s="78"/>
      <c r="L6671" s="77"/>
      <c r="M6671" s="78"/>
      <c r="N6671" s="78"/>
      <c r="O6671" s="78"/>
      <c r="P6671" s="78"/>
      <c r="Q6671" s="144"/>
      <c r="R6671" s="78"/>
      <c r="S6671" s="78"/>
      <c r="T6671" s="78"/>
      <c r="U6671" s="78"/>
      <c r="V6671" s="219"/>
      <c r="W6671" s="78"/>
      <c r="X6671" s="78"/>
      <c r="Y6671" s="78"/>
      <c r="Z6671" s="78"/>
      <c r="AA6671" s="77"/>
      <c r="AB6671" s="77"/>
      <c r="AC6671" s="78"/>
      <c r="AD6671" s="104"/>
      <c r="AE6671" s="78"/>
      <c r="AF6671" s="104"/>
      <c r="AG6671" s="78"/>
      <c r="AH6671" s="104"/>
      <c r="AI6671" s="78"/>
      <c r="AJ6671" s="104"/>
      <c r="AK6671" s="78"/>
      <c r="AL6671" s="78"/>
      <c r="AM6671" s="8"/>
      <c r="AN6671" s="78"/>
      <c r="AO6671" s="78"/>
      <c r="AP6671" s="78"/>
      <c r="AQ6671" s="78"/>
      <c r="AR6671" s="78"/>
      <c r="AS6671" s="78"/>
      <c r="AT6671" s="78"/>
      <c r="AU6671" s="78"/>
      <c r="AV6671" s="78"/>
      <c r="AW6671" s="77"/>
      <c r="AX6671" s="144"/>
      <c r="AY6671" s="144"/>
      <c r="AZ6671" s="144"/>
      <c r="BA6671" s="54"/>
      <c r="BB6671" s="54"/>
    </row>
    <row r="6672" spans="2:54" x14ac:dyDescent="0.25">
      <c r="B6672" s="77"/>
      <c r="C6672" s="77"/>
      <c r="D6672" s="77"/>
      <c r="E6672" s="77"/>
      <c r="F6672" s="77"/>
      <c r="G6672" s="77"/>
      <c r="I6672" s="78"/>
      <c r="K6672" s="78"/>
      <c r="L6672" s="77"/>
      <c r="M6672" s="78"/>
      <c r="N6672" s="78"/>
      <c r="O6672" s="78"/>
      <c r="P6672" s="78"/>
      <c r="Q6672" s="144"/>
      <c r="R6672" s="78"/>
      <c r="S6672" s="78"/>
      <c r="T6672" s="78"/>
      <c r="U6672" s="78"/>
      <c r="V6672" s="219"/>
      <c r="W6672" s="78"/>
      <c r="X6672" s="78"/>
      <c r="Y6672" s="78"/>
      <c r="Z6672" s="78"/>
      <c r="AA6672" s="77"/>
      <c r="AB6672" s="77"/>
      <c r="AC6672" s="78"/>
      <c r="AD6672" s="104"/>
      <c r="AE6672" s="78"/>
      <c r="AF6672" s="104"/>
      <c r="AG6672" s="78"/>
      <c r="AH6672" s="104"/>
      <c r="AI6672" s="78"/>
      <c r="AJ6672" s="104"/>
      <c r="AK6672" s="78"/>
      <c r="AL6672" s="78"/>
      <c r="AM6672" s="8"/>
      <c r="AN6672" s="78"/>
      <c r="AO6672" s="78"/>
      <c r="AP6672" s="78"/>
      <c r="AQ6672" s="78"/>
      <c r="AR6672" s="78"/>
      <c r="AS6672" s="78"/>
      <c r="AT6672" s="78"/>
      <c r="AU6672" s="78"/>
      <c r="AV6672" s="78"/>
      <c r="AW6672" s="77"/>
      <c r="AX6672" s="144"/>
      <c r="AY6672" s="144"/>
      <c r="AZ6672" s="144"/>
      <c r="BA6672" s="54"/>
      <c r="BB6672" s="54"/>
    </row>
    <row r="6673" spans="2:54" x14ac:dyDescent="0.25">
      <c r="B6673" s="77"/>
      <c r="C6673" s="77"/>
      <c r="D6673" s="77"/>
      <c r="E6673" s="77"/>
      <c r="F6673" s="77"/>
      <c r="G6673" s="77"/>
      <c r="I6673" s="78"/>
      <c r="K6673" s="78"/>
      <c r="L6673" s="77"/>
      <c r="M6673" s="78"/>
      <c r="N6673" s="78"/>
      <c r="O6673" s="78"/>
      <c r="P6673" s="78"/>
      <c r="Q6673" s="144"/>
      <c r="R6673" s="78"/>
      <c r="S6673" s="78"/>
      <c r="T6673" s="78"/>
      <c r="U6673" s="78"/>
      <c r="V6673" s="219"/>
      <c r="W6673" s="78"/>
      <c r="X6673" s="78"/>
      <c r="Y6673" s="78"/>
      <c r="Z6673" s="78"/>
      <c r="AA6673" s="77"/>
      <c r="AB6673" s="77"/>
      <c r="AC6673" s="78"/>
      <c r="AD6673" s="104"/>
      <c r="AE6673" s="78"/>
      <c r="AF6673" s="104"/>
      <c r="AG6673" s="78"/>
      <c r="AH6673" s="104"/>
      <c r="AI6673" s="78"/>
      <c r="AJ6673" s="104"/>
      <c r="AK6673" s="78"/>
      <c r="AL6673" s="78"/>
      <c r="AM6673" s="8"/>
      <c r="AN6673" s="78"/>
      <c r="AO6673" s="78"/>
      <c r="AP6673" s="78"/>
      <c r="AQ6673" s="78"/>
      <c r="AR6673" s="78"/>
      <c r="AS6673" s="78"/>
      <c r="AT6673" s="78"/>
      <c r="AU6673" s="78"/>
      <c r="AV6673" s="78"/>
      <c r="AW6673" s="77"/>
      <c r="AX6673" s="144"/>
      <c r="AY6673" s="144"/>
      <c r="AZ6673" s="144"/>
      <c r="BA6673" s="54"/>
      <c r="BB6673" s="54"/>
    </row>
    <row r="6674" spans="2:54" x14ac:dyDescent="0.25">
      <c r="B6674" s="77"/>
      <c r="C6674" s="77"/>
      <c r="D6674" s="77"/>
      <c r="E6674" s="77"/>
      <c r="F6674" s="77"/>
      <c r="G6674" s="77"/>
      <c r="I6674" s="78"/>
      <c r="K6674" s="78"/>
      <c r="L6674" s="77"/>
      <c r="M6674" s="78"/>
      <c r="N6674" s="78"/>
      <c r="O6674" s="78"/>
      <c r="P6674" s="78"/>
      <c r="Q6674" s="144"/>
      <c r="R6674" s="78"/>
      <c r="S6674" s="78"/>
      <c r="T6674" s="78"/>
      <c r="U6674" s="78"/>
      <c r="V6674" s="219"/>
      <c r="W6674" s="78"/>
      <c r="X6674" s="78"/>
      <c r="Y6674" s="78"/>
      <c r="Z6674" s="78"/>
      <c r="AA6674" s="77"/>
      <c r="AB6674" s="77"/>
      <c r="AC6674" s="78"/>
      <c r="AD6674" s="104"/>
      <c r="AE6674" s="78"/>
      <c r="AF6674" s="104"/>
      <c r="AG6674" s="78"/>
      <c r="AH6674" s="104"/>
      <c r="AI6674" s="78"/>
      <c r="AJ6674" s="104"/>
      <c r="AK6674" s="78"/>
      <c r="AL6674" s="78"/>
      <c r="AM6674" s="8"/>
      <c r="AN6674" s="78"/>
      <c r="AO6674" s="78"/>
      <c r="AP6674" s="78"/>
      <c r="AQ6674" s="78"/>
      <c r="AR6674" s="78"/>
      <c r="AS6674" s="78"/>
      <c r="AT6674" s="78"/>
      <c r="AU6674" s="78"/>
      <c r="AV6674" s="78"/>
      <c r="AW6674" s="77"/>
      <c r="AX6674" s="144"/>
      <c r="AY6674" s="144"/>
      <c r="AZ6674" s="144"/>
      <c r="BA6674" s="54"/>
      <c r="BB6674" s="54"/>
    </row>
    <row r="6675" spans="2:54" x14ac:dyDescent="0.25">
      <c r="B6675" s="77"/>
      <c r="C6675" s="77"/>
      <c r="D6675" s="77"/>
      <c r="E6675" s="77"/>
      <c r="F6675" s="77"/>
      <c r="G6675" s="77"/>
      <c r="I6675" s="78"/>
      <c r="K6675" s="78"/>
      <c r="L6675" s="77"/>
      <c r="M6675" s="78"/>
      <c r="N6675" s="78"/>
      <c r="O6675" s="78"/>
      <c r="P6675" s="78"/>
      <c r="Q6675" s="144"/>
      <c r="R6675" s="78"/>
      <c r="S6675" s="78"/>
      <c r="T6675" s="78"/>
      <c r="U6675" s="78"/>
      <c r="V6675" s="219"/>
      <c r="W6675" s="78"/>
      <c r="X6675" s="78"/>
      <c r="Y6675" s="78"/>
      <c r="Z6675" s="78"/>
      <c r="AA6675" s="77"/>
      <c r="AB6675" s="77"/>
      <c r="AC6675" s="78"/>
      <c r="AD6675" s="104"/>
      <c r="AE6675" s="78"/>
      <c r="AF6675" s="104"/>
      <c r="AG6675" s="78"/>
      <c r="AH6675" s="104"/>
      <c r="AI6675" s="78"/>
      <c r="AJ6675" s="104"/>
      <c r="AK6675" s="78"/>
      <c r="AL6675" s="78"/>
      <c r="AM6675" s="8"/>
      <c r="AN6675" s="78"/>
      <c r="AO6675" s="78"/>
      <c r="AP6675" s="78"/>
      <c r="AQ6675" s="78"/>
      <c r="AR6675" s="78"/>
      <c r="AS6675" s="78"/>
      <c r="AT6675" s="78"/>
      <c r="AU6675" s="78"/>
      <c r="AV6675" s="78"/>
      <c r="AW6675" s="77"/>
      <c r="AX6675" s="144"/>
      <c r="AY6675" s="144"/>
      <c r="AZ6675" s="144"/>
      <c r="BA6675" s="54"/>
      <c r="BB6675" s="54"/>
    </row>
    <row r="6676" spans="2:54" x14ac:dyDescent="0.25">
      <c r="B6676" s="77"/>
      <c r="C6676" s="77"/>
      <c r="D6676" s="77"/>
      <c r="E6676" s="77"/>
      <c r="F6676" s="77"/>
      <c r="G6676" s="77"/>
      <c r="I6676" s="78"/>
      <c r="K6676" s="78"/>
      <c r="L6676" s="77"/>
      <c r="M6676" s="78"/>
      <c r="N6676" s="78"/>
      <c r="O6676" s="78"/>
      <c r="P6676" s="78"/>
      <c r="Q6676" s="144"/>
      <c r="R6676" s="78"/>
      <c r="S6676" s="78"/>
      <c r="T6676" s="78"/>
      <c r="U6676" s="78"/>
      <c r="V6676" s="219"/>
      <c r="W6676" s="78"/>
      <c r="X6676" s="78"/>
      <c r="Y6676" s="78"/>
      <c r="Z6676" s="78"/>
      <c r="AA6676" s="77"/>
      <c r="AB6676" s="77"/>
      <c r="AC6676" s="78"/>
      <c r="AD6676" s="104"/>
      <c r="AE6676" s="78"/>
      <c r="AF6676" s="104"/>
      <c r="AG6676" s="78"/>
      <c r="AH6676" s="104"/>
      <c r="AI6676" s="78"/>
      <c r="AJ6676" s="104"/>
      <c r="AK6676" s="78"/>
      <c r="AL6676" s="78"/>
      <c r="AM6676" s="8"/>
      <c r="AN6676" s="78"/>
      <c r="AO6676" s="78"/>
      <c r="AP6676" s="78"/>
      <c r="AQ6676" s="78"/>
      <c r="AR6676" s="78"/>
      <c r="AS6676" s="78"/>
      <c r="AT6676" s="78"/>
      <c r="AU6676" s="78"/>
      <c r="AV6676" s="78"/>
      <c r="AW6676" s="77"/>
      <c r="AX6676" s="144"/>
      <c r="AY6676" s="144"/>
      <c r="AZ6676" s="144"/>
      <c r="BA6676" s="54"/>
      <c r="BB6676" s="54"/>
    </row>
    <row r="6677" spans="2:54" x14ac:dyDescent="0.25">
      <c r="B6677" s="77"/>
      <c r="C6677" s="77"/>
      <c r="D6677" s="77"/>
      <c r="E6677" s="77"/>
      <c r="F6677" s="77"/>
      <c r="G6677" s="77"/>
      <c r="I6677" s="78"/>
      <c r="K6677" s="78"/>
      <c r="L6677" s="77"/>
      <c r="M6677" s="78"/>
      <c r="N6677" s="78"/>
      <c r="O6677" s="78"/>
      <c r="P6677" s="78"/>
      <c r="Q6677" s="144"/>
      <c r="R6677" s="78"/>
      <c r="S6677" s="78"/>
      <c r="T6677" s="78"/>
      <c r="U6677" s="78"/>
      <c r="V6677" s="219"/>
      <c r="W6677" s="78"/>
      <c r="X6677" s="78"/>
      <c r="Y6677" s="78"/>
      <c r="Z6677" s="78"/>
      <c r="AA6677" s="77"/>
      <c r="AB6677" s="77"/>
      <c r="AC6677" s="78"/>
      <c r="AD6677" s="104"/>
      <c r="AE6677" s="78"/>
      <c r="AF6677" s="104"/>
      <c r="AG6677" s="78"/>
      <c r="AH6677" s="104"/>
      <c r="AI6677" s="78"/>
      <c r="AJ6677" s="104"/>
      <c r="AK6677" s="78"/>
      <c r="AL6677" s="78"/>
      <c r="AM6677" s="8"/>
      <c r="AN6677" s="78"/>
      <c r="AO6677" s="78"/>
      <c r="AP6677" s="78"/>
      <c r="AQ6677" s="78"/>
      <c r="AR6677" s="78"/>
      <c r="AS6677" s="78"/>
      <c r="AT6677" s="78"/>
      <c r="AU6677" s="78"/>
      <c r="AV6677" s="78"/>
      <c r="AW6677" s="77"/>
      <c r="AX6677" s="144"/>
      <c r="AY6677" s="144"/>
      <c r="AZ6677" s="144"/>
      <c r="BA6677" s="54"/>
      <c r="BB6677" s="54"/>
    </row>
    <row r="6678" spans="2:54" x14ac:dyDescent="0.25">
      <c r="B6678" s="77"/>
      <c r="C6678" s="77"/>
      <c r="D6678" s="77"/>
      <c r="E6678" s="77"/>
      <c r="F6678" s="77"/>
      <c r="G6678" s="77"/>
      <c r="I6678" s="78"/>
      <c r="K6678" s="78"/>
      <c r="L6678" s="77"/>
      <c r="M6678" s="78"/>
      <c r="N6678" s="78"/>
      <c r="O6678" s="78"/>
      <c r="P6678" s="78"/>
      <c r="Q6678" s="144"/>
      <c r="R6678" s="78"/>
      <c r="S6678" s="78"/>
      <c r="T6678" s="78"/>
      <c r="U6678" s="78"/>
      <c r="V6678" s="219"/>
      <c r="W6678" s="78"/>
      <c r="X6678" s="78"/>
      <c r="Y6678" s="78"/>
      <c r="Z6678" s="78"/>
      <c r="AA6678" s="77"/>
      <c r="AB6678" s="77"/>
      <c r="AC6678" s="78"/>
      <c r="AD6678" s="104"/>
      <c r="AE6678" s="78"/>
      <c r="AF6678" s="104"/>
      <c r="AG6678" s="78"/>
      <c r="AH6678" s="104"/>
      <c r="AI6678" s="78"/>
      <c r="AJ6678" s="104"/>
      <c r="AK6678" s="78"/>
      <c r="AL6678" s="78"/>
      <c r="AM6678" s="8"/>
      <c r="AN6678" s="78"/>
      <c r="AO6678" s="78"/>
      <c r="AP6678" s="78"/>
      <c r="AQ6678" s="78"/>
      <c r="AR6678" s="78"/>
      <c r="AS6678" s="78"/>
      <c r="AT6678" s="78"/>
      <c r="AU6678" s="78"/>
      <c r="AV6678" s="78"/>
      <c r="AW6678" s="77"/>
      <c r="AX6678" s="144"/>
      <c r="AY6678" s="144"/>
      <c r="AZ6678" s="144"/>
      <c r="BA6678" s="54"/>
      <c r="BB6678" s="54"/>
    </row>
    <row r="6679" spans="2:54" x14ac:dyDescent="0.25">
      <c r="B6679" s="77"/>
      <c r="C6679" s="77"/>
      <c r="D6679" s="77"/>
      <c r="E6679" s="77"/>
      <c r="F6679" s="77"/>
      <c r="G6679" s="77"/>
      <c r="I6679" s="78"/>
      <c r="K6679" s="78"/>
      <c r="L6679" s="77"/>
      <c r="M6679" s="78"/>
      <c r="N6679" s="78"/>
      <c r="O6679" s="78"/>
      <c r="P6679" s="78"/>
      <c r="Q6679" s="144"/>
      <c r="R6679" s="78"/>
      <c r="S6679" s="78"/>
      <c r="T6679" s="78"/>
      <c r="U6679" s="78"/>
      <c r="V6679" s="219"/>
      <c r="W6679" s="78"/>
      <c r="X6679" s="78"/>
      <c r="Y6679" s="78"/>
      <c r="Z6679" s="78"/>
      <c r="AA6679" s="77"/>
      <c r="AB6679" s="77"/>
      <c r="AC6679" s="78"/>
      <c r="AD6679" s="104"/>
      <c r="AE6679" s="78"/>
      <c r="AF6679" s="104"/>
      <c r="AG6679" s="78"/>
      <c r="AH6679" s="104"/>
      <c r="AI6679" s="78"/>
      <c r="AJ6679" s="104"/>
      <c r="AK6679" s="78"/>
      <c r="AL6679" s="78"/>
      <c r="AM6679" s="8"/>
      <c r="AN6679" s="78"/>
      <c r="AO6679" s="78"/>
      <c r="AP6679" s="78"/>
      <c r="AQ6679" s="78"/>
      <c r="AR6679" s="78"/>
      <c r="AS6679" s="78"/>
      <c r="AT6679" s="78"/>
      <c r="AU6679" s="78"/>
      <c r="AV6679" s="78"/>
      <c r="AW6679" s="77"/>
      <c r="AX6679" s="144"/>
      <c r="AY6679" s="144"/>
      <c r="AZ6679" s="144"/>
      <c r="BA6679" s="54"/>
      <c r="BB6679" s="54"/>
    </row>
    <row r="6680" spans="2:54" x14ac:dyDescent="0.25">
      <c r="B6680" s="77"/>
      <c r="C6680" s="77"/>
      <c r="D6680" s="77"/>
      <c r="E6680" s="77"/>
      <c r="F6680" s="77"/>
      <c r="G6680" s="77"/>
      <c r="I6680" s="78"/>
      <c r="K6680" s="78"/>
      <c r="L6680" s="77"/>
      <c r="M6680" s="78"/>
      <c r="N6680" s="78"/>
      <c r="O6680" s="78"/>
      <c r="P6680" s="78"/>
      <c r="Q6680" s="144"/>
      <c r="R6680" s="78"/>
      <c r="S6680" s="78"/>
      <c r="T6680" s="78"/>
      <c r="U6680" s="78"/>
      <c r="V6680" s="219"/>
      <c r="W6680" s="78"/>
      <c r="X6680" s="78"/>
      <c r="Y6680" s="78"/>
      <c r="Z6680" s="78"/>
      <c r="AA6680" s="77"/>
      <c r="AB6680" s="77"/>
      <c r="AC6680" s="78"/>
      <c r="AD6680" s="104"/>
      <c r="AE6680" s="78"/>
      <c r="AF6680" s="104"/>
      <c r="AG6680" s="78"/>
      <c r="AH6680" s="104"/>
      <c r="AI6680" s="78"/>
      <c r="AJ6680" s="104"/>
      <c r="AK6680" s="78"/>
      <c r="AL6680" s="78"/>
      <c r="AM6680" s="8"/>
      <c r="AN6680" s="78"/>
      <c r="AO6680" s="78"/>
      <c r="AP6680" s="78"/>
      <c r="AQ6680" s="78"/>
      <c r="AR6680" s="78"/>
      <c r="AS6680" s="78"/>
      <c r="AT6680" s="78"/>
      <c r="AU6680" s="78"/>
      <c r="AV6680" s="78"/>
      <c r="AW6680" s="77"/>
      <c r="AX6680" s="144"/>
      <c r="AY6680" s="144"/>
      <c r="AZ6680" s="144"/>
      <c r="BA6680" s="54"/>
      <c r="BB6680" s="54"/>
    </row>
    <row r="6681" spans="2:54" x14ac:dyDescent="0.25">
      <c r="B6681" s="77"/>
      <c r="C6681" s="77"/>
      <c r="D6681" s="77"/>
      <c r="E6681" s="77"/>
      <c r="F6681" s="77"/>
      <c r="G6681" s="77"/>
      <c r="I6681" s="78"/>
      <c r="K6681" s="78"/>
      <c r="L6681" s="77"/>
      <c r="M6681" s="78"/>
      <c r="N6681" s="78"/>
      <c r="O6681" s="78"/>
      <c r="P6681" s="78"/>
      <c r="Q6681" s="144"/>
      <c r="R6681" s="78"/>
      <c r="S6681" s="78"/>
      <c r="T6681" s="78"/>
      <c r="U6681" s="78"/>
      <c r="V6681" s="219"/>
      <c r="W6681" s="78"/>
      <c r="X6681" s="78"/>
      <c r="Y6681" s="78"/>
      <c r="Z6681" s="78"/>
      <c r="AA6681" s="77"/>
      <c r="AB6681" s="77"/>
      <c r="AC6681" s="78"/>
      <c r="AD6681" s="104"/>
      <c r="AE6681" s="78"/>
      <c r="AF6681" s="104"/>
      <c r="AG6681" s="78"/>
      <c r="AH6681" s="104"/>
      <c r="AI6681" s="78"/>
      <c r="AJ6681" s="104"/>
      <c r="AK6681" s="78"/>
      <c r="AL6681" s="78"/>
      <c r="AM6681" s="8"/>
      <c r="AN6681" s="78"/>
      <c r="AO6681" s="78"/>
      <c r="AP6681" s="78"/>
      <c r="AQ6681" s="78"/>
      <c r="AR6681" s="78"/>
      <c r="AS6681" s="78"/>
      <c r="AT6681" s="78"/>
      <c r="AU6681" s="78"/>
      <c r="AV6681" s="78"/>
      <c r="AW6681" s="77"/>
      <c r="AX6681" s="144"/>
      <c r="AY6681" s="144"/>
      <c r="AZ6681" s="144"/>
      <c r="BA6681" s="54"/>
      <c r="BB6681" s="54"/>
    </row>
    <row r="6682" spans="2:54" x14ac:dyDescent="0.25">
      <c r="B6682" s="77"/>
      <c r="C6682" s="77"/>
      <c r="D6682" s="77"/>
      <c r="E6682" s="77"/>
      <c r="F6682" s="77"/>
      <c r="G6682" s="77"/>
      <c r="I6682" s="78"/>
      <c r="K6682" s="78"/>
      <c r="L6682" s="77"/>
      <c r="M6682" s="78"/>
      <c r="N6682" s="78"/>
      <c r="O6682" s="78"/>
      <c r="P6682" s="78"/>
      <c r="Q6682" s="144"/>
      <c r="R6682" s="78"/>
      <c r="S6682" s="78"/>
      <c r="T6682" s="78"/>
      <c r="U6682" s="78"/>
      <c r="V6682" s="219"/>
      <c r="W6682" s="78"/>
      <c r="X6682" s="78"/>
      <c r="Y6682" s="78"/>
      <c r="Z6682" s="78"/>
      <c r="AA6682" s="77"/>
      <c r="AB6682" s="77"/>
      <c r="AC6682" s="78"/>
      <c r="AD6682" s="104"/>
      <c r="AE6682" s="78"/>
      <c r="AF6682" s="104"/>
      <c r="AG6682" s="78"/>
      <c r="AH6682" s="104"/>
      <c r="AI6682" s="78"/>
      <c r="AJ6682" s="104"/>
      <c r="AK6682" s="78"/>
      <c r="AL6682" s="78"/>
      <c r="AM6682" s="8"/>
      <c r="AN6682" s="78"/>
      <c r="AO6682" s="78"/>
      <c r="AP6682" s="78"/>
      <c r="AQ6682" s="78"/>
      <c r="AR6682" s="78"/>
      <c r="AS6682" s="78"/>
      <c r="AT6682" s="78"/>
      <c r="AU6682" s="78"/>
      <c r="AV6682" s="78"/>
      <c r="AW6682" s="77"/>
      <c r="AX6682" s="144"/>
      <c r="AY6682" s="144"/>
      <c r="AZ6682" s="144"/>
      <c r="BA6682" s="54"/>
      <c r="BB6682" s="54"/>
    </row>
    <row r="6683" spans="2:54" x14ac:dyDescent="0.25">
      <c r="B6683" s="77"/>
      <c r="C6683" s="77"/>
      <c r="D6683" s="77"/>
      <c r="E6683" s="77"/>
      <c r="F6683" s="77"/>
      <c r="G6683" s="77"/>
      <c r="I6683" s="78"/>
      <c r="K6683" s="78"/>
      <c r="L6683" s="77"/>
      <c r="M6683" s="78"/>
      <c r="N6683" s="78"/>
      <c r="O6683" s="78"/>
      <c r="P6683" s="78"/>
      <c r="Q6683" s="144"/>
      <c r="R6683" s="78"/>
      <c r="S6683" s="78"/>
      <c r="T6683" s="78"/>
      <c r="U6683" s="78"/>
      <c r="V6683" s="219"/>
      <c r="W6683" s="78"/>
      <c r="X6683" s="78"/>
      <c r="Y6683" s="78"/>
      <c r="Z6683" s="78"/>
      <c r="AA6683" s="77"/>
      <c r="AB6683" s="77"/>
      <c r="AC6683" s="78"/>
      <c r="AD6683" s="104"/>
      <c r="AE6683" s="78"/>
      <c r="AF6683" s="104"/>
      <c r="AG6683" s="78"/>
      <c r="AH6683" s="104"/>
      <c r="AI6683" s="78"/>
      <c r="AJ6683" s="104"/>
      <c r="AK6683" s="78"/>
      <c r="AL6683" s="78"/>
      <c r="AM6683" s="8"/>
      <c r="AN6683" s="78"/>
      <c r="AO6683" s="78"/>
      <c r="AP6683" s="78"/>
      <c r="AQ6683" s="78"/>
      <c r="AR6683" s="78"/>
      <c r="AS6683" s="78"/>
      <c r="AT6683" s="78"/>
      <c r="AU6683" s="78"/>
      <c r="AV6683" s="78"/>
      <c r="AW6683" s="77"/>
      <c r="AX6683" s="144"/>
      <c r="AY6683" s="144"/>
      <c r="AZ6683" s="144"/>
      <c r="BA6683" s="54"/>
      <c r="BB6683" s="54"/>
    </row>
    <row r="6684" spans="2:54" x14ac:dyDescent="0.25">
      <c r="B6684" s="77"/>
      <c r="C6684" s="77"/>
      <c r="D6684" s="77"/>
      <c r="E6684" s="77"/>
      <c r="F6684" s="77"/>
      <c r="G6684" s="77"/>
      <c r="I6684" s="78"/>
      <c r="K6684" s="78"/>
      <c r="L6684" s="77"/>
      <c r="M6684" s="78"/>
      <c r="N6684" s="78"/>
      <c r="O6684" s="78"/>
      <c r="P6684" s="78"/>
      <c r="Q6684" s="144"/>
      <c r="R6684" s="78"/>
      <c r="S6684" s="78"/>
      <c r="T6684" s="78"/>
      <c r="U6684" s="78"/>
      <c r="V6684" s="219"/>
      <c r="W6684" s="78"/>
      <c r="X6684" s="78"/>
      <c r="Y6684" s="78"/>
      <c r="Z6684" s="78"/>
      <c r="AA6684" s="77"/>
      <c r="AB6684" s="77"/>
      <c r="AC6684" s="78"/>
      <c r="AD6684" s="104"/>
      <c r="AE6684" s="78"/>
      <c r="AF6684" s="104"/>
      <c r="AG6684" s="78"/>
      <c r="AH6684" s="104"/>
      <c r="AI6684" s="78"/>
      <c r="AJ6684" s="104"/>
      <c r="AK6684" s="78"/>
      <c r="AL6684" s="78"/>
      <c r="AM6684" s="8"/>
      <c r="AN6684" s="78"/>
      <c r="AO6684" s="78"/>
      <c r="AP6684" s="78"/>
      <c r="AQ6684" s="78"/>
      <c r="AR6684" s="78"/>
      <c r="AS6684" s="78"/>
      <c r="AT6684" s="78"/>
      <c r="AU6684" s="78"/>
      <c r="AV6684" s="78"/>
      <c r="AW6684" s="77"/>
      <c r="AX6684" s="144"/>
      <c r="AY6684" s="144"/>
      <c r="AZ6684" s="144"/>
      <c r="BA6684" s="54"/>
      <c r="BB6684" s="54"/>
    </row>
    <row r="6685" spans="2:54" x14ac:dyDescent="0.25">
      <c r="B6685" s="77"/>
      <c r="C6685" s="77"/>
      <c r="D6685" s="77"/>
      <c r="E6685" s="77"/>
      <c r="F6685" s="77"/>
      <c r="G6685" s="77"/>
      <c r="I6685" s="78"/>
      <c r="K6685" s="78"/>
      <c r="L6685" s="77"/>
      <c r="M6685" s="78"/>
      <c r="N6685" s="78"/>
      <c r="O6685" s="78"/>
      <c r="P6685" s="78"/>
      <c r="Q6685" s="144"/>
      <c r="R6685" s="78"/>
      <c r="S6685" s="78"/>
      <c r="T6685" s="78"/>
      <c r="U6685" s="78"/>
      <c r="V6685" s="219"/>
      <c r="W6685" s="78"/>
      <c r="X6685" s="78"/>
      <c r="Y6685" s="78"/>
      <c r="Z6685" s="78"/>
      <c r="AA6685" s="77"/>
      <c r="AB6685" s="77"/>
      <c r="AC6685" s="78"/>
      <c r="AD6685" s="104"/>
      <c r="AE6685" s="78"/>
      <c r="AF6685" s="104"/>
      <c r="AG6685" s="78"/>
      <c r="AH6685" s="104"/>
      <c r="AI6685" s="78"/>
      <c r="AJ6685" s="104"/>
      <c r="AK6685" s="78"/>
      <c r="AL6685" s="78"/>
      <c r="AM6685" s="8"/>
      <c r="AN6685" s="78"/>
      <c r="AO6685" s="78"/>
      <c r="AP6685" s="78"/>
      <c r="AQ6685" s="78"/>
      <c r="AR6685" s="78"/>
      <c r="AS6685" s="78"/>
      <c r="AT6685" s="78"/>
      <c r="AU6685" s="78"/>
      <c r="AV6685" s="78"/>
      <c r="AW6685" s="77"/>
      <c r="AX6685" s="144"/>
      <c r="AY6685" s="144"/>
      <c r="AZ6685" s="144"/>
      <c r="BA6685" s="54"/>
      <c r="BB6685" s="54"/>
    </row>
    <row r="6686" spans="2:54" x14ac:dyDescent="0.25">
      <c r="B6686" s="77"/>
      <c r="C6686" s="77"/>
      <c r="D6686" s="77"/>
      <c r="E6686" s="77"/>
      <c r="F6686" s="77"/>
      <c r="G6686" s="77"/>
      <c r="I6686" s="78"/>
      <c r="K6686" s="78"/>
      <c r="L6686" s="77"/>
      <c r="M6686" s="78"/>
      <c r="N6686" s="78"/>
      <c r="O6686" s="78"/>
      <c r="P6686" s="78"/>
      <c r="Q6686" s="144"/>
      <c r="R6686" s="78"/>
      <c r="S6686" s="78"/>
      <c r="T6686" s="78"/>
      <c r="U6686" s="78"/>
      <c r="V6686" s="219"/>
      <c r="W6686" s="78"/>
      <c r="X6686" s="78"/>
      <c r="Y6686" s="78"/>
      <c r="Z6686" s="78"/>
      <c r="AA6686" s="77"/>
      <c r="AB6686" s="77"/>
      <c r="AC6686" s="78"/>
      <c r="AD6686" s="104"/>
      <c r="AE6686" s="78"/>
      <c r="AF6686" s="104"/>
      <c r="AG6686" s="78"/>
      <c r="AH6686" s="104"/>
      <c r="AI6686" s="78"/>
      <c r="AJ6686" s="104"/>
      <c r="AK6686" s="78"/>
      <c r="AL6686" s="78"/>
      <c r="AM6686" s="8"/>
      <c r="AN6686" s="78"/>
      <c r="AO6686" s="78"/>
      <c r="AP6686" s="78"/>
      <c r="AQ6686" s="78"/>
      <c r="AR6686" s="78"/>
      <c r="AS6686" s="78"/>
      <c r="AT6686" s="78"/>
      <c r="AU6686" s="78"/>
      <c r="AV6686" s="78"/>
      <c r="AW6686" s="77"/>
      <c r="AX6686" s="144"/>
      <c r="AY6686" s="144"/>
      <c r="AZ6686" s="144"/>
      <c r="BA6686" s="54"/>
      <c r="BB6686" s="54"/>
    </row>
    <row r="6687" spans="2:54" x14ac:dyDescent="0.25">
      <c r="B6687" s="77"/>
      <c r="C6687" s="77"/>
      <c r="D6687" s="77"/>
      <c r="E6687" s="77"/>
      <c r="F6687" s="77"/>
      <c r="G6687" s="77"/>
      <c r="I6687" s="78"/>
      <c r="K6687" s="78"/>
      <c r="L6687" s="77"/>
      <c r="M6687" s="78"/>
      <c r="N6687" s="78"/>
      <c r="O6687" s="78"/>
      <c r="P6687" s="78"/>
      <c r="Q6687" s="144"/>
      <c r="R6687" s="78"/>
      <c r="S6687" s="78"/>
      <c r="T6687" s="78"/>
      <c r="U6687" s="78"/>
      <c r="V6687" s="219"/>
      <c r="W6687" s="78"/>
      <c r="X6687" s="78"/>
      <c r="Y6687" s="78"/>
      <c r="Z6687" s="78"/>
      <c r="AA6687" s="77"/>
      <c r="AB6687" s="77"/>
      <c r="AC6687" s="78"/>
      <c r="AD6687" s="104"/>
      <c r="AE6687" s="78"/>
      <c r="AF6687" s="104"/>
      <c r="AG6687" s="78"/>
      <c r="AH6687" s="104"/>
      <c r="AI6687" s="78"/>
      <c r="AJ6687" s="104"/>
      <c r="AK6687" s="78"/>
      <c r="AL6687" s="78"/>
      <c r="AM6687" s="8"/>
      <c r="AN6687" s="78"/>
      <c r="AO6687" s="78"/>
      <c r="AP6687" s="78"/>
      <c r="AQ6687" s="78"/>
      <c r="AR6687" s="78"/>
      <c r="AS6687" s="78"/>
      <c r="AT6687" s="78"/>
      <c r="AU6687" s="78"/>
      <c r="AV6687" s="78"/>
      <c r="AW6687" s="77"/>
      <c r="AX6687" s="144"/>
      <c r="AY6687" s="144"/>
      <c r="AZ6687" s="144"/>
      <c r="BA6687" s="54"/>
      <c r="BB6687" s="54"/>
    </row>
    <row r="6688" spans="2:54" x14ac:dyDescent="0.25">
      <c r="B6688" s="77"/>
      <c r="C6688" s="77"/>
      <c r="D6688" s="77"/>
      <c r="E6688" s="77"/>
      <c r="F6688" s="77"/>
      <c r="G6688" s="77"/>
      <c r="I6688" s="78"/>
      <c r="K6688" s="78"/>
      <c r="L6688" s="77"/>
      <c r="M6688" s="78"/>
      <c r="N6688" s="78"/>
      <c r="O6688" s="78"/>
      <c r="P6688" s="78"/>
      <c r="Q6688" s="144"/>
      <c r="R6688" s="78"/>
      <c r="S6688" s="78"/>
      <c r="T6688" s="78"/>
      <c r="U6688" s="78"/>
      <c r="V6688" s="219"/>
      <c r="W6688" s="78"/>
      <c r="X6688" s="78"/>
      <c r="Y6688" s="78"/>
      <c r="Z6688" s="78"/>
      <c r="AA6688" s="77"/>
      <c r="AB6688" s="77"/>
      <c r="AC6688" s="78"/>
      <c r="AD6688" s="104"/>
      <c r="AE6688" s="78"/>
      <c r="AF6688" s="104"/>
      <c r="AG6688" s="78"/>
      <c r="AH6688" s="104"/>
      <c r="AI6688" s="78"/>
      <c r="AJ6688" s="104"/>
      <c r="AK6688" s="78"/>
      <c r="AL6688" s="78"/>
      <c r="AM6688" s="8"/>
      <c r="AN6688" s="78"/>
      <c r="AO6688" s="78"/>
      <c r="AP6688" s="78"/>
      <c r="AQ6688" s="78"/>
      <c r="AR6688" s="78"/>
      <c r="AS6688" s="78"/>
      <c r="AT6688" s="78"/>
      <c r="AU6688" s="78"/>
      <c r="AV6688" s="78"/>
      <c r="AW6688" s="77"/>
      <c r="AX6688" s="144"/>
      <c r="AY6688" s="144"/>
      <c r="AZ6688" s="144"/>
      <c r="BA6688" s="54"/>
      <c r="BB6688" s="54"/>
    </row>
    <row r="6689" spans="2:54" x14ac:dyDescent="0.25">
      <c r="B6689" s="77"/>
      <c r="C6689" s="77"/>
      <c r="D6689" s="77"/>
      <c r="E6689" s="77"/>
      <c r="F6689" s="77"/>
      <c r="G6689" s="77"/>
      <c r="I6689" s="78"/>
      <c r="K6689" s="78"/>
      <c r="L6689" s="77"/>
      <c r="M6689" s="78"/>
      <c r="N6689" s="78"/>
      <c r="O6689" s="78"/>
      <c r="P6689" s="78"/>
      <c r="Q6689" s="144"/>
      <c r="R6689" s="78"/>
      <c r="S6689" s="78"/>
      <c r="T6689" s="78"/>
      <c r="U6689" s="78"/>
      <c r="V6689" s="219"/>
      <c r="W6689" s="78"/>
      <c r="X6689" s="78"/>
      <c r="Y6689" s="78"/>
      <c r="Z6689" s="78"/>
      <c r="AA6689" s="77"/>
      <c r="AB6689" s="77"/>
      <c r="AC6689" s="78"/>
      <c r="AD6689" s="104"/>
      <c r="AE6689" s="78"/>
      <c r="AF6689" s="104"/>
      <c r="AG6689" s="78"/>
      <c r="AH6689" s="104"/>
      <c r="AI6689" s="78"/>
      <c r="AJ6689" s="104"/>
      <c r="AK6689" s="78"/>
      <c r="AL6689" s="78"/>
      <c r="AM6689" s="8"/>
      <c r="AN6689" s="78"/>
      <c r="AO6689" s="78"/>
      <c r="AP6689" s="78"/>
      <c r="AQ6689" s="78"/>
      <c r="AR6689" s="78"/>
      <c r="AS6689" s="78"/>
      <c r="AT6689" s="78"/>
      <c r="AU6689" s="78"/>
      <c r="AV6689" s="78"/>
      <c r="AW6689" s="77"/>
      <c r="AX6689" s="144"/>
      <c r="AY6689" s="144"/>
      <c r="AZ6689" s="144"/>
      <c r="BA6689" s="54"/>
      <c r="BB6689" s="54"/>
    </row>
    <row r="6690" spans="2:54" x14ac:dyDescent="0.25">
      <c r="B6690" s="77"/>
      <c r="C6690" s="77"/>
      <c r="D6690" s="77"/>
      <c r="E6690" s="77"/>
      <c r="F6690" s="77"/>
      <c r="G6690" s="77"/>
      <c r="I6690" s="78"/>
      <c r="K6690" s="78"/>
      <c r="L6690" s="77"/>
      <c r="M6690" s="78"/>
      <c r="N6690" s="78"/>
      <c r="O6690" s="78"/>
      <c r="P6690" s="78"/>
      <c r="Q6690" s="144"/>
      <c r="R6690" s="78"/>
      <c r="S6690" s="78"/>
      <c r="T6690" s="78"/>
      <c r="U6690" s="78"/>
      <c r="V6690" s="219"/>
      <c r="W6690" s="78"/>
      <c r="X6690" s="78"/>
      <c r="Y6690" s="78"/>
      <c r="Z6690" s="78"/>
      <c r="AA6690" s="77"/>
      <c r="AB6690" s="77"/>
      <c r="AC6690" s="78"/>
      <c r="AD6690" s="104"/>
      <c r="AE6690" s="78"/>
      <c r="AF6690" s="104"/>
      <c r="AG6690" s="78"/>
      <c r="AH6690" s="104"/>
      <c r="AI6690" s="78"/>
      <c r="AJ6690" s="104"/>
      <c r="AK6690" s="78"/>
      <c r="AL6690" s="78"/>
      <c r="AM6690" s="8"/>
      <c r="AN6690" s="78"/>
      <c r="AO6690" s="78"/>
      <c r="AP6690" s="78"/>
      <c r="AQ6690" s="78"/>
      <c r="AR6690" s="78"/>
      <c r="AS6690" s="78"/>
      <c r="AT6690" s="78"/>
      <c r="AU6690" s="78"/>
      <c r="AV6690" s="78"/>
      <c r="AW6690" s="77"/>
      <c r="AX6690" s="144"/>
      <c r="AY6690" s="144"/>
      <c r="AZ6690" s="144"/>
      <c r="BA6690" s="54"/>
      <c r="BB6690" s="54"/>
    </row>
    <row r="6691" spans="2:54" x14ac:dyDescent="0.25">
      <c r="B6691" s="77"/>
      <c r="C6691" s="77"/>
      <c r="D6691" s="77"/>
      <c r="E6691" s="77"/>
      <c r="F6691" s="77"/>
      <c r="G6691" s="77"/>
      <c r="I6691" s="78"/>
      <c r="K6691" s="78"/>
      <c r="L6691" s="77"/>
      <c r="M6691" s="78"/>
      <c r="N6691" s="78"/>
      <c r="O6691" s="78"/>
      <c r="P6691" s="78"/>
      <c r="Q6691" s="144"/>
      <c r="R6691" s="78"/>
      <c r="S6691" s="78"/>
      <c r="T6691" s="78"/>
      <c r="U6691" s="78"/>
      <c r="V6691" s="219"/>
      <c r="W6691" s="78"/>
      <c r="X6691" s="78"/>
      <c r="Y6691" s="78"/>
      <c r="Z6691" s="78"/>
      <c r="AA6691" s="77"/>
      <c r="AB6691" s="77"/>
      <c r="AC6691" s="78"/>
      <c r="AD6691" s="104"/>
      <c r="AE6691" s="78"/>
      <c r="AF6691" s="104"/>
      <c r="AG6691" s="78"/>
      <c r="AH6691" s="104"/>
      <c r="AI6691" s="78"/>
      <c r="AJ6691" s="104"/>
      <c r="AK6691" s="78"/>
      <c r="AL6691" s="78"/>
      <c r="AM6691" s="8"/>
      <c r="AN6691" s="78"/>
      <c r="AO6691" s="78"/>
      <c r="AP6691" s="78"/>
      <c r="AQ6691" s="78"/>
      <c r="AR6691" s="78"/>
      <c r="AS6691" s="78"/>
      <c r="AT6691" s="78"/>
      <c r="AU6691" s="78"/>
      <c r="AV6691" s="78"/>
      <c r="AW6691" s="77"/>
      <c r="AX6691" s="144"/>
      <c r="AY6691" s="144"/>
      <c r="AZ6691" s="144"/>
      <c r="BA6691" s="54"/>
      <c r="BB6691" s="54"/>
    </row>
    <row r="6692" spans="2:54" x14ac:dyDescent="0.25">
      <c r="B6692" s="77"/>
      <c r="C6692" s="77"/>
      <c r="D6692" s="77"/>
      <c r="E6692" s="77"/>
      <c r="F6692" s="77"/>
      <c r="G6692" s="77"/>
      <c r="I6692" s="78"/>
      <c r="K6692" s="78"/>
      <c r="L6692" s="77"/>
      <c r="M6692" s="78"/>
      <c r="N6692" s="78"/>
      <c r="O6692" s="78"/>
      <c r="P6692" s="78"/>
      <c r="Q6692" s="144"/>
      <c r="R6692" s="78"/>
      <c r="S6692" s="78"/>
      <c r="T6692" s="78"/>
      <c r="U6692" s="78"/>
      <c r="V6692" s="219"/>
      <c r="W6692" s="78"/>
      <c r="X6692" s="78"/>
      <c r="Y6692" s="78"/>
      <c r="Z6692" s="78"/>
      <c r="AA6692" s="77"/>
      <c r="AB6692" s="77"/>
      <c r="AC6692" s="78"/>
      <c r="AD6692" s="104"/>
      <c r="AE6692" s="78"/>
      <c r="AF6692" s="104"/>
      <c r="AG6692" s="78"/>
      <c r="AH6692" s="104"/>
      <c r="AI6692" s="78"/>
      <c r="AJ6692" s="104"/>
      <c r="AK6692" s="78"/>
      <c r="AL6692" s="78"/>
      <c r="AM6692" s="8"/>
      <c r="AN6692" s="78"/>
      <c r="AO6692" s="78"/>
      <c r="AP6692" s="78"/>
      <c r="AQ6692" s="78"/>
      <c r="AR6692" s="78"/>
      <c r="AS6692" s="78"/>
      <c r="AT6692" s="78"/>
      <c r="AU6692" s="78"/>
      <c r="AV6692" s="78"/>
      <c r="AW6692" s="77"/>
      <c r="AX6692" s="144"/>
      <c r="AY6692" s="144"/>
      <c r="AZ6692" s="144"/>
      <c r="BA6692" s="54"/>
      <c r="BB6692" s="54"/>
    </row>
    <row r="6693" spans="2:54" x14ac:dyDescent="0.25">
      <c r="B6693" s="77"/>
      <c r="C6693" s="77"/>
      <c r="D6693" s="77"/>
      <c r="E6693" s="77"/>
      <c r="F6693" s="77"/>
      <c r="G6693" s="77"/>
      <c r="I6693" s="78"/>
      <c r="K6693" s="78"/>
      <c r="L6693" s="77"/>
      <c r="M6693" s="78"/>
      <c r="N6693" s="78"/>
      <c r="O6693" s="78"/>
      <c r="P6693" s="78"/>
      <c r="Q6693" s="144"/>
      <c r="R6693" s="78"/>
      <c r="S6693" s="78"/>
      <c r="T6693" s="78"/>
      <c r="U6693" s="78"/>
      <c r="V6693" s="219"/>
      <c r="W6693" s="78"/>
      <c r="X6693" s="78"/>
      <c r="Y6693" s="78"/>
      <c r="Z6693" s="78"/>
      <c r="AA6693" s="77"/>
      <c r="AB6693" s="77"/>
      <c r="AC6693" s="78"/>
      <c r="AD6693" s="104"/>
      <c r="AE6693" s="78"/>
      <c r="AF6693" s="104"/>
      <c r="AG6693" s="78"/>
      <c r="AH6693" s="104"/>
      <c r="AI6693" s="78"/>
      <c r="AJ6693" s="104"/>
      <c r="AK6693" s="78"/>
      <c r="AL6693" s="78"/>
      <c r="AM6693" s="8"/>
      <c r="AN6693" s="78"/>
      <c r="AO6693" s="78"/>
      <c r="AP6693" s="78"/>
      <c r="AQ6693" s="78"/>
      <c r="AR6693" s="78"/>
      <c r="AS6693" s="78"/>
      <c r="AT6693" s="78"/>
      <c r="AU6693" s="78"/>
      <c r="AV6693" s="78"/>
      <c r="AW6693" s="77"/>
      <c r="AX6693" s="144"/>
      <c r="AY6693" s="144"/>
      <c r="AZ6693" s="144"/>
      <c r="BA6693" s="54"/>
      <c r="BB6693" s="54"/>
    </row>
    <row r="6694" spans="2:54" x14ac:dyDescent="0.25">
      <c r="B6694" s="77"/>
      <c r="C6694" s="77"/>
      <c r="D6694" s="77"/>
      <c r="E6694" s="77"/>
      <c r="F6694" s="77"/>
      <c r="G6694" s="77"/>
      <c r="I6694" s="78"/>
      <c r="K6694" s="78"/>
      <c r="L6694" s="77"/>
      <c r="M6694" s="78"/>
      <c r="N6694" s="78"/>
      <c r="O6694" s="78"/>
      <c r="P6694" s="78"/>
      <c r="Q6694" s="144"/>
      <c r="R6694" s="78"/>
      <c r="S6694" s="78"/>
      <c r="T6694" s="78"/>
      <c r="U6694" s="78"/>
      <c r="V6694" s="219"/>
      <c r="W6694" s="78"/>
      <c r="X6694" s="78"/>
      <c r="Y6694" s="78"/>
      <c r="Z6694" s="78"/>
      <c r="AA6694" s="77"/>
      <c r="AB6694" s="77"/>
      <c r="AC6694" s="78"/>
      <c r="AD6694" s="104"/>
      <c r="AE6694" s="78"/>
      <c r="AF6694" s="104"/>
      <c r="AG6694" s="78"/>
      <c r="AH6694" s="104"/>
      <c r="AI6694" s="78"/>
      <c r="AJ6694" s="104"/>
      <c r="AK6694" s="78"/>
      <c r="AL6694" s="78"/>
      <c r="AM6694" s="8"/>
      <c r="AN6694" s="78"/>
      <c r="AO6694" s="78"/>
      <c r="AP6694" s="78"/>
      <c r="AQ6694" s="78"/>
      <c r="AR6694" s="78"/>
      <c r="AS6694" s="78"/>
      <c r="AT6694" s="78"/>
      <c r="AU6694" s="78"/>
      <c r="AV6694" s="78"/>
      <c r="AW6694" s="77"/>
      <c r="AX6694" s="144"/>
      <c r="AY6694" s="144"/>
      <c r="AZ6694" s="144"/>
      <c r="BA6694" s="54"/>
      <c r="BB6694" s="54"/>
    </row>
    <row r="6695" spans="2:54" x14ac:dyDescent="0.25">
      <c r="B6695" s="77"/>
      <c r="C6695" s="77"/>
      <c r="D6695" s="77"/>
      <c r="E6695" s="77"/>
      <c r="F6695" s="77"/>
      <c r="G6695" s="77"/>
      <c r="I6695" s="78"/>
      <c r="K6695" s="78"/>
      <c r="L6695" s="77"/>
      <c r="M6695" s="78"/>
      <c r="N6695" s="78"/>
      <c r="O6695" s="78"/>
      <c r="P6695" s="78"/>
      <c r="Q6695" s="144"/>
      <c r="R6695" s="78"/>
      <c r="S6695" s="78"/>
      <c r="T6695" s="78"/>
      <c r="U6695" s="78"/>
      <c r="V6695" s="219"/>
      <c r="W6695" s="78"/>
      <c r="X6695" s="78"/>
      <c r="Y6695" s="78"/>
      <c r="Z6695" s="78"/>
      <c r="AA6695" s="77"/>
      <c r="AB6695" s="77"/>
      <c r="AC6695" s="78"/>
      <c r="AD6695" s="104"/>
      <c r="AE6695" s="78"/>
      <c r="AF6695" s="104"/>
      <c r="AG6695" s="78"/>
      <c r="AH6695" s="104"/>
      <c r="AI6695" s="78"/>
      <c r="AJ6695" s="104"/>
      <c r="AK6695" s="78"/>
      <c r="AL6695" s="78"/>
      <c r="AM6695" s="8"/>
      <c r="AN6695" s="78"/>
      <c r="AO6695" s="78"/>
      <c r="AP6695" s="78"/>
      <c r="AQ6695" s="78"/>
      <c r="AR6695" s="78"/>
      <c r="AS6695" s="78"/>
      <c r="AT6695" s="78"/>
      <c r="AU6695" s="78"/>
      <c r="AV6695" s="78"/>
      <c r="AW6695" s="77"/>
      <c r="AX6695" s="144"/>
      <c r="AY6695" s="144"/>
      <c r="AZ6695" s="144"/>
      <c r="BA6695" s="54"/>
      <c r="BB6695" s="54"/>
    </row>
    <row r="6696" spans="2:54" x14ac:dyDescent="0.25">
      <c r="B6696" s="77"/>
      <c r="C6696" s="77"/>
      <c r="D6696" s="77"/>
      <c r="E6696" s="77"/>
      <c r="F6696" s="77"/>
      <c r="G6696" s="77"/>
      <c r="I6696" s="78"/>
      <c r="K6696" s="78"/>
      <c r="L6696" s="77"/>
      <c r="M6696" s="78"/>
      <c r="N6696" s="78"/>
      <c r="O6696" s="78"/>
      <c r="P6696" s="78"/>
      <c r="Q6696" s="144"/>
      <c r="R6696" s="78"/>
      <c r="S6696" s="78"/>
      <c r="T6696" s="78"/>
      <c r="U6696" s="78"/>
      <c r="V6696" s="219"/>
      <c r="W6696" s="78"/>
      <c r="X6696" s="78"/>
      <c r="Y6696" s="78"/>
      <c r="Z6696" s="78"/>
      <c r="AA6696" s="77"/>
      <c r="AB6696" s="77"/>
      <c r="AC6696" s="78"/>
      <c r="AD6696" s="104"/>
      <c r="AE6696" s="78"/>
      <c r="AF6696" s="104"/>
      <c r="AG6696" s="78"/>
      <c r="AH6696" s="104"/>
      <c r="AI6696" s="78"/>
      <c r="AJ6696" s="104"/>
      <c r="AK6696" s="78"/>
      <c r="AL6696" s="78"/>
      <c r="AM6696" s="8"/>
      <c r="AN6696" s="78"/>
      <c r="AO6696" s="78"/>
      <c r="AP6696" s="78"/>
      <c r="AQ6696" s="78"/>
      <c r="AR6696" s="78"/>
      <c r="AS6696" s="78"/>
      <c r="AT6696" s="78"/>
      <c r="AU6696" s="78"/>
      <c r="AV6696" s="78"/>
      <c r="AW6696" s="77"/>
      <c r="AX6696" s="144"/>
      <c r="AY6696" s="144"/>
      <c r="AZ6696" s="144"/>
      <c r="BA6696" s="54"/>
      <c r="BB6696" s="54"/>
    </row>
    <row r="6697" spans="2:54" x14ac:dyDescent="0.25">
      <c r="B6697" s="77"/>
      <c r="C6697" s="77"/>
      <c r="D6697" s="77"/>
      <c r="E6697" s="77"/>
      <c r="F6697" s="77"/>
      <c r="G6697" s="77"/>
      <c r="I6697" s="78"/>
      <c r="K6697" s="78"/>
      <c r="L6697" s="77"/>
      <c r="M6697" s="78"/>
      <c r="N6697" s="78"/>
      <c r="O6697" s="78"/>
      <c r="P6697" s="78"/>
      <c r="Q6697" s="144"/>
      <c r="R6697" s="78"/>
      <c r="S6697" s="78"/>
      <c r="T6697" s="78"/>
      <c r="U6697" s="78"/>
      <c r="V6697" s="219"/>
      <c r="W6697" s="78"/>
      <c r="X6697" s="78"/>
      <c r="Y6697" s="78"/>
      <c r="Z6697" s="78"/>
      <c r="AA6697" s="77"/>
      <c r="AB6697" s="77"/>
      <c r="AC6697" s="78"/>
      <c r="AD6697" s="104"/>
      <c r="AE6697" s="78"/>
      <c r="AF6697" s="104"/>
      <c r="AG6697" s="78"/>
      <c r="AH6697" s="104"/>
      <c r="AI6697" s="78"/>
      <c r="AJ6697" s="104"/>
      <c r="AK6697" s="78"/>
      <c r="AL6697" s="78"/>
      <c r="AM6697" s="8"/>
      <c r="AN6697" s="78"/>
      <c r="AO6697" s="78"/>
      <c r="AP6697" s="78"/>
      <c r="AQ6697" s="78"/>
      <c r="AR6697" s="78"/>
      <c r="AS6697" s="78"/>
      <c r="AT6697" s="78"/>
      <c r="AU6697" s="78"/>
      <c r="AV6697" s="78"/>
      <c r="AW6697" s="77"/>
      <c r="AX6697" s="144"/>
      <c r="AY6697" s="144"/>
      <c r="AZ6697" s="144"/>
      <c r="BA6697" s="54"/>
      <c r="BB6697" s="54"/>
    </row>
    <row r="6698" spans="2:54" x14ac:dyDescent="0.25">
      <c r="B6698" s="77"/>
      <c r="C6698" s="77"/>
      <c r="D6698" s="77"/>
      <c r="E6698" s="77"/>
      <c r="F6698" s="77"/>
      <c r="G6698" s="77"/>
      <c r="I6698" s="78"/>
      <c r="K6698" s="78"/>
      <c r="L6698" s="77"/>
      <c r="M6698" s="78"/>
      <c r="N6698" s="78"/>
      <c r="O6698" s="78"/>
      <c r="P6698" s="78"/>
      <c r="Q6698" s="144"/>
      <c r="R6698" s="78"/>
      <c r="S6698" s="78"/>
      <c r="T6698" s="78"/>
      <c r="U6698" s="78"/>
      <c r="V6698" s="219"/>
      <c r="W6698" s="78"/>
      <c r="X6698" s="78"/>
      <c r="Y6698" s="78"/>
      <c r="Z6698" s="78"/>
      <c r="AA6698" s="77"/>
      <c r="AB6698" s="77"/>
      <c r="AC6698" s="78"/>
      <c r="AD6698" s="104"/>
      <c r="AE6698" s="78"/>
      <c r="AF6698" s="104"/>
      <c r="AG6698" s="78"/>
      <c r="AH6698" s="104"/>
      <c r="AI6698" s="78"/>
      <c r="AJ6698" s="104"/>
      <c r="AK6698" s="78"/>
      <c r="AL6698" s="78"/>
      <c r="AM6698" s="8"/>
      <c r="AN6698" s="78"/>
      <c r="AO6698" s="78"/>
      <c r="AP6698" s="78"/>
      <c r="AQ6698" s="78"/>
      <c r="AR6698" s="78"/>
      <c r="AS6698" s="78"/>
      <c r="AT6698" s="78"/>
      <c r="AU6698" s="78"/>
      <c r="AV6698" s="78"/>
      <c r="AW6698" s="77"/>
      <c r="AX6698" s="144"/>
      <c r="AY6698" s="144"/>
      <c r="AZ6698" s="144"/>
      <c r="BA6698" s="54"/>
      <c r="BB6698" s="54"/>
    </row>
    <row r="6699" spans="2:54" x14ac:dyDescent="0.25">
      <c r="B6699" s="77"/>
      <c r="C6699" s="77"/>
      <c r="D6699" s="77"/>
      <c r="E6699" s="77"/>
      <c r="F6699" s="77"/>
      <c r="G6699" s="77"/>
      <c r="I6699" s="78"/>
      <c r="K6699" s="78"/>
      <c r="L6699" s="77"/>
      <c r="M6699" s="78"/>
      <c r="N6699" s="78"/>
      <c r="O6699" s="78"/>
      <c r="P6699" s="78"/>
      <c r="Q6699" s="144"/>
      <c r="R6699" s="78"/>
      <c r="S6699" s="78"/>
      <c r="T6699" s="78"/>
      <c r="U6699" s="78"/>
      <c r="V6699" s="219"/>
      <c r="W6699" s="78"/>
      <c r="X6699" s="78"/>
      <c r="Y6699" s="78"/>
      <c r="Z6699" s="78"/>
      <c r="AA6699" s="77"/>
      <c r="AB6699" s="77"/>
      <c r="AC6699" s="78"/>
      <c r="AD6699" s="104"/>
      <c r="AE6699" s="78"/>
      <c r="AF6699" s="104"/>
      <c r="AG6699" s="78"/>
      <c r="AH6699" s="104"/>
      <c r="AI6699" s="78"/>
      <c r="AJ6699" s="104"/>
      <c r="AK6699" s="78"/>
      <c r="AL6699" s="78"/>
      <c r="AM6699" s="8"/>
      <c r="AN6699" s="78"/>
      <c r="AO6699" s="78"/>
      <c r="AP6699" s="78"/>
      <c r="AQ6699" s="78"/>
      <c r="AR6699" s="78"/>
      <c r="AS6699" s="78"/>
      <c r="AT6699" s="78"/>
      <c r="AU6699" s="78"/>
      <c r="AV6699" s="78"/>
      <c r="AW6699" s="77"/>
      <c r="AX6699" s="144"/>
      <c r="AY6699" s="144"/>
      <c r="AZ6699" s="144"/>
      <c r="BA6699" s="54"/>
      <c r="BB6699" s="54"/>
    </row>
    <row r="6700" spans="2:54" x14ac:dyDescent="0.25">
      <c r="B6700" s="77"/>
      <c r="C6700" s="77"/>
      <c r="D6700" s="77"/>
      <c r="E6700" s="77"/>
      <c r="F6700" s="77"/>
      <c r="G6700" s="77"/>
      <c r="I6700" s="78"/>
      <c r="K6700" s="78"/>
      <c r="L6700" s="77"/>
      <c r="M6700" s="78"/>
      <c r="N6700" s="78"/>
      <c r="O6700" s="78"/>
      <c r="P6700" s="78"/>
      <c r="Q6700" s="144"/>
      <c r="R6700" s="78"/>
      <c r="S6700" s="78"/>
      <c r="T6700" s="78"/>
      <c r="U6700" s="78"/>
      <c r="V6700" s="219"/>
      <c r="W6700" s="78"/>
      <c r="X6700" s="78"/>
      <c r="Y6700" s="78"/>
      <c r="Z6700" s="78"/>
      <c r="AA6700" s="77"/>
      <c r="AB6700" s="77"/>
      <c r="AC6700" s="78"/>
      <c r="AD6700" s="104"/>
      <c r="AE6700" s="78"/>
      <c r="AF6700" s="104"/>
      <c r="AG6700" s="78"/>
      <c r="AH6700" s="104"/>
      <c r="AI6700" s="78"/>
      <c r="AJ6700" s="104"/>
      <c r="AK6700" s="78"/>
      <c r="AL6700" s="78"/>
      <c r="AM6700" s="8"/>
      <c r="AN6700" s="78"/>
      <c r="AO6700" s="78"/>
      <c r="AP6700" s="78"/>
      <c r="AQ6700" s="78"/>
      <c r="AR6700" s="78"/>
      <c r="AS6700" s="78"/>
      <c r="AT6700" s="78"/>
      <c r="AU6700" s="78"/>
      <c r="AV6700" s="78"/>
      <c r="AW6700" s="77"/>
      <c r="AX6700" s="144"/>
      <c r="AY6700" s="144"/>
      <c r="AZ6700" s="144"/>
      <c r="BA6700" s="54"/>
      <c r="BB6700" s="54"/>
    </row>
    <row r="6701" spans="2:54" x14ac:dyDescent="0.25">
      <c r="B6701" s="77"/>
      <c r="C6701" s="77"/>
      <c r="D6701" s="77"/>
      <c r="E6701" s="77"/>
      <c r="F6701" s="77"/>
      <c r="G6701" s="77"/>
      <c r="I6701" s="78"/>
      <c r="K6701" s="78"/>
      <c r="L6701" s="77"/>
      <c r="M6701" s="78"/>
      <c r="N6701" s="78"/>
      <c r="O6701" s="78"/>
      <c r="P6701" s="78"/>
      <c r="Q6701" s="144"/>
      <c r="R6701" s="78"/>
      <c r="S6701" s="78"/>
      <c r="T6701" s="78"/>
      <c r="U6701" s="78"/>
      <c r="V6701" s="219"/>
      <c r="W6701" s="78"/>
      <c r="X6701" s="78"/>
      <c r="Y6701" s="78"/>
      <c r="Z6701" s="78"/>
      <c r="AA6701" s="77"/>
      <c r="AB6701" s="77"/>
      <c r="AC6701" s="78"/>
      <c r="AD6701" s="104"/>
      <c r="AE6701" s="78"/>
      <c r="AF6701" s="104"/>
      <c r="AG6701" s="78"/>
      <c r="AH6701" s="104"/>
      <c r="AI6701" s="78"/>
      <c r="AJ6701" s="104"/>
      <c r="AK6701" s="78"/>
      <c r="AL6701" s="78"/>
      <c r="AM6701" s="8"/>
      <c r="AN6701" s="78"/>
      <c r="AO6701" s="78"/>
      <c r="AP6701" s="78"/>
      <c r="AQ6701" s="78"/>
      <c r="AR6701" s="78"/>
      <c r="AS6701" s="78"/>
      <c r="AT6701" s="78"/>
      <c r="AU6701" s="78"/>
      <c r="AV6701" s="78"/>
      <c r="AW6701" s="77"/>
      <c r="AX6701" s="144"/>
      <c r="AY6701" s="144"/>
      <c r="AZ6701" s="144"/>
      <c r="BA6701" s="54"/>
      <c r="BB6701" s="54"/>
    </row>
    <row r="6702" spans="2:54" x14ac:dyDescent="0.25">
      <c r="B6702" s="77"/>
      <c r="C6702" s="77"/>
      <c r="D6702" s="77"/>
      <c r="E6702" s="77"/>
      <c r="F6702" s="77"/>
      <c r="G6702" s="77"/>
      <c r="I6702" s="78"/>
      <c r="K6702" s="78"/>
      <c r="L6702" s="77"/>
      <c r="M6702" s="78"/>
      <c r="N6702" s="78"/>
      <c r="O6702" s="78"/>
      <c r="P6702" s="78"/>
      <c r="Q6702" s="144"/>
      <c r="R6702" s="78"/>
      <c r="S6702" s="78"/>
      <c r="T6702" s="78"/>
      <c r="U6702" s="78"/>
      <c r="V6702" s="219"/>
      <c r="W6702" s="78"/>
      <c r="X6702" s="78"/>
      <c r="Y6702" s="78"/>
      <c r="Z6702" s="78"/>
      <c r="AA6702" s="77"/>
      <c r="AB6702" s="77"/>
      <c r="AC6702" s="78"/>
      <c r="AD6702" s="104"/>
      <c r="AE6702" s="78"/>
      <c r="AF6702" s="104"/>
      <c r="AG6702" s="78"/>
      <c r="AH6702" s="104"/>
      <c r="AI6702" s="78"/>
      <c r="AJ6702" s="104"/>
      <c r="AK6702" s="78"/>
      <c r="AL6702" s="78"/>
      <c r="AM6702" s="8"/>
      <c r="AN6702" s="78"/>
      <c r="AO6702" s="78"/>
      <c r="AP6702" s="78"/>
      <c r="AQ6702" s="78"/>
      <c r="AR6702" s="78"/>
      <c r="AS6702" s="78"/>
      <c r="AT6702" s="78"/>
      <c r="AU6702" s="78"/>
      <c r="AV6702" s="78"/>
      <c r="AW6702" s="77"/>
      <c r="AX6702" s="144"/>
      <c r="AY6702" s="144"/>
      <c r="AZ6702" s="144"/>
      <c r="BA6702" s="54"/>
      <c r="BB6702" s="54"/>
    </row>
    <row r="6703" spans="2:54" x14ac:dyDescent="0.25">
      <c r="B6703" s="77"/>
      <c r="C6703" s="77"/>
      <c r="D6703" s="77"/>
      <c r="E6703" s="77"/>
      <c r="F6703" s="77"/>
      <c r="G6703" s="77"/>
      <c r="I6703" s="78"/>
      <c r="K6703" s="78"/>
      <c r="L6703" s="77"/>
      <c r="M6703" s="78"/>
      <c r="N6703" s="78"/>
      <c r="O6703" s="78"/>
      <c r="P6703" s="78"/>
      <c r="Q6703" s="144"/>
      <c r="R6703" s="78"/>
      <c r="S6703" s="78"/>
      <c r="T6703" s="78"/>
      <c r="U6703" s="78"/>
      <c r="V6703" s="219"/>
      <c r="W6703" s="78"/>
      <c r="X6703" s="78"/>
      <c r="Y6703" s="78"/>
      <c r="Z6703" s="78"/>
      <c r="AA6703" s="77"/>
      <c r="AB6703" s="77"/>
      <c r="AC6703" s="78"/>
      <c r="AD6703" s="104"/>
      <c r="AE6703" s="78"/>
      <c r="AF6703" s="104"/>
      <c r="AG6703" s="78"/>
      <c r="AH6703" s="104"/>
      <c r="AI6703" s="78"/>
      <c r="AJ6703" s="104"/>
      <c r="AK6703" s="78"/>
      <c r="AL6703" s="78"/>
      <c r="AM6703" s="8"/>
      <c r="AN6703" s="78"/>
      <c r="AO6703" s="78"/>
      <c r="AP6703" s="78"/>
      <c r="AQ6703" s="78"/>
      <c r="AR6703" s="78"/>
      <c r="AS6703" s="78"/>
      <c r="AT6703" s="78"/>
      <c r="AU6703" s="78"/>
      <c r="AV6703" s="78"/>
      <c r="AW6703" s="77"/>
      <c r="AX6703" s="144"/>
      <c r="AY6703" s="144"/>
      <c r="AZ6703" s="144"/>
      <c r="BA6703" s="54"/>
      <c r="BB6703" s="54"/>
    </row>
    <row r="6704" spans="2:54" x14ac:dyDescent="0.25">
      <c r="B6704" s="77"/>
      <c r="C6704" s="77"/>
      <c r="D6704" s="77"/>
      <c r="E6704" s="77"/>
      <c r="F6704" s="77"/>
      <c r="G6704" s="77"/>
      <c r="I6704" s="78"/>
      <c r="K6704" s="78"/>
      <c r="L6704" s="77"/>
      <c r="M6704" s="78"/>
      <c r="N6704" s="78"/>
      <c r="O6704" s="78"/>
      <c r="P6704" s="78"/>
      <c r="Q6704" s="144"/>
      <c r="R6704" s="78"/>
      <c r="S6704" s="78"/>
      <c r="T6704" s="78"/>
      <c r="U6704" s="78"/>
      <c r="V6704" s="219"/>
      <c r="W6704" s="78"/>
      <c r="X6704" s="78"/>
      <c r="Y6704" s="78"/>
      <c r="Z6704" s="78"/>
      <c r="AA6704" s="77"/>
      <c r="AB6704" s="77"/>
      <c r="AC6704" s="78"/>
      <c r="AD6704" s="104"/>
      <c r="AE6704" s="78"/>
      <c r="AF6704" s="104"/>
      <c r="AG6704" s="78"/>
      <c r="AH6704" s="104"/>
      <c r="AI6704" s="78"/>
      <c r="AJ6704" s="104"/>
      <c r="AK6704" s="78"/>
      <c r="AL6704" s="78"/>
      <c r="AM6704" s="8"/>
      <c r="AN6704" s="78"/>
      <c r="AO6704" s="78"/>
      <c r="AP6704" s="78"/>
      <c r="AQ6704" s="78"/>
      <c r="AR6704" s="78"/>
      <c r="AS6704" s="78"/>
      <c r="AT6704" s="78"/>
      <c r="AU6704" s="78"/>
      <c r="AV6704" s="78"/>
      <c r="AW6704" s="77"/>
      <c r="AX6704" s="144"/>
      <c r="AY6704" s="144"/>
      <c r="AZ6704" s="144"/>
      <c r="BA6704" s="54"/>
      <c r="BB6704" s="54"/>
    </row>
    <row r="6705" spans="2:54" x14ac:dyDescent="0.25">
      <c r="B6705" s="77"/>
      <c r="C6705" s="77"/>
      <c r="D6705" s="77"/>
      <c r="E6705" s="77"/>
      <c r="F6705" s="77"/>
      <c r="G6705" s="77"/>
      <c r="I6705" s="78"/>
      <c r="K6705" s="78"/>
      <c r="L6705" s="77"/>
      <c r="M6705" s="78"/>
      <c r="N6705" s="78"/>
      <c r="O6705" s="78"/>
      <c r="P6705" s="78"/>
      <c r="Q6705" s="144"/>
      <c r="R6705" s="78"/>
      <c r="S6705" s="78"/>
      <c r="T6705" s="78"/>
      <c r="U6705" s="78"/>
      <c r="V6705" s="219"/>
      <c r="W6705" s="78"/>
      <c r="X6705" s="78"/>
      <c r="Y6705" s="78"/>
      <c r="Z6705" s="78"/>
      <c r="AA6705" s="77"/>
      <c r="AB6705" s="77"/>
      <c r="AC6705" s="78"/>
      <c r="AD6705" s="104"/>
      <c r="AE6705" s="78"/>
      <c r="AF6705" s="104"/>
      <c r="AG6705" s="78"/>
      <c r="AH6705" s="104"/>
      <c r="AI6705" s="78"/>
      <c r="AJ6705" s="104"/>
      <c r="AK6705" s="78"/>
      <c r="AL6705" s="78"/>
      <c r="AM6705" s="8"/>
      <c r="AN6705" s="78"/>
      <c r="AO6705" s="78"/>
      <c r="AP6705" s="78"/>
      <c r="AQ6705" s="78"/>
      <c r="AR6705" s="78"/>
      <c r="AS6705" s="78"/>
      <c r="AT6705" s="78"/>
      <c r="AU6705" s="78"/>
      <c r="AV6705" s="78"/>
      <c r="AW6705" s="77"/>
      <c r="AX6705" s="144"/>
      <c r="AY6705" s="144"/>
      <c r="AZ6705" s="144"/>
      <c r="BA6705" s="54"/>
      <c r="BB6705" s="54"/>
    </row>
    <row r="6706" spans="2:54" x14ac:dyDescent="0.25">
      <c r="B6706" s="77"/>
      <c r="C6706" s="77"/>
      <c r="D6706" s="77"/>
      <c r="E6706" s="77"/>
      <c r="F6706" s="77"/>
      <c r="G6706" s="77"/>
      <c r="I6706" s="78"/>
      <c r="K6706" s="78"/>
      <c r="L6706" s="77"/>
      <c r="M6706" s="78"/>
      <c r="N6706" s="78"/>
      <c r="O6706" s="78"/>
      <c r="P6706" s="78"/>
      <c r="Q6706" s="144"/>
      <c r="R6706" s="78"/>
      <c r="S6706" s="78"/>
      <c r="T6706" s="78"/>
      <c r="U6706" s="78"/>
      <c r="V6706" s="219"/>
      <c r="W6706" s="78"/>
      <c r="X6706" s="78"/>
      <c r="Y6706" s="78"/>
      <c r="Z6706" s="78"/>
      <c r="AA6706" s="77"/>
      <c r="AB6706" s="77"/>
      <c r="AC6706" s="78"/>
      <c r="AD6706" s="104"/>
      <c r="AE6706" s="78"/>
      <c r="AF6706" s="104"/>
      <c r="AG6706" s="78"/>
      <c r="AH6706" s="104"/>
      <c r="AI6706" s="78"/>
      <c r="AJ6706" s="104"/>
      <c r="AK6706" s="78"/>
      <c r="AL6706" s="78"/>
      <c r="AM6706" s="8"/>
      <c r="AN6706" s="78"/>
      <c r="AO6706" s="78"/>
      <c r="AP6706" s="78"/>
      <c r="AQ6706" s="78"/>
      <c r="AR6706" s="78"/>
      <c r="AS6706" s="78"/>
      <c r="AT6706" s="78"/>
      <c r="AU6706" s="78"/>
      <c r="AV6706" s="78"/>
      <c r="AW6706" s="77"/>
      <c r="AX6706" s="144"/>
      <c r="AY6706" s="144"/>
      <c r="AZ6706" s="144"/>
      <c r="BA6706" s="54"/>
      <c r="BB6706" s="54"/>
    </row>
    <row r="6707" spans="2:54" x14ac:dyDescent="0.25">
      <c r="B6707" s="77"/>
      <c r="C6707" s="77"/>
      <c r="D6707" s="77"/>
      <c r="E6707" s="77"/>
      <c r="F6707" s="77"/>
      <c r="G6707" s="77"/>
      <c r="I6707" s="78"/>
      <c r="K6707" s="78"/>
      <c r="L6707" s="77"/>
      <c r="M6707" s="78"/>
      <c r="N6707" s="78"/>
      <c r="O6707" s="78"/>
      <c r="P6707" s="78"/>
      <c r="Q6707" s="144"/>
      <c r="R6707" s="78"/>
      <c r="S6707" s="78"/>
      <c r="T6707" s="78"/>
      <c r="U6707" s="78"/>
      <c r="V6707" s="219"/>
      <c r="W6707" s="78"/>
      <c r="X6707" s="78"/>
      <c r="Y6707" s="78"/>
      <c r="Z6707" s="78"/>
      <c r="AA6707" s="77"/>
      <c r="AB6707" s="77"/>
      <c r="AC6707" s="78"/>
      <c r="AD6707" s="104"/>
      <c r="AE6707" s="78"/>
      <c r="AF6707" s="104"/>
      <c r="AG6707" s="78"/>
      <c r="AH6707" s="104"/>
      <c r="AI6707" s="78"/>
      <c r="AJ6707" s="104"/>
      <c r="AK6707" s="78"/>
      <c r="AL6707" s="78"/>
      <c r="AM6707" s="8"/>
      <c r="AN6707" s="78"/>
      <c r="AO6707" s="78"/>
      <c r="AP6707" s="78"/>
      <c r="AQ6707" s="78"/>
      <c r="AR6707" s="78"/>
      <c r="AS6707" s="78"/>
      <c r="AT6707" s="78"/>
      <c r="AU6707" s="78"/>
      <c r="AV6707" s="78"/>
      <c r="AW6707" s="77"/>
      <c r="AX6707" s="144"/>
      <c r="AY6707" s="144"/>
      <c r="AZ6707" s="144"/>
      <c r="BA6707" s="54"/>
      <c r="BB6707" s="54"/>
    </row>
    <row r="6708" spans="2:54" x14ac:dyDescent="0.25">
      <c r="B6708" s="77"/>
      <c r="C6708" s="77"/>
      <c r="D6708" s="77"/>
      <c r="E6708" s="77"/>
      <c r="F6708" s="77"/>
      <c r="G6708" s="77"/>
      <c r="I6708" s="78"/>
      <c r="K6708" s="78"/>
      <c r="L6708" s="77"/>
      <c r="M6708" s="78"/>
      <c r="N6708" s="78"/>
      <c r="O6708" s="78"/>
      <c r="P6708" s="78"/>
      <c r="Q6708" s="144"/>
      <c r="R6708" s="78"/>
      <c r="S6708" s="78"/>
      <c r="T6708" s="78"/>
      <c r="U6708" s="78"/>
      <c r="V6708" s="219"/>
      <c r="W6708" s="78"/>
      <c r="X6708" s="78"/>
      <c r="Y6708" s="78"/>
      <c r="Z6708" s="78"/>
      <c r="AA6708" s="77"/>
      <c r="AB6708" s="77"/>
      <c r="AC6708" s="78"/>
      <c r="AD6708" s="104"/>
      <c r="AE6708" s="78"/>
      <c r="AF6708" s="104"/>
      <c r="AG6708" s="78"/>
      <c r="AH6708" s="104"/>
      <c r="AI6708" s="78"/>
      <c r="AJ6708" s="104"/>
      <c r="AK6708" s="78"/>
      <c r="AL6708" s="78"/>
      <c r="AM6708" s="8"/>
      <c r="AN6708" s="78"/>
      <c r="AO6708" s="78"/>
      <c r="AP6708" s="78"/>
      <c r="AQ6708" s="78"/>
      <c r="AR6708" s="78"/>
      <c r="AS6708" s="78"/>
      <c r="AT6708" s="78"/>
      <c r="AU6708" s="78"/>
      <c r="AV6708" s="78"/>
      <c r="AW6708" s="77"/>
      <c r="AX6708" s="144"/>
      <c r="AY6708" s="144"/>
      <c r="AZ6708" s="144"/>
      <c r="BA6708" s="54"/>
      <c r="BB6708" s="54"/>
    </row>
    <row r="6709" spans="2:54" x14ac:dyDescent="0.25">
      <c r="B6709" s="77"/>
      <c r="C6709" s="77"/>
      <c r="D6709" s="77"/>
      <c r="E6709" s="77"/>
      <c r="F6709" s="77"/>
      <c r="G6709" s="77"/>
      <c r="I6709" s="78"/>
      <c r="K6709" s="78"/>
      <c r="L6709" s="77"/>
      <c r="M6709" s="78"/>
      <c r="N6709" s="78"/>
      <c r="O6709" s="78"/>
      <c r="P6709" s="78"/>
      <c r="Q6709" s="144"/>
      <c r="R6709" s="78"/>
      <c r="S6709" s="78"/>
      <c r="T6709" s="78"/>
      <c r="U6709" s="78"/>
      <c r="V6709" s="219"/>
      <c r="W6709" s="78"/>
      <c r="X6709" s="78"/>
      <c r="Y6709" s="78"/>
      <c r="Z6709" s="78"/>
      <c r="AA6709" s="77"/>
      <c r="AB6709" s="77"/>
      <c r="AC6709" s="78"/>
      <c r="AD6709" s="104"/>
      <c r="AE6709" s="78"/>
      <c r="AF6709" s="104"/>
      <c r="AG6709" s="78"/>
      <c r="AH6709" s="104"/>
      <c r="AI6709" s="78"/>
      <c r="AJ6709" s="104"/>
      <c r="AK6709" s="78"/>
      <c r="AL6709" s="78"/>
      <c r="AM6709" s="8"/>
      <c r="AN6709" s="78"/>
      <c r="AO6709" s="78"/>
      <c r="AP6709" s="78"/>
      <c r="AQ6709" s="78"/>
      <c r="AR6709" s="78"/>
      <c r="AS6709" s="78"/>
      <c r="AT6709" s="78"/>
      <c r="AU6709" s="78"/>
      <c r="AV6709" s="78"/>
      <c r="AW6709" s="77"/>
      <c r="AX6709" s="144"/>
      <c r="AY6709" s="144"/>
      <c r="AZ6709" s="144"/>
      <c r="BA6709" s="54"/>
      <c r="BB6709" s="54"/>
    </row>
    <row r="6710" spans="2:54" x14ac:dyDescent="0.25">
      <c r="B6710" s="77"/>
      <c r="C6710" s="77"/>
      <c r="D6710" s="77"/>
      <c r="E6710" s="77"/>
      <c r="F6710" s="77"/>
      <c r="G6710" s="77"/>
      <c r="I6710" s="78"/>
      <c r="K6710" s="78"/>
      <c r="L6710" s="77"/>
      <c r="M6710" s="78"/>
      <c r="N6710" s="78"/>
      <c r="O6710" s="78"/>
      <c r="P6710" s="78"/>
      <c r="Q6710" s="144"/>
      <c r="R6710" s="78"/>
      <c r="S6710" s="78"/>
      <c r="T6710" s="78"/>
      <c r="U6710" s="78"/>
      <c r="V6710" s="219"/>
      <c r="W6710" s="78"/>
      <c r="X6710" s="78"/>
      <c r="Y6710" s="78"/>
      <c r="Z6710" s="78"/>
      <c r="AA6710" s="77"/>
      <c r="AB6710" s="77"/>
      <c r="AC6710" s="78"/>
      <c r="AD6710" s="104"/>
      <c r="AE6710" s="78"/>
      <c r="AF6710" s="104"/>
      <c r="AG6710" s="78"/>
      <c r="AH6710" s="104"/>
      <c r="AI6710" s="78"/>
      <c r="AJ6710" s="104"/>
      <c r="AK6710" s="78"/>
      <c r="AL6710" s="78"/>
      <c r="AM6710" s="8"/>
      <c r="AN6710" s="78"/>
      <c r="AO6710" s="78"/>
      <c r="AP6710" s="78"/>
      <c r="AQ6710" s="78"/>
      <c r="AR6710" s="78"/>
      <c r="AS6710" s="78"/>
      <c r="AT6710" s="78"/>
      <c r="AU6710" s="78"/>
      <c r="AV6710" s="78"/>
      <c r="AW6710" s="77"/>
      <c r="AX6710" s="144"/>
      <c r="AY6710" s="144"/>
      <c r="AZ6710" s="144"/>
      <c r="BA6710" s="54"/>
      <c r="BB6710" s="54"/>
    </row>
    <row r="6711" spans="2:54" x14ac:dyDescent="0.25">
      <c r="B6711" s="77"/>
      <c r="C6711" s="77"/>
      <c r="D6711" s="77"/>
      <c r="E6711" s="77"/>
      <c r="F6711" s="77"/>
      <c r="G6711" s="77"/>
      <c r="I6711" s="78"/>
      <c r="K6711" s="78"/>
      <c r="L6711" s="77"/>
      <c r="M6711" s="78"/>
      <c r="N6711" s="78"/>
      <c r="O6711" s="78"/>
      <c r="P6711" s="78"/>
      <c r="Q6711" s="144"/>
      <c r="R6711" s="78"/>
      <c r="S6711" s="78"/>
      <c r="T6711" s="78"/>
      <c r="U6711" s="78"/>
      <c r="V6711" s="219"/>
      <c r="W6711" s="78"/>
      <c r="X6711" s="78"/>
      <c r="Y6711" s="78"/>
      <c r="Z6711" s="78"/>
      <c r="AA6711" s="77"/>
      <c r="AB6711" s="77"/>
      <c r="AC6711" s="78"/>
      <c r="AD6711" s="104"/>
      <c r="AE6711" s="78"/>
      <c r="AF6711" s="104"/>
      <c r="AG6711" s="78"/>
      <c r="AH6711" s="104"/>
      <c r="AI6711" s="78"/>
      <c r="AJ6711" s="104"/>
      <c r="AK6711" s="78"/>
      <c r="AL6711" s="78"/>
      <c r="AM6711" s="8"/>
      <c r="AN6711" s="78"/>
      <c r="AO6711" s="78"/>
      <c r="AP6711" s="78"/>
      <c r="AQ6711" s="78"/>
      <c r="AR6711" s="78"/>
      <c r="AS6711" s="78"/>
      <c r="AT6711" s="78"/>
      <c r="AU6711" s="78"/>
      <c r="AV6711" s="78"/>
      <c r="AW6711" s="77"/>
      <c r="AX6711" s="144"/>
      <c r="AY6711" s="144"/>
      <c r="AZ6711" s="144"/>
      <c r="BA6711" s="54"/>
      <c r="BB6711" s="54"/>
    </row>
    <row r="6712" spans="2:54" x14ac:dyDescent="0.25">
      <c r="B6712" s="77"/>
      <c r="C6712" s="77"/>
      <c r="D6712" s="77"/>
      <c r="E6712" s="77"/>
      <c r="F6712" s="77"/>
      <c r="G6712" s="77"/>
      <c r="I6712" s="78"/>
      <c r="K6712" s="78"/>
      <c r="L6712" s="77"/>
      <c r="M6712" s="78"/>
      <c r="N6712" s="78"/>
      <c r="O6712" s="78"/>
      <c r="P6712" s="78"/>
      <c r="Q6712" s="144"/>
      <c r="R6712" s="78"/>
      <c r="S6712" s="78"/>
      <c r="T6712" s="78"/>
      <c r="U6712" s="78"/>
      <c r="V6712" s="219"/>
      <c r="W6712" s="78"/>
      <c r="X6712" s="78"/>
      <c r="Y6712" s="78"/>
      <c r="Z6712" s="78"/>
      <c r="AA6712" s="77"/>
      <c r="AB6712" s="77"/>
      <c r="AC6712" s="78"/>
      <c r="AD6712" s="104"/>
      <c r="AE6712" s="78"/>
      <c r="AF6712" s="104"/>
      <c r="AG6712" s="78"/>
      <c r="AH6712" s="104"/>
      <c r="AI6712" s="78"/>
      <c r="AJ6712" s="104"/>
      <c r="AK6712" s="78"/>
      <c r="AL6712" s="78"/>
      <c r="AM6712" s="8"/>
      <c r="AN6712" s="78"/>
      <c r="AO6712" s="78"/>
      <c r="AP6712" s="78"/>
      <c r="AQ6712" s="78"/>
      <c r="AR6712" s="78"/>
      <c r="AS6712" s="78"/>
      <c r="AT6712" s="78"/>
      <c r="AU6712" s="78"/>
      <c r="AV6712" s="78"/>
      <c r="AW6712" s="77"/>
      <c r="AX6712" s="144"/>
      <c r="AY6712" s="144"/>
      <c r="AZ6712" s="144"/>
      <c r="BA6712" s="54"/>
      <c r="BB6712" s="54"/>
    </row>
    <row r="6713" spans="2:54" x14ac:dyDescent="0.25">
      <c r="B6713" s="77"/>
      <c r="C6713" s="77"/>
      <c r="D6713" s="77"/>
      <c r="E6713" s="77"/>
      <c r="F6713" s="77"/>
      <c r="G6713" s="77"/>
      <c r="I6713" s="78"/>
      <c r="K6713" s="78"/>
      <c r="L6713" s="77"/>
      <c r="M6713" s="78"/>
      <c r="N6713" s="78"/>
      <c r="O6713" s="78"/>
      <c r="P6713" s="78"/>
      <c r="Q6713" s="144"/>
      <c r="R6713" s="78"/>
      <c r="S6713" s="78"/>
      <c r="T6713" s="78"/>
      <c r="U6713" s="78"/>
      <c r="V6713" s="219"/>
      <c r="W6713" s="78"/>
      <c r="X6713" s="78"/>
      <c r="Y6713" s="78"/>
      <c r="Z6713" s="78"/>
      <c r="AA6713" s="77"/>
      <c r="AB6713" s="77"/>
      <c r="AC6713" s="78"/>
      <c r="AD6713" s="104"/>
      <c r="AE6713" s="78"/>
      <c r="AF6713" s="104"/>
      <c r="AG6713" s="78"/>
      <c r="AH6713" s="104"/>
      <c r="AI6713" s="78"/>
      <c r="AJ6713" s="104"/>
      <c r="AK6713" s="78"/>
      <c r="AL6713" s="78"/>
      <c r="AM6713" s="8"/>
      <c r="AN6713" s="78"/>
      <c r="AO6713" s="78"/>
      <c r="AP6713" s="78"/>
      <c r="AQ6713" s="78"/>
      <c r="AR6713" s="78"/>
      <c r="AS6713" s="78"/>
      <c r="AT6713" s="78"/>
      <c r="AU6713" s="78"/>
      <c r="AV6713" s="78"/>
      <c r="AW6713" s="77"/>
      <c r="AX6713" s="144"/>
      <c r="AY6713" s="144"/>
      <c r="AZ6713" s="144"/>
      <c r="BA6713" s="54"/>
      <c r="BB6713" s="54"/>
    </row>
    <row r="6714" spans="2:54" x14ac:dyDescent="0.25">
      <c r="B6714" s="77"/>
      <c r="C6714" s="77"/>
      <c r="D6714" s="77"/>
      <c r="E6714" s="77"/>
      <c r="F6714" s="77"/>
      <c r="G6714" s="77"/>
      <c r="I6714" s="78"/>
      <c r="K6714" s="78"/>
      <c r="L6714" s="77"/>
      <c r="M6714" s="78"/>
      <c r="N6714" s="78"/>
      <c r="O6714" s="78"/>
      <c r="P6714" s="78"/>
      <c r="Q6714" s="144"/>
      <c r="R6714" s="78"/>
      <c r="S6714" s="78"/>
      <c r="T6714" s="78"/>
      <c r="U6714" s="78"/>
      <c r="V6714" s="219"/>
      <c r="W6714" s="78"/>
      <c r="X6714" s="78"/>
      <c r="Y6714" s="78"/>
      <c r="Z6714" s="78"/>
      <c r="AA6714" s="77"/>
      <c r="AB6714" s="77"/>
      <c r="AC6714" s="78"/>
      <c r="AD6714" s="104"/>
      <c r="AE6714" s="78"/>
      <c r="AF6714" s="104"/>
      <c r="AG6714" s="78"/>
      <c r="AH6714" s="104"/>
      <c r="AI6714" s="78"/>
      <c r="AJ6714" s="104"/>
      <c r="AK6714" s="78"/>
      <c r="AL6714" s="78"/>
      <c r="AM6714" s="8"/>
      <c r="AN6714" s="78"/>
      <c r="AO6714" s="78"/>
      <c r="AP6714" s="78"/>
      <c r="AQ6714" s="78"/>
      <c r="AR6714" s="78"/>
      <c r="AS6714" s="78"/>
      <c r="AT6714" s="78"/>
      <c r="AU6714" s="78"/>
      <c r="AV6714" s="78"/>
      <c r="AW6714" s="77"/>
      <c r="AX6714" s="144"/>
      <c r="AY6714" s="144"/>
      <c r="AZ6714" s="144"/>
      <c r="BA6714" s="54"/>
      <c r="BB6714" s="54"/>
    </row>
    <row r="6715" spans="2:54" x14ac:dyDescent="0.25">
      <c r="B6715" s="77"/>
      <c r="C6715" s="77"/>
      <c r="D6715" s="77"/>
      <c r="E6715" s="77"/>
      <c r="F6715" s="77"/>
      <c r="G6715" s="77"/>
      <c r="I6715" s="78"/>
      <c r="K6715" s="78"/>
      <c r="L6715" s="77"/>
      <c r="M6715" s="78"/>
      <c r="N6715" s="78"/>
      <c r="O6715" s="78"/>
      <c r="P6715" s="78"/>
      <c r="Q6715" s="144"/>
      <c r="R6715" s="78"/>
      <c r="S6715" s="78"/>
      <c r="T6715" s="78"/>
      <c r="U6715" s="78"/>
      <c r="V6715" s="219"/>
      <c r="W6715" s="78"/>
      <c r="X6715" s="78"/>
      <c r="Y6715" s="78"/>
      <c r="Z6715" s="78"/>
      <c r="AA6715" s="77"/>
      <c r="AB6715" s="77"/>
      <c r="AC6715" s="78"/>
      <c r="AD6715" s="104"/>
      <c r="AE6715" s="78"/>
      <c r="AF6715" s="104"/>
      <c r="AG6715" s="78"/>
      <c r="AH6715" s="104"/>
      <c r="AI6715" s="78"/>
      <c r="AJ6715" s="104"/>
      <c r="AK6715" s="78"/>
      <c r="AL6715" s="78"/>
      <c r="AM6715" s="8"/>
      <c r="AN6715" s="78"/>
      <c r="AO6715" s="78"/>
      <c r="AP6715" s="78"/>
      <c r="AQ6715" s="78"/>
      <c r="AR6715" s="78"/>
      <c r="AS6715" s="78"/>
      <c r="AT6715" s="78"/>
      <c r="AU6715" s="78"/>
      <c r="AV6715" s="78"/>
      <c r="AW6715" s="77"/>
      <c r="AX6715" s="144"/>
      <c r="AY6715" s="144"/>
      <c r="AZ6715" s="144"/>
      <c r="BA6715" s="54"/>
      <c r="BB6715" s="54"/>
    </row>
    <row r="6716" spans="2:54" x14ac:dyDescent="0.25">
      <c r="B6716" s="77"/>
      <c r="C6716" s="77"/>
      <c r="D6716" s="77"/>
      <c r="E6716" s="77"/>
      <c r="F6716" s="77"/>
      <c r="G6716" s="77"/>
      <c r="I6716" s="78"/>
      <c r="K6716" s="78"/>
      <c r="L6716" s="77"/>
      <c r="M6716" s="78"/>
      <c r="N6716" s="78"/>
      <c r="O6716" s="78"/>
      <c r="P6716" s="78"/>
      <c r="Q6716" s="144"/>
      <c r="R6716" s="78"/>
      <c r="S6716" s="78"/>
      <c r="T6716" s="78"/>
      <c r="U6716" s="78"/>
      <c r="V6716" s="219"/>
      <c r="W6716" s="78"/>
      <c r="X6716" s="78"/>
      <c r="Y6716" s="78"/>
      <c r="Z6716" s="78"/>
      <c r="AA6716" s="77"/>
      <c r="AB6716" s="77"/>
      <c r="AC6716" s="78"/>
      <c r="AD6716" s="104"/>
      <c r="AE6716" s="78"/>
      <c r="AF6716" s="104"/>
      <c r="AG6716" s="78"/>
      <c r="AH6716" s="104"/>
      <c r="AI6716" s="78"/>
      <c r="AJ6716" s="104"/>
      <c r="AK6716" s="78"/>
      <c r="AL6716" s="78"/>
      <c r="AM6716" s="8"/>
      <c r="AN6716" s="78"/>
      <c r="AO6716" s="78"/>
      <c r="AP6716" s="78"/>
      <c r="AQ6716" s="78"/>
      <c r="AR6716" s="78"/>
      <c r="AS6716" s="78"/>
      <c r="AT6716" s="78"/>
      <c r="AU6716" s="78"/>
      <c r="AV6716" s="78"/>
      <c r="AW6716" s="77"/>
      <c r="AX6716" s="144"/>
      <c r="AY6716" s="144"/>
      <c r="AZ6716" s="144"/>
      <c r="BA6716" s="54"/>
      <c r="BB6716" s="54"/>
    </row>
    <row r="6717" spans="2:54" x14ac:dyDescent="0.25">
      <c r="B6717" s="77"/>
      <c r="C6717" s="77"/>
      <c r="D6717" s="77"/>
      <c r="E6717" s="77"/>
      <c r="F6717" s="77"/>
      <c r="G6717" s="77"/>
      <c r="I6717" s="78"/>
      <c r="K6717" s="78"/>
      <c r="L6717" s="77"/>
      <c r="M6717" s="78"/>
      <c r="N6717" s="78"/>
      <c r="O6717" s="78"/>
      <c r="P6717" s="78"/>
      <c r="Q6717" s="144"/>
      <c r="R6717" s="78"/>
      <c r="S6717" s="78"/>
      <c r="T6717" s="78"/>
      <c r="U6717" s="78"/>
      <c r="V6717" s="219"/>
      <c r="W6717" s="78"/>
      <c r="X6717" s="78"/>
      <c r="Y6717" s="78"/>
      <c r="Z6717" s="78"/>
      <c r="AA6717" s="77"/>
      <c r="AB6717" s="77"/>
      <c r="AC6717" s="78"/>
      <c r="AD6717" s="104"/>
      <c r="AE6717" s="78"/>
      <c r="AF6717" s="104"/>
      <c r="AG6717" s="78"/>
      <c r="AH6717" s="104"/>
      <c r="AI6717" s="78"/>
      <c r="AJ6717" s="104"/>
      <c r="AK6717" s="78"/>
      <c r="AL6717" s="78"/>
      <c r="AM6717" s="8"/>
      <c r="AN6717" s="78"/>
      <c r="AO6717" s="78"/>
      <c r="AP6717" s="78"/>
      <c r="AQ6717" s="78"/>
      <c r="AR6717" s="78"/>
      <c r="AS6717" s="78"/>
      <c r="AT6717" s="78"/>
      <c r="AU6717" s="78"/>
      <c r="AV6717" s="78"/>
      <c r="AW6717" s="77"/>
      <c r="AX6717" s="144"/>
      <c r="AY6717" s="144"/>
      <c r="AZ6717" s="144"/>
      <c r="BA6717" s="54"/>
      <c r="BB6717" s="54"/>
    </row>
    <row r="6718" spans="2:54" x14ac:dyDescent="0.25">
      <c r="B6718" s="77"/>
      <c r="C6718" s="77"/>
      <c r="D6718" s="77"/>
      <c r="E6718" s="77"/>
      <c r="F6718" s="77"/>
      <c r="G6718" s="77"/>
      <c r="I6718" s="78"/>
      <c r="K6718" s="78"/>
      <c r="L6718" s="77"/>
      <c r="M6718" s="78"/>
      <c r="N6718" s="78"/>
      <c r="O6718" s="78"/>
      <c r="P6718" s="78"/>
      <c r="Q6718" s="144"/>
      <c r="R6718" s="78"/>
      <c r="S6718" s="78"/>
      <c r="T6718" s="78"/>
      <c r="U6718" s="78"/>
      <c r="V6718" s="219"/>
      <c r="W6718" s="78"/>
      <c r="X6718" s="78"/>
      <c r="Y6718" s="78"/>
      <c r="Z6718" s="78"/>
      <c r="AA6718" s="77"/>
      <c r="AB6718" s="77"/>
      <c r="AC6718" s="78"/>
      <c r="AD6718" s="104"/>
      <c r="AE6718" s="78"/>
      <c r="AF6718" s="104"/>
      <c r="AG6718" s="78"/>
      <c r="AH6718" s="104"/>
      <c r="AI6718" s="78"/>
      <c r="AJ6718" s="104"/>
      <c r="AK6718" s="78"/>
      <c r="AL6718" s="78"/>
      <c r="AM6718" s="8"/>
      <c r="AN6718" s="78"/>
      <c r="AO6718" s="78"/>
      <c r="AP6718" s="78"/>
      <c r="AQ6718" s="78"/>
      <c r="AR6718" s="78"/>
      <c r="AS6718" s="78"/>
      <c r="AT6718" s="78"/>
      <c r="AU6718" s="78"/>
      <c r="AV6718" s="78"/>
      <c r="AW6718" s="77"/>
      <c r="AX6718" s="144"/>
      <c r="AY6718" s="144"/>
      <c r="AZ6718" s="144"/>
      <c r="BA6718" s="54"/>
      <c r="BB6718" s="54"/>
    </row>
    <row r="6719" spans="2:54" x14ac:dyDescent="0.25">
      <c r="B6719" s="77"/>
      <c r="C6719" s="77"/>
      <c r="D6719" s="77"/>
      <c r="E6719" s="77"/>
      <c r="F6719" s="77"/>
      <c r="G6719" s="77"/>
      <c r="I6719" s="78"/>
      <c r="K6719" s="78"/>
      <c r="L6719" s="77"/>
      <c r="M6719" s="78"/>
      <c r="N6719" s="78"/>
      <c r="O6719" s="78"/>
      <c r="P6719" s="78"/>
      <c r="Q6719" s="144"/>
      <c r="R6719" s="78"/>
      <c r="S6719" s="78"/>
      <c r="T6719" s="78"/>
      <c r="U6719" s="78"/>
      <c r="V6719" s="219"/>
      <c r="W6719" s="78"/>
      <c r="X6719" s="78"/>
      <c r="Y6719" s="78"/>
      <c r="Z6719" s="78"/>
      <c r="AA6719" s="77"/>
      <c r="AB6719" s="77"/>
      <c r="AC6719" s="78"/>
      <c r="AD6719" s="104"/>
      <c r="AE6719" s="78"/>
      <c r="AF6719" s="104"/>
      <c r="AG6719" s="78"/>
      <c r="AH6719" s="104"/>
      <c r="AI6719" s="78"/>
      <c r="AJ6719" s="104"/>
      <c r="AK6719" s="78"/>
      <c r="AL6719" s="78"/>
      <c r="AM6719" s="8"/>
      <c r="AN6719" s="78"/>
      <c r="AO6719" s="78"/>
      <c r="AP6719" s="78"/>
      <c r="AQ6719" s="78"/>
      <c r="AR6719" s="78"/>
      <c r="AS6719" s="78"/>
      <c r="AT6719" s="78"/>
      <c r="AU6719" s="78"/>
      <c r="AV6719" s="78"/>
      <c r="AW6719" s="77"/>
      <c r="AX6719" s="144"/>
      <c r="AY6719" s="144"/>
      <c r="AZ6719" s="144"/>
      <c r="BA6719" s="54"/>
      <c r="BB6719" s="54"/>
    </row>
    <row r="6720" spans="2:54" x14ac:dyDescent="0.25">
      <c r="B6720" s="77"/>
      <c r="C6720" s="77"/>
      <c r="D6720" s="77"/>
      <c r="E6720" s="77"/>
      <c r="F6720" s="77"/>
      <c r="G6720" s="77"/>
      <c r="I6720" s="78"/>
      <c r="K6720" s="78"/>
      <c r="L6720" s="77"/>
      <c r="M6720" s="78"/>
      <c r="N6720" s="78"/>
      <c r="O6720" s="78"/>
      <c r="P6720" s="78"/>
      <c r="Q6720" s="144"/>
      <c r="R6720" s="78"/>
      <c r="S6720" s="78"/>
      <c r="T6720" s="78"/>
      <c r="U6720" s="78"/>
      <c r="V6720" s="219"/>
      <c r="W6720" s="78"/>
      <c r="X6720" s="78"/>
      <c r="Y6720" s="78"/>
      <c r="Z6720" s="78"/>
      <c r="AA6720" s="77"/>
      <c r="AB6720" s="77"/>
      <c r="AC6720" s="78"/>
      <c r="AD6720" s="104"/>
      <c r="AE6720" s="78"/>
      <c r="AF6720" s="104"/>
      <c r="AG6720" s="78"/>
      <c r="AH6720" s="104"/>
      <c r="AI6720" s="78"/>
      <c r="AJ6720" s="104"/>
      <c r="AK6720" s="78"/>
      <c r="AL6720" s="78"/>
      <c r="AM6720" s="8"/>
      <c r="AN6720" s="78"/>
      <c r="AO6720" s="78"/>
      <c r="AP6720" s="78"/>
      <c r="AQ6720" s="78"/>
      <c r="AR6720" s="78"/>
      <c r="AS6720" s="78"/>
      <c r="AT6720" s="78"/>
      <c r="AU6720" s="78"/>
      <c r="AV6720" s="78"/>
      <c r="AW6720" s="77"/>
      <c r="AX6720" s="144"/>
      <c r="AY6720" s="144"/>
      <c r="AZ6720" s="144"/>
      <c r="BA6720" s="54"/>
      <c r="BB6720" s="54"/>
    </row>
    <row r="6721" spans="2:54" x14ac:dyDescent="0.25">
      <c r="B6721" s="77"/>
      <c r="C6721" s="77"/>
      <c r="D6721" s="77"/>
      <c r="E6721" s="77"/>
      <c r="F6721" s="77"/>
      <c r="G6721" s="77"/>
      <c r="I6721" s="78"/>
      <c r="K6721" s="78"/>
      <c r="L6721" s="77"/>
      <c r="M6721" s="78"/>
      <c r="N6721" s="78"/>
      <c r="O6721" s="78"/>
      <c r="P6721" s="78"/>
      <c r="Q6721" s="144"/>
      <c r="R6721" s="78"/>
      <c r="S6721" s="78"/>
      <c r="T6721" s="78"/>
      <c r="U6721" s="78"/>
      <c r="V6721" s="219"/>
      <c r="W6721" s="78"/>
      <c r="X6721" s="78"/>
      <c r="Y6721" s="78"/>
      <c r="Z6721" s="78"/>
      <c r="AA6721" s="77"/>
      <c r="AB6721" s="77"/>
      <c r="AC6721" s="78"/>
      <c r="AD6721" s="104"/>
      <c r="AE6721" s="78"/>
      <c r="AF6721" s="104"/>
      <c r="AG6721" s="78"/>
      <c r="AH6721" s="104"/>
      <c r="AI6721" s="78"/>
      <c r="AJ6721" s="104"/>
      <c r="AK6721" s="78"/>
      <c r="AL6721" s="78"/>
      <c r="AM6721" s="8"/>
      <c r="AN6721" s="78"/>
      <c r="AO6721" s="78"/>
      <c r="AP6721" s="78"/>
      <c r="AQ6721" s="78"/>
      <c r="AR6721" s="78"/>
      <c r="AS6721" s="78"/>
      <c r="AT6721" s="78"/>
      <c r="AU6721" s="78"/>
      <c r="AV6721" s="78"/>
      <c r="AW6721" s="77"/>
      <c r="AX6721" s="144"/>
      <c r="AY6721" s="144"/>
      <c r="AZ6721" s="144"/>
      <c r="BA6721" s="54"/>
      <c r="BB6721" s="54"/>
    </row>
    <row r="6722" spans="2:54" x14ac:dyDescent="0.25">
      <c r="B6722" s="77"/>
      <c r="C6722" s="77"/>
      <c r="D6722" s="77"/>
      <c r="E6722" s="77"/>
      <c r="F6722" s="77"/>
      <c r="G6722" s="77"/>
      <c r="I6722" s="78"/>
      <c r="K6722" s="78"/>
      <c r="L6722" s="77"/>
      <c r="M6722" s="78"/>
      <c r="N6722" s="78"/>
      <c r="O6722" s="78"/>
      <c r="P6722" s="78"/>
      <c r="Q6722" s="144"/>
      <c r="R6722" s="78"/>
      <c r="S6722" s="78"/>
      <c r="T6722" s="78"/>
      <c r="U6722" s="78"/>
      <c r="V6722" s="219"/>
      <c r="W6722" s="78"/>
      <c r="X6722" s="78"/>
      <c r="Y6722" s="78"/>
      <c r="Z6722" s="78"/>
      <c r="AA6722" s="77"/>
      <c r="AB6722" s="77"/>
      <c r="AC6722" s="78"/>
      <c r="AD6722" s="104"/>
      <c r="AE6722" s="78"/>
      <c r="AF6722" s="104"/>
      <c r="AG6722" s="78"/>
      <c r="AH6722" s="104"/>
      <c r="AI6722" s="78"/>
      <c r="AJ6722" s="104"/>
      <c r="AK6722" s="78"/>
      <c r="AL6722" s="78"/>
      <c r="AM6722" s="8"/>
      <c r="AN6722" s="78"/>
      <c r="AO6722" s="78"/>
      <c r="AP6722" s="78"/>
      <c r="AQ6722" s="78"/>
      <c r="AR6722" s="78"/>
      <c r="AS6722" s="78"/>
      <c r="AT6722" s="78"/>
      <c r="AU6722" s="78"/>
      <c r="AV6722" s="78"/>
      <c r="AW6722" s="77"/>
      <c r="AX6722" s="144"/>
      <c r="AY6722" s="144"/>
      <c r="AZ6722" s="144"/>
      <c r="BA6722" s="54"/>
      <c r="BB6722" s="54"/>
    </row>
    <row r="6723" spans="2:54" x14ac:dyDescent="0.25">
      <c r="B6723" s="77"/>
      <c r="C6723" s="77"/>
      <c r="D6723" s="77"/>
      <c r="E6723" s="77"/>
      <c r="F6723" s="77"/>
      <c r="G6723" s="77"/>
      <c r="I6723" s="78"/>
      <c r="K6723" s="78"/>
      <c r="L6723" s="77"/>
      <c r="M6723" s="78"/>
      <c r="N6723" s="78"/>
      <c r="O6723" s="78"/>
      <c r="P6723" s="78"/>
      <c r="Q6723" s="144"/>
      <c r="R6723" s="78"/>
      <c r="S6723" s="78"/>
      <c r="T6723" s="78"/>
      <c r="U6723" s="78"/>
      <c r="V6723" s="219"/>
      <c r="W6723" s="78"/>
      <c r="X6723" s="78"/>
      <c r="Y6723" s="78"/>
      <c r="Z6723" s="78"/>
      <c r="AA6723" s="77"/>
      <c r="AB6723" s="77"/>
      <c r="AC6723" s="78"/>
      <c r="AD6723" s="104"/>
      <c r="AE6723" s="78"/>
      <c r="AF6723" s="104"/>
      <c r="AG6723" s="78"/>
      <c r="AH6723" s="104"/>
      <c r="AI6723" s="78"/>
      <c r="AJ6723" s="104"/>
      <c r="AK6723" s="78"/>
      <c r="AL6723" s="78"/>
      <c r="AM6723" s="8"/>
      <c r="AN6723" s="78"/>
      <c r="AO6723" s="78"/>
      <c r="AP6723" s="78"/>
      <c r="AQ6723" s="78"/>
      <c r="AR6723" s="78"/>
      <c r="AS6723" s="78"/>
      <c r="AT6723" s="78"/>
      <c r="AU6723" s="78"/>
      <c r="AV6723" s="78"/>
      <c r="AW6723" s="77"/>
      <c r="AX6723" s="144"/>
      <c r="AY6723" s="144"/>
      <c r="AZ6723" s="144"/>
      <c r="BA6723" s="54"/>
      <c r="BB6723" s="54"/>
    </row>
    <row r="6724" spans="2:54" x14ac:dyDescent="0.25">
      <c r="B6724" s="77"/>
      <c r="C6724" s="77"/>
      <c r="D6724" s="77"/>
      <c r="E6724" s="77"/>
      <c r="F6724" s="77"/>
      <c r="G6724" s="77"/>
      <c r="I6724" s="78"/>
      <c r="K6724" s="78"/>
      <c r="L6724" s="77"/>
      <c r="M6724" s="78"/>
      <c r="N6724" s="78"/>
      <c r="O6724" s="78"/>
      <c r="P6724" s="78"/>
      <c r="Q6724" s="144"/>
      <c r="R6724" s="78"/>
      <c r="S6724" s="78"/>
      <c r="T6724" s="78"/>
      <c r="U6724" s="78"/>
      <c r="V6724" s="219"/>
      <c r="W6724" s="78"/>
      <c r="X6724" s="78"/>
      <c r="Y6724" s="78"/>
      <c r="Z6724" s="78"/>
      <c r="AA6724" s="77"/>
      <c r="AB6724" s="77"/>
      <c r="AC6724" s="78"/>
      <c r="AD6724" s="104"/>
      <c r="AE6724" s="78"/>
      <c r="AF6724" s="104"/>
      <c r="AG6724" s="78"/>
      <c r="AH6724" s="104"/>
      <c r="AI6724" s="78"/>
      <c r="AJ6724" s="104"/>
      <c r="AK6724" s="78"/>
      <c r="AL6724" s="78"/>
      <c r="AM6724" s="8"/>
      <c r="AN6724" s="78"/>
      <c r="AO6724" s="78"/>
      <c r="AP6724" s="78"/>
      <c r="AQ6724" s="78"/>
      <c r="AR6724" s="78"/>
      <c r="AS6724" s="78"/>
      <c r="AT6724" s="78"/>
      <c r="AU6724" s="78"/>
      <c r="AV6724" s="78"/>
      <c r="AW6724" s="77"/>
      <c r="AX6724" s="144"/>
      <c r="AY6724" s="144"/>
      <c r="AZ6724" s="144"/>
      <c r="BA6724" s="54"/>
      <c r="BB6724" s="54"/>
    </row>
    <row r="6725" spans="2:54" x14ac:dyDescent="0.25">
      <c r="B6725" s="77"/>
      <c r="C6725" s="77"/>
      <c r="D6725" s="77"/>
      <c r="E6725" s="77"/>
      <c r="F6725" s="77"/>
      <c r="G6725" s="77"/>
      <c r="I6725" s="78"/>
      <c r="K6725" s="78"/>
      <c r="L6725" s="77"/>
      <c r="M6725" s="78"/>
      <c r="N6725" s="78"/>
      <c r="O6725" s="78"/>
      <c r="P6725" s="78"/>
      <c r="Q6725" s="144"/>
      <c r="R6725" s="78"/>
      <c r="S6725" s="78"/>
      <c r="T6725" s="78"/>
      <c r="U6725" s="78"/>
      <c r="V6725" s="219"/>
      <c r="W6725" s="78"/>
      <c r="X6725" s="78"/>
      <c r="Y6725" s="78"/>
      <c r="Z6725" s="78"/>
      <c r="AA6725" s="77"/>
      <c r="AB6725" s="77"/>
      <c r="AC6725" s="78"/>
      <c r="AD6725" s="104"/>
      <c r="AE6725" s="78"/>
      <c r="AF6725" s="104"/>
      <c r="AG6725" s="78"/>
      <c r="AH6725" s="104"/>
      <c r="AI6725" s="78"/>
      <c r="AJ6725" s="104"/>
      <c r="AK6725" s="78"/>
      <c r="AL6725" s="78"/>
      <c r="AM6725" s="8"/>
      <c r="AN6725" s="78"/>
      <c r="AO6725" s="78"/>
      <c r="AP6725" s="78"/>
      <c r="AQ6725" s="78"/>
      <c r="AR6725" s="78"/>
      <c r="AS6725" s="78"/>
      <c r="AT6725" s="78"/>
      <c r="AU6725" s="78"/>
      <c r="AV6725" s="78"/>
      <c r="AW6725" s="77"/>
      <c r="AX6725" s="144"/>
      <c r="AY6725" s="144"/>
      <c r="AZ6725" s="144"/>
      <c r="BA6725" s="54"/>
      <c r="BB6725" s="54"/>
    </row>
    <row r="6726" spans="2:54" x14ac:dyDescent="0.25">
      <c r="B6726" s="77"/>
      <c r="C6726" s="77"/>
      <c r="D6726" s="77"/>
      <c r="E6726" s="77"/>
      <c r="F6726" s="77"/>
      <c r="G6726" s="77"/>
      <c r="I6726" s="78"/>
      <c r="K6726" s="78"/>
      <c r="L6726" s="77"/>
      <c r="M6726" s="78"/>
      <c r="N6726" s="78"/>
      <c r="O6726" s="78"/>
      <c r="P6726" s="78"/>
      <c r="Q6726" s="144"/>
      <c r="R6726" s="78"/>
      <c r="S6726" s="78"/>
      <c r="T6726" s="78"/>
      <c r="U6726" s="78"/>
      <c r="V6726" s="219"/>
      <c r="W6726" s="78"/>
      <c r="X6726" s="78"/>
      <c r="Y6726" s="78"/>
      <c r="Z6726" s="78"/>
      <c r="AA6726" s="77"/>
      <c r="AB6726" s="77"/>
      <c r="AC6726" s="78"/>
      <c r="AD6726" s="104"/>
      <c r="AE6726" s="78"/>
      <c r="AF6726" s="104"/>
      <c r="AG6726" s="78"/>
      <c r="AH6726" s="104"/>
      <c r="AI6726" s="78"/>
      <c r="AJ6726" s="104"/>
      <c r="AK6726" s="78"/>
      <c r="AL6726" s="78"/>
      <c r="AM6726" s="8"/>
      <c r="AN6726" s="78"/>
      <c r="AO6726" s="78"/>
      <c r="AP6726" s="78"/>
      <c r="AQ6726" s="78"/>
      <c r="AR6726" s="78"/>
      <c r="AS6726" s="78"/>
      <c r="AT6726" s="78"/>
      <c r="AU6726" s="78"/>
      <c r="AV6726" s="78"/>
      <c r="AW6726" s="77"/>
      <c r="AX6726" s="144"/>
      <c r="AY6726" s="144"/>
      <c r="AZ6726" s="144"/>
      <c r="BA6726" s="54"/>
      <c r="BB6726" s="54"/>
    </row>
    <row r="6727" spans="2:54" x14ac:dyDescent="0.25">
      <c r="B6727" s="77"/>
      <c r="C6727" s="77"/>
      <c r="D6727" s="77"/>
      <c r="E6727" s="77"/>
      <c r="F6727" s="77"/>
      <c r="G6727" s="77"/>
      <c r="I6727" s="78"/>
      <c r="K6727" s="78"/>
      <c r="L6727" s="77"/>
      <c r="M6727" s="78"/>
      <c r="N6727" s="78"/>
      <c r="O6727" s="78"/>
      <c r="P6727" s="78"/>
      <c r="Q6727" s="144"/>
      <c r="R6727" s="78"/>
      <c r="S6727" s="78"/>
      <c r="T6727" s="78"/>
      <c r="U6727" s="78"/>
      <c r="V6727" s="219"/>
      <c r="W6727" s="78"/>
      <c r="X6727" s="78"/>
      <c r="Y6727" s="78"/>
      <c r="Z6727" s="78"/>
      <c r="AA6727" s="77"/>
      <c r="AB6727" s="77"/>
      <c r="AC6727" s="78"/>
      <c r="AD6727" s="104"/>
      <c r="AE6727" s="78"/>
      <c r="AF6727" s="104"/>
      <c r="AG6727" s="78"/>
      <c r="AH6727" s="104"/>
      <c r="AI6727" s="78"/>
      <c r="AJ6727" s="104"/>
      <c r="AK6727" s="78"/>
      <c r="AL6727" s="78"/>
      <c r="AM6727" s="8"/>
      <c r="AN6727" s="78"/>
      <c r="AO6727" s="78"/>
      <c r="AP6727" s="78"/>
      <c r="AQ6727" s="78"/>
      <c r="AR6727" s="78"/>
      <c r="AS6727" s="78"/>
      <c r="AT6727" s="78"/>
      <c r="AU6727" s="78"/>
      <c r="AV6727" s="78"/>
      <c r="AW6727" s="77"/>
      <c r="AX6727" s="144"/>
      <c r="AY6727" s="144"/>
      <c r="AZ6727" s="144"/>
      <c r="BA6727" s="54"/>
      <c r="BB6727" s="54"/>
    </row>
    <row r="6728" spans="2:54" x14ac:dyDescent="0.25">
      <c r="B6728" s="77"/>
      <c r="C6728" s="77"/>
      <c r="D6728" s="77"/>
      <c r="E6728" s="77"/>
      <c r="F6728" s="77"/>
      <c r="G6728" s="77"/>
      <c r="I6728" s="78"/>
      <c r="K6728" s="78"/>
      <c r="L6728" s="77"/>
      <c r="M6728" s="78"/>
      <c r="N6728" s="78"/>
      <c r="O6728" s="78"/>
      <c r="P6728" s="78"/>
      <c r="Q6728" s="144"/>
      <c r="R6728" s="78"/>
      <c r="S6728" s="78"/>
      <c r="T6728" s="78"/>
      <c r="U6728" s="78"/>
      <c r="V6728" s="219"/>
      <c r="W6728" s="78"/>
      <c r="X6728" s="78"/>
      <c r="Y6728" s="78"/>
      <c r="Z6728" s="78"/>
      <c r="AA6728" s="77"/>
      <c r="AB6728" s="77"/>
      <c r="AC6728" s="78"/>
      <c r="AD6728" s="104"/>
      <c r="AE6728" s="78"/>
      <c r="AF6728" s="104"/>
      <c r="AG6728" s="78"/>
      <c r="AH6728" s="104"/>
      <c r="AI6728" s="78"/>
      <c r="AJ6728" s="104"/>
      <c r="AK6728" s="78"/>
      <c r="AL6728" s="78"/>
      <c r="AM6728" s="8"/>
      <c r="AN6728" s="78"/>
      <c r="AO6728" s="78"/>
      <c r="AP6728" s="78"/>
      <c r="AQ6728" s="78"/>
      <c r="AR6728" s="78"/>
      <c r="AS6728" s="78"/>
      <c r="AT6728" s="78"/>
      <c r="AU6728" s="78"/>
      <c r="AV6728" s="78"/>
      <c r="AW6728" s="77"/>
      <c r="AX6728" s="144"/>
      <c r="AY6728" s="144"/>
      <c r="AZ6728" s="144"/>
      <c r="BA6728" s="54"/>
      <c r="BB6728" s="54"/>
    </row>
    <row r="6729" spans="2:54" x14ac:dyDescent="0.25">
      <c r="B6729" s="77"/>
      <c r="C6729" s="77"/>
      <c r="D6729" s="77"/>
      <c r="E6729" s="77"/>
      <c r="F6729" s="77"/>
      <c r="G6729" s="77"/>
      <c r="I6729" s="78"/>
      <c r="K6729" s="78"/>
      <c r="L6729" s="77"/>
      <c r="M6729" s="78"/>
      <c r="N6729" s="78"/>
      <c r="O6729" s="78"/>
      <c r="P6729" s="78"/>
      <c r="Q6729" s="144"/>
      <c r="R6729" s="78"/>
      <c r="S6729" s="78"/>
      <c r="T6729" s="78"/>
      <c r="U6729" s="78"/>
      <c r="V6729" s="219"/>
      <c r="W6729" s="78"/>
      <c r="X6729" s="78"/>
      <c r="Y6729" s="78"/>
      <c r="Z6729" s="78"/>
      <c r="AA6729" s="77"/>
      <c r="AB6729" s="77"/>
      <c r="AC6729" s="78"/>
      <c r="AD6729" s="104"/>
      <c r="AE6729" s="78"/>
      <c r="AF6729" s="104"/>
      <c r="AG6729" s="78"/>
      <c r="AH6729" s="104"/>
      <c r="AI6729" s="78"/>
      <c r="AJ6729" s="104"/>
      <c r="AK6729" s="78"/>
      <c r="AL6729" s="78"/>
      <c r="AM6729" s="8"/>
      <c r="AN6729" s="78"/>
      <c r="AO6729" s="78"/>
      <c r="AP6729" s="78"/>
      <c r="AQ6729" s="78"/>
      <c r="AR6729" s="78"/>
      <c r="AS6729" s="78"/>
      <c r="AT6729" s="78"/>
      <c r="AU6729" s="78"/>
      <c r="AV6729" s="78"/>
      <c r="AW6729" s="77"/>
      <c r="AX6729" s="144"/>
      <c r="AY6729" s="144"/>
      <c r="AZ6729" s="144"/>
      <c r="BA6729" s="54"/>
      <c r="BB6729" s="54"/>
    </row>
    <row r="6730" spans="2:54" x14ac:dyDescent="0.25">
      <c r="B6730" s="77"/>
      <c r="C6730" s="77"/>
      <c r="D6730" s="77"/>
      <c r="E6730" s="77"/>
      <c r="F6730" s="77"/>
      <c r="G6730" s="77"/>
      <c r="I6730" s="78"/>
      <c r="K6730" s="78"/>
      <c r="L6730" s="77"/>
      <c r="M6730" s="78"/>
      <c r="N6730" s="78"/>
      <c r="O6730" s="78"/>
      <c r="P6730" s="78"/>
      <c r="Q6730" s="144"/>
      <c r="R6730" s="78"/>
      <c r="S6730" s="78"/>
      <c r="T6730" s="78"/>
      <c r="U6730" s="78"/>
      <c r="V6730" s="219"/>
      <c r="W6730" s="78"/>
      <c r="X6730" s="78"/>
      <c r="Y6730" s="78"/>
      <c r="Z6730" s="78"/>
      <c r="AA6730" s="77"/>
      <c r="AB6730" s="77"/>
      <c r="AC6730" s="78"/>
      <c r="AD6730" s="104"/>
      <c r="AE6730" s="78"/>
      <c r="AF6730" s="104"/>
      <c r="AG6730" s="78"/>
      <c r="AH6730" s="104"/>
      <c r="AI6730" s="78"/>
      <c r="AJ6730" s="104"/>
      <c r="AK6730" s="78"/>
      <c r="AL6730" s="78"/>
      <c r="AM6730" s="8"/>
      <c r="AN6730" s="78"/>
      <c r="AO6730" s="78"/>
      <c r="AP6730" s="78"/>
      <c r="AQ6730" s="78"/>
      <c r="AR6730" s="78"/>
      <c r="AS6730" s="78"/>
      <c r="AT6730" s="78"/>
      <c r="AU6730" s="78"/>
      <c r="AV6730" s="78"/>
      <c r="AW6730" s="77"/>
      <c r="AX6730" s="144"/>
      <c r="AY6730" s="144"/>
      <c r="AZ6730" s="144"/>
      <c r="BA6730" s="54"/>
      <c r="BB6730" s="54"/>
    </row>
    <row r="6731" spans="2:54" x14ac:dyDescent="0.25">
      <c r="B6731" s="77"/>
      <c r="C6731" s="77"/>
      <c r="D6731" s="77"/>
      <c r="E6731" s="77"/>
      <c r="F6731" s="77"/>
      <c r="G6731" s="77"/>
      <c r="I6731" s="78"/>
      <c r="K6731" s="78"/>
      <c r="L6731" s="77"/>
      <c r="M6731" s="78"/>
      <c r="N6731" s="78"/>
      <c r="O6731" s="78"/>
      <c r="P6731" s="78"/>
      <c r="Q6731" s="144"/>
      <c r="R6731" s="78"/>
      <c r="S6731" s="78"/>
      <c r="T6731" s="78"/>
      <c r="U6731" s="78"/>
      <c r="V6731" s="219"/>
      <c r="W6731" s="78"/>
      <c r="X6731" s="78"/>
      <c r="Y6731" s="78"/>
      <c r="Z6731" s="78"/>
      <c r="AA6731" s="77"/>
      <c r="AB6731" s="77"/>
      <c r="AC6731" s="78"/>
      <c r="AD6731" s="104"/>
      <c r="AE6731" s="78"/>
      <c r="AF6731" s="104"/>
      <c r="AG6731" s="78"/>
      <c r="AH6731" s="104"/>
      <c r="AI6731" s="78"/>
      <c r="AJ6731" s="104"/>
      <c r="AK6731" s="78"/>
      <c r="AL6731" s="78"/>
      <c r="AM6731" s="8"/>
      <c r="AN6731" s="78"/>
      <c r="AO6731" s="78"/>
      <c r="AP6731" s="78"/>
      <c r="AQ6731" s="78"/>
      <c r="AR6731" s="78"/>
      <c r="AS6731" s="78"/>
      <c r="AT6731" s="78"/>
      <c r="AU6731" s="78"/>
      <c r="AV6731" s="78"/>
      <c r="AW6731" s="77"/>
      <c r="AX6731" s="144"/>
      <c r="AY6731" s="144"/>
      <c r="AZ6731" s="144"/>
      <c r="BA6731" s="54"/>
      <c r="BB6731" s="54"/>
    </row>
    <row r="6732" spans="2:54" x14ac:dyDescent="0.25">
      <c r="B6732" s="77"/>
      <c r="C6732" s="77"/>
      <c r="D6732" s="77"/>
      <c r="E6732" s="77"/>
      <c r="F6732" s="77"/>
      <c r="G6732" s="77"/>
      <c r="I6732" s="78"/>
      <c r="K6732" s="78"/>
      <c r="L6732" s="77"/>
      <c r="M6732" s="78"/>
      <c r="N6732" s="78"/>
      <c r="O6732" s="78"/>
      <c r="P6732" s="78"/>
      <c r="Q6732" s="144"/>
      <c r="R6732" s="78"/>
      <c r="S6732" s="78"/>
      <c r="T6732" s="78"/>
      <c r="U6732" s="78"/>
      <c r="V6732" s="219"/>
      <c r="W6732" s="78"/>
      <c r="X6732" s="78"/>
      <c r="Y6732" s="78"/>
      <c r="Z6732" s="78"/>
      <c r="AA6732" s="77"/>
      <c r="AB6732" s="77"/>
      <c r="AC6732" s="78"/>
      <c r="AD6732" s="104"/>
      <c r="AE6732" s="78"/>
      <c r="AF6732" s="104"/>
      <c r="AG6732" s="78"/>
      <c r="AH6732" s="104"/>
      <c r="AI6732" s="78"/>
      <c r="AJ6732" s="104"/>
      <c r="AK6732" s="78"/>
      <c r="AL6732" s="78"/>
      <c r="AM6732" s="8"/>
      <c r="AN6732" s="78"/>
      <c r="AO6732" s="78"/>
      <c r="AP6732" s="78"/>
      <c r="AQ6732" s="78"/>
      <c r="AR6732" s="78"/>
      <c r="AS6732" s="78"/>
      <c r="AT6732" s="78"/>
      <c r="AU6732" s="78"/>
      <c r="AV6732" s="78"/>
      <c r="AW6732" s="77"/>
      <c r="AX6732" s="144"/>
      <c r="AY6732" s="144"/>
      <c r="AZ6732" s="144"/>
      <c r="BA6732" s="54"/>
      <c r="BB6732" s="54"/>
    </row>
    <row r="6733" spans="2:54" x14ac:dyDescent="0.25">
      <c r="B6733" s="77"/>
      <c r="C6733" s="77"/>
      <c r="D6733" s="77"/>
      <c r="E6733" s="77"/>
      <c r="F6733" s="77"/>
      <c r="G6733" s="77"/>
      <c r="I6733" s="78"/>
      <c r="K6733" s="78"/>
      <c r="L6733" s="77"/>
      <c r="M6733" s="78"/>
      <c r="N6733" s="78"/>
      <c r="O6733" s="78"/>
      <c r="P6733" s="78"/>
      <c r="Q6733" s="144"/>
      <c r="R6733" s="78"/>
      <c r="S6733" s="78"/>
      <c r="T6733" s="78"/>
      <c r="U6733" s="78"/>
      <c r="V6733" s="219"/>
      <c r="W6733" s="78"/>
      <c r="X6733" s="78"/>
      <c r="Y6733" s="78"/>
      <c r="Z6733" s="78"/>
      <c r="AA6733" s="77"/>
      <c r="AB6733" s="77"/>
      <c r="AC6733" s="78"/>
      <c r="AD6733" s="104"/>
      <c r="AE6733" s="78"/>
      <c r="AF6733" s="104"/>
      <c r="AG6733" s="78"/>
      <c r="AH6733" s="104"/>
      <c r="AI6733" s="78"/>
      <c r="AJ6733" s="104"/>
      <c r="AK6733" s="78"/>
      <c r="AL6733" s="78"/>
      <c r="AM6733" s="8"/>
      <c r="AN6733" s="78"/>
      <c r="AO6733" s="78"/>
      <c r="AP6733" s="78"/>
      <c r="AQ6733" s="78"/>
      <c r="AR6733" s="78"/>
      <c r="AS6733" s="78"/>
      <c r="AT6733" s="78"/>
      <c r="AU6733" s="78"/>
      <c r="AV6733" s="78"/>
      <c r="AW6733" s="77"/>
      <c r="AX6733" s="144"/>
      <c r="AY6733" s="144"/>
      <c r="AZ6733" s="144"/>
      <c r="BA6733" s="54"/>
      <c r="BB6733" s="54"/>
    </row>
    <row r="6734" spans="2:54" x14ac:dyDescent="0.25">
      <c r="B6734" s="77"/>
      <c r="C6734" s="77"/>
      <c r="D6734" s="77"/>
      <c r="E6734" s="77"/>
      <c r="F6734" s="77"/>
      <c r="G6734" s="77"/>
      <c r="I6734" s="78"/>
      <c r="K6734" s="78"/>
      <c r="L6734" s="77"/>
      <c r="M6734" s="78"/>
      <c r="N6734" s="78"/>
      <c r="O6734" s="78"/>
      <c r="P6734" s="78"/>
      <c r="Q6734" s="144"/>
      <c r="R6734" s="78"/>
      <c r="S6734" s="78"/>
      <c r="T6734" s="78"/>
      <c r="U6734" s="78"/>
      <c r="V6734" s="219"/>
      <c r="W6734" s="78"/>
      <c r="X6734" s="78"/>
      <c r="Y6734" s="78"/>
      <c r="Z6734" s="78"/>
      <c r="AA6734" s="77"/>
      <c r="AB6734" s="77"/>
      <c r="AC6734" s="78"/>
      <c r="AD6734" s="104"/>
      <c r="AE6734" s="78"/>
      <c r="AF6734" s="104"/>
      <c r="AG6734" s="78"/>
      <c r="AH6734" s="104"/>
      <c r="AI6734" s="78"/>
      <c r="AJ6734" s="104"/>
      <c r="AK6734" s="78"/>
      <c r="AL6734" s="78"/>
      <c r="AM6734" s="8"/>
      <c r="AN6734" s="78"/>
      <c r="AO6734" s="78"/>
      <c r="AP6734" s="78"/>
      <c r="AQ6734" s="78"/>
      <c r="AR6734" s="78"/>
      <c r="AS6734" s="78"/>
      <c r="AT6734" s="78"/>
      <c r="AU6734" s="78"/>
      <c r="AV6734" s="78"/>
      <c r="AW6734" s="77"/>
      <c r="AX6734" s="144"/>
      <c r="AY6734" s="144"/>
      <c r="AZ6734" s="144"/>
      <c r="BA6734" s="54"/>
      <c r="BB6734" s="54"/>
    </row>
    <row r="6735" spans="2:54" x14ac:dyDescent="0.25">
      <c r="B6735" s="77"/>
      <c r="C6735" s="77"/>
      <c r="D6735" s="77"/>
      <c r="E6735" s="77"/>
      <c r="F6735" s="77"/>
      <c r="G6735" s="77"/>
      <c r="I6735" s="78"/>
      <c r="K6735" s="78"/>
      <c r="L6735" s="77"/>
      <c r="M6735" s="78"/>
      <c r="N6735" s="78"/>
      <c r="O6735" s="78"/>
      <c r="P6735" s="78"/>
      <c r="Q6735" s="144"/>
      <c r="R6735" s="78"/>
      <c r="S6735" s="78"/>
      <c r="T6735" s="78"/>
      <c r="U6735" s="78"/>
      <c r="V6735" s="219"/>
      <c r="W6735" s="78"/>
      <c r="X6735" s="78"/>
      <c r="Y6735" s="78"/>
      <c r="Z6735" s="78"/>
      <c r="AA6735" s="77"/>
      <c r="AB6735" s="77"/>
      <c r="AC6735" s="78"/>
      <c r="AD6735" s="104"/>
      <c r="AE6735" s="78"/>
      <c r="AF6735" s="104"/>
      <c r="AG6735" s="78"/>
      <c r="AH6735" s="104"/>
      <c r="AI6735" s="78"/>
      <c r="AJ6735" s="104"/>
      <c r="AK6735" s="78"/>
      <c r="AL6735" s="78"/>
      <c r="AM6735" s="8"/>
      <c r="AN6735" s="78"/>
      <c r="AO6735" s="78"/>
      <c r="AP6735" s="78"/>
      <c r="AQ6735" s="78"/>
      <c r="AR6735" s="78"/>
      <c r="AS6735" s="78"/>
      <c r="AT6735" s="78"/>
      <c r="AU6735" s="78"/>
      <c r="AV6735" s="78"/>
      <c r="AW6735" s="77"/>
      <c r="AX6735" s="144"/>
      <c r="AY6735" s="144"/>
      <c r="AZ6735" s="144"/>
      <c r="BA6735" s="54"/>
      <c r="BB6735" s="54"/>
    </row>
    <row r="6736" spans="2:54" x14ac:dyDescent="0.25">
      <c r="B6736" s="77"/>
      <c r="C6736" s="77"/>
      <c r="D6736" s="77"/>
      <c r="E6736" s="77"/>
      <c r="F6736" s="77"/>
      <c r="G6736" s="77"/>
      <c r="I6736" s="78"/>
      <c r="K6736" s="78"/>
      <c r="L6736" s="77"/>
      <c r="M6736" s="78"/>
      <c r="N6736" s="78"/>
      <c r="O6736" s="78"/>
      <c r="P6736" s="78"/>
      <c r="Q6736" s="144"/>
      <c r="R6736" s="78"/>
      <c r="S6736" s="78"/>
      <c r="T6736" s="78"/>
      <c r="U6736" s="78"/>
      <c r="V6736" s="219"/>
      <c r="W6736" s="78"/>
      <c r="X6736" s="78"/>
      <c r="Y6736" s="78"/>
      <c r="Z6736" s="78"/>
      <c r="AA6736" s="77"/>
      <c r="AB6736" s="77"/>
      <c r="AC6736" s="78"/>
      <c r="AD6736" s="104"/>
      <c r="AE6736" s="78"/>
      <c r="AF6736" s="104"/>
      <c r="AG6736" s="78"/>
      <c r="AH6736" s="104"/>
      <c r="AI6736" s="78"/>
      <c r="AJ6736" s="104"/>
      <c r="AK6736" s="78"/>
      <c r="AL6736" s="78"/>
      <c r="AM6736" s="8"/>
      <c r="AN6736" s="78"/>
      <c r="AO6736" s="78"/>
      <c r="AP6736" s="78"/>
      <c r="AQ6736" s="78"/>
      <c r="AR6736" s="78"/>
      <c r="AS6736" s="78"/>
      <c r="AT6736" s="78"/>
      <c r="AU6736" s="78"/>
      <c r="AV6736" s="78"/>
      <c r="AW6736" s="77"/>
      <c r="AX6736" s="144"/>
      <c r="AY6736" s="144"/>
      <c r="AZ6736" s="144"/>
      <c r="BA6736" s="54"/>
      <c r="BB6736" s="54"/>
    </row>
    <row r="6737" spans="2:54" x14ac:dyDescent="0.25">
      <c r="B6737" s="77"/>
      <c r="C6737" s="77"/>
      <c r="D6737" s="77"/>
      <c r="E6737" s="77"/>
      <c r="F6737" s="77"/>
      <c r="G6737" s="77"/>
      <c r="I6737" s="78"/>
      <c r="K6737" s="78"/>
      <c r="L6737" s="77"/>
      <c r="M6737" s="78"/>
      <c r="N6737" s="78"/>
      <c r="O6737" s="78"/>
      <c r="P6737" s="78"/>
      <c r="Q6737" s="144"/>
      <c r="R6737" s="78"/>
      <c r="S6737" s="78"/>
      <c r="T6737" s="78"/>
      <c r="U6737" s="78"/>
      <c r="V6737" s="219"/>
      <c r="W6737" s="78"/>
      <c r="X6737" s="78"/>
      <c r="Y6737" s="78"/>
      <c r="Z6737" s="78"/>
      <c r="AA6737" s="77"/>
      <c r="AB6737" s="77"/>
      <c r="AC6737" s="78"/>
      <c r="AD6737" s="104"/>
      <c r="AE6737" s="78"/>
      <c r="AF6737" s="104"/>
      <c r="AG6737" s="78"/>
      <c r="AH6737" s="104"/>
      <c r="AI6737" s="78"/>
      <c r="AJ6737" s="104"/>
      <c r="AK6737" s="78"/>
      <c r="AL6737" s="78"/>
      <c r="AM6737" s="8"/>
      <c r="AN6737" s="78"/>
      <c r="AO6737" s="78"/>
      <c r="AP6737" s="78"/>
      <c r="AQ6737" s="78"/>
      <c r="AR6737" s="78"/>
      <c r="AS6737" s="78"/>
      <c r="AT6737" s="78"/>
      <c r="AU6737" s="78"/>
      <c r="AV6737" s="78"/>
      <c r="AW6737" s="77"/>
      <c r="AX6737" s="144"/>
      <c r="AY6737" s="144"/>
      <c r="AZ6737" s="144"/>
      <c r="BA6737" s="54"/>
      <c r="BB6737" s="54"/>
    </row>
    <row r="6738" spans="2:54" x14ac:dyDescent="0.25">
      <c r="B6738" s="77"/>
      <c r="C6738" s="77"/>
      <c r="D6738" s="77"/>
      <c r="E6738" s="77"/>
      <c r="F6738" s="77"/>
      <c r="G6738" s="77"/>
      <c r="I6738" s="78"/>
      <c r="K6738" s="78"/>
      <c r="L6738" s="77"/>
      <c r="M6738" s="78"/>
      <c r="N6738" s="78"/>
      <c r="O6738" s="78"/>
      <c r="P6738" s="78"/>
      <c r="Q6738" s="144"/>
      <c r="R6738" s="78"/>
      <c r="S6738" s="78"/>
      <c r="T6738" s="78"/>
      <c r="U6738" s="78"/>
      <c r="V6738" s="219"/>
      <c r="W6738" s="78"/>
      <c r="X6738" s="78"/>
      <c r="Y6738" s="78"/>
      <c r="Z6738" s="78"/>
      <c r="AA6738" s="77"/>
      <c r="AB6738" s="77"/>
      <c r="AC6738" s="78"/>
      <c r="AD6738" s="104"/>
      <c r="AE6738" s="78"/>
      <c r="AF6738" s="104"/>
      <c r="AG6738" s="78"/>
      <c r="AH6738" s="104"/>
      <c r="AI6738" s="78"/>
      <c r="AJ6738" s="104"/>
      <c r="AK6738" s="78"/>
      <c r="AL6738" s="78"/>
      <c r="AM6738" s="8"/>
      <c r="AN6738" s="78"/>
      <c r="AO6738" s="78"/>
      <c r="AP6738" s="78"/>
      <c r="AQ6738" s="78"/>
      <c r="AR6738" s="78"/>
      <c r="AS6738" s="78"/>
      <c r="AT6738" s="78"/>
      <c r="AU6738" s="78"/>
      <c r="AV6738" s="78"/>
      <c r="AW6738" s="77"/>
      <c r="AX6738" s="144"/>
      <c r="AY6738" s="144"/>
      <c r="AZ6738" s="144"/>
      <c r="BA6738" s="54"/>
      <c r="BB6738" s="54"/>
    </row>
    <row r="6739" spans="2:54" x14ac:dyDescent="0.25">
      <c r="B6739" s="77"/>
      <c r="C6739" s="77"/>
      <c r="D6739" s="77"/>
      <c r="E6739" s="77"/>
      <c r="F6739" s="77"/>
      <c r="G6739" s="77"/>
      <c r="I6739" s="78"/>
      <c r="K6739" s="78"/>
      <c r="L6739" s="77"/>
      <c r="M6739" s="78"/>
      <c r="N6739" s="78"/>
      <c r="O6739" s="78"/>
      <c r="P6739" s="78"/>
      <c r="Q6739" s="144"/>
      <c r="R6739" s="78"/>
      <c r="S6739" s="78"/>
      <c r="T6739" s="78"/>
      <c r="U6739" s="78"/>
      <c r="V6739" s="219"/>
      <c r="W6739" s="78"/>
      <c r="X6739" s="78"/>
      <c r="Y6739" s="78"/>
      <c r="Z6739" s="78"/>
      <c r="AA6739" s="77"/>
      <c r="AB6739" s="77"/>
      <c r="AC6739" s="78"/>
      <c r="AD6739" s="104"/>
      <c r="AE6739" s="78"/>
      <c r="AF6739" s="104"/>
      <c r="AG6739" s="78"/>
      <c r="AH6739" s="104"/>
      <c r="AI6739" s="78"/>
      <c r="AJ6739" s="104"/>
      <c r="AK6739" s="78"/>
      <c r="AL6739" s="78"/>
      <c r="AM6739" s="8"/>
      <c r="AN6739" s="78"/>
      <c r="AO6739" s="78"/>
      <c r="AP6739" s="78"/>
      <c r="AQ6739" s="78"/>
      <c r="AR6739" s="78"/>
      <c r="AS6739" s="78"/>
      <c r="AT6739" s="78"/>
      <c r="AU6739" s="78"/>
      <c r="AV6739" s="78"/>
      <c r="AW6739" s="77"/>
      <c r="AX6739" s="144"/>
      <c r="AY6739" s="144"/>
      <c r="AZ6739" s="144"/>
      <c r="BA6739" s="54"/>
      <c r="BB6739" s="54"/>
    </row>
    <row r="6740" spans="2:54" x14ac:dyDescent="0.25">
      <c r="B6740" s="77"/>
      <c r="C6740" s="77"/>
      <c r="D6740" s="77"/>
      <c r="E6740" s="77"/>
      <c r="F6740" s="77"/>
      <c r="G6740" s="77"/>
      <c r="I6740" s="78"/>
      <c r="K6740" s="78"/>
      <c r="L6740" s="77"/>
      <c r="M6740" s="78"/>
      <c r="N6740" s="78"/>
      <c r="O6740" s="78"/>
      <c r="P6740" s="78"/>
      <c r="Q6740" s="144"/>
      <c r="R6740" s="78"/>
      <c r="S6740" s="78"/>
      <c r="T6740" s="78"/>
      <c r="U6740" s="78"/>
      <c r="V6740" s="219"/>
      <c r="W6740" s="78"/>
      <c r="X6740" s="78"/>
      <c r="Y6740" s="78"/>
      <c r="Z6740" s="78"/>
      <c r="AA6740" s="77"/>
      <c r="AB6740" s="77"/>
      <c r="AC6740" s="78"/>
      <c r="AD6740" s="104"/>
      <c r="AE6740" s="78"/>
      <c r="AF6740" s="104"/>
      <c r="AG6740" s="78"/>
      <c r="AH6740" s="104"/>
      <c r="AI6740" s="78"/>
      <c r="AJ6740" s="104"/>
      <c r="AK6740" s="78"/>
      <c r="AL6740" s="78"/>
      <c r="AM6740" s="8"/>
      <c r="AN6740" s="78"/>
      <c r="AO6740" s="78"/>
      <c r="AP6740" s="78"/>
      <c r="AQ6740" s="78"/>
      <c r="AR6740" s="78"/>
      <c r="AS6740" s="78"/>
      <c r="AT6740" s="78"/>
      <c r="AU6740" s="78"/>
      <c r="AV6740" s="78"/>
      <c r="AW6740" s="77"/>
      <c r="AX6740" s="144"/>
      <c r="AY6740" s="144"/>
      <c r="AZ6740" s="144"/>
      <c r="BA6740" s="54"/>
      <c r="BB6740" s="54"/>
    </row>
    <row r="6741" spans="2:54" x14ac:dyDescent="0.25">
      <c r="B6741" s="77"/>
      <c r="C6741" s="77"/>
      <c r="D6741" s="77"/>
      <c r="E6741" s="77"/>
      <c r="F6741" s="77"/>
      <c r="G6741" s="77"/>
      <c r="I6741" s="78"/>
      <c r="K6741" s="78"/>
      <c r="L6741" s="77"/>
      <c r="M6741" s="78"/>
      <c r="N6741" s="78"/>
      <c r="O6741" s="78"/>
      <c r="P6741" s="78"/>
      <c r="Q6741" s="144"/>
      <c r="R6741" s="78"/>
      <c r="S6741" s="78"/>
      <c r="T6741" s="78"/>
      <c r="U6741" s="78"/>
      <c r="V6741" s="219"/>
      <c r="W6741" s="78"/>
      <c r="X6741" s="78"/>
      <c r="Y6741" s="78"/>
      <c r="Z6741" s="78"/>
      <c r="AA6741" s="77"/>
      <c r="AB6741" s="77"/>
      <c r="AC6741" s="78"/>
      <c r="AD6741" s="104"/>
      <c r="AE6741" s="78"/>
      <c r="AF6741" s="104"/>
      <c r="AG6741" s="78"/>
      <c r="AH6741" s="104"/>
      <c r="AI6741" s="78"/>
      <c r="AJ6741" s="104"/>
      <c r="AK6741" s="78"/>
      <c r="AL6741" s="78"/>
      <c r="AM6741" s="8"/>
      <c r="AN6741" s="78"/>
      <c r="AO6741" s="78"/>
      <c r="AP6741" s="78"/>
      <c r="AQ6741" s="78"/>
      <c r="AR6741" s="78"/>
      <c r="AS6741" s="78"/>
      <c r="AT6741" s="78"/>
      <c r="AU6741" s="78"/>
      <c r="AV6741" s="78"/>
      <c r="AW6741" s="77"/>
      <c r="AX6741" s="144"/>
      <c r="AY6741" s="144"/>
      <c r="AZ6741" s="144"/>
      <c r="BA6741" s="54"/>
      <c r="BB6741" s="54"/>
    </row>
    <row r="6742" spans="2:54" x14ac:dyDescent="0.25">
      <c r="B6742" s="77"/>
      <c r="C6742" s="77"/>
      <c r="D6742" s="77"/>
      <c r="E6742" s="77"/>
      <c r="F6742" s="77"/>
      <c r="G6742" s="77"/>
      <c r="I6742" s="78"/>
      <c r="K6742" s="78"/>
      <c r="L6742" s="77"/>
      <c r="M6742" s="78"/>
      <c r="N6742" s="78"/>
      <c r="O6742" s="78"/>
      <c r="P6742" s="78"/>
      <c r="Q6742" s="144"/>
      <c r="R6742" s="78"/>
      <c r="S6742" s="78"/>
      <c r="T6742" s="78"/>
      <c r="U6742" s="78"/>
      <c r="V6742" s="219"/>
      <c r="W6742" s="78"/>
      <c r="X6742" s="78"/>
      <c r="Y6742" s="78"/>
      <c r="Z6742" s="78"/>
      <c r="AA6742" s="77"/>
      <c r="AB6742" s="77"/>
      <c r="AC6742" s="78"/>
      <c r="AD6742" s="104"/>
      <c r="AE6742" s="78"/>
      <c r="AF6742" s="104"/>
      <c r="AG6742" s="78"/>
      <c r="AH6742" s="104"/>
      <c r="AI6742" s="78"/>
      <c r="AJ6742" s="104"/>
      <c r="AK6742" s="78"/>
      <c r="AL6742" s="78"/>
      <c r="AM6742" s="8"/>
      <c r="AN6742" s="78"/>
      <c r="AO6742" s="78"/>
      <c r="AP6742" s="78"/>
      <c r="AQ6742" s="78"/>
      <c r="AR6742" s="78"/>
      <c r="AS6742" s="78"/>
      <c r="AT6742" s="78"/>
      <c r="AU6742" s="78"/>
      <c r="AV6742" s="78"/>
      <c r="AW6742" s="77"/>
      <c r="AX6742" s="144"/>
      <c r="AY6742" s="144"/>
      <c r="AZ6742" s="144"/>
      <c r="BA6742" s="54"/>
      <c r="BB6742" s="54"/>
    </row>
    <row r="6743" spans="2:54" x14ac:dyDescent="0.25">
      <c r="B6743" s="77"/>
      <c r="C6743" s="77"/>
      <c r="D6743" s="77"/>
      <c r="E6743" s="77"/>
      <c r="F6743" s="77"/>
      <c r="G6743" s="77"/>
      <c r="I6743" s="78"/>
      <c r="K6743" s="78"/>
      <c r="L6743" s="77"/>
      <c r="M6743" s="78"/>
      <c r="N6743" s="78"/>
      <c r="O6743" s="78"/>
      <c r="P6743" s="78"/>
      <c r="Q6743" s="144"/>
      <c r="R6743" s="78"/>
      <c r="S6743" s="78"/>
      <c r="T6743" s="78"/>
      <c r="U6743" s="78"/>
      <c r="V6743" s="219"/>
      <c r="W6743" s="78"/>
      <c r="X6743" s="78"/>
      <c r="Y6743" s="78"/>
      <c r="Z6743" s="78"/>
      <c r="AA6743" s="77"/>
      <c r="AB6743" s="77"/>
      <c r="AC6743" s="78"/>
      <c r="AD6743" s="104"/>
      <c r="AE6743" s="78"/>
      <c r="AF6743" s="104"/>
      <c r="AG6743" s="78"/>
      <c r="AH6743" s="104"/>
      <c r="AI6743" s="78"/>
      <c r="AJ6743" s="104"/>
      <c r="AK6743" s="78"/>
      <c r="AL6743" s="78"/>
      <c r="AM6743" s="8"/>
      <c r="AN6743" s="78"/>
      <c r="AO6743" s="78"/>
      <c r="AP6743" s="78"/>
      <c r="AQ6743" s="78"/>
      <c r="AR6743" s="78"/>
      <c r="AS6743" s="78"/>
      <c r="AT6743" s="78"/>
      <c r="AU6743" s="78"/>
      <c r="AV6743" s="78"/>
      <c r="AW6743" s="77"/>
      <c r="AX6743" s="144"/>
      <c r="AY6743" s="144"/>
      <c r="AZ6743" s="144"/>
      <c r="BA6743" s="54"/>
      <c r="BB6743" s="54"/>
    </row>
    <row r="6744" spans="2:54" x14ac:dyDescent="0.25">
      <c r="B6744" s="77"/>
      <c r="C6744" s="77"/>
      <c r="D6744" s="77"/>
      <c r="E6744" s="77"/>
      <c r="F6744" s="77"/>
      <c r="G6744" s="77"/>
      <c r="I6744" s="78"/>
      <c r="K6744" s="78"/>
      <c r="L6744" s="77"/>
      <c r="M6744" s="78"/>
      <c r="N6744" s="78"/>
      <c r="O6744" s="78"/>
      <c r="P6744" s="78"/>
      <c r="Q6744" s="144"/>
      <c r="R6744" s="78"/>
      <c r="S6744" s="78"/>
      <c r="T6744" s="78"/>
      <c r="U6744" s="78"/>
      <c r="V6744" s="219"/>
      <c r="W6744" s="78"/>
      <c r="X6744" s="78"/>
      <c r="Y6744" s="78"/>
      <c r="Z6744" s="78"/>
      <c r="AA6744" s="77"/>
      <c r="AB6744" s="77"/>
      <c r="AC6744" s="78"/>
      <c r="AD6744" s="104"/>
      <c r="AE6744" s="78"/>
      <c r="AF6744" s="104"/>
      <c r="AG6744" s="78"/>
      <c r="AH6744" s="104"/>
      <c r="AI6744" s="78"/>
      <c r="AJ6744" s="104"/>
      <c r="AK6744" s="78"/>
      <c r="AL6744" s="78"/>
      <c r="AM6744" s="8"/>
      <c r="AN6744" s="78"/>
      <c r="AO6744" s="78"/>
      <c r="AP6744" s="78"/>
      <c r="AQ6744" s="78"/>
      <c r="AR6744" s="78"/>
      <c r="AS6744" s="78"/>
      <c r="AT6744" s="78"/>
      <c r="AU6744" s="78"/>
      <c r="AV6744" s="78"/>
      <c r="AW6744" s="77"/>
      <c r="AX6744" s="144"/>
      <c r="AY6744" s="144"/>
      <c r="AZ6744" s="144"/>
      <c r="BA6744" s="54"/>
      <c r="BB6744" s="54"/>
    </row>
    <row r="6745" spans="2:54" x14ac:dyDescent="0.25">
      <c r="B6745" s="77"/>
      <c r="C6745" s="77"/>
      <c r="D6745" s="77"/>
      <c r="E6745" s="77"/>
      <c r="F6745" s="77"/>
      <c r="G6745" s="77"/>
      <c r="I6745" s="78"/>
      <c r="K6745" s="78"/>
      <c r="L6745" s="77"/>
      <c r="M6745" s="78"/>
      <c r="N6745" s="78"/>
      <c r="O6745" s="78"/>
      <c r="P6745" s="78"/>
      <c r="Q6745" s="144"/>
      <c r="R6745" s="78"/>
      <c r="S6745" s="78"/>
      <c r="T6745" s="78"/>
      <c r="U6745" s="78"/>
      <c r="V6745" s="219"/>
      <c r="W6745" s="78"/>
      <c r="X6745" s="78"/>
      <c r="Y6745" s="78"/>
      <c r="Z6745" s="78"/>
      <c r="AA6745" s="77"/>
      <c r="AB6745" s="77"/>
      <c r="AC6745" s="78"/>
      <c r="AD6745" s="104"/>
      <c r="AE6745" s="78"/>
      <c r="AF6745" s="104"/>
      <c r="AG6745" s="78"/>
      <c r="AH6745" s="104"/>
      <c r="AI6745" s="78"/>
      <c r="AJ6745" s="104"/>
      <c r="AK6745" s="78"/>
      <c r="AL6745" s="78"/>
      <c r="AM6745" s="8"/>
      <c r="AN6745" s="78"/>
      <c r="AO6745" s="78"/>
      <c r="AP6745" s="78"/>
      <c r="AQ6745" s="78"/>
      <c r="AR6745" s="78"/>
      <c r="AS6745" s="78"/>
      <c r="AT6745" s="78"/>
      <c r="AU6745" s="78"/>
      <c r="AV6745" s="78"/>
      <c r="AW6745" s="77"/>
      <c r="AX6745" s="144"/>
      <c r="AY6745" s="144"/>
      <c r="AZ6745" s="144"/>
      <c r="BA6745" s="54"/>
      <c r="BB6745" s="54"/>
    </row>
    <row r="6746" spans="2:54" x14ac:dyDescent="0.25">
      <c r="B6746" s="77"/>
      <c r="C6746" s="77"/>
      <c r="D6746" s="77"/>
      <c r="E6746" s="77"/>
      <c r="F6746" s="77"/>
      <c r="G6746" s="77"/>
      <c r="I6746" s="78"/>
      <c r="K6746" s="78"/>
      <c r="L6746" s="77"/>
      <c r="M6746" s="78"/>
      <c r="N6746" s="78"/>
      <c r="O6746" s="78"/>
      <c r="P6746" s="78"/>
      <c r="Q6746" s="144"/>
      <c r="R6746" s="78"/>
      <c r="S6746" s="78"/>
      <c r="T6746" s="78"/>
      <c r="U6746" s="78"/>
      <c r="V6746" s="219"/>
      <c r="W6746" s="78"/>
      <c r="X6746" s="78"/>
      <c r="Y6746" s="78"/>
      <c r="Z6746" s="78"/>
      <c r="AA6746" s="77"/>
      <c r="AB6746" s="77"/>
      <c r="AC6746" s="78"/>
      <c r="AD6746" s="104"/>
      <c r="AE6746" s="78"/>
      <c r="AF6746" s="104"/>
      <c r="AG6746" s="78"/>
      <c r="AH6746" s="104"/>
      <c r="AI6746" s="78"/>
      <c r="AJ6746" s="104"/>
      <c r="AK6746" s="78"/>
      <c r="AL6746" s="78"/>
      <c r="AM6746" s="8"/>
      <c r="AN6746" s="78"/>
      <c r="AO6746" s="78"/>
      <c r="AP6746" s="78"/>
      <c r="AQ6746" s="78"/>
      <c r="AR6746" s="78"/>
      <c r="AS6746" s="78"/>
      <c r="AT6746" s="78"/>
      <c r="AU6746" s="78"/>
      <c r="AV6746" s="78"/>
      <c r="AW6746" s="77"/>
      <c r="AX6746" s="144"/>
      <c r="AY6746" s="144"/>
      <c r="AZ6746" s="144"/>
      <c r="BA6746" s="54"/>
      <c r="BB6746" s="54"/>
    </row>
    <row r="6747" spans="2:54" x14ac:dyDescent="0.25">
      <c r="B6747" s="77"/>
      <c r="C6747" s="77"/>
      <c r="D6747" s="77"/>
      <c r="E6747" s="77"/>
      <c r="F6747" s="77"/>
      <c r="G6747" s="77"/>
      <c r="I6747" s="78"/>
      <c r="K6747" s="78"/>
      <c r="L6747" s="77"/>
      <c r="M6747" s="78"/>
      <c r="N6747" s="78"/>
      <c r="O6747" s="78"/>
      <c r="P6747" s="78"/>
      <c r="Q6747" s="144"/>
      <c r="R6747" s="78"/>
      <c r="S6747" s="78"/>
      <c r="T6747" s="78"/>
      <c r="U6747" s="78"/>
      <c r="V6747" s="219"/>
      <c r="W6747" s="78"/>
      <c r="X6747" s="78"/>
      <c r="Y6747" s="78"/>
      <c r="Z6747" s="78"/>
      <c r="AA6747" s="77"/>
      <c r="AB6747" s="77"/>
      <c r="AC6747" s="78"/>
      <c r="AD6747" s="104"/>
      <c r="AE6747" s="78"/>
      <c r="AF6747" s="104"/>
      <c r="AG6747" s="78"/>
      <c r="AH6747" s="104"/>
      <c r="AI6747" s="78"/>
      <c r="AJ6747" s="104"/>
      <c r="AK6747" s="78"/>
      <c r="AL6747" s="78"/>
      <c r="AM6747" s="8"/>
      <c r="AN6747" s="78"/>
      <c r="AO6747" s="78"/>
      <c r="AP6747" s="78"/>
      <c r="AQ6747" s="78"/>
      <c r="AR6747" s="78"/>
      <c r="AS6747" s="78"/>
      <c r="AT6747" s="78"/>
      <c r="AU6747" s="78"/>
      <c r="AV6747" s="78"/>
      <c r="AW6747" s="77"/>
      <c r="AX6747" s="144"/>
      <c r="AY6747" s="144"/>
      <c r="AZ6747" s="144"/>
      <c r="BA6747" s="54"/>
      <c r="BB6747" s="54"/>
    </row>
    <row r="6748" spans="2:54" x14ac:dyDescent="0.25">
      <c r="B6748" s="77"/>
      <c r="C6748" s="77"/>
      <c r="D6748" s="77"/>
      <c r="E6748" s="77"/>
      <c r="F6748" s="77"/>
      <c r="G6748" s="77"/>
      <c r="I6748" s="78"/>
      <c r="K6748" s="78"/>
      <c r="L6748" s="77"/>
      <c r="M6748" s="78"/>
      <c r="N6748" s="78"/>
      <c r="O6748" s="78"/>
      <c r="P6748" s="78"/>
      <c r="Q6748" s="144"/>
      <c r="R6748" s="78"/>
      <c r="S6748" s="78"/>
      <c r="T6748" s="78"/>
      <c r="U6748" s="78"/>
      <c r="V6748" s="219"/>
      <c r="W6748" s="78"/>
      <c r="X6748" s="78"/>
      <c r="Y6748" s="78"/>
      <c r="Z6748" s="78"/>
      <c r="AA6748" s="77"/>
      <c r="AB6748" s="77"/>
      <c r="AC6748" s="78"/>
      <c r="AD6748" s="104"/>
      <c r="AE6748" s="78"/>
      <c r="AF6748" s="104"/>
      <c r="AG6748" s="78"/>
      <c r="AH6748" s="104"/>
      <c r="AI6748" s="78"/>
      <c r="AJ6748" s="104"/>
      <c r="AK6748" s="78"/>
      <c r="AL6748" s="78"/>
      <c r="AM6748" s="8"/>
      <c r="AN6748" s="78"/>
      <c r="AO6748" s="78"/>
      <c r="AP6748" s="78"/>
      <c r="AQ6748" s="78"/>
      <c r="AR6748" s="78"/>
      <c r="AS6748" s="78"/>
      <c r="AT6748" s="78"/>
      <c r="AU6748" s="78"/>
      <c r="AV6748" s="78"/>
      <c r="AW6748" s="77"/>
      <c r="AX6748" s="144"/>
      <c r="AY6748" s="144"/>
      <c r="AZ6748" s="144"/>
      <c r="BA6748" s="54"/>
      <c r="BB6748" s="54"/>
    </row>
    <row r="6749" spans="2:54" x14ac:dyDescent="0.25">
      <c r="B6749" s="77"/>
      <c r="C6749" s="77"/>
      <c r="D6749" s="77"/>
      <c r="E6749" s="77"/>
      <c r="F6749" s="77"/>
      <c r="G6749" s="77"/>
      <c r="I6749" s="78"/>
      <c r="K6749" s="78"/>
      <c r="L6749" s="77"/>
      <c r="M6749" s="78"/>
      <c r="N6749" s="78"/>
      <c r="O6749" s="78"/>
      <c r="P6749" s="78"/>
      <c r="Q6749" s="144"/>
      <c r="R6749" s="78"/>
      <c r="S6749" s="78"/>
      <c r="T6749" s="78"/>
      <c r="U6749" s="78"/>
      <c r="V6749" s="219"/>
      <c r="W6749" s="78"/>
      <c r="X6749" s="78"/>
      <c r="Y6749" s="78"/>
      <c r="Z6749" s="78"/>
      <c r="AA6749" s="77"/>
      <c r="AB6749" s="77"/>
      <c r="AC6749" s="78"/>
      <c r="AD6749" s="104"/>
      <c r="AE6749" s="78"/>
      <c r="AF6749" s="104"/>
      <c r="AG6749" s="78"/>
      <c r="AH6749" s="104"/>
      <c r="AI6749" s="78"/>
      <c r="AJ6749" s="104"/>
      <c r="AK6749" s="78"/>
      <c r="AL6749" s="78"/>
      <c r="AM6749" s="8"/>
      <c r="AN6749" s="78"/>
      <c r="AO6749" s="78"/>
      <c r="AP6749" s="78"/>
      <c r="AQ6749" s="78"/>
      <c r="AR6749" s="78"/>
      <c r="AS6749" s="78"/>
      <c r="AT6749" s="78"/>
      <c r="AU6749" s="78"/>
      <c r="AV6749" s="78"/>
      <c r="AW6749" s="77"/>
      <c r="AX6749" s="144"/>
      <c r="AY6749" s="144"/>
      <c r="AZ6749" s="144"/>
      <c r="BA6749" s="54"/>
      <c r="BB6749" s="54"/>
    </row>
    <row r="6750" spans="2:54" x14ac:dyDescent="0.25">
      <c r="B6750" s="77"/>
      <c r="C6750" s="77"/>
      <c r="D6750" s="77"/>
      <c r="E6750" s="77"/>
      <c r="F6750" s="77"/>
      <c r="G6750" s="77"/>
      <c r="I6750" s="78"/>
      <c r="K6750" s="78"/>
      <c r="L6750" s="77"/>
      <c r="M6750" s="78"/>
      <c r="N6750" s="78"/>
      <c r="O6750" s="78"/>
      <c r="P6750" s="78"/>
      <c r="Q6750" s="144"/>
      <c r="R6750" s="78"/>
      <c r="S6750" s="78"/>
      <c r="T6750" s="78"/>
      <c r="U6750" s="78"/>
      <c r="V6750" s="219"/>
      <c r="W6750" s="78"/>
      <c r="X6750" s="78"/>
      <c r="Y6750" s="78"/>
      <c r="Z6750" s="78"/>
      <c r="AA6750" s="77"/>
      <c r="AB6750" s="77"/>
      <c r="AC6750" s="78"/>
      <c r="AD6750" s="104"/>
      <c r="AE6750" s="78"/>
      <c r="AF6750" s="104"/>
      <c r="AG6750" s="78"/>
      <c r="AH6750" s="104"/>
      <c r="AI6750" s="78"/>
      <c r="AJ6750" s="104"/>
      <c r="AK6750" s="78"/>
      <c r="AL6750" s="78"/>
      <c r="AM6750" s="8"/>
      <c r="AN6750" s="78"/>
      <c r="AO6750" s="78"/>
      <c r="AP6750" s="78"/>
      <c r="AQ6750" s="78"/>
      <c r="AR6750" s="78"/>
      <c r="AS6750" s="78"/>
      <c r="AT6750" s="78"/>
      <c r="AU6750" s="78"/>
      <c r="AV6750" s="78"/>
      <c r="AW6750" s="77"/>
      <c r="AX6750" s="144"/>
      <c r="AY6750" s="144"/>
      <c r="AZ6750" s="144"/>
      <c r="BA6750" s="54"/>
      <c r="BB6750" s="54"/>
    </row>
    <row r="6751" spans="2:54" x14ac:dyDescent="0.25">
      <c r="B6751" s="77"/>
      <c r="C6751" s="77"/>
      <c r="D6751" s="77"/>
      <c r="E6751" s="77"/>
      <c r="F6751" s="77"/>
      <c r="G6751" s="77"/>
      <c r="I6751" s="78"/>
      <c r="K6751" s="78"/>
      <c r="L6751" s="77"/>
      <c r="M6751" s="78"/>
      <c r="N6751" s="78"/>
      <c r="O6751" s="78"/>
      <c r="P6751" s="78"/>
      <c r="Q6751" s="144"/>
      <c r="R6751" s="78"/>
      <c r="S6751" s="78"/>
      <c r="T6751" s="78"/>
      <c r="U6751" s="78"/>
      <c r="V6751" s="219"/>
      <c r="W6751" s="78"/>
      <c r="X6751" s="78"/>
      <c r="Y6751" s="78"/>
      <c r="Z6751" s="78"/>
      <c r="AA6751" s="77"/>
      <c r="AB6751" s="77"/>
      <c r="AC6751" s="78"/>
      <c r="AD6751" s="104"/>
      <c r="AE6751" s="78"/>
      <c r="AF6751" s="104"/>
      <c r="AG6751" s="78"/>
      <c r="AH6751" s="104"/>
      <c r="AI6751" s="78"/>
      <c r="AJ6751" s="104"/>
      <c r="AK6751" s="78"/>
      <c r="AL6751" s="78"/>
      <c r="AM6751" s="8"/>
      <c r="AN6751" s="78"/>
      <c r="AO6751" s="78"/>
      <c r="AP6751" s="78"/>
      <c r="AQ6751" s="78"/>
      <c r="AR6751" s="78"/>
      <c r="AS6751" s="78"/>
      <c r="AT6751" s="78"/>
      <c r="AU6751" s="78"/>
      <c r="AV6751" s="78"/>
      <c r="AW6751" s="77"/>
      <c r="AX6751" s="144"/>
      <c r="AY6751" s="144"/>
      <c r="AZ6751" s="144"/>
      <c r="BA6751" s="54"/>
      <c r="BB6751" s="54"/>
    </row>
    <row r="6752" spans="2:54" x14ac:dyDescent="0.25">
      <c r="B6752" s="77"/>
      <c r="C6752" s="77"/>
      <c r="D6752" s="77"/>
      <c r="E6752" s="77"/>
      <c r="F6752" s="77"/>
      <c r="G6752" s="77"/>
      <c r="I6752" s="78"/>
      <c r="K6752" s="78"/>
      <c r="L6752" s="77"/>
      <c r="M6752" s="78"/>
      <c r="N6752" s="78"/>
      <c r="O6752" s="78"/>
      <c r="P6752" s="78"/>
      <c r="Q6752" s="144"/>
      <c r="R6752" s="78"/>
      <c r="S6752" s="78"/>
      <c r="T6752" s="78"/>
      <c r="U6752" s="78"/>
      <c r="V6752" s="219"/>
      <c r="W6752" s="78"/>
      <c r="X6752" s="78"/>
      <c r="Y6752" s="78"/>
      <c r="Z6752" s="78"/>
      <c r="AA6752" s="77"/>
      <c r="AB6752" s="77"/>
      <c r="AC6752" s="78"/>
      <c r="AD6752" s="104"/>
      <c r="AE6752" s="78"/>
      <c r="AF6752" s="104"/>
      <c r="AG6752" s="78"/>
      <c r="AH6752" s="104"/>
      <c r="AI6752" s="78"/>
      <c r="AJ6752" s="104"/>
      <c r="AK6752" s="78"/>
      <c r="AL6752" s="78"/>
      <c r="AM6752" s="8"/>
      <c r="AN6752" s="78"/>
      <c r="AO6752" s="78"/>
      <c r="AP6752" s="78"/>
      <c r="AQ6752" s="78"/>
      <c r="AR6752" s="78"/>
      <c r="AS6752" s="78"/>
      <c r="AT6752" s="78"/>
      <c r="AU6752" s="78"/>
      <c r="AV6752" s="78"/>
      <c r="AW6752" s="77"/>
      <c r="AX6752" s="144"/>
      <c r="AY6752" s="144"/>
      <c r="AZ6752" s="144"/>
      <c r="BA6752" s="54"/>
      <c r="BB6752" s="54"/>
    </row>
    <row r="6753" spans="2:54" x14ac:dyDescent="0.25">
      <c r="B6753" s="77"/>
      <c r="C6753" s="77"/>
      <c r="D6753" s="77"/>
      <c r="E6753" s="77"/>
      <c r="F6753" s="77"/>
      <c r="G6753" s="77"/>
      <c r="I6753" s="78"/>
      <c r="K6753" s="78"/>
      <c r="L6753" s="77"/>
      <c r="M6753" s="78"/>
      <c r="N6753" s="78"/>
      <c r="O6753" s="78"/>
      <c r="P6753" s="78"/>
      <c r="Q6753" s="144"/>
      <c r="R6753" s="78"/>
      <c r="S6753" s="78"/>
      <c r="T6753" s="78"/>
      <c r="U6753" s="78"/>
      <c r="V6753" s="219"/>
      <c r="W6753" s="78"/>
      <c r="X6753" s="78"/>
      <c r="Y6753" s="78"/>
      <c r="Z6753" s="78"/>
      <c r="AA6753" s="77"/>
      <c r="AB6753" s="77"/>
      <c r="AC6753" s="78"/>
      <c r="AD6753" s="104"/>
      <c r="AE6753" s="78"/>
      <c r="AF6753" s="104"/>
      <c r="AG6753" s="78"/>
      <c r="AH6753" s="104"/>
      <c r="AI6753" s="78"/>
      <c r="AJ6753" s="104"/>
      <c r="AK6753" s="78"/>
      <c r="AL6753" s="78"/>
      <c r="AM6753" s="8"/>
      <c r="AN6753" s="78"/>
      <c r="AO6753" s="78"/>
      <c r="AP6753" s="78"/>
      <c r="AQ6753" s="78"/>
      <c r="AR6753" s="78"/>
      <c r="AS6753" s="78"/>
      <c r="AT6753" s="78"/>
      <c r="AU6753" s="78"/>
      <c r="AV6753" s="78"/>
      <c r="AW6753" s="77"/>
      <c r="AX6753" s="144"/>
      <c r="AY6753" s="144"/>
      <c r="AZ6753" s="144"/>
      <c r="BA6753" s="54"/>
      <c r="BB6753" s="54"/>
    </row>
    <row r="6754" spans="2:54" x14ac:dyDescent="0.25">
      <c r="B6754" s="77"/>
      <c r="C6754" s="77"/>
      <c r="D6754" s="77"/>
      <c r="E6754" s="77"/>
      <c r="F6754" s="77"/>
      <c r="G6754" s="77"/>
      <c r="I6754" s="78"/>
      <c r="K6754" s="78"/>
      <c r="L6754" s="77"/>
      <c r="M6754" s="78"/>
      <c r="N6754" s="78"/>
      <c r="O6754" s="78"/>
      <c r="P6754" s="78"/>
      <c r="Q6754" s="144"/>
      <c r="R6754" s="78"/>
      <c r="S6754" s="78"/>
      <c r="T6754" s="78"/>
      <c r="U6754" s="78"/>
      <c r="V6754" s="219"/>
      <c r="W6754" s="78"/>
      <c r="X6754" s="78"/>
      <c r="Y6754" s="78"/>
      <c r="Z6754" s="78"/>
      <c r="AA6754" s="77"/>
      <c r="AB6754" s="77"/>
      <c r="AC6754" s="78"/>
      <c r="AD6754" s="104"/>
      <c r="AE6754" s="78"/>
      <c r="AF6754" s="104"/>
      <c r="AG6754" s="78"/>
      <c r="AH6754" s="104"/>
      <c r="AI6754" s="78"/>
      <c r="AJ6754" s="104"/>
      <c r="AK6754" s="78"/>
      <c r="AL6754" s="78"/>
      <c r="AM6754" s="8"/>
      <c r="AN6754" s="78"/>
      <c r="AO6754" s="78"/>
      <c r="AP6754" s="78"/>
      <c r="AQ6754" s="78"/>
      <c r="AR6754" s="78"/>
      <c r="AS6754" s="78"/>
      <c r="AT6754" s="78"/>
      <c r="AU6754" s="78"/>
      <c r="AV6754" s="78"/>
      <c r="AW6754" s="77"/>
      <c r="AX6754" s="144"/>
      <c r="AY6754" s="144"/>
      <c r="AZ6754" s="144"/>
      <c r="BA6754" s="54"/>
      <c r="BB6754" s="54"/>
    </row>
    <row r="6755" spans="2:54" x14ac:dyDescent="0.25">
      <c r="B6755" s="77"/>
      <c r="C6755" s="77"/>
      <c r="D6755" s="77"/>
      <c r="E6755" s="77"/>
      <c r="F6755" s="77"/>
      <c r="G6755" s="77"/>
      <c r="I6755" s="78"/>
      <c r="K6755" s="78"/>
      <c r="L6755" s="77"/>
      <c r="M6755" s="78"/>
      <c r="N6755" s="78"/>
      <c r="O6755" s="78"/>
      <c r="P6755" s="78"/>
      <c r="Q6755" s="144"/>
      <c r="R6755" s="78"/>
      <c r="S6755" s="78"/>
      <c r="T6755" s="78"/>
      <c r="U6755" s="78"/>
      <c r="V6755" s="219"/>
      <c r="W6755" s="78"/>
      <c r="X6755" s="78"/>
      <c r="Y6755" s="78"/>
      <c r="Z6755" s="78"/>
      <c r="AA6755" s="77"/>
      <c r="AB6755" s="77"/>
      <c r="AC6755" s="78"/>
      <c r="AD6755" s="104"/>
      <c r="AE6755" s="78"/>
      <c r="AF6755" s="104"/>
      <c r="AG6755" s="78"/>
      <c r="AH6755" s="104"/>
      <c r="AI6755" s="78"/>
      <c r="AJ6755" s="104"/>
      <c r="AK6755" s="78"/>
      <c r="AL6755" s="78"/>
      <c r="AM6755" s="8"/>
      <c r="AN6755" s="78"/>
      <c r="AO6755" s="78"/>
      <c r="AP6755" s="78"/>
      <c r="AQ6755" s="78"/>
      <c r="AR6755" s="78"/>
      <c r="AS6755" s="78"/>
      <c r="AT6755" s="78"/>
      <c r="AU6755" s="78"/>
      <c r="AV6755" s="78"/>
      <c r="AW6755" s="77"/>
      <c r="AX6755" s="144"/>
      <c r="AY6755" s="144"/>
      <c r="AZ6755" s="144"/>
      <c r="BA6755" s="54"/>
      <c r="BB6755" s="54"/>
    </row>
    <row r="6756" spans="2:54" x14ac:dyDescent="0.25">
      <c r="B6756" s="77"/>
      <c r="C6756" s="77"/>
      <c r="D6756" s="77"/>
      <c r="E6756" s="77"/>
      <c r="F6756" s="77"/>
      <c r="G6756" s="77"/>
      <c r="I6756" s="78"/>
      <c r="K6756" s="78"/>
      <c r="L6756" s="77"/>
      <c r="M6756" s="78"/>
      <c r="N6756" s="78"/>
      <c r="O6756" s="78"/>
      <c r="P6756" s="78"/>
      <c r="Q6756" s="144"/>
      <c r="R6756" s="78"/>
      <c r="S6756" s="78"/>
      <c r="T6756" s="78"/>
      <c r="U6756" s="78"/>
      <c r="V6756" s="219"/>
      <c r="W6756" s="78"/>
      <c r="X6756" s="78"/>
      <c r="Y6756" s="78"/>
      <c r="Z6756" s="78"/>
      <c r="AA6756" s="77"/>
      <c r="AB6756" s="77"/>
      <c r="AC6756" s="78"/>
      <c r="AD6756" s="104"/>
      <c r="AE6756" s="78"/>
      <c r="AF6756" s="104"/>
      <c r="AG6756" s="78"/>
      <c r="AH6756" s="104"/>
      <c r="AI6756" s="78"/>
      <c r="AJ6756" s="104"/>
      <c r="AK6756" s="78"/>
      <c r="AL6756" s="78"/>
      <c r="AM6756" s="8"/>
      <c r="AN6756" s="78"/>
      <c r="AO6756" s="78"/>
      <c r="AP6756" s="78"/>
      <c r="AQ6756" s="78"/>
      <c r="AR6756" s="78"/>
      <c r="AS6756" s="78"/>
      <c r="AT6756" s="78"/>
      <c r="AU6756" s="78"/>
      <c r="AV6756" s="78"/>
      <c r="AW6756" s="77"/>
      <c r="AX6756" s="144"/>
      <c r="AY6756" s="144"/>
      <c r="AZ6756" s="144"/>
      <c r="BA6756" s="54"/>
      <c r="BB6756" s="54"/>
    </row>
    <row r="6757" spans="2:54" x14ac:dyDescent="0.25">
      <c r="B6757" s="77"/>
      <c r="C6757" s="77"/>
      <c r="D6757" s="77"/>
      <c r="E6757" s="77"/>
      <c r="F6757" s="77"/>
      <c r="G6757" s="77"/>
      <c r="I6757" s="78"/>
      <c r="K6757" s="78"/>
      <c r="L6757" s="77"/>
      <c r="M6757" s="78"/>
      <c r="N6757" s="78"/>
      <c r="O6757" s="78"/>
      <c r="P6757" s="78"/>
      <c r="Q6757" s="144"/>
      <c r="R6757" s="78"/>
      <c r="S6757" s="78"/>
      <c r="T6757" s="78"/>
      <c r="U6757" s="78"/>
      <c r="V6757" s="219"/>
      <c r="W6757" s="78"/>
      <c r="X6757" s="78"/>
      <c r="Y6757" s="78"/>
      <c r="Z6757" s="78"/>
      <c r="AA6757" s="77"/>
      <c r="AB6757" s="77"/>
      <c r="AC6757" s="78"/>
      <c r="AD6757" s="104"/>
      <c r="AE6757" s="78"/>
      <c r="AF6757" s="104"/>
      <c r="AG6757" s="78"/>
      <c r="AH6757" s="104"/>
      <c r="AI6757" s="78"/>
      <c r="AJ6757" s="104"/>
      <c r="AK6757" s="78"/>
      <c r="AL6757" s="78"/>
      <c r="AM6757" s="8"/>
      <c r="AN6757" s="78"/>
      <c r="AO6757" s="78"/>
      <c r="AP6757" s="78"/>
      <c r="AQ6757" s="78"/>
      <c r="AR6757" s="78"/>
      <c r="AS6757" s="78"/>
      <c r="AT6757" s="78"/>
      <c r="AU6757" s="78"/>
      <c r="AV6757" s="78"/>
      <c r="AW6757" s="77"/>
      <c r="AX6757" s="144"/>
      <c r="AY6757" s="144"/>
      <c r="AZ6757" s="144"/>
      <c r="BA6757" s="54"/>
      <c r="BB6757" s="54"/>
    </row>
    <row r="6758" spans="2:54" x14ac:dyDescent="0.25">
      <c r="B6758" s="77"/>
      <c r="C6758" s="77"/>
      <c r="D6758" s="77"/>
      <c r="E6758" s="77"/>
      <c r="F6758" s="77"/>
      <c r="G6758" s="77"/>
      <c r="I6758" s="78"/>
      <c r="K6758" s="78"/>
      <c r="L6758" s="77"/>
      <c r="M6758" s="78"/>
      <c r="N6758" s="78"/>
      <c r="O6758" s="78"/>
      <c r="P6758" s="78"/>
      <c r="Q6758" s="144"/>
      <c r="R6758" s="78"/>
      <c r="S6758" s="78"/>
      <c r="T6758" s="78"/>
      <c r="U6758" s="78"/>
      <c r="V6758" s="219"/>
      <c r="W6758" s="78"/>
      <c r="X6758" s="78"/>
      <c r="Y6758" s="78"/>
      <c r="Z6758" s="78"/>
      <c r="AA6758" s="77"/>
      <c r="AB6758" s="77"/>
      <c r="AC6758" s="78"/>
      <c r="AD6758" s="104"/>
      <c r="AE6758" s="78"/>
      <c r="AF6758" s="104"/>
      <c r="AG6758" s="78"/>
      <c r="AH6758" s="104"/>
      <c r="AI6758" s="78"/>
      <c r="AJ6758" s="104"/>
      <c r="AK6758" s="78"/>
      <c r="AL6758" s="78"/>
      <c r="AM6758" s="8"/>
      <c r="AN6758" s="78"/>
      <c r="AO6758" s="78"/>
      <c r="AP6758" s="78"/>
      <c r="AQ6758" s="78"/>
      <c r="AR6758" s="78"/>
      <c r="AS6758" s="78"/>
      <c r="AT6758" s="78"/>
      <c r="AU6758" s="78"/>
      <c r="AV6758" s="78"/>
      <c r="AW6758" s="77"/>
      <c r="AX6758" s="144"/>
      <c r="AY6758" s="144"/>
      <c r="AZ6758" s="144"/>
      <c r="BA6758" s="54"/>
      <c r="BB6758" s="54"/>
    </row>
    <row r="6759" spans="2:54" x14ac:dyDescent="0.25">
      <c r="B6759" s="77"/>
      <c r="C6759" s="77"/>
      <c r="D6759" s="77"/>
      <c r="E6759" s="77"/>
      <c r="F6759" s="77"/>
      <c r="G6759" s="77"/>
      <c r="I6759" s="78"/>
      <c r="K6759" s="78"/>
      <c r="L6759" s="77"/>
      <c r="M6759" s="78"/>
      <c r="N6759" s="78"/>
      <c r="O6759" s="78"/>
      <c r="P6759" s="78"/>
      <c r="Q6759" s="144"/>
      <c r="R6759" s="78"/>
      <c r="S6759" s="78"/>
      <c r="T6759" s="78"/>
      <c r="U6759" s="78"/>
      <c r="V6759" s="219"/>
      <c r="W6759" s="78"/>
      <c r="X6759" s="78"/>
      <c r="Y6759" s="78"/>
      <c r="Z6759" s="78"/>
      <c r="AA6759" s="77"/>
      <c r="AB6759" s="77"/>
      <c r="AC6759" s="78"/>
      <c r="AD6759" s="104"/>
      <c r="AE6759" s="78"/>
      <c r="AF6759" s="104"/>
      <c r="AG6759" s="78"/>
      <c r="AH6759" s="104"/>
      <c r="AI6759" s="78"/>
      <c r="AJ6759" s="104"/>
      <c r="AK6759" s="78"/>
      <c r="AL6759" s="78"/>
      <c r="AM6759" s="8"/>
      <c r="AN6759" s="78"/>
      <c r="AO6759" s="78"/>
      <c r="AP6759" s="78"/>
      <c r="AQ6759" s="78"/>
      <c r="AR6759" s="78"/>
      <c r="AS6759" s="78"/>
      <c r="AT6759" s="78"/>
      <c r="AU6759" s="78"/>
      <c r="AV6759" s="78"/>
      <c r="AW6759" s="77"/>
      <c r="AX6759" s="144"/>
      <c r="AY6759" s="144"/>
      <c r="AZ6759" s="144"/>
      <c r="BA6759" s="54"/>
      <c r="BB6759" s="54"/>
    </row>
    <row r="6760" spans="2:54" x14ac:dyDescent="0.25">
      <c r="B6760" s="77"/>
      <c r="C6760" s="77"/>
      <c r="D6760" s="77"/>
      <c r="E6760" s="77"/>
      <c r="F6760" s="77"/>
      <c r="G6760" s="77"/>
      <c r="I6760" s="78"/>
      <c r="K6760" s="78"/>
      <c r="L6760" s="77"/>
      <c r="M6760" s="78"/>
      <c r="N6760" s="78"/>
      <c r="O6760" s="78"/>
      <c r="P6760" s="78"/>
      <c r="Q6760" s="144"/>
      <c r="R6760" s="78"/>
      <c r="S6760" s="78"/>
      <c r="T6760" s="78"/>
      <c r="U6760" s="78"/>
      <c r="V6760" s="219"/>
      <c r="W6760" s="78"/>
      <c r="X6760" s="78"/>
      <c r="Y6760" s="78"/>
      <c r="Z6760" s="78"/>
      <c r="AA6760" s="77"/>
      <c r="AB6760" s="77"/>
      <c r="AC6760" s="78"/>
      <c r="AD6760" s="104"/>
      <c r="AE6760" s="78"/>
      <c r="AF6760" s="104"/>
      <c r="AG6760" s="78"/>
      <c r="AH6760" s="104"/>
      <c r="AI6760" s="78"/>
      <c r="AJ6760" s="104"/>
      <c r="AK6760" s="78"/>
      <c r="AL6760" s="78"/>
      <c r="AM6760" s="8"/>
      <c r="AN6760" s="78"/>
      <c r="AO6760" s="78"/>
      <c r="AP6760" s="78"/>
      <c r="AQ6760" s="78"/>
      <c r="AR6760" s="78"/>
      <c r="AS6760" s="78"/>
      <c r="AT6760" s="78"/>
      <c r="AU6760" s="78"/>
      <c r="AV6760" s="78"/>
      <c r="AW6760" s="77"/>
      <c r="AX6760" s="144"/>
      <c r="AY6760" s="144"/>
      <c r="AZ6760" s="144"/>
      <c r="BA6760" s="54"/>
      <c r="BB6760" s="54"/>
    </row>
    <row r="6761" spans="2:54" x14ac:dyDescent="0.25">
      <c r="B6761" s="77"/>
      <c r="C6761" s="77"/>
      <c r="D6761" s="77"/>
      <c r="E6761" s="77"/>
      <c r="F6761" s="77"/>
      <c r="G6761" s="77"/>
      <c r="I6761" s="78"/>
      <c r="K6761" s="78"/>
      <c r="L6761" s="77"/>
      <c r="M6761" s="78"/>
      <c r="N6761" s="78"/>
      <c r="O6761" s="78"/>
      <c r="P6761" s="78"/>
      <c r="Q6761" s="144"/>
      <c r="R6761" s="78"/>
      <c r="S6761" s="78"/>
      <c r="T6761" s="78"/>
      <c r="U6761" s="78"/>
      <c r="V6761" s="219"/>
      <c r="W6761" s="78"/>
      <c r="X6761" s="78"/>
      <c r="Y6761" s="78"/>
      <c r="Z6761" s="78"/>
      <c r="AA6761" s="77"/>
      <c r="AB6761" s="77"/>
      <c r="AC6761" s="78"/>
      <c r="AD6761" s="104"/>
      <c r="AE6761" s="78"/>
      <c r="AF6761" s="104"/>
      <c r="AG6761" s="78"/>
      <c r="AH6761" s="104"/>
      <c r="AI6761" s="78"/>
      <c r="AJ6761" s="104"/>
      <c r="AK6761" s="78"/>
      <c r="AL6761" s="78"/>
      <c r="AM6761" s="8"/>
      <c r="AN6761" s="78"/>
      <c r="AO6761" s="78"/>
      <c r="AP6761" s="78"/>
      <c r="AQ6761" s="78"/>
      <c r="AR6761" s="78"/>
      <c r="AS6761" s="78"/>
      <c r="AT6761" s="78"/>
      <c r="AU6761" s="78"/>
      <c r="AV6761" s="78"/>
      <c r="AW6761" s="77"/>
      <c r="AX6761" s="144"/>
      <c r="AY6761" s="144"/>
      <c r="AZ6761" s="144"/>
      <c r="BA6761" s="54"/>
      <c r="BB6761" s="54"/>
    </row>
    <row r="6762" spans="2:54" x14ac:dyDescent="0.25">
      <c r="B6762" s="77"/>
      <c r="C6762" s="77"/>
      <c r="D6762" s="77"/>
      <c r="E6762" s="77"/>
      <c r="F6762" s="77"/>
      <c r="G6762" s="77"/>
      <c r="I6762" s="78"/>
      <c r="K6762" s="78"/>
      <c r="L6762" s="77"/>
      <c r="M6762" s="78"/>
      <c r="N6762" s="78"/>
      <c r="O6762" s="78"/>
      <c r="P6762" s="78"/>
      <c r="Q6762" s="144"/>
      <c r="R6762" s="78"/>
      <c r="S6762" s="78"/>
      <c r="T6762" s="78"/>
      <c r="U6762" s="78"/>
      <c r="V6762" s="219"/>
      <c r="W6762" s="78"/>
      <c r="X6762" s="78"/>
      <c r="Y6762" s="78"/>
      <c r="Z6762" s="78"/>
      <c r="AA6762" s="77"/>
      <c r="AB6762" s="77"/>
      <c r="AC6762" s="78"/>
      <c r="AD6762" s="104"/>
      <c r="AE6762" s="78"/>
      <c r="AF6762" s="104"/>
      <c r="AG6762" s="78"/>
      <c r="AH6762" s="104"/>
      <c r="AI6762" s="78"/>
      <c r="AJ6762" s="104"/>
      <c r="AK6762" s="78"/>
      <c r="AL6762" s="78"/>
      <c r="AM6762" s="8"/>
      <c r="AN6762" s="78"/>
      <c r="AO6762" s="78"/>
      <c r="AP6762" s="78"/>
      <c r="AQ6762" s="78"/>
      <c r="AR6762" s="78"/>
      <c r="AS6762" s="78"/>
      <c r="AT6762" s="78"/>
      <c r="AU6762" s="78"/>
      <c r="AV6762" s="78"/>
      <c r="AW6762" s="77"/>
      <c r="AX6762" s="144"/>
      <c r="AY6762" s="144"/>
      <c r="AZ6762" s="144"/>
      <c r="BA6762" s="54"/>
      <c r="BB6762" s="54"/>
    </row>
    <row r="6763" spans="2:54" x14ac:dyDescent="0.25">
      <c r="B6763" s="77"/>
      <c r="C6763" s="77"/>
      <c r="D6763" s="77"/>
      <c r="E6763" s="77"/>
      <c r="F6763" s="77"/>
      <c r="G6763" s="77"/>
      <c r="I6763" s="78"/>
      <c r="K6763" s="78"/>
      <c r="L6763" s="77"/>
      <c r="M6763" s="78"/>
      <c r="N6763" s="78"/>
      <c r="O6763" s="78"/>
      <c r="P6763" s="78"/>
      <c r="Q6763" s="144"/>
      <c r="R6763" s="78"/>
      <c r="S6763" s="78"/>
      <c r="T6763" s="78"/>
      <c r="U6763" s="78"/>
      <c r="V6763" s="219"/>
      <c r="W6763" s="78"/>
      <c r="X6763" s="78"/>
      <c r="Y6763" s="78"/>
      <c r="Z6763" s="78"/>
      <c r="AA6763" s="77"/>
      <c r="AB6763" s="77"/>
      <c r="AC6763" s="78"/>
      <c r="AD6763" s="104"/>
      <c r="AE6763" s="78"/>
      <c r="AF6763" s="104"/>
      <c r="AG6763" s="78"/>
      <c r="AH6763" s="104"/>
      <c r="AI6763" s="78"/>
      <c r="AJ6763" s="104"/>
      <c r="AK6763" s="78"/>
      <c r="AL6763" s="78"/>
      <c r="AM6763" s="8"/>
      <c r="AN6763" s="78"/>
      <c r="AO6763" s="78"/>
      <c r="AP6763" s="78"/>
      <c r="AQ6763" s="78"/>
      <c r="AR6763" s="78"/>
      <c r="AS6763" s="78"/>
      <c r="AT6763" s="78"/>
      <c r="AU6763" s="78"/>
      <c r="AV6763" s="78"/>
      <c r="AW6763" s="77"/>
      <c r="AX6763" s="144"/>
      <c r="AY6763" s="144"/>
      <c r="AZ6763" s="144"/>
      <c r="BA6763" s="54"/>
      <c r="BB6763" s="54"/>
    </row>
    <row r="6764" spans="2:54" x14ac:dyDescent="0.25">
      <c r="B6764" s="77"/>
      <c r="C6764" s="77"/>
      <c r="D6764" s="77"/>
      <c r="E6764" s="77"/>
      <c r="F6764" s="77"/>
      <c r="G6764" s="77"/>
      <c r="I6764" s="78"/>
      <c r="K6764" s="78"/>
      <c r="L6764" s="77"/>
      <c r="M6764" s="78"/>
      <c r="N6764" s="78"/>
      <c r="O6764" s="78"/>
      <c r="P6764" s="78"/>
      <c r="Q6764" s="144"/>
      <c r="R6764" s="78"/>
      <c r="S6764" s="78"/>
      <c r="T6764" s="78"/>
      <c r="U6764" s="78"/>
      <c r="V6764" s="219"/>
      <c r="W6764" s="78"/>
      <c r="X6764" s="78"/>
      <c r="Y6764" s="78"/>
      <c r="Z6764" s="78"/>
      <c r="AA6764" s="77"/>
      <c r="AB6764" s="77"/>
      <c r="AC6764" s="78"/>
      <c r="AD6764" s="104"/>
      <c r="AE6764" s="78"/>
      <c r="AF6764" s="104"/>
      <c r="AG6764" s="78"/>
      <c r="AH6764" s="104"/>
      <c r="AI6764" s="78"/>
      <c r="AJ6764" s="104"/>
      <c r="AK6764" s="78"/>
      <c r="AL6764" s="78"/>
      <c r="AM6764" s="8"/>
      <c r="AN6764" s="78"/>
      <c r="AO6764" s="78"/>
      <c r="AP6764" s="78"/>
      <c r="AQ6764" s="78"/>
      <c r="AR6764" s="78"/>
      <c r="AS6764" s="78"/>
      <c r="AT6764" s="78"/>
      <c r="AU6764" s="78"/>
      <c r="AV6764" s="78"/>
      <c r="AW6764" s="77"/>
      <c r="AX6764" s="144"/>
      <c r="AY6764" s="144"/>
      <c r="AZ6764" s="144"/>
      <c r="BA6764" s="54"/>
      <c r="BB6764" s="54"/>
    </row>
    <row r="6765" spans="2:54" x14ac:dyDescent="0.25">
      <c r="B6765" s="77"/>
      <c r="C6765" s="77"/>
      <c r="D6765" s="77"/>
      <c r="E6765" s="77"/>
      <c r="F6765" s="77"/>
      <c r="G6765" s="77"/>
      <c r="I6765" s="78"/>
      <c r="K6765" s="78"/>
      <c r="L6765" s="77"/>
      <c r="M6765" s="78"/>
      <c r="N6765" s="78"/>
      <c r="O6765" s="78"/>
      <c r="P6765" s="78"/>
      <c r="Q6765" s="144"/>
      <c r="R6765" s="78"/>
      <c r="S6765" s="78"/>
      <c r="T6765" s="78"/>
      <c r="U6765" s="78"/>
      <c r="V6765" s="219"/>
      <c r="W6765" s="78"/>
      <c r="X6765" s="78"/>
      <c r="Y6765" s="78"/>
      <c r="Z6765" s="78"/>
      <c r="AA6765" s="77"/>
      <c r="AB6765" s="77"/>
      <c r="AC6765" s="78"/>
      <c r="AD6765" s="104"/>
      <c r="AE6765" s="78"/>
      <c r="AF6765" s="104"/>
      <c r="AG6765" s="78"/>
      <c r="AH6765" s="104"/>
      <c r="AI6765" s="78"/>
      <c r="AJ6765" s="104"/>
      <c r="AK6765" s="78"/>
      <c r="AL6765" s="78"/>
      <c r="AM6765" s="8"/>
      <c r="AN6765" s="78"/>
      <c r="AO6765" s="78"/>
      <c r="AP6765" s="78"/>
      <c r="AQ6765" s="78"/>
      <c r="AR6765" s="78"/>
      <c r="AS6765" s="78"/>
      <c r="AT6765" s="78"/>
      <c r="AU6765" s="78"/>
      <c r="AV6765" s="78"/>
      <c r="AW6765" s="77"/>
      <c r="AX6765" s="144"/>
      <c r="AY6765" s="144"/>
      <c r="AZ6765" s="144"/>
      <c r="BA6765" s="54"/>
      <c r="BB6765" s="54"/>
    </row>
    <row r="6766" spans="2:54" x14ac:dyDescent="0.25">
      <c r="B6766" s="77"/>
      <c r="C6766" s="77"/>
      <c r="D6766" s="77"/>
      <c r="E6766" s="77"/>
      <c r="F6766" s="77"/>
      <c r="G6766" s="77"/>
      <c r="I6766" s="78"/>
      <c r="K6766" s="78"/>
      <c r="L6766" s="77"/>
      <c r="M6766" s="78"/>
      <c r="N6766" s="78"/>
      <c r="O6766" s="78"/>
      <c r="P6766" s="78"/>
      <c r="Q6766" s="144"/>
      <c r="R6766" s="78"/>
      <c r="S6766" s="78"/>
      <c r="T6766" s="78"/>
      <c r="U6766" s="78"/>
      <c r="V6766" s="219"/>
      <c r="W6766" s="78"/>
      <c r="X6766" s="78"/>
      <c r="Y6766" s="78"/>
      <c r="Z6766" s="78"/>
      <c r="AA6766" s="77"/>
      <c r="AB6766" s="77"/>
      <c r="AC6766" s="78"/>
      <c r="AD6766" s="104"/>
      <c r="AE6766" s="78"/>
      <c r="AF6766" s="104"/>
      <c r="AG6766" s="78"/>
      <c r="AH6766" s="104"/>
      <c r="AI6766" s="78"/>
      <c r="AJ6766" s="104"/>
      <c r="AK6766" s="78"/>
      <c r="AL6766" s="78"/>
      <c r="AM6766" s="8"/>
      <c r="AN6766" s="78"/>
      <c r="AO6766" s="78"/>
      <c r="AP6766" s="78"/>
      <c r="AQ6766" s="78"/>
      <c r="AR6766" s="78"/>
      <c r="AS6766" s="78"/>
      <c r="AT6766" s="78"/>
      <c r="AU6766" s="78"/>
      <c r="AV6766" s="78"/>
      <c r="AW6766" s="77"/>
      <c r="AX6766" s="144"/>
      <c r="AY6766" s="144"/>
      <c r="AZ6766" s="144"/>
      <c r="BA6766" s="54"/>
      <c r="BB6766" s="54"/>
    </row>
    <row r="6767" spans="2:54" x14ac:dyDescent="0.25">
      <c r="B6767" s="77"/>
      <c r="C6767" s="77"/>
      <c r="D6767" s="77"/>
      <c r="E6767" s="77"/>
      <c r="F6767" s="77"/>
      <c r="G6767" s="77"/>
      <c r="I6767" s="78"/>
      <c r="K6767" s="78"/>
      <c r="L6767" s="77"/>
      <c r="M6767" s="78"/>
      <c r="N6767" s="78"/>
      <c r="O6767" s="78"/>
      <c r="P6767" s="78"/>
      <c r="Q6767" s="144"/>
      <c r="R6767" s="78"/>
      <c r="S6767" s="78"/>
      <c r="T6767" s="78"/>
      <c r="U6767" s="78"/>
      <c r="V6767" s="219"/>
      <c r="W6767" s="78"/>
      <c r="X6767" s="78"/>
      <c r="Y6767" s="78"/>
      <c r="Z6767" s="78"/>
      <c r="AA6767" s="77"/>
      <c r="AB6767" s="77"/>
      <c r="AC6767" s="78"/>
      <c r="AD6767" s="104"/>
      <c r="AE6767" s="78"/>
      <c r="AF6767" s="104"/>
      <c r="AG6767" s="78"/>
      <c r="AH6767" s="104"/>
      <c r="AI6767" s="78"/>
      <c r="AJ6767" s="104"/>
      <c r="AK6767" s="78"/>
      <c r="AL6767" s="78"/>
      <c r="AM6767" s="8"/>
      <c r="AN6767" s="78"/>
      <c r="AO6767" s="78"/>
      <c r="AP6767" s="78"/>
      <c r="AQ6767" s="78"/>
      <c r="AR6767" s="78"/>
      <c r="AS6767" s="78"/>
      <c r="AT6767" s="78"/>
      <c r="AU6767" s="78"/>
      <c r="AV6767" s="78"/>
      <c r="AW6767" s="77"/>
      <c r="AX6767" s="144"/>
      <c r="AY6767" s="144"/>
      <c r="AZ6767" s="144"/>
      <c r="BA6767" s="54"/>
      <c r="BB6767" s="54"/>
    </row>
    <row r="6768" spans="2:54" x14ac:dyDescent="0.25">
      <c r="B6768" s="77"/>
      <c r="C6768" s="77"/>
      <c r="D6768" s="77"/>
      <c r="E6768" s="77"/>
      <c r="F6768" s="77"/>
      <c r="G6768" s="77"/>
      <c r="I6768" s="78"/>
      <c r="K6768" s="78"/>
      <c r="L6768" s="77"/>
      <c r="M6768" s="78"/>
      <c r="N6768" s="78"/>
      <c r="O6768" s="78"/>
      <c r="P6768" s="78"/>
      <c r="Q6768" s="144"/>
      <c r="R6768" s="78"/>
      <c r="S6768" s="78"/>
      <c r="T6768" s="78"/>
      <c r="U6768" s="78"/>
      <c r="V6768" s="219"/>
      <c r="W6768" s="78"/>
      <c r="X6768" s="78"/>
      <c r="Y6768" s="78"/>
      <c r="Z6768" s="78"/>
      <c r="AA6768" s="77"/>
      <c r="AB6768" s="77"/>
      <c r="AC6768" s="78"/>
      <c r="AD6768" s="104"/>
      <c r="AE6768" s="78"/>
      <c r="AF6768" s="104"/>
      <c r="AG6768" s="78"/>
      <c r="AH6768" s="104"/>
      <c r="AI6768" s="78"/>
      <c r="AJ6768" s="104"/>
      <c r="AK6768" s="78"/>
      <c r="AL6768" s="78"/>
      <c r="AM6768" s="8"/>
      <c r="AN6768" s="78"/>
      <c r="AO6768" s="78"/>
      <c r="AP6768" s="78"/>
      <c r="AQ6768" s="78"/>
      <c r="AR6768" s="78"/>
      <c r="AS6768" s="78"/>
      <c r="AT6768" s="78"/>
      <c r="AU6768" s="78"/>
      <c r="AV6768" s="78"/>
      <c r="AW6768" s="77"/>
      <c r="AX6768" s="144"/>
      <c r="AY6768" s="144"/>
      <c r="AZ6768" s="144"/>
      <c r="BA6768" s="54"/>
      <c r="BB6768" s="54"/>
    </row>
    <row r="6769" spans="2:54" x14ac:dyDescent="0.25">
      <c r="B6769" s="77"/>
      <c r="C6769" s="77"/>
      <c r="D6769" s="77"/>
      <c r="E6769" s="77"/>
      <c r="F6769" s="77"/>
      <c r="G6769" s="77"/>
      <c r="I6769" s="78"/>
      <c r="K6769" s="78"/>
      <c r="L6769" s="77"/>
      <c r="M6769" s="78"/>
      <c r="N6769" s="78"/>
      <c r="O6769" s="78"/>
      <c r="P6769" s="78"/>
      <c r="Q6769" s="144"/>
      <c r="R6769" s="78"/>
      <c r="S6769" s="78"/>
      <c r="T6769" s="78"/>
      <c r="U6769" s="78"/>
      <c r="V6769" s="219"/>
      <c r="W6769" s="78"/>
      <c r="X6769" s="78"/>
      <c r="Y6769" s="78"/>
      <c r="Z6769" s="78"/>
      <c r="AA6769" s="77"/>
      <c r="AB6769" s="77"/>
      <c r="AC6769" s="78"/>
      <c r="AD6769" s="104"/>
      <c r="AE6769" s="78"/>
      <c r="AF6769" s="104"/>
      <c r="AG6769" s="78"/>
      <c r="AH6769" s="104"/>
      <c r="AI6769" s="78"/>
      <c r="AJ6769" s="104"/>
      <c r="AK6769" s="78"/>
      <c r="AL6769" s="78"/>
      <c r="AM6769" s="8"/>
      <c r="AN6769" s="78"/>
      <c r="AO6769" s="78"/>
      <c r="AP6769" s="78"/>
      <c r="AQ6769" s="78"/>
      <c r="AR6769" s="78"/>
      <c r="AS6769" s="78"/>
      <c r="AT6769" s="78"/>
      <c r="AU6769" s="78"/>
      <c r="AV6769" s="78"/>
      <c r="AW6769" s="77"/>
      <c r="AX6769" s="144"/>
      <c r="AY6769" s="144"/>
      <c r="AZ6769" s="144"/>
      <c r="BA6769" s="54"/>
      <c r="BB6769" s="54"/>
    </row>
    <row r="6770" spans="2:54" x14ac:dyDescent="0.25">
      <c r="B6770" s="77"/>
      <c r="C6770" s="77"/>
      <c r="D6770" s="77"/>
      <c r="E6770" s="77"/>
      <c r="F6770" s="77"/>
      <c r="G6770" s="77"/>
      <c r="I6770" s="78"/>
      <c r="K6770" s="78"/>
      <c r="L6770" s="77"/>
      <c r="M6770" s="78"/>
      <c r="N6770" s="78"/>
      <c r="O6770" s="78"/>
      <c r="P6770" s="78"/>
      <c r="Q6770" s="144"/>
      <c r="R6770" s="78"/>
      <c r="S6770" s="78"/>
      <c r="T6770" s="78"/>
      <c r="U6770" s="78"/>
      <c r="V6770" s="219"/>
      <c r="W6770" s="78"/>
      <c r="X6770" s="78"/>
      <c r="Y6770" s="78"/>
      <c r="Z6770" s="78"/>
      <c r="AA6770" s="77"/>
      <c r="AB6770" s="77"/>
      <c r="AC6770" s="78"/>
      <c r="AD6770" s="104"/>
      <c r="AE6770" s="78"/>
      <c r="AF6770" s="104"/>
      <c r="AG6770" s="78"/>
      <c r="AH6770" s="104"/>
      <c r="AI6770" s="78"/>
      <c r="AJ6770" s="104"/>
      <c r="AK6770" s="78"/>
      <c r="AL6770" s="78"/>
      <c r="AM6770" s="8"/>
      <c r="AN6770" s="78"/>
      <c r="AO6770" s="78"/>
      <c r="AP6770" s="78"/>
      <c r="AQ6770" s="78"/>
      <c r="AR6770" s="78"/>
      <c r="AS6770" s="78"/>
      <c r="AT6770" s="78"/>
      <c r="AU6770" s="78"/>
      <c r="AV6770" s="78"/>
      <c r="AW6770" s="77"/>
      <c r="AX6770" s="144"/>
      <c r="AY6770" s="144"/>
      <c r="AZ6770" s="144"/>
      <c r="BA6770" s="54"/>
      <c r="BB6770" s="54"/>
    </row>
    <row r="6771" spans="2:54" x14ac:dyDescent="0.25">
      <c r="B6771" s="77"/>
      <c r="C6771" s="77"/>
      <c r="D6771" s="77"/>
      <c r="E6771" s="77"/>
      <c r="F6771" s="77"/>
      <c r="G6771" s="77"/>
      <c r="I6771" s="78"/>
      <c r="K6771" s="78"/>
      <c r="L6771" s="77"/>
      <c r="M6771" s="78"/>
      <c r="N6771" s="78"/>
      <c r="O6771" s="78"/>
      <c r="P6771" s="78"/>
      <c r="Q6771" s="144"/>
      <c r="R6771" s="78"/>
      <c r="S6771" s="78"/>
      <c r="T6771" s="78"/>
      <c r="U6771" s="78"/>
      <c r="V6771" s="219"/>
      <c r="W6771" s="78"/>
      <c r="X6771" s="78"/>
      <c r="Y6771" s="78"/>
      <c r="Z6771" s="78"/>
      <c r="AA6771" s="77"/>
      <c r="AB6771" s="77"/>
      <c r="AC6771" s="78"/>
      <c r="AD6771" s="104"/>
      <c r="AE6771" s="78"/>
      <c r="AF6771" s="104"/>
      <c r="AG6771" s="78"/>
      <c r="AH6771" s="104"/>
      <c r="AI6771" s="78"/>
      <c r="AJ6771" s="104"/>
      <c r="AK6771" s="78"/>
      <c r="AL6771" s="78"/>
      <c r="AM6771" s="8"/>
      <c r="AN6771" s="78"/>
      <c r="AO6771" s="78"/>
      <c r="AP6771" s="78"/>
      <c r="AQ6771" s="78"/>
      <c r="AR6771" s="78"/>
      <c r="AS6771" s="78"/>
      <c r="AT6771" s="78"/>
      <c r="AU6771" s="78"/>
      <c r="AV6771" s="78"/>
      <c r="AW6771" s="77"/>
      <c r="AX6771" s="144"/>
      <c r="AY6771" s="144"/>
      <c r="AZ6771" s="144"/>
      <c r="BA6771" s="54"/>
      <c r="BB6771" s="54"/>
    </row>
    <row r="6772" spans="2:54" x14ac:dyDescent="0.25">
      <c r="B6772" s="77"/>
      <c r="C6772" s="77"/>
      <c r="D6772" s="77"/>
      <c r="E6772" s="77"/>
      <c r="F6772" s="77"/>
      <c r="G6772" s="77"/>
      <c r="I6772" s="78"/>
      <c r="K6772" s="78"/>
      <c r="L6772" s="77"/>
      <c r="M6772" s="78"/>
      <c r="N6772" s="78"/>
      <c r="O6772" s="78"/>
      <c r="P6772" s="78"/>
      <c r="Q6772" s="144"/>
      <c r="R6772" s="78"/>
      <c r="S6772" s="78"/>
      <c r="T6772" s="78"/>
      <c r="U6772" s="78"/>
      <c r="V6772" s="219"/>
      <c r="W6772" s="78"/>
      <c r="X6772" s="78"/>
      <c r="Y6772" s="78"/>
      <c r="Z6772" s="78"/>
      <c r="AA6772" s="77"/>
      <c r="AB6772" s="77"/>
      <c r="AC6772" s="78"/>
      <c r="AD6772" s="104"/>
      <c r="AE6772" s="78"/>
      <c r="AF6772" s="104"/>
      <c r="AG6772" s="78"/>
      <c r="AH6772" s="104"/>
      <c r="AI6772" s="78"/>
      <c r="AJ6772" s="104"/>
      <c r="AK6772" s="78"/>
      <c r="AL6772" s="78"/>
      <c r="AM6772" s="8"/>
      <c r="AN6772" s="78"/>
      <c r="AO6772" s="78"/>
      <c r="AP6772" s="78"/>
      <c r="AQ6772" s="78"/>
      <c r="AR6772" s="78"/>
      <c r="AS6772" s="78"/>
      <c r="AT6772" s="78"/>
      <c r="AU6772" s="78"/>
      <c r="AV6772" s="78"/>
      <c r="AW6772" s="77"/>
      <c r="AX6772" s="144"/>
      <c r="AY6772" s="144"/>
      <c r="AZ6772" s="144"/>
      <c r="BA6772" s="54"/>
      <c r="BB6772" s="54"/>
    </row>
    <row r="6773" spans="2:54" x14ac:dyDescent="0.25">
      <c r="B6773" s="77"/>
      <c r="C6773" s="77"/>
      <c r="D6773" s="77"/>
      <c r="E6773" s="77"/>
      <c r="F6773" s="77"/>
      <c r="G6773" s="77"/>
      <c r="I6773" s="78"/>
      <c r="K6773" s="78"/>
      <c r="L6773" s="77"/>
      <c r="M6773" s="78"/>
      <c r="N6773" s="78"/>
      <c r="O6773" s="78"/>
      <c r="P6773" s="78"/>
      <c r="Q6773" s="144"/>
      <c r="R6773" s="78"/>
      <c r="S6773" s="78"/>
      <c r="T6773" s="78"/>
      <c r="U6773" s="78"/>
      <c r="V6773" s="219"/>
      <c r="W6773" s="78"/>
      <c r="X6773" s="78"/>
      <c r="Y6773" s="78"/>
      <c r="Z6773" s="78"/>
      <c r="AA6773" s="77"/>
      <c r="AB6773" s="77"/>
      <c r="AC6773" s="78"/>
      <c r="AD6773" s="104"/>
      <c r="AE6773" s="78"/>
      <c r="AF6773" s="104"/>
      <c r="AG6773" s="78"/>
      <c r="AH6773" s="104"/>
      <c r="AI6773" s="78"/>
      <c r="AJ6773" s="104"/>
      <c r="AK6773" s="78"/>
      <c r="AL6773" s="78"/>
      <c r="AM6773" s="8"/>
      <c r="AN6773" s="78"/>
      <c r="AO6773" s="78"/>
      <c r="AP6773" s="78"/>
      <c r="AQ6773" s="78"/>
      <c r="AR6773" s="78"/>
      <c r="AS6773" s="78"/>
      <c r="AT6773" s="78"/>
      <c r="AU6773" s="78"/>
      <c r="AV6773" s="78"/>
      <c r="AW6773" s="77"/>
      <c r="AX6773" s="144"/>
      <c r="AY6773" s="144"/>
      <c r="AZ6773" s="144"/>
      <c r="BA6773" s="54"/>
      <c r="BB6773" s="54"/>
    </row>
    <row r="6774" spans="2:54" x14ac:dyDescent="0.25">
      <c r="B6774" s="77"/>
      <c r="C6774" s="77"/>
      <c r="D6774" s="77"/>
      <c r="E6774" s="77"/>
      <c r="F6774" s="77"/>
      <c r="G6774" s="77"/>
      <c r="I6774" s="78"/>
      <c r="K6774" s="78"/>
      <c r="L6774" s="77"/>
      <c r="M6774" s="78"/>
      <c r="N6774" s="78"/>
      <c r="O6774" s="78"/>
      <c r="P6774" s="78"/>
      <c r="Q6774" s="144"/>
      <c r="R6774" s="78"/>
      <c r="S6774" s="78"/>
      <c r="T6774" s="78"/>
      <c r="U6774" s="78"/>
      <c r="V6774" s="219"/>
      <c r="W6774" s="78"/>
      <c r="X6774" s="78"/>
      <c r="Y6774" s="78"/>
      <c r="Z6774" s="78"/>
      <c r="AA6774" s="77"/>
      <c r="AB6774" s="77"/>
      <c r="AC6774" s="78"/>
      <c r="AD6774" s="104"/>
      <c r="AE6774" s="78"/>
      <c r="AF6774" s="104"/>
      <c r="AG6774" s="78"/>
      <c r="AH6774" s="104"/>
      <c r="AI6774" s="78"/>
      <c r="AJ6774" s="104"/>
      <c r="AK6774" s="78"/>
      <c r="AL6774" s="78"/>
      <c r="AM6774" s="8"/>
      <c r="AN6774" s="78"/>
      <c r="AO6774" s="78"/>
      <c r="AP6774" s="78"/>
      <c r="AQ6774" s="78"/>
      <c r="AR6774" s="78"/>
      <c r="AS6774" s="78"/>
      <c r="AT6774" s="78"/>
      <c r="AU6774" s="78"/>
      <c r="AV6774" s="78"/>
      <c r="AW6774" s="77"/>
      <c r="AX6774" s="144"/>
      <c r="AY6774" s="144"/>
      <c r="AZ6774" s="144"/>
      <c r="BA6774" s="54"/>
      <c r="BB6774" s="54"/>
    </row>
    <row r="6775" spans="2:54" x14ac:dyDescent="0.25">
      <c r="B6775" s="77"/>
      <c r="C6775" s="77"/>
      <c r="D6775" s="77"/>
      <c r="E6775" s="77"/>
      <c r="F6775" s="77"/>
      <c r="G6775" s="77"/>
      <c r="I6775" s="78"/>
      <c r="K6775" s="78"/>
      <c r="L6775" s="77"/>
      <c r="M6775" s="78"/>
      <c r="N6775" s="78"/>
      <c r="O6775" s="78"/>
      <c r="P6775" s="78"/>
      <c r="Q6775" s="144"/>
      <c r="R6775" s="78"/>
      <c r="S6775" s="78"/>
      <c r="T6775" s="78"/>
      <c r="U6775" s="78"/>
      <c r="V6775" s="219"/>
      <c r="W6775" s="78"/>
      <c r="X6775" s="78"/>
      <c r="Y6775" s="78"/>
      <c r="Z6775" s="78"/>
      <c r="AA6775" s="77"/>
      <c r="AB6775" s="77"/>
      <c r="AC6775" s="78"/>
      <c r="AD6775" s="104"/>
      <c r="AE6775" s="78"/>
      <c r="AF6775" s="104"/>
      <c r="AG6775" s="78"/>
      <c r="AH6775" s="104"/>
      <c r="AI6775" s="78"/>
      <c r="AJ6775" s="104"/>
      <c r="AK6775" s="78"/>
      <c r="AL6775" s="78"/>
      <c r="AM6775" s="8"/>
      <c r="AN6775" s="78"/>
      <c r="AO6775" s="78"/>
      <c r="AP6775" s="78"/>
      <c r="AQ6775" s="78"/>
      <c r="AR6775" s="78"/>
      <c r="AS6775" s="78"/>
      <c r="AT6775" s="78"/>
      <c r="AU6775" s="78"/>
      <c r="AV6775" s="78"/>
      <c r="AW6775" s="77"/>
      <c r="AX6775" s="144"/>
      <c r="AY6775" s="144"/>
      <c r="AZ6775" s="144"/>
      <c r="BA6775" s="54"/>
      <c r="BB6775" s="54"/>
    </row>
    <row r="6776" spans="2:54" x14ac:dyDescent="0.25">
      <c r="B6776" s="77"/>
      <c r="C6776" s="77"/>
      <c r="D6776" s="77"/>
      <c r="E6776" s="77"/>
      <c r="F6776" s="77"/>
      <c r="G6776" s="77"/>
      <c r="I6776" s="78"/>
      <c r="K6776" s="78"/>
      <c r="L6776" s="77"/>
      <c r="M6776" s="78"/>
      <c r="N6776" s="78"/>
      <c r="O6776" s="78"/>
      <c r="P6776" s="78"/>
      <c r="Q6776" s="144"/>
      <c r="R6776" s="78"/>
      <c r="S6776" s="78"/>
      <c r="T6776" s="78"/>
      <c r="U6776" s="78"/>
      <c r="V6776" s="219"/>
      <c r="W6776" s="78"/>
      <c r="X6776" s="78"/>
      <c r="Y6776" s="78"/>
      <c r="Z6776" s="78"/>
      <c r="AA6776" s="77"/>
      <c r="AB6776" s="77"/>
      <c r="AC6776" s="78"/>
      <c r="AD6776" s="104"/>
      <c r="AE6776" s="78"/>
      <c r="AF6776" s="104"/>
      <c r="AG6776" s="78"/>
      <c r="AH6776" s="104"/>
      <c r="AI6776" s="78"/>
      <c r="AJ6776" s="104"/>
      <c r="AK6776" s="78"/>
      <c r="AL6776" s="78"/>
      <c r="AM6776" s="8"/>
      <c r="AN6776" s="78"/>
      <c r="AO6776" s="78"/>
      <c r="AP6776" s="78"/>
      <c r="AQ6776" s="78"/>
      <c r="AR6776" s="78"/>
      <c r="AS6776" s="78"/>
      <c r="AT6776" s="78"/>
      <c r="AU6776" s="78"/>
      <c r="AV6776" s="78"/>
      <c r="AW6776" s="77"/>
      <c r="AX6776" s="144"/>
      <c r="AY6776" s="144"/>
      <c r="AZ6776" s="144"/>
      <c r="BA6776" s="54"/>
      <c r="BB6776" s="54"/>
    </row>
    <row r="6777" spans="2:54" x14ac:dyDescent="0.25">
      <c r="B6777" s="77"/>
      <c r="C6777" s="77"/>
      <c r="D6777" s="77"/>
      <c r="E6777" s="77"/>
      <c r="F6777" s="77"/>
      <c r="G6777" s="77"/>
      <c r="I6777" s="78"/>
      <c r="K6777" s="78"/>
      <c r="L6777" s="77"/>
      <c r="M6777" s="78"/>
      <c r="N6777" s="78"/>
      <c r="O6777" s="78"/>
      <c r="P6777" s="78"/>
      <c r="Q6777" s="144"/>
      <c r="R6777" s="78"/>
      <c r="S6777" s="78"/>
      <c r="T6777" s="78"/>
      <c r="U6777" s="78"/>
      <c r="V6777" s="219"/>
      <c r="W6777" s="78"/>
      <c r="X6777" s="78"/>
      <c r="Y6777" s="78"/>
      <c r="Z6777" s="78"/>
      <c r="AA6777" s="77"/>
      <c r="AB6777" s="77"/>
      <c r="AC6777" s="78"/>
      <c r="AD6777" s="104"/>
      <c r="AE6777" s="78"/>
      <c r="AF6777" s="104"/>
      <c r="AG6777" s="78"/>
      <c r="AH6777" s="104"/>
      <c r="AI6777" s="78"/>
      <c r="AJ6777" s="104"/>
      <c r="AK6777" s="78"/>
      <c r="AL6777" s="78"/>
      <c r="AM6777" s="8"/>
      <c r="AN6777" s="78"/>
      <c r="AO6777" s="78"/>
      <c r="AP6777" s="78"/>
      <c r="AQ6777" s="78"/>
      <c r="AR6777" s="78"/>
      <c r="AS6777" s="78"/>
      <c r="AT6777" s="78"/>
      <c r="AU6777" s="78"/>
      <c r="AV6777" s="78"/>
      <c r="AW6777" s="77"/>
      <c r="AX6777" s="144"/>
      <c r="AY6777" s="144"/>
      <c r="AZ6777" s="144"/>
      <c r="BA6777" s="54"/>
      <c r="BB6777" s="54"/>
    </row>
    <row r="6778" spans="2:54" x14ac:dyDescent="0.25">
      <c r="B6778" s="77"/>
      <c r="C6778" s="77"/>
      <c r="D6778" s="77"/>
      <c r="E6778" s="77"/>
      <c r="F6778" s="77"/>
      <c r="G6778" s="77"/>
      <c r="I6778" s="78"/>
      <c r="K6778" s="78"/>
      <c r="L6778" s="77"/>
      <c r="M6778" s="78"/>
      <c r="N6778" s="78"/>
      <c r="O6778" s="78"/>
      <c r="P6778" s="78"/>
      <c r="Q6778" s="144"/>
      <c r="R6778" s="78"/>
      <c r="S6778" s="78"/>
      <c r="T6778" s="78"/>
      <c r="U6778" s="78"/>
      <c r="V6778" s="219"/>
      <c r="W6778" s="78"/>
      <c r="X6778" s="78"/>
      <c r="Y6778" s="78"/>
      <c r="Z6778" s="78"/>
      <c r="AA6778" s="77"/>
      <c r="AB6778" s="77"/>
      <c r="AC6778" s="78"/>
      <c r="AD6778" s="104"/>
      <c r="AE6778" s="78"/>
      <c r="AF6778" s="104"/>
      <c r="AG6778" s="78"/>
      <c r="AH6778" s="104"/>
      <c r="AI6778" s="78"/>
      <c r="AJ6778" s="104"/>
      <c r="AK6778" s="78"/>
      <c r="AL6778" s="78"/>
      <c r="AM6778" s="8"/>
      <c r="AN6778" s="78"/>
      <c r="AO6778" s="78"/>
      <c r="AP6778" s="78"/>
      <c r="AQ6778" s="78"/>
      <c r="AR6778" s="78"/>
      <c r="AS6778" s="78"/>
      <c r="AT6778" s="78"/>
      <c r="AU6778" s="78"/>
      <c r="AV6778" s="78"/>
      <c r="AW6778" s="77"/>
      <c r="AX6778" s="144"/>
      <c r="AY6778" s="144"/>
      <c r="AZ6778" s="144"/>
      <c r="BA6778" s="54"/>
      <c r="BB6778" s="54"/>
    </row>
    <row r="6779" spans="2:54" x14ac:dyDescent="0.25">
      <c r="B6779" s="77"/>
      <c r="C6779" s="77"/>
      <c r="D6779" s="77"/>
      <c r="E6779" s="77"/>
      <c r="F6779" s="77"/>
      <c r="G6779" s="77"/>
      <c r="I6779" s="78"/>
      <c r="K6779" s="78"/>
      <c r="L6779" s="77"/>
      <c r="M6779" s="78"/>
      <c r="N6779" s="78"/>
      <c r="O6779" s="78"/>
      <c r="P6779" s="78"/>
      <c r="Q6779" s="144"/>
      <c r="R6779" s="78"/>
      <c r="S6779" s="78"/>
      <c r="T6779" s="78"/>
      <c r="U6779" s="78"/>
      <c r="V6779" s="219"/>
      <c r="W6779" s="78"/>
      <c r="X6779" s="78"/>
      <c r="Y6779" s="78"/>
      <c r="Z6779" s="78"/>
      <c r="AA6779" s="77"/>
      <c r="AB6779" s="77"/>
      <c r="AC6779" s="78"/>
      <c r="AD6779" s="104"/>
      <c r="AE6779" s="78"/>
      <c r="AF6779" s="104"/>
      <c r="AG6779" s="78"/>
      <c r="AH6779" s="104"/>
      <c r="AI6779" s="78"/>
      <c r="AJ6779" s="104"/>
      <c r="AK6779" s="78"/>
      <c r="AL6779" s="78"/>
      <c r="AM6779" s="8"/>
      <c r="AN6779" s="78"/>
      <c r="AO6779" s="78"/>
      <c r="AP6779" s="78"/>
      <c r="AQ6779" s="78"/>
      <c r="AR6779" s="78"/>
      <c r="AS6779" s="78"/>
      <c r="AT6779" s="78"/>
      <c r="AU6779" s="78"/>
      <c r="AV6779" s="78"/>
      <c r="AW6779" s="77"/>
      <c r="AX6779" s="144"/>
      <c r="AY6779" s="144"/>
      <c r="AZ6779" s="144"/>
      <c r="BA6779" s="54"/>
      <c r="BB6779" s="54"/>
    </row>
    <row r="6780" spans="2:54" x14ac:dyDescent="0.25">
      <c r="B6780" s="77"/>
      <c r="C6780" s="77"/>
      <c r="D6780" s="77"/>
      <c r="E6780" s="77"/>
      <c r="F6780" s="77"/>
      <c r="G6780" s="77"/>
      <c r="I6780" s="78"/>
      <c r="K6780" s="78"/>
      <c r="L6780" s="77"/>
      <c r="M6780" s="78"/>
      <c r="N6780" s="78"/>
      <c r="O6780" s="78"/>
      <c r="P6780" s="78"/>
      <c r="Q6780" s="144"/>
      <c r="R6780" s="78"/>
      <c r="S6780" s="78"/>
      <c r="T6780" s="78"/>
      <c r="U6780" s="78"/>
      <c r="V6780" s="219"/>
      <c r="W6780" s="78"/>
      <c r="X6780" s="78"/>
      <c r="Y6780" s="78"/>
      <c r="Z6780" s="78"/>
      <c r="AA6780" s="77"/>
      <c r="AB6780" s="77"/>
      <c r="AC6780" s="78"/>
      <c r="AD6780" s="104"/>
      <c r="AE6780" s="78"/>
      <c r="AF6780" s="104"/>
      <c r="AG6780" s="78"/>
      <c r="AH6780" s="104"/>
      <c r="AI6780" s="78"/>
      <c r="AJ6780" s="104"/>
      <c r="AK6780" s="78"/>
      <c r="AL6780" s="78"/>
      <c r="AM6780" s="8"/>
      <c r="AN6780" s="78"/>
      <c r="AO6780" s="78"/>
      <c r="AP6780" s="78"/>
      <c r="AQ6780" s="78"/>
      <c r="AR6780" s="78"/>
      <c r="AS6780" s="78"/>
      <c r="AT6780" s="78"/>
      <c r="AU6780" s="78"/>
      <c r="AV6780" s="78"/>
      <c r="AW6780" s="77"/>
      <c r="AX6780" s="144"/>
      <c r="AY6780" s="144"/>
      <c r="AZ6780" s="144"/>
      <c r="BA6780" s="54"/>
      <c r="BB6780" s="54"/>
    </row>
    <row r="6781" spans="2:54" x14ac:dyDescent="0.25">
      <c r="B6781" s="77"/>
      <c r="C6781" s="77"/>
      <c r="D6781" s="77"/>
      <c r="E6781" s="77"/>
      <c r="F6781" s="77"/>
      <c r="G6781" s="77"/>
      <c r="I6781" s="78"/>
      <c r="K6781" s="78"/>
      <c r="L6781" s="77"/>
      <c r="M6781" s="78"/>
      <c r="N6781" s="78"/>
      <c r="O6781" s="78"/>
      <c r="P6781" s="78"/>
      <c r="Q6781" s="144"/>
      <c r="R6781" s="78"/>
      <c r="S6781" s="78"/>
      <c r="T6781" s="78"/>
      <c r="U6781" s="78"/>
      <c r="V6781" s="219"/>
      <c r="W6781" s="78"/>
      <c r="X6781" s="78"/>
      <c r="Y6781" s="78"/>
      <c r="Z6781" s="78"/>
      <c r="AA6781" s="77"/>
      <c r="AB6781" s="77"/>
      <c r="AC6781" s="78"/>
      <c r="AD6781" s="104"/>
      <c r="AE6781" s="78"/>
      <c r="AF6781" s="104"/>
      <c r="AG6781" s="78"/>
      <c r="AH6781" s="104"/>
      <c r="AI6781" s="78"/>
      <c r="AJ6781" s="104"/>
      <c r="AK6781" s="78"/>
      <c r="AL6781" s="78"/>
      <c r="AM6781" s="8"/>
      <c r="AN6781" s="78"/>
      <c r="AO6781" s="78"/>
      <c r="AP6781" s="78"/>
      <c r="AQ6781" s="78"/>
      <c r="AR6781" s="78"/>
      <c r="AS6781" s="78"/>
      <c r="AT6781" s="78"/>
      <c r="AU6781" s="78"/>
      <c r="AV6781" s="78"/>
      <c r="AW6781" s="77"/>
      <c r="AX6781" s="144"/>
      <c r="AY6781" s="144"/>
      <c r="AZ6781" s="144"/>
      <c r="BA6781" s="54"/>
      <c r="BB6781" s="54"/>
    </row>
    <row r="6782" spans="2:54" x14ac:dyDescent="0.25">
      <c r="B6782" s="77"/>
      <c r="C6782" s="77"/>
      <c r="D6782" s="77"/>
      <c r="E6782" s="77"/>
      <c r="F6782" s="77"/>
      <c r="G6782" s="77"/>
      <c r="I6782" s="78"/>
      <c r="K6782" s="78"/>
      <c r="L6782" s="77"/>
      <c r="M6782" s="78"/>
      <c r="N6782" s="78"/>
      <c r="O6782" s="78"/>
      <c r="P6782" s="78"/>
      <c r="Q6782" s="144"/>
      <c r="R6782" s="78"/>
      <c r="S6782" s="78"/>
      <c r="T6782" s="78"/>
      <c r="U6782" s="78"/>
      <c r="V6782" s="219"/>
      <c r="W6782" s="78"/>
      <c r="X6782" s="78"/>
      <c r="Y6782" s="78"/>
      <c r="Z6782" s="78"/>
      <c r="AA6782" s="77"/>
      <c r="AB6782" s="77"/>
      <c r="AC6782" s="78"/>
      <c r="AD6782" s="104"/>
      <c r="AE6782" s="78"/>
      <c r="AF6782" s="104"/>
      <c r="AG6782" s="78"/>
      <c r="AH6782" s="104"/>
      <c r="AI6782" s="78"/>
      <c r="AJ6782" s="104"/>
      <c r="AK6782" s="78"/>
      <c r="AL6782" s="78"/>
      <c r="AM6782" s="8"/>
      <c r="AN6782" s="78"/>
      <c r="AO6782" s="78"/>
      <c r="AP6782" s="78"/>
      <c r="AQ6782" s="78"/>
      <c r="AR6782" s="78"/>
      <c r="AS6782" s="78"/>
      <c r="AT6782" s="78"/>
      <c r="AU6782" s="78"/>
      <c r="AV6782" s="78"/>
      <c r="AW6782" s="77"/>
      <c r="AX6782" s="144"/>
      <c r="AY6782" s="144"/>
      <c r="AZ6782" s="144"/>
      <c r="BA6782" s="54"/>
      <c r="BB6782" s="54"/>
    </row>
    <row r="6783" spans="2:54" x14ac:dyDescent="0.25">
      <c r="B6783" s="77"/>
      <c r="C6783" s="77"/>
      <c r="D6783" s="77"/>
      <c r="E6783" s="77"/>
      <c r="F6783" s="77"/>
      <c r="G6783" s="77"/>
      <c r="I6783" s="78"/>
      <c r="K6783" s="78"/>
      <c r="L6783" s="77"/>
      <c r="M6783" s="78"/>
      <c r="N6783" s="78"/>
      <c r="O6783" s="78"/>
      <c r="P6783" s="78"/>
      <c r="Q6783" s="144"/>
      <c r="R6783" s="78"/>
      <c r="S6783" s="78"/>
      <c r="T6783" s="78"/>
      <c r="U6783" s="78"/>
      <c r="V6783" s="219"/>
      <c r="W6783" s="78"/>
      <c r="X6783" s="78"/>
      <c r="Y6783" s="78"/>
      <c r="Z6783" s="78"/>
      <c r="AA6783" s="77"/>
      <c r="AB6783" s="77"/>
      <c r="AC6783" s="78"/>
      <c r="AD6783" s="104"/>
      <c r="AE6783" s="78"/>
      <c r="AF6783" s="104"/>
      <c r="AG6783" s="78"/>
      <c r="AH6783" s="104"/>
      <c r="AI6783" s="78"/>
      <c r="AJ6783" s="104"/>
      <c r="AK6783" s="78"/>
      <c r="AL6783" s="78"/>
      <c r="AM6783" s="8"/>
      <c r="AN6783" s="78"/>
      <c r="AO6783" s="78"/>
      <c r="AP6783" s="78"/>
      <c r="AQ6783" s="78"/>
      <c r="AR6783" s="78"/>
      <c r="AS6783" s="78"/>
      <c r="AT6783" s="78"/>
      <c r="AU6783" s="78"/>
      <c r="AV6783" s="78"/>
      <c r="AW6783" s="77"/>
      <c r="AX6783" s="144"/>
      <c r="AY6783" s="144"/>
      <c r="AZ6783" s="144"/>
      <c r="BA6783" s="54"/>
      <c r="BB6783" s="54"/>
    </row>
    <row r="6784" spans="2:54" x14ac:dyDescent="0.25">
      <c r="B6784" s="77"/>
      <c r="C6784" s="77"/>
      <c r="D6784" s="77"/>
      <c r="E6784" s="77"/>
      <c r="F6784" s="77"/>
      <c r="G6784" s="77"/>
      <c r="I6784" s="78"/>
      <c r="K6784" s="78"/>
      <c r="L6784" s="77"/>
      <c r="M6784" s="78"/>
      <c r="N6784" s="78"/>
      <c r="O6784" s="78"/>
      <c r="P6784" s="78"/>
      <c r="Q6784" s="144"/>
      <c r="R6784" s="78"/>
      <c r="S6784" s="78"/>
      <c r="T6784" s="78"/>
      <c r="U6784" s="78"/>
      <c r="V6784" s="219"/>
      <c r="W6784" s="78"/>
      <c r="X6784" s="78"/>
      <c r="Y6784" s="78"/>
      <c r="Z6784" s="78"/>
      <c r="AA6784" s="77"/>
      <c r="AB6784" s="77"/>
      <c r="AC6784" s="78"/>
      <c r="AD6784" s="104"/>
      <c r="AE6784" s="78"/>
      <c r="AF6784" s="104"/>
      <c r="AG6784" s="78"/>
      <c r="AH6784" s="104"/>
      <c r="AI6784" s="78"/>
      <c r="AJ6784" s="104"/>
      <c r="AK6784" s="78"/>
      <c r="AL6784" s="78"/>
      <c r="AM6784" s="8"/>
      <c r="AN6784" s="78"/>
      <c r="AO6784" s="78"/>
      <c r="AP6784" s="78"/>
      <c r="AQ6784" s="78"/>
      <c r="AR6784" s="78"/>
      <c r="AS6784" s="78"/>
      <c r="AT6784" s="78"/>
      <c r="AU6784" s="78"/>
      <c r="AV6784" s="78"/>
      <c r="AW6784" s="77"/>
      <c r="AX6784" s="144"/>
      <c r="AY6784" s="144"/>
      <c r="AZ6784" s="144"/>
      <c r="BA6784" s="54"/>
      <c r="BB6784" s="54"/>
    </row>
    <row r="6785" spans="2:54" x14ac:dyDescent="0.25">
      <c r="B6785" s="77"/>
      <c r="C6785" s="77"/>
      <c r="D6785" s="77"/>
      <c r="E6785" s="77"/>
      <c r="F6785" s="77"/>
      <c r="G6785" s="77"/>
      <c r="I6785" s="78"/>
      <c r="K6785" s="78"/>
      <c r="L6785" s="77"/>
      <c r="M6785" s="78"/>
      <c r="N6785" s="78"/>
      <c r="O6785" s="78"/>
      <c r="P6785" s="78"/>
      <c r="Q6785" s="144"/>
      <c r="R6785" s="78"/>
      <c r="S6785" s="78"/>
      <c r="T6785" s="78"/>
      <c r="U6785" s="78"/>
      <c r="V6785" s="219"/>
      <c r="W6785" s="78"/>
      <c r="X6785" s="78"/>
      <c r="Y6785" s="78"/>
      <c r="Z6785" s="78"/>
      <c r="AA6785" s="77"/>
      <c r="AB6785" s="77"/>
      <c r="AC6785" s="78"/>
      <c r="AD6785" s="104"/>
      <c r="AE6785" s="78"/>
      <c r="AF6785" s="104"/>
      <c r="AG6785" s="78"/>
      <c r="AH6785" s="104"/>
      <c r="AI6785" s="78"/>
      <c r="AJ6785" s="104"/>
      <c r="AK6785" s="78"/>
      <c r="AL6785" s="78"/>
      <c r="AM6785" s="8"/>
      <c r="AN6785" s="78"/>
      <c r="AO6785" s="78"/>
      <c r="AP6785" s="78"/>
      <c r="AQ6785" s="78"/>
      <c r="AR6785" s="78"/>
      <c r="AS6785" s="78"/>
      <c r="AT6785" s="78"/>
      <c r="AU6785" s="78"/>
      <c r="AV6785" s="78"/>
      <c r="AW6785" s="77"/>
      <c r="AX6785" s="144"/>
      <c r="AY6785" s="144"/>
      <c r="AZ6785" s="144"/>
      <c r="BA6785" s="54"/>
      <c r="BB6785" s="54"/>
    </row>
    <row r="6786" spans="2:54" x14ac:dyDescent="0.25">
      <c r="B6786" s="77"/>
      <c r="C6786" s="77"/>
      <c r="D6786" s="77"/>
      <c r="E6786" s="77"/>
      <c r="F6786" s="77"/>
      <c r="G6786" s="77"/>
      <c r="I6786" s="78"/>
      <c r="K6786" s="78"/>
      <c r="L6786" s="77"/>
      <c r="M6786" s="78"/>
      <c r="N6786" s="78"/>
      <c r="O6786" s="78"/>
      <c r="P6786" s="78"/>
      <c r="Q6786" s="144"/>
      <c r="R6786" s="78"/>
      <c r="S6786" s="78"/>
      <c r="T6786" s="78"/>
      <c r="U6786" s="78"/>
      <c r="V6786" s="219"/>
      <c r="W6786" s="78"/>
      <c r="X6786" s="78"/>
      <c r="Y6786" s="78"/>
      <c r="Z6786" s="78"/>
      <c r="AA6786" s="77"/>
      <c r="AB6786" s="77"/>
      <c r="AC6786" s="78"/>
      <c r="AD6786" s="104"/>
      <c r="AE6786" s="78"/>
      <c r="AF6786" s="104"/>
      <c r="AG6786" s="78"/>
      <c r="AH6786" s="104"/>
      <c r="AI6786" s="78"/>
      <c r="AJ6786" s="104"/>
      <c r="AK6786" s="78"/>
      <c r="AL6786" s="78"/>
      <c r="AM6786" s="8"/>
      <c r="AN6786" s="78"/>
      <c r="AO6786" s="78"/>
      <c r="AP6786" s="78"/>
      <c r="AQ6786" s="78"/>
      <c r="AR6786" s="78"/>
      <c r="AS6786" s="78"/>
      <c r="AT6786" s="78"/>
      <c r="AU6786" s="78"/>
      <c r="AV6786" s="78"/>
      <c r="AW6786" s="77"/>
      <c r="AX6786" s="144"/>
      <c r="AY6786" s="144"/>
      <c r="AZ6786" s="144"/>
      <c r="BA6786" s="54"/>
      <c r="BB6786" s="54"/>
    </row>
    <row r="6787" spans="2:54" x14ac:dyDescent="0.25">
      <c r="B6787" s="77"/>
      <c r="C6787" s="77"/>
      <c r="D6787" s="77"/>
      <c r="E6787" s="77"/>
      <c r="F6787" s="77"/>
      <c r="G6787" s="77"/>
      <c r="I6787" s="78"/>
      <c r="K6787" s="78"/>
      <c r="L6787" s="77"/>
      <c r="M6787" s="78"/>
      <c r="N6787" s="78"/>
      <c r="O6787" s="78"/>
      <c r="P6787" s="78"/>
      <c r="Q6787" s="144"/>
      <c r="R6787" s="78"/>
      <c r="S6787" s="78"/>
      <c r="T6787" s="78"/>
      <c r="U6787" s="78"/>
      <c r="V6787" s="219"/>
      <c r="W6787" s="78"/>
      <c r="X6787" s="78"/>
      <c r="Y6787" s="78"/>
      <c r="Z6787" s="78"/>
      <c r="AA6787" s="77"/>
      <c r="AB6787" s="77"/>
      <c r="AC6787" s="78"/>
      <c r="AD6787" s="104"/>
      <c r="AE6787" s="78"/>
      <c r="AF6787" s="104"/>
      <c r="AG6787" s="78"/>
      <c r="AH6787" s="104"/>
      <c r="AI6787" s="78"/>
      <c r="AJ6787" s="104"/>
      <c r="AK6787" s="78"/>
      <c r="AL6787" s="78"/>
      <c r="AM6787" s="8"/>
      <c r="AN6787" s="78"/>
      <c r="AO6787" s="78"/>
      <c r="AP6787" s="78"/>
      <c r="AQ6787" s="78"/>
      <c r="AR6787" s="78"/>
      <c r="AS6787" s="78"/>
      <c r="AT6787" s="78"/>
      <c r="AU6787" s="78"/>
      <c r="AV6787" s="78"/>
      <c r="AW6787" s="77"/>
      <c r="AX6787" s="144"/>
      <c r="AY6787" s="144"/>
      <c r="AZ6787" s="144"/>
      <c r="BA6787" s="54"/>
      <c r="BB6787" s="54"/>
    </row>
    <row r="6788" spans="2:54" x14ac:dyDescent="0.25">
      <c r="B6788" s="77"/>
      <c r="C6788" s="77"/>
      <c r="D6788" s="77"/>
      <c r="E6788" s="77"/>
      <c r="F6788" s="77"/>
      <c r="G6788" s="77"/>
      <c r="I6788" s="78"/>
      <c r="K6788" s="78"/>
      <c r="L6788" s="77"/>
      <c r="M6788" s="78"/>
      <c r="N6788" s="78"/>
      <c r="O6788" s="78"/>
      <c r="P6788" s="78"/>
      <c r="Q6788" s="144"/>
      <c r="R6788" s="78"/>
      <c r="S6788" s="78"/>
      <c r="T6788" s="78"/>
      <c r="U6788" s="78"/>
      <c r="V6788" s="219"/>
      <c r="W6788" s="78"/>
      <c r="X6788" s="78"/>
      <c r="Y6788" s="78"/>
      <c r="Z6788" s="78"/>
      <c r="AA6788" s="77"/>
      <c r="AB6788" s="77"/>
      <c r="AC6788" s="78"/>
      <c r="AD6788" s="104"/>
      <c r="AE6788" s="78"/>
      <c r="AF6788" s="104"/>
      <c r="AG6788" s="78"/>
      <c r="AH6788" s="104"/>
      <c r="AI6788" s="78"/>
      <c r="AJ6788" s="104"/>
      <c r="AK6788" s="78"/>
      <c r="AL6788" s="78"/>
      <c r="AM6788" s="8"/>
      <c r="AN6788" s="78"/>
      <c r="AO6788" s="78"/>
      <c r="AP6788" s="78"/>
      <c r="AQ6788" s="78"/>
      <c r="AR6788" s="78"/>
      <c r="AS6788" s="78"/>
      <c r="AT6788" s="78"/>
      <c r="AU6788" s="78"/>
      <c r="AV6788" s="78"/>
      <c r="AW6788" s="77"/>
      <c r="AX6788" s="144"/>
      <c r="AY6788" s="144"/>
      <c r="AZ6788" s="144"/>
      <c r="BA6788" s="54"/>
      <c r="BB6788" s="54"/>
    </row>
    <row r="6789" spans="2:54" x14ac:dyDescent="0.25">
      <c r="B6789" s="77"/>
      <c r="C6789" s="77"/>
      <c r="D6789" s="77"/>
      <c r="E6789" s="77"/>
      <c r="F6789" s="77"/>
      <c r="G6789" s="77"/>
      <c r="I6789" s="78"/>
      <c r="K6789" s="78"/>
      <c r="L6789" s="77"/>
      <c r="M6789" s="78"/>
      <c r="N6789" s="78"/>
      <c r="O6789" s="78"/>
      <c r="P6789" s="78"/>
      <c r="Q6789" s="144"/>
      <c r="R6789" s="78"/>
      <c r="S6789" s="78"/>
      <c r="T6789" s="78"/>
      <c r="U6789" s="78"/>
      <c r="V6789" s="219"/>
      <c r="W6789" s="78"/>
      <c r="X6789" s="78"/>
      <c r="Y6789" s="78"/>
      <c r="Z6789" s="78"/>
      <c r="AA6789" s="77"/>
      <c r="AB6789" s="77"/>
      <c r="AC6789" s="78"/>
      <c r="AD6789" s="104"/>
      <c r="AE6789" s="78"/>
      <c r="AF6789" s="104"/>
      <c r="AG6789" s="78"/>
      <c r="AH6789" s="104"/>
      <c r="AI6789" s="78"/>
      <c r="AJ6789" s="104"/>
      <c r="AK6789" s="78"/>
      <c r="AL6789" s="78"/>
      <c r="AM6789" s="8"/>
      <c r="AN6789" s="78"/>
      <c r="AO6789" s="78"/>
      <c r="AP6789" s="78"/>
      <c r="AQ6789" s="78"/>
      <c r="AR6789" s="78"/>
      <c r="AS6789" s="78"/>
      <c r="AT6789" s="78"/>
      <c r="AU6789" s="78"/>
      <c r="AV6789" s="78"/>
      <c r="AW6789" s="77"/>
      <c r="AX6789" s="144"/>
      <c r="AY6789" s="144"/>
      <c r="AZ6789" s="144"/>
      <c r="BA6789" s="54"/>
      <c r="BB6789" s="54"/>
    </row>
    <row r="6790" spans="2:54" x14ac:dyDescent="0.25">
      <c r="B6790" s="77"/>
      <c r="C6790" s="77"/>
      <c r="D6790" s="77"/>
      <c r="E6790" s="77"/>
      <c r="F6790" s="77"/>
      <c r="G6790" s="77"/>
      <c r="I6790" s="78"/>
      <c r="K6790" s="78"/>
      <c r="L6790" s="77"/>
      <c r="M6790" s="78"/>
      <c r="N6790" s="78"/>
      <c r="O6790" s="78"/>
      <c r="P6790" s="78"/>
      <c r="Q6790" s="144"/>
      <c r="R6790" s="78"/>
      <c r="S6790" s="78"/>
      <c r="T6790" s="78"/>
      <c r="U6790" s="78"/>
      <c r="V6790" s="219"/>
      <c r="W6790" s="78"/>
      <c r="X6790" s="78"/>
      <c r="Y6790" s="78"/>
      <c r="Z6790" s="78"/>
      <c r="AA6790" s="77"/>
      <c r="AB6790" s="77"/>
      <c r="AC6790" s="78"/>
      <c r="AD6790" s="104"/>
      <c r="AE6790" s="78"/>
      <c r="AF6790" s="104"/>
      <c r="AG6790" s="78"/>
      <c r="AH6790" s="104"/>
      <c r="AI6790" s="78"/>
      <c r="AJ6790" s="104"/>
      <c r="AK6790" s="78"/>
      <c r="AL6790" s="78"/>
      <c r="AM6790" s="8"/>
      <c r="AN6790" s="78"/>
      <c r="AO6790" s="78"/>
      <c r="AP6790" s="78"/>
      <c r="AQ6790" s="78"/>
      <c r="AR6790" s="78"/>
      <c r="AS6790" s="78"/>
      <c r="AT6790" s="78"/>
      <c r="AU6790" s="78"/>
      <c r="AV6790" s="78"/>
      <c r="AW6790" s="77"/>
      <c r="AX6790" s="144"/>
      <c r="AY6790" s="144"/>
      <c r="AZ6790" s="144"/>
      <c r="BA6790" s="54"/>
      <c r="BB6790" s="54"/>
    </row>
    <row r="6791" spans="2:54" x14ac:dyDescent="0.25">
      <c r="B6791" s="77"/>
      <c r="C6791" s="77"/>
      <c r="D6791" s="77"/>
      <c r="E6791" s="77"/>
      <c r="F6791" s="77"/>
      <c r="G6791" s="77"/>
      <c r="I6791" s="78"/>
      <c r="K6791" s="78"/>
      <c r="L6791" s="77"/>
      <c r="M6791" s="78"/>
      <c r="N6791" s="78"/>
      <c r="O6791" s="78"/>
      <c r="P6791" s="78"/>
      <c r="Q6791" s="144"/>
      <c r="R6791" s="78"/>
      <c r="S6791" s="78"/>
      <c r="T6791" s="78"/>
      <c r="U6791" s="78"/>
      <c r="V6791" s="219"/>
      <c r="W6791" s="78"/>
      <c r="X6791" s="78"/>
      <c r="Y6791" s="78"/>
      <c r="Z6791" s="78"/>
      <c r="AA6791" s="77"/>
      <c r="AB6791" s="77"/>
      <c r="AC6791" s="78"/>
      <c r="AD6791" s="104"/>
      <c r="AE6791" s="78"/>
      <c r="AF6791" s="104"/>
      <c r="AG6791" s="78"/>
      <c r="AH6791" s="104"/>
      <c r="AI6791" s="78"/>
      <c r="AJ6791" s="104"/>
      <c r="AK6791" s="78"/>
      <c r="AL6791" s="78"/>
      <c r="AM6791" s="8"/>
      <c r="AN6791" s="78"/>
      <c r="AO6791" s="78"/>
      <c r="AP6791" s="78"/>
      <c r="AQ6791" s="78"/>
      <c r="AR6791" s="78"/>
      <c r="AS6791" s="78"/>
      <c r="AT6791" s="78"/>
      <c r="AU6791" s="78"/>
      <c r="AV6791" s="78"/>
      <c r="AW6791" s="77"/>
      <c r="AX6791" s="144"/>
      <c r="AY6791" s="144"/>
      <c r="AZ6791" s="144"/>
      <c r="BA6791" s="54"/>
      <c r="BB6791" s="54"/>
    </row>
    <row r="6792" spans="2:54" x14ac:dyDescent="0.25">
      <c r="B6792" s="77"/>
      <c r="C6792" s="77"/>
      <c r="D6792" s="77"/>
      <c r="E6792" s="77"/>
      <c r="F6792" s="77"/>
      <c r="G6792" s="77"/>
      <c r="I6792" s="78"/>
      <c r="K6792" s="78"/>
      <c r="L6792" s="77"/>
      <c r="M6792" s="78"/>
      <c r="N6792" s="78"/>
      <c r="O6792" s="78"/>
      <c r="P6792" s="78"/>
      <c r="Q6792" s="144"/>
      <c r="R6792" s="78"/>
      <c r="S6792" s="78"/>
      <c r="T6792" s="78"/>
      <c r="U6792" s="78"/>
      <c r="V6792" s="219"/>
      <c r="W6792" s="78"/>
      <c r="X6792" s="78"/>
      <c r="Y6792" s="78"/>
      <c r="Z6792" s="78"/>
      <c r="AA6792" s="77"/>
      <c r="AB6792" s="77"/>
      <c r="AC6792" s="78"/>
      <c r="AD6792" s="104"/>
      <c r="AE6792" s="78"/>
      <c r="AF6792" s="104"/>
      <c r="AG6792" s="78"/>
      <c r="AH6792" s="104"/>
      <c r="AI6792" s="78"/>
      <c r="AJ6792" s="104"/>
      <c r="AK6792" s="78"/>
      <c r="AL6792" s="78"/>
      <c r="AM6792" s="8"/>
      <c r="AN6792" s="78"/>
      <c r="AO6792" s="78"/>
      <c r="AP6792" s="78"/>
      <c r="AQ6792" s="78"/>
      <c r="AR6792" s="78"/>
      <c r="AS6792" s="78"/>
      <c r="AT6792" s="78"/>
      <c r="AU6792" s="78"/>
      <c r="AV6792" s="78"/>
      <c r="AW6792" s="77"/>
      <c r="AX6792" s="144"/>
      <c r="AY6792" s="144"/>
      <c r="AZ6792" s="144"/>
      <c r="BA6792" s="54"/>
      <c r="BB6792" s="54"/>
    </row>
    <row r="6793" spans="2:54" x14ac:dyDescent="0.25">
      <c r="B6793" s="77"/>
      <c r="C6793" s="77"/>
      <c r="D6793" s="77"/>
      <c r="E6793" s="77"/>
      <c r="F6793" s="77"/>
      <c r="G6793" s="77"/>
      <c r="I6793" s="78"/>
      <c r="K6793" s="78"/>
      <c r="L6793" s="77"/>
      <c r="M6793" s="78"/>
      <c r="N6793" s="78"/>
      <c r="O6793" s="78"/>
      <c r="P6793" s="78"/>
      <c r="Q6793" s="144"/>
      <c r="R6793" s="78"/>
      <c r="S6793" s="78"/>
      <c r="T6793" s="78"/>
      <c r="U6793" s="78"/>
      <c r="V6793" s="219"/>
      <c r="W6793" s="78"/>
      <c r="X6793" s="78"/>
      <c r="Y6793" s="78"/>
      <c r="Z6793" s="78"/>
      <c r="AA6793" s="77"/>
      <c r="AB6793" s="77"/>
      <c r="AC6793" s="78"/>
      <c r="AD6793" s="104"/>
      <c r="AE6793" s="78"/>
      <c r="AF6793" s="104"/>
      <c r="AG6793" s="78"/>
      <c r="AH6793" s="104"/>
      <c r="AI6793" s="78"/>
      <c r="AJ6793" s="104"/>
      <c r="AK6793" s="78"/>
      <c r="AL6793" s="78"/>
      <c r="AM6793" s="8"/>
      <c r="AN6793" s="78"/>
      <c r="AO6793" s="78"/>
      <c r="AP6793" s="78"/>
      <c r="AQ6793" s="78"/>
      <c r="AR6793" s="78"/>
      <c r="AS6793" s="78"/>
      <c r="AT6793" s="78"/>
      <c r="AU6793" s="78"/>
      <c r="AV6793" s="78"/>
      <c r="AW6793" s="77"/>
      <c r="AX6793" s="144"/>
      <c r="AY6793" s="144"/>
      <c r="AZ6793" s="144"/>
      <c r="BA6793" s="54"/>
      <c r="BB6793" s="54"/>
    </row>
    <row r="6794" spans="2:54" x14ac:dyDescent="0.25">
      <c r="B6794" s="77"/>
      <c r="C6794" s="77"/>
      <c r="D6794" s="77"/>
      <c r="E6794" s="77"/>
      <c r="F6794" s="77"/>
      <c r="G6794" s="77"/>
      <c r="I6794" s="78"/>
      <c r="K6794" s="78"/>
      <c r="L6794" s="77"/>
      <c r="M6794" s="78"/>
      <c r="N6794" s="78"/>
      <c r="O6794" s="78"/>
      <c r="P6794" s="78"/>
      <c r="Q6794" s="144"/>
      <c r="R6794" s="78"/>
      <c r="S6794" s="78"/>
      <c r="T6794" s="78"/>
      <c r="U6794" s="78"/>
      <c r="V6794" s="219"/>
      <c r="W6794" s="78"/>
      <c r="X6794" s="78"/>
      <c r="Y6794" s="78"/>
      <c r="Z6794" s="78"/>
      <c r="AA6794" s="77"/>
      <c r="AB6794" s="77"/>
      <c r="AC6794" s="78"/>
      <c r="AD6794" s="104"/>
      <c r="AE6794" s="78"/>
      <c r="AF6794" s="104"/>
      <c r="AG6794" s="78"/>
      <c r="AH6794" s="104"/>
      <c r="AI6794" s="78"/>
      <c r="AJ6794" s="104"/>
      <c r="AK6794" s="78"/>
      <c r="AL6794" s="78"/>
      <c r="AM6794" s="8"/>
      <c r="AN6794" s="78"/>
      <c r="AO6794" s="78"/>
      <c r="AP6794" s="78"/>
      <c r="AQ6794" s="78"/>
      <c r="AR6794" s="78"/>
      <c r="AS6794" s="78"/>
      <c r="AT6794" s="78"/>
      <c r="AU6794" s="78"/>
      <c r="AV6794" s="78"/>
      <c r="AW6794" s="77"/>
      <c r="AX6794" s="144"/>
      <c r="AY6794" s="144"/>
      <c r="AZ6794" s="144"/>
      <c r="BA6794" s="54"/>
      <c r="BB6794" s="54"/>
    </row>
    <row r="6795" spans="2:54" x14ac:dyDescent="0.25">
      <c r="B6795" s="77"/>
      <c r="C6795" s="77"/>
      <c r="D6795" s="77"/>
      <c r="E6795" s="77"/>
      <c r="F6795" s="77"/>
      <c r="G6795" s="77"/>
      <c r="I6795" s="78"/>
      <c r="K6795" s="78"/>
      <c r="L6795" s="77"/>
      <c r="M6795" s="78"/>
      <c r="N6795" s="78"/>
      <c r="O6795" s="78"/>
      <c r="P6795" s="78"/>
      <c r="Q6795" s="144"/>
      <c r="R6795" s="78"/>
      <c r="S6795" s="78"/>
      <c r="T6795" s="78"/>
      <c r="U6795" s="78"/>
      <c r="V6795" s="219"/>
      <c r="W6795" s="78"/>
      <c r="X6795" s="78"/>
      <c r="Y6795" s="78"/>
      <c r="Z6795" s="78"/>
      <c r="AA6795" s="77"/>
      <c r="AB6795" s="77"/>
      <c r="AC6795" s="78"/>
      <c r="AD6795" s="104"/>
      <c r="AE6795" s="78"/>
      <c r="AF6795" s="104"/>
      <c r="AG6795" s="78"/>
      <c r="AH6795" s="104"/>
      <c r="AI6795" s="78"/>
      <c r="AJ6795" s="104"/>
      <c r="AK6795" s="78"/>
      <c r="AL6795" s="78"/>
      <c r="AM6795" s="8"/>
      <c r="AN6795" s="78"/>
      <c r="AO6795" s="78"/>
      <c r="AP6795" s="78"/>
      <c r="AQ6795" s="78"/>
      <c r="AR6795" s="78"/>
      <c r="AS6795" s="78"/>
      <c r="AT6795" s="78"/>
      <c r="AU6795" s="78"/>
      <c r="AV6795" s="78"/>
      <c r="AW6795" s="77"/>
      <c r="AX6795" s="144"/>
      <c r="AY6795" s="144"/>
      <c r="AZ6795" s="144"/>
      <c r="BA6795" s="54"/>
      <c r="BB6795" s="54"/>
    </row>
    <row r="6796" spans="2:54" x14ac:dyDescent="0.25">
      <c r="B6796" s="77"/>
      <c r="C6796" s="77"/>
      <c r="D6796" s="77"/>
      <c r="E6796" s="77"/>
      <c r="F6796" s="77"/>
      <c r="G6796" s="77"/>
      <c r="I6796" s="78"/>
      <c r="K6796" s="78"/>
      <c r="L6796" s="77"/>
      <c r="M6796" s="78"/>
      <c r="N6796" s="78"/>
      <c r="O6796" s="78"/>
      <c r="P6796" s="78"/>
      <c r="Q6796" s="144"/>
      <c r="R6796" s="78"/>
      <c r="S6796" s="78"/>
      <c r="T6796" s="78"/>
      <c r="U6796" s="78"/>
      <c r="V6796" s="219"/>
      <c r="W6796" s="78"/>
      <c r="X6796" s="78"/>
      <c r="Y6796" s="78"/>
      <c r="Z6796" s="78"/>
      <c r="AA6796" s="77"/>
      <c r="AB6796" s="77"/>
      <c r="AC6796" s="78"/>
      <c r="AD6796" s="104"/>
      <c r="AE6796" s="78"/>
      <c r="AF6796" s="104"/>
      <c r="AG6796" s="78"/>
      <c r="AH6796" s="104"/>
      <c r="AI6796" s="78"/>
      <c r="AJ6796" s="104"/>
      <c r="AK6796" s="78"/>
      <c r="AL6796" s="78"/>
      <c r="AM6796" s="8"/>
      <c r="AN6796" s="78"/>
      <c r="AO6796" s="78"/>
      <c r="AP6796" s="78"/>
      <c r="AQ6796" s="78"/>
      <c r="AR6796" s="78"/>
      <c r="AS6796" s="78"/>
      <c r="AT6796" s="78"/>
      <c r="AU6796" s="78"/>
      <c r="AV6796" s="78"/>
      <c r="AW6796" s="77"/>
      <c r="AX6796" s="144"/>
      <c r="AY6796" s="144"/>
      <c r="AZ6796" s="144"/>
      <c r="BA6796" s="54"/>
      <c r="BB6796" s="54"/>
    </row>
    <row r="6797" spans="2:54" x14ac:dyDescent="0.25">
      <c r="B6797" s="77"/>
      <c r="C6797" s="77"/>
      <c r="D6797" s="77"/>
      <c r="E6797" s="77"/>
      <c r="F6797" s="77"/>
      <c r="G6797" s="77"/>
      <c r="I6797" s="78"/>
      <c r="K6797" s="78"/>
      <c r="L6797" s="77"/>
      <c r="M6797" s="78"/>
      <c r="N6797" s="78"/>
      <c r="O6797" s="78"/>
      <c r="P6797" s="78"/>
      <c r="Q6797" s="144"/>
      <c r="R6797" s="78"/>
      <c r="S6797" s="78"/>
      <c r="T6797" s="78"/>
      <c r="U6797" s="78"/>
      <c r="V6797" s="219"/>
      <c r="W6797" s="78"/>
      <c r="X6797" s="78"/>
      <c r="Y6797" s="78"/>
      <c r="Z6797" s="78"/>
      <c r="AA6797" s="77"/>
      <c r="AB6797" s="77"/>
      <c r="AC6797" s="78"/>
      <c r="AD6797" s="104"/>
      <c r="AE6797" s="78"/>
      <c r="AF6797" s="104"/>
      <c r="AG6797" s="78"/>
      <c r="AH6797" s="104"/>
      <c r="AI6797" s="78"/>
      <c r="AJ6797" s="104"/>
      <c r="AK6797" s="78"/>
      <c r="AL6797" s="78"/>
      <c r="AM6797" s="8"/>
      <c r="AN6797" s="78"/>
      <c r="AO6797" s="78"/>
      <c r="AP6797" s="78"/>
      <c r="AQ6797" s="78"/>
      <c r="AR6797" s="78"/>
      <c r="AS6797" s="78"/>
      <c r="AT6797" s="78"/>
      <c r="AU6797" s="78"/>
      <c r="AV6797" s="78"/>
      <c r="AW6797" s="77"/>
      <c r="AX6797" s="144"/>
      <c r="AY6797" s="144"/>
      <c r="AZ6797" s="144"/>
      <c r="BA6797" s="54"/>
      <c r="BB6797" s="54"/>
    </row>
    <row r="6798" spans="2:54" x14ac:dyDescent="0.25">
      <c r="B6798" s="77"/>
      <c r="C6798" s="77"/>
      <c r="D6798" s="77"/>
      <c r="E6798" s="77"/>
      <c r="F6798" s="77"/>
      <c r="G6798" s="77"/>
      <c r="I6798" s="78"/>
      <c r="K6798" s="78"/>
      <c r="L6798" s="77"/>
      <c r="M6798" s="78"/>
      <c r="N6798" s="78"/>
      <c r="O6798" s="78"/>
      <c r="P6798" s="78"/>
      <c r="Q6798" s="144"/>
      <c r="R6798" s="78"/>
      <c r="S6798" s="78"/>
      <c r="T6798" s="78"/>
      <c r="U6798" s="78"/>
      <c r="V6798" s="219"/>
      <c r="W6798" s="78"/>
      <c r="X6798" s="78"/>
      <c r="Y6798" s="78"/>
      <c r="Z6798" s="78"/>
      <c r="AA6798" s="77"/>
      <c r="AB6798" s="77"/>
      <c r="AC6798" s="78"/>
      <c r="AD6798" s="104"/>
      <c r="AE6798" s="78"/>
      <c r="AF6798" s="104"/>
      <c r="AG6798" s="78"/>
      <c r="AH6798" s="104"/>
      <c r="AI6798" s="78"/>
      <c r="AJ6798" s="104"/>
      <c r="AK6798" s="78"/>
      <c r="AL6798" s="78"/>
      <c r="AM6798" s="8"/>
      <c r="AN6798" s="78"/>
      <c r="AO6798" s="78"/>
      <c r="AP6798" s="78"/>
      <c r="AQ6798" s="78"/>
      <c r="AR6798" s="78"/>
      <c r="AS6798" s="78"/>
      <c r="AT6798" s="78"/>
      <c r="AU6798" s="78"/>
      <c r="AV6798" s="78"/>
      <c r="AW6798" s="77"/>
      <c r="AX6798" s="144"/>
      <c r="AY6798" s="144"/>
      <c r="AZ6798" s="144"/>
      <c r="BA6798" s="54"/>
      <c r="BB6798" s="54"/>
    </row>
    <row r="6799" spans="2:54" x14ac:dyDescent="0.25">
      <c r="B6799" s="77"/>
      <c r="C6799" s="77"/>
      <c r="D6799" s="77"/>
      <c r="E6799" s="77"/>
      <c r="F6799" s="77"/>
      <c r="G6799" s="77"/>
      <c r="I6799" s="78"/>
      <c r="K6799" s="78"/>
      <c r="L6799" s="77"/>
      <c r="M6799" s="78"/>
      <c r="N6799" s="78"/>
      <c r="O6799" s="78"/>
      <c r="P6799" s="78"/>
      <c r="Q6799" s="144"/>
      <c r="R6799" s="78"/>
      <c r="S6799" s="78"/>
      <c r="T6799" s="78"/>
      <c r="U6799" s="78"/>
      <c r="V6799" s="219"/>
      <c r="W6799" s="78"/>
      <c r="X6799" s="78"/>
      <c r="Y6799" s="78"/>
      <c r="Z6799" s="78"/>
      <c r="AA6799" s="77"/>
      <c r="AB6799" s="77"/>
      <c r="AC6799" s="78"/>
      <c r="AD6799" s="104"/>
      <c r="AE6799" s="78"/>
      <c r="AF6799" s="104"/>
      <c r="AG6799" s="78"/>
      <c r="AH6799" s="104"/>
      <c r="AI6799" s="78"/>
      <c r="AJ6799" s="104"/>
      <c r="AK6799" s="78"/>
      <c r="AL6799" s="78"/>
      <c r="AM6799" s="8"/>
      <c r="AN6799" s="78"/>
      <c r="AO6799" s="78"/>
      <c r="AP6799" s="78"/>
      <c r="AQ6799" s="78"/>
      <c r="AR6799" s="78"/>
      <c r="AS6799" s="78"/>
      <c r="AT6799" s="78"/>
      <c r="AU6799" s="78"/>
      <c r="AV6799" s="78"/>
      <c r="AW6799" s="77"/>
      <c r="AX6799" s="144"/>
      <c r="AY6799" s="144"/>
      <c r="AZ6799" s="144"/>
      <c r="BA6799" s="54"/>
      <c r="BB6799" s="54"/>
    </row>
    <row r="6800" spans="2:54" x14ac:dyDescent="0.25">
      <c r="B6800" s="77"/>
      <c r="C6800" s="77"/>
      <c r="D6800" s="77"/>
      <c r="E6800" s="77"/>
      <c r="F6800" s="77"/>
      <c r="G6800" s="77"/>
      <c r="I6800" s="78"/>
      <c r="K6800" s="78"/>
      <c r="L6800" s="77"/>
      <c r="M6800" s="78"/>
      <c r="N6800" s="78"/>
      <c r="O6800" s="78"/>
      <c r="P6800" s="78"/>
      <c r="Q6800" s="144"/>
      <c r="R6800" s="78"/>
      <c r="S6800" s="78"/>
      <c r="T6800" s="78"/>
      <c r="U6800" s="78"/>
      <c r="V6800" s="219"/>
      <c r="W6800" s="78"/>
      <c r="X6800" s="78"/>
      <c r="Y6800" s="78"/>
      <c r="Z6800" s="78"/>
      <c r="AA6800" s="77"/>
      <c r="AB6800" s="77"/>
      <c r="AC6800" s="78"/>
      <c r="AD6800" s="104"/>
      <c r="AE6800" s="78"/>
      <c r="AF6800" s="104"/>
      <c r="AG6800" s="78"/>
      <c r="AH6800" s="104"/>
      <c r="AI6800" s="78"/>
      <c r="AJ6800" s="104"/>
      <c r="AK6800" s="78"/>
      <c r="AL6800" s="78"/>
      <c r="AM6800" s="8"/>
      <c r="AN6800" s="78"/>
      <c r="AO6800" s="78"/>
      <c r="AP6800" s="78"/>
      <c r="AQ6800" s="78"/>
      <c r="AR6800" s="78"/>
      <c r="AS6800" s="78"/>
      <c r="AT6800" s="78"/>
      <c r="AU6800" s="78"/>
      <c r="AV6800" s="78"/>
      <c r="AW6800" s="77"/>
      <c r="AX6800" s="144"/>
      <c r="AY6800" s="144"/>
      <c r="AZ6800" s="144"/>
      <c r="BA6800" s="54"/>
      <c r="BB6800" s="54"/>
    </row>
    <row r="6801" spans="2:54" x14ac:dyDescent="0.25">
      <c r="B6801" s="77"/>
      <c r="C6801" s="77"/>
      <c r="D6801" s="77"/>
      <c r="E6801" s="77"/>
      <c r="F6801" s="77"/>
      <c r="G6801" s="77"/>
      <c r="I6801" s="78"/>
      <c r="K6801" s="78"/>
      <c r="L6801" s="77"/>
      <c r="M6801" s="78"/>
      <c r="N6801" s="78"/>
      <c r="O6801" s="78"/>
      <c r="P6801" s="78"/>
      <c r="Q6801" s="144"/>
      <c r="R6801" s="78"/>
      <c r="S6801" s="78"/>
      <c r="T6801" s="78"/>
      <c r="U6801" s="78"/>
      <c r="V6801" s="219"/>
      <c r="W6801" s="78"/>
      <c r="X6801" s="78"/>
      <c r="Y6801" s="78"/>
      <c r="Z6801" s="78"/>
      <c r="AA6801" s="77"/>
      <c r="AB6801" s="77"/>
      <c r="AC6801" s="78"/>
      <c r="AD6801" s="104"/>
      <c r="AE6801" s="78"/>
      <c r="AF6801" s="104"/>
      <c r="AG6801" s="78"/>
      <c r="AH6801" s="104"/>
      <c r="AI6801" s="78"/>
      <c r="AJ6801" s="104"/>
      <c r="AK6801" s="78"/>
      <c r="AL6801" s="78"/>
      <c r="AM6801" s="8"/>
      <c r="AN6801" s="78"/>
      <c r="AO6801" s="78"/>
      <c r="AP6801" s="78"/>
      <c r="AQ6801" s="78"/>
      <c r="AR6801" s="78"/>
      <c r="AS6801" s="78"/>
      <c r="AT6801" s="78"/>
      <c r="AU6801" s="78"/>
      <c r="AV6801" s="78"/>
      <c r="AW6801" s="77"/>
      <c r="AX6801" s="144"/>
      <c r="AY6801" s="144"/>
      <c r="AZ6801" s="144"/>
      <c r="BA6801" s="54"/>
      <c r="BB6801" s="54"/>
    </row>
    <row r="6802" spans="2:54" x14ac:dyDescent="0.25">
      <c r="B6802" s="77"/>
      <c r="C6802" s="77"/>
      <c r="D6802" s="77"/>
      <c r="E6802" s="77"/>
      <c r="F6802" s="77"/>
      <c r="G6802" s="77"/>
      <c r="I6802" s="78"/>
      <c r="K6802" s="78"/>
      <c r="L6802" s="77"/>
      <c r="M6802" s="78"/>
      <c r="N6802" s="78"/>
      <c r="O6802" s="78"/>
      <c r="P6802" s="78"/>
      <c r="Q6802" s="144"/>
      <c r="R6802" s="78"/>
      <c r="S6802" s="78"/>
      <c r="T6802" s="78"/>
      <c r="U6802" s="78"/>
      <c r="V6802" s="219"/>
      <c r="W6802" s="78"/>
      <c r="X6802" s="78"/>
      <c r="Y6802" s="78"/>
      <c r="Z6802" s="78"/>
      <c r="AA6802" s="77"/>
      <c r="AB6802" s="77"/>
      <c r="AC6802" s="78"/>
      <c r="AD6802" s="104"/>
      <c r="AE6802" s="78"/>
      <c r="AF6802" s="104"/>
      <c r="AG6802" s="78"/>
      <c r="AH6802" s="104"/>
      <c r="AI6802" s="78"/>
      <c r="AJ6802" s="104"/>
      <c r="AK6802" s="78"/>
      <c r="AL6802" s="78"/>
      <c r="AM6802" s="8"/>
      <c r="AN6802" s="78"/>
      <c r="AO6802" s="78"/>
      <c r="AP6802" s="78"/>
      <c r="AQ6802" s="78"/>
      <c r="AR6802" s="78"/>
      <c r="AS6802" s="78"/>
      <c r="AT6802" s="78"/>
      <c r="AU6802" s="78"/>
      <c r="AV6802" s="78"/>
      <c r="AW6802" s="77"/>
      <c r="AX6802" s="144"/>
      <c r="AY6802" s="144"/>
      <c r="AZ6802" s="144"/>
      <c r="BA6802" s="54"/>
      <c r="BB6802" s="54"/>
    </row>
    <row r="6803" spans="2:54" x14ac:dyDescent="0.25">
      <c r="B6803" s="77"/>
      <c r="C6803" s="77"/>
      <c r="D6803" s="77"/>
      <c r="E6803" s="77"/>
      <c r="F6803" s="77"/>
      <c r="G6803" s="77"/>
      <c r="I6803" s="78"/>
      <c r="K6803" s="78"/>
      <c r="L6803" s="77"/>
      <c r="M6803" s="78"/>
      <c r="N6803" s="78"/>
      <c r="O6803" s="78"/>
      <c r="P6803" s="78"/>
      <c r="Q6803" s="144"/>
      <c r="R6803" s="78"/>
      <c r="S6803" s="78"/>
      <c r="T6803" s="78"/>
      <c r="U6803" s="78"/>
      <c r="V6803" s="219"/>
      <c r="W6803" s="78"/>
      <c r="X6803" s="78"/>
      <c r="Y6803" s="78"/>
      <c r="Z6803" s="78"/>
      <c r="AA6803" s="77"/>
      <c r="AB6803" s="77"/>
      <c r="AC6803" s="78"/>
      <c r="AD6803" s="104"/>
      <c r="AE6803" s="78"/>
      <c r="AF6803" s="104"/>
      <c r="AG6803" s="78"/>
      <c r="AH6803" s="104"/>
      <c r="AI6803" s="78"/>
      <c r="AJ6803" s="104"/>
      <c r="AK6803" s="78"/>
      <c r="AL6803" s="78"/>
      <c r="AM6803" s="8"/>
      <c r="AN6803" s="78"/>
      <c r="AO6803" s="78"/>
      <c r="AP6803" s="78"/>
      <c r="AQ6803" s="78"/>
      <c r="AR6803" s="78"/>
      <c r="AS6803" s="78"/>
      <c r="AT6803" s="78"/>
      <c r="AU6803" s="78"/>
      <c r="AV6803" s="78"/>
      <c r="AW6803" s="77"/>
      <c r="AX6803" s="144"/>
      <c r="AY6803" s="144"/>
      <c r="AZ6803" s="144"/>
      <c r="BA6803" s="54"/>
      <c r="BB6803" s="54"/>
    </row>
    <row r="6804" spans="2:54" x14ac:dyDescent="0.25">
      <c r="B6804" s="77"/>
      <c r="C6804" s="77"/>
      <c r="D6804" s="77"/>
      <c r="E6804" s="77"/>
      <c r="F6804" s="77"/>
      <c r="G6804" s="77"/>
      <c r="I6804" s="78"/>
      <c r="K6804" s="78"/>
      <c r="L6804" s="77"/>
      <c r="M6804" s="78"/>
      <c r="N6804" s="78"/>
      <c r="O6804" s="78"/>
      <c r="P6804" s="78"/>
      <c r="Q6804" s="144"/>
      <c r="R6804" s="78"/>
      <c r="S6804" s="78"/>
      <c r="T6804" s="78"/>
      <c r="U6804" s="78"/>
      <c r="V6804" s="219"/>
      <c r="W6804" s="78"/>
      <c r="X6804" s="78"/>
      <c r="Y6804" s="78"/>
      <c r="Z6804" s="78"/>
      <c r="AA6804" s="77"/>
      <c r="AB6804" s="77"/>
      <c r="AC6804" s="78"/>
      <c r="AD6804" s="104"/>
      <c r="AE6804" s="78"/>
      <c r="AF6804" s="104"/>
      <c r="AG6804" s="78"/>
      <c r="AH6804" s="104"/>
      <c r="AI6804" s="78"/>
      <c r="AJ6804" s="104"/>
      <c r="AK6804" s="78"/>
      <c r="AL6804" s="78"/>
      <c r="AM6804" s="8"/>
      <c r="AN6804" s="78"/>
      <c r="AO6804" s="78"/>
      <c r="AP6804" s="78"/>
      <c r="AQ6804" s="78"/>
      <c r="AR6804" s="78"/>
      <c r="AS6804" s="78"/>
      <c r="AT6804" s="78"/>
      <c r="AU6804" s="78"/>
      <c r="AV6804" s="78"/>
      <c r="AW6804" s="77"/>
      <c r="AX6804" s="144"/>
      <c r="AY6804" s="144"/>
      <c r="AZ6804" s="144"/>
      <c r="BA6804" s="54"/>
      <c r="BB6804" s="54"/>
    </row>
    <row r="6805" spans="2:54" x14ac:dyDescent="0.25">
      <c r="B6805" s="77"/>
      <c r="C6805" s="77"/>
      <c r="D6805" s="77"/>
      <c r="E6805" s="77"/>
      <c r="F6805" s="77"/>
      <c r="G6805" s="77"/>
      <c r="I6805" s="78"/>
      <c r="K6805" s="78"/>
      <c r="L6805" s="77"/>
      <c r="M6805" s="78"/>
      <c r="N6805" s="78"/>
      <c r="O6805" s="78"/>
      <c r="P6805" s="78"/>
      <c r="Q6805" s="144"/>
      <c r="R6805" s="78"/>
      <c r="S6805" s="78"/>
      <c r="T6805" s="78"/>
      <c r="U6805" s="78"/>
      <c r="V6805" s="219"/>
      <c r="W6805" s="78"/>
      <c r="X6805" s="78"/>
      <c r="Y6805" s="78"/>
      <c r="Z6805" s="78"/>
      <c r="AA6805" s="77"/>
      <c r="AB6805" s="77"/>
      <c r="AC6805" s="78"/>
      <c r="AD6805" s="104"/>
      <c r="AE6805" s="78"/>
      <c r="AF6805" s="104"/>
      <c r="AG6805" s="78"/>
      <c r="AH6805" s="104"/>
      <c r="AI6805" s="78"/>
      <c r="AJ6805" s="104"/>
      <c r="AK6805" s="78"/>
      <c r="AL6805" s="78"/>
      <c r="AM6805" s="8"/>
      <c r="AN6805" s="78"/>
      <c r="AO6805" s="78"/>
      <c r="AP6805" s="78"/>
      <c r="AQ6805" s="78"/>
      <c r="AR6805" s="78"/>
      <c r="AS6805" s="78"/>
      <c r="AT6805" s="78"/>
      <c r="AU6805" s="78"/>
      <c r="AV6805" s="78"/>
      <c r="AW6805" s="77"/>
      <c r="AX6805" s="144"/>
      <c r="AY6805" s="144"/>
      <c r="AZ6805" s="144"/>
      <c r="BA6805" s="54"/>
      <c r="BB6805" s="54"/>
    </row>
    <row r="6806" spans="2:54" x14ac:dyDescent="0.25">
      <c r="B6806" s="77"/>
      <c r="C6806" s="77"/>
      <c r="D6806" s="77"/>
      <c r="E6806" s="77"/>
      <c r="F6806" s="77"/>
      <c r="G6806" s="77"/>
      <c r="I6806" s="78"/>
      <c r="K6806" s="78"/>
      <c r="L6806" s="77"/>
      <c r="M6806" s="78"/>
      <c r="N6806" s="78"/>
      <c r="O6806" s="78"/>
      <c r="P6806" s="78"/>
      <c r="Q6806" s="144"/>
      <c r="R6806" s="78"/>
      <c r="S6806" s="78"/>
      <c r="T6806" s="78"/>
      <c r="U6806" s="78"/>
      <c r="V6806" s="219"/>
      <c r="W6806" s="78"/>
      <c r="X6806" s="78"/>
      <c r="Y6806" s="78"/>
      <c r="Z6806" s="78"/>
      <c r="AA6806" s="77"/>
      <c r="AB6806" s="77"/>
      <c r="AC6806" s="78"/>
      <c r="AD6806" s="104"/>
      <c r="AE6806" s="78"/>
      <c r="AF6806" s="104"/>
      <c r="AG6806" s="78"/>
      <c r="AH6806" s="104"/>
      <c r="AI6806" s="78"/>
      <c r="AJ6806" s="104"/>
      <c r="AK6806" s="78"/>
      <c r="AL6806" s="78"/>
      <c r="AM6806" s="8"/>
      <c r="AN6806" s="78"/>
      <c r="AO6806" s="78"/>
      <c r="AP6806" s="78"/>
      <c r="AQ6806" s="78"/>
      <c r="AR6806" s="78"/>
      <c r="AS6806" s="78"/>
      <c r="AT6806" s="78"/>
      <c r="AU6806" s="78"/>
      <c r="AV6806" s="78"/>
      <c r="AW6806" s="77"/>
      <c r="AX6806" s="144"/>
      <c r="AY6806" s="144"/>
      <c r="AZ6806" s="144"/>
      <c r="BA6806" s="54"/>
      <c r="BB6806" s="54"/>
    </row>
    <row r="6807" spans="2:54" x14ac:dyDescent="0.25">
      <c r="B6807" s="77"/>
      <c r="C6807" s="77"/>
      <c r="D6807" s="77"/>
      <c r="E6807" s="77"/>
      <c r="F6807" s="77"/>
      <c r="G6807" s="77"/>
      <c r="I6807" s="78"/>
      <c r="K6807" s="78"/>
      <c r="L6807" s="77"/>
      <c r="M6807" s="78"/>
      <c r="N6807" s="78"/>
      <c r="O6807" s="78"/>
      <c r="P6807" s="78"/>
      <c r="Q6807" s="144"/>
      <c r="R6807" s="78"/>
      <c r="S6807" s="78"/>
      <c r="T6807" s="78"/>
      <c r="U6807" s="78"/>
      <c r="V6807" s="219"/>
      <c r="W6807" s="78"/>
      <c r="X6807" s="78"/>
      <c r="Y6807" s="78"/>
      <c r="Z6807" s="78"/>
      <c r="AA6807" s="77"/>
      <c r="AB6807" s="77"/>
      <c r="AC6807" s="78"/>
      <c r="AD6807" s="104"/>
      <c r="AE6807" s="78"/>
      <c r="AF6807" s="104"/>
      <c r="AG6807" s="78"/>
      <c r="AH6807" s="104"/>
      <c r="AI6807" s="78"/>
      <c r="AJ6807" s="104"/>
      <c r="AK6807" s="78"/>
      <c r="AL6807" s="78"/>
      <c r="AM6807" s="8"/>
      <c r="AN6807" s="78"/>
      <c r="AO6807" s="78"/>
      <c r="AP6807" s="78"/>
      <c r="AQ6807" s="78"/>
      <c r="AR6807" s="78"/>
      <c r="AS6807" s="78"/>
      <c r="AT6807" s="78"/>
      <c r="AU6807" s="78"/>
      <c r="AV6807" s="78"/>
      <c r="AW6807" s="77"/>
      <c r="AX6807" s="144"/>
      <c r="AY6807" s="144"/>
      <c r="AZ6807" s="144"/>
      <c r="BA6807" s="54"/>
      <c r="BB6807" s="54"/>
    </row>
    <row r="6808" spans="2:54" x14ac:dyDescent="0.25">
      <c r="B6808" s="77"/>
      <c r="C6808" s="77"/>
      <c r="D6808" s="77"/>
      <c r="E6808" s="77"/>
      <c r="F6808" s="77"/>
      <c r="G6808" s="77"/>
      <c r="I6808" s="78"/>
      <c r="K6808" s="78"/>
      <c r="L6808" s="77"/>
      <c r="M6808" s="78"/>
      <c r="N6808" s="78"/>
      <c r="O6808" s="78"/>
      <c r="P6808" s="78"/>
      <c r="Q6808" s="144"/>
      <c r="R6808" s="78"/>
      <c r="S6808" s="78"/>
      <c r="T6808" s="78"/>
      <c r="U6808" s="78"/>
      <c r="V6808" s="219"/>
      <c r="W6808" s="78"/>
      <c r="X6808" s="78"/>
      <c r="Y6808" s="78"/>
      <c r="Z6808" s="78"/>
      <c r="AA6808" s="77"/>
      <c r="AB6808" s="77"/>
      <c r="AC6808" s="78"/>
      <c r="AD6808" s="104"/>
      <c r="AE6808" s="78"/>
      <c r="AF6808" s="104"/>
      <c r="AG6808" s="78"/>
      <c r="AH6808" s="104"/>
      <c r="AI6808" s="78"/>
      <c r="AJ6808" s="104"/>
      <c r="AK6808" s="78"/>
      <c r="AL6808" s="78"/>
      <c r="AM6808" s="8"/>
      <c r="AN6808" s="78"/>
      <c r="AO6808" s="78"/>
      <c r="AP6808" s="78"/>
      <c r="AQ6808" s="78"/>
      <c r="AR6808" s="78"/>
      <c r="AS6808" s="78"/>
      <c r="AT6808" s="78"/>
      <c r="AU6808" s="78"/>
      <c r="AV6808" s="78"/>
      <c r="AW6808" s="77"/>
      <c r="AX6808" s="144"/>
      <c r="AY6808" s="144"/>
      <c r="AZ6808" s="144"/>
      <c r="BA6808" s="54"/>
      <c r="BB6808" s="54"/>
    </row>
    <row r="6809" spans="2:54" x14ac:dyDescent="0.25">
      <c r="B6809" s="77"/>
      <c r="C6809" s="77"/>
      <c r="D6809" s="77"/>
      <c r="E6809" s="77"/>
      <c r="F6809" s="77"/>
      <c r="G6809" s="77"/>
      <c r="I6809" s="78"/>
      <c r="K6809" s="78"/>
      <c r="L6809" s="77"/>
      <c r="M6809" s="78"/>
      <c r="N6809" s="78"/>
      <c r="O6809" s="78"/>
      <c r="P6809" s="78"/>
      <c r="Q6809" s="144"/>
      <c r="R6809" s="78"/>
      <c r="S6809" s="78"/>
      <c r="T6809" s="78"/>
      <c r="U6809" s="78"/>
      <c r="V6809" s="219"/>
      <c r="W6809" s="78"/>
      <c r="X6809" s="78"/>
      <c r="Y6809" s="78"/>
      <c r="Z6809" s="78"/>
      <c r="AA6809" s="77"/>
      <c r="AB6809" s="77"/>
      <c r="AC6809" s="78"/>
      <c r="AD6809" s="104"/>
      <c r="AE6809" s="78"/>
      <c r="AF6809" s="104"/>
      <c r="AG6809" s="78"/>
      <c r="AH6809" s="104"/>
      <c r="AI6809" s="78"/>
      <c r="AJ6809" s="104"/>
      <c r="AK6809" s="78"/>
      <c r="AL6809" s="78"/>
      <c r="AM6809" s="8"/>
      <c r="AN6809" s="78"/>
      <c r="AO6809" s="78"/>
      <c r="AP6809" s="78"/>
      <c r="AQ6809" s="78"/>
      <c r="AR6809" s="78"/>
      <c r="AS6809" s="78"/>
      <c r="AT6809" s="78"/>
      <c r="AU6809" s="78"/>
      <c r="AV6809" s="78"/>
      <c r="AW6809" s="77"/>
      <c r="AX6809" s="144"/>
      <c r="AY6809" s="144"/>
      <c r="AZ6809" s="144"/>
      <c r="BA6809" s="54"/>
      <c r="BB6809" s="54"/>
    </row>
    <row r="6810" spans="2:54" x14ac:dyDescent="0.25">
      <c r="B6810" s="77"/>
      <c r="C6810" s="77"/>
      <c r="D6810" s="77"/>
      <c r="E6810" s="77"/>
      <c r="F6810" s="77"/>
      <c r="G6810" s="77"/>
      <c r="I6810" s="78"/>
      <c r="K6810" s="78"/>
      <c r="L6810" s="77"/>
      <c r="M6810" s="78"/>
      <c r="N6810" s="78"/>
      <c r="O6810" s="78"/>
      <c r="P6810" s="78"/>
      <c r="Q6810" s="144"/>
      <c r="R6810" s="78"/>
      <c r="S6810" s="78"/>
      <c r="T6810" s="78"/>
      <c r="U6810" s="78"/>
      <c r="V6810" s="219"/>
      <c r="W6810" s="78"/>
      <c r="X6810" s="78"/>
      <c r="Y6810" s="78"/>
      <c r="Z6810" s="78"/>
      <c r="AA6810" s="77"/>
      <c r="AB6810" s="77"/>
      <c r="AC6810" s="78"/>
      <c r="AD6810" s="104"/>
      <c r="AE6810" s="78"/>
      <c r="AF6810" s="104"/>
      <c r="AG6810" s="78"/>
      <c r="AH6810" s="104"/>
      <c r="AI6810" s="78"/>
      <c r="AJ6810" s="104"/>
      <c r="AK6810" s="78"/>
      <c r="AL6810" s="78"/>
      <c r="AM6810" s="8"/>
      <c r="AN6810" s="78"/>
      <c r="AO6810" s="78"/>
      <c r="AP6810" s="78"/>
      <c r="AQ6810" s="78"/>
      <c r="AR6810" s="78"/>
      <c r="AS6810" s="78"/>
      <c r="AT6810" s="78"/>
      <c r="AU6810" s="78"/>
      <c r="AV6810" s="78"/>
      <c r="AW6810" s="77"/>
      <c r="AX6810" s="144"/>
      <c r="AY6810" s="144"/>
      <c r="AZ6810" s="144"/>
      <c r="BA6810" s="54"/>
      <c r="BB6810" s="54"/>
    </row>
    <row r="6811" spans="2:54" x14ac:dyDescent="0.25">
      <c r="B6811" s="77"/>
      <c r="C6811" s="77"/>
      <c r="D6811" s="77"/>
      <c r="E6811" s="77"/>
      <c r="F6811" s="77"/>
      <c r="G6811" s="77"/>
      <c r="I6811" s="78"/>
      <c r="K6811" s="78"/>
      <c r="L6811" s="77"/>
      <c r="M6811" s="78"/>
      <c r="N6811" s="78"/>
      <c r="O6811" s="78"/>
      <c r="P6811" s="78"/>
      <c r="Q6811" s="144"/>
      <c r="R6811" s="78"/>
      <c r="S6811" s="78"/>
      <c r="T6811" s="78"/>
      <c r="U6811" s="78"/>
      <c r="V6811" s="219"/>
      <c r="W6811" s="78"/>
      <c r="X6811" s="78"/>
      <c r="Y6811" s="78"/>
      <c r="Z6811" s="78"/>
      <c r="AA6811" s="77"/>
      <c r="AB6811" s="77"/>
      <c r="AC6811" s="78"/>
      <c r="AD6811" s="104"/>
      <c r="AE6811" s="78"/>
      <c r="AF6811" s="104"/>
      <c r="AG6811" s="78"/>
      <c r="AH6811" s="104"/>
      <c r="AI6811" s="78"/>
      <c r="AJ6811" s="104"/>
      <c r="AK6811" s="78"/>
      <c r="AL6811" s="78"/>
      <c r="AM6811" s="8"/>
      <c r="AN6811" s="78"/>
      <c r="AO6811" s="78"/>
      <c r="AP6811" s="78"/>
      <c r="AQ6811" s="78"/>
      <c r="AR6811" s="78"/>
      <c r="AS6811" s="78"/>
      <c r="AT6811" s="78"/>
      <c r="AU6811" s="78"/>
      <c r="AV6811" s="78"/>
      <c r="AW6811" s="77"/>
      <c r="AX6811" s="144"/>
      <c r="AY6811" s="144"/>
      <c r="AZ6811" s="144"/>
      <c r="BA6811" s="54"/>
      <c r="BB6811" s="54"/>
    </row>
    <row r="6812" spans="2:54" x14ac:dyDescent="0.25">
      <c r="B6812" s="77"/>
      <c r="C6812" s="77"/>
      <c r="D6812" s="77"/>
      <c r="E6812" s="77"/>
      <c r="F6812" s="77"/>
      <c r="G6812" s="77"/>
      <c r="I6812" s="78"/>
      <c r="K6812" s="78"/>
      <c r="L6812" s="77"/>
      <c r="M6812" s="78"/>
      <c r="N6812" s="78"/>
      <c r="O6812" s="78"/>
      <c r="P6812" s="78"/>
      <c r="Q6812" s="144"/>
      <c r="R6812" s="78"/>
      <c r="S6812" s="78"/>
      <c r="T6812" s="78"/>
      <c r="U6812" s="78"/>
      <c r="V6812" s="219"/>
      <c r="W6812" s="78"/>
      <c r="X6812" s="78"/>
      <c r="Y6812" s="78"/>
      <c r="Z6812" s="78"/>
      <c r="AA6812" s="77"/>
      <c r="AB6812" s="77"/>
      <c r="AC6812" s="78"/>
      <c r="AD6812" s="104"/>
      <c r="AE6812" s="78"/>
      <c r="AF6812" s="104"/>
      <c r="AG6812" s="78"/>
      <c r="AH6812" s="104"/>
      <c r="AI6812" s="78"/>
      <c r="AJ6812" s="104"/>
      <c r="AK6812" s="78"/>
      <c r="AL6812" s="78"/>
      <c r="AM6812" s="8"/>
      <c r="AN6812" s="78"/>
      <c r="AO6812" s="78"/>
      <c r="AP6812" s="78"/>
      <c r="AQ6812" s="78"/>
      <c r="AR6812" s="78"/>
      <c r="AS6812" s="78"/>
      <c r="AT6812" s="78"/>
      <c r="AU6812" s="78"/>
      <c r="AV6812" s="78"/>
      <c r="AW6812" s="77"/>
      <c r="AX6812" s="144"/>
      <c r="AY6812" s="144"/>
      <c r="AZ6812" s="144"/>
      <c r="BA6812" s="54"/>
      <c r="BB6812" s="54"/>
    </row>
    <row r="6813" spans="2:54" x14ac:dyDescent="0.25">
      <c r="B6813" s="77"/>
      <c r="C6813" s="77"/>
      <c r="D6813" s="77"/>
      <c r="E6813" s="77"/>
      <c r="F6813" s="77"/>
      <c r="G6813" s="77"/>
      <c r="I6813" s="78"/>
      <c r="K6813" s="78"/>
      <c r="L6813" s="77"/>
      <c r="M6813" s="78"/>
      <c r="N6813" s="78"/>
      <c r="O6813" s="78"/>
      <c r="P6813" s="78"/>
      <c r="Q6813" s="144"/>
      <c r="R6813" s="78"/>
      <c r="S6813" s="78"/>
      <c r="T6813" s="78"/>
      <c r="U6813" s="78"/>
      <c r="V6813" s="219"/>
      <c r="W6813" s="78"/>
      <c r="X6813" s="78"/>
      <c r="Y6813" s="78"/>
      <c r="Z6813" s="78"/>
      <c r="AA6813" s="77"/>
      <c r="AB6813" s="77"/>
      <c r="AC6813" s="78"/>
      <c r="AD6813" s="104"/>
      <c r="AE6813" s="78"/>
      <c r="AF6813" s="104"/>
      <c r="AG6813" s="78"/>
      <c r="AH6813" s="104"/>
      <c r="AI6813" s="78"/>
      <c r="AJ6813" s="104"/>
      <c r="AK6813" s="78"/>
      <c r="AL6813" s="78"/>
      <c r="AM6813" s="8"/>
      <c r="AN6813" s="78"/>
      <c r="AO6813" s="78"/>
      <c r="AP6813" s="78"/>
      <c r="AQ6813" s="78"/>
      <c r="AR6813" s="78"/>
      <c r="AS6813" s="78"/>
      <c r="AT6813" s="78"/>
      <c r="AU6813" s="78"/>
      <c r="AV6813" s="78"/>
      <c r="AW6813" s="77"/>
      <c r="AX6813" s="144"/>
      <c r="AY6813" s="144"/>
      <c r="AZ6813" s="144"/>
      <c r="BA6813" s="54"/>
      <c r="BB6813" s="54"/>
    </row>
    <row r="6814" spans="2:54" x14ac:dyDescent="0.25">
      <c r="B6814" s="77"/>
      <c r="C6814" s="77"/>
      <c r="D6814" s="77"/>
      <c r="E6814" s="77"/>
      <c r="F6814" s="77"/>
      <c r="G6814" s="77"/>
      <c r="I6814" s="78"/>
      <c r="K6814" s="78"/>
      <c r="L6814" s="77"/>
      <c r="M6814" s="78"/>
      <c r="N6814" s="78"/>
      <c r="O6814" s="78"/>
      <c r="P6814" s="78"/>
      <c r="Q6814" s="144"/>
      <c r="R6814" s="78"/>
      <c r="S6814" s="78"/>
      <c r="T6814" s="78"/>
      <c r="U6814" s="78"/>
      <c r="V6814" s="219"/>
      <c r="W6814" s="78"/>
      <c r="X6814" s="78"/>
      <c r="Y6814" s="78"/>
      <c r="Z6814" s="78"/>
      <c r="AA6814" s="77"/>
      <c r="AB6814" s="77"/>
      <c r="AC6814" s="78"/>
      <c r="AD6814" s="104"/>
      <c r="AE6814" s="78"/>
      <c r="AF6814" s="104"/>
      <c r="AG6814" s="78"/>
      <c r="AH6814" s="104"/>
      <c r="AI6814" s="78"/>
      <c r="AJ6814" s="104"/>
      <c r="AK6814" s="78"/>
      <c r="AL6814" s="78"/>
      <c r="AM6814" s="8"/>
      <c r="AN6814" s="78"/>
      <c r="AO6814" s="78"/>
      <c r="AP6814" s="78"/>
      <c r="AQ6814" s="78"/>
      <c r="AR6814" s="78"/>
      <c r="AS6814" s="78"/>
      <c r="AT6814" s="78"/>
      <c r="AU6814" s="78"/>
      <c r="AV6814" s="78"/>
      <c r="AW6814" s="77"/>
      <c r="AX6814" s="144"/>
      <c r="AY6814" s="144"/>
      <c r="AZ6814" s="144"/>
      <c r="BA6814" s="54"/>
      <c r="BB6814" s="54"/>
    </row>
    <row r="6815" spans="2:54" x14ac:dyDescent="0.25">
      <c r="B6815" s="77"/>
      <c r="C6815" s="77"/>
      <c r="D6815" s="77"/>
      <c r="E6815" s="77"/>
      <c r="F6815" s="77"/>
      <c r="G6815" s="77"/>
      <c r="I6815" s="78"/>
      <c r="K6815" s="78"/>
      <c r="L6815" s="77"/>
      <c r="M6815" s="78"/>
      <c r="N6815" s="78"/>
      <c r="O6815" s="78"/>
      <c r="P6815" s="78"/>
      <c r="Q6815" s="144"/>
      <c r="R6815" s="78"/>
      <c r="S6815" s="78"/>
      <c r="T6815" s="78"/>
      <c r="U6815" s="78"/>
      <c r="V6815" s="219"/>
      <c r="W6815" s="78"/>
      <c r="X6815" s="78"/>
      <c r="Y6815" s="78"/>
      <c r="Z6815" s="78"/>
      <c r="AA6815" s="77"/>
      <c r="AB6815" s="77"/>
      <c r="AC6815" s="78"/>
      <c r="AD6815" s="104"/>
      <c r="AE6815" s="78"/>
      <c r="AF6815" s="104"/>
      <c r="AG6815" s="78"/>
      <c r="AH6815" s="104"/>
      <c r="AI6815" s="78"/>
      <c r="AJ6815" s="104"/>
      <c r="AK6815" s="78"/>
      <c r="AL6815" s="78"/>
      <c r="AM6815" s="8"/>
      <c r="AN6815" s="78"/>
      <c r="AO6815" s="78"/>
      <c r="AP6815" s="78"/>
      <c r="AQ6815" s="78"/>
      <c r="AR6815" s="78"/>
      <c r="AS6815" s="78"/>
      <c r="AT6815" s="78"/>
      <c r="AU6815" s="78"/>
      <c r="AV6815" s="78"/>
      <c r="AW6815" s="77"/>
      <c r="AX6815" s="144"/>
      <c r="AY6815" s="144"/>
      <c r="AZ6815" s="144"/>
      <c r="BA6815" s="54"/>
      <c r="BB6815" s="54"/>
    </row>
    <row r="6816" spans="2:54" x14ac:dyDescent="0.25">
      <c r="B6816" s="77"/>
      <c r="C6816" s="77"/>
      <c r="D6816" s="77"/>
      <c r="E6816" s="77"/>
      <c r="F6816" s="77"/>
      <c r="G6816" s="77"/>
      <c r="I6816" s="78"/>
      <c r="K6816" s="78"/>
      <c r="L6816" s="77"/>
      <c r="M6816" s="78"/>
      <c r="N6816" s="78"/>
      <c r="O6816" s="78"/>
      <c r="P6816" s="78"/>
      <c r="Q6816" s="144"/>
      <c r="R6816" s="78"/>
      <c r="S6816" s="78"/>
      <c r="T6816" s="78"/>
      <c r="U6816" s="78"/>
      <c r="V6816" s="219"/>
      <c r="W6816" s="78"/>
      <c r="X6816" s="78"/>
      <c r="Y6816" s="78"/>
      <c r="Z6816" s="78"/>
      <c r="AA6816" s="77"/>
      <c r="AB6816" s="77"/>
      <c r="AC6816" s="78"/>
      <c r="AD6816" s="104"/>
      <c r="AE6816" s="78"/>
      <c r="AF6816" s="104"/>
      <c r="AG6816" s="78"/>
      <c r="AH6816" s="104"/>
      <c r="AI6816" s="78"/>
      <c r="AJ6816" s="104"/>
      <c r="AK6816" s="78"/>
      <c r="AL6816" s="78"/>
      <c r="AM6816" s="8"/>
      <c r="AN6816" s="78"/>
      <c r="AO6816" s="78"/>
      <c r="AP6816" s="78"/>
      <c r="AQ6816" s="78"/>
      <c r="AR6816" s="78"/>
      <c r="AS6816" s="78"/>
      <c r="AT6816" s="78"/>
      <c r="AU6816" s="78"/>
      <c r="AV6816" s="78"/>
      <c r="AW6816" s="77"/>
      <c r="AX6816" s="144"/>
      <c r="AY6816" s="144"/>
      <c r="AZ6816" s="144"/>
      <c r="BA6816" s="54"/>
      <c r="BB6816" s="54"/>
    </row>
    <row r="6817" spans="2:54" x14ac:dyDescent="0.25">
      <c r="B6817" s="77"/>
      <c r="C6817" s="77"/>
      <c r="D6817" s="77"/>
      <c r="E6817" s="77"/>
      <c r="F6817" s="77"/>
      <c r="G6817" s="77"/>
      <c r="I6817" s="78"/>
      <c r="K6817" s="78"/>
      <c r="L6817" s="77"/>
      <c r="M6817" s="78"/>
      <c r="N6817" s="78"/>
      <c r="O6817" s="78"/>
      <c r="P6817" s="78"/>
      <c r="Q6817" s="144"/>
      <c r="R6817" s="78"/>
      <c r="S6817" s="78"/>
      <c r="T6817" s="78"/>
      <c r="U6817" s="78"/>
      <c r="V6817" s="219"/>
      <c r="W6817" s="78"/>
      <c r="X6817" s="78"/>
      <c r="Y6817" s="78"/>
      <c r="Z6817" s="78"/>
      <c r="AA6817" s="77"/>
      <c r="AB6817" s="77"/>
      <c r="AC6817" s="78"/>
      <c r="AD6817" s="104"/>
      <c r="AE6817" s="78"/>
      <c r="AF6817" s="104"/>
      <c r="AG6817" s="78"/>
      <c r="AH6817" s="104"/>
      <c r="AI6817" s="78"/>
      <c r="AJ6817" s="104"/>
      <c r="AK6817" s="78"/>
      <c r="AL6817" s="78"/>
      <c r="AM6817" s="8"/>
      <c r="AN6817" s="78"/>
      <c r="AO6817" s="78"/>
      <c r="AP6817" s="78"/>
      <c r="AQ6817" s="78"/>
      <c r="AR6817" s="78"/>
      <c r="AS6817" s="78"/>
      <c r="AT6817" s="78"/>
      <c r="AU6817" s="78"/>
      <c r="AV6817" s="78"/>
      <c r="AW6817" s="77"/>
      <c r="AX6817" s="144"/>
      <c r="AY6817" s="144"/>
      <c r="AZ6817" s="144"/>
      <c r="BA6817" s="54"/>
      <c r="BB6817" s="54"/>
    </row>
    <row r="6818" spans="2:54" x14ac:dyDescent="0.25">
      <c r="B6818" s="77"/>
      <c r="C6818" s="77"/>
      <c r="D6818" s="77"/>
      <c r="E6818" s="77"/>
      <c r="F6818" s="77"/>
      <c r="G6818" s="77"/>
      <c r="I6818" s="78"/>
      <c r="K6818" s="78"/>
      <c r="L6818" s="77"/>
      <c r="M6818" s="78"/>
      <c r="N6818" s="78"/>
      <c r="O6818" s="78"/>
      <c r="P6818" s="78"/>
      <c r="Q6818" s="144"/>
      <c r="R6818" s="78"/>
      <c r="S6818" s="78"/>
      <c r="T6818" s="78"/>
      <c r="U6818" s="78"/>
      <c r="V6818" s="219"/>
      <c r="W6818" s="78"/>
      <c r="X6818" s="78"/>
      <c r="Y6818" s="78"/>
      <c r="Z6818" s="78"/>
      <c r="AA6818" s="77"/>
      <c r="AB6818" s="77"/>
      <c r="AC6818" s="78"/>
      <c r="AD6818" s="104"/>
      <c r="AE6818" s="78"/>
      <c r="AF6818" s="104"/>
      <c r="AG6818" s="78"/>
      <c r="AH6818" s="104"/>
      <c r="AI6818" s="78"/>
      <c r="AJ6818" s="104"/>
      <c r="AK6818" s="78"/>
      <c r="AL6818" s="78"/>
      <c r="AM6818" s="8"/>
      <c r="AN6818" s="78"/>
      <c r="AO6818" s="78"/>
      <c r="AP6818" s="78"/>
      <c r="AQ6818" s="78"/>
      <c r="AR6818" s="78"/>
      <c r="AS6818" s="78"/>
      <c r="AT6818" s="78"/>
      <c r="AU6818" s="78"/>
      <c r="AV6818" s="78"/>
      <c r="AW6818" s="77"/>
      <c r="AX6818" s="144"/>
      <c r="AY6818" s="144"/>
      <c r="AZ6818" s="144"/>
      <c r="BA6818" s="54"/>
      <c r="BB6818" s="54"/>
    </row>
    <row r="6819" spans="2:54" x14ac:dyDescent="0.25">
      <c r="B6819" s="77"/>
      <c r="C6819" s="77"/>
      <c r="D6819" s="77"/>
      <c r="E6819" s="77"/>
      <c r="F6819" s="77"/>
      <c r="G6819" s="77"/>
      <c r="I6819" s="78"/>
      <c r="K6819" s="78"/>
      <c r="L6819" s="77"/>
      <c r="M6819" s="78"/>
      <c r="N6819" s="78"/>
      <c r="O6819" s="78"/>
      <c r="P6819" s="78"/>
      <c r="Q6819" s="144"/>
      <c r="R6819" s="78"/>
      <c r="S6819" s="78"/>
      <c r="T6819" s="78"/>
      <c r="U6819" s="78"/>
      <c r="V6819" s="219"/>
      <c r="W6819" s="78"/>
      <c r="X6819" s="78"/>
      <c r="Y6819" s="78"/>
      <c r="Z6819" s="78"/>
      <c r="AA6819" s="77"/>
      <c r="AB6819" s="77"/>
      <c r="AC6819" s="78"/>
      <c r="AD6819" s="104"/>
      <c r="AE6819" s="78"/>
      <c r="AF6819" s="104"/>
      <c r="AG6819" s="78"/>
      <c r="AH6819" s="104"/>
      <c r="AI6819" s="78"/>
      <c r="AJ6819" s="104"/>
      <c r="AK6819" s="78"/>
      <c r="AL6819" s="78"/>
      <c r="AM6819" s="8"/>
      <c r="AN6819" s="78"/>
      <c r="AO6819" s="78"/>
      <c r="AP6819" s="78"/>
      <c r="AQ6819" s="78"/>
      <c r="AR6819" s="78"/>
      <c r="AS6819" s="78"/>
      <c r="AT6819" s="78"/>
      <c r="AU6819" s="78"/>
      <c r="AV6819" s="78"/>
      <c r="AW6819" s="77"/>
      <c r="AX6819" s="144"/>
      <c r="AY6819" s="144"/>
      <c r="AZ6819" s="144"/>
      <c r="BA6819" s="54"/>
      <c r="BB6819" s="54"/>
    </row>
    <row r="6820" spans="2:54" x14ac:dyDescent="0.25">
      <c r="B6820" s="77"/>
      <c r="C6820" s="77"/>
      <c r="D6820" s="77"/>
      <c r="E6820" s="77"/>
      <c r="F6820" s="77"/>
      <c r="G6820" s="77"/>
      <c r="I6820" s="78"/>
      <c r="K6820" s="78"/>
      <c r="L6820" s="77"/>
      <c r="M6820" s="78"/>
      <c r="N6820" s="78"/>
      <c r="O6820" s="78"/>
      <c r="P6820" s="78"/>
      <c r="Q6820" s="144"/>
      <c r="R6820" s="78"/>
      <c r="S6820" s="78"/>
      <c r="T6820" s="78"/>
      <c r="U6820" s="78"/>
      <c r="V6820" s="219"/>
      <c r="W6820" s="78"/>
      <c r="X6820" s="78"/>
      <c r="Y6820" s="78"/>
      <c r="Z6820" s="78"/>
      <c r="AA6820" s="77"/>
      <c r="AB6820" s="77"/>
      <c r="AC6820" s="78"/>
      <c r="AD6820" s="104"/>
      <c r="AE6820" s="78"/>
      <c r="AF6820" s="104"/>
      <c r="AG6820" s="78"/>
      <c r="AH6820" s="104"/>
      <c r="AI6820" s="78"/>
      <c r="AJ6820" s="104"/>
      <c r="AK6820" s="78"/>
      <c r="AL6820" s="78"/>
      <c r="AM6820" s="8"/>
      <c r="AN6820" s="78"/>
      <c r="AO6820" s="78"/>
      <c r="AP6820" s="78"/>
      <c r="AQ6820" s="78"/>
      <c r="AR6820" s="78"/>
      <c r="AS6820" s="78"/>
      <c r="AT6820" s="78"/>
      <c r="AU6820" s="78"/>
      <c r="AV6820" s="78"/>
      <c r="AW6820" s="77"/>
      <c r="AX6820" s="144"/>
      <c r="AY6820" s="144"/>
      <c r="AZ6820" s="144"/>
      <c r="BA6820" s="54"/>
      <c r="BB6820" s="54"/>
    </row>
    <row r="6821" spans="2:54" x14ac:dyDescent="0.25">
      <c r="B6821" s="77"/>
      <c r="C6821" s="77"/>
      <c r="D6821" s="77"/>
      <c r="E6821" s="77"/>
      <c r="F6821" s="77"/>
      <c r="G6821" s="77"/>
      <c r="I6821" s="78"/>
      <c r="K6821" s="78"/>
      <c r="L6821" s="77"/>
      <c r="M6821" s="78"/>
      <c r="N6821" s="78"/>
      <c r="O6821" s="78"/>
      <c r="P6821" s="78"/>
      <c r="Q6821" s="144"/>
      <c r="R6821" s="78"/>
      <c r="S6821" s="78"/>
      <c r="T6821" s="78"/>
      <c r="U6821" s="78"/>
      <c r="V6821" s="219"/>
      <c r="W6821" s="78"/>
      <c r="X6821" s="78"/>
      <c r="Y6821" s="78"/>
      <c r="Z6821" s="78"/>
      <c r="AA6821" s="77"/>
      <c r="AB6821" s="77"/>
      <c r="AC6821" s="78"/>
      <c r="AD6821" s="104"/>
      <c r="AE6821" s="78"/>
      <c r="AF6821" s="104"/>
      <c r="AG6821" s="78"/>
      <c r="AH6821" s="104"/>
      <c r="AI6821" s="78"/>
      <c r="AJ6821" s="104"/>
      <c r="AK6821" s="78"/>
      <c r="AL6821" s="78"/>
      <c r="AM6821" s="8"/>
      <c r="AN6821" s="78"/>
      <c r="AO6821" s="78"/>
      <c r="AP6821" s="78"/>
      <c r="AQ6821" s="78"/>
      <c r="AR6821" s="78"/>
      <c r="AS6821" s="78"/>
      <c r="AT6821" s="78"/>
      <c r="AU6821" s="78"/>
      <c r="AV6821" s="78"/>
      <c r="AW6821" s="77"/>
      <c r="AX6821" s="144"/>
      <c r="AY6821" s="144"/>
      <c r="AZ6821" s="144"/>
      <c r="BA6821" s="54"/>
      <c r="BB6821" s="54"/>
    </row>
    <row r="6822" spans="2:54" x14ac:dyDescent="0.25">
      <c r="B6822" s="77"/>
      <c r="C6822" s="77"/>
      <c r="D6822" s="77"/>
      <c r="E6822" s="77"/>
      <c r="F6822" s="77"/>
      <c r="G6822" s="77"/>
      <c r="I6822" s="78"/>
      <c r="K6822" s="78"/>
      <c r="L6822" s="77"/>
      <c r="M6822" s="78"/>
      <c r="N6822" s="78"/>
      <c r="O6822" s="78"/>
      <c r="P6822" s="78"/>
      <c r="Q6822" s="144"/>
      <c r="R6822" s="78"/>
      <c r="S6822" s="78"/>
      <c r="T6822" s="78"/>
      <c r="U6822" s="78"/>
      <c r="V6822" s="219"/>
      <c r="W6822" s="78"/>
      <c r="X6822" s="78"/>
      <c r="Y6822" s="78"/>
      <c r="Z6822" s="78"/>
      <c r="AA6822" s="77"/>
      <c r="AB6822" s="77"/>
      <c r="AC6822" s="78"/>
      <c r="AD6822" s="104"/>
      <c r="AE6822" s="78"/>
      <c r="AF6822" s="104"/>
      <c r="AG6822" s="78"/>
      <c r="AH6822" s="104"/>
      <c r="AI6822" s="78"/>
      <c r="AJ6822" s="104"/>
      <c r="AK6822" s="78"/>
      <c r="AL6822" s="78"/>
      <c r="AM6822" s="8"/>
      <c r="AN6822" s="78"/>
      <c r="AO6822" s="78"/>
      <c r="AP6822" s="78"/>
      <c r="AQ6822" s="78"/>
      <c r="AR6822" s="78"/>
      <c r="AS6822" s="78"/>
      <c r="AT6822" s="78"/>
      <c r="AU6822" s="78"/>
      <c r="AV6822" s="78"/>
      <c r="AW6822" s="77"/>
      <c r="AX6822" s="144"/>
      <c r="AY6822" s="144"/>
      <c r="AZ6822" s="144"/>
      <c r="BA6822" s="54"/>
      <c r="BB6822" s="54"/>
    </row>
    <row r="6823" spans="2:54" x14ac:dyDescent="0.25">
      <c r="B6823" s="77"/>
      <c r="C6823" s="77"/>
      <c r="D6823" s="77"/>
      <c r="E6823" s="77"/>
      <c r="F6823" s="77"/>
      <c r="G6823" s="77"/>
      <c r="I6823" s="78"/>
      <c r="K6823" s="78"/>
      <c r="L6823" s="77"/>
      <c r="M6823" s="78"/>
      <c r="N6823" s="78"/>
      <c r="O6823" s="78"/>
      <c r="P6823" s="78"/>
      <c r="Q6823" s="144"/>
      <c r="R6823" s="78"/>
      <c r="S6823" s="78"/>
      <c r="T6823" s="78"/>
      <c r="U6823" s="78"/>
      <c r="V6823" s="219"/>
      <c r="W6823" s="78"/>
      <c r="X6823" s="78"/>
      <c r="Y6823" s="78"/>
      <c r="Z6823" s="78"/>
      <c r="AA6823" s="77"/>
      <c r="AB6823" s="77"/>
      <c r="AC6823" s="78"/>
      <c r="AD6823" s="104"/>
      <c r="AE6823" s="78"/>
      <c r="AF6823" s="104"/>
      <c r="AG6823" s="78"/>
      <c r="AH6823" s="104"/>
      <c r="AI6823" s="78"/>
      <c r="AJ6823" s="104"/>
      <c r="AK6823" s="78"/>
      <c r="AL6823" s="78"/>
      <c r="AM6823" s="8"/>
      <c r="AN6823" s="78"/>
      <c r="AO6823" s="78"/>
      <c r="AP6823" s="78"/>
      <c r="AQ6823" s="78"/>
      <c r="AR6823" s="78"/>
      <c r="AS6823" s="78"/>
      <c r="AT6823" s="78"/>
      <c r="AU6823" s="78"/>
      <c r="AV6823" s="78"/>
      <c r="AW6823" s="77"/>
      <c r="AX6823" s="144"/>
      <c r="AY6823" s="144"/>
      <c r="AZ6823" s="144"/>
      <c r="BA6823" s="54"/>
      <c r="BB6823" s="54"/>
    </row>
    <row r="6824" spans="2:54" x14ac:dyDescent="0.25">
      <c r="B6824" s="77"/>
      <c r="C6824" s="77"/>
      <c r="D6824" s="77"/>
      <c r="E6824" s="77"/>
      <c r="F6824" s="77"/>
      <c r="G6824" s="77"/>
      <c r="I6824" s="78"/>
      <c r="K6824" s="78"/>
      <c r="L6824" s="77"/>
      <c r="M6824" s="78"/>
      <c r="N6824" s="78"/>
      <c r="O6824" s="78"/>
      <c r="P6824" s="78"/>
      <c r="Q6824" s="144"/>
      <c r="R6824" s="78"/>
      <c r="S6824" s="78"/>
      <c r="T6824" s="78"/>
      <c r="U6824" s="78"/>
      <c r="V6824" s="219"/>
      <c r="W6824" s="78"/>
      <c r="X6824" s="78"/>
      <c r="Y6824" s="78"/>
      <c r="Z6824" s="78"/>
      <c r="AA6824" s="77"/>
      <c r="AB6824" s="77"/>
      <c r="AC6824" s="78"/>
      <c r="AD6824" s="104"/>
      <c r="AE6824" s="78"/>
      <c r="AF6824" s="104"/>
      <c r="AG6824" s="78"/>
      <c r="AH6824" s="104"/>
      <c r="AI6824" s="78"/>
      <c r="AJ6824" s="104"/>
      <c r="AK6824" s="78"/>
      <c r="AL6824" s="78"/>
      <c r="AM6824" s="8"/>
      <c r="AN6824" s="78"/>
      <c r="AO6824" s="78"/>
      <c r="AP6824" s="78"/>
      <c r="AQ6824" s="78"/>
      <c r="AR6824" s="78"/>
      <c r="AS6824" s="78"/>
      <c r="AT6824" s="78"/>
      <c r="AU6824" s="78"/>
      <c r="AV6824" s="78"/>
      <c r="AW6824" s="77"/>
      <c r="AX6824" s="144"/>
      <c r="AY6824" s="144"/>
      <c r="AZ6824" s="144"/>
      <c r="BA6824" s="54"/>
      <c r="BB6824" s="54"/>
    </row>
    <row r="6825" spans="2:54" x14ac:dyDescent="0.25">
      <c r="B6825" s="77"/>
      <c r="C6825" s="77"/>
      <c r="D6825" s="77"/>
      <c r="E6825" s="77"/>
      <c r="F6825" s="77"/>
      <c r="G6825" s="77"/>
      <c r="I6825" s="78"/>
      <c r="K6825" s="78"/>
      <c r="L6825" s="77"/>
      <c r="M6825" s="78"/>
      <c r="N6825" s="78"/>
      <c r="O6825" s="78"/>
      <c r="P6825" s="78"/>
      <c r="Q6825" s="144"/>
      <c r="R6825" s="78"/>
      <c r="S6825" s="78"/>
      <c r="T6825" s="78"/>
      <c r="U6825" s="78"/>
      <c r="V6825" s="219"/>
      <c r="W6825" s="78"/>
      <c r="X6825" s="78"/>
      <c r="Y6825" s="78"/>
      <c r="Z6825" s="78"/>
      <c r="AA6825" s="77"/>
      <c r="AB6825" s="77"/>
      <c r="AC6825" s="78"/>
      <c r="AD6825" s="104"/>
      <c r="AE6825" s="78"/>
      <c r="AF6825" s="104"/>
      <c r="AG6825" s="78"/>
      <c r="AH6825" s="104"/>
      <c r="AI6825" s="78"/>
      <c r="AJ6825" s="104"/>
      <c r="AK6825" s="78"/>
      <c r="AL6825" s="78"/>
      <c r="AM6825" s="8"/>
      <c r="AN6825" s="78"/>
      <c r="AO6825" s="78"/>
      <c r="AP6825" s="78"/>
      <c r="AQ6825" s="78"/>
      <c r="AR6825" s="78"/>
      <c r="AS6825" s="78"/>
      <c r="AT6825" s="78"/>
      <c r="AU6825" s="78"/>
      <c r="AV6825" s="78"/>
      <c r="AW6825" s="77"/>
      <c r="AX6825" s="144"/>
      <c r="AY6825" s="144"/>
      <c r="AZ6825" s="144"/>
      <c r="BA6825" s="54"/>
      <c r="BB6825" s="54"/>
    </row>
    <row r="6826" spans="2:54" x14ac:dyDescent="0.25">
      <c r="B6826" s="77"/>
      <c r="C6826" s="77"/>
      <c r="D6826" s="77"/>
      <c r="E6826" s="77"/>
      <c r="F6826" s="77"/>
      <c r="G6826" s="77"/>
      <c r="I6826" s="78"/>
      <c r="K6826" s="78"/>
      <c r="L6826" s="77"/>
      <c r="M6826" s="78"/>
      <c r="N6826" s="78"/>
      <c r="O6826" s="78"/>
      <c r="P6826" s="78"/>
      <c r="Q6826" s="144"/>
      <c r="R6826" s="78"/>
      <c r="S6826" s="78"/>
      <c r="T6826" s="78"/>
      <c r="U6826" s="78"/>
      <c r="V6826" s="219"/>
      <c r="W6826" s="78"/>
      <c r="X6826" s="78"/>
      <c r="Y6826" s="78"/>
      <c r="Z6826" s="78"/>
      <c r="AA6826" s="77"/>
      <c r="AB6826" s="77"/>
      <c r="AC6826" s="78"/>
      <c r="AD6826" s="104"/>
      <c r="AE6826" s="78"/>
      <c r="AF6826" s="104"/>
      <c r="AG6826" s="78"/>
      <c r="AH6826" s="104"/>
      <c r="AI6826" s="78"/>
      <c r="AJ6826" s="104"/>
      <c r="AK6826" s="78"/>
      <c r="AL6826" s="78"/>
      <c r="AM6826" s="8"/>
      <c r="AN6826" s="78"/>
      <c r="AO6826" s="78"/>
      <c r="AP6826" s="78"/>
      <c r="AQ6826" s="78"/>
      <c r="AR6826" s="78"/>
      <c r="AS6826" s="78"/>
      <c r="AT6826" s="78"/>
      <c r="AU6826" s="78"/>
      <c r="AV6826" s="78"/>
      <c r="AW6826" s="77"/>
      <c r="AX6826" s="144"/>
      <c r="AY6826" s="144"/>
      <c r="AZ6826" s="144"/>
      <c r="BA6826" s="54"/>
      <c r="BB6826" s="54"/>
    </row>
    <row r="6827" spans="2:54" x14ac:dyDescent="0.25">
      <c r="B6827" s="77"/>
      <c r="C6827" s="77"/>
      <c r="D6827" s="77"/>
      <c r="E6827" s="77"/>
      <c r="F6827" s="77"/>
      <c r="G6827" s="77"/>
      <c r="I6827" s="78"/>
      <c r="K6827" s="78"/>
      <c r="L6827" s="77"/>
      <c r="M6827" s="78"/>
      <c r="N6827" s="78"/>
      <c r="O6827" s="78"/>
      <c r="P6827" s="78"/>
      <c r="Q6827" s="144"/>
      <c r="R6827" s="78"/>
      <c r="S6827" s="78"/>
      <c r="T6827" s="78"/>
      <c r="U6827" s="78"/>
      <c r="V6827" s="219"/>
      <c r="W6827" s="78"/>
      <c r="X6827" s="78"/>
      <c r="Y6827" s="78"/>
      <c r="Z6827" s="78"/>
      <c r="AA6827" s="77"/>
      <c r="AB6827" s="77"/>
      <c r="AC6827" s="78"/>
      <c r="AD6827" s="104"/>
      <c r="AE6827" s="78"/>
      <c r="AF6827" s="104"/>
      <c r="AG6827" s="78"/>
      <c r="AH6827" s="104"/>
      <c r="AI6827" s="78"/>
      <c r="AJ6827" s="104"/>
      <c r="AK6827" s="78"/>
      <c r="AL6827" s="78"/>
      <c r="AM6827" s="8"/>
      <c r="AN6827" s="78"/>
      <c r="AO6827" s="78"/>
      <c r="AP6827" s="78"/>
      <c r="AQ6827" s="78"/>
      <c r="AR6827" s="78"/>
      <c r="AS6827" s="78"/>
      <c r="AT6827" s="78"/>
      <c r="AU6827" s="78"/>
      <c r="AV6827" s="78"/>
      <c r="AW6827" s="77"/>
      <c r="AX6827" s="144"/>
      <c r="AY6827" s="144"/>
      <c r="AZ6827" s="144"/>
      <c r="BA6827" s="54"/>
      <c r="BB6827" s="54"/>
    </row>
    <row r="6828" spans="2:54" x14ac:dyDescent="0.25">
      <c r="B6828" s="77"/>
      <c r="C6828" s="77"/>
      <c r="D6828" s="77"/>
      <c r="E6828" s="77"/>
      <c r="F6828" s="77"/>
      <c r="G6828" s="77"/>
      <c r="I6828" s="78"/>
      <c r="K6828" s="78"/>
      <c r="L6828" s="77"/>
      <c r="M6828" s="78"/>
      <c r="N6828" s="78"/>
      <c r="O6828" s="78"/>
      <c r="P6828" s="78"/>
      <c r="Q6828" s="144"/>
      <c r="R6828" s="78"/>
      <c r="S6828" s="78"/>
      <c r="T6828" s="78"/>
      <c r="U6828" s="78"/>
      <c r="V6828" s="219"/>
      <c r="W6828" s="78"/>
      <c r="X6828" s="78"/>
      <c r="Y6828" s="78"/>
      <c r="Z6828" s="78"/>
      <c r="AA6828" s="77"/>
      <c r="AB6828" s="77"/>
      <c r="AC6828" s="78"/>
      <c r="AD6828" s="104"/>
      <c r="AE6828" s="78"/>
      <c r="AF6828" s="104"/>
      <c r="AG6828" s="78"/>
      <c r="AH6828" s="104"/>
      <c r="AI6828" s="78"/>
      <c r="AJ6828" s="104"/>
      <c r="AK6828" s="78"/>
      <c r="AL6828" s="78"/>
      <c r="AM6828" s="8"/>
      <c r="AN6828" s="78"/>
      <c r="AO6828" s="78"/>
      <c r="AP6828" s="78"/>
      <c r="AQ6828" s="78"/>
      <c r="AR6828" s="78"/>
      <c r="AS6828" s="78"/>
      <c r="AT6828" s="78"/>
      <c r="AU6828" s="78"/>
      <c r="AV6828" s="78"/>
      <c r="AW6828" s="77"/>
      <c r="AX6828" s="144"/>
      <c r="AY6828" s="144"/>
      <c r="AZ6828" s="144"/>
      <c r="BA6828" s="54"/>
      <c r="BB6828" s="54"/>
    </row>
    <row r="6829" spans="2:54" x14ac:dyDescent="0.25">
      <c r="B6829" s="77"/>
      <c r="C6829" s="77"/>
      <c r="D6829" s="77"/>
      <c r="E6829" s="77"/>
      <c r="F6829" s="77"/>
      <c r="G6829" s="77"/>
      <c r="I6829" s="78"/>
      <c r="K6829" s="78"/>
      <c r="L6829" s="77"/>
      <c r="M6829" s="78"/>
      <c r="N6829" s="78"/>
      <c r="O6829" s="78"/>
      <c r="P6829" s="78"/>
      <c r="Q6829" s="144"/>
      <c r="R6829" s="78"/>
      <c r="S6829" s="78"/>
      <c r="T6829" s="78"/>
      <c r="U6829" s="78"/>
      <c r="V6829" s="219"/>
      <c r="W6829" s="78"/>
      <c r="X6829" s="78"/>
      <c r="Y6829" s="78"/>
      <c r="Z6829" s="78"/>
      <c r="AA6829" s="77"/>
      <c r="AB6829" s="77"/>
      <c r="AC6829" s="78"/>
      <c r="AD6829" s="104"/>
      <c r="AE6829" s="78"/>
      <c r="AF6829" s="104"/>
      <c r="AG6829" s="78"/>
      <c r="AH6829" s="104"/>
      <c r="AI6829" s="78"/>
      <c r="AJ6829" s="104"/>
      <c r="AK6829" s="78"/>
      <c r="AL6829" s="78"/>
      <c r="AM6829" s="8"/>
      <c r="AN6829" s="78"/>
      <c r="AO6829" s="78"/>
      <c r="AP6829" s="78"/>
      <c r="AQ6829" s="78"/>
      <c r="AR6829" s="78"/>
      <c r="AS6829" s="78"/>
      <c r="AT6829" s="78"/>
      <c r="AU6829" s="78"/>
      <c r="AV6829" s="78"/>
      <c r="AW6829" s="77"/>
      <c r="AX6829" s="144"/>
      <c r="AY6829" s="144"/>
      <c r="AZ6829" s="144"/>
      <c r="BA6829" s="54"/>
      <c r="BB6829" s="54"/>
    </row>
    <row r="6830" spans="2:54" x14ac:dyDescent="0.25">
      <c r="B6830" s="77"/>
      <c r="C6830" s="77"/>
      <c r="D6830" s="77"/>
      <c r="E6830" s="77"/>
      <c r="F6830" s="77"/>
      <c r="G6830" s="77"/>
      <c r="I6830" s="78"/>
      <c r="K6830" s="78"/>
      <c r="L6830" s="77"/>
      <c r="M6830" s="78"/>
      <c r="N6830" s="78"/>
      <c r="O6830" s="78"/>
      <c r="P6830" s="78"/>
      <c r="Q6830" s="144"/>
      <c r="R6830" s="78"/>
      <c r="S6830" s="78"/>
      <c r="T6830" s="78"/>
      <c r="U6830" s="78"/>
      <c r="V6830" s="219"/>
      <c r="W6830" s="78"/>
      <c r="X6830" s="78"/>
      <c r="Y6830" s="78"/>
      <c r="Z6830" s="78"/>
      <c r="AA6830" s="77"/>
      <c r="AB6830" s="77"/>
      <c r="AC6830" s="78"/>
      <c r="AD6830" s="104"/>
      <c r="AE6830" s="78"/>
      <c r="AF6830" s="104"/>
      <c r="AG6830" s="78"/>
      <c r="AH6830" s="104"/>
      <c r="AI6830" s="78"/>
      <c r="AJ6830" s="104"/>
      <c r="AK6830" s="78"/>
      <c r="AL6830" s="78"/>
      <c r="AM6830" s="8"/>
      <c r="AN6830" s="78"/>
      <c r="AO6830" s="78"/>
      <c r="AP6830" s="78"/>
      <c r="AQ6830" s="78"/>
      <c r="AR6830" s="78"/>
      <c r="AS6830" s="78"/>
      <c r="AT6830" s="78"/>
      <c r="AU6830" s="78"/>
      <c r="AV6830" s="78"/>
      <c r="AW6830" s="77"/>
      <c r="AX6830" s="144"/>
      <c r="AY6830" s="144"/>
      <c r="AZ6830" s="144"/>
      <c r="BA6830" s="54"/>
      <c r="BB6830" s="54"/>
    </row>
    <row r="6831" spans="2:54" x14ac:dyDescent="0.25">
      <c r="B6831" s="77"/>
      <c r="C6831" s="77"/>
      <c r="D6831" s="77"/>
      <c r="E6831" s="77"/>
      <c r="F6831" s="77"/>
      <c r="G6831" s="77"/>
      <c r="I6831" s="78"/>
      <c r="K6831" s="78"/>
      <c r="L6831" s="77"/>
      <c r="M6831" s="78"/>
      <c r="N6831" s="78"/>
      <c r="O6831" s="78"/>
      <c r="P6831" s="78"/>
      <c r="Q6831" s="144"/>
      <c r="R6831" s="78"/>
      <c r="S6831" s="78"/>
      <c r="T6831" s="78"/>
      <c r="U6831" s="78"/>
      <c r="V6831" s="219"/>
      <c r="W6831" s="78"/>
      <c r="X6831" s="78"/>
      <c r="Y6831" s="78"/>
      <c r="Z6831" s="78"/>
      <c r="AA6831" s="77"/>
      <c r="AB6831" s="77"/>
      <c r="AC6831" s="78"/>
      <c r="AD6831" s="104"/>
      <c r="AE6831" s="78"/>
      <c r="AF6831" s="104"/>
      <c r="AG6831" s="78"/>
      <c r="AH6831" s="104"/>
      <c r="AI6831" s="78"/>
      <c r="AJ6831" s="104"/>
      <c r="AK6831" s="78"/>
      <c r="AL6831" s="78"/>
      <c r="AM6831" s="8"/>
      <c r="AN6831" s="78"/>
      <c r="AO6831" s="78"/>
      <c r="AP6831" s="78"/>
      <c r="AQ6831" s="78"/>
      <c r="AR6831" s="78"/>
      <c r="AS6831" s="78"/>
      <c r="AT6831" s="78"/>
      <c r="AU6831" s="78"/>
      <c r="AV6831" s="78"/>
      <c r="AW6831" s="77"/>
      <c r="AX6831" s="144"/>
      <c r="AY6831" s="144"/>
      <c r="AZ6831" s="144"/>
      <c r="BA6831" s="54"/>
      <c r="BB6831" s="54"/>
    </row>
    <row r="6832" spans="2:54" x14ac:dyDescent="0.25">
      <c r="B6832" s="77"/>
      <c r="C6832" s="77"/>
      <c r="D6832" s="77"/>
      <c r="E6832" s="77"/>
      <c r="F6832" s="77"/>
      <c r="G6832" s="77"/>
      <c r="I6832" s="78"/>
      <c r="K6832" s="78"/>
      <c r="L6832" s="77"/>
      <c r="M6832" s="78"/>
      <c r="N6832" s="78"/>
      <c r="O6832" s="78"/>
      <c r="P6832" s="78"/>
      <c r="Q6832" s="144"/>
      <c r="R6832" s="78"/>
      <c r="S6832" s="78"/>
      <c r="T6832" s="78"/>
      <c r="U6832" s="78"/>
      <c r="V6832" s="219"/>
      <c r="W6832" s="78"/>
      <c r="X6832" s="78"/>
      <c r="Y6832" s="78"/>
      <c r="Z6832" s="78"/>
      <c r="AA6832" s="77"/>
      <c r="AB6832" s="77"/>
      <c r="AC6832" s="78"/>
      <c r="AD6832" s="104"/>
      <c r="AE6832" s="78"/>
      <c r="AF6832" s="104"/>
      <c r="AG6832" s="78"/>
      <c r="AH6832" s="104"/>
      <c r="AI6832" s="78"/>
      <c r="AJ6832" s="104"/>
      <c r="AK6832" s="78"/>
      <c r="AL6832" s="78"/>
      <c r="AM6832" s="8"/>
      <c r="AN6832" s="78"/>
      <c r="AO6832" s="78"/>
      <c r="AP6832" s="78"/>
      <c r="AQ6832" s="78"/>
      <c r="AR6832" s="78"/>
      <c r="AS6832" s="78"/>
      <c r="AT6832" s="78"/>
      <c r="AU6832" s="78"/>
      <c r="AV6832" s="78"/>
      <c r="AW6832" s="77"/>
      <c r="AX6832" s="144"/>
      <c r="AY6832" s="144"/>
      <c r="AZ6832" s="144"/>
      <c r="BA6832" s="54"/>
      <c r="BB6832" s="54"/>
    </row>
    <row r="6833" spans="2:54" x14ac:dyDescent="0.25">
      <c r="B6833" s="77"/>
      <c r="C6833" s="77"/>
      <c r="D6833" s="77"/>
      <c r="E6833" s="77"/>
      <c r="F6833" s="77"/>
      <c r="G6833" s="77"/>
      <c r="I6833" s="78"/>
      <c r="K6833" s="78"/>
      <c r="L6833" s="77"/>
      <c r="M6833" s="78"/>
      <c r="N6833" s="78"/>
      <c r="O6833" s="78"/>
      <c r="P6833" s="78"/>
      <c r="Q6833" s="144"/>
      <c r="R6833" s="78"/>
      <c r="S6833" s="78"/>
      <c r="T6833" s="78"/>
      <c r="U6833" s="78"/>
      <c r="V6833" s="219"/>
      <c r="W6833" s="78"/>
      <c r="X6833" s="78"/>
      <c r="Y6833" s="78"/>
      <c r="Z6833" s="78"/>
      <c r="AA6833" s="77"/>
      <c r="AB6833" s="77"/>
      <c r="AC6833" s="78"/>
      <c r="AD6833" s="104"/>
      <c r="AE6833" s="78"/>
      <c r="AF6833" s="104"/>
      <c r="AG6833" s="78"/>
      <c r="AH6833" s="104"/>
      <c r="AI6833" s="78"/>
      <c r="AJ6833" s="104"/>
      <c r="AK6833" s="78"/>
      <c r="AL6833" s="78"/>
      <c r="AM6833" s="8"/>
      <c r="AN6833" s="78"/>
      <c r="AO6833" s="78"/>
      <c r="AP6833" s="78"/>
      <c r="AQ6833" s="78"/>
      <c r="AR6833" s="78"/>
      <c r="AS6833" s="78"/>
      <c r="AT6833" s="78"/>
      <c r="AU6833" s="78"/>
      <c r="AV6833" s="78"/>
      <c r="AW6833" s="77"/>
      <c r="AX6833" s="144"/>
      <c r="AY6833" s="144"/>
      <c r="AZ6833" s="144"/>
      <c r="BA6833" s="54"/>
      <c r="BB6833" s="54"/>
    </row>
    <row r="6834" spans="2:54" x14ac:dyDescent="0.25">
      <c r="B6834" s="77"/>
      <c r="C6834" s="77"/>
      <c r="D6834" s="77"/>
      <c r="E6834" s="77"/>
      <c r="F6834" s="77"/>
      <c r="G6834" s="77"/>
      <c r="I6834" s="78"/>
      <c r="K6834" s="78"/>
      <c r="L6834" s="77"/>
      <c r="M6834" s="78"/>
      <c r="N6834" s="78"/>
      <c r="O6834" s="78"/>
      <c r="P6834" s="78"/>
      <c r="Q6834" s="144"/>
      <c r="R6834" s="78"/>
      <c r="S6834" s="78"/>
      <c r="T6834" s="78"/>
      <c r="U6834" s="78"/>
      <c r="V6834" s="219"/>
      <c r="W6834" s="78"/>
      <c r="X6834" s="78"/>
      <c r="Y6834" s="78"/>
      <c r="Z6834" s="78"/>
      <c r="AA6834" s="77"/>
      <c r="AB6834" s="77"/>
      <c r="AC6834" s="78"/>
      <c r="AD6834" s="104"/>
      <c r="AE6834" s="78"/>
      <c r="AF6834" s="104"/>
      <c r="AG6834" s="78"/>
      <c r="AH6834" s="104"/>
      <c r="AI6834" s="78"/>
      <c r="AJ6834" s="104"/>
      <c r="AK6834" s="78"/>
      <c r="AL6834" s="78"/>
      <c r="AM6834" s="8"/>
      <c r="AN6834" s="78"/>
      <c r="AO6834" s="78"/>
      <c r="AP6834" s="78"/>
      <c r="AQ6834" s="78"/>
      <c r="AR6834" s="78"/>
      <c r="AS6834" s="78"/>
      <c r="AT6834" s="78"/>
      <c r="AU6834" s="78"/>
      <c r="AV6834" s="78"/>
      <c r="AW6834" s="77"/>
      <c r="AX6834" s="144"/>
      <c r="AY6834" s="144"/>
      <c r="AZ6834" s="144"/>
      <c r="BA6834" s="54"/>
      <c r="BB6834" s="54"/>
    </row>
    <row r="6835" spans="2:54" x14ac:dyDescent="0.25">
      <c r="B6835" s="77"/>
      <c r="C6835" s="77"/>
      <c r="D6835" s="77"/>
      <c r="E6835" s="77"/>
      <c r="F6835" s="77"/>
      <c r="G6835" s="77"/>
      <c r="I6835" s="78"/>
      <c r="K6835" s="78"/>
      <c r="L6835" s="77"/>
      <c r="M6835" s="78"/>
      <c r="N6835" s="78"/>
      <c r="O6835" s="78"/>
      <c r="P6835" s="78"/>
      <c r="Q6835" s="144"/>
      <c r="R6835" s="78"/>
      <c r="S6835" s="78"/>
      <c r="T6835" s="78"/>
      <c r="U6835" s="78"/>
      <c r="V6835" s="219"/>
      <c r="W6835" s="78"/>
      <c r="X6835" s="78"/>
      <c r="Y6835" s="78"/>
      <c r="Z6835" s="78"/>
      <c r="AA6835" s="77"/>
      <c r="AB6835" s="77"/>
      <c r="AC6835" s="78"/>
      <c r="AD6835" s="104"/>
      <c r="AE6835" s="78"/>
      <c r="AF6835" s="104"/>
      <c r="AG6835" s="78"/>
      <c r="AH6835" s="104"/>
      <c r="AI6835" s="78"/>
      <c r="AJ6835" s="104"/>
      <c r="AK6835" s="78"/>
      <c r="AL6835" s="78"/>
      <c r="AM6835" s="8"/>
      <c r="AN6835" s="78"/>
      <c r="AO6835" s="78"/>
      <c r="AP6835" s="78"/>
      <c r="AQ6835" s="78"/>
      <c r="AR6835" s="78"/>
      <c r="AS6835" s="78"/>
      <c r="AT6835" s="78"/>
      <c r="AU6835" s="78"/>
      <c r="AV6835" s="78"/>
      <c r="AW6835" s="77"/>
      <c r="AX6835" s="144"/>
      <c r="AY6835" s="144"/>
      <c r="AZ6835" s="144"/>
      <c r="BA6835" s="54"/>
      <c r="BB6835" s="54"/>
    </row>
    <row r="6836" spans="2:54" x14ac:dyDescent="0.25">
      <c r="B6836" s="77"/>
      <c r="C6836" s="77"/>
      <c r="D6836" s="77"/>
      <c r="E6836" s="77"/>
      <c r="F6836" s="77"/>
      <c r="G6836" s="77"/>
      <c r="I6836" s="78"/>
      <c r="K6836" s="78"/>
      <c r="L6836" s="77"/>
      <c r="M6836" s="78"/>
      <c r="N6836" s="78"/>
      <c r="O6836" s="78"/>
      <c r="P6836" s="78"/>
      <c r="Q6836" s="144"/>
      <c r="R6836" s="78"/>
      <c r="S6836" s="78"/>
      <c r="T6836" s="78"/>
      <c r="U6836" s="78"/>
      <c r="V6836" s="219"/>
      <c r="W6836" s="78"/>
      <c r="X6836" s="78"/>
      <c r="Y6836" s="78"/>
      <c r="Z6836" s="78"/>
      <c r="AA6836" s="77"/>
      <c r="AB6836" s="77"/>
      <c r="AC6836" s="78"/>
      <c r="AD6836" s="104"/>
      <c r="AE6836" s="78"/>
      <c r="AF6836" s="104"/>
      <c r="AG6836" s="78"/>
      <c r="AH6836" s="104"/>
      <c r="AI6836" s="78"/>
      <c r="AJ6836" s="104"/>
      <c r="AK6836" s="78"/>
      <c r="AL6836" s="78"/>
      <c r="AM6836" s="8"/>
      <c r="AN6836" s="78"/>
      <c r="AO6836" s="78"/>
      <c r="AP6836" s="78"/>
      <c r="AQ6836" s="78"/>
      <c r="AR6836" s="78"/>
      <c r="AS6836" s="78"/>
      <c r="AT6836" s="78"/>
      <c r="AU6836" s="78"/>
      <c r="AV6836" s="78"/>
      <c r="AW6836" s="77"/>
      <c r="AX6836" s="144"/>
      <c r="AY6836" s="144"/>
      <c r="AZ6836" s="144"/>
      <c r="BA6836" s="54"/>
      <c r="BB6836" s="54"/>
    </row>
    <row r="6837" spans="2:54" x14ac:dyDescent="0.25">
      <c r="B6837" s="77"/>
      <c r="C6837" s="77"/>
      <c r="D6837" s="77"/>
      <c r="E6837" s="77"/>
      <c r="F6837" s="77"/>
      <c r="G6837" s="77"/>
      <c r="I6837" s="78"/>
      <c r="K6837" s="78"/>
      <c r="L6837" s="77"/>
      <c r="M6837" s="78"/>
      <c r="N6837" s="78"/>
      <c r="O6837" s="78"/>
      <c r="P6837" s="78"/>
      <c r="Q6837" s="144"/>
      <c r="R6837" s="78"/>
      <c r="S6837" s="78"/>
      <c r="T6837" s="78"/>
      <c r="U6837" s="78"/>
      <c r="V6837" s="219"/>
      <c r="W6837" s="78"/>
      <c r="X6837" s="78"/>
      <c r="Y6837" s="78"/>
      <c r="Z6837" s="78"/>
      <c r="AA6837" s="77"/>
      <c r="AB6837" s="77"/>
      <c r="AC6837" s="78"/>
      <c r="AD6837" s="104"/>
      <c r="AE6837" s="78"/>
      <c r="AF6837" s="104"/>
      <c r="AG6837" s="78"/>
      <c r="AH6837" s="104"/>
      <c r="AI6837" s="78"/>
      <c r="AJ6837" s="104"/>
      <c r="AK6837" s="78"/>
      <c r="AL6837" s="78"/>
      <c r="AM6837" s="8"/>
      <c r="AN6837" s="78"/>
      <c r="AO6837" s="78"/>
      <c r="AP6837" s="78"/>
      <c r="AQ6837" s="78"/>
      <c r="AR6837" s="78"/>
      <c r="AS6837" s="78"/>
      <c r="AT6837" s="78"/>
      <c r="AU6837" s="78"/>
      <c r="AV6837" s="78"/>
      <c r="AW6837" s="77"/>
      <c r="AX6837" s="144"/>
      <c r="AY6837" s="144"/>
      <c r="AZ6837" s="144"/>
      <c r="BA6837" s="54"/>
      <c r="BB6837" s="54"/>
    </row>
    <row r="6838" spans="2:54" x14ac:dyDescent="0.25">
      <c r="B6838" s="77"/>
      <c r="C6838" s="77"/>
      <c r="D6838" s="77"/>
      <c r="E6838" s="77"/>
      <c r="F6838" s="77"/>
      <c r="G6838" s="77"/>
      <c r="I6838" s="78"/>
      <c r="K6838" s="78"/>
      <c r="L6838" s="77"/>
      <c r="M6838" s="78"/>
      <c r="N6838" s="78"/>
      <c r="O6838" s="78"/>
      <c r="P6838" s="78"/>
      <c r="Q6838" s="144"/>
      <c r="R6838" s="78"/>
      <c r="S6838" s="78"/>
      <c r="T6838" s="78"/>
      <c r="U6838" s="78"/>
      <c r="V6838" s="219"/>
      <c r="W6838" s="78"/>
      <c r="X6838" s="78"/>
      <c r="Y6838" s="78"/>
      <c r="Z6838" s="78"/>
      <c r="AA6838" s="77"/>
      <c r="AB6838" s="77"/>
      <c r="AC6838" s="78"/>
      <c r="AD6838" s="104"/>
      <c r="AE6838" s="78"/>
      <c r="AF6838" s="104"/>
      <c r="AG6838" s="78"/>
      <c r="AH6838" s="104"/>
      <c r="AI6838" s="78"/>
      <c r="AJ6838" s="104"/>
      <c r="AK6838" s="78"/>
      <c r="AL6838" s="78"/>
      <c r="AM6838" s="8"/>
      <c r="AN6838" s="78"/>
      <c r="AO6838" s="78"/>
      <c r="AP6838" s="78"/>
      <c r="AQ6838" s="78"/>
      <c r="AR6838" s="78"/>
      <c r="AS6838" s="78"/>
      <c r="AT6838" s="78"/>
      <c r="AU6838" s="78"/>
      <c r="AV6838" s="78"/>
      <c r="AW6838" s="77"/>
      <c r="AX6838" s="144"/>
      <c r="AY6838" s="144"/>
      <c r="AZ6838" s="144"/>
      <c r="BA6838" s="54"/>
      <c r="BB6838" s="54"/>
    </row>
    <row r="6839" spans="2:54" x14ac:dyDescent="0.25">
      <c r="B6839" s="77"/>
      <c r="C6839" s="77"/>
      <c r="D6839" s="77"/>
      <c r="E6839" s="77"/>
      <c r="F6839" s="77"/>
      <c r="G6839" s="77"/>
      <c r="I6839" s="78"/>
      <c r="K6839" s="78"/>
      <c r="L6839" s="77"/>
      <c r="M6839" s="78"/>
      <c r="N6839" s="78"/>
      <c r="O6839" s="78"/>
      <c r="P6839" s="78"/>
      <c r="Q6839" s="144"/>
      <c r="R6839" s="78"/>
      <c r="S6839" s="78"/>
      <c r="T6839" s="78"/>
      <c r="U6839" s="78"/>
      <c r="V6839" s="219"/>
      <c r="W6839" s="78"/>
      <c r="X6839" s="78"/>
      <c r="Y6839" s="78"/>
      <c r="Z6839" s="78"/>
      <c r="AA6839" s="77"/>
      <c r="AB6839" s="77"/>
      <c r="AC6839" s="78"/>
      <c r="AD6839" s="104"/>
      <c r="AE6839" s="78"/>
      <c r="AF6839" s="104"/>
      <c r="AG6839" s="78"/>
      <c r="AH6839" s="104"/>
      <c r="AI6839" s="78"/>
      <c r="AJ6839" s="104"/>
      <c r="AK6839" s="78"/>
      <c r="AL6839" s="78"/>
      <c r="AM6839" s="8"/>
      <c r="AN6839" s="78"/>
      <c r="AO6839" s="78"/>
      <c r="AP6839" s="78"/>
      <c r="AQ6839" s="78"/>
      <c r="AR6839" s="78"/>
      <c r="AS6839" s="78"/>
      <c r="AT6839" s="78"/>
      <c r="AU6839" s="78"/>
      <c r="AV6839" s="78"/>
      <c r="AW6839" s="77"/>
      <c r="AX6839" s="144"/>
      <c r="AY6839" s="144"/>
      <c r="AZ6839" s="144"/>
      <c r="BA6839" s="54"/>
      <c r="BB6839" s="54"/>
    </row>
    <row r="6840" spans="2:54" x14ac:dyDescent="0.25">
      <c r="B6840" s="77"/>
      <c r="C6840" s="77"/>
      <c r="D6840" s="77"/>
      <c r="E6840" s="77"/>
      <c r="F6840" s="77"/>
      <c r="G6840" s="77"/>
      <c r="I6840" s="78"/>
      <c r="K6840" s="78"/>
      <c r="L6840" s="77"/>
      <c r="M6840" s="78"/>
      <c r="N6840" s="78"/>
      <c r="O6840" s="78"/>
      <c r="P6840" s="78"/>
      <c r="Q6840" s="144"/>
      <c r="R6840" s="78"/>
      <c r="S6840" s="78"/>
      <c r="T6840" s="78"/>
      <c r="U6840" s="78"/>
      <c r="V6840" s="219"/>
      <c r="W6840" s="78"/>
      <c r="X6840" s="78"/>
      <c r="Y6840" s="78"/>
      <c r="Z6840" s="78"/>
      <c r="AA6840" s="77"/>
      <c r="AB6840" s="77"/>
      <c r="AC6840" s="78"/>
      <c r="AD6840" s="104"/>
      <c r="AE6840" s="78"/>
      <c r="AF6840" s="104"/>
      <c r="AG6840" s="78"/>
      <c r="AH6840" s="104"/>
      <c r="AI6840" s="78"/>
      <c r="AJ6840" s="104"/>
      <c r="AK6840" s="78"/>
      <c r="AL6840" s="78"/>
      <c r="AM6840" s="8"/>
      <c r="AN6840" s="78"/>
      <c r="AO6840" s="78"/>
      <c r="AP6840" s="78"/>
      <c r="AQ6840" s="78"/>
      <c r="AR6840" s="78"/>
      <c r="AS6840" s="78"/>
      <c r="AT6840" s="78"/>
      <c r="AU6840" s="78"/>
      <c r="AV6840" s="78"/>
      <c r="AW6840" s="77"/>
      <c r="AX6840" s="144"/>
      <c r="AY6840" s="144"/>
      <c r="AZ6840" s="144"/>
      <c r="BA6840" s="54"/>
      <c r="BB6840" s="54"/>
    </row>
    <row r="6841" spans="2:54" x14ac:dyDescent="0.25">
      <c r="B6841" s="77"/>
      <c r="C6841" s="77"/>
      <c r="D6841" s="77"/>
      <c r="E6841" s="77"/>
      <c r="F6841" s="77"/>
      <c r="G6841" s="77"/>
      <c r="I6841" s="78"/>
      <c r="K6841" s="78"/>
      <c r="L6841" s="77"/>
      <c r="M6841" s="78"/>
      <c r="N6841" s="78"/>
      <c r="O6841" s="78"/>
      <c r="P6841" s="78"/>
      <c r="Q6841" s="144"/>
      <c r="R6841" s="78"/>
      <c r="S6841" s="78"/>
      <c r="T6841" s="78"/>
      <c r="U6841" s="78"/>
      <c r="V6841" s="219"/>
      <c r="W6841" s="78"/>
      <c r="X6841" s="78"/>
      <c r="Y6841" s="78"/>
      <c r="Z6841" s="78"/>
      <c r="AA6841" s="77"/>
      <c r="AB6841" s="77"/>
      <c r="AC6841" s="78"/>
      <c r="AD6841" s="104"/>
      <c r="AE6841" s="78"/>
      <c r="AF6841" s="104"/>
      <c r="AG6841" s="78"/>
      <c r="AH6841" s="104"/>
      <c r="AI6841" s="78"/>
      <c r="AJ6841" s="104"/>
      <c r="AK6841" s="78"/>
      <c r="AL6841" s="78"/>
      <c r="AM6841" s="8"/>
      <c r="AN6841" s="78"/>
      <c r="AO6841" s="78"/>
      <c r="AP6841" s="78"/>
      <c r="AQ6841" s="78"/>
      <c r="AR6841" s="78"/>
      <c r="AS6841" s="78"/>
      <c r="AT6841" s="78"/>
      <c r="AU6841" s="78"/>
      <c r="AV6841" s="78"/>
      <c r="AW6841" s="77"/>
      <c r="AX6841" s="144"/>
      <c r="AY6841" s="144"/>
      <c r="AZ6841" s="144"/>
      <c r="BA6841" s="54"/>
      <c r="BB6841" s="54"/>
    </row>
    <row r="6842" spans="2:54" x14ac:dyDescent="0.25">
      <c r="B6842" s="77"/>
      <c r="C6842" s="77"/>
      <c r="D6842" s="77"/>
      <c r="E6842" s="77"/>
      <c r="F6842" s="77"/>
      <c r="G6842" s="77"/>
      <c r="I6842" s="78"/>
      <c r="K6842" s="78"/>
      <c r="L6842" s="77"/>
      <c r="M6842" s="78"/>
      <c r="N6842" s="78"/>
      <c r="O6842" s="78"/>
      <c r="P6842" s="78"/>
      <c r="Q6842" s="144"/>
      <c r="R6842" s="78"/>
      <c r="S6842" s="78"/>
      <c r="T6842" s="78"/>
      <c r="U6842" s="78"/>
      <c r="V6842" s="219"/>
      <c r="W6842" s="78"/>
      <c r="X6842" s="78"/>
      <c r="Y6842" s="78"/>
      <c r="Z6842" s="78"/>
      <c r="AA6842" s="77"/>
      <c r="AB6842" s="77"/>
      <c r="AC6842" s="78"/>
      <c r="AD6842" s="104"/>
      <c r="AE6842" s="78"/>
      <c r="AF6842" s="104"/>
      <c r="AG6842" s="78"/>
      <c r="AH6842" s="104"/>
      <c r="AI6842" s="78"/>
      <c r="AJ6842" s="104"/>
      <c r="AK6842" s="78"/>
      <c r="AL6842" s="78"/>
      <c r="AM6842" s="8"/>
      <c r="AN6842" s="78"/>
      <c r="AO6842" s="78"/>
      <c r="AP6842" s="78"/>
      <c r="AQ6842" s="78"/>
      <c r="AR6842" s="78"/>
      <c r="AS6842" s="78"/>
      <c r="AT6842" s="78"/>
      <c r="AU6842" s="78"/>
      <c r="AV6842" s="78"/>
      <c r="AW6842" s="77"/>
      <c r="AX6842" s="144"/>
      <c r="AY6842" s="144"/>
      <c r="AZ6842" s="144"/>
      <c r="BA6842" s="54"/>
      <c r="BB6842" s="54"/>
    </row>
    <row r="6843" spans="2:54" x14ac:dyDescent="0.25">
      <c r="B6843" s="77"/>
      <c r="C6843" s="77"/>
      <c r="D6843" s="77"/>
      <c r="E6843" s="77"/>
      <c r="F6843" s="77"/>
      <c r="G6843" s="77"/>
      <c r="I6843" s="78"/>
      <c r="K6843" s="78"/>
      <c r="L6843" s="77"/>
      <c r="M6843" s="78"/>
      <c r="N6843" s="78"/>
      <c r="O6843" s="78"/>
      <c r="P6843" s="78"/>
      <c r="Q6843" s="144"/>
      <c r="R6843" s="78"/>
      <c r="S6843" s="78"/>
      <c r="T6843" s="78"/>
      <c r="U6843" s="78"/>
      <c r="V6843" s="219"/>
      <c r="W6843" s="78"/>
      <c r="X6843" s="78"/>
      <c r="Y6843" s="78"/>
      <c r="Z6843" s="78"/>
      <c r="AA6843" s="77"/>
      <c r="AB6843" s="77"/>
      <c r="AC6843" s="78"/>
      <c r="AD6843" s="104"/>
      <c r="AE6843" s="78"/>
      <c r="AF6843" s="104"/>
      <c r="AG6843" s="78"/>
      <c r="AH6843" s="104"/>
      <c r="AI6843" s="78"/>
      <c r="AJ6843" s="104"/>
      <c r="AK6843" s="78"/>
      <c r="AL6843" s="78"/>
      <c r="AM6843" s="8"/>
      <c r="AN6843" s="78"/>
      <c r="AO6843" s="78"/>
      <c r="AP6843" s="78"/>
      <c r="AQ6843" s="78"/>
      <c r="AR6843" s="78"/>
      <c r="AS6843" s="78"/>
      <c r="AT6843" s="78"/>
      <c r="AU6843" s="78"/>
      <c r="AV6843" s="78"/>
      <c r="AW6843" s="77"/>
      <c r="AX6843" s="144"/>
      <c r="AY6843" s="144"/>
      <c r="AZ6843" s="144"/>
      <c r="BA6843" s="54"/>
      <c r="BB6843" s="54"/>
    </row>
    <row r="6844" spans="2:54" x14ac:dyDescent="0.25">
      <c r="B6844" s="77"/>
      <c r="C6844" s="77"/>
      <c r="D6844" s="77"/>
      <c r="E6844" s="77"/>
      <c r="F6844" s="77"/>
      <c r="G6844" s="77"/>
      <c r="I6844" s="78"/>
      <c r="K6844" s="78"/>
      <c r="L6844" s="77"/>
      <c r="M6844" s="78"/>
      <c r="N6844" s="78"/>
      <c r="O6844" s="78"/>
      <c r="P6844" s="78"/>
      <c r="Q6844" s="144"/>
      <c r="R6844" s="78"/>
      <c r="S6844" s="78"/>
      <c r="T6844" s="78"/>
      <c r="U6844" s="78"/>
      <c r="V6844" s="219"/>
      <c r="W6844" s="78"/>
      <c r="X6844" s="78"/>
      <c r="Y6844" s="78"/>
      <c r="Z6844" s="78"/>
      <c r="AA6844" s="77"/>
      <c r="AB6844" s="77"/>
      <c r="AC6844" s="78"/>
      <c r="AD6844" s="104"/>
      <c r="AE6844" s="78"/>
      <c r="AF6844" s="104"/>
      <c r="AG6844" s="78"/>
      <c r="AH6844" s="104"/>
      <c r="AI6844" s="78"/>
      <c r="AJ6844" s="104"/>
      <c r="AK6844" s="78"/>
      <c r="AL6844" s="78"/>
      <c r="AM6844" s="8"/>
      <c r="AN6844" s="78"/>
      <c r="AO6844" s="78"/>
      <c r="AP6844" s="78"/>
      <c r="AQ6844" s="78"/>
      <c r="AR6844" s="78"/>
      <c r="AS6844" s="78"/>
      <c r="AT6844" s="78"/>
      <c r="AU6844" s="78"/>
      <c r="AV6844" s="78"/>
      <c r="AW6844" s="77"/>
      <c r="AX6844" s="144"/>
      <c r="AY6844" s="144"/>
      <c r="AZ6844" s="144"/>
      <c r="BA6844" s="54"/>
      <c r="BB6844" s="54"/>
    </row>
    <row r="6845" spans="2:54" x14ac:dyDescent="0.25">
      <c r="B6845" s="77"/>
      <c r="C6845" s="77"/>
      <c r="D6845" s="77"/>
      <c r="E6845" s="77"/>
      <c r="F6845" s="77"/>
      <c r="G6845" s="77"/>
      <c r="I6845" s="78"/>
      <c r="K6845" s="78"/>
      <c r="L6845" s="77"/>
      <c r="M6845" s="78"/>
      <c r="N6845" s="78"/>
      <c r="O6845" s="78"/>
      <c r="P6845" s="78"/>
      <c r="Q6845" s="144"/>
      <c r="R6845" s="78"/>
      <c r="S6845" s="78"/>
      <c r="T6845" s="78"/>
      <c r="U6845" s="78"/>
      <c r="V6845" s="219"/>
      <c r="W6845" s="78"/>
      <c r="X6845" s="78"/>
      <c r="Y6845" s="78"/>
      <c r="Z6845" s="78"/>
      <c r="AA6845" s="77"/>
      <c r="AB6845" s="77"/>
      <c r="AC6845" s="78"/>
      <c r="AD6845" s="104"/>
      <c r="AE6845" s="78"/>
      <c r="AF6845" s="104"/>
      <c r="AG6845" s="78"/>
      <c r="AH6845" s="104"/>
      <c r="AI6845" s="78"/>
      <c r="AJ6845" s="104"/>
      <c r="AK6845" s="78"/>
      <c r="AL6845" s="78"/>
      <c r="AM6845" s="8"/>
      <c r="AN6845" s="78"/>
      <c r="AO6845" s="78"/>
      <c r="AP6845" s="78"/>
      <c r="AQ6845" s="78"/>
      <c r="AR6845" s="78"/>
      <c r="AS6845" s="78"/>
      <c r="AT6845" s="78"/>
      <c r="AU6845" s="78"/>
      <c r="AV6845" s="78"/>
      <c r="AW6845" s="77"/>
      <c r="AX6845" s="144"/>
      <c r="AY6845" s="144"/>
      <c r="AZ6845" s="144"/>
      <c r="BA6845" s="54"/>
      <c r="BB6845" s="54"/>
    </row>
    <row r="6846" spans="2:54" x14ac:dyDescent="0.25">
      <c r="B6846" s="77"/>
      <c r="C6846" s="77"/>
      <c r="D6846" s="77"/>
      <c r="E6846" s="77"/>
      <c r="F6846" s="77"/>
      <c r="G6846" s="77"/>
      <c r="I6846" s="78"/>
      <c r="K6846" s="78"/>
      <c r="L6846" s="77"/>
      <c r="M6846" s="78"/>
      <c r="N6846" s="78"/>
      <c r="O6846" s="78"/>
      <c r="P6846" s="78"/>
      <c r="Q6846" s="144"/>
      <c r="R6846" s="78"/>
      <c r="S6846" s="78"/>
      <c r="T6846" s="78"/>
      <c r="U6846" s="78"/>
      <c r="V6846" s="219"/>
      <c r="W6846" s="78"/>
      <c r="X6846" s="78"/>
      <c r="Y6846" s="78"/>
      <c r="Z6846" s="78"/>
      <c r="AA6846" s="77"/>
      <c r="AB6846" s="77"/>
      <c r="AC6846" s="78"/>
      <c r="AD6846" s="104"/>
      <c r="AE6846" s="78"/>
      <c r="AF6846" s="104"/>
      <c r="AG6846" s="78"/>
      <c r="AH6846" s="104"/>
      <c r="AI6846" s="78"/>
      <c r="AJ6846" s="104"/>
      <c r="AK6846" s="78"/>
      <c r="AL6846" s="78"/>
      <c r="AM6846" s="8"/>
      <c r="AN6846" s="78"/>
      <c r="AO6846" s="78"/>
      <c r="AP6846" s="78"/>
      <c r="AQ6846" s="78"/>
      <c r="AR6846" s="78"/>
      <c r="AS6846" s="78"/>
      <c r="AT6846" s="78"/>
      <c r="AU6846" s="78"/>
      <c r="AV6846" s="78"/>
      <c r="AW6846" s="77"/>
      <c r="AX6846" s="144"/>
      <c r="AY6846" s="144"/>
      <c r="AZ6846" s="144"/>
      <c r="BA6846" s="54"/>
      <c r="BB6846" s="54"/>
    </row>
    <row r="6847" spans="2:54" x14ac:dyDescent="0.25">
      <c r="B6847" s="77"/>
      <c r="C6847" s="77"/>
      <c r="D6847" s="77"/>
      <c r="E6847" s="77"/>
      <c r="F6847" s="77"/>
      <c r="G6847" s="77"/>
      <c r="I6847" s="78"/>
      <c r="K6847" s="78"/>
      <c r="L6847" s="77"/>
      <c r="M6847" s="78"/>
      <c r="N6847" s="78"/>
      <c r="O6847" s="78"/>
      <c r="P6847" s="78"/>
      <c r="Q6847" s="144"/>
      <c r="R6847" s="78"/>
      <c r="S6847" s="78"/>
      <c r="T6847" s="78"/>
      <c r="U6847" s="78"/>
      <c r="V6847" s="219"/>
      <c r="W6847" s="78"/>
      <c r="X6847" s="78"/>
      <c r="Y6847" s="78"/>
      <c r="Z6847" s="78"/>
      <c r="AA6847" s="77"/>
      <c r="AB6847" s="77"/>
      <c r="AC6847" s="78"/>
      <c r="AD6847" s="104"/>
      <c r="AE6847" s="78"/>
      <c r="AF6847" s="104"/>
      <c r="AG6847" s="78"/>
      <c r="AH6847" s="104"/>
      <c r="AI6847" s="78"/>
      <c r="AJ6847" s="104"/>
      <c r="AK6847" s="78"/>
      <c r="AL6847" s="78"/>
      <c r="AM6847" s="8"/>
      <c r="AN6847" s="78"/>
      <c r="AO6847" s="78"/>
      <c r="AP6847" s="78"/>
      <c r="AQ6847" s="78"/>
      <c r="AR6847" s="78"/>
      <c r="AS6847" s="78"/>
      <c r="AT6847" s="78"/>
      <c r="AU6847" s="78"/>
      <c r="AV6847" s="78"/>
      <c r="AW6847" s="77"/>
      <c r="AX6847" s="144"/>
      <c r="AY6847" s="144"/>
      <c r="AZ6847" s="144"/>
      <c r="BA6847" s="54"/>
      <c r="BB6847" s="54"/>
    </row>
    <row r="6848" spans="2:54" x14ac:dyDescent="0.25">
      <c r="B6848" s="77"/>
      <c r="C6848" s="77"/>
      <c r="D6848" s="77"/>
      <c r="E6848" s="77"/>
      <c r="F6848" s="77"/>
      <c r="G6848" s="77"/>
      <c r="I6848" s="78"/>
      <c r="K6848" s="78"/>
      <c r="L6848" s="77"/>
      <c r="M6848" s="78"/>
      <c r="N6848" s="78"/>
      <c r="O6848" s="78"/>
      <c r="P6848" s="78"/>
      <c r="Q6848" s="144"/>
      <c r="R6848" s="78"/>
      <c r="S6848" s="78"/>
      <c r="T6848" s="78"/>
      <c r="U6848" s="78"/>
      <c r="V6848" s="219"/>
      <c r="W6848" s="78"/>
      <c r="X6848" s="78"/>
      <c r="Y6848" s="78"/>
      <c r="Z6848" s="78"/>
      <c r="AA6848" s="77"/>
      <c r="AB6848" s="77"/>
      <c r="AC6848" s="78"/>
      <c r="AD6848" s="104"/>
      <c r="AE6848" s="78"/>
      <c r="AF6848" s="104"/>
      <c r="AG6848" s="78"/>
      <c r="AH6848" s="104"/>
      <c r="AI6848" s="78"/>
      <c r="AJ6848" s="104"/>
      <c r="AK6848" s="78"/>
      <c r="AL6848" s="78"/>
      <c r="AM6848" s="8"/>
      <c r="AN6848" s="78"/>
      <c r="AO6848" s="78"/>
      <c r="AP6848" s="78"/>
      <c r="AQ6848" s="78"/>
      <c r="AR6848" s="78"/>
      <c r="AS6848" s="78"/>
      <c r="AT6848" s="78"/>
      <c r="AU6848" s="78"/>
      <c r="AV6848" s="78"/>
      <c r="AW6848" s="77"/>
      <c r="AX6848" s="144"/>
      <c r="AY6848" s="144"/>
      <c r="AZ6848" s="144"/>
      <c r="BA6848" s="54"/>
      <c r="BB6848" s="54"/>
    </row>
    <row r="6849" spans="2:54" x14ac:dyDescent="0.25">
      <c r="B6849" s="77"/>
      <c r="C6849" s="77"/>
      <c r="D6849" s="77"/>
      <c r="E6849" s="77"/>
      <c r="F6849" s="77"/>
      <c r="G6849" s="77"/>
      <c r="I6849" s="78"/>
      <c r="K6849" s="78"/>
      <c r="L6849" s="77"/>
      <c r="M6849" s="78"/>
      <c r="N6849" s="78"/>
      <c r="O6849" s="78"/>
      <c r="P6849" s="78"/>
      <c r="Q6849" s="144"/>
      <c r="R6849" s="78"/>
      <c r="S6849" s="78"/>
      <c r="T6849" s="78"/>
      <c r="U6849" s="78"/>
      <c r="V6849" s="219"/>
      <c r="W6849" s="78"/>
      <c r="X6849" s="78"/>
      <c r="Y6849" s="78"/>
      <c r="Z6849" s="78"/>
      <c r="AA6849" s="77"/>
      <c r="AB6849" s="77"/>
      <c r="AC6849" s="78"/>
      <c r="AD6849" s="104"/>
      <c r="AE6849" s="78"/>
      <c r="AF6849" s="104"/>
      <c r="AG6849" s="78"/>
      <c r="AH6849" s="104"/>
      <c r="AI6849" s="78"/>
      <c r="AJ6849" s="104"/>
      <c r="AK6849" s="78"/>
      <c r="AL6849" s="78"/>
      <c r="AM6849" s="8"/>
      <c r="AN6849" s="78"/>
      <c r="AO6849" s="78"/>
      <c r="AP6849" s="78"/>
      <c r="AQ6849" s="78"/>
      <c r="AR6849" s="78"/>
      <c r="AS6849" s="78"/>
      <c r="AT6849" s="78"/>
      <c r="AU6849" s="78"/>
      <c r="AV6849" s="78"/>
      <c r="AW6849" s="77"/>
      <c r="AX6849" s="144"/>
      <c r="AY6849" s="144"/>
      <c r="AZ6849" s="144"/>
      <c r="BA6849" s="54"/>
      <c r="BB6849" s="54"/>
    </row>
    <row r="6850" spans="2:54" x14ac:dyDescent="0.25">
      <c r="B6850" s="77"/>
      <c r="C6850" s="77"/>
      <c r="D6850" s="77"/>
      <c r="E6850" s="77"/>
      <c r="F6850" s="77"/>
      <c r="G6850" s="77"/>
      <c r="I6850" s="78"/>
      <c r="K6850" s="78"/>
      <c r="L6850" s="77"/>
      <c r="M6850" s="78"/>
      <c r="N6850" s="78"/>
      <c r="O6850" s="78"/>
      <c r="P6850" s="78"/>
      <c r="Q6850" s="144"/>
      <c r="R6850" s="78"/>
      <c r="S6850" s="78"/>
      <c r="T6850" s="78"/>
      <c r="U6850" s="78"/>
      <c r="V6850" s="219"/>
      <c r="W6850" s="78"/>
      <c r="X6850" s="78"/>
      <c r="Y6850" s="78"/>
      <c r="Z6850" s="78"/>
      <c r="AA6850" s="77"/>
      <c r="AB6850" s="77"/>
      <c r="AC6850" s="78"/>
      <c r="AD6850" s="104"/>
      <c r="AE6850" s="78"/>
      <c r="AF6850" s="104"/>
      <c r="AG6850" s="78"/>
      <c r="AH6850" s="104"/>
      <c r="AI6850" s="78"/>
      <c r="AJ6850" s="104"/>
      <c r="AK6850" s="78"/>
      <c r="AL6850" s="78"/>
      <c r="AM6850" s="8"/>
      <c r="AN6850" s="78"/>
      <c r="AO6850" s="78"/>
      <c r="AP6850" s="78"/>
      <c r="AQ6850" s="78"/>
      <c r="AR6850" s="78"/>
      <c r="AS6850" s="78"/>
      <c r="AT6850" s="78"/>
      <c r="AU6850" s="78"/>
      <c r="AV6850" s="78"/>
      <c r="AW6850" s="77"/>
      <c r="AX6850" s="144"/>
      <c r="AY6850" s="144"/>
      <c r="AZ6850" s="144"/>
      <c r="BA6850" s="54"/>
      <c r="BB6850" s="54"/>
    </row>
    <row r="6851" spans="2:54" x14ac:dyDescent="0.25">
      <c r="B6851" s="77"/>
      <c r="C6851" s="77"/>
      <c r="D6851" s="77"/>
      <c r="E6851" s="77"/>
      <c r="F6851" s="77"/>
      <c r="G6851" s="77"/>
      <c r="I6851" s="78"/>
      <c r="K6851" s="78"/>
      <c r="L6851" s="77"/>
      <c r="M6851" s="78"/>
      <c r="N6851" s="78"/>
      <c r="O6851" s="78"/>
      <c r="P6851" s="78"/>
      <c r="Q6851" s="144"/>
      <c r="R6851" s="78"/>
      <c r="S6851" s="78"/>
      <c r="T6851" s="78"/>
      <c r="U6851" s="78"/>
      <c r="V6851" s="219"/>
      <c r="W6851" s="78"/>
      <c r="X6851" s="78"/>
      <c r="Y6851" s="78"/>
      <c r="Z6851" s="78"/>
      <c r="AA6851" s="77"/>
      <c r="AB6851" s="77"/>
      <c r="AC6851" s="78"/>
      <c r="AD6851" s="104"/>
      <c r="AE6851" s="78"/>
      <c r="AF6851" s="104"/>
      <c r="AG6851" s="78"/>
      <c r="AH6851" s="104"/>
      <c r="AI6851" s="78"/>
      <c r="AJ6851" s="104"/>
      <c r="AK6851" s="78"/>
      <c r="AL6851" s="78"/>
      <c r="AM6851" s="8"/>
      <c r="AN6851" s="78"/>
      <c r="AO6851" s="78"/>
      <c r="AP6851" s="78"/>
      <c r="AQ6851" s="78"/>
      <c r="AR6851" s="78"/>
      <c r="AS6851" s="78"/>
      <c r="AT6851" s="78"/>
      <c r="AU6851" s="78"/>
      <c r="AV6851" s="78"/>
      <c r="AW6851" s="77"/>
      <c r="AX6851" s="144"/>
      <c r="AY6851" s="144"/>
      <c r="AZ6851" s="144"/>
      <c r="BA6851" s="54"/>
      <c r="BB6851" s="54"/>
    </row>
    <row r="6852" spans="2:54" x14ac:dyDescent="0.25">
      <c r="B6852" s="77"/>
      <c r="C6852" s="77"/>
      <c r="D6852" s="77"/>
      <c r="E6852" s="77"/>
      <c r="F6852" s="77"/>
      <c r="G6852" s="77"/>
      <c r="I6852" s="78"/>
      <c r="K6852" s="78"/>
      <c r="L6852" s="77"/>
      <c r="M6852" s="78"/>
      <c r="N6852" s="78"/>
      <c r="O6852" s="78"/>
      <c r="P6852" s="78"/>
      <c r="Q6852" s="144"/>
      <c r="R6852" s="78"/>
      <c r="S6852" s="78"/>
      <c r="T6852" s="78"/>
      <c r="U6852" s="78"/>
      <c r="V6852" s="219"/>
      <c r="W6852" s="78"/>
      <c r="X6852" s="78"/>
      <c r="Y6852" s="78"/>
      <c r="Z6852" s="78"/>
      <c r="AA6852" s="77"/>
      <c r="AB6852" s="77"/>
      <c r="AC6852" s="78"/>
      <c r="AD6852" s="104"/>
      <c r="AE6852" s="78"/>
      <c r="AF6852" s="104"/>
      <c r="AG6852" s="78"/>
      <c r="AH6852" s="104"/>
      <c r="AI6852" s="78"/>
      <c r="AJ6852" s="104"/>
      <c r="AK6852" s="78"/>
      <c r="AL6852" s="78"/>
      <c r="AM6852" s="8"/>
      <c r="AN6852" s="78"/>
      <c r="AO6852" s="78"/>
      <c r="AP6852" s="78"/>
      <c r="AQ6852" s="78"/>
      <c r="AR6852" s="78"/>
      <c r="AS6852" s="78"/>
      <c r="AT6852" s="78"/>
      <c r="AU6852" s="78"/>
      <c r="AV6852" s="78"/>
      <c r="AW6852" s="77"/>
      <c r="AX6852" s="144"/>
      <c r="AY6852" s="144"/>
      <c r="AZ6852" s="144"/>
      <c r="BA6852" s="54"/>
      <c r="BB6852" s="54"/>
    </row>
    <row r="6853" spans="2:54" x14ac:dyDescent="0.25">
      <c r="B6853" s="77"/>
      <c r="C6853" s="77"/>
      <c r="D6853" s="77"/>
      <c r="E6853" s="77"/>
      <c r="F6853" s="77"/>
      <c r="G6853" s="77"/>
      <c r="I6853" s="78"/>
      <c r="K6853" s="78"/>
      <c r="L6853" s="77"/>
      <c r="M6853" s="78"/>
      <c r="N6853" s="78"/>
      <c r="O6853" s="78"/>
      <c r="P6853" s="78"/>
      <c r="Q6853" s="144"/>
      <c r="R6853" s="78"/>
      <c r="S6853" s="78"/>
      <c r="T6853" s="78"/>
      <c r="U6853" s="78"/>
      <c r="V6853" s="219"/>
      <c r="W6853" s="78"/>
      <c r="X6853" s="78"/>
      <c r="Y6853" s="78"/>
      <c r="Z6853" s="78"/>
      <c r="AA6853" s="77"/>
      <c r="AB6853" s="77"/>
      <c r="AC6853" s="78"/>
      <c r="AD6853" s="104"/>
      <c r="AE6853" s="78"/>
      <c r="AF6853" s="104"/>
      <c r="AG6853" s="78"/>
      <c r="AH6853" s="104"/>
      <c r="AI6853" s="78"/>
      <c r="AJ6853" s="104"/>
      <c r="AK6853" s="78"/>
      <c r="AL6853" s="78"/>
      <c r="AM6853" s="8"/>
      <c r="AN6853" s="78"/>
      <c r="AO6853" s="78"/>
      <c r="AP6853" s="78"/>
      <c r="AQ6853" s="78"/>
      <c r="AR6853" s="78"/>
      <c r="AS6853" s="78"/>
      <c r="AT6853" s="78"/>
      <c r="AU6853" s="78"/>
      <c r="AV6853" s="78"/>
      <c r="AW6853" s="77"/>
      <c r="AX6853" s="144"/>
      <c r="AY6853" s="144"/>
      <c r="AZ6853" s="144"/>
      <c r="BA6853" s="54"/>
      <c r="BB6853" s="54"/>
    </row>
    <row r="6854" spans="2:54" x14ac:dyDescent="0.25">
      <c r="B6854" s="77"/>
      <c r="C6854" s="77"/>
      <c r="D6854" s="77"/>
      <c r="E6854" s="77"/>
      <c r="F6854" s="77"/>
      <c r="G6854" s="77"/>
      <c r="I6854" s="78"/>
      <c r="K6854" s="78"/>
      <c r="L6854" s="77"/>
      <c r="M6854" s="78"/>
      <c r="N6854" s="78"/>
      <c r="O6854" s="78"/>
      <c r="P6854" s="78"/>
      <c r="Q6854" s="144"/>
      <c r="R6854" s="78"/>
      <c r="S6854" s="78"/>
      <c r="T6854" s="78"/>
      <c r="U6854" s="78"/>
      <c r="V6854" s="219"/>
      <c r="W6854" s="78"/>
      <c r="X6854" s="78"/>
      <c r="Y6854" s="78"/>
      <c r="Z6854" s="78"/>
      <c r="AA6854" s="77"/>
      <c r="AB6854" s="77"/>
      <c r="AC6854" s="78"/>
      <c r="AD6854" s="104"/>
      <c r="AE6854" s="78"/>
      <c r="AF6854" s="104"/>
      <c r="AG6854" s="78"/>
      <c r="AH6854" s="104"/>
      <c r="AI6854" s="78"/>
      <c r="AJ6854" s="104"/>
      <c r="AK6854" s="78"/>
      <c r="AL6854" s="78"/>
      <c r="AM6854" s="8"/>
      <c r="AN6854" s="78"/>
      <c r="AO6854" s="78"/>
      <c r="AP6854" s="78"/>
      <c r="AQ6854" s="78"/>
      <c r="AR6854" s="78"/>
      <c r="AS6854" s="78"/>
      <c r="AT6854" s="78"/>
      <c r="AU6854" s="78"/>
      <c r="AV6854" s="78"/>
      <c r="AW6854" s="77"/>
      <c r="AX6854" s="144"/>
      <c r="AY6854" s="144"/>
      <c r="AZ6854" s="144"/>
      <c r="BA6854" s="54"/>
      <c r="BB6854" s="54"/>
    </row>
    <row r="6855" spans="2:54" x14ac:dyDescent="0.25">
      <c r="B6855" s="77"/>
      <c r="C6855" s="77"/>
      <c r="D6855" s="77"/>
      <c r="E6855" s="77"/>
      <c r="F6855" s="77"/>
      <c r="G6855" s="77"/>
      <c r="I6855" s="78"/>
      <c r="K6855" s="78"/>
      <c r="L6855" s="77"/>
      <c r="M6855" s="78"/>
      <c r="N6855" s="78"/>
      <c r="O6855" s="78"/>
      <c r="P6855" s="78"/>
      <c r="Q6855" s="144"/>
      <c r="R6855" s="78"/>
      <c r="S6855" s="78"/>
      <c r="T6855" s="78"/>
      <c r="U6855" s="78"/>
      <c r="V6855" s="219"/>
      <c r="W6855" s="78"/>
      <c r="X6855" s="78"/>
      <c r="Y6855" s="78"/>
      <c r="Z6855" s="78"/>
      <c r="AA6855" s="77"/>
      <c r="AB6855" s="77"/>
      <c r="AC6855" s="78"/>
      <c r="AD6855" s="104"/>
      <c r="AE6855" s="78"/>
      <c r="AF6855" s="104"/>
      <c r="AG6855" s="78"/>
      <c r="AH6855" s="104"/>
      <c r="AI6855" s="78"/>
      <c r="AJ6855" s="104"/>
      <c r="AK6855" s="78"/>
      <c r="AL6855" s="78"/>
      <c r="AM6855" s="8"/>
      <c r="AN6855" s="78"/>
      <c r="AO6855" s="78"/>
      <c r="AP6855" s="78"/>
      <c r="AQ6855" s="78"/>
      <c r="AR6855" s="78"/>
      <c r="AS6855" s="78"/>
      <c r="AT6855" s="78"/>
      <c r="AU6855" s="78"/>
      <c r="AV6855" s="78"/>
      <c r="AW6855" s="77"/>
      <c r="AX6855" s="144"/>
      <c r="AY6855" s="144"/>
      <c r="AZ6855" s="144"/>
      <c r="BA6855" s="54"/>
      <c r="BB6855" s="54"/>
    </row>
    <row r="6856" spans="2:54" x14ac:dyDescent="0.25">
      <c r="B6856" s="77"/>
      <c r="C6856" s="77"/>
      <c r="D6856" s="77"/>
      <c r="E6856" s="77"/>
      <c r="F6856" s="77"/>
      <c r="G6856" s="77"/>
      <c r="I6856" s="78"/>
      <c r="K6856" s="78"/>
      <c r="L6856" s="77"/>
      <c r="M6856" s="78"/>
      <c r="N6856" s="78"/>
      <c r="O6856" s="78"/>
      <c r="P6856" s="78"/>
      <c r="Q6856" s="144"/>
      <c r="R6856" s="78"/>
      <c r="S6856" s="78"/>
      <c r="T6856" s="78"/>
      <c r="U6856" s="78"/>
      <c r="V6856" s="219"/>
      <c r="W6856" s="78"/>
      <c r="X6856" s="78"/>
      <c r="Y6856" s="78"/>
      <c r="Z6856" s="78"/>
      <c r="AA6856" s="77"/>
      <c r="AB6856" s="77"/>
      <c r="AC6856" s="78"/>
      <c r="AD6856" s="104"/>
      <c r="AE6856" s="78"/>
      <c r="AF6856" s="104"/>
      <c r="AG6856" s="78"/>
      <c r="AH6856" s="104"/>
      <c r="AI6856" s="78"/>
      <c r="AJ6856" s="104"/>
      <c r="AK6856" s="78"/>
      <c r="AL6856" s="78"/>
      <c r="AM6856" s="8"/>
      <c r="AN6856" s="78"/>
      <c r="AO6856" s="78"/>
      <c r="AP6856" s="78"/>
      <c r="AQ6856" s="78"/>
      <c r="AR6856" s="78"/>
      <c r="AS6856" s="78"/>
      <c r="AT6856" s="78"/>
      <c r="AU6856" s="78"/>
      <c r="AV6856" s="78"/>
      <c r="AW6856" s="77"/>
      <c r="AX6856" s="144"/>
      <c r="AY6856" s="144"/>
      <c r="AZ6856" s="144"/>
      <c r="BA6856" s="54"/>
      <c r="BB6856" s="54"/>
    </row>
    <row r="6857" spans="2:54" x14ac:dyDescent="0.25">
      <c r="B6857" s="77"/>
      <c r="C6857" s="77"/>
      <c r="D6857" s="77"/>
      <c r="E6857" s="77"/>
      <c r="F6857" s="77"/>
      <c r="G6857" s="77"/>
      <c r="I6857" s="78"/>
      <c r="K6857" s="78"/>
      <c r="L6857" s="77"/>
      <c r="M6857" s="78"/>
      <c r="N6857" s="78"/>
      <c r="O6857" s="78"/>
      <c r="P6857" s="78"/>
      <c r="Q6857" s="144"/>
      <c r="R6857" s="78"/>
      <c r="S6857" s="78"/>
      <c r="T6857" s="78"/>
      <c r="U6857" s="78"/>
      <c r="V6857" s="219"/>
      <c r="W6857" s="78"/>
      <c r="X6857" s="78"/>
      <c r="Y6857" s="78"/>
      <c r="Z6857" s="78"/>
      <c r="AA6857" s="77"/>
      <c r="AB6857" s="77"/>
      <c r="AC6857" s="78"/>
      <c r="AD6857" s="104"/>
      <c r="AE6857" s="78"/>
      <c r="AF6857" s="104"/>
      <c r="AG6857" s="78"/>
      <c r="AH6857" s="104"/>
      <c r="AI6857" s="78"/>
      <c r="AJ6857" s="104"/>
      <c r="AK6857" s="78"/>
      <c r="AL6857" s="78"/>
      <c r="AM6857" s="8"/>
      <c r="AN6857" s="78"/>
      <c r="AO6857" s="78"/>
      <c r="AP6857" s="78"/>
      <c r="AQ6857" s="78"/>
      <c r="AR6857" s="78"/>
      <c r="AS6857" s="78"/>
      <c r="AT6857" s="78"/>
      <c r="AU6857" s="78"/>
      <c r="AV6857" s="78"/>
      <c r="AW6857" s="77"/>
      <c r="AX6857" s="144"/>
      <c r="AY6857" s="144"/>
      <c r="AZ6857" s="144"/>
      <c r="BA6857" s="54"/>
      <c r="BB6857" s="54"/>
    </row>
    <row r="6858" spans="2:54" x14ac:dyDescent="0.25">
      <c r="B6858" s="77"/>
      <c r="C6858" s="77"/>
      <c r="D6858" s="77"/>
      <c r="E6858" s="77"/>
      <c r="F6858" s="77"/>
      <c r="G6858" s="77"/>
      <c r="I6858" s="78"/>
      <c r="K6858" s="78"/>
      <c r="L6858" s="77"/>
      <c r="M6858" s="78"/>
      <c r="N6858" s="78"/>
      <c r="O6858" s="78"/>
      <c r="P6858" s="78"/>
      <c r="Q6858" s="144"/>
      <c r="R6858" s="78"/>
      <c r="S6858" s="78"/>
      <c r="T6858" s="78"/>
      <c r="U6858" s="78"/>
      <c r="V6858" s="219"/>
      <c r="W6858" s="78"/>
      <c r="X6858" s="78"/>
      <c r="Y6858" s="78"/>
      <c r="Z6858" s="78"/>
      <c r="AA6858" s="77"/>
      <c r="AB6858" s="77"/>
      <c r="AC6858" s="78"/>
      <c r="AD6858" s="104"/>
      <c r="AE6858" s="78"/>
      <c r="AF6858" s="104"/>
      <c r="AG6858" s="78"/>
      <c r="AH6858" s="104"/>
      <c r="AI6858" s="78"/>
      <c r="AJ6858" s="104"/>
      <c r="AK6858" s="78"/>
      <c r="AL6858" s="78"/>
      <c r="AM6858" s="8"/>
      <c r="AN6858" s="78"/>
      <c r="AO6858" s="78"/>
      <c r="AP6858" s="78"/>
      <c r="AQ6858" s="78"/>
      <c r="AR6858" s="78"/>
      <c r="AS6858" s="78"/>
      <c r="AT6858" s="78"/>
      <c r="AU6858" s="78"/>
      <c r="AV6858" s="78"/>
      <c r="AW6858" s="77"/>
      <c r="AX6858" s="144"/>
      <c r="AY6858" s="144"/>
      <c r="AZ6858" s="144"/>
      <c r="BA6858" s="54"/>
      <c r="BB6858" s="54"/>
    </row>
    <row r="6859" spans="2:54" x14ac:dyDescent="0.25">
      <c r="B6859" s="77"/>
      <c r="C6859" s="77"/>
      <c r="D6859" s="77"/>
      <c r="E6859" s="77"/>
      <c r="F6859" s="77"/>
      <c r="G6859" s="77"/>
      <c r="I6859" s="78"/>
      <c r="K6859" s="78"/>
      <c r="L6859" s="77"/>
      <c r="M6859" s="78"/>
      <c r="N6859" s="78"/>
      <c r="O6859" s="78"/>
      <c r="P6859" s="78"/>
      <c r="Q6859" s="144"/>
      <c r="R6859" s="78"/>
      <c r="S6859" s="78"/>
      <c r="T6859" s="78"/>
      <c r="U6859" s="78"/>
      <c r="V6859" s="219"/>
      <c r="W6859" s="78"/>
      <c r="X6859" s="78"/>
      <c r="Y6859" s="78"/>
      <c r="Z6859" s="78"/>
      <c r="AA6859" s="77"/>
      <c r="AB6859" s="77"/>
      <c r="AC6859" s="78"/>
      <c r="AD6859" s="104"/>
      <c r="AE6859" s="78"/>
      <c r="AF6859" s="104"/>
      <c r="AG6859" s="78"/>
      <c r="AH6859" s="104"/>
      <c r="AI6859" s="78"/>
      <c r="AJ6859" s="104"/>
      <c r="AK6859" s="78"/>
      <c r="AL6859" s="78"/>
      <c r="AM6859" s="8"/>
      <c r="AN6859" s="78"/>
      <c r="AO6859" s="78"/>
      <c r="AP6859" s="78"/>
      <c r="AQ6859" s="78"/>
      <c r="AR6859" s="78"/>
      <c r="AS6859" s="78"/>
      <c r="AT6859" s="78"/>
      <c r="AU6859" s="78"/>
      <c r="AV6859" s="78"/>
      <c r="AW6859" s="77"/>
      <c r="AX6859" s="144"/>
      <c r="AY6859" s="144"/>
      <c r="AZ6859" s="144"/>
      <c r="BA6859" s="54"/>
      <c r="BB6859" s="54"/>
    </row>
    <row r="6860" spans="2:54" x14ac:dyDescent="0.25">
      <c r="B6860" s="77"/>
      <c r="C6860" s="77"/>
      <c r="D6860" s="77"/>
      <c r="E6860" s="77"/>
      <c r="F6860" s="77"/>
      <c r="G6860" s="77"/>
      <c r="I6860" s="78"/>
      <c r="K6860" s="78"/>
      <c r="L6860" s="77"/>
      <c r="M6860" s="78"/>
      <c r="N6860" s="78"/>
      <c r="O6860" s="78"/>
      <c r="P6860" s="78"/>
      <c r="Q6860" s="144"/>
      <c r="R6860" s="78"/>
      <c r="S6860" s="78"/>
      <c r="T6860" s="78"/>
      <c r="U6860" s="78"/>
      <c r="V6860" s="219"/>
      <c r="W6860" s="78"/>
      <c r="X6860" s="78"/>
      <c r="Y6860" s="78"/>
      <c r="Z6860" s="78"/>
      <c r="AA6860" s="77"/>
      <c r="AB6860" s="77"/>
      <c r="AC6860" s="78"/>
      <c r="AD6860" s="104"/>
      <c r="AE6860" s="78"/>
      <c r="AF6860" s="104"/>
      <c r="AG6860" s="78"/>
      <c r="AH6860" s="104"/>
      <c r="AI6860" s="78"/>
      <c r="AJ6860" s="104"/>
      <c r="AK6860" s="78"/>
      <c r="AL6860" s="78"/>
      <c r="AM6860" s="8"/>
      <c r="AN6860" s="78"/>
      <c r="AO6860" s="78"/>
      <c r="AP6860" s="78"/>
      <c r="AQ6860" s="78"/>
      <c r="AR6860" s="78"/>
      <c r="AS6860" s="78"/>
      <c r="AT6860" s="78"/>
      <c r="AU6860" s="78"/>
      <c r="AV6860" s="78"/>
      <c r="AW6860" s="77"/>
      <c r="AX6860" s="144"/>
      <c r="AY6860" s="144"/>
      <c r="AZ6860" s="144"/>
      <c r="BA6860" s="54"/>
      <c r="BB6860" s="54"/>
    </row>
    <row r="6861" spans="2:54" x14ac:dyDescent="0.25">
      <c r="B6861" s="77"/>
      <c r="C6861" s="77"/>
      <c r="D6861" s="77"/>
      <c r="E6861" s="77"/>
      <c r="F6861" s="77"/>
      <c r="G6861" s="77"/>
      <c r="I6861" s="78"/>
      <c r="K6861" s="78"/>
      <c r="L6861" s="77"/>
      <c r="M6861" s="78"/>
      <c r="N6861" s="78"/>
      <c r="O6861" s="78"/>
      <c r="P6861" s="78"/>
      <c r="Q6861" s="144"/>
      <c r="R6861" s="78"/>
      <c r="S6861" s="78"/>
      <c r="T6861" s="78"/>
      <c r="U6861" s="78"/>
      <c r="V6861" s="219"/>
      <c r="W6861" s="78"/>
      <c r="X6861" s="78"/>
      <c r="Y6861" s="78"/>
      <c r="Z6861" s="78"/>
      <c r="AA6861" s="77"/>
      <c r="AB6861" s="77"/>
      <c r="AC6861" s="78"/>
      <c r="AD6861" s="104"/>
      <c r="AE6861" s="78"/>
      <c r="AF6861" s="104"/>
      <c r="AG6861" s="78"/>
      <c r="AH6861" s="104"/>
      <c r="AI6861" s="78"/>
      <c r="AJ6861" s="104"/>
      <c r="AK6861" s="78"/>
      <c r="AL6861" s="78"/>
      <c r="AM6861" s="8"/>
      <c r="AN6861" s="78"/>
      <c r="AO6861" s="78"/>
      <c r="AP6861" s="78"/>
      <c r="AQ6861" s="78"/>
      <c r="AR6861" s="78"/>
      <c r="AS6861" s="78"/>
      <c r="AT6861" s="78"/>
      <c r="AU6861" s="78"/>
      <c r="AV6861" s="78"/>
      <c r="AW6861" s="77"/>
      <c r="AX6861" s="144"/>
      <c r="AY6861" s="144"/>
      <c r="AZ6861" s="144"/>
      <c r="BA6861" s="54"/>
      <c r="BB6861" s="54"/>
    </row>
    <row r="6862" spans="2:54" x14ac:dyDescent="0.25">
      <c r="B6862" s="77"/>
      <c r="C6862" s="77"/>
      <c r="D6862" s="77"/>
      <c r="E6862" s="77"/>
      <c r="F6862" s="77"/>
      <c r="G6862" s="77"/>
      <c r="I6862" s="78"/>
      <c r="K6862" s="78"/>
      <c r="L6862" s="77"/>
      <c r="M6862" s="78"/>
      <c r="N6862" s="78"/>
      <c r="O6862" s="78"/>
      <c r="P6862" s="78"/>
      <c r="Q6862" s="144"/>
      <c r="R6862" s="78"/>
      <c r="S6862" s="78"/>
      <c r="T6862" s="78"/>
      <c r="U6862" s="78"/>
      <c r="V6862" s="219"/>
      <c r="W6862" s="78"/>
      <c r="X6862" s="78"/>
      <c r="Y6862" s="78"/>
      <c r="Z6862" s="78"/>
      <c r="AA6862" s="77"/>
      <c r="AB6862" s="77"/>
      <c r="AC6862" s="78"/>
      <c r="AD6862" s="104"/>
      <c r="AE6862" s="78"/>
      <c r="AF6862" s="104"/>
      <c r="AG6862" s="78"/>
      <c r="AH6862" s="104"/>
      <c r="AI6862" s="78"/>
      <c r="AJ6862" s="104"/>
      <c r="AK6862" s="78"/>
      <c r="AL6862" s="78"/>
      <c r="AM6862" s="8"/>
      <c r="AN6862" s="78"/>
      <c r="AO6862" s="78"/>
      <c r="AP6862" s="78"/>
      <c r="AQ6862" s="78"/>
      <c r="AR6862" s="78"/>
      <c r="AS6862" s="78"/>
      <c r="AT6862" s="78"/>
      <c r="AU6862" s="78"/>
      <c r="AV6862" s="78"/>
      <c r="AW6862" s="77"/>
      <c r="AX6862" s="144"/>
      <c r="AY6862" s="144"/>
      <c r="AZ6862" s="144"/>
      <c r="BA6862" s="54"/>
      <c r="BB6862" s="54"/>
    </row>
    <row r="6863" spans="2:54" x14ac:dyDescent="0.25">
      <c r="B6863" s="77"/>
      <c r="C6863" s="77"/>
      <c r="D6863" s="77"/>
      <c r="E6863" s="77"/>
      <c r="F6863" s="77"/>
      <c r="G6863" s="77"/>
      <c r="I6863" s="78"/>
      <c r="K6863" s="78"/>
      <c r="L6863" s="77"/>
      <c r="M6863" s="78"/>
      <c r="N6863" s="78"/>
      <c r="O6863" s="78"/>
      <c r="P6863" s="78"/>
      <c r="Q6863" s="144"/>
      <c r="R6863" s="78"/>
      <c r="S6863" s="78"/>
      <c r="T6863" s="78"/>
      <c r="U6863" s="78"/>
      <c r="V6863" s="219"/>
      <c r="W6863" s="78"/>
      <c r="X6863" s="78"/>
      <c r="Y6863" s="78"/>
      <c r="Z6863" s="78"/>
      <c r="AA6863" s="77"/>
      <c r="AB6863" s="77"/>
      <c r="AC6863" s="78"/>
      <c r="AD6863" s="104"/>
      <c r="AE6863" s="78"/>
      <c r="AF6863" s="104"/>
      <c r="AG6863" s="78"/>
      <c r="AH6863" s="104"/>
      <c r="AI6863" s="78"/>
      <c r="AJ6863" s="104"/>
      <c r="AK6863" s="78"/>
      <c r="AL6863" s="78"/>
      <c r="AM6863" s="8"/>
      <c r="AN6863" s="78"/>
      <c r="AO6863" s="78"/>
      <c r="AP6863" s="78"/>
      <c r="AQ6863" s="78"/>
      <c r="AR6863" s="78"/>
      <c r="AS6863" s="78"/>
      <c r="AT6863" s="78"/>
      <c r="AU6863" s="78"/>
      <c r="AV6863" s="78"/>
      <c r="AW6863" s="77"/>
      <c r="AX6863" s="144"/>
      <c r="AY6863" s="144"/>
      <c r="AZ6863" s="144"/>
      <c r="BA6863" s="54"/>
      <c r="BB6863" s="54"/>
    </row>
    <row r="6864" spans="2:54" x14ac:dyDescent="0.25">
      <c r="B6864" s="77"/>
      <c r="C6864" s="77"/>
      <c r="D6864" s="77"/>
      <c r="E6864" s="77"/>
      <c r="F6864" s="77"/>
      <c r="G6864" s="77"/>
      <c r="I6864" s="78"/>
      <c r="K6864" s="78"/>
      <c r="L6864" s="77"/>
      <c r="M6864" s="78"/>
      <c r="N6864" s="78"/>
      <c r="O6864" s="78"/>
      <c r="P6864" s="78"/>
      <c r="Q6864" s="144"/>
      <c r="R6864" s="78"/>
      <c r="S6864" s="78"/>
      <c r="T6864" s="78"/>
      <c r="U6864" s="78"/>
      <c r="V6864" s="219"/>
      <c r="W6864" s="78"/>
      <c r="X6864" s="78"/>
      <c r="Y6864" s="78"/>
      <c r="Z6864" s="78"/>
      <c r="AA6864" s="77"/>
      <c r="AB6864" s="77"/>
      <c r="AC6864" s="78"/>
      <c r="AD6864" s="104"/>
      <c r="AE6864" s="78"/>
      <c r="AF6864" s="104"/>
      <c r="AG6864" s="78"/>
      <c r="AH6864" s="104"/>
      <c r="AI6864" s="78"/>
      <c r="AJ6864" s="104"/>
      <c r="AK6864" s="78"/>
      <c r="AL6864" s="78"/>
      <c r="AM6864" s="8"/>
      <c r="AN6864" s="78"/>
      <c r="AO6864" s="78"/>
      <c r="AP6864" s="78"/>
      <c r="AQ6864" s="78"/>
      <c r="AR6864" s="78"/>
      <c r="AS6864" s="78"/>
      <c r="AT6864" s="78"/>
      <c r="AU6864" s="78"/>
      <c r="AV6864" s="78"/>
      <c r="AW6864" s="77"/>
      <c r="AX6864" s="144"/>
      <c r="AY6864" s="144"/>
      <c r="AZ6864" s="144"/>
      <c r="BA6864" s="54"/>
      <c r="BB6864" s="54"/>
    </row>
    <row r="6865" spans="2:54" x14ac:dyDescent="0.25">
      <c r="B6865" s="77"/>
      <c r="C6865" s="77"/>
      <c r="D6865" s="77"/>
      <c r="E6865" s="77"/>
      <c r="F6865" s="77"/>
      <c r="G6865" s="77"/>
      <c r="I6865" s="78"/>
      <c r="K6865" s="78"/>
      <c r="L6865" s="77"/>
      <c r="M6865" s="78"/>
      <c r="N6865" s="78"/>
      <c r="O6865" s="78"/>
      <c r="P6865" s="78"/>
      <c r="Q6865" s="144"/>
      <c r="R6865" s="78"/>
      <c r="S6865" s="78"/>
      <c r="T6865" s="78"/>
      <c r="U6865" s="78"/>
      <c r="V6865" s="219"/>
      <c r="W6865" s="78"/>
      <c r="X6865" s="78"/>
      <c r="Y6865" s="78"/>
      <c r="Z6865" s="78"/>
      <c r="AA6865" s="77"/>
      <c r="AB6865" s="77"/>
      <c r="AC6865" s="78"/>
      <c r="AD6865" s="104"/>
      <c r="AE6865" s="78"/>
      <c r="AF6865" s="104"/>
      <c r="AG6865" s="78"/>
      <c r="AH6865" s="104"/>
      <c r="AI6865" s="78"/>
      <c r="AJ6865" s="104"/>
      <c r="AK6865" s="78"/>
      <c r="AL6865" s="78"/>
      <c r="AM6865" s="8"/>
      <c r="AN6865" s="78"/>
      <c r="AO6865" s="78"/>
      <c r="AP6865" s="78"/>
      <c r="AQ6865" s="78"/>
      <c r="AR6865" s="78"/>
      <c r="AS6865" s="78"/>
      <c r="AT6865" s="78"/>
      <c r="AU6865" s="78"/>
      <c r="AV6865" s="78"/>
      <c r="AW6865" s="77"/>
      <c r="AX6865" s="144"/>
      <c r="AY6865" s="144"/>
      <c r="AZ6865" s="144"/>
      <c r="BA6865" s="54"/>
      <c r="BB6865" s="54"/>
    </row>
    <row r="6866" spans="2:54" x14ac:dyDescent="0.25">
      <c r="B6866" s="77"/>
      <c r="C6866" s="77"/>
      <c r="D6866" s="77"/>
      <c r="E6866" s="77"/>
      <c r="F6866" s="77"/>
      <c r="G6866" s="77"/>
      <c r="I6866" s="78"/>
      <c r="K6866" s="78"/>
      <c r="L6866" s="77"/>
      <c r="M6866" s="78"/>
      <c r="N6866" s="78"/>
      <c r="O6866" s="78"/>
      <c r="P6866" s="78"/>
      <c r="Q6866" s="144"/>
      <c r="R6866" s="78"/>
      <c r="S6866" s="78"/>
      <c r="T6866" s="78"/>
      <c r="U6866" s="78"/>
      <c r="V6866" s="219"/>
      <c r="W6866" s="78"/>
      <c r="X6866" s="78"/>
      <c r="Y6866" s="78"/>
      <c r="Z6866" s="78"/>
      <c r="AA6866" s="77"/>
      <c r="AB6866" s="77"/>
      <c r="AC6866" s="78"/>
      <c r="AD6866" s="104"/>
      <c r="AE6866" s="78"/>
      <c r="AF6866" s="104"/>
      <c r="AG6866" s="78"/>
      <c r="AH6866" s="104"/>
      <c r="AI6866" s="78"/>
      <c r="AJ6866" s="104"/>
      <c r="AK6866" s="78"/>
      <c r="AL6866" s="78"/>
      <c r="AM6866" s="8"/>
      <c r="AN6866" s="78"/>
      <c r="AO6866" s="78"/>
      <c r="AP6866" s="78"/>
      <c r="AQ6866" s="78"/>
      <c r="AR6866" s="78"/>
      <c r="AS6866" s="78"/>
      <c r="AT6866" s="78"/>
      <c r="AU6866" s="78"/>
      <c r="AV6866" s="78"/>
      <c r="AW6866" s="77"/>
      <c r="AX6866" s="144"/>
      <c r="AY6866" s="144"/>
      <c r="AZ6866" s="144"/>
      <c r="BA6866" s="54"/>
      <c r="BB6866" s="54"/>
    </row>
    <row r="6867" spans="2:54" x14ac:dyDescent="0.25">
      <c r="B6867" s="77"/>
      <c r="C6867" s="77"/>
      <c r="D6867" s="77"/>
      <c r="E6867" s="77"/>
      <c r="F6867" s="77"/>
      <c r="G6867" s="77"/>
      <c r="I6867" s="78"/>
      <c r="K6867" s="78"/>
      <c r="L6867" s="77"/>
      <c r="M6867" s="78"/>
      <c r="N6867" s="78"/>
      <c r="O6867" s="78"/>
      <c r="P6867" s="78"/>
      <c r="Q6867" s="144"/>
      <c r="R6867" s="78"/>
      <c r="S6867" s="78"/>
      <c r="T6867" s="78"/>
      <c r="U6867" s="78"/>
      <c r="V6867" s="219"/>
      <c r="W6867" s="78"/>
      <c r="X6867" s="78"/>
      <c r="Y6867" s="78"/>
      <c r="Z6867" s="78"/>
      <c r="AA6867" s="77"/>
      <c r="AB6867" s="77"/>
      <c r="AC6867" s="78"/>
      <c r="AD6867" s="104"/>
      <c r="AE6867" s="78"/>
      <c r="AF6867" s="104"/>
      <c r="AG6867" s="78"/>
      <c r="AH6867" s="104"/>
      <c r="AI6867" s="78"/>
      <c r="AJ6867" s="104"/>
      <c r="AK6867" s="78"/>
      <c r="AL6867" s="78"/>
      <c r="AM6867" s="8"/>
      <c r="AN6867" s="78"/>
      <c r="AO6867" s="78"/>
      <c r="AP6867" s="78"/>
      <c r="AQ6867" s="78"/>
      <c r="AR6867" s="78"/>
      <c r="AS6867" s="78"/>
      <c r="AT6867" s="78"/>
      <c r="AU6867" s="78"/>
      <c r="AV6867" s="78"/>
      <c r="AW6867" s="77"/>
      <c r="AX6867" s="144"/>
      <c r="AY6867" s="144"/>
      <c r="AZ6867" s="144"/>
      <c r="BA6867" s="54"/>
      <c r="BB6867" s="54"/>
    </row>
    <row r="6868" spans="2:54" x14ac:dyDescent="0.25">
      <c r="B6868" s="77"/>
      <c r="C6868" s="77"/>
      <c r="D6868" s="77"/>
      <c r="E6868" s="77"/>
      <c r="F6868" s="77"/>
      <c r="G6868" s="77"/>
      <c r="I6868" s="78"/>
      <c r="K6868" s="78"/>
      <c r="L6868" s="77"/>
      <c r="M6868" s="78"/>
      <c r="N6868" s="78"/>
      <c r="O6868" s="78"/>
      <c r="P6868" s="78"/>
      <c r="Q6868" s="144"/>
      <c r="R6868" s="78"/>
      <c r="S6868" s="78"/>
      <c r="T6868" s="78"/>
      <c r="U6868" s="78"/>
      <c r="V6868" s="219"/>
      <c r="W6868" s="78"/>
      <c r="X6868" s="78"/>
      <c r="Y6868" s="78"/>
      <c r="Z6868" s="78"/>
      <c r="AA6868" s="77"/>
      <c r="AB6868" s="77"/>
      <c r="AC6868" s="78"/>
      <c r="AD6868" s="104"/>
      <c r="AE6868" s="78"/>
      <c r="AF6868" s="104"/>
      <c r="AG6868" s="78"/>
      <c r="AH6868" s="104"/>
      <c r="AI6868" s="78"/>
      <c r="AJ6868" s="104"/>
      <c r="AK6868" s="78"/>
      <c r="AL6868" s="78"/>
      <c r="AM6868" s="8"/>
      <c r="AN6868" s="78"/>
      <c r="AO6868" s="78"/>
      <c r="AP6868" s="78"/>
      <c r="AQ6868" s="78"/>
      <c r="AR6868" s="78"/>
      <c r="AS6868" s="78"/>
      <c r="AT6868" s="78"/>
      <c r="AU6868" s="78"/>
      <c r="AV6868" s="78"/>
      <c r="AW6868" s="77"/>
      <c r="AX6868" s="144"/>
      <c r="AY6868" s="144"/>
      <c r="AZ6868" s="144"/>
      <c r="BA6868" s="54"/>
      <c r="BB6868" s="54"/>
    </row>
    <row r="6869" spans="2:54" x14ac:dyDescent="0.25">
      <c r="B6869" s="77"/>
      <c r="C6869" s="77"/>
      <c r="D6869" s="77"/>
      <c r="E6869" s="77"/>
      <c r="F6869" s="77"/>
      <c r="G6869" s="77"/>
      <c r="I6869" s="78"/>
      <c r="K6869" s="78"/>
      <c r="L6869" s="77"/>
      <c r="M6869" s="78"/>
      <c r="N6869" s="78"/>
      <c r="O6869" s="78"/>
      <c r="P6869" s="78"/>
      <c r="Q6869" s="144"/>
      <c r="R6869" s="78"/>
      <c r="S6869" s="78"/>
      <c r="T6869" s="78"/>
      <c r="U6869" s="78"/>
      <c r="V6869" s="219"/>
      <c r="W6869" s="78"/>
      <c r="X6869" s="78"/>
      <c r="Y6869" s="78"/>
      <c r="Z6869" s="78"/>
      <c r="AA6869" s="77"/>
      <c r="AB6869" s="77"/>
      <c r="AC6869" s="78"/>
      <c r="AD6869" s="104"/>
      <c r="AE6869" s="78"/>
      <c r="AF6869" s="104"/>
      <c r="AG6869" s="78"/>
      <c r="AH6869" s="104"/>
      <c r="AI6869" s="78"/>
      <c r="AJ6869" s="104"/>
      <c r="AK6869" s="78"/>
      <c r="AL6869" s="78"/>
      <c r="AM6869" s="8"/>
      <c r="AN6869" s="78"/>
      <c r="AO6869" s="78"/>
      <c r="AP6869" s="78"/>
      <c r="AQ6869" s="78"/>
      <c r="AR6869" s="78"/>
      <c r="AS6869" s="78"/>
      <c r="AT6869" s="78"/>
      <c r="AU6869" s="78"/>
      <c r="AV6869" s="78"/>
      <c r="AW6869" s="77"/>
      <c r="AX6869" s="144"/>
      <c r="AY6869" s="144"/>
      <c r="AZ6869" s="144"/>
      <c r="BA6869" s="54"/>
      <c r="BB6869" s="54"/>
    </row>
    <row r="6870" spans="2:54" x14ac:dyDescent="0.25">
      <c r="B6870" s="77"/>
      <c r="C6870" s="77"/>
      <c r="D6870" s="77"/>
      <c r="E6870" s="77"/>
      <c r="F6870" s="77"/>
      <c r="G6870" s="77"/>
      <c r="I6870" s="78"/>
      <c r="K6870" s="78"/>
      <c r="L6870" s="77"/>
      <c r="M6870" s="78"/>
      <c r="N6870" s="78"/>
      <c r="O6870" s="78"/>
      <c r="P6870" s="78"/>
      <c r="Q6870" s="144"/>
      <c r="R6870" s="78"/>
      <c r="S6870" s="78"/>
      <c r="T6870" s="78"/>
      <c r="U6870" s="78"/>
      <c r="V6870" s="219"/>
      <c r="W6870" s="78"/>
      <c r="X6870" s="78"/>
      <c r="Y6870" s="78"/>
      <c r="Z6870" s="78"/>
      <c r="AA6870" s="77"/>
      <c r="AB6870" s="77"/>
      <c r="AC6870" s="78"/>
      <c r="AD6870" s="104"/>
      <c r="AE6870" s="78"/>
      <c r="AF6870" s="104"/>
      <c r="AG6870" s="78"/>
      <c r="AH6870" s="104"/>
      <c r="AI6870" s="78"/>
      <c r="AJ6870" s="104"/>
      <c r="AK6870" s="78"/>
      <c r="AL6870" s="78"/>
      <c r="AM6870" s="8"/>
      <c r="AN6870" s="78"/>
      <c r="AO6870" s="78"/>
      <c r="AP6870" s="78"/>
      <c r="AQ6870" s="78"/>
      <c r="AR6870" s="78"/>
      <c r="AS6870" s="78"/>
      <c r="AT6870" s="78"/>
      <c r="AU6870" s="78"/>
      <c r="AV6870" s="78"/>
      <c r="AW6870" s="77"/>
      <c r="AX6870" s="144"/>
      <c r="AY6870" s="144"/>
      <c r="AZ6870" s="144"/>
      <c r="BA6870" s="54"/>
      <c r="BB6870" s="54"/>
    </row>
    <row r="6871" spans="2:54" x14ac:dyDescent="0.25">
      <c r="B6871" s="77"/>
      <c r="C6871" s="77"/>
      <c r="D6871" s="77"/>
      <c r="E6871" s="77"/>
      <c r="F6871" s="77"/>
      <c r="G6871" s="77"/>
      <c r="I6871" s="78"/>
      <c r="K6871" s="78"/>
      <c r="L6871" s="77"/>
      <c r="M6871" s="78"/>
      <c r="N6871" s="78"/>
      <c r="O6871" s="78"/>
      <c r="P6871" s="78"/>
      <c r="Q6871" s="144"/>
      <c r="R6871" s="78"/>
      <c r="S6871" s="78"/>
      <c r="T6871" s="78"/>
      <c r="U6871" s="78"/>
      <c r="V6871" s="219"/>
      <c r="W6871" s="78"/>
      <c r="X6871" s="78"/>
      <c r="Y6871" s="78"/>
      <c r="Z6871" s="78"/>
      <c r="AA6871" s="77"/>
      <c r="AB6871" s="77"/>
      <c r="AC6871" s="78"/>
      <c r="AD6871" s="104"/>
      <c r="AE6871" s="78"/>
      <c r="AF6871" s="104"/>
      <c r="AG6871" s="78"/>
      <c r="AH6871" s="104"/>
      <c r="AI6871" s="78"/>
      <c r="AJ6871" s="104"/>
      <c r="AK6871" s="78"/>
      <c r="AL6871" s="78"/>
      <c r="AM6871" s="8"/>
      <c r="AN6871" s="78"/>
      <c r="AO6871" s="78"/>
      <c r="AP6871" s="78"/>
      <c r="AQ6871" s="78"/>
      <c r="AR6871" s="78"/>
      <c r="AS6871" s="78"/>
      <c r="AT6871" s="78"/>
      <c r="AU6871" s="78"/>
      <c r="AV6871" s="78"/>
      <c r="AW6871" s="77"/>
      <c r="AX6871" s="144"/>
      <c r="AY6871" s="144"/>
      <c r="AZ6871" s="144"/>
      <c r="BA6871" s="54"/>
      <c r="BB6871" s="54"/>
    </row>
    <row r="6872" spans="2:54" x14ac:dyDescent="0.25">
      <c r="B6872" s="77"/>
      <c r="C6872" s="77"/>
      <c r="D6872" s="77"/>
      <c r="E6872" s="77"/>
      <c r="F6872" s="77"/>
      <c r="G6872" s="77"/>
      <c r="I6872" s="78"/>
      <c r="K6872" s="78"/>
      <c r="L6872" s="77"/>
      <c r="M6872" s="78"/>
      <c r="N6872" s="78"/>
      <c r="O6872" s="78"/>
      <c r="P6872" s="78"/>
      <c r="Q6872" s="144"/>
      <c r="R6872" s="78"/>
      <c r="S6872" s="78"/>
      <c r="T6872" s="78"/>
      <c r="U6872" s="78"/>
      <c r="V6872" s="219"/>
      <c r="W6872" s="78"/>
      <c r="X6872" s="78"/>
      <c r="Y6872" s="78"/>
      <c r="Z6872" s="78"/>
      <c r="AA6872" s="77"/>
      <c r="AB6872" s="77"/>
      <c r="AC6872" s="78"/>
      <c r="AD6872" s="104"/>
      <c r="AE6872" s="78"/>
      <c r="AF6872" s="104"/>
      <c r="AG6872" s="78"/>
      <c r="AH6872" s="104"/>
      <c r="AI6872" s="78"/>
      <c r="AJ6872" s="104"/>
      <c r="AK6872" s="78"/>
      <c r="AL6872" s="78"/>
      <c r="AM6872" s="8"/>
      <c r="AN6872" s="78"/>
      <c r="AO6872" s="78"/>
      <c r="AP6872" s="78"/>
      <c r="AQ6872" s="78"/>
      <c r="AR6872" s="78"/>
      <c r="AS6872" s="78"/>
      <c r="AT6872" s="78"/>
      <c r="AU6872" s="78"/>
      <c r="AV6872" s="78"/>
      <c r="AW6872" s="77"/>
      <c r="AX6872" s="144"/>
      <c r="AY6872" s="144"/>
      <c r="AZ6872" s="144"/>
      <c r="BA6872" s="54"/>
      <c r="BB6872" s="54"/>
    </row>
    <row r="6873" spans="2:54" x14ac:dyDescent="0.25">
      <c r="B6873" s="77"/>
      <c r="C6873" s="77"/>
      <c r="D6873" s="77"/>
      <c r="E6873" s="77"/>
      <c r="F6873" s="77"/>
      <c r="G6873" s="77"/>
      <c r="I6873" s="78"/>
      <c r="K6873" s="78"/>
      <c r="L6873" s="77"/>
      <c r="M6873" s="78"/>
      <c r="N6873" s="78"/>
      <c r="O6873" s="78"/>
      <c r="P6873" s="78"/>
      <c r="Q6873" s="144"/>
      <c r="R6873" s="78"/>
      <c r="S6873" s="78"/>
      <c r="T6873" s="78"/>
      <c r="U6873" s="78"/>
      <c r="V6873" s="219"/>
      <c r="W6873" s="78"/>
      <c r="X6873" s="78"/>
      <c r="Y6873" s="78"/>
      <c r="Z6873" s="78"/>
      <c r="AA6873" s="77"/>
      <c r="AB6873" s="77"/>
      <c r="AC6873" s="78"/>
      <c r="AD6873" s="104"/>
      <c r="AE6873" s="78"/>
      <c r="AF6873" s="104"/>
      <c r="AG6873" s="78"/>
      <c r="AH6873" s="104"/>
      <c r="AI6873" s="78"/>
      <c r="AJ6873" s="104"/>
      <c r="AK6873" s="78"/>
      <c r="AL6873" s="78"/>
      <c r="AM6873" s="8"/>
      <c r="AN6873" s="78"/>
      <c r="AO6873" s="78"/>
      <c r="AP6873" s="78"/>
      <c r="AQ6873" s="78"/>
      <c r="AR6873" s="78"/>
      <c r="AS6873" s="78"/>
      <c r="AT6873" s="78"/>
      <c r="AU6873" s="78"/>
      <c r="AV6873" s="78"/>
      <c r="AW6873" s="77"/>
      <c r="AX6873" s="144"/>
      <c r="AY6873" s="144"/>
      <c r="AZ6873" s="144"/>
      <c r="BA6873" s="54"/>
      <c r="BB6873" s="54"/>
    </row>
    <row r="6874" spans="2:54" x14ac:dyDescent="0.25">
      <c r="B6874" s="77"/>
      <c r="C6874" s="77"/>
      <c r="D6874" s="77"/>
      <c r="E6874" s="77"/>
      <c r="F6874" s="77"/>
      <c r="G6874" s="77"/>
      <c r="I6874" s="78"/>
      <c r="K6874" s="78"/>
      <c r="L6874" s="77"/>
      <c r="M6874" s="78"/>
      <c r="N6874" s="78"/>
      <c r="O6874" s="78"/>
      <c r="P6874" s="78"/>
      <c r="Q6874" s="144"/>
      <c r="R6874" s="78"/>
      <c r="S6874" s="78"/>
      <c r="T6874" s="78"/>
      <c r="U6874" s="78"/>
      <c r="V6874" s="219"/>
      <c r="W6874" s="78"/>
      <c r="X6874" s="78"/>
      <c r="Y6874" s="78"/>
      <c r="Z6874" s="78"/>
      <c r="AA6874" s="77"/>
      <c r="AB6874" s="77"/>
      <c r="AC6874" s="78"/>
      <c r="AD6874" s="104"/>
      <c r="AE6874" s="78"/>
      <c r="AF6874" s="104"/>
      <c r="AG6874" s="78"/>
      <c r="AH6874" s="104"/>
      <c r="AI6874" s="78"/>
      <c r="AJ6874" s="104"/>
      <c r="AK6874" s="78"/>
      <c r="AL6874" s="78"/>
      <c r="AM6874" s="8"/>
      <c r="AN6874" s="78"/>
      <c r="AO6874" s="78"/>
      <c r="AP6874" s="78"/>
      <c r="AQ6874" s="78"/>
      <c r="AR6874" s="78"/>
      <c r="AS6874" s="78"/>
      <c r="AT6874" s="78"/>
      <c r="AU6874" s="78"/>
      <c r="AV6874" s="78"/>
      <c r="AW6874" s="77"/>
      <c r="AX6874" s="144"/>
      <c r="AY6874" s="144"/>
      <c r="AZ6874" s="144"/>
      <c r="BA6874" s="54"/>
      <c r="BB6874" s="54"/>
    </row>
    <row r="6875" spans="2:54" x14ac:dyDescent="0.25">
      <c r="B6875" s="77"/>
      <c r="C6875" s="77"/>
      <c r="D6875" s="77"/>
      <c r="E6875" s="77"/>
      <c r="F6875" s="77"/>
      <c r="G6875" s="77"/>
      <c r="I6875" s="78"/>
      <c r="K6875" s="78"/>
      <c r="L6875" s="77"/>
      <c r="M6875" s="78"/>
      <c r="N6875" s="78"/>
      <c r="O6875" s="78"/>
      <c r="P6875" s="78"/>
      <c r="Q6875" s="144"/>
      <c r="R6875" s="78"/>
      <c r="S6875" s="78"/>
      <c r="T6875" s="78"/>
      <c r="U6875" s="78"/>
      <c r="V6875" s="219"/>
      <c r="W6875" s="78"/>
      <c r="X6875" s="78"/>
      <c r="Y6875" s="78"/>
      <c r="Z6875" s="78"/>
      <c r="AA6875" s="77"/>
      <c r="AB6875" s="77"/>
      <c r="AC6875" s="78"/>
      <c r="AD6875" s="104"/>
      <c r="AE6875" s="78"/>
      <c r="AF6875" s="104"/>
      <c r="AG6875" s="78"/>
      <c r="AH6875" s="104"/>
      <c r="AI6875" s="78"/>
      <c r="AJ6875" s="104"/>
      <c r="AK6875" s="78"/>
      <c r="AL6875" s="78"/>
      <c r="AM6875" s="8"/>
      <c r="AN6875" s="78"/>
      <c r="AO6875" s="78"/>
      <c r="AP6875" s="78"/>
      <c r="AQ6875" s="78"/>
      <c r="AR6875" s="78"/>
      <c r="AS6875" s="78"/>
      <c r="AT6875" s="78"/>
      <c r="AU6875" s="78"/>
      <c r="AV6875" s="78"/>
      <c r="AW6875" s="77"/>
      <c r="AX6875" s="144"/>
      <c r="AY6875" s="144"/>
      <c r="AZ6875" s="144"/>
      <c r="BA6875" s="54"/>
      <c r="BB6875" s="54"/>
    </row>
    <row r="6876" spans="2:54" x14ac:dyDescent="0.25">
      <c r="B6876" s="77"/>
      <c r="C6876" s="77"/>
      <c r="D6876" s="77"/>
      <c r="E6876" s="77"/>
      <c r="F6876" s="77"/>
      <c r="G6876" s="77"/>
      <c r="I6876" s="78"/>
      <c r="K6876" s="78"/>
      <c r="L6876" s="77"/>
      <c r="M6876" s="78"/>
      <c r="N6876" s="78"/>
      <c r="O6876" s="78"/>
      <c r="P6876" s="78"/>
      <c r="Q6876" s="144"/>
      <c r="R6876" s="78"/>
      <c r="S6876" s="78"/>
      <c r="T6876" s="78"/>
      <c r="U6876" s="78"/>
      <c r="V6876" s="219"/>
      <c r="W6876" s="78"/>
      <c r="X6876" s="78"/>
      <c r="Y6876" s="78"/>
      <c r="Z6876" s="78"/>
      <c r="AA6876" s="77"/>
      <c r="AB6876" s="77"/>
      <c r="AC6876" s="78"/>
      <c r="AD6876" s="104"/>
      <c r="AE6876" s="78"/>
      <c r="AF6876" s="104"/>
      <c r="AG6876" s="78"/>
      <c r="AH6876" s="104"/>
      <c r="AI6876" s="78"/>
      <c r="AJ6876" s="104"/>
      <c r="AK6876" s="78"/>
      <c r="AL6876" s="78"/>
      <c r="AM6876" s="8"/>
      <c r="AN6876" s="78"/>
      <c r="AO6876" s="78"/>
      <c r="AP6876" s="78"/>
      <c r="AQ6876" s="78"/>
      <c r="AR6876" s="78"/>
      <c r="AS6876" s="78"/>
      <c r="AT6876" s="78"/>
      <c r="AU6876" s="78"/>
      <c r="AV6876" s="78"/>
      <c r="AW6876" s="77"/>
      <c r="AX6876" s="144"/>
      <c r="AY6876" s="144"/>
      <c r="AZ6876" s="144"/>
      <c r="BA6876" s="54"/>
      <c r="BB6876" s="54"/>
    </row>
    <row r="6877" spans="2:54" x14ac:dyDescent="0.25">
      <c r="B6877" s="77"/>
      <c r="C6877" s="77"/>
      <c r="D6877" s="77"/>
      <c r="E6877" s="77"/>
      <c r="F6877" s="77"/>
      <c r="G6877" s="77"/>
      <c r="I6877" s="78"/>
      <c r="K6877" s="78"/>
      <c r="L6877" s="77"/>
      <c r="M6877" s="78"/>
      <c r="N6877" s="78"/>
      <c r="O6877" s="78"/>
      <c r="P6877" s="78"/>
      <c r="Q6877" s="144"/>
      <c r="R6877" s="78"/>
      <c r="S6877" s="78"/>
      <c r="T6877" s="78"/>
      <c r="U6877" s="78"/>
      <c r="V6877" s="219"/>
      <c r="W6877" s="78"/>
      <c r="X6877" s="78"/>
      <c r="Y6877" s="78"/>
      <c r="Z6877" s="78"/>
      <c r="AA6877" s="77"/>
      <c r="AB6877" s="77"/>
      <c r="AC6877" s="78"/>
      <c r="AD6877" s="104"/>
      <c r="AE6877" s="78"/>
      <c r="AF6877" s="104"/>
      <c r="AG6877" s="78"/>
      <c r="AH6877" s="104"/>
      <c r="AI6877" s="78"/>
      <c r="AJ6877" s="104"/>
      <c r="AK6877" s="78"/>
      <c r="AL6877" s="78"/>
      <c r="AM6877" s="8"/>
      <c r="AN6877" s="78"/>
      <c r="AO6877" s="78"/>
      <c r="AP6877" s="78"/>
      <c r="AQ6877" s="78"/>
      <c r="AR6877" s="78"/>
      <c r="AS6877" s="78"/>
      <c r="AT6877" s="78"/>
      <c r="AU6877" s="78"/>
      <c r="AV6877" s="78"/>
      <c r="AW6877" s="77"/>
      <c r="AX6877" s="144"/>
      <c r="AY6877" s="144"/>
      <c r="AZ6877" s="144"/>
      <c r="BA6877" s="54"/>
      <c r="BB6877" s="54"/>
    </row>
    <row r="6878" spans="2:54" x14ac:dyDescent="0.25">
      <c r="B6878" s="77"/>
      <c r="C6878" s="77"/>
      <c r="D6878" s="77"/>
      <c r="E6878" s="77"/>
      <c r="F6878" s="77"/>
      <c r="G6878" s="77"/>
      <c r="I6878" s="78"/>
      <c r="K6878" s="78"/>
      <c r="L6878" s="77"/>
      <c r="M6878" s="78"/>
      <c r="N6878" s="78"/>
      <c r="O6878" s="78"/>
      <c r="P6878" s="78"/>
      <c r="Q6878" s="144"/>
      <c r="R6878" s="78"/>
      <c r="S6878" s="78"/>
      <c r="T6878" s="78"/>
      <c r="U6878" s="78"/>
      <c r="V6878" s="219"/>
      <c r="W6878" s="78"/>
      <c r="X6878" s="78"/>
      <c r="Y6878" s="78"/>
      <c r="Z6878" s="78"/>
      <c r="AA6878" s="77"/>
      <c r="AB6878" s="77"/>
      <c r="AC6878" s="78"/>
      <c r="AD6878" s="104"/>
      <c r="AE6878" s="78"/>
      <c r="AF6878" s="104"/>
      <c r="AG6878" s="78"/>
      <c r="AH6878" s="104"/>
      <c r="AI6878" s="78"/>
      <c r="AJ6878" s="104"/>
      <c r="AK6878" s="78"/>
      <c r="AL6878" s="78"/>
      <c r="AM6878" s="8"/>
      <c r="AN6878" s="78"/>
      <c r="AO6878" s="78"/>
      <c r="AP6878" s="78"/>
      <c r="AQ6878" s="78"/>
      <c r="AR6878" s="78"/>
      <c r="AS6878" s="78"/>
      <c r="AT6878" s="78"/>
      <c r="AU6878" s="78"/>
      <c r="AV6878" s="78"/>
      <c r="AW6878" s="77"/>
      <c r="AX6878" s="144"/>
      <c r="AY6878" s="144"/>
      <c r="AZ6878" s="144"/>
      <c r="BA6878" s="54"/>
      <c r="BB6878" s="54"/>
    </row>
    <row r="6879" spans="2:54" x14ac:dyDescent="0.25">
      <c r="B6879" s="77"/>
      <c r="C6879" s="77"/>
      <c r="D6879" s="77"/>
      <c r="E6879" s="77"/>
      <c r="F6879" s="77"/>
      <c r="G6879" s="77"/>
      <c r="I6879" s="78"/>
      <c r="K6879" s="78"/>
      <c r="L6879" s="77"/>
      <c r="M6879" s="78"/>
      <c r="N6879" s="78"/>
      <c r="O6879" s="78"/>
      <c r="P6879" s="78"/>
      <c r="Q6879" s="144"/>
      <c r="R6879" s="78"/>
      <c r="S6879" s="78"/>
      <c r="T6879" s="78"/>
      <c r="U6879" s="78"/>
      <c r="V6879" s="219"/>
      <c r="W6879" s="78"/>
      <c r="X6879" s="78"/>
      <c r="Y6879" s="78"/>
      <c r="Z6879" s="78"/>
      <c r="AA6879" s="77"/>
      <c r="AB6879" s="77"/>
      <c r="AC6879" s="78"/>
      <c r="AD6879" s="104"/>
      <c r="AE6879" s="78"/>
      <c r="AF6879" s="104"/>
      <c r="AG6879" s="78"/>
      <c r="AH6879" s="104"/>
      <c r="AI6879" s="78"/>
      <c r="AJ6879" s="104"/>
      <c r="AK6879" s="78"/>
      <c r="AL6879" s="78"/>
      <c r="AM6879" s="8"/>
      <c r="AN6879" s="78"/>
      <c r="AO6879" s="78"/>
      <c r="AP6879" s="78"/>
      <c r="AQ6879" s="78"/>
      <c r="AR6879" s="78"/>
      <c r="AS6879" s="78"/>
      <c r="AT6879" s="78"/>
      <c r="AU6879" s="78"/>
      <c r="AV6879" s="78"/>
      <c r="AW6879" s="77"/>
      <c r="AX6879" s="144"/>
      <c r="AY6879" s="144"/>
      <c r="AZ6879" s="144"/>
      <c r="BA6879" s="54"/>
      <c r="BB6879" s="54"/>
    </row>
    <row r="6880" spans="2:54" x14ac:dyDescent="0.25">
      <c r="B6880" s="77"/>
      <c r="C6880" s="77"/>
      <c r="D6880" s="77"/>
      <c r="E6880" s="77"/>
      <c r="F6880" s="77"/>
      <c r="G6880" s="77"/>
      <c r="I6880" s="78"/>
      <c r="K6880" s="78"/>
      <c r="L6880" s="77"/>
      <c r="M6880" s="78"/>
      <c r="N6880" s="78"/>
      <c r="O6880" s="78"/>
      <c r="P6880" s="78"/>
      <c r="Q6880" s="144"/>
      <c r="R6880" s="78"/>
      <c r="S6880" s="78"/>
      <c r="T6880" s="78"/>
      <c r="U6880" s="78"/>
      <c r="V6880" s="219"/>
      <c r="W6880" s="78"/>
      <c r="X6880" s="78"/>
      <c r="Y6880" s="78"/>
      <c r="Z6880" s="78"/>
      <c r="AA6880" s="77"/>
      <c r="AB6880" s="77"/>
      <c r="AC6880" s="78"/>
      <c r="AD6880" s="104"/>
      <c r="AE6880" s="78"/>
      <c r="AF6880" s="104"/>
      <c r="AG6880" s="78"/>
      <c r="AH6880" s="104"/>
      <c r="AI6880" s="78"/>
      <c r="AJ6880" s="104"/>
      <c r="AK6880" s="78"/>
      <c r="AL6880" s="78"/>
      <c r="AM6880" s="8"/>
      <c r="AN6880" s="78"/>
      <c r="AO6880" s="78"/>
      <c r="AP6880" s="78"/>
      <c r="AQ6880" s="78"/>
      <c r="AR6880" s="78"/>
      <c r="AS6880" s="78"/>
      <c r="AT6880" s="78"/>
      <c r="AU6880" s="78"/>
      <c r="AV6880" s="78"/>
      <c r="AW6880" s="77"/>
      <c r="AX6880" s="144"/>
      <c r="AY6880" s="144"/>
      <c r="AZ6880" s="144"/>
      <c r="BA6880" s="54"/>
      <c r="BB6880" s="54"/>
    </row>
    <row r="6881" spans="2:54" x14ac:dyDescent="0.25">
      <c r="B6881" s="77"/>
      <c r="C6881" s="77"/>
      <c r="D6881" s="77"/>
      <c r="E6881" s="77"/>
      <c r="F6881" s="77"/>
      <c r="G6881" s="77"/>
      <c r="I6881" s="78"/>
      <c r="K6881" s="78"/>
      <c r="L6881" s="77"/>
      <c r="M6881" s="78"/>
      <c r="N6881" s="78"/>
      <c r="O6881" s="78"/>
      <c r="P6881" s="78"/>
      <c r="Q6881" s="144"/>
      <c r="R6881" s="78"/>
      <c r="S6881" s="78"/>
      <c r="T6881" s="78"/>
      <c r="U6881" s="78"/>
      <c r="V6881" s="219"/>
      <c r="W6881" s="78"/>
      <c r="X6881" s="78"/>
      <c r="Y6881" s="78"/>
      <c r="Z6881" s="78"/>
      <c r="AA6881" s="77"/>
      <c r="AB6881" s="77"/>
      <c r="AC6881" s="78"/>
      <c r="AD6881" s="104"/>
      <c r="AE6881" s="78"/>
      <c r="AF6881" s="104"/>
      <c r="AG6881" s="78"/>
      <c r="AH6881" s="104"/>
      <c r="AI6881" s="78"/>
      <c r="AJ6881" s="104"/>
      <c r="AK6881" s="78"/>
      <c r="AL6881" s="78"/>
      <c r="AM6881" s="8"/>
      <c r="AN6881" s="78"/>
      <c r="AO6881" s="78"/>
      <c r="AP6881" s="78"/>
      <c r="AQ6881" s="78"/>
      <c r="AR6881" s="78"/>
      <c r="AS6881" s="78"/>
      <c r="AT6881" s="78"/>
      <c r="AU6881" s="78"/>
      <c r="AV6881" s="78"/>
      <c r="AW6881" s="77"/>
      <c r="AX6881" s="144"/>
      <c r="AY6881" s="144"/>
      <c r="AZ6881" s="144"/>
      <c r="BA6881" s="54"/>
      <c r="BB6881" s="54"/>
    </row>
    <row r="6882" spans="2:54" x14ac:dyDescent="0.25">
      <c r="B6882" s="77"/>
      <c r="C6882" s="77"/>
      <c r="D6882" s="77"/>
      <c r="E6882" s="77"/>
      <c r="F6882" s="77"/>
      <c r="G6882" s="77"/>
      <c r="I6882" s="78"/>
      <c r="K6882" s="78"/>
      <c r="L6882" s="77"/>
      <c r="M6882" s="78"/>
      <c r="N6882" s="78"/>
      <c r="O6882" s="78"/>
      <c r="P6882" s="78"/>
      <c r="Q6882" s="144"/>
      <c r="R6882" s="78"/>
      <c r="S6882" s="78"/>
      <c r="T6882" s="78"/>
      <c r="U6882" s="78"/>
      <c r="V6882" s="219"/>
      <c r="W6882" s="78"/>
      <c r="X6882" s="78"/>
      <c r="Y6882" s="78"/>
      <c r="Z6882" s="78"/>
      <c r="AA6882" s="77"/>
      <c r="AB6882" s="77"/>
      <c r="AC6882" s="78"/>
      <c r="AD6882" s="104"/>
      <c r="AE6882" s="78"/>
      <c r="AF6882" s="104"/>
      <c r="AG6882" s="78"/>
      <c r="AH6882" s="104"/>
      <c r="AI6882" s="78"/>
      <c r="AJ6882" s="104"/>
      <c r="AK6882" s="78"/>
      <c r="AL6882" s="78"/>
      <c r="AM6882" s="8"/>
      <c r="AN6882" s="78"/>
      <c r="AO6882" s="78"/>
      <c r="AP6882" s="78"/>
      <c r="AQ6882" s="78"/>
      <c r="AR6882" s="78"/>
      <c r="AS6882" s="78"/>
      <c r="AT6882" s="78"/>
      <c r="AU6882" s="78"/>
      <c r="AV6882" s="78"/>
      <c r="AW6882" s="77"/>
      <c r="AX6882" s="144"/>
      <c r="AY6882" s="144"/>
      <c r="AZ6882" s="144"/>
      <c r="BA6882" s="54"/>
      <c r="BB6882" s="54"/>
    </row>
    <row r="6883" spans="2:54" x14ac:dyDescent="0.25">
      <c r="B6883" s="77"/>
      <c r="C6883" s="77"/>
      <c r="D6883" s="77"/>
      <c r="E6883" s="77"/>
      <c r="F6883" s="77"/>
      <c r="G6883" s="77"/>
      <c r="I6883" s="78"/>
      <c r="K6883" s="78"/>
      <c r="L6883" s="77"/>
      <c r="M6883" s="78"/>
      <c r="N6883" s="78"/>
      <c r="O6883" s="78"/>
      <c r="P6883" s="78"/>
      <c r="Q6883" s="144"/>
      <c r="R6883" s="78"/>
      <c r="S6883" s="78"/>
      <c r="T6883" s="78"/>
      <c r="U6883" s="78"/>
      <c r="V6883" s="219"/>
      <c r="W6883" s="78"/>
      <c r="X6883" s="78"/>
      <c r="Y6883" s="78"/>
      <c r="Z6883" s="78"/>
      <c r="AA6883" s="77"/>
      <c r="AB6883" s="77"/>
      <c r="AC6883" s="78"/>
      <c r="AD6883" s="104"/>
      <c r="AE6883" s="78"/>
      <c r="AF6883" s="104"/>
      <c r="AG6883" s="78"/>
      <c r="AH6883" s="104"/>
      <c r="AI6883" s="78"/>
      <c r="AJ6883" s="104"/>
      <c r="AK6883" s="78"/>
      <c r="AL6883" s="78"/>
      <c r="AM6883" s="8"/>
      <c r="AN6883" s="78"/>
      <c r="AO6883" s="78"/>
      <c r="AP6883" s="78"/>
      <c r="AQ6883" s="78"/>
      <c r="AR6883" s="78"/>
      <c r="AS6883" s="78"/>
      <c r="AT6883" s="78"/>
      <c r="AU6883" s="78"/>
      <c r="AV6883" s="78"/>
      <c r="AW6883" s="77"/>
      <c r="AX6883" s="144"/>
      <c r="AY6883" s="144"/>
      <c r="AZ6883" s="144"/>
      <c r="BA6883" s="54"/>
      <c r="BB6883" s="54"/>
    </row>
    <row r="6884" spans="2:54" x14ac:dyDescent="0.25">
      <c r="B6884" s="77"/>
      <c r="C6884" s="77"/>
      <c r="D6884" s="77"/>
      <c r="E6884" s="77"/>
      <c r="F6884" s="77"/>
      <c r="G6884" s="77"/>
      <c r="I6884" s="78"/>
      <c r="K6884" s="78"/>
      <c r="L6884" s="77"/>
      <c r="M6884" s="78"/>
      <c r="N6884" s="78"/>
      <c r="O6884" s="78"/>
      <c r="P6884" s="78"/>
      <c r="Q6884" s="144"/>
      <c r="R6884" s="78"/>
      <c r="S6884" s="78"/>
      <c r="T6884" s="78"/>
      <c r="U6884" s="78"/>
      <c r="V6884" s="219"/>
      <c r="W6884" s="78"/>
      <c r="X6884" s="78"/>
      <c r="Y6884" s="78"/>
      <c r="Z6884" s="78"/>
      <c r="AA6884" s="77"/>
      <c r="AB6884" s="77"/>
      <c r="AC6884" s="78"/>
      <c r="AD6884" s="104"/>
      <c r="AE6884" s="78"/>
      <c r="AF6884" s="104"/>
      <c r="AG6884" s="78"/>
      <c r="AH6884" s="104"/>
      <c r="AI6884" s="78"/>
      <c r="AJ6884" s="104"/>
      <c r="AK6884" s="78"/>
      <c r="AL6884" s="78"/>
      <c r="AM6884" s="8"/>
      <c r="AN6884" s="78"/>
      <c r="AO6884" s="78"/>
      <c r="AP6884" s="78"/>
      <c r="AQ6884" s="78"/>
      <c r="AR6884" s="78"/>
      <c r="AS6884" s="78"/>
      <c r="AT6884" s="78"/>
      <c r="AU6884" s="78"/>
      <c r="AV6884" s="78"/>
      <c r="AW6884" s="77"/>
      <c r="AX6884" s="144"/>
      <c r="AY6884" s="144"/>
      <c r="AZ6884" s="144"/>
      <c r="BA6884" s="54"/>
      <c r="BB6884" s="54"/>
    </row>
    <row r="6885" spans="2:54" x14ac:dyDescent="0.25">
      <c r="B6885" s="77"/>
      <c r="C6885" s="77"/>
      <c r="D6885" s="77"/>
      <c r="E6885" s="77"/>
      <c r="F6885" s="77"/>
      <c r="G6885" s="77"/>
      <c r="I6885" s="78"/>
      <c r="K6885" s="78"/>
      <c r="L6885" s="77"/>
      <c r="M6885" s="78"/>
      <c r="N6885" s="78"/>
      <c r="O6885" s="78"/>
      <c r="P6885" s="78"/>
      <c r="Q6885" s="144"/>
      <c r="R6885" s="78"/>
      <c r="S6885" s="78"/>
      <c r="T6885" s="78"/>
      <c r="U6885" s="78"/>
      <c r="V6885" s="219"/>
      <c r="W6885" s="78"/>
      <c r="X6885" s="78"/>
      <c r="Y6885" s="78"/>
      <c r="Z6885" s="78"/>
      <c r="AA6885" s="77"/>
      <c r="AB6885" s="77"/>
      <c r="AC6885" s="78"/>
      <c r="AD6885" s="104"/>
      <c r="AE6885" s="78"/>
      <c r="AF6885" s="104"/>
      <c r="AG6885" s="78"/>
      <c r="AH6885" s="104"/>
      <c r="AI6885" s="78"/>
      <c r="AJ6885" s="104"/>
      <c r="AK6885" s="78"/>
      <c r="AL6885" s="78"/>
      <c r="AM6885" s="8"/>
      <c r="AN6885" s="78"/>
      <c r="AO6885" s="78"/>
      <c r="AP6885" s="78"/>
      <c r="AQ6885" s="78"/>
      <c r="AR6885" s="78"/>
      <c r="AS6885" s="78"/>
      <c r="AT6885" s="78"/>
      <c r="AU6885" s="78"/>
      <c r="AV6885" s="78"/>
      <c r="AW6885" s="77"/>
      <c r="AX6885" s="144"/>
      <c r="AY6885" s="144"/>
      <c r="AZ6885" s="144"/>
      <c r="BA6885" s="54"/>
      <c r="BB6885" s="54"/>
    </row>
    <row r="6886" spans="2:54" x14ac:dyDescent="0.25">
      <c r="B6886" s="77"/>
      <c r="C6886" s="77"/>
      <c r="D6886" s="77"/>
      <c r="E6886" s="77"/>
      <c r="F6886" s="77"/>
      <c r="G6886" s="77"/>
      <c r="I6886" s="78"/>
      <c r="K6886" s="78"/>
      <c r="L6886" s="77"/>
      <c r="M6886" s="78"/>
      <c r="N6886" s="78"/>
      <c r="O6886" s="78"/>
      <c r="P6886" s="78"/>
      <c r="Q6886" s="144"/>
      <c r="R6886" s="78"/>
      <c r="S6886" s="78"/>
      <c r="T6886" s="78"/>
      <c r="U6886" s="78"/>
      <c r="V6886" s="219"/>
      <c r="W6886" s="78"/>
      <c r="X6886" s="78"/>
      <c r="Y6886" s="78"/>
      <c r="Z6886" s="78"/>
      <c r="AA6886" s="77"/>
      <c r="AB6886" s="77"/>
      <c r="AC6886" s="78"/>
      <c r="AD6886" s="104"/>
      <c r="AE6886" s="78"/>
      <c r="AF6886" s="104"/>
      <c r="AG6886" s="78"/>
      <c r="AH6886" s="104"/>
      <c r="AI6886" s="78"/>
      <c r="AJ6886" s="104"/>
      <c r="AK6886" s="78"/>
      <c r="AL6886" s="78"/>
      <c r="AM6886" s="8"/>
      <c r="AN6886" s="78"/>
      <c r="AO6886" s="78"/>
      <c r="AP6886" s="78"/>
      <c r="AQ6886" s="78"/>
      <c r="AR6886" s="78"/>
      <c r="AS6886" s="78"/>
      <c r="AT6886" s="78"/>
      <c r="AU6886" s="78"/>
      <c r="AV6886" s="78"/>
      <c r="AW6886" s="77"/>
      <c r="AX6886" s="144"/>
      <c r="AY6886" s="144"/>
      <c r="AZ6886" s="144"/>
      <c r="BA6886" s="54"/>
      <c r="BB6886" s="54"/>
    </row>
    <row r="6887" spans="2:54" x14ac:dyDescent="0.25">
      <c r="B6887" s="77"/>
      <c r="C6887" s="77"/>
      <c r="D6887" s="77"/>
      <c r="E6887" s="77"/>
      <c r="F6887" s="77"/>
      <c r="G6887" s="77"/>
      <c r="I6887" s="78"/>
      <c r="K6887" s="78"/>
      <c r="L6887" s="77"/>
      <c r="M6887" s="78"/>
      <c r="N6887" s="78"/>
      <c r="O6887" s="78"/>
      <c r="P6887" s="78"/>
      <c r="Q6887" s="144"/>
      <c r="R6887" s="78"/>
      <c r="S6887" s="78"/>
      <c r="T6887" s="78"/>
      <c r="U6887" s="78"/>
      <c r="V6887" s="219"/>
      <c r="W6887" s="78"/>
      <c r="X6887" s="78"/>
      <c r="Y6887" s="78"/>
      <c r="Z6887" s="78"/>
      <c r="AA6887" s="77"/>
      <c r="AB6887" s="77"/>
      <c r="AC6887" s="78"/>
      <c r="AD6887" s="104"/>
      <c r="AE6887" s="78"/>
      <c r="AF6887" s="104"/>
      <c r="AG6887" s="78"/>
      <c r="AH6887" s="104"/>
      <c r="AI6887" s="78"/>
      <c r="AJ6887" s="104"/>
      <c r="AK6887" s="78"/>
      <c r="AL6887" s="78"/>
      <c r="AM6887" s="8"/>
      <c r="AN6887" s="78"/>
      <c r="AO6887" s="78"/>
      <c r="AP6887" s="78"/>
      <c r="AQ6887" s="78"/>
      <c r="AR6887" s="78"/>
      <c r="AS6887" s="78"/>
      <c r="AT6887" s="78"/>
      <c r="AU6887" s="78"/>
      <c r="AV6887" s="78"/>
      <c r="AW6887" s="77"/>
      <c r="AX6887" s="144"/>
      <c r="AY6887" s="144"/>
      <c r="AZ6887" s="144"/>
      <c r="BA6887" s="54"/>
      <c r="BB6887" s="54"/>
    </row>
    <row r="6888" spans="2:54" x14ac:dyDescent="0.25">
      <c r="B6888" s="77"/>
      <c r="C6888" s="77"/>
      <c r="D6888" s="77"/>
      <c r="E6888" s="77"/>
      <c r="F6888" s="77"/>
      <c r="G6888" s="77"/>
      <c r="I6888" s="78"/>
      <c r="K6888" s="78"/>
      <c r="L6888" s="77"/>
      <c r="M6888" s="78"/>
      <c r="N6888" s="78"/>
      <c r="O6888" s="78"/>
      <c r="P6888" s="78"/>
      <c r="Q6888" s="144"/>
      <c r="R6888" s="78"/>
      <c r="S6888" s="78"/>
      <c r="T6888" s="78"/>
      <c r="U6888" s="78"/>
      <c r="V6888" s="219"/>
      <c r="W6888" s="78"/>
      <c r="X6888" s="78"/>
      <c r="Y6888" s="78"/>
      <c r="Z6888" s="78"/>
      <c r="AA6888" s="77"/>
      <c r="AB6888" s="77"/>
      <c r="AC6888" s="78"/>
      <c r="AD6888" s="104"/>
      <c r="AE6888" s="78"/>
      <c r="AF6888" s="104"/>
      <c r="AG6888" s="78"/>
      <c r="AH6888" s="104"/>
      <c r="AI6888" s="78"/>
      <c r="AJ6888" s="104"/>
      <c r="AK6888" s="78"/>
      <c r="AL6888" s="78"/>
      <c r="AM6888" s="8"/>
      <c r="AN6888" s="78"/>
      <c r="AO6888" s="78"/>
      <c r="AP6888" s="78"/>
      <c r="AQ6888" s="78"/>
      <c r="AR6888" s="78"/>
      <c r="AS6888" s="78"/>
      <c r="AT6888" s="78"/>
      <c r="AU6888" s="78"/>
      <c r="AV6888" s="78"/>
      <c r="AW6888" s="77"/>
      <c r="AX6888" s="144"/>
      <c r="AY6888" s="144"/>
      <c r="AZ6888" s="144"/>
      <c r="BA6888" s="54"/>
      <c r="BB6888" s="54"/>
    </row>
    <row r="6889" spans="2:54" x14ac:dyDescent="0.25">
      <c r="B6889" s="77"/>
      <c r="C6889" s="77"/>
      <c r="D6889" s="77"/>
      <c r="E6889" s="77"/>
      <c r="F6889" s="77"/>
      <c r="G6889" s="77"/>
      <c r="I6889" s="78"/>
      <c r="K6889" s="78"/>
      <c r="L6889" s="77"/>
      <c r="M6889" s="78"/>
      <c r="N6889" s="78"/>
      <c r="O6889" s="78"/>
      <c r="P6889" s="78"/>
      <c r="Q6889" s="144"/>
      <c r="R6889" s="78"/>
      <c r="S6889" s="78"/>
      <c r="T6889" s="78"/>
      <c r="U6889" s="78"/>
      <c r="V6889" s="219"/>
      <c r="W6889" s="78"/>
      <c r="X6889" s="78"/>
      <c r="Y6889" s="78"/>
      <c r="Z6889" s="78"/>
      <c r="AA6889" s="77"/>
      <c r="AB6889" s="77"/>
      <c r="AC6889" s="78"/>
      <c r="AD6889" s="104"/>
      <c r="AE6889" s="78"/>
      <c r="AF6889" s="104"/>
      <c r="AG6889" s="78"/>
      <c r="AH6889" s="104"/>
      <c r="AI6889" s="78"/>
      <c r="AJ6889" s="104"/>
      <c r="AK6889" s="78"/>
      <c r="AL6889" s="78"/>
      <c r="AM6889" s="8"/>
      <c r="AN6889" s="78"/>
      <c r="AO6889" s="78"/>
      <c r="AP6889" s="78"/>
      <c r="AQ6889" s="78"/>
      <c r="AR6889" s="78"/>
      <c r="AS6889" s="78"/>
      <c r="AT6889" s="78"/>
      <c r="AU6889" s="78"/>
      <c r="AV6889" s="78"/>
      <c r="AW6889" s="77"/>
      <c r="AX6889" s="144"/>
      <c r="AY6889" s="144"/>
      <c r="AZ6889" s="144"/>
      <c r="BA6889" s="54"/>
      <c r="BB6889" s="54"/>
    </row>
    <row r="6890" spans="2:54" x14ac:dyDescent="0.25">
      <c r="B6890" s="77"/>
      <c r="C6890" s="77"/>
      <c r="D6890" s="77"/>
      <c r="E6890" s="77"/>
      <c r="F6890" s="77"/>
      <c r="G6890" s="77"/>
      <c r="I6890" s="78"/>
      <c r="K6890" s="78"/>
      <c r="L6890" s="77"/>
      <c r="M6890" s="78"/>
      <c r="N6890" s="78"/>
      <c r="O6890" s="78"/>
      <c r="P6890" s="78"/>
      <c r="Q6890" s="144"/>
      <c r="R6890" s="78"/>
      <c r="S6890" s="78"/>
      <c r="T6890" s="78"/>
      <c r="U6890" s="78"/>
      <c r="V6890" s="219"/>
      <c r="W6890" s="78"/>
      <c r="X6890" s="78"/>
      <c r="Y6890" s="78"/>
      <c r="Z6890" s="78"/>
      <c r="AA6890" s="77"/>
      <c r="AB6890" s="77"/>
      <c r="AC6890" s="78"/>
      <c r="AD6890" s="104"/>
      <c r="AE6890" s="78"/>
      <c r="AF6890" s="104"/>
      <c r="AG6890" s="78"/>
      <c r="AH6890" s="104"/>
      <c r="AI6890" s="78"/>
      <c r="AJ6890" s="104"/>
      <c r="AK6890" s="78"/>
      <c r="AL6890" s="78"/>
      <c r="AM6890" s="8"/>
      <c r="AN6890" s="78"/>
      <c r="AO6890" s="78"/>
      <c r="AP6890" s="78"/>
      <c r="AQ6890" s="78"/>
      <c r="AR6890" s="78"/>
      <c r="AS6890" s="78"/>
      <c r="AT6890" s="78"/>
      <c r="AU6890" s="78"/>
      <c r="AV6890" s="78"/>
      <c r="AW6890" s="77"/>
      <c r="AX6890" s="144"/>
      <c r="AY6890" s="144"/>
      <c r="AZ6890" s="144"/>
      <c r="BA6890" s="54"/>
      <c r="BB6890" s="54"/>
    </row>
    <row r="6891" spans="2:54" x14ac:dyDescent="0.25">
      <c r="B6891" s="77"/>
      <c r="C6891" s="77"/>
      <c r="D6891" s="77"/>
      <c r="E6891" s="77"/>
      <c r="F6891" s="77"/>
      <c r="G6891" s="77"/>
      <c r="I6891" s="78"/>
      <c r="K6891" s="78"/>
      <c r="L6891" s="77"/>
      <c r="M6891" s="78"/>
      <c r="N6891" s="78"/>
      <c r="O6891" s="78"/>
      <c r="P6891" s="78"/>
      <c r="Q6891" s="144"/>
      <c r="R6891" s="78"/>
      <c r="S6891" s="78"/>
      <c r="T6891" s="78"/>
      <c r="U6891" s="78"/>
      <c r="V6891" s="219"/>
      <c r="W6891" s="78"/>
      <c r="X6891" s="78"/>
      <c r="Y6891" s="78"/>
      <c r="Z6891" s="78"/>
      <c r="AA6891" s="77"/>
      <c r="AB6891" s="77"/>
      <c r="AC6891" s="78"/>
      <c r="AD6891" s="104"/>
      <c r="AE6891" s="78"/>
      <c r="AF6891" s="104"/>
      <c r="AG6891" s="78"/>
      <c r="AH6891" s="104"/>
      <c r="AI6891" s="78"/>
      <c r="AJ6891" s="104"/>
      <c r="AK6891" s="78"/>
      <c r="AL6891" s="78"/>
      <c r="AM6891" s="8"/>
      <c r="AN6891" s="78"/>
      <c r="AO6891" s="78"/>
      <c r="AP6891" s="78"/>
      <c r="AQ6891" s="78"/>
      <c r="AR6891" s="78"/>
      <c r="AS6891" s="78"/>
      <c r="AT6891" s="78"/>
      <c r="AU6891" s="78"/>
      <c r="AV6891" s="78"/>
      <c r="AW6891" s="77"/>
      <c r="AX6891" s="144"/>
      <c r="AY6891" s="144"/>
      <c r="AZ6891" s="144"/>
      <c r="BA6891" s="54"/>
      <c r="BB6891" s="54"/>
    </row>
    <row r="6892" spans="2:54" x14ac:dyDescent="0.25">
      <c r="B6892" s="77"/>
      <c r="C6892" s="77"/>
      <c r="D6892" s="77"/>
      <c r="E6892" s="77"/>
      <c r="F6892" s="77"/>
      <c r="G6892" s="77"/>
      <c r="I6892" s="78"/>
      <c r="K6892" s="78"/>
      <c r="L6892" s="77"/>
      <c r="M6892" s="78"/>
      <c r="N6892" s="78"/>
      <c r="O6892" s="78"/>
      <c r="P6892" s="78"/>
      <c r="Q6892" s="144"/>
      <c r="R6892" s="78"/>
      <c r="S6892" s="78"/>
      <c r="T6892" s="78"/>
      <c r="U6892" s="78"/>
      <c r="V6892" s="219"/>
      <c r="W6892" s="78"/>
      <c r="X6892" s="78"/>
      <c r="Y6892" s="78"/>
      <c r="Z6892" s="78"/>
      <c r="AA6892" s="77"/>
      <c r="AB6892" s="77"/>
      <c r="AC6892" s="78"/>
      <c r="AD6892" s="104"/>
      <c r="AE6892" s="78"/>
      <c r="AF6892" s="104"/>
      <c r="AG6892" s="78"/>
      <c r="AH6892" s="104"/>
      <c r="AI6892" s="78"/>
      <c r="AJ6892" s="104"/>
      <c r="AK6892" s="78"/>
      <c r="AL6892" s="78"/>
      <c r="AM6892" s="8"/>
      <c r="AN6892" s="78"/>
      <c r="AO6892" s="78"/>
      <c r="AP6892" s="78"/>
      <c r="AQ6892" s="78"/>
      <c r="AR6892" s="78"/>
      <c r="AS6892" s="78"/>
      <c r="AT6892" s="78"/>
      <c r="AU6892" s="78"/>
      <c r="AV6892" s="78"/>
      <c r="AW6892" s="77"/>
      <c r="AX6892" s="144"/>
      <c r="AY6892" s="144"/>
      <c r="AZ6892" s="144"/>
      <c r="BA6892" s="54"/>
      <c r="BB6892" s="54"/>
    </row>
    <row r="6893" spans="2:54" x14ac:dyDescent="0.25">
      <c r="B6893" s="77"/>
      <c r="C6893" s="77"/>
      <c r="D6893" s="77"/>
      <c r="E6893" s="77"/>
      <c r="F6893" s="77"/>
      <c r="G6893" s="77"/>
      <c r="I6893" s="78"/>
      <c r="K6893" s="78"/>
      <c r="L6893" s="77"/>
      <c r="M6893" s="78"/>
      <c r="N6893" s="78"/>
      <c r="O6893" s="78"/>
      <c r="P6893" s="78"/>
      <c r="Q6893" s="144"/>
      <c r="R6893" s="78"/>
      <c r="S6893" s="78"/>
      <c r="T6893" s="78"/>
      <c r="U6893" s="78"/>
      <c r="V6893" s="219"/>
      <c r="W6893" s="78"/>
      <c r="X6893" s="78"/>
      <c r="Y6893" s="78"/>
      <c r="Z6893" s="78"/>
      <c r="AA6893" s="77"/>
      <c r="AB6893" s="77"/>
      <c r="AC6893" s="78"/>
      <c r="AD6893" s="104"/>
      <c r="AE6893" s="78"/>
      <c r="AF6893" s="104"/>
      <c r="AG6893" s="78"/>
      <c r="AH6893" s="104"/>
      <c r="AI6893" s="78"/>
      <c r="AJ6893" s="104"/>
      <c r="AK6893" s="78"/>
      <c r="AL6893" s="78"/>
      <c r="AM6893" s="8"/>
      <c r="AN6893" s="78"/>
      <c r="AO6893" s="78"/>
      <c r="AP6893" s="78"/>
      <c r="AQ6893" s="78"/>
      <c r="AR6893" s="78"/>
      <c r="AS6893" s="78"/>
      <c r="AT6893" s="78"/>
      <c r="AU6893" s="78"/>
      <c r="AV6893" s="78"/>
      <c r="AW6893" s="77"/>
      <c r="AX6893" s="144"/>
      <c r="AY6893" s="144"/>
      <c r="AZ6893" s="144"/>
      <c r="BA6893" s="54"/>
      <c r="BB6893" s="54"/>
    </row>
    <row r="6894" spans="2:54" x14ac:dyDescent="0.25">
      <c r="B6894" s="77"/>
      <c r="C6894" s="77"/>
      <c r="D6894" s="77"/>
      <c r="E6894" s="77"/>
      <c r="F6894" s="77"/>
      <c r="G6894" s="77"/>
      <c r="I6894" s="78"/>
      <c r="K6894" s="78"/>
      <c r="L6894" s="77"/>
      <c r="M6894" s="78"/>
      <c r="N6894" s="78"/>
      <c r="O6894" s="78"/>
      <c r="P6894" s="78"/>
      <c r="Q6894" s="144"/>
      <c r="R6894" s="78"/>
      <c r="S6894" s="78"/>
      <c r="T6894" s="78"/>
      <c r="U6894" s="78"/>
      <c r="V6894" s="219"/>
      <c r="W6894" s="78"/>
      <c r="X6894" s="78"/>
      <c r="Y6894" s="78"/>
      <c r="Z6894" s="78"/>
      <c r="AA6894" s="77"/>
      <c r="AB6894" s="77"/>
      <c r="AC6894" s="78"/>
      <c r="AD6894" s="104"/>
      <c r="AE6894" s="78"/>
      <c r="AF6894" s="104"/>
      <c r="AG6894" s="78"/>
      <c r="AH6894" s="104"/>
      <c r="AI6894" s="78"/>
      <c r="AJ6894" s="104"/>
      <c r="AK6894" s="78"/>
      <c r="AL6894" s="78"/>
      <c r="AM6894" s="8"/>
      <c r="AN6894" s="78"/>
      <c r="AO6894" s="78"/>
      <c r="AP6894" s="78"/>
      <c r="AQ6894" s="78"/>
      <c r="AR6894" s="78"/>
      <c r="AS6894" s="78"/>
      <c r="AT6894" s="78"/>
      <c r="AU6894" s="78"/>
      <c r="AV6894" s="78"/>
      <c r="AW6894" s="77"/>
      <c r="AX6894" s="144"/>
      <c r="AY6894" s="144"/>
      <c r="AZ6894" s="144"/>
      <c r="BA6894" s="54"/>
      <c r="BB6894" s="54"/>
    </row>
    <row r="6895" spans="2:54" x14ac:dyDescent="0.25">
      <c r="B6895" s="77"/>
      <c r="C6895" s="77"/>
      <c r="D6895" s="77"/>
      <c r="E6895" s="77"/>
      <c r="F6895" s="77"/>
      <c r="G6895" s="77"/>
      <c r="I6895" s="78"/>
      <c r="K6895" s="78"/>
      <c r="L6895" s="77"/>
      <c r="M6895" s="78"/>
      <c r="N6895" s="78"/>
      <c r="O6895" s="78"/>
      <c r="P6895" s="78"/>
      <c r="Q6895" s="144"/>
      <c r="R6895" s="78"/>
      <c r="S6895" s="78"/>
      <c r="T6895" s="78"/>
      <c r="U6895" s="78"/>
      <c r="V6895" s="219"/>
      <c r="W6895" s="78"/>
      <c r="X6895" s="78"/>
      <c r="Y6895" s="78"/>
      <c r="Z6895" s="78"/>
      <c r="AA6895" s="77"/>
      <c r="AB6895" s="77"/>
      <c r="AC6895" s="78"/>
      <c r="AD6895" s="104"/>
      <c r="AE6895" s="78"/>
      <c r="AF6895" s="104"/>
      <c r="AG6895" s="78"/>
      <c r="AH6895" s="104"/>
      <c r="AI6895" s="78"/>
      <c r="AJ6895" s="104"/>
      <c r="AK6895" s="78"/>
      <c r="AL6895" s="78"/>
      <c r="AM6895" s="8"/>
      <c r="AN6895" s="78"/>
      <c r="AO6895" s="78"/>
      <c r="AP6895" s="78"/>
      <c r="AQ6895" s="78"/>
      <c r="AR6895" s="78"/>
      <c r="AS6895" s="78"/>
      <c r="AT6895" s="78"/>
      <c r="AU6895" s="78"/>
      <c r="AV6895" s="78"/>
      <c r="AW6895" s="77"/>
      <c r="AX6895" s="144"/>
      <c r="AY6895" s="144"/>
      <c r="AZ6895" s="144"/>
      <c r="BA6895" s="54"/>
      <c r="BB6895" s="54"/>
    </row>
    <row r="6896" spans="2:54" x14ac:dyDescent="0.25">
      <c r="B6896" s="77"/>
      <c r="C6896" s="77"/>
      <c r="D6896" s="77"/>
      <c r="E6896" s="77"/>
      <c r="F6896" s="77"/>
      <c r="G6896" s="77"/>
      <c r="I6896" s="78"/>
      <c r="K6896" s="78"/>
      <c r="L6896" s="77"/>
      <c r="M6896" s="78"/>
      <c r="N6896" s="78"/>
      <c r="O6896" s="78"/>
      <c r="P6896" s="78"/>
      <c r="Q6896" s="144"/>
      <c r="R6896" s="78"/>
      <c r="S6896" s="78"/>
      <c r="T6896" s="78"/>
      <c r="U6896" s="78"/>
      <c r="V6896" s="219"/>
      <c r="W6896" s="78"/>
      <c r="X6896" s="78"/>
      <c r="Y6896" s="78"/>
      <c r="Z6896" s="78"/>
      <c r="AA6896" s="77"/>
      <c r="AB6896" s="77"/>
      <c r="AC6896" s="78"/>
      <c r="AD6896" s="104"/>
      <c r="AE6896" s="78"/>
      <c r="AF6896" s="104"/>
      <c r="AG6896" s="78"/>
      <c r="AH6896" s="104"/>
      <c r="AI6896" s="78"/>
      <c r="AJ6896" s="104"/>
      <c r="AK6896" s="78"/>
      <c r="AL6896" s="78"/>
      <c r="AM6896" s="8"/>
      <c r="AN6896" s="78"/>
      <c r="AO6896" s="78"/>
      <c r="AP6896" s="78"/>
      <c r="AQ6896" s="78"/>
      <c r="AR6896" s="78"/>
      <c r="AS6896" s="78"/>
      <c r="AT6896" s="78"/>
      <c r="AU6896" s="78"/>
      <c r="AV6896" s="78"/>
      <c r="AW6896" s="77"/>
      <c r="AX6896" s="144"/>
      <c r="AY6896" s="144"/>
      <c r="AZ6896" s="144"/>
      <c r="BA6896" s="54"/>
      <c r="BB6896" s="54"/>
    </row>
    <row r="6897" spans="2:54" x14ac:dyDescent="0.25">
      <c r="B6897" s="77"/>
      <c r="C6897" s="77"/>
      <c r="D6897" s="77"/>
      <c r="E6897" s="77"/>
      <c r="F6897" s="77"/>
      <c r="G6897" s="77"/>
      <c r="I6897" s="78"/>
      <c r="K6897" s="78"/>
      <c r="L6897" s="77"/>
      <c r="M6897" s="78"/>
      <c r="N6897" s="78"/>
      <c r="O6897" s="78"/>
      <c r="P6897" s="78"/>
      <c r="Q6897" s="144"/>
      <c r="R6897" s="78"/>
      <c r="S6897" s="78"/>
      <c r="T6897" s="78"/>
      <c r="U6897" s="78"/>
      <c r="V6897" s="219"/>
      <c r="W6897" s="78"/>
      <c r="X6897" s="78"/>
      <c r="Y6897" s="78"/>
      <c r="Z6897" s="78"/>
      <c r="AA6897" s="77"/>
      <c r="AB6897" s="77"/>
      <c r="AC6897" s="78"/>
      <c r="AD6897" s="104"/>
      <c r="AE6897" s="78"/>
      <c r="AF6897" s="104"/>
      <c r="AG6897" s="78"/>
      <c r="AH6897" s="104"/>
      <c r="AI6897" s="78"/>
      <c r="AJ6897" s="104"/>
      <c r="AK6897" s="78"/>
      <c r="AL6897" s="78"/>
      <c r="AM6897" s="8"/>
      <c r="AN6897" s="78"/>
      <c r="AO6897" s="78"/>
      <c r="AP6897" s="78"/>
      <c r="AQ6897" s="78"/>
      <c r="AR6897" s="78"/>
      <c r="AS6897" s="78"/>
      <c r="AT6897" s="78"/>
      <c r="AU6897" s="78"/>
      <c r="AV6897" s="78"/>
      <c r="AW6897" s="77"/>
      <c r="AX6897" s="144"/>
      <c r="AY6897" s="144"/>
      <c r="AZ6897" s="144"/>
      <c r="BA6897" s="54"/>
      <c r="BB6897" s="54"/>
    </row>
    <row r="6898" spans="2:54" x14ac:dyDescent="0.25">
      <c r="B6898" s="77"/>
      <c r="C6898" s="77"/>
      <c r="D6898" s="77"/>
      <c r="E6898" s="77"/>
      <c r="F6898" s="77"/>
      <c r="G6898" s="77"/>
      <c r="I6898" s="78"/>
      <c r="K6898" s="78"/>
      <c r="L6898" s="77"/>
      <c r="M6898" s="78"/>
      <c r="N6898" s="78"/>
      <c r="O6898" s="78"/>
      <c r="P6898" s="78"/>
      <c r="Q6898" s="144"/>
      <c r="R6898" s="78"/>
      <c r="S6898" s="78"/>
      <c r="T6898" s="78"/>
      <c r="U6898" s="78"/>
      <c r="V6898" s="219"/>
      <c r="W6898" s="78"/>
      <c r="X6898" s="78"/>
      <c r="Y6898" s="78"/>
      <c r="Z6898" s="78"/>
      <c r="AA6898" s="77"/>
      <c r="AB6898" s="77"/>
      <c r="AC6898" s="78"/>
      <c r="AD6898" s="104"/>
      <c r="AE6898" s="78"/>
      <c r="AF6898" s="104"/>
      <c r="AG6898" s="78"/>
      <c r="AH6898" s="104"/>
      <c r="AI6898" s="78"/>
      <c r="AJ6898" s="104"/>
      <c r="AK6898" s="78"/>
      <c r="AL6898" s="78"/>
      <c r="AM6898" s="8"/>
      <c r="AN6898" s="78"/>
      <c r="AO6898" s="78"/>
      <c r="AP6898" s="78"/>
      <c r="AQ6898" s="78"/>
      <c r="AR6898" s="78"/>
      <c r="AS6898" s="78"/>
      <c r="AT6898" s="78"/>
      <c r="AU6898" s="78"/>
      <c r="AV6898" s="78"/>
      <c r="AW6898" s="77"/>
      <c r="AX6898" s="144"/>
      <c r="AY6898" s="144"/>
      <c r="AZ6898" s="144"/>
      <c r="BA6898" s="54"/>
      <c r="BB6898" s="54"/>
    </row>
    <row r="6899" spans="2:54" x14ac:dyDescent="0.25">
      <c r="B6899" s="77"/>
      <c r="C6899" s="77"/>
      <c r="D6899" s="77"/>
      <c r="E6899" s="77"/>
      <c r="F6899" s="77"/>
      <c r="G6899" s="77"/>
      <c r="I6899" s="78"/>
      <c r="K6899" s="78"/>
      <c r="L6899" s="77"/>
      <c r="M6899" s="78"/>
      <c r="N6899" s="78"/>
      <c r="O6899" s="78"/>
      <c r="P6899" s="78"/>
      <c r="Q6899" s="144"/>
      <c r="R6899" s="78"/>
      <c r="S6899" s="78"/>
      <c r="T6899" s="78"/>
      <c r="U6899" s="78"/>
      <c r="V6899" s="219"/>
      <c r="W6899" s="78"/>
      <c r="X6899" s="78"/>
      <c r="Y6899" s="78"/>
      <c r="Z6899" s="78"/>
      <c r="AA6899" s="77"/>
      <c r="AB6899" s="77"/>
      <c r="AC6899" s="78"/>
      <c r="AD6899" s="104"/>
      <c r="AE6899" s="78"/>
      <c r="AF6899" s="104"/>
      <c r="AG6899" s="78"/>
      <c r="AH6899" s="104"/>
      <c r="AI6899" s="78"/>
      <c r="AJ6899" s="104"/>
      <c r="AK6899" s="78"/>
      <c r="AL6899" s="78"/>
      <c r="AM6899" s="8"/>
      <c r="AN6899" s="78"/>
      <c r="AO6899" s="78"/>
      <c r="AP6899" s="78"/>
      <c r="AQ6899" s="78"/>
      <c r="AR6899" s="78"/>
      <c r="AS6899" s="78"/>
      <c r="AT6899" s="78"/>
      <c r="AU6899" s="78"/>
      <c r="AV6899" s="78"/>
      <c r="AW6899" s="77"/>
      <c r="AX6899" s="144"/>
      <c r="AY6899" s="144"/>
      <c r="AZ6899" s="144"/>
      <c r="BA6899" s="54"/>
      <c r="BB6899" s="54"/>
    </row>
    <row r="6900" spans="2:54" x14ac:dyDescent="0.25">
      <c r="B6900" s="77"/>
      <c r="C6900" s="77"/>
      <c r="D6900" s="77"/>
      <c r="E6900" s="77"/>
      <c r="F6900" s="77"/>
      <c r="G6900" s="77"/>
      <c r="I6900" s="78"/>
      <c r="K6900" s="78"/>
      <c r="L6900" s="77"/>
      <c r="M6900" s="78"/>
      <c r="N6900" s="78"/>
      <c r="O6900" s="78"/>
      <c r="P6900" s="78"/>
      <c r="Q6900" s="144"/>
      <c r="R6900" s="78"/>
      <c r="S6900" s="78"/>
      <c r="T6900" s="78"/>
      <c r="U6900" s="78"/>
      <c r="V6900" s="219"/>
      <c r="W6900" s="78"/>
      <c r="X6900" s="78"/>
      <c r="Y6900" s="78"/>
      <c r="Z6900" s="78"/>
      <c r="AA6900" s="77"/>
      <c r="AB6900" s="77"/>
      <c r="AC6900" s="78"/>
      <c r="AD6900" s="104"/>
      <c r="AE6900" s="78"/>
      <c r="AF6900" s="104"/>
      <c r="AG6900" s="78"/>
      <c r="AH6900" s="104"/>
      <c r="AI6900" s="78"/>
      <c r="AJ6900" s="104"/>
      <c r="AK6900" s="78"/>
      <c r="AL6900" s="78"/>
      <c r="AM6900" s="8"/>
      <c r="AN6900" s="78"/>
      <c r="AO6900" s="78"/>
      <c r="AP6900" s="78"/>
      <c r="AQ6900" s="78"/>
      <c r="AR6900" s="78"/>
      <c r="AS6900" s="78"/>
      <c r="AT6900" s="78"/>
      <c r="AU6900" s="78"/>
      <c r="AV6900" s="78"/>
      <c r="AW6900" s="77"/>
      <c r="AX6900" s="144"/>
      <c r="AY6900" s="144"/>
      <c r="AZ6900" s="144"/>
      <c r="BA6900" s="54"/>
      <c r="BB6900" s="54"/>
    </row>
    <row r="6901" spans="2:54" x14ac:dyDescent="0.25">
      <c r="B6901" s="77"/>
      <c r="C6901" s="77"/>
      <c r="D6901" s="77"/>
      <c r="E6901" s="77"/>
      <c r="F6901" s="77"/>
      <c r="G6901" s="77"/>
      <c r="I6901" s="78"/>
      <c r="K6901" s="78"/>
      <c r="L6901" s="77"/>
      <c r="M6901" s="78"/>
      <c r="N6901" s="78"/>
      <c r="O6901" s="78"/>
      <c r="P6901" s="78"/>
      <c r="Q6901" s="144"/>
      <c r="R6901" s="78"/>
      <c r="S6901" s="78"/>
      <c r="T6901" s="78"/>
      <c r="U6901" s="78"/>
      <c r="V6901" s="219"/>
      <c r="W6901" s="78"/>
      <c r="X6901" s="78"/>
      <c r="Y6901" s="78"/>
      <c r="Z6901" s="78"/>
      <c r="AA6901" s="77"/>
      <c r="AB6901" s="77"/>
      <c r="AC6901" s="78"/>
      <c r="AD6901" s="104"/>
      <c r="AE6901" s="78"/>
      <c r="AF6901" s="104"/>
      <c r="AG6901" s="78"/>
      <c r="AH6901" s="104"/>
      <c r="AI6901" s="78"/>
      <c r="AJ6901" s="104"/>
      <c r="AK6901" s="78"/>
      <c r="AL6901" s="78"/>
      <c r="AM6901" s="8"/>
      <c r="AN6901" s="78"/>
      <c r="AO6901" s="78"/>
      <c r="AP6901" s="78"/>
      <c r="AQ6901" s="78"/>
      <c r="AR6901" s="78"/>
      <c r="AS6901" s="78"/>
      <c r="AT6901" s="78"/>
      <c r="AU6901" s="78"/>
      <c r="AV6901" s="78"/>
      <c r="AW6901" s="77"/>
      <c r="AX6901" s="144"/>
      <c r="AY6901" s="144"/>
      <c r="AZ6901" s="144"/>
      <c r="BA6901" s="54"/>
      <c r="BB6901" s="54"/>
    </row>
    <row r="6902" spans="2:54" x14ac:dyDescent="0.25">
      <c r="B6902" s="77"/>
      <c r="C6902" s="77"/>
      <c r="D6902" s="77"/>
      <c r="E6902" s="77"/>
      <c r="F6902" s="77"/>
      <c r="G6902" s="77"/>
      <c r="I6902" s="78"/>
      <c r="K6902" s="78"/>
      <c r="L6902" s="77"/>
      <c r="M6902" s="78"/>
      <c r="N6902" s="78"/>
      <c r="O6902" s="78"/>
      <c r="P6902" s="78"/>
      <c r="Q6902" s="144"/>
      <c r="R6902" s="78"/>
      <c r="S6902" s="78"/>
      <c r="T6902" s="78"/>
      <c r="U6902" s="78"/>
      <c r="V6902" s="219"/>
      <c r="W6902" s="78"/>
      <c r="X6902" s="78"/>
      <c r="Y6902" s="78"/>
      <c r="Z6902" s="78"/>
      <c r="AA6902" s="77"/>
      <c r="AB6902" s="77"/>
      <c r="AC6902" s="78"/>
      <c r="AD6902" s="104"/>
      <c r="AE6902" s="78"/>
      <c r="AF6902" s="104"/>
      <c r="AG6902" s="78"/>
      <c r="AH6902" s="104"/>
      <c r="AI6902" s="78"/>
      <c r="AJ6902" s="104"/>
      <c r="AK6902" s="78"/>
      <c r="AL6902" s="78"/>
      <c r="AM6902" s="8"/>
      <c r="AN6902" s="78"/>
      <c r="AO6902" s="78"/>
      <c r="AP6902" s="78"/>
      <c r="AQ6902" s="78"/>
      <c r="AR6902" s="78"/>
      <c r="AS6902" s="78"/>
      <c r="AT6902" s="78"/>
      <c r="AU6902" s="78"/>
      <c r="AV6902" s="78"/>
      <c r="AW6902" s="77"/>
      <c r="AX6902" s="144"/>
      <c r="AY6902" s="144"/>
      <c r="AZ6902" s="144"/>
      <c r="BA6902" s="54"/>
      <c r="BB6902" s="54"/>
    </row>
    <row r="6903" spans="2:54" x14ac:dyDescent="0.25">
      <c r="B6903" s="77"/>
      <c r="C6903" s="77"/>
      <c r="D6903" s="77"/>
      <c r="E6903" s="77"/>
      <c r="F6903" s="77"/>
      <c r="G6903" s="77"/>
      <c r="I6903" s="78"/>
      <c r="K6903" s="78"/>
      <c r="L6903" s="77"/>
      <c r="M6903" s="78"/>
      <c r="N6903" s="78"/>
      <c r="O6903" s="78"/>
      <c r="P6903" s="78"/>
      <c r="Q6903" s="144"/>
      <c r="R6903" s="78"/>
      <c r="S6903" s="78"/>
      <c r="T6903" s="78"/>
      <c r="U6903" s="78"/>
      <c r="V6903" s="219"/>
      <c r="W6903" s="78"/>
      <c r="X6903" s="78"/>
      <c r="Y6903" s="78"/>
      <c r="Z6903" s="78"/>
      <c r="AA6903" s="77"/>
      <c r="AB6903" s="77"/>
      <c r="AC6903" s="78"/>
      <c r="AD6903" s="104"/>
      <c r="AE6903" s="78"/>
      <c r="AF6903" s="104"/>
      <c r="AG6903" s="78"/>
      <c r="AH6903" s="104"/>
      <c r="AI6903" s="78"/>
      <c r="AJ6903" s="104"/>
      <c r="AK6903" s="78"/>
      <c r="AL6903" s="78"/>
      <c r="AM6903" s="8"/>
      <c r="AN6903" s="78"/>
      <c r="AO6903" s="78"/>
      <c r="AP6903" s="78"/>
      <c r="AQ6903" s="78"/>
      <c r="AR6903" s="78"/>
      <c r="AS6903" s="78"/>
      <c r="AT6903" s="78"/>
      <c r="AU6903" s="78"/>
      <c r="AV6903" s="78"/>
      <c r="AW6903" s="77"/>
      <c r="AX6903" s="144"/>
      <c r="AY6903" s="144"/>
      <c r="AZ6903" s="144"/>
      <c r="BA6903" s="54"/>
      <c r="BB6903" s="54"/>
    </row>
    <row r="6904" spans="2:54" x14ac:dyDescent="0.25">
      <c r="B6904" s="77"/>
      <c r="C6904" s="77"/>
      <c r="D6904" s="77"/>
      <c r="E6904" s="77"/>
      <c r="F6904" s="77"/>
      <c r="G6904" s="77"/>
      <c r="I6904" s="78"/>
      <c r="K6904" s="78"/>
      <c r="L6904" s="77"/>
      <c r="M6904" s="78"/>
      <c r="N6904" s="78"/>
      <c r="O6904" s="78"/>
      <c r="P6904" s="78"/>
      <c r="Q6904" s="144"/>
      <c r="R6904" s="78"/>
      <c r="S6904" s="78"/>
      <c r="T6904" s="78"/>
      <c r="U6904" s="78"/>
      <c r="V6904" s="219"/>
      <c r="W6904" s="78"/>
      <c r="X6904" s="78"/>
      <c r="Y6904" s="78"/>
      <c r="Z6904" s="78"/>
      <c r="AA6904" s="77"/>
      <c r="AB6904" s="77"/>
      <c r="AC6904" s="78"/>
      <c r="AD6904" s="104"/>
      <c r="AE6904" s="78"/>
      <c r="AF6904" s="104"/>
      <c r="AG6904" s="78"/>
      <c r="AH6904" s="104"/>
      <c r="AI6904" s="78"/>
      <c r="AJ6904" s="104"/>
      <c r="AK6904" s="78"/>
      <c r="AL6904" s="78"/>
      <c r="AM6904" s="8"/>
      <c r="AN6904" s="78"/>
      <c r="AO6904" s="78"/>
      <c r="AP6904" s="78"/>
      <c r="AQ6904" s="78"/>
      <c r="AR6904" s="78"/>
      <c r="AS6904" s="78"/>
      <c r="AT6904" s="78"/>
      <c r="AU6904" s="78"/>
      <c r="AV6904" s="78"/>
      <c r="AW6904" s="77"/>
      <c r="AX6904" s="144"/>
      <c r="AY6904" s="144"/>
      <c r="AZ6904" s="144"/>
      <c r="BA6904" s="54"/>
      <c r="BB6904" s="54"/>
    </row>
    <row r="6905" spans="2:54" x14ac:dyDescent="0.25">
      <c r="B6905" s="77"/>
      <c r="C6905" s="77"/>
      <c r="D6905" s="77"/>
      <c r="E6905" s="77"/>
      <c r="F6905" s="77"/>
      <c r="G6905" s="77"/>
      <c r="I6905" s="78"/>
      <c r="K6905" s="78"/>
      <c r="L6905" s="77"/>
      <c r="M6905" s="78"/>
      <c r="N6905" s="78"/>
      <c r="O6905" s="78"/>
      <c r="P6905" s="78"/>
      <c r="Q6905" s="144"/>
      <c r="R6905" s="78"/>
      <c r="S6905" s="78"/>
      <c r="T6905" s="78"/>
      <c r="U6905" s="78"/>
      <c r="V6905" s="219"/>
      <c r="W6905" s="78"/>
      <c r="X6905" s="78"/>
      <c r="Y6905" s="78"/>
      <c r="Z6905" s="78"/>
      <c r="AA6905" s="77"/>
      <c r="AB6905" s="77"/>
      <c r="AC6905" s="78"/>
      <c r="AD6905" s="104"/>
      <c r="AE6905" s="78"/>
      <c r="AF6905" s="104"/>
      <c r="AG6905" s="78"/>
      <c r="AH6905" s="104"/>
      <c r="AI6905" s="78"/>
      <c r="AJ6905" s="104"/>
      <c r="AK6905" s="78"/>
      <c r="AL6905" s="78"/>
      <c r="AM6905" s="8"/>
      <c r="AN6905" s="78"/>
      <c r="AO6905" s="78"/>
      <c r="AP6905" s="78"/>
      <c r="AQ6905" s="78"/>
      <c r="AR6905" s="78"/>
      <c r="AS6905" s="78"/>
      <c r="AT6905" s="78"/>
      <c r="AU6905" s="78"/>
      <c r="AV6905" s="78"/>
      <c r="AW6905" s="77"/>
      <c r="AX6905" s="144"/>
      <c r="AY6905" s="144"/>
      <c r="AZ6905" s="144"/>
      <c r="BA6905" s="54"/>
      <c r="BB6905" s="54"/>
    </row>
    <row r="6906" spans="2:54" x14ac:dyDescent="0.25">
      <c r="B6906" s="77"/>
      <c r="C6906" s="77"/>
      <c r="D6906" s="77"/>
      <c r="E6906" s="77"/>
      <c r="F6906" s="77"/>
      <c r="G6906" s="77"/>
      <c r="I6906" s="78"/>
      <c r="K6906" s="78"/>
      <c r="L6906" s="77"/>
      <c r="M6906" s="78"/>
      <c r="N6906" s="78"/>
      <c r="O6906" s="78"/>
      <c r="P6906" s="78"/>
      <c r="Q6906" s="144"/>
      <c r="R6906" s="78"/>
      <c r="S6906" s="78"/>
      <c r="T6906" s="78"/>
      <c r="U6906" s="78"/>
      <c r="V6906" s="219"/>
      <c r="W6906" s="78"/>
      <c r="X6906" s="78"/>
      <c r="Y6906" s="78"/>
      <c r="Z6906" s="78"/>
      <c r="AA6906" s="77"/>
      <c r="AB6906" s="77"/>
      <c r="AC6906" s="78"/>
      <c r="AD6906" s="104"/>
      <c r="AE6906" s="78"/>
      <c r="AF6906" s="104"/>
      <c r="AG6906" s="78"/>
      <c r="AH6906" s="104"/>
      <c r="AI6906" s="78"/>
      <c r="AJ6906" s="104"/>
      <c r="AK6906" s="78"/>
      <c r="AL6906" s="78"/>
      <c r="AM6906" s="8"/>
      <c r="AN6906" s="78"/>
      <c r="AO6906" s="78"/>
      <c r="AP6906" s="78"/>
      <c r="AQ6906" s="78"/>
      <c r="AR6906" s="78"/>
      <c r="AS6906" s="78"/>
      <c r="AT6906" s="78"/>
      <c r="AU6906" s="78"/>
      <c r="AV6906" s="78"/>
      <c r="AW6906" s="77"/>
      <c r="AX6906" s="144"/>
      <c r="AY6906" s="144"/>
      <c r="AZ6906" s="144"/>
      <c r="BA6906" s="54"/>
      <c r="BB6906" s="54"/>
    </row>
    <row r="6907" spans="2:54" x14ac:dyDescent="0.25">
      <c r="B6907" s="77"/>
      <c r="C6907" s="77"/>
      <c r="D6907" s="77"/>
      <c r="E6907" s="77"/>
      <c r="F6907" s="77"/>
      <c r="G6907" s="77"/>
      <c r="I6907" s="78"/>
      <c r="K6907" s="78"/>
      <c r="L6907" s="77"/>
      <c r="M6907" s="78"/>
      <c r="N6907" s="78"/>
      <c r="O6907" s="78"/>
      <c r="P6907" s="78"/>
      <c r="Q6907" s="144"/>
      <c r="R6907" s="78"/>
      <c r="S6907" s="78"/>
      <c r="T6907" s="78"/>
      <c r="U6907" s="78"/>
      <c r="V6907" s="219"/>
      <c r="W6907" s="78"/>
      <c r="X6907" s="78"/>
      <c r="Y6907" s="78"/>
      <c r="Z6907" s="78"/>
      <c r="AA6907" s="77"/>
      <c r="AB6907" s="77"/>
      <c r="AC6907" s="78"/>
      <c r="AD6907" s="104"/>
      <c r="AE6907" s="78"/>
      <c r="AF6907" s="104"/>
      <c r="AG6907" s="78"/>
      <c r="AH6907" s="104"/>
      <c r="AI6907" s="78"/>
      <c r="AJ6907" s="104"/>
      <c r="AK6907" s="78"/>
      <c r="AL6907" s="78"/>
      <c r="AM6907" s="8"/>
      <c r="AN6907" s="78"/>
      <c r="AO6907" s="78"/>
      <c r="AP6907" s="78"/>
      <c r="AQ6907" s="78"/>
      <c r="AR6907" s="78"/>
      <c r="AS6907" s="78"/>
      <c r="AT6907" s="78"/>
      <c r="AU6907" s="78"/>
      <c r="AV6907" s="78"/>
      <c r="AW6907" s="77"/>
      <c r="AX6907" s="144"/>
      <c r="AY6907" s="144"/>
      <c r="AZ6907" s="144"/>
      <c r="BA6907" s="54"/>
      <c r="BB6907" s="54"/>
    </row>
    <row r="6908" spans="2:54" x14ac:dyDescent="0.25">
      <c r="B6908" s="77"/>
      <c r="C6908" s="77"/>
      <c r="D6908" s="77"/>
      <c r="E6908" s="77"/>
      <c r="F6908" s="77"/>
      <c r="G6908" s="77"/>
      <c r="I6908" s="78"/>
      <c r="K6908" s="78"/>
      <c r="L6908" s="77"/>
      <c r="M6908" s="78"/>
      <c r="N6908" s="78"/>
      <c r="O6908" s="78"/>
      <c r="P6908" s="78"/>
      <c r="Q6908" s="144"/>
      <c r="R6908" s="78"/>
      <c r="S6908" s="78"/>
      <c r="T6908" s="78"/>
      <c r="U6908" s="78"/>
      <c r="V6908" s="219"/>
      <c r="W6908" s="78"/>
      <c r="X6908" s="78"/>
      <c r="Y6908" s="78"/>
      <c r="Z6908" s="78"/>
      <c r="AA6908" s="77"/>
      <c r="AB6908" s="77"/>
      <c r="AC6908" s="78"/>
      <c r="AD6908" s="104"/>
      <c r="AE6908" s="78"/>
      <c r="AF6908" s="104"/>
      <c r="AG6908" s="78"/>
      <c r="AH6908" s="104"/>
      <c r="AI6908" s="78"/>
      <c r="AJ6908" s="104"/>
      <c r="AK6908" s="78"/>
      <c r="AL6908" s="78"/>
      <c r="AM6908" s="8"/>
      <c r="AN6908" s="78"/>
      <c r="AO6908" s="78"/>
      <c r="AP6908" s="78"/>
      <c r="AQ6908" s="78"/>
      <c r="AR6908" s="78"/>
      <c r="AS6908" s="78"/>
      <c r="AT6908" s="78"/>
      <c r="AU6908" s="78"/>
      <c r="AV6908" s="78"/>
      <c r="AW6908" s="77"/>
      <c r="AX6908" s="144"/>
      <c r="AY6908" s="144"/>
      <c r="AZ6908" s="144"/>
      <c r="BA6908" s="54"/>
      <c r="BB6908" s="54"/>
    </row>
    <row r="6909" spans="2:54" x14ac:dyDescent="0.25">
      <c r="B6909" s="77"/>
      <c r="C6909" s="77"/>
      <c r="D6909" s="77"/>
      <c r="E6909" s="77"/>
      <c r="F6909" s="77"/>
      <c r="G6909" s="77"/>
      <c r="I6909" s="78"/>
      <c r="K6909" s="78"/>
      <c r="L6909" s="77"/>
      <c r="M6909" s="78"/>
      <c r="N6909" s="78"/>
      <c r="O6909" s="78"/>
      <c r="P6909" s="78"/>
      <c r="Q6909" s="144"/>
      <c r="R6909" s="78"/>
      <c r="S6909" s="78"/>
      <c r="T6909" s="78"/>
      <c r="U6909" s="78"/>
      <c r="V6909" s="219"/>
      <c r="W6909" s="78"/>
      <c r="X6909" s="78"/>
      <c r="Y6909" s="78"/>
      <c r="Z6909" s="78"/>
      <c r="AA6909" s="77"/>
      <c r="AB6909" s="77"/>
      <c r="AC6909" s="78"/>
      <c r="AD6909" s="104"/>
      <c r="AE6909" s="78"/>
      <c r="AF6909" s="104"/>
      <c r="AG6909" s="78"/>
      <c r="AH6909" s="104"/>
      <c r="AI6909" s="78"/>
      <c r="AJ6909" s="104"/>
      <c r="AK6909" s="78"/>
      <c r="AL6909" s="78"/>
      <c r="AM6909" s="8"/>
      <c r="AN6909" s="78"/>
      <c r="AO6909" s="78"/>
      <c r="AP6909" s="78"/>
      <c r="AQ6909" s="78"/>
      <c r="AR6909" s="78"/>
      <c r="AS6909" s="78"/>
      <c r="AT6909" s="78"/>
      <c r="AU6909" s="78"/>
      <c r="AV6909" s="78"/>
      <c r="AW6909" s="77"/>
      <c r="AX6909" s="144"/>
      <c r="AY6909" s="144"/>
      <c r="AZ6909" s="144"/>
      <c r="BA6909" s="54"/>
      <c r="BB6909" s="54"/>
    </row>
    <row r="6910" spans="2:54" x14ac:dyDescent="0.25">
      <c r="B6910" s="77"/>
      <c r="C6910" s="77"/>
      <c r="D6910" s="77"/>
      <c r="E6910" s="77"/>
      <c r="F6910" s="77"/>
      <c r="G6910" s="77"/>
      <c r="I6910" s="78"/>
      <c r="K6910" s="78"/>
      <c r="L6910" s="77"/>
      <c r="M6910" s="78"/>
      <c r="N6910" s="78"/>
      <c r="O6910" s="78"/>
      <c r="P6910" s="78"/>
      <c r="Q6910" s="144"/>
      <c r="R6910" s="78"/>
      <c r="S6910" s="78"/>
      <c r="T6910" s="78"/>
      <c r="U6910" s="78"/>
      <c r="V6910" s="219"/>
      <c r="W6910" s="78"/>
      <c r="X6910" s="78"/>
      <c r="Y6910" s="78"/>
      <c r="Z6910" s="78"/>
      <c r="AA6910" s="77"/>
      <c r="AB6910" s="77"/>
      <c r="AC6910" s="78"/>
      <c r="AD6910" s="104"/>
      <c r="AE6910" s="78"/>
      <c r="AF6910" s="104"/>
      <c r="AG6910" s="78"/>
      <c r="AH6910" s="104"/>
      <c r="AI6910" s="78"/>
      <c r="AJ6910" s="104"/>
      <c r="AK6910" s="78"/>
      <c r="AL6910" s="78"/>
      <c r="AM6910" s="8"/>
      <c r="AN6910" s="78"/>
      <c r="AO6910" s="78"/>
      <c r="AP6910" s="78"/>
      <c r="AQ6910" s="78"/>
      <c r="AR6910" s="78"/>
      <c r="AS6910" s="78"/>
      <c r="AT6910" s="78"/>
      <c r="AU6910" s="78"/>
      <c r="AV6910" s="78"/>
      <c r="AW6910" s="77"/>
      <c r="AX6910" s="144"/>
      <c r="AY6910" s="144"/>
      <c r="AZ6910" s="144"/>
      <c r="BA6910" s="54"/>
      <c r="BB6910" s="54"/>
    </row>
    <row r="6911" spans="2:54" x14ac:dyDescent="0.25">
      <c r="B6911" s="77"/>
      <c r="C6911" s="77"/>
      <c r="D6911" s="77"/>
      <c r="E6911" s="77"/>
      <c r="F6911" s="77"/>
      <c r="G6911" s="77"/>
      <c r="I6911" s="78"/>
      <c r="K6911" s="78"/>
      <c r="L6911" s="77"/>
      <c r="M6911" s="78"/>
      <c r="N6911" s="78"/>
      <c r="O6911" s="78"/>
      <c r="P6911" s="78"/>
      <c r="Q6911" s="144"/>
      <c r="R6911" s="78"/>
      <c r="S6911" s="78"/>
      <c r="T6911" s="78"/>
      <c r="U6911" s="78"/>
      <c r="V6911" s="219"/>
      <c r="W6911" s="78"/>
      <c r="X6911" s="78"/>
      <c r="Y6911" s="78"/>
      <c r="Z6911" s="78"/>
      <c r="AA6911" s="77"/>
      <c r="AB6911" s="77"/>
      <c r="AC6911" s="78"/>
      <c r="AD6911" s="104"/>
      <c r="AE6911" s="78"/>
      <c r="AF6911" s="104"/>
      <c r="AG6911" s="78"/>
      <c r="AH6911" s="104"/>
      <c r="AI6911" s="78"/>
      <c r="AJ6911" s="104"/>
      <c r="AK6911" s="78"/>
      <c r="AL6911" s="78"/>
      <c r="AM6911" s="8"/>
      <c r="AN6911" s="78"/>
      <c r="AO6911" s="78"/>
      <c r="AP6911" s="78"/>
      <c r="AQ6911" s="78"/>
      <c r="AR6911" s="78"/>
      <c r="AS6911" s="78"/>
      <c r="AT6911" s="78"/>
      <c r="AU6911" s="78"/>
      <c r="AV6911" s="78"/>
      <c r="AW6911" s="77"/>
      <c r="AX6911" s="144"/>
      <c r="AY6911" s="144"/>
      <c r="AZ6911" s="144"/>
      <c r="BA6911" s="54"/>
      <c r="BB6911" s="54"/>
    </row>
    <row r="6912" spans="2:54" x14ac:dyDescent="0.25">
      <c r="B6912" s="77"/>
      <c r="C6912" s="77"/>
      <c r="D6912" s="77"/>
      <c r="E6912" s="77"/>
      <c r="F6912" s="77"/>
      <c r="G6912" s="77"/>
      <c r="I6912" s="78"/>
      <c r="K6912" s="78"/>
      <c r="L6912" s="77"/>
      <c r="M6912" s="78"/>
      <c r="N6912" s="78"/>
      <c r="O6912" s="78"/>
      <c r="P6912" s="78"/>
      <c r="Q6912" s="144"/>
      <c r="R6912" s="78"/>
      <c r="S6912" s="78"/>
      <c r="T6912" s="78"/>
      <c r="U6912" s="78"/>
      <c r="V6912" s="219"/>
      <c r="W6912" s="78"/>
      <c r="X6912" s="78"/>
      <c r="Y6912" s="78"/>
      <c r="Z6912" s="78"/>
      <c r="AA6912" s="77"/>
      <c r="AB6912" s="77"/>
      <c r="AC6912" s="78"/>
      <c r="AD6912" s="104"/>
      <c r="AE6912" s="78"/>
      <c r="AF6912" s="104"/>
      <c r="AG6912" s="78"/>
      <c r="AH6912" s="104"/>
      <c r="AI6912" s="78"/>
      <c r="AJ6912" s="104"/>
      <c r="AK6912" s="78"/>
      <c r="AL6912" s="78"/>
      <c r="AM6912" s="8"/>
      <c r="AN6912" s="78"/>
      <c r="AO6912" s="78"/>
      <c r="AP6912" s="78"/>
      <c r="AQ6912" s="78"/>
      <c r="AR6912" s="78"/>
      <c r="AS6912" s="78"/>
      <c r="AT6912" s="78"/>
      <c r="AU6912" s="78"/>
      <c r="AV6912" s="78"/>
      <c r="AW6912" s="77"/>
      <c r="AX6912" s="144"/>
      <c r="AY6912" s="144"/>
      <c r="AZ6912" s="144"/>
      <c r="BA6912" s="54"/>
      <c r="BB6912" s="54"/>
    </row>
    <row r="6913" spans="2:54" x14ac:dyDescent="0.25">
      <c r="B6913" s="77"/>
      <c r="C6913" s="77"/>
      <c r="D6913" s="77"/>
      <c r="E6913" s="77"/>
      <c r="F6913" s="77"/>
      <c r="G6913" s="77"/>
      <c r="I6913" s="78"/>
      <c r="K6913" s="78"/>
      <c r="L6913" s="77"/>
      <c r="M6913" s="78"/>
      <c r="N6913" s="78"/>
      <c r="O6913" s="78"/>
      <c r="P6913" s="78"/>
      <c r="Q6913" s="144"/>
      <c r="R6913" s="78"/>
      <c r="S6913" s="78"/>
      <c r="T6913" s="78"/>
      <c r="U6913" s="78"/>
      <c r="V6913" s="219"/>
      <c r="W6913" s="78"/>
      <c r="X6913" s="78"/>
      <c r="Y6913" s="78"/>
      <c r="Z6913" s="78"/>
      <c r="AA6913" s="77"/>
      <c r="AB6913" s="77"/>
      <c r="AC6913" s="78"/>
      <c r="AD6913" s="104"/>
      <c r="AE6913" s="78"/>
      <c r="AF6913" s="104"/>
      <c r="AG6913" s="78"/>
      <c r="AH6913" s="104"/>
      <c r="AI6913" s="78"/>
      <c r="AJ6913" s="104"/>
      <c r="AK6913" s="78"/>
      <c r="AL6913" s="78"/>
      <c r="AM6913" s="8"/>
      <c r="AN6913" s="78"/>
      <c r="AO6913" s="78"/>
      <c r="AP6913" s="78"/>
      <c r="AQ6913" s="78"/>
      <c r="AR6913" s="78"/>
      <c r="AS6913" s="78"/>
      <c r="AT6913" s="78"/>
      <c r="AU6913" s="78"/>
      <c r="AV6913" s="78"/>
      <c r="AW6913" s="77"/>
      <c r="AX6913" s="144"/>
      <c r="AY6913" s="144"/>
      <c r="AZ6913" s="144"/>
      <c r="BA6913" s="54"/>
      <c r="BB6913" s="54"/>
    </row>
    <row r="6914" spans="2:54" x14ac:dyDescent="0.25">
      <c r="B6914" s="77"/>
      <c r="C6914" s="77"/>
      <c r="D6914" s="77"/>
      <c r="E6914" s="77"/>
      <c r="F6914" s="77"/>
      <c r="G6914" s="77"/>
      <c r="I6914" s="78"/>
      <c r="K6914" s="78"/>
      <c r="L6914" s="77"/>
      <c r="M6914" s="78"/>
      <c r="N6914" s="78"/>
      <c r="O6914" s="78"/>
      <c r="P6914" s="78"/>
      <c r="Q6914" s="144"/>
      <c r="R6914" s="78"/>
      <c r="S6914" s="78"/>
      <c r="T6914" s="78"/>
      <c r="U6914" s="78"/>
      <c r="V6914" s="219"/>
      <c r="W6914" s="78"/>
      <c r="X6914" s="78"/>
      <c r="Y6914" s="78"/>
      <c r="Z6914" s="78"/>
      <c r="AA6914" s="77"/>
      <c r="AB6914" s="77"/>
      <c r="AC6914" s="78"/>
      <c r="AD6914" s="104"/>
      <c r="AE6914" s="78"/>
      <c r="AF6914" s="104"/>
      <c r="AG6914" s="78"/>
      <c r="AH6914" s="104"/>
      <c r="AI6914" s="78"/>
      <c r="AJ6914" s="104"/>
      <c r="AK6914" s="78"/>
      <c r="AL6914" s="78"/>
      <c r="AM6914" s="8"/>
      <c r="AN6914" s="78"/>
      <c r="AO6914" s="78"/>
      <c r="AP6914" s="78"/>
      <c r="AQ6914" s="78"/>
      <c r="AR6914" s="78"/>
      <c r="AS6914" s="78"/>
      <c r="AT6914" s="78"/>
      <c r="AU6914" s="78"/>
      <c r="AV6914" s="78"/>
      <c r="AW6914" s="77"/>
      <c r="AX6914" s="144"/>
      <c r="AY6914" s="144"/>
      <c r="AZ6914" s="144"/>
      <c r="BA6914" s="54"/>
      <c r="BB6914" s="54"/>
    </row>
    <row r="6915" spans="2:54" x14ac:dyDescent="0.25">
      <c r="B6915" s="77"/>
      <c r="C6915" s="77"/>
      <c r="D6915" s="77"/>
      <c r="E6915" s="77"/>
      <c r="F6915" s="77"/>
      <c r="G6915" s="77"/>
      <c r="I6915" s="78"/>
      <c r="K6915" s="78"/>
      <c r="L6915" s="77"/>
      <c r="M6915" s="78"/>
      <c r="N6915" s="78"/>
      <c r="O6915" s="78"/>
      <c r="P6915" s="78"/>
      <c r="Q6915" s="144"/>
      <c r="R6915" s="78"/>
      <c r="S6915" s="78"/>
      <c r="T6915" s="78"/>
      <c r="U6915" s="78"/>
      <c r="V6915" s="219"/>
      <c r="W6915" s="78"/>
      <c r="X6915" s="78"/>
      <c r="Y6915" s="78"/>
      <c r="Z6915" s="78"/>
      <c r="AA6915" s="77"/>
      <c r="AB6915" s="77"/>
      <c r="AC6915" s="78"/>
      <c r="AD6915" s="104"/>
      <c r="AE6915" s="78"/>
      <c r="AF6915" s="104"/>
      <c r="AG6915" s="78"/>
      <c r="AH6915" s="104"/>
      <c r="AI6915" s="78"/>
      <c r="AJ6915" s="104"/>
      <c r="AK6915" s="78"/>
      <c r="AL6915" s="78"/>
      <c r="AM6915" s="8"/>
      <c r="AN6915" s="78"/>
      <c r="AO6915" s="78"/>
      <c r="AP6915" s="78"/>
      <c r="AQ6915" s="78"/>
      <c r="AR6915" s="78"/>
      <c r="AS6915" s="78"/>
      <c r="AT6915" s="78"/>
      <c r="AU6915" s="78"/>
      <c r="AV6915" s="78"/>
      <c r="AW6915" s="77"/>
      <c r="AX6915" s="144"/>
      <c r="AY6915" s="144"/>
      <c r="AZ6915" s="144"/>
      <c r="BA6915" s="54"/>
      <c r="BB6915" s="54"/>
    </row>
    <row r="6916" spans="2:54" x14ac:dyDescent="0.25">
      <c r="B6916" s="77"/>
      <c r="C6916" s="77"/>
      <c r="D6916" s="77"/>
      <c r="E6916" s="77"/>
      <c r="F6916" s="77"/>
      <c r="G6916" s="77"/>
      <c r="I6916" s="78"/>
      <c r="K6916" s="78"/>
      <c r="L6916" s="77"/>
      <c r="M6916" s="78"/>
      <c r="N6916" s="78"/>
      <c r="O6916" s="78"/>
      <c r="P6916" s="78"/>
      <c r="Q6916" s="144"/>
      <c r="R6916" s="78"/>
      <c r="S6916" s="78"/>
      <c r="T6916" s="78"/>
      <c r="U6916" s="78"/>
      <c r="V6916" s="219"/>
      <c r="W6916" s="78"/>
      <c r="X6916" s="78"/>
      <c r="Y6916" s="78"/>
      <c r="Z6916" s="78"/>
      <c r="AA6916" s="77"/>
      <c r="AB6916" s="77"/>
      <c r="AC6916" s="78"/>
      <c r="AD6916" s="104"/>
      <c r="AE6916" s="78"/>
      <c r="AF6916" s="104"/>
      <c r="AG6916" s="78"/>
      <c r="AH6916" s="104"/>
      <c r="AI6916" s="78"/>
      <c r="AJ6916" s="104"/>
      <c r="AK6916" s="78"/>
      <c r="AL6916" s="78"/>
      <c r="AM6916" s="8"/>
      <c r="AN6916" s="78"/>
      <c r="AO6916" s="78"/>
      <c r="AP6916" s="78"/>
      <c r="AQ6916" s="78"/>
      <c r="AR6916" s="78"/>
      <c r="AS6916" s="78"/>
      <c r="AT6916" s="78"/>
      <c r="AU6916" s="78"/>
      <c r="AV6916" s="78"/>
      <c r="AW6916" s="77"/>
      <c r="AX6916" s="144"/>
      <c r="AY6916" s="144"/>
      <c r="AZ6916" s="144"/>
      <c r="BA6916" s="54"/>
      <c r="BB6916" s="54"/>
    </row>
    <row r="6917" spans="2:54" x14ac:dyDescent="0.25">
      <c r="B6917" s="77"/>
      <c r="C6917" s="77"/>
      <c r="D6917" s="77"/>
      <c r="E6917" s="77"/>
      <c r="F6917" s="77"/>
      <c r="G6917" s="77"/>
      <c r="I6917" s="78"/>
      <c r="K6917" s="78"/>
      <c r="L6917" s="77"/>
      <c r="M6917" s="78"/>
      <c r="N6917" s="78"/>
      <c r="O6917" s="78"/>
      <c r="P6917" s="78"/>
      <c r="Q6917" s="144"/>
      <c r="R6917" s="78"/>
      <c r="S6917" s="78"/>
      <c r="T6917" s="78"/>
      <c r="U6917" s="78"/>
      <c r="V6917" s="219"/>
      <c r="W6917" s="78"/>
      <c r="X6917" s="78"/>
      <c r="Y6917" s="78"/>
      <c r="Z6917" s="78"/>
      <c r="AA6917" s="77"/>
      <c r="AB6917" s="77"/>
      <c r="AC6917" s="78"/>
      <c r="AD6917" s="104"/>
      <c r="AE6917" s="78"/>
      <c r="AF6917" s="104"/>
      <c r="AG6917" s="78"/>
      <c r="AH6917" s="104"/>
      <c r="AI6917" s="78"/>
      <c r="AJ6917" s="104"/>
      <c r="AK6917" s="78"/>
      <c r="AL6917" s="78"/>
      <c r="AM6917" s="8"/>
      <c r="AN6917" s="78"/>
      <c r="AO6917" s="78"/>
      <c r="AP6917" s="78"/>
      <c r="AQ6917" s="78"/>
      <c r="AR6917" s="78"/>
      <c r="AS6917" s="78"/>
      <c r="AT6917" s="78"/>
      <c r="AU6917" s="78"/>
      <c r="AV6917" s="78"/>
      <c r="AW6917" s="77"/>
      <c r="AX6917" s="144"/>
      <c r="AY6917" s="144"/>
      <c r="AZ6917" s="144"/>
      <c r="BA6917" s="54"/>
      <c r="BB6917" s="54"/>
    </row>
    <row r="6918" spans="2:54" x14ac:dyDescent="0.25">
      <c r="B6918" s="77"/>
      <c r="C6918" s="77"/>
      <c r="D6918" s="77"/>
      <c r="E6918" s="77"/>
      <c r="F6918" s="77"/>
      <c r="G6918" s="77"/>
      <c r="I6918" s="78"/>
      <c r="K6918" s="78"/>
      <c r="L6918" s="77"/>
      <c r="M6918" s="78"/>
      <c r="N6918" s="78"/>
      <c r="O6918" s="78"/>
      <c r="P6918" s="78"/>
      <c r="Q6918" s="144"/>
      <c r="R6918" s="78"/>
      <c r="S6918" s="78"/>
      <c r="T6918" s="78"/>
      <c r="U6918" s="78"/>
      <c r="V6918" s="219"/>
      <c r="W6918" s="78"/>
      <c r="X6918" s="78"/>
      <c r="Y6918" s="78"/>
      <c r="Z6918" s="78"/>
      <c r="AA6918" s="77"/>
      <c r="AB6918" s="77"/>
      <c r="AC6918" s="78"/>
      <c r="AD6918" s="104"/>
      <c r="AE6918" s="78"/>
      <c r="AF6918" s="104"/>
      <c r="AG6918" s="78"/>
      <c r="AH6918" s="104"/>
      <c r="AI6918" s="78"/>
      <c r="AJ6918" s="104"/>
      <c r="AK6918" s="78"/>
      <c r="AL6918" s="78"/>
      <c r="AM6918" s="8"/>
      <c r="AN6918" s="78"/>
      <c r="AO6918" s="78"/>
      <c r="AP6918" s="78"/>
      <c r="AQ6918" s="78"/>
      <c r="AR6918" s="78"/>
      <c r="AS6918" s="78"/>
      <c r="AT6918" s="78"/>
      <c r="AU6918" s="78"/>
      <c r="AV6918" s="78"/>
      <c r="AW6918" s="77"/>
      <c r="AX6918" s="144"/>
      <c r="AY6918" s="144"/>
      <c r="AZ6918" s="144"/>
      <c r="BA6918" s="54"/>
      <c r="BB6918" s="54"/>
    </row>
    <row r="6919" spans="2:54" x14ac:dyDescent="0.25">
      <c r="B6919" s="77"/>
      <c r="C6919" s="77"/>
      <c r="D6919" s="77"/>
      <c r="E6919" s="77"/>
      <c r="F6919" s="77"/>
      <c r="G6919" s="77"/>
      <c r="I6919" s="78"/>
      <c r="K6919" s="78"/>
      <c r="L6919" s="77"/>
      <c r="M6919" s="78"/>
      <c r="N6919" s="78"/>
      <c r="O6919" s="78"/>
      <c r="P6919" s="78"/>
      <c r="Q6919" s="144"/>
      <c r="R6919" s="78"/>
      <c r="S6919" s="78"/>
      <c r="T6919" s="78"/>
      <c r="U6919" s="78"/>
      <c r="V6919" s="219"/>
      <c r="W6919" s="78"/>
      <c r="X6919" s="78"/>
      <c r="Y6919" s="78"/>
      <c r="Z6919" s="78"/>
      <c r="AA6919" s="77"/>
      <c r="AB6919" s="77"/>
      <c r="AC6919" s="78"/>
      <c r="AD6919" s="104"/>
      <c r="AE6919" s="78"/>
      <c r="AF6919" s="104"/>
      <c r="AG6919" s="78"/>
      <c r="AH6919" s="104"/>
      <c r="AI6919" s="78"/>
      <c r="AJ6919" s="104"/>
      <c r="AK6919" s="78"/>
      <c r="AL6919" s="78"/>
      <c r="AM6919" s="8"/>
      <c r="AN6919" s="78"/>
      <c r="AO6919" s="78"/>
      <c r="AP6919" s="78"/>
      <c r="AQ6919" s="78"/>
      <c r="AR6919" s="78"/>
      <c r="AS6919" s="78"/>
      <c r="AT6919" s="78"/>
      <c r="AU6919" s="78"/>
      <c r="AV6919" s="78"/>
      <c r="AW6919" s="77"/>
      <c r="AX6919" s="144"/>
      <c r="AY6919" s="144"/>
      <c r="AZ6919" s="144"/>
      <c r="BA6919" s="54"/>
      <c r="BB6919" s="54"/>
    </row>
    <row r="6920" spans="2:54" x14ac:dyDescent="0.25">
      <c r="B6920" s="77"/>
      <c r="C6920" s="77"/>
      <c r="D6920" s="77"/>
      <c r="E6920" s="77"/>
      <c r="F6920" s="77"/>
      <c r="G6920" s="77"/>
      <c r="I6920" s="78"/>
      <c r="K6920" s="78"/>
      <c r="L6920" s="77"/>
      <c r="M6920" s="78"/>
      <c r="N6920" s="78"/>
      <c r="O6920" s="78"/>
      <c r="P6920" s="78"/>
      <c r="Q6920" s="144"/>
      <c r="R6920" s="78"/>
      <c r="S6920" s="78"/>
      <c r="T6920" s="78"/>
      <c r="U6920" s="78"/>
      <c r="V6920" s="219"/>
      <c r="W6920" s="78"/>
      <c r="X6920" s="78"/>
      <c r="Y6920" s="78"/>
      <c r="Z6920" s="78"/>
      <c r="AA6920" s="77"/>
      <c r="AB6920" s="77"/>
      <c r="AC6920" s="78"/>
      <c r="AD6920" s="104"/>
      <c r="AE6920" s="78"/>
      <c r="AF6920" s="104"/>
      <c r="AG6920" s="78"/>
      <c r="AH6920" s="104"/>
      <c r="AI6920" s="78"/>
      <c r="AJ6920" s="104"/>
      <c r="AK6920" s="78"/>
      <c r="AL6920" s="78"/>
      <c r="AM6920" s="8"/>
      <c r="AN6920" s="78"/>
      <c r="AO6920" s="78"/>
      <c r="AP6920" s="78"/>
      <c r="AQ6920" s="78"/>
      <c r="AR6920" s="78"/>
      <c r="AS6920" s="78"/>
      <c r="AT6920" s="78"/>
      <c r="AU6920" s="78"/>
      <c r="AV6920" s="78"/>
      <c r="AW6920" s="77"/>
      <c r="AX6920" s="144"/>
      <c r="AY6920" s="144"/>
      <c r="AZ6920" s="144"/>
      <c r="BA6920" s="54"/>
      <c r="BB6920" s="54"/>
    </row>
    <row r="6921" spans="2:54" x14ac:dyDescent="0.25">
      <c r="B6921" s="77"/>
      <c r="C6921" s="77"/>
      <c r="D6921" s="77"/>
      <c r="E6921" s="77"/>
      <c r="F6921" s="77"/>
      <c r="G6921" s="77"/>
      <c r="I6921" s="78"/>
      <c r="K6921" s="78"/>
      <c r="L6921" s="77"/>
      <c r="M6921" s="78"/>
      <c r="N6921" s="78"/>
      <c r="O6921" s="78"/>
      <c r="P6921" s="78"/>
      <c r="Q6921" s="144"/>
      <c r="R6921" s="78"/>
      <c r="S6921" s="78"/>
      <c r="T6921" s="78"/>
      <c r="U6921" s="78"/>
      <c r="V6921" s="219"/>
      <c r="W6921" s="78"/>
      <c r="X6921" s="78"/>
      <c r="Y6921" s="78"/>
      <c r="Z6921" s="78"/>
      <c r="AA6921" s="77"/>
      <c r="AB6921" s="77"/>
      <c r="AC6921" s="78"/>
      <c r="AD6921" s="104"/>
      <c r="AE6921" s="78"/>
      <c r="AF6921" s="104"/>
      <c r="AG6921" s="78"/>
      <c r="AH6921" s="104"/>
      <c r="AI6921" s="78"/>
      <c r="AJ6921" s="104"/>
      <c r="AK6921" s="78"/>
      <c r="AL6921" s="78"/>
      <c r="AM6921" s="8"/>
      <c r="AN6921" s="78"/>
      <c r="AO6921" s="78"/>
      <c r="AP6921" s="78"/>
      <c r="AQ6921" s="78"/>
      <c r="AR6921" s="78"/>
      <c r="AS6921" s="78"/>
      <c r="AT6921" s="78"/>
      <c r="AU6921" s="78"/>
      <c r="AV6921" s="78"/>
      <c r="AW6921" s="77"/>
      <c r="AX6921" s="144"/>
      <c r="AY6921" s="144"/>
      <c r="AZ6921" s="144"/>
      <c r="BA6921" s="54"/>
      <c r="BB6921" s="54"/>
    </row>
    <row r="6922" spans="2:54" x14ac:dyDescent="0.25">
      <c r="B6922" s="77"/>
      <c r="C6922" s="77"/>
      <c r="D6922" s="77"/>
      <c r="E6922" s="77"/>
      <c r="F6922" s="77"/>
      <c r="G6922" s="77"/>
      <c r="I6922" s="78"/>
      <c r="K6922" s="78"/>
      <c r="L6922" s="77"/>
      <c r="M6922" s="78"/>
      <c r="N6922" s="78"/>
      <c r="O6922" s="78"/>
      <c r="P6922" s="78"/>
      <c r="Q6922" s="144"/>
      <c r="R6922" s="78"/>
      <c r="S6922" s="78"/>
      <c r="T6922" s="78"/>
      <c r="U6922" s="78"/>
      <c r="V6922" s="219"/>
      <c r="W6922" s="78"/>
      <c r="X6922" s="78"/>
      <c r="Y6922" s="78"/>
      <c r="Z6922" s="78"/>
      <c r="AA6922" s="77"/>
      <c r="AB6922" s="77"/>
      <c r="AC6922" s="78"/>
      <c r="AD6922" s="104"/>
      <c r="AE6922" s="78"/>
      <c r="AF6922" s="104"/>
      <c r="AG6922" s="78"/>
      <c r="AH6922" s="104"/>
      <c r="AI6922" s="78"/>
      <c r="AJ6922" s="104"/>
      <c r="AK6922" s="78"/>
      <c r="AL6922" s="78"/>
      <c r="AM6922" s="8"/>
      <c r="AN6922" s="78"/>
      <c r="AO6922" s="78"/>
      <c r="AP6922" s="78"/>
      <c r="AQ6922" s="78"/>
      <c r="AR6922" s="78"/>
      <c r="AS6922" s="78"/>
      <c r="AT6922" s="78"/>
      <c r="AU6922" s="78"/>
      <c r="AV6922" s="78"/>
      <c r="AW6922" s="77"/>
      <c r="AX6922" s="144"/>
      <c r="AY6922" s="144"/>
      <c r="AZ6922" s="144"/>
      <c r="BA6922" s="54"/>
      <c r="BB6922" s="54"/>
    </row>
    <row r="6923" spans="2:54" x14ac:dyDescent="0.25">
      <c r="B6923" s="77"/>
      <c r="C6923" s="77"/>
      <c r="D6923" s="77"/>
      <c r="E6923" s="77"/>
      <c r="F6923" s="77"/>
      <c r="G6923" s="77"/>
      <c r="I6923" s="78"/>
      <c r="K6923" s="78"/>
      <c r="L6923" s="77"/>
      <c r="M6923" s="78"/>
      <c r="N6923" s="78"/>
      <c r="O6923" s="78"/>
      <c r="P6923" s="78"/>
      <c r="Q6923" s="144"/>
      <c r="R6923" s="78"/>
      <c r="S6923" s="78"/>
      <c r="T6923" s="78"/>
      <c r="U6923" s="78"/>
      <c r="V6923" s="219"/>
      <c r="W6923" s="78"/>
      <c r="X6923" s="78"/>
      <c r="Y6923" s="78"/>
      <c r="Z6923" s="78"/>
      <c r="AA6923" s="77"/>
      <c r="AB6923" s="77"/>
      <c r="AC6923" s="78"/>
      <c r="AD6923" s="104"/>
      <c r="AE6923" s="78"/>
      <c r="AF6923" s="104"/>
      <c r="AG6923" s="78"/>
      <c r="AH6923" s="104"/>
      <c r="AI6923" s="78"/>
      <c r="AJ6923" s="104"/>
      <c r="AK6923" s="78"/>
      <c r="AL6923" s="78"/>
      <c r="AM6923" s="8"/>
      <c r="AN6923" s="78"/>
      <c r="AO6923" s="78"/>
      <c r="AP6923" s="78"/>
      <c r="AQ6923" s="78"/>
      <c r="AR6923" s="78"/>
      <c r="AS6923" s="78"/>
      <c r="AT6923" s="78"/>
      <c r="AU6923" s="78"/>
      <c r="AV6923" s="78"/>
      <c r="AW6923" s="77"/>
      <c r="AX6923" s="144"/>
      <c r="AY6923" s="144"/>
      <c r="AZ6923" s="144"/>
      <c r="BA6923" s="54"/>
      <c r="BB6923" s="54"/>
    </row>
    <row r="6924" spans="2:54" x14ac:dyDescent="0.25">
      <c r="B6924" s="77"/>
      <c r="C6924" s="77"/>
      <c r="D6924" s="77"/>
      <c r="E6924" s="77"/>
      <c r="F6924" s="77"/>
      <c r="G6924" s="77"/>
      <c r="I6924" s="78"/>
      <c r="K6924" s="78"/>
      <c r="L6924" s="77"/>
      <c r="M6924" s="78"/>
      <c r="N6924" s="78"/>
      <c r="O6924" s="78"/>
      <c r="P6924" s="78"/>
      <c r="Q6924" s="144"/>
      <c r="R6924" s="78"/>
      <c r="S6924" s="78"/>
      <c r="T6924" s="78"/>
      <c r="U6924" s="78"/>
      <c r="V6924" s="219"/>
      <c r="W6924" s="78"/>
      <c r="X6924" s="78"/>
      <c r="Y6924" s="78"/>
      <c r="Z6924" s="78"/>
      <c r="AA6924" s="77"/>
      <c r="AB6924" s="77"/>
      <c r="AC6924" s="78"/>
      <c r="AD6924" s="104"/>
      <c r="AE6924" s="78"/>
      <c r="AF6924" s="104"/>
      <c r="AG6924" s="78"/>
      <c r="AH6924" s="104"/>
      <c r="AI6924" s="78"/>
      <c r="AJ6924" s="104"/>
      <c r="AK6924" s="78"/>
      <c r="AL6924" s="78"/>
      <c r="AM6924" s="8"/>
      <c r="AN6924" s="78"/>
      <c r="AO6924" s="78"/>
      <c r="AP6924" s="78"/>
      <c r="AQ6924" s="78"/>
      <c r="AR6924" s="78"/>
      <c r="AS6924" s="78"/>
      <c r="AT6924" s="78"/>
      <c r="AU6924" s="78"/>
      <c r="AV6924" s="78"/>
      <c r="AW6924" s="77"/>
      <c r="AX6924" s="144"/>
      <c r="AY6924" s="144"/>
      <c r="AZ6924" s="144"/>
      <c r="BA6924" s="54"/>
      <c r="BB6924" s="54"/>
    </row>
    <row r="6925" spans="2:54" x14ac:dyDescent="0.25">
      <c r="B6925" s="77"/>
      <c r="C6925" s="77"/>
      <c r="D6925" s="77"/>
      <c r="E6925" s="77"/>
      <c r="F6925" s="77"/>
      <c r="G6925" s="77"/>
      <c r="I6925" s="78"/>
      <c r="K6925" s="78"/>
      <c r="L6925" s="77"/>
      <c r="M6925" s="78"/>
      <c r="N6925" s="78"/>
      <c r="O6925" s="78"/>
      <c r="P6925" s="78"/>
      <c r="Q6925" s="144"/>
      <c r="R6925" s="78"/>
      <c r="S6925" s="78"/>
      <c r="T6925" s="78"/>
      <c r="U6925" s="78"/>
      <c r="V6925" s="219"/>
      <c r="W6925" s="78"/>
      <c r="X6925" s="78"/>
      <c r="Y6925" s="78"/>
      <c r="Z6925" s="78"/>
      <c r="AA6925" s="77"/>
      <c r="AB6925" s="77"/>
      <c r="AC6925" s="78"/>
      <c r="AD6925" s="104"/>
      <c r="AE6925" s="78"/>
      <c r="AF6925" s="104"/>
      <c r="AG6925" s="78"/>
      <c r="AH6925" s="104"/>
      <c r="AI6925" s="78"/>
      <c r="AJ6925" s="104"/>
      <c r="AK6925" s="78"/>
      <c r="AL6925" s="78"/>
      <c r="AM6925" s="8"/>
      <c r="AN6925" s="78"/>
      <c r="AO6925" s="78"/>
      <c r="AP6925" s="78"/>
      <c r="AQ6925" s="78"/>
      <c r="AR6925" s="78"/>
      <c r="AS6925" s="78"/>
      <c r="AT6925" s="78"/>
      <c r="AU6925" s="78"/>
      <c r="AV6925" s="78"/>
      <c r="AW6925" s="77"/>
      <c r="AX6925" s="144"/>
      <c r="AY6925" s="144"/>
      <c r="AZ6925" s="144"/>
      <c r="BA6925" s="54"/>
      <c r="BB6925" s="54"/>
    </row>
    <row r="6926" spans="2:54" x14ac:dyDescent="0.25">
      <c r="B6926" s="77"/>
      <c r="C6926" s="77"/>
      <c r="D6926" s="77"/>
      <c r="E6926" s="77"/>
      <c r="F6926" s="77"/>
      <c r="G6926" s="77"/>
      <c r="I6926" s="78"/>
      <c r="K6926" s="78"/>
      <c r="L6926" s="77"/>
      <c r="M6926" s="78"/>
      <c r="N6926" s="78"/>
      <c r="O6926" s="78"/>
      <c r="P6926" s="78"/>
      <c r="Q6926" s="144"/>
      <c r="R6926" s="78"/>
      <c r="S6926" s="78"/>
      <c r="T6926" s="78"/>
      <c r="U6926" s="78"/>
      <c r="V6926" s="219"/>
      <c r="W6926" s="78"/>
      <c r="X6926" s="78"/>
      <c r="Y6926" s="78"/>
      <c r="Z6926" s="78"/>
      <c r="AA6926" s="77"/>
      <c r="AB6926" s="77"/>
      <c r="AC6926" s="78"/>
      <c r="AD6926" s="104"/>
      <c r="AE6926" s="78"/>
      <c r="AF6926" s="104"/>
      <c r="AG6926" s="78"/>
      <c r="AH6926" s="104"/>
      <c r="AI6926" s="78"/>
      <c r="AJ6926" s="104"/>
      <c r="AK6926" s="78"/>
      <c r="AL6926" s="78"/>
      <c r="AM6926" s="8"/>
      <c r="AN6926" s="78"/>
      <c r="AO6926" s="78"/>
      <c r="AP6926" s="78"/>
      <c r="AQ6926" s="78"/>
      <c r="AR6926" s="78"/>
      <c r="AS6926" s="78"/>
      <c r="AT6926" s="78"/>
      <c r="AU6926" s="78"/>
      <c r="AV6926" s="78"/>
      <c r="AW6926" s="77"/>
      <c r="AX6926" s="144"/>
      <c r="AY6926" s="144"/>
      <c r="AZ6926" s="144"/>
      <c r="BA6926" s="54"/>
      <c r="BB6926" s="54"/>
    </row>
    <row r="6927" spans="2:54" x14ac:dyDescent="0.25">
      <c r="B6927" s="77"/>
      <c r="C6927" s="77"/>
      <c r="D6927" s="77"/>
      <c r="E6927" s="77"/>
      <c r="F6927" s="77"/>
      <c r="G6927" s="77"/>
      <c r="I6927" s="78"/>
      <c r="K6927" s="78"/>
      <c r="L6927" s="77"/>
      <c r="M6927" s="78"/>
      <c r="N6927" s="78"/>
      <c r="O6927" s="78"/>
      <c r="P6927" s="78"/>
      <c r="Q6927" s="144"/>
      <c r="R6927" s="78"/>
      <c r="S6927" s="78"/>
      <c r="T6927" s="78"/>
      <c r="U6927" s="78"/>
      <c r="V6927" s="219"/>
      <c r="W6927" s="78"/>
      <c r="X6927" s="78"/>
      <c r="Y6927" s="78"/>
      <c r="Z6927" s="78"/>
      <c r="AA6927" s="77"/>
      <c r="AB6927" s="77"/>
      <c r="AC6927" s="78"/>
      <c r="AD6927" s="104"/>
      <c r="AE6927" s="78"/>
      <c r="AF6927" s="104"/>
      <c r="AG6927" s="78"/>
      <c r="AH6927" s="104"/>
      <c r="AI6927" s="78"/>
      <c r="AJ6927" s="104"/>
      <c r="AK6927" s="78"/>
      <c r="AL6927" s="78"/>
      <c r="AM6927" s="8"/>
      <c r="AN6927" s="78"/>
      <c r="AO6927" s="78"/>
      <c r="AP6927" s="78"/>
      <c r="AQ6927" s="78"/>
      <c r="AR6927" s="78"/>
      <c r="AS6927" s="78"/>
      <c r="AT6927" s="78"/>
      <c r="AU6927" s="78"/>
      <c r="AV6927" s="78"/>
      <c r="AW6927" s="77"/>
      <c r="AX6927" s="144"/>
      <c r="AY6927" s="144"/>
      <c r="AZ6927" s="144"/>
      <c r="BA6927" s="54"/>
      <c r="BB6927" s="54"/>
    </row>
    <row r="6928" spans="2:54" x14ac:dyDescent="0.25">
      <c r="B6928" s="77"/>
      <c r="C6928" s="77"/>
      <c r="D6928" s="77"/>
      <c r="E6928" s="77"/>
      <c r="F6928" s="77"/>
      <c r="G6928" s="77"/>
      <c r="I6928" s="78"/>
      <c r="K6928" s="78"/>
      <c r="L6928" s="77"/>
      <c r="M6928" s="78"/>
      <c r="N6928" s="78"/>
      <c r="O6928" s="78"/>
      <c r="P6928" s="78"/>
      <c r="Q6928" s="144"/>
      <c r="R6928" s="78"/>
      <c r="S6928" s="78"/>
      <c r="T6928" s="78"/>
      <c r="U6928" s="78"/>
      <c r="V6928" s="219"/>
      <c r="W6928" s="78"/>
      <c r="X6928" s="78"/>
      <c r="Y6928" s="78"/>
      <c r="Z6928" s="78"/>
      <c r="AA6928" s="77"/>
      <c r="AB6928" s="77"/>
      <c r="AC6928" s="78"/>
      <c r="AD6928" s="104"/>
      <c r="AE6928" s="78"/>
      <c r="AF6928" s="104"/>
      <c r="AG6928" s="78"/>
      <c r="AH6928" s="104"/>
      <c r="AI6928" s="78"/>
      <c r="AJ6928" s="104"/>
      <c r="AK6928" s="78"/>
      <c r="AL6928" s="78"/>
      <c r="AM6928" s="8"/>
      <c r="AN6928" s="78"/>
      <c r="AO6928" s="78"/>
      <c r="AP6928" s="78"/>
      <c r="AQ6928" s="78"/>
      <c r="AR6928" s="78"/>
      <c r="AS6928" s="78"/>
      <c r="AT6928" s="78"/>
      <c r="AU6928" s="78"/>
      <c r="AV6928" s="78"/>
      <c r="AW6928" s="77"/>
      <c r="AX6928" s="144"/>
      <c r="AY6928" s="144"/>
      <c r="AZ6928" s="144"/>
      <c r="BA6928" s="54"/>
      <c r="BB6928" s="54"/>
    </row>
    <row r="6929" spans="2:54" x14ac:dyDescent="0.25">
      <c r="B6929" s="77"/>
      <c r="C6929" s="77"/>
      <c r="D6929" s="77"/>
      <c r="E6929" s="77"/>
      <c r="F6929" s="77"/>
      <c r="G6929" s="77"/>
      <c r="I6929" s="78"/>
      <c r="K6929" s="78"/>
      <c r="L6929" s="77"/>
      <c r="M6929" s="78"/>
      <c r="N6929" s="78"/>
      <c r="O6929" s="78"/>
      <c r="P6929" s="78"/>
      <c r="Q6929" s="144"/>
      <c r="R6929" s="78"/>
      <c r="S6929" s="78"/>
      <c r="T6929" s="78"/>
      <c r="U6929" s="78"/>
      <c r="V6929" s="219"/>
      <c r="W6929" s="78"/>
      <c r="X6929" s="78"/>
      <c r="Y6929" s="78"/>
      <c r="Z6929" s="78"/>
      <c r="AA6929" s="77"/>
      <c r="AB6929" s="77"/>
      <c r="AC6929" s="78"/>
      <c r="AD6929" s="104"/>
      <c r="AE6929" s="78"/>
      <c r="AF6929" s="104"/>
      <c r="AG6929" s="78"/>
      <c r="AH6929" s="104"/>
      <c r="AI6929" s="78"/>
      <c r="AJ6929" s="104"/>
      <c r="AK6929" s="78"/>
      <c r="AL6929" s="78"/>
      <c r="AM6929" s="8"/>
      <c r="AN6929" s="78"/>
      <c r="AO6929" s="78"/>
      <c r="AP6929" s="78"/>
      <c r="AQ6929" s="78"/>
      <c r="AR6929" s="78"/>
      <c r="AS6929" s="78"/>
      <c r="AT6929" s="78"/>
      <c r="AU6929" s="78"/>
      <c r="AV6929" s="78"/>
      <c r="AW6929" s="77"/>
      <c r="AX6929" s="144"/>
      <c r="AY6929" s="144"/>
      <c r="AZ6929" s="144"/>
      <c r="BA6929" s="54"/>
      <c r="BB6929" s="54"/>
    </row>
    <row r="6930" spans="2:54" x14ac:dyDescent="0.25">
      <c r="B6930" s="77"/>
      <c r="C6930" s="77"/>
      <c r="D6930" s="77"/>
      <c r="E6930" s="77"/>
      <c r="F6930" s="77"/>
      <c r="G6930" s="77"/>
      <c r="I6930" s="78"/>
      <c r="K6930" s="78"/>
      <c r="L6930" s="77"/>
      <c r="M6930" s="78"/>
      <c r="N6930" s="78"/>
      <c r="O6930" s="78"/>
      <c r="P6930" s="78"/>
      <c r="Q6930" s="144"/>
      <c r="R6930" s="78"/>
      <c r="S6930" s="78"/>
      <c r="T6930" s="78"/>
      <c r="U6930" s="78"/>
      <c r="V6930" s="219"/>
      <c r="W6930" s="78"/>
      <c r="X6930" s="78"/>
      <c r="Y6930" s="78"/>
      <c r="Z6930" s="78"/>
      <c r="AA6930" s="77"/>
      <c r="AB6930" s="77"/>
      <c r="AC6930" s="78"/>
      <c r="AD6930" s="104"/>
      <c r="AE6930" s="78"/>
      <c r="AF6930" s="104"/>
      <c r="AG6930" s="78"/>
      <c r="AH6930" s="104"/>
      <c r="AI6930" s="78"/>
      <c r="AJ6930" s="104"/>
      <c r="AK6930" s="78"/>
      <c r="AL6930" s="78"/>
      <c r="AM6930" s="8"/>
      <c r="AN6930" s="78"/>
      <c r="AO6930" s="78"/>
      <c r="AP6930" s="78"/>
      <c r="AQ6930" s="78"/>
      <c r="AR6930" s="78"/>
      <c r="AS6930" s="78"/>
      <c r="AT6930" s="78"/>
      <c r="AU6930" s="78"/>
      <c r="AV6930" s="78"/>
      <c r="AW6930" s="77"/>
      <c r="AX6930" s="144"/>
      <c r="AY6930" s="144"/>
      <c r="AZ6930" s="144"/>
      <c r="BA6930" s="54"/>
      <c r="BB6930" s="54"/>
    </row>
    <row r="6931" spans="2:54" x14ac:dyDescent="0.25">
      <c r="B6931" s="77"/>
      <c r="C6931" s="77"/>
      <c r="D6931" s="77"/>
      <c r="E6931" s="77"/>
      <c r="F6931" s="77"/>
      <c r="G6931" s="77"/>
      <c r="I6931" s="78"/>
      <c r="K6931" s="78"/>
      <c r="L6931" s="77"/>
      <c r="M6931" s="78"/>
      <c r="N6931" s="78"/>
      <c r="O6931" s="78"/>
      <c r="P6931" s="78"/>
      <c r="Q6931" s="144"/>
      <c r="R6931" s="78"/>
      <c r="S6931" s="78"/>
      <c r="T6931" s="78"/>
      <c r="U6931" s="78"/>
      <c r="V6931" s="219"/>
      <c r="W6931" s="78"/>
      <c r="X6931" s="78"/>
      <c r="Y6931" s="78"/>
      <c r="Z6931" s="78"/>
      <c r="AA6931" s="77"/>
      <c r="AB6931" s="77"/>
      <c r="AC6931" s="78"/>
      <c r="AD6931" s="104"/>
      <c r="AE6931" s="78"/>
      <c r="AF6931" s="104"/>
      <c r="AG6931" s="78"/>
      <c r="AH6931" s="104"/>
      <c r="AI6931" s="78"/>
      <c r="AJ6931" s="104"/>
      <c r="AK6931" s="78"/>
      <c r="AL6931" s="78"/>
      <c r="AM6931" s="8"/>
      <c r="AN6931" s="78"/>
      <c r="AO6931" s="78"/>
      <c r="AP6931" s="78"/>
      <c r="AQ6931" s="78"/>
      <c r="AR6931" s="78"/>
      <c r="AS6931" s="78"/>
      <c r="AT6931" s="78"/>
      <c r="AU6931" s="78"/>
      <c r="AV6931" s="78"/>
      <c r="AW6931" s="77"/>
      <c r="AX6931" s="144"/>
      <c r="AY6931" s="144"/>
      <c r="AZ6931" s="144"/>
      <c r="BA6931" s="54"/>
      <c r="BB6931" s="54"/>
    </row>
    <row r="6932" spans="2:54" x14ac:dyDescent="0.25">
      <c r="B6932" s="77"/>
      <c r="C6932" s="77"/>
      <c r="D6932" s="77"/>
      <c r="E6932" s="77"/>
      <c r="F6932" s="77"/>
      <c r="G6932" s="77"/>
      <c r="I6932" s="78"/>
      <c r="K6932" s="78"/>
      <c r="L6932" s="77"/>
      <c r="M6932" s="78"/>
      <c r="N6932" s="78"/>
      <c r="O6932" s="78"/>
      <c r="P6932" s="78"/>
      <c r="Q6932" s="144"/>
      <c r="R6932" s="78"/>
      <c r="S6932" s="78"/>
      <c r="T6932" s="78"/>
      <c r="U6932" s="78"/>
      <c r="V6932" s="219"/>
      <c r="W6932" s="78"/>
      <c r="X6932" s="78"/>
      <c r="Y6932" s="78"/>
      <c r="Z6932" s="78"/>
      <c r="AA6932" s="77"/>
      <c r="AB6932" s="77"/>
      <c r="AC6932" s="78"/>
      <c r="AD6932" s="104"/>
      <c r="AE6932" s="78"/>
      <c r="AF6932" s="104"/>
      <c r="AG6932" s="78"/>
      <c r="AH6932" s="104"/>
      <c r="AI6932" s="78"/>
      <c r="AJ6932" s="104"/>
      <c r="AK6932" s="78"/>
      <c r="AL6932" s="78"/>
      <c r="AM6932" s="8"/>
      <c r="AN6932" s="78"/>
      <c r="AO6932" s="78"/>
      <c r="AP6932" s="78"/>
      <c r="AQ6932" s="78"/>
      <c r="AR6932" s="78"/>
      <c r="AS6932" s="78"/>
      <c r="AT6932" s="78"/>
      <c r="AU6932" s="78"/>
      <c r="AV6932" s="78"/>
      <c r="AW6932" s="77"/>
      <c r="AX6932" s="144"/>
      <c r="AY6932" s="144"/>
      <c r="AZ6932" s="144"/>
      <c r="BA6932" s="54"/>
      <c r="BB6932" s="54"/>
    </row>
    <row r="6933" spans="2:54" x14ac:dyDescent="0.25">
      <c r="B6933" s="77"/>
      <c r="C6933" s="77"/>
      <c r="D6933" s="77"/>
      <c r="E6933" s="77"/>
      <c r="F6933" s="77"/>
      <c r="G6933" s="77"/>
      <c r="I6933" s="78"/>
      <c r="K6933" s="78"/>
      <c r="L6933" s="77"/>
      <c r="M6933" s="78"/>
      <c r="N6933" s="78"/>
      <c r="O6933" s="78"/>
      <c r="P6933" s="78"/>
      <c r="Q6933" s="144"/>
      <c r="R6933" s="78"/>
      <c r="S6933" s="78"/>
      <c r="T6933" s="78"/>
      <c r="U6933" s="78"/>
      <c r="V6933" s="219"/>
      <c r="W6933" s="78"/>
      <c r="X6933" s="78"/>
      <c r="Y6933" s="78"/>
      <c r="Z6933" s="78"/>
      <c r="AA6933" s="77"/>
      <c r="AB6933" s="77"/>
      <c r="AC6933" s="78"/>
      <c r="AD6933" s="104"/>
      <c r="AE6933" s="78"/>
      <c r="AF6933" s="104"/>
      <c r="AG6933" s="78"/>
      <c r="AH6933" s="104"/>
      <c r="AI6933" s="78"/>
      <c r="AJ6933" s="104"/>
      <c r="AK6933" s="78"/>
      <c r="AL6933" s="78"/>
      <c r="AM6933" s="8"/>
      <c r="AN6933" s="78"/>
      <c r="AO6933" s="78"/>
      <c r="AP6933" s="78"/>
      <c r="AQ6933" s="78"/>
      <c r="AR6933" s="78"/>
      <c r="AS6933" s="78"/>
      <c r="AT6933" s="78"/>
      <c r="AU6933" s="78"/>
      <c r="AV6933" s="78"/>
      <c r="AW6933" s="77"/>
      <c r="AX6933" s="144"/>
      <c r="AY6933" s="144"/>
      <c r="AZ6933" s="144"/>
      <c r="BA6933" s="54"/>
      <c r="BB6933" s="54"/>
    </row>
    <row r="6934" spans="2:54" x14ac:dyDescent="0.25">
      <c r="B6934" s="77"/>
      <c r="C6934" s="77"/>
      <c r="D6934" s="77"/>
      <c r="E6934" s="77"/>
      <c r="F6934" s="77"/>
      <c r="G6934" s="77"/>
      <c r="I6934" s="78"/>
      <c r="K6934" s="78"/>
      <c r="L6934" s="77"/>
      <c r="M6934" s="78"/>
      <c r="N6934" s="78"/>
      <c r="O6934" s="78"/>
      <c r="P6934" s="78"/>
      <c r="Q6934" s="144"/>
      <c r="R6934" s="78"/>
      <c r="S6934" s="78"/>
      <c r="T6934" s="78"/>
      <c r="U6934" s="78"/>
      <c r="V6934" s="219"/>
      <c r="W6934" s="78"/>
      <c r="X6934" s="78"/>
      <c r="Y6934" s="78"/>
      <c r="Z6934" s="78"/>
      <c r="AA6934" s="77"/>
      <c r="AB6934" s="77"/>
      <c r="AC6934" s="78"/>
      <c r="AD6934" s="104"/>
      <c r="AE6934" s="78"/>
      <c r="AF6934" s="104"/>
      <c r="AG6934" s="78"/>
      <c r="AH6934" s="104"/>
      <c r="AI6934" s="78"/>
      <c r="AJ6934" s="104"/>
      <c r="AK6934" s="78"/>
      <c r="AL6934" s="78"/>
      <c r="AM6934" s="8"/>
      <c r="AN6934" s="78"/>
      <c r="AO6934" s="78"/>
      <c r="AP6934" s="78"/>
      <c r="AQ6934" s="78"/>
      <c r="AR6934" s="78"/>
      <c r="AS6934" s="78"/>
      <c r="AT6934" s="78"/>
      <c r="AU6934" s="78"/>
      <c r="AV6934" s="78"/>
      <c r="AW6934" s="77"/>
      <c r="AX6934" s="144"/>
      <c r="AY6934" s="144"/>
      <c r="AZ6934" s="144"/>
      <c r="BA6934" s="54"/>
      <c r="BB6934" s="54"/>
    </row>
    <row r="6935" spans="2:54" x14ac:dyDescent="0.25">
      <c r="B6935" s="77"/>
      <c r="C6935" s="77"/>
      <c r="D6935" s="77"/>
      <c r="E6935" s="77"/>
      <c r="F6935" s="77"/>
      <c r="G6935" s="77"/>
      <c r="I6935" s="78"/>
      <c r="K6935" s="78"/>
      <c r="L6935" s="77"/>
      <c r="M6935" s="78"/>
      <c r="N6935" s="78"/>
      <c r="O6935" s="78"/>
      <c r="P6935" s="78"/>
      <c r="Q6935" s="144"/>
      <c r="R6935" s="78"/>
      <c r="S6935" s="78"/>
      <c r="T6935" s="78"/>
      <c r="U6935" s="78"/>
      <c r="V6935" s="219"/>
      <c r="W6935" s="78"/>
      <c r="X6935" s="78"/>
      <c r="Y6935" s="78"/>
      <c r="Z6935" s="78"/>
      <c r="AA6935" s="77"/>
      <c r="AB6935" s="77"/>
      <c r="AC6935" s="78"/>
      <c r="AD6935" s="104"/>
      <c r="AE6935" s="78"/>
      <c r="AF6935" s="104"/>
      <c r="AG6935" s="78"/>
      <c r="AH6935" s="104"/>
      <c r="AI6935" s="78"/>
      <c r="AJ6935" s="104"/>
      <c r="AK6935" s="78"/>
      <c r="AL6935" s="78"/>
      <c r="AM6935" s="8"/>
      <c r="AN6935" s="78"/>
      <c r="AO6935" s="78"/>
      <c r="AP6935" s="78"/>
      <c r="AQ6935" s="78"/>
      <c r="AR6935" s="78"/>
      <c r="AS6935" s="78"/>
      <c r="AT6935" s="78"/>
      <c r="AU6935" s="78"/>
      <c r="AV6935" s="78"/>
      <c r="AW6935" s="77"/>
      <c r="AX6935" s="144"/>
      <c r="AY6935" s="144"/>
      <c r="AZ6935" s="144"/>
      <c r="BA6935" s="54"/>
      <c r="BB6935" s="54"/>
    </row>
    <row r="6936" spans="2:54" x14ac:dyDescent="0.25">
      <c r="B6936" s="77"/>
      <c r="C6936" s="77"/>
      <c r="D6936" s="77"/>
      <c r="E6936" s="77"/>
      <c r="F6936" s="77"/>
      <c r="G6936" s="77"/>
      <c r="I6936" s="78"/>
      <c r="K6936" s="78"/>
      <c r="L6936" s="77"/>
      <c r="M6936" s="78"/>
      <c r="N6936" s="78"/>
      <c r="O6936" s="78"/>
      <c r="P6936" s="78"/>
      <c r="Q6936" s="144"/>
      <c r="R6936" s="78"/>
      <c r="S6936" s="78"/>
      <c r="T6936" s="78"/>
      <c r="U6936" s="78"/>
      <c r="V6936" s="219"/>
      <c r="W6936" s="78"/>
      <c r="X6936" s="78"/>
      <c r="Y6936" s="78"/>
      <c r="Z6936" s="78"/>
      <c r="AA6936" s="77"/>
      <c r="AB6936" s="77"/>
      <c r="AC6936" s="78"/>
      <c r="AD6936" s="104"/>
      <c r="AE6936" s="78"/>
      <c r="AF6936" s="104"/>
      <c r="AG6936" s="78"/>
      <c r="AH6936" s="104"/>
      <c r="AI6936" s="78"/>
      <c r="AJ6936" s="104"/>
      <c r="AK6936" s="78"/>
      <c r="AL6936" s="78"/>
      <c r="AM6936" s="8"/>
      <c r="AN6936" s="78"/>
      <c r="AO6936" s="78"/>
      <c r="AP6936" s="78"/>
      <c r="AQ6936" s="78"/>
      <c r="AR6936" s="78"/>
      <c r="AS6936" s="78"/>
      <c r="AT6936" s="78"/>
      <c r="AU6936" s="78"/>
      <c r="AV6936" s="78"/>
      <c r="AW6936" s="77"/>
      <c r="AX6936" s="144"/>
      <c r="AY6936" s="144"/>
      <c r="AZ6936" s="144"/>
      <c r="BA6936" s="54"/>
      <c r="BB6936" s="54"/>
    </row>
    <row r="6937" spans="2:54" x14ac:dyDescent="0.25">
      <c r="B6937" s="77"/>
      <c r="C6937" s="77"/>
      <c r="D6937" s="77"/>
      <c r="E6937" s="77"/>
      <c r="F6937" s="77"/>
      <c r="G6937" s="77"/>
      <c r="I6937" s="78"/>
      <c r="K6937" s="78"/>
      <c r="L6937" s="77"/>
      <c r="M6937" s="78"/>
      <c r="N6937" s="78"/>
      <c r="O6937" s="78"/>
      <c r="P6937" s="78"/>
      <c r="Q6937" s="144"/>
      <c r="R6937" s="78"/>
      <c r="S6937" s="78"/>
      <c r="T6937" s="78"/>
      <c r="U6937" s="78"/>
      <c r="V6937" s="219"/>
      <c r="W6937" s="78"/>
      <c r="X6937" s="78"/>
      <c r="Y6937" s="78"/>
      <c r="Z6937" s="78"/>
      <c r="AA6937" s="77"/>
      <c r="AB6937" s="77"/>
      <c r="AC6937" s="78"/>
      <c r="AD6937" s="104"/>
      <c r="AE6937" s="78"/>
      <c r="AF6937" s="104"/>
      <c r="AG6937" s="78"/>
      <c r="AH6937" s="104"/>
      <c r="AI6937" s="78"/>
      <c r="AJ6937" s="104"/>
      <c r="AK6937" s="78"/>
      <c r="AL6937" s="78"/>
      <c r="AM6937" s="8"/>
      <c r="AN6937" s="78"/>
      <c r="AO6937" s="78"/>
      <c r="AP6937" s="78"/>
      <c r="AQ6937" s="78"/>
      <c r="AR6937" s="78"/>
      <c r="AS6937" s="78"/>
      <c r="AT6937" s="78"/>
      <c r="AU6937" s="78"/>
      <c r="AV6937" s="78"/>
      <c r="AW6937" s="77"/>
      <c r="AX6937" s="144"/>
      <c r="AY6937" s="144"/>
      <c r="AZ6937" s="144"/>
      <c r="BA6937" s="54"/>
      <c r="BB6937" s="54"/>
    </row>
    <row r="6938" spans="2:54" x14ac:dyDescent="0.25">
      <c r="B6938" s="77"/>
      <c r="C6938" s="77"/>
      <c r="D6938" s="77"/>
      <c r="E6938" s="77"/>
      <c r="F6938" s="77"/>
      <c r="G6938" s="77"/>
      <c r="I6938" s="78"/>
      <c r="K6938" s="78"/>
      <c r="L6938" s="77"/>
      <c r="M6938" s="78"/>
      <c r="N6938" s="78"/>
      <c r="O6938" s="78"/>
      <c r="P6938" s="78"/>
      <c r="Q6938" s="144"/>
      <c r="R6938" s="78"/>
      <c r="S6938" s="78"/>
      <c r="T6938" s="78"/>
      <c r="U6938" s="78"/>
      <c r="V6938" s="219"/>
      <c r="W6938" s="78"/>
      <c r="X6938" s="78"/>
      <c r="Y6938" s="78"/>
      <c r="Z6938" s="78"/>
      <c r="AA6938" s="77"/>
      <c r="AB6938" s="77"/>
      <c r="AC6938" s="78"/>
      <c r="AD6938" s="104"/>
      <c r="AE6938" s="78"/>
      <c r="AF6938" s="104"/>
      <c r="AG6938" s="78"/>
      <c r="AH6938" s="104"/>
      <c r="AI6938" s="78"/>
      <c r="AJ6938" s="104"/>
      <c r="AK6938" s="78"/>
      <c r="AL6938" s="78"/>
      <c r="AM6938" s="8"/>
      <c r="AN6938" s="78"/>
      <c r="AO6938" s="78"/>
      <c r="AP6938" s="78"/>
      <c r="AQ6938" s="78"/>
      <c r="AR6938" s="78"/>
      <c r="AS6938" s="78"/>
      <c r="AT6938" s="78"/>
      <c r="AU6938" s="78"/>
      <c r="AV6938" s="78"/>
      <c r="AW6938" s="77"/>
      <c r="AX6938" s="144"/>
      <c r="AY6938" s="144"/>
      <c r="AZ6938" s="144"/>
      <c r="BA6938" s="54"/>
      <c r="BB6938" s="54"/>
    </row>
    <row r="6939" spans="2:54" x14ac:dyDescent="0.25">
      <c r="B6939" s="77"/>
      <c r="C6939" s="77"/>
      <c r="D6939" s="77"/>
      <c r="E6939" s="77"/>
      <c r="F6939" s="77"/>
      <c r="G6939" s="77"/>
      <c r="I6939" s="78"/>
      <c r="K6939" s="78"/>
      <c r="L6939" s="77"/>
      <c r="M6939" s="78"/>
      <c r="N6939" s="78"/>
      <c r="O6939" s="78"/>
      <c r="P6939" s="78"/>
      <c r="Q6939" s="144"/>
      <c r="R6939" s="78"/>
      <c r="S6939" s="78"/>
      <c r="T6939" s="78"/>
      <c r="U6939" s="78"/>
      <c r="V6939" s="219"/>
      <c r="W6939" s="78"/>
      <c r="X6939" s="78"/>
      <c r="Y6939" s="78"/>
      <c r="Z6939" s="78"/>
      <c r="AA6939" s="77"/>
      <c r="AB6939" s="77"/>
      <c r="AC6939" s="78"/>
      <c r="AD6939" s="104"/>
      <c r="AE6939" s="78"/>
      <c r="AF6939" s="104"/>
      <c r="AG6939" s="78"/>
      <c r="AH6939" s="104"/>
      <c r="AI6939" s="78"/>
      <c r="AJ6939" s="104"/>
      <c r="AK6939" s="78"/>
      <c r="AL6939" s="78"/>
      <c r="AM6939" s="8"/>
      <c r="AN6939" s="78"/>
      <c r="AO6939" s="78"/>
      <c r="AP6939" s="78"/>
      <c r="AQ6939" s="78"/>
      <c r="AR6939" s="78"/>
      <c r="AS6939" s="78"/>
      <c r="AT6939" s="78"/>
      <c r="AU6939" s="78"/>
      <c r="AV6939" s="78"/>
      <c r="AW6939" s="77"/>
      <c r="AX6939" s="144"/>
      <c r="AY6939" s="144"/>
      <c r="AZ6939" s="144"/>
      <c r="BA6939" s="54"/>
      <c r="BB6939" s="54"/>
    </row>
    <row r="6940" spans="2:54" x14ac:dyDescent="0.25">
      <c r="B6940" s="77"/>
      <c r="C6940" s="77"/>
      <c r="D6940" s="77"/>
      <c r="E6940" s="77"/>
      <c r="F6940" s="77"/>
      <c r="G6940" s="77"/>
      <c r="I6940" s="78"/>
      <c r="K6940" s="78"/>
      <c r="L6940" s="77"/>
      <c r="M6940" s="78"/>
      <c r="N6940" s="78"/>
      <c r="O6940" s="78"/>
      <c r="P6940" s="78"/>
      <c r="Q6940" s="144"/>
      <c r="R6940" s="78"/>
      <c r="S6940" s="78"/>
      <c r="T6940" s="78"/>
      <c r="U6940" s="78"/>
      <c r="V6940" s="219"/>
      <c r="W6940" s="78"/>
      <c r="X6940" s="78"/>
      <c r="Y6940" s="78"/>
      <c r="Z6940" s="78"/>
      <c r="AA6940" s="77"/>
      <c r="AB6940" s="77"/>
      <c r="AC6940" s="78"/>
      <c r="AD6940" s="104"/>
      <c r="AE6940" s="78"/>
      <c r="AF6940" s="104"/>
      <c r="AG6940" s="78"/>
      <c r="AH6940" s="104"/>
      <c r="AI6940" s="78"/>
      <c r="AJ6940" s="104"/>
      <c r="AK6940" s="78"/>
      <c r="AL6940" s="78"/>
      <c r="AM6940" s="8"/>
      <c r="AN6940" s="78"/>
      <c r="AO6940" s="78"/>
      <c r="AP6940" s="78"/>
      <c r="AQ6940" s="78"/>
      <c r="AR6940" s="78"/>
      <c r="AS6940" s="78"/>
      <c r="AT6940" s="78"/>
      <c r="AU6940" s="78"/>
      <c r="AV6940" s="78"/>
      <c r="AW6940" s="77"/>
      <c r="AX6940" s="144"/>
      <c r="AY6940" s="144"/>
      <c r="AZ6940" s="144"/>
      <c r="BA6940" s="54"/>
      <c r="BB6940" s="54"/>
    </row>
    <row r="6941" spans="2:54" x14ac:dyDescent="0.25">
      <c r="B6941" s="77"/>
      <c r="C6941" s="77"/>
      <c r="D6941" s="77"/>
      <c r="E6941" s="77"/>
      <c r="F6941" s="77"/>
      <c r="G6941" s="77"/>
      <c r="I6941" s="78"/>
      <c r="K6941" s="78"/>
      <c r="L6941" s="77"/>
      <c r="M6941" s="78"/>
      <c r="N6941" s="78"/>
      <c r="O6941" s="78"/>
      <c r="P6941" s="78"/>
      <c r="Q6941" s="144"/>
      <c r="R6941" s="78"/>
      <c r="S6941" s="78"/>
      <c r="T6941" s="78"/>
      <c r="U6941" s="78"/>
      <c r="V6941" s="219"/>
      <c r="W6941" s="78"/>
      <c r="X6941" s="78"/>
      <c r="Y6941" s="78"/>
      <c r="Z6941" s="78"/>
      <c r="AA6941" s="77"/>
      <c r="AB6941" s="77"/>
      <c r="AC6941" s="78"/>
      <c r="AD6941" s="104"/>
      <c r="AE6941" s="78"/>
      <c r="AF6941" s="104"/>
      <c r="AG6941" s="78"/>
      <c r="AH6941" s="104"/>
      <c r="AI6941" s="78"/>
      <c r="AJ6941" s="104"/>
      <c r="AK6941" s="78"/>
      <c r="AL6941" s="78"/>
      <c r="AM6941" s="8"/>
      <c r="AN6941" s="78"/>
      <c r="AO6941" s="78"/>
      <c r="AP6941" s="78"/>
      <c r="AQ6941" s="78"/>
      <c r="AR6941" s="78"/>
      <c r="AS6941" s="78"/>
      <c r="AT6941" s="78"/>
      <c r="AU6941" s="78"/>
      <c r="AV6941" s="78"/>
      <c r="AW6941" s="77"/>
      <c r="AX6941" s="144"/>
      <c r="AY6941" s="144"/>
      <c r="AZ6941" s="144"/>
      <c r="BA6941" s="54"/>
      <c r="BB6941" s="54"/>
    </row>
    <row r="6942" spans="2:54" x14ac:dyDescent="0.25">
      <c r="B6942" s="77"/>
      <c r="C6942" s="77"/>
      <c r="D6942" s="77"/>
      <c r="E6942" s="77"/>
      <c r="F6942" s="77"/>
      <c r="G6942" s="77"/>
      <c r="I6942" s="78"/>
      <c r="K6942" s="78"/>
      <c r="L6942" s="77"/>
      <c r="M6942" s="78"/>
      <c r="N6942" s="78"/>
      <c r="O6942" s="78"/>
      <c r="P6942" s="78"/>
      <c r="Q6942" s="144"/>
      <c r="R6942" s="78"/>
      <c r="S6942" s="78"/>
      <c r="T6942" s="78"/>
      <c r="U6942" s="78"/>
      <c r="V6942" s="219"/>
      <c r="W6942" s="78"/>
      <c r="X6942" s="78"/>
      <c r="Y6942" s="78"/>
      <c r="Z6942" s="78"/>
      <c r="AA6942" s="77"/>
      <c r="AB6942" s="77"/>
      <c r="AC6942" s="78"/>
      <c r="AD6942" s="104"/>
      <c r="AE6942" s="78"/>
      <c r="AF6942" s="104"/>
      <c r="AG6942" s="78"/>
      <c r="AH6942" s="104"/>
      <c r="AI6942" s="78"/>
      <c r="AJ6942" s="104"/>
      <c r="AK6942" s="78"/>
      <c r="AL6942" s="78"/>
      <c r="AM6942" s="8"/>
      <c r="AN6942" s="78"/>
      <c r="AO6942" s="78"/>
      <c r="AP6942" s="78"/>
      <c r="AQ6942" s="78"/>
      <c r="AR6942" s="78"/>
      <c r="AS6942" s="78"/>
      <c r="AT6942" s="78"/>
      <c r="AU6942" s="78"/>
      <c r="AV6942" s="78"/>
      <c r="AW6942" s="77"/>
      <c r="AX6942" s="144"/>
      <c r="AY6942" s="144"/>
      <c r="AZ6942" s="144"/>
      <c r="BA6942" s="54"/>
      <c r="BB6942" s="54"/>
    </row>
    <row r="6943" spans="2:54" x14ac:dyDescent="0.25">
      <c r="B6943" s="77"/>
      <c r="C6943" s="77"/>
      <c r="D6943" s="77"/>
      <c r="E6943" s="77"/>
      <c r="F6943" s="77"/>
      <c r="G6943" s="77"/>
      <c r="I6943" s="78"/>
      <c r="K6943" s="78"/>
      <c r="L6943" s="77"/>
      <c r="M6943" s="78"/>
      <c r="N6943" s="78"/>
      <c r="O6943" s="78"/>
      <c r="P6943" s="78"/>
      <c r="Q6943" s="144"/>
      <c r="R6943" s="78"/>
      <c r="S6943" s="78"/>
      <c r="T6943" s="78"/>
      <c r="U6943" s="78"/>
      <c r="V6943" s="219"/>
      <c r="W6943" s="78"/>
      <c r="X6943" s="78"/>
      <c r="Y6943" s="78"/>
      <c r="Z6943" s="78"/>
      <c r="AA6943" s="77"/>
      <c r="AB6943" s="77"/>
      <c r="AC6943" s="78"/>
      <c r="AD6943" s="104"/>
      <c r="AE6943" s="78"/>
      <c r="AF6943" s="104"/>
      <c r="AG6943" s="78"/>
      <c r="AH6943" s="104"/>
      <c r="AI6943" s="78"/>
      <c r="AJ6943" s="104"/>
      <c r="AK6943" s="78"/>
      <c r="AL6943" s="78"/>
      <c r="AM6943" s="8"/>
      <c r="AN6943" s="78"/>
      <c r="AO6943" s="78"/>
      <c r="AP6943" s="78"/>
      <c r="AQ6943" s="78"/>
      <c r="AR6943" s="78"/>
      <c r="AS6943" s="78"/>
      <c r="AT6943" s="78"/>
      <c r="AU6943" s="78"/>
      <c r="AV6943" s="78"/>
      <c r="AW6943" s="77"/>
      <c r="AX6943" s="144"/>
      <c r="AY6943" s="144"/>
      <c r="AZ6943" s="144"/>
      <c r="BA6943" s="54"/>
      <c r="BB6943" s="54"/>
    </row>
    <row r="6944" spans="2:54" x14ac:dyDescent="0.25">
      <c r="B6944" s="77"/>
      <c r="C6944" s="77"/>
      <c r="D6944" s="77"/>
      <c r="E6944" s="77"/>
      <c r="F6944" s="77"/>
      <c r="G6944" s="77"/>
      <c r="I6944" s="78"/>
      <c r="K6944" s="78"/>
      <c r="L6944" s="77"/>
      <c r="M6944" s="78"/>
      <c r="N6944" s="78"/>
      <c r="O6944" s="78"/>
      <c r="P6944" s="78"/>
      <c r="Q6944" s="144"/>
      <c r="R6944" s="78"/>
      <c r="S6944" s="78"/>
      <c r="T6944" s="78"/>
      <c r="U6944" s="78"/>
      <c r="V6944" s="219"/>
      <c r="W6944" s="78"/>
      <c r="X6944" s="78"/>
      <c r="Y6944" s="78"/>
      <c r="Z6944" s="78"/>
      <c r="AA6944" s="77"/>
      <c r="AB6944" s="77"/>
      <c r="AC6944" s="78"/>
      <c r="AD6944" s="104"/>
      <c r="AE6944" s="78"/>
      <c r="AF6944" s="104"/>
      <c r="AG6944" s="78"/>
      <c r="AH6944" s="104"/>
      <c r="AI6944" s="78"/>
      <c r="AJ6944" s="104"/>
      <c r="AK6944" s="78"/>
      <c r="AL6944" s="78"/>
      <c r="AM6944" s="8"/>
      <c r="AN6944" s="78"/>
      <c r="AO6944" s="78"/>
      <c r="AP6944" s="78"/>
      <c r="AQ6944" s="78"/>
      <c r="AR6944" s="78"/>
      <c r="AS6944" s="78"/>
      <c r="AT6944" s="78"/>
      <c r="AU6944" s="78"/>
      <c r="AV6944" s="78"/>
      <c r="AW6944" s="77"/>
      <c r="AX6944" s="144"/>
      <c r="AY6944" s="144"/>
      <c r="AZ6944" s="144"/>
      <c r="BA6944" s="54"/>
      <c r="BB6944" s="54"/>
    </row>
    <row r="6945" spans="2:54" x14ac:dyDescent="0.25">
      <c r="B6945" s="77"/>
      <c r="C6945" s="77"/>
      <c r="D6945" s="77"/>
      <c r="E6945" s="77"/>
      <c r="F6945" s="77"/>
      <c r="G6945" s="77"/>
      <c r="I6945" s="78"/>
      <c r="K6945" s="78"/>
      <c r="L6945" s="77"/>
      <c r="M6945" s="78"/>
      <c r="N6945" s="78"/>
      <c r="O6945" s="78"/>
      <c r="P6945" s="78"/>
      <c r="Q6945" s="144"/>
      <c r="R6945" s="78"/>
      <c r="S6945" s="78"/>
      <c r="T6945" s="78"/>
      <c r="U6945" s="78"/>
      <c r="V6945" s="219"/>
      <c r="W6945" s="78"/>
      <c r="X6945" s="78"/>
      <c r="Y6945" s="78"/>
      <c r="Z6945" s="78"/>
      <c r="AA6945" s="77"/>
      <c r="AB6945" s="77"/>
      <c r="AC6945" s="78"/>
      <c r="AD6945" s="104"/>
      <c r="AE6945" s="78"/>
      <c r="AF6945" s="104"/>
      <c r="AG6945" s="78"/>
      <c r="AH6945" s="104"/>
      <c r="AI6945" s="78"/>
      <c r="AJ6945" s="104"/>
      <c r="AK6945" s="78"/>
      <c r="AL6945" s="78"/>
      <c r="AM6945" s="8"/>
      <c r="AN6945" s="78"/>
      <c r="AO6945" s="78"/>
      <c r="AP6945" s="78"/>
      <c r="AQ6945" s="78"/>
      <c r="AR6945" s="78"/>
      <c r="AS6945" s="78"/>
      <c r="AT6945" s="78"/>
      <c r="AU6945" s="78"/>
      <c r="AV6945" s="78"/>
      <c r="AW6945" s="77"/>
      <c r="AX6945" s="144"/>
      <c r="AY6945" s="144"/>
      <c r="AZ6945" s="144"/>
      <c r="BA6945" s="54"/>
      <c r="BB6945" s="54"/>
    </row>
    <row r="6946" spans="2:54" x14ac:dyDescent="0.25">
      <c r="B6946" s="77"/>
      <c r="C6946" s="77"/>
      <c r="D6946" s="77"/>
      <c r="E6946" s="77"/>
      <c r="F6946" s="77"/>
      <c r="G6946" s="77"/>
      <c r="I6946" s="78"/>
      <c r="K6946" s="78"/>
      <c r="L6946" s="77"/>
      <c r="M6946" s="78"/>
      <c r="N6946" s="78"/>
      <c r="O6946" s="78"/>
      <c r="P6946" s="78"/>
      <c r="Q6946" s="144"/>
      <c r="R6946" s="78"/>
      <c r="S6946" s="78"/>
      <c r="T6946" s="78"/>
      <c r="U6946" s="78"/>
      <c r="V6946" s="219"/>
      <c r="W6946" s="78"/>
      <c r="X6946" s="78"/>
      <c r="Y6946" s="78"/>
      <c r="Z6946" s="78"/>
      <c r="AA6946" s="77"/>
      <c r="AB6946" s="77"/>
      <c r="AC6946" s="78"/>
      <c r="AD6946" s="104"/>
      <c r="AE6946" s="78"/>
      <c r="AF6946" s="104"/>
      <c r="AG6946" s="78"/>
      <c r="AH6946" s="104"/>
      <c r="AI6946" s="78"/>
      <c r="AJ6946" s="104"/>
      <c r="AK6946" s="78"/>
      <c r="AL6946" s="78"/>
      <c r="AM6946" s="8"/>
      <c r="AN6946" s="78"/>
      <c r="AO6946" s="78"/>
      <c r="AP6946" s="78"/>
      <c r="AQ6946" s="78"/>
      <c r="AR6946" s="78"/>
      <c r="AS6946" s="78"/>
      <c r="AT6946" s="78"/>
      <c r="AU6946" s="78"/>
      <c r="AV6946" s="78"/>
      <c r="AW6946" s="77"/>
      <c r="AX6946" s="144"/>
      <c r="AY6946" s="144"/>
      <c r="AZ6946" s="144"/>
      <c r="BA6946" s="54"/>
      <c r="BB6946" s="54"/>
    </row>
    <row r="6947" spans="2:54" x14ac:dyDescent="0.25">
      <c r="B6947" s="77"/>
      <c r="C6947" s="77"/>
      <c r="D6947" s="77"/>
      <c r="E6947" s="77"/>
      <c r="F6947" s="77"/>
      <c r="G6947" s="77"/>
      <c r="I6947" s="78"/>
      <c r="K6947" s="78"/>
      <c r="L6947" s="77"/>
      <c r="M6947" s="78"/>
      <c r="N6947" s="78"/>
      <c r="O6947" s="78"/>
      <c r="P6947" s="78"/>
      <c r="Q6947" s="144"/>
      <c r="R6947" s="78"/>
      <c r="S6947" s="78"/>
      <c r="T6947" s="78"/>
      <c r="U6947" s="78"/>
      <c r="V6947" s="219"/>
      <c r="W6947" s="78"/>
      <c r="X6947" s="78"/>
      <c r="Y6947" s="78"/>
      <c r="Z6947" s="78"/>
      <c r="AA6947" s="77"/>
      <c r="AB6947" s="77"/>
      <c r="AC6947" s="78"/>
      <c r="AD6947" s="104"/>
      <c r="AE6947" s="78"/>
      <c r="AF6947" s="104"/>
      <c r="AG6947" s="78"/>
      <c r="AH6947" s="104"/>
      <c r="AI6947" s="78"/>
      <c r="AJ6947" s="104"/>
      <c r="AK6947" s="78"/>
      <c r="AL6947" s="78"/>
      <c r="AM6947" s="8"/>
      <c r="AN6947" s="78"/>
      <c r="AO6947" s="78"/>
      <c r="AP6947" s="78"/>
      <c r="AQ6947" s="78"/>
      <c r="AR6947" s="78"/>
      <c r="AS6947" s="78"/>
      <c r="AT6947" s="78"/>
      <c r="AU6947" s="78"/>
      <c r="AV6947" s="78"/>
      <c r="AW6947" s="77"/>
      <c r="AX6947" s="144"/>
      <c r="AY6947" s="144"/>
      <c r="AZ6947" s="144"/>
      <c r="BA6947" s="54"/>
      <c r="BB6947" s="54"/>
    </row>
    <row r="6948" spans="2:54" x14ac:dyDescent="0.25">
      <c r="B6948" s="77"/>
      <c r="C6948" s="77"/>
      <c r="D6948" s="77"/>
      <c r="E6948" s="77"/>
      <c r="F6948" s="77"/>
      <c r="G6948" s="77"/>
      <c r="I6948" s="78"/>
      <c r="K6948" s="78"/>
      <c r="L6948" s="77"/>
      <c r="M6948" s="78"/>
      <c r="N6948" s="78"/>
      <c r="O6948" s="78"/>
      <c r="P6948" s="78"/>
      <c r="Q6948" s="144"/>
      <c r="R6948" s="78"/>
      <c r="S6948" s="78"/>
      <c r="T6948" s="78"/>
      <c r="U6948" s="78"/>
      <c r="V6948" s="219"/>
      <c r="W6948" s="78"/>
      <c r="X6948" s="78"/>
      <c r="Y6948" s="78"/>
      <c r="Z6948" s="78"/>
      <c r="AA6948" s="77"/>
      <c r="AB6948" s="77"/>
      <c r="AC6948" s="78"/>
      <c r="AD6948" s="104"/>
      <c r="AE6948" s="78"/>
      <c r="AF6948" s="104"/>
      <c r="AG6948" s="78"/>
      <c r="AH6948" s="104"/>
      <c r="AI6948" s="78"/>
      <c r="AJ6948" s="104"/>
      <c r="AK6948" s="78"/>
      <c r="AL6948" s="78"/>
      <c r="AM6948" s="8"/>
      <c r="AN6948" s="78"/>
      <c r="AO6948" s="78"/>
      <c r="AP6948" s="78"/>
      <c r="AQ6948" s="78"/>
      <c r="AR6948" s="78"/>
      <c r="AS6948" s="78"/>
      <c r="AT6948" s="78"/>
      <c r="AU6948" s="78"/>
      <c r="AV6948" s="78"/>
      <c r="AW6948" s="77"/>
      <c r="AX6948" s="144"/>
      <c r="AY6948" s="144"/>
      <c r="AZ6948" s="144"/>
      <c r="BA6948" s="54"/>
      <c r="BB6948" s="54"/>
    </row>
    <row r="6949" spans="2:54" x14ac:dyDescent="0.25">
      <c r="B6949" s="77"/>
      <c r="C6949" s="77"/>
      <c r="D6949" s="77"/>
      <c r="E6949" s="77"/>
      <c r="F6949" s="77"/>
      <c r="G6949" s="77"/>
      <c r="I6949" s="78"/>
      <c r="K6949" s="78"/>
      <c r="L6949" s="77"/>
      <c r="M6949" s="78"/>
      <c r="N6949" s="78"/>
      <c r="O6949" s="78"/>
      <c r="P6949" s="78"/>
      <c r="Q6949" s="144"/>
      <c r="R6949" s="78"/>
      <c r="S6949" s="78"/>
      <c r="T6949" s="78"/>
      <c r="U6949" s="78"/>
      <c r="V6949" s="219"/>
      <c r="W6949" s="78"/>
      <c r="X6949" s="78"/>
      <c r="Y6949" s="78"/>
      <c r="Z6949" s="78"/>
      <c r="AA6949" s="77"/>
      <c r="AB6949" s="77"/>
      <c r="AC6949" s="78"/>
      <c r="AD6949" s="104"/>
      <c r="AE6949" s="78"/>
      <c r="AF6949" s="104"/>
      <c r="AG6949" s="78"/>
      <c r="AH6949" s="104"/>
      <c r="AI6949" s="78"/>
      <c r="AJ6949" s="104"/>
      <c r="AK6949" s="78"/>
      <c r="AL6949" s="78"/>
      <c r="AM6949" s="8"/>
      <c r="AN6949" s="78"/>
      <c r="AO6949" s="78"/>
      <c r="AP6949" s="78"/>
      <c r="AQ6949" s="78"/>
      <c r="AR6949" s="78"/>
      <c r="AS6949" s="78"/>
      <c r="AT6949" s="78"/>
      <c r="AU6949" s="78"/>
      <c r="AV6949" s="78"/>
      <c r="AW6949" s="77"/>
      <c r="AX6949" s="144"/>
      <c r="AY6949" s="144"/>
      <c r="AZ6949" s="144"/>
      <c r="BA6949" s="54"/>
      <c r="BB6949" s="54"/>
    </row>
    <row r="6950" spans="2:54" x14ac:dyDescent="0.25">
      <c r="B6950" s="77"/>
      <c r="C6950" s="77"/>
      <c r="D6950" s="77"/>
      <c r="E6950" s="77"/>
      <c r="F6950" s="77"/>
      <c r="G6950" s="77"/>
      <c r="I6950" s="78"/>
      <c r="K6950" s="78"/>
      <c r="L6950" s="77"/>
      <c r="M6950" s="78"/>
      <c r="N6950" s="78"/>
      <c r="O6950" s="78"/>
      <c r="P6950" s="78"/>
      <c r="Q6950" s="144"/>
      <c r="R6950" s="78"/>
      <c r="S6950" s="78"/>
      <c r="T6950" s="78"/>
      <c r="U6950" s="78"/>
      <c r="V6950" s="219"/>
      <c r="W6950" s="78"/>
      <c r="X6950" s="78"/>
      <c r="Y6950" s="78"/>
      <c r="Z6950" s="78"/>
      <c r="AA6950" s="77"/>
      <c r="AB6950" s="77"/>
      <c r="AC6950" s="78"/>
      <c r="AD6950" s="104"/>
      <c r="AE6950" s="78"/>
      <c r="AF6950" s="104"/>
      <c r="AG6950" s="78"/>
      <c r="AH6950" s="104"/>
      <c r="AI6950" s="78"/>
      <c r="AJ6950" s="104"/>
      <c r="AK6950" s="78"/>
      <c r="AL6950" s="78"/>
      <c r="AM6950" s="8"/>
      <c r="AN6950" s="78"/>
      <c r="AO6950" s="78"/>
      <c r="AP6950" s="78"/>
      <c r="AQ6950" s="78"/>
      <c r="AR6950" s="78"/>
      <c r="AS6950" s="78"/>
      <c r="AT6950" s="78"/>
      <c r="AU6950" s="78"/>
      <c r="AV6950" s="78"/>
      <c r="AW6950" s="77"/>
      <c r="AX6950" s="144"/>
      <c r="AY6950" s="144"/>
      <c r="AZ6950" s="144"/>
      <c r="BA6950" s="54"/>
      <c r="BB6950" s="54"/>
    </row>
    <row r="6951" spans="2:54" x14ac:dyDescent="0.25">
      <c r="B6951" s="77"/>
      <c r="C6951" s="77"/>
      <c r="D6951" s="77"/>
      <c r="E6951" s="77"/>
      <c r="F6951" s="77"/>
      <c r="G6951" s="77"/>
      <c r="I6951" s="78"/>
      <c r="K6951" s="78"/>
      <c r="L6951" s="77"/>
      <c r="M6951" s="78"/>
      <c r="N6951" s="78"/>
      <c r="O6951" s="78"/>
      <c r="P6951" s="78"/>
      <c r="Q6951" s="144"/>
      <c r="R6951" s="78"/>
      <c r="S6951" s="78"/>
      <c r="T6951" s="78"/>
      <c r="U6951" s="78"/>
      <c r="V6951" s="219"/>
      <c r="W6951" s="78"/>
      <c r="X6951" s="78"/>
      <c r="Y6951" s="78"/>
      <c r="Z6951" s="78"/>
      <c r="AA6951" s="77"/>
      <c r="AB6951" s="77"/>
      <c r="AC6951" s="78"/>
      <c r="AD6951" s="104"/>
      <c r="AE6951" s="78"/>
      <c r="AF6951" s="104"/>
      <c r="AG6951" s="78"/>
      <c r="AH6951" s="104"/>
      <c r="AI6951" s="78"/>
      <c r="AJ6951" s="104"/>
      <c r="AK6951" s="78"/>
      <c r="AL6951" s="78"/>
      <c r="AM6951" s="8"/>
      <c r="AN6951" s="78"/>
      <c r="AO6951" s="78"/>
      <c r="AP6951" s="78"/>
      <c r="AQ6951" s="78"/>
      <c r="AR6951" s="78"/>
      <c r="AS6951" s="78"/>
      <c r="AT6951" s="78"/>
      <c r="AU6951" s="78"/>
      <c r="AV6951" s="78"/>
      <c r="AW6951" s="77"/>
      <c r="AX6951" s="144"/>
      <c r="AY6951" s="144"/>
      <c r="AZ6951" s="144"/>
      <c r="BA6951" s="54"/>
      <c r="BB6951" s="54"/>
    </row>
    <row r="6952" spans="2:54" x14ac:dyDescent="0.25">
      <c r="B6952" s="77"/>
      <c r="C6952" s="77"/>
      <c r="D6952" s="77"/>
      <c r="E6952" s="77"/>
      <c r="F6952" s="77"/>
      <c r="G6952" s="77"/>
      <c r="I6952" s="78"/>
      <c r="K6952" s="78"/>
      <c r="L6952" s="77"/>
      <c r="M6952" s="78"/>
      <c r="N6952" s="78"/>
      <c r="O6952" s="78"/>
      <c r="P6952" s="78"/>
      <c r="Q6952" s="144"/>
      <c r="R6952" s="78"/>
      <c r="S6952" s="78"/>
      <c r="T6952" s="78"/>
      <c r="U6952" s="78"/>
      <c r="V6952" s="219"/>
      <c r="W6952" s="78"/>
      <c r="X6952" s="78"/>
      <c r="Y6952" s="78"/>
      <c r="Z6952" s="78"/>
      <c r="AA6952" s="77"/>
      <c r="AB6952" s="77"/>
      <c r="AC6952" s="78"/>
      <c r="AD6952" s="104"/>
      <c r="AE6952" s="78"/>
      <c r="AF6952" s="104"/>
      <c r="AG6952" s="78"/>
      <c r="AH6952" s="104"/>
      <c r="AI6952" s="78"/>
      <c r="AJ6952" s="104"/>
      <c r="AK6952" s="78"/>
      <c r="AL6952" s="78"/>
      <c r="AM6952" s="8"/>
      <c r="AN6952" s="78"/>
      <c r="AO6952" s="78"/>
      <c r="AP6952" s="78"/>
      <c r="AQ6952" s="78"/>
      <c r="AR6952" s="78"/>
      <c r="AS6952" s="78"/>
      <c r="AT6952" s="78"/>
      <c r="AU6952" s="78"/>
      <c r="AV6952" s="78"/>
      <c r="AW6952" s="77"/>
      <c r="AX6952" s="144"/>
      <c r="AY6952" s="144"/>
      <c r="AZ6952" s="144"/>
      <c r="BA6952" s="54"/>
      <c r="BB6952" s="54"/>
    </row>
    <row r="6953" spans="2:54" x14ac:dyDescent="0.25">
      <c r="B6953" s="77"/>
      <c r="C6953" s="77"/>
      <c r="D6953" s="77"/>
      <c r="E6953" s="77"/>
      <c r="F6953" s="77"/>
      <c r="G6953" s="77"/>
      <c r="I6953" s="78"/>
      <c r="K6953" s="78"/>
      <c r="L6953" s="77"/>
      <c r="M6953" s="78"/>
      <c r="N6953" s="78"/>
      <c r="O6953" s="78"/>
      <c r="P6953" s="78"/>
      <c r="Q6953" s="144"/>
      <c r="R6953" s="78"/>
      <c r="S6953" s="78"/>
      <c r="T6953" s="78"/>
      <c r="U6953" s="78"/>
      <c r="V6953" s="219"/>
      <c r="W6953" s="78"/>
      <c r="X6953" s="78"/>
      <c r="Y6953" s="78"/>
      <c r="Z6953" s="78"/>
      <c r="AA6953" s="77"/>
      <c r="AB6953" s="77"/>
      <c r="AC6953" s="78"/>
      <c r="AD6953" s="104"/>
      <c r="AE6953" s="78"/>
      <c r="AF6953" s="104"/>
      <c r="AG6953" s="78"/>
      <c r="AH6953" s="104"/>
      <c r="AI6953" s="78"/>
      <c r="AJ6953" s="104"/>
      <c r="AK6953" s="78"/>
      <c r="AL6953" s="78"/>
      <c r="AM6953" s="8"/>
      <c r="AN6953" s="78"/>
      <c r="AO6953" s="78"/>
      <c r="AP6953" s="78"/>
      <c r="AQ6953" s="78"/>
      <c r="AR6953" s="78"/>
      <c r="AS6953" s="78"/>
      <c r="AT6953" s="78"/>
      <c r="AU6953" s="78"/>
      <c r="AV6953" s="78"/>
      <c r="AW6953" s="77"/>
      <c r="AX6953" s="144"/>
      <c r="AY6953" s="144"/>
      <c r="AZ6953" s="144"/>
      <c r="BA6953" s="54"/>
      <c r="BB6953" s="54"/>
    </row>
    <row r="6954" spans="2:54" x14ac:dyDescent="0.25">
      <c r="B6954" s="77"/>
      <c r="C6954" s="77"/>
      <c r="D6954" s="77"/>
      <c r="E6954" s="77"/>
      <c r="F6954" s="77"/>
      <c r="G6954" s="77"/>
      <c r="I6954" s="78"/>
      <c r="K6954" s="78"/>
      <c r="L6954" s="77"/>
      <c r="M6954" s="78"/>
      <c r="N6954" s="78"/>
      <c r="O6954" s="78"/>
      <c r="P6954" s="78"/>
      <c r="Q6954" s="144"/>
      <c r="R6954" s="78"/>
      <c r="S6954" s="78"/>
      <c r="T6954" s="78"/>
      <c r="U6954" s="78"/>
      <c r="V6954" s="219"/>
      <c r="W6954" s="78"/>
      <c r="X6954" s="78"/>
      <c r="Y6954" s="78"/>
      <c r="Z6954" s="78"/>
      <c r="AA6954" s="77"/>
      <c r="AB6954" s="77"/>
      <c r="AC6954" s="78"/>
      <c r="AD6954" s="104"/>
      <c r="AE6954" s="78"/>
      <c r="AF6954" s="104"/>
      <c r="AG6954" s="78"/>
      <c r="AH6954" s="104"/>
      <c r="AI6954" s="78"/>
      <c r="AJ6954" s="104"/>
      <c r="AK6954" s="78"/>
      <c r="AL6954" s="78"/>
      <c r="AM6954" s="8"/>
      <c r="AN6954" s="78"/>
      <c r="AO6954" s="78"/>
      <c r="AP6954" s="78"/>
      <c r="AQ6954" s="78"/>
      <c r="AR6954" s="78"/>
      <c r="AS6954" s="78"/>
      <c r="AT6954" s="78"/>
      <c r="AU6954" s="78"/>
      <c r="AV6954" s="78"/>
      <c r="AW6954" s="77"/>
      <c r="AX6954" s="144"/>
      <c r="AY6954" s="144"/>
      <c r="AZ6954" s="144"/>
      <c r="BA6954" s="54"/>
      <c r="BB6954" s="54"/>
    </row>
    <row r="6955" spans="2:54" x14ac:dyDescent="0.25">
      <c r="B6955" s="77"/>
      <c r="C6955" s="77"/>
      <c r="D6955" s="77"/>
      <c r="E6955" s="77"/>
      <c r="F6955" s="77"/>
      <c r="G6955" s="77"/>
      <c r="I6955" s="78"/>
      <c r="K6955" s="78"/>
      <c r="L6955" s="77"/>
      <c r="M6955" s="78"/>
      <c r="N6955" s="78"/>
      <c r="O6955" s="78"/>
      <c r="P6955" s="78"/>
      <c r="Q6955" s="144"/>
      <c r="R6955" s="78"/>
      <c r="S6955" s="78"/>
      <c r="T6955" s="78"/>
      <c r="U6955" s="78"/>
      <c r="V6955" s="219"/>
      <c r="W6955" s="78"/>
      <c r="X6955" s="78"/>
      <c r="Y6955" s="78"/>
      <c r="Z6955" s="78"/>
      <c r="AA6955" s="77"/>
      <c r="AB6955" s="77"/>
      <c r="AC6955" s="78"/>
      <c r="AD6955" s="104"/>
      <c r="AE6955" s="78"/>
      <c r="AF6955" s="104"/>
      <c r="AG6955" s="78"/>
      <c r="AH6955" s="104"/>
      <c r="AI6955" s="78"/>
      <c r="AJ6955" s="104"/>
      <c r="AK6955" s="78"/>
      <c r="AL6955" s="78"/>
      <c r="AM6955" s="8"/>
      <c r="AN6955" s="78"/>
      <c r="AO6955" s="78"/>
      <c r="AP6955" s="78"/>
      <c r="AQ6955" s="78"/>
      <c r="AR6955" s="78"/>
      <c r="AS6955" s="78"/>
      <c r="AT6955" s="78"/>
      <c r="AU6955" s="78"/>
      <c r="AV6955" s="78"/>
      <c r="AW6955" s="77"/>
      <c r="AX6955" s="144"/>
      <c r="AY6955" s="144"/>
      <c r="AZ6955" s="144"/>
      <c r="BA6955" s="54"/>
      <c r="BB6955" s="54"/>
    </row>
    <row r="6956" spans="2:54" x14ac:dyDescent="0.25">
      <c r="B6956" s="77"/>
      <c r="C6956" s="77"/>
      <c r="D6956" s="77"/>
      <c r="E6956" s="77"/>
      <c r="F6956" s="77"/>
      <c r="G6956" s="77"/>
      <c r="I6956" s="78"/>
      <c r="K6956" s="78"/>
      <c r="L6956" s="77"/>
      <c r="M6956" s="78"/>
      <c r="N6956" s="78"/>
      <c r="O6956" s="78"/>
      <c r="P6956" s="78"/>
      <c r="Q6956" s="144"/>
      <c r="R6956" s="78"/>
      <c r="S6956" s="78"/>
      <c r="T6956" s="78"/>
      <c r="U6956" s="78"/>
      <c r="V6956" s="219"/>
      <c r="W6956" s="78"/>
      <c r="X6956" s="78"/>
      <c r="Y6956" s="78"/>
      <c r="Z6956" s="78"/>
      <c r="AA6956" s="77"/>
      <c r="AB6956" s="77"/>
      <c r="AC6956" s="78"/>
      <c r="AD6956" s="104"/>
      <c r="AE6956" s="78"/>
      <c r="AF6956" s="104"/>
      <c r="AG6956" s="78"/>
      <c r="AH6956" s="104"/>
      <c r="AI6956" s="78"/>
      <c r="AJ6956" s="104"/>
      <c r="AK6956" s="78"/>
      <c r="AL6956" s="78"/>
      <c r="AM6956" s="8"/>
      <c r="AN6956" s="78"/>
      <c r="AO6956" s="78"/>
      <c r="AP6956" s="78"/>
      <c r="AQ6956" s="78"/>
      <c r="AR6956" s="78"/>
      <c r="AS6956" s="78"/>
      <c r="AT6956" s="78"/>
      <c r="AU6956" s="78"/>
      <c r="AV6956" s="78"/>
      <c r="AW6956" s="77"/>
      <c r="AX6956" s="144"/>
      <c r="AY6956" s="144"/>
      <c r="AZ6956" s="144"/>
      <c r="BA6956" s="54"/>
      <c r="BB6956" s="54"/>
    </row>
    <row r="6957" spans="2:54" x14ac:dyDescent="0.25">
      <c r="B6957" s="77"/>
      <c r="C6957" s="77"/>
      <c r="D6957" s="77"/>
      <c r="E6957" s="77"/>
      <c r="F6957" s="77"/>
      <c r="G6957" s="77"/>
      <c r="I6957" s="78"/>
      <c r="K6957" s="78"/>
      <c r="L6957" s="77"/>
      <c r="M6957" s="78"/>
      <c r="N6957" s="78"/>
      <c r="O6957" s="78"/>
      <c r="P6957" s="78"/>
      <c r="Q6957" s="144"/>
      <c r="R6957" s="78"/>
      <c r="S6957" s="78"/>
      <c r="T6957" s="78"/>
      <c r="U6957" s="78"/>
      <c r="V6957" s="219"/>
      <c r="W6957" s="78"/>
      <c r="X6957" s="78"/>
      <c r="Y6957" s="78"/>
      <c r="Z6957" s="78"/>
      <c r="AA6957" s="77"/>
      <c r="AB6957" s="77"/>
      <c r="AC6957" s="78"/>
      <c r="AD6957" s="104"/>
      <c r="AE6957" s="78"/>
      <c r="AF6957" s="104"/>
      <c r="AG6957" s="78"/>
      <c r="AH6957" s="104"/>
      <c r="AI6957" s="78"/>
      <c r="AJ6957" s="104"/>
      <c r="AK6957" s="78"/>
      <c r="AL6957" s="78"/>
      <c r="AM6957" s="8"/>
      <c r="AN6957" s="78"/>
      <c r="AO6957" s="78"/>
      <c r="AP6957" s="78"/>
      <c r="AQ6957" s="78"/>
      <c r="AR6957" s="78"/>
      <c r="AS6957" s="78"/>
      <c r="AT6957" s="78"/>
      <c r="AU6957" s="78"/>
      <c r="AV6957" s="78"/>
      <c r="AW6957" s="77"/>
      <c r="AX6957" s="144"/>
      <c r="AY6957" s="144"/>
      <c r="AZ6957" s="144"/>
      <c r="BA6957" s="54"/>
      <c r="BB6957" s="54"/>
    </row>
    <row r="6958" spans="2:54" x14ac:dyDescent="0.25">
      <c r="B6958" s="77"/>
      <c r="C6958" s="77"/>
      <c r="D6958" s="77"/>
      <c r="E6958" s="77"/>
      <c r="F6958" s="77"/>
      <c r="G6958" s="77"/>
      <c r="I6958" s="78"/>
      <c r="K6958" s="78"/>
      <c r="L6958" s="77"/>
      <c r="M6958" s="78"/>
      <c r="N6958" s="78"/>
      <c r="O6958" s="78"/>
      <c r="P6958" s="78"/>
      <c r="Q6958" s="144"/>
      <c r="R6958" s="78"/>
      <c r="S6958" s="78"/>
      <c r="T6958" s="78"/>
      <c r="U6958" s="78"/>
      <c r="V6958" s="219"/>
      <c r="W6958" s="78"/>
      <c r="X6958" s="78"/>
      <c r="Y6958" s="78"/>
      <c r="Z6958" s="78"/>
      <c r="AA6958" s="77"/>
      <c r="AB6958" s="77"/>
      <c r="AC6958" s="78"/>
      <c r="AD6958" s="104"/>
      <c r="AE6958" s="78"/>
      <c r="AF6958" s="104"/>
      <c r="AG6958" s="78"/>
      <c r="AH6958" s="104"/>
      <c r="AI6958" s="78"/>
      <c r="AJ6958" s="104"/>
      <c r="AK6958" s="78"/>
      <c r="AL6958" s="78"/>
      <c r="AM6958" s="8"/>
      <c r="AN6958" s="78"/>
      <c r="AO6958" s="78"/>
      <c r="AP6958" s="78"/>
      <c r="AQ6958" s="78"/>
      <c r="AR6958" s="78"/>
      <c r="AS6958" s="78"/>
      <c r="AT6958" s="78"/>
      <c r="AU6958" s="78"/>
      <c r="AV6958" s="78"/>
      <c r="AW6958" s="77"/>
      <c r="AX6958" s="144"/>
      <c r="AY6958" s="144"/>
      <c r="AZ6958" s="144"/>
      <c r="BA6958" s="54"/>
      <c r="BB6958" s="54"/>
    </row>
    <row r="6959" spans="2:54" x14ac:dyDescent="0.25">
      <c r="B6959" s="77"/>
      <c r="C6959" s="77"/>
      <c r="D6959" s="77"/>
      <c r="E6959" s="77"/>
      <c r="F6959" s="77"/>
      <c r="G6959" s="77"/>
      <c r="I6959" s="78"/>
      <c r="K6959" s="78"/>
      <c r="L6959" s="77"/>
      <c r="M6959" s="78"/>
      <c r="N6959" s="78"/>
      <c r="O6959" s="78"/>
      <c r="P6959" s="78"/>
      <c r="Q6959" s="144"/>
      <c r="R6959" s="78"/>
      <c r="S6959" s="78"/>
      <c r="T6959" s="78"/>
      <c r="U6959" s="78"/>
      <c r="V6959" s="219"/>
      <c r="W6959" s="78"/>
      <c r="X6959" s="78"/>
      <c r="Y6959" s="78"/>
      <c r="Z6959" s="78"/>
      <c r="AA6959" s="77"/>
      <c r="AB6959" s="77"/>
      <c r="AC6959" s="78"/>
      <c r="AD6959" s="104"/>
      <c r="AE6959" s="78"/>
      <c r="AF6959" s="104"/>
      <c r="AG6959" s="78"/>
      <c r="AH6959" s="104"/>
      <c r="AI6959" s="78"/>
      <c r="AJ6959" s="104"/>
      <c r="AK6959" s="78"/>
      <c r="AL6959" s="78"/>
      <c r="AM6959" s="8"/>
      <c r="AN6959" s="78"/>
      <c r="AO6959" s="78"/>
      <c r="AP6959" s="78"/>
      <c r="AQ6959" s="78"/>
      <c r="AR6959" s="78"/>
      <c r="AS6959" s="78"/>
      <c r="AT6959" s="78"/>
      <c r="AU6959" s="78"/>
      <c r="AV6959" s="78"/>
      <c r="AW6959" s="77"/>
      <c r="AX6959" s="144"/>
      <c r="AY6959" s="144"/>
      <c r="AZ6959" s="144"/>
      <c r="BA6959" s="54"/>
      <c r="BB6959" s="54"/>
    </row>
    <row r="6960" spans="2:54" x14ac:dyDescent="0.25">
      <c r="B6960" s="77"/>
      <c r="C6960" s="77"/>
      <c r="D6960" s="77"/>
      <c r="E6960" s="77"/>
      <c r="F6960" s="77"/>
      <c r="G6960" s="77"/>
      <c r="I6960" s="78"/>
      <c r="K6960" s="78"/>
      <c r="L6960" s="77"/>
      <c r="M6960" s="78"/>
      <c r="N6960" s="78"/>
      <c r="O6960" s="78"/>
      <c r="P6960" s="78"/>
      <c r="Q6960" s="144"/>
      <c r="R6960" s="78"/>
      <c r="S6960" s="78"/>
      <c r="T6960" s="78"/>
      <c r="U6960" s="78"/>
      <c r="V6960" s="219"/>
      <c r="W6960" s="78"/>
      <c r="X6960" s="78"/>
      <c r="Y6960" s="78"/>
      <c r="Z6960" s="78"/>
      <c r="AA6960" s="77"/>
      <c r="AB6960" s="77"/>
      <c r="AC6960" s="78"/>
      <c r="AD6960" s="104"/>
      <c r="AE6960" s="78"/>
      <c r="AF6960" s="104"/>
      <c r="AG6960" s="78"/>
      <c r="AH6960" s="104"/>
      <c r="AI6960" s="78"/>
      <c r="AJ6960" s="104"/>
      <c r="AK6960" s="78"/>
      <c r="AL6960" s="78"/>
      <c r="AM6960" s="8"/>
      <c r="AN6960" s="78"/>
      <c r="AO6960" s="78"/>
      <c r="AP6960" s="78"/>
      <c r="AQ6960" s="78"/>
      <c r="AR6960" s="78"/>
      <c r="AS6960" s="78"/>
      <c r="AT6960" s="78"/>
      <c r="AU6960" s="78"/>
      <c r="AV6960" s="78"/>
      <c r="AW6960" s="77"/>
      <c r="AX6960" s="144"/>
      <c r="AY6960" s="144"/>
      <c r="AZ6960" s="144"/>
      <c r="BA6960" s="54"/>
      <c r="BB6960" s="54"/>
    </row>
    <row r="6961" spans="2:54" x14ac:dyDescent="0.25">
      <c r="B6961" s="77"/>
      <c r="C6961" s="77"/>
      <c r="D6961" s="77"/>
      <c r="E6961" s="77"/>
      <c r="F6961" s="77"/>
      <c r="G6961" s="77"/>
      <c r="I6961" s="78"/>
      <c r="K6961" s="78"/>
      <c r="L6961" s="77"/>
      <c r="M6961" s="78"/>
      <c r="N6961" s="78"/>
      <c r="O6961" s="78"/>
      <c r="P6961" s="78"/>
      <c r="Q6961" s="144"/>
      <c r="R6961" s="78"/>
      <c r="S6961" s="78"/>
      <c r="T6961" s="78"/>
      <c r="U6961" s="78"/>
      <c r="V6961" s="219"/>
      <c r="W6961" s="78"/>
      <c r="X6961" s="78"/>
      <c r="Y6961" s="78"/>
      <c r="Z6961" s="78"/>
      <c r="AA6961" s="77"/>
      <c r="AB6961" s="77"/>
      <c r="AC6961" s="78"/>
      <c r="AD6961" s="104"/>
      <c r="AE6961" s="78"/>
      <c r="AF6961" s="104"/>
      <c r="AG6961" s="78"/>
      <c r="AH6961" s="104"/>
      <c r="AI6961" s="78"/>
      <c r="AJ6961" s="104"/>
      <c r="AK6961" s="78"/>
      <c r="AL6961" s="78"/>
      <c r="AM6961" s="8"/>
      <c r="AN6961" s="78"/>
      <c r="AO6961" s="78"/>
      <c r="AP6961" s="78"/>
      <c r="AQ6961" s="78"/>
      <c r="AR6961" s="78"/>
      <c r="AS6961" s="78"/>
      <c r="AT6961" s="78"/>
      <c r="AU6961" s="78"/>
      <c r="AV6961" s="78"/>
      <c r="AW6961" s="77"/>
      <c r="AX6961" s="144"/>
      <c r="AY6961" s="144"/>
      <c r="AZ6961" s="144"/>
      <c r="BA6961" s="54"/>
      <c r="BB6961" s="54"/>
    </row>
    <row r="6962" spans="2:54" x14ac:dyDescent="0.25">
      <c r="B6962" s="77"/>
      <c r="C6962" s="77"/>
      <c r="D6962" s="77"/>
      <c r="E6962" s="77"/>
      <c r="F6962" s="77"/>
      <c r="G6962" s="77"/>
      <c r="I6962" s="78"/>
      <c r="K6962" s="78"/>
      <c r="L6962" s="77"/>
      <c r="M6962" s="78"/>
      <c r="N6962" s="78"/>
      <c r="O6962" s="78"/>
      <c r="P6962" s="78"/>
      <c r="Q6962" s="144"/>
      <c r="R6962" s="78"/>
      <c r="S6962" s="78"/>
      <c r="T6962" s="78"/>
      <c r="U6962" s="78"/>
      <c r="V6962" s="219"/>
      <c r="W6962" s="78"/>
      <c r="X6962" s="78"/>
      <c r="Y6962" s="78"/>
      <c r="Z6962" s="78"/>
      <c r="AA6962" s="77"/>
      <c r="AB6962" s="77"/>
      <c r="AC6962" s="78"/>
      <c r="AD6962" s="104"/>
      <c r="AE6962" s="78"/>
      <c r="AF6962" s="104"/>
      <c r="AG6962" s="78"/>
      <c r="AH6962" s="104"/>
      <c r="AI6962" s="78"/>
      <c r="AJ6962" s="104"/>
      <c r="AK6962" s="78"/>
      <c r="AL6962" s="78"/>
      <c r="AM6962" s="8"/>
      <c r="AN6962" s="78"/>
      <c r="AO6962" s="78"/>
      <c r="AP6962" s="78"/>
      <c r="AQ6962" s="78"/>
      <c r="AR6962" s="78"/>
      <c r="AS6962" s="78"/>
      <c r="AT6962" s="78"/>
      <c r="AU6962" s="78"/>
      <c r="AV6962" s="78"/>
      <c r="AW6962" s="77"/>
      <c r="AX6962" s="144"/>
      <c r="AY6962" s="144"/>
      <c r="AZ6962" s="144"/>
      <c r="BA6962" s="54"/>
      <c r="BB6962" s="54"/>
    </row>
    <row r="6963" spans="2:54" x14ac:dyDescent="0.25">
      <c r="B6963" s="77"/>
      <c r="C6963" s="77"/>
      <c r="D6963" s="77"/>
      <c r="E6963" s="77"/>
      <c r="F6963" s="77"/>
      <c r="G6963" s="77"/>
      <c r="I6963" s="78"/>
      <c r="K6963" s="78"/>
      <c r="L6963" s="77"/>
      <c r="M6963" s="78"/>
      <c r="N6963" s="78"/>
      <c r="O6963" s="78"/>
      <c r="P6963" s="78"/>
      <c r="Q6963" s="144"/>
      <c r="R6963" s="78"/>
      <c r="S6963" s="78"/>
      <c r="T6963" s="78"/>
      <c r="U6963" s="78"/>
      <c r="V6963" s="219"/>
      <c r="W6963" s="78"/>
      <c r="X6963" s="78"/>
      <c r="Y6963" s="78"/>
      <c r="Z6963" s="78"/>
      <c r="AA6963" s="77"/>
      <c r="AB6963" s="77"/>
      <c r="AC6963" s="78"/>
      <c r="AD6963" s="104"/>
      <c r="AE6963" s="78"/>
      <c r="AF6963" s="104"/>
      <c r="AG6963" s="78"/>
      <c r="AH6963" s="104"/>
      <c r="AI6963" s="78"/>
      <c r="AJ6963" s="104"/>
      <c r="AK6963" s="78"/>
      <c r="AL6963" s="78"/>
      <c r="AM6963" s="8"/>
      <c r="AN6963" s="78"/>
      <c r="AO6963" s="78"/>
      <c r="AP6963" s="78"/>
      <c r="AQ6963" s="78"/>
      <c r="AR6963" s="78"/>
      <c r="AS6963" s="78"/>
      <c r="AT6963" s="78"/>
      <c r="AU6963" s="78"/>
      <c r="AV6963" s="78"/>
      <c r="AW6963" s="77"/>
      <c r="AX6963" s="144"/>
      <c r="AY6963" s="144"/>
      <c r="AZ6963" s="144"/>
      <c r="BA6963" s="54"/>
      <c r="BB6963" s="54"/>
    </row>
    <row r="6964" spans="2:54" x14ac:dyDescent="0.25">
      <c r="B6964" s="77"/>
      <c r="C6964" s="77"/>
      <c r="D6964" s="77"/>
      <c r="E6964" s="77"/>
      <c r="F6964" s="77"/>
      <c r="G6964" s="77"/>
      <c r="I6964" s="78"/>
      <c r="K6964" s="78"/>
      <c r="L6964" s="77"/>
      <c r="M6964" s="78"/>
      <c r="N6964" s="78"/>
      <c r="O6964" s="78"/>
      <c r="P6964" s="78"/>
      <c r="Q6964" s="144"/>
      <c r="R6964" s="78"/>
      <c r="S6964" s="78"/>
      <c r="T6964" s="78"/>
      <c r="U6964" s="78"/>
      <c r="V6964" s="219"/>
      <c r="W6964" s="78"/>
      <c r="X6964" s="78"/>
      <c r="Y6964" s="78"/>
      <c r="Z6964" s="78"/>
      <c r="AA6964" s="77"/>
      <c r="AB6964" s="77"/>
      <c r="AC6964" s="78"/>
      <c r="AD6964" s="104"/>
      <c r="AE6964" s="78"/>
      <c r="AF6964" s="104"/>
      <c r="AG6964" s="78"/>
      <c r="AH6964" s="104"/>
      <c r="AI6964" s="78"/>
      <c r="AJ6964" s="104"/>
      <c r="AK6964" s="78"/>
      <c r="AL6964" s="78"/>
      <c r="AM6964" s="8"/>
      <c r="AN6964" s="78"/>
      <c r="AO6964" s="78"/>
      <c r="AP6964" s="78"/>
      <c r="AQ6964" s="78"/>
      <c r="AR6964" s="78"/>
      <c r="AS6964" s="78"/>
      <c r="AT6964" s="78"/>
      <c r="AU6964" s="78"/>
      <c r="AV6964" s="78"/>
      <c r="AW6964" s="77"/>
      <c r="AX6964" s="144"/>
      <c r="AY6964" s="144"/>
      <c r="AZ6964" s="144"/>
      <c r="BA6964" s="54"/>
      <c r="BB6964" s="54"/>
    </row>
    <row r="6965" spans="2:54" x14ac:dyDescent="0.25">
      <c r="B6965" s="77"/>
      <c r="C6965" s="77"/>
      <c r="D6965" s="77"/>
      <c r="E6965" s="77"/>
      <c r="F6965" s="77"/>
      <c r="G6965" s="77"/>
      <c r="I6965" s="78"/>
      <c r="K6965" s="78"/>
      <c r="L6965" s="77"/>
      <c r="M6965" s="78"/>
      <c r="N6965" s="78"/>
      <c r="O6965" s="78"/>
      <c r="P6965" s="78"/>
      <c r="Q6965" s="144"/>
      <c r="R6965" s="78"/>
      <c r="S6965" s="78"/>
      <c r="T6965" s="78"/>
      <c r="U6965" s="78"/>
      <c r="V6965" s="219"/>
      <c r="W6965" s="78"/>
      <c r="X6965" s="78"/>
      <c r="Y6965" s="78"/>
      <c r="Z6965" s="78"/>
      <c r="AA6965" s="77"/>
      <c r="AB6965" s="77"/>
      <c r="AC6965" s="78"/>
      <c r="AD6965" s="104"/>
      <c r="AE6965" s="78"/>
      <c r="AF6965" s="104"/>
      <c r="AG6965" s="78"/>
      <c r="AH6965" s="104"/>
      <c r="AI6965" s="78"/>
      <c r="AJ6965" s="104"/>
      <c r="AK6965" s="78"/>
      <c r="AL6965" s="78"/>
      <c r="AM6965" s="8"/>
      <c r="AN6965" s="78"/>
      <c r="AO6965" s="78"/>
      <c r="AP6965" s="78"/>
      <c r="AQ6965" s="78"/>
      <c r="AR6965" s="78"/>
      <c r="AS6965" s="78"/>
      <c r="AT6965" s="78"/>
      <c r="AU6965" s="78"/>
      <c r="AV6965" s="78"/>
      <c r="AW6965" s="77"/>
      <c r="AX6965" s="144"/>
      <c r="AY6965" s="144"/>
      <c r="AZ6965" s="144"/>
      <c r="BA6965" s="54"/>
      <c r="BB6965" s="54"/>
    </row>
    <row r="6966" spans="2:54" x14ac:dyDescent="0.25">
      <c r="B6966" s="77"/>
      <c r="C6966" s="77"/>
      <c r="D6966" s="77"/>
      <c r="E6966" s="77"/>
      <c r="F6966" s="77"/>
      <c r="G6966" s="77"/>
      <c r="I6966" s="78"/>
      <c r="K6966" s="78"/>
      <c r="L6966" s="77"/>
      <c r="M6966" s="78"/>
      <c r="N6966" s="78"/>
      <c r="O6966" s="78"/>
      <c r="P6966" s="78"/>
      <c r="Q6966" s="144"/>
      <c r="R6966" s="78"/>
      <c r="S6966" s="78"/>
      <c r="T6966" s="78"/>
      <c r="U6966" s="78"/>
      <c r="V6966" s="219"/>
      <c r="W6966" s="78"/>
      <c r="X6966" s="78"/>
      <c r="Y6966" s="78"/>
      <c r="Z6966" s="78"/>
      <c r="AA6966" s="77"/>
      <c r="AB6966" s="77"/>
      <c r="AC6966" s="78"/>
      <c r="AD6966" s="104"/>
      <c r="AE6966" s="78"/>
      <c r="AF6966" s="104"/>
      <c r="AG6966" s="78"/>
      <c r="AH6966" s="104"/>
      <c r="AI6966" s="78"/>
      <c r="AJ6966" s="104"/>
      <c r="AK6966" s="78"/>
      <c r="AL6966" s="78"/>
      <c r="AM6966" s="8"/>
      <c r="AN6966" s="78"/>
      <c r="AO6966" s="78"/>
      <c r="AP6966" s="78"/>
      <c r="AQ6966" s="78"/>
      <c r="AR6966" s="78"/>
      <c r="AS6966" s="78"/>
      <c r="AT6966" s="78"/>
      <c r="AU6966" s="78"/>
      <c r="AV6966" s="78"/>
      <c r="AW6966" s="77"/>
      <c r="AX6966" s="144"/>
      <c r="AY6966" s="144"/>
      <c r="AZ6966" s="144"/>
      <c r="BA6966" s="54"/>
      <c r="BB6966" s="54"/>
    </row>
    <row r="6967" spans="2:54" x14ac:dyDescent="0.25">
      <c r="B6967" s="77"/>
      <c r="C6967" s="77"/>
      <c r="D6967" s="77"/>
      <c r="E6967" s="77"/>
      <c r="F6967" s="77"/>
      <c r="G6967" s="77"/>
      <c r="I6967" s="78"/>
      <c r="K6967" s="78"/>
      <c r="L6967" s="77"/>
      <c r="M6967" s="78"/>
      <c r="N6967" s="78"/>
      <c r="O6967" s="78"/>
      <c r="P6967" s="78"/>
      <c r="Q6967" s="144"/>
      <c r="R6967" s="78"/>
      <c r="S6967" s="78"/>
      <c r="T6967" s="78"/>
      <c r="U6967" s="78"/>
      <c r="V6967" s="219"/>
      <c r="W6967" s="78"/>
      <c r="X6967" s="78"/>
      <c r="Y6967" s="78"/>
      <c r="Z6967" s="78"/>
      <c r="AA6967" s="77"/>
      <c r="AB6967" s="77"/>
      <c r="AC6967" s="78"/>
      <c r="AD6967" s="104"/>
      <c r="AE6967" s="78"/>
      <c r="AF6967" s="104"/>
      <c r="AG6967" s="78"/>
      <c r="AH6967" s="104"/>
      <c r="AI6967" s="78"/>
      <c r="AJ6967" s="104"/>
      <c r="AK6967" s="78"/>
      <c r="AL6967" s="78"/>
      <c r="AM6967" s="8"/>
      <c r="AN6967" s="78"/>
      <c r="AO6967" s="78"/>
      <c r="AP6967" s="78"/>
      <c r="AQ6967" s="78"/>
      <c r="AR6967" s="78"/>
      <c r="AS6967" s="78"/>
      <c r="AT6967" s="78"/>
      <c r="AU6967" s="78"/>
      <c r="AV6967" s="78"/>
      <c r="AW6967" s="77"/>
      <c r="AX6967" s="144"/>
      <c r="AY6967" s="144"/>
      <c r="AZ6967" s="144"/>
      <c r="BA6967" s="54"/>
      <c r="BB6967" s="54"/>
    </row>
    <row r="6968" spans="2:54" x14ac:dyDescent="0.25">
      <c r="B6968" s="77"/>
      <c r="C6968" s="77"/>
      <c r="D6968" s="77"/>
      <c r="E6968" s="77"/>
      <c r="F6968" s="77"/>
      <c r="G6968" s="77"/>
      <c r="I6968" s="78"/>
      <c r="K6968" s="78"/>
      <c r="L6968" s="77"/>
      <c r="M6968" s="78"/>
      <c r="N6968" s="78"/>
      <c r="O6968" s="78"/>
      <c r="P6968" s="78"/>
      <c r="Q6968" s="144"/>
      <c r="R6968" s="78"/>
      <c r="S6968" s="78"/>
      <c r="T6968" s="78"/>
      <c r="U6968" s="78"/>
      <c r="V6968" s="219"/>
      <c r="W6968" s="78"/>
      <c r="X6968" s="78"/>
      <c r="Y6968" s="78"/>
      <c r="Z6968" s="78"/>
      <c r="AA6968" s="77"/>
      <c r="AB6968" s="77"/>
      <c r="AC6968" s="78"/>
      <c r="AD6968" s="104"/>
      <c r="AE6968" s="78"/>
      <c r="AF6968" s="104"/>
      <c r="AG6968" s="78"/>
      <c r="AH6968" s="104"/>
      <c r="AI6968" s="78"/>
      <c r="AJ6968" s="104"/>
      <c r="AK6968" s="78"/>
      <c r="AL6968" s="78"/>
      <c r="AM6968" s="8"/>
      <c r="AN6968" s="78"/>
      <c r="AO6968" s="78"/>
      <c r="AP6968" s="78"/>
      <c r="AQ6968" s="78"/>
      <c r="AR6968" s="78"/>
      <c r="AS6968" s="78"/>
      <c r="AT6968" s="78"/>
      <c r="AU6968" s="78"/>
      <c r="AV6968" s="78"/>
      <c r="AW6968" s="77"/>
      <c r="AX6968" s="144"/>
      <c r="AY6968" s="144"/>
      <c r="AZ6968" s="144"/>
      <c r="BA6968" s="54"/>
      <c r="BB6968" s="54"/>
    </row>
    <row r="6969" spans="2:54" x14ac:dyDescent="0.25">
      <c r="B6969" s="77"/>
      <c r="C6969" s="77"/>
      <c r="D6969" s="77"/>
      <c r="E6969" s="77"/>
      <c r="F6969" s="77"/>
      <c r="G6969" s="77"/>
      <c r="I6969" s="78"/>
      <c r="K6969" s="78"/>
      <c r="L6969" s="77"/>
      <c r="M6969" s="78"/>
      <c r="N6969" s="78"/>
      <c r="O6969" s="78"/>
      <c r="P6969" s="78"/>
      <c r="Q6969" s="144"/>
      <c r="R6969" s="78"/>
      <c r="S6969" s="78"/>
      <c r="T6969" s="78"/>
      <c r="U6969" s="78"/>
      <c r="V6969" s="219"/>
      <c r="W6969" s="78"/>
      <c r="X6969" s="78"/>
      <c r="Y6969" s="78"/>
      <c r="Z6969" s="78"/>
      <c r="AA6969" s="77"/>
      <c r="AB6969" s="77"/>
      <c r="AC6969" s="78"/>
      <c r="AD6969" s="104"/>
      <c r="AE6969" s="78"/>
      <c r="AF6969" s="104"/>
      <c r="AG6969" s="78"/>
      <c r="AH6969" s="104"/>
      <c r="AI6969" s="78"/>
      <c r="AJ6969" s="104"/>
      <c r="AK6969" s="78"/>
      <c r="AL6969" s="78"/>
      <c r="AM6969" s="8"/>
      <c r="AN6969" s="78"/>
      <c r="AO6969" s="78"/>
      <c r="AP6969" s="78"/>
      <c r="AQ6969" s="78"/>
      <c r="AR6969" s="78"/>
      <c r="AS6969" s="78"/>
      <c r="AT6969" s="78"/>
      <c r="AU6969" s="78"/>
      <c r="AV6969" s="78"/>
      <c r="AW6969" s="77"/>
      <c r="AX6969" s="144"/>
      <c r="AY6969" s="144"/>
      <c r="AZ6969" s="144"/>
      <c r="BA6969" s="54"/>
      <c r="BB6969" s="54"/>
    </row>
    <row r="6970" spans="2:54" x14ac:dyDescent="0.25">
      <c r="B6970" s="77"/>
      <c r="C6970" s="77"/>
      <c r="D6970" s="77"/>
      <c r="E6970" s="77"/>
      <c r="F6970" s="77"/>
      <c r="G6970" s="77"/>
      <c r="I6970" s="78"/>
      <c r="K6970" s="78"/>
      <c r="L6970" s="77"/>
      <c r="M6970" s="78"/>
      <c r="N6970" s="78"/>
      <c r="O6970" s="78"/>
      <c r="P6970" s="78"/>
      <c r="Q6970" s="144"/>
      <c r="R6970" s="78"/>
      <c r="S6970" s="78"/>
      <c r="T6970" s="78"/>
      <c r="U6970" s="78"/>
      <c r="V6970" s="219"/>
      <c r="W6970" s="78"/>
      <c r="X6970" s="78"/>
      <c r="Y6970" s="78"/>
      <c r="Z6970" s="78"/>
      <c r="AA6970" s="77"/>
      <c r="AB6970" s="77"/>
      <c r="AC6970" s="78"/>
      <c r="AD6970" s="104"/>
      <c r="AE6970" s="78"/>
      <c r="AF6970" s="104"/>
      <c r="AG6970" s="78"/>
      <c r="AH6970" s="104"/>
      <c r="AI6970" s="78"/>
      <c r="AJ6970" s="104"/>
      <c r="AK6970" s="78"/>
      <c r="AL6970" s="78"/>
      <c r="AM6970" s="8"/>
      <c r="AN6970" s="78"/>
      <c r="AO6970" s="78"/>
      <c r="AP6970" s="78"/>
      <c r="AQ6970" s="78"/>
      <c r="AR6970" s="78"/>
      <c r="AS6970" s="78"/>
      <c r="AT6970" s="78"/>
      <c r="AU6970" s="78"/>
      <c r="AV6970" s="78"/>
      <c r="AW6970" s="77"/>
      <c r="AX6970" s="144"/>
      <c r="AY6970" s="144"/>
      <c r="AZ6970" s="144"/>
      <c r="BA6970" s="54"/>
      <c r="BB6970" s="54"/>
    </row>
    <row r="6971" spans="2:54" x14ac:dyDescent="0.25">
      <c r="B6971" s="77"/>
      <c r="C6971" s="77"/>
      <c r="D6971" s="77"/>
      <c r="E6971" s="77"/>
      <c r="F6971" s="77"/>
      <c r="G6971" s="77"/>
      <c r="I6971" s="78"/>
      <c r="K6971" s="78"/>
      <c r="L6971" s="77"/>
      <c r="M6971" s="78"/>
      <c r="N6971" s="78"/>
      <c r="O6971" s="78"/>
      <c r="P6971" s="78"/>
      <c r="Q6971" s="144"/>
      <c r="R6971" s="78"/>
      <c r="S6971" s="78"/>
      <c r="T6971" s="78"/>
      <c r="U6971" s="78"/>
      <c r="V6971" s="219"/>
      <c r="W6971" s="78"/>
      <c r="X6971" s="78"/>
      <c r="Y6971" s="78"/>
      <c r="Z6971" s="78"/>
      <c r="AA6971" s="77"/>
      <c r="AB6971" s="77"/>
      <c r="AC6971" s="78"/>
      <c r="AD6971" s="104"/>
      <c r="AE6971" s="78"/>
      <c r="AF6971" s="104"/>
      <c r="AG6971" s="78"/>
      <c r="AH6971" s="104"/>
      <c r="AI6971" s="78"/>
      <c r="AJ6971" s="104"/>
      <c r="AK6971" s="78"/>
      <c r="AL6971" s="78"/>
      <c r="AM6971" s="8"/>
      <c r="AN6971" s="78"/>
      <c r="AO6971" s="78"/>
      <c r="AP6971" s="78"/>
      <c r="AQ6971" s="78"/>
      <c r="AR6971" s="78"/>
      <c r="AS6971" s="78"/>
      <c r="AT6971" s="78"/>
      <c r="AU6971" s="78"/>
      <c r="AV6971" s="78"/>
      <c r="AW6971" s="77"/>
      <c r="AX6971" s="144"/>
      <c r="AY6971" s="144"/>
      <c r="AZ6971" s="144"/>
      <c r="BA6971" s="54"/>
      <c r="BB6971" s="54"/>
    </row>
    <row r="6972" spans="2:54" x14ac:dyDescent="0.25">
      <c r="B6972" s="77"/>
      <c r="C6972" s="77"/>
      <c r="D6972" s="77"/>
      <c r="E6972" s="77"/>
      <c r="F6972" s="77"/>
      <c r="G6972" s="77"/>
      <c r="I6972" s="78"/>
      <c r="K6972" s="78"/>
      <c r="L6972" s="77"/>
      <c r="M6972" s="78"/>
      <c r="N6972" s="78"/>
      <c r="O6972" s="78"/>
      <c r="P6972" s="78"/>
      <c r="Q6972" s="144"/>
      <c r="R6972" s="78"/>
      <c r="S6972" s="78"/>
      <c r="T6972" s="78"/>
      <c r="U6972" s="78"/>
      <c r="V6972" s="219"/>
      <c r="W6972" s="78"/>
      <c r="X6972" s="78"/>
      <c r="Y6972" s="78"/>
      <c r="Z6972" s="78"/>
      <c r="AA6972" s="77"/>
      <c r="AB6972" s="77"/>
      <c r="AC6972" s="78"/>
      <c r="AD6972" s="104"/>
      <c r="AE6972" s="78"/>
      <c r="AF6972" s="104"/>
      <c r="AG6972" s="78"/>
      <c r="AH6972" s="104"/>
      <c r="AI6972" s="78"/>
      <c r="AJ6972" s="104"/>
      <c r="AK6972" s="78"/>
      <c r="AL6972" s="78"/>
      <c r="AM6972" s="8"/>
      <c r="AN6972" s="78"/>
      <c r="AO6972" s="78"/>
      <c r="AP6972" s="78"/>
      <c r="AQ6972" s="78"/>
      <c r="AR6972" s="78"/>
      <c r="AS6972" s="78"/>
      <c r="AT6972" s="78"/>
      <c r="AU6972" s="78"/>
      <c r="AV6972" s="78"/>
      <c r="AW6972" s="77"/>
      <c r="AX6972" s="144"/>
      <c r="AY6972" s="144"/>
      <c r="AZ6972" s="144"/>
      <c r="BA6972" s="54"/>
      <c r="BB6972" s="54"/>
    </row>
    <row r="6973" spans="2:54" x14ac:dyDescent="0.25">
      <c r="B6973" s="77"/>
      <c r="C6973" s="77"/>
      <c r="D6973" s="77"/>
      <c r="E6973" s="77"/>
      <c r="F6973" s="77"/>
      <c r="G6973" s="77"/>
      <c r="I6973" s="78"/>
      <c r="K6973" s="78"/>
      <c r="L6973" s="77"/>
      <c r="M6973" s="78"/>
      <c r="N6973" s="78"/>
      <c r="O6973" s="78"/>
      <c r="P6973" s="78"/>
      <c r="Q6973" s="144"/>
      <c r="R6973" s="78"/>
      <c r="S6973" s="78"/>
      <c r="T6973" s="78"/>
      <c r="U6973" s="78"/>
      <c r="V6973" s="219"/>
      <c r="W6973" s="78"/>
      <c r="X6973" s="78"/>
      <c r="Y6973" s="78"/>
      <c r="Z6973" s="78"/>
      <c r="AA6973" s="77"/>
      <c r="AB6973" s="77"/>
      <c r="AC6973" s="78"/>
      <c r="AD6973" s="104"/>
      <c r="AE6973" s="78"/>
      <c r="AF6973" s="104"/>
      <c r="AG6973" s="78"/>
      <c r="AH6973" s="104"/>
      <c r="AI6973" s="78"/>
      <c r="AJ6973" s="104"/>
      <c r="AK6973" s="78"/>
      <c r="AL6973" s="78"/>
      <c r="AM6973" s="8"/>
      <c r="AN6973" s="78"/>
      <c r="AO6973" s="78"/>
      <c r="AP6973" s="78"/>
      <c r="AQ6973" s="78"/>
      <c r="AR6973" s="78"/>
      <c r="AS6973" s="78"/>
      <c r="AT6973" s="78"/>
      <c r="AU6973" s="78"/>
      <c r="AV6973" s="78"/>
      <c r="AW6973" s="77"/>
      <c r="AX6973" s="144"/>
      <c r="AY6973" s="144"/>
      <c r="AZ6973" s="144"/>
      <c r="BA6973" s="54"/>
      <c r="BB6973" s="54"/>
    </row>
    <row r="6974" spans="2:54" x14ac:dyDescent="0.25">
      <c r="B6974" s="77"/>
      <c r="C6974" s="77"/>
      <c r="D6974" s="77"/>
      <c r="E6974" s="77"/>
      <c r="F6974" s="77"/>
      <c r="G6974" s="77"/>
      <c r="I6974" s="78"/>
      <c r="K6974" s="78"/>
      <c r="L6974" s="77"/>
      <c r="M6974" s="78"/>
      <c r="N6974" s="78"/>
      <c r="O6974" s="78"/>
      <c r="P6974" s="78"/>
      <c r="Q6974" s="144"/>
      <c r="R6974" s="78"/>
      <c r="S6974" s="78"/>
      <c r="T6974" s="78"/>
      <c r="U6974" s="78"/>
      <c r="V6974" s="219"/>
      <c r="W6974" s="78"/>
      <c r="X6974" s="78"/>
      <c r="Y6974" s="78"/>
      <c r="Z6974" s="78"/>
      <c r="AA6974" s="77"/>
      <c r="AB6974" s="77"/>
      <c r="AC6974" s="78"/>
      <c r="AD6974" s="104"/>
      <c r="AE6974" s="78"/>
      <c r="AF6974" s="104"/>
      <c r="AG6974" s="78"/>
      <c r="AH6974" s="104"/>
      <c r="AI6974" s="78"/>
      <c r="AJ6974" s="104"/>
      <c r="AK6974" s="78"/>
      <c r="AL6974" s="78"/>
      <c r="AM6974" s="8"/>
      <c r="AN6974" s="78"/>
      <c r="AO6974" s="78"/>
      <c r="AP6974" s="78"/>
      <c r="AQ6974" s="78"/>
      <c r="AR6974" s="78"/>
      <c r="AS6974" s="78"/>
      <c r="AT6974" s="78"/>
      <c r="AU6974" s="78"/>
      <c r="AV6974" s="78"/>
      <c r="AW6974" s="77"/>
      <c r="AX6974" s="144"/>
      <c r="AY6974" s="144"/>
      <c r="AZ6974" s="144"/>
      <c r="BA6974" s="54"/>
      <c r="BB6974" s="54"/>
    </row>
    <row r="6975" spans="2:54" x14ac:dyDescent="0.25">
      <c r="B6975" s="77"/>
      <c r="C6975" s="77"/>
      <c r="D6975" s="77"/>
      <c r="E6975" s="77"/>
      <c r="F6975" s="77"/>
      <c r="G6975" s="77"/>
      <c r="I6975" s="78"/>
      <c r="K6975" s="78"/>
      <c r="L6975" s="77"/>
      <c r="M6975" s="78"/>
      <c r="N6975" s="78"/>
      <c r="O6975" s="78"/>
      <c r="P6975" s="78"/>
      <c r="Q6975" s="144"/>
      <c r="R6975" s="78"/>
      <c r="S6975" s="78"/>
      <c r="T6975" s="78"/>
      <c r="U6975" s="78"/>
      <c r="V6975" s="219"/>
      <c r="W6975" s="78"/>
      <c r="X6975" s="78"/>
      <c r="Y6975" s="78"/>
      <c r="Z6975" s="78"/>
      <c r="AA6975" s="77"/>
      <c r="AB6975" s="77"/>
      <c r="AC6975" s="78"/>
      <c r="AD6975" s="104"/>
      <c r="AE6975" s="78"/>
      <c r="AF6975" s="104"/>
      <c r="AG6975" s="78"/>
      <c r="AH6975" s="104"/>
      <c r="AI6975" s="78"/>
      <c r="AJ6975" s="104"/>
      <c r="AK6975" s="78"/>
      <c r="AL6975" s="78"/>
      <c r="AM6975" s="8"/>
      <c r="AN6975" s="78"/>
      <c r="AO6975" s="78"/>
      <c r="AP6975" s="78"/>
      <c r="AQ6975" s="78"/>
      <c r="AR6975" s="78"/>
      <c r="AS6975" s="78"/>
      <c r="AT6975" s="78"/>
      <c r="AU6975" s="78"/>
      <c r="AV6975" s="78"/>
      <c r="AW6975" s="77"/>
      <c r="AX6975" s="144"/>
      <c r="AY6975" s="144"/>
      <c r="AZ6975" s="144"/>
      <c r="BA6975" s="54"/>
      <c r="BB6975" s="54"/>
    </row>
    <row r="6976" spans="2:54" x14ac:dyDescent="0.25">
      <c r="B6976" s="77"/>
      <c r="C6976" s="77"/>
      <c r="D6976" s="77"/>
      <c r="E6976" s="77"/>
      <c r="F6976" s="77"/>
      <c r="G6976" s="77"/>
      <c r="I6976" s="78"/>
      <c r="K6976" s="78"/>
      <c r="L6976" s="77"/>
      <c r="M6976" s="78"/>
      <c r="N6976" s="78"/>
      <c r="O6976" s="78"/>
      <c r="P6976" s="78"/>
      <c r="Q6976" s="144"/>
      <c r="R6976" s="78"/>
      <c r="S6976" s="78"/>
      <c r="T6976" s="78"/>
      <c r="U6976" s="78"/>
      <c r="V6976" s="219"/>
      <c r="W6976" s="78"/>
      <c r="X6976" s="78"/>
      <c r="Y6976" s="78"/>
      <c r="Z6976" s="78"/>
      <c r="AA6976" s="77"/>
      <c r="AB6976" s="77"/>
      <c r="AC6976" s="78"/>
      <c r="AD6976" s="104"/>
      <c r="AE6976" s="78"/>
      <c r="AF6976" s="104"/>
      <c r="AG6976" s="78"/>
      <c r="AH6976" s="104"/>
      <c r="AI6976" s="78"/>
      <c r="AJ6976" s="104"/>
      <c r="AK6976" s="78"/>
      <c r="AL6976" s="78"/>
      <c r="AM6976" s="8"/>
      <c r="AN6976" s="78"/>
      <c r="AO6976" s="78"/>
      <c r="AP6976" s="78"/>
      <c r="AQ6976" s="78"/>
      <c r="AR6976" s="78"/>
      <c r="AS6976" s="78"/>
      <c r="AT6976" s="78"/>
      <c r="AU6976" s="78"/>
      <c r="AV6976" s="78"/>
      <c r="AW6976" s="77"/>
      <c r="AX6976" s="144"/>
      <c r="AY6976" s="144"/>
      <c r="AZ6976" s="144"/>
      <c r="BA6976" s="54"/>
      <c r="BB6976" s="54"/>
    </row>
    <row r="6977" spans="2:54" x14ac:dyDescent="0.25">
      <c r="B6977" s="77"/>
      <c r="C6977" s="77"/>
      <c r="D6977" s="77"/>
      <c r="E6977" s="77"/>
      <c r="F6977" s="77"/>
      <c r="G6977" s="77"/>
      <c r="I6977" s="78"/>
      <c r="K6977" s="78"/>
      <c r="L6977" s="77"/>
      <c r="M6977" s="78"/>
      <c r="N6977" s="78"/>
      <c r="O6977" s="78"/>
      <c r="P6977" s="78"/>
      <c r="Q6977" s="144"/>
      <c r="R6977" s="78"/>
      <c r="S6977" s="78"/>
      <c r="T6977" s="78"/>
      <c r="U6977" s="78"/>
      <c r="V6977" s="219"/>
      <c r="W6977" s="78"/>
      <c r="X6977" s="78"/>
      <c r="Y6977" s="78"/>
      <c r="Z6977" s="78"/>
      <c r="AA6977" s="77"/>
      <c r="AB6977" s="77"/>
      <c r="AC6977" s="78"/>
      <c r="AD6977" s="104"/>
      <c r="AE6977" s="78"/>
      <c r="AF6977" s="104"/>
      <c r="AG6977" s="78"/>
      <c r="AH6977" s="104"/>
      <c r="AI6977" s="78"/>
      <c r="AJ6977" s="104"/>
      <c r="AK6977" s="78"/>
      <c r="AL6977" s="78"/>
      <c r="AM6977" s="8"/>
      <c r="AN6977" s="78"/>
      <c r="AO6977" s="78"/>
      <c r="AP6977" s="78"/>
      <c r="AQ6977" s="78"/>
      <c r="AR6977" s="78"/>
      <c r="AS6977" s="78"/>
      <c r="AT6977" s="78"/>
      <c r="AU6977" s="78"/>
      <c r="AV6977" s="78"/>
      <c r="AW6977" s="77"/>
      <c r="AX6977" s="144"/>
      <c r="AY6977" s="144"/>
      <c r="AZ6977" s="144"/>
      <c r="BA6977" s="54"/>
      <c r="BB6977" s="54"/>
    </row>
    <row r="6978" spans="2:54" x14ac:dyDescent="0.25">
      <c r="B6978" s="77"/>
      <c r="C6978" s="77"/>
      <c r="D6978" s="77"/>
      <c r="E6978" s="77"/>
      <c r="F6978" s="77"/>
      <c r="G6978" s="77"/>
      <c r="I6978" s="78"/>
      <c r="K6978" s="78"/>
      <c r="L6978" s="77"/>
      <c r="M6978" s="78"/>
      <c r="N6978" s="78"/>
      <c r="O6978" s="78"/>
      <c r="P6978" s="78"/>
      <c r="Q6978" s="144"/>
      <c r="R6978" s="78"/>
      <c r="S6978" s="78"/>
      <c r="T6978" s="78"/>
      <c r="U6978" s="78"/>
      <c r="V6978" s="219"/>
      <c r="W6978" s="78"/>
      <c r="X6978" s="78"/>
      <c r="Y6978" s="78"/>
      <c r="Z6978" s="78"/>
      <c r="AA6978" s="77"/>
      <c r="AB6978" s="77"/>
      <c r="AC6978" s="78"/>
      <c r="AD6978" s="104"/>
      <c r="AE6978" s="78"/>
      <c r="AF6978" s="104"/>
      <c r="AG6978" s="78"/>
      <c r="AH6978" s="104"/>
      <c r="AI6978" s="78"/>
      <c r="AJ6978" s="104"/>
      <c r="AK6978" s="78"/>
      <c r="AL6978" s="78"/>
      <c r="AM6978" s="8"/>
      <c r="AN6978" s="78"/>
      <c r="AO6978" s="78"/>
      <c r="AP6978" s="78"/>
      <c r="AQ6978" s="78"/>
      <c r="AR6978" s="78"/>
      <c r="AS6978" s="78"/>
      <c r="AT6978" s="78"/>
      <c r="AU6978" s="78"/>
      <c r="AV6978" s="78"/>
      <c r="AW6978" s="77"/>
      <c r="AX6978" s="144"/>
      <c r="AY6978" s="144"/>
      <c r="AZ6978" s="144"/>
      <c r="BA6978" s="54"/>
      <c r="BB6978" s="54"/>
    </row>
    <row r="6979" spans="2:54" x14ac:dyDescent="0.25">
      <c r="B6979" s="77"/>
      <c r="C6979" s="77"/>
      <c r="D6979" s="77"/>
      <c r="E6979" s="77"/>
      <c r="F6979" s="77"/>
      <c r="G6979" s="77"/>
      <c r="I6979" s="78"/>
      <c r="K6979" s="78"/>
      <c r="L6979" s="77"/>
      <c r="M6979" s="78"/>
      <c r="N6979" s="78"/>
      <c r="O6979" s="78"/>
      <c r="P6979" s="78"/>
      <c r="Q6979" s="144"/>
      <c r="R6979" s="78"/>
      <c r="S6979" s="78"/>
      <c r="T6979" s="78"/>
      <c r="U6979" s="78"/>
      <c r="V6979" s="219"/>
      <c r="W6979" s="78"/>
      <c r="X6979" s="78"/>
      <c r="Y6979" s="78"/>
      <c r="Z6979" s="78"/>
      <c r="AA6979" s="77"/>
      <c r="AB6979" s="77"/>
      <c r="AC6979" s="78"/>
      <c r="AD6979" s="104"/>
      <c r="AE6979" s="78"/>
      <c r="AF6979" s="104"/>
      <c r="AG6979" s="78"/>
      <c r="AH6979" s="104"/>
      <c r="AI6979" s="78"/>
      <c r="AJ6979" s="104"/>
      <c r="AK6979" s="78"/>
      <c r="AL6979" s="78"/>
      <c r="AM6979" s="8"/>
      <c r="AN6979" s="78"/>
      <c r="AO6979" s="78"/>
      <c r="AP6979" s="78"/>
      <c r="AQ6979" s="78"/>
      <c r="AR6979" s="78"/>
      <c r="AS6979" s="78"/>
      <c r="AT6979" s="78"/>
      <c r="AU6979" s="78"/>
      <c r="AV6979" s="78"/>
      <c r="AW6979" s="77"/>
      <c r="AX6979" s="144"/>
      <c r="AY6979" s="144"/>
      <c r="AZ6979" s="144"/>
      <c r="BA6979" s="54"/>
      <c r="BB6979" s="54"/>
    </row>
    <row r="6980" spans="2:54" x14ac:dyDescent="0.25">
      <c r="B6980" s="77"/>
      <c r="C6980" s="77"/>
      <c r="D6980" s="77"/>
      <c r="E6980" s="77"/>
      <c r="F6980" s="77"/>
      <c r="G6980" s="77"/>
      <c r="I6980" s="78"/>
      <c r="K6980" s="78"/>
      <c r="L6980" s="77"/>
      <c r="M6980" s="78"/>
      <c r="N6980" s="78"/>
      <c r="O6980" s="78"/>
      <c r="P6980" s="78"/>
      <c r="Q6980" s="144"/>
      <c r="R6980" s="78"/>
      <c r="S6980" s="78"/>
      <c r="T6980" s="78"/>
      <c r="U6980" s="78"/>
      <c r="V6980" s="219"/>
      <c r="W6980" s="78"/>
      <c r="X6980" s="78"/>
      <c r="Y6980" s="78"/>
      <c r="Z6980" s="78"/>
      <c r="AA6980" s="77"/>
      <c r="AB6980" s="77"/>
      <c r="AC6980" s="78"/>
      <c r="AD6980" s="104"/>
      <c r="AE6980" s="78"/>
      <c r="AF6980" s="104"/>
      <c r="AG6980" s="78"/>
      <c r="AH6980" s="104"/>
      <c r="AI6980" s="78"/>
      <c r="AJ6980" s="104"/>
      <c r="AK6980" s="78"/>
      <c r="AL6980" s="78"/>
      <c r="AM6980" s="8"/>
      <c r="AN6980" s="78"/>
      <c r="AO6980" s="78"/>
      <c r="AP6980" s="78"/>
      <c r="AQ6980" s="78"/>
      <c r="AR6980" s="78"/>
      <c r="AS6980" s="78"/>
      <c r="AT6980" s="78"/>
      <c r="AU6980" s="78"/>
      <c r="AV6980" s="78"/>
      <c r="AW6980" s="77"/>
      <c r="AX6980" s="144"/>
      <c r="AY6980" s="144"/>
      <c r="AZ6980" s="144"/>
      <c r="BA6980" s="54"/>
      <c r="BB6980" s="54"/>
    </row>
    <row r="6981" spans="2:54" x14ac:dyDescent="0.25">
      <c r="B6981" s="77"/>
      <c r="C6981" s="77"/>
      <c r="D6981" s="77"/>
      <c r="E6981" s="77"/>
      <c r="F6981" s="77"/>
      <c r="G6981" s="77"/>
      <c r="I6981" s="78"/>
      <c r="K6981" s="78"/>
      <c r="L6981" s="77"/>
      <c r="M6981" s="78"/>
      <c r="N6981" s="78"/>
      <c r="O6981" s="78"/>
      <c r="P6981" s="78"/>
      <c r="Q6981" s="144"/>
      <c r="R6981" s="78"/>
      <c r="S6981" s="78"/>
      <c r="T6981" s="78"/>
      <c r="U6981" s="78"/>
      <c r="V6981" s="219"/>
      <c r="W6981" s="78"/>
      <c r="X6981" s="78"/>
      <c r="Y6981" s="78"/>
      <c r="Z6981" s="78"/>
      <c r="AA6981" s="77"/>
      <c r="AB6981" s="77"/>
      <c r="AC6981" s="78"/>
      <c r="AD6981" s="104"/>
      <c r="AE6981" s="78"/>
      <c r="AF6981" s="104"/>
      <c r="AG6981" s="78"/>
      <c r="AH6981" s="104"/>
      <c r="AI6981" s="78"/>
      <c r="AJ6981" s="104"/>
      <c r="AK6981" s="78"/>
      <c r="AL6981" s="78"/>
      <c r="AM6981" s="8"/>
      <c r="AN6981" s="78"/>
      <c r="AO6981" s="78"/>
      <c r="AP6981" s="78"/>
      <c r="AQ6981" s="78"/>
      <c r="AR6981" s="78"/>
      <c r="AS6981" s="78"/>
      <c r="AT6981" s="78"/>
      <c r="AU6981" s="78"/>
      <c r="AV6981" s="78"/>
      <c r="AW6981" s="77"/>
      <c r="AX6981" s="144"/>
      <c r="AY6981" s="144"/>
      <c r="AZ6981" s="144"/>
      <c r="BA6981" s="54"/>
      <c r="BB6981" s="54"/>
    </row>
    <row r="6982" spans="2:54" x14ac:dyDescent="0.25">
      <c r="B6982" s="77"/>
      <c r="C6982" s="77"/>
      <c r="D6982" s="77"/>
      <c r="E6982" s="77"/>
      <c r="F6982" s="77"/>
      <c r="G6982" s="77"/>
      <c r="I6982" s="78"/>
      <c r="K6982" s="78"/>
      <c r="L6982" s="77"/>
      <c r="M6982" s="78"/>
      <c r="N6982" s="78"/>
      <c r="O6982" s="78"/>
      <c r="P6982" s="78"/>
      <c r="Q6982" s="144"/>
      <c r="R6982" s="78"/>
      <c r="S6982" s="78"/>
      <c r="T6982" s="78"/>
      <c r="U6982" s="78"/>
      <c r="V6982" s="219"/>
      <c r="W6982" s="78"/>
      <c r="X6982" s="78"/>
      <c r="Y6982" s="78"/>
      <c r="Z6982" s="78"/>
      <c r="AA6982" s="77"/>
      <c r="AB6982" s="77"/>
      <c r="AC6982" s="78"/>
      <c r="AD6982" s="104"/>
      <c r="AE6982" s="78"/>
      <c r="AF6982" s="104"/>
      <c r="AG6982" s="78"/>
      <c r="AH6982" s="104"/>
      <c r="AI6982" s="78"/>
      <c r="AJ6982" s="104"/>
      <c r="AK6982" s="78"/>
      <c r="AL6982" s="78"/>
      <c r="AM6982" s="8"/>
      <c r="AN6982" s="78"/>
      <c r="AO6982" s="78"/>
      <c r="AP6982" s="78"/>
      <c r="AQ6982" s="78"/>
      <c r="AR6982" s="78"/>
      <c r="AS6982" s="78"/>
      <c r="AT6982" s="78"/>
      <c r="AU6982" s="78"/>
      <c r="AV6982" s="78"/>
      <c r="AW6982" s="77"/>
      <c r="AX6982" s="144"/>
      <c r="AY6982" s="144"/>
      <c r="AZ6982" s="144"/>
      <c r="BA6982" s="54"/>
      <c r="BB6982" s="54"/>
    </row>
    <row r="6983" spans="2:54" x14ac:dyDescent="0.25">
      <c r="B6983" s="77"/>
      <c r="C6983" s="77"/>
      <c r="D6983" s="77"/>
      <c r="E6983" s="77"/>
      <c r="F6983" s="77"/>
      <c r="G6983" s="77"/>
      <c r="I6983" s="78"/>
      <c r="K6983" s="78"/>
      <c r="L6983" s="77"/>
      <c r="M6983" s="78"/>
      <c r="N6983" s="78"/>
      <c r="O6983" s="78"/>
      <c r="P6983" s="78"/>
      <c r="Q6983" s="144"/>
      <c r="R6983" s="78"/>
      <c r="S6983" s="78"/>
      <c r="T6983" s="78"/>
      <c r="U6983" s="78"/>
      <c r="V6983" s="219"/>
      <c r="W6983" s="78"/>
      <c r="X6983" s="78"/>
      <c r="Y6983" s="78"/>
      <c r="Z6983" s="78"/>
      <c r="AA6983" s="77"/>
      <c r="AB6983" s="77"/>
      <c r="AC6983" s="78"/>
      <c r="AD6983" s="104"/>
      <c r="AE6983" s="78"/>
      <c r="AF6983" s="104"/>
      <c r="AG6983" s="78"/>
      <c r="AH6983" s="104"/>
      <c r="AI6983" s="78"/>
      <c r="AJ6983" s="104"/>
      <c r="AK6983" s="78"/>
      <c r="AL6983" s="78"/>
      <c r="AM6983" s="8"/>
      <c r="AN6983" s="78"/>
      <c r="AO6983" s="78"/>
      <c r="AP6983" s="78"/>
      <c r="AQ6983" s="78"/>
      <c r="AR6983" s="78"/>
      <c r="AS6983" s="78"/>
      <c r="AT6983" s="78"/>
      <c r="AU6983" s="78"/>
      <c r="AV6983" s="78"/>
      <c r="AW6983" s="77"/>
      <c r="AX6983" s="144"/>
      <c r="AY6983" s="144"/>
      <c r="AZ6983" s="144"/>
      <c r="BA6983" s="54"/>
      <c r="BB6983" s="54"/>
    </row>
    <row r="6984" spans="2:54" x14ac:dyDescent="0.25">
      <c r="B6984" s="77"/>
      <c r="C6984" s="77"/>
      <c r="D6984" s="77"/>
      <c r="E6984" s="77"/>
      <c r="F6984" s="77"/>
      <c r="G6984" s="77"/>
      <c r="I6984" s="78"/>
      <c r="K6984" s="78"/>
      <c r="L6984" s="77"/>
      <c r="M6984" s="78"/>
      <c r="N6984" s="78"/>
      <c r="O6984" s="78"/>
      <c r="P6984" s="78"/>
      <c r="Q6984" s="144"/>
      <c r="R6984" s="78"/>
      <c r="S6984" s="78"/>
      <c r="T6984" s="78"/>
      <c r="U6984" s="78"/>
      <c r="V6984" s="219"/>
      <c r="W6984" s="78"/>
      <c r="X6984" s="78"/>
      <c r="Y6984" s="78"/>
      <c r="Z6984" s="78"/>
      <c r="AA6984" s="77"/>
      <c r="AB6984" s="77"/>
      <c r="AC6984" s="78"/>
      <c r="AD6984" s="104"/>
      <c r="AE6984" s="78"/>
      <c r="AF6984" s="104"/>
      <c r="AG6984" s="78"/>
      <c r="AH6984" s="104"/>
      <c r="AI6984" s="78"/>
      <c r="AJ6984" s="104"/>
      <c r="AK6984" s="78"/>
      <c r="AL6984" s="78"/>
      <c r="AM6984" s="8"/>
      <c r="AN6984" s="78"/>
      <c r="AO6984" s="78"/>
      <c r="AP6984" s="78"/>
      <c r="AQ6984" s="78"/>
      <c r="AR6984" s="78"/>
      <c r="AS6984" s="78"/>
      <c r="AT6984" s="78"/>
      <c r="AU6984" s="78"/>
      <c r="AV6984" s="78"/>
      <c r="AW6984" s="77"/>
      <c r="AX6984" s="144"/>
      <c r="AY6984" s="144"/>
      <c r="AZ6984" s="144"/>
      <c r="BA6984" s="54"/>
      <c r="BB6984" s="54"/>
    </row>
    <row r="6985" spans="2:54" x14ac:dyDescent="0.25">
      <c r="B6985" s="77"/>
      <c r="C6985" s="77"/>
      <c r="D6985" s="77"/>
      <c r="E6985" s="77"/>
      <c r="F6985" s="77"/>
      <c r="G6985" s="77"/>
      <c r="I6985" s="78"/>
      <c r="K6985" s="78"/>
      <c r="L6985" s="77"/>
      <c r="M6985" s="78"/>
      <c r="N6985" s="78"/>
      <c r="O6985" s="78"/>
      <c r="P6985" s="78"/>
      <c r="Q6985" s="144"/>
      <c r="R6985" s="78"/>
      <c r="S6985" s="78"/>
      <c r="T6985" s="78"/>
      <c r="U6985" s="78"/>
      <c r="V6985" s="219"/>
      <c r="W6985" s="78"/>
      <c r="X6985" s="78"/>
      <c r="Y6985" s="78"/>
      <c r="Z6985" s="78"/>
      <c r="AA6985" s="77"/>
      <c r="AB6985" s="77"/>
      <c r="AC6985" s="78"/>
      <c r="AD6985" s="104"/>
      <c r="AE6985" s="78"/>
      <c r="AF6985" s="104"/>
      <c r="AG6985" s="78"/>
      <c r="AH6985" s="104"/>
      <c r="AI6985" s="78"/>
      <c r="AJ6985" s="104"/>
      <c r="AK6985" s="78"/>
      <c r="AL6985" s="78"/>
      <c r="AM6985" s="8"/>
      <c r="AN6985" s="78"/>
      <c r="AO6985" s="78"/>
      <c r="AP6985" s="78"/>
      <c r="AQ6985" s="78"/>
      <c r="AR6985" s="78"/>
      <c r="AS6985" s="78"/>
      <c r="AT6985" s="78"/>
      <c r="AU6985" s="78"/>
      <c r="AV6985" s="78"/>
      <c r="AW6985" s="77"/>
      <c r="AX6985" s="144"/>
      <c r="AY6985" s="144"/>
      <c r="AZ6985" s="144"/>
      <c r="BA6985" s="54"/>
      <c r="BB6985" s="54"/>
    </row>
    <row r="6986" spans="2:54" x14ac:dyDescent="0.25">
      <c r="B6986" s="77"/>
      <c r="C6986" s="77"/>
      <c r="D6986" s="77"/>
      <c r="E6986" s="77"/>
      <c r="F6986" s="77"/>
      <c r="G6986" s="77"/>
      <c r="I6986" s="78"/>
      <c r="K6986" s="78"/>
      <c r="L6986" s="77"/>
      <c r="M6986" s="78"/>
      <c r="N6986" s="78"/>
      <c r="O6986" s="78"/>
      <c r="P6986" s="78"/>
      <c r="Q6986" s="144"/>
      <c r="R6986" s="78"/>
      <c r="S6986" s="78"/>
      <c r="T6986" s="78"/>
      <c r="U6986" s="78"/>
      <c r="V6986" s="219"/>
      <c r="W6986" s="78"/>
      <c r="X6986" s="78"/>
      <c r="Y6986" s="78"/>
      <c r="Z6986" s="78"/>
      <c r="AA6986" s="77"/>
      <c r="AB6986" s="77"/>
      <c r="AC6986" s="78"/>
      <c r="AD6986" s="104"/>
      <c r="AE6986" s="78"/>
      <c r="AF6986" s="104"/>
      <c r="AG6986" s="78"/>
      <c r="AH6986" s="104"/>
      <c r="AI6986" s="78"/>
      <c r="AJ6986" s="104"/>
      <c r="AK6986" s="78"/>
      <c r="AL6986" s="78"/>
      <c r="AM6986" s="8"/>
      <c r="AN6986" s="78"/>
      <c r="AO6986" s="78"/>
      <c r="AP6986" s="78"/>
      <c r="AQ6986" s="78"/>
      <c r="AR6986" s="78"/>
      <c r="AS6986" s="78"/>
      <c r="AT6986" s="78"/>
      <c r="AU6986" s="78"/>
      <c r="AV6986" s="78"/>
      <c r="AW6986" s="77"/>
      <c r="AX6986" s="144"/>
      <c r="AY6986" s="144"/>
      <c r="AZ6986" s="144"/>
      <c r="BA6986" s="54"/>
      <c r="BB6986" s="54"/>
    </row>
    <row r="6987" spans="2:54" x14ac:dyDescent="0.25">
      <c r="B6987" s="77"/>
      <c r="C6987" s="77"/>
      <c r="D6987" s="77"/>
      <c r="E6987" s="77"/>
      <c r="F6987" s="77"/>
      <c r="G6987" s="77"/>
      <c r="I6987" s="78"/>
      <c r="K6987" s="78"/>
      <c r="L6987" s="77"/>
      <c r="M6987" s="78"/>
      <c r="N6987" s="78"/>
      <c r="O6987" s="78"/>
      <c r="P6987" s="78"/>
      <c r="Q6987" s="144"/>
      <c r="R6987" s="78"/>
      <c r="S6987" s="78"/>
      <c r="T6987" s="78"/>
      <c r="U6987" s="78"/>
      <c r="V6987" s="219"/>
      <c r="W6987" s="78"/>
      <c r="X6987" s="78"/>
      <c r="Y6987" s="78"/>
      <c r="Z6987" s="78"/>
      <c r="AA6987" s="77"/>
      <c r="AB6987" s="77"/>
      <c r="AC6987" s="78"/>
      <c r="AD6987" s="104"/>
      <c r="AE6987" s="78"/>
      <c r="AF6987" s="104"/>
      <c r="AG6987" s="78"/>
      <c r="AH6987" s="104"/>
      <c r="AI6987" s="78"/>
      <c r="AJ6987" s="104"/>
      <c r="AK6987" s="78"/>
      <c r="AL6987" s="78"/>
      <c r="AM6987" s="8"/>
      <c r="AN6987" s="78"/>
      <c r="AO6987" s="78"/>
      <c r="AP6987" s="78"/>
      <c r="AQ6987" s="78"/>
      <c r="AR6987" s="78"/>
      <c r="AS6987" s="78"/>
      <c r="AT6987" s="78"/>
      <c r="AU6987" s="78"/>
      <c r="AV6987" s="78"/>
      <c r="AW6987" s="77"/>
      <c r="AX6987" s="144"/>
      <c r="AY6987" s="144"/>
      <c r="AZ6987" s="144"/>
      <c r="BA6987" s="54"/>
      <c r="BB6987" s="54"/>
    </row>
    <row r="6988" spans="2:54" x14ac:dyDescent="0.25">
      <c r="B6988" s="77"/>
      <c r="C6988" s="77"/>
      <c r="D6988" s="77"/>
      <c r="E6988" s="77"/>
      <c r="F6988" s="77"/>
      <c r="G6988" s="77"/>
      <c r="I6988" s="78"/>
      <c r="K6988" s="78"/>
      <c r="L6988" s="77"/>
      <c r="M6988" s="78"/>
      <c r="N6988" s="78"/>
      <c r="O6988" s="78"/>
      <c r="P6988" s="78"/>
      <c r="Q6988" s="144"/>
      <c r="R6988" s="78"/>
      <c r="S6988" s="78"/>
      <c r="T6988" s="78"/>
      <c r="U6988" s="78"/>
      <c r="V6988" s="219"/>
      <c r="W6988" s="78"/>
      <c r="X6988" s="78"/>
      <c r="Y6988" s="78"/>
      <c r="Z6988" s="78"/>
      <c r="AA6988" s="77"/>
      <c r="AB6988" s="77"/>
      <c r="AC6988" s="78"/>
      <c r="AD6988" s="104"/>
      <c r="AE6988" s="78"/>
      <c r="AF6988" s="104"/>
      <c r="AG6988" s="78"/>
      <c r="AH6988" s="104"/>
      <c r="AI6988" s="78"/>
      <c r="AJ6988" s="104"/>
      <c r="AK6988" s="78"/>
      <c r="AL6988" s="78"/>
      <c r="AM6988" s="8"/>
      <c r="AN6988" s="78"/>
      <c r="AO6988" s="78"/>
      <c r="AP6988" s="78"/>
      <c r="AQ6988" s="78"/>
      <c r="AR6988" s="78"/>
      <c r="AS6988" s="78"/>
      <c r="AT6988" s="78"/>
      <c r="AU6988" s="78"/>
      <c r="AV6988" s="78"/>
      <c r="AW6988" s="77"/>
      <c r="AX6988" s="144"/>
      <c r="AY6988" s="144"/>
      <c r="AZ6988" s="144"/>
      <c r="BA6988" s="54"/>
      <c r="BB6988" s="54"/>
    </row>
    <row r="6989" spans="2:54" x14ac:dyDescent="0.25">
      <c r="B6989" s="77"/>
      <c r="C6989" s="77"/>
      <c r="D6989" s="77"/>
      <c r="E6989" s="77"/>
      <c r="F6989" s="77"/>
      <c r="G6989" s="77"/>
      <c r="I6989" s="78"/>
      <c r="K6989" s="78"/>
      <c r="L6989" s="77"/>
      <c r="M6989" s="78"/>
      <c r="N6989" s="78"/>
      <c r="O6989" s="78"/>
      <c r="P6989" s="78"/>
      <c r="Q6989" s="144"/>
      <c r="R6989" s="78"/>
      <c r="S6989" s="78"/>
      <c r="T6989" s="78"/>
      <c r="U6989" s="78"/>
      <c r="V6989" s="219"/>
      <c r="W6989" s="78"/>
      <c r="X6989" s="78"/>
      <c r="Y6989" s="78"/>
      <c r="Z6989" s="78"/>
      <c r="AA6989" s="77"/>
      <c r="AB6989" s="77"/>
      <c r="AC6989" s="78"/>
      <c r="AD6989" s="104"/>
      <c r="AE6989" s="78"/>
      <c r="AF6989" s="104"/>
      <c r="AG6989" s="78"/>
      <c r="AH6989" s="104"/>
      <c r="AI6989" s="78"/>
      <c r="AJ6989" s="104"/>
      <c r="AK6989" s="78"/>
      <c r="AL6989" s="78"/>
      <c r="AM6989" s="8"/>
      <c r="AN6989" s="78"/>
      <c r="AO6989" s="78"/>
      <c r="AP6989" s="78"/>
      <c r="AQ6989" s="78"/>
      <c r="AR6989" s="78"/>
      <c r="AS6989" s="78"/>
      <c r="AT6989" s="78"/>
      <c r="AU6989" s="78"/>
      <c r="AV6989" s="78"/>
      <c r="AW6989" s="77"/>
      <c r="AX6989" s="144"/>
      <c r="AY6989" s="144"/>
      <c r="AZ6989" s="144"/>
      <c r="BA6989" s="54"/>
      <c r="BB6989" s="54"/>
    </row>
    <row r="6990" spans="2:54" x14ac:dyDescent="0.25">
      <c r="B6990" s="77"/>
      <c r="C6990" s="77"/>
      <c r="D6990" s="77"/>
      <c r="E6990" s="77"/>
      <c r="F6990" s="77"/>
      <c r="G6990" s="77"/>
      <c r="I6990" s="78"/>
      <c r="K6990" s="78"/>
      <c r="L6990" s="77"/>
      <c r="M6990" s="78"/>
      <c r="N6990" s="78"/>
      <c r="O6990" s="78"/>
      <c r="P6990" s="78"/>
      <c r="Q6990" s="144"/>
      <c r="R6990" s="78"/>
      <c r="S6990" s="78"/>
      <c r="T6990" s="78"/>
      <c r="U6990" s="78"/>
      <c r="V6990" s="219"/>
      <c r="W6990" s="78"/>
      <c r="X6990" s="78"/>
      <c r="Y6990" s="78"/>
      <c r="Z6990" s="78"/>
      <c r="AA6990" s="77"/>
      <c r="AB6990" s="77"/>
      <c r="AC6990" s="78"/>
      <c r="AD6990" s="104"/>
      <c r="AE6990" s="78"/>
      <c r="AF6990" s="104"/>
      <c r="AG6990" s="78"/>
      <c r="AH6990" s="104"/>
      <c r="AI6990" s="78"/>
      <c r="AJ6990" s="104"/>
      <c r="AK6990" s="78"/>
      <c r="AL6990" s="78"/>
      <c r="AM6990" s="8"/>
      <c r="AN6990" s="78"/>
      <c r="AO6990" s="78"/>
      <c r="AP6990" s="78"/>
      <c r="AQ6990" s="78"/>
      <c r="AR6990" s="78"/>
      <c r="AS6990" s="78"/>
      <c r="AT6990" s="78"/>
      <c r="AU6990" s="78"/>
      <c r="AV6990" s="78"/>
      <c r="AW6990" s="77"/>
      <c r="AX6990" s="144"/>
      <c r="AY6990" s="144"/>
      <c r="AZ6990" s="144"/>
      <c r="BA6990" s="54"/>
      <c r="BB6990" s="54"/>
    </row>
    <row r="6991" spans="2:54" x14ac:dyDescent="0.25">
      <c r="B6991" s="77"/>
      <c r="C6991" s="77"/>
      <c r="D6991" s="77"/>
      <c r="E6991" s="77"/>
      <c r="F6991" s="77"/>
      <c r="G6991" s="77"/>
      <c r="I6991" s="78"/>
      <c r="K6991" s="78"/>
      <c r="L6991" s="77"/>
      <c r="M6991" s="78"/>
      <c r="N6991" s="78"/>
      <c r="O6991" s="78"/>
      <c r="P6991" s="78"/>
      <c r="Q6991" s="144"/>
      <c r="R6991" s="78"/>
      <c r="S6991" s="78"/>
      <c r="T6991" s="78"/>
      <c r="U6991" s="78"/>
      <c r="V6991" s="219"/>
      <c r="W6991" s="78"/>
      <c r="X6991" s="78"/>
      <c r="Y6991" s="78"/>
      <c r="Z6991" s="78"/>
      <c r="AA6991" s="77"/>
      <c r="AB6991" s="77"/>
      <c r="AC6991" s="78"/>
      <c r="AD6991" s="104"/>
      <c r="AE6991" s="78"/>
      <c r="AF6991" s="104"/>
      <c r="AG6991" s="78"/>
      <c r="AH6991" s="104"/>
      <c r="AI6991" s="78"/>
      <c r="AJ6991" s="104"/>
      <c r="AK6991" s="78"/>
      <c r="AL6991" s="78"/>
      <c r="AM6991" s="8"/>
      <c r="AN6991" s="78"/>
      <c r="AO6991" s="78"/>
      <c r="AP6991" s="78"/>
      <c r="AQ6991" s="78"/>
      <c r="AR6991" s="78"/>
      <c r="AS6991" s="78"/>
      <c r="AT6991" s="78"/>
      <c r="AU6991" s="78"/>
      <c r="AV6991" s="78"/>
      <c r="AW6991" s="77"/>
      <c r="AX6991" s="144"/>
      <c r="AY6991" s="144"/>
      <c r="AZ6991" s="144"/>
      <c r="BA6991" s="54"/>
      <c r="BB6991" s="54"/>
    </row>
    <row r="6992" spans="2:54" x14ac:dyDescent="0.25">
      <c r="B6992" s="77"/>
      <c r="C6992" s="77"/>
      <c r="D6992" s="77"/>
      <c r="E6992" s="77"/>
      <c r="F6992" s="77"/>
      <c r="G6992" s="77"/>
      <c r="I6992" s="78"/>
      <c r="K6992" s="78"/>
      <c r="L6992" s="77"/>
      <c r="M6992" s="78"/>
      <c r="N6992" s="78"/>
      <c r="O6992" s="78"/>
      <c r="P6992" s="78"/>
      <c r="Q6992" s="144"/>
      <c r="R6992" s="78"/>
      <c r="S6992" s="78"/>
      <c r="T6992" s="78"/>
      <c r="U6992" s="78"/>
      <c r="V6992" s="219"/>
      <c r="W6992" s="78"/>
      <c r="X6992" s="78"/>
      <c r="Y6992" s="78"/>
      <c r="Z6992" s="78"/>
      <c r="AA6992" s="77"/>
      <c r="AB6992" s="77"/>
      <c r="AC6992" s="78"/>
      <c r="AD6992" s="104"/>
      <c r="AE6992" s="78"/>
      <c r="AF6992" s="104"/>
      <c r="AG6992" s="78"/>
      <c r="AH6992" s="104"/>
      <c r="AI6992" s="78"/>
      <c r="AJ6992" s="104"/>
      <c r="AK6992" s="78"/>
      <c r="AL6992" s="78"/>
      <c r="AM6992" s="8"/>
      <c r="AN6992" s="78"/>
      <c r="AO6992" s="78"/>
      <c r="AP6992" s="78"/>
      <c r="AQ6992" s="78"/>
      <c r="AR6992" s="78"/>
      <c r="AS6992" s="78"/>
      <c r="AT6992" s="78"/>
      <c r="AU6992" s="78"/>
      <c r="AV6992" s="78"/>
      <c r="AW6992" s="77"/>
      <c r="AX6992" s="144"/>
      <c r="AY6992" s="144"/>
      <c r="AZ6992" s="144"/>
      <c r="BA6992" s="54"/>
      <c r="BB6992" s="54"/>
    </row>
    <row r="6993" spans="2:54" x14ac:dyDescent="0.25">
      <c r="B6993" s="77"/>
      <c r="C6993" s="77"/>
      <c r="D6993" s="77"/>
      <c r="E6993" s="77"/>
      <c r="F6993" s="77"/>
      <c r="G6993" s="77"/>
      <c r="I6993" s="78"/>
      <c r="K6993" s="78"/>
      <c r="L6993" s="77"/>
      <c r="M6993" s="78"/>
      <c r="N6993" s="78"/>
      <c r="O6993" s="78"/>
      <c r="P6993" s="78"/>
      <c r="Q6993" s="144"/>
      <c r="R6993" s="78"/>
      <c r="S6993" s="78"/>
      <c r="T6993" s="78"/>
      <c r="U6993" s="78"/>
      <c r="V6993" s="219"/>
      <c r="W6993" s="78"/>
      <c r="X6993" s="78"/>
      <c r="Y6993" s="78"/>
      <c r="Z6993" s="78"/>
      <c r="AA6993" s="77"/>
      <c r="AB6993" s="77"/>
      <c r="AC6993" s="78"/>
      <c r="AD6993" s="104"/>
      <c r="AE6993" s="78"/>
      <c r="AF6993" s="104"/>
      <c r="AG6993" s="78"/>
      <c r="AH6993" s="104"/>
      <c r="AI6993" s="78"/>
      <c r="AJ6993" s="104"/>
      <c r="AK6993" s="78"/>
      <c r="AL6993" s="78"/>
      <c r="AM6993" s="8"/>
      <c r="AN6993" s="78"/>
      <c r="AO6993" s="78"/>
      <c r="AP6993" s="78"/>
      <c r="AQ6993" s="78"/>
      <c r="AR6993" s="78"/>
      <c r="AS6993" s="78"/>
      <c r="AT6993" s="78"/>
      <c r="AU6993" s="78"/>
      <c r="AV6993" s="78"/>
      <c r="AW6993" s="77"/>
      <c r="AX6993" s="144"/>
      <c r="AY6993" s="144"/>
      <c r="AZ6993" s="144"/>
      <c r="BA6993" s="54"/>
      <c r="BB6993" s="54"/>
    </row>
    <row r="6994" spans="2:54" x14ac:dyDescent="0.25">
      <c r="B6994" s="77"/>
      <c r="C6994" s="77"/>
      <c r="D6994" s="77"/>
      <c r="E6994" s="77"/>
      <c r="F6994" s="77"/>
      <c r="G6994" s="77"/>
      <c r="I6994" s="78"/>
      <c r="K6994" s="78"/>
      <c r="L6994" s="77"/>
      <c r="M6994" s="78"/>
      <c r="N6994" s="78"/>
      <c r="O6994" s="78"/>
      <c r="P6994" s="78"/>
      <c r="Q6994" s="144"/>
      <c r="R6994" s="78"/>
      <c r="S6994" s="78"/>
      <c r="T6994" s="78"/>
      <c r="U6994" s="78"/>
      <c r="V6994" s="219"/>
      <c r="W6994" s="78"/>
      <c r="X6994" s="78"/>
      <c r="Y6994" s="78"/>
      <c r="Z6994" s="78"/>
      <c r="AA6994" s="77"/>
      <c r="AB6994" s="77"/>
      <c r="AC6994" s="78"/>
      <c r="AD6994" s="104"/>
      <c r="AE6994" s="78"/>
      <c r="AF6994" s="104"/>
      <c r="AG6994" s="78"/>
      <c r="AH6994" s="104"/>
      <c r="AI6994" s="78"/>
      <c r="AJ6994" s="104"/>
      <c r="AK6994" s="78"/>
      <c r="AL6994" s="78"/>
      <c r="AM6994" s="8"/>
      <c r="AN6994" s="78"/>
      <c r="AO6994" s="78"/>
      <c r="AP6994" s="78"/>
      <c r="AQ6994" s="78"/>
      <c r="AR6994" s="78"/>
      <c r="AS6994" s="78"/>
      <c r="AT6994" s="78"/>
      <c r="AU6994" s="78"/>
      <c r="AV6994" s="78"/>
      <c r="AW6994" s="77"/>
      <c r="AX6994" s="144"/>
      <c r="AY6994" s="144"/>
      <c r="AZ6994" s="144"/>
      <c r="BA6994" s="54"/>
      <c r="BB6994" s="54"/>
    </row>
    <row r="6995" spans="2:54" x14ac:dyDescent="0.25">
      <c r="B6995" s="77"/>
      <c r="C6995" s="77"/>
      <c r="D6995" s="77"/>
      <c r="E6995" s="77"/>
      <c r="F6995" s="77"/>
      <c r="G6995" s="77"/>
      <c r="I6995" s="78"/>
      <c r="K6995" s="78"/>
      <c r="L6995" s="77"/>
      <c r="M6995" s="78"/>
      <c r="N6995" s="78"/>
      <c r="O6995" s="78"/>
      <c r="P6995" s="78"/>
      <c r="Q6995" s="144"/>
      <c r="R6995" s="78"/>
      <c r="S6995" s="78"/>
      <c r="T6995" s="78"/>
      <c r="U6995" s="78"/>
      <c r="V6995" s="219"/>
      <c r="W6995" s="78"/>
      <c r="X6995" s="78"/>
      <c r="Y6995" s="78"/>
      <c r="Z6995" s="78"/>
      <c r="AA6995" s="77"/>
      <c r="AB6995" s="77"/>
      <c r="AC6995" s="78"/>
      <c r="AD6995" s="104"/>
      <c r="AE6995" s="78"/>
      <c r="AF6995" s="104"/>
      <c r="AG6995" s="78"/>
      <c r="AH6995" s="104"/>
      <c r="AI6995" s="78"/>
      <c r="AJ6995" s="104"/>
      <c r="AK6995" s="78"/>
      <c r="AL6995" s="78"/>
      <c r="AM6995" s="8"/>
      <c r="AN6995" s="78"/>
      <c r="AO6995" s="78"/>
      <c r="AP6995" s="78"/>
      <c r="AQ6995" s="78"/>
      <c r="AR6995" s="78"/>
      <c r="AS6995" s="78"/>
      <c r="AT6995" s="78"/>
      <c r="AU6995" s="78"/>
      <c r="AV6995" s="78"/>
      <c r="AW6995" s="77"/>
      <c r="AX6995" s="144"/>
      <c r="AY6995" s="144"/>
      <c r="AZ6995" s="144"/>
      <c r="BA6995" s="54"/>
      <c r="BB6995" s="54"/>
    </row>
    <row r="6996" spans="2:54" x14ac:dyDescent="0.25">
      <c r="B6996" s="77"/>
      <c r="C6996" s="77"/>
      <c r="D6996" s="77"/>
      <c r="E6996" s="77"/>
      <c r="F6996" s="77"/>
      <c r="G6996" s="77"/>
      <c r="I6996" s="78"/>
      <c r="K6996" s="78"/>
      <c r="L6996" s="77"/>
      <c r="M6996" s="78"/>
      <c r="N6996" s="78"/>
      <c r="O6996" s="78"/>
      <c r="P6996" s="78"/>
      <c r="Q6996" s="144"/>
      <c r="R6996" s="78"/>
      <c r="S6996" s="78"/>
      <c r="T6996" s="78"/>
      <c r="U6996" s="78"/>
      <c r="V6996" s="219"/>
      <c r="W6996" s="78"/>
      <c r="X6996" s="78"/>
      <c r="Y6996" s="78"/>
      <c r="Z6996" s="78"/>
      <c r="AA6996" s="77"/>
      <c r="AB6996" s="77"/>
      <c r="AC6996" s="78"/>
      <c r="AD6996" s="104"/>
      <c r="AE6996" s="78"/>
      <c r="AF6996" s="104"/>
      <c r="AG6996" s="78"/>
      <c r="AH6996" s="104"/>
      <c r="AI6996" s="78"/>
      <c r="AJ6996" s="104"/>
      <c r="AK6996" s="78"/>
      <c r="AL6996" s="78"/>
      <c r="AM6996" s="8"/>
      <c r="AN6996" s="78"/>
      <c r="AO6996" s="78"/>
      <c r="AP6996" s="78"/>
      <c r="AQ6996" s="78"/>
      <c r="AR6996" s="78"/>
      <c r="AS6996" s="78"/>
      <c r="AT6996" s="78"/>
      <c r="AU6996" s="78"/>
      <c r="AV6996" s="78"/>
      <c r="AW6996" s="77"/>
      <c r="AX6996" s="144"/>
      <c r="AY6996" s="144"/>
      <c r="AZ6996" s="144"/>
      <c r="BA6996" s="54"/>
      <c r="BB6996" s="54"/>
    </row>
    <row r="6997" spans="2:54" x14ac:dyDescent="0.25">
      <c r="B6997" s="77"/>
      <c r="C6997" s="77"/>
      <c r="D6997" s="77"/>
      <c r="E6997" s="77"/>
      <c r="F6997" s="77"/>
      <c r="G6997" s="77"/>
      <c r="I6997" s="78"/>
      <c r="K6997" s="78"/>
      <c r="L6997" s="77"/>
      <c r="M6997" s="78"/>
      <c r="N6997" s="78"/>
      <c r="O6997" s="78"/>
      <c r="P6997" s="78"/>
      <c r="Q6997" s="144"/>
      <c r="R6997" s="78"/>
      <c r="S6997" s="78"/>
      <c r="T6997" s="78"/>
      <c r="U6997" s="78"/>
      <c r="V6997" s="219"/>
      <c r="W6997" s="78"/>
      <c r="X6997" s="78"/>
      <c r="Y6997" s="78"/>
      <c r="Z6997" s="78"/>
      <c r="AA6997" s="77"/>
      <c r="AB6997" s="77"/>
      <c r="AC6997" s="78"/>
      <c r="AD6997" s="104"/>
      <c r="AE6997" s="78"/>
      <c r="AF6997" s="104"/>
      <c r="AG6997" s="78"/>
      <c r="AH6997" s="104"/>
      <c r="AI6997" s="78"/>
      <c r="AJ6997" s="104"/>
      <c r="AK6997" s="78"/>
      <c r="AL6997" s="78"/>
      <c r="AM6997" s="8"/>
      <c r="AN6997" s="78"/>
      <c r="AO6997" s="78"/>
      <c r="AP6997" s="78"/>
      <c r="AQ6997" s="78"/>
      <c r="AR6997" s="78"/>
      <c r="AS6997" s="78"/>
      <c r="AT6997" s="78"/>
      <c r="AU6997" s="78"/>
      <c r="AV6997" s="78"/>
      <c r="AW6997" s="77"/>
      <c r="AX6997" s="144"/>
      <c r="AY6997" s="144"/>
      <c r="AZ6997" s="144"/>
      <c r="BA6997" s="54"/>
      <c r="BB6997" s="54"/>
    </row>
    <row r="6998" spans="2:54" x14ac:dyDescent="0.25">
      <c r="B6998" s="77"/>
      <c r="C6998" s="77"/>
      <c r="D6998" s="77"/>
      <c r="E6998" s="77"/>
      <c r="F6998" s="77"/>
      <c r="G6998" s="77"/>
      <c r="I6998" s="78"/>
      <c r="K6998" s="78"/>
      <c r="L6998" s="77"/>
      <c r="M6998" s="78"/>
      <c r="N6998" s="78"/>
      <c r="O6998" s="78"/>
      <c r="P6998" s="78"/>
      <c r="Q6998" s="144"/>
      <c r="R6998" s="78"/>
      <c r="S6998" s="78"/>
      <c r="T6998" s="78"/>
      <c r="U6998" s="78"/>
      <c r="V6998" s="219"/>
      <c r="W6998" s="78"/>
      <c r="X6998" s="78"/>
      <c r="Y6998" s="78"/>
      <c r="Z6998" s="78"/>
      <c r="AA6998" s="77"/>
      <c r="AB6998" s="77"/>
      <c r="AC6998" s="78"/>
      <c r="AD6998" s="104"/>
      <c r="AE6998" s="78"/>
      <c r="AF6998" s="104"/>
      <c r="AG6998" s="78"/>
      <c r="AH6998" s="104"/>
      <c r="AI6998" s="78"/>
      <c r="AJ6998" s="104"/>
      <c r="AK6998" s="78"/>
      <c r="AL6998" s="78"/>
      <c r="AM6998" s="8"/>
      <c r="AN6998" s="78"/>
      <c r="AO6998" s="78"/>
      <c r="AP6998" s="78"/>
      <c r="AQ6998" s="78"/>
      <c r="AR6998" s="78"/>
      <c r="AS6998" s="78"/>
      <c r="AT6998" s="78"/>
      <c r="AU6998" s="78"/>
      <c r="AV6998" s="78"/>
      <c r="AW6998" s="77"/>
      <c r="AX6998" s="144"/>
      <c r="AY6998" s="144"/>
      <c r="AZ6998" s="144"/>
      <c r="BA6998" s="54"/>
      <c r="BB6998" s="54"/>
    </row>
    <row r="6999" spans="2:54" x14ac:dyDescent="0.25">
      <c r="B6999" s="77"/>
      <c r="C6999" s="77"/>
      <c r="D6999" s="77"/>
      <c r="E6999" s="77"/>
      <c r="F6999" s="77"/>
      <c r="G6999" s="77"/>
      <c r="I6999" s="78"/>
      <c r="K6999" s="78"/>
      <c r="L6999" s="77"/>
      <c r="M6999" s="78"/>
      <c r="N6999" s="78"/>
      <c r="O6999" s="78"/>
      <c r="P6999" s="78"/>
      <c r="Q6999" s="144"/>
      <c r="R6999" s="78"/>
      <c r="S6999" s="78"/>
      <c r="T6999" s="78"/>
      <c r="U6999" s="78"/>
      <c r="V6999" s="219"/>
      <c r="W6999" s="78"/>
      <c r="X6999" s="78"/>
      <c r="Y6999" s="78"/>
      <c r="Z6999" s="78"/>
      <c r="AA6999" s="77"/>
      <c r="AB6999" s="77"/>
      <c r="AC6999" s="78"/>
      <c r="AD6999" s="104"/>
      <c r="AE6999" s="78"/>
      <c r="AF6999" s="104"/>
      <c r="AG6999" s="78"/>
      <c r="AH6999" s="104"/>
      <c r="AI6999" s="78"/>
      <c r="AJ6999" s="104"/>
      <c r="AK6999" s="78"/>
      <c r="AL6999" s="78"/>
      <c r="AM6999" s="8"/>
      <c r="AN6999" s="78"/>
      <c r="AO6999" s="78"/>
      <c r="AP6999" s="78"/>
      <c r="AQ6999" s="78"/>
      <c r="AR6999" s="78"/>
      <c r="AS6999" s="78"/>
      <c r="AT6999" s="78"/>
      <c r="AU6999" s="78"/>
      <c r="AV6999" s="78"/>
      <c r="AW6999" s="77"/>
      <c r="AX6999" s="144"/>
      <c r="AY6999" s="144"/>
      <c r="AZ6999" s="144"/>
      <c r="BA6999" s="54"/>
      <c r="BB6999" s="54"/>
    </row>
    <row r="7000" spans="2:54" x14ac:dyDescent="0.25">
      <c r="B7000" s="77"/>
      <c r="C7000" s="77"/>
      <c r="D7000" s="77"/>
      <c r="E7000" s="77"/>
      <c r="F7000" s="77"/>
      <c r="G7000" s="77"/>
      <c r="I7000" s="78"/>
      <c r="K7000" s="78"/>
      <c r="L7000" s="77"/>
      <c r="M7000" s="78"/>
      <c r="N7000" s="78"/>
      <c r="O7000" s="78"/>
      <c r="P7000" s="78"/>
      <c r="Q7000" s="144"/>
      <c r="R7000" s="78"/>
      <c r="S7000" s="78"/>
      <c r="T7000" s="78"/>
      <c r="U7000" s="78"/>
      <c r="V7000" s="219"/>
      <c r="W7000" s="78"/>
      <c r="X7000" s="78"/>
      <c r="Y7000" s="78"/>
      <c r="Z7000" s="78"/>
      <c r="AA7000" s="77"/>
      <c r="AB7000" s="77"/>
      <c r="AC7000" s="78"/>
      <c r="AD7000" s="104"/>
      <c r="AE7000" s="78"/>
      <c r="AF7000" s="104"/>
      <c r="AG7000" s="78"/>
      <c r="AH7000" s="104"/>
      <c r="AI7000" s="78"/>
      <c r="AJ7000" s="104"/>
      <c r="AK7000" s="78"/>
      <c r="AL7000" s="78"/>
      <c r="AM7000" s="8"/>
      <c r="AN7000" s="78"/>
      <c r="AO7000" s="78"/>
      <c r="AP7000" s="78"/>
      <c r="AQ7000" s="78"/>
      <c r="AR7000" s="78"/>
      <c r="AS7000" s="78"/>
      <c r="AT7000" s="78"/>
      <c r="AU7000" s="78"/>
      <c r="AV7000" s="78"/>
      <c r="AW7000" s="77"/>
      <c r="AX7000" s="144"/>
      <c r="AY7000" s="144"/>
      <c r="AZ7000" s="144"/>
      <c r="BA7000" s="54"/>
      <c r="BB7000" s="54"/>
    </row>
    <row r="7001" spans="2:54" x14ac:dyDescent="0.25">
      <c r="B7001" s="77"/>
      <c r="C7001" s="77"/>
      <c r="D7001" s="77"/>
      <c r="E7001" s="77"/>
      <c r="F7001" s="77"/>
      <c r="G7001" s="77"/>
      <c r="I7001" s="78"/>
      <c r="K7001" s="78"/>
      <c r="L7001" s="77"/>
      <c r="M7001" s="78"/>
      <c r="N7001" s="78"/>
      <c r="O7001" s="78"/>
      <c r="P7001" s="78"/>
      <c r="Q7001" s="144"/>
      <c r="R7001" s="78"/>
      <c r="S7001" s="78"/>
      <c r="T7001" s="78"/>
      <c r="U7001" s="78"/>
      <c r="V7001" s="219"/>
      <c r="W7001" s="78"/>
      <c r="X7001" s="78"/>
      <c r="Y7001" s="78"/>
      <c r="Z7001" s="78"/>
      <c r="AA7001" s="77"/>
      <c r="AB7001" s="77"/>
      <c r="AC7001" s="78"/>
      <c r="AD7001" s="104"/>
      <c r="AE7001" s="78"/>
      <c r="AF7001" s="104"/>
      <c r="AG7001" s="78"/>
      <c r="AH7001" s="104"/>
      <c r="AI7001" s="78"/>
      <c r="AJ7001" s="104"/>
      <c r="AK7001" s="78"/>
      <c r="AL7001" s="78"/>
      <c r="AM7001" s="8"/>
      <c r="AN7001" s="78"/>
      <c r="AO7001" s="78"/>
      <c r="AP7001" s="78"/>
      <c r="AQ7001" s="78"/>
      <c r="AR7001" s="78"/>
      <c r="AS7001" s="78"/>
      <c r="AT7001" s="78"/>
      <c r="AU7001" s="78"/>
      <c r="AV7001" s="78"/>
      <c r="AW7001" s="77"/>
      <c r="AX7001" s="144"/>
      <c r="AY7001" s="144"/>
      <c r="AZ7001" s="144"/>
      <c r="BA7001" s="54"/>
      <c r="BB7001" s="54"/>
    </row>
    <row r="7002" spans="2:54" x14ac:dyDescent="0.25">
      <c r="B7002" s="77"/>
      <c r="C7002" s="77"/>
      <c r="D7002" s="77"/>
      <c r="E7002" s="77"/>
      <c r="F7002" s="77"/>
      <c r="G7002" s="77"/>
      <c r="I7002" s="78"/>
      <c r="K7002" s="78"/>
      <c r="L7002" s="77"/>
      <c r="M7002" s="78"/>
      <c r="N7002" s="78"/>
      <c r="O7002" s="78"/>
      <c r="P7002" s="78"/>
      <c r="Q7002" s="144"/>
      <c r="R7002" s="78"/>
      <c r="S7002" s="78"/>
      <c r="T7002" s="78"/>
      <c r="U7002" s="78"/>
      <c r="V7002" s="219"/>
      <c r="W7002" s="78"/>
      <c r="X7002" s="78"/>
      <c r="Y7002" s="78"/>
      <c r="Z7002" s="78"/>
      <c r="AA7002" s="77"/>
      <c r="AB7002" s="77"/>
      <c r="AC7002" s="78"/>
      <c r="AD7002" s="104"/>
      <c r="AE7002" s="78"/>
      <c r="AF7002" s="104"/>
      <c r="AG7002" s="78"/>
      <c r="AH7002" s="104"/>
      <c r="AI7002" s="78"/>
      <c r="AJ7002" s="104"/>
      <c r="AK7002" s="78"/>
      <c r="AL7002" s="78"/>
      <c r="AM7002" s="8"/>
      <c r="AN7002" s="78"/>
      <c r="AO7002" s="78"/>
      <c r="AP7002" s="78"/>
      <c r="AQ7002" s="78"/>
      <c r="AR7002" s="78"/>
      <c r="AS7002" s="78"/>
      <c r="AT7002" s="78"/>
      <c r="AU7002" s="78"/>
      <c r="AV7002" s="78"/>
      <c r="AW7002" s="77"/>
      <c r="AX7002" s="144"/>
      <c r="AY7002" s="144"/>
      <c r="AZ7002" s="144"/>
      <c r="BA7002" s="54"/>
      <c r="BB7002" s="54"/>
    </row>
    <row r="7003" spans="2:54" x14ac:dyDescent="0.25">
      <c r="B7003" s="77"/>
      <c r="C7003" s="77"/>
      <c r="D7003" s="77"/>
      <c r="E7003" s="77"/>
      <c r="F7003" s="77"/>
      <c r="G7003" s="77"/>
      <c r="I7003" s="78"/>
      <c r="K7003" s="78"/>
      <c r="L7003" s="77"/>
      <c r="M7003" s="78"/>
      <c r="N7003" s="78"/>
      <c r="O7003" s="78"/>
      <c r="P7003" s="78"/>
      <c r="Q7003" s="144"/>
      <c r="R7003" s="78"/>
      <c r="S7003" s="78"/>
      <c r="T7003" s="78"/>
      <c r="U7003" s="78"/>
      <c r="V7003" s="219"/>
      <c r="W7003" s="78"/>
      <c r="X7003" s="78"/>
      <c r="Y7003" s="78"/>
      <c r="Z7003" s="78"/>
      <c r="AA7003" s="77"/>
      <c r="AB7003" s="77"/>
      <c r="AC7003" s="78"/>
      <c r="AD7003" s="104"/>
      <c r="AE7003" s="78"/>
      <c r="AF7003" s="104"/>
      <c r="AG7003" s="78"/>
      <c r="AH7003" s="104"/>
      <c r="AI7003" s="78"/>
      <c r="AJ7003" s="104"/>
      <c r="AK7003" s="78"/>
      <c r="AL7003" s="78"/>
      <c r="AM7003" s="8"/>
      <c r="AN7003" s="78"/>
      <c r="AO7003" s="78"/>
      <c r="AP7003" s="78"/>
      <c r="AQ7003" s="78"/>
      <c r="AR7003" s="78"/>
      <c r="AS7003" s="78"/>
      <c r="AT7003" s="78"/>
      <c r="AU7003" s="78"/>
      <c r="AV7003" s="78"/>
      <c r="AW7003" s="77"/>
      <c r="AX7003" s="144"/>
      <c r="AY7003" s="144"/>
      <c r="AZ7003" s="144"/>
      <c r="BA7003" s="54"/>
      <c r="BB7003" s="54"/>
    </row>
    <row r="7004" spans="2:54" x14ac:dyDescent="0.25">
      <c r="B7004" s="77"/>
      <c r="C7004" s="77"/>
      <c r="D7004" s="77"/>
      <c r="E7004" s="77"/>
      <c r="F7004" s="77"/>
      <c r="G7004" s="77"/>
      <c r="I7004" s="78"/>
      <c r="K7004" s="78"/>
      <c r="L7004" s="77"/>
      <c r="M7004" s="78"/>
      <c r="N7004" s="78"/>
      <c r="O7004" s="78"/>
      <c r="P7004" s="78"/>
      <c r="Q7004" s="144"/>
      <c r="R7004" s="78"/>
      <c r="S7004" s="78"/>
      <c r="T7004" s="78"/>
      <c r="U7004" s="78"/>
      <c r="V7004" s="219"/>
      <c r="W7004" s="78"/>
      <c r="X7004" s="78"/>
      <c r="Y7004" s="78"/>
      <c r="Z7004" s="78"/>
      <c r="AA7004" s="77"/>
      <c r="AB7004" s="77"/>
      <c r="AC7004" s="78"/>
      <c r="AD7004" s="104"/>
      <c r="AE7004" s="78"/>
      <c r="AF7004" s="104"/>
      <c r="AG7004" s="78"/>
      <c r="AH7004" s="104"/>
      <c r="AI7004" s="78"/>
      <c r="AJ7004" s="104"/>
      <c r="AK7004" s="78"/>
      <c r="AL7004" s="78"/>
      <c r="AM7004" s="8"/>
      <c r="AN7004" s="78"/>
      <c r="AO7004" s="78"/>
      <c r="AP7004" s="78"/>
      <c r="AQ7004" s="78"/>
      <c r="AR7004" s="78"/>
      <c r="AS7004" s="78"/>
      <c r="AT7004" s="78"/>
      <c r="AU7004" s="78"/>
      <c r="AV7004" s="78"/>
      <c r="AW7004" s="77"/>
      <c r="AX7004" s="144"/>
      <c r="AY7004" s="144"/>
      <c r="AZ7004" s="144"/>
      <c r="BA7004" s="54"/>
      <c r="BB7004" s="54"/>
    </row>
    <row r="7005" spans="2:54" x14ac:dyDescent="0.25">
      <c r="B7005" s="77"/>
      <c r="C7005" s="77"/>
      <c r="D7005" s="77"/>
      <c r="E7005" s="77"/>
      <c r="F7005" s="77"/>
      <c r="G7005" s="77"/>
      <c r="I7005" s="78"/>
      <c r="K7005" s="78"/>
      <c r="L7005" s="77"/>
      <c r="M7005" s="78"/>
      <c r="N7005" s="78"/>
      <c r="O7005" s="78"/>
      <c r="P7005" s="78"/>
      <c r="Q7005" s="144"/>
      <c r="R7005" s="78"/>
      <c r="S7005" s="78"/>
      <c r="T7005" s="78"/>
      <c r="U7005" s="78"/>
      <c r="V7005" s="219"/>
      <c r="W7005" s="78"/>
      <c r="X7005" s="78"/>
      <c r="Y7005" s="78"/>
      <c r="Z7005" s="78"/>
      <c r="AA7005" s="77"/>
      <c r="AB7005" s="77"/>
      <c r="AC7005" s="78"/>
      <c r="AD7005" s="104"/>
      <c r="AE7005" s="78"/>
      <c r="AF7005" s="104"/>
      <c r="AG7005" s="78"/>
      <c r="AH7005" s="104"/>
      <c r="AI7005" s="78"/>
      <c r="AJ7005" s="104"/>
      <c r="AK7005" s="78"/>
      <c r="AL7005" s="78"/>
      <c r="AM7005" s="8"/>
      <c r="AN7005" s="78"/>
      <c r="AO7005" s="78"/>
      <c r="AP7005" s="78"/>
      <c r="AQ7005" s="78"/>
      <c r="AR7005" s="78"/>
      <c r="AS7005" s="78"/>
      <c r="AT7005" s="78"/>
      <c r="AU7005" s="78"/>
      <c r="AV7005" s="78"/>
      <c r="AW7005" s="77"/>
      <c r="AX7005" s="144"/>
      <c r="AY7005" s="144"/>
      <c r="AZ7005" s="144"/>
      <c r="BA7005" s="54"/>
      <c r="BB7005" s="54"/>
    </row>
    <row r="7006" spans="2:54" x14ac:dyDescent="0.25">
      <c r="B7006" s="77"/>
      <c r="C7006" s="77"/>
      <c r="D7006" s="77"/>
      <c r="E7006" s="77"/>
      <c r="F7006" s="77"/>
      <c r="G7006" s="77"/>
      <c r="I7006" s="78"/>
      <c r="K7006" s="78"/>
      <c r="L7006" s="77"/>
      <c r="M7006" s="78"/>
      <c r="N7006" s="78"/>
      <c r="O7006" s="78"/>
      <c r="P7006" s="78"/>
      <c r="Q7006" s="144"/>
      <c r="R7006" s="78"/>
      <c r="S7006" s="78"/>
      <c r="T7006" s="78"/>
      <c r="U7006" s="78"/>
      <c r="V7006" s="219"/>
      <c r="W7006" s="78"/>
      <c r="X7006" s="78"/>
      <c r="Y7006" s="78"/>
      <c r="Z7006" s="78"/>
      <c r="AA7006" s="77"/>
      <c r="AB7006" s="77"/>
      <c r="AC7006" s="78"/>
      <c r="AD7006" s="104"/>
      <c r="AE7006" s="78"/>
      <c r="AF7006" s="104"/>
      <c r="AG7006" s="78"/>
      <c r="AH7006" s="104"/>
      <c r="AI7006" s="78"/>
      <c r="AJ7006" s="104"/>
      <c r="AK7006" s="78"/>
      <c r="AL7006" s="78"/>
      <c r="AM7006" s="8"/>
      <c r="AN7006" s="78"/>
      <c r="AO7006" s="78"/>
      <c r="AP7006" s="78"/>
      <c r="AQ7006" s="78"/>
      <c r="AR7006" s="78"/>
      <c r="AS7006" s="78"/>
      <c r="AT7006" s="78"/>
      <c r="AU7006" s="78"/>
      <c r="AV7006" s="78"/>
      <c r="AW7006" s="77"/>
      <c r="AX7006" s="144"/>
      <c r="AY7006" s="144"/>
      <c r="AZ7006" s="144"/>
      <c r="BA7006" s="54"/>
      <c r="BB7006" s="54"/>
    </row>
    <row r="7007" spans="2:54" x14ac:dyDescent="0.25">
      <c r="B7007" s="77"/>
      <c r="C7007" s="77"/>
      <c r="D7007" s="77"/>
      <c r="E7007" s="77"/>
      <c r="F7007" s="77"/>
      <c r="G7007" s="77"/>
      <c r="I7007" s="78"/>
      <c r="K7007" s="78"/>
      <c r="L7007" s="77"/>
      <c r="M7007" s="78"/>
      <c r="N7007" s="78"/>
      <c r="O7007" s="78"/>
      <c r="P7007" s="78"/>
      <c r="Q7007" s="144"/>
      <c r="R7007" s="78"/>
      <c r="S7007" s="78"/>
      <c r="T7007" s="78"/>
      <c r="U7007" s="78"/>
      <c r="V7007" s="219"/>
      <c r="W7007" s="78"/>
      <c r="X7007" s="78"/>
      <c r="Y7007" s="78"/>
      <c r="Z7007" s="78"/>
      <c r="AA7007" s="77"/>
      <c r="AB7007" s="77"/>
      <c r="AC7007" s="78"/>
      <c r="AD7007" s="104"/>
      <c r="AE7007" s="78"/>
      <c r="AF7007" s="104"/>
      <c r="AG7007" s="78"/>
      <c r="AH7007" s="104"/>
      <c r="AI7007" s="78"/>
      <c r="AJ7007" s="104"/>
      <c r="AK7007" s="78"/>
      <c r="AL7007" s="78"/>
      <c r="AM7007" s="8"/>
      <c r="AN7007" s="78"/>
      <c r="AO7007" s="78"/>
      <c r="AP7007" s="78"/>
      <c r="AQ7007" s="78"/>
      <c r="AR7007" s="78"/>
      <c r="AS7007" s="78"/>
      <c r="AT7007" s="78"/>
      <c r="AU7007" s="78"/>
      <c r="AV7007" s="78"/>
      <c r="AW7007" s="77"/>
      <c r="AX7007" s="144"/>
      <c r="AY7007" s="144"/>
      <c r="AZ7007" s="144"/>
      <c r="BA7007" s="54"/>
      <c r="BB7007" s="54"/>
    </row>
    <row r="7008" spans="2:54" x14ac:dyDescent="0.25">
      <c r="B7008" s="77"/>
      <c r="C7008" s="77"/>
      <c r="D7008" s="77"/>
      <c r="E7008" s="77"/>
      <c r="F7008" s="77"/>
      <c r="G7008" s="77"/>
      <c r="I7008" s="78"/>
      <c r="K7008" s="78"/>
      <c r="L7008" s="77"/>
      <c r="M7008" s="78"/>
      <c r="N7008" s="78"/>
      <c r="O7008" s="78"/>
      <c r="P7008" s="78"/>
      <c r="Q7008" s="144"/>
      <c r="R7008" s="78"/>
      <c r="S7008" s="78"/>
      <c r="T7008" s="78"/>
      <c r="U7008" s="78"/>
      <c r="V7008" s="219"/>
      <c r="W7008" s="78"/>
      <c r="X7008" s="78"/>
      <c r="Y7008" s="78"/>
      <c r="Z7008" s="78"/>
      <c r="AA7008" s="77"/>
      <c r="AB7008" s="77"/>
      <c r="AC7008" s="78"/>
      <c r="AD7008" s="104"/>
      <c r="AE7008" s="78"/>
      <c r="AF7008" s="104"/>
      <c r="AG7008" s="78"/>
      <c r="AH7008" s="104"/>
      <c r="AI7008" s="78"/>
      <c r="AJ7008" s="104"/>
      <c r="AK7008" s="78"/>
      <c r="AL7008" s="78"/>
      <c r="AM7008" s="8"/>
      <c r="AN7008" s="78"/>
      <c r="AO7008" s="78"/>
      <c r="AP7008" s="78"/>
      <c r="AQ7008" s="78"/>
      <c r="AR7008" s="78"/>
      <c r="AS7008" s="78"/>
      <c r="AT7008" s="78"/>
      <c r="AU7008" s="78"/>
      <c r="AV7008" s="78"/>
      <c r="AW7008" s="77"/>
      <c r="AX7008" s="144"/>
      <c r="AY7008" s="144"/>
      <c r="AZ7008" s="144"/>
      <c r="BA7008" s="54"/>
      <c r="BB7008" s="54"/>
    </row>
    <row r="7009" spans="2:54" x14ac:dyDescent="0.25">
      <c r="B7009" s="77"/>
      <c r="C7009" s="77"/>
      <c r="D7009" s="77"/>
      <c r="E7009" s="77"/>
      <c r="F7009" s="77"/>
      <c r="G7009" s="77"/>
      <c r="I7009" s="78"/>
      <c r="K7009" s="78"/>
      <c r="L7009" s="77"/>
      <c r="M7009" s="78"/>
      <c r="N7009" s="78"/>
      <c r="O7009" s="78"/>
      <c r="P7009" s="78"/>
      <c r="Q7009" s="144"/>
      <c r="R7009" s="78"/>
      <c r="S7009" s="78"/>
      <c r="T7009" s="78"/>
      <c r="U7009" s="78"/>
      <c r="V7009" s="219"/>
      <c r="W7009" s="78"/>
      <c r="X7009" s="78"/>
      <c r="Y7009" s="78"/>
      <c r="Z7009" s="78"/>
      <c r="AA7009" s="77"/>
      <c r="AB7009" s="77"/>
      <c r="AC7009" s="78"/>
      <c r="AD7009" s="104"/>
      <c r="AE7009" s="78"/>
      <c r="AF7009" s="104"/>
      <c r="AG7009" s="78"/>
      <c r="AH7009" s="104"/>
      <c r="AI7009" s="78"/>
      <c r="AJ7009" s="104"/>
      <c r="AK7009" s="78"/>
      <c r="AL7009" s="78"/>
      <c r="AM7009" s="8"/>
      <c r="AN7009" s="78"/>
      <c r="AO7009" s="78"/>
      <c r="AP7009" s="78"/>
      <c r="AQ7009" s="78"/>
      <c r="AR7009" s="78"/>
      <c r="AS7009" s="78"/>
      <c r="AT7009" s="78"/>
      <c r="AU7009" s="78"/>
      <c r="AV7009" s="78"/>
      <c r="AW7009" s="77"/>
      <c r="AX7009" s="144"/>
      <c r="AY7009" s="144"/>
      <c r="AZ7009" s="144"/>
      <c r="BA7009" s="54"/>
      <c r="BB7009" s="54"/>
    </row>
    <row r="7010" spans="2:54" x14ac:dyDescent="0.25">
      <c r="B7010" s="77"/>
      <c r="C7010" s="77"/>
      <c r="D7010" s="77"/>
      <c r="E7010" s="77"/>
      <c r="F7010" s="77"/>
      <c r="G7010" s="77"/>
      <c r="I7010" s="78"/>
      <c r="K7010" s="78"/>
      <c r="L7010" s="77"/>
      <c r="M7010" s="78"/>
      <c r="N7010" s="78"/>
      <c r="O7010" s="78"/>
      <c r="P7010" s="78"/>
      <c r="Q7010" s="144"/>
      <c r="R7010" s="78"/>
      <c r="S7010" s="78"/>
      <c r="T7010" s="78"/>
      <c r="U7010" s="78"/>
      <c r="V7010" s="219"/>
      <c r="W7010" s="78"/>
      <c r="X7010" s="78"/>
      <c r="Y7010" s="78"/>
      <c r="Z7010" s="78"/>
      <c r="AA7010" s="77"/>
      <c r="AB7010" s="77"/>
      <c r="AC7010" s="78"/>
      <c r="AD7010" s="104"/>
      <c r="AE7010" s="78"/>
      <c r="AF7010" s="104"/>
      <c r="AG7010" s="78"/>
      <c r="AH7010" s="104"/>
      <c r="AI7010" s="78"/>
      <c r="AJ7010" s="104"/>
      <c r="AK7010" s="78"/>
      <c r="AL7010" s="78"/>
      <c r="AM7010" s="8"/>
      <c r="AN7010" s="78"/>
      <c r="AO7010" s="78"/>
      <c r="AP7010" s="78"/>
      <c r="AQ7010" s="78"/>
      <c r="AR7010" s="78"/>
      <c r="AS7010" s="78"/>
      <c r="AT7010" s="78"/>
      <c r="AU7010" s="78"/>
      <c r="AV7010" s="78"/>
      <c r="AW7010" s="77"/>
      <c r="AX7010" s="144"/>
      <c r="AY7010" s="144"/>
      <c r="AZ7010" s="144"/>
      <c r="BA7010" s="54"/>
      <c r="BB7010" s="54"/>
    </row>
    <row r="7011" spans="2:54" x14ac:dyDescent="0.25">
      <c r="B7011" s="77"/>
      <c r="C7011" s="77"/>
      <c r="D7011" s="77"/>
      <c r="E7011" s="77"/>
      <c r="F7011" s="77"/>
      <c r="G7011" s="77"/>
      <c r="I7011" s="78"/>
      <c r="K7011" s="78"/>
      <c r="L7011" s="77"/>
      <c r="M7011" s="78"/>
      <c r="N7011" s="78"/>
      <c r="O7011" s="78"/>
      <c r="P7011" s="78"/>
      <c r="Q7011" s="144"/>
      <c r="R7011" s="78"/>
      <c r="S7011" s="78"/>
      <c r="T7011" s="78"/>
      <c r="U7011" s="78"/>
      <c r="V7011" s="219"/>
      <c r="W7011" s="78"/>
      <c r="X7011" s="78"/>
      <c r="Y7011" s="78"/>
      <c r="Z7011" s="78"/>
      <c r="AA7011" s="77"/>
      <c r="AB7011" s="77"/>
      <c r="AC7011" s="78"/>
      <c r="AD7011" s="104"/>
      <c r="AE7011" s="78"/>
      <c r="AF7011" s="104"/>
      <c r="AG7011" s="78"/>
      <c r="AH7011" s="104"/>
      <c r="AI7011" s="78"/>
      <c r="AJ7011" s="104"/>
      <c r="AK7011" s="78"/>
      <c r="AL7011" s="78"/>
      <c r="AM7011" s="8"/>
      <c r="AN7011" s="78"/>
      <c r="AO7011" s="78"/>
      <c r="AP7011" s="78"/>
      <c r="AQ7011" s="78"/>
      <c r="AR7011" s="78"/>
      <c r="AS7011" s="78"/>
      <c r="AT7011" s="78"/>
      <c r="AU7011" s="78"/>
      <c r="AV7011" s="78"/>
      <c r="AW7011" s="77"/>
      <c r="AX7011" s="144"/>
      <c r="AY7011" s="144"/>
      <c r="AZ7011" s="144"/>
      <c r="BA7011" s="54"/>
      <c r="BB7011" s="54"/>
    </row>
    <row r="7012" spans="2:54" x14ac:dyDescent="0.25">
      <c r="B7012" s="77"/>
      <c r="C7012" s="77"/>
      <c r="D7012" s="77"/>
      <c r="E7012" s="77"/>
      <c r="F7012" s="77"/>
      <c r="G7012" s="77"/>
      <c r="I7012" s="78"/>
      <c r="K7012" s="78"/>
      <c r="L7012" s="77"/>
      <c r="M7012" s="78"/>
      <c r="N7012" s="78"/>
      <c r="O7012" s="78"/>
      <c r="P7012" s="78"/>
      <c r="Q7012" s="144"/>
      <c r="R7012" s="78"/>
      <c r="S7012" s="78"/>
      <c r="T7012" s="78"/>
      <c r="U7012" s="78"/>
      <c r="V7012" s="219"/>
      <c r="W7012" s="78"/>
      <c r="X7012" s="78"/>
      <c r="Y7012" s="78"/>
      <c r="Z7012" s="78"/>
      <c r="AA7012" s="77"/>
      <c r="AB7012" s="77"/>
      <c r="AC7012" s="78"/>
      <c r="AD7012" s="104"/>
      <c r="AE7012" s="78"/>
      <c r="AF7012" s="104"/>
      <c r="AG7012" s="78"/>
      <c r="AH7012" s="104"/>
      <c r="AI7012" s="78"/>
      <c r="AJ7012" s="104"/>
      <c r="AK7012" s="78"/>
      <c r="AL7012" s="78"/>
      <c r="AM7012" s="8"/>
      <c r="AN7012" s="78"/>
      <c r="AO7012" s="78"/>
      <c r="AP7012" s="78"/>
      <c r="AQ7012" s="78"/>
      <c r="AR7012" s="78"/>
      <c r="AS7012" s="78"/>
      <c r="AT7012" s="78"/>
      <c r="AU7012" s="78"/>
      <c r="AV7012" s="78"/>
      <c r="AW7012" s="77"/>
      <c r="AX7012" s="144"/>
      <c r="AY7012" s="144"/>
      <c r="AZ7012" s="144"/>
      <c r="BA7012" s="54"/>
      <c r="BB7012" s="54"/>
    </row>
    <row r="7013" spans="2:54" x14ac:dyDescent="0.25">
      <c r="B7013" s="77"/>
      <c r="C7013" s="77"/>
      <c r="D7013" s="77"/>
      <c r="E7013" s="77"/>
      <c r="F7013" s="77"/>
      <c r="G7013" s="77"/>
      <c r="I7013" s="78"/>
      <c r="K7013" s="78"/>
      <c r="L7013" s="77"/>
      <c r="M7013" s="78"/>
      <c r="N7013" s="78"/>
      <c r="O7013" s="78"/>
      <c r="P7013" s="78"/>
      <c r="Q7013" s="144"/>
      <c r="R7013" s="78"/>
      <c r="S7013" s="78"/>
      <c r="T7013" s="78"/>
      <c r="U7013" s="78"/>
      <c r="V7013" s="219"/>
      <c r="W7013" s="78"/>
      <c r="X7013" s="78"/>
      <c r="Y7013" s="78"/>
      <c r="Z7013" s="78"/>
      <c r="AA7013" s="77"/>
      <c r="AB7013" s="77"/>
      <c r="AC7013" s="78"/>
      <c r="AD7013" s="104"/>
      <c r="AE7013" s="78"/>
      <c r="AF7013" s="104"/>
      <c r="AG7013" s="78"/>
      <c r="AH7013" s="104"/>
      <c r="AI7013" s="78"/>
      <c r="AJ7013" s="104"/>
      <c r="AK7013" s="78"/>
      <c r="AL7013" s="78"/>
      <c r="AM7013" s="8"/>
      <c r="AN7013" s="78"/>
      <c r="AO7013" s="78"/>
      <c r="AP7013" s="78"/>
      <c r="AQ7013" s="78"/>
      <c r="AR7013" s="78"/>
      <c r="AS7013" s="78"/>
      <c r="AT7013" s="78"/>
      <c r="AU7013" s="78"/>
      <c r="AV7013" s="78"/>
      <c r="AW7013" s="77"/>
      <c r="AX7013" s="144"/>
      <c r="AY7013" s="144"/>
      <c r="AZ7013" s="144"/>
      <c r="BA7013" s="54"/>
      <c r="BB7013" s="54"/>
    </row>
    <row r="7014" spans="2:54" x14ac:dyDescent="0.25">
      <c r="B7014" s="77"/>
      <c r="C7014" s="77"/>
      <c r="D7014" s="77"/>
      <c r="E7014" s="77"/>
      <c r="F7014" s="77"/>
      <c r="G7014" s="77"/>
      <c r="I7014" s="78"/>
      <c r="K7014" s="78"/>
      <c r="L7014" s="77"/>
      <c r="M7014" s="78"/>
      <c r="N7014" s="78"/>
      <c r="O7014" s="78"/>
      <c r="P7014" s="78"/>
      <c r="Q7014" s="144"/>
      <c r="R7014" s="78"/>
      <c r="S7014" s="78"/>
      <c r="T7014" s="78"/>
      <c r="U7014" s="78"/>
      <c r="V7014" s="219"/>
      <c r="W7014" s="78"/>
      <c r="X7014" s="78"/>
      <c r="Y7014" s="78"/>
      <c r="Z7014" s="78"/>
      <c r="AA7014" s="77"/>
      <c r="AB7014" s="77"/>
      <c r="AC7014" s="78"/>
      <c r="AD7014" s="104"/>
      <c r="AE7014" s="78"/>
      <c r="AF7014" s="104"/>
      <c r="AG7014" s="78"/>
      <c r="AH7014" s="104"/>
      <c r="AI7014" s="78"/>
      <c r="AJ7014" s="104"/>
      <c r="AK7014" s="78"/>
      <c r="AL7014" s="78"/>
      <c r="AM7014" s="8"/>
      <c r="AN7014" s="78"/>
      <c r="AO7014" s="78"/>
      <c r="AP7014" s="78"/>
      <c r="AQ7014" s="78"/>
      <c r="AR7014" s="78"/>
      <c r="AS7014" s="78"/>
      <c r="AT7014" s="78"/>
      <c r="AU7014" s="78"/>
      <c r="AV7014" s="78"/>
      <c r="AW7014" s="77"/>
      <c r="AX7014" s="144"/>
      <c r="AY7014" s="144"/>
      <c r="AZ7014" s="144"/>
      <c r="BA7014" s="54"/>
      <c r="BB7014" s="54"/>
    </row>
    <row r="7015" spans="2:54" x14ac:dyDescent="0.25">
      <c r="B7015" s="77"/>
      <c r="C7015" s="77"/>
      <c r="D7015" s="77"/>
      <c r="E7015" s="77"/>
      <c r="F7015" s="77"/>
      <c r="G7015" s="77"/>
      <c r="I7015" s="78"/>
      <c r="K7015" s="78"/>
      <c r="L7015" s="77"/>
      <c r="M7015" s="78"/>
      <c r="N7015" s="78"/>
      <c r="O7015" s="78"/>
      <c r="P7015" s="78"/>
      <c r="Q7015" s="144"/>
      <c r="R7015" s="78"/>
      <c r="S7015" s="78"/>
      <c r="T7015" s="78"/>
      <c r="U7015" s="78"/>
      <c r="V7015" s="219"/>
      <c r="W7015" s="78"/>
      <c r="X7015" s="78"/>
      <c r="Y7015" s="78"/>
      <c r="Z7015" s="78"/>
      <c r="AA7015" s="77"/>
      <c r="AB7015" s="77"/>
      <c r="AC7015" s="78"/>
      <c r="AD7015" s="104"/>
      <c r="AE7015" s="78"/>
      <c r="AF7015" s="104"/>
      <c r="AG7015" s="78"/>
      <c r="AH7015" s="104"/>
      <c r="AI7015" s="78"/>
      <c r="AJ7015" s="104"/>
      <c r="AK7015" s="78"/>
      <c r="AL7015" s="78"/>
      <c r="AM7015" s="8"/>
      <c r="AN7015" s="78"/>
      <c r="AO7015" s="78"/>
      <c r="AP7015" s="78"/>
      <c r="AQ7015" s="78"/>
      <c r="AR7015" s="78"/>
      <c r="AS7015" s="78"/>
      <c r="AT7015" s="78"/>
      <c r="AU7015" s="78"/>
      <c r="AV7015" s="78"/>
      <c r="AW7015" s="77"/>
      <c r="AX7015" s="144"/>
      <c r="AY7015" s="144"/>
      <c r="AZ7015" s="144"/>
      <c r="BA7015" s="54"/>
      <c r="BB7015" s="54"/>
    </row>
    <row r="7016" spans="2:54" x14ac:dyDescent="0.25">
      <c r="B7016" s="77"/>
      <c r="C7016" s="77"/>
      <c r="D7016" s="77"/>
      <c r="E7016" s="77"/>
      <c r="F7016" s="77"/>
      <c r="G7016" s="77"/>
      <c r="I7016" s="78"/>
      <c r="K7016" s="78"/>
      <c r="L7016" s="77"/>
      <c r="M7016" s="78"/>
      <c r="N7016" s="78"/>
      <c r="O7016" s="78"/>
      <c r="P7016" s="78"/>
      <c r="Q7016" s="144"/>
      <c r="R7016" s="78"/>
      <c r="S7016" s="78"/>
      <c r="T7016" s="78"/>
      <c r="U7016" s="78"/>
      <c r="V7016" s="219"/>
      <c r="W7016" s="78"/>
      <c r="X7016" s="78"/>
      <c r="Y7016" s="78"/>
      <c r="Z7016" s="78"/>
      <c r="AA7016" s="77"/>
      <c r="AB7016" s="77"/>
      <c r="AC7016" s="78"/>
      <c r="AD7016" s="104"/>
      <c r="AE7016" s="78"/>
      <c r="AF7016" s="104"/>
      <c r="AG7016" s="78"/>
      <c r="AH7016" s="104"/>
      <c r="AI7016" s="78"/>
      <c r="AJ7016" s="104"/>
      <c r="AK7016" s="78"/>
      <c r="AL7016" s="78"/>
      <c r="AM7016" s="8"/>
      <c r="AN7016" s="78"/>
      <c r="AO7016" s="78"/>
      <c r="AP7016" s="78"/>
      <c r="AQ7016" s="78"/>
      <c r="AR7016" s="78"/>
      <c r="AS7016" s="78"/>
      <c r="AT7016" s="78"/>
      <c r="AU7016" s="78"/>
      <c r="AV7016" s="78"/>
      <c r="AW7016" s="77"/>
      <c r="AX7016" s="144"/>
      <c r="AY7016" s="144"/>
      <c r="AZ7016" s="144"/>
      <c r="BA7016" s="54"/>
      <c r="BB7016" s="54"/>
    </row>
    <row r="7017" spans="2:54" x14ac:dyDescent="0.25">
      <c r="B7017" s="77"/>
      <c r="C7017" s="77"/>
      <c r="D7017" s="77"/>
      <c r="E7017" s="77"/>
      <c r="F7017" s="77"/>
      <c r="G7017" s="77"/>
      <c r="I7017" s="78"/>
      <c r="K7017" s="78"/>
      <c r="L7017" s="77"/>
      <c r="M7017" s="78"/>
      <c r="N7017" s="78"/>
      <c r="O7017" s="78"/>
      <c r="P7017" s="78"/>
      <c r="Q7017" s="144"/>
      <c r="R7017" s="78"/>
      <c r="S7017" s="78"/>
      <c r="T7017" s="78"/>
      <c r="U7017" s="78"/>
      <c r="V7017" s="219"/>
      <c r="W7017" s="78"/>
      <c r="X7017" s="78"/>
      <c r="Y7017" s="78"/>
      <c r="Z7017" s="78"/>
      <c r="AA7017" s="77"/>
      <c r="AB7017" s="77"/>
      <c r="AC7017" s="78"/>
      <c r="AD7017" s="104"/>
      <c r="AE7017" s="78"/>
      <c r="AF7017" s="104"/>
      <c r="AG7017" s="78"/>
      <c r="AH7017" s="104"/>
      <c r="AI7017" s="78"/>
      <c r="AJ7017" s="104"/>
      <c r="AK7017" s="78"/>
      <c r="AL7017" s="78"/>
      <c r="AM7017" s="8"/>
      <c r="AN7017" s="78"/>
      <c r="AO7017" s="78"/>
      <c r="AP7017" s="78"/>
      <c r="AQ7017" s="78"/>
      <c r="AR7017" s="78"/>
      <c r="AS7017" s="78"/>
      <c r="AT7017" s="78"/>
      <c r="AU7017" s="78"/>
      <c r="AV7017" s="78"/>
      <c r="AW7017" s="77"/>
      <c r="AX7017" s="144"/>
      <c r="AY7017" s="144"/>
      <c r="AZ7017" s="144"/>
      <c r="BA7017" s="54"/>
      <c r="BB7017" s="54"/>
    </row>
    <row r="7018" spans="2:54" x14ac:dyDescent="0.25">
      <c r="B7018" s="77"/>
      <c r="C7018" s="77"/>
      <c r="D7018" s="77"/>
      <c r="E7018" s="77"/>
      <c r="F7018" s="77"/>
      <c r="G7018" s="77"/>
      <c r="I7018" s="78"/>
      <c r="K7018" s="78"/>
      <c r="L7018" s="77"/>
      <c r="M7018" s="78"/>
      <c r="N7018" s="78"/>
      <c r="O7018" s="78"/>
      <c r="P7018" s="78"/>
      <c r="Q7018" s="144"/>
      <c r="R7018" s="78"/>
      <c r="S7018" s="78"/>
      <c r="T7018" s="78"/>
      <c r="U7018" s="78"/>
      <c r="V7018" s="219"/>
      <c r="W7018" s="78"/>
      <c r="X7018" s="78"/>
      <c r="Y7018" s="78"/>
      <c r="Z7018" s="78"/>
      <c r="AA7018" s="77"/>
      <c r="AB7018" s="77"/>
      <c r="AC7018" s="78"/>
      <c r="AD7018" s="104"/>
      <c r="AE7018" s="78"/>
      <c r="AF7018" s="104"/>
      <c r="AG7018" s="78"/>
      <c r="AH7018" s="104"/>
      <c r="AI7018" s="78"/>
      <c r="AJ7018" s="104"/>
      <c r="AK7018" s="78"/>
      <c r="AL7018" s="78"/>
      <c r="AM7018" s="8"/>
      <c r="AN7018" s="78"/>
      <c r="AO7018" s="78"/>
      <c r="AP7018" s="78"/>
      <c r="AQ7018" s="78"/>
      <c r="AR7018" s="78"/>
      <c r="AS7018" s="78"/>
      <c r="AT7018" s="78"/>
      <c r="AU7018" s="78"/>
      <c r="AV7018" s="78"/>
      <c r="AW7018" s="77"/>
      <c r="AX7018" s="144"/>
      <c r="AY7018" s="144"/>
      <c r="AZ7018" s="144"/>
      <c r="BA7018" s="54"/>
      <c r="BB7018" s="54"/>
    </row>
    <row r="7019" spans="2:54" x14ac:dyDescent="0.25">
      <c r="B7019" s="77"/>
      <c r="C7019" s="77"/>
      <c r="D7019" s="77"/>
      <c r="E7019" s="77"/>
      <c r="F7019" s="77"/>
      <c r="G7019" s="77"/>
      <c r="I7019" s="78"/>
      <c r="K7019" s="78"/>
      <c r="L7019" s="77"/>
      <c r="M7019" s="78"/>
      <c r="N7019" s="78"/>
      <c r="O7019" s="78"/>
      <c r="P7019" s="78"/>
      <c r="Q7019" s="144"/>
      <c r="R7019" s="78"/>
      <c r="S7019" s="78"/>
      <c r="T7019" s="78"/>
      <c r="U7019" s="78"/>
      <c r="V7019" s="219"/>
      <c r="W7019" s="78"/>
      <c r="X7019" s="78"/>
      <c r="Y7019" s="78"/>
      <c r="Z7019" s="78"/>
      <c r="AA7019" s="77"/>
      <c r="AB7019" s="77"/>
      <c r="AC7019" s="78"/>
      <c r="AD7019" s="104"/>
      <c r="AE7019" s="78"/>
      <c r="AF7019" s="104"/>
      <c r="AG7019" s="78"/>
      <c r="AH7019" s="104"/>
      <c r="AI7019" s="78"/>
      <c r="AJ7019" s="104"/>
      <c r="AK7019" s="78"/>
      <c r="AL7019" s="78"/>
      <c r="AM7019" s="8"/>
      <c r="AN7019" s="78"/>
      <c r="AO7019" s="78"/>
      <c r="AP7019" s="78"/>
      <c r="AQ7019" s="78"/>
      <c r="AR7019" s="78"/>
      <c r="AS7019" s="78"/>
      <c r="AT7019" s="78"/>
      <c r="AU7019" s="78"/>
      <c r="AV7019" s="78"/>
      <c r="AW7019" s="77"/>
      <c r="AX7019" s="144"/>
      <c r="AY7019" s="144"/>
      <c r="AZ7019" s="144"/>
      <c r="BA7019" s="54"/>
      <c r="BB7019" s="54"/>
    </row>
    <row r="7020" spans="2:54" x14ac:dyDescent="0.25">
      <c r="B7020" s="77"/>
      <c r="C7020" s="77"/>
      <c r="D7020" s="77"/>
      <c r="E7020" s="77"/>
      <c r="F7020" s="77"/>
      <c r="G7020" s="77"/>
      <c r="I7020" s="78"/>
      <c r="K7020" s="78"/>
      <c r="L7020" s="77"/>
      <c r="M7020" s="78"/>
      <c r="N7020" s="78"/>
      <c r="O7020" s="78"/>
      <c r="P7020" s="78"/>
      <c r="Q7020" s="144"/>
      <c r="R7020" s="78"/>
      <c r="S7020" s="78"/>
      <c r="T7020" s="78"/>
      <c r="U7020" s="78"/>
      <c r="V7020" s="219"/>
      <c r="W7020" s="78"/>
      <c r="X7020" s="78"/>
      <c r="Y7020" s="78"/>
      <c r="Z7020" s="78"/>
      <c r="AA7020" s="77"/>
      <c r="AB7020" s="77"/>
      <c r="AC7020" s="78"/>
      <c r="AD7020" s="104"/>
      <c r="AE7020" s="78"/>
      <c r="AF7020" s="104"/>
      <c r="AG7020" s="78"/>
      <c r="AH7020" s="104"/>
      <c r="AI7020" s="78"/>
      <c r="AJ7020" s="104"/>
      <c r="AK7020" s="78"/>
      <c r="AL7020" s="78"/>
      <c r="AM7020" s="8"/>
      <c r="AN7020" s="78"/>
      <c r="AO7020" s="78"/>
      <c r="AP7020" s="78"/>
      <c r="AQ7020" s="78"/>
      <c r="AR7020" s="78"/>
      <c r="AS7020" s="78"/>
      <c r="AT7020" s="78"/>
      <c r="AU7020" s="78"/>
      <c r="AV7020" s="78"/>
      <c r="AW7020" s="77"/>
      <c r="AX7020" s="144"/>
      <c r="AY7020" s="144"/>
      <c r="AZ7020" s="144"/>
      <c r="BA7020" s="54"/>
      <c r="BB7020" s="54"/>
    </row>
    <row r="7021" spans="2:54" x14ac:dyDescent="0.25">
      <c r="B7021" s="77"/>
      <c r="C7021" s="77"/>
      <c r="D7021" s="77"/>
      <c r="E7021" s="77"/>
      <c r="F7021" s="77"/>
      <c r="G7021" s="77"/>
      <c r="I7021" s="78"/>
      <c r="K7021" s="78"/>
      <c r="L7021" s="77"/>
      <c r="M7021" s="78"/>
      <c r="N7021" s="78"/>
      <c r="O7021" s="78"/>
      <c r="P7021" s="78"/>
      <c r="Q7021" s="144"/>
      <c r="R7021" s="78"/>
      <c r="S7021" s="78"/>
      <c r="T7021" s="78"/>
      <c r="U7021" s="78"/>
      <c r="V7021" s="219"/>
      <c r="W7021" s="78"/>
      <c r="X7021" s="78"/>
      <c r="Y7021" s="78"/>
      <c r="Z7021" s="78"/>
      <c r="AA7021" s="77"/>
      <c r="AB7021" s="77"/>
      <c r="AC7021" s="78"/>
      <c r="AD7021" s="104"/>
      <c r="AE7021" s="78"/>
      <c r="AF7021" s="104"/>
      <c r="AG7021" s="78"/>
      <c r="AH7021" s="104"/>
      <c r="AI7021" s="78"/>
      <c r="AJ7021" s="104"/>
      <c r="AK7021" s="78"/>
      <c r="AL7021" s="78"/>
      <c r="AM7021" s="8"/>
      <c r="AN7021" s="78"/>
      <c r="AO7021" s="78"/>
      <c r="AP7021" s="78"/>
      <c r="AQ7021" s="78"/>
      <c r="AR7021" s="78"/>
      <c r="AS7021" s="78"/>
      <c r="AT7021" s="78"/>
      <c r="AU7021" s="78"/>
      <c r="AV7021" s="78"/>
      <c r="AW7021" s="77"/>
      <c r="AX7021" s="144"/>
      <c r="AY7021" s="144"/>
      <c r="AZ7021" s="144"/>
      <c r="BA7021" s="54"/>
      <c r="BB7021" s="54"/>
    </row>
    <row r="7022" spans="2:54" x14ac:dyDescent="0.25">
      <c r="B7022" s="77"/>
      <c r="C7022" s="77"/>
      <c r="D7022" s="77"/>
      <c r="E7022" s="77"/>
      <c r="F7022" s="77"/>
      <c r="G7022" s="77"/>
      <c r="I7022" s="78"/>
      <c r="K7022" s="78"/>
      <c r="L7022" s="77"/>
      <c r="M7022" s="78"/>
      <c r="N7022" s="78"/>
      <c r="O7022" s="78"/>
      <c r="P7022" s="78"/>
      <c r="Q7022" s="144"/>
      <c r="R7022" s="78"/>
      <c r="S7022" s="78"/>
      <c r="T7022" s="78"/>
      <c r="U7022" s="78"/>
      <c r="V7022" s="219"/>
      <c r="W7022" s="78"/>
      <c r="X7022" s="78"/>
      <c r="Y7022" s="78"/>
      <c r="Z7022" s="78"/>
      <c r="AA7022" s="77"/>
      <c r="AB7022" s="77"/>
      <c r="AC7022" s="78"/>
      <c r="AD7022" s="104"/>
      <c r="AE7022" s="78"/>
      <c r="AF7022" s="104"/>
      <c r="AG7022" s="78"/>
      <c r="AH7022" s="104"/>
      <c r="AI7022" s="78"/>
      <c r="AJ7022" s="104"/>
      <c r="AK7022" s="78"/>
      <c r="AL7022" s="78"/>
      <c r="AM7022" s="8"/>
      <c r="AN7022" s="78"/>
      <c r="AO7022" s="78"/>
      <c r="AP7022" s="78"/>
      <c r="AQ7022" s="78"/>
      <c r="AR7022" s="78"/>
      <c r="AS7022" s="78"/>
      <c r="AT7022" s="78"/>
      <c r="AU7022" s="78"/>
      <c r="AV7022" s="78"/>
      <c r="AW7022" s="77"/>
      <c r="AX7022" s="144"/>
      <c r="AY7022" s="144"/>
      <c r="AZ7022" s="144"/>
      <c r="BA7022" s="54"/>
      <c r="BB7022" s="54"/>
    </row>
    <row r="7023" spans="2:54" x14ac:dyDescent="0.25">
      <c r="B7023" s="77"/>
      <c r="C7023" s="77"/>
      <c r="D7023" s="77"/>
      <c r="E7023" s="77"/>
      <c r="F7023" s="77"/>
      <c r="G7023" s="77"/>
      <c r="I7023" s="78"/>
      <c r="K7023" s="78"/>
      <c r="L7023" s="77"/>
      <c r="M7023" s="78"/>
      <c r="N7023" s="78"/>
      <c r="O7023" s="78"/>
      <c r="P7023" s="78"/>
      <c r="Q7023" s="144"/>
      <c r="R7023" s="78"/>
      <c r="S7023" s="78"/>
      <c r="T7023" s="78"/>
      <c r="U7023" s="78"/>
      <c r="V7023" s="219"/>
      <c r="W7023" s="78"/>
      <c r="X7023" s="78"/>
      <c r="Y7023" s="78"/>
      <c r="Z7023" s="78"/>
      <c r="AA7023" s="77"/>
      <c r="AB7023" s="77"/>
      <c r="AC7023" s="78"/>
      <c r="AD7023" s="104"/>
      <c r="AE7023" s="78"/>
      <c r="AF7023" s="104"/>
      <c r="AG7023" s="78"/>
      <c r="AH7023" s="104"/>
      <c r="AI7023" s="78"/>
      <c r="AJ7023" s="104"/>
      <c r="AK7023" s="78"/>
      <c r="AL7023" s="78"/>
      <c r="AM7023" s="8"/>
      <c r="AN7023" s="78"/>
      <c r="AO7023" s="78"/>
      <c r="AP7023" s="78"/>
      <c r="AQ7023" s="78"/>
      <c r="AR7023" s="78"/>
      <c r="AS7023" s="78"/>
      <c r="AT7023" s="78"/>
      <c r="AU7023" s="78"/>
      <c r="AV7023" s="78"/>
      <c r="AW7023" s="77"/>
      <c r="AX7023" s="144"/>
      <c r="AY7023" s="144"/>
      <c r="AZ7023" s="144"/>
      <c r="BA7023" s="54"/>
      <c r="BB7023" s="54"/>
    </row>
    <row r="7024" spans="2:54" x14ac:dyDescent="0.25">
      <c r="B7024" s="77"/>
      <c r="C7024" s="77"/>
      <c r="D7024" s="77"/>
      <c r="E7024" s="77"/>
      <c r="F7024" s="77"/>
      <c r="G7024" s="77"/>
      <c r="I7024" s="78"/>
      <c r="K7024" s="78"/>
      <c r="L7024" s="77"/>
      <c r="M7024" s="78"/>
      <c r="N7024" s="78"/>
      <c r="O7024" s="78"/>
      <c r="P7024" s="78"/>
      <c r="Q7024" s="144"/>
      <c r="R7024" s="78"/>
      <c r="S7024" s="78"/>
      <c r="T7024" s="78"/>
      <c r="U7024" s="78"/>
      <c r="V7024" s="219"/>
      <c r="W7024" s="78"/>
      <c r="X7024" s="78"/>
      <c r="Y7024" s="78"/>
      <c r="Z7024" s="78"/>
      <c r="AA7024" s="77"/>
      <c r="AB7024" s="77"/>
      <c r="AC7024" s="78"/>
      <c r="AD7024" s="104"/>
      <c r="AE7024" s="78"/>
      <c r="AF7024" s="104"/>
      <c r="AG7024" s="78"/>
      <c r="AH7024" s="104"/>
      <c r="AI7024" s="78"/>
      <c r="AJ7024" s="104"/>
      <c r="AK7024" s="78"/>
      <c r="AL7024" s="78"/>
      <c r="AM7024" s="8"/>
      <c r="AN7024" s="78"/>
      <c r="AO7024" s="78"/>
      <c r="AP7024" s="78"/>
      <c r="AQ7024" s="78"/>
      <c r="AR7024" s="78"/>
      <c r="AS7024" s="78"/>
      <c r="AT7024" s="78"/>
      <c r="AU7024" s="78"/>
      <c r="AV7024" s="78"/>
      <c r="AW7024" s="77"/>
      <c r="AX7024" s="144"/>
      <c r="AY7024" s="144"/>
      <c r="AZ7024" s="144"/>
      <c r="BA7024" s="54"/>
      <c r="BB7024" s="54"/>
    </row>
    <row r="7025" spans="2:54" x14ac:dyDescent="0.25">
      <c r="B7025" s="77"/>
      <c r="C7025" s="77"/>
      <c r="D7025" s="77"/>
      <c r="E7025" s="77"/>
      <c r="F7025" s="77"/>
      <c r="G7025" s="77"/>
      <c r="I7025" s="78"/>
      <c r="K7025" s="78"/>
      <c r="L7025" s="77"/>
      <c r="M7025" s="78"/>
      <c r="N7025" s="78"/>
      <c r="O7025" s="78"/>
      <c r="P7025" s="78"/>
      <c r="Q7025" s="144"/>
      <c r="R7025" s="78"/>
      <c r="S7025" s="78"/>
      <c r="T7025" s="78"/>
      <c r="U7025" s="78"/>
      <c r="V7025" s="219"/>
      <c r="W7025" s="78"/>
      <c r="X7025" s="78"/>
      <c r="Y7025" s="78"/>
      <c r="Z7025" s="78"/>
      <c r="AA7025" s="77"/>
      <c r="AB7025" s="77"/>
      <c r="AC7025" s="78"/>
      <c r="AD7025" s="104"/>
      <c r="AE7025" s="78"/>
      <c r="AF7025" s="104"/>
      <c r="AG7025" s="78"/>
      <c r="AH7025" s="104"/>
      <c r="AI7025" s="78"/>
      <c r="AJ7025" s="104"/>
      <c r="AK7025" s="78"/>
      <c r="AL7025" s="78"/>
      <c r="AM7025" s="8"/>
      <c r="AN7025" s="78"/>
      <c r="AO7025" s="78"/>
      <c r="AP7025" s="78"/>
      <c r="AQ7025" s="78"/>
      <c r="AR7025" s="78"/>
      <c r="AS7025" s="78"/>
      <c r="AT7025" s="78"/>
      <c r="AU7025" s="78"/>
      <c r="AV7025" s="78"/>
      <c r="AW7025" s="77"/>
      <c r="AX7025" s="144"/>
      <c r="AY7025" s="144"/>
      <c r="AZ7025" s="144"/>
      <c r="BA7025" s="54"/>
      <c r="BB7025" s="54"/>
    </row>
    <row r="7026" spans="2:54" x14ac:dyDescent="0.25">
      <c r="B7026" s="77"/>
      <c r="C7026" s="77"/>
      <c r="D7026" s="77"/>
      <c r="E7026" s="77"/>
      <c r="F7026" s="77"/>
      <c r="G7026" s="77"/>
      <c r="I7026" s="78"/>
      <c r="K7026" s="78"/>
      <c r="L7026" s="77"/>
      <c r="M7026" s="78"/>
      <c r="N7026" s="78"/>
      <c r="O7026" s="78"/>
      <c r="P7026" s="78"/>
      <c r="Q7026" s="144"/>
      <c r="R7026" s="78"/>
      <c r="S7026" s="78"/>
      <c r="T7026" s="78"/>
      <c r="U7026" s="78"/>
      <c r="V7026" s="219"/>
      <c r="W7026" s="78"/>
      <c r="X7026" s="78"/>
      <c r="Y7026" s="78"/>
      <c r="Z7026" s="78"/>
      <c r="AA7026" s="77"/>
      <c r="AB7026" s="77"/>
      <c r="AC7026" s="78"/>
      <c r="AD7026" s="104"/>
      <c r="AE7026" s="78"/>
      <c r="AF7026" s="104"/>
      <c r="AG7026" s="78"/>
      <c r="AH7026" s="104"/>
      <c r="AI7026" s="78"/>
      <c r="AJ7026" s="104"/>
      <c r="AK7026" s="78"/>
      <c r="AL7026" s="78"/>
      <c r="AM7026" s="8"/>
      <c r="AN7026" s="78"/>
      <c r="AO7026" s="78"/>
      <c r="AP7026" s="78"/>
      <c r="AQ7026" s="78"/>
      <c r="AR7026" s="78"/>
      <c r="AS7026" s="78"/>
      <c r="AT7026" s="78"/>
      <c r="AU7026" s="78"/>
      <c r="AV7026" s="78"/>
      <c r="AW7026" s="77"/>
      <c r="AX7026" s="144"/>
      <c r="AY7026" s="144"/>
      <c r="AZ7026" s="144"/>
      <c r="BA7026" s="54"/>
      <c r="BB7026" s="54"/>
    </row>
    <row r="7027" spans="2:54" x14ac:dyDescent="0.25">
      <c r="B7027" s="77"/>
      <c r="C7027" s="77"/>
      <c r="D7027" s="77"/>
      <c r="E7027" s="77"/>
      <c r="F7027" s="77"/>
      <c r="G7027" s="77"/>
      <c r="I7027" s="78"/>
      <c r="K7027" s="78"/>
      <c r="L7027" s="77"/>
      <c r="M7027" s="78"/>
      <c r="N7027" s="78"/>
      <c r="O7027" s="78"/>
      <c r="P7027" s="78"/>
      <c r="Q7027" s="144"/>
      <c r="R7027" s="78"/>
      <c r="S7027" s="78"/>
      <c r="T7027" s="78"/>
      <c r="U7027" s="78"/>
      <c r="V7027" s="219"/>
      <c r="W7027" s="78"/>
      <c r="X7027" s="78"/>
      <c r="Y7027" s="78"/>
      <c r="Z7027" s="78"/>
      <c r="AA7027" s="77"/>
      <c r="AB7027" s="77"/>
      <c r="AC7027" s="78"/>
      <c r="AD7027" s="104"/>
      <c r="AE7027" s="78"/>
      <c r="AF7027" s="104"/>
      <c r="AG7027" s="78"/>
      <c r="AH7027" s="104"/>
      <c r="AI7027" s="78"/>
      <c r="AJ7027" s="104"/>
      <c r="AK7027" s="78"/>
      <c r="AL7027" s="78"/>
      <c r="AM7027" s="8"/>
      <c r="AN7027" s="78"/>
      <c r="AO7027" s="78"/>
      <c r="AP7027" s="78"/>
      <c r="AQ7027" s="78"/>
      <c r="AR7027" s="78"/>
      <c r="AS7027" s="78"/>
      <c r="AT7027" s="78"/>
      <c r="AU7027" s="78"/>
      <c r="AV7027" s="78"/>
      <c r="AW7027" s="77"/>
      <c r="AX7027" s="144"/>
      <c r="AY7027" s="144"/>
      <c r="AZ7027" s="144"/>
      <c r="BA7027" s="54"/>
      <c r="BB7027" s="54"/>
    </row>
    <row r="7028" spans="2:54" x14ac:dyDescent="0.25">
      <c r="B7028" s="77"/>
      <c r="C7028" s="77"/>
      <c r="D7028" s="77"/>
      <c r="E7028" s="77"/>
      <c r="F7028" s="77"/>
      <c r="G7028" s="77"/>
      <c r="I7028" s="78"/>
      <c r="K7028" s="78"/>
      <c r="L7028" s="77"/>
      <c r="M7028" s="78"/>
      <c r="N7028" s="78"/>
      <c r="O7028" s="78"/>
      <c r="P7028" s="78"/>
      <c r="Q7028" s="144"/>
      <c r="R7028" s="78"/>
      <c r="S7028" s="78"/>
      <c r="T7028" s="78"/>
      <c r="U7028" s="78"/>
      <c r="V7028" s="219"/>
      <c r="W7028" s="78"/>
      <c r="X7028" s="78"/>
      <c r="Y7028" s="78"/>
      <c r="Z7028" s="78"/>
      <c r="AA7028" s="77"/>
      <c r="AB7028" s="77"/>
      <c r="AC7028" s="78"/>
      <c r="AD7028" s="104"/>
      <c r="AE7028" s="78"/>
      <c r="AF7028" s="104"/>
      <c r="AG7028" s="78"/>
      <c r="AH7028" s="104"/>
      <c r="AI7028" s="78"/>
      <c r="AJ7028" s="104"/>
      <c r="AK7028" s="78"/>
      <c r="AL7028" s="78"/>
      <c r="AM7028" s="8"/>
      <c r="AN7028" s="78"/>
      <c r="AO7028" s="78"/>
      <c r="AP7028" s="78"/>
      <c r="AQ7028" s="78"/>
      <c r="AR7028" s="78"/>
      <c r="AS7028" s="78"/>
      <c r="AT7028" s="78"/>
      <c r="AU7028" s="78"/>
      <c r="AV7028" s="78"/>
      <c r="AW7028" s="77"/>
      <c r="AX7028" s="144"/>
      <c r="AY7028" s="144"/>
      <c r="AZ7028" s="144"/>
      <c r="BA7028" s="54"/>
      <c r="BB7028" s="54"/>
    </row>
    <row r="7029" spans="2:54" x14ac:dyDescent="0.25">
      <c r="B7029" s="77"/>
      <c r="C7029" s="77"/>
      <c r="D7029" s="77"/>
      <c r="E7029" s="77"/>
      <c r="F7029" s="77"/>
      <c r="G7029" s="77"/>
      <c r="I7029" s="78"/>
      <c r="K7029" s="78"/>
      <c r="L7029" s="77"/>
      <c r="M7029" s="78"/>
      <c r="N7029" s="78"/>
      <c r="O7029" s="78"/>
      <c r="P7029" s="78"/>
      <c r="Q7029" s="144"/>
      <c r="R7029" s="78"/>
      <c r="S7029" s="78"/>
      <c r="T7029" s="78"/>
      <c r="U7029" s="78"/>
      <c r="V7029" s="219"/>
      <c r="W7029" s="78"/>
      <c r="X7029" s="78"/>
      <c r="Y7029" s="78"/>
      <c r="Z7029" s="78"/>
      <c r="AA7029" s="77"/>
      <c r="AB7029" s="77"/>
      <c r="AC7029" s="78"/>
      <c r="AD7029" s="104"/>
      <c r="AE7029" s="78"/>
      <c r="AF7029" s="104"/>
      <c r="AG7029" s="78"/>
      <c r="AH7029" s="104"/>
      <c r="AI7029" s="78"/>
      <c r="AJ7029" s="104"/>
      <c r="AK7029" s="78"/>
      <c r="AL7029" s="78"/>
      <c r="AM7029" s="8"/>
      <c r="AN7029" s="78"/>
      <c r="AO7029" s="78"/>
      <c r="AP7029" s="78"/>
      <c r="AQ7029" s="78"/>
      <c r="AR7029" s="78"/>
      <c r="AS7029" s="78"/>
      <c r="AT7029" s="78"/>
      <c r="AU7029" s="78"/>
      <c r="AV7029" s="78"/>
      <c r="AW7029" s="77"/>
      <c r="AX7029" s="144"/>
      <c r="AY7029" s="144"/>
      <c r="AZ7029" s="144"/>
      <c r="BA7029" s="54"/>
      <c r="BB7029" s="54"/>
    </row>
    <row r="7030" spans="2:54" x14ac:dyDescent="0.25">
      <c r="B7030" s="77"/>
      <c r="C7030" s="77"/>
      <c r="D7030" s="77"/>
      <c r="E7030" s="77"/>
      <c r="F7030" s="77"/>
      <c r="G7030" s="77"/>
      <c r="I7030" s="78"/>
      <c r="K7030" s="78"/>
      <c r="L7030" s="77"/>
      <c r="M7030" s="78"/>
      <c r="N7030" s="78"/>
      <c r="O7030" s="78"/>
      <c r="P7030" s="78"/>
      <c r="Q7030" s="144"/>
      <c r="R7030" s="78"/>
      <c r="S7030" s="78"/>
      <c r="T7030" s="78"/>
      <c r="U7030" s="78"/>
      <c r="V7030" s="219"/>
      <c r="W7030" s="78"/>
      <c r="X7030" s="78"/>
      <c r="Y7030" s="78"/>
      <c r="Z7030" s="78"/>
      <c r="AA7030" s="77"/>
      <c r="AB7030" s="77"/>
      <c r="AC7030" s="78"/>
      <c r="AD7030" s="104"/>
      <c r="AE7030" s="78"/>
      <c r="AF7030" s="104"/>
      <c r="AG7030" s="78"/>
      <c r="AH7030" s="104"/>
      <c r="AI7030" s="78"/>
      <c r="AJ7030" s="104"/>
      <c r="AK7030" s="78"/>
      <c r="AL7030" s="78"/>
      <c r="AM7030" s="8"/>
      <c r="AN7030" s="78"/>
      <c r="AO7030" s="78"/>
      <c r="AP7030" s="78"/>
      <c r="AQ7030" s="78"/>
      <c r="AR7030" s="78"/>
      <c r="AS7030" s="78"/>
      <c r="AT7030" s="78"/>
      <c r="AU7030" s="78"/>
      <c r="AV7030" s="78"/>
      <c r="AW7030" s="77"/>
      <c r="AX7030" s="144"/>
      <c r="AY7030" s="144"/>
      <c r="AZ7030" s="144"/>
      <c r="BA7030" s="54"/>
      <c r="BB7030" s="54"/>
    </row>
    <row r="7031" spans="2:54" x14ac:dyDescent="0.25">
      <c r="B7031" s="77"/>
      <c r="C7031" s="77"/>
      <c r="D7031" s="77"/>
      <c r="E7031" s="77"/>
      <c r="F7031" s="77"/>
      <c r="G7031" s="77"/>
      <c r="I7031" s="78"/>
      <c r="K7031" s="78"/>
      <c r="L7031" s="77"/>
      <c r="M7031" s="78"/>
      <c r="N7031" s="78"/>
      <c r="O7031" s="78"/>
      <c r="P7031" s="78"/>
      <c r="Q7031" s="144"/>
      <c r="R7031" s="78"/>
      <c r="S7031" s="78"/>
      <c r="T7031" s="78"/>
      <c r="U7031" s="78"/>
      <c r="V7031" s="219"/>
      <c r="W7031" s="78"/>
      <c r="X7031" s="78"/>
      <c r="Y7031" s="78"/>
      <c r="Z7031" s="78"/>
      <c r="AA7031" s="77"/>
      <c r="AB7031" s="77"/>
      <c r="AC7031" s="78"/>
      <c r="AD7031" s="104"/>
      <c r="AE7031" s="78"/>
      <c r="AF7031" s="104"/>
      <c r="AG7031" s="78"/>
      <c r="AH7031" s="104"/>
      <c r="AI7031" s="78"/>
      <c r="AJ7031" s="104"/>
      <c r="AK7031" s="78"/>
      <c r="AL7031" s="78"/>
      <c r="AM7031" s="8"/>
      <c r="AN7031" s="78"/>
      <c r="AO7031" s="78"/>
      <c r="AP7031" s="78"/>
      <c r="AQ7031" s="78"/>
      <c r="AR7031" s="78"/>
      <c r="AS7031" s="78"/>
      <c r="AT7031" s="78"/>
      <c r="AU7031" s="78"/>
      <c r="AV7031" s="78"/>
      <c r="AW7031" s="77"/>
      <c r="AX7031" s="144"/>
      <c r="AY7031" s="144"/>
      <c r="AZ7031" s="144"/>
      <c r="BA7031" s="54"/>
      <c r="BB7031" s="54"/>
    </row>
    <row r="7032" spans="2:54" x14ac:dyDescent="0.25">
      <c r="B7032" s="77"/>
      <c r="C7032" s="77"/>
      <c r="D7032" s="77"/>
      <c r="E7032" s="77"/>
      <c r="F7032" s="77"/>
      <c r="G7032" s="77"/>
      <c r="I7032" s="78"/>
      <c r="K7032" s="78"/>
      <c r="L7032" s="77"/>
      <c r="M7032" s="78"/>
      <c r="N7032" s="78"/>
      <c r="O7032" s="78"/>
      <c r="P7032" s="78"/>
      <c r="Q7032" s="144"/>
      <c r="R7032" s="78"/>
      <c r="S7032" s="78"/>
      <c r="T7032" s="78"/>
      <c r="U7032" s="78"/>
      <c r="V7032" s="219"/>
      <c r="W7032" s="78"/>
      <c r="X7032" s="78"/>
      <c r="Y7032" s="78"/>
      <c r="Z7032" s="78"/>
      <c r="AA7032" s="77"/>
      <c r="AB7032" s="77"/>
      <c r="AC7032" s="78"/>
      <c r="AD7032" s="104"/>
      <c r="AE7032" s="78"/>
      <c r="AF7032" s="104"/>
      <c r="AG7032" s="78"/>
      <c r="AH7032" s="104"/>
      <c r="AI7032" s="78"/>
      <c r="AJ7032" s="104"/>
      <c r="AK7032" s="78"/>
      <c r="AL7032" s="78"/>
      <c r="AM7032" s="8"/>
      <c r="AN7032" s="78"/>
      <c r="AO7032" s="78"/>
      <c r="AP7032" s="78"/>
      <c r="AQ7032" s="78"/>
      <c r="AR7032" s="78"/>
      <c r="AS7032" s="78"/>
      <c r="AT7032" s="78"/>
      <c r="AU7032" s="78"/>
      <c r="AV7032" s="78"/>
      <c r="AW7032" s="77"/>
      <c r="AX7032" s="144"/>
      <c r="AY7032" s="144"/>
      <c r="AZ7032" s="144"/>
      <c r="BA7032" s="54"/>
      <c r="BB7032" s="54"/>
    </row>
    <row r="7033" spans="2:54" x14ac:dyDescent="0.25">
      <c r="B7033" s="77"/>
      <c r="C7033" s="77"/>
      <c r="D7033" s="77"/>
      <c r="E7033" s="77"/>
      <c r="F7033" s="77"/>
      <c r="G7033" s="77"/>
      <c r="I7033" s="78"/>
      <c r="K7033" s="78"/>
      <c r="L7033" s="77"/>
      <c r="M7033" s="78"/>
      <c r="N7033" s="78"/>
      <c r="O7033" s="78"/>
      <c r="P7033" s="78"/>
      <c r="Q7033" s="144"/>
      <c r="R7033" s="78"/>
      <c r="S7033" s="78"/>
      <c r="T7033" s="78"/>
      <c r="U7033" s="78"/>
      <c r="V7033" s="219"/>
      <c r="W7033" s="78"/>
      <c r="X7033" s="78"/>
      <c r="Y7033" s="78"/>
      <c r="Z7033" s="78"/>
      <c r="AA7033" s="77"/>
      <c r="AB7033" s="77"/>
      <c r="AC7033" s="78"/>
      <c r="AD7033" s="104"/>
      <c r="AE7033" s="78"/>
      <c r="AF7033" s="104"/>
      <c r="AG7033" s="78"/>
      <c r="AH7033" s="104"/>
      <c r="AI7033" s="78"/>
      <c r="AJ7033" s="104"/>
      <c r="AK7033" s="78"/>
      <c r="AL7033" s="78"/>
      <c r="AM7033" s="8"/>
      <c r="AN7033" s="78"/>
      <c r="AO7033" s="78"/>
      <c r="AP7033" s="78"/>
      <c r="AQ7033" s="78"/>
      <c r="AR7033" s="78"/>
      <c r="AS7033" s="78"/>
      <c r="AT7033" s="78"/>
      <c r="AU7033" s="78"/>
      <c r="AV7033" s="78"/>
      <c r="AW7033" s="77"/>
      <c r="AX7033" s="144"/>
      <c r="AY7033" s="144"/>
      <c r="AZ7033" s="144"/>
      <c r="BA7033" s="54"/>
      <c r="BB7033" s="54"/>
    </row>
    <row r="7034" spans="2:54" x14ac:dyDescent="0.25">
      <c r="B7034" s="77"/>
      <c r="C7034" s="77"/>
      <c r="D7034" s="77"/>
      <c r="E7034" s="77"/>
      <c r="F7034" s="77"/>
      <c r="G7034" s="77"/>
      <c r="I7034" s="78"/>
      <c r="K7034" s="78"/>
      <c r="L7034" s="77"/>
      <c r="M7034" s="78"/>
      <c r="N7034" s="78"/>
      <c r="O7034" s="78"/>
      <c r="P7034" s="78"/>
      <c r="Q7034" s="144"/>
      <c r="R7034" s="78"/>
      <c r="S7034" s="78"/>
      <c r="T7034" s="78"/>
      <c r="U7034" s="78"/>
      <c r="V7034" s="219"/>
      <c r="W7034" s="78"/>
      <c r="X7034" s="78"/>
      <c r="Y7034" s="78"/>
      <c r="Z7034" s="78"/>
      <c r="AA7034" s="77"/>
      <c r="AB7034" s="77"/>
      <c r="AC7034" s="78"/>
      <c r="AD7034" s="104"/>
      <c r="AE7034" s="78"/>
      <c r="AF7034" s="104"/>
      <c r="AG7034" s="78"/>
      <c r="AH7034" s="104"/>
      <c r="AI7034" s="78"/>
      <c r="AJ7034" s="104"/>
      <c r="AK7034" s="78"/>
      <c r="AL7034" s="78"/>
      <c r="AM7034" s="8"/>
      <c r="AN7034" s="78"/>
      <c r="AO7034" s="78"/>
      <c r="AP7034" s="78"/>
      <c r="AQ7034" s="78"/>
      <c r="AR7034" s="78"/>
      <c r="AS7034" s="78"/>
      <c r="AT7034" s="78"/>
      <c r="AU7034" s="78"/>
      <c r="AV7034" s="78"/>
      <c r="AW7034" s="77"/>
      <c r="AX7034" s="144"/>
      <c r="AY7034" s="144"/>
      <c r="AZ7034" s="144"/>
      <c r="BA7034" s="54"/>
      <c r="BB7034" s="54"/>
    </row>
    <row r="7035" spans="2:54" x14ac:dyDescent="0.25">
      <c r="B7035" s="77"/>
      <c r="C7035" s="77"/>
      <c r="D7035" s="77"/>
      <c r="E7035" s="77"/>
      <c r="F7035" s="77"/>
      <c r="G7035" s="77"/>
      <c r="I7035" s="78"/>
      <c r="K7035" s="78"/>
      <c r="L7035" s="77"/>
      <c r="M7035" s="78"/>
      <c r="N7035" s="78"/>
      <c r="O7035" s="78"/>
      <c r="P7035" s="78"/>
      <c r="Q7035" s="144"/>
      <c r="R7035" s="78"/>
      <c r="S7035" s="78"/>
      <c r="T7035" s="78"/>
      <c r="U7035" s="78"/>
      <c r="V7035" s="219"/>
      <c r="W7035" s="78"/>
      <c r="X7035" s="78"/>
      <c r="Y7035" s="78"/>
      <c r="Z7035" s="78"/>
      <c r="AA7035" s="77"/>
      <c r="AB7035" s="77"/>
      <c r="AC7035" s="78"/>
      <c r="AD7035" s="104"/>
      <c r="AE7035" s="78"/>
      <c r="AF7035" s="104"/>
      <c r="AG7035" s="78"/>
      <c r="AH7035" s="104"/>
      <c r="AI7035" s="78"/>
      <c r="AJ7035" s="104"/>
      <c r="AK7035" s="78"/>
      <c r="AL7035" s="78"/>
      <c r="AM7035" s="8"/>
      <c r="AN7035" s="78"/>
      <c r="AO7035" s="78"/>
      <c r="AP7035" s="78"/>
      <c r="AQ7035" s="78"/>
      <c r="AR7035" s="78"/>
      <c r="AS7035" s="78"/>
      <c r="AT7035" s="78"/>
      <c r="AU7035" s="78"/>
      <c r="AV7035" s="78"/>
      <c r="AW7035" s="77"/>
      <c r="AX7035" s="144"/>
      <c r="AY7035" s="144"/>
      <c r="AZ7035" s="144"/>
      <c r="BA7035" s="54"/>
      <c r="BB7035" s="54"/>
    </row>
    <row r="7036" spans="2:54" x14ac:dyDescent="0.25">
      <c r="B7036" s="77"/>
      <c r="C7036" s="77"/>
      <c r="D7036" s="77"/>
      <c r="E7036" s="77"/>
      <c r="F7036" s="77"/>
      <c r="G7036" s="77"/>
      <c r="I7036" s="78"/>
      <c r="K7036" s="78"/>
      <c r="L7036" s="77"/>
      <c r="M7036" s="78"/>
      <c r="N7036" s="78"/>
      <c r="O7036" s="78"/>
      <c r="P7036" s="78"/>
      <c r="Q7036" s="144"/>
      <c r="R7036" s="78"/>
      <c r="S7036" s="78"/>
      <c r="T7036" s="78"/>
      <c r="U7036" s="78"/>
      <c r="V7036" s="219"/>
      <c r="W7036" s="78"/>
      <c r="X7036" s="78"/>
      <c r="Y7036" s="78"/>
      <c r="Z7036" s="78"/>
      <c r="AA7036" s="77"/>
      <c r="AB7036" s="77"/>
      <c r="AC7036" s="78"/>
      <c r="AD7036" s="104"/>
      <c r="AE7036" s="78"/>
      <c r="AF7036" s="104"/>
      <c r="AG7036" s="78"/>
      <c r="AH7036" s="104"/>
      <c r="AI7036" s="78"/>
      <c r="AJ7036" s="104"/>
      <c r="AK7036" s="78"/>
      <c r="AL7036" s="78"/>
      <c r="AM7036" s="8"/>
      <c r="AN7036" s="78"/>
      <c r="AO7036" s="78"/>
      <c r="AP7036" s="78"/>
      <c r="AQ7036" s="78"/>
      <c r="AR7036" s="78"/>
      <c r="AS7036" s="78"/>
      <c r="AT7036" s="78"/>
      <c r="AU7036" s="78"/>
      <c r="AV7036" s="78"/>
      <c r="AW7036" s="77"/>
      <c r="AX7036" s="144"/>
      <c r="AY7036" s="144"/>
      <c r="AZ7036" s="144"/>
      <c r="BA7036" s="54"/>
      <c r="BB7036" s="54"/>
    </row>
    <row r="7037" spans="2:54" x14ac:dyDescent="0.25">
      <c r="B7037" s="77"/>
      <c r="C7037" s="77"/>
      <c r="D7037" s="77"/>
      <c r="E7037" s="77"/>
      <c r="F7037" s="77"/>
      <c r="G7037" s="77"/>
      <c r="I7037" s="78"/>
      <c r="K7037" s="78"/>
      <c r="L7037" s="77"/>
      <c r="M7037" s="78"/>
      <c r="N7037" s="78"/>
      <c r="O7037" s="78"/>
      <c r="P7037" s="78"/>
      <c r="Q7037" s="144"/>
      <c r="R7037" s="78"/>
      <c r="S7037" s="78"/>
      <c r="T7037" s="78"/>
      <c r="U7037" s="78"/>
      <c r="V7037" s="219"/>
      <c r="W7037" s="78"/>
      <c r="X7037" s="78"/>
      <c r="Y7037" s="78"/>
      <c r="Z7037" s="78"/>
      <c r="AA7037" s="77"/>
      <c r="AB7037" s="77"/>
      <c r="AC7037" s="78"/>
      <c r="AD7037" s="104"/>
      <c r="AE7037" s="78"/>
      <c r="AF7037" s="104"/>
      <c r="AG7037" s="78"/>
      <c r="AH7037" s="104"/>
      <c r="AI7037" s="78"/>
      <c r="AJ7037" s="104"/>
      <c r="AK7037" s="78"/>
      <c r="AL7037" s="78"/>
      <c r="AM7037" s="8"/>
      <c r="AN7037" s="78"/>
      <c r="AO7037" s="78"/>
      <c r="AP7037" s="78"/>
      <c r="AQ7037" s="78"/>
      <c r="AR7037" s="78"/>
      <c r="AS7037" s="78"/>
      <c r="AT7037" s="78"/>
      <c r="AU7037" s="78"/>
      <c r="AV7037" s="78"/>
      <c r="AW7037" s="77"/>
      <c r="AX7037" s="144"/>
      <c r="AY7037" s="144"/>
      <c r="AZ7037" s="144"/>
      <c r="BA7037" s="54"/>
      <c r="BB7037" s="54"/>
    </row>
    <row r="7038" spans="2:54" x14ac:dyDescent="0.25">
      <c r="B7038" s="77"/>
      <c r="C7038" s="77"/>
      <c r="D7038" s="77"/>
      <c r="E7038" s="77"/>
      <c r="F7038" s="77"/>
      <c r="G7038" s="77"/>
      <c r="I7038" s="78"/>
      <c r="K7038" s="78"/>
      <c r="L7038" s="77"/>
      <c r="M7038" s="78"/>
      <c r="N7038" s="78"/>
      <c r="O7038" s="78"/>
      <c r="P7038" s="78"/>
      <c r="Q7038" s="144"/>
      <c r="R7038" s="78"/>
      <c r="S7038" s="78"/>
      <c r="T7038" s="78"/>
      <c r="U7038" s="78"/>
      <c r="V7038" s="219"/>
      <c r="W7038" s="78"/>
      <c r="X7038" s="78"/>
      <c r="Y7038" s="78"/>
      <c r="Z7038" s="78"/>
      <c r="AA7038" s="77"/>
      <c r="AB7038" s="77"/>
      <c r="AC7038" s="78"/>
      <c r="AD7038" s="104"/>
      <c r="AE7038" s="78"/>
      <c r="AF7038" s="104"/>
      <c r="AG7038" s="78"/>
      <c r="AH7038" s="104"/>
      <c r="AI7038" s="78"/>
      <c r="AJ7038" s="104"/>
      <c r="AK7038" s="78"/>
      <c r="AL7038" s="78"/>
      <c r="AM7038" s="8"/>
      <c r="AN7038" s="78"/>
      <c r="AO7038" s="78"/>
      <c r="AP7038" s="78"/>
      <c r="AQ7038" s="78"/>
      <c r="AR7038" s="78"/>
      <c r="AS7038" s="78"/>
      <c r="AT7038" s="78"/>
      <c r="AU7038" s="78"/>
      <c r="AV7038" s="78"/>
      <c r="AW7038" s="77"/>
      <c r="AX7038" s="144"/>
      <c r="AY7038" s="144"/>
      <c r="AZ7038" s="144"/>
      <c r="BA7038" s="54"/>
      <c r="BB7038" s="54"/>
    </row>
    <row r="7039" spans="2:54" x14ac:dyDescent="0.25">
      <c r="B7039" s="77"/>
      <c r="C7039" s="77"/>
      <c r="D7039" s="77"/>
      <c r="E7039" s="77"/>
      <c r="F7039" s="77"/>
      <c r="G7039" s="77"/>
      <c r="I7039" s="78"/>
      <c r="K7039" s="78"/>
      <c r="L7039" s="77"/>
      <c r="M7039" s="78"/>
      <c r="N7039" s="78"/>
      <c r="O7039" s="78"/>
      <c r="P7039" s="78"/>
      <c r="Q7039" s="144"/>
      <c r="R7039" s="78"/>
      <c r="S7039" s="78"/>
      <c r="T7039" s="78"/>
      <c r="U7039" s="78"/>
      <c r="V7039" s="219"/>
      <c r="W7039" s="78"/>
      <c r="X7039" s="78"/>
      <c r="Y7039" s="78"/>
      <c r="Z7039" s="78"/>
      <c r="AA7039" s="77"/>
      <c r="AB7039" s="77"/>
      <c r="AC7039" s="78"/>
      <c r="AD7039" s="104"/>
      <c r="AE7039" s="78"/>
      <c r="AF7039" s="104"/>
      <c r="AG7039" s="78"/>
      <c r="AH7039" s="104"/>
      <c r="AI7039" s="78"/>
      <c r="AJ7039" s="104"/>
      <c r="AK7039" s="78"/>
      <c r="AL7039" s="78"/>
      <c r="AM7039" s="8"/>
      <c r="AN7039" s="78"/>
      <c r="AO7039" s="78"/>
      <c r="AP7039" s="78"/>
      <c r="AQ7039" s="78"/>
      <c r="AR7039" s="78"/>
      <c r="AS7039" s="78"/>
      <c r="AT7039" s="78"/>
      <c r="AU7039" s="78"/>
      <c r="AV7039" s="78"/>
      <c r="AW7039" s="77"/>
      <c r="AX7039" s="144"/>
      <c r="AY7039" s="144"/>
      <c r="AZ7039" s="144"/>
      <c r="BA7039" s="54"/>
      <c r="BB7039" s="54"/>
    </row>
    <row r="7040" spans="2:54" x14ac:dyDescent="0.25">
      <c r="B7040" s="77"/>
      <c r="C7040" s="77"/>
      <c r="D7040" s="77"/>
      <c r="E7040" s="77"/>
      <c r="F7040" s="77"/>
      <c r="G7040" s="77"/>
      <c r="I7040" s="78"/>
      <c r="K7040" s="78"/>
      <c r="L7040" s="77"/>
      <c r="M7040" s="78"/>
      <c r="N7040" s="78"/>
      <c r="O7040" s="78"/>
      <c r="P7040" s="78"/>
      <c r="Q7040" s="144"/>
      <c r="R7040" s="78"/>
      <c r="S7040" s="78"/>
      <c r="T7040" s="78"/>
      <c r="U7040" s="78"/>
      <c r="V7040" s="219"/>
      <c r="W7040" s="78"/>
      <c r="X7040" s="78"/>
      <c r="Y7040" s="78"/>
      <c r="Z7040" s="78"/>
      <c r="AA7040" s="77"/>
      <c r="AB7040" s="77"/>
      <c r="AC7040" s="78"/>
      <c r="AD7040" s="104"/>
      <c r="AE7040" s="78"/>
      <c r="AF7040" s="104"/>
      <c r="AG7040" s="78"/>
      <c r="AH7040" s="104"/>
      <c r="AI7040" s="78"/>
      <c r="AJ7040" s="104"/>
      <c r="AK7040" s="78"/>
      <c r="AL7040" s="78"/>
      <c r="AM7040" s="8"/>
      <c r="AN7040" s="78"/>
      <c r="AO7040" s="78"/>
      <c r="AP7040" s="78"/>
      <c r="AQ7040" s="78"/>
      <c r="AR7040" s="78"/>
      <c r="AS7040" s="78"/>
      <c r="AT7040" s="78"/>
      <c r="AU7040" s="78"/>
      <c r="AV7040" s="78"/>
      <c r="AW7040" s="77"/>
      <c r="AX7040" s="144"/>
      <c r="AY7040" s="144"/>
      <c r="AZ7040" s="144"/>
      <c r="BA7040" s="54"/>
      <c r="BB7040" s="54"/>
    </row>
    <row r="7041" spans="2:54" x14ac:dyDescent="0.25">
      <c r="B7041" s="77"/>
      <c r="C7041" s="77"/>
      <c r="D7041" s="77"/>
      <c r="E7041" s="77"/>
      <c r="F7041" s="77"/>
      <c r="G7041" s="77"/>
      <c r="I7041" s="78"/>
      <c r="K7041" s="78"/>
      <c r="L7041" s="77"/>
      <c r="M7041" s="78"/>
      <c r="N7041" s="78"/>
      <c r="O7041" s="78"/>
      <c r="P7041" s="78"/>
      <c r="Q7041" s="144"/>
      <c r="R7041" s="78"/>
      <c r="S7041" s="78"/>
      <c r="T7041" s="78"/>
      <c r="U7041" s="78"/>
      <c r="V7041" s="219"/>
      <c r="W7041" s="78"/>
      <c r="X7041" s="78"/>
      <c r="Y7041" s="78"/>
      <c r="Z7041" s="78"/>
      <c r="AA7041" s="77"/>
      <c r="AB7041" s="77"/>
      <c r="AC7041" s="78"/>
      <c r="AD7041" s="104"/>
      <c r="AE7041" s="78"/>
      <c r="AF7041" s="104"/>
      <c r="AG7041" s="78"/>
      <c r="AH7041" s="104"/>
      <c r="AI7041" s="78"/>
      <c r="AJ7041" s="104"/>
      <c r="AK7041" s="78"/>
      <c r="AL7041" s="78"/>
      <c r="AM7041" s="8"/>
      <c r="AN7041" s="78"/>
      <c r="AO7041" s="78"/>
      <c r="AP7041" s="78"/>
      <c r="AQ7041" s="78"/>
      <c r="AR7041" s="78"/>
      <c r="AS7041" s="78"/>
      <c r="AT7041" s="78"/>
      <c r="AU7041" s="78"/>
      <c r="AV7041" s="78"/>
      <c r="AW7041" s="77"/>
      <c r="AX7041" s="144"/>
      <c r="AY7041" s="144"/>
      <c r="AZ7041" s="144"/>
      <c r="BA7041" s="54"/>
      <c r="BB7041" s="54"/>
    </row>
    <row r="7042" spans="2:54" x14ac:dyDescent="0.25">
      <c r="B7042" s="77"/>
      <c r="C7042" s="77"/>
      <c r="D7042" s="77"/>
      <c r="E7042" s="77"/>
      <c r="F7042" s="77"/>
      <c r="G7042" s="77"/>
      <c r="I7042" s="78"/>
      <c r="K7042" s="78"/>
      <c r="L7042" s="77"/>
      <c r="M7042" s="78"/>
      <c r="N7042" s="78"/>
      <c r="O7042" s="78"/>
      <c r="P7042" s="78"/>
      <c r="Q7042" s="144"/>
      <c r="R7042" s="78"/>
      <c r="S7042" s="78"/>
      <c r="T7042" s="78"/>
      <c r="U7042" s="78"/>
      <c r="V7042" s="219"/>
      <c r="W7042" s="78"/>
      <c r="X7042" s="78"/>
      <c r="Y7042" s="78"/>
      <c r="Z7042" s="78"/>
      <c r="AA7042" s="77"/>
      <c r="AB7042" s="77"/>
      <c r="AC7042" s="78"/>
      <c r="AD7042" s="104"/>
      <c r="AE7042" s="78"/>
      <c r="AF7042" s="104"/>
      <c r="AG7042" s="78"/>
      <c r="AH7042" s="104"/>
      <c r="AI7042" s="78"/>
      <c r="AJ7042" s="104"/>
      <c r="AK7042" s="78"/>
      <c r="AL7042" s="78"/>
      <c r="AM7042" s="8"/>
      <c r="AN7042" s="78"/>
      <c r="AO7042" s="78"/>
      <c r="AP7042" s="78"/>
      <c r="AQ7042" s="78"/>
      <c r="AR7042" s="78"/>
      <c r="AS7042" s="78"/>
      <c r="AT7042" s="78"/>
      <c r="AU7042" s="78"/>
      <c r="AV7042" s="78"/>
      <c r="AW7042" s="77"/>
      <c r="AX7042" s="144"/>
      <c r="AY7042" s="144"/>
      <c r="AZ7042" s="144"/>
      <c r="BA7042" s="54"/>
      <c r="BB7042" s="54"/>
    </row>
    <row r="7043" spans="2:54" x14ac:dyDescent="0.25">
      <c r="B7043" s="77"/>
      <c r="C7043" s="77"/>
      <c r="D7043" s="77"/>
      <c r="E7043" s="77"/>
      <c r="F7043" s="77"/>
      <c r="G7043" s="77"/>
      <c r="I7043" s="78"/>
      <c r="K7043" s="78"/>
      <c r="L7043" s="77"/>
      <c r="M7043" s="78"/>
      <c r="N7043" s="78"/>
      <c r="O7043" s="78"/>
      <c r="P7043" s="78"/>
      <c r="Q7043" s="144"/>
      <c r="R7043" s="78"/>
      <c r="S7043" s="78"/>
      <c r="T7043" s="78"/>
      <c r="U7043" s="78"/>
      <c r="V7043" s="219"/>
      <c r="W7043" s="78"/>
      <c r="X7043" s="78"/>
      <c r="Y7043" s="78"/>
      <c r="Z7043" s="78"/>
      <c r="AA7043" s="77"/>
      <c r="AB7043" s="77"/>
      <c r="AC7043" s="78"/>
      <c r="AD7043" s="104"/>
      <c r="AE7043" s="78"/>
      <c r="AF7043" s="104"/>
      <c r="AG7043" s="78"/>
      <c r="AH7043" s="104"/>
      <c r="AI7043" s="78"/>
      <c r="AJ7043" s="104"/>
      <c r="AK7043" s="78"/>
      <c r="AL7043" s="78"/>
      <c r="AM7043" s="8"/>
      <c r="AN7043" s="78"/>
      <c r="AO7043" s="78"/>
      <c r="AP7043" s="78"/>
      <c r="AQ7043" s="78"/>
      <c r="AR7043" s="78"/>
      <c r="AS7043" s="78"/>
      <c r="AT7043" s="78"/>
      <c r="AU7043" s="78"/>
      <c r="AV7043" s="78"/>
      <c r="AW7043" s="77"/>
      <c r="AX7043" s="144"/>
      <c r="AY7043" s="144"/>
      <c r="AZ7043" s="144"/>
      <c r="BA7043" s="54"/>
      <c r="BB7043" s="54"/>
    </row>
    <row r="7044" spans="2:54" x14ac:dyDescent="0.25">
      <c r="B7044" s="77"/>
      <c r="C7044" s="77"/>
      <c r="D7044" s="77"/>
      <c r="E7044" s="77"/>
      <c r="F7044" s="77"/>
      <c r="G7044" s="77"/>
      <c r="I7044" s="78"/>
      <c r="K7044" s="78"/>
      <c r="L7044" s="77"/>
      <c r="M7044" s="78"/>
      <c r="N7044" s="78"/>
      <c r="O7044" s="78"/>
      <c r="P7044" s="78"/>
      <c r="Q7044" s="144"/>
      <c r="R7044" s="78"/>
      <c r="S7044" s="78"/>
      <c r="T7044" s="78"/>
      <c r="U7044" s="78"/>
      <c r="V7044" s="219"/>
      <c r="W7044" s="78"/>
      <c r="X7044" s="78"/>
      <c r="Y7044" s="78"/>
      <c r="Z7044" s="78"/>
      <c r="AA7044" s="77"/>
      <c r="AB7044" s="77"/>
      <c r="AC7044" s="78"/>
      <c r="AD7044" s="104"/>
      <c r="AE7044" s="78"/>
      <c r="AF7044" s="104"/>
      <c r="AG7044" s="78"/>
      <c r="AH7044" s="104"/>
      <c r="AI7044" s="78"/>
      <c r="AJ7044" s="104"/>
      <c r="AK7044" s="78"/>
      <c r="AL7044" s="78"/>
      <c r="AM7044" s="8"/>
      <c r="AN7044" s="78"/>
      <c r="AO7044" s="78"/>
      <c r="AP7044" s="78"/>
      <c r="AQ7044" s="78"/>
      <c r="AR7044" s="78"/>
      <c r="AS7044" s="78"/>
      <c r="AT7044" s="78"/>
      <c r="AU7044" s="78"/>
      <c r="AV7044" s="78"/>
      <c r="AW7044" s="77"/>
      <c r="AX7044" s="144"/>
      <c r="AY7044" s="144"/>
      <c r="AZ7044" s="144"/>
      <c r="BA7044" s="54"/>
      <c r="BB7044" s="54"/>
    </row>
    <row r="7045" spans="2:54" x14ac:dyDescent="0.25">
      <c r="B7045" s="77"/>
      <c r="C7045" s="77"/>
      <c r="D7045" s="77"/>
      <c r="E7045" s="77"/>
      <c r="F7045" s="77"/>
      <c r="G7045" s="77"/>
      <c r="I7045" s="78"/>
      <c r="K7045" s="78"/>
      <c r="L7045" s="77"/>
      <c r="M7045" s="78"/>
      <c r="N7045" s="78"/>
      <c r="O7045" s="78"/>
      <c r="P7045" s="78"/>
      <c r="Q7045" s="144"/>
      <c r="R7045" s="78"/>
      <c r="S7045" s="78"/>
      <c r="T7045" s="78"/>
      <c r="U7045" s="78"/>
      <c r="V7045" s="219"/>
      <c r="W7045" s="78"/>
      <c r="X7045" s="78"/>
      <c r="Y7045" s="78"/>
      <c r="Z7045" s="78"/>
      <c r="AA7045" s="77"/>
      <c r="AB7045" s="77"/>
      <c r="AC7045" s="78"/>
      <c r="AD7045" s="104"/>
      <c r="AE7045" s="78"/>
      <c r="AF7045" s="104"/>
      <c r="AG7045" s="78"/>
      <c r="AH7045" s="104"/>
      <c r="AI7045" s="78"/>
      <c r="AJ7045" s="104"/>
      <c r="AK7045" s="78"/>
      <c r="AL7045" s="78"/>
      <c r="AM7045" s="8"/>
      <c r="AN7045" s="78"/>
      <c r="AO7045" s="78"/>
      <c r="AP7045" s="78"/>
      <c r="AQ7045" s="78"/>
      <c r="AR7045" s="78"/>
      <c r="AS7045" s="78"/>
      <c r="AT7045" s="78"/>
      <c r="AU7045" s="78"/>
      <c r="AV7045" s="78"/>
      <c r="AW7045" s="77"/>
      <c r="AX7045" s="144"/>
      <c r="AY7045" s="144"/>
      <c r="AZ7045" s="144"/>
      <c r="BA7045" s="54"/>
      <c r="BB7045" s="54"/>
    </row>
    <row r="7046" spans="2:54" x14ac:dyDescent="0.25">
      <c r="B7046" s="77"/>
      <c r="C7046" s="77"/>
      <c r="D7046" s="77"/>
      <c r="E7046" s="77"/>
      <c r="F7046" s="77"/>
      <c r="G7046" s="77"/>
      <c r="I7046" s="78"/>
      <c r="K7046" s="78"/>
      <c r="L7046" s="77"/>
      <c r="M7046" s="78"/>
      <c r="N7046" s="78"/>
      <c r="O7046" s="78"/>
      <c r="P7046" s="78"/>
      <c r="Q7046" s="144"/>
      <c r="R7046" s="78"/>
      <c r="S7046" s="78"/>
      <c r="T7046" s="78"/>
      <c r="U7046" s="78"/>
      <c r="V7046" s="219"/>
      <c r="W7046" s="78"/>
      <c r="X7046" s="78"/>
      <c r="Y7046" s="78"/>
      <c r="Z7046" s="78"/>
      <c r="AA7046" s="77"/>
      <c r="AB7046" s="77"/>
      <c r="AC7046" s="78"/>
      <c r="AD7046" s="104"/>
      <c r="AE7046" s="78"/>
      <c r="AF7046" s="104"/>
      <c r="AG7046" s="78"/>
      <c r="AH7046" s="104"/>
      <c r="AI7046" s="78"/>
      <c r="AJ7046" s="104"/>
      <c r="AK7046" s="78"/>
      <c r="AL7046" s="78"/>
      <c r="AM7046" s="8"/>
      <c r="AN7046" s="78"/>
      <c r="AO7046" s="78"/>
      <c r="AP7046" s="78"/>
      <c r="AQ7046" s="78"/>
      <c r="AR7046" s="78"/>
      <c r="AS7046" s="78"/>
      <c r="AT7046" s="78"/>
      <c r="AU7046" s="78"/>
      <c r="AV7046" s="78"/>
      <c r="AW7046" s="77"/>
      <c r="AX7046" s="144"/>
      <c r="AY7046" s="144"/>
      <c r="AZ7046" s="144"/>
      <c r="BA7046" s="54"/>
      <c r="BB7046" s="54"/>
    </row>
    <row r="7047" spans="2:54" x14ac:dyDescent="0.25">
      <c r="B7047" s="77"/>
      <c r="C7047" s="77"/>
      <c r="D7047" s="77"/>
      <c r="E7047" s="77"/>
      <c r="F7047" s="77"/>
      <c r="G7047" s="77"/>
      <c r="I7047" s="78"/>
      <c r="K7047" s="78"/>
      <c r="L7047" s="77"/>
      <c r="M7047" s="78"/>
      <c r="N7047" s="78"/>
      <c r="O7047" s="78"/>
      <c r="P7047" s="78"/>
      <c r="Q7047" s="144"/>
      <c r="R7047" s="78"/>
      <c r="S7047" s="78"/>
      <c r="T7047" s="78"/>
      <c r="U7047" s="78"/>
      <c r="V7047" s="219"/>
      <c r="W7047" s="78"/>
      <c r="X7047" s="78"/>
      <c r="Y7047" s="78"/>
      <c r="Z7047" s="78"/>
      <c r="AA7047" s="77"/>
      <c r="AB7047" s="77"/>
      <c r="AC7047" s="78"/>
      <c r="AD7047" s="104"/>
      <c r="AE7047" s="78"/>
      <c r="AF7047" s="104"/>
      <c r="AG7047" s="78"/>
      <c r="AH7047" s="104"/>
      <c r="AI7047" s="78"/>
      <c r="AJ7047" s="104"/>
      <c r="AK7047" s="78"/>
      <c r="AL7047" s="78"/>
      <c r="AM7047" s="8"/>
      <c r="AN7047" s="78"/>
      <c r="AO7047" s="78"/>
      <c r="AP7047" s="78"/>
      <c r="AQ7047" s="78"/>
      <c r="AR7047" s="78"/>
      <c r="AS7047" s="78"/>
      <c r="AT7047" s="78"/>
      <c r="AU7047" s="78"/>
      <c r="AV7047" s="78"/>
      <c r="AW7047" s="77"/>
      <c r="AX7047" s="144"/>
      <c r="AY7047" s="144"/>
      <c r="AZ7047" s="144"/>
      <c r="BA7047" s="54"/>
      <c r="BB7047" s="54"/>
    </row>
    <row r="7048" spans="2:54" x14ac:dyDescent="0.25">
      <c r="B7048" s="77"/>
      <c r="C7048" s="77"/>
      <c r="D7048" s="77"/>
      <c r="E7048" s="77"/>
      <c r="F7048" s="77"/>
      <c r="G7048" s="77"/>
      <c r="I7048" s="78"/>
      <c r="K7048" s="78"/>
      <c r="L7048" s="77"/>
      <c r="M7048" s="78"/>
      <c r="N7048" s="78"/>
      <c r="O7048" s="78"/>
      <c r="P7048" s="78"/>
      <c r="Q7048" s="144"/>
      <c r="R7048" s="78"/>
      <c r="S7048" s="78"/>
      <c r="T7048" s="78"/>
      <c r="U7048" s="78"/>
      <c r="V7048" s="219"/>
      <c r="W7048" s="78"/>
      <c r="X7048" s="78"/>
      <c r="Y7048" s="78"/>
      <c r="Z7048" s="78"/>
      <c r="AA7048" s="77"/>
      <c r="AB7048" s="77"/>
      <c r="AC7048" s="78"/>
      <c r="AD7048" s="104"/>
      <c r="AE7048" s="78"/>
      <c r="AF7048" s="104"/>
      <c r="AG7048" s="78"/>
      <c r="AH7048" s="104"/>
      <c r="AI7048" s="78"/>
      <c r="AJ7048" s="104"/>
      <c r="AK7048" s="78"/>
      <c r="AL7048" s="78"/>
      <c r="AM7048" s="8"/>
      <c r="AN7048" s="78"/>
      <c r="AO7048" s="78"/>
      <c r="AP7048" s="78"/>
      <c r="AQ7048" s="78"/>
      <c r="AR7048" s="78"/>
      <c r="AS7048" s="78"/>
      <c r="AT7048" s="78"/>
      <c r="AU7048" s="78"/>
      <c r="AV7048" s="78"/>
      <c r="AW7048" s="77"/>
      <c r="AX7048" s="144"/>
      <c r="AY7048" s="144"/>
      <c r="AZ7048" s="144"/>
      <c r="BA7048" s="54"/>
      <c r="BB7048" s="54"/>
    </row>
    <row r="7049" spans="2:54" x14ac:dyDescent="0.25">
      <c r="B7049" s="77"/>
      <c r="C7049" s="77"/>
      <c r="D7049" s="77"/>
      <c r="E7049" s="77"/>
      <c r="F7049" s="77"/>
      <c r="G7049" s="77"/>
      <c r="I7049" s="78"/>
      <c r="K7049" s="78"/>
      <c r="L7049" s="77"/>
      <c r="M7049" s="78"/>
      <c r="N7049" s="78"/>
      <c r="O7049" s="78"/>
      <c r="P7049" s="78"/>
      <c r="Q7049" s="144"/>
      <c r="R7049" s="78"/>
      <c r="S7049" s="78"/>
      <c r="T7049" s="78"/>
      <c r="U7049" s="78"/>
      <c r="V7049" s="219"/>
      <c r="W7049" s="78"/>
      <c r="X7049" s="78"/>
      <c r="Y7049" s="78"/>
      <c r="Z7049" s="78"/>
      <c r="AA7049" s="77"/>
      <c r="AB7049" s="77"/>
      <c r="AC7049" s="78"/>
      <c r="AD7049" s="104"/>
      <c r="AE7049" s="78"/>
      <c r="AF7049" s="104"/>
      <c r="AG7049" s="78"/>
      <c r="AH7049" s="104"/>
      <c r="AI7049" s="78"/>
      <c r="AJ7049" s="104"/>
      <c r="AK7049" s="78"/>
      <c r="AL7049" s="78"/>
      <c r="AM7049" s="8"/>
      <c r="AN7049" s="78"/>
      <c r="AO7049" s="78"/>
      <c r="AP7049" s="78"/>
      <c r="AQ7049" s="78"/>
      <c r="AR7049" s="78"/>
      <c r="AS7049" s="78"/>
      <c r="AT7049" s="78"/>
      <c r="AU7049" s="78"/>
      <c r="AV7049" s="78"/>
      <c r="AW7049" s="77"/>
      <c r="AX7049" s="144"/>
      <c r="AY7049" s="144"/>
      <c r="AZ7049" s="144"/>
      <c r="BA7049" s="54"/>
      <c r="BB7049" s="54"/>
    </row>
    <row r="7050" spans="2:54" x14ac:dyDescent="0.25">
      <c r="B7050" s="77"/>
      <c r="C7050" s="77"/>
      <c r="D7050" s="77"/>
      <c r="E7050" s="77"/>
      <c r="F7050" s="77"/>
      <c r="G7050" s="77"/>
      <c r="I7050" s="78"/>
      <c r="K7050" s="78"/>
      <c r="L7050" s="77"/>
      <c r="M7050" s="78"/>
      <c r="N7050" s="78"/>
      <c r="O7050" s="78"/>
      <c r="P7050" s="78"/>
      <c r="Q7050" s="144"/>
      <c r="R7050" s="78"/>
      <c r="S7050" s="78"/>
      <c r="T7050" s="78"/>
      <c r="U7050" s="78"/>
      <c r="V7050" s="219"/>
      <c r="W7050" s="78"/>
      <c r="X7050" s="78"/>
      <c r="Y7050" s="78"/>
      <c r="Z7050" s="78"/>
      <c r="AA7050" s="77"/>
      <c r="AB7050" s="77"/>
      <c r="AC7050" s="78"/>
      <c r="AD7050" s="104"/>
      <c r="AE7050" s="78"/>
      <c r="AF7050" s="104"/>
      <c r="AG7050" s="78"/>
      <c r="AH7050" s="104"/>
      <c r="AI7050" s="78"/>
      <c r="AJ7050" s="104"/>
      <c r="AK7050" s="78"/>
      <c r="AL7050" s="78"/>
      <c r="AM7050" s="8"/>
      <c r="AN7050" s="78"/>
      <c r="AO7050" s="78"/>
      <c r="AP7050" s="78"/>
      <c r="AQ7050" s="78"/>
      <c r="AR7050" s="78"/>
      <c r="AS7050" s="78"/>
      <c r="AT7050" s="78"/>
      <c r="AU7050" s="78"/>
      <c r="AV7050" s="78"/>
      <c r="AW7050" s="77"/>
      <c r="AX7050" s="144"/>
      <c r="AY7050" s="144"/>
      <c r="AZ7050" s="144"/>
      <c r="BA7050" s="54"/>
      <c r="BB7050" s="54"/>
    </row>
    <row r="7051" spans="2:54" x14ac:dyDescent="0.25">
      <c r="B7051" s="77"/>
      <c r="C7051" s="77"/>
      <c r="D7051" s="77"/>
      <c r="E7051" s="77"/>
      <c r="F7051" s="77"/>
      <c r="G7051" s="77"/>
      <c r="I7051" s="78"/>
      <c r="K7051" s="78"/>
      <c r="L7051" s="77"/>
      <c r="M7051" s="78"/>
      <c r="N7051" s="78"/>
      <c r="O7051" s="78"/>
      <c r="P7051" s="78"/>
      <c r="Q7051" s="144"/>
      <c r="R7051" s="78"/>
      <c r="S7051" s="78"/>
      <c r="T7051" s="78"/>
      <c r="U7051" s="78"/>
      <c r="V7051" s="219"/>
      <c r="W7051" s="78"/>
      <c r="X7051" s="78"/>
      <c r="Y7051" s="78"/>
      <c r="Z7051" s="78"/>
      <c r="AA7051" s="77"/>
      <c r="AB7051" s="77"/>
      <c r="AC7051" s="78"/>
      <c r="AD7051" s="104"/>
      <c r="AE7051" s="78"/>
      <c r="AF7051" s="104"/>
      <c r="AG7051" s="78"/>
      <c r="AH7051" s="104"/>
      <c r="AI7051" s="78"/>
      <c r="AJ7051" s="104"/>
      <c r="AK7051" s="78"/>
      <c r="AL7051" s="78"/>
      <c r="AM7051" s="8"/>
      <c r="AN7051" s="78"/>
      <c r="AO7051" s="78"/>
      <c r="AP7051" s="78"/>
      <c r="AQ7051" s="78"/>
      <c r="AR7051" s="78"/>
      <c r="AS7051" s="78"/>
      <c r="AT7051" s="78"/>
      <c r="AU7051" s="78"/>
      <c r="AV7051" s="78"/>
      <c r="AW7051" s="77"/>
      <c r="AX7051" s="144"/>
      <c r="AY7051" s="144"/>
      <c r="AZ7051" s="144"/>
      <c r="BA7051" s="54"/>
      <c r="BB7051" s="54"/>
    </row>
    <row r="7052" spans="2:54" x14ac:dyDescent="0.25">
      <c r="B7052" s="77"/>
      <c r="C7052" s="77"/>
      <c r="D7052" s="77"/>
      <c r="E7052" s="77"/>
      <c r="F7052" s="77"/>
      <c r="G7052" s="77"/>
      <c r="I7052" s="78"/>
      <c r="K7052" s="78"/>
      <c r="L7052" s="77"/>
      <c r="M7052" s="78"/>
      <c r="N7052" s="78"/>
      <c r="O7052" s="78"/>
      <c r="P7052" s="78"/>
      <c r="Q7052" s="144"/>
      <c r="R7052" s="78"/>
      <c r="S7052" s="78"/>
      <c r="T7052" s="78"/>
      <c r="U7052" s="78"/>
      <c r="V7052" s="219"/>
      <c r="W7052" s="78"/>
      <c r="X7052" s="78"/>
      <c r="Y7052" s="78"/>
      <c r="Z7052" s="78"/>
      <c r="AA7052" s="77"/>
      <c r="AB7052" s="77"/>
      <c r="AC7052" s="78"/>
      <c r="AD7052" s="104"/>
      <c r="AE7052" s="78"/>
      <c r="AF7052" s="104"/>
      <c r="AG7052" s="78"/>
      <c r="AH7052" s="104"/>
      <c r="AI7052" s="78"/>
      <c r="AJ7052" s="104"/>
      <c r="AK7052" s="78"/>
      <c r="AL7052" s="78"/>
      <c r="AM7052" s="8"/>
      <c r="AN7052" s="78"/>
      <c r="AO7052" s="78"/>
      <c r="AP7052" s="78"/>
      <c r="AQ7052" s="78"/>
      <c r="AR7052" s="78"/>
      <c r="AS7052" s="78"/>
      <c r="AT7052" s="78"/>
      <c r="AU7052" s="78"/>
      <c r="AV7052" s="78"/>
      <c r="AW7052" s="77"/>
      <c r="AX7052" s="144"/>
      <c r="AY7052" s="144"/>
      <c r="AZ7052" s="144"/>
      <c r="BA7052" s="54"/>
      <c r="BB7052" s="54"/>
    </row>
    <row r="7053" spans="2:54" x14ac:dyDescent="0.25">
      <c r="B7053" s="77"/>
      <c r="C7053" s="77"/>
      <c r="D7053" s="77"/>
      <c r="E7053" s="77"/>
      <c r="F7053" s="77"/>
      <c r="G7053" s="77"/>
      <c r="I7053" s="78"/>
      <c r="K7053" s="78"/>
      <c r="L7053" s="77"/>
      <c r="M7053" s="78"/>
      <c r="N7053" s="78"/>
      <c r="O7053" s="78"/>
      <c r="P7053" s="78"/>
      <c r="Q7053" s="144"/>
      <c r="R7053" s="78"/>
      <c r="S7053" s="78"/>
      <c r="T7053" s="78"/>
      <c r="U7053" s="78"/>
      <c r="V7053" s="219"/>
      <c r="W7053" s="78"/>
      <c r="X7053" s="78"/>
      <c r="Y7053" s="78"/>
      <c r="Z7053" s="78"/>
      <c r="AA7053" s="77"/>
      <c r="AB7053" s="77"/>
      <c r="AC7053" s="78"/>
      <c r="AD7053" s="104"/>
      <c r="AE7053" s="78"/>
      <c r="AF7053" s="104"/>
      <c r="AG7053" s="78"/>
      <c r="AH7053" s="104"/>
      <c r="AI7053" s="78"/>
      <c r="AJ7053" s="104"/>
      <c r="AK7053" s="78"/>
      <c r="AL7053" s="78"/>
      <c r="AM7053" s="8"/>
      <c r="AN7053" s="78"/>
      <c r="AO7053" s="78"/>
      <c r="AP7053" s="78"/>
      <c r="AQ7053" s="78"/>
      <c r="AR7053" s="78"/>
      <c r="AS7053" s="78"/>
      <c r="AT7053" s="78"/>
      <c r="AU7053" s="78"/>
      <c r="AV7053" s="78"/>
      <c r="AW7053" s="77"/>
      <c r="AX7053" s="144"/>
      <c r="AY7053" s="144"/>
      <c r="AZ7053" s="144"/>
      <c r="BA7053" s="54"/>
      <c r="BB7053" s="54"/>
    </row>
    <row r="7054" spans="2:54" x14ac:dyDescent="0.25">
      <c r="B7054" s="77"/>
      <c r="C7054" s="77"/>
      <c r="D7054" s="77"/>
      <c r="E7054" s="77"/>
      <c r="F7054" s="77"/>
      <c r="G7054" s="77"/>
      <c r="I7054" s="78"/>
      <c r="K7054" s="78"/>
      <c r="L7054" s="77"/>
      <c r="M7054" s="78"/>
      <c r="N7054" s="78"/>
      <c r="O7054" s="78"/>
      <c r="P7054" s="78"/>
      <c r="Q7054" s="144"/>
      <c r="R7054" s="78"/>
      <c r="S7054" s="78"/>
      <c r="T7054" s="78"/>
      <c r="U7054" s="78"/>
      <c r="V7054" s="219"/>
      <c r="W7054" s="78"/>
      <c r="X7054" s="78"/>
      <c r="Y7054" s="78"/>
      <c r="Z7054" s="78"/>
      <c r="AA7054" s="77"/>
      <c r="AB7054" s="77"/>
      <c r="AC7054" s="78"/>
      <c r="AD7054" s="104"/>
      <c r="AE7054" s="78"/>
      <c r="AF7054" s="104"/>
      <c r="AG7054" s="78"/>
      <c r="AH7054" s="104"/>
      <c r="AI7054" s="78"/>
      <c r="AJ7054" s="104"/>
      <c r="AK7054" s="78"/>
      <c r="AL7054" s="78"/>
      <c r="AM7054" s="8"/>
      <c r="AN7054" s="78"/>
      <c r="AO7054" s="78"/>
      <c r="AP7054" s="78"/>
      <c r="AQ7054" s="78"/>
      <c r="AR7054" s="78"/>
      <c r="AS7054" s="78"/>
      <c r="AT7054" s="78"/>
      <c r="AU7054" s="78"/>
      <c r="AV7054" s="78"/>
      <c r="AW7054" s="77"/>
      <c r="AX7054" s="144"/>
      <c r="AY7054" s="144"/>
      <c r="AZ7054" s="144"/>
      <c r="BA7054" s="54"/>
      <c r="BB7054" s="54"/>
    </row>
    <row r="7055" spans="2:54" x14ac:dyDescent="0.25">
      <c r="B7055" s="77"/>
      <c r="C7055" s="77"/>
      <c r="D7055" s="77"/>
      <c r="E7055" s="77"/>
      <c r="F7055" s="77"/>
      <c r="G7055" s="77"/>
      <c r="I7055" s="78"/>
      <c r="K7055" s="78"/>
      <c r="L7055" s="77"/>
      <c r="M7055" s="78"/>
      <c r="N7055" s="78"/>
      <c r="O7055" s="78"/>
      <c r="P7055" s="78"/>
      <c r="Q7055" s="144"/>
      <c r="R7055" s="78"/>
      <c r="S7055" s="78"/>
      <c r="T7055" s="78"/>
      <c r="U7055" s="78"/>
      <c r="V7055" s="219"/>
      <c r="W7055" s="78"/>
      <c r="X7055" s="78"/>
      <c r="Y7055" s="78"/>
      <c r="Z7055" s="78"/>
      <c r="AA7055" s="77"/>
      <c r="AB7055" s="77"/>
      <c r="AC7055" s="78"/>
      <c r="AD7055" s="104"/>
      <c r="AE7055" s="78"/>
      <c r="AF7055" s="104"/>
      <c r="AG7055" s="78"/>
      <c r="AH7055" s="104"/>
      <c r="AI7055" s="78"/>
      <c r="AJ7055" s="104"/>
      <c r="AK7055" s="78"/>
      <c r="AL7055" s="78"/>
      <c r="AM7055" s="8"/>
      <c r="AN7055" s="78"/>
      <c r="AO7055" s="78"/>
      <c r="AP7055" s="78"/>
      <c r="AQ7055" s="78"/>
      <c r="AR7055" s="78"/>
      <c r="AS7055" s="78"/>
      <c r="AT7055" s="78"/>
      <c r="AU7055" s="78"/>
      <c r="AV7055" s="78"/>
      <c r="AW7055" s="77"/>
      <c r="AX7055" s="144"/>
      <c r="AY7055" s="144"/>
      <c r="AZ7055" s="144"/>
      <c r="BA7055" s="54"/>
      <c r="BB7055" s="54"/>
    </row>
    <row r="7056" spans="2:54" x14ac:dyDescent="0.25">
      <c r="B7056" s="77"/>
      <c r="C7056" s="77"/>
      <c r="D7056" s="77"/>
      <c r="E7056" s="77"/>
      <c r="F7056" s="77"/>
      <c r="G7056" s="77"/>
      <c r="I7056" s="78"/>
      <c r="K7056" s="78"/>
      <c r="L7056" s="77"/>
      <c r="M7056" s="78"/>
      <c r="N7056" s="78"/>
      <c r="O7056" s="78"/>
      <c r="P7056" s="78"/>
      <c r="Q7056" s="144"/>
      <c r="R7056" s="78"/>
      <c r="S7056" s="78"/>
      <c r="T7056" s="78"/>
      <c r="U7056" s="78"/>
      <c r="V7056" s="219"/>
      <c r="W7056" s="78"/>
      <c r="X7056" s="78"/>
      <c r="Y7056" s="78"/>
      <c r="Z7056" s="78"/>
      <c r="AA7056" s="77"/>
      <c r="AB7056" s="77"/>
      <c r="AC7056" s="78"/>
      <c r="AD7056" s="104"/>
      <c r="AE7056" s="78"/>
      <c r="AF7056" s="104"/>
      <c r="AG7056" s="78"/>
      <c r="AH7056" s="104"/>
      <c r="AI7056" s="78"/>
      <c r="AJ7056" s="104"/>
      <c r="AK7056" s="78"/>
      <c r="AL7056" s="78"/>
      <c r="AM7056" s="8"/>
      <c r="AN7056" s="78"/>
      <c r="AO7056" s="78"/>
      <c r="AP7056" s="78"/>
      <c r="AQ7056" s="78"/>
      <c r="AR7056" s="78"/>
      <c r="AS7056" s="78"/>
      <c r="AT7056" s="78"/>
      <c r="AU7056" s="78"/>
      <c r="AV7056" s="78"/>
      <c r="AW7056" s="77"/>
      <c r="AX7056" s="144"/>
      <c r="AY7056" s="144"/>
      <c r="AZ7056" s="144"/>
      <c r="BA7056" s="54"/>
      <c r="BB7056" s="54"/>
    </row>
    <row r="7057" spans="2:54" x14ac:dyDescent="0.25">
      <c r="B7057" s="77"/>
      <c r="C7057" s="77"/>
      <c r="D7057" s="77"/>
      <c r="E7057" s="77"/>
      <c r="F7057" s="77"/>
      <c r="G7057" s="77"/>
      <c r="I7057" s="78"/>
      <c r="K7057" s="78"/>
      <c r="L7057" s="77"/>
      <c r="M7057" s="78"/>
      <c r="N7057" s="78"/>
      <c r="O7057" s="78"/>
      <c r="P7057" s="78"/>
      <c r="Q7057" s="144"/>
      <c r="R7057" s="78"/>
      <c r="S7057" s="78"/>
      <c r="T7057" s="78"/>
      <c r="U7057" s="78"/>
      <c r="V7057" s="219"/>
      <c r="W7057" s="78"/>
      <c r="X7057" s="78"/>
      <c r="Y7057" s="78"/>
      <c r="Z7057" s="78"/>
      <c r="AA7057" s="77"/>
      <c r="AB7057" s="77"/>
      <c r="AC7057" s="78"/>
      <c r="AD7057" s="104"/>
      <c r="AE7057" s="78"/>
      <c r="AF7057" s="104"/>
      <c r="AG7057" s="78"/>
      <c r="AH7057" s="104"/>
      <c r="AI7057" s="78"/>
      <c r="AJ7057" s="104"/>
      <c r="AK7057" s="78"/>
      <c r="AL7057" s="78"/>
      <c r="AM7057" s="8"/>
      <c r="AN7057" s="78"/>
      <c r="AO7057" s="78"/>
      <c r="AP7057" s="78"/>
      <c r="AQ7057" s="78"/>
      <c r="AR7057" s="78"/>
      <c r="AS7057" s="78"/>
      <c r="AT7057" s="78"/>
      <c r="AU7057" s="78"/>
      <c r="AV7057" s="78"/>
      <c r="AW7057" s="77"/>
      <c r="AX7057" s="144"/>
      <c r="AY7057" s="144"/>
      <c r="AZ7057" s="144"/>
      <c r="BA7057" s="54"/>
      <c r="BB7057" s="54"/>
    </row>
    <row r="7058" spans="2:54" x14ac:dyDescent="0.25">
      <c r="B7058" s="77"/>
      <c r="C7058" s="77"/>
      <c r="D7058" s="77"/>
      <c r="E7058" s="77"/>
      <c r="F7058" s="77"/>
      <c r="G7058" s="77"/>
      <c r="I7058" s="78"/>
      <c r="K7058" s="78"/>
      <c r="L7058" s="77"/>
      <c r="M7058" s="78"/>
      <c r="N7058" s="78"/>
      <c r="O7058" s="78"/>
      <c r="P7058" s="78"/>
      <c r="Q7058" s="144"/>
      <c r="R7058" s="78"/>
      <c r="S7058" s="78"/>
      <c r="T7058" s="78"/>
      <c r="U7058" s="78"/>
      <c r="V7058" s="219"/>
      <c r="W7058" s="78"/>
      <c r="X7058" s="78"/>
      <c r="Y7058" s="78"/>
      <c r="Z7058" s="78"/>
      <c r="AA7058" s="77"/>
      <c r="AB7058" s="77"/>
      <c r="AC7058" s="78"/>
      <c r="AD7058" s="104"/>
      <c r="AE7058" s="78"/>
      <c r="AF7058" s="104"/>
      <c r="AG7058" s="78"/>
      <c r="AH7058" s="104"/>
      <c r="AI7058" s="78"/>
      <c r="AJ7058" s="104"/>
      <c r="AK7058" s="78"/>
      <c r="AL7058" s="78"/>
      <c r="AM7058" s="8"/>
      <c r="AN7058" s="78"/>
      <c r="AO7058" s="78"/>
      <c r="AP7058" s="78"/>
      <c r="AQ7058" s="78"/>
      <c r="AR7058" s="78"/>
      <c r="AS7058" s="78"/>
      <c r="AT7058" s="78"/>
      <c r="AU7058" s="78"/>
      <c r="AV7058" s="78"/>
      <c r="AW7058" s="77"/>
      <c r="AX7058" s="144"/>
      <c r="AY7058" s="144"/>
      <c r="AZ7058" s="144"/>
      <c r="BA7058" s="54"/>
      <c r="BB7058" s="54"/>
    </row>
    <row r="7059" spans="2:54" x14ac:dyDescent="0.25">
      <c r="B7059" s="77"/>
      <c r="C7059" s="77"/>
      <c r="D7059" s="77"/>
      <c r="E7059" s="77"/>
      <c r="F7059" s="77"/>
      <c r="G7059" s="77"/>
      <c r="I7059" s="78"/>
      <c r="K7059" s="78"/>
      <c r="L7059" s="77"/>
      <c r="M7059" s="78"/>
      <c r="N7059" s="78"/>
      <c r="O7059" s="78"/>
      <c r="P7059" s="78"/>
      <c r="Q7059" s="144"/>
      <c r="R7059" s="78"/>
      <c r="S7059" s="78"/>
      <c r="T7059" s="78"/>
      <c r="U7059" s="78"/>
      <c r="V7059" s="219"/>
      <c r="W7059" s="78"/>
      <c r="X7059" s="78"/>
      <c r="Y7059" s="78"/>
      <c r="Z7059" s="78"/>
      <c r="AA7059" s="77"/>
      <c r="AB7059" s="77"/>
      <c r="AC7059" s="78"/>
      <c r="AD7059" s="104"/>
      <c r="AE7059" s="78"/>
      <c r="AF7059" s="104"/>
      <c r="AG7059" s="78"/>
      <c r="AH7059" s="104"/>
      <c r="AI7059" s="78"/>
      <c r="AJ7059" s="104"/>
      <c r="AK7059" s="78"/>
      <c r="AL7059" s="78"/>
      <c r="AM7059" s="8"/>
      <c r="AN7059" s="78"/>
      <c r="AO7059" s="78"/>
      <c r="AP7059" s="78"/>
      <c r="AQ7059" s="78"/>
      <c r="AR7059" s="78"/>
      <c r="AS7059" s="78"/>
      <c r="AT7059" s="78"/>
      <c r="AU7059" s="78"/>
      <c r="AV7059" s="78"/>
      <c r="AW7059" s="77"/>
      <c r="AX7059" s="144"/>
      <c r="AY7059" s="144"/>
      <c r="AZ7059" s="144"/>
      <c r="BA7059" s="54"/>
      <c r="BB7059" s="54"/>
    </row>
    <row r="7060" spans="2:54" x14ac:dyDescent="0.25">
      <c r="B7060" s="77"/>
      <c r="C7060" s="77"/>
      <c r="D7060" s="77"/>
      <c r="E7060" s="77"/>
      <c r="F7060" s="77"/>
      <c r="G7060" s="77"/>
      <c r="I7060" s="78"/>
      <c r="K7060" s="78"/>
      <c r="L7060" s="77"/>
      <c r="M7060" s="78"/>
      <c r="N7060" s="78"/>
      <c r="O7060" s="78"/>
      <c r="P7060" s="78"/>
      <c r="Q7060" s="144"/>
      <c r="R7060" s="78"/>
      <c r="S7060" s="78"/>
      <c r="T7060" s="78"/>
      <c r="U7060" s="78"/>
      <c r="V7060" s="219"/>
      <c r="W7060" s="78"/>
      <c r="X7060" s="78"/>
      <c r="Y7060" s="78"/>
      <c r="Z7060" s="78"/>
      <c r="AA7060" s="77"/>
      <c r="AB7060" s="77"/>
      <c r="AC7060" s="78"/>
      <c r="AD7060" s="104"/>
      <c r="AE7060" s="78"/>
      <c r="AF7060" s="104"/>
      <c r="AG7060" s="78"/>
      <c r="AH7060" s="104"/>
      <c r="AI7060" s="78"/>
      <c r="AJ7060" s="104"/>
      <c r="AK7060" s="78"/>
      <c r="AL7060" s="78"/>
      <c r="AM7060" s="8"/>
      <c r="AN7060" s="78"/>
      <c r="AO7060" s="78"/>
      <c r="AP7060" s="78"/>
      <c r="AQ7060" s="78"/>
      <c r="AR7060" s="78"/>
      <c r="AS7060" s="78"/>
      <c r="AT7060" s="78"/>
      <c r="AU7060" s="78"/>
      <c r="AV7060" s="78"/>
      <c r="AW7060" s="77"/>
      <c r="AX7060" s="144"/>
      <c r="AY7060" s="144"/>
      <c r="AZ7060" s="144"/>
      <c r="BA7060" s="54"/>
      <c r="BB7060" s="54"/>
    </row>
    <row r="7061" spans="2:54" x14ac:dyDescent="0.25">
      <c r="B7061" s="77"/>
      <c r="C7061" s="77"/>
      <c r="D7061" s="77"/>
      <c r="E7061" s="77"/>
      <c r="F7061" s="77"/>
      <c r="G7061" s="77"/>
      <c r="I7061" s="78"/>
      <c r="K7061" s="78"/>
      <c r="L7061" s="77"/>
      <c r="M7061" s="78"/>
      <c r="N7061" s="78"/>
      <c r="O7061" s="78"/>
      <c r="P7061" s="78"/>
      <c r="Q7061" s="144"/>
      <c r="R7061" s="78"/>
      <c r="S7061" s="78"/>
      <c r="T7061" s="78"/>
      <c r="U7061" s="78"/>
      <c r="V7061" s="219"/>
      <c r="W7061" s="78"/>
      <c r="X7061" s="78"/>
      <c r="Y7061" s="78"/>
      <c r="Z7061" s="78"/>
      <c r="AA7061" s="77"/>
      <c r="AB7061" s="77"/>
      <c r="AC7061" s="78"/>
      <c r="AD7061" s="104"/>
      <c r="AE7061" s="78"/>
      <c r="AF7061" s="104"/>
      <c r="AG7061" s="78"/>
      <c r="AH7061" s="104"/>
      <c r="AI7061" s="78"/>
      <c r="AJ7061" s="104"/>
      <c r="AK7061" s="78"/>
      <c r="AL7061" s="78"/>
      <c r="AM7061" s="8"/>
      <c r="AN7061" s="78"/>
      <c r="AO7061" s="78"/>
      <c r="AP7061" s="78"/>
      <c r="AQ7061" s="78"/>
      <c r="AR7061" s="78"/>
      <c r="AS7061" s="78"/>
      <c r="AT7061" s="78"/>
      <c r="AU7061" s="78"/>
      <c r="AV7061" s="78"/>
      <c r="AW7061" s="77"/>
      <c r="AX7061" s="144"/>
      <c r="AY7061" s="144"/>
      <c r="AZ7061" s="144"/>
      <c r="BA7061" s="54"/>
      <c r="BB7061" s="54"/>
    </row>
    <row r="7062" spans="2:54" x14ac:dyDescent="0.25">
      <c r="B7062" s="77"/>
      <c r="C7062" s="77"/>
      <c r="D7062" s="77"/>
      <c r="E7062" s="77"/>
      <c r="F7062" s="77"/>
      <c r="G7062" s="77"/>
      <c r="I7062" s="78"/>
      <c r="K7062" s="78"/>
      <c r="L7062" s="77"/>
      <c r="M7062" s="78"/>
      <c r="N7062" s="78"/>
      <c r="O7062" s="78"/>
      <c r="P7062" s="78"/>
      <c r="Q7062" s="144"/>
      <c r="R7062" s="78"/>
      <c r="S7062" s="78"/>
      <c r="T7062" s="78"/>
      <c r="U7062" s="78"/>
      <c r="V7062" s="219"/>
      <c r="W7062" s="78"/>
      <c r="X7062" s="78"/>
      <c r="Y7062" s="78"/>
      <c r="Z7062" s="78"/>
      <c r="AA7062" s="77"/>
      <c r="AB7062" s="77"/>
      <c r="AC7062" s="78"/>
      <c r="AD7062" s="104"/>
      <c r="AE7062" s="78"/>
      <c r="AF7062" s="104"/>
      <c r="AG7062" s="78"/>
      <c r="AH7062" s="104"/>
      <c r="AI7062" s="78"/>
      <c r="AJ7062" s="104"/>
      <c r="AK7062" s="78"/>
      <c r="AL7062" s="78"/>
      <c r="AM7062" s="8"/>
      <c r="AN7062" s="78"/>
      <c r="AO7062" s="78"/>
      <c r="AP7062" s="78"/>
      <c r="AQ7062" s="78"/>
      <c r="AR7062" s="78"/>
      <c r="AS7062" s="78"/>
      <c r="AT7062" s="78"/>
      <c r="AU7062" s="78"/>
      <c r="AV7062" s="78"/>
      <c r="AW7062" s="77"/>
      <c r="AX7062" s="144"/>
      <c r="AY7062" s="144"/>
      <c r="AZ7062" s="144"/>
      <c r="BA7062" s="54"/>
      <c r="BB7062" s="54"/>
    </row>
    <row r="7063" spans="2:54" x14ac:dyDescent="0.25">
      <c r="B7063" s="77"/>
      <c r="C7063" s="77"/>
      <c r="D7063" s="77"/>
      <c r="E7063" s="77"/>
      <c r="F7063" s="77"/>
      <c r="G7063" s="77"/>
      <c r="I7063" s="78"/>
      <c r="K7063" s="78"/>
      <c r="L7063" s="77"/>
      <c r="M7063" s="78"/>
      <c r="N7063" s="78"/>
      <c r="O7063" s="78"/>
      <c r="P7063" s="78"/>
      <c r="Q7063" s="144"/>
      <c r="R7063" s="78"/>
      <c r="S7063" s="78"/>
      <c r="T7063" s="78"/>
      <c r="U7063" s="78"/>
      <c r="V7063" s="219"/>
      <c r="W7063" s="78"/>
      <c r="X7063" s="78"/>
      <c r="Y7063" s="78"/>
      <c r="Z7063" s="78"/>
      <c r="AA7063" s="77"/>
      <c r="AB7063" s="77"/>
      <c r="AC7063" s="78"/>
      <c r="AD7063" s="104"/>
      <c r="AE7063" s="78"/>
      <c r="AF7063" s="104"/>
      <c r="AG7063" s="78"/>
      <c r="AH7063" s="104"/>
      <c r="AI7063" s="78"/>
      <c r="AJ7063" s="104"/>
      <c r="AK7063" s="78"/>
      <c r="AL7063" s="78"/>
      <c r="AM7063" s="8"/>
      <c r="AN7063" s="78"/>
      <c r="AO7063" s="78"/>
      <c r="AP7063" s="78"/>
      <c r="AQ7063" s="78"/>
      <c r="AR7063" s="78"/>
      <c r="AS7063" s="78"/>
      <c r="AT7063" s="78"/>
      <c r="AU7063" s="78"/>
      <c r="AV7063" s="78"/>
      <c r="AW7063" s="77"/>
      <c r="AX7063" s="144"/>
      <c r="AY7063" s="144"/>
      <c r="AZ7063" s="144"/>
      <c r="BA7063" s="54"/>
      <c r="BB7063" s="54"/>
    </row>
    <row r="7064" spans="2:54" x14ac:dyDescent="0.25">
      <c r="B7064" s="77"/>
      <c r="C7064" s="77"/>
      <c r="D7064" s="77"/>
      <c r="E7064" s="77"/>
      <c r="F7064" s="77"/>
      <c r="G7064" s="77"/>
      <c r="I7064" s="78"/>
      <c r="K7064" s="78"/>
      <c r="L7064" s="77"/>
      <c r="M7064" s="78"/>
      <c r="N7064" s="78"/>
      <c r="O7064" s="78"/>
      <c r="P7064" s="78"/>
      <c r="Q7064" s="144"/>
      <c r="R7064" s="78"/>
      <c r="S7064" s="78"/>
      <c r="T7064" s="78"/>
      <c r="U7064" s="78"/>
      <c r="V7064" s="219"/>
      <c r="W7064" s="78"/>
      <c r="X7064" s="78"/>
      <c r="Y7064" s="78"/>
      <c r="Z7064" s="78"/>
      <c r="AA7064" s="77"/>
      <c r="AB7064" s="77"/>
      <c r="AC7064" s="78"/>
      <c r="AD7064" s="104"/>
      <c r="AE7064" s="78"/>
      <c r="AF7064" s="104"/>
      <c r="AG7064" s="78"/>
      <c r="AH7064" s="104"/>
      <c r="AI7064" s="78"/>
      <c r="AJ7064" s="104"/>
      <c r="AK7064" s="78"/>
      <c r="AL7064" s="78"/>
      <c r="AM7064" s="8"/>
      <c r="AN7064" s="78"/>
      <c r="AO7064" s="78"/>
      <c r="AP7064" s="78"/>
      <c r="AQ7064" s="78"/>
      <c r="AR7064" s="78"/>
      <c r="AS7064" s="78"/>
      <c r="AT7064" s="78"/>
      <c r="AU7064" s="78"/>
      <c r="AV7064" s="78"/>
      <c r="AW7064" s="77"/>
      <c r="AX7064" s="144"/>
      <c r="AY7064" s="144"/>
      <c r="AZ7064" s="144"/>
      <c r="BA7064" s="54"/>
      <c r="BB7064" s="54"/>
    </row>
    <row r="7065" spans="2:54" x14ac:dyDescent="0.25">
      <c r="B7065" s="77"/>
      <c r="C7065" s="77"/>
      <c r="D7065" s="77"/>
      <c r="E7065" s="77"/>
      <c r="F7065" s="77"/>
      <c r="G7065" s="77"/>
      <c r="I7065" s="78"/>
      <c r="K7065" s="78"/>
      <c r="L7065" s="77"/>
      <c r="M7065" s="78"/>
      <c r="N7065" s="78"/>
      <c r="O7065" s="78"/>
      <c r="P7065" s="78"/>
      <c r="Q7065" s="144"/>
      <c r="R7065" s="78"/>
      <c r="S7065" s="78"/>
      <c r="T7065" s="78"/>
      <c r="U7065" s="78"/>
      <c r="V7065" s="219"/>
      <c r="W7065" s="78"/>
      <c r="X7065" s="78"/>
      <c r="Y7065" s="78"/>
      <c r="Z7065" s="78"/>
      <c r="AA7065" s="77"/>
      <c r="AB7065" s="77"/>
      <c r="AC7065" s="78"/>
      <c r="AD7065" s="104"/>
      <c r="AE7065" s="78"/>
      <c r="AF7065" s="104"/>
      <c r="AG7065" s="78"/>
      <c r="AH7065" s="104"/>
      <c r="AI7065" s="78"/>
      <c r="AJ7065" s="104"/>
      <c r="AK7065" s="78"/>
      <c r="AL7065" s="78"/>
      <c r="AM7065" s="8"/>
      <c r="AN7065" s="78"/>
      <c r="AO7065" s="78"/>
      <c r="AP7065" s="78"/>
      <c r="AQ7065" s="78"/>
      <c r="AR7065" s="78"/>
      <c r="AS7065" s="78"/>
      <c r="AT7065" s="78"/>
      <c r="AU7065" s="78"/>
      <c r="AV7065" s="78"/>
      <c r="AW7065" s="77"/>
      <c r="AX7065" s="144"/>
      <c r="AY7065" s="144"/>
      <c r="AZ7065" s="144"/>
      <c r="BA7065" s="54"/>
      <c r="BB7065" s="54"/>
    </row>
  </sheetData>
  <mergeCells count="7">
    <mergeCell ref="AW1:BB1"/>
    <mergeCell ref="B1:G1"/>
    <mergeCell ref="I1:Z1"/>
    <mergeCell ref="AA1:AJ1"/>
    <mergeCell ref="AK1:AN1"/>
    <mergeCell ref="AO1:AQ1"/>
    <mergeCell ref="AS1:AV1"/>
  </mergeCells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>
    <tabColor rgb="FFFFC000"/>
  </sheetPr>
  <dimension ref="A1:BB261"/>
  <sheetViews>
    <sheetView zoomScale="70" zoomScaleNormal="70" workbookViewId="0">
      <pane xSplit="1" ySplit="1" topLeftCell="B38" activePane="bottomRight" state="frozen"/>
      <selection pane="topRight" activeCell="B1" sqref="B1"/>
      <selection pane="bottomLeft" activeCell="A2" sqref="A2"/>
      <selection pane="bottomRight" activeCell="A61" sqref="A61"/>
    </sheetView>
  </sheetViews>
  <sheetFormatPr defaultRowHeight="15.75" x14ac:dyDescent="0.25"/>
  <cols>
    <col min="1" max="1" width="11.6640625" bestFit="1" customWidth="1"/>
    <col min="2" max="2" width="10.21875" bestFit="1" customWidth="1"/>
    <col min="3" max="3" width="10.6640625" bestFit="1" customWidth="1"/>
    <col min="4" max="4" width="8.44140625" bestFit="1" customWidth="1"/>
    <col min="5" max="5" width="11" bestFit="1" customWidth="1"/>
    <col min="6" max="6" width="7.44140625" bestFit="1" customWidth="1"/>
    <col min="7" max="7" width="8.44140625" bestFit="1" customWidth="1"/>
    <col min="8" max="8" width="12.77734375" bestFit="1" customWidth="1"/>
    <col min="9" max="9" width="7.6640625" bestFit="1" customWidth="1"/>
    <col min="10" max="10" width="18.5546875" bestFit="1" customWidth="1"/>
    <col min="11" max="11" width="16.5546875" bestFit="1" customWidth="1"/>
    <col min="12" max="13" width="8.88671875" bestFit="1" customWidth="1"/>
    <col min="14" max="14" width="15.88671875" bestFit="1" customWidth="1"/>
    <col min="15" max="15" width="8.88671875" bestFit="1" customWidth="1"/>
    <col min="16" max="16" width="15.88671875" bestFit="1" customWidth="1"/>
    <col min="17" max="17" width="13.33203125" bestFit="1" customWidth="1"/>
    <col min="18" max="18" width="6.6640625" bestFit="1" customWidth="1"/>
    <col min="19" max="19" width="12.88671875" bestFit="1" customWidth="1"/>
    <col min="20" max="20" width="11" bestFit="1" customWidth="1"/>
    <col min="21" max="21" width="10.21875" bestFit="1" customWidth="1"/>
    <col min="22" max="22" width="8.88671875" bestFit="1" customWidth="1"/>
    <col min="23" max="23" width="13.33203125" bestFit="1" customWidth="1"/>
    <col min="24" max="24" width="8.88671875" bestFit="1" customWidth="1"/>
    <col min="25" max="25" width="13.33203125" bestFit="1" customWidth="1"/>
    <col min="26" max="26" width="8.88671875" bestFit="1" customWidth="1"/>
    <col min="27" max="27" width="11.33203125" bestFit="1" customWidth="1"/>
    <col min="28" max="28" width="11.44140625" bestFit="1" customWidth="1"/>
    <col min="29" max="29" width="12.44140625" bestFit="1" customWidth="1"/>
    <col min="30" max="30" width="7" bestFit="1" customWidth="1"/>
    <col min="31" max="31" width="12.44140625" bestFit="1" customWidth="1"/>
    <col min="32" max="32" width="8.88671875" bestFit="1" customWidth="1"/>
    <col min="33" max="33" width="8.44140625" bestFit="1" customWidth="1"/>
    <col min="34" max="34" width="7" bestFit="1" customWidth="1"/>
    <col min="35" max="36" width="8.44140625" bestFit="1" customWidth="1"/>
    <col min="37" max="37" width="12.109375" bestFit="1" customWidth="1"/>
    <col min="38" max="38" width="12" bestFit="1" customWidth="1"/>
    <col min="39" max="39" width="14.77734375" bestFit="1" customWidth="1"/>
    <col min="40" max="40" width="10.6640625" bestFit="1" customWidth="1"/>
    <col min="41" max="41" width="12.109375" bestFit="1" customWidth="1"/>
    <col min="42" max="42" width="12" bestFit="1" customWidth="1"/>
    <col min="43" max="43" width="14.77734375" bestFit="1" customWidth="1"/>
    <col min="44" max="44" width="10.6640625" bestFit="1" customWidth="1"/>
    <col min="45" max="45" width="12.109375" bestFit="1" customWidth="1"/>
    <col min="46" max="46" width="12" bestFit="1" customWidth="1"/>
    <col min="47" max="47" width="14.77734375" bestFit="1" customWidth="1"/>
    <col min="48" max="48" width="10.6640625" bestFit="1" customWidth="1"/>
    <col min="49" max="49" width="6.77734375" bestFit="1" customWidth="1"/>
    <col min="50" max="51" width="11" bestFit="1" customWidth="1"/>
    <col min="52" max="52" width="12.109375" bestFit="1" customWidth="1"/>
    <col min="53" max="54" width="13.33203125" bestFit="1" customWidth="1"/>
  </cols>
  <sheetData>
    <row r="1" spans="1:54" s="53" customFormat="1" x14ac:dyDescent="0.25">
      <c r="A1" s="3" t="s">
        <v>0</v>
      </c>
      <c r="B1" s="53" t="s">
        <v>403</v>
      </c>
      <c r="C1" s="53" t="s">
        <v>1602</v>
      </c>
      <c r="D1" s="53" t="s">
        <v>54</v>
      </c>
      <c r="E1" s="146" t="s">
        <v>404</v>
      </c>
      <c r="F1" s="53" t="s">
        <v>12</v>
      </c>
      <c r="G1" s="53" t="s">
        <v>53</v>
      </c>
      <c r="H1" s="220" t="s">
        <v>1603</v>
      </c>
      <c r="I1" s="53" t="s">
        <v>405</v>
      </c>
      <c r="J1" s="53" t="s">
        <v>1604</v>
      </c>
      <c r="K1" s="53" t="s">
        <v>1605</v>
      </c>
      <c r="L1" s="53" t="s">
        <v>1539</v>
      </c>
      <c r="M1" s="53" t="s">
        <v>406</v>
      </c>
      <c r="N1" s="53" t="s">
        <v>2161</v>
      </c>
      <c r="O1" s="53" t="s">
        <v>2162</v>
      </c>
      <c r="P1" s="53" t="s">
        <v>2163</v>
      </c>
      <c r="Q1" s="53" t="s">
        <v>2164</v>
      </c>
      <c r="R1" s="53" t="s">
        <v>12</v>
      </c>
      <c r="S1" s="53" t="s">
        <v>53</v>
      </c>
      <c r="T1" s="53" t="s">
        <v>407</v>
      </c>
      <c r="U1" s="53" t="s">
        <v>408</v>
      </c>
      <c r="V1" s="53" t="s">
        <v>409</v>
      </c>
      <c r="W1" s="53" t="s">
        <v>2165</v>
      </c>
      <c r="X1" s="74" t="s">
        <v>2166</v>
      </c>
      <c r="Y1" s="53" t="s">
        <v>410</v>
      </c>
      <c r="Z1" s="74" t="s">
        <v>411</v>
      </c>
      <c r="AA1" s="53" t="s">
        <v>2167</v>
      </c>
      <c r="AB1" s="261" t="s">
        <v>2168</v>
      </c>
      <c r="AC1" s="53" t="s">
        <v>2169</v>
      </c>
      <c r="AD1" s="53" t="s">
        <v>413</v>
      </c>
      <c r="AE1" s="53" t="s">
        <v>414</v>
      </c>
      <c r="AF1" s="53" t="s">
        <v>415</v>
      </c>
      <c r="AG1" s="53" t="s">
        <v>416</v>
      </c>
      <c r="AH1" s="53" t="s">
        <v>417</v>
      </c>
      <c r="AI1" s="53" t="s">
        <v>418</v>
      </c>
      <c r="AJ1" s="53" t="s">
        <v>419</v>
      </c>
      <c r="AK1" s="53" t="s">
        <v>2170</v>
      </c>
      <c r="AL1" s="53" t="s">
        <v>2171</v>
      </c>
      <c r="AM1" s="53" t="s">
        <v>2172</v>
      </c>
      <c r="AN1" s="53" t="s">
        <v>2173</v>
      </c>
      <c r="AO1" s="53" t="s">
        <v>2174</v>
      </c>
      <c r="AP1" s="53" t="s">
        <v>2175</v>
      </c>
      <c r="AQ1" s="53" t="s">
        <v>2176</v>
      </c>
      <c r="AR1" s="53" t="s">
        <v>2177</v>
      </c>
      <c r="AS1" s="53" t="s">
        <v>2178</v>
      </c>
      <c r="AT1" s="53" t="s">
        <v>2179</v>
      </c>
      <c r="AU1" s="53" t="s">
        <v>2180</v>
      </c>
      <c r="AV1" s="53" t="s">
        <v>2181</v>
      </c>
      <c r="AW1" s="53" t="s">
        <v>412</v>
      </c>
      <c r="AX1" s="146" t="s">
        <v>1541</v>
      </c>
      <c r="AY1" s="146" t="s">
        <v>1542</v>
      </c>
      <c r="AZ1" s="146" t="s">
        <v>1543</v>
      </c>
      <c r="BA1" s="146" t="s">
        <v>1577</v>
      </c>
      <c r="BB1" s="146" t="s">
        <v>1578</v>
      </c>
    </row>
    <row r="2" spans="1:54" x14ac:dyDescent="0.25">
      <c r="A2" s="3">
        <v>45156</v>
      </c>
      <c r="B2" s="77">
        <v>16381.31</v>
      </c>
      <c r="C2" s="77">
        <v>3866.8641899999998</v>
      </c>
      <c r="D2" s="77">
        <v>-193.26990000000001</v>
      </c>
      <c r="E2" s="77">
        <v>-1601.4103</v>
      </c>
      <c r="F2" s="77">
        <v>13.0745</v>
      </c>
      <c r="G2" s="77">
        <v>-61.130800000000001</v>
      </c>
      <c r="H2">
        <v>0</v>
      </c>
      <c r="I2" s="78">
        <v>16352</v>
      </c>
      <c r="J2">
        <v>202309</v>
      </c>
      <c r="K2" s="78">
        <v>16352</v>
      </c>
      <c r="L2" s="77">
        <v>-29.309999999999491</v>
      </c>
      <c r="M2" s="78">
        <v>-774</v>
      </c>
      <c r="N2" s="78">
        <v>-25.316269999999999</v>
      </c>
      <c r="O2" s="78">
        <v>-10442</v>
      </c>
      <c r="P2" s="78">
        <v>-85.381649999999993</v>
      </c>
      <c r="Q2" s="144">
        <v>-3384.5</v>
      </c>
      <c r="R2" s="78">
        <v>128</v>
      </c>
      <c r="S2" s="78">
        <v>-3757</v>
      </c>
      <c r="T2" s="78">
        <v>-20300</v>
      </c>
      <c r="U2" s="78">
        <v>55838</v>
      </c>
      <c r="V2" s="219">
        <v>0.36355170314122998</v>
      </c>
      <c r="W2" s="78">
        <v>-5318</v>
      </c>
      <c r="X2" s="78">
        <v>-4106</v>
      </c>
      <c r="Y2" s="78">
        <v>-7577</v>
      </c>
      <c r="Z2" s="78">
        <v>-10172</v>
      </c>
      <c r="AA2" s="78">
        <v>100.91</v>
      </c>
      <c r="AB2" s="77">
        <v>93.15</v>
      </c>
      <c r="AC2" s="78">
        <v>14365</v>
      </c>
      <c r="AD2" s="104">
        <v>0.40276000000000001</v>
      </c>
      <c r="AE2" s="78">
        <v>9751</v>
      </c>
      <c r="AF2" s="104">
        <v>0.60538999999999998</v>
      </c>
      <c r="AG2" s="78">
        <v>2403</v>
      </c>
      <c r="AH2" s="104">
        <v>1.1816500000000001</v>
      </c>
      <c r="AI2" s="78">
        <v>12399</v>
      </c>
      <c r="AJ2" s="104">
        <v>1.6979299999999999</v>
      </c>
      <c r="AK2" s="78">
        <v>17000</v>
      </c>
      <c r="AL2" s="78">
        <v>16000</v>
      </c>
      <c r="AM2" s="8">
        <v>16400</v>
      </c>
      <c r="AN2" s="78">
        <v>599</v>
      </c>
      <c r="AO2" s="78">
        <v>17100</v>
      </c>
      <c r="AP2" s="78">
        <v>15800</v>
      </c>
      <c r="AQ2" s="78">
        <v>16300</v>
      </c>
      <c r="AR2" s="78">
        <v>794</v>
      </c>
      <c r="AS2" s="78">
        <v>16800</v>
      </c>
      <c r="AT2" s="78">
        <v>16000</v>
      </c>
      <c r="AU2" s="78">
        <v>16400</v>
      </c>
      <c r="AV2" s="78">
        <v>224</v>
      </c>
      <c r="AW2" s="77">
        <v>16.75</v>
      </c>
      <c r="AX2" s="144">
        <v>0.89</v>
      </c>
      <c r="AY2" s="144">
        <v>0.93</v>
      </c>
      <c r="AZ2" s="144">
        <v>0.92</v>
      </c>
      <c r="BA2" s="54">
        <v>17.325735351036432</v>
      </c>
      <c r="BB2" s="54">
        <v>14.817264648963574</v>
      </c>
    </row>
    <row r="3" spans="1:54" x14ac:dyDescent="0.25">
      <c r="A3" s="3">
        <v>45159</v>
      </c>
      <c r="B3" s="77">
        <v>16381.49</v>
      </c>
      <c r="C3" s="77">
        <v>2671.69265</v>
      </c>
      <c r="D3" s="77">
        <v>79.758800000000008</v>
      </c>
      <c r="E3" s="77">
        <v>-1232.1198999999999</v>
      </c>
      <c r="F3" s="77">
        <v>9.1132000000000009</v>
      </c>
      <c r="G3" s="77">
        <v>-11.4171</v>
      </c>
      <c r="H3">
        <v>0</v>
      </c>
      <c r="I3" s="78">
        <v>16351</v>
      </c>
      <c r="J3">
        <v>202309</v>
      </c>
      <c r="K3" s="78">
        <v>16351</v>
      </c>
      <c r="L3" s="77">
        <v>-30.489999999999782</v>
      </c>
      <c r="M3" s="78">
        <v>-6087</v>
      </c>
      <c r="N3" s="78">
        <v>-199.02423999999999</v>
      </c>
      <c r="O3" s="78">
        <v>-8116</v>
      </c>
      <c r="P3" s="78">
        <v>-66.340419999999995</v>
      </c>
      <c r="Q3" s="144">
        <v>-8116</v>
      </c>
      <c r="R3" s="78">
        <v>211</v>
      </c>
      <c r="S3" s="78">
        <v>-4472</v>
      </c>
      <c r="T3" s="78">
        <v>-16974</v>
      </c>
      <c r="U3" s="78">
        <v>55218</v>
      </c>
      <c r="V3" s="219">
        <v>0.30739976094751709</v>
      </c>
      <c r="W3" s="78">
        <v>-6659</v>
      </c>
      <c r="X3" s="78">
        <v>-5886</v>
      </c>
      <c r="Y3" s="78">
        <v>-8153</v>
      </c>
      <c r="Z3" s="78">
        <v>-12238</v>
      </c>
      <c r="AA3" s="78">
        <v>101.91</v>
      </c>
      <c r="AB3" s="77">
        <v>91.79</v>
      </c>
      <c r="AC3" s="78">
        <v>15495</v>
      </c>
      <c r="AD3" s="104">
        <v>0.39783000000000002</v>
      </c>
      <c r="AE3" s="78">
        <v>10535</v>
      </c>
      <c r="AF3" s="104">
        <v>0.69701000000000002</v>
      </c>
      <c r="AG3" s="78">
        <v>4990</v>
      </c>
      <c r="AH3" s="104">
        <v>0.98746</v>
      </c>
      <c r="AI3" s="78">
        <v>14201</v>
      </c>
      <c r="AJ3" s="104">
        <v>1.46696</v>
      </c>
      <c r="AK3" s="78">
        <v>17000</v>
      </c>
      <c r="AL3" s="78">
        <v>16200</v>
      </c>
      <c r="AM3" s="8">
        <v>16300</v>
      </c>
      <c r="AN3" s="78">
        <v>575</v>
      </c>
      <c r="AO3" s="78">
        <v>17100</v>
      </c>
      <c r="AP3" s="78">
        <v>15800</v>
      </c>
      <c r="AQ3" s="78">
        <v>16300</v>
      </c>
      <c r="AR3" s="78">
        <v>776</v>
      </c>
      <c r="AS3" s="78">
        <v>16600</v>
      </c>
      <c r="AT3" s="78">
        <v>16000</v>
      </c>
      <c r="AU3" s="78">
        <v>16400</v>
      </c>
      <c r="AV3" s="78">
        <v>171</v>
      </c>
      <c r="AW3" s="77">
        <v>16.34</v>
      </c>
      <c r="AX3" s="144">
        <v>0.72</v>
      </c>
      <c r="AY3" s="144">
        <v>0.79</v>
      </c>
      <c r="AZ3" s="144">
        <v>0.8</v>
      </c>
      <c r="BA3" s="54">
        <v>17.343173041695916</v>
      </c>
      <c r="BB3" s="54">
        <v>14.883826958304086</v>
      </c>
    </row>
    <row r="4" spans="1:54" x14ac:dyDescent="0.25">
      <c r="A4" s="3">
        <v>45160</v>
      </c>
      <c r="B4" s="77">
        <v>16437.61</v>
      </c>
      <c r="C4" s="77">
        <v>3102.6143299999999</v>
      </c>
      <c r="D4" s="77">
        <v>63.084200000000003</v>
      </c>
      <c r="E4" s="77">
        <v>-973.62099999999987</v>
      </c>
      <c r="F4" s="77">
        <v>29.155999999999999</v>
      </c>
      <c r="G4" s="77">
        <v>-36.276600000000002</v>
      </c>
      <c r="H4">
        <v>0</v>
      </c>
      <c r="I4" s="78">
        <v>16401</v>
      </c>
      <c r="J4">
        <v>202309</v>
      </c>
      <c r="K4" s="78">
        <v>16401</v>
      </c>
      <c r="L4" s="77">
        <v>-36.610000000000582</v>
      </c>
      <c r="M4" s="78">
        <v>-5076</v>
      </c>
      <c r="N4" s="78">
        <v>-166.49513999999999</v>
      </c>
      <c r="O4" s="78">
        <v>-6025</v>
      </c>
      <c r="P4" s="78">
        <v>-49.407220000000002</v>
      </c>
      <c r="Q4" s="144">
        <v>-6582.25</v>
      </c>
      <c r="R4" s="78">
        <v>195</v>
      </c>
      <c r="S4" s="78">
        <v>-4305</v>
      </c>
      <c r="T4" s="78">
        <v>-14966</v>
      </c>
      <c r="U4" s="78">
        <v>54408</v>
      </c>
      <c r="V4" s="219">
        <v>0.27506984267019557</v>
      </c>
      <c r="W4" s="78">
        <v>-6993</v>
      </c>
      <c r="X4" s="78">
        <v>-5550</v>
      </c>
      <c r="Y4" s="78">
        <v>-8338</v>
      </c>
      <c r="Z4" s="78">
        <v>-11698</v>
      </c>
      <c r="AA4" s="78">
        <v>107.66</v>
      </c>
      <c r="AB4" s="77">
        <v>96.3</v>
      </c>
      <c r="AC4" s="78">
        <v>16950</v>
      </c>
      <c r="AD4" s="104">
        <v>0.47028999999999999</v>
      </c>
      <c r="AE4" s="78">
        <v>11033</v>
      </c>
      <c r="AF4" s="104">
        <v>0.72728000000000004</v>
      </c>
      <c r="AG4" s="78">
        <v>7434</v>
      </c>
      <c r="AH4" s="104">
        <v>0.95128000000000001</v>
      </c>
      <c r="AI4" s="78">
        <v>10304</v>
      </c>
      <c r="AJ4" s="104">
        <v>1.4107799999999999</v>
      </c>
      <c r="AK4" s="78">
        <v>17000</v>
      </c>
      <c r="AL4" s="78">
        <v>16000</v>
      </c>
      <c r="AM4" s="8">
        <v>16400</v>
      </c>
      <c r="AN4" s="78">
        <v>560</v>
      </c>
      <c r="AO4" s="78">
        <v>17100</v>
      </c>
      <c r="AP4" s="78">
        <v>15800</v>
      </c>
      <c r="AQ4" s="78">
        <v>16400</v>
      </c>
      <c r="AR4" s="78">
        <v>768</v>
      </c>
      <c r="AS4" s="78">
        <v>16600</v>
      </c>
      <c r="AT4" s="78">
        <v>16300</v>
      </c>
      <c r="AU4" s="78">
        <v>16450</v>
      </c>
      <c r="AV4" s="78">
        <v>114.5</v>
      </c>
      <c r="AW4" s="77">
        <v>16.62</v>
      </c>
      <c r="AX4" s="144">
        <v>0.86</v>
      </c>
      <c r="AY4" s="144">
        <v>0.87</v>
      </c>
      <c r="AZ4" s="144">
        <v>0.88</v>
      </c>
      <c r="BA4" s="54">
        <v>17.393859256254554</v>
      </c>
      <c r="BB4" s="54">
        <v>14.921140743745443</v>
      </c>
    </row>
    <row r="5" spans="1:54" x14ac:dyDescent="0.25">
      <c r="A5" s="3">
        <v>45161</v>
      </c>
      <c r="B5" s="77">
        <v>16576.900000000001</v>
      </c>
      <c r="C5" s="77">
        <v>2942.36735</v>
      </c>
      <c r="D5" s="77">
        <v>61.537399999999998</v>
      </c>
      <c r="E5" s="77">
        <v>-1008.1264999999997</v>
      </c>
      <c r="F5" s="77">
        <v>21.386199999999999</v>
      </c>
      <c r="G5" s="77">
        <v>6.0813999999999995</v>
      </c>
      <c r="H5" t="s">
        <v>2151</v>
      </c>
      <c r="I5" s="78">
        <v>16559</v>
      </c>
      <c r="J5">
        <v>202309</v>
      </c>
      <c r="K5" s="78">
        <v>16559</v>
      </c>
      <c r="L5" s="77">
        <v>-17.900000000001455</v>
      </c>
      <c r="M5" s="78">
        <v>-3006</v>
      </c>
      <c r="N5" s="78">
        <v>-99.550110000000004</v>
      </c>
      <c r="O5" s="78">
        <v>6128</v>
      </c>
      <c r="P5" s="78">
        <v>50.733669999999996</v>
      </c>
      <c r="Q5" s="144">
        <v>-1474</v>
      </c>
      <c r="R5" s="78">
        <v>540</v>
      </c>
      <c r="S5" s="78">
        <v>-5105</v>
      </c>
      <c r="T5" s="78">
        <v>652</v>
      </c>
      <c r="U5" s="78">
        <v>57074</v>
      </c>
      <c r="V5" s="219">
        <v>-1.14237656375933E-2</v>
      </c>
      <c r="W5" s="78">
        <v>-4833</v>
      </c>
      <c r="X5" s="78">
        <v>-4171</v>
      </c>
      <c r="Y5" s="78">
        <v>-5716</v>
      </c>
      <c r="Z5" s="78">
        <v>-11236</v>
      </c>
      <c r="AA5" s="78">
        <v>117.7</v>
      </c>
      <c r="AB5" s="77">
        <v>103.81</v>
      </c>
      <c r="AC5" s="78">
        <v>16807</v>
      </c>
      <c r="AD5" s="104">
        <v>0.70935000000000004</v>
      </c>
      <c r="AE5" s="78">
        <v>13538</v>
      </c>
      <c r="AF5" s="104">
        <v>0.63148000000000004</v>
      </c>
      <c r="AG5" s="78">
        <v>-3458</v>
      </c>
      <c r="AH5" s="104">
        <v>0.89866999999999997</v>
      </c>
      <c r="AI5" s="78">
        <v>-804</v>
      </c>
      <c r="AJ5" s="104">
        <v>1.10795</v>
      </c>
      <c r="AK5" s="78">
        <v>17000</v>
      </c>
      <c r="AL5" s="78">
        <v>16200</v>
      </c>
      <c r="AM5" s="8">
        <v>16600</v>
      </c>
      <c r="AN5" s="78">
        <v>541</v>
      </c>
      <c r="AO5" s="78">
        <v>17100</v>
      </c>
      <c r="AP5" s="78">
        <v>15800</v>
      </c>
      <c r="AQ5" s="78">
        <v>16500</v>
      </c>
      <c r="AR5" s="78">
        <v>759</v>
      </c>
      <c r="AS5" s="78">
        <v>17000</v>
      </c>
      <c r="AT5" s="78">
        <v>16000</v>
      </c>
      <c r="AU5" s="78">
        <v>16550</v>
      </c>
      <c r="AV5" s="78">
        <v>295</v>
      </c>
      <c r="AW5" s="77">
        <v>16.03</v>
      </c>
      <c r="AX5" s="144">
        <v>0.48</v>
      </c>
      <c r="AY5" s="144">
        <v>0.63</v>
      </c>
      <c r="AZ5" s="144">
        <v>0.71</v>
      </c>
      <c r="BA5" s="54">
        <v>17.372389210232139</v>
      </c>
      <c r="BB5" s="54">
        <v>15.008610789767854</v>
      </c>
    </row>
    <row r="6" spans="1:54" x14ac:dyDescent="0.25">
      <c r="A6" s="3">
        <v>45162</v>
      </c>
      <c r="B6" s="77">
        <v>16770.87</v>
      </c>
      <c r="C6" s="77">
        <v>4512.0621199999996</v>
      </c>
      <c r="D6" s="77">
        <v>123.45559999999999</v>
      </c>
      <c r="E6" s="77">
        <v>-900.11889999999983</v>
      </c>
      <c r="F6" s="77">
        <v>30.683000000000003</v>
      </c>
      <c r="G6" s="77">
        <v>2.161</v>
      </c>
      <c r="H6">
        <v>0</v>
      </c>
      <c r="I6" s="78">
        <v>16759</v>
      </c>
      <c r="J6">
        <v>202309</v>
      </c>
      <c r="K6" s="78">
        <v>16759</v>
      </c>
      <c r="L6" s="77">
        <v>-11.869999999998981</v>
      </c>
      <c r="M6" s="78">
        <v>-1638</v>
      </c>
      <c r="N6" s="78">
        <v>-54.894440000000003</v>
      </c>
      <c r="O6" s="78">
        <v>623</v>
      </c>
      <c r="P6" s="78">
        <v>5.2179599999999997</v>
      </c>
      <c r="Q6" s="144">
        <v>-1482.25</v>
      </c>
      <c r="R6" s="78">
        <v>1278</v>
      </c>
      <c r="S6" s="78">
        <v>-4444</v>
      </c>
      <c r="T6" s="78">
        <v>-3542</v>
      </c>
      <c r="U6" s="78">
        <v>51818</v>
      </c>
      <c r="V6" s="219">
        <v>6.8354625805704575E-2</v>
      </c>
      <c r="W6" s="78">
        <v>-3328</v>
      </c>
      <c r="X6" s="78">
        <v>-2041</v>
      </c>
      <c r="Y6" s="78">
        <v>-4041</v>
      </c>
      <c r="Z6" s="78">
        <v>-7392</v>
      </c>
      <c r="AA6" s="78">
        <v>116.42</v>
      </c>
      <c r="AB6" s="77">
        <v>115.47</v>
      </c>
      <c r="AC6" s="78">
        <v>23298</v>
      </c>
      <c r="AD6" s="104">
        <v>1.25108</v>
      </c>
      <c r="AE6" s="78">
        <v>12915</v>
      </c>
      <c r="AF6" s="104">
        <v>0.39465</v>
      </c>
      <c r="AG6" s="78">
        <v>-1182</v>
      </c>
      <c r="AH6" s="104">
        <v>0.72687999999999997</v>
      </c>
      <c r="AI6" s="78">
        <v>9328</v>
      </c>
      <c r="AJ6" s="104">
        <v>1.16042</v>
      </c>
      <c r="AK6" s="78">
        <v>17000</v>
      </c>
      <c r="AL6" s="78">
        <v>16000</v>
      </c>
      <c r="AM6" s="8">
        <v>16800</v>
      </c>
      <c r="AN6" s="78">
        <v>502</v>
      </c>
      <c r="AO6" s="78">
        <v>17100</v>
      </c>
      <c r="AP6" s="78">
        <v>15800</v>
      </c>
      <c r="AQ6" s="78">
        <v>16700</v>
      </c>
      <c r="AR6" s="78">
        <v>740</v>
      </c>
      <c r="AS6" s="78">
        <v>17100</v>
      </c>
      <c r="AT6" s="78">
        <v>16400</v>
      </c>
      <c r="AU6" s="78">
        <v>16800</v>
      </c>
      <c r="AV6" s="78">
        <v>226</v>
      </c>
      <c r="AW6" s="77">
        <v>14.91</v>
      </c>
      <c r="AX6" s="144">
        <v>0</v>
      </c>
      <c r="AY6" s="144">
        <v>0.06</v>
      </c>
      <c r="AZ6" s="144">
        <v>0.16</v>
      </c>
      <c r="BA6" s="54">
        <v>17.445820876996819</v>
      </c>
      <c r="BB6" s="54">
        <v>14.866179123003183</v>
      </c>
    </row>
    <row r="7" spans="1:54" x14ac:dyDescent="0.25">
      <c r="A7" s="3">
        <v>45163</v>
      </c>
      <c r="B7" s="77">
        <v>16481.580000000002</v>
      </c>
      <c r="C7" s="77">
        <v>3280.40733</v>
      </c>
      <c r="D7" s="77">
        <v>-336.17620000000005</v>
      </c>
      <c r="E7" s="77">
        <v>-1340.8663000000001</v>
      </c>
      <c r="F7" s="77">
        <v>8.7377000000000002</v>
      </c>
      <c r="G7" s="77">
        <v>-85.607900000000015</v>
      </c>
      <c r="H7">
        <v>0</v>
      </c>
      <c r="I7" s="78">
        <v>16421</v>
      </c>
      <c r="J7">
        <v>202309</v>
      </c>
      <c r="K7" s="78">
        <v>16421</v>
      </c>
      <c r="L7" s="77">
        <v>-60.580000000001746</v>
      </c>
      <c r="M7" s="78">
        <v>-11836</v>
      </c>
      <c r="N7" s="78">
        <v>-388.83451000000002</v>
      </c>
      <c r="O7" s="78">
        <v>-10680</v>
      </c>
      <c r="P7" s="78">
        <v>-87.717730000000003</v>
      </c>
      <c r="Q7" s="144">
        <v>-14506</v>
      </c>
      <c r="R7" s="78">
        <v>1444</v>
      </c>
      <c r="S7" s="78">
        <v>-3322</v>
      </c>
      <c r="T7" s="78">
        <v>-18413</v>
      </c>
      <c r="U7" s="78">
        <v>63423</v>
      </c>
      <c r="V7" s="219">
        <v>0.29032054617410086</v>
      </c>
      <c r="W7" s="78">
        <v>-9293</v>
      </c>
      <c r="X7" s="78">
        <v>-8464</v>
      </c>
      <c r="Y7" s="78">
        <v>-10917</v>
      </c>
      <c r="Z7" s="78">
        <v>-16300</v>
      </c>
      <c r="AA7" s="78">
        <v>91.59</v>
      </c>
      <c r="AB7" s="77">
        <v>88.35</v>
      </c>
      <c r="AC7" s="78">
        <v>19917</v>
      </c>
      <c r="AD7" s="104">
        <v>0.54622999999999999</v>
      </c>
      <c r="AE7" s="78">
        <v>17458</v>
      </c>
      <c r="AF7" s="104">
        <v>1.00911</v>
      </c>
      <c r="AG7" s="78">
        <v>-10835</v>
      </c>
      <c r="AH7" s="104">
        <v>0.61858000000000002</v>
      </c>
      <c r="AI7" s="78">
        <v>12578</v>
      </c>
      <c r="AJ7" s="104">
        <v>1.7161999999999999</v>
      </c>
      <c r="AK7" s="78">
        <v>17000</v>
      </c>
      <c r="AL7" s="78">
        <v>16000</v>
      </c>
      <c r="AM7" s="8">
        <v>16400</v>
      </c>
      <c r="AN7" s="78">
        <v>543</v>
      </c>
      <c r="AO7" s="78">
        <v>17100</v>
      </c>
      <c r="AP7" s="78">
        <v>15800</v>
      </c>
      <c r="AQ7" s="78">
        <v>16400</v>
      </c>
      <c r="AR7" s="78">
        <v>755</v>
      </c>
      <c r="AS7" s="78">
        <v>16850</v>
      </c>
      <c r="AT7" s="78">
        <v>16400</v>
      </c>
      <c r="AU7" s="78">
        <v>16450</v>
      </c>
      <c r="AV7" s="78">
        <v>217</v>
      </c>
      <c r="AW7" s="77">
        <v>16.399999999999999</v>
      </c>
      <c r="AX7" s="144">
        <v>0.75</v>
      </c>
      <c r="AY7" s="144">
        <v>0.81</v>
      </c>
      <c r="AZ7" s="144">
        <v>0.87</v>
      </c>
      <c r="BA7" s="54">
        <v>17.465975956147567</v>
      </c>
      <c r="BB7" s="54">
        <v>14.918024043852434</v>
      </c>
    </row>
    <row r="8" spans="1:54" x14ac:dyDescent="0.25">
      <c r="A8" s="3">
        <v>45166</v>
      </c>
      <c r="B8" s="77">
        <v>16509.259999999998</v>
      </c>
      <c r="C8" s="77">
        <v>2832.6530200000002</v>
      </c>
      <c r="D8" s="77">
        <v>-28.970700000000001</v>
      </c>
      <c r="E8" s="77">
        <v>-1384.9730000000002</v>
      </c>
      <c r="F8" s="77">
        <v>16.1662</v>
      </c>
      <c r="G8" s="77">
        <v>-49.981400000000001</v>
      </c>
      <c r="H8">
        <v>0</v>
      </c>
      <c r="I8" s="78">
        <v>16490</v>
      </c>
      <c r="J8">
        <v>202309</v>
      </c>
      <c r="K8" s="78">
        <v>16490</v>
      </c>
      <c r="L8" s="77">
        <v>-19.259999999998399</v>
      </c>
      <c r="M8" s="78">
        <v>-8290</v>
      </c>
      <c r="N8" s="78">
        <v>-273.43812000000003</v>
      </c>
      <c r="O8" s="78">
        <v>-2505</v>
      </c>
      <c r="P8" s="78">
        <v>-20.65653</v>
      </c>
      <c r="Q8" s="144">
        <v>-8916.25</v>
      </c>
      <c r="R8" s="78">
        <v>1813</v>
      </c>
      <c r="S8" s="78">
        <v>-3863</v>
      </c>
      <c r="T8" s="78">
        <v>-9012</v>
      </c>
      <c r="U8" s="78">
        <v>60392</v>
      </c>
      <c r="V8" s="219">
        <v>0.14922506292224136</v>
      </c>
      <c r="W8" s="78">
        <v>-5005</v>
      </c>
      <c r="X8" s="78">
        <v>-5381</v>
      </c>
      <c r="Y8" s="78">
        <v>-5895</v>
      </c>
      <c r="Z8" s="78">
        <v>-11022</v>
      </c>
      <c r="AA8" s="78">
        <v>97.69</v>
      </c>
      <c r="AB8" s="77">
        <v>92.58</v>
      </c>
      <c r="AC8" s="78">
        <v>22173</v>
      </c>
      <c r="AD8" s="104">
        <v>0.64087000000000005</v>
      </c>
      <c r="AE8" s="78">
        <v>16065</v>
      </c>
      <c r="AF8" s="104">
        <v>0.70974000000000004</v>
      </c>
      <c r="AG8" s="78">
        <v>-3076</v>
      </c>
      <c r="AH8" s="104">
        <v>0.70677999999999996</v>
      </c>
      <c r="AI8" s="78">
        <v>3996</v>
      </c>
      <c r="AJ8" s="104">
        <v>1.1257600000000001</v>
      </c>
      <c r="AK8" s="78">
        <v>17000</v>
      </c>
      <c r="AL8" s="78">
        <v>16000</v>
      </c>
      <c r="AM8" s="8">
        <v>16500</v>
      </c>
      <c r="AN8" s="78">
        <v>477</v>
      </c>
      <c r="AO8" s="78">
        <v>17400</v>
      </c>
      <c r="AP8" s="78">
        <v>15800</v>
      </c>
      <c r="AQ8" s="78">
        <v>16500</v>
      </c>
      <c r="AR8" s="78">
        <v>691</v>
      </c>
      <c r="AS8" s="78">
        <v>16850</v>
      </c>
      <c r="AT8" s="78">
        <v>16300</v>
      </c>
      <c r="AU8" s="78">
        <v>16500</v>
      </c>
      <c r="AV8" s="78">
        <v>151</v>
      </c>
      <c r="AW8" s="77">
        <v>15.33</v>
      </c>
      <c r="AX8" s="144">
        <v>0.1</v>
      </c>
      <c r="AY8" s="144">
        <v>0.16</v>
      </c>
      <c r="AZ8" s="144">
        <v>0.33</v>
      </c>
      <c r="BA8" s="54">
        <v>17.446199624663915</v>
      </c>
      <c r="BB8" s="54">
        <v>14.955800375336084</v>
      </c>
    </row>
    <row r="9" spans="1:54" x14ac:dyDescent="0.25">
      <c r="A9" s="3">
        <v>45167</v>
      </c>
      <c r="B9" s="77">
        <v>16623.650000000001</v>
      </c>
      <c r="C9" s="77">
        <v>2536.4773</v>
      </c>
      <c r="D9" s="77">
        <v>41.3459</v>
      </c>
      <c r="E9" s="77">
        <v>-1255.2075000000002</v>
      </c>
      <c r="F9" s="77">
        <v>31.766100000000002</v>
      </c>
      <c r="G9" s="77">
        <v>-1.1286</v>
      </c>
      <c r="H9">
        <v>0</v>
      </c>
      <c r="I9" s="78">
        <v>16624</v>
      </c>
      <c r="J9">
        <v>202309</v>
      </c>
      <c r="K9" s="78">
        <v>16624</v>
      </c>
      <c r="L9" s="77">
        <v>0.34999999999854481</v>
      </c>
      <c r="M9" s="78">
        <v>-4856</v>
      </c>
      <c r="N9" s="78">
        <v>-161.45629</v>
      </c>
      <c r="O9" s="78">
        <v>-1863</v>
      </c>
      <c r="P9" s="78">
        <v>-15.48372</v>
      </c>
      <c r="Q9" s="144">
        <v>-5321.75</v>
      </c>
      <c r="R9" s="78">
        <v>1956</v>
      </c>
      <c r="S9" s="78">
        <v>-3669</v>
      </c>
      <c r="T9" s="78">
        <v>-3915</v>
      </c>
      <c r="U9" s="78">
        <v>55737</v>
      </c>
      <c r="V9" s="219">
        <v>7.0240594219279834E-2</v>
      </c>
      <c r="W9" s="78">
        <v>-3483</v>
      </c>
      <c r="X9" s="78">
        <v>-6393</v>
      </c>
      <c r="Y9" s="78">
        <v>-3791</v>
      </c>
      <c r="Z9" s="78">
        <v>-8771</v>
      </c>
      <c r="AA9" s="78">
        <v>115.55</v>
      </c>
      <c r="AB9" s="77">
        <v>96.82</v>
      </c>
      <c r="AC9" s="78">
        <v>22783</v>
      </c>
      <c r="AD9" s="104">
        <v>0.82108999999999999</v>
      </c>
      <c r="AE9" s="78">
        <v>17068</v>
      </c>
      <c r="AF9" s="104">
        <v>0.55525999999999998</v>
      </c>
      <c r="AG9" s="78">
        <v>-339</v>
      </c>
      <c r="AH9" s="104">
        <v>0.66057999999999995</v>
      </c>
      <c r="AI9" s="78">
        <v>1735</v>
      </c>
      <c r="AJ9" s="104">
        <v>1.0908199999999999</v>
      </c>
      <c r="AK9" s="78">
        <v>17000</v>
      </c>
      <c r="AL9" s="78">
        <v>16000</v>
      </c>
      <c r="AM9" s="8">
        <v>16600</v>
      </c>
      <c r="AN9" s="78">
        <v>450</v>
      </c>
      <c r="AO9" s="78">
        <v>17400</v>
      </c>
      <c r="AP9" s="78">
        <v>15800</v>
      </c>
      <c r="AQ9" s="78">
        <v>16600</v>
      </c>
      <c r="AR9" s="78">
        <v>672</v>
      </c>
      <c r="AS9" s="78">
        <v>16850</v>
      </c>
      <c r="AT9" s="78">
        <v>16400</v>
      </c>
      <c r="AU9" s="78">
        <v>16650</v>
      </c>
      <c r="AV9" s="78">
        <v>96.5</v>
      </c>
      <c r="AW9" s="77">
        <v>14.86</v>
      </c>
      <c r="AX9" s="144">
        <v>0</v>
      </c>
      <c r="AY9" s="144">
        <v>0.06</v>
      </c>
      <c r="AZ9" s="144">
        <v>0.15</v>
      </c>
      <c r="BA9" s="54">
        <v>17.508527078300315</v>
      </c>
      <c r="BB9" s="54">
        <v>14.748472921699683</v>
      </c>
    </row>
    <row r="10" spans="1:54" x14ac:dyDescent="0.25">
      <c r="A10" s="3">
        <v>45168</v>
      </c>
      <c r="B10" s="77">
        <v>16719.82</v>
      </c>
      <c r="C10" s="77">
        <v>2848.1037299999998</v>
      </c>
      <c r="D10" s="77">
        <v>71.566099999999992</v>
      </c>
      <c r="E10" s="77">
        <v>-1268.7588000000003</v>
      </c>
      <c r="F10" s="77">
        <v>29.893699999999999</v>
      </c>
      <c r="G10" s="77">
        <v>23.957600000000003</v>
      </c>
      <c r="H10" t="s">
        <v>2152</v>
      </c>
      <c r="I10" s="78">
        <v>16724</v>
      </c>
      <c r="J10">
        <v>202309</v>
      </c>
      <c r="K10" s="78">
        <v>16724</v>
      </c>
      <c r="L10" s="77">
        <v>4.180000000000291</v>
      </c>
      <c r="M10" s="78">
        <v>-6694</v>
      </c>
      <c r="N10" s="78">
        <v>-223.89090999999999</v>
      </c>
      <c r="O10" s="78">
        <v>96</v>
      </c>
      <c r="P10" s="78">
        <v>0.80476000000000003</v>
      </c>
      <c r="Q10" s="144">
        <v>-6670</v>
      </c>
      <c r="R10" s="78">
        <v>1629</v>
      </c>
      <c r="S10" s="78">
        <v>-3055</v>
      </c>
      <c r="T10" s="78">
        <v>-471</v>
      </c>
      <c r="U10" s="78">
        <v>56206</v>
      </c>
      <c r="V10" s="219">
        <v>8.3798882681564244E-3</v>
      </c>
      <c r="W10" s="78">
        <v>-4912</v>
      </c>
      <c r="X10" s="78">
        <v>-7965</v>
      </c>
      <c r="Y10" s="78">
        <v>-4632</v>
      </c>
      <c r="Z10" s="78">
        <v>-12143</v>
      </c>
      <c r="AA10" s="78">
        <v>115.12</v>
      </c>
      <c r="AB10" s="77">
        <v>99.92</v>
      </c>
      <c r="AC10" s="78">
        <v>22375</v>
      </c>
      <c r="AD10" s="104">
        <v>0.78905999999999998</v>
      </c>
      <c r="AE10" s="78">
        <v>11981</v>
      </c>
      <c r="AF10" s="104">
        <v>0.33922999999999998</v>
      </c>
      <c r="AG10" s="78">
        <v>-240</v>
      </c>
      <c r="AH10" s="104">
        <v>0.89698</v>
      </c>
      <c r="AI10" s="78">
        <v>-3451</v>
      </c>
      <c r="AJ10" s="104">
        <v>1.27563</v>
      </c>
      <c r="AK10" s="78">
        <v>17000</v>
      </c>
      <c r="AL10" s="78">
        <v>16000</v>
      </c>
      <c r="AM10" s="8">
        <v>16700</v>
      </c>
      <c r="AN10" s="78">
        <v>412</v>
      </c>
      <c r="AO10" s="78">
        <v>17500</v>
      </c>
      <c r="AP10" s="78">
        <v>16000</v>
      </c>
      <c r="AQ10" s="78">
        <v>16700</v>
      </c>
      <c r="AR10" s="78">
        <v>624</v>
      </c>
      <c r="AS10" s="78">
        <v>17000</v>
      </c>
      <c r="AT10" s="78">
        <v>16600</v>
      </c>
      <c r="AU10" s="78">
        <v>16750</v>
      </c>
      <c r="AV10" s="78">
        <v>227</v>
      </c>
      <c r="AW10" s="77">
        <v>14.06</v>
      </c>
      <c r="AX10" s="144">
        <v>0</v>
      </c>
      <c r="AY10" s="144">
        <v>0</v>
      </c>
      <c r="AZ10" s="144">
        <v>0.08</v>
      </c>
      <c r="BA10" s="54">
        <v>17.695208379000992</v>
      </c>
      <c r="BB10" s="54">
        <v>14.371791620999009</v>
      </c>
    </row>
    <row r="11" spans="1:54" x14ac:dyDescent="0.25">
      <c r="A11" s="3">
        <v>45169</v>
      </c>
      <c r="B11" s="77">
        <v>16634.509999999998</v>
      </c>
      <c r="C11" s="77">
        <v>3602.6484799999998</v>
      </c>
      <c r="D11" s="77">
        <v>-56.301299999999998</v>
      </c>
      <c r="E11" s="77">
        <v>-1113.8226</v>
      </c>
      <c r="F11" s="77">
        <v>21.6996</v>
      </c>
      <c r="G11" s="77">
        <v>-0.1341</v>
      </c>
      <c r="H11">
        <v>0</v>
      </c>
      <c r="I11" s="78">
        <v>16628</v>
      </c>
      <c r="J11">
        <v>202309</v>
      </c>
      <c r="K11" s="78">
        <v>16628</v>
      </c>
      <c r="L11" s="77">
        <v>-6.5099999999983993</v>
      </c>
      <c r="M11" s="78">
        <v>-8451</v>
      </c>
      <c r="N11" s="78">
        <v>-280.91361000000001</v>
      </c>
      <c r="O11" s="78">
        <v>-6287</v>
      </c>
      <c r="P11" s="78">
        <v>-52.239739999999998</v>
      </c>
      <c r="Q11" s="144">
        <v>-10022.75</v>
      </c>
      <c r="R11" s="78">
        <v>953</v>
      </c>
      <c r="S11" s="78">
        <v>-1753</v>
      </c>
      <c r="T11" s="78">
        <v>-7914</v>
      </c>
      <c r="U11" s="78">
        <v>54424</v>
      </c>
      <c r="V11" s="219">
        <v>0.14541378803469057</v>
      </c>
      <c r="W11" s="78">
        <v>-6601</v>
      </c>
      <c r="X11" s="78">
        <v>-9609</v>
      </c>
      <c r="Y11" s="78">
        <v>-5886</v>
      </c>
      <c r="Z11" s="78">
        <v>-13388</v>
      </c>
      <c r="AA11" s="78">
        <v>105.91</v>
      </c>
      <c r="AB11" s="77">
        <v>95.12</v>
      </c>
      <c r="AC11" s="78">
        <v>25319</v>
      </c>
      <c r="AD11" s="104">
        <v>0.69159999999999999</v>
      </c>
      <c r="AE11" s="78">
        <v>17592</v>
      </c>
      <c r="AF11" s="104">
        <v>0.64310999999999996</v>
      </c>
      <c r="AG11" s="78">
        <v>-12872</v>
      </c>
      <c r="AH11" s="104">
        <v>0.72536999999999996</v>
      </c>
      <c r="AI11" s="78">
        <v>2241</v>
      </c>
      <c r="AJ11" s="104">
        <v>1.4174100000000001</v>
      </c>
      <c r="AK11" s="78">
        <v>17000</v>
      </c>
      <c r="AL11" s="78">
        <v>16000</v>
      </c>
      <c r="AM11" s="8">
        <v>16600</v>
      </c>
      <c r="AN11" s="78">
        <v>411</v>
      </c>
      <c r="AO11" s="78">
        <v>17400</v>
      </c>
      <c r="AP11" s="78">
        <v>16000</v>
      </c>
      <c r="AQ11" s="78">
        <v>16600</v>
      </c>
      <c r="AR11" s="78">
        <v>635</v>
      </c>
      <c r="AS11" s="78">
        <v>17000</v>
      </c>
      <c r="AT11" s="78">
        <v>16600</v>
      </c>
      <c r="AU11" s="78">
        <v>16650</v>
      </c>
      <c r="AV11" s="78">
        <v>206</v>
      </c>
      <c r="AW11" s="77">
        <v>14.08</v>
      </c>
      <c r="AX11" s="144">
        <v>0.03</v>
      </c>
      <c r="AY11" s="144">
        <v>0.02</v>
      </c>
      <c r="AZ11" s="144">
        <v>0.09</v>
      </c>
      <c r="BA11" s="54">
        <v>17.740368130286001</v>
      </c>
      <c r="BB11" s="54">
        <v>14.060631869713998</v>
      </c>
    </row>
    <row r="12" spans="1:54" x14ac:dyDescent="0.25">
      <c r="A12" s="3">
        <v>45170</v>
      </c>
      <c r="B12" s="77">
        <v>16644.939999999999</v>
      </c>
      <c r="C12" s="77">
        <v>2858.8190399999999</v>
      </c>
      <c r="D12" s="77">
        <v>-85.361900000000006</v>
      </c>
      <c r="E12" s="77">
        <v>-1095.6575999999998</v>
      </c>
      <c r="F12" s="77">
        <v>29.694800000000001</v>
      </c>
      <c r="G12" s="77">
        <v>-31.943200000000001</v>
      </c>
      <c r="H12">
        <v>0</v>
      </c>
      <c r="I12" s="78">
        <v>16651</v>
      </c>
      <c r="J12">
        <v>202309</v>
      </c>
      <c r="K12" s="78">
        <v>16651</v>
      </c>
      <c r="L12" s="77">
        <v>6.0600000000013097</v>
      </c>
      <c r="M12" s="78">
        <v>-6106</v>
      </c>
      <c r="N12" s="78">
        <v>-203.3441</v>
      </c>
      <c r="O12" s="78">
        <v>-2324</v>
      </c>
      <c r="P12" s="78">
        <v>-19.348009999999999</v>
      </c>
      <c r="Q12" s="144">
        <v>-6687</v>
      </c>
      <c r="R12" s="78">
        <v>960</v>
      </c>
      <c r="S12" s="78">
        <v>-2978</v>
      </c>
      <c r="T12" s="78">
        <v>-3728</v>
      </c>
      <c r="U12" s="78">
        <v>53625</v>
      </c>
      <c r="V12" s="219">
        <v>6.9519813519813525E-2</v>
      </c>
      <c r="W12" s="78">
        <v>-7466</v>
      </c>
      <c r="X12" s="78">
        <v>-10276</v>
      </c>
      <c r="Y12" s="78">
        <v>-5826</v>
      </c>
      <c r="Z12" s="78">
        <v>-11851</v>
      </c>
      <c r="AA12" s="78">
        <v>103.9</v>
      </c>
      <c r="AB12" s="77">
        <v>101.86</v>
      </c>
      <c r="AC12" s="78">
        <v>27865</v>
      </c>
      <c r="AD12" s="104">
        <v>0.75939000000000001</v>
      </c>
      <c r="AE12" s="78">
        <v>19141</v>
      </c>
      <c r="AF12" s="104">
        <v>0.49623</v>
      </c>
      <c r="AG12" s="78">
        <v>-4431</v>
      </c>
      <c r="AH12" s="104">
        <v>0.98494000000000004</v>
      </c>
      <c r="AI12" s="78">
        <v>-7401</v>
      </c>
      <c r="AJ12" s="104">
        <v>1.1547099999999999</v>
      </c>
      <c r="AK12" s="78">
        <v>17000</v>
      </c>
      <c r="AL12" s="78">
        <v>16000</v>
      </c>
      <c r="AM12" s="8">
        <v>16700</v>
      </c>
      <c r="AN12" s="78">
        <v>388</v>
      </c>
      <c r="AO12" s="78">
        <v>17400</v>
      </c>
      <c r="AP12" s="78">
        <v>16100</v>
      </c>
      <c r="AQ12" s="78">
        <v>16600</v>
      </c>
      <c r="AR12" s="78">
        <v>616</v>
      </c>
      <c r="AS12" s="78">
        <v>16900</v>
      </c>
      <c r="AT12" s="78">
        <v>16500</v>
      </c>
      <c r="AU12" s="78">
        <v>16650</v>
      </c>
      <c r="AV12" s="78">
        <v>176</v>
      </c>
      <c r="AW12" s="77">
        <v>13.93</v>
      </c>
      <c r="AX12" s="144">
        <v>0</v>
      </c>
      <c r="AY12" s="144">
        <v>0</v>
      </c>
      <c r="AZ12" s="144">
        <v>7.0000000000000007E-2</v>
      </c>
      <c r="BA12" s="54">
        <v>17.857398318705574</v>
      </c>
      <c r="BB12" s="54">
        <v>13.786601681294426</v>
      </c>
    </row>
    <row r="13" spans="1:54" x14ac:dyDescent="0.25">
      <c r="A13" s="3">
        <v>45173</v>
      </c>
      <c r="B13" s="77">
        <v>16789.689999999999</v>
      </c>
      <c r="C13" s="77">
        <v>2367.9263799999999</v>
      </c>
      <c r="D13" s="77">
        <v>15.303699999999999</v>
      </c>
      <c r="E13" s="77">
        <v>-1048.4996000000001</v>
      </c>
      <c r="F13" s="77">
        <v>16.257400000000001</v>
      </c>
      <c r="G13" s="77">
        <v>-4.3784999999999998</v>
      </c>
      <c r="H13">
        <v>0</v>
      </c>
      <c r="I13" s="78">
        <v>16782</v>
      </c>
      <c r="J13">
        <v>202309</v>
      </c>
      <c r="K13" s="78">
        <v>16782</v>
      </c>
      <c r="L13" s="77">
        <v>-7.6899999999986903</v>
      </c>
      <c r="M13" s="78">
        <v>-3490</v>
      </c>
      <c r="N13" s="78">
        <v>-117.11498</v>
      </c>
      <c r="O13" s="78">
        <v>6053</v>
      </c>
      <c r="P13" s="78">
        <v>50.779859999999999</v>
      </c>
      <c r="Q13" s="144">
        <v>-1976.75</v>
      </c>
      <c r="R13" s="78">
        <v>1218</v>
      </c>
      <c r="S13" s="78">
        <v>-2584</v>
      </c>
      <c r="T13" s="78">
        <v>5024</v>
      </c>
      <c r="U13" s="78">
        <v>60364</v>
      </c>
      <c r="V13" s="219">
        <v>-8.3228414286660918E-2</v>
      </c>
      <c r="W13" s="78">
        <v>-4540</v>
      </c>
      <c r="X13" s="78">
        <v>-7577</v>
      </c>
      <c r="Y13" s="78">
        <v>-3249</v>
      </c>
      <c r="Z13" s="78">
        <v>-8669</v>
      </c>
      <c r="AA13" s="78">
        <v>112.36</v>
      </c>
      <c r="AB13" s="77">
        <v>109.06</v>
      </c>
      <c r="AC13" s="78">
        <v>29903</v>
      </c>
      <c r="AD13" s="104">
        <v>0.95889000000000002</v>
      </c>
      <c r="AE13" s="78">
        <v>20122</v>
      </c>
      <c r="AF13" s="104">
        <v>0.30323</v>
      </c>
      <c r="AG13" s="78">
        <v>-6818</v>
      </c>
      <c r="AH13" s="104">
        <v>0.69425000000000003</v>
      </c>
      <c r="AI13" s="78">
        <v>-8699</v>
      </c>
      <c r="AJ13" s="104">
        <v>1.14567</v>
      </c>
      <c r="AK13" s="78">
        <v>17000</v>
      </c>
      <c r="AL13" s="78">
        <v>16000</v>
      </c>
      <c r="AM13" s="8">
        <v>16800</v>
      </c>
      <c r="AN13" s="78">
        <v>358</v>
      </c>
      <c r="AO13" s="78">
        <v>17400</v>
      </c>
      <c r="AP13" s="78">
        <v>16100</v>
      </c>
      <c r="AQ13" s="78">
        <v>16800</v>
      </c>
      <c r="AR13" s="78">
        <v>587</v>
      </c>
      <c r="AS13" s="78">
        <v>16900</v>
      </c>
      <c r="AT13" s="78">
        <v>16600</v>
      </c>
      <c r="AU13" s="78">
        <v>16800</v>
      </c>
      <c r="AV13" s="78">
        <v>118</v>
      </c>
      <c r="AW13" s="77">
        <v>13.71</v>
      </c>
      <c r="AX13" s="144">
        <v>0</v>
      </c>
      <c r="AY13" s="144">
        <v>0</v>
      </c>
      <c r="AZ13" s="144">
        <v>0.06</v>
      </c>
      <c r="BA13" s="54">
        <v>17.978385765306328</v>
      </c>
      <c r="BB13" s="54">
        <v>13.51861423469367</v>
      </c>
    </row>
    <row r="14" spans="1:54" x14ac:dyDescent="0.25">
      <c r="A14" s="3">
        <v>45174</v>
      </c>
      <c r="B14" s="77">
        <v>16791.61</v>
      </c>
      <c r="C14" s="77">
        <v>2531.1405</v>
      </c>
      <c r="D14" s="77">
        <v>12.0076</v>
      </c>
      <c r="E14" s="77">
        <v>-843.48539999999969</v>
      </c>
      <c r="F14" s="77">
        <v>18.398800000000001</v>
      </c>
      <c r="G14" s="77">
        <v>-9.3178999999999998</v>
      </c>
      <c r="H14">
        <v>0</v>
      </c>
      <c r="I14" s="78">
        <v>16754</v>
      </c>
      <c r="J14">
        <v>202309</v>
      </c>
      <c r="K14" s="78">
        <v>16754</v>
      </c>
      <c r="L14" s="77">
        <v>-37.610000000000582</v>
      </c>
      <c r="M14" s="78">
        <v>-6230</v>
      </c>
      <c r="N14" s="78">
        <v>-208.73217</v>
      </c>
      <c r="O14" s="78">
        <v>-1623</v>
      </c>
      <c r="P14" s="78">
        <v>-13.59254</v>
      </c>
      <c r="Q14" s="144">
        <v>-6635.75</v>
      </c>
      <c r="R14" s="78">
        <v>1138</v>
      </c>
      <c r="S14" s="78">
        <v>-1293</v>
      </c>
      <c r="T14" s="78">
        <v>-3214</v>
      </c>
      <c r="U14" s="78">
        <v>55827</v>
      </c>
      <c r="V14" s="219">
        <v>5.7570709513317928E-2</v>
      </c>
      <c r="W14" s="78">
        <v>-5739</v>
      </c>
      <c r="X14" s="78">
        <v>-8186</v>
      </c>
      <c r="Y14" s="78">
        <v>-4376</v>
      </c>
      <c r="Z14" s="78">
        <v>-10959</v>
      </c>
      <c r="AA14" s="78">
        <v>113.19</v>
      </c>
      <c r="AB14" s="77">
        <v>107.89</v>
      </c>
      <c r="AC14" s="78">
        <v>31058</v>
      </c>
      <c r="AD14" s="104">
        <v>0.90939000000000003</v>
      </c>
      <c r="AE14" s="78">
        <v>23203</v>
      </c>
      <c r="AF14" s="104">
        <v>0.39666000000000001</v>
      </c>
      <c r="AG14" s="78">
        <v>-12604</v>
      </c>
      <c r="AH14" s="104">
        <v>0.64097000000000004</v>
      </c>
      <c r="AI14" s="78">
        <v>-1232</v>
      </c>
      <c r="AJ14" s="104">
        <v>1.1550100000000001</v>
      </c>
      <c r="AK14" s="78">
        <v>17000</v>
      </c>
      <c r="AL14" s="78">
        <v>16000</v>
      </c>
      <c r="AM14" s="8">
        <v>16800</v>
      </c>
      <c r="AN14" s="78">
        <v>349</v>
      </c>
      <c r="AO14" s="78">
        <v>17400</v>
      </c>
      <c r="AP14" s="78">
        <v>16100</v>
      </c>
      <c r="AQ14" s="78">
        <v>16700</v>
      </c>
      <c r="AR14" s="78">
        <v>589</v>
      </c>
      <c r="AS14" s="78">
        <v>16900</v>
      </c>
      <c r="AT14" s="78">
        <v>16600</v>
      </c>
      <c r="AU14" s="78">
        <v>16750</v>
      </c>
      <c r="AV14" s="78">
        <v>91</v>
      </c>
      <c r="AW14" s="77">
        <v>13.64</v>
      </c>
      <c r="AX14" s="144">
        <v>0</v>
      </c>
      <c r="AY14" s="144">
        <v>0</v>
      </c>
      <c r="AZ14" s="144">
        <v>0.06</v>
      </c>
      <c r="BA14" s="54">
        <v>18.016442548925429</v>
      </c>
      <c r="BB14" s="54">
        <v>13.213557451074568</v>
      </c>
    </row>
    <row r="15" spans="1:54" x14ac:dyDescent="0.25">
      <c r="A15" s="3">
        <v>45175</v>
      </c>
      <c r="B15" s="77">
        <v>16738.16</v>
      </c>
      <c r="C15" s="77">
        <v>2766.5292800000002</v>
      </c>
      <c r="D15" s="77">
        <v>-80.584199999999996</v>
      </c>
      <c r="E15" s="77">
        <v>-958.59099999999978</v>
      </c>
      <c r="F15" s="77">
        <v>39.021900000000002</v>
      </c>
      <c r="G15" s="77">
        <v>-41.926099999999998</v>
      </c>
      <c r="H15" t="s">
        <v>2153</v>
      </c>
      <c r="I15" s="78">
        <v>16711</v>
      </c>
      <c r="J15">
        <v>202309</v>
      </c>
      <c r="K15" s="78">
        <v>16711</v>
      </c>
      <c r="L15" s="77">
        <v>-27.159999999999854</v>
      </c>
      <c r="M15" s="78">
        <v>-5132</v>
      </c>
      <c r="N15" s="78">
        <v>-171.53989000000001</v>
      </c>
      <c r="O15" s="78">
        <v>-5841</v>
      </c>
      <c r="P15" s="78">
        <v>-48.810200000000002</v>
      </c>
      <c r="Q15" s="144">
        <v>-6592.25</v>
      </c>
      <c r="R15" s="78">
        <v>1022</v>
      </c>
      <c r="S15" s="78">
        <v>-1741</v>
      </c>
      <c r="T15" s="78">
        <v>-6795</v>
      </c>
      <c r="U15" s="78">
        <v>53403</v>
      </c>
      <c r="V15" s="219">
        <v>0.12724004269423067</v>
      </c>
      <c r="W15" s="78">
        <v>-6245</v>
      </c>
      <c r="X15" s="78">
        <v>-6245</v>
      </c>
      <c r="Y15" s="78">
        <v>-4817</v>
      </c>
      <c r="Z15" s="78">
        <v>-11923</v>
      </c>
      <c r="AA15" s="78">
        <v>102.01</v>
      </c>
      <c r="AB15" s="77">
        <v>100.41</v>
      </c>
      <c r="AC15" s="78">
        <v>25450</v>
      </c>
      <c r="AD15" s="104">
        <v>0.74185999999999996</v>
      </c>
      <c r="AE15" s="78">
        <v>23158</v>
      </c>
      <c r="AF15" s="104">
        <v>0.39981</v>
      </c>
      <c r="AG15" s="78">
        <v>-7481</v>
      </c>
      <c r="AH15" s="104">
        <v>0.91364000000000001</v>
      </c>
      <c r="AI15" s="78">
        <v>-4117</v>
      </c>
      <c r="AJ15" s="104">
        <v>1.1062399999999999</v>
      </c>
      <c r="AK15" s="78">
        <v>17000</v>
      </c>
      <c r="AL15" s="78">
        <v>16000</v>
      </c>
      <c r="AM15" s="8">
        <v>16700</v>
      </c>
      <c r="AN15" s="78">
        <v>329</v>
      </c>
      <c r="AO15" s="78">
        <v>17300</v>
      </c>
      <c r="AP15" s="78">
        <v>16100</v>
      </c>
      <c r="AQ15" s="78">
        <v>16700</v>
      </c>
      <c r="AR15" s="78">
        <v>568</v>
      </c>
      <c r="AS15" s="78">
        <v>17100</v>
      </c>
      <c r="AT15" s="78">
        <v>16500</v>
      </c>
      <c r="AU15" s="78">
        <v>16750</v>
      </c>
      <c r="AV15" s="78">
        <v>220</v>
      </c>
      <c r="AW15" s="77">
        <v>13.76</v>
      </c>
      <c r="AX15" s="144">
        <v>0.06</v>
      </c>
      <c r="AY15" s="144">
        <v>0.04</v>
      </c>
      <c r="AZ15" s="144">
        <v>0.08</v>
      </c>
      <c r="BA15" s="54">
        <v>18.020618991577059</v>
      </c>
      <c r="BB15" s="54">
        <v>12.971381008422938</v>
      </c>
    </row>
    <row r="16" spans="1:54" x14ac:dyDescent="0.25">
      <c r="A16" s="3">
        <v>45176</v>
      </c>
      <c r="B16" s="77">
        <v>16619.14</v>
      </c>
      <c r="C16" s="77">
        <v>2426.4725899999999</v>
      </c>
      <c r="D16" s="77">
        <v>-178.5393</v>
      </c>
      <c r="E16" s="77">
        <v>-1027.6504999999997</v>
      </c>
      <c r="F16" s="77">
        <v>38.086599999999997</v>
      </c>
      <c r="G16" s="77">
        <v>-78.337699999999998</v>
      </c>
      <c r="H16">
        <v>0</v>
      </c>
      <c r="I16" s="78">
        <v>16564</v>
      </c>
      <c r="J16">
        <v>202309</v>
      </c>
      <c r="K16" s="78">
        <v>16564</v>
      </c>
      <c r="L16" s="77">
        <v>-55.139999999999418</v>
      </c>
      <c r="M16" s="78">
        <v>-3110</v>
      </c>
      <c r="N16" s="78">
        <v>-103.02703</v>
      </c>
      <c r="O16" s="78">
        <v>-8531</v>
      </c>
      <c r="P16" s="78">
        <v>-70.648600000000002</v>
      </c>
      <c r="Q16" s="144">
        <v>-5242.75</v>
      </c>
      <c r="R16" s="78">
        <v>789</v>
      </c>
      <c r="S16" s="78">
        <v>-1857</v>
      </c>
      <c r="T16" s="78">
        <v>-12125</v>
      </c>
      <c r="U16" s="78">
        <v>55715</v>
      </c>
      <c r="V16" s="219">
        <v>0.2176254150587813</v>
      </c>
      <c r="W16" s="78">
        <v>-5740</v>
      </c>
      <c r="X16" s="78">
        <v>-10173</v>
      </c>
      <c r="Y16" s="78">
        <v>-4535</v>
      </c>
      <c r="Z16" s="78">
        <v>-11583</v>
      </c>
      <c r="AA16" s="78">
        <v>98.7</v>
      </c>
      <c r="AB16" s="77">
        <v>97.32</v>
      </c>
      <c r="AC16" s="78">
        <v>26946</v>
      </c>
      <c r="AD16" s="104">
        <v>0.45685999999999999</v>
      </c>
      <c r="AE16" s="78">
        <v>24033</v>
      </c>
      <c r="AF16" s="104">
        <v>0.62470000000000003</v>
      </c>
      <c r="AG16" s="78">
        <v>-5656</v>
      </c>
      <c r="AH16" s="104">
        <v>1.09639</v>
      </c>
      <c r="AI16" s="78">
        <v>-997</v>
      </c>
      <c r="AJ16" s="104">
        <v>1.13792</v>
      </c>
      <c r="AK16" s="78">
        <v>17000</v>
      </c>
      <c r="AL16" s="78">
        <v>16000</v>
      </c>
      <c r="AM16" s="8">
        <v>16550</v>
      </c>
      <c r="AN16" s="78">
        <v>313</v>
      </c>
      <c r="AO16" s="78">
        <v>17400</v>
      </c>
      <c r="AP16" s="78">
        <v>16000</v>
      </c>
      <c r="AQ16" s="78">
        <v>16600</v>
      </c>
      <c r="AR16" s="78">
        <v>529</v>
      </c>
      <c r="AS16" s="78">
        <v>16900</v>
      </c>
      <c r="AT16" s="78">
        <v>16400</v>
      </c>
      <c r="AU16" s="78">
        <v>16600</v>
      </c>
      <c r="AV16" s="78">
        <v>205</v>
      </c>
      <c r="AW16" s="77">
        <v>13.45</v>
      </c>
      <c r="AX16" s="144">
        <v>0</v>
      </c>
      <c r="AY16" s="144">
        <v>0</v>
      </c>
      <c r="AZ16" s="144">
        <v>0.04</v>
      </c>
      <c r="BA16" s="54">
        <v>17.933812550079683</v>
      </c>
      <c r="BB16" s="54">
        <v>12.724187449920313</v>
      </c>
    </row>
    <row r="17" spans="1:54" x14ac:dyDescent="0.25">
      <c r="A17" s="3">
        <v>45177</v>
      </c>
      <c r="B17" s="77">
        <v>16576.02</v>
      </c>
      <c r="C17" s="77">
        <v>2312.2147799999998</v>
      </c>
      <c r="D17" s="77">
        <v>-137.7672</v>
      </c>
      <c r="E17" s="77">
        <v>-1137.5879999999997</v>
      </c>
      <c r="F17" s="77">
        <v>44.104399999999998</v>
      </c>
      <c r="G17" s="77">
        <v>-62.699199999999998</v>
      </c>
      <c r="H17">
        <v>0</v>
      </c>
      <c r="I17" s="78">
        <v>16563</v>
      </c>
      <c r="J17">
        <v>202309</v>
      </c>
      <c r="K17" s="78">
        <v>16563</v>
      </c>
      <c r="L17" s="77">
        <v>-13.020000000000437</v>
      </c>
      <c r="M17" s="78">
        <v>-3887</v>
      </c>
      <c r="N17" s="78">
        <v>-128.75358</v>
      </c>
      <c r="O17" s="78">
        <v>-5243</v>
      </c>
      <c r="P17" s="78">
        <v>-43.417349999999999</v>
      </c>
      <c r="Q17" s="144">
        <v>-5197.75</v>
      </c>
      <c r="R17" s="78">
        <v>1173</v>
      </c>
      <c r="S17" s="78">
        <v>-2426</v>
      </c>
      <c r="T17" s="78">
        <v>-8996</v>
      </c>
      <c r="U17" s="78">
        <v>56861</v>
      </c>
      <c r="V17" s="219">
        <v>0.15821037266316104</v>
      </c>
      <c r="W17" s="78">
        <v>-6461</v>
      </c>
      <c r="X17" s="78">
        <v>-8761</v>
      </c>
      <c r="Y17" s="78">
        <v>-5140</v>
      </c>
      <c r="Z17" s="78">
        <v>-11909</v>
      </c>
      <c r="AA17" s="78">
        <v>103.42</v>
      </c>
      <c r="AB17" s="77">
        <v>101.58</v>
      </c>
      <c r="AC17" s="78">
        <v>27499</v>
      </c>
      <c r="AD17" s="104">
        <v>0.44955000000000001</v>
      </c>
      <c r="AE17" s="78">
        <v>30755</v>
      </c>
      <c r="AF17" s="104">
        <v>0.71084999999999998</v>
      </c>
      <c r="AG17" s="78">
        <v>-8331</v>
      </c>
      <c r="AH17" s="104">
        <v>1.1548799999999999</v>
      </c>
      <c r="AI17" s="78">
        <v>-3409</v>
      </c>
      <c r="AJ17" s="104">
        <v>0.88561999999999996</v>
      </c>
      <c r="AK17" s="78">
        <v>17000</v>
      </c>
      <c r="AL17" s="78">
        <v>16000</v>
      </c>
      <c r="AM17" s="8">
        <v>16550</v>
      </c>
      <c r="AN17" s="78">
        <v>299</v>
      </c>
      <c r="AO17" s="78">
        <v>17400</v>
      </c>
      <c r="AP17" s="78">
        <v>16000</v>
      </c>
      <c r="AQ17" s="78">
        <v>16600</v>
      </c>
      <c r="AR17" s="78">
        <v>544</v>
      </c>
      <c r="AS17" s="78">
        <v>16800</v>
      </c>
      <c r="AT17" s="78">
        <v>16400</v>
      </c>
      <c r="AU17" s="78">
        <v>16600</v>
      </c>
      <c r="AV17" s="78">
        <v>166</v>
      </c>
      <c r="AW17" s="77">
        <v>13.79</v>
      </c>
      <c r="AX17" s="144">
        <v>0.13</v>
      </c>
      <c r="AY17" s="144">
        <v>0.08</v>
      </c>
      <c r="AZ17" s="144">
        <v>0.1</v>
      </c>
      <c r="BA17" s="54">
        <v>17.840123365460038</v>
      </c>
      <c r="BB17" s="54">
        <v>12.557876634539966</v>
      </c>
    </row>
    <row r="18" spans="1:54" x14ac:dyDescent="0.25">
      <c r="A18" s="3">
        <v>45180</v>
      </c>
      <c r="B18" s="77">
        <v>16432.95</v>
      </c>
      <c r="C18" s="77">
        <v>2891.97154</v>
      </c>
      <c r="D18" s="77">
        <v>-135.0789</v>
      </c>
      <c r="E18" s="77">
        <v>-1099.1522</v>
      </c>
      <c r="F18" s="77">
        <v>43.923100000000005</v>
      </c>
      <c r="G18" s="77">
        <v>-111.14149999999999</v>
      </c>
      <c r="H18">
        <v>0</v>
      </c>
      <c r="I18" s="78">
        <v>16427</v>
      </c>
      <c r="J18">
        <v>202309</v>
      </c>
      <c r="K18" s="78">
        <v>16427</v>
      </c>
      <c r="L18" s="77">
        <v>-5.9500000000007276</v>
      </c>
      <c r="M18" s="78">
        <v>-6601</v>
      </c>
      <c r="N18" s="78">
        <v>-216.84381999999999</v>
      </c>
      <c r="O18" s="78">
        <v>-12909</v>
      </c>
      <c r="P18" s="78">
        <v>-106.01561</v>
      </c>
      <c r="Q18" s="144">
        <v>-9828.25</v>
      </c>
      <c r="R18" s="78">
        <v>1400</v>
      </c>
      <c r="S18" s="78">
        <v>-2245</v>
      </c>
      <c r="T18" s="78">
        <v>-17019</v>
      </c>
      <c r="U18" s="78">
        <v>63210</v>
      </c>
      <c r="V18" s="219">
        <v>0.2692453725676317</v>
      </c>
      <c r="W18" s="78">
        <v>-8008</v>
      </c>
      <c r="X18" s="78">
        <v>-12576</v>
      </c>
      <c r="Y18" s="78">
        <v>-7352</v>
      </c>
      <c r="Z18" s="78">
        <v>-14376</v>
      </c>
      <c r="AA18" s="78">
        <v>80.42</v>
      </c>
      <c r="AB18" s="77">
        <v>89.83</v>
      </c>
      <c r="AC18" s="78">
        <v>29382</v>
      </c>
      <c r="AD18" s="104">
        <v>0.34704000000000002</v>
      </c>
      <c r="AE18" s="78">
        <v>31094</v>
      </c>
      <c r="AF18" s="104">
        <v>1.1529799999999999</v>
      </c>
      <c r="AG18" s="78">
        <v>-18457</v>
      </c>
      <c r="AH18" s="104">
        <v>1.3319099999999999</v>
      </c>
      <c r="AI18" s="78">
        <v>1711</v>
      </c>
      <c r="AJ18" s="104">
        <v>1.0548900000000001</v>
      </c>
      <c r="AK18" s="78">
        <v>17000</v>
      </c>
      <c r="AL18" s="78">
        <v>16000</v>
      </c>
      <c r="AM18" s="8">
        <v>16450</v>
      </c>
      <c r="AN18" s="78">
        <v>287</v>
      </c>
      <c r="AO18" s="78">
        <v>17100</v>
      </c>
      <c r="AP18" s="78">
        <v>16000</v>
      </c>
      <c r="AQ18" s="78">
        <v>16400</v>
      </c>
      <c r="AR18" s="78">
        <v>555</v>
      </c>
      <c r="AS18" s="78">
        <v>16600</v>
      </c>
      <c r="AT18" s="78">
        <v>16400</v>
      </c>
      <c r="AU18" s="78">
        <v>16450</v>
      </c>
      <c r="AV18" s="78">
        <v>129</v>
      </c>
      <c r="AW18" s="77">
        <v>14.53</v>
      </c>
      <c r="AX18" s="144">
        <v>0.27</v>
      </c>
      <c r="AY18" s="144">
        <v>0.18</v>
      </c>
      <c r="AZ18" s="144">
        <v>0.2</v>
      </c>
      <c r="BA18" s="54">
        <v>17.444854957176265</v>
      </c>
      <c r="BB18" s="54">
        <v>12.646145042823736</v>
      </c>
    </row>
    <row r="19" spans="1:54" x14ac:dyDescent="0.25">
      <c r="A19" s="3">
        <v>45181</v>
      </c>
      <c r="B19" s="77">
        <v>16572.71</v>
      </c>
      <c r="C19" s="77">
        <v>2520.89527</v>
      </c>
      <c r="D19" s="77">
        <v>84.1691</v>
      </c>
      <c r="E19" s="77">
        <v>-1006.3144999999998</v>
      </c>
      <c r="F19" s="77">
        <v>36.424199999999999</v>
      </c>
      <c r="G19" s="77">
        <v>-37.244499999999995</v>
      </c>
      <c r="H19">
        <v>0</v>
      </c>
      <c r="I19" s="78">
        <v>16573</v>
      </c>
      <c r="J19">
        <v>202309</v>
      </c>
      <c r="K19" s="78">
        <v>16573</v>
      </c>
      <c r="L19" s="77">
        <v>0.29000000000087311</v>
      </c>
      <c r="M19" s="78">
        <v>-1123</v>
      </c>
      <c r="N19" s="78">
        <v>-37.218330000000002</v>
      </c>
      <c r="O19" s="78">
        <v>-2687</v>
      </c>
      <c r="P19" s="78">
        <v>-22.2608</v>
      </c>
      <c r="Q19" s="144">
        <v>-1794.75</v>
      </c>
      <c r="R19" s="78">
        <v>1638</v>
      </c>
      <c r="S19" s="78">
        <v>-3733</v>
      </c>
      <c r="T19" s="78">
        <v>-3605</v>
      </c>
      <c r="U19" s="78">
        <v>61633</v>
      </c>
      <c r="V19" s="219">
        <v>5.8491392598121139E-2</v>
      </c>
      <c r="W19" s="78">
        <v>-10433</v>
      </c>
      <c r="X19" s="78">
        <v>-15133</v>
      </c>
      <c r="Y19" s="78">
        <v>-8852</v>
      </c>
      <c r="Z19" s="78">
        <v>-14850</v>
      </c>
      <c r="AA19" s="78">
        <v>107.67</v>
      </c>
      <c r="AB19" s="77">
        <v>100.69</v>
      </c>
      <c r="AC19" s="78">
        <v>32492</v>
      </c>
      <c r="AD19" s="104">
        <v>0.64300999999999997</v>
      </c>
      <c r="AE19" s="78">
        <v>31201</v>
      </c>
      <c r="AF19" s="104">
        <v>0.73745000000000005</v>
      </c>
      <c r="AG19" s="78">
        <v>1124</v>
      </c>
      <c r="AH19" s="104">
        <v>1.60833</v>
      </c>
      <c r="AI19" s="78">
        <v>-13990</v>
      </c>
      <c r="AJ19" s="104">
        <v>0.60328999999999999</v>
      </c>
      <c r="AK19" s="78">
        <v>17000</v>
      </c>
      <c r="AL19" s="78">
        <v>16000</v>
      </c>
      <c r="AM19" s="8">
        <v>16550</v>
      </c>
      <c r="AN19" s="78">
        <v>254</v>
      </c>
      <c r="AO19" s="78">
        <v>17100</v>
      </c>
      <c r="AP19" s="78">
        <v>16000</v>
      </c>
      <c r="AQ19" s="78">
        <v>16600</v>
      </c>
      <c r="AR19" s="78">
        <v>530</v>
      </c>
      <c r="AS19" s="78">
        <v>16600</v>
      </c>
      <c r="AT19" s="78">
        <v>16400</v>
      </c>
      <c r="AU19" s="78">
        <v>16550</v>
      </c>
      <c r="AV19" s="78">
        <v>88</v>
      </c>
      <c r="AW19" s="77">
        <v>13.91</v>
      </c>
      <c r="AX19" s="144">
        <v>0.17</v>
      </c>
      <c r="AY19" s="144">
        <v>0.1</v>
      </c>
      <c r="AZ19" s="144">
        <v>0.12</v>
      </c>
      <c r="BA19" s="54">
        <v>17.308683761149993</v>
      </c>
      <c r="BB19" s="54">
        <v>12.548316238850015</v>
      </c>
    </row>
    <row r="20" spans="1:54" x14ac:dyDescent="0.25">
      <c r="A20" s="3">
        <v>45182</v>
      </c>
      <c r="B20" s="77">
        <v>16581.509999999998</v>
      </c>
      <c r="C20" s="77">
        <v>2571.5673999999999</v>
      </c>
      <c r="D20" s="77">
        <v>-18.336600000000001</v>
      </c>
      <c r="E20" s="77">
        <v>-862.82769999999994</v>
      </c>
      <c r="F20" s="77">
        <v>35.880500000000005</v>
      </c>
      <c r="G20" s="77">
        <v>-40.295900000000003</v>
      </c>
      <c r="H20" t="s">
        <v>2154</v>
      </c>
      <c r="I20" s="78">
        <v>16577</v>
      </c>
      <c r="J20">
        <v>202309</v>
      </c>
      <c r="K20" s="78">
        <v>16577</v>
      </c>
      <c r="L20" s="77">
        <v>-4.5099999999983993</v>
      </c>
      <c r="M20" s="78">
        <v>-667</v>
      </c>
      <c r="N20" s="78">
        <v>-22.121569999999998</v>
      </c>
      <c r="O20" s="78">
        <v>-3712</v>
      </c>
      <c r="P20" s="78">
        <v>-30.76924</v>
      </c>
      <c r="Q20" s="144">
        <v>-1595</v>
      </c>
      <c r="R20" s="78">
        <v>2083</v>
      </c>
      <c r="S20" s="78">
        <v>-3154</v>
      </c>
      <c r="T20" s="78">
        <v>-3559</v>
      </c>
      <c r="U20" s="78">
        <v>57498</v>
      </c>
      <c r="V20" s="219">
        <v>6.1897805141048381E-2</v>
      </c>
      <c r="W20" s="78">
        <v>-9758</v>
      </c>
      <c r="X20" s="78">
        <v>-14361</v>
      </c>
      <c r="Y20" s="78">
        <v>-8510</v>
      </c>
      <c r="Z20" s="78">
        <v>-13747</v>
      </c>
      <c r="AA20" s="78">
        <v>112.19</v>
      </c>
      <c r="AB20" s="77">
        <v>100.21</v>
      </c>
      <c r="AC20" s="78">
        <v>30002</v>
      </c>
      <c r="AD20" s="104">
        <v>0.61602000000000001</v>
      </c>
      <c r="AE20" s="78">
        <v>30110</v>
      </c>
      <c r="AF20" s="104">
        <v>0.63909000000000005</v>
      </c>
      <c r="AG20" s="78">
        <v>-2313</v>
      </c>
      <c r="AH20" s="104">
        <v>1.54</v>
      </c>
      <c r="AI20" s="78">
        <v>-12504</v>
      </c>
      <c r="AJ20" s="104">
        <v>0.83074999999999999</v>
      </c>
      <c r="AK20" s="78">
        <v>17000</v>
      </c>
      <c r="AL20" s="78">
        <v>16200</v>
      </c>
      <c r="AM20" s="8">
        <v>16600</v>
      </c>
      <c r="AN20" s="78">
        <v>228</v>
      </c>
      <c r="AO20" s="78">
        <v>17200</v>
      </c>
      <c r="AP20" s="78">
        <v>16000</v>
      </c>
      <c r="AQ20" s="78">
        <v>16600</v>
      </c>
      <c r="AR20" s="78">
        <v>519</v>
      </c>
      <c r="AS20" s="78">
        <v>17000</v>
      </c>
      <c r="AT20" s="78">
        <v>16200</v>
      </c>
      <c r="AU20" s="78">
        <v>16600</v>
      </c>
      <c r="AV20" s="78">
        <v>228</v>
      </c>
      <c r="AW20" s="77">
        <v>13.96</v>
      </c>
      <c r="AX20" s="144">
        <v>0.24</v>
      </c>
      <c r="AY20" s="144">
        <v>0.14000000000000001</v>
      </c>
      <c r="AZ20" s="144">
        <v>0.14000000000000001</v>
      </c>
      <c r="BA20" s="54">
        <v>17.102311205066052</v>
      </c>
      <c r="BB20" s="54">
        <v>12.502688794933947</v>
      </c>
    </row>
    <row r="21" spans="1:54" x14ac:dyDescent="0.25">
      <c r="A21" s="3">
        <v>45183</v>
      </c>
      <c r="B21" s="77">
        <v>16807.560000000001</v>
      </c>
      <c r="C21" s="77">
        <v>2878.7949199999998</v>
      </c>
      <c r="D21" s="77">
        <v>189.22400000000002</v>
      </c>
      <c r="E21" s="77">
        <v>-508.93380000000002</v>
      </c>
      <c r="F21" s="77">
        <v>50.987400000000001</v>
      </c>
      <c r="G21" s="77">
        <v>3.0164999999999997</v>
      </c>
      <c r="H21">
        <v>0</v>
      </c>
      <c r="I21" s="78">
        <v>16838</v>
      </c>
      <c r="J21">
        <v>202309</v>
      </c>
      <c r="K21" s="78">
        <v>16838</v>
      </c>
      <c r="L21" s="77">
        <v>30.43999999999869</v>
      </c>
      <c r="M21" s="78">
        <v>1936</v>
      </c>
      <c r="N21" s="78">
        <v>65.175210000000007</v>
      </c>
      <c r="O21" s="78">
        <v>10554</v>
      </c>
      <c r="P21" s="78">
        <v>88.843900000000005</v>
      </c>
      <c r="Q21" s="144">
        <v>4574.5</v>
      </c>
      <c r="R21" s="78">
        <v>2559</v>
      </c>
      <c r="S21" s="78">
        <v>-3974</v>
      </c>
      <c r="T21" s="78">
        <v>16704</v>
      </c>
      <c r="U21" s="78">
        <v>71732</v>
      </c>
      <c r="V21" s="219">
        <v>-0.23286678191044444</v>
      </c>
      <c r="W21" s="78">
        <v>-8918</v>
      </c>
      <c r="X21" s="78">
        <v>-8918</v>
      </c>
      <c r="Y21" s="78">
        <v>-6605</v>
      </c>
      <c r="Z21" s="78">
        <v>-12096</v>
      </c>
      <c r="AA21" s="78">
        <v>124.06</v>
      </c>
      <c r="AB21" s="77">
        <v>118.04</v>
      </c>
      <c r="AC21" s="78">
        <v>34372</v>
      </c>
      <c r="AD21" s="104">
        <v>1.6185099999999999</v>
      </c>
      <c r="AE21" s="78">
        <v>29651</v>
      </c>
      <c r="AF21" s="104">
        <v>0.23069999999999999</v>
      </c>
      <c r="AG21" s="78">
        <v>1652</v>
      </c>
      <c r="AH21" s="104">
        <v>1.0468999999999999</v>
      </c>
      <c r="AI21" s="78">
        <v>-13999</v>
      </c>
      <c r="AJ21" s="104">
        <v>0.73492000000000002</v>
      </c>
      <c r="AK21" s="78">
        <v>17000</v>
      </c>
      <c r="AL21" s="78">
        <v>16200</v>
      </c>
      <c r="AM21" s="8">
        <v>16850</v>
      </c>
      <c r="AN21" s="78">
        <v>213</v>
      </c>
      <c r="AO21" s="78">
        <v>17200</v>
      </c>
      <c r="AP21" s="78">
        <v>16000</v>
      </c>
      <c r="AQ21" s="78">
        <v>16800</v>
      </c>
      <c r="AR21" s="78">
        <v>520</v>
      </c>
      <c r="AS21" s="78">
        <v>17000</v>
      </c>
      <c r="AT21" s="78">
        <v>16200</v>
      </c>
      <c r="AU21" s="78">
        <v>16850</v>
      </c>
      <c r="AV21" s="78">
        <v>213</v>
      </c>
      <c r="AW21" s="77">
        <v>13.71</v>
      </c>
      <c r="AX21" s="144">
        <v>0.06</v>
      </c>
      <c r="AY21" s="144">
        <v>0.04</v>
      </c>
      <c r="AZ21" s="144">
        <v>0.08</v>
      </c>
      <c r="BA21" s="54">
        <v>16.96639630557393</v>
      </c>
      <c r="BB21" s="54">
        <v>12.410603694426067</v>
      </c>
    </row>
    <row r="22" spans="1:54" x14ac:dyDescent="0.25">
      <c r="A22" s="3">
        <v>45184</v>
      </c>
      <c r="B22" s="77">
        <v>16920.919999999998</v>
      </c>
      <c r="C22" s="77">
        <v>4052.5225700000001</v>
      </c>
      <c r="D22" s="77">
        <v>84.396500000000003</v>
      </c>
      <c r="E22" s="77">
        <v>-231.26740000000001</v>
      </c>
      <c r="F22" s="77">
        <v>62.817700000000002</v>
      </c>
      <c r="G22" s="77">
        <v>-26.8658</v>
      </c>
      <c r="H22">
        <v>0</v>
      </c>
      <c r="I22" s="78">
        <v>16906</v>
      </c>
      <c r="J22">
        <v>202309</v>
      </c>
      <c r="K22" s="78">
        <v>16906</v>
      </c>
      <c r="L22" s="77">
        <v>-14.919999999998254</v>
      </c>
      <c r="M22" s="78">
        <v>-1469</v>
      </c>
      <c r="N22" s="78">
        <v>-49.649320000000003</v>
      </c>
      <c r="O22" s="78">
        <v>4339</v>
      </c>
      <c r="P22" s="78">
        <v>36.67333</v>
      </c>
      <c r="Q22" s="144">
        <v>-384.25</v>
      </c>
      <c r="R22" s="78">
        <v>1949</v>
      </c>
      <c r="S22" s="78">
        <v>-2151</v>
      </c>
      <c r="T22" s="78">
        <v>11705</v>
      </c>
      <c r="U22" s="78">
        <v>67308</v>
      </c>
      <c r="V22" s="219">
        <v>-0.17390206216200155</v>
      </c>
      <c r="W22" s="78">
        <v>-9605</v>
      </c>
      <c r="X22" s="78">
        <v>-12337</v>
      </c>
      <c r="Y22" s="78">
        <v>-7048</v>
      </c>
      <c r="Z22" s="78">
        <v>-14303</v>
      </c>
      <c r="AA22" s="78">
        <v>120.07</v>
      </c>
      <c r="AB22" s="77">
        <v>118.02</v>
      </c>
      <c r="AC22" s="78">
        <v>37141</v>
      </c>
      <c r="AD22" s="104">
        <v>2.0566900000000001</v>
      </c>
      <c r="AE22" s="78">
        <v>31606</v>
      </c>
      <c r="AF22" s="104">
        <v>0.22808999999999999</v>
      </c>
      <c r="AG22" s="78">
        <v>-4416</v>
      </c>
      <c r="AH22" s="104">
        <v>0.22450999999999999</v>
      </c>
      <c r="AI22" s="78">
        <v>-4940</v>
      </c>
      <c r="AJ22" s="104">
        <v>0.97828999999999999</v>
      </c>
      <c r="AK22" s="78">
        <v>17000</v>
      </c>
      <c r="AL22" s="78">
        <v>16600</v>
      </c>
      <c r="AM22" s="8">
        <v>16900</v>
      </c>
      <c r="AN22" s="78">
        <v>165</v>
      </c>
      <c r="AO22" s="78">
        <v>17200</v>
      </c>
      <c r="AP22" s="78">
        <v>16400</v>
      </c>
      <c r="AQ22" s="78">
        <v>16900</v>
      </c>
      <c r="AR22" s="78">
        <v>493</v>
      </c>
      <c r="AS22" s="78">
        <v>17000</v>
      </c>
      <c r="AT22" s="78">
        <v>16600</v>
      </c>
      <c r="AU22" s="78">
        <v>16900</v>
      </c>
      <c r="AV22" s="78">
        <v>165</v>
      </c>
      <c r="AW22" s="77">
        <v>13.36</v>
      </c>
      <c r="AX22" s="144">
        <v>0</v>
      </c>
      <c r="AY22" s="144">
        <v>0</v>
      </c>
      <c r="AZ22" s="144">
        <v>0.03</v>
      </c>
      <c r="BA22" s="54">
        <v>16.650832915344768</v>
      </c>
      <c r="BB22" s="54">
        <v>12.387167084655234</v>
      </c>
    </row>
    <row r="23" spans="1:54" x14ac:dyDescent="0.25">
      <c r="A23" s="3">
        <v>45187</v>
      </c>
      <c r="B23" s="77">
        <v>16698.240000000002</v>
      </c>
      <c r="C23" s="77">
        <v>2856.4037400000002</v>
      </c>
      <c r="D23" s="77">
        <v>-256.27999999999997</v>
      </c>
      <c r="E23" s="77">
        <v>-567.30619999999999</v>
      </c>
      <c r="F23" s="77">
        <v>16.1432</v>
      </c>
      <c r="G23" s="77">
        <v>-96.86399999999999</v>
      </c>
      <c r="H23">
        <v>0</v>
      </c>
      <c r="I23" s="78">
        <v>16709</v>
      </c>
      <c r="J23">
        <v>202309</v>
      </c>
      <c r="K23" s="78">
        <v>16709</v>
      </c>
      <c r="L23" s="77">
        <v>10.759999999998399</v>
      </c>
      <c r="M23" s="78">
        <v>-6811</v>
      </c>
      <c r="N23" s="78">
        <v>-227.69153</v>
      </c>
      <c r="O23" s="78">
        <v>-7875</v>
      </c>
      <c r="P23" s="78">
        <v>-65.818200000000004</v>
      </c>
      <c r="Q23" s="144">
        <v>-8779.75</v>
      </c>
      <c r="R23" s="78">
        <v>2344</v>
      </c>
      <c r="S23" s="78">
        <v>-510</v>
      </c>
      <c r="T23" s="78">
        <v>-6321</v>
      </c>
      <c r="U23" s="78">
        <v>60957</v>
      </c>
      <c r="V23" s="219">
        <v>0.10369604803385993</v>
      </c>
      <c r="W23" s="78">
        <v>-10519</v>
      </c>
      <c r="X23" s="78">
        <v>-16576</v>
      </c>
      <c r="Y23" s="78">
        <v>-8416</v>
      </c>
      <c r="Z23" s="78">
        <v>-14880</v>
      </c>
      <c r="AA23" s="78">
        <v>82.89</v>
      </c>
      <c r="AB23" s="77">
        <v>99.82</v>
      </c>
      <c r="AC23" s="78">
        <v>40439</v>
      </c>
      <c r="AD23" s="104">
        <v>1.1158300000000001</v>
      </c>
      <c r="AE23" s="78">
        <v>36298</v>
      </c>
      <c r="AF23" s="104">
        <v>0.46839999999999998</v>
      </c>
      <c r="AG23" s="78">
        <v>-19559</v>
      </c>
      <c r="AH23" s="104">
        <v>0.50553999999999999</v>
      </c>
      <c r="AI23" s="78">
        <v>3539</v>
      </c>
      <c r="AJ23" s="104">
        <v>1.3803700000000001</v>
      </c>
      <c r="AK23" s="78">
        <v>17000</v>
      </c>
      <c r="AL23" s="78">
        <v>16600</v>
      </c>
      <c r="AM23" s="8">
        <v>16700</v>
      </c>
      <c r="AN23" s="78">
        <v>134</v>
      </c>
      <c r="AO23" s="78">
        <v>17000</v>
      </c>
      <c r="AP23" s="78">
        <v>16400</v>
      </c>
      <c r="AQ23" s="78">
        <v>16700</v>
      </c>
      <c r="AR23" s="78">
        <v>500</v>
      </c>
      <c r="AS23" s="78">
        <v>17000</v>
      </c>
      <c r="AT23" s="78">
        <v>16600</v>
      </c>
      <c r="AU23" s="78">
        <v>16700</v>
      </c>
      <c r="AV23" s="78">
        <v>134</v>
      </c>
      <c r="AW23" s="77">
        <v>14.06</v>
      </c>
      <c r="AX23" s="144">
        <v>0.34</v>
      </c>
      <c r="AY23" s="144">
        <v>0.2</v>
      </c>
      <c r="AZ23" s="144">
        <v>0.18</v>
      </c>
      <c r="BA23" s="54">
        <v>16.3636300260507</v>
      </c>
      <c r="BB23" s="54">
        <v>12.446369973949297</v>
      </c>
    </row>
    <row r="24" spans="1:54" x14ac:dyDescent="0.25">
      <c r="A24" s="3">
        <v>45188</v>
      </c>
      <c r="B24" s="77">
        <v>16636.32</v>
      </c>
      <c r="C24" s="77">
        <v>2835.2729800000002</v>
      </c>
      <c r="D24" s="77">
        <v>-127.36049999999999</v>
      </c>
      <c r="E24" s="77">
        <v>-757.7509</v>
      </c>
      <c r="F24" s="77">
        <v>37.389800000000001</v>
      </c>
      <c r="G24" s="77">
        <v>-65.424999999999997</v>
      </c>
      <c r="H24">
        <v>0</v>
      </c>
      <c r="I24" s="78">
        <v>16609</v>
      </c>
      <c r="J24">
        <v>202309</v>
      </c>
      <c r="K24" s="78">
        <v>16609</v>
      </c>
      <c r="L24" s="77">
        <v>-27.319999999999709</v>
      </c>
      <c r="M24" s="78">
        <v>-8399</v>
      </c>
      <c r="N24" s="78">
        <v>-279.10791999999998</v>
      </c>
      <c r="O24" s="78">
        <v>-11139</v>
      </c>
      <c r="P24" s="78">
        <v>-92.525589999999994</v>
      </c>
      <c r="Q24" s="144">
        <v>-11183.75</v>
      </c>
      <c r="R24" s="78">
        <v>2009</v>
      </c>
      <c r="S24" s="78">
        <v>-125</v>
      </c>
      <c r="T24" s="78">
        <v>-12445</v>
      </c>
      <c r="U24" s="78">
        <v>63172</v>
      </c>
      <c r="V24" s="219">
        <v>0.19700183625656936</v>
      </c>
      <c r="W24" s="78">
        <v>-9383</v>
      </c>
      <c r="X24" s="78">
        <v>-13391</v>
      </c>
      <c r="Y24" s="78">
        <v>-9101</v>
      </c>
      <c r="Z24" s="78">
        <v>-14003</v>
      </c>
      <c r="AA24" s="78">
        <v>89.33</v>
      </c>
      <c r="AB24" s="77">
        <v>91.32</v>
      </c>
      <c r="AC24" s="78">
        <v>42312</v>
      </c>
      <c r="AD24" s="104">
        <v>0.70259000000000005</v>
      </c>
      <c r="AE24" s="78">
        <v>38293</v>
      </c>
      <c r="AF24" s="104">
        <v>0.65032000000000001</v>
      </c>
      <c r="AG24" s="78">
        <v>-22979</v>
      </c>
      <c r="AH24" s="104">
        <v>1.0056700000000001</v>
      </c>
      <c r="AI24" s="78">
        <v>3844</v>
      </c>
      <c r="AJ24" s="104">
        <v>1.7350000000000001</v>
      </c>
      <c r="AK24" s="78">
        <v>16800</v>
      </c>
      <c r="AL24" s="78">
        <v>16600</v>
      </c>
      <c r="AM24" s="8">
        <v>16600</v>
      </c>
      <c r="AN24" s="78">
        <v>101</v>
      </c>
      <c r="AO24" s="78">
        <v>17000</v>
      </c>
      <c r="AP24" s="78">
        <v>16400</v>
      </c>
      <c r="AQ24" s="78">
        <v>16600</v>
      </c>
      <c r="AR24" s="78">
        <v>485</v>
      </c>
      <c r="AS24" s="78">
        <v>16800</v>
      </c>
      <c r="AT24" s="78">
        <v>16600</v>
      </c>
      <c r="AU24" s="78">
        <v>16600</v>
      </c>
      <c r="AV24" s="78">
        <v>101</v>
      </c>
      <c r="AW24" s="77">
        <v>13.99</v>
      </c>
      <c r="AX24" s="144">
        <v>0.34</v>
      </c>
      <c r="AY24" s="144">
        <v>0.2</v>
      </c>
      <c r="AZ24" s="144">
        <v>0.17</v>
      </c>
      <c r="BA24" s="54">
        <v>15.936867225334137</v>
      </c>
      <c r="BB24" s="54">
        <v>12.61013277466586</v>
      </c>
    </row>
    <row r="25" spans="1:54" x14ac:dyDescent="0.25">
      <c r="A25" s="3">
        <v>45189</v>
      </c>
      <c r="B25" s="77">
        <v>16534.75</v>
      </c>
      <c r="C25" s="77">
        <v>2843.5257499999998</v>
      </c>
      <c r="D25" s="77">
        <v>-182.16220000000001</v>
      </c>
      <c r="E25" s="77">
        <v>-1001.4504999999999</v>
      </c>
      <c r="F25" s="77">
        <v>23.645799999999998</v>
      </c>
      <c r="G25" s="77">
        <v>-93.435000000000002</v>
      </c>
      <c r="H25" t="s">
        <v>2155</v>
      </c>
      <c r="I25" s="78">
        <v>16537</v>
      </c>
      <c r="J25">
        <v>202310</v>
      </c>
      <c r="K25" s="78">
        <v>16564</v>
      </c>
      <c r="L25" s="77">
        <v>29.25</v>
      </c>
      <c r="M25" s="78">
        <v>-6165</v>
      </c>
      <c r="N25" s="78">
        <v>-204.24641</v>
      </c>
      <c r="O25" s="78">
        <v>-9612</v>
      </c>
      <c r="P25" s="78">
        <v>-79.611230000000006</v>
      </c>
      <c r="Q25" s="144">
        <v>-8568</v>
      </c>
      <c r="R25" s="78">
        <v>2234</v>
      </c>
      <c r="S25" s="78">
        <v>-1466</v>
      </c>
      <c r="T25" s="78">
        <v>-15561</v>
      </c>
      <c r="U25" s="78">
        <v>40995</v>
      </c>
      <c r="V25" s="219">
        <v>0.37958287596048301</v>
      </c>
      <c r="W25" s="78">
        <v>-8649</v>
      </c>
      <c r="X25" s="78">
        <v>-10576</v>
      </c>
      <c r="Y25" s="78">
        <v>-7922</v>
      </c>
      <c r="Z25" s="78">
        <v>-12194</v>
      </c>
      <c r="AA25" s="78">
        <v>103.4</v>
      </c>
      <c r="AB25" s="77">
        <v>81.09</v>
      </c>
      <c r="AC25" s="78">
        <v>16491</v>
      </c>
      <c r="AD25" s="104">
        <v>0.64056999999999997</v>
      </c>
      <c r="AE25" s="78">
        <v>16073</v>
      </c>
      <c r="AF25" s="104">
        <v>0.87222</v>
      </c>
      <c r="AG25" s="78">
        <v>-2459</v>
      </c>
      <c r="AH25" s="104">
        <v>1.3542099999999999</v>
      </c>
      <c r="AI25" s="78">
        <v>3615</v>
      </c>
      <c r="AJ25" s="104">
        <v>0.96931</v>
      </c>
      <c r="AK25" s="78">
        <v>17200</v>
      </c>
      <c r="AL25" s="78">
        <v>16400</v>
      </c>
      <c r="AM25" s="8">
        <v>16600</v>
      </c>
      <c r="AN25" s="78">
        <v>472</v>
      </c>
      <c r="AO25" s="78">
        <v>17300</v>
      </c>
      <c r="AP25" s="78">
        <v>15900</v>
      </c>
      <c r="AQ25" s="78">
        <v>16600</v>
      </c>
      <c r="AR25" s="78">
        <v>681</v>
      </c>
      <c r="AS25" s="78">
        <v>16800</v>
      </c>
      <c r="AT25" s="78">
        <v>16300</v>
      </c>
      <c r="AU25" s="78">
        <v>16550</v>
      </c>
      <c r="AV25" s="78">
        <v>239</v>
      </c>
      <c r="AW25" s="77">
        <v>13.99</v>
      </c>
      <c r="AX25" s="144">
        <v>0.34</v>
      </c>
      <c r="AY25" s="144">
        <v>0.2</v>
      </c>
      <c r="AZ25" s="144">
        <v>0.17</v>
      </c>
      <c r="BA25" s="54">
        <v>15.617311008978771</v>
      </c>
      <c r="BB25" s="54">
        <v>12.725688991021229</v>
      </c>
    </row>
    <row r="26" spans="1:54" x14ac:dyDescent="0.25">
      <c r="A26" s="3">
        <v>45190</v>
      </c>
      <c r="B26" s="77">
        <v>16316.67</v>
      </c>
      <c r="C26" s="77">
        <v>2839.9721500000001</v>
      </c>
      <c r="D26" s="77">
        <v>-339.96199999999999</v>
      </c>
      <c r="E26" s="77">
        <v>-1464.8680999999999</v>
      </c>
      <c r="F26" s="77">
        <v>1.8018000000000001</v>
      </c>
      <c r="G26" s="77">
        <v>-59.986699999999999</v>
      </c>
      <c r="H26">
        <v>0</v>
      </c>
      <c r="I26" s="78">
        <v>16309</v>
      </c>
      <c r="J26">
        <v>202310</v>
      </c>
      <c r="K26" s="78">
        <v>16309</v>
      </c>
      <c r="L26" s="77">
        <v>-7.6700000000000728</v>
      </c>
      <c r="M26" s="78">
        <v>-13203</v>
      </c>
      <c r="N26" s="78">
        <v>-430.70807000000002</v>
      </c>
      <c r="O26" s="78">
        <v>-20238</v>
      </c>
      <c r="P26" s="78">
        <v>-165.05163999999999</v>
      </c>
      <c r="Q26" s="144">
        <v>-18262.5</v>
      </c>
      <c r="R26" s="78">
        <v>2643</v>
      </c>
      <c r="S26" s="78">
        <v>-842</v>
      </c>
      <c r="T26" s="78">
        <v>-26175</v>
      </c>
      <c r="U26" s="78">
        <v>67945</v>
      </c>
      <c r="V26" s="219">
        <v>0.38523806019574658</v>
      </c>
      <c r="W26" s="78">
        <v>-11906</v>
      </c>
      <c r="X26" s="78">
        <v>-13959</v>
      </c>
      <c r="Y26" s="78">
        <v>-14551</v>
      </c>
      <c r="Z26" s="78">
        <v>-18118</v>
      </c>
      <c r="AA26" s="78">
        <v>83.28</v>
      </c>
      <c r="AB26" s="77">
        <v>74.959999999999994</v>
      </c>
      <c r="AC26" s="78">
        <v>13883</v>
      </c>
      <c r="AD26" s="104">
        <v>0.36770999999999998</v>
      </c>
      <c r="AE26" s="78">
        <v>20792</v>
      </c>
      <c r="AF26" s="104">
        <v>1.5537099999999999</v>
      </c>
      <c r="AG26" s="78">
        <v>-8328</v>
      </c>
      <c r="AH26" s="104">
        <v>1.1571</v>
      </c>
      <c r="AI26" s="78">
        <v>9903</v>
      </c>
      <c r="AJ26" s="104">
        <v>1.4280299999999999</v>
      </c>
      <c r="AK26" s="78">
        <v>17000</v>
      </c>
      <c r="AL26" s="78">
        <v>16000</v>
      </c>
      <c r="AM26" s="8">
        <v>16300</v>
      </c>
      <c r="AN26" s="78">
        <v>480</v>
      </c>
      <c r="AO26" s="78">
        <v>17200</v>
      </c>
      <c r="AP26" s="78">
        <v>15900</v>
      </c>
      <c r="AQ26" s="78">
        <v>16300</v>
      </c>
      <c r="AR26" s="78">
        <v>703</v>
      </c>
      <c r="AS26" s="78">
        <v>16700</v>
      </c>
      <c r="AT26" s="78">
        <v>16100</v>
      </c>
      <c r="AU26" s="78">
        <v>16300</v>
      </c>
      <c r="AV26" s="78">
        <v>226</v>
      </c>
      <c r="AW26" s="77">
        <v>14.73</v>
      </c>
      <c r="AX26" s="144">
        <v>0.55000000000000004</v>
      </c>
      <c r="AY26" s="144">
        <v>0.32</v>
      </c>
      <c r="AZ26" s="144">
        <v>0.31</v>
      </c>
      <c r="BA26" s="54">
        <v>15.591093345696539</v>
      </c>
      <c r="BB26" s="54">
        <v>12.733906654303468</v>
      </c>
    </row>
    <row r="27" spans="1:54" x14ac:dyDescent="0.25">
      <c r="A27" s="3">
        <v>45191</v>
      </c>
      <c r="B27" s="77">
        <v>16344.48</v>
      </c>
      <c r="C27" s="77">
        <v>2415.5983299999998</v>
      </c>
      <c r="D27" s="77">
        <v>-148.38059999999999</v>
      </c>
      <c r="E27" s="77">
        <v>-1277.0724999999998</v>
      </c>
      <c r="F27" s="77">
        <v>22.62</v>
      </c>
      <c r="G27" s="77">
        <v>-16.878699999999998</v>
      </c>
      <c r="H27">
        <v>0</v>
      </c>
      <c r="I27" s="78">
        <v>16345</v>
      </c>
      <c r="J27">
        <v>202310</v>
      </c>
      <c r="K27" s="78">
        <v>16345</v>
      </c>
      <c r="L27" s="77">
        <v>0.52000000000043656</v>
      </c>
      <c r="M27" s="78">
        <v>-10613</v>
      </c>
      <c r="N27" s="78">
        <v>-346.91739999999999</v>
      </c>
      <c r="O27" s="78">
        <v>-13891</v>
      </c>
      <c r="P27" s="78">
        <v>-113.51721000000001</v>
      </c>
      <c r="Q27" s="144">
        <v>-14085.75</v>
      </c>
      <c r="R27" s="78">
        <v>2834</v>
      </c>
      <c r="S27" s="78">
        <v>-808</v>
      </c>
      <c r="T27" s="78">
        <v>-19294</v>
      </c>
      <c r="U27" s="78">
        <v>62543</v>
      </c>
      <c r="V27" s="219">
        <v>0.30849175767072257</v>
      </c>
      <c r="W27" s="78">
        <v>-8749</v>
      </c>
      <c r="X27" s="78">
        <v>-11085</v>
      </c>
      <c r="Y27" s="78">
        <v>-10549</v>
      </c>
      <c r="Z27" s="78">
        <v>-13009</v>
      </c>
      <c r="AA27" s="78">
        <v>104.64</v>
      </c>
      <c r="AB27" s="77">
        <v>82.75</v>
      </c>
      <c r="AC27" s="78">
        <v>15256</v>
      </c>
      <c r="AD27" s="104">
        <v>0.42917</v>
      </c>
      <c r="AE27" s="78">
        <v>21516</v>
      </c>
      <c r="AF27" s="104">
        <v>1.34165</v>
      </c>
      <c r="AG27" s="78">
        <v>600</v>
      </c>
      <c r="AH27" s="104">
        <v>1.2152400000000001</v>
      </c>
      <c r="AI27" s="78">
        <v>10762</v>
      </c>
      <c r="AJ27" s="104">
        <v>1.2828900000000001</v>
      </c>
      <c r="AK27" s="78">
        <v>17000</v>
      </c>
      <c r="AL27" s="78">
        <v>16000</v>
      </c>
      <c r="AM27" s="8">
        <v>16300</v>
      </c>
      <c r="AN27" s="78">
        <v>466</v>
      </c>
      <c r="AO27" s="78">
        <v>17200</v>
      </c>
      <c r="AP27" s="78">
        <v>15900</v>
      </c>
      <c r="AQ27" s="78">
        <v>16300</v>
      </c>
      <c r="AR27" s="78">
        <v>700</v>
      </c>
      <c r="AS27" s="78">
        <v>16600</v>
      </c>
      <c r="AT27" s="78">
        <v>16100</v>
      </c>
      <c r="AU27" s="78">
        <v>16350</v>
      </c>
      <c r="AV27" s="78">
        <v>198</v>
      </c>
      <c r="AW27" s="77">
        <v>14.55</v>
      </c>
      <c r="AX27" s="144">
        <v>0.55000000000000004</v>
      </c>
      <c r="AY27" s="144">
        <v>0.32</v>
      </c>
      <c r="AZ27" s="144">
        <v>0.28000000000000003</v>
      </c>
      <c r="BA27" s="54">
        <v>15.061203415312075</v>
      </c>
      <c r="BB27" s="54">
        <v>13.078796584687932</v>
      </c>
    </row>
    <row r="28" spans="1:54" x14ac:dyDescent="0.25">
      <c r="A28" s="3">
        <v>45194</v>
      </c>
      <c r="B28" s="77">
        <v>16452.23</v>
      </c>
      <c r="C28" s="77">
        <v>2173.67839</v>
      </c>
      <c r="D28" s="77">
        <v>-30.963000000000001</v>
      </c>
      <c r="E28" s="77">
        <v>-1279.0647999999999</v>
      </c>
      <c r="F28" s="77">
        <v>32.091799999999999</v>
      </c>
      <c r="G28" s="77">
        <v>-10.379000000000001</v>
      </c>
      <c r="H28">
        <v>0</v>
      </c>
      <c r="I28" s="78">
        <v>16464</v>
      </c>
      <c r="J28">
        <v>202310</v>
      </c>
      <c r="K28" s="78">
        <v>16464</v>
      </c>
      <c r="L28" s="77">
        <v>11.770000000000437</v>
      </c>
      <c r="M28" s="78">
        <v>-5037</v>
      </c>
      <c r="N28" s="78">
        <v>-165.86761000000001</v>
      </c>
      <c r="O28" s="78">
        <v>-3851</v>
      </c>
      <c r="P28" s="78">
        <v>-31.702739999999999</v>
      </c>
      <c r="Q28" s="144">
        <v>-5999.75</v>
      </c>
      <c r="R28" s="78">
        <v>3195</v>
      </c>
      <c r="S28" s="78">
        <v>-2075</v>
      </c>
      <c r="T28" s="78">
        <v>-6850</v>
      </c>
      <c r="U28" s="78">
        <v>60489</v>
      </c>
      <c r="V28" s="219">
        <v>0.11324373026500686</v>
      </c>
      <c r="W28" s="78">
        <v>-3895</v>
      </c>
      <c r="X28" s="78">
        <v>-6808</v>
      </c>
      <c r="Y28" s="78">
        <v>-4651</v>
      </c>
      <c r="Z28" s="78">
        <v>-8464</v>
      </c>
      <c r="AA28" s="78">
        <v>122.84</v>
      </c>
      <c r="AB28" s="77">
        <v>99.94</v>
      </c>
      <c r="AC28" s="78">
        <v>18196</v>
      </c>
      <c r="AD28" s="104">
        <v>0.56718000000000002</v>
      </c>
      <c r="AE28" s="78">
        <v>22153</v>
      </c>
      <c r="AF28" s="104">
        <v>0.88536000000000004</v>
      </c>
      <c r="AG28" s="78">
        <v>17469</v>
      </c>
      <c r="AH28" s="104">
        <v>1.6618200000000001</v>
      </c>
      <c r="AI28" s="78">
        <v>5306</v>
      </c>
      <c r="AJ28" s="104">
        <v>0.94008000000000003</v>
      </c>
      <c r="AK28" s="78">
        <v>17000</v>
      </c>
      <c r="AL28" s="78">
        <v>16000</v>
      </c>
      <c r="AM28" s="8">
        <v>16500</v>
      </c>
      <c r="AN28" s="78">
        <v>422</v>
      </c>
      <c r="AO28" s="78">
        <v>17200</v>
      </c>
      <c r="AP28" s="78">
        <v>15900</v>
      </c>
      <c r="AQ28" s="78">
        <v>16500</v>
      </c>
      <c r="AR28" s="78">
        <v>647</v>
      </c>
      <c r="AS28" s="78">
        <v>16600</v>
      </c>
      <c r="AT28" s="78">
        <v>16300</v>
      </c>
      <c r="AU28" s="78">
        <v>16450</v>
      </c>
      <c r="AV28" s="78">
        <v>131</v>
      </c>
      <c r="AW28" s="77">
        <v>14.06</v>
      </c>
      <c r="AX28" s="144">
        <v>0.41</v>
      </c>
      <c r="AY28" s="144">
        <v>0.24</v>
      </c>
      <c r="AZ28" s="144">
        <v>0.2</v>
      </c>
      <c r="BA28" s="54">
        <v>14.801041244664921</v>
      </c>
      <c r="BB28" s="54">
        <v>13.211958755335077</v>
      </c>
    </row>
    <row r="29" spans="1:54" x14ac:dyDescent="0.25">
      <c r="A29" s="3">
        <v>45195</v>
      </c>
      <c r="B29" s="77">
        <v>16276.07</v>
      </c>
      <c r="C29" s="77">
        <v>2397.8107599999998</v>
      </c>
      <c r="D29" s="77">
        <v>-231.5401</v>
      </c>
      <c r="E29" s="77">
        <v>-1551.9507999999996</v>
      </c>
      <c r="F29" s="77">
        <v>31.820500000000003</v>
      </c>
      <c r="G29" s="77">
        <v>-69.470200000000006</v>
      </c>
      <c r="H29">
        <v>0</v>
      </c>
      <c r="I29" s="78">
        <v>16308</v>
      </c>
      <c r="J29">
        <v>202310</v>
      </c>
      <c r="K29" s="78">
        <v>16308</v>
      </c>
      <c r="L29" s="77">
        <v>31.930000000000291</v>
      </c>
      <c r="M29" s="78">
        <v>-6116</v>
      </c>
      <c r="N29" s="78">
        <v>-199.44290000000001</v>
      </c>
      <c r="O29" s="78">
        <v>-10487</v>
      </c>
      <c r="P29" s="78">
        <v>-85.495329999999996</v>
      </c>
      <c r="Q29" s="144">
        <v>-8737.75</v>
      </c>
      <c r="R29" s="78">
        <v>2774</v>
      </c>
      <c r="S29" s="78">
        <v>-414</v>
      </c>
      <c r="T29" s="78">
        <v>-13829</v>
      </c>
      <c r="U29" s="78">
        <v>64415</v>
      </c>
      <c r="V29" s="219">
        <v>0.21468602033687806</v>
      </c>
      <c r="W29" s="78">
        <v>-3134</v>
      </c>
      <c r="X29" s="78">
        <v>-6211</v>
      </c>
      <c r="Y29" s="78">
        <v>-2131</v>
      </c>
      <c r="Z29" s="78">
        <v>-8275</v>
      </c>
      <c r="AA29" s="78">
        <v>102.94</v>
      </c>
      <c r="AB29" s="77">
        <v>86.86</v>
      </c>
      <c r="AC29" s="78">
        <v>20966</v>
      </c>
      <c r="AD29" s="104">
        <v>0.40365000000000001</v>
      </c>
      <c r="AE29" s="78">
        <v>23401</v>
      </c>
      <c r="AF29" s="104">
        <v>1.38062</v>
      </c>
      <c r="AG29" s="78">
        <v>9964</v>
      </c>
      <c r="AH29" s="104">
        <v>1.4924599999999999</v>
      </c>
      <c r="AI29" s="78">
        <v>4455</v>
      </c>
      <c r="AJ29" s="104">
        <v>0.78461000000000003</v>
      </c>
      <c r="AK29" s="78">
        <v>17000</v>
      </c>
      <c r="AL29" s="78">
        <v>16000</v>
      </c>
      <c r="AM29" s="8">
        <v>16300</v>
      </c>
      <c r="AN29" s="78">
        <v>430</v>
      </c>
      <c r="AO29" s="78">
        <v>17100</v>
      </c>
      <c r="AP29" s="78">
        <v>15900</v>
      </c>
      <c r="AQ29" s="78">
        <v>16300</v>
      </c>
      <c r="AR29" s="78">
        <v>682</v>
      </c>
      <c r="AS29" s="78">
        <v>16350</v>
      </c>
      <c r="AT29" s="78">
        <v>16250</v>
      </c>
      <c r="AU29" s="78">
        <v>16300</v>
      </c>
      <c r="AV29" s="78">
        <v>105</v>
      </c>
      <c r="AW29" s="77">
        <v>13.92</v>
      </c>
      <c r="AX29" s="144">
        <v>0.27</v>
      </c>
      <c r="AY29" s="144">
        <v>0.16</v>
      </c>
      <c r="AZ29" s="144">
        <v>0.15</v>
      </c>
      <c r="BA29" s="54">
        <v>14.645218217407278</v>
      </c>
      <c r="BB29" s="54">
        <v>13.273781782592726</v>
      </c>
    </row>
    <row r="30" spans="1:54" x14ac:dyDescent="0.25">
      <c r="A30" s="3">
        <v>45196</v>
      </c>
      <c r="B30" s="77">
        <v>16310.36</v>
      </c>
      <c r="C30" s="77">
        <v>2192.9325899999999</v>
      </c>
      <c r="D30" s="77">
        <v>-15.0829</v>
      </c>
      <c r="E30" s="77">
        <v>-1638.5998</v>
      </c>
      <c r="F30" s="77">
        <v>20.917600000000004</v>
      </c>
      <c r="G30" s="77">
        <v>-53.210200000000007</v>
      </c>
      <c r="H30" t="s">
        <v>2156</v>
      </c>
      <c r="I30" s="78">
        <v>16311</v>
      </c>
      <c r="J30">
        <v>202310</v>
      </c>
      <c r="K30" s="78">
        <v>16311</v>
      </c>
      <c r="L30" s="77">
        <v>0.63999999999941792</v>
      </c>
      <c r="M30" s="78">
        <v>-8249</v>
      </c>
      <c r="N30" s="78">
        <v>-269.09845000000001</v>
      </c>
      <c r="O30" s="78">
        <v>-10702</v>
      </c>
      <c r="P30" s="78">
        <v>-87.279799999999994</v>
      </c>
      <c r="Q30" s="144">
        <v>-10924.5</v>
      </c>
      <c r="R30" s="78">
        <v>2783</v>
      </c>
      <c r="S30" s="78">
        <v>-304</v>
      </c>
      <c r="T30" s="78">
        <v>-14516</v>
      </c>
      <c r="U30" s="78">
        <v>59738</v>
      </c>
      <c r="V30" s="219">
        <v>0.24299440891894605</v>
      </c>
      <c r="W30" s="78">
        <v>-4534</v>
      </c>
      <c r="X30" s="78">
        <v>-7583</v>
      </c>
      <c r="Y30" s="78">
        <v>-4328</v>
      </c>
      <c r="Z30" s="78">
        <v>-8134</v>
      </c>
      <c r="AA30" s="78">
        <v>105.5</v>
      </c>
      <c r="AB30" s="77">
        <v>81.680000000000007</v>
      </c>
      <c r="AC30" s="78">
        <v>14721</v>
      </c>
      <c r="AD30" s="104">
        <v>0.54220000000000002</v>
      </c>
      <c r="AE30" s="78">
        <v>15344</v>
      </c>
      <c r="AF30" s="104">
        <v>0.92942000000000002</v>
      </c>
      <c r="AG30" s="78">
        <v>7143</v>
      </c>
      <c r="AH30" s="104">
        <v>1.48597</v>
      </c>
      <c r="AI30" s="78">
        <v>7787</v>
      </c>
      <c r="AJ30" s="104">
        <v>1.3359099999999999</v>
      </c>
      <c r="AK30" s="78">
        <v>17000</v>
      </c>
      <c r="AL30" s="78">
        <v>16000</v>
      </c>
      <c r="AM30" s="8">
        <v>16300</v>
      </c>
      <c r="AN30" s="78">
        <v>421</v>
      </c>
      <c r="AO30" s="78">
        <v>17100</v>
      </c>
      <c r="AP30" s="78">
        <v>15900</v>
      </c>
      <c r="AQ30" s="78">
        <v>16300</v>
      </c>
      <c r="AR30" s="78">
        <v>645</v>
      </c>
      <c r="AS30" s="78">
        <v>16700</v>
      </c>
      <c r="AT30" s="78">
        <v>16000</v>
      </c>
      <c r="AU30" s="78">
        <v>16300</v>
      </c>
      <c r="AV30" s="78">
        <v>234</v>
      </c>
      <c r="AW30" s="77">
        <v>14.63</v>
      </c>
      <c r="AX30" s="144">
        <v>0.65</v>
      </c>
      <c r="AY30" s="144">
        <v>0.38</v>
      </c>
      <c r="AZ30" s="144">
        <v>0.31</v>
      </c>
      <c r="BA30" s="54">
        <v>14.735869957736114</v>
      </c>
      <c r="BB30" s="54">
        <v>13.240130042263893</v>
      </c>
    </row>
    <row r="31" spans="1:54" x14ac:dyDescent="0.25">
      <c r="A31" s="3">
        <v>45197</v>
      </c>
      <c r="B31" s="77">
        <v>16353.74</v>
      </c>
      <c r="C31" s="77">
        <v>2671.91678</v>
      </c>
      <c r="D31" s="77">
        <v>-77.343500000000006</v>
      </c>
      <c r="E31" s="77">
        <v>-1659.6419999999996</v>
      </c>
      <c r="F31" s="77">
        <v>33.723300000000002</v>
      </c>
      <c r="G31" s="77">
        <v>-18.1144</v>
      </c>
      <c r="H31">
        <v>0</v>
      </c>
      <c r="I31" s="78">
        <v>16368</v>
      </c>
      <c r="J31">
        <v>202310</v>
      </c>
      <c r="K31" s="78">
        <v>16368</v>
      </c>
      <c r="L31" s="77">
        <v>14.260000000000218</v>
      </c>
      <c r="M31" s="78">
        <v>-10084</v>
      </c>
      <c r="N31" s="78">
        <v>-330.08904000000001</v>
      </c>
      <c r="O31" s="78">
        <v>-9150</v>
      </c>
      <c r="P31" s="78">
        <v>-74.877870000000001</v>
      </c>
      <c r="Q31" s="144">
        <v>-12371.5</v>
      </c>
      <c r="R31" s="78">
        <v>3012</v>
      </c>
      <c r="S31" s="78">
        <v>172</v>
      </c>
      <c r="T31" s="78">
        <v>-12122</v>
      </c>
      <c r="U31" s="78">
        <v>58277</v>
      </c>
      <c r="V31" s="219">
        <v>0.20800658922044718</v>
      </c>
      <c r="W31" s="78">
        <v>-5664</v>
      </c>
      <c r="X31" s="78">
        <v>-8884</v>
      </c>
      <c r="Y31" s="78">
        <v>-6466</v>
      </c>
      <c r="Z31" s="78">
        <v>-9992</v>
      </c>
      <c r="AA31" s="78">
        <v>104.34</v>
      </c>
      <c r="AB31" s="77">
        <v>86.8</v>
      </c>
      <c r="AC31" s="78">
        <v>18807</v>
      </c>
      <c r="AD31" s="104">
        <v>0.59623999999999999</v>
      </c>
      <c r="AE31" s="78">
        <v>16811</v>
      </c>
      <c r="AF31" s="104">
        <v>0.72146999999999994</v>
      </c>
      <c r="AG31" s="78">
        <v>15220</v>
      </c>
      <c r="AH31" s="104">
        <v>1.49492</v>
      </c>
      <c r="AI31" s="78">
        <v>6129</v>
      </c>
      <c r="AJ31" s="104">
        <v>1.47068</v>
      </c>
      <c r="AK31" s="78">
        <v>17000</v>
      </c>
      <c r="AL31" s="78">
        <v>16000</v>
      </c>
      <c r="AM31" s="8">
        <v>16400</v>
      </c>
      <c r="AN31" s="78">
        <v>392</v>
      </c>
      <c r="AO31" s="78">
        <v>17100</v>
      </c>
      <c r="AP31" s="78">
        <v>15900</v>
      </c>
      <c r="AQ31" s="78">
        <v>16400</v>
      </c>
      <c r="AR31" s="78">
        <v>636</v>
      </c>
      <c r="AS31" s="78">
        <v>16600</v>
      </c>
      <c r="AT31" s="78">
        <v>16200</v>
      </c>
      <c r="AU31" s="78">
        <v>16350</v>
      </c>
      <c r="AV31" s="78">
        <v>198</v>
      </c>
      <c r="AW31" s="77">
        <v>14.51</v>
      </c>
      <c r="AX31" s="144">
        <v>0.57999999999999996</v>
      </c>
      <c r="AY31" s="144">
        <v>0.34</v>
      </c>
      <c r="AZ31" s="144">
        <v>0.28000000000000003</v>
      </c>
      <c r="BA31" s="54">
        <v>14.792408880898329</v>
      </c>
      <c r="BB31" s="54">
        <v>13.22659111910167</v>
      </c>
    </row>
    <row r="32" spans="1:54" x14ac:dyDescent="0.25">
      <c r="A32" s="3">
        <v>45201</v>
      </c>
      <c r="B32" s="77">
        <v>16557.310000000001</v>
      </c>
      <c r="C32" s="77">
        <v>2868.0796399999999</v>
      </c>
      <c r="D32" s="77">
        <v>63.380400000000002</v>
      </c>
      <c r="E32" s="77">
        <v>-1510.8996999999997</v>
      </c>
      <c r="F32" s="77">
        <v>53.454300000000003</v>
      </c>
      <c r="G32" s="77">
        <v>35.346199999999996</v>
      </c>
      <c r="H32">
        <v>0</v>
      </c>
      <c r="I32" s="78">
        <v>16557</v>
      </c>
      <c r="J32">
        <v>202310</v>
      </c>
      <c r="K32" s="78">
        <v>16557</v>
      </c>
      <c r="L32" s="77">
        <v>-0.31000000000130967</v>
      </c>
      <c r="M32" s="78">
        <v>-7012</v>
      </c>
      <c r="N32" s="78">
        <v>-232.1799</v>
      </c>
      <c r="O32" s="78">
        <v>-904</v>
      </c>
      <c r="P32" s="78">
        <v>-7.48203</v>
      </c>
      <c r="Q32" s="144">
        <v>-7238</v>
      </c>
      <c r="R32" s="78">
        <v>3555</v>
      </c>
      <c r="S32" s="78">
        <v>-958</v>
      </c>
      <c r="T32" s="78">
        <v>-2304</v>
      </c>
      <c r="U32" s="78">
        <v>61593</v>
      </c>
      <c r="V32" s="219">
        <v>3.7406848180799764E-2</v>
      </c>
      <c r="W32" s="78">
        <v>-5053</v>
      </c>
      <c r="X32" s="78">
        <v>-8326</v>
      </c>
      <c r="Y32" s="78">
        <v>-4612</v>
      </c>
      <c r="Z32" s="78">
        <v>-7644</v>
      </c>
      <c r="AA32" s="78">
        <v>133.38999999999999</v>
      </c>
      <c r="AB32" s="77">
        <v>112.92</v>
      </c>
      <c r="AC32" s="78">
        <v>18264</v>
      </c>
      <c r="AD32" s="104">
        <v>1.05568</v>
      </c>
      <c r="AE32" s="78">
        <v>19054</v>
      </c>
      <c r="AF32" s="104">
        <v>0.47899999999999998</v>
      </c>
      <c r="AG32" s="78">
        <v>17390</v>
      </c>
      <c r="AH32" s="104">
        <v>1.6972700000000001</v>
      </c>
      <c r="AI32" s="78">
        <v>5679</v>
      </c>
      <c r="AJ32" s="104">
        <v>1.3944099999999999</v>
      </c>
      <c r="AK32" s="78">
        <v>17000</v>
      </c>
      <c r="AL32" s="78">
        <v>16000</v>
      </c>
      <c r="AM32" s="8">
        <v>16600</v>
      </c>
      <c r="AN32" s="78">
        <v>347</v>
      </c>
      <c r="AO32" s="78">
        <v>17100</v>
      </c>
      <c r="AP32" s="78">
        <v>15900</v>
      </c>
      <c r="AQ32" s="78">
        <v>16600</v>
      </c>
      <c r="AR32" s="78">
        <v>610</v>
      </c>
      <c r="AS32" s="78">
        <v>16700</v>
      </c>
      <c r="AT32" s="78">
        <v>16400</v>
      </c>
      <c r="AU32" s="78">
        <v>16550</v>
      </c>
      <c r="AV32" s="78">
        <v>115</v>
      </c>
      <c r="AW32" s="77">
        <v>13.99</v>
      </c>
      <c r="AX32" s="144">
        <v>0.37</v>
      </c>
      <c r="AY32" s="144">
        <v>0.22</v>
      </c>
      <c r="AZ32" s="144">
        <v>0.17</v>
      </c>
      <c r="BA32" s="54">
        <v>14.794585605759908</v>
      </c>
      <c r="BB32" s="54">
        <v>13.230414394240091</v>
      </c>
    </row>
    <row r="33" spans="1:54" x14ac:dyDescent="0.25">
      <c r="A33" s="3">
        <v>45202</v>
      </c>
      <c r="B33" s="77">
        <v>16454.34</v>
      </c>
      <c r="C33" s="77">
        <v>2614.5289200000002</v>
      </c>
      <c r="D33" s="77">
        <v>-157.9539</v>
      </c>
      <c r="E33" s="77">
        <v>-1684.1572999999996</v>
      </c>
      <c r="F33" s="77">
        <v>15.476099999999999</v>
      </c>
      <c r="G33" s="77">
        <v>-41.5212</v>
      </c>
      <c r="H33">
        <v>0</v>
      </c>
      <c r="I33" s="78">
        <v>16412</v>
      </c>
      <c r="J33">
        <v>202310</v>
      </c>
      <c r="K33" s="78">
        <v>16412</v>
      </c>
      <c r="L33" s="77">
        <v>-42.340000000000146</v>
      </c>
      <c r="M33" s="78">
        <v>-9837</v>
      </c>
      <c r="N33" s="78">
        <v>-322.86882000000003</v>
      </c>
      <c r="O33" s="78">
        <v>-12425</v>
      </c>
      <c r="P33" s="78">
        <v>-101.95344</v>
      </c>
      <c r="Q33" s="144">
        <v>-12943.25</v>
      </c>
      <c r="R33" s="78">
        <v>3335</v>
      </c>
      <c r="S33" s="78">
        <v>767</v>
      </c>
      <c r="T33" s="78">
        <v>-12833</v>
      </c>
      <c r="U33" s="78">
        <v>61512</v>
      </c>
      <c r="V33" s="219">
        <v>0.20862595916243984</v>
      </c>
      <c r="W33" s="78">
        <v>-9732</v>
      </c>
      <c r="X33" s="78">
        <v>-12515</v>
      </c>
      <c r="Y33" s="78">
        <v>-9900</v>
      </c>
      <c r="Z33" s="78">
        <v>-14085</v>
      </c>
      <c r="AA33" s="78">
        <v>105.46</v>
      </c>
      <c r="AB33" s="77">
        <v>98.18</v>
      </c>
      <c r="AC33" s="78">
        <v>23210</v>
      </c>
      <c r="AD33" s="104">
        <v>0.71638000000000002</v>
      </c>
      <c r="AE33" s="78">
        <v>25581</v>
      </c>
      <c r="AF33" s="104">
        <v>0.93640999999999996</v>
      </c>
      <c r="AG33" s="78">
        <v>6348</v>
      </c>
      <c r="AH33" s="104">
        <v>1.4463699999999999</v>
      </c>
      <c r="AI33" s="78">
        <v>4135</v>
      </c>
      <c r="AJ33" s="104">
        <v>1.5978399999999999</v>
      </c>
      <c r="AK33" s="78">
        <v>17000</v>
      </c>
      <c r="AL33" s="78">
        <v>16000</v>
      </c>
      <c r="AM33" s="8">
        <v>16400</v>
      </c>
      <c r="AN33" s="78">
        <v>361</v>
      </c>
      <c r="AO33" s="78">
        <v>17100</v>
      </c>
      <c r="AP33" s="78">
        <v>15900</v>
      </c>
      <c r="AQ33" s="78">
        <v>16400</v>
      </c>
      <c r="AR33" s="78">
        <v>646</v>
      </c>
      <c r="AS33" s="78">
        <v>16500</v>
      </c>
      <c r="AT33" s="78">
        <v>16400</v>
      </c>
      <c r="AU33" s="78">
        <v>16400</v>
      </c>
      <c r="AV33" s="78">
        <v>88.5</v>
      </c>
      <c r="AW33" s="77">
        <v>14.97</v>
      </c>
      <c r="AX33" s="144">
        <v>0.86</v>
      </c>
      <c r="AY33" s="144">
        <v>0.51</v>
      </c>
      <c r="AZ33" s="144">
        <v>0.38</v>
      </c>
      <c r="BA33" s="54">
        <v>14.952251780272231</v>
      </c>
      <c r="BB33" s="54">
        <v>13.198748219727769</v>
      </c>
    </row>
    <row r="34" spans="1:54" x14ac:dyDescent="0.25">
      <c r="A34" s="3">
        <v>45203</v>
      </c>
      <c r="B34" s="77">
        <v>16273.38</v>
      </c>
      <c r="C34" s="77">
        <v>2427.21065</v>
      </c>
      <c r="D34" s="77">
        <v>-259.15679999999998</v>
      </c>
      <c r="E34" s="77">
        <v>-1955.3216999999997</v>
      </c>
      <c r="F34" s="77">
        <v>22.465700000000002</v>
      </c>
      <c r="G34" s="77">
        <v>-77.747399999999999</v>
      </c>
      <c r="H34" t="s">
        <v>2157</v>
      </c>
      <c r="I34" s="78">
        <v>16245</v>
      </c>
      <c r="J34">
        <v>202310</v>
      </c>
      <c r="K34" s="78">
        <v>16245</v>
      </c>
      <c r="L34" s="77">
        <v>-28.3799999999992</v>
      </c>
      <c r="M34" s="78">
        <v>-8471</v>
      </c>
      <c r="N34" s="78">
        <v>-275.21899999999999</v>
      </c>
      <c r="O34" s="78">
        <v>-15030</v>
      </c>
      <c r="P34" s="78">
        <v>-122.08154</v>
      </c>
      <c r="Q34" s="144">
        <v>-12228.5</v>
      </c>
      <c r="R34" s="78">
        <v>2889</v>
      </c>
      <c r="S34" s="78">
        <v>-314</v>
      </c>
      <c r="T34" s="78">
        <v>-17731</v>
      </c>
      <c r="U34" s="78">
        <v>68339</v>
      </c>
      <c r="V34" s="219">
        <v>0.25945653287288373</v>
      </c>
      <c r="W34" s="78">
        <v>-7559</v>
      </c>
      <c r="X34" s="78">
        <v>-10348</v>
      </c>
      <c r="Y34" s="78">
        <v>-9688</v>
      </c>
      <c r="Z34" s="78">
        <v>-8842</v>
      </c>
      <c r="AA34" s="78">
        <v>101.53</v>
      </c>
      <c r="AB34" s="77">
        <v>75.72</v>
      </c>
      <c r="AC34" s="78">
        <v>18133</v>
      </c>
      <c r="AD34" s="104">
        <v>0.54581999999999997</v>
      </c>
      <c r="AE34" s="78">
        <v>24265</v>
      </c>
      <c r="AF34" s="104">
        <v>1.52946</v>
      </c>
      <c r="AG34" s="78">
        <v>-3797</v>
      </c>
      <c r="AH34" s="104">
        <v>1.2547200000000001</v>
      </c>
      <c r="AI34" s="78">
        <v>3820</v>
      </c>
      <c r="AJ34" s="104">
        <v>1.2461899999999999</v>
      </c>
      <c r="AK34" s="78">
        <v>16800</v>
      </c>
      <c r="AL34" s="78">
        <v>16000</v>
      </c>
      <c r="AM34" s="8">
        <v>16250</v>
      </c>
      <c r="AN34" s="78">
        <v>373</v>
      </c>
      <c r="AO34" s="78">
        <v>17100</v>
      </c>
      <c r="AP34" s="78">
        <v>15900</v>
      </c>
      <c r="AQ34" s="78">
        <v>16300</v>
      </c>
      <c r="AR34" s="78">
        <v>636</v>
      </c>
      <c r="AS34" s="78">
        <v>16800</v>
      </c>
      <c r="AT34" s="78">
        <v>16200</v>
      </c>
      <c r="AU34" s="78">
        <v>16250</v>
      </c>
      <c r="AV34" s="78">
        <v>249</v>
      </c>
      <c r="AW34" s="77">
        <v>16.010000000000002</v>
      </c>
      <c r="AX34" s="144">
        <v>0.93</v>
      </c>
      <c r="AY34" s="144">
        <v>0.71</v>
      </c>
      <c r="AZ34" s="144">
        <v>0.76</v>
      </c>
      <c r="BA34" s="54">
        <v>15.401265723159483</v>
      </c>
      <c r="BB34" s="54">
        <v>12.986734276840515</v>
      </c>
    </row>
    <row r="35" spans="1:54" x14ac:dyDescent="0.25">
      <c r="A35" s="3">
        <v>45204</v>
      </c>
      <c r="B35" s="77">
        <v>16453.52</v>
      </c>
      <c r="C35" s="77">
        <v>2437.4360900000001</v>
      </c>
      <c r="D35" s="77">
        <v>-12.7163</v>
      </c>
      <c r="E35" s="77">
        <v>-1887.4537999999998</v>
      </c>
      <c r="F35" s="77">
        <v>9.1229999999999993</v>
      </c>
      <c r="G35" s="77">
        <v>3.6310000000000002</v>
      </c>
      <c r="H35">
        <v>0</v>
      </c>
      <c r="I35" s="78">
        <v>16456</v>
      </c>
      <c r="J35">
        <v>202310</v>
      </c>
      <c r="K35" s="78">
        <v>16456</v>
      </c>
      <c r="L35" s="77">
        <v>2.4799999999995634</v>
      </c>
      <c r="M35" s="78">
        <v>-2594</v>
      </c>
      <c r="N35" s="78">
        <v>-85.367720000000006</v>
      </c>
      <c r="O35" s="78">
        <v>-4103</v>
      </c>
      <c r="P35" s="78">
        <v>-33.76023</v>
      </c>
      <c r="Q35" s="144">
        <v>-3619.75</v>
      </c>
      <c r="R35" s="78">
        <v>3169</v>
      </c>
      <c r="S35" s="78">
        <v>-1033</v>
      </c>
      <c r="T35" s="78">
        <v>-1767</v>
      </c>
      <c r="U35" s="78">
        <v>67005</v>
      </c>
      <c r="V35" s="219">
        <v>2.6371166330870832E-2</v>
      </c>
      <c r="W35" s="78">
        <v>-4523</v>
      </c>
      <c r="X35" s="78">
        <v>-8572</v>
      </c>
      <c r="Y35" s="78">
        <v>-4700</v>
      </c>
      <c r="Z35" s="78">
        <v>-7078</v>
      </c>
      <c r="AA35" s="78">
        <v>120.89</v>
      </c>
      <c r="AB35" s="77">
        <v>93.08</v>
      </c>
      <c r="AC35" s="78">
        <v>23837</v>
      </c>
      <c r="AD35" s="104">
        <v>0.92274</v>
      </c>
      <c r="AE35" s="78">
        <v>26383</v>
      </c>
      <c r="AF35" s="104">
        <v>0.87312000000000001</v>
      </c>
      <c r="AG35" s="78">
        <v>16580</v>
      </c>
      <c r="AH35" s="104">
        <v>1.7904899999999999</v>
      </c>
      <c r="AI35" s="78">
        <v>-4744</v>
      </c>
      <c r="AJ35" s="104">
        <v>0.81916999999999995</v>
      </c>
      <c r="AK35" s="78">
        <v>16800</v>
      </c>
      <c r="AL35" s="78">
        <v>16000</v>
      </c>
      <c r="AM35" s="8">
        <v>16450</v>
      </c>
      <c r="AN35" s="78">
        <v>322</v>
      </c>
      <c r="AO35" s="78">
        <v>17100</v>
      </c>
      <c r="AP35" s="78">
        <v>15900</v>
      </c>
      <c r="AQ35" s="78">
        <v>16500</v>
      </c>
      <c r="AR35" s="78">
        <v>595</v>
      </c>
      <c r="AS35" s="78">
        <v>16700</v>
      </c>
      <c r="AT35" s="78">
        <v>16300</v>
      </c>
      <c r="AU35" s="78">
        <v>16450</v>
      </c>
      <c r="AV35" s="78">
        <v>187</v>
      </c>
      <c r="AW35" s="77">
        <v>14.86</v>
      </c>
      <c r="AX35" s="144">
        <v>0.79</v>
      </c>
      <c r="AY35" s="144">
        <v>0.46</v>
      </c>
      <c r="AZ35" s="144">
        <v>0.33</v>
      </c>
      <c r="BA35" s="54">
        <v>15.473124176707577</v>
      </c>
      <c r="BB35" s="54">
        <v>13.024875823292424</v>
      </c>
    </row>
    <row r="36" spans="1:54" x14ac:dyDescent="0.25">
      <c r="A36" s="3">
        <v>45205</v>
      </c>
      <c r="B36" s="77">
        <v>16520.57</v>
      </c>
      <c r="C36" s="77">
        <v>2230.0245799999998</v>
      </c>
      <c r="D36" s="77">
        <v>-34.8566</v>
      </c>
      <c r="E36" s="77">
        <v>-1743.7710999999999</v>
      </c>
      <c r="F36" s="77">
        <v>20.9328</v>
      </c>
      <c r="G36" s="77">
        <v>-6.0124000000000004</v>
      </c>
      <c r="H36">
        <v>0</v>
      </c>
      <c r="I36" s="78">
        <v>16531</v>
      </c>
      <c r="J36">
        <v>202310</v>
      </c>
      <c r="K36" s="78">
        <v>16531</v>
      </c>
      <c r="L36" s="77">
        <v>10.430000000000291</v>
      </c>
      <c r="M36" s="78">
        <v>-4058</v>
      </c>
      <c r="N36" s="78">
        <v>-134.13014999999999</v>
      </c>
      <c r="O36" s="78">
        <v>-2908</v>
      </c>
      <c r="P36" s="78">
        <v>-24.030629999999999</v>
      </c>
      <c r="Q36" s="144">
        <v>-4785</v>
      </c>
      <c r="R36" s="78">
        <v>3339</v>
      </c>
      <c r="S36" s="78">
        <v>-915</v>
      </c>
      <c r="T36" s="78">
        <v>72</v>
      </c>
      <c r="U36" s="78">
        <v>63480</v>
      </c>
      <c r="V36" s="219">
        <v>-1.1342155009451795E-3</v>
      </c>
      <c r="W36" s="78">
        <v>-6538</v>
      </c>
      <c r="X36" s="78">
        <v>-10506</v>
      </c>
      <c r="Y36" s="78">
        <v>-6955</v>
      </c>
      <c r="Z36" s="78">
        <v>-9214</v>
      </c>
      <c r="AA36" s="78">
        <v>110.69</v>
      </c>
      <c r="AB36" s="77">
        <v>97.37</v>
      </c>
      <c r="AC36" s="78">
        <v>26397</v>
      </c>
      <c r="AD36" s="104">
        <v>1.1415299999999999</v>
      </c>
      <c r="AE36" s="78">
        <v>27500</v>
      </c>
      <c r="AF36" s="104">
        <v>0.70899000000000001</v>
      </c>
      <c r="AG36" s="78">
        <v>18939</v>
      </c>
      <c r="AH36" s="104">
        <v>1.7477499999999999</v>
      </c>
      <c r="AI36" s="78">
        <v>-2350</v>
      </c>
      <c r="AJ36" s="104">
        <v>0.96728999999999998</v>
      </c>
      <c r="AK36" s="78">
        <v>16800</v>
      </c>
      <c r="AL36" s="78">
        <v>16000</v>
      </c>
      <c r="AM36" s="8">
        <v>16550</v>
      </c>
      <c r="AN36" s="78">
        <v>299</v>
      </c>
      <c r="AO36" s="78">
        <v>17100</v>
      </c>
      <c r="AP36" s="78">
        <v>15900</v>
      </c>
      <c r="AQ36" s="78">
        <v>16500</v>
      </c>
      <c r="AR36" s="78">
        <v>602</v>
      </c>
      <c r="AS36" s="78">
        <v>16700</v>
      </c>
      <c r="AT36" s="78">
        <v>16300</v>
      </c>
      <c r="AU36" s="78">
        <v>16500</v>
      </c>
      <c r="AV36" s="78">
        <v>165</v>
      </c>
      <c r="AW36" s="77">
        <v>14.56</v>
      </c>
      <c r="AX36" s="144">
        <v>0.72</v>
      </c>
      <c r="AY36" s="144">
        <v>0.42</v>
      </c>
      <c r="AZ36" s="144">
        <v>0.27</v>
      </c>
      <c r="BA36" s="54">
        <v>15.475598899145137</v>
      </c>
      <c r="BB36" s="54">
        <v>13.133401100854865</v>
      </c>
    </row>
    <row r="37" spans="1:54" x14ac:dyDescent="0.25">
      <c r="A37" s="3">
        <v>45210</v>
      </c>
      <c r="B37" s="77">
        <v>16672.03</v>
      </c>
      <c r="C37" s="77">
        <v>3756.8847099999998</v>
      </c>
      <c r="D37" s="77">
        <v>231.1514</v>
      </c>
      <c r="E37" s="77">
        <v>-1374.8525</v>
      </c>
      <c r="F37" s="77">
        <v>11.1279</v>
      </c>
      <c r="G37" s="77">
        <v>12.483699999999999</v>
      </c>
      <c r="H37" t="s">
        <v>2158</v>
      </c>
      <c r="I37" s="78">
        <v>16717</v>
      </c>
      <c r="J37">
        <v>202310</v>
      </c>
      <c r="K37" s="78">
        <v>16717</v>
      </c>
      <c r="L37" s="77">
        <v>44.970000000001164</v>
      </c>
      <c r="M37" s="78">
        <v>-4032</v>
      </c>
      <c r="N37" s="78">
        <v>-134.76148000000001</v>
      </c>
      <c r="O37" s="78">
        <v>1437</v>
      </c>
      <c r="P37" s="78">
        <v>12.011609999999999</v>
      </c>
      <c r="Q37" s="144">
        <v>-3672.75</v>
      </c>
      <c r="R37" s="78">
        <v>3789</v>
      </c>
      <c r="S37" s="78">
        <v>-369</v>
      </c>
      <c r="T37" s="78">
        <v>6588</v>
      </c>
      <c r="U37" s="78">
        <v>59474</v>
      </c>
      <c r="V37" s="219">
        <v>-0.1107710932508323</v>
      </c>
      <c r="W37" s="78">
        <v>-6821</v>
      </c>
      <c r="X37" s="78">
        <v>-10909</v>
      </c>
      <c r="Y37" s="78">
        <v>-6102</v>
      </c>
      <c r="Z37" s="78">
        <v>-8617</v>
      </c>
      <c r="AA37" s="78">
        <v>104.85</v>
      </c>
      <c r="AB37" s="77">
        <v>93.08</v>
      </c>
      <c r="AC37" s="78">
        <v>20576</v>
      </c>
      <c r="AD37" s="104">
        <v>1.4331</v>
      </c>
      <c r="AE37" s="78">
        <v>26999</v>
      </c>
      <c r="AF37" s="104">
        <v>0.36242000000000002</v>
      </c>
      <c r="AG37" s="78">
        <v>3582</v>
      </c>
      <c r="AH37" s="104">
        <v>1.4588300000000001</v>
      </c>
      <c r="AI37" s="78">
        <v>-3947</v>
      </c>
      <c r="AJ37" s="104">
        <v>0.98094999999999999</v>
      </c>
      <c r="AK37" s="78">
        <v>17000</v>
      </c>
      <c r="AL37" s="78">
        <v>16000</v>
      </c>
      <c r="AM37" s="8">
        <v>16700</v>
      </c>
      <c r="AN37" s="78">
        <v>235</v>
      </c>
      <c r="AO37" s="78">
        <v>17100</v>
      </c>
      <c r="AP37" s="78">
        <v>15900</v>
      </c>
      <c r="AQ37" s="78">
        <v>16700</v>
      </c>
      <c r="AR37" s="78">
        <v>551</v>
      </c>
      <c r="AS37" s="78">
        <v>17000</v>
      </c>
      <c r="AT37" s="78">
        <v>16000</v>
      </c>
      <c r="AU37" s="78">
        <v>16700</v>
      </c>
      <c r="AV37" s="78">
        <v>235</v>
      </c>
      <c r="AW37" s="77">
        <v>14.39</v>
      </c>
      <c r="AX37" s="144">
        <v>0.62</v>
      </c>
      <c r="AY37" s="144">
        <v>0.36</v>
      </c>
      <c r="AZ37" s="144">
        <v>0.22</v>
      </c>
      <c r="BA37" s="54">
        <v>15.480577521030108</v>
      </c>
      <c r="BB37" s="54">
        <v>13.188422478969885</v>
      </c>
    </row>
    <row r="38" spans="1:54" x14ac:dyDescent="0.25">
      <c r="A38" s="3">
        <v>45211</v>
      </c>
      <c r="B38" s="77">
        <v>16825.91</v>
      </c>
      <c r="C38" s="77">
        <v>3031.60113</v>
      </c>
      <c r="D38" s="77">
        <v>241.04840000000002</v>
      </c>
      <c r="E38" s="77">
        <v>-998.72519999999997</v>
      </c>
      <c r="F38" s="77">
        <v>19.1248</v>
      </c>
      <c r="G38" s="77">
        <v>24.903600000000001</v>
      </c>
      <c r="H38">
        <v>0</v>
      </c>
      <c r="I38" s="78">
        <v>16848</v>
      </c>
      <c r="J38">
        <v>202310</v>
      </c>
      <c r="K38" s="78">
        <v>16848</v>
      </c>
      <c r="L38" s="77">
        <v>22.090000000000146</v>
      </c>
      <c r="M38" s="78">
        <v>-877</v>
      </c>
      <c r="N38" s="78">
        <v>-29.502939999999999</v>
      </c>
      <c r="O38" s="78">
        <v>707</v>
      </c>
      <c r="P38" s="78">
        <v>5.9611799999999997</v>
      </c>
      <c r="Q38" s="144">
        <v>-700.25</v>
      </c>
      <c r="R38" s="78">
        <v>3814</v>
      </c>
      <c r="S38" s="78">
        <v>-666</v>
      </c>
      <c r="T38" s="78">
        <v>7026</v>
      </c>
      <c r="U38" s="78">
        <v>62065</v>
      </c>
      <c r="V38" s="219">
        <v>-0.11320389913800048</v>
      </c>
      <c r="W38" s="78">
        <v>-6591</v>
      </c>
      <c r="X38" s="78">
        <v>-10641</v>
      </c>
      <c r="Y38" s="78">
        <v>-6261</v>
      </c>
      <c r="Z38" s="78">
        <v>-8679</v>
      </c>
      <c r="AA38" s="78">
        <v>104.64</v>
      </c>
      <c r="AB38" s="77">
        <v>106.62</v>
      </c>
      <c r="AC38" s="78">
        <v>21670</v>
      </c>
      <c r="AD38" s="104">
        <v>2.0881099999999999</v>
      </c>
      <c r="AE38" s="78">
        <v>27874</v>
      </c>
      <c r="AF38" s="104">
        <v>0.26173999999999997</v>
      </c>
      <c r="AG38" s="78">
        <v>10711</v>
      </c>
      <c r="AH38" s="104">
        <v>1.14598</v>
      </c>
      <c r="AI38" s="78">
        <v>-3770</v>
      </c>
      <c r="AJ38" s="104">
        <v>0.75960000000000005</v>
      </c>
      <c r="AK38" s="78">
        <v>17000</v>
      </c>
      <c r="AL38" s="78">
        <v>16000</v>
      </c>
      <c r="AM38" s="8">
        <v>16850</v>
      </c>
      <c r="AN38" s="78">
        <v>198</v>
      </c>
      <c r="AO38" s="78">
        <v>17100</v>
      </c>
      <c r="AP38" s="78">
        <v>15900</v>
      </c>
      <c r="AQ38" s="78">
        <v>16900</v>
      </c>
      <c r="AR38" s="78">
        <v>538</v>
      </c>
      <c r="AS38" s="78">
        <v>17000</v>
      </c>
      <c r="AT38" s="78">
        <v>16000</v>
      </c>
      <c r="AU38" s="78">
        <v>16850</v>
      </c>
      <c r="AV38" s="78">
        <v>198</v>
      </c>
      <c r="AW38" s="77">
        <v>14.1</v>
      </c>
      <c r="AX38" s="144">
        <v>0.62</v>
      </c>
      <c r="AY38" s="144">
        <v>0.36</v>
      </c>
      <c r="AZ38" s="144">
        <v>0.19</v>
      </c>
      <c r="BA38" s="54">
        <v>15.459768457334278</v>
      </c>
      <c r="BB38" s="54">
        <v>13.16623154266572</v>
      </c>
    </row>
    <row r="39" spans="1:54" x14ac:dyDescent="0.25">
      <c r="A39" s="3">
        <v>45212</v>
      </c>
      <c r="B39" s="77">
        <v>16782.57</v>
      </c>
      <c r="C39" s="77">
        <v>3049.5861300000001</v>
      </c>
      <c r="D39" s="77">
        <v>-60.851599999999998</v>
      </c>
      <c r="E39" s="77">
        <v>-1143.7458999999999</v>
      </c>
      <c r="F39" s="77">
        <v>-5.5914999999999999</v>
      </c>
      <c r="G39" s="77">
        <v>-19.0276</v>
      </c>
      <c r="H39">
        <v>0</v>
      </c>
      <c r="I39" s="78">
        <v>16770</v>
      </c>
      <c r="J39">
        <v>202310</v>
      </c>
      <c r="K39" s="78">
        <v>16770</v>
      </c>
      <c r="L39" s="77">
        <v>-12.569999999999709</v>
      </c>
      <c r="M39" s="78">
        <v>-468</v>
      </c>
      <c r="N39" s="78">
        <v>-15.526350000000001</v>
      </c>
      <c r="O39" s="78">
        <v>-6201</v>
      </c>
      <c r="P39" s="78">
        <v>-51.98912</v>
      </c>
      <c r="Q39" s="144">
        <v>-2018.25</v>
      </c>
      <c r="R39" s="78">
        <v>3718</v>
      </c>
      <c r="S39" s="78">
        <v>648</v>
      </c>
      <c r="T39" s="78">
        <v>-1850</v>
      </c>
      <c r="U39" s="78">
        <v>55296</v>
      </c>
      <c r="V39" s="219">
        <v>3.3456307870370371E-2</v>
      </c>
      <c r="W39" s="78">
        <v>-4463</v>
      </c>
      <c r="X39" s="78">
        <v>-8425</v>
      </c>
      <c r="Y39" s="78">
        <v>-5171</v>
      </c>
      <c r="Z39" s="78">
        <v>-5870</v>
      </c>
      <c r="AA39" s="78">
        <v>93.57</v>
      </c>
      <c r="AB39" s="77">
        <v>93.01</v>
      </c>
      <c r="AC39" s="78">
        <v>25910</v>
      </c>
      <c r="AD39" s="104">
        <v>1.8932500000000001</v>
      </c>
      <c r="AE39" s="78">
        <v>32146</v>
      </c>
      <c r="AF39" s="104">
        <v>0.43508999999999998</v>
      </c>
      <c r="AG39" s="78">
        <v>2949</v>
      </c>
      <c r="AH39" s="104">
        <v>0.78932000000000002</v>
      </c>
      <c r="AI39" s="78">
        <v>1794</v>
      </c>
      <c r="AJ39" s="104">
        <v>0.84136999999999995</v>
      </c>
      <c r="AK39" s="78">
        <v>17000</v>
      </c>
      <c r="AL39" s="78">
        <v>16000</v>
      </c>
      <c r="AM39" s="8">
        <v>16750</v>
      </c>
      <c r="AN39" s="78">
        <v>188</v>
      </c>
      <c r="AO39" s="78">
        <v>17200</v>
      </c>
      <c r="AP39" s="78">
        <v>16000</v>
      </c>
      <c r="AQ39" s="78">
        <v>16800</v>
      </c>
      <c r="AR39" s="78">
        <v>550</v>
      </c>
      <c r="AS39" s="78">
        <v>17000</v>
      </c>
      <c r="AT39" s="78">
        <v>16000</v>
      </c>
      <c r="AU39" s="78">
        <v>16750</v>
      </c>
      <c r="AV39" s="78">
        <v>188</v>
      </c>
      <c r="AW39" s="77">
        <v>14.63</v>
      </c>
      <c r="AX39" s="144">
        <v>0.82</v>
      </c>
      <c r="AY39" s="144">
        <v>0.48</v>
      </c>
      <c r="AZ39" s="144">
        <v>0.28000000000000003</v>
      </c>
      <c r="BA39" s="54">
        <v>15.48767697928688</v>
      </c>
      <c r="BB39" s="54">
        <v>13.210323020713117</v>
      </c>
    </row>
    <row r="40" spans="1:54" x14ac:dyDescent="0.25">
      <c r="A40" s="3">
        <v>45215</v>
      </c>
      <c r="B40" s="77">
        <v>16652.240000000002</v>
      </c>
      <c r="C40" s="77">
        <v>2407.58293</v>
      </c>
      <c r="D40" s="77">
        <v>-156.25139999999999</v>
      </c>
      <c r="E40" s="77">
        <v>-1281.6606999999999</v>
      </c>
      <c r="F40" s="77">
        <v>16.279299999999999</v>
      </c>
      <c r="G40" s="77">
        <v>-39.017099999999999</v>
      </c>
      <c r="H40">
        <v>0</v>
      </c>
      <c r="I40" s="78">
        <v>16648</v>
      </c>
      <c r="J40">
        <v>202310</v>
      </c>
      <c r="K40" s="78">
        <v>16648</v>
      </c>
      <c r="L40" s="77">
        <v>-4.2400000000016007</v>
      </c>
      <c r="M40" s="78">
        <v>-1420</v>
      </c>
      <c r="N40" s="78">
        <v>-47.229819999999997</v>
      </c>
      <c r="O40" s="78">
        <v>-11360</v>
      </c>
      <c r="P40" s="78">
        <v>-94.569829999999996</v>
      </c>
      <c r="Q40" s="144">
        <v>-4260</v>
      </c>
      <c r="R40" s="78">
        <v>3218</v>
      </c>
      <c r="S40" s="78">
        <v>523</v>
      </c>
      <c r="T40" s="78">
        <v>-10478</v>
      </c>
      <c r="U40" s="78">
        <v>54340</v>
      </c>
      <c r="V40" s="219">
        <v>0.19282296650717703</v>
      </c>
      <c r="W40" s="78">
        <v>-3926</v>
      </c>
      <c r="X40" s="78">
        <v>-7731</v>
      </c>
      <c r="Y40" s="78">
        <v>-5667</v>
      </c>
      <c r="Z40" s="78">
        <v>-7137</v>
      </c>
      <c r="AA40" s="78">
        <v>89.6</v>
      </c>
      <c r="AB40" s="77">
        <v>86.63</v>
      </c>
      <c r="AC40" s="78">
        <v>29965</v>
      </c>
      <c r="AD40" s="104">
        <v>1.43912</v>
      </c>
      <c r="AE40" s="78">
        <v>41574</v>
      </c>
      <c r="AF40" s="104">
        <v>1.0143899999999999</v>
      </c>
      <c r="AG40" s="78">
        <v>-8123</v>
      </c>
      <c r="AH40" s="104">
        <v>1.1051500000000001</v>
      </c>
      <c r="AI40" s="78">
        <v>7679</v>
      </c>
      <c r="AJ40" s="104">
        <v>0.91571000000000002</v>
      </c>
      <c r="AK40" s="78">
        <v>16900</v>
      </c>
      <c r="AL40" s="78">
        <v>16600</v>
      </c>
      <c r="AM40" s="8">
        <v>16650</v>
      </c>
      <c r="AN40" s="78">
        <v>140</v>
      </c>
      <c r="AO40" s="78">
        <v>17300</v>
      </c>
      <c r="AP40" s="78">
        <v>16000</v>
      </c>
      <c r="AQ40" s="78">
        <v>16700</v>
      </c>
      <c r="AR40" s="78">
        <v>559</v>
      </c>
      <c r="AS40" s="78">
        <v>16900</v>
      </c>
      <c r="AT40" s="78">
        <v>16600</v>
      </c>
      <c r="AU40" s="78">
        <v>16650</v>
      </c>
      <c r="AV40" s="78">
        <v>140</v>
      </c>
      <c r="AW40" s="77">
        <v>15.78</v>
      </c>
      <c r="AX40" s="144">
        <v>0.96</v>
      </c>
      <c r="AY40" s="144">
        <v>0.69</v>
      </c>
      <c r="AZ40" s="144">
        <v>0.65</v>
      </c>
      <c r="BA40" s="54">
        <v>15.72878563813096</v>
      </c>
      <c r="BB40" s="54">
        <v>13.151214361869036</v>
      </c>
    </row>
    <row r="41" spans="1:54" x14ac:dyDescent="0.25">
      <c r="A41" s="3">
        <v>45216</v>
      </c>
      <c r="B41" s="77">
        <v>16642.55</v>
      </c>
      <c r="C41" s="77">
        <v>2794.5270700000001</v>
      </c>
      <c r="D41" s="77">
        <v>-46.178199999999997</v>
      </c>
      <c r="E41" s="77">
        <v>-1517.0629000000001</v>
      </c>
      <c r="F41" s="77">
        <v>-4.8508999999999993</v>
      </c>
      <c r="G41" s="77">
        <v>-25.655700000000003</v>
      </c>
      <c r="H41">
        <v>0</v>
      </c>
      <c r="I41" s="78">
        <v>16650</v>
      </c>
      <c r="J41">
        <v>202310</v>
      </c>
      <c r="K41" s="78">
        <v>16650</v>
      </c>
      <c r="L41" s="77">
        <v>7.4500000000007276</v>
      </c>
      <c r="M41" s="78">
        <v>-1226</v>
      </c>
      <c r="N41" s="78">
        <v>-40.730139999999999</v>
      </c>
      <c r="O41" s="78">
        <v>-8863</v>
      </c>
      <c r="P41" s="78">
        <v>-73.778630000000007</v>
      </c>
      <c r="Q41" s="144">
        <v>-3441.75</v>
      </c>
      <c r="R41" s="78">
        <v>3352</v>
      </c>
      <c r="S41" s="78">
        <v>-975</v>
      </c>
      <c r="T41" s="78">
        <v>-9516</v>
      </c>
      <c r="U41" s="78">
        <v>55627</v>
      </c>
      <c r="V41" s="219">
        <v>0.17106800654358495</v>
      </c>
      <c r="W41" s="78">
        <v>-1927</v>
      </c>
      <c r="X41" s="78">
        <v>-5561</v>
      </c>
      <c r="Y41" s="78">
        <v>-2858</v>
      </c>
      <c r="Z41" s="78">
        <v>-3948</v>
      </c>
      <c r="AA41" s="78">
        <v>89.81</v>
      </c>
      <c r="AB41" s="77">
        <v>88.51</v>
      </c>
      <c r="AC41" s="78">
        <v>31513</v>
      </c>
      <c r="AD41" s="104">
        <v>1.3857200000000001</v>
      </c>
      <c r="AE41" s="78">
        <v>42296</v>
      </c>
      <c r="AF41" s="104">
        <v>0.92137000000000002</v>
      </c>
      <c r="AG41" s="78">
        <v>14076</v>
      </c>
      <c r="AH41" s="104">
        <v>1.25224</v>
      </c>
      <c r="AI41" s="78">
        <v>-5200</v>
      </c>
      <c r="AJ41" s="104">
        <v>0.63493999999999995</v>
      </c>
      <c r="AK41" s="78">
        <v>17000</v>
      </c>
      <c r="AL41" s="78">
        <v>16600</v>
      </c>
      <c r="AM41" s="8">
        <v>16650</v>
      </c>
      <c r="AN41" s="78">
        <v>82.5</v>
      </c>
      <c r="AO41" s="78">
        <v>17300</v>
      </c>
      <c r="AP41" s="78">
        <v>16400</v>
      </c>
      <c r="AQ41" s="78">
        <v>16700</v>
      </c>
      <c r="AR41" s="78">
        <v>526</v>
      </c>
      <c r="AS41" s="78">
        <v>17000</v>
      </c>
      <c r="AT41" s="78">
        <v>16600</v>
      </c>
      <c r="AU41" s="78">
        <v>16650</v>
      </c>
      <c r="AV41" s="78">
        <v>82.5</v>
      </c>
      <c r="AW41" s="77">
        <v>15.42</v>
      </c>
      <c r="AX41" s="144">
        <v>0.93</v>
      </c>
      <c r="AY41" s="144">
        <v>0.67</v>
      </c>
      <c r="AZ41" s="144">
        <v>0.48</v>
      </c>
      <c r="BA41" s="54">
        <v>15.837059537746049</v>
      </c>
      <c r="BB41" s="54">
        <v>13.21394046225395</v>
      </c>
    </row>
    <row r="42" spans="1:54" x14ac:dyDescent="0.25">
      <c r="A42" s="3">
        <v>45217</v>
      </c>
      <c r="B42" s="77">
        <v>16440.91</v>
      </c>
      <c r="C42" s="77">
        <v>3611.0790099999999</v>
      </c>
      <c r="D42" s="77">
        <v>-86.172299999999993</v>
      </c>
      <c r="E42" s="77">
        <v>-1687.6316999999999</v>
      </c>
      <c r="F42" s="77">
        <v>-29.211199999999998</v>
      </c>
      <c r="G42" s="77">
        <v>-76.860399999999998</v>
      </c>
      <c r="H42" t="s">
        <v>2159</v>
      </c>
      <c r="I42" s="78">
        <v>16426</v>
      </c>
      <c r="J42">
        <v>202311</v>
      </c>
      <c r="K42" s="78">
        <v>16468</v>
      </c>
      <c r="L42" s="77">
        <v>27.090000000000146</v>
      </c>
      <c r="M42" s="78">
        <v>-8166</v>
      </c>
      <c r="N42" s="78">
        <v>-268.95487000000003</v>
      </c>
      <c r="O42" s="78">
        <v>-4306</v>
      </c>
      <c r="P42" s="78">
        <v>-35.454639999999998</v>
      </c>
      <c r="Q42" s="144">
        <v>-9242.5</v>
      </c>
      <c r="R42" s="78">
        <v>1377</v>
      </c>
      <c r="S42" s="78">
        <v>-1614</v>
      </c>
      <c r="T42" s="78">
        <v>-14134</v>
      </c>
      <c r="U42" s="78">
        <v>47570</v>
      </c>
      <c r="V42" s="219">
        <v>0.29712003363464368</v>
      </c>
      <c r="W42" s="78">
        <v>-7680</v>
      </c>
      <c r="X42" s="78">
        <v>-7680</v>
      </c>
      <c r="Y42" s="78">
        <v>-6769</v>
      </c>
      <c r="Z42" s="78">
        <v>-5351</v>
      </c>
      <c r="AA42" s="78">
        <v>98.76</v>
      </c>
      <c r="AB42" s="77">
        <v>92.91</v>
      </c>
      <c r="AC42" s="78">
        <v>14802</v>
      </c>
      <c r="AD42" s="104">
        <v>0.40286</v>
      </c>
      <c r="AE42" s="78">
        <v>21543</v>
      </c>
      <c r="AF42" s="104">
        <v>1.6125499999999999</v>
      </c>
      <c r="AG42" s="78">
        <v>4625</v>
      </c>
      <c r="AH42" s="104">
        <v>1.63676</v>
      </c>
      <c r="AI42" s="78">
        <v>6043</v>
      </c>
      <c r="AJ42" s="104">
        <v>0.36254999999999998</v>
      </c>
      <c r="AK42" s="78">
        <v>17000</v>
      </c>
      <c r="AL42" s="78">
        <v>16000</v>
      </c>
      <c r="AM42" s="8">
        <v>16500</v>
      </c>
      <c r="AN42" s="78">
        <v>537</v>
      </c>
      <c r="AO42" s="78">
        <v>16800</v>
      </c>
      <c r="AP42" s="78">
        <v>12000</v>
      </c>
      <c r="AQ42" s="78">
        <v>16500</v>
      </c>
      <c r="AR42" s="78">
        <v>804</v>
      </c>
      <c r="AS42" s="78">
        <v>16700</v>
      </c>
      <c r="AT42" s="78">
        <v>16550</v>
      </c>
      <c r="AU42" s="78">
        <v>16450</v>
      </c>
      <c r="AV42" s="78">
        <v>269</v>
      </c>
      <c r="AW42" s="77">
        <v>15.86</v>
      </c>
      <c r="AX42" s="144">
        <v>0.96</v>
      </c>
      <c r="AY42" s="144">
        <v>0.71</v>
      </c>
      <c r="AZ42" s="144">
        <v>0.67</v>
      </c>
      <c r="BA42" s="54">
        <v>15.970858404293876</v>
      </c>
      <c r="BB42" s="54">
        <v>13.330141595706122</v>
      </c>
    </row>
    <row r="43" spans="1:54" x14ac:dyDescent="0.25">
      <c r="A43" s="3">
        <v>45218</v>
      </c>
      <c r="B43" s="77">
        <v>16452.73</v>
      </c>
      <c r="C43" s="77">
        <v>2580.21279</v>
      </c>
      <c r="D43" s="77">
        <v>-131.20500000000001</v>
      </c>
      <c r="E43" s="77">
        <v>-1562.5567000000001</v>
      </c>
      <c r="F43" s="77">
        <v>27.8064</v>
      </c>
      <c r="G43" s="77">
        <v>-4.9082999999999997</v>
      </c>
      <c r="H43">
        <v>0</v>
      </c>
      <c r="I43" s="78">
        <v>16458</v>
      </c>
      <c r="J43">
        <v>202311</v>
      </c>
      <c r="K43" s="78">
        <v>16458</v>
      </c>
      <c r="L43" s="77">
        <v>5.2700000000004366</v>
      </c>
      <c r="M43" s="78">
        <v>-5306</v>
      </c>
      <c r="N43" s="78">
        <v>-174.68348</v>
      </c>
      <c r="O43" s="78">
        <v>-2048</v>
      </c>
      <c r="P43" s="78">
        <v>-16.85493</v>
      </c>
      <c r="Q43" s="144">
        <v>-5818</v>
      </c>
      <c r="R43" s="78">
        <v>1606</v>
      </c>
      <c r="S43" s="78">
        <v>-2379</v>
      </c>
      <c r="T43" s="78">
        <v>-12038</v>
      </c>
      <c r="U43" s="78">
        <v>54841</v>
      </c>
      <c r="V43" s="219">
        <v>0.21950730293028939</v>
      </c>
      <c r="W43" s="78">
        <v>-6535</v>
      </c>
      <c r="X43" s="78">
        <v>-6535</v>
      </c>
      <c r="Y43" s="78">
        <v>-6445</v>
      </c>
      <c r="Z43" s="78">
        <v>-1099</v>
      </c>
      <c r="AA43" s="78">
        <v>93.97</v>
      </c>
      <c r="AB43" s="77">
        <v>93.27</v>
      </c>
      <c r="AC43" s="78">
        <v>16767</v>
      </c>
      <c r="AD43" s="104">
        <v>0.48470999999999997</v>
      </c>
      <c r="AE43" s="78">
        <v>24440</v>
      </c>
      <c r="AF43" s="104">
        <v>1.70939</v>
      </c>
      <c r="AG43" s="78">
        <v>16183</v>
      </c>
      <c r="AH43" s="104">
        <v>1.6938</v>
      </c>
      <c r="AI43" s="78">
        <v>5485</v>
      </c>
      <c r="AJ43" s="104">
        <v>0.24138999999999999</v>
      </c>
      <c r="AK43" s="78">
        <v>17300</v>
      </c>
      <c r="AL43" s="78">
        <v>16000</v>
      </c>
      <c r="AM43" s="8">
        <v>16500</v>
      </c>
      <c r="AN43" s="78">
        <v>532</v>
      </c>
      <c r="AO43" s="78">
        <v>21000</v>
      </c>
      <c r="AP43" s="78">
        <v>12000</v>
      </c>
      <c r="AQ43" s="78">
        <v>16500</v>
      </c>
      <c r="AR43" s="78">
        <v>814</v>
      </c>
      <c r="AS43" s="78">
        <v>16800</v>
      </c>
      <c r="AT43" s="78">
        <v>16200</v>
      </c>
      <c r="AU43" s="78">
        <v>16450</v>
      </c>
      <c r="AV43" s="78">
        <v>255</v>
      </c>
      <c r="AW43" s="77">
        <v>16.03</v>
      </c>
      <c r="AX43" s="144">
        <v>1</v>
      </c>
      <c r="AY43" s="144">
        <v>0.75</v>
      </c>
      <c r="AZ43" s="144">
        <v>0.78</v>
      </c>
      <c r="BA43" s="54">
        <v>16.173683159605378</v>
      </c>
      <c r="BB43" s="54">
        <v>13.324316840394625</v>
      </c>
    </row>
    <row r="44" spans="1:54" x14ac:dyDescent="0.25">
      <c r="A44" s="3">
        <v>45219</v>
      </c>
      <c r="B44" s="77">
        <v>16440.72</v>
      </c>
      <c r="C44" s="77">
        <v>2839.5095099999999</v>
      </c>
      <c r="D44" s="77">
        <v>-73.033100000000005</v>
      </c>
      <c r="E44" s="77">
        <v>-1508.2293</v>
      </c>
      <c r="F44" s="77">
        <v>30.651599999999998</v>
      </c>
      <c r="G44" s="77">
        <v>-60.338799999999999</v>
      </c>
      <c r="H44">
        <v>0</v>
      </c>
      <c r="I44" s="78">
        <v>16413</v>
      </c>
      <c r="J44">
        <v>202311</v>
      </c>
      <c r="K44" s="78">
        <v>16413</v>
      </c>
      <c r="L44" s="77">
        <v>-27.720000000001164</v>
      </c>
      <c r="M44" s="78">
        <v>-4579</v>
      </c>
      <c r="N44" s="78">
        <v>-150.32012</v>
      </c>
      <c r="O44" s="78">
        <v>-3356</v>
      </c>
      <c r="P44" s="78">
        <v>-27.542390000000001</v>
      </c>
      <c r="Q44" s="144">
        <v>-5418</v>
      </c>
      <c r="R44" s="78">
        <v>1847</v>
      </c>
      <c r="S44" s="78">
        <v>-2483</v>
      </c>
      <c r="T44" s="78">
        <v>-13382</v>
      </c>
      <c r="U44" s="78">
        <v>56884</v>
      </c>
      <c r="V44" s="219">
        <v>0.23525068560579424</v>
      </c>
      <c r="W44" s="78">
        <v>-5431</v>
      </c>
      <c r="X44" s="78">
        <v>-4461</v>
      </c>
      <c r="Y44" s="78">
        <v>-4393</v>
      </c>
      <c r="Z44" s="78">
        <v>-587</v>
      </c>
      <c r="AA44" s="78">
        <v>91.9</v>
      </c>
      <c r="AB44" s="77">
        <v>100.67</v>
      </c>
      <c r="AC44" s="78">
        <v>16947</v>
      </c>
      <c r="AD44" s="104">
        <v>0.43952999999999998</v>
      </c>
      <c r="AE44" s="78">
        <v>28345</v>
      </c>
      <c r="AF44" s="104">
        <v>2.0801099999999999</v>
      </c>
      <c r="AG44" s="78">
        <v>19584</v>
      </c>
      <c r="AH44" s="104">
        <v>1.72644</v>
      </c>
      <c r="AI44" s="78">
        <v>13205</v>
      </c>
      <c r="AJ44" s="104">
        <v>0.28228999999999999</v>
      </c>
      <c r="AK44" s="78">
        <v>17300</v>
      </c>
      <c r="AL44" s="78">
        <v>16000</v>
      </c>
      <c r="AM44" s="8">
        <v>16400</v>
      </c>
      <c r="AN44" s="78">
        <v>542</v>
      </c>
      <c r="AO44" s="78">
        <v>21000</v>
      </c>
      <c r="AP44" s="78">
        <v>12000</v>
      </c>
      <c r="AQ44" s="78">
        <v>16400</v>
      </c>
      <c r="AR44" s="78">
        <v>813</v>
      </c>
      <c r="AS44" s="78">
        <v>16600</v>
      </c>
      <c r="AT44" s="78">
        <v>16200</v>
      </c>
      <c r="AU44" s="78">
        <v>16400</v>
      </c>
      <c r="AV44" s="78">
        <v>209</v>
      </c>
      <c r="AW44" s="77">
        <v>16.5</v>
      </c>
      <c r="AX44" s="144">
        <v>1</v>
      </c>
      <c r="AY44" s="144">
        <v>0.91</v>
      </c>
      <c r="AZ44" s="144">
        <v>0.92</v>
      </c>
      <c r="BA44" s="54">
        <v>16.451712397671411</v>
      </c>
      <c r="BB44" s="54">
        <v>13.297287602328577</v>
      </c>
    </row>
    <row r="45" spans="1:54" x14ac:dyDescent="0.25">
      <c r="A45" s="3">
        <v>45222</v>
      </c>
      <c r="B45" s="77">
        <v>16251.36</v>
      </c>
      <c r="C45" s="77">
        <v>2174.2548999999999</v>
      </c>
      <c r="D45" s="77">
        <v>-141.87719999999999</v>
      </c>
      <c r="E45" s="77">
        <v>-1467.9442999999999</v>
      </c>
      <c r="F45" s="77">
        <v>3.3906000000000001</v>
      </c>
      <c r="G45" s="77">
        <v>-52.200699999999998</v>
      </c>
      <c r="H45">
        <v>0</v>
      </c>
      <c r="I45" s="78">
        <v>16254</v>
      </c>
      <c r="J45">
        <v>202311</v>
      </c>
      <c r="K45" s="78">
        <v>16254</v>
      </c>
      <c r="L45" s="77">
        <v>2.6399999999994179</v>
      </c>
      <c r="M45" s="78">
        <v>-10479</v>
      </c>
      <c r="N45" s="78">
        <v>-340.70107000000002</v>
      </c>
      <c r="O45" s="78">
        <v>-10229</v>
      </c>
      <c r="P45" s="78">
        <v>-83.141959999999997</v>
      </c>
      <c r="Q45" s="144">
        <v>-13036.25</v>
      </c>
      <c r="R45" s="78">
        <v>1889</v>
      </c>
      <c r="S45" s="78">
        <v>-2331</v>
      </c>
      <c r="T45" s="78">
        <v>-21297</v>
      </c>
      <c r="U45" s="78">
        <v>68976</v>
      </c>
      <c r="V45" s="219">
        <v>0.30875956854558106</v>
      </c>
      <c r="W45" s="78">
        <v>-7967</v>
      </c>
      <c r="X45" s="78">
        <v>-6383</v>
      </c>
      <c r="Y45" s="78">
        <v>-8223</v>
      </c>
      <c r="Z45" s="78">
        <v>-4817</v>
      </c>
      <c r="AA45" s="78">
        <v>76.760000000000005</v>
      </c>
      <c r="AB45" s="77">
        <v>94.59</v>
      </c>
      <c r="AC45" s="78">
        <v>19593</v>
      </c>
      <c r="AD45" s="104">
        <v>0.28320000000000001</v>
      </c>
      <c r="AE45" s="78">
        <v>30824</v>
      </c>
      <c r="AF45" s="104">
        <v>2.6078999999999999</v>
      </c>
      <c r="AG45" s="78">
        <v>5487</v>
      </c>
      <c r="AH45" s="104">
        <v>1.5404</v>
      </c>
      <c r="AI45" s="78">
        <v>14485</v>
      </c>
      <c r="AJ45" s="104">
        <v>0.10765</v>
      </c>
      <c r="AK45" s="78">
        <v>17000</v>
      </c>
      <c r="AL45" s="78">
        <v>15500</v>
      </c>
      <c r="AM45" s="8">
        <v>16300</v>
      </c>
      <c r="AN45" s="78">
        <v>522</v>
      </c>
      <c r="AO45" s="78">
        <v>21000</v>
      </c>
      <c r="AP45" s="78">
        <v>12000</v>
      </c>
      <c r="AQ45" s="78">
        <v>16300</v>
      </c>
      <c r="AR45" s="78">
        <v>818</v>
      </c>
      <c r="AS45" s="78">
        <v>16600</v>
      </c>
      <c r="AT45" s="78">
        <v>16000</v>
      </c>
      <c r="AU45" s="78">
        <v>16250</v>
      </c>
      <c r="AV45" s="78">
        <v>166</v>
      </c>
      <c r="AW45" s="77">
        <v>17.14</v>
      </c>
      <c r="AX45" s="144">
        <v>1</v>
      </c>
      <c r="AY45" s="144">
        <v>0.97</v>
      </c>
      <c r="AZ45" s="144">
        <v>0.98</v>
      </c>
      <c r="BA45" s="54">
        <v>16.848307416595262</v>
      </c>
      <c r="BB45" s="54">
        <v>13.21569258340474</v>
      </c>
    </row>
    <row r="46" spans="1:54" x14ac:dyDescent="0.25">
      <c r="A46" s="3">
        <v>45223</v>
      </c>
      <c r="B46" s="77">
        <v>16309.76</v>
      </c>
      <c r="C46" s="77">
        <v>2359.2372399999999</v>
      </c>
      <c r="D46" s="77">
        <v>-132.11879999999999</v>
      </c>
      <c r="E46" s="77">
        <v>-1260.1010999999999</v>
      </c>
      <c r="F46" s="77">
        <v>31.869899999999998</v>
      </c>
      <c r="G46" s="77">
        <v>-10.316600000000001</v>
      </c>
      <c r="H46">
        <v>0</v>
      </c>
      <c r="I46" s="78">
        <v>16335</v>
      </c>
      <c r="J46">
        <v>202311</v>
      </c>
      <c r="K46" s="78">
        <v>16335</v>
      </c>
      <c r="L46" s="77">
        <v>25.239999999999782</v>
      </c>
      <c r="M46" s="78">
        <v>-11897</v>
      </c>
      <c r="N46" s="78">
        <v>-388.63184999999999</v>
      </c>
      <c r="O46" s="78">
        <v>-4995</v>
      </c>
      <c r="P46" s="78">
        <v>-40.790730000000003</v>
      </c>
      <c r="Q46" s="144">
        <v>-13145.75</v>
      </c>
      <c r="R46" s="78">
        <v>2394</v>
      </c>
      <c r="S46" s="78">
        <v>-2401</v>
      </c>
      <c r="T46" s="78">
        <v>-15057</v>
      </c>
      <c r="U46" s="78">
        <v>61820</v>
      </c>
      <c r="V46" s="219">
        <v>0.2435619540601747</v>
      </c>
      <c r="W46" s="78">
        <v>-8909</v>
      </c>
      <c r="X46" s="78">
        <v>-7295</v>
      </c>
      <c r="Y46" s="78">
        <v>-9998</v>
      </c>
      <c r="Z46" s="78">
        <v>-8258</v>
      </c>
      <c r="AA46" s="78">
        <v>94.16</v>
      </c>
      <c r="AB46" s="77">
        <v>98.96</v>
      </c>
      <c r="AC46" s="78">
        <v>18829</v>
      </c>
      <c r="AD46" s="104">
        <v>0.27348</v>
      </c>
      <c r="AE46" s="78">
        <v>32172</v>
      </c>
      <c r="AF46" s="104">
        <v>2.13822</v>
      </c>
      <c r="AG46" s="78">
        <v>13194</v>
      </c>
      <c r="AH46" s="104">
        <v>1.8503099999999999</v>
      </c>
      <c r="AI46" s="78">
        <v>11653</v>
      </c>
      <c r="AJ46" s="104">
        <v>0.28954000000000002</v>
      </c>
      <c r="AK46" s="78">
        <v>17000</v>
      </c>
      <c r="AL46" s="78">
        <v>15500</v>
      </c>
      <c r="AM46" s="8">
        <v>16300</v>
      </c>
      <c r="AN46" s="78">
        <v>492</v>
      </c>
      <c r="AO46" s="78">
        <v>21000</v>
      </c>
      <c r="AP46" s="78">
        <v>12000</v>
      </c>
      <c r="AQ46" s="78">
        <v>16300</v>
      </c>
      <c r="AR46" s="78">
        <v>778</v>
      </c>
      <c r="AS46" s="78">
        <v>16400</v>
      </c>
      <c r="AT46" s="78">
        <v>16000</v>
      </c>
      <c r="AU46" s="78">
        <v>16300</v>
      </c>
      <c r="AV46" s="78">
        <v>103.5</v>
      </c>
      <c r="AW46" s="77">
        <v>16.62</v>
      </c>
      <c r="AX46" s="144">
        <v>0.96</v>
      </c>
      <c r="AY46" s="144">
        <v>0.91</v>
      </c>
      <c r="AZ46" s="144">
        <v>0.91</v>
      </c>
      <c r="BA46" s="54">
        <v>17.068937697978061</v>
      </c>
      <c r="BB46" s="54">
        <v>13.184062302021935</v>
      </c>
    </row>
    <row r="47" spans="1:54" x14ac:dyDescent="0.25">
      <c r="A47" s="3">
        <v>45224</v>
      </c>
      <c r="B47" s="77">
        <v>16358.89</v>
      </c>
      <c r="C47" s="77">
        <v>2397.9372100000001</v>
      </c>
      <c r="D47" s="77">
        <v>-75.002499999999998</v>
      </c>
      <c r="E47" s="77">
        <v>-1186.7230000000002</v>
      </c>
      <c r="F47" s="77">
        <v>54.626499999999993</v>
      </c>
      <c r="G47" s="77">
        <v>0.2555</v>
      </c>
      <c r="H47" t="s">
        <v>2160</v>
      </c>
      <c r="I47" s="78">
        <v>16358</v>
      </c>
      <c r="J47">
        <v>202311</v>
      </c>
      <c r="K47" s="78">
        <v>16358</v>
      </c>
      <c r="L47" s="77">
        <v>-0.88999999999941792</v>
      </c>
      <c r="M47" s="78">
        <v>-8177</v>
      </c>
      <c r="N47" s="78">
        <v>-267.52215999999999</v>
      </c>
      <c r="O47" s="78">
        <v>-738</v>
      </c>
      <c r="P47" s="78">
        <v>-6.0359100000000003</v>
      </c>
      <c r="Q47" s="144">
        <v>-8361.5</v>
      </c>
      <c r="R47" s="78">
        <v>2594</v>
      </c>
      <c r="S47" s="78">
        <v>-2514</v>
      </c>
      <c r="T47" s="78">
        <v>-9511</v>
      </c>
      <c r="U47" s="78">
        <v>59765</v>
      </c>
      <c r="V47" s="219">
        <v>0.15913996486237764</v>
      </c>
      <c r="W47" s="78">
        <v>-7296</v>
      </c>
      <c r="X47" s="78">
        <v>-5926</v>
      </c>
      <c r="Y47" s="78">
        <v>-7374</v>
      </c>
      <c r="Z47" s="78">
        <v>-4342</v>
      </c>
      <c r="AA47" s="78">
        <v>114.98</v>
      </c>
      <c r="AB47" s="77">
        <v>103.89</v>
      </c>
      <c r="AC47" s="78">
        <v>17228</v>
      </c>
      <c r="AD47" s="104">
        <v>0.28512999999999999</v>
      </c>
      <c r="AE47" s="78">
        <v>31770</v>
      </c>
      <c r="AF47" s="104">
        <v>1.7020200000000001</v>
      </c>
      <c r="AG47" s="78">
        <v>16181</v>
      </c>
      <c r="AH47" s="104">
        <v>1.9971699999999999</v>
      </c>
      <c r="AI47" s="78">
        <v>2278</v>
      </c>
      <c r="AJ47" s="104">
        <v>0.56125000000000003</v>
      </c>
      <c r="AK47" s="78">
        <v>17000</v>
      </c>
      <c r="AL47" s="78">
        <v>14200</v>
      </c>
      <c r="AM47" s="8">
        <v>16400</v>
      </c>
      <c r="AN47" s="78">
        <v>445</v>
      </c>
      <c r="AO47" s="78">
        <v>21000</v>
      </c>
      <c r="AP47" s="78">
        <v>12000</v>
      </c>
      <c r="AQ47" s="78">
        <v>16400</v>
      </c>
      <c r="AR47" s="78">
        <v>736</v>
      </c>
      <c r="AS47" s="78">
        <v>16800</v>
      </c>
      <c r="AT47" s="78">
        <v>16000</v>
      </c>
      <c r="AU47" s="78">
        <v>16350</v>
      </c>
      <c r="AV47" s="78">
        <v>254</v>
      </c>
      <c r="AW47" s="77">
        <v>16.39</v>
      </c>
      <c r="AX47" s="144">
        <v>0.89</v>
      </c>
      <c r="AY47" s="144">
        <v>0.83</v>
      </c>
      <c r="AZ47" s="144">
        <v>0.85</v>
      </c>
      <c r="BA47" s="54">
        <v>17.219386908611433</v>
      </c>
      <c r="BB47" s="54">
        <v>13.217613091388561</v>
      </c>
    </row>
    <row r="48" spans="1:54" x14ac:dyDescent="0.25">
      <c r="A48" s="3">
        <v>45225</v>
      </c>
      <c r="B48" s="77">
        <v>16073.74</v>
      </c>
      <c r="C48" s="77">
        <v>2442.0194900000001</v>
      </c>
      <c r="D48" s="77">
        <v>-286.88279999999997</v>
      </c>
      <c r="E48" s="77">
        <v>-1442.6428000000001</v>
      </c>
      <c r="F48" s="77">
        <v>19.5441</v>
      </c>
      <c r="G48" s="77">
        <v>-119.2191</v>
      </c>
      <c r="H48">
        <v>0</v>
      </c>
      <c r="I48" s="78">
        <v>16069</v>
      </c>
      <c r="J48">
        <v>202311</v>
      </c>
      <c r="K48" s="78">
        <v>16069</v>
      </c>
      <c r="L48" s="77">
        <v>-4.7399999999997817</v>
      </c>
      <c r="M48" s="78">
        <v>-12384</v>
      </c>
      <c r="N48" s="78">
        <v>-397.93356999999997</v>
      </c>
      <c r="O48" s="78">
        <v>-15481</v>
      </c>
      <c r="P48" s="78">
        <v>-124.35980000000001</v>
      </c>
      <c r="Q48" s="144">
        <v>-16254.25</v>
      </c>
      <c r="R48" s="78">
        <v>2184</v>
      </c>
      <c r="S48" s="78">
        <v>-1955</v>
      </c>
      <c r="T48" s="78">
        <v>-24192</v>
      </c>
      <c r="U48" s="78">
        <v>77489</v>
      </c>
      <c r="V48" s="219">
        <v>0.312199150847217</v>
      </c>
      <c r="W48" s="78">
        <v>-7179</v>
      </c>
      <c r="X48" s="78">
        <v>-5874</v>
      </c>
      <c r="Y48" s="78">
        <v>-9923</v>
      </c>
      <c r="Z48" s="78">
        <v>-6798</v>
      </c>
      <c r="AA48" s="78">
        <v>88.06</v>
      </c>
      <c r="AB48" s="77">
        <v>90.32</v>
      </c>
      <c r="AC48" s="78">
        <v>18776</v>
      </c>
      <c r="AD48" s="104">
        <v>0.43697000000000003</v>
      </c>
      <c r="AE48" s="78">
        <v>36129</v>
      </c>
      <c r="AF48" s="104">
        <v>3.2431100000000002</v>
      </c>
      <c r="AG48" s="78">
        <v>8496</v>
      </c>
      <c r="AH48" s="104">
        <v>1.2634099999999999</v>
      </c>
      <c r="AI48" s="78">
        <v>6144</v>
      </c>
      <c r="AJ48" s="104">
        <v>0.16264000000000001</v>
      </c>
      <c r="AK48" s="78">
        <v>17000</v>
      </c>
      <c r="AL48" s="78">
        <v>14200</v>
      </c>
      <c r="AM48" s="8">
        <v>16100</v>
      </c>
      <c r="AN48" s="78">
        <v>479</v>
      </c>
      <c r="AO48" s="78">
        <v>17300</v>
      </c>
      <c r="AP48" s="78">
        <v>12000</v>
      </c>
      <c r="AQ48" s="78">
        <v>16100</v>
      </c>
      <c r="AR48" s="78">
        <v>764</v>
      </c>
      <c r="AS48" s="78">
        <v>16500</v>
      </c>
      <c r="AT48" s="78">
        <v>15700</v>
      </c>
      <c r="AU48" s="78">
        <v>16050</v>
      </c>
      <c r="AV48" s="78">
        <v>269</v>
      </c>
      <c r="AW48" s="77">
        <v>16.97</v>
      </c>
      <c r="AX48" s="144">
        <v>0.96</v>
      </c>
      <c r="AY48" s="144">
        <v>0.97</v>
      </c>
      <c r="AZ48" s="144">
        <v>0.97</v>
      </c>
      <c r="BA48" s="54">
        <v>17.432260392849887</v>
      </c>
      <c r="BB48" s="54">
        <v>13.295739607150111</v>
      </c>
    </row>
    <row r="49" spans="1:54" x14ac:dyDescent="0.25">
      <c r="A49" s="3">
        <v>45226</v>
      </c>
      <c r="B49" s="77">
        <v>16134.61</v>
      </c>
      <c r="C49" s="77">
        <v>2167.3450499999999</v>
      </c>
      <c r="D49" s="77">
        <v>-89.878799999999998</v>
      </c>
      <c r="E49" s="77">
        <v>-1300.9814999999999</v>
      </c>
      <c r="F49" s="77">
        <v>26.270799999999998</v>
      </c>
      <c r="G49" s="77">
        <v>-19.392199999999999</v>
      </c>
      <c r="H49">
        <v>0</v>
      </c>
      <c r="I49" s="78">
        <v>16151</v>
      </c>
      <c r="J49">
        <v>202311</v>
      </c>
      <c r="K49" s="78">
        <v>16151</v>
      </c>
      <c r="L49" s="77">
        <v>16.389999999999418</v>
      </c>
      <c r="M49" s="78">
        <v>-9142</v>
      </c>
      <c r="N49" s="78">
        <v>-295.32589999999999</v>
      </c>
      <c r="O49" s="78">
        <v>-3128</v>
      </c>
      <c r="P49" s="78">
        <v>-25.261700000000001</v>
      </c>
      <c r="Q49" s="144">
        <v>-9924</v>
      </c>
      <c r="R49" s="78">
        <v>2343</v>
      </c>
      <c r="S49" s="78">
        <v>-1724</v>
      </c>
      <c r="T49" s="78">
        <v>-10796</v>
      </c>
      <c r="U49" s="78">
        <v>67064</v>
      </c>
      <c r="V49" s="219">
        <v>0.16098055588691398</v>
      </c>
      <c r="W49" s="78">
        <v>-3902</v>
      </c>
      <c r="X49" s="78">
        <v>-4002</v>
      </c>
      <c r="Y49" s="78">
        <v>-4794</v>
      </c>
      <c r="Z49" s="78">
        <v>-1022</v>
      </c>
      <c r="AA49" s="78">
        <v>105.1</v>
      </c>
      <c r="AB49" s="77">
        <v>102.99</v>
      </c>
      <c r="AC49" s="78">
        <v>18011</v>
      </c>
      <c r="AD49" s="104">
        <v>0.40329999999999999</v>
      </c>
      <c r="AE49" s="78">
        <v>38171</v>
      </c>
      <c r="AF49" s="104">
        <v>2.6549800000000001</v>
      </c>
      <c r="AG49" s="78">
        <v>24040</v>
      </c>
      <c r="AH49" s="104">
        <v>1.62042</v>
      </c>
      <c r="AI49" s="78">
        <v>769</v>
      </c>
      <c r="AJ49" s="104">
        <v>-0.13278999999999999</v>
      </c>
      <c r="AK49" s="78">
        <v>17000</v>
      </c>
      <c r="AL49" s="78">
        <v>14200</v>
      </c>
      <c r="AM49" s="8">
        <v>16200</v>
      </c>
      <c r="AN49" s="78">
        <v>437</v>
      </c>
      <c r="AO49" s="78">
        <v>21000</v>
      </c>
      <c r="AP49" s="78">
        <v>12000</v>
      </c>
      <c r="AQ49" s="78">
        <v>16100</v>
      </c>
      <c r="AR49" s="78">
        <v>760</v>
      </c>
      <c r="AS49" s="78">
        <v>16400</v>
      </c>
      <c r="AT49" s="78">
        <v>15700</v>
      </c>
      <c r="AU49" s="78">
        <v>16150</v>
      </c>
      <c r="AV49" s="78">
        <v>218</v>
      </c>
      <c r="AW49" s="77">
        <v>16.36</v>
      </c>
      <c r="AX49" s="144">
        <v>0.82</v>
      </c>
      <c r="AY49" s="144">
        <v>0.81</v>
      </c>
      <c r="AZ49" s="144">
        <v>0.82</v>
      </c>
      <c r="BA49" s="54">
        <v>17.482221694259326</v>
      </c>
      <c r="BB49" s="54">
        <v>13.489778305740673</v>
      </c>
    </row>
    <row r="50" spans="1:54" x14ac:dyDescent="0.25">
      <c r="A50" s="3">
        <v>45229</v>
      </c>
      <c r="B50" s="77">
        <v>16149.68</v>
      </c>
      <c r="C50" s="77">
        <v>2189.4135007300001</v>
      </c>
      <c r="D50" s="77">
        <v>-67.662411180000007</v>
      </c>
      <c r="E50" s="77">
        <v>-1353.5610111799999</v>
      </c>
      <c r="F50" s="77">
        <v>38.069032129999997</v>
      </c>
      <c r="G50" s="77">
        <v>-11.900509619999999</v>
      </c>
      <c r="H50">
        <v>0</v>
      </c>
      <c r="I50" s="78">
        <v>16157</v>
      </c>
      <c r="J50">
        <v>202311</v>
      </c>
      <c r="K50" s="78">
        <v>16157</v>
      </c>
      <c r="L50" s="77">
        <v>7.319999999999709</v>
      </c>
      <c r="M50" s="78">
        <v>-12483</v>
      </c>
      <c r="N50" s="78">
        <v>-403.46919000000003</v>
      </c>
      <c r="O50" s="78">
        <v>-4320</v>
      </c>
      <c r="P50" s="78">
        <v>-34.906280000000002</v>
      </c>
      <c r="Q50" s="144">
        <v>-13563</v>
      </c>
      <c r="R50" s="78">
        <v>2386</v>
      </c>
      <c r="S50" s="78">
        <v>-1304</v>
      </c>
      <c r="T50" s="78">
        <v>-10881</v>
      </c>
      <c r="U50" s="78">
        <v>64644</v>
      </c>
      <c r="V50" s="219">
        <v>0.16832188602190459</v>
      </c>
      <c r="W50" s="78">
        <v>-9040</v>
      </c>
      <c r="X50" s="78">
        <v>-9001</v>
      </c>
      <c r="Y50" s="78">
        <v>-8859</v>
      </c>
      <c r="Z50" s="78">
        <v>-5356</v>
      </c>
      <c r="AA50" s="78">
        <v>97.62</v>
      </c>
      <c r="AB50" s="77">
        <v>96.68</v>
      </c>
      <c r="AC50" s="78">
        <v>21567</v>
      </c>
      <c r="AD50" s="104">
        <v>0.40655999999999998</v>
      </c>
      <c r="AE50" s="78">
        <v>43673</v>
      </c>
      <c r="AF50" s="104">
        <v>2.5488400000000002</v>
      </c>
      <c r="AG50" s="78">
        <v>16287</v>
      </c>
      <c r="AH50" s="104">
        <v>1.52355</v>
      </c>
      <c r="AI50" s="78">
        <v>14881</v>
      </c>
      <c r="AJ50" s="104">
        <v>0.16322</v>
      </c>
      <c r="AK50" s="78">
        <v>17000</v>
      </c>
      <c r="AL50" s="78">
        <v>15500</v>
      </c>
      <c r="AM50" s="8">
        <v>16200</v>
      </c>
      <c r="AN50" s="78">
        <v>402</v>
      </c>
      <c r="AO50" s="78">
        <v>21000</v>
      </c>
      <c r="AP50" s="78">
        <v>12000</v>
      </c>
      <c r="AQ50" s="78">
        <v>16200</v>
      </c>
      <c r="AR50" s="78">
        <v>713</v>
      </c>
      <c r="AS50" s="78">
        <v>16350</v>
      </c>
      <c r="AT50" s="78">
        <v>16000</v>
      </c>
      <c r="AU50" s="78">
        <v>16150</v>
      </c>
      <c r="AV50" s="78">
        <v>149</v>
      </c>
      <c r="AW50" s="77">
        <v>16.920000000000002</v>
      </c>
      <c r="AX50" s="144">
        <v>0.93</v>
      </c>
      <c r="AY50" s="144">
        <v>0.95</v>
      </c>
      <c r="AZ50" s="144">
        <v>0.96</v>
      </c>
      <c r="BA50" s="54">
        <v>17.651928000712008</v>
      </c>
      <c r="BB50" s="54">
        <v>13.549071999287994</v>
      </c>
    </row>
    <row r="51" spans="1:54" x14ac:dyDescent="0.25">
      <c r="A51" s="3">
        <v>45230</v>
      </c>
      <c r="B51" s="77">
        <v>16001.27</v>
      </c>
      <c r="C51" s="77">
        <v>2743.6110789999998</v>
      </c>
      <c r="D51" s="77">
        <v>-172.96408829000001</v>
      </c>
      <c r="E51" s="77">
        <v>-1449.18159947</v>
      </c>
      <c r="F51" s="77">
        <v>46.898353399999998</v>
      </c>
      <c r="G51" s="77">
        <v>-57.81568704</v>
      </c>
      <c r="H51">
        <v>0</v>
      </c>
      <c r="I51" s="78">
        <v>15994</v>
      </c>
      <c r="J51">
        <v>202311</v>
      </c>
      <c r="K51" s="78">
        <v>15994</v>
      </c>
      <c r="L51" s="77">
        <v>-7.2700000000004366</v>
      </c>
      <c r="M51" s="78">
        <v>-15297</v>
      </c>
      <c r="N51" s="78">
        <v>-489.43308999999999</v>
      </c>
      <c r="O51" s="78">
        <v>-13574</v>
      </c>
      <c r="P51" s="78">
        <v>-108.57326</v>
      </c>
      <c r="Q51" s="144">
        <v>-18690.5</v>
      </c>
      <c r="R51" s="78">
        <v>2108</v>
      </c>
      <c r="S51" s="78">
        <v>-637</v>
      </c>
      <c r="T51" s="78">
        <v>-22585</v>
      </c>
      <c r="U51" s="78">
        <v>79364</v>
      </c>
      <c r="V51" s="219">
        <v>0.28457487021823497</v>
      </c>
      <c r="W51" s="78">
        <v>-11062</v>
      </c>
      <c r="X51" s="78">
        <v>-13650</v>
      </c>
      <c r="Y51" s="78">
        <v>-11994</v>
      </c>
      <c r="Z51" s="78">
        <v>-10197</v>
      </c>
      <c r="AA51" s="78">
        <v>76.37</v>
      </c>
      <c r="AB51" s="77">
        <v>83.59</v>
      </c>
      <c r="AC51" s="78">
        <v>21881</v>
      </c>
      <c r="AD51" s="104">
        <v>0.30581999999999998</v>
      </c>
      <c r="AE51" s="78">
        <v>43763</v>
      </c>
      <c r="AF51" s="104">
        <v>3.4371700000000001</v>
      </c>
      <c r="AG51" s="78">
        <v>-3228</v>
      </c>
      <c r="AH51" s="104">
        <v>1.4729699999999999</v>
      </c>
      <c r="AI51" s="78">
        <v>10308</v>
      </c>
      <c r="AJ51" s="104">
        <v>-0.39527000000000001</v>
      </c>
      <c r="AK51" s="78">
        <v>17000</v>
      </c>
      <c r="AL51" s="78">
        <v>14200</v>
      </c>
      <c r="AM51" s="8">
        <v>16000</v>
      </c>
      <c r="AN51" s="78">
        <v>412</v>
      </c>
      <c r="AO51" s="78">
        <v>17000</v>
      </c>
      <c r="AP51" s="78">
        <v>12000</v>
      </c>
      <c r="AQ51" s="78">
        <v>16000</v>
      </c>
      <c r="AR51" s="78">
        <v>758</v>
      </c>
      <c r="AS51" s="78">
        <v>16200</v>
      </c>
      <c r="AT51" s="78">
        <v>16000</v>
      </c>
      <c r="AU51" s="78">
        <v>16000</v>
      </c>
      <c r="AV51" s="78">
        <v>107.5</v>
      </c>
      <c r="AW51" s="77">
        <v>17.07</v>
      </c>
      <c r="AX51" s="144">
        <v>0.96</v>
      </c>
      <c r="AY51" s="144">
        <v>0.97</v>
      </c>
      <c r="AZ51" s="144">
        <v>0.97</v>
      </c>
      <c r="BA51" s="54">
        <v>17.812638342715992</v>
      </c>
      <c r="BB51" s="54">
        <v>13.644361657284014</v>
      </c>
    </row>
    <row r="52" spans="1:54" x14ac:dyDescent="0.25">
      <c r="A52" s="3">
        <v>45231</v>
      </c>
      <c r="B52" s="77">
        <v>16038.56</v>
      </c>
      <c r="C52" s="77">
        <v>2168.09401604</v>
      </c>
      <c r="D52" s="77">
        <v>-60.487680789999999</v>
      </c>
      <c r="E52" s="77">
        <v>-1573.0496802600001</v>
      </c>
      <c r="F52" s="77">
        <v>24.522313149999999</v>
      </c>
      <c r="G52" s="77">
        <v>-12.94083513</v>
      </c>
      <c r="H52" t="s">
        <v>1481</v>
      </c>
      <c r="I52" s="78">
        <v>16048</v>
      </c>
      <c r="J52">
        <v>202311</v>
      </c>
      <c r="K52" s="78">
        <v>16048</v>
      </c>
      <c r="L52" s="77">
        <v>9.4400000000005093</v>
      </c>
      <c r="M52" s="78">
        <v>-13396</v>
      </c>
      <c r="N52" s="78">
        <v>-430.03327999999999</v>
      </c>
      <c r="O52" s="78">
        <v>-5747</v>
      </c>
      <c r="P52" s="78">
        <v>-46.119190000000003</v>
      </c>
      <c r="Q52" s="144">
        <v>-14832.75</v>
      </c>
      <c r="R52" s="78">
        <v>2892</v>
      </c>
      <c r="S52" s="78">
        <v>-1028</v>
      </c>
      <c r="T52" s="78">
        <v>-13622</v>
      </c>
      <c r="U52" s="78">
        <v>71066</v>
      </c>
      <c r="V52" s="219">
        <v>0.19168097261700393</v>
      </c>
      <c r="W52" s="78">
        <v>-11969</v>
      </c>
      <c r="X52" s="78">
        <v>-14532</v>
      </c>
      <c r="Y52" s="78">
        <v>-12346</v>
      </c>
      <c r="Z52" s="78">
        <v>-10759</v>
      </c>
      <c r="AA52" s="78">
        <v>100.58</v>
      </c>
      <c r="AB52" s="77">
        <v>91.15</v>
      </c>
      <c r="AC52" s="78">
        <v>17321</v>
      </c>
      <c r="AD52" s="104">
        <v>0.24012</v>
      </c>
      <c r="AE52" s="78">
        <v>35456</v>
      </c>
      <c r="AF52" s="104">
        <v>2.73549</v>
      </c>
      <c r="AG52" s="78">
        <v>-1580</v>
      </c>
      <c r="AH52" s="104">
        <v>1.5407</v>
      </c>
      <c r="AI52" s="78">
        <v>7734</v>
      </c>
      <c r="AJ52" s="104">
        <v>0.21048</v>
      </c>
      <c r="AK52" s="78">
        <v>16500</v>
      </c>
      <c r="AL52" s="78">
        <v>14200</v>
      </c>
      <c r="AM52" s="8">
        <v>16050</v>
      </c>
      <c r="AN52" s="78">
        <v>364</v>
      </c>
      <c r="AO52" s="78">
        <v>17000</v>
      </c>
      <c r="AP52" s="78">
        <v>12000</v>
      </c>
      <c r="AQ52" s="78">
        <v>16100</v>
      </c>
      <c r="AR52" s="78">
        <v>709</v>
      </c>
      <c r="AS52" s="78">
        <v>16500</v>
      </c>
      <c r="AT52" s="78">
        <v>15700</v>
      </c>
      <c r="AU52" s="78">
        <v>16050</v>
      </c>
      <c r="AV52" s="78">
        <v>259</v>
      </c>
      <c r="AW52" s="77">
        <v>16.62</v>
      </c>
      <c r="AX52" s="144">
        <v>0.82</v>
      </c>
      <c r="AY52" s="144">
        <v>0.87</v>
      </c>
      <c r="AZ52" s="144">
        <v>0.87</v>
      </c>
      <c r="BA52" s="54">
        <v>17.809834001031611</v>
      </c>
      <c r="BB52" s="54">
        <v>13.910165998968386</v>
      </c>
    </row>
    <row r="53" spans="1:54" x14ac:dyDescent="0.25">
      <c r="A53" s="3">
        <v>45232</v>
      </c>
      <c r="B53" s="77">
        <v>16396.95</v>
      </c>
      <c r="C53" s="77">
        <v>2655.72526724</v>
      </c>
      <c r="D53" s="77">
        <v>162.66300853999999</v>
      </c>
      <c r="E53" s="77">
        <v>-1252.4327717200001</v>
      </c>
      <c r="F53" s="77">
        <v>27.15192227</v>
      </c>
      <c r="G53" s="77">
        <v>24.492416590000001</v>
      </c>
      <c r="H53">
        <v>0</v>
      </c>
      <c r="I53" s="78">
        <v>16390</v>
      </c>
      <c r="J53">
        <v>202311</v>
      </c>
      <c r="K53" s="78">
        <v>16390</v>
      </c>
      <c r="L53" s="77">
        <v>-6.9500000000007276</v>
      </c>
      <c r="M53" s="78">
        <v>-3904</v>
      </c>
      <c r="N53" s="78">
        <v>-127.97481999999999</v>
      </c>
      <c r="O53" s="78">
        <v>8746</v>
      </c>
      <c r="P53" s="78">
        <v>71.670330000000007</v>
      </c>
      <c r="Q53" s="144">
        <v>-1717.5</v>
      </c>
      <c r="R53" s="78">
        <v>3621</v>
      </c>
      <c r="S53" s="78">
        <v>-2246</v>
      </c>
      <c r="T53" s="78">
        <v>3748</v>
      </c>
      <c r="U53" s="78">
        <v>69472</v>
      </c>
      <c r="V53" s="219">
        <v>-5.3949792722247814E-2</v>
      </c>
      <c r="W53" s="78">
        <v>-7862</v>
      </c>
      <c r="X53" s="78">
        <v>-10293</v>
      </c>
      <c r="Y53" s="78">
        <v>-7886</v>
      </c>
      <c r="Z53" s="78">
        <v>-6976</v>
      </c>
      <c r="AA53" s="78">
        <v>114.89</v>
      </c>
      <c r="AB53" s="77">
        <v>109.63</v>
      </c>
      <c r="AC53" s="78">
        <v>35414</v>
      </c>
      <c r="AD53" s="104">
        <v>1.2471399999999999</v>
      </c>
      <c r="AE53" s="78">
        <v>37346</v>
      </c>
      <c r="AF53" s="104">
        <v>1.3958200000000001</v>
      </c>
      <c r="AG53" s="78">
        <v>6873</v>
      </c>
      <c r="AH53" s="104">
        <v>1.8581099999999999</v>
      </c>
      <c r="AI53" s="78">
        <v>2982</v>
      </c>
      <c r="AJ53" s="104">
        <v>0.37423000000000001</v>
      </c>
      <c r="AK53" s="78">
        <v>17000</v>
      </c>
      <c r="AL53" s="78">
        <v>14200</v>
      </c>
      <c r="AM53" s="8">
        <v>16400</v>
      </c>
      <c r="AN53" s="78">
        <v>322</v>
      </c>
      <c r="AO53" s="78">
        <v>17000</v>
      </c>
      <c r="AP53" s="78">
        <v>12000</v>
      </c>
      <c r="AQ53" s="78">
        <v>16400</v>
      </c>
      <c r="AR53" s="78">
        <v>671</v>
      </c>
      <c r="AS53" s="78">
        <v>16500</v>
      </c>
      <c r="AT53" s="78">
        <v>15700</v>
      </c>
      <c r="AU53" s="78">
        <v>16350</v>
      </c>
      <c r="AV53" s="78">
        <v>207</v>
      </c>
      <c r="AW53" s="77">
        <v>15.15</v>
      </c>
      <c r="AX53" s="144">
        <v>0.51</v>
      </c>
      <c r="AY53" s="144">
        <v>0.63</v>
      </c>
      <c r="AZ53" s="144">
        <v>0.34</v>
      </c>
      <c r="BA53" s="54">
        <v>17.803135465783097</v>
      </c>
      <c r="BB53" s="54">
        <v>13.934864534216903</v>
      </c>
    </row>
    <row r="54" spans="1:54" x14ac:dyDescent="0.25">
      <c r="A54" s="3">
        <v>45233</v>
      </c>
      <c r="B54" s="77">
        <v>16507.650000000001</v>
      </c>
      <c r="C54" s="77">
        <v>2696.90800227</v>
      </c>
      <c r="D54" s="77">
        <v>93.75967661</v>
      </c>
      <c r="E54" s="77">
        <v>-899.51629510999987</v>
      </c>
      <c r="F54" s="77">
        <v>34.838352700000002</v>
      </c>
      <c r="G54" s="77">
        <v>6.2678984599999996</v>
      </c>
      <c r="H54">
        <v>0</v>
      </c>
      <c r="I54" s="78">
        <v>16512</v>
      </c>
      <c r="J54">
        <v>202311</v>
      </c>
      <c r="K54" s="78">
        <v>16512</v>
      </c>
      <c r="L54" s="77">
        <v>4.3499999999985448</v>
      </c>
      <c r="M54" s="78">
        <v>662</v>
      </c>
      <c r="N54" s="78">
        <v>21.868099999999998</v>
      </c>
      <c r="O54" s="78">
        <v>9871</v>
      </c>
      <c r="P54" s="78">
        <v>81.504859999999994</v>
      </c>
      <c r="Q54" s="144">
        <v>3129.75</v>
      </c>
      <c r="R54" s="78">
        <v>3966</v>
      </c>
      <c r="S54" s="78">
        <v>-2685</v>
      </c>
      <c r="T54" s="78">
        <v>5132</v>
      </c>
      <c r="U54" s="78">
        <v>68562</v>
      </c>
      <c r="V54" s="219">
        <v>-7.4851958811003177E-2</v>
      </c>
      <c r="W54" s="78">
        <v>-2651</v>
      </c>
      <c r="X54" s="78">
        <v>-5238</v>
      </c>
      <c r="Y54" s="78">
        <v>-1700</v>
      </c>
      <c r="Z54" s="78">
        <v>-753</v>
      </c>
      <c r="AA54" s="78">
        <v>118.33</v>
      </c>
      <c r="AB54" s="77">
        <v>115.19</v>
      </c>
      <c r="AC54" s="78">
        <v>36003</v>
      </c>
      <c r="AD54" s="104">
        <v>1.6727700000000001</v>
      </c>
      <c r="AE54" s="78">
        <v>34083</v>
      </c>
      <c r="AF54" s="104">
        <v>0.88705000000000001</v>
      </c>
      <c r="AG54" s="78">
        <v>12690</v>
      </c>
      <c r="AH54" s="104">
        <v>1.91734</v>
      </c>
      <c r="AI54" s="78">
        <v>-6621</v>
      </c>
      <c r="AJ54" s="104">
        <v>0.56664000000000003</v>
      </c>
      <c r="AK54" s="78">
        <v>17000</v>
      </c>
      <c r="AL54" s="78">
        <v>16000</v>
      </c>
      <c r="AM54" s="8">
        <v>16500</v>
      </c>
      <c r="AN54" s="78">
        <v>291</v>
      </c>
      <c r="AO54" s="78">
        <v>17000</v>
      </c>
      <c r="AP54" s="78">
        <v>12000</v>
      </c>
      <c r="AQ54" s="78">
        <v>16500</v>
      </c>
      <c r="AR54" s="78">
        <v>627</v>
      </c>
      <c r="AS54" s="78">
        <v>16600</v>
      </c>
      <c r="AT54" s="78">
        <v>16300</v>
      </c>
      <c r="AU54" s="78">
        <v>16500</v>
      </c>
      <c r="AV54" s="78">
        <v>159</v>
      </c>
      <c r="AW54" s="77">
        <v>14.13</v>
      </c>
      <c r="AX54" s="144">
        <v>0.17</v>
      </c>
      <c r="AY54" s="144">
        <v>0.38</v>
      </c>
      <c r="AZ54" s="144">
        <v>0.19</v>
      </c>
      <c r="BA54" s="54">
        <v>17.857341799134101</v>
      </c>
      <c r="BB54" s="54">
        <v>13.692658200865894</v>
      </c>
    </row>
    <row r="55" spans="1:54" x14ac:dyDescent="0.25">
      <c r="A55" s="3">
        <v>45236</v>
      </c>
      <c r="B55" s="77">
        <v>16649.36</v>
      </c>
      <c r="C55" s="77">
        <v>2743.10901487</v>
      </c>
      <c r="D55" s="77">
        <v>187.88048953000001</v>
      </c>
      <c r="E55" s="77">
        <v>-698.91950557999985</v>
      </c>
      <c r="F55" s="77">
        <v>14.860255069999999</v>
      </c>
      <c r="G55" s="77">
        <v>13.79757101</v>
      </c>
      <c r="H55">
        <v>0</v>
      </c>
      <c r="I55" s="78">
        <v>16670</v>
      </c>
      <c r="J55">
        <v>202311</v>
      </c>
      <c r="K55" s="78">
        <v>16670</v>
      </c>
      <c r="L55" s="77">
        <v>20.639999999999418</v>
      </c>
      <c r="M55" s="78">
        <v>5672</v>
      </c>
      <c r="N55" s="78">
        <v>189.16054</v>
      </c>
      <c r="O55" s="78">
        <v>13767</v>
      </c>
      <c r="P55" s="78">
        <v>114.76891000000001</v>
      </c>
      <c r="Q55" s="144">
        <v>9113.75</v>
      </c>
      <c r="R55" s="78">
        <v>4996</v>
      </c>
      <c r="S55" s="78">
        <v>-3689</v>
      </c>
      <c r="T55" s="78">
        <v>8625</v>
      </c>
      <c r="U55" s="78">
        <v>74284</v>
      </c>
      <c r="V55" s="219">
        <v>-0.11610844865650746</v>
      </c>
      <c r="W55" s="78">
        <v>5311</v>
      </c>
      <c r="X55" s="78">
        <v>7949</v>
      </c>
      <c r="Y55" s="78">
        <v>6085</v>
      </c>
      <c r="Z55" s="78">
        <v>8219</v>
      </c>
      <c r="AA55" s="78">
        <v>112.52</v>
      </c>
      <c r="AB55" s="77">
        <v>134.04</v>
      </c>
      <c r="AC55" s="78">
        <v>42606</v>
      </c>
      <c r="AD55" s="104">
        <v>2.83996</v>
      </c>
      <c r="AE55" s="78">
        <v>32963</v>
      </c>
      <c r="AF55" s="104">
        <v>0.62209999999999999</v>
      </c>
      <c r="AG55" s="78">
        <v>14205</v>
      </c>
      <c r="AH55" s="104">
        <v>2.0152899999999998</v>
      </c>
      <c r="AI55" s="78">
        <v>-16771</v>
      </c>
      <c r="AJ55" s="104">
        <v>0.52195999999999998</v>
      </c>
      <c r="AK55" s="78">
        <v>17000</v>
      </c>
      <c r="AL55" s="78">
        <v>16000</v>
      </c>
      <c r="AM55" s="8">
        <v>16650</v>
      </c>
      <c r="AN55" s="78">
        <v>278</v>
      </c>
      <c r="AO55" s="78">
        <v>17000</v>
      </c>
      <c r="AP55" s="78">
        <v>12000</v>
      </c>
      <c r="AQ55" s="78">
        <v>16700</v>
      </c>
      <c r="AR55" s="78">
        <v>621</v>
      </c>
      <c r="AS55" s="78">
        <v>16600</v>
      </c>
      <c r="AT55" s="78">
        <v>16300</v>
      </c>
      <c r="AU55" s="78">
        <v>16650</v>
      </c>
      <c r="AV55" s="78">
        <v>124</v>
      </c>
      <c r="AW55" s="77">
        <v>14.21</v>
      </c>
      <c r="AX55" s="144">
        <v>0.17</v>
      </c>
      <c r="AY55" s="144">
        <v>0.4</v>
      </c>
      <c r="AZ55" s="144">
        <v>0.2</v>
      </c>
      <c r="BA55" s="54">
        <v>17.903765467510325</v>
      </c>
      <c r="BB55" s="54">
        <v>13.58123453248967</v>
      </c>
    </row>
    <row r="56" spans="1:54" x14ac:dyDescent="0.25">
      <c r="A56" s="3">
        <v>45237</v>
      </c>
      <c r="B56" s="77">
        <v>16684.95</v>
      </c>
      <c r="C56" s="77">
        <v>2190.9961623700001</v>
      </c>
      <c r="D56" s="77">
        <v>17.908398699999999</v>
      </c>
      <c r="E56" s="77">
        <v>-646.15450687999999</v>
      </c>
      <c r="F56" s="77">
        <v>13.03492992</v>
      </c>
      <c r="G56" s="77">
        <v>3.5828059400000001</v>
      </c>
      <c r="H56">
        <v>0</v>
      </c>
      <c r="I56" s="78">
        <v>16709</v>
      </c>
      <c r="J56">
        <v>202311</v>
      </c>
      <c r="K56" s="78">
        <v>16709</v>
      </c>
      <c r="L56" s="77">
        <v>24.049999999999272</v>
      </c>
      <c r="M56" s="78">
        <v>7942</v>
      </c>
      <c r="N56" s="78">
        <v>265.40172000000001</v>
      </c>
      <c r="O56" s="78">
        <v>17097</v>
      </c>
      <c r="P56" s="78">
        <v>142.8356</v>
      </c>
      <c r="Q56" s="144">
        <v>12216.25</v>
      </c>
      <c r="R56" s="78">
        <v>5359</v>
      </c>
      <c r="S56" s="78">
        <v>-3964</v>
      </c>
      <c r="T56" s="78">
        <v>11508</v>
      </c>
      <c r="U56" s="78">
        <v>78329</v>
      </c>
      <c r="V56" s="219">
        <v>-0.14691876571895465</v>
      </c>
      <c r="W56" s="78">
        <v>7630</v>
      </c>
      <c r="X56" s="78">
        <v>7630</v>
      </c>
      <c r="Y56" s="78">
        <v>8499</v>
      </c>
      <c r="Z56" s="78">
        <v>12477</v>
      </c>
      <c r="AA56" s="78">
        <v>117.78</v>
      </c>
      <c r="AB56" s="77">
        <v>130.93</v>
      </c>
      <c r="AC56" s="78">
        <v>44594</v>
      </c>
      <c r="AD56" s="104">
        <v>3.1049600000000002</v>
      </c>
      <c r="AE56" s="78">
        <v>32837</v>
      </c>
      <c r="AF56" s="104">
        <v>0.48787999999999998</v>
      </c>
      <c r="AG56" s="78">
        <v>16909</v>
      </c>
      <c r="AH56" s="104">
        <v>1.74939</v>
      </c>
      <c r="AI56" s="78">
        <v>-15576</v>
      </c>
      <c r="AJ56" s="104">
        <v>0.59245999999999999</v>
      </c>
      <c r="AK56" s="78">
        <v>17000</v>
      </c>
      <c r="AL56" s="78">
        <v>16000</v>
      </c>
      <c r="AM56" s="8">
        <v>16700</v>
      </c>
      <c r="AN56" s="78">
        <v>249</v>
      </c>
      <c r="AO56" s="78">
        <v>17000</v>
      </c>
      <c r="AP56" s="78">
        <v>12000</v>
      </c>
      <c r="AQ56" s="78">
        <v>16700</v>
      </c>
      <c r="AR56" s="78">
        <v>597</v>
      </c>
      <c r="AS56" s="78">
        <v>16800</v>
      </c>
      <c r="AT56" s="78">
        <v>16600</v>
      </c>
      <c r="AU56" s="78">
        <v>16700</v>
      </c>
      <c r="AV56" s="78">
        <v>87.5</v>
      </c>
      <c r="AW56" s="77">
        <v>13.89</v>
      </c>
      <c r="AX56" s="144">
        <v>0</v>
      </c>
      <c r="AY56" s="144">
        <v>0.14000000000000001</v>
      </c>
      <c r="AZ56" s="144">
        <v>7.0000000000000007E-2</v>
      </c>
      <c r="BA56" s="54">
        <v>17.966086151376778</v>
      </c>
      <c r="BB56" s="54">
        <v>13.451913848623219</v>
      </c>
    </row>
    <row r="57" spans="1:54" x14ac:dyDescent="0.25">
      <c r="A57" s="3">
        <v>45238</v>
      </c>
      <c r="B57" s="77">
        <v>16740.830000000002</v>
      </c>
      <c r="C57" s="77">
        <v>2778.0259916800001</v>
      </c>
      <c r="D57" s="77">
        <v>37.331484279999998</v>
      </c>
      <c r="E57" s="77">
        <v>-839.97442259999991</v>
      </c>
      <c r="F57" s="77">
        <v>14.550804189999999</v>
      </c>
      <c r="G57" s="77">
        <v>6.1777384800000004</v>
      </c>
      <c r="H57" t="s">
        <v>1594</v>
      </c>
      <c r="I57" s="78">
        <v>16749</v>
      </c>
      <c r="J57">
        <v>202311</v>
      </c>
      <c r="K57" s="78">
        <v>16749</v>
      </c>
      <c r="L57" s="77">
        <v>8.1699999999982538</v>
      </c>
      <c r="M57" s="78">
        <v>5468</v>
      </c>
      <c r="N57" s="78">
        <v>183.20368999999999</v>
      </c>
      <c r="O57" s="78">
        <v>17247</v>
      </c>
      <c r="P57" s="78">
        <v>144.45921000000001</v>
      </c>
      <c r="Q57" s="144">
        <v>9779.75</v>
      </c>
      <c r="R57" s="78">
        <v>5541</v>
      </c>
      <c r="S57" s="78">
        <v>-2347</v>
      </c>
      <c r="T57" s="78">
        <v>14324</v>
      </c>
      <c r="U57" s="78">
        <v>76808</v>
      </c>
      <c r="V57" s="219">
        <v>-0.18649099052182064</v>
      </c>
      <c r="W57" s="78">
        <v>9458</v>
      </c>
      <c r="X57" s="78">
        <v>9458</v>
      </c>
      <c r="Y57" s="78">
        <v>10330</v>
      </c>
      <c r="Z57" s="78">
        <v>10257</v>
      </c>
      <c r="AA57" s="78">
        <v>108.75</v>
      </c>
      <c r="AB57" s="77">
        <v>118.92</v>
      </c>
      <c r="AC57" s="78">
        <v>40737</v>
      </c>
      <c r="AD57" s="104">
        <v>3.10439</v>
      </c>
      <c r="AE57" s="78">
        <v>30180</v>
      </c>
      <c r="AF57" s="104">
        <v>0.45673999999999998</v>
      </c>
      <c r="AG57" s="78">
        <v>9785</v>
      </c>
      <c r="AH57" s="104">
        <v>1.2805599999999999</v>
      </c>
      <c r="AI57" s="78">
        <v>-13125</v>
      </c>
      <c r="AJ57" s="104">
        <v>0.48885000000000001</v>
      </c>
      <c r="AK57" s="78">
        <v>17000</v>
      </c>
      <c r="AL57" s="78">
        <v>16400</v>
      </c>
      <c r="AM57" s="8">
        <v>16750</v>
      </c>
      <c r="AN57" s="78">
        <v>231</v>
      </c>
      <c r="AO57" s="78">
        <v>17000</v>
      </c>
      <c r="AP57" s="78">
        <v>12000</v>
      </c>
      <c r="AQ57" s="78">
        <v>16800</v>
      </c>
      <c r="AR57" s="78">
        <v>591</v>
      </c>
      <c r="AS57" s="78">
        <v>17200</v>
      </c>
      <c r="AT57" s="78">
        <v>16300</v>
      </c>
      <c r="AU57" s="78">
        <v>16750</v>
      </c>
      <c r="AV57" s="78">
        <v>328</v>
      </c>
      <c r="AW57" s="77">
        <v>14.17</v>
      </c>
      <c r="AX57" s="144">
        <v>0.2</v>
      </c>
      <c r="AY57" s="144">
        <v>0.42</v>
      </c>
      <c r="AZ57" s="144">
        <v>0.21</v>
      </c>
      <c r="BA57" s="54">
        <v>17.984110003339385</v>
      </c>
      <c r="BB57" s="54">
        <v>13.411889996660609</v>
      </c>
    </row>
    <row r="58" spans="1:54" x14ac:dyDescent="0.25">
      <c r="A58" s="3">
        <v>45239</v>
      </c>
      <c r="B58" s="77">
        <v>16745.650000000001</v>
      </c>
      <c r="C58" s="77">
        <v>2478.8400402299999</v>
      </c>
      <c r="D58" s="77">
        <v>-16.702056330000001</v>
      </c>
      <c r="E58" s="77">
        <v>-1097.7248789300002</v>
      </c>
      <c r="F58" s="77">
        <v>5.8986407200000004</v>
      </c>
      <c r="G58" s="77">
        <v>-9.3057741400000005</v>
      </c>
      <c r="H58">
        <v>0</v>
      </c>
      <c r="I58" s="78">
        <v>16763</v>
      </c>
      <c r="J58">
        <v>202311</v>
      </c>
      <c r="K58" s="78">
        <v>16763</v>
      </c>
      <c r="L58" s="77">
        <v>17.349999999998545</v>
      </c>
      <c r="M58" s="78">
        <v>5085</v>
      </c>
      <c r="N58" s="78">
        <v>170.48097999999999</v>
      </c>
      <c r="O58" s="78">
        <v>18001</v>
      </c>
      <c r="P58" s="78">
        <v>150.87266</v>
      </c>
      <c r="Q58" s="144">
        <v>9585.25</v>
      </c>
      <c r="R58" s="78">
        <v>5419</v>
      </c>
      <c r="S58" s="78">
        <v>-2268</v>
      </c>
      <c r="T58" s="78">
        <v>16009</v>
      </c>
      <c r="U58" s="78">
        <v>76628</v>
      </c>
      <c r="V58" s="219">
        <v>-0.20891841102469072</v>
      </c>
      <c r="W58" s="78">
        <v>8592</v>
      </c>
      <c r="X58" s="78">
        <v>5994</v>
      </c>
      <c r="Y58" s="78">
        <v>9228</v>
      </c>
      <c r="Z58" s="78">
        <v>8596</v>
      </c>
      <c r="AA58" s="78">
        <v>98.78</v>
      </c>
      <c r="AB58" s="77">
        <v>115.1</v>
      </c>
      <c r="AC58" s="78">
        <v>44124</v>
      </c>
      <c r="AD58" s="104">
        <v>3.1337799999999998</v>
      </c>
      <c r="AE58" s="78">
        <v>28664</v>
      </c>
      <c r="AF58" s="104">
        <v>0.36664999999999998</v>
      </c>
      <c r="AG58" s="78">
        <v>13004</v>
      </c>
      <c r="AH58" s="104">
        <v>1.07656</v>
      </c>
      <c r="AI58" s="78">
        <v>-2107</v>
      </c>
      <c r="AJ58" s="104">
        <v>0.56076000000000004</v>
      </c>
      <c r="AK58" s="78">
        <v>16900</v>
      </c>
      <c r="AL58" s="78">
        <v>16400</v>
      </c>
      <c r="AM58" s="8">
        <v>16750</v>
      </c>
      <c r="AN58" s="78">
        <v>200</v>
      </c>
      <c r="AO58" s="78">
        <v>17000</v>
      </c>
      <c r="AP58" s="78">
        <v>12000</v>
      </c>
      <c r="AQ58" s="78">
        <v>16800</v>
      </c>
      <c r="AR58" s="78">
        <v>570</v>
      </c>
      <c r="AS58" s="78">
        <v>17200</v>
      </c>
      <c r="AT58" s="78">
        <v>16000</v>
      </c>
      <c r="AU58" s="78">
        <v>16750</v>
      </c>
      <c r="AV58" s="78">
        <v>303</v>
      </c>
      <c r="AW58" s="77">
        <v>13.56</v>
      </c>
      <c r="AX58" s="144">
        <v>0</v>
      </c>
      <c r="AY58" s="144">
        <v>0.04</v>
      </c>
      <c r="AZ58" s="144">
        <v>0.02</v>
      </c>
      <c r="BA58" s="54">
        <v>18.047542380057745</v>
      </c>
      <c r="BB58" s="54">
        <v>13.294457619942257</v>
      </c>
    </row>
    <row r="59" spans="1:54" x14ac:dyDescent="0.25">
      <c r="A59" s="3">
        <v>45240</v>
      </c>
      <c r="B59" s="77">
        <v>16682.669999999998</v>
      </c>
      <c r="C59" s="77">
        <v>2333.4541405099999</v>
      </c>
      <c r="D59" s="77">
        <v>-66.85303236</v>
      </c>
      <c r="E59" s="77">
        <v>-1103.7263112900002</v>
      </c>
      <c r="F59" s="77">
        <v>5.9136530900000004</v>
      </c>
      <c r="G59" s="77">
        <v>-31.241507129999999</v>
      </c>
      <c r="H59">
        <v>0</v>
      </c>
      <c r="I59" s="78">
        <v>16736</v>
      </c>
      <c r="J59">
        <v>202311</v>
      </c>
      <c r="K59" s="78">
        <v>16736</v>
      </c>
      <c r="L59" s="77">
        <v>53.330000000001746</v>
      </c>
      <c r="M59" s="78">
        <v>8721</v>
      </c>
      <c r="N59" s="78">
        <v>291.89341000000002</v>
      </c>
      <c r="O59" s="78">
        <v>18570</v>
      </c>
      <c r="P59" s="78">
        <v>155.36382</v>
      </c>
      <c r="Q59" s="144">
        <v>13363.5</v>
      </c>
      <c r="R59" s="78">
        <v>4814</v>
      </c>
      <c r="S59" s="78">
        <v>-1577</v>
      </c>
      <c r="T59" s="78">
        <v>16445</v>
      </c>
      <c r="U59" s="78">
        <v>73994</v>
      </c>
      <c r="V59" s="219">
        <v>-0.22224774981755277</v>
      </c>
      <c r="W59" s="78">
        <v>12830</v>
      </c>
      <c r="X59" s="78">
        <v>12830</v>
      </c>
      <c r="Y59" s="78">
        <v>12036</v>
      </c>
      <c r="Z59" s="78">
        <v>11654</v>
      </c>
      <c r="AA59" s="78">
        <v>105.58</v>
      </c>
      <c r="AB59" s="77">
        <v>113.43</v>
      </c>
      <c r="AC59" s="78">
        <v>44545</v>
      </c>
      <c r="AD59" s="104">
        <v>2.7187800000000002</v>
      </c>
      <c r="AE59" s="78">
        <v>30348</v>
      </c>
      <c r="AF59" s="104">
        <v>0.41060999999999998</v>
      </c>
      <c r="AG59" s="78">
        <v>15662</v>
      </c>
      <c r="AH59" s="104">
        <v>1.08822</v>
      </c>
      <c r="AI59" s="78">
        <v>15397</v>
      </c>
      <c r="AJ59" s="104">
        <v>0.77871000000000001</v>
      </c>
      <c r="AK59" s="78">
        <v>16900</v>
      </c>
      <c r="AL59" s="78">
        <v>16400</v>
      </c>
      <c r="AM59" s="8">
        <v>16750</v>
      </c>
      <c r="AN59" s="78">
        <v>169</v>
      </c>
      <c r="AO59" s="78">
        <v>17500</v>
      </c>
      <c r="AP59" s="78">
        <v>16000</v>
      </c>
      <c r="AQ59" s="78">
        <v>16700</v>
      </c>
      <c r="AR59" s="78">
        <v>564</v>
      </c>
      <c r="AS59" s="78">
        <v>17200</v>
      </c>
      <c r="AT59" s="78">
        <v>16300</v>
      </c>
      <c r="AU59" s="78">
        <v>16750</v>
      </c>
      <c r="AV59" s="78">
        <v>299</v>
      </c>
      <c r="AW59" s="77">
        <v>13.61</v>
      </c>
      <c r="AX59" s="144">
        <v>0.03</v>
      </c>
      <c r="AY59" s="144">
        <v>0.06</v>
      </c>
      <c r="AZ59" s="144">
        <v>0.03</v>
      </c>
      <c r="BA59" s="54">
        <v>18.130600682998729</v>
      </c>
      <c r="BB59" s="54">
        <v>13.109399317001273</v>
      </c>
    </row>
    <row r="60" spans="1:54" x14ac:dyDescent="0.25">
      <c r="A60" s="3">
        <v>45243</v>
      </c>
      <c r="B60" s="77">
        <v>16839.29</v>
      </c>
      <c r="C60" s="77">
        <v>2857.92208682</v>
      </c>
      <c r="D60" s="77">
        <v>159.47143865000001</v>
      </c>
      <c r="E60" s="77">
        <v>-788.00347264000004</v>
      </c>
      <c r="F60" s="77">
        <v>5.0012985099999998</v>
      </c>
      <c r="G60" s="77">
        <v>18.21745885</v>
      </c>
      <c r="H60">
        <v>0</v>
      </c>
      <c r="I60" s="78">
        <v>16876</v>
      </c>
      <c r="J60">
        <v>202311</v>
      </c>
      <c r="K60" s="78">
        <v>16876</v>
      </c>
      <c r="L60" s="77">
        <v>36.709999999999127</v>
      </c>
      <c r="M60" s="78">
        <v>3132</v>
      </c>
      <c r="N60" s="78">
        <v>105.74386</v>
      </c>
      <c r="O60" s="78">
        <v>11327</v>
      </c>
      <c r="P60" s="78">
        <v>95.573149999999998</v>
      </c>
      <c r="Q60" s="144">
        <v>5963.75</v>
      </c>
      <c r="R60" s="78">
        <v>4950</v>
      </c>
      <c r="S60" s="78">
        <v>-1089</v>
      </c>
      <c r="T60" s="78">
        <v>7899</v>
      </c>
      <c r="U60" s="78">
        <v>62498</v>
      </c>
      <c r="V60" s="219">
        <v>-0.12638804441742135</v>
      </c>
      <c r="W60" s="78">
        <v>8361</v>
      </c>
      <c r="X60" s="78">
        <v>5738</v>
      </c>
      <c r="Y60" s="78">
        <v>7197</v>
      </c>
      <c r="Z60" s="78">
        <v>6728</v>
      </c>
      <c r="AA60" s="78">
        <v>98.81</v>
      </c>
      <c r="AB60" s="77">
        <v>113.12</v>
      </c>
      <c r="AC60" s="78">
        <v>42394</v>
      </c>
      <c r="AD60" s="104">
        <v>4.0980100000000004</v>
      </c>
      <c r="AE60" s="78">
        <v>31599</v>
      </c>
      <c r="AF60" s="104">
        <v>0.35560000000000003</v>
      </c>
      <c r="AG60" s="78">
        <v>14127</v>
      </c>
      <c r="AH60" s="104">
        <v>0.53939000000000004</v>
      </c>
      <c r="AI60" s="78">
        <v>17466</v>
      </c>
      <c r="AJ60" s="104">
        <v>0.82465999999999995</v>
      </c>
      <c r="AK60" s="78">
        <v>16900</v>
      </c>
      <c r="AL60" s="78">
        <v>16700</v>
      </c>
      <c r="AM60" s="8">
        <v>16850</v>
      </c>
      <c r="AN60" s="78">
        <v>132</v>
      </c>
      <c r="AO60" s="78">
        <v>17500</v>
      </c>
      <c r="AP60" s="78">
        <v>16000</v>
      </c>
      <c r="AQ60" s="78">
        <v>16900</v>
      </c>
      <c r="AR60" s="78">
        <v>554</v>
      </c>
      <c r="AS60" s="78">
        <v>17200</v>
      </c>
      <c r="AT60" s="78">
        <v>16300</v>
      </c>
      <c r="AU60" s="78">
        <v>16900</v>
      </c>
      <c r="AV60" s="78">
        <v>273</v>
      </c>
      <c r="AW60" s="77">
        <v>13.66</v>
      </c>
      <c r="AX60" s="144">
        <v>0.06</v>
      </c>
      <c r="AY60" s="144">
        <v>0.1</v>
      </c>
      <c r="AZ60" s="144">
        <v>0.05</v>
      </c>
      <c r="BA60" s="54">
        <v>18.170910750635432</v>
      </c>
      <c r="BB60" s="54">
        <v>12.857089249364577</v>
      </c>
    </row>
    <row r="61" spans="1:54" x14ac:dyDescent="0.25">
      <c r="A61" s="3">
        <v>45244</v>
      </c>
      <c r="B61" s="77">
        <v>16915.71</v>
      </c>
      <c r="C61" s="77">
        <v>2733.8425025800002</v>
      </c>
      <c r="D61" s="77">
        <v>118.87565841999999</v>
      </c>
      <c r="E61" s="77">
        <v>-622.94961421999994</v>
      </c>
      <c r="F61" s="77">
        <v>5.9373639599999999</v>
      </c>
      <c r="G61" s="77">
        <v>41.529911490000003</v>
      </c>
      <c r="H61">
        <v>0</v>
      </c>
      <c r="I61" s="78">
        <v>16949</v>
      </c>
      <c r="J61">
        <v>202311</v>
      </c>
      <c r="K61" s="78">
        <v>16949</v>
      </c>
      <c r="L61" s="77">
        <v>33.290000000000873</v>
      </c>
      <c r="M61" s="78">
        <v>5238</v>
      </c>
      <c r="N61" s="78">
        <v>177.71376000000001</v>
      </c>
      <c r="O61" s="78">
        <v>13775</v>
      </c>
      <c r="P61" s="78">
        <v>116.76844</v>
      </c>
      <c r="Q61" s="144">
        <v>8681.75</v>
      </c>
      <c r="R61" s="78">
        <v>4559</v>
      </c>
      <c r="S61" s="78">
        <v>-4532</v>
      </c>
      <c r="T61" s="78">
        <v>10521</v>
      </c>
      <c r="U61" s="78">
        <v>65563</v>
      </c>
      <c r="V61" s="219">
        <v>-0.16047160746152556</v>
      </c>
      <c r="W61" s="78">
        <v>6960</v>
      </c>
      <c r="X61" s="78">
        <v>6960</v>
      </c>
      <c r="Y61" s="78">
        <v>6421</v>
      </c>
      <c r="Z61" s="78">
        <v>9115</v>
      </c>
      <c r="AA61" s="78">
        <v>111.34</v>
      </c>
      <c r="AB61" s="77">
        <v>119.09</v>
      </c>
      <c r="AC61" s="78">
        <v>41490</v>
      </c>
      <c r="AD61" s="104">
        <v>4.8724400000000001</v>
      </c>
      <c r="AE61" s="78">
        <v>33690</v>
      </c>
      <c r="AF61" s="104">
        <v>0.35527999999999998</v>
      </c>
      <c r="AG61" s="78">
        <v>23582</v>
      </c>
      <c r="AH61" s="104">
        <v>0.37418000000000001</v>
      </c>
      <c r="AI61" s="78">
        <v>5089</v>
      </c>
      <c r="AJ61" s="104">
        <v>0.72091000000000005</v>
      </c>
      <c r="AK61" s="78">
        <v>16900</v>
      </c>
      <c r="AL61" s="78">
        <v>16700</v>
      </c>
      <c r="AM61" s="8">
        <v>16950</v>
      </c>
      <c r="AN61" s="78">
        <v>103</v>
      </c>
      <c r="AO61" s="78">
        <v>17500</v>
      </c>
      <c r="AP61" s="78">
        <v>12000</v>
      </c>
      <c r="AQ61" s="78">
        <v>17000</v>
      </c>
      <c r="AR61" s="78">
        <v>549</v>
      </c>
      <c r="AS61" s="78">
        <v>17150</v>
      </c>
      <c r="AT61" s="78">
        <v>16300</v>
      </c>
      <c r="AU61" s="78">
        <v>16950</v>
      </c>
      <c r="AV61" s="78">
        <v>257</v>
      </c>
      <c r="AW61" s="77">
        <v>13.76</v>
      </c>
      <c r="AX61" s="144">
        <v>0.1</v>
      </c>
      <c r="AY61" s="144">
        <v>0.16</v>
      </c>
      <c r="AZ61" s="144">
        <v>0.08</v>
      </c>
      <c r="BA61" s="54">
        <v>18.201558750410047</v>
      </c>
      <c r="BB61" s="54">
        <v>12.660441249589953</v>
      </c>
    </row>
    <row r="62" spans="1:54" x14ac:dyDescent="0.25">
      <c r="A62" s="3"/>
      <c r="B62" s="77"/>
      <c r="C62" s="77"/>
      <c r="D62" s="77"/>
      <c r="E62" s="77"/>
      <c r="F62" s="77"/>
      <c r="G62" s="77"/>
      <c r="I62" s="78"/>
      <c r="K62" s="78"/>
      <c r="L62" s="77"/>
      <c r="M62" s="78"/>
      <c r="N62" s="78"/>
      <c r="O62" s="78"/>
      <c r="P62" s="78"/>
      <c r="Q62" s="144"/>
      <c r="R62" s="78"/>
      <c r="S62" s="78"/>
      <c r="T62" s="78"/>
      <c r="U62" s="78"/>
      <c r="V62" s="219"/>
      <c r="W62" s="78"/>
      <c r="X62" s="78"/>
      <c r="Y62" s="78"/>
      <c r="Z62" s="78"/>
      <c r="AA62" s="77"/>
      <c r="AB62" s="77"/>
      <c r="AC62" s="78"/>
      <c r="AD62" s="104"/>
      <c r="AE62" s="78"/>
      <c r="AF62" s="104"/>
      <c r="AG62" s="78"/>
      <c r="AH62" s="104"/>
      <c r="AI62" s="78"/>
      <c r="AJ62" s="104"/>
      <c r="AK62" s="78"/>
      <c r="AL62" s="78"/>
      <c r="AM62" s="8"/>
      <c r="AN62" s="78"/>
      <c r="AO62" s="78"/>
      <c r="AP62" s="78"/>
      <c r="AQ62" s="78"/>
      <c r="AR62" s="78"/>
      <c r="AS62" s="78"/>
      <c r="AT62" s="78"/>
      <c r="AU62" s="78"/>
      <c r="AV62" s="78"/>
      <c r="AW62" s="77"/>
      <c r="AX62" s="144"/>
      <c r="AY62" s="144"/>
      <c r="AZ62" s="144"/>
      <c r="BA62" s="54"/>
      <c r="BB62" s="54"/>
    </row>
    <row r="63" spans="1:54" x14ac:dyDescent="0.25">
      <c r="A63" s="3"/>
      <c r="B63" s="77"/>
      <c r="C63" s="77"/>
      <c r="D63" s="77"/>
      <c r="E63" s="77"/>
      <c r="F63" s="77"/>
      <c r="G63" s="77"/>
      <c r="I63" s="78"/>
      <c r="K63" s="78"/>
      <c r="L63" s="77"/>
      <c r="M63" s="78"/>
      <c r="N63" s="78"/>
      <c r="O63" s="78"/>
      <c r="P63" s="78"/>
      <c r="Q63" s="144"/>
      <c r="R63" s="78"/>
      <c r="S63" s="78"/>
      <c r="T63" s="78"/>
      <c r="U63" s="78"/>
      <c r="V63" s="219"/>
      <c r="W63" s="78"/>
      <c r="X63" s="78"/>
      <c r="Y63" s="78"/>
      <c r="Z63" s="78"/>
      <c r="AA63" s="77"/>
      <c r="AB63" s="77"/>
      <c r="AC63" s="78"/>
      <c r="AD63" s="104"/>
      <c r="AE63" s="78"/>
      <c r="AF63" s="104"/>
      <c r="AG63" s="78"/>
      <c r="AH63" s="104"/>
      <c r="AI63" s="78"/>
      <c r="AJ63" s="104"/>
      <c r="AK63" s="78"/>
      <c r="AL63" s="78"/>
      <c r="AM63" s="8"/>
      <c r="AN63" s="78"/>
      <c r="AO63" s="78"/>
      <c r="AP63" s="78"/>
      <c r="AQ63" s="78"/>
      <c r="AR63" s="78"/>
      <c r="AS63" s="78"/>
      <c r="AT63" s="78"/>
      <c r="AU63" s="78"/>
      <c r="AV63" s="78"/>
      <c r="AW63" s="77"/>
      <c r="AX63" s="144"/>
      <c r="AY63" s="144"/>
      <c r="AZ63" s="144"/>
      <c r="BA63" s="54"/>
      <c r="BB63" s="54"/>
    </row>
    <row r="64" spans="1:54" x14ac:dyDescent="0.25">
      <c r="A64" s="3"/>
      <c r="B64" s="77"/>
      <c r="C64" s="77"/>
      <c r="D64" s="77"/>
      <c r="E64" s="77"/>
      <c r="F64" s="77"/>
      <c r="G64" s="77"/>
      <c r="I64" s="78"/>
      <c r="K64" s="78"/>
      <c r="L64" s="77"/>
      <c r="M64" s="78"/>
      <c r="N64" s="78"/>
      <c r="O64" s="78"/>
      <c r="P64" s="78"/>
      <c r="Q64" s="144"/>
      <c r="R64" s="78"/>
      <c r="S64" s="78"/>
      <c r="T64" s="78"/>
      <c r="U64" s="78"/>
      <c r="V64" s="219"/>
      <c r="W64" s="78"/>
      <c r="X64" s="78"/>
      <c r="Y64" s="78"/>
      <c r="Z64" s="78"/>
      <c r="AA64" s="77"/>
      <c r="AB64" s="77"/>
      <c r="AC64" s="78"/>
      <c r="AD64" s="104"/>
      <c r="AE64" s="78"/>
      <c r="AF64" s="104"/>
      <c r="AG64" s="78"/>
      <c r="AH64" s="104"/>
      <c r="AI64" s="78"/>
      <c r="AJ64" s="104"/>
      <c r="AK64" s="78"/>
      <c r="AL64" s="78"/>
      <c r="AM64" s="8"/>
      <c r="AN64" s="78"/>
      <c r="AO64" s="78"/>
      <c r="AP64" s="78"/>
      <c r="AQ64" s="78"/>
      <c r="AR64" s="78"/>
      <c r="AS64" s="78"/>
      <c r="AT64" s="78"/>
      <c r="AU64" s="78"/>
      <c r="AV64" s="78"/>
      <c r="AW64" s="77"/>
      <c r="AX64" s="144"/>
      <c r="AY64" s="144"/>
      <c r="AZ64" s="144"/>
      <c r="BA64" s="54"/>
      <c r="BB64" s="54"/>
    </row>
    <row r="65" spans="1:54" x14ac:dyDescent="0.25">
      <c r="A65" s="3"/>
      <c r="B65" s="77"/>
      <c r="C65" s="77"/>
      <c r="D65" s="77"/>
      <c r="E65" s="77"/>
      <c r="F65" s="77"/>
      <c r="G65" s="77"/>
      <c r="I65" s="78"/>
      <c r="K65" s="78"/>
      <c r="L65" s="77"/>
      <c r="M65" s="78"/>
      <c r="N65" s="78"/>
      <c r="O65" s="78"/>
      <c r="P65" s="78"/>
      <c r="Q65" s="144"/>
      <c r="R65" s="78"/>
      <c r="S65" s="78"/>
      <c r="T65" s="78"/>
      <c r="U65" s="78"/>
      <c r="V65" s="219"/>
      <c r="W65" s="78"/>
      <c r="X65" s="78"/>
      <c r="Y65" s="78"/>
      <c r="Z65" s="78"/>
      <c r="AA65" s="77"/>
      <c r="AB65" s="77"/>
      <c r="AC65" s="78"/>
      <c r="AD65" s="104"/>
      <c r="AE65" s="78"/>
      <c r="AF65" s="104"/>
      <c r="AG65" s="78"/>
      <c r="AH65" s="104"/>
      <c r="AI65" s="78"/>
      <c r="AJ65" s="104"/>
      <c r="AK65" s="78"/>
      <c r="AL65" s="78"/>
      <c r="AM65" s="8"/>
      <c r="AN65" s="78"/>
      <c r="AO65" s="78"/>
      <c r="AP65" s="78"/>
      <c r="AQ65" s="78"/>
      <c r="AR65" s="78"/>
      <c r="AS65" s="78"/>
      <c r="AT65" s="78"/>
      <c r="AU65" s="78"/>
      <c r="AV65" s="78"/>
      <c r="AW65" s="77"/>
      <c r="AX65" s="144"/>
      <c r="AY65" s="144"/>
      <c r="AZ65" s="144"/>
      <c r="BA65" s="54"/>
      <c r="BB65" s="54"/>
    </row>
    <row r="66" spans="1:54" x14ac:dyDescent="0.25">
      <c r="A66" s="3"/>
      <c r="B66" s="77"/>
      <c r="C66" s="77"/>
      <c r="D66" s="77"/>
      <c r="E66" s="77"/>
      <c r="F66" s="77"/>
      <c r="G66" s="77"/>
      <c r="I66" s="78"/>
      <c r="K66" s="78"/>
      <c r="L66" s="77"/>
      <c r="M66" s="78"/>
      <c r="N66" s="78"/>
      <c r="O66" s="78"/>
      <c r="P66" s="78"/>
      <c r="Q66" s="144"/>
      <c r="R66" s="78"/>
      <c r="S66" s="78"/>
      <c r="T66" s="78"/>
      <c r="U66" s="78"/>
      <c r="V66" s="219"/>
      <c r="W66" s="78"/>
      <c r="X66" s="78"/>
      <c r="Y66" s="78"/>
      <c r="Z66" s="78"/>
      <c r="AA66" s="77"/>
      <c r="AB66" s="77"/>
      <c r="AC66" s="78"/>
      <c r="AD66" s="104"/>
      <c r="AE66" s="78"/>
      <c r="AF66" s="104"/>
      <c r="AG66" s="78"/>
      <c r="AH66" s="104"/>
      <c r="AI66" s="78"/>
      <c r="AJ66" s="104"/>
      <c r="AK66" s="78"/>
      <c r="AL66" s="78"/>
      <c r="AM66" s="8"/>
      <c r="AN66" s="78"/>
      <c r="AO66" s="78"/>
      <c r="AP66" s="78"/>
      <c r="AQ66" s="78"/>
      <c r="AR66" s="78"/>
      <c r="AS66" s="78"/>
      <c r="AT66" s="78"/>
      <c r="AU66" s="78"/>
      <c r="AV66" s="78"/>
      <c r="AW66" s="77"/>
      <c r="AX66" s="144"/>
      <c r="AY66" s="144"/>
      <c r="AZ66" s="144"/>
      <c r="BA66" s="54"/>
      <c r="BB66" s="54"/>
    </row>
    <row r="67" spans="1:54" x14ac:dyDescent="0.25">
      <c r="A67" s="3"/>
      <c r="B67" s="77"/>
      <c r="C67" s="77"/>
      <c r="D67" s="77"/>
      <c r="E67" s="77"/>
      <c r="F67" s="77"/>
      <c r="G67" s="77"/>
      <c r="I67" s="78"/>
      <c r="K67" s="78"/>
      <c r="L67" s="77"/>
      <c r="M67" s="78"/>
      <c r="N67" s="78"/>
      <c r="O67" s="78"/>
      <c r="P67" s="78"/>
      <c r="Q67" s="144"/>
      <c r="R67" s="78"/>
      <c r="S67" s="78"/>
      <c r="T67" s="78"/>
      <c r="U67" s="78"/>
      <c r="V67" s="219"/>
      <c r="W67" s="78"/>
      <c r="X67" s="78"/>
      <c r="Y67" s="78"/>
      <c r="Z67" s="78"/>
      <c r="AA67" s="77"/>
      <c r="AB67" s="77"/>
      <c r="AC67" s="78"/>
      <c r="AD67" s="104"/>
      <c r="AE67" s="78"/>
      <c r="AF67" s="104"/>
      <c r="AG67" s="78"/>
      <c r="AH67" s="104"/>
      <c r="AI67" s="78"/>
      <c r="AJ67" s="104"/>
      <c r="AK67" s="78"/>
      <c r="AL67" s="78"/>
      <c r="AM67" s="8"/>
      <c r="AN67" s="78"/>
      <c r="AO67" s="78"/>
      <c r="AP67" s="78"/>
      <c r="AQ67" s="78"/>
      <c r="AR67" s="78"/>
      <c r="AS67" s="78"/>
      <c r="AT67" s="78"/>
      <c r="AU67" s="78"/>
      <c r="AV67" s="78"/>
      <c r="AW67" s="77"/>
      <c r="AX67" s="144"/>
      <c r="AY67" s="144"/>
      <c r="AZ67" s="144"/>
      <c r="BA67" s="54"/>
      <c r="BB67" s="54"/>
    </row>
    <row r="68" spans="1:54" x14ac:dyDescent="0.25">
      <c r="A68" s="3"/>
      <c r="B68" s="77"/>
      <c r="C68" s="77"/>
      <c r="D68" s="77"/>
      <c r="E68" s="77"/>
      <c r="F68" s="77"/>
      <c r="G68" s="77"/>
      <c r="I68" s="78"/>
      <c r="K68" s="78"/>
      <c r="L68" s="77"/>
      <c r="M68" s="78"/>
      <c r="N68" s="78"/>
      <c r="O68" s="78"/>
      <c r="P68" s="78"/>
      <c r="Q68" s="144"/>
      <c r="R68" s="78"/>
      <c r="S68" s="78"/>
      <c r="T68" s="78"/>
      <c r="U68" s="78"/>
      <c r="V68" s="219"/>
      <c r="W68" s="78"/>
      <c r="X68" s="78"/>
      <c r="Y68" s="78"/>
      <c r="Z68" s="78"/>
      <c r="AA68" s="77"/>
      <c r="AB68" s="77"/>
      <c r="AC68" s="78"/>
      <c r="AD68" s="104"/>
      <c r="AE68" s="78"/>
      <c r="AF68" s="104"/>
      <c r="AG68" s="78"/>
      <c r="AH68" s="104"/>
      <c r="AI68" s="78"/>
      <c r="AJ68" s="104"/>
      <c r="AK68" s="78"/>
      <c r="AL68" s="78"/>
      <c r="AM68" s="8"/>
      <c r="AN68" s="78"/>
      <c r="AO68" s="78"/>
      <c r="AP68" s="78"/>
      <c r="AQ68" s="78"/>
      <c r="AR68" s="78"/>
      <c r="AS68" s="78"/>
      <c r="AT68" s="78"/>
      <c r="AU68" s="78"/>
      <c r="AV68" s="78"/>
      <c r="AW68" s="77"/>
      <c r="AX68" s="144"/>
      <c r="AY68" s="144"/>
      <c r="AZ68" s="144"/>
      <c r="BA68" s="54"/>
      <c r="BB68" s="54"/>
    </row>
    <row r="69" spans="1:54" x14ac:dyDescent="0.25">
      <c r="A69" s="3"/>
      <c r="B69" s="77"/>
      <c r="C69" s="77"/>
      <c r="D69" s="77"/>
      <c r="E69" s="77"/>
      <c r="F69" s="77"/>
      <c r="G69" s="77"/>
      <c r="I69" s="78"/>
      <c r="K69" s="78"/>
      <c r="L69" s="77"/>
      <c r="M69" s="78"/>
      <c r="N69" s="78"/>
      <c r="O69" s="78"/>
      <c r="P69" s="78"/>
      <c r="Q69" s="144"/>
      <c r="R69" s="78"/>
      <c r="S69" s="78"/>
      <c r="T69" s="78"/>
      <c r="U69" s="78"/>
      <c r="V69" s="219"/>
      <c r="W69" s="78"/>
      <c r="X69" s="78"/>
      <c r="Y69" s="78"/>
      <c r="Z69" s="78"/>
      <c r="AA69" s="77"/>
      <c r="AB69" s="77"/>
      <c r="AC69" s="78"/>
      <c r="AD69" s="104"/>
      <c r="AE69" s="78"/>
      <c r="AF69" s="104"/>
      <c r="AG69" s="78"/>
      <c r="AH69" s="104"/>
      <c r="AI69" s="78"/>
      <c r="AJ69" s="104"/>
      <c r="AK69" s="78"/>
      <c r="AL69" s="78"/>
      <c r="AM69" s="8"/>
      <c r="AN69" s="78"/>
      <c r="AO69" s="78"/>
      <c r="AP69" s="78"/>
      <c r="AQ69" s="78"/>
      <c r="AR69" s="78"/>
      <c r="AS69" s="78"/>
      <c r="AT69" s="78"/>
      <c r="AU69" s="78"/>
      <c r="AV69" s="78"/>
      <c r="AW69" s="77"/>
      <c r="AX69" s="144"/>
      <c r="AY69" s="144"/>
      <c r="AZ69" s="144"/>
      <c r="BA69" s="54"/>
      <c r="BB69" s="54"/>
    </row>
    <row r="70" spans="1:54" x14ac:dyDescent="0.25">
      <c r="A70" s="3"/>
      <c r="B70" s="77"/>
      <c r="C70" s="77"/>
      <c r="D70" s="77"/>
      <c r="E70" s="77"/>
      <c r="F70" s="77"/>
      <c r="G70" s="77"/>
      <c r="I70" s="78"/>
      <c r="K70" s="78"/>
      <c r="L70" s="77"/>
      <c r="M70" s="78"/>
      <c r="N70" s="78"/>
      <c r="O70" s="78"/>
      <c r="P70" s="78"/>
      <c r="Q70" s="144"/>
      <c r="R70" s="78"/>
      <c r="S70" s="78"/>
      <c r="T70" s="78"/>
      <c r="U70" s="78"/>
      <c r="V70" s="219"/>
      <c r="W70" s="78"/>
      <c r="X70" s="78"/>
      <c r="Y70" s="78"/>
      <c r="Z70" s="78"/>
      <c r="AA70" s="77"/>
      <c r="AB70" s="77"/>
      <c r="AC70" s="78"/>
      <c r="AD70" s="104"/>
      <c r="AE70" s="78"/>
      <c r="AF70" s="104"/>
      <c r="AG70" s="78"/>
      <c r="AH70" s="104"/>
      <c r="AI70" s="78"/>
      <c r="AJ70" s="104"/>
      <c r="AK70" s="78"/>
      <c r="AL70" s="78"/>
      <c r="AM70" s="8"/>
      <c r="AN70" s="78"/>
      <c r="AO70" s="78"/>
      <c r="AP70" s="78"/>
      <c r="AQ70" s="78"/>
      <c r="AR70" s="78"/>
      <c r="AS70" s="78"/>
      <c r="AT70" s="78"/>
      <c r="AU70" s="78"/>
      <c r="AV70" s="78"/>
      <c r="AW70" s="77"/>
      <c r="AX70" s="144"/>
      <c r="AY70" s="144"/>
      <c r="AZ70" s="144"/>
      <c r="BA70" s="54"/>
      <c r="BB70" s="54"/>
    </row>
    <row r="71" spans="1:54" x14ac:dyDescent="0.25">
      <c r="A71" s="3"/>
      <c r="B71" s="77"/>
      <c r="C71" s="77"/>
      <c r="D71" s="77"/>
      <c r="E71" s="77"/>
      <c r="F71" s="77"/>
      <c r="G71" s="77"/>
      <c r="I71" s="78"/>
      <c r="K71" s="78"/>
      <c r="L71" s="77"/>
      <c r="M71" s="78"/>
      <c r="N71" s="78"/>
      <c r="O71" s="78"/>
      <c r="P71" s="78"/>
      <c r="Q71" s="144"/>
      <c r="R71" s="78"/>
      <c r="S71" s="78"/>
      <c r="T71" s="78"/>
      <c r="U71" s="78"/>
      <c r="V71" s="219"/>
      <c r="W71" s="78"/>
      <c r="X71" s="78"/>
      <c r="Y71" s="78"/>
      <c r="Z71" s="78"/>
      <c r="AA71" s="77"/>
      <c r="AB71" s="77"/>
      <c r="AC71" s="78"/>
      <c r="AD71" s="104"/>
      <c r="AE71" s="78"/>
      <c r="AF71" s="104"/>
      <c r="AG71" s="78"/>
      <c r="AH71" s="104"/>
      <c r="AI71" s="78"/>
      <c r="AJ71" s="104"/>
      <c r="AK71" s="78"/>
      <c r="AL71" s="78"/>
      <c r="AM71" s="8"/>
      <c r="AN71" s="78"/>
      <c r="AO71" s="78"/>
      <c r="AP71" s="78"/>
      <c r="AQ71" s="78"/>
      <c r="AR71" s="78"/>
      <c r="AS71" s="78"/>
      <c r="AT71" s="78"/>
      <c r="AU71" s="78"/>
      <c r="AV71" s="78"/>
      <c r="AW71" s="77"/>
      <c r="AX71" s="144"/>
      <c r="AY71" s="144"/>
      <c r="AZ71" s="144"/>
      <c r="BA71" s="54"/>
      <c r="BB71" s="54"/>
    </row>
    <row r="72" spans="1:54" x14ac:dyDescent="0.25">
      <c r="A72" s="3"/>
      <c r="B72" s="77"/>
      <c r="C72" s="77"/>
      <c r="D72" s="77"/>
      <c r="E72" s="77"/>
      <c r="F72" s="77"/>
      <c r="G72" s="77"/>
      <c r="I72" s="78"/>
      <c r="K72" s="78"/>
      <c r="L72" s="77"/>
      <c r="M72" s="78"/>
      <c r="N72" s="78"/>
      <c r="O72" s="78"/>
      <c r="P72" s="78"/>
      <c r="Q72" s="144"/>
      <c r="R72" s="78"/>
      <c r="S72" s="78"/>
      <c r="T72" s="78"/>
      <c r="U72" s="78"/>
      <c r="V72" s="219"/>
      <c r="W72" s="78"/>
      <c r="X72" s="78"/>
      <c r="Y72" s="78"/>
      <c r="Z72" s="78"/>
      <c r="AA72" s="77"/>
      <c r="AB72" s="77"/>
      <c r="AC72" s="78"/>
      <c r="AD72" s="104"/>
      <c r="AE72" s="78"/>
      <c r="AF72" s="104"/>
      <c r="AG72" s="78"/>
      <c r="AH72" s="104"/>
      <c r="AI72" s="78"/>
      <c r="AJ72" s="104"/>
      <c r="AK72" s="78"/>
      <c r="AL72" s="78"/>
      <c r="AM72" s="8"/>
      <c r="AN72" s="78"/>
      <c r="AO72" s="78"/>
      <c r="AP72" s="78"/>
      <c r="AQ72" s="78"/>
      <c r="AR72" s="78"/>
      <c r="AS72" s="78"/>
      <c r="AT72" s="78"/>
      <c r="AU72" s="78"/>
      <c r="AV72" s="78"/>
      <c r="AW72" s="77"/>
      <c r="AX72" s="144"/>
      <c r="AY72" s="144"/>
      <c r="AZ72" s="144"/>
      <c r="BA72" s="54"/>
      <c r="BB72" s="54"/>
    </row>
    <row r="73" spans="1:54" x14ac:dyDescent="0.25">
      <c r="A73" s="3"/>
      <c r="B73" s="77"/>
      <c r="C73" s="77"/>
      <c r="D73" s="77"/>
      <c r="E73" s="77"/>
      <c r="F73" s="77"/>
      <c r="G73" s="77"/>
      <c r="I73" s="78"/>
      <c r="K73" s="78"/>
      <c r="L73" s="77"/>
      <c r="M73" s="78"/>
      <c r="N73" s="78"/>
      <c r="O73" s="78"/>
      <c r="P73" s="78"/>
      <c r="Q73" s="144"/>
      <c r="R73" s="78"/>
      <c r="S73" s="78"/>
      <c r="T73" s="78"/>
      <c r="U73" s="78"/>
      <c r="V73" s="219"/>
      <c r="W73" s="78"/>
      <c r="X73" s="78"/>
      <c r="Y73" s="78"/>
      <c r="Z73" s="78"/>
      <c r="AA73" s="77"/>
      <c r="AB73" s="77"/>
      <c r="AC73" s="78"/>
      <c r="AD73" s="104"/>
      <c r="AE73" s="78"/>
      <c r="AF73" s="104"/>
      <c r="AG73" s="78"/>
      <c r="AH73" s="104"/>
      <c r="AI73" s="78"/>
      <c r="AJ73" s="104"/>
      <c r="AK73" s="78"/>
      <c r="AL73" s="78"/>
      <c r="AM73" s="8"/>
      <c r="AN73" s="78"/>
      <c r="AO73" s="78"/>
      <c r="AP73" s="78"/>
      <c r="AQ73" s="78"/>
      <c r="AR73" s="78"/>
      <c r="AS73" s="78"/>
      <c r="AT73" s="78"/>
      <c r="AU73" s="78"/>
      <c r="AV73" s="78"/>
      <c r="AW73" s="77"/>
      <c r="AX73" s="144"/>
      <c r="AY73" s="144"/>
      <c r="AZ73" s="144"/>
      <c r="BA73" s="54"/>
      <c r="BB73" s="54"/>
    </row>
    <row r="74" spans="1:54" x14ac:dyDescent="0.25">
      <c r="A74" s="3"/>
      <c r="B74" s="77"/>
      <c r="C74" s="77"/>
      <c r="D74" s="77"/>
      <c r="E74" s="77"/>
      <c r="F74" s="77"/>
      <c r="G74" s="77"/>
      <c r="I74" s="78"/>
      <c r="K74" s="78"/>
      <c r="L74" s="77"/>
      <c r="M74" s="78"/>
      <c r="N74" s="78"/>
      <c r="O74" s="78"/>
      <c r="P74" s="78"/>
      <c r="Q74" s="144"/>
      <c r="R74" s="78"/>
      <c r="S74" s="78"/>
      <c r="T74" s="78"/>
      <c r="U74" s="78"/>
      <c r="V74" s="219"/>
      <c r="W74" s="78"/>
      <c r="X74" s="78"/>
      <c r="Y74" s="78"/>
      <c r="Z74" s="78"/>
      <c r="AA74" s="77"/>
      <c r="AB74" s="77"/>
      <c r="AC74" s="78"/>
      <c r="AD74" s="104"/>
      <c r="AE74" s="78"/>
      <c r="AF74" s="104"/>
      <c r="AG74" s="78"/>
      <c r="AH74" s="104"/>
      <c r="AI74" s="78"/>
      <c r="AJ74" s="104"/>
      <c r="AK74" s="78"/>
      <c r="AL74" s="78"/>
      <c r="AM74" s="8"/>
      <c r="AN74" s="78"/>
      <c r="AO74" s="78"/>
      <c r="AP74" s="78"/>
      <c r="AQ74" s="78"/>
      <c r="AR74" s="78"/>
      <c r="AS74" s="78"/>
      <c r="AT74" s="78"/>
      <c r="AU74" s="78"/>
      <c r="AV74" s="78"/>
      <c r="AW74" s="77"/>
      <c r="AX74" s="144"/>
      <c r="AY74" s="144"/>
      <c r="AZ74" s="144"/>
      <c r="BA74" s="54"/>
      <c r="BB74" s="54"/>
    </row>
    <row r="75" spans="1:54" x14ac:dyDescent="0.25">
      <c r="A75" s="3"/>
      <c r="B75" s="77"/>
      <c r="C75" s="77"/>
      <c r="D75" s="77"/>
      <c r="E75" s="77"/>
      <c r="F75" s="77"/>
      <c r="G75" s="77"/>
      <c r="I75" s="78"/>
      <c r="K75" s="78"/>
      <c r="L75" s="77"/>
      <c r="M75" s="78"/>
      <c r="N75" s="78"/>
      <c r="O75" s="78"/>
      <c r="P75" s="78"/>
      <c r="Q75" s="144"/>
      <c r="R75" s="78"/>
      <c r="S75" s="78"/>
      <c r="T75" s="78"/>
      <c r="U75" s="78"/>
      <c r="V75" s="219"/>
      <c r="W75" s="78"/>
      <c r="X75" s="78"/>
      <c r="Y75" s="78"/>
      <c r="Z75" s="78"/>
      <c r="AA75" s="77"/>
      <c r="AB75" s="77"/>
      <c r="AC75" s="78"/>
      <c r="AD75" s="104"/>
      <c r="AE75" s="78"/>
      <c r="AF75" s="104"/>
      <c r="AG75" s="78"/>
      <c r="AH75" s="104"/>
      <c r="AI75" s="78"/>
      <c r="AJ75" s="104"/>
      <c r="AK75" s="78"/>
      <c r="AL75" s="78"/>
      <c r="AM75" s="8"/>
      <c r="AN75" s="78"/>
      <c r="AO75" s="78"/>
      <c r="AP75" s="78"/>
      <c r="AQ75" s="78"/>
      <c r="AR75" s="78"/>
      <c r="AS75" s="78"/>
      <c r="AT75" s="78"/>
      <c r="AU75" s="78"/>
      <c r="AV75" s="78"/>
      <c r="AW75" s="77"/>
      <c r="AX75" s="144"/>
      <c r="AY75" s="144"/>
      <c r="AZ75" s="144"/>
      <c r="BA75" s="54"/>
      <c r="BB75" s="54"/>
    </row>
    <row r="76" spans="1:54" x14ac:dyDescent="0.25">
      <c r="A76" s="3"/>
      <c r="B76" s="77"/>
      <c r="C76" s="77"/>
      <c r="D76" s="77"/>
      <c r="E76" s="77"/>
      <c r="F76" s="77"/>
      <c r="G76" s="77"/>
      <c r="I76" s="78"/>
      <c r="K76" s="78"/>
      <c r="L76" s="77"/>
      <c r="M76" s="78"/>
      <c r="N76" s="78"/>
      <c r="O76" s="78"/>
      <c r="P76" s="78"/>
      <c r="Q76" s="144"/>
      <c r="R76" s="78"/>
      <c r="S76" s="78"/>
      <c r="T76" s="78"/>
      <c r="U76" s="78"/>
      <c r="V76" s="219"/>
      <c r="W76" s="78"/>
      <c r="X76" s="78"/>
      <c r="Y76" s="78"/>
      <c r="Z76" s="78"/>
      <c r="AA76" s="77"/>
      <c r="AB76" s="77"/>
      <c r="AC76" s="78"/>
      <c r="AD76" s="104"/>
      <c r="AE76" s="78"/>
      <c r="AF76" s="104"/>
      <c r="AG76" s="78"/>
      <c r="AH76" s="104"/>
      <c r="AI76" s="78"/>
      <c r="AJ76" s="104"/>
      <c r="AK76" s="78"/>
      <c r="AL76" s="78"/>
      <c r="AM76" s="8"/>
      <c r="AN76" s="78"/>
      <c r="AO76" s="78"/>
      <c r="AP76" s="78"/>
      <c r="AQ76" s="78"/>
      <c r="AR76" s="78"/>
      <c r="AS76" s="78"/>
      <c r="AT76" s="78"/>
      <c r="AU76" s="78"/>
      <c r="AV76" s="78"/>
      <c r="AW76" s="77"/>
      <c r="AX76" s="144"/>
      <c r="AY76" s="144"/>
      <c r="AZ76" s="144"/>
      <c r="BA76" s="54"/>
      <c r="BB76" s="54"/>
    </row>
    <row r="77" spans="1:54" x14ac:dyDescent="0.25">
      <c r="A77" s="3"/>
      <c r="B77" s="77"/>
      <c r="C77" s="77"/>
      <c r="D77" s="77"/>
      <c r="E77" s="77"/>
      <c r="F77" s="77"/>
      <c r="G77" s="77"/>
      <c r="I77" s="78"/>
      <c r="K77" s="78"/>
      <c r="L77" s="77"/>
      <c r="M77" s="78"/>
      <c r="N77" s="78"/>
      <c r="O77" s="78"/>
      <c r="P77" s="78"/>
      <c r="Q77" s="144"/>
      <c r="R77" s="78"/>
      <c r="S77" s="78"/>
      <c r="T77" s="78"/>
      <c r="U77" s="78"/>
      <c r="V77" s="219"/>
      <c r="W77" s="78"/>
      <c r="X77" s="78"/>
      <c r="Y77" s="78"/>
      <c r="Z77" s="78"/>
      <c r="AA77" s="77"/>
      <c r="AB77" s="77"/>
      <c r="AC77" s="78"/>
      <c r="AD77" s="104"/>
      <c r="AE77" s="78"/>
      <c r="AF77" s="104"/>
      <c r="AG77" s="78"/>
      <c r="AH77" s="104"/>
      <c r="AI77" s="78"/>
      <c r="AJ77" s="104"/>
      <c r="AK77" s="78"/>
      <c r="AL77" s="78"/>
      <c r="AM77" s="8"/>
      <c r="AN77" s="78"/>
      <c r="AO77" s="78"/>
      <c r="AP77" s="78"/>
      <c r="AQ77" s="78"/>
      <c r="AR77" s="78"/>
      <c r="AS77" s="78"/>
      <c r="AT77" s="78"/>
      <c r="AU77" s="78"/>
      <c r="AV77" s="78"/>
      <c r="AW77" s="77"/>
      <c r="AX77" s="144"/>
      <c r="AY77" s="144"/>
      <c r="AZ77" s="144"/>
      <c r="BA77" s="54"/>
      <c r="BB77" s="54"/>
    </row>
    <row r="78" spans="1:54" x14ac:dyDescent="0.25">
      <c r="A78" s="3"/>
      <c r="B78" s="77"/>
      <c r="C78" s="77"/>
      <c r="D78" s="77"/>
      <c r="E78" s="77"/>
      <c r="F78" s="77"/>
      <c r="G78" s="77"/>
      <c r="I78" s="78"/>
      <c r="K78" s="78"/>
      <c r="L78" s="77"/>
      <c r="M78" s="78"/>
      <c r="N78" s="78"/>
      <c r="O78" s="78"/>
      <c r="P78" s="78"/>
      <c r="Q78" s="144"/>
      <c r="R78" s="78"/>
      <c r="S78" s="78"/>
      <c r="T78" s="78"/>
      <c r="U78" s="78"/>
      <c r="V78" s="219"/>
      <c r="W78" s="78"/>
      <c r="X78" s="78"/>
      <c r="Y78" s="78"/>
      <c r="Z78" s="78"/>
      <c r="AA78" s="77"/>
      <c r="AB78" s="77"/>
      <c r="AC78" s="78"/>
      <c r="AD78" s="104"/>
      <c r="AE78" s="78"/>
      <c r="AF78" s="104"/>
      <c r="AG78" s="78"/>
      <c r="AH78" s="104"/>
      <c r="AI78" s="78"/>
      <c r="AJ78" s="104"/>
      <c r="AK78" s="78"/>
      <c r="AL78" s="78"/>
      <c r="AM78" s="8"/>
      <c r="AN78" s="78"/>
      <c r="AO78" s="78"/>
      <c r="AP78" s="78"/>
      <c r="AQ78" s="78"/>
      <c r="AR78" s="78"/>
      <c r="AS78" s="78"/>
      <c r="AT78" s="78"/>
      <c r="AU78" s="78"/>
      <c r="AV78" s="78"/>
      <c r="AW78" s="77"/>
      <c r="AX78" s="144"/>
      <c r="AY78" s="144"/>
      <c r="AZ78" s="144"/>
      <c r="BA78" s="54"/>
      <c r="BB78" s="54"/>
    </row>
    <row r="79" spans="1:54" x14ac:dyDescent="0.25">
      <c r="A79" s="3"/>
      <c r="B79" s="77"/>
      <c r="C79" s="77"/>
      <c r="D79" s="77"/>
      <c r="E79" s="77"/>
      <c r="F79" s="77"/>
      <c r="G79" s="77"/>
      <c r="I79" s="78"/>
      <c r="K79" s="78"/>
      <c r="L79" s="77"/>
      <c r="M79" s="78"/>
      <c r="N79" s="78"/>
      <c r="O79" s="78"/>
      <c r="P79" s="78"/>
      <c r="Q79" s="144"/>
      <c r="R79" s="78"/>
      <c r="S79" s="78"/>
      <c r="T79" s="78"/>
      <c r="U79" s="78"/>
      <c r="V79" s="219"/>
      <c r="W79" s="78"/>
      <c r="X79" s="78"/>
      <c r="Y79" s="78"/>
      <c r="Z79" s="78"/>
      <c r="AA79" s="77"/>
      <c r="AB79" s="77"/>
      <c r="AC79" s="78"/>
      <c r="AD79" s="104"/>
      <c r="AE79" s="78"/>
      <c r="AF79" s="104"/>
      <c r="AG79" s="78"/>
      <c r="AH79" s="104"/>
      <c r="AI79" s="78"/>
      <c r="AJ79" s="104"/>
      <c r="AK79" s="78"/>
      <c r="AL79" s="78"/>
      <c r="AM79" s="8"/>
      <c r="AN79" s="78"/>
      <c r="AO79" s="78"/>
      <c r="AP79" s="78"/>
      <c r="AQ79" s="78"/>
      <c r="AR79" s="78"/>
      <c r="AS79" s="78"/>
      <c r="AT79" s="78"/>
      <c r="AU79" s="78"/>
      <c r="AV79" s="78"/>
      <c r="AW79" s="77"/>
      <c r="AX79" s="144"/>
      <c r="AY79" s="144"/>
      <c r="AZ79" s="144"/>
      <c r="BA79" s="54"/>
      <c r="BB79" s="54"/>
    </row>
    <row r="80" spans="1:54" x14ac:dyDescent="0.25">
      <c r="A80" s="3"/>
      <c r="B80" s="77"/>
      <c r="C80" s="77"/>
      <c r="D80" s="77"/>
      <c r="E80" s="77"/>
      <c r="F80" s="77"/>
      <c r="G80" s="77"/>
      <c r="I80" s="78"/>
      <c r="K80" s="78"/>
      <c r="L80" s="77"/>
      <c r="M80" s="78"/>
      <c r="N80" s="78"/>
      <c r="O80" s="78"/>
      <c r="P80" s="78"/>
      <c r="Q80" s="144"/>
      <c r="R80" s="78"/>
      <c r="S80" s="78"/>
      <c r="T80" s="78"/>
      <c r="U80" s="78"/>
      <c r="V80" s="219"/>
      <c r="W80" s="78"/>
      <c r="X80" s="78"/>
      <c r="Y80" s="78"/>
      <c r="Z80" s="78"/>
      <c r="AA80" s="77"/>
      <c r="AB80" s="77"/>
      <c r="AC80" s="78"/>
      <c r="AD80" s="104"/>
      <c r="AE80" s="78"/>
      <c r="AF80" s="104"/>
      <c r="AG80" s="78"/>
      <c r="AH80" s="104"/>
      <c r="AI80" s="78"/>
      <c r="AJ80" s="104"/>
      <c r="AK80" s="78"/>
      <c r="AL80" s="78"/>
      <c r="AM80" s="8"/>
      <c r="AN80" s="78"/>
      <c r="AO80" s="78"/>
      <c r="AP80" s="78"/>
      <c r="AQ80" s="78"/>
      <c r="AR80" s="78"/>
      <c r="AS80" s="78"/>
      <c r="AT80" s="78"/>
      <c r="AU80" s="78"/>
      <c r="AV80" s="78"/>
      <c r="AW80" s="77"/>
      <c r="AX80" s="144"/>
      <c r="AY80" s="144"/>
      <c r="AZ80" s="144"/>
      <c r="BA80" s="54"/>
      <c r="BB80" s="54"/>
    </row>
    <row r="81" spans="1:54" x14ac:dyDescent="0.25">
      <c r="A81" s="3"/>
      <c r="B81" s="77"/>
      <c r="C81" s="77"/>
      <c r="D81" s="77"/>
      <c r="E81" s="77"/>
      <c r="F81" s="77"/>
      <c r="G81" s="77"/>
      <c r="I81" s="78"/>
      <c r="K81" s="78"/>
      <c r="L81" s="77"/>
      <c r="M81" s="78"/>
      <c r="N81" s="78"/>
      <c r="O81" s="78"/>
      <c r="P81" s="78"/>
      <c r="Q81" s="144"/>
      <c r="R81" s="78"/>
      <c r="S81" s="78"/>
      <c r="T81" s="78"/>
      <c r="U81" s="78"/>
      <c r="V81" s="219"/>
      <c r="W81" s="78"/>
      <c r="X81" s="78"/>
      <c r="Y81" s="78"/>
      <c r="Z81" s="78"/>
      <c r="AA81" s="77"/>
      <c r="AB81" s="77"/>
      <c r="AC81" s="78"/>
      <c r="AD81" s="104"/>
      <c r="AE81" s="78"/>
      <c r="AF81" s="104"/>
      <c r="AG81" s="78"/>
      <c r="AH81" s="104"/>
      <c r="AI81" s="78"/>
      <c r="AJ81" s="104"/>
      <c r="AK81" s="78"/>
      <c r="AL81" s="78"/>
      <c r="AM81" s="8"/>
      <c r="AN81" s="78"/>
      <c r="AO81" s="78"/>
      <c r="AP81" s="78"/>
      <c r="AQ81" s="78"/>
      <c r="AR81" s="78"/>
      <c r="AS81" s="78"/>
      <c r="AT81" s="78"/>
      <c r="AU81" s="78"/>
      <c r="AV81" s="78"/>
      <c r="AW81" s="77"/>
      <c r="AX81" s="144"/>
      <c r="AY81" s="144"/>
      <c r="AZ81" s="144"/>
      <c r="BA81" s="54"/>
      <c r="BB81" s="54"/>
    </row>
    <row r="82" spans="1:54" x14ac:dyDescent="0.25">
      <c r="A82" s="3"/>
      <c r="B82" s="77"/>
      <c r="C82" s="77"/>
      <c r="D82" s="77"/>
      <c r="E82" s="77"/>
      <c r="F82" s="77"/>
      <c r="G82" s="77"/>
      <c r="I82" s="78"/>
      <c r="K82" s="78"/>
      <c r="L82" s="77"/>
      <c r="M82" s="78"/>
      <c r="N82" s="78"/>
      <c r="O82" s="78"/>
      <c r="P82" s="78"/>
      <c r="Q82" s="144"/>
      <c r="R82" s="78"/>
      <c r="S82" s="78"/>
      <c r="T82" s="78"/>
      <c r="U82" s="78"/>
      <c r="V82" s="219"/>
      <c r="W82" s="78"/>
      <c r="X82" s="78"/>
      <c r="Y82" s="78"/>
      <c r="Z82" s="78"/>
      <c r="AA82" s="77"/>
      <c r="AB82" s="77"/>
      <c r="AC82" s="78"/>
      <c r="AD82" s="104"/>
      <c r="AE82" s="78"/>
      <c r="AF82" s="104"/>
      <c r="AG82" s="78"/>
      <c r="AH82" s="104"/>
      <c r="AI82" s="78"/>
      <c r="AJ82" s="104"/>
      <c r="AK82" s="78"/>
      <c r="AL82" s="78"/>
      <c r="AM82" s="8"/>
      <c r="AN82" s="78"/>
      <c r="AO82" s="78"/>
      <c r="AP82" s="78"/>
      <c r="AQ82" s="78"/>
      <c r="AR82" s="78"/>
      <c r="AS82" s="78"/>
      <c r="AT82" s="78"/>
      <c r="AU82" s="78"/>
      <c r="AV82" s="78"/>
      <c r="AW82" s="77"/>
      <c r="AX82" s="144"/>
      <c r="AY82" s="144"/>
      <c r="AZ82" s="144"/>
      <c r="BA82" s="54"/>
      <c r="BB82" s="54"/>
    </row>
    <row r="83" spans="1:54" x14ac:dyDescent="0.25">
      <c r="A83" s="3"/>
      <c r="B83" s="77"/>
      <c r="C83" s="77"/>
      <c r="D83" s="77"/>
      <c r="E83" s="77"/>
      <c r="F83" s="77"/>
      <c r="G83" s="77"/>
      <c r="I83" s="78"/>
      <c r="K83" s="78"/>
      <c r="L83" s="77"/>
      <c r="M83" s="78"/>
      <c r="N83" s="78"/>
      <c r="O83" s="78"/>
      <c r="P83" s="78"/>
      <c r="Q83" s="144"/>
      <c r="R83" s="78"/>
      <c r="S83" s="78"/>
      <c r="T83" s="78"/>
      <c r="U83" s="78"/>
      <c r="V83" s="219"/>
      <c r="W83" s="78"/>
      <c r="X83" s="78"/>
      <c r="Y83" s="78"/>
      <c r="Z83" s="78"/>
      <c r="AA83" s="77"/>
      <c r="AB83" s="77"/>
      <c r="AC83" s="78"/>
      <c r="AD83" s="104"/>
      <c r="AE83" s="78"/>
      <c r="AF83" s="104"/>
      <c r="AG83" s="78"/>
      <c r="AH83" s="104"/>
      <c r="AI83" s="78"/>
      <c r="AJ83" s="104"/>
      <c r="AK83" s="78"/>
      <c r="AL83" s="78"/>
      <c r="AM83" s="8"/>
      <c r="AN83" s="78"/>
      <c r="AO83" s="78"/>
      <c r="AP83" s="78"/>
      <c r="AQ83" s="78"/>
      <c r="AR83" s="78"/>
      <c r="AS83" s="78"/>
      <c r="AT83" s="78"/>
      <c r="AU83" s="78"/>
      <c r="AV83" s="78"/>
      <c r="AW83" s="77"/>
      <c r="AX83" s="144"/>
      <c r="AY83" s="144"/>
      <c r="AZ83" s="144"/>
      <c r="BA83" s="54"/>
      <c r="BB83" s="54"/>
    </row>
    <row r="84" spans="1:54" x14ac:dyDescent="0.25">
      <c r="A84" s="3"/>
      <c r="B84" s="77"/>
      <c r="C84" s="77"/>
      <c r="D84" s="77"/>
      <c r="E84" s="77"/>
      <c r="F84" s="77"/>
      <c r="G84" s="77"/>
      <c r="I84" s="78"/>
      <c r="K84" s="78"/>
      <c r="L84" s="77"/>
      <c r="M84" s="78"/>
      <c r="N84" s="78"/>
      <c r="O84" s="78"/>
      <c r="P84" s="78"/>
      <c r="Q84" s="144"/>
      <c r="R84" s="78"/>
      <c r="S84" s="78"/>
      <c r="T84" s="78"/>
      <c r="U84" s="78"/>
      <c r="V84" s="219"/>
      <c r="W84" s="78"/>
      <c r="X84" s="78"/>
      <c r="Y84" s="78"/>
      <c r="Z84" s="78"/>
      <c r="AA84" s="77"/>
      <c r="AB84" s="77"/>
      <c r="AC84" s="78"/>
      <c r="AD84" s="104"/>
      <c r="AE84" s="78"/>
      <c r="AF84" s="104"/>
      <c r="AG84" s="78"/>
      <c r="AH84" s="104"/>
      <c r="AI84" s="78"/>
      <c r="AJ84" s="104"/>
      <c r="AK84" s="78"/>
      <c r="AL84" s="78"/>
      <c r="AM84" s="8"/>
      <c r="AN84" s="78"/>
      <c r="AO84" s="78"/>
      <c r="AP84" s="78"/>
      <c r="AQ84" s="78"/>
      <c r="AR84" s="78"/>
      <c r="AS84" s="78"/>
      <c r="AT84" s="78"/>
      <c r="AU84" s="78"/>
      <c r="AV84" s="78"/>
      <c r="AW84" s="77"/>
      <c r="AX84" s="144"/>
      <c r="AY84" s="144"/>
      <c r="AZ84" s="144"/>
      <c r="BA84" s="54"/>
      <c r="BB84" s="54"/>
    </row>
    <row r="85" spans="1:54" x14ac:dyDescent="0.25">
      <c r="A85" s="3"/>
      <c r="B85" s="77"/>
      <c r="C85" s="77"/>
      <c r="D85" s="77"/>
      <c r="E85" s="77"/>
      <c r="F85" s="77"/>
      <c r="G85" s="77"/>
      <c r="I85" s="78"/>
      <c r="K85" s="78"/>
      <c r="L85" s="77"/>
      <c r="M85" s="78"/>
      <c r="N85" s="78"/>
      <c r="O85" s="78"/>
      <c r="P85" s="78"/>
      <c r="Q85" s="144"/>
      <c r="R85" s="78"/>
      <c r="S85" s="78"/>
      <c r="T85" s="78"/>
      <c r="U85" s="78"/>
      <c r="V85" s="219"/>
      <c r="W85" s="78"/>
      <c r="X85" s="78"/>
      <c r="Y85" s="78"/>
      <c r="Z85" s="78"/>
      <c r="AA85" s="77"/>
      <c r="AB85" s="77"/>
      <c r="AC85" s="78"/>
      <c r="AD85" s="104"/>
      <c r="AE85" s="78"/>
      <c r="AF85" s="104"/>
      <c r="AG85" s="78"/>
      <c r="AH85" s="104"/>
      <c r="AI85" s="78"/>
      <c r="AJ85" s="104"/>
      <c r="AK85" s="78"/>
      <c r="AL85" s="78"/>
      <c r="AM85" s="8"/>
      <c r="AN85" s="78"/>
      <c r="AO85" s="78"/>
      <c r="AP85" s="78"/>
      <c r="AQ85" s="78"/>
      <c r="AR85" s="78"/>
      <c r="AS85" s="78"/>
      <c r="AT85" s="78"/>
      <c r="AU85" s="78"/>
      <c r="AV85" s="78"/>
      <c r="AW85" s="77"/>
      <c r="AX85" s="144"/>
      <c r="AY85" s="144"/>
      <c r="AZ85" s="144"/>
      <c r="BA85" s="54"/>
      <c r="BB85" s="54"/>
    </row>
    <row r="86" spans="1:54" x14ac:dyDescent="0.25">
      <c r="A86" s="3"/>
      <c r="B86" s="77"/>
      <c r="C86" s="77"/>
      <c r="D86" s="77"/>
      <c r="E86" s="77"/>
      <c r="F86" s="77"/>
      <c r="G86" s="77"/>
      <c r="I86" s="78"/>
      <c r="K86" s="78"/>
      <c r="L86" s="77"/>
      <c r="M86" s="78"/>
      <c r="N86" s="78"/>
      <c r="O86" s="78"/>
      <c r="P86" s="78"/>
      <c r="Q86" s="144"/>
      <c r="R86" s="78"/>
      <c r="S86" s="78"/>
      <c r="T86" s="78"/>
      <c r="U86" s="78"/>
      <c r="V86" s="219"/>
      <c r="W86" s="78"/>
      <c r="X86" s="78"/>
      <c r="Y86" s="78"/>
      <c r="Z86" s="78"/>
      <c r="AA86" s="77"/>
      <c r="AB86" s="77"/>
      <c r="AC86" s="78"/>
      <c r="AD86" s="104"/>
      <c r="AE86" s="78"/>
      <c r="AF86" s="104"/>
      <c r="AG86" s="78"/>
      <c r="AH86" s="104"/>
      <c r="AI86" s="78"/>
      <c r="AJ86" s="104"/>
      <c r="AK86" s="78"/>
      <c r="AL86" s="78"/>
      <c r="AM86" s="8"/>
      <c r="AN86" s="78"/>
      <c r="AO86" s="78"/>
      <c r="AP86" s="78"/>
      <c r="AQ86" s="78"/>
      <c r="AR86" s="78"/>
      <c r="AS86" s="78"/>
      <c r="AT86" s="78"/>
      <c r="AU86" s="78"/>
      <c r="AV86" s="78"/>
      <c r="AW86" s="77"/>
      <c r="AX86" s="144"/>
      <c r="AY86" s="144"/>
      <c r="AZ86" s="144"/>
      <c r="BA86" s="54"/>
      <c r="BB86" s="54"/>
    </row>
    <row r="87" spans="1:54" x14ac:dyDescent="0.25">
      <c r="A87" s="3"/>
      <c r="B87" s="77"/>
      <c r="C87" s="77"/>
      <c r="D87" s="77"/>
      <c r="E87" s="77"/>
      <c r="F87" s="77"/>
      <c r="G87" s="77"/>
      <c r="I87" s="78"/>
      <c r="K87" s="78"/>
      <c r="L87" s="77"/>
      <c r="M87" s="78"/>
      <c r="N87" s="78"/>
      <c r="O87" s="78"/>
      <c r="P87" s="78"/>
      <c r="Q87" s="144"/>
      <c r="R87" s="78"/>
      <c r="S87" s="78"/>
      <c r="T87" s="78"/>
      <c r="U87" s="78"/>
      <c r="V87" s="219"/>
      <c r="W87" s="78"/>
      <c r="X87" s="78"/>
      <c r="Y87" s="78"/>
      <c r="Z87" s="78"/>
      <c r="AA87" s="77"/>
      <c r="AB87" s="77"/>
      <c r="AC87" s="78"/>
      <c r="AD87" s="104"/>
      <c r="AE87" s="78"/>
      <c r="AF87" s="104"/>
      <c r="AG87" s="78"/>
      <c r="AH87" s="104"/>
      <c r="AI87" s="78"/>
      <c r="AJ87" s="104"/>
      <c r="AK87" s="78"/>
      <c r="AL87" s="78"/>
      <c r="AM87" s="8"/>
      <c r="AN87" s="78"/>
      <c r="AO87" s="78"/>
      <c r="AP87" s="78"/>
      <c r="AQ87" s="78"/>
      <c r="AR87" s="78"/>
      <c r="AS87" s="78"/>
      <c r="AT87" s="78"/>
      <c r="AU87" s="78"/>
      <c r="AV87" s="78"/>
      <c r="AW87" s="77"/>
      <c r="AX87" s="144"/>
      <c r="AY87" s="144"/>
      <c r="AZ87" s="144"/>
      <c r="BA87" s="54"/>
      <c r="BB87" s="54"/>
    </row>
    <row r="88" spans="1:54" x14ac:dyDescent="0.25">
      <c r="A88" s="3"/>
      <c r="B88" s="77"/>
      <c r="C88" s="77"/>
      <c r="D88" s="77"/>
      <c r="E88" s="77"/>
      <c r="F88" s="77"/>
      <c r="G88" s="77"/>
      <c r="I88" s="78"/>
      <c r="K88" s="78"/>
      <c r="L88" s="77"/>
      <c r="M88" s="78"/>
      <c r="N88" s="78"/>
      <c r="O88" s="78"/>
      <c r="P88" s="78"/>
      <c r="Q88" s="144"/>
      <c r="R88" s="78"/>
      <c r="S88" s="78"/>
      <c r="T88" s="78"/>
      <c r="U88" s="78"/>
      <c r="V88" s="219"/>
      <c r="W88" s="78"/>
      <c r="X88" s="78"/>
      <c r="Y88" s="78"/>
      <c r="Z88" s="78"/>
      <c r="AA88" s="77"/>
      <c r="AB88" s="77"/>
      <c r="AC88" s="78"/>
      <c r="AD88" s="104"/>
      <c r="AE88" s="78"/>
      <c r="AF88" s="104"/>
      <c r="AG88" s="78"/>
      <c r="AH88" s="104"/>
      <c r="AI88" s="78"/>
      <c r="AJ88" s="104"/>
      <c r="AK88" s="78"/>
      <c r="AL88" s="78"/>
      <c r="AM88" s="8"/>
      <c r="AN88" s="78"/>
      <c r="AO88" s="78"/>
      <c r="AP88" s="78"/>
      <c r="AQ88" s="78"/>
      <c r="AR88" s="78"/>
      <c r="AS88" s="78"/>
      <c r="AT88" s="78"/>
      <c r="AU88" s="78"/>
      <c r="AV88" s="78"/>
      <c r="AW88" s="77"/>
      <c r="AX88" s="144"/>
      <c r="AY88" s="144"/>
      <c r="AZ88" s="144"/>
      <c r="BA88" s="54"/>
      <c r="BB88" s="54"/>
    </row>
    <row r="89" spans="1:54" x14ac:dyDescent="0.25">
      <c r="A89" s="3"/>
      <c r="B89" s="77"/>
      <c r="C89" s="77"/>
      <c r="D89" s="77"/>
      <c r="E89" s="77"/>
      <c r="F89" s="77"/>
      <c r="G89" s="77"/>
      <c r="I89" s="78"/>
      <c r="K89" s="78"/>
      <c r="L89" s="77"/>
      <c r="M89" s="78"/>
      <c r="N89" s="78"/>
      <c r="O89" s="78"/>
      <c r="P89" s="78"/>
      <c r="Q89" s="144"/>
      <c r="R89" s="78"/>
      <c r="S89" s="78"/>
      <c r="T89" s="78"/>
      <c r="U89" s="78"/>
      <c r="V89" s="219"/>
      <c r="W89" s="78"/>
      <c r="X89" s="78"/>
      <c r="Y89" s="78"/>
      <c r="Z89" s="78"/>
      <c r="AA89" s="77"/>
      <c r="AB89" s="77"/>
      <c r="AC89" s="78"/>
      <c r="AD89" s="104"/>
      <c r="AE89" s="78"/>
      <c r="AF89" s="104"/>
      <c r="AG89" s="78"/>
      <c r="AH89" s="104"/>
      <c r="AI89" s="78"/>
      <c r="AJ89" s="104"/>
      <c r="AK89" s="78"/>
      <c r="AL89" s="78"/>
      <c r="AM89" s="8"/>
      <c r="AN89" s="78"/>
      <c r="AO89" s="78"/>
      <c r="AP89" s="78"/>
      <c r="AQ89" s="78"/>
      <c r="AR89" s="78"/>
      <c r="AS89" s="78"/>
      <c r="AT89" s="78"/>
      <c r="AU89" s="78"/>
      <c r="AV89" s="78"/>
      <c r="AW89" s="77"/>
      <c r="AX89" s="144"/>
      <c r="AY89" s="144"/>
      <c r="AZ89" s="144"/>
      <c r="BA89" s="54"/>
      <c r="BB89" s="54"/>
    </row>
    <row r="90" spans="1:54" x14ac:dyDescent="0.25">
      <c r="A90" s="3"/>
      <c r="B90" s="77"/>
      <c r="C90" s="77"/>
      <c r="D90" s="77"/>
      <c r="E90" s="77"/>
      <c r="F90" s="77"/>
      <c r="G90" s="77"/>
      <c r="I90" s="78"/>
      <c r="K90" s="78"/>
      <c r="L90" s="77"/>
      <c r="M90" s="78"/>
      <c r="N90" s="78"/>
      <c r="O90" s="78"/>
      <c r="P90" s="78"/>
      <c r="Q90" s="144"/>
      <c r="R90" s="78"/>
      <c r="S90" s="78"/>
      <c r="T90" s="78"/>
      <c r="U90" s="78"/>
      <c r="V90" s="219"/>
      <c r="W90" s="78"/>
      <c r="X90" s="78"/>
      <c r="Y90" s="78"/>
      <c r="Z90" s="78"/>
      <c r="AA90" s="77"/>
      <c r="AB90" s="77"/>
      <c r="AC90" s="78"/>
      <c r="AD90" s="104"/>
      <c r="AE90" s="78"/>
      <c r="AF90" s="104"/>
      <c r="AG90" s="78"/>
      <c r="AH90" s="104"/>
      <c r="AI90" s="78"/>
      <c r="AJ90" s="104"/>
      <c r="AK90" s="78"/>
      <c r="AL90" s="78"/>
      <c r="AM90" s="8"/>
      <c r="AN90" s="78"/>
      <c r="AO90" s="78"/>
      <c r="AP90" s="78"/>
      <c r="AQ90" s="78"/>
      <c r="AR90" s="78"/>
      <c r="AS90" s="78"/>
      <c r="AT90" s="78"/>
      <c r="AU90" s="78"/>
      <c r="AV90" s="78"/>
      <c r="AW90" s="77"/>
      <c r="AX90" s="144"/>
      <c r="AY90" s="144"/>
      <c r="AZ90" s="144"/>
      <c r="BA90" s="54"/>
      <c r="BB90" s="54"/>
    </row>
    <row r="91" spans="1:54" x14ac:dyDescent="0.25">
      <c r="A91" s="3"/>
      <c r="B91" s="77"/>
      <c r="C91" s="77"/>
      <c r="D91" s="77"/>
      <c r="E91" s="77"/>
      <c r="F91" s="77"/>
      <c r="G91" s="77"/>
      <c r="I91" s="78"/>
      <c r="K91" s="78"/>
      <c r="L91" s="77"/>
      <c r="M91" s="78"/>
      <c r="N91" s="78"/>
      <c r="O91" s="78"/>
      <c r="P91" s="78"/>
      <c r="Q91" s="144"/>
      <c r="R91" s="78"/>
      <c r="S91" s="78"/>
      <c r="T91" s="78"/>
      <c r="U91" s="78"/>
      <c r="V91" s="219"/>
      <c r="W91" s="78"/>
      <c r="X91" s="78"/>
      <c r="Y91" s="78"/>
      <c r="Z91" s="78"/>
      <c r="AA91" s="77"/>
      <c r="AB91" s="77"/>
      <c r="AC91" s="78"/>
      <c r="AD91" s="104"/>
      <c r="AE91" s="78"/>
      <c r="AF91" s="104"/>
      <c r="AG91" s="78"/>
      <c r="AH91" s="104"/>
      <c r="AI91" s="78"/>
      <c r="AJ91" s="104"/>
      <c r="AK91" s="78"/>
      <c r="AL91" s="78"/>
      <c r="AM91" s="8"/>
      <c r="AN91" s="78"/>
      <c r="AO91" s="78"/>
      <c r="AP91" s="78"/>
      <c r="AQ91" s="78"/>
      <c r="AR91" s="78"/>
      <c r="AS91" s="78"/>
      <c r="AT91" s="78"/>
      <c r="AU91" s="78"/>
      <c r="AV91" s="78"/>
      <c r="AW91" s="77"/>
      <c r="AX91" s="144"/>
      <c r="AY91" s="144"/>
      <c r="AZ91" s="144"/>
      <c r="BA91" s="54"/>
      <c r="BB91" s="54"/>
    </row>
    <row r="92" spans="1:54" x14ac:dyDescent="0.25">
      <c r="A92" s="3"/>
      <c r="B92" s="77"/>
      <c r="C92" s="77"/>
      <c r="D92" s="77"/>
      <c r="E92" s="77"/>
      <c r="F92" s="77"/>
      <c r="G92" s="77"/>
      <c r="I92" s="78"/>
      <c r="K92" s="78"/>
      <c r="L92" s="77"/>
      <c r="M92" s="78"/>
      <c r="N92" s="78"/>
      <c r="O92" s="78"/>
      <c r="P92" s="78"/>
      <c r="Q92" s="144"/>
      <c r="R92" s="78"/>
      <c r="S92" s="78"/>
      <c r="T92" s="78"/>
      <c r="U92" s="78"/>
      <c r="V92" s="219"/>
      <c r="W92" s="78"/>
      <c r="X92" s="78"/>
      <c r="Y92" s="78"/>
      <c r="Z92" s="78"/>
      <c r="AA92" s="77"/>
      <c r="AB92" s="77"/>
      <c r="AC92" s="78"/>
      <c r="AD92" s="104"/>
      <c r="AE92" s="78"/>
      <c r="AF92" s="104"/>
      <c r="AG92" s="78"/>
      <c r="AH92" s="104"/>
      <c r="AI92" s="78"/>
      <c r="AJ92" s="104"/>
      <c r="AK92" s="78"/>
      <c r="AL92" s="78"/>
      <c r="AM92" s="8"/>
      <c r="AN92" s="78"/>
      <c r="AO92" s="78"/>
      <c r="AP92" s="78"/>
      <c r="AQ92" s="78"/>
      <c r="AR92" s="78"/>
      <c r="AS92" s="78"/>
      <c r="AT92" s="78"/>
      <c r="AU92" s="78"/>
      <c r="AV92" s="78"/>
      <c r="AW92" s="77"/>
      <c r="AX92" s="144"/>
      <c r="AY92" s="144"/>
      <c r="AZ92" s="144"/>
      <c r="BA92" s="54"/>
      <c r="BB92" s="54"/>
    </row>
    <row r="93" spans="1:54" x14ac:dyDescent="0.25">
      <c r="A93" s="3"/>
      <c r="B93" s="77"/>
      <c r="C93" s="77"/>
      <c r="D93" s="77"/>
      <c r="E93" s="77"/>
      <c r="F93" s="77"/>
      <c r="G93" s="77"/>
      <c r="I93" s="78"/>
      <c r="K93" s="78"/>
      <c r="L93" s="77"/>
      <c r="M93" s="78"/>
      <c r="N93" s="78"/>
      <c r="O93" s="78"/>
      <c r="P93" s="78"/>
      <c r="Q93" s="144"/>
      <c r="R93" s="78"/>
      <c r="S93" s="78"/>
      <c r="T93" s="78"/>
      <c r="U93" s="78"/>
      <c r="V93" s="219"/>
      <c r="W93" s="78"/>
      <c r="X93" s="78"/>
      <c r="Y93" s="78"/>
      <c r="Z93" s="78"/>
      <c r="AA93" s="77"/>
      <c r="AB93" s="77"/>
      <c r="AC93" s="78"/>
      <c r="AD93" s="104"/>
      <c r="AE93" s="78"/>
      <c r="AF93" s="104"/>
      <c r="AG93" s="78"/>
      <c r="AH93" s="104"/>
      <c r="AI93" s="78"/>
      <c r="AJ93" s="104"/>
      <c r="AK93" s="78"/>
      <c r="AL93" s="78"/>
      <c r="AM93" s="8"/>
      <c r="AN93" s="78"/>
      <c r="AO93" s="78"/>
      <c r="AP93" s="78"/>
      <c r="AQ93" s="78"/>
      <c r="AR93" s="78"/>
      <c r="AS93" s="78"/>
      <c r="AT93" s="78"/>
      <c r="AU93" s="78"/>
      <c r="AV93" s="78"/>
      <c r="AW93" s="77"/>
      <c r="AX93" s="144"/>
      <c r="AY93" s="144"/>
      <c r="AZ93" s="144"/>
      <c r="BA93" s="54"/>
      <c r="BB93" s="54"/>
    </row>
    <row r="94" spans="1:54" x14ac:dyDescent="0.25">
      <c r="A94" s="3"/>
      <c r="B94" s="77"/>
      <c r="C94" s="77"/>
      <c r="D94" s="77"/>
      <c r="E94" s="77"/>
      <c r="F94" s="77"/>
      <c r="G94" s="77"/>
      <c r="I94" s="78"/>
      <c r="K94" s="78"/>
      <c r="L94" s="77"/>
      <c r="M94" s="78"/>
      <c r="N94" s="78"/>
      <c r="O94" s="78"/>
      <c r="P94" s="78"/>
      <c r="Q94" s="144"/>
      <c r="R94" s="78"/>
      <c r="S94" s="78"/>
      <c r="T94" s="78"/>
      <c r="U94" s="78"/>
      <c r="V94" s="219"/>
      <c r="W94" s="78"/>
      <c r="X94" s="78"/>
      <c r="Y94" s="78"/>
      <c r="Z94" s="78"/>
      <c r="AA94" s="77"/>
      <c r="AB94" s="77"/>
      <c r="AC94" s="78"/>
      <c r="AD94" s="104"/>
      <c r="AE94" s="78"/>
      <c r="AF94" s="104"/>
      <c r="AG94" s="78"/>
      <c r="AH94" s="104"/>
      <c r="AI94" s="78"/>
      <c r="AJ94" s="104"/>
      <c r="AK94" s="78"/>
      <c r="AL94" s="78"/>
      <c r="AM94" s="8"/>
      <c r="AN94" s="78"/>
      <c r="AO94" s="78"/>
      <c r="AP94" s="78"/>
      <c r="AQ94" s="78"/>
      <c r="AR94" s="78"/>
      <c r="AS94" s="78"/>
      <c r="AT94" s="78"/>
      <c r="AU94" s="78"/>
      <c r="AV94" s="78"/>
      <c r="AW94" s="77"/>
      <c r="AX94" s="144"/>
      <c r="AY94" s="144"/>
      <c r="AZ94" s="144"/>
      <c r="BA94" s="54"/>
      <c r="BB94" s="54"/>
    </row>
    <row r="95" spans="1:54" x14ac:dyDescent="0.25">
      <c r="A95" s="3"/>
      <c r="B95" s="77"/>
      <c r="C95" s="77"/>
      <c r="D95" s="77"/>
      <c r="E95" s="77"/>
      <c r="F95" s="77"/>
      <c r="G95" s="77"/>
      <c r="I95" s="78"/>
      <c r="K95" s="78"/>
      <c r="L95" s="77"/>
      <c r="M95" s="78"/>
      <c r="N95" s="78"/>
      <c r="O95" s="78"/>
      <c r="P95" s="78"/>
      <c r="Q95" s="144"/>
      <c r="R95" s="78"/>
      <c r="S95" s="78"/>
      <c r="T95" s="78"/>
      <c r="U95" s="78"/>
      <c r="V95" s="219"/>
      <c r="W95" s="78"/>
      <c r="X95" s="78"/>
      <c r="Y95" s="78"/>
      <c r="Z95" s="78"/>
      <c r="AA95" s="77"/>
      <c r="AB95" s="77"/>
      <c r="AC95" s="78"/>
      <c r="AD95" s="104"/>
      <c r="AE95" s="78"/>
      <c r="AF95" s="104"/>
      <c r="AG95" s="78"/>
      <c r="AH95" s="104"/>
      <c r="AI95" s="78"/>
      <c r="AJ95" s="104"/>
      <c r="AK95" s="78"/>
      <c r="AL95" s="78"/>
      <c r="AM95" s="8"/>
      <c r="AN95" s="78"/>
      <c r="AO95" s="78"/>
      <c r="AP95" s="78"/>
      <c r="AQ95" s="78"/>
      <c r="AR95" s="78"/>
      <c r="AS95" s="78"/>
      <c r="AT95" s="78"/>
      <c r="AU95" s="78"/>
      <c r="AV95" s="78"/>
      <c r="AW95" s="77"/>
      <c r="AX95" s="144"/>
      <c r="AY95" s="144"/>
      <c r="AZ95" s="144"/>
      <c r="BA95" s="54"/>
      <c r="BB95" s="54"/>
    </row>
    <row r="96" spans="1:54" x14ac:dyDescent="0.25">
      <c r="A96" s="3"/>
      <c r="B96" s="77"/>
      <c r="C96" s="77"/>
      <c r="D96" s="77"/>
      <c r="E96" s="77"/>
      <c r="F96" s="77"/>
      <c r="G96" s="77"/>
      <c r="I96" s="78"/>
      <c r="K96" s="78"/>
      <c r="L96" s="77"/>
      <c r="M96" s="78"/>
      <c r="N96" s="78"/>
      <c r="O96" s="78"/>
      <c r="P96" s="78"/>
      <c r="Q96" s="144"/>
      <c r="R96" s="78"/>
      <c r="S96" s="78"/>
      <c r="T96" s="78"/>
      <c r="U96" s="78"/>
      <c r="V96" s="219"/>
      <c r="W96" s="78"/>
      <c r="X96" s="78"/>
      <c r="Y96" s="78"/>
      <c r="Z96" s="78"/>
      <c r="AA96" s="77"/>
      <c r="AB96" s="77"/>
      <c r="AC96" s="78"/>
      <c r="AD96" s="104"/>
      <c r="AE96" s="78"/>
      <c r="AF96" s="104"/>
      <c r="AG96" s="78"/>
      <c r="AH96" s="104"/>
      <c r="AI96" s="78"/>
      <c r="AJ96" s="104"/>
      <c r="AK96" s="78"/>
      <c r="AL96" s="78"/>
      <c r="AM96" s="8"/>
      <c r="AN96" s="78"/>
      <c r="AO96" s="78"/>
      <c r="AP96" s="78"/>
      <c r="AQ96" s="78"/>
      <c r="AR96" s="78"/>
      <c r="AS96" s="78"/>
      <c r="AT96" s="78"/>
      <c r="AU96" s="78"/>
      <c r="AV96" s="78"/>
      <c r="AW96" s="77"/>
      <c r="AX96" s="144"/>
      <c r="AY96" s="144"/>
      <c r="AZ96" s="144"/>
      <c r="BA96" s="54"/>
      <c r="BB96" s="54"/>
    </row>
    <row r="97" spans="1:54" x14ac:dyDescent="0.25">
      <c r="A97" s="3"/>
      <c r="B97" s="77"/>
      <c r="C97" s="77"/>
      <c r="D97" s="77"/>
      <c r="E97" s="77"/>
      <c r="F97" s="77"/>
      <c r="G97" s="77"/>
      <c r="I97" s="78"/>
      <c r="K97" s="78"/>
      <c r="L97" s="77"/>
      <c r="M97" s="78"/>
      <c r="N97" s="78"/>
      <c r="O97" s="78"/>
      <c r="P97" s="78"/>
      <c r="Q97" s="144"/>
      <c r="R97" s="78"/>
      <c r="S97" s="78"/>
      <c r="T97" s="78"/>
      <c r="U97" s="78"/>
      <c r="V97" s="219"/>
      <c r="W97" s="78"/>
      <c r="X97" s="78"/>
      <c r="Y97" s="78"/>
      <c r="Z97" s="78"/>
      <c r="AA97" s="77"/>
      <c r="AB97" s="77"/>
      <c r="AC97" s="78"/>
      <c r="AD97" s="104"/>
      <c r="AE97" s="78"/>
      <c r="AF97" s="104"/>
      <c r="AG97" s="78"/>
      <c r="AH97" s="104"/>
      <c r="AI97" s="78"/>
      <c r="AJ97" s="104"/>
      <c r="AK97" s="78"/>
      <c r="AL97" s="78"/>
      <c r="AM97" s="8"/>
      <c r="AN97" s="78"/>
      <c r="AO97" s="78"/>
      <c r="AP97" s="78"/>
      <c r="AQ97" s="78"/>
      <c r="AR97" s="78"/>
      <c r="AS97" s="78"/>
      <c r="AT97" s="78"/>
      <c r="AU97" s="78"/>
      <c r="AV97" s="78"/>
      <c r="AW97" s="77"/>
      <c r="AX97" s="144"/>
      <c r="AY97" s="144"/>
      <c r="AZ97" s="144"/>
      <c r="BA97" s="54"/>
      <c r="BB97" s="54"/>
    </row>
    <row r="98" spans="1:54" x14ac:dyDescent="0.25">
      <c r="A98" s="3"/>
      <c r="B98" s="77"/>
      <c r="C98" s="77"/>
      <c r="D98" s="77"/>
      <c r="E98" s="77"/>
      <c r="F98" s="77"/>
      <c r="G98" s="77"/>
      <c r="I98" s="78"/>
      <c r="K98" s="78"/>
      <c r="L98" s="77"/>
      <c r="M98" s="78"/>
      <c r="N98" s="78"/>
      <c r="O98" s="78"/>
      <c r="P98" s="78"/>
      <c r="Q98" s="144"/>
      <c r="R98" s="78"/>
      <c r="S98" s="78"/>
      <c r="T98" s="78"/>
      <c r="U98" s="78"/>
      <c r="V98" s="219"/>
      <c r="W98" s="78"/>
      <c r="X98" s="78"/>
      <c r="Y98" s="78"/>
      <c r="Z98" s="78"/>
      <c r="AA98" s="77"/>
      <c r="AB98" s="77"/>
      <c r="AC98" s="78"/>
      <c r="AD98" s="104"/>
      <c r="AE98" s="78"/>
      <c r="AF98" s="104"/>
      <c r="AG98" s="78"/>
      <c r="AH98" s="104"/>
      <c r="AI98" s="78"/>
      <c r="AJ98" s="104"/>
      <c r="AK98" s="78"/>
      <c r="AL98" s="78"/>
      <c r="AM98" s="8"/>
      <c r="AN98" s="78"/>
      <c r="AO98" s="78"/>
      <c r="AP98" s="78"/>
      <c r="AQ98" s="78"/>
      <c r="AR98" s="78"/>
      <c r="AS98" s="78"/>
      <c r="AT98" s="78"/>
      <c r="AU98" s="78"/>
      <c r="AV98" s="78"/>
      <c r="AW98" s="77"/>
      <c r="AX98" s="144"/>
      <c r="AY98" s="144"/>
      <c r="AZ98" s="144"/>
      <c r="BA98" s="54"/>
      <c r="BB98" s="54"/>
    </row>
    <row r="99" spans="1:54" x14ac:dyDescent="0.25">
      <c r="A99" s="3"/>
      <c r="B99" s="77"/>
      <c r="C99" s="77"/>
      <c r="D99" s="77"/>
      <c r="E99" s="77"/>
      <c r="F99" s="77"/>
      <c r="G99" s="77"/>
      <c r="I99" s="78"/>
      <c r="K99" s="78"/>
      <c r="L99" s="77"/>
      <c r="M99" s="78"/>
      <c r="N99" s="78"/>
      <c r="O99" s="78"/>
      <c r="P99" s="78"/>
      <c r="Q99" s="144"/>
      <c r="R99" s="78"/>
      <c r="S99" s="78"/>
      <c r="T99" s="78"/>
      <c r="U99" s="78"/>
      <c r="V99" s="219"/>
      <c r="W99" s="78"/>
      <c r="X99" s="78"/>
      <c r="Y99" s="78"/>
      <c r="Z99" s="78"/>
      <c r="AA99" s="77"/>
      <c r="AB99" s="77"/>
      <c r="AC99" s="78"/>
      <c r="AD99" s="104"/>
      <c r="AE99" s="78"/>
      <c r="AF99" s="104"/>
      <c r="AG99" s="78"/>
      <c r="AH99" s="104"/>
      <c r="AI99" s="78"/>
      <c r="AJ99" s="104"/>
      <c r="AK99" s="78"/>
      <c r="AL99" s="78"/>
      <c r="AM99" s="8"/>
      <c r="AN99" s="78"/>
      <c r="AO99" s="78"/>
      <c r="AP99" s="78"/>
      <c r="AQ99" s="78"/>
      <c r="AR99" s="78"/>
      <c r="AS99" s="78"/>
      <c r="AT99" s="78"/>
      <c r="AU99" s="78"/>
      <c r="AV99" s="78"/>
      <c r="AW99" s="77"/>
      <c r="AX99" s="144"/>
      <c r="AY99" s="144"/>
      <c r="AZ99" s="144"/>
      <c r="BA99" s="54"/>
      <c r="BB99" s="54"/>
    </row>
    <row r="100" spans="1:54" x14ac:dyDescent="0.25">
      <c r="A100" s="3"/>
      <c r="B100" s="77"/>
      <c r="C100" s="77"/>
      <c r="D100" s="77"/>
      <c r="E100" s="77"/>
      <c r="F100" s="77"/>
      <c r="G100" s="77"/>
      <c r="I100" s="78"/>
      <c r="K100" s="78"/>
      <c r="L100" s="77"/>
      <c r="M100" s="78"/>
      <c r="N100" s="78"/>
      <c r="O100" s="78"/>
      <c r="P100" s="78"/>
      <c r="Q100" s="144"/>
      <c r="R100" s="78"/>
      <c r="S100" s="78"/>
      <c r="T100" s="78"/>
      <c r="U100" s="78"/>
      <c r="V100" s="219"/>
      <c r="W100" s="78"/>
      <c r="X100" s="78"/>
      <c r="Y100" s="78"/>
      <c r="Z100" s="78"/>
      <c r="AA100" s="77"/>
      <c r="AB100" s="77"/>
      <c r="AC100" s="78"/>
      <c r="AD100" s="104"/>
      <c r="AE100" s="78"/>
      <c r="AF100" s="104"/>
      <c r="AG100" s="78"/>
      <c r="AH100" s="104"/>
      <c r="AI100" s="78"/>
      <c r="AJ100" s="104"/>
      <c r="AK100" s="78"/>
      <c r="AL100" s="78"/>
      <c r="AM100" s="8"/>
      <c r="AN100" s="78"/>
      <c r="AO100" s="78"/>
      <c r="AP100" s="78"/>
      <c r="AQ100" s="78"/>
      <c r="AR100" s="78"/>
      <c r="AS100" s="78"/>
      <c r="AT100" s="78"/>
      <c r="AU100" s="78"/>
      <c r="AV100" s="78"/>
      <c r="AW100" s="77"/>
      <c r="AX100" s="144"/>
      <c r="AY100" s="144"/>
      <c r="AZ100" s="144"/>
      <c r="BA100" s="54"/>
      <c r="BB100" s="54"/>
    </row>
    <row r="101" spans="1:54" x14ac:dyDescent="0.25">
      <c r="A101" s="3"/>
      <c r="B101" s="77"/>
      <c r="C101" s="77"/>
      <c r="D101" s="77"/>
      <c r="E101" s="77"/>
      <c r="F101" s="77"/>
      <c r="G101" s="77"/>
      <c r="I101" s="78"/>
      <c r="K101" s="78"/>
      <c r="L101" s="77"/>
      <c r="M101" s="78"/>
      <c r="N101" s="78"/>
      <c r="O101" s="78"/>
      <c r="P101" s="78"/>
      <c r="Q101" s="144"/>
      <c r="R101" s="78"/>
      <c r="S101" s="78"/>
      <c r="T101" s="78"/>
      <c r="U101" s="78"/>
      <c r="V101" s="219"/>
      <c r="W101" s="78"/>
      <c r="X101" s="78"/>
      <c r="Y101" s="78"/>
      <c r="Z101" s="78"/>
      <c r="AA101" s="77"/>
      <c r="AB101" s="77"/>
      <c r="AC101" s="78"/>
      <c r="AD101" s="104"/>
      <c r="AE101" s="78"/>
      <c r="AF101" s="104"/>
      <c r="AG101" s="78"/>
      <c r="AH101" s="104"/>
      <c r="AI101" s="78"/>
      <c r="AJ101" s="104"/>
      <c r="AK101" s="78"/>
      <c r="AL101" s="78"/>
      <c r="AM101" s="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7"/>
      <c r="AX101" s="144"/>
      <c r="AY101" s="144"/>
      <c r="AZ101" s="144"/>
      <c r="BA101" s="54"/>
      <c r="BB101" s="54"/>
    </row>
    <row r="102" spans="1:54" x14ac:dyDescent="0.25">
      <c r="A102" s="3"/>
      <c r="B102" s="77"/>
      <c r="C102" s="77"/>
      <c r="D102" s="77"/>
      <c r="E102" s="77"/>
      <c r="F102" s="77"/>
      <c r="G102" s="77"/>
      <c r="I102" s="78"/>
      <c r="K102" s="78"/>
      <c r="L102" s="77"/>
      <c r="M102" s="78"/>
      <c r="N102" s="78"/>
      <c r="O102" s="78"/>
      <c r="P102" s="78"/>
      <c r="Q102" s="144"/>
      <c r="R102" s="78"/>
      <c r="S102" s="78"/>
      <c r="T102" s="78"/>
      <c r="U102" s="78"/>
      <c r="V102" s="219"/>
      <c r="W102" s="78"/>
      <c r="X102" s="78"/>
      <c r="Y102" s="78"/>
      <c r="Z102" s="78"/>
      <c r="AA102" s="77"/>
      <c r="AB102" s="77"/>
      <c r="AC102" s="78"/>
      <c r="AD102" s="104"/>
      <c r="AE102" s="78"/>
      <c r="AF102" s="104"/>
      <c r="AG102" s="78"/>
      <c r="AH102" s="104"/>
      <c r="AI102" s="78"/>
      <c r="AJ102" s="104"/>
      <c r="AK102" s="78"/>
      <c r="AL102" s="78"/>
      <c r="AM102" s="8"/>
      <c r="AN102" s="78"/>
      <c r="AO102" s="78"/>
      <c r="AP102" s="78"/>
      <c r="AQ102" s="78"/>
      <c r="AR102" s="78"/>
      <c r="AS102" s="78"/>
      <c r="AT102" s="78"/>
      <c r="AU102" s="78"/>
      <c r="AV102" s="78"/>
      <c r="AW102" s="77"/>
      <c r="AX102" s="144"/>
      <c r="AY102" s="144"/>
      <c r="AZ102" s="144"/>
      <c r="BA102" s="54"/>
      <c r="BB102" s="54"/>
    </row>
    <row r="103" spans="1:54" x14ac:dyDescent="0.25">
      <c r="A103" s="3"/>
      <c r="B103" s="77"/>
      <c r="C103" s="77"/>
      <c r="D103" s="77"/>
      <c r="E103" s="77"/>
      <c r="F103" s="77"/>
      <c r="G103" s="77"/>
      <c r="I103" s="78"/>
      <c r="K103" s="78"/>
      <c r="L103" s="77"/>
      <c r="M103" s="78"/>
      <c r="N103" s="78"/>
      <c r="O103" s="78"/>
      <c r="P103" s="78"/>
      <c r="Q103" s="144"/>
      <c r="R103" s="78"/>
      <c r="S103" s="78"/>
      <c r="T103" s="78"/>
      <c r="U103" s="78"/>
      <c r="V103" s="219"/>
      <c r="W103" s="78"/>
      <c r="X103" s="78"/>
      <c r="Y103" s="78"/>
      <c r="Z103" s="78"/>
      <c r="AA103" s="77"/>
      <c r="AB103" s="77"/>
      <c r="AC103" s="78"/>
      <c r="AD103" s="104"/>
      <c r="AE103" s="78"/>
      <c r="AF103" s="104"/>
      <c r="AG103" s="78"/>
      <c r="AH103" s="104"/>
      <c r="AI103" s="78"/>
      <c r="AJ103" s="104"/>
      <c r="AK103" s="78"/>
      <c r="AL103" s="78"/>
      <c r="AM103" s="8"/>
      <c r="AN103" s="78"/>
      <c r="AO103" s="78"/>
      <c r="AP103" s="78"/>
      <c r="AQ103" s="78"/>
      <c r="AR103" s="78"/>
      <c r="AS103" s="78"/>
      <c r="AT103" s="78"/>
      <c r="AU103" s="78"/>
      <c r="AV103" s="78"/>
      <c r="AW103" s="77"/>
      <c r="AX103" s="144"/>
      <c r="AY103" s="144"/>
      <c r="AZ103" s="144"/>
      <c r="BA103" s="54"/>
      <c r="BB103" s="54"/>
    </row>
    <row r="104" spans="1:54" x14ac:dyDescent="0.25">
      <c r="A104" s="3"/>
      <c r="B104" s="77"/>
      <c r="C104" s="77"/>
      <c r="D104" s="77"/>
      <c r="E104" s="77"/>
      <c r="F104" s="77"/>
      <c r="G104" s="77"/>
      <c r="I104" s="78"/>
      <c r="K104" s="78"/>
      <c r="L104" s="77"/>
      <c r="M104" s="78"/>
      <c r="N104" s="78"/>
      <c r="O104" s="78"/>
      <c r="P104" s="78"/>
      <c r="Q104" s="144"/>
      <c r="R104" s="78"/>
      <c r="S104" s="78"/>
      <c r="T104" s="78"/>
      <c r="U104" s="78"/>
      <c r="V104" s="219"/>
      <c r="W104" s="78"/>
      <c r="X104" s="78"/>
      <c r="Y104" s="78"/>
      <c r="Z104" s="78"/>
      <c r="AA104" s="77"/>
      <c r="AB104" s="77"/>
      <c r="AC104" s="78"/>
      <c r="AD104" s="104"/>
      <c r="AE104" s="78"/>
      <c r="AF104" s="104"/>
      <c r="AG104" s="78"/>
      <c r="AH104" s="104"/>
      <c r="AI104" s="78"/>
      <c r="AJ104" s="104"/>
      <c r="AK104" s="78"/>
      <c r="AL104" s="78"/>
      <c r="AM104" s="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7"/>
      <c r="AX104" s="144"/>
      <c r="AY104" s="144"/>
      <c r="AZ104" s="144"/>
      <c r="BA104" s="54"/>
      <c r="BB104" s="54"/>
    </row>
    <row r="105" spans="1:54" x14ac:dyDescent="0.25">
      <c r="A105" s="3"/>
      <c r="B105" s="77"/>
      <c r="C105" s="77"/>
      <c r="D105" s="77"/>
      <c r="E105" s="77"/>
      <c r="F105" s="77"/>
      <c r="G105" s="77"/>
      <c r="I105" s="78"/>
      <c r="K105" s="78"/>
      <c r="L105" s="77"/>
      <c r="M105" s="78"/>
      <c r="N105" s="78"/>
      <c r="O105" s="78"/>
      <c r="P105" s="78"/>
      <c r="Q105" s="144"/>
      <c r="R105" s="78"/>
      <c r="S105" s="78"/>
      <c r="T105" s="78"/>
      <c r="U105" s="78"/>
      <c r="V105" s="219"/>
      <c r="W105" s="78"/>
      <c r="X105" s="78"/>
      <c r="Y105" s="78"/>
      <c r="Z105" s="78"/>
      <c r="AA105" s="77"/>
      <c r="AB105" s="77"/>
      <c r="AC105" s="78"/>
      <c r="AD105" s="104"/>
      <c r="AE105" s="78"/>
      <c r="AF105" s="104"/>
      <c r="AG105" s="78"/>
      <c r="AH105" s="104"/>
      <c r="AI105" s="78"/>
      <c r="AJ105" s="104"/>
      <c r="AK105" s="78"/>
      <c r="AL105" s="78"/>
      <c r="AM105" s="8"/>
      <c r="AN105" s="78"/>
      <c r="AO105" s="78"/>
      <c r="AP105" s="78"/>
      <c r="AQ105" s="78"/>
      <c r="AR105" s="78"/>
      <c r="AS105" s="78"/>
      <c r="AT105" s="78"/>
      <c r="AU105" s="78"/>
      <c r="AV105" s="78"/>
      <c r="AW105" s="77"/>
      <c r="AX105" s="144"/>
      <c r="AY105" s="144"/>
      <c r="AZ105" s="144"/>
      <c r="BA105" s="54"/>
      <c r="BB105" s="54"/>
    </row>
    <row r="106" spans="1:54" x14ac:dyDescent="0.25">
      <c r="A106" s="3"/>
      <c r="B106" s="77"/>
      <c r="C106" s="77"/>
      <c r="D106" s="77"/>
      <c r="E106" s="77"/>
      <c r="F106" s="77"/>
      <c r="G106" s="77"/>
      <c r="I106" s="78"/>
      <c r="K106" s="78"/>
      <c r="L106" s="77"/>
      <c r="M106" s="78"/>
      <c r="N106" s="78"/>
      <c r="O106" s="78"/>
      <c r="P106" s="78"/>
      <c r="Q106" s="144"/>
      <c r="R106" s="78"/>
      <c r="S106" s="78"/>
      <c r="T106" s="78"/>
      <c r="U106" s="78"/>
      <c r="V106" s="219"/>
      <c r="W106" s="78"/>
      <c r="X106" s="78"/>
      <c r="Y106" s="78"/>
      <c r="Z106" s="78"/>
      <c r="AA106" s="77"/>
      <c r="AB106" s="77"/>
      <c r="AC106" s="78"/>
      <c r="AD106" s="104"/>
      <c r="AE106" s="78"/>
      <c r="AF106" s="104"/>
      <c r="AG106" s="78"/>
      <c r="AH106" s="104"/>
      <c r="AI106" s="78"/>
      <c r="AJ106" s="104"/>
      <c r="AK106" s="78"/>
      <c r="AL106" s="78"/>
      <c r="AM106" s="8"/>
      <c r="AN106" s="78"/>
      <c r="AO106" s="78"/>
      <c r="AP106" s="78"/>
      <c r="AQ106" s="78"/>
      <c r="AR106" s="78"/>
      <c r="AS106" s="78"/>
      <c r="AT106" s="78"/>
      <c r="AU106" s="78"/>
      <c r="AV106" s="78"/>
      <c r="AW106" s="77"/>
      <c r="AX106" s="144"/>
      <c r="AY106" s="144"/>
      <c r="AZ106" s="144"/>
      <c r="BA106" s="54"/>
      <c r="BB106" s="54"/>
    </row>
    <row r="107" spans="1:54" x14ac:dyDescent="0.25">
      <c r="A107" s="3"/>
      <c r="B107" s="77"/>
      <c r="C107" s="77"/>
      <c r="D107" s="77"/>
      <c r="E107" s="77"/>
      <c r="F107" s="77"/>
      <c r="G107" s="77"/>
      <c r="I107" s="78"/>
      <c r="K107" s="78"/>
      <c r="L107" s="77"/>
      <c r="M107" s="78"/>
      <c r="N107" s="78"/>
      <c r="O107" s="78"/>
      <c r="P107" s="78"/>
      <c r="Q107" s="144"/>
      <c r="R107" s="78"/>
      <c r="S107" s="78"/>
      <c r="T107" s="78"/>
      <c r="U107" s="78"/>
      <c r="V107" s="219"/>
      <c r="W107" s="78"/>
      <c r="X107" s="78"/>
      <c r="Y107" s="78"/>
      <c r="Z107" s="78"/>
      <c r="AA107" s="77"/>
      <c r="AB107" s="77"/>
      <c r="AC107" s="78"/>
      <c r="AD107" s="104"/>
      <c r="AE107" s="78"/>
      <c r="AF107" s="104"/>
      <c r="AG107" s="78"/>
      <c r="AH107" s="104"/>
      <c r="AI107" s="78"/>
      <c r="AJ107" s="104"/>
      <c r="AK107" s="78"/>
      <c r="AL107" s="78"/>
      <c r="AM107" s="8"/>
      <c r="AN107" s="78"/>
      <c r="AO107" s="78"/>
      <c r="AP107" s="78"/>
      <c r="AQ107" s="78"/>
      <c r="AR107" s="78"/>
      <c r="AS107" s="78"/>
      <c r="AT107" s="78"/>
      <c r="AU107" s="78"/>
      <c r="AV107" s="78"/>
      <c r="AW107" s="77"/>
      <c r="AX107" s="144"/>
      <c r="AY107" s="144"/>
      <c r="AZ107" s="144"/>
      <c r="BA107" s="54"/>
      <c r="BB107" s="54"/>
    </row>
    <row r="108" spans="1:54" x14ac:dyDescent="0.25">
      <c r="A108" s="3"/>
      <c r="B108" s="77"/>
      <c r="C108" s="77"/>
      <c r="D108" s="77"/>
      <c r="E108" s="77"/>
      <c r="F108" s="77"/>
      <c r="G108" s="77"/>
      <c r="I108" s="78"/>
      <c r="K108" s="78"/>
      <c r="L108" s="77"/>
      <c r="M108" s="78"/>
      <c r="N108" s="78"/>
      <c r="O108" s="78"/>
      <c r="P108" s="78"/>
      <c r="Q108" s="144"/>
      <c r="R108" s="78"/>
      <c r="S108" s="78"/>
      <c r="T108" s="78"/>
      <c r="U108" s="78"/>
      <c r="V108" s="219"/>
      <c r="W108" s="78"/>
      <c r="X108" s="78"/>
      <c r="Y108" s="78"/>
      <c r="Z108" s="78"/>
      <c r="AA108" s="77"/>
      <c r="AB108" s="77"/>
      <c r="AC108" s="78"/>
      <c r="AD108" s="104"/>
      <c r="AE108" s="78"/>
      <c r="AF108" s="104"/>
      <c r="AG108" s="78"/>
      <c r="AH108" s="104"/>
      <c r="AI108" s="78"/>
      <c r="AJ108" s="104"/>
      <c r="AK108" s="78"/>
      <c r="AL108" s="78"/>
      <c r="AM108" s="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7"/>
      <c r="AX108" s="144"/>
      <c r="AY108" s="144"/>
      <c r="AZ108" s="144"/>
      <c r="BA108" s="54"/>
      <c r="BB108" s="54"/>
    </row>
    <row r="109" spans="1:54" x14ac:dyDescent="0.25">
      <c r="A109" s="3"/>
      <c r="B109" s="77"/>
      <c r="C109" s="77"/>
      <c r="D109" s="77"/>
      <c r="E109" s="77"/>
      <c r="F109" s="77"/>
      <c r="G109" s="77"/>
      <c r="I109" s="78"/>
      <c r="K109" s="78"/>
      <c r="L109" s="77"/>
      <c r="M109" s="78"/>
      <c r="N109" s="78"/>
      <c r="O109" s="78"/>
      <c r="P109" s="78"/>
      <c r="Q109" s="144"/>
      <c r="R109" s="78"/>
      <c r="S109" s="78"/>
      <c r="T109" s="78"/>
      <c r="U109" s="78"/>
      <c r="V109" s="219"/>
      <c r="W109" s="78"/>
      <c r="X109" s="78"/>
      <c r="Y109" s="78"/>
      <c r="Z109" s="78"/>
      <c r="AA109" s="77"/>
      <c r="AB109" s="77"/>
      <c r="AC109" s="78"/>
      <c r="AD109" s="104"/>
      <c r="AE109" s="78"/>
      <c r="AF109" s="104"/>
      <c r="AG109" s="78"/>
      <c r="AH109" s="104"/>
      <c r="AI109" s="78"/>
      <c r="AJ109" s="104"/>
      <c r="AK109" s="78"/>
      <c r="AL109" s="78"/>
      <c r="AM109" s="8"/>
      <c r="AN109" s="78"/>
      <c r="AO109" s="78"/>
      <c r="AP109" s="78"/>
      <c r="AQ109" s="78"/>
      <c r="AR109" s="78"/>
      <c r="AS109" s="78"/>
      <c r="AT109" s="78"/>
      <c r="AU109" s="78"/>
      <c r="AV109" s="78"/>
      <c r="AW109" s="77"/>
      <c r="AX109" s="144"/>
      <c r="AY109" s="144"/>
      <c r="AZ109" s="144"/>
      <c r="BA109" s="54"/>
      <c r="BB109" s="54"/>
    </row>
    <row r="110" spans="1:54" x14ac:dyDescent="0.25">
      <c r="A110" s="3"/>
      <c r="B110" s="77"/>
      <c r="C110" s="77"/>
      <c r="D110" s="77"/>
      <c r="E110" s="77"/>
      <c r="F110" s="77"/>
      <c r="G110" s="77"/>
      <c r="I110" s="78"/>
      <c r="K110" s="78"/>
      <c r="L110" s="77"/>
      <c r="M110" s="78"/>
      <c r="N110" s="78"/>
      <c r="O110" s="78"/>
      <c r="P110" s="78"/>
      <c r="Q110" s="144"/>
      <c r="R110" s="78"/>
      <c r="S110" s="78"/>
      <c r="T110" s="78"/>
      <c r="U110" s="78"/>
      <c r="V110" s="219"/>
      <c r="W110" s="78"/>
      <c r="X110" s="78"/>
      <c r="Y110" s="78"/>
      <c r="Z110" s="78"/>
      <c r="AA110" s="77"/>
      <c r="AB110" s="77"/>
      <c r="AC110" s="78"/>
      <c r="AD110" s="104"/>
      <c r="AE110" s="78"/>
      <c r="AF110" s="104"/>
      <c r="AG110" s="78"/>
      <c r="AH110" s="104"/>
      <c r="AI110" s="78"/>
      <c r="AJ110" s="104"/>
      <c r="AK110" s="78"/>
      <c r="AL110" s="78"/>
      <c r="AM110" s="8"/>
      <c r="AN110" s="78"/>
      <c r="AO110" s="78"/>
      <c r="AP110" s="78"/>
      <c r="AQ110" s="78"/>
      <c r="AR110" s="78"/>
      <c r="AS110" s="78"/>
      <c r="AT110" s="78"/>
      <c r="AU110" s="78"/>
      <c r="AV110" s="78"/>
      <c r="AW110" s="77"/>
      <c r="AX110" s="144"/>
      <c r="AY110" s="144"/>
      <c r="AZ110" s="144"/>
      <c r="BA110" s="54"/>
      <c r="BB110" s="54"/>
    </row>
    <row r="111" spans="1:54" x14ac:dyDescent="0.25">
      <c r="A111" s="3"/>
      <c r="B111" s="77"/>
      <c r="C111" s="77"/>
      <c r="D111" s="77"/>
      <c r="E111" s="77"/>
      <c r="F111" s="77"/>
      <c r="G111" s="77"/>
      <c r="I111" s="78"/>
      <c r="K111" s="78"/>
      <c r="L111" s="77"/>
      <c r="M111" s="78"/>
      <c r="N111" s="78"/>
      <c r="O111" s="78"/>
      <c r="P111" s="78"/>
      <c r="Q111" s="144"/>
      <c r="R111" s="78"/>
      <c r="S111" s="78"/>
      <c r="T111" s="78"/>
      <c r="U111" s="78"/>
      <c r="V111" s="219"/>
      <c r="W111" s="78"/>
      <c r="X111" s="78"/>
      <c r="Y111" s="78"/>
      <c r="Z111" s="78"/>
      <c r="AA111" s="77"/>
      <c r="AB111" s="77"/>
      <c r="AC111" s="78"/>
      <c r="AD111" s="104"/>
      <c r="AE111" s="78"/>
      <c r="AF111" s="104"/>
      <c r="AG111" s="78"/>
      <c r="AH111" s="104"/>
      <c r="AI111" s="78"/>
      <c r="AJ111" s="104"/>
      <c r="AK111" s="78"/>
      <c r="AL111" s="78"/>
      <c r="AM111" s="8"/>
      <c r="AN111" s="78"/>
      <c r="AO111" s="78"/>
      <c r="AP111" s="78"/>
      <c r="AQ111" s="78"/>
      <c r="AR111" s="78"/>
      <c r="AS111" s="78"/>
      <c r="AT111" s="78"/>
      <c r="AU111" s="78"/>
      <c r="AV111" s="78"/>
      <c r="AW111" s="77"/>
      <c r="AX111" s="144"/>
      <c r="AY111" s="144"/>
      <c r="AZ111" s="144"/>
      <c r="BA111" s="54"/>
      <c r="BB111" s="54"/>
    </row>
    <row r="112" spans="1:54" x14ac:dyDescent="0.25">
      <c r="A112" s="3"/>
      <c r="B112" s="77"/>
      <c r="C112" s="77"/>
      <c r="D112" s="77"/>
      <c r="E112" s="77"/>
      <c r="F112" s="77"/>
      <c r="G112" s="77"/>
      <c r="I112" s="78"/>
      <c r="K112" s="78"/>
      <c r="L112" s="77"/>
      <c r="M112" s="78"/>
      <c r="N112" s="78"/>
      <c r="O112" s="78"/>
      <c r="P112" s="78"/>
      <c r="Q112" s="144"/>
      <c r="R112" s="78"/>
      <c r="S112" s="78"/>
      <c r="T112" s="78"/>
      <c r="U112" s="78"/>
      <c r="V112" s="219"/>
      <c r="W112" s="78"/>
      <c r="X112" s="78"/>
      <c r="Y112" s="78"/>
      <c r="Z112" s="78"/>
      <c r="AA112" s="77"/>
      <c r="AB112" s="77"/>
      <c r="AC112" s="78"/>
      <c r="AD112" s="104"/>
      <c r="AE112" s="78"/>
      <c r="AF112" s="104"/>
      <c r="AG112" s="78"/>
      <c r="AH112" s="104"/>
      <c r="AI112" s="78"/>
      <c r="AJ112" s="104"/>
      <c r="AK112" s="78"/>
      <c r="AL112" s="78"/>
      <c r="AM112" s="8"/>
      <c r="AN112" s="78"/>
      <c r="AO112" s="78"/>
      <c r="AP112" s="78"/>
      <c r="AQ112" s="78"/>
      <c r="AR112" s="78"/>
      <c r="AS112" s="78"/>
      <c r="AT112" s="78"/>
      <c r="AU112" s="78"/>
      <c r="AV112" s="78"/>
      <c r="AW112" s="77"/>
      <c r="AX112" s="144"/>
      <c r="AY112" s="144"/>
      <c r="AZ112" s="144"/>
      <c r="BA112" s="54"/>
      <c r="BB112" s="54"/>
    </row>
    <row r="113" spans="1:54" x14ac:dyDescent="0.25">
      <c r="A113" s="3"/>
      <c r="B113" s="77"/>
      <c r="C113" s="77"/>
      <c r="D113" s="77"/>
      <c r="E113" s="77"/>
      <c r="F113" s="77"/>
      <c r="G113" s="77"/>
      <c r="I113" s="78"/>
      <c r="K113" s="78"/>
      <c r="L113" s="77"/>
      <c r="M113" s="78"/>
      <c r="N113" s="78"/>
      <c r="O113" s="78"/>
      <c r="P113" s="78"/>
      <c r="Q113" s="144"/>
      <c r="R113" s="78"/>
      <c r="S113" s="78"/>
      <c r="T113" s="78"/>
      <c r="U113" s="78"/>
      <c r="V113" s="219"/>
      <c r="W113" s="78"/>
      <c r="X113" s="78"/>
      <c r="Y113" s="78"/>
      <c r="Z113" s="78"/>
      <c r="AA113" s="77"/>
      <c r="AB113" s="77"/>
      <c r="AC113" s="78"/>
      <c r="AD113" s="104"/>
      <c r="AE113" s="78"/>
      <c r="AF113" s="104"/>
      <c r="AG113" s="78"/>
      <c r="AH113" s="104"/>
      <c r="AI113" s="78"/>
      <c r="AJ113" s="104"/>
      <c r="AK113" s="78"/>
      <c r="AL113" s="78"/>
      <c r="AM113" s="8"/>
      <c r="AN113" s="78"/>
      <c r="AO113" s="78"/>
      <c r="AP113" s="78"/>
      <c r="AQ113" s="78"/>
      <c r="AR113" s="78"/>
      <c r="AS113" s="78"/>
      <c r="AT113" s="78"/>
      <c r="AU113" s="78"/>
      <c r="AV113" s="78"/>
      <c r="AW113" s="77"/>
      <c r="AX113" s="144"/>
      <c r="AY113" s="144"/>
      <c r="AZ113" s="144"/>
      <c r="BA113" s="54"/>
      <c r="BB113" s="54"/>
    </row>
    <row r="114" spans="1:54" x14ac:dyDescent="0.25">
      <c r="A114" s="3"/>
      <c r="B114" s="77"/>
      <c r="C114" s="77"/>
      <c r="D114" s="77"/>
      <c r="E114" s="77"/>
      <c r="F114" s="77"/>
      <c r="G114" s="77"/>
      <c r="I114" s="78"/>
      <c r="K114" s="78"/>
      <c r="L114" s="77"/>
      <c r="M114" s="78"/>
      <c r="N114" s="78"/>
      <c r="O114" s="78"/>
      <c r="P114" s="78"/>
      <c r="Q114" s="144"/>
      <c r="R114" s="78"/>
      <c r="S114" s="78"/>
      <c r="T114" s="78"/>
      <c r="U114" s="78"/>
      <c r="V114" s="219"/>
      <c r="W114" s="78"/>
      <c r="X114" s="78"/>
      <c r="Y114" s="78"/>
      <c r="Z114" s="78"/>
      <c r="AA114" s="77"/>
      <c r="AB114" s="77"/>
      <c r="AC114" s="78"/>
      <c r="AD114" s="104"/>
      <c r="AE114" s="78"/>
      <c r="AF114" s="104"/>
      <c r="AG114" s="78"/>
      <c r="AH114" s="104"/>
      <c r="AI114" s="78"/>
      <c r="AJ114" s="104"/>
      <c r="AK114" s="78"/>
      <c r="AL114" s="78"/>
      <c r="AM114" s="8"/>
      <c r="AN114" s="78"/>
      <c r="AO114" s="78"/>
      <c r="AP114" s="78"/>
      <c r="AQ114" s="78"/>
      <c r="AR114" s="78"/>
      <c r="AS114" s="78"/>
      <c r="AT114" s="78"/>
      <c r="AU114" s="78"/>
      <c r="AV114" s="78"/>
      <c r="AW114" s="77"/>
      <c r="AX114" s="144"/>
      <c r="AY114" s="144"/>
      <c r="AZ114" s="144"/>
      <c r="BA114" s="54"/>
      <c r="BB114" s="54"/>
    </row>
    <row r="115" spans="1:54" x14ac:dyDescent="0.25">
      <c r="A115" s="3"/>
      <c r="B115" s="77"/>
      <c r="C115" s="77"/>
      <c r="D115" s="77"/>
      <c r="E115" s="77"/>
      <c r="F115" s="77"/>
      <c r="G115" s="77"/>
      <c r="I115" s="78"/>
      <c r="K115" s="78"/>
      <c r="L115" s="77"/>
      <c r="M115" s="78"/>
      <c r="N115" s="78"/>
      <c r="O115" s="78"/>
      <c r="P115" s="78"/>
      <c r="Q115" s="144"/>
      <c r="R115" s="78"/>
      <c r="S115" s="78"/>
      <c r="T115" s="78"/>
      <c r="U115" s="78"/>
      <c r="V115" s="219"/>
      <c r="W115" s="78"/>
      <c r="X115" s="78"/>
      <c r="Y115" s="78"/>
      <c r="Z115" s="78"/>
      <c r="AA115" s="77"/>
      <c r="AB115" s="77"/>
      <c r="AC115" s="78"/>
      <c r="AD115" s="104"/>
      <c r="AE115" s="78"/>
      <c r="AF115" s="104"/>
      <c r="AG115" s="78"/>
      <c r="AH115" s="104"/>
      <c r="AI115" s="78"/>
      <c r="AJ115" s="104"/>
      <c r="AK115" s="78"/>
      <c r="AL115" s="78"/>
      <c r="AM115" s="8"/>
      <c r="AN115" s="78"/>
      <c r="AO115" s="78"/>
      <c r="AP115" s="78"/>
      <c r="AQ115" s="78"/>
      <c r="AR115" s="78"/>
      <c r="AS115" s="78"/>
      <c r="AT115" s="78"/>
      <c r="AU115" s="78"/>
      <c r="AV115" s="78"/>
      <c r="AW115" s="77"/>
      <c r="AX115" s="144"/>
      <c r="AY115" s="144"/>
      <c r="AZ115" s="144"/>
      <c r="BA115" s="54"/>
      <c r="BB115" s="54"/>
    </row>
    <row r="116" spans="1:54" x14ac:dyDescent="0.25">
      <c r="A116" s="3"/>
      <c r="B116" s="77"/>
      <c r="C116" s="77"/>
      <c r="D116" s="77"/>
      <c r="E116" s="77"/>
      <c r="F116" s="77"/>
      <c r="G116" s="77"/>
      <c r="I116" s="78"/>
      <c r="K116" s="78"/>
      <c r="L116" s="77"/>
      <c r="M116" s="78"/>
      <c r="N116" s="78"/>
      <c r="O116" s="78"/>
      <c r="P116" s="78"/>
      <c r="Q116" s="144"/>
      <c r="R116" s="78"/>
      <c r="S116" s="78"/>
      <c r="T116" s="78"/>
      <c r="U116" s="78"/>
      <c r="V116" s="219"/>
      <c r="W116" s="78"/>
      <c r="X116" s="78"/>
      <c r="Y116" s="78"/>
      <c r="Z116" s="78"/>
      <c r="AA116" s="77"/>
      <c r="AB116" s="77"/>
      <c r="AC116" s="78"/>
      <c r="AD116" s="104"/>
      <c r="AE116" s="78"/>
      <c r="AF116" s="104"/>
      <c r="AG116" s="78"/>
      <c r="AH116" s="104"/>
      <c r="AI116" s="78"/>
      <c r="AJ116" s="104"/>
      <c r="AK116" s="78"/>
      <c r="AL116" s="78"/>
      <c r="AM116" s="8"/>
      <c r="AN116" s="78"/>
      <c r="AO116" s="78"/>
      <c r="AP116" s="78"/>
      <c r="AQ116" s="78"/>
      <c r="AR116" s="78"/>
      <c r="AS116" s="78"/>
      <c r="AT116" s="78"/>
      <c r="AU116" s="78"/>
      <c r="AV116" s="78"/>
      <c r="AW116" s="77"/>
      <c r="AX116" s="144"/>
      <c r="AY116" s="144"/>
      <c r="AZ116" s="144"/>
      <c r="BA116" s="54"/>
      <c r="BB116" s="54"/>
    </row>
    <row r="117" spans="1:54" x14ac:dyDescent="0.25">
      <c r="A117" s="3"/>
      <c r="B117" s="77"/>
      <c r="C117" s="77"/>
      <c r="D117" s="77"/>
      <c r="E117" s="77"/>
      <c r="F117" s="77"/>
      <c r="G117" s="77"/>
      <c r="I117" s="78"/>
      <c r="K117" s="78"/>
      <c r="L117" s="77"/>
      <c r="M117" s="78"/>
      <c r="N117" s="78"/>
      <c r="O117" s="78"/>
      <c r="P117" s="78"/>
      <c r="Q117" s="144"/>
      <c r="R117" s="78"/>
      <c r="S117" s="78"/>
      <c r="T117" s="78"/>
      <c r="U117" s="78"/>
      <c r="V117" s="219"/>
      <c r="W117" s="78"/>
      <c r="X117" s="78"/>
      <c r="Y117" s="78"/>
      <c r="Z117" s="78"/>
      <c r="AA117" s="77"/>
      <c r="AB117" s="77"/>
      <c r="AC117" s="78"/>
      <c r="AD117" s="104"/>
      <c r="AE117" s="78"/>
      <c r="AF117" s="104"/>
      <c r="AG117" s="78"/>
      <c r="AH117" s="104"/>
      <c r="AI117" s="78"/>
      <c r="AJ117" s="104"/>
      <c r="AK117" s="78"/>
      <c r="AL117" s="78"/>
      <c r="AM117" s="8"/>
      <c r="AN117" s="78"/>
      <c r="AO117" s="78"/>
      <c r="AP117" s="78"/>
      <c r="AQ117" s="78"/>
      <c r="AR117" s="78"/>
      <c r="AS117" s="78"/>
      <c r="AT117" s="78"/>
      <c r="AU117" s="78"/>
      <c r="AV117" s="78"/>
      <c r="AW117" s="77"/>
      <c r="AX117" s="144"/>
      <c r="AY117" s="144"/>
      <c r="AZ117" s="144"/>
      <c r="BA117" s="54"/>
      <c r="BB117" s="54"/>
    </row>
    <row r="118" spans="1:54" x14ac:dyDescent="0.25">
      <c r="A118" s="3"/>
      <c r="B118" s="77"/>
      <c r="C118" s="77"/>
      <c r="D118" s="77"/>
      <c r="E118" s="77"/>
      <c r="F118" s="77"/>
      <c r="G118" s="77"/>
      <c r="I118" s="78"/>
      <c r="K118" s="78"/>
      <c r="L118" s="77"/>
      <c r="M118" s="78"/>
      <c r="N118" s="78"/>
      <c r="O118" s="78"/>
      <c r="P118" s="78"/>
      <c r="Q118" s="144"/>
      <c r="R118" s="78"/>
      <c r="S118" s="78"/>
      <c r="T118" s="78"/>
      <c r="U118" s="78"/>
      <c r="V118" s="219"/>
      <c r="W118" s="78"/>
      <c r="X118" s="78"/>
      <c r="Y118" s="78"/>
      <c r="Z118" s="78"/>
      <c r="AA118" s="77"/>
      <c r="AB118" s="77"/>
      <c r="AC118" s="78"/>
      <c r="AD118" s="104"/>
      <c r="AE118" s="78"/>
      <c r="AF118" s="104"/>
      <c r="AG118" s="78"/>
      <c r="AH118" s="104"/>
      <c r="AI118" s="78"/>
      <c r="AJ118" s="104"/>
      <c r="AK118" s="78"/>
      <c r="AL118" s="78"/>
      <c r="AM118" s="8"/>
      <c r="AN118" s="78"/>
      <c r="AO118" s="78"/>
      <c r="AP118" s="78"/>
      <c r="AQ118" s="78"/>
      <c r="AR118" s="78"/>
      <c r="AS118" s="78"/>
      <c r="AT118" s="78"/>
      <c r="AU118" s="78"/>
      <c r="AV118" s="78"/>
      <c r="AW118" s="77"/>
      <c r="AX118" s="144"/>
      <c r="AY118" s="144"/>
      <c r="AZ118" s="144"/>
      <c r="BA118" s="54"/>
      <c r="BB118" s="54"/>
    </row>
    <row r="119" spans="1:54" x14ac:dyDescent="0.25">
      <c r="A119" s="3"/>
      <c r="B119" s="77"/>
      <c r="C119" s="77"/>
      <c r="D119" s="77"/>
      <c r="E119" s="77"/>
      <c r="F119" s="77"/>
      <c r="G119" s="77"/>
      <c r="I119" s="78"/>
      <c r="K119" s="78"/>
      <c r="L119" s="77"/>
      <c r="M119" s="78"/>
      <c r="N119" s="78"/>
      <c r="O119" s="78"/>
      <c r="P119" s="78"/>
      <c r="Q119" s="144"/>
      <c r="R119" s="78"/>
      <c r="S119" s="78"/>
      <c r="T119" s="78"/>
      <c r="U119" s="78"/>
      <c r="V119" s="219"/>
      <c r="W119" s="78"/>
      <c r="X119" s="78"/>
      <c r="Y119" s="78"/>
      <c r="Z119" s="78"/>
      <c r="AA119" s="77"/>
      <c r="AB119" s="77"/>
      <c r="AC119" s="78"/>
      <c r="AD119" s="104"/>
      <c r="AE119" s="78"/>
      <c r="AF119" s="104"/>
      <c r="AG119" s="78"/>
      <c r="AH119" s="104"/>
      <c r="AI119" s="78"/>
      <c r="AJ119" s="104"/>
      <c r="AK119" s="78"/>
      <c r="AL119" s="78"/>
      <c r="AM119" s="8"/>
      <c r="AN119" s="78"/>
      <c r="AO119" s="78"/>
      <c r="AP119" s="78"/>
      <c r="AQ119" s="78"/>
      <c r="AR119" s="78"/>
      <c r="AS119" s="78"/>
      <c r="AT119" s="78"/>
      <c r="AU119" s="78"/>
      <c r="AV119" s="78"/>
      <c r="AW119" s="77"/>
      <c r="AX119" s="144"/>
      <c r="AY119" s="144"/>
      <c r="AZ119" s="144"/>
      <c r="BA119" s="54"/>
      <c r="BB119" s="54"/>
    </row>
    <row r="120" spans="1:54" x14ac:dyDescent="0.25">
      <c r="A120" s="3"/>
      <c r="B120" s="77"/>
      <c r="C120" s="77"/>
      <c r="D120" s="77"/>
      <c r="E120" s="77"/>
      <c r="F120" s="77"/>
      <c r="G120" s="77"/>
      <c r="I120" s="78"/>
      <c r="K120" s="78"/>
      <c r="L120" s="77"/>
      <c r="M120" s="78"/>
      <c r="N120" s="78"/>
      <c r="O120" s="78"/>
      <c r="P120" s="78"/>
      <c r="Q120" s="144"/>
      <c r="R120" s="78"/>
      <c r="S120" s="78"/>
      <c r="T120" s="78"/>
      <c r="U120" s="78"/>
      <c r="V120" s="219"/>
      <c r="W120" s="78"/>
      <c r="X120" s="78"/>
      <c r="Y120" s="78"/>
      <c r="Z120" s="78"/>
      <c r="AA120" s="77"/>
      <c r="AB120" s="77"/>
      <c r="AC120" s="78"/>
      <c r="AD120" s="104"/>
      <c r="AE120" s="78"/>
      <c r="AF120" s="104"/>
      <c r="AG120" s="78"/>
      <c r="AH120" s="104"/>
      <c r="AI120" s="78"/>
      <c r="AJ120" s="104"/>
      <c r="AK120" s="78"/>
      <c r="AL120" s="78"/>
      <c r="AM120" s="8"/>
      <c r="AN120" s="78"/>
      <c r="AO120" s="78"/>
      <c r="AP120" s="78"/>
      <c r="AQ120" s="78"/>
      <c r="AR120" s="78"/>
      <c r="AS120" s="78"/>
      <c r="AT120" s="78"/>
      <c r="AU120" s="78"/>
      <c r="AV120" s="78"/>
      <c r="AW120" s="77"/>
      <c r="AX120" s="144"/>
      <c r="AY120" s="144"/>
      <c r="AZ120" s="144"/>
      <c r="BA120" s="54"/>
      <c r="BB120" s="54"/>
    </row>
    <row r="121" spans="1:54" x14ac:dyDescent="0.25">
      <c r="A121" s="3"/>
      <c r="B121" s="77"/>
      <c r="C121" s="77"/>
      <c r="D121" s="77"/>
      <c r="E121" s="77"/>
      <c r="F121" s="77"/>
      <c r="G121" s="77"/>
      <c r="I121" s="78"/>
      <c r="K121" s="78"/>
      <c r="L121" s="77"/>
      <c r="M121" s="78"/>
      <c r="N121" s="78"/>
      <c r="O121" s="78"/>
      <c r="P121" s="78"/>
      <c r="Q121" s="144"/>
      <c r="R121" s="78"/>
      <c r="S121" s="78"/>
      <c r="T121" s="78"/>
      <c r="U121" s="78"/>
      <c r="V121" s="219"/>
      <c r="W121" s="78"/>
      <c r="X121" s="78"/>
      <c r="Y121" s="78"/>
      <c r="Z121" s="78"/>
      <c r="AA121" s="77"/>
      <c r="AB121" s="77"/>
      <c r="AC121" s="78"/>
      <c r="AD121" s="104"/>
      <c r="AE121" s="78"/>
      <c r="AF121" s="104"/>
      <c r="AG121" s="78"/>
      <c r="AH121" s="104"/>
      <c r="AI121" s="78"/>
      <c r="AJ121" s="104"/>
      <c r="AK121" s="78"/>
      <c r="AL121" s="78"/>
      <c r="AM121" s="8"/>
      <c r="AN121" s="78"/>
      <c r="AO121" s="78"/>
      <c r="AP121" s="78"/>
      <c r="AQ121" s="78"/>
      <c r="AR121" s="78"/>
      <c r="AS121" s="78"/>
      <c r="AT121" s="78"/>
      <c r="AU121" s="78"/>
      <c r="AV121" s="78"/>
      <c r="AW121" s="77"/>
      <c r="AX121" s="144"/>
      <c r="AY121" s="144"/>
      <c r="AZ121" s="144"/>
      <c r="BA121" s="54"/>
      <c r="BB121" s="54"/>
    </row>
    <row r="122" spans="1:54" x14ac:dyDescent="0.25">
      <c r="A122" s="3"/>
      <c r="B122" s="77"/>
      <c r="C122" s="77"/>
      <c r="D122" s="77"/>
      <c r="E122" s="77"/>
      <c r="F122" s="77"/>
      <c r="G122" s="77"/>
      <c r="I122" s="78"/>
      <c r="K122" s="78"/>
      <c r="L122" s="77"/>
      <c r="M122" s="78"/>
      <c r="N122" s="78"/>
      <c r="O122" s="78"/>
      <c r="P122" s="78"/>
      <c r="Q122" s="144"/>
      <c r="R122" s="78"/>
      <c r="S122" s="78"/>
      <c r="T122" s="78"/>
      <c r="U122" s="78"/>
      <c r="V122" s="219"/>
      <c r="W122" s="78"/>
      <c r="X122" s="78"/>
      <c r="Y122" s="78"/>
      <c r="Z122" s="78"/>
      <c r="AA122" s="77"/>
      <c r="AB122" s="77"/>
      <c r="AC122" s="78"/>
      <c r="AD122" s="104"/>
      <c r="AE122" s="78"/>
      <c r="AF122" s="104"/>
      <c r="AG122" s="78"/>
      <c r="AH122" s="104"/>
      <c r="AI122" s="78"/>
      <c r="AJ122" s="104"/>
      <c r="AK122" s="78"/>
      <c r="AL122" s="78"/>
      <c r="AM122" s="8"/>
      <c r="AN122" s="78"/>
      <c r="AO122" s="78"/>
      <c r="AP122" s="78"/>
      <c r="AQ122" s="78"/>
      <c r="AR122" s="78"/>
      <c r="AS122" s="78"/>
      <c r="AT122" s="78"/>
      <c r="AU122" s="78"/>
      <c r="AV122" s="78"/>
      <c r="AW122" s="77"/>
      <c r="AX122" s="144"/>
      <c r="AY122" s="144"/>
      <c r="AZ122" s="144"/>
      <c r="BA122" s="54"/>
      <c r="BB122" s="54"/>
    </row>
    <row r="123" spans="1:54" x14ac:dyDescent="0.25">
      <c r="A123" s="3"/>
      <c r="B123" s="77"/>
      <c r="C123" s="77"/>
      <c r="D123" s="77"/>
      <c r="E123" s="77"/>
      <c r="F123" s="77"/>
      <c r="G123" s="77"/>
      <c r="I123" s="78"/>
      <c r="K123" s="78"/>
      <c r="L123" s="77"/>
      <c r="M123" s="78"/>
      <c r="N123" s="78"/>
      <c r="O123" s="78"/>
      <c r="P123" s="78"/>
      <c r="Q123" s="144"/>
      <c r="R123" s="78"/>
      <c r="S123" s="78"/>
      <c r="T123" s="78"/>
      <c r="U123" s="78"/>
      <c r="V123" s="219"/>
      <c r="W123" s="78"/>
      <c r="X123" s="78"/>
      <c r="Y123" s="78"/>
      <c r="Z123" s="78"/>
      <c r="AA123" s="77"/>
      <c r="AB123" s="77"/>
      <c r="AC123" s="78"/>
      <c r="AD123" s="104"/>
      <c r="AE123" s="78"/>
      <c r="AF123" s="104"/>
      <c r="AG123" s="78"/>
      <c r="AH123" s="104"/>
      <c r="AI123" s="78"/>
      <c r="AJ123" s="104"/>
      <c r="AK123" s="78"/>
      <c r="AL123" s="78"/>
      <c r="AM123" s="8"/>
      <c r="AN123" s="78"/>
      <c r="AO123" s="78"/>
      <c r="AP123" s="78"/>
      <c r="AQ123" s="78"/>
      <c r="AR123" s="78"/>
      <c r="AS123" s="78"/>
      <c r="AT123" s="78"/>
      <c r="AU123" s="78"/>
      <c r="AV123" s="78"/>
      <c r="AW123" s="77"/>
      <c r="AX123" s="144"/>
      <c r="AY123" s="144"/>
      <c r="AZ123" s="144"/>
      <c r="BA123" s="54"/>
      <c r="BB123" s="54"/>
    </row>
    <row r="124" spans="1:54" x14ac:dyDescent="0.25">
      <c r="A124" s="3"/>
      <c r="B124" s="77"/>
      <c r="C124" s="77"/>
      <c r="D124" s="77"/>
      <c r="E124" s="77"/>
      <c r="F124" s="77"/>
      <c r="G124" s="77"/>
      <c r="I124" s="78"/>
      <c r="K124" s="78"/>
      <c r="L124" s="77"/>
      <c r="M124" s="78"/>
      <c r="N124" s="78"/>
      <c r="O124" s="78"/>
      <c r="P124" s="78"/>
      <c r="Q124" s="144"/>
      <c r="R124" s="78"/>
      <c r="S124" s="78"/>
      <c r="T124" s="78"/>
      <c r="U124" s="78"/>
      <c r="V124" s="219"/>
      <c r="W124" s="78"/>
      <c r="X124" s="78"/>
      <c r="Y124" s="78"/>
      <c r="Z124" s="78"/>
      <c r="AA124" s="77"/>
      <c r="AB124" s="77"/>
      <c r="AC124" s="78"/>
      <c r="AD124" s="104"/>
      <c r="AE124" s="78"/>
      <c r="AF124" s="104"/>
      <c r="AG124" s="78"/>
      <c r="AH124" s="104"/>
      <c r="AI124" s="78"/>
      <c r="AJ124" s="104"/>
      <c r="AK124" s="78"/>
      <c r="AL124" s="78"/>
      <c r="AM124" s="8"/>
      <c r="AN124" s="78"/>
      <c r="AO124" s="78"/>
      <c r="AP124" s="78"/>
      <c r="AQ124" s="78"/>
      <c r="AR124" s="78"/>
      <c r="AS124" s="78"/>
      <c r="AT124" s="78"/>
      <c r="AU124" s="78"/>
      <c r="AV124" s="78"/>
      <c r="AW124" s="77"/>
      <c r="AX124" s="144"/>
      <c r="AY124" s="144"/>
      <c r="AZ124" s="144"/>
      <c r="BA124" s="54"/>
      <c r="BB124" s="54"/>
    </row>
    <row r="125" spans="1:54" x14ac:dyDescent="0.25">
      <c r="A125" s="3"/>
      <c r="B125" s="77"/>
      <c r="C125" s="77"/>
      <c r="D125" s="77"/>
      <c r="E125" s="77"/>
      <c r="F125" s="77"/>
      <c r="G125" s="77"/>
      <c r="I125" s="78"/>
      <c r="K125" s="78"/>
      <c r="L125" s="77"/>
      <c r="M125" s="78"/>
      <c r="N125" s="78"/>
      <c r="O125" s="78"/>
      <c r="P125" s="78"/>
      <c r="Q125" s="144"/>
      <c r="R125" s="78"/>
      <c r="S125" s="78"/>
      <c r="T125" s="78"/>
      <c r="U125" s="78"/>
      <c r="V125" s="219"/>
      <c r="W125" s="78"/>
      <c r="X125" s="78"/>
      <c r="Y125" s="78"/>
      <c r="Z125" s="78"/>
      <c r="AA125" s="77"/>
      <c r="AB125" s="77"/>
      <c r="AC125" s="78"/>
      <c r="AD125" s="104"/>
      <c r="AE125" s="78"/>
      <c r="AF125" s="104"/>
      <c r="AG125" s="78"/>
      <c r="AH125" s="104"/>
      <c r="AI125" s="78"/>
      <c r="AJ125" s="104"/>
      <c r="AK125" s="78"/>
      <c r="AL125" s="78"/>
      <c r="AM125" s="8"/>
      <c r="AN125" s="78"/>
      <c r="AO125" s="78"/>
      <c r="AP125" s="78"/>
      <c r="AQ125" s="78"/>
      <c r="AR125" s="78"/>
      <c r="AS125" s="78"/>
      <c r="AT125" s="78"/>
      <c r="AU125" s="78"/>
      <c r="AV125" s="78"/>
      <c r="AW125" s="77"/>
      <c r="AX125" s="144"/>
      <c r="AY125" s="144"/>
      <c r="AZ125" s="144"/>
      <c r="BA125" s="54"/>
      <c r="BB125" s="54"/>
    </row>
    <row r="126" spans="1:54" x14ac:dyDescent="0.25">
      <c r="A126" s="3"/>
      <c r="B126" s="77"/>
      <c r="C126" s="77"/>
      <c r="D126" s="77"/>
      <c r="E126" s="77"/>
      <c r="F126" s="77"/>
      <c r="G126" s="77"/>
      <c r="I126" s="78"/>
      <c r="K126" s="78"/>
      <c r="L126" s="77"/>
      <c r="M126" s="78"/>
      <c r="N126" s="78"/>
      <c r="O126" s="78"/>
      <c r="P126" s="78"/>
      <c r="Q126" s="144"/>
      <c r="R126" s="78"/>
      <c r="S126" s="78"/>
      <c r="T126" s="78"/>
      <c r="U126" s="78"/>
      <c r="V126" s="219"/>
      <c r="W126" s="78"/>
      <c r="X126" s="78"/>
      <c r="Y126" s="78"/>
      <c r="Z126" s="78"/>
      <c r="AA126" s="77"/>
      <c r="AB126" s="77"/>
      <c r="AC126" s="78"/>
      <c r="AD126" s="104"/>
      <c r="AE126" s="78"/>
      <c r="AF126" s="104"/>
      <c r="AG126" s="78"/>
      <c r="AH126" s="104"/>
      <c r="AI126" s="78"/>
      <c r="AJ126" s="104"/>
      <c r="AK126" s="78"/>
      <c r="AL126" s="78"/>
      <c r="AM126" s="8"/>
      <c r="AN126" s="78"/>
      <c r="AO126" s="78"/>
      <c r="AP126" s="78"/>
      <c r="AQ126" s="78"/>
      <c r="AR126" s="78"/>
      <c r="AS126" s="78"/>
      <c r="AT126" s="78"/>
      <c r="AU126" s="78"/>
      <c r="AV126" s="78"/>
      <c r="AW126" s="77"/>
      <c r="AX126" s="144"/>
      <c r="AY126" s="144"/>
      <c r="AZ126" s="144"/>
      <c r="BA126" s="54"/>
      <c r="BB126" s="54"/>
    </row>
    <row r="127" spans="1:54" x14ac:dyDescent="0.25">
      <c r="A127" s="3"/>
      <c r="B127" s="77"/>
      <c r="C127" s="77"/>
      <c r="D127" s="77"/>
      <c r="E127" s="77"/>
      <c r="F127" s="77"/>
      <c r="G127" s="77"/>
      <c r="I127" s="78"/>
      <c r="K127" s="78"/>
      <c r="L127" s="77"/>
      <c r="M127" s="78"/>
      <c r="N127" s="78"/>
      <c r="O127" s="78"/>
      <c r="P127" s="78"/>
      <c r="Q127" s="144"/>
      <c r="R127" s="78"/>
      <c r="S127" s="78"/>
      <c r="T127" s="78"/>
      <c r="U127" s="78"/>
      <c r="V127" s="219"/>
      <c r="W127" s="78"/>
      <c r="X127" s="78"/>
      <c r="Y127" s="78"/>
      <c r="Z127" s="78"/>
      <c r="AA127" s="77"/>
      <c r="AB127" s="77"/>
      <c r="AC127" s="78"/>
      <c r="AD127" s="104"/>
      <c r="AE127" s="78"/>
      <c r="AF127" s="104"/>
      <c r="AG127" s="78"/>
      <c r="AH127" s="104"/>
      <c r="AI127" s="78"/>
      <c r="AJ127" s="104"/>
      <c r="AK127" s="78"/>
      <c r="AL127" s="78"/>
      <c r="AM127" s="8"/>
      <c r="AN127" s="78"/>
      <c r="AO127" s="78"/>
      <c r="AP127" s="78"/>
      <c r="AQ127" s="78"/>
      <c r="AR127" s="78"/>
      <c r="AS127" s="78"/>
      <c r="AT127" s="78"/>
      <c r="AU127" s="78"/>
      <c r="AV127" s="78"/>
      <c r="AW127" s="77"/>
      <c r="AX127" s="144"/>
      <c r="AY127" s="144"/>
      <c r="AZ127" s="144"/>
      <c r="BA127" s="54"/>
      <c r="BB127" s="54"/>
    </row>
    <row r="128" spans="1:54" x14ac:dyDescent="0.25">
      <c r="A128" s="3"/>
      <c r="B128" s="77"/>
      <c r="C128" s="77"/>
      <c r="D128" s="77"/>
      <c r="E128" s="77"/>
      <c r="F128" s="77"/>
      <c r="G128" s="77"/>
      <c r="I128" s="78"/>
      <c r="K128" s="78"/>
      <c r="L128" s="77"/>
      <c r="M128" s="78"/>
      <c r="N128" s="78"/>
      <c r="O128" s="78"/>
      <c r="P128" s="78"/>
      <c r="Q128" s="144"/>
      <c r="R128" s="78"/>
      <c r="S128" s="78"/>
      <c r="T128" s="78"/>
      <c r="U128" s="78"/>
      <c r="V128" s="219"/>
      <c r="W128" s="78"/>
      <c r="X128" s="78"/>
      <c r="Y128" s="78"/>
      <c r="Z128" s="78"/>
      <c r="AA128" s="77"/>
      <c r="AB128" s="77"/>
      <c r="AC128" s="78"/>
      <c r="AD128" s="104"/>
      <c r="AE128" s="78"/>
      <c r="AF128" s="104"/>
      <c r="AG128" s="78"/>
      <c r="AH128" s="104"/>
      <c r="AI128" s="78"/>
      <c r="AJ128" s="104"/>
      <c r="AK128" s="78"/>
      <c r="AL128" s="78"/>
      <c r="AM128" s="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7"/>
      <c r="AX128" s="144"/>
      <c r="AY128" s="144"/>
      <c r="AZ128" s="144"/>
      <c r="BA128" s="54"/>
      <c r="BB128" s="54"/>
    </row>
    <row r="129" spans="1:54" x14ac:dyDescent="0.25">
      <c r="A129" s="3"/>
      <c r="B129" s="77"/>
      <c r="C129" s="77"/>
      <c r="D129" s="77"/>
      <c r="E129" s="77"/>
      <c r="F129" s="77"/>
      <c r="G129" s="77"/>
      <c r="I129" s="78"/>
      <c r="K129" s="78"/>
      <c r="L129" s="77"/>
      <c r="M129" s="78"/>
      <c r="N129" s="78"/>
      <c r="O129" s="78"/>
      <c r="P129" s="78"/>
      <c r="Q129" s="144"/>
      <c r="R129" s="78"/>
      <c r="S129" s="78"/>
      <c r="T129" s="78"/>
      <c r="U129" s="78"/>
      <c r="V129" s="219"/>
      <c r="W129" s="78"/>
      <c r="X129" s="78"/>
      <c r="Y129" s="78"/>
      <c r="Z129" s="78"/>
      <c r="AA129" s="77"/>
      <c r="AB129" s="77"/>
      <c r="AC129" s="78"/>
      <c r="AD129" s="104"/>
      <c r="AE129" s="78"/>
      <c r="AF129" s="104"/>
      <c r="AG129" s="78"/>
      <c r="AH129" s="104"/>
      <c r="AI129" s="78"/>
      <c r="AJ129" s="104"/>
      <c r="AK129" s="78"/>
      <c r="AL129" s="78"/>
      <c r="AM129" s="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7"/>
      <c r="AX129" s="144"/>
      <c r="AY129" s="144"/>
      <c r="AZ129" s="144"/>
      <c r="BA129" s="54"/>
      <c r="BB129" s="54"/>
    </row>
    <row r="130" spans="1:54" x14ac:dyDescent="0.25">
      <c r="A130" s="3"/>
      <c r="B130" s="77"/>
      <c r="C130" s="77"/>
      <c r="D130" s="77"/>
      <c r="E130" s="77"/>
      <c r="F130" s="77"/>
      <c r="G130" s="77"/>
      <c r="I130" s="78"/>
      <c r="K130" s="78"/>
      <c r="L130" s="77"/>
      <c r="M130" s="78"/>
      <c r="N130" s="78"/>
      <c r="O130" s="78"/>
      <c r="P130" s="78"/>
      <c r="Q130" s="144"/>
      <c r="R130" s="78"/>
      <c r="S130" s="78"/>
      <c r="T130" s="78"/>
      <c r="U130" s="78"/>
      <c r="V130" s="219"/>
      <c r="W130" s="78"/>
      <c r="X130" s="78"/>
      <c r="Y130" s="78"/>
      <c r="Z130" s="78"/>
      <c r="AA130" s="77"/>
      <c r="AB130" s="77"/>
      <c r="AC130" s="78"/>
      <c r="AD130" s="104"/>
      <c r="AE130" s="78"/>
      <c r="AF130" s="104"/>
      <c r="AG130" s="78"/>
      <c r="AH130" s="104"/>
      <c r="AI130" s="78"/>
      <c r="AJ130" s="104"/>
      <c r="AK130" s="78"/>
      <c r="AL130" s="78"/>
      <c r="AM130" s="8"/>
      <c r="AN130" s="78"/>
      <c r="AO130" s="78"/>
      <c r="AP130" s="78"/>
      <c r="AQ130" s="78"/>
      <c r="AR130" s="78"/>
      <c r="AS130" s="78"/>
      <c r="AT130" s="78"/>
      <c r="AU130" s="78"/>
      <c r="AV130" s="78"/>
      <c r="AW130" s="77"/>
      <c r="AX130" s="144"/>
      <c r="AY130" s="144"/>
      <c r="AZ130" s="144"/>
      <c r="BA130" s="54"/>
      <c r="BB130" s="54"/>
    </row>
    <row r="131" spans="1:54" x14ac:dyDescent="0.25">
      <c r="A131" s="3"/>
      <c r="B131" s="77"/>
      <c r="C131" s="77"/>
      <c r="D131" s="77"/>
      <c r="E131" s="77"/>
      <c r="F131" s="77"/>
      <c r="G131" s="77"/>
      <c r="I131" s="78"/>
      <c r="K131" s="78"/>
      <c r="L131" s="77"/>
      <c r="M131" s="78"/>
      <c r="N131" s="78"/>
      <c r="O131" s="78"/>
      <c r="P131" s="78"/>
      <c r="Q131" s="144"/>
      <c r="R131" s="78"/>
      <c r="S131" s="78"/>
      <c r="T131" s="78"/>
      <c r="U131" s="78"/>
      <c r="V131" s="219"/>
      <c r="W131" s="78"/>
      <c r="X131" s="78"/>
      <c r="Y131" s="78"/>
      <c r="Z131" s="78"/>
      <c r="AA131" s="77"/>
      <c r="AB131" s="77"/>
      <c r="AC131" s="78"/>
      <c r="AD131" s="104"/>
      <c r="AE131" s="78"/>
      <c r="AF131" s="104"/>
      <c r="AG131" s="78"/>
      <c r="AH131" s="104"/>
      <c r="AI131" s="78"/>
      <c r="AJ131" s="104"/>
      <c r="AK131" s="78"/>
      <c r="AL131" s="78"/>
      <c r="AM131" s="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7"/>
      <c r="AX131" s="144"/>
      <c r="AY131" s="144"/>
      <c r="AZ131" s="144"/>
      <c r="BA131" s="54"/>
      <c r="BB131" s="54"/>
    </row>
    <row r="132" spans="1:54" x14ac:dyDescent="0.25">
      <c r="A132" s="3"/>
      <c r="B132" s="77"/>
      <c r="C132" s="77"/>
      <c r="D132" s="77"/>
      <c r="E132" s="77"/>
      <c r="F132" s="77"/>
      <c r="G132" s="77"/>
      <c r="I132" s="78"/>
      <c r="K132" s="78"/>
      <c r="L132" s="77"/>
      <c r="M132" s="78"/>
      <c r="N132" s="78"/>
      <c r="O132" s="78"/>
      <c r="P132" s="78"/>
      <c r="Q132" s="144"/>
      <c r="R132" s="78"/>
      <c r="S132" s="78"/>
      <c r="T132" s="78"/>
      <c r="U132" s="78"/>
      <c r="V132" s="219"/>
      <c r="W132" s="78"/>
      <c r="X132" s="78"/>
      <c r="Y132" s="78"/>
      <c r="Z132" s="78"/>
      <c r="AA132" s="77"/>
      <c r="AB132" s="77"/>
      <c r="AC132" s="78"/>
      <c r="AD132" s="104"/>
      <c r="AE132" s="78"/>
      <c r="AF132" s="104"/>
      <c r="AG132" s="78"/>
      <c r="AH132" s="104"/>
      <c r="AI132" s="78"/>
      <c r="AJ132" s="104"/>
      <c r="AK132" s="78"/>
      <c r="AL132" s="78"/>
      <c r="AM132" s="8"/>
      <c r="AN132" s="78"/>
      <c r="AO132" s="78"/>
      <c r="AP132" s="78"/>
      <c r="AQ132" s="78"/>
      <c r="AR132" s="78"/>
      <c r="AS132" s="78"/>
      <c r="AT132" s="78"/>
      <c r="AU132" s="78"/>
      <c r="AV132" s="78"/>
      <c r="AW132" s="77"/>
      <c r="AX132" s="144"/>
      <c r="AY132" s="144"/>
      <c r="AZ132" s="144"/>
      <c r="BA132" s="54"/>
      <c r="BB132" s="54"/>
    </row>
    <row r="133" spans="1:54" x14ac:dyDescent="0.25">
      <c r="A133" s="3"/>
      <c r="B133" s="77"/>
      <c r="C133" s="77"/>
      <c r="D133" s="77"/>
      <c r="E133" s="77"/>
      <c r="F133" s="77"/>
      <c r="G133" s="77"/>
      <c r="I133" s="78"/>
      <c r="K133" s="78"/>
      <c r="L133" s="77"/>
      <c r="M133" s="78"/>
      <c r="N133" s="78"/>
      <c r="O133" s="78"/>
      <c r="P133" s="78"/>
      <c r="Q133" s="144"/>
      <c r="R133" s="78"/>
      <c r="S133" s="78"/>
      <c r="T133" s="78"/>
      <c r="U133" s="78"/>
      <c r="V133" s="219"/>
      <c r="W133" s="78"/>
      <c r="X133" s="78"/>
      <c r="Y133" s="78"/>
      <c r="Z133" s="78"/>
      <c r="AA133" s="77"/>
      <c r="AB133" s="77"/>
      <c r="AC133" s="78"/>
      <c r="AD133" s="104"/>
      <c r="AE133" s="78"/>
      <c r="AF133" s="104"/>
      <c r="AG133" s="78"/>
      <c r="AH133" s="104"/>
      <c r="AI133" s="78"/>
      <c r="AJ133" s="104"/>
      <c r="AK133" s="78"/>
      <c r="AL133" s="78"/>
      <c r="AM133" s="8"/>
      <c r="AN133" s="78"/>
      <c r="AO133" s="78"/>
      <c r="AP133" s="78"/>
      <c r="AQ133" s="78"/>
      <c r="AR133" s="78"/>
      <c r="AS133" s="78"/>
      <c r="AT133" s="78"/>
      <c r="AU133" s="78"/>
      <c r="AV133" s="78"/>
      <c r="AW133" s="77"/>
      <c r="AX133" s="144"/>
      <c r="AY133" s="144"/>
      <c r="AZ133" s="144"/>
      <c r="BA133" s="54"/>
      <c r="BB133" s="54"/>
    </row>
    <row r="134" spans="1:54" x14ac:dyDescent="0.25">
      <c r="A134" s="3"/>
      <c r="B134" s="77"/>
      <c r="C134" s="77"/>
      <c r="D134" s="77"/>
      <c r="E134" s="77"/>
      <c r="F134" s="77"/>
      <c r="G134" s="77"/>
      <c r="I134" s="78"/>
      <c r="K134" s="78"/>
      <c r="L134" s="77"/>
      <c r="M134" s="78"/>
      <c r="N134" s="78"/>
      <c r="O134" s="78"/>
      <c r="P134" s="78"/>
      <c r="Q134" s="144"/>
      <c r="R134" s="78"/>
      <c r="S134" s="78"/>
      <c r="T134" s="78"/>
      <c r="U134" s="78"/>
      <c r="V134" s="219"/>
      <c r="W134" s="78"/>
      <c r="X134" s="78"/>
      <c r="Y134" s="78"/>
      <c r="Z134" s="78"/>
      <c r="AA134" s="77"/>
      <c r="AB134" s="77"/>
      <c r="AC134" s="78"/>
      <c r="AD134" s="104"/>
      <c r="AE134" s="78"/>
      <c r="AF134" s="104"/>
      <c r="AG134" s="78"/>
      <c r="AH134" s="104"/>
      <c r="AI134" s="78"/>
      <c r="AJ134" s="104"/>
      <c r="AK134" s="78"/>
      <c r="AL134" s="78"/>
      <c r="AM134" s="8"/>
      <c r="AN134" s="78"/>
      <c r="AO134" s="78"/>
      <c r="AP134" s="78"/>
      <c r="AQ134" s="78"/>
      <c r="AR134" s="78"/>
      <c r="AS134" s="78"/>
      <c r="AT134" s="78"/>
      <c r="AU134" s="78"/>
      <c r="AV134" s="78"/>
      <c r="AW134" s="77"/>
      <c r="AX134" s="144"/>
      <c r="AY134" s="144"/>
      <c r="AZ134" s="144"/>
      <c r="BA134" s="54"/>
      <c r="BB134" s="54"/>
    </row>
    <row r="135" spans="1:54" x14ac:dyDescent="0.25">
      <c r="A135" s="3"/>
      <c r="B135" s="77"/>
      <c r="C135" s="77"/>
      <c r="D135" s="77"/>
      <c r="E135" s="77"/>
      <c r="F135" s="77"/>
      <c r="G135" s="77"/>
      <c r="I135" s="78"/>
      <c r="K135" s="78"/>
      <c r="L135" s="77"/>
      <c r="M135" s="78"/>
      <c r="N135" s="78"/>
      <c r="O135" s="78"/>
      <c r="P135" s="78"/>
      <c r="Q135" s="144"/>
      <c r="R135" s="78"/>
      <c r="S135" s="78"/>
      <c r="T135" s="78"/>
      <c r="U135" s="78"/>
      <c r="V135" s="219"/>
      <c r="W135" s="78"/>
      <c r="X135" s="78"/>
      <c r="Y135" s="78"/>
      <c r="Z135" s="78"/>
      <c r="AA135" s="77"/>
      <c r="AB135" s="77"/>
      <c r="AC135" s="78"/>
      <c r="AD135" s="104"/>
      <c r="AE135" s="78"/>
      <c r="AF135" s="104"/>
      <c r="AG135" s="78"/>
      <c r="AH135" s="104"/>
      <c r="AI135" s="78"/>
      <c r="AJ135" s="104"/>
      <c r="AK135" s="78"/>
      <c r="AL135" s="78"/>
      <c r="AM135" s="8"/>
      <c r="AN135" s="78"/>
      <c r="AO135" s="78"/>
      <c r="AP135" s="78"/>
      <c r="AQ135" s="78"/>
      <c r="AR135" s="78"/>
      <c r="AS135" s="78"/>
      <c r="AT135" s="78"/>
      <c r="AU135" s="78"/>
      <c r="AV135" s="78"/>
      <c r="AW135" s="77"/>
      <c r="AX135" s="144"/>
      <c r="AY135" s="144"/>
      <c r="AZ135" s="144"/>
      <c r="BA135" s="54"/>
      <c r="BB135" s="54"/>
    </row>
    <row r="136" spans="1:54" x14ac:dyDescent="0.25">
      <c r="A136" s="3"/>
      <c r="B136" s="77"/>
      <c r="C136" s="77"/>
      <c r="D136" s="77"/>
      <c r="E136" s="77"/>
      <c r="F136" s="77"/>
      <c r="G136" s="77"/>
      <c r="I136" s="78"/>
      <c r="K136" s="78"/>
      <c r="L136" s="77"/>
      <c r="M136" s="78"/>
      <c r="N136" s="78"/>
      <c r="O136" s="78"/>
      <c r="P136" s="78"/>
      <c r="Q136" s="144"/>
      <c r="R136" s="78"/>
      <c r="S136" s="78"/>
      <c r="T136" s="78"/>
      <c r="U136" s="78"/>
      <c r="V136" s="219"/>
      <c r="W136" s="78"/>
      <c r="X136" s="78"/>
      <c r="Y136" s="78"/>
      <c r="Z136" s="78"/>
      <c r="AA136" s="77"/>
      <c r="AB136" s="77"/>
      <c r="AC136" s="78"/>
      <c r="AD136" s="104"/>
      <c r="AE136" s="78"/>
      <c r="AF136" s="104"/>
      <c r="AG136" s="78"/>
      <c r="AH136" s="104"/>
      <c r="AI136" s="78"/>
      <c r="AJ136" s="104"/>
      <c r="AK136" s="78"/>
      <c r="AL136" s="78"/>
      <c r="AM136" s="8"/>
      <c r="AN136" s="78"/>
      <c r="AO136" s="78"/>
      <c r="AP136" s="78"/>
      <c r="AQ136" s="78"/>
      <c r="AR136" s="78"/>
      <c r="AS136" s="78"/>
      <c r="AT136" s="78"/>
      <c r="AU136" s="78"/>
      <c r="AV136" s="78"/>
      <c r="AW136" s="77"/>
      <c r="AX136" s="144"/>
      <c r="AY136" s="144"/>
      <c r="AZ136" s="144"/>
      <c r="BA136" s="54"/>
      <c r="BB136" s="54"/>
    </row>
    <row r="137" spans="1:54" x14ac:dyDescent="0.25">
      <c r="A137" s="3"/>
      <c r="B137" s="77"/>
      <c r="C137" s="77"/>
      <c r="D137" s="77"/>
      <c r="E137" s="77"/>
      <c r="F137" s="77"/>
      <c r="G137" s="77"/>
      <c r="I137" s="78"/>
      <c r="K137" s="78"/>
      <c r="L137" s="77"/>
      <c r="M137" s="78"/>
      <c r="N137" s="78"/>
      <c r="O137" s="78"/>
      <c r="P137" s="78"/>
      <c r="Q137" s="144"/>
      <c r="R137" s="78"/>
      <c r="S137" s="78"/>
      <c r="T137" s="78"/>
      <c r="U137" s="78"/>
      <c r="V137" s="219"/>
      <c r="W137" s="78"/>
      <c r="X137" s="78"/>
      <c r="Y137" s="78"/>
      <c r="Z137" s="78"/>
      <c r="AA137" s="77"/>
      <c r="AB137" s="77"/>
      <c r="AC137" s="78"/>
      <c r="AD137" s="104"/>
      <c r="AE137" s="78"/>
      <c r="AF137" s="104"/>
      <c r="AG137" s="78"/>
      <c r="AH137" s="104"/>
      <c r="AI137" s="78"/>
      <c r="AJ137" s="104"/>
      <c r="AK137" s="78"/>
      <c r="AL137" s="78"/>
      <c r="AM137" s="8"/>
      <c r="AN137" s="78"/>
      <c r="AO137" s="78"/>
      <c r="AP137" s="78"/>
      <c r="AQ137" s="78"/>
      <c r="AR137" s="78"/>
      <c r="AS137" s="78"/>
      <c r="AT137" s="78"/>
      <c r="AU137" s="78"/>
      <c r="AV137" s="78"/>
      <c r="AW137" s="77"/>
      <c r="AX137" s="144"/>
      <c r="AY137" s="144"/>
      <c r="AZ137" s="144"/>
      <c r="BA137" s="54"/>
      <c r="BB137" s="54"/>
    </row>
    <row r="138" spans="1:54" x14ac:dyDescent="0.25">
      <c r="A138" s="3"/>
      <c r="B138" s="77"/>
      <c r="C138" s="77"/>
      <c r="D138" s="77"/>
      <c r="E138" s="77"/>
      <c r="F138" s="77"/>
      <c r="G138" s="77"/>
      <c r="I138" s="78"/>
      <c r="K138" s="78"/>
      <c r="L138" s="77"/>
      <c r="M138" s="78"/>
      <c r="N138" s="78"/>
      <c r="O138" s="78"/>
      <c r="P138" s="78"/>
      <c r="Q138" s="144"/>
      <c r="R138" s="78"/>
      <c r="S138" s="78"/>
      <c r="T138" s="78"/>
      <c r="U138" s="78"/>
      <c r="V138" s="219"/>
      <c r="W138" s="78"/>
      <c r="X138" s="78"/>
      <c r="Y138" s="78"/>
      <c r="Z138" s="78"/>
      <c r="AA138" s="77"/>
      <c r="AB138" s="77"/>
      <c r="AC138" s="78"/>
      <c r="AD138" s="104"/>
      <c r="AE138" s="78"/>
      <c r="AF138" s="104"/>
      <c r="AG138" s="78"/>
      <c r="AH138" s="104"/>
      <c r="AI138" s="78"/>
      <c r="AJ138" s="104"/>
      <c r="AK138" s="78"/>
      <c r="AL138" s="78"/>
      <c r="AM138" s="8"/>
      <c r="AN138" s="78"/>
      <c r="AO138" s="78"/>
      <c r="AP138" s="78"/>
      <c r="AQ138" s="78"/>
      <c r="AR138" s="78"/>
      <c r="AS138" s="78"/>
      <c r="AT138" s="78"/>
      <c r="AU138" s="78"/>
      <c r="AV138" s="78"/>
      <c r="AW138" s="77"/>
      <c r="AX138" s="144"/>
      <c r="AY138" s="144"/>
      <c r="AZ138" s="144"/>
      <c r="BA138" s="54"/>
      <c r="BB138" s="54"/>
    </row>
    <row r="139" spans="1:54" x14ac:dyDescent="0.25">
      <c r="A139" s="3"/>
      <c r="B139" s="77"/>
      <c r="C139" s="77"/>
      <c r="D139" s="77"/>
      <c r="E139" s="77"/>
      <c r="F139" s="77"/>
      <c r="G139" s="77"/>
      <c r="I139" s="78"/>
      <c r="K139" s="78"/>
      <c r="L139" s="77"/>
      <c r="M139" s="78"/>
      <c r="N139" s="78"/>
      <c r="O139" s="78"/>
      <c r="P139" s="78"/>
      <c r="Q139" s="144"/>
      <c r="R139" s="78"/>
      <c r="S139" s="78"/>
      <c r="T139" s="78"/>
      <c r="U139" s="78"/>
      <c r="V139" s="219"/>
      <c r="W139" s="78"/>
      <c r="X139" s="78"/>
      <c r="Y139" s="78"/>
      <c r="Z139" s="78"/>
      <c r="AA139" s="77"/>
      <c r="AB139" s="77"/>
      <c r="AC139" s="78"/>
      <c r="AD139" s="104"/>
      <c r="AE139" s="78"/>
      <c r="AF139" s="104"/>
      <c r="AG139" s="78"/>
      <c r="AH139" s="104"/>
      <c r="AI139" s="78"/>
      <c r="AJ139" s="104"/>
      <c r="AK139" s="78"/>
      <c r="AL139" s="78"/>
      <c r="AM139" s="8"/>
      <c r="AN139" s="78"/>
      <c r="AO139" s="78"/>
      <c r="AP139" s="78"/>
      <c r="AQ139" s="78"/>
      <c r="AR139" s="78"/>
      <c r="AS139" s="78"/>
      <c r="AT139" s="78"/>
      <c r="AU139" s="78"/>
      <c r="AV139" s="78"/>
      <c r="AW139" s="77"/>
      <c r="AX139" s="144"/>
      <c r="AY139" s="144"/>
      <c r="AZ139" s="144"/>
      <c r="BA139" s="54"/>
      <c r="BB139" s="54"/>
    </row>
    <row r="140" spans="1:54" x14ac:dyDescent="0.25">
      <c r="A140" s="3"/>
      <c r="B140" s="77"/>
      <c r="C140" s="77"/>
      <c r="D140" s="77"/>
      <c r="E140" s="77"/>
      <c r="F140" s="77"/>
      <c r="G140" s="77"/>
      <c r="I140" s="78"/>
      <c r="K140" s="78"/>
      <c r="L140" s="77"/>
      <c r="M140" s="78"/>
      <c r="N140" s="78"/>
      <c r="O140" s="78"/>
      <c r="P140" s="78"/>
      <c r="Q140" s="144"/>
      <c r="R140" s="78"/>
      <c r="S140" s="78"/>
      <c r="T140" s="78"/>
      <c r="U140" s="78"/>
      <c r="V140" s="219"/>
      <c r="W140" s="78"/>
      <c r="X140" s="78"/>
      <c r="Y140" s="78"/>
      <c r="Z140" s="78"/>
      <c r="AA140" s="77"/>
      <c r="AB140" s="77"/>
      <c r="AC140" s="78"/>
      <c r="AD140" s="104"/>
      <c r="AE140" s="78"/>
      <c r="AF140" s="104"/>
      <c r="AG140" s="78"/>
      <c r="AH140" s="104"/>
      <c r="AI140" s="78"/>
      <c r="AJ140" s="104"/>
      <c r="AK140" s="78"/>
      <c r="AL140" s="78"/>
      <c r="AM140" s="8"/>
      <c r="AN140" s="78"/>
      <c r="AO140" s="78"/>
      <c r="AP140" s="78"/>
      <c r="AQ140" s="78"/>
      <c r="AR140" s="78"/>
      <c r="AS140" s="78"/>
      <c r="AT140" s="78"/>
      <c r="AU140" s="78"/>
      <c r="AV140" s="78"/>
      <c r="AW140" s="77"/>
      <c r="AX140" s="144"/>
      <c r="AY140" s="144"/>
      <c r="AZ140" s="144"/>
      <c r="BA140" s="54"/>
      <c r="BB140" s="54"/>
    </row>
    <row r="141" spans="1:54" x14ac:dyDescent="0.25">
      <c r="A141" s="3"/>
      <c r="B141" s="77"/>
      <c r="C141" s="77"/>
      <c r="D141" s="77"/>
      <c r="E141" s="77"/>
      <c r="F141" s="77"/>
      <c r="G141" s="77"/>
      <c r="I141" s="78"/>
      <c r="K141" s="78"/>
      <c r="L141" s="77"/>
      <c r="M141" s="78"/>
      <c r="N141" s="78"/>
      <c r="O141" s="78"/>
      <c r="P141" s="78"/>
      <c r="Q141" s="144"/>
      <c r="R141" s="78"/>
      <c r="S141" s="78"/>
      <c r="T141" s="78"/>
      <c r="U141" s="78"/>
      <c r="V141" s="219"/>
      <c r="W141" s="78"/>
      <c r="X141" s="78"/>
      <c r="Y141" s="78"/>
      <c r="Z141" s="78"/>
      <c r="AA141" s="77"/>
      <c r="AB141" s="77"/>
      <c r="AC141" s="78"/>
      <c r="AD141" s="104"/>
      <c r="AE141" s="78"/>
      <c r="AF141" s="104"/>
      <c r="AG141" s="78"/>
      <c r="AH141" s="104"/>
      <c r="AI141" s="78"/>
      <c r="AJ141" s="104"/>
      <c r="AK141" s="78"/>
      <c r="AL141" s="78"/>
      <c r="AM141" s="8"/>
      <c r="AN141" s="78"/>
      <c r="AO141" s="78"/>
      <c r="AP141" s="78"/>
      <c r="AQ141" s="78"/>
      <c r="AR141" s="78"/>
      <c r="AS141" s="78"/>
      <c r="AT141" s="78"/>
      <c r="AU141" s="78"/>
      <c r="AV141" s="78"/>
      <c r="AW141" s="77"/>
      <c r="AX141" s="144"/>
      <c r="AY141" s="144"/>
      <c r="AZ141" s="144"/>
      <c r="BA141" s="54"/>
      <c r="BB141" s="54"/>
    </row>
    <row r="142" spans="1:54" x14ac:dyDescent="0.25">
      <c r="A142" s="3"/>
      <c r="B142" s="77"/>
      <c r="C142" s="77"/>
      <c r="D142" s="77"/>
      <c r="E142" s="77"/>
      <c r="F142" s="77"/>
      <c r="G142" s="77"/>
      <c r="I142" s="78"/>
      <c r="K142" s="78"/>
      <c r="L142" s="77"/>
      <c r="M142" s="78"/>
      <c r="N142" s="78"/>
      <c r="O142" s="78"/>
      <c r="P142" s="78"/>
      <c r="Q142" s="144"/>
      <c r="R142" s="78"/>
      <c r="S142" s="78"/>
      <c r="T142" s="78"/>
      <c r="U142" s="78"/>
      <c r="V142" s="219"/>
      <c r="W142" s="78"/>
      <c r="X142" s="78"/>
      <c r="Y142" s="78"/>
      <c r="Z142" s="78"/>
      <c r="AA142" s="77"/>
      <c r="AB142" s="77"/>
      <c r="AC142" s="78"/>
      <c r="AD142" s="104"/>
      <c r="AE142" s="78"/>
      <c r="AF142" s="104"/>
      <c r="AG142" s="78"/>
      <c r="AH142" s="104"/>
      <c r="AI142" s="78"/>
      <c r="AJ142" s="104"/>
      <c r="AK142" s="78"/>
      <c r="AL142" s="78"/>
      <c r="AM142" s="8"/>
      <c r="AN142" s="78"/>
      <c r="AO142" s="78"/>
      <c r="AP142" s="78"/>
      <c r="AQ142" s="78"/>
      <c r="AR142" s="78"/>
      <c r="AS142" s="78"/>
      <c r="AT142" s="78"/>
      <c r="AU142" s="78"/>
      <c r="AV142" s="78"/>
      <c r="AW142" s="77"/>
      <c r="AX142" s="144"/>
      <c r="AY142" s="144"/>
      <c r="AZ142" s="144"/>
      <c r="BA142" s="54"/>
      <c r="BB142" s="54"/>
    </row>
    <row r="143" spans="1:54" x14ac:dyDescent="0.25">
      <c r="A143" s="3"/>
      <c r="B143" s="77"/>
      <c r="C143" s="77"/>
      <c r="D143" s="77"/>
      <c r="E143" s="77"/>
      <c r="F143" s="77"/>
      <c r="G143" s="77"/>
      <c r="I143" s="78"/>
      <c r="K143" s="78"/>
      <c r="L143" s="77"/>
      <c r="M143" s="78"/>
      <c r="N143" s="78"/>
      <c r="O143" s="78"/>
      <c r="P143" s="78"/>
      <c r="Q143" s="144"/>
      <c r="R143" s="78"/>
      <c r="S143" s="78"/>
      <c r="T143" s="78"/>
      <c r="U143" s="78"/>
      <c r="V143" s="219"/>
      <c r="W143" s="78"/>
      <c r="X143" s="78"/>
      <c r="Y143" s="78"/>
      <c r="Z143" s="78"/>
      <c r="AA143" s="77"/>
      <c r="AB143" s="77"/>
      <c r="AC143" s="78"/>
      <c r="AD143" s="104"/>
      <c r="AE143" s="78"/>
      <c r="AF143" s="104"/>
      <c r="AG143" s="78"/>
      <c r="AH143" s="104"/>
      <c r="AI143" s="78"/>
      <c r="AJ143" s="104"/>
      <c r="AK143" s="78"/>
      <c r="AL143" s="78"/>
      <c r="AM143" s="8"/>
      <c r="AN143" s="78"/>
      <c r="AO143" s="78"/>
      <c r="AP143" s="78"/>
      <c r="AQ143" s="78"/>
      <c r="AR143" s="78"/>
      <c r="AS143" s="78"/>
      <c r="AT143" s="78"/>
      <c r="AU143" s="78"/>
      <c r="AV143" s="78"/>
      <c r="AW143" s="77"/>
      <c r="AX143" s="144"/>
      <c r="AY143" s="144"/>
      <c r="AZ143" s="144"/>
      <c r="BA143" s="54"/>
      <c r="BB143" s="54"/>
    </row>
    <row r="144" spans="1:54" x14ac:dyDescent="0.25">
      <c r="A144" s="3"/>
      <c r="B144" s="77"/>
      <c r="C144" s="77"/>
      <c r="D144" s="77"/>
      <c r="E144" s="77"/>
      <c r="F144" s="77"/>
      <c r="G144" s="77"/>
      <c r="I144" s="78"/>
      <c r="K144" s="78"/>
      <c r="L144" s="77"/>
      <c r="M144" s="78"/>
      <c r="N144" s="78"/>
      <c r="O144" s="78"/>
      <c r="P144" s="78"/>
      <c r="Q144" s="144"/>
      <c r="R144" s="78"/>
      <c r="S144" s="78"/>
      <c r="T144" s="78"/>
      <c r="U144" s="78"/>
      <c r="V144" s="219"/>
      <c r="W144" s="78"/>
      <c r="X144" s="78"/>
      <c r="Y144" s="78"/>
      <c r="Z144" s="78"/>
      <c r="AA144" s="77"/>
      <c r="AB144" s="77"/>
      <c r="AC144" s="78"/>
      <c r="AD144" s="104"/>
      <c r="AE144" s="78"/>
      <c r="AF144" s="104"/>
      <c r="AG144" s="78"/>
      <c r="AH144" s="104"/>
      <c r="AI144" s="78"/>
      <c r="AJ144" s="104"/>
      <c r="AK144" s="78"/>
      <c r="AL144" s="78"/>
      <c r="AM144" s="8"/>
      <c r="AN144" s="78"/>
      <c r="AO144" s="78"/>
      <c r="AP144" s="78"/>
      <c r="AQ144" s="78"/>
      <c r="AR144" s="78"/>
      <c r="AS144" s="78"/>
      <c r="AT144" s="78"/>
      <c r="AU144" s="78"/>
      <c r="AV144" s="78"/>
      <c r="AW144" s="77"/>
      <c r="AX144" s="144"/>
      <c r="AY144" s="144"/>
      <c r="AZ144" s="144"/>
      <c r="BA144" s="54"/>
      <c r="BB144" s="54"/>
    </row>
    <row r="145" spans="1:54" x14ac:dyDescent="0.25">
      <c r="A145" s="3"/>
      <c r="B145" s="77"/>
      <c r="C145" s="77"/>
      <c r="D145" s="77"/>
      <c r="E145" s="77"/>
      <c r="F145" s="77"/>
      <c r="G145" s="77"/>
      <c r="I145" s="78"/>
      <c r="K145" s="78"/>
      <c r="L145" s="77"/>
      <c r="M145" s="78"/>
      <c r="N145" s="78"/>
      <c r="O145" s="78"/>
      <c r="P145" s="78"/>
      <c r="Q145" s="144"/>
      <c r="R145" s="78"/>
      <c r="S145" s="78"/>
      <c r="T145" s="78"/>
      <c r="U145" s="78"/>
      <c r="V145" s="219"/>
      <c r="W145" s="78"/>
      <c r="X145" s="78"/>
      <c r="Y145" s="78"/>
      <c r="Z145" s="78"/>
      <c r="AA145" s="77"/>
      <c r="AB145" s="77"/>
      <c r="AC145" s="78"/>
      <c r="AD145" s="104"/>
      <c r="AE145" s="78"/>
      <c r="AF145" s="104"/>
      <c r="AG145" s="78"/>
      <c r="AH145" s="104"/>
      <c r="AI145" s="78"/>
      <c r="AJ145" s="104"/>
      <c r="AK145" s="78"/>
      <c r="AL145" s="78"/>
      <c r="AM145" s="8"/>
      <c r="AN145" s="78"/>
      <c r="AO145" s="78"/>
      <c r="AP145" s="78"/>
      <c r="AQ145" s="78"/>
      <c r="AR145" s="78"/>
      <c r="AS145" s="78"/>
      <c r="AT145" s="78"/>
      <c r="AU145" s="78"/>
      <c r="AV145" s="78"/>
      <c r="AW145" s="77"/>
      <c r="AX145" s="144"/>
      <c r="AY145" s="144"/>
      <c r="AZ145" s="144"/>
      <c r="BA145" s="54"/>
      <c r="BB145" s="54"/>
    </row>
    <row r="146" spans="1:54" x14ac:dyDescent="0.25">
      <c r="A146" s="3"/>
      <c r="B146" s="77"/>
      <c r="C146" s="77"/>
      <c r="D146" s="77"/>
      <c r="E146" s="77"/>
      <c r="F146" s="77"/>
      <c r="G146" s="77"/>
      <c r="I146" s="78"/>
      <c r="K146" s="78"/>
      <c r="L146" s="77"/>
      <c r="M146" s="78"/>
      <c r="N146" s="78"/>
      <c r="O146" s="78"/>
      <c r="P146" s="78"/>
      <c r="Q146" s="144"/>
      <c r="R146" s="78"/>
      <c r="S146" s="78"/>
      <c r="T146" s="78"/>
      <c r="U146" s="78"/>
      <c r="V146" s="219"/>
      <c r="W146" s="78"/>
      <c r="X146" s="78"/>
      <c r="Y146" s="78"/>
      <c r="Z146" s="78"/>
      <c r="AA146" s="77"/>
      <c r="AB146" s="77"/>
      <c r="AC146" s="78"/>
      <c r="AD146" s="104"/>
      <c r="AE146" s="78"/>
      <c r="AF146" s="104"/>
      <c r="AG146" s="78"/>
      <c r="AH146" s="104"/>
      <c r="AI146" s="78"/>
      <c r="AJ146" s="104"/>
      <c r="AK146" s="78"/>
      <c r="AL146" s="78"/>
      <c r="AM146" s="8"/>
      <c r="AN146" s="78"/>
      <c r="AO146" s="78"/>
      <c r="AP146" s="78"/>
      <c r="AQ146" s="78"/>
      <c r="AR146" s="78"/>
      <c r="AS146" s="78"/>
      <c r="AT146" s="78"/>
      <c r="AU146" s="78"/>
      <c r="AV146" s="78"/>
      <c r="AW146" s="77"/>
      <c r="AX146" s="144"/>
      <c r="AY146" s="144"/>
      <c r="AZ146" s="144"/>
      <c r="BA146" s="54"/>
      <c r="BB146" s="54"/>
    </row>
    <row r="147" spans="1:54" x14ac:dyDescent="0.25">
      <c r="A147" s="3"/>
      <c r="B147" s="77"/>
      <c r="C147" s="77"/>
      <c r="D147" s="77"/>
      <c r="E147" s="77"/>
      <c r="F147" s="77"/>
      <c r="G147" s="77"/>
      <c r="I147" s="78"/>
      <c r="K147" s="78"/>
      <c r="L147" s="77"/>
      <c r="M147" s="78"/>
      <c r="N147" s="78"/>
      <c r="O147" s="78"/>
      <c r="P147" s="78"/>
      <c r="Q147" s="144"/>
      <c r="R147" s="78"/>
      <c r="S147" s="78"/>
      <c r="T147" s="78"/>
      <c r="U147" s="78"/>
      <c r="V147" s="219"/>
      <c r="W147" s="78"/>
      <c r="X147" s="78"/>
      <c r="Y147" s="78"/>
      <c r="Z147" s="78"/>
      <c r="AA147" s="77"/>
      <c r="AB147" s="77"/>
      <c r="AC147" s="78"/>
      <c r="AD147" s="104"/>
      <c r="AE147" s="78"/>
      <c r="AF147" s="104"/>
      <c r="AG147" s="78"/>
      <c r="AH147" s="104"/>
      <c r="AI147" s="78"/>
      <c r="AJ147" s="104"/>
      <c r="AK147" s="78"/>
      <c r="AL147" s="78"/>
      <c r="AM147" s="8"/>
      <c r="AN147" s="78"/>
      <c r="AO147" s="78"/>
      <c r="AP147" s="78"/>
      <c r="AQ147" s="78"/>
      <c r="AR147" s="78"/>
      <c r="AS147" s="78"/>
      <c r="AT147" s="78"/>
      <c r="AU147" s="78"/>
      <c r="AV147" s="78"/>
      <c r="AW147" s="77"/>
      <c r="AX147" s="144"/>
      <c r="AY147" s="144"/>
      <c r="AZ147" s="144"/>
      <c r="BA147" s="54"/>
      <c r="BB147" s="54"/>
    </row>
    <row r="148" spans="1:54" x14ac:dyDescent="0.25">
      <c r="A148" s="3"/>
      <c r="B148" s="77"/>
      <c r="C148" s="77"/>
      <c r="D148" s="77"/>
      <c r="E148" s="77"/>
      <c r="F148" s="77"/>
      <c r="G148" s="77"/>
      <c r="I148" s="78"/>
      <c r="K148" s="78"/>
      <c r="L148" s="77"/>
      <c r="M148" s="78"/>
      <c r="N148" s="78"/>
      <c r="O148" s="78"/>
      <c r="P148" s="78"/>
      <c r="Q148" s="144"/>
      <c r="R148" s="78"/>
      <c r="S148" s="78"/>
      <c r="T148" s="78"/>
      <c r="U148" s="78"/>
      <c r="V148" s="219"/>
      <c r="W148" s="78"/>
      <c r="X148" s="78"/>
      <c r="Y148" s="78"/>
      <c r="Z148" s="78"/>
      <c r="AA148" s="77"/>
      <c r="AB148" s="77"/>
      <c r="AC148" s="78"/>
      <c r="AD148" s="104"/>
      <c r="AE148" s="78"/>
      <c r="AF148" s="104"/>
      <c r="AG148" s="78"/>
      <c r="AH148" s="104"/>
      <c r="AI148" s="78"/>
      <c r="AJ148" s="104"/>
      <c r="AK148" s="78"/>
      <c r="AL148" s="78"/>
      <c r="AM148" s="8"/>
      <c r="AN148" s="78"/>
      <c r="AO148" s="78"/>
      <c r="AP148" s="78"/>
      <c r="AQ148" s="78"/>
      <c r="AR148" s="78"/>
      <c r="AS148" s="78"/>
      <c r="AT148" s="78"/>
      <c r="AU148" s="78"/>
      <c r="AV148" s="78"/>
      <c r="AW148" s="77"/>
      <c r="AX148" s="144"/>
      <c r="AY148" s="144"/>
      <c r="AZ148" s="144"/>
      <c r="BA148" s="54"/>
      <c r="BB148" s="54"/>
    </row>
    <row r="149" spans="1:54" x14ac:dyDescent="0.25">
      <c r="A149" s="3"/>
      <c r="B149" s="77"/>
      <c r="C149" s="77"/>
      <c r="D149" s="77"/>
      <c r="E149" s="77"/>
      <c r="F149" s="77"/>
      <c r="G149" s="77"/>
      <c r="I149" s="78"/>
      <c r="K149" s="78"/>
      <c r="L149" s="77"/>
      <c r="M149" s="78"/>
      <c r="N149" s="78"/>
      <c r="O149" s="78"/>
      <c r="P149" s="78"/>
      <c r="Q149" s="144"/>
      <c r="R149" s="78"/>
      <c r="S149" s="78"/>
      <c r="T149" s="78"/>
      <c r="U149" s="78"/>
      <c r="V149" s="219"/>
      <c r="W149" s="78"/>
      <c r="X149" s="78"/>
      <c r="Y149" s="78"/>
      <c r="Z149" s="78"/>
      <c r="AA149" s="77"/>
      <c r="AB149" s="77"/>
      <c r="AC149" s="78"/>
      <c r="AD149" s="104"/>
      <c r="AE149" s="78"/>
      <c r="AF149" s="104"/>
      <c r="AG149" s="78"/>
      <c r="AH149" s="104"/>
      <c r="AI149" s="78"/>
      <c r="AJ149" s="104"/>
      <c r="AK149" s="78"/>
      <c r="AL149" s="78"/>
      <c r="AM149" s="8"/>
      <c r="AN149" s="78"/>
      <c r="AO149" s="78"/>
      <c r="AP149" s="78"/>
      <c r="AQ149" s="78"/>
      <c r="AR149" s="78"/>
      <c r="AS149" s="78"/>
      <c r="AT149" s="78"/>
      <c r="AU149" s="78"/>
      <c r="AV149" s="78"/>
      <c r="AW149" s="77"/>
      <c r="AX149" s="144"/>
      <c r="AY149" s="144"/>
      <c r="AZ149" s="144"/>
      <c r="BA149" s="54"/>
      <c r="BB149" s="54"/>
    </row>
    <row r="150" spans="1:54" x14ac:dyDescent="0.25">
      <c r="A150" s="3"/>
      <c r="B150" s="77"/>
      <c r="C150" s="77"/>
      <c r="D150" s="77"/>
      <c r="E150" s="77"/>
      <c r="F150" s="77"/>
      <c r="G150" s="77"/>
      <c r="I150" s="78"/>
      <c r="K150" s="78"/>
      <c r="L150" s="77"/>
      <c r="M150" s="78"/>
      <c r="N150" s="78"/>
      <c r="O150" s="78"/>
      <c r="P150" s="78"/>
      <c r="Q150" s="144"/>
      <c r="R150" s="78"/>
      <c r="S150" s="78"/>
      <c r="T150" s="78"/>
      <c r="U150" s="78"/>
      <c r="V150" s="219"/>
      <c r="W150" s="78"/>
      <c r="X150" s="78"/>
      <c r="Y150" s="78"/>
      <c r="Z150" s="78"/>
      <c r="AA150" s="77"/>
      <c r="AB150" s="77"/>
      <c r="AC150" s="78"/>
      <c r="AD150" s="104"/>
      <c r="AE150" s="78"/>
      <c r="AF150" s="104"/>
      <c r="AG150" s="78"/>
      <c r="AH150" s="104"/>
      <c r="AI150" s="78"/>
      <c r="AJ150" s="104"/>
      <c r="AK150" s="78"/>
      <c r="AL150" s="78"/>
      <c r="AM150" s="8"/>
      <c r="AN150" s="78"/>
      <c r="AO150" s="78"/>
      <c r="AP150" s="78"/>
      <c r="AQ150" s="78"/>
      <c r="AR150" s="78"/>
      <c r="AS150" s="78"/>
      <c r="AT150" s="78"/>
      <c r="AU150" s="78"/>
      <c r="AV150" s="78"/>
      <c r="AW150" s="77"/>
      <c r="AX150" s="144"/>
      <c r="AY150" s="144"/>
      <c r="AZ150" s="144"/>
      <c r="BA150" s="54"/>
      <c r="BB150" s="54"/>
    </row>
    <row r="151" spans="1:54" x14ac:dyDescent="0.25">
      <c r="A151" s="3"/>
      <c r="B151" s="77"/>
      <c r="C151" s="77"/>
      <c r="D151" s="77"/>
      <c r="E151" s="77"/>
      <c r="F151" s="77"/>
      <c r="G151" s="77"/>
      <c r="I151" s="78"/>
      <c r="K151" s="78"/>
      <c r="L151" s="77"/>
      <c r="M151" s="78"/>
      <c r="N151" s="78"/>
      <c r="O151" s="78"/>
      <c r="P151" s="78"/>
      <c r="Q151" s="144"/>
      <c r="R151" s="78"/>
      <c r="S151" s="78"/>
      <c r="T151" s="78"/>
      <c r="U151" s="78"/>
      <c r="V151" s="219"/>
      <c r="W151" s="78"/>
      <c r="X151" s="78"/>
      <c r="Y151" s="78"/>
      <c r="Z151" s="78"/>
      <c r="AA151" s="77"/>
      <c r="AB151" s="77"/>
      <c r="AC151" s="78"/>
      <c r="AD151" s="104"/>
      <c r="AE151" s="78"/>
      <c r="AF151" s="104"/>
      <c r="AG151" s="78"/>
      <c r="AH151" s="104"/>
      <c r="AI151" s="78"/>
      <c r="AJ151" s="104"/>
      <c r="AK151" s="78"/>
      <c r="AL151" s="78"/>
      <c r="AM151" s="8"/>
      <c r="AN151" s="78"/>
      <c r="AO151" s="78"/>
      <c r="AP151" s="78"/>
      <c r="AQ151" s="78"/>
      <c r="AR151" s="78"/>
      <c r="AS151" s="78"/>
      <c r="AT151" s="78"/>
      <c r="AU151" s="78"/>
      <c r="AV151" s="78"/>
      <c r="AW151" s="77"/>
      <c r="AX151" s="144"/>
      <c r="AY151" s="144"/>
      <c r="AZ151" s="144"/>
      <c r="BA151" s="54"/>
      <c r="BB151" s="54"/>
    </row>
    <row r="152" spans="1:54" x14ac:dyDescent="0.25">
      <c r="A152" s="3"/>
      <c r="B152" s="77"/>
      <c r="C152" s="77"/>
      <c r="D152" s="77"/>
      <c r="E152" s="77"/>
      <c r="F152" s="77"/>
      <c r="G152" s="77"/>
      <c r="I152" s="78"/>
      <c r="K152" s="78"/>
      <c r="L152" s="77"/>
      <c r="M152" s="78"/>
      <c r="N152" s="78"/>
      <c r="O152" s="78"/>
      <c r="P152" s="78"/>
      <c r="Q152" s="144"/>
      <c r="R152" s="78"/>
      <c r="S152" s="78"/>
      <c r="T152" s="78"/>
      <c r="U152" s="78"/>
      <c r="V152" s="219"/>
      <c r="W152" s="78"/>
      <c r="X152" s="78"/>
      <c r="Y152" s="78"/>
      <c r="Z152" s="78"/>
      <c r="AA152" s="77"/>
      <c r="AB152" s="77"/>
      <c r="AC152" s="78"/>
      <c r="AD152" s="104"/>
      <c r="AE152" s="78"/>
      <c r="AF152" s="104"/>
      <c r="AG152" s="78"/>
      <c r="AH152" s="104"/>
      <c r="AI152" s="78"/>
      <c r="AJ152" s="104"/>
      <c r="AK152" s="78"/>
      <c r="AL152" s="78"/>
      <c r="AM152" s="8"/>
      <c r="AN152" s="78"/>
      <c r="AO152" s="78"/>
      <c r="AP152" s="78"/>
      <c r="AQ152" s="78"/>
      <c r="AR152" s="78"/>
      <c r="AS152" s="78"/>
      <c r="AT152" s="78"/>
      <c r="AU152" s="78"/>
      <c r="AV152" s="78"/>
      <c r="AW152" s="77"/>
      <c r="AX152" s="144"/>
      <c r="AY152" s="144"/>
      <c r="AZ152" s="144"/>
      <c r="BA152" s="54"/>
      <c r="BB152" s="54"/>
    </row>
    <row r="153" spans="1:54" x14ac:dyDescent="0.25">
      <c r="A153" s="3"/>
      <c r="B153" s="77"/>
      <c r="C153" s="77"/>
      <c r="D153" s="77"/>
      <c r="E153" s="77"/>
      <c r="F153" s="77"/>
      <c r="G153" s="77"/>
      <c r="I153" s="78"/>
      <c r="K153" s="78"/>
      <c r="L153" s="77"/>
      <c r="M153" s="78"/>
      <c r="N153" s="78"/>
      <c r="O153" s="78"/>
      <c r="P153" s="78"/>
      <c r="Q153" s="144"/>
      <c r="R153" s="78"/>
      <c r="S153" s="78"/>
      <c r="T153" s="78"/>
      <c r="U153" s="78"/>
      <c r="V153" s="219"/>
      <c r="W153" s="78"/>
      <c r="X153" s="78"/>
      <c r="Y153" s="78"/>
      <c r="Z153" s="78"/>
      <c r="AA153" s="77"/>
      <c r="AB153" s="77"/>
      <c r="AC153" s="78"/>
      <c r="AD153" s="104"/>
      <c r="AE153" s="78"/>
      <c r="AF153" s="104"/>
      <c r="AG153" s="78"/>
      <c r="AH153" s="104"/>
      <c r="AI153" s="78"/>
      <c r="AJ153" s="104"/>
      <c r="AK153" s="78"/>
      <c r="AL153" s="78"/>
      <c r="AM153" s="8"/>
      <c r="AN153" s="78"/>
      <c r="AO153" s="78"/>
      <c r="AP153" s="78"/>
      <c r="AQ153" s="78"/>
      <c r="AR153" s="78"/>
      <c r="AS153" s="78"/>
      <c r="AT153" s="78"/>
      <c r="AU153" s="78"/>
      <c r="AV153" s="78"/>
      <c r="AW153" s="77"/>
      <c r="AX153" s="144"/>
      <c r="AY153" s="144"/>
      <c r="AZ153" s="144"/>
      <c r="BA153" s="54"/>
      <c r="BB153" s="54"/>
    </row>
    <row r="154" spans="1:54" x14ac:dyDescent="0.25">
      <c r="A154" s="3"/>
      <c r="B154" s="77"/>
      <c r="C154" s="77"/>
      <c r="D154" s="77"/>
      <c r="E154" s="77"/>
      <c r="F154" s="77"/>
      <c r="G154" s="77"/>
      <c r="I154" s="78"/>
      <c r="K154" s="78"/>
      <c r="L154" s="77"/>
      <c r="M154" s="78"/>
      <c r="N154" s="78"/>
      <c r="O154" s="78"/>
      <c r="P154" s="78"/>
      <c r="Q154" s="144"/>
      <c r="R154" s="78"/>
      <c r="S154" s="78"/>
      <c r="T154" s="78"/>
      <c r="U154" s="78"/>
      <c r="V154" s="219"/>
      <c r="W154" s="78"/>
      <c r="X154" s="78"/>
      <c r="Y154" s="78"/>
      <c r="Z154" s="78"/>
      <c r="AA154" s="77"/>
      <c r="AB154" s="77"/>
      <c r="AC154" s="78"/>
      <c r="AD154" s="104"/>
      <c r="AE154" s="78"/>
      <c r="AF154" s="104"/>
      <c r="AG154" s="78"/>
      <c r="AH154" s="104"/>
      <c r="AI154" s="78"/>
      <c r="AJ154" s="104"/>
      <c r="AK154" s="78"/>
      <c r="AL154" s="78"/>
      <c r="AM154" s="8"/>
      <c r="AN154" s="78"/>
      <c r="AO154" s="78"/>
      <c r="AP154" s="78"/>
      <c r="AQ154" s="78"/>
      <c r="AR154" s="78"/>
      <c r="AS154" s="78"/>
      <c r="AT154" s="78"/>
      <c r="AU154" s="78"/>
      <c r="AV154" s="78"/>
      <c r="AW154" s="77"/>
      <c r="AX154" s="144"/>
      <c r="AY154" s="144"/>
      <c r="AZ154" s="144"/>
      <c r="BA154" s="54"/>
      <c r="BB154" s="54"/>
    </row>
    <row r="155" spans="1:54" x14ac:dyDescent="0.25">
      <c r="A155" s="3"/>
      <c r="B155" s="77"/>
      <c r="C155" s="77"/>
      <c r="D155" s="77"/>
      <c r="E155" s="77"/>
      <c r="F155" s="77"/>
      <c r="G155" s="77"/>
      <c r="I155" s="78"/>
      <c r="K155" s="78"/>
      <c r="L155" s="77"/>
      <c r="M155" s="78"/>
      <c r="N155" s="78"/>
      <c r="O155" s="78"/>
      <c r="P155" s="78"/>
      <c r="Q155" s="144"/>
      <c r="R155" s="78"/>
      <c r="S155" s="78"/>
      <c r="T155" s="78"/>
      <c r="U155" s="78"/>
      <c r="V155" s="219"/>
      <c r="W155" s="78"/>
      <c r="X155" s="78"/>
      <c r="Y155" s="78"/>
      <c r="Z155" s="78"/>
      <c r="AA155" s="77"/>
      <c r="AB155" s="77"/>
      <c r="AC155" s="78"/>
      <c r="AD155" s="104"/>
      <c r="AE155" s="78"/>
      <c r="AF155" s="104"/>
      <c r="AG155" s="78"/>
      <c r="AH155" s="104"/>
      <c r="AI155" s="78"/>
      <c r="AJ155" s="104"/>
      <c r="AK155" s="78"/>
      <c r="AL155" s="78"/>
      <c r="AM155" s="8"/>
      <c r="AN155" s="78"/>
      <c r="AO155" s="78"/>
      <c r="AP155" s="78"/>
      <c r="AQ155" s="78"/>
      <c r="AR155" s="78"/>
      <c r="AS155" s="78"/>
      <c r="AT155" s="78"/>
      <c r="AU155" s="78"/>
      <c r="AV155" s="78"/>
      <c r="AW155" s="77"/>
      <c r="AX155" s="144"/>
      <c r="AY155" s="144"/>
      <c r="AZ155" s="144"/>
      <c r="BA155" s="54"/>
      <c r="BB155" s="54"/>
    </row>
    <row r="156" spans="1:54" x14ac:dyDescent="0.25">
      <c r="A156" s="3"/>
      <c r="B156" s="77"/>
      <c r="C156" s="77"/>
      <c r="D156" s="77"/>
      <c r="E156" s="77"/>
      <c r="F156" s="77"/>
      <c r="G156" s="77"/>
      <c r="I156" s="78"/>
      <c r="K156" s="78"/>
      <c r="L156" s="77"/>
      <c r="M156" s="78"/>
      <c r="N156" s="78"/>
      <c r="O156" s="78"/>
      <c r="P156" s="78"/>
      <c r="Q156" s="144"/>
      <c r="R156" s="78"/>
      <c r="S156" s="78"/>
      <c r="T156" s="78"/>
      <c r="U156" s="78"/>
      <c r="V156" s="219"/>
      <c r="W156" s="78"/>
      <c r="X156" s="78"/>
      <c r="Y156" s="78"/>
      <c r="Z156" s="78"/>
      <c r="AA156" s="77"/>
      <c r="AB156" s="77"/>
      <c r="AC156" s="78"/>
      <c r="AD156" s="104"/>
      <c r="AE156" s="78"/>
      <c r="AF156" s="104"/>
      <c r="AG156" s="78"/>
      <c r="AH156" s="104"/>
      <c r="AI156" s="78"/>
      <c r="AJ156" s="104"/>
      <c r="AK156" s="78"/>
      <c r="AL156" s="78"/>
      <c r="AM156" s="8"/>
      <c r="AN156" s="78"/>
      <c r="AO156" s="78"/>
      <c r="AP156" s="78"/>
      <c r="AQ156" s="78"/>
      <c r="AR156" s="78"/>
      <c r="AS156" s="78"/>
      <c r="AT156" s="78"/>
      <c r="AU156" s="78"/>
      <c r="AV156" s="78"/>
      <c r="AW156" s="77"/>
      <c r="AX156" s="144"/>
      <c r="AY156" s="144"/>
      <c r="AZ156" s="144"/>
      <c r="BA156" s="54"/>
      <c r="BB156" s="54"/>
    </row>
    <row r="157" spans="1:54" x14ac:dyDescent="0.25">
      <c r="A157" s="3"/>
      <c r="B157" s="77"/>
      <c r="C157" s="77"/>
      <c r="D157" s="77"/>
      <c r="E157" s="77"/>
      <c r="F157" s="77"/>
      <c r="G157" s="77"/>
      <c r="I157" s="78"/>
      <c r="K157" s="78"/>
      <c r="L157" s="77"/>
      <c r="M157" s="78"/>
      <c r="N157" s="78"/>
      <c r="O157" s="78"/>
      <c r="P157" s="78"/>
      <c r="Q157" s="144"/>
      <c r="R157" s="78"/>
      <c r="S157" s="78"/>
      <c r="T157" s="78"/>
      <c r="U157" s="78"/>
      <c r="V157" s="219"/>
      <c r="W157" s="78"/>
      <c r="X157" s="78"/>
      <c r="Y157" s="78"/>
      <c r="Z157" s="78"/>
      <c r="AA157" s="77"/>
      <c r="AB157" s="77"/>
      <c r="AC157" s="78"/>
      <c r="AD157" s="104"/>
      <c r="AE157" s="78"/>
      <c r="AF157" s="104"/>
      <c r="AG157" s="78"/>
      <c r="AH157" s="104"/>
      <c r="AI157" s="78"/>
      <c r="AJ157" s="104"/>
      <c r="AK157" s="78"/>
      <c r="AL157" s="78"/>
      <c r="AM157" s="8"/>
      <c r="AN157" s="78"/>
      <c r="AO157" s="78"/>
      <c r="AP157" s="78"/>
      <c r="AQ157" s="78"/>
      <c r="AR157" s="78"/>
      <c r="AS157" s="78"/>
      <c r="AT157" s="78"/>
      <c r="AU157" s="78"/>
      <c r="AV157" s="78"/>
      <c r="AW157" s="77"/>
      <c r="AX157" s="144"/>
      <c r="AY157" s="144"/>
      <c r="AZ157" s="144"/>
      <c r="BA157" s="54"/>
      <c r="BB157" s="54"/>
    </row>
    <row r="158" spans="1:54" x14ac:dyDescent="0.25">
      <c r="A158" s="3"/>
      <c r="B158" s="77"/>
      <c r="C158" s="77"/>
      <c r="D158" s="77"/>
      <c r="E158" s="77"/>
      <c r="F158" s="77"/>
      <c r="G158" s="77"/>
      <c r="I158" s="78"/>
      <c r="K158" s="78"/>
      <c r="L158" s="77"/>
      <c r="M158" s="78"/>
      <c r="N158" s="78"/>
      <c r="O158" s="78"/>
      <c r="P158" s="78"/>
      <c r="Q158" s="144"/>
      <c r="R158" s="78"/>
      <c r="S158" s="78"/>
      <c r="T158" s="78"/>
      <c r="U158" s="78"/>
      <c r="V158" s="219"/>
      <c r="W158" s="78"/>
      <c r="X158" s="78"/>
      <c r="Y158" s="78"/>
      <c r="Z158" s="78"/>
      <c r="AA158" s="77"/>
      <c r="AB158" s="77"/>
      <c r="AC158" s="78"/>
      <c r="AD158" s="104"/>
      <c r="AE158" s="78"/>
      <c r="AF158" s="104"/>
      <c r="AG158" s="78"/>
      <c r="AH158" s="104"/>
      <c r="AI158" s="78"/>
      <c r="AJ158" s="104"/>
      <c r="AK158" s="78"/>
      <c r="AL158" s="78"/>
      <c r="AM158" s="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7"/>
      <c r="AX158" s="144"/>
      <c r="AY158" s="144"/>
      <c r="AZ158" s="144"/>
      <c r="BA158" s="54"/>
      <c r="BB158" s="54"/>
    </row>
    <row r="159" spans="1:54" x14ac:dyDescent="0.25">
      <c r="A159" s="3"/>
      <c r="B159" s="77"/>
      <c r="C159" s="77"/>
      <c r="D159" s="77"/>
      <c r="E159" s="77"/>
      <c r="F159" s="77"/>
      <c r="G159" s="77"/>
      <c r="I159" s="78"/>
      <c r="K159" s="78"/>
      <c r="L159" s="77"/>
      <c r="M159" s="78"/>
      <c r="N159" s="78"/>
      <c r="O159" s="78"/>
      <c r="P159" s="78"/>
      <c r="Q159" s="144"/>
      <c r="R159" s="78"/>
      <c r="S159" s="78"/>
      <c r="T159" s="78"/>
      <c r="U159" s="78"/>
      <c r="V159" s="219"/>
      <c r="W159" s="78"/>
      <c r="X159" s="78"/>
      <c r="Y159" s="78"/>
      <c r="Z159" s="78"/>
      <c r="AA159" s="77"/>
      <c r="AB159" s="77"/>
      <c r="AC159" s="78"/>
      <c r="AD159" s="104"/>
      <c r="AE159" s="78"/>
      <c r="AF159" s="104"/>
      <c r="AG159" s="78"/>
      <c r="AH159" s="104"/>
      <c r="AI159" s="78"/>
      <c r="AJ159" s="104"/>
      <c r="AK159" s="78"/>
      <c r="AL159" s="78"/>
      <c r="AM159" s="8"/>
      <c r="AN159" s="78"/>
      <c r="AO159" s="78"/>
      <c r="AP159" s="78"/>
      <c r="AQ159" s="78"/>
      <c r="AR159" s="78"/>
      <c r="AS159" s="78"/>
      <c r="AT159" s="78"/>
      <c r="AU159" s="78"/>
      <c r="AV159" s="78"/>
      <c r="AW159" s="77"/>
      <c r="AX159" s="144"/>
      <c r="AY159" s="144"/>
      <c r="AZ159" s="144"/>
      <c r="BA159" s="54"/>
      <c r="BB159" s="54"/>
    </row>
    <row r="160" spans="1:54" x14ac:dyDescent="0.25">
      <c r="A160" s="3"/>
      <c r="B160" s="77"/>
      <c r="C160" s="77"/>
      <c r="D160" s="77"/>
      <c r="E160" s="77"/>
      <c r="F160" s="77"/>
      <c r="G160" s="77"/>
      <c r="I160" s="78"/>
      <c r="K160" s="78"/>
      <c r="L160" s="77"/>
      <c r="M160" s="78"/>
      <c r="N160" s="78"/>
      <c r="O160" s="78"/>
      <c r="P160" s="78"/>
      <c r="Q160" s="144"/>
      <c r="R160" s="78"/>
      <c r="S160" s="78"/>
      <c r="T160" s="78"/>
      <c r="U160" s="78"/>
      <c r="V160" s="219"/>
      <c r="W160" s="78"/>
      <c r="X160" s="78"/>
      <c r="Y160" s="78"/>
      <c r="Z160" s="78"/>
      <c r="AA160" s="77"/>
      <c r="AB160" s="77"/>
      <c r="AC160" s="78"/>
      <c r="AD160" s="104"/>
      <c r="AE160" s="78"/>
      <c r="AF160" s="104"/>
      <c r="AG160" s="78"/>
      <c r="AH160" s="104"/>
      <c r="AI160" s="78"/>
      <c r="AJ160" s="104"/>
      <c r="AK160" s="78"/>
      <c r="AL160" s="78"/>
      <c r="AM160" s="8"/>
      <c r="AN160" s="78"/>
      <c r="AO160" s="78"/>
      <c r="AP160" s="78"/>
      <c r="AQ160" s="78"/>
      <c r="AR160" s="78"/>
      <c r="AS160" s="78"/>
      <c r="AT160" s="78"/>
      <c r="AU160" s="78"/>
      <c r="AV160" s="78"/>
      <c r="AW160" s="77"/>
      <c r="AX160" s="144"/>
      <c r="AY160" s="144"/>
      <c r="AZ160" s="144"/>
      <c r="BA160" s="54"/>
      <c r="BB160" s="54"/>
    </row>
    <row r="161" spans="1:54" x14ac:dyDescent="0.25">
      <c r="A161" s="3"/>
      <c r="B161" s="77"/>
      <c r="C161" s="77"/>
      <c r="D161" s="77"/>
      <c r="E161" s="77"/>
      <c r="F161" s="77"/>
      <c r="G161" s="77"/>
      <c r="I161" s="78"/>
      <c r="K161" s="78"/>
      <c r="L161" s="77"/>
      <c r="M161" s="78"/>
      <c r="N161" s="78"/>
      <c r="O161" s="78"/>
      <c r="P161" s="78"/>
      <c r="Q161" s="144"/>
      <c r="R161" s="78"/>
      <c r="S161" s="78"/>
      <c r="T161" s="78"/>
      <c r="U161" s="78"/>
      <c r="V161" s="219"/>
      <c r="W161" s="78"/>
      <c r="X161" s="78"/>
      <c r="Y161" s="78"/>
      <c r="Z161" s="78"/>
      <c r="AA161" s="77"/>
      <c r="AB161" s="77"/>
      <c r="AC161" s="78"/>
      <c r="AD161" s="104"/>
      <c r="AE161" s="78"/>
      <c r="AF161" s="104"/>
      <c r="AG161" s="78"/>
      <c r="AH161" s="104"/>
      <c r="AI161" s="78"/>
      <c r="AJ161" s="104"/>
      <c r="AK161" s="78"/>
      <c r="AL161" s="78"/>
      <c r="AM161" s="8"/>
      <c r="AN161" s="78"/>
      <c r="AO161" s="78"/>
      <c r="AP161" s="78"/>
      <c r="AQ161" s="78"/>
      <c r="AR161" s="78"/>
      <c r="AS161" s="78"/>
      <c r="AT161" s="78"/>
      <c r="AU161" s="78"/>
      <c r="AV161" s="78"/>
      <c r="AW161" s="77"/>
      <c r="AX161" s="144"/>
      <c r="AY161" s="144"/>
      <c r="AZ161" s="144"/>
      <c r="BA161" s="54"/>
      <c r="BB161" s="54"/>
    </row>
    <row r="162" spans="1:54" x14ac:dyDescent="0.25">
      <c r="A162" s="3"/>
      <c r="B162" s="77"/>
      <c r="C162" s="77"/>
      <c r="D162" s="77"/>
      <c r="E162" s="77"/>
      <c r="F162" s="77"/>
      <c r="G162" s="77"/>
      <c r="I162" s="78"/>
      <c r="K162" s="78"/>
      <c r="L162" s="77"/>
      <c r="M162" s="78"/>
      <c r="N162" s="78"/>
      <c r="O162" s="78"/>
      <c r="P162" s="78"/>
      <c r="Q162" s="144"/>
      <c r="R162" s="78"/>
      <c r="S162" s="78"/>
      <c r="T162" s="78"/>
      <c r="U162" s="78"/>
      <c r="V162" s="219"/>
      <c r="W162" s="78"/>
      <c r="X162" s="78"/>
      <c r="Y162" s="78"/>
      <c r="Z162" s="78"/>
      <c r="AA162" s="77"/>
      <c r="AB162" s="77"/>
      <c r="AC162" s="78"/>
      <c r="AD162" s="104"/>
      <c r="AE162" s="78"/>
      <c r="AF162" s="104"/>
      <c r="AG162" s="78"/>
      <c r="AH162" s="104"/>
      <c r="AI162" s="78"/>
      <c r="AJ162" s="104"/>
      <c r="AK162" s="78"/>
      <c r="AL162" s="78"/>
      <c r="AM162" s="8"/>
      <c r="AN162" s="78"/>
      <c r="AO162" s="78"/>
      <c r="AP162" s="78"/>
      <c r="AQ162" s="78"/>
      <c r="AR162" s="78"/>
      <c r="AS162" s="78"/>
      <c r="AT162" s="78"/>
      <c r="AU162" s="78"/>
      <c r="AV162" s="78"/>
      <c r="AW162" s="77"/>
      <c r="AX162" s="144"/>
      <c r="AY162" s="144"/>
      <c r="AZ162" s="144"/>
      <c r="BA162" s="54"/>
      <c r="BB162" s="54"/>
    </row>
    <row r="163" spans="1:54" x14ac:dyDescent="0.25">
      <c r="A163" s="3"/>
      <c r="B163" s="77"/>
      <c r="C163" s="77"/>
      <c r="D163" s="77"/>
      <c r="E163" s="77"/>
      <c r="F163" s="77"/>
      <c r="G163" s="77"/>
      <c r="I163" s="78"/>
      <c r="K163" s="78"/>
      <c r="L163" s="77"/>
      <c r="M163" s="78"/>
      <c r="N163" s="78"/>
      <c r="O163" s="78"/>
      <c r="P163" s="78"/>
      <c r="Q163" s="144"/>
      <c r="R163" s="78"/>
      <c r="S163" s="78"/>
      <c r="T163" s="78"/>
      <c r="U163" s="78"/>
      <c r="V163" s="219"/>
      <c r="W163" s="78"/>
      <c r="X163" s="78"/>
      <c r="Y163" s="78"/>
      <c r="Z163" s="78"/>
      <c r="AA163" s="77"/>
      <c r="AB163" s="77"/>
      <c r="AC163" s="78"/>
      <c r="AD163" s="104"/>
      <c r="AE163" s="78"/>
      <c r="AF163" s="104"/>
      <c r="AG163" s="78"/>
      <c r="AH163" s="104"/>
      <c r="AI163" s="78"/>
      <c r="AJ163" s="104"/>
      <c r="AK163" s="78"/>
      <c r="AL163" s="78"/>
      <c r="AM163" s="8"/>
      <c r="AN163" s="78"/>
      <c r="AO163" s="78"/>
      <c r="AP163" s="78"/>
      <c r="AQ163" s="78"/>
      <c r="AR163" s="78"/>
      <c r="AS163" s="78"/>
      <c r="AT163" s="78"/>
      <c r="AU163" s="78"/>
      <c r="AV163" s="78"/>
      <c r="AW163" s="77"/>
      <c r="AX163" s="144"/>
      <c r="AY163" s="144"/>
      <c r="AZ163" s="144"/>
      <c r="BA163" s="54"/>
      <c r="BB163" s="54"/>
    </row>
    <row r="164" spans="1:54" x14ac:dyDescent="0.25">
      <c r="A164" s="3"/>
      <c r="B164" s="77"/>
      <c r="C164" s="77"/>
      <c r="D164" s="77"/>
      <c r="E164" s="77"/>
      <c r="F164" s="77"/>
      <c r="G164" s="77"/>
      <c r="I164" s="78"/>
      <c r="K164" s="78"/>
      <c r="L164" s="77"/>
      <c r="M164" s="78"/>
      <c r="N164" s="78"/>
      <c r="O164" s="78"/>
      <c r="P164" s="78"/>
      <c r="Q164" s="144"/>
      <c r="R164" s="78"/>
      <c r="S164" s="78"/>
      <c r="T164" s="78"/>
      <c r="U164" s="78"/>
      <c r="V164" s="219"/>
      <c r="W164" s="78"/>
      <c r="X164" s="78"/>
      <c r="Y164" s="78"/>
      <c r="Z164" s="78"/>
      <c r="AA164" s="77"/>
      <c r="AB164" s="77"/>
      <c r="AC164" s="78"/>
      <c r="AD164" s="104"/>
      <c r="AE164" s="78"/>
      <c r="AF164" s="104"/>
      <c r="AG164" s="78"/>
      <c r="AH164" s="104"/>
      <c r="AI164" s="78"/>
      <c r="AJ164" s="104"/>
      <c r="AK164" s="78"/>
      <c r="AL164" s="78"/>
      <c r="AM164" s="8"/>
      <c r="AN164" s="78"/>
      <c r="AO164" s="78"/>
      <c r="AP164" s="78"/>
      <c r="AQ164" s="78"/>
      <c r="AR164" s="78"/>
      <c r="AS164" s="78"/>
      <c r="AT164" s="78"/>
      <c r="AU164" s="78"/>
      <c r="AV164" s="78"/>
      <c r="AW164" s="77"/>
      <c r="AX164" s="144"/>
      <c r="AY164" s="144"/>
      <c r="AZ164" s="144"/>
      <c r="BA164" s="54"/>
      <c r="BB164" s="54"/>
    </row>
    <row r="165" spans="1:54" x14ac:dyDescent="0.25">
      <c r="A165" s="3"/>
      <c r="B165" s="77"/>
      <c r="C165" s="77"/>
      <c r="D165" s="77"/>
      <c r="E165" s="77"/>
      <c r="F165" s="77"/>
      <c r="G165" s="77"/>
      <c r="I165" s="78"/>
      <c r="K165" s="78"/>
      <c r="L165" s="77"/>
      <c r="M165" s="78"/>
      <c r="N165" s="78"/>
      <c r="O165" s="78"/>
      <c r="P165" s="78"/>
      <c r="Q165" s="144"/>
      <c r="R165" s="78"/>
      <c r="S165" s="78"/>
      <c r="T165" s="78"/>
      <c r="U165" s="78"/>
      <c r="V165" s="219"/>
      <c r="W165" s="78"/>
      <c r="X165" s="78"/>
      <c r="Y165" s="78"/>
      <c r="Z165" s="78"/>
      <c r="AA165" s="77"/>
      <c r="AB165" s="77"/>
      <c r="AC165" s="78"/>
      <c r="AD165" s="104"/>
      <c r="AE165" s="78"/>
      <c r="AF165" s="104"/>
      <c r="AG165" s="78"/>
      <c r="AH165" s="104"/>
      <c r="AI165" s="78"/>
      <c r="AJ165" s="104"/>
      <c r="AK165" s="78"/>
      <c r="AL165" s="78"/>
      <c r="AM165" s="8"/>
      <c r="AN165" s="78"/>
      <c r="AO165" s="78"/>
      <c r="AP165" s="78"/>
      <c r="AQ165" s="78"/>
      <c r="AR165" s="78"/>
      <c r="AS165" s="78"/>
      <c r="AT165" s="78"/>
      <c r="AU165" s="78"/>
      <c r="AV165" s="78"/>
      <c r="AW165" s="77"/>
      <c r="AX165" s="144"/>
      <c r="AY165" s="144"/>
      <c r="AZ165" s="144"/>
      <c r="BA165" s="54"/>
      <c r="BB165" s="54"/>
    </row>
    <row r="166" spans="1:54" x14ac:dyDescent="0.25">
      <c r="A166" s="3"/>
      <c r="B166" s="77"/>
      <c r="C166" s="77"/>
      <c r="D166" s="77"/>
      <c r="E166" s="77"/>
      <c r="F166" s="77"/>
      <c r="G166" s="77"/>
      <c r="I166" s="78"/>
      <c r="K166" s="78"/>
      <c r="L166" s="77"/>
      <c r="M166" s="78"/>
      <c r="N166" s="78"/>
      <c r="O166" s="78"/>
      <c r="P166" s="78"/>
      <c r="Q166" s="144"/>
      <c r="R166" s="78"/>
      <c r="S166" s="78"/>
      <c r="T166" s="78"/>
      <c r="U166" s="78"/>
      <c r="V166" s="219"/>
      <c r="W166" s="78"/>
      <c r="X166" s="78"/>
      <c r="Y166" s="78"/>
      <c r="Z166" s="78"/>
      <c r="AA166" s="77"/>
      <c r="AB166" s="77"/>
      <c r="AC166" s="78"/>
      <c r="AD166" s="104"/>
      <c r="AE166" s="78"/>
      <c r="AF166" s="104"/>
      <c r="AG166" s="78"/>
      <c r="AH166" s="104"/>
      <c r="AI166" s="78"/>
      <c r="AJ166" s="104"/>
      <c r="AK166" s="78"/>
      <c r="AL166" s="78"/>
      <c r="AM166" s="8"/>
      <c r="AN166" s="78"/>
      <c r="AO166" s="78"/>
      <c r="AP166" s="78"/>
      <c r="AQ166" s="78"/>
      <c r="AR166" s="78"/>
      <c r="AS166" s="78"/>
      <c r="AT166" s="78"/>
      <c r="AU166" s="78"/>
      <c r="AV166" s="78"/>
      <c r="AW166" s="77"/>
      <c r="AX166" s="144"/>
      <c r="AY166" s="144"/>
      <c r="AZ166" s="144"/>
      <c r="BA166" s="54"/>
      <c r="BB166" s="54"/>
    </row>
    <row r="167" spans="1:54" x14ac:dyDescent="0.25">
      <c r="A167" s="3"/>
      <c r="B167" s="77"/>
      <c r="C167" s="77"/>
      <c r="D167" s="77"/>
      <c r="E167" s="77"/>
      <c r="F167" s="77"/>
      <c r="G167" s="77"/>
      <c r="I167" s="78"/>
      <c r="K167" s="78"/>
      <c r="L167" s="77"/>
      <c r="M167" s="78"/>
      <c r="N167" s="78"/>
      <c r="O167" s="78"/>
      <c r="P167" s="78"/>
      <c r="Q167" s="144"/>
      <c r="R167" s="78"/>
      <c r="S167" s="78"/>
      <c r="T167" s="78"/>
      <c r="U167" s="78"/>
      <c r="V167" s="219"/>
      <c r="W167" s="78"/>
      <c r="X167" s="78"/>
      <c r="Y167" s="78"/>
      <c r="Z167" s="78"/>
      <c r="AA167" s="77"/>
      <c r="AB167" s="77"/>
      <c r="AC167" s="78"/>
      <c r="AD167" s="104"/>
      <c r="AE167" s="78"/>
      <c r="AF167" s="104"/>
      <c r="AG167" s="78"/>
      <c r="AH167" s="104"/>
      <c r="AI167" s="78"/>
      <c r="AJ167" s="104"/>
      <c r="AK167" s="78"/>
      <c r="AL167" s="78"/>
      <c r="AM167" s="8"/>
      <c r="AN167" s="78"/>
      <c r="AO167" s="78"/>
      <c r="AP167" s="78"/>
      <c r="AQ167" s="78"/>
      <c r="AR167" s="78"/>
      <c r="AS167" s="78"/>
      <c r="AT167" s="78"/>
      <c r="AU167" s="78"/>
      <c r="AV167" s="78"/>
      <c r="AW167" s="77"/>
      <c r="AX167" s="144"/>
      <c r="AY167" s="144"/>
      <c r="AZ167" s="144"/>
      <c r="BA167" s="54"/>
      <c r="BB167" s="54"/>
    </row>
    <row r="168" spans="1:54" x14ac:dyDescent="0.25">
      <c r="A168" s="3"/>
      <c r="B168" s="77"/>
      <c r="C168" s="77"/>
      <c r="D168" s="77"/>
      <c r="E168" s="77"/>
      <c r="F168" s="77"/>
      <c r="G168" s="77"/>
      <c r="I168" s="78"/>
      <c r="K168" s="78"/>
      <c r="L168" s="77"/>
      <c r="M168" s="78"/>
      <c r="N168" s="78"/>
      <c r="O168" s="78"/>
      <c r="P168" s="78"/>
      <c r="Q168" s="144"/>
      <c r="R168" s="78"/>
      <c r="S168" s="78"/>
      <c r="T168" s="78"/>
      <c r="U168" s="78"/>
      <c r="V168" s="219"/>
      <c r="W168" s="78"/>
      <c r="X168" s="78"/>
      <c r="Y168" s="78"/>
      <c r="Z168" s="78"/>
      <c r="AA168" s="77"/>
      <c r="AB168" s="77"/>
      <c r="AC168" s="78"/>
      <c r="AD168" s="104"/>
      <c r="AE168" s="78"/>
      <c r="AF168" s="104"/>
      <c r="AG168" s="78"/>
      <c r="AH168" s="104"/>
      <c r="AI168" s="78"/>
      <c r="AJ168" s="104"/>
      <c r="AK168" s="78"/>
      <c r="AL168" s="78"/>
      <c r="AM168" s="8"/>
      <c r="AN168" s="78"/>
      <c r="AO168" s="78"/>
      <c r="AP168" s="78"/>
      <c r="AQ168" s="78"/>
      <c r="AR168" s="78"/>
      <c r="AS168" s="78"/>
      <c r="AT168" s="78"/>
      <c r="AU168" s="78"/>
      <c r="AV168" s="78"/>
      <c r="AW168" s="77"/>
      <c r="AX168" s="144"/>
      <c r="AY168" s="144"/>
      <c r="AZ168" s="144"/>
      <c r="BA168" s="54"/>
      <c r="BB168" s="54"/>
    </row>
    <row r="169" spans="1:54" x14ac:dyDescent="0.25">
      <c r="A169" s="3"/>
      <c r="B169" s="77"/>
      <c r="C169" s="77"/>
      <c r="D169" s="77"/>
      <c r="E169" s="77"/>
      <c r="F169" s="77"/>
      <c r="G169" s="77"/>
      <c r="I169" s="78"/>
      <c r="K169" s="78"/>
      <c r="L169" s="77"/>
      <c r="M169" s="78"/>
      <c r="N169" s="78"/>
      <c r="O169" s="78"/>
      <c r="P169" s="78"/>
      <c r="Q169" s="144"/>
      <c r="R169" s="78"/>
      <c r="S169" s="78"/>
      <c r="T169" s="78"/>
      <c r="U169" s="78"/>
      <c r="V169" s="219"/>
      <c r="W169" s="78"/>
      <c r="X169" s="78"/>
      <c r="Y169" s="78"/>
      <c r="Z169" s="78"/>
      <c r="AA169" s="77"/>
      <c r="AB169" s="77"/>
      <c r="AC169" s="78"/>
      <c r="AD169" s="104"/>
      <c r="AE169" s="78"/>
      <c r="AF169" s="104"/>
      <c r="AG169" s="78"/>
      <c r="AH169" s="104"/>
      <c r="AI169" s="78"/>
      <c r="AJ169" s="104"/>
      <c r="AK169" s="78"/>
      <c r="AL169" s="78"/>
      <c r="AM169" s="8"/>
      <c r="AN169" s="78"/>
      <c r="AO169" s="78"/>
      <c r="AP169" s="78"/>
      <c r="AQ169" s="78"/>
      <c r="AR169" s="78"/>
      <c r="AS169" s="78"/>
      <c r="AT169" s="78"/>
      <c r="AU169" s="78"/>
      <c r="AV169" s="78"/>
      <c r="AW169" s="77"/>
      <c r="AX169" s="144"/>
      <c r="AY169" s="144"/>
      <c r="AZ169" s="144"/>
      <c r="BA169" s="54"/>
      <c r="BB169" s="54"/>
    </row>
    <row r="170" spans="1:54" x14ac:dyDescent="0.25">
      <c r="A170" s="3"/>
      <c r="B170" s="77"/>
      <c r="C170" s="77"/>
      <c r="D170" s="77"/>
      <c r="E170" s="77"/>
      <c r="F170" s="77"/>
      <c r="G170" s="77"/>
      <c r="I170" s="78"/>
      <c r="K170" s="78"/>
      <c r="L170" s="77"/>
      <c r="M170" s="78"/>
      <c r="N170" s="78"/>
      <c r="O170" s="78"/>
      <c r="P170" s="78"/>
      <c r="Q170" s="144"/>
      <c r="R170" s="78"/>
      <c r="S170" s="78"/>
      <c r="T170" s="78"/>
      <c r="U170" s="78"/>
      <c r="V170" s="219"/>
      <c r="W170" s="78"/>
      <c r="X170" s="78"/>
      <c r="Y170" s="78"/>
      <c r="Z170" s="78"/>
      <c r="AA170" s="77"/>
      <c r="AB170" s="77"/>
      <c r="AC170" s="78"/>
      <c r="AD170" s="104"/>
      <c r="AE170" s="78"/>
      <c r="AF170" s="104"/>
      <c r="AG170" s="78"/>
      <c r="AH170" s="104"/>
      <c r="AI170" s="78"/>
      <c r="AJ170" s="104"/>
      <c r="AK170" s="78"/>
      <c r="AL170" s="78"/>
      <c r="AM170" s="8"/>
      <c r="AN170" s="78"/>
      <c r="AO170" s="78"/>
      <c r="AP170" s="78"/>
      <c r="AQ170" s="78"/>
      <c r="AR170" s="78"/>
      <c r="AS170" s="78"/>
      <c r="AT170" s="78"/>
      <c r="AU170" s="78"/>
      <c r="AV170" s="78"/>
      <c r="AW170" s="77"/>
      <c r="AX170" s="144"/>
      <c r="AY170" s="144"/>
      <c r="AZ170" s="144"/>
      <c r="BA170" s="54"/>
      <c r="BB170" s="54"/>
    </row>
    <row r="171" spans="1:54" x14ac:dyDescent="0.25">
      <c r="A171" s="3"/>
      <c r="B171" s="77"/>
      <c r="C171" s="77"/>
      <c r="D171" s="77"/>
      <c r="E171" s="77"/>
      <c r="F171" s="77"/>
      <c r="G171" s="77"/>
      <c r="I171" s="78"/>
      <c r="K171" s="78"/>
      <c r="L171" s="77"/>
      <c r="M171" s="78"/>
      <c r="N171" s="78"/>
      <c r="O171" s="78"/>
      <c r="P171" s="78"/>
      <c r="Q171" s="144"/>
      <c r="R171" s="78"/>
      <c r="S171" s="78"/>
      <c r="T171" s="78"/>
      <c r="U171" s="78"/>
      <c r="V171" s="219"/>
      <c r="W171" s="78"/>
      <c r="X171" s="78"/>
      <c r="Y171" s="78"/>
      <c r="Z171" s="78"/>
      <c r="AA171" s="77"/>
      <c r="AB171" s="77"/>
      <c r="AC171" s="78"/>
      <c r="AD171" s="104"/>
      <c r="AE171" s="78"/>
      <c r="AF171" s="104"/>
      <c r="AG171" s="78"/>
      <c r="AH171" s="104"/>
      <c r="AI171" s="78"/>
      <c r="AJ171" s="104"/>
      <c r="AK171" s="78"/>
      <c r="AL171" s="78"/>
      <c r="AM171" s="8"/>
      <c r="AN171" s="78"/>
      <c r="AO171" s="78"/>
      <c r="AP171" s="78"/>
      <c r="AQ171" s="78"/>
      <c r="AR171" s="78"/>
      <c r="AS171" s="78"/>
      <c r="AT171" s="78"/>
      <c r="AU171" s="78"/>
      <c r="AV171" s="78"/>
      <c r="AW171" s="77"/>
      <c r="AX171" s="144"/>
      <c r="AY171" s="144"/>
      <c r="AZ171" s="144"/>
      <c r="BA171" s="54"/>
      <c r="BB171" s="54"/>
    </row>
    <row r="172" spans="1:54" x14ac:dyDescent="0.25">
      <c r="A172" s="3"/>
      <c r="B172" s="77"/>
      <c r="C172" s="77"/>
      <c r="D172" s="77"/>
      <c r="E172" s="77"/>
      <c r="F172" s="77"/>
      <c r="G172" s="77"/>
      <c r="I172" s="78"/>
      <c r="K172" s="78"/>
      <c r="L172" s="77"/>
      <c r="M172" s="78"/>
      <c r="N172" s="78"/>
      <c r="O172" s="78"/>
      <c r="P172" s="78"/>
      <c r="Q172" s="144"/>
      <c r="R172" s="78"/>
      <c r="S172" s="78"/>
      <c r="T172" s="78"/>
      <c r="U172" s="78"/>
      <c r="V172" s="219"/>
      <c r="W172" s="78"/>
      <c r="X172" s="78"/>
      <c r="Y172" s="78"/>
      <c r="Z172" s="78"/>
      <c r="AA172" s="77"/>
      <c r="AB172" s="77"/>
      <c r="AC172" s="78"/>
      <c r="AD172" s="104"/>
      <c r="AE172" s="78"/>
      <c r="AF172" s="104"/>
      <c r="AG172" s="78"/>
      <c r="AH172" s="104"/>
      <c r="AI172" s="78"/>
      <c r="AJ172" s="104"/>
      <c r="AK172" s="78"/>
      <c r="AL172" s="78"/>
      <c r="AM172" s="8"/>
      <c r="AN172" s="78"/>
      <c r="AO172" s="78"/>
      <c r="AP172" s="78"/>
      <c r="AQ172" s="78"/>
      <c r="AR172" s="78"/>
      <c r="AS172" s="78"/>
      <c r="AT172" s="78"/>
      <c r="AU172" s="78"/>
      <c r="AV172" s="78"/>
      <c r="AW172" s="77"/>
      <c r="AX172" s="144"/>
      <c r="AY172" s="144"/>
      <c r="AZ172" s="144"/>
      <c r="BA172" s="54"/>
      <c r="BB172" s="54"/>
    </row>
    <row r="173" spans="1:54" x14ac:dyDescent="0.25">
      <c r="A173" s="3"/>
      <c r="B173" s="77"/>
      <c r="C173" s="77"/>
      <c r="D173" s="77"/>
      <c r="E173" s="77"/>
      <c r="F173" s="77"/>
      <c r="G173" s="77"/>
      <c r="I173" s="78"/>
      <c r="K173" s="78"/>
      <c r="L173" s="77"/>
      <c r="M173" s="78"/>
      <c r="N173" s="78"/>
      <c r="O173" s="78"/>
      <c r="P173" s="78"/>
      <c r="Q173" s="144"/>
      <c r="R173" s="78"/>
      <c r="S173" s="78"/>
      <c r="T173" s="78"/>
      <c r="U173" s="78"/>
      <c r="V173" s="219"/>
      <c r="W173" s="78"/>
      <c r="X173" s="78"/>
      <c r="Y173" s="78"/>
      <c r="Z173" s="78"/>
      <c r="AA173" s="77"/>
      <c r="AB173" s="77"/>
      <c r="AC173" s="78"/>
      <c r="AD173" s="104"/>
      <c r="AE173" s="78"/>
      <c r="AF173" s="104"/>
      <c r="AG173" s="78"/>
      <c r="AH173" s="104"/>
      <c r="AI173" s="78"/>
      <c r="AJ173" s="104"/>
      <c r="AK173" s="78"/>
      <c r="AL173" s="78"/>
      <c r="AM173" s="8"/>
      <c r="AN173" s="78"/>
      <c r="AO173" s="78"/>
      <c r="AP173" s="78"/>
      <c r="AQ173" s="78"/>
      <c r="AR173" s="78"/>
      <c r="AS173" s="78"/>
      <c r="AT173" s="78"/>
      <c r="AU173" s="78"/>
      <c r="AV173" s="78"/>
      <c r="AW173" s="77"/>
      <c r="AX173" s="144"/>
      <c r="AY173" s="144"/>
      <c r="AZ173" s="144"/>
      <c r="BA173" s="54"/>
      <c r="BB173" s="54"/>
    </row>
    <row r="174" spans="1:54" x14ac:dyDescent="0.25">
      <c r="A174" s="3"/>
      <c r="B174" s="77"/>
      <c r="C174" s="77"/>
      <c r="D174" s="77"/>
      <c r="E174" s="77"/>
      <c r="F174" s="77"/>
      <c r="G174" s="77"/>
      <c r="I174" s="78"/>
      <c r="K174" s="78"/>
      <c r="L174" s="77"/>
      <c r="M174" s="78"/>
      <c r="N174" s="78"/>
      <c r="O174" s="78"/>
      <c r="P174" s="78"/>
      <c r="Q174" s="144"/>
      <c r="R174" s="78"/>
      <c r="S174" s="78"/>
      <c r="T174" s="78"/>
      <c r="U174" s="78"/>
      <c r="V174" s="219"/>
      <c r="W174" s="78"/>
      <c r="X174" s="78"/>
      <c r="Y174" s="78"/>
      <c r="Z174" s="78"/>
      <c r="AA174" s="77"/>
      <c r="AB174" s="77"/>
      <c r="AC174" s="78"/>
      <c r="AD174" s="104"/>
      <c r="AE174" s="78"/>
      <c r="AF174" s="104"/>
      <c r="AG174" s="78"/>
      <c r="AH174" s="104"/>
      <c r="AI174" s="78"/>
      <c r="AJ174" s="104"/>
      <c r="AK174" s="78"/>
      <c r="AL174" s="78"/>
      <c r="AM174" s="8"/>
      <c r="AN174" s="78"/>
      <c r="AO174" s="78"/>
      <c r="AP174" s="78"/>
      <c r="AQ174" s="78"/>
      <c r="AR174" s="78"/>
      <c r="AS174" s="78"/>
      <c r="AT174" s="78"/>
      <c r="AU174" s="78"/>
      <c r="AV174" s="78"/>
      <c r="AW174" s="77"/>
      <c r="AX174" s="144"/>
      <c r="AY174" s="144"/>
      <c r="AZ174" s="144"/>
      <c r="BA174" s="54"/>
      <c r="BB174" s="54"/>
    </row>
    <row r="175" spans="1:54" x14ac:dyDescent="0.25">
      <c r="A175" s="3"/>
      <c r="B175" s="77"/>
      <c r="C175" s="77"/>
      <c r="D175" s="77"/>
      <c r="E175" s="77"/>
      <c r="F175" s="77"/>
      <c r="G175" s="77"/>
      <c r="I175" s="78"/>
      <c r="K175" s="78"/>
      <c r="L175" s="77"/>
      <c r="M175" s="78"/>
      <c r="N175" s="78"/>
      <c r="O175" s="78"/>
      <c r="P175" s="78"/>
      <c r="Q175" s="144"/>
      <c r="R175" s="78"/>
      <c r="S175" s="78"/>
      <c r="T175" s="78"/>
      <c r="U175" s="78"/>
      <c r="V175" s="219"/>
      <c r="W175" s="78"/>
      <c r="X175" s="78"/>
      <c r="Y175" s="78"/>
      <c r="Z175" s="78"/>
      <c r="AA175" s="77"/>
      <c r="AB175" s="77"/>
      <c r="AC175" s="78"/>
      <c r="AD175" s="104"/>
      <c r="AE175" s="78"/>
      <c r="AF175" s="104"/>
      <c r="AG175" s="78"/>
      <c r="AH175" s="104"/>
      <c r="AI175" s="78"/>
      <c r="AJ175" s="104"/>
      <c r="AK175" s="78"/>
      <c r="AL175" s="78"/>
      <c r="AM175" s="8"/>
      <c r="AN175" s="78"/>
      <c r="AO175" s="78"/>
      <c r="AP175" s="78"/>
      <c r="AQ175" s="78"/>
      <c r="AR175" s="78"/>
      <c r="AS175" s="78"/>
      <c r="AT175" s="78"/>
      <c r="AU175" s="78"/>
      <c r="AV175" s="78"/>
      <c r="AW175" s="77"/>
      <c r="AX175" s="144"/>
      <c r="AY175" s="144"/>
      <c r="AZ175" s="144"/>
      <c r="BA175" s="54"/>
      <c r="BB175" s="54"/>
    </row>
    <row r="176" spans="1:54" x14ac:dyDescent="0.25">
      <c r="A176" s="3"/>
      <c r="B176" s="77"/>
      <c r="C176" s="77"/>
      <c r="D176" s="77"/>
      <c r="E176" s="77"/>
      <c r="F176" s="77"/>
      <c r="G176" s="77"/>
      <c r="I176" s="78"/>
      <c r="K176" s="78"/>
      <c r="L176" s="77"/>
      <c r="M176" s="78"/>
      <c r="N176" s="78"/>
      <c r="O176" s="78"/>
      <c r="P176" s="78"/>
      <c r="Q176" s="144"/>
      <c r="R176" s="78"/>
      <c r="S176" s="78"/>
      <c r="T176" s="78"/>
      <c r="U176" s="78"/>
      <c r="V176" s="219"/>
      <c r="W176" s="78"/>
      <c r="X176" s="78"/>
      <c r="Y176" s="78"/>
      <c r="Z176" s="78"/>
      <c r="AA176" s="77"/>
      <c r="AB176" s="77"/>
      <c r="AC176" s="78"/>
      <c r="AD176" s="104"/>
      <c r="AE176" s="78"/>
      <c r="AF176" s="104"/>
      <c r="AG176" s="78"/>
      <c r="AH176" s="104"/>
      <c r="AI176" s="78"/>
      <c r="AJ176" s="104"/>
      <c r="AK176" s="78"/>
      <c r="AL176" s="78"/>
      <c r="AM176" s="8"/>
      <c r="AN176" s="78"/>
      <c r="AO176" s="78"/>
      <c r="AP176" s="78"/>
      <c r="AQ176" s="78"/>
      <c r="AR176" s="78"/>
      <c r="AS176" s="78"/>
      <c r="AT176" s="78"/>
      <c r="AU176" s="78"/>
      <c r="AV176" s="78"/>
      <c r="AW176" s="77"/>
      <c r="AX176" s="144"/>
      <c r="AY176" s="144"/>
      <c r="AZ176" s="144"/>
      <c r="BA176" s="54"/>
      <c r="BB176" s="54"/>
    </row>
    <row r="177" spans="1:54" x14ac:dyDescent="0.25">
      <c r="A177" s="3"/>
      <c r="B177" s="77"/>
      <c r="C177" s="77"/>
      <c r="D177" s="77"/>
      <c r="E177" s="77"/>
      <c r="F177" s="77"/>
      <c r="G177" s="77"/>
      <c r="I177" s="78"/>
      <c r="K177" s="78"/>
      <c r="L177" s="77"/>
      <c r="M177" s="78"/>
      <c r="N177" s="78"/>
      <c r="O177" s="78"/>
      <c r="P177" s="78"/>
      <c r="Q177" s="144"/>
      <c r="R177" s="78"/>
      <c r="S177" s="78"/>
      <c r="T177" s="78"/>
      <c r="U177" s="78"/>
      <c r="V177" s="219"/>
      <c r="W177" s="78"/>
      <c r="X177" s="78"/>
      <c r="Y177" s="78"/>
      <c r="Z177" s="78"/>
      <c r="AA177" s="77"/>
      <c r="AB177" s="77"/>
      <c r="AC177" s="78"/>
      <c r="AD177" s="104"/>
      <c r="AE177" s="78"/>
      <c r="AF177" s="104"/>
      <c r="AG177" s="78"/>
      <c r="AH177" s="104"/>
      <c r="AI177" s="78"/>
      <c r="AJ177" s="104"/>
      <c r="AK177" s="78"/>
      <c r="AL177" s="78"/>
      <c r="AM177" s="8"/>
      <c r="AN177" s="78"/>
      <c r="AO177" s="78"/>
      <c r="AP177" s="78"/>
      <c r="AQ177" s="78"/>
      <c r="AR177" s="78"/>
      <c r="AS177" s="78"/>
      <c r="AT177" s="78"/>
      <c r="AU177" s="78"/>
      <c r="AV177" s="78"/>
      <c r="AW177" s="77"/>
      <c r="AX177" s="144"/>
      <c r="AY177" s="144"/>
      <c r="AZ177" s="144"/>
      <c r="BA177" s="54"/>
      <c r="BB177" s="54"/>
    </row>
    <row r="178" spans="1:54" x14ac:dyDescent="0.25">
      <c r="A178" s="3"/>
      <c r="B178" s="77"/>
      <c r="C178" s="77"/>
      <c r="D178" s="77"/>
      <c r="E178" s="77"/>
      <c r="F178" s="77"/>
      <c r="G178" s="77"/>
      <c r="I178" s="78"/>
      <c r="K178" s="78"/>
      <c r="L178" s="77"/>
      <c r="M178" s="78"/>
      <c r="N178" s="78"/>
      <c r="O178" s="78"/>
      <c r="P178" s="78"/>
      <c r="Q178" s="144"/>
      <c r="R178" s="78"/>
      <c r="S178" s="78"/>
      <c r="T178" s="78"/>
      <c r="U178" s="78"/>
      <c r="V178" s="219"/>
      <c r="W178" s="78"/>
      <c r="X178" s="78"/>
      <c r="Y178" s="78"/>
      <c r="Z178" s="78"/>
      <c r="AA178" s="77"/>
      <c r="AB178" s="77"/>
      <c r="AC178" s="78"/>
      <c r="AD178" s="104"/>
      <c r="AE178" s="78"/>
      <c r="AF178" s="104"/>
      <c r="AG178" s="78"/>
      <c r="AH178" s="104"/>
      <c r="AI178" s="78"/>
      <c r="AJ178" s="104"/>
      <c r="AK178" s="78"/>
      <c r="AL178" s="78"/>
      <c r="AM178" s="8"/>
      <c r="AN178" s="78"/>
      <c r="AO178" s="78"/>
      <c r="AP178" s="78"/>
      <c r="AQ178" s="78"/>
      <c r="AR178" s="78"/>
      <c r="AS178" s="78"/>
      <c r="AT178" s="78"/>
      <c r="AU178" s="78"/>
      <c r="AV178" s="78"/>
      <c r="AW178" s="77"/>
      <c r="AX178" s="144"/>
      <c r="AY178" s="144"/>
      <c r="AZ178" s="144"/>
      <c r="BA178" s="54"/>
      <c r="BB178" s="54"/>
    </row>
    <row r="179" spans="1:54" x14ac:dyDescent="0.25">
      <c r="A179" s="3"/>
      <c r="B179" s="77"/>
      <c r="C179" s="77"/>
      <c r="D179" s="77"/>
      <c r="E179" s="77"/>
      <c r="F179" s="77"/>
      <c r="G179" s="77"/>
      <c r="I179" s="78"/>
      <c r="K179" s="78"/>
      <c r="L179" s="77"/>
      <c r="M179" s="78"/>
      <c r="N179" s="78"/>
      <c r="O179" s="78"/>
      <c r="P179" s="78"/>
      <c r="Q179" s="144"/>
      <c r="R179" s="78"/>
      <c r="S179" s="78"/>
      <c r="T179" s="78"/>
      <c r="U179" s="78"/>
      <c r="V179" s="219"/>
      <c r="W179" s="78"/>
      <c r="X179" s="78"/>
      <c r="Y179" s="78"/>
      <c r="Z179" s="78"/>
      <c r="AA179" s="77"/>
      <c r="AB179" s="77"/>
      <c r="AC179" s="78"/>
      <c r="AD179" s="104"/>
      <c r="AE179" s="78"/>
      <c r="AF179" s="104"/>
      <c r="AG179" s="78"/>
      <c r="AH179" s="104"/>
      <c r="AI179" s="78"/>
      <c r="AJ179" s="104"/>
      <c r="AK179" s="78"/>
      <c r="AL179" s="78"/>
      <c r="AM179" s="8"/>
      <c r="AN179" s="78"/>
      <c r="AO179" s="78"/>
      <c r="AP179" s="78"/>
      <c r="AQ179" s="78"/>
      <c r="AR179" s="78"/>
      <c r="AS179" s="78"/>
      <c r="AT179" s="78"/>
      <c r="AU179" s="78"/>
      <c r="AV179" s="78"/>
      <c r="AW179" s="77"/>
      <c r="AX179" s="144"/>
      <c r="AY179" s="144"/>
      <c r="AZ179" s="144"/>
      <c r="BA179" s="54"/>
      <c r="BB179" s="54"/>
    </row>
    <row r="180" spans="1:54" x14ac:dyDescent="0.25">
      <c r="A180" s="3"/>
      <c r="B180" s="77"/>
      <c r="C180" s="77"/>
      <c r="D180" s="77"/>
      <c r="E180" s="77"/>
      <c r="F180" s="77"/>
      <c r="G180" s="77"/>
      <c r="I180" s="78"/>
      <c r="K180" s="78"/>
      <c r="L180" s="77"/>
      <c r="M180" s="78"/>
      <c r="N180" s="78"/>
      <c r="O180" s="78"/>
      <c r="P180" s="78"/>
      <c r="Q180" s="144"/>
      <c r="R180" s="78"/>
      <c r="S180" s="78"/>
      <c r="T180" s="78"/>
      <c r="U180" s="78"/>
      <c r="V180" s="219"/>
      <c r="W180" s="78"/>
      <c r="X180" s="78"/>
      <c r="Y180" s="78"/>
      <c r="Z180" s="78"/>
      <c r="AA180" s="77"/>
      <c r="AB180" s="77"/>
      <c r="AC180" s="78"/>
      <c r="AD180" s="104"/>
      <c r="AE180" s="78"/>
      <c r="AF180" s="104"/>
      <c r="AG180" s="78"/>
      <c r="AH180" s="104"/>
      <c r="AI180" s="78"/>
      <c r="AJ180" s="104"/>
      <c r="AK180" s="78"/>
      <c r="AL180" s="78"/>
      <c r="AM180" s="8"/>
      <c r="AN180" s="78"/>
      <c r="AO180" s="78"/>
      <c r="AP180" s="78"/>
      <c r="AQ180" s="78"/>
      <c r="AR180" s="78"/>
      <c r="AS180" s="78"/>
      <c r="AT180" s="78"/>
      <c r="AU180" s="78"/>
      <c r="AV180" s="78"/>
      <c r="AW180" s="77"/>
      <c r="AX180" s="144"/>
      <c r="AY180" s="144"/>
      <c r="AZ180" s="144"/>
      <c r="BA180" s="54"/>
      <c r="BB180" s="54"/>
    </row>
    <row r="181" spans="1:54" x14ac:dyDescent="0.25">
      <c r="A181" s="3"/>
      <c r="B181" s="77"/>
      <c r="C181" s="77"/>
      <c r="D181" s="77"/>
      <c r="E181" s="77"/>
      <c r="F181" s="77"/>
      <c r="G181" s="77"/>
      <c r="I181" s="78"/>
      <c r="K181" s="78"/>
      <c r="L181" s="77"/>
      <c r="M181" s="78"/>
      <c r="N181" s="78"/>
      <c r="O181" s="78"/>
      <c r="P181" s="78"/>
      <c r="Q181" s="144"/>
      <c r="R181" s="78"/>
      <c r="S181" s="78"/>
      <c r="T181" s="78"/>
      <c r="U181" s="78"/>
      <c r="V181" s="219"/>
      <c r="W181" s="78"/>
      <c r="X181" s="78"/>
      <c r="Y181" s="78"/>
      <c r="Z181" s="78"/>
      <c r="AA181" s="77"/>
      <c r="AB181" s="77"/>
      <c r="AC181" s="78"/>
      <c r="AD181" s="104"/>
      <c r="AE181" s="78"/>
      <c r="AF181" s="104"/>
      <c r="AG181" s="78"/>
      <c r="AH181" s="104"/>
      <c r="AI181" s="78"/>
      <c r="AJ181" s="104"/>
      <c r="AK181" s="78"/>
      <c r="AL181" s="78"/>
      <c r="AM181" s="8"/>
      <c r="AN181" s="78"/>
      <c r="AO181" s="78"/>
      <c r="AP181" s="78"/>
      <c r="AQ181" s="78"/>
      <c r="AR181" s="78"/>
      <c r="AS181" s="78"/>
      <c r="AT181" s="78"/>
      <c r="AU181" s="78"/>
      <c r="AV181" s="78"/>
      <c r="AW181" s="77"/>
      <c r="AX181" s="144"/>
      <c r="AY181" s="144"/>
      <c r="AZ181" s="144"/>
      <c r="BA181" s="54"/>
      <c r="BB181" s="54"/>
    </row>
    <row r="182" spans="1:54" x14ac:dyDescent="0.25">
      <c r="A182" s="3"/>
      <c r="B182" s="77"/>
      <c r="C182" s="77"/>
      <c r="D182" s="77"/>
      <c r="E182" s="77"/>
      <c r="F182" s="77"/>
      <c r="G182" s="77"/>
      <c r="I182" s="78"/>
      <c r="K182" s="78"/>
      <c r="L182" s="77"/>
      <c r="M182" s="78"/>
      <c r="N182" s="78"/>
      <c r="O182" s="78"/>
      <c r="P182" s="78"/>
      <c r="Q182" s="144"/>
      <c r="R182" s="78"/>
      <c r="S182" s="78"/>
      <c r="T182" s="78"/>
      <c r="U182" s="78"/>
      <c r="V182" s="219"/>
      <c r="W182" s="78"/>
      <c r="X182" s="78"/>
      <c r="Y182" s="78"/>
      <c r="Z182" s="78"/>
      <c r="AA182" s="77"/>
      <c r="AB182" s="77"/>
      <c r="AC182" s="78"/>
      <c r="AD182" s="104"/>
      <c r="AE182" s="78"/>
      <c r="AF182" s="104"/>
      <c r="AG182" s="78"/>
      <c r="AH182" s="104"/>
      <c r="AI182" s="78"/>
      <c r="AJ182" s="104"/>
      <c r="AK182" s="78"/>
      <c r="AL182" s="78"/>
      <c r="AM182" s="8"/>
      <c r="AN182" s="78"/>
      <c r="AO182" s="78"/>
      <c r="AP182" s="78"/>
      <c r="AQ182" s="78"/>
      <c r="AR182" s="78"/>
      <c r="AS182" s="78"/>
      <c r="AT182" s="78"/>
      <c r="AU182" s="78"/>
      <c r="AV182" s="78"/>
      <c r="AW182" s="77"/>
      <c r="AX182" s="144"/>
      <c r="AY182" s="144"/>
      <c r="AZ182" s="144"/>
      <c r="BA182" s="54"/>
      <c r="BB182" s="54"/>
    </row>
    <row r="183" spans="1:54" x14ac:dyDescent="0.25">
      <c r="A183" s="3"/>
      <c r="B183" s="77"/>
      <c r="C183" s="77"/>
      <c r="D183" s="77"/>
      <c r="E183" s="77"/>
      <c r="F183" s="77"/>
      <c r="G183" s="77"/>
      <c r="I183" s="78"/>
      <c r="K183" s="78"/>
      <c r="L183" s="77"/>
      <c r="M183" s="78"/>
      <c r="N183" s="78"/>
      <c r="O183" s="78"/>
      <c r="P183" s="78"/>
      <c r="Q183" s="144"/>
      <c r="R183" s="78"/>
      <c r="S183" s="78"/>
      <c r="T183" s="78"/>
      <c r="U183" s="78"/>
      <c r="V183" s="219"/>
      <c r="W183" s="78"/>
      <c r="X183" s="78"/>
      <c r="Y183" s="78"/>
      <c r="Z183" s="78"/>
      <c r="AA183" s="77"/>
      <c r="AB183" s="77"/>
      <c r="AC183" s="78"/>
      <c r="AD183" s="104"/>
      <c r="AE183" s="78"/>
      <c r="AF183" s="104"/>
      <c r="AG183" s="78"/>
      <c r="AH183" s="104"/>
      <c r="AI183" s="78"/>
      <c r="AJ183" s="104"/>
      <c r="AK183" s="78"/>
      <c r="AL183" s="78"/>
      <c r="AM183" s="8"/>
      <c r="AN183" s="78"/>
      <c r="AO183" s="78"/>
      <c r="AP183" s="78"/>
      <c r="AQ183" s="78"/>
      <c r="AR183" s="78"/>
      <c r="AS183" s="78"/>
      <c r="AT183" s="78"/>
      <c r="AU183" s="78"/>
      <c r="AV183" s="78"/>
      <c r="AW183" s="77"/>
      <c r="AX183" s="144"/>
      <c r="AY183" s="144"/>
      <c r="AZ183" s="144"/>
      <c r="BA183" s="54"/>
      <c r="BB183" s="54"/>
    </row>
    <row r="184" spans="1:54" x14ac:dyDescent="0.25">
      <c r="A184" s="3"/>
      <c r="B184" s="77"/>
      <c r="C184" s="77"/>
      <c r="D184" s="77"/>
      <c r="E184" s="77"/>
      <c r="F184" s="77"/>
      <c r="G184" s="77"/>
      <c r="I184" s="78"/>
      <c r="K184" s="78"/>
      <c r="L184" s="77"/>
      <c r="M184" s="78"/>
      <c r="N184" s="78"/>
      <c r="O184" s="78"/>
      <c r="P184" s="78"/>
      <c r="Q184" s="144"/>
      <c r="R184" s="78"/>
      <c r="S184" s="78"/>
      <c r="T184" s="78"/>
      <c r="U184" s="78"/>
      <c r="V184" s="219"/>
      <c r="W184" s="78"/>
      <c r="X184" s="78"/>
      <c r="Y184" s="78"/>
      <c r="Z184" s="78"/>
      <c r="AA184" s="77"/>
      <c r="AB184" s="77"/>
      <c r="AC184" s="78"/>
      <c r="AD184" s="104"/>
      <c r="AE184" s="78"/>
      <c r="AF184" s="104"/>
      <c r="AG184" s="78"/>
      <c r="AH184" s="104"/>
      <c r="AI184" s="78"/>
      <c r="AJ184" s="104"/>
      <c r="AK184" s="78"/>
      <c r="AL184" s="78"/>
      <c r="AM184" s="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7"/>
      <c r="AX184" s="144"/>
      <c r="AY184" s="144"/>
      <c r="AZ184" s="144"/>
      <c r="BA184" s="54"/>
      <c r="BB184" s="54"/>
    </row>
    <row r="185" spans="1:54" x14ac:dyDescent="0.25">
      <c r="A185" s="3"/>
      <c r="B185" s="77"/>
      <c r="C185" s="77"/>
      <c r="D185" s="77"/>
      <c r="E185" s="77"/>
      <c r="F185" s="77"/>
      <c r="G185" s="77"/>
      <c r="I185" s="78"/>
      <c r="K185" s="78"/>
      <c r="L185" s="77"/>
      <c r="M185" s="78"/>
      <c r="N185" s="78"/>
      <c r="O185" s="78"/>
      <c r="P185" s="78"/>
      <c r="Q185" s="144"/>
      <c r="R185" s="78"/>
      <c r="S185" s="78"/>
      <c r="T185" s="78"/>
      <c r="U185" s="78"/>
      <c r="V185" s="219"/>
      <c r="W185" s="78"/>
      <c r="X185" s="78"/>
      <c r="Y185" s="78"/>
      <c r="Z185" s="78"/>
      <c r="AA185" s="77"/>
      <c r="AB185" s="77"/>
      <c r="AC185" s="78"/>
      <c r="AD185" s="104"/>
      <c r="AE185" s="78"/>
      <c r="AF185" s="104"/>
      <c r="AG185" s="78"/>
      <c r="AH185" s="104"/>
      <c r="AI185" s="78"/>
      <c r="AJ185" s="104"/>
      <c r="AK185" s="78"/>
      <c r="AL185" s="78"/>
      <c r="AM185" s="8"/>
      <c r="AN185" s="78"/>
      <c r="AO185" s="78"/>
      <c r="AP185" s="78"/>
      <c r="AQ185" s="78"/>
      <c r="AR185" s="78"/>
      <c r="AS185" s="78"/>
      <c r="AT185" s="78"/>
      <c r="AU185" s="78"/>
      <c r="AV185" s="78"/>
      <c r="AW185" s="77"/>
      <c r="AX185" s="144"/>
      <c r="AY185" s="144"/>
      <c r="AZ185" s="144"/>
      <c r="BA185" s="54"/>
      <c r="BB185" s="54"/>
    </row>
    <row r="186" spans="1:54" x14ac:dyDescent="0.25">
      <c r="A186" s="3"/>
      <c r="B186" s="77"/>
      <c r="C186" s="77"/>
      <c r="D186" s="77"/>
      <c r="E186" s="77"/>
      <c r="F186" s="77"/>
      <c r="G186" s="77"/>
      <c r="I186" s="78"/>
      <c r="K186" s="78"/>
      <c r="L186" s="77"/>
      <c r="M186" s="78"/>
      <c r="N186" s="78"/>
      <c r="O186" s="78"/>
      <c r="P186" s="78"/>
      <c r="Q186" s="144"/>
      <c r="R186" s="78"/>
      <c r="S186" s="78"/>
      <c r="T186" s="78"/>
      <c r="U186" s="78"/>
      <c r="V186" s="219"/>
      <c r="W186" s="78"/>
      <c r="X186" s="78"/>
      <c r="Y186" s="78"/>
      <c r="Z186" s="78"/>
      <c r="AA186" s="77"/>
      <c r="AB186" s="77"/>
      <c r="AC186" s="78"/>
      <c r="AD186" s="104"/>
      <c r="AE186" s="78"/>
      <c r="AF186" s="104"/>
      <c r="AG186" s="78"/>
      <c r="AH186" s="104"/>
      <c r="AI186" s="78"/>
      <c r="AJ186" s="104"/>
      <c r="AK186" s="78"/>
      <c r="AL186" s="78"/>
      <c r="AM186" s="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7"/>
      <c r="AX186" s="144"/>
      <c r="AY186" s="144"/>
      <c r="AZ186" s="144"/>
      <c r="BA186" s="54"/>
      <c r="BB186" s="54"/>
    </row>
    <row r="187" spans="1:54" x14ac:dyDescent="0.25">
      <c r="A187" s="3"/>
      <c r="B187" s="77"/>
      <c r="C187" s="77"/>
      <c r="D187" s="77"/>
      <c r="E187" s="77"/>
      <c r="F187" s="77"/>
      <c r="G187" s="77"/>
      <c r="I187" s="78"/>
      <c r="K187" s="78"/>
      <c r="L187" s="77"/>
      <c r="M187" s="78"/>
      <c r="N187" s="78"/>
      <c r="O187" s="78"/>
      <c r="P187" s="78"/>
      <c r="Q187" s="144"/>
      <c r="R187" s="78"/>
      <c r="S187" s="78"/>
      <c r="T187" s="78"/>
      <c r="U187" s="78"/>
      <c r="V187" s="219"/>
      <c r="W187" s="78"/>
      <c r="X187" s="78"/>
      <c r="Y187" s="78"/>
      <c r="Z187" s="78"/>
      <c r="AA187" s="77"/>
      <c r="AB187" s="77"/>
      <c r="AC187" s="78"/>
      <c r="AD187" s="104"/>
      <c r="AE187" s="78"/>
      <c r="AF187" s="104"/>
      <c r="AG187" s="78"/>
      <c r="AH187" s="104"/>
      <c r="AI187" s="78"/>
      <c r="AJ187" s="104"/>
      <c r="AK187" s="78"/>
      <c r="AL187" s="78"/>
      <c r="AM187" s="8"/>
      <c r="AN187" s="78"/>
      <c r="AO187" s="78"/>
      <c r="AP187" s="78"/>
      <c r="AQ187" s="78"/>
      <c r="AR187" s="78"/>
      <c r="AS187" s="78"/>
      <c r="AT187" s="78"/>
      <c r="AU187" s="78"/>
      <c r="AV187" s="78"/>
      <c r="AW187" s="77"/>
      <c r="AX187" s="144"/>
      <c r="AY187" s="144"/>
      <c r="AZ187" s="144"/>
      <c r="BA187" s="54"/>
      <c r="BB187" s="54"/>
    </row>
    <row r="188" spans="1:54" x14ac:dyDescent="0.25">
      <c r="A188" s="3"/>
      <c r="B188" s="77"/>
      <c r="C188" s="77"/>
      <c r="D188" s="77"/>
      <c r="E188" s="77"/>
      <c r="F188" s="77"/>
      <c r="G188" s="77"/>
      <c r="I188" s="78"/>
      <c r="K188" s="78"/>
      <c r="L188" s="77"/>
      <c r="M188" s="78"/>
      <c r="N188" s="78"/>
      <c r="O188" s="78"/>
      <c r="P188" s="78"/>
      <c r="Q188" s="144"/>
      <c r="R188" s="78"/>
      <c r="S188" s="78"/>
      <c r="T188" s="78"/>
      <c r="U188" s="78"/>
      <c r="V188" s="219"/>
      <c r="W188" s="78"/>
      <c r="X188" s="78"/>
      <c r="Y188" s="78"/>
      <c r="Z188" s="78"/>
      <c r="AA188" s="77"/>
      <c r="AB188" s="77"/>
      <c r="AC188" s="78"/>
      <c r="AD188" s="104"/>
      <c r="AE188" s="78"/>
      <c r="AF188" s="104"/>
      <c r="AG188" s="78"/>
      <c r="AH188" s="104"/>
      <c r="AI188" s="78"/>
      <c r="AJ188" s="104"/>
      <c r="AK188" s="78"/>
      <c r="AL188" s="78"/>
      <c r="AM188" s="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7"/>
      <c r="AX188" s="144"/>
      <c r="AY188" s="144"/>
      <c r="AZ188" s="144"/>
      <c r="BA188" s="54"/>
      <c r="BB188" s="54"/>
    </row>
    <row r="189" spans="1:54" x14ac:dyDescent="0.25">
      <c r="A189" s="3"/>
      <c r="B189" s="77"/>
      <c r="C189" s="77"/>
      <c r="D189" s="77"/>
      <c r="E189" s="77"/>
      <c r="F189" s="77"/>
      <c r="G189" s="77"/>
      <c r="I189" s="78"/>
      <c r="K189" s="78"/>
      <c r="L189" s="77"/>
      <c r="M189" s="78"/>
      <c r="N189" s="78"/>
      <c r="O189" s="78"/>
      <c r="P189" s="78"/>
      <c r="Q189" s="144"/>
      <c r="R189" s="78"/>
      <c r="S189" s="78"/>
      <c r="T189" s="78"/>
      <c r="U189" s="78"/>
      <c r="V189" s="219"/>
      <c r="W189" s="78"/>
      <c r="X189" s="78"/>
      <c r="Y189" s="78"/>
      <c r="Z189" s="78"/>
      <c r="AA189" s="77"/>
      <c r="AB189" s="77"/>
      <c r="AC189" s="78"/>
      <c r="AD189" s="104"/>
      <c r="AE189" s="78"/>
      <c r="AF189" s="104"/>
      <c r="AG189" s="78"/>
      <c r="AH189" s="104"/>
      <c r="AI189" s="78"/>
      <c r="AJ189" s="104"/>
      <c r="AK189" s="78"/>
      <c r="AL189" s="78"/>
      <c r="AM189" s="8"/>
      <c r="AN189" s="78"/>
      <c r="AO189" s="78"/>
      <c r="AP189" s="78"/>
      <c r="AQ189" s="78"/>
      <c r="AR189" s="78"/>
      <c r="AS189" s="78"/>
      <c r="AT189" s="78"/>
      <c r="AU189" s="78"/>
      <c r="AV189" s="78"/>
      <c r="AW189" s="77"/>
      <c r="AX189" s="144"/>
      <c r="AY189" s="144"/>
      <c r="AZ189" s="144"/>
      <c r="BA189" s="54"/>
      <c r="BB189" s="54"/>
    </row>
    <row r="190" spans="1:54" x14ac:dyDescent="0.25">
      <c r="A190" s="3"/>
      <c r="B190" s="77"/>
      <c r="C190" s="77"/>
      <c r="D190" s="77"/>
      <c r="E190" s="77"/>
      <c r="F190" s="77"/>
      <c r="G190" s="77"/>
      <c r="I190" s="78"/>
      <c r="K190" s="78"/>
      <c r="L190" s="77"/>
      <c r="M190" s="78"/>
      <c r="N190" s="78"/>
      <c r="O190" s="78"/>
      <c r="P190" s="78"/>
      <c r="Q190" s="144"/>
      <c r="R190" s="78"/>
      <c r="S190" s="78"/>
      <c r="T190" s="78"/>
      <c r="U190" s="78"/>
      <c r="V190" s="219"/>
      <c r="W190" s="78"/>
      <c r="X190" s="78"/>
      <c r="Y190" s="78"/>
      <c r="Z190" s="78"/>
      <c r="AA190" s="77"/>
      <c r="AB190" s="77"/>
      <c r="AC190" s="78"/>
      <c r="AD190" s="104"/>
      <c r="AE190" s="78"/>
      <c r="AF190" s="104"/>
      <c r="AG190" s="78"/>
      <c r="AH190" s="104"/>
      <c r="AI190" s="78"/>
      <c r="AJ190" s="104"/>
      <c r="AK190" s="78"/>
      <c r="AL190" s="78"/>
      <c r="AM190" s="8"/>
      <c r="AN190" s="78"/>
      <c r="AO190" s="78"/>
      <c r="AP190" s="78"/>
      <c r="AQ190" s="78"/>
      <c r="AR190" s="78"/>
      <c r="AS190" s="78"/>
      <c r="AT190" s="78"/>
      <c r="AU190" s="78"/>
      <c r="AV190" s="78"/>
      <c r="AW190" s="77"/>
      <c r="AX190" s="144"/>
      <c r="AY190" s="144"/>
      <c r="AZ190" s="144"/>
      <c r="BA190" s="54"/>
      <c r="BB190" s="54"/>
    </row>
    <row r="191" spans="1:54" x14ac:dyDescent="0.25">
      <c r="A191" s="3"/>
      <c r="B191" s="77"/>
      <c r="C191" s="77"/>
      <c r="D191" s="77"/>
      <c r="E191" s="77"/>
      <c r="F191" s="77"/>
      <c r="G191" s="77"/>
      <c r="I191" s="78"/>
      <c r="K191" s="78"/>
      <c r="L191" s="77"/>
      <c r="M191" s="78"/>
      <c r="N191" s="78"/>
      <c r="O191" s="78"/>
      <c r="P191" s="78"/>
      <c r="Q191" s="144"/>
      <c r="R191" s="78"/>
      <c r="S191" s="78"/>
      <c r="T191" s="78"/>
      <c r="U191" s="78"/>
      <c r="V191" s="219"/>
      <c r="W191" s="78"/>
      <c r="X191" s="78"/>
      <c r="Y191" s="78"/>
      <c r="Z191" s="78"/>
      <c r="AA191" s="77"/>
      <c r="AB191" s="77"/>
      <c r="AC191" s="78"/>
      <c r="AD191" s="104"/>
      <c r="AE191" s="78"/>
      <c r="AF191" s="104"/>
      <c r="AG191" s="78"/>
      <c r="AH191" s="104"/>
      <c r="AI191" s="78"/>
      <c r="AJ191" s="104"/>
      <c r="AK191" s="78"/>
      <c r="AL191" s="78"/>
      <c r="AM191" s="8"/>
      <c r="AN191" s="78"/>
      <c r="AO191" s="78"/>
      <c r="AP191" s="78"/>
      <c r="AQ191" s="78"/>
      <c r="AR191" s="78"/>
      <c r="AS191" s="78"/>
      <c r="AT191" s="78"/>
      <c r="AU191" s="78"/>
      <c r="AV191" s="78"/>
      <c r="AW191" s="77"/>
      <c r="AX191" s="144"/>
      <c r="AY191" s="144"/>
      <c r="AZ191" s="144"/>
      <c r="BA191" s="54"/>
      <c r="BB191" s="54"/>
    </row>
    <row r="192" spans="1:54" x14ac:dyDescent="0.25">
      <c r="A192" s="3"/>
      <c r="B192" s="77"/>
      <c r="C192" s="77"/>
      <c r="D192" s="77"/>
      <c r="E192" s="77"/>
      <c r="F192" s="77"/>
      <c r="G192" s="77"/>
      <c r="I192" s="78"/>
      <c r="K192" s="78"/>
      <c r="L192" s="77"/>
      <c r="M192" s="78"/>
      <c r="N192" s="78"/>
      <c r="O192" s="78"/>
      <c r="P192" s="78"/>
      <c r="Q192" s="144"/>
      <c r="R192" s="78"/>
      <c r="S192" s="78"/>
      <c r="T192" s="78"/>
      <c r="U192" s="78"/>
      <c r="V192" s="219"/>
      <c r="W192" s="78"/>
      <c r="X192" s="78"/>
      <c r="Y192" s="78"/>
      <c r="Z192" s="78"/>
      <c r="AA192" s="77"/>
      <c r="AB192" s="77"/>
      <c r="AC192" s="78"/>
      <c r="AD192" s="104"/>
      <c r="AE192" s="78"/>
      <c r="AF192" s="104"/>
      <c r="AG192" s="78"/>
      <c r="AH192" s="104"/>
      <c r="AI192" s="78"/>
      <c r="AJ192" s="104"/>
      <c r="AK192" s="78"/>
      <c r="AL192" s="78"/>
      <c r="AM192" s="8"/>
      <c r="AN192" s="78"/>
      <c r="AO192" s="78"/>
      <c r="AP192" s="78"/>
      <c r="AQ192" s="78"/>
      <c r="AR192" s="78"/>
      <c r="AS192" s="78"/>
      <c r="AT192" s="78"/>
      <c r="AU192" s="78"/>
      <c r="AV192" s="78"/>
      <c r="AW192" s="77"/>
      <c r="AX192" s="144"/>
      <c r="AY192" s="144"/>
      <c r="AZ192" s="144"/>
      <c r="BA192" s="54"/>
      <c r="BB192" s="54"/>
    </row>
    <row r="193" spans="1:54" x14ac:dyDescent="0.25">
      <c r="A193" s="3"/>
      <c r="B193" s="77"/>
      <c r="C193" s="77"/>
      <c r="D193" s="77"/>
      <c r="E193" s="77"/>
      <c r="F193" s="77"/>
      <c r="G193" s="77"/>
      <c r="I193" s="78"/>
      <c r="K193" s="78"/>
      <c r="L193" s="77"/>
      <c r="M193" s="78"/>
      <c r="N193" s="78"/>
      <c r="O193" s="78"/>
      <c r="P193" s="78"/>
      <c r="Q193" s="144"/>
      <c r="R193" s="78"/>
      <c r="S193" s="78"/>
      <c r="T193" s="78"/>
      <c r="U193" s="78"/>
      <c r="V193" s="219"/>
      <c r="W193" s="78"/>
      <c r="X193" s="78"/>
      <c r="Y193" s="78"/>
      <c r="Z193" s="78"/>
      <c r="AA193" s="77"/>
      <c r="AB193" s="77"/>
      <c r="AC193" s="78"/>
      <c r="AD193" s="104"/>
      <c r="AE193" s="78"/>
      <c r="AF193" s="104"/>
      <c r="AG193" s="78"/>
      <c r="AH193" s="104"/>
      <c r="AI193" s="78"/>
      <c r="AJ193" s="104"/>
      <c r="AK193" s="78"/>
      <c r="AL193" s="78"/>
      <c r="AM193" s="8"/>
      <c r="AN193" s="78"/>
      <c r="AO193" s="78"/>
      <c r="AP193" s="78"/>
      <c r="AQ193" s="78"/>
      <c r="AR193" s="78"/>
      <c r="AS193" s="78"/>
      <c r="AT193" s="78"/>
      <c r="AU193" s="78"/>
      <c r="AV193" s="78"/>
      <c r="AW193" s="77"/>
      <c r="AX193" s="144"/>
      <c r="AY193" s="144"/>
      <c r="AZ193" s="144"/>
      <c r="BA193" s="54"/>
      <c r="BB193" s="54"/>
    </row>
    <row r="194" spans="1:54" x14ac:dyDescent="0.25">
      <c r="A194" s="3"/>
      <c r="B194" s="77"/>
      <c r="C194" s="77"/>
      <c r="D194" s="77"/>
      <c r="E194" s="77"/>
      <c r="F194" s="77"/>
      <c r="G194" s="77"/>
      <c r="I194" s="78"/>
      <c r="K194" s="78"/>
      <c r="L194" s="77"/>
      <c r="M194" s="78"/>
      <c r="N194" s="78"/>
      <c r="O194" s="78"/>
      <c r="P194" s="78"/>
      <c r="Q194" s="144"/>
      <c r="R194" s="78"/>
      <c r="S194" s="78"/>
      <c r="T194" s="78"/>
      <c r="U194" s="78"/>
      <c r="V194" s="219"/>
      <c r="W194" s="78"/>
      <c r="X194" s="78"/>
      <c r="Y194" s="78"/>
      <c r="Z194" s="78"/>
      <c r="AA194" s="77"/>
      <c r="AB194" s="77"/>
      <c r="AC194" s="78"/>
      <c r="AD194" s="104"/>
      <c r="AE194" s="78"/>
      <c r="AF194" s="104"/>
      <c r="AG194" s="78"/>
      <c r="AH194" s="104"/>
      <c r="AI194" s="78"/>
      <c r="AJ194" s="104"/>
      <c r="AK194" s="78"/>
      <c r="AL194" s="78"/>
      <c r="AM194" s="8"/>
      <c r="AN194" s="78"/>
      <c r="AO194" s="78"/>
      <c r="AP194" s="78"/>
      <c r="AQ194" s="78"/>
      <c r="AR194" s="78"/>
      <c r="AS194" s="78"/>
      <c r="AT194" s="78"/>
      <c r="AU194" s="78"/>
      <c r="AV194" s="78"/>
      <c r="AW194" s="77"/>
      <c r="AX194" s="144"/>
      <c r="AY194" s="144"/>
      <c r="AZ194" s="144"/>
      <c r="BA194" s="54"/>
      <c r="BB194" s="54"/>
    </row>
    <row r="195" spans="1:54" x14ac:dyDescent="0.25">
      <c r="A195" s="3"/>
      <c r="B195" s="77"/>
      <c r="C195" s="77"/>
      <c r="D195" s="77"/>
      <c r="E195" s="77"/>
      <c r="F195" s="77"/>
      <c r="G195" s="77"/>
      <c r="I195" s="78"/>
      <c r="K195" s="78"/>
      <c r="L195" s="77"/>
      <c r="M195" s="78"/>
      <c r="N195" s="78"/>
      <c r="O195" s="78"/>
      <c r="P195" s="78"/>
      <c r="Q195" s="144"/>
      <c r="R195" s="78"/>
      <c r="S195" s="78"/>
      <c r="T195" s="78"/>
      <c r="U195" s="78"/>
      <c r="V195" s="219"/>
      <c r="W195" s="78"/>
      <c r="X195" s="78"/>
      <c r="Y195" s="78"/>
      <c r="Z195" s="78"/>
      <c r="AA195" s="77"/>
      <c r="AB195" s="77"/>
      <c r="AC195" s="78"/>
      <c r="AD195" s="104"/>
      <c r="AE195" s="78"/>
      <c r="AF195" s="104"/>
      <c r="AG195" s="78"/>
      <c r="AH195" s="104"/>
      <c r="AI195" s="78"/>
      <c r="AJ195" s="104"/>
      <c r="AK195" s="78"/>
      <c r="AL195" s="78"/>
      <c r="AM195" s="8"/>
      <c r="AN195" s="78"/>
      <c r="AO195" s="78"/>
      <c r="AP195" s="78"/>
      <c r="AQ195" s="78"/>
      <c r="AR195" s="78"/>
      <c r="AS195" s="78"/>
      <c r="AT195" s="78"/>
      <c r="AU195" s="78"/>
      <c r="AV195" s="78"/>
      <c r="AW195" s="77"/>
      <c r="AX195" s="144"/>
      <c r="AY195" s="144"/>
      <c r="AZ195" s="144"/>
      <c r="BA195" s="54"/>
      <c r="BB195" s="54"/>
    </row>
    <row r="196" spans="1:54" x14ac:dyDescent="0.25">
      <c r="A196" s="3"/>
      <c r="B196" s="77"/>
      <c r="C196" s="77"/>
      <c r="D196" s="77"/>
      <c r="E196" s="77"/>
      <c r="F196" s="77"/>
      <c r="G196" s="77"/>
      <c r="I196" s="78"/>
      <c r="K196" s="78"/>
      <c r="L196" s="77"/>
      <c r="M196" s="78"/>
      <c r="N196" s="78"/>
      <c r="O196" s="78"/>
      <c r="P196" s="78"/>
      <c r="Q196" s="144"/>
      <c r="R196" s="78"/>
      <c r="S196" s="78"/>
      <c r="T196" s="78"/>
      <c r="U196" s="78"/>
      <c r="V196" s="219"/>
      <c r="W196" s="78"/>
      <c r="X196" s="78"/>
      <c r="Y196" s="78"/>
      <c r="Z196" s="78"/>
      <c r="AA196" s="77"/>
      <c r="AB196" s="77"/>
      <c r="AC196" s="78"/>
      <c r="AD196" s="104"/>
      <c r="AE196" s="78"/>
      <c r="AF196" s="104"/>
      <c r="AG196" s="78"/>
      <c r="AH196" s="104"/>
      <c r="AI196" s="78"/>
      <c r="AJ196" s="104"/>
      <c r="AK196" s="78"/>
      <c r="AL196" s="78"/>
      <c r="AM196" s="8"/>
      <c r="AN196" s="78"/>
      <c r="AO196" s="78"/>
      <c r="AP196" s="78"/>
      <c r="AQ196" s="78"/>
      <c r="AR196" s="78"/>
      <c r="AS196" s="78"/>
      <c r="AT196" s="78"/>
      <c r="AU196" s="78"/>
      <c r="AV196" s="78"/>
      <c r="AW196" s="77"/>
      <c r="AX196" s="144"/>
      <c r="AY196" s="144"/>
      <c r="AZ196" s="144"/>
      <c r="BA196" s="54"/>
      <c r="BB196" s="54"/>
    </row>
    <row r="197" spans="1:54" x14ac:dyDescent="0.25">
      <c r="A197" s="3"/>
      <c r="B197" s="77"/>
      <c r="C197" s="77"/>
      <c r="D197" s="77"/>
      <c r="E197" s="77"/>
      <c r="F197" s="77"/>
      <c r="G197" s="77"/>
      <c r="I197" s="78"/>
      <c r="K197" s="78"/>
      <c r="L197" s="77"/>
      <c r="M197" s="78"/>
      <c r="N197" s="78"/>
      <c r="O197" s="78"/>
      <c r="P197" s="78"/>
      <c r="Q197" s="144"/>
      <c r="R197" s="78"/>
      <c r="S197" s="78"/>
      <c r="T197" s="78"/>
      <c r="U197" s="78"/>
      <c r="V197" s="219"/>
      <c r="W197" s="78"/>
      <c r="X197" s="78"/>
      <c r="Y197" s="78"/>
      <c r="Z197" s="78"/>
      <c r="AA197" s="77"/>
      <c r="AB197" s="77"/>
      <c r="AC197" s="78"/>
      <c r="AD197" s="104"/>
      <c r="AE197" s="78"/>
      <c r="AF197" s="104"/>
      <c r="AG197" s="78"/>
      <c r="AH197" s="104"/>
      <c r="AI197" s="78"/>
      <c r="AJ197" s="104"/>
      <c r="AK197" s="78"/>
      <c r="AL197" s="78"/>
      <c r="AM197" s="8"/>
      <c r="AN197" s="78"/>
      <c r="AO197" s="78"/>
      <c r="AP197" s="78"/>
      <c r="AQ197" s="78"/>
      <c r="AR197" s="78"/>
      <c r="AS197" s="78"/>
      <c r="AT197" s="78"/>
      <c r="AU197" s="78"/>
      <c r="AV197" s="78"/>
      <c r="AW197" s="77"/>
      <c r="AX197" s="144"/>
      <c r="AY197" s="144"/>
      <c r="AZ197" s="144"/>
      <c r="BA197" s="54"/>
      <c r="BB197" s="54"/>
    </row>
    <row r="198" spans="1:54" x14ac:dyDescent="0.25">
      <c r="A198" s="3"/>
      <c r="B198" s="77"/>
      <c r="C198" s="77"/>
      <c r="D198" s="77"/>
      <c r="E198" s="77"/>
      <c r="F198" s="77"/>
      <c r="G198" s="77"/>
      <c r="I198" s="78"/>
      <c r="K198" s="78"/>
      <c r="L198" s="77"/>
      <c r="M198" s="78"/>
      <c r="N198" s="78"/>
      <c r="O198" s="78"/>
      <c r="P198" s="78"/>
      <c r="Q198" s="144"/>
      <c r="R198" s="78"/>
      <c r="S198" s="78"/>
      <c r="T198" s="78"/>
      <c r="U198" s="78"/>
      <c r="V198" s="219"/>
      <c r="W198" s="78"/>
      <c r="X198" s="78"/>
      <c r="Y198" s="78"/>
      <c r="Z198" s="78"/>
      <c r="AA198" s="77"/>
      <c r="AB198" s="77"/>
      <c r="AC198" s="78"/>
      <c r="AD198" s="104"/>
      <c r="AE198" s="78"/>
      <c r="AF198" s="104"/>
      <c r="AG198" s="78"/>
      <c r="AH198" s="104"/>
      <c r="AI198" s="78"/>
      <c r="AJ198" s="104"/>
      <c r="AK198" s="78"/>
      <c r="AL198" s="78"/>
      <c r="AM198" s="8"/>
      <c r="AN198" s="78"/>
      <c r="AO198" s="78"/>
      <c r="AP198" s="78"/>
      <c r="AQ198" s="78"/>
      <c r="AR198" s="78"/>
      <c r="AS198" s="78"/>
      <c r="AT198" s="78"/>
      <c r="AU198" s="78"/>
      <c r="AV198" s="78"/>
      <c r="AW198" s="77"/>
      <c r="AX198" s="144"/>
      <c r="AY198" s="144"/>
      <c r="AZ198" s="144"/>
      <c r="BA198" s="54"/>
      <c r="BB198" s="54"/>
    </row>
    <row r="199" spans="1:54" x14ac:dyDescent="0.25">
      <c r="A199" s="3"/>
      <c r="B199" s="77"/>
      <c r="C199" s="77"/>
      <c r="D199" s="77"/>
      <c r="E199" s="77"/>
      <c r="F199" s="77"/>
      <c r="G199" s="77"/>
      <c r="I199" s="78"/>
      <c r="K199" s="78"/>
      <c r="L199" s="77"/>
      <c r="M199" s="78"/>
      <c r="N199" s="78"/>
      <c r="O199" s="78"/>
      <c r="P199" s="78"/>
      <c r="Q199" s="144"/>
      <c r="R199" s="78"/>
      <c r="S199" s="78"/>
      <c r="T199" s="78"/>
      <c r="U199" s="78"/>
      <c r="V199" s="219"/>
      <c r="W199" s="78"/>
      <c r="X199" s="78"/>
      <c r="Y199" s="78"/>
      <c r="Z199" s="78"/>
      <c r="AA199" s="77"/>
      <c r="AB199" s="77"/>
      <c r="AC199" s="78"/>
      <c r="AD199" s="104"/>
      <c r="AE199" s="78"/>
      <c r="AF199" s="104"/>
      <c r="AG199" s="78"/>
      <c r="AH199" s="104"/>
      <c r="AI199" s="78"/>
      <c r="AJ199" s="104"/>
      <c r="AK199" s="78"/>
      <c r="AL199" s="78"/>
      <c r="AM199" s="8"/>
      <c r="AN199" s="78"/>
      <c r="AO199" s="78"/>
      <c r="AP199" s="78"/>
      <c r="AQ199" s="78"/>
      <c r="AR199" s="78"/>
      <c r="AS199" s="78"/>
      <c r="AT199" s="78"/>
      <c r="AU199" s="78"/>
      <c r="AV199" s="78"/>
      <c r="AW199" s="77"/>
      <c r="AX199" s="144"/>
      <c r="AY199" s="144"/>
      <c r="AZ199" s="144"/>
      <c r="BA199" s="54"/>
      <c r="BB199" s="54"/>
    </row>
    <row r="200" spans="1:54" x14ac:dyDescent="0.25">
      <c r="A200" s="3"/>
      <c r="B200" s="77"/>
      <c r="C200" s="77"/>
      <c r="D200" s="77"/>
      <c r="E200" s="77"/>
      <c r="F200" s="77"/>
      <c r="G200" s="77"/>
      <c r="I200" s="78"/>
      <c r="K200" s="78"/>
      <c r="L200" s="77"/>
      <c r="M200" s="78"/>
      <c r="N200" s="78"/>
      <c r="O200" s="78"/>
      <c r="P200" s="78"/>
      <c r="Q200" s="144"/>
      <c r="R200" s="78"/>
      <c r="S200" s="78"/>
      <c r="T200" s="78"/>
      <c r="U200" s="78"/>
      <c r="V200" s="219"/>
      <c r="W200" s="78"/>
      <c r="X200" s="78"/>
      <c r="Y200" s="78"/>
      <c r="Z200" s="78"/>
      <c r="AA200" s="77"/>
      <c r="AB200" s="77"/>
      <c r="AC200" s="78"/>
      <c r="AD200" s="104"/>
      <c r="AE200" s="78"/>
      <c r="AF200" s="104"/>
      <c r="AG200" s="78"/>
      <c r="AH200" s="104"/>
      <c r="AI200" s="78"/>
      <c r="AJ200" s="104"/>
      <c r="AK200" s="78"/>
      <c r="AL200" s="78"/>
      <c r="AM200" s="8"/>
      <c r="AN200" s="78"/>
      <c r="AO200" s="78"/>
      <c r="AP200" s="78"/>
      <c r="AQ200" s="78"/>
      <c r="AR200" s="78"/>
      <c r="AS200" s="78"/>
      <c r="AT200" s="78"/>
      <c r="AU200" s="78"/>
      <c r="AV200" s="78"/>
      <c r="AW200" s="77"/>
      <c r="AX200" s="144"/>
      <c r="AY200" s="144"/>
      <c r="AZ200" s="144"/>
      <c r="BA200" s="54"/>
      <c r="BB200" s="54"/>
    </row>
    <row r="201" spans="1:54" x14ac:dyDescent="0.25">
      <c r="A201" s="3"/>
      <c r="B201" s="77"/>
      <c r="C201" s="77"/>
      <c r="D201" s="77"/>
      <c r="E201" s="77"/>
      <c r="F201" s="77"/>
      <c r="G201" s="77"/>
      <c r="I201" s="78"/>
      <c r="K201" s="78"/>
      <c r="L201" s="77"/>
      <c r="M201" s="78"/>
      <c r="N201" s="78"/>
      <c r="O201" s="78"/>
      <c r="P201" s="78"/>
      <c r="Q201" s="144"/>
      <c r="R201" s="78"/>
      <c r="S201" s="78"/>
      <c r="T201" s="78"/>
      <c r="U201" s="78"/>
      <c r="V201" s="219"/>
      <c r="W201" s="78"/>
      <c r="X201" s="78"/>
      <c r="Y201" s="78"/>
      <c r="Z201" s="78"/>
      <c r="AA201" s="77"/>
      <c r="AB201" s="77"/>
      <c r="AC201" s="78"/>
      <c r="AD201" s="104"/>
      <c r="AE201" s="78"/>
      <c r="AF201" s="104"/>
      <c r="AG201" s="78"/>
      <c r="AH201" s="104"/>
      <c r="AI201" s="78"/>
      <c r="AJ201" s="104"/>
      <c r="AK201" s="78"/>
      <c r="AL201" s="78"/>
      <c r="AM201" s="8"/>
      <c r="AN201" s="78"/>
      <c r="AO201" s="78"/>
      <c r="AP201" s="78"/>
      <c r="AQ201" s="78"/>
      <c r="AR201" s="78"/>
      <c r="AS201" s="78"/>
      <c r="AT201" s="78"/>
      <c r="AU201" s="78"/>
      <c r="AV201" s="78"/>
      <c r="AW201" s="77"/>
      <c r="AX201" s="144"/>
      <c r="AY201" s="144"/>
      <c r="AZ201" s="144"/>
      <c r="BA201" s="54"/>
      <c r="BB201" s="54"/>
    </row>
    <row r="202" spans="1:54" x14ac:dyDescent="0.25">
      <c r="A202" s="3"/>
      <c r="B202" s="77"/>
      <c r="C202" s="77"/>
      <c r="D202" s="77"/>
      <c r="E202" s="77"/>
      <c r="F202" s="77"/>
      <c r="G202" s="77"/>
      <c r="I202" s="78"/>
      <c r="K202" s="78"/>
      <c r="L202" s="77"/>
      <c r="M202" s="78"/>
      <c r="N202" s="78"/>
      <c r="O202" s="78"/>
      <c r="P202" s="78"/>
      <c r="Q202" s="144"/>
      <c r="R202" s="78"/>
      <c r="S202" s="78"/>
      <c r="T202" s="78"/>
      <c r="U202" s="78"/>
      <c r="V202" s="219"/>
      <c r="W202" s="78"/>
      <c r="X202" s="78"/>
      <c r="Y202" s="78"/>
      <c r="Z202" s="78"/>
      <c r="AA202" s="77"/>
      <c r="AB202" s="77"/>
      <c r="AC202" s="78"/>
      <c r="AD202" s="104"/>
      <c r="AE202" s="78"/>
      <c r="AF202" s="104"/>
      <c r="AG202" s="78"/>
      <c r="AH202" s="104"/>
      <c r="AI202" s="78"/>
      <c r="AJ202" s="104"/>
      <c r="AK202" s="78"/>
      <c r="AL202" s="78"/>
      <c r="AM202" s="8"/>
      <c r="AN202" s="78"/>
      <c r="AO202" s="78"/>
      <c r="AP202" s="78"/>
      <c r="AQ202" s="78"/>
      <c r="AR202" s="78"/>
      <c r="AS202" s="78"/>
      <c r="AT202" s="78"/>
      <c r="AU202" s="78"/>
      <c r="AV202" s="78"/>
      <c r="AW202" s="77"/>
      <c r="AX202" s="144"/>
      <c r="AY202" s="144"/>
      <c r="AZ202" s="144"/>
      <c r="BA202" s="54"/>
      <c r="BB202" s="54"/>
    </row>
    <row r="203" spans="1:54" x14ac:dyDescent="0.25">
      <c r="A203" s="3"/>
      <c r="B203" s="77"/>
      <c r="C203" s="77"/>
      <c r="D203" s="77"/>
      <c r="E203" s="77"/>
      <c r="F203" s="77"/>
      <c r="G203" s="77"/>
      <c r="I203" s="78"/>
      <c r="K203" s="78"/>
      <c r="L203" s="77"/>
      <c r="M203" s="78"/>
      <c r="N203" s="78"/>
      <c r="O203" s="78"/>
      <c r="P203" s="78"/>
      <c r="Q203" s="144"/>
      <c r="R203" s="78"/>
      <c r="S203" s="78"/>
      <c r="T203" s="78"/>
      <c r="U203" s="78"/>
      <c r="V203" s="219"/>
      <c r="W203" s="78"/>
      <c r="X203" s="78"/>
      <c r="Y203" s="78"/>
      <c r="Z203" s="78"/>
      <c r="AA203" s="77"/>
      <c r="AB203" s="77"/>
      <c r="AC203" s="78"/>
      <c r="AD203" s="104"/>
      <c r="AE203" s="78"/>
      <c r="AF203" s="104"/>
      <c r="AG203" s="78"/>
      <c r="AH203" s="104"/>
      <c r="AI203" s="78"/>
      <c r="AJ203" s="104"/>
      <c r="AK203" s="78"/>
      <c r="AL203" s="78"/>
      <c r="AM203" s="8"/>
      <c r="AN203" s="78"/>
      <c r="AO203" s="78"/>
      <c r="AP203" s="78"/>
      <c r="AQ203" s="78"/>
      <c r="AR203" s="78"/>
      <c r="AS203" s="78"/>
      <c r="AT203" s="78"/>
      <c r="AU203" s="78"/>
      <c r="AV203" s="78"/>
      <c r="AW203" s="77"/>
      <c r="AX203" s="144"/>
      <c r="AY203" s="144"/>
      <c r="AZ203" s="144"/>
      <c r="BA203" s="54"/>
      <c r="BB203" s="54"/>
    </row>
    <row r="204" spans="1:54" x14ac:dyDescent="0.25">
      <c r="A204" s="3"/>
      <c r="B204" s="77"/>
      <c r="C204" s="77"/>
      <c r="D204" s="77"/>
      <c r="E204" s="77"/>
      <c r="F204" s="77"/>
      <c r="G204" s="77"/>
      <c r="I204" s="78"/>
      <c r="K204" s="78"/>
      <c r="L204" s="77"/>
      <c r="M204" s="78"/>
      <c r="N204" s="78"/>
      <c r="O204" s="78"/>
      <c r="P204" s="78"/>
      <c r="Q204" s="144"/>
      <c r="R204" s="78"/>
      <c r="S204" s="78"/>
      <c r="T204" s="78"/>
      <c r="U204" s="78"/>
      <c r="V204" s="219"/>
      <c r="W204" s="78"/>
      <c r="X204" s="78"/>
      <c r="Y204" s="78"/>
      <c r="Z204" s="78"/>
      <c r="AA204" s="77"/>
      <c r="AB204" s="77"/>
      <c r="AC204" s="78"/>
      <c r="AD204" s="104"/>
      <c r="AE204" s="78"/>
      <c r="AF204" s="104"/>
      <c r="AG204" s="78"/>
      <c r="AH204" s="104"/>
      <c r="AI204" s="78"/>
      <c r="AJ204" s="104"/>
      <c r="AK204" s="78"/>
      <c r="AL204" s="78"/>
      <c r="AM204" s="8"/>
      <c r="AN204" s="78"/>
      <c r="AO204" s="78"/>
      <c r="AP204" s="78"/>
      <c r="AQ204" s="78"/>
      <c r="AR204" s="78"/>
      <c r="AS204" s="78"/>
      <c r="AT204" s="78"/>
      <c r="AU204" s="78"/>
      <c r="AV204" s="78"/>
      <c r="AW204" s="77"/>
      <c r="AX204" s="144"/>
      <c r="AY204" s="144"/>
      <c r="AZ204" s="144"/>
      <c r="BA204" s="54"/>
      <c r="BB204" s="54"/>
    </row>
    <row r="205" spans="1:54" x14ac:dyDescent="0.25">
      <c r="A205" s="3"/>
      <c r="B205" s="77"/>
      <c r="C205" s="77"/>
      <c r="D205" s="77"/>
      <c r="E205" s="77"/>
      <c r="F205" s="77"/>
      <c r="G205" s="77"/>
      <c r="I205" s="78"/>
      <c r="K205" s="78"/>
      <c r="L205" s="77"/>
      <c r="M205" s="78"/>
      <c r="N205" s="78"/>
      <c r="O205" s="78"/>
      <c r="P205" s="78"/>
      <c r="Q205" s="144"/>
      <c r="R205" s="78"/>
      <c r="S205" s="78"/>
      <c r="T205" s="78"/>
      <c r="U205" s="78"/>
      <c r="V205" s="219"/>
      <c r="W205" s="78"/>
      <c r="X205" s="78"/>
      <c r="Y205" s="78"/>
      <c r="Z205" s="78"/>
      <c r="AA205" s="77"/>
      <c r="AB205" s="77"/>
      <c r="AC205" s="78"/>
      <c r="AD205" s="104"/>
      <c r="AE205" s="78"/>
      <c r="AF205" s="104"/>
      <c r="AG205" s="78"/>
      <c r="AH205" s="104"/>
      <c r="AI205" s="78"/>
      <c r="AJ205" s="104"/>
      <c r="AK205" s="78"/>
      <c r="AL205" s="78"/>
      <c r="AM205" s="8"/>
      <c r="AN205" s="78"/>
      <c r="AO205" s="78"/>
      <c r="AP205" s="78"/>
      <c r="AQ205" s="78"/>
      <c r="AR205" s="78"/>
      <c r="AS205" s="78"/>
      <c r="AT205" s="78"/>
      <c r="AU205" s="78"/>
      <c r="AV205" s="78"/>
      <c r="AW205" s="77"/>
      <c r="AX205" s="144"/>
      <c r="AY205" s="144"/>
      <c r="AZ205" s="144"/>
      <c r="BA205" s="54"/>
      <c r="BB205" s="54"/>
    </row>
    <row r="206" spans="1:54" x14ac:dyDescent="0.25">
      <c r="A206" s="3"/>
      <c r="B206" s="77"/>
      <c r="C206" s="77"/>
      <c r="D206" s="77"/>
      <c r="E206" s="77"/>
      <c r="F206" s="77"/>
      <c r="G206" s="77"/>
      <c r="I206" s="78"/>
      <c r="K206" s="78"/>
      <c r="L206" s="77"/>
      <c r="M206" s="78"/>
      <c r="N206" s="78"/>
      <c r="O206" s="78"/>
      <c r="P206" s="78"/>
      <c r="Q206" s="144"/>
      <c r="R206" s="78"/>
      <c r="S206" s="78"/>
      <c r="T206" s="78"/>
      <c r="U206" s="78"/>
      <c r="V206" s="219"/>
      <c r="W206" s="78"/>
      <c r="X206" s="78"/>
      <c r="Y206" s="78"/>
      <c r="Z206" s="78"/>
      <c r="AA206" s="77"/>
      <c r="AB206" s="77"/>
      <c r="AC206" s="78"/>
      <c r="AD206" s="104"/>
      <c r="AE206" s="78"/>
      <c r="AF206" s="104"/>
      <c r="AG206" s="78"/>
      <c r="AH206" s="104"/>
      <c r="AI206" s="78"/>
      <c r="AJ206" s="104"/>
      <c r="AK206" s="78"/>
      <c r="AL206" s="78"/>
      <c r="AM206" s="8"/>
      <c r="AN206" s="78"/>
      <c r="AO206" s="78"/>
      <c r="AP206" s="78"/>
      <c r="AQ206" s="78"/>
      <c r="AR206" s="78"/>
      <c r="AS206" s="78"/>
      <c r="AT206" s="78"/>
      <c r="AU206" s="78"/>
      <c r="AV206" s="78"/>
      <c r="AW206" s="77"/>
      <c r="AX206" s="144"/>
      <c r="AY206" s="144"/>
      <c r="AZ206" s="144"/>
      <c r="BA206" s="54"/>
      <c r="BB206" s="54"/>
    </row>
    <row r="207" spans="1:54" x14ac:dyDescent="0.25">
      <c r="A207" s="3"/>
      <c r="B207" s="77"/>
      <c r="C207" s="77"/>
      <c r="D207" s="77"/>
      <c r="E207" s="77"/>
      <c r="F207" s="77"/>
      <c r="G207" s="77"/>
      <c r="I207" s="78"/>
      <c r="K207" s="78"/>
      <c r="L207" s="77"/>
      <c r="M207" s="78"/>
      <c r="N207" s="78"/>
      <c r="O207" s="78"/>
      <c r="P207" s="78"/>
      <c r="Q207" s="144"/>
      <c r="R207" s="78"/>
      <c r="S207" s="78"/>
      <c r="T207" s="78"/>
      <c r="U207" s="78"/>
      <c r="V207" s="219"/>
      <c r="W207" s="78"/>
      <c r="X207" s="78"/>
      <c r="Y207" s="78"/>
      <c r="Z207" s="78"/>
      <c r="AA207" s="77"/>
      <c r="AB207" s="77"/>
      <c r="AC207" s="78"/>
      <c r="AD207" s="104"/>
      <c r="AE207" s="78"/>
      <c r="AF207" s="104"/>
      <c r="AG207" s="78"/>
      <c r="AH207" s="104"/>
      <c r="AI207" s="78"/>
      <c r="AJ207" s="104"/>
      <c r="AK207" s="78"/>
      <c r="AL207" s="78"/>
      <c r="AM207" s="8"/>
      <c r="AN207" s="78"/>
      <c r="AO207" s="78"/>
      <c r="AP207" s="78"/>
      <c r="AQ207" s="78"/>
      <c r="AR207" s="78"/>
      <c r="AS207" s="78"/>
      <c r="AT207" s="78"/>
      <c r="AU207" s="78"/>
      <c r="AV207" s="78"/>
      <c r="AW207" s="77"/>
      <c r="AX207" s="144"/>
      <c r="AY207" s="144"/>
      <c r="AZ207" s="144"/>
      <c r="BA207" s="54"/>
      <c r="BB207" s="54"/>
    </row>
    <row r="208" spans="1:54" x14ac:dyDescent="0.25">
      <c r="A208" s="3"/>
      <c r="B208" s="77"/>
      <c r="C208" s="77"/>
      <c r="D208" s="77"/>
      <c r="E208" s="77"/>
      <c r="F208" s="77"/>
      <c r="G208" s="77"/>
      <c r="I208" s="78"/>
      <c r="K208" s="78"/>
      <c r="L208" s="77"/>
      <c r="M208" s="78"/>
      <c r="N208" s="78"/>
      <c r="O208" s="78"/>
      <c r="P208" s="78"/>
      <c r="Q208" s="144"/>
      <c r="R208" s="78"/>
      <c r="S208" s="78"/>
      <c r="T208" s="78"/>
      <c r="U208" s="78"/>
      <c r="V208" s="219"/>
      <c r="W208" s="78"/>
      <c r="X208" s="78"/>
      <c r="Y208" s="78"/>
      <c r="Z208" s="78"/>
      <c r="AA208" s="77"/>
      <c r="AB208" s="77"/>
      <c r="AC208" s="78"/>
      <c r="AD208" s="104"/>
      <c r="AE208" s="78"/>
      <c r="AF208" s="104"/>
      <c r="AG208" s="78"/>
      <c r="AH208" s="104"/>
      <c r="AI208" s="78"/>
      <c r="AJ208" s="104"/>
      <c r="AK208" s="78"/>
      <c r="AL208" s="78"/>
      <c r="AM208" s="8"/>
      <c r="AN208" s="78"/>
      <c r="AO208" s="78"/>
      <c r="AP208" s="78"/>
      <c r="AQ208" s="78"/>
      <c r="AR208" s="78"/>
      <c r="AS208" s="78"/>
      <c r="AT208" s="78"/>
      <c r="AU208" s="78"/>
      <c r="AV208" s="78"/>
      <c r="AW208" s="77"/>
      <c r="AX208" s="144"/>
      <c r="AY208" s="144"/>
      <c r="AZ208" s="144"/>
      <c r="BA208" s="54"/>
      <c r="BB208" s="54"/>
    </row>
    <row r="209" spans="1:54" x14ac:dyDescent="0.25">
      <c r="A209" s="3"/>
      <c r="B209" s="77"/>
      <c r="C209" s="77"/>
      <c r="D209" s="77"/>
      <c r="E209" s="77"/>
      <c r="F209" s="77"/>
      <c r="G209" s="77"/>
      <c r="I209" s="78"/>
      <c r="K209" s="78"/>
      <c r="L209" s="77"/>
      <c r="M209" s="78"/>
      <c r="N209" s="78"/>
      <c r="O209" s="78"/>
      <c r="P209" s="78"/>
      <c r="Q209" s="144"/>
      <c r="R209" s="78"/>
      <c r="S209" s="78"/>
      <c r="T209" s="78"/>
      <c r="U209" s="78"/>
      <c r="V209" s="219"/>
      <c r="W209" s="78"/>
      <c r="X209" s="78"/>
      <c r="Y209" s="78"/>
      <c r="Z209" s="78"/>
      <c r="AA209" s="77"/>
      <c r="AB209" s="77"/>
      <c r="AC209" s="78"/>
      <c r="AD209" s="104"/>
      <c r="AE209" s="78"/>
      <c r="AF209" s="104"/>
      <c r="AG209" s="78"/>
      <c r="AH209" s="104"/>
      <c r="AI209" s="78"/>
      <c r="AJ209" s="104"/>
      <c r="AK209" s="78"/>
      <c r="AL209" s="78"/>
      <c r="AM209" s="8"/>
      <c r="AN209" s="78"/>
      <c r="AO209" s="78"/>
      <c r="AP209" s="78"/>
      <c r="AQ209" s="78"/>
      <c r="AR209" s="78"/>
      <c r="AS209" s="78"/>
      <c r="AT209" s="78"/>
      <c r="AU209" s="78"/>
      <c r="AV209" s="78"/>
      <c r="AW209" s="77"/>
      <c r="AX209" s="144"/>
      <c r="AY209" s="144"/>
      <c r="AZ209" s="144"/>
      <c r="BA209" s="54"/>
      <c r="BB209" s="54"/>
    </row>
    <row r="210" spans="1:54" x14ac:dyDescent="0.25">
      <c r="A210" s="3"/>
      <c r="B210" s="77"/>
      <c r="C210" s="77"/>
      <c r="D210" s="77"/>
      <c r="E210" s="77"/>
      <c r="F210" s="77"/>
      <c r="G210" s="77"/>
      <c r="I210" s="78"/>
      <c r="K210" s="78"/>
      <c r="L210" s="77"/>
      <c r="M210" s="78"/>
      <c r="N210" s="78"/>
      <c r="O210" s="78"/>
      <c r="P210" s="78"/>
      <c r="Q210" s="144"/>
      <c r="R210" s="78"/>
      <c r="S210" s="78"/>
      <c r="T210" s="78"/>
      <c r="U210" s="78"/>
      <c r="V210" s="219"/>
      <c r="W210" s="78"/>
      <c r="X210" s="78"/>
      <c r="Y210" s="78"/>
      <c r="Z210" s="78"/>
      <c r="AA210" s="77"/>
      <c r="AB210" s="77"/>
      <c r="AC210" s="78"/>
      <c r="AD210" s="104"/>
      <c r="AE210" s="78"/>
      <c r="AF210" s="104"/>
      <c r="AG210" s="78"/>
      <c r="AH210" s="104"/>
      <c r="AI210" s="78"/>
      <c r="AJ210" s="104"/>
      <c r="AK210" s="78"/>
      <c r="AL210" s="78"/>
      <c r="AM210" s="8"/>
      <c r="AN210" s="78"/>
      <c r="AO210" s="78"/>
      <c r="AP210" s="78"/>
      <c r="AQ210" s="78"/>
      <c r="AR210" s="78"/>
      <c r="AS210" s="78"/>
      <c r="AT210" s="78"/>
      <c r="AU210" s="78"/>
      <c r="AV210" s="78"/>
      <c r="AW210" s="77"/>
      <c r="AX210" s="144"/>
      <c r="AY210" s="144"/>
      <c r="AZ210" s="144"/>
      <c r="BA210" s="54"/>
      <c r="BB210" s="54"/>
    </row>
    <row r="211" spans="1:54" x14ac:dyDescent="0.25">
      <c r="A211" s="3"/>
      <c r="B211" s="77"/>
      <c r="C211" s="77"/>
      <c r="D211" s="77"/>
      <c r="E211" s="77"/>
      <c r="F211" s="77"/>
      <c r="G211" s="77"/>
      <c r="I211" s="78"/>
      <c r="K211" s="78"/>
      <c r="L211" s="77"/>
      <c r="M211" s="78"/>
      <c r="N211" s="78"/>
      <c r="O211" s="78"/>
      <c r="P211" s="78"/>
      <c r="Q211" s="144"/>
      <c r="R211" s="78"/>
      <c r="S211" s="78"/>
      <c r="T211" s="78"/>
      <c r="U211" s="78"/>
      <c r="V211" s="219"/>
      <c r="W211" s="78"/>
      <c r="X211" s="78"/>
      <c r="Y211" s="78"/>
      <c r="Z211" s="78"/>
      <c r="AA211" s="77"/>
      <c r="AB211" s="77"/>
      <c r="AC211" s="78"/>
      <c r="AD211" s="104"/>
      <c r="AE211" s="78"/>
      <c r="AF211" s="104"/>
      <c r="AG211" s="78"/>
      <c r="AH211" s="104"/>
      <c r="AI211" s="78"/>
      <c r="AJ211" s="104"/>
      <c r="AK211" s="78"/>
      <c r="AL211" s="78"/>
      <c r="AM211" s="8"/>
      <c r="AN211" s="78"/>
      <c r="AO211" s="78"/>
      <c r="AP211" s="78"/>
      <c r="AQ211" s="78"/>
      <c r="AR211" s="78"/>
      <c r="AS211" s="78"/>
      <c r="AT211" s="78"/>
      <c r="AU211" s="78"/>
      <c r="AV211" s="78"/>
      <c r="AW211" s="77"/>
      <c r="AX211" s="144"/>
      <c r="AY211" s="144"/>
      <c r="AZ211" s="144"/>
      <c r="BA211" s="54"/>
      <c r="BB211" s="54"/>
    </row>
    <row r="212" spans="1:54" x14ac:dyDescent="0.25">
      <c r="A212" s="3"/>
      <c r="B212" s="77"/>
      <c r="C212" s="77"/>
      <c r="D212" s="77"/>
      <c r="E212" s="77"/>
      <c r="F212" s="77"/>
      <c r="G212" s="77"/>
      <c r="I212" s="78"/>
      <c r="K212" s="78"/>
      <c r="L212" s="77"/>
      <c r="M212" s="78"/>
      <c r="N212" s="78"/>
      <c r="O212" s="78"/>
      <c r="P212" s="78"/>
      <c r="Q212" s="144"/>
      <c r="R212" s="78"/>
      <c r="S212" s="78"/>
      <c r="T212" s="78"/>
      <c r="U212" s="78"/>
      <c r="V212" s="219"/>
      <c r="W212" s="78"/>
      <c r="X212" s="78"/>
      <c r="Y212" s="78"/>
      <c r="Z212" s="78"/>
      <c r="AA212" s="77"/>
      <c r="AB212" s="77"/>
      <c r="AC212" s="78"/>
      <c r="AD212" s="104"/>
      <c r="AE212" s="78"/>
      <c r="AF212" s="104"/>
      <c r="AG212" s="78"/>
      <c r="AH212" s="104"/>
      <c r="AI212" s="78"/>
      <c r="AJ212" s="104"/>
      <c r="AK212" s="78"/>
      <c r="AL212" s="78"/>
      <c r="AM212" s="8"/>
      <c r="AN212" s="78"/>
      <c r="AO212" s="78"/>
      <c r="AP212" s="78"/>
      <c r="AQ212" s="78"/>
      <c r="AR212" s="78"/>
      <c r="AS212" s="78"/>
      <c r="AT212" s="78"/>
      <c r="AU212" s="78"/>
      <c r="AV212" s="78"/>
      <c r="AW212" s="77"/>
      <c r="AX212" s="144"/>
      <c r="AY212" s="144"/>
      <c r="AZ212" s="144"/>
      <c r="BA212" s="54"/>
      <c r="BB212" s="54"/>
    </row>
    <row r="213" spans="1:54" x14ac:dyDescent="0.25">
      <c r="A213" s="3"/>
      <c r="B213" s="77"/>
      <c r="C213" s="77"/>
      <c r="D213" s="77"/>
      <c r="E213" s="77"/>
      <c r="F213" s="77"/>
      <c r="G213" s="77"/>
      <c r="I213" s="78"/>
      <c r="K213" s="78"/>
      <c r="L213" s="77"/>
      <c r="M213" s="78"/>
      <c r="N213" s="78"/>
      <c r="O213" s="78"/>
      <c r="P213" s="78"/>
      <c r="Q213" s="144"/>
      <c r="R213" s="78"/>
      <c r="S213" s="78"/>
      <c r="T213" s="78"/>
      <c r="U213" s="78"/>
      <c r="V213" s="219"/>
      <c r="W213" s="78"/>
      <c r="X213" s="78"/>
      <c r="Y213" s="78"/>
      <c r="Z213" s="78"/>
      <c r="AA213" s="77"/>
      <c r="AB213" s="77"/>
      <c r="AC213" s="78"/>
      <c r="AD213" s="104"/>
      <c r="AE213" s="78"/>
      <c r="AF213" s="104"/>
      <c r="AG213" s="78"/>
      <c r="AH213" s="104"/>
      <c r="AI213" s="78"/>
      <c r="AJ213" s="104"/>
      <c r="AK213" s="78"/>
      <c r="AL213" s="78"/>
      <c r="AM213" s="8"/>
      <c r="AN213" s="78"/>
      <c r="AO213" s="78"/>
      <c r="AP213" s="78"/>
      <c r="AQ213" s="78"/>
      <c r="AR213" s="78"/>
      <c r="AS213" s="78"/>
      <c r="AT213" s="78"/>
      <c r="AU213" s="78"/>
      <c r="AV213" s="78"/>
      <c r="AW213" s="77"/>
      <c r="AX213" s="144"/>
      <c r="AY213" s="144"/>
      <c r="AZ213" s="144"/>
      <c r="BA213" s="54"/>
      <c r="BB213" s="54"/>
    </row>
    <row r="214" spans="1:54" x14ac:dyDescent="0.25">
      <c r="A214" s="3"/>
      <c r="B214" s="77"/>
      <c r="C214" s="77"/>
      <c r="D214" s="77"/>
      <c r="E214" s="77"/>
      <c r="F214" s="77"/>
      <c r="G214" s="77"/>
      <c r="I214" s="78"/>
      <c r="K214" s="78"/>
      <c r="L214" s="77"/>
      <c r="M214" s="78"/>
      <c r="N214" s="78"/>
      <c r="O214" s="78"/>
      <c r="P214" s="78"/>
      <c r="Q214" s="144"/>
      <c r="R214" s="78"/>
      <c r="S214" s="78"/>
      <c r="T214" s="78"/>
      <c r="U214" s="78"/>
      <c r="V214" s="219"/>
      <c r="W214" s="78"/>
      <c r="X214" s="78"/>
      <c r="Y214" s="78"/>
      <c r="Z214" s="78"/>
      <c r="AA214" s="77"/>
      <c r="AB214" s="77"/>
      <c r="AC214" s="78"/>
      <c r="AD214" s="104"/>
      <c r="AE214" s="78"/>
      <c r="AF214" s="104"/>
      <c r="AG214" s="78"/>
      <c r="AH214" s="104"/>
      <c r="AI214" s="78"/>
      <c r="AJ214" s="104"/>
      <c r="AK214" s="78"/>
      <c r="AL214" s="78"/>
      <c r="AM214" s="8"/>
      <c r="AN214" s="78"/>
      <c r="AO214" s="78"/>
      <c r="AP214" s="78"/>
      <c r="AQ214" s="78"/>
      <c r="AR214" s="78"/>
      <c r="AS214" s="78"/>
      <c r="AT214" s="78"/>
      <c r="AU214" s="78"/>
      <c r="AV214" s="78"/>
      <c r="AW214" s="77"/>
      <c r="AX214" s="144"/>
      <c r="AY214" s="144"/>
      <c r="AZ214" s="144"/>
      <c r="BA214" s="54"/>
      <c r="BB214" s="54"/>
    </row>
    <row r="215" spans="1:54" x14ac:dyDescent="0.25">
      <c r="A215" s="3"/>
      <c r="B215" s="77"/>
      <c r="C215" s="77"/>
      <c r="D215" s="77"/>
      <c r="E215" s="77"/>
      <c r="F215" s="77"/>
      <c r="G215" s="77"/>
      <c r="I215" s="78"/>
      <c r="K215" s="78"/>
      <c r="L215" s="77"/>
      <c r="M215" s="78"/>
      <c r="N215" s="78"/>
      <c r="O215" s="78"/>
      <c r="P215" s="78"/>
      <c r="Q215" s="144"/>
      <c r="R215" s="78"/>
      <c r="S215" s="78"/>
      <c r="T215" s="78"/>
      <c r="U215" s="78"/>
      <c r="V215" s="219"/>
      <c r="W215" s="78"/>
      <c r="X215" s="78"/>
      <c r="Y215" s="78"/>
      <c r="Z215" s="78"/>
      <c r="AA215" s="77"/>
      <c r="AB215" s="77"/>
      <c r="AC215" s="78"/>
      <c r="AD215" s="104"/>
      <c r="AE215" s="78"/>
      <c r="AF215" s="104"/>
      <c r="AG215" s="78"/>
      <c r="AH215" s="104"/>
      <c r="AI215" s="78"/>
      <c r="AJ215" s="104"/>
      <c r="AK215" s="78"/>
      <c r="AL215" s="78"/>
      <c r="AM215" s="8"/>
      <c r="AN215" s="78"/>
      <c r="AO215" s="78"/>
      <c r="AP215" s="78"/>
      <c r="AQ215" s="78"/>
      <c r="AR215" s="78"/>
      <c r="AS215" s="78"/>
      <c r="AT215" s="78"/>
      <c r="AU215" s="78"/>
      <c r="AV215" s="78"/>
      <c r="AW215" s="77"/>
      <c r="AX215" s="144"/>
      <c r="AY215" s="144"/>
      <c r="AZ215" s="144"/>
      <c r="BA215" s="54"/>
      <c r="BB215" s="54"/>
    </row>
    <row r="216" spans="1:54" x14ac:dyDescent="0.25">
      <c r="A216" s="3"/>
      <c r="B216" s="77"/>
      <c r="C216" s="77"/>
      <c r="D216" s="77"/>
      <c r="E216" s="77"/>
      <c r="F216" s="77"/>
      <c r="G216" s="77"/>
      <c r="I216" s="78"/>
      <c r="K216" s="78"/>
      <c r="L216" s="77"/>
      <c r="M216" s="78"/>
      <c r="N216" s="78"/>
      <c r="O216" s="78"/>
      <c r="P216" s="78"/>
      <c r="Q216" s="144"/>
      <c r="R216" s="78"/>
      <c r="S216" s="78"/>
      <c r="T216" s="78"/>
      <c r="U216" s="78"/>
      <c r="V216" s="219"/>
      <c r="W216" s="78"/>
      <c r="X216" s="78"/>
      <c r="Y216" s="78"/>
      <c r="Z216" s="78"/>
      <c r="AA216" s="77"/>
      <c r="AB216" s="77"/>
      <c r="AC216" s="78"/>
      <c r="AD216" s="104"/>
      <c r="AE216" s="78"/>
      <c r="AF216" s="104"/>
      <c r="AG216" s="78"/>
      <c r="AH216" s="104"/>
      <c r="AI216" s="78"/>
      <c r="AJ216" s="104"/>
      <c r="AK216" s="78"/>
      <c r="AL216" s="78"/>
      <c r="AM216" s="8"/>
      <c r="AN216" s="78"/>
      <c r="AO216" s="78"/>
      <c r="AP216" s="78"/>
      <c r="AQ216" s="78"/>
      <c r="AR216" s="78"/>
      <c r="AS216" s="78"/>
      <c r="AT216" s="78"/>
      <c r="AU216" s="78"/>
      <c r="AV216" s="78"/>
      <c r="AW216" s="77"/>
      <c r="AX216" s="144"/>
      <c r="AY216" s="144"/>
      <c r="AZ216" s="144"/>
      <c r="BA216" s="54"/>
      <c r="BB216" s="54"/>
    </row>
    <row r="217" spans="1:54" x14ac:dyDescent="0.25">
      <c r="A217" s="3"/>
      <c r="B217" s="77"/>
      <c r="C217" s="77"/>
      <c r="D217" s="77"/>
      <c r="E217" s="77"/>
      <c r="F217" s="77"/>
      <c r="G217" s="77"/>
      <c r="I217" s="78"/>
      <c r="K217" s="78"/>
      <c r="L217" s="77"/>
      <c r="M217" s="78"/>
      <c r="N217" s="78"/>
      <c r="O217" s="78"/>
      <c r="P217" s="78"/>
      <c r="Q217" s="144"/>
      <c r="R217" s="78"/>
      <c r="S217" s="78"/>
      <c r="T217" s="78"/>
      <c r="U217" s="78"/>
      <c r="V217" s="219"/>
      <c r="W217" s="78"/>
      <c r="X217" s="78"/>
      <c r="Y217" s="78"/>
      <c r="Z217" s="78"/>
      <c r="AA217" s="77"/>
      <c r="AB217" s="77"/>
      <c r="AC217" s="78"/>
      <c r="AD217" s="104"/>
      <c r="AE217" s="78"/>
      <c r="AF217" s="104"/>
      <c r="AG217" s="78"/>
      <c r="AH217" s="104"/>
      <c r="AI217" s="78"/>
      <c r="AJ217" s="104"/>
      <c r="AK217" s="78"/>
      <c r="AL217" s="78"/>
      <c r="AM217" s="8"/>
      <c r="AN217" s="78"/>
      <c r="AO217" s="78"/>
      <c r="AP217" s="78"/>
      <c r="AQ217" s="78"/>
      <c r="AR217" s="78"/>
      <c r="AS217" s="78"/>
      <c r="AT217" s="78"/>
      <c r="AU217" s="78"/>
      <c r="AV217" s="78"/>
      <c r="AW217" s="77"/>
      <c r="AX217" s="144"/>
      <c r="AY217" s="144"/>
      <c r="AZ217" s="144"/>
      <c r="BA217" s="54"/>
      <c r="BB217" s="54"/>
    </row>
    <row r="218" spans="1:54" x14ac:dyDescent="0.25">
      <c r="A218" s="3"/>
      <c r="B218" s="77"/>
      <c r="C218" s="77"/>
      <c r="D218" s="77"/>
      <c r="E218" s="77"/>
      <c r="F218" s="77"/>
      <c r="G218" s="77"/>
      <c r="I218" s="78"/>
      <c r="K218" s="78"/>
      <c r="L218" s="77"/>
      <c r="M218" s="78"/>
      <c r="N218" s="78"/>
      <c r="O218" s="78"/>
      <c r="P218" s="78"/>
      <c r="Q218" s="144"/>
      <c r="R218" s="78"/>
      <c r="S218" s="78"/>
      <c r="T218" s="78"/>
      <c r="U218" s="78"/>
      <c r="V218" s="219"/>
      <c r="W218" s="78"/>
      <c r="X218" s="78"/>
      <c r="Y218" s="78"/>
      <c r="Z218" s="78"/>
      <c r="AA218" s="77"/>
      <c r="AB218" s="77"/>
      <c r="AC218" s="78"/>
      <c r="AD218" s="104"/>
      <c r="AE218" s="78"/>
      <c r="AF218" s="104"/>
      <c r="AG218" s="78"/>
      <c r="AH218" s="104"/>
      <c r="AI218" s="78"/>
      <c r="AJ218" s="104"/>
      <c r="AK218" s="78"/>
      <c r="AL218" s="78"/>
      <c r="AM218" s="8"/>
      <c r="AN218" s="78"/>
      <c r="AO218" s="78"/>
      <c r="AP218" s="78"/>
      <c r="AQ218" s="78"/>
      <c r="AR218" s="78"/>
      <c r="AS218" s="78"/>
      <c r="AT218" s="78"/>
      <c r="AU218" s="78"/>
      <c r="AV218" s="78"/>
      <c r="AW218" s="77"/>
      <c r="AX218" s="144"/>
      <c r="AY218" s="144"/>
      <c r="AZ218" s="144"/>
      <c r="BA218" s="54"/>
      <c r="BB218" s="54"/>
    </row>
    <row r="219" spans="1:54" x14ac:dyDescent="0.25">
      <c r="A219" s="3"/>
      <c r="B219" s="77"/>
      <c r="C219" s="77"/>
      <c r="D219" s="77"/>
      <c r="E219" s="77"/>
      <c r="F219" s="77"/>
      <c r="G219" s="77"/>
      <c r="I219" s="78"/>
      <c r="K219" s="78"/>
      <c r="L219" s="77"/>
      <c r="M219" s="78"/>
      <c r="N219" s="78"/>
      <c r="O219" s="78"/>
      <c r="P219" s="78"/>
      <c r="Q219" s="144"/>
      <c r="R219" s="78"/>
      <c r="S219" s="78"/>
      <c r="T219" s="78"/>
      <c r="U219" s="78"/>
      <c r="V219" s="219"/>
      <c r="W219" s="78"/>
      <c r="X219" s="78"/>
      <c r="Y219" s="78"/>
      <c r="Z219" s="78"/>
      <c r="AA219" s="77"/>
      <c r="AB219" s="77"/>
      <c r="AC219" s="78"/>
      <c r="AD219" s="104"/>
      <c r="AE219" s="78"/>
      <c r="AF219" s="104"/>
      <c r="AG219" s="78"/>
      <c r="AH219" s="104"/>
      <c r="AI219" s="78"/>
      <c r="AJ219" s="104"/>
      <c r="AK219" s="78"/>
      <c r="AL219" s="78"/>
      <c r="AM219" s="8"/>
      <c r="AN219" s="78"/>
      <c r="AO219" s="78"/>
      <c r="AP219" s="78"/>
      <c r="AQ219" s="78"/>
      <c r="AR219" s="78"/>
      <c r="AS219" s="78"/>
      <c r="AT219" s="78"/>
      <c r="AU219" s="78"/>
      <c r="AV219" s="78"/>
      <c r="AW219" s="77"/>
      <c r="AX219" s="144"/>
      <c r="AY219" s="144"/>
      <c r="AZ219" s="144"/>
      <c r="BA219" s="54"/>
      <c r="BB219" s="54"/>
    </row>
    <row r="220" spans="1:54" x14ac:dyDescent="0.25">
      <c r="A220" s="3"/>
      <c r="B220" s="77"/>
      <c r="C220" s="77"/>
      <c r="D220" s="77"/>
      <c r="E220" s="77"/>
      <c r="F220" s="77"/>
      <c r="G220" s="77"/>
      <c r="I220" s="78"/>
      <c r="K220" s="78"/>
      <c r="L220" s="77"/>
      <c r="M220" s="78"/>
      <c r="N220" s="78"/>
      <c r="O220" s="78"/>
      <c r="P220" s="78"/>
      <c r="Q220" s="144"/>
      <c r="R220" s="78"/>
      <c r="S220" s="78"/>
      <c r="T220" s="78"/>
      <c r="U220" s="78"/>
      <c r="V220" s="219"/>
      <c r="W220" s="78"/>
      <c r="X220" s="78"/>
      <c r="Y220" s="78"/>
      <c r="Z220" s="78"/>
      <c r="AA220" s="77"/>
      <c r="AB220" s="77"/>
      <c r="AC220" s="78"/>
      <c r="AD220" s="104"/>
      <c r="AE220" s="78"/>
      <c r="AF220" s="104"/>
      <c r="AG220" s="78"/>
      <c r="AH220" s="104"/>
      <c r="AI220" s="78"/>
      <c r="AJ220" s="104"/>
      <c r="AK220" s="78"/>
      <c r="AL220" s="78"/>
      <c r="AM220" s="8"/>
      <c r="AN220" s="78"/>
      <c r="AO220" s="78"/>
      <c r="AP220" s="78"/>
      <c r="AQ220" s="78"/>
      <c r="AR220" s="78"/>
      <c r="AS220" s="78"/>
      <c r="AT220" s="78"/>
      <c r="AU220" s="78"/>
      <c r="AV220" s="78"/>
      <c r="AW220" s="77"/>
      <c r="AX220" s="144"/>
      <c r="AY220" s="144"/>
      <c r="AZ220" s="144"/>
      <c r="BA220" s="54"/>
      <c r="BB220" s="54"/>
    </row>
    <row r="221" spans="1:54" x14ac:dyDescent="0.25">
      <c r="A221" s="3"/>
      <c r="B221" s="77"/>
      <c r="C221" s="77"/>
      <c r="D221" s="77"/>
      <c r="E221" s="77"/>
      <c r="F221" s="77"/>
      <c r="G221" s="77"/>
      <c r="I221" s="78"/>
      <c r="K221" s="78"/>
      <c r="L221" s="77"/>
      <c r="M221" s="78"/>
      <c r="N221" s="78"/>
      <c r="O221" s="78"/>
      <c r="P221" s="78"/>
      <c r="Q221" s="144"/>
      <c r="R221" s="78"/>
      <c r="S221" s="78"/>
      <c r="T221" s="78"/>
      <c r="U221" s="78"/>
      <c r="V221" s="219"/>
      <c r="W221" s="78"/>
      <c r="X221" s="78"/>
      <c r="Y221" s="78"/>
      <c r="Z221" s="78"/>
      <c r="AA221" s="77"/>
      <c r="AB221" s="77"/>
      <c r="AC221" s="78"/>
      <c r="AD221" s="104"/>
      <c r="AE221" s="78"/>
      <c r="AF221" s="104"/>
      <c r="AG221" s="78"/>
      <c r="AH221" s="104"/>
      <c r="AI221" s="78"/>
      <c r="AJ221" s="104"/>
      <c r="AK221" s="78"/>
      <c r="AL221" s="78"/>
      <c r="AM221" s="8"/>
      <c r="AN221" s="78"/>
      <c r="AO221" s="78"/>
      <c r="AP221" s="78"/>
      <c r="AQ221" s="78"/>
      <c r="AR221" s="78"/>
      <c r="AS221" s="78"/>
      <c r="AT221" s="78"/>
      <c r="AU221" s="78"/>
      <c r="AV221" s="78"/>
      <c r="AW221" s="77"/>
      <c r="AX221" s="144"/>
      <c r="AY221" s="144"/>
      <c r="AZ221" s="144"/>
      <c r="BA221" s="54"/>
      <c r="BB221" s="54"/>
    </row>
    <row r="222" spans="1:54" x14ac:dyDescent="0.25">
      <c r="A222" s="3"/>
      <c r="B222" s="77"/>
      <c r="C222" s="77"/>
      <c r="D222" s="77"/>
      <c r="E222" s="77"/>
      <c r="F222" s="77"/>
      <c r="G222" s="77"/>
      <c r="I222" s="78"/>
      <c r="K222" s="78"/>
      <c r="L222" s="77"/>
      <c r="M222" s="78"/>
      <c r="N222" s="78"/>
      <c r="O222" s="78"/>
      <c r="P222" s="78"/>
      <c r="Q222" s="144"/>
      <c r="R222" s="78"/>
      <c r="S222" s="78"/>
      <c r="T222" s="78"/>
      <c r="U222" s="78"/>
      <c r="V222" s="219"/>
      <c r="W222" s="78"/>
      <c r="X222" s="78"/>
      <c r="Y222" s="78"/>
      <c r="Z222" s="78"/>
      <c r="AA222" s="77"/>
      <c r="AB222" s="77"/>
      <c r="AC222" s="78"/>
      <c r="AD222" s="104"/>
      <c r="AE222" s="78"/>
      <c r="AF222" s="104"/>
      <c r="AG222" s="78"/>
      <c r="AH222" s="104"/>
      <c r="AI222" s="78"/>
      <c r="AJ222" s="104"/>
      <c r="AK222" s="78"/>
      <c r="AL222" s="78"/>
      <c r="AM222" s="8"/>
      <c r="AN222" s="78"/>
      <c r="AO222" s="78"/>
      <c r="AP222" s="78"/>
      <c r="AQ222" s="78"/>
      <c r="AR222" s="78"/>
      <c r="AS222" s="78"/>
      <c r="AT222" s="78"/>
      <c r="AU222" s="78"/>
      <c r="AV222" s="78"/>
      <c r="AW222" s="77"/>
      <c r="AX222" s="144"/>
      <c r="AY222" s="144"/>
      <c r="AZ222" s="144"/>
      <c r="BA222" s="54"/>
      <c r="BB222" s="54"/>
    </row>
    <row r="223" spans="1:54" x14ac:dyDescent="0.25">
      <c r="A223" s="3"/>
      <c r="B223" s="77"/>
      <c r="C223" s="77"/>
      <c r="D223" s="77"/>
      <c r="E223" s="77"/>
      <c r="F223" s="77"/>
      <c r="G223" s="77"/>
      <c r="I223" s="78"/>
      <c r="K223" s="78"/>
      <c r="L223" s="77"/>
      <c r="M223" s="78"/>
      <c r="N223" s="78"/>
      <c r="O223" s="78"/>
      <c r="P223" s="78"/>
      <c r="Q223" s="144"/>
      <c r="R223" s="78"/>
      <c r="S223" s="78"/>
      <c r="T223" s="78"/>
      <c r="U223" s="78"/>
      <c r="V223" s="219"/>
      <c r="W223" s="78"/>
      <c r="X223" s="78"/>
      <c r="Y223" s="78"/>
      <c r="Z223" s="78"/>
      <c r="AA223" s="77"/>
      <c r="AB223" s="77"/>
      <c r="AC223" s="78"/>
      <c r="AD223" s="104"/>
      <c r="AE223" s="78"/>
      <c r="AF223" s="104"/>
      <c r="AG223" s="78"/>
      <c r="AH223" s="104"/>
      <c r="AI223" s="78"/>
      <c r="AJ223" s="104"/>
      <c r="AK223" s="78"/>
      <c r="AL223" s="78"/>
      <c r="AM223" s="8"/>
      <c r="AN223" s="78"/>
      <c r="AO223" s="78"/>
      <c r="AP223" s="78"/>
      <c r="AQ223" s="78"/>
      <c r="AR223" s="78"/>
      <c r="AS223" s="78"/>
      <c r="AT223" s="78"/>
      <c r="AU223" s="78"/>
      <c r="AV223" s="78"/>
      <c r="AW223" s="77"/>
      <c r="AX223" s="144"/>
      <c r="AY223" s="144"/>
      <c r="AZ223" s="144"/>
      <c r="BA223" s="54"/>
      <c r="BB223" s="54"/>
    </row>
    <row r="224" spans="1:54" x14ac:dyDescent="0.25">
      <c r="A224" s="3"/>
      <c r="B224" s="77"/>
      <c r="C224" s="77"/>
      <c r="D224" s="77"/>
      <c r="E224" s="77"/>
      <c r="F224" s="77"/>
      <c r="G224" s="77"/>
      <c r="I224" s="78"/>
      <c r="K224" s="78"/>
      <c r="L224" s="77"/>
      <c r="M224" s="78"/>
      <c r="N224" s="78"/>
      <c r="O224" s="78"/>
      <c r="P224" s="78"/>
      <c r="Q224" s="144"/>
      <c r="R224" s="78"/>
      <c r="S224" s="78"/>
      <c r="T224" s="78"/>
      <c r="U224" s="78"/>
      <c r="V224" s="219"/>
      <c r="W224" s="78"/>
      <c r="X224" s="78"/>
      <c r="Y224" s="78"/>
      <c r="Z224" s="78"/>
      <c r="AA224" s="77"/>
      <c r="AB224" s="77"/>
      <c r="AC224" s="78"/>
      <c r="AD224" s="104"/>
      <c r="AE224" s="78"/>
      <c r="AF224" s="104"/>
      <c r="AG224" s="78"/>
      <c r="AH224" s="104"/>
      <c r="AI224" s="78"/>
      <c r="AJ224" s="104"/>
      <c r="AK224" s="78"/>
      <c r="AL224" s="78"/>
      <c r="AM224" s="8"/>
      <c r="AN224" s="78"/>
      <c r="AO224" s="78"/>
      <c r="AP224" s="78"/>
      <c r="AQ224" s="78"/>
      <c r="AR224" s="78"/>
      <c r="AS224" s="78"/>
      <c r="AT224" s="78"/>
      <c r="AU224" s="78"/>
      <c r="AV224" s="78"/>
      <c r="AW224" s="77"/>
      <c r="AX224" s="144"/>
      <c r="AY224" s="144"/>
      <c r="AZ224" s="144"/>
      <c r="BA224" s="54"/>
      <c r="BB224" s="54"/>
    </row>
    <row r="225" spans="1:54" x14ac:dyDescent="0.25">
      <c r="A225" s="3"/>
      <c r="B225" s="77"/>
      <c r="C225" s="77"/>
      <c r="D225" s="77"/>
      <c r="E225" s="77"/>
      <c r="F225" s="77"/>
      <c r="G225" s="77"/>
      <c r="I225" s="78"/>
      <c r="K225" s="78"/>
      <c r="L225" s="77"/>
      <c r="M225" s="78"/>
      <c r="N225" s="78"/>
      <c r="O225" s="78"/>
      <c r="P225" s="78"/>
      <c r="Q225" s="144"/>
      <c r="R225" s="78"/>
      <c r="S225" s="78"/>
      <c r="T225" s="78"/>
      <c r="U225" s="78"/>
      <c r="V225" s="219"/>
      <c r="W225" s="78"/>
      <c r="X225" s="78"/>
      <c r="Y225" s="78"/>
      <c r="Z225" s="78"/>
      <c r="AA225" s="77"/>
      <c r="AB225" s="77"/>
      <c r="AC225" s="78"/>
      <c r="AD225" s="104"/>
      <c r="AE225" s="78"/>
      <c r="AF225" s="104"/>
      <c r="AG225" s="78"/>
      <c r="AH225" s="104"/>
      <c r="AI225" s="78"/>
      <c r="AJ225" s="104"/>
      <c r="AK225" s="78"/>
      <c r="AL225" s="78"/>
      <c r="AM225" s="8"/>
      <c r="AN225" s="78"/>
      <c r="AO225" s="78"/>
      <c r="AP225" s="78"/>
      <c r="AQ225" s="78"/>
      <c r="AR225" s="78"/>
      <c r="AS225" s="78"/>
      <c r="AT225" s="78"/>
      <c r="AU225" s="78"/>
      <c r="AV225" s="78"/>
      <c r="AW225" s="77"/>
      <c r="AX225" s="144"/>
      <c r="AY225" s="144"/>
      <c r="AZ225" s="144"/>
      <c r="BA225" s="54"/>
      <c r="BB225" s="54"/>
    </row>
    <row r="226" spans="1:54" x14ac:dyDescent="0.25">
      <c r="A226" s="3"/>
      <c r="B226" s="77"/>
      <c r="C226" s="77"/>
      <c r="D226" s="77"/>
      <c r="E226" s="77"/>
      <c r="F226" s="77"/>
      <c r="G226" s="77"/>
      <c r="I226" s="78"/>
      <c r="K226" s="78"/>
      <c r="L226" s="77"/>
      <c r="M226" s="78"/>
      <c r="N226" s="78"/>
      <c r="O226" s="78"/>
      <c r="P226" s="78"/>
      <c r="Q226" s="144"/>
      <c r="R226" s="78"/>
      <c r="S226" s="78"/>
      <c r="T226" s="78"/>
      <c r="U226" s="78"/>
      <c r="V226" s="219"/>
      <c r="W226" s="78"/>
      <c r="X226" s="78"/>
      <c r="Y226" s="78"/>
      <c r="Z226" s="78"/>
      <c r="AA226" s="77"/>
      <c r="AB226" s="77"/>
      <c r="AC226" s="78"/>
      <c r="AD226" s="104"/>
      <c r="AE226" s="78"/>
      <c r="AF226" s="104"/>
      <c r="AG226" s="78"/>
      <c r="AH226" s="104"/>
      <c r="AI226" s="78"/>
      <c r="AJ226" s="104"/>
      <c r="AK226" s="78"/>
      <c r="AL226" s="78"/>
      <c r="AM226" s="8"/>
      <c r="AN226" s="78"/>
      <c r="AO226" s="78"/>
      <c r="AP226" s="78"/>
      <c r="AQ226" s="78"/>
      <c r="AR226" s="78"/>
      <c r="AS226" s="78"/>
      <c r="AT226" s="78"/>
      <c r="AU226" s="78"/>
      <c r="AV226" s="78"/>
      <c r="AW226" s="77"/>
      <c r="AX226" s="144"/>
      <c r="AY226" s="144"/>
      <c r="AZ226" s="144"/>
      <c r="BA226" s="54"/>
      <c r="BB226" s="54"/>
    </row>
    <row r="227" spans="1:54" x14ac:dyDescent="0.25">
      <c r="A227" s="3"/>
      <c r="B227" s="77"/>
      <c r="C227" s="77"/>
      <c r="D227" s="77"/>
      <c r="E227" s="77"/>
      <c r="F227" s="77"/>
      <c r="G227" s="77"/>
      <c r="I227" s="78"/>
      <c r="K227" s="78"/>
      <c r="L227" s="77"/>
      <c r="M227" s="78"/>
      <c r="N227" s="78"/>
      <c r="O227" s="78"/>
      <c r="P227" s="78"/>
      <c r="Q227" s="144"/>
      <c r="R227" s="78"/>
      <c r="S227" s="78"/>
      <c r="T227" s="78"/>
      <c r="U227" s="78"/>
      <c r="V227" s="219"/>
      <c r="W227" s="78"/>
      <c r="X227" s="78"/>
      <c r="Y227" s="78"/>
      <c r="Z227" s="78"/>
      <c r="AA227" s="77"/>
      <c r="AB227" s="77"/>
      <c r="AC227" s="78"/>
      <c r="AD227" s="104"/>
      <c r="AE227" s="78"/>
      <c r="AF227" s="104"/>
      <c r="AG227" s="78"/>
      <c r="AH227" s="104"/>
      <c r="AI227" s="78"/>
      <c r="AJ227" s="104"/>
      <c r="AK227" s="78"/>
      <c r="AL227" s="78"/>
      <c r="AM227" s="8"/>
      <c r="AN227" s="78"/>
      <c r="AO227" s="78"/>
      <c r="AP227" s="78"/>
      <c r="AQ227" s="78"/>
      <c r="AR227" s="78"/>
      <c r="AS227" s="78"/>
      <c r="AT227" s="78"/>
      <c r="AU227" s="78"/>
      <c r="AV227" s="78"/>
      <c r="AW227" s="77"/>
      <c r="AX227" s="144"/>
      <c r="AY227" s="144"/>
      <c r="AZ227" s="144"/>
      <c r="BA227" s="54"/>
      <c r="BB227" s="54"/>
    </row>
    <row r="228" spans="1:54" x14ac:dyDescent="0.25">
      <c r="A228" s="3"/>
      <c r="B228" s="77"/>
      <c r="C228" s="77"/>
      <c r="D228" s="77"/>
      <c r="E228" s="77"/>
      <c r="F228" s="77"/>
      <c r="G228" s="77"/>
      <c r="I228" s="78"/>
      <c r="K228" s="78"/>
      <c r="L228" s="77"/>
      <c r="M228" s="78"/>
      <c r="N228" s="78"/>
      <c r="O228" s="78"/>
      <c r="P228" s="78"/>
      <c r="Q228" s="144"/>
      <c r="R228" s="78"/>
      <c r="S228" s="78"/>
      <c r="T228" s="78"/>
      <c r="U228" s="78"/>
      <c r="V228" s="219"/>
      <c r="W228" s="78"/>
      <c r="X228" s="78"/>
      <c r="Y228" s="78"/>
      <c r="Z228" s="78"/>
      <c r="AA228" s="77"/>
      <c r="AB228" s="77"/>
      <c r="AC228" s="78"/>
      <c r="AD228" s="104"/>
      <c r="AE228" s="78"/>
      <c r="AF228" s="104"/>
      <c r="AG228" s="78"/>
      <c r="AH228" s="104"/>
      <c r="AI228" s="78"/>
      <c r="AJ228" s="104"/>
      <c r="AK228" s="78"/>
      <c r="AL228" s="78"/>
      <c r="AM228" s="8"/>
      <c r="AN228" s="78"/>
      <c r="AO228" s="78"/>
      <c r="AP228" s="78"/>
      <c r="AQ228" s="78"/>
      <c r="AR228" s="78"/>
      <c r="AS228" s="78"/>
      <c r="AT228" s="78"/>
      <c r="AU228" s="78"/>
      <c r="AV228" s="78"/>
      <c r="AW228" s="77"/>
      <c r="AX228" s="144"/>
      <c r="AY228" s="144"/>
      <c r="AZ228" s="144"/>
      <c r="BA228" s="54"/>
      <c r="BB228" s="54"/>
    </row>
    <row r="229" spans="1:54" x14ac:dyDescent="0.25">
      <c r="A229" s="3"/>
      <c r="B229" s="77"/>
      <c r="C229" s="77"/>
      <c r="D229" s="77"/>
      <c r="E229" s="77"/>
      <c r="F229" s="77"/>
      <c r="G229" s="77"/>
      <c r="I229" s="78"/>
      <c r="K229" s="78"/>
      <c r="L229" s="77"/>
      <c r="M229" s="78"/>
      <c r="N229" s="78"/>
      <c r="O229" s="78"/>
      <c r="P229" s="78"/>
      <c r="Q229" s="144"/>
      <c r="R229" s="78"/>
      <c r="S229" s="78"/>
      <c r="T229" s="78"/>
      <c r="U229" s="78"/>
      <c r="V229" s="219"/>
      <c r="W229" s="78"/>
      <c r="X229" s="78"/>
      <c r="Y229" s="78"/>
      <c r="Z229" s="78"/>
      <c r="AA229" s="77"/>
      <c r="AB229" s="77"/>
      <c r="AC229" s="78"/>
      <c r="AD229" s="104"/>
      <c r="AE229" s="78"/>
      <c r="AF229" s="104"/>
      <c r="AG229" s="78"/>
      <c r="AH229" s="104"/>
      <c r="AI229" s="78"/>
      <c r="AJ229" s="104"/>
      <c r="AK229" s="78"/>
      <c r="AL229" s="78"/>
      <c r="AM229" s="8"/>
      <c r="AN229" s="78"/>
      <c r="AO229" s="78"/>
      <c r="AP229" s="78"/>
      <c r="AQ229" s="78"/>
      <c r="AR229" s="78"/>
      <c r="AS229" s="78"/>
      <c r="AT229" s="78"/>
      <c r="AU229" s="78"/>
      <c r="AV229" s="78"/>
      <c r="AW229" s="77"/>
      <c r="AX229" s="144"/>
      <c r="AY229" s="144"/>
      <c r="AZ229" s="144"/>
      <c r="BA229" s="54"/>
      <c r="BB229" s="54"/>
    </row>
    <row r="230" spans="1:54" x14ac:dyDescent="0.25">
      <c r="A230" s="3"/>
      <c r="B230" s="77"/>
      <c r="C230" s="77"/>
      <c r="D230" s="77"/>
      <c r="E230" s="77"/>
      <c r="F230" s="77"/>
      <c r="G230" s="77"/>
      <c r="I230" s="78"/>
      <c r="K230" s="78"/>
      <c r="L230" s="77"/>
      <c r="M230" s="78"/>
      <c r="N230" s="78"/>
      <c r="O230" s="78"/>
      <c r="P230" s="78"/>
      <c r="Q230" s="144"/>
      <c r="R230" s="78"/>
      <c r="S230" s="78"/>
      <c r="T230" s="78"/>
      <c r="U230" s="78"/>
      <c r="V230" s="219"/>
      <c r="W230" s="78"/>
      <c r="X230" s="78"/>
      <c r="Y230" s="78"/>
      <c r="Z230" s="78"/>
      <c r="AA230" s="77"/>
      <c r="AB230" s="77"/>
      <c r="AC230" s="78"/>
      <c r="AD230" s="104"/>
      <c r="AE230" s="78"/>
      <c r="AF230" s="104"/>
      <c r="AG230" s="78"/>
      <c r="AH230" s="104"/>
      <c r="AI230" s="78"/>
      <c r="AJ230" s="104"/>
      <c r="AK230" s="78"/>
      <c r="AL230" s="78"/>
      <c r="AM230" s="8"/>
      <c r="AN230" s="78"/>
      <c r="AO230" s="78"/>
      <c r="AP230" s="78"/>
      <c r="AQ230" s="78"/>
      <c r="AR230" s="78"/>
      <c r="AS230" s="78"/>
      <c r="AT230" s="78"/>
      <c r="AU230" s="78"/>
      <c r="AV230" s="78"/>
      <c r="AW230" s="77"/>
      <c r="AX230" s="144"/>
      <c r="AY230" s="144"/>
      <c r="AZ230" s="144"/>
      <c r="BA230" s="54"/>
      <c r="BB230" s="54"/>
    </row>
    <row r="231" spans="1:54" x14ac:dyDescent="0.25">
      <c r="A231" s="3"/>
      <c r="B231" s="77"/>
      <c r="C231" s="77"/>
      <c r="D231" s="77"/>
      <c r="E231" s="77"/>
      <c r="F231" s="77"/>
      <c r="G231" s="77"/>
      <c r="I231" s="78"/>
      <c r="K231" s="78"/>
      <c r="L231" s="77"/>
      <c r="M231" s="78"/>
      <c r="N231" s="78"/>
      <c r="O231" s="78"/>
      <c r="P231" s="78"/>
      <c r="Q231" s="144"/>
      <c r="R231" s="78"/>
      <c r="S231" s="78"/>
      <c r="T231" s="78"/>
      <c r="U231" s="78"/>
      <c r="V231" s="219"/>
      <c r="W231" s="78"/>
      <c r="X231" s="78"/>
      <c r="Y231" s="78"/>
      <c r="Z231" s="78"/>
      <c r="AA231" s="77"/>
      <c r="AB231" s="77"/>
      <c r="AC231" s="78"/>
      <c r="AD231" s="104"/>
      <c r="AE231" s="78"/>
      <c r="AF231" s="104"/>
      <c r="AG231" s="78"/>
      <c r="AH231" s="104"/>
      <c r="AI231" s="78"/>
      <c r="AJ231" s="104"/>
      <c r="AK231" s="78"/>
      <c r="AL231" s="78"/>
      <c r="AM231" s="8"/>
      <c r="AN231" s="78"/>
      <c r="AO231" s="78"/>
      <c r="AP231" s="78"/>
      <c r="AQ231" s="78"/>
      <c r="AR231" s="78"/>
      <c r="AS231" s="78"/>
      <c r="AT231" s="78"/>
      <c r="AU231" s="78"/>
      <c r="AV231" s="78"/>
      <c r="AW231" s="77"/>
      <c r="AX231" s="144"/>
      <c r="AY231" s="144"/>
      <c r="AZ231" s="144"/>
      <c r="BA231" s="54"/>
      <c r="BB231" s="54"/>
    </row>
    <row r="232" spans="1:54" x14ac:dyDescent="0.25">
      <c r="A232" s="3"/>
      <c r="B232" s="77"/>
      <c r="C232" s="77"/>
      <c r="D232" s="77"/>
      <c r="E232" s="77"/>
      <c r="F232" s="77"/>
      <c r="G232" s="77"/>
      <c r="I232" s="78"/>
      <c r="K232" s="78"/>
      <c r="L232" s="77"/>
      <c r="M232" s="78"/>
      <c r="N232" s="78"/>
      <c r="O232" s="78"/>
      <c r="P232" s="78"/>
      <c r="Q232" s="144"/>
      <c r="R232" s="78"/>
      <c r="S232" s="78"/>
      <c r="T232" s="78"/>
      <c r="U232" s="78"/>
      <c r="V232" s="219"/>
      <c r="W232" s="78"/>
      <c r="X232" s="78"/>
      <c r="Y232" s="78"/>
      <c r="Z232" s="78"/>
      <c r="AA232" s="77"/>
      <c r="AB232" s="77"/>
      <c r="AC232" s="78"/>
      <c r="AD232" s="104"/>
      <c r="AE232" s="78"/>
      <c r="AF232" s="104"/>
      <c r="AG232" s="78"/>
      <c r="AH232" s="104"/>
      <c r="AI232" s="78"/>
      <c r="AJ232" s="104"/>
      <c r="AK232" s="78"/>
      <c r="AL232" s="78"/>
      <c r="AM232" s="8"/>
      <c r="AN232" s="78"/>
      <c r="AO232" s="78"/>
      <c r="AP232" s="78"/>
      <c r="AQ232" s="78"/>
      <c r="AR232" s="78"/>
      <c r="AS232" s="78"/>
      <c r="AT232" s="78"/>
      <c r="AU232" s="78"/>
      <c r="AV232" s="78"/>
      <c r="AW232" s="77"/>
      <c r="AX232" s="144"/>
      <c r="AY232" s="144"/>
      <c r="AZ232" s="144"/>
      <c r="BA232" s="54"/>
      <c r="BB232" s="54"/>
    </row>
    <row r="233" spans="1:54" x14ac:dyDescent="0.25">
      <c r="A233" s="3"/>
      <c r="B233" s="77"/>
      <c r="C233" s="77"/>
      <c r="D233" s="77"/>
      <c r="E233" s="77"/>
      <c r="F233" s="77"/>
      <c r="G233" s="77"/>
      <c r="I233" s="78"/>
      <c r="K233" s="78"/>
      <c r="L233" s="77"/>
      <c r="M233" s="78"/>
      <c r="N233" s="78"/>
      <c r="O233" s="78"/>
      <c r="P233" s="78"/>
      <c r="Q233" s="144"/>
      <c r="R233" s="78"/>
      <c r="S233" s="78"/>
      <c r="T233" s="78"/>
      <c r="U233" s="78"/>
      <c r="V233" s="219"/>
      <c r="W233" s="78"/>
      <c r="X233" s="78"/>
      <c r="Y233" s="78"/>
      <c r="Z233" s="78"/>
      <c r="AA233" s="77"/>
      <c r="AB233" s="77"/>
      <c r="AC233" s="78"/>
      <c r="AD233" s="104"/>
      <c r="AE233" s="78"/>
      <c r="AF233" s="104"/>
      <c r="AG233" s="78"/>
      <c r="AH233" s="104"/>
      <c r="AI233" s="78"/>
      <c r="AJ233" s="104"/>
      <c r="AK233" s="78"/>
      <c r="AL233" s="78"/>
      <c r="AM233" s="8"/>
      <c r="AN233" s="78"/>
      <c r="AO233" s="78"/>
      <c r="AP233" s="78"/>
      <c r="AQ233" s="78"/>
      <c r="AR233" s="78"/>
      <c r="AS233" s="78"/>
      <c r="AT233" s="78"/>
      <c r="AU233" s="78"/>
      <c r="AV233" s="78"/>
      <c r="AW233" s="77"/>
      <c r="AX233" s="144"/>
      <c r="AY233" s="144"/>
      <c r="AZ233" s="144"/>
      <c r="BA233" s="54"/>
      <c r="BB233" s="54"/>
    </row>
    <row r="234" spans="1:54" x14ac:dyDescent="0.25">
      <c r="A234" s="3"/>
      <c r="B234" s="77"/>
      <c r="C234" s="77"/>
      <c r="D234" s="77"/>
      <c r="E234" s="77"/>
      <c r="F234" s="77"/>
      <c r="G234" s="77"/>
      <c r="I234" s="78"/>
      <c r="K234" s="78"/>
      <c r="L234" s="77"/>
      <c r="M234" s="78"/>
      <c r="N234" s="78"/>
      <c r="O234" s="78"/>
      <c r="P234" s="78"/>
      <c r="Q234" s="144"/>
      <c r="R234" s="78"/>
      <c r="S234" s="78"/>
      <c r="T234" s="78"/>
      <c r="U234" s="78"/>
      <c r="V234" s="219"/>
      <c r="W234" s="78"/>
      <c r="X234" s="78"/>
      <c r="Y234" s="78"/>
      <c r="Z234" s="78"/>
      <c r="AA234" s="77"/>
      <c r="AB234" s="77"/>
      <c r="AC234" s="78"/>
      <c r="AD234" s="104"/>
      <c r="AE234" s="78"/>
      <c r="AF234" s="104"/>
      <c r="AG234" s="78"/>
      <c r="AH234" s="104"/>
      <c r="AI234" s="78"/>
      <c r="AJ234" s="104"/>
      <c r="AK234" s="78"/>
      <c r="AL234" s="78"/>
      <c r="AM234" s="8"/>
      <c r="AN234" s="78"/>
      <c r="AO234" s="78"/>
      <c r="AP234" s="78"/>
      <c r="AQ234" s="78"/>
      <c r="AR234" s="78"/>
      <c r="AS234" s="78"/>
      <c r="AT234" s="78"/>
      <c r="AU234" s="78"/>
      <c r="AV234" s="78"/>
      <c r="AW234" s="77"/>
      <c r="AX234" s="144"/>
      <c r="AY234" s="144"/>
      <c r="AZ234" s="144"/>
      <c r="BA234" s="54"/>
      <c r="BB234" s="54"/>
    </row>
    <row r="235" spans="1:54" x14ac:dyDescent="0.25">
      <c r="A235" s="3"/>
      <c r="B235" s="77"/>
      <c r="C235" s="77"/>
      <c r="D235" s="77"/>
      <c r="E235" s="77"/>
      <c r="F235" s="77"/>
      <c r="G235" s="77"/>
      <c r="I235" s="78"/>
      <c r="K235" s="78"/>
      <c r="L235" s="77"/>
      <c r="M235" s="78"/>
      <c r="N235" s="78"/>
      <c r="O235" s="78"/>
      <c r="P235" s="78"/>
      <c r="Q235" s="144"/>
      <c r="R235" s="78"/>
      <c r="S235" s="78"/>
      <c r="T235" s="78"/>
      <c r="U235" s="78"/>
      <c r="V235" s="219"/>
      <c r="W235" s="78"/>
      <c r="X235" s="78"/>
      <c r="Y235" s="78"/>
      <c r="Z235" s="78"/>
      <c r="AA235" s="77"/>
      <c r="AB235" s="77"/>
      <c r="AC235" s="78"/>
      <c r="AD235" s="104"/>
      <c r="AE235" s="78"/>
      <c r="AF235" s="104"/>
      <c r="AG235" s="78"/>
      <c r="AH235" s="104"/>
      <c r="AI235" s="78"/>
      <c r="AJ235" s="104"/>
      <c r="AK235" s="78"/>
      <c r="AL235" s="78"/>
      <c r="AM235" s="8"/>
      <c r="AN235" s="78"/>
      <c r="AO235" s="78"/>
      <c r="AP235" s="78"/>
      <c r="AQ235" s="78"/>
      <c r="AR235" s="78"/>
      <c r="AS235" s="78"/>
      <c r="AT235" s="78"/>
      <c r="AU235" s="78"/>
      <c r="AV235" s="78"/>
      <c r="AW235" s="77"/>
      <c r="AX235" s="144"/>
      <c r="AY235" s="144"/>
      <c r="AZ235" s="144"/>
      <c r="BA235" s="54"/>
      <c r="BB235" s="54"/>
    </row>
    <row r="236" spans="1:54" x14ac:dyDescent="0.25">
      <c r="A236" s="3"/>
      <c r="B236" s="77"/>
      <c r="C236" s="77"/>
      <c r="D236" s="77"/>
      <c r="E236" s="77"/>
      <c r="F236" s="77"/>
      <c r="G236" s="77"/>
      <c r="I236" s="78"/>
      <c r="K236" s="78"/>
      <c r="L236" s="77"/>
      <c r="M236" s="78"/>
      <c r="N236" s="78"/>
      <c r="O236" s="78"/>
      <c r="P236" s="78"/>
      <c r="Q236" s="144"/>
      <c r="R236" s="78"/>
      <c r="S236" s="78"/>
      <c r="T236" s="78"/>
      <c r="U236" s="78"/>
      <c r="V236" s="219"/>
      <c r="W236" s="78"/>
      <c r="X236" s="78"/>
      <c r="Y236" s="78"/>
      <c r="Z236" s="78"/>
      <c r="AA236" s="77"/>
      <c r="AB236" s="77"/>
      <c r="AC236" s="78"/>
      <c r="AD236" s="104"/>
      <c r="AE236" s="78"/>
      <c r="AF236" s="104"/>
      <c r="AG236" s="78"/>
      <c r="AH236" s="104"/>
      <c r="AI236" s="78"/>
      <c r="AJ236" s="104"/>
      <c r="AK236" s="78"/>
      <c r="AL236" s="78"/>
      <c r="AM236" s="8"/>
      <c r="AN236" s="78"/>
      <c r="AO236" s="78"/>
      <c r="AP236" s="78"/>
      <c r="AQ236" s="78"/>
      <c r="AR236" s="78"/>
      <c r="AS236" s="78"/>
      <c r="AT236" s="78"/>
      <c r="AU236" s="78"/>
      <c r="AV236" s="78"/>
      <c r="AW236" s="77"/>
      <c r="AX236" s="144"/>
      <c r="AY236" s="144"/>
      <c r="AZ236" s="144"/>
      <c r="BA236" s="54"/>
      <c r="BB236" s="54"/>
    </row>
    <row r="237" spans="1:54" x14ac:dyDescent="0.25">
      <c r="A237" s="3"/>
      <c r="B237" s="77"/>
      <c r="C237" s="77"/>
      <c r="D237" s="77"/>
      <c r="E237" s="77"/>
      <c r="F237" s="77"/>
      <c r="G237" s="77"/>
      <c r="I237" s="78"/>
      <c r="K237" s="78"/>
      <c r="L237" s="77"/>
      <c r="M237" s="78"/>
      <c r="N237" s="78"/>
      <c r="O237" s="78"/>
      <c r="P237" s="78"/>
      <c r="Q237" s="144"/>
      <c r="R237" s="78"/>
      <c r="S237" s="78"/>
      <c r="T237" s="78"/>
      <c r="U237" s="78"/>
      <c r="V237" s="219"/>
      <c r="W237" s="78"/>
      <c r="X237" s="78"/>
      <c r="Y237" s="78"/>
      <c r="Z237" s="78"/>
      <c r="AA237" s="77"/>
      <c r="AB237" s="77"/>
      <c r="AC237" s="78"/>
      <c r="AD237" s="104"/>
      <c r="AE237" s="78"/>
      <c r="AF237" s="104"/>
      <c r="AG237" s="78"/>
      <c r="AH237" s="104"/>
      <c r="AI237" s="78"/>
      <c r="AJ237" s="104"/>
      <c r="AK237" s="78"/>
      <c r="AL237" s="78"/>
      <c r="AM237" s="8"/>
      <c r="AN237" s="78"/>
      <c r="AO237" s="78"/>
      <c r="AP237" s="78"/>
      <c r="AQ237" s="78"/>
      <c r="AR237" s="78"/>
      <c r="AS237" s="78"/>
      <c r="AT237" s="78"/>
      <c r="AU237" s="78"/>
      <c r="AV237" s="78"/>
      <c r="AW237" s="77"/>
      <c r="AX237" s="144"/>
      <c r="AY237" s="144"/>
      <c r="AZ237" s="144"/>
      <c r="BA237" s="54"/>
      <c r="BB237" s="54"/>
    </row>
    <row r="238" spans="1:54" x14ac:dyDescent="0.25">
      <c r="A238" s="3"/>
      <c r="B238" s="77"/>
      <c r="C238" s="77"/>
      <c r="D238" s="77"/>
      <c r="E238" s="77"/>
      <c r="F238" s="77"/>
      <c r="G238" s="77"/>
      <c r="I238" s="78"/>
      <c r="K238" s="78"/>
      <c r="L238" s="77"/>
      <c r="M238" s="78"/>
      <c r="N238" s="78"/>
      <c r="O238" s="78"/>
      <c r="P238" s="78"/>
      <c r="Q238" s="144"/>
      <c r="R238" s="78"/>
      <c r="S238" s="78"/>
      <c r="T238" s="78"/>
      <c r="U238" s="78"/>
      <c r="V238" s="219"/>
      <c r="W238" s="78"/>
      <c r="X238" s="78"/>
      <c r="Y238" s="78"/>
      <c r="Z238" s="78"/>
      <c r="AA238" s="77"/>
      <c r="AB238" s="77"/>
      <c r="AC238" s="78"/>
      <c r="AD238" s="104"/>
      <c r="AE238" s="78"/>
      <c r="AF238" s="104"/>
      <c r="AG238" s="78"/>
      <c r="AH238" s="104"/>
      <c r="AI238" s="78"/>
      <c r="AJ238" s="104"/>
      <c r="AK238" s="78"/>
      <c r="AL238" s="78"/>
      <c r="AM238" s="8"/>
      <c r="AN238" s="78"/>
      <c r="AO238" s="78"/>
      <c r="AP238" s="78"/>
      <c r="AQ238" s="78"/>
      <c r="AR238" s="78"/>
      <c r="AS238" s="78"/>
      <c r="AT238" s="78"/>
      <c r="AU238" s="78"/>
      <c r="AV238" s="78"/>
      <c r="AW238" s="77"/>
      <c r="AX238" s="144"/>
      <c r="AY238" s="144"/>
      <c r="AZ238" s="144"/>
      <c r="BA238" s="54"/>
      <c r="BB238" s="54"/>
    </row>
    <row r="239" spans="1:54" x14ac:dyDescent="0.25">
      <c r="A239" s="3"/>
      <c r="B239" s="77"/>
      <c r="C239" s="77"/>
      <c r="D239" s="77"/>
      <c r="E239" s="77"/>
      <c r="F239" s="77"/>
      <c r="G239" s="77"/>
      <c r="I239" s="78"/>
      <c r="K239" s="78"/>
      <c r="L239" s="77"/>
      <c r="M239" s="78"/>
      <c r="N239" s="78"/>
      <c r="O239" s="78"/>
      <c r="P239" s="78"/>
      <c r="Q239" s="144"/>
      <c r="R239" s="78"/>
      <c r="S239" s="78"/>
      <c r="T239" s="78"/>
      <c r="U239" s="78"/>
      <c r="V239" s="219"/>
      <c r="W239" s="78"/>
      <c r="X239" s="78"/>
      <c r="Y239" s="78"/>
      <c r="Z239" s="78"/>
      <c r="AA239" s="77"/>
      <c r="AB239" s="77"/>
      <c r="AC239" s="78"/>
      <c r="AD239" s="104"/>
      <c r="AE239" s="78"/>
      <c r="AF239" s="104"/>
      <c r="AG239" s="78"/>
      <c r="AH239" s="104"/>
      <c r="AI239" s="78"/>
      <c r="AJ239" s="104"/>
      <c r="AK239" s="78"/>
      <c r="AL239" s="78"/>
      <c r="AM239" s="8"/>
      <c r="AN239" s="78"/>
      <c r="AO239" s="78"/>
      <c r="AP239" s="78"/>
      <c r="AQ239" s="78"/>
      <c r="AR239" s="78"/>
      <c r="AS239" s="78"/>
      <c r="AT239" s="78"/>
      <c r="AU239" s="78"/>
      <c r="AV239" s="78"/>
      <c r="AW239" s="77"/>
      <c r="AX239" s="144"/>
      <c r="AY239" s="144"/>
      <c r="AZ239" s="144"/>
      <c r="BA239" s="54"/>
      <c r="BB239" s="54"/>
    </row>
    <row r="240" spans="1:54" x14ac:dyDescent="0.25">
      <c r="A240" s="3"/>
      <c r="B240" s="77"/>
      <c r="C240" s="77"/>
      <c r="D240" s="77"/>
      <c r="E240" s="77"/>
      <c r="F240" s="77"/>
      <c r="G240" s="77"/>
      <c r="I240" s="78"/>
      <c r="K240" s="78"/>
      <c r="L240" s="77"/>
      <c r="M240" s="78"/>
      <c r="N240" s="78"/>
      <c r="O240" s="78"/>
      <c r="P240" s="78"/>
      <c r="Q240" s="144"/>
      <c r="R240" s="78"/>
      <c r="S240" s="78"/>
      <c r="T240" s="78"/>
      <c r="U240" s="78"/>
      <c r="V240" s="219"/>
      <c r="W240" s="78"/>
      <c r="X240" s="78"/>
      <c r="Y240" s="78"/>
      <c r="Z240" s="78"/>
      <c r="AA240" s="77"/>
      <c r="AB240" s="77"/>
      <c r="AC240" s="78"/>
      <c r="AD240" s="104"/>
      <c r="AE240" s="78"/>
      <c r="AF240" s="104"/>
      <c r="AG240" s="78"/>
      <c r="AH240" s="104"/>
      <c r="AI240" s="78"/>
      <c r="AJ240" s="104"/>
      <c r="AK240" s="78"/>
      <c r="AL240" s="78"/>
      <c r="AM240" s="8"/>
      <c r="AN240" s="78"/>
      <c r="AO240" s="78"/>
      <c r="AP240" s="78"/>
      <c r="AQ240" s="78"/>
      <c r="AR240" s="78"/>
      <c r="AS240" s="78"/>
      <c r="AT240" s="78"/>
      <c r="AU240" s="78"/>
      <c r="AV240" s="78"/>
      <c r="AW240" s="77"/>
      <c r="AX240" s="144"/>
      <c r="AY240" s="144"/>
      <c r="AZ240" s="144"/>
      <c r="BA240" s="54"/>
      <c r="BB240" s="54"/>
    </row>
    <row r="241" spans="1:54" x14ac:dyDescent="0.25">
      <c r="A241" s="3"/>
      <c r="B241" s="77"/>
      <c r="C241" s="77"/>
      <c r="D241" s="77"/>
      <c r="E241" s="77"/>
      <c r="F241" s="77"/>
      <c r="G241" s="77"/>
      <c r="I241" s="78"/>
      <c r="K241" s="78"/>
      <c r="L241" s="77"/>
      <c r="M241" s="78"/>
      <c r="N241" s="78"/>
      <c r="O241" s="78"/>
      <c r="P241" s="78"/>
      <c r="Q241" s="144"/>
      <c r="R241" s="78"/>
      <c r="S241" s="78"/>
      <c r="T241" s="78"/>
      <c r="U241" s="78"/>
      <c r="V241" s="219"/>
      <c r="W241" s="78"/>
      <c r="X241" s="78"/>
      <c r="Y241" s="78"/>
      <c r="Z241" s="78"/>
      <c r="AA241" s="77"/>
      <c r="AB241" s="77"/>
      <c r="AC241" s="78"/>
      <c r="AD241" s="104"/>
      <c r="AE241" s="78"/>
      <c r="AF241" s="104"/>
      <c r="AG241" s="78"/>
      <c r="AH241" s="104"/>
      <c r="AI241" s="78"/>
      <c r="AJ241" s="104"/>
      <c r="AK241" s="78"/>
      <c r="AL241" s="78"/>
      <c r="AM241" s="8"/>
      <c r="AN241" s="78"/>
      <c r="AO241" s="78"/>
      <c r="AP241" s="78"/>
      <c r="AQ241" s="78"/>
      <c r="AR241" s="78"/>
      <c r="AS241" s="78"/>
      <c r="AT241" s="78"/>
      <c r="AU241" s="78"/>
      <c r="AV241" s="78"/>
      <c r="AW241" s="77"/>
      <c r="AX241" s="144"/>
      <c r="AY241" s="144"/>
      <c r="AZ241" s="144"/>
      <c r="BA241" s="54"/>
      <c r="BB241" s="54"/>
    </row>
    <row r="242" spans="1:54" x14ac:dyDescent="0.25">
      <c r="A242" s="3"/>
      <c r="B242" s="77"/>
      <c r="C242" s="77"/>
      <c r="D242" s="77"/>
      <c r="E242" s="77"/>
      <c r="F242" s="77"/>
      <c r="G242" s="77"/>
      <c r="I242" s="78"/>
      <c r="K242" s="78"/>
      <c r="L242" s="77"/>
      <c r="M242" s="78"/>
      <c r="N242" s="78"/>
      <c r="O242" s="78"/>
      <c r="P242" s="78"/>
      <c r="Q242" s="144"/>
      <c r="R242" s="78"/>
      <c r="S242" s="78"/>
      <c r="T242" s="78"/>
      <c r="U242" s="78"/>
      <c r="V242" s="219"/>
      <c r="W242" s="78"/>
      <c r="X242" s="78"/>
      <c r="Y242" s="78"/>
      <c r="Z242" s="78"/>
      <c r="AA242" s="77"/>
      <c r="AB242" s="77"/>
      <c r="AC242" s="78"/>
      <c r="AD242" s="104"/>
      <c r="AE242" s="78"/>
      <c r="AF242" s="104"/>
      <c r="AG242" s="78"/>
      <c r="AH242" s="104"/>
      <c r="AI242" s="78"/>
      <c r="AJ242" s="104"/>
      <c r="AK242" s="78"/>
      <c r="AL242" s="78"/>
      <c r="AM242" s="8"/>
      <c r="AN242" s="78"/>
      <c r="AO242" s="78"/>
      <c r="AP242" s="78"/>
      <c r="AQ242" s="78"/>
      <c r="AR242" s="78"/>
      <c r="AS242" s="78"/>
      <c r="AT242" s="78"/>
      <c r="AU242" s="78"/>
      <c r="AV242" s="78"/>
      <c r="AW242" s="77"/>
      <c r="AX242" s="144"/>
      <c r="AY242" s="144"/>
      <c r="AZ242" s="144"/>
      <c r="BA242" s="54"/>
      <c r="BB242" s="54"/>
    </row>
    <row r="243" spans="1:54" x14ac:dyDescent="0.25">
      <c r="A243" s="3"/>
      <c r="B243" s="77"/>
      <c r="C243" s="77"/>
      <c r="D243" s="77"/>
      <c r="E243" s="77"/>
      <c r="F243" s="77"/>
      <c r="G243" s="77"/>
      <c r="I243" s="78"/>
      <c r="K243" s="78"/>
      <c r="L243" s="77"/>
      <c r="M243" s="78"/>
      <c r="N243" s="78"/>
      <c r="O243" s="78"/>
      <c r="P243" s="78"/>
      <c r="Q243" s="144"/>
      <c r="R243" s="78"/>
      <c r="S243" s="78"/>
      <c r="T243" s="78"/>
      <c r="U243" s="78"/>
      <c r="V243" s="219"/>
      <c r="W243" s="78"/>
      <c r="X243" s="78"/>
      <c r="Y243" s="78"/>
      <c r="Z243" s="78"/>
      <c r="AA243" s="77"/>
      <c r="AB243" s="77"/>
      <c r="AC243" s="78"/>
      <c r="AD243" s="104"/>
      <c r="AE243" s="78"/>
      <c r="AF243" s="104"/>
      <c r="AG243" s="78"/>
      <c r="AH243" s="104"/>
      <c r="AI243" s="78"/>
      <c r="AJ243" s="104"/>
      <c r="AK243" s="78"/>
      <c r="AL243" s="78"/>
      <c r="AM243" s="8"/>
      <c r="AN243" s="78"/>
      <c r="AO243" s="78"/>
      <c r="AP243" s="78"/>
      <c r="AQ243" s="78"/>
      <c r="AR243" s="78"/>
      <c r="AS243" s="78"/>
      <c r="AT243" s="78"/>
      <c r="AU243" s="78"/>
      <c r="AV243" s="78"/>
      <c r="AW243" s="77"/>
      <c r="AX243" s="144"/>
      <c r="AY243" s="144"/>
      <c r="AZ243" s="144"/>
      <c r="BA243" s="54"/>
      <c r="BB243" s="54"/>
    </row>
    <row r="244" spans="1:54" x14ac:dyDescent="0.25">
      <c r="A244" s="3"/>
      <c r="B244" s="77"/>
      <c r="C244" s="77"/>
      <c r="D244" s="77"/>
      <c r="E244" s="77"/>
      <c r="F244" s="77"/>
      <c r="G244" s="77"/>
      <c r="I244" s="78"/>
      <c r="K244" s="78"/>
      <c r="L244" s="77"/>
      <c r="M244" s="78"/>
      <c r="N244" s="78"/>
      <c r="O244" s="78"/>
      <c r="P244" s="78"/>
      <c r="Q244" s="144"/>
      <c r="R244" s="78"/>
      <c r="S244" s="78"/>
      <c r="T244" s="78"/>
      <c r="U244" s="78"/>
      <c r="V244" s="219"/>
      <c r="W244" s="78"/>
      <c r="X244" s="78"/>
      <c r="Y244" s="78"/>
      <c r="Z244" s="78"/>
      <c r="AA244" s="77"/>
      <c r="AB244" s="77"/>
      <c r="AC244" s="78"/>
      <c r="AD244" s="104"/>
      <c r="AE244" s="78"/>
      <c r="AF244" s="104"/>
      <c r="AG244" s="78"/>
      <c r="AH244" s="104"/>
      <c r="AI244" s="78"/>
      <c r="AJ244" s="104"/>
      <c r="AK244" s="78"/>
      <c r="AL244" s="78"/>
      <c r="AM244" s="8"/>
      <c r="AN244" s="78"/>
      <c r="AO244" s="78"/>
      <c r="AP244" s="78"/>
      <c r="AQ244" s="78"/>
      <c r="AR244" s="78"/>
      <c r="AS244" s="78"/>
      <c r="AT244" s="78"/>
      <c r="AU244" s="78"/>
      <c r="AV244" s="78"/>
      <c r="AW244" s="77"/>
      <c r="AX244" s="144"/>
      <c r="AY244" s="144"/>
      <c r="AZ244" s="144"/>
      <c r="BA244" s="54"/>
      <c r="BB244" s="54"/>
    </row>
    <row r="245" spans="1:54" x14ac:dyDescent="0.25">
      <c r="A245" s="3"/>
      <c r="B245" s="77"/>
      <c r="C245" s="77"/>
      <c r="D245" s="77"/>
      <c r="E245" s="77"/>
      <c r="F245" s="77"/>
      <c r="G245" s="77"/>
      <c r="I245" s="78"/>
      <c r="K245" s="78"/>
      <c r="L245" s="77"/>
      <c r="M245" s="78"/>
      <c r="N245" s="78"/>
      <c r="O245" s="78"/>
      <c r="P245" s="78"/>
      <c r="Q245" s="144"/>
      <c r="R245" s="78"/>
      <c r="S245" s="78"/>
      <c r="T245" s="78"/>
      <c r="U245" s="78"/>
      <c r="V245" s="219"/>
      <c r="W245" s="78"/>
      <c r="X245" s="78"/>
      <c r="Y245" s="78"/>
      <c r="Z245" s="78"/>
      <c r="AA245" s="77"/>
      <c r="AB245" s="77"/>
      <c r="AC245" s="78"/>
      <c r="AD245" s="104"/>
      <c r="AE245" s="78"/>
      <c r="AF245" s="104"/>
      <c r="AG245" s="78"/>
      <c r="AH245" s="104"/>
      <c r="AI245" s="78"/>
      <c r="AJ245" s="104"/>
      <c r="AK245" s="78"/>
      <c r="AL245" s="78"/>
      <c r="AM245" s="8"/>
      <c r="AN245" s="78"/>
      <c r="AO245" s="78"/>
      <c r="AP245" s="78"/>
      <c r="AQ245" s="78"/>
      <c r="AR245" s="78"/>
      <c r="AS245" s="78"/>
      <c r="AT245" s="78"/>
      <c r="AU245" s="78"/>
      <c r="AV245" s="78"/>
      <c r="AW245" s="77"/>
      <c r="AX245" s="144"/>
      <c r="AY245" s="144"/>
      <c r="AZ245" s="144"/>
      <c r="BA245" s="54"/>
      <c r="BB245" s="54"/>
    </row>
    <row r="246" spans="1:54" x14ac:dyDescent="0.25">
      <c r="A246" s="3"/>
      <c r="B246" s="77"/>
      <c r="C246" s="77"/>
      <c r="D246" s="77"/>
      <c r="E246" s="77"/>
      <c r="F246" s="77"/>
      <c r="G246" s="77"/>
      <c r="I246" s="78"/>
      <c r="K246" s="78"/>
      <c r="L246" s="77"/>
      <c r="M246" s="78"/>
      <c r="N246" s="78"/>
      <c r="O246" s="78"/>
      <c r="P246" s="78"/>
      <c r="Q246" s="144"/>
      <c r="R246" s="78"/>
      <c r="S246" s="78"/>
      <c r="T246" s="78"/>
      <c r="U246" s="78"/>
      <c r="V246" s="219"/>
      <c r="W246" s="78"/>
      <c r="X246" s="78"/>
      <c r="Y246" s="78"/>
      <c r="Z246" s="78"/>
      <c r="AA246" s="77"/>
      <c r="AB246" s="77"/>
      <c r="AC246" s="78"/>
      <c r="AD246" s="104"/>
      <c r="AE246" s="78"/>
      <c r="AF246" s="104"/>
      <c r="AG246" s="78"/>
      <c r="AH246" s="104"/>
      <c r="AI246" s="78"/>
      <c r="AJ246" s="104"/>
      <c r="AK246" s="78"/>
      <c r="AL246" s="78"/>
      <c r="AM246" s="8"/>
      <c r="AN246" s="78"/>
      <c r="AO246" s="78"/>
      <c r="AP246" s="78"/>
      <c r="AQ246" s="78"/>
      <c r="AR246" s="78"/>
      <c r="AS246" s="78"/>
      <c r="AT246" s="78"/>
      <c r="AU246" s="78"/>
      <c r="AV246" s="78"/>
      <c r="AW246" s="77"/>
      <c r="AX246" s="144"/>
      <c r="AY246" s="144"/>
      <c r="AZ246" s="144"/>
      <c r="BA246" s="54"/>
      <c r="BB246" s="54"/>
    </row>
    <row r="247" spans="1:54" x14ac:dyDescent="0.25">
      <c r="A247" s="3"/>
      <c r="B247" s="77"/>
      <c r="C247" s="77"/>
      <c r="D247" s="77"/>
      <c r="E247" s="77"/>
      <c r="F247" s="77"/>
      <c r="G247" s="77"/>
      <c r="I247" s="78"/>
      <c r="K247" s="78"/>
      <c r="L247" s="77"/>
      <c r="M247" s="78"/>
      <c r="N247" s="78"/>
      <c r="O247" s="78"/>
      <c r="P247" s="78"/>
      <c r="Q247" s="144"/>
      <c r="R247" s="78"/>
      <c r="S247" s="78"/>
      <c r="T247" s="78"/>
      <c r="U247" s="78"/>
      <c r="V247" s="219"/>
      <c r="W247" s="78"/>
      <c r="X247" s="78"/>
      <c r="Y247" s="78"/>
      <c r="Z247" s="78"/>
      <c r="AA247" s="77"/>
      <c r="AB247" s="77"/>
      <c r="AC247" s="78"/>
      <c r="AD247" s="104"/>
      <c r="AE247" s="78"/>
      <c r="AF247" s="104"/>
      <c r="AG247" s="78"/>
      <c r="AH247" s="104"/>
      <c r="AI247" s="78"/>
      <c r="AJ247" s="104"/>
      <c r="AK247" s="78"/>
      <c r="AL247" s="78"/>
      <c r="AM247" s="8"/>
      <c r="AN247" s="78"/>
      <c r="AO247" s="78"/>
      <c r="AP247" s="78"/>
      <c r="AQ247" s="78"/>
      <c r="AR247" s="78"/>
      <c r="AS247" s="78"/>
      <c r="AT247" s="78"/>
      <c r="AU247" s="78"/>
      <c r="AV247" s="78"/>
      <c r="AW247" s="77"/>
      <c r="AX247" s="144"/>
      <c r="AY247" s="144"/>
      <c r="AZ247" s="144"/>
      <c r="BA247" s="54"/>
      <c r="BB247" s="54"/>
    </row>
    <row r="248" spans="1:54" x14ac:dyDescent="0.25">
      <c r="A248" s="3"/>
      <c r="B248" s="77"/>
      <c r="C248" s="77"/>
      <c r="D248" s="77"/>
      <c r="E248" s="77"/>
      <c r="F248" s="77"/>
      <c r="G248" s="77"/>
      <c r="I248" s="78"/>
      <c r="K248" s="78"/>
      <c r="L248" s="77"/>
      <c r="M248" s="78"/>
      <c r="N248" s="78"/>
      <c r="O248" s="78"/>
      <c r="P248" s="78"/>
      <c r="Q248" s="144"/>
      <c r="R248" s="78"/>
      <c r="S248" s="78"/>
      <c r="T248" s="78"/>
      <c r="U248" s="78"/>
      <c r="V248" s="219"/>
      <c r="W248" s="78"/>
      <c r="X248" s="78"/>
      <c r="Y248" s="78"/>
      <c r="Z248" s="78"/>
      <c r="AA248" s="77"/>
      <c r="AB248" s="77"/>
      <c r="AC248" s="78"/>
      <c r="AD248" s="104"/>
      <c r="AE248" s="78"/>
      <c r="AF248" s="104"/>
      <c r="AG248" s="78"/>
      <c r="AH248" s="104"/>
      <c r="AI248" s="78"/>
      <c r="AJ248" s="104"/>
      <c r="AK248" s="78"/>
      <c r="AL248" s="78"/>
      <c r="AM248" s="8"/>
      <c r="AN248" s="78"/>
      <c r="AO248" s="78"/>
      <c r="AP248" s="78"/>
      <c r="AQ248" s="78"/>
      <c r="AR248" s="78"/>
      <c r="AS248" s="78"/>
      <c r="AT248" s="78"/>
      <c r="AU248" s="78"/>
      <c r="AV248" s="78"/>
      <c r="AW248" s="77"/>
      <c r="AX248" s="144"/>
      <c r="AY248" s="144"/>
      <c r="AZ248" s="144"/>
      <c r="BA248" s="54"/>
      <c r="BB248" s="54"/>
    </row>
    <row r="249" spans="1:54" x14ac:dyDescent="0.25">
      <c r="A249" s="3"/>
      <c r="B249" s="77"/>
      <c r="C249" s="77"/>
      <c r="D249" s="77"/>
      <c r="E249" s="77"/>
      <c r="F249" s="77"/>
      <c r="G249" s="77"/>
      <c r="I249" s="78"/>
      <c r="K249" s="78"/>
      <c r="L249" s="77"/>
      <c r="M249" s="78"/>
      <c r="N249" s="78"/>
      <c r="O249" s="78"/>
      <c r="P249" s="78"/>
      <c r="Q249" s="144"/>
      <c r="R249" s="78"/>
      <c r="S249" s="78"/>
      <c r="T249" s="78"/>
      <c r="U249" s="78"/>
      <c r="V249" s="219"/>
      <c r="W249" s="78"/>
      <c r="X249" s="78"/>
      <c r="Y249" s="78"/>
      <c r="Z249" s="78"/>
      <c r="AA249" s="77"/>
      <c r="AB249" s="77"/>
      <c r="AC249" s="78"/>
      <c r="AD249" s="104"/>
      <c r="AE249" s="78"/>
      <c r="AF249" s="104"/>
      <c r="AG249" s="78"/>
      <c r="AH249" s="104"/>
      <c r="AI249" s="78"/>
      <c r="AJ249" s="104"/>
      <c r="AK249" s="78"/>
      <c r="AL249" s="78"/>
      <c r="AM249" s="8"/>
      <c r="AN249" s="78"/>
      <c r="AO249" s="78"/>
      <c r="AP249" s="78"/>
      <c r="AQ249" s="78"/>
      <c r="AR249" s="78"/>
      <c r="AS249" s="78"/>
      <c r="AT249" s="78"/>
      <c r="AU249" s="78"/>
      <c r="AV249" s="78"/>
      <c r="AW249" s="77"/>
      <c r="AX249" s="144"/>
      <c r="AY249" s="144"/>
      <c r="AZ249" s="144"/>
      <c r="BA249" s="54"/>
      <c r="BB249" s="54"/>
    </row>
    <row r="250" spans="1:54" x14ac:dyDescent="0.25">
      <c r="A250" s="3"/>
      <c r="B250" s="77"/>
      <c r="C250" s="77"/>
      <c r="D250" s="77"/>
      <c r="E250" s="77"/>
      <c r="F250" s="77"/>
      <c r="G250" s="77"/>
      <c r="I250" s="78"/>
      <c r="K250" s="78"/>
      <c r="L250" s="77"/>
      <c r="M250" s="78"/>
      <c r="N250" s="78"/>
      <c r="O250" s="78"/>
      <c r="P250" s="78"/>
      <c r="Q250" s="144"/>
      <c r="R250" s="78"/>
      <c r="S250" s="78"/>
      <c r="T250" s="78"/>
      <c r="U250" s="78"/>
      <c r="V250" s="219"/>
      <c r="W250" s="78"/>
      <c r="X250" s="78"/>
      <c r="Y250" s="78"/>
      <c r="Z250" s="78"/>
      <c r="AA250" s="77"/>
      <c r="AB250" s="77"/>
      <c r="AC250" s="78"/>
      <c r="AD250" s="104"/>
      <c r="AE250" s="78"/>
      <c r="AF250" s="104"/>
      <c r="AG250" s="78"/>
      <c r="AH250" s="104"/>
      <c r="AI250" s="78"/>
      <c r="AJ250" s="104"/>
      <c r="AK250" s="78"/>
      <c r="AL250" s="78"/>
      <c r="AM250" s="8"/>
      <c r="AN250" s="78"/>
      <c r="AO250" s="78"/>
      <c r="AP250" s="78"/>
      <c r="AQ250" s="78"/>
      <c r="AR250" s="78"/>
      <c r="AS250" s="78"/>
      <c r="AT250" s="78"/>
      <c r="AU250" s="78"/>
      <c r="AV250" s="78"/>
      <c r="AW250" s="77"/>
      <c r="AX250" s="144"/>
      <c r="AY250" s="144"/>
      <c r="AZ250" s="144"/>
      <c r="BA250" s="54"/>
      <c r="BB250" s="54"/>
    </row>
    <row r="251" spans="1:54" x14ac:dyDescent="0.25">
      <c r="A251" s="3"/>
      <c r="B251" s="77"/>
      <c r="C251" s="77"/>
      <c r="D251" s="77"/>
      <c r="E251" s="77"/>
      <c r="F251" s="77"/>
      <c r="G251" s="77"/>
      <c r="I251" s="78"/>
      <c r="K251" s="78"/>
      <c r="L251" s="77"/>
      <c r="M251" s="78"/>
      <c r="N251" s="78"/>
      <c r="O251" s="78"/>
      <c r="P251" s="78"/>
      <c r="Q251" s="144"/>
      <c r="R251" s="78"/>
      <c r="S251" s="78"/>
      <c r="T251" s="78"/>
      <c r="U251" s="78"/>
      <c r="V251" s="219"/>
      <c r="W251" s="78"/>
      <c r="X251" s="78"/>
      <c r="Y251" s="78"/>
      <c r="Z251" s="78"/>
      <c r="AA251" s="77"/>
      <c r="AB251" s="77"/>
      <c r="AC251" s="78"/>
      <c r="AD251" s="104"/>
      <c r="AE251" s="78"/>
      <c r="AF251" s="104"/>
      <c r="AG251" s="78"/>
      <c r="AH251" s="104"/>
      <c r="AI251" s="78"/>
      <c r="AJ251" s="104"/>
      <c r="AK251" s="78"/>
      <c r="AL251" s="78"/>
      <c r="AM251" s="8"/>
      <c r="AN251" s="78"/>
      <c r="AO251" s="78"/>
      <c r="AP251" s="78"/>
      <c r="AQ251" s="78"/>
      <c r="AR251" s="78"/>
      <c r="AS251" s="78"/>
      <c r="AT251" s="78"/>
      <c r="AU251" s="78"/>
      <c r="AV251" s="78"/>
      <c r="AW251" s="77"/>
      <c r="AX251" s="144"/>
      <c r="AY251" s="144"/>
      <c r="AZ251" s="144"/>
      <c r="BA251" s="54"/>
      <c r="BB251" s="54"/>
    </row>
    <row r="252" spans="1:54" x14ac:dyDescent="0.25">
      <c r="A252" s="3"/>
      <c r="B252" s="77"/>
      <c r="C252" s="77"/>
      <c r="D252" s="77"/>
      <c r="E252" s="77"/>
      <c r="F252" s="77"/>
      <c r="G252" s="77"/>
      <c r="I252" s="78"/>
      <c r="K252" s="78"/>
      <c r="L252" s="77"/>
      <c r="M252" s="78"/>
      <c r="N252" s="78"/>
      <c r="O252" s="78"/>
      <c r="P252" s="78"/>
      <c r="Q252" s="144"/>
      <c r="R252" s="78"/>
      <c r="S252" s="78"/>
      <c r="T252" s="78"/>
      <c r="U252" s="78"/>
      <c r="V252" s="219"/>
      <c r="W252" s="78"/>
      <c r="X252" s="78"/>
      <c r="Y252" s="78"/>
      <c r="Z252" s="78"/>
      <c r="AA252" s="77"/>
      <c r="AB252" s="77"/>
      <c r="AC252" s="78"/>
      <c r="AD252" s="104"/>
      <c r="AE252" s="78"/>
      <c r="AF252" s="104"/>
      <c r="AG252" s="78"/>
      <c r="AH252" s="104"/>
      <c r="AI252" s="78"/>
      <c r="AJ252" s="104"/>
      <c r="AK252" s="78"/>
      <c r="AL252" s="78"/>
      <c r="AM252" s="8"/>
      <c r="AN252" s="78"/>
      <c r="AO252" s="78"/>
      <c r="AP252" s="78"/>
      <c r="AQ252" s="78"/>
      <c r="AR252" s="78"/>
      <c r="AS252" s="78"/>
      <c r="AT252" s="78"/>
      <c r="AU252" s="78"/>
      <c r="AV252" s="78"/>
      <c r="AW252" s="77"/>
      <c r="AX252" s="144"/>
      <c r="AY252" s="144"/>
      <c r="AZ252" s="144"/>
      <c r="BA252" s="54"/>
      <c r="BB252" s="54"/>
    </row>
    <row r="253" spans="1:54" x14ac:dyDescent="0.25">
      <c r="A253" s="3"/>
      <c r="B253" s="77"/>
      <c r="C253" s="77"/>
      <c r="D253" s="77"/>
      <c r="E253" s="77"/>
      <c r="F253" s="77"/>
      <c r="G253" s="77"/>
      <c r="I253" s="78"/>
      <c r="K253" s="78"/>
      <c r="L253" s="77"/>
      <c r="M253" s="78"/>
      <c r="N253" s="78"/>
      <c r="O253" s="78"/>
      <c r="P253" s="78"/>
      <c r="Q253" s="144"/>
      <c r="R253" s="78"/>
      <c r="S253" s="78"/>
      <c r="T253" s="78"/>
      <c r="U253" s="78"/>
      <c r="V253" s="219"/>
      <c r="W253" s="78"/>
      <c r="X253" s="78"/>
      <c r="Y253" s="78"/>
      <c r="Z253" s="78"/>
      <c r="AA253" s="77"/>
      <c r="AB253" s="77"/>
      <c r="AC253" s="78"/>
      <c r="AD253" s="104"/>
      <c r="AE253" s="78"/>
      <c r="AF253" s="104"/>
      <c r="AG253" s="78"/>
      <c r="AH253" s="104"/>
      <c r="AI253" s="78"/>
      <c r="AJ253" s="104"/>
      <c r="AK253" s="78"/>
      <c r="AL253" s="78"/>
      <c r="AM253" s="8"/>
      <c r="AN253" s="78"/>
      <c r="AO253" s="78"/>
      <c r="AP253" s="78"/>
      <c r="AQ253" s="78"/>
      <c r="AR253" s="78"/>
      <c r="AS253" s="78"/>
      <c r="AT253" s="78"/>
      <c r="AU253" s="78"/>
      <c r="AV253" s="78"/>
      <c r="AW253" s="77"/>
      <c r="AX253" s="144"/>
      <c r="AY253" s="144"/>
      <c r="AZ253" s="144"/>
      <c r="BA253" s="54"/>
      <c r="BB253" s="54"/>
    </row>
    <row r="254" spans="1:54" x14ac:dyDescent="0.25">
      <c r="A254" s="3"/>
      <c r="B254" s="77"/>
      <c r="C254" s="77"/>
      <c r="D254" s="77"/>
      <c r="E254" s="77"/>
      <c r="F254" s="77"/>
      <c r="G254" s="77"/>
      <c r="I254" s="78"/>
      <c r="K254" s="78"/>
      <c r="L254" s="77"/>
      <c r="M254" s="78"/>
      <c r="N254" s="78"/>
      <c r="O254" s="78"/>
      <c r="P254" s="78"/>
      <c r="Q254" s="144"/>
      <c r="R254" s="78"/>
      <c r="S254" s="78"/>
      <c r="T254" s="78"/>
      <c r="U254" s="78"/>
      <c r="V254" s="219"/>
      <c r="W254" s="78"/>
      <c r="X254" s="78"/>
      <c r="Y254" s="78"/>
      <c r="Z254" s="78"/>
      <c r="AA254" s="77"/>
      <c r="AB254" s="77"/>
      <c r="AC254" s="78"/>
      <c r="AD254" s="104"/>
      <c r="AE254" s="78"/>
      <c r="AF254" s="104"/>
      <c r="AG254" s="78"/>
      <c r="AH254" s="104"/>
      <c r="AI254" s="78"/>
      <c r="AJ254" s="104"/>
      <c r="AK254" s="78"/>
      <c r="AL254" s="78"/>
      <c r="AM254" s="8"/>
      <c r="AN254" s="78"/>
      <c r="AO254" s="78"/>
      <c r="AP254" s="78"/>
      <c r="AQ254" s="78"/>
      <c r="AR254" s="78"/>
      <c r="AS254" s="78"/>
      <c r="AT254" s="78"/>
      <c r="AU254" s="78"/>
      <c r="AV254" s="78"/>
      <c r="AW254" s="77"/>
      <c r="AX254" s="144"/>
      <c r="AY254" s="144"/>
      <c r="AZ254" s="144"/>
      <c r="BA254" s="54"/>
      <c r="BB254" s="54"/>
    </row>
    <row r="255" spans="1:54" x14ac:dyDescent="0.25">
      <c r="A255" s="3"/>
      <c r="B255" s="77"/>
      <c r="C255" s="77"/>
      <c r="D255" s="77"/>
      <c r="E255" s="77"/>
      <c r="F255" s="77"/>
      <c r="G255" s="77"/>
      <c r="I255" s="78"/>
      <c r="K255" s="78"/>
      <c r="L255" s="77"/>
      <c r="M255" s="78"/>
      <c r="N255" s="78"/>
      <c r="O255" s="78"/>
      <c r="P255" s="78"/>
      <c r="Q255" s="144"/>
      <c r="R255" s="78"/>
      <c r="S255" s="78"/>
      <c r="T255" s="78"/>
      <c r="U255" s="78"/>
      <c r="V255" s="219"/>
      <c r="W255" s="78"/>
      <c r="X255" s="78"/>
      <c r="Y255" s="78"/>
      <c r="Z255" s="78"/>
      <c r="AA255" s="77"/>
      <c r="AB255" s="77"/>
      <c r="AC255" s="78"/>
      <c r="AD255" s="104"/>
      <c r="AE255" s="78"/>
      <c r="AF255" s="104"/>
      <c r="AG255" s="78"/>
      <c r="AH255" s="104"/>
      <c r="AI255" s="78"/>
      <c r="AJ255" s="104"/>
      <c r="AK255" s="78"/>
      <c r="AL255" s="78"/>
      <c r="AM255" s="8"/>
      <c r="AN255" s="78"/>
      <c r="AO255" s="78"/>
      <c r="AP255" s="78"/>
      <c r="AQ255" s="78"/>
      <c r="AR255" s="78"/>
      <c r="AS255" s="78"/>
      <c r="AT255" s="78"/>
      <c r="AU255" s="78"/>
      <c r="AV255" s="78"/>
      <c r="AW255" s="77"/>
      <c r="AX255" s="144"/>
      <c r="AY255" s="144"/>
      <c r="AZ255" s="144"/>
      <c r="BA255" s="54"/>
      <c r="BB255" s="54"/>
    </row>
    <row r="256" spans="1:54" x14ac:dyDescent="0.25">
      <c r="A256" s="3"/>
      <c r="B256" s="77"/>
      <c r="C256" s="77"/>
      <c r="D256" s="77"/>
      <c r="E256" s="77"/>
      <c r="F256" s="77"/>
      <c r="G256" s="77"/>
      <c r="I256" s="78"/>
      <c r="K256" s="78"/>
      <c r="L256" s="77"/>
      <c r="M256" s="78"/>
      <c r="N256" s="78"/>
      <c r="O256" s="78"/>
      <c r="P256" s="78"/>
      <c r="Q256" s="144"/>
      <c r="R256" s="78"/>
      <c r="S256" s="78"/>
      <c r="T256" s="78"/>
      <c r="U256" s="78"/>
      <c r="V256" s="219"/>
      <c r="W256" s="78"/>
      <c r="X256" s="78"/>
      <c r="Y256" s="78"/>
      <c r="Z256" s="78"/>
      <c r="AA256" s="77"/>
      <c r="AB256" s="77"/>
      <c r="AC256" s="78"/>
      <c r="AD256" s="104"/>
      <c r="AE256" s="78"/>
      <c r="AF256" s="104"/>
      <c r="AG256" s="78"/>
      <c r="AH256" s="104"/>
      <c r="AI256" s="78"/>
      <c r="AJ256" s="104"/>
      <c r="AK256" s="78"/>
      <c r="AL256" s="78"/>
      <c r="AM256" s="8"/>
      <c r="AN256" s="78"/>
      <c r="AO256" s="78"/>
      <c r="AP256" s="78"/>
      <c r="AQ256" s="78"/>
      <c r="AR256" s="78"/>
      <c r="AS256" s="78"/>
      <c r="AT256" s="78"/>
      <c r="AU256" s="78"/>
      <c r="AV256" s="78"/>
      <c r="AW256" s="77"/>
      <c r="AX256" s="144"/>
      <c r="AY256" s="144"/>
      <c r="AZ256" s="144"/>
      <c r="BA256" s="54"/>
      <c r="BB256" s="54"/>
    </row>
    <row r="257" spans="1:54" x14ac:dyDescent="0.25">
      <c r="A257" s="3"/>
      <c r="B257" s="77"/>
      <c r="C257" s="77"/>
      <c r="D257" s="77"/>
      <c r="E257" s="77"/>
      <c r="F257" s="77"/>
      <c r="G257" s="77"/>
      <c r="I257" s="78"/>
      <c r="K257" s="78"/>
      <c r="L257" s="77"/>
      <c r="M257" s="78"/>
      <c r="N257" s="78"/>
      <c r="O257" s="78"/>
      <c r="P257" s="78"/>
      <c r="Q257" s="144"/>
      <c r="R257" s="78"/>
      <c r="S257" s="78"/>
      <c r="T257" s="78"/>
      <c r="U257" s="78"/>
      <c r="V257" s="219"/>
      <c r="W257" s="78"/>
      <c r="X257" s="78"/>
      <c r="Y257" s="78"/>
      <c r="Z257" s="78"/>
      <c r="AA257" s="77"/>
      <c r="AB257" s="77"/>
      <c r="AC257" s="78"/>
      <c r="AD257" s="104"/>
      <c r="AE257" s="78"/>
      <c r="AF257" s="104"/>
      <c r="AG257" s="78"/>
      <c r="AH257" s="104"/>
      <c r="AI257" s="78"/>
      <c r="AJ257" s="104"/>
      <c r="AK257" s="78"/>
      <c r="AL257" s="78"/>
      <c r="AM257" s="8"/>
      <c r="AN257" s="78"/>
      <c r="AO257" s="78"/>
      <c r="AP257" s="78"/>
      <c r="AQ257" s="78"/>
      <c r="AR257" s="78"/>
      <c r="AS257" s="78"/>
      <c r="AT257" s="78"/>
      <c r="AU257" s="78"/>
      <c r="AV257" s="78"/>
      <c r="AW257" s="77"/>
      <c r="AX257" s="144"/>
      <c r="AY257" s="144"/>
      <c r="AZ257" s="144"/>
      <c r="BA257" s="54"/>
      <c r="BB257" s="54"/>
    </row>
    <row r="258" spans="1:54" x14ac:dyDescent="0.25">
      <c r="A258" s="3"/>
      <c r="B258" s="77"/>
      <c r="C258" s="77"/>
      <c r="D258" s="77"/>
      <c r="E258" s="77"/>
      <c r="F258" s="77"/>
      <c r="G258" s="77"/>
      <c r="I258" s="78"/>
      <c r="K258" s="78"/>
      <c r="L258" s="77"/>
      <c r="M258" s="78"/>
      <c r="N258" s="78"/>
      <c r="O258" s="78"/>
      <c r="P258" s="78"/>
      <c r="Q258" s="144"/>
      <c r="R258" s="78"/>
      <c r="S258" s="78"/>
      <c r="T258" s="78"/>
      <c r="U258" s="78"/>
      <c r="V258" s="219"/>
      <c r="W258" s="78"/>
      <c r="X258" s="78"/>
      <c r="Y258" s="78"/>
      <c r="Z258" s="78"/>
      <c r="AA258" s="77"/>
      <c r="AB258" s="77"/>
      <c r="AC258" s="78"/>
      <c r="AD258" s="104"/>
      <c r="AE258" s="78"/>
      <c r="AF258" s="104"/>
      <c r="AG258" s="78"/>
      <c r="AH258" s="104"/>
      <c r="AI258" s="78"/>
      <c r="AJ258" s="104"/>
      <c r="AK258" s="78"/>
      <c r="AL258" s="78"/>
      <c r="AM258" s="8"/>
      <c r="AN258" s="78"/>
      <c r="AO258" s="78"/>
      <c r="AP258" s="78"/>
      <c r="AQ258" s="78"/>
      <c r="AR258" s="78"/>
      <c r="AS258" s="78"/>
      <c r="AT258" s="78"/>
      <c r="AU258" s="78"/>
      <c r="AV258" s="78"/>
      <c r="AW258" s="77"/>
      <c r="AX258" s="144"/>
      <c r="AY258" s="144"/>
      <c r="AZ258" s="144"/>
      <c r="BA258" s="54"/>
      <c r="BB258" s="54"/>
    </row>
    <row r="259" spans="1:54" x14ac:dyDescent="0.25">
      <c r="A259" s="3"/>
      <c r="B259" s="77"/>
      <c r="C259" s="77"/>
      <c r="D259" s="77"/>
      <c r="E259" s="77"/>
      <c r="F259" s="77"/>
      <c r="G259" s="77"/>
      <c r="I259" s="78"/>
      <c r="K259" s="78"/>
      <c r="L259" s="77"/>
      <c r="M259" s="78"/>
      <c r="N259" s="78"/>
      <c r="O259" s="78"/>
      <c r="P259" s="78"/>
      <c r="Q259" s="144"/>
      <c r="R259" s="78"/>
      <c r="S259" s="78"/>
      <c r="T259" s="78"/>
      <c r="U259" s="78"/>
      <c r="V259" s="219"/>
      <c r="W259" s="78"/>
      <c r="X259" s="78"/>
      <c r="Y259" s="78"/>
      <c r="Z259" s="78"/>
      <c r="AA259" s="77"/>
      <c r="AB259" s="77"/>
      <c r="AC259" s="78"/>
      <c r="AD259" s="104"/>
      <c r="AE259" s="78"/>
      <c r="AF259" s="104"/>
      <c r="AG259" s="78"/>
      <c r="AH259" s="104"/>
      <c r="AI259" s="78"/>
      <c r="AJ259" s="104"/>
      <c r="AK259" s="78"/>
      <c r="AL259" s="78"/>
      <c r="AM259" s="8"/>
      <c r="AN259" s="78"/>
      <c r="AO259" s="78"/>
      <c r="AP259" s="78"/>
      <c r="AQ259" s="78"/>
      <c r="AR259" s="78"/>
      <c r="AS259" s="78"/>
      <c r="AT259" s="78"/>
      <c r="AU259" s="78"/>
      <c r="AV259" s="78"/>
      <c r="AW259" s="77"/>
      <c r="AX259" s="144"/>
      <c r="AY259" s="144"/>
      <c r="AZ259" s="144"/>
      <c r="BA259" s="54"/>
      <c r="BB259" s="54"/>
    </row>
    <row r="260" spans="1:54" x14ac:dyDescent="0.25">
      <c r="A260" s="3"/>
      <c r="B260" s="77"/>
      <c r="C260" s="77"/>
      <c r="D260" s="77"/>
      <c r="E260" s="77"/>
      <c r="F260" s="77"/>
      <c r="G260" s="77"/>
      <c r="I260" s="78"/>
      <c r="K260" s="78"/>
      <c r="L260" s="77"/>
      <c r="M260" s="78"/>
      <c r="N260" s="78"/>
      <c r="O260" s="78"/>
      <c r="P260" s="78"/>
      <c r="Q260" s="144"/>
      <c r="R260" s="78"/>
      <c r="S260" s="78"/>
      <c r="T260" s="78"/>
      <c r="U260" s="78"/>
      <c r="V260" s="219"/>
      <c r="W260" s="78"/>
      <c r="X260" s="78"/>
      <c r="Y260" s="78"/>
      <c r="Z260" s="78"/>
      <c r="AA260" s="77"/>
      <c r="AB260" s="77"/>
      <c r="AC260" s="78"/>
      <c r="AD260" s="104"/>
      <c r="AE260" s="78"/>
      <c r="AF260" s="104"/>
      <c r="AG260" s="78"/>
      <c r="AH260" s="104"/>
      <c r="AI260" s="78"/>
      <c r="AJ260" s="104"/>
      <c r="AK260" s="78"/>
      <c r="AL260" s="78"/>
      <c r="AM260" s="8"/>
      <c r="AN260" s="78"/>
      <c r="AO260" s="78"/>
      <c r="AP260" s="78"/>
      <c r="AQ260" s="78"/>
      <c r="AR260" s="78"/>
      <c r="AS260" s="78"/>
      <c r="AT260" s="78"/>
      <c r="AU260" s="78"/>
      <c r="AV260" s="78"/>
      <c r="AW260" s="77"/>
      <c r="AX260" s="144"/>
      <c r="AY260" s="144"/>
      <c r="AZ260" s="144"/>
      <c r="BA260" s="54"/>
      <c r="BB260" s="54"/>
    </row>
    <row r="261" spans="1:54" x14ac:dyDescent="0.25">
      <c r="A261" s="3"/>
      <c r="B261" s="77"/>
      <c r="C261" s="77"/>
      <c r="D261" s="77"/>
      <c r="E261" s="77"/>
      <c r="F261" s="77"/>
      <c r="G261" s="77"/>
      <c r="I261" s="78"/>
      <c r="K261" s="78"/>
      <c r="L261" s="77"/>
      <c r="M261" s="78"/>
      <c r="N261" s="78"/>
      <c r="O261" s="78"/>
      <c r="P261" s="78"/>
      <c r="Q261" s="144"/>
      <c r="R261" s="78"/>
      <c r="S261" s="78"/>
      <c r="T261" s="78"/>
      <c r="U261" s="78"/>
      <c r="V261" s="219"/>
      <c r="W261" s="78"/>
      <c r="X261" s="78"/>
      <c r="Y261" s="78"/>
      <c r="Z261" s="78"/>
      <c r="AA261" s="77"/>
      <c r="AB261" s="77"/>
      <c r="AC261" s="78"/>
      <c r="AD261" s="104"/>
      <c r="AE261" s="78"/>
      <c r="AF261" s="104"/>
      <c r="AG261" s="78"/>
      <c r="AH261" s="104"/>
      <c r="AI261" s="78"/>
      <c r="AJ261" s="104"/>
      <c r="AK261" s="78"/>
      <c r="AL261" s="78"/>
      <c r="AM261" s="8"/>
      <c r="AN261" s="78"/>
      <c r="AO261" s="78"/>
      <c r="AP261" s="78"/>
      <c r="AQ261" s="78"/>
      <c r="AR261" s="78"/>
      <c r="AS261" s="78"/>
      <c r="AT261" s="78"/>
      <c r="AU261" s="78"/>
      <c r="AV261" s="78"/>
      <c r="AW261" s="77"/>
      <c r="AX261" s="144"/>
      <c r="AY261" s="144"/>
      <c r="AZ261" s="144"/>
      <c r="BA261" s="54"/>
      <c r="BB261" s="54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J104"/>
  <sheetViews>
    <sheetView topLeftCell="A49" workbookViewId="0">
      <selection activeCell="G64" sqref="G64"/>
    </sheetView>
  </sheetViews>
  <sheetFormatPr defaultRowHeight="15.75" x14ac:dyDescent="0.25"/>
  <cols>
    <col min="1" max="1" width="11.21875" style="257" bestFit="1" customWidth="1"/>
    <col min="2" max="2" width="8.109375" style="257" bestFit="1" customWidth="1"/>
    <col min="3" max="3" width="4.77734375" style="257" bestFit="1" customWidth="1"/>
    <col min="4" max="4" width="10.6640625" style="257" bestFit="1" customWidth="1"/>
    <col min="5" max="5" width="7.5546875" style="257" bestFit="1" customWidth="1"/>
    <col min="6" max="6" width="4.77734375" style="257" bestFit="1" customWidth="1"/>
    <col min="7" max="7" width="10.6640625" style="257" bestFit="1" customWidth="1"/>
    <col min="8" max="8" width="8.109375" style="257" bestFit="1" customWidth="1"/>
    <col min="9" max="9" width="4.77734375" style="257" bestFit="1" customWidth="1"/>
    <col min="10" max="10" width="10.6640625" style="257" bestFit="1" customWidth="1"/>
    <col min="11" max="16384" width="8.88671875" style="257"/>
  </cols>
  <sheetData>
    <row r="1" spans="1:10" x14ac:dyDescent="0.25">
      <c r="D1" s="257" t="s">
        <v>2334</v>
      </c>
      <c r="E1" s="257" t="s">
        <v>2335</v>
      </c>
      <c r="F1" s="257" t="s">
        <v>2336</v>
      </c>
      <c r="G1" s="257" t="s">
        <v>2337</v>
      </c>
      <c r="H1" s="257" t="s">
        <v>2338</v>
      </c>
    </row>
    <row r="3" spans="1:10" x14ac:dyDescent="0.25">
      <c r="B3" s="257" t="s">
        <v>2339</v>
      </c>
      <c r="E3" s="257" t="s">
        <v>2340</v>
      </c>
      <c r="H3" s="257" t="s">
        <v>2341</v>
      </c>
    </row>
    <row r="4" spans="1:10" x14ac:dyDescent="0.25">
      <c r="A4" s="258">
        <f>近60天Data!A2</f>
        <v>45156</v>
      </c>
      <c r="B4" s="259">
        <f>近60天Data!D2</f>
        <v>-193.26990000000001</v>
      </c>
      <c r="E4" s="259">
        <f>近60天Data!F2</f>
        <v>13.0745</v>
      </c>
      <c r="H4" s="259">
        <f>近60天Data!G2</f>
        <v>-61.130800000000001</v>
      </c>
    </row>
    <row r="5" spans="1:10" x14ac:dyDescent="0.25">
      <c r="A5" s="258">
        <f>近60天Data!A3</f>
        <v>45159</v>
      </c>
      <c r="B5" s="259">
        <f>近60天Data!D3</f>
        <v>79.758800000000008</v>
      </c>
      <c r="C5" s="260">
        <f>IF($A5&lt;&gt;"",IF(B5/B4&lt;0,IF(B5&gt;0,1,-1),IF(B5&gt;0,C4+1,C4-1)),"")</f>
        <v>1</v>
      </c>
      <c r="D5" s="257" t="str">
        <f>IF(B5&lt;&gt;"",IF(C5&gt;0,IF(C5&gt;2,CONCATENATE($D$1,TEXT(C5,"0"),$E$1),IF(C5=1,IF(C4&lt;-2,CONCATENATE($D$1,TEXT(-C4,"0"),$F$1,$G$1),""),"")),IF(C5&lt;-2,CONCATENATE($D$1,TEXT(-C5,"0"),$F$1),IF(C5=-1,IF(C4&gt;2,CONCATENATE($D$1,TEXT(C4,"0"),$E$1,$H$1),""),""))),"")</f>
        <v/>
      </c>
      <c r="E5" s="259">
        <f>近60天Data!F3</f>
        <v>9.1132000000000009</v>
      </c>
      <c r="F5" s="260">
        <f>IF($A5&lt;&gt;"",IF(E5/E4&lt;0,IF(E5&gt;0,1,-1),IF(E5&gt;0,F4+1,F4-1)),"")</f>
        <v>1</v>
      </c>
      <c r="G5" s="257" t="str">
        <f>IF(E5&lt;&gt;"",IF(F5&gt;0,IF(F5&gt;2,CONCATENATE($D$1,TEXT(F5,"0"),$E$1),IF(F5=1,IF(F4&lt;-2,CONCATENATE($D$1,TEXT(-F4,"0"),$F$1,$G$1),""),"")),IF(F5&lt;-2,CONCATENATE($D$1,TEXT(-F5,"0"),$F$1),IF(F5=-1,IF(F4&gt;2,CONCATENATE($D$1,TEXT(F4,"0"),$E$1,$H$1),""),""))),"")</f>
        <v/>
      </c>
      <c r="H5" s="259">
        <f>近60天Data!G3</f>
        <v>-11.4171</v>
      </c>
      <c r="I5" s="260">
        <f>IF($A5&lt;&gt;"",IF(H5/H4&lt;0,IF(H5&gt;0,1,-1),IF(H5&gt;0,I4+1,I4-1)),"")</f>
        <v>-1</v>
      </c>
      <c r="J5" s="257" t="str">
        <f>IF(H5&lt;&gt;"",IF(I5&gt;0,IF(I5&gt;2,CONCATENATE($D$1,TEXT(I5,"0"),$E$1),IF(I5=1,IF(I4&lt;-2,CONCATENATE($D$1,TEXT(-I4,"0"),$F$1,$G$1),""),"")),IF(I5&lt;-2,CONCATENATE($D$1,TEXT(-I5,"0"),$F$1),IF(I5=-1,IF(I4&gt;2,CONCATENATE($D$1,TEXT(I4,"0"),$E$1,$H$1),""),""))),"")</f>
        <v/>
      </c>
    </row>
    <row r="6" spans="1:10" x14ac:dyDescent="0.25">
      <c r="A6" s="258">
        <f>近60天Data!A4</f>
        <v>45160</v>
      </c>
      <c r="B6" s="259">
        <f>近60天Data!D4</f>
        <v>63.084200000000003</v>
      </c>
      <c r="C6" s="260">
        <f t="shared" ref="C6:C69" si="0">IF($A6&lt;&gt;"",IF(B6/B5&lt;0,IF(B6&gt;0,1,-1),IF(B6&gt;0,C5+1,C5-1)),"")</f>
        <v>2</v>
      </c>
      <c r="D6" s="257" t="str">
        <f t="shared" ref="D6:D69" si="1">IF(B6&lt;&gt;"",IF(C6&gt;0,IF(C6&gt;2,CONCATENATE($D$1,TEXT(C6,"0"),$E$1),IF(C6=1,IF(C5&lt;-2,CONCATENATE($D$1,TEXT(-C5,"0"),$F$1,$G$1),""),"")),IF(C6&lt;-2,CONCATENATE($D$1,TEXT(-C6,"0"),$F$1),IF(C6=-1,IF(C5&gt;2,CONCATENATE($D$1,TEXT(C5,"0"),$E$1,$H$1),""),""))),"")</f>
        <v/>
      </c>
      <c r="E6" s="259">
        <f>近60天Data!F4</f>
        <v>29.155999999999999</v>
      </c>
      <c r="F6" s="260">
        <f t="shared" ref="F6:F69" si="2">IF($A6&lt;&gt;"",IF(E6/E5&lt;0,IF(E6&gt;0,1,-1),IF(E6&gt;0,F5+1,F5-1)),"")</f>
        <v>2</v>
      </c>
      <c r="G6" s="257" t="str">
        <f t="shared" ref="G6:G69" si="3">IF(E6&lt;&gt;"",IF(F6&gt;0,IF(F6&gt;2,CONCATENATE($D$1,TEXT(F6,"0"),$E$1),IF(F6=1,IF(F5&lt;-2,CONCATENATE($D$1,TEXT(-F5,"0"),$F$1,$G$1),""),"")),IF(F6&lt;-2,CONCATENATE($D$1,TEXT(-F6,"0"),$F$1),IF(F6=-1,IF(F5&gt;2,CONCATENATE($D$1,TEXT(F5,"0"),$E$1,$H$1),""),""))),"")</f>
        <v/>
      </c>
      <c r="H6" s="259">
        <f>近60天Data!G4</f>
        <v>-36.276600000000002</v>
      </c>
      <c r="I6" s="260">
        <f t="shared" ref="I6:I69" si="4">IF($A6&lt;&gt;"",IF(H6/H5&lt;0,IF(H6&gt;0,1,-1),IF(H6&gt;0,I5+1,I5-1)),"")</f>
        <v>-2</v>
      </c>
      <c r="J6" s="257" t="str">
        <f t="shared" ref="J6:J69" si="5">IF(H6&lt;&gt;"",IF(I6&gt;0,IF(I6&gt;2,CONCATENATE($D$1,TEXT(I6,"0"),$E$1),IF(I6=1,IF(I5&lt;-2,CONCATENATE($D$1,TEXT(-I5,"0"),$F$1,$G$1),""),"")),IF(I6&lt;-2,CONCATENATE($D$1,TEXT(-I6,"0"),$F$1),IF(I6=-1,IF(I5&gt;2,CONCATENATE($D$1,TEXT(I5,"0"),$E$1,$H$1),""),""))),"")</f>
        <v/>
      </c>
    </row>
    <row r="7" spans="1:10" x14ac:dyDescent="0.25">
      <c r="A7" s="258">
        <f>近60天Data!A5</f>
        <v>45161</v>
      </c>
      <c r="B7" s="259">
        <f>近60天Data!D5</f>
        <v>61.537399999999998</v>
      </c>
      <c r="C7" s="260">
        <f t="shared" si="0"/>
        <v>3</v>
      </c>
      <c r="D7" s="257" t="str">
        <f>IF(B7&lt;&gt;"",IF(C7&gt;0,IF(C7&gt;2,CONCATENATE($D$1,TEXT(C7,"0"),$E$1),IF(C7=1,IF(C6&lt;-2,CONCATENATE($D$1,TEXT(-C6,"0"),$F$1,$G$1),""),"")),IF(C7&lt;-2,CONCATENATE($D$1,TEXT(-C7,"0"),$F$1),IF(C7=-1,IF(C6&gt;2,CONCATENATE($D$1,TEXT(C6,"0"),$E$1,$H$1),""),""))),"")</f>
        <v>連3買</v>
      </c>
      <c r="E7" s="259">
        <f>近60天Data!F5</f>
        <v>21.386199999999999</v>
      </c>
      <c r="F7" s="260">
        <f t="shared" si="2"/>
        <v>3</v>
      </c>
      <c r="G7" s="257" t="str">
        <f t="shared" si="3"/>
        <v>連3買</v>
      </c>
      <c r="H7" s="259">
        <f>近60天Data!G5</f>
        <v>6.0813999999999995</v>
      </c>
      <c r="I7" s="260">
        <f t="shared" si="4"/>
        <v>1</v>
      </c>
      <c r="J7" s="257" t="str">
        <f t="shared" si="5"/>
        <v/>
      </c>
    </row>
    <row r="8" spans="1:10" x14ac:dyDescent="0.25">
      <c r="A8" s="258">
        <f>近60天Data!A6</f>
        <v>45162</v>
      </c>
      <c r="B8" s="259">
        <f>近60天Data!D6</f>
        <v>123.45559999999999</v>
      </c>
      <c r="C8" s="260">
        <f t="shared" si="0"/>
        <v>4</v>
      </c>
      <c r="D8" s="257" t="str">
        <f t="shared" si="1"/>
        <v>連4買</v>
      </c>
      <c r="E8" s="259">
        <f>近60天Data!F6</f>
        <v>30.683000000000003</v>
      </c>
      <c r="F8" s="260">
        <f t="shared" si="2"/>
        <v>4</v>
      </c>
      <c r="G8" s="257" t="str">
        <f t="shared" si="3"/>
        <v>連4買</v>
      </c>
      <c r="H8" s="259">
        <f>近60天Data!G6</f>
        <v>2.161</v>
      </c>
      <c r="I8" s="260">
        <f t="shared" si="4"/>
        <v>2</v>
      </c>
      <c r="J8" s="257" t="str">
        <f t="shared" si="5"/>
        <v/>
      </c>
    </row>
    <row r="9" spans="1:10" x14ac:dyDescent="0.25">
      <c r="A9" s="258">
        <f>近60天Data!A7</f>
        <v>45163</v>
      </c>
      <c r="B9" s="259">
        <f>近60天Data!D7</f>
        <v>-336.17620000000005</v>
      </c>
      <c r="C9" s="260">
        <f t="shared" si="0"/>
        <v>-1</v>
      </c>
      <c r="D9" s="257" t="str">
        <f t="shared" si="1"/>
        <v>連4買轉賣</v>
      </c>
      <c r="E9" s="259">
        <f>近60天Data!F7</f>
        <v>8.7377000000000002</v>
      </c>
      <c r="F9" s="260">
        <f t="shared" si="2"/>
        <v>5</v>
      </c>
      <c r="G9" s="257" t="str">
        <f t="shared" si="3"/>
        <v>連5買</v>
      </c>
      <c r="H9" s="259">
        <f>近60天Data!G7</f>
        <v>-85.607900000000015</v>
      </c>
      <c r="I9" s="260">
        <f t="shared" si="4"/>
        <v>-1</v>
      </c>
      <c r="J9" s="257" t="str">
        <f t="shared" si="5"/>
        <v/>
      </c>
    </row>
    <row r="10" spans="1:10" x14ac:dyDescent="0.25">
      <c r="A10" s="258">
        <f>近60天Data!A8</f>
        <v>45166</v>
      </c>
      <c r="B10" s="259">
        <f>近60天Data!D8</f>
        <v>-28.970700000000001</v>
      </c>
      <c r="C10" s="260">
        <f t="shared" si="0"/>
        <v>-2</v>
      </c>
      <c r="D10" s="257" t="str">
        <f t="shared" si="1"/>
        <v/>
      </c>
      <c r="E10" s="259">
        <f>近60天Data!F8</f>
        <v>16.1662</v>
      </c>
      <c r="F10" s="260">
        <f t="shared" si="2"/>
        <v>6</v>
      </c>
      <c r="G10" s="257" t="str">
        <f t="shared" si="3"/>
        <v>連6買</v>
      </c>
      <c r="H10" s="259">
        <f>近60天Data!G8</f>
        <v>-49.981400000000001</v>
      </c>
      <c r="I10" s="260">
        <f t="shared" si="4"/>
        <v>-2</v>
      </c>
      <c r="J10" s="257" t="str">
        <f t="shared" si="5"/>
        <v/>
      </c>
    </row>
    <row r="11" spans="1:10" x14ac:dyDescent="0.25">
      <c r="A11" s="258">
        <f>近60天Data!A9</f>
        <v>45167</v>
      </c>
      <c r="B11" s="259">
        <f>近60天Data!D9</f>
        <v>41.3459</v>
      </c>
      <c r="C11" s="260">
        <f t="shared" si="0"/>
        <v>1</v>
      </c>
      <c r="D11" s="257" t="str">
        <f t="shared" si="1"/>
        <v/>
      </c>
      <c r="E11" s="259">
        <f>近60天Data!F9</f>
        <v>31.766100000000002</v>
      </c>
      <c r="F11" s="260">
        <f t="shared" si="2"/>
        <v>7</v>
      </c>
      <c r="G11" s="257" t="str">
        <f t="shared" si="3"/>
        <v>連7買</v>
      </c>
      <c r="H11" s="259">
        <f>近60天Data!G9</f>
        <v>-1.1286</v>
      </c>
      <c r="I11" s="260">
        <f t="shared" si="4"/>
        <v>-3</v>
      </c>
      <c r="J11" s="257" t="str">
        <f t="shared" si="5"/>
        <v>連3賣</v>
      </c>
    </row>
    <row r="12" spans="1:10" x14ac:dyDescent="0.25">
      <c r="A12" s="258">
        <f>近60天Data!A10</f>
        <v>45168</v>
      </c>
      <c r="B12" s="259">
        <f>近60天Data!D10</f>
        <v>71.566099999999992</v>
      </c>
      <c r="C12" s="260">
        <f t="shared" si="0"/>
        <v>2</v>
      </c>
      <c r="D12" s="257" t="str">
        <f t="shared" si="1"/>
        <v/>
      </c>
      <c r="E12" s="259">
        <f>近60天Data!F10</f>
        <v>29.893699999999999</v>
      </c>
      <c r="F12" s="260">
        <f t="shared" si="2"/>
        <v>8</v>
      </c>
      <c r="G12" s="257" t="str">
        <f t="shared" si="3"/>
        <v>連8買</v>
      </c>
      <c r="H12" s="259">
        <f>近60天Data!G10</f>
        <v>23.957600000000003</v>
      </c>
      <c r="I12" s="260">
        <f t="shared" si="4"/>
        <v>1</v>
      </c>
      <c r="J12" s="257" t="str">
        <f t="shared" si="5"/>
        <v>連3賣轉買</v>
      </c>
    </row>
    <row r="13" spans="1:10" x14ac:dyDescent="0.25">
      <c r="A13" s="258">
        <f>近60天Data!A11</f>
        <v>45169</v>
      </c>
      <c r="B13" s="259">
        <f>近60天Data!D11</f>
        <v>-56.301299999999998</v>
      </c>
      <c r="C13" s="260">
        <f t="shared" si="0"/>
        <v>-1</v>
      </c>
      <c r="D13" s="257" t="str">
        <f t="shared" si="1"/>
        <v/>
      </c>
      <c r="E13" s="259">
        <f>近60天Data!F11</f>
        <v>21.6996</v>
      </c>
      <c r="F13" s="260">
        <f t="shared" si="2"/>
        <v>9</v>
      </c>
      <c r="G13" s="257" t="str">
        <f t="shared" si="3"/>
        <v>連9買</v>
      </c>
      <c r="H13" s="259">
        <f>近60天Data!G11</f>
        <v>-0.1341</v>
      </c>
      <c r="I13" s="260">
        <f t="shared" si="4"/>
        <v>-1</v>
      </c>
      <c r="J13" s="257" t="str">
        <f t="shared" si="5"/>
        <v/>
      </c>
    </row>
    <row r="14" spans="1:10" x14ac:dyDescent="0.25">
      <c r="A14" s="258">
        <f>近60天Data!A12</f>
        <v>45170</v>
      </c>
      <c r="B14" s="259">
        <f>近60天Data!D12</f>
        <v>-85.361900000000006</v>
      </c>
      <c r="C14" s="260">
        <f t="shared" si="0"/>
        <v>-2</v>
      </c>
      <c r="D14" s="257" t="str">
        <f t="shared" si="1"/>
        <v/>
      </c>
      <c r="E14" s="259">
        <f>近60天Data!F12</f>
        <v>29.694800000000001</v>
      </c>
      <c r="F14" s="260">
        <f t="shared" si="2"/>
        <v>10</v>
      </c>
      <c r="G14" s="257" t="str">
        <f t="shared" si="3"/>
        <v>連10買</v>
      </c>
      <c r="H14" s="259">
        <f>近60天Data!G12</f>
        <v>-31.943200000000001</v>
      </c>
      <c r="I14" s="260">
        <f t="shared" si="4"/>
        <v>-2</v>
      </c>
      <c r="J14" s="257" t="str">
        <f t="shared" si="5"/>
        <v/>
      </c>
    </row>
    <row r="15" spans="1:10" x14ac:dyDescent="0.25">
      <c r="A15" s="258">
        <f>近60天Data!A13</f>
        <v>45173</v>
      </c>
      <c r="B15" s="259">
        <f>近60天Data!D13</f>
        <v>15.303699999999999</v>
      </c>
      <c r="C15" s="260">
        <f t="shared" si="0"/>
        <v>1</v>
      </c>
      <c r="D15" s="257" t="str">
        <f t="shared" si="1"/>
        <v/>
      </c>
      <c r="E15" s="259">
        <f>近60天Data!F13</f>
        <v>16.257400000000001</v>
      </c>
      <c r="F15" s="260">
        <f t="shared" si="2"/>
        <v>11</v>
      </c>
      <c r="G15" s="257" t="str">
        <f t="shared" si="3"/>
        <v>連11買</v>
      </c>
      <c r="H15" s="259">
        <f>近60天Data!G13</f>
        <v>-4.3784999999999998</v>
      </c>
      <c r="I15" s="260">
        <f t="shared" si="4"/>
        <v>-3</v>
      </c>
      <c r="J15" s="257" t="str">
        <f t="shared" si="5"/>
        <v>連3賣</v>
      </c>
    </row>
    <row r="16" spans="1:10" x14ac:dyDescent="0.25">
      <c r="A16" s="258">
        <f>近60天Data!A14</f>
        <v>45174</v>
      </c>
      <c r="B16" s="259">
        <f>近60天Data!D14</f>
        <v>12.0076</v>
      </c>
      <c r="C16" s="260">
        <f t="shared" si="0"/>
        <v>2</v>
      </c>
      <c r="D16" s="257" t="str">
        <f t="shared" si="1"/>
        <v/>
      </c>
      <c r="E16" s="259">
        <f>近60天Data!F14</f>
        <v>18.398800000000001</v>
      </c>
      <c r="F16" s="260">
        <f t="shared" si="2"/>
        <v>12</v>
      </c>
      <c r="G16" s="257" t="str">
        <f t="shared" si="3"/>
        <v>連12買</v>
      </c>
      <c r="H16" s="259">
        <f>近60天Data!G14</f>
        <v>-9.3178999999999998</v>
      </c>
      <c r="I16" s="260">
        <f t="shared" si="4"/>
        <v>-4</v>
      </c>
      <c r="J16" s="257" t="str">
        <f t="shared" si="5"/>
        <v>連4賣</v>
      </c>
    </row>
    <row r="17" spans="1:10" x14ac:dyDescent="0.25">
      <c r="A17" s="258">
        <f>近60天Data!A15</f>
        <v>45175</v>
      </c>
      <c r="B17" s="259">
        <f>近60天Data!D15</f>
        <v>-80.584199999999996</v>
      </c>
      <c r="C17" s="260">
        <f t="shared" si="0"/>
        <v>-1</v>
      </c>
      <c r="D17" s="257" t="str">
        <f t="shared" si="1"/>
        <v/>
      </c>
      <c r="E17" s="259">
        <f>近60天Data!F15</f>
        <v>39.021900000000002</v>
      </c>
      <c r="F17" s="260">
        <f t="shared" si="2"/>
        <v>13</v>
      </c>
      <c r="G17" s="257" t="str">
        <f t="shared" si="3"/>
        <v>連13買</v>
      </c>
      <c r="H17" s="259">
        <f>近60天Data!G15</f>
        <v>-41.926099999999998</v>
      </c>
      <c r="I17" s="260">
        <f t="shared" si="4"/>
        <v>-5</v>
      </c>
      <c r="J17" s="257" t="str">
        <f t="shared" si="5"/>
        <v>連5賣</v>
      </c>
    </row>
    <row r="18" spans="1:10" x14ac:dyDescent="0.25">
      <c r="A18" s="258">
        <f>近60天Data!A16</f>
        <v>45176</v>
      </c>
      <c r="B18" s="259">
        <f>近60天Data!D16</f>
        <v>-178.5393</v>
      </c>
      <c r="C18" s="260">
        <f t="shared" si="0"/>
        <v>-2</v>
      </c>
      <c r="D18" s="257" t="str">
        <f t="shared" si="1"/>
        <v/>
      </c>
      <c r="E18" s="259">
        <f>近60天Data!F16</f>
        <v>38.086599999999997</v>
      </c>
      <c r="F18" s="260">
        <f t="shared" si="2"/>
        <v>14</v>
      </c>
      <c r="G18" s="257" t="str">
        <f t="shared" si="3"/>
        <v>連14買</v>
      </c>
      <c r="H18" s="259">
        <f>近60天Data!G16</f>
        <v>-78.337699999999998</v>
      </c>
      <c r="I18" s="260">
        <f t="shared" si="4"/>
        <v>-6</v>
      </c>
      <c r="J18" s="257" t="str">
        <f t="shared" si="5"/>
        <v>連6賣</v>
      </c>
    </row>
    <row r="19" spans="1:10" x14ac:dyDescent="0.25">
      <c r="A19" s="258">
        <f>近60天Data!A17</f>
        <v>45177</v>
      </c>
      <c r="B19" s="259">
        <f>近60天Data!D17</f>
        <v>-137.7672</v>
      </c>
      <c r="C19" s="260">
        <f t="shared" si="0"/>
        <v>-3</v>
      </c>
      <c r="D19" s="257" t="str">
        <f t="shared" si="1"/>
        <v>連3賣</v>
      </c>
      <c r="E19" s="259">
        <f>近60天Data!F17</f>
        <v>44.104399999999998</v>
      </c>
      <c r="F19" s="260">
        <f t="shared" si="2"/>
        <v>15</v>
      </c>
      <c r="G19" s="257" t="str">
        <f t="shared" si="3"/>
        <v>連15買</v>
      </c>
      <c r="H19" s="259">
        <f>近60天Data!G17</f>
        <v>-62.699199999999998</v>
      </c>
      <c r="I19" s="260">
        <f t="shared" si="4"/>
        <v>-7</v>
      </c>
      <c r="J19" s="257" t="str">
        <f t="shared" si="5"/>
        <v>連7賣</v>
      </c>
    </row>
    <row r="20" spans="1:10" x14ac:dyDescent="0.25">
      <c r="A20" s="258">
        <f>近60天Data!A18</f>
        <v>45180</v>
      </c>
      <c r="B20" s="259">
        <f>近60天Data!D18</f>
        <v>-135.0789</v>
      </c>
      <c r="C20" s="260">
        <f t="shared" si="0"/>
        <v>-4</v>
      </c>
      <c r="D20" s="257" t="str">
        <f t="shared" si="1"/>
        <v>連4賣</v>
      </c>
      <c r="E20" s="259">
        <f>近60天Data!F18</f>
        <v>43.923100000000005</v>
      </c>
      <c r="F20" s="260">
        <f t="shared" si="2"/>
        <v>16</v>
      </c>
      <c r="G20" s="257" t="str">
        <f t="shared" si="3"/>
        <v>連16買</v>
      </c>
      <c r="H20" s="259">
        <f>近60天Data!G18</f>
        <v>-111.14149999999999</v>
      </c>
      <c r="I20" s="260">
        <f t="shared" si="4"/>
        <v>-8</v>
      </c>
      <c r="J20" s="257" t="str">
        <f t="shared" si="5"/>
        <v>連8賣</v>
      </c>
    </row>
    <row r="21" spans="1:10" x14ac:dyDescent="0.25">
      <c r="A21" s="258">
        <f>近60天Data!A19</f>
        <v>45181</v>
      </c>
      <c r="B21" s="259">
        <f>近60天Data!D19</f>
        <v>84.1691</v>
      </c>
      <c r="C21" s="260">
        <f t="shared" si="0"/>
        <v>1</v>
      </c>
      <c r="D21" s="257" t="str">
        <f t="shared" si="1"/>
        <v>連4賣轉買</v>
      </c>
      <c r="E21" s="259">
        <f>近60天Data!F19</f>
        <v>36.424199999999999</v>
      </c>
      <c r="F21" s="260">
        <f t="shared" si="2"/>
        <v>17</v>
      </c>
      <c r="G21" s="257" t="str">
        <f t="shared" si="3"/>
        <v>連17買</v>
      </c>
      <c r="H21" s="259">
        <f>近60天Data!G19</f>
        <v>-37.244499999999995</v>
      </c>
      <c r="I21" s="260">
        <f t="shared" si="4"/>
        <v>-9</v>
      </c>
      <c r="J21" s="257" t="str">
        <f t="shared" si="5"/>
        <v>連9賣</v>
      </c>
    </row>
    <row r="22" spans="1:10" x14ac:dyDescent="0.25">
      <c r="A22" s="258">
        <f>近60天Data!A20</f>
        <v>45182</v>
      </c>
      <c r="B22" s="259">
        <f>近60天Data!D20</f>
        <v>-18.336600000000001</v>
      </c>
      <c r="C22" s="260">
        <f t="shared" si="0"/>
        <v>-1</v>
      </c>
      <c r="D22" s="257" t="str">
        <f t="shared" si="1"/>
        <v/>
      </c>
      <c r="E22" s="259">
        <f>近60天Data!F20</f>
        <v>35.880500000000005</v>
      </c>
      <c r="F22" s="260">
        <f t="shared" si="2"/>
        <v>18</v>
      </c>
      <c r="G22" s="257" t="str">
        <f t="shared" si="3"/>
        <v>連18買</v>
      </c>
      <c r="H22" s="259">
        <f>近60天Data!G20</f>
        <v>-40.295900000000003</v>
      </c>
      <c r="I22" s="260">
        <f t="shared" si="4"/>
        <v>-10</v>
      </c>
      <c r="J22" s="257" t="str">
        <f t="shared" si="5"/>
        <v>連10賣</v>
      </c>
    </row>
    <row r="23" spans="1:10" x14ac:dyDescent="0.25">
      <c r="A23" s="258">
        <f>近60天Data!A21</f>
        <v>45183</v>
      </c>
      <c r="B23" s="259">
        <f>近60天Data!D21</f>
        <v>189.22400000000002</v>
      </c>
      <c r="C23" s="260">
        <f t="shared" si="0"/>
        <v>1</v>
      </c>
      <c r="D23" s="257" t="str">
        <f t="shared" si="1"/>
        <v/>
      </c>
      <c r="E23" s="259">
        <f>近60天Data!F21</f>
        <v>50.987400000000001</v>
      </c>
      <c r="F23" s="260">
        <f t="shared" si="2"/>
        <v>19</v>
      </c>
      <c r="G23" s="257" t="str">
        <f t="shared" si="3"/>
        <v>連19買</v>
      </c>
      <c r="H23" s="259">
        <f>近60天Data!G21</f>
        <v>3.0164999999999997</v>
      </c>
      <c r="I23" s="260">
        <f t="shared" si="4"/>
        <v>1</v>
      </c>
      <c r="J23" s="257" t="str">
        <f t="shared" si="5"/>
        <v>連10賣轉買</v>
      </c>
    </row>
    <row r="24" spans="1:10" x14ac:dyDescent="0.25">
      <c r="A24" s="258">
        <f>近60天Data!A22</f>
        <v>45184</v>
      </c>
      <c r="B24" s="259">
        <f>近60天Data!D22</f>
        <v>84.396500000000003</v>
      </c>
      <c r="C24" s="260">
        <f t="shared" si="0"/>
        <v>2</v>
      </c>
      <c r="D24" s="257" t="str">
        <f t="shared" si="1"/>
        <v/>
      </c>
      <c r="E24" s="259">
        <f>近60天Data!F22</f>
        <v>62.817700000000002</v>
      </c>
      <c r="F24" s="260">
        <f t="shared" si="2"/>
        <v>20</v>
      </c>
      <c r="G24" s="257" t="str">
        <f t="shared" si="3"/>
        <v>連20買</v>
      </c>
      <c r="H24" s="259">
        <f>近60天Data!G22</f>
        <v>-26.8658</v>
      </c>
      <c r="I24" s="260">
        <f t="shared" si="4"/>
        <v>-1</v>
      </c>
      <c r="J24" s="257" t="str">
        <f t="shared" si="5"/>
        <v/>
      </c>
    </row>
    <row r="25" spans="1:10" x14ac:dyDescent="0.25">
      <c r="A25" s="258">
        <f>近60天Data!A23</f>
        <v>45187</v>
      </c>
      <c r="B25" s="259">
        <f>近60天Data!D23</f>
        <v>-256.27999999999997</v>
      </c>
      <c r="C25" s="260">
        <f t="shared" si="0"/>
        <v>-1</v>
      </c>
      <c r="D25" s="257" t="str">
        <f t="shared" si="1"/>
        <v/>
      </c>
      <c r="E25" s="259">
        <f>近60天Data!F23</f>
        <v>16.1432</v>
      </c>
      <c r="F25" s="260">
        <f t="shared" si="2"/>
        <v>21</v>
      </c>
      <c r="G25" s="257" t="str">
        <f t="shared" si="3"/>
        <v>連21買</v>
      </c>
      <c r="H25" s="259">
        <f>近60天Data!G23</f>
        <v>-96.86399999999999</v>
      </c>
      <c r="I25" s="260">
        <f t="shared" si="4"/>
        <v>-2</v>
      </c>
      <c r="J25" s="257" t="str">
        <f t="shared" si="5"/>
        <v/>
      </c>
    </row>
    <row r="26" spans="1:10" x14ac:dyDescent="0.25">
      <c r="A26" s="258">
        <f>近60天Data!A24</f>
        <v>45188</v>
      </c>
      <c r="B26" s="259">
        <f>近60天Data!D24</f>
        <v>-127.36049999999999</v>
      </c>
      <c r="C26" s="260">
        <f t="shared" si="0"/>
        <v>-2</v>
      </c>
      <c r="D26" s="257" t="str">
        <f t="shared" si="1"/>
        <v/>
      </c>
      <c r="E26" s="259">
        <f>近60天Data!F24</f>
        <v>37.389800000000001</v>
      </c>
      <c r="F26" s="260">
        <f t="shared" si="2"/>
        <v>22</v>
      </c>
      <c r="G26" s="257" t="str">
        <f t="shared" si="3"/>
        <v>連22買</v>
      </c>
      <c r="H26" s="259">
        <f>近60天Data!G24</f>
        <v>-65.424999999999997</v>
      </c>
      <c r="I26" s="260">
        <f t="shared" si="4"/>
        <v>-3</v>
      </c>
      <c r="J26" s="257" t="str">
        <f t="shared" si="5"/>
        <v>連3賣</v>
      </c>
    </row>
    <row r="27" spans="1:10" x14ac:dyDescent="0.25">
      <c r="A27" s="258">
        <f>近60天Data!A25</f>
        <v>45189</v>
      </c>
      <c r="B27" s="259">
        <f>近60天Data!D25</f>
        <v>-182.16220000000001</v>
      </c>
      <c r="C27" s="260">
        <f t="shared" si="0"/>
        <v>-3</v>
      </c>
      <c r="D27" s="257" t="str">
        <f t="shared" si="1"/>
        <v>連3賣</v>
      </c>
      <c r="E27" s="259">
        <f>近60天Data!F25</f>
        <v>23.645799999999998</v>
      </c>
      <c r="F27" s="260">
        <f t="shared" si="2"/>
        <v>23</v>
      </c>
      <c r="G27" s="257" t="str">
        <f t="shared" si="3"/>
        <v>連23買</v>
      </c>
      <c r="H27" s="259">
        <f>近60天Data!G25</f>
        <v>-93.435000000000002</v>
      </c>
      <c r="I27" s="260">
        <f t="shared" si="4"/>
        <v>-4</v>
      </c>
      <c r="J27" s="257" t="str">
        <f t="shared" si="5"/>
        <v>連4賣</v>
      </c>
    </row>
    <row r="28" spans="1:10" x14ac:dyDescent="0.25">
      <c r="A28" s="258">
        <f>近60天Data!A26</f>
        <v>45190</v>
      </c>
      <c r="B28" s="259">
        <f>近60天Data!D26</f>
        <v>-339.96199999999999</v>
      </c>
      <c r="C28" s="260">
        <f t="shared" si="0"/>
        <v>-4</v>
      </c>
      <c r="D28" s="257" t="str">
        <f t="shared" si="1"/>
        <v>連4賣</v>
      </c>
      <c r="E28" s="259">
        <f>近60天Data!F26</f>
        <v>1.8018000000000001</v>
      </c>
      <c r="F28" s="260">
        <f t="shared" si="2"/>
        <v>24</v>
      </c>
      <c r="G28" s="257" t="str">
        <f t="shared" si="3"/>
        <v>連24買</v>
      </c>
      <c r="H28" s="259">
        <f>近60天Data!G26</f>
        <v>-59.986699999999999</v>
      </c>
      <c r="I28" s="260">
        <f t="shared" si="4"/>
        <v>-5</v>
      </c>
      <c r="J28" s="257" t="str">
        <f t="shared" si="5"/>
        <v>連5賣</v>
      </c>
    </row>
    <row r="29" spans="1:10" x14ac:dyDescent="0.25">
      <c r="A29" s="258">
        <f>近60天Data!A27</f>
        <v>45191</v>
      </c>
      <c r="B29" s="259">
        <f>近60天Data!D27</f>
        <v>-148.38059999999999</v>
      </c>
      <c r="C29" s="260">
        <f t="shared" si="0"/>
        <v>-5</v>
      </c>
      <c r="D29" s="257" t="str">
        <f t="shared" si="1"/>
        <v>連5賣</v>
      </c>
      <c r="E29" s="259">
        <f>近60天Data!F27</f>
        <v>22.62</v>
      </c>
      <c r="F29" s="260">
        <f t="shared" si="2"/>
        <v>25</v>
      </c>
      <c r="G29" s="257" t="str">
        <f t="shared" si="3"/>
        <v>連25買</v>
      </c>
      <c r="H29" s="259">
        <f>近60天Data!G27</f>
        <v>-16.878699999999998</v>
      </c>
      <c r="I29" s="260">
        <f t="shared" si="4"/>
        <v>-6</v>
      </c>
      <c r="J29" s="257" t="str">
        <f t="shared" si="5"/>
        <v>連6賣</v>
      </c>
    </row>
    <row r="30" spans="1:10" x14ac:dyDescent="0.25">
      <c r="A30" s="258">
        <f>近60天Data!A28</f>
        <v>45194</v>
      </c>
      <c r="B30" s="259">
        <f>近60天Data!D28</f>
        <v>-30.963000000000001</v>
      </c>
      <c r="C30" s="260">
        <f t="shared" si="0"/>
        <v>-6</v>
      </c>
      <c r="D30" s="257" t="str">
        <f t="shared" si="1"/>
        <v>連6賣</v>
      </c>
      <c r="E30" s="259">
        <f>近60天Data!F28</f>
        <v>32.091799999999999</v>
      </c>
      <c r="F30" s="260">
        <f t="shared" si="2"/>
        <v>26</v>
      </c>
      <c r="G30" s="257" t="str">
        <f t="shared" si="3"/>
        <v>連26買</v>
      </c>
      <c r="H30" s="259">
        <f>近60天Data!G28</f>
        <v>-10.379000000000001</v>
      </c>
      <c r="I30" s="260">
        <f t="shared" si="4"/>
        <v>-7</v>
      </c>
      <c r="J30" s="257" t="str">
        <f t="shared" si="5"/>
        <v>連7賣</v>
      </c>
    </row>
    <row r="31" spans="1:10" x14ac:dyDescent="0.25">
      <c r="A31" s="258">
        <f>近60天Data!A29</f>
        <v>45195</v>
      </c>
      <c r="B31" s="259">
        <f>近60天Data!D29</f>
        <v>-231.5401</v>
      </c>
      <c r="C31" s="260">
        <f t="shared" si="0"/>
        <v>-7</v>
      </c>
      <c r="D31" s="257" t="str">
        <f t="shared" si="1"/>
        <v>連7賣</v>
      </c>
      <c r="E31" s="259">
        <f>近60天Data!F29</f>
        <v>31.820500000000003</v>
      </c>
      <c r="F31" s="260">
        <f t="shared" si="2"/>
        <v>27</v>
      </c>
      <c r="G31" s="257" t="str">
        <f t="shared" si="3"/>
        <v>連27買</v>
      </c>
      <c r="H31" s="259">
        <f>近60天Data!G29</f>
        <v>-69.470200000000006</v>
      </c>
      <c r="I31" s="260">
        <f t="shared" si="4"/>
        <v>-8</v>
      </c>
      <c r="J31" s="257" t="str">
        <f t="shared" si="5"/>
        <v>連8賣</v>
      </c>
    </row>
    <row r="32" spans="1:10" x14ac:dyDescent="0.25">
      <c r="A32" s="258">
        <f>近60天Data!A30</f>
        <v>45196</v>
      </c>
      <c r="B32" s="259">
        <f>近60天Data!D30</f>
        <v>-15.0829</v>
      </c>
      <c r="C32" s="260">
        <f t="shared" si="0"/>
        <v>-8</v>
      </c>
      <c r="D32" s="257" t="str">
        <f t="shared" si="1"/>
        <v>連8賣</v>
      </c>
      <c r="E32" s="259">
        <f>近60天Data!F30</f>
        <v>20.917600000000004</v>
      </c>
      <c r="F32" s="260">
        <f t="shared" si="2"/>
        <v>28</v>
      </c>
      <c r="G32" s="257" t="str">
        <f t="shared" si="3"/>
        <v>連28買</v>
      </c>
      <c r="H32" s="259">
        <f>近60天Data!G30</f>
        <v>-53.210200000000007</v>
      </c>
      <c r="I32" s="260">
        <f t="shared" si="4"/>
        <v>-9</v>
      </c>
      <c r="J32" s="257" t="str">
        <f t="shared" si="5"/>
        <v>連9賣</v>
      </c>
    </row>
    <row r="33" spans="1:10" x14ac:dyDescent="0.25">
      <c r="A33" s="258">
        <f>近60天Data!A31</f>
        <v>45197</v>
      </c>
      <c r="B33" s="259">
        <f>近60天Data!D31</f>
        <v>-77.343500000000006</v>
      </c>
      <c r="C33" s="260">
        <f t="shared" si="0"/>
        <v>-9</v>
      </c>
      <c r="D33" s="257" t="str">
        <f t="shared" si="1"/>
        <v>連9賣</v>
      </c>
      <c r="E33" s="259">
        <f>近60天Data!F31</f>
        <v>33.723300000000002</v>
      </c>
      <c r="F33" s="260">
        <f t="shared" si="2"/>
        <v>29</v>
      </c>
      <c r="G33" s="257" t="str">
        <f t="shared" si="3"/>
        <v>連29買</v>
      </c>
      <c r="H33" s="259">
        <f>近60天Data!G31</f>
        <v>-18.1144</v>
      </c>
      <c r="I33" s="260">
        <f t="shared" si="4"/>
        <v>-10</v>
      </c>
      <c r="J33" s="257" t="str">
        <f t="shared" si="5"/>
        <v>連10賣</v>
      </c>
    </row>
    <row r="34" spans="1:10" x14ac:dyDescent="0.25">
      <c r="A34" s="258">
        <f>近60天Data!A32</f>
        <v>45201</v>
      </c>
      <c r="B34" s="259">
        <f>近60天Data!D32</f>
        <v>63.380400000000002</v>
      </c>
      <c r="C34" s="260">
        <f t="shared" si="0"/>
        <v>1</v>
      </c>
      <c r="D34" s="257" t="str">
        <f t="shared" si="1"/>
        <v>連9賣轉買</v>
      </c>
      <c r="E34" s="259">
        <f>近60天Data!F32</f>
        <v>53.454300000000003</v>
      </c>
      <c r="F34" s="260">
        <f t="shared" si="2"/>
        <v>30</v>
      </c>
      <c r="G34" s="257" t="str">
        <f t="shared" si="3"/>
        <v>連30買</v>
      </c>
      <c r="H34" s="259">
        <f>近60天Data!G32</f>
        <v>35.346199999999996</v>
      </c>
      <c r="I34" s="260">
        <f t="shared" si="4"/>
        <v>1</v>
      </c>
      <c r="J34" s="257" t="str">
        <f t="shared" si="5"/>
        <v>連10賣轉買</v>
      </c>
    </row>
    <row r="35" spans="1:10" x14ac:dyDescent="0.25">
      <c r="A35" s="258">
        <f>近60天Data!A33</f>
        <v>45202</v>
      </c>
      <c r="B35" s="259">
        <f>近60天Data!D33</f>
        <v>-157.9539</v>
      </c>
      <c r="C35" s="260">
        <f t="shared" si="0"/>
        <v>-1</v>
      </c>
      <c r="D35" s="257" t="str">
        <f t="shared" si="1"/>
        <v/>
      </c>
      <c r="E35" s="259">
        <f>近60天Data!F33</f>
        <v>15.476099999999999</v>
      </c>
      <c r="F35" s="260">
        <f t="shared" si="2"/>
        <v>31</v>
      </c>
      <c r="G35" s="257" t="str">
        <f t="shared" si="3"/>
        <v>連31買</v>
      </c>
      <c r="H35" s="259">
        <f>近60天Data!G33</f>
        <v>-41.5212</v>
      </c>
      <c r="I35" s="260">
        <f t="shared" si="4"/>
        <v>-1</v>
      </c>
      <c r="J35" s="257" t="str">
        <f t="shared" si="5"/>
        <v/>
      </c>
    </row>
    <row r="36" spans="1:10" x14ac:dyDescent="0.25">
      <c r="A36" s="258">
        <f>近60天Data!A34</f>
        <v>45203</v>
      </c>
      <c r="B36" s="259">
        <f>近60天Data!D34</f>
        <v>-259.15679999999998</v>
      </c>
      <c r="C36" s="260">
        <f t="shared" si="0"/>
        <v>-2</v>
      </c>
      <c r="D36" s="257" t="str">
        <f t="shared" si="1"/>
        <v/>
      </c>
      <c r="E36" s="259">
        <f>近60天Data!F34</f>
        <v>22.465700000000002</v>
      </c>
      <c r="F36" s="260">
        <f t="shared" si="2"/>
        <v>32</v>
      </c>
      <c r="G36" s="257" t="str">
        <f t="shared" si="3"/>
        <v>連32買</v>
      </c>
      <c r="H36" s="259">
        <f>近60天Data!G34</f>
        <v>-77.747399999999999</v>
      </c>
      <c r="I36" s="260">
        <f t="shared" si="4"/>
        <v>-2</v>
      </c>
      <c r="J36" s="257" t="str">
        <f t="shared" si="5"/>
        <v/>
      </c>
    </row>
    <row r="37" spans="1:10" x14ac:dyDescent="0.25">
      <c r="A37" s="258">
        <f>近60天Data!A35</f>
        <v>45204</v>
      </c>
      <c r="B37" s="259">
        <f>近60天Data!D35</f>
        <v>-12.7163</v>
      </c>
      <c r="C37" s="260">
        <f t="shared" si="0"/>
        <v>-3</v>
      </c>
      <c r="D37" s="257" t="str">
        <f t="shared" si="1"/>
        <v>連3賣</v>
      </c>
      <c r="E37" s="259">
        <f>近60天Data!F35</f>
        <v>9.1229999999999993</v>
      </c>
      <c r="F37" s="260">
        <f t="shared" si="2"/>
        <v>33</v>
      </c>
      <c r="G37" s="257" t="str">
        <f t="shared" si="3"/>
        <v>連33買</v>
      </c>
      <c r="H37" s="259">
        <f>近60天Data!G35</f>
        <v>3.6310000000000002</v>
      </c>
      <c r="I37" s="260">
        <f t="shared" si="4"/>
        <v>1</v>
      </c>
      <c r="J37" s="257" t="str">
        <f t="shared" si="5"/>
        <v/>
      </c>
    </row>
    <row r="38" spans="1:10" x14ac:dyDescent="0.25">
      <c r="A38" s="258">
        <f>近60天Data!A36</f>
        <v>45205</v>
      </c>
      <c r="B38" s="259">
        <f>近60天Data!D36</f>
        <v>-34.8566</v>
      </c>
      <c r="C38" s="260">
        <f t="shared" si="0"/>
        <v>-4</v>
      </c>
      <c r="D38" s="257" t="str">
        <f t="shared" si="1"/>
        <v>連4賣</v>
      </c>
      <c r="E38" s="259">
        <f>近60天Data!F36</f>
        <v>20.9328</v>
      </c>
      <c r="F38" s="260">
        <f t="shared" si="2"/>
        <v>34</v>
      </c>
      <c r="G38" s="257" t="str">
        <f t="shared" si="3"/>
        <v>連34買</v>
      </c>
      <c r="H38" s="259">
        <f>近60天Data!G36</f>
        <v>-6.0124000000000004</v>
      </c>
      <c r="I38" s="260">
        <f t="shared" si="4"/>
        <v>-1</v>
      </c>
      <c r="J38" s="257" t="str">
        <f t="shared" si="5"/>
        <v/>
      </c>
    </row>
    <row r="39" spans="1:10" x14ac:dyDescent="0.25">
      <c r="A39" s="258">
        <f>近60天Data!A37</f>
        <v>45210</v>
      </c>
      <c r="B39" s="259">
        <f>近60天Data!D37</f>
        <v>231.1514</v>
      </c>
      <c r="C39" s="260">
        <f t="shared" si="0"/>
        <v>1</v>
      </c>
      <c r="D39" s="257" t="str">
        <f t="shared" si="1"/>
        <v>連4賣轉買</v>
      </c>
      <c r="E39" s="259">
        <f>近60天Data!F37</f>
        <v>11.1279</v>
      </c>
      <c r="F39" s="260">
        <f t="shared" si="2"/>
        <v>35</v>
      </c>
      <c r="G39" s="257" t="str">
        <f t="shared" si="3"/>
        <v>連35買</v>
      </c>
      <c r="H39" s="259">
        <f>近60天Data!G37</f>
        <v>12.483699999999999</v>
      </c>
      <c r="I39" s="260">
        <f t="shared" si="4"/>
        <v>1</v>
      </c>
      <c r="J39" s="257" t="str">
        <f t="shared" si="5"/>
        <v/>
      </c>
    </row>
    <row r="40" spans="1:10" x14ac:dyDescent="0.25">
      <c r="A40" s="258">
        <f>近60天Data!A38</f>
        <v>45211</v>
      </c>
      <c r="B40" s="259">
        <f>近60天Data!D38</f>
        <v>241.04840000000002</v>
      </c>
      <c r="C40" s="260">
        <f t="shared" si="0"/>
        <v>2</v>
      </c>
      <c r="D40" s="257" t="str">
        <f t="shared" si="1"/>
        <v/>
      </c>
      <c r="E40" s="259">
        <f>近60天Data!F38</f>
        <v>19.1248</v>
      </c>
      <c r="F40" s="260">
        <f t="shared" si="2"/>
        <v>36</v>
      </c>
      <c r="G40" s="257" t="str">
        <f t="shared" si="3"/>
        <v>連36買</v>
      </c>
      <c r="H40" s="259">
        <f>近60天Data!G38</f>
        <v>24.903600000000001</v>
      </c>
      <c r="I40" s="260">
        <f t="shared" si="4"/>
        <v>2</v>
      </c>
      <c r="J40" s="257" t="str">
        <f t="shared" si="5"/>
        <v/>
      </c>
    </row>
    <row r="41" spans="1:10" x14ac:dyDescent="0.25">
      <c r="A41" s="258">
        <f>近60天Data!A39</f>
        <v>45212</v>
      </c>
      <c r="B41" s="259">
        <f>近60天Data!D39</f>
        <v>-60.851599999999998</v>
      </c>
      <c r="C41" s="260">
        <f t="shared" si="0"/>
        <v>-1</v>
      </c>
      <c r="D41" s="257" t="str">
        <f t="shared" si="1"/>
        <v/>
      </c>
      <c r="E41" s="259">
        <f>近60天Data!F39</f>
        <v>-5.5914999999999999</v>
      </c>
      <c r="F41" s="260">
        <f t="shared" si="2"/>
        <v>-1</v>
      </c>
      <c r="G41" s="257" t="str">
        <f t="shared" si="3"/>
        <v>連36買轉賣</v>
      </c>
      <c r="H41" s="259">
        <f>近60天Data!G39</f>
        <v>-19.0276</v>
      </c>
      <c r="I41" s="260">
        <f t="shared" si="4"/>
        <v>-1</v>
      </c>
      <c r="J41" s="257" t="str">
        <f t="shared" si="5"/>
        <v/>
      </c>
    </row>
    <row r="42" spans="1:10" x14ac:dyDescent="0.25">
      <c r="A42" s="258">
        <f>近60天Data!A40</f>
        <v>45215</v>
      </c>
      <c r="B42" s="259">
        <f>近60天Data!D40</f>
        <v>-156.25139999999999</v>
      </c>
      <c r="C42" s="260">
        <f t="shared" si="0"/>
        <v>-2</v>
      </c>
      <c r="D42" s="257" t="str">
        <f t="shared" si="1"/>
        <v/>
      </c>
      <c r="E42" s="259">
        <f>近60天Data!F40</f>
        <v>16.279299999999999</v>
      </c>
      <c r="F42" s="260">
        <f t="shared" si="2"/>
        <v>1</v>
      </c>
      <c r="G42" s="257" t="str">
        <f t="shared" si="3"/>
        <v/>
      </c>
      <c r="H42" s="259">
        <f>近60天Data!G40</f>
        <v>-39.017099999999999</v>
      </c>
      <c r="I42" s="260">
        <f t="shared" si="4"/>
        <v>-2</v>
      </c>
      <c r="J42" s="257" t="str">
        <f t="shared" si="5"/>
        <v/>
      </c>
    </row>
    <row r="43" spans="1:10" x14ac:dyDescent="0.25">
      <c r="A43" s="258">
        <f>近60天Data!A41</f>
        <v>45216</v>
      </c>
      <c r="B43" s="259">
        <f>近60天Data!D41</f>
        <v>-46.178199999999997</v>
      </c>
      <c r="C43" s="260">
        <f t="shared" si="0"/>
        <v>-3</v>
      </c>
      <c r="D43" s="257" t="str">
        <f t="shared" si="1"/>
        <v>連3賣</v>
      </c>
      <c r="E43" s="259">
        <f>近60天Data!F41</f>
        <v>-4.8508999999999993</v>
      </c>
      <c r="F43" s="260">
        <f t="shared" si="2"/>
        <v>-1</v>
      </c>
      <c r="G43" s="257" t="str">
        <f t="shared" si="3"/>
        <v/>
      </c>
      <c r="H43" s="259">
        <f>近60天Data!G41</f>
        <v>-25.655700000000003</v>
      </c>
      <c r="I43" s="260">
        <f t="shared" si="4"/>
        <v>-3</v>
      </c>
      <c r="J43" s="257" t="str">
        <f t="shared" si="5"/>
        <v>連3賣</v>
      </c>
    </row>
    <row r="44" spans="1:10" x14ac:dyDescent="0.25">
      <c r="A44" s="258">
        <f>近60天Data!A42</f>
        <v>45217</v>
      </c>
      <c r="B44" s="259">
        <f>近60天Data!D42</f>
        <v>-86.172299999999993</v>
      </c>
      <c r="C44" s="260">
        <f t="shared" si="0"/>
        <v>-4</v>
      </c>
      <c r="D44" s="257" t="str">
        <f t="shared" si="1"/>
        <v>連4賣</v>
      </c>
      <c r="E44" s="259">
        <f>近60天Data!F42</f>
        <v>-29.211199999999998</v>
      </c>
      <c r="F44" s="260">
        <f t="shared" si="2"/>
        <v>-2</v>
      </c>
      <c r="G44" s="257" t="str">
        <f t="shared" si="3"/>
        <v/>
      </c>
      <c r="H44" s="259">
        <f>近60天Data!G42</f>
        <v>-76.860399999999998</v>
      </c>
      <c r="I44" s="260">
        <f t="shared" si="4"/>
        <v>-4</v>
      </c>
      <c r="J44" s="257" t="str">
        <f t="shared" si="5"/>
        <v>連4賣</v>
      </c>
    </row>
    <row r="45" spans="1:10" x14ac:dyDescent="0.25">
      <c r="A45" s="258">
        <f>近60天Data!A43</f>
        <v>45218</v>
      </c>
      <c r="B45" s="259">
        <f>近60天Data!D43</f>
        <v>-131.20500000000001</v>
      </c>
      <c r="C45" s="260">
        <f t="shared" si="0"/>
        <v>-5</v>
      </c>
      <c r="D45" s="257" t="str">
        <f t="shared" si="1"/>
        <v>連5賣</v>
      </c>
      <c r="E45" s="259">
        <f>近60天Data!F43</f>
        <v>27.8064</v>
      </c>
      <c r="F45" s="260">
        <f t="shared" si="2"/>
        <v>1</v>
      </c>
      <c r="G45" s="257" t="str">
        <f t="shared" si="3"/>
        <v/>
      </c>
      <c r="H45" s="259">
        <f>近60天Data!G43</f>
        <v>-4.9082999999999997</v>
      </c>
      <c r="I45" s="260">
        <f t="shared" si="4"/>
        <v>-5</v>
      </c>
      <c r="J45" s="257" t="str">
        <f t="shared" si="5"/>
        <v>連5賣</v>
      </c>
    </row>
    <row r="46" spans="1:10" x14ac:dyDescent="0.25">
      <c r="A46" s="258">
        <f>近60天Data!A44</f>
        <v>45219</v>
      </c>
      <c r="B46" s="259">
        <f>近60天Data!D44</f>
        <v>-73.033100000000005</v>
      </c>
      <c r="C46" s="260">
        <f t="shared" si="0"/>
        <v>-6</v>
      </c>
      <c r="D46" s="257" t="str">
        <f t="shared" si="1"/>
        <v>連6賣</v>
      </c>
      <c r="E46" s="259">
        <f>近60天Data!F44</f>
        <v>30.651599999999998</v>
      </c>
      <c r="F46" s="260">
        <f t="shared" si="2"/>
        <v>2</v>
      </c>
      <c r="G46" s="257" t="str">
        <f t="shared" si="3"/>
        <v/>
      </c>
      <c r="H46" s="259">
        <f>近60天Data!G44</f>
        <v>-60.338799999999999</v>
      </c>
      <c r="I46" s="260">
        <f t="shared" si="4"/>
        <v>-6</v>
      </c>
      <c r="J46" s="257" t="str">
        <f t="shared" si="5"/>
        <v>連6賣</v>
      </c>
    </row>
    <row r="47" spans="1:10" x14ac:dyDescent="0.25">
      <c r="A47" s="258">
        <f>近60天Data!A45</f>
        <v>45222</v>
      </c>
      <c r="B47" s="259">
        <f>近60天Data!D45</f>
        <v>-141.87719999999999</v>
      </c>
      <c r="C47" s="260">
        <f t="shared" si="0"/>
        <v>-7</v>
      </c>
      <c r="D47" s="257" t="str">
        <f t="shared" si="1"/>
        <v>連7賣</v>
      </c>
      <c r="E47" s="259">
        <f>近60天Data!F45</f>
        <v>3.3906000000000001</v>
      </c>
      <c r="F47" s="260">
        <f t="shared" si="2"/>
        <v>3</v>
      </c>
      <c r="G47" s="257" t="str">
        <f t="shared" si="3"/>
        <v>連3買</v>
      </c>
      <c r="H47" s="259">
        <f>近60天Data!G45</f>
        <v>-52.200699999999998</v>
      </c>
      <c r="I47" s="260">
        <f t="shared" si="4"/>
        <v>-7</v>
      </c>
      <c r="J47" s="257" t="str">
        <f t="shared" si="5"/>
        <v>連7賣</v>
      </c>
    </row>
    <row r="48" spans="1:10" x14ac:dyDescent="0.25">
      <c r="A48" s="258">
        <f>近60天Data!A46</f>
        <v>45223</v>
      </c>
      <c r="B48" s="259">
        <f>近60天Data!D46</f>
        <v>-132.11879999999999</v>
      </c>
      <c r="C48" s="260">
        <f t="shared" si="0"/>
        <v>-8</v>
      </c>
      <c r="D48" s="257" t="str">
        <f t="shared" si="1"/>
        <v>連8賣</v>
      </c>
      <c r="E48" s="259">
        <f>近60天Data!F46</f>
        <v>31.869899999999998</v>
      </c>
      <c r="F48" s="260">
        <f t="shared" si="2"/>
        <v>4</v>
      </c>
      <c r="G48" s="257" t="str">
        <f t="shared" si="3"/>
        <v>連4買</v>
      </c>
      <c r="H48" s="259">
        <f>近60天Data!G46</f>
        <v>-10.316600000000001</v>
      </c>
      <c r="I48" s="260">
        <f t="shared" si="4"/>
        <v>-8</v>
      </c>
      <c r="J48" s="257" t="str">
        <f t="shared" si="5"/>
        <v>連8賣</v>
      </c>
    </row>
    <row r="49" spans="1:10" x14ac:dyDescent="0.25">
      <c r="A49" s="258">
        <f>近60天Data!A47</f>
        <v>45224</v>
      </c>
      <c r="B49" s="259">
        <f>近60天Data!D47</f>
        <v>-75.002499999999998</v>
      </c>
      <c r="C49" s="260">
        <f t="shared" si="0"/>
        <v>-9</v>
      </c>
      <c r="D49" s="257" t="str">
        <f t="shared" si="1"/>
        <v>連9賣</v>
      </c>
      <c r="E49" s="259">
        <f>近60天Data!F47</f>
        <v>54.626499999999993</v>
      </c>
      <c r="F49" s="260">
        <f t="shared" si="2"/>
        <v>5</v>
      </c>
      <c r="G49" s="257" t="str">
        <f t="shared" si="3"/>
        <v>連5買</v>
      </c>
      <c r="H49" s="259">
        <f>近60天Data!G47</f>
        <v>0.2555</v>
      </c>
      <c r="I49" s="260">
        <f t="shared" si="4"/>
        <v>1</v>
      </c>
      <c r="J49" s="257" t="str">
        <f t="shared" si="5"/>
        <v>連8賣轉買</v>
      </c>
    </row>
    <row r="50" spans="1:10" x14ac:dyDescent="0.25">
      <c r="A50" s="258">
        <f>近60天Data!A48</f>
        <v>45225</v>
      </c>
      <c r="B50" s="259">
        <f>近60天Data!D48</f>
        <v>-286.88279999999997</v>
      </c>
      <c r="C50" s="260">
        <f t="shared" si="0"/>
        <v>-10</v>
      </c>
      <c r="D50" s="257" t="str">
        <f t="shared" si="1"/>
        <v>連10賣</v>
      </c>
      <c r="E50" s="259">
        <f>近60天Data!F48</f>
        <v>19.5441</v>
      </c>
      <c r="F50" s="260">
        <f t="shared" si="2"/>
        <v>6</v>
      </c>
      <c r="G50" s="257" t="str">
        <f t="shared" si="3"/>
        <v>連6買</v>
      </c>
      <c r="H50" s="259">
        <f>近60天Data!G48</f>
        <v>-119.2191</v>
      </c>
      <c r="I50" s="260">
        <f t="shared" si="4"/>
        <v>-1</v>
      </c>
      <c r="J50" s="257" t="str">
        <f t="shared" si="5"/>
        <v/>
      </c>
    </row>
    <row r="51" spans="1:10" x14ac:dyDescent="0.25">
      <c r="A51" s="258">
        <f>近60天Data!A49</f>
        <v>45226</v>
      </c>
      <c r="B51" s="259">
        <f>近60天Data!D49</f>
        <v>-89.878799999999998</v>
      </c>
      <c r="C51" s="260">
        <f t="shared" si="0"/>
        <v>-11</v>
      </c>
      <c r="D51" s="257" t="str">
        <f t="shared" si="1"/>
        <v>連11賣</v>
      </c>
      <c r="E51" s="259">
        <f>近60天Data!F49</f>
        <v>26.270799999999998</v>
      </c>
      <c r="F51" s="260">
        <f t="shared" si="2"/>
        <v>7</v>
      </c>
      <c r="G51" s="257" t="str">
        <f t="shared" si="3"/>
        <v>連7買</v>
      </c>
      <c r="H51" s="259">
        <f>近60天Data!G49</f>
        <v>-19.392199999999999</v>
      </c>
      <c r="I51" s="260">
        <f t="shared" si="4"/>
        <v>-2</v>
      </c>
      <c r="J51" s="257" t="str">
        <f t="shared" si="5"/>
        <v/>
      </c>
    </row>
    <row r="52" spans="1:10" x14ac:dyDescent="0.25">
      <c r="A52" s="258">
        <f>近60天Data!A50</f>
        <v>45229</v>
      </c>
      <c r="B52" s="259">
        <f>近60天Data!D50</f>
        <v>-67.662411180000007</v>
      </c>
      <c r="C52" s="260">
        <f t="shared" si="0"/>
        <v>-12</v>
      </c>
      <c r="D52" s="257" t="str">
        <f t="shared" si="1"/>
        <v>連12賣</v>
      </c>
      <c r="E52" s="259">
        <f>近60天Data!F50</f>
        <v>38.069032129999997</v>
      </c>
      <c r="F52" s="260">
        <f t="shared" si="2"/>
        <v>8</v>
      </c>
      <c r="G52" s="257" t="str">
        <f t="shared" si="3"/>
        <v>連8買</v>
      </c>
      <c r="H52" s="259">
        <f>近60天Data!G50</f>
        <v>-11.900509619999999</v>
      </c>
      <c r="I52" s="260">
        <f t="shared" si="4"/>
        <v>-3</v>
      </c>
      <c r="J52" s="257" t="str">
        <f t="shared" si="5"/>
        <v>連3賣</v>
      </c>
    </row>
    <row r="53" spans="1:10" x14ac:dyDescent="0.25">
      <c r="A53" s="258">
        <f>近60天Data!A51</f>
        <v>45230</v>
      </c>
      <c r="B53" s="259">
        <f>近60天Data!D51</f>
        <v>-172.96408829000001</v>
      </c>
      <c r="C53" s="260">
        <f t="shared" si="0"/>
        <v>-13</v>
      </c>
      <c r="D53" s="257" t="str">
        <f t="shared" si="1"/>
        <v>連13賣</v>
      </c>
      <c r="E53" s="259">
        <f>近60天Data!F51</f>
        <v>46.898353399999998</v>
      </c>
      <c r="F53" s="260">
        <f t="shared" si="2"/>
        <v>9</v>
      </c>
      <c r="G53" s="257" t="str">
        <f t="shared" si="3"/>
        <v>連9買</v>
      </c>
      <c r="H53" s="259">
        <f>近60天Data!G51</f>
        <v>-57.81568704</v>
      </c>
      <c r="I53" s="260">
        <f t="shared" si="4"/>
        <v>-4</v>
      </c>
      <c r="J53" s="257" t="str">
        <f t="shared" si="5"/>
        <v>連4賣</v>
      </c>
    </row>
    <row r="54" spans="1:10" x14ac:dyDescent="0.25">
      <c r="A54" s="258">
        <f>近60天Data!A52</f>
        <v>45231</v>
      </c>
      <c r="B54" s="259">
        <f>近60天Data!D52</f>
        <v>-60.487680789999999</v>
      </c>
      <c r="C54" s="260">
        <f t="shared" si="0"/>
        <v>-14</v>
      </c>
      <c r="D54" s="257" t="str">
        <f t="shared" si="1"/>
        <v>連14賣</v>
      </c>
      <c r="E54" s="259">
        <f>近60天Data!F52</f>
        <v>24.522313149999999</v>
      </c>
      <c r="F54" s="260">
        <f t="shared" si="2"/>
        <v>10</v>
      </c>
      <c r="G54" s="257" t="str">
        <f t="shared" si="3"/>
        <v>連10買</v>
      </c>
      <c r="H54" s="259">
        <f>近60天Data!G52</f>
        <v>-12.94083513</v>
      </c>
      <c r="I54" s="260">
        <f t="shared" si="4"/>
        <v>-5</v>
      </c>
      <c r="J54" s="257" t="str">
        <f t="shared" si="5"/>
        <v>連5賣</v>
      </c>
    </row>
    <row r="55" spans="1:10" x14ac:dyDescent="0.25">
      <c r="A55" s="258">
        <f>近60天Data!A53</f>
        <v>45232</v>
      </c>
      <c r="B55" s="259">
        <f>近60天Data!D53</f>
        <v>162.66300853999999</v>
      </c>
      <c r="C55" s="260">
        <f t="shared" si="0"/>
        <v>1</v>
      </c>
      <c r="D55" s="257" t="str">
        <f t="shared" si="1"/>
        <v>連14賣轉買</v>
      </c>
      <c r="E55" s="259">
        <f>近60天Data!F53</f>
        <v>27.15192227</v>
      </c>
      <c r="F55" s="260">
        <f t="shared" si="2"/>
        <v>11</v>
      </c>
      <c r="G55" s="257" t="str">
        <f t="shared" si="3"/>
        <v>連11買</v>
      </c>
      <c r="H55" s="259">
        <f>近60天Data!G53</f>
        <v>24.492416590000001</v>
      </c>
      <c r="I55" s="260">
        <f t="shared" si="4"/>
        <v>1</v>
      </c>
      <c r="J55" s="257" t="str">
        <f t="shared" si="5"/>
        <v>連5賣轉買</v>
      </c>
    </row>
    <row r="56" spans="1:10" x14ac:dyDescent="0.25">
      <c r="A56" s="258">
        <f>近60天Data!A54</f>
        <v>45233</v>
      </c>
      <c r="B56" s="259">
        <f>近60天Data!D54</f>
        <v>93.75967661</v>
      </c>
      <c r="C56" s="260">
        <f t="shared" si="0"/>
        <v>2</v>
      </c>
      <c r="D56" s="257" t="str">
        <f t="shared" si="1"/>
        <v/>
      </c>
      <c r="E56" s="259">
        <f>近60天Data!F54</f>
        <v>34.838352700000002</v>
      </c>
      <c r="F56" s="260">
        <f t="shared" si="2"/>
        <v>12</v>
      </c>
      <c r="G56" s="257" t="str">
        <f t="shared" si="3"/>
        <v>連12買</v>
      </c>
      <c r="H56" s="259">
        <f>近60天Data!G54</f>
        <v>6.2678984599999996</v>
      </c>
      <c r="I56" s="260">
        <f t="shared" si="4"/>
        <v>2</v>
      </c>
      <c r="J56" s="257" t="str">
        <f t="shared" si="5"/>
        <v/>
      </c>
    </row>
    <row r="57" spans="1:10" x14ac:dyDescent="0.25">
      <c r="A57" s="258">
        <f>近60天Data!A55</f>
        <v>45236</v>
      </c>
      <c r="B57" s="259">
        <f>近60天Data!D55</f>
        <v>187.88048953000001</v>
      </c>
      <c r="C57" s="260">
        <f t="shared" si="0"/>
        <v>3</v>
      </c>
      <c r="D57" s="257" t="str">
        <f t="shared" si="1"/>
        <v>連3買</v>
      </c>
      <c r="E57" s="259">
        <f>近60天Data!F55</f>
        <v>14.860255069999999</v>
      </c>
      <c r="F57" s="260">
        <f t="shared" si="2"/>
        <v>13</v>
      </c>
      <c r="G57" s="257" t="str">
        <f t="shared" si="3"/>
        <v>連13買</v>
      </c>
      <c r="H57" s="259">
        <f>近60天Data!G55</f>
        <v>13.79757101</v>
      </c>
      <c r="I57" s="260">
        <f t="shared" si="4"/>
        <v>3</v>
      </c>
      <c r="J57" s="257" t="str">
        <f t="shared" si="5"/>
        <v>連3買</v>
      </c>
    </row>
    <row r="58" spans="1:10" x14ac:dyDescent="0.25">
      <c r="A58" s="258">
        <f>近60天Data!A56</f>
        <v>45237</v>
      </c>
      <c r="B58" s="259">
        <f>近60天Data!D56</f>
        <v>17.908398699999999</v>
      </c>
      <c r="C58" s="260">
        <f t="shared" si="0"/>
        <v>4</v>
      </c>
      <c r="D58" s="257" t="str">
        <f t="shared" si="1"/>
        <v>連4買</v>
      </c>
      <c r="E58" s="259">
        <f>近60天Data!F56</f>
        <v>13.03492992</v>
      </c>
      <c r="F58" s="260">
        <f t="shared" si="2"/>
        <v>14</v>
      </c>
      <c r="G58" s="257" t="str">
        <f t="shared" si="3"/>
        <v>連14買</v>
      </c>
      <c r="H58" s="259">
        <f>近60天Data!G56</f>
        <v>3.5828059400000001</v>
      </c>
      <c r="I58" s="260">
        <f t="shared" si="4"/>
        <v>4</v>
      </c>
      <c r="J58" s="257" t="str">
        <f t="shared" si="5"/>
        <v>連4買</v>
      </c>
    </row>
    <row r="59" spans="1:10" x14ac:dyDescent="0.25">
      <c r="A59" s="258">
        <f>近60天Data!A57</f>
        <v>45238</v>
      </c>
      <c r="B59" s="259">
        <f>近60天Data!D57</f>
        <v>37.331484279999998</v>
      </c>
      <c r="C59" s="260">
        <f t="shared" si="0"/>
        <v>5</v>
      </c>
      <c r="D59" s="257" t="str">
        <f t="shared" si="1"/>
        <v>連5買</v>
      </c>
      <c r="E59" s="259">
        <f>近60天Data!F57</f>
        <v>14.550804189999999</v>
      </c>
      <c r="F59" s="260">
        <f t="shared" si="2"/>
        <v>15</v>
      </c>
      <c r="G59" s="257" t="str">
        <f t="shared" si="3"/>
        <v>連15買</v>
      </c>
      <c r="H59" s="259">
        <f>近60天Data!G57</f>
        <v>6.1777384800000004</v>
      </c>
      <c r="I59" s="260">
        <f t="shared" si="4"/>
        <v>5</v>
      </c>
      <c r="J59" s="257" t="str">
        <f t="shared" si="5"/>
        <v>連5買</v>
      </c>
    </row>
    <row r="60" spans="1:10" x14ac:dyDescent="0.25">
      <c r="A60" s="258">
        <f>近60天Data!A58</f>
        <v>45239</v>
      </c>
      <c r="B60" s="259">
        <f>近60天Data!D58</f>
        <v>-16.702056330000001</v>
      </c>
      <c r="C60" s="260">
        <f t="shared" si="0"/>
        <v>-1</v>
      </c>
      <c r="D60" s="257" t="str">
        <f t="shared" si="1"/>
        <v>連5買轉賣</v>
      </c>
      <c r="E60" s="259">
        <f>近60天Data!F58</f>
        <v>5.8986407200000004</v>
      </c>
      <c r="F60" s="260">
        <f t="shared" si="2"/>
        <v>16</v>
      </c>
      <c r="G60" s="257" t="str">
        <f t="shared" si="3"/>
        <v>連16買</v>
      </c>
      <c r="H60" s="259">
        <f>近60天Data!G58</f>
        <v>-9.3057741400000005</v>
      </c>
      <c r="I60" s="260">
        <f t="shared" si="4"/>
        <v>-1</v>
      </c>
      <c r="J60" s="257" t="str">
        <f t="shared" si="5"/>
        <v>連5買轉賣</v>
      </c>
    </row>
    <row r="61" spans="1:10" x14ac:dyDescent="0.25">
      <c r="A61" s="258">
        <f>近60天Data!A59</f>
        <v>45240</v>
      </c>
      <c r="B61" s="259">
        <f>近60天Data!D59</f>
        <v>-66.85303236</v>
      </c>
      <c r="C61" s="260">
        <f t="shared" si="0"/>
        <v>-2</v>
      </c>
      <c r="D61" s="257" t="str">
        <f t="shared" si="1"/>
        <v/>
      </c>
      <c r="E61" s="259">
        <f>近60天Data!F59</f>
        <v>5.9136530900000004</v>
      </c>
      <c r="F61" s="260">
        <f t="shared" si="2"/>
        <v>17</v>
      </c>
      <c r="G61" s="257" t="str">
        <f t="shared" si="3"/>
        <v>連17買</v>
      </c>
      <c r="H61" s="259">
        <f>近60天Data!G59</f>
        <v>-31.241507129999999</v>
      </c>
      <c r="I61" s="260">
        <f t="shared" si="4"/>
        <v>-2</v>
      </c>
      <c r="J61" s="257" t="str">
        <f t="shared" si="5"/>
        <v/>
      </c>
    </row>
    <row r="62" spans="1:10" x14ac:dyDescent="0.25">
      <c r="A62" s="258">
        <f>近60天Data!A60</f>
        <v>45243</v>
      </c>
      <c r="B62" s="259">
        <f>近60天Data!D60</f>
        <v>159.47143865000001</v>
      </c>
      <c r="C62" s="260">
        <f t="shared" si="0"/>
        <v>1</v>
      </c>
      <c r="D62" s="257" t="str">
        <f t="shared" si="1"/>
        <v/>
      </c>
      <c r="E62" s="259">
        <f>近60天Data!F60</f>
        <v>5.0012985099999998</v>
      </c>
      <c r="F62" s="260">
        <f t="shared" si="2"/>
        <v>18</v>
      </c>
      <c r="G62" s="257" t="str">
        <f t="shared" si="3"/>
        <v>連18買</v>
      </c>
      <c r="H62" s="259">
        <f>近60天Data!G60</f>
        <v>18.21745885</v>
      </c>
      <c r="I62" s="260">
        <f t="shared" si="4"/>
        <v>1</v>
      </c>
      <c r="J62" s="257" t="str">
        <f t="shared" si="5"/>
        <v/>
      </c>
    </row>
    <row r="63" spans="1:10" x14ac:dyDescent="0.25">
      <c r="A63" s="258">
        <f>近60天Data!A61</f>
        <v>45244</v>
      </c>
      <c r="B63" s="259">
        <f>近60天Data!D61</f>
        <v>118.87565841999999</v>
      </c>
      <c r="C63" s="260">
        <f t="shared" si="0"/>
        <v>2</v>
      </c>
      <c r="D63" s="257" t="str">
        <f t="shared" si="1"/>
        <v/>
      </c>
      <c r="E63" s="259">
        <f>近60天Data!F61</f>
        <v>5.9373639599999999</v>
      </c>
      <c r="F63" s="260">
        <f t="shared" si="2"/>
        <v>19</v>
      </c>
      <c r="G63" s="257" t="str">
        <f t="shared" si="3"/>
        <v>連19買</v>
      </c>
      <c r="H63" s="259">
        <f>近60天Data!G61</f>
        <v>41.529911490000003</v>
      </c>
      <c r="I63" s="260">
        <f t="shared" si="4"/>
        <v>2</v>
      </c>
      <c r="J63" s="257" t="str">
        <f t="shared" si="5"/>
        <v/>
      </c>
    </row>
    <row r="64" spans="1:10" x14ac:dyDescent="0.25">
      <c r="A64" s="258"/>
      <c r="B64" s="259"/>
      <c r="C64" s="260" t="str">
        <f t="shared" si="0"/>
        <v/>
      </c>
      <c r="D64" s="257" t="str">
        <f t="shared" si="1"/>
        <v/>
      </c>
      <c r="E64" s="259"/>
      <c r="F64" s="260" t="str">
        <f t="shared" si="2"/>
        <v/>
      </c>
      <c r="G64" s="257" t="str">
        <f t="shared" si="3"/>
        <v/>
      </c>
      <c r="H64" s="259"/>
      <c r="I64" s="260" t="str">
        <f t="shared" si="4"/>
        <v/>
      </c>
      <c r="J64" s="257" t="str">
        <f t="shared" si="5"/>
        <v/>
      </c>
    </row>
    <row r="65" spans="1:10" x14ac:dyDescent="0.25">
      <c r="A65" s="258"/>
      <c r="B65" s="259"/>
      <c r="C65" s="260" t="str">
        <f t="shared" si="0"/>
        <v/>
      </c>
      <c r="D65" s="257" t="str">
        <f t="shared" si="1"/>
        <v/>
      </c>
      <c r="E65" s="259"/>
      <c r="F65" s="260" t="str">
        <f t="shared" si="2"/>
        <v/>
      </c>
      <c r="G65" s="257" t="str">
        <f t="shared" si="3"/>
        <v/>
      </c>
      <c r="H65" s="259"/>
      <c r="I65" s="260" t="str">
        <f t="shared" si="4"/>
        <v/>
      </c>
      <c r="J65" s="257" t="str">
        <f t="shared" si="5"/>
        <v/>
      </c>
    </row>
    <row r="66" spans="1:10" x14ac:dyDescent="0.25">
      <c r="A66" s="258"/>
      <c r="B66" s="259"/>
      <c r="C66" s="260" t="str">
        <f t="shared" si="0"/>
        <v/>
      </c>
      <c r="D66" s="257" t="str">
        <f t="shared" si="1"/>
        <v/>
      </c>
      <c r="E66" s="259"/>
      <c r="F66" s="260" t="str">
        <f t="shared" si="2"/>
        <v/>
      </c>
      <c r="G66" s="257" t="str">
        <f t="shared" si="3"/>
        <v/>
      </c>
      <c r="H66" s="259"/>
      <c r="I66" s="260" t="str">
        <f t="shared" si="4"/>
        <v/>
      </c>
      <c r="J66" s="257" t="str">
        <f t="shared" si="5"/>
        <v/>
      </c>
    </row>
    <row r="67" spans="1:10" x14ac:dyDescent="0.25">
      <c r="A67" s="258"/>
      <c r="B67" s="259"/>
      <c r="C67" s="260" t="str">
        <f t="shared" si="0"/>
        <v/>
      </c>
      <c r="D67" s="257" t="str">
        <f t="shared" si="1"/>
        <v/>
      </c>
      <c r="E67" s="259"/>
      <c r="F67" s="260" t="str">
        <f t="shared" si="2"/>
        <v/>
      </c>
      <c r="G67" s="257" t="str">
        <f t="shared" si="3"/>
        <v/>
      </c>
      <c r="H67" s="259"/>
      <c r="I67" s="260" t="str">
        <f t="shared" si="4"/>
        <v/>
      </c>
      <c r="J67" s="257" t="str">
        <f t="shared" si="5"/>
        <v/>
      </c>
    </row>
    <row r="68" spans="1:10" x14ac:dyDescent="0.25">
      <c r="A68" s="258"/>
      <c r="B68" s="259"/>
      <c r="C68" s="260" t="str">
        <f t="shared" si="0"/>
        <v/>
      </c>
      <c r="D68" s="257" t="str">
        <f t="shared" si="1"/>
        <v/>
      </c>
      <c r="E68" s="259"/>
      <c r="F68" s="260" t="str">
        <f t="shared" si="2"/>
        <v/>
      </c>
      <c r="G68" s="257" t="str">
        <f t="shared" si="3"/>
        <v/>
      </c>
      <c r="H68" s="259"/>
      <c r="I68" s="260" t="str">
        <f t="shared" si="4"/>
        <v/>
      </c>
      <c r="J68" s="257" t="str">
        <f t="shared" si="5"/>
        <v/>
      </c>
    </row>
    <row r="69" spans="1:10" x14ac:dyDescent="0.25">
      <c r="A69" s="258"/>
      <c r="B69" s="259"/>
      <c r="C69" s="260" t="str">
        <f t="shared" si="0"/>
        <v/>
      </c>
      <c r="D69" s="257" t="str">
        <f t="shared" si="1"/>
        <v/>
      </c>
      <c r="E69" s="259"/>
      <c r="F69" s="260" t="str">
        <f t="shared" si="2"/>
        <v/>
      </c>
      <c r="G69" s="257" t="str">
        <f t="shared" si="3"/>
        <v/>
      </c>
      <c r="H69" s="259"/>
      <c r="I69" s="260" t="str">
        <f t="shared" si="4"/>
        <v/>
      </c>
      <c r="J69" s="257" t="str">
        <f t="shared" si="5"/>
        <v/>
      </c>
    </row>
    <row r="70" spans="1:10" x14ac:dyDescent="0.25">
      <c r="A70" s="258"/>
      <c r="B70" s="259"/>
      <c r="C70" s="260" t="str">
        <f t="shared" ref="C70:C93" si="6">IF($A70&lt;&gt;"",IF(B70/B69&lt;0,IF(B70&gt;0,1,-1),IF(B70&gt;0,C69+1,C69-1)),"")</f>
        <v/>
      </c>
      <c r="D70" s="257" t="str">
        <f t="shared" ref="D70:D93" si="7">IF(B70&lt;&gt;"",IF(C70&gt;0,IF(C70&gt;2,CONCATENATE($D$1,TEXT(C70,"0"),$E$1),IF(C70=1,IF(C69&lt;-2,CONCATENATE($D$1,TEXT(-C69,"0"),$F$1,$G$1),""),"")),IF(C70&lt;-2,CONCATENATE($D$1,TEXT(-C70,"0"),$F$1),IF(C70=-1,IF(C69&gt;2,CONCATENATE($D$1,TEXT(C69,"0"),$E$1,$H$1),""),""))),"")</f>
        <v/>
      </c>
      <c r="E70" s="259"/>
      <c r="F70" s="260" t="str">
        <f t="shared" ref="F70:F93" si="8">IF($A70&lt;&gt;"",IF(E70/E69&lt;0,IF(E70&gt;0,1,-1),IF(E70&gt;0,F69+1,F69-1)),"")</f>
        <v/>
      </c>
      <c r="G70" s="257" t="str">
        <f t="shared" ref="G70:G93" si="9">IF(E70&lt;&gt;"",IF(F70&gt;0,IF(F70&gt;2,CONCATENATE($D$1,TEXT(F70,"0"),$E$1),IF(F70=1,IF(F69&lt;-2,CONCATENATE($D$1,TEXT(-F69,"0"),$F$1,$G$1),""),"")),IF(F70&lt;-2,CONCATENATE($D$1,TEXT(-F70,"0"),$F$1),IF(F70=-1,IF(F69&gt;2,CONCATENATE($D$1,TEXT(F69,"0"),$E$1,$H$1),""),""))),"")</f>
        <v/>
      </c>
      <c r="H70" s="259"/>
      <c r="I70" s="260" t="str">
        <f t="shared" ref="I70:I93" si="10">IF($A70&lt;&gt;"",IF(H70/H69&lt;0,IF(H70&gt;0,1,-1),IF(H70&gt;0,I69+1,I69-1)),"")</f>
        <v/>
      </c>
      <c r="J70" s="257" t="str">
        <f t="shared" ref="J70:J93" si="11">IF(H70&lt;&gt;"",IF(I70&gt;0,IF(I70&gt;2,CONCATENATE($D$1,TEXT(I70,"0"),$E$1),IF(I70=1,IF(I69&lt;-2,CONCATENATE($D$1,TEXT(-I69,"0"),$F$1,$G$1),""),"")),IF(I70&lt;-2,CONCATENATE($D$1,TEXT(-I70,"0"),$F$1),IF(I70=-1,IF(I69&gt;2,CONCATENATE($D$1,TEXT(I69,"0"),$E$1,$H$1),""),""))),"")</f>
        <v/>
      </c>
    </row>
    <row r="71" spans="1:10" x14ac:dyDescent="0.25">
      <c r="A71" s="258"/>
      <c r="B71" s="259"/>
      <c r="C71" s="260" t="str">
        <f t="shared" si="6"/>
        <v/>
      </c>
      <c r="D71" s="257" t="str">
        <f t="shared" si="7"/>
        <v/>
      </c>
      <c r="E71" s="259"/>
      <c r="F71" s="260" t="str">
        <f t="shared" si="8"/>
        <v/>
      </c>
      <c r="G71" s="257" t="str">
        <f t="shared" si="9"/>
        <v/>
      </c>
      <c r="H71" s="259"/>
      <c r="I71" s="260" t="str">
        <f t="shared" si="10"/>
        <v/>
      </c>
      <c r="J71" s="257" t="str">
        <f t="shared" si="11"/>
        <v/>
      </c>
    </row>
    <row r="72" spans="1:10" x14ac:dyDescent="0.25">
      <c r="A72" s="258"/>
      <c r="B72" s="259"/>
      <c r="C72" s="260" t="str">
        <f t="shared" si="6"/>
        <v/>
      </c>
      <c r="D72" s="257" t="str">
        <f t="shared" si="7"/>
        <v/>
      </c>
      <c r="E72" s="259"/>
      <c r="F72" s="260" t="str">
        <f t="shared" si="8"/>
        <v/>
      </c>
      <c r="G72" s="257" t="str">
        <f t="shared" si="9"/>
        <v/>
      </c>
      <c r="H72" s="259"/>
      <c r="I72" s="260" t="str">
        <f t="shared" si="10"/>
        <v/>
      </c>
      <c r="J72" s="257" t="str">
        <f t="shared" si="11"/>
        <v/>
      </c>
    </row>
    <row r="73" spans="1:10" x14ac:dyDescent="0.25">
      <c r="A73" s="258"/>
      <c r="B73" s="259"/>
      <c r="C73" s="260" t="str">
        <f t="shared" si="6"/>
        <v/>
      </c>
      <c r="D73" s="257" t="str">
        <f t="shared" si="7"/>
        <v/>
      </c>
      <c r="E73" s="259"/>
      <c r="F73" s="260" t="str">
        <f t="shared" si="8"/>
        <v/>
      </c>
      <c r="G73" s="257" t="str">
        <f t="shared" si="9"/>
        <v/>
      </c>
      <c r="H73" s="259"/>
      <c r="I73" s="260" t="str">
        <f t="shared" si="10"/>
        <v/>
      </c>
      <c r="J73" s="257" t="str">
        <f t="shared" si="11"/>
        <v/>
      </c>
    </row>
    <row r="74" spans="1:10" x14ac:dyDescent="0.25">
      <c r="A74" s="258"/>
      <c r="B74" s="259"/>
      <c r="C74" s="260" t="str">
        <f t="shared" si="6"/>
        <v/>
      </c>
      <c r="D74" s="257" t="str">
        <f t="shared" si="7"/>
        <v/>
      </c>
      <c r="E74" s="259"/>
      <c r="F74" s="260" t="str">
        <f t="shared" si="8"/>
        <v/>
      </c>
      <c r="G74" s="257" t="str">
        <f t="shared" si="9"/>
        <v/>
      </c>
      <c r="H74" s="259"/>
      <c r="I74" s="260" t="str">
        <f t="shared" si="10"/>
        <v/>
      </c>
      <c r="J74" s="257" t="str">
        <f t="shared" si="11"/>
        <v/>
      </c>
    </row>
    <row r="75" spans="1:10" x14ac:dyDescent="0.25">
      <c r="A75" s="258"/>
      <c r="B75" s="259"/>
      <c r="C75" s="260" t="str">
        <f t="shared" si="6"/>
        <v/>
      </c>
      <c r="D75" s="257" t="str">
        <f t="shared" si="7"/>
        <v/>
      </c>
      <c r="E75" s="259"/>
      <c r="F75" s="260" t="str">
        <f t="shared" si="8"/>
        <v/>
      </c>
      <c r="G75" s="257" t="str">
        <f t="shared" si="9"/>
        <v/>
      </c>
      <c r="H75" s="259"/>
      <c r="I75" s="260" t="str">
        <f t="shared" si="10"/>
        <v/>
      </c>
      <c r="J75" s="257" t="str">
        <f t="shared" si="11"/>
        <v/>
      </c>
    </row>
    <row r="76" spans="1:10" x14ac:dyDescent="0.25">
      <c r="A76" s="258"/>
      <c r="B76" s="259"/>
      <c r="C76" s="260" t="str">
        <f t="shared" si="6"/>
        <v/>
      </c>
      <c r="D76" s="257" t="str">
        <f t="shared" si="7"/>
        <v/>
      </c>
      <c r="E76" s="259"/>
      <c r="F76" s="260" t="str">
        <f t="shared" si="8"/>
        <v/>
      </c>
      <c r="G76" s="257" t="str">
        <f t="shared" si="9"/>
        <v/>
      </c>
      <c r="H76" s="259"/>
      <c r="I76" s="260" t="str">
        <f t="shared" si="10"/>
        <v/>
      </c>
      <c r="J76" s="257" t="str">
        <f t="shared" si="11"/>
        <v/>
      </c>
    </row>
    <row r="77" spans="1:10" x14ac:dyDescent="0.25">
      <c r="A77" s="258"/>
      <c r="B77" s="259"/>
      <c r="C77" s="260" t="str">
        <f t="shared" si="6"/>
        <v/>
      </c>
      <c r="D77" s="257" t="str">
        <f t="shared" si="7"/>
        <v/>
      </c>
      <c r="E77" s="259"/>
      <c r="F77" s="260" t="str">
        <f t="shared" si="8"/>
        <v/>
      </c>
      <c r="G77" s="257" t="str">
        <f t="shared" si="9"/>
        <v/>
      </c>
      <c r="H77" s="259"/>
      <c r="I77" s="260" t="str">
        <f t="shared" si="10"/>
        <v/>
      </c>
      <c r="J77" s="257" t="str">
        <f t="shared" si="11"/>
        <v/>
      </c>
    </row>
    <row r="78" spans="1:10" x14ac:dyDescent="0.25">
      <c r="A78" s="258"/>
      <c r="B78" s="259"/>
      <c r="C78" s="260" t="str">
        <f t="shared" si="6"/>
        <v/>
      </c>
      <c r="D78" s="257" t="str">
        <f t="shared" si="7"/>
        <v/>
      </c>
      <c r="E78" s="259"/>
      <c r="F78" s="260" t="str">
        <f t="shared" si="8"/>
        <v/>
      </c>
      <c r="G78" s="257" t="str">
        <f t="shared" si="9"/>
        <v/>
      </c>
      <c r="H78" s="259"/>
      <c r="I78" s="260" t="str">
        <f t="shared" si="10"/>
        <v/>
      </c>
      <c r="J78" s="257" t="str">
        <f t="shared" si="11"/>
        <v/>
      </c>
    </row>
    <row r="79" spans="1:10" x14ac:dyDescent="0.25">
      <c r="A79" s="258"/>
      <c r="B79" s="259"/>
      <c r="C79" s="260" t="str">
        <f t="shared" si="6"/>
        <v/>
      </c>
      <c r="D79" s="257" t="str">
        <f t="shared" si="7"/>
        <v/>
      </c>
      <c r="E79" s="259"/>
      <c r="F79" s="260" t="str">
        <f t="shared" si="8"/>
        <v/>
      </c>
      <c r="G79" s="257" t="str">
        <f t="shared" si="9"/>
        <v/>
      </c>
      <c r="H79" s="259"/>
      <c r="I79" s="260" t="str">
        <f t="shared" si="10"/>
        <v/>
      </c>
      <c r="J79" s="257" t="str">
        <f t="shared" si="11"/>
        <v/>
      </c>
    </row>
    <row r="80" spans="1:10" x14ac:dyDescent="0.25">
      <c r="A80" s="258"/>
      <c r="B80" s="259"/>
      <c r="C80" s="260" t="str">
        <f t="shared" si="6"/>
        <v/>
      </c>
      <c r="D80" s="257" t="str">
        <f t="shared" si="7"/>
        <v/>
      </c>
      <c r="E80" s="259"/>
      <c r="F80" s="260" t="str">
        <f t="shared" si="8"/>
        <v/>
      </c>
      <c r="G80" s="257" t="str">
        <f t="shared" si="9"/>
        <v/>
      </c>
      <c r="H80" s="259"/>
      <c r="I80" s="260" t="str">
        <f t="shared" si="10"/>
        <v/>
      </c>
      <c r="J80" s="257" t="str">
        <f t="shared" si="11"/>
        <v/>
      </c>
    </row>
    <row r="81" spans="1:10" x14ac:dyDescent="0.25">
      <c r="A81" s="258"/>
      <c r="B81" s="259"/>
      <c r="C81" s="260" t="str">
        <f t="shared" si="6"/>
        <v/>
      </c>
      <c r="D81" s="257" t="str">
        <f t="shared" si="7"/>
        <v/>
      </c>
      <c r="E81" s="259"/>
      <c r="F81" s="260" t="str">
        <f t="shared" si="8"/>
        <v/>
      </c>
      <c r="G81" s="257" t="str">
        <f t="shared" si="9"/>
        <v/>
      </c>
      <c r="H81" s="259"/>
      <c r="I81" s="260" t="str">
        <f t="shared" si="10"/>
        <v/>
      </c>
      <c r="J81" s="257" t="str">
        <f t="shared" si="11"/>
        <v/>
      </c>
    </row>
    <row r="82" spans="1:10" x14ac:dyDescent="0.25">
      <c r="A82" s="258"/>
      <c r="B82" s="259"/>
      <c r="C82" s="260" t="str">
        <f t="shared" si="6"/>
        <v/>
      </c>
      <c r="D82" s="257" t="str">
        <f t="shared" si="7"/>
        <v/>
      </c>
      <c r="E82" s="259"/>
      <c r="F82" s="260" t="str">
        <f t="shared" si="8"/>
        <v/>
      </c>
      <c r="G82" s="257" t="str">
        <f t="shared" si="9"/>
        <v/>
      </c>
      <c r="H82" s="259"/>
      <c r="I82" s="260" t="str">
        <f t="shared" si="10"/>
        <v/>
      </c>
      <c r="J82" s="257" t="str">
        <f t="shared" si="11"/>
        <v/>
      </c>
    </row>
    <row r="83" spans="1:10" x14ac:dyDescent="0.25">
      <c r="A83" s="258"/>
      <c r="B83" s="259"/>
      <c r="C83" s="260" t="str">
        <f t="shared" si="6"/>
        <v/>
      </c>
      <c r="D83" s="257" t="str">
        <f t="shared" si="7"/>
        <v/>
      </c>
      <c r="E83" s="259"/>
      <c r="F83" s="260" t="str">
        <f t="shared" si="8"/>
        <v/>
      </c>
      <c r="G83" s="257" t="str">
        <f t="shared" si="9"/>
        <v/>
      </c>
      <c r="H83" s="259"/>
      <c r="I83" s="260" t="str">
        <f t="shared" si="10"/>
        <v/>
      </c>
      <c r="J83" s="257" t="str">
        <f t="shared" si="11"/>
        <v/>
      </c>
    </row>
    <row r="84" spans="1:10" x14ac:dyDescent="0.25">
      <c r="A84" s="258"/>
      <c r="B84" s="259"/>
      <c r="C84" s="260" t="str">
        <f t="shared" si="6"/>
        <v/>
      </c>
      <c r="D84" s="257" t="str">
        <f t="shared" si="7"/>
        <v/>
      </c>
      <c r="E84" s="259"/>
      <c r="F84" s="260" t="str">
        <f t="shared" si="8"/>
        <v/>
      </c>
      <c r="G84" s="257" t="str">
        <f t="shared" si="9"/>
        <v/>
      </c>
      <c r="H84" s="259"/>
      <c r="I84" s="260" t="str">
        <f t="shared" si="10"/>
        <v/>
      </c>
      <c r="J84" s="257" t="str">
        <f t="shared" si="11"/>
        <v/>
      </c>
    </row>
    <row r="85" spans="1:10" x14ac:dyDescent="0.25">
      <c r="A85" s="258"/>
      <c r="B85" s="259"/>
      <c r="C85" s="260" t="str">
        <f t="shared" si="6"/>
        <v/>
      </c>
      <c r="D85" s="257" t="str">
        <f t="shared" si="7"/>
        <v/>
      </c>
      <c r="E85" s="259"/>
      <c r="F85" s="260" t="str">
        <f t="shared" si="8"/>
        <v/>
      </c>
      <c r="G85" s="257" t="str">
        <f t="shared" si="9"/>
        <v/>
      </c>
      <c r="H85" s="259"/>
      <c r="I85" s="260" t="str">
        <f t="shared" si="10"/>
        <v/>
      </c>
      <c r="J85" s="257" t="str">
        <f t="shared" si="11"/>
        <v/>
      </c>
    </row>
    <row r="86" spans="1:10" x14ac:dyDescent="0.25">
      <c r="A86" s="258"/>
      <c r="B86" s="259"/>
      <c r="C86" s="260" t="str">
        <f t="shared" si="6"/>
        <v/>
      </c>
      <c r="D86" s="257" t="str">
        <f t="shared" si="7"/>
        <v/>
      </c>
      <c r="E86" s="259"/>
      <c r="F86" s="260" t="str">
        <f t="shared" si="8"/>
        <v/>
      </c>
      <c r="G86" s="257" t="str">
        <f t="shared" si="9"/>
        <v/>
      </c>
      <c r="H86" s="259"/>
      <c r="I86" s="260" t="str">
        <f t="shared" si="10"/>
        <v/>
      </c>
      <c r="J86" s="257" t="str">
        <f t="shared" si="11"/>
        <v/>
      </c>
    </row>
    <row r="87" spans="1:10" x14ac:dyDescent="0.25">
      <c r="A87" s="258"/>
      <c r="B87" s="259"/>
      <c r="C87" s="260" t="str">
        <f t="shared" si="6"/>
        <v/>
      </c>
      <c r="D87" s="257" t="str">
        <f t="shared" si="7"/>
        <v/>
      </c>
      <c r="E87" s="259"/>
      <c r="F87" s="260" t="str">
        <f t="shared" si="8"/>
        <v/>
      </c>
      <c r="G87" s="257" t="str">
        <f t="shared" si="9"/>
        <v/>
      </c>
      <c r="H87" s="259"/>
      <c r="I87" s="260" t="str">
        <f t="shared" si="10"/>
        <v/>
      </c>
      <c r="J87" s="257" t="str">
        <f t="shared" si="11"/>
        <v/>
      </c>
    </row>
    <row r="88" spans="1:10" x14ac:dyDescent="0.25">
      <c r="A88" s="258"/>
      <c r="B88" s="259"/>
      <c r="C88" s="260" t="str">
        <f t="shared" si="6"/>
        <v/>
      </c>
      <c r="D88" s="257" t="str">
        <f t="shared" si="7"/>
        <v/>
      </c>
      <c r="E88" s="259"/>
      <c r="F88" s="260" t="str">
        <f t="shared" si="8"/>
        <v/>
      </c>
      <c r="G88" s="257" t="str">
        <f t="shared" si="9"/>
        <v/>
      </c>
      <c r="H88" s="259"/>
      <c r="I88" s="260" t="str">
        <f t="shared" si="10"/>
        <v/>
      </c>
      <c r="J88" s="257" t="str">
        <f t="shared" si="11"/>
        <v/>
      </c>
    </row>
    <row r="89" spans="1:10" x14ac:dyDescent="0.25">
      <c r="A89" s="258"/>
      <c r="B89" s="259"/>
      <c r="C89" s="260" t="str">
        <f t="shared" si="6"/>
        <v/>
      </c>
      <c r="D89" s="257" t="str">
        <f t="shared" si="7"/>
        <v/>
      </c>
      <c r="E89" s="259"/>
      <c r="F89" s="260" t="str">
        <f t="shared" si="8"/>
        <v/>
      </c>
      <c r="G89" s="257" t="str">
        <f t="shared" si="9"/>
        <v/>
      </c>
      <c r="H89" s="259"/>
      <c r="I89" s="260" t="str">
        <f t="shared" si="10"/>
        <v/>
      </c>
      <c r="J89" s="257" t="str">
        <f t="shared" si="11"/>
        <v/>
      </c>
    </row>
    <row r="90" spans="1:10" x14ac:dyDescent="0.25">
      <c r="A90" s="258"/>
      <c r="B90" s="259"/>
      <c r="C90" s="260" t="str">
        <f t="shared" si="6"/>
        <v/>
      </c>
      <c r="D90" s="257" t="str">
        <f t="shared" si="7"/>
        <v/>
      </c>
      <c r="E90" s="259"/>
      <c r="F90" s="260" t="str">
        <f t="shared" si="8"/>
        <v/>
      </c>
      <c r="G90" s="257" t="str">
        <f t="shared" si="9"/>
        <v/>
      </c>
      <c r="H90" s="259"/>
      <c r="I90" s="260" t="str">
        <f t="shared" si="10"/>
        <v/>
      </c>
      <c r="J90" s="257" t="str">
        <f t="shared" si="11"/>
        <v/>
      </c>
    </row>
    <row r="91" spans="1:10" x14ac:dyDescent="0.25">
      <c r="A91" s="258"/>
      <c r="B91" s="259"/>
      <c r="C91" s="260" t="str">
        <f t="shared" si="6"/>
        <v/>
      </c>
      <c r="D91" s="257" t="str">
        <f t="shared" si="7"/>
        <v/>
      </c>
      <c r="E91" s="259"/>
      <c r="F91" s="260" t="str">
        <f t="shared" si="8"/>
        <v/>
      </c>
      <c r="G91" s="257" t="str">
        <f t="shared" si="9"/>
        <v/>
      </c>
      <c r="H91" s="259"/>
      <c r="I91" s="260" t="str">
        <f t="shared" si="10"/>
        <v/>
      </c>
      <c r="J91" s="257" t="str">
        <f t="shared" si="11"/>
        <v/>
      </c>
    </row>
    <row r="92" spans="1:10" x14ac:dyDescent="0.25">
      <c r="A92" s="258"/>
      <c r="B92" s="259"/>
      <c r="C92" s="260" t="str">
        <f t="shared" si="6"/>
        <v/>
      </c>
      <c r="D92" s="257" t="str">
        <f t="shared" si="7"/>
        <v/>
      </c>
      <c r="E92" s="259"/>
      <c r="F92" s="260" t="str">
        <f t="shared" si="8"/>
        <v/>
      </c>
      <c r="G92" s="257" t="str">
        <f t="shared" si="9"/>
        <v/>
      </c>
      <c r="H92" s="259"/>
      <c r="I92" s="260" t="str">
        <f t="shared" si="10"/>
        <v/>
      </c>
      <c r="J92" s="257" t="str">
        <f t="shared" si="11"/>
        <v/>
      </c>
    </row>
    <row r="93" spans="1:10" x14ac:dyDescent="0.25">
      <c r="A93" s="258"/>
      <c r="B93" s="259"/>
      <c r="C93" s="260" t="str">
        <f t="shared" si="6"/>
        <v/>
      </c>
      <c r="D93" s="257" t="str">
        <f t="shared" si="7"/>
        <v/>
      </c>
      <c r="E93" s="259"/>
      <c r="F93" s="260" t="str">
        <f t="shared" si="8"/>
        <v/>
      </c>
      <c r="G93" s="257" t="str">
        <f t="shared" si="9"/>
        <v/>
      </c>
      <c r="H93" s="259"/>
      <c r="I93" s="260" t="str">
        <f t="shared" si="10"/>
        <v/>
      </c>
      <c r="J93" s="257" t="str">
        <f t="shared" si="11"/>
        <v/>
      </c>
    </row>
    <row r="94" spans="1:10" x14ac:dyDescent="0.25">
      <c r="A94" s="258"/>
      <c r="B94" s="259"/>
      <c r="C94" s="260"/>
      <c r="E94" s="259"/>
      <c r="F94" s="260"/>
      <c r="H94" s="259"/>
      <c r="I94" s="260"/>
    </row>
    <row r="95" spans="1:10" x14ac:dyDescent="0.25">
      <c r="A95" s="258"/>
      <c r="B95" s="259"/>
      <c r="C95" s="260"/>
      <c r="E95" s="259"/>
      <c r="F95" s="260"/>
      <c r="H95" s="259"/>
      <c r="I95" s="260"/>
    </row>
    <row r="96" spans="1:10" x14ac:dyDescent="0.25">
      <c r="A96" s="258"/>
      <c r="B96" s="259"/>
      <c r="C96" s="260"/>
      <c r="E96" s="259"/>
      <c r="F96" s="260"/>
      <c r="H96" s="259"/>
      <c r="I96" s="260"/>
    </row>
    <row r="97" spans="1:9" x14ac:dyDescent="0.25">
      <c r="A97" s="258"/>
      <c r="B97" s="259"/>
      <c r="C97" s="260"/>
      <c r="E97" s="259"/>
      <c r="F97" s="260"/>
      <c r="H97" s="259"/>
      <c r="I97" s="260"/>
    </row>
    <row r="98" spans="1:9" x14ac:dyDescent="0.25">
      <c r="A98" s="258"/>
      <c r="B98" s="259"/>
      <c r="C98" s="260"/>
      <c r="E98" s="259"/>
      <c r="F98" s="260"/>
      <c r="H98" s="259"/>
      <c r="I98" s="260"/>
    </row>
    <row r="99" spans="1:9" x14ac:dyDescent="0.25">
      <c r="A99" s="258"/>
      <c r="B99" s="259"/>
      <c r="C99" s="260"/>
      <c r="E99" s="259"/>
      <c r="F99" s="260"/>
      <c r="H99" s="259"/>
      <c r="I99" s="260"/>
    </row>
    <row r="100" spans="1:9" x14ac:dyDescent="0.25">
      <c r="A100" s="258"/>
      <c r="B100" s="259"/>
      <c r="C100" s="260"/>
      <c r="E100" s="259"/>
      <c r="F100" s="260"/>
      <c r="H100" s="259"/>
      <c r="I100" s="260"/>
    </row>
    <row r="101" spans="1:9" x14ac:dyDescent="0.25">
      <c r="A101" s="258"/>
      <c r="B101" s="259"/>
      <c r="C101" s="260"/>
      <c r="E101" s="259"/>
      <c r="F101" s="260"/>
      <c r="H101" s="259"/>
      <c r="I101" s="260"/>
    </row>
    <row r="102" spans="1:9" x14ac:dyDescent="0.25">
      <c r="A102" s="258"/>
      <c r="B102" s="259"/>
      <c r="C102" s="260"/>
      <c r="E102" s="259"/>
      <c r="F102" s="260"/>
      <c r="H102" s="259"/>
      <c r="I102" s="260"/>
    </row>
    <row r="103" spans="1:9" x14ac:dyDescent="0.25">
      <c r="A103" s="258"/>
      <c r="B103" s="259"/>
      <c r="C103" s="260"/>
      <c r="E103" s="259"/>
      <c r="F103" s="260"/>
      <c r="H103" s="259"/>
      <c r="I103" s="260"/>
    </row>
    <row r="104" spans="1:9" x14ac:dyDescent="0.25">
      <c r="A104" s="258"/>
      <c r="B104" s="259"/>
      <c r="C104" s="260"/>
      <c r="E104" s="259"/>
      <c r="F104" s="260"/>
      <c r="H104" s="259"/>
      <c r="I104" s="260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"/>
  <sheetViews>
    <sheetView workbookViewId="0"/>
  </sheetViews>
  <sheetFormatPr defaultRowHeight="15.75" x14ac:dyDescent="0.25"/>
  <cols>
    <col min="1" max="5" width="6.5546875" bestFit="1" customWidth="1"/>
  </cols>
  <sheetData>
    <row r="1" spans="1:1" x14ac:dyDescent="0.25">
      <c r="A1">
        <v>13.76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G19"/>
  <sheetViews>
    <sheetView zoomScale="115" zoomScaleNormal="115" workbookViewId="0"/>
  </sheetViews>
  <sheetFormatPr defaultRowHeight="15.75" x14ac:dyDescent="0.25"/>
  <cols>
    <col min="1" max="1" width="21.77734375" bestFit="1" customWidth="1"/>
    <col min="2" max="2" width="13.109375" bestFit="1" customWidth="1"/>
    <col min="3" max="3" width="15.33203125" bestFit="1" customWidth="1"/>
    <col min="4" max="4" width="9.44140625" bestFit="1" customWidth="1"/>
    <col min="5" max="5" width="18.33203125" bestFit="1" customWidth="1"/>
    <col min="6" max="6" width="8.6640625" bestFit="1" customWidth="1"/>
    <col min="7" max="7" width="12.21875" bestFit="1" customWidth="1"/>
  </cols>
  <sheetData>
    <row r="1" spans="1:7" ht="16.5" x14ac:dyDescent="0.25">
      <c r="A1" t="s">
        <v>2212</v>
      </c>
      <c r="G1" s="57">
        <f>DATE(MID(G2,1,3)+1911,MID(G2,5,2),RIGHT(G2,2))</f>
        <v>45244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tr">
        <f>LOOKUP(2,1/(1-ISBLANK(現貨類股成交資訊!$A:$A)),現貨類股成交資訊!$A:$A)</f>
        <v>112/11/14</v>
      </c>
    </row>
    <row r="3" spans="1:7" x14ac:dyDescent="0.25">
      <c r="A3" t="s">
        <v>2213</v>
      </c>
      <c r="B3" s="1">
        <v>4679344798</v>
      </c>
      <c r="C3" s="1">
        <v>216809401604</v>
      </c>
      <c r="D3" s="1">
        <v>1653107</v>
      </c>
      <c r="E3" s="2">
        <v>16038.56</v>
      </c>
      <c r="F3">
        <v>37.29</v>
      </c>
    </row>
    <row r="4" spans="1:7" x14ac:dyDescent="0.25">
      <c r="A4" t="s">
        <v>2293</v>
      </c>
      <c r="B4" s="1">
        <v>5467497722</v>
      </c>
      <c r="C4" s="1">
        <v>268135473557</v>
      </c>
      <c r="D4" s="1">
        <v>1788153</v>
      </c>
      <c r="E4" s="2">
        <v>16396.95</v>
      </c>
      <c r="F4">
        <v>358.39</v>
      </c>
    </row>
    <row r="5" spans="1:7" x14ac:dyDescent="0.25">
      <c r="A5" t="s">
        <v>2332</v>
      </c>
      <c r="B5" s="1">
        <v>5758266681</v>
      </c>
      <c r="C5" s="1">
        <v>271555971293</v>
      </c>
      <c r="D5" s="1">
        <v>2025550</v>
      </c>
      <c r="E5" s="2">
        <v>16507.650000000001</v>
      </c>
      <c r="F5">
        <v>110.7</v>
      </c>
    </row>
    <row r="6" spans="1:7" x14ac:dyDescent="0.25">
      <c r="A6" t="s">
        <v>2516</v>
      </c>
      <c r="B6" s="1">
        <v>5913939285</v>
      </c>
      <c r="C6" s="1">
        <v>275881120229</v>
      </c>
      <c r="D6" s="1">
        <v>1976528</v>
      </c>
      <c r="E6" s="2">
        <v>16649.36</v>
      </c>
      <c r="F6">
        <v>141.71</v>
      </c>
    </row>
    <row r="7" spans="1:7" x14ac:dyDescent="0.25">
      <c r="A7" t="s">
        <v>2722</v>
      </c>
      <c r="B7" s="1">
        <v>4728818940</v>
      </c>
      <c r="C7" s="1">
        <v>221942762466</v>
      </c>
      <c r="D7" s="1">
        <v>1663290</v>
      </c>
      <c r="E7" s="2">
        <v>16684.95</v>
      </c>
      <c r="F7">
        <v>35.590000000000003</v>
      </c>
    </row>
    <row r="8" spans="1:7" x14ac:dyDescent="0.25">
      <c r="A8" t="s">
        <v>2727</v>
      </c>
      <c r="B8" s="1">
        <v>5597358651</v>
      </c>
      <c r="C8" s="1">
        <v>279552337198</v>
      </c>
      <c r="D8" s="1">
        <v>1936617</v>
      </c>
      <c r="E8" s="2">
        <v>16740.830000000002</v>
      </c>
      <c r="F8">
        <v>55.88</v>
      </c>
    </row>
    <row r="9" spans="1:7" x14ac:dyDescent="0.25">
      <c r="A9" t="s">
        <v>2735</v>
      </c>
      <c r="B9" s="1">
        <v>5081119471</v>
      </c>
      <c r="C9" s="1">
        <v>249469794793</v>
      </c>
      <c r="D9" s="1">
        <v>1817790</v>
      </c>
      <c r="E9" s="2">
        <v>16745.650000000001</v>
      </c>
      <c r="F9">
        <v>4.82</v>
      </c>
    </row>
    <row r="10" spans="1:7" x14ac:dyDescent="0.25">
      <c r="A10" t="s">
        <v>2741</v>
      </c>
      <c r="B10" s="1">
        <v>4635094942</v>
      </c>
      <c r="C10" s="1">
        <v>235562520871</v>
      </c>
      <c r="D10" s="1">
        <v>1737616</v>
      </c>
      <c r="E10" s="2">
        <v>16682.669999999998</v>
      </c>
      <c r="F10">
        <v>-62.98</v>
      </c>
    </row>
    <row r="11" spans="1:7" x14ac:dyDescent="0.25">
      <c r="A11" t="s">
        <v>2762</v>
      </c>
      <c r="B11" s="1">
        <v>5502240518</v>
      </c>
      <c r="C11" s="1">
        <v>293154293351</v>
      </c>
      <c r="D11" s="1">
        <v>1949836</v>
      </c>
      <c r="E11" s="2">
        <v>16839.29</v>
      </c>
      <c r="F11">
        <v>156.62</v>
      </c>
    </row>
    <row r="12" spans="1:7" x14ac:dyDescent="0.25">
      <c r="A12" t="s">
        <v>2817</v>
      </c>
      <c r="B12" s="1">
        <v>5359697744</v>
      </c>
      <c r="C12" s="1">
        <v>273384250258</v>
      </c>
      <c r="D12" s="1">
        <v>1926474</v>
      </c>
      <c r="E12" s="2">
        <v>16915.71</v>
      </c>
      <c r="F12">
        <v>76.42</v>
      </c>
    </row>
    <row r="19" spans="1:3" x14ac:dyDescent="0.25">
      <c r="A19" s="3"/>
      <c r="C19" s="3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5" tint="0.39997558519241921"/>
  </sheetPr>
  <dimension ref="A1:K9"/>
  <sheetViews>
    <sheetView workbookViewId="0">
      <selection activeCell="F1" sqref="F1"/>
    </sheetView>
  </sheetViews>
  <sheetFormatPr defaultRowHeight="15.75" x14ac:dyDescent="0.25"/>
  <cols>
    <col min="1" max="1" width="36.21875" bestFit="1" customWidth="1"/>
    <col min="2" max="2" width="15.33203125" customWidth="1"/>
    <col min="3" max="4" width="14.21875" customWidth="1"/>
    <col min="5" max="5" width="15.109375" bestFit="1" customWidth="1"/>
    <col min="6" max="6" width="26.44140625" bestFit="1" customWidth="1"/>
    <col min="7" max="8" width="10.44140625" customWidth="1"/>
    <col min="9" max="9" width="11.6640625" bestFit="1" customWidth="1"/>
    <col min="10" max="11" width="11.5546875" bestFit="1" customWidth="1"/>
    <col min="12" max="12" width="15.109375" bestFit="1" customWidth="1"/>
  </cols>
  <sheetData>
    <row r="1" spans="1:11" x14ac:dyDescent="0.25">
      <c r="A1" t="s">
        <v>2818</v>
      </c>
      <c r="B1" s="3"/>
      <c r="E1" s="55">
        <f>IF(E2=E3,E3,MIN(E2:E3))</f>
        <v>45243</v>
      </c>
      <c r="F1" t="s">
        <v>2819</v>
      </c>
    </row>
    <row r="2" spans="1:11" x14ac:dyDescent="0.25">
      <c r="A2" t="s">
        <v>6</v>
      </c>
      <c r="B2" t="s">
        <v>7</v>
      </c>
      <c r="C2" t="s">
        <v>8</v>
      </c>
      <c r="D2" t="s">
        <v>9</v>
      </c>
      <c r="E2" s="55">
        <f>DATE(LEFT(F1,3)+1911,MID(F1,5,2),MID(F1,8,2))</f>
        <v>45243</v>
      </c>
      <c r="F2" t="s">
        <v>422</v>
      </c>
      <c r="G2" t="s">
        <v>423</v>
      </c>
      <c r="H2" t="s">
        <v>424</v>
      </c>
      <c r="I2" t="s">
        <v>425</v>
      </c>
      <c r="J2" t="s">
        <v>426</v>
      </c>
      <c r="K2" t="s">
        <v>427</v>
      </c>
    </row>
    <row r="3" spans="1:11" x14ac:dyDescent="0.25">
      <c r="A3" t="s">
        <v>10</v>
      </c>
      <c r="B3" s="1">
        <v>5086990235</v>
      </c>
      <c r="C3" s="1">
        <v>3199518325</v>
      </c>
      <c r="D3" s="1">
        <v>1887471910</v>
      </c>
      <c r="E3" s="55">
        <f>DATE(LEFT(A1,3)+1911,MID(A1,5,2),MID(A1,8,2))</f>
        <v>45244</v>
      </c>
      <c r="F3" t="s">
        <v>428</v>
      </c>
      <c r="G3" s="1">
        <v>203043</v>
      </c>
      <c r="H3" s="1">
        <v>200885</v>
      </c>
      <c r="I3" s="1">
        <v>4643</v>
      </c>
      <c r="J3" s="1">
        <v>7525450</v>
      </c>
      <c r="K3" s="1">
        <v>7522965</v>
      </c>
    </row>
    <row r="4" spans="1:11" x14ac:dyDescent="0.25">
      <c r="A4" t="s">
        <v>11</v>
      </c>
      <c r="B4" s="1">
        <v>8951837374</v>
      </c>
      <c r="C4" s="1">
        <v>6686318135</v>
      </c>
      <c r="D4" s="1">
        <v>2265519239</v>
      </c>
      <c r="F4" t="s">
        <v>429</v>
      </c>
      <c r="G4" s="1">
        <v>25600</v>
      </c>
      <c r="H4" s="1">
        <v>21543</v>
      </c>
      <c r="I4" s="1">
        <v>1115</v>
      </c>
      <c r="J4" s="1">
        <v>303312</v>
      </c>
      <c r="K4" s="1">
        <v>298140</v>
      </c>
    </row>
    <row r="5" spans="1:11" x14ac:dyDescent="0.25">
      <c r="A5" t="s">
        <v>12</v>
      </c>
      <c r="B5" s="1">
        <v>4014020198</v>
      </c>
      <c r="C5" s="1">
        <v>3420283802</v>
      </c>
      <c r="D5" s="1">
        <v>593736396</v>
      </c>
      <c r="F5" t="s">
        <v>430</v>
      </c>
      <c r="G5" s="1">
        <v>10793938</v>
      </c>
      <c r="H5" s="1">
        <v>10801481</v>
      </c>
      <c r="I5" s="1">
        <v>127288</v>
      </c>
      <c r="J5" s="1">
        <v>227151506</v>
      </c>
      <c r="K5" s="1">
        <v>227016674</v>
      </c>
    </row>
    <row r="6" spans="1:11" x14ac:dyDescent="0.25">
      <c r="A6" t="s">
        <v>13</v>
      </c>
      <c r="B6" s="1">
        <v>96728439876</v>
      </c>
      <c r="C6" s="1">
        <v>84841447234</v>
      </c>
      <c r="D6" s="1">
        <v>11886992642</v>
      </c>
    </row>
    <row r="7" spans="1:11" x14ac:dyDescent="0.25">
      <c r="A7" t="s">
        <v>14</v>
      </c>
      <c r="B7" s="1">
        <v>1089290</v>
      </c>
      <c r="C7" s="1">
        <v>516090</v>
      </c>
      <c r="D7" s="1">
        <v>573200</v>
      </c>
    </row>
    <row r="8" spans="1:11" x14ac:dyDescent="0.25">
      <c r="A8" t="s">
        <v>15</v>
      </c>
      <c r="B8" s="1">
        <v>114781287683</v>
      </c>
      <c r="C8" s="1">
        <v>98147567496</v>
      </c>
      <c r="D8" s="1">
        <v>16633720187</v>
      </c>
    </row>
    <row r="9" spans="1:11" x14ac:dyDescent="0.25">
      <c r="C9" s="1"/>
      <c r="D9" s="1"/>
      <c r="E9" s="1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8" tint="0.79998168889431442"/>
  </sheetPr>
  <dimension ref="A1:AS50"/>
  <sheetViews>
    <sheetView zoomScaleNormal="100" workbookViewId="0">
      <pane ySplit="1" topLeftCell="A2" activePane="bottomLeft" state="frozen"/>
      <selection pane="bottomLeft" activeCell="S1" sqref="S1"/>
    </sheetView>
  </sheetViews>
  <sheetFormatPr defaultRowHeight="15.75" x14ac:dyDescent="0.25"/>
  <cols>
    <col min="1" max="1" width="5.109375" bestFit="1" customWidth="1"/>
    <col min="2" max="2" width="7.5546875" bestFit="1" customWidth="1"/>
    <col min="3" max="6" width="6.88671875" bestFit="1" customWidth="1"/>
    <col min="7" max="7" width="6.88671875" customWidth="1"/>
    <col min="8" max="8" width="8.33203125" customWidth="1"/>
    <col min="9" max="10" width="19.109375" bestFit="1" customWidth="1"/>
    <col min="11" max="11" width="11.33203125" bestFit="1" customWidth="1"/>
    <col min="12" max="12" width="6.88671875" bestFit="1" customWidth="1"/>
    <col min="13" max="13" width="13.33203125" bestFit="1" customWidth="1"/>
    <col min="14" max="15" width="12.44140625" bestFit="1" customWidth="1"/>
    <col min="16" max="17" width="10.44140625" bestFit="1" customWidth="1"/>
    <col min="18" max="18" width="1.33203125" customWidth="1"/>
    <col min="19" max="19" width="5.33203125" bestFit="1" customWidth="1"/>
    <col min="20" max="20" width="10.33203125" bestFit="1" customWidth="1"/>
    <col min="21" max="25" width="6.88671875" bestFit="1" customWidth="1"/>
    <col min="26" max="26" width="8.33203125" customWidth="1"/>
    <col min="27" max="28" width="19.109375" bestFit="1" customWidth="1"/>
    <col min="29" max="29" width="11.33203125" bestFit="1" customWidth="1"/>
    <col min="30" max="30" width="6.88671875" bestFit="1" customWidth="1"/>
    <col min="31" max="31" width="13.33203125" bestFit="1" customWidth="1"/>
    <col min="32" max="33" width="12.44140625" bestFit="1" customWidth="1"/>
    <col min="34" max="35" width="10.44140625" bestFit="1" customWidth="1"/>
    <col min="36" max="36" width="1.33203125" customWidth="1"/>
    <col min="37" max="38" width="10.6640625" bestFit="1" customWidth="1"/>
    <col min="39" max="39" width="9.88671875" bestFit="1" customWidth="1"/>
    <col min="40" max="40" width="12.6640625" customWidth="1"/>
    <col min="41" max="41" width="12.5546875" bestFit="1" customWidth="1"/>
  </cols>
  <sheetData>
    <row r="1" spans="1:45" ht="16.5" x14ac:dyDescent="0.25">
      <c r="A1" t="s">
        <v>16</v>
      </c>
      <c r="B1" t="s">
        <v>17</v>
      </c>
      <c r="C1" t="s">
        <v>20</v>
      </c>
      <c r="D1" t="s">
        <v>21</v>
      </c>
      <c r="E1" t="s">
        <v>22</v>
      </c>
      <c r="F1" t="s">
        <v>23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  <c r="R1" s="167"/>
      <c r="S1" t="s">
        <v>16</v>
      </c>
      <c r="T1" t="s">
        <v>17</v>
      </c>
      <c r="U1" t="s">
        <v>20</v>
      </c>
      <c r="V1" t="s">
        <v>21</v>
      </c>
      <c r="W1" t="s">
        <v>22</v>
      </c>
      <c r="X1" t="s">
        <v>23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s="207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s="167"/>
      <c r="AN1" s="199" t="s">
        <v>1557</v>
      </c>
      <c r="AO1" s="199" t="s">
        <v>1558</v>
      </c>
    </row>
    <row r="2" spans="1:45" ht="17.25" thickBot="1" x14ac:dyDescent="0.3">
      <c r="B2" t="s">
        <v>18</v>
      </c>
      <c r="F2" t="s">
        <v>24</v>
      </c>
      <c r="R2" s="167"/>
      <c r="T2" t="s">
        <v>18</v>
      </c>
      <c r="X2" t="s">
        <v>24</v>
      </c>
      <c r="AJ2" s="167"/>
      <c r="AK2" s="53">
        <v>1</v>
      </c>
      <c r="AL2" s="53">
        <v>2</v>
      </c>
      <c r="AN2" s="200" t="s">
        <v>353</v>
      </c>
      <c r="AO2" s="201">
        <f>INDEX(AL4:AL31,MATCH(MIN(AL4:AL31),AL4:AL31,0))</f>
        <v>202311</v>
      </c>
    </row>
    <row r="3" spans="1:45" ht="17.25" thickBot="1" x14ac:dyDescent="0.3">
      <c r="B3" t="s">
        <v>19</v>
      </c>
      <c r="R3" s="167"/>
      <c r="T3" t="s">
        <v>19</v>
      </c>
      <c r="AJ3" s="167"/>
      <c r="AK3" s="205" t="s">
        <v>1555</v>
      </c>
      <c r="AL3" s="206" t="s">
        <v>1556</v>
      </c>
      <c r="AN3" s="202" t="s">
        <v>354</v>
      </c>
      <c r="AO3" s="201">
        <f>INDEX(AL4:AL31,MATCH(SMALL(AL4:AL31, 2),AL4:AL31,0))</f>
        <v>202312</v>
      </c>
    </row>
    <row r="4" spans="1:45" ht="16.5" x14ac:dyDescent="0.25">
      <c r="A4" t="s">
        <v>36</v>
      </c>
      <c r="B4">
        <v>202311</v>
      </c>
      <c r="C4">
        <v>16956</v>
      </c>
      <c r="D4">
        <v>16976</v>
      </c>
      <c r="E4">
        <v>16912</v>
      </c>
      <c r="F4">
        <v>16949</v>
      </c>
      <c r="G4" s="263" t="s">
        <v>2660</v>
      </c>
      <c r="H4" t="s">
        <v>1599</v>
      </c>
      <c r="I4">
        <v>33441</v>
      </c>
      <c r="J4">
        <v>73343</v>
      </c>
      <c r="K4">
        <v>106784</v>
      </c>
      <c r="L4">
        <v>16948</v>
      </c>
      <c r="M4">
        <v>31938</v>
      </c>
      <c r="N4">
        <v>16949</v>
      </c>
      <c r="O4">
        <v>16950</v>
      </c>
      <c r="P4">
        <v>17041</v>
      </c>
      <c r="Q4">
        <v>15973</v>
      </c>
      <c r="R4" s="167"/>
      <c r="S4" t="s">
        <v>76</v>
      </c>
      <c r="T4">
        <v>202311</v>
      </c>
      <c r="U4">
        <v>16964</v>
      </c>
      <c r="V4">
        <v>16976</v>
      </c>
      <c r="W4">
        <v>16912</v>
      </c>
      <c r="X4">
        <v>16948</v>
      </c>
      <c r="Y4" t="s">
        <v>2824</v>
      </c>
      <c r="Z4" t="s">
        <v>1599</v>
      </c>
      <c r="AA4">
        <v>61200</v>
      </c>
      <c r="AB4">
        <v>89580</v>
      </c>
      <c r="AC4">
        <v>150780</v>
      </c>
      <c r="AD4" s="207">
        <v>16948</v>
      </c>
      <c r="AE4">
        <v>36428</v>
      </c>
      <c r="AF4">
        <v>16948</v>
      </c>
      <c r="AG4">
        <v>16949</v>
      </c>
      <c r="AH4">
        <v>17041</v>
      </c>
      <c r="AI4">
        <v>15973</v>
      </c>
      <c r="AJ4" s="167"/>
      <c r="AK4" s="208" t="str">
        <f>IF(AND(LEN(T4)=8,AD4&lt;&gt;"-"),VALUE(LEFT(T4, 6) &amp;"0"&amp;RIGHT(T4,1)), "")</f>
        <v/>
      </c>
      <c r="AL4" s="210">
        <f>IF(AND(LEN(T4)=6,AD4&lt;&gt;"-"),VALUE(T4), "")</f>
        <v>202311</v>
      </c>
      <c r="AN4" s="203" t="s">
        <v>1569</v>
      </c>
      <c r="AO4" s="201" t="str">
        <f>INDEX(T4:T30,MATCH(MIN(AK4:AK31),AK4:AK31,0))</f>
        <v>202311W4</v>
      </c>
    </row>
    <row r="5" spans="1:45" ht="16.5" x14ac:dyDescent="0.25">
      <c r="A5" t="s">
        <v>36</v>
      </c>
      <c r="B5">
        <v>202312</v>
      </c>
      <c r="C5">
        <v>16948</v>
      </c>
      <c r="D5">
        <v>16989</v>
      </c>
      <c r="E5">
        <v>16925</v>
      </c>
      <c r="F5">
        <v>16968</v>
      </c>
      <c r="G5" t="s">
        <v>2671</v>
      </c>
      <c r="H5" t="s">
        <v>1482</v>
      </c>
      <c r="I5">
        <v>4705</v>
      </c>
      <c r="J5">
        <v>30763</v>
      </c>
      <c r="K5">
        <v>35468</v>
      </c>
      <c r="L5">
        <v>16968</v>
      </c>
      <c r="M5">
        <v>54142</v>
      </c>
      <c r="N5">
        <v>16968</v>
      </c>
      <c r="O5">
        <v>16970</v>
      </c>
      <c r="P5">
        <v>17310</v>
      </c>
      <c r="Q5">
        <v>13257</v>
      </c>
      <c r="R5" s="167"/>
      <c r="S5" t="s">
        <v>76</v>
      </c>
      <c r="T5" t="s">
        <v>2728</v>
      </c>
      <c r="U5">
        <v>16968</v>
      </c>
      <c r="V5">
        <v>16993</v>
      </c>
      <c r="W5">
        <v>16937</v>
      </c>
      <c r="X5">
        <v>16965</v>
      </c>
      <c r="Y5" t="s">
        <v>2825</v>
      </c>
      <c r="Z5" t="s">
        <v>2215</v>
      </c>
      <c r="AA5">
        <v>272</v>
      </c>
      <c r="AB5">
        <v>382</v>
      </c>
      <c r="AC5">
        <v>654</v>
      </c>
      <c r="AD5" s="207">
        <v>16965</v>
      </c>
      <c r="AE5">
        <v>520</v>
      </c>
      <c r="AF5">
        <v>16966</v>
      </c>
      <c r="AG5">
        <v>16970</v>
      </c>
      <c r="AH5">
        <v>17039</v>
      </c>
      <c r="AI5">
        <v>16641</v>
      </c>
      <c r="AJ5" s="167"/>
      <c r="AK5" s="209">
        <f t="shared" ref="AK5:AK9" si="0">IF(AND(LEN(T5)=8,AD5&lt;&gt;"-"),VALUE(LEFT(T5, 6) &amp;"0"&amp;RIGHT(T5,1)), "")</f>
        <v>20231104</v>
      </c>
      <c r="AL5" s="211" t="str">
        <f t="shared" ref="AL5:AL9" si="1">IF(AND(LEN(T5)=6,AD5&lt;&gt;"-"),VALUE(T5), "")</f>
        <v/>
      </c>
      <c r="AN5" s="204" t="s">
        <v>1570</v>
      </c>
      <c r="AO5" s="204" t="str">
        <f>IF(AD4="-",T4, "-")</f>
        <v>-</v>
      </c>
    </row>
    <row r="6" spans="1:45" ht="16.5" thickBot="1" x14ac:dyDescent="0.3">
      <c r="A6" t="s">
        <v>36</v>
      </c>
      <c r="B6">
        <v>202401</v>
      </c>
      <c r="C6">
        <v>16966</v>
      </c>
      <c r="D6">
        <v>16983</v>
      </c>
      <c r="E6">
        <v>16929</v>
      </c>
      <c r="F6">
        <v>16968</v>
      </c>
      <c r="G6" t="s">
        <v>2820</v>
      </c>
      <c r="H6" t="s">
        <v>2243</v>
      </c>
      <c r="I6">
        <v>110</v>
      </c>
      <c r="J6">
        <v>155</v>
      </c>
      <c r="K6">
        <v>265</v>
      </c>
      <c r="L6">
        <v>16968</v>
      </c>
      <c r="M6">
        <v>397</v>
      </c>
      <c r="N6">
        <v>16966</v>
      </c>
      <c r="O6">
        <v>16969</v>
      </c>
      <c r="P6">
        <v>17032</v>
      </c>
      <c r="Q6">
        <v>16001</v>
      </c>
      <c r="R6" s="167"/>
      <c r="S6" t="s">
        <v>76</v>
      </c>
      <c r="T6">
        <v>202312</v>
      </c>
      <c r="U6">
        <v>16949</v>
      </c>
      <c r="V6">
        <v>16988</v>
      </c>
      <c r="W6">
        <v>16925</v>
      </c>
      <c r="X6">
        <v>16968</v>
      </c>
      <c r="Y6" t="s">
        <v>2671</v>
      </c>
      <c r="Z6" t="s">
        <v>1482</v>
      </c>
      <c r="AA6">
        <v>13644</v>
      </c>
      <c r="AB6">
        <v>20484</v>
      </c>
      <c r="AC6">
        <v>34128</v>
      </c>
      <c r="AD6" s="207">
        <v>16968</v>
      </c>
      <c r="AE6">
        <v>21962</v>
      </c>
      <c r="AF6">
        <v>16966</v>
      </c>
      <c r="AG6">
        <v>16968</v>
      </c>
      <c r="AH6">
        <v>17320</v>
      </c>
      <c r="AI6">
        <v>13239</v>
      </c>
      <c r="AJ6" s="167"/>
      <c r="AK6" s="209" t="str">
        <f t="shared" si="0"/>
        <v/>
      </c>
      <c r="AL6" s="211">
        <f t="shared" si="1"/>
        <v>202312</v>
      </c>
    </row>
    <row r="7" spans="1:45" ht="17.25" thickBot="1" x14ac:dyDescent="0.3">
      <c r="A7" t="s">
        <v>36</v>
      </c>
      <c r="B7">
        <v>202403</v>
      </c>
      <c r="C7">
        <v>16956</v>
      </c>
      <c r="D7">
        <v>16980</v>
      </c>
      <c r="E7">
        <v>16935</v>
      </c>
      <c r="F7">
        <v>16971</v>
      </c>
      <c r="G7" t="s">
        <v>2821</v>
      </c>
      <c r="H7" s="4" t="s">
        <v>2243</v>
      </c>
      <c r="I7">
        <v>57</v>
      </c>
      <c r="J7">
        <v>50</v>
      </c>
      <c r="K7">
        <v>107</v>
      </c>
      <c r="L7">
        <v>16971</v>
      </c>
      <c r="M7">
        <v>413</v>
      </c>
      <c r="N7">
        <v>16962</v>
      </c>
      <c r="O7">
        <v>16969</v>
      </c>
      <c r="P7">
        <v>17258</v>
      </c>
      <c r="Q7">
        <v>14451</v>
      </c>
      <c r="R7" s="167"/>
      <c r="S7" t="s">
        <v>76</v>
      </c>
      <c r="T7">
        <v>202401</v>
      </c>
      <c r="U7">
        <v>16946</v>
      </c>
      <c r="V7">
        <v>16986</v>
      </c>
      <c r="W7">
        <v>16924</v>
      </c>
      <c r="X7">
        <v>16967</v>
      </c>
      <c r="Y7" t="s">
        <v>2826</v>
      </c>
      <c r="Z7" t="s">
        <v>2373</v>
      </c>
      <c r="AA7">
        <v>727</v>
      </c>
      <c r="AB7">
        <v>921</v>
      </c>
      <c r="AC7">
        <v>1648</v>
      </c>
      <c r="AD7" s="207">
        <v>16968</v>
      </c>
      <c r="AE7">
        <v>2728</v>
      </c>
      <c r="AF7">
        <v>16965</v>
      </c>
      <c r="AG7">
        <v>16967</v>
      </c>
      <c r="AH7">
        <v>17031</v>
      </c>
      <c r="AI7">
        <v>15998</v>
      </c>
      <c r="AJ7" s="167"/>
      <c r="AK7" s="209" t="str">
        <f t="shared" si="0"/>
        <v/>
      </c>
      <c r="AL7" s="211">
        <f t="shared" si="1"/>
        <v>202401</v>
      </c>
      <c r="AN7" s="212" t="s">
        <v>1571</v>
      </c>
      <c r="AO7" s="213" t="s">
        <v>1572</v>
      </c>
    </row>
    <row r="8" spans="1:45" ht="15.75" customHeight="1" x14ac:dyDescent="0.25">
      <c r="A8" t="s">
        <v>36</v>
      </c>
      <c r="B8">
        <v>202406</v>
      </c>
      <c r="C8">
        <v>16925</v>
      </c>
      <c r="D8">
        <v>16960</v>
      </c>
      <c r="E8">
        <v>16924</v>
      </c>
      <c r="F8">
        <v>16945</v>
      </c>
      <c r="G8" t="s">
        <v>2822</v>
      </c>
      <c r="H8" t="s">
        <v>2230</v>
      </c>
      <c r="I8">
        <v>7</v>
      </c>
      <c r="J8">
        <v>15</v>
      </c>
      <c r="K8">
        <v>22</v>
      </c>
      <c r="L8">
        <v>16945</v>
      </c>
      <c r="M8">
        <v>244</v>
      </c>
      <c r="N8">
        <v>16949</v>
      </c>
      <c r="O8">
        <v>16958</v>
      </c>
      <c r="P8">
        <v>17122</v>
      </c>
      <c r="Q8">
        <v>16016</v>
      </c>
      <c r="R8" s="167"/>
      <c r="S8" t="s">
        <v>76</v>
      </c>
      <c r="T8">
        <v>202403</v>
      </c>
      <c r="U8">
        <v>16950</v>
      </c>
      <c r="V8">
        <v>16982</v>
      </c>
      <c r="W8">
        <v>16928</v>
      </c>
      <c r="X8">
        <v>16962</v>
      </c>
      <c r="Y8" t="s">
        <v>2827</v>
      </c>
      <c r="Z8" t="s">
        <v>1565</v>
      </c>
      <c r="AA8">
        <v>159</v>
      </c>
      <c r="AB8">
        <v>222</v>
      </c>
      <c r="AC8">
        <v>381</v>
      </c>
      <c r="AD8" s="207">
        <v>16971</v>
      </c>
      <c r="AE8">
        <v>2217</v>
      </c>
      <c r="AF8">
        <v>16962</v>
      </c>
      <c r="AG8">
        <v>16966</v>
      </c>
      <c r="AH8">
        <v>17263</v>
      </c>
      <c r="AI8">
        <v>14447</v>
      </c>
      <c r="AJ8" s="167"/>
      <c r="AK8" s="209" t="str">
        <f t="shared" si="0"/>
        <v/>
      </c>
      <c r="AL8" s="211">
        <f t="shared" si="1"/>
        <v>202403</v>
      </c>
      <c r="AN8" s="305" t="s">
        <v>1573</v>
      </c>
      <c r="AO8" s="306"/>
      <c r="AP8" s="306"/>
      <c r="AQ8" s="306"/>
      <c r="AR8" s="306"/>
      <c r="AS8" s="307"/>
    </row>
    <row r="9" spans="1:45" ht="15.75" customHeight="1" x14ac:dyDescent="0.25">
      <c r="A9" t="s">
        <v>36</v>
      </c>
      <c r="B9">
        <v>202409</v>
      </c>
      <c r="C9">
        <v>16750</v>
      </c>
      <c r="D9">
        <v>16770</v>
      </c>
      <c r="E9">
        <v>16715</v>
      </c>
      <c r="F9">
        <v>16741</v>
      </c>
      <c r="G9" t="s">
        <v>2823</v>
      </c>
      <c r="H9" t="s">
        <v>2583</v>
      </c>
      <c r="I9">
        <v>4</v>
      </c>
      <c r="J9">
        <v>10</v>
      </c>
      <c r="K9">
        <v>14</v>
      </c>
      <c r="L9">
        <v>16756</v>
      </c>
      <c r="M9">
        <v>299</v>
      </c>
      <c r="N9">
        <v>16751</v>
      </c>
      <c r="O9">
        <v>16761</v>
      </c>
      <c r="P9">
        <v>16823</v>
      </c>
      <c r="Q9">
        <v>15810</v>
      </c>
      <c r="R9" s="167"/>
      <c r="S9" t="s">
        <v>76</v>
      </c>
      <c r="T9">
        <v>202406</v>
      </c>
      <c r="U9">
        <v>16935</v>
      </c>
      <c r="V9">
        <v>16971</v>
      </c>
      <c r="W9">
        <v>16910</v>
      </c>
      <c r="X9">
        <v>16959</v>
      </c>
      <c r="Y9" t="s">
        <v>2828</v>
      </c>
      <c r="Z9" t="s">
        <v>2369</v>
      </c>
      <c r="AA9">
        <v>64</v>
      </c>
      <c r="AB9">
        <v>193</v>
      </c>
      <c r="AC9">
        <v>257</v>
      </c>
      <c r="AD9" s="207">
        <v>16945</v>
      </c>
      <c r="AE9">
        <v>969</v>
      </c>
      <c r="AF9">
        <v>16950</v>
      </c>
      <c r="AG9">
        <v>16958</v>
      </c>
      <c r="AH9">
        <v>17163</v>
      </c>
      <c r="AI9">
        <v>16000</v>
      </c>
      <c r="AJ9" s="167"/>
      <c r="AK9" s="209" t="str">
        <f t="shared" si="0"/>
        <v/>
      </c>
      <c r="AL9" s="211">
        <f t="shared" si="1"/>
        <v>202406</v>
      </c>
      <c r="AN9" s="308"/>
      <c r="AO9" s="309"/>
      <c r="AP9" s="309"/>
      <c r="AQ9" s="309"/>
      <c r="AR9" s="309"/>
      <c r="AS9" s="310"/>
    </row>
    <row r="10" spans="1:45" ht="15.75" customHeight="1" x14ac:dyDescent="0.25">
      <c r="H10" t="s">
        <v>37</v>
      </c>
      <c r="I10">
        <v>38324</v>
      </c>
      <c r="J10">
        <v>104336</v>
      </c>
      <c r="K10">
        <v>142660</v>
      </c>
      <c r="M10">
        <v>87433</v>
      </c>
      <c r="R10" s="167"/>
      <c r="S10" t="s">
        <v>76</v>
      </c>
      <c r="T10">
        <v>202409</v>
      </c>
      <c r="U10">
        <v>16744</v>
      </c>
      <c r="V10">
        <v>16770</v>
      </c>
      <c r="W10">
        <v>16720</v>
      </c>
      <c r="X10">
        <v>16747</v>
      </c>
      <c r="Y10" t="s">
        <v>2825</v>
      </c>
      <c r="Z10" t="s">
        <v>2215</v>
      </c>
      <c r="AA10">
        <v>42</v>
      </c>
      <c r="AB10">
        <v>65</v>
      </c>
      <c r="AC10">
        <v>107</v>
      </c>
      <c r="AD10" s="207">
        <v>16756</v>
      </c>
      <c r="AE10">
        <v>739</v>
      </c>
      <c r="AF10">
        <v>16748</v>
      </c>
      <c r="AG10">
        <v>16755</v>
      </c>
      <c r="AH10">
        <v>16818</v>
      </c>
      <c r="AI10">
        <v>15809</v>
      </c>
      <c r="AJ10" s="167"/>
      <c r="AK10" s="254"/>
      <c r="AL10" s="254"/>
      <c r="AN10" s="308"/>
      <c r="AO10" s="309"/>
      <c r="AP10" s="309"/>
      <c r="AQ10" s="309"/>
      <c r="AR10" s="309"/>
      <c r="AS10" s="310"/>
    </row>
    <row r="11" spans="1:45" ht="15.75" customHeight="1" x14ac:dyDescent="0.25">
      <c r="G11" s="264"/>
      <c r="R11" s="167"/>
      <c r="Z11" t="s">
        <v>37</v>
      </c>
      <c r="AA11">
        <v>76108</v>
      </c>
      <c r="AB11">
        <v>111847</v>
      </c>
      <c r="AC11">
        <v>187955</v>
      </c>
      <c r="AD11" s="207"/>
      <c r="AE11">
        <v>65563</v>
      </c>
      <c r="AJ11" s="167"/>
      <c r="AK11" s="254"/>
      <c r="AL11" s="254"/>
      <c r="AN11" s="308"/>
      <c r="AO11" s="309"/>
      <c r="AP11" s="309"/>
      <c r="AQ11" s="309"/>
      <c r="AR11" s="309"/>
      <c r="AS11" s="310"/>
    </row>
    <row r="12" spans="1:45" ht="15.75" customHeight="1" x14ac:dyDescent="0.25">
      <c r="G12" s="263"/>
      <c r="R12" s="167"/>
      <c r="AD12" s="207"/>
      <c r="AJ12" s="167"/>
      <c r="AK12" s="254"/>
      <c r="AL12" s="254"/>
      <c r="AN12" s="308"/>
      <c r="AO12" s="309"/>
      <c r="AP12" s="309"/>
      <c r="AQ12" s="309"/>
      <c r="AR12" s="309"/>
      <c r="AS12" s="310"/>
    </row>
    <row r="13" spans="1:45" ht="15.75" customHeight="1" x14ac:dyDescent="0.25">
      <c r="G13" s="263"/>
      <c r="R13" s="167"/>
      <c r="AD13" s="207"/>
      <c r="AJ13" s="167"/>
      <c r="AK13" s="254"/>
      <c r="AL13" s="254"/>
      <c r="AN13" s="308"/>
      <c r="AO13" s="309"/>
      <c r="AP13" s="309"/>
      <c r="AQ13" s="309"/>
      <c r="AR13" s="309"/>
      <c r="AS13" s="310"/>
    </row>
    <row r="14" spans="1:45" ht="15.75" customHeight="1" x14ac:dyDescent="0.25">
      <c r="G14" s="262"/>
      <c r="R14" s="167"/>
      <c r="AD14" s="207"/>
      <c r="AJ14" s="167"/>
      <c r="AK14" s="254"/>
      <c r="AL14" s="254"/>
      <c r="AN14" s="308"/>
      <c r="AO14" s="309"/>
      <c r="AP14" s="309"/>
      <c r="AQ14" s="309"/>
      <c r="AR14" s="309"/>
      <c r="AS14" s="310"/>
    </row>
    <row r="15" spans="1:45" ht="15.75" customHeight="1" x14ac:dyDescent="0.25">
      <c r="AD15" s="207"/>
      <c r="AK15" s="254"/>
      <c r="AL15" s="254"/>
      <c r="AN15" s="308"/>
      <c r="AO15" s="309"/>
      <c r="AP15" s="309"/>
      <c r="AQ15" s="309"/>
      <c r="AR15" s="309"/>
      <c r="AS15" s="310"/>
    </row>
    <row r="16" spans="1:45" ht="15.75" customHeight="1" thickBot="1" x14ac:dyDescent="0.3">
      <c r="AD16" s="207"/>
      <c r="AK16" s="254"/>
      <c r="AL16" s="254"/>
      <c r="AN16" s="311"/>
      <c r="AO16" s="312"/>
      <c r="AP16" s="312"/>
      <c r="AQ16" s="312"/>
      <c r="AR16" s="312"/>
      <c r="AS16" s="313"/>
    </row>
    <row r="17" spans="30:38" ht="15.75" customHeight="1" x14ac:dyDescent="0.25">
      <c r="AD17" s="207"/>
      <c r="AK17" s="254"/>
      <c r="AL17" s="254"/>
    </row>
    <row r="18" spans="30:38" ht="15.75" customHeight="1" x14ac:dyDescent="0.25">
      <c r="AD18" s="207"/>
      <c r="AK18" s="254"/>
      <c r="AL18" s="254"/>
    </row>
    <row r="19" spans="30:38" ht="15.75" customHeight="1" x14ac:dyDescent="0.25">
      <c r="AD19" s="207"/>
      <c r="AK19" s="254"/>
      <c r="AL19" s="254"/>
    </row>
    <row r="20" spans="30:38" ht="15.75" customHeight="1" x14ac:dyDescent="0.25">
      <c r="AD20" s="207"/>
      <c r="AK20" s="254"/>
      <c r="AL20" s="254"/>
    </row>
    <row r="21" spans="30:38" ht="15.75" customHeight="1" x14ac:dyDescent="0.25">
      <c r="AD21" s="207"/>
      <c r="AK21" s="254"/>
      <c r="AL21" s="254"/>
    </row>
    <row r="22" spans="30:38" ht="15.75" customHeight="1" x14ac:dyDescent="0.25">
      <c r="AD22" s="207"/>
      <c r="AK22" s="254"/>
      <c r="AL22" s="254"/>
    </row>
    <row r="23" spans="30:38" ht="15.75" customHeight="1" x14ac:dyDescent="0.25">
      <c r="AD23" s="207"/>
      <c r="AK23" s="254"/>
      <c r="AL23" s="254"/>
    </row>
    <row r="24" spans="30:38" ht="15.75" customHeight="1" x14ac:dyDescent="0.25">
      <c r="AD24" s="207"/>
      <c r="AK24" s="254"/>
      <c r="AL24" s="254"/>
    </row>
    <row r="25" spans="30:38" ht="15.75" customHeight="1" x14ac:dyDescent="0.25">
      <c r="AK25" s="254"/>
      <c r="AL25" s="254"/>
    </row>
    <row r="26" spans="30:38" ht="15.75" customHeight="1" x14ac:dyDescent="0.25">
      <c r="AK26" s="254"/>
      <c r="AL26" s="254"/>
    </row>
    <row r="27" spans="30:38" ht="15.75" customHeight="1" x14ac:dyDescent="0.25">
      <c r="AK27" s="254"/>
      <c r="AL27" s="254"/>
    </row>
    <row r="28" spans="30:38" ht="15.75" customHeight="1" x14ac:dyDescent="0.25">
      <c r="AK28" s="254"/>
      <c r="AL28" s="254"/>
    </row>
    <row r="29" spans="30:38" ht="15.75" customHeight="1" x14ac:dyDescent="0.25">
      <c r="AK29" s="254"/>
      <c r="AL29" s="254"/>
    </row>
    <row r="30" spans="30:38" ht="15.75" customHeight="1" x14ac:dyDescent="0.25">
      <c r="AK30" s="254"/>
      <c r="AL30" s="254"/>
    </row>
    <row r="31" spans="30:38" ht="16.5" customHeight="1" thickBot="1" x14ac:dyDescent="0.3">
      <c r="AK31" s="255"/>
      <c r="AL31" s="255"/>
    </row>
    <row r="50" spans="36:41" x14ac:dyDescent="0.25">
      <c r="AJ50">
        <v>36</v>
      </c>
      <c r="AK50">
        <v>37</v>
      </c>
      <c r="AL50">
        <v>38</v>
      </c>
      <c r="AM50">
        <v>39</v>
      </c>
      <c r="AN50">
        <v>40</v>
      </c>
      <c r="AO50">
        <v>41</v>
      </c>
    </row>
  </sheetData>
  <mergeCells count="1">
    <mergeCell ref="AN8:AS16"/>
  </mergeCells>
  <phoneticPr fontId="3" type="noConversion"/>
  <hyperlinks>
    <hyperlink ref="AO7" r:id="rId1"/>
  </hyperlinks>
  <pageMargins left="0.7" right="0.7" top="0.75" bottom="0.75" header="0.3" footer="0.3"/>
  <pageSetup paperSize="9" orientation="portrait" verticalDpi="0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theme="8" tint="0.59999389629810485"/>
  </sheetPr>
  <dimension ref="A1:O65"/>
  <sheetViews>
    <sheetView topLeftCell="E1" workbookViewId="0">
      <selection activeCell="G11" sqref="G11"/>
    </sheetView>
  </sheetViews>
  <sheetFormatPr defaultRowHeight="15.75" x14ac:dyDescent="0.25"/>
  <cols>
    <col min="1" max="1" width="8.6640625" bestFit="1" customWidth="1"/>
    <col min="2" max="2" width="19.6640625" bestFit="1" customWidth="1"/>
    <col min="3" max="3" width="6.88671875" bestFit="1" customWidth="1"/>
    <col min="4" max="4" width="18.33203125" bestFit="1" customWidth="1"/>
    <col min="5" max="5" width="11.5546875" bestFit="1" customWidth="1"/>
    <col min="6" max="6" width="8" bestFit="1" customWidth="1"/>
    <col min="7" max="7" width="11.5546875" bestFit="1" customWidth="1"/>
    <col min="8" max="8" width="8.6640625" bestFit="1" customWidth="1"/>
    <col min="9" max="9" width="11.33203125" bestFit="1" customWidth="1"/>
    <col min="10" max="10" width="10.44140625" bestFit="1" customWidth="1"/>
    <col min="11" max="11" width="11.5546875" bestFit="1" customWidth="1"/>
    <col min="12" max="12" width="8" bestFit="1" customWidth="1"/>
    <col min="13" max="13" width="11.5546875" bestFit="1" customWidth="1"/>
    <col min="14" max="14" width="8.77734375" bestFit="1" customWidth="1"/>
    <col min="15" max="15" width="11.33203125" bestFit="1" customWidth="1"/>
  </cols>
  <sheetData>
    <row r="1" spans="1:15" x14ac:dyDescent="0.25">
      <c r="D1" t="s">
        <v>40</v>
      </c>
      <c r="J1" t="s">
        <v>41</v>
      </c>
    </row>
    <row r="2" spans="1:15" x14ac:dyDescent="0.25">
      <c r="D2" t="s">
        <v>42</v>
      </c>
      <c r="F2" t="s">
        <v>43</v>
      </c>
      <c r="H2" s="80" t="s">
        <v>44</v>
      </c>
      <c r="I2" s="83"/>
      <c r="J2" t="s">
        <v>42</v>
      </c>
      <c r="L2" t="s">
        <v>43</v>
      </c>
      <c r="N2" s="80" t="s">
        <v>44</v>
      </c>
      <c r="O2" s="83"/>
    </row>
    <row r="3" spans="1:15" x14ac:dyDescent="0.25">
      <c r="A3" t="s">
        <v>45</v>
      </c>
      <c r="B3" t="s">
        <v>47</v>
      </c>
      <c r="C3" t="s">
        <v>49</v>
      </c>
      <c r="D3" t="s">
        <v>50</v>
      </c>
      <c r="E3" t="s">
        <v>16</v>
      </c>
      <c r="F3" t="s">
        <v>50</v>
      </c>
      <c r="G3" t="s">
        <v>16</v>
      </c>
      <c r="H3" s="95" t="s">
        <v>50</v>
      </c>
      <c r="I3" s="52" t="s">
        <v>16</v>
      </c>
      <c r="J3" t="s">
        <v>50</v>
      </c>
      <c r="K3" t="s">
        <v>16</v>
      </c>
      <c r="L3" t="s">
        <v>50</v>
      </c>
      <c r="M3" t="s">
        <v>16</v>
      </c>
      <c r="N3" s="95" t="s">
        <v>50</v>
      </c>
      <c r="O3" s="52" t="s">
        <v>16</v>
      </c>
    </row>
    <row r="4" spans="1:15" x14ac:dyDescent="0.25">
      <c r="A4" t="s">
        <v>46</v>
      </c>
      <c r="B4" t="s">
        <v>48</v>
      </c>
      <c r="E4" t="s">
        <v>51</v>
      </c>
      <c r="G4" t="s">
        <v>51</v>
      </c>
      <c r="H4" s="95"/>
      <c r="I4" s="52" t="s">
        <v>51</v>
      </c>
      <c r="K4" t="s">
        <v>51</v>
      </c>
      <c r="M4" t="s">
        <v>51</v>
      </c>
      <c r="N4" s="95"/>
      <c r="O4" s="52" t="s">
        <v>51</v>
      </c>
    </row>
    <row r="5" spans="1:15" x14ac:dyDescent="0.25">
      <c r="A5">
        <v>1</v>
      </c>
      <c r="B5" t="s">
        <v>52</v>
      </c>
      <c r="C5" t="s">
        <v>53</v>
      </c>
      <c r="D5" s="1">
        <v>10926</v>
      </c>
      <c r="E5" s="1">
        <v>37015985</v>
      </c>
      <c r="F5" s="1">
        <v>13912</v>
      </c>
      <c r="G5" s="1">
        <v>47148910</v>
      </c>
      <c r="H5" s="147">
        <v>-2986</v>
      </c>
      <c r="I5" s="98">
        <v>-10132925</v>
      </c>
      <c r="J5" s="1">
        <v>4827</v>
      </c>
      <c r="K5" s="1">
        <v>16363971</v>
      </c>
      <c r="L5" s="1">
        <v>9359</v>
      </c>
      <c r="M5" s="1">
        <v>31741822</v>
      </c>
      <c r="N5" s="147">
        <v>-4532</v>
      </c>
      <c r="O5" s="98">
        <v>-15377851</v>
      </c>
    </row>
    <row r="6" spans="1:15" x14ac:dyDescent="0.25">
      <c r="C6" t="s">
        <v>12</v>
      </c>
      <c r="D6" s="1">
        <v>9458</v>
      </c>
      <c r="E6" s="1">
        <v>32086491</v>
      </c>
      <c r="F6" s="1">
        <v>9849</v>
      </c>
      <c r="G6" s="1">
        <v>33405365</v>
      </c>
      <c r="H6" s="147">
        <v>-391</v>
      </c>
      <c r="I6" s="98">
        <v>-1318874</v>
      </c>
      <c r="J6" s="1">
        <v>14604</v>
      </c>
      <c r="K6" s="1">
        <v>49559754</v>
      </c>
      <c r="L6" s="1">
        <v>10045</v>
      </c>
      <c r="M6" s="1">
        <v>34088592</v>
      </c>
      <c r="N6" s="147">
        <v>4559</v>
      </c>
      <c r="O6" s="98">
        <v>15471162</v>
      </c>
    </row>
    <row r="7" spans="1:15" x14ac:dyDescent="0.25">
      <c r="C7" s="75" t="s">
        <v>54</v>
      </c>
      <c r="D7" s="76">
        <v>66340</v>
      </c>
      <c r="E7" s="76">
        <v>224796905</v>
      </c>
      <c r="F7" s="76">
        <v>64234</v>
      </c>
      <c r="G7" s="76">
        <v>217656408</v>
      </c>
      <c r="H7" s="148">
        <v>2106</v>
      </c>
      <c r="I7" s="149">
        <v>7140497</v>
      </c>
      <c r="J7" s="76">
        <v>42849</v>
      </c>
      <c r="K7" s="76">
        <v>145368642</v>
      </c>
      <c r="L7" s="76">
        <v>37611</v>
      </c>
      <c r="M7" s="76">
        <v>127597266</v>
      </c>
      <c r="N7" s="148">
        <v>5238</v>
      </c>
      <c r="O7" s="149">
        <v>17771376</v>
      </c>
    </row>
    <row r="8" spans="1:15" x14ac:dyDescent="0.25">
      <c r="A8">
        <v>2</v>
      </c>
      <c r="B8" t="s">
        <v>55</v>
      </c>
      <c r="C8" t="s">
        <v>53</v>
      </c>
      <c r="D8">
        <v>469</v>
      </c>
      <c r="E8" s="1">
        <v>1579448</v>
      </c>
      <c r="F8">
        <v>425</v>
      </c>
      <c r="G8" s="1">
        <v>1431089</v>
      </c>
      <c r="H8" s="95">
        <v>44</v>
      </c>
      <c r="I8" s="98">
        <v>148360</v>
      </c>
      <c r="J8">
        <v>310</v>
      </c>
      <c r="K8" s="1">
        <v>1044818</v>
      </c>
      <c r="L8">
        <v>351</v>
      </c>
      <c r="M8" s="1">
        <v>1183318</v>
      </c>
      <c r="N8" s="95">
        <v>-41</v>
      </c>
      <c r="O8" s="98">
        <v>-138500</v>
      </c>
    </row>
    <row r="9" spans="1:15" x14ac:dyDescent="0.25">
      <c r="C9" t="s">
        <v>12</v>
      </c>
      <c r="D9">
        <v>78</v>
      </c>
      <c r="E9" s="1">
        <v>263070</v>
      </c>
      <c r="F9">
        <v>72</v>
      </c>
      <c r="G9" s="1">
        <v>242724</v>
      </c>
      <c r="H9" s="95">
        <v>6</v>
      </c>
      <c r="I9" s="98">
        <v>20346</v>
      </c>
      <c r="J9">
        <v>168</v>
      </c>
      <c r="K9" s="1">
        <v>566491</v>
      </c>
      <c r="L9">
        <v>0</v>
      </c>
      <c r="M9">
        <v>0</v>
      </c>
      <c r="N9" s="95">
        <v>168</v>
      </c>
      <c r="O9" s="98">
        <v>566491</v>
      </c>
    </row>
    <row r="10" spans="1:15" x14ac:dyDescent="0.25">
      <c r="C10" t="s">
        <v>54</v>
      </c>
      <c r="D10" s="1">
        <v>794</v>
      </c>
      <c r="E10" s="1">
        <v>2674150</v>
      </c>
      <c r="F10" s="1">
        <v>800</v>
      </c>
      <c r="G10" s="1">
        <v>2694605</v>
      </c>
      <c r="H10" s="95">
        <v>-6</v>
      </c>
      <c r="I10" s="98">
        <v>-20454</v>
      </c>
      <c r="J10">
        <v>386</v>
      </c>
      <c r="K10" s="1">
        <v>1301472</v>
      </c>
      <c r="L10">
        <v>588</v>
      </c>
      <c r="M10" s="1">
        <v>1981970</v>
      </c>
      <c r="N10" s="95">
        <v>-202</v>
      </c>
      <c r="O10" s="98">
        <v>-680498</v>
      </c>
    </row>
    <row r="11" spans="1:15" x14ac:dyDescent="0.25">
      <c r="A11">
        <v>3</v>
      </c>
      <c r="B11" t="s">
        <v>56</v>
      </c>
      <c r="C11" t="s">
        <v>53</v>
      </c>
      <c r="D11">
        <v>364</v>
      </c>
      <c r="E11" s="1">
        <v>601580</v>
      </c>
      <c r="F11">
        <v>353</v>
      </c>
      <c r="G11" s="1">
        <v>584349</v>
      </c>
      <c r="H11" s="95">
        <v>11</v>
      </c>
      <c r="I11" s="98">
        <v>17231</v>
      </c>
      <c r="J11">
        <v>213</v>
      </c>
      <c r="K11" s="1">
        <v>351994</v>
      </c>
      <c r="L11">
        <v>426</v>
      </c>
      <c r="M11" s="1">
        <v>705020</v>
      </c>
      <c r="N11" s="95">
        <v>-213</v>
      </c>
      <c r="O11" s="98">
        <v>-353026</v>
      </c>
    </row>
    <row r="12" spans="1:15" x14ac:dyDescent="0.25">
      <c r="C12" t="s">
        <v>12</v>
      </c>
      <c r="D12">
        <v>0</v>
      </c>
      <c r="E12">
        <v>0</v>
      </c>
      <c r="F12">
        <v>0</v>
      </c>
      <c r="G12">
        <v>0</v>
      </c>
      <c r="H12" s="95">
        <v>0</v>
      </c>
      <c r="I12" s="52">
        <v>0</v>
      </c>
      <c r="J12">
        <v>16</v>
      </c>
      <c r="K12" s="1">
        <v>26438</v>
      </c>
      <c r="L12">
        <v>0</v>
      </c>
      <c r="M12">
        <v>0</v>
      </c>
      <c r="N12" s="95">
        <v>16</v>
      </c>
      <c r="O12" s="98">
        <v>26438</v>
      </c>
    </row>
    <row r="13" spans="1:15" x14ac:dyDescent="0.25">
      <c r="C13" t="s">
        <v>54</v>
      </c>
      <c r="D13">
        <v>925</v>
      </c>
      <c r="E13" s="1">
        <v>1530726</v>
      </c>
      <c r="F13">
        <v>905</v>
      </c>
      <c r="G13" s="1">
        <v>1496884</v>
      </c>
      <c r="H13" s="95">
        <v>20</v>
      </c>
      <c r="I13" s="98">
        <v>33842</v>
      </c>
      <c r="J13" s="1">
        <v>799</v>
      </c>
      <c r="K13" s="1">
        <v>1322350</v>
      </c>
      <c r="L13">
        <v>836</v>
      </c>
      <c r="M13" s="1">
        <v>1382372</v>
      </c>
      <c r="N13" s="95">
        <v>-37</v>
      </c>
      <c r="O13" s="98">
        <v>-60022</v>
      </c>
    </row>
    <row r="14" spans="1:15" x14ac:dyDescent="0.25">
      <c r="A14">
        <v>4</v>
      </c>
      <c r="B14" t="s">
        <v>57</v>
      </c>
      <c r="C14" t="s">
        <v>53</v>
      </c>
      <c r="D14" s="1">
        <v>10578</v>
      </c>
      <c r="E14" s="1">
        <v>8958675</v>
      </c>
      <c r="F14" s="1">
        <v>12233</v>
      </c>
      <c r="G14" s="1">
        <v>10362848</v>
      </c>
      <c r="H14" s="147">
        <v>-1655</v>
      </c>
      <c r="I14" s="98">
        <v>-1404173</v>
      </c>
      <c r="J14" s="1">
        <v>5242</v>
      </c>
      <c r="K14" s="1">
        <v>4445501</v>
      </c>
      <c r="L14" s="1">
        <v>8652</v>
      </c>
      <c r="M14" s="1">
        <v>7329549</v>
      </c>
      <c r="N14" s="147">
        <v>-3410</v>
      </c>
      <c r="O14" s="150">
        <v>-2884048</v>
      </c>
    </row>
    <row r="15" spans="1:15" x14ac:dyDescent="0.25">
      <c r="C15" t="s">
        <v>12</v>
      </c>
      <c r="D15">
        <v>35</v>
      </c>
      <c r="E15" s="1">
        <v>29686</v>
      </c>
      <c r="F15">
        <v>34</v>
      </c>
      <c r="G15" s="1">
        <v>28802</v>
      </c>
      <c r="H15" s="95">
        <v>1</v>
      </c>
      <c r="I15" s="98">
        <v>884</v>
      </c>
      <c r="J15">
        <v>163</v>
      </c>
      <c r="K15" s="1">
        <v>138289</v>
      </c>
      <c r="L15">
        <v>7</v>
      </c>
      <c r="M15" s="1">
        <v>5939</v>
      </c>
      <c r="N15" s="95">
        <v>156</v>
      </c>
      <c r="O15" s="150">
        <v>132350</v>
      </c>
    </row>
    <row r="16" spans="1:15" x14ac:dyDescent="0.25">
      <c r="C16" s="75" t="s">
        <v>54</v>
      </c>
      <c r="D16" s="76">
        <v>66393</v>
      </c>
      <c r="E16" s="76">
        <v>56209435</v>
      </c>
      <c r="F16" s="76">
        <v>63945</v>
      </c>
      <c r="G16" s="76">
        <v>54136320</v>
      </c>
      <c r="H16" s="151">
        <v>2448</v>
      </c>
      <c r="I16" s="152">
        <v>2073115</v>
      </c>
      <c r="J16" s="76">
        <v>15633</v>
      </c>
      <c r="K16" s="76">
        <v>13251469</v>
      </c>
      <c r="L16" s="76">
        <v>1858</v>
      </c>
      <c r="M16" s="76">
        <v>1574625</v>
      </c>
      <c r="N16" s="151">
        <v>13775</v>
      </c>
      <c r="O16" s="152">
        <v>11676844</v>
      </c>
    </row>
    <row r="17" spans="1:15" x14ac:dyDescent="0.25">
      <c r="A17">
        <v>5</v>
      </c>
      <c r="B17" t="s">
        <v>58</v>
      </c>
      <c r="C17" t="s">
        <v>53</v>
      </c>
      <c r="D17" s="1">
        <v>1361</v>
      </c>
      <c r="E17" s="1">
        <v>572652</v>
      </c>
      <c r="F17" s="1">
        <v>1703</v>
      </c>
      <c r="G17" s="1">
        <v>716550</v>
      </c>
      <c r="H17">
        <v>-342</v>
      </c>
      <c r="I17" s="1">
        <v>-143898</v>
      </c>
      <c r="J17">
        <v>67</v>
      </c>
      <c r="K17" s="1">
        <v>28224</v>
      </c>
      <c r="L17">
        <v>847</v>
      </c>
      <c r="M17" s="1">
        <v>356821</v>
      </c>
      <c r="N17">
        <v>-780</v>
      </c>
      <c r="O17" s="1">
        <v>-328597</v>
      </c>
    </row>
    <row r="18" spans="1:15" x14ac:dyDescent="0.25">
      <c r="C18" t="s">
        <v>12</v>
      </c>
      <c r="D18">
        <v>30</v>
      </c>
      <c r="E18" s="1">
        <v>12648</v>
      </c>
      <c r="F18">
        <v>30</v>
      </c>
      <c r="G18" s="1">
        <v>12642</v>
      </c>
      <c r="H18">
        <v>0</v>
      </c>
      <c r="I18">
        <v>7</v>
      </c>
      <c r="J18">
        <v>37</v>
      </c>
      <c r="K18" s="1">
        <v>15596</v>
      </c>
      <c r="L18">
        <v>0</v>
      </c>
      <c r="M18">
        <v>0</v>
      </c>
      <c r="N18">
        <v>37</v>
      </c>
      <c r="O18" s="1">
        <v>15596</v>
      </c>
    </row>
    <row r="19" spans="1:15" x14ac:dyDescent="0.25">
      <c r="C19" t="s">
        <v>54</v>
      </c>
      <c r="D19" s="1">
        <v>2902</v>
      </c>
      <c r="E19" s="1">
        <v>1221325</v>
      </c>
      <c r="F19" s="1">
        <v>2688</v>
      </c>
      <c r="G19" s="1">
        <v>1131201</v>
      </c>
      <c r="H19">
        <v>214</v>
      </c>
      <c r="I19" s="1">
        <v>90124</v>
      </c>
      <c r="J19" s="1">
        <v>1703</v>
      </c>
      <c r="K19" s="1">
        <v>717397</v>
      </c>
      <c r="L19">
        <v>49</v>
      </c>
      <c r="M19" s="1">
        <v>20639</v>
      </c>
      <c r="N19" s="1">
        <v>1654</v>
      </c>
      <c r="O19" s="1">
        <v>696758</v>
      </c>
    </row>
    <row r="20" spans="1:15" x14ac:dyDescent="0.25">
      <c r="A20">
        <v>6</v>
      </c>
      <c r="B20" t="s">
        <v>59</v>
      </c>
      <c r="C20" t="s">
        <v>53</v>
      </c>
      <c r="D20">
        <v>305</v>
      </c>
      <c r="E20" s="1">
        <v>126119</v>
      </c>
      <c r="F20">
        <v>326</v>
      </c>
      <c r="G20" s="1">
        <v>134773</v>
      </c>
      <c r="H20">
        <v>-21</v>
      </c>
      <c r="I20" s="1">
        <v>-8654</v>
      </c>
      <c r="J20">
        <v>157</v>
      </c>
      <c r="K20" s="1">
        <v>64879</v>
      </c>
      <c r="L20">
        <v>87</v>
      </c>
      <c r="M20" s="1">
        <v>35973</v>
      </c>
      <c r="N20">
        <v>70</v>
      </c>
      <c r="O20" s="1">
        <v>28906</v>
      </c>
    </row>
    <row r="21" spans="1:15" x14ac:dyDescent="0.25">
      <c r="C21" t="s">
        <v>12</v>
      </c>
      <c r="D21">
        <v>4</v>
      </c>
      <c r="E21" s="1">
        <v>1652</v>
      </c>
      <c r="F21">
        <v>4</v>
      </c>
      <c r="G21" s="1">
        <v>1656</v>
      </c>
      <c r="H21">
        <v>0</v>
      </c>
      <c r="I21">
        <v>-4</v>
      </c>
      <c r="J21">
        <v>0</v>
      </c>
      <c r="K21">
        <v>0</v>
      </c>
      <c r="L21">
        <v>4</v>
      </c>
      <c r="M21" s="1">
        <v>1655</v>
      </c>
      <c r="N21">
        <v>-4</v>
      </c>
      <c r="O21" s="1">
        <v>-1655</v>
      </c>
    </row>
    <row r="22" spans="1:15" x14ac:dyDescent="0.25">
      <c r="C22" t="s">
        <v>54</v>
      </c>
      <c r="D22">
        <v>299</v>
      </c>
      <c r="E22" s="1">
        <v>123596</v>
      </c>
      <c r="F22">
        <v>254</v>
      </c>
      <c r="G22" s="1">
        <v>104981</v>
      </c>
      <c r="H22">
        <v>45</v>
      </c>
      <c r="I22" s="1">
        <v>18615</v>
      </c>
      <c r="J22">
        <v>117</v>
      </c>
      <c r="K22" s="1">
        <v>48356</v>
      </c>
      <c r="L22">
        <v>62</v>
      </c>
      <c r="M22" s="1">
        <v>25612</v>
      </c>
      <c r="N22">
        <v>55</v>
      </c>
      <c r="O22" s="1">
        <v>22744</v>
      </c>
    </row>
    <row r="23" spans="1:15" x14ac:dyDescent="0.25">
      <c r="A23">
        <v>7</v>
      </c>
      <c r="B23" t="s">
        <v>60</v>
      </c>
      <c r="C23" t="s">
        <v>53</v>
      </c>
      <c r="D23" s="1">
        <v>42811</v>
      </c>
      <c r="E23" s="1">
        <v>11413408</v>
      </c>
      <c r="F23" s="1">
        <v>47179</v>
      </c>
      <c r="G23" s="1">
        <v>12084868</v>
      </c>
      <c r="H23" s="1">
        <v>-4368</v>
      </c>
      <c r="I23" s="1">
        <v>-671460</v>
      </c>
      <c r="J23" s="1">
        <v>38595</v>
      </c>
      <c r="K23" s="1">
        <v>7727886</v>
      </c>
      <c r="L23" s="1">
        <v>196040</v>
      </c>
      <c r="M23" s="1">
        <v>54509700</v>
      </c>
      <c r="N23" s="1">
        <v>-157445</v>
      </c>
      <c r="O23" s="1">
        <v>-46781814</v>
      </c>
    </row>
    <row r="24" spans="1:15" x14ac:dyDescent="0.25">
      <c r="C24" t="s">
        <v>12</v>
      </c>
      <c r="D24">
        <v>0</v>
      </c>
      <c r="E24" s="1">
        <v>0</v>
      </c>
      <c r="F24">
        <v>0</v>
      </c>
      <c r="G24" s="1">
        <v>0</v>
      </c>
      <c r="H24">
        <v>0</v>
      </c>
      <c r="I24">
        <v>0</v>
      </c>
      <c r="J24">
        <v>9</v>
      </c>
      <c r="K24" s="1">
        <v>10314</v>
      </c>
      <c r="L24">
        <v>0</v>
      </c>
      <c r="M24">
        <v>0</v>
      </c>
      <c r="N24">
        <v>9</v>
      </c>
      <c r="O24" s="1">
        <v>10314</v>
      </c>
    </row>
    <row r="25" spans="1:15" x14ac:dyDescent="0.25">
      <c r="C25" t="s">
        <v>54</v>
      </c>
      <c r="D25" s="1">
        <v>167282</v>
      </c>
      <c r="E25" s="1">
        <v>55846632</v>
      </c>
      <c r="F25" s="1">
        <v>166717</v>
      </c>
      <c r="G25" s="1">
        <v>55150469</v>
      </c>
      <c r="H25" s="1">
        <v>565</v>
      </c>
      <c r="I25" s="1">
        <v>696163</v>
      </c>
      <c r="J25" s="1">
        <v>144481</v>
      </c>
      <c r="K25" s="1">
        <v>63098296</v>
      </c>
      <c r="L25" s="1">
        <v>197814</v>
      </c>
      <c r="M25" s="1">
        <v>61491136</v>
      </c>
      <c r="N25" s="1">
        <v>-53333</v>
      </c>
      <c r="O25" s="1">
        <v>1607160</v>
      </c>
    </row>
    <row r="26" spans="1:15" x14ac:dyDescent="0.25">
      <c r="A26">
        <v>8</v>
      </c>
      <c r="B26" t="s">
        <v>61</v>
      </c>
      <c r="C26" t="s">
        <v>53</v>
      </c>
      <c r="D26" s="1">
        <v>1841</v>
      </c>
      <c r="E26" s="1">
        <v>1915907</v>
      </c>
      <c r="F26" s="1">
        <v>1845</v>
      </c>
      <c r="G26" s="1">
        <v>1876820</v>
      </c>
      <c r="H26">
        <v>-4</v>
      </c>
      <c r="I26" s="1">
        <v>39087</v>
      </c>
      <c r="J26" s="1">
        <v>1795</v>
      </c>
      <c r="K26" s="1">
        <v>2003540</v>
      </c>
      <c r="L26" s="1">
        <v>3037</v>
      </c>
      <c r="M26" s="1">
        <v>2375404</v>
      </c>
      <c r="N26" s="1">
        <v>-1242</v>
      </c>
      <c r="O26" s="1">
        <v>-371864</v>
      </c>
    </row>
    <row r="27" spans="1:15" x14ac:dyDescent="0.25">
      <c r="C27" t="s">
        <v>12</v>
      </c>
      <c r="D27" s="1">
        <v>1638</v>
      </c>
      <c r="E27" s="1">
        <v>2120636</v>
      </c>
      <c r="F27" s="1">
        <v>1637</v>
      </c>
      <c r="G27" s="1">
        <v>2120262</v>
      </c>
      <c r="H27">
        <v>1</v>
      </c>
      <c r="I27" s="1">
        <v>374</v>
      </c>
      <c r="J27" s="1">
        <v>1566</v>
      </c>
      <c r="K27" s="1">
        <v>2028753</v>
      </c>
      <c r="L27" s="1">
        <v>3600</v>
      </c>
      <c r="M27" s="1">
        <v>4663800</v>
      </c>
      <c r="N27" s="1">
        <v>-2034</v>
      </c>
      <c r="O27" s="1">
        <v>-2635047</v>
      </c>
    </row>
    <row r="28" spans="1:15" x14ac:dyDescent="0.25">
      <c r="C28" t="s">
        <v>54</v>
      </c>
      <c r="D28" s="1">
        <v>577</v>
      </c>
      <c r="E28" s="1">
        <v>729150</v>
      </c>
      <c r="F28" s="1">
        <v>635</v>
      </c>
      <c r="G28" s="1">
        <v>808128</v>
      </c>
      <c r="H28">
        <v>-58</v>
      </c>
      <c r="I28" s="1">
        <v>-78979</v>
      </c>
      <c r="J28" s="1">
        <v>1406</v>
      </c>
      <c r="K28" s="1">
        <v>1811971</v>
      </c>
      <c r="L28">
        <v>367</v>
      </c>
      <c r="M28" s="1">
        <v>463439</v>
      </c>
      <c r="N28" s="1">
        <v>1039</v>
      </c>
      <c r="O28" s="1">
        <v>1348532</v>
      </c>
    </row>
    <row r="29" spans="1:15" x14ac:dyDescent="0.25">
      <c r="A29">
        <v>9</v>
      </c>
      <c r="B29" t="s">
        <v>62</v>
      </c>
      <c r="C29" t="s">
        <v>53</v>
      </c>
      <c r="D29">
        <v>21</v>
      </c>
      <c r="E29" s="1">
        <v>18440</v>
      </c>
      <c r="F29">
        <v>21</v>
      </c>
      <c r="G29" s="1">
        <v>18442</v>
      </c>
      <c r="H29">
        <v>0</v>
      </c>
      <c r="I29" s="1">
        <v>-2</v>
      </c>
      <c r="J29">
        <v>25</v>
      </c>
      <c r="K29" s="1">
        <v>21920</v>
      </c>
      <c r="L29">
        <v>34</v>
      </c>
      <c r="M29" s="1">
        <v>29811</v>
      </c>
      <c r="N29">
        <v>-9</v>
      </c>
      <c r="O29" s="1">
        <v>-7891</v>
      </c>
    </row>
    <row r="30" spans="1:15" x14ac:dyDescent="0.25">
      <c r="C30" t="s">
        <v>12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1</v>
      </c>
      <c r="K30">
        <v>877</v>
      </c>
      <c r="L30">
        <v>0</v>
      </c>
      <c r="M30">
        <v>0</v>
      </c>
      <c r="N30">
        <v>1</v>
      </c>
      <c r="O30">
        <v>877</v>
      </c>
    </row>
    <row r="31" spans="1:15" x14ac:dyDescent="0.25">
      <c r="C31" t="s">
        <v>54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</row>
    <row r="32" spans="1:15" x14ac:dyDescent="0.25">
      <c r="A32">
        <v>10</v>
      </c>
      <c r="B32" t="s">
        <v>63</v>
      </c>
      <c r="C32" t="s">
        <v>53</v>
      </c>
      <c r="D32">
        <v>37</v>
      </c>
      <c r="E32" s="1">
        <v>53416</v>
      </c>
      <c r="F32">
        <v>34</v>
      </c>
      <c r="G32" s="1">
        <v>49073</v>
      </c>
      <c r="H32">
        <v>3</v>
      </c>
      <c r="I32" s="1">
        <v>4344</v>
      </c>
      <c r="J32">
        <v>120</v>
      </c>
      <c r="K32" s="1">
        <v>173293</v>
      </c>
      <c r="L32">
        <v>118</v>
      </c>
      <c r="M32" s="1">
        <v>170416</v>
      </c>
      <c r="N32">
        <v>2</v>
      </c>
      <c r="O32" s="1">
        <v>2877</v>
      </c>
    </row>
    <row r="33" spans="1:15" x14ac:dyDescent="0.25">
      <c r="C33" t="s">
        <v>12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x14ac:dyDescent="0.25">
      <c r="C34" t="s">
        <v>54</v>
      </c>
      <c r="D34">
        <v>11</v>
      </c>
      <c r="E34" s="1">
        <v>15874</v>
      </c>
      <c r="F34">
        <v>11</v>
      </c>
      <c r="G34" s="1">
        <v>15887</v>
      </c>
      <c r="H34">
        <v>0</v>
      </c>
      <c r="I34" s="1">
        <v>-13</v>
      </c>
      <c r="J34">
        <v>2</v>
      </c>
      <c r="K34" s="1">
        <v>2887</v>
      </c>
      <c r="L34">
        <v>6</v>
      </c>
      <c r="M34" s="1">
        <v>8662</v>
      </c>
      <c r="N34">
        <v>-4</v>
      </c>
      <c r="O34" s="1">
        <v>-5775</v>
      </c>
    </row>
    <row r="35" spans="1:15" x14ac:dyDescent="0.25">
      <c r="A35">
        <v>11</v>
      </c>
      <c r="B35" t="s">
        <v>64</v>
      </c>
      <c r="C35" t="s">
        <v>53</v>
      </c>
      <c r="D35">
        <v>38</v>
      </c>
      <c r="E35" s="1">
        <v>16485</v>
      </c>
      <c r="F35">
        <v>22</v>
      </c>
      <c r="G35" s="1">
        <v>9560</v>
      </c>
      <c r="H35">
        <v>16</v>
      </c>
      <c r="I35" s="1">
        <v>6925</v>
      </c>
      <c r="J35">
        <v>58</v>
      </c>
      <c r="K35" s="1">
        <v>25191</v>
      </c>
      <c r="L35">
        <v>6</v>
      </c>
      <c r="M35" s="1">
        <v>2609</v>
      </c>
      <c r="N35">
        <v>52</v>
      </c>
      <c r="O35" s="1">
        <v>22582</v>
      </c>
    </row>
    <row r="36" spans="1:15" x14ac:dyDescent="0.25">
      <c r="C36" t="s">
        <v>12</v>
      </c>
      <c r="D36">
        <v>20</v>
      </c>
      <c r="E36" s="1">
        <v>8695</v>
      </c>
      <c r="F36">
        <v>18</v>
      </c>
      <c r="G36" s="1">
        <v>7813</v>
      </c>
      <c r="H36">
        <v>2</v>
      </c>
      <c r="I36">
        <v>881</v>
      </c>
      <c r="J36">
        <v>37</v>
      </c>
      <c r="K36" s="1">
        <v>16086</v>
      </c>
      <c r="L36">
        <v>0</v>
      </c>
      <c r="M36">
        <v>0</v>
      </c>
      <c r="N36">
        <v>37</v>
      </c>
      <c r="O36" s="1">
        <v>16086</v>
      </c>
    </row>
    <row r="37" spans="1:15" x14ac:dyDescent="0.25">
      <c r="C37" t="s">
        <v>54</v>
      </c>
      <c r="D37">
        <v>0</v>
      </c>
      <c r="E37" s="1">
        <v>0</v>
      </c>
      <c r="F37">
        <v>20</v>
      </c>
      <c r="G37" s="1">
        <v>8682</v>
      </c>
      <c r="H37">
        <v>-20</v>
      </c>
      <c r="I37" s="1">
        <v>-8682</v>
      </c>
      <c r="J37">
        <v>0</v>
      </c>
      <c r="K37" s="1">
        <v>0</v>
      </c>
      <c r="L37">
        <v>0</v>
      </c>
      <c r="M37">
        <v>0</v>
      </c>
      <c r="N37">
        <v>0</v>
      </c>
      <c r="O37" s="1">
        <v>0</v>
      </c>
    </row>
    <row r="38" spans="1:15" x14ac:dyDescent="0.25">
      <c r="A38">
        <v>12</v>
      </c>
      <c r="B38" t="s">
        <v>65</v>
      </c>
      <c r="C38" t="s">
        <v>53</v>
      </c>
      <c r="D38">
        <v>11</v>
      </c>
      <c r="E38" s="1">
        <v>9472</v>
      </c>
      <c r="F38">
        <v>11</v>
      </c>
      <c r="G38" s="1">
        <v>9472</v>
      </c>
      <c r="H38">
        <v>0</v>
      </c>
      <c r="I38" s="1">
        <v>0</v>
      </c>
      <c r="J38">
        <v>14</v>
      </c>
      <c r="K38" s="1">
        <v>12066</v>
      </c>
      <c r="L38">
        <v>2</v>
      </c>
      <c r="M38" s="1">
        <v>1725</v>
      </c>
      <c r="N38">
        <v>12</v>
      </c>
      <c r="O38" s="1">
        <v>10341</v>
      </c>
    </row>
    <row r="39" spans="1:15" x14ac:dyDescent="0.25">
      <c r="C39" t="s">
        <v>12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</row>
    <row r="40" spans="1:15" x14ac:dyDescent="0.25">
      <c r="C40" t="s">
        <v>54</v>
      </c>
      <c r="D40">
        <v>0</v>
      </c>
      <c r="E40">
        <v>0</v>
      </c>
      <c r="F40">
        <v>0</v>
      </c>
      <c r="G40" s="1">
        <v>0</v>
      </c>
      <c r="H40">
        <v>0</v>
      </c>
      <c r="I40" s="1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</row>
    <row r="41" spans="1:15" x14ac:dyDescent="0.25">
      <c r="A41">
        <v>13</v>
      </c>
      <c r="B41" t="s">
        <v>66</v>
      </c>
      <c r="C41" t="s">
        <v>53</v>
      </c>
      <c r="D41">
        <v>6</v>
      </c>
      <c r="E41" s="1">
        <v>1213</v>
      </c>
      <c r="F41">
        <v>16</v>
      </c>
      <c r="G41" s="1">
        <v>3247</v>
      </c>
      <c r="H41">
        <v>-10</v>
      </c>
      <c r="I41" s="1">
        <v>-2034</v>
      </c>
      <c r="J41">
        <v>0</v>
      </c>
      <c r="K41">
        <v>0</v>
      </c>
      <c r="L41">
        <v>27</v>
      </c>
      <c r="M41" s="1">
        <v>5484</v>
      </c>
      <c r="N41">
        <v>-27</v>
      </c>
      <c r="O41" s="1">
        <v>-5484</v>
      </c>
    </row>
    <row r="42" spans="1:15" x14ac:dyDescent="0.25">
      <c r="C42" t="s">
        <v>12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</row>
    <row r="43" spans="1:15" x14ac:dyDescent="0.25">
      <c r="C43" t="s">
        <v>54</v>
      </c>
      <c r="D43">
        <v>1</v>
      </c>
      <c r="E43">
        <v>203</v>
      </c>
      <c r="F43">
        <v>0</v>
      </c>
      <c r="G43">
        <v>0</v>
      </c>
      <c r="H43">
        <v>1</v>
      </c>
      <c r="I43">
        <v>203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</row>
    <row r="44" spans="1:15" x14ac:dyDescent="0.25">
      <c r="A44">
        <v>14</v>
      </c>
      <c r="B44" t="s">
        <v>67</v>
      </c>
      <c r="C44" t="s">
        <v>53</v>
      </c>
      <c r="D44">
        <v>50</v>
      </c>
      <c r="E44" s="1">
        <v>11769</v>
      </c>
      <c r="F44">
        <v>53</v>
      </c>
      <c r="G44" s="1">
        <v>12464</v>
      </c>
      <c r="H44">
        <v>-3</v>
      </c>
      <c r="I44" s="1">
        <v>-696</v>
      </c>
      <c r="J44">
        <v>2</v>
      </c>
      <c r="K44" s="1">
        <v>472</v>
      </c>
      <c r="L44">
        <v>240</v>
      </c>
      <c r="M44" s="1">
        <v>56547</v>
      </c>
      <c r="N44">
        <v>-238</v>
      </c>
      <c r="O44" s="1">
        <v>-56075</v>
      </c>
    </row>
    <row r="45" spans="1:15" x14ac:dyDescent="0.25">
      <c r="C45" t="s">
        <v>12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</row>
    <row r="46" spans="1:15" x14ac:dyDescent="0.25">
      <c r="C46" t="s">
        <v>54</v>
      </c>
      <c r="D46">
        <v>24</v>
      </c>
      <c r="E46" s="1">
        <v>5644</v>
      </c>
      <c r="F46">
        <v>40</v>
      </c>
      <c r="G46" s="1">
        <v>9416</v>
      </c>
      <c r="H46">
        <v>-16</v>
      </c>
      <c r="I46" s="1">
        <v>-3772</v>
      </c>
      <c r="J46">
        <v>22</v>
      </c>
      <c r="K46" s="1">
        <v>5180</v>
      </c>
      <c r="L46">
        <v>0</v>
      </c>
      <c r="M46" s="1">
        <v>0</v>
      </c>
      <c r="N46">
        <v>22</v>
      </c>
      <c r="O46" s="1">
        <v>5180</v>
      </c>
    </row>
    <row r="47" spans="1:15" x14ac:dyDescent="0.25">
      <c r="A47">
        <v>15</v>
      </c>
      <c r="B47" t="s">
        <v>68</v>
      </c>
      <c r="C47" t="s">
        <v>53</v>
      </c>
      <c r="D47">
        <v>13</v>
      </c>
      <c r="E47" s="1">
        <v>1767</v>
      </c>
      <c r="F47">
        <v>1</v>
      </c>
      <c r="G47" s="1">
        <v>135</v>
      </c>
      <c r="H47">
        <v>12</v>
      </c>
      <c r="I47" s="1">
        <v>1632</v>
      </c>
      <c r="J47">
        <v>46</v>
      </c>
      <c r="K47" s="1">
        <v>6197</v>
      </c>
      <c r="L47">
        <v>48</v>
      </c>
      <c r="M47" s="1">
        <v>6461</v>
      </c>
      <c r="N47">
        <v>-2</v>
      </c>
      <c r="O47" s="1">
        <v>-264</v>
      </c>
    </row>
    <row r="48" spans="1:15" x14ac:dyDescent="0.25">
      <c r="C48" t="s">
        <v>12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</row>
    <row r="49" spans="1:15" x14ac:dyDescent="0.25">
      <c r="C49" t="s">
        <v>54</v>
      </c>
      <c r="D49">
        <v>2</v>
      </c>
      <c r="E49">
        <v>272</v>
      </c>
      <c r="F49">
        <v>11</v>
      </c>
      <c r="G49" s="1">
        <v>1497</v>
      </c>
      <c r="H49">
        <v>-9</v>
      </c>
      <c r="I49" s="1">
        <v>-1225</v>
      </c>
      <c r="J49">
        <v>0</v>
      </c>
      <c r="K49" s="1">
        <v>0</v>
      </c>
      <c r="L49">
        <v>16</v>
      </c>
      <c r="M49" s="1">
        <v>2160</v>
      </c>
      <c r="N49">
        <v>-16</v>
      </c>
      <c r="O49" s="1">
        <v>-2160</v>
      </c>
    </row>
    <row r="50" spans="1:15" x14ac:dyDescent="0.25">
      <c r="A50">
        <v>16</v>
      </c>
      <c r="B50" t="s">
        <v>69</v>
      </c>
      <c r="C50" t="s">
        <v>53</v>
      </c>
      <c r="D50">
        <v>20</v>
      </c>
      <c r="E50" s="1">
        <v>17702</v>
      </c>
      <c r="F50">
        <v>1</v>
      </c>
      <c r="G50" s="1">
        <v>887</v>
      </c>
      <c r="H50">
        <v>19</v>
      </c>
      <c r="I50" s="1">
        <v>16815</v>
      </c>
      <c r="J50">
        <v>0</v>
      </c>
      <c r="K50" s="1">
        <v>0</v>
      </c>
      <c r="L50">
        <v>31</v>
      </c>
      <c r="M50" s="1">
        <v>27451</v>
      </c>
      <c r="N50">
        <v>-31</v>
      </c>
      <c r="O50" s="1">
        <v>-27451</v>
      </c>
    </row>
    <row r="51" spans="1:15" x14ac:dyDescent="0.25">
      <c r="C51" t="s">
        <v>12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</row>
    <row r="52" spans="1:15" x14ac:dyDescent="0.25">
      <c r="C52" t="s">
        <v>54</v>
      </c>
      <c r="D52">
        <v>37</v>
      </c>
      <c r="E52" s="1">
        <v>32842</v>
      </c>
      <c r="F52">
        <v>46</v>
      </c>
      <c r="G52" s="1">
        <v>40707</v>
      </c>
      <c r="H52">
        <v>-9</v>
      </c>
      <c r="I52" s="1">
        <v>-7865</v>
      </c>
      <c r="J52">
        <v>7</v>
      </c>
      <c r="K52" s="1">
        <v>6199</v>
      </c>
      <c r="L52">
        <v>84</v>
      </c>
      <c r="M52" s="1">
        <v>74697</v>
      </c>
      <c r="N52">
        <v>-77</v>
      </c>
      <c r="O52" s="1">
        <v>-68498</v>
      </c>
    </row>
    <row r="53" spans="1:15" x14ac:dyDescent="0.25">
      <c r="A53">
        <v>17</v>
      </c>
      <c r="B53" t="s">
        <v>70</v>
      </c>
      <c r="C53" t="s">
        <v>53</v>
      </c>
      <c r="D53">
        <v>53</v>
      </c>
      <c r="E53" s="1">
        <v>41187</v>
      </c>
      <c r="F53">
        <v>27</v>
      </c>
      <c r="G53" s="1">
        <v>20983</v>
      </c>
      <c r="H53">
        <v>26</v>
      </c>
      <c r="I53" s="1">
        <v>20204</v>
      </c>
      <c r="J53">
        <v>33</v>
      </c>
      <c r="K53" s="1">
        <v>25686</v>
      </c>
      <c r="L53">
        <v>110</v>
      </c>
      <c r="M53" s="1">
        <v>85619</v>
      </c>
      <c r="N53">
        <v>-77</v>
      </c>
      <c r="O53" s="1">
        <v>-59933</v>
      </c>
    </row>
    <row r="54" spans="1:15" x14ac:dyDescent="0.25">
      <c r="C54" t="s">
        <v>12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</row>
    <row r="55" spans="1:15" x14ac:dyDescent="0.25">
      <c r="C55" t="s">
        <v>54</v>
      </c>
      <c r="D55" s="1">
        <v>992</v>
      </c>
      <c r="E55" s="1">
        <v>770908</v>
      </c>
      <c r="F55" s="1">
        <v>1009</v>
      </c>
      <c r="G55" s="1">
        <v>784165</v>
      </c>
      <c r="H55">
        <v>-17</v>
      </c>
      <c r="I55" s="1">
        <v>-13257</v>
      </c>
      <c r="J55">
        <v>29</v>
      </c>
      <c r="K55" s="1">
        <v>22572</v>
      </c>
      <c r="L55" s="1">
        <v>93</v>
      </c>
      <c r="M55" s="1">
        <v>72437</v>
      </c>
      <c r="N55" s="1">
        <v>-64</v>
      </c>
      <c r="O55" s="1">
        <v>-49865</v>
      </c>
    </row>
    <row r="56" spans="1:15" x14ac:dyDescent="0.25">
      <c r="A56">
        <v>18</v>
      </c>
      <c r="B56" t="s">
        <v>71</v>
      </c>
      <c r="C56" t="s">
        <v>53</v>
      </c>
      <c r="D56">
        <v>0</v>
      </c>
      <c r="E56" s="1">
        <v>0</v>
      </c>
      <c r="F56">
        <v>0</v>
      </c>
      <c r="G56" s="1">
        <v>0</v>
      </c>
      <c r="H56">
        <v>0</v>
      </c>
      <c r="I56" s="1">
        <v>0</v>
      </c>
      <c r="J56">
        <v>0</v>
      </c>
      <c r="K56" s="1">
        <v>0</v>
      </c>
      <c r="L56">
        <v>0</v>
      </c>
      <c r="M56" s="1">
        <v>0</v>
      </c>
      <c r="N56">
        <v>0</v>
      </c>
      <c r="O56" s="1">
        <v>0</v>
      </c>
    </row>
    <row r="57" spans="1:15" x14ac:dyDescent="0.25">
      <c r="C57" t="s">
        <v>12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6</v>
      </c>
      <c r="K57" s="1">
        <v>4123</v>
      </c>
      <c r="L57">
        <v>0</v>
      </c>
      <c r="M57">
        <v>0</v>
      </c>
      <c r="N57">
        <v>6</v>
      </c>
      <c r="O57" s="1">
        <v>4123</v>
      </c>
    </row>
    <row r="58" spans="1:15" x14ac:dyDescent="0.25">
      <c r="C58" t="s">
        <v>54</v>
      </c>
      <c r="D58" s="1">
        <v>338</v>
      </c>
      <c r="E58" s="1">
        <v>232143</v>
      </c>
      <c r="F58" s="1">
        <v>257</v>
      </c>
      <c r="G58" s="1">
        <v>176483</v>
      </c>
      <c r="H58">
        <v>81</v>
      </c>
      <c r="I58" s="1">
        <v>55660</v>
      </c>
      <c r="J58">
        <v>484</v>
      </c>
      <c r="K58" s="1">
        <v>332576</v>
      </c>
      <c r="L58" s="1">
        <v>65</v>
      </c>
      <c r="M58" s="1">
        <v>45054</v>
      </c>
      <c r="N58" s="1">
        <v>419</v>
      </c>
      <c r="O58" s="1">
        <v>287522</v>
      </c>
    </row>
    <row r="59" spans="1:15" x14ac:dyDescent="0.25">
      <c r="A59">
        <v>19</v>
      </c>
      <c r="B59" t="s">
        <v>72</v>
      </c>
      <c r="C59" t="s">
        <v>53</v>
      </c>
      <c r="D59">
        <v>21</v>
      </c>
      <c r="E59" s="1">
        <v>7787</v>
      </c>
      <c r="F59">
        <v>5</v>
      </c>
      <c r="G59" s="1">
        <v>1858</v>
      </c>
      <c r="H59">
        <v>16</v>
      </c>
      <c r="I59" s="1">
        <v>5930</v>
      </c>
      <c r="J59">
        <v>0</v>
      </c>
      <c r="K59" s="1">
        <v>0</v>
      </c>
      <c r="L59">
        <v>40</v>
      </c>
      <c r="M59" s="1">
        <v>14862</v>
      </c>
      <c r="N59">
        <v>-40</v>
      </c>
      <c r="O59" s="1">
        <v>-14862</v>
      </c>
    </row>
    <row r="60" spans="1:15" x14ac:dyDescent="0.25">
      <c r="C60" t="s">
        <v>12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 s="1">
        <v>0</v>
      </c>
      <c r="L60">
        <v>0</v>
      </c>
      <c r="M60">
        <v>0</v>
      </c>
      <c r="N60">
        <v>0</v>
      </c>
      <c r="O60" s="1">
        <v>0</v>
      </c>
    </row>
    <row r="61" spans="1:15" x14ac:dyDescent="0.25">
      <c r="C61" t="s">
        <v>54</v>
      </c>
      <c r="D61" s="1">
        <v>31</v>
      </c>
      <c r="E61" s="1">
        <v>11503</v>
      </c>
      <c r="F61" s="1">
        <v>19</v>
      </c>
      <c r="G61" s="1">
        <v>7054</v>
      </c>
      <c r="H61">
        <v>12</v>
      </c>
      <c r="I61" s="1">
        <v>4448</v>
      </c>
      <c r="J61">
        <v>7</v>
      </c>
      <c r="K61" s="1">
        <v>2605</v>
      </c>
      <c r="L61">
        <v>15</v>
      </c>
      <c r="M61" s="1">
        <v>5571</v>
      </c>
      <c r="N61">
        <v>-8</v>
      </c>
      <c r="O61" s="1">
        <v>-2966</v>
      </c>
    </row>
    <row r="62" spans="1:15" x14ac:dyDescent="0.25">
      <c r="A62" t="s">
        <v>73</v>
      </c>
      <c r="C62" t="s">
        <v>53</v>
      </c>
      <c r="D62" s="1">
        <v>68925</v>
      </c>
      <c r="E62" s="1">
        <v>62363012</v>
      </c>
      <c r="F62" s="1">
        <v>78167</v>
      </c>
      <c r="G62" s="1">
        <v>74466328</v>
      </c>
      <c r="H62" s="1">
        <v>-9242</v>
      </c>
      <c r="I62" s="1">
        <v>-12103314</v>
      </c>
      <c r="J62" s="1">
        <v>51504</v>
      </c>
      <c r="K62" s="1">
        <v>32295638</v>
      </c>
      <c r="L62" s="1">
        <v>219455</v>
      </c>
      <c r="M62" s="1">
        <v>98638592</v>
      </c>
      <c r="N62" s="1">
        <v>-167951</v>
      </c>
      <c r="O62" s="1">
        <v>-66342954</v>
      </c>
    </row>
    <row r="63" spans="1:15" x14ac:dyDescent="0.25">
      <c r="A63" t="s">
        <v>74</v>
      </c>
      <c r="C63" t="s">
        <v>12</v>
      </c>
      <c r="D63" s="1">
        <v>11263</v>
      </c>
      <c r="E63" s="1">
        <v>34522878</v>
      </c>
      <c r="F63" s="1">
        <v>11644</v>
      </c>
      <c r="G63" s="1">
        <v>35819264</v>
      </c>
      <c r="H63" s="1">
        <v>-381</v>
      </c>
      <c r="I63" s="1">
        <v>-1296386</v>
      </c>
      <c r="J63" s="1">
        <v>16607</v>
      </c>
      <c r="K63" s="1">
        <v>52366721</v>
      </c>
      <c r="L63" s="1">
        <v>13656</v>
      </c>
      <c r="M63" s="1">
        <v>38759986</v>
      </c>
      <c r="N63" s="1">
        <v>2951</v>
      </c>
      <c r="O63" s="1">
        <v>13606735</v>
      </c>
    </row>
    <row r="64" spans="1:15" x14ac:dyDescent="0.25">
      <c r="C64" t="s">
        <v>54</v>
      </c>
      <c r="D64" s="1">
        <v>306948</v>
      </c>
      <c r="E64" s="1">
        <v>344201308</v>
      </c>
      <c r="F64" s="1">
        <v>301591</v>
      </c>
      <c r="G64" s="1">
        <v>334222887</v>
      </c>
      <c r="H64" s="1">
        <v>5357</v>
      </c>
      <c r="I64" s="1">
        <v>9978420</v>
      </c>
      <c r="J64" s="1">
        <v>207925</v>
      </c>
      <c r="K64" s="1">
        <v>227291972</v>
      </c>
      <c r="L64" s="1">
        <v>239464</v>
      </c>
      <c r="M64" s="1">
        <v>194745640</v>
      </c>
      <c r="N64" s="1">
        <v>-31539</v>
      </c>
      <c r="O64" s="1">
        <v>32546332</v>
      </c>
    </row>
    <row r="65" spans="1:15" x14ac:dyDescent="0.25">
      <c r="A65" t="s">
        <v>75</v>
      </c>
      <c r="D65" s="1">
        <v>387136</v>
      </c>
      <c r="E65" s="1">
        <v>441087198</v>
      </c>
      <c r="F65" s="1">
        <v>391402</v>
      </c>
      <c r="G65" s="1">
        <v>444508479</v>
      </c>
      <c r="H65" s="1">
        <v>-4266</v>
      </c>
      <c r="I65" s="1">
        <v>-3421280</v>
      </c>
      <c r="J65" s="1">
        <v>276036</v>
      </c>
      <c r="K65" s="1">
        <v>311954331</v>
      </c>
      <c r="L65" s="1">
        <v>472575</v>
      </c>
      <c r="M65" s="1">
        <v>332144218</v>
      </c>
      <c r="N65" s="1">
        <v>-196539</v>
      </c>
      <c r="O65" s="1">
        <v>-20189887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8" tint="0.39997558519241921"/>
  </sheetPr>
  <dimension ref="A1:P1087"/>
  <sheetViews>
    <sheetView workbookViewId="0">
      <selection activeCell="G11" sqref="G11"/>
    </sheetView>
  </sheetViews>
  <sheetFormatPr defaultRowHeight="15.75" x14ac:dyDescent="0.25"/>
  <cols>
    <col min="1" max="1" width="23.44140625" bestFit="1" customWidth="1"/>
    <col min="2" max="2" width="6.88671875" bestFit="1" customWidth="1"/>
    <col min="3" max="3" width="16.33203125" bestFit="1" customWidth="1"/>
    <col min="4" max="4" width="9.33203125" bestFit="1" customWidth="1"/>
    <col min="5" max="5" width="16.33203125" bestFit="1" customWidth="1"/>
    <col min="6" max="6" width="9.33203125" bestFit="1" customWidth="1"/>
    <col min="7" max="7" width="16.33203125" bestFit="1" customWidth="1"/>
    <col min="8" max="8" width="9.33203125" bestFit="1" customWidth="1"/>
    <col min="9" max="9" width="16.33203125" bestFit="1" customWidth="1"/>
    <col min="10" max="10" width="9.33203125" bestFit="1" customWidth="1"/>
    <col min="11" max="11" width="18.33203125" bestFit="1" customWidth="1"/>
  </cols>
  <sheetData>
    <row r="1" spans="1:16" x14ac:dyDescent="0.25">
      <c r="A1" s="3">
        <v>45244</v>
      </c>
    </row>
    <row r="2" spans="1:16" x14ac:dyDescent="0.25">
      <c r="A2" t="s">
        <v>77</v>
      </c>
      <c r="B2" t="s">
        <v>17</v>
      </c>
      <c r="C2" s="80" t="s">
        <v>78</v>
      </c>
      <c r="E2" s="81"/>
      <c r="G2" s="80" t="s">
        <v>79</v>
      </c>
      <c r="I2" s="81"/>
      <c r="K2" t="s">
        <v>80</v>
      </c>
    </row>
    <row r="3" spans="1:16" x14ac:dyDescent="0.25">
      <c r="B3" t="s">
        <v>18</v>
      </c>
      <c r="C3" s="96" t="s">
        <v>81</v>
      </c>
      <c r="E3" s="96" t="s">
        <v>83</v>
      </c>
      <c r="G3" s="96" t="s">
        <v>81</v>
      </c>
      <c r="I3" s="96" t="s">
        <v>83</v>
      </c>
    </row>
    <row r="4" spans="1:16" x14ac:dyDescent="0.25">
      <c r="B4" t="s">
        <v>19</v>
      </c>
      <c r="C4" s="97" t="s">
        <v>82</v>
      </c>
      <c r="E4" s="97" t="s">
        <v>82</v>
      </c>
      <c r="G4" s="97" t="s">
        <v>82</v>
      </c>
      <c r="I4" s="97" t="s">
        <v>82</v>
      </c>
    </row>
    <row r="5" spans="1:16" x14ac:dyDescent="0.25">
      <c r="C5" s="91" t="s">
        <v>84</v>
      </c>
      <c r="D5" t="s">
        <v>85</v>
      </c>
      <c r="E5" s="91" t="s">
        <v>84</v>
      </c>
      <c r="F5" t="s">
        <v>85</v>
      </c>
      <c r="G5" s="91" t="s">
        <v>84</v>
      </c>
      <c r="H5" t="s">
        <v>85</v>
      </c>
      <c r="I5" s="91" t="s">
        <v>84</v>
      </c>
      <c r="J5" t="s">
        <v>85</v>
      </c>
    </row>
    <row r="6" spans="1:16" x14ac:dyDescent="0.25">
      <c r="A6" t="s">
        <v>86</v>
      </c>
      <c r="B6" s="95" t="s">
        <v>87</v>
      </c>
      <c r="C6" s="90">
        <v>125</v>
      </c>
      <c r="D6" s="82">
        <v>0.96199999999999997</v>
      </c>
      <c r="E6" s="90">
        <v>128</v>
      </c>
      <c r="F6" s="82">
        <v>0.98499999999999999</v>
      </c>
      <c r="G6" s="90">
        <v>96</v>
      </c>
      <c r="H6" s="82">
        <v>0.73799999999999999</v>
      </c>
      <c r="I6" s="90">
        <v>110</v>
      </c>
      <c r="J6" s="82">
        <v>0.84599999999999997</v>
      </c>
      <c r="K6" s="83">
        <v>130</v>
      </c>
      <c r="M6" s="78"/>
      <c r="N6" s="78"/>
      <c r="O6" s="78"/>
      <c r="P6" s="78"/>
    </row>
    <row r="7" spans="1:16" x14ac:dyDescent="0.25">
      <c r="B7" s="84"/>
      <c r="C7" s="92">
        <v>-3</v>
      </c>
      <c r="D7" s="86">
        <v>-2.3E-2</v>
      </c>
      <c r="E7" s="92">
        <v>-3</v>
      </c>
      <c r="F7" s="86">
        <v>-2.3E-2</v>
      </c>
      <c r="G7" s="92">
        <v>-14</v>
      </c>
      <c r="H7" s="86">
        <v>-0.108</v>
      </c>
      <c r="I7" s="92">
        <v>-14</v>
      </c>
      <c r="J7" s="86">
        <v>-0.108</v>
      </c>
      <c r="K7" s="87"/>
    </row>
    <row r="8" spans="1:16" x14ac:dyDescent="0.25">
      <c r="B8" s="80">
        <v>2023</v>
      </c>
      <c r="C8" s="93">
        <v>11869</v>
      </c>
      <c r="D8" s="82">
        <v>0.29599999999999999</v>
      </c>
      <c r="E8" s="93">
        <v>15458</v>
      </c>
      <c r="F8" s="82">
        <v>0.38600000000000001</v>
      </c>
      <c r="G8" s="93">
        <v>11339</v>
      </c>
      <c r="H8" s="82">
        <v>0.28299999999999997</v>
      </c>
      <c r="I8" s="93">
        <v>16381</v>
      </c>
      <c r="J8" s="82">
        <v>0.40899999999999997</v>
      </c>
      <c r="K8" s="88">
        <v>40097</v>
      </c>
    </row>
    <row r="9" spans="1:16" x14ac:dyDescent="0.25">
      <c r="B9" s="84">
        <v>11</v>
      </c>
      <c r="C9" s="94">
        <v>-9569</v>
      </c>
      <c r="D9" s="89">
        <v>-0.23899999999999999</v>
      </c>
      <c r="E9" s="94">
        <v>-10809</v>
      </c>
      <c r="F9" s="89">
        <v>-0.27</v>
      </c>
      <c r="G9" s="94">
        <v>-6879</v>
      </c>
      <c r="H9" s="89">
        <v>-0.17199999999999999</v>
      </c>
      <c r="I9" s="94">
        <v>-8362</v>
      </c>
      <c r="J9" s="86">
        <v>-0.20899999999999999</v>
      </c>
      <c r="K9" s="87"/>
    </row>
    <row r="10" spans="1:16" x14ac:dyDescent="0.25">
      <c r="B10" s="80" t="s">
        <v>88</v>
      </c>
      <c r="C10" s="93">
        <v>36212</v>
      </c>
      <c r="D10" s="82">
        <v>0.35699999999999998</v>
      </c>
      <c r="E10" s="93">
        <v>48108</v>
      </c>
      <c r="F10" s="82">
        <v>0.47399999999999998</v>
      </c>
      <c r="G10" s="93">
        <v>29252</v>
      </c>
      <c r="H10" s="82">
        <v>0.28799999999999998</v>
      </c>
      <c r="I10" s="93">
        <v>41687</v>
      </c>
      <c r="J10" s="82">
        <v>0.41099999999999998</v>
      </c>
      <c r="K10" s="88">
        <v>101483</v>
      </c>
      <c r="L10" s="1"/>
    </row>
    <row r="11" spans="1:16" x14ac:dyDescent="0.25">
      <c r="B11" s="84" t="s">
        <v>16</v>
      </c>
      <c r="C11" s="94">
        <v>-36212</v>
      </c>
      <c r="D11" s="86">
        <v>-0.35699999999999998</v>
      </c>
      <c r="E11" s="94">
        <v>-45572</v>
      </c>
      <c r="F11" s="86">
        <v>-0.44900000000000001</v>
      </c>
      <c r="G11" s="94">
        <v>-29252</v>
      </c>
      <c r="H11" s="86">
        <v>-0.28799999999999998</v>
      </c>
      <c r="I11" s="94">
        <v>-36457</v>
      </c>
      <c r="J11" s="86">
        <v>-0.35899999999999999</v>
      </c>
      <c r="K11" s="87"/>
      <c r="L11" s="1"/>
    </row>
    <row r="12" spans="1:16" x14ac:dyDescent="0.25">
      <c r="A12" t="s">
        <v>89</v>
      </c>
      <c r="B12">
        <v>2023</v>
      </c>
      <c r="C12">
        <v>302</v>
      </c>
      <c r="D12" s="4">
        <v>0.38</v>
      </c>
      <c r="E12" s="1">
        <v>416</v>
      </c>
      <c r="F12" s="4">
        <v>0.52300000000000002</v>
      </c>
      <c r="G12">
        <v>348</v>
      </c>
      <c r="H12" s="4">
        <v>0.438</v>
      </c>
      <c r="I12">
        <v>440</v>
      </c>
      <c r="J12" s="4">
        <v>0.55300000000000005</v>
      </c>
      <c r="K12" s="1">
        <v>795</v>
      </c>
    </row>
    <row r="13" spans="1:16" x14ac:dyDescent="0.25">
      <c r="B13">
        <v>11</v>
      </c>
      <c r="C13">
        <v>-130</v>
      </c>
      <c r="D13" s="4">
        <v>-0.16400000000000001</v>
      </c>
      <c r="E13" s="1">
        <v>-173</v>
      </c>
      <c r="F13" s="4">
        <v>-0.218</v>
      </c>
      <c r="G13">
        <v>-348</v>
      </c>
      <c r="H13" s="4">
        <v>-0.438</v>
      </c>
      <c r="I13">
        <v>-405</v>
      </c>
      <c r="J13" s="4">
        <v>-0.50900000000000001</v>
      </c>
    </row>
    <row r="14" spans="1:16" x14ac:dyDescent="0.25">
      <c r="B14" t="s">
        <v>88</v>
      </c>
      <c r="C14">
        <v>561</v>
      </c>
      <c r="D14" s="4">
        <v>0.35399999999999998</v>
      </c>
      <c r="E14" s="1">
        <v>807</v>
      </c>
      <c r="F14" s="4">
        <v>0.50900000000000001</v>
      </c>
      <c r="G14">
        <v>523</v>
      </c>
      <c r="H14" s="4">
        <v>0.33</v>
      </c>
      <c r="I14">
        <v>777</v>
      </c>
      <c r="J14" s="5">
        <v>0.49099999999999999</v>
      </c>
      <c r="K14" s="1">
        <v>1584</v>
      </c>
    </row>
    <row r="15" spans="1:16" x14ac:dyDescent="0.25">
      <c r="B15" t="s">
        <v>16</v>
      </c>
      <c r="C15">
        <v>-451</v>
      </c>
      <c r="D15" s="4">
        <v>-0.28499999999999998</v>
      </c>
      <c r="E15" s="1">
        <v>-554</v>
      </c>
      <c r="F15" s="4">
        <v>-0.35</v>
      </c>
      <c r="G15">
        <v>-523</v>
      </c>
      <c r="H15" s="4">
        <v>-0.33</v>
      </c>
      <c r="I15">
        <v>-748</v>
      </c>
      <c r="J15" s="4">
        <v>-0.47199999999999998</v>
      </c>
    </row>
    <row r="16" spans="1:16" x14ac:dyDescent="0.25">
      <c r="A16" t="s">
        <v>90</v>
      </c>
      <c r="B16">
        <v>2023</v>
      </c>
      <c r="C16" s="1">
        <v>248</v>
      </c>
      <c r="D16" s="4">
        <v>0.32400000000000001</v>
      </c>
      <c r="E16" s="1">
        <v>354</v>
      </c>
      <c r="F16" s="4">
        <v>0.46200000000000002</v>
      </c>
      <c r="G16" s="1">
        <v>509</v>
      </c>
      <c r="H16" s="4">
        <v>0.66400000000000003</v>
      </c>
      <c r="I16" s="1">
        <v>570</v>
      </c>
      <c r="J16" s="4">
        <v>0.74399999999999999</v>
      </c>
      <c r="K16" s="1">
        <v>766</v>
      </c>
    </row>
    <row r="17" spans="1:11" x14ac:dyDescent="0.25">
      <c r="B17">
        <v>11</v>
      </c>
      <c r="C17" s="1">
        <v>-161</v>
      </c>
      <c r="D17" s="4">
        <v>-0.21</v>
      </c>
      <c r="E17" s="1">
        <v>-217</v>
      </c>
      <c r="F17" s="4">
        <v>-0.28299999999999997</v>
      </c>
      <c r="G17" s="1">
        <v>-509</v>
      </c>
      <c r="H17" s="4">
        <v>-0.66400000000000003</v>
      </c>
      <c r="I17" s="1">
        <v>-561</v>
      </c>
      <c r="J17" s="4">
        <v>-0.73199999999999998</v>
      </c>
    </row>
    <row r="18" spans="1:11" x14ac:dyDescent="0.25">
      <c r="B18" t="s">
        <v>88</v>
      </c>
      <c r="C18" s="1">
        <v>831</v>
      </c>
      <c r="D18" s="4">
        <v>0.52</v>
      </c>
      <c r="E18" s="1">
        <v>1003</v>
      </c>
      <c r="F18" s="4">
        <v>0.628</v>
      </c>
      <c r="G18" s="1">
        <v>877</v>
      </c>
      <c r="H18" s="4">
        <v>0.54900000000000004</v>
      </c>
      <c r="I18" s="1">
        <v>1157</v>
      </c>
      <c r="J18" s="4">
        <v>0.72399999999999998</v>
      </c>
      <c r="K18" s="1">
        <v>1598</v>
      </c>
    </row>
    <row r="19" spans="1:11" x14ac:dyDescent="0.25">
      <c r="B19" t="s">
        <v>16</v>
      </c>
      <c r="C19" s="1">
        <v>-773</v>
      </c>
      <c r="D19" s="4">
        <v>-0.48399999999999999</v>
      </c>
      <c r="E19" s="1">
        <v>-847</v>
      </c>
      <c r="F19" s="4">
        <v>-0.53</v>
      </c>
      <c r="G19" s="1">
        <v>-877</v>
      </c>
      <c r="H19" s="4">
        <v>-0.54900000000000004</v>
      </c>
      <c r="I19" s="1">
        <v>-1073</v>
      </c>
      <c r="J19" s="4">
        <v>-0.67100000000000004</v>
      </c>
    </row>
    <row r="20" spans="1:11" x14ac:dyDescent="0.25">
      <c r="A20" t="s">
        <v>91</v>
      </c>
      <c r="B20">
        <v>2023</v>
      </c>
      <c r="C20">
        <v>30</v>
      </c>
      <c r="D20" s="4">
        <v>1</v>
      </c>
      <c r="E20">
        <v>30</v>
      </c>
      <c r="F20" s="4">
        <v>1</v>
      </c>
      <c r="G20">
        <v>28</v>
      </c>
      <c r="H20" s="5">
        <v>0.93300000000000005</v>
      </c>
      <c r="I20">
        <v>30</v>
      </c>
      <c r="J20" s="5">
        <v>1</v>
      </c>
      <c r="K20">
        <v>30</v>
      </c>
    </row>
    <row r="21" spans="1:11" x14ac:dyDescent="0.25">
      <c r="B21">
        <v>11</v>
      </c>
      <c r="C21">
        <v>0</v>
      </c>
      <c r="D21" s="5">
        <v>0</v>
      </c>
      <c r="E21">
        <v>0</v>
      </c>
      <c r="F21" s="5">
        <v>0</v>
      </c>
      <c r="G21">
        <v>-14</v>
      </c>
      <c r="H21" s="4">
        <v>-0.46700000000000003</v>
      </c>
      <c r="I21">
        <v>-14</v>
      </c>
      <c r="J21" s="4">
        <v>-0.46700000000000003</v>
      </c>
    </row>
    <row r="22" spans="1:11" x14ac:dyDescent="0.25">
      <c r="B22" t="s">
        <v>88</v>
      </c>
      <c r="C22">
        <v>62</v>
      </c>
      <c r="D22" s="4">
        <v>0.92500000000000004</v>
      </c>
      <c r="E22">
        <v>67</v>
      </c>
      <c r="F22" s="4">
        <v>1</v>
      </c>
      <c r="G22">
        <v>55</v>
      </c>
      <c r="H22" s="4">
        <v>0.82099999999999995</v>
      </c>
      <c r="I22">
        <v>61</v>
      </c>
      <c r="J22" s="4">
        <v>0.91</v>
      </c>
      <c r="K22">
        <v>67</v>
      </c>
    </row>
    <row r="23" spans="1:11" x14ac:dyDescent="0.25">
      <c r="B23" t="s">
        <v>16</v>
      </c>
      <c r="C23">
        <v>0</v>
      </c>
      <c r="D23" s="5">
        <v>0</v>
      </c>
      <c r="E23">
        <v>-1</v>
      </c>
      <c r="F23" s="4">
        <v>-1.4999999999999999E-2</v>
      </c>
      <c r="G23">
        <v>-34</v>
      </c>
      <c r="H23" s="5">
        <v>-0.50700000000000001</v>
      </c>
      <c r="I23">
        <v>-34</v>
      </c>
      <c r="J23" s="5">
        <v>-0.50700000000000001</v>
      </c>
    </row>
    <row r="24" spans="1:11" x14ac:dyDescent="0.25">
      <c r="A24" t="s">
        <v>63</v>
      </c>
      <c r="B24">
        <v>2023</v>
      </c>
      <c r="C24">
        <v>96</v>
      </c>
      <c r="D24" s="4">
        <v>0.97</v>
      </c>
      <c r="E24">
        <v>99</v>
      </c>
      <c r="F24" s="4">
        <v>1</v>
      </c>
      <c r="G24">
        <v>96</v>
      </c>
      <c r="H24" s="4">
        <v>0.97</v>
      </c>
      <c r="I24">
        <v>99</v>
      </c>
      <c r="J24" s="5">
        <v>1</v>
      </c>
      <c r="K24">
        <v>99</v>
      </c>
    </row>
    <row r="25" spans="1:11" x14ac:dyDescent="0.25">
      <c r="B25">
        <v>11</v>
      </c>
      <c r="C25">
        <v>-2</v>
      </c>
      <c r="D25" s="4">
        <v>-0.02</v>
      </c>
      <c r="E25">
        <v>-2</v>
      </c>
      <c r="F25" s="4">
        <v>-0.02</v>
      </c>
      <c r="G25">
        <v>-48</v>
      </c>
      <c r="H25" s="4">
        <v>-0.48499999999999999</v>
      </c>
      <c r="I25">
        <v>-48</v>
      </c>
      <c r="J25" s="4">
        <v>-0.48499999999999999</v>
      </c>
    </row>
    <row r="26" spans="1:11" x14ac:dyDescent="0.25">
      <c r="B26" t="s">
        <v>88</v>
      </c>
      <c r="C26">
        <v>132</v>
      </c>
      <c r="D26" s="4">
        <v>0.96399999999999997</v>
      </c>
      <c r="E26">
        <v>137</v>
      </c>
      <c r="F26" s="4">
        <v>1</v>
      </c>
      <c r="G26">
        <v>124</v>
      </c>
      <c r="H26" s="4">
        <v>0.90500000000000003</v>
      </c>
      <c r="I26">
        <v>136</v>
      </c>
      <c r="J26" s="4">
        <v>0.99299999999999999</v>
      </c>
      <c r="K26">
        <v>137</v>
      </c>
    </row>
    <row r="27" spans="1:11" x14ac:dyDescent="0.25">
      <c r="B27" t="s">
        <v>16</v>
      </c>
      <c r="C27">
        <v>0</v>
      </c>
      <c r="D27" s="4">
        <v>0</v>
      </c>
      <c r="E27">
        <v>-2</v>
      </c>
      <c r="F27" s="4">
        <v>-1.4999999999999999E-2</v>
      </c>
      <c r="G27">
        <v>-42</v>
      </c>
      <c r="H27" s="4">
        <v>-0.307</v>
      </c>
      <c r="I27">
        <v>-49</v>
      </c>
      <c r="J27" s="5">
        <v>-0.35799999999999998</v>
      </c>
    </row>
    <row r="28" spans="1:11" x14ac:dyDescent="0.25">
      <c r="A28" t="s">
        <v>64</v>
      </c>
      <c r="B28">
        <v>2023</v>
      </c>
      <c r="C28">
        <v>82</v>
      </c>
      <c r="D28" s="4">
        <v>0.92100000000000004</v>
      </c>
      <c r="E28">
        <v>88</v>
      </c>
      <c r="F28" s="5">
        <v>0.98899999999999999</v>
      </c>
      <c r="G28">
        <v>81</v>
      </c>
      <c r="H28" s="5">
        <v>0.91</v>
      </c>
      <c r="I28">
        <v>89</v>
      </c>
      <c r="J28" s="4">
        <v>1</v>
      </c>
      <c r="K28">
        <v>89</v>
      </c>
    </row>
    <row r="29" spans="1:11" x14ac:dyDescent="0.25">
      <c r="B29">
        <v>11</v>
      </c>
      <c r="C29">
        <v>-19</v>
      </c>
      <c r="D29" s="4">
        <v>-0.21299999999999999</v>
      </c>
      <c r="E29">
        <v>-19</v>
      </c>
      <c r="F29" s="4">
        <v>-0.21299999999999999</v>
      </c>
      <c r="G29">
        <v>0</v>
      </c>
      <c r="H29" s="5">
        <v>0</v>
      </c>
      <c r="I29">
        <v>0</v>
      </c>
      <c r="J29" s="5">
        <v>0</v>
      </c>
    </row>
    <row r="30" spans="1:11" x14ac:dyDescent="0.25">
      <c r="B30" t="s">
        <v>88</v>
      </c>
      <c r="C30">
        <v>122</v>
      </c>
      <c r="D30" s="4">
        <v>0.81299999999999994</v>
      </c>
      <c r="E30">
        <v>145</v>
      </c>
      <c r="F30" s="4">
        <v>0.96699999999999997</v>
      </c>
      <c r="G30">
        <v>102</v>
      </c>
      <c r="H30" s="4">
        <v>0.68</v>
      </c>
      <c r="I30">
        <v>134</v>
      </c>
      <c r="J30" s="4">
        <v>0.89300000000000002</v>
      </c>
      <c r="K30">
        <v>150</v>
      </c>
    </row>
    <row r="31" spans="1:11" x14ac:dyDescent="0.25">
      <c r="B31" t="s">
        <v>16</v>
      </c>
      <c r="C31">
        <v>-43</v>
      </c>
      <c r="D31" s="4">
        <v>-0.28699999999999998</v>
      </c>
      <c r="E31">
        <v>-56</v>
      </c>
      <c r="F31" s="4">
        <v>-0.373</v>
      </c>
      <c r="G31">
        <v>0</v>
      </c>
      <c r="H31" s="5">
        <v>0</v>
      </c>
      <c r="I31">
        <v>-6</v>
      </c>
      <c r="J31" s="5">
        <v>-0.04</v>
      </c>
    </row>
    <row r="32" spans="1:11" x14ac:dyDescent="0.25">
      <c r="A32" t="s">
        <v>65</v>
      </c>
      <c r="B32">
        <v>2023</v>
      </c>
      <c r="C32">
        <v>9</v>
      </c>
      <c r="D32" s="5">
        <v>1</v>
      </c>
      <c r="E32">
        <v>9</v>
      </c>
      <c r="F32" s="5">
        <v>1</v>
      </c>
      <c r="G32">
        <v>9</v>
      </c>
      <c r="H32" s="5">
        <v>1</v>
      </c>
      <c r="I32">
        <v>9</v>
      </c>
      <c r="J32" s="5">
        <v>1</v>
      </c>
      <c r="K32">
        <v>9</v>
      </c>
    </row>
    <row r="33" spans="1:11" x14ac:dyDescent="0.25">
      <c r="B33">
        <v>11</v>
      </c>
      <c r="C33">
        <v>0</v>
      </c>
      <c r="D33" s="5">
        <v>0</v>
      </c>
      <c r="E33">
        <v>0</v>
      </c>
      <c r="F33" s="5">
        <v>0</v>
      </c>
      <c r="G33">
        <v>0</v>
      </c>
      <c r="H33" s="5">
        <v>0</v>
      </c>
      <c r="I33">
        <v>0</v>
      </c>
      <c r="J33" s="5">
        <v>0</v>
      </c>
    </row>
    <row r="34" spans="1:11" x14ac:dyDescent="0.25">
      <c r="B34" t="s">
        <v>88</v>
      </c>
      <c r="C34">
        <v>15</v>
      </c>
      <c r="D34" s="5">
        <v>1</v>
      </c>
      <c r="E34">
        <v>15</v>
      </c>
      <c r="F34" s="5">
        <v>1</v>
      </c>
      <c r="G34">
        <v>15</v>
      </c>
      <c r="H34" s="5">
        <v>1</v>
      </c>
      <c r="I34">
        <v>15</v>
      </c>
      <c r="J34" s="5">
        <v>1</v>
      </c>
      <c r="K34">
        <v>15</v>
      </c>
    </row>
    <row r="35" spans="1:11" x14ac:dyDescent="0.25">
      <c r="B35" t="s">
        <v>16</v>
      </c>
      <c r="C35">
        <v>0</v>
      </c>
      <c r="D35" s="5">
        <v>0</v>
      </c>
      <c r="E35">
        <v>0</v>
      </c>
      <c r="F35" s="5">
        <v>0</v>
      </c>
      <c r="G35">
        <v>0</v>
      </c>
      <c r="H35" s="5">
        <v>0</v>
      </c>
      <c r="I35">
        <v>0</v>
      </c>
      <c r="J35" s="5">
        <v>0</v>
      </c>
    </row>
    <row r="36" spans="1:11" x14ac:dyDescent="0.25">
      <c r="A36" t="s">
        <v>66</v>
      </c>
      <c r="B36">
        <v>2023</v>
      </c>
      <c r="C36">
        <v>8</v>
      </c>
      <c r="D36" s="4">
        <v>0.5</v>
      </c>
      <c r="E36">
        <v>13</v>
      </c>
      <c r="F36" s="4">
        <v>0.81200000000000006</v>
      </c>
      <c r="G36">
        <v>16</v>
      </c>
      <c r="H36" s="5">
        <v>1</v>
      </c>
      <c r="I36">
        <v>16</v>
      </c>
      <c r="J36" s="5">
        <v>1</v>
      </c>
      <c r="K36">
        <v>16</v>
      </c>
    </row>
    <row r="37" spans="1:11" x14ac:dyDescent="0.25">
      <c r="B37">
        <v>11</v>
      </c>
      <c r="C37">
        <v>0</v>
      </c>
      <c r="D37" s="5">
        <v>0</v>
      </c>
      <c r="E37">
        <v>0</v>
      </c>
      <c r="F37" s="5">
        <v>0</v>
      </c>
      <c r="G37">
        <v>0</v>
      </c>
      <c r="H37" s="4">
        <v>0</v>
      </c>
      <c r="I37">
        <v>0</v>
      </c>
      <c r="J37" s="4">
        <v>0</v>
      </c>
    </row>
    <row r="38" spans="1:11" x14ac:dyDescent="0.25">
      <c r="B38" t="s">
        <v>88</v>
      </c>
      <c r="C38">
        <v>12</v>
      </c>
      <c r="D38" s="4">
        <v>0.36399999999999999</v>
      </c>
      <c r="E38">
        <v>22</v>
      </c>
      <c r="F38" s="4">
        <v>0.66700000000000004</v>
      </c>
      <c r="G38">
        <v>33</v>
      </c>
      <c r="H38" s="5">
        <v>1</v>
      </c>
      <c r="I38">
        <v>33</v>
      </c>
      <c r="J38" s="5">
        <v>1</v>
      </c>
      <c r="K38">
        <v>33</v>
      </c>
    </row>
    <row r="39" spans="1:11" x14ac:dyDescent="0.25">
      <c r="B39" t="s">
        <v>16</v>
      </c>
      <c r="C39">
        <v>0</v>
      </c>
      <c r="D39" s="5">
        <v>0</v>
      </c>
      <c r="E39">
        <v>0</v>
      </c>
      <c r="F39" s="5">
        <v>0</v>
      </c>
      <c r="G39">
        <v>0</v>
      </c>
      <c r="H39" s="4">
        <v>0</v>
      </c>
      <c r="I39">
        <v>0</v>
      </c>
      <c r="J39" s="4">
        <v>0</v>
      </c>
    </row>
    <row r="40" spans="1:11" x14ac:dyDescent="0.25">
      <c r="A40" t="s">
        <v>67</v>
      </c>
      <c r="B40">
        <v>2023</v>
      </c>
      <c r="C40">
        <v>83</v>
      </c>
      <c r="D40" s="5">
        <v>0.47199999999999998</v>
      </c>
      <c r="E40">
        <v>121</v>
      </c>
      <c r="F40" s="5">
        <v>0.68799999999999994</v>
      </c>
      <c r="G40">
        <v>132</v>
      </c>
      <c r="H40" s="4">
        <v>0.75</v>
      </c>
      <c r="I40">
        <v>153</v>
      </c>
      <c r="J40" s="4">
        <v>0.86899999999999999</v>
      </c>
      <c r="K40">
        <v>176</v>
      </c>
    </row>
    <row r="41" spans="1:11" x14ac:dyDescent="0.25">
      <c r="B41">
        <v>11</v>
      </c>
      <c r="C41">
        <v>-17</v>
      </c>
      <c r="D41" s="4">
        <v>-9.7000000000000003E-2</v>
      </c>
      <c r="E41">
        <v>-17</v>
      </c>
      <c r="F41" s="4">
        <v>-9.7000000000000003E-2</v>
      </c>
      <c r="G41">
        <v>0</v>
      </c>
      <c r="H41" s="4">
        <v>0</v>
      </c>
      <c r="I41">
        <v>-5</v>
      </c>
      <c r="J41" s="4">
        <v>-2.8000000000000001E-2</v>
      </c>
    </row>
    <row r="42" spans="1:11" x14ac:dyDescent="0.25">
      <c r="B42" t="s">
        <v>88</v>
      </c>
      <c r="C42">
        <v>154</v>
      </c>
      <c r="D42" s="4">
        <v>0.378</v>
      </c>
      <c r="E42">
        <v>213</v>
      </c>
      <c r="F42" s="4">
        <v>0.52300000000000002</v>
      </c>
      <c r="G42">
        <v>280</v>
      </c>
      <c r="H42" s="4">
        <v>0.68799999999999994</v>
      </c>
      <c r="I42">
        <v>313</v>
      </c>
      <c r="J42" s="4">
        <v>0.76900000000000002</v>
      </c>
      <c r="K42">
        <v>407</v>
      </c>
    </row>
    <row r="43" spans="1:11" x14ac:dyDescent="0.25">
      <c r="B43" t="s">
        <v>16</v>
      </c>
      <c r="C43">
        <v>-22</v>
      </c>
      <c r="D43" s="4">
        <v>-5.3999999999999999E-2</v>
      </c>
      <c r="E43">
        <v>-22</v>
      </c>
      <c r="F43" s="4">
        <v>-5.3999999999999999E-2</v>
      </c>
      <c r="G43">
        <v>0</v>
      </c>
      <c r="H43" s="4">
        <v>0</v>
      </c>
      <c r="I43">
        <v>0</v>
      </c>
      <c r="J43" s="4">
        <v>0</v>
      </c>
    </row>
    <row r="44" spans="1:11" x14ac:dyDescent="0.25">
      <c r="A44" t="s">
        <v>68</v>
      </c>
      <c r="B44">
        <v>2023</v>
      </c>
      <c r="C44">
        <v>46</v>
      </c>
      <c r="D44" s="4">
        <v>0.86799999999999999</v>
      </c>
      <c r="E44">
        <v>51</v>
      </c>
      <c r="F44" s="4">
        <v>0.96199999999999997</v>
      </c>
      <c r="G44">
        <v>53</v>
      </c>
      <c r="H44" s="5">
        <v>1</v>
      </c>
      <c r="I44">
        <v>53</v>
      </c>
      <c r="J44" s="5">
        <v>1</v>
      </c>
      <c r="K44">
        <v>53</v>
      </c>
    </row>
    <row r="45" spans="1:11" x14ac:dyDescent="0.25">
      <c r="B45">
        <v>11</v>
      </c>
      <c r="C45">
        <v>-36</v>
      </c>
      <c r="D45" s="5">
        <v>-0.67900000000000005</v>
      </c>
      <c r="E45">
        <v>-36</v>
      </c>
      <c r="F45" s="5">
        <v>-0.67900000000000005</v>
      </c>
      <c r="G45">
        <v>-4</v>
      </c>
      <c r="H45" s="4">
        <v>-7.4999999999999997E-2</v>
      </c>
      <c r="I45">
        <v>-4</v>
      </c>
      <c r="J45" s="4">
        <v>-7.4999999999999997E-2</v>
      </c>
    </row>
    <row r="46" spans="1:11" x14ac:dyDescent="0.25">
      <c r="B46" t="s">
        <v>88</v>
      </c>
      <c r="C46">
        <v>55</v>
      </c>
      <c r="D46" s="4">
        <v>0.84599999999999997</v>
      </c>
      <c r="E46">
        <v>61</v>
      </c>
      <c r="F46" s="4">
        <v>0.93799999999999994</v>
      </c>
      <c r="G46">
        <v>65</v>
      </c>
      <c r="H46" s="5">
        <v>1</v>
      </c>
      <c r="I46">
        <v>65</v>
      </c>
      <c r="J46" s="5">
        <v>1</v>
      </c>
      <c r="K46">
        <v>65</v>
      </c>
    </row>
    <row r="47" spans="1:11" x14ac:dyDescent="0.25">
      <c r="B47" t="s">
        <v>16</v>
      </c>
      <c r="C47">
        <v>-36</v>
      </c>
      <c r="D47" s="4">
        <v>-0.55400000000000005</v>
      </c>
      <c r="E47">
        <v>-36</v>
      </c>
      <c r="F47" s="4">
        <v>-0.55400000000000005</v>
      </c>
      <c r="G47">
        <v>-16</v>
      </c>
      <c r="H47" s="4">
        <v>-0.246</v>
      </c>
      <c r="I47">
        <v>-16</v>
      </c>
      <c r="J47" s="4">
        <v>-0.246</v>
      </c>
    </row>
    <row r="48" spans="1:11" x14ac:dyDescent="0.25">
      <c r="A48" t="s">
        <v>69</v>
      </c>
      <c r="B48">
        <v>2023</v>
      </c>
      <c r="C48">
        <v>91</v>
      </c>
      <c r="D48" s="4">
        <v>0.623</v>
      </c>
      <c r="E48">
        <v>114</v>
      </c>
      <c r="F48" s="5">
        <v>0.78100000000000003</v>
      </c>
      <c r="G48">
        <v>97</v>
      </c>
      <c r="H48" s="4">
        <v>0.66400000000000003</v>
      </c>
      <c r="I48">
        <v>119</v>
      </c>
      <c r="J48" s="5">
        <v>0.81499999999999995</v>
      </c>
      <c r="K48">
        <v>146</v>
      </c>
    </row>
    <row r="49" spans="1:11" x14ac:dyDescent="0.25">
      <c r="B49">
        <v>12</v>
      </c>
      <c r="C49">
        <v>-7</v>
      </c>
      <c r="D49" s="4">
        <v>-4.8000000000000001E-2</v>
      </c>
      <c r="E49">
        <v>-7</v>
      </c>
      <c r="F49" s="4">
        <v>-4.8000000000000001E-2</v>
      </c>
      <c r="G49">
        <v>-56</v>
      </c>
      <c r="H49" s="5">
        <v>-0.38400000000000001</v>
      </c>
      <c r="I49">
        <v>-56</v>
      </c>
      <c r="J49" s="5">
        <v>-0.38400000000000001</v>
      </c>
    </row>
    <row r="50" spans="1:11" x14ac:dyDescent="0.25">
      <c r="B50" t="s">
        <v>88</v>
      </c>
      <c r="C50">
        <v>140</v>
      </c>
      <c r="D50" s="4">
        <v>0.69699999999999995</v>
      </c>
      <c r="E50">
        <v>164</v>
      </c>
      <c r="F50" s="5">
        <v>0.81599999999999995</v>
      </c>
      <c r="G50">
        <v>134</v>
      </c>
      <c r="H50" s="4">
        <v>0.66700000000000004</v>
      </c>
      <c r="I50">
        <v>165</v>
      </c>
      <c r="J50" s="4">
        <v>0.82099999999999995</v>
      </c>
      <c r="K50">
        <v>201</v>
      </c>
    </row>
    <row r="51" spans="1:11" x14ac:dyDescent="0.25">
      <c r="B51" t="s">
        <v>16</v>
      </c>
      <c r="C51">
        <v>-7</v>
      </c>
      <c r="D51" s="4">
        <v>-3.5000000000000003E-2</v>
      </c>
      <c r="E51">
        <v>-7</v>
      </c>
      <c r="F51" s="4">
        <v>-3.5000000000000003E-2</v>
      </c>
      <c r="G51">
        <v>-81</v>
      </c>
      <c r="H51" s="5">
        <v>-0.40300000000000002</v>
      </c>
      <c r="I51">
        <v>-88</v>
      </c>
      <c r="J51" s="5">
        <v>-0.438</v>
      </c>
    </row>
    <row r="52" spans="1:11" x14ac:dyDescent="0.25">
      <c r="A52" t="s">
        <v>70</v>
      </c>
      <c r="B52">
        <v>2023</v>
      </c>
      <c r="C52" s="1">
        <v>1208</v>
      </c>
      <c r="D52" s="4">
        <v>0.57699999999999996</v>
      </c>
      <c r="E52" s="1">
        <v>1391</v>
      </c>
      <c r="F52" s="4">
        <v>0.66400000000000003</v>
      </c>
      <c r="G52" s="1">
        <v>439</v>
      </c>
      <c r="H52" s="4">
        <v>0.21</v>
      </c>
      <c r="I52" s="1">
        <v>643</v>
      </c>
      <c r="J52" s="4">
        <v>0.307</v>
      </c>
      <c r="K52" s="1">
        <v>2094</v>
      </c>
    </row>
    <row r="53" spans="1:11" x14ac:dyDescent="0.25">
      <c r="B53">
        <v>12</v>
      </c>
      <c r="C53">
        <v>0</v>
      </c>
      <c r="D53" s="5">
        <v>0</v>
      </c>
      <c r="E53">
        <v>0</v>
      </c>
      <c r="F53" s="5">
        <v>0</v>
      </c>
      <c r="G53" s="1">
        <v>-60</v>
      </c>
      <c r="H53" s="4">
        <v>-2.9000000000000001E-2</v>
      </c>
      <c r="I53" s="1">
        <v>-60</v>
      </c>
      <c r="J53" s="4">
        <v>-2.9000000000000001E-2</v>
      </c>
    </row>
    <row r="54" spans="1:11" x14ac:dyDescent="0.25">
      <c r="B54" t="s">
        <v>88</v>
      </c>
      <c r="C54" s="1">
        <v>1386</v>
      </c>
      <c r="D54" s="4">
        <v>0.58599999999999997</v>
      </c>
      <c r="E54" s="1">
        <v>1602</v>
      </c>
      <c r="F54" s="5">
        <v>0.67800000000000005</v>
      </c>
      <c r="G54" s="1">
        <v>439</v>
      </c>
      <c r="H54" s="5">
        <v>0.186</v>
      </c>
      <c r="I54" s="1">
        <v>678</v>
      </c>
      <c r="J54" s="4">
        <v>0.28699999999999998</v>
      </c>
      <c r="K54" s="1">
        <v>2364</v>
      </c>
    </row>
    <row r="55" spans="1:11" x14ac:dyDescent="0.25">
      <c r="B55" t="s">
        <v>16</v>
      </c>
      <c r="C55">
        <v>0</v>
      </c>
      <c r="D55" s="5">
        <v>0</v>
      </c>
      <c r="E55">
        <v>0</v>
      </c>
      <c r="F55" s="5">
        <v>0</v>
      </c>
      <c r="G55" s="1">
        <v>-60</v>
      </c>
      <c r="H55" s="4">
        <v>-2.5000000000000001E-2</v>
      </c>
      <c r="I55" s="1">
        <v>-60</v>
      </c>
      <c r="J55" s="4">
        <v>-2.5000000000000001E-2</v>
      </c>
    </row>
    <row r="56" spans="1:11" x14ac:dyDescent="0.25">
      <c r="A56" t="s">
        <v>71</v>
      </c>
      <c r="B56">
        <v>2023</v>
      </c>
      <c r="C56">
        <v>590</v>
      </c>
      <c r="D56" s="5">
        <v>0.65400000000000003</v>
      </c>
      <c r="E56">
        <v>682</v>
      </c>
      <c r="F56" s="5">
        <v>0.75600000000000001</v>
      </c>
      <c r="G56">
        <v>382</v>
      </c>
      <c r="H56" s="5">
        <v>0.42399999999999999</v>
      </c>
      <c r="I56">
        <v>471</v>
      </c>
      <c r="J56" s="5">
        <v>0.52200000000000002</v>
      </c>
      <c r="K56" s="1">
        <v>902</v>
      </c>
    </row>
    <row r="57" spans="1:11" x14ac:dyDescent="0.25">
      <c r="B57">
        <v>12</v>
      </c>
      <c r="C57">
        <v>-480</v>
      </c>
      <c r="D57" s="5">
        <v>-0.53200000000000003</v>
      </c>
      <c r="E57">
        <v>-480</v>
      </c>
      <c r="F57" s="5">
        <v>-0.53200000000000003</v>
      </c>
      <c r="G57">
        <v>0</v>
      </c>
      <c r="H57" s="5">
        <v>0</v>
      </c>
      <c r="I57">
        <v>0</v>
      </c>
      <c r="J57" s="5">
        <v>0</v>
      </c>
    </row>
    <row r="58" spans="1:11" x14ac:dyDescent="0.25">
      <c r="B58" t="s">
        <v>88</v>
      </c>
      <c r="C58">
        <v>692</v>
      </c>
      <c r="D58" s="5">
        <v>0.64</v>
      </c>
      <c r="E58">
        <v>796</v>
      </c>
      <c r="F58" s="5">
        <v>0.73599999999999999</v>
      </c>
      <c r="G58">
        <v>412</v>
      </c>
      <c r="H58" s="5">
        <v>0.38100000000000001</v>
      </c>
      <c r="I58" s="1">
        <v>528</v>
      </c>
      <c r="J58" s="5">
        <v>0.48799999999999999</v>
      </c>
      <c r="K58" s="1">
        <v>1081</v>
      </c>
    </row>
    <row r="59" spans="1:11" x14ac:dyDescent="0.25">
      <c r="B59" t="s">
        <v>16</v>
      </c>
      <c r="C59">
        <v>-448</v>
      </c>
      <c r="D59" s="4">
        <v>-0.41399999999999998</v>
      </c>
      <c r="E59">
        <v>-480</v>
      </c>
      <c r="F59" s="4">
        <v>-0.44400000000000001</v>
      </c>
      <c r="G59">
        <v>-55</v>
      </c>
      <c r="H59" s="4">
        <v>-5.0999999999999997E-2</v>
      </c>
      <c r="I59">
        <v>-55</v>
      </c>
      <c r="J59" s="4">
        <v>-5.0999999999999997E-2</v>
      </c>
    </row>
    <row r="60" spans="1:11" x14ac:dyDescent="0.25">
      <c r="A60" t="s">
        <v>72</v>
      </c>
      <c r="B60">
        <v>2023</v>
      </c>
      <c r="C60">
        <v>42</v>
      </c>
      <c r="D60" s="5">
        <v>0.89400000000000002</v>
      </c>
      <c r="E60">
        <v>47</v>
      </c>
      <c r="F60" s="5">
        <v>1</v>
      </c>
      <c r="G60">
        <v>47</v>
      </c>
      <c r="H60" s="5">
        <v>1</v>
      </c>
      <c r="I60">
        <v>47</v>
      </c>
      <c r="J60" s="5">
        <v>1</v>
      </c>
      <c r="K60">
        <v>47</v>
      </c>
    </row>
    <row r="61" spans="1:11" x14ac:dyDescent="0.25">
      <c r="B61">
        <v>12</v>
      </c>
      <c r="C61">
        <v>0</v>
      </c>
      <c r="D61" s="5">
        <v>0</v>
      </c>
      <c r="E61">
        <v>0</v>
      </c>
      <c r="F61" s="5">
        <v>0</v>
      </c>
      <c r="G61">
        <v>-14</v>
      </c>
      <c r="H61" s="5">
        <v>-0.29799999999999999</v>
      </c>
      <c r="I61">
        <v>-14</v>
      </c>
      <c r="J61" s="5">
        <v>-0.29799999999999999</v>
      </c>
    </row>
    <row r="62" spans="1:11" x14ac:dyDescent="0.25">
      <c r="B62" t="s">
        <v>88</v>
      </c>
      <c r="C62">
        <v>47</v>
      </c>
      <c r="D62" s="4">
        <v>0.78300000000000003</v>
      </c>
      <c r="E62">
        <v>58</v>
      </c>
      <c r="F62" s="4">
        <v>0.96699999999999997</v>
      </c>
      <c r="G62">
        <v>58</v>
      </c>
      <c r="H62" s="4">
        <v>0.96699999999999997</v>
      </c>
      <c r="I62">
        <v>60</v>
      </c>
      <c r="J62" s="5">
        <v>1</v>
      </c>
      <c r="K62">
        <v>60</v>
      </c>
    </row>
    <row r="63" spans="1:11" x14ac:dyDescent="0.25">
      <c r="B63" t="s">
        <v>16</v>
      </c>
      <c r="C63">
        <v>-7</v>
      </c>
      <c r="D63" s="5">
        <v>-0.11700000000000001</v>
      </c>
      <c r="E63">
        <v>-7</v>
      </c>
      <c r="F63" s="5">
        <v>-0.11700000000000001</v>
      </c>
      <c r="G63">
        <v>-15</v>
      </c>
      <c r="H63" s="5">
        <v>-0.25</v>
      </c>
      <c r="I63">
        <v>-15</v>
      </c>
      <c r="J63" s="5">
        <v>-0.25</v>
      </c>
    </row>
    <row r="64" spans="1:11" x14ac:dyDescent="0.25">
      <c r="A64" t="s">
        <v>92</v>
      </c>
      <c r="B64">
        <v>2024</v>
      </c>
      <c r="C64">
        <v>21</v>
      </c>
      <c r="D64" s="4">
        <v>0.80800000000000005</v>
      </c>
      <c r="E64">
        <v>26</v>
      </c>
      <c r="F64" s="5">
        <v>1</v>
      </c>
      <c r="G64">
        <v>26</v>
      </c>
      <c r="H64" s="5">
        <v>1</v>
      </c>
      <c r="I64">
        <v>26</v>
      </c>
      <c r="J64" s="5">
        <v>1</v>
      </c>
      <c r="K64">
        <v>26</v>
      </c>
    </row>
    <row r="65" spans="1:11" x14ac:dyDescent="0.25">
      <c r="B65">
        <v>1</v>
      </c>
      <c r="C65">
        <v>0</v>
      </c>
      <c r="D65" s="4">
        <v>0</v>
      </c>
      <c r="E65">
        <v>0</v>
      </c>
      <c r="F65" s="4">
        <v>0</v>
      </c>
      <c r="G65">
        <v>0</v>
      </c>
      <c r="H65" s="4">
        <v>0</v>
      </c>
      <c r="I65">
        <v>0</v>
      </c>
      <c r="J65" s="4">
        <v>0</v>
      </c>
    </row>
    <row r="66" spans="1:11" x14ac:dyDescent="0.25">
      <c r="B66" t="s">
        <v>88</v>
      </c>
      <c r="C66">
        <v>44</v>
      </c>
      <c r="D66" s="4">
        <v>0.72099999999999997</v>
      </c>
      <c r="E66">
        <v>54</v>
      </c>
      <c r="F66" s="5">
        <v>0.88500000000000001</v>
      </c>
      <c r="G66">
        <v>61</v>
      </c>
      <c r="H66" s="4">
        <v>1</v>
      </c>
      <c r="I66">
        <v>61</v>
      </c>
      <c r="J66" s="5">
        <v>1</v>
      </c>
      <c r="K66">
        <v>61</v>
      </c>
    </row>
    <row r="67" spans="1:11" x14ac:dyDescent="0.25">
      <c r="B67" t="s">
        <v>16</v>
      </c>
      <c r="C67">
        <v>0</v>
      </c>
      <c r="D67" s="4">
        <v>0</v>
      </c>
      <c r="E67">
        <v>0</v>
      </c>
      <c r="F67" s="4">
        <v>0</v>
      </c>
      <c r="G67">
        <v>0</v>
      </c>
      <c r="H67" s="4">
        <v>0</v>
      </c>
      <c r="I67">
        <v>0</v>
      </c>
      <c r="J67" s="4">
        <v>0</v>
      </c>
    </row>
    <row r="68" spans="1:11" x14ac:dyDescent="0.25">
      <c r="A68" t="s">
        <v>93</v>
      </c>
      <c r="B68">
        <v>2023</v>
      </c>
      <c r="C68">
        <v>79</v>
      </c>
      <c r="D68" s="4">
        <v>0.73799999999999999</v>
      </c>
      <c r="E68">
        <v>100</v>
      </c>
      <c r="F68" s="4">
        <v>0.93500000000000005</v>
      </c>
      <c r="G68">
        <v>107</v>
      </c>
      <c r="H68" s="4">
        <v>1</v>
      </c>
      <c r="I68">
        <v>107</v>
      </c>
      <c r="J68" s="4">
        <v>1</v>
      </c>
      <c r="K68">
        <v>107</v>
      </c>
    </row>
    <row r="69" spans="1:11" x14ac:dyDescent="0.25">
      <c r="B69">
        <v>11</v>
      </c>
      <c r="C69">
        <v>-56</v>
      </c>
      <c r="D69" s="4">
        <v>-0.52300000000000002</v>
      </c>
      <c r="E69">
        <v>-61</v>
      </c>
      <c r="F69" s="4">
        <v>-0.56999999999999995</v>
      </c>
      <c r="G69">
        <v>-82</v>
      </c>
      <c r="H69" s="4">
        <v>-0.76600000000000001</v>
      </c>
      <c r="I69">
        <v>-82</v>
      </c>
      <c r="J69" s="4">
        <v>-0.76600000000000001</v>
      </c>
    </row>
    <row r="70" spans="1:11" x14ac:dyDescent="0.25">
      <c r="B70" t="s">
        <v>88</v>
      </c>
      <c r="C70">
        <v>382</v>
      </c>
      <c r="D70" s="4">
        <v>0.72499999999999998</v>
      </c>
      <c r="E70">
        <v>438</v>
      </c>
      <c r="F70" s="4">
        <v>0.83099999999999996</v>
      </c>
      <c r="G70">
        <v>494</v>
      </c>
      <c r="H70" s="4">
        <v>0.93700000000000006</v>
      </c>
      <c r="I70">
        <v>527</v>
      </c>
      <c r="J70" s="4">
        <v>1</v>
      </c>
      <c r="K70">
        <v>527</v>
      </c>
    </row>
    <row r="71" spans="1:11" x14ac:dyDescent="0.25">
      <c r="B71" t="s">
        <v>16</v>
      </c>
      <c r="C71">
        <v>-362</v>
      </c>
      <c r="D71" s="4">
        <v>-0.68700000000000006</v>
      </c>
      <c r="E71">
        <v>-362</v>
      </c>
      <c r="F71" s="4">
        <v>-0.68700000000000006</v>
      </c>
      <c r="G71">
        <v>-494</v>
      </c>
      <c r="H71" s="5">
        <v>-0.93700000000000006</v>
      </c>
      <c r="I71">
        <v>-497</v>
      </c>
      <c r="J71" s="4">
        <v>-0.94299999999999995</v>
      </c>
    </row>
    <row r="72" spans="1:11" x14ac:dyDescent="0.25">
      <c r="A72" t="s">
        <v>94</v>
      </c>
      <c r="B72">
        <v>2023</v>
      </c>
      <c r="C72">
        <v>579</v>
      </c>
      <c r="D72" s="4">
        <v>0.61499999999999999</v>
      </c>
      <c r="E72" s="1">
        <v>671</v>
      </c>
      <c r="F72" s="4">
        <v>0.71199999999999997</v>
      </c>
      <c r="G72" s="1">
        <v>715</v>
      </c>
      <c r="H72" s="4">
        <v>0.75900000000000001</v>
      </c>
      <c r="I72" s="1">
        <v>904</v>
      </c>
      <c r="J72" s="4">
        <v>0.96</v>
      </c>
      <c r="K72" s="1">
        <v>942</v>
      </c>
    </row>
    <row r="73" spans="1:11" x14ac:dyDescent="0.25">
      <c r="B73">
        <v>11</v>
      </c>
      <c r="C73">
        <v>-449</v>
      </c>
      <c r="D73" s="5">
        <v>-0.47699999999999998</v>
      </c>
      <c r="E73">
        <v>-466</v>
      </c>
      <c r="F73" s="5">
        <v>-0.495</v>
      </c>
      <c r="G73">
        <v>-715</v>
      </c>
      <c r="H73" s="5">
        <v>-0.75900000000000001</v>
      </c>
      <c r="I73" s="1">
        <v>-808</v>
      </c>
      <c r="J73" s="4">
        <v>-0.85799999999999998</v>
      </c>
    </row>
    <row r="74" spans="1:11" x14ac:dyDescent="0.25">
      <c r="B74" t="s">
        <v>88</v>
      </c>
      <c r="C74">
        <v>921</v>
      </c>
      <c r="D74" s="4">
        <v>0.45600000000000002</v>
      </c>
      <c r="E74" s="1">
        <v>1209</v>
      </c>
      <c r="F74" s="4">
        <v>0.59899999999999998</v>
      </c>
      <c r="G74" s="1">
        <v>1386</v>
      </c>
      <c r="H74" s="5">
        <v>0.68600000000000005</v>
      </c>
      <c r="I74" s="1">
        <v>1787</v>
      </c>
      <c r="J74" s="4">
        <v>0.88500000000000001</v>
      </c>
      <c r="K74" s="1">
        <v>2019</v>
      </c>
    </row>
    <row r="75" spans="1:11" x14ac:dyDescent="0.25">
      <c r="B75" t="s">
        <v>16</v>
      </c>
      <c r="C75">
        <v>-695</v>
      </c>
      <c r="D75" s="5">
        <v>-0.34399999999999997</v>
      </c>
      <c r="E75">
        <v>-778</v>
      </c>
      <c r="F75" s="5">
        <v>-0.38500000000000001</v>
      </c>
      <c r="G75" s="1">
        <v>-1031</v>
      </c>
      <c r="H75" s="5">
        <v>-0.51100000000000001</v>
      </c>
      <c r="I75" s="1">
        <v>-1253</v>
      </c>
      <c r="J75" s="5">
        <v>-0.621</v>
      </c>
    </row>
    <row r="76" spans="1:11" x14ac:dyDescent="0.25">
      <c r="A76" t="s">
        <v>95</v>
      </c>
      <c r="B76">
        <v>2023</v>
      </c>
      <c r="C76" s="1">
        <v>1563</v>
      </c>
      <c r="D76" s="4">
        <v>0.52200000000000002</v>
      </c>
      <c r="E76" s="1">
        <v>1876</v>
      </c>
      <c r="F76" s="4">
        <v>0.627</v>
      </c>
      <c r="G76" s="1">
        <v>2103</v>
      </c>
      <c r="H76" s="5">
        <v>0.70299999999999996</v>
      </c>
      <c r="I76" s="1">
        <v>2611</v>
      </c>
      <c r="J76" s="4">
        <v>0.872</v>
      </c>
      <c r="K76" s="1">
        <v>2993</v>
      </c>
    </row>
    <row r="77" spans="1:11" x14ac:dyDescent="0.25">
      <c r="B77">
        <v>11</v>
      </c>
      <c r="C77" s="1">
        <v>-1419</v>
      </c>
      <c r="D77" s="4">
        <v>-0.47399999999999998</v>
      </c>
      <c r="E77" s="1">
        <v>-1640</v>
      </c>
      <c r="F77" s="4">
        <v>-0.54800000000000004</v>
      </c>
      <c r="G77" s="1">
        <v>-1893</v>
      </c>
      <c r="H77" s="4">
        <v>-0.63200000000000001</v>
      </c>
      <c r="I77" s="1">
        <v>-2186</v>
      </c>
      <c r="J77" s="4">
        <v>-0.73</v>
      </c>
    </row>
    <row r="78" spans="1:11" x14ac:dyDescent="0.25">
      <c r="B78" t="s">
        <v>88</v>
      </c>
      <c r="C78" s="1">
        <v>6281</v>
      </c>
      <c r="D78" s="4">
        <v>0.56899999999999995</v>
      </c>
      <c r="E78" s="1">
        <v>7408</v>
      </c>
      <c r="F78" s="4">
        <v>0.67100000000000004</v>
      </c>
      <c r="G78" s="1">
        <v>8417</v>
      </c>
      <c r="H78" s="4">
        <v>0.76300000000000001</v>
      </c>
      <c r="I78" s="1">
        <v>9741</v>
      </c>
      <c r="J78" s="4">
        <v>0.88200000000000001</v>
      </c>
      <c r="K78" s="1">
        <v>11038</v>
      </c>
    </row>
    <row r="79" spans="1:11" x14ac:dyDescent="0.25">
      <c r="B79" t="s">
        <v>16</v>
      </c>
      <c r="C79" s="1">
        <v>-6281</v>
      </c>
      <c r="D79" s="5">
        <v>-0.56899999999999995</v>
      </c>
      <c r="E79" s="1">
        <v>-6598</v>
      </c>
      <c r="F79" s="5">
        <v>-0.59799999999999998</v>
      </c>
      <c r="G79" s="1">
        <v>-8417</v>
      </c>
      <c r="H79" s="5">
        <v>-0.76300000000000001</v>
      </c>
      <c r="I79" s="1">
        <v>-9531</v>
      </c>
      <c r="J79" s="5">
        <v>-0.86299999999999999</v>
      </c>
    </row>
    <row r="80" spans="1:11" x14ac:dyDescent="0.25">
      <c r="A80" t="s">
        <v>96</v>
      </c>
      <c r="B80">
        <v>2023</v>
      </c>
      <c r="C80" s="1">
        <v>3142</v>
      </c>
      <c r="D80" s="4">
        <v>0.52200000000000002</v>
      </c>
      <c r="E80" s="1">
        <v>3862</v>
      </c>
      <c r="F80" s="4">
        <v>0.64100000000000001</v>
      </c>
      <c r="G80" s="1">
        <v>3644</v>
      </c>
      <c r="H80" s="4">
        <v>0.60499999999999998</v>
      </c>
      <c r="I80" s="1">
        <v>5277</v>
      </c>
      <c r="J80" s="4">
        <v>0.876</v>
      </c>
      <c r="K80" s="1">
        <v>6023</v>
      </c>
    </row>
    <row r="81" spans="1:11" x14ac:dyDescent="0.25">
      <c r="B81">
        <v>11</v>
      </c>
      <c r="C81" s="1">
        <v>-2841</v>
      </c>
      <c r="D81" s="5">
        <v>-0.47199999999999998</v>
      </c>
      <c r="E81" s="1">
        <v>-2950</v>
      </c>
      <c r="F81" s="5">
        <v>-0.49</v>
      </c>
      <c r="G81" s="1">
        <v>-3644</v>
      </c>
      <c r="H81" s="4">
        <v>-0.60499999999999998</v>
      </c>
      <c r="I81" s="1">
        <v>-5277</v>
      </c>
      <c r="J81" s="4">
        <v>-0.876</v>
      </c>
    </row>
    <row r="82" spans="1:11" x14ac:dyDescent="0.25">
      <c r="B82" t="s">
        <v>88</v>
      </c>
      <c r="C82" s="1">
        <v>30151</v>
      </c>
      <c r="D82" s="4">
        <v>0.74299999999999999</v>
      </c>
      <c r="E82" s="1">
        <v>32192</v>
      </c>
      <c r="F82" s="4">
        <v>0.79400000000000004</v>
      </c>
      <c r="G82" s="1">
        <v>24126</v>
      </c>
      <c r="H82" s="4">
        <v>0.59499999999999997</v>
      </c>
      <c r="I82" s="1">
        <v>32219</v>
      </c>
      <c r="J82" s="4">
        <v>0.79400000000000004</v>
      </c>
      <c r="K82" s="1">
        <v>40556</v>
      </c>
    </row>
    <row r="83" spans="1:11" x14ac:dyDescent="0.25">
      <c r="B83" t="s">
        <v>16</v>
      </c>
      <c r="C83" s="1">
        <v>-29432</v>
      </c>
      <c r="D83" s="5">
        <v>-0.72599999999999998</v>
      </c>
      <c r="E83" s="1">
        <v>-30372</v>
      </c>
      <c r="F83" s="5">
        <v>-0.749</v>
      </c>
      <c r="G83" s="1">
        <v>-24126</v>
      </c>
      <c r="H83" s="4">
        <v>-0.59499999999999997</v>
      </c>
      <c r="I83" s="1">
        <v>-32219</v>
      </c>
      <c r="J83" s="4">
        <v>-0.79400000000000004</v>
      </c>
    </row>
    <row r="84" spans="1:11" x14ac:dyDescent="0.25">
      <c r="A84" t="s">
        <v>97</v>
      </c>
      <c r="B84">
        <v>2023</v>
      </c>
      <c r="C84" s="1">
        <v>416</v>
      </c>
      <c r="D84" s="4">
        <v>0.60799999999999998</v>
      </c>
      <c r="E84" s="1">
        <v>532</v>
      </c>
      <c r="F84" s="4">
        <v>0.77800000000000002</v>
      </c>
      <c r="G84" s="1">
        <v>361</v>
      </c>
      <c r="H84" s="4">
        <v>0.52800000000000002</v>
      </c>
      <c r="I84" s="1">
        <v>559</v>
      </c>
      <c r="J84" s="4">
        <v>0.81699999999999995</v>
      </c>
      <c r="K84" s="1">
        <v>684</v>
      </c>
    </row>
    <row r="85" spans="1:11" x14ac:dyDescent="0.25">
      <c r="B85">
        <v>11</v>
      </c>
      <c r="C85" s="1">
        <v>-75</v>
      </c>
      <c r="D85" s="4">
        <v>-0.11</v>
      </c>
      <c r="E85" s="1">
        <v>-98</v>
      </c>
      <c r="F85" s="4">
        <v>-0.14299999999999999</v>
      </c>
      <c r="G85" s="1">
        <v>-258</v>
      </c>
      <c r="H85" s="4">
        <v>-0.377</v>
      </c>
      <c r="I85" s="1">
        <v>-416</v>
      </c>
      <c r="J85" s="4">
        <v>-0.60799999999999998</v>
      </c>
    </row>
    <row r="86" spans="1:11" x14ac:dyDescent="0.25">
      <c r="B86" t="s">
        <v>88</v>
      </c>
      <c r="C86" s="1">
        <v>1772</v>
      </c>
      <c r="D86" s="4">
        <v>0.63200000000000001</v>
      </c>
      <c r="E86" s="1">
        <v>2103</v>
      </c>
      <c r="F86" s="4">
        <v>0.75</v>
      </c>
      <c r="G86" s="1">
        <v>2058</v>
      </c>
      <c r="H86" s="4">
        <v>0.73399999999999999</v>
      </c>
      <c r="I86" s="1">
        <v>2460</v>
      </c>
      <c r="J86" s="4">
        <v>0.877</v>
      </c>
      <c r="K86" s="1">
        <v>2804</v>
      </c>
    </row>
    <row r="87" spans="1:11" x14ac:dyDescent="0.25">
      <c r="B87" t="s">
        <v>16</v>
      </c>
      <c r="C87" s="1">
        <v>-1034</v>
      </c>
      <c r="D87" s="5">
        <v>-0.36899999999999999</v>
      </c>
      <c r="E87" s="1">
        <v>-1081</v>
      </c>
      <c r="F87" s="5">
        <v>-0.38600000000000001</v>
      </c>
      <c r="G87" s="1">
        <v>-1785</v>
      </c>
      <c r="H87" s="4">
        <v>-0.63700000000000001</v>
      </c>
      <c r="I87" s="1">
        <v>-2187</v>
      </c>
      <c r="J87" s="4">
        <v>-0.78</v>
      </c>
    </row>
    <row r="88" spans="1:11" x14ac:dyDescent="0.25">
      <c r="A88" t="s">
        <v>98</v>
      </c>
      <c r="B88">
        <v>2023</v>
      </c>
      <c r="C88">
        <v>42</v>
      </c>
      <c r="D88" s="5">
        <v>0.50600000000000001</v>
      </c>
      <c r="E88">
        <v>58</v>
      </c>
      <c r="F88" s="5">
        <v>0.69899999999999995</v>
      </c>
      <c r="G88">
        <v>65</v>
      </c>
      <c r="H88" s="4">
        <v>0.78300000000000003</v>
      </c>
      <c r="I88">
        <v>78</v>
      </c>
      <c r="J88" s="4">
        <v>0.94</v>
      </c>
      <c r="K88">
        <v>83</v>
      </c>
    </row>
    <row r="89" spans="1:11" x14ac:dyDescent="0.25">
      <c r="B89">
        <v>11</v>
      </c>
      <c r="C89">
        <v>-7</v>
      </c>
      <c r="D89" s="4">
        <v>-8.4000000000000005E-2</v>
      </c>
      <c r="E89">
        <v>-11</v>
      </c>
      <c r="F89" s="4">
        <v>-0.13300000000000001</v>
      </c>
      <c r="G89">
        <v>-59</v>
      </c>
      <c r="H89" s="4">
        <v>-0.71099999999999997</v>
      </c>
      <c r="I89">
        <v>-72</v>
      </c>
      <c r="J89" s="4">
        <v>-0.86699999999999999</v>
      </c>
    </row>
    <row r="90" spans="1:11" x14ac:dyDescent="0.25">
      <c r="B90" t="s">
        <v>88</v>
      </c>
      <c r="C90">
        <v>385</v>
      </c>
      <c r="D90" s="4">
        <v>0.68799999999999994</v>
      </c>
      <c r="E90">
        <v>437</v>
      </c>
      <c r="F90" s="5">
        <v>0.78</v>
      </c>
      <c r="G90">
        <v>498</v>
      </c>
      <c r="H90" s="4">
        <v>0.88900000000000001</v>
      </c>
      <c r="I90">
        <v>536</v>
      </c>
      <c r="J90" s="4">
        <v>0.95699999999999996</v>
      </c>
      <c r="K90">
        <v>560</v>
      </c>
    </row>
    <row r="91" spans="1:11" x14ac:dyDescent="0.25">
      <c r="B91" t="s">
        <v>16</v>
      </c>
      <c r="C91">
        <v>-314</v>
      </c>
      <c r="D91" s="4">
        <v>-0.56100000000000005</v>
      </c>
      <c r="E91">
        <v>-328</v>
      </c>
      <c r="F91" s="4">
        <v>-0.58599999999999997</v>
      </c>
      <c r="G91">
        <v>-498</v>
      </c>
      <c r="H91" s="4">
        <v>-0.88900000000000001</v>
      </c>
      <c r="I91">
        <v>-530</v>
      </c>
      <c r="J91" s="4">
        <v>-0.94599999999999995</v>
      </c>
    </row>
    <row r="92" spans="1:11" x14ac:dyDescent="0.25">
      <c r="A92" t="s">
        <v>99</v>
      </c>
      <c r="B92">
        <v>2023</v>
      </c>
      <c r="C92" s="1">
        <v>592</v>
      </c>
      <c r="D92" s="4">
        <v>0.81200000000000006</v>
      </c>
      <c r="E92" s="1">
        <v>638</v>
      </c>
      <c r="F92" s="4">
        <v>0.875</v>
      </c>
      <c r="G92">
        <v>616</v>
      </c>
      <c r="H92" s="4">
        <v>0.84499999999999997</v>
      </c>
      <c r="I92" s="1">
        <v>685</v>
      </c>
      <c r="J92" s="5">
        <v>0.94</v>
      </c>
      <c r="K92" s="1">
        <v>729</v>
      </c>
    </row>
    <row r="93" spans="1:11" x14ac:dyDescent="0.25">
      <c r="B93">
        <v>11</v>
      </c>
      <c r="C93" s="1">
        <v>-542</v>
      </c>
      <c r="D93" s="4">
        <v>-0.74299999999999999</v>
      </c>
      <c r="E93" s="1">
        <v>-551</v>
      </c>
      <c r="F93" s="4">
        <v>-0.75600000000000001</v>
      </c>
      <c r="G93">
        <v>-516</v>
      </c>
      <c r="H93" s="4">
        <v>-0.70799999999999996</v>
      </c>
      <c r="I93" s="1">
        <v>-575</v>
      </c>
      <c r="J93" s="4">
        <v>-0.78900000000000003</v>
      </c>
    </row>
    <row r="94" spans="1:11" x14ac:dyDescent="0.25">
      <c r="B94" t="s">
        <v>88</v>
      </c>
      <c r="C94" s="1">
        <v>931</v>
      </c>
      <c r="D94" s="4">
        <v>0.68400000000000005</v>
      </c>
      <c r="E94" s="1">
        <v>1117</v>
      </c>
      <c r="F94" s="4">
        <v>0.82099999999999995</v>
      </c>
      <c r="G94" s="1">
        <v>909</v>
      </c>
      <c r="H94" s="4">
        <v>0.66800000000000004</v>
      </c>
      <c r="I94" s="1">
        <v>1201</v>
      </c>
      <c r="J94" s="5">
        <v>0.88200000000000001</v>
      </c>
      <c r="K94" s="1">
        <v>1361</v>
      </c>
    </row>
    <row r="95" spans="1:11" x14ac:dyDescent="0.25">
      <c r="B95" t="s">
        <v>16</v>
      </c>
      <c r="C95" s="1">
        <v>-881</v>
      </c>
      <c r="D95" s="4">
        <v>-0.64700000000000002</v>
      </c>
      <c r="E95" s="1">
        <v>-993</v>
      </c>
      <c r="F95" s="4">
        <v>-0.73</v>
      </c>
      <c r="G95">
        <v>-735</v>
      </c>
      <c r="H95" s="4">
        <v>-0.54</v>
      </c>
      <c r="I95" s="1">
        <v>-899</v>
      </c>
      <c r="J95" s="4">
        <v>-0.66100000000000003</v>
      </c>
    </row>
    <row r="96" spans="1:11" x14ac:dyDescent="0.25">
      <c r="A96" t="s">
        <v>100</v>
      </c>
      <c r="B96">
        <v>2023</v>
      </c>
      <c r="C96" s="1">
        <v>919</v>
      </c>
      <c r="D96" s="4">
        <v>0.50700000000000001</v>
      </c>
      <c r="E96" s="1">
        <v>1126</v>
      </c>
      <c r="F96" s="5">
        <v>0.621</v>
      </c>
      <c r="G96" s="1">
        <v>1441</v>
      </c>
      <c r="H96" s="5">
        <v>0.79500000000000004</v>
      </c>
      <c r="I96" s="1">
        <v>1681</v>
      </c>
      <c r="J96" s="5">
        <v>0.92700000000000005</v>
      </c>
      <c r="K96" s="1">
        <v>1813</v>
      </c>
    </row>
    <row r="97" spans="1:11" x14ac:dyDescent="0.25">
      <c r="B97">
        <v>11</v>
      </c>
      <c r="C97" s="1">
        <v>-569</v>
      </c>
      <c r="D97" s="4">
        <v>-0.314</v>
      </c>
      <c r="E97" s="1">
        <v>-617</v>
      </c>
      <c r="F97" s="4">
        <v>-0.34</v>
      </c>
      <c r="G97" s="1">
        <v>-1441</v>
      </c>
      <c r="H97" s="4">
        <v>-0.79500000000000004</v>
      </c>
      <c r="I97" s="1">
        <v>-1537</v>
      </c>
      <c r="J97" s="4">
        <v>-0.84799999999999998</v>
      </c>
    </row>
    <row r="98" spans="1:11" x14ac:dyDescent="0.25">
      <c r="B98" t="s">
        <v>88</v>
      </c>
      <c r="C98" s="1">
        <v>4779</v>
      </c>
      <c r="D98" s="4">
        <v>0.54200000000000004</v>
      </c>
      <c r="E98" s="1">
        <v>6195</v>
      </c>
      <c r="F98" s="5">
        <v>0.70299999999999996</v>
      </c>
      <c r="G98" s="1">
        <v>7248</v>
      </c>
      <c r="H98" s="5">
        <v>0.82199999999999995</v>
      </c>
      <c r="I98" s="1">
        <v>8285</v>
      </c>
      <c r="J98" s="5">
        <v>0.94</v>
      </c>
      <c r="K98" s="1">
        <v>8816</v>
      </c>
    </row>
    <row r="99" spans="1:11" x14ac:dyDescent="0.25">
      <c r="B99" t="s">
        <v>16</v>
      </c>
      <c r="C99" s="1">
        <v>-4409</v>
      </c>
      <c r="D99" s="5">
        <v>-0.5</v>
      </c>
      <c r="E99" s="1">
        <v>-4763</v>
      </c>
      <c r="F99" s="5">
        <v>-0.54</v>
      </c>
      <c r="G99" s="1">
        <v>-7248</v>
      </c>
      <c r="H99" s="4">
        <v>-0.82199999999999995</v>
      </c>
      <c r="I99" s="1">
        <v>-8085</v>
      </c>
      <c r="J99" s="4">
        <v>-0.91700000000000004</v>
      </c>
    </row>
    <row r="100" spans="1:11" x14ac:dyDescent="0.25">
      <c r="A100" t="s">
        <v>101</v>
      </c>
      <c r="B100">
        <v>2023</v>
      </c>
      <c r="C100">
        <v>53</v>
      </c>
      <c r="D100" s="4">
        <v>0.96399999999999997</v>
      </c>
      <c r="E100">
        <v>55</v>
      </c>
      <c r="F100" s="5">
        <v>1</v>
      </c>
      <c r="G100">
        <v>55</v>
      </c>
      <c r="H100" s="4">
        <v>1</v>
      </c>
      <c r="I100">
        <v>55</v>
      </c>
      <c r="J100" s="5">
        <v>1</v>
      </c>
      <c r="K100">
        <v>55</v>
      </c>
    </row>
    <row r="101" spans="1:11" x14ac:dyDescent="0.25">
      <c r="B101">
        <v>11</v>
      </c>
      <c r="C101">
        <v>-39</v>
      </c>
      <c r="D101" s="5">
        <v>-0.70899999999999996</v>
      </c>
      <c r="E101">
        <v>-39</v>
      </c>
      <c r="F101" s="5">
        <v>-0.70899999999999996</v>
      </c>
      <c r="G101">
        <v>-48</v>
      </c>
      <c r="H101" s="5">
        <v>-0.873</v>
      </c>
      <c r="I101">
        <v>-48</v>
      </c>
      <c r="J101" s="5">
        <v>-0.873</v>
      </c>
    </row>
    <row r="102" spans="1:11" x14ac:dyDescent="0.25">
      <c r="B102" t="s">
        <v>88</v>
      </c>
      <c r="C102">
        <v>188</v>
      </c>
      <c r="D102" s="4">
        <v>0.95399999999999996</v>
      </c>
      <c r="E102">
        <v>197</v>
      </c>
      <c r="F102" s="4">
        <v>1</v>
      </c>
      <c r="G102">
        <v>178</v>
      </c>
      <c r="H102" s="4">
        <v>0.90400000000000003</v>
      </c>
      <c r="I102">
        <v>197</v>
      </c>
      <c r="J102" s="5">
        <v>1</v>
      </c>
      <c r="K102">
        <v>197</v>
      </c>
    </row>
    <row r="103" spans="1:11" x14ac:dyDescent="0.25">
      <c r="B103" t="s">
        <v>16</v>
      </c>
      <c r="C103">
        <v>-162</v>
      </c>
      <c r="D103" s="5">
        <v>-0.82199999999999995</v>
      </c>
      <c r="E103">
        <v>-167</v>
      </c>
      <c r="F103" s="5">
        <v>-0.84799999999999998</v>
      </c>
      <c r="G103">
        <v>-168</v>
      </c>
      <c r="H103" s="5">
        <v>-0.85299999999999998</v>
      </c>
      <c r="I103">
        <v>-174</v>
      </c>
      <c r="J103" s="5">
        <v>-0.88300000000000001</v>
      </c>
    </row>
    <row r="104" spans="1:11" x14ac:dyDescent="0.25">
      <c r="A104" t="s">
        <v>102</v>
      </c>
      <c r="B104">
        <v>2023</v>
      </c>
      <c r="C104" s="1">
        <v>620</v>
      </c>
      <c r="D104" s="4">
        <v>0.67700000000000005</v>
      </c>
      <c r="E104" s="1">
        <v>743</v>
      </c>
      <c r="F104" s="4">
        <v>0.81100000000000005</v>
      </c>
      <c r="G104" s="1">
        <v>664</v>
      </c>
      <c r="H104" s="4">
        <v>0.72499999999999998</v>
      </c>
      <c r="I104" s="1">
        <v>865</v>
      </c>
      <c r="J104" s="4">
        <v>0.94399999999999995</v>
      </c>
      <c r="K104" s="1">
        <v>916</v>
      </c>
    </row>
    <row r="105" spans="1:11" x14ac:dyDescent="0.25">
      <c r="B105">
        <v>11</v>
      </c>
      <c r="C105" s="1">
        <v>-366</v>
      </c>
      <c r="D105" s="4">
        <v>-0.4</v>
      </c>
      <c r="E105" s="1">
        <v>-410</v>
      </c>
      <c r="F105" s="4">
        <v>-0.44800000000000001</v>
      </c>
      <c r="G105" s="1">
        <v>-664</v>
      </c>
      <c r="H105" s="4">
        <v>-0.72499999999999998</v>
      </c>
      <c r="I105" s="1">
        <v>-846</v>
      </c>
      <c r="J105" s="5">
        <v>-0.92400000000000004</v>
      </c>
    </row>
    <row r="106" spans="1:11" x14ac:dyDescent="0.25">
      <c r="B106" t="s">
        <v>88</v>
      </c>
      <c r="C106" s="1">
        <v>2881</v>
      </c>
      <c r="D106" s="4">
        <v>0.68300000000000005</v>
      </c>
      <c r="E106" s="1">
        <v>3305</v>
      </c>
      <c r="F106" s="4">
        <v>0.78300000000000003</v>
      </c>
      <c r="G106" s="1">
        <v>2918</v>
      </c>
      <c r="H106" s="4">
        <v>0.69099999999999995</v>
      </c>
      <c r="I106" s="1">
        <v>3724</v>
      </c>
      <c r="J106" s="4">
        <v>0.88200000000000001</v>
      </c>
      <c r="K106" s="1">
        <v>4220</v>
      </c>
    </row>
    <row r="107" spans="1:11" x14ac:dyDescent="0.25">
      <c r="B107" t="s">
        <v>16</v>
      </c>
      <c r="C107" s="1">
        <v>-2400</v>
      </c>
      <c r="D107" s="4">
        <v>-0.56899999999999995</v>
      </c>
      <c r="E107" s="1">
        <v>-2400</v>
      </c>
      <c r="F107" s="4">
        <v>-0.56899999999999995</v>
      </c>
      <c r="G107" s="1">
        <v>-2918</v>
      </c>
      <c r="H107" s="4">
        <v>-0.69099999999999995</v>
      </c>
      <c r="I107" s="1">
        <v>-3608</v>
      </c>
      <c r="J107" s="4">
        <v>-0.85499999999999998</v>
      </c>
    </row>
    <row r="108" spans="1:11" x14ac:dyDescent="0.25">
      <c r="A108" t="s">
        <v>103</v>
      </c>
      <c r="B108">
        <v>2023</v>
      </c>
      <c r="C108">
        <v>89</v>
      </c>
      <c r="D108" s="4">
        <v>0.754</v>
      </c>
      <c r="E108" s="1">
        <v>107</v>
      </c>
      <c r="F108" s="4">
        <v>0.90700000000000003</v>
      </c>
      <c r="G108" s="1">
        <v>101</v>
      </c>
      <c r="H108" s="4">
        <v>0.85599999999999998</v>
      </c>
      <c r="I108" s="1">
        <v>113</v>
      </c>
      <c r="J108" s="4">
        <v>0.95799999999999996</v>
      </c>
      <c r="K108" s="1">
        <v>118</v>
      </c>
    </row>
    <row r="109" spans="1:11" x14ac:dyDescent="0.25">
      <c r="B109">
        <v>11</v>
      </c>
      <c r="C109">
        <v>-57</v>
      </c>
      <c r="D109" s="4">
        <v>-0.48299999999999998</v>
      </c>
      <c r="E109">
        <v>-63</v>
      </c>
      <c r="F109" s="4">
        <v>-0.53400000000000003</v>
      </c>
      <c r="G109">
        <v>-86</v>
      </c>
      <c r="H109" s="4">
        <v>-0.72899999999999998</v>
      </c>
      <c r="I109" s="1">
        <v>-89</v>
      </c>
      <c r="J109" s="4">
        <v>-0.754</v>
      </c>
    </row>
    <row r="110" spans="1:11" x14ac:dyDescent="0.25">
      <c r="B110" t="s">
        <v>88</v>
      </c>
      <c r="C110">
        <v>500</v>
      </c>
      <c r="D110" s="4">
        <v>0.80300000000000005</v>
      </c>
      <c r="E110" s="1">
        <v>544</v>
      </c>
      <c r="F110" s="4">
        <v>0.873</v>
      </c>
      <c r="G110" s="1">
        <v>505</v>
      </c>
      <c r="H110" s="4">
        <v>0.81100000000000005</v>
      </c>
      <c r="I110" s="1">
        <v>574</v>
      </c>
      <c r="J110" s="4">
        <v>0.92100000000000004</v>
      </c>
      <c r="K110" s="1">
        <v>623</v>
      </c>
    </row>
    <row r="111" spans="1:11" x14ac:dyDescent="0.25">
      <c r="B111" t="s">
        <v>16</v>
      </c>
      <c r="C111">
        <v>-446</v>
      </c>
      <c r="D111" s="4">
        <v>-0.71599999999999997</v>
      </c>
      <c r="E111">
        <v>-463</v>
      </c>
      <c r="F111" s="5">
        <v>-0.74299999999999999</v>
      </c>
      <c r="G111">
        <v>-422</v>
      </c>
      <c r="H111" s="5">
        <v>-0.67700000000000005</v>
      </c>
      <c r="I111" s="1">
        <v>-447</v>
      </c>
      <c r="J111" s="4">
        <v>-0.71699999999999997</v>
      </c>
    </row>
    <row r="112" spans="1:11" x14ac:dyDescent="0.25">
      <c r="A112" t="s">
        <v>104</v>
      </c>
      <c r="B112">
        <v>2023</v>
      </c>
      <c r="C112" s="1">
        <v>72</v>
      </c>
      <c r="D112" s="5">
        <v>0.93500000000000005</v>
      </c>
      <c r="E112" s="1">
        <v>77</v>
      </c>
      <c r="F112" s="4">
        <v>1</v>
      </c>
      <c r="G112" s="1">
        <v>74</v>
      </c>
      <c r="H112" s="4">
        <v>0.96099999999999997</v>
      </c>
      <c r="I112" s="1">
        <v>77</v>
      </c>
      <c r="J112" s="4">
        <v>1</v>
      </c>
      <c r="K112" s="1">
        <v>77</v>
      </c>
    </row>
    <row r="113" spans="1:11" x14ac:dyDescent="0.25">
      <c r="B113">
        <v>11</v>
      </c>
      <c r="C113" s="1">
        <v>-46</v>
      </c>
      <c r="D113" s="5">
        <v>-0.59699999999999998</v>
      </c>
      <c r="E113" s="1">
        <v>-46</v>
      </c>
      <c r="F113" s="4">
        <v>-0.59699999999999998</v>
      </c>
      <c r="G113" s="1">
        <v>-68</v>
      </c>
      <c r="H113" s="4">
        <v>-0.88300000000000001</v>
      </c>
      <c r="I113" s="1">
        <v>-70</v>
      </c>
      <c r="J113" s="5">
        <v>-0.90900000000000003</v>
      </c>
    </row>
    <row r="114" spans="1:11" x14ac:dyDescent="0.25">
      <c r="B114" t="s">
        <v>88</v>
      </c>
      <c r="C114" s="1">
        <v>250</v>
      </c>
      <c r="D114" s="5">
        <v>0.86799999999999999</v>
      </c>
      <c r="E114" s="1">
        <v>283</v>
      </c>
      <c r="F114" s="4">
        <v>0.98299999999999998</v>
      </c>
      <c r="G114" s="1">
        <v>280</v>
      </c>
      <c r="H114" s="4">
        <v>0.97199999999999998</v>
      </c>
      <c r="I114" s="1">
        <v>288</v>
      </c>
      <c r="J114" s="4">
        <v>1</v>
      </c>
      <c r="K114" s="1">
        <v>288</v>
      </c>
    </row>
    <row r="115" spans="1:11" x14ac:dyDescent="0.25">
      <c r="B115" t="s">
        <v>16</v>
      </c>
      <c r="C115" s="1">
        <v>-182</v>
      </c>
      <c r="D115" s="5">
        <v>-0.63200000000000001</v>
      </c>
      <c r="E115" s="1">
        <v>-185</v>
      </c>
      <c r="F115" s="4">
        <v>-0.64200000000000002</v>
      </c>
      <c r="G115" s="1">
        <v>-280</v>
      </c>
      <c r="H115" s="4">
        <v>-0.97199999999999998</v>
      </c>
      <c r="I115" s="1">
        <v>-281</v>
      </c>
      <c r="J115" s="4">
        <v>-0.97599999999999998</v>
      </c>
    </row>
    <row r="116" spans="1:11" x14ac:dyDescent="0.25">
      <c r="A116" t="s">
        <v>105</v>
      </c>
      <c r="B116">
        <v>2023</v>
      </c>
      <c r="C116" s="1">
        <v>296</v>
      </c>
      <c r="D116" s="4">
        <v>0.628</v>
      </c>
      <c r="E116" s="1">
        <v>381</v>
      </c>
      <c r="F116" s="4">
        <v>0.80900000000000005</v>
      </c>
      <c r="G116" s="1">
        <v>453</v>
      </c>
      <c r="H116" s="4">
        <v>0.96199999999999997</v>
      </c>
      <c r="I116" s="1">
        <v>471</v>
      </c>
      <c r="J116" s="4">
        <v>1</v>
      </c>
      <c r="K116" s="1">
        <v>471</v>
      </c>
    </row>
    <row r="117" spans="1:11" x14ac:dyDescent="0.25">
      <c r="B117">
        <v>11</v>
      </c>
      <c r="C117" s="1">
        <v>-236</v>
      </c>
      <c r="D117" s="4">
        <v>-0.501</v>
      </c>
      <c r="E117" s="1">
        <v>-259</v>
      </c>
      <c r="F117" s="4">
        <v>-0.55000000000000004</v>
      </c>
      <c r="G117" s="1">
        <v>-399</v>
      </c>
      <c r="H117" s="4">
        <v>-0.84699999999999998</v>
      </c>
      <c r="I117" s="1">
        <v>-399</v>
      </c>
      <c r="J117" s="4">
        <v>-0.84699999999999998</v>
      </c>
    </row>
    <row r="118" spans="1:11" x14ac:dyDescent="0.25">
      <c r="B118" t="s">
        <v>88</v>
      </c>
      <c r="C118" s="1">
        <v>1175</v>
      </c>
      <c r="D118" s="4">
        <v>0.58699999999999997</v>
      </c>
      <c r="E118" s="1">
        <v>1439</v>
      </c>
      <c r="F118" s="4">
        <v>0.71799999999999997</v>
      </c>
      <c r="G118" s="1">
        <v>1882</v>
      </c>
      <c r="H118" s="4">
        <v>0.94</v>
      </c>
      <c r="I118" s="1">
        <v>1946</v>
      </c>
      <c r="J118" s="4">
        <v>0.97199999999999998</v>
      </c>
      <c r="K118" s="1">
        <v>2003</v>
      </c>
    </row>
    <row r="119" spans="1:11" x14ac:dyDescent="0.25">
      <c r="B119" t="s">
        <v>16</v>
      </c>
      <c r="C119" s="1">
        <v>-773</v>
      </c>
      <c r="D119" s="4">
        <v>-0.38600000000000001</v>
      </c>
      <c r="E119" s="1">
        <v>-992</v>
      </c>
      <c r="F119" s="4">
        <v>-0.495</v>
      </c>
      <c r="G119" s="1">
        <v>-1755</v>
      </c>
      <c r="H119" s="4">
        <v>-0.876</v>
      </c>
      <c r="I119" s="1">
        <v>-1755</v>
      </c>
      <c r="J119" s="4">
        <v>-0.876</v>
      </c>
    </row>
    <row r="120" spans="1:11" x14ac:dyDescent="0.25">
      <c r="A120" t="s">
        <v>106</v>
      </c>
      <c r="B120">
        <v>2023</v>
      </c>
      <c r="C120" s="1">
        <v>61</v>
      </c>
      <c r="D120" s="4">
        <v>0.83599999999999997</v>
      </c>
      <c r="E120" s="1">
        <v>68</v>
      </c>
      <c r="F120" s="5">
        <v>0.93200000000000005</v>
      </c>
      <c r="G120" s="1">
        <v>66</v>
      </c>
      <c r="H120" s="4">
        <v>0.90400000000000003</v>
      </c>
      <c r="I120" s="1">
        <v>73</v>
      </c>
      <c r="J120" s="4">
        <v>1</v>
      </c>
      <c r="K120" s="1">
        <v>73</v>
      </c>
    </row>
    <row r="121" spans="1:11" x14ac:dyDescent="0.25">
      <c r="B121">
        <v>11</v>
      </c>
      <c r="C121" s="1">
        <v>-58</v>
      </c>
      <c r="D121" s="4">
        <v>-0.79500000000000004</v>
      </c>
      <c r="E121" s="1">
        <v>-60</v>
      </c>
      <c r="F121" s="4">
        <v>-0.82199999999999995</v>
      </c>
      <c r="G121" s="1">
        <v>-57</v>
      </c>
      <c r="H121" s="4">
        <v>-0.78100000000000003</v>
      </c>
      <c r="I121" s="1">
        <v>-58</v>
      </c>
      <c r="J121" s="4">
        <v>-0.79500000000000004</v>
      </c>
    </row>
    <row r="122" spans="1:11" x14ac:dyDescent="0.25">
      <c r="B122" t="s">
        <v>88</v>
      </c>
      <c r="C122" s="1">
        <v>621</v>
      </c>
      <c r="D122" s="4">
        <v>0.88200000000000001</v>
      </c>
      <c r="E122" s="1">
        <v>665</v>
      </c>
      <c r="F122" s="5">
        <v>0.94499999999999995</v>
      </c>
      <c r="G122" s="1">
        <v>603</v>
      </c>
      <c r="H122" s="4">
        <v>0.85699999999999998</v>
      </c>
      <c r="I122" s="1">
        <v>683</v>
      </c>
      <c r="J122" s="4">
        <v>0.97</v>
      </c>
      <c r="K122" s="1">
        <v>704</v>
      </c>
    </row>
    <row r="123" spans="1:11" x14ac:dyDescent="0.25">
      <c r="B123" t="s">
        <v>16</v>
      </c>
      <c r="C123" s="1">
        <v>-565</v>
      </c>
      <c r="D123" s="4">
        <v>-0.80300000000000005</v>
      </c>
      <c r="E123" s="1">
        <v>-587</v>
      </c>
      <c r="F123" s="4">
        <v>-0.83399999999999996</v>
      </c>
      <c r="G123" s="1">
        <v>-603</v>
      </c>
      <c r="H123" s="4">
        <v>-0.85699999999999998</v>
      </c>
      <c r="I123" s="1">
        <v>-653</v>
      </c>
      <c r="J123" s="4">
        <v>-0.92800000000000005</v>
      </c>
    </row>
    <row r="124" spans="1:11" x14ac:dyDescent="0.25">
      <c r="A124" t="s">
        <v>107</v>
      </c>
      <c r="B124">
        <v>2023</v>
      </c>
      <c r="C124">
        <v>48</v>
      </c>
      <c r="D124" s="4">
        <v>0.495</v>
      </c>
      <c r="E124">
        <v>66</v>
      </c>
      <c r="F124" s="4">
        <v>0.68</v>
      </c>
      <c r="G124">
        <v>86</v>
      </c>
      <c r="H124" s="4">
        <v>0.88700000000000001</v>
      </c>
      <c r="I124">
        <v>97</v>
      </c>
      <c r="J124" s="4">
        <v>1</v>
      </c>
      <c r="K124">
        <v>97</v>
      </c>
    </row>
    <row r="125" spans="1:11" x14ac:dyDescent="0.25">
      <c r="B125">
        <v>11</v>
      </c>
      <c r="C125">
        <v>-6</v>
      </c>
      <c r="D125" s="4">
        <v>-6.2E-2</v>
      </c>
      <c r="E125">
        <v>-6</v>
      </c>
      <c r="F125" s="4">
        <v>-6.2E-2</v>
      </c>
      <c r="G125">
        <v>-86</v>
      </c>
      <c r="H125" s="4">
        <v>-0.88700000000000001</v>
      </c>
      <c r="I125">
        <v>-95</v>
      </c>
      <c r="J125" s="4">
        <v>-0.97899999999999998</v>
      </c>
    </row>
    <row r="126" spans="1:11" x14ac:dyDescent="0.25">
      <c r="B126" t="s">
        <v>88</v>
      </c>
      <c r="C126">
        <v>107</v>
      </c>
      <c r="D126" s="4">
        <v>0.442</v>
      </c>
      <c r="E126">
        <v>143</v>
      </c>
      <c r="F126" s="4">
        <v>0.59099999999999997</v>
      </c>
      <c r="G126">
        <v>215</v>
      </c>
      <c r="H126" s="4">
        <v>0.88800000000000001</v>
      </c>
      <c r="I126">
        <v>240</v>
      </c>
      <c r="J126" s="4">
        <v>0.99199999999999999</v>
      </c>
      <c r="K126">
        <v>242</v>
      </c>
    </row>
    <row r="127" spans="1:11" x14ac:dyDescent="0.25">
      <c r="B127" t="s">
        <v>16</v>
      </c>
      <c r="C127">
        <v>-56</v>
      </c>
      <c r="D127" s="5">
        <v>-0.23100000000000001</v>
      </c>
      <c r="E127">
        <v>-62</v>
      </c>
      <c r="F127" s="4">
        <v>-0.25600000000000001</v>
      </c>
      <c r="G127">
        <v>-215</v>
      </c>
      <c r="H127" s="4">
        <v>-0.88800000000000001</v>
      </c>
      <c r="I127">
        <v>-234</v>
      </c>
      <c r="J127" s="4">
        <v>-0.96699999999999997</v>
      </c>
    </row>
    <row r="128" spans="1:11" x14ac:dyDescent="0.25">
      <c r="A128" t="s">
        <v>108</v>
      </c>
      <c r="B128">
        <v>2023</v>
      </c>
      <c r="C128" s="1">
        <v>451</v>
      </c>
      <c r="D128" s="4">
        <v>0.45700000000000002</v>
      </c>
      <c r="E128" s="1">
        <v>589</v>
      </c>
      <c r="F128" s="4">
        <v>0.59699999999999998</v>
      </c>
      <c r="G128" s="1">
        <v>925</v>
      </c>
      <c r="H128" s="5">
        <v>0.93700000000000006</v>
      </c>
      <c r="I128" s="1">
        <v>962</v>
      </c>
      <c r="J128" s="4">
        <v>0.97499999999999998</v>
      </c>
      <c r="K128" s="1">
        <v>987</v>
      </c>
    </row>
    <row r="129" spans="1:11" x14ac:dyDescent="0.25">
      <c r="B129">
        <v>11</v>
      </c>
      <c r="C129" s="1">
        <v>-335</v>
      </c>
      <c r="D129" s="4">
        <v>-0.33900000000000002</v>
      </c>
      <c r="E129" s="1">
        <v>-361</v>
      </c>
      <c r="F129" s="5">
        <v>-0.36599999999999999</v>
      </c>
      <c r="G129" s="1">
        <v>-874</v>
      </c>
      <c r="H129" s="5">
        <v>-0.88600000000000001</v>
      </c>
      <c r="I129" s="1">
        <v>-911</v>
      </c>
      <c r="J129" s="4">
        <v>-0.92300000000000004</v>
      </c>
    </row>
    <row r="130" spans="1:11" x14ac:dyDescent="0.25">
      <c r="B130" t="s">
        <v>88</v>
      </c>
      <c r="C130" s="1">
        <v>885</v>
      </c>
      <c r="D130" s="4">
        <v>0.35899999999999999</v>
      </c>
      <c r="E130" s="1">
        <v>1108</v>
      </c>
      <c r="F130" s="4">
        <v>0.45</v>
      </c>
      <c r="G130" s="1">
        <v>2206</v>
      </c>
      <c r="H130" s="4">
        <v>0.89600000000000002</v>
      </c>
      <c r="I130" s="1">
        <v>2364</v>
      </c>
      <c r="J130" s="4">
        <v>0.96</v>
      </c>
      <c r="K130" s="1">
        <v>2463</v>
      </c>
    </row>
    <row r="131" spans="1:11" x14ac:dyDescent="0.25">
      <c r="B131" t="s">
        <v>16</v>
      </c>
      <c r="C131" s="1">
        <v>-789</v>
      </c>
      <c r="D131" s="4">
        <v>-0.32</v>
      </c>
      <c r="E131" s="1">
        <v>-789</v>
      </c>
      <c r="F131" s="4">
        <v>-0.32</v>
      </c>
      <c r="G131" s="1">
        <v>-2136</v>
      </c>
      <c r="H131" s="4">
        <v>-0.86699999999999999</v>
      </c>
      <c r="I131" s="1">
        <v>-2243</v>
      </c>
      <c r="J131" s="4">
        <v>-0.91100000000000003</v>
      </c>
    </row>
    <row r="132" spans="1:11" x14ac:dyDescent="0.25">
      <c r="A132" t="s">
        <v>109</v>
      </c>
      <c r="B132">
        <v>2023</v>
      </c>
      <c r="C132" s="1">
        <v>93</v>
      </c>
      <c r="D132" s="4">
        <v>0.53100000000000003</v>
      </c>
      <c r="E132" s="1">
        <v>127</v>
      </c>
      <c r="F132" s="4">
        <v>0.72599999999999998</v>
      </c>
      <c r="G132" s="1">
        <v>126</v>
      </c>
      <c r="H132" s="4">
        <v>0.72</v>
      </c>
      <c r="I132" s="1">
        <v>157</v>
      </c>
      <c r="J132" s="4">
        <v>0.89700000000000002</v>
      </c>
      <c r="K132" s="1">
        <v>175</v>
      </c>
    </row>
    <row r="133" spans="1:11" x14ac:dyDescent="0.25">
      <c r="B133">
        <v>11</v>
      </c>
      <c r="C133" s="1">
        <v>-26</v>
      </c>
      <c r="D133" s="4">
        <v>-0.14899999999999999</v>
      </c>
      <c r="E133" s="1">
        <v>-32</v>
      </c>
      <c r="F133" s="4">
        <v>-0.183</v>
      </c>
      <c r="G133" s="1">
        <v>-94</v>
      </c>
      <c r="H133" s="4">
        <v>-0.53700000000000003</v>
      </c>
      <c r="I133" s="1">
        <v>-114</v>
      </c>
      <c r="J133" s="4">
        <v>-0.65100000000000002</v>
      </c>
    </row>
    <row r="134" spans="1:11" x14ac:dyDescent="0.25">
      <c r="B134" t="s">
        <v>88</v>
      </c>
      <c r="C134" s="1">
        <v>202</v>
      </c>
      <c r="D134" s="5">
        <v>0.53200000000000003</v>
      </c>
      <c r="E134" s="1">
        <v>265</v>
      </c>
      <c r="F134" s="4">
        <v>0.69699999999999995</v>
      </c>
      <c r="G134" s="1">
        <v>242</v>
      </c>
      <c r="H134" s="4">
        <v>0.63700000000000001</v>
      </c>
      <c r="I134" s="1">
        <v>310</v>
      </c>
      <c r="J134" s="4">
        <v>0.81599999999999995</v>
      </c>
      <c r="K134" s="1">
        <v>380</v>
      </c>
    </row>
    <row r="135" spans="1:11" x14ac:dyDescent="0.25">
      <c r="B135" t="s">
        <v>16</v>
      </c>
      <c r="C135" s="1">
        <v>-72</v>
      </c>
      <c r="D135" s="4">
        <v>-0.189</v>
      </c>
      <c r="E135" s="1">
        <v>-98</v>
      </c>
      <c r="F135" s="4">
        <v>-0.25800000000000001</v>
      </c>
      <c r="G135" s="1">
        <v>-215</v>
      </c>
      <c r="H135" s="4">
        <v>-0.56599999999999995</v>
      </c>
      <c r="I135" s="1">
        <v>-238</v>
      </c>
      <c r="J135" s="4">
        <v>-0.626</v>
      </c>
    </row>
    <row r="136" spans="1:11" x14ac:dyDescent="0.25">
      <c r="A136" t="s">
        <v>110</v>
      </c>
      <c r="B136">
        <v>2023</v>
      </c>
      <c r="C136">
        <v>254</v>
      </c>
      <c r="D136" s="4">
        <v>0.45500000000000002</v>
      </c>
      <c r="E136">
        <v>327</v>
      </c>
      <c r="F136" s="5">
        <v>0.58599999999999997</v>
      </c>
      <c r="G136">
        <v>453</v>
      </c>
      <c r="H136" s="5">
        <v>0.81200000000000006</v>
      </c>
      <c r="I136" s="1">
        <v>540</v>
      </c>
      <c r="J136" s="5">
        <v>0.96799999999999997</v>
      </c>
      <c r="K136" s="1">
        <v>558</v>
      </c>
    </row>
    <row r="137" spans="1:11" x14ac:dyDescent="0.25">
      <c r="B137">
        <v>11</v>
      </c>
      <c r="C137">
        <v>-142</v>
      </c>
      <c r="D137" s="4">
        <v>-0.254</v>
      </c>
      <c r="E137">
        <v>-142</v>
      </c>
      <c r="F137" s="4">
        <v>-0.254</v>
      </c>
      <c r="G137">
        <v>-453</v>
      </c>
      <c r="H137" s="5">
        <v>-0.81200000000000006</v>
      </c>
      <c r="I137">
        <v>-524</v>
      </c>
      <c r="J137" s="5">
        <v>-0.93899999999999995</v>
      </c>
    </row>
    <row r="138" spans="1:11" x14ac:dyDescent="0.25">
      <c r="B138" t="s">
        <v>88</v>
      </c>
      <c r="C138">
        <v>619</v>
      </c>
      <c r="D138" s="4">
        <v>0.374</v>
      </c>
      <c r="E138" s="1">
        <v>903</v>
      </c>
      <c r="F138" s="4">
        <v>0.54600000000000004</v>
      </c>
      <c r="G138" s="1">
        <v>955</v>
      </c>
      <c r="H138" s="4">
        <v>0.57799999999999996</v>
      </c>
      <c r="I138" s="1">
        <v>1376</v>
      </c>
      <c r="J138" s="5">
        <v>0.83199999999999996</v>
      </c>
      <c r="K138" s="1">
        <v>1653</v>
      </c>
    </row>
    <row r="139" spans="1:11" x14ac:dyDescent="0.25">
      <c r="B139" t="s">
        <v>16</v>
      </c>
      <c r="C139">
        <v>-218</v>
      </c>
      <c r="D139" s="4">
        <v>-0.13200000000000001</v>
      </c>
      <c r="E139">
        <v>-271</v>
      </c>
      <c r="F139" s="4">
        <v>-0.16400000000000001</v>
      </c>
      <c r="G139" s="1">
        <v>-955</v>
      </c>
      <c r="H139" s="4">
        <v>-0.57799999999999996</v>
      </c>
      <c r="I139" s="1">
        <v>-1269</v>
      </c>
      <c r="J139" s="4">
        <v>-0.76800000000000002</v>
      </c>
    </row>
    <row r="140" spans="1:11" x14ac:dyDescent="0.25">
      <c r="A140" t="s">
        <v>111</v>
      </c>
      <c r="B140">
        <v>2023</v>
      </c>
      <c r="C140" s="1">
        <v>1655</v>
      </c>
      <c r="D140" s="4">
        <v>0.70799999999999996</v>
      </c>
      <c r="E140" s="1">
        <v>1926</v>
      </c>
      <c r="F140" s="4">
        <v>0.82399999999999995</v>
      </c>
      <c r="G140" s="1">
        <v>2136</v>
      </c>
      <c r="H140" s="5">
        <v>0.91400000000000003</v>
      </c>
      <c r="I140" s="1">
        <v>2298</v>
      </c>
      <c r="J140" s="4">
        <v>0.98299999999999998</v>
      </c>
      <c r="K140" s="1">
        <v>2337</v>
      </c>
    </row>
    <row r="141" spans="1:11" x14ac:dyDescent="0.25">
      <c r="B141">
        <v>11</v>
      </c>
      <c r="C141" s="1">
        <v>-892</v>
      </c>
      <c r="D141" s="4">
        <v>-0.38200000000000001</v>
      </c>
      <c r="E141" s="1">
        <v>-954</v>
      </c>
      <c r="F141" s="4">
        <v>-0.40799999999999997</v>
      </c>
      <c r="G141" s="1">
        <v>-2136</v>
      </c>
      <c r="H141" s="5">
        <v>-0.91400000000000003</v>
      </c>
      <c r="I141" s="1">
        <v>-2277</v>
      </c>
      <c r="J141" s="4">
        <v>-0.97399999999999998</v>
      </c>
    </row>
    <row r="142" spans="1:11" x14ac:dyDescent="0.25">
      <c r="B142" t="s">
        <v>88</v>
      </c>
      <c r="C142" s="1">
        <v>10263</v>
      </c>
      <c r="D142" s="4">
        <v>0.83399999999999996</v>
      </c>
      <c r="E142" s="1">
        <v>11127</v>
      </c>
      <c r="F142" s="4">
        <v>0.90500000000000003</v>
      </c>
      <c r="G142" s="1">
        <v>9427</v>
      </c>
      <c r="H142" s="4">
        <v>0.76600000000000001</v>
      </c>
      <c r="I142" s="1">
        <v>11917</v>
      </c>
      <c r="J142" s="4">
        <v>0.96899999999999997</v>
      </c>
      <c r="K142" s="1">
        <v>12300</v>
      </c>
    </row>
    <row r="143" spans="1:11" x14ac:dyDescent="0.25">
      <c r="B143" t="s">
        <v>16</v>
      </c>
      <c r="C143" s="1">
        <v>-752</v>
      </c>
      <c r="D143" s="4">
        <v>-6.0999999999999999E-2</v>
      </c>
      <c r="E143" s="1">
        <v>-892</v>
      </c>
      <c r="F143" s="4">
        <v>-7.2999999999999995E-2</v>
      </c>
      <c r="G143" s="1">
        <v>-9427</v>
      </c>
      <c r="H143" s="4">
        <v>-0.76600000000000001</v>
      </c>
      <c r="I143" s="1">
        <v>-11917</v>
      </c>
      <c r="J143" s="4">
        <v>-0.96899999999999997</v>
      </c>
    </row>
    <row r="144" spans="1:11" x14ac:dyDescent="0.25">
      <c r="A144" t="s">
        <v>112</v>
      </c>
      <c r="B144">
        <v>2023</v>
      </c>
      <c r="C144">
        <v>189</v>
      </c>
      <c r="D144" s="4">
        <v>0.32800000000000001</v>
      </c>
      <c r="E144">
        <v>279</v>
      </c>
      <c r="F144" s="4">
        <v>0.48399999999999999</v>
      </c>
      <c r="G144" s="1">
        <v>471</v>
      </c>
      <c r="H144" s="5">
        <v>0.81799999999999995</v>
      </c>
      <c r="I144" s="1">
        <v>539</v>
      </c>
      <c r="J144" s="4">
        <v>0.93600000000000005</v>
      </c>
      <c r="K144" s="1">
        <v>576</v>
      </c>
    </row>
    <row r="145" spans="1:11" x14ac:dyDescent="0.25">
      <c r="B145">
        <v>11</v>
      </c>
      <c r="C145">
        <v>-166</v>
      </c>
      <c r="D145" s="4">
        <v>-0.28799999999999998</v>
      </c>
      <c r="E145">
        <v>-188</v>
      </c>
      <c r="F145" s="4">
        <v>-0.32600000000000001</v>
      </c>
      <c r="G145" s="1">
        <v>-445</v>
      </c>
      <c r="H145" s="4">
        <v>-0.77300000000000002</v>
      </c>
      <c r="I145" s="1">
        <v>-482</v>
      </c>
      <c r="J145" s="4">
        <v>-0.83699999999999997</v>
      </c>
    </row>
    <row r="146" spans="1:11" x14ac:dyDescent="0.25">
      <c r="B146" t="s">
        <v>88</v>
      </c>
      <c r="C146" s="1">
        <v>741</v>
      </c>
      <c r="D146" s="4">
        <v>0.38700000000000001</v>
      </c>
      <c r="E146" s="1">
        <v>934</v>
      </c>
      <c r="F146" s="4">
        <v>0.48799999999999999</v>
      </c>
      <c r="G146" s="1">
        <v>1604</v>
      </c>
      <c r="H146" s="5">
        <v>0.83799999999999997</v>
      </c>
      <c r="I146" s="1">
        <v>1713</v>
      </c>
      <c r="J146" s="4">
        <v>0.89500000000000002</v>
      </c>
      <c r="K146" s="1">
        <v>1914</v>
      </c>
    </row>
    <row r="147" spans="1:11" x14ac:dyDescent="0.25">
      <c r="B147" t="s">
        <v>16</v>
      </c>
      <c r="C147">
        <v>-331</v>
      </c>
      <c r="D147" s="4">
        <v>-0.17299999999999999</v>
      </c>
      <c r="E147">
        <v>-459</v>
      </c>
      <c r="F147" s="4">
        <v>-0.24</v>
      </c>
      <c r="G147" s="1">
        <v>-1604</v>
      </c>
      <c r="H147" s="5">
        <v>-0.83799999999999997</v>
      </c>
      <c r="I147" s="1">
        <v>-1625</v>
      </c>
      <c r="J147" s="5">
        <v>-0.84899999999999998</v>
      </c>
    </row>
    <row r="148" spans="1:11" x14ac:dyDescent="0.25">
      <c r="A148" t="s">
        <v>113</v>
      </c>
      <c r="B148">
        <v>2023</v>
      </c>
      <c r="C148" s="1">
        <v>722</v>
      </c>
      <c r="D148" s="4">
        <v>0.36399999999999999</v>
      </c>
      <c r="E148" s="1">
        <v>1018</v>
      </c>
      <c r="F148" s="4">
        <v>0.51300000000000001</v>
      </c>
      <c r="G148" s="1">
        <v>1066</v>
      </c>
      <c r="H148" s="4">
        <v>0.53700000000000003</v>
      </c>
      <c r="I148" s="1">
        <v>1493</v>
      </c>
      <c r="J148" s="5">
        <v>0.752</v>
      </c>
      <c r="K148" s="1">
        <v>1985</v>
      </c>
    </row>
    <row r="149" spans="1:11" x14ac:dyDescent="0.25">
      <c r="B149">
        <v>11</v>
      </c>
      <c r="C149" s="1">
        <v>-457</v>
      </c>
      <c r="D149" s="4">
        <v>-0.23</v>
      </c>
      <c r="E149" s="1">
        <v>-503</v>
      </c>
      <c r="F149" s="4">
        <v>-0.253</v>
      </c>
      <c r="G149" s="1">
        <v>-924</v>
      </c>
      <c r="H149" s="4">
        <v>-0.46500000000000002</v>
      </c>
      <c r="I149" s="1">
        <v>-1138</v>
      </c>
      <c r="J149" s="4">
        <v>-0.57299999999999995</v>
      </c>
    </row>
    <row r="150" spans="1:11" x14ac:dyDescent="0.25">
      <c r="B150" t="s">
        <v>88</v>
      </c>
      <c r="C150" s="1">
        <v>4782</v>
      </c>
      <c r="D150" s="5">
        <v>0.28999999999999998</v>
      </c>
      <c r="E150" s="1">
        <v>6764</v>
      </c>
      <c r="F150" s="4">
        <v>0.41</v>
      </c>
      <c r="G150" s="1">
        <v>11113</v>
      </c>
      <c r="H150" s="4">
        <v>0.67400000000000004</v>
      </c>
      <c r="I150" s="1">
        <v>13336</v>
      </c>
      <c r="J150" s="5">
        <v>0.80900000000000005</v>
      </c>
      <c r="K150" s="1">
        <v>16492</v>
      </c>
    </row>
    <row r="151" spans="1:11" x14ac:dyDescent="0.25">
      <c r="B151" t="s">
        <v>16</v>
      </c>
      <c r="C151" s="1">
        <v>-2540</v>
      </c>
      <c r="D151" s="4">
        <v>-0.154</v>
      </c>
      <c r="E151" s="1">
        <v>-2946</v>
      </c>
      <c r="F151" s="4">
        <v>-0.17899999999999999</v>
      </c>
      <c r="G151" s="1">
        <v>-11113</v>
      </c>
      <c r="H151" s="4">
        <v>-0.67400000000000004</v>
      </c>
      <c r="I151" s="1">
        <v>-12986</v>
      </c>
      <c r="J151" s="5">
        <v>-0.78700000000000003</v>
      </c>
    </row>
    <row r="152" spans="1:11" x14ac:dyDescent="0.25">
      <c r="A152" t="s">
        <v>114</v>
      </c>
      <c r="B152">
        <v>2023</v>
      </c>
      <c r="C152" s="1">
        <v>485</v>
      </c>
      <c r="D152" s="4">
        <v>0.55900000000000005</v>
      </c>
      <c r="E152" s="1">
        <v>608</v>
      </c>
      <c r="F152" s="4">
        <v>0.70099999999999996</v>
      </c>
      <c r="G152" s="1">
        <v>588</v>
      </c>
      <c r="H152" s="4">
        <v>0.67800000000000005</v>
      </c>
      <c r="I152" s="1">
        <v>725</v>
      </c>
      <c r="J152" s="5">
        <v>0.83599999999999997</v>
      </c>
      <c r="K152" s="1">
        <v>867</v>
      </c>
    </row>
    <row r="153" spans="1:11" x14ac:dyDescent="0.25">
      <c r="B153">
        <v>11</v>
      </c>
      <c r="C153" s="1">
        <v>-382</v>
      </c>
      <c r="D153" s="4">
        <v>-0.441</v>
      </c>
      <c r="E153" s="1">
        <v>-440</v>
      </c>
      <c r="F153" s="4">
        <v>-0.50700000000000001</v>
      </c>
      <c r="G153" s="1">
        <v>-473</v>
      </c>
      <c r="H153" s="4">
        <v>-0.54600000000000004</v>
      </c>
      <c r="I153" s="1">
        <v>-576</v>
      </c>
      <c r="J153" s="4">
        <v>-0.66400000000000003</v>
      </c>
    </row>
    <row r="154" spans="1:11" x14ac:dyDescent="0.25">
      <c r="B154" t="s">
        <v>88</v>
      </c>
      <c r="C154" s="1">
        <v>3475</v>
      </c>
      <c r="D154" s="4">
        <v>0.64900000000000002</v>
      </c>
      <c r="E154" s="1">
        <v>3967</v>
      </c>
      <c r="F154" s="4">
        <v>0.74099999999999999</v>
      </c>
      <c r="G154" s="1">
        <v>4463</v>
      </c>
      <c r="H154" s="4">
        <v>0.83399999999999996</v>
      </c>
      <c r="I154" s="1">
        <v>4833</v>
      </c>
      <c r="J154" s="4">
        <v>0.90300000000000002</v>
      </c>
      <c r="K154" s="1">
        <v>5351</v>
      </c>
    </row>
    <row r="155" spans="1:11" x14ac:dyDescent="0.25">
      <c r="B155" t="s">
        <v>16</v>
      </c>
      <c r="C155" s="1">
        <v>-3288</v>
      </c>
      <c r="D155" s="4">
        <v>-0.61399999999999999</v>
      </c>
      <c r="E155" s="1">
        <v>-3458</v>
      </c>
      <c r="F155" s="4">
        <v>-0.64600000000000002</v>
      </c>
      <c r="G155" s="1">
        <v>-4348</v>
      </c>
      <c r="H155" s="4">
        <v>-0.81299999999999994</v>
      </c>
      <c r="I155" s="1">
        <v>-4637</v>
      </c>
      <c r="J155" s="4">
        <v>-0.86699999999999999</v>
      </c>
    </row>
    <row r="156" spans="1:11" x14ac:dyDescent="0.25">
      <c r="A156" t="s">
        <v>115</v>
      </c>
      <c r="B156">
        <v>2023</v>
      </c>
      <c r="C156" s="1">
        <v>1108</v>
      </c>
      <c r="D156" s="4">
        <v>0.63300000000000001</v>
      </c>
      <c r="E156" s="1">
        <v>1357</v>
      </c>
      <c r="F156" s="4">
        <v>0.77500000000000002</v>
      </c>
      <c r="G156" s="1">
        <v>1253</v>
      </c>
      <c r="H156" s="4">
        <v>0.71599999999999997</v>
      </c>
      <c r="I156" s="1">
        <v>1525</v>
      </c>
      <c r="J156" s="4">
        <v>0.871</v>
      </c>
      <c r="K156" s="1">
        <v>1750</v>
      </c>
    </row>
    <row r="157" spans="1:11" x14ac:dyDescent="0.25">
      <c r="B157">
        <v>11</v>
      </c>
      <c r="C157" s="1">
        <v>-1018</v>
      </c>
      <c r="D157" s="4">
        <v>-0.58199999999999996</v>
      </c>
      <c r="E157" s="1">
        <v>-1018</v>
      </c>
      <c r="F157" s="4">
        <v>-0.58199999999999996</v>
      </c>
      <c r="G157" s="1">
        <v>-1253</v>
      </c>
      <c r="H157" s="4">
        <v>-0.71599999999999997</v>
      </c>
      <c r="I157" s="1">
        <v>-1525</v>
      </c>
      <c r="J157" s="4">
        <v>-0.871</v>
      </c>
    </row>
    <row r="158" spans="1:11" x14ac:dyDescent="0.25">
      <c r="B158" t="s">
        <v>88</v>
      </c>
      <c r="C158" s="1">
        <v>4419</v>
      </c>
      <c r="D158" s="4">
        <v>0.69799999999999995</v>
      </c>
      <c r="E158" s="1">
        <v>5119</v>
      </c>
      <c r="F158" s="4">
        <v>0.80800000000000005</v>
      </c>
      <c r="G158" s="1">
        <v>3113</v>
      </c>
      <c r="H158" s="5">
        <v>0.49099999999999999</v>
      </c>
      <c r="I158" s="1">
        <v>4589</v>
      </c>
      <c r="J158" s="4">
        <v>0.72399999999999998</v>
      </c>
      <c r="K158" s="1">
        <v>6335</v>
      </c>
    </row>
    <row r="159" spans="1:11" x14ac:dyDescent="0.25">
      <c r="B159" t="s">
        <v>16</v>
      </c>
      <c r="C159" s="1">
        <v>-3814</v>
      </c>
      <c r="D159" s="4">
        <v>-0.60199999999999998</v>
      </c>
      <c r="E159" s="1">
        <v>-4341</v>
      </c>
      <c r="F159" s="4">
        <v>-0.68500000000000005</v>
      </c>
      <c r="G159" s="1">
        <v>-2713</v>
      </c>
      <c r="H159" s="5">
        <v>-0.42799999999999999</v>
      </c>
      <c r="I159" s="1">
        <v>-3648</v>
      </c>
      <c r="J159" s="4">
        <v>-0.57599999999999996</v>
      </c>
    </row>
    <row r="160" spans="1:11" x14ac:dyDescent="0.25">
      <c r="A160" t="s">
        <v>116</v>
      </c>
      <c r="B160">
        <v>2023</v>
      </c>
      <c r="C160">
        <v>56</v>
      </c>
      <c r="D160" s="4">
        <v>0.94899999999999995</v>
      </c>
      <c r="E160">
        <v>59</v>
      </c>
      <c r="F160" s="4">
        <v>1</v>
      </c>
      <c r="G160">
        <v>59</v>
      </c>
      <c r="H160" s="4">
        <v>1</v>
      </c>
      <c r="I160">
        <v>59</v>
      </c>
      <c r="J160" s="5">
        <v>1</v>
      </c>
      <c r="K160">
        <v>59</v>
      </c>
    </row>
    <row r="161" spans="1:11" x14ac:dyDescent="0.25">
      <c r="B161">
        <v>11</v>
      </c>
      <c r="C161">
        <v>-10</v>
      </c>
      <c r="D161" s="4">
        <v>-0.16900000000000001</v>
      </c>
      <c r="E161">
        <v>-12</v>
      </c>
      <c r="F161" s="4">
        <v>-0.20300000000000001</v>
      </c>
      <c r="G161">
        <v>-58</v>
      </c>
      <c r="H161" s="4">
        <v>-0.98299999999999998</v>
      </c>
      <c r="I161">
        <v>-58</v>
      </c>
      <c r="J161" s="4">
        <v>-0.98299999999999998</v>
      </c>
    </row>
    <row r="162" spans="1:11" x14ac:dyDescent="0.25">
      <c r="B162" t="s">
        <v>88</v>
      </c>
      <c r="C162">
        <v>590</v>
      </c>
      <c r="D162" s="4">
        <v>0.96599999999999997</v>
      </c>
      <c r="E162">
        <v>604</v>
      </c>
      <c r="F162" s="4">
        <v>0.98899999999999999</v>
      </c>
      <c r="G162">
        <v>599</v>
      </c>
      <c r="H162" s="4">
        <v>0.98</v>
      </c>
      <c r="I162">
        <v>611</v>
      </c>
      <c r="J162" s="4">
        <v>1</v>
      </c>
      <c r="K162">
        <v>611</v>
      </c>
    </row>
    <row r="163" spans="1:11" x14ac:dyDescent="0.25">
      <c r="B163" t="s">
        <v>16</v>
      </c>
      <c r="C163">
        <v>-512</v>
      </c>
      <c r="D163" s="5">
        <v>-0.83799999999999997</v>
      </c>
      <c r="E163">
        <v>-515</v>
      </c>
      <c r="F163" s="4">
        <v>-0.84299999999999997</v>
      </c>
      <c r="G163">
        <v>-577</v>
      </c>
      <c r="H163" s="4">
        <v>-0.94399999999999995</v>
      </c>
      <c r="I163">
        <v>-585</v>
      </c>
      <c r="J163" s="4">
        <v>-0.95699999999999996</v>
      </c>
    </row>
    <row r="164" spans="1:11" x14ac:dyDescent="0.25">
      <c r="A164" t="s">
        <v>117</v>
      </c>
      <c r="B164">
        <v>2023</v>
      </c>
      <c r="C164" s="1">
        <v>1020</v>
      </c>
      <c r="D164" s="5">
        <v>0.434</v>
      </c>
      <c r="E164" s="1">
        <v>1471</v>
      </c>
      <c r="F164" s="4">
        <v>0.626</v>
      </c>
      <c r="G164" s="1">
        <v>1980</v>
      </c>
      <c r="H164" s="4">
        <v>0.84299999999999997</v>
      </c>
      <c r="I164" s="1">
        <v>2243</v>
      </c>
      <c r="J164" s="5">
        <v>0.95499999999999996</v>
      </c>
      <c r="K164" s="1">
        <v>2349</v>
      </c>
    </row>
    <row r="165" spans="1:11" x14ac:dyDescent="0.25">
      <c r="B165">
        <v>11</v>
      </c>
      <c r="C165" s="1">
        <v>-524</v>
      </c>
      <c r="D165" s="4">
        <v>-0.223</v>
      </c>
      <c r="E165" s="1">
        <v>-732</v>
      </c>
      <c r="F165" s="4">
        <v>-0.312</v>
      </c>
      <c r="G165" s="1">
        <v>-1793</v>
      </c>
      <c r="H165" s="4">
        <v>-0.76300000000000001</v>
      </c>
      <c r="I165" s="1">
        <v>-2012</v>
      </c>
      <c r="J165" s="4">
        <v>-0.85699999999999998</v>
      </c>
    </row>
    <row r="166" spans="1:11" x14ac:dyDescent="0.25">
      <c r="B166" t="s">
        <v>88</v>
      </c>
      <c r="C166" s="1">
        <v>4984</v>
      </c>
      <c r="D166" s="4">
        <v>0.497</v>
      </c>
      <c r="E166" s="1">
        <v>6302</v>
      </c>
      <c r="F166" s="4">
        <v>0.628</v>
      </c>
      <c r="G166" s="1">
        <v>7408</v>
      </c>
      <c r="H166" s="4">
        <v>0.73899999999999999</v>
      </c>
      <c r="I166" s="1">
        <v>8869</v>
      </c>
      <c r="J166" s="4">
        <v>0.88400000000000001</v>
      </c>
      <c r="K166" s="1">
        <v>10031</v>
      </c>
    </row>
    <row r="167" spans="1:11" x14ac:dyDescent="0.25">
      <c r="B167" t="s">
        <v>16</v>
      </c>
      <c r="C167" s="1">
        <v>-1834</v>
      </c>
      <c r="D167" s="4">
        <v>-0.183</v>
      </c>
      <c r="E167" s="1">
        <v>-2047</v>
      </c>
      <c r="F167" s="4">
        <v>-0.20399999999999999</v>
      </c>
      <c r="G167" s="1">
        <v>-4336</v>
      </c>
      <c r="H167" s="4">
        <v>-0.432</v>
      </c>
      <c r="I167" s="1">
        <v>-5186</v>
      </c>
      <c r="J167" s="4">
        <v>-0.51700000000000002</v>
      </c>
    </row>
    <row r="168" spans="1:11" x14ac:dyDescent="0.25">
      <c r="A168" t="s">
        <v>118</v>
      </c>
      <c r="B168">
        <v>2023</v>
      </c>
      <c r="C168">
        <v>49</v>
      </c>
      <c r="D168" s="4">
        <v>0.73099999999999998</v>
      </c>
      <c r="E168">
        <v>61</v>
      </c>
      <c r="F168" s="4">
        <v>0.91</v>
      </c>
      <c r="G168">
        <v>66</v>
      </c>
      <c r="H168" s="4">
        <v>0.98499999999999999</v>
      </c>
      <c r="I168">
        <v>67</v>
      </c>
      <c r="J168" s="4">
        <v>1</v>
      </c>
      <c r="K168">
        <v>67</v>
      </c>
    </row>
    <row r="169" spans="1:11" x14ac:dyDescent="0.25">
      <c r="B169">
        <v>11</v>
      </c>
      <c r="C169">
        <v>-24</v>
      </c>
      <c r="D169" s="4">
        <v>-0.35799999999999998</v>
      </c>
      <c r="E169">
        <v>-24</v>
      </c>
      <c r="F169" s="4">
        <v>-0.35799999999999998</v>
      </c>
      <c r="G169">
        <v>-51</v>
      </c>
      <c r="H169" s="4">
        <v>-0.76100000000000001</v>
      </c>
      <c r="I169">
        <v>-52</v>
      </c>
      <c r="J169" s="4">
        <v>-0.77600000000000002</v>
      </c>
    </row>
    <row r="170" spans="1:11" x14ac:dyDescent="0.25">
      <c r="B170" t="s">
        <v>88</v>
      </c>
      <c r="C170">
        <v>116</v>
      </c>
      <c r="D170" s="4">
        <v>0.73</v>
      </c>
      <c r="E170">
        <v>136</v>
      </c>
      <c r="F170" s="4">
        <v>0.85499999999999998</v>
      </c>
      <c r="G170">
        <v>131</v>
      </c>
      <c r="H170" s="4">
        <v>0.82399999999999995</v>
      </c>
      <c r="I170">
        <v>158</v>
      </c>
      <c r="J170" s="4">
        <v>0.99399999999999999</v>
      </c>
      <c r="K170">
        <v>159</v>
      </c>
    </row>
    <row r="171" spans="1:11" x14ac:dyDescent="0.25">
      <c r="B171" t="s">
        <v>16</v>
      </c>
      <c r="C171">
        <v>-24</v>
      </c>
      <c r="D171" s="4">
        <v>-0.151</v>
      </c>
      <c r="E171">
        <v>-32</v>
      </c>
      <c r="F171" s="4">
        <v>-0.20100000000000001</v>
      </c>
      <c r="G171">
        <v>-98</v>
      </c>
      <c r="H171" s="4">
        <v>-0.61599999999999999</v>
      </c>
      <c r="I171">
        <v>-105</v>
      </c>
      <c r="J171" s="5">
        <v>-0.66</v>
      </c>
    </row>
    <row r="172" spans="1:11" x14ac:dyDescent="0.25">
      <c r="A172" t="s">
        <v>119</v>
      </c>
      <c r="B172">
        <v>2023</v>
      </c>
      <c r="C172" s="1">
        <v>2527</v>
      </c>
      <c r="D172" s="4">
        <v>0.69599999999999995</v>
      </c>
      <c r="E172" s="1">
        <v>2961</v>
      </c>
      <c r="F172" s="4">
        <v>0.81499999999999995</v>
      </c>
      <c r="G172" s="1">
        <v>3455</v>
      </c>
      <c r="H172" s="4">
        <v>0.95099999999999996</v>
      </c>
      <c r="I172" s="1">
        <v>3603</v>
      </c>
      <c r="J172" s="4">
        <v>0.99199999999999999</v>
      </c>
      <c r="K172" s="1">
        <v>3632</v>
      </c>
    </row>
    <row r="173" spans="1:11" x14ac:dyDescent="0.25">
      <c r="B173">
        <v>11</v>
      </c>
      <c r="C173" s="1">
        <v>-2216</v>
      </c>
      <c r="D173" s="4">
        <v>-0.61</v>
      </c>
      <c r="E173" s="1">
        <v>-2273</v>
      </c>
      <c r="F173" s="4">
        <v>-0.626</v>
      </c>
      <c r="G173" s="1">
        <v>-3455</v>
      </c>
      <c r="H173" s="4">
        <v>-0.95099999999999996</v>
      </c>
      <c r="I173" s="1">
        <v>-3554</v>
      </c>
      <c r="J173" s="4">
        <v>-0.97899999999999998</v>
      </c>
    </row>
    <row r="174" spans="1:11" x14ac:dyDescent="0.25">
      <c r="B174" t="s">
        <v>88</v>
      </c>
      <c r="C174" s="1">
        <v>4175</v>
      </c>
      <c r="D174" s="4">
        <v>0.55900000000000005</v>
      </c>
      <c r="E174" s="1">
        <v>4958</v>
      </c>
      <c r="F174" s="4">
        <v>0.66400000000000003</v>
      </c>
      <c r="G174" s="1">
        <v>6321</v>
      </c>
      <c r="H174" s="4">
        <v>0.84599999999999997</v>
      </c>
      <c r="I174" s="1">
        <v>7040</v>
      </c>
      <c r="J174" s="4">
        <v>0.94199999999999995</v>
      </c>
      <c r="K174" s="1">
        <v>7472</v>
      </c>
    </row>
    <row r="175" spans="1:11" x14ac:dyDescent="0.25">
      <c r="B175" t="s">
        <v>16</v>
      </c>
      <c r="C175" s="1">
        <v>-3471</v>
      </c>
      <c r="D175" s="4">
        <v>-0.46500000000000002</v>
      </c>
      <c r="E175" s="1">
        <v>-3612</v>
      </c>
      <c r="F175" s="4">
        <v>-0.48299999999999998</v>
      </c>
      <c r="G175" s="1">
        <v>-6321</v>
      </c>
      <c r="H175" s="4">
        <v>-0.84599999999999997</v>
      </c>
      <c r="I175" s="1">
        <v>-6842</v>
      </c>
      <c r="J175" s="4">
        <v>-0.91600000000000004</v>
      </c>
    </row>
    <row r="176" spans="1:11" x14ac:dyDescent="0.25">
      <c r="A176" t="s">
        <v>120</v>
      </c>
      <c r="B176">
        <v>2023</v>
      </c>
      <c r="C176" s="1">
        <v>59</v>
      </c>
      <c r="D176" s="4">
        <v>0.80800000000000005</v>
      </c>
      <c r="E176" s="1">
        <v>67</v>
      </c>
      <c r="F176" s="5">
        <v>0.91800000000000004</v>
      </c>
      <c r="G176" s="1">
        <v>70</v>
      </c>
      <c r="H176" s="4">
        <v>0.95899999999999996</v>
      </c>
      <c r="I176" s="1">
        <v>73</v>
      </c>
      <c r="J176" s="4">
        <v>1</v>
      </c>
      <c r="K176" s="1">
        <v>73</v>
      </c>
    </row>
    <row r="177" spans="1:11" x14ac:dyDescent="0.25">
      <c r="B177">
        <v>11</v>
      </c>
      <c r="C177">
        <v>-35</v>
      </c>
      <c r="D177" s="4">
        <v>-0.47899999999999998</v>
      </c>
      <c r="E177">
        <v>-35</v>
      </c>
      <c r="F177" s="4">
        <v>-0.47899999999999998</v>
      </c>
      <c r="G177" s="1">
        <v>-70</v>
      </c>
      <c r="H177" s="5">
        <v>-0.95899999999999996</v>
      </c>
      <c r="I177" s="1">
        <v>-72</v>
      </c>
      <c r="J177" s="4">
        <v>-0.98599999999999999</v>
      </c>
    </row>
    <row r="178" spans="1:11" x14ac:dyDescent="0.25">
      <c r="B178" t="s">
        <v>88</v>
      </c>
      <c r="C178" s="1">
        <v>318</v>
      </c>
      <c r="D178" s="4">
        <v>0.86599999999999999</v>
      </c>
      <c r="E178" s="1">
        <v>344</v>
      </c>
      <c r="F178" s="4">
        <v>0.93700000000000006</v>
      </c>
      <c r="G178" s="1">
        <v>360</v>
      </c>
      <c r="H178" s="4">
        <v>0.98099999999999998</v>
      </c>
      <c r="I178" s="1">
        <v>367</v>
      </c>
      <c r="J178" s="4">
        <v>1</v>
      </c>
      <c r="K178" s="1">
        <v>367</v>
      </c>
    </row>
    <row r="179" spans="1:11" x14ac:dyDescent="0.25">
      <c r="B179" t="s">
        <v>16</v>
      </c>
      <c r="C179" s="1">
        <v>-297</v>
      </c>
      <c r="D179" s="4">
        <v>-0.80900000000000005</v>
      </c>
      <c r="E179" s="1">
        <v>-297</v>
      </c>
      <c r="F179" s="4">
        <v>-0.80900000000000005</v>
      </c>
      <c r="G179" s="1">
        <v>-360</v>
      </c>
      <c r="H179" s="4">
        <v>-0.98099999999999998</v>
      </c>
      <c r="I179" s="1">
        <v>-366</v>
      </c>
      <c r="J179" s="4">
        <v>-0.997</v>
      </c>
    </row>
    <row r="180" spans="1:11" x14ac:dyDescent="0.25">
      <c r="A180" t="s">
        <v>121</v>
      </c>
      <c r="B180">
        <v>2023</v>
      </c>
      <c r="C180" s="1">
        <v>2495</v>
      </c>
      <c r="D180" s="4">
        <v>0.35599999999999998</v>
      </c>
      <c r="E180" s="1">
        <v>3497</v>
      </c>
      <c r="F180" s="4">
        <v>0.498</v>
      </c>
      <c r="G180" s="1">
        <v>5306</v>
      </c>
      <c r="H180" s="5">
        <v>0.75600000000000001</v>
      </c>
      <c r="I180" s="1">
        <v>6364</v>
      </c>
      <c r="J180" s="4">
        <v>0.90700000000000003</v>
      </c>
      <c r="K180" s="1">
        <v>7016</v>
      </c>
    </row>
    <row r="181" spans="1:11" x14ac:dyDescent="0.25">
      <c r="B181">
        <v>11</v>
      </c>
      <c r="C181" s="1">
        <v>0</v>
      </c>
      <c r="D181" s="4">
        <v>0</v>
      </c>
      <c r="E181" s="1">
        <v>-216</v>
      </c>
      <c r="F181" s="4">
        <v>-3.1E-2</v>
      </c>
      <c r="G181" s="1">
        <v>-5306</v>
      </c>
      <c r="H181" s="5">
        <v>-0.75600000000000001</v>
      </c>
      <c r="I181" s="1">
        <v>-6194</v>
      </c>
      <c r="J181" s="4">
        <v>-0.88300000000000001</v>
      </c>
    </row>
    <row r="182" spans="1:11" x14ac:dyDescent="0.25">
      <c r="B182" t="s">
        <v>88</v>
      </c>
      <c r="C182" s="1">
        <v>9022</v>
      </c>
      <c r="D182" s="4">
        <v>0.28999999999999998</v>
      </c>
      <c r="E182" s="1">
        <v>11983</v>
      </c>
      <c r="F182" s="4">
        <v>0.38500000000000001</v>
      </c>
      <c r="G182" s="1">
        <v>19791</v>
      </c>
      <c r="H182" s="4">
        <v>0.63500000000000001</v>
      </c>
      <c r="I182" s="1">
        <v>25063</v>
      </c>
      <c r="J182" s="4">
        <v>0.80400000000000005</v>
      </c>
      <c r="K182" s="1">
        <v>31162</v>
      </c>
    </row>
    <row r="183" spans="1:11" x14ac:dyDescent="0.25">
      <c r="B183" t="s">
        <v>16</v>
      </c>
      <c r="C183" s="1">
        <v>-4525</v>
      </c>
      <c r="D183" s="5">
        <v>-0.14499999999999999</v>
      </c>
      <c r="E183" s="1">
        <v>-4525</v>
      </c>
      <c r="F183" s="4">
        <v>-0.14499999999999999</v>
      </c>
      <c r="G183" s="1">
        <v>-19791</v>
      </c>
      <c r="H183" s="4">
        <v>-0.63500000000000001</v>
      </c>
      <c r="I183" s="1">
        <v>-25063</v>
      </c>
      <c r="J183" s="4">
        <v>-0.80400000000000005</v>
      </c>
    </row>
    <row r="184" spans="1:11" x14ac:dyDescent="0.25">
      <c r="A184" t="s">
        <v>122</v>
      </c>
      <c r="B184">
        <v>2023</v>
      </c>
      <c r="C184" s="1">
        <v>267</v>
      </c>
      <c r="D184" s="4">
        <v>0.41299999999999998</v>
      </c>
      <c r="E184" s="1">
        <v>359</v>
      </c>
      <c r="F184" s="4">
        <v>0.55500000000000005</v>
      </c>
      <c r="G184" s="1">
        <v>562</v>
      </c>
      <c r="H184" s="4">
        <v>0.86899999999999999</v>
      </c>
      <c r="I184" s="1">
        <v>609</v>
      </c>
      <c r="J184" s="4">
        <v>0.94099999999999995</v>
      </c>
      <c r="K184" s="1">
        <v>647</v>
      </c>
    </row>
    <row r="185" spans="1:11" x14ac:dyDescent="0.25">
      <c r="B185">
        <v>11</v>
      </c>
      <c r="C185" s="1">
        <v>-101</v>
      </c>
      <c r="D185" s="4">
        <v>-0.156</v>
      </c>
      <c r="E185" s="1">
        <v>-101</v>
      </c>
      <c r="F185" s="4">
        <v>-0.156</v>
      </c>
      <c r="G185" s="1">
        <v>-562</v>
      </c>
      <c r="H185" s="4">
        <v>-0.86899999999999999</v>
      </c>
      <c r="I185" s="1">
        <v>-582</v>
      </c>
      <c r="J185" s="4">
        <v>-0.9</v>
      </c>
    </row>
    <row r="186" spans="1:11" x14ac:dyDescent="0.25">
      <c r="B186" t="s">
        <v>88</v>
      </c>
      <c r="C186" s="1">
        <v>456</v>
      </c>
      <c r="D186" s="4">
        <v>0.30499999999999999</v>
      </c>
      <c r="E186" s="1">
        <v>637</v>
      </c>
      <c r="F186" s="4">
        <v>0.42699999999999999</v>
      </c>
      <c r="G186" s="1">
        <v>1122</v>
      </c>
      <c r="H186" s="4">
        <v>0.752</v>
      </c>
      <c r="I186" s="1">
        <v>1329</v>
      </c>
      <c r="J186" s="4">
        <v>0.89</v>
      </c>
      <c r="K186" s="1">
        <v>1493</v>
      </c>
    </row>
    <row r="187" spans="1:11" x14ac:dyDescent="0.25">
      <c r="B187" t="s">
        <v>16</v>
      </c>
      <c r="C187" s="1">
        <v>-76</v>
      </c>
      <c r="D187" s="4">
        <v>-5.0999999999999997E-2</v>
      </c>
      <c r="E187" s="1">
        <v>-136</v>
      </c>
      <c r="F187" s="4">
        <v>-9.0999999999999998E-2</v>
      </c>
      <c r="G187" s="1">
        <v>-1122</v>
      </c>
      <c r="H187" s="4">
        <v>-0.752</v>
      </c>
      <c r="I187" s="1">
        <v>-1294</v>
      </c>
      <c r="J187" s="4">
        <v>-0.86699999999999999</v>
      </c>
    </row>
    <row r="188" spans="1:11" x14ac:dyDescent="0.25">
      <c r="A188" t="s">
        <v>123</v>
      </c>
      <c r="B188">
        <v>2023</v>
      </c>
      <c r="C188" s="1">
        <v>75</v>
      </c>
      <c r="D188" s="4">
        <v>0.48699999999999999</v>
      </c>
      <c r="E188" s="1">
        <v>105</v>
      </c>
      <c r="F188" s="4">
        <v>0.68200000000000005</v>
      </c>
      <c r="G188" s="1">
        <v>79</v>
      </c>
      <c r="H188" s="4">
        <v>0.51300000000000001</v>
      </c>
      <c r="I188" s="1">
        <v>121</v>
      </c>
      <c r="J188" s="4">
        <v>0.78600000000000003</v>
      </c>
      <c r="K188" s="1">
        <v>154</v>
      </c>
    </row>
    <row r="189" spans="1:11" x14ac:dyDescent="0.25">
      <c r="B189">
        <v>11</v>
      </c>
      <c r="C189" s="1">
        <v>-49</v>
      </c>
      <c r="D189" s="4">
        <v>-0.318</v>
      </c>
      <c r="E189" s="1">
        <v>-63</v>
      </c>
      <c r="F189" s="4">
        <v>-0.40899999999999997</v>
      </c>
      <c r="G189" s="1">
        <v>-79</v>
      </c>
      <c r="H189" s="4">
        <v>-0.51300000000000001</v>
      </c>
      <c r="I189" s="1">
        <v>-99</v>
      </c>
      <c r="J189" s="4">
        <v>-0.64300000000000002</v>
      </c>
    </row>
    <row r="190" spans="1:11" x14ac:dyDescent="0.25">
      <c r="B190" t="s">
        <v>88</v>
      </c>
      <c r="C190" s="1">
        <v>517</v>
      </c>
      <c r="D190" s="4">
        <v>0.65300000000000002</v>
      </c>
      <c r="E190" s="1">
        <v>599</v>
      </c>
      <c r="F190" s="4">
        <v>0.75600000000000001</v>
      </c>
      <c r="G190" s="1">
        <v>582</v>
      </c>
      <c r="H190" s="4">
        <v>0.73499999999999999</v>
      </c>
      <c r="I190" s="1">
        <v>682</v>
      </c>
      <c r="J190" s="4">
        <v>0.86099999999999999</v>
      </c>
      <c r="K190" s="1">
        <v>792</v>
      </c>
    </row>
    <row r="191" spans="1:11" x14ac:dyDescent="0.25">
      <c r="B191" t="s">
        <v>16</v>
      </c>
      <c r="C191" s="1">
        <v>-475</v>
      </c>
      <c r="D191" s="4">
        <v>-0.6</v>
      </c>
      <c r="E191" s="1">
        <v>-541</v>
      </c>
      <c r="F191" s="4">
        <v>-0.68300000000000005</v>
      </c>
      <c r="G191" s="1">
        <v>-582</v>
      </c>
      <c r="H191" s="4">
        <v>-0.73499999999999999</v>
      </c>
      <c r="I191" s="1">
        <v>-662</v>
      </c>
      <c r="J191" s="4">
        <v>-0.83599999999999997</v>
      </c>
    </row>
    <row r="192" spans="1:11" x14ac:dyDescent="0.25">
      <c r="A192" t="s">
        <v>124</v>
      </c>
      <c r="B192">
        <v>2023</v>
      </c>
      <c r="C192" s="1">
        <v>1324</v>
      </c>
      <c r="D192" s="4">
        <v>0.32300000000000001</v>
      </c>
      <c r="E192" s="1">
        <v>1969</v>
      </c>
      <c r="F192" s="4">
        <v>0.48</v>
      </c>
      <c r="G192" s="1">
        <v>2134</v>
      </c>
      <c r="H192" s="4">
        <v>0.52</v>
      </c>
      <c r="I192" s="1">
        <v>3092</v>
      </c>
      <c r="J192" s="4">
        <v>0.754</v>
      </c>
      <c r="K192" s="1">
        <v>4101</v>
      </c>
    </row>
    <row r="193" spans="1:11" x14ac:dyDescent="0.25">
      <c r="B193">
        <v>11</v>
      </c>
      <c r="C193" s="1">
        <v>-574</v>
      </c>
      <c r="D193" s="4">
        <v>-0.14000000000000001</v>
      </c>
      <c r="E193" s="1">
        <v>-694</v>
      </c>
      <c r="F193" s="4">
        <v>-0.16900000000000001</v>
      </c>
      <c r="G193" s="1">
        <v>-2134</v>
      </c>
      <c r="H193" s="4">
        <v>-0.52</v>
      </c>
      <c r="I193" s="1">
        <v>-2847</v>
      </c>
      <c r="J193" s="4">
        <v>-0.69399999999999995</v>
      </c>
    </row>
    <row r="194" spans="1:11" x14ac:dyDescent="0.25">
      <c r="B194" t="s">
        <v>88</v>
      </c>
      <c r="C194" s="1">
        <v>5651</v>
      </c>
      <c r="D194" s="4">
        <v>0.42499999999999999</v>
      </c>
      <c r="E194" s="1">
        <v>6798</v>
      </c>
      <c r="F194" s="4">
        <v>0.51100000000000001</v>
      </c>
      <c r="G194" s="1">
        <v>8708</v>
      </c>
      <c r="H194" s="4">
        <v>0.65400000000000003</v>
      </c>
      <c r="I194" s="1">
        <v>10481</v>
      </c>
      <c r="J194" s="4">
        <v>0.78700000000000003</v>
      </c>
      <c r="K194" s="1">
        <v>13311</v>
      </c>
    </row>
    <row r="195" spans="1:11" x14ac:dyDescent="0.25">
      <c r="B195" t="s">
        <v>16</v>
      </c>
      <c r="C195" s="1">
        <v>-4792</v>
      </c>
      <c r="D195" s="4">
        <v>-0.36</v>
      </c>
      <c r="E195" s="1">
        <v>-4792</v>
      </c>
      <c r="F195" s="4">
        <v>-0.36</v>
      </c>
      <c r="G195" s="1">
        <v>-8708</v>
      </c>
      <c r="H195" s="4">
        <v>-0.65400000000000003</v>
      </c>
      <c r="I195" s="1">
        <v>-10481</v>
      </c>
      <c r="J195" s="5">
        <v>-0.78700000000000003</v>
      </c>
    </row>
    <row r="196" spans="1:11" x14ac:dyDescent="0.25">
      <c r="A196" t="s">
        <v>125</v>
      </c>
      <c r="B196">
        <v>2023</v>
      </c>
      <c r="C196">
        <v>114</v>
      </c>
      <c r="D196" s="4">
        <v>0.71199999999999997</v>
      </c>
      <c r="E196">
        <v>137</v>
      </c>
      <c r="F196" s="4">
        <v>0.85599999999999998</v>
      </c>
      <c r="G196">
        <v>121</v>
      </c>
      <c r="H196" s="5">
        <v>0.75600000000000001</v>
      </c>
      <c r="I196">
        <v>157</v>
      </c>
      <c r="J196" s="5">
        <v>0.98099999999999998</v>
      </c>
      <c r="K196">
        <v>160</v>
      </c>
    </row>
    <row r="197" spans="1:11" x14ac:dyDescent="0.25">
      <c r="B197">
        <v>11</v>
      </c>
      <c r="C197">
        <v>-66</v>
      </c>
      <c r="D197" s="4">
        <v>-0.41199999999999998</v>
      </c>
      <c r="E197">
        <v>-71</v>
      </c>
      <c r="F197" s="4">
        <v>-0.44400000000000001</v>
      </c>
      <c r="G197">
        <v>-105</v>
      </c>
      <c r="H197" s="5">
        <v>-0.65600000000000003</v>
      </c>
      <c r="I197">
        <v>-131</v>
      </c>
      <c r="J197" s="5">
        <v>-0.81899999999999995</v>
      </c>
    </row>
    <row r="198" spans="1:11" x14ac:dyDescent="0.25">
      <c r="B198" t="s">
        <v>88</v>
      </c>
      <c r="C198">
        <v>492</v>
      </c>
      <c r="D198" s="4">
        <v>0.51600000000000001</v>
      </c>
      <c r="E198">
        <v>663</v>
      </c>
      <c r="F198" s="4">
        <v>0.69599999999999995</v>
      </c>
      <c r="G198">
        <v>740</v>
      </c>
      <c r="H198" s="4">
        <v>0.77600000000000002</v>
      </c>
      <c r="I198">
        <v>880</v>
      </c>
      <c r="J198" s="5">
        <v>0.92300000000000004</v>
      </c>
      <c r="K198">
        <v>953</v>
      </c>
    </row>
    <row r="199" spans="1:11" x14ac:dyDescent="0.25">
      <c r="B199" t="s">
        <v>16</v>
      </c>
      <c r="C199">
        <v>-133</v>
      </c>
      <c r="D199" s="4">
        <v>-0.14000000000000001</v>
      </c>
      <c r="E199">
        <v>-133</v>
      </c>
      <c r="F199" s="4">
        <v>-0.14000000000000001</v>
      </c>
      <c r="G199">
        <v>-740</v>
      </c>
      <c r="H199" s="4">
        <v>-0.77600000000000002</v>
      </c>
      <c r="I199">
        <v>-816</v>
      </c>
      <c r="J199" s="4">
        <v>-0.85599999999999998</v>
      </c>
    </row>
    <row r="200" spans="1:11" x14ac:dyDescent="0.25">
      <c r="A200" t="s">
        <v>126</v>
      </c>
      <c r="B200">
        <v>2023</v>
      </c>
      <c r="C200" s="1">
        <v>28</v>
      </c>
      <c r="D200" s="4">
        <v>0.58299999999999996</v>
      </c>
      <c r="E200" s="1">
        <v>40</v>
      </c>
      <c r="F200" s="4">
        <v>0.83299999999999996</v>
      </c>
      <c r="G200" s="1">
        <v>47</v>
      </c>
      <c r="H200" s="4">
        <v>0.97899999999999998</v>
      </c>
      <c r="I200" s="1">
        <v>48</v>
      </c>
      <c r="J200" s="4">
        <v>1</v>
      </c>
      <c r="K200" s="1">
        <v>48</v>
      </c>
    </row>
    <row r="201" spans="1:11" x14ac:dyDescent="0.25">
      <c r="B201">
        <v>11</v>
      </c>
      <c r="C201" s="1">
        <v>-12</v>
      </c>
      <c r="D201" s="4">
        <v>-0.25</v>
      </c>
      <c r="E201" s="1">
        <v>-12</v>
      </c>
      <c r="F201" s="4">
        <v>-0.25</v>
      </c>
      <c r="G201" s="1">
        <v>-47</v>
      </c>
      <c r="H201" s="4">
        <v>-0.97899999999999998</v>
      </c>
      <c r="I201" s="1">
        <v>-47</v>
      </c>
      <c r="J201" s="4">
        <v>-0.97899999999999998</v>
      </c>
    </row>
    <row r="202" spans="1:11" x14ac:dyDescent="0.25">
      <c r="B202" t="s">
        <v>88</v>
      </c>
      <c r="C202" s="1">
        <v>107</v>
      </c>
      <c r="D202" s="4">
        <v>0.53500000000000003</v>
      </c>
      <c r="E202" s="1">
        <v>143</v>
      </c>
      <c r="F202" s="4">
        <v>0.71499999999999997</v>
      </c>
      <c r="G202" s="1">
        <v>196</v>
      </c>
      <c r="H202" s="4">
        <v>0.98</v>
      </c>
      <c r="I202" s="1">
        <v>200</v>
      </c>
      <c r="J202" s="4">
        <v>1</v>
      </c>
      <c r="K202" s="1">
        <v>200</v>
      </c>
    </row>
    <row r="203" spans="1:11" x14ac:dyDescent="0.25">
      <c r="B203" t="s">
        <v>16</v>
      </c>
      <c r="C203" s="1">
        <v>-43</v>
      </c>
      <c r="D203" s="4">
        <v>-0.215</v>
      </c>
      <c r="E203" s="1">
        <v>-51</v>
      </c>
      <c r="F203" s="4">
        <v>-0.255</v>
      </c>
      <c r="G203" s="1">
        <v>-190</v>
      </c>
      <c r="H203" s="5">
        <v>-0.95</v>
      </c>
      <c r="I203" s="1">
        <v>-193</v>
      </c>
      <c r="J203" s="4">
        <v>-0.96499999999999997</v>
      </c>
    </row>
    <row r="204" spans="1:11" x14ac:dyDescent="0.25">
      <c r="A204" t="s">
        <v>127</v>
      </c>
      <c r="B204">
        <v>2023</v>
      </c>
      <c r="C204">
        <v>59</v>
      </c>
      <c r="D204" s="4">
        <v>0.79700000000000004</v>
      </c>
      <c r="E204">
        <v>71</v>
      </c>
      <c r="F204" s="5">
        <v>0.95899999999999996</v>
      </c>
      <c r="G204">
        <v>73</v>
      </c>
      <c r="H204" s="4">
        <v>0.98599999999999999</v>
      </c>
      <c r="I204">
        <v>74</v>
      </c>
      <c r="J204" s="5">
        <v>1</v>
      </c>
      <c r="K204">
        <v>74</v>
      </c>
    </row>
    <row r="205" spans="1:11" x14ac:dyDescent="0.25">
      <c r="B205">
        <v>11</v>
      </c>
      <c r="C205">
        <v>-17</v>
      </c>
      <c r="D205" s="4">
        <v>-0.23</v>
      </c>
      <c r="E205">
        <v>-21</v>
      </c>
      <c r="F205" s="4">
        <v>-0.28399999999999997</v>
      </c>
      <c r="G205">
        <v>-71</v>
      </c>
      <c r="H205" s="4">
        <v>-0.95899999999999996</v>
      </c>
      <c r="I205">
        <v>-71</v>
      </c>
      <c r="J205" s="4">
        <v>-0.95899999999999996</v>
      </c>
    </row>
    <row r="206" spans="1:11" x14ac:dyDescent="0.25">
      <c r="B206" t="s">
        <v>88</v>
      </c>
      <c r="C206">
        <v>157</v>
      </c>
      <c r="D206" s="4">
        <v>0.68300000000000005</v>
      </c>
      <c r="E206">
        <v>201</v>
      </c>
      <c r="F206" s="4">
        <v>0.874</v>
      </c>
      <c r="G206">
        <v>223</v>
      </c>
      <c r="H206" s="4">
        <v>0.97</v>
      </c>
      <c r="I206">
        <v>230</v>
      </c>
      <c r="J206" s="4">
        <v>1</v>
      </c>
      <c r="K206">
        <v>230</v>
      </c>
    </row>
    <row r="207" spans="1:11" x14ac:dyDescent="0.25">
      <c r="B207" t="s">
        <v>16</v>
      </c>
      <c r="C207">
        <v>-107</v>
      </c>
      <c r="D207" s="4">
        <v>-0.46500000000000002</v>
      </c>
      <c r="E207">
        <v>-130</v>
      </c>
      <c r="F207" s="4">
        <v>-0.56499999999999995</v>
      </c>
      <c r="G207">
        <v>-219</v>
      </c>
      <c r="H207" s="4">
        <v>-0.95199999999999996</v>
      </c>
      <c r="I207">
        <v>-219</v>
      </c>
      <c r="J207" s="4">
        <v>-0.95199999999999996</v>
      </c>
    </row>
    <row r="208" spans="1:11" x14ac:dyDescent="0.25">
      <c r="A208" t="s">
        <v>128</v>
      </c>
      <c r="B208">
        <v>2023</v>
      </c>
      <c r="C208" s="1">
        <v>37</v>
      </c>
      <c r="D208" s="4">
        <v>0.88100000000000001</v>
      </c>
      <c r="E208" s="1">
        <v>42</v>
      </c>
      <c r="F208" s="4">
        <v>1</v>
      </c>
      <c r="G208" s="1">
        <v>42</v>
      </c>
      <c r="H208" s="4">
        <v>1</v>
      </c>
      <c r="I208" s="1">
        <v>42</v>
      </c>
      <c r="J208" s="4">
        <v>1</v>
      </c>
      <c r="K208" s="1">
        <v>42</v>
      </c>
    </row>
    <row r="209" spans="1:11" x14ac:dyDescent="0.25">
      <c r="B209">
        <v>11</v>
      </c>
      <c r="C209" s="1">
        <v>-22</v>
      </c>
      <c r="D209" s="4">
        <v>-0.52400000000000002</v>
      </c>
      <c r="E209" s="1">
        <v>-23</v>
      </c>
      <c r="F209" s="4">
        <v>-0.54800000000000004</v>
      </c>
      <c r="G209" s="1">
        <v>-25</v>
      </c>
      <c r="H209" s="4">
        <v>-0.59499999999999997</v>
      </c>
      <c r="I209" s="1">
        <v>-25</v>
      </c>
      <c r="J209" s="4">
        <v>-0.59499999999999997</v>
      </c>
    </row>
    <row r="210" spans="1:11" x14ac:dyDescent="0.25">
      <c r="B210" t="s">
        <v>88</v>
      </c>
      <c r="C210" s="1">
        <v>403</v>
      </c>
      <c r="D210" s="4">
        <v>0.95699999999999996</v>
      </c>
      <c r="E210" s="1">
        <v>416</v>
      </c>
      <c r="F210" s="4">
        <v>0.98799999999999999</v>
      </c>
      <c r="G210" s="1">
        <v>416</v>
      </c>
      <c r="H210" s="4">
        <v>0.98799999999999999</v>
      </c>
      <c r="I210" s="1">
        <v>421</v>
      </c>
      <c r="J210" s="5">
        <v>1</v>
      </c>
      <c r="K210" s="1">
        <v>421</v>
      </c>
    </row>
    <row r="211" spans="1:11" x14ac:dyDescent="0.25">
      <c r="B211" t="s">
        <v>16</v>
      </c>
      <c r="C211" s="1">
        <v>-369</v>
      </c>
      <c r="D211" s="4">
        <v>-0.876</v>
      </c>
      <c r="E211" s="1">
        <v>-380</v>
      </c>
      <c r="F211" s="4">
        <v>-0.90300000000000002</v>
      </c>
      <c r="G211" s="1">
        <v>-401</v>
      </c>
      <c r="H211" s="4">
        <v>-0.95199999999999996</v>
      </c>
      <c r="I211" s="1">
        <v>-403</v>
      </c>
      <c r="J211" s="4">
        <v>-0.95699999999999996</v>
      </c>
    </row>
    <row r="212" spans="1:11" x14ac:dyDescent="0.25">
      <c r="A212" t="s">
        <v>129</v>
      </c>
      <c r="B212">
        <v>2023</v>
      </c>
      <c r="C212" s="1">
        <v>1659</v>
      </c>
      <c r="D212" s="4">
        <v>0.60299999999999998</v>
      </c>
      <c r="E212" s="1">
        <v>2018</v>
      </c>
      <c r="F212" s="4">
        <v>0.73299999999999998</v>
      </c>
      <c r="G212" s="1">
        <v>2415</v>
      </c>
      <c r="H212" s="4">
        <v>0.877</v>
      </c>
      <c r="I212" s="1">
        <v>2647</v>
      </c>
      <c r="J212" s="5">
        <v>0.96099999999999997</v>
      </c>
      <c r="K212" s="1">
        <v>2753</v>
      </c>
    </row>
    <row r="213" spans="1:11" x14ac:dyDescent="0.25">
      <c r="B213">
        <v>11</v>
      </c>
      <c r="C213" s="1">
        <v>-1064</v>
      </c>
      <c r="D213" s="4">
        <v>-0.38600000000000001</v>
      </c>
      <c r="E213" s="1">
        <v>-1259</v>
      </c>
      <c r="F213" s="4">
        <v>-0.45700000000000002</v>
      </c>
      <c r="G213" s="1">
        <v>-2415</v>
      </c>
      <c r="H213" s="4">
        <v>-0.877</v>
      </c>
      <c r="I213" s="1">
        <v>-2483</v>
      </c>
      <c r="J213" s="4">
        <v>-0.90200000000000002</v>
      </c>
    </row>
    <row r="214" spans="1:11" x14ac:dyDescent="0.25">
      <c r="B214" t="s">
        <v>88</v>
      </c>
      <c r="C214" s="1">
        <v>6786</v>
      </c>
      <c r="D214" s="4">
        <v>0.70499999999999996</v>
      </c>
      <c r="E214" s="1">
        <v>7623</v>
      </c>
      <c r="F214" s="4">
        <v>0.79100000000000004</v>
      </c>
      <c r="G214" s="1">
        <v>7542</v>
      </c>
      <c r="H214" s="4">
        <v>0.78300000000000003</v>
      </c>
      <c r="I214" s="1">
        <v>8980</v>
      </c>
      <c r="J214" s="4">
        <v>0.93200000000000005</v>
      </c>
      <c r="K214" s="1">
        <v>9632</v>
      </c>
    </row>
    <row r="215" spans="1:11" x14ac:dyDescent="0.25">
      <c r="B215" t="s">
        <v>16</v>
      </c>
      <c r="C215" s="1">
        <v>-5606</v>
      </c>
      <c r="D215" s="4">
        <v>-0.58199999999999996</v>
      </c>
      <c r="E215" s="1">
        <v>-6115</v>
      </c>
      <c r="F215" s="4">
        <v>-0.63500000000000001</v>
      </c>
      <c r="G215" s="1">
        <v>-7542</v>
      </c>
      <c r="H215" s="4">
        <v>-0.78300000000000003</v>
      </c>
      <c r="I215" s="1">
        <v>-8880</v>
      </c>
      <c r="J215" s="4">
        <v>-0.92200000000000004</v>
      </c>
    </row>
    <row r="216" spans="1:11" x14ac:dyDescent="0.25">
      <c r="A216" t="s">
        <v>130</v>
      </c>
      <c r="B216">
        <v>2023</v>
      </c>
      <c r="C216" s="1">
        <v>547</v>
      </c>
      <c r="D216" s="4">
        <v>0.65600000000000003</v>
      </c>
      <c r="E216" s="1">
        <v>641</v>
      </c>
      <c r="F216" s="4">
        <v>0.76900000000000002</v>
      </c>
      <c r="G216" s="1">
        <v>703</v>
      </c>
      <c r="H216" s="5">
        <v>0.84299999999999997</v>
      </c>
      <c r="I216" s="1">
        <v>791</v>
      </c>
      <c r="J216" s="4">
        <v>0.94799999999999995</v>
      </c>
      <c r="K216" s="1">
        <v>834</v>
      </c>
    </row>
    <row r="217" spans="1:11" x14ac:dyDescent="0.25">
      <c r="B217">
        <v>11</v>
      </c>
      <c r="C217" s="1">
        <v>-494</v>
      </c>
      <c r="D217" s="5">
        <v>-0.59199999999999997</v>
      </c>
      <c r="E217" s="1">
        <v>-520</v>
      </c>
      <c r="F217" s="4">
        <v>-0.624</v>
      </c>
      <c r="G217" s="1">
        <v>-672</v>
      </c>
      <c r="H217" s="4">
        <v>-0.80600000000000005</v>
      </c>
      <c r="I217" s="1">
        <v>-750</v>
      </c>
      <c r="J217" s="4">
        <v>-0.89900000000000002</v>
      </c>
    </row>
    <row r="218" spans="1:11" x14ac:dyDescent="0.25">
      <c r="B218" t="s">
        <v>88</v>
      </c>
      <c r="C218" s="1">
        <v>1376</v>
      </c>
      <c r="D218" s="4">
        <v>0.55300000000000005</v>
      </c>
      <c r="E218" s="1">
        <v>1715</v>
      </c>
      <c r="F218" s="4">
        <v>0.68899999999999995</v>
      </c>
      <c r="G218" s="1">
        <v>2034</v>
      </c>
      <c r="H218" s="4">
        <v>0.81799999999999995</v>
      </c>
      <c r="I218" s="1">
        <v>2244</v>
      </c>
      <c r="J218" s="4">
        <v>0.90200000000000002</v>
      </c>
      <c r="K218" s="1">
        <v>2488</v>
      </c>
    </row>
    <row r="219" spans="1:11" x14ac:dyDescent="0.25">
      <c r="B219" t="s">
        <v>16</v>
      </c>
      <c r="C219" s="1">
        <v>-1376</v>
      </c>
      <c r="D219" s="4">
        <v>-0.55300000000000005</v>
      </c>
      <c r="E219" s="1">
        <v>-1501</v>
      </c>
      <c r="F219" s="4">
        <v>-0.60299999999999998</v>
      </c>
      <c r="G219" s="1">
        <v>-2034</v>
      </c>
      <c r="H219" s="4">
        <v>-0.81799999999999995</v>
      </c>
      <c r="I219" s="1">
        <v>-2204</v>
      </c>
      <c r="J219" s="4">
        <v>-0.88600000000000001</v>
      </c>
    </row>
    <row r="220" spans="1:11" x14ac:dyDescent="0.25">
      <c r="A220" t="s">
        <v>131</v>
      </c>
      <c r="B220">
        <v>2023</v>
      </c>
      <c r="C220" s="1">
        <v>339</v>
      </c>
      <c r="D220" s="4">
        <v>0.54200000000000004</v>
      </c>
      <c r="E220" s="1">
        <v>418</v>
      </c>
      <c r="F220" s="4">
        <v>0.66800000000000004</v>
      </c>
      <c r="G220" s="1">
        <v>391</v>
      </c>
      <c r="H220" s="4">
        <v>0.625</v>
      </c>
      <c r="I220" s="1">
        <v>496</v>
      </c>
      <c r="J220" s="4">
        <v>0.79200000000000004</v>
      </c>
      <c r="K220" s="1">
        <v>626</v>
      </c>
    </row>
    <row r="221" spans="1:11" x14ac:dyDescent="0.25">
      <c r="B221">
        <v>11</v>
      </c>
      <c r="C221" s="1">
        <v>-297</v>
      </c>
      <c r="D221" s="4">
        <v>-0.47399999999999998</v>
      </c>
      <c r="E221" s="1">
        <v>-314</v>
      </c>
      <c r="F221" s="4">
        <v>-0.502</v>
      </c>
      <c r="G221" s="1">
        <v>-391</v>
      </c>
      <c r="H221" s="4">
        <v>-0.625</v>
      </c>
      <c r="I221" s="1">
        <v>-459</v>
      </c>
      <c r="J221" s="4">
        <v>-0.73299999999999998</v>
      </c>
    </row>
    <row r="222" spans="1:11" x14ac:dyDescent="0.25">
      <c r="B222" t="s">
        <v>88</v>
      </c>
      <c r="C222" s="1">
        <v>3369</v>
      </c>
      <c r="D222" s="4">
        <v>0.69899999999999995</v>
      </c>
      <c r="E222" s="1">
        <v>3864</v>
      </c>
      <c r="F222" s="4">
        <v>0.80200000000000005</v>
      </c>
      <c r="G222" s="1">
        <v>2751</v>
      </c>
      <c r="H222" s="4">
        <v>0.57099999999999995</v>
      </c>
      <c r="I222" s="1">
        <v>3735</v>
      </c>
      <c r="J222" s="4">
        <v>0.77500000000000002</v>
      </c>
      <c r="K222" s="1">
        <v>4818</v>
      </c>
    </row>
    <row r="223" spans="1:11" x14ac:dyDescent="0.25">
      <c r="B223" t="s">
        <v>16</v>
      </c>
      <c r="C223" s="1">
        <v>-3044</v>
      </c>
      <c r="D223" s="4">
        <v>-0.63200000000000001</v>
      </c>
      <c r="E223" s="1">
        <v>-3337</v>
      </c>
      <c r="F223" s="4">
        <v>-0.69299999999999995</v>
      </c>
      <c r="G223" s="1">
        <v>-2751</v>
      </c>
      <c r="H223" s="4">
        <v>-0.57099999999999995</v>
      </c>
      <c r="I223" s="1">
        <v>-3735</v>
      </c>
      <c r="J223" s="4">
        <v>-0.77500000000000002</v>
      </c>
    </row>
    <row r="224" spans="1:11" x14ac:dyDescent="0.25">
      <c r="A224" t="s">
        <v>132</v>
      </c>
      <c r="B224">
        <v>2023</v>
      </c>
      <c r="C224">
        <v>208</v>
      </c>
      <c r="D224" s="5">
        <v>0.68899999999999995</v>
      </c>
      <c r="E224">
        <v>246</v>
      </c>
      <c r="F224" s="4">
        <v>0.81499999999999995</v>
      </c>
      <c r="G224">
        <v>291</v>
      </c>
      <c r="H224" s="4">
        <v>0.96399999999999997</v>
      </c>
      <c r="I224">
        <v>301</v>
      </c>
      <c r="J224" s="4">
        <v>0.997</v>
      </c>
      <c r="K224">
        <v>302</v>
      </c>
    </row>
    <row r="225" spans="1:11" x14ac:dyDescent="0.25">
      <c r="B225">
        <v>11</v>
      </c>
      <c r="C225">
        <v>-62</v>
      </c>
      <c r="D225" s="5">
        <v>-0.20499999999999999</v>
      </c>
      <c r="E225">
        <v>-68</v>
      </c>
      <c r="F225" s="5">
        <v>-0.22500000000000001</v>
      </c>
      <c r="G225">
        <v>-291</v>
      </c>
      <c r="H225" s="4">
        <v>-0.96399999999999997</v>
      </c>
      <c r="I225">
        <v>-295</v>
      </c>
      <c r="J225" s="4">
        <v>-0.97699999999999998</v>
      </c>
    </row>
    <row r="226" spans="1:11" x14ac:dyDescent="0.25">
      <c r="B226" t="s">
        <v>88</v>
      </c>
      <c r="C226">
        <v>528</v>
      </c>
      <c r="D226" s="4">
        <v>0.59099999999999997</v>
      </c>
      <c r="E226">
        <v>635</v>
      </c>
      <c r="F226" s="4">
        <v>0.71099999999999997</v>
      </c>
      <c r="G226">
        <v>853</v>
      </c>
      <c r="H226" s="4">
        <v>0.95499999999999996</v>
      </c>
      <c r="I226">
        <v>882</v>
      </c>
      <c r="J226" s="4">
        <v>0.98799999999999999</v>
      </c>
      <c r="K226">
        <v>893</v>
      </c>
    </row>
    <row r="227" spans="1:11" x14ac:dyDescent="0.25">
      <c r="B227" t="s">
        <v>16</v>
      </c>
      <c r="C227">
        <v>-36</v>
      </c>
      <c r="D227" s="4">
        <v>-0.04</v>
      </c>
      <c r="E227">
        <v>-62</v>
      </c>
      <c r="F227" s="4">
        <v>-6.9000000000000006E-2</v>
      </c>
      <c r="G227">
        <v>-853</v>
      </c>
      <c r="H227" s="4">
        <v>-0.95499999999999996</v>
      </c>
      <c r="I227">
        <v>-869</v>
      </c>
      <c r="J227" s="4">
        <v>-0.97299999999999998</v>
      </c>
    </row>
    <row r="228" spans="1:11" x14ac:dyDescent="0.25">
      <c r="A228" t="s">
        <v>133</v>
      </c>
      <c r="B228">
        <v>2023</v>
      </c>
      <c r="C228" s="1">
        <v>3793</v>
      </c>
      <c r="D228" s="4">
        <v>0.441</v>
      </c>
      <c r="E228" s="1">
        <v>4684</v>
      </c>
      <c r="F228" s="4">
        <v>0.54400000000000004</v>
      </c>
      <c r="G228" s="1">
        <v>6217</v>
      </c>
      <c r="H228" s="4">
        <v>0.72199999999999998</v>
      </c>
      <c r="I228" s="1">
        <v>7293</v>
      </c>
      <c r="J228" s="4">
        <v>0.84699999999999998</v>
      </c>
      <c r="K228" s="1">
        <v>8606</v>
      </c>
    </row>
    <row r="229" spans="1:11" x14ac:dyDescent="0.25">
      <c r="B229">
        <v>11</v>
      </c>
      <c r="C229" s="1">
        <v>-1906</v>
      </c>
      <c r="D229" s="4">
        <v>-0.221</v>
      </c>
      <c r="E229" s="1">
        <v>-2052</v>
      </c>
      <c r="F229" s="4">
        <v>-0.23799999999999999</v>
      </c>
      <c r="G229" s="1">
        <v>-5347</v>
      </c>
      <c r="H229" s="4">
        <v>-0.621</v>
      </c>
      <c r="I229" s="1">
        <v>-5997</v>
      </c>
      <c r="J229" s="4">
        <v>-0.69699999999999995</v>
      </c>
    </row>
    <row r="230" spans="1:11" x14ac:dyDescent="0.25">
      <c r="B230" t="s">
        <v>88</v>
      </c>
      <c r="C230" s="1">
        <v>6221</v>
      </c>
      <c r="D230" s="4">
        <v>0.32100000000000001</v>
      </c>
      <c r="E230" s="1">
        <v>8879</v>
      </c>
      <c r="F230" s="5">
        <v>0.45800000000000002</v>
      </c>
      <c r="G230" s="1">
        <v>12200</v>
      </c>
      <c r="H230" s="4">
        <v>0.63</v>
      </c>
      <c r="I230" s="1">
        <v>15626</v>
      </c>
      <c r="J230" s="5">
        <v>0.80700000000000005</v>
      </c>
      <c r="K230" s="1">
        <v>19373</v>
      </c>
    </row>
    <row r="231" spans="1:11" x14ac:dyDescent="0.25">
      <c r="B231" t="s">
        <v>16</v>
      </c>
      <c r="C231" s="1">
        <v>-6221</v>
      </c>
      <c r="D231" s="4">
        <v>-0.32100000000000001</v>
      </c>
      <c r="E231" s="1">
        <v>-6572</v>
      </c>
      <c r="F231" s="4">
        <v>-0.33900000000000002</v>
      </c>
      <c r="G231" s="1">
        <v>-12200</v>
      </c>
      <c r="H231" s="4">
        <v>-0.63</v>
      </c>
      <c r="I231" s="1">
        <v>-14756</v>
      </c>
      <c r="J231" s="4">
        <v>-0.76200000000000001</v>
      </c>
    </row>
    <row r="232" spans="1:11" x14ac:dyDescent="0.25">
      <c r="A232" t="s">
        <v>134</v>
      </c>
      <c r="B232">
        <v>2023</v>
      </c>
      <c r="C232">
        <v>149</v>
      </c>
      <c r="D232" s="4">
        <v>0.83199999999999996</v>
      </c>
      <c r="E232">
        <v>177</v>
      </c>
      <c r="F232" s="4">
        <v>0.98899999999999999</v>
      </c>
      <c r="G232">
        <v>166</v>
      </c>
      <c r="H232" s="4">
        <v>0.92700000000000005</v>
      </c>
      <c r="I232">
        <v>177</v>
      </c>
      <c r="J232" s="4">
        <v>0.98899999999999999</v>
      </c>
      <c r="K232">
        <v>179</v>
      </c>
    </row>
    <row r="233" spans="1:11" x14ac:dyDescent="0.25">
      <c r="B233">
        <v>11</v>
      </c>
      <c r="C233">
        <v>-123</v>
      </c>
      <c r="D233" s="4">
        <v>-0.68700000000000006</v>
      </c>
      <c r="E233">
        <v>-143</v>
      </c>
      <c r="F233" s="4">
        <v>-0.79900000000000004</v>
      </c>
      <c r="G233">
        <v>-40</v>
      </c>
      <c r="H233" s="4">
        <v>-0.223</v>
      </c>
      <c r="I233">
        <v>-48</v>
      </c>
      <c r="J233" s="4">
        <v>-0.26800000000000002</v>
      </c>
    </row>
    <row r="234" spans="1:11" x14ac:dyDescent="0.25">
      <c r="B234" t="s">
        <v>88</v>
      </c>
      <c r="C234">
        <v>449</v>
      </c>
      <c r="D234" s="4">
        <v>0.70799999999999996</v>
      </c>
      <c r="E234">
        <v>559</v>
      </c>
      <c r="F234" s="4">
        <v>0.88200000000000001</v>
      </c>
      <c r="G234">
        <v>503</v>
      </c>
      <c r="H234" s="4">
        <v>0.79300000000000004</v>
      </c>
      <c r="I234">
        <v>616</v>
      </c>
      <c r="J234" s="4">
        <v>0.97199999999999998</v>
      </c>
      <c r="K234" s="1">
        <v>634</v>
      </c>
    </row>
    <row r="235" spans="1:11" x14ac:dyDescent="0.25">
      <c r="B235" t="s">
        <v>16</v>
      </c>
      <c r="C235">
        <v>-331</v>
      </c>
      <c r="D235" s="4">
        <v>-0.52200000000000002</v>
      </c>
      <c r="E235">
        <v>-375</v>
      </c>
      <c r="F235" s="4">
        <v>-0.59099999999999997</v>
      </c>
      <c r="G235">
        <v>-110</v>
      </c>
      <c r="H235" s="4">
        <v>-0.17399999999999999</v>
      </c>
      <c r="I235">
        <v>-163</v>
      </c>
      <c r="J235" s="4">
        <v>-0.25700000000000001</v>
      </c>
    </row>
    <row r="236" spans="1:11" x14ac:dyDescent="0.25">
      <c r="A236" t="s">
        <v>135</v>
      </c>
      <c r="B236">
        <v>2023</v>
      </c>
      <c r="C236">
        <v>65</v>
      </c>
      <c r="D236" s="5">
        <v>0.76500000000000001</v>
      </c>
      <c r="E236">
        <v>78</v>
      </c>
      <c r="F236" s="5">
        <v>0.91800000000000004</v>
      </c>
      <c r="G236">
        <v>85</v>
      </c>
      <c r="H236" s="5">
        <v>1</v>
      </c>
      <c r="I236">
        <v>85</v>
      </c>
      <c r="J236" s="5">
        <v>1</v>
      </c>
      <c r="K236">
        <v>85</v>
      </c>
    </row>
    <row r="237" spans="1:11" x14ac:dyDescent="0.25">
      <c r="B237">
        <v>11</v>
      </c>
      <c r="C237">
        <v>-32</v>
      </c>
      <c r="D237" s="5">
        <v>-0.376</v>
      </c>
      <c r="E237">
        <v>-36</v>
      </c>
      <c r="F237" s="5">
        <v>-0.42399999999999999</v>
      </c>
      <c r="G237">
        <v>-83</v>
      </c>
      <c r="H237" s="5">
        <v>-0.97599999999999998</v>
      </c>
      <c r="I237">
        <v>-83</v>
      </c>
      <c r="J237" s="5">
        <v>-0.97599999999999998</v>
      </c>
    </row>
    <row r="238" spans="1:11" x14ac:dyDescent="0.25">
      <c r="B238" t="s">
        <v>88</v>
      </c>
      <c r="C238">
        <v>165</v>
      </c>
      <c r="D238" s="4">
        <v>0.747</v>
      </c>
      <c r="E238">
        <v>192</v>
      </c>
      <c r="F238" s="5">
        <v>0.86899999999999999</v>
      </c>
      <c r="G238">
        <v>209</v>
      </c>
      <c r="H238" s="4">
        <v>0.94599999999999995</v>
      </c>
      <c r="I238">
        <v>221</v>
      </c>
      <c r="J238" s="5">
        <v>1</v>
      </c>
      <c r="K238">
        <v>221</v>
      </c>
    </row>
    <row r="239" spans="1:11" x14ac:dyDescent="0.25">
      <c r="B239" t="s">
        <v>16</v>
      </c>
      <c r="C239">
        <v>-97</v>
      </c>
      <c r="D239" s="4">
        <v>-0.439</v>
      </c>
      <c r="E239">
        <v>-107</v>
      </c>
      <c r="F239" s="4">
        <v>-0.48399999999999999</v>
      </c>
      <c r="G239">
        <v>-199</v>
      </c>
      <c r="H239" s="4">
        <v>-0.9</v>
      </c>
      <c r="I239">
        <v>-199</v>
      </c>
      <c r="J239" s="4">
        <v>-0.9</v>
      </c>
    </row>
    <row r="240" spans="1:11" x14ac:dyDescent="0.25">
      <c r="A240" t="s">
        <v>136</v>
      </c>
      <c r="B240">
        <v>2023</v>
      </c>
      <c r="C240">
        <v>76</v>
      </c>
      <c r="D240" s="5">
        <v>0.72399999999999998</v>
      </c>
      <c r="E240">
        <v>97</v>
      </c>
      <c r="F240" s="4">
        <v>0.92400000000000004</v>
      </c>
      <c r="G240">
        <v>101</v>
      </c>
      <c r="H240" s="4">
        <v>0.96199999999999997</v>
      </c>
      <c r="I240">
        <v>105</v>
      </c>
      <c r="J240" s="5">
        <v>1</v>
      </c>
      <c r="K240">
        <v>105</v>
      </c>
    </row>
    <row r="241" spans="1:11" x14ac:dyDescent="0.25">
      <c r="B241">
        <v>11</v>
      </c>
      <c r="C241">
        <v>-10</v>
      </c>
      <c r="D241" s="4">
        <v>-9.5000000000000001E-2</v>
      </c>
      <c r="E241">
        <v>-18</v>
      </c>
      <c r="F241" s="4">
        <v>-0.17100000000000001</v>
      </c>
      <c r="G241">
        <v>-92</v>
      </c>
      <c r="H241" s="4">
        <v>-0.876</v>
      </c>
      <c r="I241">
        <v>-95</v>
      </c>
      <c r="J241" s="4">
        <v>-0.90500000000000003</v>
      </c>
    </row>
    <row r="242" spans="1:11" x14ac:dyDescent="0.25">
      <c r="B242" t="s">
        <v>88</v>
      </c>
      <c r="C242">
        <v>124</v>
      </c>
      <c r="D242" s="4">
        <v>0.60199999999999998</v>
      </c>
      <c r="E242">
        <v>167</v>
      </c>
      <c r="F242" s="4">
        <v>0.81100000000000005</v>
      </c>
      <c r="G242">
        <v>196</v>
      </c>
      <c r="H242" s="4">
        <v>0.95099999999999996</v>
      </c>
      <c r="I242">
        <v>205</v>
      </c>
      <c r="J242" s="5">
        <v>0.995</v>
      </c>
      <c r="K242">
        <v>206</v>
      </c>
    </row>
    <row r="243" spans="1:11" x14ac:dyDescent="0.25">
      <c r="B243" t="s">
        <v>16</v>
      </c>
      <c r="C243">
        <v>-41</v>
      </c>
      <c r="D243" s="4">
        <v>-0.19900000000000001</v>
      </c>
      <c r="E243">
        <v>-41</v>
      </c>
      <c r="F243" s="4">
        <v>-0.19900000000000001</v>
      </c>
      <c r="G243">
        <v>-112</v>
      </c>
      <c r="H243" s="5">
        <v>-0.54400000000000004</v>
      </c>
      <c r="I243">
        <v>-118</v>
      </c>
      <c r="J243" s="5">
        <v>-0.57299999999999995</v>
      </c>
    </row>
    <row r="244" spans="1:11" x14ac:dyDescent="0.25">
      <c r="A244" t="s">
        <v>137</v>
      </c>
      <c r="B244">
        <v>2023</v>
      </c>
      <c r="C244">
        <v>406</v>
      </c>
      <c r="D244" s="4">
        <v>0.48599999999999999</v>
      </c>
      <c r="E244">
        <v>525</v>
      </c>
      <c r="F244" s="4">
        <v>0.628</v>
      </c>
      <c r="G244" s="1">
        <v>829</v>
      </c>
      <c r="H244" s="4">
        <v>0.99199999999999999</v>
      </c>
      <c r="I244" s="1">
        <v>836</v>
      </c>
      <c r="J244" s="4">
        <v>1</v>
      </c>
      <c r="K244" s="1">
        <v>836</v>
      </c>
    </row>
    <row r="245" spans="1:11" x14ac:dyDescent="0.25">
      <c r="B245">
        <v>11</v>
      </c>
      <c r="C245">
        <v>-57</v>
      </c>
      <c r="D245" s="4">
        <v>-6.8000000000000005E-2</v>
      </c>
      <c r="E245">
        <v>-57</v>
      </c>
      <c r="F245" s="4">
        <v>-6.8000000000000005E-2</v>
      </c>
      <c r="G245" s="1">
        <v>-829</v>
      </c>
      <c r="H245" s="5">
        <v>-0.99199999999999999</v>
      </c>
      <c r="I245" s="1">
        <v>-834</v>
      </c>
      <c r="J245" s="4">
        <v>-0.998</v>
      </c>
    </row>
    <row r="246" spans="1:11" x14ac:dyDescent="0.25">
      <c r="B246" t="s">
        <v>88</v>
      </c>
      <c r="C246">
        <v>532</v>
      </c>
      <c r="D246" s="4">
        <v>0.38400000000000001</v>
      </c>
      <c r="E246">
        <v>777</v>
      </c>
      <c r="F246" s="4">
        <v>0.56000000000000005</v>
      </c>
      <c r="G246" s="1">
        <v>1123</v>
      </c>
      <c r="H246" s="4">
        <v>0.81</v>
      </c>
      <c r="I246" s="1">
        <v>1374</v>
      </c>
      <c r="J246" s="4">
        <v>0.99099999999999999</v>
      </c>
      <c r="K246" s="1">
        <v>1387</v>
      </c>
    </row>
    <row r="247" spans="1:11" x14ac:dyDescent="0.25">
      <c r="B247" t="s">
        <v>16</v>
      </c>
      <c r="C247">
        <v>-57</v>
      </c>
      <c r="D247" s="4">
        <v>-4.1000000000000002E-2</v>
      </c>
      <c r="E247">
        <v>-102</v>
      </c>
      <c r="F247" s="4">
        <v>-7.3999999999999996E-2</v>
      </c>
      <c r="G247" s="1">
        <v>-999</v>
      </c>
      <c r="H247" s="4">
        <v>-0.72</v>
      </c>
      <c r="I247" s="1">
        <v>-1250</v>
      </c>
      <c r="J247" s="4">
        <v>-0.90100000000000002</v>
      </c>
    </row>
    <row r="248" spans="1:11" x14ac:dyDescent="0.25">
      <c r="A248" t="s">
        <v>138</v>
      </c>
      <c r="B248">
        <v>2023</v>
      </c>
      <c r="C248" s="1">
        <v>232</v>
      </c>
      <c r="D248" s="4">
        <v>0.51600000000000001</v>
      </c>
      <c r="E248" s="1">
        <v>279</v>
      </c>
      <c r="F248" s="4">
        <v>0.62</v>
      </c>
      <c r="G248" s="1">
        <v>251</v>
      </c>
      <c r="H248" s="4">
        <v>0.55800000000000005</v>
      </c>
      <c r="I248" s="1">
        <v>380</v>
      </c>
      <c r="J248" s="4">
        <v>0.84399999999999997</v>
      </c>
      <c r="K248" s="1">
        <v>450</v>
      </c>
    </row>
    <row r="249" spans="1:11" x14ac:dyDescent="0.25">
      <c r="B249">
        <v>11</v>
      </c>
      <c r="C249" s="1">
        <v>0</v>
      </c>
      <c r="D249" s="4">
        <v>0</v>
      </c>
      <c r="E249" s="1">
        <v>0</v>
      </c>
      <c r="F249" s="4">
        <v>0</v>
      </c>
      <c r="G249" s="1">
        <v>-251</v>
      </c>
      <c r="H249" s="4">
        <v>-0.55800000000000005</v>
      </c>
      <c r="I249" s="1">
        <v>-380</v>
      </c>
      <c r="J249" s="5">
        <v>-0.84399999999999997</v>
      </c>
    </row>
    <row r="250" spans="1:11" x14ac:dyDescent="0.25">
      <c r="B250" t="s">
        <v>88</v>
      </c>
      <c r="C250" s="1">
        <v>582</v>
      </c>
      <c r="D250" s="4">
        <v>0.51500000000000001</v>
      </c>
      <c r="E250" s="1">
        <v>690</v>
      </c>
      <c r="F250" s="4">
        <v>0.61</v>
      </c>
      <c r="G250" s="1">
        <v>768</v>
      </c>
      <c r="H250" s="4">
        <v>0.67900000000000005</v>
      </c>
      <c r="I250" s="1">
        <v>969</v>
      </c>
      <c r="J250" s="4">
        <v>0.85699999999999998</v>
      </c>
      <c r="K250" s="1">
        <v>1131</v>
      </c>
    </row>
    <row r="251" spans="1:11" x14ac:dyDescent="0.25">
      <c r="B251" t="s">
        <v>16</v>
      </c>
      <c r="C251" s="1">
        <v>-160</v>
      </c>
      <c r="D251" s="4">
        <v>-0.14099999999999999</v>
      </c>
      <c r="E251" s="1">
        <v>-160</v>
      </c>
      <c r="F251" s="4">
        <v>-0.14099999999999999</v>
      </c>
      <c r="G251" s="1">
        <v>-768</v>
      </c>
      <c r="H251" s="4">
        <v>-0.67900000000000005</v>
      </c>
      <c r="I251" s="1">
        <v>-969</v>
      </c>
      <c r="J251" s="4">
        <v>-0.85699999999999998</v>
      </c>
    </row>
    <row r="252" spans="1:11" x14ac:dyDescent="0.25">
      <c r="A252" t="s">
        <v>139</v>
      </c>
      <c r="B252">
        <v>2023</v>
      </c>
      <c r="C252">
        <v>92</v>
      </c>
      <c r="D252" s="5">
        <v>0.98899999999999999</v>
      </c>
      <c r="E252">
        <v>93</v>
      </c>
      <c r="F252" s="4">
        <v>1</v>
      </c>
      <c r="G252">
        <v>91</v>
      </c>
      <c r="H252" s="4">
        <v>0.97799999999999998</v>
      </c>
      <c r="I252" s="1">
        <v>93</v>
      </c>
      <c r="J252" s="4">
        <v>1</v>
      </c>
      <c r="K252" s="1">
        <v>93</v>
      </c>
    </row>
    <row r="253" spans="1:11" x14ac:dyDescent="0.25">
      <c r="B253">
        <v>11</v>
      </c>
      <c r="C253">
        <v>-54</v>
      </c>
      <c r="D253" s="5">
        <v>-0.58099999999999996</v>
      </c>
      <c r="E253">
        <v>-54</v>
      </c>
      <c r="F253" s="4">
        <v>-0.58099999999999996</v>
      </c>
      <c r="G253">
        <v>-40</v>
      </c>
      <c r="H253" s="4">
        <v>-0.43</v>
      </c>
      <c r="I253" s="1">
        <v>-41</v>
      </c>
      <c r="J253" s="4">
        <v>-0.441</v>
      </c>
    </row>
    <row r="254" spans="1:11" x14ac:dyDescent="0.25">
      <c r="B254" t="s">
        <v>88</v>
      </c>
      <c r="C254">
        <v>141</v>
      </c>
      <c r="D254" s="4">
        <v>0.94</v>
      </c>
      <c r="E254">
        <v>149</v>
      </c>
      <c r="F254" s="4">
        <v>0.99299999999999999</v>
      </c>
      <c r="G254" s="1">
        <v>145</v>
      </c>
      <c r="H254" s="5">
        <v>0.96699999999999997</v>
      </c>
      <c r="I254" s="1">
        <v>150</v>
      </c>
      <c r="J254" s="5">
        <v>1</v>
      </c>
      <c r="K254" s="1">
        <v>150</v>
      </c>
    </row>
    <row r="255" spans="1:11" x14ac:dyDescent="0.25">
      <c r="B255" t="s">
        <v>16</v>
      </c>
      <c r="C255">
        <v>-55</v>
      </c>
      <c r="D255" s="4">
        <v>-0.36699999999999999</v>
      </c>
      <c r="E255">
        <v>-55</v>
      </c>
      <c r="F255" s="4">
        <v>-0.36699999999999999</v>
      </c>
      <c r="G255" s="1">
        <v>-90</v>
      </c>
      <c r="H255" s="5">
        <v>-0.6</v>
      </c>
      <c r="I255" s="1">
        <v>-94</v>
      </c>
      <c r="J255" s="5">
        <v>-0.627</v>
      </c>
    </row>
    <row r="256" spans="1:11" x14ac:dyDescent="0.25">
      <c r="A256" t="s">
        <v>140</v>
      </c>
      <c r="B256">
        <v>2023</v>
      </c>
      <c r="C256" s="1">
        <v>149</v>
      </c>
      <c r="D256" s="4">
        <v>0.39100000000000001</v>
      </c>
      <c r="E256" s="1">
        <v>200</v>
      </c>
      <c r="F256" s="4">
        <v>0.52500000000000002</v>
      </c>
      <c r="G256" s="1">
        <v>278</v>
      </c>
      <c r="H256" s="4">
        <v>0.73</v>
      </c>
      <c r="I256" s="1">
        <v>329</v>
      </c>
      <c r="J256" s="4">
        <v>0.86399999999999999</v>
      </c>
      <c r="K256" s="1">
        <v>381</v>
      </c>
    </row>
    <row r="257" spans="1:11" x14ac:dyDescent="0.25">
      <c r="B257">
        <v>11</v>
      </c>
      <c r="C257" s="1">
        <v>-20</v>
      </c>
      <c r="D257" s="4">
        <v>-5.1999999999999998E-2</v>
      </c>
      <c r="E257" s="1">
        <v>-29</v>
      </c>
      <c r="F257" s="4">
        <v>-7.5999999999999998E-2</v>
      </c>
      <c r="G257" s="1">
        <v>-278</v>
      </c>
      <c r="H257" s="4">
        <v>-0.73</v>
      </c>
      <c r="I257" s="1">
        <v>-319</v>
      </c>
      <c r="J257" s="4">
        <v>-0.83699999999999997</v>
      </c>
    </row>
    <row r="258" spans="1:11" x14ac:dyDescent="0.25">
      <c r="B258" t="s">
        <v>88</v>
      </c>
      <c r="C258" s="1">
        <v>410</v>
      </c>
      <c r="D258" s="4">
        <v>0.41099999999999998</v>
      </c>
      <c r="E258" s="1">
        <v>503</v>
      </c>
      <c r="F258" s="4">
        <v>0.504</v>
      </c>
      <c r="G258" s="1">
        <v>648</v>
      </c>
      <c r="H258" s="4">
        <v>0.64900000000000002</v>
      </c>
      <c r="I258" s="1">
        <v>829</v>
      </c>
      <c r="J258" s="5">
        <v>0.83099999999999996</v>
      </c>
      <c r="K258" s="1">
        <v>998</v>
      </c>
    </row>
    <row r="259" spans="1:11" x14ac:dyDescent="0.25">
      <c r="B259" t="s">
        <v>16</v>
      </c>
      <c r="C259" s="1">
        <v>-203</v>
      </c>
      <c r="D259" s="4">
        <v>-0.20300000000000001</v>
      </c>
      <c r="E259" s="1">
        <v>-223</v>
      </c>
      <c r="F259" s="4">
        <v>-0.223</v>
      </c>
      <c r="G259" s="1">
        <v>-648</v>
      </c>
      <c r="H259" s="4">
        <v>-0.64900000000000002</v>
      </c>
      <c r="I259" s="1">
        <v>-829</v>
      </c>
      <c r="J259" s="5">
        <v>-0.83099999999999996</v>
      </c>
    </row>
    <row r="260" spans="1:11" x14ac:dyDescent="0.25">
      <c r="A260" t="s">
        <v>141</v>
      </c>
      <c r="B260">
        <v>2023</v>
      </c>
      <c r="C260">
        <v>22</v>
      </c>
      <c r="D260" s="4">
        <v>1</v>
      </c>
      <c r="E260">
        <v>22</v>
      </c>
      <c r="F260" s="4">
        <v>1</v>
      </c>
      <c r="G260">
        <v>22</v>
      </c>
      <c r="H260" s="4">
        <v>1</v>
      </c>
      <c r="I260">
        <v>22</v>
      </c>
      <c r="J260" s="4">
        <v>1</v>
      </c>
      <c r="K260">
        <v>22</v>
      </c>
    </row>
    <row r="261" spans="1:11" x14ac:dyDescent="0.25">
      <c r="B261">
        <v>11</v>
      </c>
      <c r="C261">
        <v>-19</v>
      </c>
      <c r="D261" s="4">
        <v>-0.86399999999999999</v>
      </c>
      <c r="E261">
        <v>-19</v>
      </c>
      <c r="F261" s="4">
        <v>-0.86399999999999999</v>
      </c>
      <c r="G261">
        <v>-22</v>
      </c>
      <c r="H261" s="4">
        <v>-1</v>
      </c>
      <c r="I261">
        <v>-22</v>
      </c>
      <c r="J261" s="5">
        <v>-1</v>
      </c>
    </row>
    <row r="262" spans="1:11" x14ac:dyDescent="0.25">
      <c r="B262" t="s">
        <v>88</v>
      </c>
      <c r="C262">
        <v>70</v>
      </c>
      <c r="D262" s="4">
        <v>0.92100000000000004</v>
      </c>
      <c r="E262">
        <v>76</v>
      </c>
      <c r="F262" s="4">
        <v>1</v>
      </c>
      <c r="G262">
        <v>68</v>
      </c>
      <c r="H262" s="4">
        <v>0.89500000000000002</v>
      </c>
      <c r="I262">
        <v>75</v>
      </c>
      <c r="J262" s="4">
        <v>0.98699999999999999</v>
      </c>
      <c r="K262">
        <v>76</v>
      </c>
    </row>
    <row r="263" spans="1:11" x14ac:dyDescent="0.25">
      <c r="B263" t="s">
        <v>16</v>
      </c>
      <c r="C263">
        <v>-55</v>
      </c>
      <c r="D263" s="4">
        <v>-0.72399999999999998</v>
      </c>
      <c r="E263">
        <v>-57</v>
      </c>
      <c r="F263" s="4">
        <v>-0.75</v>
      </c>
      <c r="G263">
        <v>-68</v>
      </c>
      <c r="H263" s="4">
        <v>-0.89500000000000002</v>
      </c>
      <c r="I263">
        <v>-71</v>
      </c>
      <c r="J263" s="4">
        <v>-0.93400000000000005</v>
      </c>
    </row>
    <row r="264" spans="1:11" x14ac:dyDescent="0.25">
      <c r="A264" t="s">
        <v>142</v>
      </c>
      <c r="B264">
        <v>2023</v>
      </c>
      <c r="C264" s="1">
        <v>21</v>
      </c>
      <c r="D264" s="4">
        <v>0.80800000000000005</v>
      </c>
      <c r="E264" s="1">
        <v>26</v>
      </c>
      <c r="F264" s="4">
        <v>1</v>
      </c>
      <c r="G264" s="1">
        <v>26</v>
      </c>
      <c r="H264" s="4">
        <v>1</v>
      </c>
      <c r="I264" s="1">
        <v>26</v>
      </c>
      <c r="J264" s="4">
        <v>1</v>
      </c>
      <c r="K264" s="1">
        <v>26</v>
      </c>
    </row>
    <row r="265" spans="1:11" x14ac:dyDescent="0.25">
      <c r="B265">
        <v>11</v>
      </c>
      <c r="C265" s="1">
        <v>-11</v>
      </c>
      <c r="D265" s="4">
        <v>-0.42299999999999999</v>
      </c>
      <c r="E265" s="1">
        <v>-13</v>
      </c>
      <c r="F265" s="4">
        <v>-0.5</v>
      </c>
      <c r="G265" s="1">
        <v>-26</v>
      </c>
      <c r="H265" s="4">
        <v>-1</v>
      </c>
      <c r="I265" s="1">
        <v>-26</v>
      </c>
      <c r="J265" s="4">
        <v>-1</v>
      </c>
    </row>
    <row r="266" spans="1:11" x14ac:dyDescent="0.25">
      <c r="B266" t="s">
        <v>88</v>
      </c>
      <c r="C266" s="1">
        <v>31</v>
      </c>
      <c r="D266" s="4">
        <v>0.72099999999999997</v>
      </c>
      <c r="E266" s="1">
        <v>37</v>
      </c>
      <c r="F266" s="4">
        <v>0.86</v>
      </c>
      <c r="G266" s="1">
        <v>42</v>
      </c>
      <c r="H266" s="4">
        <v>0.97699999999999998</v>
      </c>
      <c r="I266" s="1">
        <v>43</v>
      </c>
      <c r="J266" s="4">
        <v>1</v>
      </c>
      <c r="K266" s="1">
        <v>43</v>
      </c>
    </row>
    <row r="267" spans="1:11" x14ac:dyDescent="0.25">
      <c r="B267" t="s">
        <v>16</v>
      </c>
      <c r="C267" s="1">
        <v>-19</v>
      </c>
      <c r="D267" s="4">
        <v>-0.442</v>
      </c>
      <c r="E267" s="1">
        <v>-20</v>
      </c>
      <c r="F267" s="4">
        <v>-0.46500000000000002</v>
      </c>
      <c r="G267" s="1">
        <v>-39</v>
      </c>
      <c r="H267" s="4">
        <v>-0.90700000000000003</v>
      </c>
      <c r="I267" s="1">
        <v>-39</v>
      </c>
      <c r="J267" s="4">
        <v>-0.90700000000000003</v>
      </c>
    </row>
    <row r="268" spans="1:11" x14ac:dyDescent="0.25">
      <c r="A268" t="s">
        <v>143</v>
      </c>
      <c r="B268">
        <v>2023</v>
      </c>
      <c r="C268">
        <v>11</v>
      </c>
      <c r="D268" s="4">
        <v>0.68799999999999994</v>
      </c>
      <c r="E268">
        <v>16</v>
      </c>
      <c r="F268" s="4">
        <v>1</v>
      </c>
      <c r="G268">
        <v>16</v>
      </c>
      <c r="H268" s="4">
        <v>1</v>
      </c>
      <c r="I268">
        <v>16</v>
      </c>
      <c r="J268" s="5">
        <v>1</v>
      </c>
      <c r="K268">
        <v>16</v>
      </c>
    </row>
    <row r="269" spans="1:11" x14ac:dyDescent="0.25">
      <c r="B269">
        <v>11</v>
      </c>
      <c r="C269">
        <v>0</v>
      </c>
      <c r="D269" s="4">
        <v>0</v>
      </c>
      <c r="E269">
        <v>-1</v>
      </c>
      <c r="F269" s="4">
        <v>-6.2E-2</v>
      </c>
      <c r="G269">
        <v>-16</v>
      </c>
      <c r="H269" s="4">
        <v>-1</v>
      </c>
      <c r="I269">
        <v>-16</v>
      </c>
      <c r="J269" s="4">
        <v>-1</v>
      </c>
    </row>
    <row r="270" spans="1:11" x14ac:dyDescent="0.25">
      <c r="B270" t="s">
        <v>88</v>
      </c>
      <c r="C270">
        <v>24</v>
      </c>
      <c r="D270" s="4">
        <v>0.64900000000000002</v>
      </c>
      <c r="E270">
        <v>31</v>
      </c>
      <c r="F270" s="4">
        <v>0.83799999999999997</v>
      </c>
      <c r="G270">
        <v>37</v>
      </c>
      <c r="H270" s="4">
        <v>1</v>
      </c>
      <c r="I270">
        <v>37</v>
      </c>
      <c r="J270" s="4">
        <v>1</v>
      </c>
      <c r="K270">
        <v>37</v>
      </c>
    </row>
    <row r="271" spans="1:11" x14ac:dyDescent="0.25">
      <c r="B271" t="s">
        <v>16</v>
      </c>
      <c r="C271">
        <v>-12</v>
      </c>
      <c r="D271" s="4">
        <v>-0.32400000000000001</v>
      </c>
      <c r="E271">
        <v>-12</v>
      </c>
      <c r="F271" s="4">
        <v>-0.32400000000000001</v>
      </c>
      <c r="G271">
        <v>-35</v>
      </c>
      <c r="H271" s="4">
        <v>-0.94599999999999995</v>
      </c>
      <c r="I271">
        <v>-35</v>
      </c>
      <c r="J271" s="4">
        <v>-0.94599999999999995</v>
      </c>
    </row>
    <row r="272" spans="1:11" x14ac:dyDescent="0.25">
      <c r="A272" t="s">
        <v>144</v>
      </c>
      <c r="B272">
        <v>2023</v>
      </c>
      <c r="C272">
        <v>43</v>
      </c>
      <c r="D272" s="4">
        <v>0.54400000000000004</v>
      </c>
      <c r="E272">
        <v>59</v>
      </c>
      <c r="F272" s="4">
        <v>0.747</v>
      </c>
      <c r="G272">
        <v>78</v>
      </c>
      <c r="H272" s="4">
        <v>0.98699999999999999</v>
      </c>
      <c r="I272">
        <v>79</v>
      </c>
      <c r="J272" s="5">
        <v>1</v>
      </c>
      <c r="K272">
        <v>79</v>
      </c>
    </row>
    <row r="273" spans="1:11" x14ac:dyDescent="0.25">
      <c r="B273">
        <v>11</v>
      </c>
      <c r="C273">
        <v>-28</v>
      </c>
      <c r="D273" s="4">
        <v>-0.35399999999999998</v>
      </c>
      <c r="E273">
        <v>-32</v>
      </c>
      <c r="F273" s="4">
        <v>-0.40500000000000003</v>
      </c>
      <c r="G273">
        <v>-70</v>
      </c>
      <c r="H273" s="4">
        <v>-0.88600000000000001</v>
      </c>
      <c r="I273">
        <v>-70</v>
      </c>
      <c r="J273" s="4">
        <v>-0.88600000000000001</v>
      </c>
    </row>
    <row r="274" spans="1:11" x14ac:dyDescent="0.25">
      <c r="B274" t="s">
        <v>88</v>
      </c>
      <c r="C274">
        <v>60</v>
      </c>
      <c r="D274" s="4">
        <v>0.46200000000000002</v>
      </c>
      <c r="E274">
        <v>82</v>
      </c>
      <c r="F274" s="4">
        <v>0.63100000000000001</v>
      </c>
      <c r="G274">
        <v>126</v>
      </c>
      <c r="H274" s="4">
        <v>0.96899999999999997</v>
      </c>
      <c r="I274">
        <v>130</v>
      </c>
      <c r="J274" s="4">
        <v>1</v>
      </c>
      <c r="K274">
        <v>130</v>
      </c>
    </row>
    <row r="275" spans="1:11" x14ac:dyDescent="0.25">
      <c r="B275" t="s">
        <v>16</v>
      </c>
      <c r="C275">
        <v>-45</v>
      </c>
      <c r="D275" s="4">
        <v>-0.34599999999999997</v>
      </c>
      <c r="E275">
        <v>-49</v>
      </c>
      <c r="F275" s="4">
        <v>-0.377</v>
      </c>
      <c r="G275">
        <v>-117</v>
      </c>
      <c r="H275" s="4">
        <v>-0.9</v>
      </c>
      <c r="I275">
        <v>-117</v>
      </c>
      <c r="J275" s="4">
        <v>-0.9</v>
      </c>
    </row>
    <row r="276" spans="1:11" x14ac:dyDescent="0.25">
      <c r="A276" t="s">
        <v>145</v>
      </c>
      <c r="B276">
        <v>2023</v>
      </c>
      <c r="C276">
        <v>48</v>
      </c>
      <c r="D276" s="4">
        <v>0.45300000000000001</v>
      </c>
      <c r="E276">
        <v>67</v>
      </c>
      <c r="F276" s="4">
        <v>0.63200000000000001</v>
      </c>
      <c r="G276">
        <v>83</v>
      </c>
      <c r="H276" s="4">
        <v>0.78300000000000003</v>
      </c>
      <c r="I276">
        <v>100</v>
      </c>
      <c r="J276" s="5">
        <v>0.94299999999999995</v>
      </c>
      <c r="K276">
        <v>106</v>
      </c>
    </row>
    <row r="277" spans="1:11" x14ac:dyDescent="0.25">
      <c r="B277">
        <v>11</v>
      </c>
      <c r="C277">
        <v>-32</v>
      </c>
      <c r="D277" s="4">
        <v>-0.30199999999999999</v>
      </c>
      <c r="E277">
        <v>-35</v>
      </c>
      <c r="F277" s="4">
        <v>-0.33</v>
      </c>
      <c r="G277">
        <v>-83</v>
      </c>
      <c r="H277" s="4">
        <v>-0.78300000000000003</v>
      </c>
      <c r="I277">
        <v>-93</v>
      </c>
      <c r="J277" s="4">
        <v>-0.877</v>
      </c>
    </row>
    <row r="278" spans="1:11" x14ac:dyDescent="0.25">
      <c r="B278" t="s">
        <v>88</v>
      </c>
      <c r="C278">
        <v>386</v>
      </c>
      <c r="D278" s="5">
        <v>0.59799999999999998</v>
      </c>
      <c r="E278">
        <v>443</v>
      </c>
      <c r="F278" s="4">
        <v>0.68600000000000005</v>
      </c>
      <c r="G278">
        <v>576</v>
      </c>
      <c r="H278" s="4">
        <v>0.89200000000000002</v>
      </c>
      <c r="I278">
        <v>610</v>
      </c>
      <c r="J278" s="4">
        <v>0.94399999999999995</v>
      </c>
      <c r="K278">
        <v>646</v>
      </c>
    </row>
    <row r="279" spans="1:11" x14ac:dyDescent="0.25">
      <c r="B279" t="s">
        <v>16</v>
      </c>
      <c r="C279">
        <v>-143</v>
      </c>
      <c r="D279" s="4">
        <v>-0.221</v>
      </c>
      <c r="E279">
        <v>-153</v>
      </c>
      <c r="F279" s="4">
        <v>-0.23699999999999999</v>
      </c>
      <c r="G279">
        <v>-556</v>
      </c>
      <c r="H279" s="4">
        <v>-0.86099999999999999</v>
      </c>
      <c r="I279">
        <v>-585</v>
      </c>
      <c r="J279" s="4">
        <v>-0.90600000000000003</v>
      </c>
    </row>
    <row r="280" spans="1:11" x14ac:dyDescent="0.25">
      <c r="A280" t="s">
        <v>146</v>
      </c>
      <c r="B280">
        <v>2023</v>
      </c>
      <c r="C280">
        <v>194</v>
      </c>
      <c r="D280" s="4">
        <v>0.59099999999999997</v>
      </c>
      <c r="E280">
        <v>228</v>
      </c>
      <c r="F280" s="4">
        <v>0.69499999999999995</v>
      </c>
      <c r="G280" s="1">
        <v>268</v>
      </c>
      <c r="H280" s="4">
        <v>0.81699999999999995</v>
      </c>
      <c r="I280" s="1">
        <v>311</v>
      </c>
      <c r="J280" s="5">
        <v>0.94799999999999995</v>
      </c>
      <c r="K280" s="1">
        <v>328</v>
      </c>
    </row>
    <row r="281" spans="1:11" x14ac:dyDescent="0.25">
      <c r="B281">
        <v>11</v>
      </c>
      <c r="C281">
        <v>-34</v>
      </c>
      <c r="D281" s="4">
        <v>-0.104</v>
      </c>
      <c r="E281">
        <v>-34</v>
      </c>
      <c r="F281" s="4">
        <v>-0.104</v>
      </c>
      <c r="G281" s="1">
        <v>-251</v>
      </c>
      <c r="H281" s="4">
        <v>-0.76500000000000001</v>
      </c>
      <c r="I281" s="1">
        <v>-279</v>
      </c>
      <c r="J281" s="4">
        <v>-0.85099999999999998</v>
      </c>
    </row>
    <row r="282" spans="1:11" x14ac:dyDescent="0.25">
      <c r="B282" t="s">
        <v>88</v>
      </c>
      <c r="C282">
        <v>494</v>
      </c>
      <c r="D282" s="4">
        <v>0.42899999999999999</v>
      </c>
      <c r="E282">
        <v>683</v>
      </c>
      <c r="F282" s="4">
        <v>0.59299999999999997</v>
      </c>
      <c r="G282" s="1">
        <v>971</v>
      </c>
      <c r="H282" s="4">
        <v>0.84399999999999997</v>
      </c>
      <c r="I282" s="1">
        <v>1108</v>
      </c>
      <c r="J282" s="4">
        <v>0.96299999999999997</v>
      </c>
      <c r="K282" s="1">
        <v>1151</v>
      </c>
    </row>
    <row r="283" spans="1:11" x14ac:dyDescent="0.25">
      <c r="B283" t="s">
        <v>16</v>
      </c>
      <c r="C283">
        <v>-243</v>
      </c>
      <c r="D283" s="4">
        <v>-0.21099999999999999</v>
      </c>
      <c r="E283">
        <v>-274</v>
      </c>
      <c r="F283" s="4">
        <v>-0.23799999999999999</v>
      </c>
      <c r="G283" s="1">
        <v>-971</v>
      </c>
      <c r="H283" s="4">
        <v>-0.84399999999999997</v>
      </c>
      <c r="I283" s="1">
        <v>-1091</v>
      </c>
      <c r="J283" s="4">
        <v>-0.94799999999999995</v>
      </c>
    </row>
    <row r="284" spans="1:11" x14ac:dyDescent="0.25">
      <c r="A284" t="s">
        <v>147</v>
      </c>
      <c r="B284">
        <v>2023</v>
      </c>
      <c r="C284">
        <v>101</v>
      </c>
      <c r="D284" s="4">
        <v>0.86299999999999999</v>
      </c>
      <c r="E284">
        <v>111</v>
      </c>
      <c r="F284" s="4">
        <v>0.94899999999999995</v>
      </c>
      <c r="G284">
        <v>100</v>
      </c>
      <c r="H284" s="4">
        <v>0.85499999999999998</v>
      </c>
      <c r="I284" s="1">
        <v>113</v>
      </c>
      <c r="J284" s="4">
        <v>0.96599999999999997</v>
      </c>
      <c r="K284" s="1">
        <v>117</v>
      </c>
    </row>
    <row r="285" spans="1:11" x14ac:dyDescent="0.25">
      <c r="B285">
        <v>11</v>
      </c>
      <c r="C285">
        <v>-46</v>
      </c>
      <c r="D285" s="4">
        <v>-0.39300000000000002</v>
      </c>
      <c r="E285">
        <v>-52</v>
      </c>
      <c r="F285" s="4">
        <v>-0.44400000000000001</v>
      </c>
      <c r="G285">
        <v>-100</v>
      </c>
      <c r="H285" s="4">
        <v>-0.85499999999999998</v>
      </c>
      <c r="I285" s="1">
        <v>-105</v>
      </c>
      <c r="J285" s="4">
        <v>-0.89700000000000002</v>
      </c>
    </row>
    <row r="286" spans="1:11" x14ac:dyDescent="0.25">
      <c r="B286" t="s">
        <v>88</v>
      </c>
      <c r="C286">
        <v>110</v>
      </c>
      <c r="D286" s="4">
        <v>0.65900000000000003</v>
      </c>
      <c r="E286">
        <v>131</v>
      </c>
      <c r="F286" s="4">
        <v>0.78400000000000003</v>
      </c>
      <c r="G286" s="1">
        <v>118</v>
      </c>
      <c r="H286" s="4">
        <v>0.70699999999999996</v>
      </c>
      <c r="I286" s="1">
        <v>152</v>
      </c>
      <c r="J286" s="4">
        <v>0.91</v>
      </c>
      <c r="K286" s="1">
        <v>167</v>
      </c>
    </row>
    <row r="287" spans="1:11" x14ac:dyDescent="0.25">
      <c r="B287" t="s">
        <v>16</v>
      </c>
      <c r="C287">
        <v>-47</v>
      </c>
      <c r="D287" s="4">
        <v>-0.28100000000000003</v>
      </c>
      <c r="E287">
        <v>-52</v>
      </c>
      <c r="F287" s="4">
        <v>-0.311</v>
      </c>
      <c r="G287" s="1">
        <v>-118</v>
      </c>
      <c r="H287" s="4">
        <v>-0.70699999999999996</v>
      </c>
      <c r="I287" s="1">
        <v>-139</v>
      </c>
      <c r="J287" s="4">
        <v>-0.83199999999999996</v>
      </c>
    </row>
    <row r="288" spans="1:11" x14ac:dyDescent="0.25">
      <c r="A288" t="s">
        <v>148</v>
      </c>
      <c r="B288">
        <v>2023</v>
      </c>
      <c r="C288">
        <v>58</v>
      </c>
      <c r="D288" s="5">
        <v>0.55200000000000005</v>
      </c>
      <c r="E288">
        <v>73</v>
      </c>
      <c r="F288" s="5">
        <v>0.69499999999999995</v>
      </c>
      <c r="G288">
        <v>90</v>
      </c>
      <c r="H288" s="5">
        <v>0.85699999999999998</v>
      </c>
      <c r="I288">
        <v>100</v>
      </c>
      <c r="J288" s="5">
        <v>0.95199999999999996</v>
      </c>
      <c r="K288">
        <v>105</v>
      </c>
    </row>
    <row r="289" spans="1:11" x14ac:dyDescent="0.25">
      <c r="B289">
        <v>11</v>
      </c>
      <c r="C289">
        <v>-20</v>
      </c>
      <c r="D289" s="4">
        <v>-0.19</v>
      </c>
      <c r="E289">
        <v>-23</v>
      </c>
      <c r="F289" s="4">
        <v>-0.219</v>
      </c>
      <c r="G289">
        <v>-33</v>
      </c>
      <c r="H289" s="4">
        <v>-0.314</v>
      </c>
      <c r="I289">
        <v>-35</v>
      </c>
      <c r="J289" s="4">
        <v>-0.33300000000000002</v>
      </c>
    </row>
    <row r="290" spans="1:11" x14ac:dyDescent="0.25">
      <c r="B290" t="s">
        <v>88</v>
      </c>
      <c r="C290">
        <v>209</v>
      </c>
      <c r="D290" s="4">
        <v>0.43</v>
      </c>
      <c r="E290">
        <v>292</v>
      </c>
      <c r="F290" s="5">
        <v>0.60099999999999998</v>
      </c>
      <c r="G290">
        <v>455</v>
      </c>
      <c r="H290" s="5">
        <v>0.93600000000000005</v>
      </c>
      <c r="I290">
        <v>470</v>
      </c>
      <c r="J290" s="5">
        <v>0.96699999999999997</v>
      </c>
      <c r="K290">
        <v>486</v>
      </c>
    </row>
    <row r="291" spans="1:11" x14ac:dyDescent="0.25">
      <c r="B291" t="s">
        <v>16</v>
      </c>
      <c r="C291">
        <v>-112</v>
      </c>
      <c r="D291" s="4">
        <v>-0.23</v>
      </c>
      <c r="E291">
        <v>-141</v>
      </c>
      <c r="F291" s="4">
        <v>-0.28999999999999998</v>
      </c>
      <c r="G291">
        <v>-394</v>
      </c>
      <c r="H291" s="4">
        <v>-0.81100000000000005</v>
      </c>
      <c r="I291">
        <v>-396</v>
      </c>
      <c r="J291" s="4">
        <v>-0.81499999999999995</v>
      </c>
    </row>
    <row r="292" spans="1:11" x14ac:dyDescent="0.25">
      <c r="A292" t="s">
        <v>149</v>
      </c>
      <c r="B292">
        <v>2023</v>
      </c>
      <c r="C292">
        <v>155</v>
      </c>
      <c r="D292" s="4">
        <v>0.54200000000000004</v>
      </c>
      <c r="E292">
        <v>202</v>
      </c>
      <c r="F292" s="4">
        <v>0.70599999999999996</v>
      </c>
      <c r="G292">
        <v>218</v>
      </c>
      <c r="H292" s="4">
        <v>0.76200000000000001</v>
      </c>
      <c r="I292">
        <v>269</v>
      </c>
      <c r="J292" s="4">
        <v>0.94099999999999995</v>
      </c>
      <c r="K292" s="1">
        <v>286</v>
      </c>
    </row>
    <row r="293" spans="1:11" x14ac:dyDescent="0.25">
      <c r="B293">
        <v>11</v>
      </c>
      <c r="C293">
        <v>-15</v>
      </c>
      <c r="D293" s="4">
        <v>-5.1999999999999998E-2</v>
      </c>
      <c r="E293">
        <v>-24</v>
      </c>
      <c r="F293" s="4">
        <v>-8.4000000000000005E-2</v>
      </c>
      <c r="G293">
        <v>-218</v>
      </c>
      <c r="H293" s="4">
        <v>-0.76200000000000001</v>
      </c>
      <c r="I293">
        <v>-264</v>
      </c>
      <c r="J293" s="4">
        <v>-0.92300000000000004</v>
      </c>
    </row>
    <row r="294" spans="1:11" x14ac:dyDescent="0.25">
      <c r="B294" t="s">
        <v>88</v>
      </c>
      <c r="C294">
        <v>550</v>
      </c>
      <c r="D294" s="4">
        <v>0.59699999999999998</v>
      </c>
      <c r="E294">
        <v>644</v>
      </c>
      <c r="F294" s="4">
        <v>0.69799999999999995</v>
      </c>
      <c r="G294">
        <v>807</v>
      </c>
      <c r="H294" s="4">
        <v>0.875</v>
      </c>
      <c r="I294" s="1">
        <v>896</v>
      </c>
      <c r="J294" s="4">
        <v>0.97199999999999998</v>
      </c>
      <c r="K294" s="1">
        <v>922</v>
      </c>
    </row>
    <row r="295" spans="1:11" x14ac:dyDescent="0.25">
      <c r="B295" t="s">
        <v>16</v>
      </c>
      <c r="C295">
        <v>-327</v>
      </c>
      <c r="D295" s="4">
        <v>-0.35499999999999998</v>
      </c>
      <c r="E295">
        <v>-348</v>
      </c>
      <c r="F295" s="4">
        <v>-0.377</v>
      </c>
      <c r="G295">
        <v>-807</v>
      </c>
      <c r="H295" s="4">
        <v>-0.875</v>
      </c>
      <c r="I295" s="1">
        <v>-886</v>
      </c>
      <c r="J295" s="4">
        <v>-0.96099999999999997</v>
      </c>
    </row>
    <row r="296" spans="1:11" x14ac:dyDescent="0.25">
      <c r="A296" t="s">
        <v>150</v>
      </c>
      <c r="B296">
        <v>2023</v>
      </c>
      <c r="C296">
        <v>275</v>
      </c>
      <c r="D296" s="5">
        <v>0.24399999999999999</v>
      </c>
      <c r="E296" s="1">
        <v>447</v>
      </c>
      <c r="F296" s="5">
        <v>0.39700000000000002</v>
      </c>
      <c r="G296" s="1">
        <v>751</v>
      </c>
      <c r="H296" s="4">
        <v>0.66600000000000004</v>
      </c>
      <c r="I296" s="1">
        <v>899</v>
      </c>
      <c r="J296" s="5">
        <v>0.79800000000000004</v>
      </c>
      <c r="K296" s="1">
        <v>1127</v>
      </c>
    </row>
    <row r="297" spans="1:11" x14ac:dyDescent="0.25">
      <c r="B297">
        <v>11</v>
      </c>
      <c r="C297">
        <v>0</v>
      </c>
      <c r="D297" s="4">
        <v>0</v>
      </c>
      <c r="E297">
        <v>0</v>
      </c>
      <c r="F297" s="4">
        <v>0</v>
      </c>
      <c r="G297" s="1">
        <v>-665</v>
      </c>
      <c r="H297" s="4">
        <v>-0.59</v>
      </c>
      <c r="I297" s="1">
        <v>-783</v>
      </c>
      <c r="J297" s="4">
        <v>-0.69499999999999995</v>
      </c>
    </row>
    <row r="298" spans="1:11" x14ac:dyDescent="0.25">
      <c r="B298" t="s">
        <v>88</v>
      </c>
      <c r="C298" s="1">
        <v>869</v>
      </c>
      <c r="D298" s="4">
        <v>0.26100000000000001</v>
      </c>
      <c r="E298" s="1">
        <v>1170</v>
      </c>
      <c r="F298" s="5">
        <v>0.35099999999999998</v>
      </c>
      <c r="G298" s="1">
        <v>1810</v>
      </c>
      <c r="H298" s="4">
        <v>0.54400000000000004</v>
      </c>
      <c r="I298" s="1">
        <v>2310</v>
      </c>
      <c r="J298" s="4">
        <v>0.69399999999999995</v>
      </c>
      <c r="K298" s="1">
        <v>3329</v>
      </c>
    </row>
    <row r="299" spans="1:11" x14ac:dyDescent="0.25">
      <c r="B299" t="s">
        <v>16</v>
      </c>
      <c r="C299">
        <v>-432</v>
      </c>
      <c r="D299" s="4">
        <v>-0.13</v>
      </c>
      <c r="E299">
        <v>-432</v>
      </c>
      <c r="F299" s="5">
        <v>-0.13</v>
      </c>
      <c r="G299" s="1">
        <v>-963</v>
      </c>
      <c r="H299" s="4">
        <v>-0.28899999999999998</v>
      </c>
      <c r="I299" s="1">
        <v>-1256</v>
      </c>
      <c r="J299" s="4">
        <v>-0.377</v>
      </c>
    </row>
    <row r="300" spans="1:11" x14ac:dyDescent="0.25">
      <c r="A300" t="s">
        <v>151</v>
      </c>
      <c r="B300">
        <v>2023</v>
      </c>
      <c r="C300" s="1">
        <v>318</v>
      </c>
      <c r="D300" s="4">
        <v>0.43</v>
      </c>
      <c r="E300" s="1">
        <v>378</v>
      </c>
      <c r="F300" s="5">
        <v>0.51200000000000001</v>
      </c>
      <c r="G300" s="1">
        <v>486</v>
      </c>
      <c r="H300" s="5">
        <v>0.65800000000000003</v>
      </c>
      <c r="I300" s="1">
        <v>595</v>
      </c>
      <c r="J300" s="5">
        <v>0.80500000000000005</v>
      </c>
      <c r="K300" s="1">
        <v>739</v>
      </c>
    </row>
    <row r="301" spans="1:11" x14ac:dyDescent="0.25">
      <c r="B301">
        <v>11</v>
      </c>
      <c r="C301" s="1">
        <v>-157</v>
      </c>
      <c r="D301" s="4">
        <v>-0.21199999999999999</v>
      </c>
      <c r="E301" s="1">
        <v>-170</v>
      </c>
      <c r="F301" s="4">
        <v>-0.23</v>
      </c>
      <c r="G301" s="1">
        <v>-391</v>
      </c>
      <c r="H301" s="5">
        <v>-0.52900000000000003</v>
      </c>
      <c r="I301" s="1">
        <v>-458</v>
      </c>
      <c r="J301" s="5">
        <v>-0.62</v>
      </c>
    </row>
    <row r="302" spans="1:11" x14ac:dyDescent="0.25">
      <c r="B302" t="s">
        <v>88</v>
      </c>
      <c r="C302" s="1">
        <v>1385</v>
      </c>
      <c r="D302" s="4">
        <v>0.55300000000000005</v>
      </c>
      <c r="E302" s="1">
        <v>1677</v>
      </c>
      <c r="F302" s="4">
        <v>0.67</v>
      </c>
      <c r="G302" s="1">
        <v>1261</v>
      </c>
      <c r="H302" s="4">
        <v>0.504</v>
      </c>
      <c r="I302" s="1">
        <v>1789</v>
      </c>
      <c r="J302" s="5">
        <v>0.71499999999999997</v>
      </c>
      <c r="K302" s="1">
        <v>2503</v>
      </c>
    </row>
    <row r="303" spans="1:11" x14ac:dyDescent="0.25">
      <c r="B303" t="s">
        <v>16</v>
      </c>
      <c r="C303" s="1">
        <v>-1310</v>
      </c>
      <c r="D303" s="4">
        <v>-0.52300000000000002</v>
      </c>
      <c r="E303" s="1">
        <v>-1370</v>
      </c>
      <c r="F303" s="4">
        <v>-0.54700000000000004</v>
      </c>
      <c r="G303" s="1">
        <v>-1059</v>
      </c>
      <c r="H303" s="4">
        <v>-0.42299999999999999</v>
      </c>
      <c r="I303" s="1">
        <v>-1428</v>
      </c>
      <c r="J303" s="4">
        <v>-0.57099999999999995</v>
      </c>
    </row>
    <row r="304" spans="1:11" x14ac:dyDescent="0.25">
      <c r="A304" t="s">
        <v>152</v>
      </c>
      <c r="B304">
        <v>2023</v>
      </c>
      <c r="C304">
        <v>236</v>
      </c>
      <c r="D304" s="5">
        <v>0.505</v>
      </c>
      <c r="E304">
        <v>289</v>
      </c>
      <c r="F304" s="4">
        <v>0.61899999999999999</v>
      </c>
      <c r="G304">
        <v>392</v>
      </c>
      <c r="H304" s="5">
        <v>0.83899999999999997</v>
      </c>
      <c r="I304" s="1">
        <v>447</v>
      </c>
      <c r="J304" s="5">
        <v>0.95699999999999996</v>
      </c>
      <c r="K304" s="1">
        <v>467</v>
      </c>
    </row>
    <row r="305" spans="1:11" x14ac:dyDescent="0.25">
      <c r="B305">
        <v>11</v>
      </c>
      <c r="C305">
        <v>-217</v>
      </c>
      <c r="D305" s="4">
        <v>-0.46500000000000002</v>
      </c>
      <c r="E305">
        <v>-241</v>
      </c>
      <c r="F305" s="5">
        <v>-0.51600000000000001</v>
      </c>
      <c r="G305">
        <v>-392</v>
      </c>
      <c r="H305" s="4">
        <v>-0.83899999999999997</v>
      </c>
      <c r="I305" s="1">
        <v>-405</v>
      </c>
      <c r="J305" s="4">
        <v>-0.86699999999999999</v>
      </c>
    </row>
    <row r="306" spans="1:11" x14ac:dyDescent="0.25">
      <c r="B306" t="s">
        <v>88</v>
      </c>
      <c r="C306">
        <v>779</v>
      </c>
      <c r="D306" s="4">
        <v>0.56899999999999995</v>
      </c>
      <c r="E306">
        <v>878</v>
      </c>
      <c r="F306" s="4">
        <v>0.64100000000000001</v>
      </c>
      <c r="G306">
        <v>882</v>
      </c>
      <c r="H306" s="4">
        <v>0.64400000000000002</v>
      </c>
      <c r="I306" s="1">
        <v>1206</v>
      </c>
      <c r="J306" s="5">
        <v>0.88</v>
      </c>
      <c r="K306" s="1">
        <v>1370</v>
      </c>
    </row>
    <row r="307" spans="1:11" x14ac:dyDescent="0.25">
      <c r="B307" t="s">
        <v>16</v>
      </c>
      <c r="C307">
        <v>-722</v>
      </c>
      <c r="D307" s="4">
        <v>-0.52700000000000002</v>
      </c>
      <c r="E307">
        <v>-753</v>
      </c>
      <c r="F307" s="4">
        <v>-0.55000000000000004</v>
      </c>
      <c r="G307">
        <v>-882</v>
      </c>
      <c r="H307" s="4">
        <v>-0.64400000000000002</v>
      </c>
      <c r="I307" s="1">
        <v>-1206</v>
      </c>
      <c r="J307" s="4">
        <v>-0.88</v>
      </c>
    </row>
    <row r="308" spans="1:11" x14ac:dyDescent="0.25">
      <c r="A308" t="s">
        <v>2217</v>
      </c>
      <c r="B308">
        <v>2023</v>
      </c>
      <c r="C308">
        <v>4</v>
      </c>
      <c r="D308" s="4">
        <v>1</v>
      </c>
      <c r="E308" s="1">
        <v>4</v>
      </c>
      <c r="F308" s="4">
        <v>1</v>
      </c>
      <c r="G308" s="1">
        <v>4</v>
      </c>
      <c r="H308" s="4">
        <v>1</v>
      </c>
      <c r="I308" s="1">
        <v>4</v>
      </c>
      <c r="J308" s="5">
        <v>1</v>
      </c>
      <c r="K308" s="1">
        <v>4</v>
      </c>
    </row>
    <row r="309" spans="1:11" x14ac:dyDescent="0.25">
      <c r="B309">
        <v>11</v>
      </c>
      <c r="C309">
        <v>-1</v>
      </c>
      <c r="D309" s="4">
        <v>-0.25</v>
      </c>
      <c r="E309">
        <v>-1</v>
      </c>
      <c r="F309" s="4">
        <v>-0.25</v>
      </c>
      <c r="G309" s="1">
        <v>-4</v>
      </c>
      <c r="H309" s="4">
        <v>-1</v>
      </c>
      <c r="I309" s="1">
        <v>-4</v>
      </c>
      <c r="J309" s="4">
        <v>-1</v>
      </c>
    </row>
    <row r="310" spans="1:11" x14ac:dyDescent="0.25">
      <c r="B310" t="s">
        <v>88</v>
      </c>
      <c r="C310">
        <v>62</v>
      </c>
      <c r="D310" s="4">
        <v>1</v>
      </c>
      <c r="E310" s="1">
        <v>62</v>
      </c>
      <c r="F310" s="5">
        <v>1</v>
      </c>
      <c r="G310" s="1">
        <v>62</v>
      </c>
      <c r="H310" s="4">
        <v>1</v>
      </c>
      <c r="I310" s="1">
        <v>62</v>
      </c>
      <c r="J310" s="5">
        <v>1</v>
      </c>
      <c r="K310" s="1">
        <v>62</v>
      </c>
    </row>
    <row r="311" spans="1:11" x14ac:dyDescent="0.25">
      <c r="B311" t="s">
        <v>16</v>
      </c>
      <c r="C311">
        <v>-1</v>
      </c>
      <c r="D311" s="4">
        <v>-1.6E-2</v>
      </c>
      <c r="E311">
        <v>-1</v>
      </c>
      <c r="F311" s="4">
        <v>-1.6E-2</v>
      </c>
      <c r="G311" s="1">
        <v>-62</v>
      </c>
      <c r="H311" s="4">
        <v>-1</v>
      </c>
      <c r="I311" s="1">
        <v>-62</v>
      </c>
      <c r="J311" s="4">
        <v>-1</v>
      </c>
    </row>
    <row r="312" spans="1:11" x14ac:dyDescent="0.25">
      <c r="A312" t="s">
        <v>153</v>
      </c>
      <c r="B312">
        <v>2023</v>
      </c>
      <c r="C312">
        <v>560</v>
      </c>
      <c r="D312" s="4">
        <v>0.32200000000000001</v>
      </c>
      <c r="E312" s="1">
        <v>741</v>
      </c>
      <c r="F312" s="4">
        <v>0.42599999999999999</v>
      </c>
      <c r="G312" s="1">
        <v>1098</v>
      </c>
      <c r="H312" s="4">
        <v>0.63100000000000001</v>
      </c>
      <c r="I312" s="1">
        <v>1469</v>
      </c>
      <c r="J312" s="4">
        <v>0.84499999999999997</v>
      </c>
      <c r="K312" s="1">
        <v>1739</v>
      </c>
    </row>
    <row r="313" spans="1:11" x14ac:dyDescent="0.25">
      <c r="B313">
        <v>11</v>
      </c>
      <c r="C313">
        <v>0</v>
      </c>
      <c r="D313" s="4">
        <v>0</v>
      </c>
      <c r="E313">
        <v>-81</v>
      </c>
      <c r="F313" s="4">
        <v>-4.7E-2</v>
      </c>
      <c r="G313" s="1">
        <v>-1098</v>
      </c>
      <c r="H313" s="4">
        <v>-0.63100000000000001</v>
      </c>
      <c r="I313" s="1">
        <v>-1469</v>
      </c>
      <c r="J313" s="4">
        <v>-0.84499999999999997</v>
      </c>
    </row>
    <row r="314" spans="1:11" x14ac:dyDescent="0.25">
      <c r="B314" t="s">
        <v>88</v>
      </c>
      <c r="C314">
        <v>803</v>
      </c>
      <c r="D314" s="4">
        <v>0.18</v>
      </c>
      <c r="E314" s="1">
        <v>1112</v>
      </c>
      <c r="F314" s="4">
        <v>0.249</v>
      </c>
      <c r="G314" s="1">
        <v>2816</v>
      </c>
      <c r="H314" s="4">
        <v>0.63</v>
      </c>
      <c r="I314" s="1">
        <v>3740</v>
      </c>
      <c r="J314" s="4">
        <v>0.83699999999999997</v>
      </c>
      <c r="K314" s="1">
        <v>4467</v>
      </c>
    </row>
    <row r="315" spans="1:11" x14ac:dyDescent="0.25">
      <c r="B315" t="s">
        <v>16</v>
      </c>
      <c r="C315">
        <v>-233</v>
      </c>
      <c r="D315" s="4">
        <v>-5.1999999999999998E-2</v>
      </c>
      <c r="E315">
        <v>-233</v>
      </c>
      <c r="F315" s="4">
        <v>-5.1999999999999998E-2</v>
      </c>
      <c r="G315" s="1">
        <v>-2816</v>
      </c>
      <c r="H315" s="4">
        <v>-0.63</v>
      </c>
      <c r="I315" s="1">
        <v>-3740</v>
      </c>
      <c r="J315" s="4">
        <v>-0.83699999999999997</v>
      </c>
    </row>
    <row r="316" spans="1:11" x14ac:dyDescent="0.25">
      <c r="A316" t="s">
        <v>154</v>
      </c>
      <c r="B316">
        <v>2023</v>
      </c>
      <c r="C316">
        <v>90</v>
      </c>
      <c r="D316" s="4">
        <v>0.47399999999999998</v>
      </c>
      <c r="E316">
        <v>115</v>
      </c>
      <c r="F316" s="4">
        <v>0.60499999999999998</v>
      </c>
      <c r="G316">
        <v>169</v>
      </c>
      <c r="H316" s="4">
        <v>0.88900000000000001</v>
      </c>
      <c r="I316">
        <v>184</v>
      </c>
      <c r="J316" s="4">
        <v>0.96799999999999997</v>
      </c>
      <c r="K316">
        <v>190</v>
      </c>
    </row>
    <row r="317" spans="1:11" x14ac:dyDescent="0.25">
      <c r="B317">
        <v>11</v>
      </c>
      <c r="C317">
        <v>-25</v>
      </c>
      <c r="D317" s="5">
        <v>-0.13200000000000001</v>
      </c>
      <c r="E317">
        <v>-34</v>
      </c>
      <c r="F317" s="4">
        <v>-0.17899999999999999</v>
      </c>
      <c r="G317">
        <v>-169</v>
      </c>
      <c r="H317" s="4">
        <v>-0.88900000000000001</v>
      </c>
      <c r="I317">
        <v>-173</v>
      </c>
      <c r="J317" s="4">
        <v>-0.91100000000000003</v>
      </c>
    </row>
    <row r="318" spans="1:11" x14ac:dyDescent="0.25">
      <c r="B318" t="s">
        <v>88</v>
      </c>
      <c r="C318">
        <v>287</v>
      </c>
      <c r="D318" s="4">
        <v>0.42499999999999999</v>
      </c>
      <c r="E318">
        <v>383</v>
      </c>
      <c r="F318" s="4">
        <v>0.56699999999999995</v>
      </c>
      <c r="G318" s="1">
        <v>487</v>
      </c>
      <c r="H318" s="4">
        <v>0.72099999999999997</v>
      </c>
      <c r="I318" s="1">
        <v>627</v>
      </c>
      <c r="J318" s="4">
        <v>0.92900000000000005</v>
      </c>
      <c r="K318" s="1">
        <v>675</v>
      </c>
    </row>
    <row r="319" spans="1:11" x14ac:dyDescent="0.25">
      <c r="B319" t="s">
        <v>16</v>
      </c>
      <c r="C319">
        <v>-118</v>
      </c>
      <c r="D319" s="4">
        <v>-0.17499999999999999</v>
      </c>
      <c r="E319">
        <v>-141</v>
      </c>
      <c r="F319" s="4">
        <v>-0.20899999999999999</v>
      </c>
      <c r="G319" s="1">
        <v>-487</v>
      </c>
      <c r="H319" s="4">
        <v>-0.72099999999999997</v>
      </c>
      <c r="I319" s="1">
        <v>-615</v>
      </c>
      <c r="J319" s="4">
        <v>-0.91100000000000003</v>
      </c>
    </row>
    <row r="320" spans="1:11" x14ac:dyDescent="0.25">
      <c r="A320" t="s">
        <v>155</v>
      </c>
      <c r="B320">
        <v>2023</v>
      </c>
      <c r="C320">
        <v>230</v>
      </c>
      <c r="D320" s="4">
        <v>0.64200000000000002</v>
      </c>
      <c r="E320">
        <v>271</v>
      </c>
      <c r="F320" s="4">
        <v>0.75700000000000001</v>
      </c>
      <c r="G320">
        <v>314</v>
      </c>
      <c r="H320" s="4">
        <v>0.877</v>
      </c>
      <c r="I320">
        <v>354</v>
      </c>
      <c r="J320" s="4">
        <v>0.98899999999999999</v>
      </c>
      <c r="K320">
        <v>358</v>
      </c>
    </row>
    <row r="321" spans="1:11" x14ac:dyDescent="0.25">
      <c r="B321">
        <v>11</v>
      </c>
      <c r="C321">
        <v>-109</v>
      </c>
      <c r="D321" s="4">
        <v>-0.30399999999999999</v>
      </c>
      <c r="E321">
        <v>-127</v>
      </c>
      <c r="F321" s="4">
        <v>-0.35499999999999998</v>
      </c>
      <c r="G321">
        <v>-314</v>
      </c>
      <c r="H321" s="4">
        <v>-0.877</v>
      </c>
      <c r="I321">
        <v>-348</v>
      </c>
      <c r="J321" s="4">
        <v>-0.97199999999999998</v>
      </c>
    </row>
    <row r="322" spans="1:11" x14ac:dyDescent="0.25">
      <c r="B322" t="s">
        <v>88</v>
      </c>
      <c r="C322">
        <v>328</v>
      </c>
      <c r="D322" s="4">
        <v>0.56899999999999995</v>
      </c>
      <c r="E322">
        <v>388</v>
      </c>
      <c r="F322" s="4">
        <v>0.67400000000000004</v>
      </c>
      <c r="G322">
        <v>461</v>
      </c>
      <c r="H322" s="4">
        <v>0.8</v>
      </c>
      <c r="I322">
        <v>551</v>
      </c>
      <c r="J322" s="4">
        <v>0.95699999999999996</v>
      </c>
      <c r="K322">
        <v>576</v>
      </c>
    </row>
    <row r="323" spans="1:11" x14ac:dyDescent="0.25">
      <c r="B323" t="s">
        <v>16</v>
      </c>
      <c r="C323">
        <v>-120</v>
      </c>
      <c r="D323" s="4">
        <v>-0.20799999999999999</v>
      </c>
      <c r="E323">
        <v>-134</v>
      </c>
      <c r="F323" s="5">
        <v>-0.23300000000000001</v>
      </c>
      <c r="G323">
        <v>-461</v>
      </c>
      <c r="H323" s="4">
        <v>-0.8</v>
      </c>
      <c r="I323">
        <v>-551</v>
      </c>
      <c r="J323" s="4">
        <v>-0.95699999999999996</v>
      </c>
    </row>
    <row r="324" spans="1:11" x14ac:dyDescent="0.25">
      <c r="A324" t="s">
        <v>156</v>
      </c>
      <c r="B324">
        <v>2023</v>
      </c>
      <c r="C324" s="1">
        <v>124</v>
      </c>
      <c r="D324" s="4">
        <v>0.51500000000000001</v>
      </c>
      <c r="E324" s="1">
        <v>168</v>
      </c>
      <c r="F324" s="4">
        <v>0.69699999999999995</v>
      </c>
      <c r="G324" s="1">
        <v>218</v>
      </c>
      <c r="H324" s="4">
        <v>0.90500000000000003</v>
      </c>
      <c r="I324" s="1">
        <v>233</v>
      </c>
      <c r="J324" s="4">
        <v>0.96699999999999997</v>
      </c>
      <c r="K324" s="1">
        <v>241</v>
      </c>
    </row>
    <row r="325" spans="1:11" x14ac:dyDescent="0.25">
      <c r="B325">
        <v>11</v>
      </c>
      <c r="C325" s="1">
        <v>-76</v>
      </c>
      <c r="D325" s="5">
        <v>-0.315</v>
      </c>
      <c r="E325" s="1">
        <v>-89</v>
      </c>
      <c r="F325" s="5">
        <v>-0.36899999999999999</v>
      </c>
      <c r="G325" s="1">
        <v>-208</v>
      </c>
      <c r="H325" s="4">
        <v>-0.86299999999999999</v>
      </c>
      <c r="I325" s="1">
        <v>-221</v>
      </c>
      <c r="J325" s="4">
        <v>-0.91700000000000004</v>
      </c>
    </row>
    <row r="326" spans="1:11" x14ac:dyDescent="0.25">
      <c r="B326" t="s">
        <v>88</v>
      </c>
      <c r="C326" s="1">
        <v>374</v>
      </c>
      <c r="D326" s="4">
        <v>0.56999999999999995</v>
      </c>
      <c r="E326" s="1">
        <v>454</v>
      </c>
      <c r="F326" s="4">
        <v>0.69199999999999995</v>
      </c>
      <c r="G326" s="1">
        <v>611</v>
      </c>
      <c r="H326" s="4">
        <v>0.93100000000000005</v>
      </c>
      <c r="I326" s="1">
        <v>632</v>
      </c>
      <c r="J326" s="5">
        <v>0.96299999999999997</v>
      </c>
      <c r="K326" s="1">
        <v>656</v>
      </c>
    </row>
    <row r="327" spans="1:11" x14ac:dyDescent="0.25">
      <c r="B327" t="s">
        <v>16</v>
      </c>
      <c r="C327" s="1">
        <v>-314</v>
      </c>
      <c r="D327" s="5">
        <v>-0.47899999999999998</v>
      </c>
      <c r="E327" s="1">
        <v>-358</v>
      </c>
      <c r="F327" s="4">
        <v>-0.54600000000000004</v>
      </c>
      <c r="G327" s="1">
        <v>-601</v>
      </c>
      <c r="H327" s="4">
        <v>-0.91600000000000004</v>
      </c>
      <c r="I327" s="1">
        <v>-622</v>
      </c>
      <c r="J327" s="5">
        <v>-0.94799999999999995</v>
      </c>
    </row>
    <row r="328" spans="1:11" x14ac:dyDescent="0.25">
      <c r="A328" t="s">
        <v>157</v>
      </c>
      <c r="B328">
        <v>2023</v>
      </c>
      <c r="C328" s="1">
        <v>1169</v>
      </c>
      <c r="D328" s="4">
        <v>0.57299999999999995</v>
      </c>
      <c r="E328" s="1">
        <v>1465</v>
      </c>
      <c r="F328" s="4">
        <v>0.71799999999999997</v>
      </c>
      <c r="G328" s="1">
        <v>1164</v>
      </c>
      <c r="H328" s="4">
        <v>0.57099999999999995</v>
      </c>
      <c r="I328" s="1">
        <v>1697</v>
      </c>
      <c r="J328" s="4">
        <v>0.83199999999999996</v>
      </c>
      <c r="K328" s="1">
        <v>2039</v>
      </c>
    </row>
    <row r="329" spans="1:11" x14ac:dyDescent="0.25">
      <c r="B329">
        <v>11</v>
      </c>
      <c r="C329" s="1">
        <v>-1169</v>
      </c>
      <c r="D329" s="4">
        <v>-0.57299999999999995</v>
      </c>
      <c r="E329" s="1">
        <v>-1226</v>
      </c>
      <c r="F329" s="4">
        <v>-0.60099999999999998</v>
      </c>
      <c r="G329" s="1">
        <v>-1164</v>
      </c>
      <c r="H329" s="4">
        <v>-0.57099999999999995</v>
      </c>
      <c r="I329" s="1">
        <v>-1625</v>
      </c>
      <c r="J329" s="4">
        <v>-0.79700000000000004</v>
      </c>
    </row>
    <row r="330" spans="1:11" x14ac:dyDescent="0.25">
      <c r="B330" t="s">
        <v>88</v>
      </c>
      <c r="C330" s="1">
        <v>2156</v>
      </c>
      <c r="D330" s="4">
        <v>0.54900000000000004</v>
      </c>
      <c r="E330" s="1">
        <v>2582</v>
      </c>
      <c r="F330" s="4">
        <v>0.65700000000000003</v>
      </c>
      <c r="G330" s="1">
        <v>2132</v>
      </c>
      <c r="H330" s="4">
        <v>0.54200000000000004</v>
      </c>
      <c r="I330" s="1">
        <v>3223</v>
      </c>
      <c r="J330" s="4">
        <v>0.82</v>
      </c>
      <c r="K330" s="1">
        <v>3930</v>
      </c>
    </row>
    <row r="331" spans="1:11" x14ac:dyDescent="0.25">
      <c r="B331" t="s">
        <v>16</v>
      </c>
      <c r="C331" s="1">
        <v>-2156</v>
      </c>
      <c r="D331" s="5">
        <v>-0.54900000000000004</v>
      </c>
      <c r="E331" s="1">
        <v>-2448</v>
      </c>
      <c r="F331" s="4">
        <v>-0.623</v>
      </c>
      <c r="G331" s="1">
        <v>-2132</v>
      </c>
      <c r="H331" s="4">
        <v>-0.54200000000000004</v>
      </c>
      <c r="I331" s="1">
        <v>-3223</v>
      </c>
      <c r="J331" s="4">
        <v>-0.82</v>
      </c>
    </row>
    <row r="332" spans="1:11" x14ac:dyDescent="0.25">
      <c r="A332" t="s">
        <v>158</v>
      </c>
      <c r="B332">
        <v>2023</v>
      </c>
      <c r="C332">
        <v>41</v>
      </c>
      <c r="D332" s="4">
        <v>0.47099999999999997</v>
      </c>
      <c r="E332" s="1">
        <v>56</v>
      </c>
      <c r="F332" s="4">
        <v>0.64400000000000002</v>
      </c>
      <c r="G332" s="1">
        <v>82</v>
      </c>
      <c r="H332" s="5">
        <v>0.94299999999999995</v>
      </c>
      <c r="I332" s="1">
        <v>87</v>
      </c>
      <c r="J332" s="4">
        <v>1</v>
      </c>
      <c r="K332" s="1">
        <v>87</v>
      </c>
    </row>
    <row r="333" spans="1:11" x14ac:dyDescent="0.25">
      <c r="B333">
        <v>11</v>
      </c>
      <c r="C333">
        <v>-6</v>
      </c>
      <c r="D333" s="4">
        <v>-6.9000000000000006E-2</v>
      </c>
      <c r="E333">
        <v>-6</v>
      </c>
      <c r="F333" s="4">
        <v>-6.9000000000000006E-2</v>
      </c>
      <c r="G333" s="1">
        <v>-82</v>
      </c>
      <c r="H333" s="4">
        <v>-0.94299999999999995</v>
      </c>
      <c r="I333" s="1">
        <v>-85</v>
      </c>
      <c r="J333" s="4">
        <v>-0.97699999999999998</v>
      </c>
    </row>
    <row r="334" spans="1:11" x14ac:dyDescent="0.25">
      <c r="B334" t="s">
        <v>88</v>
      </c>
      <c r="C334" s="1">
        <v>103</v>
      </c>
      <c r="D334" s="4">
        <v>0.52800000000000002</v>
      </c>
      <c r="E334" s="1">
        <v>134</v>
      </c>
      <c r="F334" s="5">
        <v>0.68700000000000006</v>
      </c>
      <c r="G334" s="1">
        <v>182</v>
      </c>
      <c r="H334" s="4">
        <v>0.93300000000000005</v>
      </c>
      <c r="I334" s="1">
        <v>191</v>
      </c>
      <c r="J334" s="4">
        <v>0.97899999999999998</v>
      </c>
      <c r="K334" s="1">
        <v>195</v>
      </c>
    </row>
    <row r="335" spans="1:11" x14ac:dyDescent="0.25">
      <c r="B335" t="s">
        <v>16</v>
      </c>
      <c r="C335">
        <v>-42</v>
      </c>
      <c r="D335" s="4">
        <v>-0.215</v>
      </c>
      <c r="E335">
        <v>-48</v>
      </c>
      <c r="F335" s="4">
        <v>-0.246</v>
      </c>
      <c r="G335" s="1">
        <v>-182</v>
      </c>
      <c r="H335" s="4">
        <v>-0.93300000000000005</v>
      </c>
      <c r="I335" s="1">
        <v>-185</v>
      </c>
      <c r="J335" s="4">
        <v>-0.94899999999999995</v>
      </c>
    </row>
    <row r="336" spans="1:11" x14ac:dyDescent="0.25">
      <c r="A336" t="s">
        <v>159</v>
      </c>
      <c r="B336">
        <v>2023</v>
      </c>
      <c r="C336" s="1">
        <v>75</v>
      </c>
      <c r="D336" s="4">
        <v>0.34599999999999997</v>
      </c>
      <c r="E336" s="1">
        <v>117</v>
      </c>
      <c r="F336" s="4">
        <v>0.53900000000000003</v>
      </c>
      <c r="G336" s="1">
        <v>200</v>
      </c>
      <c r="H336" s="4">
        <v>0.92200000000000004</v>
      </c>
      <c r="I336" s="1">
        <v>216</v>
      </c>
      <c r="J336" s="4">
        <v>0.995</v>
      </c>
      <c r="K336" s="1">
        <v>217</v>
      </c>
    </row>
    <row r="337" spans="1:11" x14ac:dyDescent="0.25">
      <c r="B337">
        <v>11</v>
      </c>
      <c r="C337" s="1">
        <v>-50</v>
      </c>
      <c r="D337" s="4">
        <v>-0.23</v>
      </c>
      <c r="E337" s="1">
        <v>-58</v>
      </c>
      <c r="F337" s="4">
        <v>-0.26700000000000002</v>
      </c>
      <c r="G337" s="1">
        <v>-191</v>
      </c>
      <c r="H337" s="4">
        <v>-0.88</v>
      </c>
      <c r="I337" s="1">
        <v>-196</v>
      </c>
      <c r="J337" s="4">
        <v>-0.90300000000000002</v>
      </c>
    </row>
    <row r="338" spans="1:11" x14ac:dyDescent="0.25">
      <c r="B338" t="s">
        <v>88</v>
      </c>
      <c r="C338" s="1">
        <v>99</v>
      </c>
      <c r="D338" s="4">
        <v>0.247</v>
      </c>
      <c r="E338" s="1">
        <v>161</v>
      </c>
      <c r="F338" s="4">
        <v>0.40100000000000002</v>
      </c>
      <c r="G338" s="1">
        <v>305</v>
      </c>
      <c r="H338" s="4">
        <v>0.76100000000000001</v>
      </c>
      <c r="I338" s="1">
        <v>363</v>
      </c>
      <c r="J338" s="4">
        <v>0.90500000000000003</v>
      </c>
      <c r="K338" s="1">
        <v>401</v>
      </c>
    </row>
    <row r="339" spans="1:11" x14ac:dyDescent="0.25">
      <c r="B339" t="s">
        <v>16</v>
      </c>
      <c r="C339" s="1">
        <v>-50</v>
      </c>
      <c r="D339" s="4">
        <v>-0.125</v>
      </c>
      <c r="E339" s="1">
        <v>-74</v>
      </c>
      <c r="F339" s="4">
        <v>-0.185</v>
      </c>
      <c r="G339" s="1">
        <v>-283</v>
      </c>
      <c r="H339" s="4">
        <v>-0.70599999999999996</v>
      </c>
      <c r="I339" s="1">
        <v>-331</v>
      </c>
      <c r="J339" s="4">
        <v>-0.82499999999999996</v>
      </c>
    </row>
    <row r="340" spans="1:11" x14ac:dyDescent="0.25">
      <c r="A340" t="s">
        <v>160</v>
      </c>
      <c r="B340">
        <v>2023</v>
      </c>
      <c r="C340" s="1">
        <v>484</v>
      </c>
      <c r="D340" s="4">
        <v>0.30399999999999999</v>
      </c>
      <c r="E340" s="1">
        <v>661</v>
      </c>
      <c r="F340" s="4">
        <v>0.41499999999999998</v>
      </c>
      <c r="G340" s="1">
        <v>924</v>
      </c>
      <c r="H340" s="4">
        <v>0.57999999999999996</v>
      </c>
      <c r="I340" s="1">
        <v>1270</v>
      </c>
      <c r="J340" s="4">
        <v>0.79800000000000004</v>
      </c>
      <c r="K340" s="1">
        <v>1592</v>
      </c>
    </row>
    <row r="341" spans="1:11" x14ac:dyDescent="0.25">
      <c r="B341">
        <v>11</v>
      </c>
      <c r="C341">
        <v>-364</v>
      </c>
      <c r="D341" s="5">
        <v>-0.22900000000000001</v>
      </c>
      <c r="E341" s="1">
        <v>-401</v>
      </c>
      <c r="F341" s="4">
        <v>-0.252</v>
      </c>
      <c r="G341" s="1">
        <v>-755</v>
      </c>
      <c r="H341" s="4">
        <v>-0.47399999999999998</v>
      </c>
      <c r="I341" s="1">
        <v>-1068</v>
      </c>
      <c r="J341" s="4">
        <v>-0.67100000000000004</v>
      </c>
    </row>
    <row r="342" spans="1:11" x14ac:dyDescent="0.25">
      <c r="B342" t="s">
        <v>88</v>
      </c>
      <c r="C342" s="1">
        <v>1284</v>
      </c>
      <c r="D342" s="4">
        <v>0.28299999999999997</v>
      </c>
      <c r="E342" s="1">
        <v>1919</v>
      </c>
      <c r="F342" s="4">
        <v>0.42299999999999999</v>
      </c>
      <c r="G342" s="1">
        <v>2477</v>
      </c>
      <c r="H342" s="4">
        <v>0.54600000000000004</v>
      </c>
      <c r="I342" s="1">
        <v>3386</v>
      </c>
      <c r="J342" s="4">
        <v>0.747</v>
      </c>
      <c r="K342" s="1">
        <v>4535</v>
      </c>
    </row>
    <row r="343" spans="1:11" x14ac:dyDescent="0.25">
      <c r="B343" t="s">
        <v>16</v>
      </c>
      <c r="C343" s="1">
        <v>-857</v>
      </c>
      <c r="D343" s="4">
        <v>-0.189</v>
      </c>
      <c r="E343" s="1">
        <v>-1492</v>
      </c>
      <c r="F343" s="4">
        <v>-0.32900000000000001</v>
      </c>
      <c r="G343" s="1">
        <v>-2477</v>
      </c>
      <c r="H343" s="4">
        <v>-0.54600000000000004</v>
      </c>
      <c r="I343" s="1">
        <v>-3217</v>
      </c>
      <c r="J343" s="4">
        <v>-0.70899999999999996</v>
      </c>
    </row>
    <row r="344" spans="1:11" x14ac:dyDescent="0.25">
      <c r="A344" t="s">
        <v>161</v>
      </c>
      <c r="B344">
        <v>2023</v>
      </c>
      <c r="C344">
        <v>45</v>
      </c>
      <c r="D344" s="4">
        <v>0.437</v>
      </c>
      <c r="E344" s="1">
        <v>56</v>
      </c>
      <c r="F344" s="4">
        <v>0.54400000000000004</v>
      </c>
      <c r="G344" s="1">
        <v>78</v>
      </c>
      <c r="H344" s="4">
        <v>0.75700000000000001</v>
      </c>
      <c r="I344" s="1">
        <v>94</v>
      </c>
      <c r="J344" s="4">
        <v>0.91300000000000003</v>
      </c>
      <c r="K344" s="1">
        <v>103</v>
      </c>
    </row>
    <row r="345" spans="1:11" x14ac:dyDescent="0.25">
      <c r="B345">
        <v>11</v>
      </c>
      <c r="C345">
        <v>-26</v>
      </c>
      <c r="D345" s="4">
        <v>-0.252</v>
      </c>
      <c r="E345">
        <v>-28</v>
      </c>
      <c r="F345" s="4">
        <v>-0.27200000000000002</v>
      </c>
      <c r="G345" s="1">
        <v>-64</v>
      </c>
      <c r="H345" s="4">
        <v>-0.621</v>
      </c>
      <c r="I345" s="1">
        <v>-78</v>
      </c>
      <c r="J345" s="4">
        <v>-0.75700000000000001</v>
      </c>
    </row>
    <row r="346" spans="1:11" x14ac:dyDescent="0.25">
      <c r="B346" t="s">
        <v>88</v>
      </c>
      <c r="C346">
        <v>339</v>
      </c>
      <c r="D346" s="4">
        <v>0.61</v>
      </c>
      <c r="E346" s="1">
        <v>393</v>
      </c>
      <c r="F346" s="4">
        <v>0.70699999999999996</v>
      </c>
      <c r="G346" s="1">
        <v>337</v>
      </c>
      <c r="H346" s="5">
        <v>0.60599999999999998</v>
      </c>
      <c r="I346" s="1">
        <v>452</v>
      </c>
      <c r="J346" s="4">
        <v>0.81299999999999994</v>
      </c>
      <c r="K346" s="1">
        <v>556</v>
      </c>
    </row>
    <row r="347" spans="1:11" x14ac:dyDescent="0.25">
      <c r="B347" t="s">
        <v>16</v>
      </c>
      <c r="C347">
        <v>-263</v>
      </c>
      <c r="D347" s="4">
        <v>-0.47299999999999998</v>
      </c>
      <c r="E347">
        <v>-282</v>
      </c>
      <c r="F347" s="4">
        <v>-0.50700000000000001</v>
      </c>
      <c r="G347" s="1">
        <v>-298</v>
      </c>
      <c r="H347" s="5">
        <v>-0.53600000000000003</v>
      </c>
      <c r="I347" s="1">
        <v>-383</v>
      </c>
      <c r="J347" s="4">
        <v>-0.68899999999999995</v>
      </c>
    </row>
    <row r="348" spans="1:11" x14ac:dyDescent="0.25">
      <c r="A348" t="s">
        <v>162</v>
      </c>
      <c r="B348">
        <v>2023</v>
      </c>
      <c r="C348">
        <v>102</v>
      </c>
      <c r="D348" s="4">
        <v>0.68500000000000005</v>
      </c>
      <c r="E348" s="1">
        <v>121</v>
      </c>
      <c r="F348" s="4">
        <v>0.81200000000000006</v>
      </c>
      <c r="G348" s="1">
        <v>113</v>
      </c>
      <c r="H348" s="4">
        <v>0.75800000000000001</v>
      </c>
      <c r="I348" s="1">
        <v>139</v>
      </c>
      <c r="J348" s="4">
        <v>0.93300000000000005</v>
      </c>
      <c r="K348" s="1">
        <v>149</v>
      </c>
    </row>
    <row r="349" spans="1:11" x14ac:dyDescent="0.25">
      <c r="B349">
        <v>11</v>
      </c>
      <c r="C349">
        <v>-93</v>
      </c>
      <c r="D349" s="4">
        <v>-0.624</v>
      </c>
      <c r="E349">
        <v>-102</v>
      </c>
      <c r="F349" s="4">
        <v>-0.68500000000000005</v>
      </c>
      <c r="G349" s="1">
        <v>-37</v>
      </c>
      <c r="H349" s="4">
        <v>-0.248</v>
      </c>
      <c r="I349" s="1">
        <v>-47</v>
      </c>
      <c r="J349" s="4">
        <v>-0.315</v>
      </c>
    </row>
    <row r="350" spans="1:11" x14ac:dyDescent="0.25">
      <c r="B350" t="s">
        <v>88</v>
      </c>
      <c r="C350">
        <v>353</v>
      </c>
      <c r="D350" s="4">
        <v>0.78300000000000003</v>
      </c>
      <c r="E350" s="1">
        <v>383</v>
      </c>
      <c r="F350" s="4">
        <v>0.84899999999999998</v>
      </c>
      <c r="G350" s="1">
        <v>265</v>
      </c>
      <c r="H350" s="4">
        <v>0.58799999999999997</v>
      </c>
      <c r="I350" s="1">
        <v>371</v>
      </c>
      <c r="J350" s="5">
        <v>0.82299999999999995</v>
      </c>
      <c r="K350" s="1">
        <v>451</v>
      </c>
    </row>
    <row r="351" spans="1:11" x14ac:dyDescent="0.25">
      <c r="B351" t="s">
        <v>16</v>
      </c>
      <c r="C351">
        <v>-217</v>
      </c>
      <c r="D351" s="4">
        <v>-0.48099999999999998</v>
      </c>
      <c r="E351">
        <v>-227</v>
      </c>
      <c r="F351" s="4">
        <v>-0.503</v>
      </c>
      <c r="G351" s="1">
        <v>-169</v>
      </c>
      <c r="H351" s="4">
        <v>-0.375</v>
      </c>
      <c r="I351" s="1">
        <v>-245</v>
      </c>
      <c r="J351" s="5">
        <v>-0.54300000000000004</v>
      </c>
    </row>
    <row r="352" spans="1:11" x14ac:dyDescent="0.25">
      <c r="A352" t="s">
        <v>163</v>
      </c>
      <c r="B352">
        <v>2023</v>
      </c>
      <c r="C352">
        <v>29</v>
      </c>
      <c r="D352" s="4">
        <v>0.57999999999999996</v>
      </c>
      <c r="E352">
        <v>38</v>
      </c>
      <c r="F352" s="5">
        <v>0.76</v>
      </c>
      <c r="G352">
        <v>50</v>
      </c>
      <c r="H352" s="4">
        <v>1</v>
      </c>
      <c r="I352">
        <v>50</v>
      </c>
      <c r="J352" s="4">
        <v>1</v>
      </c>
      <c r="K352">
        <v>50</v>
      </c>
    </row>
    <row r="353" spans="1:11" x14ac:dyDescent="0.25">
      <c r="B353">
        <v>11</v>
      </c>
      <c r="C353">
        <v>-18</v>
      </c>
      <c r="D353" s="4">
        <v>-0.36</v>
      </c>
      <c r="E353">
        <v>-19</v>
      </c>
      <c r="F353" s="4">
        <v>-0.38</v>
      </c>
      <c r="G353">
        <v>-50</v>
      </c>
      <c r="H353" s="4">
        <v>-1</v>
      </c>
      <c r="I353">
        <v>-50</v>
      </c>
      <c r="J353" s="4">
        <v>-1</v>
      </c>
    </row>
    <row r="354" spans="1:11" x14ac:dyDescent="0.25">
      <c r="B354" t="s">
        <v>88</v>
      </c>
      <c r="C354">
        <v>124</v>
      </c>
      <c r="D354" s="4">
        <v>0.64600000000000002</v>
      </c>
      <c r="E354">
        <v>149</v>
      </c>
      <c r="F354" s="4">
        <v>0.77600000000000002</v>
      </c>
      <c r="G354">
        <v>183</v>
      </c>
      <c r="H354" s="4">
        <v>0.95299999999999996</v>
      </c>
      <c r="I354" s="1">
        <v>191</v>
      </c>
      <c r="J354" s="4">
        <v>0.995</v>
      </c>
      <c r="K354" s="1">
        <v>192</v>
      </c>
    </row>
    <row r="355" spans="1:11" x14ac:dyDescent="0.25">
      <c r="B355" t="s">
        <v>16</v>
      </c>
      <c r="C355">
        <v>-59</v>
      </c>
      <c r="D355" s="5">
        <v>-0.307</v>
      </c>
      <c r="E355">
        <v>-65</v>
      </c>
      <c r="F355" s="4">
        <v>-0.33900000000000002</v>
      </c>
      <c r="G355">
        <v>-183</v>
      </c>
      <c r="H355" s="4">
        <v>-0.95299999999999996</v>
      </c>
      <c r="I355" s="1">
        <v>-186</v>
      </c>
      <c r="J355" s="4">
        <v>-0.96899999999999997</v>
      </c>
    </row>
    <row r="356" spans="1:11" x14ac:dyDescent="0.25">
      <c r="A356" t="s">
        <v>164</v>
      </c>
      <c r="B356">
        <v>2023</v>
      </c>
      <c r="C356">
        <v>18</v>
      </c>
      <c r="D356" s="5">
        <v>0.51400000000000001</v>
      </c>
      <c r="E356">
        <v>26</v>
      </c>
      <c r="F356" s="4">
        <v>0.74299999999999999</v>
      </c>
      <c r="G356">
        <v>35</v>
      </c>
      <c r="H356" s="4">
        <v>1</v>
      </c>
      <c r="I356">
        <v>35</v>
      </c>
      <c r="J356" s="4">
        <v>1</v>
      </c>
      <c r="K356">
        <v>35</v>
      </c>
    </row>
    <row r="357" spans="1:11" x14ac:dyDescent="0.25">
      <c r="B357">
        <v>11</v>
      </c>
      <c r="C357">
        <v>-6</v>
      </c>
      <c r="D357" s="4">
        <v>-0.17100000000000001</v>
      </c>
      <c r="E357">
        <v>-8</v>
      </c>
      <c r="F357" s="4">
        <v>-0.22900000000000001</v>
      </c>
      <c r="G357">
        <v>-33</v>
      </c>
      <c r="H357" s="4">
        <v>-0.94299999999999995</v>
      </c>
      <c r="I357">
        <v>-33</v>
      </c>
      <c r="J357" s="4">
        <v>-0.94299999999999995</v>
      </c>
    </row>
    <row r="358" spans="1:11" x14ac:dyDescent="0.25">
      <c r="B358" t="s">
        <v>88</v>
      </c>
      <c r="C358">
        <v>36</v>
      </c>
      <c r="D358" s="4">
        <v>0.48599999999999999</v>
      </c>
      <c r="E358">
        <v>52</v>
      </c>
      <c r="F358" s="4">
        <v>0.70299999999999996</v>
      </c>
      <c r="G358">
        <v>70</v>
      </c>
      <c r="H358" s="4">
        <v>0.94599999999999995</v>
      </c>
      <c r="I358">
        <v>74</v>
      </c>
      <c r="J358" s="5">
        <v>1</v>
      </c>
      <c r="K358">
        <v>74</v>
      </c>
    </row>
    <row r="359" spans="1:11" x14ac:dyDescent="0.25">
      <c r="B359" t="s">
        <v>16</v>
      </c>
      <c r="C359">
        <v>0</v>
      </c>
      <c r="D359" s="4">
        <v>0</v>
      </c>
      <c r="E359">
        <v>-6</v>
      </c>
      <c r="F359" s="4">
        <v>-8.1000000000000003E-2</v>
      </c>
      <c r="G359">
        <v>-60</v>
      </c>
      <c r="H359" s="4">
        <v>-0.81100000000000005</v>
      </c>
      <c r="I359">
        <v>-61</v>
      </c>
      <c r="J359" s="4">
        <v>-0.82399999999999995</v>
      </c>
    </row>
    <row r="360" spans="1:11" x14ac:dyDescent="0.25">
      <c r="A360" t="s">
        <v>165</v>
      </c>
      <c r="B360">
        <v>2023</v>
      </c>
      <c r="C360" s="1">
        <v>121</v>
      </c>
      <c r="D360" s="4">
        <v>0.39800000000000002</v>
      </c>
      <c r="E360" s="1">
        <v>149</v>
      </c>
      <c r="F360" s="4">
        <v>0.49</v>
      </c>
      <c r="G360" s="1">
        <v>287</v>
      </c>
      <c r="H360" s="4">
        <v>0.94399999999999995</v>
      </c>
      <c r="I360" s="1">
        <v>303</v>
      </c>
      <c r="J360" s="4">
        <v>0.997</v>
      </c>
      <c r="K360" s="1">
        <v>304</v>
      </c>
    </row>
    <row r="361" spans="1:11" x14ac:dyDescent="0.25">
      <c r="B361">
        <v>11</v>
      </c>
      <c r="C361" s="1">
        <v>-18</v>
      </c>
      <c r="D361" s="4">
        <v>-5.8999999999999997E-2</v>
      </c>
      <c r="E361" s="1">
        <v>-18</v>
      </c>
      <c r="F361" s="4">
        <v>-5.8999999999999997E-2</v>
      </c>
      <c r="G361" s="1">
        <v>-287</v>
      </c>
      <c r="H361" s="4">
        <v>-0.94399999999999995</v>
      </c>
      <c r="I361" s="1">
        <v>-300</v>
      </c>
      <c r="J361" s="4">
        <v>-0.98699999999999999</v>
      </c>
    </row>
    <row r="362" spans="1:11" x14ac:dyDescent="0.25">
      <c r="B362" t="s">
        <v>88</v>
      </c>
      <c r="C362" s="1">
        <v>325</v>
      </c>
      <c r="D362" s="4">
        <v>0.47</v>
      </c>
      <c r="E362" s="1">
        <v>388</v>
      </c>
      <c r="F362" s="4">
        <v>0.56100000000000005</v>
      </c>
      <c r="G362" s="1">
        <v>606</v>
      </c>
      <c r="H362" s="4">
        <v>0.876</v>
      </c>
      <c r="I362" s="1">
        <v>670</v>
      </c>
      <c r="J362" s="4">
        <v>0.96799999999999997</v>
      </c>
      <c r="K362" s="1">
        <v>692</v>
      </c>
    </row>
    <row r="363" spans="1:11" x14ac:dyDescent="0.25">
      <c r="B363" t="s">
        <v>16</v>
      </c>
      <c r="C363" s="1">
        <v>0</v>
      </c>
      <c r="D363" s="4">
        <v>0</v>
      </c>
      <c r="E363" s="1">
        <v>-18</v>
      </c>
      <c r="F363" s="4">
        <v>-2.5999999999999999E-2</v>
      </c>
      <c r="G363" s="1">
        <v>-606</v>
      </c>
      <c r="H363" s="4">
        <v>-0.876</v>
      </c>
      <c r="I363" s="1">
        <v>-661</v>
      </c>
      <c r="J363" s="4">
        <v>-0.95499999999999996</v>
      </c>
    </row>
    <row r="364" spans="1:11" x14ac:dyDescent="0.25">
      <c r="A364" t="s">
        <v>166</v>
      </c>
      <c r="B364">
        <v>2023</v>
      </c>
      <c r="C364" s="1">
        <v>45</v>
      </c>
      <c r="D364" s="4">
        <v>0.40899999999999997</v>
      </c>
      <c r="E364" s="1">
        <v>66</v>
      </c>
      <c r="F364" s="4">
        <v>0.6</v>
      </c>
      <c r="G364" s="1">
        <v>104</v>
      </c>
      <c r="H364" s="4">
        <v>0.94499999999999995</v>
      </c>
      <c r="I364" s="1">
        <v>110</v>
      </c>
      <c r="J364" s="5">
        <v>1</v>
      </c>
      <c r="K364" s="1">
        <v>110</v>
      </c>
    </row>
    <row r="365" spans="1:11" x14ac:dyDescent="0.25">
      <c r="B365">
        <v>11</v>
      </c>
      <c r="C365" s="1">
        <v>-20</v>
      </c>
      <c r="D365" s="4">
        <v>-0.182</v>
      </c>
      <c r="E365" s="1">
        <v>-20</v>
      </c>
      <c r="F365" s="5">
        <v>-0.182</v>
      </c>
      <c r="G365" s="1">
        <v>-101</v>
      </c>
      <c r="H365" s="4">
        <v>-0.91800000000000004</v>
      </c>
      <c r="I365" s="1">
        <v>-106</v>
      </c>
      <c r="J365" s="4">
        <v>-0.96399999999999997</v>
      </c>
    </row>
    <row r="366" spans="1:11" x14ac:dyDescent="0.25">
      <c r="B366" t="s">
        <v>88</v>
      </c>
      <c r="C366" s="1">
        <v>62</v>
      </c>
      <c r="D366" s="4">
        <v>0.32300000000000001</v>
      </c>
      <c r="E366" s="1">
        <v>97</v>
      </c>
      <c r="F366" s="4">
        <v>0.505</v>
      </c>
      <c r="G366" s="1">
        <v>143</v>
      </c>
      <c r="H366" s="5">
        <v>0.745</v>
      </c>
      <c r="I366" s="1">
        <v>172</v>
      </c>
      <c r="J366" s="4">
        <v>0.89600000000000002</v>
      </c>
      <c r="K366" s="1">
        <v>192</v>
      </c>
    </row>
    <row r="367" spans="1:11" x14ac:dyDescent="0.25">
      <c r="B367" t="s">
        <v>16</v>
      </c>
      <c r="C367" s="1">
        <v>-24</v>
      </c>
      <c r="D367" s="4">
        <v>-0.125</v>
      </c>
      <c r="E367" s="1">
        <v>-33</v>
      </c>
      <c r="F367" s="4">
        <v>-0.17199999999999999</v>
      </c>
      <c r="G367" s="1">
        <v>-143</v>
      </c>
      <c r="H367" s="5">
        <v>-0.745</v>
      </c>
      <c r="I367" s="1">
        <v>-161</v>
      </c>
      <c r="J367" s="5">
        <v>-0.83899999999999997</v>
      </c>
    </row>
    <row r="368" spans="1:11" x14ac:dyDescent="0.25">
      <c r="A368" t="s">
        <v>167</v>
      </c>
      <c r="B368">
        <v>2023</v>
      </c>
      <c r="C368">
        <v>287</v>
      </c>
      <c r="D368" s="4">
        <v>0.41499999999999998</v>
      </c>
      <c r="E368">
        <v>378</v>
      </c>
      <c r="F368" s="4">
        <v>0.54700000000000004</v>
      </c>
      <c r="G368">
        <v>533</v>
      </c>
      <c r="H368" s="5">
        <v>0.77100000000000002</v>
      </c>
      <c r="I368" s="1">
        <v>578</v>
      </c>
      <c r="J368" s="4">
        <v>0.83599999999999997</v>
      </c>
      <c r="K368" s="1">
        <v>691</v>
      </c>
    </row>
    <row r="369" spans="1:11" x14ac:dyDescent="0.25">
      <c r="B369">
        <v>11</v>
      </c>
      <c r="C369">
        <v>-287</v>
      </c>
      <c r="D369" s="5">
        <v>-0.41499999999999998</v>
      </c>
      <c r="E369">
        <v>-315</v>
      </c>
      <c r="F369" s="5">
        <v>-0.45600000000000002</v>
      </c>
      <c r="G369">
        <v>-67</v>
      </c>
      <c r="H369" s="5">
        <v>-9.7000000000000003E-2</v>
      </c>
      <c r="I369">
        <v>-91</v>
      </c>
      <c r="J369" s="4">
        <v>-0.13200000000000001</v>
      </c>
    </row>
    <row r="370" spans="1:11" x14ac:dyDescent="0.25">
      <c r="B370" t="s">
        <v>88</v>
      </c>
      <c r="C370">
        <v>545</v>
      </c>
      <c r="D370" s="4">
        <v>0.373</v>
      </c>
      <c r="E370">
        <v>695</v>
      </c>
      <c r="F370" s="5">
        <v>0.47499999999999998</v>
      </c>
      <c r="G370">
        <v>794</v>
      </c>
      <c r="H370" s="4">
        <v>0.54300000000000004</v>
      </c>
      <c r="I370" s="1">
        <v>1059</v>
      </c>
      <c r="J370" s="4">
        <v>0.72399999999999998</v>
      </c>
      <c r="K370" s="1">
        <v>1462</v>
      </c>
    </row>
    <row r="371" spans="1:11" x14ac:dyDescent="0.25">
      <c r="B371" t="s">
        <v>16</v>
      </c>
      <c r="C371">
        <v>-545</v>
      </c>
      <c r="D371" s="4">
        <v>-0.373</v>
      </c>
      <c r="E371">
        <v>-642</v>
      </c>
      <c r="F371" s="4">
        <v>-0.439</v>
      </c>
      <c r="G371">
        <v>-231</v>
      </c>
      <c r="H371" s="4">
        <v>-0.158</v>
      </c>
      <c r="I371">
        <v>-426</v>
      </c>
      <c r="J371" s="4">
        <v>-0.29099999999999998</v>
      </c>
    </row>
    <row r="372" spans="1:11" x14ac:dyDescent="0.25">
      <c r="A372" t="s">
        <v>168</v>
      </c>
      <c r="B372">
        <v>2023</v>
      </c>
      <c r="C372" s="1">
        <v>183</v>
      </c>
      <c r="D372" s="4">
        <v>0.48299999999999998</v>
      </c>
      <c r="E372" s="1">
        <v>242</v>
      </c>
      <c r="F372" s="4">
        <v>0.63900000000000001</v>
      </c>
      <c r="G372" s="1">
        <v>263</v>
      </c>
      <c r="H372" s="4">
        <v>0.69399999999999995</v>
      </c>
      <c r="I372" s="1">
        <v>317</v>
      </c>
      <c r="J372" s="4">
        <v>0.83599999999999997</v>
      </c>
      <c r="K372" s="1">
        <v>379</v>
      </c>
    </row>
    <row r="373" spans="1:11" x14ac:dyDescent="0.25">
      <c r="B373">
        <v>11</v>
      </c>
      <c r="C373" s="1">
        <v>-163</v>
      </c>
      <c r="D373" s="4">
        <v>-0.43</v>
      </c>
      <c r="E373" s="1">
        <v>-186</v>
      </c>
      <c r="F373" s="4">
        <v>-0.49099999999999999</v>
      </c>
      <c r="G373" s="1">
        <v>-263</v>
      </c>
      <c r="H373" s="4">
        <v>-0.69399999999999995</v>
      </c>
      <c r="I373" s="1">
        <v>-294</v>
      </c>
      <c r="J373" s="4">
        <v>-0.77600000000000002</v>
      </c>
    </row>
    <row r="374" spans="1:11" x14ac:dyDescent="0.25">
      <c r="B374" t="s">
        <v>88</v>
      </c>
      <c r="C374" s="1">
        <v>212</v>
      </c>
      <c r="D374" s="4">
        <v>0.375</v>
      </c>
      <c r="E374" s="1">
        <v>302</v>
      </c>
      <c r="F374" s="4">
        <v>0.53400000000000003</v>
      </c>
      <c r="G374" s="1">
        <v>305</v>
      </c>
      <c r="H374" s="4">
        <v>0.53900000000000003</v>
      </c>
      <c r="I374" s="1">
        <v>387</v>
      </c>
      <c r="J374" s="4">
        <v>0.68400000000000005</v>
      </c>
      <c r="K374" s="1">
        <v>566</v>
      </c>
    </row>
    <row r="375" spans="1:11" x14ac:dyDescent="0.25">
      <c r="B375" t="s">
        <v>16</v>
      </c>
      <c r="C375" s="1">
        <v>-156</v>
      </c>
      <c r="D375" s="4">
        <v>-0.27600000000000002</v>
      </c>
      <c r="E375" s="1">
        <v>-216</v>
      </c>
      <c r="F375" s="4">
        <v>-0.38200000000000001</v>
      </c>
      <c r="G375" s="1">
        <v>-305</v>
      </c>
      <c r="H375" s="4">
        <v>-0.53900000000000003</v>
      </c>
      <c r="I375" s="1">
        <v>-372</v>
      </c>
      <c r="J375" s="4">
        <v>-0.65700000000000003</v>
      </c>
    </row>
    <row r="376" spans="1:11" x14ac:dyDescent="0.25">
      <c r="A376" t="s">
        <v>169</v>
      </c>
      <c r="B376">
        <v>2023</v>
      </c>
      <c r="C376">
        <v>137</v>
      </c>
      <c r="D376" s="4">
        <v>0.48399999999999999</v>
      </c>
      <c r="E376" s="1">
        <v>169</v>
      </c>
      <c r="F376" s="4">
        <v>0.59699999999999998</v>
      </c>
      <c r="G376" s="1">
        <v>193</v>
      </c>
      <c r="H376" s="4">
        <v>0.68200000000000005</v>
      </c>
      <c r="I376" s="1">
        <v>245</v>
      </c>
      <c r="J376" s="4">
        <v>0.86599999999999999</v>
      </c>
      <c r="K376" s="1">
        <v>283</v>
      </c>
    </row>
    <row r="377" spans="1:11" x14ac:dyDescent="0.25">
      <c r="B377">
        <v>11</v>
      </c>
      <c r="C377">
        <v>-127</v>
      </c>
      <c r="D377" s="4">
        <v>-0.44900000000000001</v>
      </c>
      <c r="E377" s="1">
        <v>-133</v>
      </c>
      <c r="F377" s="4">
        <v>-0.47</v>
      </c>
      <c r="G377" s="1">
        <v>-193</v>
      </c>
      <c r="H377" s="4">
        <v>-0.68200000000000005</v>
      </c>
      <c r="I377" s="1">
        <v>-228</v>
      </c>
      <c r="J377" s="4">
        <v>-0.80600000000000005</v>
      </c>
    </row>
    <row r="378" spans="1:11" x14ac:dyDescent="0.25">
      <c r="B378" t="s">
        <v>88</v>
      </c>
      <c r="C378" s="1">
        <v>222</v>
      </c>
      <c r="D378" s="4">
        <v>0.36</v>
      </c>
      <c r="E378" s="1">
        <v>296</v>
      </c>
      <c r="F378" s="4">
        <v>0.48099999999999998</v>
      </c>
      <c r="G378" s="1">
        <v>357</v>
      </c>
      <c r="H378" s="4">
        <v>0.57999999999999996</v>
      </c>
      <c r="I378" s="1">
        <v>504</v>
      </c>
      <c r="J378" s="4">
        <v>0.81799999999999995</v>
      </c>
      <c r="K378" s="1">
        <v>616</v>
      </c>
    </row>
    <row r="379" spans="1:11" x14ac:dyDescent="0.25">
      <c r="B379" t="s">
        <v>16</v>
      </c>
      <c r="C379" s="1">
        <v>-197</v>
      </c>
      <c r="D379" s="4">
        <v>-0.32</v>
      </c>
      <c r="E379" s="1">
        <v>-231</v>
      </c>
      <c r="F379" s="4">
        <v>-0.375</v>
      </c>
      <c r="G379" s="1">
        <v>-357</v>
      </c>
      <c r="H379" s="4">
        <v>-0.57999999999999996</v>
      </c>
      <c r="I379" s="1">
        <v>-477</v>
      </c>
      <c r="J379" s="4">
        <v>-0.77400000000000002</v>
      </c>
    </row>
    <row r="380" spans="1:11" x14ac:dyDescent="0.25">
      <c r="A380" t="s">
        <v>170</v>
      </c>
      <c r="B380">
        <v>2023</v>
      </c>
      <c r="C380">
        <v>173</v>
      </c>
      <c r="D380" s="4">
        <v>0.34100000000000003</v>
      </c>
      <c r="E380">
        <v>269</v>
      </c>
      <c r="F380" s="4">
        <v>0.53</v>
      </c>
      <c r="G380">
        <v>438</v>
      </c>
      <c r="H380" s="4">
        <v>0.86199999999999999</v>
      </c>
      <c r="I380" s="1">
        <v>491</v>
      </c>
      <c r="J380" s="4">
        <v>0.96699999999999997</v>
      </c>
      <c r="K380" s="1">
        <v>508</v>
      </c>
    </row>
    <row r="381" spans="1:11" x14ac:dyDescent="0.25">
      <c r="B381">
        <v>11</v>
      </c>
      <c r="C381">
        <v>-88</v>
      </c>
      <c r="D381" s="4">
        <v>-0.17299999999999999</v>
      </c>
      <c r="E381">
        <v>-103</v>
      </c>
      <c r="F381" s="4">
        <v>-0.20300000000000001</v>
      </c>
      <c r="G381">
        <v>-438</v>
      </c>
      <c r="H381" s="4">
        <v>-0.86199999999999999</v>
      </c>
      <c r="I381" s="1">
        <v>-486</v>
      </c>
      <c r="J381" s="4">
        <v>-0.95699999999999996</v>
      </c>
    </row>
    <row r="382" spans="1:11" x14ac:dyDescent="0.25">
      <c r="B382" t="s">
        <v>88</v>
      </c>
      <c r="C382">
        <v>368</v>
      </c>
      <c r="D382" s="4">
        <v>0.26800000000000002</v>
      </c>
      <c r="E382">
        <v>560</v>
      </c>
      <c r="F382" s="4">
        <v>0.40799999999999997</v>
      </c>
      <c r="G382" s="1">
        <v>1079</v>
      </c>
      <c r="H382" s="4">
        <v>0.78600000000000003</v>
      </c>
      <c r="I382" s="1">
        <v>1288</v>
      </c>
      <c r="J382" s="4">
        <v>0.93799999999999994</v>
      </c>
      <c r="K382" s="1">
        <v>1373</v>
      </c>
    </row>
    <row r="383" spans="1:11" x14ac:dyDescent="0.25">
      <c r="B383" t="s">
        <v>16</v>
      </c>
      <c r="C383">
        <v>-109</v>
      </c>
      <c r="D383" s="4">
        <v>-7.9000000000000001E-2</v>
      </c>
      <c r="E383">
        <v>-141</v>
      </c>
      <c r="F383" s="4">
        <v>-0.10299999999999999</v>
      </c>
      <c r="G383" s="1">
        <v>-1079</v>
      </c>
      <c r="H383" s="4">
        <v>-0.78600000000000003</v>
      </c>
      <c r="I383" s="1">
        <v>-1238</v>
      </c>
      <c r="J383" s="4">
        <v>-0.90200000000000002</v>
      </c>
    </row>
    <row r="384" spans="1:11" x14ac:dyDescent="0.25">
      <c r="A384" t="s">
        <v>171</v>
      </c>
      <c r="B384">
        <v>2023</v>
      </c>
      <c r="C384">
        <v>22</v>
      </c>
      <c r="D384" s="4">
        <v>0.64700000000000002</v>
      </c>
      <c r="E384">
        <v>29</v>
      </c>
      <c r="F384" s="4">
        <v>0.85299999999999998</v>
      </c>
      <c r="G384">
        <v>32</v>
      </c>
      <c r="H384" s="4">
        <v>0.94099999999999995</v>
      </c>
      <c r="I384">
        <v>34</v>
      </c>
      <c r="J384" s="5">
        <v>1</v>
      </c>
      <c r="K384">
        <v>34</v>
      </c>
    </row>
    <row r="385" spans="1:11" x14ac:dyDescent="0.25">
      <c r="B385">
        <v>11</v>
      </c>
      <c r="C385">
        <v>-8</v>
      </c>
      <c r="D385" s="4">
        <v>-0.23499999999999999</v>
      </c>
      <c r="E385">
        <v>-12</v>
      </c>
      <c r="F385" s="4">
        <v>-0.35299999999999998</v>
      </c>
      <c r="G385">
        <v>-21</v>
      </c>
      <c r="H385" s="4">
        <v>-0.61799999999999999</v>
      </c>
      <c r="I385">
        <v>-23</v>
      </c>
      <c r="J385" s="4">
        <v>-0.67600000000000005</v>
      </c>
    </row>
    <row r="386" spans="1:11" x14ac:dyDescent="0.25">
      <c r="B386" t="s">
        <v>88</v>
      </c>
      <c r="C386">
        <v>315</v>
      </c>
      <c r="D386" s="4">
        <v>0.873</v>
      </c>
      <c r="E386">
        <v>332</v>
      </c>
      <c r="F386" s="4">
        <v>0.92</v>
      </c>
      <c r="G386">
        <v>356</v>
      </c>
      <c r="H386" s="4">
        <v>0.98599999999999999</v>
      </c>
      <c r="I386">
        <v>361</v>
      </c>
      <c r="J386" s="4">
        <v>1</v>
      </c>
      <c r="K386">
        <v>361</v>
      </c>
    </row>
    <row r="387" spans="1:11" x14ac:dyDescent="0.25">
      <c r="B387" t="s">
        <v>16</v>
      </c>
      <c r="C387">
        <v>-308</v>
      </c>
      <c r="D387" s="4">
        <v>-0.85299999999999998</v>
      </c>
      <c r="E387">
        <v>-316</v>
      </c>
      <c r="F387" s="4">
        <v>-0.875</v>
      </c>
      <c r="G387">
        <v>-327</v>
      </c>
      <c r="H387" s="5">
        <v>-0.90600000000000003</v>
      </c>
      <c r="I387">
        <v>-332</v>
      </c>
      <c r="J387" s="4">
        <v>-0.92</v>
      </c>
    </row>
    <row r="388" spans="1:11" x14ac:dyDescent="0.25">
      <c r="A388" t="s">
        <v>172</v>
      </c>
      <c r="B388">
        <v>2023</v>
      </c>
      <c r="C388">
        <v>129</v>
      </c>
      <c r="D388" s="4">
        <v>0.51800000000000002</v>
      </c>
      <c r="E388">
        <v>173</v>
      </c>
      <c r="F388" s="4">
        <v>0.69499999999999995</v>
      </c>
      <c r="G388">
        <v>217</v>
      </c>
      <c r="H388" s="4">
        <v>0.871</v>
      </c>
      <c r="I388">
        <v>241</v>
      </c>
      <c r="J388" s="5">
        <v>0.96799999999999997</v>
      </c>
      <c r="K388">
        <v>249</v>
      </c>
    </row>
    <row r="389" spans="1:11" x14ac:dyDescent="0.25">
      <c r="B389">
        <v>11</v>
      </c>
      <c r="C389">
        <v>-48</v>
      </c>
      <c r="D389" s="4">
        <v>-0.193</v>
      </c>
      <c r="E389">
        <v>-57</v>
      </c>
      <c r="F389" s="4">
        <v>-0.22900000000000001</v>
      </c>
      <c r="G389">
        <v>-217</v>
      </c>
      <c r="H389" s="4">
        <v>-0.871</v>
      </c>
      <c r="I389">
        <v>-234</v>
      </c>
      <c r="J389" s="4">
        <v>-0.94</v>
      </c>
    </row>
    <row r="390" spans="1:11" x14ac:dyDescent="0.25">
      <c r="B390" t="s">
        <v>88</v>
      </c>
      <c r="C390">
        <v>157</v>
      </c>
      <c r="D390" s="4">
        <v>0.32600000000000001</v>
      </c>
      <c r="E390">
        <v>246</v>
      </c>
      <c r="F390" s="4">
        <v>0.51</v>
      </c>
      <c r="G390">
        <v>386</v>
      </c>
      <c r="H390" s="4">
        <v>0.80100000000000005</v>
      </c>
      <c r="I390">
        <v>455</v>
      </c>
      <c r="J390" s="5">
        <v>0.94399999999999995</v>
      </c>
      <c r="K390">
        <v>482</v>
      </c>
    </row>
    <row r="391" spans="1:11" x14ac:dyDescent="0.25">
      <c r="B391" t="s">
        <v>16</v>
      </c>
      <c r="C391">
        <v>-56</v>
      </c>
      <c r="D391" s="4">
        <v>-0.11600000000000001</v>
      </c>
      <c r="E391">
        <v>-70</v>
      </c>
      <c r="F391" s="4">
        <v>-0.14499999999999999</v>
      </c>
      <c r="G391">
        <v>-386</v>
      </c>
      <c r="H391" s="4">
        <v>-0.80100000000000005</v>
      </c>
      <c r="I391">
        <v>-432</v>
      </c>
      <c r="J391" s="4">
        <v>-0.89600000000000002</v>
      </c>
    </row>
    <row r="392" spans="1:11" x14ac:dyDescent="0.25">
      <c r="A392" t="s">
        <v>173</v>
      </c>
      <c r="B392">
        <v>2023</v>
      </c>
      <c r="C392">
        <v>15</v>
      </c>
      <c r="D392" s="4">
        <v>0.88200000000000001</v>
      </c>
      <c r="E392">
        <v>17</v>
      </c>
      <c r="F392" s="4">
        <v>1</v>
      </c>
      <c r="G392">
        <v>17</v>
      </c>
      <c r="H392" s="4">
        <v>1</v>
      </c>
      <c r="I392">
        <v>17</v>
      </c>
      <c r="J392" s="4">
        <v>1</v>
      </c>
      <c r="K392">
        <v>17</v>
      </c>
    </row>
    <row r="393" spans="1:11" x14ac:dyDescent="0.25">
      <c r="B393">
        <v>11</v>
      </c>
      <c r="C393">
        <v>-6</v>
      </c>
      <c r="D393" s="5">
        <v>-0.35299999999999998</v>
      </c>
      <c r="E393">
        <v>-6</v>
      </c>
      <c r="F393" s="4">
        <v>-0.35299999999999998</v>
      </c>
      <c r="G393">
        <v>-13</v>
      </c>
      <c r="H393" s="4">
        <v>-0.76500000000000001</v>
      </c>
      <c r="I393">
        <v>-13</v>
      </c>
      <c r="J393" s="4">
        <v>-0.76500000000000001</v>
      </c>
    </row>
    <row r="394" spans="1:11" x14ac:dyDescent="0.25">
      <c r="B394" t="s">
        <v>88</v>
      </c>
      <c r="C394">
        <v>15</v>
      </c>
      <c r="D394" s="4">
        <v>0.78900000000000003</v>
      </c>
      <c r="E394">
        <v>19</v>
      </c>
      <c r="F394" s="5">
        <v>1</v>
      </c>
      <c r="G394">
        <v>19</v>
      </c>
      <c r="H394" s="4">
        <v>1</v>
      </c>
      <c r="I394">
        <v>19</v>
      </c>
      <c r="J394" s="4">
        <v>1</v>
      </c>
      <c r="K394">
        <v>19</v>
      </c>
    </row>
    <row r="395" spans="1:11" x14ac:dyDescent="0.25">
      <c r="B395" t="s">
        <v>16</v>
      </c>
      <c r="C395">
        <v>-6</v>
      </c>
      <c r="D395" s="5">
        <v>-0.316</v>
      </c>
      <c r="E395">
        <v>-6</v>
      </c>
      <c r="F395" s="4">
        <v>-0.316</v>
      </c>
      <c r="G395">
        <v>-15</v>
      </c>
      <c r="H395" s="4">
        <v>-0.78900000000000003</v>
      </c>
      <c r="I395">
        <v>-15</v>
      </c>
      <c r="J395" s="4">
        <v>-0.78900000000000003</v>
      </c>
    </row>
    <row r="396" spans="1:11" x14ac:dyDescent="0.25">
      <c r="A396" t="s">
        <v>174</v>
      </c>
      <c r="B396">
        <v>2023</v>
      </c>
      <c r="C396" s="1">
        <v>156</v>
      </c>
      <c r="D396" s="4">
        <v>0.35</v>
      </c>
      <c r="E396" s="1">
        <v>214</v>
      </c>
      <c r="F396" s="4">
        <v>0.48</v>
      </c>
      <c r="G396" s="1">
        <v>408</v>
      </c>
      <c r="H396" s="4">
        <v>0.91500000000000004</v>
      </c>
      <c r="I396" s="1">
        <v>429</v>
      </c>
      <c r="J396" s="4">
        <v>0.96199999999999997</v>
      </c>
      <c r="K396" s="1">
        <v>446</v>
      </c>
    </row>
    <row r="397" spans="1:11" x14ac:dyDescent="0.25">
      <c r="B397">
        <v>11</v>
      </c>
      <c r="C397" s="1">
        <v>-136</v>
      </c>
      <c r="D397" s="4">
        <v>-0.30499999999999999</v>
      </c>
      <c r="E397" s="1">
        <v>-152</v>
      </c>
      <c r="F397" s="4">
        <v>-0.34100000000000003</v>
      </c>
      <c r="G397" s="1">
        <v>-408</v>
      </c>
      <c r="H397" s="4">
        <v>-0.91500000000000004</v>
      </c>
      <c r="I397" s="1">
        <v>-417</v>
      </c>
      <c r="J397" s="4">
        <v>-0.93500000000000005</v>
      </c>
    </row>
    <row r="398" spans="1:11" x14ac:dyDescent="0.25">
      <c r="B398" t="s">
        <v>88</v>
      </c>
      <c r="C398" s="1">
        <v>177</v>
      </c>
      <c r="D398" s="4">
        <v>0.20100000000000001</v>
      </c>
      <c r="E398" s="1">
        <v>272</v>
      </c>
      <c r="F398" s="4">
        <v>0.309</v>
      </c>
      <c r="G398" s="1">
        <v>640</v>
      </c>
      <c r="H398" s="4">
        <v>0.72799999999999998</v>
      </c>
      <c r="I398" s="1">
        <v>789</v>
      </c>
      <c r="J398" s="4">
        <v>0.89800000000000002</v>
      </c>
      <c r="K398" s="1">
        <v>879</v>
      </c>
    </row>
    <row r="399" spans="1:11" x14ac:dyDescent="0.25">
      <c r="B399" t="s">
        <v>16</v>
      </c>
      <c r="C399" s="1">
        <v>-152</v>
      </c>
      <c r="D399" s="4">
        <v>-0.17299999999999999</v>
      </c>
      <c r="E399" s="1">
        <v>-174</v>
      </c>
      <c r="F399" s="4">
        <v>-0.19800000000000001</v>
      </c>
      <c r="G399" s="1">
        <v>-640</v>
      </c>
      <c r="H399" s="4">
        <v>-0.72799999999999998</v>
      </c>
      <c r="I399" s="1">
        <v>-759</v>
      </c>
      <c r="J399" s="4">
        <v>-0.86299999999999999</v>
      </c>
    </row>
    <row r="400" spans="1:11" x14ac:dyDescent="0.25">
      <c r="A400" t="s">
        <v>175</v>
      </c>
      <c r="B400">
        <v>2023</v>
      </c>
      <c r="C400" s="1">
        <v>514</v>
      </c>
      <c r="D400" s="4">
        <v>0.57399999999999995</v>
      </c>
      <c r="E400" s="1">
        <v>602</v>
      </c>
      <c r="F400" s="4">
        <v>0.67200000000000004</v>
      </c>
      <c r="G400" s="1">
        <v>656</v>
      </c>
      <c r="H400" s="4">
        <v>0.73199999999999998</v>
      </c>
      <c r="I400" s="1">
        <v>780</v>
      </c>
      <c r="J400" s="4">
        <v>0.871</v>
      </c>
      <c r="K400" s="1">
        <v>896</v>
      </c>
    </row>
    <row r="401" spans="1:11" x14ac:dyDescent="0.25">
      <c r="B401">
        <v>11</v>
      </c>
      <c r="C401" s="1">
        <v>-471</v>
      </c>
      <c r="D401" s="4">
        <v>-0.52600000000000002</v>
      </c>
      <c r="E401" s="1">
        <v>-488</v>
      </c>
      <c r="F401" s="4">
        <v>-0.54500000000000004</v>
      </c>
      <c r="G401" s="1">
        <v>-594</v>
      </c>
      <c r="H401" s="4">
        <v>-0.66300000000000003</v>
      </c>
      <c r="I401" s="1">
        <v>-654</v>
      </c>
      <c r="J401" s="4">
        <v>-0.73</v>
      </c>
    </row>
    <row r="402" spans="1:11" x14ac:dyDescent="0.25">
      <c r="B402" t="s">
        <v>88</v>
      </c>
      <c r="C402" s="1">
        <v>1740</v>
      </c>
      <c r="D402" s="4">
        <v>0.53800000000000003</v>
      </c>
      <c r="E402" s="1">
        <v>2023</v>
      </c>
      <c r="F402" s="4">
        <v>0.626</v>
      </c>
      <c r="G402" s="1">
        <v>2684</v>
      </c>
      <c r="H402" s="4">
        <v>0.83</v>
      </c>
      <c r="I402" s="1">
        <v>2965</v>
      </c>
      <c r="J402" s="4">
        <v>0.91700000000000004</v>
      </c>
      <c r="K402" s="1">
        <v>3234</v>
      </c>
    </row>
    <row r="403" spans="1:11" x14ac:dyDescent="0.25">
      <c r="B403" t="s">
        <v>16</v>
      </c>
      <c r="C403" s="1">
        <v>-1589</v>
      </c>
      <c r="D403" s="4">
        <v>-0.49099999999999999</v>
      </c>
      <c r="E403" s="1">
        <v>-1589</v>
      </c>
      <c r="F403" s="4">
        <v>-0.49099999999999999</v>
      </c>
      <c r="G403" s="1">
        <v>-2384</v>
      </c>
      <c r="H403" s="4">
        <v>-0.73699999999999999</v>
      </c>
      <c r="I403" s="1">
        <v>-2635</v>
      </c>
      <c r="J403" s="4">
        <v>-0.81499999999999995</v>
      </c>
    </row>
    <row r="404" spans="1:11" x14ac:dyDescent="0.25">
      <c r="A404" t="s">
        <v>176</v>
      </c>
      <c r="B404">
        <v>2023</v>
      </c>
      <c r="C404" s="1">
        <v>278</v>
      </c>
      <c r="D404" s="4">
        <v>0.30499999999999999</v>
      </c>
      <c r="E404" s="1">
        <v>453</v>
      </c>
      <c r="F404" s="4">
        <v>0.497</v>
      </c>
      <c r="G404" s="1">
        <v>765</v>
      </c>
      <c r="H404" s="4">
        <v>0.84</v>
      </c>
      <c r="I404" s="1">
        <v>910</v>
      </c>
      <c r="J404" s="4">
        <v>0.999</v>
      </c>
      <c r="K404" s="1">
        <v>911</v>
      </c>
    </row>
    <row r="405" spans="1:11" x14ac:dyDescent="0.25">
      <c r="B405">
        <v>11</v>
      </c>
      <c r="C405">
        <v>-61</v>
      </c>
      <c r="D405" s="4">
        <v>-6.7000000000000004E-2</v>
      </c>
      <c r="E405">
        <v>-61</v>
      </c>
      <c r="F405" s="4">
        <v>-6.7000000000000004E-2</v>
      </c>
      <c r="G405" s="1">
        <v>-637</v>
      </c>
      <c r="H405" s="4">
        <v>-0.69899999999999995</v>
      </c>
      <c r="I405" s="1">
        <v>-769</v>
      </c>
      <c r="J405" s="4">
        <v>-0.84399999999999997</v>
      </c>
    </row>
    <row r="406" spans="1:11" x14ac:dyDescent="0.25">
      <c r="B406" t="s">
        <v>88</v>
      </c>
      <c r="C406" s="1">
        <v>2132</v>
      </c>
      <c r="D406" s="4">
        <v>0.55900000000000005</v>
      </c>
      <c r="E406" s="1">
        <v>2447</v>
      </c>
      <c r="F406" s="4">
        <v>0.64100000000000001</v>
      </c>
      <c r="G406" s="1">
        <v>3109</v>
      </c>
      <c r="H406" s="4">
        <v>0.81499999999999995</v>
      </c>
      <c r="I406" s="1">
        <v>3714</v>
      </c>
      <c r="J406" s="4">
        <v>0.97299999999999998</v>
      </c>
      <c r="K406" s="1">
        <v>3816</v>
      </c>
    </row>
    <row r="407" spans="1:11" x14ac:dyDescent="0.25">
      <c r="B407" t="s">
        <v>16</v>
      </c>
      <c r="C407">
        <v>0</v>
      </c>
      <c r="D407" s="4">
        <v>0</v>
      </c>
      <c r="E407">
        <v>-61</v>
      </c>
      <c r="F407" s="4">
        <v>-1.6E-2</v>
      </c>
      <c r="G407" s="1">
        <v>-3109</v>
      </c>
      <c r="H407" s="4">
        <v>-0.81499999999999995</v>
      </c>
      <c r="I407" s="1">
        <v>-3483</v>
      </c>
      <c r="J407" s="4">
        <v>-0.91300000000000003</v>
      </c>
    </row>
    <row r="408" spans="1:11" x14ac:dyDescent="0.25">
      <c r="A408" t="s">
        <v>177</v>
      </c>
      <c r="B408">
        <v>2023</v>
      </c>
      <c r="C408">
        <v>35</v>
      </c>
      <c r="D408" s="4">
        <v>0.7</v>
      </c>
      <c r="E408">
        <v>43</v>
      </c>
      <c r="F408" s="4">
        <v>0.86</v>
      </c>
      <c r="G408">
        <v>50</v>
      </c>
      <c r="H408" s="4">
        <v>1</v>
      </c>
      <c r="I408">
        <v>50</v>
      </c>
      <c r="J408" s="4">
        <v>1</v>
      </c>
      <c r="K408">
        <v>50</v>
      </c>
    </row>
    <row r="409" spans="1:11" x14ac:dyDescent="0.25">
      <c r="B409">
        <v>11</v>
      </c>
      <c r="C409">
        <v>-17</v>
      </c>
      <c r="D409" s="4">
        <v>-0.34</v>
      </c>
      <c r="E409">
        <v>-20</v>
      </c>
      <c r="F409" s="4">
        <v>-0.4</v>
      </c>
      <c r="G409">
        <v>-40</v>
      </c>
      <c r="H409" s="4">
        <v>-0.8</v>
      </c>
      <c r="I409">
        <v>-40</v>
      </c>
      <c r="J409" s="5">
        <v>-0.8</v>
      </c>
    </row>
    <row r="410" spans="1:11" x14ac:dyDescent="0.25">
      <c r="B410" t="s">
        <v>88</v>
      </c>
      <c r="C410">
        <v>845</v>
      </c>
      <c r="D410" s="4">
        <v>0.82399999999999995</v>
      </c>
      <c r="E410">
        <v>928</v>
      </c>
      <c r="F410" s="4">
        <v>0.90500000000000003</v>
      </c>
      <c r="G410" s="1">
        <v>1017</v>
      </c>
      <c r="H410" s="4">
        <v>0.99199999999999999</v>
      </c>
      <c r="I410" s="1">
        <v>1025</v>
      </c>
      <c r="J410" s="4">
        <v>1</v>
      </c>
      <c r="K410" s="1">
        <v>1025</v>
      </c>
    </row>
    <row r="411" spans="1:11" x14ac:dyDescent="0.25">
      <c r="B411" t="s">
        <v>16</v>
      </c>
      <c r="C411">
        <v>0</v>
      </c>
      <c r="D411" s="4">
        <v>0</v>
      </c>
      <c r="E411">
        <v>-14</v>
      </c>
      <c r="F411" s="4">
        <v>-1.4E-2</v>
      </c>
      <c r="G411" s="1">
        <v>-989</v>
      </c>
      <c r="H411" s="4">
        <v>-0.96499999999999997</v>
      </c>
      <c r="I411" s="1">
        <v>-996</v>
      </c>
      <c r="J411" s="4">
        <v>-0.97199999999999998</v>
      </c>
    </row>
    <row r="412" spans="1:11" x14ac:dyDescent="0.25">
      <c r="A412" t="s">
        <v>178</v>
      </c>
      <c r="B412">
        <v>2023</v>
      </c>
      <c r="C412">
        <v>91</v>
      </c>
      <c r="D412" s="4">
        <v>0.63600000000000001</v>
      </c>
      <c r="E412">
        <v>124</v>
      </c>
      <c r="F412" s="4">
        <v>0.86699999999999999</v>
      </c>
      <c r="G412" s="1">
        <v>124</v>
      </c>
      <c r="H412" s="4">
        <v>0.86699999999999999</v>
      </c>
      <c r="I412" s="1">
        <v>142</v>
      </c>
      <c r="J412" s="4">
        <v>0.99299999999999999</v>
      </c>
      <c r="K412" s="1">
        <v>143</v>
      </c>
    </row>
    <row r="413" spans="1:11" x14ac:dyDescent="0.25">
      <c r="B413">
        <v>11</v>
      </c>
      <c r="C413">
        <v>-46</v>
      </c>
      <c r="D413" s="4">
        <v>-0.32200000000000001</v>
      </c>
      <c r="E413">
        <v>-46</v>
      </c>
      <c r="F413" s="4">
        <v>-0.32200000000000001</v>
      </c>
      <c r="G413" s="1">
        <v>-82</v>
      </c>
      <c r="H413" s="4">
        <v>-0.57299999999999995</v>
      </c>
      <c r="I413" s="1">
        <v>-82</v>
      </c>
      <c r="J413" s="5">
        <v>-0.57299999999999995</v>
      </c>
    </row>
    <row r="414" spans="1:11" x14ac:dyDescent="0.25">
      <c r="B414" t="s">
        <v>88</v>
      </c>
      <c r="C414">
        <v>166</v>
      </c>
      <c r="D414" s="4">
        <v>0.626</v>
      </c>
      <c r="E414">
        <v>221</v>
      </c>
      <c r="F414" s="4">
        <v>0.83399999999999996</v>
      </c>
      <c r="G414" s="1">
        <v>197</v>
      </c>
      <c r="H414" s="4">
        <v>0.74299999999999999</v>
      </c>
      <c r="I414" s="1">
        <v>249</v>
      </c>
      <c r="J414" s="4">
        <v>0.94</v>
      </c>
      <c r="K414" s="1">
        <v>265</v>
      </c>
    </row>
    <row r="415" spans="1:11" x14ac:dyDescent="0.25">
      <c r="B415" t="s">
        <v>16</v>
      </c>
      <c r="C415">
        <v>-24</v>
      </c>
      <c r="D415" s="4">
        <v>-9.0999999999999998E-2</v>
      </c>
      <c r="E415">
        <v>-47</v>
      </c>
      <c r="F415" s="4">
        <v>-0.17699999999999999</v>
      </c>
      <c r="G415" s="1">
        <v>-132</v>
      </c>
      <c r="H415" s="4">
        <v>-0.498</v>
      </c>
      <c r="I415" s="1">
        <v>-139</v>
      </c>
      <c r="J415" s="4">
        <v>-0.52500000000000002</v>
      </c>
    </row>
    <row r="416" spans="1:11" x14ac:dyDescent="0.25">
      <c r="A416" t="s">
        <v>179</v>
      </c>
      <c r="B416">
        <v>2023</v>
      </c>
      <c r="C416">
        <v>8</v>
      </c>
      <c r="D416" s="4">
        <v>1</v>
      </c>
      <c r="E416">
        <v>8</v>
      </c>
      <c r="F416" s="4">
        <v>1</v>
      </c>
      <c r="G416">
        <v>8</v>
      </c>
      <c r="H416" s="4">
        <v>1</v>
      </c>
      <c r="I416" s="1">
        <v>8</v>
      </c>
      <c r="J416" s="5">
        <v>1</v>
      </c>
      <c r="K416" s="1">
        <v>8</v>
      </c>
    </row>
    <row r="417" spans="1:11" x14ac:dyDescent="0.25">
      <c r="B417">
        <v>11</v>
      </c>
      <c r="C417">
        <v>-4</v>
      </c>
      <c r="D417" s="4">
        <v>-0.5</v>
      </c>
      <c r="E417">
        <v>-4</v>
      </c>
      <c r="F417" s="4">
        <v>-0.5</v>
      </c>
      <c r="G417">
        <v>-3</v>
      </c>
      <c r="H417" s="4">
        <v>-0.375</v>
      </c>
      <c r="I417" s="1">
        <v>-3</v>
      </c>
      <c r="J417" s="4">
        <v>-0.375</v>
      </c>
    </row>
    <row r="418" spans="1:11" x14ac:dyDescent="0.25">
      <c r="B418" t="s">
        <v>88</v>
      </c>
      <c r="C418">
        <v>14</v>
      </c>
      <c r="D418" s="4">
        <v>1</v>
      </c>
      <c r="E418">
        <v>14</v>
      </c>
      <c r="F418" s="4">
        <v>1</v>
      </c>
      <c r="G418" s="1">
        <v>13</v>
      </c>
      <c r="H418" s="4">
        <v>0.92900000000000005</v>
      </c>
      <c r="I418" s="1">
        <v>14</v>
      </c>
      <c r="J418" s="5">
        <v>1</v>
      </c>
      <c r="K418" s="1">
        <v>14</v>
      </c>
    </row>
    <row r="419" spans="1:11" x14ac:dyDescent="0.25">
      <c r="B419" t="s">
        <v>16</v>
      </c>
      <c r="C419">
        <v>-9</v>
      </c>
      <c r="D419" s="4">
        <v>-0.64300000000000002</v>
      </c>
      <c r="E419">
        <v>-9</v>
      </c>
      <c r="F419" s="4">
        <v>-0.64300000000000002</v>
      </c>
      <c r="G419" s="1">
        <v>-2</v>
      </c>
      <c r="H419" s="5">
        <v>-0.14299999999999999</v>
      </c>
      <c r="I419" s="1">
        <v>-3</v>
      </c>
      <c r="J419" s="4">
        <v>-0.214</v>
      </c>
    </row>
    <row r="420" spans="1:11" x14ac:dyDescent="0.25">
      <c r="A420" t="s">
        <v>180</v>
      </c>
      <c r="B420">
        <v>2023</v>
      </c>
      <c r="C420" s="1">
        <v>83</v>
      </c>
      <c r="D420" s="5">
        <v>0.34599999999999997</v>
      </c>
      <c r="E420" s="1">
        <v>122</v>
      </c>
      <c r="F420" s="4">
        <v>0.50800000000000001</v>
      </c>
      <c r="G420" s="1">
        <v>194</v>
      </c>
      <c r="H420" s="4">
        <v>0.80800000000000005</v>
      </c>
      <c r="I420" s="1">
        <v>231</v>
      </c>
      <c r="J420" s="4">
        <v>0.96199999999999997</v>
      </c>
      <c r="K420" s="1">
        <v>240</v>
      </c>
    </row>
    <row r="421" spans="1:11" x14ac:dyDescent="0.25">
      <c r="B421">
        <v>11</v>
      </c>
      <c r="C421" s="1">
        <v>0</v>
      </c>
      <c r="D421" s="4">
        <v>0</v>
      </c>
      <c r="E421" s="1">
        <v>-9</v>
      </c>
      <c r="F421" s="4">
        <v>-3.7999999999999999E-2</v>
      </c>
      <c r="G421" s="1">
        <v>-172</v>
      </c>
      <c r="H421" s="4">
        <v>-0.71699999999999997</v>
      </c>
      <c r="I421" s="1">
        <v>-194</v>
      </c>
      <c r="J421" s="4">
        <v>-0.80800000000000005</v>
      </c>
    </row>
    <row r="422" spans="1:11" x14ac:dyDescent="0.25">
      <c r="B422" t="s">
        <v>88</v>
      </c>
      <c r="C422" s="1">
        <v>307</v>
      </c>
      <c r="D422" s="4">
        <v>0.49</v>
      </c>
      <c r="E422" s="1">
        <v>384</v>
      </c>
      <c r="F422" s="4">
        <v>0.61299999999999999</v>
      </c>
      <c r="G422" s="1">
        <v>520</v>
      </c>
      <c r="H422" s="4">
        <v>0.83099999999999996</v>
      </c>
      <c r="I422" s="1">
        <v>581</v>
      </c>
      <c r="J422" s="4">
        <v>0.92800000000000005</v>
      </c>
      <c r="K422" s="1">
        <v>626</v>
      </c>
    </row>
    <row r="423" spans="1:11" x14ac:dyDescent="0.25">
      <c r="B423" t="s">
        <v>16</v>
      </c>
      <c r="C423" s="1">
        <v>-74</v>
      </c>
      <c r="D423" s="4">
        <v>-0.11799999999999999</v>
      </c>
      <c r="E423" s="1">
        <v>-74</v>
      </c>
      <c r="F423" s="4">
        <v>-0.11799999999999999</v>
      </c>
      <c r="G423" s="1">
        <v>-498</v>
      </c>
      <c r="H423" s="4">
        <v>-0.79600000000000004</v>
      </c>
      <c r="I423" s="1">
        <v>-545</v>
      </c>
      <c r="J423" s="4">
        <v>-0.871</v>
      </c>
    </row>
    <row r="424" spans="1:11" x14ac:dyDescent="0.25">
      <c r="A424" t="s">
        <v>181</v>
      </c>
      <c r="B424">
        <v>2023</v>
      </c>
      <c r="C424" s="1">
        <v>2428</v>
      </c>
      <c r="D424" s="4">
        <v>0.48</v>
      </c>
      <c r="E424" s="1">
        <v>2874</v>
      </c>
      <c r="F424" s="4">
        <v>0.56799999999999995</v>
      </c>
      <c r="G424" s="1">
        <v>3234</v>
      </c>
      <c r="H424" s="4">
        <v>0.63900000000000001</v>
      </c>
      <c r="I424" s="1">
        <v>4256</v>
      </c>
      <c r="J424" s="5">
        <v>0.84099999999999997</v>
      </c>
      <c r="K424" s="1">
        <v>5061</v>
      </c>
    </row>
    <row r="425" spans="1:11" x14ac:dyDescent="0.25">
      <c r="B425">
        <v>11</v>
      </c>
      <c r="C425" s="1">
        <v>-1350</v>
      </c>
      <c r="D425" s="5">
        <v>-0.26700000000000002</v>
      </c>
      <c r="E425" s="1">
        <v>-1350</v>
      </c>
      <c r="F425" s="4">
        <v>-0.26700000000000002</v>
      </c>
      <c r="G425" s="1">
        <v>-3234</v>
      </c>
      <c r="H425" s="5">
        <v>-0.63900000000000001</v>
      </c>
      <c r="I425" s="1">
        <v>-4256</v>
      </c>
      <c r="J425" s="5">
        <v>-0.84099999999999997</v>
      </c>
    </row>
    <row r="426" spans="1:11" x14ac:dyDescent="0.25">
      <c r="B426" t="s">
        <v>88</v>
      </c>
      <c r="C426" s="1">
        <v>8787</v>
      </c>
      <c r="D426" s="4">
        <v>0.40100000000000002</v>
      </c>
      <c r="E426" s="1">
        <v>11224</v>
      </c>
      <c r="F426" s="4">
        <v>0.51200000000000001</v>
      </c>
      <c r="G426" s="1">
        <v>12882</v>
      </c>
      <c r="H426" s="4">
        <v>0.58799999999999997</v>
      </c>
      <c r="I426" s="1">
        <v>17046</v>
      </c>
      <c r="J426" s="5">
        <v>0.77800000000000002</v>
      </c>
      <c r="K426" s="1">
        <v>21906</v>
      </c>
    </row>
    <row r="427" spans="1:11" x14ac:dyDescent="0.25">
      <c r="B427" t="s">
        <v>16</v>
      </c>
      <c r="C427" s="1">
        <v>-4646</v>
      </c>
      <c r="D427" s="5">
        <v>-0.21199999999999999</v>
      </c>
      <c r="E427" s="1">
        <v>-4646</v>
      </c>
      <c r="F427" s="4">
        <v>-0.21199999999999999</v>
      </c>
      <c r="G427" s="1">
        <v>-12882</v>
      </c>
      <c r="H427" s="4">
        <v>-0.58799999999999997</v>
      </c>
      <c r="I427" s="1">
        <v>-17046</v>
      </c>
      <c r="J427" s="4">
        <v>-0.77800000000000002</v>
      </c>
    </row>
    <row r="428" spans="1:11" x14ac:dyDescent="0.25">
      <c r="A428" t="s">
        <v>182</v>
      </c>
      <c r="B428">
        <v>2023</v>
      </c>
      <c r="C428">
        <v>84</v>
      </c>
      <c r="D428" s="4">
        <v>0.83199999999999996</v>
      </c>
      <c r="E428">
        <v>95</v>
      </c>
      <c r="F428" s="4">
        <v>0.94099999999999995</v>
      </c>
      <c r="G428">
        <v>101</v>
      </c>
      <c r="H428" s="4">
        <v>1</v>
      </c>
      <c r="I428">
        <v>101</v>
      </c>
      <c r="J428" s="4">
        <v>1</v>
      </c>
      <c r="K428">
        <v>101</v>
      </c>
    </row>
    <row r="429" spans="1:11" x14ac:dyDescent="0.25">
      <c r="B429">
        <v>11</v>
      </c>
      <c r="C429">
        <v>-64</v>
      </c>
      <c r="D429" s="4">
        <v>-0.63400000000000001</v>
      </c>
      <c r="E429">
        <v>-64</v>
      </c>
      <c r="F429" s="4">
        <v>-0.63400000000000001</v>
      </c>
      <c r="G429">
        <v>-97</v>
      </c>
      <c r="H429" s="4">
        <v>-0.96</v>
      </c>
      <c r="I429">
        <v>-97</v>
      </c>
      <c r="J429" s="4">
        <v>-0.96</v>
      </c>
    </row>
    <row r="430" spans="1:11" x14ac:dyDescent="0.25">
      <c r="B430" t="s">
        <v>88</v>
      </c>
      <c r="C430">
        <v>271</v>
      </c>
      <c r="D430" s="4">
        <v>0.64800000000000002</v>
      </c>
      <c r="E430">
        <v>346</v>
      </c>
      <c r="F430" s="4">
        <v>0.82799999999999996</v>
      </c>
      <c r="G430">
        <v>377</v>
      </c>
      <c r="H430" s="4">
        <v>0.90200000000000002</v>
      </c>
      <c r="I430">
        <v>413</v>
      </c>
      <c r="J430" s="4">
        <v>0.98799999999999999</v>
      </c>
      <c r="K430">
        <v>418</v>
      </c>
    </row>
    <row r="431" spans="1:11" x14ac:dyDescent="0.25">
      <c r="B431" t="s">
        <v>16</v>
      </c>
      <c r="C431">
        <v>-156</v>
      </c>
      <c r="D431" s="4">
        <v>-0.373</v>
      </c>
      <c r="E431">
        <v>-170</v>
      </c>
      <c r="F431" s="4">
        <v>-0.40699999999999997</v>
      </c>
      <c r="G431">
        <v>-339</v>
      </c>
      <c r="H431" s="4">
        <v>-0.81100000000000005</v>
      </c>
      <c r="I431">
        <v>-343</v>
      </c>
      <c r="J431" s="4">
        <v>-0.82099999999999995</v>
      </c>
    </row>
    <row r="432" spans="1:11" x14ac:dyDescent="0.25">
      <c r="A432" t="s">
        <v>183</v>
      </c>
      <c r="B432">
        <v>2023</v>
      </c>
      <c r="C432" s="1">
        <v>117</v>
      </c>
      <c r="D432" s="5">
        <v>0.63200000000000001</v>
      </c>
      <c r="E432" s="1">
        <v>149</v>
      </c>
      <c r="F432" s="4">
        <v>0.80500000000000005</v>
      </c>
      <c r="G432" s="1">
        <v>180</v>
      </c>
      <c r="H432" s="4">
        <v>0.97299999999999998</v>
      </c>
      <c r="I432" s="1">
        <v>185</v>
      </c>
      <c r="J432" s="4">
        <v>1</v>
      </c>
      <c r="K432" s="1">
        <v>185</v>
      </c>
    </row>
    <row r="433" spans="1:11" x14ac:dyDescent="0.25">
      <c r="B433">
        <v>11</v>
      </c>
      <c r="C433" s="1">
        <v>-21</v>
      </c>
      <c r="D433" s="4">
        <v>-0.114</v>
      </c>
      <c r="E433" s="1">
        <v>-27</v>
      </c>
      <c r="F433" s="4">
        <v>-0.14599999999999999</v>
      </c>
      <c r="G433" s="1">
        <v>-167</v>
      </c>
      <c r="H433" s="4">
        <v>-0.90300000000000002</v>
      </c>
      <c r="I433" s="1">
        <v>-171</v>
      </c>
      <c r="J433" s="4">
        <v>-0.92400000000000004</v>
      </c>
    </row>
    <row r="434" spans="1:11" x14ac:dyDescent="0.25">
      <c r="B434" t="s">
        <v>88</v>
      </c>
      <c r="C434" s="1">
        <v>207</v>
      </c>
      <c r="D434" s="4">
        <v>0.40500000000000003</v>
      </c>
      <c r="E434" s="1">
        <v>319</v>
      </c>
      <c r="F434" s="4">
        <v>0.624</v>
      </c>
      <c r="G434" s="1">
        <v>435</v>
      </c>
      <c r="H434" s="4">
        <v>0.85099999999999998</v>
      </c>
      <c r="I434" s="1">
        <v>507</v>
      </c>
      <c r="J434" s="4">
        <v>0.99199999999999999</v>
      </c>
      <c r="K434" s="1">
        <v>511</v>
      </c>
    </row>
    <row r="435" spans="1:11" x14ac:dyDescent="0.25">
      <c r="B435" t="s">
        <v>16</v>
      </c>
      <c r="C435" s="1">
        <v>0</v>
      </c>
      <c r="D435" s="4">
        <v>0</v>
      </c>
      <c r="E435" s="1">
        <v>-21</v>
      </c>
      <c r="F435" s="4">
        <v>-4.1000000000000002E-2</v>
      </c>
      <c r="G435" s="1">
        <v>-435</v>
      </c>
      <c r="H435" s="4">
        <v>-0.85099999999999998</v>
      </c>
      <c r="I435" s="1">
        <v>-482</v>
      </c>
      <c r="J435" s="4">
        <v>-0.94299999999999995</v>
      </c>
    </row>
    <row r="436" spans="1:11" x14ac:dyDescent="0.25">
      <c r="A436" t="s">
        <v>184</v>
      </c>
      <c r="B436">
        <v>2023</v>
      </c>
      <c r="C436" s="1">
        <v>380</v>
      </c>
      <c r="D436" s="4">
        <v>0.437</v>
      </c>
      <c r="E436" s="1">
        <v>465</v>
      </c>
      <c r="F436" s="4">
        <v>0.53500000000000003</v>
      </c>
      <c r="G436" s="1">
        <v>717</v>
      </c>
      <c r="H436" s="4">
        <v>0.82499999999999996</v>
      </c>
      <c r="I436" s="1">
        <v>784</v>
      </c>
      <c r="J436" s="4">
        <v>0.90200000000000002</v>
      </c>
      <c r="K436" s="1">
        <v>869</v>
      </c>
    </row>
    <row r="437" spans="1:11" x14ac:dyDescent="0.25">
      <c r="B437">
        <v>11</v>
      </c>
      <c r="C437" s="1">
        <v>-240</v>
      </c>
      <c r="D437" s="4">
        <v>-0.27600000000000002</v>
      </c>
      <c r="E437" s="1">
        <v>-260</v>
      </c>
      <c r="F437" s="4">
        <v>-0.29899999999999999</v>
      </c>
      <c r="G437" s="1">
        <v>-717</v>
      </c>
      <c r="H437" s="4">
        <v>-0.82499999999999996</v>
      </c>
      <c r="I437" s="1">
        <v>-772</v>
      </c>
      <c r="J437" s="4">
        <v>-0.88800000000000001</v>
      </c>
    </row>
    <row r="438" spans="1:11" x14ac:dyDescent="0.25">
      <c r="B438" t="s">
        <v>88</v>
      </c>
      <c r="C438" s="1">
        <v>830</v>
      </c>
      <c r="D438" s="4">
        <v>0.25800000000000001</v>
      </c>
      <c r="E438" s="1">
        <v>1279</v>
      </c>
      <c r="F438" s="4">
        <v>0.39800000000000002</v>
      </c>
      <c r="G438" s="1">
        <v>2647</v>
      </c>
      <c r="H438" s="4">
        <v>0.82399999999999995</v>
      </c>
      <c r="I438" s="1">
        <v>2925</v>
      </c>
      <c r="J438" s="4">
        <v>0.91</v>
      </c>
      <c r="K438" s="1">
        <v>3214</v>
      </c>
    </row>
    <row r="439" spans="1:11" x14ac:dyDescent="0.25">
      <c r="B439" t="s">
        <v>16</v>
      </c>
      <c r="C439" s="1">
        <v>-289</v>
      </c>
      <c r="D439" s="4">
        <v>-0.09</v>
      </c>
      <c r="E439" s="1">
        <v>-368</v>
      </c>
      <c r="F439" s="4">
        <v>-0.114</v>
      </c>
      <c r="G439" s="1">
        <v>-2343</v>
      </c>
      <c r="H439" s="4">
        <v>-0.72899999999999998</v>
      </c>
      <c r="I439" s="1">
        <v>-2621</v>
      </c>
      <c r="J439" s="4">
        <v>-0.81499999999999995</v>
      </c>
    </row>
    <row r="440" spans="1:11" x14ac:dyDescent="0.25">
      <c r="A440" t="s">
        <v>185</v>
      </c>
      <c r="B440">
        <v>2023</v>
      </c>
      <c r="C440" s="1">
        <v>35</v>
      </c>
      <c r="D440" s="4">
        <v>0.61399999999999999</v>
      </c>
      <c r="E440" s="1">
        <v>48</v>
      </c>
      <c r="F440" s="4">
        <v>0.84199999999999997</v>
      </c>
      <c r="G440" s="1">
        <v>51</v>
      </c>
      <c r="H440" s="5">
        <v>0.89500000000000002</v>
      </c>
      <c r="I440" s="1">
        <v>57</v>
      </c>
      <c r="J440" s="5">
        <v>1</v>
      </c>
      <c r="K440" s="1">
        <v>57</v>
      </c>
    </row>
    <row r="441" spans="1:11" x14ac:dyDescent="0.25">
      <c r="B441">
        <v>11</v>
      </c>
      <c r="C441">
        <v>-27</v>
      </c>
      <c r="D441" s="5">
        <v>-0.47399999999999998</v>
      </c>
      <c r="E441">
        <v>-29</v>
      </c>
      <c r="F441" s="4">
        <v>-0.50900000000000001</v>
      </c>
      <c r="G441" s="1">
        <v>-40</v>
      </c>
      <c r="H441" s="5">
        <v>-0.70199999999999996</v>
      </c>
      <c r="I441" s="1">
        <v>-46</v>
      </c>
      <c r="J441" s="5">
        <v>-0.80700000000000005</v>
      </c>
    </row>
    <row r="442" spans="1:11" x14ac:dyDescent="0.25">
      <c r="B442" t="s">
        <v>88</v>
      </c>
      <c r="C442" s="1">
        <v>226</v>
      </c>
      <c r="D442" s="5">
        <v>0.81299999999999994</v>
      </c>
      <c r="E442" s="1">
        <v>248</v>
      </c>
      <c r="F442" s="4">
        <v>0.89200000000000002</v>
      </c>
      <c r="G442" s="1">
        <v>199</v>
      </c>
      <c r="H442" s="4">
        <v>0.71599999999999997</v>
      </c>
      <c r="I442" s="1">
        <v>266</v>
      </c>
      <c r="J442" s="5">
        <v>0.95699999999999996</v>
      </c>
      <c r="K442" s="1">
        <v>278</v>
      </c>
    </row>
    <row r="443" spans="1:11" x14ac:dyDescent="0.25">
      <c r="B443" t="s">
        <v>16</v>
      </c>
      <c r="C443">
        <v>-200</v>
      </c>
      <c r="D443" s="5">
        <v>-0.71899999999999997</v>
      </c>
      <c r="E443">
        <v>-203</v>
      </c>
      <c r="F443" s="5">
        <v>-0.73</v>
      </c>
      <c r="G443" s="1">
        <v>-199</v>
      </c>
      <c r="H443" s="4">
        <v>-0.71599999999999997</v>
      </c>
      <c r="I443" s="1">
        <v>-254</v>
      </c>
      <c r="J443" s="4">
        <v>-0.91400000000000003</v>
      </c>
    </row>
    <row r="444" spans="1:11" x14ac:dyDescent="0.25">
      <c r="A444" t="s">
        <v>186</v>
      </c>
      <c r="B444">
        <v>2023</v>
      </c>
      <c r="C444">
        <v>26</v>
      </c>
      <c r="D444" s="4">
        <v>0.59099999999999997</v>
      </c>
      <c r="E444">
        <v>36</v>
      </c>
      <c r="F444" s="4">
        <v>0.81799999999999995</v>
      </c>
      <c r="G444">
        <v>41</v>
      </c>
      <c r="H444" s="4">
        <v>0.93200000000000005</v>
      </c>
      <c r="I444">
        <v>44</v>
      </c>
      <c r="J444" s="4">
        <v>1</v>
      </c>
      <c r="K444">
        <v>44</v>
      </c>
    </row>
    <row r="445" spans="1:11" x14ac:dyDescent="0.25">
      <c r="B445">
        <v>11</v>
      </c>
      <c r="C445">
        <v>-10</v>
      </c>
      <c r="D445" s="4">
        <v>-0.22700000000000001</v>
      </c>
      <c r="E445">
        <v>-14</v>
      </c>
      <c r="F445" s="4">
        <v>-0.318</v>
      </c>
      <c r="G445">
        <v>-41</v>
      </c>
      <c r="H445" s="4">
        <v>-0.93200000000000005</v>
      </c>
      <c r="I445">
        <v>-44</v>
      </c>
      <c r="J445" s="4">
        <v>-1</v>
      </c>
    </row>
    <row r="446" spans="1:11" x14ac:dyDescent="0.25">
      <c r="B446" t="s">
        <v>88</v>
      </c>
      <c r="C446">
        <v>69</v>
      </c>
      <c r="D446" s="4">
        <v>0.627</v>
      </c>
      <c r="E446">
        <v>87</v>
      </c>
      <c r="F446" s="4">
        <v>0.79100000000000004</v>
      </c>
      <c r="G446" s="1">
        <v>94</v>
      </c>
      <c r="H446" s="4">
        <v>0.85499999999999998</v>
      </c>
      <c r="I446" s="1">
        <v>108</v>
      </c>
      <c r="J446" s="5">
        <v>0.98199999999999998</v>
      </c>
      <c r="K446" s="1">
        <v>110</v>
      </c>
    </row>
    <row r="447" spans="1:11" x14ac:dyDescent="0.25">
      <c r="B447" t="s">
        <v>16</v>
      </c>
      <c r="C447">
        <v>-20</v>
      </c>
      <c r="D447" s="4">
        <v>-0.182</v>
      </c>
      <c r="E447">
        <v>-23</v>
      </c>
      <c r="F447" s="4">
        <v>-0.20899999999999999</v>
      </c>
      <c r="G447">
        <v>-84</v>
      </c>
      <c r="H447" s="4">
        <v>-0.76400000000000001</v>
      </c>
      <c r="I447" s="1">
        <v>-98</v>
      </c>
      <c r="J447" s="4">
        <v>-0.89100000000000001</v>
      </c>
    </row>
    <row r="448" spans="1:11" x14ac:dyDescent="0.25">
      <c r="A448" t="s">
        <v>187</v>
      </c>
      <c r="B448">
        <v>2023</v>
      </c>
      <c r="C448">
        <v>222</v>
      </c>
      <c r="D448" s="5">
        <v>0.52900000000000003</v>
      </c>
      <c r="E448" s="1">
        <v>288</v>
      </c>
      <c r="F448" s="5">
        <v>0.68600000000000005</v>
      </c>
      <c r="G448" s="1">
        <v>340</v>
      </c>
      <c r="H448" s="5">
        <v>0.81</v>
      </c>
      <c r="I448" s="1">
        <v>385</v>
      </c>
      <c r="J448" s="5">
        <v>0.91700000000000004</v>
      </c>
      <c r="K448" s="1">
        <v>420</v>
      </c>
    </row>
    <row r="449" spans="1:11" x14ac:dyDescent="0.25">
      <c r="B449">
        <v>11</v>
      </c>
      <c r="C449">
        <v>-89</v>
      </c>
      <c r="D449" s="5">
        <v>-0.21199999999999999</v>
      </c>
      <c r="E449">
        <v>-115</v>
      </c>
      <c r="F449" s="5">
        <v>-0.27400000000000002</v>
      </c>
      <c r="G449" s="1">
        <v>-300</v>
      </c>
      <c r="H449" s="5">
        <v>-0.71399999999999997</v>
      </c>
      <c r="I449" s="1">
        <v>-333</v>
      </c>
      <c r="J449" s="5">
        <v>-0.79300000000000004</v>
      </c>
    </row>
    <row r="450" spans="1:11" x14ac:dyDescent="0.25">
      <c r="B450" t="s">
        <v>88</v>
      </c>
      <c r="C450">
        <v>786</v>
      </c>
      <c r="D450" s="5">
        <v>0.6</v>
      </c>
      <c r="E450" s="1">
        <v>930</v>
      </c>
      <c r="F450" s="5">
        <v>0.71</v>
      </c>
      <c r="G450" s="1">
        <v>1046</v>
      </c>
      <c r="H450" s="5">
        <v>0.79900000000000004</v>
      </c>
      <c r="I450" s="1">
        <v>1156</v>
      </c>
      <c r="J450" s="5">
        <v>0.88300000000000001</v>
      </c>
      <c r="K450" s="1">
        <v>1309</v>
      </c>
    </row>
    <row r="451" spans="1:11" x14ac:dyDescent="0.25">
      <c r="B451" t="s">
        <v>16</v>
      </c>
      <c r="C451">
        <v>-332</v>
      </c>
      <c r="D451" s="5">
        <v>-0.254</v>
      </c>
      <c r="E451">
        <v>-440</v>
      </c>
      <c r="F451" s="5">
        <v>-0.33600000000000002</v>
      </c>
      <c r="G451" s="1">
        <v>-1046</v>
      </c>
      <c r="H451" s="4">
        <v>-0.79900000000000004</v>
      </c>
      <c r="I451" s="1">
        <v>-1116</v>
      </c>
      <c r="J451" s="4">
        <v>-0.85299999999999998</v>
      </c>
    </row>
    <row r="452" spans="1:11" x14ac:dyDescent="0.25">
      <c r="A452" t="s">
        <v>188</v>
      </c>
      <c r="B452">
        <v>2023</v>
      </c>
      <c r="C452">
        <v>353</v>
      </c>
      <c r="D452" s="4">
        <v>0.28799999999999998</v>
      </c>
      <c r="E452">
        <v>504</v>
      </c>
      <c r="F452" s="5">
        <v>0.41099999999999998</v>
      </c>
      <c r="G452">
        <v>742</v>
      </c>
      <c r="H452" s="4">
        <v>0.60499999999999998</v>
      </c>
      <c r="I452" s="1">
        <v>911</v>
      </c>
      <c r="J452" s="4">
        <v>0.74199999999999999</v>
      </c>
      <c r="K452" s="1">
        <v>1227</v>
      </c>
    </row>
    <row r="453" spans="1:11" x14ac:dyDescent="0.25">
      <c r="B453">
        <v>11</v>
      </c>
      <c r="C453">
        <v>-137</v>
      </c>
      <c r="D453" s="5">
        <v>-0.112</v>
      </c>
      <c r="E453">
        <v>-137</v>
      </c>
      <c r="F453" s="5">
        <v>-0.112</v>
      </c>
      <c r="G453">
        <v>-410</v>
      </c>
      <c r="H453" s="4">
        <v>-0.33400000000000002</v>
      </c>
      <c r="I453" s="1">
        <v>-486</v>
      </c>
      <c r="J453" s="4">
        <v>-0.39600000000000002</v>
      </c>
    </row>
    <row r="454" spans="1:11" x14ac:dyDescent="0.25">
      <c r="B454" t="s">
        <v>88</v>
      </c>
      <c r="C454">
        <v>693</v>
      </c>
      <c r="D454" s="4">
        <v>0.24399999999999999</v>
      </c>
      <c r="E454" s="1">
        <v>1059</v>
      </c>
      <c r="F454" s="4">
        <v>0.373</v>
      </c>
      <c r="G454" s="1">
        <v>1082</v>
      </c>
      <c r="H454" s="4">
        <v>0.38200000000000001</v>
      </c>
      <c r="I454" s="1">
        <v>1563</v>
      </c>
      <c r="J454" s="4">
        <v>0.55100000000000005</v>
      </c>
      <c r="K454" s="1">
        <v>2836</v>
      </c>
    </row>
    <row r="455" spans="1:11" x14ac:dyDescent="0.25">
      <c r="B455" t="s">
        <v>16</v>
      </c>
      <c r="C455">
        <v>-328</v>
      </c>
      <c r="D455" s="4">
        <v>-0.11600000000000001</v>
      </c>
      <c r="E455">
        <v>-328</v>
      </c>
      <c r="F455" s="4">
        <v>-0.11600000000000001</v>
      </c>
      <c r="G455" s="1">
        <v>-755</v>
      </c>
      <c r="H455" s="4">
        <v>-0.26600000000000001</v>
      </c>
      <c r="I455" s="1">
        <v>-1024</v>
      </c>
      <c r="J455" s="4">
        <v>-0.36099999999999999</v>
      </c>
    </row>
    <row r="456" spans="1:11" x14ac:dyDescent="0.25">
      <c r="A456" t="s">
        <v>189</v>
      </c>
      <c r="B456">
        <v>2023</v>
      </c>
      <c r="C456" s="1">
        <v>306</v>
      </c>
      <c r="D456" s="5">
        <v>0.53100000000000003</v>
      </c>
      <c r="E456" s="1">
        <v>348</v>
      </c>
      <c r="F456" s="4">
        <v>0.60399999999999998</v>
      </c>
      <c r="G456" s="1">
        <v>443</v>
      </c>
      <c r="H456" s="4">
        <v>0.76900000000000002</v>
      </c>
      <c r="I456" s="1">
        <v>516</v>
      </c>
      <c r="J456" s="4">
        <v>0.89600000000000002</v>
      </c>
      <c r="K456" s="1">
        <v>576</v>
      </c>
    </row>
    <row r="457" spans="1:11" x14ac:dyDescent="0.25">
      <c r="B457">
        <v>11</v>
      </c>
      <c r="C457" s="1">
        <v>-27</v>
      </c>
      <c r="D457" s="5">
        <v>-4.7E-2</v>
      </c>
      <c r="E457" s="1">
        <v>-34</v>
      </c>
      <c r="F457" s="4">
        <v>-5.8999999999999997E-2</v>
      </c>
      <c r="G457" s="1">
        <v>-443</v>
      </c>
      <c r="H457" s="4">
        <v>-0.76900000000000002</v>
      </c>
      <c r="I457" s="1">
        <v>-505</v>
      </c>
      <c r="J457" s="4">
        <v>-0.877</v>
      </c>
    </row>
    <row r="458" spans="1:11" x14ac:dyDescent="0.25">
      <c r="B458" t="s">
        <v>88</v>
      </c>
      <c r="C458" s="1">
        <v>695</v>
      </c>
      <c r="D458" s="4">
        <v>0.40100000000000002</v>
      </c>
      <c r="E458" s="1">
        <v>903</v>
      </c>
      <c r="F458" s="4">
        <v>0.52</v>
      </c>
      <c r="G458" s="1">
        <v>1030</v>
      </c>
      <c r="H458" s="4">
        <v>0.59399999999999997</v>
      </c>
      <c r="I458" s="1">
        <v>1255</v>
      </c>
      <c r="J458" s="4">
        <v>0.72299999999999998</v>
      </c>
      <c r="K458" s="1">
        <v>1735</v>
      </c>
    </row>
    <row r="459" spans="1:11" x14ac:dyDescent="0.25">
      <c r="B459" t="s">
        <v>16</v>
      </c>
      <c r="C459" s="1">
        <v>-421</v>
      </c>
      <c r="D459" s="4">
        <v>-0.24299999999999999</v>
      </c>
      <c r="E459" s="1">
        <v>-501</v>
      </c>
      <c r="F459" s="4">
        <v>-0.28899999999999998</v>
      </c>
      <c r="G459" s="1">
        <v>-519</v>
      </c>
      <c r="H459" s="4">
        <v>-0.29899999999999999</v>
      </c>
      <c r="I459" s="1">
        <v>-658</v>
      </c>
      <c r="J459" s="4">
        <v>-0.379</v>
      </c>
    </row>
    <row r="460" spans="1:11" x14ac:dyDescent="0.25">
      <c r="A460" t="s">
        <v>190</v>
      </c>
      <c r="B460">
        <v>2023</v>
      </c>
      <c r="C460" s="1">
        <v>286</v>
      </c>
      <c r="D460" s="5">
        <v>0.26</v>
      </c>
      <c r="E460" s="1">
        <v>397</v>
      </c>
      <c r="F460" s="4">
        <v>0.36099999999999999</v>
      </c>
      <c r="G460" s="1">
        <v>636</v>
      </c>
      <c r="H460" s="4">
        <v>0.57899999999999996</v>
      </c>
      <c r="I460" s="1">
        <v>912</v>
      </c>
      <c r="J460" s="4">
        <v>0.83</v>
      </c>
      <c r="K460" s="1">
        <v>1099</v>
      </c>
    </row>
    <row r="461" spans="1:11" x14ac:dyDescent="0.25">
      <c r="B461">
        <v>11</v>
      </c>
      <c r="C461" s="1">
        <v>-172</v>
      </c>
      <c r="D461" s="4">
        <v>-0.157</v>
      </c>
      <c r="E461" s="1">
        <v>-197</v>
      </c>
      <c r="F461" s="4">
        <v>-0.17899999999999999</v>
      </c>
      <c r="G461" s="1">
        <v>-636</v>
      </c>
      <c r="H461" s="4">
        <v>-0.57899999999999996</v>
      </c>
      <c r="I461" s="1">
        <v>-865</v>
      </c>
      <c r="J461" s="4">
        <v>-0.78700000000000003</v>
      </c>
    </row>
    <row r="462" spans="1:11" x14ac:dyDescent="0.25">
      <c r="B462" t="s">
        <v>88</v>
      </c>
      <c r="C462" s="1">
        <v>1231</v>
      </c>
      <c r="D462" s="4">
        <v>0.35599999999999998</v>
      </c>
      <c r="E462" s="1">
        <v>1475</v>
      </c>
      <c r="F462" s="4">
        <v>0.42699999999999999</v>
      </c>
      <c r="G462" s="1">
        <v>2243</v>
      </c>
      <c r="H462" s="4">
        <v>0.64900000000000002</v>
      </c>
      <c r="I462" s="1">
        <v>2738</v>
      </c>
      <c r="J462" s="5">
        <v>0.79200000000000004</v>
      </c>
      <c r="K462" s="1">
        <v>3456</v>
      </c>
    </row>
    <row r="463" spans="1:11" x14ac:dyDescent="0.25">
      <c r="B463" t="s">
        <v>16</v>
      </c>
      <c r="C463" s="1">
        <v>-1027</v>
      </c>
      <c r="D463" s="4">
        <v>-0.29699999999999999</v>
      </c>
      <c r="E463" s="1">
        <v>-1084</v>
      </c>
      <c r="F463" s="4">
        <v>-0.314</v>
      </c>
      <c r="G463" s="1">
        <v>-2243</v>
      </c>
      <c r="H463" s="4">
        <v>-0.64900000000000002</v>
      </c>
      <c r="I463" s="1">
        <v>-2633</v>
      </c>
      <c r="J463" s="4">
        <v>-0.76200000000000001</v>
      </c>
    </row>
    <row r="464" spans="1:11" x14ac:dyDescent="0.25">
      <c r="A464" t="s">
        <v>191</v>
      </c>
      <c r="B464">
        <v>2023</v>
      </c>
      <c r="C464">
        <v>64</v>
      </c>
      <c r="D464" s="4">
        <v>0.33</v>
      </c>
      <c r="E464">
        <v>92</v>
      </c>
      <c r="F464" s="4">
        <v>0.47399999999999998</v>
      </c>
      <c r="G464">
        <v>183</v>
      </c>
      <c r="H464" s="4">
        <v>0.94299999999999995</v>
      </c>
      <c r="I464">
        <v>194</v>
      </c>
      <c r="J464" s="4">
        <v>1</v>
      </c>
      <c r="K464">
        <v>194</v>
      </c>
    </row>
    <row r="465" spans="1:11" x14ac:dyDescent="0.25">
      <c r="B465">
        <v>11</v>
      </c>
      <c r="C465">
        <v>-8</v>
      </c>
      <c r="D465" s="5">
        <v>-4.1000000000000002E-2</v>
      </c>
      <c r="E465">
        <v>-20</v>
      </c>
      <c r="F465" s="4">
        <v>-0.10299999999999999</v>
      </c>
      <c r="G465">
        <v>-183</v>
      </c>
      <c r="H465" s="4">
        <v>-0.94299999999999995</v>
      </c>
      <c r="I465">
        <v>-194</v>
      </c>
      <c r="J465" s="4">
        <v>-1</v>
      </c>
    </row>
    <row r="466" spans="1:11" x14ac:dyDescent="0.25">
      <c r="B466" t="s">
        <v>88</v>
      </c>
      <c r="C466">
        <v>182</v>
      </c>
      <c r="D466" s="4">
        <v>0.32900000000000001</v>
      </c>
      <c r="E466">
        <v>239</v>
      </c>
      <c r="F466" s="4">
        <v>0.432</v>
      </c>
      <c r="G466">
        <v>425</v>
      </c>
      <c r="H466" s="4">
        <v>0.76900000000000002</v>
      </c>
      <c r="I466">
        <v>512</v>
      </c>
      <c r="J466" s="4">
        <v>0.92600000000000005</v>
      </c>
      <c r="K466">
        <v>553</v>
      </c>
    </row>
    <row r="467" spans="1:11" x14ac:dyDescent="0.25">
      <c r="B467" t="s">
        <v>16</v>
      </c>
      <c r="C467">
        <v>0</v>
      </c>
      <c r="D467" s="5">
        <v>0</v>
      </c>
      <c r="E467">
        <v>-10</v>
      </c>
      <c r="F467" s="4">
        <v>-1.7999999999999999E-2</v>
      </c>
      <c r="G467">
        <v>-425</v>
      </c>
      <c r="H467" s="4">
        <v>-0.76900000000000002</v>
      </c>
      <c r="I467">
        <v>-482</v>
      </c>
      <c r="J467" s="4">
        <v>-0.872</v>
      </c>
    </row>
    <row r="468" spans="1:11" x14ac:dyDescent="0.25">
      <c r="A468" t="s">
        <v>192</v>
      </c>
      <c r="B468">
        <v>2023</v>
      </c>
      <c r="C468" s="1">
        <v>79</v>
      </c>
      <c r="D468" s="4">
        <v>0.373</v>
      </c>
      <c r="E468" s="1">
        <v>108</v>
      </c>
      <c r="F468" s="5">
        <v>0.50900000000000001</v>
      </c>
      <c r="G468" s="1">
        <v>136</v>
      </c>
      <c r="H468" s="4">
        <v>0.64200000000000002</v>
      </c>
      <c r="I468" s="1">
        <v>185</v>
      </c>
      <c r="J468" s="4">
        <v>0.873</v>
      </c>
      <c r="K468" s="1">
        <v>212</v>
      </c>
    </row>
    <row r="469" spans="1:11" x14ac:dyDescent="0.25">
      <c r="B469">
        <v>11</v>
      </c>
      <c r="C469">
        <v>-42</v>
      </c>
      <c r="D469" s="4">
        <v>-0.19800000000000001</v>
      </c>
      <c r="E469">
        <v>-47</v>
      </c>
      <c r="F469" s="4">
        <v>-0.222</v>
      </c>
      <c r="G469" s="1">
        <v>-136</v>
      </c>
      <c r="H469" s="4">
        <v>-0.64200000000000002</v>
      </c>
      <c r="I469" s="1">
        <v>-185</v>
      </c>
      <c r="J469" s="4">
        <v>-0.873</v>
      </c>
    </row>
    <row r="470" spans="1:11" x14ac:dyDescent="0.25">
      <c r="B470" t="s">
        <v>88</v>
      </c>
      <c r="C470" s="1">
        <v>250</v>
      </c>
      <c r="D470" s="5">
        <v>0.28499999999999998</v>
      </c>
      <c r="E470" s="1">
        <v>378</v>
      </c>
      <c r="F470" s="4">
        <v>0.432</v>
      </c>
      <c r="G470" s="1">
        <v>704</v>
      </c>
      <c r="H470" s="4">
        <v>0.80400000000000005</v>
      </c>
      <c r="I470" s="1">
        <v>791</v>
      </c>
      <c r="J470" s="4">
        <v>0.90300000000000002</v>
      </c>
      <c r="K470" s="1">
        <v>876</v>
      </c>
    </row>
    <row r="471" spans="1:11" x14ac:dyDescent="0.25">
      <c r="B471" t="s">
        <v>16</v>
      </c>
      <c r="C471">
        <v>-166</v>
      </c>
      <c r="D471" s="4">
        <v>-0.189</v>
      </c>
      <c r="E471">
        <v>-215</v>
      </c>
      <c r="F471" s="4">
        <v>-0.245</v>
      </c>
      <c r="G471" s="1">
        <v>-659</v>
      </c>
      <c r="H471" s="4">
        <v>-0.752</v>
      </c>
      <c r="I471" s="1">
        <v>-731</v>
      </c>
      <c r="J471" s="4">
        <v>-0.83399999999999996</v>
      </c>
    </row>
    <row r="472" spans="1:11" x14ac:dyDescent="0.25">
      <c r="A472" t="s">
        <v>193</v>
      </c>
      <c r="B472">
        <v>2023</v>
      </c>
      <c r="C472">
        <v>56</v>
      </c>
      <c r="D472" s="4">
        <v>0.42699999999999999</v>
      </c>
      <c r="E472" s="1">
        <v>75</v>
      </c>
      <c r="F472" s="5">
        <v>0.57299999999999995</v>
      </c>
      <c r="G472" s="1">
        <v>91</v>
      </c>
      <c r="H472" s="4">
        <v>0.69499999999999995</v>
      </c>
      <c r="I472" s="1">
        <v>112</v>
      </c>
      <c r="J472" s="4">
        <v>0.85499999999999998</v>
      </c>
      <c r="K472" s="1">
        <v>131</v>
      </c>
    </row>
    <row r="473" spans="1:11" x14ac:dyDescent="0.25">
      <c r="B473">
        <v>11</v>
      </c>
      <c r="C473">
        <v>-37</v>
      </c>
      <c r="D473" s="5">
        <v>-0.28199999999999997</v>
      </c>
      <c r="E473">
        <v>-37</v>
      </c>
      <c r="F473" s="4">
        <v>-0.28199999999999997</v>
      </c>
      <c r="G473" s="1">
        <v>-79</v>
      </c>
      <c r="H473" s="4">
        <v>-0.60299999999999998</v>
      </c>
      <c r="I473" s="1">
        <v>-84</v>
      </c>
      <c r="J473" s="4">
        <v>-0.64100000000000001</v>
      </c>
    </row>
    <row r="474" spans="1:11" x14ac:dyDescent="0.25">
      <c r="B474" t="s">
        <v>88</v>
      </c>
      <c r="C474" s="1">
        <v>140</v>
      </c>
      <c r="D474" s="4">
        <v>0.35599999999999998</v>
      </c>
      <c r="E474" s="1">
        <v>198</v>
      </c>
      <c r="F474" s="5">
        <v>0.504</v>
      </c>
      <c r="G474" s="1">
        <v>301</v>
      </c>
      <c r="H474" s="5">
        <v>0.76600000000000001</v>
      </c>
      <c r="I474" s="1">
        <v>338</v>
      </c>
      <c r="J474" s="4">
        <v>0.86</v>
      </c>
      <c r="K474" s="1">
        <v>393</v>
      </c>
    </row>
    <row r="475" spans="1:11" x14ac:dyDescent="0.25">
      <c r="B475" t="s">
        <v>16</v>
      </c>
      <c r="C475">
        <v>-27</v>
      </c>
      <c r="D475" s="4">
        <v>-6.9000000000000006E-2</v>
      </c>
      <c r="E475">
        <v>-39</v>
      </c>
      <c r="F475" s="4">
        <v>-9.9000000000000005E-2</v>
      </c>
      <c r="G475" s="1">
        <v>-301</v>
      </c>
      <c r="H475" s="5">
        <v>-0.76600000000000001</v>
      </c>
      <c r="I475" s="1">
        <v>-321</v>
      </c>
      <c r="J475" s="4">
        <v>-0.81699999999999995</v>
      </c>
    </row>
    <row r="476" spans="1:11" x14ac:dyDescent="0.25">
      <c r="A476" t="s">
        <v>194</v>
      </c>
      <c r="B476">
        <v>2023</v>
      </c>
      <c r="C476">
        <v>63</v>
      </c>
      <c r="D476" s="4">
        <v>0.66300000000000003</v>
      </c>
      <c r="E476">
        <v>80</v>
      </c>
      <c r="F476" s="4">
        <v>0.84199999999999997</v>
      </c>
      <c r="G476">
        <v>76</v>
      </c>
      <c r="H476" s="4">
        <v>0.8</v>
      </c>
      <c r="I476">
        <v>90</v>
      </c>
      <c r="J476" s="4">
        <v>0.94699999999999995</v>
      </c>
      <c r="K476">
        <v>95</v>
      </c>
    </row>
    <row r="477" spans="1:11" x14ac:dyDescent="0.25">
      <c r="B477">
        <v>11</v>
      </c>
      <c r="C477">
        <v>-46</v>
      </c>
      <c r="D477" s="5">
        <v>-0.48399999999999999</v>
      </c>
      <c r="E477">
        <v>-51</v>
      </c>
      <c r="F477" s="4">
        <v>-0.53700000000000003</v>
      </c>
      <c r="G477">
        <v>-76</v>
      </c>
      <c r="H477" s="4">
        <v>-0.8</v>
      </c>
      <c r="I477">
        <v>-85</v>
      </c>
      <c r="J477" s="4">
        <v>-0.89500000000000002</v>
      </c>
    </row>
    <row r="478" spans="1:11" x14ac:dyDescent="0.25">
      <c r="B478" t="s">
        <v>88</v>
      </c>
      <c r="C478">
        <v>102</v>
      </c>
      <c r="D478" s="4">
        <v>0.53400000000000003</v>
      </c>
      <c r="E478">
        <v>133</v>
      </c>
      <c r="F478" s="4">
        <v>0.69599999999999995</v>
      </c>
      <c r="G478">
        <v>160</v>
      </c>
      <c r="H478" s="4">
        <v>0.83799999999999997</v>
      </c>
      <c r="I478">
        <v>176</v>
      </c>
      <c r="J478" s="4">
        <v>0.92100000000000004</v>
      </c>
      <c r="K478">
        <v>191</v>
      </c>
    </row>
    <row r="479" spans="1:11" x14ac:dyDescent="0.25">
      <c r="B479" t="s">
        <v>16</v>
      </c>
      <c r="C479">
        <v>-48</v>
      </c>
      <c r="D479" s="4">
        <v>-0.251</v>
      </c>
      <c r="E479">
        <v>-74</v>
      </c>
      <c r="F479" s="4">
        <v>-0.38700000000000001</v>
      </c>
      <c r="G479">
        <v>-119</v>
      </c>
      <c r="H479" s="4">
        <v>-0.623</v>
      </c>
      <c r="I479">
        <v>-132</v>
      </c>
      <c r="J479" s="4">
        <v>-0.69099999999999995</v>
      </c>
    </row>
    <row r="480" spans="1:11" x14ac:dyDescent="0.25">
      <c r="A480" t="s">
        <v>195</v>
      </c>
      <c r="B480">
        <v>2023</v>
      </c>
      <c r="C480">
        <v>132</v>
      </c>
      <c r="D480" s="4">
        <v>0.42399999999999999</v>
      </c>
      <c r="E480">
        <v>186</v>
      </c>
      <c r="F480" s="4">
        <v>0.59799999999999998</v>
      </c>
      <c r="G480">
        <v>138</v>
      </c>
      <c r="H480" s="4">
        <v>0.44400000000000001</v>
      </c>
      <c r="I480">
        <v>195</v>
      </c>
      <c r="J480" s="4">
        <v>0.627</v>
      </c>
      <c r="K480">
        <v>311</v>
      </c>
    </row>
    <row r="481" spans="1:11" x14ac:dyDescent="0.25">
      <c r="B481">
        <v>11</v>
      </c>
      <c r="C481">
        <v>-22</v>
      </c>
      <c r="D481" s="4">
        <v>-7.0999999999999994E-2</v>
      </c>
      <c r="E481">
        <v>-22</v>
      </c>
      <c r="F481" s="4">
        <v>-7.0999999999999994E-2</v>
      </c>
      <c r="G481">
        <v>-93</v>
      </c>
      <c r="H481" s="4">
        <v>-0.29899999999999999</v>
      </c>
      <c r="I481">
        <v>-130</v>
      </c>
      <c r="J481" s="5">
        <v>-0.41799999999999998</v>
      </c>
    </row>
    <row r="482" spans="1:11" x14ac:dyDescent="0.25">
      <c r="B482" t="s">
        <v>88</v>
      </c>
      <c r="C482">
        <v>409</v>
      </c>
      <c r="D482" s="4">
        <v>0.39400000000000002</v>
      </c>
      <c r="E482">
        <v>550</v>
      </c>
      <c r="F482" s="4">
        <v>0.52900000000000003</v>
      </c>
      <c r="G482">
        <v>577</v>
      </c>
      <c r="H482" s="4">
        <v>0.55500000000000005</v>
      </c>
      <c r="I482" s="1">
        <v>741</v>
      </c>
      <c r="J482" s="4">
        <v>0.71299999999999997</v>
      </c>
      <c r="K482" s="1">
        <v>1039</v>
      </c>
    </row>
    <row r="483" spans="1:11" x14ac:dyDescent="0.25">
      <c r="B483" t="s">
        <v>16</v>
      </c>
      <c r="C483">
        <v>-170</v>
      </c>
      <c r="D483" s="4">
        <v>-0.16400000000000001</v>
      </c>
      <c r="E483">
        <v>-170</v>
      </c>
      <c r="F483" s="4">
        <v>-0.16400000000000001</v>
      </c>
      <c r="G483">
        <v>-577</v>
      </c>
      <c r="H483" s="4">
        <v>-0.55500000000000005</v>
      </c>
      <c r="I483" s="1">
        <v>-667</v>
      </c>
      <c r="J483" s="4">
        <v>-0.64200000000000002</v>
      </c>
    </row>
    <row r="484" spans="1:11" x14ac:dyDescent="0.25">
      <c r="A484" t="s">
        <v>196</v>
      </c>
      <c r="B484">
        <v>2023</v>
      </c>
      <c r="C484">
        <v>35</v>
      </c>
      <c r="D484" s="4">
        <v>0.72899999999999998</v>
      </c>
      <c r="E484" s="1">
        <v>44</v>
      </c>
      <c r="F484" s="5">
        <v>0.91700000000000004</v>
      </c>
      <c r="G484" s="1">
        <v>26</v>
      </c>
      <c r="H484" s="4">
        <v>0.54200000000000004</v>
      </c>
      <c r="I484" s="1">
        <v>37</v>
      </c>
      <c r="J484" s="4">
        <v>0.77100000000000002</v>
      </c>
      <c r="K484" s="1">
        <v>48</v>
      </c>
    </row>
    <row r="485" spans="1:11" x14ac:dyDescent="0.25">
      <c r="B485">
        <v>11</v>
      </c>
      <c r="C485">
        <v>-17</v>
      </c>
      <c r="D485" s="5">
        <v>-0.35399999999999998</v>
      </c>
      <c r="E485">
        <v>-21</v>
      </c>
      <c r="F485" s="4">
        <v>-0.438</v>
      </c>
      <c r="G485" s="1">
        <v>-19</v>
      </c>
      <c r="H485" s="4">
        <v>-0.39600000000000002</v>
      </c>
      <c r="I485" s="1">
        <v>-30</v>
      </c>
      <c r="J485" s="4">
        <v>-0.625</v>
      </c>
    </row>
    <row r="486" spans="1:11" x14ac:dyDescent="0.25">
      <c r="B486" t="s">
        <v>88</v>
      </c>
      <c r="C486">
        <v>58</v>
      </c>
      <c r="D486" s="4">
        <v>0.624</v>
      </c>
      <c r="E486" s="1">
        <v>71</v>
      </c>
      <c r="F486" s="4">
        <v>0.76300000000000001</v>
      </c>
      <c r="G486" s="1">
        <v>55</v>
      </c>
      <c r="H486" s="4">
        <v>0.59099999999999997</v>
      </c>
      <c r="I486" s="1">
        <v>69</v>
      </c>
      <c r="J486" s="4">
        <v>0.74199999999999999</v>
      </c>
      <c r="K486" s="1">
        <v>93</v>
      </c>
    </row>
    <row r="487" spans="1:11" x14ac:dyDescent="0.25">
      <c r="B487" t="s">
        <v>16</v>
      </c>
      <c r="C487">
        <v>-35</v>
      </c>
      <c r="D487" s="4">
        <v>-0.376</v>
      </c>
      <c r="E487">
        <v>-40</v>
      </c>
      <c r="F487" s="4">
        <v>-0.43</v>
      </c>
      <c r="G487" s="1">
        <v>-40</v>
      </c>
      <c r="H487" s="4">
        <v>-0.43</v>
      </c>
      <c r="I487" s="1">
        <v>-51</v>
      </c>
      <c r="J487" s="4">
        <v>-0.54800000000000004</v>
      </c>
    </row>
    <row r="488" spans="1:11" x14ac:dyDescent="0.25">
      <c r="A488" t="s">
        <v>197</v>
      </c>
      <c r="B488">
        <v>2023</v>
      </c>
      <c r="C488">
        <v>73</v>
      </c>
      <c r="D488" s="4">
        <v>0.96099999999999997</v>
      </c>
      <c r="E488" s="1">
        <v>76</v>
      </c>
      <c r="F488" s="4">
        <v>1</v>
      </c>
      <c r="G488" s="1">
        <v>64</v>
      </c>
      <c r="H488" s="4">
        <v>0.84199999999999997</v>
      </c>
      <c r="I488" s="1">
        <v>72</v>
      </c>
      <c r="J488" s="4">
        <v>0.94699999999999995</v>
      </c>
      <c r="K488" s="1">
        <v>76</v>
      </c>
    </row>
    <row r="489" spans="1:11" x14ac:dyDescent="0.25">
      <c r="B489">
        <v>11</v>
      </c>
      <c r="C489">
        <v>-48</v>
      </c>
      <c r="D489" s="4">
        <v>-0.63200000000000001</v>
      </c>
      <c r="E489">
        <v>-48</v>
      </c>
      <c r="F489" s="4">
        <v>-0.63200000000000001</v>
      </c>
      <c r="G489">
        <v>-48</v>
      </c>
      <c r="H489" s="4">
        <v>-0.63200000000000001</v>
      </c>
      <c r="I489">
        <v>-55</v>
      </c>
      <c r="J489" s="4">
        <v>-0.72399999999999998</v>
      </c>
    </row>
    <row r="490" spans="1:11" x14ac:dyDescent="0.25">
      <c r="B490" t="s">
        <v>88</v>
      </c>
      <c r="C490">
        <v>240</v>
      </c>
      <c r="D490" s="4">
        <v>0.879</v>
      </c>
      <c r="E490" s="1">
        <v>260</v>
      </c>
      <c r="F490" s="4">
        <v>0.95199999999999996</v>
      </c>
      <c r="G490" s="1">
        <v>202</v>
      </c>
      <c r="H490" s="4">
        <v>0.74</v>
      </c>
      <c r="I490" s="1">
        <v>245</v>
      </c>
      <c r="J490" s="4">
        <v>0.89700000000000002</v>
      </c>
      <c r="K490" s="1">
        <v>273</v>
      </c>
    </row>
    <row r="491" spans="1:11" x14ac:dyDescent="0.25">
      <c r="B491" t="s">
        <v>16</v>
      </c>
      <c r="C491">
        <v>-90</v>
      </c>
      <c r="D491" s="4">
        <v>-0.33</v>
      </c>
      <c r="E491">
        <v>-98</v>
      </c>
      <c r="F491" s="4">
        <v>-0.35899999999999999</v>
      </c>
      <c r="G491">
        <v>-186</v>
      </c>
      <c r="H491" s="4">
        <v>-0.68100000000000005</v>
      </c>
      <c r="I491" s="1">
        <v>-229</v>
      </c>
      <c r="J491" s="4">
        <v>-0.83899999999999997</v>
      </c>
    </row>
    <row r="492" spans="1:11" x14ac:dyDescent="0.25">
      <c r="A492" t="s">
        <v>198</v>
      </c>
      <c r="B492">
        <v>2023</v>
      </c>
      <c r="C492" s="1">
        <v>126</v>
      </c>
      <c r="D492" s="5">
        <v>0.64300000000000002</v>
      </c>
      <c r="E492" s="1">
        <v>162</v>
      </c>
      <c r="F492" s="4">
        <v>0.82699999999999996</v>
      </c>
      <c r="G492" s="1">
        <v>173</v>
      </c>
      <c r="H492" s="4">
        <v>0.88300000000000001</v>
      </c>
      <c r="I492" s="1">
        <v>189</v>
      </c>
      <c r="J492" s="4">
        <v>0.96399999999999997</v>
      </c>
      <c r="K492" s="1">
        <v>196</v>
      </c>
    </row>
    <row r="493" spans="1:11" x14ac:dyDescent="0.25">
      <c r="B493">
        <v>11</v>
      </c>
      <c r="C493">
        <v>0</v>
      </c>
      <c r="D493" s="4">
        <v>0</v>
      </c>
      <c r="E493">
        <v>-5</v>
      </c>
      <c r="F493" s="4">
        <v>-2.5999999999999999E-2</v>
      </c>
      <c r="G493" s="1">
        <v>-173</v>
      </c>
      <c r="H493" s="4">
        <v>-0.88300000000000001</v>
      </c>
      <c r="I493" s="1">
        <v>-185</v>
      </c>
      <c r="J493" s="4">
        <v>-0.94399999999999995</v>
      </c>
    </row>
    <row r="494" spans="1:11" x14ac:dyDescent="0.25">
      <c r="B494" t="s">
        <v>88</v>
      </c>
      <c r="C494" s="1">
        <v>197</v>
      </c>
      <c r="D494" s="4">
        <v>0.46200000000000002</v>
      </c>
      <c r="E494" s="1">
        <v>321</v>
      </c>
      <c r="F494" s="4">
        <v>0.754</v>
      </c>
      <c r="G494" s="1">
        <v>359</v>
      </c>
      <c r="H494" s="4">
        <v>0.84299999999999997</v>
      </c>
      <c r="I494" s="1">
        <v>401</v>
      </c>
      <c r="J494" s="4">
        <v>0.94099999999999995</v>
      </c>
      <c r="K494" s="1">
        <v>426</v>
      </c>
    </row>
    <row r="495" spans="1:11" x14ac:dyDescent="0.25">
      <c r="B495" t="s">
        <v>16</v>
      </c>
      <c r="C495" s="1">
        <v>-87</v>
      </c>
      <c r="D495" s="4">
        <v>-0.20399999999999999</v>
      </c>
      <c r="E495" s="1">
        <v>-87</v>
      </c>
      <c r="F495" s="4">
        <v>-0.20399999999999999</v>
      </c>
      <c r="G495" s="1">
        <v>-359</v>
      </c>
      <c r="H495" s="4">
        <v>-0.84299999999999997</v>
      </c>
      <c r="I495" s="1">
        <v>-380</v>
      </c>
      <c r="J495" s="4">
        <v>-0.89200000000000002</v>
      </c>
    </row>
    <row r="496" spans="1:11" x14ac:dyDescent="0.25">
      <c r="A496" t="s">
        <v>199</v>
      </c>
      <c r="B496">
        <v>2023</v>
      </c>
      <c r="C496">
        <v>63</v>
      </c>
      <c r="D496" s="4">
        <v>0.47699999999999998</v>
      </c>
      <c r="E496" s="1">
        <v>87</v>
      </c>
      <c r="F496" s="4">
        <v>0.65900000000000003</v>
      </c>
      <c r="G496" s="1">
        <v>112</v>
      </c>
      <c r="H496" s="4">
        <v>0.84799999999999998</v>
      </c>
      <c r="I496" s="1">
        <v>126</v>
      </c>
      <c r="J496" s="5">
        <v>0.95499999999999996</v>
      </c>
      <c r="K496" s="1">
        <v>132</v>
      </c>
    </row>
    <row r="497" spans="1:11" x14ac:dyDescent="0.25">
      <c r="B497">
        <v>11</v>
      </c>
      <c r="C497">
        <v>-44</v>
      </c>
      <c r="D497" s="4">
        <v>-0.33300000000000002</v>
      </c>
      <c r="E497">
        <v>-44</v>
      </c>
      <c r="F497" s="4">
        <v>-0.33300000000000002</v>
      </c>
      <c r="G497" s="1">
        <v>-88</v>
      </c>
      <c r="H497" s="4">
        <v>-0.66700000000000004</v>
      </c>
      <c r="I497" s="1">
        <v>-97</v>
      </c>
      <c r="J497" s="5">
        <v>-0.73499999999999999</v>
      </c>
    </row>
    <row r="498" spans="1:11" x14ac:dyDescent="0.25">
      <c r="B498" t="s">
        <v>88</v>
      </c>
      <c r="C498" s="1">
        <v>285</v>
      </c>
      <c r="D498" s="4">
        <v>0.60499999999999998</v>
      </c>
      <c r="E498" s="1">
        <v>340</v>
      </c>
      <c r="F498" s="5">
        <v>0.72199999999999998</v>
      </c>
      <c r="G498" s="1">
        <v>377</v>
      </c>
      <c r="H498" s="4">
        <v>0.8</v>
      </c>
      <c r="I498" s="1">
        <v>422</v>
      </c>
      <c r="J498" s="4">
        <v>0.89600000000000002</v>
      </c>
      <c r="K498" s="1">
        <v>471</v>
      </c>
    </row>
    <row r="499" spans="1:11" x14ac:dyDescent="0.25">
      <c r="B499" t="s">
        <v>16</v>
      </c>
      <c r="C499">
        <v>-227</v>
      </c>
      <c r="D499" s="5">
        <v>-0.48199999999999998</v>
      </c>
      <c r="E499" s="1">
        <v>-251</v>
      </c>
      <c r="F499" s="4">
        <v>-0.53300000000000003</v>
      </c>
      <c r="G499" s="1">
        <v>-377</v>
      </c>
      <c r="H499" s="4">
        <v>-0.8</v>
      </c>
      <c r="I499" s="1">
        <v>-386</v>
      </c>
      <c r="J499" s="4">
        <v>-0.82</v>
      </c>
    </row>
    <row r="500" spans="1:11" x14ac:dyDescent="0.25">
      <c r="A500" t="s">
        <v>200</v>
      </c>
      <c r="B500">
        <v>2023</v>
      </c>
      <c r="C500" s="1">
        <v>37</v>
      </c>
      <c r="D500" s="5">
        <v>0.48099999999999998</v>
      </c>
      <c r="E500" s="1">
        <v>53</v>
      </c>
      <c r="F500" s="4">
        <v>0.68799999999999994</v>
      </c>
      <c r="G500" s="1">
        <v>67</v>
      </c>
      <c r="H500" s="4">
        <v>0.87</v>
      </c>
      <c r="I500" s="1">
        <v>77</v>
      </c>
      <c r="J500" s="4">
        <v>1</v>
      </c>
      <c r="K500" s="1">
        <v>77</v>
      </c>
    </row>
    <row r="501" spans="1:11" x14ac:dyDescent="0.25">
      <c r="B501">
        <v>11</v>
      </c>
      <c r="C501">
        <v>-18</v>
      </c>
      <c r="D501" s="4">
        <v>-0.23400000000000001</v>
      </c>
      <c r="E501">
        <v>-22</v>
      </c>
      <c r="F501" s="4">
        <v>-0.28599999999999998</v>
      </c>
      <c r="G501" s="1">
        <v>-67</v>
      </c>
      <c r="H501" s="4">
        <v>-0.87</v>
      </c>
      <c r="I501" s="1">
        <v>-77</v>
      </c>
      <c r="J501" s="4">
        <v>-1</v>
      </c>
    </row>
    <row r="502" spans="1:11" x14ac:dyDescent="0.25">
      <c r="B502" t="s">
        <v>88</v>
      </c>
      <c r="C502" s="1">
        <v>218</v>
      </c>
      <c r="D502" s="4">
        <v>0.64900000000000002</v>
      </c>
      <c r="E502" s="1">
        <v>247</v>
      </c>
      <c r="F502" s="4">
        <v>0.73499999999999999</v>
      </c>
      <c r="G502" s="1">
        <v>265</v>
      </c>
      <c r="H502" s="4">
        <v>0.78900000000000003</v>
      </c>
      <c r="I502" s="1">
        <v>323</v>
      </c>
      <c r="J502" s="4">
        <v>0.96099999999999997</v>
      </c>
      <c r="K502" s="1">
        <v>336</v>
      </c>
    </row>
    <row r="503" spans="1:11" x14ac:dyDescent="0.25">
      <c r="B503" t="s">
        <v>16</v>
      </c>
      <c r="C503">
        <v>-178</v>
      </c>
      <c r="D503" s="4">
        <v>-0.53</v>
      </c>
      <c r="E503">
        <v>-189</v>
      </c>
      <c r="F503" s="5">
        <v>-0.56200000000000006</v>
      </c>
      <c r="G503" s="1">
        <v>-265</v>
      </c>
      <c r="H503" s="4">
        <v>-0.78900000000000003</v>
      </c>
      <c r="I503" s="1">
        <v>-323</v>
      </c>
      <c r="J503" s="4">
        <v>-0.96099999999999997</v>
      </c>
    </row>
    <row r="504" spans="1:11" x14ac:dyDescent="0.25">
      <c r="A504" t="s">
        <v>201</v>
      </c>
      <c r="B504">
        <v>2023</v>
      </c>
      <c r="C504">
        <v>111</v>
      </c>
      <c r="D504" s="4">
        <v>0.97399999999999998</v>
      </c>
      <c r="E504">
        <v>114</v>
      </c>
      <c r="F504" s="4">
        <v>1</v>
      </c>
      <c r="G504">
        <v>113</v>
      </c>
      <c r="H504" s="5">
        <v>0.99099999999999999</v>
      </c>
      <c r="I504">
        <v>114</v>
      </c>
      <c r="J504" s="5">
        <v>1</v>
      </c>
      <c r="K504">
        <v>114</v>
      </c>
    </row>
    <row r="505" spans="1:11" x14ac:dyDescent="0.25">
      <c r="B505">
        <v>11</v>
      </c>
      <c r="C505">
        <v>-2</v>
      </c>
      <c r="D505" s="4">
        <v>-1.7999999999999999E-2</v>
      </c>
      <c r="E505">
        <v>-2</v>
      </c>
      <c r="F505" s="4">
        <v>-1.7999999999999999E-2</v>
      </c>
      <c r="G505">
        <v>-113</v>
      </c>
      <c r="H505" s="5">
        <v>-0.99099999999999999</v>
      </c>
      <c r="I505">
        <v>-113</v>
      </c>
      <c r="J505" s="5">
        <v>-0.99099999999999999</v>
      </c>
    </row>
    <row r="506" spans="1:11" x14ac:dyDescent="0.25">
      <c r="B506" t="s">
        <v>88</v>
      </c>
      <c r="C506" s="1">
        <v>1274</v>
      </c>
      <c r="D506" s="4">
        <v>0.94399999999999995</v>
      </c>
      <c r="E506" s="1">
        <v>1323</v>
      </c>
      <c r="F506" s="5">
        <v>0.98</v>
      </c>
      <c r="G506" s="1">
        <v>1326</v>
      </c>
      <c r="H506" s="4">
        <v>0.98199999999999998</v>
      </c>
      <c r="I506" s="1">
        <v>1350</v>
      </c>
      <c r="J506" s="5">
        <v>1</v>
      </c>
      <c r="K506" s="1">
        <v>1350</v>
      </c>
    </row>
    <row r="507" spans="1:11" x14ac:dyDescent="0.25">
      <c r="B507" t="s">
        <v>16</v>
      </c>
      <c r="C507">
        <v>0</v>
      </c>
      <c r="D507" s="4">
        <v>0</v>
      </c>
      <c r="E507">
        <v>0</v>
      </c>
      <c r="F507" s="4">
        <v>0</v>
      </c>
      <c r="G507" s="1">
        <v>-1326</v>
      </c>
      <c r="H507" s="4">
        <v>-0.98199999999999998</v>
      </c>
      <c r="I507" s="1">
        <v>-1341</v>
      </c>
      <c r="J507" s="4">
        <v>-0.99299999999999999</v>
      </c>
    </row>
    <row r="508" spans="1:11" x14ac:dyDescent="0.25">
      <c r="A508" t="s">
        <v>202</v>
      </c>
      <c r="B508">
        <v>2023</v>
      </c>
      <c r="C508">
        <v>286</v>
      </c>
      <c r="D508" s="4">
        <v>0.81699999999999995</v>
      </c>
      <c r="E508">
        <v>326</v>
      </c>
      <c r="F508" s="4">
        <v>0.93100000000000005</v>
      </c>
      <c r="G508">
        <v>329</v>
      </c>
      <c r="H508" s="4">
        <v>0.94</v>
      </c>
      <c r="I508">
        <v>346</v>
      </c>
      <c r="J508" s="4">
        <v>0.98899999999999999</v>
      </c>
      <c r="K508">
        <v>350</v>
      </c>
    </row>
    <row r="509" spans="1:11" x14ac:dyDescent="0.25">
      <c r="B509">
        <v>11</v>
      </c>
      <c r="C509">
        <v>-265</v>
      </c>
      <c r="D509" s="4">
        <v>-0.75700000000000001</v>
      </c>
      <c r="E509">
        <v>-276</v>
      </c>
      <c r="F509" s="5">
        <v>-0.78900000000000003</v>
      </c>
      <c r="G509">
        <v>-31</v>
      </c>
      <c r="H509" s="4">
        <v>-8.8999999999999996E-2</v>
      </c>
      <c r="I509">
        <v>-36</v>
      </c>
      <c r="J509" s="4">
        <v>-0.10299999999999999</v>
      </c>
    </row>
    <row r="510" spans="1:11" x14ac:dyDescent="0.25">
      <c r="B510" t="s">
        <v>88</v>
      </c>
      <c r="C510">
        <v>354</v>
      </c>
      <c r="D510" s="4">
        <v>0.627</v>
      </c>
      <c r="E510">
        <v>437</v>
      </c>
      <c r="F510" s="4">
        <v>0.77300000000000002</v>
      </c>
      <c r="G510">
        <v>532</v>
      </c>
      <c r="H510" s="4">
        <v>0.94199999999999995</v>
      </c>
      <c r="I510">
        <v>557</v>
      </c>
      <c r="J510" s="4">
        <v>0.98599999999999999</v>
      </c>
      <c r="K510">
        <v>565</v>
      </c>
    </row>
    <row r="511" spans="1:11" x14ac:dyDescent="0.25">
      <c r="B511" t="s">
        <v>16</v>
      </c>
      <c r="C511">
        <v>-354</v>
      </c>
      <c r="D511" s="4">
        <v>-0.627</v>
      </c>
      <c r="E511">
        <v>-385</v>
      </c>
      <c r="F511" s="4">
        <v>-0.68100000000000005</v>
      </c>
      <c r="G511">
        <v>-41</v>
      </c>
      <c r="H511" s="4">
        <v>-7.2999999999999995E-2</v>
      </c>
      <c r="I511">
        <v>-56</v>
      </c>
      <c r="J511" s="4">
        <v>-9.9000000000000005E-2</v>
      </c>
    </row>
    <row r="512" spans="1:11" x14ac:dyDescent="0.25">
      <c r="A512" t="s">
        <v>203</v>
      </c>
      <c r="B512">
        <v>2023</v>
      </c>
      <c r="C512">
        <v>38</v>
      </c>
      <c r="D512" s="4">
        <v>0.52800000000000002</v>
      </c>
      <c r="E512">
        <v>56</v>
      </c>
      <c r="F512" s="4">
        <v>0.77800000000000002</v>
      </c>
      <c r="G512">
        <v>72</v>
      </c>
      <c r="H512" s="5">
        <v>1</v>
      </c>
      <c r="I512">
        <v>72</v>
      </c>
      <c r="J512" s="4">
        <v>1</v>
      </c>
      <c r="K512">
        <v>72</v>
      </c>
    </row>
    <row r="513" spans="1:11" x14ac:dyDescent="0.25">
      <c r="B513">
        <v>11</v>
      </c>
      <c r="C513">
        <v>-15</v>
      </c>
      <c r="D513" s="4">
        <v>-0.20799999999999999</v>
      </c>
      <c r="E513">
        <v>-23</v>
      </c>
      <c r="F513" s="4">
        <v>-0.31900000000000001</v>
      </c>
      <c r="G513">
        <v>-72</v>
      </c>
      <c r="H513" s="5">
        <v>-1</v>
      </c>
      <c r="I513">
        <v>-72</v>
      </c>
      <c r="J513" s="4">
        <v>-1</v>
      </c>
    </row>
    <row r="514" spans="1:11" x14ac:dyDescent="0.25">
      <c r="B514" t="s">
        <v>88</v>
      </c>
      <c r="C514">
        <v>153</v>
      </c>
      <c r="D514" s="4">
        <v>0.71499999999999997</v>
      </c>
      <c r="E514">
        <v>184</v>
      </c>
      <c r="F514" s="4">
        <v>0.86</v>
      </c>
      <c r="G514">
        <v>190</v>
      </c>
      <c r="H514" s="4">
        <v>0.88800000000000001</v>
      </c>
      <c r="I514">
        <v>214</v>
      </c>
      <c r="J514" s="4">
        <v>1</v>
      </c>
      <c r="K514">
        <v>214</v>
      </c>
    </row>
    <row r="515" spans="1:11" x14ac:dyDescent="0.25">
      <c r="B515" t="s">
        <v>16</v>
      </c>
      <c r="C515">
        <v>-35</v>
      </c>
      <c r="D515" s="4">
        <v>-0.16400000000000001</v>
      </c>
      <c r="E515">
        <v>-43</v>
      </c>
      <c r="F515" s="4">
        <v>-0.20100000000000001</v>
      </c>
      <c r="G515">
        <v>-190</v>
      </c>
      <c r="H515" s="4">
        <v>-0.88800000000000001</v>
      </c>
      <c r="I515">
        <v>-209</v>
      </c>
      <c r="J515" s="4">
        <v>-0.97699999999999998</v>
      </c>
    </row>
    <row r="516" spans="1:11" x14ac:dyDescent="0.25">
      <c r="A516" t="s">
        <v>204</v>
      </c>
      <c r="B516">
        <v>2023</v>
      </c>
      <c r="C516">
        <v>75</v>
      </c>
      <c r="D516" s="4">
        <v>0.35699999999999998</v>
      </c>
      <c r="E516">
        <v>103</v>
      </c>
      <c r="F516" s="4">
        <v>0.49</v>
      </c>
      <c r="G516">
        <v>102</v>
      </c>
      <c r="H516" s="4">
        <v>0.48599999999999999</v>
      </c>
      <c r="I516">
        <v>134</v>
      </c>
      <c r="J516" s="4">
        <v>0.63800000000000001</v>
      </c>
      <c r="K516">
        <v>210</v>
      </c>
    </row>
    <row r="517" spans="1:11" x14ac:dyDescent="0.25">
      <c r="B517">
        <v>11</v>
      </c>
      <c r="C517">
        <v>-7</v>
      </c>
      <c r="D517" s="4">
        <v>-3.3000000000000002E-2</v>
      </c>
      <c r="E517">
        <v>-14</v>
      </c>
      <c r="F517" s="4">
        <v>-6.7000000000000004E-2</v>
      </c>
      <c r="G517">
        <v>-102</v>
      </c>
      <c r="H517" s="4">
        <v>-0.48599999999999999</v>
      </c>
      <c r="I517">
        <v>-118</v>
      </c>
      <c r="J517" s="4">
        <v>-0.56200000000000006</v>
      </c>
    </row>
    <row r="518" spans="1:11" x14ac:dyDescent="0.25">
      <c r="B518" t="s">
        <v>88</v>
      </c>
      <c r="C518">
        <v>232</v>
      </c>
      <c r="D518" s="4">
        <v>0.34200000000000003</v>
      </c>
      <c r="E518">
        <v>309</v>
      </c>
      <c r="F518" s="4">
        <v>0.45600000000000002</v>
      </c>
      <c r="G518">
        <v>395</v>
      </c>
      <c r="H518" s="4">
        <v>0.58299999999999996</v>
      </c>
      <c r="I518">
        <v>470</v>
      </c>
      <c r="J518" s="4">
        <v>0.69299999999999995</v>
      </c>
      <c r="K518" s="1">
        <v>678</v>
      </c>
    </row>
    <row r="519" spans="1:11" x14ac:dyDescent="0.25">
      <c r="B519" t="s">
        <v>16</v>
      </c>
      <c r="C519">
        <v>-71</v>
      </c>
      <c r="D519" s="4">
        <v>-0.105</v>
      </c>
      <c r="E519">
        <v>-85</v>
      </c>
      <c r="F519" s="4">
        <v>-0.125</v>
      </c>
      <c r="G519">
        <v>-318</v>
      </c>
      <c r="H519" s="4">
        <v>-0.46899999999999997</v>
      </c>
      <c r="I519">
        <v>-370</v>
      </c>
      <c r="J519" s="4">
        <v>-0.54600000000000004</v>
      </c>
    </row>
    <row r="520" spans="1:11" x14ac:dyDescent="0.25">
      <c r="A520" t="s">
        <v>205</v>
      </c>
      <c r="B520">
        <v>2023</v>
      </c>
      <c r="C520">
        <v>70</v>
      </c>
      <c r="D520" s="4">
        <v>0.79500000000000004</v>
      </c>
      <c r="E520">
        <v>75</v>
      </c>
      <c r="F520" s="4">
        <v>0.85199999999999998</v>
      </c>
      <c r="G520" s="1">
        <v>82</v>
      </c>
      <c r="H520" s="4">
        <v>0.93200000000000005</v>
      </c>
      <c r="I520" s="1">
        <v>88</v>
      </c>
      <c r="J520" s="4">
        <v>1</v>
      </c>
      <c r="K520" s="1">
        <v>88</v>
      </c>
    </row>
    <row r="521" spans="1:11" x14ac:dyDescent="0.25">
      <c r="B521">
        <v>11</v>
      </c>
      <c r="C521">
        <v>-34</v>
      </c>
      <c r="D521" s="4">
        <v>-0.38600000000000001</v>
      </c>
      <c r="E521">
        <v>-34</v>
      </c>
      <c r="F521" s="4">
        <v>-0.38600000000000001</v>
      </c>
      <c r="G521" s="1">
        <v>-82</v>
      </c>
      <c r="H521" s="4">
        <v>-0.93200000000000005</v>
      </c>
      <c r="I521" s="1">
        <v>-87</v>
      </c>
      <c r="J521" s="4">
        <v>-0.98899999999999999</v>
      </c>
    </row>
    <row r="522" spans="1:11" x14ac:dyDescent="0.25">
      <c r="B522" t="s">
        <v>88</v>
      </c>
      <c r="C522">
        <v>167</v>
      </c>
      <c r="D522" s="4">
        <v>0.73199999999999998</v>
      </c>
      <c r="E522">
        <v>183</v>
      </c>
      <c r="F522" s="4">
        <v>0.80300000000000005</v>
      </c>
      <c r="G522" s="1">
        <v>194</v>
      </c>
      <c r="H522" s="4">
        <v>0.85099999999999998</v>
      </c>
      <c r="I522" s="1">
        <v>227</v>
      </c>
      <c r="J522" s="4">
        <v>0.996</v>
      </c>
      <c r="K522" s="1">
        <v>228</v>
      </c>
    </row>
    <row r="523" spans="1:11" x14ac:dyDescent="0.25">
      <c r="B523" t="s">
        <v>16</v>
      </c>
      <c r="C523">
        <v>-76</v>
      </c>
      <c r="D523" s="4">
        <v>-0.33300000000000002</v>
      </c>
      <c r="E523">
        <v>-76</v>
      </c>
      <c r="F523" s="4">
        <v>-0.33300000000000002</v>
      </c>
      <c r="G523" s="1">
        <v>-194</v>
      </c>
      <c r="H523" s="4">
        <v>-0.85099999999999998</v>
      </c>
      <c r="I523" s="1">
        <v>-227</v>
      </c>
      <c r="J523" s="4">
        <v>-0.996</v>
      </c>
    </row>
    <row r="524" spans="1:11" x14ac:dyDescent="0.25">
      <c r="A524" t="s">
        <v>206</v>
      </c>
      <c r="B524">
        <v>2023</v>
      </c>
      <c r="C524">
        <v>338</v>
      </c>
      <c r="D524" s="4">
        <v>0.47499999999999998</v>
      </c>
      <c r="E524">
        <v>468</v>
      </c>
      <c r="F524" s="4">
        <v>0.65800000000000003</v>
      </c>
      <c r="G524" s="1">
        <v>671</v>
      </c>
      <c r="H524" s="4">
        <v>0.94399999999999995</v>
      </c>
      <c r="I524" s="1">
        <v>700</v>
      </c>
      <c r="J524" s="4">
        <v>0.98499999999999999</v>
      </c>
      <c r="K524" s="1">
        <v>711</v>
      </c>
    </row>
    <row r="525" spans="1:11" x14ac:dyDescent="0.25">
      <c r="B525">
        <v>11</v>
      </c>
      <c r="C525">
        <v>-76</v>
      </c>
      <c r="D525" s="4">
        <v>-0.107</v>
      </c>
      <c r="E525">
        <v>-101</v>
      </c>
      <c r="F525" s="4">
        <v>-0.14199999999999999</v>
      </c>
      <c r="G525" s="1">
        <v>-671</v>
      </c>
      <c r="H525" s="4">
        <v>-0.94399999999999995</v>
      </c>
      <c r="I525" s="1">
        <v>-687</v>
      </c>
      <c r="J525" s="4">
        <v>-0.96599999999999997</v>
      </c>
    </row>
    <row r="526" spans="1:11" x14ac:dyDescent="0.25">
      <c r="B526" t="s">
        <v>88</v>
      </c>
      <c r="C526">
        <v>493</v>
      </c>
      <c r="D526" s="4">
        <v>0.27600000000000002</v>
      </c>
      <c r="E526">
        <v>733</v>
      </c>
      <c r="F526" s="4">
        <v>0.41</v>
      </c>
      <c r="G526" s="1">
        <v>1684</v>
      </c>
      <c r="H526" s="4">
        <v>0.94199999999999995</v>
      </c>
      <c r="I526" s="1">
        <v>1756</v>
      </c>
      <c r="J526" s="4">
        <v>0.98199999999999998</v>
      </c>
      <c r="K526" s="1">
        <v>1788</v>
      </c>
    </row>
    <row r="527" spans="1:11" x14ac:dyDescent="0.25">
      <c r="B527" t="s">
        <v>16</v>
      </c>
      <c r="C527">
        <v>-76</v>
      </c>
      <c r="D527" s="4">
        <v>-4.2999999999999997E-2</v>
      </c>
      <c r="E527">
        <v>-76</v>
      </c>
      <c r="F527" s="4">
        <v>-4.2999999999999997E-2</v>
      </c>
      <c r="G527" s="1">
        <v>-1684</v>
      </c>
      <c r="H527" s="4">
        <v>-0.94199999999999995</v>
      </c>
      <c r="I527" s="1">
        <v>-1742</v>
      </c>
      <c r="J527" s="4">
        <v>-0.97399999999999998</v>
      </c>
    </row>
    <row r="528" spans="1:11" x14ac:dyDescent="0.25">
      <c r="A528" t="s">
        <v>207</v>
      </c>
      <c r="B528">
        <v>2023</v>
      </c>
      <c r="C528" s="1">
        <v>51</v>
      </c>
      <c r="D528" s="4">
        <v>0.68</v>
      </c>
      <c r="E528" s="1">
        <v>58</v>
      </c>
      <c r="F528" s="4">
        <v>0.77300000000000002</v>
      </c>
      <c r="G528" s="1">
        <v>75</v>
      </c>
      <c r="H528" s="4">
        <v>1</v>
      </c>
      <c r="I528" s="1">
        <v>75</v>
      </c>
      <c r="J528" s="4">
        <v>1</v>
      </c>
      <c r="K528" s="1">
        <v>75</v>
      </c>
    </row>
    <row r="529" spans="1:11" x14ac:dyDescent="0.25">
      <c r="B529">
        <v>11</v>
      </c>
      <c r="C529">
        <v>0</v>
      </c>
      <c r="D529" s="4">
        <v>0</v>
      </c>
      <c r="E529">
        <v>0</v>
      </c>
      <c r="F529" s="4">
        <v>0</v>
      </c>
      <c r="G529" s="1">
        <v>-75</v>
      </c>
      <c r="H529" s="4">
        <v>-1</v>
      </c>
      <c r="I529" s="1">
        <v>-75</v>
      </c>
      <c r="J529" s="4">
        <v>-1</v>
      </c>
    </row>
    <row r="530" spans="1:11" x14ac:dyDescent="0.25">
      <c r="B530" t="s">
        <v>88</v>
      </c>
      <c r="C530" s="1">
        <v>62</v>
      </c>
      <c r="D530" s="4">
        <v>0.58499999999999996</v>
      </c>
      <c r="E530" s="1">
        <v>73</v>
      </c>
      <c r="F530" s="4">
        <v>0.68899999999999995</v>
      </c>
      <c r="G530" s="1">
        <v>98</v>
      </c>
      <c r="H530" s="4">
        <v>0.92500000000000004</v>
      </c>
      <c r="I530" s="1">
        <v>106</v>
      </c>
      <c r="J530" s="4">
        <v>1</v>
      </c>
      <c r="K530" s="1">
        <v>106</v>
      </c>
    </row>
    <row r="531" spans="1:11" x14ac:dyDescent="0.25">
      <c r="B531" t="s">
        <v>16</v>
      </c>
      <c r="C531">
        <v>0</v>
      </c>
      <c r="D531" s="4">
        <v>0</v>
      </c>
      <c r="E531">
        <v>0</v>
      </c>
      <c r="F531" s="4">
        <v>0</v>
      </c>
      <c r="G531" s="1">
        <v>-98</v>
      </c>
      <c r="H531" s="4">
        <v>-0.92500000000000004</v>
      </c>
      <c r="I531" s="1">
        <v>-104</v>
      </c>
      <c r="J531" s="4">
        <v>-0.98099999999999998</v>
      </c>
    </row>
    <row r="532" spans="1:11" x14ac:dyDescent="0.25">
      <c r="A532" t="s">
        <v>208</v>
      </c>
      <c r="B532">
        <v>2023</v>
      </c>
      <c r="C532" s="1">
        <v>461</v>
      </c>
      <c r="D532" s="4">
        <v>0.44800000000000001</v>
      </c>
      <c r="E532" s="1">
        <v>523</v>
      </c>
      <c r="F532" s="4">
        <v>0.50800000000000001</v>
      </c>
      <c r="G532" s="1">
        <v>792</v>
      </c>
      <c r="H532" s="5">
        <v>0.76900000000000002</v>
      </c>
      <c r="I532" s="1">
        <v>967</v>
      </c>
      <c r="J532" s="4">
        <v>0.93899999999999995</v>
      </c>
      <c r="K532" s="1">
        <v>1030</v>
      </c>
    </row>
    <row r="533" spans="1:11" x14ac:dyDescent="0.25">
      <c r="B533">
        <v>11</v>
      </c>
      <c r="C533" s="1">
        <v>0</v>
      </c>
      <c r="D533" s="4">
        <v>0</v>
      </c>
      <c r="E533" s="1">
        <v>0</v>
      </c>
      <c r="F533" s="4">
        <v>0</v>
      </c>
      <c r="G533" s="1">
        <v>-792</v>
      </c>
      <c r="H533" s="5">
        <v>-0.76900000000000002</v>
      </c>
      <c r="I533" s="1">
        <v>-939</v>
      </c>
      <c r="J533" s="4">
        <v>-0.91200000000000003</v>
      </c>
    </row>
    <row r="534" spans="1:11" x14ac:dyDescent="0.25">
      <c r="B534" t="s">
        <v>88</v>
      </c>
      <c r="C534" s="1">
        <v>883</v>
      </c>
      <c r="D534" s="4">
        <v>0.35699999999999998</v>
      </c>
      <c r="E534" s="1">
        <v>1070</v>
      </c>
      <c r="F534" s="4">
        <v>0.432</v>
      </c>
      <c r="G534" s="1">
        <v>1825</v>
      </c>
      <c r="H534" s="4">
        <v>0.73799999999999999</v>
      </c>
      <c r="I534" s="1">
        <v>2216</v>
      </c>
      <c r="J534" s="4">
        <v>0.89600000000000002</v>
      </c>
      <c r="K534" s="1">
        <v>2474</v>
      </c>
    </row>
    <row r="535" spans="1:11" x14ac:dyDescent="0.25">
      <c r="B535" t="s">
        <v>16</v>
      </c>
      <c r="C535" s="1">
        <v>-223</v>
      </c>
      <c r="D535" s="4">
        <v>-0.09</v>
      </c>
      <c r="E535" s="1">
        <v>-223</v>
      </c>
      <c r="F535" s="4">
        <v>-0.09</v>
      </c>
      <c r="G535" s="1">
        <v>-1698</v>
      </c>
      <c r="H535" s="4">
        <v>-0.68600000000000005</v>
      </c>
      <c r="I535" s="1">
        <v>-2089</v>
      </c>
      <c r="J535" s="4">
        <v>-0.84399999999999997</v>
      </c>
    </row>
    <row r="536" spans="1:11" x14ac:dyDescent="0.25">
      <c r="A536" t="s">
        <v>209</v>
      </c>
      <c r="B536">
        <v>2023</v>
      </c>
      <c r="C536" s="1">
        <v>1680</v>
      </c>
      <c r="D536" s="4">
        <v>0.63500000000000001</v>
      </c>
      <c r="E536" s="1">
        <v>1973</v>
      </c>
      <c r="F536" s="4">
        <v>0.745</v>
      </c>
      <c r="G536" s="1">
        <v>1729</v>
      </c>
      <c r="H536" s="5">
        <v>0.65300000000000002</v>
      </c>
      <c r="I536" s="1">
        <v>2202</v>
      </c>
      <c r="J536" s="5">
        <v>0.83199999999999996</v>
      </c>
      <c r="K536" s="1">
        <v>2647</v>
      </c>
    </row>
    <row r="537" spans="1:11" x14ac:dyDescent="0.25">
      <c r="B537">
        <v>11</v>
      </c>
      <c r="C537" s="1">
        <v>-1265</v>
      </c>
      <c r="D537" s="5">
        <v>-0.47799999999999998</v>
      </c>
      <c r="E537" s="1">
        <v>-1498</v>
      </c>
      <c r="F537" s="4">
        <v>-0.56599999999999995</v>
      </c>
      <c r="G537" s="1">
        <v>-1557</v>
      </c>
      <c r="H537" s="4">
        <v>-0.58799999999999997</v>
      </c>
      <c r="I537" s="1">
        <v>-1896</v>
      </c>
      <c r="J537" s="4">
        <v>-0.71599999999999997</v>
      </c>
    </row>
    <row r="538" spans="1:11" x14ac:dyDescent="0.25">
      <c r="B538" t="s">
        <v>88</v>
      </c>
      <c r="C538" s="1">
        <v>2991</v>
      </c>
      <c r="D538" s="4">
        <v>0.64800000000000002</v>
      </c>
      <c r="E538" s="1">
        <v>3495</v>
      </c>
      <c r="F538" s="4">
        <v>0.75700000000000001</v>
      </c>
      <c r="G538" s="1">
        <v>2797</v>
      </c>
      <c r="H538" s="4">
        <v>0.60599999999999998</v>
      </c>
      <c r="I538" s="1">
        <v>3544</v>
      </c>
      <c r="J538" s="5">
        <v>0.76800000000000002</v>
      </c>
      <c r="K538" s="1">
        <v>4614</v>
      </c>
    </row>
    <row r="539" spans="1:11" x14ac:dyDescent="0.25">
      <c r="B539" t="s">
        <v>16</v>
      </c>
      <c r="C539" s="1">
        <v>-2501</v>
      </c>
      <c r="D539" s="5">
        <v>-0.54200000000000004</v>
      </c>
      <c r="E539" s="1">
        <v>-2742</v>
      </c>
      <c r="F539" s="5">
        <v>-0.59399999999999997</v>
      </c>
      <c r="G539" s="1">
        <v>-2797</v>
      </c>
      <c r="H539" s="4">
        <v>-0.60599999999999998</v>
      </c>
      <c r="I539" s="1">
        <v>-3238</v>
      </c>
      <c r="J539" s="4">
        <v>-0.70199999999999996</v>
      </c>
    </row>
    <row r="540" spans="1:11" x14ac:dyDescent="0.25">
      <c r="A540" t="s">
        <v>210</v>
      </c>
      <c r="B540">
        <v>2023</v>
      </c>
      <c r="C540">
        <v>20</v>
      </c>
      <c r="D540" s="4">
        <v>0.74099999999999999</v>
      </c>
      <c r="E540">
        <v>25</v>
      </c>
      <c r="F540" s="4">
        <v>0.92600000000000005</v>
      </c>
      <c r="G540">
        <v>27</v>
      </c>
      <c r="H540" s="5">
        <v>1</v>
      </c>
      <c r="I540">
        <v>27</v>
      </c>
      <c r="J540" s="4">
        <v>1</v>
      </c>
      <c r="K540">
        <v>27</v>
      </c>
    </row>
    <row r="541" spans="1:11" x14ac:dyDescent="0.25">
      <c r="B541">
        <v>11</v>
      </c>
      <c r="C541">
        <v>-1</v>
      </c>
      <c r="D541" s="4">
        <v>-3.6999999999999998E-2</v>
      </c>
      <c r="E541">
        <v>-1</v>
      </c>
      <c r="F541" s="4">
        <v>-3.6999999999999998E-2</v>
      </c>
      <c r="G541">
        <v>-27</v>
      </c>
      <c r="H541" s="4">
        <v>-1</v>
      </c>
      <c r="I541">
        <v>-27</v>
      </c>
      <c r="J541" s="4">
        <v>-1</v>
      </c>
    </row>
    <row r="542" spans="1:11" x14ac:dyDescent="0.25">
      <c r="B542" t="s">
        <v>88</v>
      </c>
      <c r="C542" s="1">
        <v>41</v>
      </c>
      <c r="D542" s="4">
        <v>0.78800000000000003</v>
      </c>
      <c r="E542" s="1">
        <v>47</v>
      </c>
      <c r="F542" s="4">
        <v>0.90400000000000003</v>
      </c>
      <c r="G542" s="1">
        <v>52</v>
      </c>
      <c r="H542" s="4">
        <v>1</v>
      </c>
      <c r="I542" s="1">
        <v>52</v>
      </c>
      <c r="J542" s="4">
        <v>1</v>
      </c>
      <c r="K542" s="1">
        <v>52</v>
      </c>
    </row>
    <row r="543" spans="1:11" x14ac:dyDescent="0.25">
      <c r="B543" t="s">
        <v>16</v>
      </c>
      <c r="C543">
        <v>-2</v>
      </c>
      <c r="D543" s="4">
        <v>-3.7999999999999999E-2</v>
      </c>
      <c r="E543">
        <v>-3</v>
      </c>
      <c r="F543" s="4">
        <v>-5.8000000000000003E-2</v>
      </c>
      <c r="G543" s="1">
        <v>-46</v>
      </c>
      <c r="H543" s="4">
        <v>-0.88500000000000001</v>
      </c>
      <c r="I543" s="1">
        <v>-46</v>
      </c>
      <c r="J543" s="4">
        <v>-0.88500000000000001</v>
      </c>
    </row>
    <row r="544" spans="1:11" x14ac:dyDescent="0.25">
      <c r="A544" t="s">
        <v>211</v>
      </c>
      <c r="B544">
        <v>2023</v>
      </c>
      <c r="C544">
        <v>56</v>
      </c>
      <c r="D544" s="4">
        <v>0.42699999999999999</v>
      </c>
      <c r="E544">
        <v>85</v>
      </c>
      <c r="F544" s="4">
        <v>0.64900000000000002</v>
      </c>
      <c r="G544">
        <v>120</v>
      </c>
      <c r="H544" s="4">
        <v>0.91600000000000004</v>
      </c>
      <c r="I544">
        <v>125</v>
      </c>
      <c r="J544" s="5">
        <v>0.95399999999999996</v>
      </c>
      <c r="K544">
        <v>131</v>
      </c>
    </row>
    <row r="545" spans="1:11" x14ac:dyDescent="0.25">
      <c r="B545">
        <v>11</v>
      </c>
      <c r="C545">
        <v>-11</v>
      </c>
      <c r="D545" s="4">
        <v>-8.4000000000000005E-2</v>
      </c>
      <c r="E545">
        <v>-17</v>
      </c>
      <c r="F545" s="4">
        <v>-0.13</v>
      </c>
      <c r="G545">
        <v>-119</v>
      </c>
      <c r="H545" s="4">
        <v>-0.90800000000000003</v>
      </c>
      <c r="I545">
        <v>-119</v>
      </c>
      <c r="J545" s="4">
        <v>-0.90800000000000003</v>
      </c>
    </row>
    <row r="546" spans="1:11" x14ac:dyDescent="0.25">
      <c r="B546" t="s">
        <v>88</v>
      </c>
      <c r="C546">
        <v>87</v>
      </c>
      <c r="D546" s="5">
        <v>0.36199999999999999</v>
      </c>
      <c r="E546">
        <v>131</v>
      </c>
      <c r="F546" s="4">
        <v>0.54600000000000004</v>
      </c>
      <c r="G546">
        <v>216</v>
      </c>
      <c r="H546" s="4">
        <v>0.9</v>
      </c>
      <c r="I546">
        <v>229</v>
      </c>
      <c r="J546" s="4">
        <v>0.95399999999999996</v>
      </c>
      <c r="K546">
        <v>240</v>
      </c>
    </row>
    <row r="547" spans="1:11" x14ac:dyDescent="0.25">
      <c r="B547" t="s">
        <v>16</v>
      </c>
      <c r="C547">
        <v>-46</v>
      </c>
      <c r="D547" s="4">
        <v>-0.192</v>
      </c>
      <c r="E547">
        <v>-46</v>
      </c>
      <c r="F547" s="4">
        <v>-0.192</v>
      </c>
      <c r="G547">
        <v>-216</v>
      </c>
      <c r="H547" s="4">
        <v>-0.9</v>
      </c>
      <c r="I547">
        <v>-216</v>
      </c>
      <c r="J547" s="4">
        <v>-0.9</v>
      </c>
    </row>
    <row r="548" spans="1:11" x14ac:dyDescent="0.25">
      <c r="A548" t="s">
        <v>212</v>
      </c>
      <c r="B548">
        <v>2023</v>
      </c>
      <c r="C548">
        <v>86</v>
      </c>
      <c r="D548" s="4">
        <v>0.59699999999999998</v>
      </c>
      <c r="E548">
        <v>116</v>
      </c>
      <c r="F548" s="4">
        <v>0.80600000000000005</v>
      </c>
      <c r="G548">
        <v>141</v>
      </c>
      <c r="H548" s="4">
        <v>0.97899999999999998</v>
      </c>
      <c r="I548">
        <v>144</v>
      </c>
      <c r="J548" s="4">
        <v>1</v>
      </c>
      <c r="K548">
        <v>144</v>
      </c>
    </row>
    <row r="549" spans="1:11" x14ac:dyDescent="0.25">
      <c r="B549">
        <v>11</v>
      </c>
      <c r="C549">
        <v>-14</v>
      </c>
      <c r="D549" s="4">
        <v>-9.7000000000000003E-2</v>
      </c>
      <c r="E549">
        <v>-28</v>
      </c>
      <c r="F549" s="4">
        <v>-0.19400000000000001</v>
      </c>
      <c r="G549">
        <v>-134</v>
      </c>
      <c r="H549" s="4">
        <v>-0.93100000000000005</v>
      </c>
      <c r="I549">
        <v>-137</v>
      </c>
      <c r="J549" s="4">
        <v>-0.95099999999999996</v>
      </c>
    </row>
    <row r="550" spans="1:11" x14ac:dyDescent="0.25">
      <c r="B550" t="s">
        <v>88</v>
      </c>
      <c r="C550">
        <v>205</v>
      </c>
      <c r="D550" s="4">
        <v>0.60499999999999998</v>
      </c>
      <c r="E550">
        <v>252</v>
      </c>
      <c r="F550" s="4">
        <v>0.74299999999999999</v>
      </c>
      <c r="G550">
        <v>305</v>
      </c>
      <c r="H550" s="4">
        <v>0.9</v>
      </c>
      <c r="I550">
        <v>334</v>
      </c>
      <c r="J550" s="4">
        <v>0.98499999999999999</v>
      </c>
      <c r="K550">
        <v>339</v>
      </c>
    </row>
    <row r="551" spans="1:11" x14ac:dyDescent="0.25">
      <c r="B551" t="s">
        <v>16</v>
      </c>
      <c r="C551">
        <v>-125</v>
      </c>
      <c r="D551" s="4">
        <v>-0.36899999999999999</v>
      </c>
      <c r="E551">
        <v>-135</v>
      </c>
      <c r="F551" s="4">
        <v>-0.39800000000000002</v>
      </c>
      <c r="G551">
        <v>-305</v>
      </c>
      <c r="H551" s="4">
        <v>-0.9</v>
      </c>
      <c r="I551">
        <v>-318</v>
      </c>
      <c r="J551" s="4">
        <v>-0.93799999999999994</v>
      </c>
    </row>
    <row r="552" spans="1:11" x14ac:dyDescent="0.25">
      <c r="A552" t="s">
        <v>213</v>
      </c>
      <c r="B552">
        <v>2023</v>
      </c>
      <c r="C552">
        <v>58</v>
      </c>
      <c r="D552" s="4">
        <v>0.82899999999999996</v>
      </c>
      <c r="E552">
        <v>68</v>
      </c>
      <c r="F552" s="4">
        <v>0.97099999999999997</v>
      </c>
      <c r="G552">
        <v>70</v>
      </c>
      <c r="H552" s="4">
        <v>1</v>
      </c>
      <c r="I552">
        <v>70</v>
      </c>
      <c r="J552" s="5">
        <v>1</v>
      </c>
      <c r="K552">
        <v>70</v>
      </c>
    </row>
    <row r="553" spans="1:11" x14ac:dyDescent="0.25">
      <c r="B553">
        <v>11</v>
      </c>
      <c r="C553">
        <v>-25</v>
      </c>
      <c r="D553" s="4">
        <v>-0.35699999999999998</v>
      </c>
      <c r="E553">
        <v>-27</v>
      </c>
      <c r="F553" s="4">
        <v>-0.38600000000000001</v>
      </c>
      <c r="G553">
        <v>-69</v>
      </c>
      <c r="H553" s="4">
        <v>-0.98599999999999999</v>
      </c>
      <c r="I553">
        <v>-69</v>
      </c>
      <c r="J553" s="5">
        <v>-0.98599999999999999</v>
      </c>
    </row>
    <row r="554" spans="1:11" x14ac:dyDescent="0.25">
      <c r="B554" t="s">
        <v>88</v>
      </c>
      <c r="C554">
        <v>223</v>
      </c>
      <c r="D554" s="4">
        <v>0.59</v>
      </c>
      <c r="E554">
        <v>314</v>
      </c>
      <c r="F554" s="4">
        <v>0.83099999999999996</v>
      </c>
      <c r="G554">
        <v>369</v>
      </c>
      <c r="H554" s="4">
        <v>0.97599999999999998</v>
      </c>
      <c r="I554">
        <v>378</v>
      </c>
      <c r="J554" s="4">
        <v>1</v>
      </c>
      <c r="K554">
        <v>378</v>
      </c>
    </row>
    <row r="555" spans="1:11" x14ac:dyDescent="0.25">
      <c r="B555" t="s">
        <v>16</v>
      </c>
      <c r="C555">
        <v>0</v>
      </c>
      <c r="D555" s="4">
        <v>0</v>
      </c>
      <c r="E555">
        <v>-16</v>
      </c>
      <c r="F555" s="4">
        <v>-4.2000000000000003E-2</v>
      </c>
      <c r="G555">
        <v>-369</v>
      </c>
      <c r="H555" s="4">
        <v>-0.97599999999999998</v>
      </c>
      <c r="I555">
        <v>-369</v>
      </c>
      <c r="J555" s="4">
        <v>-0.97599999999999998</v>
      </c>
    </row>
    <row r="556" spans="1:11" x14ac:dyDescent="0.25">
      <c r="A556" t="s">
        <v>214</v>
      </c>
      <c r="B556">
        <v>2023</v>
      </c>
      <c r="C556">
        <v>91</v>
      </c>
      <c r="D556" s="4">
        <v>0.71699999999999997</v>
      </c>
      <c r="E556">
        <v>106</v>
      </c>
      <c r="F556" s="4">
        <v>0.83499999999999996</v>
      </c>
      <c r="G556" s="1">
        <v>125</v>
      </c>
      <c r="H556" s="4">
        <v>0.98399999999999999</v>
      </c>
      <c r="I556" s="1">
        <v>127</v>
      </c>
      <c r="J556" s="5">
        <v>1</v>
      </c>
      <c r="K556" s="1">
        <v>127</v>
      </c>
    </row>
    <row r="557" spans="1:11" x14ac:dyDescent="0.25">
      <c r="B557">
        <v>11</v>
      </c>
      <c r="C557">
        <v>-14</v>
      </c>
      <c r="D557" s="4">
        <v>-0.11</v>
      </c>
      <c r="E557">
        <v>-14</v>
      </c>
      <c r="F557" s="4">
        <v>-0.11</v>
      </c>
      <c r="G557" s="1">
        <v>-120</v>
      </c>
      <c r="H557" s="4">
        <v>-0.94499999999999995</v>
      </c>
      <c r="I557" s="1">
        <v>-121</v>
      </c>
      <c r="J557" s="4">
        <v>-0.95299999999999996</v>
      </c>
    </row>
    <row r="558" spans="1:11" x14ac:dyDescent="0.25">
      <c r="B558" t="s">
        <v>88</v>
      </c>
      <c r="C558">
        <v>121</v>
      </c>
      <c r="D558" s="4">
        <v>0.51500000000000001</v>
      </c>
      <c r="E558">
        <v>158</v>
      </c>
      <c r="F558" s="4">
        <v>0.67200000000000004</v>
      </c>
      <c r="G558" s="1">
        <v>218</v>
      </c>
      <c r="H558" s="4">
        <v>0.92800000000000005</v>
      </c>
      <c r="I558" s="1">
        <v>234</v>
      </c>
      <c r="J558" s="4">
        <v>0.996</v>
      </c>
      <c r="K558" s="1">
        <v>235</v>
      </c>
    </row>
    <row r="559" spans="1:11" x14ac:dyDescent="0.25">
      <c r="B559" t="s">
        <v>16</v>
      </c>
      <c r="C559">
        <v>-15</v>
      </c>
      <c r="D559" s="4">
        <v>-6.4000000000000001E-2</v>
      </c>
      <c r="E559">
        <v>-15</v>
      </c>
      <c r="F559" s="4">
        <v>-6.4000000000000001E-2</v>
      </c>
      <c r="G559" s="1">
        <v>-208</v>
      </c>
      <c r="H559" s="4">
        <v>-0.88500000000000001</v>
      </c>
      <c r="I559" s="1">
        <v>-217</v>
      </c>
      <c r="J559" s="4">
        <v>-0.92300000000000004</v>
      </c>
    </row>
    <row r="560" spans="1:11" x14ac:dyDescent="0.25">
      <c r="A560" t="s">
        <v>215</v>
      </c>
      <c r="B560">
        <v>2023</v>
      </c>
      <c r="C560">
        <v>122</v>
      </c>
      <c r="D560" s="4">
        <v>0.63200000000000001</v>
      </c>
      <c r="E560">
        <v>149</v>
      </c>
      <c r="F560" s="4">
        <v>0.77200000000000002</v>
      </c>
      <c r="G560">
        <v>128</v>
      </c>
      <c r="H560" s="4">
        <v>0.66300000000000003</v>
      </c>
      <c r="I560">
        <v>174</v>
      </c>
      <c r="J560" s="5">
        <v>0.90200000000000002</v>
      </c>
      <c r="K560" s="1">
        <v>193</v>
      </c>
    </row>
    <row r="561" spans="1:11" x14ac:dyDescent="0.25">
      <c r="B561">
        <v>11</v>
      </c>
      <c r="C561">
        <v>-43</v>
      </c>
      <c r="D561" s="4">
        <v>-0.223</v>
      </c>
      <c r="E561">
        <v>-60</v>
      </c>
      <c r="F561" s="4">
        <v>-0.311</v>
      </c>
      <c r="G561">
        <v>-128</v>
      </c>
      <c r="H561" s="4">
        <v>-0.66300000000000003</v>
      </c>
      <c r="I561">
        <v>-174</v>
      </c>
      <c r="J561" s="5">
        <v>-0.90200000000000002</v>
      </c>
    </row>
    <row r="562" spans="1:11" x14ac:dyDescent="0.25">
      <c r="B562" t="s">
        <v>88</v>
      </c>
      <c r="C562">
        <v>153</v>
      </c>
      <c r="D562" s="4">
        <v>0.32900000000000001</v>
      </c>
      <c r="E562">
        <v>219</v>
      </c>
      <c r="F562" s="4">
        <v>0.47099999999999997</v>
      </c>
      <c r="G562" s="1">
        <v>228</v>
      </c>
      <c r="H562" s="4">
        <v>0.49</v>
      </c>
      <c r="I562" s="1">
        <v>364</v>
      </c>
      <c r="J562" s="5">
        <v>0.78300000000000003</v>
      </c>
      <c r="K562" s="1">
        <v>465</v>
      </c>
    </row>
    <row r="563" spans="1:11" x14ac:dyDescent="0.25">
      <c r="B563" t="s">
        <v>16</v>
      </c>
      <c r="C563">
        <v>-60</v>
      </c>
      <c r="D563" s="5">
        <v>-0.129</v>
      </c>
      <c r="E563">
        <v>-60</v>
      </c>
      <c r="F563" s="5">
        <v>-0.129</v>
      </c>
      <c r="G563" s="1">
        <v>-228</v>
      </c>
      <c r="H563" s="4">
        <v>-0.49</v>
      </c>
      <c r="I563" s="1">
        <v>-364</v>
      </c>
      <c r="J563" s="5">
        <v>-0.78300000000000003</v>
      </c>
    </row>
    <row r="564" spans="1:11" x14ac:dyDescent="0.25">
      <c r="A564" t="s">
        <v>216</v>
      </c>
      <c r="B564">
        <v>2023</v>
      </c>
      <c r="C564" s="1">
        <v>89</v>
      </c>
      <c r="D564" s="4">
        <v>0.45600000000000002</v>
      </c>
      <c r="E564" s="1">
        <v>122</v>
      </c>
      <c r="F564" s="4">
        <v>0.626</v>
      </c>
      <c r="G564" s="1">
        <v>167</v>
      </c>
      <c r="H564" s="4">
        <v>0.85599999999999998</v>
      </c>
      <c r="I564" s="1">
        <v>192</v>
      </c>
      <c r="J564" s="4">
        <v>0.98499999999999999</v>
      </c>
      <c r="K564" s="1">
        <v>195</v>
      </c>
    </row>
    <row r="565" spans="1:11" x14ac:dyDescent="0.25">
      <c r="B565">
        <v>11</v>
      </c>
      <c r="C565">
        <v>-55</v>
      </c>
      <c r="D565" s="4">
        <v>-0.28199999999999997</v>
      </c>
      <c r="E565">
        <v>-55</v>
      </c>
      <c r="F565" s="4">
        <v>-0.28199999999999997</v>
      </c>
      <c r="G565" s="1">
        <v>-167</v>
      </c>
      <c r="H565" s="4">
        <v>-0.85599999999999998</v>
      </c>
      <c r="I565" s="1">
        <v>-174</v>
      </c>
      <c r="J565" s="4">
        <v>-0.89200000000000002</v>
      </c>
    </row>
    <row r="566" spans="1:11" x14ac:dyDescent="0.25">
      <c r="B566" t="s">
        <v>88</v>
      </c>
      <c r="C566" s="1">
        <v>198</v>
      </c>
      <c r="D566" s="5">
        <v>0.46400000000000002</v>
      </c>
      <c r="E566" s="1">
        <v>274</v>
      </c>
      <c r="F566" s="4">
        <v>0.64200000000000002</v>
      </c>
      <c r="G566" s="1">
        <v>327</v>
      </c>
      <c r="H566" s="4">
        <v>0.76600000000000001</v>
      </c>
      <c r="I566" s="1">
        <v>397</v>
      </c>
      <c r="J566" s="5">
        <v>0.93</v>
      </c>
      <c r="K566" s="1">
        <v>427</v>
      </c>
    </row>
    <row r="567" spans="1:11" x14ac:dyDescent="0.25">
      <c r="B567" t="s">
        <v>16</v>
      </c>
      <c r="C567">
        <v>-24</v>
      </c>
      <c r="D567" s="4">
        <v>-5.6000000000000001E-2</v>
      </c>
      <c r="E567">
        <v>-79</v>
      </c>
      <c r="F567" s="4">
        <v>-0.185</v>
      </c>
      <c r="G567" s="1">
        <v>-327</v>
      </c>
      <c r="H567" s="4">
        <v>-0.76600000000000001</v>
      </c>
      <c r="I567" s="1">
        <v>-385</v>
      </c>
      <c r="J567" s="4">
        <v>-0.90200000000000002</v>
      </c>
    </row>
    <row r="568" spans="1:11" x14ac:dyDescent="0.25">
      <c r="A568" t="s">
        <v>217</v>
      </c>
      <c r="B568">
        <v>2023</v>
      </c>
      <c r="C568" s="1">
        <v>109</v>
      </c>
      <c r="D568" s="5">
        <v>0.56499999999999995</v>
      </c>
      <c r="E568" s="1">
        <v>141</v>
      </c>
      <c r="F568" s="4">
        <v>0.73099999999999998</v>
      </c>
      <c r="G568" s="1">
        <v>162</v>
      </c>
      <c r="H568" s="4">
        <v>0.83899999999999997</v>
      </c>
      <c r="I568" s="1">
        <v>188</v>
      </c>
      <c r="J568" s="4">
        <v>0.97399999999999998</v>
      </c>
      <c r="K568" s="1">
        <v>193</v>
      </c>
    </row>
    <row r="569" spans="1:11" x14ac:dyDescent="0.25">
      <c r="B569">
        <v>11</v>
      </c>
      <c r="C569" s="1">
        <v>-27</v>
      </c>
      <c r="D569" s="4">
        <v>-0.14000000000000001</v>
      </c>
      <c r="E569" s="1">
        <v>-41</v>
      </c>
      <c r="F569" s="4">
        <v>-0.21199999999999999</v>
      </c>
      <c r="G569" s="1">
        <v>-162</v>
      </c>
      <c r="H569" s="4">
        <v>-0.83899999999999997</v>
      </c>
      <c r="I569" s="1">
        <v>-179</v>
      </c>
      <c r="J569" s="4">
        <v>-0.92700000000000005</v>
      </c>
    </row>
    <row r="570" spans="1:11" x14ac:dyDescent="0.25">
      <c r="B570" t="s">
        <v>88</v>
      </c>
      <c r="C570" s="1">
        <v>149</v>
      </c>
      <c r="D570" s="4">
        <v>0.45400000000000001</v>
      </c>
      <c r="E570" s="1">
        <v>208</v>
      </c>
      <c r="F570" s="4">
        <v>0.63400000000000001</v>
      </c>
      <c r="G570" s="1">
        <v>276</v>
      </c>
      <c r="H570" s="4">
        <v>0.84099999999999997</v>
      </c>
      <c r="I570" s="1">
        <v>317</v>
      </c>
      <c r="J570" s="4">
        <v>0.96599999999999997</v>
      </c>
      <c r="K570" s="1">
        <v>328</v>
      </c>
    </row>
    <row r="571" spans="1:11" x14ac:dyDescent="0.25">
      <c r="B571" t="s">
        <v>16</v>
      </c>
      <c r="C571" s="1">
        <v>-48</v>
      </c>
      <c r="D571" s="4">
        <v>-0.14599999999999999</v>
      </c>
      <c r="E571" s="1">
        <v>-84</v>
      </c>
      <c r="F571" s="4">
        <v>-0.25600000000000001</v>
      </c>
      <c r="G571" s="1">
        <v>-276</v>
      </c>
      <c r="H571" s="4">
        <v>-0.84099999999999997</v>
      </c>
      <c r="I571" s="1">
        <v>-310</v>
      </c>
      <c r="J571" s="4">
        <v>-0.94499999999999995</v>
      </c>
    </row>
    <row r="572" spans="1:11" x14ac:dyDescent="0.25">
      <c r="A572" t="s">
        <v>218</v>
      </c>
      <c r="B572">
        <v>2023</v>
      </c>
      <c r="C572" s="1">
        <v>162</v>
      </c>
      <c r="D572" s="4">
        <v>0.52400000000000002</v>
      </c>
      <c r="E572" s="1">
        <v>200</v>
      </c>
      <c r="F572" s="5">
        <v>0.64700000000000002</v>
      </c>
      <c r="G572" s="1">
        <v>170</v>
      </c>
      <c r="H572" s="5">
        <v>0.55000000000000004</v>
      </c>
      <c r="I572" s="1">
        <v>224</v>
      </c>
      <c r="J572" s="5">
        <v>0.72499999999999998</v>
      </c>
      <c r="K572" s="1">
        <v>309</v>
      </c>
    </row>
    <row r="573" spans="1:11" x14ac:dyDescent="0.25">
      <c r="B573">
        <v>11</v>
      </c>
      <c r="C573" s="1">
        <v>-136</v>
      </c>
      <c r="D573" s="5">
        <v>-0.44</v>
      </c>
      <c r="E573" s="1">
        <v>-144</v>
      </c>
      <c r="F573" s="5">
        <v>-0.46600000000000003</v>
      </c>
      <c r="G573" s="1">
        <v>-143</v>
      </c>
      <c r="H573" s="5">
        <v>-0.46300000000000002</v>
      </c>
      <c r="I573" s="1">
        <v>-171</v>
      </c>
      <c r="J573" s="5">
        <v>-0.55300000000000005</v>
      </c>
    </row>
    <row r="574" spans="1:11" x14ac:dyDescent="0.25">
      <c r="B574" t="s">
        <v>88</v>
      </c>
      <c r="C574" s="1">
        <v>302</v>
      </c>
      <c r="D574" s="4">
        <v>0.36099999999999999</v>
      </c>
      <c r="E574" s="1">
        <v>455</v>
      </c>
      <c r="F574" s="5">
        <v>0.54400000000000004</v>
      </c>
      <c r="G574" s="1">
        <v>419</v>
      </c>
      <c r="H574" s="5">
        <v>0.501</v>
      </c>
      <c r="I574" s="1">
        <v>619</v>
      </c>
      <c r="J574" s="5">
        <v>0.74</v>
      </c>
      <c r="K574" s="1">
        <v>836</v>
      </c>
    </row>
    <row r="575" spans="1:11" x14ac:dyDescent="0.25">
      <c r="B575" t="s">
        <v>16</v>
      </c>
      <c r="C575" s="1">
        <v>-88</v>
      </c>
      <c r="D575" s="5">
        <v>-0.105</v>
      </c>
      <c r="E575" s="1">
        <v>-109</v>
      </c>
      <c r="F575" s="5">
        <v>-0.13</v>
      </c>
      <c r="G575" s="1">
        <v>-419</v>
      </c>
      <c r="H575" s="5">
        <v>-0.501</v>
      </c>
      <c r="I575" s="1">
        <v>-582</v>
      </c>
      <c r="J575" s="5">
        <v>-0.69599999999999995</v>
      </c>
    </row>
    <row r="576" spans="1:11" x14ac:dyDescent="0.25">
      <c r="A576" t="s">
        <v>219</v>
      </c>
      <c r="B576">
        <v>2023</v>
      </c>
      <c r="C576">
        <v>126</v>
      </c>
      <c r="D576" s="4">
        <v>0.88100000000000001</v>
      </c>
      <c r="E576">
        <v>141</v>
      </c>
      <c r="F576" s="4">
        <v>0.98599999999999999</v>
      </c>
      <c r="G576">
        <v>141</v>
      </c>
      <c r="H576" s="4">
        <v>0.98599999999999999</v>
      </c>
      <c r="I576">
        <v>143</v>
      </c>
      <c r="J576" s="5">
        <v>1</v>
      </c>
      <c r="K576">
        <v>143</v>
      </c>
    </row>
    <row r="577" spans="1:11" x14ac:dyDescent="0.25">
      <c r="B577">
        <v>11</v>
      </c>
      <c r="C577">
        <v>-8</v>
      </c>
      <c r="D577" s="4">
        <v>-5.6000000000000001E-2</v>
      </c>
      <c r="E577">
        <v>-8</v>
      </c>
      <c r="F577" s="4">
        <v>-5.6000000000000001E-2</v>
      </c>
      <c r="G577">
        <v>-141</v>
      </c>
      <c r="H577" s="4">
        <v>-0.98599999999999999</v>
      </c>
      <c r="I577">
        <v>-143</v>
      </c>
      <c r="J577" s="5">
        <v>-1</v>
      </c>
    </row>
    <row r="578" spans="1:11" x14ac:dyDescent="0.25">
      <c r="B578" t="s">
        <v>88</v>
      </c>
      <c r="C578">
        <v>266</v>
      </c>
      <c r="D578" s="4">
        <v>0.79900000000000004</v>
      </c>
      <c r="E578">
        <v>304</v>
      </c>
      <c r="F578" s="4">
        <v>0.91300000000000003</v>
      </c>
      <c r="G578">
        <v>298</v>
      </c>
      <c r="H578" s="4">
        <v>0.89500000000000002</v>
      </c>
      <c r="I578">
        <v>332</v>
      </c>
      <c r="J578" s="5">
        <v>0.997</v>
      </c>
      <c r="K578">
        <v>333</v>
      </c>
    </row>
    <row r="579" spans="1:11" x14ac:dyDescent="0.25">
      <c r="B579" t="s">
        <v>16</v>
      </c>
      <c r="C579">
        <v>-68</v>
      </c>
      <c r="D579" s="4">
        <v>-0.20399999999999999</v>
      </c>
      <c r="E579">
        <v>-76</v>
      </c>
      <c r="F579" s="4">
        <v>-0.22800000000000001</v>
      </c>
      <c r="G579">
        <v>-248</v>
      </c>
      <c r="H579" s="4">
        <v>-0.745</v>
      </c>
      <c r="I579">
        <v>-277</v>
      </c>
      <c r="J579" s="5">
        <v>-0.83199999999999996</v>
      </c>
    </row>
    <row r="580" spans="1:11" x14ac:dyDescent="0.25">
      <c r="A580" t="s">
        <v>220</v>
      </c>
      <c r="B580">
        <v>2023</v>
      </c>
      <c r="C580">
        <v>89</v>
      </c>
      <c r="D580" s="4">
        <v>0.39</v>
      </c>
      <c r="E580">
        <v>129</v>
      </c>
      <c r="F580" s="4">
        <v>0.56599999999999995</v>
      </c>
      <c r="G580">
        <v>199</v>
      </c>
      <c r="H580" s="4">
        <v>0.873</v>
      </c>
      <c r="I580">
        <v>220</v>
      </c>
      <c r="J580" s="5">
        <v>0.96499999999999997</v>
      </c>
      <c r="K580">
        <v>228</v>
      </c>
    </row>
    <row r="581" spans="1:11" x14ac:dyDescent="0.25">
      <c r="B581">
        <v>11</v>
      </c>
      <c r="C581">
        <v>-38</v>
      </c>
      <c r="D581" s="5">
        <v>-0.16700000000000001</v>
      </c>
      <c r="E581">
        <v>-45</v>
      </c>
      <c r="F581" s="4">
        <v>-0.19700000000000001</v>
      </c>
      <c r="G581">
        <v>-199</v>
      </c>
      <c r="H581" s="4">
        <v>-0.873</v>
      </c>
      <c r="I581">
        <v>-206</v>
      </c>
      <c r="J581" s="4">
        <v>-0.90400000000000003</v>
      </c>
    </row>
    <row r="582" spans="1:11" x14ac:dyDescent="0.25">
      <c r="B582" t="s">
        <v>88</v>
      </c>
      <c r="C582">
        <v>354</v>
      </c>
      <c r="D582" s="5">
        <v>0.36299999999999999</v>
      </c>
      <c r="E582">
        <v>471</v>
      </c>
      <c r="F582" s="4">
        <v>0.48299999999999998</v>
      </c>
      <c r="G582">
        <v>926</v>
      </c>
      <c r="H582" s="4">
        <v>0.95</v>
      </c>
      <c r="I582">
        <v>954</v>
      </c>
      <c r="J582" s="4">
        <v>0.97799999999999998</v>
      </c>
      <c r="K582" s="1">
        <v>975</v>
      </c>
    </row>
    <row r="583" spans="1:11" x14ac:dyDescent="0.25">
      <c r="B583" t="s">
        <v>16</v>
      </c>
      <c r="C583">
        <v>-324</v>
      </c>
      <c r="D583" s="4">
        <v>-0.33200000000000002</v>
      </c>
      <c r="E583">
        <v>-396</v>
      </c>
      <c r="F583" s="4">
        <v>-0.40600000000000003</v>
      </c>
      <c r="G583">
        <v>-926</v>
      </c>
      <c r="H583" s="4">
        <v>-0.95</v>
      </c>
      <c r="I583">
        <v>-944</v>
      </c>
      <c r="J583" s="4">
        <v>-0.96799999999999997</v>
      </c>
    </row>
    <row r="584" spans="1:11" x14ac:dyDescent="0.25">
      <c r="A584" t="s">
        <v>221</v>
      </c>
      <c r="B584">
        <v>2023</v>
      </c>
      <c r="C584">
        <v>58</v>
      </c>
      <c r="D584" s="4">
        <v>0.56899999999999995</v>
      </c>
      <c r="E584">
        <v>76</v>
      </c>
      <c r="F584" s="4">
        <v>0.745</v>
      </c>
      <c r="G584">
        <v>102</v>
      </c>
      <c r="H584" s="4">
        <v>1</v>
      </c>
      <c r="I584">
        <v>102</v>
      </c>
      <c r="J584" s="5">
        <v>1</v>
      </c>
      <c r="K584">
        <v>102</v>
      </c>
    </row>
    <row r="585" spans="1:11" x14ac:dyDescent="0.25">
      <c r="B585">
        <v>11</v>
      </c>
      <c r="C585">
        <v>-27</v>
      </c>
      <c r="D585" s="4">
        <v>-0.26500000000000001</v>
      </c>
      <c r="E585">
        <v>-27</v>
      </c>
      <c r="F585" s="4">
        <v>-0.26500000000000001</v>
      </c>
      <c r="G585">
        <v>-29</v>
      </c>
      <c r="H585" s="4">
        <v>-0.28399999999999997</v>
      </c>
      <c r="I585">
        <v>-29</v>
      </c>
      <c r="J585" s="5">
        <v>-0.28399999999999997</v>
      </c>
    </row>
    <row r="586" spans="1:11" x14ac:dyDescent="0.25">
      <c r="B586" t="s">
        <v>88</v>
      </c>
      <c r="C586">
        <v>63</v>
      </c>
      <c r="D586" s="4">
        <v>0.48799999999999999</v>
      </c>
      <c r="E586">
        <v>87</v>
      </c>
      <c r="F586" s="4">
        <v>0.67400000000000004</v>
      </c>
      <c r="G586">
        <v>125</v>
      </c>
      <c r="H586" s="4">
        <v>0.96899999999999997</v>
      </c>
      <c r="I586">
        <v>129</v>
      </c>
      <c r="J586" s="4">
        <v>1</v>
      </c>
      <c r="K586">
        <v>129</v>
      </c>
    </row>
    <row r="587" spans="1:11" x14ac:dyDescent="0.25">
      <c r="B587" t="s">
        <v>16</v>
      </c>
      <c r="C587">
        <v>-22</v>
      </c>
      <c r="D587" s="4">
        <v>-0.17100000000000001</v>
      </c>
      <c r="E587">
        <v>-27</v>
      </c>
      <c r="F587" s="4">
        <v>-0.20899999999999999</v>
      </c>
      <c r="G587">
        <v>-52</v>
      </c>
      <c r="H587" s="4">
        <v>-0.40300000000000002</v>
      </c>
      <c r="I587">
        <v>-55</v>
      </c>
      <c r="J587" s="4">
        <v>-0.42599999999999999</v>
      </c>
    </row>
    <row r="588" spans="1:11" x14ac:dyDescent="0.25">
      <c r="A588" t="s">
        <v>222</v>
      </c>
      <c r="B588">
        <v>2023</v>
      </c>
      <c r="C588">
        <v>37</v>
      </c>
      <c r="D588" s="4">
        <v>0.48099999999999998</v>
      </c>
      <c r="E588">
        <v>53</v>
      </c>
      <c r="F588" s="4">
        <v>0.68799999999999994</v>
      </c>
      <c r="G588">
        <v>73</v>
      </c>
      <c r="H588" s="5">
        <v>0.94799999999999995</v>
      </c>
      <c r="I588">
        <v>77</v>
      </c>
      <c r="J588" s="4">
        <v>1</v>
      </c>
      <c r="K588">
        <v>77</v>
      </c>
    </row>
    <row r="589" spans="1:11" x14ac:dyDescent="0.25">
      <c r="B589">
        <v>11</v>
      </c>
      <c r="C589">
        <v>-16</v>
      </c>
      <c r="D589" s="4">
        <v>-0.20799999999999999</v>
      </c>
      <c r="E589">
        <v>-23</v>
      </c>
      <c r="F589" s="4">
        <v>-0.29899999999999999</v>
      </c>
      <c r="G589">
        <v>-70</v>
      </c>
      <c r="H589" s="4">
        <v>-0.90900000000000003</v>
      </c>
      <c r="I589">
        <v>-70</v>
      </c>
      <c r="J589" s="4">
        <v>-0.90900000000000003</v>
      </c>
    </row>
    <row r="590" spans="1:11" x14ac:dyDescent="0.25">
      <c r="B590" t="s">
        <v>88</v>
      </c>
      <c r="C590">
        <v>62</v>
      </c>
      <c r="D590" s="4">
        <v>0.307</v>
      </c>
      <c r="E590">
        <v>92</v>
      </c>
      <c r="F590" s="4">
        <v>0.45500000000000002</v>
      </c>
      <c r="G590">
        <v>184</v>
      </c>
      <c r="H590" s="4">
        <v>0.91100000000000003</v>
      </c>
      <c r="I590">
        <v>197</v>
      </c>
      <c r="J590" s="5">
        <v>0.97499999999999998</v>
      </c>
      <c r="K590">
        <v>202</v>
      </c>
    </row>
    <row r="591" spans="1:11" x14ac:dyDescent="0.25">
      <c r="B591" t="s">
        <v>16</v>
      </c>
      <c r="C591">
        <v>-7</v>
      </c>
      <c r="D591" s="4">
        <v>-3.5000000000000003E-2</v>
      </c>
      <c r="E591">
        <v>-13</v>
      </c>
      <c r="F591" s="4">
        <v>-6.4000000000000001E-2</v>
      </c>
      <c r="G591">
        <v>-184</v>
      </c>
      <c r="H591" s="5">
        <v>-0.91100000000000003</v>
      </c>
      <c r="I591">
        <v>-190</v>
      </c>
      <c r="J591" s="4">
        <v>-0.94099999999999995</v>
      </c>
    </row>
    <row r="592" spans="1:11" x14ac:dyDescent="0.25">
      <c r="A592" t="s">
        <v>223</v>
      </c>
      <c r="B592">
        <v>2023</v>
      </c>
      <c r="C592" s="1">
        <v>65</v>
      </c>
      <c r="D592" s="4">
        <v>1</v>
      </c>
      <c r="E592" s="1">
        <v>65</v>
      </c>
      <c r="F592" s="4">
        <v>1</v>
      </c>
      <c r="G592" s="1">
        <v>65</v>
      </c>
      <c r="H592" s="4">
        <v>1</v>
      </c>
      <c r="I592" s="1">
        <v>65</v>
      </c>
      <c r="J592" s="4">
        <v>1</v>
      </c>
      <c r="K592" s="1">
        <v>65</v>
      </c>
    </row>
    <row r="593" spans="1:11" x14ac:dyDescent="0.25">
      <c r="B593">
        <v>11</v>
      </c>
      <c r="C593" s="1">
        <v>-24</v>
      </c>
      <c r="D593" s="4">
        <v>-0.36899999999999999</v>
      </c>
      <c r="E593" s="1">
        <v>-24</v>
      </c>
      <c r="F593" s="4">
        <v>-0.36899999999999999</v>
      </c>
      <c r="G593" s="1">
        <v>-63</v>
      </c>
      <c r="H593" s="4">
        <v>-0.96899999999999997</v>
      </c>
      <c r="I593" s="1">
        <v>-63</v>
      </c>
      <c r="J593" s="4">
        <v>-0.96899999999999997</v>
      </c>
    </row>
    <row r="594" spans="1:11" x14ac:dyDescent="0.25">
      <c r="B594" t="s">
        <v>88</v>
      </c>
      <c r="C594" s="1">
        <v>191</v>
      </c>
      <c r="D594" s="5">
        <v>0.995</v>
      </c>
      <c r="E594" s="1">
        <v>192</v>
      </c>
      <c r="F594" s="4">
        <v>1</v>
      </c>
      <c r="G594" s="1">
        <v>190</v>
      </c>
      <c r="H594" s="4">
        <v>0.99</v>
      </c>
      <c r="I594" s="1">
        <v>192</v>
      </c>
      <c r="J594" s="4">
        <v>1</v>
      </c>
      <c r="K594" s="1">
        <v>192</v>
      </c>
    </row>
    <row r="595" spans="1:11" x14ac:dyDescent="0.25">
      <c r="B595" t="s">
        <v>16</v>
      </c>
      <c r="C595" s="1">
        <v>-127</v>
      </c>
      <c r="D595" s="4">
        <v>-0.66100000000000003</v>
      </c>
      <c r="E595" s="1">
        <v>-127</v>
      </c>
      <c r="F595" s="4">
        <v>-0.66100000000000003</v>
      </c>
      <c r="G595" s="1">
        <v>-188</v>
      </c>
      <c r="H595" s="4">
        <v>-0.97899999999999998</v>
      </c>
      <c r="I595" s="1">
        <v>-190</v>
      </c>
      <c r="J595" s="4">
        <v>-0.99</v>
      </c>
    </row>
    <row r="596" spans="1:11" x14ac:dyDescent="0.25">
      <c r="A596" t="s">
        <v>224</v>
      </c>
      <c r="B596">
        <v>2023</v>
      </c>
      <c r="C596" s="1">
        <v>665</v>
      </c>
      <c r="D596" s="4">
        <v>0.45600000000000002</v>
      </c>
      <c r="E596" s="1">
        <v>815</v>
      </c>
      <c r="F596" s="4">
        <v>0.55900000000000005</v>
      </c>
      <c r="G596" s="1">
        <v>1002</v>
      </c>
      <c r="H596" s="5">
        <v>0.68799999999999994</v>
      </c>
      <c r="I596" s="1">
        <v>1263</v>
      </c>
      <c r="J596" s="4">
        <v>0.86699999999999999</v>
      </c>
      <c r="K596" s="1">
        <v>1457</v>
      </c>
    </row>
    <row r="597" spans="1:11" x14ac:dyDescent="0.25">
      <c r="B597">
        <v>11</v>
      </c>
      <c r="C597" s="1">
        <v>-595</v>
      </c>
      <c r="D597" s="5">
        <v>-0.40799999999999997</v>
      </c>
      <c r="E597" s="1">
        <v>-614</v>
      </c>
      <c r="F597" s="4">
        <v>-0.42099999999999999</v>
      </c>
      <c r="G597" s="1">
        <v>-914</v>
      </c>
      <c r="H597" s="5">
        <v>-0.627</v>
      </c>
      <c r="I597" s="1">
        <v>-1104</v>
      </c>
      <c r="J597" s="4">
        <v>-0.75800000000000001</v>
      </c>
    </row>
    <row r="598" spans="1:11" x14ac:dyDescent="0.25">
      <c r="B598" t="s">
        <v>88</v>
      </c>
      <c r="C598" s="1">
        <v>2063</v>
      </c>
      <c r="D598" s="4">
        <v>0.57999999999999996</v>
      </c>
      <c r="E598" s="1">
        <v>2295</v>
      </c>
      <c r="F598" s="4">
        <v>0.64500000000000002</v>
      </c>
      <c r="G598" s="1">
        <v>1794</v>
      </c>
      <c r="H598" s="4">
        <v>0.504</v>
      </c>
      <c r="I598" s="1">
        <v>2658</v>
      </c>
      <c r="J598" s="4">
        <v>0.747</v>
      </c>
      <c r="K598" s="1">
        <v>3556</v>
      </c>
    </row>
    <row r="599" spans="1:11" x14ac:dyDescent="0.25">
      <c r="B599" t="s">
        <v>16</v>
      </c>
      <c r="C599" s="1">
        <v>-1993</v>
      </c>
      <c r="D599" s="5">
        <v>-0.56000000000000005</v>
      </c>
      <c r="E599" s="1">
        <v>-2094</v>
      </c>
      <c r="F599" s="4">
        <v>-0.58899999999999997</v>
      </c>
      <c r="G599" s="1">
        <v>-1794</v>
      </c>
      <c r="H599" s="4">
        <v>-0.504</v>
      </c>
      <c r="I599" s="1">
        <v>-2347</v>
      </c>
      <c r="J599" s="5">
        <v>-0.66</v>
      </c>
    </row>
    <row r="600" spans="1:11" x14ac:dyDescent="0.25">
      <c r="A600" t="s">
        <v>225</v>
      </c>
      <c r="B600">
        <v>2023</v>
      </c>
      <c r="C600">
        <v>172</v>
      </c>
      <c r="D600" s="4">
        <v>0.60799999999999998</v>
      </c>
      <c r="E600">
        <v>220</v>
      </c>
      <c r="F600" s="4">
        <v>0.77700000000000002</v>
      </c>
      <c r="G600">
        <v>274</v>
      </c>
      <c r="H600" s="4">
        <v>0.96799999999999997</v>
      </c>
      <c r="I600">
        <v>283</v>
      </c>
      <c r="J600" s="4">
        <v>1</v>
      </c>
      <c r="K600">
        <v>283</v>
      </c>
    </row>
    <row r="601" spans="1:11" x14ac:dyDescent="0.25">
      <c r="B601">
        <v>11</v>
      </c>
      <c r="C601">
        <v>-151</v>
      </c>
      <c r="D601" s="5">
        <v>-0.53400000000000003</v>
      </c>
      <c r="E601">
        <v>-158</v>
      </c>
      <c r="F601" s="5">
        <v>-0.55800000000000005</v>
      </c>
      <c r="G601">
        <v>-274</v>
      </c>
      <c r="H601" s="4">
        <v>-0.96799999999999997</v>
      </c>
      <c r="I601">
        <v>-283</v>
      </c>
      <c r="J601" s="5">
        <v>-1</v>
      </c>
    </row>
    <row r="602" spans="1:11" x14ac:dyDescent="0.25">
      <c r="B602" t="s">
        <v>88</v>
      </c>
      <c r="C602">
        <v>666</v>
      </c>
      <c r="D602" s="5">
        <v>0.58399999999999996</v>
      </c>
      <c r="E602">
        <v>803</v>
      </c>
      <c r="F602" s="5">
        <v>0.70399999999999996</v>
      </c>
      <c r="G602">
        <v>895</v>
      </c>
      <c r="H602" s="4">
        <v>0.78400000000000003</v>
      </c>
      <c r="I602" s="1">
        <v>1091</v>
      </c>
      <c r="J602" s="4">
        <v>0.95599999999999996</v>
      </c>
      <c r="K602" s="1">
        <v>1141</v>
      </c>
    </row>
    <row r="603" spans="1:11" x14ac:dyDescent="0.25">
      <c r="B603" t="s">
        <v>16</v>
      </c>
      <c r="C603">
        <v>-200</v>
      </c>
      <c r="D603" s="4">
        <v>-0.17499999999999999</v>
      </c>
      <c r="E603">
        <v>-228</v>
      </c>
      <c r="F603" s="4">
        <v>-0.2</v>
      </c>
      <c r="G603">
        <v>-895</v>
      </c>
      <c r="H603" s="4">
        <v>-0.78400000000000003</v>
      </c>
      <c r="I603" s="1">
        <v>-1055</v>
      </c>
      <c r="J603" s="4">
        <v>-0.92500000000000004</v>
      </c>
    </row>
    <row r="604" spans="1:11" x14ac:dyDescent="0.25">
      <c r="A604" t="s">
        <v>226</v>
      </c>
      <c r="B604">
        <v>2023</v>
      </c>
      <c r="C604">
        <v>98</v>
      </c>
      <c r="D604" s="5">
        <v>0.90700000000000003</v>
      </c>
      <c r="E604">
        <v>108</v>
      </c>
      <c r="F604" s="4">
        <v>1</v>
      </c>
      <c r="G604">
        <v>101</v>
      </c>
      <c r="H604" s="4">
        <v>0.93500000000000005</v>
      </c>
      <c r="I604">
        <v>108</v>
      </c>
      <c r="J604" s="4">
        <v>1</v>
      </c>
      <c r="K604">
        <v>108</v>
      </c>
    </row>
    <row r="605" spans="1:11" x14ac:dyDescent="0.25">
      <c r="B605">
        <v>11</v>
      </c>
      <c r="C605">
        <v>-81</v>
      </c>
      <c r="D605" s="4">
        <v>-0.75</v>
      </c>
      <c r="E605">
        <v>-85</v>
      </c>
      <c r="F605" s="4">
        <v>-0.78700000000000003</v>
      </c>
      <c r="G605">
        <v>-99</v>
      </c>
      <c r="H605" s="4">
        <v>-0.91700000000000004</v>
      </c>
      <c r="I605">
        <v>-99</v>
      </c>
      <c r="J605" s="5">
        <v>-0.91700000000000004</v>
      </c>
    </row>
    <row r="606" spans="1:11" x14ac:dyDescent="0.25">
      <c r="B606" t="s">
        <v>88</v>
      </c>
      <c r="C606">
        <v>657</v>
      </c>
      <c r="D606" s="4">
        <v>0.83</v>
      </c>
      <c r="E606">
        <v>730</v>
      </c>
      <c r="F606" s="4">
        <v>0.92200000000000004</v>
      </c>
      <c r="G606">
        <v>314</v>
      </c>
      <c r="H606" s="4">
        <v>0.39600000000000002</v>
      </c>
      <c r="I606">
        <v>469</v>
      </c>
      <c r="J606" s="4">
        <v>0.59199999999999997</v>
      </c>
      <c r="K606">
        <v>792</v>
      </c>
    </row>
    <row r="607" spans="1:11" x14ac:dyDescent="0.25">
      <c r="B607" t="s">
        <v>16</v>
      </c>
      <c r="C607">
        <v>-572</v>
      </c>
      <c r="D607" s="4">
        <v>-0.72199999999999998</v>
      </c>
      <c r="E607">
        <v>-600</v>
      </c>
      <c r="F607" s="4">
        <v>-0.75800000000000001</v>
      </c>
      <c r="G607">
        <v>-80</v>
      </c>
      <c r="H607" s="4">
        <v>-0.10100000000000001</v>
      </c>
      <c r="I607">
        <v>-80</v>
      </c>
      <c r="J607" s="4">
        <v>-0.10100000000000001</v>
      </c>
    </row>
    <row r="608" spans="1:11" x14ac:dyDescent="0.25">
      <c r="A608" t="s">
        <v>227</v>
      </c>
      <c r="B608">
        <v>2023</v>
      </c>
      <c r="C608">
        <v>52</v>
      </c>
      <c r="D608" s="4">
        <v>0.55900000000000005</v>
      </c>
      <c r="E608">
        <v>67</v>
      </c>
      <c r="F608" s="4">
        <v>0.72</v>
      </c>
      <c r="G608">
        <v>84</v>
      </c>
      <c r="H608" s="5">
        <v>0.90300000000000002</v>
      </c>
      <c r="I608">
        <v>91</v>
      </c>
      <c r="J608" s="5">
        <v>0.97799999999999998</v>
      </c>
      <c r="K608">
        <v>93</v>
      </c>
    </row>
    <row r="609" spans="1:11" x14ac:dyDescent="0.25">
      <c r="B609">
        <v>11</v>
      </c>
      <c r="C609">
        <v>-24</v>
      </c>
      <c r="D609" s="4">
        <v>-0.25800000000000001</v>
      </c>
      <c r="E609">
        <v>-32</v>
      </c>
      <c r="F609" s="4">
        <v>-0.34399999999999997</v>
      </c>
      <c r="G609">
        <v>-84</v>
      </c>
      <c r="H609" s="5">
        <v>-0.90300000000000002</v>
      </c>
      <c r="I609">
        <v>-88</v>
      </c>
      <c r="J609" s="5">
        <v>-0.94599999999999995</v>
      </c>
    </row>
    <row r="610" spans="1:11" x14ac:dyDescent="0.25">
      <c r="B610" t="s">
        <v>88</v>
      </c>
      <c r="C610">
        <v>322</v>
      </c>
      <c r="D610" s="4">
        <v>0.60499999999999998</v>
      </c>
      <c r="E610">
        <v>381</v>
      </c>
      <c r="F610" s="4">
        <v>0.71599999999999997</v>
      </c>
      <c r="G610">
        <v>406</v>
      </c>
      <c r="H610" s="4">
        <v>0.76300000000000001</v>
      </c>
      <c r="I610">
        <v>496</v>
      </c>
      <c r="J610" s="5">
        <v>0.93200000000000005</v>
      </c>
      <c r="K610">
        <v>532</v>
      </c>
    </row>
    <row r="611" spans="1:11" x14ac:dyDescent="0.25">
      <c r="B611" t="s">
        <v>16</v>
      </c>
      <c r="C611">
        <v>-211</v>
      </c>
      <c r="D611" s="5">
        <v>-0.39700000000000002</v>
      </c>
      <c r="E611">
        <v>-245</v>
      </c>
      <c r="F611" s="4">
        <v>-0.46100000000000002</v>
      </c>
      <c r="G611">
        <v>-406</v>
      </c>
      <c r="H611" s="4">
        <v>-0.76300000000000001</v>
      </c>
      <c r="I611">
        <v>-484</v>
      </c>
      <c r="J611" s="4">
        <v>-0.91</v>
      </c>
    </row>
    <row r="612" spans="1:11" x14ac:dyDescent="0.25">
      <c r="A612" t="s">
        <v>228</v>
      </c>
      <c r="B612">
        <v>2023</v>
      </c>
      <c r="C612">
        <v>75</v>
      </c>
      <c r="D612" s="4">
        <v>0.49</v>
      </c>
      <c r="E612">
        <v>96</v>
      </c>
      <c r="F612" s="4">
        <v>0.627</v>
      </c>
      <c r="G612">
        <v>117</v>
      </c>
      <c r="H612" s="4">
        <v>0.76500000000000001</v>
      </c>
      <c r="I612">
        <v>138</v>
      </c>
      <c r="J612" s="4">
        <v>0.90200000000000002</v>
      </c>
      <c r="K612">
        <v>153</v>
      </c>
    </row>
    <row r="613" spans="1:11" x14ac:dyDescent="0.25">
      <c r="B613">
        <v>11</v>
      </c>
      <c r="C613">
        <v>-16</v>
      </c>
      <c r="D613" s="4">
        <v>-0.105</v>
      </c>
      <c r="E613">
        <v>-20</v>
      </c>
      <c r="F613" s="4">
        <v>-0.13100000000000001</v>
      </c>
      <c r="G613">
        <v>-106</v>
      </c>
      <c r="H613" s="4">
        <v>-0.69299999999999995</v>
      </c>
      <c r="I613">
        <v>-114</v>
      </c>
      <c r="J613" s="4">
        <v>-0.745</v>
      </c>
    </row>
    <row r="614" spans="1:11" x14ac:dyDescent="0.25">
      <c r="B614" t="s">
        <v>88</v>
      </c>
      <c r="C614">
        <v>163</v>
      </c>
      <c r="D614" s="4">
        <v>0.34200000000000003</v>
      </c>
      <c r="E614">
        <v>217</v>
      </c>
      <c r="F614" s="4">
        <v>0.45500000000000002</v>
      </c>
      <c r="G614">
        <v>377</v>
      </c>
      <c r="H614" s="4">
        <v>0.79</v>
      </c>
      <c r="I614">
        <v>427</v>
      </c>
      <c r="J614" s="4">
        <v>0.89500000000000002</v>
      </c>
      <c r="K614">
        <v>477</v>
      </c>
    </row>
    <row r="615" spans="1:11" x14ac:dyDescent="0.25">
      <c r="B615" t="s">
        <v>16</v>
      </c>
      <c r="C615">
        <v>-49</v>
      </c>
      <c r="D615" s="4">
        <v>-0.10299999999999999</v>
      </c>
      <c r="E615">
        <v>-49</v>
      </c>
      <c r="F615" s="5">
        <v>-0.10299999999999999</v>
      </c>
      <c r="G615">
        <v>-352</v>
      </c>
      <c r="H615" s="4">
        <v>-0.73799999999999999</v>
      </c>
      <c r="I615">
        <v>-379</v>
      </c>
      <c r="J615" s="4">
        <v>-0.79500000000000004</v>
      </c>
    </row>
    <row r="616" spans="1:11" x14ac:dyDescent="0.25">
      <c r="A616" t="s">
        <v>229</v>
      </c>
      <c r="B616">
        <v>2023</v>
      </c>
      <c r="C616">
        <v>57</v>
      </c>
      <c r="D616" s="4">
        <v>0.75</v>
      </c>
      <c r="E616">
        <v>72</v>
      </c>
      <c r="F616" s="4">
        <v>0.94699999999999995</v>
      </c>
      <c r="G616">
        <v>59</v>
      </c>
      <c r="H616" s="4">
        <v>0.77600000000000002</v>
      </c>
      <c r="I616">
        <v>71</v>
      </c>
      <c r="J616" s="4">
        <v>0.93400000000000005</v>
      </c>
      <c r="K616">
        <v>76</v>
      </c>
    </row>
    <row r="617" spans="1:11" x14ac:dyDescent="0.25">
      <c r="B617">
        <v>11</v>
      </c>
      <c r="C617">
        <v>-20</v>
      </c>
      <c r="D617" s="4">
        <v>-0.26300000000000001</v>
      </c>
      <c r="E617">
        <v>-20</v>
      </c>
      <c r="F617" s="4">
        <v>-0.26300000000000001</v>
      </c>
      <c r="G617">
        <v>-48</v>
      </c>
      <c r="H617" s="4">
        <v>-0.63200000000000001</v>
      </c>
      <c r="I617">
        <v>-48</v>
      </c>
      <c r="J617" s="4">
        <v>-0.63200000000000001</v>
      </c>
    </row>
    <row r="618" spans="1:11" x14ac:dyDescent="0.25">
      <c r="B618" t="s">
        <v>88</v>
      </c>
      <c r="C618">
        <v>141</v>
      </c>
      <c r="D618" s="4">
        <v>0.46200000000000002</v>
      </c>
      <c r="E618">
        <v>196</v>
      </c>
      <c r="F618" s="4">
        <v>0.64300000000000002</v>
      </c>
      <c r="G618">
        <v>177</v>
      </c>
      <c r="H618" s="4">
        <v>0.57999999999999996</v>
      </c>
      <c r="I618">
        <v>247</v>
      </c>
      <c r="J618" s="4">
        <v>0.81</v>
      </c>
      <c r="K618">
        <v>305</v>
      </c>
    </row>
    <row r="619" spans="1:11" x14ac:dyDescent="0.25">
      <c r="B619" t="s">
        <v>16</v>
      </c>
      <c r="C619">
        <v>-43</v>
      </c>
      <c r="D619" s="4">
        <v>-0.14099999999999999</v>
      </c>
      <c r="E619">
        <v>-52</v>
      </c>
      <c r="F619" s="4">
        <v>-0.17</v>
      </c>
      <c r="G619">
        <v>-153</v>
      </c>
      <c r="H619" s="4">
        <v>-0.502</v>
      </c>
      <c r="I619">
        <v>-201</v>
      </c>
      <c r="J619" s="4">
        <v>-0.65900000000000003</v>
      </c>
    </row>
    <row r="620" spans="1:11" x14ac:dyDescent="0.25">
      <c r="A620" t="s">
        <v>230</v>
      </c>
      <c r="B620">
        <v>2023</v>
      </c>
      <c r="C620">
        <v>78</v>
      </c>
      <c r="D620" s="4">
        <v>0.45100000000000001</v>
      </c>
      <c r="E620">
        <v>111</v>
      </c>
      <c r="F620" s="4">
        <v>0.64200000000000002</v>
      </c>
      <c r="G620" s="1">
        <v>142</v>
      </c>
      <c r="H620" s="4">
        <v>0.82099999999999995</v>
      </c>
      <c r="I620" s="1">
        <v>162</v>
      </c>
      <c r="J620" s="5">
        <v>0.93600000000000005</v>
      </c>
      <c r="K620" s="1">
        <v>173</v>
      </c>
    </row>
    <row r="621" spans="1:11" x14ac:dyDescent="0.25">
      <c r="B621">
        <v>11</v>
      </c>
      <c r="C621">
        <v>-34</v>
      </c>
      <c r="D621" s="4">
        <v>-0.19700000000000001</v>
      </c>
      <c r="E621">
        <v>-41</v>
      </c>
      <c r="F621" s="4">
        <v>-0.23699999999999999</v>
      </c>
      <c r="G621">
        <v>-142</v>
      </c>
      <c r="H621" s="4">
        <v>-0.82099999999999995</v>
      </c>
      <c r="I621" s="1">
        <v>-158</v>
      </c>
      <c r="J621" s="4">
        <v>-0.91300000000000003</v>
      </c>
    </row>
    <row r="622" spans="1:11" x14ac:dyDescent="0.25">
      <c r="B622" t="s">
        <v>88</v>
      </c>
      <c r="C622">
        <v>239</v>
      </c>
      <c r="D622" s="4">
        <v>0.433</v>
      </c>
      <c r="E622">
        <v>323</v>
      </c>
      <c r="F622" s="5">
        <v>0.58499999999999996</v>
      </c>
      <c r="G622" s="1">
        <v>440</v>
      </c>
      <c r="H622" s="4">
        <v>0.79700000000000004</v>
      </c>
      <c r="I622" s="1">
        <v>501</v>
      </c>
      <c r="J622" s="4">
        <v>0.90800000000000003</v>
      </c>
      <c r="K622" s="1">
        <v>552</v>
      </c>
    </row>
    <row r="623" spans="1:11" x14ac:dyDescent="0.25">
      <c r="B623" t="s">
        <v>16</v>
      </c>
      <c r="C623">
        <v>-84</v>
      </c>
      <c r="D623" s="5">
        <v>-0.152</v>
      </c>
      <c r="E623">
        <v>-121</v>
      </c>
      <c r="F623" s="4">
        <v>-0.219</v>
      </c>
      <c r="G623" s="1">
        <v>-279</v>
      </c>
      <c r="H623" s="4">
        <v>-0.505</v>
      </c>
      <c r="I623" s="1">
        <v>-340</v>
      </c>
      <c r="J623" s="4">
        <v>-0.61599999999999999</v>
      </c>
    </row>
    <row r="624" spans="1:11" x14ac:dyDescent="0.25">
      <c r="A624" t="s">
        <v>231</v>
      </c>
      <c r="B624">
        <v>2023</v>
      </c>
      <c r="C624">
        <v>145</v>
      </c>
      <c r="D624" s="4">
        <v>0.33</v>
      </c>
      <c r="E624">
        <v>211</v>
      </c>
      <c r="F624" s="5">
        <v>0.48099999999999998</v>
      </c>
      <c r="G624">
        <v>293</v>
      </c>
      <c r="H624" s="5">
        <v>0.66700000000000004</v>
      </c>
      <c r="I624" s="1">
        <v>349</v>
      </c>
      <c r="J624" s="5">
        <v>0.79500000000000004</v>
      </c>
      <c r="K624" s="1">
        <v>439</v>
      </c>
    </row>
    <row r="625" spans="1:11" x14ac:dyDescent="0.25">
      <c r="B625">
        <v>11</v>
      </c>
      <c r="C625">
        <v>-46</v>
      </c>
      <c r="D625" s="4">
        <v>-0.105</v>
      </c>
      <c r="E625">
        <v>-46</v>
      </c>
      <c r="F625" s="4">
        <v>-0.105</v>
      </c>
      <c r="G625">
        <v>-293</v>
      </c>
      <c r="H625" s="4">
        <v>-0.66700000000000004</v>
      </c>
      <c r="I625">
        <v>-305</v>
      </c>
      <c r="J625" s="4">
        <v>-0.69499999999999995</v>
      </c>
    </row>
    <row r="626" spans="1:11" x14ac:dyDescent="0.25">
      <c r="B626" t="s">
        <v>88</v>
      </c>
      <c r="C626">
        <v>462</v>
      </c>
      <c r="D626" s="4">
        <v>0.28499999999999998</v>
      </c>
      <c r="E626">
        <v>688</v>
      </c>
      <c r="F626" s="5">
        <v>0.42399999999999999</v>
      </c>
      <c r="G626" s="1">
        <v>1107</v>
      </c>
      <c r="H626" s="5">
        <v>0.68300000000000005</v>
      </c>
      <c r="I626" s="1">
        <v>1255</v>
      </c>
      <c r="J626" s="5">
        <v>0.77400000000000002</v>
      </c>
      <c r="K626" s="1">
        <v>1621</v>
      </c>
    </row>
    <row r="627" spans="1:11" x14ac:dyDescent="0.25">
      <c r="B627" t="s">
        <v>16</v>
      </c>
      <c r="C627">
        <v>-462</v>
      </c>
      <c r="D627" s="4">
        <v>-0.28499999999999998</v>
      </c>
      <c r="E627">
        <v>-599</v>
      </c>
      <c r="F627" s="4">
        <v>-0.37</v>
      </c>
      <c r="G627" s="1">
        <v>-1007</v>
      </c>
      <c r="H627" s="4">
        <v>-0.621</v>
      </c>
      <c r="I627" s="1">
        <v>-1098</v>
      </c>
      <c r="J627" s="4">
        <v>-0.67700000000000005</v>
      </c>
    </row>
    <row r="628" spans="1:11" x14ac:dyDescent="0.25">
      <c r="A628" t="s">
        <v>232</v>
      </c>
      <c r="B628">
        <v>2023</v>
      </c>
      <c r="C628" s="1">
        <v>6</v>
      </c>
      <c r="D628" s="4">
        <v>0.85699999999999998</v>
      </c>
      <c r="E628" s="1">
        <v>7</v>
      </c>
      <c r="F628" s="4">
        <v>1</v>
      </c>
      <c r="G628" s="1">
        <v>7</v>
      </c>
      <c r="H628" s="5">
        <v>1</v>
      </c>
      <c r="I628" s="1">
        <v>7</v>
      </c>
      <c r="J628" s="4">
        <v>1</v>
      </c>
      <c r="K628" s="1">
        <v>7</v>
      </c>
    </row>
    <row r="629" spans="1:11" x14ac:dyDescent="0.25">
      <c r="B629">
        <v>11</v>
      </c>
      <c r="C629" s="1">
        <v>-1</v>
      </c>
      <c r="D629" s="4">
        <v>-0.14299999999999999</v>
      </c>
      <c r="E629" s="1">
        <v>-1</v>
      </c>
      <c r="F629" s="4">
        <v>-0.14299999999999999</v>
      </c>
      <c r="G629" s="1">
        <v>-7</v>
      </c>
      <c r="H629" s="4">
        <v>-1</v>
      </c>
      <c r="I629" s="1">
        <v>-7</v>
      </c>
      <c r="J629" s="4">
        <v>-1</v>
      </c>
    </row>
    <row r="630" spans="1:11" x14ac:dyDescent="0.25">
      <c r="B630" t="s">
        <v>88</v>
      </c>
      <c r="C630" s="1">
        <v>12</v>
      </c>
      <c r="D630" s="4">
        <v>0.63200000000000001</v>
      </c>
      <c r="E630" s="1">
        <v>17</v>
      </c>
      <c r="F630" s="4">
        <v>0.89500000000000002</v>
      </c>
      <c r="G630" s="1">
        <v>19</v>
      </c>
      <c r="H630" s="4">
        <v>1</v>
      </c>
      <c r="I630" s="1">
        <v>19</v>
      </c>
      <c r="J630" s="4">
        <v>1</v>
      </c>
      <c r="K630" s="1">
        <v>19</v>
      </c>
    </row>
    <row r="631" spans="1:11" x14ac:dyDescent="0.25">
      <c r="B631" t="s">
        <v>16</v>
      </c>
      <c r="C631" s="1">
        <v>0</v>
      </c>
      <c r="D631" s="4">
        <v>0</v>
      </c>
      <c r="E631" s="1">
        <v>-2</v>
      </c>
      <c r="F631" s="4">
        <v>-0.105</v>
      </c>
      <c r="G631" s="1">
        <v>-14</v>
      </c>
      <c r="H631" s="4">
        <v>-0.73699999999999999</v>
      </c>
      <c r="I631" s="1">
        <v>-14</v>
      </c>
      <c r="J631" s="5">
        <v>-0.73699999999999999</v>
      </c>
    </row>
    <row r="632" spans="1:11" x14ac:dyDescent="0.25">
      <c r="A632" t="s">
        <v>233</v>
      </c>
      <c r="B632">
        <v>2023</v>
      </c>
      <c r="C632" s="1">
        <v>69</v>
      </c>
      <c r="D632" s="5">
        <v>0.35399999999999998</v>
      </c>
      <c r="E632" s="1">
        <v>108</v>
      </c>
      <c r="F632" s="4">
        <v>0.55400000000000005</v>
      </c>
      <c r="G632" s="1">
        <v>174</v>
      </c>
      <c r="H632" s="4">
        <v>0.89200000000000002</v>
      </c>
      <c r="I632" s="1">
        <v>192</v>
      </c>
      <c r="J632" s="4">
        <v>0.98499999999999999</v>
      </c>
      <c r="K632" s="1">
        <v>195</v>
      </c>
    </row>
    <row r="633" spans="1:11" x14ac:dyDescent="0.25">
      <c r="B633">
        <v>11</v>
      </c>
      <c r="C633" s="1">
        <v>0</v>
      </c>
      <c r="D633" s="5">
        <v>0</v>
      </c>
      <c r="E633" s="1">
        <v>0</v>
      </c>
      <c r="F633" s="4">
        <v>0</v>
      </c>
      <c r="G633" s="1">
        <v>-130</v>
      </c>
      <c r="H633" s="4">
        <v>-0.66700000000000004</v>
      </c>
      <c r="I633" s="1">
        <v>-144</v>
      </c>
      <c r="J633" s="4">
        <v>-0.73799999999999999</v>
      </c>
    </row>
    <row r="634" spans="1:11" x14ac:dyDescent="0.25">
      <c r="B634" t="s">
        <v>88</v>
      </c>
      <c r="C634" s="1">
        <v>139</v>
      </c>
      <c r="D634" s="4">
        <v>0.29599999999999999</v>
      </c>
      <c r="E634" s="1">
        <v>203</v>
      </c>
      <c r="F634" s="4">
        <v>0.432</v>
      </c>
      <c r="G634" s="1">
        <v>415</v>
      </c>
      <c r="H634" s="4">
        <v>0.88300000000000001</v>
      </c>
      <c r="I634" s="1">
        <v>456</v>
      </c>
      <c r="J634" s="4">
        <v>0.97</v>
      </c>
      <c r="K634" s="1">
        <v>470</v>
      </c>
    </row>
    <row r="635" spans="1:11" x14ac:dyDescent="0.25">
      <c r="B635" t="s">
        <v>16</v>
      </c>
      <c r="C635" s="1">
        <v>-34</v>
      </c>
      <c r="D635" s="4">
        <v>-7.1999999999999995E-2</v>
      </c>
      <c r="E635" s="1">
        <v>-34</v>
      </c>
      <c r="F635" s="4">
        <v>-7.1999999999999995E-2</v>
      </c>
      <c r="G635" s="1">
        <v>-384</v>
      </c>
      <c r="H635" s="4">
        <v>-0.81699999999999995</v>
      </c>
      <c r="I635" s="1">
        <v>-407</v>
      </c>
      <c r="J635" s="4">
        <v>-0.86599999999999999</v>
      </c>
    </row>
    <row r="636" spans="1:11" x14ac:dyDescent="0.25">
      <c r="A636" t="s">
        <v>234</v>
      </c>
      <c r="B636">
        <v>2023</v>
      </c>
      <c r="C636">
        <v>24</v>
      </c>
      <c r="D636" s="4">
        <v>0.6</v>
      </c>
      <c r="E636">
        <v>31</v>
      </c>
      <c r="F636" s="4">
        <v>0.77500000000000002</v>
      </c>
      <c r="G636">
        <v>29</v>
      </c>
      <c r="H636" s="4">
        <v>0.72499999999999998</v>
      </c>
      <c r="I636">
        <v>39</v>
      </c>
      <c r="J636" s="5">
        <v>0.97499999999999998</v>
      </c>
      <c r="K636">
        <v>40</v>
      </c>
    </row>
    <row r="637" spans="1:11" x14ac:dyDescent="0.25">
      <c r="B637">
        <v>11</v>
      </c>
      <c r="C637">
        <v>-17</v>
      </c>
      <c r="D637" s="4">
        <v>-0.42499999999999999</v>
      </c>
      <c r="E637">
        <v>-17</v>
      </c>
      <c r="F637" s="4">
        <v>-0.42499999999999999</v>
      </c>
      <c r="G637">
        <v>-29</v>
      </c>
      <c r="H637" s="4">
        <v>-0.72499999999999998</v>
      </c>
      <c r="I637">
        <v>-34</v>
      </c>
      <c r="J637" s="4">
        <v>-0.85</v>
      </c>
    </row>
    <row r="638" spans="1:11" x14ac:dyDescent="0.25">
      <c r="B638" t="s">
        <v>88</v>
      </c>
      <c r="C638">
        <v>32</v>
      </c>
      <c r="D638" s="4">
        <v>0.45700000000000002</v>
      </c>
      <c r="E638">
        <v>45</v>
      </c>
      <c r="F638" s="4">
        <v>0.64300000000000002</v>
      </c>
      <c r="G638">
        <v>43</v>
      </c>
      <c r="H638" s="4">
        <v>0.61399999999999999</v>
      </c>
      <c r="I638">
        <v>61</v>
      </c>
      <c r="J638" s="4">
        <v>0.871</v>
      </c>
      <c r="K638" s="1">
        <v>70</v>
      </c>
    </row>
    <row r="639" spans="1:11" x14ac:dyDescent="0.25">
      <c r="B639" t="s">
        <v>16</v>
      </c>
      <c r="C639">
        <v>-27</v>
      </c>
      <c r="D639" s="4">
        <v>-0.38600000000000001</v>
      </c>
      <c r="E639">
        <v>-27</v>
      </c>
      <c r="F639" s="4">
        <v>-0.38600000000000001</v>
      </c>
      <c r="G639">
        <v>-31</v>
      </c>
      <c r="H639" s="4">
        <v>-0.443</v>
      </c>
      <c r="I639">
        <v>-45</v>
      </c>
      <c r="J639" s="4">
        <v>-0.64300000000000002</v>
      </c>
    </row>
    <row r="640" spans="1:11" x14ac:dyDescent="0.25">
      <c r="A640" t="s">
        <v>235</v>
      </c>
      <c r="B640">
        <v>2023</v>
      </c>
      <c r="C640">
        <v>92</v>
      </c>
      <c r="D640" s="4">
        <v>0.38800000000000001</v>
      </c>
      <c r="E640">
        <v>130</v>
      </c>
      <c r="F640" s="4">
        <v>0.54900000000000004</v>
      </c>
      <c r="G640">
        <v>166</v>
      </c>
      <c r="H640" s="5">
        <v>0.7</v>
      </c>
      <c r="I640">
        <v>207</v>
      </c>
      <c r="J640" s="4">
        <v>0.873</v>
      </c>
      <c r="K640">
        <v>237</v>
      </c>
    </row>
    <row r="641" spans="1:11" x14ac:dyDescent="0.25">
      <c r="B641">
        <v>11</v>
      </c>
      <c r="C641">
        <v>-39</v>
      </c>
      <c r="D641" s="4">
        <v>-0.16500000000000001</v>
      </c>
      <c r="E641">
        <v>-44</v>
      </c>
      <c r="F641" s="4">
        <v>-0.186</v>
      </c>
      <c r="G641">
        <v>-166</v>
      </c>
      <c r="H641" s="5">
        <v>-0.7</v>
      </c>
      <c r="I641">
        <v>-199</v>
      </c>
      <c r="J641" s="4">
        <v>-0.84</v>
      </c>
    </row>
    <row r="642" spans="1:11" x14ac:dyDescent="0.25">
      <c r="B642" t="s">
        <v>88</v>
      </c>
      <c r="C642">
        <v>119</v>
      </c>
      <c r="D642" s="5">
        <v>0.21</v>
      </c>
      <c r="E642">
        <v>187</v>
      </c>
      <c r="F642" s="4">
        <v>0.33</v>
      </c>
      <c r="G642">
        <v>376</v>
      </c>
      <c r="H642" s="5">
        <v>0.66300000000000003</v>
      </c>
      <c r="I642">
        <v>492</v>
      </c>
      <c r="J642" s="4">
        <v>0.86799999999999999</v>
      </c>
      <c r="K642">
        <v>567</v>
      </c>
    </row>
    <row r="643" spans="1:11" x14ac:dyDescent="0.25">
      <c r="B643" t="s">
        <v>16</v>
      </c>
      <c r="C643">
        <v>-39</v>
      </c>
      <c r="D643" s="4">
        <v>-6.9000000000000006E-2</v>
      </c>
      <c r="E643">
        <v>-79</v>
      </c>
      <c r="F643" s="5">
        <v>-0.13900000000000001</v>
      </c>
      <c r="G643">
        <v>-305</v>
      </c>
      <c r="H643" s="5">
        <v>-0.53800000000000003</v>
      </c>
      <c r="I643">
        <v>-409</v>
      </c>
      <c r="J643" s="4">
        <v>-0.72099999999999997</v>
      </c>
    </row>
    <row r="644" spans="1:11" x14ac:dyDescent="0.25">
      <c r="A644" t="s">
        <v>236</v>
      </c>
      <c r="B644">
        <v>2023</v>
      </c>
      <c r="C644">
        <v>162</v>
      </c>
      <c r="D644" s="4">
        <v>0.623</v>
      </c>
      <c r="E644">
        <v>188</v>
      </c>
      <c r="F644" s="4">
        <v>0.72299999999999998</v>
      </c>
      <c r="G644">
        <v>224</v>
      </c>
      <c r="H644" s="4">
        <v>0.86199999999999999</v>
      </c>
      <c r="I644">
        <v>251</v>
      </c>
      <c r="J644" s="4">
        <v>0.96499999999999997</v>
      </c>
      <c r="K644">
        <v>260</v>
      </c>
    </row>
    <row r="645" spans="1:11" x14ac:dyDescent="0.25">
      <c r="B645">
        <v>11</v>
      </c>
      <c r="C645">
        <v>-32</v>
      </c>
      <c r="D645" s="4">
        <v>-0.123</v>
      </c>
      <c r="E645">
        <v>-37</v>
      </c>
      <c r="F645" s="4">
        <v>-0.14199999999999999</v>
      </c>
      <c r="G645">
        <v>-216</v>
      </c>
      <c r="H645" s="4">
        <v>-0.83099999999999996</v>
      </c>
      <c r="I645">
        <v>-238</v>
      </c>
      <c r="J645" s="4">
        <v>-0.91500000000000004</v>
      </c>
    </row>
    <row r="646" spans="1:11" x14ac:dyDescent="0.25">
      <c r="B646" t="s">
        <v>88</v>
      </c>
      <c r="C646">
        <v>189</v>
      </c>
      <c r="D646" s="4">
        <v>0.39900000000000002</v>
      </c>
      <c r="E646">
        <v>235</v>
      </c>
      <c r="F646" s="4">
        <v>0.496</v>
      </c>
      <c r="G646">
        <v>428</v>
      </c>
      <c r="H646" s="4">
        <v>0.90300000000000002</v>
      </c>
      <c r="I646">
        <v>455</v>
      </c>
      <c r="J646" s="4">
        <v>0.96</v>
      </c>
      <c r="K646">
        <v>474</v>
      </c>
    </row>
    <row r="647" spans="1:11" x14ac:dyDescent="0.25">
      <c r="B647" t="s">
        <v>16</v>
      </c>
      <c r="C647">
        <v>-15</v>
      </c>
      <c r="D647" s="4">
        <v>-3.2000000000000001E-2</v>
      </c>
      <c r="E647">
        <v>-44</v>
      </c>
      <c r="F647" s="4">
        <v>-9.2999999999999999E-2</v>
      </c>
      <c r="G647">
        <v>-420</v>
      </c>
      <c r="H647" s="4">
        <v>-0.88600000000000001</v>
      </c>
      <c r="I647">
        <v>-442</v>
      </c>
      <c r="J647" s="4">
        <v>-0.93200000000000005</v>
      </c>
    </row>
    <row r="648" spans="1:11" x14ac:dyDescent="0.25">
      <c r="A648" t="s">
        <v>237</v>
      </c>
      <c r="B648">
        <v>2023</v>
      </c>
      <c r="C648">
        <v>128</v>
      </c>
      <c r="D648" s="4">
        <v>0.46899999999999997</v>
      </c>
      <c r="E648">
        <v>184</v>
      </c>
      <c r="F648" s="4">
        <v>0.67400000000000004</v>
      </c>
      <c r="G648">
        <v>242</v>
      </c>
      <c r="H648" s="4">
        <v>0.88600000000000001</v>
      </c>
      <c r="I648">
        <v>270</v>
      </c>
      <c r="J648" s="5">
        <v>0.98899999999999999</v>
      </c>
      <c r="K648">
        <v>273</v>
      </c>
    </row>
    <row r="649" spans="1:11" x14ac:dyDescent="0.25">
      <c r="B649">
        <v>11</v>
      </c>
      <c r="C649">
        <v>0</v>
      </c>
      <c r="D649" s="5">
        <v>0</v>
      </c>
      <c r="E649">
        <v>0</v>
      </c>
      <c r="F649" s="4">
        <v>0</v>
      </c>
      <c r="G649">
        <v>-242</v>
      </c>
      <c r="H649" s="4">
        <v>-0.88600000000000001</v>
      </c>
      <c r="I649">
        <v>-263</v>
      </c>
      <c r="J649" s="4">
        <v>-0.96299999999999997</v>
      </c>
    </row>
    <row r="650" spans="1:11" x14ac:dyDescent="0.25">
      <c r="B650" t="s">
        <v>88</v>
      </c>
      <c r="C650">
        <v>205</v>
      </c>
      <c r="D650" s="4">
        <v>0.33100000000000002</v>
      </c>
      <c r="E650">
        <v>319</v>
      </c>
      <c r="F650" s="5">
        <v>0.51500000000000001</v>
      </c>
      <c r="G650">
        <v>522</v>
      </c>
      <c r="H650" s="4">
        <v>0.84299999999999997</v>
      </c>
      <c r="I650">
        <v>607</v>
      </c>
      <c r="J650" s="5">
        <v>0.98099999999999998</v>
      </c>
      <c r="K650">
        <v>619</v>
      </c>
    </row>
    <row r="651" spans="1:11" x14ac:dyDescent="0.25">
      <c r="B651" t="s">
        <v>16</v>
      </c>
      <c r="C651">
        <v>0</v>
      </c>
      <c r="D651" s="4">
        <v>0</v>
      </c>
      <c r="E651">
        <v>0</v>
      </c>
      <c r="F651" s="4">
        <v>0</v>
      </c>
      <c r="G651">
        <v>-522</v>
      </c>
      <c r="H651" s="4">
        <v>-0.84299999999999997</v>
      </c>
      <c r="I651">
        <v>-601</v>
      </c>
      <c r="J651" s="4">
        <v>-0.97099999999999997</v>
      </c>
    </row>
    <row r="652" spans="1:11" x14ac:dyDescent="0.25">
      <c r="A652" t="s">
        <v>238</v>
      </c>
      <c r="B652">
        <v>2023</v>
      </c>
      <c r="C652">
        <v>0</v>
      </c>
      <c r="D652" s="4">
        <v>0</v>
      </c>
      <c r="E652">
        <v>0</v>
      </c>
      <c r="F652" s="4">
        <v>0</v>
      </c>
      <c r="G652" s="1">
        <v>0</v>
      </c>
      <c r="H652" s="4">
        <v>0</v>
      </c>
      <c r="I652" s="1">
        <v>0</v>
      </c>
      <c r="J652" s="4">
        <v>0</v>
      </c>
      <c r="K652" s="1">
        <v>0</v>
      </c>
    </row>
    <row r="653" spans="1:11" x14ac:dyDescent="0.25">
      <c r="B653">
        <v>11</v>
      </c>
      <c r="C653">
        <v>0</v>
      </c>
      <c r="D653" s="5">
        <v>0</v>
      </c>
      <c r="E653">
        <v>0</v>
      </c>
      <c r="F653" s="5">
        <v>0</v>
      </c>
      <c r="G653">
        <v>0</v>
      </c>
      <c r="H653" s="4">
        <v>0</v>
      </c>
      <c r="I653">
        <v>0</v>
      </c>
      <c r="J653" s="5">
        <v>0</v>
      </c>
    </row>
    <row r="654" spans="1:11" x14ac:dyDescent="0.25">
      <c r="B654" t="s">
        <v>88</v>
      </c>
      <c r="C654">
        <v>1</v>
      </c>
      <c r="D654" s="4">
        <v>1</v>
      </c>
      <c r="E654">
        <v>1</v>
      </c>
      <c r="F654" s="4">
        <v>1</v>
      </c>
      <c r="G654" s="1">
        <v>1</v>
      </c>
      <c r="H654" s="5">
        <v>1</v>
      </c>
      <c r="I654" s="1">
        <v>1</v>
      </c>
      <c r="J654" s="4">
        <v>1</v>
      </c>
      <c r="K654" s="1">
        <v>1</v>
      </c>
    </row>
    <row r="655" spans="1:11" x14ac:dyDescent="0.25">
      <c r="B655" t="s">
        <v>16</v>
      </c>
      <c r="C655">
        <v>0</v>
      </c>
      <c r="D655" s="4">
        <v>0</v>
      </c>
      <c r="E655">
        <v>0</v>
      </c>
      <c r="F655" s="4">
        <v>0</v>
      </c>
      <c r="G655">
        <v>-1</v>
      </c>
      <c r="H655" s="5">
        <v>-1</v>
      </c>
      <c r="I655">
        <v>-1</v>
      </c>
      <c r="J655" s="4">
        <v>-1</v>
      </c>
    </row>
    <row r="656" spans="1:11" x14ac:dyDescent="0.25">
      <c r="A656" t="s">
        <v>239</v>
      </c>
      <c r="B656">
        <v>2023</v>
      </c>
      <c r="C656">
        <v>278</v>
      </c>
      <c r="D656" s="4">
        <v>0.498</v>
      </c>
      <c r="E656">
        <v>347</v>
      </c>
      <c r="F656" s="4">
        <v>0.622</v>
      </c>
      <c r="G656" s="1">
        <v>378</v>
      </c>
      <c r="H656" s="4">
        <v>0.67700000000000005</v>
      </c>
      <c r="I656" s="1">
        <v>438</v>
      </c>
      <c r="J656" s="4">
        <v>0.78500000000000003</v>
      </c>
      <c r="K656" s="1">
        <v>558</v>
      </c>
    </row>
    <row r="657" spans="1:11" x14ac:dyDescent="0.25">
      <c r="B657">
        <v>11</v>
      </c>
      <c r="C657">
        <v>-202</v>
      </c>
      <c r="D657" s="4">
        <v>-0.36199999999999999</v>
      </c>
      <c r="E657">
        <v>-209</v>
      </c>
      <c r="F657" s="4">
        <v>-0.375</v>
      </c>
      <c r="G657">
        <v>-240</v>
      </c>
      <c r="H657" s="5">
        <v>-0.43</v>
      </c>
      <c r="I657" s="1">
        <v>-286</v>
      </c>
      <c r="J657" s="4">
        <v>-0.51300000000000001</v>
      </c>
    </row>
    <row r="658" spans="1:11" x14ac:dyDescent="0.25">
      <c r="B658" t="s">
        <v>88</v>
      </c>
      <c r="C658">
        <v>468</v>
      </c>
      <c r="D658" s="4">
        <v>0.32300000000000001</v>
      </c>
      <c r="E658">
        <v>701</v>
      </c>
      <c r="F658" s="4">
        <v>0.48299999999999998</v>
      </c>
      <c r="G658" s="1">
        <v>823</v>
      </c>
      <c r="H658" s="4">
        <v>0.56799999999999995</v>
      </c>
      <c r="I658" s="1">
        <v>1113</v>
      </c>
      <c r="J658" s="4">
        <v>0.76800000000000002</v>
      </c>
      <c r="K658" s="1">
        <v>1450</v>
      </c>
    </row>
    <row r="659" spans="1:11" x14ac:dyDescent="0.25">
      <c r="B659" t="s">
        <v>16</v>
      </c>
      <c r="C659">
        <v>-385</v>
      </c>
      <c r="D659" s="4">
        <v>-0.26600000000000001</v>
      </c>
      <c r="E659">
        <v>-442</v>
      </c>
      <c r="F659" s="4">
        <v>-0.30499999999999999</v>
      </c>
      <c r="G659" s="1">
        <v>-651</v>
      </c>
      <c r="H659" s="4">
        <v>-0.44900000000000001</v>
      </c>
      <c r="I659" s="1">
        <v>-876</v>
      </c>
      <c r="J659" s="4">
        <v>-0.60399999999999998</v>
      </c>
    </row>
    <row r="660" spans="1:11" x14ac:dyDescent="0.25">
      <c r="A660" t="s">
        <v>240</v>
      </c>
      <c r="B660">
        <v>2023</v>
      </c>
      <c r="C660">
        <v>14</v>
      </c>
      <c r="D660" s="4">
        <v>0.93300000000000005</v>
      </c>
      <c r="E660">
        <v>15</v>
      </c>
      <c r="F660" s="5">
        <v>1</v>
      </c>
      <c r="G660">
        <v>15</v>
      </c>
      <c r="H660" s="4">
        <v>1</v>
      </c>
      <c r="I660" s="1">
        <v>15</v>
      </c>
      <c r="J660" s="5">
        <v>1</v>
      </c>
      <c r="K660" s="1">
        <v>15</v>
      </c>
    </row>
    <row r="661" spans="1:11" x14ac:dyDescent="0.25">
      <c r="B661">
        <v>11</v>
      </c>
      <c r="C661">
        <v>-6</v>
      </c>
      <c r="D661" s="4">
        <v>-0.4</v>
      </c>
      <c r="E661">
        <v>-6</v>
      </c>
      <c r="F661" s="4">
        <v>-0.4</v>
      </c>
      <c r="G661">
        <v>-15</v>
      </c>
      <c r="H661" s="4">
        <v>-1</v>
      </c>
      <c r="I661" s="1">
        <v>-15</v>
      </c>
      <c r="J661" s="5">
        <v>-1</v>
      </c>
    </row>
    <row r="662" spans="1:11" x14ac:dyDescent="0.25">
      <c r="B662" t="s">
        <v>88</v>
      </c>
      <c r="C662">
        <v>18</v>
      </c>
      <c r="D662" s="5">
        <v>0.81799999999999995</v>
      </c>
      <c r="E662">
        <v>22</v>
      </c>
      <c r="F662" s="5">
        <v>1</v>
      </c>
      <c r="G662" s="1">
        <v>21</v>
      </c>
      <c r="H662" s="5">
        <v>0.95499999999999996</v>
      </c>
      <c r="I662" s="1">
        <v>22</v>
      </c>
      <c r="J662" s="5">
        <v>1</v>
      </c>
      <c r="K662" s="1">
        <v>22</v>
      </c>
    </row>
    <row r="663" spans="1:11" x14ac:dyDescent="0.25">
      <c r="B663" t="s">
        <v>16</v>
      </c>
      <c r="C663">
        <v>-7</v>
      </c>
      <c r="D663" s="5">
        <v>-0.318</v>
      </c>
      <c r="E663">
        <v>-8</v>
      </c>
      <c r="F663" s="5">
        <v>-0.36399999999999999</v>
      </c>
      <c r="G663">
        <v>-19</v>
      </c>
      <c r="H663" s="5">
        <v>-0.86399999999999999</v>
      </c>
      <c r="I663" s="1">
        <v>-20</v>
      </c>
      <c r="J663" s="5">
        <v>-0.90900000000000003</v>
      </c>
    </row>
    <row r="664" spans="1:11" x14ac:dyDescent="0.25">
      <c r="A664" t="s">
        <v>241</v>
      </c>
      <c r="B664">
        <v>2023</v>
      </c>
      <c r="C664">
        <v>442</v>
      </c>
      <c r="D664" s="4">
        <v>0.376</v>
      </c>
      <c r="E664" s="1">
        <v>573</v>
      </c>
      <c r="F664" s="4">
        <v>0.48699999999999999</v>
      </c>
      <c r="G664" s="1">
        <v>926</v>
      </c>
      <c r="H664" s="4">
        <v>0.78700000000000003</v>
      </c>
      <c r="I664" s="1">
        <v>1074</v>
      </c>
      <c r="J664" s="4">
        <v>0.91200000000000003</v>
      </c>
      <c r="K664" s="1">
        <v>1177</v>
      </c>
    </row>
    <row r="665" spans="1:11" x14ac:dyDescent="0.25">
      <c r="B665">
        <v>11</v>
      </c>
      <c r="C665">
        <v>-153</v>
      </c>
      <c r="D665" s="5">
        <v>-0.13</v>
      </c>
      <c r="E665">
        <v>-153</v>
      </c>
      <c r="F665" s="4">
        <v>-0.13</v>
      </c>
      <c r="G665" s="1">
        <v>-926</v>
      </c>
      <c r="H665" s="4">
        <v>-0.78700000000000003</v>
      </c>
      <c r="I665" s="1">
        <v>-1046</v>
      </c>
      <c r="J665" s="4">
        <v>-0.88900000000000001</v>
      </c>
    </row>
    <row r="666" spans="1:11" x14ac:dyDescent="0.25">
      <c r="B666" t="s">
        <v>88</v>
      </c>
      <c r="C666" s="1">
        <v>739</v>
      </c>
      <c r="D666" s="5">
        <v>0.27900000000000003</v>
      </c>
      <c r="E666" s="1">
        <v>990</v>
      </c>
      <c r="F666" s="4">
        <v>0.374</v>
      </c>
      <c r="G666" s="1">
        <v>1816</v>
      </c>
      <c r="H666" s="5">
        <v>0.68700000000000006</v>
      </c>
      <c r="I666" s="1">
        <v>2253</v>
      </c>
      <c r="J666" s="4">
        <v>0.85199999999999998</v>
      </c>
      <c r="K666" s="1">
        <v>2645</v>
      </c>
    </row>
    <row r="667" spans="1:11" x14ac:dyDescent="0.25">
      <c r="B667" t="s">
        <v>16</v>
      </c>
      <c r="C667">
        <v>-303</v>
      </c>
      <c r="D667" s="4">
        <v>-0.115</v>
      </c>
      <c r="E667">
        <v>-303</v>
      </c>
      <c r="F667" s="4">
        <v>-0.115</v>
      </c>
      <c r="G667" s="1">
        <v>-1816</v>
      </c>
      <c r="H667" s="4">
        <v>-0.68700000000000006</v>
      </c>
      <c r="I667" s="1">
        <v>-2253</v>
      </c>
      <c r="J667" s="4">
        <v>-0.85199999999999998</v>
      </c>
    </row>
    <row r="668" spans="1:11" x14ac:dyDescent="0.25">
      <c r="A668" t="s">
        <v>242</v>
      </c>
      <c r="B668">
        <v>2023</v>
      </c>
      <c r="C668">
        <v>114</v>
      </c>
      <c r="D668" s="4">
        <v>0.54</v>
      </c>
      <c r="E668">
        <v>144</v>
      </c>
      <c r="F668" s="4">
        <v>0.68200000000000005</v>
      </c>
      <c r="G668">
        <v>177</v>
      </c>
      <c r="H668" s="4">
        <v>0.83899999999999997</v>
      </c>
      <c r="I668">
        <v>200</v>
      </c>
      <c r="J668" s="4">
        <v>0.94799999999999995</v>
      </c>
      <c r="K668">
        <v>211</v>
      </c>
    </row>
    <row r="669" spans="1:11" x14ac:dyDescent="0.25">
      <c r="B669">
        <v>11</v>
      </c>
      <c r="C669">
        <v>-34</v>
      </c>
      <c r="D669" s="4">
        <v>-0.161</v>
      </c>
      <c r="E669">
        <v>-38</v>
      </c>
      <c r="F669" s="4">
        <v>-0.18</v>
      </c>
      <c r="G669">
        <v>-177</v>
      </c>
      <c r="H669" s="4">
        <v>-0.83899999999999997</v>
      </c>
      <c r="I669">
        <v>-196</v>
      </c>
      <c r="J669" s="4">
        <v>-0.92900000000000005</v>
      </c>
    </row>
    <row r="670" spans="1:11" x14ac:dyDescent="0.25">
      <c r="B670" t="s">
        <v>88</v>
      </c>
      <c r="C670">
        <v>249</v>
      </c>
      <c r="D670" s="4">
        <v>0.44900000000000001</v>
      </c>
      <c r="E670">
        <v>320</v>
      </c>
      <c r="F670" s="4">
        <v>0.57699999999999996</v>
      </c>
      <c r="G670">
        <v>371</v>
      </c>
      <c r="H670" s="4">
        <v>0.66800000000000004</v>
      </c>
      <c r="I670">
        <v>504</v>
      </c>
      <c r="J670" s="4">
        <v>0.90800000000000003</v>
      </c>
      <c r="K670">
        <v>555</v>
      </c>
    </row>
    <row r="671" spans="1:11" x14ac:dyDescent="0.25">
      <c r="B671" t="s">
        <v>16</v>
      </c>
      <c r="C671">
        <v>-52</v>
      </c>
      <c r="D671" s="4">
        <v>-9.4E-2</v>
      </c>
      <c r="E671">
        <v>-52</v>
      </c>
      <c r="F671" s="4">
        <v>-9.4E-2</v>
      </c>
      <c r="G671">
        <v>-371</v>
      </c>
      <c r="H671" s="4">
        <v>-0.66800000000000004</v>
      </c>
      <c r="I671">
        <v>-504</v>
      </c>
      <c r="J671" s="4">
        <v>-0.90800000000000003</v>
      </c>
    </row>
    <row r="672" spans="1:11" x14ac:dyDescent="0.25">
      <c r="A672" t="s">
        <v>243</v>
      </c>
      <c r="B672">
        <v>2023</v>
      </c>
      <c r="C672">
        <v>12</v>
      </c>
      <c r="D672" s="4">
        <v>1</v>
      </c>
      <c r="E672">
        <v>12</v>
      </c>
      <c r="F672" s="4">
        <v>1</v>
      </c>
      <c r="G672">
        <v>12</v>
      </c>
      <c r="H672" s="4">
        <v>1</v>
      </c>
      <c r="I672">
        <v>12</v>
      </c>
      <c r="J672" s="5">
        <v>1</v>
      </c>
      <c r="K672">
        <v>12</v>
      </c>
    </row>
    <row r="673" spans="1:11" x14ac:dyDescent="0.25">
      <c r="B673">
        <v>11</v>
      </c>
      <c r="C673">
        <v>-1</v>
      </c>
      <c r="D673" s="5">
        <v>-8.3000000000000004E-2</v>
      </c>
      <c r="E673">
        <v>-1</v>
      </c>
      <c r="F673" s="5">
        <v>-8.3000000000000004E-2</v>
      </c>
      <c r="G673">
        <v>-11</v>
      </c>
      <c r="H673" s="4">
        <v>-0.91700000000000004</v>
      </c>
      <c r="I673">
        <v>-11</v>
      </c>
      <c r="J673" s="4">
        <v>-0.91700000000000004</v>
      </c>
    </row>
    <row r="674" spans="1:11" x14ac:dyDescent="0.25">
      <c r="B674" t="s">
        <v>88</v>
      </c>
      <c r="C674">
        <v>77</v>
      </c>
      <c r="D674" s="4">
        <v>0.77800000000000002</v>
      </c>
      <c r="E674">
        <v>89</v>
      </c>
      <c r="F674" s="4">
        <v>0.89900000000000002</v>
      </c>
      <c r="G674">
        <v>95</v>
      </c>
      <c r="H674" s="4">
        <v>0.96</v>
      </c>
      <c r="I674">
        <v>99</v>
      </c>
      <c r="J674" s="4">
        <v>1</v>
      </c>
      <c r="K674">
        <v>99</v>
      </c>
    </row>
    <row r="675" spans="1:11" x14ac:dyDescent="0.25">
      <c r="B675" t="s">
        <v>16</v>
      </c>
      <c r="C675">
        <v>-6</v>
      </c>
      <c r="D675" s="4">
        <v>-6.0999999999999999E-2</v>
      </c>
      <c r="E675">
        <v>-6</v>
      </c>
      <c r="F675" s="4">
        <v>-6.0999999999999999E-2</v>
      </c>
      <c r="G675">
        <v>-75</v>
      </c>
      <c r="H675" s="4">
        <v>-0.75800000000000001</v>
      </c>
      <c r="I675">
        <v>-78</v>
      </c>
      <c r="J675" s="4">
        <v>-0.78800000000000003</v>
      </c>
    </row>
    <row r="676" spans="1:11" x14ac:dyDescent="0.25">
      <c r="A676" t="s">
        <v>244</v>
      </c>
      <c r="B676">
        <v>2023</v>
      </c>
      <c r="C676" s="1">
        <v>115</v>
      </c>
      <c r="D676" s="4">
        <v>0.54200000000000004</v>
      </c>
      <c r="E676" s="1">
        <v>135</v>
      </c>
      <c r="F676" s="4">
        <v>0.63700000000000001</v>
      </c>
      <c r="G676" s="1">
        <v>182</v>
      </c>
      <c r="H676" s="4">
        <v>0.85799999999999998</v>
      </c>
      <c r="I676" s="1">
        <v>201</v>
      </c>
      <c r="J676" s="4">
        <v>0.94799999999999995</v>
      </c>
      <c r="K676" s="1">
        <v>212</v>
      </c>
    </row>
    <row r="677" spans="1:11" x14ac:dyDescent="0.25">
      <c r="B677">
        <v>11</v>
      </c>
      <c r="C677" s="1">
        <v>0</v>
      </c>
      <c r="D677" s="4">
        <v>0</v>
      </c>
      <c r="E677" s="1">
        <v>0</v>
      </c>
      <c r="F677" s="4">
        <v>0</v>
      </c>
      <c r="G677" s="1">
        <v>-144</v>
      </c>
      <c r="H677" s="4">
        <v>-0.67900000000000005</v>
      </c>
      <c r="I677" s="1">
        <v>-150</v>
      </c>
      <c r="J677" s="4">
        <v>-0.70799999999999996</v>
      </c>
    </row>
    <row r="678" spans="1:11" x14ac:dyDescent="0.25">
      <c r="B678" t="s">
        <v>88</v>
      </c>
      <c r="C678" s="1">
        <v>325</v>
      </c>
      <c r="D678" s="4">
        <v>0.34399999999999997</v>
      </c>
      <c r="E678" s="1">
        <v>410</v>
      </c>
      <c r="F678" s="4">
        <v>0.434</v>
      </c>
      <c r="G678" s="1">
        <v>734</v>
      </c>
      <c r="H678" s="4">
        <v>0.77800000000000002</v>
      </c>
      <c r="I678" s="1">
        <v>832</v>
      </c>
      <c r="J678" s="4">
        <v>0.88100000000000001</v>
      </c>
      <c r="K678" s="1">
        <v>944</v>
      </c>
    </row>
    <row r="679" spans="1:11" x14ac:dyDescent="0.25">
      <c r="B679" t="s">
        <v>16</v>
      </c>
      <c r="C679" s="1">
        <v>-158</v>
      </c>
      <c r="D679" s="5">
        <v>-0.16700000000000001</v>
      </c>
      <c r="E679" s="1">
        <v>-158</v>
      </c>
      <c r="F679" s="5">
        <v>-0.16700000000000001</v>
      </c>
      <c r="G679" s="1">
        <v>-587</v>
      </c>
      <c r="H679" s="4">
        <v>-0.622</v>
      </c>
      <c r="I679" s="1">
        <v>-587</v>
      </c>
      <c r="J679" s="4">
        <v>-0.622</v>
      </c>
    </row>
    <row r="680" spans="1:11" x14ac:dyDescent="0.25">
      <c r="A680" t="s">
        <v>245</v>
      </c>
      <c r="B680">
        <v>2023</v>
      </c>
      <c r="C680" s="1">
        <v>236</v>
      </c>
      <c r="D680" s="4">
        <v>0.51</v>
      </c>
      <c r="E680" s="1">
        <v>295</v>
      </c>
      <c r="F680" s="4">
        <v>0.63700000000000001</v>
      </c>
      <c r="G680" s="1">
        <v>318</v>
      </c>
      <c r="H680" s="5">
        <v>0.68700000000000006</v>
      </c>
      <c r="I680" s="1">
        <v>420</v>
      </c>
      <c r="J680" s="5">
        <v>0.90700000000000003</v>
      </c>
      <c r="K680" s="1">
        <v>463</v>
      </c>
    </row>
    <row r="681" spans="1:11" x14ac:dyDescent="0.25">
      <c r="B681">
        <v>11</v>
      </c>
      <c r="C681" s="1">
        <v>-52</v>
      </c>
      <c r="D681" s="4">
        <v>-0.112</v>
      </c>
      <c r="E681" s="1">
        <v>-52</v>
      </c>
      <c r="F681" s="4">
        <v>-0.112</v>
      </c>
      <c r="G681" s="1">
        <v>-318</v>
      </c>
      <c r="H681" s="5">
        <v>-0.68700000000000006</v>
      </c>
      <c r="I681" s="1">
        <v>-420</v>
      </c>
      <c r="J681" s="4">
        <v>-0.90700000000000003</v>
      </c>
    </row>
    <row r="682" spans="1:11" x14ac:dyDescent="0.25">
      <c r="B682" t="s">
        <v>88</v>
      </c>
      <c r="C682" s="1">
        <v>2799</v>
      </c>
      <c r="D682" s="4">
        <v>0.77600000000000002</v>
      </c>
      <c r="E682" s="1">
        <v>3076</v>
      </c>
      <c r="F682" s="4">
        <v>0.85199999999999998</v>
      </c>
      <c r="G682" s="1">
        <v>2556</v>
      </c>
      <c r="H682" s="4">
        <v>0.70799999999999996</v>
      </c>
      <c r="I682" s="1">
        <v>3253</v>
      </c>
      <c r="J682" s="4">
        <v>0.90100000000000002</v>
      </c>
      <c r="K682" s="1">
        <v>3609</v>
      </c>
    </row>
    <row r="683" spans="1:11" x14ac:dyDescent="0.25">
      <c r="B683" t="s">
        <v>16</v>
      </c>
      <c r="C683" s="1">
        <v>-2243</v>
      </c>
      <c r="D683" s="4">
        <v>-0.622</v>
      </c>
      <c r="E683" s="1">
        <v>-2343</v>
      </c>
      <c r="F683" s="4">
        <v>-0.64900000000000002</v>
      </c>
      <c r="G683" s="1">
        <v>-2556</v>
      </c>
      <c r="H683" s="4">
        <v>-0.70799999999999996</v>
      </c>
      <c r="I683" s="1">
        <v>-3253</v>
      </c>
      <c r="J683" s="4">
        <v>-0.90100000000000002</v>
      </c>
    </row>
    <row r="684" spans="1:11" x14ac:dyDescent="0.25">
      <c r="A684" t="s">
        <v>246</v>
      </c>
      <c r="B684">
        <v>2023</v>
      </c>
      <c r="C684">
        <v>60</v>
      </c>
      <c r="D684" s="5">
        <v>0.27800000000000002</v>
      </c>
      <c r="E684">
        <v>90</v>
      </c>
      <c r="F684" s="5">
        <v>0.41699999999999998</v>
      </c>
      <c r="G684">
        <v>134</v>
      </c>
      <c r="H684" s="5">
        <v>0.62</v>
      </c>
      <c r="I684">
        <v>170</v>
      </c>
      <c r="J684" s="5">
        <v>0.78700000000000003</v>
      </c>
      <c r="K684">
        <v>216</v>
      </c>
    </row>
    <row r="685" spans="1:11" x14ac:dyDescent="0.25">
      <c r="B685">
        <v>11</v>
      </c>
      <c r="C685">
        <v>-9</v>
      </c>
      <c r="D685" s="5">
        <v>-4.2000000000000003E-2</v>
      </c>
      <c r="E685">
        <v>-16</v>
      </c>
      <c r="F685" s="5">
        <v>-7.3999999999999996E-2</v>
      </c>
      <c r="G685">
        <v>-97</v>
      </c>
      <c r="H685" s="5">
        <v>-0.44900000000000001</v>
      </c>
      <c r="I685">
        <v>-121</v>
      </c>
      <c r="J685" s="5">
        <v>-0.56000000000000005</v>
      </c>
    </row>
    <row r="686" spans="1:11" x14ac:dyDescent="0.25">
      <c r="B686" t="s">
        <v>88</v>
      </c>
      <c r="C686">
        <v>263</v>
      </c>
      <c r="D686" s="5">
        <v>0.25700000000000001</v>
      </c>
      <c r="E686">
        <v>367</v>
      </c>
      <c r="F686" s="5">
        <v>0.35799999999999998</v>
      </c>
      <c r="G686">
        <v>805</v>
      </c>
      <c r="H686" s="5">
        <v>0.78500000000000003</v>
      </c>
      <c r="I686">
        <v>908</v>
      </c>
      <c r="J686" s="5">
        <v>0.88600000000000001</v>
      </c>
      <c r="K686" s="1">
        <v>1025</v>
      </c>
    </row>
    <row r="687" spans="1:11" x14ac:dyDescent="0.25">
      <c r="B687" t="s">
        <v>16</v>
      </c>
      <c r="C687">
        <v>-137</v>
      </c>
      <c r="D687" s="5">
        <v>-0.13400000000000001</v>
      </c>
      <c r="E687">
        <v>-159</v>
      </c>
      <c r="F687" s="5">
        <v>-0.155</v>
      </c>
      <c r="G687">
        <v>-710</v>
      </c>
      <c r="H687" s="5">
        <v>-0.69299999999999995</v>
      </c>
      <c r="I687">
        <v>-798</v>
      </c>
      <c r="J687" s="5">
        <v>-0.77900000000000003</v>
      </c>
    </row>
    <row r="688" spans="1:11" x14ac:dyDescent="0.25">
      <c r="A688" t="s">
        <v>247</v>
      </c>
      <c r="B688">
        <v>2023</v>
      </c>
      <c r="C688">
        <v>50</v>
      </c>
      <c r="D688" s="4">
        <v>0.58799999999999997</v>
      </c>
      <c r="E688">
        <v>65</v>
      </c>
      <c r="F688" s="4">
        <v>0.76500000000000001</v>
      </c>
      <c r="G688" s="1">
        <v>84</v>
      </c>
      <c r="H688" s="4">
        <v>0.98799999999999999</v>
      </c>
      <c r="I688" s="1">
        <v>85</v>
      </c>
      <c r="J688" s="4">
        <v>1</v>
      </c>
      <c r="K688" s="1">
        <v>85</v>
      </c>
    </row>
    <row r="689" spans="1:11" x14ac:dyDescent="0.25">
      <c r="B689">
        <v>11</v>
      </c>
      <c r="C689">
        <v>-28</v>
      </c>
      <c r="D689" s="5">
        <v>-0.32900000000000001</v>
      </c>
      <c r="E689">
        <v>-32</v>
      </c>
      <c r="F689" s="4">
        <v>-0.376</v>
      </c>
      <c r="G689">
        <v>-84</v>
      </c>
      <c r="H689" s="4">
        <v>-0.98799999999999999</v>
      </c>
      <c r="I689">
        <v>-84</v>
      </c>
      <c r="J689" s="4">
        <v>-0.98799999999999999</v>
      </c>
    </row>
    <row r="690" spans="1:11" x14ac:dyDescent="0.25">
      <c r="B690" t="s">
        <v>88</v>
      </c>
      <c r="C690">
        <v>86</v>
      </c>
      <c r="D690" s="4">
        <v>0.54400000000000004</v>
      </c>
      <c r="E690">
        <v>106</v>
      </c>
      <c r="F690" s="4">
        <v>0.67100000000000004</v>
      </c>
      <c r="G690" s="1">
        <v>123</v>
      </c>
      <c r="H690" s="4">
        <v>0.77800000000000002</v>
      </c>
      <c r="I690" s="1">
        <v>146</v>
      </c>
      <c r="J690" s="4">
        <v>0.92400000000000004</v>
      </c>
      <c r="K690" s="1">
        <v>158</v>
      </c>
    </row>
    <row r="691" spans="1:11" x14ac:dyDescent="0.25">
      <c r="B691" t="s">
        <v>16</v>
      </c>
      <c r="C691">
        <v>-28</v>
      </c>
      <c r="D691" s="4">
        <v>-0.17699999999999999</v>
      </c>
      <c r="E691">
        <v>-32</v>
      </c>
      <c r="F691" s="4">
        <v>-0.20300000000000001</v>
      </c>
      <c r="G691">
        <v>-108</v>
      </c>
      <c r="H691" s="4">
        <v>-0.68400000000000005</v>
      </c>
      <c r="I691">
        <v>-122</v>
      </c>
      <c r="J691" s="4">
        <v>-0.77200000000000002</v>
      </c>
    </row>
    <row r="692" spans="1:11" x14ac:dyDescent="0.25">
      <c r="A692" t="s">
        <v>248</v>
      </c>
      <c r="B692">
        <v>2023</v>
      </c>
      <c r="C692">
        <v>105</v>
      </c>
      <c r="D692" s="5">
        <v>0.318</v>
      </c>
      <c r="E692">
        <v>160</v>
      </c>
      <c r="F692" s="5">
        <v>0.48499999999999999</v>
      </c>
      <c r="G692">
        <v>265</v>
      </c>
      <c r="H692" s="5">
        <v>0.80300000000000005</v>
      </c>
      <c r="I692">
        <v>311</v>
      </c>
      <c r="J692" s="5">
        <v>0.94199999999999995</v>
      </c>
      <c r="K692">
        <v>330</v>
      </c>
    </row>
    <row r="693" spans="1:11" x14ac:dyDescent="0.25">
      <c r="B693">
        <v>11</v>
      </c>
      <c r="C693">
        <v>-30</v>
      </c>
      <c r="D693" s="5">
        <v>-9.0999999999999998E-2</v>
      </c>
      <c r="E693">
        <v>-41</v>
      </c>
      <c r="F693" s="5">
        <v>-0.124</v>
      </c>
      <c r="G693">
        <v>-265</v>
      </c>
      <c r="H693" s="5">
        <v>-0.80300000000000005</v>
      </c>
      <c r="I693">
        <v>-311</v>
      </c>
      <c r="J693" s="5">
        <v>-0.94199999999999995</v>
      </c>
    </row>
    <row r="694" spans="1:11" x14ac:dyDescent="0.25">
      <c r="B694" t="s">
        <v>88</v>
      </c>
      <c r="C694">
        <v>271</v>
      </c>
      <c r="D694" s="5">
        <v>0.23799999999999999</v>
      </c>
      <c r="E694">
        <v>391</v>
      </c>
      <c r="F694" s="5">
        <v>0.34300000000000003</v>
      </c>
      <c r="G694">
        <v>681</v>
      </c>
      <c r="H694" s="5">
        <v>0.59799999999999998</v>
      </c>
      <c r="I694">
        <v>936</v>
      </c>
      <c r="J694" s="5">
        <v>0.82199999999999995</v>
      </c>
      <c r="K694" s="1">
        <v>1139</v>
      </c>
    </row>
    <row r="695" spans="1:11" x14ac:dyDescent="0.25">
      <c r="B695" t="s">
        <v>16</v>
      </c>
      <c r="C695">
        <v>-88</v>
      </c>
      <c r="D695" s="5">
        <v>-7.6999999999999999E-2</v>
      </c>
      <c r="E695">
        <v>-141</v>
      </c>
      <c r="F695" s="5">
        <v>-0.124</v>
      </c>
      <c r="G695">
        <v>-681</v>
      </c>
      <c r="H695" s="4">
        <v>-0.59799999999999998</v>
      </c>
      <c r="I695">
        <v>-898</v>
      </c>
      <c r="J695" s="4">
        <v>-0.78800000000000003</v>
      </c>
    </row>
    <row r="696" spans="1:11" x14ac:dyDescent="0.25">
      <c r="A696" t="s">
        <v>249</v>
      </c>
      <c r="B696">
        <v>2023</v>
      </c>
      <c r="C696">
        <v>11</v>
      </c>
      <c r="D696" s="4">
        <v>0.91700000000000004</v>
      </c>
      <c r="E696">
        <v>12</v>
      </c>
      <c r="F696" s="4">
        <v>1</v>
      </c>
      <c r="G696">
        <v>11</v>
      </c>
      <c r="H696" s="4">
        <v>0.91700000000000004</v>
      </c>
      <c r="I696" s="1">
        <v>12</v>
      </c>
      <c r="J696" s="5">
        <v>1</v>
      </c>
      <c r="K696" s="1">
        <v>12</v>
      </c>
    </row>
    <row r="697" spans="1:11" x14ac:dyDescent="0.25">
      <c r="B697">
        <v>11</v>
      </c>
      <c r="C697">
        <v>-8</v>
      </c>
      <c r="D697" s="5">
        <v>-0.66700000000000004</v>
      </c>
      <c r="E697">
        <v>-8</v>
      </c>
      <c r="F697" s="4">
        <v>-0.66700000000000004</v>
      </c>
      <c r="G697">
        <v>-11</v>
      </c>
      <c r="H697" s="4">
        <v>-0.91700000000000004</v>
      </c>
      <c r="I697" s="1">
        <v>-12</v>
      </c>
      <c r="J697" s="5">
        <v>-1</v>
      </c>
    </row>
    <row r="698" spans="1:11" x14ac:dyDescent="0.25">
      <c r="B698" t="s">
        <v>88</v>
      </c>
      <c r="C698">
        <v>26</v>
      </c>
      <c r="D698" s="4">
        <v>0.74299999999999999</v>
      </c>
      <c r="E698">
        <v>31</v>
      </c>
      <c r="F698" s="4">
        <v>0.88600000000000001</v>
      </c>
      <c r="G698" s="1">
        <v>31</v>
      </c>
      <c r="H698" s="4">
        <v>0.88600000000000001</v>
      </c>
      <c r="I698" s="1">
        <v>35</v>
      </c>
      <c r="J698" s="4">
        <v>1</v>
      </c>
      <c r="K698" s="1">
        <v>35</v>
      </c>
    </row>
    <row r="699" spans="1:11" x14ac:dyDescent="0.25">
      <c r="B699" t="s">
        <v>16</v>
      </c>
      <c r="C699">
        <v>-10</v>
      </c>
      <c r="D699" s="4">
        <v>-0.28599999999999998</v>
      </c>
      <c r="E699">
        <v>-10</v>
      </c>
      <c r="F699" s="4">
        <v>-0.28599999999999998</v>
      </c>
      <c r="G699" s="1">
        <v>-29</v>
      </c>
      <c r="H699" s="4">
        <v>-0.82899999999999996</v>
      </c>
      <c r="I699" s="1">
        <v>-32</v>
      </c>
      <c r="J699" s="4">
        <v>-0.91400000000000003</v>
      </c>
    </row>
    <row r="700" spans="1:11" x14ac:dyDescent="0.25">
      <c r="A700" t="s">
        <v>250</v>
      </c>
      <c r="B700">
        <v>2023</v>
      </c>
      <c r="C700">
        <v>103</v>
      </c>
      <c r="D700" s="4">
        <v>0.74099999999999999</v>
      </c>
      <c r="E700">
        <v>114</v>
      </c>
      <c r="F700" s="4">
        <v>0.82</v>
      </c>
      <c r="G700">
        <v>123</v>
      </c>
      <c r="H700" s="4">
        <v>0.88500000000000001</v>
      </c>
      <c r="I700" s="1">
        <v>137</v>
      </c>
      <c r="J700" s="4">
        <v>0.98599999999999999</v>
      </c>
      <c r="K700" s="1">
        <v>139</v>
      </c>
    </row>
    <row r="701" spans="1:11" x14ac:dyDescent="0.25">
      <c r="B701">
        <v>11</v>
      </c>
      <c r="C701">
        <v>-11</v>
      </c>
      <c r="D701" s="4">
        <v>-7.9000000000000001E-2</v>
      </c>
      <c r="E701">
        <v>-11</v>
      </c>
      <c r="F701" s="4">
        <v>-7.9000000000000001E-2</v>
      </c>
      <c r="G701">
        <v>-93</v>
      </c>
      <c r="H701" s="4">
        <v>-0.66900000000000004</v>
      </c>
      <c r="I701" s="1">
        <v>-103</v>
      </c>
      <c r="J701" s="4">
        <v>-0.74099999999999999</v>
      </c>
    </row>
    <row r="702" spans="1:11" x14ac:dyDescent="0.25">
      <c r="B702" t="s">
        <v>88</v>
      </c>
      <c r="C702">
        <v>176</v>
      </c>
      <c r="D702" s="5">
        <v>0.59099999999999997</v>
      </c>
      <c r="E702">
        <v>210</v>
      </c>
      <c r="F702" s="5">
        <v>0.70499999999999996</v>
      </c>
      <c r="G702">
        <v>204</v>
      </c>
      <c r="H702" s="4">
        <v>0.68500000000000005</v>
      </c>
      <c r="I702" s="1">
        <v>266</v>
      </c>
      <c r="J702" s="4">
        <v>0.89300000000000002</v>
      </c>
      <c r="K702" s="1">
        <v>298</v>
      </c>
    </row>
    <row r="703" spans="1:11" x14ac:dyDescent="0.25">
      <c r="B703" t="s">
        <v>16</v>
      </c>
      <c r="C703">
        <v>-23</v>
      </c>
      <c r="D703" s="4">
        <v>-7.6999999999999999E-2</v>
      </c>
      <c r="E703">
        <v>-23</v>
      </c>
      <c r="F703" s="4">
        <v>-7.6999999999999999E-2</v>
      </c>
      <c r="G703">
        <v>-179</v>
      </c>
      <c r="H703" s="4">
        <v>-0.60099999999999998</v>
      </c>
      <c r="I703" s="1">
        <v>-241</v>
      </c>
      <c r="J703" s="4">
        <v>-0.80900000000000005</v>
      </c>
    </row>
    <row r="704" spans="1:11" x14ac:dyDescent="0.25">
      <c r="A704" t="s">
        <v>251</v>
      </c>
      <c r="B704">
        <v>2023</v>
      </c>
      <c r="C704" s="1">
        <v>26</v>
      </c>
      <c r="D704" s="4">
        <v>0.33800000000000002</v>
      </c>
      <c r="E704" s="1">
        <v>41</v>
      </c>
      <c r="F704" s="5">
        <v>0.53200000000000003</v>
      </c>
      <c r="G704" s="1">
        <v>58</v>
      </c>
      <c r="H704" s="4">
        <v>0.753</v>
      </c>
      <c r="I704" s="1">
        <v>70</v>
      </c>
      <c r="J704" s="5">
        <v>0.90900000000000003</v>
      </c>
      <c r="K704" s="1">
        <v>77</v>
      </c>
    </row>
    <row r="705" spans="1:11" x14ac:dyDescent="0.25">
      <c r="B705">
        <v>11</v>
      </c>
      <c r="C705" s="1">
        <v>0</v>
      </c>
      <c r="D705" s="4">
        <v>0</v>
      </c>
      <c r="E705" s="1">
        <v>0</v>
      </c>
      <c r="F705" s="4">
        <v>0</v>
      </c>
      <c r="G705" s="1">
        <v>-37</v>
      </c>
      <c r="H705" s="4">
        <v>-0.48099999999999998</v>
      </c>
      <c r="I705" s="1">
        <v>-42</v>
      </c>
      <c r="J705" s="4">
        <v>-0.54500000000000004</v>
      </c>
    </row>
    <row r="706" spans="1:11" x14ac:dyDescent="0.25">
      <c r="B706" t="s">
        <v>88</v>
      </c>
      <c r="C706" s="1">
        <v>88</v>
      </c>
      <c r="D706" s="5">
        <v>0.39100000000000001</v>
      </c>
      <c r="E706" s="1">
        <v>119</v>
      </c>
      <c r="F706" s="5">
        <v>0.52900000000000003</v>
      </c>
      <c r="G706" s="1">
        <v>189</v>
      </c>
      <c r="H706" s="5">
        <v>0.84</v>
      </c>
      <c r="I706" s="1">
        <v>210</v>
      </c>
      <c r="J706" s="5">
        <v>0.93300000000000005</v>
      </c>
      <c r="K706" s="1">
        <v>225</v>
      </c>
    </row>
    <row r="707" spans="1:11" x14ac:dyDescent="0.25">
      <c r="B707" t="s">
        <v>16</v>
      </c>
      <c r="C707" s="1">
        <v>-16</v>
      </c>
      <c r="D707" s="5">
        <v>-7.0999999999999994E-2</v>
      </c>
      <c r="E707" s="1">
        <v>-22</v>
      </c>
      <c r="F707" s="5">
        <v>-9.8000000000000004E-2</v>
      </c>
      <c r="G707" s="1">
        <v>-135</v>
      </c>
      <c r="H707" s="5">
        <v>-0.6</v>
      </c>
      <c r="I707" s="1">
        <v>-145</v>
      </c>
      <c r="J707" s="5">
        <v>-0.64400000000000002</v>
      </c>
    </row>
    <row r="708" spans="1:11" x14ac:dyDescent="0.25">
      <c r="A708" t="s">
        <v>252</v>
      </c>
      <c r="B708">
        <v>2023</v>
      </c>
      <c r="C708" s="1">
        <v>362</v>
      </c>
      <c r="D708" s="4">
        <v>0.439</v>
      </c>
      <c r="E708" s="1">
        <v>483</v>
      </c>
      <c r="F708" s="4">
        <v>0.58499999999999996</v>
      </c>
      <c r="G708" s="1">
        <v>698</v>
      </c>
      <c r="H708" s="4">
        <v>0.84599999999999997</v>
      </c>
      <c r="I708" s="1">
        <v>745</v>
      </c>
      <c r="J708" s="4">
        <v>0.90300000000000002</v>
      </c>
      <c r="K708" s="1">
        <v>825</v>
      </c>
    </row>
    <row r="709" spans="1:11" x14ac:dyDescent="0.25">
      <c r="B709">
        <v>11</v>
      </c>
      <c r="C709" s="1">
        <v>-233</v>
      </c>
      <c r="D709" s="4">
        <v>-0.28199999999999997</v>
      </c>
      <c r="E709" s="1">
        <v>-256</v>
      </c>
      <c r="F709" s="4">
        <v>-0.31</v>
      </c>
      <c r="G709" s="1">
        <v>-658</v>
      </c>
      <c r="H709" s="4">
        <v>-0.79800000000000004</v>
      </c>
      <c r="I709" s="1">
        <v>-671</v>
      </c>
      <c r="J709" s="4">
        <v>-0.81299999999999994</v>
      </c>
    </row>
    <row r="710" spans="1:11" x14ac:dyDescent="0.25">
      <c r="B710" t="s">
        <v>88</v>
      </c>
      <c r="C710" s="1">
        <v>1479</v>
      </c>
      <c r="D710" s="4">
        <v>0.495</v>
      </c>
      <c r="E710" s="1">
        <v>1812</v>
      </c>
      <c r="F710" s="4">
        <v>0.60699999999999998</v>
      </c>
      <c r="G710" s="1">
        <v>2392</v>
      </c>
      <c r="H710" s="4">
        <v>0.80100000000000005</v>
      </c>
      <c r="I710" s="1">
        <v>2651</v>
      </c>
      <c r="J710" s="4">
        <v>0.88800000000000001</v>
      </c>
      <c r="K710" s="1">
        <v>2987</v>
      </c>
    </row>
    <row r="711" spans="1:11" x14ac:dyDescent="0.25">
      <c r="B711" t="s">
        <v>16</v>
      </c>
      <c r="C711" s="1">
        <v>-1315</v>
      </c>
      <c r="D711" s="5">
        <v>-0.44</v>
      </c>
      <c r="E711" s="1">
        <v>-1429</v>
      </c>
      <c r="F711" s="5">
        <v>-0.47799999999999998</v>
      </c>
      <c r="G711" s="1">
        <v>-2392</v>
      </c>
      <c r="H711" s="4">
        <v>-0.80100000000000005</v>
      </c>
      <c r="I711" s="1">
        <v>-2498</v>
      </c>
      <c r="J711" s="4">
        <v>-0.83599999999999997</v>
      </c>
    </row>
    <row r="712" spans="1:11" x14ac:dyDescent="0.25">
      <c r="A712" t="s">
        <v>253</v>
      </c>
      <c r="B712">
        <v>2023</v>
      </c>
      <c r="C712" s="1">
        <v>60</v>
      </c>
      <c r="D712" s="5">
        <v>0.375</v>
      </c>
      <c r="E712" s="1">
        <v>79</v>
      </c>
      <c r="F712" s="4">
        <v>0.49399999999999999</v>
      </c>
      <c r="G712" s="1">
        <v>108</v>
      </c>
      <c r="H712" s="4">
        <v>0.67500000000000004</v>
      </c>
      <c r="I712" s="1">
        <v>140</v>
      </c>
      <c r="J712" s="4">
        <v>0.875</v>
      </c>
      <c r="K712" s="1">
        <v>160</v>
      </c>
    </row>
    <row r="713" spans="1:11" x14ac:dyDescent="0.25">
      <c r="B713">
        <v>11</v>
      </c>
      <c r="C713" s="1">
        <v>-18</v>
      </c>
      <c r="D713" s="4">
        <v>-0.112</v>
      </c>
      <c r="E713" s="1">
        <v>-25</v>
      </c>
      <c r="F713" s="4">
        <v>-0.156</v>
      </c>
      <c r="G713" s="1">
        <v>-108</v>
      </c>
      <c r="H713" s="4">
        <v>-0.67500000000000004</v>
      </c>
      <c r="I713" s="1">
        <v>-131</v>
      </c>
      <c r="J713" s="4">
        <v>-0.81899999999999995</v>
      </c>
    </row>
    <row r="714" spans="1:11" x14ac:dyDescent="0.25">
      <c r="B714" t="s">
        <v>88</v>
      </c>
      <c r="C714" s="1">
        <v>187</v>
      </c>
      <c r="D714" s="4">
        <v>0.33900000000000002</v>
      </c>
      <c r="E714" s="1">
        <v>248</v>
      </c>
      <c r="F714" s="4">
        <v>0.45</v>
      </c>
      <c r="G714" s="1">
        <v>332</v>
      </c>
      <c r="H714" s="4">
        <v>0.60299999999999998</v>
      </c>
      <c r="I714" s="1">
        <v>436</v>
      </c>
      <c r="J714" s="4">
        <v>0.79100000000000004</v>
      </c>
      <c r="K714" s="1">
        <v>551</v>
      </c>
    </row>
    <row r="715" spans="1:11" x14ac:dyDescent="0.25">
      <c r="B715" t="s">
        <v>16</v>
      </c>
      <c r="C715" s="1">
        <v>-134</v>
      </c>
      <c r="D715" s="4">
        <v>-0.24299999999999999</v>
      </c>
      <c r="E715" s="1">
        <v>-134</v>
      </c>
      <c r="F715" s="4">
        <v>-0.24299999999999999</v>
      </c>
      <c r="G715" s="1">
        <v>-332</v>
      </c>
      <c r="H715" s="4">
        <v>-0.60299999999999998</v>
      </c>
      <c r="I715" s="1">
        <v>-436</v>
      </c>
      <c r="J715" s="4">
        <v>-0.79100000000000004</v>
      </c>
    </row>
    <row r="716" spans="1:11" x14ac:dyDescent="0.25">
      <c r="A716" t="s">
        <v>254</v>
      </c>
      <c r="B716">
        <v>2023</v>
      </c>
      <c r="C716" s="1">
        <v>389</v>
      </c>
      <c r="D716" s="5">
        <v>0.46500000000000002</v>
      </c>
      <c r="E716" s="1">
        <v>585</v>
      </c>
      <c r="F716" s="4">
        <v>0.69899999999999995</v>
      </c>
      <c r="G716" s="1">
        <v>543</v>
      </c>
      <c r="H716" s="4">
        <v>0.64900000000000002</v>
      </c>
      <c r="I716" s="1">
        <v>634</v>
      </c>
      <c r="J716" s="4">
        <v>0.75700000000000001</v>
      </c>
      <c r="K716" s="1">
        <v>837</v>
      </c>
    </row>
    <row r="717" spans="1:11" x14ac:dyDescent="0.25">
      <c r="B717">
        <v>11</v>
      </c>
      <c r="C717" s="1">
        <v>0</v>
      </c>
      <c r="D717" s="4">
        <v>0</v>
      </c>
      <c r="E717" s="1">
        <v>0</v>
      </c>
      <c r="F717" s="4">
        <v>0</v>
      </c>
      <c r="G717" s="1">
        <v>-429</v>
      </c>
      <c r="H717" s="5">
        <v>-0.51300000000000001</v>
      </c>
      <c r="I717" s="1">
        <v>-475</v>
      </c>
      <c r="J717" s="4">
        <v>-0.56799999999999995</v>
      </c>
    </row>
    <row r="718" spans="1:11" x14ac:dyDescent="0.25">
      <c r="B718" t="s">
        <v>88</v>
      </c>
      <c r="C718" s="1">
        <v>3603</v>
      </c>
      <c r="D718" s="4">
        <v>0.60199999999999998</v>
      </c>
      <c r="E718" s="1">
        <v>4385</v>
      </c>
      <c r="F718" s="4">
        <v>0.73299999999999998</v>
      </c>
      <c r="G718" s="1">
        <v>5096</v>
      </c>
      <c r="H718" s="4">
        <v>0.85099999999999998</v>
      </c>
      <c r="I718" s="1">
        <v>5451</v>
      </c>
      <c r="J718" s="4">
        <v>0.91100000000000003</v>
      </c>
      <c r="K718" s="1">
        <v>5985</v>
      </c>
    </row>
    <row r="719" spans="1:11" x14ac:dyDescent="0.25">
      <c r="B719" t="s">
        <v>16</v>
      </c>
      <c r="C719" s="1">
        <v>-3603</v>
      </c>
      <c r="D719" s="4">
        <v>-0.60199999999999998</v>
      </c>
      <c r="E719" s="1">
        <v>-4072</v>
      </c>
      <c r="F719" s="4">
        <v>-0.68</v>
      </c>
      <c r="G719" s="1">
        <v>-4859</v>
      </c>
      <c r="H719" s="4">
        <v>-0.81200000000000006</v>
      </c>
      <c r="I719" s="1">
        <v>-5177</v>
      </c>
      <c r="J719" s="4">
        <v>-0.86499999999999999</v>
      </c>
    </row>
    <row r="720" spans="1:11" x14ac:dyDescent="0.25">
      <c r="A720" t="s">
        <v>255</v>
      </c>
      <c r="B720">
        <v>2023</v>
      </c>
      <c r="C720" s="1">
        <v>12</v>
      </c>
      <c r="D720" s="5">
        <v>0.41399999999999998</v>
      </c>
      <c r="E720" s="1">
        <v>20</v>
      </c>
      <c r="F720" s="4">
        <v>0.69</v>
      </c>
      <c r="G720" s="1">
        <v>24</v>
      </c>
      <c r="H720" s="4">
        <v>0.82799999999999996</v>
      </c>
      <c r="I720" s="1">
        <v>29</v>
      </c>
      <c r="J720" s="4">
        <v>1</v>
      </c>
      <c r="K720" s="1">
        <v>29</v>
      </c>
    </row>
    <row r="721" spans="1:11" x14ac:dyDescent="0.25">
      <c r="B721">
        <v>11</v>
      </c>
      <c r="C721" s="1">
        <v>0</v>
      </c>
      <c r="D721" s="5">
        <v>0</v>
      </c>
      <c r="E721" s="1">
        <v>0</v>
      </c>
      <c r="F721" s="5">
        <v>0</v>
      </c>
      <c r="G721" s="1">
        <v>-22</v>
      </c>
      <c r="H721" s="4">
        <v>-0.75900000000000001</v>
      </c>
      <c r="I721" s="1">
        <v>-25</v>
      </c>
      <c r="J721" s="4">
        <v>-0.86199999999999999</v>
      </c>
    </row>
    <row r="722" spans="1:11" x14ac:dyDescent="0.25">
      <c r="B722" t="s">
        <v>88</v>
      </c>
      <c r="C722" s="1">
        <v>118</v>
      </c>
      <c r="D722" s="4">
        <v>0.56999999999999995</v>
      </c>
      <c r="E722" s="1">
        <v>141</v>
      </c>
      <c r="F722" s="4">
        <v>0.68100000000000005</v>
      </c>
      <c r="G722" s="1">
        <v>195</v>
      </c>
      <c r="H722" s="4">
        <v>0.94199999999999995</v>
      </c>
      <c r="I722" s="1">
        <v>205</v>
      </c>
      <c r="J722" s="4">
        <v>0.99</v>
      </c>
      <c r="K722" s="1">
        <v>207</v>
      </c>
    </row>
    <row r="723" spans="1:11" x14ac:dyDescent="0.25">
      <c r="B723" t="s">
        <v>16</v>
      </c>
      <c r="C723" s="1">
        <v>-80</v>
      </c>
      <c r="D723" s="5">
        <v>-0.38600000000000001</v>
      </c>
      <c r="E723" s="1">
        <v>-80</v>
      </c>
      <c r="F723" s="5">
        <v>-0.38600000000000001</v>
      </c>
      <c r="G723" s="1">
        <v>-191</v>
      </c>
      <c r="H723" s="4">
        <v>-0.92300000000000004</v>
      </c>
      <c r="I723" s="1">
        <v>-200</v>
      </c>
      <c r="J723" s="4">
        <v>-0.96599999999999997</v>
      </c>
    </row>
    <row r="724" spans="1:11" x14ac:dyDescent="0.25">
      <c r="A724" t="s">
        <v>256</v>
      </c>
      <c r="B724">
        <v>2023</v>
      </c>
      <c r="C724">
        <v>159</v>
      </c>
      <c r="D724" s="4">
        <v>0.71299999999999997</v>
      </c>
      <c r="E724">
        <v>187</v>
      </c>
      <c r="F724" s="4">
        <v>0.83899999999999997</v>
      </c>
      <c r="G724" s="1">
        <v>202</v>
      </c>
      <c r="H724" s="4">
        <v>0.90600000000000003</v>
      </c>
      <c r="I724" s="1">
        <v>222</v>
      </c>
      <c r="J724" s="4">
        <v>0.996</v>
      </c>
      <c r="K724" s="1">
        <v>223</v>
      </c>
    </row>
    <row r="725" spans="1:11" x14ac:dyDescent="0.25">
      <c r="B725">
        <v>11</v>
      </c>
      <c r="C725">
        <v>-109</v>
      </c>
      <c r="D725" s="4">
        <v>-0.48899999999999999</v>
      </c>
      <c r="E725">
        <v>-109</v>
      </c>
      <c r="F725" s="4">
        <v>-0.48899999999999999</v>
      </c>
      <c r="G725">
        <v>-202</v>
      </c>
      <c r="H725" s="4">
        <v>-0.90600000000000003</v>
      </c>
      <c r="I725">
        <v>-216</v>
      </c>
      <c r="J725" s="4">
        <v>-0.96899999999999997</v>
      </c>
    </row>
    <row r="726" spans="1:11" x14ac:dyDescent="0.25">
      <c r="B726" t="s">
        <v>88</v>
      </c>
      <c r="C726" s="1">
        <v>1347</v>
      </c>
      <c r="D726" s="4">
        <v>0.85499999999999998</v>
      </c>
      <c r="E726" s="1">
        <v>1436</v>
      </c>
      <c r="F726" s="4">
        <v>0.91200000000000003</v>
      </c>
      <c r="G726" s="1">
        <v>1517</v>
      </c>
      <c r="H726" s="4">
        <v>0.96299999999999997</v>
      </c>
      <c r="I726" s="1">
        <v>1558</v>
      </c>
      <c r="J726" s="4">
        <v>0.98899999999999999</v>
      </c>
      <c r="K726" s="1">
        <v>1575</v>
      </c>
    </row>
    <row r="727" spans="1:11" x14ac:dyDescent="0.25">
      <c r="B727" t="s">
        <v>16</v>
      </c>
      <c r="C727" s="1">
        <v>-1302</v>
      </c>
      <c r="D727" s="4">
        <v>-0.82699999999999996</v>
      </c>
      <c r="E727" s="1">
        <v>-1332</v>
      </c>
      <c r="F727" s="4">
        <v>-0.84599999999999997</v>
      </c>
      <c r="G727" s="1">
        <v>-1407</v>
      </c>
      <c r="H727" s="4">
        <v>-0.89300000000000002</v>
      </c>
      <c r="I727" s="1">
        <v>-1443</v>
      </c>
      <c r="J727" s="4">
        <v>-0.91600000000000004</v>
      </c>
    </row>
    <row r="728" spans="1:11" x14ac:dyDescent="0.25">
      <c r="A728" t="s">
        <v>257</v>
      </c>
      <c r="B728">
        <v>2023</v>
      </c>
      <c r="C728" s="1">
        <v>48</v>
      </c>
      <c r="D728" s="4">
        <v>0.65800000000000003</v>
      </c>
      <c r="E728" s="1">
        <v>61</v>
      </c>
      <c r="F728" s="4">
        <v>0.83599999999999997</v>
      </c>
      <c r="G728" s="1">
        <v>57</v>
      </c>
      <c r="H728" s="4">
        <v>0.78100000000000003</v>
      </c>
      <c r="I728" s="1">
        <v>68</v>
      </c>
      <c r="J728" s="5">
        <v>0.93200000000000005</v>
      </c>
      <c r="K728" s="1">
        <v>73</v>
      </c>
    </row>
    <row r="729" spans="1:11" x14ac:dyDescent="0.25">
      <c r="B729">
        <v>11</v>
      </c>
      <c r="C729">
        <v>-28</v>
      </c>
      <c r="D729" s="4">
        <v>-0.38400000000000001</v>
      </c>
      <c r="E729">
        <v>-29</v>
      </c>
      <c r="F729" s="4">
        <v>-0.39700000000000002</v>
      </c>
      <c r="G729" s="1">
        <v>-47</v>
      </c>
      <c r="H729" s="4">
        <v>-0.64400000000000002</v>
      </c>
      <c r="I729" s="1">
        <v>-52</v>
      </c>
      <c r="J729" s="5">
        <v>-0.71199999999999997</v>
      </c>
    </row>
    <row r="730" spans="1:11" x14ac:dyDescent="0.25">
      <c r="B730" t="s">
        <v>88</v>
      </c>
      <c r="C730" s="1">
        <v>58</v>
      </c>
      <c r="D730" s="4">
        <v>0.38200000000000001</v>
      </c>
      <c r="E730" s="1">
        <v>91</v>
      </c>
      <c r="F730" s="4">
        <v>0.59899999999999998</v>
      </c>
      <c r="G730" s="1">
        <v>95</v>
      </c>
      <c r="H730" s="4">
        <v>0.625</v>
      </c>
      <c r="I730" s="1">
        <v>121</v>
      </c>
      <c r="J730" s="5">
        <v>0.79600000000000004</v>
      </c>
      <c r="K730" s="1">
        <v>152</v>
      </c>
    </row>
    <row r="731" spans="1:11" x14ac:dyDescent="0.25">
      <c r="B731" t="s">
        <v>16</v>
      </c>
      <c r="C731">
        <v>-38</v>
      </c>
      <c r="D731" s="4">
        <v>-0.25</v>
      </c>
      <c r="E731">
        <v>-51</v>
      </c>
      <c r="F731" s="4">
        <v>-0.33600000000000002</v>
      </c>
      <c r="G731" s="1">
        <v>-95</v>
      </c>
      <c r="H731" s="4">
        <v>-0.625</v>
      </c>
      <c r="I731" s="1">
        <v>-95</v>
      </c>
      <c r="J731" s="4">
        <v>-0.625</v>
      </c>
    </row>
    <row r="732" spans="1:11" x14ac:dyDescent="0.25">
      <c r="A732" t="s">
        <v>258</v>
      </c>
      <c r="B732">
        <v>2023</v>
      </c>
      <c r="C732" s="1">
        <v>953</v>
      </c>
      <c r="D732" s="4">
        <v>0.48</v>
      </c>
      <c r="E732" s="1">
        <v>1193</v>
      </c>
      <c r="F732" s="4">
        <v>0.60099999999999998</v>
      </c>
      <c r="G732" s="1">
        <v>1753</v>
      </c>
      <c r="H732" s="4">
        <v>0.88400000000000001</v>
      </c>
      <c r="I732" s="1">
        <v>1866</v>
      </c>
      <c r="J732" s="4">
        <v>0.94099999999999995</v>
      </c>
      <c r="K732" s="1">
        <v>1984</v>
      </c>
    </row>
    <row r="733" spans="1:11" x14ac:dyDescent="0.25">
      <c r="B733">
        <v>11</v>
      </c>
      <c r="C733">
        <v>-716</v>
      </c>
      <c r="D733" s="4">
        <v>-0.36099999999999999</v>
      </c>
      <c r="E733">
        <v>-764</v>
      </c>
      <c r="F733" s="4">
        <v>-0.38500000000000001</v>
      </c>
      <c r="G733" s="1">
        <v>-1753</v>
      </c>
      <c r="H733" s="4">
        <v>-0.88400000000000001</v>
      </c>
      <c r="I733" s="1">
        <v>-1846</v>
      </c>
      <c r="J733" s="4">
        <v>-0.93</v>
      </c>
    </row>
    <row r="734" spans="1:11" x14ac:dyDescent="0.25">
      <c r="B734" t="s">
        <v>88</v>
      </c>
      <c r="C734" s="1">
        <v>1624</v>
      </c>
      <c r="D734" s="4">
        <v>0.34699999999999998</v>
      </c>
      <c r="E734" s="1">
        <v>2161</v>
      </c>
      <c r="F734" s="4">
        <v>0.46200000000000002</v>
      </c>
      <c r="G734" s="1">
        <v>3473</v>
      </c>
      <c r="H734" s="4">
        <v>0.74199999999999999</v>
      </c>
      <c r="I734" s="1">
        <v>4201</v>
      </c>
      <c r="J734" s="4">
        <v>0.89800000000000002</v>
      </c>
      <c r="K734" s="1">
        <v>4680</v>
      </c>
    </row>
    <row r="735" spans="1:11" x14ac:dyDescent="0.25">
      <c r="B735" t="s">
        <v>16</v>
      </c>
      <c r="C735" s="1">
        <v>-1304</v>
      </c>
      <c r="D735" s="5">
        <v>-0.27900000000000003</v>
      </c>
      <c r="E735" s="1">
        <v>-1404</v>
      </c>
      <c r="F735" s="4">
        <v>-0.3</v>
      </c>
      <c r="G735" s="1">
        <v>-3473</v>
      </c>
      <c r="H735" s="4">
        <v>-0.74199999999999999</v>
      </c>
      <c r="I735" s="1">
        <v>-4201</v>
      </c>
      <c r="J735" s="4">
        <v>-0.89800000000000002</v>
      </c>
    </row>
    <row r="736" spans="1:11" x14ac:dyDescent="0.25">
      <c r="A736" t="s">
        <v>259</v>
      </c>
      <c r="B736">
        <v>2023</v>
      </c>
      <c r="C736" s="1">
        <v>47</v>
      </c>
      <c r="D736" s="4">
        <v>0.94</v>
      </c>
      <c r="E736" s="1">
        <v>50</v>
      </c>
      <c r="F736" s="4">
        <v>1</v>
      </c>
      <c r="G736" s="1">
        <v>50</v>
      </c>
      <c r="H736" s="4">
        <v>1</v>
      </c>
      <c r="I736" s="1">
        <v>50</v>
      </c>
      <c r="J736" s="5">
        <v>1</v>
      </c>
      <c r="K736" s="1">
        <v>50</v>
      </c>
    </row>
    <row r="737" spans="1:11" x14ac:dyDescent="0.25">
      <c r="B737">
        <v>11</v>
      </c>
      <c r="C737">
        <v>-2</v>
      </c>
      <c r="D737" s="4">
        <v>-0.04</v>
      </c>
      <c r="E737">
        <v>-3</v>
      </c>
      <c r="F737" s="5">
        <v>-0.06</v>
      </c>
      <c r="G737">
        <v>-43</v>
      </c>
      <c r="H737" s="4">
        <v>-0.86</v>
      </c>
      <c r="I737" s="1">
        <v>-43</v>
      </c>
      <c r="J737" s="4">
        <v>-0.86</v>
      </c>
    </row>
    <row r="738" spans="1:11" x14ac:dyDescent="0.25">
      <c r="B738" t="s">
        <v>88</v>
      </c>
      <c r="C738" s="1">
        <v>51</v>
      </c>
      <c r="D738" s="5">
        <v>0.85</v>
      </c>
      <c r="E738" s="1">
        <v>56</v>
      </c>
      <c r="F738" s="4">
        <v>0.93300000000000005</v>
      </c>
      <c r="G738" s="1">
        <v>60</v>
      </c>
      <c r="H738" s="4">
        <v>1</v>
      </c>
      <c r="I738" s="1">
        <v>60</v>
      </c>
      <c r="J738" s="4">
        <v>1</v>
      </c>
      <c r="K738" s="1">
        <v>60</v>
      </c>
    </row>
    <row r="739" spans="1:11" x14ac:dyDescent="0.25">
      <c r="B739" t="s">
        <v>16</v>
      </c>
      <c r="C739">
        <v>-2</v>
      </c>
      <c r="D739" s="4">
        <v>-3.3000000000000002E-2</v>
      </c>
      <c r="E739">
        <v>-3</v>
      </c>
      <c r="F739" s="4">
        <v>-0.05</v>
      </c>
      <c r="G739" s="1">
        <v>-46</v>
      </c>
      <c r="H739" s="4">
        <v>-0.76700000000000002</v>
      </c>
      <c r="I739" s="1">
        <v>-46</v>
      </c>
      <c r="J739" s="4">
        <v>-0.76700000000000002</v>
      </c>
    </row>
    <row r="740" spans="1:11" x14ac:dyDescent="0.25">
      <c r="A740" t="s">
        <v>260</v>
      </c>
      <c r="B740">
        <v>2023</v>
      </c>
      <c r="C740" s="1">
        <v>139</v>
      </c>
      <c r="D740" s="4">
        <v>0.50700000000000001</v>
      </c>
      <c r="E740" s="1">
        <v>188</v>
      </c>
      <c r="F740" s="4">
        <v>0.68600000000000005</v>
      </c>
      <c r="G740" s="1">
        <v>112</v>
      </c>
      <c r="H740" s="4">
        <v>0.40899999999999997</v>
      </c>
      <c r="I740" s="1">
        <v>171</v>
      </c>
      <c r="J740" s="4">
        <v>0.624</v>
      </c>
      <c r="K740" s="1">
        <v>274</v>
      </c>
    </row>
    <row r="741" spans="1:11" x14ac:dyDescent="0.25">
      <c r="B741">
        <v>11</v>
      </c>
      <c r="C741" s="1">
        <v>-69</v>
      </c>
      <c r="D741" s="5">
        <v>-0.252</v>
      </c>
      <c r="E741" s="1">
        <v>-84</v>
      </c>
      <c r="F741" s="5">
        <v>-0.307</v>
      </c>
      <c r="G741" s="1">
        <v>-72</v>
      </c>
      <c r="H741" s="4">
        <v>-0.26300000000000001</v>
      </c>
      <c r="I741" s="1">
        <v>-96</v>
      </c>
      <c r="J741" s="4">
        <v>-0.35</v>
      </c>
    </row>
    <row r="742" spans="1:11" x14ac:dyDescent="0.25">
      <c r="B742" t="s">
        <v>88</v>
      </c>
      <c r="C742" s="1">
        <v>946</v>
      </c>
      <c r="D742" s="4">
        <v>0.63100000000000001</v>
      </c>
      <c r="E742" s="1">
        <v>1116</v>
      </c>
      <c r="F742" s="5">
        <v>0.74399999999999999</v>
      </c>
      <c r="G742" s="1">
        <v>972</v>
      </c>
      <c r="H742" s="4">
        <v>0.64800000000000002</v>
      </c>
      <c r="I742" s="1">
        <v>1155</v>
      </c>
      <c r="J742" s="4">
        <v>0.77</v>
      </c>
      <c r="K742" s="1">
        <v>1500</v>
      </c>
    </row>
    <row r="743" spans="1:11" x14ac:dyDescent="0.25">
      <c r="B743" t="s">
        <v>16</v>
      </c>
      <c r="C743" s="1">
        <v>-724</v>
      </c>
      <c r="D743" s="4">
        <v>-0.48299999999999998</v>
      </c>
      <c r="E743" s="1">
        <v>-782</v>
      </c>
      <c r="F743" s="5">
        <v>-0.52100000000000002</v>
      </c>
      <c r="G743" s="1">
        <v>-972</v>
      </c>
      <c r="H743" s="4">
        <v>-0.64800000000000002</v>
      </c>
      <c r="I743" s="1">
        <v>-1081</v>
      </c>
      <c r="J743" s="4">
        <v>-0.72099999999999997</v>
      </c>
    </row>
    <row r="744" spans="1:11" x14ac:dyDescent="0.25">
      <c r="A744" t="s">
        <v>261</v>
      </c>
      <c r="B744">
        <v>2023</v>
      </c>
      <c r="C744" s="1">
        <v>35</v>
      </c>
      <c r="D744" s="5">
        <v>0.5</v>
      </c>
      <c r="E744" s="1">
        <v>50</v>
      </c>
      <c r="F744" s="4">
        <v>0.71399999999999997</v>
      </c>
      <c r="G744" s="1">
        <v>54</v>
      </c>
      <c r="H744" s="4">
        <v>0.77100000000000002</v>
      </c>
      <c r="I744" s="1">
        <v>65</v>
      </c>
      <c r="J744" s="4">
        <v>0.92900000000000005</v>
      </c>
      <c r="K744" s="1">
        <v>70</v>
      </c>
    </row>
    <row r="745" spans="1:11" x14ac:dyDescent="0.25">
      <c r="B745">
        <v>11</v>
      </c>
      <c r="C745" s="1">
        <v>-30</v>
      </c>
      <c r="D745" s="4">
        <v>-0.42899999999999999</v>
      </c>
      <c r="E745" s="1">
        <v>-30</v>
      </c>
      <c r="F745" s="4">
        <v>-0.42899999999999999</v>
      </c>
      <c r="G745" s="1">
        <v>-54</v>
      </c>
      <c r="H745" s="4">
        <v>-0.77100000000000002</v>
      </c>
      <c r="I745" s="1">
        <v>-60</v>
      </c>
      <c r="J745" s="4">
        <v>-0.85699999999999998</v>
      </c>
    </row>
    <row r="746" spans="1:11" x14ac:dyDescent="0.25">
      <c r="B746" t="s">
        <v>88</v>
      </c>
      <c r="C746" s="1">
        <v>843</v>
      </c>
      <c r="D746" s="4">
        <v>0.83399999999999996</v>
      </c>
      <c r="E746" s="1">
        <v>893</v>
      </c>
      <c r="F746" s="4">
        <v>0.88300000000000001</v>
      </c>
      <c r="G746" s="1">
        <v>944</v>
      </c>
      <c r="H746" s="4">
        <v>0.93400000000000005</v>
      </c>
      <c r="I746" s="1">
        <v>984</v>
      </c>
      <c r="J746" s="5">
        <v>0.97299999999999998</v>
      </c>
      <c r="K746" s="1">
        <v>1011</v>
      </c>
    </row>
    <row r="747" spans="1:11" x14ac:dyDescent="0.25">
      <c r="B747" t="s">
        <v>16</v>
      </c>
      <c r="C747" s="1">
        <v>-786</v>
      </c>
      <c r="D747" s="4">
        <v>-0.77700000000000002</v>
      </c>
      <c r="E747" s="1">
        <v>-817</v>
      </c>
      <c r="F747" s="4">
        <v>-0.80800000000000005</v>
      </c>
      <c r="G747" s="1">
        <v>-944</v>
      </c>
      <c r="H747" s="4">
        <v>-0.93400000000000005</v>
      </c>
      <c r="I747" s="1">
        <v>-953</v>
      </c>
      <c r="J747" s="4">
        <v>-0.94299999999999995</v>
      </c>
    </row>
    <row r="748" spans="1:11" x14ac:dyDescent="0.25">
      <c r="A748" t="s">
        <v>262</v>
      </c>
      <c r="B748">
        <v>2023</v>
      </c>
      <c r="C748" s="1">
        <v>23</v>
      </c>
      <c r="D748" s="4">
        <v>0.82099999999999995</v>
      </c>
      <c r="E748" s="1">
        <v>28</v>
      </c>
      <c r="F748" s="5">
        <v>1</v>
      </c>
      <c r="G748" s="1">
        <v>26</v>
      </c>
      <c r="H748" s="4">
        <v>0.92900000000000005</v>
      </c>
      <c r="I748" s="1">
        <v>28</v>
      </c>
      <c r="J748" s="5">
        <v>1</v>
      </c>
      <c r="K748" s="1">
        <v>28</v>
      </c>
    </row>
    <row r="749" spans="1:11" x14ac:dyDescent="0.25">
      <c r="B749">
        <v>11</v>
      </c>
      <c r="C749" s="1">
        <v>-10</v>
      </c>
      <c r="D749" s="4">
        <v>-0.35699999999999998</v>
      </c>
      <c r="E749" s="1">
        <v>-11</v>
      </c>
      <c r="F749" s="4">
        <v>-0.39300000000000002</v>
      </c>
      <c r="G749" s="1">
        <v>-16</v>
      </c>
      <c r="H749" s="4">
        <v>-0.57099999999999995</v>
      </c>
      <c r="I749" s="1">
        <v>-17</v>
      </c>
      <c r="J749" s="4">
        <v>-0.60699999999999998</v>
      </c>
    </row>
    <row r="750" spans="1:11" x14ac:dyDescent="0.25">
      <c r="B750" t="s">
        <v>88</v>
      </c>
      <c r="C750" s="1">
        <v>23</v>
      </c>
      <c r="D750" s="4">
        <v>0.622</v>
      </c>
      <c r="E750" s="1">
        <v>32</v>
      </c>
      <c r="F750" s="4">
        <v>0.86499999999999999</v>
      </c>
      <c r="G750" s="1">
        <v>34</v>
      </c>
      <c r="H750" s="4">
        <v>0.91900000000000004</v>
      </c>
      <c r="I750" s="1">
        <v>37</v>
      </c>
      <c r="J750" s="5">
        <v>1</v>
      </c>
      <c r="K750" s="1">
        <v>37</v>
      </c>
    </row>
    <row r="751" spans="1:11" x14ac:dyDescent="0.25">
      <c r="B751" t="s">
        <v>16</v>
      </c>
      <c r="C751" s="1">
        <v>-12</v>
      </c>
      <c r="D751" s="4">
        <v>-0.32400000000000001</v>
      </c>
      <c r="E751" s="1">
        <v>-13</v>
      </c>
      <c r="F751" s="4">
        <v>-0.35099999999999998</v>
      </c>
      <c r="G751" s="1">
        <v>-20</v>
      </c>
      <c r="H751" s="4">
        <v>-0.54100000000000004</v>
      </c>
      <c r="I751" s="1">
        <v>-22</v>
      </c>
      <c r="J751" s="4">
        <v>-0.59499999999999997</v>
      </c>
    </row>
    <row r="752" spans="1:11" x14ac:dyDescent="0.25">
      <c r="A752" t="s">
        <v>263</v>
      </c>
      <c r="B752">
        <v>2023</v>
      </c>
      <c r="C752" s="1">
        <v>92</v>
      </c>
      <c r="D752" s="5">
        <v>0.82899999999999996</v>
      </c>
      <c r="E752" s="1">
        <v>106</v>
      </c>
      <c r="F752" s="4">
        <v>0.95499999999999996</v>
      </c>
      <c r="G752" s="1">
        <v>104</v>
      </c>
      <c r="H752" s="4">
        <v>0.93700000000000006</v>
      </c>
      <c r="I752" s="1">
        <v>111</v>
      </c>
      <c r="J752" s="4">
        <v>1</v>
      </c>
      <c r="K752" s="1">
        <v>111</v>
      </c>
    </row>
    <row r="753" spans="1:11" x14ac:dyDescent="0.25">
      <c r="B753">
        <v>11</v>
      </c>
      <c r="C753" s="1">
        <v>0</v>
      </c>
      <c r="D753" s="4">
        <v>0</v>
      </c>
      <c r="E753" s="1">
        <v>-10</v>
      </c>
      <c r="F753" s="4">
        <v>-0.09</v>
      </c>
      <c r="G753" s="1">
        <v>-75</v>
      </c>
      <c r="H753" s="4">
        <v>-0.67600000000000005</v>
      </c>
      <c r="I753" s="1">
        <v>-82</v>
      </c>
      <c r="J753" s="4">
        <v>-0.73899999999999999</v>
      </c>
    </row>
    <row r="754" spans="1:11" x14ac:dyDescent="0.25">
      <c r="B754" t="s">
        <v>88</v>
      </c>
      <c r="C754" s="1">
        <v>455</v>
      </c>
      <c r="D754" s="5">
        <v>0.875</v>
      </c>
      <c r="E754" s="1">
        <v>492</v>
      </c>
      <c r="F754" s="4">
        <v>0.94599999999999995</v>
      </c>
      <c r="G754" s="1">
        <v>479</v>
      </c>
      <c r="H754" s="4">
        <v>0.92100000000000004</v>
      </c>
      <c r="I754" s="1">
        <v>519</v>
      </c>
      <c r="J754" s="4">
        <v>0.998</v>
      </c>
      <c r="K754" s="1">
        <v>520</v>
      </c>
    </row>
    <row r="755" spans="1:11" x14ac:dyDescent="0.25">
      <c r="B755" t="s">
        <v>16</v>
      </c>
      <c r="C755" s="1">
        <v>-71</v>
      </c>
      <c r="D755" s="4">
        <v>-0.13700000000000001</v>
      </c>
      <c r="E755" s="1">
        <v>-83</v>
      </c>
      <c r="F755" s="4">
        <v>-0.16</v>
      </c>
      <c r="G755" s="1">
        <v>-423</v>
      </c>
      <c r="H755" s="4">
        <v>-0.81299999999999994</v>
      </c>
      <c r="I755" s="1">
        <v>-454</v>
      </c>
      <c r="J755" s="4">
        <v>-0.873</v>
      </c>
    </row>
    <row r="756" spans="1:11" x14ac:dyDescent="0.25">
      <c r="A756" t="s">
        <v>264</v>
      </c>
      <c r="B756">
        <v>2023</v>
      </c>
      <c r="C756">
        <v>94</v>
      </c>
      <c r="D756" s="4">
        <v>0.63900000000000001</v>
      </c>
      <c r="E756">
        <v>115</v>
      </c>
      <c r="F756" s="5">
        <v>0.78200000000000003</v>
      </c>
      <c r="G756">
        <v>114</v>
      </c>
      <c r="H756" s="5">
        <v>0.77600000000000002</v>
      </c>
      <c r="I756" s="1">
        <v>143</v>
      </c>
      <c r="J756" s="5">
        <v>0.97299999999999998</v>
      </c>
      <c r="K756" s="1">
        <v>147</v>
      </c>
    </row>
    <row r="757" spans="1:11" x14ac:dyDescent="0.25">
      <c r="B757">
        <v>11</v>
      </c>
      <c r="C757">
        <v>-40</v>
      </c>
      <c r="D757" s="5">
        <v>-0.27200000000000002</v>
      </c>
      <c r="E757">
        <v>-40</v>
      </c>
      <c r="F757" s="5">
        <v>-0.27200000000000002</v>
      </c>
      <c r="G757">
        <v>-114</v>
      </c>
      <c r="H757" s="4">
        <v>-0.77600000000000002</v>
      </c>
      <c r="I757">
        <v>-141</v>
      </c>
      <c r="J757" s="4">
        <v>-0.95899999999999996</v>
      </c>
    </row>
    <row r="758" spans="1:11" x14ac:dyDescent="0.25">
      <c r="B758" t="s">
        <v>88</v>
      </c>
      <c r="C758">
        <v>134</v>
      </c>
      <c r="D758" s="4">
        <v>0.60099999999999998</v>
      </c>
      <c r="E758">
        <v>161</v>
      </c>
      <c r="F758" s="4">
        <v>0.72199999999999998</v>
      </c>
      <c r="G758" s="1">
        <v>146</v>
      </c>
      <c r="H758" s="4">
        <v>0.65500000000000003</v>
      </c>
      <c r="I758" s="1">
        <v>205</v>
      </c>
      <c r="J758" s="5">
        <v>0.91900000000000004</v>
      </c>
      <c r="K758" s="1">
        <v>223</v>
      </c>
    </row>
    <row r="759" spans="1:11" x14ac:dyDescent="0.25">
      <c r="B759" t="s">
        <v>16</v>
      </c>
      <c r="C759">
        <v>-48</v>
      </c>
      <c r="D759" s="5">
        <v>-0.215</v>
      </c>
      <c r="E759">
        <v>-48</v>
      </c>
      <c r="F759" s="5">
        <v>-0.215</v>
      </c>
      <c r="G759">
        <v>-100</v>
      </c>
      <c r="H759" s="4">
        <v>-0.44800000000000001</v>
      </c>
      <c r="I759">
        <v>-146</v>
      </c>
      <c r="J759" s="4">
        <v>-0.65500000000000003</v>
      </c>
    </row>
    <row r="760" spans="1:11" x14ac:dyDescent="0.25">
      <c r="A760" t="s">
        <v>265</v>
      </c>
      <c r="B760">
        <v>2023</v>
      </c>
      <c r="C760" s="1">
        <v>39</v>
      </c>
      <c r="D760" s="4">
        <v>0.69599999999999995</v>
      </c>
      <c r="E760" s="1">
        <v>48</v>
      </c>
      <c r="F760" s="4">
        <v>0.85699999999999998</v>
      </c>
      <c r="G760" s="1">
        <v>56</v>
      </c>
      <c r="H760" s="4">
        <v>1</v>
      </c>
      <c r="I760" s="1">
        <v>56</v>
      </c>
      <c r="J760" s="4">
        <v>1</v>
      </c>
      <c r="K760" s="1">
        <v>56</v>
      </c>
    </row>
    <row r="761" spans="1:11" x14ac:dyDescent="0.25">
      <c r="B761">
        <v>11</v>
      </c>
      <c r="C761">
        <v>0</v>
      </c>
      <c r="D761" s="4">
        <v>0</v>
      </c>
      <c r="E761">
        <v>0</v>
      </c>
      <c r="F761" s="4">
        <v>0</v>
      </c>
      <c r="G761" s="1">
        <v>-55</v>
      </c>
      <c r="H761" s="4">
        <v>-0.98199999999999998</v>
      </c>
      <c r="I761" s="1">
        <v>-55</v>
      </c>
      <c r="J761" s="4">
        <v>-0.98199999999999998</v>
      </c>
    </row>
    <row r="762" spans="1:11" x14ac:dyDescent="0.25">
      <c r="B762" t="s">
        <v>88</v>
      </c>
      <c r="C762" s="1">
        <v>84</v>
      </c>
      <c r="D762" s="4">
        <v>0.52500000000000002</v>
      </c>
      <c r="E762" s="1">
        <v>116</v>
      </c>
      <c r="F762" s="4">
        <v>0.72499999999999998</v>
      </c>
      <c r="G762" s="1">
        <v>159</v>
      </c>
      <c r="H762" s="4">
        <v>0.99399999999999999</v>
      </c>
      <c r="I762" s="1">
        <v>160</v>
      </c>
      <c r="J762" s="4">
        <v>1</v>
      </c>
      <c r="K762" s="1">
        <v>160</v>
      </c>
    </row>
    <row r="763" spans="1:11" x14ac:dyDescent="0.25">
      <c r="B763" t="s">
        <v>16</v>
      </c>
      <c r="C763">
        <v>-32</v>
      </c>
      <c r="D763" s="5">
        <v>-0.2</v>
      </c>
      <c r="E763">
        <v>-32</v>
      </c>
      <c r="F763" s="4">
        <v>-0.2</v>
      </c>
      <c r="G763" s="1">
        <v>-158</v>
      </c>
      <c r="H763" s="4">
        <v>-0.98799999999999999</v>
      </c>
      <c r="I763" s="1">
        <v>-159</v>
      </c>
      <c r="J763" s="4">
        <v>-0.99399999999999999</v>
      </c>
    </row>
    <row r="764" spans="1:11" x14ac:dyDescent="0.25">
      <c r="A764" t="s">
        <v>266</v>
      </c>
      <c r="B764">
        <v>2023</v>
      </c>
      <c r="C764" s="1">
        <v>489</v>
      </c>
      <c r="D764" s="4">
        <v>0.39300000000000002</v>
      </c>
      <c r="E764" s="1">
        <v>623</v>
      </c>
      <c r="F764" s="4">
        <v>0.5</v>
      </c>
      <c r="G764" s="1">
        <v>990</v>
      </c>
      <c r="H764" s="4">
        <v>0.79500000000000004</v>
      </c>
      <c r="I764" s="1">
        <v>1078</v>
      </c>
      <c r="J764" s="4">
        <v>0.86599999999999999</v>
      </c>
      <c r="K764" s="1">
        <v>1245</v>
      </c>
    </row>
    <row r="765" spans="1:11" x14ac:dyDescent="0.25">
      <c r="B765">
        <v>11</v>
      </c>
      <c r="C765" s="1">
        <v>-196</v>
      </c>
      <c r="D765" s="4">
        <v>-0.157</v>
      </c>
      <c r="E765" s="1">
        <v>-217</v>
      </c>
      <c r="F765" s="4">
        <v>-0.17399999999999999</v>
      </c>
      <c r="G765" s="1">
        <v>-990</v>
      </c>
      <c r="H765" s="4">
        <v>-0.79500000000000004</v>
      </c>
      <c r="I765" s="1">
        <v>-1028</v>
      </c>
      <c r="J765" s="4">
        <v>-0.82599999999999996</v>
      </c>
    </row>
    <row r="766" spans="1:11" x14ac:dyDescent="0.25">
      <c r="B766" t="s">
        <v>88</v>
      </c>
      <c r="C766" s="1">
        <v>1025</v>
      </c>
      <c r="D766" s="4">
        <v>0.374</v>
      </c>
      <c r="E766" s="1">
        <v>1268</v>
      </c>
      <c r="F766" s="4">
        <v>0.46300000000000002</v>
      </c>
      <c r="G766" s="1">
        <v>1709</v>
      </c>
      <c r="H766" s="4">
        <v>0.623</v>
      </c>
      <c r="I766" s="1">
        <v>2352</v>
      </c>
      <c r="J766" s="4">
        <v>0.85799999999999998</v>
      </c>
      <c r="K766" s="1">
        <v>2741</v>
      </c>
    </row>
    <row r="767" spans="1:11" x14ac:dyDescent="0.25">
      <c r="B767" t="s">
        <v>16</v>
      </c>
      <c r="C767" s="1">
        <v>-205</v>
      </c>
      <c r="D767" s="4">
        <v>-7.4999999999999997E-2</v>
      </c>
      <c r="E767" s="1">
        <v>-205</v>
      </c>
      <c r="F767" s="4">
        <v>-7.4999999999999997E-2</v>
      </c>
      <c r="G767" s="1">
        <v>-1709</v>
      </c>
      <c r="H767" s="4">
        <v>-0.623</v>
      </c>
      <c r="I767" s="1">
        <v>-2162</v>
      </c>
      <c r="J767" s="4">
        <v>-0.78900000000000003</v>
      </c>
    </row>
    <row r="768" spans="1:11" x14ac:dyDescent="0.25">
      <c r="A768" t="s">
        <v>267</v>
      </c>
      <c r="B768">
        <v>2023</v>
      </c>
      <c r="C768">
        <v>218</v>
      </c>
      <c r="D768" s="4">
        <v>0.60699999999999998</v>
      </c>
      <c r="E768">
        <v>255</v>
      </c>
      <c r="F768" s="4">
        <v>0.71</v>
      </c>
      <c r="G768" s="1">
        <v>305</v>
      </c>
      <c r="H768" s="4">
        <v>0.85</v>
      </c>
      <c r="I768" s="1">
        <v>339</v>
      </c>
      <c r="J768" s="4">
        <v>0.94399999999999995</v>
      </c>
      <c r="K768" s="1">
        <v>359</v>
      </c>
    </row>
    <row r="769" spans="1:11" x14ac:dyDescent="0.25">
      <c r="B769">
        <v>11</v>
      </c>
      <c r="C769">
        <v>-172</v>
      </c>
      <c r="D769" s="4">
        <v>-0.47899999999999998</v>
      </c>
      <c r="E769">
        <v>-186</v>
      </c>
      <c r="F769" s="4">
        <v>-0.51800000000000002</v>
      </c>
      <c r="G769">
        <v>-305</v>
      </c>
      <c r="H769" s="4">
        <v>-0.85</v>
      </c>
      <c r="I769">
        <v>-339</v>
      </c>
      <c r="J769" s="4">
        <v>-0.94399999999999995</v>
      </c>
    </row>
    <row r="770" spans="1:11" x14ac:dyDescent="0.25">
      <c r="B770" t="s">
        <v>88</v>
      </c>
      <c r="C770" s="1">
        <v>327</v>
      </c>
      <c r="D770" s="4">
        <v>0.25</v>
      </c>
      <c r="E770" s="1">
        <v>457</v>
      </c>
      <c r="F770" s="4">
        <v>0.34899999999999998</v>
      </c>
      <c r="G770" s="1">
        <v>1067</v>
      </c>
      <c r="H770" s="4">
        <v>0.81599999999999995</v>
      </c>
      <c r="I770" s="1">
        <v>1209</v>
      </c>
      <c r="J770" s="4">
        <v>0.92400000000000004</v>
      </c>
      <c r="K770" s="1">
        <v>1308</v>
      </c>
    </row>
    <row r="771" spans="1:11" x14ac:dyDescent="0.25">
      <c r="B771" t="s">
        <v>16</v>
      </c>
      <c r="C771" s="1">
        <v>-162</v>
      </c>
      <c r="D771" s="4">
        <v>-0.124</v>
      </c>
      <c r="E771" s="1">
        <v>-192</v>
      </c>
      <c r="F771" s="4">
        <v>-0.14699999999999999</v>
      </c>
      <c r="G771" s="1">
        <v>-1067</v>
      </c>
      <c r="H771" s="4">
        <v>-0.81599999999999995</v>
      </c>
      <c r="I771" s="1">
        <v>-1193</v>
      </c>
      <c r="J771" s="4">
        <v>-0.91200000000000003</v>
      </c>
    </row>
    <row r="772" spans="1:11" x14ac:dyDescent="0.25">
      <c r="A772" t="s">
        <v>268</v>
      </c>
      <c r="B772">
        <v>2023</v>
      </c>
      <c r="C772">
        <v>6</v>
      </c>
      <c r="D772" s="4">
        <v>1</v>
      </c>
      <c r="E772">
        <v>6</v>
      </c>
      <c r="F772" s="4">
        <v>1</v>
      </c>
      <c r="G772">
        <v>6</v>
      </c>
      <c r="H772" s="4">
        <v>1</v>
      </c>
      <c r="I772">
        <v>6</v>
      </c>
      <c r="J772" s="4">
        <v>1</v>
      </c>
      <c r="K772">
        <v>6</v>
      </c>
    </row>
    <row r="773" spans="1:11" x14ac:dyDescent="0.25">
      <c r="B773">
        <v>11</v>
      </c>
      <c r="C773">
        <v>-1</v>
      </c>
      <c r="D773" s="5">
        <v>-0.16700000000000001</v>
      </c>
      <c r="E773">
        <v>-1</v>
      </c>
      <c r="F773" s="5">
        <v>-0.16700000000000001</v>
      </c>
      <c r="G773">
        <v>-5</v>
      </c>
      <c r="H773" s="4">
        <v>-0.83299999999999996</v>
      </c>
      <c r="I773">
        <v>-5</v>
      </c>
      <c r="J773" s="4">
        <v>-0.83299999999999996</v>
      </c>
    </row>
    <row r="774" spans="1:11" x14ac:dyDescent="0.25">
      <c r="B774" t="s">
        <v>88</v>
      </c>
      <c r="C774">
        <v>12</v>
      </c>
      <c r="D774" s="4">
        <v>0.75</v>
      </c>
      <c r="E774">
        <v>16</v>
      </c>
      <c r="F774" s="4">
        <v>1</v>
      </c>
      <c r="G774">
        <v>13</v>
      </c>
      <c r="H774" s="4">
        <v>0.81200000000000006</v>
      </c>
      <c r="I774">
        <v>16</v>
      </c>
      <c r="J774" s="4">
        <v>1</v>
      </c>
      <c r="K774">
        <v>16</v>
      </c>
    </row>
    <row r="775" spans="1:11" x14ac:dyDescent="0.25">
      <c r="B775" t="s">
        <v>16</v>
      </c>
      <c r="C775">
        <v>-1</v>
      </c>
      <c r="D775" s="5">
        <v>-6.2E-2</v>
      </c>
      <c r="E775">
        <v>-2</v>
      </c>
      <c r="F775" s="5">
        <v>-0.125</v>
      </c>
      <c r="G775">
        <v>-13</v>
      </c>
      <c r="H775" s="4">
        <v>-0.81200000000000006</v>
      </c>
      <c r="I775">
        <v>-13</v>
      </c>
      <c r="J775" s="4">
        <v>-0.81200000000000006</v>
      </c>
    </row>
    <row r="776" spans="1:11" x14ac:dyDescent="0.25">
      <c r="A776" t="s">
        <v>269</v>
      </c>
      <c r="B776">
        <v>2023</v>
      </c>
      <c r="C776" s="1">
        <v>56</v>
      </c>
      <c r="D776" s="4">
        <v>0.45200000000000001</v>
      </c>
      <c r="E776" s="1">
        <v>81</v>
      </c>
      <c r="F776" s="4">
        <v>0.65300000000000002</v>
      </c>
      <c r="G776" s="1">
        <v>97</v>
      </c>
      <c r="H776" s="4">
        <v>0.78200000000000003</v>
      </c>
      <c r="I776" s="1">
        <v>115</v>
      </c>
      <c r="J776" s="4">
        <v>0.92700000000000005</v>
      </c>
      <c r="K776" s="1">
        <v>124</v>
      </c>
    </row>
    <row r="777" spans="1:11" x14ac:dyDescent="0.25">
      <c r="B777">
        <v>11</v>
      </c>
      <c r="C777">
        <v>-15</v>
      </c>
      <c r="D777" s="4">
        <v>-0.121</v>
      </c>
      <c r="E777">
        <v>-19</v>
      </c>
      <c r="F777" s="4">
        <v>-0.153</v>
      </c>
      <c r="G777" s="1">
        <v>-27</v>
      </c>
      <c r="H777" s="4">
        <v>-0.218</v>
      </c>
      <c r="I777" s="1">
        <v>-27</v>
      </c>
      <c r="J777" s="4">
        <v>-0.218</v>
      </c>
    </row>
    <row r="778" spans="1:11" x14ac:dyDescent="0.25">
      <c r="B778" t="s">
        <v>88</v>
      </c>
      <c r="C778" s="1">
        <v>100</v>
      </c>
      <c r="D778" s="4">
        <v>0.40799999999999997</v>
      </c>
      <c r="E778" s="1">
        <v>139</v>
      </c>
      <c r="F778" s="4">
        <v>0.56699999999999995</v>
      </c>
      <c r="G778" s="1">
        <v>177</v>
      </c>
      <c r="H778" s="4">
        <v>0.72199999999999998</v>
      </c>
      <c r="I778" s="1">
        <v>217</v>
      </c>
      <c r="J778" s="4">
        <v>0.88600000000000001</v>
      </c>
      <c r="K778" s="1">
        <v>245</v>
      </c>
    </row>
    <row r="779" spans="1:11" x14ac:dyDescent="0.25">
      <c r="B779" t="s">
        <v>16</v>
      </c>
      <c r="C779">
        <v>0</v>
      </c>
      <c r="D779" s="4">
        <v>0</v>
      </c>
      <c r="E779">
        <v>-9</v>
      </c>
      <c r="F779" s="4">
        <v>-3.6999999999999998E-2</v>
      </c>
      <c r="G779" s="1">
        <v>-114</v>
      </c>
      <c r="H779" s="4">
        <v>-0.46500000000000002</v>
      </c>
      <c r="I779" s="1">
        <v>-131</v>
      </c>
      <c r="J779" s="4">
        <v>-0.53500000000000003</v>
      </c>
    </row>
    <row r="780" spans="1:11" x14ac:dyDescent="0.25">
      <c r="A780" t="s">
        <v>270</v>
      </c>
      <c r="B780">
        <v>2023</v>
      </c>
      <c r="C780" s="1">
        <v>347</v>
      </c>
      <c r="D780" s="4">
        <v>0.64600000000000002</v>
      </c>
      <c r="E780" s="1">
        <v>446</v>
      </c>
      <c r="F780" s="4">
        <v>0.83099999999999996</v>
      </c>
      <c r="G780" s="1">
        <v>448</v>
      </c>
      <c r="H780" s="4">
        <v>0.83399999999999996</v>
      </c>
      <c r="I780" s="1">
        <v>500</v>
      </c>
      <c r="J780" s="4">
        <v>0.93100000000000005</v>
      </c>
      <c r="K780" s="1">
        <v>537</v>
      </c>
    </row>
    <row r="781" spans="1:11" x14ac:dyDescent="0.25">
      <c r="B781">
        <v>11</v>
      </c>
      <c r="C781">
        <v>-277</v>
      </c>
      <c r="D781" s="4">
        <v>-0.51600000000000001</v>
      </c>
      <c r="E781">
        <v>-304</v>
      </c>
      <c r="F781" s="4">
        <v>-0.56599999999999995</v>
      </c>
      <c r="G781" s="1">
        <v>-432</v>
      </c>
      <c r="H781" s="4">
        <v>-0.80400000000000005</v>
      </c>
      <c r="I781" s="1">
        <v>-465</v>
      </c>
      <c r="J781" s="4">
        <v>-0.86599999999999999</v>
      </c>
    </row>
    <row r="782" spans="1:11" x14ac:dyDescent="0.25">
      <c r="B782" t="s">
        <v>88</v>
      </c>
      <c r="C782" s="1">
        <v>1213</v>
      </c>
      <c r="D782" s="5">
        <v>0.65600000000000003</v>
      </c>
      <c r="E782" s="1">
        <v>1428</v>
      </c>
      <c r="F782" s="4">
        <v>0.77300000000000002</v>
      </c>
      <c r="G782" s="1">
        <v>1219</v>
      </c>
      <c r="H782" s="4">
        <v>0.66</v>
      </c>
      <c r="I782" s="1">
        <v>1594</v>
      </c>
      <c r="J782" s="4">
        <v>0.86299999999999999</v>
      </c>
      <c r="K782" s="1">
        <v>1848</v>
      </c>
    </row>
    <row r="783" spans="1:11" x14ac:dyDescent="0.25">
      <c r="B783" t="s">
        <v>16</v>
      </c>
      <c r="C783">
        <v>-752</v>
      </c>
      <c r="D783" s="5">
        <v>-0.40699999999999997</v>
      </c>
      <c r="E783" s="1">
        <v>-903</v>
      </c>
      <c r="F783" s="4">
        <v>-0.48899999999999999</v>
      </c>
      <c r="G783" s="1">
        <v>-1219</v>
      </c>
      <c r="H783" s="4">
        <v>-0.66</v>
      </c>
      <c r="I783" s="1">
        <v>-1504</v>
      </c>
      <c r="J783" s="4">
        <v>-0.81399999999999995</v>
      </c>
    </row>
    <row r="784" spans="1:11" x14ac:dyDescent="0.25">
      <c r="A784" t="s">
        <v>271</v>
      </c>
      <c r="B784">
        <v>2023</v>
      </c>
      <c r="C784">
        <v>75</v>
      </c>
      <c r="D784" s="5">
        <v>0.47199999999999998</v>
      </c>
      <c r="E784">
        <v>94</v>
      </c>
      <c r="F784" s="5">
        <v>0.59099999999999997</v>
      </c>
      <c r="G784" s="1">
        <v>121</v>
      </c>
      <c r="H784" s="4">
        <v>0.76100000000000001</v>
      </c>
      <c r="I784" s="1">
        <v>150</v>
      </c>
      <c r="J784" s="5">
        <v>0.94299999999999995</v>
      </c>
      <c r="K784" s="1">
        <v>159</v>
      </c>
    </row>
    <row r="785" spans="1:11" x14ac:dyDescent="0.25">
      <c r="B785">
        <v>11</v>
      </c>
      <c r="C785">
        <v>-49</v>
      </c>
      <c r="D785" s="5">
        <v>-0.308</v>
      </c>
      <c r="E785">
        <v>-53</v>
      </c>
      <c r="F785" s="5">
        <v>-0.33300000000000002</v>
      </c>
      <c r="G785" s="1">
        <v>-111</v>
      </c>
      <c r="H785" s="4">
        <v>-0.69799999999999995</v>
      </c>
      <c r="I785" s="1">
        <v>-132</v>
      </c>
      <c r="J785" s="4">
        <v>-0.83</v>
      </c>
    </row>
    <row r="786" spans="1:11" x14ac:dyDescent="0.25">
      <c r="B786" t="s">
        <v>88</v>
      </c>
      <c r="C786">
        <v>183</v>
      </c>
      <c r="D786" s="5">
        <v>0.437</v>
      </c>
      <c r="E786" s="1">
        <v>214</v>
      </c>
      <c r="F786" s="5">
        <v>0.51100000000000001</v>
      </c>
      <c r="G786" s="1">
        <v>315</v>
      </c>
      <c r="H786" s="4">
        <v>0.752</v>
      </c>
      <c r="I786" s="1">
        <v>369</v>
      </c>
      <c r="J786" s="5">
        <v>0.88100000000000001</v>
      </c>
      <c r="K786" s="1">
        <v>419</v>
      </c>
    </row>
    <row r="787" spans="1:11" x14ac:dyDescent="0.25">
      <c r="B787" t="s">
        <v>16</v>
      </c>
      <c r="C787">
        <v>-49</v>
      </c>
      <c r="D787" s="5">
        <v>-0.11700000000000001</v>
      </c>
      <c r="E787">
        <v>-49</v>
      </c>
      <c r="F787" s="5">
        <v>-0.11700000000000001</v>
      </c>
      <c r="G787" s="1">
        <v>-315</v>
      </c>
      <c r="H787" s="4">
        <v>-0.752</v>
      </c>
      <c r="I787" s="1">
        <v>-359</v>
      </c>
      <c r="J787" s="4">
        <v>-0.85699999999999998</v>
      </c>
    </row>
    <row r="788" spans="1:11" x14ac:dyDescent="0.25">
      <c r="A788" t="s">
        <v>272</v>
      </c>
      <c r="B788">
        <v>2023</v>
      </c>
      <c r="C788">
        <v>494</v>
      </c>
      <c r="D788" s="5">
        <v>0.52700000000000002</v>
      </c>
      <c r="E788">
        <v>598</v>
      </c>
      <c r="F788" s="5">
        <v>0.63800000000000001</v>
      </c>
      <c r="G788" s="1">
        <v>858</v>
      </c>
      <c r="H788" s="5">
        <v>0.91600000000000004</v>
      </c>
      <c r="I788" s="1">
        <v>918</v>
      </c>
      <c r="J788" s="5">
        <v>0.98</v>
      </c>
      <c r="K788" s="1">
        <v>937</v>
      </c>
    </row>
    <row r="789" spans="1:11" x14ac:dyDescent="0.25">
      <c r="B789">
        <v>11</v>
      </c>
      <c r="C789">
        <v>-463</v>
      </c>
      <c r="D789" s="5">
        <v>-0.49399999999999999</v>
      </c>
      <c r="E789">
        <v>-523</v>
      </c>
      <c r="F789" s="5">
        <v>-0.55800000000000005</v>
      </c>
      <c r="G789">
        <v>-542</v>
      </c>
      <c r="H789" s="4">
        <v>-0.57799999999999996</v>
      </c>
      <c r="I789" s="1">
        <v>-588</v>
      </c>
      <c r="J789" s="4">
        <v>-0.628</v>
      </c>
    </row>
    <row r="790" spans="1:11" x14ac:dyDescent="0.25">
      <c r="B790" t="s">
        <v>88</v>
      </c>
      <c r="C790">
        <v>668</v>
      </c>
      <c r="D790" s="4">
        <v>0.28799999999999998</v>
      </c>
      <c r="E790">
        <v>861</v>
      </c>
      <c r="F790" s="5">
        <v>0.371</v>
      </c>
      <c r="G790" s="1">
        <v>1791</v>
      </c>
      <c r="H790" s="5">
        <v>0.77300000000000002</v>
      </c>
      <c r="I790" s="1">
        <v>2220</v>
      </c>
      <c r="J790" s="5">
        <v>0.95799999999999996</v>
      </c>
      <c r="K790" s="1">
        <v>2318</v>
      </c>
    </row>
    <row r="791" spans="1:11" x14ac:dyDescent="0.25">
      <c r="B791" t="s">
        <v>16</v>
      </c>
      <c r="C791">
        <v>-468</v>
      </c>
      <c r="D791" s="5">
        <v>-0.20200000000000001</v>
      </c>
      <c r="E791">
        <v>-468</v>
      </c>
      <c r="F791" s="5">
        <v>-0.20200000000000001</v>
      </c>
      <c r="G791" s="1">
        <v>-1475</v>
      </c>
      <c r="H791" s="4">
        <v>-0.63600000000000001</v>
      </c>
      <c r="I791" s="1">
        <v>-1904</v>
      </c>
      <c r="J791" s="4">
        <v>-0.82099999999999995</v>
      </c>
    </row>
    <row r="792" spans="1:11" x14ac:dyDescent="0.25">
      <c r="A792" t="s">
        <v>273</v>
      </c>
      <c r="B792">
        <v>2023</v>
      </c>
      <c r="C792" s="1">
        <v>81</v>
      </c>
      <c r="D792" s="4">
        <v>0.29299999999999998</v>
      </c>
      <c r="E792" s="1">
        <v>119</v>
      </c>
      <c r="F792" s="5">
        <v>0.43099999999999999</v>
      </c>
      <c r="G792">
        <v>199</v>
      </c>
      <c r="H792" s="4">
        <v>0.72099999999999997</v>
      </c>
      <c r="I792" s="1">
        <v>256</v>
      </c>
      <c r="J792" s="4">
        <v>0.92800000000000005</v>
      </c>
      <c r="K792" s="1">
        <v>276</v>
      </c>
    </row>
    <row r="793" spans="1:11" x14ac:dyDescent="0.25">
      <c r="B793">
        <v>11</v>
      </c>
      <c r="C793">
        <v>-11</v>
      </c>
      <c r="D793" s="4">
        <v>-0.04</v>
      </c>
      <c r="E793">
        <v>-23</v>
      </c>
      <c r="F793" s="4">
        <v>-8.3000000000000004E-2</v>
      </c>
      <c r="G793">
        <v>-199</v>
      </c>
      <c r="H793" s="4">
        <v>-0.72099999999999997</v>
      </c>
      <c r="I793" s="1">
        <v>-248</v>
      </c>
      <c r="J793" s="4">
        <v>-0.89900000000000002</v>
      </c>
    </row>
    <row r="794" spans="1:11" x14ac:dyDescent="0.25">
      <c r="B794" t="s">
        <v>88</v>
      </c>
      <c r="C794" s="1">
        <v>127</v>
      </c>
      <c r="D794" s="5">
        <v>0.23499999999999999</v>
      </c>
      <c r="E794" s="1">
        <v>190</v>
      </c>
      <c r="F794" s="4">
        <v>0.35099999999999998</v>
      </c>
      <c r="G794" s="1">
        <v>423</v>
      </c>
      <c r="H794" s="4">
        <v>0.78200000000000003</v>
      </c>
      <c r="I794" s="1">
        <v>498</v>
      </c>
      <c r="J794" s="4">
        <v>0.92100000000000004</v>
      </c>
      <c r="K794" s="1">
        <v>541</v>
      </c>
    </row>
    <row r="795" spans="1:11" x14ac:dyDescent="0.25">
      <c r="B795" t="s">
        <v>16</v>
      </c>
      <c r="C795">
        <v>-86</v>
      </c>
      <c r="D795" s="4">
        <v>-0.159</v>
      </c>
      <c r="E795">
        <v>-97</v>
      </c>
      <c r="F795" s="4">
        <v>-0.17899999999999999</v>
      </c>
      <c r="G795" s="1">
        <v>-423</v>
      </c>
      <c r="H795" s="5">
        <v>-0.78200000000000003</v>
      </c>
      <c r="I795" s="1">
        <v>-498</v>
      </c>
      <c r="J795" s="4">
        <v>-0.92100000000000004</v>
      </c>
    </row>
    <row r="796" spans="1:11" x14ac:dyDescent="0.25">
      <c r="A796" t="s">
        <v>274</v>
      </c>
      <c r="B796">
        <v>2023</v>
      </c>
      <c r="C796" s="1">
        <v>21</v>
      </c>
      <c r="D796" s="4">
        <v>1</v>
      </c>
      <c r="E796" s="1">
        <v>21</v>
      </c>
      <c r="F796" s="4">
        <v>1</v>
      </c>
      <c r="G796" s="1">
        <v>21</v>
      </c>
      <c r="H796" s="4">
        <v>1</v>
      </c>
      <c r="I796" s="1">
        <v>21</v>
      </c>
      <c r="J796" s="4">
        <v>1</v>
      </c>
      <c r="K796" s="1">
        <v>21</v>
      </c>
    </row>
    <row r="797" spans="1:11" x14ac:dyDescent="0.25">
      <c r="B797">
        <v>11</v>
      </c>
      <c r="C797">
        <v>-11</v>
      </c>
      <c r="D797" s="4">
        <v>-0.52400000000000002</v>
      </c>
      <c r="E797">
        <v>-11</v>
      </c>
      <c r="F797" s="4">
        <v>-0.52400000000000002</v>
      </c>
      <c r="G797" s="1">
        <v>-20</v>
      </c>
      <c r="H797" s="4">
        <v>-0.95199999999999996</v>
      </c>
      <c r="I797" s="1">
        <v>-20</v>
      </c>
      <c r="J797" s="4">
        <v>-0.95199999999999996</v>
      </c>
    </row>
    <row r="798" spans="1:11" x14ac:dyDescent="0.25">
      <c r="B798" t="s">
        <v>88</v>
      </c>
      <c r="C798" s="1">
        <v>26</v>
      </c>
      <c r="D798" s="4">
        <v>0.89700000000000002</v>
      </c>
      <c r="E798" s="1">
        <v>29</v>
      </c>
      <c r="F798" s="4">
        <v>1</v>
      </c>
      <c r="G798" s="1">
        <v>28</v>
      </c>
      <c r="H798" s="4">
        <v>0.96599999999999997</v>
      </c>
      <c r="I798" s="1">
        <v>29</v>
      </c>
      <c r="J798" s="4">
        <v>1</v>
      </c>
      <c r="K798" s="1">
        <v>29</v>
      </c>
    </row>
    <row r="799" spans="1:11" x14ac:dyDescent="0.25">
      <c r="B799" t="s">
        <v>16</v>
      </c>
      <c r="C799" s="1">
        <v>-11</v>
      </c>
      <c r="D799" s="4">
        <v>-0.379</v>
      </c>
      <c r="E799" s="1">
        <v>-11</v>
      </c>
      <c r="F799" s="4">
        <v>-0.379</v>
      </c>
      <c r="G799" s="1">
        <v>-28</v>
      </c>
      <c r="H799" s="4">
        <v>-0.96599999999999997</v>
      </c>
      <c r="I799" s="1">
        <v>-28</v>
      </c>
      <c r="J799" s="4">
        <v>-0.96599999999999997</v>
      </c>
    </row>
    <row r="800" spans="1:11" x14ac:dyDescent="0.25">
      <c r="A800" t="s">
        <v>275</v>
      </c>
      <c r="B800">
        <v>2023</v>
      </c>
      <c r="C800">
        <v>144</v>
      </c>
      <c r="D800" s="4">
        <v>0.46200000000000002</v>
      </c>
      <c r="E800">
        <v>178</v>
      </c>
      <c r="F800" s="5">
        <v>0.57099999999999995</v>
      </c>
      <c r="G800">
        <v>216</v>
      </c>
      <c r="H800" s="4">
        <v>0.69199999999999995</v>
      </c>
      <c r="I800">
        <v>264</v>
      </c>
      <c r="J800" s="5">
        <v>0.84599999999999997</v>
      </c>
      <c r="K800">
        <v>312</v>
      </c>
    </row>
    <row r="801" spans="1:11" x14ac:dyDescent="0.25">
      <c r="B801">
        <v>11</v>
      </c>
      <c r="C801">
        <v>-77</v>
      </c>
      <c r="D801" s="4">
        <v>-0.247</v>
      </c>
      <c r="E801">
        <v>-88</v>
      </c>
      <c r="F801" s="4">
        <v>-0.28199999999999997</v>
      </c>
      <c r="G801">
        <v>-130</v>
      </c>
      <c r="H801" s="4">
        <v>-0.41699999999999998</v>
      </c>
      <c r="I801">
        <v>-160</v>
      </c>
      <c r="J801" s="4">
        <v>-0.51300000000000001</v>
      </c>
    </row>
    <row r="802" spans="1:11" x14ac:dyDescent="0.25">
      <c r="B802" t="s">
        <v>88</v>
      </c>
      <c r="C802" s="1">
        <v>2408</v>
      </c>
      <c r="D802" s="4">
        <v>0.78300000000000003</v>
      </c>
      <c r="E802" s="1">
        <v>2713</v>
      </c>
      <c r="F802" s="4">
        <v>0.88200000000000001</v>
      </c>
      <c r="G802" s="1">
        <v>2851</v>
      </c>
      <c r="H802" s="4">
        <v>0.92700000000000005</v>
      </c>
      <c r="I802" s="1">
        <v>2994</v>
      </c>
      <c r="J802" s="5">
        <v>0.97299999999999998</v>
      </c>
      <c r="K802" s="1">
        <v>3076</v>
      </c>
    </row>
    <row r="803" spans="1:11" x14ac:dyDescent="0.25">
      <c r="B803" t="s">
        <v>16</v>
      </c>
      <c r="C803">
        <v>-703</v>
      </c>
      <c r="D803" s="4">
        <v>-0.22900000000000001</v>
      </c>
      <c r="E803" s="1">
        <v>-928</v>
      </c>
      <c r="F803" s="4">
        <v>-0.30199999999999999</v>
      </c>
      <c r="G803" s="1">
        <v>-2753</v>
      </c>
      <c r="H803" s="4">
        <v>-0.89500000000000002</v>
      </c>
      <c r="I803" s="1">
        <v>-2860</v>
      </c>
      <c r="J803" s="4">
        <v>-0.93</v>
      </c>
    </row>
    <row r="804" spans="1:11" x14ac:dyDescent="0.25">
      <c r="A804" t="s">
        <v>276</v>
      </c>
      <c r="B804">
        <v>2023</v>
      </c>
      <c r="C804">
        <v>84</v>
      </c>
      <c r="D804" s="4">
        <v>0.59199999999999997</v>
      </c>
      <c r="E804">
        <v>109</v>
      </c>
      <c r="F804" s="4">
        <v>0.76800000000000002</v>
      </c>
      <c r="G804">
        <v>136</v>
      </c>
      <c r="H804" s="4">
        <v>0.95799999999999996</v>
      </c>
      <c r="I804">
        <v>142</v>
      </c>
      <c r="J804" s="5">
        <v>1</v>
      </c>
      <c r="K804">
        <v>142</v>
      </c>
    </row>
    <row r="805" spans="1:11" x14ac:dyDescent="0.25">
      <c r="B805">
        <v>11</v>
      </c>
      <c r="C805">
        <v>-46</v>
      </c>
      <c r="D805" s="4">
        <v>-0.32400000000000001</v>
      </c>
      <c r="E805">
        <v>-46</v>
      </c>
      <c r="F805" s="4">
        <v>-0.32400000000000001</v>
      </c>
      <c r="G805">
        <v>-94</v>
      </c>
      <c r="H805" s="4">
        <v>-0.66200000000000003</v>
      </c>
      <c r="I805">
        <v>-97</v>
      </c>
      <c r="J805" s="5">
        <v>-0.68300000000000005</v>
      </c>
    </row>
    <row r="806" spans="1:11" x14ac:dyDescent="0.25">
      <c r="B806" t="s">
        <v>88</v>
      </c>
      <c r="C806">
        <v>190</v>
      </c>
      <c r="D806" s="5">
        <v>0.57899999999999996</v>
      </c>
      <c r="E806">
        <v>229</v>
      </c>
      <c r="F806" s="4">
        <v>0.69799999999999995</v>
      </c>
      <c r="G806">
        <v>229</v>
      </c>
      <c r="H806" s="4">
        <v>0.69799999999999995</v>
      </c>
      <c r="I806">
        <v>285</v>
      </c>
      <c r="J806" s="5">
        <v>0.86899999999999999</v>
      </c>
      <c r="K806">
        <v>328</v>
      </c>
    </row>
    <row r="807" spans="1:11" x14ac:dyDescent="0.25">
      <c r="B807" t="s">
        <v>16</v>
      </c>
      <c r="C807">
        <v>-111</v>
      </c>
      <c r="D807" s="5">
        <v>-0.33800000000000002</v>
      </c>
      <c r="E807">
        <v>-121</v>
      </c>
      <c r="F807" s="4">
        <v>-0.36899999999999999</v>
      </c>
      <c r="G807">
        <v>-172</v>
      </c>
      <c r="H807" s="4">
        <v>-0.52400000000000002</v>
      </c>
      <c r="I807">
        <v>-196</v>
      </c>
      <c r="J807" s="4">
        <v>-0.59799999999999998</v>
      </c>
    </row>
    <row r="808" spans="1:11" x14ac:dyDescent="0.25">
      <c r="A808" t="s">
        <v>277</v>
      </c>
      <c r="B808">
        <v>2023</v>
      </c>
      <c r="C808">
        <v>21</v>
      </c>
      <c r="D808" s="4">
        <v>0.7</v>
      </c>
      <c r="E808">
        <v>26</v>
      </c>
      <c r="F808" s="4">
        <v>0.86699999999999999</v>
      </c>
      <c r="G808">
        <v>30</v>
      </c>
      <c r="H808" s="4">
        <v>1</v>
      </c>
      <c r="I808">
        <v>30</v>
      </c>
      <c r="J808" s="4">
        <v>1</v>
      </c>
      <c r="K808">
        <v>30</v>
      </c>
    </row>
    <row r="809" spans="1:11" x14ac:dyDescent="0.25">
      <c r="B809">
        <v>11</v>
      </c>
      <c r="C809">
        <v>0</v>
      </c>
      <c r="D809" s="4">
        <v>0</v>
      </c>
      <c r="E809">
        <v>0</v>
      </c>
      <c r="F809" s="4">
        <v>0</v>
      </c>
      <c r="G809">
        <v>-22</v>
      </c>
      <c r="H809" s="4">
        <v>-0.73299999999999998</v>
      </c>
      <c r="I809">
        <v>-22</v>
      </c>
      <c r="J809" s="4">
        <v>-0.73299999999999998</v>
      </c>
    </row>
    <row r="810" spans="1:11" x14ac:dyDescent="0.25">
      <c r="B810" t="s">
        <v>88</v>
      </c>
      <c r="C810">
        <v>147</v>
      </c>
      <c r="D810" s="4">
        <v>0.7</v>
      </c>
      <c r="E810">
        <v>186</v>
      </c>
      <c r="F810" s="4">
        <v>0.88600000000000001</v>
      </c>
      <c r="G810">
        <v>205</v>
      </c>
      <c r="H810" s="4">
        <v>0.97599999999999998</v>
      </c>
      <c r="I810">
        <v>210</v>
      </c>
      <c r="J810" s="5">
        <v>1</v>
      </c>
      <c r="K810">
        <v>210</v>
      </c>
    </row>
    <row r="811" spans="1:11" x14ac:dyDescent="0.25">
      <c r="B811" t="s">
        <v>16</v>
      </c>
      <c r="C811">
        <v>-36</v>
      </c>
      <c r="D811" s="4">
        <v>-0.17100000000000001</v>
      </c>
      <c r="E811">
        <v>-36</v>
      </c>
      <c r="F811" s="4">
        <v>-0.17100000000000001</v>
      </c>
      <c r="G811">
        <v>-194</v>
      </c>
      <c r="H811" s="4">
        <v>-0.92400000000000004</v>
      </c>
      <c r="I811">
        <v>-199</v>
      </c>
      <c r="J811" s="4">
        <v>-0.94799999999999995</v>
      </c>
    </row>
    <row r="812" spans="1:11" x14ac:dyDescent="0.25">
      <c r="A812" t="s">
        <v>278</v>
      </c>
      <c r="B812">
        <v>2023</v>
      </c>
      <c r="C812">
        <v>26</v>
      </c>
      <c r="D812" s="4">
        <v>0.96299999999999997</v>
      </c>
      <c r="E812">
        <v>27</v>
      </c>
      <c r="F812" s="4">
        <v>1</v>
      </c>
      <c r="G812">
        <v>24</v>
      </c>
      <c r="H812" s="5">
        <v>0.88900000000000001</v>
      </c>
      <c r="I812">
        <v>27</v>
      </c>
      <c r="J812" s="5">
        <v>1</v>
      </c>
      <c r="K812">
        <v>27</v>
      </c>
    </row>
    <row r="813" spans="1:11" x14ac:dyDescent="0.25">
      <c r="B813">
        <v>11</v>
      </c>
      <c r="C813">
        <v>-5</v>
      </c>
      <c r="D813" s="5">
        <v>-0.185</v>
      </c>
      <c r="E813">
        <v>-6</v>
      </c>
      <c r="F813" s="4">
        <v>-0.222</v>
      </c>
      <c r="G813">
        <v>-20</v>
      </c>
      <c r="H813" s="4">
        <v>-0.74099999999999999</v>
      </c>
      <c r="I813">
        <v>-23</v>
      </c>
      <c r="J813" s="4">
        <v>-0.85199999999999998</v>
      </c>
    </row>
    <row r="814" spans="1:11" x14ac:dyDescent="0.25">
      <c r="B814" t="s">
        <v>88</v>
      </c>
      <c r="C814">
        <v>49</v>
      </c>
      <c r="D814" s="4">
        <v>0.69</v>
      </c>
      <c r="E814">
        <v>62</v>
      </c>
      <c r="F814" s="4">
        <v>0.873</v>
      </c>
      <c r="G814">
        <v>44</v>
      </c>
      <c r="H814" s="4">
        <v>0.62</v>
      </c>
      <c r="I814">
        <v>61</v>
      </c>
      <c r="J814" s="5">
        <v>0.85899999999999999</v>
      </c>
      <c r="K814">
        <v>71</v>
      </c>
    </row>
    <row r="815" spans="1:11" x14ac:dyDescent="0.25">
      <c r="B815" t="s">
        <v>16</v>
      </c>
      <c r="C815">
        <v>-12</v>
      </c>
      <c r="D815" s="5">
        <v>-0.16900000000000001</v>
      </c>
      <c r="E815">
        <v>-18</v>
      </c>
      <c r="F815" s="4">
        <v>-0.254</v>
      </c>
      <c r="G815">
        <v>-20</v>
      </c>
      <c r="H815" s="4">
        <v>-0.28199999999999997</v>
      </c>
      <c r="I815">
        <v>-32</v>
      </c>
      <c r="J815" s="4">
        <v>-0.45100000000000001</v>
      </c>
    </row>
    <row r="816" spans="1:11" x14ac:dyDescent="0.25">
      <c r="A816" t="s">
        <v>279</v>
      </c>
      <c r="B816">
        <v>2023</v>
      </c>
      <c r="C816" s="1">
        <v>10</v>
      </c>
      <c r="D816" s="4">
        <v>1</v>
      </c>
      <c r="E816" s="1">
        <v>10</v>
      </c>
      <c r="F816" s="4">
        <v>1</v>
      </c>
      <c r="G816" s="1">
        <v>9</v>
      </c>
      <c r="H816" s="4">
        <v>0.9</v>
      </c>
      <c r="I816" s="1">
        <v>10</v>
      </c>
      <c r="J816" s="4">
        <v>1</v>
      </c>
      <c r="K816" s="1">
        <v>10</v>
      </c>
    </row>
    <row r="817" spans="1:11" x14ac:dyDescent="0.25">
      <c r="B817">
        <v>11</v>
      </c>
      <c r="C817">
        <v>-10</v>
      </c>
      <c r="D817" s="4">
        <v>-1</v>
      </c>
      <c r="E817">
        <v>-10</v>
      </c>
      <c r="F817" s="4">
        <v>-1</v>
      </c>
      <c r="G817" s="1">
        <v>-5</v>
      </c>
      <c r="H817" s="4">
        <v>-0.5</v>
      </c>
      <c r="I817" s="1">
        <v>-6</v>
      </c>
      <c r="J817" s="5">
        <v>-0.6</v>
      </c>
    </row>
    <row r="818" spans="1:11" x14ac:dyDescent="0.25">
      <c r="B818" t="s">
        <v>88</v>
      </c>
      <c r="C818" s="1">
        <v>48</v>
      </c>
      <c r="D818" s="5">
        <v>0.92300000000000004</v>
      </c>
      <c r="E818" s="1">
        <v>52</v>
      </c>
      <c r="F818" s="4">
        <v>1</v>
      </c>
      <c r="G818" s="1">
        <v>30</v>
      </c>
      <c r="H818" s="4">
        <v>0.57699999999999996</v>
      </c>
      <c r="I818" s="1">
        <v>42</v>
      </c>
      <c r="J818" s="4">
        <v>0.80800000000000005</v>
      </c>
      <c r="K818" s="1">
        <v>52</v>
      </c>
    </row>
    <row r="819" spans="1:11" x14ac:dyDescent="0.25">
      <c r="B819" t="s">
        <v>16</v>
      </c>
      <c r="C819">
        <v>-36</v>
      </c>
      <c r="D819" s="5">
        <v>-0.69199999999999995</v>
      </c>
      <c r="E819">
        <v>-36</v>
      </c>
      <c r="F819" s="4">
        <v>-0.69199999999999995</v>
      </c>
      <c r="G819" s="1">
        <v>-26</v>
      </c>
      <c r="H819" s="4">
        <v>-0.5</v>
      </c>
      <c r="I819" s="1">
        <v>-35</v>
      </c>
      <c r="J819" s="4">
        <v>-0.67300000000000004</v>
      </c>
    </row>
    <row r="820" spans="1:11" x14ac:dyDescent="0.25">
      <c r="A820" t="s">
        <v>280</v>
      </c>
      <c r="B820">
        <v>2023</v>
      </c>
      <c r="C820" s="1">
        <v>340</v>
      </c>
      <c r="D820" s="4">
        <v>0.59499999999999997</v>
      </c>
      <c r="E820" s="1">
        <v>429</v>
      </c>
      <c r="F820" s="4">
        <v>0.751</v>
      </c>
      <c r="G820" s="1">
        <v>309</v>
      </c>
      <c r="H820" s="4">
        <v>0.54100000000000004</v>
      </c>
      <c r="I820" s="1">
        <v>405</v>
      </c>
      <c r="J820" s="4">
        <v>0.70899999999999996</v>
      </c>
      <c r="K820" s="1">
        <v>571</v>
      </c>
    </row>
    <row r="821" spans="1:11" x14ac:dyDescent="0.25">
      <c r="B821">
        <v>11</v>
      </c>
      <c r="C821">
        <v>-56</v>
      </c>
      <c r="D821" s="4">
        <v>-9.8000000000000004E-2</v>
      </c>
      <c r="E821">
        <v>-56</v>
      </c>
      <c r="F821" s="5">
        <v>-9.8000000000000004E-2</v>
      </c>
      <c r="G821" s="1">
        <v>-309</v>
      </c>
      <c r="H821" s="4">
        <v>-0.54100000000000004</v>
      </c>
      <c r="I821" s="1">
        <v>-373</v>
      </c>
      <c r="J821" s="4">
        <v>-0.65300000000000002</v>
      </c>
    </row>
    <row r="822" spans="1:11" x14ac:dyDescent="0.25">
      <c r="B822" t="s">
        <v>88</v>
      </c>
      <c r="C822" s="1">
        <v>762</v>
      </c>
      <c r="D822" s="4">
        <v>0.49299999999999999</v>
      </c>
      <c r="E822" s="1">
        <v>963</v>
      </c>
      <c r="F822" s="4">
        <v>0.623</v>
      </c>
      <c r="G822" s="1">
        <v>833</v>
      </c>
      <c r="H822" s="4">
        <v>0.53900000000000003</v>
      </c>
      <c r="I822" s="1">
        <v>1126</v>
      </c>
      <c r="J822" s="4">
        <v>0.72799999999999998</v>
      </c>
      <c r="K822" s="1">
        <v>1546</v>
      </c>
    </row>
    <row r="823" spans="1:11" x14ac:dyDescent="0.25">
      <c r="B823" t="s">
        <v>16</v>
      </c>
      <c r="C823">
        <v>-446</v>
      </c>
      <c r="D823" s="4">
        <v>-0.28799999999999998</v>
      </c>
      <c r="E823">
        <v>-502</v>
      </c>
      <c r="F823" s="4">
        <v>-0.32500000000000001</v>
      </c>
      <c r="G823" s="1">
        <v>-564</v>
      </c>
      <c r="H823" s="4">
        <v>-0.36499999999999999</v>
      </c>
      <c r="I823" s="1">
        <v>-857</v>
      </c>
      <c r="J823" s="4">
        <v>-0.55400000000000005</v>
      </c>
    </row>
    <row r="824" spans="1:11" x14ac:dyDescent="0.25">
      <c r="A824" t="s">
        <v>281</v>
      </c>
      <c r="B824">
        <v>2023</v>
      </c>
      <c r="C824">
        <v>64</v>
      </c>
      <c r="D824" s="4">
        <v>0.77100000000000002</v>
      </c>
      <c r="E824">
        <v>70</v>
      </c>
      <c r="F824" s="5">
        <v>0.84299999999999997</v>
      </c>
      <c r="G824">
        <v>83</v>
      </c>
      <c r="H824" s="4">
        <v>1</v>
      </c>
      <c r="I824">
        <v>83</v>
      </c>
      <c r="J824" s="5">
        <v>1</v>
      </c>
      <c r="K824">
        <v>83</v>
      </c>
    </row>
    <row r="825" spans="1:11" x14ac:dyDescent="0.25">
      <c r="B825">
        <v>11</v>
      </c>
      <c r="C825">
        <v>-4</v>
      </c>
      <c r="D825" s="4">
        <v>-4.8000000000000001E-2</v>
      </c>
      <c r="E825">
        <v>-4</v>
      </c>
      <c r="F825" s="4">
        <v>-4.8000000000000001E-2</v>
      </c>
      <c r="G825">
        <v>-83</v>
      </c>
      <c r="H825" s="4">
        <v>-1</v>
      </c>
      <c r="I825">
        <v>-83</v>
      </c>
      <c r="J825" s="4">
        <v>-1</v>
      </c>
    </row>
    <row r="826" spans="1:11" x14ac:dyDescent="0.25">
      <c r="B826" t="s">
        <v>88</v>
      </c>
      <c r="C826">
        <v>69</v>
      </c>
      <c r="D826" s="4">
        <v>0.69699999999999995</v>
      </c>
      <c r="E826">
        <v>81</v>
      </c>
      <c r="F826" s="4">
        <v>0.81799999999999995</v>
      </c>
      <c r="G826" s="1">
        <v>93</v>
      </c>
      <c r="H826" s="4">
        <v>0.93899999999999995</v>
      </c>
      <c r="I826" s="1">
        <v>99</v>
      </c>
      <c r="J826" s="5">
        <v>1</v>
      </c>
      <c r="K826" s="1">
        <v>99</v>
      </c>
    </row>
    <row r="827" spans="1:11" x14ac:dyDescent="0.25">
      <c r="B827" t="s">
        <v>16</v>
      </c>
      <c r="C827">
        <v>-4</v>
      </c>
      <c r="D827" s="4">
        <v>-0.04</v>
      </c>
      <c r="E827">
        <v>-4</v>
      </c>
      <c r="F827" s="4">
        <v>-0.04</v>
      </c>
      <c r="G827" s="1">
        <v>-93</v>
      </c>
      <c r="H827" s="4">
        <v>-0.93899999999999995</v>
      </c>
      <c r="I827" s="1">
        <v>-98</v>
      </c>
      <c r="J827" s="4">
        <v>-0.99</v>
      </c>
    </row>
    <row r="828" spans="1:11" x14ac:dyDescent="0.25">
      <c r="A828" t="s">
        <v>282</v>
      </c>
      <c r="B828">
        <v>2023</v>
      </c>
      <c r="C828">
        <v>109</v>
      </c>
      <c r="D828" s="4">
        <v>0.42099999999999999</v>
      </c>
      <c r="E828">
        <v>140</v>
      </c>
      <c r="F828" s="4">
        <v>0.54100000000000004</v>
      </c>
      <c r="G828">
        <v>183</v>
      </c>
      <c r="H828" s="5">
        <v>0.70699999999999996</v>
      </c>
      <c r="I828">
        <v>236</v>
      </c>
      <c r="J828" s="4">
        <v>0.91100000000000003</v>
      </c>
      <c r="K828">
        <v>259</v>
      </c>
    </row>
    <row r="829" spans="1:11" x14ac:dyDescent="0.25">
      <c r="B829">
        <v>11</v>
      </c>
      <c r="C829">
        <v>-62</v>
      </c>
      <c r="D829" s="4">
        <v>-0.23899999999999999</v>
      </c>
      <c r="E829">
        <v>-67</v>
      </c>
      <c r="F829" s="4">
        <v>-0.25900000000000001</v>
      </c>
      <c r="G829">
        <v>-157</v>
      </c>
      <c r="H829" s="4">
        <v>-0.60599999999999998</v>
      </c>
      <c r="I829">
        <v>-185</v>
      </c>
      <c r="J829" s="4">
        <v>-0.71399999999999997</v>
      </c>
    </row>
    <row r="830" spans="1:11" x14ac:dyDescent="0.25">
      <c r="B830" t="s">
        <v>88</v>
      </c>
      <c r="C830">
        <v>379</v>
      </c>
      <c r="D830" s="4">
        <v>0.40899999999999997</v>
      </c>
      <c r="E830">
        <v>500</v>
      </c>
      <c r="F830" s="4">
        <v>0.53900000000000003</v>
      </c>
      <c r="G830">
        <v>653</v>
      </c>
      <c r="H830" s="4">
        <v>0.70399999999999996</v>
      </c>
      <c r="I830">
        <v>774</v>
      </c>
      <c r="J830" s="4">
        <v>0.83499999999999996</v>
      </c>
      <c r="K830" s="1">
        <v>927</v>
      </c>
    </row>
    <row r="831" spans="1:11" x14ac:dyDescent="0.25">
      <c r="B831" t="s">
        <v>16</v>
      </c>
      <c r="C831">
        <v>-230</v>
      </c>
      <c r="D831" s="4">
        <v>-0.248</v>
      </c>
      <c r="E831">
        <v>-314</v>
      </c>
      <c r="F831" s="4">
        <v>-0.33900000000000002</v>
      </c>
      <c r="G831">
        <v>-591</v>
      </c>
      <c r="H831" s="4">
        <v>-0.63800000000000001</v>
      </c>
      <c r="I831">
        <v>-620</v>
      </c>
      <c r="J831" s="4">
        <v>-0.66900000000000004</v>
      </c>
    </row>
    <row r="832" spans="1:11" x14ac:dyDescent="0.25">
      <c r="A832" t="s">
        <v>283</v>
      </c>
      <c r="B832">
        <v>2023</v>
      </c>
      <c r="C832" s="1">
        <v>25</v>
      </c>
      <c r="D832" s="4">
        <v>0.67600000000000005</v>
      </c>
      <c r="E832" s="1">
        <v>31</v>
      </c>
      <c r="F832" s="4">
        <v>0.83799999999999997</v>
      </c>
      <c r="G832" s="1">
        <v>35</v>
      </c>
      <c r="H832" s="4">
        <v>0.94599999999999995</v>
      </c>
      <c r="I832" s="1">
        <v>37</v>
      </c>
      <c r="J832" s="5">
        <v>1</v>
      </c>
      <c r="K832" s="1">
        <v>37</v>
      </c>
    </row>
    <row r="833" spans="1:11" x14ac:dyDescent="0.25">
      <c r="B833">
        <v>11</v>
      </c>
      <c r="C833">
        <v>-11</v>
      </c>
      <c r="D833" s="4">
        <v>-0.29699999999999999</v>
      </c>
      <c r="E833">
        <v>-11</v>
      </c>
      <c r="F833" s="4">
        <v>-0.29699999999999999</v>
      </c>
      <c r="G833" s="1">
        <v>-35</v>
      </c>
      <c r="H833" s="4">
        <v>-0.94599999999999995</v>
      </c>
      <c r="I833" s="1">
        <v>-37</v>
      </c>
      <c r="J833" s="4">
        <v>-1</v>
      </c>
    </row>
    <row r="834" spans="1:11" x14ac:dyDescent="0.25">
      <c r="B834" t="s">
        <v>88</v>
      </c>
      <c r="C834" s="1">
        <v>39</v>
      </c>
      <c r="D834" s="4">
        <v>0.56499999999999995</v>
      </c>
      <c r="E834" s="1">
        <v>51</v>
      </c>
      <c r="F834" s="4">
        <v>0.73899999999999999</v>
      </c>
      <c r="G834" s="1">
        <v>61</v>
      </c>
      <c r="H834" s="4">
        <v>0.88400000000000001</v>
      </c>
      <c r="I834" s="1">
        <v>69</v>
      </c>
      <c r="J834" s="5">
        <v>1</v>
      </c>
      <c r="K834" s="1">
        <v>69</v>
      </c>
    </row>
    <row r="835" spans="1:11" x14ac:dyDescent="0.25">
      <c r="B835" t="s">
        <v>16</v>
      </c>
      <c r="C835">
        <v>-11</v>
      </c>
      <c r="D835" s="4">
        <v>-0.159</v>
      </c>
      <c r="E835">
        <v>-11</v>
      </c>
      <c r="F835" s="5">
        <v>-0.159</v>
      </c>
      <c r="G835" s="1">
        <v>-61</v>
      </c>
      <c r="H835" s="4">
        <v>-0.88400000000000001</v>
      </c>
      <c r="I835" s="1">
        <v>-69</v>
      </c>
      <c r="J835" s="4">
        <v>-1</v>
      </c>
    </row>
    <row r="836" spans="1:11" x14ac:dyDescent="0.25">
      <c r="A836" t="s">
        <v>284</v>
      </c>
      <c r="B836">
        <v>2023</v>
      </c>
      <c r="C836">
        <v>403</v>
      </c>
      <c r="D836" s="4">
        <v>0.77100000000000002</v>
      </c>
      <c r="E836">
        <v>441</v>
      </c>
      <c r="F836" s="5">
        <v>0.84299999999999997</v>
      </c>
      <c r="G836" s="1">
        <v>443</v>
      </c>
      <c r="H836" s="4">
        <v>0.84699999999999998</v>
      </c>
      <c r="I836" s="1">
        <v>480</v>
      </c>
      <c r="J836" s="4">
        <v>0.91800000000000004</v>
      </c>
      <c r="K836" s="1">
        <v>523</v>
      </c>
    </row>
    <row r="837" spans="1:11" x14ac:dyDescent="0.25">
      <c r="B837">
        <v>11</v>
      </c>
      <c r="C837">
        <v>-280</v>
      </c>
      <c r="D837" s="4">
        <v>-0.53500000000000003</v>
      </c>
      <c r="E837">
        <v>-308</v>
      </c>
      <c r="F837" s="4">
        <v>-0.58899999999999997</v>
      </c>
      <c r="G837" s="1">
        <v>-118</v>
      </c>
      <c r="H837" s="4">
        <v>-0.22600000000000001</v>
      </c>
      <c r="I837" s="1">
        <v>-146</v>
      </c>
      <c r="J837" s="4">
        <v>-0.27900000000000003</v>
      </c>
    </row>
    <row r="838" spans="1:11" x14ac:dyDescent="0.25">
      <c r="B838" t="s">
        <v>88</v>
      </c>
      <c r="C838" s="1">
        <v>403</v>
      </c>
      <c r="D838" s="4">
        <v>0.42899999999999999</v>
      </c>
      <c r="E838" s="1">
        <v>528</v>
      </c>
      <c r="F838" s="4">
        <v>0.56200000000000006</v>
      </c>
      <c r="G838" s="1">
        <v>655</v>
      </c>
      <c r="H838" s="4">
        <v>0.69799999999999995</v>
      </c>
      <c r="I838" s="1">
        <v>772</v>
      </c>
      <c r="J838" s="5">
        <v>0.82199999999999995</v>
      </c>
      <c r="K838" s="1">
        <v>939</v>
      </c>
    </row>
    <row r="839" spans="1:11" x14ac:dyDescent="0.25">
      <c r="B839" t="s">
        <v>16</v>
      </c>
      <c r="C839">
        <v>-280</v>
      </c>
      <c r="D839" s="4">
        <v>-0.29799999999999999</v>
      </c>
      <c r="E839">
        <v>-280</v>
      </c>
      <c r="F839" s="4">
        <v>-0.29799999999999999</v>
      </c>
      <c r="G839" s="1">
        <v>-272</v>
      </c>
      <c r="H839" s="4">
        <v>-0.28999999999999998</v>
      </c>
      <c r="I839" s="1">
        <v>-389</v>
      </c>
      <c r="J839" s="5">
        <v>-0.41399999999999998</v>
      </c>
    </row>
    <row r="840" spans="1:11" x14ac:dyDescent="0.25">
      <c r="A840" t="s">
        <v>285</v>
      </c>
      <c r="B840">
        <v>2023</v>
      </c>
      <c r="C840" s="1">
        <v>37</v>
      </c>
      <c r="D840" s="4">
        <v>0.82199999999999995</v>
      </c>
      <c r="E840" s="1">
        <v>43</v>
      </c>
      <c r="F840" s="4">
        <v>0.95599999999999996</v>
      </c>
      <c r="G840" s="1">
        <v>45</v>
      </c>
      <c r="H840" s="4">
        <v>1</v>
      </c>
      <c r="I840" s="1">
        <v>45</v>
      </c>
      <c r="J840" s="4">
        <v>1</v>
      </c>
      <c r="K840" s="1">
        <v>45</v>
      </c>
    </row>
    <row r="841" spans="1:11" x14ac:dyDescent="0.25">
      <c r="B841">
        <v>11</v>
      </c>
      <c r="C841" s="1">
        <v>-8</v>
      </c>
      <c r="D841" s="4">
        <v>-0.17799999999999999</v>
      </c>
      <c r="E841" s="1">
        <v>-8</v>
      </c>
      <c r="F841" s="4">
        <v>-0.17799999999999999</v>
      </c>
      <c r="G841" s="1">
        <v>-44</v>
      </c>
      <c r="H841" s="4">
        <v>-0.97799999999999998</v>
      </c>
      <c r="I841" s="1">
        <v>-44</v>
      </c>
      <c r="J841" s="4">
        <v>-0.97799999999999998</v>
      </c>
    </row>
    <row r="842" spans="1:11" x14ac:dyDescent="0.25">
      <c r="B842" t="s">
        <v>88</v>
      </c>
      <c r="C842" s="1">
        <v>135</v>
      </c>
      <c r="D842" s="4">
        <v>0.82299999999999995</v>
      </c>
      <c r="E842" s="1">
        <v>150</v>
      </c>
      <c r="F842" s="4">
        <v>0.91500000000000004</v>
      </c>
      <c r="G842" s="1">
        <v>159</v>
      </c>
      <c r="H842" s="5">
        <v>0.97</v>
      </c>
      <c r="I842" s="1">
        <v>164</v>
      </c>
      <c r="J842" s="4">
        <v>1</v>
      </c>
      <c r="K842" s="1">
        <v>164</v>
      </c>
    </row>
    <row r="843" spans="1:11" x14ac:dyDescent="0.25">
      <c r="B843" t="s">
        <v>16</v>
      </c>
      <c r="C843" s="1">
        <v>-4</v>
      </c>
      <c r="D843" s="4">
        <v>-2.4E-2</v>
      </c>
      <c r="E843" s="1">
        <v>-8</v>
      </c>
      <c r="F843" s="4">
        <v>-4.9000000000000002E-2</v>
      </c>
      <c r="G843" s="1">
        <v>-159</v>
      </c>
      <c r="H843" s="4">
        <v>-0.97</v>
      </c>
      <c r="I843" s="1">
        <v>-162</v>
      </c>
      <c r="J843" s="4">
        <v>-0.98799999999999999</v>
      </c>
    </row>
    <row r="844" spans="1:11" x14ac:dyDescent="0.25">
      <c r="A844" t="s">
        <v>286</v>
      </c>
      <c r="B844">
        <v>2023</v>
      </c>
      <c r="C844" s="1">
        <v>452</v>
      </c>
      <c r="D844" s="4">
        <v>0.59499999999999997</v>
      </c>
      <c r="E844" s="1">
        <v>510</v>
      </c>
      <c r="F844" s="4">
        <v>0.67100000000000004</v>
      </c>
      <c r="G844" s="1">
        <v>711</v>
      </c>
      <c r="H844" s="4">
        <v>0.93600000000000005</v>
      </c>
      <c r="I844" s="1">
        <v>741</v>
      </c>
      <c r="J844" s="5">
        <v>0.97499999999999998</v>
      </c>
      <c r="K844" s="1">
        <v>760</v>
      </c>
    </row>
    <row r="845" spans="1:11" x14ac:dyDescent="0.25">
      <c r="B845">
        <v>11</v>
      </c>
      <c r="C845" s="1">
        <v>-95</v>
      </c>
      <c r="D845" s="4">
        <v>-0.125</v>
      </c>
      <c r="E845" s="1">
        <v>-127</v>
      </c>
      <c r="F845" s="4">
        <v>-0.16700000000000001</v>
      </c>
      <c r="G845" s="1">
        <v>-660</v>
      </c>
      <c r="H845" s="4">
        <v>-0.86799999999999999</v>
      </c>
      <c r="I845" s="1">
        <v>-679</v>
      </c>
      <c r="J845" s="4">
        <v>-0.89300000000000002</v>
      </c>
    </row>
    <row r="846" spans="1:11" x14ac:dyDescent="0.25">
      <c r="B846" t="s">
        <v>88</v>
      </c>
      <c r="C846" s="1">
        <v>2495</v>
      </c>
      <c r="D846" s="4">
        <v>0.60199999999999998</v>
      </c>
      <c r="E846" s="1">
        <v>3059</v>
      </c>
      <c r="F846" s="4">
        <v>0.73899999999999999</v>
      </c>
      <c r="G846" s="1">
        <v>4086</v>
      </c>
      <c r="H846" s="4">
        <v>0.98599999999999999</v>
      </c>
      <c r="I846" s="1">
        <v>4119</v>
      </c>
      <c r="J846" s="4">
        <v>0.99399999999999999</v>
      </c>
      <c r="K846" s="1">
        <v>4142</v>
      </c>
    </row>
    <row r="847" spans="1:11" x14ac:dyDescent="0.25">
      <c r="B847" t="s">
        <v>16</v>
      </c>
      <c r="C847" s="1">
        <v>-906</v>
      </c>
      <c r="D847" s="5">
        <v>-0.219</v>
      </c>
      <c r="E847" s="1">
        <v>-1233</v>
      </c>
      <c r="F847" s="4">
        <v>-0.29799999999999999</v>
      </c>
      <c r="G847" s="1">
        <v>-4035</v>
      </c>
      <c r="H847" s="4">
        <v>-0.97399999999999998</v>
      </c>
      <c r="I847" s="1">
        <v>-4051</v>
      </c>
      <c r="J847" s="4">
        <v>-0.97799999999999998</v>
      </c>
    </row>
    <row r="848" spans="1:11" x14ac:dyDescent="0.25">
      <c r="A848" t="s">
        <v>287</v>
      </c>
      <c r="B848">
        <v>2023</v>
      </c>
      <c r="C848">
        <v>86</v>
      </c>
      <c r="D848" s="5">
        <v>0.42</v>
      </c>
      <c r="E848">
        <v>108</v>
      </c>
      <c r="F848" s="5">
        <v>0.52700000000000002</v>
      </c>
      <c r="G848">
        <v>98</v>
      </c>
      <c r="H848" s="4">
        <v>0.47799999999999998</v>
      </c>
      <c r="I848" s="1">
        <v>136</v>
      </c>
      <c r="J848" s="5">
        <v>0.66300000000000003</v>
      </c>
      <c r="K848" s="1">
        <v>205</v>
      </c>
    </row>
    <row r="849" spans="1:11" x14ac:dyDescent="0.25">
      <c r="B849">
        <v>11</v>
      </c>
      <c r="C849">
        <v>-49</v>
      </c>
      <c r="D849" s="5">
        <v>-0.23899999999999999</v>
      </c>
      <c r="E849">
        <v>-52</v>
      </c>
      <c r="F849" s="5">
        <v>-0.254</v>
      </c>
      <c r="G849">
        <v>-83</v>
      </c>
      <c r="H849" s="4">
        <v>-0.40500000000000003</v>
      </c>
      <c r="I849">
        <v>-97</v>
      </c>
      <c r="J849" s="4">
        <v>-0.47299999999999998</v>
      </c>
    </row>
    <row r="850" spans="1:11" x14ac:dyDescent="0.25">
      <c r="B850" t="s">
        <v>88</v>
      </c>
      <c r="C850">
        <v>102</v>
      </c>
      <c r="D850" s="5">
        <v>0.23400000000000001</v>
      </c>
      <c r="E850">
        <v>148</v>
      </c>
      <c r="F850" s="5">
        <v>0.33900000000000002</v>
      </c>
      <c r="G850">
        <v>170</v>
      </c>
      <c r="H850" s="4">
        <v>0.39</v>
      </c>
      <c r="I850" s="1">
        <v>256</v>
      </c>
      <c r="J850" s="5">
        <v>0.58699999999999997</v>
      </c>
      <c r="K850" s="1">
        <v>436</v>
      </c>
    </row>
    <row r="851" spans="1:11" x14ac:dyDescent="0.25">
      <c r="B851" t="s">
        <v>16</v>
      </c>
      <c r="C851">
        <v>-68</v>
      </c>
      <c r="D851" s="4">
        <v>-0.156</v>
      </c>
      <c r="E851">
        <v>-84</v>
      </c>
      <c r="F851" s="4">
        <v>-0.193</v>
      </c>
      <c r="G851">
        <v>-140</v>
      </c>
      <c r="H851" s="4">
        <v>-0.32100000000000001</v>
      </c>
      <c r="I851" s="1">
        <v>-206</v>
      </c>
      <c r="J851" s="4">
        <v>-0.47199999999999998</v>
      </c>
    </row>
    <row r="852" spans="1:11" x14ac:dyDescent="0.25">
      <c r="A852" t="s">
        <v>288</v>
      </c>
      <c r="B852">
        <v>2023</v>
      </c>
      <c r="C852" s="1">
        <v>232</v>
      </c>
      <c r="D852" s="4">
        <v>0.4</v>
      </c>
      <c r="E852" s="1">
        <v>311</v>
      </c>
      <c r="F852" s="4">
        <v>0.53600000000000003</v>
      </c>
      <c r="G852" s="1">
        <v>513</v>
      </c>
      <c r="H852" s="4">
        <v>0.88400000000000001</v>
      </c>
      <c r="I852" s="1">
        <v>557</v>
      </c>
      <c r="J852" s="4">
        <v>0.96</v>
      </c>
      <c r="K852" s="1">
        <v>580</v>
      </c>
    </row>
    <row r="853" spans="1:11" x14ac:dyDescent="0.25">
      <c r="B853">
        <v>11</v>
      </c>
      <c r="C853">
        <v>-61</v>
      </c>
      <c r="D853" s="5">
        <v>-0.105</v>
      </c>
      <c r="E853">
        <v>-61</v>
      </c>
      <c r="F853" s="4">
        <v>-0.105</v>
      </c>
      <c r="G853" s="1">
        <v>-513</v>
      </c>
      <c r="H853" s="4">
        <v>-0.88400000000000001</v>
      </c>
      <c r="I853" s="1">
        <v>-537</v>
      </c>
      <c r="J853" s="4">
        <v>-0.92600000000000005</v>
      </c>
    </row>
    <row r="854" spans="1:11" x14ac:dyDescent="0.25">
      <c r="B854" t="s">
        <v>88</v>
      </c>
      <c r="C854" s="1">
        <v>279</v>
      </c>
      <c r="D854" s="4">
        <v>0.28599999999999998</v>
      </c>
      <c r="E854" s="1">
        <v>384</v>
      </c>
      <c r="F854" s="4">
        <v>0.39300000000000002</v>
      </c>
      <c r="G854" s="1">
        <v>787</v>
      </c>
      <c r="H854" s="4">
        <v>0.80600000000000005</v>
      </c>
      <c r="I854" s="1">
        <v>901</v>
      </c>
      <c r="J854" s="4">
        <v>0.92300000000000004</v>
      </c>
      <c r="K854" s="1">
        <v>976</v>
      </c>
    </row>
    <row r="855" spans="1:11" x14ac:dyDescent="0.25">
      <c r="B855" t="s">
        <v>16</v>
      </c>
      <c r="C855" s="1">
        <v>-36</v>
      </c>
      <c r="D855" s="4">
        <v>-3.6999999999999998E-2</v>
      </c>
      <c r="E855" s="1">
        <v>-77</v>
      </c>
      <c r="F855" s="4">
        <v>-7.9000000000000001E-2</v>
      </c>
      <c r="G855" s="1">
        <v>-787</v>
      </c>
      <c r="H855" s="4">
        <v>-0.80600000000000005</v>
      </c>
      <c r="I855" s="1">
        <v>-882</v>
      </c>
      <c r="J855" s="4">
        <v>-0.90400000000000003</v>
      </c>
    </row>
    <row r="856" spans="1:11" x14ac:dyDescent="0.25">
      <c r="A856" t="s">
        <v>289</v>
      </c>
      <c r="B856">
        <v>2023</v>
      </c>
      <c r="C856" s="1">
        <v>441</v>
      </c>
      <c r="D856" s="4">
        <v>0.52800000000000002</v>
      </c>
      <c r="E856" s="1">
        <v>569</v>
      </c>
      <c r="F856" s="4">
        <v>0.68100000000000005</v>
      </c>
      <c r="G856" s="1">
        <v>566</v>
      </c>
      <c r="H856" s="4">
        <v>0.67700000000000005</v>
      </c>
      <c r="I856" s="1">
        <v>654</v>
      </c>
      <c r="J856" s="4">
        <v>0.78200000000000003</v>
      </c>
      <c r="K856" s="1">
        <v>836</v>
      </c>
    </row>
    <row r="857" spans="1:11" x14ac:dyDescent="0.25">
      <c r="B857">
        <v>11</v>
      </c>
      <c r="C857">
        <v>0</v>
      </c>
      <c r="D857" s="5">
        <v>0</v>
      </c>
      <c r="E857">
        <v>-20</v>
      </c>
      <c r="F857" s="5">
        <v>-2.4E-2</v>
      </c>
      <c r="G857" s="1">
        <v>-484</v>
      </c>
      <c r="H857" s="4">
        <v>-0.57899999999999996</v>
      </c>
      <c r="I857" s="1">
        <v>-546</v>
      </c>
      <c r="J857" s="4">
        <v>-0.65300000000000002</v>
      </c>
    </row>
    <row r="858" spans="1:11" x14ac:dyDescent="0.25">
      <c r="B858" t="s">
        <v>88</v>
      </c>
      <c r="C858" s="1">
        <v>682</v>
      </c>
      <c r="D858" s="4">
        <v>0.35799999999999998</v>
      </c>
      <c r="E858" s="1">
        <v>915</v>
      </c>
      <c r="F858" s="4">
        <v>0.48099999999999998</v>
      </c>
      <c r="G858" s="1">
        <v>1546</v>
      </c>
      <c r="H858" s="4">
        <v>0.81200000000000006</v>
      </c>
      <c r="I858" s="1">
        <v>1662</v>
      </c>
      <c r="J858" s="4">
        <v>0.873</v>
      </c>
      <c r="K858" s="1">
        <v>1904</v>
      </c>
    </row>
    <row r="859" spans="1:11" x14ac:dyDescent="0.25">
      <c r="B859" t="s">
        <v>16</v>
      </c>
      <c r="C859" s="1">
        <v>-330</v>
      </c>
      <c r="D859" s="5">
        <v>-0.17299999999999999</v>
      </c>
      <c r="E859" s="1">
        <v>-371</v>
      </c>
      <c r="F859" s="4">
        <v>-0.19500000000000001</v>
      </c>
      <c r="G859" s="1">
        <v>-1504</v>
      </c>
      <c r="H859" s="4">
        <v>-0.79</v>
      </c>
      <c r="I859" s="1">
        <v>-1566</v>
      </c>
      <c r="J859" s="4">
        <v>-0.82199999999999995</v>
      </c>
    </row>
    <row r="860" spans="1:11" x14ac:dyDescent="0.25">
      <c r="A860" t="s">
        <v>290</v>
      </c>
      <c r="B860">
        <v>2023</v>
      </c>
      <c r="C860" s="1">
        <v>1311</v>
      </c>
      <c r="D860" s="5">
        <v>0.437</v>
      </c>
      <c r="E860" s="1">
        <v>1635</v>
      </c>
      <c r="F860" s="4">
        <v>0.54400000000000004</v>
      </c>
      <c r="G860" s="1">
        <v>2210</v>
      </c>
      <c r="H860" s="4">
        <v>0.73599999999999999</v>
      </c>
      <c r="I860" s="1">
        <v>2584</v>
      </c>
      <c r="J860" s="5">
        <v>0.86</v>
      </c>
      <c r="K860" s="1">
        <v>3003</v>
      </c>
    </row>
    <row r="861" spans="1:11" x14ac:dyDescent="0.25">
      <c r="B861">
        <v>11</v>
      </c>
      <c r="C861">
        <v>-327</v>
      </c>
      <c r="D861" s="5">
        <v>-0.109</v>
      </c>
      <c r="E861">
        <v>-407</v>
      </c>
      <c r="F861" s="5">
        <v>-0.13600000000000001</v>
      </c>
      <c r="G861" s="1">
        <v>-2210</v>
      </c>
      <c r="H861" s="4">
        <v>-0.73599999999999999</v>
      </c>
      <c r="I861" s="1">
        <v>-2378</v>
      </c>
      <c r="J861" s="5">
        <v>-0.79200000000000004</v>
      </c>
    </row>
    <row r="862" spans="1:11" x14ac:dyDescent="0.25">
      <c r="B862" t="s">
        <v>88</v>
      </c>
      <c r="C862" s="1">
        <v>2284</v>
      </c>
      <c r="D862" s="4">
        <v>0.34200000000000003</v>
      </c>
      <c r="E862" s="1">
        <v>2882</v>
      </c>
      <c r="F862" s="4">
        <v>0.43099999999999999</v>
      </c>
      <c r="G862" s="1">
        <v>4241</v>
      </c>
      <c r="H862" s="5">
        <v>0.63500000000000001</v>
      </c>
      <c r="I862" s="1">
        <v>5572</v>
      </c>
      <c r="J862" s="5">
        <v>0.83399999999999996</v>
      </c>
      <c r="K862" s="1">
        <v>6682</v>
      </c>
    </row>
    <row r="863" spans="1:11" x14ac:dyDescent="0.25">
      <c r="B863" t="s">
        <v>16</v>
      </c>
      <c r="C863" s="1">
        <v>-789</v>
      </c>
      <c r="D863" s="4">
        <v>-0.11799999999999999</v>
      </c>
      <c r="E863" s="1">
        <v>-1196</v>
      </c>
      <c r="F863" s="4">
        <v>-0.17899999999999999</v>
      </c>
      <c r="G863" s="1">
        <v>-4241</v>
      </c>
      <c r="H863" s="5">
        <v>-0.63500000000000001</v>
      </c>
      <c r="I863" s="1">
        <v>-5255</v>
      </c>
      <c r="J863" s="5">
        <v>-0.78600000000000003</v>
      </c>
    </row>
    <row r="864" spans="1:11" x14ac:dyDescent="0.25">
      <c r="A864" t="s">
        <v>291</v>
      </c>
      <c r="B864">
        <v>2023</v>
      </c>
      <c r="C864" s="1">
        <v>97</v>
      </c>
      <c r="D864" s="4">
        <v>0.57699999999999996</v>
      </c>
      <c r="E864" s="1">
        <v>124</v>
      </c>
      <c r="F864" s="4">
        <v>0.73799999999999999</v>
      </c>
      <c r="G864" s="1">
        <v>125</v>
      </c>
      <c r="H864" s="4">
        <v>0.74399999999999999</v>
      </c>
      <c r="I864" s="1">
        <v>155</v>
      </c>
      <c r="J864" s="5">
        <v>0.92300000000000004</v>
      </c>
      <c r="K864" s="1">
        <v>168</v>
      </c>
    </row>
    <row r="865" spans="1:11" x14ac:dyDescent="0.25">
      <c r="B865">
        <v>11</v>
      </c>
      <c r="C865">
        <v>-56</v>
      </c>
      <c r="D865" s="4">
        <v>-0.33300000000000002</v>
      </c>
      <c r="E865">
        <v>-66</v>
      </c>
      <c r="F865" s="5">
        <v>-0.39300000000000002</v>
      </c>
      <c r="G865" s="1">
        <v>-64</v>
      </c>
      <c r="H865" s="4">
        <v>-0.38100000000000001</v>
      </c>
      <c r="I865" s="1">
        <v>-78</v>
      </c>
      <c r="J865" s="4">
        <v>-0.46400000000000002</v>
      </c>
    </row>
    <row r="866" spans="1:11" x14ac:dyDescent="0.25">
      <c r="B866" t="s">
        <v>88</v>
      </c>
      <c r="C866" s="1">
        <v>182</v>
      </c>
      <c r="D866" s="4">
        <v>0.439</v>
      </c>
      <c r="E866" s="1">
        <v>252</v>
      </c>
      <c r="F866" s="4">
        <v>0.60699999999999998</v>
      </c>
      <c r="G866" s="1">
        <v>270</v>
      </c>
      <c r="H866" s="5">
        <v>0.65100000000000002</v>
      </c>
      <c r="I866" s="1">
        <v>357</v>
      </c>
      <c r="J866" s="4">
        <v>0.86</v>
      </c>
      <c r="K866" s="1">
        <v>415</v>
      </c>
    </row>
    <row r="867" spans="1:11" x14ac:dyDescent="0.25">
      <c r="B867" t="s">
        <v>16</v>
      </c>
      <c r="C867">
        <v>-72</v>
      </c>
      <c r="D867" s="4">
        <v>-0.17299999999999999</v>
      </c>
      <c r="E867">
        <v>-114</v>
      </c>
      <c r="F867" s="4">
        <v>-0.27500000000000002</v>
      </c>
      <c r="G867" s="1">
        <v>-209</v>
      </c>
      <c r="H867" s="5">
        <v>-0.504</v>
      </c>
      <c r="I867" s="1">
        <v>-282</v>
      </c>
      <c r="J867" s="4">
        <v>-0.68</v>
      </c>
    </row>
    <row r="868" spans="1:11" x14ac:dyDescent="0.25">
      <c r="A868" t="s">
        <v>292</v>
      </c>
      <c r="B868">
        <v>2023</v>
      </c>
      <c r="C868" s="1">
        <v>551</v>
      </c>
      <c r="D868" s="4">
        <v>0.48699999999999999</v>
      </c>
      <c r="E868" s="1">
        <v>647</v>
      </c>
      <c r="F868" s="5">
        <v>0.57199999999999995</v>
      </c>
      <c r="G868" s="1">
        <v>707</v>
      </c>
      <c r="H868" s="4">
        <v>0.625</v>
      </c>
      <c r="I868" s="1">
        <v>901</v>
      </c>
      <c r="J868" s="5">
        <v>0.79700000000000004</v>
      </c>
      <c r="K868" s="1">
        <v>1131</v>
      </c>
    </row>
    <row r="869" spans="1:11" x14ac:dyDescent="0.25">
      <c r="B869">
        <v>11</v>
      </c>
      <c r="C869">
        <v>0</v>
      </c>
      <c r="D869" s="4">
        <v>0</v>
      </c>
      <c r="E869">
        <v>0</v>
      </c>
      <c r="F869" s="4">
        <v>0</v>
      </c>
      <c r="G869" s="1">
        <v>-707</v>
      </c>
      <c r="H869" s="4">
        <v>-0.625</v>
      </c>
      <c r="I869" s="1">
        <v>-820</v>
      </c>
      <c r="J869" s="4">
        <v>-0.72499999999999998</v>
      </c>
    </row>
    <row r="870" spans="1:11" x14ac:dyDescent="0.25">
      <c r="B870" t="s">
        <v>88</v>
      </c>
      <c r="C870" s="1">
        <v>771</v>
      </c>
      <c r="D870" s="5">
        <v>0.27100000000000002</v>
      </c>
      <c r="E870" s="1">
        <v>1020</v>
      </c>
      <c r="F870" s="5">
        <v>0.35899999999999999</v>
      </c>
      <c r="G870" s="1">
        <v>1702</v>
      </c>
      <c r="H870" s="5">
        <v>0.59899999999999998</v>
      </c>
      <c r="I870" s="1">
        <v>2154</v>
      </c>
      <c r="J870" s="5">
        <v>0.75800000000000001</v>
      </c>
      <c r="K870" s="1">
        <v>2840</v>
      </c>
    </row>
    <row r="871" spans="1:11" x14ac:dyDescent="0.25">
      <c r="B871" t="s">
        <v>16</v>
      </c>
      <c r="C871">
        <v>0</v>
      </c>
      <c r="D871" s="5">
        <v>0</v>
      </c>
      <c r="E871">
        <v>0</v>
      </c>
      <c r="F871" s="4">
        <v>0</v>
      </c>
      <c r="G871" s="1">
        <v>-1702</v>
      </c>
      <c r="H871" s="5">
        <v>-0.59899999999999998</v>
      </c>
      <c r="I871" s="1">
        <v>-2073</v>
      </c>
      <c r="J871" s="4">
        <v>-0.73</v>
      </c>
    </row>
    <row r="872" spans="1:11" x14ac:dyDescent="0.25">
      <c r="A872" t="s">
        <v>293</v>
      </c>
      <c r="B872">
        <v>2023</v>
      </c>
      <c r="C872">
        <v>16</v>
      </c>
      <c r="D872" s="4">
        <v>0.66700000000000004</v>
      </c>
      <c r="E872" s="1">
        <v>24</v>
      </c>
      <c r="F872" s="4">
        <v>1</v>
      </c>
      <c r="G872">
        <v>21</v>
      </c>
      <c r="H872" s="4">
        <v>0.875</v>
      </c>
      <c r="I872" s="1">
        <v>24</v>
      </c>
      <c r="J872" s="4">
        <v>1</v>
      </c>
      <c r="K872" s="1">
        <v>24</v>
      </c>
    </row>
    <row r="873" spans="1:11" x14ac:dyDescent="0.25">
      <c r="B873">
        <v>11</v>
      </c>
      <c r="C873">
        <v>-7</v>
      </c>
      <c r="D873" s="5">
        <v>-0.29199999999999998</v>
      </c>
      <c r="E873">
        <v>-9</v>
      </c>
      <c r="F873" s="4">
        <v>-0.375</v>
      </c>
      <c r="G873">
        <v>-21</v>
      </c>
      <c r="H873" s="4">
        <v>-0.875</v>
      </c>
      <c r="I873">
        <v>-24</v>
      </c>
      <c r="J873" s="4">
        <v>-1</v>
      </c>
    </row>
    <row r="874" spans="1:11" x14ac:dyDescent="0.25">
      <c r="B874" t="s">
        <v>88</v>
      </c>
      <c r="C874" s="1">
        <v>47</v>
      </c>
      <c r="D874" s="4">
        <v>0.63500000000000001</v>
      </c>
      <c r="E874" s="1">
        <v>65</v>
      </c>
      <c r="F874" s="4">
        <v>0.878</v>
      </c>
      <c r="G874">
        <v>62</v>
      </c>
      <c r="H874" s="4">
        <v>0.83799999999999997</v>
      </c>
      <c r="I874" s="1">
        <v>71</v>
      </c>
      <c r="J874" s="4">
        <v>0.95899999999999996</v>
      </c>
      <c r="K874" s="1">
        <v>74</v>
      </c>
    </row>
    <row r="875" spans="1:11" x14ac:dyDescent="0.25">
      <c r="B875" t="s">
        <v>16</v>
      </c>
      <c r="C875">
        <v>-5</v>
      </c>
      <c r="D875" s="4">
        <v>-6.8000000000000005E-2</v>
      </c>
      <c r="E875">
        <v>-10</v>
      </c>
      <c r="F875" s="4">
        <v>-0.13500000000000001</v>
      </c>
      <c r="G875">
        <v>-62</v>
      </c>
      <c r="H875" s="4">
        <v>-0.83799999999999997</v>
      </c>
      <c r="I875" s="1">
        <v>-71</v>
      </c>
      <c r="J875" s="4">
        <v>-0.95899999999999996</v>
      </c>
    </row>
    <row r="876" spans="1:11" x14ac:dyDescent="0.25">
      <c r="A876" t="s">
        <v>294</v>
      </c>
      <c r="B876">
        <v>2023</v>
      </c>
      <c r="C876">
        <v>77</v>
      </c>
      <c r="D876" s="4">
        <v>0.35599999999999998</v>
      </c>
      <c r="E876">
        <v>114</v>
      </c>
      <c r="F876" s="4">
        <v>0.52800000000000002</v>
      </c>
      <c r="G876">
        <v>212</v>
      </c>
      <c r="H876" s="5">
        <v>0.98099999999999998</v>
      </c>
      <c r="I876">
        <v>216</v>
      </c>
      <c r="J876" s="5">
        <v>1</v>
      </c>
      <c r="K876" s="1">
        <v>216</v>
      </c>
    </row>
    <row r="877" spans="1:11" x14ac:dyDescent="0.25">
      <c r="B877">
        <v>11</v>
      </c>
      <c r="C877">
        <v>-40</v>
      </c>
      <c r="D877" s="5">
        <v>-0.185</v>
      </c>
      <c r="E877">
        <v>-40</v>
      </c>
      <c r="F877" s="5">
        <v>-0.185</v>
      </c>
      <c r="G877">
        <v>-144</v>
      </c>
      <c r="H877" s="5">
        <v>-0.66700000000000004</v>
      </c>
      <c r="I877">
        <v>-147</v>
      </c>
      <c r="J877" s="5">
        <v>-0.68100000000000005</v>
      </c>
    </row>
    <row r="878" spans="1:11" x14ac:dyDescent="0.25">
      <c r="B878" t="s">
        <v>88</v>
      </c>
      <c r="C878">
        <v>240</v>
      </c>
      <c r="D878" s="4">
        <v>0.36</v>
      </c>
      <c r="E878" s="1">
        <v>326</v>
      </c>
      <c r="F878" s="4">
        <v>0.48899999999999999</v>
      </c>
      <c r="G878">
        <v>536</v>
      </c>
      <c r="H878" s="4">
        <v>0.80500000000000005</v>
      </c>
      <c r="I878" s="1">
        <v>655</v>
      </c>
      <c r="J878" s="5">
        <v>0.98299999999999998</v>
      </c>
      <c r="K878" s="1">
        <v>666</v>
      </c>
    </row>
    <row r="879" spans="1:11" x14ac:dyDescent="0.25">
      <c r="B879" t="s">
        <v>16</v>
      </c>
      <c r="C879">
        <v>-110</v>
      </c>
      <c r="D879" s="5">
        <v>-0.16500000000000001</v>
      </c>
      <c r="E879">
        <v>-150</v>
      </c>
      <c r="F879" s="4">
        <v>-0.22500000000000001</v>
      </c>
      <c r="G879">
        <v>-436</v>
      </c>
      <c r="H879" s="4">
        <v>-0.65500000000000003</v>
      </c>
      <c r="I879">
        <v>-547</v>
      </c>
      <c r="J879" s="4">
        <v>-0.82099999999999995</v>
      </c>
    </row>
    <row r="880" spans="1:11" x14ac:dyDescent="0.25">
      <c r="A880" t="s">
        <v>295</v>
      </c>
      <c r="B880">
        <v>2023</v>
      </c>
      <c r="C880">
        <v>6</v>
      </c>
      <c r="D880" s="4">
        <v>1</v>
      </c>
      <c r="E880">
        <v>6</v>
      </c>
      <c r="F880" s="4">
        <v>1</v>
      </c>
      <c r="G880">
        <v>6</v>
      </c>
      <c r="H880" s="5">
        <v>1</v>
      </c>
      <c r="I880">
        <v>6</v>
      </c>
      <c r="J880" s="4">
        <v>1</v>
      </c>
      <c r="K880">
        <v>6</v>
      </c>
    </row>
    <row r="881" spans="1:11" x14ac:dyDescent="0.25">
      <c r="B881">
        <v>11</v>
      </c>
      <c r="C881">
        <v>-5</v>
      </c>
      <c r="D881" s="4">
        <v>-0.83299999999999996</v>
      </c>
      <c r="E881">
        <v>-5</v>
      </c>
      <c r="F881" s="4">
        <v>-0.83299999999999996</v>
      </c>
      <c r="G881">
        <v>-5</v>
      </c>
      <c r="H881" s="4">
        <v>-0.83299999999999996</v>
      </c>
      <c r="I881">
        <v>-5</v>
      </c>
      <c r="J881" s="4">
        <v>-0.83299999999999996</v>
      </c>
    </row>
    <row r="882" spans="1:11" x14ac:dyDescent="0.25">
      <c r="B882" t="s">
        <v>88</v>
      </c>
      <c r="C882">
        <v>13</v>
      </c>
      <c r="D882" s="4">
        <v>0.86699999999999999</v>
      </c>
      <c r="E882">
        <v>15</v>
      </c>
      <c r="F882" s="4">
        <v>1</v>
      </c>
      <c r="G882">
        <v>11</v>
      </c>
      <c r="H882" s="4">
        <v>0.73299999999999998</v>
      </c>
      <c r="I882">
        <v>15</v>
      </c>
      <c r="J882" s="4">
        <v>1</v>
      </c>
      <c r="K882">
        <v>15</v>
      </c>
    </row>
    <row r="883" spans="1:11" x14ac:dyDescent="0.25">
      <c r="B883" t="s">
        <v>16</v>
      </c>
      <c r="C883">
        <v>-5</v>
      </c>
      <c r="D883" s="4">
        <v>-0.33300000000000002</v>
      </c>
      <c r="E883">
        <v>-5</v>
      </c>
      <c r="F883" s="4">
        <v>-0.33300000000000002</v>
      </c>
      <c r="G883">
        <v>-10</v>
      </c>
      <c r="H883" s="5">
        <v>-0.66700000000000004</v>
      </c>
      <c r="I883">
        <v>-13</v>
      </c>
      <c r="J883" s="4">
        <v>-0.86699999999999999</v>
      </c>
    </row>
    <row r="884" spans="1:11" x14ac:dyDescent="0.25">
      <c r="A884" t="s">
        <v>296</v>
      </c>
      <c r="B884">
        <v>2023</v>
      </c>
      <c r="C884">
        <v>105</v>
      </c>
      <c r="D884" s="4">
        <v>0.48199999999999998</v>
      </c>
      <c r="E884">
        <v>140</v>
      </c>
      <c r="F884" s="4">
        <v>0.64200000000000002</v>
      </c>
      <c r="G884">
        <v>156</v>
      </c>
      <c r="H884" s="5">
        <v>0.71599999999999997</v>
      </c>
      <c r="I884">
        <v>187</v>
      </c>
      <c r="J884" s="5">
        <v>0.85799999999999998</v>
      </c>
      <c r="K884">
        <v>218</v>
      </c>
    </row>
    <row r="885" spans="1:11" x14ac:dyDescent="0.25">
      <c r="B885">
        <v>11</v>
      </c>
      <c r="C885">
        <v>-69</v>
      </c>
      <c r="D885" s="4">
        <v>-0.317</v>
      </c>
      <c r="E885">
        <v>-69</v>
      </c>
      <c r="F885" s="4">
        <v>-0.317</v>
      </c>
      <c r="G885">
        <v>-139</v>
      </c>
      <c r="H885" s="5">
        <v>-0.63800000000000001</v>
      </c>
      <c r="I885">
        <v>-145</v>
      </c>
      <c r="J885" s="5">
        <v>-0.66500000000000004</v>
      </c>
    </row>
    <row r="886" spans="1:11" x14ac:dyDescent="0.25">
      <c r="B886" t="s">
        <v>88</v>
      </c>
      <c r="C886">
        <v>190</v>
      </c>
      <c r="D886" s="4">
        <v>0.36199999999999999</v>
      </c>
      <c r="E886">
        <v>253</v>
      </c>
      <c r="F886" s="4">
        <v>0.48199999999999998</v>
      </c>
      <c r="G886">
        <v>332</v>
      </c>
      <c r="H886" s="4">
        <v>0.63200000000000001</v>
      </c>
      <c r="I886">
        <v>409</v>
      </c>
      <c r="J886" s="5">
        <v>0.77900000000000003</v>
      </c>
      <c r="K886">
        <v>525</v>
      </c>
    </row>
    <row r="887" spans="1:11" x14ac:dyDescent="0.25">
      <c r="B887" t="s">
        <v>16</v>
      </c>
      <c r="C887">
        <v>-155</v>
      </c>
      <c r="D887" s="4">
        <v>-0.29499999999999998</v>
      </c>
      <c r="E887">
        <v>-155</v>
      </c>
      <c r="F887" s="4">
        <v>-0.29499999999999998</v>
      </c>
      <c r="G887">
        <v>-276</v>
      </c>
      <c r="H887" s="4">
        <v>-0.52600000000000002</v>
      </c>
      <c r="I887">
        <v>-326</v>
      </c>
      <c r="J887" s="5">
        <v>-0.621</v>
      </c>
    </row>
    <row r="888" spans="1:11" x14ac:dyDescent="0.25">
      <c r="A888" t="s">
        <v>297</v>
      </c>
      <c r="B888">
        <v>2023</v>
      </c>
      <c r="C888">
        <v>47</v>
      </c>
      <c r="D888" s="4">
        <v>0.49</v>
      </c>
      <c r="E888">
        <v>69</v>
      </c>
      <c r="F888" s="5">
        <v>0.71899999999999997</v>
      </c>
      <c r="G888" s="1">
        <v>95</v>
      </c>
      <c r="H888" s="5">
        <v>0.99</v>
      </c>
      <c r="I888" s="1">
        <v>96</v>
      </c>
      <c r="J888" s="4">
        <v>1</v>
      </c>
      <c r="K888" s="1">
        <v>96</v>
      </c>
    </row>
    <row r="889" spans="1:11" x14ac:dyDescent="0.25">
      <c r="B889">
        <v>11</v>
      </c>
      <c r="C889">
        <v>-23</v>
      </c>
      <c r="D889" s="4">
        <v>-0.24</v>
      </c>
      <c r="E889">
        <v>-38</v>
      </c>
      <c r="F889" s="4">
        <v>-0.39600000000000002</v>
      </c>
      <c r="G889" s="1">
        <v>-77</v>
      </c>
      <c r="H889" s="5">
        <v>-0.80200000000000005</v>
      </c>
      <c r="I889" s="1">
        <v>-77</v>
      </c>
      <c r="J889" s="4">
        <v>-0.80200000000000005</v>
      </c>
    </row>
    <row r="890" spans="1:11" x14ac:dyDescent="0.25">
      <c r="B890" t="s">
        <v>88</v>
      </c>
      <c r="C890">
        <v>56</v>
      </c>
      <c r="D890" s="4">
        <v>0.36099999999999999</v>
      </c>
      <c r="E890">
        <v>87</v>
      </c>
      <c r="F890" s="4">
        <v>0.56100000000000005</v>
      </c>
      <c r="G890" s="1">
        <v>135</v>
      </c>
      <c r="H890" s="4">
        <v>0.871</v>
      </c>
      <c r="I890" s="1">
        <v>149</v>
      </c>
      <c r="J890" s="4">
        <v>0.96099999999999997</v>
      </c>
      <c r="K890" s="1">
        <v>155</v>
      </c>
    </row>
    <row r="891" spans="1:11" x14ac:dyDescent="0.25">
      <c r="B891" t="s">
        <v>16</v>
      </c>
      <c r="C891">
        <v>-28</v>
      </c>
      <c r="D891" s="4">
        <v>-0.18099999999999999</v>
      </c>
      <c r="E891">
        <v>-45</v>
      </c>
      <c r="F891" s="4">
        <v>-0.28999999999999998</v>
      </c>
      <c r="G891" s="1">
        <v>-106</v>
      </c>
      <c r="H891" s="4">
        <v>-0.68400000000000005</v>
      </c>
      <c r="I891" s="1">
        <v>-117</v>
      </c>
      <c r="J891" s="4">
        <v>-0.755</v>
      </c>
    </row>
    <row r="892" spans="1:11" x14ac:dyDescent="0.25">
      <c r="A892" t="s">
        <v>298</v>
      </c>
      <c r="B892">
        <v>2023</v>
      </c>
      <c r="C892">
        <v>193</v>
      </c>
      <c r="D892" s="4">
        <v>0.46600000000000003</v>
      </c>
      <c r="E892">
        <v>246</v>
      </c>
      <c r="F892" s="4">
        <v>0.59399999999999997</v>
      </c>
      <c r="G892">
        <v>350</v>
      </c>
      <c r="H892" s="4">
        <v>0.84499999999999997</v>
      </c>
      <c r="I892" s="1">
        <v>387</v>
      </c>
      <c r="J892" s="5">
        <v>0.93500000000000005</v>
      </c>
      <c r="K892" s="1">
        <v>414</v>
      </c>
    </row>
    <row r="893" spans="1:11" x14ac:dyDescent="0.25">
      <c r="B893">
        <v>11</v>
      </c>
      <c r="C893">
        <v>-66</v>
      </c>
      <c r="D893" s="5">
        <v>-0.159</v>
      </c>
      <c r="E893">
        <v>-66</v>
      </c>
      <c r="F893" s="4">
        <v>-0.159</v>
      </c>
      <c r="G893">
        <v>-350</v>
      </c>
      <c r="H893" s="4">
        <v>-0.84499999999999997</v>
      </c>
      <c r="I893" s="1">
        <v>-374</v>
      </c>
      <c r="J893" s="4">
        <v>-0.90300000000000002</v>
      </c>
    </row>
    <row r="894" spans="1:11" x14ac:dyDescent="0.25">
      <c r="B894" t="s">
        <v>88</v>
      </c>
      <c r="C894">
        <v>394</v>
      </c>
      <c r="D894" s="4">
        <v>0.35699999999999998</v>
      </c>
      <c r="E894">
        <v>557</v>
      </c>
      <c r="F894" s="4">
        <v>0.504</v>
      </c>
      <c r="G894" s="1">
        <v>1005</v>
      </c>
      <c r="H894" s="4">
        <v>0.91</v>
      </c>
      <c r="I894" s="1">
        <v>1044</v>
      </c>
      <c r="J894" s="5">
        <v>0.94499999999999995</v>
      </c>
      <c r="K894" s="1">
        <v>1105</v>
      </c>
    </row>
    <row r="895" spans="1:11" x14ac:dyDescent="0.25">
      <c r="B895" t="s">
        <v>16</v>
      </c>
      <c r="C895">
        <v>-244</v>
      </c>
      <c r="D895" s="5">
        <v>-0.221</v>
      </c>
      <c r="E895">
        <v>-244</v>
      </c>
      <c r="F895" s="5">
        <v>-0.221</v>
      </c>
      <c r="G895" s="1">
        <v>-1005</v>
      </c>
      <c r="H895" s="4">
        <v>-0.91</v>
      </c>
      <c r="I895" s="1">
        <v>-1031</v>
      </c>
      <c r="J895" s="4">
        <v>-0.93300000000000005</v>
      </c>
    </row>
    <row r="896" spans="1:11" x14ac:dyDescent="0.25">
      <c r="A896" t="s">
        <v>299</v>
      </c>
      <c r="B896">
        <v>2023</v>
      </c>
      <c r="C896" s="1">
        <v>35</v>
      </c>
      <c r="D896" s="4">
        <v>0.443</v>
      </c>
      <c r="E896" s="1">
        <v>49</v>
      </c>
      <c r="F896" s="4">
        <v>0.62</v>
      </c>
      <c r="G896" s="1">
        <v>68</v>
      </c>
      <c r="H896" s="4">
        <v>0.86099999999999999</v>
      </c>
      <c r="I896" s="1">
        <v>77</v>
      </c>
      <c r="J896" s="4">
        <v>0.97499999999999998</v>
      </c>
      <c r="K896" s="1">
        <v>79</v>
      </c>
    </row>
    <row r="897" spans="1:11" x14ac:dyDescent="0.25">
      <c r="B897">
        <v>11</v>
      </c>
      <c r="C897" s="1">
        <v>-28</v>
      </c>
      <c r="D897" s="4">
        <v>-0.35399999999999998</v>
      </c>
      <c r="E897" s="1">
        <v>-28</v>
      </c>
      <c r="F897" s="4">
        <v>-0.35399999999999998</v>
      </c>
      <c r="G897" s="1">
        <v>-63</v>
      </c>
      <c r="H897" s="4">
        <v>-0.79700000000000004</v>
      </c>
      <c r="I897" s="1">
        <v>-65</v>
      </c>
      <c r="J897" s="4">
        <v>-0.82299999999999995</v>
      </c>
    </row>
    <row r="898" spans="1:11" x14ac:dyDescent="0.25">
      <c r="B898" t="s">
        <v>88</v>
      </c>
      <c r="C898" s="1">
        <v>47</v>
      </c>
      <c r="D898" s="4">
        <v>0.27200000000000002</v>
      </c>
      <c r="E898" s="1">
        <v>70</v>
      </c>
      <c r="F898" s="4">
        <v>0.40500000000000003</v>
      </c>
      <c r="G898" s="1">
        <v>146</v>
      </c>
      <c r="H898" s="4">
        <v>0.84399999999999997</v>
      </c>
      <c r="I898" s="1">
        <v>161</v>
      </c>
      <c r="J898" s="4">
        <v>0.93100000000000005</v>
      </c>
      <c r="K898" s="1">
        <v>173</v>
      </c>
    </row>
    <row r="899" spans="1:11" x14ac:dyDescent="0.25">
      <c r="B899" t="s">
        <v>16</v>
      </c>
      <c r="C899" s="1">
        <v>-31</v>
      </c>
      <c r="D899" s="5">
        <v>-0.17899999999999999</v>
      </c>
      <c r="E899" s="1">
        <v>-35</v>
      </c>
      <c r="F899" s="4">
        <v>-0.20200000000000001</v>
      </c>
      <c r="G899" s="1">
        <v>-141</v>
      </c>
      <c r="H899" s="4">
        <v>-0.81499999999999995</v>
      </c>
      <c r="I899" s="1">
        <v>-147</v>
      </c>
      <c r="J899" s="5">
        <v>-0.85</v>
      </c>
    </row>
    <row r="900" spans="1:11" x14ac:dyDescent="0.25">
      <c r="A900" t="s">
        <v>300</v>
      </c>
      <c r="B900">
        <v>2023</v>
      </c>
      <c r="C900" s="1">
        <v>193</v>
      </c>
      <c r="D900" s="4">
        <v>0.46100000000000002</v>
      </c>
      <c r="E900" s="1">
        <v>256</v>
      </c>
      <c r="F900" s="4">
        <v>0.61099999999999999</v>
      </c>
      <c r="G900" s="1">
        <v>340</v>
      </c>
      <c r="H900" s="4">
        <v>0.81100000000000005</v>
      </c>
      <c r="I900" s="1">
        <v>397</v>
      </c>
      <c r="J900" s="5">
        <v>0.94699999999999995</v>
      </c>
      <c r="K900" s="1">
        <v>419</v>
      </c>
    </row>
    <row r="901" spans="1:11" x14ac:dyDescent="0.25">
      <c r="B901">
        <v>11</v>
      </c>
      <c r="C901" s="1">
        <v>-80</v>
      </c>
      <c r="D901" s="4">
        <v>-0.191</v>
      </c>
      <c r="E901" s="1">
        <v>-115</v>
      </c>
      <c r="F901" s="4">
        <v>-0.27400000000000002</v>
      </c>
      <c r="G901" s="1">
        <v>-223</v>
      </c>
      <c r="H901" s="4">
        <v>-0.53200000000000003</v>
      </c>
      <c r="I901" s="1">
        <v>-253</v>
      </c>
      <c r="J901" s="4">
        <v>-0.60399999999999998</v>
      </c>
    </row>
    <row r="902" spans="1:11" x14ac:dyDescent="0.25">
      <c r="B902" t="s">
        <v>88</v>
      </c>
      <c r="C902" s="1">
        <v>283</v>
      </c>
      <c r="D902" s="4">
        <v>0.252</v>
      </c>
      <c r="E902" s="1">
        <v>433</v>
      </c>
      <c r="F902" s="4">
        <v>0.38500000000000001</v>
      </c>
      <c r="G902" s="1">
        <v>818</v>
      </c>
      <c r="H902" s="4">
        <v>0.72799999999999998</v>
      </c>
      <c r="I902" s="1">
        <v>1008</v>
      </c>
      <c r="J902" s="4">
        <v>0.89700000000000002</v>
      </c>
      <c r="K902" s="1">
        <v>1124</v>
      </c>
    </row>
    <row r="903" spans="1:11" x14ac:dyDescent="0.25">
      <c r="B903" t="s">
        <v>16</v>
      </c>
      <c r="C903" s="1">
        <v>-113</v>
      </c>
      <c r="D903" s="4">
        <v>-0.10100000000000001</v>
      </c>
      <c r="E903" s="1">
        <v>-143</v>
      </c>
      <c r="F903" s="4">
        <v>-0.127</v>
      </c>
      <c r="G903" s="1">
        <v>-701</v>
      </c>
      <c r="H903" s="4">
        <v>-0.624</v>
      </c>
      <c r="I903" s="1">
        <v>-891</v>
      </c>
      <c r="J903" s="4">
        <v>-0.79300000000000004</v>
      </c>
    </row>
    <row r="904" spans="1:11" x14ac:dyDescent="0.25">
      <c r="A904" t="s">
        <v>301</v>
      </c>
      <c r="B904">
        <v>2023</v>
      </c>
      <c r="C904" s="1">
        <v>1198</v>
      </c>
      <c r="D904" s="4">
        <v>0.30199999999999999</v>
      </c>
      <c r="E904" s="1">
        <v>1568</v>
      </c>
      <c r="F904" s="4">
        <v>0.39600000000000002</v>
      </c>
      <c r="G904" s="1">
        <v>3136</v>
      </c>
      <c r="H904" s="5">
        <v>0.79100000000000004</v>
      </c>
      <c r="I904" s="1">
        <v>3590</v>
      </c>
      <c r="J904" s="4">
        <v>0.90600000000000003</v>
      </c>
      <c r="K904" s="1">
        <v>3964</v>
      </c>
    </row>
    <row r="905" spans="1:11" x14ac:dyDescent="0.25">
      <c r="B905">
        <v>11</v>
      </c>
      <c r="C905">
        <v>-934</v>
      </c>
      <c r="D905" s="5">
        <v>-0.23599999999999999</v>
      </c>
      <c r="E905" s="1">
        <v>-1016</v>
      </c>
      <c r="F905" s="4">
        <v>-0.25600000000000001</v>
      </c>
      <c r="G905" s="1">
        <v>-2252</v>
      </c>
      <c r="H905" s="5">
        <v>-0.56799999999999995</v>
      </c>
      <c r="I905" s="1">
        <v>-2551</v>
      </c>
      <c r="J905" s="4">
        <v>-0.64400000000000002</v>
      </c>
    </row>
    <row r="906" spans="1:11" x14ac:dyDescent="0.25">
      <c r="B906" t="s">
        <v>88</v>
      </c>
      <c r="C906" s="1">
        <v>1470</v>
      </c>
      <c r="D906" s="4">
        <v>0.129</v>
      </c>
      <c r="E906" s="1">
        <v>2116</v>
      </c>
      <c r="F906" s="4">
        <v>0.185</v>
      </c>
      <c r="G906" s="1">
        <v>6574</v>
      </c>
      <c r="H906" s="4">
        <v>0.57499999999999996</v>
      </c>
      <c r="I906" s="1">
        <v>9164</v>
      </c>
      <c r="J906" s="4">
        <v>0.80200000000000005</v>
      </c>
      <c r="K906" s="1">
        <v>11430</v>
      </c>
    </row>
    <row r="907" spans="1:11" x14ac:dyDescent="0.25">
      <c r="B907" t="s">
        <v>16</v>
      </c>
      <c r="C907">
        <v>-850</v>
      </c>
      <c r="D907" s="5">
        <v>-7.3999999999999996E-2</v>
      </c>
      <c r="E907">
        <v>-989</v>
      </c>
      <c r="F907" s="5">
        <v>-8.6999999999999994E-2</v>
      </c>
      <c r="G907" s="1">
        <v>-5582</v>
      </c>
      <c r="H907" s="4">
        <v>-0.48799999999999999</v>
      </c>
      <c r="I907" s="1">
        <v>-7932</v>
      </c>
      <c r="J907" s="4">
        <v>-0.69399999999999995</v>
      </c>
    </row>
    <row r="908" spans="1:11" x14ac:dyDescent="0.25">
      <c r="A908" t="s">
        <v>302</v>
      </c>
      <c r="B908">
        <v>2023</v>
      </c>
      <c r="C908">
        <v>343</v>
      </c>
      <c r="D908" s="4">
        <v>0.51900000000000002</v>
      </c>
      <c r="E908">
        <v>452</v>
      </c>
      <c r="F908" s="4">
        <v>0.68400000000000005</v>
      </c>
      <c r="G908" s="1">
        <v>560</v>
      </c>
      <c r="H908" s="4">
        <v>0.84699999999999998</v>
      </c>
      <c r="I908" s="1">
        <v>643</v>
      </c>
      <c r="J908" s="5">
        <v>0.97299999999999998</v>
      </c>
      <c r="K908" s="1">
        <v>661</v>
      </c>
    </row>
    <row r="909" spans="1:11" x14ac:dyDescent="0.25">
      <c r="B909">
        <v>11</v>
      </c>
      <c r="C909">
        <v>-138</v>
      </c>
      <c r="D909" s="5">
        <v>-0.20899999999999999</v>
      </c>
      <c r="E909">
        <v>-186</v>
      </c>
      <c r="F909" s="4">
        <v>-0.28100000000000003</v>
      </c>
      <c r="G909" s="1">
        <v>-278</v>
      </c>
      <c r="H909" s="4">
        <v>-0.42099999999999999</v>
      </c>
      <c r="I909" s="1">
        <v>-355</v>
      </c>
      <c r="J909" s="4">
        <v>-0.53700000000000003</v>
      </c>
    </row>
    <row r="910" spans="1:11" x14ac:dyDescent="0.25">
      <c r="B910" t="s">
        <v>88</v>
      </c>
      <c r="C910">
        <v>379</v>
      </c>
      <c r="D910" s="5">
        <v>0.36599999999999999</v>
      </c>
      <c r="E910">
        <v>537</v>
      </c>
      <c r="F910" s="4">
        <v>0.51800000000000002</v>
      </c>
      <c r="G910" s="1">
        <v>713</v>
      </c>
      <c r="H910" s="5">
        <v>0.68799999999999994</v>
      </c>
      <c r="I910" s="1">
        <v>924</v>
      </c>
      <c r="J910" s="4">
        <v>0.89200000000000002</v>
      </c>
      <c r="K910" s="1">
        <v>1036</v>
      </c>
    </row>
    <row r="911" spans="1:11" x14ac:dyDescent="0.25">
      <c r="B911" t="s">
        <v>16</v>
      </c>
      <c r="C911">
        <v>-150</v>
      </c>
      <c r="D911" s="4">
        <v>-0.14499999999999999</v>
      </c>
      <c r="E911">
        <v>-222</v>
      </c>
      <c r="F911" s="4">
        <v>-0.214</v>
      </c>
      <c r="G911" s="1">
        <v>-486</v>
      </c>
      <c r="H911" s="5">
        <v>-0.46899999999999997</v>
      </c>
      <c r="I911" s="1">
        <v>-607</v>
      </c>
      <c r="J911" s="4">
        <v>-0.58599999999999997</v>
      </c>
    </row>
    <row r="912" spans="1:11" x14ac:dyDescent="0.25">
      <c r="A912" t="s">
        <v>303</v>
      </c>
      <c r="B912">
        <v>2023</v>
      </c>
      <c r="C912" s="1">
        <v>544</v>
      </c>
      <c r="D912" s="4">
        <v>0.504</v>
      </c>
      <c r="E912" s="1">
        <v>639</v>
      </c>
      <c r="F912" s="4">
        <v>0.59199999999999997</v>
      </c>
      <c r="G912" s="1">
        <v>858</v>
      </c>
      <c r="H912" s="4">
        <v>0.79400000000000004</v>
      </c>
      <c r="I912" s="1">
        <v>986</v>
      </c>
      <c r="J912" s="4">
        <v>0.91300000000000003</v>
      </c>
      <c r="K912" s="1">
        <v>1080</v>
      </c>
    </row>
    <row r="913" spans="1:11" x14ac:dyDescent="0.25">
      <c r="B913">
        <v>11</v>
      </c>
      <c r="C913">
        <v>-486</v>
      </c>
      <c r="D913" s="4">
        <v>-0.45</v>
      </c>
      <c r="E913">
        <v>-504</v>
      </c>
      <c r="F913" s="4">
        <v>-0.46700000000000003</v>
      </c>
      <c r="G913" s="1">
        <v>-280</v>
      </c>
      <c r="H913" s="4">
        <v>-0.25900000000000001</v>
      </c>
      <c r="I913" s="1">
        <v>-387</v>
      </c>
      <c r="J913" s="4">
        <v>-0.35799999999999998</v>
      </c>
    </row>
    <row r="914" spans="1:11" x14ac:dyDescent="0.25">
      <c r="B914" t="s">
        <v>88</v>
      </c>
      <c r="C914" s="1">
        <v>885</v>
      </c>
      <c r="D914" s="4">
        <v>0.40300000000000002</v>
      </c>
      <c r="E914" s="1">
        <v>1025</v>
      </c>
      <c r="F914" s="5">
        <v>0.46700000000000003</v>
      </c>
      <c r="G914" s="1">
        <v>1318</v>
      </c>
      <c r="H914" s="4">
        <v>0.6</v>
      </c>
      <c r="I914" s="1">
        <v>1842</v>
      </c>
      <c r="J914" s="4">
        <v>0.83899999999999997</v>
      </c>
      <c r="K914" s="1">
        <v>2195</v>
      </c>
    </row>
    <row r="915" spans="1:11" x14ac:dyDescent="0.25">
      <c r="B915" t="s">
        <v>16</v>
      </c>
      <c r="C915" s="1">
        <v>-806</v>
      </c>
      <c r="D915" s="5">
        <v>-0.36699999999999999</v>
      </c>
      <c r="E915" s="1">
        <v>-841</v>
      </c>
      <c r="F915" s="5">
        <v>-0.38300000000000001</v>
      </c>
      <c r="G915" s="1">
        <v>-818</v>
      </c>
      <c r="H915" s="4">
        <v>-0.373</v>
      </c>
      <c r="I915" s="1">
        <v>-1246</v>
      </c>
      <c r="J915" s="4">
        <v>-0.56799999999999995</v>
      </c>
    </row>
    <row r="916" spans="1:11" x14ac:dyDescent="0.25">
      <c r="A916" t="s">
        <v>304</v>
      </c>
      <c r="B916">
        <v>2023</v>
      </c>
      <c r="C916" s="1">
        <v>744</v>
      </c>
      <c r="D916" s="4">
        <v>0.625</v>
      </c>
      <c r="E916" s="1">
        <v>897</v>
      </c>
      <c r="F916" s="5">
        <v>0.753</v>
      </c>
      <c r="G916" s="1">
        <v>990</v>
      </c>
      <c r="H916" s="4">
        <v>0.83099999999999996</v>
      </c>
      <c r="I916" s="1">
        <v>1106</v>
      </c>
      <c r="J916" s="4">
        <v>0.92900000000000005</v>
      </c>
      <c r="K916" s="1">
        <v>1191</v>
      </c>
    </row>
    <row r="917" spans="1:11" x14ac:dyDescent="0.25">
      <c r="B917">
        <v>11</v>
      </c>
      <c r="C917">
        <v>-367</v>
      </c>
      <c r="D917" s="4">
        <v>-0.308</v>
      </c>
      <c r="E917">
        <v>-437</v>
      </c>
      <c r="F917" s="4">
        <v>-0.36699999999999999</v>
      </c>
      <c r="G917" s="1">
        <v>-950</v>
      </c>
      <c r="H917" s="4">
        <v>-0.79800000000000004</v>
      </c>
      <c r="I917" s="1">
        <v>-1000</v>
      </c>
      <c r="J917" s="4">
        <v>-0.84</v>
      </c>
    </row>
    <row r="918" spans="1:11" x14ac:dyDescent="0.25">
      <c r="B918" t="s">
        <v>88</v>
      </c>
      <c r="C918" s="1">
        <v>746</v>
      </c>
      <c r="D918" s="5">
        <v>0.41899999999999998</v>
      </c>
      <c r="E918" s="1">
        <v>969</v>
      </c>
      <c r="F918" s="4">
        <v>0.54500000000000004</v>
      </c>
      <c r="G918" s="1">
        <v>1304</v>
      </c>
      <c r="H918" s="4">
        <v>0.73299999999999998</v>
      </c>
      <c r="I918" s="1">
        <v>1498</v>
      </c>
      <c r="J918" s="4">
        <v>0.84199999999999997</v>
      </c>
      <c r="K918" s="1">
        <v>1779</v>
      </c>
    </row>
    <row r="919" spans="1:11" x14ac:dyDescent="0.25">
      <c r="B919" t="s">
        <v>16</v>
      </c>
      <c r="C919" s="1">
        <v>-369</v>
      </c>
      <c r="D919" s="4">
        <v>-0.20699999999999999</v>
      </c>
      <c r="E919" s="1">
        <v>-419</v>
      </c>
      <c r="F919" s="4">
        <v>-0.23599999999999999</v>
      </c>
      <c r="G919" s="1">
        <v>-1304</v>
      </c>
      <c r="H919" s="4">
        <v>-0.73299999999999998</v>
      </c>
      <c r="I919" s="1">
        <v>-1394</v>
      </c>
      <c r="J919" s="4">
        <v>-0.78400000000000003</v>
      </c>
    </row>
    <row r="920" spans="1:11" x14ac:dyDescent="0.25">
      <c r="A920" t="s">
        <v>305</v>
      </c>
      <c r="B920">
        <v>2023</v>
      </c>
      <c r="C920" s="1">
        <v>567</v>
      </c>
      <c r="D920" s="4">
        <v>0.59699999999999998</v>
      </c>
      <c r="E920" s="1">
        <v>692</v>
      </c>
      <c r="F920" s="4">
        <v>0.72899999999999998</v>
      </c>
      <c r="G920" s="1">
        <v>841</v>
      </c>
      <c r="H920" s="4">
        <v>0.88600000000000001</v>
      </c>
      <c r="I920" s="1">
        <v>927</v>
      </c>
      <c r="J920" s="4">
        <v>0.97699999999999998</v>
      </c>
      <c r="K920" s="1">
        <v>949</v>
      </c>
    </row>
    <row r="921" spans="1:11" x14ac:dyDescent="0.25">
      <c r="B921">
        <v>11</v>
      </c>
      <c r="C921">
        <v>-567</v>
      </c>
      <c r="D921" s="4">
        <v>-0.59699999999999998</v>
      </c>
      <c r="E921">
        <v>-634</v>
      </c>
      <c r="F921" s="4">
        <v>-0.66800000000000004</v>
      </c>
      <c r="G921" s="1">
        <v>-303</v>
      </c>
      <c r="H921" s="4">
        <v>-0.31900000000000001</v>
      </c>
      <c r="I921" s="1">
        <v>-313</v>
      </c>
      <c r="J921" s="4">
        <v>-0.33</v>
      </c>
    </row>
    <row r="922" spans="1:11" x14ac:dyDescent="0.25">
      <c r="B922" t="s">
        <v>88</v>
      </c>
      <c r="C922" s="1">
        <v>914</v>
      </c>
      <c r="D922" s="4">
        <v>0.38700000000000001</v>
      </c>
      <c r="E922" s="1">
        <v>1158</v>
      </c>
      <c r="F922" s="4">
        <v>0.49</v>
      </c>
      <c r="G922" s="1">
        <v>2031</v>
      </c>
      <c r="H922" s="4">
        <v>0.86</v>
      </c>
      <c r="I922" s="1">
        <v>2268</v>
      </c>
      <c r="J922" s="5">
        <v>0.96</v>
      </c>
      <c r="K922" s="1">
        <v>2362</v>
      </c>
    </row>
    <row r="923" spans="1:11" x14ac:dyDescent="0.25">
      <c r="B923" t="s">
        <v>16</v>
      </c>
      <c r="C923">
        <v>-914</v>
      </c>
      <c r="D923" s="4">
        <v>-0.38700000000000001</v>
      </c>
      <c r="E923" s="1">
        <v>-1056</v>
      </c>
      <c r="F923" s="4">
        <v>-0.44700000000000001</v>
      </c>
      <c r="G923" s="1">
        <v>-1002</v>
      </c>
      <c r="H923" s="4">
        <v>-0.42399999999999999</v>
      </c>
      <c r="I923" s="1">
        <v>-1115</v>
      </c>
      <c r="J923" s="4">
        <v>-0.47199999999999998</v>
      </c>
    </row>
    <row r="924" spans="1:11" x14ac:dyDescent="0.25">
      <c r="A924" t="s">
        <v>306</v>
      </c>
      <c r="B924">
        <v>2023</v>
      </c>
      <c r="C924">
        <v>91</v>
      </c>
      <c r="D924" s="4">
        <v>0.84299999999999997</v>
      </c>
      <c r="E924" s="1">
        <v>102</v>
      </c>
      <c r="F924" s="4">
        <v>0.94399999999999995</v>
      </c>
      <c r="G924" s="1">
        <v>62</v>
      </c>
      <c r="H924" s="4">
        <v>0.57399999999999995</v>
      </c>
      <c r="I924" s="1">
        <v>97</v>
      </c>
      <c r="J924" s="5">
        <v>0.89800000000000002</v>
      </c>
      <c r="K924" s="1">
        <v>108</v>
      </c>
    </row>
    <row r="925" spans="1:11" x14ac:dyDescent="0.25">
      <c r="B925">
        <v>11</v>
      </c>
      <c r="C925">
        <v>-19</v>
      </c>
      <c r="D925" s="4">
        <v>-0.17599999999999999</v>
      </c>
      <c r="E925">
        <v>-19</v>
      </c>
      <c r="F925" s="4">
        <v>-0.17599999999999999</v>
      </c>
      <c r="G925" s="1">
        <v>0</v>
      </c>
      <c r="H925" s="4">
        <v>0</v>
      </c>
      <c r="I925" s="1">
        <v>-16</v>
      </c>
      <c r="J925" s="4">
        <v>-0.14799999999999999</v>
      </c>
    </row>
    <row r="926" spans="1:11" x14ac:dyDescent="0.25">
      <c r="B926" t="s">
        <v>88</v>
      </c>
      <c r="C926">
        <v>280</v>
      </c>
      <c r="D926" s="4">
        <v>0.60299999999999998</v>
      </c>
      <c r="E926" s="1">
        <v>355</v>
      </c>
      <c r="F926" s="4">
        <v>0.76500000000000001</v>
      </c>
      <c r="G926" s="1">
        <v>346</v>
      </c>
      <c r="H926" s="5">
        <v>0.746</v>
      </c>
      <c r="I926" s="1">
        <v>421</v>
      </c>
      <c r="J926" s="4">
        <v>0.90700000000000003</v>
      </c>
      <c r="K926" s="1">
        <v>464</v>
      </c>
    </row>
    <row r="927" spans="1:11" x14ac:dyDescent="0.25">
      <c r="B927" t="s">
        <v>16</v>
      </c>
      <c r="C927">
        <v>-93</v>
      </c>
      <c r="D927" s="4">
        <v>-0.2</v>
      </c>
      <c r="E927">
        <v>-115</v>
      </c>
      <c r="F927" s="4">
        <v>-0.248</v>
      </c>
      <c r="G927" s="1">
        <v>-159</v>
      </c>
      <c r="H927" s="5">
        <v>-0.34300000000000003</v>
      </c>
      <c r="I927" s="1">
        <v>-168</v>
      </c>
      <c r="J927" s="4">
        <v>-0.36199999999999999</v>
      </c>
    </row>
    <row r="928" spans="1:11" x14ac:dyDescent="0.25">
      <c r="A928" t="s">
        <v>307</v>
      </c>
      <c r="B928">
        <v>2023</v>
      </c>
      <c r="C928">
        <v>99</v>
      </c>
      <c r="D928" s="5">
        <v>0.53200000000000003</v>
      </c>
      <c r="E928">
        <v>115</v>
      </c>
      <c r="F928" s="4">
        <v>0.61799999999999999</v>
      </c>
      <c r="G928">
        <v>144</v>
      </c>
      <c r="H928" s="4">
        <v>0.77400000000000002</v>
      </c>
      <c r="I928">
        <v>179</v>
      </c>
      <c r="J928" s="4">
        <v>0.96199999999999997</v>
      </c>
      <c r="K928" s="1">
        <v>186</v>
      </c>
    </row>
    <row r="929" spans="1:11" x14ac:dyDescent="0.25">
      <c r="B929">
        <v>11</v>
      </c>
      <c r="C929">
        <v>-9</v>
      </c>
      <c r="D929" s="4">
        <v>-4.8000000000000001E-2</v>
      </c>
      <c r="E929">
        <v>-9</v>
      </c>
      <c r="F929" s="4">
        <v>-4.8000000000000001E-2</v>
      </c>
      <c r="G929">
        <v>-128</v>
      </c>
      <c r="H929" s="5">
        <v>-0.68799999999999994</v>
      </c>
      <c r="I929">
        <v>-159</v>
      </c>
      <c r="J929" s="4">
        <v>-0.85499999999999998</v>
      </c>
    </row>
    <row r="930" spans="1:11" x14ac:dyDescent="0.25">
      <c r="B930" t="s">
        <v>88</v>
      </c>
      <c r="C930" s="1">
        <v>156</v>
      </c>
      <c r="D930" s="4">
        <v>0.307</v>
      </c>
      <c r="E930" s="1">
        <v>234</v>
      </c>
      <c r="F930" s="4">
        <v>0.46100000000000002</v>
      </c>
      <c r="G930">
        <v>394</v>
      </c>
      <c r="H930" s="4">
        <v>0.77600000000000002</v>
      </c>
      <c r="I930">
        <v>459</v>
      </c>
      <c r="J930" s="4">
        <v>0.90400000000000003</v>
      </c>
      <c r="K930" s="1">
        <v>508</v>
      </c>
    </row>
    <row r="931" spans="1:11" x14ac:dyDescent="0.25">
      <c r="B931" t="s">
        <v>16</v>
      </c>
      <c r="C931">
        <v>0</v>
      </c>
      <c r="D931" s="4">
        <v>0</v>
      </c>
      <c r="E931">
        <v>-13</v>
      </c>
      <c r="F931" s="4">
        <v>-2.5999999999999999E-2</v>
      </c>
      <c r="G931">
        <v>-394</v>
      </c>
      <c r="H931" s="4">
        <v>-0.77600000000000002</v>
      </c>
      <c r="I931">
        <v>-423</v>
      </c>
      <c r="J931" s="5">
        <v>-0.83299999999999996</v>
      </c>
    </row>
    <row r="932" spans="1:11" x14ac:dyDescent="0.25">
      <c r="A932" t="s">
        <v>308</v>
      </c>
      <c r="B932">
        <v>2023</v>
      </c>
      <c r="C932" s="1">
        <v>479</v>
      </c>
      <c r="D932" s="5">
        <v>0.79700000000000004</v>
      </c>
      <c r="E932" s="1">
        <v>553</v>
      </c>
      <c r="F932" s="5">
        <v>0.92</v>
      </c>
      <c r="G932" s="1">
        <v>524</v>
      </c>
      <c r="H932" s="5">
        <v>0.872</v>
      </c>
      <c r="I932" s="1">
        <v>597</v>
      </c>
      <c r="J932" s="5">
        <v>0.99299999999999999</v>
      </c>
      <c r="K932" s="1">
        <v>601</v>
      </c>
    </row>
    <row r="933" spans="1:11" x14ac:dyDescent="0.25">
      <c r="B933">
        <v>11</v>
      </c>
      <c r="C933">
        <v>0</v>
      </c>
      <c r="D933" s="5">
        <v>0</v>
      </c>
      <c r="E933">
        <v>-46</v>
      </c>
      <c r="F933" s="5">
        <v>-7.6999999999999999E-2</v>
      </c>
      <c r="G933" s="1">
        <v>-384</v>
      </c>
      <c r="H933" s="5">
        <v>-0.63900000000000001</v>
      </c>
      <c r="I933" s="1">
        <v>-419</v>
      </c>
      <c r="J933" s="5">
        <v>-0.69699999999999995</v>
      </c>
    </row>
    <row r="934" spans="1:11" x14ac:dyDescent="0.25">
      <c r="B934" t="s">
        <v>88</v>
      </c>
      <c r="C934" s="1">
        <v>621</v>
      </c>
      <c r="D934" s="4">
        <v>0.70899999999999996</v>
      </c>
      <c r="E934" s="1">
        <v>708</v>
      </c>
      <c r="F934" s="5">
        <v>0.80800000000000005</v>
      </c>
      <c r="G934" s="1">
        <v>560</v>
      </c>
      <c r="H934" s="4">
        <v>0.63900000000000001</v>
      </c>
      <c r="I934" s="1">
        <v>734</v>
      </c>
      <c r="J934" s="5">
        <v>0.83799999999999997</v>
      </c>
      <c r="K934" s="1">
        <v>876</v>
      </c>
    </row>
    <row r="935" spans="1:11" x14ac:dyDescent="0.25">
      <c r="B935" t="s">
        <v>16</v>
      </c>
      <c r="C935">
        <v>-140</v>
      </c>
      <c r="D935" s="4">
        <v>-0.16</v>
      </c>
      <c r="E935">
        <v>-192</v>
      </c>
      <c r="F935" s="4">
        <v>-0.219</v>
      </c>
      <c r="G935" s="1">
        <v>-412</v>
      </c>
      <c r="H935" s="4">
        <v>-0.47</v>
      </c>
      <c r="I935" s="1">
        <v>-448</v>
      </c>
      <c r="J935" s="5">
        <v>-0.51100000000000001</v>
      </c>
    </row>
    <row r="936" spans="1:11" x14ac:dyDescent="0.25">
      <c r="A936" t="s">
        <v>309</v>
      </c>
      <c r="B936">
        <v>2023</v>
      </c>
      <c r="C936">
        <v>518</v>
      </c>
      <c r="D936" s="4">
        <v>0.44900000000000001</v>
      </c>
      <c r="E936">
        <v>610</v>
      </c>
      <c r="F936" s="4">
        <v>0.52900000000000003</v>
      </c>
      <c r="G936" s="1">
        <v>1008</v>
      </c>
      <c r="H936" s="5">
        <v>0.874</v>
      </c>
      <c r="I936" s="1">
        <v>1106</v>
      </c>
      <c r="J936" s="4">
        <v>0.95899999999999996</v>
      </c>
      <c r="K936" s="1">
        <v>1153</v>
      </c>
    </row>
    <row r="937" spans="1:11" x14ac:dyDescent="0.25">
      <c r="B937">
        <v>11</v>
      </c>
      <c r="C937">
        <v>-269</v>
      </c>
      <c r="D937" s="4">
        <v>-0.23300000000000001</v>
      </c>
      <c r="E937">
        <v>-287</v>
      </c>
      <c r="F937" s="4">
        <v>-0.249</v>
      </c>
      <c r="G937" s="1">
        <v>-942</v>
      </c>
      <c r="H937" s="4">
        <v>-0.81699999999999995</v>
      </c>
      <c r="I937" s="1">
        <v>-1002</v>
      </c>
      <c r="J937" s="5">
        <v>-0.86899999999999999</v>
      </c>
    </row>
    <row r="938" spans="1:11" x14ac:dyDescent="0.25">
      <c r="B938" t="s">
        <v>88</v>
      </c>
      <c r="C938">
        <v>570</v>
      </c>
      <c r="D938" s="4">
        <v>0.22500000000000001</v>
      </c>
      <c r="E938">
        <v>734</v>
      </c>
      <c r="F938" s="4">
        <v>0.28899999999999998</v>
      </c>
      <c r="G938" s="1">
        <v>1820</v>
      </c>
      <c r="H938" s="4">
        <v>0.71699999999999997</v>
      </c>
      <c r="I938" s="1">
        <v>2248</v>
      </c>
      <c r="J938" s="4">
        <v>0.88600000000000001</v>
      </c>
      <c r="K938" s="1">
        <v>2538</v>
      </c>
    </row>
    <row r="939" spans="1:11" x14ac:dyDescent="0.25">
      <c r="B939" t="s">
        <v>16</v>
      </c>
      <c r="C939">
        <v>-269</v>
      </c>
      <c r="D939" s="4">
        <v>-0.106</v>
      </c>
      <c r="E939">
        <v>-269</v>
      </c>
      <c r="F939" s="4">
        <v>-0.106</v>
      </c>
      <c r="G939" s="1">
        <v>-1820</v>
      </c>
      <c r="H939" s="4">
        <v>-0.71699999999999997</v>
      </c>
      <c r="I939" s="1">
        <v>-2182</v>
      </c>
      <c r="J939" s="4">
        <v>-0.86</v>
      </c>
    </row>
    <row r="940" spans="1:11" x14ac:dyDescent="0.25">
      <c r="A940" t="s">
        <v>310</v>
      </c>
      <c r="B940">
        <v>2023</v>
      </c>
      <c r="C940">
        <v>11</v>
      </c>
      <c r="D940" s="4">
        <v>0.91700000000000004</v>
      </c>
      <c r="E940">
        <v>12</v>
      </c>
      <c r="F940" s="4">
        <v>1</v>
      </c>
      <c r="G940">
        <v>12</v>
      </c>
      <c r="H940" s="4">
        <v>1</v>
      </c>
      <c r="I940">
        <v>12</v>
      </c>
      <c r="J940" s="4">
        <v>1</v>
      </c>
      <c r="K940">
        <v>12</v>
      </c>
    </row>
    <row r="941" spans="1:11" x14ac:dyDescent="0.25">
      <c r="B941">
        <v>11</v>
      </c>
      <c r="C941">
        <v>-4</v>
      </c>
      <c r="D941" s="5">
        <v>-0.33300000000000002</v>
      </c>
      <c r="E941">
        <v>-5</v>
      </c>
      <c r="F941" s="5">
        <v>-0.41699999999999998</v>
      </c>
      <c r="G941">
        <v>-12</v>
      </c>
      <c r="H941" s="4">
        <v>-1</v>
      </c>
      <c r="I941">
        <v>-12</v>
      </c>
      <c r="J941" s="5">
        <v>-1</v>
      </c>
    </row>
    <row r="942" spans="1:11" x14ac:dyDescent="0.25">
      <c r="B942" t="s">
        <v>88</v>
      </c>
      <c r="C942">
        <v>18</v>
      </c>
      <c r="D942" s="5">
        <v>0.75</v>
      </c>
      <c r="E942">
        <v>24</v>
      </c>
      <c r="F942" s="4">
        <v>1</v>
      </c>
      <c r="G942">
        <v>23</v>
      </c>
      <c r="H942" s="4">
        <v>0.95799999999999996</v>
      </c>
      <c r="I942">
        <v>24</v>
      </c>
      <c r="J942" s="4">
        <v>1</v>
      </c>
      <c r="K942">
        <v>24</v>
      </c>
    </row>
    <row r="943" spans="1:11" x14ac:dyDescent="0.25">
      <c r="B943" t="s">
        <v>16</v>
      </c>
      <c r="C943">
        <v>-6</v>
      </c>
      <c r="D943" s="5">
        <v>-0.25</v>
      </c>
      <c r="E943">
        <v>-10</v>
      </c>
      <c r="F943" s="5">
        <v>-0.41699999999999998</v>
      </c>
      <c r="G943">
        <v>-19</v>
      </c>
      <c r="H943" s="4">
        <v>-0.79200000000000004</v>
      </c>
      <c r="I943">
        <v>-20</v>
      </c>
      <c r="J943" s="5">
        <v>-0.83299999999999996</v>
      </c>
    </row>
    <row r="944" spans="1:11" x14ac:dyDescent="0.25">
      <c r="A944" t="s">
        <v>311</v>
      </c>
      <c r="B944">
        <v>2023</v>
      </c>
      <c r="C944">
        <v>23</v>
      </c>
      <c r="D944" s="4">
        <v>0.622</v>
      </c>
      <c r="E944">
        <v>33</v>
      </c>
      <c r="F944" s="4">
        <v>0.89200000000000002</v>
      </c>
      <c r="G944" s="1">
        <v>36</v>
      </c>
      <c r="H944" s="5">
        <v>0.97299999999999998</v>
      </c>
      <c r="I944" s="1">
        <v>37</v>
      </c>
      <c r="J944" s="4">
        <v>1</v>
      </c>
      <c r="K944" s="1">
        <v>37</v>
      </c>
    </row>
    <row r="945" spans="1:11" x14ac:dyDescent="0.25">
      <c r="B945">
        <v>11</v>
      </c>
      <c r="C945">
        <v>-16</v>
      </c>
      <c r="D945" s="5">
        <v>-0.432</v>
      </c>
      <c r="E945">
        <v>-16</v>
      </c>
      <c r="F945" s="5">
        <v>-0.432</v>
      </c>
      <c r="G945" s="1">
        <v>-36</v>
      </c>
      <c r="H945" s="5">
        <v>-0.97299999999999998</v>
      </c>
      <c r="I945" s="1">
        <v>-37</v>
      </c>
      <c r="J945" s="4">
        <v>-1</v>
      </c>
    </row>
    <row r="946" spans="1:11" x14ac:dyDescent="0.25">
      <c r="B946" t="s">
        <v>88</v>
      </c>
      <c r="C946">
        <v>52</v>
      </c>
      <c r="D946" s="4">
        <v>0.57799999999999996</v>
      </c>
      <c r="E946">
        <v>69</v>
      </c>
      <c r="F946" s="4">
        <v>0.76700000000000002</v>
      </c>
      <c r="G946" s="1">
        <v>80</v>
      </c>
      <c r="H946" s="4">
        <v>0.88900000000000001</v>
      </c>
      <c r="I946" s="1">
        <v>90</v>
      </c>
      <c r="J946" s="4">
        <v>1</v>
      </c>
      <c r="K946" s="1">
        <v>90</v>
      </c>
    </row>
    <row r="947" spans="1:11" x14ac:dyDescent="0.25">
      <c r="B947" t="s">
        <v>16</v>
      </c>
      <c r="C947">
        <v>-5</v>
      </c>
      <c r="D947" s="4">
        <v>-5.6000000000000001E-2</v>
      </c>
      <c r="E947">
        <v>-20</v>
      </c>
      <c r="F947" s="4">
        <v>-0.222</v>
      </c>
      <c r="G947" s="1">
        <v>-80</v>
      </c>
      <c r="H947" s="4">
        <v>-0.88900000000000001</v>
      </c>
      <c r="I947" s="1">
        <v>-84</v>
      </c>
      <c r="J947" s="4">
        <v>-0.93300000000000005</v>
      </c>
    </row>
    <row r="948" spans="1:11" x14ac:dyDescent="0.25">
      <c r="A948" t="s">
        <v>312</v>
      </c>
      <c r="B948">
        <v>2023</v>
      </c>
      <c r="C948">
        <v>123</v>
      </c>
      <c r="D948" s="4">
        <v>0.38700000000000001</v>
      </c>
      <c r="E948">
        <v>161</v>
      </c>
      <c r="F948" s="5">
        <v>0.50600000000000001</v>
      </c>
      <c r="G948">
        <v>246</v>
      </c>
      <c r="H948" s="4">
        <v>0.77400000000000002</v>
      </c>
      <c r="I948" s="1">
        <v>296</v>
      </c>
      <c r="J948" s="4">
        <v>0.93100000000000005</v>
      </c>
      <c r="K948" s="1">
        <v>318</v>
      </c>
    </row>
    <row r="949" spans="1:11" x14ac:dyDescent="0.25">
      <c r="B949">
        <v>11</v>
      </c>
      <c r="C949">
        <v>0</v>
      </c>
      <c r="D949" s="4">
        <v>0</v>
      </c>
      <c r="E949">
        <v>-6</v>
      </c>
      <c r="F949" s="4">
        <v>-1.9E-2</v>
      </c>
      <c r="G949">
        <v>-246</v>
      </c>
      <c r="H949" s="4">
        <v>-0.77400000000000002</v>
      </c>
      <c r="I949">
        <v>-274</v>
      </c>
      <c r="J949" s="4">
        <v>-0.86199999999999999</v>
      </c>
    </row>
    <row r="950" spans="1:11" x14ac:dyDescent="0.25">
      <c r="B950" t="s">
        <v>88</v>
      </c>
      <c r="C950">
        <v>290</v>
      </c>
      <c r="D950" s="5">
        <v>0.35799999999999998</v>
      </c>
      <c r="E950">
        <v>380</v>
      </c>
      <c r="F950" s="4">
        <v>0.47</v>
      </c>
      <c r="G950" s="1">
        <v>642</v>
      </c>
      <c r="H950" s="4">
        <v>0.79400000000000004</v>
      </c>
      <c r="I950" s="1">
        <v>745</v>
      </c>
      <c r="J950" s="5">
        <v>0.92100000000000004</v>
      </c>
      <c r="K950" s="1">
        <v>809</v>
      </c>
    </row>
    <row r="951" spans="1:11" x14ac:dyDescent="0.25">
      <c r="B951" t="s">
        <v>16</v>
      </c>
      <c r="C951">
        <v>-117</v>
      </c>
      <c r="D951" s="5">
        <v>-0.14499999999999999</v>
      </c>
      <c r="E951">
        <v>-127</v>
      </c>
      <c r="F951" s="4">
        <v>-0.157</v>
      </c>
      <c r="G951" s="1">
        <v>-642</v>
      </c>
      <c r="H951" s="4">
        <v>-0.79400000000000004</v>
      </c>
      <c r="I951" s="1">
        <v>-723</v>
      </c>
      <c r="J951" s="4">
        <v>-0.89400000000000002</v>
      </c>
    </row>
    <row r="952" spans="1:11" x14ac:dyDescent="0.25">
      <c r="A952" t="s">
        <v>313</v>
      </c>
      <c r="B952">
        <v>2023</v>
      </c>
      <c r="C952">
        <v>259</v>
      </c>
      <c r="D952" s="4">
        <v>0.495</v>
      </c>
      <c r="E952">
        <v>337</v>
      </c>
      <c r="F952" s="5">
        <v>0.64400000000000002</v>
      </c>
      <c r="G952" s="1">
        <v>409</v>
      </c>
      <c r="H952" s="4">
        <v>0.78200000000000003</v>
      </c>
      <c r="I952" s="1">
        <v>471</v>
      </c>
      <c r="J952" s="4">
        <v>0.90100000000000002</v>
      </c>
      <c r="K952" s="1">
        <v>523</v>
      </c>
    </row>
    <row r="953" spans="1:11" x14ac:dyDescent="0.25">
      <c r="B953">
        <v>11</v>
      </c>
      <c r="C953">
        <v>-41</v>
      </c>
      <c r="D953" s="5">
        <v>-7.8E-2</v>
      </c>
      <c r="E953">
        <v>-41</v>
      </c>
      <c r="F953" s="4">
        <v>-7.8E-2</v>
      </c>
      <c r="G953" s="1">
        <v>-384</v>
      </c>
      <c r="H953" s="4">
        <v>-0.73399999999999999</v>
      </c>
      <c r="I953" s="1">
        <v>-401</v>
      </c>
      <c r="J953" s="4">
        <v>-0.76700000000000002</v>
      </c>
    </row>
    <row r="954" spans="1:11" x14ac:dyDescent="0.25">
      <c r="B954" t="s">
        <v>88</v>
      </c>
      <c r="C954">
        <v>265</v>
      </c>
      <c r="D954" s="4">
        <v>0.3</v>
      </c>
      <c r="E954" s="1">
        <v>361</v>
      </c>
      <c r="F954" s="5">
        <v>0.40899999999999997</v>
      </c>
      <c r="G954" s="1">
        <v>662</v>
      </c>
      <c r="H954" s="4">
        <v>0.75</v>
      </c>
      <c r="I954" s="1">
        <v>757</v>
      </c>
      <c r="J954" s="4">
        <v>0.85699999999999998</v>
      </c>
      <c r="K954" s="1">
        <v>883</v>
      </c>
    </row>
    <row r="955" spans="1:11" x14ac:dyDescent="0.25">
      <c r="B955" t="s">
        <v>16</v>
      </c>
      <c r="C955">
        <v>-47</v>
      </c>
      <c r="D955" s="4">
        <v>-5.2999999999999999E-2</v>
      </c>
      <c r="E955">
        <v>-47</v>
      </c>
      <c r="F955" s="4">
        <v>-5.2999999999999999E-2</v>
      </c>
      <c r="G955" s="1">
        <v>-662</v>
      </c>
      <c r="H955" s="4">
        <v>-0.75</v>
      </c>
      <c r="I955" s="1">
        <v>-698</v>
      </c>
      <c r="J955" s="4">
        <v>-0.79</v>
      </c>
    </row>
    <row r="956" spans="1:11" x14ac:dyDescent="0.25">
      <c r="A956" t="s">
        <v>314</v>
      </c>
      <c r="B956">
        <v>2023</v>
      </c>
      <c r="C956" s="1">
        <v>320</v>
      </c>
      <c r="D956" s="4">
        <v>0.40899999999999997</v>
      </c>
      <c r="E956" s="1">
        <v>404</v>
      </c>
      <c r="F956" s="4">
        <v>0.51700000000000002</v>
      </c>
      <c r="G956" s="1">
        <v>657</v>
      </c>
      <c r="H956" s="4">
        <v>0.84</v>
      </c>
      <c r="I956" s="1">
        <v>723</v>
      </c>
      <c r="J956" s="4">
        <v>0.92500000000000004</v>
      </c>
      <c r="K956" s="1">
        <v>782</v>
      </c>
    </row>
    <row r="957" spans="1:11" x14ac:dyDescent="0.25">
      <c r="B957">
        <v>11</v>
      </c>
      <c r="C957">
        <v>-285</v>
      </c>
      <c r="D957" s="4">
        <v>-0.36399999999999999</v>
      </c>
      <c r="E957" s="1">
        <v>-319</v>
      </c>
      <c r="F957" s="4">
        <v>-0.40799999999999997</v>
      </c>
      <c r="G957" s="1">
        <v>-121</v>
      </c>
      <c r="H957" s="4">
        <v>-0.155</v>
      </c>
      <c r="I957" s="1">
        <v>-167</v>
      </c>
      <c r="J957" s="4">
        <v>-0.214</v>
      </c>
    </row>
    <row r="958" spans="1:11" x14ac:dyDescent="0.25">
      <c r="B958" t="s">
        <v>88</v>
      </c>
      <c r="C958" s="1">
        <v>849</v>
      </c>
      <c r="D958" s="4">
        <v>0.30299999999999999</v>
      </c>
      <c r="E958" s="1">
        <v>1132</v>
      </c>
      <c r="F958" s="4">
        <v>0.40400000000000003</v>
      </c>
      <c r="G958" s="1">
        <v>2506</v>
      </c>
      <c r="H958" s="4">
        <v>0.89300000000000002</v>
      </c>
      <c r="I958" s="1">
        <v>2666</v>
      </c>
      <c r="J958" s="4">
        <v>0.95</v>
      </c>
      <c r="K958" s="1">
        <v>2805</v>
      </c>
    </row>
    <row r="959" spans="1:11" x14ac:dyDescent="0.25">
      <c r="B959" t="s">
        <v>16</v>
      </c>
      <c r="C959">
        <v>-849</v>
      </c>
      <c r="D959" s="4">
        <v>-0.30299999999999999</v>
      </c>
      <c r="E959" s="1">
        <v>-909</v>
      </c>
      <c r="F959" s="4">
        <v>-0.32400000000000001</v>
      </c>
      <c r="G959" s="1">
        <v>-1703</v>
      </c>
      <c r="H959" s="4">
        <v>-0.60699999999999998</v>
      </c>
      <c r="I959" s="1">
        <v>-1833</v>
      </c>
      <c r="J959" s="4">
        <v>-0.65300000000000002</v>
      </c>
    </row>
    <row r="960" spans="1:11" x14ac:dyDescent="0.25">
      <c r="A960" t="s">
        <v>315</v>
      </c>
      <c r="B960">
        <v>2023</v>
      </c>
      <c r="C960">
        <v>12</v>
      </c>
      <c r="D960" s="4">
        <v>0.5</v>
      </c>
      <c r="E960" s="1">
        <v>17</v>
      </c>
      <c r="F960" s="5">
        <v>0.70799999999999996</v>
      </c>
      <c r="G960" s="1">
        <v>24</v>
      </c>
      <c r="H960" s="4">
        <v>1</v>
      </c>
      <c r="I960" s="1">
        <v>24</v>
      </c>
      <c r="J960" s="4">
        <v>1</v>
      </c>
      <c r="K960" s="1">
        <v>24</v>
      </c>
    </row>
    <row r="961" spans="1:11" x14ac:dyDescent="0.25">
      <c r="B961">
        <v>11</v>
      </c>
      <c r="C961">
        <v>-2</v>
      </c>
      <c r="D961" s="4">
        <v>-8.3000000000000004E-2</v>
      </c>
      <c r="E961">
        <v>-4</v>
      </c>
      <c r="F961" s="4">
        <v>-0.16700000000000001</v>
      </c>
      <c r="G961" s="1">
        <v>-23</v>
      </c>
      <c r="H961" s="4">
        <v>-0.95799999999999996</v>
      </c>
      <c r="I961" s="1">
        <v>-23</v>
      </c>
      <c r="J961" s="4">
        <v>-0.95799999999999996</v>
      </c>
    </row>
    <row r="962" spans="1:11" x14ac:dyDescent="0.25">
      <c r="B962" t="s">
        <v>88</v>
      </c>
      <c r="C962">
        <v>13</v>
      </c>
      <c r="D962" s="4">
        <v>0.46400000000000002</v>
      </c>
      <c r="E962" s="1">
        <v>19</v>
      </c>
      <c r="F962" s="4">
        <v>0.67900000000000005</v>
      </c>
      <c r="G962" s="1">
        <v>28</v>
      </c>
      <c r="H962" s="4">
        <v>1</v>
      </c>
      <c r="I962" s="1">
        <v>28</v>
      </c>
      <c r="J962" s="4">
        <v>1</v>
      </c>
      <c r="K962" s="1">
        <v>28</v>
      </c>
    </row>
    <row r="963" spans="1:11" x14ac:dyDescent="0.25">
      <c r="B963" t="s">
        <v>16</v>
      </c>
      <c r="C963">
        <v>-2</v>
      </c>
      <c r="D963" s="4">
        <v>-7.0999999999999994E-2</v>
      </c>
      <c r="E963">
        <v>-3</v>
      </c>
      <c r="F963" s="4">
        <v>-0.107</v>
      </c>
      <c r="G963" s="1">
        <v>-27</v>
      </c>
      <c r="H963" s="5">
        <v>-0.96399999999999997</v>
      </c>
      <c r="I963" s="1">
        <v>-27</v>
      </c>
      <c r="J963" s="5">
        <v>-0.96399999999999997</v>
      </c>
    </row>
    <row r="964" spans="1:11" x14ac:dyDescent="0.25">
      <c r="A964" t="s">
        <v>316</v>
      </c>
      <c r="B964">
        <v>2023</v>
      </c>
      <c r="C964">
        <v>63</v>
      </c>
      <c r="D964" s="5">
        <v>0.55800000000000005</v>
      </c>
      <c r="E964">
        <v>82</v>
      </c>
      <c r="F964" s="4">
        <v>0.72599999999999998</v>
      </c>
      <c r="G964" s="1">
        <v>109</v>
      </c>
      <c r="H964" s="4">
        <v>0.96499999999999997</v>
      </c>
      <c r="I964" s="1">
        <v>113</v>
      </c>
      <c r="J964" s="4">
        <v>1</v>
      </c>
      <c r="K964" s="1">
        <v>113</v>
      </c>
    </row>
    <row r="965" spans="1:11" x14ac:dyDescent="0.25">
      <c r="B965">
        <v>11</v>
      </c>
      <c r="C965">
        <v>-8</v>
      </c>
      <c r="D965" s="5">
        <v>-7.0999999999999994E-2</v>
      </c>
      <c r="E965">
        <v>-8</v>
      </c>
      <c r="F965" s="5">
        <v>-7.0999999999999994E-2</v>
      </c>
      <c r="G965">
        <v>-106</v>
      </c>
      <c r="H965" s="4">
        <v>-0.93799999999999994</v>
      </c>
      <c r="I965">
        <v>-106</v>
      </c>
      <c r="J965" s="4">
        <v>-0.93799999999999994</v>
      </c>
    </row>
    <row r="966" spans="1:11" x14ac:dyDescent="0.25">
      <c r="B966" t="s">
        <v>88</v>
      </c>
      <c r="C966">
        <v>78</v>
      </c>
      <c r="D966" s="4">
        <v>0.35599999999999998</v>
      </c>
      <c r="E966">
        <v>114</v>
      </c>
      <c r="F966" s="4">
        <v>0.52100000000000002</v>
      </c>
      <c r="G966" s="1">
        <v>199</v>
      </c>
      <c r="H966" s="4">
        <v>0.90900000000000003</v>
      </c>
      <c r="I966" s="1">
        <v>215</v>
      </c>
      <c r="J966" s="5">
        <v>0.98199999999999998</v>
      </c>
      <c r="K966" s="1">
        <v>219</v>
      </c>
    </row>
    <row r="967" spans="1:11" x14ac:dyDescent="0.25">
      <c r="B967" t="s">
        <v>16</v>
      </c>
      <c r="C967">
        <v>-9</v>
      </c>
      <c r="D967" s="4">
        <v>-4.1000000000000002E-2</v>
      </c>
      <c r="E967">
        <v>-18</v>
      </c>
      <c r="F967" s="4">
        <v>-8.2000000000000003E-2</v>
      </c>
      <c r="G967">
        <v>-189</v>
      </c>
      <c r="H967" s="4">
        <v>-0.86299999999999999</v>
      </c>
      <c r="I967" s="1">
        <v>-198</v>
      </c>
      <c r="J967" s="4">
        <v>-0.90400000000000003</v>
      </c>
    </row>
    <row r="968" spans="1:11" x14ac:dyDescent="0.25">
      <c r="A968" t="s">
        <v>317</v>
      </c>
      <c r="B968">
        <v>2023</v>
      </c>
      <c r="C968" s="1">
        <v>26</v>
      </c>
      <c r="D968" s="4">
        <v>0.51</v>
      </c>
      <c r="E968" s="1">
        <v>36</v>
      </c>
      <c r="F968" s="4">
        <v>0.70599999999999996</v>
      </c>
      <c r="G968" s="1">
        <v>42</v>
      </c>
      <c r="H968" s="4">
        <v>0.82399999999999995</v>
      </c>
      <c r="I968" s="1">
        <v>47</v>
      </c>
      <c r="J968" s="4">
        <v>0.92200000000000004</v>
      </c>
      <c r="K968" s="1">
        <v>51</v>
      </c>
    </row>
    <row r="969" spans="1:11" x14ac:dyDescent="0.25">
      <c r="B969">
        <v>11</v>
      </c>
      <c r="C969">
        <v>0</v>
      </c>
      <c r="D969" s="4">
        <v>0</v>
      </c>
      <c r="E969">
        <v>0</v>
      </c>
      <c r="F969" s="4">
        <v>0</v>
      </c>
      <c r="G969" s="1">
        <v>-41</v>
      </c>
      <c r="H969" s="4">
        <v>-0.80400000000000005</v>
      </c>
      <c r="I969" s="1">
        <v>-42</v>
      </c>
      <c r="J969" s="4">
        <v>-0.82399999999999995</v>
      </c>
    </row>
    <row r="970" spans="1:11" x14ac:dyDescent="0.25">
      <c r="B970" t="s">
        <v>88</v>
      </c>
      <c r="C970" s="1">
        <v>132</v>
      </c>
      <c r="D970" s="4">
        <v>0.47299999999999998</v>
      </c>
      <c r="E970" s="1">
        <v>173</v>
      </c>
      <c r="F970" s="4">
        <v>0.62</v>
      </c>
      <c r="G970" s="1">
        <v>207</v>
      </c>
      <c r="H970" s="4">
        <v>0.74199999999999999</v>
      </c>
      <c r="I970" s="1">
        <v>246</v>
      </c>
      <c r="J970" s="4">
        <v>0.88200000000000001</v>
      </c>
      <c r="K970" s="1">
        <v>279</v>
      </c>
    </row>
    <row r="971" spans="1:11" x14ac:dyDescent="0.25">
      <c r="B971" t="s">
        <v>16</v>
      </c>
      <c r="C971">
        <v>-23</v>
      </c>
      <c r="D971" s="4">
        <v>-8.2000000000000003E-2</v>
      </c>
      <c r="E971" s="1">
        <v>-23</v>
      </c>
      <c r="F971" s="4">
        <v>-8.2000000000000003E-2</v>
      </c>
      <c r="G971" s="1">
        <v>-185</v>
      </c>
      <c r="H971" s="4">
        <v>-0.66300000000000003</v>
      </c>
      <c r="I971" s="1">
        <v>-204</v>
      </c>
      <c r="J971" s="4">
        <v>-0.73099999999999998</v>
      </c>
    </row>
    <row r="972" spans="1:11" x14ac:dyDescent="0.25">
      <c r="A972" t="s">
        <v>318</v>
      </c>
      <c r="B972">
        <v>2023</v>
      </c>
      <c r="C972" s="1">
        <v>1010</v>
      </c>
      <c r="D972" s="5">
        <v>0.51700000000000002</v>
      </c>
      <c r="E972" s="1">
        <v>1213</v>
      </c>
      <c r="F972" s="4">
        <v>0.621</v>
      </c>
      <c r="G972" s="1">
        <v>1291</v>
      </c>
      <c r="H972" s="4">
        <v>0.66100000000000003</v>
      </c>
      <c r="I972" s="1">
        <v>1480</v>
      </c>
      <c r="J972" s="4">
        <v>0.75800000000000001</v>
      </c>
      <c r="K972" s="1">
        <v>1952</v>
      </c>
    </row>
    <row r="973" spans="1:11" x14ac:dyDescent="0.25">
      <c r="B973">
        <v>11</v>
      </c>
      <c r="C973" s="1">
        <v>-300</v>
      </c>
      <c r="D973" s="4">
        <v>-0.154</v>
      </c>
      <c r="E973" s="1">
        <v>-333</v>
      </c>
      <c r="F973" s="4">
        <v>-0.17100000000000001</v>
      </c>
      <c r="G973" s="1">
        <v>-800</v>
      </c>
      <c r="H973" s="4">
        <v>-0.41</v>
      </c>
      <c r="I973" s="1">
        <v>-901</v>
      </c>
      <c r="J973" s="4">
        <v>-0.46200000000000002</v>
      </c>
    </row>
    <row r="974" spans="1:11" x14ac:dyDescent="0.25">
      <c r="B974" t="s">
        <v>88</v>
      </c>
      <c r="C974" s="1">
        <v>1659</v>
      </c>
      <c r="D974" s="4">
        <v>0.33300000000000002</v>
      </c>
      <c r="E974" s="1">
        <v>2365</v>
      </c>
      <c r="F974" s="4">
        <v>0.47399999999999998</v>
      </c>
      <c r="G974" s="1">
        <v>3322</v>
      </c>
      <c r="H974" s="4">
        <v>0.66600000000000004</v>
      </c>
      <c r="I974" s="1">
        <v>3825</v>
      </c>
      <c r="J974" s="4">
        <v>0.76700000000000002</v>
      </c>
      <c r="K974" s="1">
        <v>4989</v>
      </c>
    </row>
    <row r="975" spans="1:11" x14ac:dyDescent="0.25">
      <c r="B975" t="s">
        <v>16</v>
      </c>
      <c r="C975" s="1">
        <v>-572</v>
      </c>
      <c r="D975" s="4">
        <v>-0.115</v>
      </c>
      <c r="E975" s="1">
        <v>-741</v>
      </c>
      <c r="F975" s="4">
        <v>-0.14899999999999999</v>
      </c>
      <c r="G975" s="1">
        <v>-2965</v>
      </c>
      <c r="H975" s="4">
        <v>-0.59399999999999997</v>
      </c>
      <c r="I975" s="1">
        <v>-3093</v>
      </c>
      <c r="J975" s="4">
        <v>-0.62</v>
      </c>
    </row>
    <row r="976" spans="1:11" x14ac:dyDescent="0.25">
      <c r="A976" t="s">
        <v>319</v>
      </c>
      <c r="B976">
        <v>2023</v>
      </c>
      <c r="C976" s="1">
        <v>320</v>
      </c>
      <c r="D976" s="4">
        <v>0.63500000000000001</v>
      </c>
      <c r="E976" s="1">
        <v>382</v>
      </c>
      <c r="F976" s="4">
        <v>0.75800000000000001</v>
      </c>
      <c r="G976" s="1">
        <v>256</v>
      </c>
      <c r="H976" s="4">
        <v>0.50800000000000001</v>
      </c>
      <c r="I976" s="1">
        <v>333</v>
      </c>
      <c r="J976" s="5">
        <v>0.66100000000000003</v>
      </c>
      <c r="K976" s="1">
        <v>504</v>
      </c>
    </row>
    <row r="977" spans="1:11" x14ac:dyDescent="0.25">
      <c r="B977">
        <v>11</v>
      </c>
      <c r="C977" s="1">
        <v>-287</v>
      </c>
      <c r="D977" s="5">
        <v>-0.56899999999999995</v>
      </c>
      <c r="E977" s="1">
        <v>-328</v>
      </c>
      <c r="F977" s="5">
        <v>-0.65100000000000002</v>
      </c>
      <c r="G977">
        <v>-21</v>
      </c>
      <c r="H977" s="4">
        <v>-4.2000000000000003E-2</v>
      </c>
      <c r="I977">
        <v>-53</v>
      </c>
      <c r="J977" s="4">
        <v>-0.105</v>
      </c>
    </row>
    <row r="978" spans="1:11" x14ac:dyDescent="0.25">
      <c r="B978" t="s">
        <v>88</v>
      </c>
      <c r="C978" s="1">
        <v>1936</v>
      </c>
      <c r="D978" s="4">
        <v>0.75800000000000001</v>
      </c>
      <c r="E978" s="1">
        <v>2161</v>
      </c>
      <c r="F978" s="4">
        <v>0.84599999999999997</v>
      </c>
      <c r="G978" s="1">
        <v>1652</v>
      </c>
      <c r="H978" s="4">
        <v>0.64700000000000002</v>
      </c>
      <c r="I978" s="1">
        <v>1999</v>
      </c>
      <c r="J978" s="4">
        <v>0.78200000000000003</v>
      </c>
      <c r="K978" s="1">
        <v>2555</v>
      </c>
    </row>
    <row r="979" spans="1:11" x14ac:dyDescent="0.25">
      <c r="B979" t="s">
        <v>16</v>
      </c>
      <c r="C979" s="1">
        <v>-1936</v>
      </c>
      <c r="D979" s="4">
        <v>-0.75800000000000001</v>
      </c>
      <c r="E979" s="1">
        <v>-2065</v>
      </c>
      <c r="F979" s="4">
        <v>-0.80800000000000005</v>
      </c>
      <c r="G979">
        <v>-821</v>
      </c>
      <c r="H979" s="4">
        <v>-0.32100000000000001</v>
      </c>
      <c r="I979" s="1">
        <v>-917</v>
      </c>
      <c r="J979" s="4">
        <v>-0.35899999999999999</v>
      </c>
    </row>
    <row r="980" spans="1:11" x14ac:dyDescent="0.25">
      <c r="A980" t="s">
        <v>320</v>
      </c>
      <c r="B980">
        <v>2023</v>
      </c>
      <c r="C980">
        <v>92</v>
      </c>
      <c r="D980" s="4">
        <v>0.59699999999999998</v>
      </c>
      <c r="E980">
        <v>116</v>
      </c>
      <c r="F980" s="4">
        <v>0.753</v>
      </c>
      <c r="G980">
        <v>141</v>
      </c>
      <c r="H980" s="4">
        <v>0.91600000000000004</v>
      </c>
      <c r="I980">
        <v>153</v>
      </c>
      <c r="J980" s="5">
        <v>0.99399999999999999</v>
      </c>
      <c r="K980">
        <v>154</v>
      </c>
    </row>
    <row r="981" spans="1:11" x14ac:dyDescent="0.25">
      <c r="B981">
        <v>11</v>
      </c>
      <c r="C981">
        <v>0</v>
      </c>
      <c r="D981" s="4">
        <v>0</v>
      </c>
      <c r="E981">
        <v>-8</v>
      </c>
      <c r="F981" s="4">
        <v>-5.1999999999999998E-2</v>
      </c>
      <c r="G981">
        <v>-113</v>
      </c>
      <c r="H981" s="4">
        <v>-0.73399999999999999</v>
      </c>
      <c r="I981">
        <v>-118</v>
      </c>
      <c r="J981" s="4">
        <v>-0.76600000000000001</v>
      </c>
    </row>
    <row r="982" spans="1:11" x14ac:dyDescent="0.25">
      <c r="B982" t="s">
        <v>88</v>
      </c>
      <c r="C982">
        <v>278</v>
      </c>
      <c r="D982" s="4">
        <v>0.68300000000000005</v>
      </c>
      <c r="E982">
        <v>324</v>
      </c>
      <c r="F982" s="4">
        <v>0.79600000000000004</v>
      </c>
      <c r="G982">
        <v>305</v>
      </c>
      <c r="H982" s="4">
        <v>0.749</v>
      </c>
      <c r="I982">
        <v>377</v>
      </c>
      <c r="J982" s="4">
        <v>0.92600000000000005</v>
      </c>
      <c r="K982">
        <v>407</v>
      </c>
    </row>
    <row r="983" spans="1:11" x14ac:dyDescent="0.25">
      <c r="B983" t="s">
        <v>16</v>
      </c>
      <c r="C983">
        <v>0</v>
      </c>
      <c r="D983" s="5">
        <v>0</v>
      </c>
      <c r="E983">
        <v>-10</v>
      </c>
      <c r="F983" s="5">
        <v>-2.5000000000000001E-2</v>
      </c>
      <c r="G983">
        <v>-215</v>
      </c>
      <c r="H983" s="4">
        <v>-0.52800000000000002</v>
      </c>
      <c r="I983">
        <v>-246</v>
      </c>
      <c r="J983" s="4">
        <v>-0.60399999999999998</v>
      </c>
    </row>
    <row r="984" spans="1:11" x14ac:dyDescent="0.25">
      <c r="A984" t="s">
        <v>321</v>
      </c>
      <c r="B984">
        <v>2023</v>
      </c>
      <c r="C984">
        <v>114</v>
      </c>
      <c r="D984" s="4">
        <v>0.27900000000000003</v>
      </c>
      <c r="E984">
        <v>162</v>
      </c>
      <c r="F984" s="4">
        <v>0.39600000000000002</v>
      </c>
      <c r="G984">
        <v>290</v>
      </c>
      <c r="H984" s="4">
        <v>0.70899999999999996</v>
      </c>
      <c r="I984" s="1">
        <v>371</v>
      </c>
      <c r="J984" s="4">
        <v>0.90700000000000003</v>
      </c>
      <c r="K984" s="1">
        <v>409</v>
      </c>
    </row>
    <row r="985" spans="1:11" x14ac:dyDescent="0.25">
      <c r="B985">
        <v>11</v>
      </c>
      <c r="C985">
        <v>-31</v>
      </c>
      <c r="D985" s="4">
        <v>-7.5999999999999998E-2</v>
      </c>
      <c r="E985">
        <v>-40</v>
      </c>
      <c r="F985" s="4">
        <v>-9.8000000000000004E-2</v>
      </c>
      <c r="G985">
        <v>-290</v>
      </c>
      <c r="H985" s="4">
        <v>-0.70899999999999996</v>
      </c>
      <c r="I985" s="1">
        <v>-343</v>
      </c>
      <c r="J985" s="4">
        <v>-0.83899999999999997</v>
      </c>
    </row>
    <row r="986" spans="1:11" x14ac:dyDescent="0.25">
      <c r="B986" t="s">
        <v>88</v>
      </c>
      <c r="C986" s="1">
        <v>199</v>
      </c>
      <c r="D986" s="4">
        <v>0.16900000000000001</v>
      </c>
      <c r="E986" s="1">
        <v>320</v>
      </c>
      <c r="F986" s="4">
        <v>0.27100000000000002</v>
      </c>
      <c r="G986" s="1">
        <v>695</v>
      </c>
      <c r="H986" s="4">
        <v>0.58799999999999997</v>
      </c>
      <c r="I986" s="1">
        <v>910</v>
      </c>
      <c r="J986" s="4">
        <v>0.77100000000000002</v>
      </c>
      <c r="K986" s="1">
        <v>1181</v>
      </c>
    </row>
    <row r="987" spans="1:11" x14ac:dyDescent="0.25">
      <c r="B987" t="s">
        <v>16</v>
      </c>
      <c r="C987">
        <v>-88</v>
      </c>
      <c r="D987" s="4">
        <v>-7.4999999999999997E-2</v>
      </c>
      <c r="E987">
        <v>-88</v>
      </c>
      <c r="F987" s="4">
        <v>-7.4999999999999997E-2</v>
      </c>
      <c r="G987" s="1">
        <v>-604</v>
      </c>
      <c r="H987" s="4">
        <v>-0.51100000000000001</v>
      </c>
      <c r="I987" s="1">
        <v>-696</v>
      </c>
      <c r="J987" s="4">
        <v>-0.58899999999999997</v>
      </c>
    </row>
    <row r="988" spans="1:11" x14ac:dyDescent="0.25">
      <c r="A988" t="s">
        <v>322</v>
      </c>
      <c r="B988">
        <v>2023</v>
      </c>
      <c r="C988">
        <v>229</v>
      </c>
      <c r="D988" s="4">
        <v>0.35299999999999998</v>
      </c>
      <c r="E988" s="1">
        <v>362</v>
      </c>
      <c r="F988" s="5">
        <v>0.55800000000000005</v>
      </c>
      <c r="G988" s="1">
        <v>342</v>
      </c>
      <c r="H988" s="5">
        <v>0.52700000000000002</v>
      </c>
      <c r="I988" s="1">
        <v>481</v>
      </c>
      <c r="J988" s="4">
        <v>0.74099999999999999</v>
      </c>
      <c r="K988" s="1">
        <v>649</v>
      </c>
    </row>
    <row r="989" spans="1:11" x14ac:dyDescent="0.25">
      <c r="B989">
        <v>11</v>
      </c>
      <c r="C989">
        <v>-114</v>
      </c>
      <c r="D989" s="4">
        <v>-0.17599999999999999</v>
      </c>
      <c r="E989">
        <v>-142</v>
      </c>
      <c r="F989" s="4">
        <v>-0.219</v>
      </c>
      <c r="G989" s="1">
        <v>-342</v>
      </c>
      <c r="H989" s="4">
        <v>-0.52700000000000002</v>
      </c>
      <c r="I989" s="1">
        <v>-459</v>
      </c>
      <c r="J989" s="4">
        <v>-0.70699999999999996</v>
      </c>
    </row>
    <row r="990" spans="1:11" x14ac:dyDescent="0.25">
      <c r="B990" t="s">
        <v>88</v>
      </c>
      <c r="C990" s="1">
        <v>975</v>
      </c>
      <c r="D990" s="4">
        <v>0.44500000000000001</v>
      </c>
      <c r="E990" s="1">
        <v>1182</v>
      </c>
      <c r="F990" s="4">
        <v>0.53900000000000003</v>
      </c>
      <c r="G990" s="1">
        <v>1462</v>
      </c>
      <c r="H990" s="4">
        <v>0.66700000000000004</v>
      </c>
      <c r="I990" s="1">
        <v>1823</v>
      </c>
      <c r="J990" s="4">
        <v>0.83199999999999996</v>
      </c>
      <c r="K990" s="1">
        <v>2192</v>
      </c>
    </row>
    <row r="991" spans="1:11" x14ac:dyDescent="0.25">
      <c r="B991" t="s">
        <v>16</v>
      </c>
      <c r="C991">
        <v>-796</v>
      </c>
      <c r="D991" s="4">
        <v>-0.36299999999999999</v>
      </c>
      <c r="E991">
        <v>-796</v>
      </c>
      <c r="F991" s="4">
        <v>-0.36299999999999999</v>
      </c>
      <c r="G991" s="1">
        <v>-1462</v>
      </c>
      <c r="H991" s="4">
        <v>-0.66700000000000004</v>
      </c>
      <c r="I991" s="1">
        <v>-1823</v>
      </c>
      <c r="J991" s="4">
        <v>-0.83199999999999996</v>
      </c>
    </row>
    <row r="992" spans="1:11" x14ac:dyDescent="0.25">
      <c r="A992" t="s">
        <v>323</v>
      </c>
      <c r="B992">
        <v>2023</v>
      </c>
      <c r="C992">
        <v>167</v>
      </c>
      <c r="D992" s="4">
        <v>0.52400000000000002</v>
      </c>
      <c r="E992">
        <v>222</v>
      </c>
      <c r="F992" s="5">
        <v>0.69599999999999995</v>
      </c>
      <c r="G992" s="1">
        <v>246</v>
      </c>
      <c r="H992" s="5">
        <v>0.77100000000000002</v>
      </c>
      <c r="I992" s="1">
        <v>286</v>
      </c>
      <c r="J992" s="5">
        <v>0.89700000000000002</v>
      </c>
      <c r="K992" s="1">
        <v>319</v>
      </c>
    </row>
    <row r="993" spans="1:11" x14ac:dyDescent="0.25">
      <c r="B993">
        <v>11</v>
      </c>
      <c r="C993">
        <v>-52</v>
      </c>
      <c r="D993" s="4">
        <v>-0.16300000000000001</v>
      </c>
      <c r="E993">
        <v>-83</v>
      </c>
      <c r="F993" s="4">
        <v>-0.26</v>
      </c>
      <c r="G993" s="1">
        <v>-201</v>
      </c>
      <c r="H993" s="5">
        <v>-0.63</v>
      </c>
      <c r="I993" s="1">
        <v>-219</v>
      </c>
      <c r="J993" s="5">
        <v>-0.68700000000000006</v>
      </c>
    </row>
    <row r="994" spans="1:11" x14ac:dyDescent="0.25">
      <c r="B994" t="s">
        <v>88</v>
      </c>
      <c r="C994" s="1">
        <v>1125</v>
      </c>
      <c r="D994" s="4">
        <v>0.58499999999999996</v>
      </c>
      <c r="E994" s="1">
        <v>1350</v>
      </c>
      <c r="F994" s="5">
        <v>0.70199999999999996</v>
      </c>
      <c r="G994" s="1">
        <v>1269</v>
      </c>
      <c r="H994" s="5">
        <v>0.66</v>
      </c>
      <c r="I994" s="1">
        <v>1584</v>
      </c>
      <c r="J994" s="5">
        <v>0.82399999999999995</v>
      </c>
      <c r="K994" s="1">
        <v>1923</v>
      </c>
    </row>
    <row r="995" spans="1:11" x14ac:dyDescent="0.25">
      <c r="B995" t="s">
        <v>16</v>
      </c>
      <c r="C995">
        <v>-282</v>
      </c>
      <c r="D995" s="4">
        <v>-0.14699999999999999</v>
      </c>
      <c r="E995">
        <v>-324</v>
      </c>
      <c r="F995" s="4">
        <v>-0.16800000000000001</v>
      </c>
      <c r="G995" s="1">
        <v>-1176</v>
      </c>
      <c r="H995" s="5">
        <v>-0.61199999999999999</v>
      </c>
      <c r="I995" s="1">
        <v>-1277</v>
      </c>
      <c r="J995" s="5">
        <v>-0.66400000000000003</v>
      </c>
    </row>
    <row r="996" spans="1:11" x14ac:dyDescent="0.25">
      <c r="A996" t="s">
        <v>324</v>
      </c>
      <c r="B996">
        <v>2023</v>
      </c>
      <c r="C996">
        <v>250</v>
      </c>
      <c r="D996" s="4">
        <v>0.38800000000000001</v>
      </c>
      <c r="E996">
        <v>362</v>
      </c>
      <c r="F996" s="4">
        <v>0.56200000000000006</v>
      </c>
      <c r="G996" s="1">
        <v>495</v>
      </c>
      <c r="H996" s="4">
        <v>0.76900000000000002</v>
      </c>
      <c r="I996" s="1">
        <v>598</v>
      </c>
      <c r="J996" s="4">
        <v>0.92900000000000005</v>
      </c>
      <c r="K996" s="1">
        <v>644</v>
      </c>
    </row>
    <row r="997" spans="1:11" x14ac:dyDescent="0.25">
      <c r="B997">
        <v>11</v>
      </c>
      <c r="C997">
        <v>-50</v>
      </c>
      <c r="D997" s="4">
        <v>-7.8E-2</v>
      </c>
      <c r="E997">
        <v>-50</v>
      </c>
      <c r="F997" s="4">
        <v>-7.8E-2</v>
      </c>
      <c r="G997" s="1">
        <v>-495</v>
      </c>
      <c r="H997" s="4">
        <v>-0.76900000000000002</v>
      </c>
      <c r="I997" s="1">
        <v>-580</v>
      </c>
      <c r="J997" s="4">
        <v>-0.90100000000000002</v>
      </c>
    </row>
    <row r="998" spans="1:11" x14ac:dyDescent="0.25">
      <c r="B998" t="s">
        <v>88</v>
      </c>
      <c r="C998">
        <v>461</v>
      </c>
      <c r="D998" s="5">
        <v>0.30299999999999999</v>
      </c>
      <c r="E998">
        <v>660</v>
      </c>
      <c r="F998" s="4">
        <v>0.434</v>
      </c>
      <c r="G998" s="1">
        <v>883</v>
      </c>
      <c r="H998" s="4">
        <v>0.57999999999999996</v>
      </c>
      <c r="I998" s="1">
        <v>1346</v>
      </c>
      <c r="J998" s="5">
        <v>0.88400000000000001</v>
      </c>
      <c r="K998" s="1">
        <v>1522</v>
      </c>
    </row>
    <row r="999" spans="1:11" x14ac:dyDescent="0.25">
      <c r="B999" t="s">
        <v>16</v>
      </c>
      <c r="C999">
        <v>0</v>
      </c>
      <c r="D999" s="4">
        <v>0</v>
      </c>
      <c r="E999">
        <v>-55</v>
      </c>
      <c r="F999" s="4">
        <v>-3.5999999999999997E-2</v>
      </c>
      <c r="G999" s="1">
        <v>-883</v>
      </c>
      <c r="H999" s="4">
        <v>-0.57999999999999996</v>
      </c>
      <c r="I999" s="1">
        <v>-1346</v>
      </c>
      <c r="J999" s="4">
        <v>-0.88400000000000001</v>
      </c>
    </row>
    <row r="1000" spans="1:11" x14ac:dyDescent="0.25">
      <c r="A1000" t="s">
        <v>325</v>
      </c>
      <c r="B1000">
        <v>2023</v>
      </c>
      <c r="C1000">
        <v>100</v>
      </c>
      <c r="D1000" s="4">
        <v>0.45900000000000002</v>
      </c>
      <c r="E1000">
        <v>135</v>
      </c>
      <c r="F1000" s="4">
        <v>0.61899999999999999</v>
      </c>
      <c r="G1000">
        <v>163</v>
      </c>
      <c r="H1000" s="4">
        <v>0.748</v>
      </c>
      <c r="I1000">
        <v>205</v>
      </c>
      <c r="J1000" s="4">
        <v>0.94</v>
      </c>
      <c r="K1000">
        <v>218</v>
      </c>
    </row>
    <row r="1001" spans="1:11" x14ac:dyDescent="0.25">
      <c r="B1001">
        <v>11</v>
      </c>
      <c r="C1001">
        <v>-22</v>
      </c>
      <c r="D1001" s="4">
        <v>-0.10100000000000001</v>
      </c>
      <c r="E1001">
        <v>-22</v>
      </c>
      <c r="F1001" s="5">
        <v>-0.10100000000000001</v>
      </c>
      <c r="G1001">
        <v>-163</v>
      </c>
      <c r="H1001" s="4">
        <v>-0.748</v>
      </c>
      <c r="I1001">
        <v>-190</v>
      </c>
      <c r="J1001" s="4">
        <v>-0.872</v>
      </c>
    </row>
    <row r="1002" spans="1:11" x14ac:dyDescent="0.25">
      <c r="B1002" t="s">
        <v>88</v>
      </c>
      <c r="C1002">
        <v>233</v>
      </c>
      <c r="D1002" s="4">
        <v>0.376</v>
      </c>
      <c r="E1002">
        <v>322</v>
      </c>
      <c r="F1002" s="4">
        <v>0.52</v>
      </c>
      <c r="G1002">
        <v>490</v>
      </c>
      <c r="H1002" s="4">
        <v>0.79200000000000004</v>
      </c>
      <c r="I1002">
        <v>594</v>
      </c>
      <c r="J1002" s="4">
        <v>0.96</v>
      </c>
      <c r="K1002">
        <v>619</v>
      </c>
    </row>
    <row r="1003" spans="1:11" x14ac:dyDescent="0.25">
      <c r="B1003" t="s">
        <v>16</v>
      </c>
      <c r="C1003">
        <v>0</v>
      </c>
      <c r="D1003" s="4">
        <v>0</v>
      </c>
      <c r="E1003">
        <v>-22</v>
      </c>
      <c r="F1003" s="4">
        <v>-3.5999999999999997E-2</v>
      </c>
      <c r="G1003">
        <v>-490</v>
      </c>
      <c r="H1003" s="4">
        <v>-0.79200000000000004</v>
      </c>
      <c r="I1003">
        <v>-579</v>
      </c>
      <c r="J1003" s="4">
        <v>-0.93500000000000005</v>
      </c>
    </row>
    <row r="1004" spans="1:11" x14ac:dyDescent="0.25">
      <c r="A1004" t="s">
        <v>326</v>
      </c>
      <c r="B1004">
        <v>2023</v>
      </c>
      <c r="C1004">
        <v>61</v>
      </c>
      <c r="D1004" s="4">
        <v>0.63500000000000001</v>
      </c>
      <c r="E1004">
        <v>73</v>
      </c>
      <c r="F1004" s="4">
        <v>0.76</v>
      </c>
      <c r="G1004">
        <v>79</v>
      </c>
      <c r="H1004" s="5">
        <v>0.82299999999999995</v>
      </c>
      <c r="I1004">
        <v>93</v>
      </c>
      <c r="J1004" s="4">
        <v>0.96899999999999997</v>
      </c>
      <c r="K1004">
        <v>96</v>
      </c>
    </row>
    <row r="1005" spans="1:11" x14ac:dyDescent="0.25">
      <c r="B1005">
        <v>11</v>
      </c>
      <c r="C1005">
        <v>-27</v>
      </c>
      <c r="D1005" s="4">
        <v>-0.28100000000000003</v>
      </c>
      <c r="E1005">
        <v>-27</v>
      </c>
      <c r="F1005" s="4">
        <v>-0.28100000000000003</v>
      </c>
      <c r="G1005">
        <v>-74</v>
      </c>
      <c r="H1005" s="4">
        <v>-0.77100000000000002</v>
      </c>
      <c r="I1005">
        <v>-84</v>
      </c>
      <c r="J1005" s="5">
        <v>-0.875</v>
      </c>
    </row>
    <row r="1006" spans="1:11" x14ac:dyDescent="0.25">
      <c r="B1006" t="s">
        <v>88</v>
      </c>
      <c r="C1006">
        <v>85</v>
      </c>
      <c r="D1006" s="4">
        <v>0.376</v>
      </c>
      <c r="E1006">
        <v>119</v>
      </c>
      <c r="F1006" s="4">
        <v>0.52700000000000002</v>
      </c>
      <c r="G1006">
        <v>178</v>
      </c>
      <c r="H1006" s="4">
        <v>0.78800000000000003</v>
      </c>
      <c r="I1006">
        <v>205</v>
      </c>
      <c r="J1006" s="4">
        <v>0.90700000000000003</v>
      </c>
      <c r="K1006" s="1">
        <v>226</v>
      </c>
    </row>
    <row r="1007" spans="1:11" x14ac:dyDescent="0.25">
      <c r="B1007" t="s">
        <v>16</v>
      </c>
      <c r="C1007">
        <v>-41</v>
      </c>
      <c r="D1007" s="4">
        <v>-0.18099999999999999</v>
      </c>
      <c r="E1007">
        <v>-50</v>
      </c>
      <c r="F1007" s="4">
        <v>-0.221</v>
      </c>
      <c r="G1007">
        <v>-178</v>
      </c>
      <c r="H1007" s="4">
        <v>-0.78800000000000003</v>
      </c>
      <c r="I1007">
        <v>-200</v>
      </c>
      <c r="J1007" s="4">
        <v>-0.88500000000000001</v>
      </c>
    </row>
    <row r="1008" spans="1:11" x14ac:dyDescent="0.25">
      <c r="A1008" t="s">
        <v>327</v>
      </c>
      <c r="B1008">
        <v>2023</v>
      </c>
      <c r="C1008">
        <v>149</v>
      </c>
      <c r="D1008" s="4">
        <v>0.502</v>
      </c>
      <c r="E1008">
        <v>194</v>
      </c>
      <c r="F1008" s="4">
        <v>0.65300000000000002</v>
      </c>
      <c r="G1008" s="1">
        <v>243</v>
      </c>
      <c r="H1008" s="4">
        <v>0.81799999999999995</v>
      </c>
      <c r="I1008" s="1">
        <v>284</v>
      </c>
      <c r="J1008" s="4">
        <v>0.95599999999999996</v>
      </c>
      <c r="K1008" s="1">
        <v>297</v>
      </c>
    </row>
    <row r="1009" spans="1:11" x14ac:dyDescent="0.25">
      <c r="B1009">
        <v>11</v>
      </c>
      <c r="C1009">
        <v>-134</v>
      </c>
      <c r="D1009" s="4">
        <v>-0.45100000000000001</v>
      </c>
      <c r="E1009">
        <v>-148</v>
      </c>
      <c r="F1009" s="4">
        <v>-0.498</v>
      </c>
      <c r="G1009" s="1">
        <v>-203</v>
      </c>
      <c r="H1009" s="4">
        <v>-0.68400000000000005</v>
      </c>
      <c r="I1009" s="1">
        <v>-232</v>
      </c>
      <c r="J1009" s="4">
        <v>-0.78100000000000003</v>
      </c>
    </row>
    <row r="1010" spans="1:11" x14ac:dyDescent="0.25">
      <c r="B1010" t="s">
        <v>88</v>
      </c>
      <c r="C1010">
        <v>296</v>
      </c>
      <c r="D1010" s="4">
        <v>0.33400000000000002</v>
      </c>
      <c r="E1010" s="1">
        <v>400</v>
      </c>
      <c r="F1010" s="4">
        <v>0.45100000000000001</v>
      </c>
      <c r="G1010" s="1">
        <v>647</v>
      </c>
      <c r="H1010" s="4">
        <v>0.73</v>
      </c>
      <c r="I1010" s="1">
        <v>811</v>
      </c>
      <c r="J1010" s="4">
        <v>0.91500000000000004</v>
      </c>
      <c r="K1010" s="1">
        <v>886</v>
      </c>
    </row>
    <row r="1011" spans="1:11" x14ac:dyDescent="0.25">
      <c r="B1011" t="s">
        <v>16</v>
      </c>
      <c r="C1011">
        <v>-101</v>
      </c>
      <c r="D1011" s="5">
        <v>-0.114</v>
      </c>
      <c r="E1011">
        <v>-138</v>
      </c>
      <c r="F1011" s="5">
        <v>-0.156</v>
      </c>
      <c r="G1011" s="1">
        <v>-647</v>
      </c>
      <c r="H1011" s="5">
        <v>-0.73</v>
      </c>
      <c r="I1011" s="1">
        <v>-771</v>
      </c>
      <c r="J1011" s="4">
        <v>-0.87</v>
      </c>
    </row>
    <row r="1012" spans="1:11" x14ac:dyDescent="0.25">
      <c r="A1012" t="s">
        <v>328</v>
      </c>
      <c r="B1012">
        <v>2023</v>
      </c>
      <c r="C1012">
        <v>119</v>
      </c>
      <c r="D1012" s="4">
        <v>0.57199999999999995</v>
      </c>
      <c r="E1012">
        <v>163</v>
      </c>
      <c r="F1012" s="5">
        <v>0.78400000000000003</v>
      </c>
      <c r="G1012" s="1">
        <v>129</v>
      </c>
      <c r="H1012" s="5">
        <v>0.62</v>
      </c>
      <c r="I1012" s="1">
        <v>163</v>
      </c>
      <c r="J1012" s="5">
        <v>0.78400000000000003</v>
      </c>
      <c r="K1012" s="1">
        <v>208</v>
      </c>
    </row>
    <row r="1013" spans="1:11" x14ac:dyDescent="0.25">
      <c r="B1013">
        <v>11</v>
      </c>
      <c r="C1013">
        <v>-60</v>
      </c>
      <c r="D1013" s="4">
        <v>-0.28799999999999998</v>
      </c>
      <c r="E1013">
        <v>-70</v>
      </c>
      <c r="F1013" s="4">
        <v>-0.33700000000000002</v>
      </c>
      <c r="G1013" s="1">
        <v>-129</v>
      </c>
      <c r="H1013" s="4">
        <v>-0.62</v>
      </c>
      <c r="I1013" s="1">
        <v>-135</v>
      </c>
      <c r="J1013" s="4">
        <v>-0.64900000000000002</v>
      </c>
    </row>
    <row r="1014" spans="1:11" x14ac:dyDescent="0.25">
      <c r="B1014" t="s">
        <v>88</v>
      </c>
      <c r="C1014">
        <v>190</v>
      </c>
      <c r="D1014" s="4">
        <v>0.47599999999999998</v>
      </c>
      <c r="E1014">
        <v>262</v>
      </c>
      <c r="F1014" s="5">
        <v>0.65700000000000003</v>
      </c>
      <c r="G1014" s="1">
        <v>246</v>
      </c>
      <c r="H1014" s="4">
        <v>0.61699999999999999</v>
      </c>
      <c r="I1014" s="1">
        <v>294</v>
      </c>
      <c r="J1014" s="5">
        <v>0.73699999999999999</v>
      </c>
      <c r="K1014" s="1">
        <v>399</v>
      </c>
    </row>
    <row r="1015" spans="1:11" x14ac:dyDescent="0.25">
      <c r="B1015" t="s">
        <v>16</v>
      </c>
      <c r="C1015">
        <v>-101</v>
      </c>
      <c r="D1015" s="4">
        <v>-0.253</v>
      </c>
      <c r="E1015">
        <v>-111</v>
      </c>
      <c r="F1015" s="4">
        <v>-0.27800000000000002</v>
      </c>
      <c r="G1015" s="1">
        <v>-246</v>
      </c>
      <c r="H1015" s="4">
        <v>-0.61699999999999999</v>
      </c>
      <c r="I1015" s="1">
        <v>-256</v>
      </c>
      <c r="J1015" s="4">
        <v>-0.64200000000000002</v>
      </c>
    </row>
    <row r="1016" spans="1:11" x14ac:dyDescent="0.25">
      <c r="A1016" t="s">
        <v>329</v>
      </c>
      <c r="B1016">
        <v>2023</v>
      </c>
      <c r="C1016">
        <v>232</v>
      </c>
      <c r="D1016" s="4">
        <v>0.8</v>
      </c>
      <c r="E1016" s="1">
        <v>250</v>
      </c>
      <c r="F1016" s="4">
        <v>0.86199999999999999</v>
      </c>
      <c r="G1016" s="1">
        <v>228</v>
      </c>
      <c r="H1016" s="5">
        <v>0.78600000000000003</v>
      </c>
      <c r="I1016" s="1">
        <v>265</v>
      </c>
      <c r="J1016" s="5">
        <v>0.91400000000000003</v>
      </c>
      <c r="K1016" s="1">
        <v>290</v>
      </c>
    </row>
    <row r="1017" spans="1:11" x14ac:dyDescent="0.25">
      <c r="B1017">
        <v>11</v>
      </c>
      <c r="C1017">
        <v>-27</v>
      </c>
      <c r="D1017" s="4">
        <v>-9.2999999999999999E-2</v>
      </c>
      <c r="E1017">
        <v>-27</v>
      </c>
      <c r="F1017" s="4">
        <v>-9.2999999999999999E-2</v>
      </c>
      <c r="G1017" s="1">
        <v>-152</v>
      </c>
      <c r="H1017" s="5">
        <v>-0.52400000000000002</v>
      </c>
      <c r="I1017" s="1">
        <v>-169</v>
      </c>
      <c r="J1017" s="5">
        <v>-0.58299999999999996</v>
      </c>
    </row>
    <row r="1018" spans="1:11" x14ac:dyDescent="0.25">
      <c r="B1018" t="s">
        <v>88</v>
      </c>
      <c r="C1018" s="1">
        <v>773</v>
      </c>
      <c r="D1018" s="4">
        <v>0.55900000000000005</v>
      </c>
      <c r="E1018" s="1">
        <v>953</v>
      </c>
      <c r="F1018" s="4">
        <v>0.69</v>
      </c>
      <c r="G1018" s="1">
        <v>1185</v>
      </c>
      <c r="H1018" s="4">
        <v>0.85699999999999998</v>
      </c>
      <c r="I1018" s="1">
        <v>1293</v>
      </c>
      <c r="J1018" s="5">
        <v>0.93600000000000005</v>
      </c>
      <c r="K1018" s="1">
        <v>1382</v>
      </c>
    </row>
    <row r="1019" spans="1:11" x14ac:dyDescent="0.25">
      <c r="B1019" t="s">
        <v>16</v>
      </c>
      <c r="C1019">
        <v>0</v>
      </c>
      <c r="D1019" s="5">
        <v>0</v>
      </c>
      <c r="E1019">
        <v>-27</v>
      </c>
      <c r="F1019" s="4">
        <v>-0.02</v>
      </c>
      <c r="G1019" s="1">
        <v>-1105</v>
      </c>
      <c r="H1019" s="4">
        <v>-0.8</v>
      </c>
      <c r="I1019" s="1">
        <v>-1105</v>
      </c>
      <c r="J1019" s="4">
        <v>-0.8</v>
      </c>
    </row>
    <row r="1020" spans="1:11" x14ac:dyDescent="0.25">
      <c r="A1020" t="s">
        <v>330</v>
      </c>
      <c r="B1020">
        <v>2023</v>
      </c>
      <c r="C1020" s="1">
        <v>162</v>
      </c>
      <c r="D1020" s="4">
        <v>0.52800000000000002</v>
      </c>
      <c r="E1020" s="1">
        <v>200</v>
      </c>
      <c r="F1020" s="4">
        <v>0.65100000000000002</v>
      </c>
      <c r="G1020" s="1">
        <v>274</v>
      </c>
      <c r="H1020" s="4">
        <v>0.89300000000000002</v>
      </c>
      <c r="I1020" s="1">
        <v>291</v>
      </c>
      <c r="J1020" s="4">
        <v>0.94799999999999995</v>
      </c>
      <c r="K1020" s="1">
        <v>307</v>
      </c>
    </row>
    <row r="1021" spans="1:11" x14ac:dyDescent="0.25">
      <c r="B1021">
        <v>11</v>
      </c>
      <c r="C1021" s="1">
        <v>-90</v>
      </c>
      <c r="D1021" s="4">
        <v>-0.29299999999999998</v>
      </c>
      <c r="E1021" s="1">
        <v>-108</v>
      </c>
      <c r="F1021" s="4">
        <v>-0.35199999999999998</v>
      </c>
      <c r="G1021" s="1">
        <v>-59</v>
      </c>
      <c r="H1021" s="4">
        <v>-0.192</v>
      </c>
      <c r="I1021" s="1">
        <v>-67</v>
      </c>
      <c r="J1021" s="4">
        <v>-0.218</v>
      </c>
    </row>
    <row r="1022" spans="1:11" x14ac:dyDescent="0.25">
      <c r="B1022" t="s">
        <v>88</v>
      </c>
      <c r="C1022" s="1">
        <v>1039</v>
      </c>
      <c r="D1022" s="4">
        <v>0.69699999999999995</v>
      </c>
      <c r="E1022" s="1">
        <v>1194</v>
      </c>
      <c r="F1022" s="4">
        <v>0.80100000000000005</v>
      </c>
      <c r="G1022" s="1">
        <v>1427</v>
      </c>
      <c r="H1022" s="4">
        <v>0.95699999999999996</v>
      </c>
      <c r="I1022" s="1">
        <v>1457</v>
      </c>
      <c r="J1022" s="4">
        <v>0.97699999999999998</v>
      </c>
      <c r="K1022" s="1">
        <v>1491</v>
      </c>
    </row>
    <row r="1023" spans="1:11" x14ac:dyDescent="0.25">
      <c r="B1023" t="s">
        <v>16</v>
      </c>
      <c r="C1023" s="1">
        <v>-931</v>
      </c>
      <c r="D1023" s="4">
        <v>-0.624</v>
      </c>
      <c r="E1023" s="1">
        <v>-931</v>
      </c>
      <c r="F1023" s="4">
        <v>-0.624</v>
      </c>
      <c r="G1023" s="1">
        <v>-1032</v>
      </c>
      <c r="H1023" s="4">
        <v>-0.69199999999999995</v>
      </c>
      <c r="I1023" s="1">
        <v>-1057</v>
      </c>
      <c r="J1023" s="4">
        <v>-0.70899999999999996</v>
      </c>
    </row>
    <row r="1024" spans="1:11" x14ac:dyDescent="0.25">
      <c r="A1024" t="s">
        <v>331</v>
      </c>
      <c r="B1024">
        <v>2023</v>
      </c>
      <c r="C1024" s="1">
        <v>161</v>
      </c>
      <c r="D1024" s="4">
        <v>0.56899999999999995</v>
      </c>
      <c r="E1024" s="1">
        <v>196</v>
      </c>
      <c r="F1024" s="4">
        <v>0.69299999999999995</v>
      </c>
      <c r="G1024" s="1">
        <v>143</v>
      </c>
      <c r="H1024" s="4">
        <v>0.505</v>
      </c>
      <c r="I1024" s="1">
        <v>177</v>
      </c>
      <c r="J1024" s="4">
        <v>0.625</v>
      </c>
      <c r="K1024" s="1">
        <v>283</v>
      </c>
    </row>
    <row r="1025" spans="1:11" x14ac:dyDescent="0.25">
      <c r="B1025">
        <v>11</v>
      </c>
      <c r="C1025" s="1">
        <v>-111</v>
      </c>
      <c r="D1025" s="4">
        <v>-0.39200000000000002</v>
      </c>
      <c r="E1025" s="1">
        <v>-116</v>
      </c>
      <c r="F1025" s="4">
        <v>-0.41</v>
      </c>
      <c r="G1025" s="1">
        <v>-123</v>
      </c>
      <c r="H1025" s="4">
        <v>-0.435</v>
      </c>
      <c r="I1025" s="1">
        <v>-132</v>
      </c>
      <c r="J1025" s="4">
        <v>-0.46600000000000003</v>
      </c>
    </row>
    <row r="1026" spans="1:11" x14ac:dyDescent="0.25">
      <c r="B1026" t="s">
        <v>88</v>
      </c>
      <c r="C1026" s="1">
        <v>1640</v>
      </c>
      <c r="D1026" s="4">
        <v>0.73899999999999999</v>
      </c>
      <c r="E1026" s="1">
        <v>1808</v>
      </c>
      <c r="F1026" s="4">
        <v>0.81499999999999995</v>
      </c>
      <c r="G1026" s="1">
        <v>1090</v>
      </c>
      <c r="H1026" s="4">
        <v>0.49099999999999999</v>
      </c>
      <c r="I1026" s="1">
        <v>1679</v>
      </c>
      <c r="J1026" s="4">
        <v>0.75700000000000001</v>
      </c>
      <c r="K1026" s="1">
        <v>2219</v>
      </c>
    </row>
    <row r="1027" spans="1:11" x14ac:dyDescent="0.25">
      <c r="B1027" t="s">
        <v>16</v>
      </c>
      <c r="C1027" s="1">
        <v>-1435</v>
      </c>
      <c r="D1027" s="4">
        <v>-0.64700000000000002</v>
      </c>
      <c r="E1027" s="1">
        <v>-1470</v>
      </c>
      <c r="F1027" s="4">
        <v>-0.66200000000000003</v>
      </c>
      <c r="G1027" s="1">
        <v>-880</v>
      </c>
      <c r="H1027" s="4">
        <v>-0.39700000000000002</v>
      </c>
      <c r="I1027" s="1">
        <v>-1469</v>
      </c>
      <c r="J1027" s="4">
        <v>-0.66200000000000003</v>
      </c>
    </row>
    <row r="1028" spans="1:11" x14ac:dyDescent="0.25">
      <c r="A1028" t="s">
        <v>332</v>
      </c>
      <c r="B1028">
        <v>2023</v>
      </c>
      <c r="C1028" s="1">
        <v>52</v>
      </c>
      <c r="D1028" s="4">
        <v>0.57799999999999996</v>
      </c>
      <c r="E1028" s="1">
        <v>67</v>
      </c>
      <c r="F1028" s="4">
        <v>0.74399999999999999</v>
      </c>
      <c r="G1028" s="1">
        <v>86</v>
      </c>
      <c r="H1028" s="4">
        <v>0.95599999999999996</v>
      </c>
      <c r="I1028" s="1">
        <v>90</v>
      </c>
      <c r="J1028" s="4">
        <v>1</v>
      </c>
      <c r="K1028" s="1">
        <v>90</v>
      </c>
    </row>
    <row r="1029" spans="1:11" x14ac:dyDescent="0.25">
      <c r="B1029">
        <v>11</v>
      </c>
      <c r="C1029" s="1">
        <v>-7</v>
      </c>
      <c r="D1029" s="4">
        <v>-7.8E-2</v>
      </c>
      <c r="E1029" s="1">
        <v>-12</v>
      </c>
      <c r="F1029" s="4">
        <v>-0.13300000000000001</v>
      </c>
      <c r="G1029" s="1">
        <v>-82</v>
      </c>
      <c r="H1029" s="4">
        <v>-0.91100000000000003</v>
      </c>
      <c r="I1029" s="1">
        <v>-82</v>
      </c>
      <c r="J1029" s="4">
        <v>-0.91100000000000003</v>
      </c>
    </row>
    <row r="1030" spans="1:11" x14ac:dyDescent="0.25">
      <c r="B1030" t="s">
        <v>88</v>
      </c>
      <c r="C1030" s="1">
        <v>447</v>
      </c>
      <c r="D1030" s="4">
        <v>0.71399999999999997</v>
      </c>
      <c r="E1030" s="1">
        <v>501</v>
      </c>
      <c r="F1030" s="4">
        <v>0.8</v>
      </c>
      <c r="G1030" s="1">
        <v>599</v>
      </c>
      <c r="H1030" s="4">
        <v>0.95699999999999996</v>
      </c>
      <c r="I1030" s="1">
        <v>621</v>
      </c>
      <c r="J1030" s="4">
        <v>0.99199999999999999</v>
      </c>
      <c r="K1030" s="1">
        <v>626</v>
      </c>
    </row>
    <row r="1031" spans="1:11" x14ac:dyDescent="0.25">
      <c r="B1031" t="s">
        <v>16</v>
      </c>
      <c r="C1031" s="1">
        <v>-403</v>
      </c>
      <c r="D1031" s="4">
        <v>-0.64400000000000002</v>
      </c>
      <c r="E1031" s="1">
        <v>-423</v>
      </c>
      <c r="F1031" s="5">
        <v>-0.67600000000000005</v>
      </c>
      <c r="G1031" s="1">
        <v>-569</v>
      </c>
      <c r="H1031" s="4">
        <v>-0.90900000000000003</v>
      </c>
      <c r="I1031" s="1">
        <v>-585</v>
      </c>
      <c r="J1031" s="5">
        <v>-0.93500000000000005</v>
      </c>
    </row>
    <row r="1032" spans="1:11" x14ac:dyDescent="0.25">
      <c r="A1032" t="s">
        <v>333</v>
      </c>
      <c r="B1032">
        <v>2023</v>
      </c>
      <c r="C1032" s="1">
        <v>5</v>
      </c>
      <c r="D1032" s="4">
        <v>1</v>
      </c>
      <c r="E1032" s="1">
        <v>5</v>
      </c>
      <c r="F1032" s="4">
        <v>1</v>
      </c>
      <c r="G1032" s="1">
        <v>5</v>
      </c>
      <c r="H1032" s="4">
        <v>1</v>
      </c>
      <c r="I1032" s="1">
        <v>5</v>
      </c>
      <c r="J1032" s="4">
        <v>1</v>
      </c>
      <c r="K1032" s="1">
        <v>5</v>
      </c>
    </row>
    <row r="1033" spans="1:11" x14ac:dyDescent="0.25">
      <c r="B1033">
        <v>11</v>
      </c>
      <c r="C1033" s="1">
        <v>-1</v>
      </c>
      <c r="D1033" s="4">
        <v>-0.2</v>
      </c>
      <c r="E1033" s="1">
        <v>-1</v>
      </c>
      <c r="F1033" s="5">
        <v>-0.2</v>
      </c>
      <c r="G1033">
        <v>-4</v>
      </c>
      <c r="H1033" s="5">
        <v>-0.8</v>
      </c>
      <c r="I1033">
        <v>-4</v>
      </c>
      <c r="J1033" s="5">
        <v>-0.8</v>
      </c>
    </row>
    <row r="1034" spans="1:11" x14ac:dyDescent="0.25">
      <c r="B1034" t="s">
        <v>88</v>
      </c>
      <c r="C1034" s="1">
        <v>9</v>
      </c>
      <c r="D1034" s="5">
        <v>1</v>
      </c>
      <c r="E1034" s="1">
        <v>9</v>
      </c>
      <c r="F1034" s="4">
        <v>1</v>
      </c>
      <c r="G1034" s="1">
        <v>8</v>
      </c>
      <c r="H1034" s="4">
        <v>0.88900000000000001</v>
      </c>
      <c r="I1034" s="1">
        <v>9</v>
      </c>
      <c r="J1034" s="4">
        <v>1</v>
      </c>
      <c r="K1034" s="1">
        <v>9</v>
      </c>
    </row>
    <row r="1035" spans="1:11" x14ac:dyDescent="0.25">
      <c r="B1035" t="s">
        <v>16</v>
      </c>
      <c r="C1035" s="1">
        <v>-1</v>
      </c>
      <c r="D1035" s="5">
        <v>-0.111</v>
      </c>
      <c r="E1035" s="1">
        <v>-1</v>
      </c>
      <c r="F1035" s="4">
        <v>-0.111</v>
      </c>
      <c r="G1035">
        <v>-4</v>
      </c>
      <c r="H1035" s="4">
        <v>-0.44400000000000001</v>
      </c>
      <c r="I1035">
        <v>-5</v>
      </c>
      <c r="J1035" s="4">
        <v>-0.55600000000000005</v>
      </c>
    </row>
    <row r="1036" spans="1:11" x14ac:dyDescent="0.25">
      <c r="A1036" t="s">
        <v>334</v>
      </c>
      <c r="B1036">
        <v>2023</v>
      </c>
      <c r="C1036">
        <v>97</v>
      </c>
      <c r="D1036" s="4">
        <v>0.40799999999999997</v>
      </c>
      <c r="E1036">
        <v>127</v>
      </c>
      <c r="F1036" s="4">
        <v>0.53400000000000003</v>
      </c>
      <c r="G1036">
        <v>217</v>
      </c>
      <c r="H1036" s="4">
        <v>0.91200000000000003</v>
      </c>
      <c r="I1036">
        <v>229</v>
      </c>
      <c r="J1036" s="4">
        <v>0.96199999999999997</v>
      </c>
      <c r="K1036">
        <v>238</v>
      </c>
    </row>
    <row r="1037" spans="1:11" x14ac:dyDescent="0.25">
      <c r="B1037">
        <v>11</v>
      </c>
      <c r="C1037">
        <v>-12</v>
      </c>
      <c r="D1037" s="5">
        <v>-0.05</v>
      </c>
      <c r="E1037">
        <v>-19</v>
      </c>
      <c r="F1037" s="4">
        <v>-0.08</v>
      </c>
      <c r="G1037">
        <v>-217</v>
      </c>
      <c r="H1037" s="4">
        <v>-0.91200000000000003</v>
      </c>
      <c r="I1037">
        <v>-222</v>
      </c>
      <c r="J1037" s="4">
        <v>-0.93300000000000005</v>
      </c>
    </row>
    <row r="1038" spans="1:11" x14ac:dyDescent="0.25">
      <c r="B1038" t="s">
        <v>88</v>
      </c>
      <c r="C1038">
        <v>173</v>
      </c>
      <c r="D1038" s="4">
        <v>0.26</v>
      </c>
      <c r="E1038">
        <v>265</v>
      </c>
      <c r="F1038" s="4">
        <v>0.39800000000000002</v>
      </c>
      <c r="G1038">
        <v>508</v>
      </c>
      <c r="H1038" s="5">
        <v>0.76300000000000001</v>
      </c>
      <c r="I1038">
        <v>617</v>
      </c>
      <c r="J1038" s="4">
        <v>0.92600000000000005</v>
      </c>
      <c r="K1038">
        <v>666</v>
      </c>
    </row>
    <row r="1039" spans="1:11" x14ac:dyDescent="0.25">
      <c r="B1039" t="s">
        <v>16</v>
      </c>
      <c r="C1039">
        <v>0</v>
      </c>
      <c r="D1039" s="4">
        <v>0</v>
      </c>
      <c r="E1039">
        <v>0</v>
      </c>
      <c r="F1039" s="4">
        <v>0</v>
      </c>
      <c r="G1039">
        <v>-508</v>
      </c>
      <c r="H1039" s="4">
        <v>-0.76300000000000001</v>
      </c>
      <c r="I1039">
        <v>-617</v>
      </c>
      <c r="J1039" s="4">
        <v>-0.92600000000000005</v>
      </c>
    </row>
    <row r="1040" spans="1:11" x14ac:dyDescent="0.25">
      <c r="A1040" t="s">
        <v>335</v>
      </c>
      <c r="B1040">
        <v>2023</v>
      </c>
      <c r="C1040">
        <v>18</v>
      </c>
      <c r="D1040" s="4">
        <v>0.439</v>
      </c>
      <c r="E1040">
        <v>27</v>
      </c>
      <c r="F1040" s="4">
        <v>0.65900000000000003</v>
      </c>
      <c r="G1040">
        <v>41</v>
      </c>
      <c r="H1040" s="4">
        <v>1</v>
      </c>
      <c r="I1040" s="1">
        <v>41</v>
      </c>
      <c r="J1040" s="4">
        <v>1</v>
      </c>
      <c r="K1040" s="1">
        <v>41</v>
      </c>
    </row>
    <row r="1041" spans="1:11" x14ac:dyDescent="0.25">
      <c r="B1041">
        <v>11</v>
      </c>
      <c r="C1041">
        <v>0</v>
      </c>
      <c r="D1041" s="5">
        <v>0</v>
      </c>
      <c r="E1041">
        <v>-3</v>
      </c>
      <c r="F1041" s="4">
        <v>-7.2999999999999995E-2</v>
      </c>
      <c r="G1041">
        <v>-5</v>
      </c>
      <c r="H1041" s="4">
        <v>-0.122</v>
      </c>
      <c r="I1041" s="1">
        <v>-5</v>
      </c>
      <c r="J1041" s="4">
        <v>-0.122</v>
      </c>
    </row>
    <row r="1042" spans="1:11" x14ac:dyDescent="0.25">
      <c r="B1042" t="s">
        <v>88</v>
      </c>
      <c r="C1042">
        <v>52</v>
      </c>
      <c r="D1042" s="4">
        <v>0.44800000000000001</v>
      </c>
      <c r="E1042" s="1">
        <v>71</v>
      </c>
      <c r="F1042" s="4">
        <v>0.61199999999999999</v>
      </c>
      <c r="G1042" s="1">
        <v>107</v>
      </c>
      <c r="H1042" s="4">
        <v>0.92200000000000004</v>
      </c>
      <c r="I1042" s="1">
        <v>114</v>
      </c>
      <c r="J1042" s="4">
        <v>0.98299999999999998</v>
      </c>
      <c r="K1042" s="1">
        <v>116</v>
      </c>
    </row>
    <row r="1043" spans="1:11" x14ac:dyDescent="0.25">
      <c r="B1043" t="s">
        <v>16</v>
      </c>
      <c r="C1043">
        <v>-11</v>
      </c>
      <c r="D1043" s="4">
        <v>-9.5000000000000001E-2</v>
      </c>
      <c r="E1043">
        <v>-11</v>
      </c>
      <c r="F1043" s="4">
        <v>-9.5000000000000001E-2</v>
      </c>
      <c r="G1043" s="1">
        <v>-67</v>
      </c>
      <c r="H1043" s="4">
        <v>-0.57799999999999996</v>
      </c>
      <c r="I1043" s="1">
        <v>-73</v>
      </c>
      <c r="J1043" s="4">
        <v>-0.629</v>
      </c>
    </row>
    <row r="1044" spans="1:11" x14ac:dyDescent="0.25">
      <c r="A1044" t="s">
        <v>336</v>
      </c>
      <c r="B1044">
        <v>2023</v>
      </c>
      <c r="C1044">
        <v>5</v>
      </c>
      <c r="D1044" s="5">
        <v>1</v>
      </c>
      <c r="E1044">
        <v>5</v>
      </c>
      <c r="F1044" s="5">
        <v>1</v>
      </c>
      <c r="G1044" s="1">
        <v>5</v>
      </c>
      <c r="H1044" s="4">
        <v>1</v>
      </c>
      <c r="I1044" s="1">
        <v>5</v>
      </c>
      <c r="J1044" s="4">
        <v>1</v>
      </c>
      <c r="K1044" s="1">
        <v>5</v>
      </c>
    </row>
    <row r="1045" spans="1:11" x14ac:dyDescent="0.25">
      <c r="B1045">
        <v>11</v>
      </c>
      <c r="C1045">
        <v>-5</v>
      </c>
      <c r="D1045" s="4">
        <v>-1</v>
      </c>
      <c r="E1045">
        <v>-5</v>
      </c>
      <c r="F1045" s="5">
        <v>-1</v>
      </c>
      <c r="G1045" s="1">
        <v>-2</v>
      </c>
      <c r="H1045" s="4">
        <v>-0.4</v>
      </c>
      <c r="I1045" s="1">
        <v>-2</v>
      </c>
      <c r="J1045" s="4">
        <v>-0.4</v>
      </c>
    </row>
    <row r="1046" spans="1:11" x14ac:dyDescent="0.25">
      <c r="B1046" t="s">
        <v>88</v>
      </c>
      <c r="C1046" s="1">
        <v>12</v>
      </c>
      <c r="D1046" s="4">
        <v>1</v>
      </c>
      <c r="E1046" s="1">
        <v>12</v>
      </c>
      <c r="F1046" s="4">
        <v>1</v>
      </c>
      <c r="G1046" s="1">
        <v>12</v>
      </c>
      <c r="H1046" s="4">
        <v>1</v>
      </c>
      <c r="I1046" s="1">
        <v>12</v>
      </c>
      <c r="J1046" s="4">
        <v>1</v>
      </c>
      <c r="K1046" s="1">
        <v>12</v>
      </c>
    </row>
    <row r="1047" spans="1:11" x14ac:dyDescent="0.25">
      <c r="B1047" t="s">
        <v>16</v>
      </c>
      <c r="C1047">
        <v>-5</v>
      </c>
      <c r="D1047" s="4">
        <v>-0.41699999999999998</v>
      </c>
      <c r="E1047">
        <v>-5</v>
      </c>
      <c r="F1047" s="4">
        <v>-0.41699999999999998</v>
      </c>
      <c r="G1047" s="1">
        <v>-4</v>
      </c>
      <c r="H1047" s="4">
        <v>-0.33300000000000002</v>
      </c>
      <c r="I1047" s="1">
        <v>-4</v>
      </c>
      <c r="J1047" s="4">
        <v>-0.33300000000000002</v>
      </c>
    </row>
    <row r="1048" spans="1:11" x14ac:dyDescent="0.25">
      <c r="A1048" t="s">
        <v>337</v>
      </c>
      <c r="B1048">
        <v>2023</v>
      </c>
      <c r="C1048">
        <v>36</v>
      </c>
      <c r="D1048" s="4">
        <v>0.434</v>
      </c>
      <c r="E1048" s="1">
        <v>52</v>
      </c>
      <c r="F1048" s="4">
        <v>0.627</v>
      </c>
      <c r="G1048" s="1">
        <v>83</v>
      </c>
      <c r="H1048" s="4">
        <v>1</v>
      </c>
      <c r="I1048" s="1">
        <v>83</v>
      </c>
      <c r="J1048" s="4">
        <v>1</v>
      </c>
      <c r="K1048" s="1">
        <v>83</v>
      </c>
    </row>
    <row r="1049" spans="1:11" x14ac:dyDescent="0.25">
      <c r="B1049">
        <v>11</v>
      </c>
      <c r="C1049">
        <v>-9</v>
      </c>
      <c r="D1049" s="5">
        <v>-0.108</v>
      </c>
      <c r="E1049">
        <v>-9</v>
      </c>
      <c r="F1049" s="4">
        <v>-0.108</v>
      </c>
      <c r="G1049" s="1">
        <v>-82</v>
      </c>
      <c r="H1049" s="4">
        <v>-0.98799999999999999</v>
      </c>
      <c r="I1049" s="1">
        <v>-82</v>
      </c>
      <c r="J1049" s="4">
        <v>-0.98799999999999999</v>
      </c>
    </row>
    <row r="1050" spans="1:11" x14ac:dyDescent="0.25">
      <c r="B1050" t="s">
        <v>88</v>
      </c>
      <c r="C1050" s="1">
        <v>67</v>
      </c>
      <c r="D1050" s="4">
        <v>0.40100000000000002</v>
      </c>
      <c r="E1050" s="1">
        <v>95</v>
      </c>
      <c r="F1050" s="4">
        <v>0.56899999999999995</v>
      </c>
      <c r="G1050" s="1">
        <v>144</v>
      </c>
      <c r="H1050" s="4">
        <v>0.86199999999999999</v>
      </c>
      <c r="I1050" s="1">
        <v>158</v>
      </c>
      <c r="J1050" s="5">
        <v>0.94599999999999995</v>
      </c>
      <c r="K1050" s="1">
        <v>167</v>
      </c>
    </row>
    <row r="1051" spans="1:11" x14ac:dyDescent="0.25">
      <c r="B1051" t="s">
        <v>16</v>
      </c>
      <c r="C1051">
        <v>-9</v>
      </c>
      <c r="D1051" s="5">
        <v>-5.3999999999999999E-2</v>
      </c>
      <c r="E1051">
        <v>-9</v>
      </c>
      <c r="F1051" s="4">
        <v>-5.3999999999999999E-2</v>
      </c>
      <c r="G1051" s="1">
        <v>-118</v>
      </c>
      <c r="H1051" s="4">
        <v>-0.70699999999999996</v>
      </c>
      <c r="I1051" s="1">
        <v>-128</v>
      </c>
      <c r="J1051" s="5">
        <v>-0.76600000000000001</v>
      </c>
    </row>
    <row r="1052" spans="1:11" x14ac:dyDescent="0.25">
      <c r="A1052" t="s">
        <v>338</v>
      </c>
      <c r="B1052">
        <v>2023</v>
      </c>
      <c r="C1052">
        <v>54</v>
      </c>
      <c r="D1052" s="4">
        <v>0.9</v>
      </c>
      <c r="E1052">
        <v>59</v>
      </c>
      <c r="F1052" s="4">
        <v>0.98299999999999998</v>
      </c>
      <c r="G1052">
        <v>58</v>
      </c>
      <c r="H1052" s="4">
        <v>0.96699999999999997</v>
      </c>
      <c r="I1052" s="1">
        <v>60</v>
      </c>
      <c r="J1052" s="5">
        <v>1</v>
      </c>
      <c r="K1052" s="1">
        <v>60</v>
      </c>
    </row>
    <row r="1053" spans="1:11" x14ac:dyDescent="0.25">
      <c r="B1053">
        <v>11</v>
      </c>
      <c r="C1053">
        <v>-29</v>
      </c>
      <c r="D1053" s="4">
        <v>-0.48299999999999998</v>
      </c>
      <c r="E1053">
        <v>-29</v>
      </c>
      <c r="F1053" s="4">
        <v>-0.48299999999999998</v>
      </c>
      <c r="G1053">
        <v>-29</v>
      </c>
      <c r="H1053" s="4">
        <v>-0.48299999999999998</v>
      </c>
      <c r="I1053" s="1">
        <v>-31</v>
      </c>
      <c r="J1053" s="4">
        <v>-0.51700000000000002</v>
      </c>
    </row>
    <row r="1054" spans="1:11" x14ac:dyDescent="0.25">
      <c r="B1054" t="s">
        <v>88</v>
      </c>
      <c r="C1054">
        <v>128</v>
      </c>
      <c r="D1054" s="4">
        <v>0.82099999999999995</v>
      </c>
      <c r="E1054">
        <v>145</v>
      </c>
      <c r="F1054" s="5">
        <v>0.92900000000000005</v>
      </c>
      <c r="G1054">
        <v>143</v>
      </c>
      <c r="H1054" s="4">
        <v>0.91700000000000004</v>
      </c>
      <c r="I1054" s="1">
        <v>155</v>
      </c>
      <c r="J1054" s="5">
        <v>0.99399999999999999</v>
      </c>
      <c r="K1054" s="1">
        <v>156</v>
      </c>
    </row>
    <row r="1055" spans="1:11" x14ac:dyDescent="0.25">
      <c r="B1055" t="s">
        <v>16</v>
      </c>
      <c r="C1055">
        <v>-47</v>
      </c>
      <c r="D1055" s="4">
        <v>-0.30099999999999999</v>
      </c>
      <c r="E1055">
        <v>-50</v>
      </c>
      <c r="F1055" s="4">
        <v>-0.32100000000000001</v>
      </c>
      <c r="G1055">
        <v>-78</v>
      </c>
      <c r="H1055" s="4">
        <v>-0.5</v>
      </c>
      <c r="I1055" s="1">
        <v>-88</v>
      </c>
      <c r="J1055" s="4">
        <v>-0.56399999999999995</v>
      </c>
    </row>
    <row r="1056" spans="1:11" x14ac:dyDescent="0.25">
      <c r="A1056" t="s">
        <v>339</v>
      </c>
      <c r="B1056">
        <v>2023</v>
      </c>
      <c r="C1056">
        <v>133</v>
      </c>
      <c r="D1056" s="5">
        <v>0.59899999999999998</v>
      </c>
      <c r="E1056">
        <v>183</v>
      </c>
      <c r="F1056" s="4">
        <v>0.82399999999999995</v>
      </c>
      <c r="G1056" s="1">
        <v>114</v>
      </c>
      <c r="H1056" s="4">
        <v>0.51400000000000001</v>
      </c>
      <c r="I1056" s="1">
        <v>163</v>
      </c>
      <c r="J1056" s="4">
        <v>0.73399999999999999</v>
      </c>
      <c r="K1056" s="1">
        <v>222</v>
      </c>
    </row>
    <row r="1057" spans="1:11" x14ac:dyDescent="0.25">
      <c r="B1057">
        <v>11</v>
      </c>
      <c r="C1057">
        <v>-96</v>
      </c>
      <c r="D1057" s="5">
        <v>-0.432</v>
      </c>
      <c r="E1057">
        <v>-106</v>
      </c>
      <c r="F1057" s="4">
        <v>-0.47699999999999998</v>
      </c>
      <c r="G1057">
        <v>-96</v>
      </c>
      <c r="H1057" s="4">
        <v>-0.432</v>
      </c>
      <c r="I1057" s="1">
        <v>-126</v>
      </c>
      <c r="J1057" s="4">
        <v>-0.56799999999999995</v>
      </c>
    </row>
    <row r="1058" spans="1:11" x14ac:dyDescent="0.25">
      <c r="B1058" t="s">
        <v>88</v>
      </c>
      <c r="C1058">
        <v>305</v>
      </c>
      <c r="D1058" s="4">
        <v>0.68400000000000005</v>
      </c>
      <c r="E1058">
        <v>370</v>
      </c>
      <c r="F1058" s="4">
        <v>0.83</v>
      </c>
      <c r="G1058" s="1">
        <v>162</v>
      </c>
      <c r="H1058" s="4">
        <v>0.36299999999999999</v>
      </c>
      <c r="I1058" s="1">
        <v>269</v>
      </c>
      <c r="J1058" s="4">
        <v>0.60299999999999998</v>
      </c>
      <c r="K1058" s="1">
        <v>446</v>
      </c>
    </row>
    <row r="1059" spans="1:11" x14ac:dyDescent="0.25">
      <c r="B1059" t="s">
        <v>16</v>
      </c>
      <c r="C1059">
        <v>-177</v>
      </c>
      <c r="D1059" s="5">
        <v>-0.39700000000000002</v>
      </c>
      <c r="E1059">
        <v>-207</v>
      </c>
      <c r="F1059" s="4">
        <v>-0.46400000000000002</v>
      </c>
      <c r="G1059">
        <v>-126</v>
      </c>
      <c r="H1059" s="4">
        <v>-0.28299999999999997</v>
      </c>
      <c r="I1059" s="1">
        <v>-174</v>
      </c>
      <c r="J1059" s="4">
        <v>-0.39</v>
      </c>
    </row>
    <row r="1060" spans="1:11" x14ac:dyDescent="0.25">
      <c r="A1060" t="s">
        <v>340</v>
      </c>
      <c r="B1060">
        <v>2023</v>
      </c>
      <c r="C1060">
        <v>231</v>
      </c>
      <c r="D1060" s="4">
        <v>0.54500000000000004</v>
      </c>
      <c r="E1060">
        <v>291</v>
      </c>
      <c r="F1060" s="4">
        <v>0.68600000000000005</v>
      </c>
      <c r="G1060" s="1">
        <v>225</v>
      </c>
      <c r="H1060" s="4">
        <v>0.53100000000000003</v>
      </c>
      <c r="I1060" s="1">
        <v>291</v>
      </c>
      <c r="J1060" s="4">
        <v>0.68600000000000005</v>
      </c>
      <c r="K1060" s="1">
        <v>424</v>
      </c>
    </row>
    <row r="1061" spans="1:11" x14ac:dyDescent="0.25">
      <c r="B1061">
        <v>11</v>
      </c>
      <c r="C1061">
        <v>0</v>
      </c>
      <c r="D1061" s="4">
        <v>0</v>
      </c>
      <c r="E1061">
        <v>-22</v>
      </c>
      <c r="F1061" s="4">
        <v>-5.1999999999999998E-2</v>
      </c>
      <c r="G1061" s="1">
        <v>-179</v>
      </c>
      <c r="H1061" s="4">
        <v>-0.42199999999999999</v>
      </c>
      <c r="I1061" s="1">
        <v>-218</v>
      </c>
      <c r="J1061" s="4">
        <v>-0.51400000000000001</v>
      </c>
    </row>
    <row r="1062" spans="1:11" x14ac:dyDescent="0.25">
      <c r="B1062" t="s">
        <v>88</v>
      </c>
      <c r="C1062">
        <v>567</v>
      </c>
      <c r="D1062" s="4">
        <v>0.39800000000000002</v>
      </c>
      <c r="E1062">
        <v>748</v>
      </c>
      <c r="F1062" s="4">
        <v>0.52500000000000002</v>
      </c>
      <c r="G1062" s="1">
        <v>741</v>
      </c>
      <c r="H1062" s="4">
        <v>0.52</v>
      </c>
      <c r="I1062" s="1">
        <v>985</v>
      </c>
      <c r="J1062" s="4">
        <v>0.69199999999999995</v>
      </c>
      <c r="K1062" s="1">
        <v>1424</v>
      </c>
    </row>
    <row r="1063" spans="1:11" x14ac:dyDescent="0.25">
      <c r="B1063" t="s">
        <v>16</v>
      </c>
      <c r="C1063">
        <v>-354</v>
      </c>
      <c r="D1063" s="4">
        <v>-0.249</v>
      </c>
      <c r="E1063">
        <v>-354</v>
      </c>
      <c r="F1063" s="4">
        <v>-0.249</v>
      </c>
      <c r="G1063" s="1">
        <v>-503</v>
      </c>
      <c r="H1063" s="4">
        <v>-0.35299999999999998</v>
      </c>
      <c r="I1063" s="1">
        <v>-600</v>
      </c>
      <c r="J1063" s="4">
        <v>-0.42099999999999999</v>
      </c>
    </row>
    <row r="1064" spans="1:11" x14ac:dyDescent="0.25">
      <c r="A1064" t="s">
        <v>341</v>
      </c>
      <c r="B1064">
        <v>2023</v>
      </c>
      <c r="C1064">
        <v>797</v>
      </c>
      <c r="D1064" s="4">
        <v>0.65100000000000002</v>
      </c>
      <c r="E1064" s="1">
        <v>869</v>
      </c>
      <c r="F1064" s="5">
        <v>0.70899999999999996</v>
      </c>
      <c r="G1064" s="1">
        <v>1205</v>
      </c>
      <c r="H1064" s="4">
        <v>0.98399999999999999</v>
      </c>
      <c r="I1064" s="1">
        <v>1222</v>
      </c>
      <c r="J1064" s="4">
        <v>0.998</v>
      </c>
      <c r="K1064" s="1">
        <v>1225</v>
      </c>
    </row>
    <row r="1065" spans="1:11" x14ac:dyDescent="0.25">
      <c r="B1065">
        <v>11</v>
      </c>
      <c r="C1065">
        <v>-71</v>
      </c>
      <c r="D1065" s="4">
        <v>-5.8000000000000003E-2</v>
      </c>
      <c r="E1065">
        <v>-71</v>
      </c>
      <c r="F1065" s="4">
        <v>-5.8000000000000003E-2</v>
      </c>
      <c r="G1065" s="1">
        <v>-1184</v>
      </c>
      <c r="H1065" s="4">
        <v>-0.96699999999999997</v>
      </c>
      <c r="I1065" s="1">
        <v>-1184</v>
      </c>
      <c r="J1065" s="5">
        <v>-0.96699999999999997</v>
      </c>
    </row>
    <row r="1066" spans="1:11" x14ac:dyDescent="0.25">
      <c r="B1066" t="s">
        <v>88</v>
      </c>
      <c r="C1066" s="1">
        <v>1140</v>
      </c>
      <c r="D1066" s="4">
        <v>0.52900000000000003</v>
      </c>
      <c r="E1066" s="1">
        <v>1277</v>
      </c>
      <c r="F1066" s="4">
        <v>0.59199999999999997</v>
      </c>
      <c r="G1066" s="1">
        <v>2042</v>
      </c>
      <c r="H1066" s="4">
        <v>0.94699999999999995</v>
      </c>
      <c r="I1066" s="1">
        <v>2105</v>
      </c>
      <c r="J1066" s="4">
        <v>0.97599999999999998</v>
      </c>
      <c r="K1066" s="1">
        <v>2157</v>
      </c>
    </row>
    <row r="1067" spans="1:11" x14ac:dyDescent="0.25">
      <c r="B1067" t="s">
        <v>16</v>
      </c>
      <c r="C1067">
        <v>-404</v>
      </c>
      <c r="D1067" s="4">
        <v>-0.187</v>
      </c>
      <c r="E1067">
        <v>-404</v>
      </c>
      <c r="F1067" s="4">
        <v>-0.187</v>
      </c>
      <c r="G1067" s="1">
        <v>-2021</v>
      </c>
      <c r="H1067" s="4">
        <v>-0.93700000000000006</v>
      </c>
      <c r="I1067" s="1">
        <v>-2074</v>
      </c>
      <c r="J1067" s="5">
        <v>-0.96199999999999997</v>
      </c>
    </row>
    <row r="1068" spans="1:11" x14ac:dyDescent="0.25">
      <c r="A1068" t="s">
        <v>342</v>
      </c>
      <c r="B1068">
        <v>2023</v>
      </c>
      <c r="C1068">
        <v>226</v>
      </c>
      <c r="D1068" s="4">
        <v>0.20599999999999999</v>
      </c>
      <c r="E1068">
        <v>357</v>
      </c>
      <c r="F1068" s="4">
        <v>0.32600000000000001</v>
      </c>
      <c r="G1068" s="1">
        <v>884</v>
      </c>
      <c r="H1068" s="4">
        <v>0.80700000000000005</v>
      </c>
      <c r="I1068" s="1">
        <v>997</v>
      </c>
      <c r="J1068" s="4">
        <v>0.91</v>
      </c>
      <c r="K1068" s="1">
        <v>1096</v>
      </c>
    </row>
    <row r="1069" spans="1:11" x14ac:dyDescent="0.25">
      <c r="B1069">
        <v>11</v>
      </c>
      <c r="C1069">
        <v>-38</v>
      </c>
      <c r="D1069" s="4">
        <v>-3.5000000000000003E-2</v>
      </c>
      <c r="E1069">
        <v>-114</v>
      </c>
      <c r="F1069" s="4">
        <v>-0.104</v>
      </c>
      <c r="G1069" s="1">
        <v>-443</v>
      </c>
      <c r="H1069" s="4">
        <v>-0.40400000000000003</v>
      </c>
      <c r="I1069" s="1">
        <v>-494</v>
      </c>
      <c r="J1069" s="4">
        <v>-0.45100000000000001</v>
      </c>
    </row>
    <row r="1070" spans="1:11" x14ac:dyDescent="0.25">
      <c r="B1070" t="s">
        <v>88</v>
      </c>
      <c r="C1070">
        <v>403</v>
      </c>
      <c r="D1070" s="4">
        <v>0.14899999999999999</v>
      </c>
      <c r="E1070">
        <v>569</v>
      </c>
      <c r="F1070" s="4">
        <v>0.21</v>
      </c>
      <c r="G1070" s="1">
        <v>2092</v>
      </c>
      <c r="H1070" s="4">
        <v>0.77200000000000002</v>
      </c>
      <c r="I1070" s="1">
        <v>2395</v>
      </c>
      <c r="J1070" s="4">
        <v>0.88400000000000001</v>
      </c>
      <c r="K1070" s="1">
        <v>2710</v>
      </c>
    </row>
    <row r="1071" spans="1:11" x14ac:dyDescent="0.25">
      <c r="B1071" t="s">
        <v>16</v>
      </c>
      <c r="C1071">
        <v>0</v>
      </c>
      <c r="D1071" s="4">
        <v>0</v>
      </c>
      <c r="E1071">
        <v>-38</v>
      </c>
      <c r="F1071" s="4">
        <v>-1.4E-2</v>
      </c>
      <c r="G1071" s="1">
        <v>-1402</v>
      </c>
      <c r="H1071" s="4">
        <v>-0.51700000000000002</v>
      </c>
      <c r="I1071" s="1">
        <v>-1656</v>
      </c>
      <c r="J1071" s="4">
        <v>-0.61099999999999999</v>
      </c>
    </row>
    <row r="1072" spans="1:11" x14ac:dyDescent="0.25">
      <c r="A1072" t="s">
        <v>343</v>
      </c>
      <c r="B1072">
        <v>2023</v>
      </c>
      <c r="C1072" s="91">
        <v>4</v>
      </c>
      <c r="D1072" s="4">
        <v>1</v>
      </c>
      <c r="E1072" s="91">
        <v>4</v>
      </c>
      <c r="F1072" s="4">
        <v>1</v>
      </c>
      <c r="G1072" s="223">
        <v>4</v>
      </c>
      <c r="H1072" s="4">
        <v>1</v>
      </c>
      <c r="I1072" s="223">
        <v>4</v>
      </c>
      <c r="J1072" s="4">
        <v>1</v>
      </c>
      <c r="K1072" s="1">
        <v>4</v>
      </c>
    </row>
    <row r="1073" spans="1:11" x14ac:dyDescent="0.25">
      <c r="B1073">
        <v>11</v>
      </c>
      <c r="C1073" s="91">
        <v>-1</v>
      </c>
      <c r="D1073" s="4">
        <v>-0.25</v>
      </c>
      <c r="E1073" s="91">
        <v>-1</v>
      </c>
      <c r="F1073" s="4">
        <v>-0.25</v>
      </c>
      <c r="G1073" s="91">
        <v>0</v>
      </c>
      <c r="H1073" s="4">
        <v>0</v>
      </c>
      <c r="I1073" s="91">
        <v>0</v>
      </c>
      <c r="J1073" s="4">
        <v>0</v>
      </c>
    </row>
    <row r="1074" spans="1:11" x14ac:dyDescent="0.25">
      <c r="B1074" t="s">
        <v>88</v>
      </c>
      <c r="C1074" s="223">
        <v>35</v>
      </c>
      <c r="D1074" s="4">
        <v>0.875</v>
      </c>
      <c r="E1074" s="223">
        <v>40</v>
      </c>
      <c r="F1074" s="4">
        <v>1</v>
      </c>
      <c r="G1074" s="223">
        <v>39</v>
      </c>
      <c r="H1074" s="4">
        <v>0.97499999999999998</v>
      </c>
      <c r="I1074" s="223">
        <v>40</v>
      </c>
      <c r="J1074" s="4">
        <v>1</v>
      </c>
      <c r="K1074" s="1">
        <v>40</v>
      </c>
    </row>
    <row r="1075" spans="1:11" x14ac:dyDescent="0.25">
      <c r="B1075" t="s">
        <v>16</v>
      </c>
      <c r="C1075" s="91">
        <v>0</v>
      </c>
      <c r="D1075" s="4">
        <v>0</v>
      </c>
      <c r="E1075" s="91">
        <v>-1</v>
      </c>
      <c r="F1075" s="4">
        <v>-2.5000000000000001E-2</v>
      </c>
      <c r="G1075" s="223">
        <v>-33</v>
      </c>
      <c r="H1075" s="4">
        <v>-0.82499999999999996</v>
      </c>
      <c r="I1075" s="223">
        <v>-33</v>
      </c>
      <c r="J1075" s="4">
        <v>-0.82499999999999996</v>
      </c>
    </row>
    <row r="1076" spans="1:11" x14ac:dyDescent="0.25">
      <c r="A1076" t="s">
        <v>2218</v>
      </c>
      <c r="B1076">
        <v>2023</v>
      </c>
      <c r="C1076" s="223">
        <v>11</v>
      </c>
      <c r="D1076" s="4">
        <v>0.44</v>
      </c>
      <c r="E1076" s="223">
        <v>16</v>
      </c>
      <c r="F1076" s="4">
        <v>0.64</v>
      </c>
      <c r="G1076" s="223">
        <v>25</v>
      </c>
      <c r="H1076" s="4">
        <v>1</v>
      </c>
      <c r="I1076" s="223">
        <v>25</v>
      </c>
      <c r="J1076" s="4">
        <v>1</v>
      </c>
      <c r="K1076" s="1">
        <v>25</v>
      </c>
    </row>
    <row r="1077" spans="1:11" x14ac:dyDescent="0.25">
      <c r="B1077">
        <v>11</v>
      </c>
      <c r="C1077" s="223">
        <v>-2</v>
      </c>
      <c r="D1077" s="4">
        <v>-0.08</v>
      </c>
      <c r="E1077" s="223">
        <v>-3</v>
      </c>
      <c r="F1077" s="4">
        <v>-0.12</v>
      </c>
      <c r="G1077" s="223">
        <v>-25</v>
      </c>
      <c r="H1077" s="4">
        <v>-1</v>
      </c>
      <c r="I1077" s="223">
        <v>-25</v>
      </c>
      <c r="J1077" s="4">
        <v>-1</v>
      </c>
    </row>
    <row r="1078" spans="1:11" x14ac:dyDescent="0.25">
      <c r="B1078" t="s">
        <v>88</v>
      </c>
      <c r="C1078" s="223">
        <v>29</v>
      </c>
      <c r="D1078" s="4">
        <v>0.44600000000000001</v>
      </c>
      <c r="E1078" s="223">
        <v>39</v>
      </c>
      <c r="F1078" s="4">
        <v>0.6</v>
      </c>
      <c r="G1078" s="223">
        <v>56</v>
      </c>
      <c r="H1078" s="4">
        <v>0.86199999999999999</v>
      </c>
      <c r="I1078" s="223">
        <v>65</v>
      </c>
      <c r="J1078" s="4">
        <v>1</v>
      </c>
      <c r="K1078" s="1">
        <v>65</v>
      </c>
    </row>
    <row r="1079" spans="1:11" x14ac:dyDescent="0.25">
      <c r="B1079" t="s">
        <v>16</v>
      </c>
      <c r="C1079" s="223">
        <v>0</v>
      </c>
      <c r="D1079" s="4">
        <v>0</v>
      </c>
      <c r="E1079" s="223">
        <v>-2</v>
      </c>
      <c r="F1079" s="4">
        <v>-3.1E-2</v>
      </c>
      <c r="G1079" s="223">
        <v>-50</v>
      </c>
      <c r="H1079" s="4">
        <v>-0.76900000000000002</v>
      </c>
      <c r="I1079" s="223">
        <v>-57</v>
      </c>
      <c r="J1079" s="4">
        <v>-0.877</v>
      </c>
    </row>
    <row r="1080" spans="1:11" x14ac:dyDescent="0.25">
      <c r="A1080" t="s">
        <v>2219</v>
      </c>
      <c r="B1080">
        <v>2023</v>
      </c>
      <c r="C1080" s="223">
        <v>9</v>
      </c>
      <c r="D1080" s="4">
        <v>1</v>
      </c>
      <c r="E1080" s="223">
        <v>9</v>
      </c>
      <c r="F1080" s="4">
        <v>1</v>
      </c>
      <c r="G1080" s="223">
        <v>9</v>
      </c>
      <c r="H1080" s="4">
        <v>1</v>
      </c>
      <c r="I1080" s="223">
        <v>9</v>
      </c>
      <c r="J1080" s="4">
        <v>1</v>
      </c>
      <c r="K1080" s="1">
        <v>9</v>
      </c>
    </row>
    <row r="1081" spans="1:11" x14ac:dyDescent="0.25">
      <c r="B1081">
        <v>11</v>
      </c>
      <c r="C1081" s="223">
        <v>0</v>
      </c>
      <c r="D1081" s="4">
        <v>0</v>
      </c>
      <c r="E1081" s="223">
        <v>0</v>
      </c>
      <c r="F1081" s="4">
        <v>0</v>
      </c>
      <c r="G1081" s="223">
        <v>-9</v>
      </c>
      <c r="H1081" s="4">
        <v>-1</v>
      </c>
      <c r="I1081" s="223">
        <v>-9</v>
      </c>
      <c r="J1081" s="4">
        <v>-1</v>
      </c>
    </row>
    <row r="1082" spans="1:11" x14ac:dyDescent="0.25">
      <c r="B1082" t="s">
        <v>88</v>
      </c>
      <c r="C1082" s="223">
        <v>13</v>
      </c>
      <c r="D1082" s="4">
        <v>1</v>
      </c>
      <c r="E1082" s="223">
        <v>13</v>
      </c>
      <c r="F1082" s="4">
        <v>1</v>
      </c>
      <c r="G1082" s="223">
        <v>13</v>
      </c>
      <c r="H1082" s="4">
        <v>1</v>
      </c>
      <c r="I1082" s="223">
        <v>13</v>
      </c>
      <c r="J1082" s="4">
        <v>1</v>
      </c>
      <c r="K1082" s="1">
        <v>13</v>
      </c>
    </row>
    <row r="1083" spans="1:11" x14ac:dyDescent="0.25">
      <c r="B1083" t="s">
        <v>16</v>
      </c>
      <c r="C1083" s="223">
        <v>0</v>
      </c>
      <c r="D1083" s="4">
        <v>0</v>
      </c>
      <c r="E1083" s="223">
        <v>0</v>
      </c>
      <c r="F1083" s="4">
        <v>0</v>
      </c>
      <c r="G1083" s="223">
        <v>-13</v>
      </c>
      <c r="H1083" s="4">
        <v>-1</v>
      </c>
      <c r="I1083" s="223">
        <v>-13</v>
      </c>
      <c r="J1083" s="4">
        <v>-1</v>
      </c>
    </row>
    <row r="1084" spans="1:11" x14ac:dyDescent="0.25">
      <c r="A1084" t="s">
        <v>2220</v>
      </c>
      <c r="B1084">
        <v>2023</v>
      </c>
      <c r="C1084" s="91">
        <v>38</v>
      </c>
      <c r="D1084" s="4">
        <v>0.51400000000000001</v>
      </c>
      <c r="E1084" s="91">
        <v>54</v>
      </c>
      <c r="F1084" s="4">
        <v>0.73</v>
      </c>
      <c r="G1084" s="91">
        <v>74</v>
      </c>
      <c r="H1084" s="4">
        <v>1</v>
      </c>
      <c r="I1084" s="91">
        <v>74</v>
      </c>
      <c r="J1084" s="4">
        <v>1</v>
      </c>
      <c r="K1084">
        <v>74</v>
      </c>
    </row>
    <row r="1085" spans="1:11" x14ac:dyDescent="0.25">
      <c r="B1085">
        <v>11</v>
      </c>
      <c r="C1085" s="91">
        <v>-22</v>
      </c>
      <c r="D1085" s="4">
        <v>-0.29699999999999999</v>
      </c>
      <c r="E1085" s="91">
        <v>-22</v>
      </c>
      <c r="F1085" s="4">
        <v>-0.29699999999999999</v>
      </c>
      <c r="G1085" s="91">
        <v>-72</v>
      </c>
      <c r="H1085" s="4">
        <v>-0.97299999999999998</v>
      </c>
      <c r="I1085" s="91">
        <v>-72</v>
      </c>
      <c r="J1085" s="4">
        <v>-0.97299999999999998</v>
      </c>
    </row>
    <row r="1086" spans="1:11" x14ac:dyDescent="0.25">
      <c r="B1086" t="s">
        <v>88</v>
      </c>
      <c r="C1086" s="91">
        <v>56</v>
      </c>
      <c r="D1086" s="4">
        <v>0.33700000000000002</v>
      </c>
      <c r="E1086" s="91">
        <v>90</v>
      </c>
      <c r="F1086" s="4">
        <v>0.54200000000000004</v>
      </c>
      <c r="G1086" s="91">
        <v>154</v>
      </c>
      <c r="H1086" s="4">
        <v>0.92800000000000005</v>
      </c>
      <c r="I1086" s="91">
        <v>164</v>
      </c>
      <c r="J1086" s="4">
        <v>0.98799999999999999</v>
      </c>
      <c r="K1086">
        <v>166</v>
      </c>
    </row>
    <row r="1087" spans="1:11" x14ac:dyDescent="0.25">
      <c r="B1087" t="s">
        <v>16</v>
      </c>
      <c r="C1087" s="91">
        <v>-28</v>
      </c>
      <c r="D1087" s="4">
        <v>-0.16900000000000001</v>
      </c>
      <c r="E1087" s="91">
        <v>-34</v>
      </c>
      <c r="F1087" s="4">
        <v>-0.20499999999999999</v>
      </c>
      <c r="G1087" s="91">
        <v>-154</v>
      </c>
      <c r="H1087" s="4">
        <v>-0.92800000000000005</v>
      </c>
      <c r="I1087" s="91">
        <v>-156</v>
      </c>
      <c r="J1087" s="4">
        <v>-0.94</v>
      </c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9" tint="0.79998168889431442"/>
  </sheetPr>
  <dimension ref="A1:P34"/>
  <sheetViews>
    <sheetView workbookViewId="0">
      <selection activeCell="G11" sqref="G11"/>
    </sheetView>
  </sheetViews>
  <sheetFormatPr defaultRowHeight="15.75" x14ac:dyDescent="0.25"/>
  <cols>
    <col min="1" max="1" width="3.33203125" bestFit="1" customWidth="1"/>
    <col min="2" max="2" width="10.44140625" bestFit="1" customWidth="1"/>
    <col min="3" max="3" width="5.109375" bestFit="1" customWidth="1"/>
    <col min="4" max="4" width="6.88671875" bestFit="1" customWidth="1"/>
    <col min="5" max="5" width="18.33203125" bestFit="1" customWidth="1"/>
    <col min="6" max="8" width="8" bestFit="1" customWidth="1"/>
    <col min="9" max="9" width="8.6640625" bestFit="1" customWidth="1"/>
    <col min="10" max="10" width="7.77734375" bestFit="1" customWidth="1"/>
    <col min="11" max="11" width="10.44140625" bestFit="1" customWidth="1"/>
    <col min="12" max="12" width="8" bestFit="1" customWidth="1"/>
    <col min="13" max="13" width="7" bestFit="1" customWidth="1"/>
    <col min="14" max="14" width="8" bestFit="1" customWidth="1"/>
    <col min="15" max="15" width="8.6640625" bestFit="1" customWidth="1"/>
    <col min="16" max="16" width="8" bestFit="1" customWidth="1"/>
  </cols>
  <sheetData>
    <row r="1" spans="1:16" x14ac:dyDescent="0.25">
      <c r="E1" s="102" t="s">
        <v>40</v>
      </c>
      <c r="F1" s="145"/>
      <c r="G1" s="145"/>
      <c r="H1" s="145"/>
      <c r="I1" s="145"/>
      <c r="J1" s="103"/>
      <c r="K1" s="102" t="s">
        <v>41</v>
      </c>
      <c r="L1" s="145"/>
      <c r="M1" s="145"/>
      <c r="N1" s="145"/>
      <c r="O1" s="145"/>
      <c r="P1" s="103"/>
    </row>
    <row r="2" spans="1:16" x14ac:dyDescent="0.25">
      <c r="E2" s="95" t="s">
        <v>78</v>
      </c>
      <c r="F2" s="52"/>
      <c r="G2" s="95" t="s">
        <v>79</v>
      </c>
      <c r="H2" s="52"/>
      <c r="I2" s="95" t="s">
        <v>9</v>
      </c>
      <c r="J2" s="52"/>
      <c r="K2" s="95" t="s">
        <v>78</v>
      </c>
      <c r="L2" s="52"/>
      <c r="M2" s="95" t="s">
        <v>79</v>
      </c>
      <c r="N2" s="52"/>
      <c r="O2" s="95" t="s">
        <v>9</v>
      </c>
      <c r="P2" s="52"/>
    </row>
    <row r="3" spans="1:16" x14ac:dyDescent="0.25">
      <c r="A3" t="s">
        <v>45</v>
      </c>
      <c r="B3" t="s">
        <v>47</v>
      </c>
      <c r="C3" t="s">
        <v>390</v>
      </c>
      <c r="D3" t="s">
        <v>49</v>
      </c>
      <c r="E3" s="95" t="s">
        <v>50</v>
      </c>
      <c r="F3" s="52" t="s">
        <v>16</v>
      </c>
      <c r="G3" s="95" t="s">
        <v>50</v>
      </c>
      <c r="H3" s="52" t="s">
        <v>16</v>
      </c>
      <c r="I3" s="95" t="s">
        <v>50</v>
      </c>
      <c r="J3" s="52" t="s">
        <v>16</v>
      </c>
      <c r="K3" s="95" t="s">
        <v>50</v>
      </c>
      <c r="L3" s="52" t="s">
        <v>16</v>
      </c>
      <c r="M3" s="95" t="s">
        <v>50</v>
      </c>
      <c r="N3" s="52" t="s">
        <v>16</v>
      </c>
      <c r="O3" s="95" t="s">
        <v>50</v>
      </c>
      <c r="P3" s="52" t="s">
        <v>16</v>
      </c>
    </row>
    <row r="4" spans="1:16" x14ac:dyDescent="0.25">
      <c r="A4" t="s">
        <v>46</v>
      </c>
      <c r="B4" t="s">
        <v>48</v>
      </c>
      <c r="C4" t="s">
        <v>391</v>
      </c>
      <c r="E4" s="95"/>
      <c r="F4" s="52" t="s">
        <v>51</v>
      </c>
      <c r="G4" s="95"/>
      <c r="H4" s="52" t="s">
        <v>51</v>
      </c>
      <c r="I4" s="95"/>
      <c r="J4" s="52" t="s">
        <v>51</v>
      </c>
      <c r="K4" s="95"/>
      <c r="L4" s="52" t="s">
        <v>51</v>
      </c>
      <c r="M4" s="95"/>
      <c r="N4" s="52" t="s">
        <v>51</v>
      </c>
      <c r="O4" s="95"/>
      <c r="P4" s="52" t="s">
        <v>51</v>
      </c>
    </row>
    <row r="5" spans="1:16" x14ac:dyDescent="0.25">
      <c r="A5">
        <v>1</v>
      </c>
      <c r="B5" t="s">
        <v>392</v>
      </c>
      <c r="C5" s="80" t="s">
        <v>393</v>
      </c>
      <c r="D5" s="81" t="s">
        <v>53</v>
      </c>
      <c r="E5" s="100">
        <v>96608</v>
      </c>
      <c r="F5" s="88">
        <v>277754</v>
      </c>
      <c r="G5" s="100">
        <v>87153</v>
      </c>
      <c r="H5" s="88">
        <v>283096</v>
      </c>
      <c r="I5" s="100">
        <v>9455</v>
      </c>
      <c r="J5" s="88">
        <v>-5342</v>
      </c>
      <c r="K5" s="100">
        <v>83875</v>
      </c>
      <c r="L5" s="88">
        <v>602166</v>
      </c>
      <c r="M5" s="100">
        <v>60293</v>
      </c>
      <c r="N5" s="88">
        <v>564748</v>
      </c>
      <c r="O5" s="100">
        <v>23582</v>
      </c>
      <c r="P5" s="88">
        <v>37418</v>
      </c>
    </row>
    <row r="6" spans="1:16" x14ac:dyDescent="0.25">
      <c r="C6" s="95"/>
      <c r="D6" t="s">
        <v>12</v>
      </c>
      <c r="E6" s="95">
        <v>0</v>
      </c>
      <c r="F6" s="52">
        <v>0</v>
      </c>
      <c r="G6" s="95">
        <v>0</v>
      </c>
      <c r="H6" s="52">
        <v>0</v>
      </c>
      <c r="I6" s="95">
        <v>0</v>
      </c>
      <c r="J6" s="52">
        <v>0</v>
      </c>
      <c r="K6" s="95">
        <v>0</v>
      </c>
      <c r="L6" s="98">
        <v>0</v>
      </c>
      <c r="M6" s="95">
        <v>0</v>
      </c>
      <c r="N6" s="52">
        <v>0</v>
      </c>
      <c r="O6" s="95">
        <v>0</v>
      </c>
      <c r="P6" s="98">
        <v>0</v>
      </c>
    </row>
    <row r="7" spans="1:16" x14ac:dyDescent="0.25">
      <c r="C7" s="84"/>
      <c r="D7" s="85" t="s">
        <v>54</v>
      </c>
      <c r="E7" s="101">
        <v>69655</v>
      </c>
      <c r="F7" s="99">
        <v>256340</v>
      </c>
      <c r="G7" s="101">
        <v>70559</v>
      </c>
      <c r="H7" s="99">
        <v>258718</v>
      </c>
      <c r="I7" s="101">
        <v>-904</v>
      </c>
      <c r="J7" s="99">
        <v>-2378</v>
      </c>
      <c r="K7" s="101">
        <v>66519</v>
      </c>
      <c r="L7" s="99">
        <v>843619</v>
      </c>
      <c r="M7" s="101">
        <v>25029</v>
      </c>
      <c r="N7" s="99">
        <v>356375</v>
      </c>
      <c r="O7" s="101">
        <v>41490</v>
      </c>
      <c r="P7" s="99">
        <v>487244</v>
      </c>
    </row>
    <row r="8" spans="1:16" x14ac:dyDescent="0.25">
      <c r="C8" s="80" t="s">
        <v>394</v>
      </c>
      <c r="D8" s="81" t="s">
        <v>53</v>
      </c>
      <c r="E8" s="100">
        <v>113612</v>
      </c>
      <c r="F8" s="88">
        <v>190872</v>
      </c>
      <c r="G8" s="100">
        <v>125989</v>
      </c>
      <c r="H8" s="88">
        <v>210732</v>
      </c>
      <c r="I8" s="100">
        <v>-12377</v>
      </c>
      <c r="J8" s="88">
        <v>-19860</v>
      </c>
      <c r="K8" s="100">
        <v>85311</v>
      </c>
      <c r="L8" s="88">
        <v>208171</v>
      </c>
      <c r="M8" s="100">
        <v>80222</v>
      </c>
      <c r="N8" s="88">
        <v>136080</v>
      </c>
      <c r="O8" s="100">
        <v>5089</v>
      </c>
      <c r="P8" s="88">
        <v>72091</v>
      </c>
    </row>
    <row r="9" spans="1:16" x14ac:dyDescent="0.25">
      <c r="C9" s="95"/>
      <c r="D9" t="s">
        <v>12</v>
      </c>
      <c r="E9" s="95">
        <v>0</v>
      </c>
      <c r="F9" s="52">
        <v>0</v>
      </c>
      <c r="G9" s="95">
        <v>0</v>
      </c>
      <c r="H9" s="98">
        <v>0</v>
      </c>
      <c r="I9" s="95">
        <v>0</v>
      </c>
      <c r="J9" s="98">
        <v>0</v>
      </c>
      <c r="K9" s="95">
        <v>100</v>
      </c>
      <c r="L9" s="98">
        <v>2</v>
      </c>
      <c r="M9" s="95">
        <v>132</v>
      </c>
      <c r="N9" s="98">
        <v>13</v>
      </c>
      <c r="O9" s="95">
        <v>-32</v>
      </c>
      <c r="P9" s="98">
        <v>-11</v>
      </c>
    </row>
    <row r="10" spans="1:16" x14ac:dyDescent="0.25">
      <c r="C10" s="84"/>
      <c r="D10" s="85" t="s">
        <v>54</v>
      </c>
      <c r="E10" s="101">
        <v>57299</v>
      </c>
      <c r="F10" s="99">
        <v>163487</v>
      </c>
      <c r="G10" s="101">
        <v>55208</v>
      </c>
      <c r="H10" s="99">
        <v>162330</v>
      </c>
      <c r="I10" s="101">
        <v>2091</v>
      </c>
      <c r="J10" s="99">
        <v>1157</v>
      </c>
      <c r="K10" s="101">
        <v>62812</v>
      </c>
      <c r="L10" s="99">
        <v>97167</v>
      </c>
      <c r="M10" s="101">
        <v>29122</v>
      </c>
      <c r="N10" s="99">
        <v>61639</v>
      </c>
      <c r="O10" s="101">
        <v>33690</v>
      </c>
      <c r="P10" s="99">
        <v>35528</v>
      </c>
    </row>
    <row r="11" spans="1:16" x14ac:dyDescent="0.25">
      <c r="A11">
        <v>2</v>
      </c>
      <c r="B11" t="s">
        <v>395</v>
      </c>
      <c r="C11" t="s">
        <v>393</v>
      </c>
      <c r="D11" t="s">
        <v>53</v>
      </c>
      <c r="E11">
        <v>329</v>
      </c>
      <c r="F11" s="1">
        <v>1976</v>
      </c>
      <c r="G11">
        <v>405</v>
      </c>
      <c r="H11" s="1">
        <v>2498</v>
      </c>
      <c r="I11">
        <v>-76</v>
      </c>
      <c r="J11">
        <v>-522</v>
      </c>
      <c r="K11" s="1">
        <v>945</v>
      </c>
      <c r="L11" s="1">
        <v>15708</v>
      </c>
      <c r="M11">
        <v>871</v>
      </c>
      <c r="N11" s="1">
        <v>13213</v>
      </c>
      <c r="O11">
        <v>74</v>
      </c>
      <c r="P11" s="1">
        <v>2495</v>
      </c>
    </row>
    <row r="12" spans="1:16" x14ac:dyDescent="0.25">
      <c r="D12" t="s">
        <v>12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1:16" x14ac:dyDescent="0.25">
      <c r="D13" t="s">
        <v>54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6" x14ac:dyDescent="0.25">
      <c r="C14" t="s">
        <v>394</v>
      </c>
      <c r="D14" t="s">
        <v>53</v>
      </c>
      <c r="E14">
        <v>178</v>
      </c>
      <c r="F14" s="1">
        <v>547</v>
      </c>
      <c r="G14">
        <v>95</v>
      </c>
      <c r="H14" s="1">
        <v>209</v>
      </c>
      <c r="I14">
        <v>83</v>
      </c>
      <c r="J14">
        <v>338</v>
      </c>
      <c r="K14">
        <v>929</v>
      </c>
      <c r="L14" s="1">
        <v>1040</v>
      </c>
      <c r="M14">
        <v>800</v>
      </c>
      <c r="N14" s="1">
        <v>674</v>
      </c>
      <c r="O14">
        <v>129</v>
      </c>
      <c r="P14">
        <v>366</v>
      </c>
    </row>
    <row r="15" spans="1:16" x14ac:dyDescent="0.25">
      <c r="D15" t="s">
        <v>12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 x14ac:dyDescent="0.25">
      <c r="D16" t="s">
        <v>54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1:16" x14ac:dyDescent="0.25">
      <c r="A17">
        <v>3</v>
      </c>
      <c r="B17" t="s">
        <v>396</v>
      </c>
      <c r="C17" t="s">
        <v>393</v>
      </c>
      <c r="D17" t="s">
        <v>53</v>
      </c>
      <c r="E17">
        <v>84</v>
      </c>
      <c r="F17">
        <v>106</v>
      </c>
      <c r="G17">
        <v>106</v>
      </c>
      <c r="H17">
        <v>103</v>
      </c>
      <c r="I17">
        <v>-22</v>
      </c>
      <c r="J17">
        <v>3</v>
      </c>
      <c r="K17">
        <v>837</v>
      </c>
      <c r="L17" s="1">
        <v>2233</v>
      </c>
      <c r="M17">
        <v>862</v>
      </c>
      <c r="N17" s="1">
        <v>1900</v>
      </c>
      <c r="O17">
        <v>-25</v>
      </c>
      <c r="P17">
        <v>333</v>
      </c>
    </row>
    <row r="18" spans="1:16" x14ac:dyDescent="0.25">
      <c r="D18" t="s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1:16" x14ac:dyDescent="0.25">
      <c r="D19" t="s">
        <v>54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1:16" x14ac:dyDescent="0.25">
      <c r="C20" t="s">
        <v>394</v>
      </c>
      <c r="D20" t="s">
        <v>53</v>
      </c>
      <c r="E20">
        <v>14</v>
      </c>
      <c r="F20">
        <v>46</v>
      </c>
      <c r="G20">
        <v>1</v>
      </c>
      <c r="H20">
        <v>7</v>
      </c>
      <c r="I20">
        <v>13</v>
      </c>
      <c r="J20">
        <v>39</v>
      </c>
      <c r="K20">
        <v>581</v>
      </c>
      <c r="L20" s="1">
        <v>224</v>
      </c>
      <c r="M20">
        <v>597</v>
      </c>
      <c r="N20" s="1">
        <v>104</v>
      </c>
      <c r="O20">
        <v>-16</v>
      </c>
      <c r="P20">
        <v>120</v>
      </c>
    </row>
    <row r="21" spans="1:16" x14ac:dyDescent="0.25">
      <c r="D21" t="s">
        <v>12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1:16" x14ac:dyDescent="0.25">
      <c r="D22" t="s">
        <v>54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1:16" x14ac:dyDescent="0.25">
      <c r="A23">
        <v>4</v>
      </c>
      <c r="B23" t="s">
        <v>397</v>
      </c>
      <c r="C23" t="s">
        <v>393</v>
      </c>
      <c r="D23" t="s">
        <v>53</v>
      </c>
      <c r="E23">
        <v>107</v>
      </c>
      <c r="F23" s="1">
        <v>804</v>
      </c>
      <c r="G23">
        <v>79</v>
      </c>
      <c r="H23" s="1">
        <v>804</v>
      </c>
      <c r="I23">
        <v>28</v>
      </c>
      <c r="J23" s="1">
        <v>0</v>
      </c>
      <c r="K23" s="1">
        <v>1532</v>
      </c>
      <c r="L23" s="1">
        <v>26140</v>
      </c>
      <c r="M23" s="1">
        <v>1035</v>
      </c>
      <c r="N23" s="1">
        <v>7544</v>
      </c>
      <c r="O23">
        <v>497</v>
      </c>
      <c r="P23" s="1">
        <v>18596</v>
      </c>
    </row>
    <row r="24" spans="1:16" x14ac:dyDescent="0.25">
      <c r="D24" t="s">
        <v>12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1:16" x14ac:dyDescent="0.25">
      <c r="D25" t="s">
        <v>54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1:16" x14ac:dyDescent="0.25">
      <c r="C26" t="s">
        <v>394</v>
      </c>
      <c r="D26" t="s">
        <v>53</v>
      </c>
      <c r="E26">
        <v>98</v>
      </c>
      <c r="F26" s="1">
        <v>601</v>
      </c>
      <c r="G26">
        <v>88</v>
      </c>
      <c r="H26" s="1">
        <v>493</v>
      </c>
      <c r="I26">
        <v>10</v>
      </c>
      <c r="J26">
        <v>108</v>
      </c>
      <c r="K26" s="1">
        <v>1204</v>
      </c>
      <c r="L26" s="1">
        <v>2221</v>
      </c>
      <c r="M26">
        <v>949</v>
      </c>
      <c r="N26" s="1">
        <v>1981</v>
      </c>
      <c r="O26">
        <v>255</v>
      </c>
      <c r="P26" s="1">
        <v>240</v>
      </c>
    </row>
    <row r="27" spans="1:16" x14ac:dyDescent="0.25">
      <c r="D27" t="s">
        <v>12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1:16" x14ac:dyDescent="0.25">
      <c r="D28" t="s">
        <v>54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1:16" x14ac:dyDescent="0.25">
      <c r="A29">
        <v>5</v>
      </c>
      <c r="B29" t="s">
        <v>398</v>
      </c>
      <c r="C29" t="s">
        <v>393</v>
      </c>
      <c r="D29" t="s">
        <v>53</v>
      </c>
      <c r="E29">
        <v>1</v>
      </c>
      <c r="F29">
        <v>20</v>
      </c>
      <c r="G29">
        <v>0</v>
      </c>
      <c r="H29">
        <v>0</v>
      </c>
      <c r="I29">
        <v>1</v>
      </c>
      <c r="J29">
        <v>20</v>
      </c>
      <c r="K29">
        <v>114</v>
      </c>
      <c r="L29">
        <v>158</v>
      </c>
      <c r="M29">
        <v>10</v>
      </c>
      <c r="N29">
        <v>96</v>
      </c>
      <c r="O29">
        <v>104</v>
      </c>
      <c r="P29">
        <v>62</v>
      </c>
    </row>
    <row r="30" spans="1:16" x14ac:dyDescent="0.25">
      <c r="D30" t="s">
        <v>12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1:16" x14ac:dyDescent="0.25">
      <c r="D31" t="s">
        <v>54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1:16" x14ac:dyDescent="0.25">
      <c r="C32" t="s">
        <v>394</v>
      </c>
      <c r="D32" t="s">
        <v>53</v>
      </c>
      <c r="E32">
        <v>2</v>
      </c>
      <c r="F32">
        <v>12</v>
      </c>
      <c r="G32">
        <v>0</v>
      </c>
      <c r="H32">
        <v>0</v>
      </c>
      <c r="I32">
        <v>2</v>
      </c>
      <c r="J32">
        <v>12</v>
      </c>
      <c r="K32">
        <v>37</v>
      </c>
      <c r="L32">
        <v>15</v>
      </c>
      <c r="M32">
        <v>2</v>
      </c>
      <c r="N32">
        <v>12</v>
      </c>
      <c r="O32">
        <v>35</v>
      </c>
      <c r="P32">
        <v>3</v>
      </c>
    </row>
    <row r="33" spans="4:16" x14ac:dyDescent="0.25">
      <c r="D33" t="s">
        <v>12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4:16" x14ac:dyDescent="0.25">
      <c r="D34" t="s">
        <v>54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IV796"/>
  <sheetViews>
    <sheetView topLeftCell="O1" workbookViewId="0">
      <selection activeCell="Y2" sqref="Y2"/>
    </sheetView>
  </sheetViews>
  <sheetFormatPr defaultColWidth="7.88671875" defaultRowHeight="15.75" x14ac:dyDescent="0.25"/>
  <cols>
    <col min="1" max="1" width="5.109375" style="13" bestFit="1" customWidth="1"/>
    <col min="2" max="2" width="10.33203125" style="13" bestFit="1" customWidth="1"/>
    <col min="3" max="9" width="6.88671875" style="13" bestFit="1" customWidth="1"/>
    <col min="10" max="10" width="8.109375" style="13" customWidth="1"/>
    <col min="11" max="11" width="12.88671875" style="13" bestFit="1" customWidth="1"/>
    <col min="12" max="13" width="19.109375" style="13" customWidth="1"/>
    <col min="14" max="14" width="11.33203125" style="13" customWidth="1"/>
    <col min="15" max="15" width="7.6640625" style="13" customWidth="1"/>
    <col min="16" max="17" width="12.44140625" style="13" bestFit="1" customWidth="1"/>
    <col min="18" max="18" width="10.44140625" style="13" bestFit="1" customWidth="1"/>
    <col min="19" max="19" width="10.44140625" style="8" bestFit="1" customWidth="1"/>
    <col min="20" max="20" width="2.77734375" style="8" customWidth="1"/>
    <col min="21" max="21" width="13.5546875" style="8" customWidth="1"/>
    <col min="22" max="29" width="12" style="8" customWidth="1"/>
    <col min="30" max="30" width="11.109375" style="8" customWidth="1"/>
    <col min="31" max="31" width="7.88671875" style="8"/>
    <col min="32" max="32" width="43.44140625" style="8" customWidth="1"/>
    <col min="33" max="256" width="7.88671875" style="8"/>
    <col min="257" max="257" width="5.21875" style="8" bestFit="1" customWidth="1"/>
    <col min="258" max="258" width="10.77734375" style="8" bestFit="1" customWidth="1"/>
    <col min="259" max="260" width="7" style="8" bestFit="1" customWidth="1"/>
    <col min="261" max="261" width="7" style="8" customWidth="1"/>
    <col min="262" max="263" width="7" style="8" bestFit="1" customWidth="1"/>
    <col min="264" max="264" width="7" style="8" customWidth="1"/>
    <col min="265" max="265" width="7" style="8" bestFit="1" customWidth="1"/>
    <col min="266" max="266" width="8.21875" style="8" bestFit="1" customWidth="1"/>
    <col min="267" max="267" width="12.109375" style="8" bestFit="1" customWidth="1"/>
    <col min="268" max="269" width="14.88671875" style="8" bestFit="1" customWidth="1"/>
    <col min="270" max="270" width="11.88671875" style="8" bestFit="1" customWidth="1"/>
    <col min="271" max="271" width="8" style="8" bestFit="1" customWidth="1"/>
    <col min="272" max="273" width="12.88671875" style="8" bestFit="1" customWidth="1"/>
    <col min="274" max="275" width="10.77734375" style="8" bestFit="1" customWidth="1"/>
    <col min="276" max="276" width="2.77734375" style="8" customWidth="1"/>
    <col min="277" max="277" width="13.5546875" style="8" customWidth="1"/>
    <col min="278" max="285" width="12" style="8" customWidth="1"/>
    <col min="286" max="286" width="11.109375" style="8" customWidth="1"/>
    <col min="287" max="512" width="7.88671875" style="8"/>
    <col min="513" max="513" width="5.21875" style="8" bestFit="1" customWidth="1"/>
    <col min="514" max="514" width="10.77734375" style="8" bestFit="1" customWidth="1"/>
    <col min="515" max="516" width="7" style="8" bestFit="1" customWidth="1"/>
    <col min="517" max="517" width="7" style="8" customWidth="1"/>
    <col min="518" max="519" width="7" style="8" bestFit="1" customWidth="1"/>
    <col min="520" max="520" width="7" style="8" customWidth="1"/>
    <col min="521" max="521" width="7" style="8" bestFit="1" customWidth="1"/>
    <col min="522" max="522" width="8.21875" style="8" bestFit="1" customWidth="1"/>
    <col min="523" max="523" width="12.109375" style="8" bestFit="1" customWidth="1"/>
    <col min="524" max="525" width="14.88671875" style="8" bestFit="1" customWidth="1"/>
    <col min="526" max="526" width="11.88671875" style="8" bestFit="1" customWidth="1"/>
    <col min="527" max="527" width="8" style="8" bestFit="1" customWidth="1"/>
    <col min="528" max="529" width="12.88671875" style="8" bestFit="1" customWidth="1"/>
    <col min="530" max="531" width="10.77734375" style="8" bestFit="1" customWidth="1"/>
    <col min="532" max="532" width="2.77734375" style="8" customWidth="1"/>
    <col min="533" max="533" width="13.5546875" style="8" customWidth="1"/>
    <col min="534" max="541" width="12" style="8" customWidth="1"/>
    <col min="542" max="542" width="11.109375" style="8" customWidth="1"/>
    <col min="543" max="768" width="7.88671875" style="8"/>
    <col min="769" max="769" width="5.21875" style="8" bestFit="1" customWidth="1"/>
    <col min="770" max="770" width="10.77734375" style="8" bestFit="1" customWidth="1"/>
    <col min="771" max="772" width="7" style="8" bestFit="1" customWidth="1"/>
    <col min="773" max="773" width="7" style="8" customWidth="1"/>
    <col min="774" max="775" width="7" style="8" bestFit="1" customWidth="1"/>
    <col min="776" max="776" width="7" style="8" customWidth="1"/>
    <col min="777" max="777" width="7" style="8" bestFit="1" customWidth="1"/>
    <col min="778" max="778" width="8.21875" style="8" bestFit="1" customWidth="1"/>
    <col min="779" max="779" width="12.109375" style="8" bestFit="1" customWidth="1"/>
    <col min="780" max="781" width="14.88671875" style="8" bestFit="1" customWidth="1"/>
    <col min="782" max="782" width="11.88671875" style="8" bestFit="1" customWidth="1"/>
    <col min="783" max="783" width="8" style="8" bestFit="1" customWidth="1"/>
    <col min="784" max="785" width="12.88671875" style="8" bestFit="1" customWidth="1"/>
    <col min="786" max="787" width="10.77734375" style="8" bestFit="1" customWidth="1"/>
    <col min="788" max="788" width="2.77734375" style="8" customWidth="1"/>
    <col min="789" max="789" width="13.5546875" style="8" customWidth="1"/>
    <col min="790" max="797" width="12" style="8" customWidth="1"/>
    <col min="798" max="798" width="11.109375" style="8" customWidth="1"/>
    <col min="799" max="1024" width="7.88671875" style="8"/>
    <col min="1025" max="1025" width="5.21875" style="8" bestFit="1" customWidth="1"/>
    <col min="1026" max="1026" width="10.77734375" style="8" bestFit="1" customWidth="1"/>
    <col min="1027" max="1028" width="7" style="8" bestFit="1" customWidth="1"/>
    <col min="1029" max="1029" width="7" style="8" customWidth="1"/>
    <col min="1030" max="1031" width="7" style="8" bestFit="1" customWidth="1"/>
    <col min="1032" max="1032" width="7" style="8" customWidth="1"/>
    <col min="1033" max="1033" width="7" style="8" bestFit="1" customWidth="1"/>
    <col min="1034" max="1034" width="8.21875" style="8" bestFit="1" customWidth="1"/>
    <col min="1035" max="1035" width="12.109375" style="8" bestFit="1" customWidth="1"/>
    <col min="1036" max="1037" width="14.88671875" style="8" bestFit="1" customWidth="1"/>
    <col min="1038" max="1038" width="11.88671875" style="8" bestFit="1" customWidth="1"/>
    <col min="1039" max="1039" width="8" style="8" bestFit="1" customWidth="1"/>
    <col min="1040" max="1041" width="12.88671875" style="8" bestFit="1" customWidth="1"/>
    <col min="1042" max="1043" width="10.77734375" style="8" bestFit="1" customWidth="1"/>
    <col min="1044" max="1044" width="2.77734375" style="8" customWidth="1"/>
    <col min="1045" max="1045" width="13.5546875" style="8" customWidth="1"/>
    <col min="1046" max="1053" width="12" style="8" customWidth="1"/>
    <col min="1054" max="1054" width="11.109375" style="8" customWidth="1"/>
    <col min="1055" max="1280" width="7.88671875" style="8"/>
    <col min="1281" max="1281" width="5.21875" style="8" bestFit="1" customWidth="1"/>
    <col min="1282" max="1282" width="10.77734375" style="8" bestFit="1" customWidth="1"/>
    <col min="1283" max="1284" width="7" style="8" bestFit="1" customWidth="1"/>
    <col min="1285" max="1285" width="7" style="8" customWidth="1"/>
    <col min="1286" max="1287" width="7" style="8" bestFit="1" customWidth="1"/>
    <col min="1288" max="1288" width="7" style="8" customWidth="1"/>
    <col min="1289" max="1289" width="7" style="8" bestFit="1" customWidth="1"/>
    <col min="1290" max="1290" width="8.21875" style="8" bestFit="1" customWidth="1"/>
    <col min="1291" max="1291" width="12.109375" style="8" bestFit="1" customWidth="1"/>
    <col min="1292" max="1293" width="14.88671875" style="8" bestFit="1" customWidth="1"/>
    <col min="1294" max="1294" width="11.88671875" style="8" bestFit="1" customWidth="1"/>
    <col min="1295" max="1295" width="8" style="8" bestFit="1" customWidth="1"/>
    <col min="1296" max="1297" width="12.88671875" style="8" bestFit="1" customWidth="1"/>
    <col min="1298" max="1299" width="10.77734375" style="8" bestFit="1" customWidth="1"/>
    <col min="1300" max="1300" width="2.77734375" style="8" customWidth="1"/>
    <col min="1301" max="1301" width="13.5546875" style="8" customWidth="1"/>
    <col min="1302" max="1309" width="12" style="8" customWidth="1"/>
    <col min="1310" max="1310" width="11.109375" style="8" customWidth="1"/>
    <col min="1311" max="1536" width="7.88671875" style="8"/>
    <col min="1537" max="1537" width="5.21875" style="8" bestFit="1" customWidth="1"/>
    <col min="1538" max="1538" width="10.77734375" style="8" bestFit="1" customWidth="1"/>
    <col min="1539" max="1540" width="7" style="8" bestFit="1" customWidth="1"/>
    <col min="1541" max="1541" width="7" style="8" customWidth="1"/>
    <col min="1542" max="1543" width="7" style="8" bestFit="1" customWidth="1"/>
    <col min="1544" max="1544" width="7" style="8" customWidth="1"/>
    <col min="1545" max="1545" width="7" style="8" bestFit="1" customWidth="1"/>
    <col min="1546" max="1546" width="8.21875" style="8" bestFit="1" customWidth="1"/>
    <col min="1547" max="1547" width="12.109375" style="8" bestFit="1" customWidth="1"/>
    <col min="1548" max="1549" width="14.88671875" style="8" bestFit="1" customWidth="1"/>
    <col min="1550" max="1550" width="11.88671875" style="8" bestFit="1" customWidth="1"/>
    <col min="1551" max="1551" width="8" style="8" bestFit="1" customWidth="1"/>
    <col min="1552" max="1553" width="12.88671875" style="8" bestFit="1" customWidth="1"/>
    <col min="1554" max="1555" width="10.77734375" style="8" bestFit="1" customWidth="1"/>
    <col min="1556" max="1556" width="2.77734375" style="8" customWidth="1"/>
    <col min="1557" max="1557" width="13.5546875" style="8" customWidth="1"/>
    <col min="1558" max="1565" width="12" style="8" customWidth="1"/>
    <col min="1566" max="1566" width="11.109375" style="8" customWidth="1"/>
    <col min="1567" max="1792" width="7.88671875" style="8"/>
    <col min="1793" max="1793" width="5.21875" style="8" bestFit="1" customWidth="1"/>
    <col min="1794" max="1794" width="10.77734375" style="8" bestFit="1" customWidth="1"/>
    <col min="1795" max="1796" width="7" style="8" bestFit="1" customWidth="1"/>
    <col min="1797" max="1797" width="7" style="8" customWidth="1"/>
    <col min="1798" max="1799" width="7" style="8" bestFit="1" customWidth="1"/>
    <col min="1800" max="1800" width="7" style="8" customWidth="1"/>
    <col min="1801" max="1801" width="7" style="8" bestFit="1" customWidth="1"/>
    <col min="1802" max="1802" width="8.21875" style="8" bestFit="1" customWidth="1"/>
    <col min="1803" max="1803" width="12.109375" style="8" bestFit="1" customWidth="1"/>
    <col min="1804" max="1805" width="14.88671875" style="8" bestFit="1" customWidth="1"/>
    <col min="1806" max="1806" width="11.88671875" style="8" bestFit="1" customWidth="1"/>
    <col min="1807" max="1807" width="8" style="8" bestFit="1" customWidth="1"/>
    <col min="1808" max="1809" width="12.88671875" style="8" bestFit="1" customWidth="1"/>
    <col min="1810" max="1811" width="10.77734375" style="8" bestFit="1" customWidth="1"/>
    <col min="1812" max="1812" width="2.77734375" style="8" customWidth="1"/>
    <col min="1813" max="1813" width="13.5546875" style="8" customWidth="1"/>
    <col min="1814" max="1821" width="12" style="8" customWidth="1"/>
    <col min="1822" max="1822" width="11.109375" style="8" customWidth="1"/>
    <col min="1823" max="2048" width="7.88671875" style="8"/>
    <col min="2049" max="2049" width="5.21875" style="8" bestFit="1" customWidth="1"/>
    <col min="2050" max="2050" width="10.77734375" style="8" bestFit="1" customWidth="1"/>
    <col min="2051" max="2052" width="7" style="8" bestFit="1" customWidth="1"/>
    <col min="2053" max="2053" width="7" style="8" customWidth="1"/>
    <col min="2054" max="2055" width="7" style="8" bestFit="1" customWidth="1"/>
    <col min="2056" max="2056" width="7" style="8" customWidth="1"/>
    <col min="2057" max="2057" width="7" style="8" bestFit="1" customWidth="1"/>
    <col min="2058" max="2058" width="8.21875" style="8" bestFit="1" customWidth="1"/>
    <col min="2059" max="2059" width="12.109375" style="8" bestFit="1" customWidth="1"/>
    <col min="2060" max="2061" width="14.88671875" style="8" bestFit="1" customWidth="1"/>
    <col min="2062" max="2062" width="11.88671875" style="8" bestFit="1" customWidth="1"/>
    <col min="2063" max="2063" width="8" style="8" bestFit="1" customWidth="1"/>
    <col min="2064" max="2065" width="12.88671875" style="8" bestFit="1" customWidth="1"/>
    <col min="2066" max="2067" width="10.77734375" style="8" bestFit="1" customWidth="1"/>
    <col min="2068" max="2068" width="2.77734375" style="8" customWidth="1"/>
    <col min="2069" max="2069" width="13.5546875" style="8" customWidth="1"/>
    <col min="2070" max="2077" width="12" style="8" customWidth="1"/>
    <col min="2078" max="2078" width="11.109375" style="8" customWidth="1"/>
    <col min="2079" max="2304" width="7.88671875" style="8"/>
    <col min="2305" max="2305" width="5.21875" style="8" bestFit="1" customWidth="1"/>
    <col min="2306" max="2306" width="10.77734375" style="8" bestFit="1" customWidth="1"/>
    <col min="2307" max="2308" width="7" style="8" bestFit="1" customWidth="1"/>
    <col min="2309" max="2309" width="7" style="8" customWidth="1"/>
    <col min="2310" max="2311" width="7" style="8" bestFit="1" customWidth="1"/>
    <col min="2312" max="2312" width="7" style="8" customWidth="1"/>
    <col min="2313" max="2313" width="7" style="8" bestFit="1" customWidth="1"/>
    <col min="2314" max="2314" width="8.21875" style="8" bestFit="1" customWidth="1"/>
    <col min="2315" max="2315" width="12.109375" style="8" bestFit="1" customWidth="1"/>
    <col min="2316" max="2317" width="14.88671875" style="8" bestFit="1" customWidth="1"/>
    <col min="2318" max="2318" width="11.88671875" style="8" bestFit="1" customWidth="1"/>
    <col min="2319" max="2319" width="8" style="8" bestFit="1" customWidth="1"/>
    <col min="2320" max="2321" width="12.88671875" style="8" bestFit="1" customWidth="1"/>
    <col min="2322" max="2323" width="10.77734375" style="8" bestFit="1" customWidth="1"/>
    <col min="2324" max="2324" width="2.77734375" style="8" customWidth="1"/>
    <col min="2325" max="2325" width="13.5546875" style="8" customWidth="1"/>
    <col min="2326" max="2333" width="12" style="8" customWidth="1"/>
    <col min="2334" max="2334" width="11.109375" style="8" customWidth="1"/>
    <col min="2335" max="2560" width="7.88671875" style="8"/>
    <col min="2561" max="2561" width="5.21875" style="8" bestFit="1" customWidth="1"/>
    <col min="2562" max="2562" width="10.77734375" style="8" bestFit="1" customWidth="1"/>
    <col min="2563" max="2564" width="7" style="8" bestFit="1" customWidth="1"/>
    <col min="2565" max="2565" width="7" style="8" customWidth="1"/>
    <col min="2566" max="2567" width="7" style="8" bestFit="1" customWidth="1"/>
    <col min="2568" max="2568" width="7" style="8" customWidth="1"/>
    <col min="2569" max="2569" width="7" style="8" bestFit="1" customWidth="1"/>
    <col min="2570" max="2570" width="8.21875" style="8" bestFit="1" customWidth="1"/>
    <col min="2571" max="2571" width="12.109375" style="8" bestFit="1" customWidth="1"/>
    <col min="2572" max="2573" width="14.88671875" style="8" bestFit="1" customWidth="1"/>
    <col min="2574" max="2574" width="11.88671875" style="8" bestFit="1" customWidth="1"/>
    <col min="2575" max="2575" width="8" style="8" bestFit="1" customWidth="1"/>
    <col min="2576" max="2577" width="12.88671875" style="8" bestFit="1" customWidth="1"/>
    <col min="2578" max="2579" width="10.77734375" style="8" bestFit="1" customWidth="1"/>
    <col min="2580" max="2580" width="2.77734375" style="8" customWidth="1"/>
    <col min="2581" max="2581" width="13.5546875" style="8" customWidth="1"/>
    <col min="2582" max="2589" width="12" style="8" customWidth="1"/>
    <col min="2590" max="2590" width="11.109375" style="8" customWidth="1"/>
    <col min="2591" max="2816" width="7.88671875" style="8"/>
    <col min="2817" max="2817" width="5.21875" style="8" bestFit="1" customWidth="1"/>
    <col min="2818" max="2818" width="10.77734375" style="8" bestFit="1" customWidth="1"/>
    <col min="2819" max="2820" width="7" style="8" bestFit="1" customWidth="1"/>
    <col min="2821" max="2821" width="7" style="8" customWidth="1"/>
    <col min="2822" max="2823" width="7" style="8" bestFit="1" customWidth="1"/>
    <col min="2824" max="2824" width="7" style="8" customWidth="1"/>
    <col min="2825" max="2825" width="7" style="8" bestFit="1" customWidth="1"/>
    <col min="2826" max="2826" width="8.21875" style="8" bestFit="1" customWidth="1"/>
    <col min="2827" max="2827" width="12.109375" style="8" bestFit="1" customWidth="1"/>
    <col min="2828" max="2829" width="14.88671875" style="8" bestFit="1" customWidth="1"/>
    <col min="2830" max="2830" width="11.88671875" style="8" bestFit="1" customWidth="1"/>
    <col min="2831" max="2831" width="8" style="8" bestFit="1" customWidth="1"/>
    <col min="2832" max="2833" width="12.88671875" style="8" bestFit="1" customWidth="1"/>
    <col min="2834" max="2835" width="10.77734375" style="8" bestFit="1" customWidth="1"/>
    <col min="2836" max="2836" width="2.77734375" style="8" customWidth="1"/>
    <col min="2837" max="2837" width="13.5546875" style="8" customWidth="1"/>
    <col min="2838" max="2845" width="12" style="8" customWidth="1"/>
    <col min="2846" max="2846" width="11.109375" style="8" customWidth="1"/>
    <col min="2847" max="3072" width="7.88671875" style="8"/>
    <col min="3073" max="3073" width="5.21875" style="8" bestFit="1" customWidth="1"/>
    <col min="3074" max="3074" width="10.77734375" style="8" bestFit="1" customWidth="1"/>
    <col min="3075" max="3076" width="7" style="8" bestFit="1" customWidth="1"/>
    <col min="3077" max="3077" width="7" style="8" customWidth="1"/>
    <col min="3078" max="3079" width="7" style="8" bestFit="1" customWidth="1"/>
    <col min="3080" max="3080" width="7" style="8" customWidth="1"/>
    <col min="3081" max="3081" width="7" style="8" bestFit="1" customWidth="1"/>
    <col min="3082" max="3082" width="8.21875" style="8" bestFit="1" customWidth="1"/>
    <col min="3083" max="3083" width="12.109375" style="8" bestFit="1" customWidth="1"/>
    <col min="3084" max="3085" width="14.88671875" style="8" bestFit="1" customWidth="1"/>
    <col min="3086" max="3086" width="11.88671875" style="8" bestFit="1" customWidth="1"/>
    <col min="3087" max="3087" width="8" style="8" bestFit="1" customWidth="1"/>
    <col min="3088" max="3089" width="12.88671875" style="8" bestFit="1" customWidth="1"/>
    <col min="3090" max="3091" width="10.77734375" style="8" bestFit="1" customWidth="1"/>
    <col min="3092" max="3092" width="2.77734375" style="8" customWidth="1"/>
    <col min="3093" max="3093" width="13.5546875" style="8" customWidth="1"/>
    <col min="3094" max="3101" width="12" style="8" customWidth="1"/>
    <col min="3102" max="3102" width="11.109375" style="8" customWidth="1"/>
    <col min="3103" max="3328" width="7.88671875" style="8"/>
    <col min="3329" max="3329" width="5.21875" style="8" bestFit="1" customWidth="1"/>
    <col min="3330" max="3330" width="10.77734375" style="8" bestFit="1" customWidth="1"/>
    <col min="3331" max="3332" width="7" style="8" bestFit="1" customWidth="1"/>
    <col min="3333" max="3333" width="7" style="8" customWidth="1"/>
    <col min="3334" max="3335" width="7" style="8" bestFit="1" customWidth="1"/>
    <col min="3336" max="3336" width="7" style="8" customWidth="1"/>
    <col min="3337" max="3337" width="7" style="8" bestFit="1" customWidth="1"/>
    <col min="3338" max="3338" width="8.21875" style="8" bestFit="1" customWidth="1"/>
    <col min="3339" max="3339" width="12.109375" style="8" bestFit="1" customWidth="1"/>
    <col min="3340" max="3341" width="14.88671875" style="8" bestFit="1" customWidth="1"/>
    <col min="3342" max="3342" width="11.88671875" style="8" bestFit="1" customWidth="1"/>
    <col min="3343" max="3343" width="8" style="8" bestFit="1" customWidth="1"/>
    <col min="3344" max="3345" width="12.88671875" style="8" bestFit="1" customWidth="1"/>
    <col min="3346" max="3347" width="10.77734375" style="8" bestFit="1" customWidth="1"/>
    <col min="3348" max="3348" width="2.77734375" style="8" customWidth="1"/>
    <col min="3349" max="3349" width="13.5546875" style="8" customWidth="1"/>
    <col min="3350" max="3357" width="12" style="8" customWidth="1"/>
    <col min="3358" max="3358" width="11.109375" style="8" customWidth="1"/>
    <col min="3359" max="3584" width="7.88671875" style="8"/>
    <col min="3585" max="3585" width="5.21875" style="8" bestFit="1" customWidth="1"/>
    <col min="3586" max="3586" width="10.77734375" style="8" bestFit="1" customWidth="1"/>
    <col min="3587" max="3588" width="7" style="8" bestFit="1" customWidth="1"/>
    <col min="3589" max="3589" width="7" style="8" customWidth="1"/>
    <col min="3590" max="3591" width="7" style="8" bestFit="1" customWidth="1"/>
    <col min="3592" max="3592" width="7" style="8" customWidth="1"/>
    <col min="3593" max="3593" width="7" style="8" bestFit="1" customWidth="1"/>
    <col min="3594" max="3594" width="8.21875" style="8" bestFit="1" customWidth="1"/>
    <col min="3595" max="3595" width="12.109375" style="8" bestFit="1" customWidth="1"/>
    <col min="3596" max="3597" width="14.88671875" style="8" bestFit="1" customWidth="1"/>
    <col min="3598" max="3598" width="11.88671875" style="8" bestFit="1" customWidth="1"/>
    <col min="3599" max="3599" width="8" style="8" bestFit="1" customWidth="1"/>
    <col min="3600" max="3601" width="12.88671875" style="8" bestFit="1" customWidth="1"/>
    <col min="3602" max="3603" width="10.77734375" style="8" bestFit="1" customWidth="1"/>
    <col min="3604" max="3604" width="2.77734375" style="8" customWidth="1"/>
    <col min="3605" max="3605" width="13.5546875" style="8" customWidth="1"/>
    <col min="3606" max="3613" width="12" style="8" customWidth="1"/>
    <col min="3614" max="3614" width="11.109375" style="8" customWidth="1"/>
    <col min="3615" max="3840" width="7.88671875" style="8"/>
    <col min="3841" max="3841" width="5.21875" style="8" bestFit="1" customWidth="1"/>
    <col min="3842" max="3842" width="10.77734375" style="8" bestFit="1" customWidth="1"/>
    <col min="3843" max="3844" width="7" style="8" bestFit="1" customWidth="1"/>
    <col min="3845" max="3845" width="7" style="8" customWidth="1"/>
    <col min="3846" max="3847" width="7" style="8" bestFit="1" customWidth="1"/>
    <col min="3848" max="3848" width="7" style="8" customWidth="1"/>
    <col min="3849" max="3849" width="7" style="8" bestFit="1" customWidth="1"/>
    <col min="3850" max="3850" width="8.21875" style="8" bestFit="1" customWidth="1"/>
    <col min="3851" max="3851" width="12.109375" style="8" bestFit="1" customWidth="1"/>
    <col min="3852" max="3853" width="14.88671875" style="8" bestFit="1" customWidth="1"/>
    <col min="3854" max="3854" width="11.88671875" style="8" bestFit="1" customWidth="1"/>
    <col min="3855" max="3855" width="8" style="8" bestFit="1" customWidth="1"/>
    <col min="3856" max="3857" width="12.88671875" style="8" bestFit="1" customWidth="1"/>
    <col min="3858" max="3859" width="10.77734375" style="8" bestFit="1" customWidth="1"/>
    <col min="3860" max="3860" width="2.77734375" style="8" customWidth="1"/>
    <col min="3861" max="3861" width="13.5546875" style="8" customWidth="1"/>
    <col min="3862" max="3869" width="12" style="8" customWidth="1"/>
    <col min="3870" max="3870" width="11.109375" style="8" customWidth="1"/>
    <col min="3871" max="4096" width="7.88671875" style="8"/>
    <col min="4097" max="4097" width="5.21875" style="8" bestFit="1" customWidth="1"/>
    <col min="4098" max="4098" width="10.77734375" style="8" bestFit="1" customWidth="1"/>
    <col min="4099" max="4100" width="7" style="8" bestFit="1" customWidth="1"/>
    <col min="4101" max="4101" width="7" style="8" customWidth="1"/>
    <col min="4102" max="4103" width="7" style="8" bestFit="1" customWidth="1"/>
    <col min="4104" max="4104" width="7" style="8" customWidth="1"/>
    <col min="4105" max="4105" width="7" style="8" bestFit="1" customWidth="1"/>
    <col min="4106" max="4106" width="8.21875" style="8" bestFit="1" customWidth="1"/>
    <col min="4107" max="4107" width="12.109375" style="8" bestFit="1" customWidth="1"/>
    <col min="4108" max="4109" width="14.88671875" style="8" bestFit="1" customWidth="1"/>
    <col min="4110" max="4110" width="11.88671875" style="8" bestFit="1" customWidth="1"/>
    <col min="4111" max="4111" width="8" style="8" bestFit="1" customWidth="1"/>
    <col min="4112" max="4113" width="12.88671875" style="8" bestFit="1" customWidth="1"/>
    <col min="4114" max="4115" width="10.77734375" style="8" bestFit="1" customWidth="1"/>
    <col min="4116" max="4116" width="2.77734375" style="8" customWidth="1"/>
    <col min="4117" max="4117" width="13.5546875" style="8" customWidth="1"/>
    <col min="4118" max="4125" width="12" style="8" customWidth="1"/>
    <col min="4126" max="4126" width="11.109375" style="8" customWidth="1"/>
    <col min="4127" max="4352" width="7.88671875" style="8"/>
    <col min="4353" max="4353" width="5.21875" style="8" bestFit="1" customWidth="1"/>
    <col min="4354" max="4354" width="10.77734375" style="8" bestFit="1" customWidth="1"/>
    <col min="4355" max="4356" width="7" style="8" bestFit="1" customWidth="1"/>
    <col min="4357" max="4357" width="7" style="8" customWidth="1"/>
    <col min="4358" max="4359" width="7" style="8" bestFit="1" customWidth="1"/>
    <col min="4360" max="4360" width="7" style="8" customWidth="1"/>
    <col min="4361" max="4361" width="7" style="8" bestFit="1" customWidth="1"/>
    <col min="4362" max="4362" width="8.21875" style="8" bestFit="1" customWidth="1"/>
    <col min="4363" max="4363" width="12.109375" style="8" bestFit="1" customWidth="1"/>
    <col min="4364" max="4365" width="14.88671875" style="8" bestFit="1" customWidth="1"/>
    <col min="4366" max="4366" width="11.88671875" style="8" bestFit="1" customWidth="1"/>
    <col min="4367" max="4367" width="8" style="8" bestFit="1" customWidth="1"/>
    <col min="4368" max="4369" width="12.88671875" style="8" bestFit="1" customWidth="1"/>
    <col min="4370" max="4371" width="10.77734375" style="8" bestFit="1" customWidth="1"/>
    <col min="4372" max="4372" width="2.77734375" style="8" customWidth="1"/>
    <col min="4373" max="4373" width="13.5546875" style="8" customWidth="1"/>
    <col min="4374" max="4381" width="12" style="8" customWidth="1"/>
    <col min="4382" max="4382" width="11.109375" style="8" customWidth="1"/>
    <col min="4383" max="4608" width="7.88671875" style="8"/>
    <col min="4609" max="4609" width="5.21875" style="8" bestFit="1" customWidth="1"/>
    <col min="4610" max="4610" width="10.77734375" style="8" bestFit="1" customWidth="1"/>
    <col min="4611" max="4612" width="7" style="8" bestFit="1" customWidth="1"/>
    <col min="4613" max="4613" width="7" style="8" customWidth="1"/>
    <col min="4614" max="4615" width="7" style="8" bestFit="1" customWidth="1"/>
    <col min="4616" max="4616" width="7" style="8" customWidth="1"/>
    <col min="4617" max="4617" width="7" style="8" bestFit="1" customWidth="1"/>
    <col min="4618" max="4618" width="8.21875" style="8" bestFit="1" customWidth="1"/>
    <col min="4619" max="4619" width="12.109375" style="8" bestFit="1" customWidth="1"/>
    <col min="4620" max="4621" width="14.88671875" style="8" bestFit="1" customWidth="1"/>
    <col min="4622" max="4622" width="11.88671875" style="8" bestFit="1" customWidth="1"/>
    <col min="4623" max="4623" width="8" style="8" bestFit="1" customWidth="1"/>
    <col min="4624" max="4625" width="12.88671875" style="8" bestFit="1" customWidth="1"/>
    <col min="4626" max="4627" width="10.77734375" style="8" bestFit="1" customWidth="1"/>
    <col min="4628" max="4628" width="2.77734375" style="8" customWidth="1"/>
    <col min="4629" max="4629" width="13.5546875" style="8" customWidth="1"/>
    <col min="4630" max="4637" width="12" style="8" customWidth="1"/>
    <col min="4638" max="4638" width="11.109375" style="8" customWidth="1"/>
    <col min="4639" max="4864" width="7.88671875" style="8"/>
    <col min="4865" max="4865" width="5.21875" style="8" bestFit="1" customWidth="1"/>
    <col min="4866" max="4866" width="10.77734375" style="8" bestFit="1" customWidth="1"/>
    <col min="4867" max="4868" width="7" style="8" bestFit="1" customWidth="1"/>
    <col min="4869" max="4869" width="7" style="8" customWidth="1"/>
    <col min="4870" max="4871" width="7" style="8" bestFit="1" customWidth="1"/>
    <col min="4872" max="4872" width="7" style="8" customWidth="1"/>
    <col min="4873" max="4873" width="7" style="8" bestFit="1" customWidth="1"/>
    <col min="4874" max="4874" width="8.21875" style="8" bestFit="1" customWidth="1"/>
    <col min="4875" max="4875" width="12.109375" style="8" bestFit="1" customWidth="1"/>
    <col min="4876" max="4877" width="14.88671875" style="8" bestFit="1" customWidth="1"/>
    <col min="4878" max="4878" width="11.88671875" style="8" bestFit="1" customWidth="1"/>
    <col min="4879" max="4879" width="8" style="8" bestFit="1" customWidth="1"/>
    <col min="4880" max="4881" width="12.88671875" style="8" bestFit="1" customWidth="1"/>
    <col min="4882" max="4883" width="10.77734375" style="8" bestFit="1" customWidth="1"/>
    <col min="4884" max="4884" width="2.77734375" style="8" customWidth="1"/>
    <col min="4885" max="4885" width="13.5546875" style="8" customWidth="1"/>
    <col min="4886" max="4893" width="12" style="8" customWidth="1"/>
    <col min="4894" max="4894" width="11.109375" style="8" customWidth="1"/>
    <col min="4895" max="5120" width="7.88671875" style="8"/>
    <col min="5121" max="5121" width="5.21875" style="8" bestFit="1" customWidth="1"/>
    <col min="5122" max="5122" width="10.77734375" style="8" bestFit="1" customWidth="1"/>
    <col min="5123" max="5124" width="7" style="8" bestFit="1" customWidth="1"/>
    <col min="5125" max="5125" width="7" style="8" customWidth="1"/>
    <col min="5126" max="5127" width="7" style="8" bestFit="1" customWidth="1"/>
    <col min="5128" max="5128" width="7" style="8" customWidth="1"/>
    <col min="5129" max="5129" width="7" style="8" bestFit="1" customWidth="1"/>
    <col min="5130" max="5130" width="8.21875" style="8" bestFit="1" customWidth="1"/>
    <col min="5131" max="5131" width="12.109375" style="8" bestFit="1" customWidth="1"/>
    <col min="5132" max="5133" width="14.88671875" style="8" bestFit="1" customWidth="1"/>
    <col min="5134" max="5134" width="11.88671875" style="8" bestFit="1" customWidth="1"/>
    <col min="5135" max="5135" width="8" style="8" bestFit="1" customWidth="1"/>
    <col min="5136" max="5137" width="12.88671875" style="8" bestFit="1" customWidth="1"/>
    <col min="5138" max="5139" width="10.77734375" style="8" bestFit="1" customWidth="1"/>
    <col min="5140" max="5140" width="2.77734375" style="8" customWidth="1"/>
    <col min="5141" max="5141" width="13.5546875" style="8" customWidth="1"/>
    <col min="5142" max="5149" width="12" style="8" customWidth="1"/>
    <col min="5150" max="5150" width="11.109375" style="8" customWidth="1"/>
    <col min="5151" max="5376" width="7.88671875" style="8"/>
    <col min="5377" max="5377" width="5.21875" style="8" bestFit="1" customWidth="1"/>
    <col min="5378" max="5378" width="10.77734375" style="8" bestFit="1" customWidth="1"/>
    <col min="5379" max="5380" width="7" style="8" bestFit="1" customWidth="1"/>
    <col min="5381" max="5381" width="7" style="8" customWidth="1"/>
    <col min="5382" max="5383" width="7" style="8" bestFit="1" customWidth="1"/>
    <col min="5384" max="5384" width="7" style="8" customWidth="1"/>
    <col min="5385" max="5385" width="7" style="8" bestFit="1" customWidth="1"/>
    <col min="5386" max="5386" width="8.21875" style="8" bestFit="1" customWidth="1"/>
    <col min="5387" max="5387" width="12.109375" style="8" bestFit="1" customWidth="1"/>
    <col min="5388" max="5389" width="14.88671875" style="8" bestFit="1" customWidth="1"/>
    <col min="5390" max="5390" width="11.88671875" style="8" bestFit="1" customWidth="1"/>
    <col min="5391" max="5391" width="8" style="8" bestFit="1" customWidth="1"/>
    <col min="5392" max="5393" width="12.88671875" style="8" bestFit="1" customWidth="1"/>
    <col min="5394" max="5395" width="10.77734375" style="8" bestFit="1" customWidth="1"/>
    <col min="5396" max="5396" width="2.77734375" style="8" customWidth="1"/>
    <col min="5397" max="5397" width="13.5546875" style="8" customWidth="1"/>
    <col min="5398" max="5405" width="12" style="8" customWidth="1"/>
    <col min="5406" max="5406" width="11.109375" style="8" customWidth="1"/>
    <col min="5407" max="5632" width="7.88671875" style="8"/>
    <col min="5633" max="5633" width="5.21875" style="8" bestFit="1" customWidth="1"/>
    <col min="5634" max="5634" width="10.77734375" style="8" bestFit="1" customWidth="1"/>
    <col min="5635" max="5636" width="7" style="8" bestFit="1" customWidth="1"/>
    <col min="5637" max="5637" width="7" style="8" customWidth="1"/>
    <col min="5638" max="5639" width="7" style="8" bestFit="1" customWidth="1"/>
    <col min="5640" max="5640" width="7" style="8" customWidth="1"/>
    <col min="5641" max="5641" width="7" style="8" bestFit="1" customWidth="1"/>
    <col min="5642" max="5642" width="8.21875" style="8" bestFit="1" customWidth="1"/>
    <col min="5643" max="5643" width="12.109375" style="8" bestFit="1" customWidth="1"/>
    <col min="5644" max="5645" width="14.88671875" style="8" bestFit="1" customWidth="1"/>
    <col min="5646" max="5646" width="11.88671875" style="8" bestFit="1" customWidth="1"/>
    <col min="5647" max="5647" width="8" style="8" bestFit="1" customWidth="1"/>
    <col min="5648" max="5649" width="12.88671875" style="8" bestFit="1" customWidth="1"/>
    <col min="5650" max="5651" width="10.77734375" style="8" bestFit="1" customWidth="1"/>
    <col min="5652" max="5652" width="2.77734375" style="8" customWidth="1"/>
    <col min="5653" max="5653" width="13.5546875" style="8" customWidth="1"/>
    <col min="5654" max="5661" width="12" style="8" customWidth="1"/>
    <col min="5662" max="5662" width="11.109375" style="8" customWidth="1"/>
    <col min="5663" max="5888" width="7.88671875" style="8"/>
    <col min="5889" max="5889" width="5.21875" style="8" bestFit="1" customWidth="1"/>
    <col min="5890" max="5890" width="10.77734375" style="8" bestFit="1" customWidth="1"/>
    <col min="5891" max="5892" width="7" style="8" bestFit="1" customWidth="1"/>
    <col min="5893" max="5893" width="7" style="8" customWidth="1"/>
    <col min="5894" max="5895" width="7" style="8" bestFit="1" customWidth="1"/>
    <col min="5896" max="5896" width="7" style="8" customWidth="1"/>
    <col min="5897" max="5897" width="7" style="8" bestFit="1" customWidth="1"/>
    <col min="5898" max="5898" width="8.21875" style="8" bestFit="1" customWidth="1"/>
    <col min="5899" max="5899" width="12.109375" style="8" bestFit="1" customWidth="1"/>
    <col min="5900" max="5901" width="14.88671875" style="8" bestFit="1" customWidth="1"/>
    <col min="5902" max="5902" width="11.88671875" style="8" bestFit="1" customWidth="1"/>
    <col min="5903" max="5903" width="8" style="8" bestFit="1" customWidth="1"/>
    <col min="5904" max="5905" width="12.88671875" style="8" bestFit="1" customWidth="1"/>
    <col min="5906" max="5907" width="10.77734375" style="8" bestFit="1" customWidth="1"/>
    <col min="5908" max="5908" width="2.77734375" style="8" customWidth="1"/>
    <col min="5909" max="5909" width="13.5546875" style="8" customWidth="1"/>
    <col min="5910" max="5917" width="12" style="8" customWidth="1"/>
    <col min="5918" max="5918" width="11.109375" style="8" customWidth="1"/>
    <col min="5919" max="6144" width="7.88671875" style="8"/>
    <col min="6145" max="6145" width="5.21875" style="8" bestFit="1" customWidth="1"/>
    <col min="6146" max="6146" width="10.77734375" style="8" bestFit="1" customWidth="1"/>
    <col min="6147" max="6148" width="7" style="8" bestFit="1" customWidth="1"/>
    <col min="6149" max="6149" width="7" style="8" customWidth="1"/>
    <col min="6150" max="6151" width="7" style="8" bestFit="1" customWidth="1"/>
    <col min="6152" max="6152" width="7" style="8" customWidth="1"/>
    <col min="6153" max="6153" width="7" style="8" bestFit="1" customWidth="1"/>
    <col min="6154" max="6154" width="8.21875" style="8" bestFit="1" customWidth="1"/>
    <col min="6155" max="6155" width="12.109375" style="8" bestFit="1" customWidth="1"/>
    <col min="6156" max="6157" width="14.88671875" style="8" bestFit="1" customWidth="1"/>
    <col min="6158" max="6158" width="11.88671875" style="8" bestFit="1" customWidth="1"/>
    <col min="6159" max="6159" width="8" style="8" bestFit="1" customWidth="1"/>
    <col min="6160" max="6161" width="12.88671875" style="8" bestFit="1" customWidth="1"/>
    <col min="6162" max="6163" width="10.77734375" style="8" bestFit="1" customWidth="1"/>
    <col min="6164" max="6164" width="2.77734375" style="8" customWidth="1"/>
    <col min="6165" max="6165" width="13.5546875" style="8" customWidth="1"/>
    <col min="6166" max="6173" width="12" style="8" customWidth="1"/>
    <col min="6174" max="6174" width="11.109375" style="8" customWidth="1"/>
    <col min="6175" max="6400" width="7.88671875" style="8"/>
    <col min="6401" max="6401" width="5.21875" style="8" bestFit="1" customWidth="1"/>
    <col min="6402" max="6402" width="10.77734375" style="8" bestFit="1" customWidth="1"/>
    <col min="6403" max="6404" width="7" style="8" bestFit="1" customWidth="1"/>
    <col min="6405" max="6405" width="7" style="8" customWidth="1"/>
    <col min="6406" max="6407" width="7" style="8" bestFit="1" customWidth="1"/>
    <col min="6408" max="6408" width="7" style="8" customWidth="1"/>
    <col min="6409" max="6409" width="7" style="8" bestFit="1" customWidth="1"/>
    <col min="6410" max="6410" width="8.21875" style="8" bestFit="1" customWidth="1"/>
    <col min="6411" max="6411" width="12.109375" style="8" bestFit="1" customWidth="1"/>
    <col min="6412" max="6413" width="14.88671875" style="8" bestFit="1" customWidth="1"/>
    <col min="6414" max="6414" width="11.88671875" style="8" bestFit="1" customWidth="1"/>
    <col min="6415" max="6415" width="8" style="8" bestFit="1" customWidth="1"/>
    <col min="6416" max="6417" width="12.88671875" style="8" bestFit="1" customWidth="1"/>
    <col min="6418" max="6419" width="10.77734375" style="8" bestFit="1" customWidth="1"/>
    <col min="6420" max="6420" width="2.77734375" style="8" customWidth="1"/>
    <col min="6421" max="6421" width="13.5546875" style="8" customWidth="1"/>
    <col min="6422" max="6429" width="12" style="8" customWidth="1"/>
    <col min="6430" max="6430" width="11.109375" style="8" customWidth="1"/>
    <col min="6431" max="6656" width="7.88671875" style="8"/>
    <col min="6657" max="6657" width="5.21875" style="8" bestFit="1" customWidth="1"/>
    <col min="6658" max="6658" width="10.77734375" style="8" bestFit="1" customWidth="1"/>
    <col min="6659" max="6660" width="7" style="8" bestFit="1" customWidth="1"/>
    <col min="6661" max="6661" width="7" style="8" customWidth="1"/>
    <col min="6662" max="6663" width="7" style="8" bestFit="1" customWidth="1"/>
    <col min="6664" max="6664" width="7" style="8" customWidth="1"/>
    <col min="6665" max="6665" width="7" style="8" bestFit="1" customWidth="1"/>
    <col min="6666" max="6666" width="8.21875" style="8" bestFit="1" customWidth="1"/>
    <col min="6667" max="6667" width="12.109375" style="8" bestFit="1" customWidth="1"/>
    <col min="6668" max="6669" width="14.88671875" style="8" bestFit="1" customWidth="1"/>
    <col min="6670" max="6670" width="11.88671875" style="8" bestFit="1" customWidth="1"/>
    <col min="6671" max="6671" width="8" style="8" bestFit="1" customWidth="1"/>
    <col min="6672" max="6673" width="12.88671875" style="8" bestFit="1" customWidth="1"/>
    <col min="6674" max="6675" width="10.77734375" style="8" bestFit="1" customWidth="1"/>
    <col min="6676" max="6676" width="2.77734375" style="8" customWidth="1"/>
    <col min="6677" max="6677" width="13.5546875" style="8" customWidth="1"/>
    <col min="6678" max="6685" width="12" style="8" customWidth="1"/>
    <col min="6686" max="6686" width="11.109375" style="8" customWidth="1"/>
    <col min="6687" max="6912" width="7.88671875" style="8"/>
    <col min="6913" max="6913" width="5.21875" style="8" bestFit="1" customWidth="1"/>
    <col min="6914" max="6914" width="10.77734375" style="8" bestFit="1" customWidth="1"/>
    <col min="6915" max="6916" width="7" style="8" bestFit="1" customWidth="1"/>
    <col min="6917" max="6917" width="7" style="8" customWidth="1"/>
    <col min="6918" max="6919" width="7" style="8" bestFit="1" customWidth="1"/>
    <col min="6920" max="6920" width="7" style="8" customWidth="1"/>
    <col min="6921" max="6921" width="7" style="8" bestFit="1" customWidth="1"/>
    <col min="6922" max="6922" width="8.21875" style="8" bestFit="1" customWidth="1"/>
    <col min="6923" max="6923" width="12.109375" style="8" bestFit="1" customWidth="1"/>
    <col min="6924" max="6925" width="14.88671875" style="8" bestFit="1" customWidth="1"/>
    <col min="6926" max="6926" width="11.88671875" style="8" bestFit="1" customWidth="1"/>
    <col min="6927" max="6927" width="8" style="8" bestFit="1" customWidth="1"/>
    <col min="6928" max="6929" width="12.88671875" style="8" bestFit="1" customWidth="1"/>
    <col min="6930" max="6931" width="10.77734375" style="8" bestFit="1" customWidth="1"/>
    <col min="6932" max="6932" width="2.77734375" style="8" customWidth="1"/>
    <col min="6933" max="6933" width="13.5546875" style="8" customWidth="1"/>
    <col min="6934" max="6941" width="12" style="8" customWidth="1"/>
    <col min="6942" max="6942" width="11.109375" style="8" customWidth="1"/>
    <col min="6943" max="7168" width="7.88671875" style="8"/>
    <col min="7169" max="7169" width="5.21875" style="8" bestFit="1" customWidth="1"/>
    <col min="7170" max="7170" width="10.77734375" style="8" bestFit="1" customWidth="1"/>
    <col min="7171" max="7172" width="7" style="8" bestFit="1" customWidth="1"/>
    <col min="7173" max="7173" width="7" style="8" customWidth="1"/>
    <col min="7174" max="7175" width="7" style="8" bestFit="1" customWidth="1"/>
    <col min="7176" max="7176" width="7" style="8" customWidth="1"/>
    <col min="7177" max="7177" width="7" style="8" bestFit="1" customWidth="1"/>
    <col min="7178" max="7178" width="8.21875" style="8" bestFit="1" customWidth="1"/>
    <col min="7179" max="7179" width="12.109375" style="8" bestFit="1" customWidth="1"/>
    <col min="7180" max="7181" width="14.88671875" style="8" bestFit="1" customWidth="1"/>
    <col min="7182" max="7182" width="11.88671875" style="8" bestFit="1" customWidth="1"/>
    <col min="7183" max="7183" width="8" style="8" bestFit="1" customWidth="1"/>
    <col min="7184" max="7185" width="12.88671875" style="8" bestFit="1" customWidth="1"/>
    <col min="7186" max="7187" width="10.77734375" style="8" bestFit="1" customWidth="1"/>
    <col min="7188" max="7188" width="2.77734375" style="8" customWidth="1"/>
    <col min="7189" max="7189" width="13.5546875" style="8" customWidth="1"/>
    <col min="7190" max="7197" width="12" style="8" customWidth="1"/>
    <col min="7198" max="7198" width="11.109375" style="8" customWidth="1"/>
    <col min="7199" max="7424" width="7.88671875" style="8"/>
    <col min="7425" max="7425" width="5.21875" style="8" bestFit="1" customWidth="1"/>
    <col min="7426" max="7426" width="10.77734375" style="8" bestFit="1" customWidth="1"/>
    <col min="7427" max="7428" width="7" style="8" bestFit="1" customWidth="1"/>
    <col min="7429" max="7429" width="7" style="8" customWidth="1"/>
    <col min="7430" max="7431" width="7" style="8" bestFit="1" customWidth="1"/>
    <col min="7432" max="7432" width="7" style="8" customWidth="1"/>
    <col min="7433" max="7433" width="7" style="8" bestFit="1" customWidth="1"/>
    <col min="7434" max="7434" width="8.21875" style="8" bestFit="1" customWidth="1"/>
    <col min="7435" max="7435" width="12.109375" style="8" bestFit="1" customWidth="1"/>
    <col min="7436" max="7437" width="14.88671875" style="8" bestFit="1" customWidth="1"/>
    <col min="7438" max="7438" width="11.88671875" style="8" bestFit="1" customWidth="1"/>
    <col min="7439" max="7439" width="8" style="8" bestFit="1" customWidth="1"/>
    <col min="7440" max="7441" width="12.88671875" style="8" bestFit="1" customWidth="1"/>
    <col min="7442" max="7443" width="10.77734375" style="8" bestFit="1" customWidth="1"/>
    <col min="7444" max="7444" width="2.77734375" style="8" customWidth="1"/>
    <col min="7445" max="7445" width="13.5546875" style="8" customWidth="1"/>
    <col min="7446" max="7453" width="12" style="8" customWidth="1"/>
    <col min="7454" max="7454" width="11.109375" style="8" customWidth="1"/>
    <col min="7455" max="7680" width="7.88671875" style="8"/>
    <col min="7681" max="7681" width="5.21875" style="8" bestFit="1" customWidth="1"/>
    <col min="7682" max="7682" width="10.77734375" style="8" bestFit="1" customWidth="1"/>
    <col min="7683" max="7684" width="7" style="8" bestFit="1" customWidth="1"/>
    <col min="7685" max="7685" width="7" style="8" customWidth="1"/>
    <col min="7686" max="7687" width="7" style="8" bestFit="1" customWidth="1"/>
    <col min="7688" max="7688" width="7" style="8" customWidth="1"/>
    <col min="7689" max="7689" width="7" style="8" bestFit="1" customWidth="1"/>
    <col min="7690" max="7690" width="8.21875" style="8" bestFit="1" customWidth="1"/>
    <col min="7691" max="7691" width="12.109375" style="8" bestFit="1" customWidth="1"/>
    <col min="7692" max="7693" width="14.88671875" style="8" bestFit="1" customWidth="1"/>
    <col min="7694" max="7694" width="11.88671875" style="8" bestFit="1" customWidth="1"/>
    <col min="7695" max="7695" width="8" style="8" bestFit="1" customWidth="1"/>
    <col min="7696" max="7697" width="12.88671875" style="8" bestFit="1" customWidth="1"/>
    <col min="7698" max="7699" width="10.77734375" style="8" bestFit="1" customWidth="1"/>
    <col min="7700" max="7700" width="2.77734375" style="8" customWidth="1"/>
    <col min="7701" max="7701" width="13.5546875" style="8" customWidth="1"/>
    <col min="7702" max="7709" width="12" style="8" customWidth="1"/>
    <col min="7710" max="7710" width="11.109375" style="8" customWidth="1"/>
    <col min="7711" max="7936" width="7.88671875" style="8"/>
    <col min="7937" max="7937" width="5.21875" style="8" bestFit="1" customWidth="1"/>
    <col min="7938" max="7938" width="10.77734375" style="8" bestFit="1" customWidth="1"/>
    <col min="7939" max="7940" width="7" style="8" bestFit="1" customWidth="1"/>
    <col min="7941" max="7941" width="7" style="8" customWidth="1"/>
    <col min="7942" max="7943" width="7" style="8" bestFit="1" customWidth="1"/>
    <col min="7944" max="7944" width="7" style="8" customWidth="1"/>
    <col min="7945" max="7945" width="7" style="8" bestFit="1" customWidth="1"/>
    <col min="7946" max="7946" width="8.21875" style="8" bestFit="1" customWidth="1"/>
    <col min="7947" max="7947" width="12.109375" style="8" bestFit="1" customWidth="1"/>
    <col min="7948" max="7949" width="14.88671875" style="8" bestFit="1" customWidth="1"/>
    <col min="7950" max="7950" width="11.88671875" style="8" bestFit="1" customWidth="1"/>
    <col min="7951" max="7951" width="8" style="8" bestFit="1" customWidth="1"/>
    <col min="7952" max="7953" width="12.88671875" style="8" bestFit="1" customWidth="1"/>
    <col min="7954" max="7955" width="10.77734375" style="8" bestFit="1" customWidth="1"/>
    <col min="7956" max="7956" width="2.77734375" style="8" customWidth="1"/>
    <col min="7957" max="7957" width="13.5546875" style="8" customWidth="1"/>
    <col min="7958" max="7965" width="12" style="8" customWidth="1"/>
    <col min="7966" max="7966" width="11.109375" style="8" customWidth="1"/>
    <col min="7967" max="8192" width="7.88671875" style="8"/>
    <col min="8193" max="8193" width="5.21875" style="8" bestFit="1" customWidth="1"/>
    <col min="8194" max="8194" width="10.77734375" style="8" bestFit="1" customWidth="1"/>
    <col min="8195" max="8196" width="7" style="8" bestFit="1" customWidth="1"/>
    <col min="8197" max="8197" width="7" style="8" customWidth="1"/>
    <col min="8198" max="8199" width="7" style="8" bestFit="1" customWidth="1"/>
    <col min="8200" max="8200" width="7" style="8" customWidth="1"/>
    <col min="8201" max="8201" width="7" style="8" bestFit="1" customWidth="1"/>
    <col min="8202" max="8202" width="8.21875" style="8" bestFit="1" customWidth="1"/>
    <col min="8203" max="8203" width="12.109375" style="8" bestFit="1" customWidth="1"/>
    <col min="8204" max="8205" width="14.88671875" style="8" bestFit="1" customWidth="1"/>
    <col min="8206" max="8206" width="11.88671875" style="8" bestFit="1" customWidth="1"/>
    <col min="8207" max="8207" width="8" style="8" bestFit="1" customWidth="1"/>
    <col min="8208" max="8209" width="12.88671875" style="8" bestFit="1" customWidth="1"/>
    <col min="8210" max="8211" width="10.77734375" style="8" bestFit="1" customWidth="1"/>
    <col min="8212" max="8212" width="2.77734375" style="8" customWidth="1"/>
    <col min="8213" max="8213" width="13.5546875" style="8" customWidth="1"/>
    <col min="8214" max="8221" width="12" style="8" customWidth="1"/>
    <col min="8222" max="8222" width="11.109375" style="8" customWidth="1"/>
    <col min="8223" max="8448" width="7.88671875" style="8"/>
    <col min="8449" max="8449" width="5.21875" style="8" bestFit="1" customWidth="1"/>
    <col min="8450" max="8450" width="10.77734375" style="8" bestFit="1" customWidth="1"/>
    <col min="8451" max="8452" width="7" style="8" bestFit="1" customWidth="1"/>
    <col min="8453" max="8453" width="7" style="8" customWidth="1"/>
    <col min="8454" max="8455" width="7" style="8" bestFit="1" customWidth="1"/>
    <col min="8456" max="8456" width="7" style="8" customWidth="1"/>
    <col min="8457" max="8457" width="7" style="8" bestFit="1" customWidth="1"/>
    <col min="8458" max="8458" width="8.21875" style="8" bestFit="1" customWidth="1"/>
    <col min="8459" max="8459" width="12.109375" style="8" bestFit="1" customWidth="1"/>
    <col min="8460" max="8461" width="14.88671875" style="8" bestFit="1" customWidth="1"/>
    <col min="8462" max="8462" width="11.88671875" style="8" bestFit="1" customWidth="1"/>
    <col min="8463" max="8463" width="8" style="8" bestFit="1" customWidth="1"/>
    <col min="8464" max="8465" width="12.88671875" style="8" bestFit="1" customWidth="1"/>
    <col min="8466" max="8467" width="10.77734375" style="8" bestFit="1" customWidth="1"/>
    <col min="8468" max="8468" width="2.77734375" style="8" customWidth="1"/>
    <col min="8469" max="8469" width="13.5546875" style="8" customWidth="1"/>
    <col min="8470" max="8477" width="12" style="8" customWidth="1"/>
    <col min="8478" max="8478" width="11.109375" style="8" customWidth="1"/>
    <col min="8479" max="8704" width="7.88671875" style="8"/>
    <col min="8705" max="8705" width="5.21875" style="8" bestFit="1" customWidth="1"/>
    <col min="8706" max="8706" width="10.77734375" style="8" bestFit="1" customWidth="1"/>
    <col min="8707" max="8708" width="7" style="8" bestFit="1" customWidth="1"/>
    <col min="8709" max="8709" width="7" style="8" customWidth="1"/>
    <col min="8710" max="8711" width="7" style="8" bestFit="1" customWidth="1"/>
    <col min="8712" max="8712" width="7" style="8" customWidth="1"/>
    <col min="8713" max="8713" width="7" style="8" bestFit="1" customWidth="1"/>
    <col min="8714" max="8714" width="8.21875" style="8" bestFit="1" customWidth="1"/>
    <col min="8715" max="8715" width="12.109375" style="8" bestFit="1" customWidth="1"/>
    <col min="8716" max="8717" width="14.88671875" style="8" bestFit="1" customWidth="1"/>
    <col min="8718" max="8718" width="11.88671875" style="8" bestFit="1" customWidth="1"/>
    <col min="8719" max="8719" width="8" style="8" bestFit="1" customWidth="1"/>
    <col min="8720" max="8721" width="12.88671875" style="8" bestFit="1" customWidth="1"/>
    <col min="8722" max="8723" width="10.77734375" style="8" bestFit="1" customWidth="1"/>
    <col min="8724" max="8724" width="2.77734375" style="8" customWidth="1"/>
    <col min="8725" max="8725" width="13.5546875" style="8" customWidth="1"/>
    <col min="8726" max="8733" width="12" style="8" customWidth="1"/>
    <col min="8734" max="8734" width="11.109375" style="8" customWidth="1"/>
    <col min="8735" max="8960" width="7.88671875" style="8"/>
    <col min="8961" max="8961" width="5.21875" style="8" bestFit="1" customWidth="1"/>
    <col min="8962" max="8962" width="10.77734375" style="8" bestFit="1" customWidth="1"/>
    <col min="8963" max="8964" width="7" style="8" bestFit="1" customWidth="1"/>
    <col min="8965" max="8965" width="7" style="8" customWidth="1"/>
    <col min="8966" max="8967" width="7" style="8" bestFit="1" customWidth="1"/>
    <col min="8968" max="8968" width="7" style="8" customWidth="1"/>
    <col min="8969" max="8969" width="7" style="8" bestFit="1" customWidth="1"/>
    <col min="8970" max="8970" width="8.21875" style="8" bestFit="1" customWidth="1"/>
    <col min="8971" max="8971" width="12.109375" style="8" bestFit="1" customWidth="1"/>
    <col min="8972" max="8973" width="14.88671875" style="8" bestFit="1" customWidth="1"/>
    <col min="8974" max="8974" width="11.88671875" style="8" bestFit="1" customWidth="1"/>
    <col min="8975" max="8975" width="8" style="8" bestFit="1" customWidth="1"/>
    <col min="8976" max="8977" width="12.88671875" style="8" bestFit="1" customWidth="1"/>
    <col min="8978" max="8979" width="10.77734375" style="8" bestFit="1" customWidth="1"/>
    <col min="8980" max="8980" width="2.77734375" style="8" customWidth="1"/>
    <col min="8981" max="8981" width="13.5546875" style="8" customWidth="1"/>
    <col min="8982" max="8989" width="12" style="8" customWidth="1"/>
    <col min="8990" max="8990" width="11.109375" style="8" customWidth="1"/>
    <col min="8991" max="9216" width="7.88671875" style="8"/>
    <col min="9217" max="9217" width="5.21875" style="8" bestFit="1" customWidth="1"/>
    <col min="9218" max="9218" width="10.77734375" style="8" bestFit="1" customWidth="1"/>
    <col min="9219" max="9220" width="7" style="8" bestFit="1" customWidth="1"/>
    <col min="9221" max="9221" width="7" style="8" customWidth="1"/>
    <col min="9222" max="9223" width="7" style="8" bestFit="1" customWidth="1"/>
    <col min="9224" max="9224" width="7" style="8" customWidth="1"/>
    <col min="9225" max="9225" width="7" style="8" bestFit="1" customWidth="1"/>
    <col min="9226" max="9226" width="8.21875" style="8" bestFit="1" customWidth="1"/>
    <col min="9227" max="9227" width="12.109375" style="8" bestFit="1" customWidth="1"/>
    <col min="9228" max="9229" width="14.88671875" style="8" bestFit="1" customWidth="1"/>
    <col min="9230" max="9230" width="11.88671875" style="8" bestFit="1" customWidth="1"/>
    <col min="9231" max="9231" width="8" style="8" bestFit="1" customWidth="1"/>
    <col min="9232" max="9233" width="12.88671875" style="8" bestFit="1" customWidth="1"/>
    <col min="9234" max="9235" width="10.77734375" style="8" bestFit="1" customWidth="1"/>
    <col min="9236" max="9236" width="2.77734375" style="8" customWidth="1"/>
    <col min="9237" max="9237" width="13.5546875" style="8" customWidth="1"/>
    <col min="9238" max="9245" width="12" style="8" customWidth="1"/>
    <col min="9246" max="9246" width="11.109375" style="8" customWidth="1"/>
    <col min="9247" max="9472" width="7.88671875" style="8"/>
    <col min="9473" max="9473" width="5.21875" style="8" bestFit="1" customWidth="1"/>
    <col min="9474" max="9474" width="10.77734375" style="8" bestFit="1" customWidth="1"/>
    <col min="9475" max="9476" width="7" style="8" bestFit="1" customWidth="1"/>
    <col min="9477" max="9477" width="7" style="8" customWidth="1"/>
    <col min="9478" max="9479" width="7" style="8" bestFit="1" customWidth="1"/>
    <col min="9480" max="9480" width="7" style="8" customWidth="1"/>
    <col min="9481" max="9481" width="7" style="8" bestFit="1" customWidth="1"/>
    <col min="9482" max="9482" width="8.21875" style="8" bestFit="1" customWidth="1"/>
    <col min="9483" max="9483" width="12.109375" style="8" bestFit="1" customWidth="1"/>
    <col min="9484" max="9485" width="14.88671875" style="8" bestFit="1" customWidth="1"/>
    <col min="9486" max="9486" width="11.88671875" style="8" bestFit="1" customWidth="1"/>
    <col min="9487" max="9487" width="8" style="8" bestFit="1" customWidth="1"/>
    <col min="9488" max="9489" width="12.88671875" style="8" bestFit="1" customWidth="1"/>
    <col min="9490" max="9491" width="10.77734375" style="8" bestFit="1" customWidth="1"/>
    <col min="9492" max="9492" width="2.77734375" style="8" customWidth="1"/>
    <col min="9493" max="9493" width="13.5546875" style="8" customWidth="1"/>
    <col min="9494" max="9501" width="12" style="8" customWidth="1"/>
    <col min="9502" max="9502" width="11.109375" style="8" customWidth="1"/>
    <col min="9503" max="9728" width="7.88671875" style="8"/>
    <col min="9729" max="9729" width="5.21875" style="8" bestFit="1" customWidth="1"/>
    <col min="9730" max="9730" width="10.77734375" style="8" bestFit="1" customWidth="1"/>
    <col min="9731" max="9732" width="7" style="8" bestFit="1" customWidth="1"/>
    <col min="9733" max="9733" width="7" style="8" customWidth="1"/>
    <col min="9734" max="9735" width="7" style="8" bestFit="1" customWidth="1"/>
    <col min="9736" max="9736" width="7" style="8" customWidth="1"/>
    <col min="9737" max="9737" width="7" style="8" bestFit="1" customWidth="1"/>
    <col min="9738" max="9738" width="8.21875" style="8" bestFit="1" customWidth="1"/>
    <col min="9739" max="9739" width="12.109375" style="8" bestFit="1" customWidth="1"/>
    <col min="9740" max="9741" width="14.88671875" style="8" bestFit="1" customWidth="1"/>
    <col min="9742" max="9742" width="11.88671875" style="8" bestFit="1" customWidth="1"/>
    <col min="9743" max="9743" width="8" style="8" bestFit="1" customWidth="1"/>
    <col min="9744" max="9745" width="12.88671875" style="8" bestFit="1" customWidth="1"/>
    <col min="9746" max="9747" width="10.77734375" style="8" bestFit="1" customWidth="1"/>
    <col min="9748" max="9748" width="2.77734375" style="8" customWidth="1"/>
    <col min="9749" max="9749" width="13.5546875" style="8" customWidth="1"/>
    <col min="9750" max="9757" width="12" style="8" customWidth="1"/>
    <col min="9758" max="9758" width="11.109375" style="8" customWidth="1"/>
    <col min="9759" max="9984" width="7.88671875" style="8"/>
    <col min="9985" max="9985" width="5.21875" style="8" bestFit="1" customWidth="1"/>
    <col min="9986" max="9986" width="10.77734375" style="8" bestFit="1" customWidth="1"/>
    <col min="9987" max="9988" width="7" style="8" bestFit="1" customWidth="1"/>
    <col min="9989" max="9989" width="7" style="8" customWidth="1"/>
    <col min="9990" max="9991" width="7" style="8" bestFit="1" customWidth="1"/>
    <col min="9992" max="9992" width="7" style="8" customWidth="1"/>
    <col min="9993" max="9993" width="7" style="8" bestFit="1" customWidth="1"/>
    <col min="9994" max="9994" width="8.21875" style="8" bestFit="1" customWidth="1"/>
    <col min="9995" max="9995" width="12.109375" style="8" bestFit="1" customWidth="1"/>
    <col min="9996" max="9997" width="14.88671875" style="8" bestFit="1" customWidth="1"/>
    <col min="9998" max="9998" width="11.88671875" style="8" bestFit="1" customWidth="1"/>
    <col min="9999" max="9999" width="8" style="8" bestFit="1" customWidth="1"/>
    <col min="10000" max="10001" width="12.88671875" style="8" bestFit="1" customWidth="1"/>
    <col min="10002" max="10003" width="10.77734375" style="8" bestFit="1" customWidth="1"/>
    <col min="10004" max="10004" width="2.77734375" style="8" customWidth="1"/>
    <col min="10005" max="10005" width="13.5546875" style="8" customWidth="1"/>
    <col min="10006" max="10013" width="12" style="8" customWidth="1"/>
    <col min="10014" max="10014" width="11.109375" style="8" customWidth="1"/>
    <col min="10015" max="10240" width="7.88671875" style="8"/>
    <col min="10241" max="10241" width="5.21875" style="8" bestFit="1" customWidth="1"/>
    <col min="10242" max="10242" width="10.77734375" style="8" bestFit="1" customWidth="1"/>
    <col min="10243" max="10244" width="7" style="8" bestFit="1" customWidth="1"/>
    <col min="10245" max="10245" width="7" style="8" customWidth="1"/>
    <col min="10246" max="10247" width="7" style="8" bestFit="1" customWidth="1"/>
    <col min="10248" max="10248" width="7" style="8" customWidth="1"/>
    <col min="10249" max="10249" width="7" style="8" bestFit="1" customWidth="1"/>
    <col min="10250" max="10250" width="8.21875" style="8" bestFit="1" customWidth="1"/>
    <col min="10251" max="10251" width="12.109375" style="8" bestFit="1" customWidth="1"/>
    <col min="10252" max="10253" width="14.88671875" style="8" bestFit="1" customWidth="1"/>
    <col min="10254" max="10254" width="11.88671875" style="8" bestFit="1" customWidth="1"/>
    <col min="10255" max="10255" width="8" style="8" bestFit="1" customWidth="1"/>
    <col min="10256" max="10257" width="12.88671875" style="8" bestFit="1" customWidth="1"/>
    <col min="10258" max="10259" width="10.77734375" style="8" bestFit="1" customWidth="1"/>
    <col min="10260" max="10260" width="2.77734375" style="8" customWidth="1"/>
    <col min="10261" max="10261" width="13.5546875" style="8" customWidth="1"/>
    <col min="10262" max="10269" width="12" style="8" customWidth="1"/>
    <col min="10270" max="10270" width="11.109375" style="8" customWidth="1"/>
    <col min="10271" max="10496" width="7.88671875" style="8"/>
    <col min="10497" max="10497" width="5.21875" style="8" bestFit="1" customWidth="1"/>
    <col min="10498" max="10498" width="10.77734375" style="8" bestFit="1" customWidth="1"/>
    <col min="10499" max="10500" width="7" style="8" bestFit="1" customWidth="1"/>
    <col min="10501" max="10501" width="7" style="8" customWidth="1"/>
    <col min="10502" max="10503" width="7" style="8" bestFit="1" customWidth="1"/>
    <col min="10504" max="10504" width="7" style="8" customWidth="1"/>
    <col min="10505" max="10505" width="7" style="8" bestFit="1" customWidth="1"/>
    <col min="10506" max="10506" width="8.21875" style="8" bestFit="1" customWidth="1"/>
    <col min="10507" max="10507" width="12.109375" style="8" bestFit="1" customWidth="1"/>
    <col min="10508" max="10509" width="14.88671875" style="8" bestFit="1" customWidth="1"/>
    <col min="10510" max="10510" width="11.88671875" style="8" bestFit="1" customWidth="1"/>
    <col min="10511" max="10511" width="8" style="8" bestFit="1" customWidth="1"/>
    <col min="10512" max="10513" width="12.88671875" style="8" bestFit="1" customWidth="1"/>
    <col min="10514" max="10515" width="10.77734375" style="8" bestFit="1" customWidth="1"/>
    <col min="10516" max="10516" width="2.77734375" style="8" customWidth="1"/>
    <col min="10517" max="10517" width="13.5546875" style="8" customWidth="1"/>
    <col min="10518" max="10525" width="12" style="8" customWidth="1"/>
    <col min="10526" max="10526" width="11.109375" style="8" customWidth="1"/>
    <col min="10527" max="10752" width="7.88671875" style="8"/>
    <col min="10753" max="10753" width="5.21875" style="8" bestFit="1" customWidth="1"/>
    <col min="10754" max="10754" width="10.77734375" style="8" bestFit="1" customWidth="1"/>
    <col min="10755" max="10756" width="7" style="8" bestFit="1" customWidth="1"/>
    <col min="10757" max="10757" width="7" style="8" customWidth="1"/>
    <col min="10758" max="10759" width="7" style="8" bestFit="1" customWidth="1"/>
    <col min="10760" max="10760" width="7" style="8" customWidth="1"/>
    <col min="10761" max="10761" width="7" style="8" bestFit="1" customWidth="1"/>
    <col min="10762" max="10762" width="8.21875" style="8" bestFit="1" customWidth="1"/>
    <col min="10763" max="10763" width="12.109375" style="8" bestFit="1" customWidth="1"/>
    <col min="10764" max="10765" width="14.88671875" style="8" bestFit="1" customWidth="1"/>
    <col min="10766" max="10766" width="11.88671875" style="8" bestFit="1" customWidth="1"/>
    <col min="10767" max="10767" width="8" style="8" bestFit="1" customWidth="1"/>
    <col min="10768" max="10769" width="12.88671875" style="8" bestFit="1" customWidth="1"/>
    <col min="10770" max="10771" width="10.77734375" style="8" bestFit="1" customWidth="1"/>
    <col min="10772" max="10772" width="2.77734375" style="8" customWidth="1"/>
    <col min="10773" max="10773" width="13.5546875" style="8" customWidth="1"/>
    <col min="10774" max="10781" width="12" style="8" customWidth="1"/>
    <col min="10782" max="10782" width="11.109375" style="8" customWidth="1"/>
    <col min="10783" max="11008" width="7.88671875" style="8"/>
    <col min="11009" max="11009" width="5.21875" style="8" bestFit="1" customWidth="1"/>
    <col min="11010" max="11010" width="10.77734375" style="8" bestFit="1" customWidth="1"/>
    <col min="11011" max="11012" width="7" style="8" bestFit="1" customWidth="1"/>
    <col min="11013" max="11013" width="7" style="8" customWidth="1"/>
    <col min="11014" max="11015" width="7" style="8" bestFit="1" customWidth="1"/>
    <col min="11016" max="11016" width="7" style="8" customWidth="1"/>
    <col min="11017" max="11017" width="7" style="8" bestFit="1" customWidth="1"/>
    <col min="11018" max="11018" width="8.21875" style="8" bestFit="1" customWidth="1"/>
    <col min="11019" max="11019" width="12.109375" style="8" bestFit="1" customWidth="1"/>
    <col min="11020" max="11021" width="14.88671875" style="8" bestFit="1" customWidth="1"/>
    <col min="11022" max="11022" width="11.88671875" style="8" bestFit="1" customWidth="1"/>
    <col min="11023" max="11023" width="8" style="8" bestFit="1" customWidth="1"/>
    <col min="11024" max="11025" width="12.88671875" style="8" bestFit="1" customWidth="1"/>
    <col min="11026" max="11027" width="10.77734375" style="8" bestFit="1" customWidth="1"/>
    <col min="11028" max="11028" width="2.77734375" style="8" customWidth="1"/>
    <col min="11029" max="11029" width="13.5546875" style="8" customWidth="1"/>
    <col min="11030" max="11037" width="12" style="8" customWidth="1"/>
    <col min="11038" max="11038" width="11.109375" style="8" customWidth="1"/>
    <col min="11039" max="11264" width="7.88671875" style="8"/>
    <col min="11265" max="11265" width="5.21875" style="8" bestFit="1" customWidth="1"/>
    <col min="11266" max="11266" width="10.77734375" style="8" bestFit="1" customWidth="1"/>
    <col min="11267" max="11268" width="7" style="8" bestFit="1" customWidth="1"/>
    <col min="11269" max="11269" width="7" style="8" customWidth="1"/>
    <col min="11270" max="11271" width="7" style="8" bestFit="1" customWidth="1"/>
    <col min="11272" max="11272" width="7" style="8" customWidth="1"/>
    <col min="11273" max="11273" width="7" style="8" bestFit="1" customWidth="1"/>
    <col min="11274" max="11274" width="8.21875" style="8" bestFit="1" customWidth="1"/>
    <col min="11275" max="11275" width="12.109375" style="8" bestFit="1" customWidth="1"/>
    <col min="11276" max="11277" width="14.88671875" style="8" bestFit="1" customWidth="1"/>
    <col min="11278" max="11278" width="11.88671875" style="8" bestFit="1" customWidth="1"/>
    <col min="11279" max="11279" width="8" style="8" bestFit="1" customWidth="1"/>
    <col min="11280" max="11281" width="12.88671875" style="8" bestFit="1" customWidth="1"/>
    <col min="11282" max="11283" width="10.77734375" style="8" bestFit="1" customWidth="1"/>
    <col min="11284" max="11284" width="2.77734375" style="8" customWidth="1"/>
    <col min="11285" max="11285" width="13.5546875" style="8" customWidth="1"/>
    <col min="11286" max="11293" width="12" style="8" customWidth="1"/>
    <col min="11294" max="11294" width="11.109375" style="8" customWidth="1"/>
    <col min="11295" max="11520" width="7.88671875" style="8"/>
    <col min="11521" max="11521" width="5.21875" style="8" bestFit="1" customWidth="1"/>
    <col min="11522" max="11522" width="10.77734375" style="8" bestFit="1" customWidth="1"/>
    <col min="11523" max="11524" width="7" style="8" bestFit="1" customWidth="1"/>
    <col min="11525" max="11525" width="7" style="8" customWidth="1"/>
    <col min="11526" max="11527" width="7" style="8" bestFit="1" customWidth="1"/>
    <col min="11528" max="11528" width="7" style="8" customWidth="1"/>
    <col min="11529" max="11529" width="7" style="8" bestFit="1" customWidth="1"/>
    <col min="11530" max="11530" width="8.21875" style="8" bestFit="1" customWidth="1"/>
    <col min="11531" max="11531" width="12.109375" style="8" bestFit="1" customWidth="1"/>
    <col min="11532" max="11533" width="14.88671875" style="8" bestFit="1" customWidth="1"/>
    <col min="11534" max="11534" width="11.88671875" style="8" bestFit="1" customWidth="1"/>
    <col min="11535" max="11535" width="8" style="8" bestFit="1" customWidth="1"/>
    <col min="11536" max="11537" width="12.88671875" style="8" bestFit="1" customWidth="1"/>
    <col min="11538" max="11539" width="10.77734375" style="8" bestFit="1" customWidth="1"/>
    <col min="11540" max="11540" width="2.77734375" style="8" customWidth="1"/>
    <col min="11541" max="11541" width="13.5546875" style="8" customWidth="1"/>
    <col min="11542" max="11549" width="12" style="8" customWidth="1"/>
    <col min="11550" max="11550" width="11.109375" style="8" customWidth="1"/>
    <col min="11551" max="11776" width="7.88671875" style="8"/>
    <col min="11777" max="11777" width="5.21875" style="8" bestFit="1" customWidth="1"/>
    <col min="11778" max="11778" width="10.77734375" style="8" bestFit="1" customWidth="1"/>
    <col min="11779" max="11780" width="7" style="8" bestFit="1" customWidth="1"/>
    <col min="11781" max="11781" width="7" style="8" customWidth="1"/>
    <col min="11782" max="11783" width="7" style="8" bestFit="1" customWidth="1"/>
    <col min="11784" max="11784" width="7" style="8" customWidth="1"/>
    <col min="11785" max="11785" width="7" style="8" bestFit="1" customWidth="1"/>
    <col min="11786" max="11786" width="8.21875" style="8" bestFit="1" customWidth="1"/>
    <col min="11787" max="11787" width="12.109375" style="8" bestFit="1" customWidth="1"/>
    <col min="11788" max="11789" width="14.88671875" style="8" bestFit="1" customWidth="1"/>
    <col min="11790" max="11790" width="11.88671875" style="8" bestFit="1" customWidth="1"/>
    <col min="11791" max="11791" width="8" style="8" bestFit="1" customWidth="1"/>
    <col min="11792" max="11793" width="12.88671875" style="8" bestFit="1" customWidth="1"/>
    <col min="11794" max="11795" width="10.77734375" style="8" bestFit="1" customWidth="1"/>
    <col min="11796" max="11796" width="2.77734375" style="8" customWidth="1"/>
    <col min="11797" max="11797" width="13.5546875" style="8" customWidth="1"/>
    <col min="11798" max="11805" width="12" style="8" customWidth="1"/>
    <col min="11806" max="11806" width="11.109375" style="8" customWidth="1"/>
    <col min="11807" max="12032" width="7.88671875" style="8"/>
    <col min="12033" max="12033" width="5.21875" style="8" bestFit="1" customWidth="1"/>
    <col min="12034" max="12034" width="10.77734375" style="8" bestFit="1" customWidth="1"/>
    <col min="12035" max="12036" width="7" style="8" bestFit="1" customWidth="1"/>
    <col min="12037" max="12037" width="7" style="8" customWidth="1"/>
    <col min="12038" max="12039" width="7" style="8" bestFit="1" customWidth="1"/>
    <col min="12040" max="12040" width="7" style="8" customWidth="1"/>
    <col min="12041" max="12041" width="7" style="8" bestFit="1" customWidth="1"/>
    <col min="12042" max="12042" width="8.21875" style="8" bestFit="1" customWidth="1"/>
    <col min="12043" max="12043" width="12.109375" style="8" bestFit="1" customWidth="1"/>
    <col min="12044" max="12045" width="14.88671875" style="8" bestFit="1" customWidth="1"/>
    <col min="12046" max="12046" width="11.88671875" style="8" bestFit="1" customWidth="1"/>
    <col min="12047" max="12047" width="8" style="8" bestFit="1" customWidth="1"/>
    <col min="12048" max="12049" width="12.88671875" style="8" bestFit="1" customWidth="1"/>
    <col min="12050" max="12051" width="10.77734375" style="8" bestFit="1" customWidth="1"/>
    <col min="12052" max="12052" width="2.77734375" style="8" customWidth="1"/>
    <col min="12053" max="12053" width="13.5546875" style="8" customWidth="1"/>
    <col min="12054" max="12061" width="12" style="8" customWidth="1"/>
    <col min="12062" max="12062" width="11.109375" style="8" customWidth="1"/>
    <col min="12063" max="12288" width="7.88671875" style="8"/>
    <col min="12289" max="12289" width="5.21875" style="8" bestFit="1" customWidth="1"/>
    <col min="12290" max="12290" width="10.77734375" style="8" bestFit="1" customWidth="1"/>
    <col min="12291" max="12292" width="7" style="8" bestFit="1" customWidth="1"/>
    <col min="12293" max="12293" width="7" style="8" customWidth="1"/>
    <col min="12294" max="12295" width="7" style="8" bestFit="1" customWidth="1"/>
    <col min="12296" max="12296" width="7" style="8" customWidth="1"/>
    <col min="12297" max="12297" width="7" style="8" bestFit="1" customWidth="1"/>
    <col min="12298" max="12298" width="8.21875" style="8" bestFit="1" customWidth="1"/>
    <col min="12299" max="12299" width="12.109375" style="8" bestFit="1" customWidth="1"/>
    <col min="12300" max="12301" width="14.88671875" style="8" bestFit="1" customWidth="1"/>
    <col min="12302" max="12302" width="11.88671875" style="8" bestFit="1" customWidth="1"/>
    <col min="12303" max="12303" width="8" style="8" bestFit="1" customWidth="1"/>
    <col min="12304" max="12305" width="12.88671875" style="8" bestFit="1" customWidth="1"/>
    <col min="12306" max="12307" width="10.77734375" style="8" bestFit="1" customWidth="1"/>
    <col min="12308" max="12308" width="2.77734375" style="8" customWidth="1"/>
    <col min="12309" max="12309" width="13.5546875" style="8" customWidth="1"/>
    <col min="12310" max="12317" width="12" style="8" customWidth="1"/>
    <col min="12318" max="12318" width="11.109375" style="8" customWidth="1"/>
    <col min="12319" max="12544" width="7.88671875" style="8"/>
    <col min="12545" max="12545" width="5.21875" style="8" bestFit="1" customWidth="1"/>
    <col min="12546" max="12546" width="10.77734375" style="8" bestFit="1" customWidth="1"/>
    <col min="12547" max="12548" width="7" style="8" bestFit="1" customWidth="1"/>
    <col min="12549" max="12549" width="7" style="8" customWidth="1"/>
    <col min="12550" max="12551" width="7" style="8" bestFit="1" customWidth="1"/>
    <col min="12552" max="12552" width="7" style="8" customWidth="1"/>
    <col min="12553" max="12553" width="7" style="8" bestFit="1" customWidth="1"/>
    <col min="12554" max="12554" width="8.21875" style="8" bestFit="1" customWidth="1"/>
    <col min="12555" max="12555" width="12.109375" style="8" bestFit="1" customWidth="1"/>
    <col min="12556" max="12557" width="14.88671875" style="8" bestFit="1" customWidth="1"/>
    <col min="12558" max="12558" width="11.88671875" style="8" bestFit="1" customWidth="1"/>
    <col min="12559" max="12559" width="8" style="8" bestFit="1" customWidth="1"/>
    <col min="12560" max="12561" width="12.88671875" style="8" bestFit="1" customWidth="1"/>
    <col min="12562" max="12563" width="10.77734375" style="8" bestFit="1" customWidth="1"/>
    <col min="12564" max="12564" width="2.77734375" style="8" customWidth="1"/>
    <col min="12565" max="12565" width="13.5546875" style="8" customWidth="1"/>
    <col min="12566" max="12573" width="12" style="8" customWidth="1"/>
    <col min="12574" max="12574" width="11.109375" style="8" customWidth="1"/>
    <col min="12575" max="12800" width="7.88671875" style="8"/>
    <col min="12801" max="12801" width="5.21875" style="8" bestFit="1" customWidth="1"/>
    <col min="12802" max="12802" width="10.77734375" style="8" bestFit="1" customWidth="1"/>
    <col min="12803" max="12804" width="7" style="8" bestFit="1" customWidth="1"/>
    <col min="12805" max="12805" width="7" style="8" customWidth="1"/>
    <col min="12806" max="12807" width="7" style="8" bestFit="1" customWidth="1"/>
    <col min="12808" max="12808" width="7" style="8" customWidth="1"/>
    <col min="12809" max="12809" width="7" style="8" bestFit="1" customWidth="1"/>
    <col min="12810" max="12810" width="8.21875" style="8" bestFit="1" customWidth="1"/>
    <col min="12811" max="12811" width="12.109375" style="8" bestFit="1" customWidth="1"/>
    <col min="12812" max="12813" width="14.88671875" style="8" bestFit="1" customWidth="1"/>
    <col min="12814" max="12814" width="11.88671875" style="8" bestFit="1" customWidth="1"/>
    <col min="12815" max="12815" width="8" style="8" bestFit="1" customWidth="1"/>
    <col min="12816" max="12817" width="12.88671875" style="8" bestFit="1" customWidth="1"/>
    <col min="12818" max="12819" width="10.77734375" style="8" bestFit="1" customWidth="1"/>
    <col min="12820" max="12820" width="2.77734375" style="8" customWidth="1"/>
    <col min="12821" max="12821" width="13.5546875" style="8" customWidth="1"/>
    <col min="12822" max="12829" width="12" style="8" customWidth="1"/>
    <col min="12830" max="12830" width="11.109375" style="8" customWidth="1"/>
    <col min="12831" max="13056" width="7.88671875" style="8"/>
    <col min="13057" max="13057" width="5.21875" style="8" bestFit="1" customWidth="1"/>
    <col min="13058" max="13058" width="10.77734375" style="8" bestFit="1" customWidth="1"/>
    <col min="13059" max="13060" width="7" style="8" bestFit="1" customWidth="1"/>
    <col min="13061" max="13061" width="7" style="8" customWidth="1"/>
    <col min="13062" max="13063" width="7" style="8" bestFit="1" customWidth="1"/>
    <col min="13064" max="13064" width="7" style="8" customWidth="1"/>
    <col min="13065" max="13065" width="7" style="8" bestFit="1" customWidth="1"/>
    <col min="13066" max="13066" width="8.21875" style="8" bestFit="1" customWidth="1"/>
    <col min="13067" max="13067" width="12.109375" style="8" bestFit="1" customWidth="1"/>
    <col min="13068" max="13069" width="14.88671875" style="8" bestFit="1" customWidth="1"/>
    <col min="13070" max="13070" width="11.88671875" style="8" bestFit="1" customWidth="1"/>
    <col min="13071" max="13071" width="8" style="8" bestFit="1" customWidth="1"/>
    <col min="13072" max="13073" width="12.88671875" style="8" bestFit="1" customWidth="1"/>
    <col min="13074" max="13075" width="10.77734375" style="8" bestFit="1" customWidth="1"/>
    <col min="13076" max="13076" width="2.77734375" style="8" customWidth="1"/>
    <col min="13077" max="13077" width="13.5546875" style="8" customWidth="1"/>
    <col min="13078" max="13085" width="12" style="8" customWidth="1"/>
    <col min="13086" max="13086" width="11.109375" style="8" customWidth="1"/>
    <col min="13087" max="13312" width="7.88671875" style="8"/>
    <col min="13313" max="13313" width="5.21875" style="8" bestFit="1" customWidth="1"/>
    <col min="13314" max="13314" width="10.77734375" style="8" bestFit="1" customWidth="1"/>
    <col min="13315" max="13316" width="7" style="8" bestFit="1" customWidth="1"/>
    <col min="13317" max="13317" width="7" style="8" customWidth="1"/>
    <col min="13318" max="13319" width="7" style="8" bestFit="1" customWidth="1"/>
    <col min="13320" max="13320" width="7" style="8" customWidth="1"/>
    <col min="13321" max="13321" width="7" style="8" bestFit="1" customWidth="1"/>
    <col min="13322" max="13322" width="8.21875" style="8" bestFit="1" customWidth="1"/>
    <col min="13323" max="13323" width="12.109375" style="8" bestFit="1" customWidth="1"/>
    <col min="13324" max="13325" width="14.88671875" style="8" bestFit="1" customWidth="1"/>
    <col min="13326" max="13326" width="11.88671875" style="8" bestFit="1" customWidth="1"/>
    <col min="13327" max="13327" width="8" style="8" bestFit="1" customWidth="1"/>
    <col min="13328" max="13329" width="12.88671875" style="8" bestFit="1" customWidth="1"/>
    <col min="13330" max="13331" width="10.77734375" style="8" bestFit="1" customWidth="1"/>
    <col min="13332" max="13332" width="2.77734375" style="8" customWidth="1"/>
    <col min="13333" max="13333" width="13.5546875" style="8" customWidth="1"/>
    <col min="13334" max="13341" width="12" style="8" customWidth="1"/>
    <col min="13342" max="13342" width="11.109375" style="8" customWidth="1"/>
    <col min="13343" max="13568" width="7.88671875" style="8"/>
    <col min="13569" max="13569" width="5.21875" style="8" bestFit="1" customWidth="1"/>
    <col min="13570" max="13570" width="10.77734375" style="8" bestFit="1" customWidth="1"/>
    <col min="13571" max="13572" width="7" style="8" bestFit="1" customWidth="1"/>
    <col min="13573" max="13573" width="7" style="8" customWidth="1"/>
    <col min="13574" max="13575" width="7" style="8" bestFit="1" customWidth="1"/>
    <col min="13576" max="13576" width="7" style="8" customWidth="1"/>
    <col min="13577" max="13577" width="7" style="8" bestFit="1" customWidth="1"/>
    <col min="13578" max="13578" width="8.21875" style="8" bestFit="1" customWidth="1"/>
    <col min="13579" max="13579" width="12.109375" style="8" bestFit="1" customWidth="1"/>
    <col min="13580" max="13581" width="14.88671875" style="8" bestFit="1" customWidth="1"/>
    <col min="13582" max="13582" width="11.88671875" style="8" bestFit="1" customWidth="1"/>
    <col min="13583" max="13583" width="8" style="8" bestFit="1" customWidth="1"/>
    <col min="13584" max="13585" width="12.88671875" style="8" bestFit="1" customWidth="1"/>
    <col min="13586" max="13587" width="10.77734375" style="8" bestFit="1" customWidth="1"/>
    <col min="13588" max="13588" width="2.77734375" style="8" customWidth="1"/>
    <col min="13589" max="13589" width="13.5546875" style="8" customWidth="1"/>
    <col min="13590" max="13597" width="12" style="8" customWidth="1"/>
    <col min="13598" max="13598" width="11.109375" style="8" customWidth="1"/>
    <col min="13599" max="13824" width="7.88671875" style="8"/>
    <col min="13825" max="13825" width="5.21875" style="8" bestFit="1" customWidth="1"/>
    <col min="13826" max="13826" width="10.77734375" style="8" bestFit="1" customWidth="1"/>
    <col min="13827" max="13828" width="7" style="8" bestFit="1" customWidth="1"/>
    <col min="13829" max="13829" width="7" style="8" customWidth="1"/>
    <col min="13830" max="13831" width="7" style="8" bestFit="1" customWidth="1"/>
    <col min="13832" max="13832" width="7" style="8" customWidth="1"/>
    <col min="13833" max="13833" width="7" style="8" bestFit="1" customWidth="1"/>
    <col min="13834" max="13834" width="8.21875" style="8" bestFit="1" customWidth="1"/>
    <col min="13835" max="13835" width="12.109375" style="8" bestFit="1" customWidth="1"/>
    <col min="13836" max="13837" width="14.88671875" style="8" bestFit="1" customWidth="1"/>
    <col min="13838" max="13838" width="11.88671875" style="8" bestFit="1" customWidth="1"/>
    <col min="13839" max="13839" width="8" style="8" bestFit="1" customWidth="1"/>
    <col min="13840" max="13841" width="12.88671875" style="8" bestFit="1" customWidth="1"/>
    <col min="13842" max="13843" width="10.77734375" style="8" bestFit="1" customWidth="1"/>
    <col min="13844" max="13844" width="2.77734375" style="8" customWidth="1"/>
    <col min="13845" max="13845" width="13.5546875" style="8" customWidth="1"/>
    <col min="13846" max="13853" width="12" style="8" customWidth="1"/>
    <col min="13854" max="13854" width="11.109375" style="8" customWidth="1"/>
    <col min="13855" max="14080" width="7.88671875" style="8"/>
    <col min="14081" max="14081" width="5.21875" style="8" bestFit="1" customWidth="1"/>
    <col min="14082" max="14082" width="10.77734375" style="8" bestFit="1" customWidth="1"/>
    <col min="14083" max="14084" width="7" style="8" bestFit="1" customWidth="1"/>
    <col min="14085" max="14085" width="7" style="8" customWidth="1"/>
    <col min="14086" max="14087" width="7" style="8" bestFit="1" customWidth="1"/>
    <col min="14088" max="14088" width="7" style="8" customWidth="1"/>
    <col min="14089" max="14089" width="7" style="8" bestFit="1" customWidth="1"/>
    <col min="14090" max="14090" width="8.21875" style="8" bestFit="1" customWidth="1"/>
    <col min="14091" max="14091" width="12.109375" style="8" bestFit="1" customWidth="1"/>
    <col min="14092" max="14093" width="14.88671875" style="8" bestFit="1" customWidth="1"/>
    <col min="14094" max="14094" width="11.88671875" style="8" bestFit="1" customWidth="1"/>
    <col min="14095" max="14095" width="8" style="8" bestFit="1" customWidth="1"/>
    <col min="14096" max="14097" width="12.88671875" style="8" bestFit="1" customWidth="1"/>
    <col min="14098" max="14099" width="10.77734375" style="8" bestFit="1" customWidth="1"/>
    <col min="14100" max="14100" width="2.77734375" style="8" customWidth="1"/>
    <col min="14101" max="14101" width="13.5546875" style="8" customWidth="1"/>
    <col min="14102" max="14109" width="12" style="8" customWidth="1"/>
    <col min="14110" max="14110" width="11.109375" style="8" customWidth="1"/>
    <col min="14111" max="14336" width="7.88671875" style="8"/>
    <col min="14337" max="14337" width="5.21875" style="8" bestFit="1" customWidth="1"/>
    <col min="14338" max="14338" width="10.77734375" style="8" bestFit="1" customWidth="1"/>
    <col min="14339" max="14340" width="7" style="8" bestFit="1" customWidth="1"/>
    <col min="14341" max="14341" width="7" style="8" customWidth="1"/>
    <col min="14342" max="14343" width="7" style="8" bestFit="1" customWidth="1"/>
    <col min="14344" max="14344" width="7" style="8" customWidth="1"/>
    <col min="14345" max="14345" width="7" style="8" bestFit="1" customWidth="1"/>
    <col min="14346" max="14346" width="8.21875" style="8" bestFit="1" customWidth="1"/>
    <col min="14347" max="14347" width="12.109375" style="8" bestFit="1" customWidth="1"/>
    <col min="14348" max="14349" width="14.88671875" style="8" bestFit="1" customWidth="1"/>
    <col min="14350" max="14350" width="11.88671875" style="8" bestFit="1" customWidth="1"/>
    <col min="14351" max="14351" width="8" style="8" bestFit="1" customWidth="1"/>
    <col min="14352" max="14353" width="12.88671875" style="8" bestFit="1" customWidth="1"/>
    <col min="14354" max="14355" width="10.77734375" style="8" bestFit="1" customWidth="1"/>
    <col min="14356" max="14356" width="2.77734375" style="8" customWidth="1"/>
    <col min="14357" max="14357" width="13.5546875" style="8" customWidth="1"/>
    <col min="14358" max="14365" width="12" style="8" customWidth="1"/>
    <col min="14366" max="14366" width="11.109375" style="8" customWidth="1"/>
    <col min="14367" max="14592" width="7.88671875" style="8"/>
    <col min="14593" max="14593" width="5.21875" style="8" bestFit="1" customWidth="1"/>
    <col min="14594" max="14594" width="10.77734375" style="8" bestFit="1" customWidth="1"/>
    <col min="14595" max="14596" width="7" style="8" bestFit="1" customWidth="1"/>
    <col min="14597" max="14597" width="7" style="8" customWidth="1"/>
    <col min="14598" max="14599" width="7" style="8" bestFit="1" customWidth="1"/>
    <col min="14600" max="14600" width="7" style="8" customWidth="1"/>
    <col min="14601" max="14601" width="7" style="8" bestFit="1" customWidth="1"/>
    <col min="14602" max="14602" width="8.21875" style="8" bestFit="1" customWidth="1"/>
    <col min="14603" max="14603" width="12.109375" style="8" bestFit="1" customWidth="1"/>
    <col min="14604" max="14605" width="14.88671875" style="8" bestFit="1" customWidth="1"/>
    <col min="14606" max="14606" width="11.88671875" style="8" bestFit="1" customWidth="1"/>
    <col min="14607" max="14607" width="8" style="8" bestFit="1" customWidth="1"/>
    <col min="14608" max="14609" width="12.88671875" style="8" bestFit="1" customWidth="1"/>
    <col min="14610" max="14611" width="10.77734375" style="8" bestFit="1" customWidth="1"/>
    <col min="14612" max="14612" width="2.77734375" style="8" customWidth="1"/>
    <col min="14613" max="14613" width="13.5546875" style="8" customWidth="1"/>
    <col min="14614" max="14621" width="12" style="8" customWidth="1"/>
    <col min="14622" max="14622" width="11.109375" style="8" customWidth="1"/>
    <col min="14623" max="14848" width="7.88671875" style="8"/>
    <col min="14849" max="14849" width="5.21875" style="8" bestFit="1" customWidth="1"/>
    <col min="14850" max="14850" width="10.77734375" style="8" bestFit="1" customWidth="1"/>
    <col min="14851" max="14852" width="7" style="8" bestFit="1" customWidth="1"/>
    <col min="14853" max="14853" width="7" style="8" customWidth="1"/>
    <col min="14854" max="14855" width="7" style="8" bestFit="1" customWidth="1"/>
    <col min="14856" max="14856" width="7" style="8" customWidth="1"/>
    <col min="14857" max="14857" width="7" style="8" bestFit="1" customWidth="1"/>
    <col min="14858" max="14858" width="8.21875" style="8" bestFit="1" customWidth="1"/>
    <col min="14859" max="14859" width="12.109375" style="8" bestFit="1" customWidth="1"/>
    <col min="14860" max="14861" width="14.88671875" style="8" bestFit="1" customWidth="1"/>
    <col min="14862" max="14862" width="11.88671875" style="8" bestFit="1" customWidth="1"/>
    <col min="14863" max="14863" width="8" style="8" bestFit="1" customWidth="1"/>
    <col min="14864" max="14865" width="12.88671875" style="8" bestFit="1" customWidth="1"/>
    <col min="14866" max="14867" width="10.77734375" style="8" bestFit="1" customWidth="1"/>
    <col min="14868" max="14868" width="2.77734375" style="8" customWidth="1"/>
    <col min="14869" max="14869" width="13.5546875" style="8" customWidth="1"/>
    <col min="14870" max="14877" width="12" style="8" customWidth="1"/>
    <col min="14878" max="14878" width="11.109375" style="8" customWidth="1"/>
    <col min="14879" max="15104" width="7.88671875" style="8"/>
    <col min="15105" max="15105" width="5.21875" style="8" bestFit="1" customWidth="1"/>
    <col min="15106" max="15106" width="10.77734375" style="8" bestFit="1" customWidth="1"/>
    <col min="15107" max="15108" width="7" style="8" bestFit="1" customWidth="1"/>
    <col min="15109" max="15109" width="7" style="8" customWidth="1"/>
    <col min="15110" max="15111" width="7" style="8" bestFit="1" customWidth="1"/>
    <col min="15112" max="15112" width="7" style="8" customWidth="1"/>
    <col min="15113" max="15113" width="7" style="8" bestFit="1" customWidth="1"/>
    <col min="15114" max="15114" width="8.21875" style="8" bestFit="1" customWidth="1"/>
    <col min="15115" max="15115" width="12.109375" style="8" bestFit="1" customWidth="1"/>
    <col min="15116" max="15117" width="14.88671875" style="8" bestFit="1" customWidth="1"/>
    <col min="15118" max="15118" width="11.88671875" style="8" bestFit="1" customWidth="1"/>
    <col min="15119" max="15119" width="8" style="8" bestFit="1" customWidth="1"/>
    <col min="15120" max="15121" width="12.88671875" style="8" bestFit="1" customWidth="1"/>
    <col min="15122" max="15123" width="10.77734375" style="8" bestFit="1" customWidth="1"/>
    <col min="15124" max="15124" width="2.77734375" style="8" customWidth="1"/>
    <col min="15125" max="15125" width="13.5546875" style="8" customWidth="1"/>
    <col min="15126" max="15133" width="12" style="8" customWidth="1"/>
    <col min="15134" max="15134" width="11.109375" style="8" customWidth="1"/>
    <col min="15135" max="15360" width="7.88671875" style="8"/>
    <col min="15361" max="15361" width="5.21875" style="8" bestFit="1" customWidth="1"/>
    <col min="15362" max="15362" width="10.77734375" style="8" bestFit="1" customWidth="1"/>
    <col min="15363" max="15364" width="7" style="8" bestFit="1" customWidth="1"/>
    <col min="15365" max="15365" width="7" style="8" customWidth="1"/>
    <col min="15366" max="15367" width="7" style="8" bestFit="1" customWidth="1"/>
    <col min="15368" max="15368" width="7" style="8" customWidth="1"/>
    <col min="15369" max="15369" width="7" style="8" bestFit="1" customWidth="1"/>
    <col min="15370" max="15370" width="8.21875" style="8" bestFit="1" customWidth="1"/>
    <col min="15371" max="15371" width="12.109375" style="8" bestFit="1" customWidth="1"/>
    <col min="15372" max="15373" width="14.88671875" style="8" bestFit="1" customWidth="1"/>
    <col min="15374" max="15374" width="11.88671875" style="8" bestFit="1" customWidth="1"/>
    <col min="15375" max="15375" width="8" style="8" bestFit="1" customWidth="1"/>
    <col min="15376" max="15377" width="12.88671875" style="8" bestFit="1" customWidth="1"/>
    <col min="15378" max="15379" width="10.77734375" style="8" bestFit="1" customWidth="1"/>
    <col min="15380" max="15380" width="2.77734375" style="8" customWidth="1"/>
    <col min="15381" max="15381" width="13.5546875" style="8" customWidth="1"/>
    <col min="15382" max="15389" width="12" style="8" customWidth="1"/>
    <col min="15390" max="15390" width="11.109375" style="8" customWidth="1"/>
    <col min="15391" max="15616" width="7.88671875" style="8"/>
    <col min="15617" max="15617" width="5.21875" style="8" bestFit="1" customWidth="1"/>
    <col min="15618" max="15618" width="10.77734375" style="8" bestFit="1" customWidth="1"/>
    <col min="15619" max="15620" width="7" style="8" bestFit="1" customWidth="1"/>
    <col min="15621" max="15621" width="7" style="8" customWidth="1"/>
    <col min="15622" max="15623" width="7" style="8" bestFit="1" customWidth="1"/>
    <col min="15624" max="15624" width="7" style="8" customWidth="1"/>
    <col min="15625" max="15625" width="7" style="8" bestFit="1" customWidth="1"/>
    <col min="15626" max="15626" width="8.21875" style="8" bestFit="1" customWidth="1"/>
    <col min="15627" max="15627" width="12.109375" style="8" bestFit="1" customWidth="1"/>
    <col min="15628" max="15629" width="14.88671875" style="8" bestFit="1" customWidth="1"/>
    <col min="15630" max="15630" width="11.88671875" style="8" bestFit="1" customWidth="1"/>
    <col min="15631" max="15631" width="8" style="8" bestFit="1" customWidth="1"/>
    <col min="15632" max="15633" width="12.88671875" style="8" bestFit="1" customWidth="1"/>
    <col min="15634" max="15635" width="10.77734375" style="8" bestFit="1" customWidth="1"/>
    <col min="15636" max="15636" width="2.77734375" style="8" customWidth="1"/>
    <col min="15637" max="15637" width="13.5546875" style="8" customWidth="1"/>
    <col min="15638" max="15645" width="12" style="8" customWidth="1"/>
    <col min="15646" max="15646" width="11.109375" style="8" customWidth="1"/>
    <col min="15647" max="15872" width="7.88671875" style="8"/>
    <col min="15873" max="15873" width="5.21875" style="8" bestFit="1" customWidth="1"/>
    <col min="15874" max="15874" width="10.77734375" style="8" bestFit="1" customWidth="1"/>
    <col min="15875" max="15876" width="7" style="8" bestFit="1" customWidth="1"/>
    <col min="15877" max="15877" width="7" style="8" customWidth="1"/>
    <col min="15878" max="15879" width="7" style="8" bestFit="1" customWidth="1"/>
    <col min="15880" max="15880" width="7" style="8" customWidth="1"/>
    <col min="15881" max="15881" width="7" style="8" bestFit="1" customWidth="1"/>
    <col min="15882" max="15882" width="8.21875" style="8" bestFit="1" customWidth="1"/>
    <col min="15883" max="15883" width="12.109375" style="8" bestFit="1" customWidth="1"/>
    <col min="15884" max="15885" width="14.88671875" style="8" bestFit="1" customWidth="1"/>
    <col min="15886" max="15886" width="11.88671875" style="8" bestFit="1" customWidth="1"/>
    <col min="15887" max="15887" width="8" style="8" bestFit="1" customWidth="1"/>
    <col min="15888" max="15889" width="12.88671875" style="8" bestFit="1" customWidth="1"/>
    <col min="15890" max="15891" width="10.77734375" style="8" bestFit="1" customWidth="1"/>
    <col min="15892" max="15892" width="2.77734375" style="8" customWidth="1"/>
    <col min="15893" max="15893" width="13.5546875" style="8" customWidth="1"/>
    <col min="15894" max="15901" width="12" style="8" customWidth="1"/>
    <col min="15902" max="15902" width="11.109375" style="8" customWidth="1"/>
    <col min="15903" max="16128" width="7.88671875" style="8"/>
    <col min="16129" max="16129" width="5.21875" style="8" bestFit="1" customWidth="1"/>
    <col min="16130" max="16130" width="10.77734375" style="8" bestFit="1" customWidth="1"/>
    <col min="16131" max="16132" width="7" style="8" bestFit="1" customWidth="1"/>
    <col min="16133" max="16133" width="7" style="8" customWidth="1"/>
    <col min="16134" max="16135" width="7" style="8" bestFit="1" customWidth="1"/>
    <col min="16136" max="16136" width="7" style="8" customWidth="1"/>
    <col min="16137" max="16137" width="7" style="8" bestFit="1" customWidth="1"/>
    <col min="16138" max="16138" width="8.21875" style="8" bestFit="1" customWidth="1"/>
    <col min="16139" max="16139" width="12.109375" style="8" bestFit="1" customWidth="1"/>
    <col min="16140" max="16141" width="14.88671875" style="8" bestFit="1" customWidth="1"/>
    <col min="16142" max="16142" width="11.88671875" style="8" bestFit="1" customWidth="1"/>
    <col min="16143" max="16143" width="8" style="8" bestFit="1" customWidth="1"/>
    <col min="16144" max="16145" width="12.88671875" style="8" bestFit="1" customWidth="1"/>
    <col min="16146" max="16147" width="10.77734375" style="8" bestFit="1" customWidth="1"/>
    <col min="16148" max="16148" width="2.77734375" style="8" customWidth="1"/>
    <col min="16149" max="16149" width="13.5546875" style="8" customWidth="1"/>
    <col min="16150" max="16157" width="12" style="8" customWidth="1"/>
    <col min="16158" max="16158" width="11.109375" style="8" customWidth="1"/>
    <col min="16159" max="16384" width="7.88671875" style="8"/>
  </cols>
  <sheetData>
    <row r="1" spans="1:36" ht="25.5" customHeight="1" thickBot="1" x14ac:dyDescent="0.3">
      <c r="A1" s="6" t="s">
        <v>16</v>
      </c>
      <c r="B1" s="6" t="s">
        <v>38</v>
      </c>
      <c r="C1" s="6" t="s">
        <v>350</v>
      </c>
      <c r="D1" s="6" t="s">
        <v>351</v>
      </c>
      <c r="E1" s="6" t="s">
        <v>20</v>
      </c>
      <c r="F1" s="6" t="s">
        <v>21</v>
      </c>
      <c r="G1" s="6" t="s">
        <v>22</v>
      </c>
      <c r="H1" s="6" t="s">
        <v>23</v>
      </c>
      <c r="I1" s="6" t="s">
        <v>30</v>
      </c>
      <c r="J1" s="6" t="s">
        <v>25</v>
      </c>
      <c r="K1" s="6" t="s">
        <v>26</v>
      </c>
      <c r="L1" s="6" t="s">
        <v>27</v>
      </c>
      <c r="M1" s="6" t="s">
        <v>28</v>
      </c>
      <c r="N1" s="6" t="s">
        <v>29</v>
      </c>
      <c r="O1" s="6" t="s">
        <v>352</v>
      </c>
      <c r="P1" s="6" t="s">
        <v>32</v>
      </c>
      <c r="Q1" s="6" t="s">
        <v>33</v>
      </c>
      <c r="R1" s="6" t="s">
        <v>34</v>
      </c>
      <c r="S1" s="7" t="s">
        <v>35</v>
      </c>
      <c r="U1" s="221" t="str">
        <f>LEFT(AF2,10)</f>
        <v>2023/11/14</v>
      </c>
      <c r="V1" s="46" t="s">
        <v>353</v>
      </c>
      <c r="W1" s="47">
        <f>期貨價格!$AO$2</f>
        <v>202311</v>
      </c>
      <c r="X1" s="48" t="s">
        <v>354</v>
      </c>
      <c r="Y1" s="47">
        <f>期貨價格!$AO$3</f>
        <v>202312</v>
      </c>
      <c r="Z1" s="49" t="s">
        <v>355</v>
      </c>
      <c r="AA1" s="50" t="str">
        <f>期貨價格!$AO$4</f>
        <v>202311W4</v>
      </c>
      <c r="AB1" s="314" t="s">
        <v>356</v>
      </c>
      <c r="AC1" s="315"/>
      <c r="AD1" s="314" t="s">
        <v>1540</v>
      </c>
      <c r="AE1" s="315"/>
      <c r="AF1" s="165" t="s">
        <v>436</v>
      </c>
      <c r="AG1" s="56"/>
      <c r="AH1" s="56"/>
      <c r="AI1" s="56"/>
      <c r="AJ1" s="56"/>
    </row>
    <row r="2" spans="1:36" ht="19.5" customHeight="1" thickBot="1" x14ac:dyDescent="0.3">
      <c r="A2" s="6"/>
      <c r="B2" s="6" t="s">
        <v>19</v>
      </c>
      <c r="C2" s="6"/>
      <c r="D2" s="6"/>
      <c r="E2" s="6"/>
      <c r="F2" s="6"/>
      <c r="G2" s="6"/>
      <c r="H2" s="6" t="s">
        <v>24</v>
      </c>
      <c r="I2" s="6"/>
      <c r="J2" s="6"/>
      <c r="K2" s="6"/>
      <c r="L2" s="6"/>
      <c r="M2" s="6"/>
      <c r="N2" s="6"/>
      <c r="O2" s="6" t="s">
        <v>357</v>
      </c>
      <c r="P2" s="6"/>
      <c r="Q2" s="6"/>
      <c r="R2" s="6"/>
      <c r="S2" s="7"/>
      <c r="U2" s="10"/>
      <c r="V2" s="11" t="s">
        <v>358</v>
      </c>
      <c r="W2" s="12" t="s">
        <v>359</v>
      </c>
      <c r="X2" s="11" t="s">
        <v>358</v>
      </c>
      <c r="Y2" s="12" t="s">
        <v>359</v>
      </c>
      <c r="Z2" s="11" t="s">
        <v>358</v>
      </c>
      <c r="AA2" s="12" t="s">
        <v>359</v>
      </c>
      <c r="AB2" s="11" t="s">
        <v>358</v>
      </c>
      <c r="AC2" s="12" t="s">
        <v>359</v>
      </c>
      <c r="AD2" s="320" t="str">
        <f>期貨價格!$AO$5</f>
        <v>-</v>
      </c>
      <c r="AE2" s="321"/>
      <c r="AF2" s="166" t="s">
        <v>2829</v>
      </c>
      <c r="AG2" s="56"/>
      <c r="AH2" s="56"/>
      <c r="AI2" s="56"/>
      <c r="AJ2" s="56"/>
    </row>
    <row r="3" spans="1:36" ht="16.5" x14ac:dyDescent="0.25">
      <c r="A3" s="13" t="s">
        <v>360</v>
      </c>
      <c r="B3" s="13">
        <v>202311</v>
      </c>
      <c r="C3" s="13">
        <v>13600</v>
      </c>
      <c r="D3" s="13" t="s">
        <v>361</v>
      </c>
      <c r="E3" s="13" t="s">
        <v>39</v>
      </c>
      <c r="F3" s="13" t="s">
        <v>39</v>
      </c>
      <c r="G3" s="13" t="s">
        <v>39</v>
      </c>
      <c r="H3" s="13" t="s">
        <v>39</v>
      </c>
      <c r="I3" s="13">
        <v>3350</v>
      </c>
      <c r="J3" s="13" t="s">
        <v>39</v>
      </c>
      <c r="K3" s="14" t="s">
        <v>39</v>
      </c>
      <c r="L3" s="13">
        <v>0</v>
      </c>
      <c r="M3" s="13">
        <v>0</v>
      </c>
      <c r="N3" s="13">
        <v>0</v>
      </c>
      <c r="O3" s="13">
        <v>1</v>
      </c>
      <c r="P3" s="13">
        <v>3330</v>
      </c>
      <c r="Q3" s="13">
        <v>3360</v>
      </c>
      <c r="R3" s="13">
        <v>2470</v>
      </c>
      <c r="S3" s="13">
        <v>2350</v>
      </c>
      <c r="T3" s="8">
        <v>3</v>
      </c>
      <c r="U3" s="15" t="s">
        <v>362</v>
      </c>
      <c r="V3" s="16"/>
      <c r="W3" s="17"/>
      <c r="X3" s="18"/>
      <c r="Y3" s="17"/>
      <c r="Z3" s="18"/>
      <c r="AA3" s="17"/>
      <c r="AB3" s="19">
        <v>310357</v>
      </c>
      <c r="AC3" s="20">
        <v>345542</v>
      </c>
      <c r="AD3" s="322"/>
      <c r="AE3" s="323"/>
      <c r="AF3" s="165" t="s">
        <v>437</v>
      </c>
      <c r="AG3" s="56"/>
      <c r="AH3" s="56"/>
      <c r="AI3" s="56"/>
      <c r="AJ3" s="56"/>
    </row>
    <row r="4" spans="1:36" ht="17.25" thickBot="1" x14ac:dyDescent="0.3">
      <c r="A4" s="13" t="s">
        <v>360</v>
      </c>
      <c r="B4" s="13">
        <v>202311</v>
      </c>
      <c r="C4" s="13">
        <v>13600</v>
      </c>
      <c r="D4" s="13" t="s">
        <v>363</v>
      </c>
      <c r="E4" s="13" t="s">
        <v>39</v>
      </c>
      <c r="F4" s="13" t="s">
        <v>39</v>
      </c>
      <c r="G4" s="13" t="s">
        <v>39</v>
      </c>
      <c r="H4" s="13" t="s">
        <v>39</v>
      </c>
      <c r="I4" s="13">
        <v>0.1</v>
      </c>
      <c r="J4" s="13" t="s">
        <v>39</v>
      </c>
      <c r="K4" s="14" t="s">
        <v>39</v>
      </c>
      <c r="L4" s="13">
        <v>0</v>
      </c>
      <c r="M4" s="13">
        <v>0</v>
      </c>
      <c r="N4" s="13">
        <v>0</v>
      </c>
      <c r="O4" s="13">
        <v>75</v>
      </c>
      <c r="P4" s="13" t="s">
        <v>39</v>
      </c>
      <c r="Q4" s="13">
        <v>0.5</v>
      </c>
      <c r="R4" s="13">
        <v>2.4</v>
      </c>
      <c r="S4" s="13">
        <v>0.3</v>
      </c>
      <c r="T4" s="8">
        <v>4</v>
      </c>
      <c r="U4" s="22" t="s">
        <v>364</v>
      </c>
      <c r="V4" s="23"/>
      <c r="W4" s="24"/>
      <c r="X4" s="25"/>
      <c r="Y4" s="24"/>
      <c r="Z4" s="25"/>
      <c r="AA4" s="24"/>
      <c r="AB4" s="26">
        <v>292164</v>
      </c>
      <c r="AC4" s="27">
        <v>347952</v>
      </c>
      <c r="AD4" s="324"/>
      <c r="AE4" s="325"/>
    </row>
    <row r="5" spans="1:36" ht="17.25" thickBot="1" x14ac:dyDescent="0.3">
      <c r="A5" s="13" t="s">
        <v>360</v>
      </c>
      <c r="B5" s="13">
        <v>202311</v>
      </c>
      <c r="C5" s="13">
        <v>13700</v>
      </c>
      <c r="D5" s="13" t="s">
        <v>361</v>
      </c>
      <c r="E5" s="13" t="s">
        <v>39</v>
      </c>
      <c r="F5" s="13" t="s">
        <v>39</v>
      </c>
      <c r="G5" s="13" t="s">
        <v>39</v>
      </c>
      <c r="H5" s="13" t="s">
        <v>39</v>
      </c>
      <c r="I5" s="13">
        <v>3250</v>
      </c>
      <c r="J5" s="13" t="s">
        <v>39</v>
      </c>
      <c r="K5" s="14" t="s">
        <v>39</v>
      </c>
      <c r="L5" s="13">
        <v>0</v>
      </c>
      <c r="M5" s="13">
        <v>0</v>
      </c>
      <c r="N5" s="13">
        <v>0</v>
      </c>
      <c r="O5" s="13">
        <v>0</v>
      </c>
      <c r="P5" s="13">
        <v>3230</v>
      </c>
      <c r="Q5" s="13">
        <v>3260</v>
      </c>
      <c r="R5" s="13" t="s">
        <v>39</v>
      </c>
      <c r="S5" s="13" t="s">
        <v>39</v>
      </c>
      <c r="T5" s="8">
        <v>5</v>
      </c>
      <c r="U5" s="28" t="s">
        <v>365</v>
      </c>
      <c r="V5" s="29">
        <v>1035305930</v>
      </c>
      <c r="W5" s="30">
        <v>130260290</v>
      </c>
      <c r="X5" s="31">
        <v>733562775</v>
      </c>
      <c r="Y5" s="30">
        <v>239067710</v>
      </c>
      <c r="Z5" s="31">
        <v>58393420</v>
      </c>
      <c r="AA5" s="30">
        <v>37292595</v>
      </c>
      <c r="AB5" s="32" t="s">
        <v>366</v>
      </c>
      <c r="AC5" s="33" t="s">
        <v>367</v>
      </c>
    </row>
    <row r="6" spans="1:36" ht="16.5" x14ac:dyDescent="0.25">
      <c r="A6" s="13" t="s">
        <v>360</v>
      </c>
      <c r="B6" s="13">
        <v>202311</v>
      </c>
      <c r="C6" s="13">
        <v>13700</v>
      </c>
      <c r="D6" s="13" t="s">
        <v>363</v>
      </c>
      <c r="E6" s="13" t="s">
        <v>39</v>
      </c>
      <c r="F6" s="13" t="s">
        <v>39</v>
      </c>
      <c r="G6" s="13" t="s">
        <v>39</v>
      </c>
      <c r="H6" s="13" t="s">
        <v>39</v>
      </c>
      <c r="I6" s="13">
        <v>0.1</v>
      </c>
      <c r="J6" s="13" t="s">
        <v>39</v>
      </c>
      <c r="K6" s="14" t="s">
        <v>39</v>
      </c>
      <c r="L6" s="13">
        <v>0</v>
      </c>
      <c r="M6" s="13">
        <v>0</v>
      </c>
      <c r="N6" s="13">
        <v>0</v>
      </c>
      <c r="O6" s="13">
        <v>46</v>
      </c>
      <c r="P6" s="13" t="s">
        <v>39</v>
      </c>
      <c r="Q6" s="13">
        <v>0.5</v>
      </c>
      <c r="R6" s="13">
        <v>2.4</v>
      </c>
      <c r="S6" s="13">
        <v>0.3</v>
      </c>
      <c r="T6" s="8">
        <v>6</v>
      </c>
      <c r="U6" s="34" t="s">
        <v>368</v>
      </c>
      <c r="V6" s="35">
        <v>16900</v>
      </c>
      <c r="W6" s="36">
        <v>16700</v>
      </c>
      <c r="X6" s="37">
        <v>17500</v>
      </c>
      <c r="Y6" s="38">
        <v>12000</v>
      </c>
      <c r="Z6" s="39">
        <v>17150</v>
      </c>
      <c r="AA6" s="40">
        <v>16300</v>
      </c>
      <c r="AB6" s="316">
        <f>AC4/AB4</f>
        <v>1.1909475500061608</v>
      </c>
      <c r="AC6" s="318">
        <f>AC3/AB3</f>
        <v>1.1133694422874303</v>
      </c>
    </row>
    <row r="7" spans="1:36" ht="16.5" thickBot="1" x14ac:dyDescent="0.3">
      <c r="A7" s="13" t="s">
        <v>360</v>
      </c>
      <c r="B7" s="13">
        <v>202311</v>
      </c>
      <c r="C7" s="13">
        <v>13800</v>
      </c>
      <c r="D7" s="13" t="s">
        <v>361</v>
      </c>
      <c r="E7" s="13" t="s">
        <v>39</v>
      </c>
      <c r="F7" s="13" t="s">
        <v>39</v>
      </c>
      <c r="G7" s="13" t="s">
        <v>39</v>
      </c>
      <c r="H7" s="13" t="s">
        <v>39</v>
      </c>
      <c r="I7" s="13">
        <v>3150</v>
      </c>
      <c r="J7" s="13" t="s">
        <v>39</v>
      </c>
      <c r="K7" s="14" t="s">
        <v>39</v>
      </c>
      <c r="L7" s="13">
        <v>0</v>
      </c>
      <c r="M7" s="13">
        <v>0</v>
      </c>
      <c r="N7" s="13">
        <v>0</v>
      </c>
      <c r="O7" s="13">
        <v>0</v>
      </c>
      <c r="P7" s="13">
        <v>3130</v>
      </c>
      <c r="Q7" s="13">
        <v>3160</v>
      </c>
      <c r="R7" s="13" t="s">
        <v>39</v>
      </c>
      <c r="S7" s="13" t="s">
        <v>39</v>
      </c>
      <c r="T7" s="8">
        <v>7</v>
      </c>
      <c r="U7" s="34" t="s">
        <v>369</v>
      </c>
      <c r="V7" s="41">
        <v>23165</v>
      </c>
      <c r="W7" s="42">
        <v>15444</v>
      </c>
      <c r="X7" s="21">
        <v>8041</v>
      </c>
      <c r="Y7" s="42">
        <v>5588</v>
      </c>
      <c r="Z7" s="21">
        <v>3135</v>
      </c>
      <c r="AA7" s="42">
        <v>2086</v>
      </c>
      <c r="AB7" s="317"/>
      <c r="AC7" s="319"/>
      <c r="AF7" s="21"/>
    </row>
    <row r="8" spans="1:36" ht="16.5" x14ac:dyDescent="0.25">
      <c r="A8" s="13" t="s">
        <v>360</v>
      </c>
      <c r="B8" s="13">
        <v>202311</v>
      </c>
      <c r="C8" s="13">
        <v>13800</v>
      </c>
      <c r="D8" s="13" t="s">
        <v>363</v>
      </c>
      <c r="E8" s="13">
        <v>0.2</v>
      </c>
      <c r="F8" s="13">
        <v>0.2</v>
      </c>
      <c r="G8" s="13">
        <v>0.2</v>
      </c>
      <c r="H8" s="13">
        <v>0.2</v>
      </c>
      <c r="I8" s="13">
        <v>0.1</v>
      </c>
      <c r="J8" s="13">
        <v>0</v>
      </c>
      <c r="K8" s="14">
        <v>0</v>
      </c>
      <c r="L8" s="13">
        <v>0</v>
      </c>
      <c r="M8" s="13">
        <v>170</v>
      </c>
      <c r="N8" s="13">
        <v>170</v>
      </c>
      <c r="O8" s="13">
        <v>1447</v>
      </c>
      <c r="P8" s="13">
        <v>0.1</v>
      </c>
      <c r="Q8" s="13">
        <v>0.5</v>
      </c>
      <c r="R8" s="13">
        <v>15</v>
      </c>
      <c r="S8" s="13">
        <v>0.2</v>
      </c>
      <c r="U8" s="64" t="s">
        <v>370</v>
      </c>
      <c r="V8" s="107">
        <f>INDEX(OP資料整理!E:E,MATCH(MIN(OP資料整理!I:I),OP資料整理!I:I,0))</f>
        <v>16950</v>
      </c>
      <c r="W8" s="109"/>
      <c r="X8" s="107">
        <f>INDEX(OP資料整理!M:M,MATCH(MIN(OP資料整理!Q:Q),OP資料整理!Q:Q,0))</f>
        <v>17000</v>
      </c>
      <c r="Y8" s="109"/>
      <c r="Z8" s="107">
        <f>INDEX(OP資料整理!U:U,MATCH(MIN(OP資料整理!Y:Y),OP資料整理!Y:Y,0))</f>
        <v>16950</v>
      </c>
      <c r="AA8" s="109"/>
      <c r="AB8" s="16"/>
      <c r="AC8" s="17"/>
    </row>
    <row r="9" spans="1:36" ht="17.25" thickBot="1" x14ac:dyDescent="0.3">
      <c r="A9" s="13" t="s">
        <v>360</v>
      </c>
      <c r="B9" s="13">
        <v>202311</v>
      </c>
      <c r="C9" s="13">
        <v>13900</v>
      </c>
      <c r="D9" s="13" t="s">
        <v>361</v>
      </c>
      <c r="E9" s="13" t="s">
        <v>39</v>
      </c>
      <c r="F9" s="13" t="s">
        <v>39</v>
      </c>
      <c r="G9" s="13" t="s">
        <v>39</v>
      </c>
      <c r="H9" s="13" t="s">
        <v>39</v>
      </c>
      <c r="I9" s="13">
        <v>3050</v>
      </c>
      <c r="J9" s="13" t="s">
        <v>39</v>
      </c>
      <c r="K9" s="14" t="s">
        <v>39</v>
      </c>
      <c r="L9" s="13">
        <v>0</v>
      </c>
      <c r="M9" s="13">
        <v>0</v>
      </c>
      <c r="N9" s="13">
        <v>0</v>
      </c>
      <c r="O9" s="13">
        <v>6</v>
      </c>
      <c r="P9" s="13">
        <v>3030</v>
      </c>
      <c r="Q9" s="13">
        <v>3060</v>
      </c>
      <c r="R9" s="13">
        <v>2720</v>
      </c>
      <c r="S9" s="13">
        <v>2190</v>
      </c>
      <c r="U9" s="65" t="s">
        <v>371</v>
      </c>
      <c r="V9" s="108">
        <f>INDEX(OP資料整理!B:B,MATCH(MIN(OP資料整理!I:I),OP資料整理!I:I,0)) + INDEX(OP資料整理!F:F,MATCH(MIN(OP資料整理!I:I),OP資料整理!I:I,0))</f>
        <v>103</v>
      </c>
      <c r="W9" s="110"/>
      <c r="X9" s="108">
        <f>INDEX(OP資料整理!J:J,MATCH(MIN(OP資料整理!Q:Q),OP資料整理!Q:Q,0)) + INDEX(OP資料整理!N:N,MATCH(MIN(OP資料整理!Q:Q),OP資料整理!Q:Q,0))</f>
        <v>549</v>
      </c>
      <c r="Y9" s="110"/>
      <c r="Z9" s="108">
        <f>INDEX(OP資料整理!R:R,MATCH(MIN(OP資料整理!Y:Y),OP資料整理!Y:Y,0)) + INDEX(OP資料整理!V:V,MATCH(MIN(OP資料整理!Y:Y),OP資料整理!Y:Y,0))</f>
        <v>257</v>
      </c>
      <c r="AA9" s="110"/>
      <c r="AB9" s="23"/>
      <c r="AC9" s="24"/>
    </row>
    <row r="10" spans="1:36" ht="16.5" customHeight="1" x14ac:dyDescent="0.25">
      <c r="A10" s="13" t="s">
        <v>360</v>
      </c>
      <c r="B10" s="13">
        <v>202311</v>
      </c>
      <c r="C10" s="13">
        <v>13900</v>
      </c>
      <c r="D10" s="13" t="s">
        <v>363</v>
      </c>
      <c r="E10" s="13">
        <v>0.2</v>
      </c>
      <c r="F10" s="13">
        <v>0.2</v>
      </c>
      <c r="G10" s="13">
        <v>0.1</v>
      </c>
      <c r="H10" s="13">
        <v>0.1</v>
      </c>
      <c r="I10" s="13">
        <v>0.1</v>
      </c>
      <c r="J10" s="13" t="s">
        <v>372</v>
      </c>
      <c r="K10" s="14" t="s">
        <v>2729</v>
      </c>
      <c r="L10" s="13">
        <v>0</v>
      </c>
      <c r="M10" s="13">
        <v>427</v>
      </c>
      <c r="N10" s="13">
        <v>427</v>
      </c>
      <c r="O10" s="13">
        <v>1495</v>
      </c>
      <c r="P10" s="13" t="s">
        <v>39</v>
      </c>
      <c r="Q10" s="13">
        <v>0.6</v>
      </c>
      <c r="R10" s="13">
        <v>48</v>
      </c>
      <c r="S10" s="13">
        <v>0.1</v>
      </c>
      <c r="V10" s="8">
        <v>22</v>
      </c>
      <c r="W10" s="58">
        <v>23</v>
      </c>
      <c r="X10" s="8">
        <v>24</v>
      </c>
      <c r="Y10" s="58">
        <v>25</v>
      </c>
      <c r="Z10" s="8">
        <v>26</v>
      </c>
      <c r="AA10" s="58">
        <v>27</v>
      </c>
      <c r="AB10" s="8">
        <v>28</v>
      </c>
      <c r="AC10" s="8">
        <v>29</v>
      </c>
    </row>
    <row r="11" spans="1:36" ht="16.5" customHeight="1" thickBot="1" x14ac:dyDescent="0.3">
      <c r="A11" s="13" t="s">
        <v>360</v>
      </c>
      <c r="B11" s="13">
        <v>202311</v>
      </c>
      <c r="C11" s="13">
        <v>14000</v>
      </c>
      <c r="D11" s="13" t="s">
        <v>361</v>
      </c>
      <c r="E11" s="13" t="s">
        <v>39</v>
      </c>
      <c r="F11" s="13" t="s">
        <v>39</v>
      </c>
      <c r="G11" s="13" t="s">
        <v>39</v>
      </c>
      <c r="H11" s="13" t="s">
        <v>39</v>
      </c>
      <c r="I11" s="13">
        <v>2950</v>
      </c>
      <c r="J11" s="13" t="s">
        <v>39</v>
      </c>
      <c r="K11" s="14" t="s">
        <v>39</v>
      </c>
      <c r="L11" s="14">
        <v>0</v>
      </c>
      <c r="M11" s="13">
        <v>0</v>
      </c>
      <c r="N11" s="13">
        <v>0</v>
      </c>
      <c r="O11" s="13">
        <v>6</v>
      </c>
      <c r="P11" s="13">
        <v>2930</v>
      </c>
      <c r="Q11" s="13">
        <v>2960</v>
      </c>
      <c r="R11" s="13">
        <v>2600</v>
      </c>
      <c r="S11" s="13">
        <v>2590</v>
      </c>
    </row>
    <row r="12" spans="1:36" ht="17.25" thickBot="1" x14ac:dyDescent="0.3">
      <c r="A12" s="13" t="s">
        <v>360</v>
      </c>
      <c r="B12" s="13">
        <v>202311</v>
      </c>
      <c r="C12" s="13">
        <v>14000</v>
      </c>
      <c r="D12" s="13" t="s">
        <v>363</v>
      </c>
      <c r="E12" s="13">
        <v>0.1</v>
      </c>
      <c r="F12" s="13">
        <v>0.2</v>
      </c>
      <c r="G12" s="13">
        <v>0.1</v>
      </c>
      <c r="H12" s="13">
        <v>0.2</v>
      </c>
      <c r="I12" s="13">
        <v>0.1</v>
      </c>
      <c r="J12" s="13">
        <v>0</v>
      </c>
      <c r="K12" s="14">
        <v>0</v>
      </c>
      <c r="L12" s="13">
        <v>0</v>
      </c>
      <c r="M12" s="13">
        <v>239</v>
      </c>
      <c r="N12" s="13">
        <v>239</v>
      </c>
      <c r="O12" s="13">
        <v>1922</v>
      </c>
      <c r="P12" s="13">
        <v>0.1</v>
      </c>
      <c r="Q12" s="13">
        <v>0.6</v>
      </c>
      <c r="R12" s="13">
        <v>47</v>
      </c>
      <c r="S12" s="13">
        <v>0.1</v>
      </c>
      <c r="X12" s="9" t="s">
        <v>399</v>
      </c>
      <c r="Y12" s="9" t="s">
        <v>400</v>
      </c>
      <c r="Z12" s="43" t="s">
        <v>401</v>
      </c>
    </row>
    <row r="13" spans="1:36" ht="17.25" customHeight="1" thickBot="1" x14ac:dyDescent="0.3">
      <c r="A13" s="13" t="s">
        <v>360</v>
      </c>
      <c r="B13" s="13">
        <v>202311</v>
      </c>
      <c r="C13" s="13">
        <v>14100</v>
      </c>
      <c r="D13" s="13" t="s">
        <v>361</v>
      </c>
      <c r="E13" s="13" t="s">
        <v>39</v>
      </c>
      <c r="F13" s="13" t="s">
        <v>39</v>
      </c>
      <c r="G13" s="13" t="s">
        <v>39</v>
      </c>
      <c r="H13" s="13" t="s">
        <v>39</v>
      </c>
      <c r="I13" s="13">
        <v>2850</v>
      </c>
      <c r="J13" s="13" t="s">
        <v>39</v>
      </c>
      <c r="K13" s="14" t="s">
        <v>39</v>
      </c>
      <c r="L13" s="13">
        <v>0</v>
      </c>
      <c r="M13" s="13">
        <v>0</v>
      </c>
      <c r="N13" s="13">
        <v>0</v>
      </c>
      <c r="O13" s="13">
        <v>6</v>
      </c>
      <c r="P13" s="13">
        <v>2830</v>
      </c>
      <c r="Q13" s="13">
        <v>2860</v>
      </c>
      <c r="R13" s="13">
        <v>2480</v>
      </c>
      <c r="S13" s="13">
        <v>2480</v>
      </c>
      <c r="X13" s="13">
        <v>202311</v>
      </c>
      <c r="Y13" s="44" t="str">
        <f>LEFT(AF2,10)</f>
        <v>2023/11/14</v>
      </c>
      <c r="Z13" s="156">
        <f>WEEKDAY(Y13,2)</f>
        <v>2</v>
      </c>
      <c r="AA13" s="45" t="str">
        <f>IF(Z13=3,"調整合約 - 今天星期三","非結算日")</f>
        <v>非結算日</v>
      </c>
      <c r="AG13" s="214"/>
      <c r="AH13" s="214"/>
    </row>
    <row r="14" spans="1:36" ht="15.75" customHeight="1" x14ac:dyDescent="0.25">
      <c r="A14" s="13" t="s">
        <v>360</v>
      </c>
      <c r="B14" s="13">
        <v>202311</v>
      </c>
      <c r="C14" s="13">
        <v>14100</v>
      </c>
      <c r="D14" s="13" t="s">
        <v>363</v>
      </c>
      <c r="E14" s="13" t="s">
        <v>39</v>
      </c>
      <c r="F14" s="13" t="s">
        <v>39</v>
      </c>
      <c r="G14" s="13" t="s">
        <v>39</v>
      </c>
      <c r="H14" s="13" t="s">
        <v>39</v>
      </c>
      <c r="I14" s="13">
        <v>0.1</v>
      </c>
      <c r="J14" s="13" t="s">
        <v>39</v>
      </c>
      <c r="K14" s="14" t="s">
        <v>39</v>
      </c>
      <c r="L14" s="13">
        <v>0</v>
      </c>
      <c r="M14" s="13">
        <v>0</v>
      </c>
      <c r="N14" s="13">
        <v>0</v>
      </c>
      <c r="O14" s="13">
        <v>2856</v>
      </c>
      <c r="P14" s="13" t="s">
        <v>39</v>
      </c>
      <c r="Q14" s="13">
        <v>0.6</v>
      </c>
      <c r="R14" s="13">
        <v>132</v>
      </c>
      <c r="S14" s="13">
        <v>0.2</v>
      </c>
      <c r="X14" s="13" t="s">
        <v>2728</v>
      </c>
      <c r="AG14" s="214"/>
      <c r="AH14" s="214"/>
    </row>
    <row r="15" spans="1:36" ht="15.75" customHeight="1" x14ac:dyDescent="0.25">
      <c r="A15" s="13" t="s">
        <v>360</v>
      </c>
      <c r="B15" s="13">
        <v>202311</v>
      </c>
      <c r="C15" s="13">
        <v>14200</v>
      </c>
      <c r="D15" s="13" t="s">
        <v>361</v>
      </c>
      <c r="E15" s="13" t="s">
        <v>39</v>
      </c>
      <c r="F15" s="13" t="s">
        <v>39</v>
      </c>
      <c r="G15" s="13" t="s">
        <v>39</v>
      </c>
      <c r="H15" s="13" t="s">
        <v>39</v>
      </c>
      <c r="I15" s="13">
        <v>2750</v>
      </c>
      <c r="J15" s="13" t="s">
        <v>39</v>
      </c>
      <c r="K15" s="13" t="s">
        <v>39</v>
      </c>
      <c r="L15" s="13">
        <v>0</v>
      </c>
      <c r="M15" s="13">
        <v>0</v>
      </c>
      <c r="N15" s="13">
        <v>0</v>
      </c>
      <c r="O15" s="13">
        <v>6</v>
      </c>
      <c r="P15" s="13">
        <v>2730</v>
      </c>
      <c r="Q15" s="13">
        <v>2760</v>
      </c>
      <c r="R15" s="13">
        <v>2400</v>
      </c>
      <c r="S15" s="13">
        <v>2370</v>
      </c>
      <c r="X15" s="13">
        <v>202312</v>
      </c>
      <c r="AG15" s="214"/>
      <c r="AH15" s="214"/>
    </row>
    <row r="16" spans="1:36" ht="15.75" customHeight="1" x14ac:dyDescent="0.25">
      <c r="A16" s="13" t="s">
        <v>360</v>
      </c>
      <c r="B16" s="13">
        <v>202311</v>
      </c>
      <c r="C16" s="13">
        <v>14200</v>
      </c>
      <c r="D16" s="13" t="s">
        <v>363</v>
      </c>
      <c r="E16" s="13">
        <v>0.2</v>
      </c>
      <c r="F16" s="13">
        <v>0.2</v>
      </c>
      <c r="G16" s="13">
        <v>0.1</v>
      </c>
      <c r="H16" s="13">
        <v>0.1</v>
      </c>
      <c r="I16" s="13">
        <v>0.1</v>
      </c>
      <c r="J16" s="13" t="s">
        <v>372</v>
      </c>
      <c r="K16" s="14" t="s">
        <v>2729</v>
      </c>
      <c r="L16" s="13">
        <v>0</v>
      </c>
      <c r="M16" s="13">
        <v>10</v>
      </c>
      <c r="N16" s="13">
        <v>10</v>
      </c>
      <c r="O16" s="13">
        <v>8452</v>
      </c>
      <c r="P16" s="13">
        <v>0.1</v>
      </c>
      <c r="Q16" s="13">
        <v>0.5</v>
      </c>
      <c r="R16" s="13">
        <v>52</v>
      </c>
      <c r="S16" s="13">
        <v>0.1</v>
      </c>
      <c r="X16" s="13">
        <v>202401</v>
      </c>
      <c r="Y16" s="222"/>
      <c r="Z16" s="222"/>
      <c r="AG16" s="214"/>
      <c r="AH16" s="214"/>
    </row>
    <row r="17" spans="1:34" ht="15.75" customHeight="1" x14ac:dyDescent="0.25">
      <c r="A17" s="13" t="s">
        <v>360</v>
      </c>
      <c r="B17" s="13">
        <v>202311</v>
      </c>
      <c r="C17" s="13">
        <v>14300</v>
      </c>
      <c r="D17" s="13" t="s">
        <v>361</v>
      </c>
      <c r="E17" s="13" t="s">
        <v>39</v>
      </c>
      <c r="F17" s="13" t="s">
        <v>39</v>
      </c>
      <c r="G17" s="13" t="s">
        <v>39</v>
      </c>
      <c r="H17" s="13" t="s">
        <v>39</v>
      </c>
      <c r="I17" s="13">
        <v>2650</v>
      </c>
      <c r="J17" s="13" t="s">
        <v>39</v>
      </c>
      <c r="K17" s="13" t="s">
        <v>39</v>
      </c>
      <c r="L17" s="13">
        <v>0</v>
      </c>
      <c r="M17" s="13">
        <v>0</v>
      </c>
      <c r="N17" s="13">
        <v>0</v>
      </c>
      <c r="O17" s="13">
        <v>6</v>
      </c>
      <c r="P17" s="13">
        <v>2630</v>
      </c>
      <c r="Q17" s="13">
        <v>2660</v>
      </c>
      <c r="R17" s="13">
        <v>2300</v>
      </c>
      <c r="S17" s="13">
        <v>2290</v>
      </c>
      <c r="X17" s="13">
        <v>202403</v>
      </c>
      <c r="AG17" s="214"/>
      <c r="AH17" s="214"/>
    </row>
    <row r="18" spans="1:34" ht="15.75" customHeight="1" x14ac:dyDescent="0.25">
      <c r="A18" s="13" t="s">
        <v>360</v>
      </c>
      <c r="B18" s="13">
        <v>202311</v>
      </c>
      <c r="C18" s="13">
        <v>14300</v>
      </c>
      <c r="D18" s="13" t="s">
        <v>363</v>
      </c>
      <c r="E18" s="13" t="s">
        <v>39</v>
      </c>
      <c r="F18" s="13" t="s">
        <v>39</v>
      </c>
      <c r="G18" s="13" t="s">
        <v>39</v>
      </c>
      <c r="H18" s="13" t="s">
        <v>39</v>
      </c>
      <c r="I18" s="13">
        <v>0.1</v>
      </c>
      <c r="J18" s="13" t="s">
        <v>39</v>
      </c>
      <c r="K18" s="14" t="s">
        <v>39</v>
      </c>
      <c r="L18" s="13">
        <v>0</v>
      </c>
      <c r="M18" s="13">
        <v>0</v>
      </c>
      <c r="N18" s="13">
        <v>0</v>
      </c>
      <c r="O18" s="13">
        <v>1056</v>
      </c>
      <c r="P18" s="13" t="s">
        <v>39</v>
      </c>
      <c r="Q18" s="13">
        <v>0.6</v>
      </c>
      <c r="R18" s="13">
        <v>59</v>
      </c>
      <c r="S18" s="13">
        <v>0.1</v>
      </c>
      <c r="X18" s="13">
        <v>202406</v>
      </c>
      <c r="AG18" s="214"/>
      <c r="AH18" s="214"/>
    </row>
    <row r="19" spans="1:34" ht="15.75" customHeight="1" x14ac:dyDescent="0.25">
      <c r="A19" s="13" t="s">
        <v>360</v>
      </c>
      <c r="B19" s="13">
        <v>202311</v>
      </c>
      <c r="C19" s="13">
        <v>14400</v>
      </c>
      <c r="D19" s="13" t="s">
        <v>361</v>
      </c>
      <c r="E19" s="13" t="s">
        <v>39</v>
      </c>
      <c r="F19" s="13" t="s">
        <v>39</v>
      </c>
      <c r="G19" s="13" t="s">
        <v>39</v>
      </c>
      <c r="H19" s="13" t="s">
        <v>39</v>
      </c>
      <c r="I19" s="13">
        <v>2550</v>
      </c>
      <c r="J19" s="13" t="s">
        <v>39</v>
      </c>
      <c r="K19" s="14" t="s">
        <v>39</v>
      </c>
      <c r="L19" s="13">
        <v>0</v>
      </c>
      <c r="M19" s="13">
        <v>0</v>
      </c>
      <c r="N19" s="13">
        <v>0</v>
      </c>
      <c r="O19" s="13">
        <v>0</v>
      </c>
      <c r="P19" s="13">
        <v>2530</v>
      </c>
      <c r="Q19" s="13">
        <v>2560</v>
      </c>
      <c r="R19" s="13" t="s">
        <v>39</v>
      </c>
      <c r="S19" s="13" t="s">
        <v>39</v>
      </c>
      <c r="X19"/>
      <c r="AG19" s="214"/>
      <c r="AH19" s="214"/>
    </row>
    <row r="20" spans="1:34" ht="15.75" customHeight="1" x14ac:dyDescent="0.25">
      <c r="A20" s="13" t="s">
        <v>360</v>
      </c>
      <c r="B20" s="13">
        <v>202311</v>
      </c>
      <c r="C20" s="13">
        <v>14400</v>
      </c>
      <c r="D20" s="13" t="s">
        <v>363</v>
      </c>
      <c r="E20" s="13" t="s">
        <v>39</v>
      </c>
      <c r="F20" s="13" t="s">
        <v>39</v>
      </c>
      <c r="G20" s="13" t="s">
        <v>39</v>
      </c>
      <c r="H20" s="13" t="s">
        <v>39</v>
      </c>
      <c r="I20" s="13">
        <v>0.1</v>
      </c>
      <c r="J20" s="13" t="s">
        <v>39</v>
      </c>
      <c r="K20" s="14" t="s">
        <v>39</v>
      </c>
      <c r="L20" s="13">
        <v>12</v>
      </c>
      <c r="M20" s="13">
        <v>0</v>
      </c>
      <c r="N20" s="13">
        <v>12</v>
      </c>
      <c r="O20" s="13">
        <v>669</v>
      </c>
      <c r="P20" s="13" t="s">
        <v>39</v>
      </c>
      <c r="Q20" s="13">
        <v>0.5</v>
      </c>
      <c r="R20" s="13">
        <v>78</v>
      </c>
      <c r="S20" s="13">
        <v>0.2</v>
      </c>
      <c r="X20"/>
      <c r="AD20" s="214"/>
      <c r="AE20" s="214"/>
      <c r="AF20" s="214"/>
      <c r="AG20" s="214"/>
      <c r="AH20" s="214"/>
    </row>
    <row r="21" spans="1:34" x14ac:dyDescent="0.25">
      <c r="A21" s="13" t="s">
        <v>360</v>
      </c>
      <c r="B21" s="13">
        <v>202311</v>
      </c>
      <c r="C21" s="13">
        <v>14500</v>
      </c>
      <c r="D21" s="13" t="s">
        <v>361</v>
      </c>
      <c r="E21" s="13" t="s">
        <v>39</v>
      </c>
      <c r="F21" s="13" t="s">
        <v>39</v>
      </c>
      <c r="G21" s="13" t="s">
        <v>39</v>
      </c>
      <c r="H21" s="13" t="s">
        <v>39</v>
      </c>
      <c r="I21" s="13">
        <v>2450</v>
      </c>
      <c r="J21" s="13" t="s">
        <v>39</v>
      </c>
      <c r="K21" s="14" t="s">
        <v>39</v>
      </c>
      <c r="L21" s="13">
        <v>0</v>
      </c>
      <c r="M21" s="13">
        <v>0</v>
      </c>
      <c r="N21" s="13">
        <v>0</v>
      </c>
      <c r="O21" s="13">
        <v>0</v>
      </c>
      <c r="P21" s="13">
        <v>2430</v>
      </c>
      <c r="Q21" s="13">
        <v>2460</v>
      </c>
      <c r="R21" s="13" t="s">
        <v>39</v>
      </c>
      <c r="S21" s="13" t="s">
        <v>39</v>
      </c>
      <c r="X21"/>
    </row>
    <row r="22" spans="1:34" x14ac:dyDescent="0.25">
      <c r="A22" s="13" t="s">
        <v>360</v>
      </c>
      <c r="B22" s="13">
        <v>202311</v>
      </c>
      <c r="C22" s="13">
        <v>14500</v>
      </c>
      <c r="D22" s="13" t="s">
        <v>363</v>
      </c>
      <c r="E22" s="13" t="s">
        <v>39</v>
      </c>
      <c r="F22" s="13" t="s">
        <v>39</v>
      </c>
      <c r="G22" s="13" t="s">
        <v>39</v>
      </c>
      <c r="H22" s="13" t="s">
        <v>39</v>
      </c>
      <c r="I22" s="13">
        <v>0.1</v>
      </c>
      <c r="J22" s="13" t="s">
        <v>39</v>
      </c>
      <c r="K22" s="14" t="s">
        <v>39</v>
      </c>
      <c r="L22" s="13">
        <v>1</v>
      </c>
      <c r="M22" s="13">
        <v>0</v>
      </c>
      <c r="N22" s="13">
        <v>1</v>
      </c>
      <c r="O22" s="13">
        <v>482</v>
      </c>
      <c r="P22" s="13" t="s">
        <v>39</v>
      </c>
      <c r="Q22" s="13">
        <v>0.4</v>
      </c>
      <c r="R22" s="13">
        <v>64</v>
      </c>
      <c r="S22" s="13">
        <v>0.2</v>
      </c>
      <c r="X22"/>
    </row>
    <row r="23" spans="1:34" x14ac:dyDescent="0.25">
      <c r="A23" s="13" t="s">
        <v>360</v>
      </c>
      <c r="B23" s="13">
        <v>202311</v>
      </c>
      <c r="C23" s="13">
        <v>14600</v>
      </c>
      <c r="D23" s="13" t="s">
        <v>361</v>
      </c>
      <c r="E23" s="13" t="s">
        <v>39</v>
      </c>
      <c r="F23" s="13" t="s">
        <v>39</v>
      </c>
      <c r="G23" s="13" t="s">
        <v>39</v>
      </c>
      <c r="H23" s="13" t="s">
        <v>39</v>
      </c>
      <c r="I23" s="13">
        <v>2350</v>
      </c>
      <c r="J23" s="13" t="s">
        <v>39</v>
      </c>
      <c r="K23" s="14" t="s">
        <v>39</v>
      </c>
      <c r="L23" s="13">
        <v>0</v>
      </c>
      <c r="M23" s="13">
        <v>0</v>
      </c>
      <c r="N23" s="13">
        <v>0</v>
      </c>
      <c r="O23" s="13">
        <v>0</v>
      </c>
      <c r="P23" s="13">
        <v>2330</v>
      </c>
      <c r="Q23" s="13">
        <v>2360</v>
      </c>
      <c r="R23" s="13" t="s">
        <v>39</v>
      </c>
      <c r="S23" s="13" t="s">
        <v>39</v>
      </c>
      <c r="X23"/>
    </row>
    <row r="24" spans="1:34" x14ac:dyDescent="0.25">
      <c r="A24" s="13" t="s">
        <v>360</v>
      </c>
      <c r="B24" s="13">
        <v>202311</v>
      </c>
      <c r="C24" s="13">
        <v>14600</v>
      </c>
      <c r="D24" s="13" t="s">
        <v>363</v>
      </c>
      <c r="E24" s="13" t="s">
        <v>39</v>
      </c>
      <c r="F24" s="13" t="s">
        <v>39</v>
      </c>
      <c r="G24" s="13" t="s">
        <v>39</v>
      </c>
      <c r="H24" s="13" t="s">
        <v>39</v>
      </c>
      <c r="I24" s="13">
        <v>0.1</v>
      </c>
      <c r="J24" s="13" t="s">
        <v>39</v>
      </c>
      <c r="K24" s="14" t="s">
        <v>39</v>
      </c>
      <c r="L24" s="13">
        <v>1</v>
      </c>
      <c r="M24" s="13">
        <v>0</v>
      </c>
      <c r="N24" s="13">
        <v>1</v>
      </c>
      <c r="O24" s="13">
        <v>1504</v>
      </c>
      <c r="P24" s="13" t="s">
        <v>39</v>
      </c>
      <c r="Q24" s="13">
        <v>0.5</v>
      </c>
      <c r="R24" s="13">
        <v>100</v>
      </c>
      <c r="S24" s="13">
        <v>0.1</v>
      </c>
      <c r="X24"/>
    </row>
    <row r="25" spans="1:34" x14ac:dyDescent="0.25">
      <c r="A25" s="13" t="s">
        <v>360</v>
      </c>
      <c r="B25" s="13">
        <v>202311</v>
      </c>
      <c r="C25" s="13">
        <v>14700</v>
      </c>
      <c r="D25" s="13" t="s">
        <v>361</v>
      </c>
      <c r="E25" s="13" t="s">
        <v>39</v>
      </c>
      <c r="F25" s="13" t="s">
        <v>39</v>
      </c>
      <c r="G25" s="13" t="s">
        <v>39</v>
      </c>
      <c r="H25" s="13" t="s">
        <v>39</v>
      </c>
      <c r="I25" s="13">
        <v>2250</v>
      </c>
      <c r="J25" s="13" t="s">
        <v>39</v>
      </c>
      <c r="K25" s="14" t="s">
        <v>39</v>
      </c>
      <c r="L25" s="13">
        <v>0</v>
      </c>
      <c r="M25" s="13">
        <v>0</v>
      </c>
      <c r="N25" s="13">
        <v>0</v>
      </c>
      <c r="O25" s="13">
        <v>1</v>
      </c>
      <c r="P25" s="13">
        <v>2230</v>
      </c>
      <c r="Q25" s="13">
        <v>2260</v>
      </c>
      <c r="R25" s="13">
        <v>1570</v>
      </c>
      <c r="S25" s="13">
        <v>1570</v>
      </c>
      <c r="X25"/>
    </row>
    <row r="26" spans="1:34" x14ac:dyDescent="0.25">
      <c r="A26" s="13" t="s">
        <v>360</v>
      </c>
      <c r="B26" s="13">
        <v>202311</v>
      </c>
      <c r="C26" s="13">
        <v>14700</v>
      </c>
      <c r="D26" s="13" t="s">
        <v>363</v>
      </c>
      <c r="E26" s="13" t="s">
        <v>39</v>
      </c>
      <c r="F26" s="13" t="s">
        <v>39</v>
      </c>
      <c r="G26" s="13" t="s">
        <v>39</v>
      </c>
      <c r="H26" s="13" t="s">
        <v>39</v>
      </c>
      <c r="I26" s="13">
        <v>0.2</v>
      </c>
      <c r="J26" s="13" t="s">
        <v>39</v>
      </c>
      <c r="K26" s="14" t="s">
        <v>39</v>
      </c>
      <c r="L26" s="13">
        <v>1</v>
      </c>
      <c r="M26" s="13">
        <v>0</v>
      </c>
      <c r="N26" s="13">
        <v>1</v>
      </c>
      <c r="O26" s="13">
        <v>1000</v>
      </c>
      <c r="P26" s="13" t="s">
        <v>39</v>
      </c>
      <c r="Q26" s="13">
        <v>0.5</v>
      </c>
      <c r="R26" s="13">
        <v>76</v>
      </c>
      <c r="S26" s="13">
        <v>0.2</v>
      </c>
      <c r="X26"/>
    </row>
    <row r="27" spans="1:34" x14ac:dyDescent="0.25">
      <c r="A27" s="13" t="s">
        <v>360</v>
      </c>
      <c r="B27" s="13">
        <v>202311</v>
      </c>
      <c r="C27" s="13">
        <v>14800</v>
      </c>
      <c r="D27" s="13" t="s">
        <v>361</v>
      </c>
      <c r="E27" s="13" t="s">
        <v>39</v>
      </c>
      <c r="F27" s="13" t="s">
        <v>39</v>
      </c>
      <c r="G27" s="13" t="s">
        <v>39</v>
      </c>
      <c r="H27" s="13" t="s">
        <v>39</v>
      </c>
      <c r="I27" s="13">
        <v>2150</v>
      </c>
      <c r="J27" s="13" t="s">
        <v>39</v>
      </c>
      <c r="K27" s="14" t="s">
        <v>39</v>
      </c>
      <c r="L27" s="13">
        <v>0</v>
      </c>
      <c r="M27" s="13">
        <v>0</v>
      </c>
      <c r="N27" s="13">
        <v>0</v>
      </c>
      <c r="O27" s="13">
        <v>1</v>
      </c>
      <c r="P27" s="13">
        <v>2130</v>
      </c>
      <c r="Q27" s="13">
        <v>2160</v>
      </c>
      <c r="R27" s="13">
        <v>1470</v>
      </c>
      <c r="S27" s="13">
        <v>1470</v>
      </c>
      <c r="X27"/>
    </row>
    <row r="28" spans="1:34" x14ac:dyDescent="0.25">
      <c r="A28" s="13" t="s">
        <v>360</v>
      </c>
      <c r="B28" s="13">
        <v>202311</v>
      </c>
      <c r="C28" s="13">
        <v>14800</v>
      </c>
      <c r="D28" s="13" t="s">
        <v>363</v>
      </c>
      <c r="E28" s="13">
        <v>0.2</v>
      </c>
      <c r="F28" s="13">
        <v>0.2</v>
      </c>
      <c r="G28" s="13">
        <v>0.2</v>
      </c>
      <c r="H28" s="13">
        <v>0.2</v>
      </c>
      <c r="I28" s="13">
        <v>0.2</v>
      </c>
      <c r="J28" s="13">
        <v>0</v>
      </c>
      <c r="K28" s="14">
        <v>0</v>
      </c>
      <c r="L28" s="13">
        <v>1</v>
      </c>
      <c r="M28" s="13">
        <v>29</v>
      </c>
      <c r="N28" s="13">
        <v>30</v>
      </c>
      <c r="O28" s="13">
        <v>1142</v>
      </c>
      <c r="P28" s="13" t="s">
        <v>39</v>
      </c>
      <c r="Q28" s="13">
        <v>0.5</v>
      </c>
      <c r="R28" s="13">
        <v>101</v>
      </c>
      <c r="S28" s="13">
        <v>0.2</v>
      </c>
      <c r="X28"/>
    </row>
    <row r="29" spans="1:34" x14ac:dyDescent="0.25">
      <c r="A29" s="13" t="s">
        <v>360</v>
      </c>
      <c r="B29" s="13">
        <v>202311</v>
      </c>
      <c r="C29" s="13">
        <v>14900</v>
      </c>
      <c r="D29" s="13" t="s">
        <v>361</v>
      </c>
      <c r="E29" s="13" t="s">
        <v>39</v>
      </c>
      <c r="F29" s="13" t="s">
        <v>39</v>
      </c>
      <c r="G29" s="13" t="s">
        <v>39</v>
      </c>
      <c r="H29" s="13" t="s">
        <v>39</v>
      </c>
      <c r="I29" s="13">
        <v>2050</v>
      </c>
      <c r="J29" s="13" t="s">
        <v>39</v>
      </c>
      <c r="K29" s="14" t="s">
        <v>39</v>
      </c>
      <c r="L29" s="13">
        <v>0</v>
      </c>
      <c r="M29" s="13">
        <v>0</v>
      </c>
      <c r="N29" s="13">
        <v>0</v>
      </c>
      <c r="O29" s="13">
        <v>2</v>
      </c>
      <c r="P29" s="13">
        <v>2030</v>
      </c>
      <c r="Q29" s="13">
        <v>2060</v>
      </c>
      <c r="R29" s="13">
        <v>1430</v>
      </c>
      <c r="S29" s="13">
        <v>1380</v>
      </c>
      <c r="X29"/>
    </row>
    <row r="30" spans="1:34" x14ac:dyDescent="0.25">
      <c r="A30" s="13" t="s">
        <v>360</v>
      </c>
      <c r="B30" s="13">
        <v>202311</v>
      </c>
      <c r="C30" s="13">
        <v>14900</v>
      </c>
      <c r="D30" s="13" t="s">
        <v>363</v>
      </c>
      <c r="E30" s="13">
        <v>10</v>
      </c>
      <c r="F30" s="13">
        <v>10</v>
      </c>
      <c r="G30" s="13">
        <v>10</v>
      </c>
      <c r="H30" s="13">
        <v>10</v>
      </c>
      <c r="I30" s="13">
        <v>0.2</v>
      </c>
      <c r="J30" s="13" t="s">
        <v>2830</v>
      </c>
      <c r="K30" s="14" t="s">
        <v>2831</v>
      </c>
      <c r="L30" s="13">
        <v>6</v>
      </c>
      <c r="M30" s="13">
        <v>5</v>
      </c>
      <c r="N30" s="13">
        <v>11</v>
      </c>
      <c r="O30" s="13">
        <v>1680</v>
      </c>
      <c r="P30" s="13" t="s">
        <v>39</v>
      </c>
      <c r="Q30" s="13">
        <v>0.4</v>
      </c>
      <c r="R30" s="13">
        <v>110</v>
      </c>
      <c r="S30" s="13">
        <v>0.2</v>
      </c>
      <c r="X30"/>
    </row>
    <row r="31" spans="1:34" x14ac:dyDescent="0.25">
      <c r="A31" s="13" t="s">
        <v>360</v>
      </c>
      <c r="B31" s="13">
        <v>202311</v>
      </c>
      <c r="C31" s="13">
        <v>15000</v>
      </c>
      <c r="D31" s="13" t="s">
        <v>361</v>
      </c>
      <c r="E31" s="13" t="s">
        <v>39</v>
      </c>
      <c r="F31" s="13" t="s">
        <v>39</v>
      </c>
      <c r="G31" s="13" t="s">
        <v>39</v>
      </c>
      <c r="H31" s="13" t="s">
        <v>39</v>
      </c>
      <c r="I31" s="13">
        <v>1950</v>
      </c>
      <c r="J31" s="13" t="s">
        <v>39</v>
      </c>
      <c r="K31" s="14" t="s">
        <v>39</v>
      </c>
      <c r="L31" s="13">
        <v>0</v>
      </c>
      <c r="M31" s="13">
        <v>0</v>
      </c>
      <c r="N31" s="13">
        <v>0</v>
      </c>
      <c r="O31" s="13">
        <v>5</v>
      </c>
      <c r="P31" s="13">
        <v>1940</v>
      </c>
      <c r="Q31" s="13">
        <v>1960</v>
      </c>
      <c r="R31" s="13">
        <v>1540</v>
      </c>
      <c r="S31" s="13">
        <v>1020</v>
      </c>
      <c r="X31"/>
    </row>
    <row r="32" spans="1:34" x14ac:dyDescent="0.25">
      <c r="A32" s="13" t="s">
        <v>360</v>
      </c>
      <c r="B32" s="13">
        <v>202311</v>
      </c>
      <c r="C32" s="13">
        <v>15000</v>
      </c>
      <c r="D32" s="13" t="s">
        <v>363</v>
      </c>
      <c r="E32" s="13">
        <v>0.5</v>
      </c>
      <c r="F32" s="13">
        <v>0.5</v>
      </c>
      <c r="G32" s="13">
        <v>0.1</v>
      </c>
      <c r="H32" s="13">
        <v>0.2</v>
      </c>
      <c r="I32" s="13">
        <v>0.2</v>
      </c>
      <c r="J32" s="13">
        <v>0</v>
      </c>
      <c r="K32" s="14">
        <v>0</v>
      </c>
      <c r="L32" s="13">
        <v>0</v>
      </c>
      <c r="M32" s="13">
        <v>588</v>
      </c>
      <c r="N32" s="13">
        <v>588</v>
      </c>
      <c r="O32" s="13">
        <v>2569</v>
      </c>
      <c r="P32" s="13">
        <v>0.1</v>
      </c>
      <c r="Q32" s="13">
        <v>0.3</v>
      </c>
      <c r="R32" s="13">
        <v>126</v>
      </c>
      <c r="S32" s="13">
        <v>0.1</v>
      </c>
      <c r="X32"/>
    </row>
    <row r="33" spans="1:24" x14ac:dyDescent="0.25">
      <c r="A33" s="13" t="s">
        <v>360</v>
      </c>
      <c r="B33" s="13">
        <v>202311</v>
      </c>
      <c r="C33" s="13">
        <v>15100</v>
      </c>
      <c r="D33" s="13" t="s">
        <v>361</v>
      </c>
      <c r="E33" s="13" t="s">
        <v>39</v>
      </c>
      <c r="F33" s="13" t="s">
        <v>39</v>
      </c>
      <c r="G33" s="13" t="s">
        <v>39</v>
      </c>
      <c r="H33" s="13" t="s">
        <v>39</v>
      </c>
      <c r="I33" s="13">
        <v>1850</v>
      </c>
      <c r="J33" s="13" t="s">
        <v>39</v>
      </c>
      <c r="K33" s="14" t="s">
        <v>39</v>
      </c>
      <c r="L33" s="13">
        <v>0</v>
      </c>
      <c r="M33" s="13">
        <v>0</v>
      </c>
      <c r="N33" s="13">
        <v>0</v>
      </c>
      <c r="O33" s="13">
        <v>4</v>
      </c>
      <c r="P33" s="13">
        <v>1830</v>
      </c>
      <c r="Q33" s="13">
        <v>1860</v>
      </c>
      <c r="R33" s="13">
        <v>1560</v>
      </c>
      <c r="S33" s="13">
        <v>910</v>
      </c>
      <c r="X33"/>
    </row>
    <row r="34" spans="1:24" x14ac:dyDescent="0.25">
      <c r="A34" s="13" t="s">
        <v>360</v>
      </c>
      <c r="B34" s="13">
        <v>202311</v>
      </c>
      <c r="C34" s="13">
        <v>15100</v>
      </c>
      <c r="D34" s="13" t="s">
        <v>363</v>
      </c>
      <c r="E34" s="13" t="s">
        <v>39</v>
      </c>
      <c r="F34" s="13" t="s">
        <v>39</v>
      </c>
      <c r="G34" s="13" t="s">
        <v>39</v>
      </c>
      <c r="H34" s="13" t="s">
        <v>39</v>
      </c>
      <c r="I34" s="13">
        <v>0.2</v>
      </c>
      <c r="J34" s="13" t="s">
        <v>39</v>
      </c>
      <c r="K34" s="14" t="s">
        <v>39</v>
      </c>
      <c r="L34" s="13">
        <v>4</v>
      </c>
      <c r="M34" s="13">
        <v>0</v>
      </c>
      <c r="N34" s="13">
        <v>4</v>
      </c>
      <c r="O34" s="13">
        <v>947</v>
      </c>
      <c r="P34" s="13">
        <v>0.1</v>
      </c>
      <c r="Q34" s="13">
        <v>0.4</v>
      </c>
      <c r="R34" s="13">
        <v>135</v>
      </c>
      <c r="S34" s="13">
        <v>0.2</v>
      </c>
      <c r="X34"/>
    </row>
    <row r="35" spans="1:24" x14ac:dyDescent="0.25">
      <c r="A35" s="13" t="s">
        <v>360</v>
      </c>
      <c r="B35" s="13">
        <v>202311</v>
      </c>
      <c r="C35" s="13">
        <v>15200</v>
      </c>
      <c r="D35" s="13" t="s">
        <v>361</v>
      </c>
      <c r="E35" s="13" t="s">
        <v>39</v>
      </c>
      <c r="F35" s="13" t="s">
        <v>39</v>
      </c>
      <c r="G35" s="13" t="s">
        <v>39</v>
      </c>
      <c r="H35" s="13" t="s">
        <v>39</v>
      </c>
      <c r="I35" s="13">
        <v>1750</v>
      </c>
      <c r="J35" s="13" t="s">
        <v>39</v>
      </c>
      <c r="K35" s="14" t="s">
        <v>39</v>
      </c>
      <c r="L35" s="13">
        <v>0</v>
      </c>
      <c r="M35" s="13">
        <v>0</v>
      </c>
      <c r="N35" s="13">
        <v>0</v>
      </c>
      <c r="O35" s="13">
        <v>11</v>
      </c>
      <c r="P35" s="13">
        <v>1730</v>
      </c>
      <c r="Q35" s="13">
        <v>1760</v>
      </c>
      <c r="R35" s="13">
        <v>1380</v>
      </c>
      <c r="S35" s="13">
        <v>875</v>
      </c>
      <c r="X35"/>
    </row>
    <row r="36" spans="1:24" x14ac:dyDescent="0.25">
      <c r="A36" s="13" t="s">
        <v>360</v>
      </c>
      <c r="B36" s="13">
        <v>202311</v>
      </c>
      <c r="C36" s="13">
        <v>15200</v>
      </c>
      <c r="D36" s="13" t="s">
        <v>363</v>
      </c>
      <c r="E36" s="13" t="s">
        <v>39</v>
      </c>
      <c r="F36" s="13" t="s">
        <v>39</v>
      </c>
      <c r="G36" s="13" t="s">
        <v>39</v>
      </c>
      <c r="H36" s="13" t="s">
        <v>39</v>
      </c>
      <c r="I36" s="13">
        <v>0.2</v>
      </c>
      <c r="J36" s="13" t="s">
        <v>39</v>
      </c>
      <c r="K36" s="14" t="s">
        <v>39</v>
      </c>
      <c r="L36" s="13">
        <v>0</v>
      </c>
      <c r="M36" s="13">
        <v>0</v>
      </c>
      <c r="N36" s="13">
        <v>0</v>
      </c>
      <c r="O36" s="13">
        <v>2530</v>
      </c>
      <c r="P36" s="13" t="s">
        <v>39</v>
      </c>
      <c r="Q36" s="13">
        <v>0.2</v>
      </c>
      <c r="R36" s="13">
        <v>126</v>
      </c>
      <c r="S36" s="13">
        <v>0.1</v>
      </c>
      <c r="X36"/>
    </row>
    <row r="37" spans="1:24" x14ac:dyDescent="0.25">
      <c r="A37" s="13" t="s">
        <v>360</v>
      </c>
      <c r="B37" s="13">
        <v>202311</v>
      </c>
      <c r="C37" s="13">
        <v>15300</v>
      </c>
      <c r="D37" s="13" t="s">
        <v>361</v>
      </c>
      <c r="E37" s="13" t="s">
        <v>39</v>
      </c>
      <c r="F37" s="13" t="s">
        <v>39</v>
      </c>
      <c r="G37" s="13" t="s">
        <v>39</v>
      </c>
      <c r="H37" s="13" t="s">
        <v>39</v>
      </c>
      <c r="I37" s="13">
        <v>1650</v>
      </c>
      <c r="J37" s="13" t="s">
        <v>39</v>
      </c>
      <c r="K37" s="14" t="s">
        <v>39</v>
      </c>
      <c r="L37" s="13">
        <v>0</v>
      </c>
      <c r="M37" s="13">
        <v>0</v>
      </c>
      <c r="N37" s="13">
        <v>0</v>
      </c>
      <c r="O37" s="13">
        <v>18</v>
      </c>
      <c r="P37" s="13">
        <v>1630</v>
      </c>
      <c r="Q37" s="13">
        <v>1660</v>
      </c>
      <c r="R37" s="13">
        <v>1510</v>
      </c>
      <c r="S37" s="13">
        <v>720</v>
      </c>
      <c r="X37"/>
    </row>
    <row r="38" spans="1:24" x14ac:dyDescent="0.25">
      <c r="A38" s="13" t="s">
        <v>360</v>
      </c>
      <c r="B38" s="13">
        <v>202311</v>
      </c>
      <c r="C38" s="13">
        <v>15300</v>
      </c>
      <c r="D38" s="13" t="s">
        <v>363</v>
      </c>
      <c r="E38" s="13">
        <v>0.2</v>
      </c>
      <c r="F38" s="13">
        <v>0.2</v>
      </c>
      <c r="G38" s="13">
        <v>0.1</v>
      </c>
      <c r="H38" s="13">
        <v>0.1</v>
      </c>
      <c r="I38" s="13">
        <v>0.2</v>
      </c>
      <c r="J38" s="13" t="s">
        <v>372</v>
      </c>
      <c r="K38" s="14" t="s">
        <v>2729</v>
      </c>
      <c r="L38" s="13">
        <v>1</v>
      </c>
      <c r="M38" s="13">
        <v>15</v>
      </c>
      <c r="N38" s="13">
        <v>16</v>
      </c>
      <c r="O38" s="13">
        <v>2516</v>
      </c>
      <c r="P38" s="13" t="s">
        <v>39</v>
      </c>
      <c r="Q38" s="13">
        <v>0.5</v>
      </c>
      <c r="R38" s="13">
        <v>167</v>
      </c>
      <c r="S38" s="13">
        <v>0.1</v>
      </c>
      <c r="X38"/>
    </row>
    <row r="39" spans="1:24" x14ac:dyDescent="0.25">
      <c r="A39" s="13" t="s">
        <v>360</v>
      </c>
      <c r="B39" s="13">
        <v>202311</v>
      </c>
      <c r="C39" s="13">
        <v>15400</v>
      </c>
      <c r="D39" s="13" t="s">
        <v>361</v>
      </c>
      <c r="E39" s="13" t="s">
        <v>39</v>
      </c>
      <c r="F39" s="13" t="s">
        <v>39</v>
      </c>
      <c r="G39" s="13" t="s">
        <v>39</v>
      </c>
      <c r="H39" s="13" t="s">
        <v>39</v>
      </c>
      <c r="I39" s="13">
        <v>1550</v>
      </c>
      <c r="J39" s="13" t="s">
        <v>39</v>
      </c>
      <c r="K39" s="14" t="s">
        <v>39</v>
      </c>
      <c r="L39" s="13">
        <v>0</v>
      </c>
      <c r="M39" s="13">
        <v>0</v>
      </c>
      <c r="N39" s="13">
        <v>0</v>
      </c>
      <c r="O39" s="13">
        <v>37</v>
      </c>
      <c r="P39" s="13">
        <v>1540</v>
      </c>
      <c r="Q39" s="13">
        <v>1560</v>
      </c>
      <c r="R39" s="13">
        <v>1390</v>
      </c>
      <c r="S39" s="13">
        <v>630</v>
      </c>
      <c r="X39"/>
    </row>
    <row r="40" spans="1:24" x14ac:dyDescent="0.25">
      <c r="A40" s="13" t="s">
        <v>360</v>
      </c>
      <c r="B40" s="13">
        <v>202311</v>
      </c>
      <c r="C40" s="13">
        <v>15400</v>
      </c>
      <c r="D40" s="13" t="s">
        <v>363</v>
      </c>
      <c r="E40" s="13">
        <v>0.2</v>
      </c>
      <c r="F40" s="13">
        <v>0.2</v>
      </c>
      <c r="G40" s="13">
        <v>0.2</v>
      </c>
      <c r="H40" s="13">
        <v>0.2</v>
      </c>
      <c r="I40" s="13">
        <v>0.2</v>
      </c>
      <c r="J40" s="13">
        <v>0</v>
      </c>
      <c r="K40" s="14">
        <v>0</v>
      </c>
      <c r="L40" s="13">
        <v>0</v>
      </c>
      <c r="M40" s="13">
        <v>130</v>
      </c>
      <c r="N40" s="13">
        <v>130</v>
      </c>
      <c r="O40" s="13">
        <v>4414</v>
      </c>
      <c r="P40" s="13">
        <v>0.1</v>
      </c>
      <c r="Q40" s="13">
        <v>0.9</v>
      </c>
      <c r="R40" s="13">
        <v>183</v>
      </c>
      <c r="S40" s="13">
        <v>0.2</v>
      </c>
      <c r="X40"/>
    </row>
    <row r="41" spans="1:24" x14ac:dyDescent="0.25">
      <c r="A41" s="13" t="s">
        <v>360</v>
      </c>
      <c r="B41" s="13">
        <v>202311</v>
      </c>
      <c r="C41" s="13">
        <v>15500</v>
      </c>
      <c r="D41" s="13" t="s">
        <v>361</v>
      </c>
      <c r="E41" s="13" t="s">
        <v>39</v>
      </c>
      <c r="F41" s="13" t="s">
        <v>39</v>
      </c>
      <c r="G41" s="13" t="s">
        <v>39</v>
      </c>
      <c r="H41" s="13" t="s">
        <v>39</v>
      </c>
      <c r="I41" s="13">
        <v>1450</v>
      </c>
      <c r="J41" s="13" t="s">
        <v>39</v>
      </c>
      <c r="K41" s="14" t="s">
        <v>39</v>
      </c>
      <c r="L41" s="13">
        <v>0</v>
      </c>
      <c r="M41" s="13">
        <v>0</v>
      </c>
      <c r="N41" s="13">
        <v>0</v>
      </c>
      <c r="O41" s="13">
        <v>39</v>
      </c>
      <c r="P41" s="13">
        <v>1440</v>
      </c>
      <c r="Q41" s="13">
        <v>1460</v>
      </c>
      <c r="R41" s="13">
        <v>1420</v>
      </c>
      <c r="S41" s="13">
        <v>575</v>
      </c>
      <c r="X41"/>
    </row>
    <row r="42" spans="1:24" x14ac:dyDescent="0.25">
      <c r="A42" s="13" t="s">
        <v>360</v>
      </c>
      <c r="B42" s="13">
        <v>202311</v>
      </c>
      <c r="C42" s="13">
        <v>15500</v>
      </c>
      <c r="D42" s="13" t="s">
        <v>363</v>
      </c>
      <c r="E42" s="13">
        <v>0.2</v>
      </c>
      <c r="F42" s="13">
        <v>0.6</v>
      </c>
      <c r="G42" s="13">
        <v>0.2</v>
      </c>
      <c r="H42" s="13">
        <v>0.2</v>
      </c>
      <c r="I42" s="13">
        <v>0.2</v>
      </c>
      <c r="J42" s="13" t="s">
        <v>372</v>
      </c>
      <c r="K42" s="14" t="s">
        <v>2732</v>
      </c>
      <c r="L42" s="13">
        <v>337</v>
      </c>
      <c r="M42" s="13">
        <v>158</v>
      </c>
      <c r="N42" s="13">
        <v>495</v>
      </c>
      <c r="O42" s="13">
        <v>4196</v>
      </c>
      <c r="P42" s="13">
        <v>0.1</v>
      </c>
      <c r="Q42" s="13">
        <v>0.6</v>
      </c>
      <c r="R42" s="13">
        <v>219</v>
      </c>
      <c r="S42" s="13">
        <v>0.1</v>
      </c>
      <c r="X42"/>
    </row>
    <row r="43" spans="1:24" x14ac:dyDescent="0.25">
      <c r="A43" s="13" t="s">
        <v>360</v>
      </c>
      <c r="B43" s="13">
        <v>202311</v>
      </c>
      <c r="C43" s="13">
        <v>15550</v>
      </c>
      <c r="D43" s="13" t="s">
        <v>361</v>
      </c>
      <c r="E43" s="13" t="s">
        <v>39</v>
      </c>
      <c r="F43" s="13" t="s">
        <v>39</v>
      </c>
      <c r="G43" s="13" t="s">
        <v>39</v>
      </c>
      <c r="H43" s="13" t="s">
        <v>39</v>
      </c>
      <c r="I43" s="13">
        <v>1400</v>
      </c>
      <c r="J43" s="13" t="s">
        <v>39</v>
      </c>
      <c r="K43" s="14" t="s">
        <v>39</v>
      </c>
      <c r="L43" s="13">
        <v>0</v>
      </c>
      <c r="M43" s="13">
        <v>0</v>
      </c>
      <c r="N43" s="13">
        <v>0</v>
      </c>
      <c r="O43" s="13">
        <v>0</v>
      </c>
      <c r="P43" s="13">
        <v>1390</v>
      </c>
      <c r="Q43" s="13">
        <v>1410</v>
      </c>
      <c r="R43" s="13" t="s">
        <v>39</v>
      </c>
      <c r="S43" s="13" t="s">
        <v>39</v>
      </c>
      <c r="X43"/>
    </row>
    <row r="44" spans="1:24" x14ac:dyDescent="0.25">
      <c r="A44" s="13" t="s">
        <v>360</v>
      </c>
      <c r="B44" s="13">
        <v>202311</v>
      </c>
      <c r="C44" s="13">
        <v>15550</v>
      </c>
      <c r="D44" s="13" t="s">
        <v>363</v>
      </c>
      <c r="E44" s="13">
        <v>0.2</v>
      </c>
      <c r="F44" s="13">
        <v>0.2</v>
      </c>
      <c r="G44" s="13">
        <v>0.2</v>
      </c>
      <c r="H44" s="13">
        <v>0.2</v>
      </c>
      <c r="I44" s="13">
        <v>0.2</v>
      </c>
      <c r="J44" s="13" t="s">
        <v>372</v>
      </c>
      <c r="K44" s="14" t="s">
        <v>2732</v>
      </c>
      <c r="L44" s="13">
        <v>0</v>
      </c>
      <c r="M44" s="13">
        <v>1</v>
      </c>
      <c r="N44" s="13">
        <v>1</v>
      </c>
      <c r="O44" s="13">
        <v>708</v>
      </c>
      <c r="P44" s="13" t="s">
        <v>39</v>
      </c>
      <c r="Q44" s="13">
        <v>4.7</v>
      </c>
      <c r="R44" s="13">
        <v>60</v>
      </c>
      <c r="S44" s="13">
        <v>0.2</v>
      </c>
      <c r="X44"/>
    </row>
    <row r="45" spans="1:24" x14ac:dyDescent="0.25">
      <c r="A45" s="13" t="s">
        <v>360</v>
      </c>
      <c r="B45" s="13">
        <v>202311</v>
      </c>
      <c r="C45" s="13">
        <v>15600</v>
      </c>
      <c r="D45" s="13" t="s">
        <v>361</v>
      </c>
      <c r="E45" s="13" t="s">
        <v>39</v>
      </c>
      <c r="F45" s="13" t="s">
        <v>39</v>
      </c>
      <c r="G45" s="13" t="s">
        <v>39</v>
      </c>
      <c r="H45" s="13" t="s">
        <v>39</v>
      </c>
      <c r="I45" s="13">
        <v>1350</v>
      </c>
      <c r="J45" s="13" t="s">
        <v>39</v>
      </c>
      <c r="K45" s="14" t="s">
        <v>39</v>
      </c>
      <c r="L45" s="13">
        <v>2</v>
      </c>
      <c r="M45" s="13">
        <v>0</v>
      </c>
      <c r="N45" s="13">
        <v>2</v>
      </c>
      <c r="O45" s="13">
        <v>81</v>
      </c>
      <c r="P45" s="13">
        <v>1340</v>
      </c>
      <c r="Q45" s="13">
        <v>1360</v>
      </c>
      <c r="R45" s="13">
        <v>1320</v>
      </c>
      <c r="S45" s="13">
        <v>454</v>
      </c>
      <c r="X45"/>
    </row>
    <row r="46" spans="1:24" x14ac:dyDescent="0.25">
      <c r="A46" s="13" t="s">
        <v>360</v>
      </c>
      <c r="B46" s="13">
        <v>202311</v>
      </c>
      <c r="C46" s="13">
        <v>15600</v>
      </c>
      <c r="D46" s="13" t="s">
        <v>363</v>
      </c>
      <c r="E46" s="13">
        <v>0.2</v>
      </c>
      <c r="F46" s="13">
        <v>1</v>
      </c>
      <c r="G46" s="13">
        <v>0.2</v>
      </c>
      <c r="H46" s="13">
        <v>1</v>
      </c>
      <c r="I46" s="13">
        <v>0.2</v>
      </c>
      <c r="J46" s="13" t="s">
        <v>2752</v>
      </c>
      <c r="K46" s="14" t="s">
        <v>2832</v>
      </c>
      <c r="L46" s="13">
        <v>3</v>
      </c>
      <c r="M46" s="13">
        <v>69</v>
      </c>
      <c r="N46" s="13">
        <v>72</v>
      </c>
      <c r="O46" s="13">
        <v>3683</v>
      </c>
      <c r="P46" s="13">
        <v>0.1</v>
      </c>
      <c r="Q46" s="13">
        <v>0.6</v>
      </c>
      <c r="R46" s="13">
        <v>245</v>
      </c>
      <c r="S46" s="13">
        <v>0.2</v>
      </c>
      <c r="X46"/>
    </row>
    <row r="47" spans="1:24" x14ac:dyDescent="0.25">
      <c r="A47" s="13" t="s">
        <v>360</v>
      </c>
      <c r="B47" s="13">
        <v>202311</v>
      </c>
      <c r="C47" s="13">
        <v>15650</v>
      </c>
      <c r="D47" s="13" t="s">
        <v>361</v>
      </c>
      <c r="E47" s="13" t="s">
        <v>39</v>
      </c>
      <c r="F47" s="13" t="s">
        <v>39</v>
      </c>
      <c r="G47" s="13" t="s">
        <v>39</v>
      </c>
      <c r="H47" s="13" t="s">
        <v>39</v>
      </c>
      <c r="I47" s="13">
        <v>1300</v>
      </c>
      <c r="J47" s="13" t="s">
        <v>39</v>
      </c>
      <c r="K47" s="14" t="s">
        <v>39</v>
      </c>
      <c r="L47" s="13">
        <v>0</v>
      </c>
      <c r="M47" s="13">
        <v>0</v>
      </c>
      <c r="N47" s="13">
        <v>0</v>
      </c>
      <c r="O47" s="13">
        <v>2</v>
      </c>
      <c r="P47" s="13">
        <v>1290</v>
      </c>
      <c r="Q47" s="13">
        <v>1310</v>
      </c>
      <c r="R47" s="13">
        <v>465</v>
      </c>
      <c r="S47" s="13">
        <v>447</v>
      </c>
      <c r="X47"/>
    </row>
    <row r="48" spans="1:24" x14ac:dyDescent="0.25">
      <c r="A48" s="13" t="s">
        <v>360</v>
      </c>
      <c r="B48" s="13">
        <v>202311</v>
      </c>
      <c r="C48" s="13">
        <v>15650</v>
      </c>
      <c r="D48" s="13" t="s">
        <v>363</v>
      </c>
      <c r="E48" s="13">
        <v>0.3</v>
      </c>
      <c r="F48" s="13">
        <v>0.3</v>
      </c>
      <c r="G48" s="13">
        <v>0.2</v>
      </c>
      <c r="H48" s="13">
        <v>0.2</v>
      </c>
      <c r="I48" s="13">
        <v>0.2</v>
      </c>
      <c r="J48" s="13" t="s">
        <v>372</v>
      </c>
      <c r="K48" s="14" t="s">
        <v>2732</v>
      </c>
      <c r="L48" s="13">
        <v>0</v>
      </c>
      <c r="M48" s="13">
        <v>12</v>
      </c>
      <c r="N48" s="13">
        <v>12</v>
      </c>
      <c r="O48" s="13">
        <v>624</v>
      </c>
      <c r="P48" s="13" t="s">
        <v>39</v>
      </c>
      <c r="Q48" s="13">
        <v>0.7</v>
      </c>
      <c r="R48" s="13">
        <v>77</v>
      </c>
      <c r="S48" s="13">
        <v>0.2</v>
      </c>
      <c r="X48"/>
    </row>
    <row r="49" spans="1:24" x14ac:dyDescent="0.25">
      <c r="A49" s="13" t="s">
        <v>360</v>
      </c>
      <c r="B49" s="13">
        <v>202311</v>
      </c>
      <c r="C49" s="13">
        <v>15700</v>
      </c>
      <c r="D49" s="13" t="s">
        <v>361</v>
      </c>
      <c r="E49" s="13" t="s">
        <v>39</v>
      </c>
      <c r="F49" s="13" t="s">
        <v>39</v>
      </c>
      <c r="G49" s="13" t="s">
        <v>39</v>
      </c>
      <c r="H49" s="13" t="s">
        <v>39</v>
      </c>
      <c r="I49" s="13">
        <v>1250</v>
      </c>
      <c r="J49" s="13" t="s">
        <v>39</v>
      </c>
      <c r="K49" s="14" t="s">
        <v>39</v>
      </c>
      <c r="L49" s="13">
        <v>0</v>
      </c>
      <c r="M49" s="13">
        <v>0</v>
      </c>
      <c r="N49" s="13">
        <v>0</v>
      </c>
      <c r="O49" s="13">
        <v>58</v>
      </c>
      <c r="P49" s="13">
        <v>1240</v>
      </c>
      <c r="Q49" s="13">
        <v>1260</v>
      </c>
      <c r="R49" s="13">
        <v>1090</v>
      </c>
      <c r="S49" s="13">
        <v>386</v>
      </c>
      <c r="X49"/>
    </row>
    <row r="50" spans="1:24" x14ac:dyDescent="0.25">
      <c r="A50" s="13" t="s">
        <v>360</v>
      </c>
      <c r="B50" s="13">
        <v>202311</v>
      </c>
      <c r="C50" s="13">
        <v>15700</v>
      </c>
      <c r="D50" s="13" t="s">
        <v>363</v>
      </c>
      <c r="E50" s="13">
        <v>0.2</v>
      </c>
      <c r="F50" s="13">
        <v>0.4</v>
      </c>
      <c r="G50" s="13">
        <v>0.2</v>
      </c>
      <c r="H50" s="13">
        <v>0.2</v>
      </c>
      <c r="I50" s="13">
        <v>0.2</v>
      </c>
      <c r="J50" s="13" t="s">
        <v>372</v>
      </c>
      <c r="K50" s="14" t="s">
        <v>2732</v>
      </c>
      <c r="L50" s="13">
        <v>89</v>
      </c>
      <c r="M50" s="13">
        <v>209</v>
      </c>
      <c r="N50" s="13">
        <v>298</v>
      </c>
      <c r="O50" s="13">
        <v>3823</v>
      </c>
      <c r="P50" s="13">
        <v>0.1</v>
      </c>
      <c r="Q50" s="13">
        <v>0.4</v>
      </c>
      <c r="R50" s="13">
        <v>228</v>
      </c>
      <c r="S50" s="13">
        <v>0.1</v>
      </c>
      <c r="X50"/>
    </row>
    <row r="51" spans="1:24" x14ac:dyDescent="0.25">
      <c r="A51" s="13" t="s">
        <v>360</v>
      </c>
      <c r="B51" s="13">
        <v>202311</v>
      </c>
      <c r="C51" s="13">
        <v>15750</v>
      </c>
      <c r="D51" s="13" t="s">
        <v>361</v>
      </c>
      <c r="E51" s="13" t="s">
        <v>39</v>
      </c>
      <c r="F51" s="13" t="s">
        <v>39</v>
      </c>
      <c r="G51" s="13" t="s">
        <v>39</v>
      </c>
      <c r="H51" s="13" t="s">
        <v>39</v>
      </c>
      <c r="I51" s="13">
        <v>1200</v>
      </c>
      <c r="J51" s="13" t="s">
        <v>39</v>
      </c>
      <c r="K51" s="14" t="s">
        <v>39</v>
      </c>
      <c r="L51" s="13">
        <v>0</v>
      </c>
      <c r="M51" s="13">
        <v>0</v>
      </c>
      <c r="N51" s="13">
        <v>0</v>
      </c>
      <c r="O51" s="13">
        <v>2</v>
      </c>
      <c r="P51" s="13">
        <v>1190</v>
      </c>
      <c r="Q51" s="13">
        <v>1210</v>
      </c>
      <c r="R51" s="13">
        <v>965</v>
      </c>
      <c r="S51" s="13">
        <v>372</v>
      </c>
      <c r="X51"/>
    </row>
    <row r="52" spans="1:24" x14ac:dyDescent="0.25">
      <c r="A52" s="13" t="s">
        <v>360</v>
      </c>
      <c r="B52" s="13">
        <v>202311</v>
      </c>
      <c r="C52" s="13">
        <v>15750</v>
      </c>
      <c r="D52" s="13" t="s">
        <v>363</v>
      </c>
      <c r="E52" s="13">
        <v>0.2</v>
      </c>
      <c r="F52" s="13">
        <v>0.2</v>
      </c>
      <c r="G52" s="13">
        <v>0.2</v>
      </c>
      <c r="H52" s="13">
        <v>0.2</v>
      </c>
      <c r="I52" s="13">
        <v>0.2</v>
      </c>
      <c r="J52" s="13" t="s">
        <v>372</v>
      </c>
      <c r="K52" s="14" t="s">
        <v>2732</v>
      </c>
      <c r="L52" s="13">
        <v>11</v>
      </c>
      <c r="M52" s="13">
        <v>41</v>
      </c>
      <c r="N52" s="13">
        <v>52</v>
      </c>
      <c r="O52" s="13">
        <v>847</v>
      </c>
      <c r="P52" s="13">
        <v>0.2</v>
      </c>
      <c r="Q52" s="13">
        <v>0.6</v>
      </c>
      <c r="R52" s="13">
        <v>108</v>
      </c>
      <c r="S52" s="13">
        <v>0.2</v>
      </c>
      <c r="X52"/>
    </row>
    <row r="53" spans="1:24" x14ac:dyDescent="0.25">
      <c r="A53" s="13" t="s">
        <v>360</v>
      </c>
      <c r="B53" s="13">
        <v>202311</v>
      </c>
      <c r="C53" s="13">
        <v>15800</v>
      </c>
      <c r="D53" s="13" t="s">
        <v>361</v>
      </c>
      <c r="E53" s="13" t="s">
        <v>39</v>
      </c>
      <c r="F53" s="13" t="s">
        <v>39</v>
      </c>
      <c r="G53" s="13" t="s">
        <v>39</v>
      </c>
      <c r="H53" s="13" t="s">
        <v>39</v>
      </c>
      <c r="I53" s="13">
        <v>1150</v>
      </c>
      <c r="J53" s="13" t="s">
        <v>39</v>
      </c>
      <c r="K53" s="14" t="s">
        <v>39</v>
      </c>
      <c r="L53" s="13">
        <v>0</v>
      </c>
      <c r="M53" s="13">
        <v>0</v>
      </c>
      <c r="N53" s="13">
        <v>0</v>
      </c>
      <c r="O53" s="13">
        <v>75</v>
      </c>
      <c r="P53" s="13">
        <v>1140</v>
      </c>
      <c r="Q53" s="13">
        <v>1160</v>
      </c>
      <c r="R53" s="13">
        <v>1110</v>
      </c>
      <c r="S53" s="13">
        <v>309</v>
      </c>
      <c r="X53"/>
    </row>
    <row r="54" spans="1:24" x14ac:dyDescent="0.25">
      <c r="A54" s="13" t="s">
        <v>360</v>
      </c>
      <c r="B54" s="13">
        <v>202311</v>
      </c>
      <c r="C54" s="13">
        <v>15800</v>
      </c>
      <c r="D54" s="13" t="s">
        <v>363</v>
      </c>
      <c r="E54" s="13">
        <v>0.2</v>
      </c>
      <c r="F54" s="13">
        <v>0.4</v>
      </c>
      <c r="G54" s="13">
        <v>0.2</v>
      </c>
      <c r="H54" s="13">
        <v>0.2</v>
      </c>
      <c r="I54" s="13">
        <v>0.2</v>
      </c>
      <c r="J54" s="13" t="s">
        <v>373</v>
      </c>
      <c r="K54" s="14" t="s">
        <v>2729</v>
      </c>
      <c r="L54" s="13">
        <v>258</v>
      </c>
      <c r="M54" s="13">
        <v>368</v>
      </c>
      <c r="N54" s="13">
        <v>626</v>
      </c>
      <c r="O54" s="13">
        <v>5929</v>
      </c>
      <c r="P54" s="13">
        <v>0.1</v>
      </c>
      <c r="Q54" s="13">
        <v>0.6</v>
      </c>
      <c r="R54" s="13">
        <v>223</v>
      </c>
      <c r="S54" s="13">
        <v>0.2</v>
      </c>
      <c r="X54"/>
    </row>
    <row r="55" spans="1:24" x14ac:dyDescent="0.25">
      <c r="A55" s="13" t="s">
        <v>360</v>
      </c>
      <c r="B55" s="13">
        <v>202311</v>
      </c>
      <c r="C55" s="13">
        <v>15850</v>
      </c>
      <c r="D55" s="13" t="s">
        <v>361</v>
      </c>
      <c r="E55" s="13" t="s">
        <v>39</v>
      </c>
      <c r="F55" s="13" t="s">
        <v>39</v>
      </c>
      <c r="G55" s="13" t="s">
        <v>39</v>
      </c>
      <c r="H55" s="13" t="s">
        <v>39</v>
      </c>
      <c r="I55" s="13">
        <v>1100</v>
      </c>
      <c r="J55" s="13" t="s">
        <v>39</v>
      </c>
      <c r="K55" s="14" t="s">
        <v>39</v>
      </c>
      <c r="L55" s="13">
        <v>0</v>
      </c>
      <c r="M55" s="13">
        <v>0</v>
      </c>
      <c r="N55" s="13">
        <v>0</v>
      </c>
      <c r="O55" s="13">
        <v>28</v>
      </c>
      <c r="P55" s="13">
        <v>1090</v>
      </c>
      <c r="Q55" s="13">
        <v>1110</v>
      </c>
      <c r="R55" s="13">
        <v>855</v>
      </c>
      <c r="S55" s="13">
        <v>294</v>
      </c>
      <c r="X55"/>
    </row>
    <row r="56" spans="1:24" x14ac:dyDescent="0.25">
      <c r="A56" s="13" t="s">
        <v>360</v>
      </c>
      <c r="B56" s="13">
        <v>202311</v>
      </c>
      <c r="C56" s="13">
        <v>15850</v>
      </c>
      <c r="D56" s="13" t="s">
        <v>363</v>
      </c>
      <c r="E56" s="13">
        <v>0.2</v>
      </c>
      <c r="F56" s="13">
        <v>1.1000000000000001</v>
      </c>
      <c r="G56" s="13">
        <v>0.2</v>
      </c>
      <c r="H56" s="13">
        <v>0.2</v>
      </c>
      <c r="I56" s="13">
        <v>0.2</v>
      </c>
      <c r="J56" s="13" t="s">
        <v>2363</v>
      </c>
      <c r="K56" s="14" t="s">
        <v>2737</v>
      </c>
      <c r="L56" s="13">
        <v>285</v>
      </c>
      <c r="M56" s="13">
        <v>320</v>
      </c>
      <c r="N56" s="13">
        <v>605</v>
      </c>
      <c r="O56" s="13">
        <v>2512</v>
      </c>
      <c r="P56" s="13">
        <v>0.1</v>
      </c>
      <c r="Q56" s="13">
        <v>0.3</v>
      </c>
      <c r="R56" s="13">
        <v>136</v>
      </c>
      <c r="S56" s="13">
        <v>0.2</v>
      </c>
      <c r="X56"/>
    </row>
    <row r="57" spans="1:24" x14ac:dyDescent="0.25">
      <c r="A57" s="13" t="s">
        <v>360</v>
      </c>
      <c r="B57" s="13">
        <v>202311</v>
      </c>
      <c r="C57" s="13">
        <v>15900</v>
      </c>
      <c r="D57" s="13" t="s">
        <v>361</v>
      </c>
      <c r="E57" s="13">
        <v>1050</v>
      </c>
      <c r="F57" s="13">
        <v>1060</v>
      </c>
      <c r="G57" s="13">
        <v>1050</v>
      </c>
      <c r="H57" s="13">
        <v>1060</v>
      </c>
      <c r="I57" s="13">
        <v>1050</v>
      </c>
      <c r="J57" s="13" t="s">
        <v>2769</v>
      </c>
      <c r="K57" s="14" t="s">
        <v>2833</v>
      </c>
      <c r="L57" s="13">
        <v>5</v>
      </c>
      <c r="M57" s="13">
        <v>2</v>
      </c>
      <c r="N57" s="13">
        <v>7</v>
      </c>
      <c r="O57" s="13">
        <v>369</v>
      </c>
      <c r="P57" s="13">
        <v>1040</v>
      </c>
      <c r="Q57" s="13">
        <v>1060</v>
      </c>
      <c r="R57" s="13">
        <v>1090</v>
      </c>
      <c r="S57" s="13">
        <v>240</v>
      </c>
      <c r="X57"/>
    </row>
    <row r="58" spans="1:24" x14ac:dyDescent="0.25">
      <c r="A58" s="13" t="s">
        <v>360</v>
      </c>
      <c r="B58" s="13">
        <v>202311</v>
      </c>
      <c r="C58" s="13">
        <v>15900</v>
      </c>
      <c r="D58" s="13" t="s">
        <v>363</v>
      </c>
      <c r="E58" s="13">
        <v>0.2</v>
      </c>
      <c r="F58" s="13">
        <v>0.2</v>
      </c>
      <c r="G58" s="13">
        <v>0.1</v>
      </c>
      <c r="H58" s="13">
        <v>0.1</v>
      </c>
      <c r="I58" s="13">
        <v>0.2</v>
      </c>
      <c r="J58" s="13" t="s">
        <v>374</v>
      </c>
      <c r="K58" s="14" t="s">
        <v>2767</v>
      </c>
      <c r="L58" s="13">
        <v>93</v>
      </c>
      <c r="M58" s="13">
        <v>70</v>
      </c>
      <c r="N58" s="13">
        <v>163</v>
      </c>
      <c r="O58" s="13">
        <v>5434</v>
      </c>
      <c r="P58" s="13">
        <v>0.2</v>
      </c>
      <c r="Q58" s="13">
        <v>0.7</v>
      </c>
      <c r="R58" s="13">
        <v>323</v>
      </c>
      <c r="S58" s="13">
        <v>0.1</v>
      </c>
      <c r="X58"/>
    </row>
    <row r="59" spans="1:24" x14ac:dyDescent="0.25">
      <c r="A59" s="13" t="s">
        <v>360</v>
      </c>
      <c r="B59" s="13">
        <v>202311</v>
      </c>
      <c r="C59" s="13">
        <v>15950</v>
      </c>
      <c r="D59" s="13" t="s">
        <v>361</v>
      </c>
      <c r="E59" s="13" t="s">
        <v>39</v>
      </c>
      <c r="F59" s="13" t="s">
        <v>39</v>
      </c>
      <c r="G59" s="13" t="s">
        <v>39</v>
      </c>
      <c r="H59" s="13" t="s">
        <v>39</v>
      </c>
      <c r="I59" s="13">
        <v>1000</v>
      </c>
      <c r="J59" s="13" t="s">
        <v>39</v>
      </c>
      <c r="K59" s="14" t="s">
        <v>39</v>
      </c>
      <c r="L59" s="13">
        <v>0</v>
      </c>
      <c r="M59" s="13">
        <v>0</v>
      </c>
      <c r="N59" s="13">
        <v>0</v>
      </c>
      <c r="O59" s="13">
        <v>39</v>
      </c>
      <c r="P59" s="13">
        <v>990</v>
      </c>
      <c r="Q59" s="13">
        <v>1010</v>
      </c>
      <c r="R59" s="13">
        <v>1010</v>
      </c>
      <c r="S59" s="13">
        <v>223</v>
      </c>
      <c r="X59"/>
    </row>
    <row r="60" spans="1:24" x14ac:dyDescent="0.25">
      <c r="A60" s="13" t="s">
        <v>360</v>
      </c>
      <c r="B60" s="13">
        <v>202311</v>
      </c>
      <c r="C60" s="13">
        <v>15950</v>
      </c>
      <c r="D60" s="13" t="s">
        <v>363</v>
      </c>
      <c r="E60" s="13">
        <v>0.3</v>
      </c>
      <c r="F60" s="13">
        <v>0.3</v>
      </c>
      <c r="G60" s="13">
        <v>0.2</v>
      </c>
      <c r="H60" s="13">
        <v>0.2</v>
      </c>
      <c r="I60" s="13">
        <v>0.2</v>
      </c>
      <c r="J60" s="13" t="s">
        <v>2363</v>
      </c>
      <c r="K60" s="14" t="s">
        <v>2737</v>
      </c>
      <c r="L60" s="13">
        <v>34</v>
      </c>
      <c r="M60" s="13">
        <v>105</v>
      </c>
      <c r="N60" s="13">
        <v>139</v>
      </c>
      <c r="O60" s="13">
        <v>1849</v>
      </c>
      <c r="P60" s="13">
        <v>0.2</v>
      </c>
      <c r="Q60" s="13">
        <v>0.6</v>
      </c>
      <c r="R60" s="13">
        <v>182</v>
      </c>
      <c r="S60" s="13">
        <v>0.2</v>
      </c>
      <c r="X60"/>
    </row>
    <row r="61" spans="1:24" x14ac:dyDescent="0.25">
      <c r="A61" s="13" t="s">
        <v>360</v>
      </c>
      <c r="B61" s="13">
        <v>202311</v>
      </c>
      <c r="C61" s="13">
        <v>16000</v>
      </c>
      <c r="D61" s="13" t="s">
        <v>361</v>
      </c>
      <c r="E61" s="13">
        <v>945</v>
      </c>
      <c r="F61" s="13">
        <v>945</v>
      </c>
      <c r="G61" s="13">
        <v>945</v>
      </c>
      <c r="H61" s="13">
        <v>945</v>
      </c>
      <c r="I61" s="13">
        <v>950</v>
      </c>
      <c r="J61" s="13" t="s">
        <v>2814</v>
      </c>
      <c r="K61" s="14" t="s">
        <v>2834</v>
      </c>
      <c r="L61" s="13">
        <v>0</v>
      </c>
      <c r="M61" s="13">
        <v>2</v>
      </c>
      <c r="N61" s="13">
        <v>2</v>
      </c>
      <c r="O61" s="13">
        <v>475</v>
      </c>
      <c r="P61" s="13">
        <v>940</v>
      </c>
      <c r="Q61" s="13">
        <v>960</v>
      </c>
      <c r="R61" s="13">
        <v>985</v>
      </c>
      <c r="S61" s="13">
        <v>186</v>
      </c>
      <c r="X61"/>
    </row>
    <row r="62" spans="1:24" x14ac:dyDescent="0.25">
      <c r="A62" s="13" t="s">
        <v>360</v>
      </c>
      <c r="B62" s="13">
        <v>202311</v>
      </c>
      <c r="C62" s="13">
        <v>16000</v>
      </c>
      <c r="D62" s="13" t="s">
        <v>363</v>
      </c>
      <c r="E62" s="13">
        <v>0.4</v>
      </c>
      <c r="F62" s="13">
        <v>0.4</v>
      </c>
      <c r="G62" s="13">
        <v>0.2</v>
      </c>
      <c r="H62" s="13">
        <v>0.3</v>
      </c>
      <c r="I62" s="13">
        <v>0.3</v>
      </c>
      <c r="J62" s="13" t="s">
        <v>2363</v>
      </c>
      <c r="K62" s="14" t="s">
        <v>2729</v>
      </c>
      <c r="L62" s="13">
        <v>197</v>
      </c>
      <c r="M62" s="13">
        <v>873</v>
      </c>
      <c r="N62" s="13">
        <v>1070</v>
      </c>
      <c r="O62" s="13">
        <v>6760</v>
      </c>
      <c r="P62" s="13">
        <v>0.3</v>
      </c>
      <c r="Q62" s="13">
        <v>0.4</v>
      </c>
      <c r="R62" s="13">
        <v>388</v>
      </c>
      <c r="S62" s="13">
        <v>0.2</v>
      </c>
      <c r="X62"/>
    </row>
    <row r="63" spans="1:24" x14ac:dyDescent="0.25">
      <c r="A63" s="13" t="s">
        <v>360</v>
      </c>
      <c r="B63" s="13">
        <v>202311</v>
      </c>
      <c r="C63" s="13">
        <v>16050</v>
      </c>
      <c r="D63" s="13" t="s">
        <v>361</v>
      </c>
      <c r="E63" s="13" t="s">
        <v>39</v>
      </c>
      <c r="F63" s="13" t="s">
        <v>39</v>
      </c>
      <c r="G63" s="13" t="s">
        <v>39</v>
      </c>
      <c r="H63" s="13" t="s">
        <v>39</v>
      </c>
      <c r="I63" s="13">
        <v>900</v>
      </c>
      <c r="J63" s="13" t="s">
        <v>39</v>
      </c>
      <c r="K63" s="14" t="s">
        <v>39</v>
      </c>
      <c r="L63" s="13">
        <v>0</v>
      </c>
      <c r="M63" s="13">
        <v>0</v>
      </c>
      <c r="N63" s="13">
        <v>0</v>
      </c>
      <c r="O63" s="13">
        <v>82</v>
      </c>
      <c r="P63" s="13">
        <v>890</v>
      </c>
      <c r="Q63" s="13">
        <v>910</v>
      </c>
      <c r="R63" s="13">
        <v>770</v>
      </c>
      <c r="S63" s="13">
        <v>164</v>
      </c>
      <c r="X63"/>
    </row>
    <row r="64" spans="1:24" x14ac:dyDescent="0.25">
      <c r="A64" s="13" t="s">
        <v>360</v>
      </c>
      <c r="B64" s="13">
        <v>202311</v>
      </c>
      <c r="C64" s="13">
        <v>16050</v>
      </c>
      <c r="D64" s="13" t="s">
        <v>363</v>
      </c>
      <c r="E64" s="13">
        <v>0.3</v>
      </c>
      <c r="F64" s="13">
        <v>0.4</v>
      </c>
      <c r="G64" s="13">
        <v>0.3</v>
      </c>
      <c r="H64" s="13">
        <v>0.4</v>
      </c>
      <c r="I64" s="13">
        <v>0.4</v>
      </c>
      <c r="J64" s="13" t="s">
        <v>2363</v>
      </c>
      <c r="K64" s="14" t="s">
        <v>2835</v>
      </c>
      <c r="L64" s="13">
        <v>26</v>
      </c>
      <c r="M64" s="13">
        <v>143</v>
      </c>
      <c r="N64" s="13">
        <v>169</v>
      </c>
      <c r="O64" s="13">
        <v>2148</v>
      </c>
      <c r="P64" s="13">
        <v>0.3</v>
      </c>
      <c r="Q64" s="13">
        <v>0.4</v>
      </c>
      <c r="R64" s="13">
        <v>228</v>
      </c>
      <c r="S64" s="13">
        <v>0.3</v>
      </c>
      <c r="X64"/>
    </row>
    <row r="65" spans="1:256" x14ac:dyDescent="0.25">
      <c r="A65" s="13" t="s">
        <v>360</v>
      </c>
      <c r="B65" s="13">
        <v>202311</v>
      </c>
      <c r="C65" s="13">
        <v>16100</v>
      </c>
      <c r="D65" s="13" t="s">
        <v>361</v>
      </c>
      <c r="E65" s="13">
        <v>850</v>
      </c>
      <c r="F65" s="13">
        <v>870</v>
      </c>
      <c r="G65" s="13">
        <v>840</v>
      </c>
      <c r="H65" s="13">
        <v>845</v>
      </c>
      <c r="I65" s="13">
        <v>850</v>
      </c>
      <c r="J65" s="13" t="s">
        <v>2814</v>
      </c>
      <c r="K65" s="14" t="s">
        <v>2836</v>
      </c>
      <c r="L65" s="13">
        <v>21</v>
      </c>
      <c r="M65" s="13">
        <v>27</v>
      </c>
      <c r="N65" s="13">
        <v>48</v>
      </c>
      <c r="O65" s="13">
        <v>1630</v>
      </c>
      <c r="P65" s="13">
        <v>840</v>
      </c>
      <c r="Q65" s="13">
        <v>860</v>
      </c>
      <c r="R65" s="13">
        <v>950</v>
      </c>
      <c r="S65" s="13">
        <v>140</v>
      </c>
      <c r="U65" s="13"/>
      <c r="V65" s="13"/>
      <c r="W65" s="13"/>
      <c r="X65"/>
    </row>
    <row r="66" spans="1:256" x14ac:dyDescent="0.25">
      <c r="A66" s="13" t="s">
        <v>360</v>
      </c>
      <c r="B66" s="13">
        <v>202311</v>
      </c>
      <c r="C66" s="13">
        <v>16100</v>
      </c>
      <c r="D66" s="13" t="s">
        <v>363</v>
      </c>
      <c r="E66" s="13">
        <v>0.5</v>
      </c>
      <c r="F66" s="13">
        <v>0.5</v>
      </c>
      <c r="G66" s="13">
        <v>0.2</v>
      </c>
      <c r="H66" s="13">
        <v>0.4</v>
      </c>
      <c r="I66" s="13">
        <v>0.4</v>
      </c>
      <c r="J66" s="13" t="s">
        <v>2363</v>
      </c>
      <c r="K66" s="14" t="s">
        <v>2835</v>
      </c>
      <c r="L66" s="13">
        <v>303</v>
      </c>
      <c r="M66" s="13">
        <v>156</v>
      </c>
      <c r="N66" s="13">
        <v>459</v>
      </c>
      <c r="O66" s="13">
        <v>5696</v>
      </c>
      <c r="P66" s="13">
        <v>0.3</v>
      </c>
      <c r="Q66" s="13">
        <v>0.4</v>
      </c>
      <c r="R66" s="13">
        <v>339</v>
      </c>
      <c r="S66" s="13">
        <v>0.2</v>
      </c>
      <c r="X66"/>
    </row>
    <row r="67" spans="1:256" x14ac:dyDescent="0.25">
      <c r="A67" s="13" t="s">
        <v>360</v>
      </c>
      <c r="B67" s="13">
        <v>202311</v>
      </c>
      <c r="C67" s="13">
        <v>16150</v>
      </c>
      <c r="D67" s="13" t="s">
        <v>361</v>
      </c>
      <c r="E67" s="13" t="s">
        <v>39</v>
      </c>
      <c r="F67" s="13" t="s">
        <v>39</v>
      </c>
      <c r="G67" s="13" t="s">
        <v>39</v>
      </c>
      <c r="H67" s="13" t="s">
        <v>39</v>
      </c>
      <c r="I67" s="13">
        <v>800</v>
      </c>
      <c r="J67" s="13" t="s">
        <v>39</v>
      </c>
      <c r="K67" s="14" t="s">
        <v>39</v>
      </c>
      <c r="L67" s="13">
        <v>1</v>
      </c>
      <c r="M67" s="13">
        <v>0</v>
      </c>
      <c r="N67" s="13">
        <v>1</v>
      </c>
      <c r="O67" s="13">
        <v>155</v>
      </c>
      <c r="P67" s="13">
        <v>790</v>
      </c>
      <c r="Q67" s="13">
        <v>810</v>
      </c>
      <c r="R67" s="13">
        <v>725</v>
      </c>
      <c r="S67" s="13">
        <v>123</v>
      </c>
      <c r="X67"/>
    </row>
    <row r="68" spans="1:256" x14ac:dyDescent="0.25">
      <c r="A68" s="13" t="s">
        <v>360</v>
      </c>
      <c r="B68" s="13">
        <v>202311</v>
      </c>
      <c r="C68" s="13">
        <v>16150</v>
      </c>
      <c r="D68" s="13" t="s">
        <v>363</v>
      </c>
      <c r="E68" s="13">
        <v>0.7</v>
      </c>
      <c r="F68" s="13">
        <v>2.2000000000000002</v>
      </c>
      <c r="G68" s="13">
        <v>0.2</v>
      </c>
      <c r="H68" s="13">
        <v>0.3</v>
      </c>
      <c r="I68" s="13">
        <v>0.4</v>
      </c>
      <c r="J68" s="13" t="s">
        <v>375</v>
      </c>
      <c r="K68" s="14" t="s">
        <v>2837</v>
      </c>
      <c r="L68" s="13">
        <v>96</v>
      </c>
      <c r="M68" s="13">
        <v>121</v>
      </c>
      <c r="N68" s="13">
        <v>217</v>
      </c>
      <c r="O68" s="13">
        <v>4698</v>
      </c>
      <c r="P68" s="13">
        <v>0.3</v>
      </c>
      <c r="Q68" s="13">
        <v>0.4</v>
      </c>
      <c r="R68" s="13">
        <v>270</v>
      </c>
      <c r="S68" s="13">
        <v>0.2</v>
      </c>
      <c r="X68"/>
    </row>
    <row r="69" spans="1:256" x14ac:dyDescent="0.25">
      <c r="A69" s="13" t="s">
        <v>360</v>
      </c>
      <c r="B69" s="13">
        <v>202311</v>
      </c>
      <c r="C69" s="13">
        <v>16200</v>
      </c>
      <c r="D69" s="13" t="s">
        <v>361</v>
      </c>
      <c r="E69" s="13">
        <v>720</v>
      </c>
      <c r="F69" s="13">
        <v>765</v>
      </c>
      <c r="G69" s="13">
        <v>720</v>
      </c>
      <c r="H69" s="13">
        <v>745</v>
      </c>
      <c r="I69" s="13">
        <v>750</v>
      </c>
      <c r="J69" s="13" t="s">
        <v>2814</v>
      </c>
      <c r="K69" s="14" t="s">
        <v>2838</v>
      </c>
      <c r="L69" s="13">
        <v>51</v>
      </c>
      <c r="M69" s="13">
        <v>9</v>
      </c>
      <c r="N69" s="13">
        <v>60</v>
      </c>
      <c r="O69" s="13">
        <v>2020</v>
      </c>
      <c r="P69" s="13">
        <v>740</v>
      </c>
      <c r="Q69" s="13">
        <v>760</v>
      </c>
      <c r="R69" s="13">
        <v>845</v>
      </c>
      <c r="S69" s="13">
        <v>100</v>
      </c>
      <c r="X69"/>
    </row>
    <row r="70" spans="1:256" x14ac:dyDescent="0.25">
      <c r="A70" s="13" t="s">
        <v>360</v>
      </c>
      <c r="B70" s="13">
        <v>202311</v>
      </c>
      <c r="C70" s="13">
        <v>16200</v>
      </c>
      <c r="D70" s="13" t="s">
        <v>363</v>
      </c>
      <c r="E70" s="13">
        <v>0.8</v>
      </c>
      <c r="F70" s="13">
        <v>0.8</v>
      </c>
      <c r="G70" s="13">
        <v>0.3</v>
      </c>
      <c r="H70" s="13">
        <v>0.5</v>
      </c>
      <c r="I70" s="13">
        <v>0.5</v>
      </c>
      <c r="J70" s="13" t="s">
        <v>375</v>
      </c>
      <c r="K70" s="14" t="s">
        <v>2729</v>
      </c>
      <c r="L70" s="13">
        <v>563</v>
      </c>
      <c r="M70" s="13">
        <v>530</v>
      </c>
      <c r="N70" s="13">
        <v>1093</v>
      </c>
      <c r="O70" s="13">
        <v>7569</v>
      </c>
      <c r="P70" s="13">
        <v>0.3</v>
      </c>
      <c r="Q70" s="13">
        <v>0.6</v>
      </c>
      <c r="R70" s="13">
        <v>423</v>
      </c>
      <c r="S70" s="13">
        <v>0.3</v>
      </c>
      <c r="X70"/>
    </row>
    <row r="71" spans="1:256" x14ac:dyDescent="0.25">
      <c r="A71" s="13" t="s">
        <v>360</v>
      </c>
      <c r="B71" s="13">
        <v>202311</v>
      </c>
      <c r="C71" s="13">
        <v>16250</v>
      </c>
      <c r="D71" s="13" t="s">
        <v>361</v>
      </c>
      <c r="E71" s="13" t="s">
        <v>39</v>
      </c>
      <c r="F71" s="13" t="s">
        <v>39</v>
      </c>
      <c r="G71" s="13" t="s">
        <v>39</v>
      </c>
      <c r="H71" s="13" t="s">
        <v>39</v>
      </c>
      <c r="I71" s="13">
        <v>700</v>
      </c>
      <c r="J71" s="13" t="s">
        <v>39</v>
      </c>
      <c r="K71" s="14" t="s">
        <v>39</v>
      </c>
      <c r="L71" s="13">
        <v>1</v>
      </c>
      <c r="M71" s="13">
        <v>0</v>
      </c>
      <c r="N71" s="13">
        <v>1</v>
      </c>
      <c r="O71" s="13">
        <v>247</v>
      </c>
      <c r="P71" s="13">
        <v>690</v>
      </c>
      <c r="Q71" s="13">
        <v>710</v>
      </c>
      <c r="R71" s="13">
        <v>785</v>
      </c>
      <c r="S71" s="13">
        <v>86</v>
      </c>
      <c r="X71"/>
    </row>
    <row r="72" spans="1:256" x14ac:dyDescent="0.25">
      <c r="A72" s="13" t="s">
        <v>360</v>
      </c>
      <c r="B72" s="13">
        <v>202311</v>
      </c>
      <c r="C72" s="13">
        <v>16250</v>
      </c>
      <c r="D72" s="13" t="s">
        <v>363</v>
      </c>
      <c r="E72" s="13">
        <v>0.6</v>
      </c>
      <c r="F72" s="13">
        <v>0.6</v>
      </c>
      <c r="G72" s="13">
        <v>0.3</v>
      </c>
      <c r="H72" s="13">
        <v>0.5</v>
      </c>
      <c r="I72" s="13">
        <v>0.5</v>
      </c>
      <c r="J72" s="13" t="s">
        <v>376</v>
      </c>
      <c r="K72" s="14" t="s">
        <v>2763</v>
      </c>
      <c r="L72" s="13">
        <v>450</v>
      </c>
      <c r="M72" s="13">
        <v>353</v>
      </c>
      <c r="N72" s="13">
        <v>803</v>
      </c>
      <c r="O72" s="13">
        <v>4621</v>
      </c>
      <c r="P72" s="13">
        <v>0.5</v>
      </c>
      <c r="Q72" s="13">
        <v>0.6</v>
      </c>
      <c r="R72" s="13">
        <v>315</v>
      </c>
      <c r="S72" s="13">
        <v>0.3</v>
      </c>
      <c r="X72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</row>
    <row r="73" spans="1:256" x14ac:dyDescent="0.25">
      <c r="A73" s="13" t="s">
        <v>360</v>
      </c>
      <c r="B73" s="13">
        <v>202311</v>
      </c>
      <c r="C73" s="13">
        <v>16300</v>
      </c>
      <c r="D73" s="13" t="s">
        <v>361</v>
      </c>
      <c r="E73" s="13">
        <v>650</v>
      </c>
      <c r="F73" s="13">
        <v>670</v>
      </c>
      <c r="G73" s="13">
        <v>610</v>
      </c>
      <c r="H73" s="13">
        <v>630</v>
      </c>
      <c r="I73" s="13">
        <v>650</v>
      </c>
      <c r="J73" s="13" t="s">
        <v>2839</v>
      </c>
      <c r="K73" s="14" t="s">
        <v>2840</v>
      </c>
      <c r="L73" s="13">
        <v>8</v>
      </c>
      <c r="M73" s="13">
        <v>141</v>
      </c>
      <c r="N73" s="13">
        <v>149</v>
      </c>
      <c r="O73" s="13">
        <v>1400</v>
      </c>
      <c r="P73" s="13">
        <v>640</v>
      </c>
      <c r="Q73" s="13">
        <v>660</v>
      </c>
      <c r="R73" s="13">
        <v>750</v>
      </c>
      <c r="S73" s="13">
        <v>71</v>
      </c>
      <c r="X73"/>
      <c r="AB73" s="13"/>
      <c r="AC73" s="13"/>
      <c r="AD73" s="13"/>
    </row>
    <row r="74" spans="1:256" x14ac:dyDescent="0.25">
      <c r="A74" s="13" t="s">
        <v>360</v>
      </c>
      <c r="B74" s="13">
        <v>202311</v>
      </c>
      <c r="C74" s="13">
        <v>16300</v>
      </c>
      <c r="D74" s="13" t="s">
        <v>363</v>
      </c>
      <c r="E74" s="13">
        <v>0.8</v>
      </c>
      <c r="F74" s="13">
        <v>0.8</v>
      </c>
      <c r="G74" s="13">
        <v>0.4</v>
      </c>
      <c r="H74" s="13">
        <v>0.7</v>
      </c>
      <c r="I74" s="13">
        <v>0.7</v>
      </c>
      <c r="J74" s="13" t="s">
        <v>380</v>
      </c>
      <c r="K74" s="14" t="s">
        <v>2745</v>
      </c>
      <c r="L74" s="13">
        <v>752</v>
      </c>
      <c r="M74" s="13">
        <v>1109</v>
      </c>
      <c r="N74" s="13">
        <v>1861</v>
      </c>
      <c r="O74" s="13">
        <v>7041</v>
      </c>
      <c r="P74" s="13">
        <v>0.5</v>
      </c>
      <c r="Q74" s="13">
        <v>0.7</v>
      </c>
      <c r="R74" s="13">
        <v>416</v>
      </c>
      <c r="S74" s="13">
        <v>0.4</v>
      </c>
      <c r="X74"/>
    </row>
    <row r="75" spans="1:256" x14ac:dyDescent="0.25">
      <c r="A75" s="13" t="s">
        <v>360</v>
      </c>
      <c r="B75" s="13">
        <v>202311</v>
      </c>
      <c r="C75" s="13">
        <v>16350</v>
      </c>
      <c r="D75" s="13" t="s">
        <v>361</v>
      </c>
      <c r="E75" s="13">
        <v>600</v>
      </c>
      <c r="F75" s="13">
        <v>600</v>
      </c>
      <c r="G75" s="13">
        <v>600</v>
      </c>
      <c r="H75" s="13">
        <v>600</v>
      </c>
      <c r="I75" s="13">
        <v>600</v>
      </c>
      <c r="J75" s="13" t="s">
        <v>2751</v>
      </c>
      <c r="K75" s="14" t="s">
        <v>2841</v>
      </c>
      <c r="L75" s="13">
        <v>2</v>
      </c>
      <c r="M75" s="13">
        <v>1</v>
      </c>
      <c r="N75" s="13">
        <v>3</v>
      </c>
      <c r="O75" s="13">
        <v>308</v>
      </c>
      <c r="P75" s="13">
        <v>590</v>
      </c>
      <c r="Q75" s="13">
        <v>610</v>
      </c>
      <c r="R75" s="13">
        <v>690</v>
      </c>
      <c r="S75" s="13">
        <v>63</v>
      </c>
      <c r="X75"/>
      <c r="Y75" s="13"/>
      <c r="Z75" s="13"/>
      <c r="AA75" s="13"/>
    </row>
    <row r="76" spans="1:256" x14ac:dyDescent="0.25">
      <c r="A76" s="13" t="s">
        <v>360</v>
      </c>
      <c r="B76" s="13">
        <v>202311</v>
      </c>
      <c r="C76" s="13">
        <v>16350</v>
      </c>
      <c r="D76" s="13" t="s">
        <v>363</v>
      </c>
      <c r="E76" s="13">
        <v>1</v>
      </c>
      <c r="F76" s="13">
        <v>1</v>
      </c>
      <c r="G76" s="13">
        <v>0.3</v>
      </c>
      <c r="H76" s="13">
        <v>0.6</v>
      </c>
      <c r="I76" s="13">
        <v>0.7</v>
      </c>
      <c r="J76" s="13" t="s">
        <v>379</v>
      </c>
      <c r="K76" s="14" t="s">
        <v>2842</v>
      </c>
      <c r="L76" s="13">
        <v>210</v>
      </c>
      <c r="M76" s="13">
        <v>1046</v>
      </c>
      <c r="N76" s="13">
        <v>1256</v>
      </c>
      <c r="O76" s="13">
        <v>5091</v>
      </c>
      <c r="P76" s="13">
        <v>0.5</v>
      </c>
      <c r="Q76" s="13">
        <v>0.7</v>
      </c>
      <c r="R76" s="13">
        <v>386</v>
      </c>
      <c r="S76" s="13">
        <v>0.3</v>
      </c>
      <c r="X76"/>
    </row>
    <row r="77" spans="1:256" x14ac:dyDescent="0.25">
      <c r="A77" s="13" t="s">
        <v>360</v>
      </c>
      <c r="B77" s="13">
        <v>202311</v>
      </c>
      <c r="C77" s="13">
        <v>16400</v>
      </c>
      <c r="D77" s="13" t="s">
        <v>361</v>
      </c>
      <c r="E77" s="13">
        <v>555</v>
      </c>
      <c r="F77" s="13">
        <v>575</v>
      </c>
      <c r="G77" s="13">
        <v>530</v>
      </c>
      <c r="H77" s="13">
        <v>550</v>
      </c>
      <c r="I77" s="13">
        <v>550</v>
      </c>
      <c r="J77" s="13" t="s">
        <v>2843</v>
      </c>
      <c r="K77" s="14" t="s">
        <v>2844</v>
      </c>
      <c r="L77" s="13">
        <v>49</v>
      </c>
      <c r="M77" s="13">
        <v>18</v>
      </c>
      <c r="N77" s="13">
        <v>67</v>
      </c>
      <c r="O77" s="13">
        <v>6511</v>
      </c>
      <c r="P77" s="13">
        <v>535</v>
      </c>
      <c r="Q77" s="13">
        <v>560</v>
      </c>
      <c r="R77" s="13">
        <v>645</v>
      </c>
      <c r="S77" s="13">
        <v>50</v>
      </c>
      <c r="X77"/>
    </row>
    <row r="78" spans="1:256" x14ac:dyDescent="0.25">
      <c r="A78" s="13" t="s">
        <v>360</v>
      </c>
      <c r="B78" s="13">
        <v>202311</v>
      </c>
      <c r="C78" s="13">
        <v>16400</v>
      </c>
      <c r="D78" s="13" t="s">
        <v>363</v>
      </c>
      <c r="E78" s="13">
        <v>1.2</v>
      </c>
      <c r="F78" s="13">
        <v>1.3</v>
      </c>
      <c r="G78" s="13">
        <v>0.6</v>
      </c>
      <c r="H78" s="13">
        <v>0.9</v>
      </c>
      <c r="I78" s="13">
        <v>0.9</v>
      </c>
      <c r="J78" s="13" t="s">
        <v>378</v>
      </c>
      <c r="K78" s="14" t="s">
        <v>2744</v>
      </c>
      <c r="L78" s="13">
        <v>1055</v>
      </c>
      <c r="M78" s="13">
        <v>2412</v>
      </c>
      <c r="N78" s="13">
        <v>3467</v>
      </c>
      <c r="O78" s="13">
        <v>10072</v>
      </c>
      <c r="P78" s="13">
        <v>0.8</v>
      </c>
      <c r="Q78" s="13">
        <v>1</v>
      </c>
      <c r="R78" s="13">
        <v>510</v>
      </c>
      <c r="S78" s="13">
        <v>0.6</v>
      </c>
      <c r="X78"/>
    </row>
    <row r="79" spans="1:256" x14ac:dyDescent="0.25">
      <c r="A79" s="13" t="s">
        <v>360</v>
      </c>
      <c r="B79" s="13">
        <v>202311</v>
      </c>
      <c r="C79" s="13">
        <v>16450</v>
      </c>
      <c r="D79" s="13" t="s">
        <v>361</v>
      </c>
      <c r="E79" s="13">
        <v>505</v>
      </c>
      <c r="F79" s="13">
        <v>520</v>
      </c>
      <c r="G79" s="13">
        <v>477</v>
      </c>
      <c r="H79" s="13">
        <v>498</v>
      </c>
      <c r="I79" s="13">
        <v>500</v>
      </c>
      <c r="J79" s="13" t="s">
        <v>2770</v>
      </c>
      <c r="K79" s="14" t="s">
        <v>2845</v>
      </c>
      <c r="L79" s="13">
        <v>2</v>
      </c>
      <c r="M79" s="13">
        <v>21</v>
      </c>
      <c r="N79" s="13">
        <v>23</v>
      </c>
      <c r="O79" s="13">
        <v>1636</v>
      </c>
      <c r="P79" s="13">
        <v>490</v>
      </c>
      <c r="Q79" s="13">
        <v>510</v>
      </c>
      <c r="R79" s="13">
        <v>575</v>
      </c>
      <c r="S79" s="13">
        <v>42</v>
      </c>
      <c r="X79"/>
    </row>
    <row r="80" spans="1:256" x14ac:dyDescent="0.25">
      <c r="A80" s="13" t="s">
        <v>360</v>
      </c>
      <c r="B80" s="13">
        <v>202311</v>
      </c>
      <c r="C80" s="13">
        <v>16450</v>
      </c>
      <c r="D80" s="13" t="s">
        <v>363</v>
      </c>
      <c r="E80" s="13">
        <v>1.2</v>
      </c>
      <c r="F80" s="13">
        <v>1.6</v>
      </c>
      <c r="G80" s="13">
        <v>0.7</v>
      </c>
      <c r="H80" s="13">
        <v>1.1000000000000001</v>
      </c>
      <c r="I80" s="13">
        <v>1.1000000000000001</v>
      </c>
      <c r="J80" s="13" t="s">
        <v>2358</v>
      </c>
      <c r="K80" s="14" t="s">
        <v>2846</v>
      </c>
      <c r="L80" s="13">
        <v>1125</v>
      </c>
      <c r="M80" s="13">
        <v>1574</v>
      </c>
      <c r="N80" s="13">
        <v>2699</v>
      </c>
      <c r="O80" s="13">
        <v>4160</v>
      </c>
      <c r="P80" s="13">
        <v>1</v>
      </c>
      <c r="Q80" s="13">
        <v>1.2</v>
      </c>
      <c r="R80" s="13">
        <v>449</v>
      </c>
      <c r="S80" s="13">
        <v>0.7</v>
      </c>
      <c r="X80"/>
    </row>
    <row r="81" spans="1:24" x14ac:dyDescent="0.25">
      <c r="A81" s="13" t="s">
        <v>360</v>
      </c>
      <c r="B81" s="13">
        <v>202311</v>
      </c>
      <c r="C81" s="13">
        <v>16500</v>
      </c>
      <c r="D81" s="13" t="s">
        <v>361</v>
      </c>
      <c r="E81" s="13">
        <v>430</v>
      </c>
      <c r="F81" s="13">
        <v>472</v>
      </c>
      <c r="G81" s="13">
        <v>416</v>
      </c>
      <c r="H81" s="13">
        <v>450</v>
      </c>
      <c r="I81" s="13">
        <v>450</v>
      </c>
      <c r="J81" s="13" t="s">
        <v>2793</v>
      </c>
      <c r="K81" s="14" t="s">
        <v>2847</v>
      </c>
      <c r="L81" s="13">
        <v>185</v>
      </c>
      <c r="M81" s="13">
        <v>215</v>
      </c>
      <c r="N81" s="13">
        <v>400</v>
      </c>
      <c r="O81" s="13">
        <v>3595</v>
      </c>
      <c r="P81" s="13">
        <v>440</v>
      </c>
      <c r="Q81" s="13">
        <v>459</v>
      </c>
      <c r="R81" s="13">
        <v>620</v>
      </c>
      <c r="S81" s="13">
        <v>33.5</v>
      </c>
      <c r="X81"/>
    </row>
    <row r="82" spans="1:24" x14ac:dyDescent="0.25">
      <c r="A82" s="13" t="s">
        <v>360</v>
      </c>
      <c r="B82" s="13">
        <v>202311</v>
      </c>
      <c r="C82" s="13">
        <v>16500</v>
      </c>
      <c r="D82" s="13" t="s">
        <v>363</v>
      </c>
      <c r="E82" s="13">
        <v>1.5</v>
      </c>
      <c r="F82" s="13">
        <v>1.6</v>
      </c>
      <c r="G82" s="13">
        <v>0.8</v>
      </c>
      <c r="H82" s="13">
        <v>1.3</v>
      </c>
      <c r="I82" s="13">
        <v>1.3</v>
      </c>
      <c r="J82" s="13" t="s">
        <v>2785</v>
      </c>
      <c r="K82" s="14" t="s">
        <v>2848</v>
      </c>
      <c r="L82" s="13">
        <v>2191</v>
      </c>
      <c r="M82" s="13">
        <v>4107</v>
      </c>
      <c r="N82" s="13">
        <v>6298</v>
      </c>
      <c r="O82" s="13">
        <v>11123</v>
      </c>
      <c r="P82" s="13">
        <v>1.3</v>
      </c>
      <c r="Q82" s="13">
        <v>1.4</v>
      </c>
      <c r="R82" s="13">
        <v>555</v>
      </c>
      <c r="S82" s="13">
        <v>0.8</v>
      </c>
      <c r="X82"/>
    </row>
    <row r="83" spans="1:24" x14ac:dyDescent="0.25">
      <c r="A83" s="13" t="s">
        <v>360</v>
      </c>
      <c r="B83" s="13">
        <v>202311</v>
      </c>
      <c r="C83" s="13">
        <v>16550</v>
      </c>
      <c r="D83" s="13" t="s">
        <v>361</v>
      </c>
      <c r="E83" s="13">
        <v>402</v>
      </c>
      <c r="F83" s="13">
        <v>416</v>
      </c>
      <c r="G83" s="13">
        <v>378</v>
      </c>
      <c r="H83" s="13">
        <v>390</v>
      </c>
      <c r="I83" s="13">
        <v>400</v>
      </c>
      <c r="J83" s="13" t="s">
        <v>2849</v>
      </c>
      <c r="K83" s="14" t="s">
        <v>2850</v>
      </c>
      <c r="L83" s="13">
        <v>27</v>
      </c>
      <c r="M83" s="13">
        <v>17</v>
      </c>
      <c r="N83" s="13">
        <v>44</v>
      </c>
      <c r="O83" s="13">
        <v>475</v>
      </c>
      <c r="P83" s="13">
        <v>390</v>
      </c>
      <c r="Q83" s="13">
        <v>402</v>
      </c>
      <c r="R83" s="13">
        <v>482</v>
      </c>
      <c r="S83" s="13">
        <v>104</v>
      </c>
      <c r="X83"/>
    </row>
    <row r="84" spans="1:24" x14ac:dyDescent="0.25">
      <c r="A84" s="13" t="s">
        <v>360</v>
      </c>
      <c r="B84" s="13">
        <v>202311</v>
      </c>
      <c r="C84" s="13">
        <v>16550</v>
      </c>
      <c r="D84" s="13" t="s">
        <v>363</v>
      </c>
      <c r="E84" s="13">
        <v>2</v>
      </c>
      <c r="F84" s="13">
        <v>2</v>
      </c>
      <c r="G84" s="13">
        <v>0.9</v>
      </c>
      <c r="H84" s="13">
        <v>1.5</v>
      </c>
      <c r="I84" s="13">
        <v>1.5</v>
      </c>
      <c r="J84" s="13" t="s">
        <v>2765</v>
      </c>
      <c r="K84" s="14" t="s">
        <v>2771</v>
      </c>
      <c r="L84" s="13">
        <v>1798</v>
      </c>
      <c r="M84" s="13">
        <v>4585</v>
      </c>
      <c r="N84" s="13">
        <v>6383</v>
      </c>
      <c r="O84" s="13">
        <v>6327</v>
      </c>
      <c r="P84" s="13">
        <v>1.4</v>
      </c>
      <c r="Q84" s="13">
        <v>1.6</v>
      </c>
      <c r="R84" s="13">
        <v>207</v>
      </c>
      <c r="S84" s="13">
        <v>0.9</v>
      </c>
      <c r="X84"/>
    </row>
    <row r="85" spans="1:24" x14ac:dyDescent="0.25">
      <c r="A85" s="13" t="s">
        <v>360</v>
      </c>
      <c r="B85" s="13">
        <v>202311</v>
      </c>
      <c r="C85" s="13">
        <v>16600</v>
      </c>
      <c r="D85" s="13" t="s">
        <v>361</v>
      </c>
      <c r="E85" s="13">
        <v>344</v>
      </c>
      <c r="F85" s="13">
        <v>375</v>
      </c>
      <c r="G85" s="13">
        <v>318</v>
      </c>
      <c r="H85" s="13">
        <v>350</v>
      </c>
      <c r="I85" s="13">
        <v>350</v>
      </c>
      <c r="J85" s="13" t="s">
        <v>2794</v>
      </c>
      <c r="K85" s="14" t="s">
        <v>2851</v>
      </c>
      <c r="L85" s="13">
        <v>343</v>
      </c>
      <c r="M85" s="13">
        <v>693</v>
      </c>
      <c r="N85" s="13">
        <v>1036</v>
      </c>
      <c r="O85" s="13">
        <v>3576</v>
      </c>
      <c r="P85" s="13">
        <v>348</v>
      </c>
      <c r="Q85" s="13">
        <v>351</v>
      </c>
      <c r="R85" s="13">
        <v>550</v>
      </c>
      <c r="S85" s="13">
        <v>21.5</v>
      </c>
      <c r="X85"/>
    </row>
    <row r="86" spans="1:24" x14ac:dyDescent="0.25">
      <c r="A86" s="13" t="s">
        <v>360</v>
      </c>
      <c r="B86" s="13">
        <v>202311</v>
      </c>
      <c r="C86" s="13">
        <v>16600</v>
      </c>
      <c r="D86" s="13" t="s">
        <v>363</v>
      </c>
      <c r="E86" s="13">
        <v>2.8</v>
      </c>
      <c r="F86" s="13">
        <v>2.8</v>
      </c>
      <c r="G86" s="13">
        <v>1.2</v>
      </c>
      <c r="H86" s="13">
        <v>2</v>
      </c>
      <c r="I86" s="13">
        <v>2</v>
      </c>
      <c r="J86" s="13" t="s">
        <v>2766</v>
      </c>
      <c r="K86" s="14" t="s">
        <v>2771</v>
      </c>
      <c r="L86" s="13">
        <v>2768</v>
      </c>
      <c r="M86" s="13">
        <v>9035</v>
      </c>
      <c r="N86" s="13">
        <v>11803</v>
      </c>
      <c r="O86" s="13">
        <v>12854</v>
      </c>
      <c r="P86" s="13">
        <v>1.7</v>
      </c>
      <c r="Q86" s="13">
        <v>2.1</v>
      </c>
      <c r="R86" s="13">
        <v>690</v>
      </c>
      <c r="S86" s="13">
        <v>1.2</v>
      </c>
      <c r="X86"/>
    </row>
    <row r="87" spans="1:24" x14ac:dyDescent="0.25">
      <c r="A87" s="13" t="s">
        <v>360</v>
      </c>
      <c r="B87" s="13">
        <v>202311</v>
      </c>
      <c r="C87" s="13">
        <v>16650</v>
      </c>
      <c r="D87" s="13" t="s">
        <v>361</v>
      </c>
      <c r="E87" s="13">
        <v>288</v>
      </c>
      <c r="F87" s="13">
        <v>324</v>
      </c>
      <c r="G87" s="13">
        <v>273</v>
      </c>
      <c r="H87" s="13">
        <v>298</v>
      </c>
      <c r="I87" s="13">
        <v>300</v>
      </c>
      <c r="J87" s="13" t="s">
        <v>2852</v>
      </c>
      <c r="K87" s="14" t="s">
        <v>2853</v>
      </c>
      <c r="L87" s="13">
        <v>316</v>
      </c>
      <c r="M87" s="13">
        <v>385</v>
      </c>
      <c r="N87" s="13">
        <v>701</v>
      </c>
      <c r="O87" s="13">
        <v>1438</v>
      </c>
      <c r="P87" s="13">
        <v>291</v>
      </c>
      <c r="Q87" s="13">
        <v>305</v>
      </c>
      <c r="R87" s="13">
        <v>398</v>
      </c>
      <c r="S87" s="13">
        <v>66</v>
      </c>
      <c r="X87"/>
    </row>
    <row r="88" spans="1:24" x14ac:dyDescent="0.25">
      <c r="A88" s="13" t="s">
        <v>360</v>
      </c>
      <c r="B88" s="13">
        <v>202311</v>
      </c>
      <c r="C88" s="13">
        <v>16650</v>
      </c>
      <c r="D88" s="13" t="s">
        <v>363</v>
      </c>
      <c r="E88" s="13">
        <v>4</v>
      </c>
      <c r="F88" s="13">
        <v>4</v>
      </c>
      <c r="G88" s="13">
        <v>1.5</v>
      </c>
      <c r="H88" s="13">
        <v>2.8</v>
      </c>
      <c r="I88" s="13">
        <v>2.8</v>
      </c>
      <c r="J88" s="13" t="s">
        <v>2854</v>
      </c>
      <c r="K88" s="14" t="s">
        <v>2855</v>
      </c>
      <c r="L88" s="13">
        <v>5080</v>
      </c>
      <c r="M88" s="13">
        <v>9928</v>
      </c>
      <c r="N88" s="13">
        <v>15008</v>
      </c>
      <c r="O88" s="13">
        <v>9066</v>
      </c>
      <c r="P88" s="13">
        <v>2.4</v>
      </c>
      <c r="Q88" s="13">
        <v>2.8</v>
      </c>
      <c r="R88" s="13">
        <v>265</v>
      </c>
      <c r="S88" s="13">
        <v>1.5</v>
      </c>
      <c r="X88"/>
    </row>
    <row r="89" spans="1:24" x14ac:dyDescent="0.25">
      <c r="A89" s="13" t="s">
        <v>360</v>
      </c>
      <c r="B89" s="13">
        <v>202311</v>
      </c>
      <c r="C89" s="13">
        <v>16700</v>
      </c>
      <c r="D89" s="13" t="s">
        <v>361</v>
      </c>
      <c r="E89" s="13">
        <v>209</v>
      </c>
      <c r="F89" s="13">
        <v>277</v>
      </c>
      <c r="G89" s="13">
        <v>209</v>
      </c>
      <c r="H89" s="13">
        <v>252</v>
      </c>
      <c r="I89" s="13">
        <v>252</v>
      </c>
      <c r="J89" s="13" t="s">
        <v>2755</v>
      </c>
      <c r="K89" s="14" t="s">
        <v>2856</v>
      </c>
      <c r="L89" s="13">
        <v>1323</v>
      </c>
      <c r="M89" s="13">
        <v>2274</v>
      </c>
      <c r="N89" s="13">
        <v>3597</v>
      </c>
      <c r="O89" s="13">
        <v>4242</v>
      </c>
      <c r="P89" s="13">
        <v>252</v>
      </c>
      <c r="Q89" s="13">
        <v>253</v>
      </c>
      <c r="R89" s="13">
        <v>468</v>
      </c>
      <c r="S89" s="13">
        <v>14</v>
      </c>
      <c r="X89"/>
    </row>
    <row r="90" spans="1:24" x14ac:dyDescent="0.25">
      <c r="A90" s="13" t="s">
        <v>360</v>
      </c>
      <c r="B90" s="13">
        <v>202311</v>
      </c>
      <c r="C90" s="13">
        <v>16700</v>
      </c>
      <c r="D90" s="13" t="s">
        <v>363</v>
      </c>
      <c r="E90" s="13">
        <v>5.8</v>
      </c>
      <c r="F90" s="13">
        <v>6.9</v>
      </c>
      <c r="G90" s="13">
        <v>2.1</v>
      </c>
      <c r="H90" s="13">
        <v>3.9</v>
      </c>
      <c r="I90" s="13">
        <v>3.9</v>
      </c>
      <c r="J90" s="13" t="s">
        <v>2857</v>
      </c>
      <c r="K90" s="14" t="s">
        <v>2858</v>
      </c>
      <c r="L90" s="13">
        <v>8828</v>
      </c>
      <c r="M90" s="13">
        <v>14675</v>
      </c>
      <c r="N90" s="13">
        <v>23503</v>
      </c>
      <c r="O90" s="13">
        <v>15444</v>
      </c>
      <c r="P90" s="13">
        <v>3.8</v>
      </c>
      <c r="Q90" s="13">
        <v>3.9</v>
      </c>
      <c r="R90" s="13">
        <v>730</v>
      </c>
      <c r="S90" s="13">
        <v>2.1</v>
      </c>
      <c r="X90"/>
    </row>
    <row r="91" spans="1:24" x14ac:dyDescent="0.25">
      <c r="A91" s="13" t="s">
        <v>360</v>
      </c>
      <c r="B91" s="13">
        <v>202311</v>
      </c>
      <c r="C91" s="13">
        <v>16750</v>
      </c>
      <c r="D91" s="13" t="s">
        <v>361</v>
      </c>
      <c r="E91" s="13">
        <v>199</v>
      </c>
      <c r="F91" s="13">
        <v>228</v>
      </c>
      <c r="G91" s="13">
        <v>173</v>
      </c>
      <c r="H91" s="13">
        <v>205</v>
      </c>
      <c r="I91" s="13">
        <v>205</v>
      </c>
      <c r="J91" s="13" t="s">
        <v>2859</v>
      </c>
      <c r="K91" s="14" t="s">
        <v>2860</v>
      </c>
      <c r="L91" s="13">
        <v>3105</v>
      </c>
      <c r="M91" s="13">
        <v>1372</v>
      </c>
      <c r="N91" s="13">
        <v>4477</v>
      </c>
      <c r="O91" s="13">
        <v>2472</v>
      </c>
      <c r="P91" s="13">
        <v>204</v>
      </c>
      <c r="Q91" s="13">
        <v>205</v>
      </c>
      <c r="R91" s="13">
        <v>304</v>
      </c>
      <c r="S91" s="13">
        <v>40</v>
      </c>
      <c r="X91"/>
    </row>
    <row r="92" spans="1:24" x14ac:dyDescent="0.25">
      <c r="A92" s="13" t="s">
        <v>360</v>
      </c>
      <c r="B92" s="13">
        <v>202311</v>
      </c>
      <c r="C92" s="13">
        <v>16750</v>
      </c>
      <c r="D92" s="13" t="s">
        <v>363</v>
      </c>
      <c r="E92" s="13">
        <v>11</v>
      </c>
      <c r="F92" s="13">
        <v>11</v>
      </c>
      <c r="G92" s="13">
        <v>3.7</v>
      </c>
      <c r="H92" s="13">
        <v>5.9</v>
      </c>
      <c r="I92" s="13">
        <v>5.9</v>
      </c>
      <c r="J92" s="13" t="s">
        <v>2861</v>
      </c>
      <c r="K92" s="14" t="s">
        <v>2862</v>
      </c>
      <c r="L92" s="13">
        <v>10762</v>
      </c>
      <c r="M92" s="13">
        <v>13982</v>
      </c>
      <c r="N92" s="13">
        <v>24744</v>
      </c>
      <c r="O92" s="13">
        <v>13782</v>
      </c>
      <c r="P92" s="13">
        <v>5.7</v>
      </c>
      <c r="Q92" s="13">
        <v>6</v>
      </c>
      <c r="R92" s="13">
        <v>322</v>
      </c>
      <c r="S92" s="13">
        <v>3.7</v>
      </c>
      <c r="X92"/>
    </row>
    <row r="93" spans="1:24" x14ac:dyDescent="0.25">
      <c r="A93" s="13" t="s">
        <v>360</v>
      </c>
      <c r="B93" s="13">
        <v>202311</v>
      </c>
      <c r="C93" s="13">
        <v>16800</v>
      </c>
      <c r="D93" s="13" t="s">
        <v>361</v>
      </c>
      <c r="E93" s="13">
        <v>155</v>
      </c>
      <c r="F93" s="13">
        <v>181</v>
      </c>
      <c r="G93" s="13">
        <v>129</v>
      </c>
      <c r="H93" s="13">
        <v>158</v>
      </c>
      <c r="I93" s="13">
        <v>158</v>
      </c>
      <c r="J93" s="13" t="s">
        <v>2781</v>
      </c>
      <c r="K93" s="14" t="s">
        <v>2863</v>
      </c>
      <c r="L93" s="13">
        <v>7179</v>
      </c>
      <c r="M93" s="13">
        <v>7321</v>
      </c>
      <c r="N93" s="13">
        <v>14500</v>
      </c>
      <c r="O93" s="13">
        <v>7083</v>
      </c>
      <c r="P93" s="13">
        <v>158</v>
      </c>
      <c r="Q93" s="13">
        <v>159</v>
      </c>
      <c r="R93" s="13">
        <v>446</v>
      </c>
      <c r="S93" s="13">
        <v>9.1999999999999993</v>
      </c>
      <c r="X93"/>
    </row>
    <row r="94" spans="1:24" x14ac:dyDescent="0.25">
      <c r="A94" s="13" t="s">
        <v>360</v>
      </c>
      <c r="B94" s="13">
        <v>202311</v>
      </c>
      <c r="C94" s="13">
        <v>16800</v>
      </c>
      <c r="D94" s="13" t="s">
        <v>363</v>
      </c>
      <c r="E94" s="13">
        <v>16</v>
      </c>
      <c r="F94" s="13">
        <v>16.5</v>
      </c>
      <c r="G94" s="13">
        <v>6</v>
      </c>
      <c r="H94" s="13">
        <v>9.6</v>
      </c>
      <c r="I94" s="13">
        <v>9.6</v>
      </c>
      <c r="J94" s="13" t="s">
        <v>2864</v>
      </c>
      <c r="K94" s="14" t="s">
        <v>2865</v>
      </c>
      <c r="L94" s="13">
        <v>20357</v>
      </c>
      <c r="M94" s="13">
        <v>28956</v>
      </c>
      <c r="N94" s="13">
        <v>49313</v>
      </c>
      <c r="O94" s="13">
        <v>13127</v>
      </c>
      <c r="P94" s="13">
        <v>9.5</v>
      </c>
      <c r="Q94" s="13">
        <v>9.6</v>
      </c>
      <c r="R94" s="13">
        <v>830</v>
      </c>
      <c r="S94" s="13">
        <v>6</v>
      </c>
      <c r="X94"/>
    </row>
    <row r="95" spans="1:24" x14ac:dyDescent="0.25">
      <c r="A95" s="13" t="s">
        <v>360</v>
      </c>
      <c r="B95" s="13">
        <v>202311</v>
      </c>
      <c r="C95" s="13">
        <v>16850</v>
      </c>
      <c r="D95" s="13" t="s">
        <v>361</v>
      </c>
      <c r="E95" s="13">
        <v>111</v>
      </c>
      <c r="F95" s="13">
        <v>138</v>
      </c>
      <c r="G95" s="13">
        <v>91</v>
      </c>
      <c r="H95" s="13">
        <v>117</v>
      </c>
      <c r="I95" s="13">
        <v>117</v>
      </c>
      <c r="J95" s="13" t="s">
        <v>2759</v>
      </c>
      <c r="K95" s="14" t="s">
        <v>2775</v>
      </c>
      <c r="L95" s="13">
        <v>12593</v>
      </c>
      <c r="M95" s="13">
        <v>12837</v>
      </c>
      <c r="N95" s="13">
        <v>25430</v>
      </c>
      <c r="O95" s="13">
        <v>6425</v>
      </c>
      <c r="P95" s="13">
        <v>117</v>
      </c>
      <c r="Q95" s="13">
        <v>118</v>
      </c>
      <c r="R95" s="13">
        <v>217</v>
      </c>
      <c r="S95" s="13">
        <v>16</v>
      </c>
      <c r="X95"/>
    </row>
    <row r="96" spans="1:24" x14ac:dyDescent="0.25">
      <c r="A96" s="13" t="s">
        <v>360</v>
      </c>
      <c r="B96" s="13">
        <v>202311</v>
      </c>
      <c r="C96" s="13">
        <v>16850</v>
      </c>
      <c r="D96" s="13" t="s">
        <v>363</v>
      </c>
      <c r="E96" s="13">
        <v>27</v>
      </c>
      <c r="F96" s="13">
        <v>29.5</v>
      </c>
      <c r="G96" s="13">
        <v>12</v>
      </c>
      <c r="H96" s="13">
        <v>17.5</v>
      </c>
      <c r="I96" s="13">
        <v>17.5</v>
      </c>
      <c r="J96" s="13" t="s">
        <v>2866</v>
      </c>
      <c r="K96" s="14" t="s">
        <v>2867</v>
      </c>
      <c r="L96" s="13">
        <v>17526</v>
      </c>
      <c r="M96" s="13">
        <v>22556</v>
      </c>
      <c r="N96" s="13">
        <v>40082</v>
      </c>
      <c r="O96" s="13">
        <v>13326</v>
      </c>
      <c r="P96" s="13">
        <v>17</v>
      </c>
      <c r="Q96" s="13">
        <v>17.5</v>
      </c>
      <c r="R96" s="13">
        <v>295</v>
      </c>
      <c r="S96" s="13">
        <v>12</v>
      </c>
      <c r="X96"/>
    </row>
    <row r="97" spans="1:24" x14ac:dyDescent="0.25">
      <c r="A97" s="13" t="s">
        <v>360</v>
      </c>
      <c r="B97" s="13">
        <v>202311</v>
      </c>
      <c r="C97" s="13">
        <v>16900</v>
      </c>
      <c r="D97" s="13" t="s">
        <v>361</v>
      </c>
      <c r="E97" s="13">
        <v>73</v>
      </c>
      <c r="F97" s="13">
        <v>98</v>
      </c>
      <c r="G97" s="13">
        <v>59</v>
      </c>
      <c r="H97" s="13">
        <v>80</v>
      </c>
      <c r="I97" s="13">
        <v>80</v>
      </c>
      <c r="J97" s="13" t="s">
        <v>2868</v>
      </c>
      <c r="K97" s="14" t="s">
        <v>2798</v>
      </c>
      <c r="L97" s="13">
        <v>21165</v>
      </c>
      <c r="M97" s="13">
        <v>23102</v>
      </c>
      <c r="N97" s="13">
        <v>44267</v>
      </c>
      <c r="O97" s="13">
        <v>23165</v>
      </c>
      <c r="P97" s="13">
        <v>79</v>
      </c>
      <c r="Q97" s="13">
        <v>80</v>
      </c>
      <c r="R97" s="13">
        <v>387</v>
      </c>
      <c r="S97" s="13">
        <v>6.4</v>
      </c>
      <c r="X97"/>
    </row>
    <row r="98" spans="1:24" x14ac:dyDescent="0.25">
      <c r="A98" s="13" t="s">
        <v>360</v>
      </c>
      <c r="B98" s="13">
        <v>202311</v>
      </c>
      <c r="C98" s="13">
        <v>16900</v>
      </c>
      <c r="D98" s="13" t="s">
        <v>363</v>
      </c>
      <c r="E98" s="13">
        <v>39.5</v>
      </c>
      <c r="F98" s="13">
        <v>47</v>
      </c>
      <c r="G98" s="13">
        <v>22.5</v>
      </c>
      <c r="H98" s="13">
        <v>31</v>
      </c>
      <c r="I98" s="13">
        <v>31</v>
      </c>
      <c r="J98" s="13" t="s">
        <v>2777</v>
      </c>
      <c r="K98" s="14" t="s">
        <v>2869</v>
      </c>
      <c r="L98" s="13">
        <v>14147</v>
      </c>
      <c r="M98" s="13">
        <v>31799</v>
      </c>
      <c r="N98" s="13">
        <v>45946</v>
      </c>
      <c r="O98" s="13">
        <v>13822</v>
      </c>
      <c r="P98" s="13">
        <v>31</v>
      </c>
      <c r="Q98" s="13">
        <v>31.5</v>
      </c>
      <c r="R98" s="13">
        <v>920</v>
      </c>
      <c r="S98" s="13">
        <v>22.5</v>
      </c>
      <c r="X98"/>
    </row>
    <row r="99" spans="1:24" x14ac:dyDescent="0.25">
      <c r="A99" s="13" t="s">
        <v>360</v>
      </c>
      <c r="B99" s="13">
        <v>202311</v>
      </c>
      <c r="C99" s="13">
        <v>16950</v>
      </c>
      <c r="D99" s="13" t="s">
        <v>361</v>
      </c>
      <c r="E99" s="13">
        <v>43</v>
      </c>
      <c r="F99" s="13">
        <v>68</v>
      </c>
      <c r="G99" s="13">
        <v>37.5</v>
      </c>
      <c r="H99" s="13">
        <v>51</v>
      </c>
      <c r="I99" s="13">
        <v>51</v>
      </c>
      <c r="J99" s="13" t="s">
        <v>2782</v>
      </c>
      <c r="K99" s="14" t="s">
        <v>2775</v>
      </c>
      <c r="L99" s="13">
        <v>16370</v>
      </c>
      <c r="M99" s="13">
        <v>25681</v>
      </c>
      <c r="N99" s="13">
        <v>42051</v>
      </c>
      <c r="O99" s="13">
        <v>11509</v>
      </c>
      <c r="P99" s="13">
        <v>51</v>
      </c>
      <c r="Q99" s="13">
        <v>52</v>
      </c>
      <c r="R99" s="13">
        <v>140</v>
      </c>
      <c r="S99" s="13">
        <v>5.4</v>
      </c>
      <c r="X99"/>
    </row>
    <row r="100" spans="1:24" x14ac:dyDescent="0.25">
      <c r="A100" s="13" t="s">
        <v>360</v>
      </c>
      <c r="B100" s="13">
        <v>202311</v>
      </c>
      <c r="C100" s="13">
        <v>16950</v>
      </c>
      <c r="D100" s="13" t="s">
        <v>363</v>
      </c>
      <c r="E100" s="13">
        <v>54</v>
      </c>
      <c r="F100" s="13">
        <v>75</v>
      </c>
      <c r="G100" s="13">
        <v>41</v>
      </c>
      <c r="H100" s="13">
        <v>52</v>
      </c>
      <c r="I100" s="13">
        <v>52</v>
      </c>
      <c r="J100" s="13" t="s">
        <v>2778</v>
      </c>
      <c r="K100" s="14" t="s">
        <v>2870</v>
      </c>
      <c r="L100" s="13">
        <v>8838</v>
      </c>
      <c r="M100" s="13">
        <v>24771</v>
      </c>
      <c r="N100" s="13">
        <v>33609</v>
      </c>
      <c r="O100" s="13">
        <v>9034</v>
      </c>
      <c r="P100" s="13">
        <v>52</v>
      </c>
      <c r="Q100" s="13">
        <v>53</v>
      </c>
      <c r="R100" s="13">
        <v>346</v>
      </c>
      <c r="S100" s="13">
        <v>41</v>
      </c>
      <c r="X100"/>
    </row>
    <row r="101" spans="1:24" x14ac:dyDescent="0.25">
      <c r="A101" s="13" t="s">
        <v>360</v>
      </c>
      <c r="B101" s="13">
        <v>202311</v>
      </c>
      <c r="C101" s="13">
        <v>17000</v>
      </c>
      <c r="D101" s="13" t="s">
        <v>361</v>
      </c>
      <c r="E101" s="13">
        <v>30.5</v>
      </c>
      <c r="F101" s="13">
        <v>44</v>
      </c>
      <c r="G101" s="13">
        <v>21.5</v>
      </c>
      <c r="H101" s="13">
        <v>29.5</v>
      </c>
      <c r="I101" s="13">
        <v>29.5</v>
      </c>
      <c r="J101" s="13" t="s">
        <v>2871</v>
      </c>
      <c r="K101" s="14" t="s">
        <v>2872</v>
      </c>
      <c r="L101" s="13">
        <v>22717</v>
      </c>
      <c r="M101" s="13">
        <v>35657</v>
      </c>
      <c r="N101" s="13">
        <v>58374</v>
      </c>
      <c r="O101" s="13">
        <v>21974</v>
      </c>
      <c r="P101" s="13">
        <v>29.5</v>
      </c>
      <c r="Q101" s="13">
        <v>30</v>
      </c>
      <c r="R101" s="13">
        <v>320</v>
      </c>
      <c r="S101" s="13">
        <v>1</v>
      </c>
      <c r="X101"/>
    </row>
    <row r="102" spans="1:24" x14ac:dyDescent="0.25">
      <c r="A102" s="13" t="s">
        <v>360</v>
      </c>
      <c r="B102" s="13">
        <v>202311</v>
      </c>
      <c r="C102" s="13">
        <v>17000</v>
      </c>
      <c r="D102" s="13" t="s">
        <v>363</v>
      </c>
      <c r="E102" s="13">
        <v>108</v>
      </c>
      <c r="F102" s="13">
        <v>108</v>
      </c>
      <c r="G102" s="13">
        <v>67</v>
      </c>
      <c r="H102" s="13">
        <v>81</v>
      </c>
      <c r="I102" s="13">
        <v>81</v>
      </c>
      <c r="J102" s="13" t="s">
        <v>2873</v>
      </c>
      <c r="K102" s="14" t="s">
        <v>2874</v>
      </c>
      <c r="L102" s="13">
        <v>6077</v>
      </c>
      <c r="M102" s="13">
        <v>19256</v>
      </c>
      <c r="N102" s="13">
        <v>25333</v>
      </c>
      <c r="O102" s="13">
        <v>6726</v>
      </c>
      <c r="P102" s="13">
        <v>81</v>
      </c>
      <c r="Q102" s="13">
        <v>82</v>
      </c>
      <c r="R102" s="13">
        <v>1020</v>
      </c>
      <c r="S102" s="13">
        <v>65</v>
      </c>
      <c r="X102"/>
    </row>
    <row r="103" spans="1:24" x14ac:dyDescent="0.25">
      <c r="A103" s="13" t="s">
        <v>360</v>
      </c>
      <c r="B103" s="13">
        <v>202311</v>
      </c>
      <c r="C103" s="13">
        <v>17050</v>
      </c>
      <c r="D103" s="13" t="s">
        <v>361</v>
      </c>
      <c r="E103" s="13">
        <v>17</v>
      </c>
      <c r="F103" s="13">
        <v>25.5</v>
      </c>
      <c r="G103" s="13">
        <v>10.5</v>
      </c>
      <c r="H103" s="13">
        <v>16</v>
      </c>
      <c r="I103" s="13">
        <v>16</v>
      </c>
      <c r="J103" s="13" t="s">
        <v>2816</v>
      </c>
      <c r="K103" s="14" t="s">
        <v>2875</v>
      </c>
      <c r="L103" s="13">
        <v>10763</v>
      </c>
      <c r="M103" s="13">
        <v>20178</v>
      </c>
      <c r="N103" s="13">
        <v>30941</v>
      </c>
      <c r="O103" s="13">
        <v>14747</v>
      </c>
      <c r="P103" s="13">
        <v>16</v>
      </c>
      <c r="Q103" s="13">
        <v>16.5</v>
      </c>
      <c r="R103" s="13">
        <v>79</v>
      </c>
      <c r="S103" s="13">
        <v>2.1</v>
      </c>
      <c r="X103"/>
    </row>
    <row r="104" spans="1:24" x14ac:dyDescent="0.25">
      <c r="A104" s="13" t="s">
        <v>360</v>
      </c>
      <c r="B104" s="13">
        <v>202311</v>
      </c>
      <c r="C104" s="13">
        <v>17050</v>
      </c>
      <c r="D104" s="13" t="s">
        <v>363</v>
      </c>
      <c r="E104" s="13">
        <v>134</v>
      </c>
      <c r="F104" s="13">
        <v>149</v>
      </c>
      <c r="G104" s="13">
        <v>99</v>
      </c>
      <c r="H104" s="13">
        <v>119</v>
      </c>
      <c r="I104" s="13">
        <v>119</v>
      </c>
      <c r="J104" s="13" t="s">
        <v>2876</v>
      </c>
      <c r="K104" s="14" t="s">
        <v>2877</v>
      </c>
      <c r="L104" s="13">
        <v>824</v>
      </c>
      <c r="M104" s="13">
        <v>6483</v>
      </c>
      <c r="N104" s="13">
        <v>7307</v>
      </c>
      <c r="O104" s="13">
        <v>1266</v>
      </c>
      <c r="P104" s="13">
        <v>114</v>
      </c>
      <c r="Q104" s="13">
        <v>120</v>
      </c>
      <c r="R104" s="13">
        <v>409</v>
      </c>
      <c r="S104" s="13">
        <v>87</v>
      </c>
      <c r="X104"/>
    </row>
    <row r="105" spans="1:24" x14ac:dyDescent="0.25">
      <c r="A105" s="13" t="s">
        <v>360</v>
      </c>
      <c r="B105" s="13">
        <v>202311</v>
      </c>
      <c r="C105" s="13">
        <v>17100</v>
      </c>
      <c r="D105" s="13" t="s">
        <v>361</v>
      </c>
      <c r="E105" s="13">
        <v>8.1999999999999993</v>
      </c>
      <c r="F105" s="13">
        <v>14.5</v>
      </c>
      <c r="G105" s="13">
        <v>5.2</v>
      </c>
      <c r="H105" s="13">
        <v>8</v>
      </c>
      <c r="I105" s="13">
        <v>8</v>
      </c>
      <c r="J105" s="13" t="s">
        <v>2878</v>
      </c>
      <c r="K105" s="14" t="s">
        <v>2841</v>
      </c>
      <c r="L105" s="13">
        <v>8920</v>
      </c>
      <c r="M105" s="13">
        <v>13251</v>
      </c>
      <c r="N105" s="13">
        <v>22171</v>
      </c>
      <c r="O105" s="13">
        <v>17023</v>
      </c>
      <c r="P105" s="13">
        <v>7.8</v>
      </c>
      <c r="Q105" s="13">
        <v>8</v>
      </c>
      <c r="R105" s="13">
        <v>258</v>
      </c>
      <c r="S105" s="13">
        <v>1.7</v>
      </c>
      <c r="X105"/>
    </row>
    <row r="106" spans="1:24" x14ac:dyDescent="0.25">
      <c r="A106" s="13" t="s">
        <v>360</v>
      </c>
      <c r="B106" s="13">
        <v>202311</v>
      </c>
      <c r="C106" s="13">
        <v>17100</v>
      </c>
      <c r="D106" s="13" t="s">
        <v>363</v>
      </c>
      <c r="E106" s="13">
        <v>161</v>
      </c>
      <c r="F106" s="13">
        <v>191</v>
      </c>
      <c r="G106" s="13">
        <v>138</v>
      </c>
      <c r="H106" s="13">
        <v>160</v>
      </c>
      <c r="I106" s="13">
        <v>160</v>
      </c>
      <c r="J106" s="13" t="s">
        <v>2779</v>
      </c>
      <c r="K106" s="14" t="s">
        <v>2879</v>
      </c>
      <c r="L106" s="13">
        <v>363</v>
      </c>
      <c r="M106" s="13">
        <v>1538</v>
      </c>
      <c r="N106" s="13">
        <v>1901</v>
      </c>
      <c r="O106" s="13">
        <v>936</v>
      </c>
      <c r="P106" s="13">
        <v>151</v>
      </c>
      <c r="Q106" s="13">
        <v>163</v>
      </c>
      <c r="R106" s="13">
        <v>1060</v>
      </c>
      <c r="S106" s="13">
        <v>113</v>
      </c>
      <c r="X106"/>
    </row>
    <row r="107" spans="1:24" x14ac:dyDescent="0.25">
      <c r="A107" s="13" t="s">
        <v>360</v>
      </c>
      <c r="B107" s="13">
        <v>202311</v>
      </c>
      <c r="C107" s="13">
        <v>17150</v>
      </c>
      <c r="D107" s="13" t="s">
        <v>361</v>
      </c>
      <c r="E107" s="13">
        <v>5.7</v>
      </c>
      <c r="F107" s="13">
        <v>8.1</v>
      </c>
      <c r="G107" s="13">
        <v>2.9</v>
      </c>
      <c r="H107" s="13">
        <v>4</v>
      </c>
      <c r="I107" s="13">
        <v>4</v>
      </c>
      <c r="J107" s="13" t="s">
        <v>372</v>
      </c>
      <c r="K107" s="14" t="s">
        <v>2880</v>
      </c>
      <c r="L107" s="13">
        <v>3940</v>
      </c>
      <c r="M107" s="13">
        <v>6210</v>
      </c>
      <c r="N107" s="13">
        <v>10150</v>
      </c>
      <c r="O107" s="13">
        <v>8758</v>
      </c>
      <c r="P107" s="13">
        <v>3.7</v>
      </c>
      <c r="Q107" s="13">
        <v>4.0999999999999996</v>
      </c>
      <c r="R107" s="13">
        <v>37.5</v>
      </c>
      <c r="S107" s="13">
        <v>1.2</v>
      </c>
      <c r="X107"/>
    </row>
    <row r="108" spans="1:24" x14ac:dyDescent="0.25">
      <c r="A108" s="13" t="s">
        <v>360</v>
      </c>
      <c r="B108" s="13">
        <v>202311</v>
      </c>
      <c r="C108" s="13">
        <v>17150</v>
      </c>
      <c r="D108" s="13" t="s">
        <v>363</v>
      </c>
      <c r="E108" s="13">
        <v>204</v>
      </c>
      <c r="F108" s="13">
        <v>231</v>
      </c>
      <c r="G108" s="13">
        <v>182</v>
      </c>
      <c r="H108" s="13">
        <v>205</v>
      </c>
      <c r="I108" s="13">
        <v>205</v>
      </c>
      <c r="J108" s="13" t="s">
        <v>2747</v>
      </c>
      <c r="K108" s="14" t="s">
        <v>2881</v>
      </c>
      <c r="L108" s="13">
        <v>191</v>
      </c>
      <c r="M108" s="13">
        <v>532</v>
      </c>
      <c r="N108" s="13">
        <v>723</v>
      </c>
      <c r="O108" s="13">
        <v>223</v>
      </c>
      <c r="P108" s="13">
        <v>194</v>
      </c>
      <c r="Q108" s="13">
        <v>205</v>
      </c>
      <c r="R108" s="13">
        <v>510</v>
      </c>
      <c r="S108" s="13">
        <v>147</v>
      </c>
      <c r="X108"/>
    </row>
    <row r="109" spans="1:24" x14ac:dyDescent="0.25">
      <c r="A109" s="13" t="s">
        <v>360</v>
      </c>
      <c r="B109" s="13">
        <v>202311</v>
      </c>
      <c r="C109" s="13">
        <v>17200</v>
      </c>
      <c r="D109" s="13" t="s">
        <v>361</v>
      </c>
      <c r="E109" s="13">
        <v>2.8</v>
      </c>
      <c r="F109" s="13">
        <v>7</v>
      </c>
      <c r="G109" s="13">
        <v>1.3</v>
      </c>
      <c r="H109" s="13">
        <v>1.9</v>
      </c>
      <c r="I109" s="13">
        <v>1.9</v>
      </c>
      <c r="J109" s="13" t="s">
        <v>375</v>
      </c>
      <c r="K109" s="14" t="s">
        <v>2882</v>
      </c>
      <c r="L109" s="13">
        <v>2445</v>
      </c>
      <c r="M109" s="13">
        <v>7148</v>
      </c>
      <c r="N109" s="13">
        <v>9593</v>
      </c>
      <c r="O109" s="13">
        <v>18752</v>
      </c>
      <c r="P109" s="13">
        <v>1.7</v>
      </c>
      <c r="Q109" s="13">
        <v>2</v>
      </c>
      <c r="R109" s="13">
        <v>225</v>
      </c>
      <c r="S109" s="13">
        <v>0.3</v>
      </c>
      <c r="X109"/>
    </row>
    <row r="110" spans="1:24" x14ac:dyDescent="0.25">
      <c r="A110" s="13" t="s">
        <v>360</v>
      </c>
      <c r="B110" s="13">
        <v>202311</v>
      </c>
      <c r="C110" s="13">
        <v>17200</v>
      </c>
      <c r="D110" s="13" t="s">
        <v>363</v>
      </c>
      <c r="E110" s="13">
        <v>254</v>
      </c>
      <c r="F110" s="13">
        <v>276</v>
      </c>
      <c r="G110" s="13">
        <v>228</v>
      </c>
      <c r="H110" s="13">
        <v>261</v>
      </c>
      <c r="I110" s="13">
        <v>254</v>
      </c>
      <c r="J110" s="13" t="s">
        <v>2883</v>
      </c>
      <c r="K110" s="14" t="s">
        <v>2884</v>
      </c>
      <c r="L110" s="13">
        <v>136</v>
      </c>
      <c r="M110" s="13">
        <v>145</v>
      </c>
      <c r="N110" s="13">
        <v>281</v>
      </c>
      <c r="O110" s="13">
        <v>251</v>
      </c>
      <c r="P110" s="13">
        <v>243</v>
      </c>
      <c r="Q110" s="13">
        <v>262</v>
      </c>
      <c r="R110" s="13">
        <v>1020</v>
      </c>
      <c r="S110" s="13">
        <v>185</v>
      </c>
      <c r="X110"/>
    </row>
    <row r="111" spans="1:24" x14ac:dyDescent="0.25">
      <c r="A111" s="13" t="s">
        <v>360</v>
      </c>
      <c r="B111" s="13">
        <v>202311</v>
      </c>
      <c r="C111" s="13">
        <v>17250</v>
      </c>
      <c r="D111" s="13" t="s">
        <v>361</v>
      </c>
      <c r="E111" s="13">
        <v>1.6</v>
      </c>
      <c r="F111" s="13">
        <v>2.4</v>
      </c>
      <c r="G111" s="13">
        <v>0.9</v>
      </c>
      <c r="H111" s="13">
        <v>1</v>
      </c>
      <c r="I111" s="13">
        <v>1</v>
      </c>
      <c r="J111" s="13" t="s">
        <v>375</v>
      </c>
      <c r="K111" s="14" t="s">
        <v>2732</v>
      </c>
      <c r="L111" s="13">
        <v>0</v>
      </c>
      <c r="M111" s="13">
        <v>1219</v>
      </c>
      <c r="N111" s="13">
        <v>1219</v>
      </c>
      <c r="O111" s="13">
        <v>818</v>
      </c>
      <c r="P111" s="13">
        <v>0.4</v>
      </c>
      <c r="Q111" s="13">
        <v>1.1000000000000001</v>
      </c>
      <c r="R111" s="13">
        <v>2.4</v>
      </c>
      <c r="S111" s="13">
        <v>0.9</v>
      </c>
      <c r="X111"/>
    </row>
    <row r="112" spans="1:24" x14ac:dyDescent="0.25">
      <c r="A112" s="13" t="s">
        <v>360</v>
      </c>
      <c r="B112" s="13">
        <v>202311</v>
      </c>
      <c r="C112" s="13">
        <v>17250</v>
      </c>
      <c r="D112" s="13" t="s">
        <v>363</v>
      </c>
      <c r="E112" s="13">
        <v>300</v>
      </c>
      <c r="F112" s="13">
        <v>303</v>
      </c>
      <c r="G112" s="13">
        <v>300</v>
      </c>
      <c r="H112" s="13">
        <v>303</v>
      </c>
      <c r="I112" s="13">
        <v>303</v>
      </c>
      <c r="J112" s="13" t="s">
        <v>2885</v>
      </c>
      <c r="K112" s="14" t="s">
        <v>2886</v>
      </c>
      <c r="L112" s="13">
        <v>0</v>
      </c>
      <c r="M112" s="13">
        <v>2</v>
      </c>
      <c r="N112" s="13">
        <v>2</v>
      </c>
      <c r="O112" s="13">
        <v>1</v>
      </c>
      <c r="P112" s="13">
        <v>291</v>
      </c>
      <c r="Q112" s="13">
        <v>311</v>
      </c>
      <c r="R112" s="13">
        <v>303</v>
      </c>
      <c r="S112" s="13">
        <v>300</v>
      </c>
      <c r="X112"/>
    </row>
    <row r="113" spans="1:24" x14ac:dyDescent="0.25">
      <c r="A113" s="13" t="s">
        <v>360</v>
      </c>
      <c r="B113" s="13">
        <v>202311</v>
      </c>
      <c r="C113" s="13">
        <v>17300</v>
      </c>
      <c r="D113" s="13" t="s">
        <v>361</v>
      </c>
      <c r="E113" s="13">
        <v>2</v>
      </c>
      <c r="F113" s="13">
        <v>2</v>
      </c>
      <c r="G113" s="13">
        <v>0.6</v>
      </c>
      <c r="H113" s="13">
        <v>0.7</v>
      </c>
      <c r="I113" s="13">
        <v>0.7</v>
      </c>
      <c r="J113" s="13" t="s">
        <v>374</v>
      </c>
      <c r="K113" s="14" t="s">
        <v>2877</v>
      </c>
      <c r="L113" s="13">
        <v>1979</v>
      </c>
      <c r="M113" s="13">
        <v>1596</v>
      </c>
      <c r="N113" s="13">
        <v>3575</v>
      </c>
      <c r="O113" s="13">
        <v>11727</v>
      </c>
      <c r="P113" s="13">
        <v>0.6</v>
      </c>
      <c r="Q113" s="13">
        <v>0.7</v>
      </c>
      <c r="R113" s="13">
        <v>229</v>
      </c>
      <c r="S113" s="13">
        <v>0.4</v>
      </c>
      <c r="X113"/>
    </row>
    <row r="114" spans="1:24" x14ac:dyDescent="0.25">
      <c r="A114" s="13" t="s">
        <v>360</v>
      </c>
      <c r="B114" s="13">
        <v>202311</v>
      </c>
      <c r="C114" s="13">
        <v>17300</v>
      </c>
      <c r="D114" s="13" t="s">
        <v>363</v>
      </c>
      <c r="E114" s="13">
        <v>337</v>
      </c>
      <c r="F114" s="13">
        <v>365</v>
      </c>
      <c r="G114" s="13">
        <v>330</v>
      </c>
      <c r="H114" s="13">
        <v>365</v>
      </c>
      <c r="I114" s="13">
        <v>353</v>
      </c>
      <c r="J114" s="13" t="s">
        <v>2887</v>
      </c>
      <c r="K114" s="14" t="s">
        <v>2888</v>
      </c>
      <c r="L114" s="13">
        <v>1</v>
      </c>
      <c r="M114" s="13">
        <v>43</v>
      </c>
      <c r="N114" s="13">
        <v>44</v>
      </c>
      <c r="O114" s="13">
        <v>101</v>
      </c>
      <c r="P114" s="13">
        <v>341</v>
      </c>
      <c r="Q114" s="13">
        <v>361</v>
      </c>
      <c r="R114" s="13">
        <v>1220</v>
      </c>
      <c r="S114" s="13">
        <v>281</v>
      </c>
      <c r="X114"/>
    </row>
    <row r="115" spans="1:24" x14ac:dyDescent="0.25">
      <c r="A115" s="13" t="s">
        <v>360</v>
      </c>
      <c r="B115" s="13">
        <v>202311</v>
      </c>
      <c r="C115" s="13">
        <v>17400</v>
      </c>
      <c r="D115" s="13" t="s">
        <v>361</v>
      </c>
      <c r="E115" s="13">
        <v>0.5</v>
      </c>
      <c r="F115" s="13">
        <v>0.8</v>
      </c>
      <c r="G115" s="13">
        <v>0.3</v>
      </c>
      <c r="H115" s="13">
        <v>0.4</v>
      </c>
      <c r="I115" s="13">
        <v>0.4</v>
      </c>
      <c r="J115" s="13" t="s">
        <v>372</v>
      </c>
      <c r="K115" s="14" t="s">
        <v>2786</v>
      </c>
      <c r="L115" s="13">
        <v>356</v>
      </c>
      <c r="M115" s="13">
        <v>143</v>
      </c>
      <c r="N115" s="13">
        <v>499</v>
      </c>
      <c r="O115" s="13">
        <v>5782</v>
      </c>
      <c r="P115" s="13">
        <v>0.4</v>
      </c>
      <c r="Q115" s="13">
        <v>0.5</v>
      </c>
      <c r="R115" s="13">
        <v>158</v>
      </c>
      <c r="S115" s="13">
        <v>0.3</v>
      </c>
      <c r="X115"/>
    </row>
    <row r="116" spans="1:24" x14ac:dyDescent="0.25">
      <c r="A116" s="13" t="s">
        <v>360</v>
      </c>
      <c r="B116" s="13">
        <v>202311</v>
      </c>
      <c r="C116" s="13">
        <v>17400</v>
      </c>
      <c r="D116" s="13" t="s">
        <v>363</v>
      </c>
      <c r="E116" s="13">
        <v>429</v>
      </c>
      <c r="F116" s="13">
        <v>455</v>
      </c>
      <c r="G116" s="13">
        <v>429</v>
      </c>
      <c r="H116" s="13">
        <v>455</v>
      </c>
      <c r="I116" s="13">
        <v>453</v>
      </c>
      <c r="J116" s="13" t="s">
        <v>2747</v>
      </c>
      <c r="K116" s="14" t="s">
        <v>2889</v>
      </c>
      <c r="L116" s="13">
        <v>6</v>
      </c>
      <c r="M116" s="13">
        <v>8</v>
      </c>
      <c r="N116" s="13">
        <v>14</v>
      </c>
      <c r="O116" s="13">
        <v>98</v>
      </c>
      <c r="P116" s="13">
        <v>441</v>
      </c>
      <c r="Q116" s="13">
        <v>461</v>
      </c>
      <c r="R116" s="13">
        <v>1130</v>
      </c>
      <c r="S116" s="13">
        <v>379</v>
      </c>
      <c r="X116"/>
    </row>
    <row r="117" spans="1:24" x14ac:dyDescent="0.25">
      <c r="A117" s="13" t="s">
        <v>360</v>
      </c>
      <c r="B117" s="13">
        <v>202311</v>
      </c>
      <c r="C117" s="13">
        <v>17500</v>
      </c>
      <c r="D117" s="13" t="s">
        <v>361</v>
      </c>
      <c r="E117" s="13">
        <v>0.4</v>
      </c>
      <c r="F117" s="13">
        <v>0.4</v>
      </c>
      <c r="G117" s="13">
        <v>0.1</v>
      </c>
      <c r="H117" s="13">
        <v>0.2</v>
      </c>
      <c r="I117" s="13">
        <v>0.2</v>
      </c>
      <c r="J117" s="13" t="s">
        <v>372</v>
      </c>
      <c r="K117" s="14" t="s">
        <v>2732</v>
      </c>
      <c r="L117" s="13">
        <v>189</v>
      </c>
      <c r="M117" s="13">
        <v>181</v>
      </c>
      <c r="N117" s="13">
        <v>370</v>
      </c>
      <c r="O117" s="13">
        <v>3789</v>
      </c>
      <c r="P117" s="13">
        <v>0.1</v>
      </c>
      <c r="Q117" s="13">
        <v>0.3</v>
      </c>
      <c r="R117" s="13">
        <v>158</v>
      </c>
      <c r="S117" s="13">
        <v>0.1</v>
      </c>
      <c r="X117"/>
    </row>
    <row r="118" spans="1:24" x14ac:dyDescent="0.25">
      <c r="A118" s="13" t="s">
        <v>360</v>
      </c>
      <c r="B118" s="13">
        <v>202311</v>
      </c>
      <c r="C118" s="13">
        <v>17500</v>
      </c>
      <c r="D118" s="13" t="s">
        <v>363</v>
      </c>
      <c r="E118" s="13" t="s">
        <v>39</v>
      </c>
      <c r="F118" s="13" t="s">
        <v>39</v>
      </c>
      <c r="G118" s="13" t="s">
        <v>39</v>
      </c>
      <c r="H118" s="13" t="s">
        <v>39</v>
      </c>
      <c r="I118" s="13">
        <v>550</v>
      </c>
      <c r="J118" s="13" t="s">
        <v>39</v>
      </c>
      <c r="K118" s="14" t="s">
        <v>39</v>
      </c>
      <c r="L118" s="13">
        <v>0</v>
      </c>
      <c r="M118" s="13">
        <v>0</v>
      </c>
      <c r="N118" s="13">
        <v>0</v>
      </c>
      <c r="O118" s="13">
        <v>27</v>
      </c>
      <c r="P118" s="13">
        <v>540</v>
      </c>
      <c r="Q118" s="13">
        <v>560</v>
      </c>
      <c r="R118" s="13">
        <v>1520</v>
      </c>
      <c r="S118" s="13">
        <v>470</v>
      </c>
      <c r="X118"/>
    </row>
    <row r="119" spans="1:24" x14ac:dyDescent="0.25">
      <c r="A119" s="13" t="s">
        <v>360</v>
      </c>
      <c r="B119" s="13">
        <v>202311</v>
      </c>
      <c r="C119" s="13">
        <v>17600</v>
      </c>
      <c r="D119" s="13" t="s">
        <v>361</v>
      </c>
      <c r="E119" s="13">
        <v>0.1</v>
      </c>
      <c r="F119" s="13">
        <v>0.5</v>
      </c>
      <c r="G119" s="13">
        <v>0.1</v>
      </c>
      <c r="H119" s="13">
        <v>0.2</v>
      </c>
      <c r="I119" s="13">
        <v>0.2</v>
      </c>
      <c r="J119" s="13" t="s">
        <v>372</v>
      </c>
      <c r="K119" s="14" t="s">
        <v>2732</v>
      </c>
      <c r="L119" s="13">
        <v>2</v>
      </c>
      <c r="M119" s="13">
        <v>10</v>
      </c>
      <c r="N119" s="13">
        <v>12</v>
      </c>
      <c r="O119" s="13">
        <v>1670</v>
      </c>
      <c r="P119" s="13" t="s">
        <v>39</v>
      </c>
      <c r="Q119" s="13">
        <v>0.6</v>
      </c>
      <c r="R119" s="13">
        <v>142</v>
      </c>
      <c r="S119" s="13">
        <v>0.1</v>
      </c>
      <c r="X119"/>
    </row>
    <row r="120" spans="1:24" x14ac:dyDescent="0.25">
      <c r="A120" s="13" t="s">
        <v>360</v>
      </c>
      <c r="B120" s="13">
        <v>202311</v>
      </c>
      <c r="C120" s="13">
        <v>17600</v>
      </c>
      <c r="D120" s="13" t="s">
        <v>363</v>
      </c>
      <c r="E120" s="13" t="s">
        <v>39</v>
      </c>
      <c r="F120" s="13" t="s">
        <v>39</v>
      </c>
      <c r="G120" s="13" t="s">
        <v>39</v>
      </c>
      <c r="H120" s="13" t="s">
        <v>39</v>
      </c>
      <c r="I120" s="13">
        <v>650</v>
      </c>
      <c r="J120" s="13" t="s">
        <v>39</v>
      </c>
      <c r="K120" s="14" t="s">
        <v>39</v>
      </c>
      <c r="L120" s="13">
        <v>0</v>
      </c>
      <c r="M120" s="13">
        <v>0</v>
      </c>
      <c r="N120" s="13">
        <v>0</v>
      </c>
      <c r="O120" s="13">
        <v>9</v>
      </c>
      <c r="P120" s="13">
        <v>640</v>
      </c>
      <c r="Q120" s="13">
        <v>660</v>
      </c>
      <c r="R120" s="13">
        <v>1500</v>
      </c>
      <c r="S120" s="13">
        <v>780</v>
      </c>
      <c r="X120"/>
    </row>
    <row r="121" spans="1:24" x14ac:dyDescent="0.25">
      <c r="A121" s="13" t="s">
        <v>360</v>
      </c>
      <c r="B121" s="13">
        <v>202311</v>
      </c>
      <c r="C121" s="13">
        <v>17700</v>
      </c>
      <c r="D121" s="13" t="s">
        <v>361</v>
      </c>
      <c r="E121" s="13">
        <v>0.2</v>
      </c>
      <c r="F121" s="13">
        <v>0.2</v>
      </c>
      <c r="G121" s="13">
        <v>0.2</v>
      </c>
      <c r="H121" s="13">
        <v>0.2</v>
      </c>
      <c r="I121" s="13">
        <v>0.2</v>
      </c>
      <c r="J121" s="13" t="s">
        <v>372</v>
      </c>
      <c r="K121" s="14" t="s">
        <v>2732</v>
      </c>
      <c r="L121" s="13">
        <v>8</v>
      </c>
      <c r="M121" s="13">
        <v>2</v>
      </c>
      <c r="N121" s="13">
        <v>10</v>
      </c>
      <c r="O121" s="13">
        <v>881</v>
      </c>
      <c r="P121" s="13" t="s">
        <v>39</v>
      </c>
      <c r="Q121" s="13">
        <v>0.4</v>
      </c>
      <c r="R121" s="13">
        <v>92</v>
      </c>
      <c r="S121" s="13">
        <v>0.1</v>
      </c>
      <c r="X121"/>
    </row>
    <row r="122" spans="1:24" x14ac:dyDescent="0.25">
      <c r="A122" s="13" t="s">
        <v>360</v>
      </c>
      <c r="B122" s="13">
        <v>202311</v>
      </c>
      <c r="C122" s="13">
        <v>17700</v>
      </c>
      <c r="D122" s="13" t="s">
        <v>363</v>
      </c>
      <c r="E122" s="13" t="s">
        <v>39</v>
      </c>
      <c r="F122" s="13" t="s">
        <v>39</v>
      </c>
      <c r="G122" s="13" t="s">
        <v>39</v>
      </c>
      <c r="H122" s="13" t="s">
        <v>39</v>
      </c>
      <c r="I122" s="13">
        <v>750</v>
      </c>
      <c r="J122" s="13" t="s">
        <v>39</v>
      </c>
      <c r="K122" s="14" t="s">
        <v>39</v>
      </c>
      <c r="L122" s="13">
        <v>2</v>
      </c>
      <c r="M122" s="13">
        <v>0</v>
      </c>
      <c r="N122" s="13">
        <v>2</v>
      </c>
      <c r="O122" s="13">
        <v>9</v>
      </c>
      <c r="P122" s="13">
        <v>740</v>
      </c>
      <c r="Q122" s="13">
        <v>760</v>
      </c>
      <c r="R122" s="13">
        <v>1590</v>
      </c>
      <c r="S122" s="13">
        <v>735</v>
      </c>
      <c r="X122"/>
    </row>
    <row r="123" spans="1:24" x14ac:dyDescent="0.25">
      <c r="A123" s="13" t="s">
        <v>360</v>
      </c>
      <c r="B123" s="13">
        <v>202311</v>
      </c>
      <c r="C123" s="13">
        <v>17800</v>
      </c>
      <c r="D123" s="13" t="s">
        <v>361</v>
      </c>
      <c r="E123" s="13">
        <v>0.9</v>
      </c>
      <c r="F123" s="13">
        <v>0.9</v>
      </c>
      <c r="G123" s="13">
        <v>0.9</v>
      </c>
      <c r="H123" s="13">
        <v>0.9</v>
      </c>
      <c r="I123" s="13">
        <v>0.1</v>
      </c>
      <c r="J123" s="13" t="s">
        <v>2890</v>
      </c>
      <c r="K123" s="14" t="s">
        <v>2891</v>
      </c>
      <c r="L123" s="13">
        <v>3</v>
      </c>
      <c r="M123" s="13">
        <v>1</v>
      </c>
      <c r="N123" s="13">
        <v>4</v>
      </c>
      <c r="O123" s="13">
        <v>898</v>
      </c>
      <c r="P123" s="13" t="s">
        <v>39</v>
      </c>
      <c r="Q123" s="13">
        <v>0.6</v>
      </c>
      <c r="R123" s="13">
        <v>76</v>
      </c>
      <c r="S123" s="13">
        <v>0.2</v>
      </c>
      <c r="X123"/>
    </row>
    <row r="124" spans="1:24" x14ac:dyDescent="0.25">
      <c r="A124" s="13" t="s">
        <v>360</v>
      </c>
      <c r="B124" s="13">
        <v>202311</v>
      </c>
      <c r="C124" s="13">
        <v>17800</v>
      </c>
      <c r="D124" s="13" t="s">
        <v>363</v>
      </c>
      <c r="E124" s="13" t="s">
        <v>39</v>
      </c>
      <c r="F124" s="13" t="s">
        <v>39</v>
      </c>
      <c r="G124" s="13" t="s">
        <v>39</v>
      </c>
      <c r="H124" s="13" t="s">
        <v>39</v>
      </c>
      <c r="I124" s="13">
        <v>850</v>
      </c>
      <c r="J124" s="13" t="s">
        <v>39</v>
      </c>
      <c r="K124" s="14" t="s">
        <v>39</v>
      </c>
      <c r="L124" s="13">
        <v>0</v>
      </c>
      <c r="M124" s="13">
        <v>0</v>
      </c>
      <c r="N124" s="13">
        <v>0</v>
      </c>
      <c r="O124" s="13">
        <v>5</v>
      </c>
      <c r="P124" s="13">
        <v>840</v>
      </c>
      <c r="Q124" s="13">
        <v>860</v>
      </c>
      <c r="R124" s="13">
        <v>1630</v>
      </c>
      <c r="S124" s="13">
        <v>1080</v>
      </c>
      <c r="X124"/>
    </row>
    <row r="125" spans="1:24" x14ac:dyDescent="0.25">
      <c r="A125" s="13" t="s">
        <v>360</v>
      </c>
      <c r="B125" s="13">
        <v>202311</v>
      </c>
      <c r="C125" s="13">
        <v>17900</v>
      </c>
      <c r="D125" s="13" t="s">
        <v>361</v>
      </c>
      <c r="E125" s="13" t="s">
        <v>39</v>
      </c>
      <c r="F125" s="13" t="s">
        <v>39</v>
      </c>
      <c r="G125" s="13" t="s">
        <v>39</v>
      </c>
      <c r="H125" s="13" t="s">
        <v>39</v>
      </c>
      <c r="I125" s="13">
        <v>0.1</v>
      </c>
      <c r="J125" s="13" t="s">
        <v>39</v>
      </c>
      <c r="K125" s="14" t="s">
        <v>39</v>
      </c>
      <c r="L125" s="13">
        <v>1</v>
      </c>
      <c r="M125" s="13">
        <v>0</v>
      </c>
      <c r="N125" s="13">
        <v>1</v>
      </c>
      <c r="O125" s="13">
        <v>805</v>
      </c>
      <c r="P125" s="13" t="s">
        <v>39</v>
      </c>
      <c r="Q125" s="13">
        <v>0.8</v>
      </c>
      <c r="R125" s="13">
        <v>77</v>
      </c>
      <c r="S125" s="13">
        <v>0.1</v>
      </c>
      <c r="X125"/>
    </row>
    <row r="126" spans="1:24" x14ac:dyDescent="0.25">
      <c r="A126" s="13" t="s">
        <v>360</v>
      </c>
      <c r="B126" s="13">
        <v>202311</v>
      </c>
      <c r="C126" s="13">
        <v>17900</v>
      </c>
      <c r="D126" s="13" t="s">
        <v>363</v>
      </c>
      <c r="E126" s="13" t="s">
        <v>39</v>
      </c>
      <c r="F126" s="13" t="s">
        <v>39</v>
      </c>
      <c r="G126" s="13" t="s">
        <v>39</v>
      </c>
      <c r="H126" s="13" t="s">
        <v>39</v>
      </c>
      <c r="I126" s="13">
        <v>950</v>
      </c>
      <c r="J126" s="13" t="s">
        <v>39</v>
      </c>
      <c r="K126" s="14" t="s">
        <v>39</v>
      </c>
      <c r="L126" s="13">
        <v>0</v>
      </c>
      <c r="M126" s="13">
        <v>0</v>
      </c>
      <c r="N126" s="13">
        <v>0</v>
      </c>
      <c r="O126" s="13">
        <v>1</v>
      </c>
      <c r="P126" s="13">
        <v>940</v>
      </c>
      <c r="Q126" s="13">
        <v>960</v>
      </c>
      <c r="R126" s="13">
        <v>1170</v>
      </c>
      <c r="S126" s="13">
        <v>1170</v>
      </c>
      <c r="X126"/>
    </row>
    <row r="127" spans="1:24" x14ac:dyDescent="0.25">
      <c r="A127" s="13" t="s">
        <v>360</v>
      </c>
      <c r="B127" s="13">
        <v>202311</v>
      </c>
      <c r="C127" s="13">
        <v>18000</v>
      </c>
      <c r="D127" s="13" t="s">
        <v>361</v>
      </c>
      <c r="E127" s="13">
        <v>4</v>
      </c>
      <c r="F127" s="13">
        <v>4</v>
      </c>
      <c r="G127" s="13">
        <v>4</v>
      </c>
      <c r="H127" s="13">
        <v>4</v>
      </c>
      <c r="I127" s="13">
        <v>0.1</v>
      </c>
      <c r="J127" s="13" t="s">
        <v>2892</v>
      </c>
      <c r="K127" s="14" t="s">
        <v>2893</v>
      </c>
      <c r="L127" s="13">
        <v>2</v>
      </c>
      <c r="M127" s="13">
        <v>1</v>
      </c>
      <c r="N127" s="13">
        <v>3</v>
      </c>
      <c r="O127" s="13">
        <v>1129</v>
      </c>
      <c r="P127" s="13" t="s">
        <v>39</v>
      </c>
      <c r="Q127" s="13">
        <v>0.6</v>
      </c>
      <c r="R127" s="13">
        <v>69</v>
      </c>
      <c r="S127" s="13">
        <v>0.1</v>
      </c>
      <c r="X127"/>
    </row>
    <row r="128" spans="1:24" x14ac:dyDescent="0.25">
      <c r="A128" s="13" t="s">
        <v>360</v>
      </c>
      <c r="B128" s="13">
        <v>202311</v>
      </c>
      <c r="C128" s="13">
        <v>18000</v>
      </c>
      <c r="D128" s="13" t="s">
        <v>363</v>
      </c>
      <c r="E128" s="13" t="s">
        <v>39</v>
      </c>
      <c r="F128" s="13" t="s">
        <v>39</v>
      </c>
      <c r="G128" s="13" t="s">
        <v>39</v>
      </c>
      <c r="H128" s="13" t="s">
        <v>39</v>
      </c>
      <c r="I128" s="13">
        <v>1050</v>
      </c>
      <c r="J128" s="13" t="s">
        <v>39</v>
      </c>
      <c r="K128" s="14" t="s">
        <v>39</v>
      </c>
      <c r="L128" s="13">
        <v>0</v>
      </c>
      <c r="M128" s="13">
        <v>0</v>
      </c>
      <c r="N128" s="13">
        <v>0</v>
      </c>
      <c r="O128" s="13">
        <v>5</v>
      </c>
      <c r="P128" s="13">
        <v>1040</v>
      </c>
      <c r="Q128" s="13">
        <v>1070</v>
      </c>
      <c r="R128" s="13">
        <v>1640</v>
      </c>
      <c r="S128" s="13">
        <v>1080</v>
      </c>
      <c r="X128"/>
    </row>
    <row r="129" spans="1:24" x14ac:dyDescent="0.25">
      <c r="A129" s="13" t="s">
        <v>360</v>
      </c>
      <c r="B129" s="13">
        <v>202311</v>
      </c>
      <c r="C129" s="13">
        <v>18100</v>
      </c>
      <c r="D129" s="13" t="s">
        <v>361</v>
      </c>
      <c r="E129" s="13" t="s">
        <v>39</v>
      </c>
      <c r="F129" s="13" t="s">
        <v>39</v>
      </c>
      <c r="G129" s="13" t="s">
        <v>39</v>
      </c>
      <c r="H129" s="13" t="s">
        <v>39</v>
      </c>
      <c r="I129" s="13">
        <v>0.1</v>
      </c>
      <c r="J129" s="13" t="s">
        <v>39</v>
      </c>
      <c r="K129" s="14" t="s">
        <v>39</v>
      </c>
      <c r="L129" s="13">
        <v>0</v>
      </c>
      <c r="M129" s="13">
        <v>0</v>
      </c>
      <c r="N129" s="13">
        <v>0</v>
      </c>
      <c r="O129" s="13">
        <v>740</v>
      </c>
      <c r="P129" s="13" t="s">
        <v>39</v>
      </c>
      <c r="Q129" s="13">
        <v>2</v>
      </c>
      <c r="R129" s="13">
        <v>56</v>
      </c>
      <c r="S129" s="13">
        <v>0.1</v>
      </c>
      <c r="X129"/>
    </row>
    <row r="130" spans="1:24" x14ac:dyDescent="0.25">
      <c r="A130" s="13" t="s">
        <v>360</v>
      </c>
      <c r="B130" s="13">
        <v>202311</v>
      </c>
      <c r="C130" s="13">
        <v>18100</v>
      </c>
      <c r="D130" s="13" t="s">
        <v>363</v>
      </c>
      <c r="E130" s="13" t="s">
        <v>39</v>
      </c>
      <c r="F130" s="13" t="s">
        <v>39</v>
      </c>
      <c r="G130" s="13" t="s">
        <v>39</v>
      </c>
      <c r="H130" s="13" t="s">
        <v>39</v>
      </c>
      <c r="I130" s="13">
        <v>1150</v>
      </c>
      <c r="J130" s="13" t="s">
        <v>39</v>
      </c>
      <c r="K130" s="14" t="s">
        <v>39</v>
      </c>
      <c r="L130" s="13">
        <v>0</v>
      </c>
      <c r="M130" s="13">
        <v>0</v>
      </c>
      <c r="N130" s="13">
        <v>0</v>
      </c>
      <c r="O130" s="13">
        <v>1</v>
      </c>
      <c r="P130" s="13">
        <v>1140</v>
      </c>
      <c r="Q130" s="13">
        <v>1170</v>
      </c>
      <c r="R130" s="13">
        <v>1350</v>
      </c>
      <c r="S130" s="13">
        <v>1350</v>
      </c>
      <c r="X130"/>
    </row>
    <row r="131" spans="1:24" x14ac:dyDescent="0.25">
      <c r="A131" s="13" t="s">
        <v>360</v>
      </c>
      <c r="B131" s="13">
        <v>202311</v>
      </c>
      <c r="C131" s="13">
        <v>18200</v>
      </c>
      <c r="D131" s="13" t="s">
        <v>361</v>
      </c>
      <c r="E131" s="13" t="s">
        <v>39</v>
      </c>
      <c r="F131" s="13" t="s">
        <v>39</v>
      </c>
      <c r="G131" s="13" t="s">
        <v>39</v>
      </c>
      <c r="H131" s="13" t="s">
        <v>39</v>
      </c>
      <c r="I131" s="13">
        <v>0.1</v>
      </c>
      <c r="J131" s="13" t="s">
        <v>39</v>
      </c>
      <c r="K131" s="14" t="s">
        <v>39</v>
      </c>
      <c r="L131" s="13">
        <v>2</v>
      </c>
      <c r="M131" s="13">
        <v>0</v>
      </c>
      <c r="N131" s="13">
        <v>2</v>
      </c>
      <c r="O131" s="13">
        <v>1211</v>
      </c>
      <c r="P131" s="13" t="s">
        <v>39</v>
      </c>
      <c r="Q131" s="13">
        <v>2</v>
      </c>
      <c r="R131" s="13">
        <v>46.5</v>
      </c>
      <c r="S131" s="13">
        <v>0.1</v>
      </c>
      <c r="X131"/>
    </row>
    <row r="132" spans="1:24" x14ac:dyDescent="0.25">
      <c r="A132" s="13" t="s">
        <v>360</v>
      </c>
      <c r="B132" s="13">
        <v>202311</v>
      </c>
      <c r="C132" s="13">
        <v>18200</v>
      </c>
      <c r="D132" s="13" t="s">
        <v>363</v>
      </c>
      <c r="E132" s="13" t="s">
        <v>39</v>
      </c>
      <c r="F132" s="13" t="s">
        <v>39</v>
      </c>
      <c r="G132" s="13" t="s">
        <v>39</v>
      </c>
      <c r="H132" s="13" t="s">
        <v>39</v>
      </c>
      <c r="I132" s="13">
        <v>1250</v>
      </c>
      <c r="J132" s="13" t="s">
        <v>39</v>
      </c>
      <c r="K132" s="14" t="s">
        <v>39</v>
      </c>
      <c r="L132" s="13">
        <v>0</v>
      </c>
      <c r="M132" s="13">
        <v>0</v>
      </c>
      <c r="N132" s="13">
        <v>0</v>
      </c>
      <c r="O132" s="13">
        <v>5</v>
      </c>
      <c r="P132" s="13">
        <v>1240</v>
      </c>
      <c r="Q132" s="13">
        <v>1270</v>
      </c>
      <c r="R132" s="13">
        <v>1700</v>
      </c>
      <c r="S132" s="13">
        <v>1540</v>
      </c>
      <c r="X132"/>
    </row>
    <row r="133" spans="1:24" x14ac:dyDescent="0.25">
      <c r="A133" s="13" t="s">
        <v>360</v>
      </c>
      <c r="B133" s="13">
        <v>202311</v>
      </c>
      <c r="C133" s="13">
        <v>18300</v>
      </c>
      <c r="D133" s="13" t="s">
        <v>361</v>
      </c>
      <c r="E133" s="13">
        <v>0.1</v>
      </c>
      <c r="F133" s="13">
        <v>0.1</v>
      </c>
      <c r="G133" s="13">
        <v>0.1</v>
      </c>
      <c r="H133" s="13">
        <v>0.1</v>
      </c>
      <c r="I133" s="13">
        <v>0.1</v>
      </c>
      <c r="J133" s="13" t="s">
        <v>372</v>
      </c>
      <c r="K133" s="14" t="s">
        <v>2729</v>
      </c>
      <c r="L133" s="13">
        <v>0</v>
      </c>
      <c r="M133" s="13">
        <v>10</v>
      </c>
      <c r="N133" s="13">
        <v>10</v>
      </c>
      <c r="O133" s="13">
        <v>1162</v>
      </c>
      <c r="P133" s="13" t="s">
        <v>39</v>
      </c>
      <c r="Q133" s="13">
        <v>0.6</v>
      </c>
      <c r="R133" s="13">
        <v>40</v>
      </c>
      <c r="S133" s="13">
        <v>0.1</v>
      </c>
      <c r="X133"/>
    </row>
    <row r="134" spans="1:24" x14ac:dyDescent="0.25">
      <c r="A134" s="13" t="s">
        <v>360</v>
      </c>
      <c r="B134" s="13">
        <v>202311</v>
      </c>
      <c r="C134" s="13">
        <v>18300</v>
      </c>
      <c r="D134" s="13" t="s">
        <v>363</v>
      </c>
      <c r="E134" s="13" t="s">
        <v>39</v>
      </c>
      <c r="F134" s="13" t="s">
        <v>39</v>
      </c>
      <c r="G134" s="13" t="s">
        <v>39</v>
      </c>
      <c r="H134" s="13" t="s">
        <v>39</v>
      </c>
      <c r="I134" s="13">
        <v>1350</v>
      </c>
      <c r="J134" s="13" t="s">
        <v>39</v>
      </c>
      <c r="K134" s="14" t="s">
        <v>39</v>
      </c>
      <c r="L134" s="13">
        <v>2</v>
      </c>
      <c r="M134" s="13">
        <v>0</v>
      </c>
      <c r="N134" s="13">
        <v>2</v>
      </c>
      <c r="O134" s="13">
        <v>2</v>
      </c>
      <c r="P134" s="13">
        <v>1340</v>
      </c>
      <c r="Q134" s="13">
        <v>1370</v>
      </c>
      <c r="R134" s="13">
        <v>1380</v>
      </c>
      <c r="S134" s="13">
        <v>1380</v>
      </c>
      <c r="X134"/>
    </row>
    <row r="135" spans="1:24" x14ac:dyDescent="0.25">
      <c r="A135" s="13" t="s">
        <v>360</v>
      </c>
      <c r="B135" s="13">
        <v>202311</v>
      </c>
      <c r="C135" s="13">
        <v>18400</v>
      </c>
      <c r="D135" s="13" t="s">
        <v>361</v>
      </c>
      <c r="E135" s="13" t="s">
        <v>39</v>
      </c>
      <c r="F135" s="13" t="s">
        <v>39</v>
      </c>
      <c r="G135" s="13" t="s">
        <v>39</v>
      </c>
      <c r="H135" s="13" t="s">
        <v>39</v>
      </c>
      <c r="I135" s="13">
        <v>0.1</v>
      </c>
      <c r="J135" s="13" t="s">
        <v>39</v>
      </c>
      <c r="K135" s="14" t="s">
        <v>39</v>
      </c>
      <c r="L135" s="13">
        <v>0</v>
      </c>
      <c r="M135" s="13">
        <v>0</v>
      </c>
      <c r="N135" s="13">
        <v>0</v>
      </c>
      <c r="O135" s="13">
        <v>453</v>
      </c>
      <c r="P135" s="13" t="s">
        <v>39</v>
      </c>
      <c r="Q135" s="13">
        <v>0.6</v>
      </c>
      <c r="R135" s="13">
        <v>29</v>
      </c>
      <c r="S135" s="13">
        <v>0.1</v>
      </c>
      <c r="X135"/>
    </row>
    <row r="136" spans="1:24" x14ac:dyDescent="0.25">
      <c r="A136" s="13" t="s">
        <v>360</v>
      </c>
      <c r="B136" s="13">
        <v>202311</v>
      </c>
      <c r="C136" s="13">
        <v>18400</v>
      </c>
      <c r="D136" s="13" t="s">
        <v>363</v>
      </c>
      <c r="E136" s="13" t="s">
        <v>39</v>
      </c>
      <c r="F136" s="13" t="s">
        <v>39</v>
      </c>
      <c r="G136" s="13" t="s">
        <v>39</v>
      </c>
      <c r="H136" s="13" t="s">
        <v>39</v>
      </c>
      <c r="I136" s="13">
        <v>1450</v>
      </c>
      <c r="J136" s="13" t="s">
        <v>39</v>
      </c>
      <c r="K136" s="14" t="s">
        <v>39</v>
      </c>
      <c r="L136" s="13">
        <v>0</v>
      </c>
      <c r="M136" s="13">
        <v>0</v>
      </c>
      <c r="N136" s="13">
        <v>0</v>
      </c>
      <c r="O136" s="13">
        <v>0</v>
      </c>
      <c r="P136" s="13">
        <v>1440</v>
      </c>
      <c r="Q136" s="13">
        <v>1460</v>
      </c>
      <c r="R136" s="13" t="s">
        <v>39</v>
      </c>
      <c r="S136" s="13" t="s">
        <v>39</v>
      </c>
      <c r="X136"/>
    </row>
    <row r="137" spans="1:24" x14ac:dyDescent="0.25">
      <c r="A137" s="13" t="s">
        <v>360</v>
      </c>
      <c r="B137" s="13">
        <v>202311</v>
      </c>
      <c r="C137" s="13">
        <v>18500</v>
      </c>
      <c r="D137" s="13" t="s">
        <v>361</v>
      </c>
      <c r="E137" s="13" t="s">
        <v>39</v>
      </c>
      <c r="F137" s="13" t="s">
        <v>39</v>
      </c>
      <c r="G137" s="13" t="s">
        <v>39</v>
      </c>
      <c r="H137" s="13" t="s">
        <v>39</v>
      </c>
      <c r="I137" s="13">
        <v>0.1</v>
      </c>
      <c r="J137" s="13" t="s">
        <v>39</v>
      </c>
      <c r="K137" s="14" t="s">
        <v>39</v>
      </c>
      <c r="L137" s="13">
        <v>0</v>
      </c>
      <c r="M137" s="13">
        <v>0</v>
      </c>
      <c r="N137" s="13">
        <v>0</v>
      </c>
      <c r="O137" s="13">
        <v>357</v>
      </c>
      <c r="P137" s="13" t="s">
        <v>39</v>
      </c>
      <c r="Q137" s="13">
        <v>0.6</v>
      </c>
      <c r="R137" s="13">
        <v>29</v>
      </c>
      <c r="S137" s="13">
        <v>0.1</v>
      </c>
      <c r="X137"/>
    </row>
    <row r="138" spans="1:24" x14ac:dyDescent="0.25">
      <c r="A138" s="13" t="s">
        <v>360</v>
      </c>
      <c r="B138" s="13">
        <v>202311</v>
      </c>
      <c r="C138" s="13">
        <v>18500</v>
      </c>
      <c r="D138" s="13" t="s">
        <v>363</v>
      </c>
      <c r="E138" s="13" t="s">
        <v>39</v>
      </c>
      <c r="F138" s="13" t="s">
        <v>39</v>
      </c>
      <c r="G138" s="13" t="s">
        <v>39</v>
      </c>
      <c r="H138" s="13" t="s">
        <v>39</v>
      </c>
      <c r="I138" s="13">
        <v>1550</v>
      </c>
      <c r="J138" s="13" t="s">
        <v>39</v>
      </c>
      <c r="K138" s="14" t="s">
        <v>39</v>
      </c>
      <c r="L138" s="13">
        <v>0</v>
      </c>
      <c r="M138" s="13">
        <v>0</v>
      </c>
      <c r="N138" s="13">
        <v>0</v>
      </c>
      <c r="O138" s="13">
        <v>1</v>
      </c>
      <c r="P138" s="13">
        <v>1540</v>
      </c>
      <c r="Q138" s="13">
        <v>1560</v>
      </c>
      <c r="R138" s="13">
        <v>2210</v>
      </c>
      <c r="S138" s="13">
        <v>2210</v>
      </c>
      <c r="X138"/>
    </row>
    <row r="139" spans="1:24" x14ac:dyDescent="0.25">
      <c r="A139" s="13" t="s">
        <v>360</v>
      </c>
      <c r="B139" s="13">
        <v>202311</v>
      </c>
      <c r="C139" s="13">
        <v>18600</v>
      </c>
      <c r="D139" s="13" t="s">
        <v>361</v>
      </c>
      <c r="E139" s="13" t="s">
        <v>39</v>
      </c>
      <c r="F139" s="13" t="s">
        <v>39</v>
      </c>
      <c r="G139" s="13" t="s">
        <v>39</v>
      </c>
      <c r="H139" s="13" t="s">
        <v>39</v>
      </c>
      <c r="I139" s="13">
        <v>0.1</v>
      </c>
      <c r="J139" s="13" t="s">
        <v>39</v>
      </c>
      <c r="K139" s="14" t="s">
        <v>39</v>
      </c>
      <c r="L139" s="13">
        <v>0</v>
      </c>
      <c r="M139" s="13">
        <v>0</v>
      </c>
      <c r="N139" s="13">
        <v>0</v>
      </c>
      <c r="O139" s="13">
        <v>492</v>
      </c>
      <c r="P139" s="13" t="s">
        <v>39</v>
      </c>
      <c r="Q139" s="13">
        <v>0.6</v>
      </c>
      <c r="R139" s="13">
        <v>24</v>
      </c>
      <c r="S139" s="13">
        <v>0.3</v>
      </c>
      <c r="X139"/>
    </row>
    <row r="140" spans="1:24" x14ac:dyDescent="0.25">
      <c r="A140" s="13" t="s">
        <v>360</v>
      </c>
      <c r="B140" s="13">
        <v>202311</v>
      </c>
      <c r="C140" s="13">
        <v>18600</v>
      </c>
      <c r="D140" s="13" t="s">
        <v>363</v>
      </c>
      <c r="E140" s="13" t="s">
        <v>39</v>
      </c>
      <c r="F140" s="13" t="s">
        <v>39</v>
      </c>
      <c r="G140" s="13" t="s">
        <v>39</v>
      </c>
      <c r="H140" s="13" t="s">
        <v>39</v>
      </c>
      <c r="I140" s="13">
        <v>1650</v>
      </c>
      <c r="J140" s="13" t="s">
        <v>39</v>
      </c>
      <c r="K140" s="14" t="s">
        <v>39</v>
      </c>
      <c r="L140" s="13">
        <v>0</v>
      </c>
      <c r="M140" s="13">
        <v>0</v>
      </c>
      <c r="N140" s="13">
        <v>0</v>
      </c>
      <c r="O140" s="13">
        <v>0</v>
      </c>
      <c r="P140" s="13">
        <v>1640</v>
      </c>
      <c r="Q140" s="13">
        <v>1670</v>
      </c>
      <c r="R140" s="13" t="s">
        <v>39</v>
      </c>
      <c r="S140" s="13" t="s">
        <v>39</v>
      </c>
      <c r="X140"/>
    </row>
    <row r="141" spans="1:24" x14ac:dyDescent="0.25">
      <c r="A141" s="13" t="s">
        <v>360</v>
      </c>
      <c r="B141" s="13">
        <v>202311</v>
      </c>
      <c r="C141" s="13">
        <v>18700</v>
      </c>
      <c r="D141" s="13" t="s">
        <v>361</v>
      </c>
      <c r="E141" s="13">
        <v>0.1</v>
      </c>
      <c r="F141" s="13">
        <v>0.1</v>
      </c>
      <c r="G141" s="13">
        <v>0.1</v>
      </c>
      <c r="H141" s="13">
        <v>0.1</v>
      </c>
      <c r="I141" s="13">
        <v>0.1</v>
      </c>
      <c r="J141" s="13">
        <v>0</v>
      </c>
      <c r="K141" s="14" t="s">
        <v>39</v>
      </c>
      <c r="L141" s="13">
        <v>0</v>
      </c>
      <c r="M141" s="13">
        <v>6</v>
      </c>
      <c r="N141" s="13">
        <v>6</v>
      </c>
      <c r="O141" s="13">
        <v>230</v>
      </c>
      <c r="P141" s="13" t="s">
        <v>39</v>
      </c>
      <c r="Q141" s="13">
        <v>0.6</v>
      </c>
      <c r="R141" s="13">
        <v>20</v>
      </c>
      <c r="S141" s="13">
        <v>0.1</v>
      </c>
      <c r="X141"/>
    </row>
    <row r="142" spans="1:24" x14ac:dyDescent="0.25">
      <c r="A142" s="13" t="s">
        <v>360</v>
      </c>
      <c r="B142" s="13">
        <v>202311</v>
      </c>
      <c r="C142" s="13">
        <v>18700</v>
      </c>
      <c r="D142" s="13" t="s">
        <v>363</v>
      </c>
      <c r="E142" s="13" t="s">
        <v>39</v>
      </c>
      <c r="F142" s="13" t="s">
        <v>39</v>
      </c>
      <c r="G142" s="13" t="s">
        <v>39</v>
      </c>
      <c r="H142" s="13" t="s">
        <v>39</v>
      </c>
      <c r="I142" s="13">
        <v>1750</v>
      </c>
      <c r="J142" s="13" t="s">
        <v>39</v>
      </c>
      <c r="K142" s="14" t="s">
        <v>39</v>
      </c>
      <c r="L142" s="13">
        <v>0</v>
      </c>
      <c r="M142" s="13">
        <v>0</v>
      </c>
      <c r="N142" s="13">
        <v>0</v>
      </c>
      <c r="O142" s="13">
        <v>0</v>
      </c>
      <c r="P142" s="13">
        <v>1740</v>
      </c>
      <c r="Q142" s="13">
        <v>1770</v>
      </c>
      <c r="R142" s="13" t="s">
        <v>39</v>
      </c>
      <c r="S142" s="13" t="s">
        <v>39</v>
      </c>
      <c r="X142"/>
    </row>
    <row r="143" spans="1:24" x14ac:dyDescent="0.25">
      <c r="A143" s="13" t="s">
        <v>360</v>
      </c>
      <c r="B143" s="13">
        <v>202311</v>
      </c>
      <c r="C143" s="13">
        <v>18800</v>
      </c>
      <c r="D143" s="13" t="s">
        <v>361</v>
      </c>
      <c r="E143" s="13">
        <v>0.1</v>
      </c>
      <c r="F143" s="13">
        <v>0.1</v>
      </c>
      <c r="G143" s="13">
        <v>0.1</v>
      </c>
      <c r="H143" s="13">
        <v>0.1</v>
      </c>
      <c r="I143" s="13">
        <v>0.1</v>
      </c>
      <c r="J143" s="13">
        <v>0</v>
      </c>
      <c r="K143" s="14" t="s">
        <v>39</v>
      </c>
      <c r="L143" s="13">
        <v>0</v>
      </c>
      <c r="M143" s="13">
        <v>25</v>
      </c>
      <c r="N143" s="13">
        <v>25</v>
      </c>
      <c r="O143" s="13">
        <v>154</v>
      </c>
      <c r="P143" s="13" t="s">
        <v>39</v>
      </c>
      <c r="Q143" s="13">
        <v>0.1</v>
      </c>
      <c r="R143" s="13">
        <v>17</v>
      </c>
      <c r="S143" s="13">
        <v>0.1</v>
      </c>
      <c r="X143"/>
    </row>
    <row r="144" spans="1:24" x14ac:dyDescent="0.25">
      <c r="A144" s="13" t="s">
        <v>360</v>
      </c>
      <c r="B144" s="13">
        <v>202311</v>
      </c>
      <c r="C144" s="13">
        <v>18800</v>
      </c>
      <c r="D144" s="13" t="s">
        <v>363</v>
      </c>
      <c r="E144" s="13" t="s">
        <v>39</v>
      </c>
      <c r="F144" s="13" t="s">
        <v>39</v>
      </c>
      <c r="G144" s="13" t="s">
        <v>39</v>
      </c>
      <c r="H144" s="13" t="s">
        <v>39</v>
      </c>
      <c r="I144" s="13">
        <v>1850</v>
      </c>
      <c r="J144" s="13" t="s">
        <v>39</v>
      </c>
      <c r="K144" s="14" t="s">
        <v>39</v>
      </c>
      <c r="L144" s="13">
        <v>0</v>
      </c>
      <c r="M144" s="13">
        <v>0</v>
      </c>
      <c r="N144" s="13">
        <v>0</v>
      </c>
      <c r="O144" s="13">
        <v>0</v>
      </c>
      <c r="P144" s="13">
        <v>1840</v>
      </c>
      <c r="Q144" s="13">
        <v>1870</v>
      </c>
      <c r="R144" s="13">
        <v>2100</v>
      </c>
      <c r="S144" s="13">
        <v>2010</v>
      </c>
      <c r="X144"/>
    </row>
    <row r="145" spans="1:24" x14ac:dyDescent="0.25">
      <c r="A145" s="13" t="s">
        <v>360</v>
      </c>
      <c r="B145" s="13">
        <v>202311</v>
      </c>
      <c r="C145" s="13">
        <v>18900</v>
      </c>
      <c r="D145" s="13" t="s">
        <v>361</v>
      </c>
      <c r="E145" s="13">
        <v>0.1</v>
      </c>
      <c r="F145" s="13">
        <v>0.1</v>
      </c>
      <c r="G145" s="13">
        <v>0.1</v>
      </c>
      <c r="H145" s="13">
        <v>0.1</v>
      </c>
      <c r="I145" s="13">
        <v>0.1</v>
      </c>
      <c r="J145" s="13">
        <v>0</v>
      </c>
      <c r="K145" s="14" t="s">
        <v>39</v>
      </c>
      <c r="L145" s="13">
        <v>0</v>
      </c>
      <c r="M145" s="13">
        <v>25</v>
      </c>
      <c r="N145" s="13">
        <v>25</v>
      </c>
      <c r="O145" s="13">
        <v>11</v>
      </c>
      <c r="P145" s="13" t="s">
        <v>39</v>
      </c>
      <c r="Q145" s="13">
        <v>0.1</v>
      </c>
      <c r="R145" s="13">
        <v>12</v>
      </c>
      <c r="S145" s="13">
        <v>0.1</v>
      </c>
      <c r="X145"/>
    </row>
    <row r="146" spans="1:24" x14ac:dyDescent="0.25">
      <c r="A146" s="13" t="s">
        <v>360</v>
      </c>
      <c r="B146" s="13">
        <v>202311</v>
      </c>
      <c r="C146" s="13">
        <v>18900</v>
      </c>
      <c r="D146" s="13" t="s">
        <v>363</v>
      </c>
      <c r="E146" s="13" t="s">
        <v>39</v>
      </c>
      <c r="F146" s="13" t="s">
        <v>39</v>
      </c>
      <c r="G146" s="13" t="s">
        <v>39</v>
      </c>
      <c r="H146" s="13" t="s">
        <v>39</v>
      </c>
      <c r="I146" s="13">
        <v>1950</v>
      </c>
      <c r="J146" s="13" t="s">
        <v>39</v>
      </c>
      <c r="K146" s="14" t="s">
        <v>39</v>
      </c>
      <c r="L146" s="13">
        <v>0</v>
      </c>
      <c r="M146" s="13">
        <v>0</v>
      </c>
      <c r="N146" s="13">
        <v>0</v>
      </c>
      <c r="O146" s="13">
        <v>0</v>
      </c>
      <c r="P146" s="13">
        <v>1940</v>
      </c>
      <c r="Q146" s="13">
        <v>1970</v>
      </c>
      <c r="R146" s="13" t="s">
        <v>39</v>
      </c>
      <c r="S146" s="13" t="s">
        <v>39</v>
      </c>
      <c r="X146"/>
    </row>
    <row r="147" spans="1:24" x14ac:dyDescent="0.25">
      <c r="A147" s="13" t="s">
        <v>360</v>
      </c>
      <c r="B147" s="13">
        <v>202311</v>
      </c>
      <c r="C147" s="13">
        <v>19000</v>
      </c>
      <c r="D147" s="13" t="s">
        <v>361</v>
      </c>
      <c r="E147" s="13" t="s">
        <v>39</v>
      </c>
      <c r="F147" s="13" t="s">
        <v>39</v>
      </c>
      <c r="G147" s="13" t="s">
        <v>39</v>
      </c>
      <c r="H147" s="13" t="s">
        <v>39</v>
      </c>
      <c r="I147" s="13">
        <v>0.1</v>
      </c>
      <c r="J147" s="13" t="s">
        <v>39</v>
      </c>
      <c r="K147" s="14" t="s">
        <v>39</v>
      </c>
      <c r="L147" s="13">
        <v>0</v>
      </c>
      <c r="M147" s="13">
        <v>0</v>
      </c>
      <c r="N147" s="13">
        <v>0</v>
      </c>
      <c r="O147" s="13">
        <v>635</v>
      </c>
      <c r="P147" s="13" t="s">
        <v>39</v>
      </c>
      <c r="Q147" s="13">
        <v>0.6</v>
      </c>
      <c r="R147" s="13">
        <v>15.5</v>
      </c>
      <c r="S147" s="13">
        <v>0.4</v>
      </c>
      <c r="X147"/>
    </row>
    <row r="148" spans="1:24" x14ac:dyDescent="0.25">
      <c r="A148" s="13" t="s">
        <v>360</v>
      </c>
      <c r="B148" s="13">
        <v>202311</v>
      </c>
      <c r="C148" s="13">
        <v>19000</v>
      </c>
      <c r="D148" s="13" t="s">
        <v>363</v>
      </c>
      <c r="E148" s="13" t="s">
        <v>39</v>
      </c>
      <c r="F148" s="13" t="s">
        <v>39</v>
      </c>
      <c r="G148" s="13" t="s">
        <v>39</v>
      </c>
      <c r="H148" s="13" t="s">
        <v>39</v>
      </c>
      <c r="I148" s="13">
        <v>2050</v>
      </c>
      <c r="J148" s="13" t="s">
        <v>39</v>
      </c>
      <c r="K148" s="14" t="s">
        <v>39</v>
      </c>
      <c r="L148" s="13">
        <v>0</v>
      </c>
      <c r="M148" s="13">
        <v>0</v>
      </c>
      <c r="N148" s="13">
        <v>0</v>
      </c>
      <c r="O148" s="13">
        <v>0</v>
      </c>
      <c r="P148" s="13">
        <v>2040</v>
      </c>
      <c r="Q148" s="13">
        <v>2060</v>
      </c>
      <c r="R148" s="13" t="s">
        <v>39</v>
      </c>
      <c r="S148" s="13" t="s">
        <v>39</v>
      </c>
      <c r="X148"/>
    </row>
    <row r="149" spans="1:24" x14ac:dyDescent="0.25">
      <c r="A149" s="13" t="s">
        <v>360</v>
      </c>
      <c r="B149" s="13">
        <v>202311</v>
      </c>
      <c r="C149" s="13">
        <v>19100</v>
      </c>
      <c r="D149" s="13" t="s">
        <v>361</v>
      </c>
      <c r="E149" s="13" t="s">
        <v>39</v>
      </c>
      <c r="F149" s="13" t="s">
        <v>39</v>
      </c>
      <c r="G149" s="13" t="s">
        <v>39</v>
      </c>
      <c r="H149" s="13" t="s">
        <v>39</v>
      </c>
      <c r="I149" s="13">
        <v>0.1</v>
      </c>
      <c r="J149" s="13" t="s">
        <v>39</v>
      </c>
      <c r="K149" s="14" t="s">
        <v>39</v>
      </c>
      <c r="L149" s="13">
        <v>0</v>
      </c>
      <c r="M149" s="13">
        <v>0</v>
      </c>
      <c r="N149" s="13">
        <v>0</v>
      </c>
      <c r="O149" s="13">
        <v>440</v>
      </c>
      <c r="P149" s="13" t="s">
        <v>39</v>
      </c>
      <c r="Q149" s="13">
        <v>0.6</v>
      </c>
      <c r="R149" s="13">
        <v>11</v>
      </c>
      <c r="S149" s="13">
        <v>0.5</v>
      </c>
      <c r="X149"/>
    </row>
    <row r="150" spans="1:24" x14ac:dyDescent="0.25">
      <c r="A150" s="13" t="s">
        <v>360</v>
      </c>
      <c r="B150" s="13">
        <v>202311</v>
      </c>
      <c r="C150" s="13">
        <v>19100</v>
      </c>
      <c r="D150" s="13" t="s">
        <v>363</v>
      </c>
      <c r="E150" s="13" t="s">
        <v>39</v>
      </c>
      <c r="F150" s="13" t="s">
        <v>39</v>
      </c>
      <c r="G150" s="13" t="s">
        <v>39</v>
      </c>
      <c r="H150" s="13" t="s">
        <v>39</v>
      </c>
      <c r="I150" s="13">
        <v>2150</v>
      </c>
      <c r="J150" s="13" t="s">
        <v>39</v>
      </c>
      <c r="K150" s="14" t="s">
        <v>39</v>
      </c>
      <c r="L150" s="13">
        <v>0</v>
      </c>
      <c r="M150" s="13">
        <v>0</v>
      </c>
      <c r="N150" s="13">
        <v>0</v>
      </c>
      <c r="O150" s="13">
        <v>0</v>
      </c>
      <c r="P150" s="13">
        <v>2140</v>
      </c>
      <c r="Q150" s="13">
        <v>2170</v>
      </c>
      <c r="R150" s="13" t="s">
        <v>39</v>
      </c>
      <c r="S150" s="13" t="s">
        <v>39</v>
      </c>
      <c r="X150"/>
    </row>
    <row r="151" spans="1:24" x14ac:dyDescent="0.25">
      <c r="A151" s="13" t="s">
        <v>360</v>
      </c>
      <c r="B151" s="13">
        <v>202311</v>
      </c>
      <c r="C151" s="13">
        <v>19200</v>
      </c>
      <c r="D151" s="13" t="s">
        <v>361</v>
      </c>
      <c r="E151" s="13" t="s">
        <v>39</v>
      </c>
      <c r="F151" s="13" t="s">
        <v>39</v>
      </c>
      <c r="G151" s="13" t="s">
        <v>39</v>
      </c>
      <c r="H151" s="13" t="s">
        <v>39</v>
      </c>
      <c r="I151" s="13">
        <v>0.1</v>
      </c>
      <c r="J151" s="13" t="s">
        <v>39</v>
      </c>
      <c r="K151" s="14" t="s">
        <v>39</v>
      </c>
      <c r="L151" s="13">
        <v>0</v>
      </c>
      <c r="M151" s="13">
        <v>0</v>
      </c>
      <c r="N151" s="13">
        <v>0</v>
      </c>
      <c r="O151" s="13">
        <v>162</v>
      </c>
      <c r="P151" s="13" t="s">
        <v>39</v>
      </c>
      <c r="Q151" s="13">
        <v>0.6</v>
      </c>
      <c r="R151" s="13">
        <v>5.0999999999999996</v>
      </c>
      <c r="S151" s="13">
        <v>0.5</v>
      </c>
      <c r="X151"/>
    </row>
    <row r="152" spans="1:24" x14ac:dyDescent="0.25">
      <c r="A152" s="13" t="s">
        <v>360</v>
      </c>
      <c r="B152" s="13">
        <v>202311</v>
      </c>
      <c r="C152" s="13">
        <v>19200</v>
      </c>
      <c r="D152" s="13" t="s">
        <v>363</v>
      </c>
      <c r="E152" s="13" t="s">
        <v>39</v>
      </c>
      <c r="F152" s="13" t="s">
        <v>39</v>
      </c>
      <c r="G152" s="13" t="s">
        <v>39</v>
      </c>
      <c r="H152" s="13" t="s">
        <v>39</v>
      </c>
      <c r="I152" s="13">
        <v>2250</v>
      </c>
      <c r="J152" s="13" t="s">
        <v>39</v>
      </c>
      <c r="K152" s="14" t="s">
        <v>39</v>
      </c>
      <c r="L152" s="13">
        <v>0</v>
      </c>
      <c r="M152" s="13">
        <v>0</v>
      </c>
      <c r="N152" s="13">
        <v>0</v>
      </c>
      <c r="O152" s="13">
        <v>0</v>
      </c>
      <c r="P152" s="13">
        <v>2240</v>
      </c>
      <c r="Q152" s="13">
        <v>2270</v>
      </c>
      <c r="R152" s="13" t="s">
        <v>39</v>
      </c>
      <c r="S152" s="13" t="s">
        <v>39</v>
      </c>
      <c r="X152"/>
    </row>
    <row r="153" spans="1:24" x14ac:dyDescent="0.25">
      <c r="A153" s="13" t="s">
        <v>360</v>
      </c>
      <c r="B153" s="13">
        <v>202311</v>
      </c>
      <c r="C153" s="13">
        <v>19300</v>
      </c>
      <c r="D153" s="13" t="s">
        <v>361</v>
      </c>
      <c r="E153" s="13" t="s">
        <v>39</v>
      </c>
      <c r="F153" s="13" t="s">
        <v>39</v>
      </c>
      <c r="G153" s="13" t="s">
        <v>39</v>
      </c>
      <c r="H153" s="13" t="s">
        <v>39</v>
      </c>
      <c r="I153" s="13">
        <v>0.1</v>
      </c>
      <c r="J153" s="13" t="s">
        <v>39</v>
      </c>
      <c r="K153" s="14" t="s">
        <v>39</v>
      </c>
      <c r="L153" s="13">
        <v>0</v>
      </c>
      <c r="M153" s="13">
        <v>0</v>
      </c>
      <c r="N153" s="13">
        <v>0</v>
      </c>
      <c r="O153" s="13">
        <v>12</v>
      </c>
      <c r="P153" s="13" t="s">
        <v>39</v>
      </c>
      <c r="Q153" s="13">
        <v>0.6</v>
      </c>
      <c r="R153" s="13">
        <v>7.7</v>
      </c>
      <c r="S153" s="13">
        <v>0.9</v>
      </c>
      <c r="X153"/>
    </row>
    <row r="154" spans="1:24" x14ac:dyDescent="0.25">
      <c r="A154" s="13" t="s">
        <v>360</v>
      </c>
      <c r="B154" s="13">
        <v>202311</v>
      </c>
      <c r="C154" s="13">
        <v>19300</v>
      </c>
      <c r="D154" s="13" t="s">
        <v>363</v>
      </c>
      <c r="E154" s="13" t="s">
        <v>39</v>
      </c>
      <c r="F154" s="13" t="s">
        <v>39</v>
      </c>
      <c r="G154" s="13" t="s">
        <v>39</v>
      </c>
      <c r="H154" s="13" t="s">
        <v>39</v>
      </c>
      <c r="I154" s="13">
        <v>2350</v>
      </c>
      <c r="J154" s="13" t="s">
        <v>39</v>
      </c>
      <c r="K154" s="14" t="s">
        <v>39</v>
      </c>
      <c r="L154" s="13">
        <v>0</v>
      </c>
      <c r="M154" s="13">
        <v>0</v>
      </c>
      <c r="N154" s="13">
        <v>0</v>
      </c>
      <c r="O154" s="13">
        <v>0</v>
      </c>
      <c r="P154" s="13">
        <v>2340</v>
      </c>
      <c r="Q154" s="13">
        <v>2370</v>
      </c>
      <c r="R154" s="13" t="s">
        <v>39</v>
      </c>
      <c r="S154" s="13" t="s">
        <v>39</v>
      </c>
      <c r="X154"/>
    </row>
    <row r="155" spans="1:24" x14ac:dyDescent="0.25">
      <c r="A155" s="13" t="s">
        <v>360</v>
      </c>
      <c r="B155" s="13">
        <v>202311</v>
      </c>
      <c r="C155" s="13">
        <v>19400</v>
      </c>
      <c r="D155" s="13" t="s">
        <v>361</v>
      </c>
      <c r="E155" s="13" t="s">
        <v>39</v>
      </c>
      <c r="F155" s="13" t="s">
        <v>39</v>
      </c>
      <c r="G155" s="13" t="s">
        <v>39</v>
      </c>
      <c r="H155" s="13" t="s">
        <v>39</v>
      </c>
      <c r="I155" s="13">
        <v>0.1</v>
      </c>
      <c r="J155" s="13" t="s">
        <v>39</v>
      </c>
      <c r="K155" s="14" t="s">
        <v>39</v>
      </c>
      <c r="L155" s="13">
        <v>0</v>
      </c>
      <c r="M155" s="13">
        <v>0</v>
      </c>
      <c r="N155" s="13">
        <v>0</v>
      </c>
      <c r="O155" s="13">
        <v>318</v>
      </c>
      <c r="P155" s="13" t="s">
        <v>39</v>
      </c>
      <c r="Q155" s="13">
        <v>0.6</v>
      </c>
      <c r="R155" s="13">
        <v>3.8</v>
      </c>
      <c r="S155" s="13">
        <v>0.6</v>
      </c>
      <c r="X155"/>
    </row>
    <row r="156" spans="1:24" x14ac:dyDescent="0.25">
      <c r="A156" s="13" t="s">
        <v>360</v>
      </c>
      <c r="B156" s="13">
        <v>202311</v>
      </c>
      <c r="C156" s="13">
        <v>19400</v>
      </c>
      <c r="D156" s="13" t="s">
        <v>363</v>
      </c>
      <c r="E156" s="13" t="s">
        <v>39</v>
      </c>
      <c r="F156" s="13" t="s">
        <v>39</v>
      </c>
      <c r="G156" s="13" t="s">
        <v>39</v>
      </c>
      <c r="H156" s="13" t="s">
        <v>39</v>
      </c>
      <c r="I156" s="13">
        <v>2450</v>
      </c>
      <c r="J156" s="13" t="s">
        <v>39</v>
      </c>
      <c r="K156" s="14" t="s">
        <v>39</v>
      </c>
      <c r="L156" s="13">
        <v>0</v>
      </c>
      <c r="M156" s="13">
        <v>0</v>
      </c>
      <c r="N156" s="13">
        <v>0</v>
      </c>
      <c r="O156" s="13">
        <v>0</v>
      </c>
      <c r="P156" s="13">
        <v>2440</v>
      </c>
      <c r="Q156" s="13">
        <v>2470</v>
      </c>
      <c r="R156" s="13" t="s">
        <v>39</v>
      </c>
      <c r="S156" s="13" t="s">
        <v>39</v>
      </c>
      <c r="X156"/>
    </row>
    <row r="157" spans="1:24" x14ac:dyDescent="0.25">
      <c r="A157" s="13" t="s">
        <v>360</v>
      </c>
      <c r="B157" s="13">
        <v>202311</v>
      </c>
      <c r="C157" s="13">
        <v>19500</v>
      </c>
      <c r="D157" s="13" t="s">
        <v>361</v>
      </c>
      <c r="E157" s="13">
        <v>0.2</v>
      </c>
      <c r="F157" s="13">
        <v>0.2</v>
      </c>
      <c r="G157" s="13">
        <v>0.2</v>
      </c>
      <c r="H157" s="13">
        <v>0.2</v>
      </c>
      <c r="I157" s="13">
        <v>0.1</v>
      </c>
      <c r="J157" s="13" t="s">
        <v>2742</v>
      </c>
      <c r="K157" s="14" t="s">
        <v>39</v>
      </c>
      <c r="L157" s="13">
        <v>0</v>
      </c>
      <c r="M157" s="13">
        <v>3</v>
      </c>
      <c r="N157" s="13">
        <v>3</v>
      </c>
      <c r="O157" s="13">
        <v>682</v>
      </c>
      <c r="P157" s="13" t="s">
        <v>39</v>
      </c>
      <c r="Q157" s="13">
        <v>0.2</v>
      </c>
      <c r="R157" s="13">
        <v>3.4</v>
      </c>
      <c r="S157" s="13">
        <v>0.1</v>
      </c>
      <c r="X157"/>
    </row>
    <row r="158" spans="1:24" x14ac:dyDescent="0.25">
      <c r="A158" s="13" t="s">
        <v>360</v>
      </c>
      <c r="B158" s="13">
        <v>202311</v>
      </c>
      <c r="C158" s="13">
        <v>19500</v>
      </c>
      <c r="D158" s="13" t="s">
        <v>363</v>
      </c>
      <c r="E158" s="13" t="s">
        <v>39</v>
      </c>
      <c r="F158" s="13" t="s">
        <v>39</v>
      </c>
      <c r="G158" s="13" t="s">
        <v>39</v>
      </c>
      <c r="H158" s="13" t="s">
        <v>39</v>
      </c>
      <c r="I158" s="13">
        <v>2550</v>
      </c>
      <c r="J158" s="13" t="s">
        <v>39</v>
      </c>
      <c r="K158" s="14" t="s">
        <v>39</v>
      </c>
      <c r="L158" s="13">
        <v>0</v>
      </c>
      <c r="M158" s="13">
        <v>0</v>
      </c>
      <c r="N158" s="13">
        <v>0</v>
      </c>
      <c r="O158" s="13">
        <v>0</v>
      </c>
      <c r="P158" s="13">
        <v>2540</v>
      </c>
      <c r="Q158" s="13">
        <v>2570</v>
      </c>
      <c r="R158" s="13" t="s">
        <v>39</v>
      </c>
      <c r="S158" s="13" t="s">
        <v>39</v>
      </c>
      <c r="X158"/>
    </row>
    <row r="159" spans="1:24" x14ac:dyDescent="0.25">
      <c r="A159" s="13" t="s">
        <v>360</v>
      </c>
      <c r="B159" s="13" t="s">
        <v>2728</v>
      </c>
      <c r="C159" s="13">
        <v>15000</v>
      </c>
      <c r="D159" s="13" t="s">
        <v>361</v>
      </c>
      <c r="E159" s="13" t="s">
        <v>39</v>
      </c>
      <c r="F159" s="13" t="s">
        <v>39</v>
      </c>
      <c r="G159" s="13" t="s">
        <v>39</v>
      </c>
      <c r="H159" s="13" t="s">
        <v>39</v>
      </c>
      <c r="I159" s="13">
        <v>1960</v>
      </c>
      <c r="J159" s="13" t="s">
        <v>39</v>
      </c>
      <c r="K159" s="14" t="s">
        <v>39</v>
      </c>
      <c r="L159" s="13">
        <v>0</v>
      </c>
      <c r="M159" s="13">
        <v>0</v>
      </c>
      <c r="N159" s="13">
        <v>0</v>
      </c>
      <c r="O159" s="13">
        <v>0</v>
      </c>
      <c r="P159" s="13">
        <v>1960</v>
      </c>
      <c r="Q159" s="13">
        <v>2030</v>
      </c>
      <c r="R159" s="13" t="s">
        <v>39</v>
      </c>
      <c r="S159" s="13" t="s">
        <v>39</v>
      </c>
      <c r="X159"/>
    </row>
    <row r="160" spans="1:24" x14ac:dyDescent="0.25">
      <c r="A160" s="13" t="s">
        <v>360</v>
      </c>
      <c r="B160" s="13" t="s">
        <v>2728</v>
      </c>
      <c r="C160" s="13">
        <v>15000</v>
      </c>
      <c r="D160" s="13" t="s">
        <v>363</v>
      </c>
      <c r="E160" s="13" t="s">
        <v>39</v>
      </c>
      <c r="F160" s="13" t="s">
        <v>39</v>
      </c>
      <c r="G160" s="13" t="s">
        <v>39</v>
      </c>
      <c r="H160" s="13" t="s">
        <v>39</v>
      </c>
      <c r="I160" s="13">
        <v>0.3</v>
      </c>
      <c r="J160" s="13" t="s">
        <v>39</v>
      </c>
      <c r="K160" s="14" t="s">
        <v>39</v>
      </c>
      <c r="L160" s="13">
        <v>3</v>
      </c>
      <c r="M160" s="13">
        <v>0</v>
      </c>
      <c r="N160" s="13">
        <v>3</v>
      </c>
      <c r="O160" s="13">
        <v>59</v>
      </c>
      <c r="P160" s="13">
        <v>0.3</v>
      </c>
      <c r="Q160" s="13">
        <v>1.3</v>
      </c>
      <c r="R160" s="13">
        <v>3</v>
      </c>
      <c r="S160" s="13">
        <v>0.6</v>
      </c>
      <c r="X160"/>
    </row>
    <row r="161" spans="1:24" x14ac:dyDescent="0.25">
      <c r="A161" s="13" t="s">
        <v>360</v>
      </c>
      <c r="B161" s="13" t="s">
        <v>2728</v>
      </c>
      <c r="C161" s="13">
        <v>15100</v>
      </c>
      <c r="D161" s="13" t="s">
        <v>361</v>
      </c>
      <c r="E161" s="13" t="s">
        <v>39</v>
      </c>
      <c r="F161" s="13" t="s">
        <v>39</v>
      </c>
      <c r="G161" s="13" t="s">
        <v>39</v>
      </c>
      <c r="H161" s="13" t="s">
        <v>39</v>
      </c>
      <c r="I161" s="13">
        <v>1860</v>
      </c>
      <c r="J161" s="13" t="s">
        <v>39</v>
      </c>
      <c r="K161" s="14" t="s">
        <v>39</v>
      </c>
      <c r="L161" s="13">
        <v>0</v>
      </c>
      <c r="M161" s="13">
        <v>0</v>
      </c>
      <c r="N161" s="13">
        <v>0</v>
      </c>
      <c r="O161" s="13">
        <v>0</v>
      </c>
      <c r="P161" s="13">
        <v>1860</v>
      </c>
      <c r="Q161" s="13">
        <v>1930</v>
      </c>
      <c r="R161" s="13" t="s">
        <v>39</v>
      </c>
      <c r="S161" s="13" t="s">
        <v>39</v>
      </c>
      <c r="X161"/>
    </row>
    <row r="162" spans="1:24" x14ac:dyDescent="0.25">
      <c r="A162" s="13" t="s">
        <v>360</v>
      </c>
      <c r="B162" s="13" t="s">
        <v>2728</v>
      </c>
      <c r="C162" s="13">
        <v>15100</v>
      </c>
      <c r="D162" s="13" t="s">
        <v>363</v>
      </c>
      <c r="E162" s="13">
        <v>0.9</v>
      </c>
      <c r="F162" s="13">
        <v>0.9</v>
      </c>
      <c r="G162" s="13">
        <v>0.9</v>
      </c>
      <c r="H162" s="13">
        <v>0.9</v>
      </c>
      <c r="I162" s="13">
        <v>0.9</v>
      </c>
      <c r="J162" s="13" t="s">
        <v>372</v>
      </c>
      <c r="K162" s="14" t="s">
        <v>2894</v>
      </c>
      <c r="L162" s="13">
        <v>1</v>
      </c>
      <c r="M162" s="13">
        <v>20</v>
      </c>
      <c r="N162" s="13">
        <v>21</v>
      </c>
      <c r="O162" s="13">
        <v>21</v>
      </c>
      <c r="P162" s="13" t="s">
        <v>39</v>
      </c>
      <c r="Q162" s="13">
        <v>0.9</v>
      </c>
      <c r="R162" s="13">
        <v>3.3</v>
      </c>
      <c r="S162" s="13">
        <v>0.9</v>
      </c>
      <c r="X162"/>
    </row>
    <row r="163" spans="1:24" x14ac:dyDescent="0.25">
      <c r="A163" s="13" t="s">
        <v>360</v>
      </c>
      <c r="B163" s="13" t="s">
        <v>2728</v>
      </c>
      <c r="C163" s="13">
        <v>15200</v>
      </c>
      <c r="D163" s="13" t="s">
        <v>361</v>
      </c>
      <c r="E163" s="13" t="s">
        <v>39</v>
      </c>
      <c r="F163" s="13" t="s">
        <v>39</v>
      </c>
      <c r="G163" s="13" t="s">
        <v>39</v>
      </c>
      <c r="H163" s="13" t="s">
        <v>39</v>
      </c>
      <c r="I163" s="13">
        <v>1760</v>
      </c>
      <c r="J163" s="13" t="s">
        <v>39</v>
      </c>
      <c r="K163" s="14" t="s">
        <v>39</v>
      </c>
      <c r="L163" s="13">
        <v>0</v>
      </c>
      <c r="M163" s="13">
        <v>0</v>
      </c>
      <c r="N163" s="13">
        <v>0</v>
      </c>
      <c r="O163" s="13">
        <v>0</v>
      </c>
      <c r="P163" s="13">
        <v>1710</v>
      </c>
      <c r="Q163" s="13">
        <v>1780</v>
      </c>
      <c r="R163" s="13" t="s">
        <v>39</v>
      </c>
      <c r="S163" s="13" t="s">
        <v>39</v>
      </c>
      <c r="X163"/>
    </row>
    <row r="164" spans="1:24" x14ac:dyDescent="0.25">
      <c r="A164" s="13" t="s">
        <v>360</v>
      </c>
      <c r="B164" s="13" t="s">
        <v>2728</v>
      </c>
      <c r="C164" s="13">
        <v>15200</v>
      </c>
      <c r="D164" s="13" t="s">
        <v>363</v>
      </c>
      <c r="E164" s="13" t="s">
        <v>39</v>
      </c>
      <c r="F164" s="13" t="s">
        <v>39</v>
      </c>
      <c r="G164" s="13" t="s">
        <v>39</v>
      </c>
      <c r="H164" s="13" t="s">
        <v>39</v>
      </c>
      <c r="I164" s="13">
        <v>1</v>
      </c>
      <c r="J164" s="13" t="s">
        <v>39</v>
      </c>
      <c r="K164" s="14" t="s">
        <v>39</v>
      </c>
      <c r="L164" s="13">
        <v>0</v>
      </c>
      <c r="M164" s="13">
        <v>0</v>
      </c>
      <c r="N164" s="13">
        <v>0</v>
      </c>
      <c r="O164" s="13">
        <v>1</v>
      </c>
      <c r="P164" s="13" t="s">
        <v>39</v>
      </c>
      <c r="Q164" s="13">
        <v>1</v>
      </c>
      <c r="R164" s="13">
        <v>4</v>
      </c>
      <c r="S164" s="13">
        <v>1.9</v>
      </c>
      <c r="X164"/>
    </row>
    <row r="165" spans="1:24" x14ac:dyDescent="0.25">
      <c r="A165" s="13" t="s">
        <v>360</v>
      </c>
      <c r="B165" s="13" t="s">
        <v>2728</v>
      </c>
      <c r="C165" s="13">
        <v>15300</v>
      </c>
      <c r="D165" s="13" t="s">
        <v>361</v>
      </c>
      <c r="E165" s="13" t="s">
        <v>39</v>
      </c>
      <c r="F165" s="13" t="s">
        <v>39</v>
      </c>
      <c r="G165" s="13" t="s">
        <v>39</v>
      </c>
      <c r="H165" s="13" t="s">
        <v>39</v>
      </c>
      <c r="I165" s="13">
        <v>1670</v>
      </c>
      <c r="J165" s="13" t="s">
        <v>39</v>
      </c>
      <c r="K165" s="14" t="s">
        <v>39</v>
      </c>
      <c r="L165" s="13">
        <v>0</v>
      </c>
      <c r="M165" s="13">
        <v>0</v>
      </c>
      <c r="N165" s="13">
        <v>0</v>
      </c>
      <c r="O165" s="13">
        <v>0</v>
      </c>
      <c r="P165" s="13">
        <v>1650</v>
      </c>
      <c r="Q165" s="13">
        <v>1680</v>
      </c>
      <c r="R165" s="13" t="s">
        <v>39</v>
      </c>
      <c r="S165" s="13" t="s">
        <v>39</v>
      </c>
      <c r="X165"/>
    </row>
    <row r="166" spans="1:24" x14ac:dyDescent="0.25">
      <c r="A166" s="13" t="s">
        <v>360</v>
      </c>
      <c r="B166" s="13" t="s">
        <v>2728</v>
      </c>
      <c r="C166" s="13">
        <v>15300</v>
      </c>
      <c r="D166" s="13" t="s">
        <v>363</v>
      </c>
      <c r="E166" s="13" t="s">
        <v>39</v>
      </c>
      <c r="F166" s="13" t="s">
        <v>39</v>
      </c>
      <c r="G166" s="13" t="s">
        <v>39</v>
      </c>
      <c r="H166" s="13" t="s">
        <v>39</v>
      </c>
      <c r="I166" s="13">
        <v>1</v>
      </c>
      <c r="J166" s="13" t="s">
        <v>39</v>
      </c>
      <c r="K166" s="14" t="s">
        <v>39</v>
      </c>
      <c r="L166" s="13">
        <v>0</v>
      </c>
      <c r="M166" s="13">
        <v>0</v>
      </c>
      <c r="N166" s="13">
        <v>0</v>
      </c>
      <c r="O166" s="13">
        <v>32</v>
      </c>
      <c r="P166" s="13" t="s">
        <v>39</v>
      </c>
      <c r="Q166" s="13">
        <v>1</v>
      </c>
      <c r="R166" s="13">
        <v>4.4000000000000004</v>
      </c>
      <c r="S166" s="13">
        <v>2</v>
      </c>
      <c r="X166"/>
    </row>
    <row r="167" spans="1:24" x14ac:dyDescent="0.25">
      <c r="A167" s="13" t="s">
        <v>360</v>
      </c>
      <c r="B167" s="13" t="s">
        <v>2728</v>
      </c>
      <c r="C167" s="13">
        <v>15400</v>
      </c>
      <c r="D167" s="13" t="s">
        <v>361</v>
      </c>
      <c r="E167" s="13" t="s">
        <v>39</v>
      </c>
      <c r="F167" s="13" t="s">
        <v>39</v>
      </c>
      <c r="G167" s="13" t="s">
        <v>39</v>
      </c>
      <c r="H167" s="13" t="s">
        <v>39</v>
      </c>
      <c r="I167" s="13">
        <v>1570</v>
      </c>
      <c r="J167" s="13" t="s">
        <v>39</v>
      </c>
      <c r="K167" s="14" t="s">
        <v>39</v>
      </c>
      <c r="L167" s="13">
        <v>0</v>
      </c>
      <c r="M167" s="13">
        <v>0</v>
      </c>
      <c r="N167" s="13">
        <v>0</v>
      </c>
      <c r="O167" s="13">
        <v>0</v>
      </c>
      <c r="P167" s="13">
        <v>1560</v>
      </c>
      <c r="Q167" s="13">
        <v>1580</v>
      </c>
      <c r="R167" s="13" t="s">
        <v>39</v>
      </c>
      <c r="S167" s="13" t="s">
        <v>39</v>
      </c>
      <c r="X167"/>
    </row>
    <row r="168" spans="1:24" x14ac:dyDescent="0.25">
      <c r="A168" s="13" t="s">
        <v>360</v>
      </c>
      <c r="B168" s="13" t="s">
        <v>2728</v>
      </c>
      <c r="C168" s="13">
        <v>15400</v>
      </c>
      <c r="D168" s="13" t="s">
        <v>363</v>
      </c>
      <c r="E168" s="13">
        <v>1</v>
      </c>
      <c r="F168" s="13">
        <v>1</v>
      </c>
      <c r="G168" s="13">
        <v>1</v>
      </c>
      <c r="H168" s="13">
        <v>1</v>
      </c>
      <c r="I168" s="13">
        <v>1</v>
      </c>
      <c r="J168" s="13" t="s">
        <v>374</v>
      </c>
      <c r="K168" s="14" t="s">
        <v>2788</v>
      </c>
      <c r="L168" s="13">
        <v>0</v>
      </c>
      <c r="M168" s="13">
        <v>1</v>
      </c>
      <c r="N168" s="13">
        <v>1</v>
      </c>
      <c r="O168" s="13">
        <v>56</v>
      </c>
      <c r="P168" s="13">
        <v>0.1</v>
      </c>
      <c r="Q168" s="13">
        <v>1.1000000000000001</v>
      </c>
      <c r="R168" s="13">
        <v>6.4</v>
      </c>
      <c r="S168" s="13">
        <v>1</v>
      </c>
      <c r="X168"/>
    </row>
    <row r="169" spans="1:24" x14ac:dyDescent="0.25">
      <c r="A169" s="13" t="s">
        <v>360</v>
      </c>
      <c r="B169" s="13" t="s">
        <v>2728</v>
      </c>
      <c r="C169" s="13">
        <v>15500</v>
      </c>
      <c r="D169" s="13" t="s">
        <v>361</v>
      </c>
      <c r="E169" s="13" t="s">
        <v>39</v>
      </c>
      <c r="F169" s="13" t="s">
        <v>39</v>
      </c>
      <c r="G169" s="13" t="s">
        <v>39</v>
      </c>
      <c r="H169" s="13" t="s">
        <v>39</v>
      </c>
      <c r="I169" s="13">
        <v>1470</v>
      </c>
      <c r="J169" s="13" t="s">
        <v>39</v>
      </c>
      <c r="K169" s="14" t="s">
        <v>39</v>
      </c>
      <c r="L169" s="13">
        <v>0</v>
      </c>
      <c r="M169" s="13">
        <v>0</v>
      </c>
      <c r="N169" s="13">
        <v>0</v>
      </c>
      <c r="O169" s="13">
        <v>0</v>
      </c>
      <c r="P169" s="13">
        <v>1460</v>
      </c>
      <c r="Q169" s="13">
        <v>1530</v>
      </c>
      <c r="R169" s="13" t="s">
        <v>39</v>
      </c>
      <c r="S169" s="13" t="s">
        <v>39</v>
      </c>
      <c r="X169"/>
    </row>
    <row r="170" spans="1:24" x14ac:dyDescent="0.25">
      <c r="A170" s="13" t="s">
        <v>360</v>
      </c>
      <c r="B170" s="13" t="s">
        <v>2728</v>
      </c>
      <c r="C170" s="13">
        <v>15500</v>
      </c>
      <c r="D170" s="13" t="s">
        <v>363</v>
      </c>
      <c r="E170" s="13">
        <v>1.2</v>
      </c>
      <c r="F170" s="13">
        <v>1.2</v>
      </c>
      <c r="G170" s="13">
        <v>1.2</v>
      </c>
      <c r="H170" s="13">
        <v>1.2</v>
      </c>
      <c r="I170" s="13">
        <v>1.2</v>
      </c>
      <c r="J170" s="13" t="s">
        <v>375</v>
      </c>
      <c r="K170" s="14" t="s">
        <v>2895</v>
      </c>
      <c r="L170" s="13">
        <v>1</v>
      </c>
      <c r="M170" s="13">
        <v>1</v>
      </c>
      <c r="N170" s="13">
        <v>2</v>
      </c>
      <c r="O170" s="13">
        <v>132</v>
      </c>
      <c r="P170" s="13">
        <v>0.5</v>
      </c>
      <c r="Q170" s="13">
        <v>1.2</v>
      </c>
      <c r="R170" s="13">
        <v>7</v>
      </c>
      <c r="S170" s="13">
        <v>1.2</v>
      </c>
      <c r="X170"/>
    </row>
    <row r="171" spans="1:24" x14ac:dyDescent="0.25">
      <c r="A171" s="13" t="s">
        <v>360</v>
      </c>
      <c r="B171" s="13" t="s">
        <v>2728</v>
      </c>
      <c r="C171" s="13">
        <v>15600</v>
      </c>
      <c r="D171" s="13" t="s">
        <v>361</v>
      </c>
      <c r="E171" s="13" t="s">
        <v>39</v>
      </c>
      <c r="F171" s="13" t="s">
        <v>39</v>
      </c>
      <c r="G171" s="13" t="s">
        <v>39</v>
      </c>
      <c r="H171" s="13" t="s">
        <v>39</v>
      </c>
      <c r="I171" s="13">
        <v>1370</v>
      </c>
      <c r="J171" s="13" t="s">
        <v>39</v>
      </c>
      <c r="K171" s="14" t="s">
        <v>39</v>
      </c>
      <c r="L171" s="13">
        <v>0</v>
      </c>
      <c r="M171" s="13">
        <v>0</v>
      </c>
      <c r="N171" s="13">
        <v>0</v>
      </c>
      <c r="O171" s="13">
        <v>0</v>
      </c>
      <c r="P171" s="13">
        <v>1350</v>
      </c>
      <c r="Q171" s="13">
        <v>1430</v>
      </c>
      <c r="R171" s="13" t="s">
        <v>39</v>
      </c>
      <c r="S171" s="13" t="s">
        <v>39</v>
      </c>
      <c r="X171"/>
    </row>
    <row r="172" spans="1:24" x14ac:dyDescent="0.25">
      <c r="A172" s="13" t="s">
        <v>360</v>
      </c>
      <c r="B172" s="13" t="s">
        <v>2728</v>
      </c>
      <c r="C172" s="13">
        <v>15600</v>
      </c>
      <c r="D172" s="13" t="s">
        <v>363</v>
      </c>
      <c r="E172" s="13">
        <v>0.5</v>
      </c>
      <c r="F172" s="13">
        <v>1.3</v>
      </c>
      <c r="G172" s="13">
        <v>0.5</v>
      </c>
      <c r="H172" s="13">
        <v>1.3</v>
      </c>
      <c r="I172" s="13">
        <v>1.3</v>
      </c>
      <c r="J172" s="13" t="s">
        <v>377</v>
      </c>
      <c r="K172" s="14" t="s">
        <v>2896</v>
      </c>
      <c r="L172" s="13">
        <v>0</v>
      </c>
      <c r="M172" s="13">
        <v>81</v>
      </c>
      <c r="N172" s="13">
        <v>81</v>
      </c>
      <c r="O172" s="13">
        <v>167</v>
      </c>
      <c r="P172" s="13">
        <v>1.3</v>
      </c>
      <c r="Q172" s="13">
        <v>1.4</v>
      </c>
      <c r="R172" s="13">
        <v>7.2</v>
      </c>
      <c r="S172" s="13">
        <v>0.5</v>
      </c>
      <c r="X172"/>
    </row>
    <row r="173" spans="1:24" x14ac:dyDescent="0.25">
      <c r="A173" s="13" t="s">
        <v>360</v>
      </c>
      <c r="B173" s="13" t="s">
        <v>2728</v>
      </c>
      <c r="C173" s="13">
        <v>15700</v>
      </c>
      <c r="D173" s="13" t="s">
        <v>361</v>
      </c>
      <c r="E173" s="13" t="s">
        <v>39</v>
      </c>
      <c r="F173" s="13" t="s">
        <v>39</v>
      </c>
      <c r="G173" s="13" t="s">
        <v>39</v>
      </c>
      <c r="H173" s="13" t="s">
        <v>39</v>
      </c>
      <c r="I173" s="13">
        <v>1270</v>
      </c>
      <c r="J173" s="13" t="s">
        <v>39</v>
      </c>
      <c r="K173" s="14" t="s">
        <v>39</v>
      </c>
      <c r="L173" s="13">
        <v>0</v>
      </c>
      <c r="M173" s="13">
        <v>0</v>
      </c>
      <c r="N173" s="13">
        <v>0</v>
      </c>
      <c r="O173" s="13">
        <v>0</v>
      </c>
      <c r="P173" s="13">
        <v>1250</v>
      </c>
      <c r="Q173" s="13">
        <v>1280</v>
      </c>
      <c r="R173" s="13" t="s">
        <v>39</v>
      </c>
      <c r="S173" s="13" t="s">
        <v>39</v>
      </c>
      <c r="X173"/>
    </row>
    <row r="174" spans="1:24" x14ac:dyDescent="0.25">
      <c r="A174" s="13" t="s">
        <v>360</v>
      </c>
      <c r="B174" s="13" t="s">
        <v>2728</v>
      </c>
      <c r="C174" s="13">
        <v>15700</v>
      </c>
      <c r="D174" s="13" t="s">
        <v>363</v>
      </c>
      <c r="E174" s="13">
        <v>1.4</v>
      </c>
      <c r="F174" s="13">
        <v>1.5</v>
      </c>
      <c r="G174" s="13">
        <v>1.4</v>
      </c>
      <c r="H174" s="13">
        <v>1.5</v>
      </c>
      <c r="I174" s="13">
        <v>1.5</v>
      </c>
      <c r="J174" s="13" t="s">
        <v>381</v>
      </c>
      <c r="K174" s="14" t="s">
        <v>2331</v>
      </c>
      <c r="L174" s="13">
        <v>3</v>
      </c>
      <c r="M174" s="13">
        <v>2</v>
      </c>
      <c r="N174" s="13">
        <v>5</v>
      </c>
      <c r="O174" s="13">
        <v>72</v>
      </c>
      <c r="P174" s="13">
        <v>1.2</v>
      </c>
      <c r="Q174" s="13">
        <v>1.7</v>
      </c>
      <c r="R174" s="13">
        <v>9</v>
      </c>
      <c r="S174" s="13">
        <v>1.4</v>
      </c>
      <c r="X174"/>
    </row>
    <row r="175" spans="1:24" x14ac:dyDescent="0.25">
      <c r="A175" s="13" t="s">
        <v>360</v>
      </c>
      <c r="B175" s="13" t="s">
        <v>2728</v>
      </c>
      <c r="C175" s="13">
        <v>15800</v>
      </c>
      <c r="D175" s="13" t="s">
        <v>361</v>
      </c>
      <c r="E175" s="13" t="s">
        <v>39</v>
      </c>
      <c r="F175" s="13" t="s">
        <v>39</v>
      </c>
      <c r="G175" s="13" t="s">
        <v>39</v>
      </c>
      <c r="H175" s="13" t="s">
        <v>39</v>
      </c>
      <c r="I175" s="13">
        <v>1170</v>
      </c>
      <c r="J175" s="13" t="s">
        <v>39</v>
      </c>
      <c r="K175" s="14" t="s">
        <v>39</v>
      </c>
      <c r="L175" s="13">
        <v>0</v>
      </c>
      <c r="M175" s="13">
        <v>0</v>
      </c>
      <c r="N175" s="13">
        <v>0</v>
      </c>
      <c r="O175" s="13">
        <v>0</v>
      </c>
      <c r="P175" s="13">
        <v>1150</v>
      </c>
      <c r="Q175" s="13">
        <v>1180</v>
      </c>
      <c r="R175" s="13" t="s">
        <v>39</v>
      </c>
      <c r="S175" s="13" t="s">
        <v>39</v>
      </c>
      <c r="X175"/>
    </row>
    <row r="176" spans="1:24" x14ac:dyDescent="0.25">
      <c r="A176" s="13" t="s">
        <v>360</v>
      </c>
      <c r="B176" s="13" t="s">
        <v>2728</v>
      </c>
      <c r="C176" s="13">
        <v>15800</v>
      </c>
      <c r="D176" s="13" t="s">
        <v>363</v>
      </c>
      <c r="E176" s="13">
        <v>2.9</v>
      </c>
      <c r="F176" s="13">
        <v>2.9</v>
      </c>
      <c r="G176" s="13">
        <v>1.6</v>
      </c>
      <c r="H176" s="13">
        <v>1.7</v>
      </c>
      <c r="I176" s="13">
        <v>1.7</v>
      </c>
      <c r="J176" s="13" t="s">
        <v>2764</v>
      </c>
      <c r="K176" s="14" t="s">
        <v>2897</v>
      </c>
      <c r="L176" s="13">
        <v>0</v>
      </c>
      <c r="M176" s="13">
        <v>55</v>
      </c>
      <c r="N176" s="13">
        <v>55</v>
      </c>
      <c r="O176" s="13">
        <v>275</v>
      </c>
      <c r="P176" s="13">
        <v>1</v>
      </c>
      <c r="Q176" s="13">
        <v>2.4</v>
      </c>
      <c r="R176" s="13">
        <v>11</v>
      </c>
      <c r="S176" s="13">
        <v>1.6</v>
      </c>
      <c r="X176"/>
    </row>
    <row r="177" spans="1:24" x14ac:dyDescent="0.25">
      <c r="A177" s="13" t="s">
        <v>360</v>
      </c>
      <c r="B177" s="13" t="s">
        <v>2728</v>
      </c>
      <c r="C177" s="13">
        <v>15900</v>
      </c>
      <c r="D177" s="13" t="s">
        <v>361</v>
      </c>
      <c r="E177" s="13" t="s">
        <v>39</v>
      </c>
      <c r="F177" s="13" t="s">
        <v>39</v>
      </c>
      <c r="G177" s="13" t="s">
        <v>39</v>
      </c>
      <c r="H177" s="13" t="s">
        <v>39</v>
      </c>
      <c r="I177" s="13">
        <v>1070</v>
      </c>
      <c r="J177" s="13" t="s">
        <v>39</v>
      </c>
      <c r="K177" s="14" t="s">
        <v>39</v>
      </c>
      <c r="L177" s="13">
        <v>0</v>
      </c>
      <c r="M177" s="13">
        <v>0</v>
      </c>
      <c r="N177" s="13">
        <v>0</v>
      </c>
      <c r="O177" s="13">
        <v>1</v>
      </c>
      <c r="P177" s="13">
        <v>1050</v>
      </c>
      <c r="Q177" s="13">
        <v>1080</v>
      </c>
      <c r="R177" s="13">
        <v>860</v>
      </c>
      <c r="S177" s="13">
        <v>860</v>
      </c>
      <c r="X177"/>
    </row>
    <row r="178" spans="1:24" x14ac:dyDescent="0.25">
      <c r="A178" s="13" t="s">
        <v>360</v>
      </c>
      <c r="B178" s="13" t="s">
        <v>2728</v>
      </c>
      <c r="C178" s="13">
        <v>15900</v>
      </c>
      <c r="D178" s="13" t="s">
        <v>363</v>
      </c>
      <c r="E178" s="13">
        <v>2.9</v>
      </c>
      <c r="F178" s="13">
        <v>2.9</v>
      </c>
      <c r="G178" s="13">
        <v>2</v>
      </c>
      <c r="H178" s="13">
        <v>2.4</v>
      </c>
      <c r="I178" s="13">
        <v>2.4</v>
      </c>
      <c r="J178" s="13" t="s">
        <v>379</v>
      </c>
      <c r="K178" s="14" t="s">
        <v>2898</v>
      </c>
      <c r="L178" s="13">
        <v>4</v>
      </c>
      <c r="M178" s="13">
        <v>109</v>
      </c>
      <c r="N178" s="13">
        <v>113</v>
      </c>
      <c r="O178" s="13">
        <v>954</v>
      </c>
      <c r="P178" s="13">
        <v>1.1000000000000001</v>
      </c>
      <c r="Q178" s="13">
        <v>2.5</v>
      </c>
      <c r="R178" s="13">
        <v>15</v>
      </c>
      <c r="S178" s="13">
        <v>2</v>
      </c>
      <c r="X178"/>
    </row>
    <row r="179" spans="1:24" x14ac:dyDescent="0.25">
      <c r="A179" s="13" t="s">
        <v>360</v>
      </c>
      <c r="B179" s="13" t="s">
        <v>2728</v>
      </c>
      <c r="C179" s="13">
        <v>16000</v>
      </c>
      <c r="D179" s="13" t="s">
        <v>361</v>
      </c>
      <c r="E179" s="13" t="s">
        <v>39</v>
      </c>
      <c r="F179" s="13" t="s">
        <v>39</v>
      </c>
      <c r="G179" s="13" t="s">
        <v>39</v>
      </c>
      <c r="H179" s="13" t="s">
        <v>39</v>
      </c>
      <c r="I179" s="13">
        <v>970</v>
      </c>
      <c r="J179" s="13" t="s">
        <v>39</v>
      </c>
      <c r="K179" s="14" t="s">
        <v>39</v>
      </c>
      <c r="L179" s="13">
        <v>0</v>
      </c>
      <c r="M179" s="13">
        <v>0</v>
      </c>
      <c r="N179" s="13">
        <v>0</v>
      </c>
      <c r="O179" s="13">
        <v>4</v>
      </c>
      <c r="P179" s="13">
        <v>960</v>
      </c>
      <c r="Q179" s="13">
        <v>980</v>
      </c>
      <c r="R179" s="13">
        <v>770</v>
      </c>
      <c r="S179" s="13">
        <v>720</v>
      </c>
      <c r="X179"/>
    </row>
    <row r="180" spans="1:24" x14ac:dyDescent="0.25">
      <c r="A180" s="13" t="s">
        <v>360</v>
      </c>
      <c r="B180" s="13" t="s">
        <v>2728</v>
      </c>
      <c r="C180" s="13">
        <v>16000</v>
      </c>
      <c r="D180" s="13" t="s">
        <v>363</v>
      </c>
      <c r="E180" s="13">
        <v>2.7</v>
      </c>
      <c r="F180" s="13">
        <v>3.2</v>
      </c>
      <c r="G180" s="13">
        <v>2.5</v>
      </c>
      <c r="H180" s="13">
        <v>3</v>
      </c>
      <c r="I180" s="13">
        <v>3</v>
      </c>
      <c r="J180" s="13" t="s">
        <v>2764</v>
      </c>
      <c r="K180" s="14" t="s">
        <v>2899</v>
      </c>
      <c r="L180" s="13">
        <v>71</v>
      </c>
      <c r="M180" s="13">
        <v>562</v>
      </c>
      <c r="N180" s="13">
        <v>633</v>
      </c>
      <c r="O180" s="13">
        <v>1384</v>
      </c>
      <c r="P180" s="13">
        <v>2.5</v>
      </c>
      <c r="Q180" s="13">
        <v>3.1</v>
      </c>
      <c r="R180" s="13">
        <v>21</v>
      </c>
      <c r="S180" s="13">
        <v>2.5</v>
      </c>
      <c r="X180"/>
    </row>
    <row r="181" spans="1:24" x14ac:dyDescent="0.25">
      <c r="A181" s="13" t="s">
        <v>360</v>
      </c>
      <c r="B181" s="13" t="s">
        <v>2728</v>
      </c>
      <c r="C181" s="13">
        <v>16100</v>
      </c>
      <c r="D181" s="13" t="s">
        <v>361</v>
      </c>
      <c r="E181" s="13" t="s">
        <v>39</v>
      </c>
      <c r="F181" s="13" t="s">
        <v>39</v>
      </c>
      <c r="G181" s="13" t="s">
        <v>39</v>
      </c>
      <c r="H181" s="13" t="s">
        <v>39</v>
      </c>
      <c r="I181" s="13">
        <v>875</v>
      </c>
      <c r="J181" s="13" t="s">
        <v>39</v>
      </c>
      <c r="K181" s="14" t="s">
        <v>39</v>
      </c>
      <c r="L181" s="13">
        <v>0</v>
      </c>
      <c r="M181" s="13">
        <v>0</v>
      </c>
      <c r="N181" s="13">
        <v>0</v>
      </c>
      <c r="O181" s="13">
        <v>2</v>
      </c>
      <c r="P181" s="13">
        <v>860</v>
      </c>
      <c r="Q181" s="13">
        <v>885</v>
      </c>
      <c r="R181" s="13">
        <v>675</v>
      </c>
      <c r="S181" s="13">
        <v>670</v>
      </c>
      <c r="X181"/>
    </row>
    <row r="182" spans="1:24" x14ac:dyDescent="0.25">
      <c r="A182" s="13" t="s">
        <v>360</v>
      </c>
      <c r="B182" s="13" t="s">
        <v>2728</v>
      </c>
      <c r="C182" s="13">
        <v>16100</v>
      </c>
      <c r="D182" s="13" t="s">
        <v>363</v>
      </c>
      <c r="E182" s="13">
        <v>4.8</v>
      </c>
      <c r="F182" s="13">
        <v>4.8</v>
      </c>
      <c r="G182" s="13">
        <v>3.2</v>
      </c>
      <c r="H182" s="13">
        <v>3.8</v>
      </c>
      <c r="I182" s="13">
        <v>3.8</v>
      </c>
      <c r="J182" s="13" t="s">
        <v>2900</v>
      </c>
      <c r="K182" s="14" t="s">
        <v>2901</v>
      </c>
      <c r="L182" s="13">
        <v>52</v>
      </c>
      <c r="M182" s="13">
        <v>531</v>
      </c>
      <c r="N182" s="13">
        <v>583</v>
      </c>
      <c r="O182" s="13">
        <v>753</v>
      </c>
      <c r="P182" s="13">
        <v>3.7</v>
      </c>
      <c r="Q182" s="13">
        <v>3.9</v>
      </c>
      <c r="R182" s="13">
        <v>29</v>
      </c>
      <c r="S182" s="13">
        <v>3.2</v>
      </c>
      <c r="X182"/>
    </row>
    <row r="183" spans="1:24" x14ac:dyDescent="0.25">
      <c r="A183" s="13" t="s">
        <v>360</v>
      </c>
      <c r="B183" s="13" t="s">
        <v>2728</v>
      </c>
      <c r="C183" s="13">
        <v>16200</v>
      </c>
      <c r="D183" s="13" t="s">
        <v>361</v>
      </c>
      <c r="E183" s="13" t="s">
        <v>39</v>
      </c>
      <c r="F183" s="13" t="s">
        <v>39</v>
      </c>
      <c r="G183" s="13" t="s">
        <v>39</v>
      </c>
      <c r="H183" s="13" t="s">
        <v>39</v>
      </c>
      <c r="I183" s="13">
        <v>775</v>
      </c>
      <c r="J183" s="13" t="s">
        <v>39</v>
      </c>
      <c r="K183" s="14" t="s">
        <v>39</v>
      </c>
      <c r="L183" s="13">
        <v>0</v>
      </c>
      <c r="M183" s="13">
        <v>0</v>
      </c>
      <c r="N183" s="13">
        <v>0</v>
      </c>
      <c r="O183" s="13">
        <v>5</v>
      </c>
      <c r="P183" s="13">
        <v>760</v>
      </c>
      <c r="Q183" s="13">
        <v>785</v>
      </c>
      <c r="R183" s="13">
        <v>675</v>
      </c>
      <c r="S183" s="13">
        <v>525</v>
      </c>
      <c r="X183"/>
    </row>
    <row r="184" spans="1:24" x14ac:dyDescent="0.25">
      <c r="A184" s="13" t="s">
        <v>360</v>
      </c>
      <c r="B184" s="13" t="s">
        <v>2728</v>
      </c>
      <c r="C184" s="13">
        <v>16200</v>
      </c>
      <c r="D184" s="13" t="s">
        <v>363</v>
      </c>
      <c r="E184" s="13">
        <v>5.2</v>
      </c>
      <c r="F184" s="13">
        <v>5.7</v>
      </c>
      <c r="G184" s="13">
        <v>4.2</v>
      </c>
      <c r="H184" s="13">
        <v>4.9000000000000004</v>
      </c>
      <c r="I184" s="13">
        <v>4.9000000000000004</v>
      </c>
      <c r="J184" s="13" t="s">
        <v>2902</v>
      </c>
      <c r="K184" s="14" t="s">
        <v>2903</v>
      </c>
      <c r="L184" s="13">
        <v>82</v>
      </c>
      <c r="M184" s="13">
        <v>164</v>
      </c>
      <c r="N184" s="13">
        <v>246</v>
      </c>
      <c r="O184" s="13">
        <v>798</v>
      </c>
      <c r="P184" s="13">
        <v>3.3</v>
      </c>
      <c r="Q184" s="13">
        <v>6</v>
      </c>
      <c r="R184" s="13">
        <v>36.5</v>
      </c>
      <c r="S184" s="13">
        <v>1.5</v>
      </c>
      <c r="X184"/>
    </row>
    <row r="185" spans="1:24" x14ac:dyDescent="0.25">
      <c r="A185" s="13" t="s">
        <v>360</v>
      </c>
      <c r="B185" s="13" t="s">
        <v>2728</v>
      </c>
      <c r="C185" s="13">
        <v>16250</v>
      </c>
      <c r="D185" s="13" t="s">
        <v>361</v>
      </c>
      <c r="E185" s="13" t="s">
        <v>39</v>
      </c>
      <c r="F185" s="13" t="s">
        <v>39</v>
      </c>
      <c r="G185" s="13" t="s">
        <v>39</v>
      </c>
      <c r="H185" s="13" t="s">
        <v>39</v>
      </c>
      <c r="I185" s="13">
        <v>725</v>
      </c>
      <c r="J185" s="13" t="s">
        <v>39</v>
      </c>
      <c r="K185" s="14" t="s">
        <v>39</v>
      </c>
      <c r="L185" s="13">
        <v>0</v>
      </c>
      <c r="M185" s="13">
        <v>0</v>
      </c>
      <c r="N185" s="13">
        <v>0</v>
      </c>
      <c r="O185" s="13">
        <v>2</v>
      </c>
      <c r="P185" s="13">
        <v>710</v>
      </c>
      <c r="Q185" s="13">
        <v>735</v>
      </c>
      <c r="R185" s="13">
        <v>650</v>
      </c>
      <c r="S185" s="13">
        <v>540</v>
      </c>
      <c r="X185"/>
    </row>
    <row r="186" spans="1:24" x14ac:dyDescent="0.25">
      <c r="A186" s="13" t="s">
        <v>360</v>
      </c>
      <c r="B186" s="13" t="s">
        <v>2728</v>
      </c>
      <c r="C186" s="13">
        <v>16250</v>
      </c>
      <c r="D186" s="13" t="s">
        <v>363</v>
      </c>
      <c r="E186" s="13">
        <v>6.7</v>
      </c>
      <c r="F186" s="13">
        <v>6.8</v>
      </c>
      <c r="G186" s="13">
        <v>4.9000000000000004</v>
      </c>
      <c r="H186" s="13">
        <v>5.8</v>
      </c>
      <c r="I186" s="13">
        <v>5.8</v>
      </c>
      <c r="J186" s="13" t="s">
        <v>2776</v>
      </c>
      <c r="K186" s="14" t="s">
        <v>2904</v>
      </c>
      <c r="L186" s="13">
        <v>78</v>
      </c>
      <c r="M186" s="13">
        <v>189</v>
      </c>
      <c r="N186" s="13">
        <v>267</v>
      </c>
      <c r="O186" s="13">
        <v>697</v>
      </c>
      <c r="P186" s="13">
        <v>5</v>
      </c>
      <c r="Q186" s="13">
        <v>6.3</v>
      </c>
      <c r="R186" s="13">
        <v>45.5</v>
      </c>
      <c r="S186" s="13">
        <v>4.9000000000000004</v>
      </c>
      <c r="X186"/>
    </row>
    <row r="187" spans="1:24" x14ac:dyDescent="0.25">
      <c r="A187" s="13" t="s">
        <v>360</v>
      </c>
      <c r="B187" s="13" t="s">
        <v>2728</v>
      </c>
      <c r="C187" s="13">
        <v>16300</v>
      </c>
      <c r="D187" s="13" t="s">
        <v>361</v>
      </c>
      <c r="E187" s="13" t="s">
        <v>39</v>
      </c>
      <c r="F187" s="13" t="s">
        <v>39</v>
      </c>
      <c r="G187" s="13" t="s">
        <v>39</v>
      </c>
      <c r="H187" s="13" t="s">
        <v>39</v>
      </c>
      <c r="I187" s="13">
        <v>675</v>
      </c>
      <c r="J187" s="13" t="s">
        <v>39</v>
      </c>
      <c r="K187" s="14" t="s">
        <v>39</v>
      </c>
      <c r="L187" s="13">
        <v>0</v>
      </c>
      <c r="M187" s="13">
        <v>0</v>
      </c>
      <c r="N187" s="13">
        <v>0</v>
      </c>
      <c r="O187" s="13">
        <v>2</v>
      </c>
      <c r="P187" s="13">
        <v>660</v>
      </c>
      <c r="Q187" s="13">
        <v>685</v>
      </c>
      <c r="R187" s="13">
        <v>605</v>
      </c>
      <c r="S187" s="13">
        <v>450</v>
      </c>
      <c r="X187"/>
    </row>
    <row r="188" spans="1:24" x14ac:dyDescent="0.25">
      <c r="A188" s="13" t="s">
        <v>360</v>
      </c>
      <c r="B188" s="13" t="s">
        <v>2728</v>
      </c>
      <c r="C188" s="13">
        <v>16300</v>
      </c>
      <c r="D188" s="13" t="s">
        <v>363</v>
      </c>
      <c r="E188" s="13">
        <v>7.9</v>
      </c>
      <c r="F188" s="13">
        <v>8.1</v>
      </c>
      <c r="G188" s="13">
        <v>5.8</v>
      </c>
      <c r="H188" s="13">
        <v>6.9</v>
      </c>
      <c r="I188" s="13">
        <v>6.9</v>
      </c>
      <c r="J188" s="13" t="s">
        <v>2905</v>
      </c>
      <c r="K188" s="14" t="s">
        <v>2906</v>
      </c>
      <c r="L188" s="13">
        <v>168</v>
      </c>
      <c r="M188" s="13">
        <v>317</v>
      </c>
      <c r="N188" s="13">
        <v>485</v>
      </c>
      <c r="O188" s="13">
        <v>2086</v>
      </c>
      <c r="P188" s="13">
        <v>6.5</v>
      </c>
      <c r="Q188" s="13">
        <v>9.6999999999999993</v>
      </c>
      <c r="R188" s="13">
        <v>54</v>
      </c>
      <c r="S188" s="13">
        <v>5.8</v>
      </c>
      <c r="X188"/>
    </row>
    <row r="189" spans="1:24" x14ac:dyDescent="0.25">
      <c r="A189" s="13" t="s">
        <v>360</v>
      </c>
      <c r="B189" s="13" t="s">
        <v>2728</v>
      </c>
      <c r="C189" s="13">
        <v>16350</v>
      </c>
      <c r="D189" s="13" t="s">
        <v>361</v>
      </c>
      <c r="E189" s="13">
        <v>610</v>
      </c>
      <c r="F189" s="13">
        <v>635</v>
      </c>
      <c r="G189" s="13">
        <v>610</v>
      </c>
      <c r="H189" s="13">
        <v>635</v>
      </c>
      <c r="I189" s="13">
        <v>625</v>
      </c>
      <c r="J189" s="13" t="s">
        <v>2751</v>
      </c>
      <c r="K189" s="14" t="s">
        <v>2810</v>
      </c>
      <c r="L189" s="13">
        <v>2</v>
      </c>
      <c r="M189" s="13">
        <v>3</v>
      </c>
      <c r="N189" s="13">
        <v>5</v>
      </c>
      <c r="O189" s="13">
        <v>31</v>
      </c>
      <c r="P189" s="13">
        <v>615</v>
      </c>
      <c r="Q189" s="13">
        <v>640</v>
      </c>
      <c r="R189" s="13">
        <v>635</v>
      </c>
      <c r="S189" s="13">
        <v>362</v>
      </c>
      <c r="X189"/>
    </row>
    <row r="190" spans="1:24" x14ac:dyDescent="0.25">
      <c r="A190" s="13" t="s">
        <v>360</v>
      </c>
      <c r="B190" s="13" t="s">
        <v>2728</v>
      </c>
      <c r="C190" s="13">
        <v>16350</v>
      </c>
      <c r="D190" s="13" t="s">
        <v>363</v>
      </c>
      <c r="E190" s="13">
        <v>9</v>
      </c>
      <c r="F190" s="13">
        <v>10</v>
      </c>
      <c r="G190" s="13">
        <v>7.1</v>
      </c>
      <c r="H190" s="13">
        <v>8.6</v>
      </c>
      <c r="I190" s="13">
        <v>8.6</v>
      </c>
      <c r="J190" s="13" t="s">
        <v>2907</v>
      </c>
      <c r="K190" s="14" t="s">
        <v>2908</v>
      </c>
      <c r="L190" s="13">
        <v>63</v>
      </c>
      <c r="M190" s="13">
        <v>380</v>
      </c>
      <c r="N190" s="13">
        <v>443</v>
      </c>
      <c r="O190" s="13">
        <v>631</v>
      </c>
      <c r="P190" s="13">
        <v>7.5</v>
      </c>
      <c r="Q190" s="13">
        <v>8.6999999999999993</v>
      </c>
      <c r="R190" s="13">
        <v>63</v>
      </c>
      <c r="S190" s="13">
        <v>7.1</v>
      </c>
      <c r="X190"/>
    </row>
    <row r="191" spans="1:24" x14ac:dyDescent="0.25">
      <c r="A191" s="13" t="s">
        <v>360</v>
      </c>
      <c r="B191" s="13" t="s">
        <v>2728</v>
      </c>
      <c r="C191" s="13">
        <v>16400</v>
      </c>
      <c r="D191" s="13" t="s">
        <v>361</v>
      </c>
      <c r="E191" s="13">
        <v>605</v>
      </c>
      <c r="F191" s="13">
        <v>605</v>
      </c>
      <c r="G191" s="13">
        <v>580</v>
      </c>
      <c r="H191" s="13">
        <v>580</v>
      </c>
      <c r="I191" s="13">
        <v>580</v>
      </c>
      <c r="J191" s="13" t="s">
        <v>2809</v>
      </c>
      <c r="K191" s="14" t="s">
        <v>2909</v>
      </c>
      <c r="L191" s="13">
        <v>1</v>
      </c>
      <c r="M191" s="13">
        <v>4</v>
      </c>
      <c r="N191" s="13">
        <v>5</v>
      </c>
      <c r="O191" s="13">
        <v>44</v>
      </c>
      <c r="P191" s="13">
        <v>565</v>
      </c>
      <c r="Q191" s="13">
        <v>590</v>
      </c>
      <c r="R191" s="13">
        <v>605</v>
      </c>
      <c r="S191" s="13">
        <v>340</v>
      </c>
      <c r="X191"/>
    </row>
    <row r="192" spans="1:24" x14ac:dyDescent="0.25">
      <c r="A192" s="13" t="s">
        <v>360</v>
      </c>
      <c r="B192" s="13" t="s">
        <v>2728</v>
      </c>
      <c r="C192" s="13">
        <v>16400</v>
      </c>
      <c r="D192" s="13" t="s">
        <v>363</v>
      </c>
      <c r="E192" s="13">
        <v>11</v>
      </c>
      <c r="F192" s="13">
        <v>13</v>
      </c>
      <c r="G192" s="13">
        <v>8.6999999999999993</v>
      </c>
      <c r="H192" s="13">
        <v>10</v>
      </c>
      <c r="I192" s="13">
        <v>10</v>
      </c>
      <c r="J192" s="13" t="s">
        <v>2910</v>
      </c>
      <c r="K192" s="14" t="s">
        <v>2911</v>
      </c>
      <c r="L192" s="13">
        <v>203</v>
      </c>
      <c r="M192" s="13">
        <v>533</v>
      </c>
      <c r="N192" s="13">
        <v>736</v>
      </c>
      <c r="O192" s="13">
        <v>1030</v>
      </c>
      <c r="P192" s="13">
        <v>8.8000000000000007</v>
      </c>
      <c r="Q192" s="13">
        <v>11</v>
      </c>
      <c r="R192" s="13">
        <v>74</v>
      </c>
      <c r="S192" s="13">
        <v>8.6999999999999993</v>
      </c>
      <c r="X192"/>
    </row>
    <row r="193" spans="1:24" x14ac:dyDescent="0.25">
      <c r="A193" s="13" t="s">
        <v>360</v>
      </c>
      <c r="B193" s="13" t="s">
        <v>2728</v>
      </c>
      <c r="C193" s="13">
        <v>16450</v>
      </c>
      <c r="D193" s="13" t="s">
        <v>361</v>
      </c>
      <c r="E193" s="13" t="s">
        <v>39</v>
      </c>
      <c r="F193" s="13" t="s">
        <v>39</v>
      </c>
      <c r="G193" s="13" t="s">
        <v>39</v>
      </c>
      <c r="H193" s="13" t="s">
        <v>39</v>
      </c>
      <c r="I193" s="13">
        <v>535</v>
      </c>
      <c r="J193" s="13" t="s">
        <v>39</v>
      </c>
      <c r="K193" s="14" t="s">
        <v>39</v>
      </c>
      <c r="L193" s="13">
        <v>6</v>
      </c>
      <c r="M193" s="13">
        <v>0</v>
      </c>
      <c r="N193" s="13">
        <v>6</v>
      </c>
      <c r="O193" s="13">
        <v>10</v>
      </c>
      <c r="P193" s="13">
        <v>525</v>
      </c>
      <c r="Q193" s="13">
        <v>545</v>
      </c>
      <c r="R193" s="13">
        <v>500</v>
      </c>
      <c r="S193" s="13">
        <v>277</v>
      </c>
      <c r="X193"/>
    </row>
    <row r="194" spans="1:24" x14ac:dyDescent="0.25">
      <c r="A194" s="13" t="s">
        <v>360</v>
      </c>
      <c r="B194" s="13" t="s">
        <v>2728</v>
      </c>
      <c r="C194" s="13">
        <v>16450</v>
      </c>
      <c r="D194" s="13" t="s">
        <v>363</v>
      </c>
      <c r="E194" s="13">
        <v>9.3000000000000007</v>
      </c>
      <c r="F194" s="13">
        <v>15.5</v>
      </c>
      <c r="G194" s="13">
        <v>9.3000000000000007</v>
      </c>
      <c r="H194" s="13">
        <v>13</v>
      </c>
      <c r="I194" s="13">
        <v>13</v>
      </c>
      <c r="J194" s="13" t="s">
        <v>2912</v>
      </c>
      <c r="K194" s="14" t="s">
        <v>2913</v>
      </c>
      <c r="L194" s="13">
        <v>270</v>
      </c>
      <c r="M194" s="13">
        <v>342</v>
      </c>
      <c r="N194" s="13">
        <v>612</v>
      </c>
      <c r="O194" s="13">
        <v>949</v>
      </c>
      <c r="P194" s="13">
        <v>13</v>
      </c>
      <c r="Q194" s="13">
        <v>13.5</v>
      </c>
      <c r="R194" s="13">
        <v>85</v>
      </c>
      <c r="S194" s="13">
        <v>9.3000000000000007</v>
      </c>
      <c r="X194"/>
    </row>
    <row r="195" spans="1:24" x14ac:dyDescent="0.25">
      <c r="A195" s="13" t="s">
        <v>360</v>
      </c>
      <c r="B195" s="13" t="s">
        <v>2728</v>
      </c>
      <c r="C195" s="13">
        <v>16500</v>
      </c>
      <c r="D195" s="13" t="s">
        <v>361</v>
      </c>
      <c r="E195" s="13" t="s">
        <v>39</v>
      </c>
      <c r="F195" s="13" t="s">
        <v>39</v>
      </c>
      <c r="G195" s="13" t="s">
        <v>39</v>
      </c>
      <c r="H195" s="13" t="s">
        <v>39</v>
      </c>
      <c r="I195" s="13">
        <v>485</v>
      </c>
      <c r="J195" s="13" t="s">
        <v>39</v>
      </c>
      <c r="K195" s="14" t="s">
        <v>39</v>
      </c>
      <c r="L195" s="13">
        <v>6</v>
      </c>
      <c r="M195" s="13">
        <v>0</v>
      </c>
      <c r="N195" s="13">
        <v>6</v>
      </c>
      <c r="O195" s="13">
        <v>22</v>
      </c>
      <c r="P195" s="13">
        <v>475</v>
      </c>
      <c r="Q195" s="13">
        <v>495</v>
      </c>
      <c r="R195" s="13">
        <v>520</v>
      </c>
      <c r="S195" s="13">
        <v>245</v>
      </c>
      <c r="X195"/>
    </row>
    <row r="196" spans="1:24" x14ac:dyDescent="0.25">
      <c r="A196" s="13" t="s">
        <v>360</v>
      </c>
      <c r="B196" s="13" t="s">
        <v>2728</v>
      </c>
      <c r="C196" s="13">
        <v>16500</v>
      </c>
      <c r="D196" s="13" t="s">
        <v>363</v>
      </c>
      <c r="E196" s="13">
        <v>19</v>
      </c>
      <c r="F196" s="13">
        <v>20.5</v>
      </c>
      <c r="G196" s="13">
        <v>13.5</v>
      </c>
      <c r="H196" s="13">
        <v>17</v>
      </c>
      <c r="I196" s="13">
        <v>17</v>
      </c>
      <c r="J196" s="13" t="s">
        <v>432</v>
      </c>
      <c r="K196" s="14" t="s">
        <v>2914</v>
      </c>
      <c r="L196" s="13">
        <v>637</v>
      </c>
      <c r="M196" s="13">
        <v>811</v>
      </c>
      <c r="N196" s="13">
        <v>1448</v>
      </c>
      <c r="O196" s="13">
        <v>1373</v>
      </c>
      <c r="P196" s="13">
        <v>14.5</v>
      </c>
      <c r="Q196" s="13">
        <v>17</v>
      </c>
      <c r="R196" s="13">
        <v>103</v>
      </c>
      <c r="S196" s="13">
        <v>13.5</v>
      </c>
      <c r="X196"/>
    </row>
    <row r="197" spans="1:24" x14ac:dyDescent="0.25">
      <c r="A197" s="13" t="s">
        <v>360</v>
      </c>
      <c r="B197" s="13" t="s">
        <v>2728</v>
      </c>
      <c r="C197" s="13">
        <v>16550</v>
      </c>
      <c r="D197" s="13" t="s">
        <v>361</v>
      </c>
      <c r="E197" s="13">
        <v>443</v>
      </c>
      <c r="F197" s="13">
        <v>443</v>
      </c>
      <c r="G197" s="13">
        <v>441</v>
      </c>
      <c r="H197" s="13">
        <v>441</v>
      </c>
      <c r="I197" s="13">
        <v>441</v>
      </c>
      <c r="J197" s="13" t="s">
        <v>2915</v>
      </c>
      <c r="K197" s="14" t="s">
        <v>2753</v>
      </c>
      <c r="L197" s="13">
        <v>0</v>
      </c>
      <c r="M197" s="13">
        <v>3</v>
      </c>
      <c r="N197" s="13">
        <v>3</v>
      </c>
      <c r="O197" s="13">
        <v>39</v>
      </c>
      <c r="P197" s="13">
        <v>428</v>
      </c>
      <c r="Q197" s="13">
        <v>450</v>
      </c>
      <c r="R197" s="13">
        <v>480</v>
      </c>
      <c r="S197" s="13">
        <v>216</v>
      </c>
      <c r="X197"/>
    </row>
    <row r="198" spans="1:24" x14ac:dyDescent="0.25">
      <c r="A198" s="13" t="s">
        <v>360</v>
      </c>
      <c r="B198" s="13" t="s">
        <v>2728</v>
      </c>
      <c r="C198" s="13">
        <v>16550</v>
      </c>
      <c r="D198" s="13" t="s">
        <v>363</v>
      </c>
      <c r="E198" s="13">
        <v>26.5</v>
      </c>
      <c r="F198" s="13">
        <v>26.5</v>
      </c>
      <c r="G198" s="13">
        <v>17.5</v>
      </c>
      <c r="H198" s="13">
        <v>21</v>
      </c>
      <c r="I198" s="13">
        <v>21</v>
      </c>
      <c r="J198" s="13" t="s">
        <v>2916</v>
      </c>
      <c r="K198" s="14" t="s">
        <v>2917</v>
      </c>
      <c r="L198" s="13">
        <v>196</v>
      </c>
      <c r="M198" s="13">
        <v>671</v>
      </c>
      <c r="N198" s="13">
        <v>867</v>
      </c>
      <c r="O198" s="13">
        <v>961</v>
      </c>
      <c r="P198" s="13">
        <v>17</v>
      </c>
      <c r="Q198" s="13">
        <v>21.5</v>
      </c>
      <c r="R198" s="13">
        <v>115</v>
      </c>
      <c r="S198" s="13">
        <v>17.5</v>
      </c>
      <c r="X198"/>
    </row>
    <row r="199" spans="1:24" x14ac:dyDescent="0.25">
      <c r="A199" s="13" t="s">
        <v>360</v>
      </c>
      <c r="B199" s="13" t="s">
        <v>2728</v>
      </c>
      <c r="C199" s="13">
        <v>16600</v>
      </c>
      <c r="D199" s="13" t="s">
        <v>361</v>
      </c>
      <c r="E199" s="13">
        <v>375</v>
      </c>
      <c r="F199" s="13">
        <v>375</v>
      </c>
      <c r="G199" s="13">
        <v>375</v>
      </c>
      <c r="H199" s="13">
        <v>375</v>
      </c>
      <c r="I199" s="13">
        <v>391</v>
      </c>
      <c r="J199" s="13" t="s">
        <v>2731</v>
      </c>
      <c r="K199" s="14" t="s">
        <v>2918</v>
      </c>
      <c r="L199" s="13">
        <v>21</v>
      </c>
      <c r="M199" s="13">
        <v>2</v>
      </c>
      <c r="N199" s="13">
        <v>23</v>
      </c>
      <c r="O199" s="13">
        <v>85</v>
      </c>
      <c r="P199" s="13">
        <v>385</v>
      </c>
      <c r="Q199" s="13">
        <v>405</v>
      </c>
      <c r="R199" s="13">
        <v>434</v>
      </c>
      <c r="S199" s="13">
        <v>175</v>
      </c>
      <c r="X199"/>
    </row>
    <row r="200" spans="1:24" x14ac:dyDescent="0.25">
      <c r="A200" s="13" t="s">
        <v>360</v>
      </c>
      <c r="B200" s="13" t="s">
        <v>2728</v>
      </c>
      <c r="C200" s="13">
        <v>16600</v>
      </c>
      <c r="D200" s="13" t="s">
        <v>363</v>
      </c>
      <c r="E200" s="13">
        <v>31</v>
      </c>
      <c r="F200" s="13">
        <v>32</v>
      </c>
      <c r="G200" s="13">
        <v>22.5</v>
      </c>
      <c r="H200" s="13">
        <v>26</v>
      </c>
      <c r="I200" s="13">
        <v>26</v>
      </c>
      <c r="J200" s="13" t="s">
        <v>2375</v>
      </c>
      <c r="K200" s="14" t="s">
        <v>2919</v>
      </c>
      <c r="L200" s="13">
        <v>301</v>
      </c>
      <c r="M200" s="13">
        <v>1022</v>
      </c>
      <c r="N200" s="13">
        <v>1323</v>
      </c>
      <c r="O200" s="13">
        <v>1359</v>
      </c>
      <c r="P200" s="13">
        <v>25.5</v>
      </c>
      <c r="Q200" s="13">
        <v>27</v>
      </c>
      <c r="R200" s="13">
        <v>140</v>
      </c>
      <c r="S200" s="13">
        <v>22.5</v>
      </c>
      <c r="X200"/>
    </row>
    <row r="201" spans="1:24" x14ac:dyDescent="0.25">
      <c r="A201" s="13" t="s">
        <v>360</v>
      </c>
      <c r="B201" s="13" t="s">
        <v>2728</v>
      </c>
      <c r="C201" s="13">
        <v>16650</v>
      </c>
      <c r="D201" s="13" t="s">
        <v>361</v>
      </c>
      <c r="E201" s="13">
        <v>328</v>
      </c>
      <c r="F201" s="13">
        <v>352</v>
      </c>
      <c r="G201" s="13">
        <v>328</v>
      </c>
      <c r="H201" s="13">
        <v>352</v>
      </c>
      <c r="I201" s="13">
        <v>352</v>
      </c>
      <c r="J201" s="13" t="s">
        <v>2839</v>
      </c>
      <c r="K201" s="14" t="s">
        <v>2920</v>
      </c>
      <c r="L201" s="13">
        <v>4</v>
      </c>
      <c r="M201" s="13">
        <v>10</v>
      </c>
      <c r="N201" s="13">
        <v>14</v>
      </c>
      <c r="O201" s="13">
        <v>65</v>
      </c>
      <c r="P201" s="13">
        <v>341</v>
      </c>
      <c r="Q201" s="13">
        <v>361</v>
      </c>
      <c r="R201" s="13">
        <v>381</v>
      </c>
      <c r="S201" s="13">
        <v>156</v>
      </c>
      <c r="X201"/>
    </row>
    <row r="202" spans="1:24" x14ac:dyDescent="0.25">
      <c r="A202" s="13" t="s">
        <v>360</v>
      </c>
      <c r="B202" s="13" t="s">
        <v>2728</v>
      </c>
      <c r="C202" s="13">
        <v>16650</v>
      </c>
      <c r="D202" s="13" t="s">
        <v>363</v>
      </c>
      <c r="E202" s="13">
        <v>38</v>
      </c>
      <c r="F202" s="13">
        <v>41</v>
      </c>
      <c r="G202" s="13">
        <v>28.5</v>
      </c>
      <c r="H202" s="13">
        <v>33</v>
      </c>
      <c r="I202" s="13">
        <v>33</v>
      </c>
      <c r="J202" s="13" t="s">
        <v>2406</v>
      </c>
      <c r="K202" s="14" t="s">
        <v>2921</v>
      </c>
      <c r="L202" s="13">
        <v>422</v>
      </c>
      <c r="M202" s="13">
        <v>572</v>
      </c>
      <c r="N202" s="13">
        <v>994</v>
      </c>
      <c r="O202" s="13">
        <v>858</v>
      </c>
      <c r="P202" s="13">
        <v>31.5</v>
      </c>
      <c r="Q202" s="13">
        <v>33.5</v>
      </c>
      <c r="R202" s="13">
        <v>165</v>
      </c>
      <c r="S202" s="13">
        <v>28.5</v>
      </c>
      <c r="X202"/>
    </row>
    <row r="203" spans="1:24" x14ac:dyDescent="0.25">
      <c r="A203" s="13" t="s">
        <v>360</v>
      </c>
      <c r="B203" s="13" t="s">
        <v>2728</v>
      </c>
      <c r="C203" s="13">
        <v>16700</v>
      </c>
      <c r="D203" s="13" t="s">
        <v>361</v>
      </c>
      <c r="E203" s="13">
        <v>310</v>
      </c>
      <c r="F203" s="13">
        <v>320</v>
      </c>
      <c r="G203" s="13">
        <v>290</v>
      </c>
      <c r="H203" s="13">
        <v>297</v>
      </c>
      <c r="I203" s="13">
        <v>306</v>
      </c>
      <c r="J203" s="13" t="s">
        <v>2811</v>
      </c>
      <c r="K203" s="14" t="s">
        <v>2922</v>
      </c>
      <c r="L203" s="13">
        <v>127</v>
      </c>
      <c r="M203" s="13">
        <v>64</v>
      </c>
      <c r="N203" s="13">
        <v>191</v>
      </c>
      <c r="O203" s="13">
        <v>185</v>
      </c>
      <c r="P203" s="13">
        <v>300</v>
      </c>
      <c r="Q203" s="13">
        <v>321</v>
      </c>
      <c r="R203" s="13">
        <v>340</v>
      </c>
      <c r="S203" s="13">
        <v>118</v>
      </c>
      <c r="X203"/>
    </row>
    <row r="204" spans="1:24" x14ac:dyDescent="0.25">
      <c r="A204" s="13" t="s">
        <v>360</v>
      </c>
      <c r="B204" s="13" t="s">
        <v>2728</v>
      </c>
      <c r="C204" s="13">
        <v>16700</v>
      </c>
      <c r="D204" s="13" t="s">
        <v>363</v>
      </c>
      <c r="E204" s="13">
        <v>51</v>
      </c>
      <c r="F204" s="13">
        <v>52</v>
      </c>
      <c r="G204" s="13">
        <v>36.5</v>
      </c>
      <c r="H204" s="13">
        <v>41.5</v>
      </c>
      <c r="I204" s="13">
        <v>41.5</v>
      </c>
      <c r="J204" s="13" t="s">
        <v>2923</v>
      </c>
      <c r="K204" s="14" t="s">
        <v>2924</v>
      </c>
      <c r="L204" s="13">
        <v>486</v>
      </c>
      <c r="M204" s="13">
        <v>1187</v>
      </c>
      <c r="N204" s="13">
        <v>1673</v>
      </c>
      <c r="O204" s="13">
        <v>1311</v>
      </c>
      <c r="P204" s="13">
        <v>38.5</v>
      </c>
      <c r="Q204" s="13">
        <v>45</v>
      </c>
      <c r="R204" s="13">
        <v>182</v>
      </c>
      <c r="S204" s="13">
        <v>36.5</v>
      </c>
      <c r="X204"/>
    </row>
    <row r="205" spans="1:24" x14ac:dyDescent="0.25">
      <c r="A205" s="13" t="s">
        <v>360</v>
      </c>
      <c r="B205" s="13" t="s">
        <v>2728</v>
      </c>
      <c r="C205" s="13">
        <v>16750</v>
      </c>
      <c r="D205" s="13" t="s">
        <v>361</v>
      </c>
      <c r="E205" s="13">
        <v>244</v>
      </c>
      <c r="F205" s="13">
        <v>285</v>
      </c>
      <c r="G205" s="13">
        <v>244</v>
      </c>
      <c r="H205" s="13">
        <v>266</v>
      </c>
      <c r="I205" s="13">
        <v>266</v>
      </c>
      <c r="J205" s="13" t="s">
        <v>2925</v>
      </c>
      <c r="K205" s="14" t="s">
        <v>2926</v>
      </c>
      <c r="L205" s="13">
        <v>53</v>
      </c>
      <c r="M205" s="13">
        <v>53</v>
      </c>
      <c r="N205" s="13">
        <v>106</v>
      </c>
      <c r="O205" s="13">
        <v>137</v>
      </c>
      <c r="P205" s="13">
        <v>261</v>
      </c>
      <c r="Q205" s="13">
        <v>280</v>
      </c>
      <c r="R205" s="13">
        <v>313</v>
      </c>
      <c r="S205" s="13">
        <v>100</v>
      </c>
      <c r="X205"/>
    </row>
    <row r="206" spans="1:24" x14ac:dyDescent="0.25">
      <c r="A206" s="13" t="s">
        <v>360</v>
      </c>
      <c r="B206" s="13" t="s">
        <v>2728</v>
      </c>
      <c r="C206" s="13">
        <v>16750</v>
      </c>
      <c r="D206" s="13" t="s">
        <v>363</v>
      </c>
      <c r="E206" s="13">
        <v>60</v>
      </c>
      <c r="F206" s="13">
        <v>62</v>
      </c>
      <c r="G206" s="13">
        <v>46</v>
      </c>
      <c r="H206" s="13">
        <v>54</v>
      </c>
      <c r="I206" s="13">
        <v>54</v>
      </c>
      <c r="J206" s="13" t="s">
        <v>2726</v>
      </c>
      <c r="K206" s="14" t="s">
        <v>2732</v>
      </c>
      <c r="L206" s="13">
        <v>512</v>
      </c>
      <c r="M206" s="13">
        <v>778</v>
      </c>
      <c r="N206" s="13">
        <v>1290</v>
      </c>
      <c r="O206" s="13">
        <v>701</v>
      </c>
      <c r="P206" s="13">
        <v>50</v>
      </c>
      <c r="Q206" s="13">
        <v>54</v>
      </c>
      <c r="R206" s="13">
        <v>200</v>
      </c>
      <c r="S206" s="13">
        <v>46</v>
      </c>
      <c r="X206"/>
    </row>
    <row r="207" spans="1:24" x14ac:dyDescent="0.25">
      <c r="A207" s="13" t="s">
        <v>360</v>
      </c>
      <c r="B207" s="13" t="s">
        <v>2728</v>
      </c>
      <c r="C207" s="13">
        <v>16800</v>
      </c>
      <c r="D207" s="13" t="s">
        <v>361</v>
      </c>
      <c r="E207" s="13">
        <v>235</v>
      </c>
      <c r="F207" s="13">
        <v>250</v>
      </c>
      <c r="G207" s="13">
        <v>212</v>
      </c>
      <c r="H207" s="13">
        <v>235</v>
      </c>
      <c r="I207" s="13">
        <v>235</v>
      </c>
      <c r="J207" s="13" t="s">
        <v>2925</v>
      </c>
      <c r="K207" s="14" t="s">
        <v>2927</v>
      </c>
      <c r="L207" s="13">
        <v>159</v>
      </c>
      <c r="M207" s="13">
        <v>219</v>
      </c>
      <c r="N207" s="13">
        <v>378</v>
      </c>
      <c r="O207" s="13">
        <v>326</v>
      </c>
      <c r="P207" s="13">
        <v>224</v>
      </c>
      <c r="Q207" s="13">
        <v>242</v>
      </c>
      <c r="R207" s="13">
        <v>285</v>
      </c>
      <c r="S207" s="13">
        <v>80</v>
      </c>
      <c r="X207"/>
    </row>
    <row r="208" spans="1:24" x14ac:dyDescent="0.25">
      <c r="A208" s="13" t="s">
        <v>360</v>
      </c>
      <c r="B208" s="13" t="s">
        <v>2728</v>
      </c>
      <c r="C208" s="13">
        <v>16800</v>
      </c>
      <c r="D208" s="13" t="s">
        <v>363</v>
      </c>
      <c r="E208" s="13">
        <v>75</v>
      </c>
      <c r="F208" s="13">
        <v>78</v>
      </c>
      <c r="G208" s="13">
        <v>58</v>
      </c>
      <c r="H208" s="13">
        <v>66</v>
      </c>
      <c r="I208" s="13">
        <v>66</v>
      </c>
      <c r="J208" s="13" t="s">
        <v>2789</v>
      </c>
      <c r="K208" s="14" t="s">
        <v>2928</v>
      </c>
      <c r="L208" s="13">
        <v>592</v>
      </c>
      <c r="M208" s="13">
        <v>1160</v>
      </c>
      <c r="N208" s="13">
        <v>1752</v>
      </c>
      <c r="O208" s="13">
        <v>1451</v>
      </c>
      <c r="P208" s="13">
        <v>64</v>
      </c>
      <c r="Q208" s="13">
        <v>66</v>
      </c>
      <c r="R208" s="13">
        <v>240</v>
      </c>
      <c r="S208" s="13">
        <v>58</v>
      </c>
      <c r="X208"/>
    </row>
    <row r="209" spans="1:24" x14ac:dyDescent="0.25">
      <c r="A209" s="13" t="s">
        <v>360</v>
      </c>
      <c r="B209" s="13" t="s">
        <v>2728</v>
      </c>
      <c r="C209" s="13">
        <v>16850</v>
      </c>
      <c r="D209" s="13" t="s">
        <v>361</v>
      </c>
      <c r="E209" s="13">
        <v>188</v>
      </c>
      <c r="F209" s="13">
        <v>214</v>
      </c>
      <c r="G209" s="13">
        <v>181</v>
      </c>
      <c r="H209" s="13">
        <v>190</v>
      </c>
      <c r="I209" s="13">
        <v>197</v>
      </c>
      <c r="J209" s="13" t="s">
        <v>2750</v>
      </c>
      <c r="K209" s="14" t="s">
        <v>2929</v>
      </c>
      <c r="L209" s="13">
        <v>125</v>
      </c>
      <c r="M209" s="13">
        <v>86</v>
      </c>
      <c r="N209" s="13">
        <v>211</v>
      </c>
      <c r="O209" s="13">
        <v>280</v>
      </c>
      <c r="P209" s="13">
        <v>188</v>
      </c>
      <c r="Q209" s="13">
        <v>203</v>
      </c>
      <c r="R209" s="13">
        <v>239</v>
      </c>
      <c r="S209" s="13">
        <v>53</v>
      </c>
      <c r="X209"/>
    </row>
    <row r="210" spans="1:24" x14ac:dyDescent="0.25">
      <c r="A210" s="13" t="s">
        <v>360</v>
      </c>
      <c r="B210" s="13" t="s">
        <v>2728</v>
      </c>
      <c r="C210" s="13">
        <v>16850</v>
      </c>
      <c r="D210" s="13" t="s">
        <v>363</v>
      </c>
      <c r="E210" s="13">
        <v>88</v>
      </c>
      <c r="F210" s="13">
        <v>95</v>
      </c>
      <c r="G210" s="13">
        <v>73</v>
      </c>
      <c r="H210" s="13">
        <v>82</v>
      </c>
      <c r="I210" s="13">
        <v>82</v>
      </c>
      <c r="J210" s="13" t="s">
        <v>2930</v>
      </c>
      <c r="K210" s="14" t="s">
        <v>2931</v>
      </c>
      <c r="L210" s="13">
        <v>546</v>
      </c>
      <c r="M210" s="13">
        <v>1061</v>
      </c>
      <c r="N210" s="13">
        <v>1607</v>
      </c>
      <c r="O210" s="13">
        <v>1459</v>
      </c>
      <c r="P210" s="13">
        <v>81</v>
      </c>
      <c r="Q210" s="13">
        <v>82</v>
      </c>
      <c r="R210" s="13">
        <v>262</v>
      </c>
      <c r="S210" s="13">
        <v>65</v>
      </c>
      <c r="X210"/>
    </row>
    <row r="211" spans="1:24" x14ac:dyDescent="0.25">
      <c r="A211" s="13" t="s">
        <v>360</v>
      </c>
      <c r="B211" s="13" t="s">
        <v>2728</v>
      </c>
      <c r="C211" s="13">
        <v>16900</v>
      </c>
      <c r="D211" s="13" t="s">
        <v>361</v>
      </c>
      <c r="E211" s="13">
        <v>172</v>
      </c>
      <c r="F211" s="13">
        <v>184</v>
      </c>
      <c r="G211" s="13">
        <v>149</v>
      </c>
      <c r="H211" s="13">
        <v>169</v>
      </c>
      <c r="I211" s="13">
        <v>169</v>
      </c>
      <c r="J211" s="13" t="s">
        <v>2932</v>
      </c>
      <c r="K211" s="14" t="s">
        <v>2933</v>
      </c>
      <c r="L211" s="13">
        <v>395</v>
      </c>
      <c r="M211" s="13">
        <v>641</v>
      </c>
      <c r="N211" s="13">
        <v>1036</v>
      </c>
      <c r="O211" s="13">
        <v>617</v>
      </c>
      <c r="P211" s="13">
        <v>163</v>
      </c>
      <c r="Q211" s="13">
        <v>169</v>
      </c>
      <c r="R211" s="13">
        <v>228</v>
      </c>
      <c r="S211" s="13">
        <v>42.5</v>
      </c>
      <c r="X211"/>
    </row>
    <row r="212" spans="1:24" x14ac:dyDescent="0.25">
      <c r="A212" s="13" t="s">
        <v>360</v>
      </c>
      <c r="B212" s="13" t="s">
        <v>2728</v>
      </c>
      <c r="C212" s="13">
        <v>16900</v>
      </c>
      <c r="D212" s="13" t="s">
        <v>363</v>
      </c>
      <c r="E212" s="13">
        <v>115</v>
      </c>
      <c r="F212" s="13">
        <v>116</v>
      </c>
      <c r="G212" s="13">
        <v>89</v>
      </c>
      <c r="H212" s="13">
        <v>100</v>
      </c>
      <c r="I212" s="13">
        <v>100</v>
      </c>
      <c r="J212" s="13" t="s">
        <v>2748</v>
      </c>
      <c r="K212" s="14" t="s">
        <v>2934</v>
      </c>
      <c r="L212" s="13">
        <v>611</v>
      </c>
      <c r="M212" s="13">
        <v>1206</v>
      </c>
      <c r="N212" s="13">
        <v>1817</v>
      </c>
      <c r="O212" s="13">
        <v>1404</v>
      </c>
      <c r="P212" s="13">
        <v>99</v>
      </c>
      <c r="Q212" s="13">
        <v>101</v>
      </c>
      <c r="R212" s="13">
        <v>301</v>
      </c>
      <c r="S212" s="13">
        <v>70</v>
      </c>
      <c r="X212"/>
    </row>
    <row r="213" spans="1:24" x14ac:dyDescent="0.25">
      <c r="A213" s="13" t="s">
        <v>360</v>
      </c>
      <c r="B213" s="13" t="s">
        <v>2728</v>
      </c>
      <c r="C213" s="13">
        <v>16950</v>
      </c>
      <c r="D213" s="13" t="s">
        <v>361</v>
      </c>
      <c r="E213" s="13">
        <v>137</v>
      </c>
      <c r="F213" s="13">
        <v>152</v>
      </c>
      <c r="G213" s="13">
        <v>120</v>
      </c>
      <c r="H213" s="13">
        <v>137</v>
      </c>
      <c r="I213" s="13">
        <v>137</v>
      </c>
      <c r="J213" s="13" t="s">
        <v>2868</v>
      </c>
      <c r="K213" s="14" t="s">
        <v>2935</v>
      </c>
      <c r="L213" s="13">
        <v>217</v>
      </c>
      <c r="M213" s="13">
        <v>375</v>
      </c>
      <c r="N213" s="13">
        <v>592</v>
      </c>
      <c r="O213" s="13">
        <v>484</v>
      </c>
      <c r="P213" s="13">
        <v>111</v>
      </c>
      <c r="Q213" s="13">
        <v>140</v>
      </c>
      <c r="R213" s="13">
        <v>201</v>
      </c>
      <c r="S213" s="13">
        <v>36.5</v>
      </c>
      <c r="X213"/>
    </row>
    <row r="214" spans="1:24" x14ac:dyDescent="0.25">
      <c r="A214" s="13" t="s">
        <v>360</v>
      </c>
      <c r="B214" s="13" t="s">
        <v>2728</v>
      </c>
      <c r="C214" s="13">
        <v>16950</v>
      </c>
      <c r="D214" s="13" t="s">
        <v>363</v>
      </c>
      <c r="E214" s="13">
        <v>128</v>
      </c>
      <c r="F214" s="13">
        <v>139</v>
      </c>
      <c r="G214" s="13">
        <v>110</v>
      </c>
      <c r="H214" s="13">
        <v>120</v>
      </c>
      <c r="I214" s="13">
        <v>120</v>
      </c>
      <c r="J214" s="13" t="s">
        <v>2791</v>
      </c>
      <c r="K214" s="14" t="s">
        <v>2936</v>
      </c>
      <c r="L214" s="13">
        <v>128</v>
      </c>
      <c r="M214" s="13">
        <v>363</v>
      </c>
      <c r="N214" s="13">
        <v>491</v>
      </c>
      <c r="O214" s="13">
        <v>319</v>
      </c>
      <c r="P214" s="13">
        <v>113</v>
      </c>
      <c r="Q214" s="13">
        <v>128</v>
      </c>
      <c r="R214" s="13">
        <v>323</v>
      </c>
      <c r="S214" s="13">
        <v>100</v>
      </c>
      <c r="X214"/>
    </row>
    <row r="215" spans="1:24" x14ac:dyDescent="0.25">
      <c r="A215" s="13" t="s">
        <v>360</v>
      </c>
      <c r="B215" s="13" t="s">
        <v>2728</v>
      </c>
      <c r="C215" s="13">
        <v>17000</v>
      </c>
      <c r="D215" s="13" t="s">
        <v>361</v>
      </c>
      <c r="E215" s="13">
        <v>110</v>
      </c>
      <c r="F215" s="13">
        <v>126</v>
      </c>
      <c r="G215" s="13">
        <v>99</v>
      </c>
      <c r="H215" s="13">
        <v>115</v>
      </c>
      <c r="I215" s="13">
        <v>115</v>
      </c>
      <c r="J215" s="13" t="s">
        <v>2937</v>
      </c>
      <c r="K215" s="14" t="s">
        <v>2938</v>
      </c>
      <c r="L215" s="13">
        <v>697</v>
      </c>
      <c r="M215" s="13">
        <v>889</v>
      </c>
      <c r="N215" s="13">
        <v>1586</v>
      </c>
      <c r="O215" s="13">
        <v>1048</v>
      </c>
      <c r="P215" s="13">
        <v>114</v>
      </c>
      <c r="Q215" s="13">
        <v>118</v>
      </c>
      <c r="R215" s="13">
        <v>165</v>
      </c>
      <c r="S215" s="13">
        <v>26</v>
      </c>
      <c r="X215"/>
    </row>
    <row r="216" spans="1:24" x14ac:dyDescent="0.25">
      <c r="A216" s="13" t="s">
        <v>360</v>
      </c>
      <c r="B216" s="13" t="s">
        <v>2728</v>
      </c>
      <c r="C216" s="13">
        <v>17000</v>
      </c>
      <c r="D216" s="13" t="s">
        <v>363</v>
      </c>
      <c r="E216" s="13">
        <v>148</v>
      </c>
      <c r="F216" s="13">
        <v>164</v>
      </c>
      <c r="G216" s="13">
        <v>133</v>
      </c>
      <c r="H216" s="13">
        <v>145</v>
      </c>
      <c r="I216" s="13">
        <v>145</v>
      </c>
      <c r="J216" s="13" t="s">
        <v>2939</v>
      </c>
      <c r="K216" s="14" t="s">
        <v>2940</v>
      </c>
      <c r="L216" s="13">
        <v>246</v>
      </c>
      <c r="M216" s="13">
        <v>585</v>
      </c>
      <c r="N216" s="13">
        <v>831</v>
      </c>
      <c r="O216" s="13">
        <v>317</v>
      </c>
      <c r="P216" s="13">
        <v>137</v>
      </c>
      <c r="Q216" s="13">
        <v>152</v>
      </c>
      <c r="R216" s="13">
        <v>385</v>
      </c>
      <c r="S216" s="13">
        <v>123</v>
      </c>
      <c r="X216"/>
    </row>
    <row r="217" spans="1:24" x14ac:dyDescent="0.25">
      <c r="A217" s="13" t="s">
        <v>360</v>
      </c>
      <c r="B217" s="13" t="s">
        <v>2728</v>
      </c>
      <c r="C217" s="13">
        <v>17050</v>
      </c>
      <c r="D217" s="13" t="s">
        <v>361</v>
      </c>
      <c r="E217" s="13">
        <v>91</v>
      </c>
      <c r="F217" s="13">
        <v>101</v>
      </c>
      <c r="G217" s="13">
        <v>79</v>
      </c>
      <c r="H217" s="13">
        <v>90</v>
      </c>
      <c r="I217" s="13">
        <v>90</v>
      </c>
      <c r="J217" s="13" t="s">
        <v>2724</v>
      </c>
      <c r="K217" s="14" t="s">
        <v>2941</v>
      </c>
      <c r="L217" s="13">
        <v>284</v>
      </c>
      <c r="M217" s="13">
        <v>656</v>
      </c>
      <c r="N217" s="13">
        <v>940</v>
      </c>
      <c r="O217" s="13">
        <v>1027</v>
      </c>
      <c r="P217" s="13">
        <v>87</v>
      </c>
      <c r="Q217" s="13">
        <v>98</v>
      </c>
      <c r="R217" s="13">
        <v>132</v>
      </c>
      <c r="S217" s="13">
        <v>3.3</v>
      </c>
      <c r="X217"/>
    </row>
    <row r="218" spans="1:24" x14ac:dyDescent="0.25">
      <c r="A218" s="13" t="s">
        <v>360</v>
      </c>
      <c r="B218" s="13" t="s">
        <v>2728</v>
      </c>
      <c r="C218" s="13">
        <v>17050</v>
      </c>
      <c r="D218" s="13" t="s">
        <v>363</v>
      </c>
      <c r="E218" s="13">
        <v>185</v>
      </c>
      <c r="F218" s="13">
        <v>190</v>
      </c>
      <c r="G218" s="13">
        <v>160</v>
      </c>
      <c r="H218" s="13">
        <v>173</v>
      </c>
      <c r="I218" s="13">
        <v>173</v>
      </c>
      <c r="J218" s="13" t="s">
        <v>2942</v>
      </c>
      <c r="K218" s="14" t="s">
        <v>2943</v>
      </c>
      <c r="L218" s="13">
        <v>19</v>
      </c>
      <c r="M218" s="13">
        <v>84</v>
      </c>
      <c r="N218" s="13">
        <v>103</v>
      </c>
      <c r="O218" s="13">
        <v>58</v>
      </c>
      <c r="P218" s="13">
        <v>168</v>
      </c>
      <c r="Q218" s="13">
        <v>181</v>
      </c>
      <c r="R218" s="13">
        <v>336</v>
      </c>
      <c r="S218" s="13">
        <v>160</v>
      </c>
      <c r="X218"/>
    </row>
    <row r="219" spans="1:24" x14ac:dyDescent="0.25">
      <c r="A219" s="13" t="s">
        <v>360</v>
      </c>
      <c r="B219" s="13" t="s">
        <v>2728</v>
      </c>
      <c r="C219" s="13">
        <v>17100</v>
      </c>
      <c r="D219" s="13" t="s">
        <v>361</v>
      </c>
      <c r="E219" s="13">
        <v>70</v>
      </c>
      <c r="F219" s="13">
        <v>81</v>
      </c>
      <c r="G219" s="13">
        <v>60</v>
      </c>
      <c r="H219" s="13">
        <v>72</v>
      </c>
      <c r="I219" s="13">
        <v>72</v>
      </c>
      <c r="J219" s="13" t="s">
        <v>2944</v>
      </c>
      <c r="K219" s="14" t="s">
        <v>2945</v>
      </c>
      <c r="L219" s="13">
        <v>912</v>
      </c>
      <c r="M219" s="13">
        <v>817</v>
      </c>
      <c r="N219" s="13">
        <v>1729</v>
      </c>
      <c r="O219" s="13">
        <v>1186</v>
      </c>
      <c r="P219" s="13">
        <v>72</v>
      </c>
      <c r="Q219" s="13">
        <v>78</v>
      </c>
      <c r="R219" s="13">
        <v>112</v>
      </c>
      <c r="S219" s="13">
        <v>16</v>
      </c>
      <c r="X219"/>
    </row>
    <row r="220" spans="1:24" x14ac:dyDescent="0.25">
      <c r="A220" s="13" t="s">
        <v>360</v>
      </c>
      <c r="B220" s="13" t="s">
        <v>2728</v>
      </c>
      <c r="C220" s="13">
        <v>17100</v>
      </c>
      <c r="D220" s="13" t="s">
        <v>363</v>
      </c>
      <c r="E220" s="13">
        <v>210</v>
      </c>
      <c r="F220" s="13">
        <v>226</v>
      </c>
      <c r="G220" s="13">
        <v>190</v>
      </c>
      <c r="H220" s="13">
        <v>210</v>
      </c>
      <c r="I220" s="13">
        <v>210</v>
      </c>
      <c r="J220" s="13" t="s">
        <v>2801</v>
      </c>
      <c r="K220" s="14" t="s">
        <v>2946</v>
      </c>
      <c r="L220" s="13">
        <v>47</v>
      </c>
      <c r="M220" s="13">
        <v>143</v>
      </c>
      <c r="N220" s="13">
        <v>190</v>
      </c>
      <c r="O220" s="13">
        <v>63</v>
      </c>
      <c r="P220" s="13">
        <v>196</v>
      </c>
      <c r="Q220" s="13">
        <v>211</v>
      </c>
      <c r="R220" s="13">
        <v>320</v>
      </c>
      <c r="S220" s="13">
        <v>186</v>
      </c>
      <c r="X220"/>
    </row>
    <row r="221" spans="1:24" x14ac:dyDescent="0.25">
      <c r="A221" s="13" t="s">
        <v>360</v>
      </c>
      <c r="B221" s="13" t="s">
        <v>2728</v>
      </c>
      <c r="C221" s="13">
        <v>17150</v>
      </c>
      <c r="D221" s="13" t="s">
        <v>361</v>
      </c>
      <c r="E221" s="13">
        <v>61</v>
      </c>
      <c r="F221" s="13">
        <v>63</v>
      </c>
      <c r="G221" s="13">
        <v>48.5</v>
      </c>
      <c r="H221" s="13">
        <v>55</v>
      </c>
      <c r="I221" s="13">
        <v>55</v>
      </c>
      <c r="J221" s="13" t="s">
        <v>2806</v>
      </c>
      <c r="K221" s="14" t="s">
        <v>2947</v>
      </c>
      <c r="L221" s="13">
        <v>1142</v>
      </c>
      <c r="M221" s="13">
        <v>2443</v>
      </c>
      <c r="N221" s="13">
        <v>3585</v>
      </c>
      <c r="O221" s="13">
        <v>3135</v>
      </c>
      <c r="P221" s="13">
        <v>53</v>
      </c>
      <c r="Q221" s="13">
        <v>55</v>
      </c>
      <c r="R221" s="13">
        <v>85</v>
      </c>
      <c r="S221" s="13">
        <v>0.6</v>
      </c>
      <c r="X221"/>
    </row>
    <row r="222" spans="1:24" x14ac:dyDescent="0.25">
      <c r="A222" s="13" t="s">
        <v>360</v>
      </c>
      <c r="B222" s="13" t="s">
        <v>2728</v>
      </c>
      <c r="C222" s="13">
        <v>17150</v>
      </c>
      <c r="D222" s="13" t="s">
        <v>363</v>
      </c>
      <c r="E222" s="13">
        <v>237</v>
      </c>
      <c r="F222" s="13">
        <v>257</v>
      </c>
      <c r="G222" s="13">
        <v>231</v>
      </c>
      <c r="H222" s="13">
        <v>231</v>
      </c>
      <c r="I222" s="13">
        <v>240</v>
      </c>
      <c r="J222" s="13" t="s">
        <v>2883</v>
      </c>
      <c r="K222" s="14" t="s">
        <v>2948</v>
      </c>
      <c r="L222" s="13">
        <v>2</v>
      </c>
      <c r="M222" s="13">
        <v>6</v>
      </c>
      <c r="N222" s="13">
        <v>8</v>
      </c>
      <c r="O222" s="13">
        <v>4</v>
      </c>
      <c r="P222" s="13">
        <v>225</v>
      </c>
      <c r="Q222" s="13">
        <v>245</v>
      </c>
      <c r="R222" s="13">
        <v>280</v>
      </c>
      <c r="S222" s="13">
        <v>231</v>
      </c>
      <c r="X222"/>
    </row>
    <row r="223" spans="1:24" x14ac:dyDescent="0.25">
      <c r="A223" s="13" t="s">
        <v>360</v>
      </c>
      <c r="B223" s="13" t="s">
        <v>2728</v>
      </c>
      <c r="C223" s="13">
        <v>17200</v>
      </c>
      <c r="D223" s="13" t="s">
        <v>361</v>
      </c>
      <c r="E223" s="13">
        <v>39.5</v>
      </c>
      <c r="F223" s="13">
        <v>48.5</v>
      </c>
      <c r="G223" s="13">
        <v>36</v>
      </c>
      <c r="H223" s="13">
        <v>42</v>
      </c>
      <c r="I223" s="13">
        <v>42</v>
      </c>
      <c r="J223" s="13" t="s">
        <v>1559</v>
      </c>
      <c r="K223" s="14" t="s">
        <v>2949</v>
      </c>
      <c r="L223" s="13">
        <v>1117</v>
      </c>
      <c r="M223" s="13">
        <v>1809</v>
      </c>
      <c r="N223" s="13">
        <v>2926</v>
      </c>
      <c r="O223" s="13">
        <v>2083</v>
      </c>
      <c r="P223" s="13">
        <v>41</v>
      </c>
      <c r="Q223" s="13">
        <v>42</v>
      </c>
      <c r="R223" s="13">
        <v>73</v>
      </c>
      <c r="S223" s="13">
        <v>8.5</v>
      </c>
      <c r="X223"/>
    </row>
    <row r="224" spans="1:24" x14ac:dyDescent="0.25">
      <c r="A224" s="13" t="s">
        <v>360</v>
      </c>
      <c r="B224" s="13" t="s">
        <v>2728</v>
      </c>
      <c r="C224" s="13">
        <v>17200</v>
      </c>
      <c r="D224" s="13" t="s">
        <v>363</v>
      </c>
      <c r="E224" s="13">
        <v>280</v>
      </c>
      <c r="F224" s="13">
        <v>298</v>
      </c>
      <c r="G224" s="13">
        <v>259</v>
      </c>
      <c r="H224" s="13">
        <v>286</v>
      </c>
      <c r="I224" s="13">
        <v>286</v>
      </c>
      <c r="J224" s="13" t="s">
        <v>2950</v>
      </c>
      <c r="K224" s="14" t="s">
        <v>2951</v>
      </c>
      <c r="L224" s="13">
        <v>2</v>
      </c>
      <c r="M224" s="13">
        <v>52</v>
      </c>
      <c r="N224" s="13">
        <v>54</v>
      </c>
      <c r="O224" s="13">
        <v>38</v>
      </c>
      <c r="P224" s="13">
        <v>262</v>
      </c>
      <c r="Q224" s="13">
        <v>283</v>
      </c>
      <c r="R224" s="13">
        <v>492</v>
      </c>
      <c r="S224" s="13">
        <v>240</v>
      </c>
      <c r="X224"/>
    </row>
    <row r="225" spans="1:24" x14ac:dyDescent="0.25">
      <c r="A225" s="13" t="s">
        <v>360</v>
      </c>
      <c r="B225" s="13" t="s">
        <v>2728</v>
      </c>
      <c r="C225" s="13">
        <v>17250</v>
      </c>
      <c r="D225" s="13" t="s">
        <v>361</v>
      </c>
      <c r="E225" s="13">
        <v>30</v>
      </c>
      <c r="F225" s="13">
        <v>37</v>
      </c>
      <c r="G225" s="13">
        <v>27</v>
      </c>
      <c r="H225" s="13">
        <v>30</v>
      </c>
      <c r="I225" s="13">
        <v>30</v>
      </c>
      <c r="J225" s="13" t="s">
        <v>2816</v>
      </c>
      <c r="K225" s="14" t="s">
        <v>2952</v>
      </c>
      <c r="L225" s="13">
        <v>0</v>
      </c>
      <c r="M225" s="13">
        <v>651</v>
      </c>
      <c r="N225" s="13">
        <v>651</v>
      </c>
      <c r="O225" s="13">
        <v>355</v>
      </c>
      <c r="P225" s="13">
        <v>28</v>
      </c>
      <c r="Q225" s="13">
        <v>33</v>
      </c>
      <c r="R225" s="13">
        <v>37</v>
      </c>
      <c r="S225" s="13">
        <v>27</v>
      </c>
      <c r="X225"/>
    </row>
    <row r="226" spans="1:24" x14ac:dyDescent="0.25">
      <c r="A226" s="13" t="s">
        <v>360</v>
      </c>
      <c r="B226" s="13" t="s">
        <v>2728</v>
      </c>
      <c r="C226" s="13">
        <v>17250</v>
      </c>
      <c r="D226" s="13" t="s">
        <v>363</v>
      </c>
      <c r="E226" s="13">
        <v>310</v>
      </c>
      <c r="F226" s="13">
        <v>310</v>
      </c>
      <c r="G226" s="13">
        <v>292</v>
      </c>
      <c r="H226" s="13">
        <v>292</v>
      </c>
      <c r="I226" s="13">
        <v>315</v>
      </c>
      <c r="J226" s="13" t="s">
        <v>2953</v>
      </c>
      <c r="K226" s="14" t="s">
        <v>2954</v>
      </c>
      <c r="L226" s="13">
        <v>0</v>
      </c>
      <c r="M226" s="13">
        <v>2</v>
      </c>
      <c r="N226" s="13">
        <v>2</v>
      </c>
      <c r="O226" s="13">
        <v>2</v>
      </c>
      <c r="P226" s="13">
        <v>301</v>
      </c>
      <c r="Q226" s="13">
        <v>322</v>
      </c>
      <c r="R226" s="13">
        <v>310</v>
      </c>
      <c r="S226" s="13">
        <v>292</v>
      </c>
      <c r="X226"/>
    </row>
    <row r="227" spans="1:24" x14ac:dyDescent="0.25">
      <c r="A227" s="13" t="s">
        <v>360</v>
      </c>
      <c r="B227" s="13" t="s">
        <v>2728</v>
      </c>
      <c r="C227" s="13">
        <v>17300</v>
      </c>
      <c r="D227" s="13" t="s">
        <v>361</v>
      </c>
      <c r="E227" s="13">
        <v>23.5</v>
      </c>
      <c r="F227" s="13">
        <v>27</v>
      </c>
      <c r="G227" s="13">
        <v>19.5</v>
      </c>
      <c r="H227" s="13">
        <v>22.5</v>
      </c>
      <c r="I227" s="13">
        <v>22.5</v>
      </c>
      <c r="J227" s="13" t="s">
        <v>2955</v>
      </c>
      <c r="K227" s="14" t="s">
        <v>2941</v>
      </c>
      <c r="L227" s="13">
        <v>1072</v>
      </c>
      <c r="M227" s="13">
        <v>1010</v>
      </c>
      <c r="N227" s="13">
        <v>2082</v>
      </c>
      <c r="O227" s="13">
        <v>1379</v>
      </c>
      <c r="P227" s="13">
        <v>22.5</v>
      </c>
      <c r="Q227" s="13">
        <v>26</v>
      </c>
      <c r="R227" s="13">
        <v>47</v>
      </c>
      <c r="S227" s="13">
        <v>5</v>
      </c>
      <c r="X227"/>
    </row>
    <row r="228" spans="1:24" x14ac:dyDescent="0.25">
      <c r="A228" s="13" t="s">
        <v>360</v>
      </c>
      <c r="B228" s="13" t="s">
        <v>2728</v>
      </c>
      <c r="C228" s="13">
        <v>17300</v>
      </c>
      <c r="D228" s="13" t="s">
        <v>363</v>
      </c>
      <c r="E228" s="13">
        <v>347</v>
      </c>
      <c r="F228" s="13">
        <v>358</v>
      </c>
      <c r="G228" s="13">
        <v>345</v>
      </c>
      <c r="H228" s="13">
        <v>345</v>
      </c>
      <c r="I228" s="13">
        <v>357</v>
      </c>
      <c r="J228" s="13" t="s">
        <v>2956</v>
      </c>
      <c r="K228" s="14" t="s">
        <v>2957</v>
      </c>
      <c r="L228" s="13">
        <v>4</v>
      </c>
      <c r="M228" s="13">
        <v>4</v>
      </c>
      <c r="N228" s="13">
        <v>8</v>
      </c>
      <c r="O228" s="13">
        <v>9</v>
      </c>
      <c r="P228" s="13">
        <v>342</v>
      </c>
      <c r="Q228" s="13">
        <v>363</v>
      </c>
      <c r="R228" s="13">
        <v>600</v>
      </c>
      <c r="S228" s="13">
        <v>345</v>
      </c>
      <c r="X228"/>
    </row>
    <row r="229" spans="1:24" x14ac:dyDescent="0.25">
      <c r="A229" s="13" t="s">
        <v>360</v>
      </c>
      <c r="B229" s="13" t="s">
        <v>2728</v>
      </c>
      <c r="C229" s="13">
        <v>17400</v>
      </c>
      <c r="D229" s="13" t="s">
        <v>361</v>
      </c>
      <c r="E229" s="13">
        <v>10</v>
      </c>
      <c r="F229" s="13">
        <v>15</v>
      </c>
      <c r="G229" s="13">
        <v>10</v>
      </c>
      <c r="H229" s="13">
        <v>12</v>
      </c>
      <c r="I229" s="13">
        <v>12</v>
      </c>
      <c r="J229" s="13" t="s">
        <v>2958</v>
      </c>
      <c r="K229" s="14" t="s">
        <v>2959</v>
      </c>
      <c r="L229" s="13">
        <v>496</v>
      </c>
      <c r="M229" s="13">
        <v>492</v>
      </c>
      <c r="N229" s="13">
        <v>988</v>
      </c>
      <c r="O229" s="13">
        <v>1390</v>
      </c>
      <c r="P229" s="13">
        <v>10.5</v>
      </c>
      <c r="Q229" s="13">
        <v>12.5</v>
      </c>
      <c r="R229" s="13">
        <v>29</v>
      </c>
      <c r="S229" s="13">
        <v>2</v>
      </c>
      <c r="X229"/>
    </row>
    <row r="230" spans="1:24" x14ac:dyDescent="0.25">
      <c r="A230" s="13" t="s">
        <v>360</v>
      </c>
      <c r="B230" s="13" t="s">
        <v>2728</v>
      </c>
      <c r="C230" s="13">
        <v>17400</v>
      </c>
      <c r="D230" s="13" t="s">
        <v>363</v>
      </c>
      <c r="E230" s="13">
        <v>438</v>
      </c>
      <c r="F230" s="13">
        <v>438</v>
      </c>
      <c r="G230" s="13">
        <v>438</v>
      </c>
      <c r="H230" s="13">
        <v>438</v>
      </c>
      <c r="I230" s="13">
        <v>447</v>
      </c>
      <c r="J230" s="13" t="s">
        <v>2802</v>
      </c>
      <c r="K230" s="14" t="s">
        <v>2960</v>
      </c>
      <c r="L230" s="13">
        <v>0</v>
      </c>
      <c r="M230" s="13">
        <v>4</v>
      </c>
      <c r="N230" s="13">
        <v>4</v>
      </c>
      <c r="O230" s="13">
        <v>4</v>
      </c>
      <c r="P230" s="13">
        <v>431</v>
      </c>
      <c r="Q230" s="13">
        <v>451</v>
      </c>
      <c r="R230" s="13">
        <v>535</v>
      </c>
      <c r="S230" s="13">
        <v>438</v>
      </c>
      <c r="X230"/>
    </row>
    <row r="231" spans="1:24" x14ac:dyDescent="0.25">
      <c r="A231" s="13" t="s">
        <v>360</v>
      </c>
      <c r="B231" s="13" t="s">
        <v>2728</v>
      </c>
      <c r="C231" s="13">
        <v>17500</v>
      </c>
      <c r="D231" s="13" t="s">
        <v>361</v>
      </c>
      <c r="E231" s="13">
        <v>7.7</v>
      </c>
      <c r="F231" s="13">
        <v>8.1999999999999993</v>
      </c>
      <c r="G231" s="13">
        <v>5.9</v>
      </c>
      <c r="H231" s="13">
        <v>6.4</v>
      </c>
      <c r="I231" s="13">
        <v>6.4</v>
      </c>
      <c r="J231" s="13" t="s">
        <v>2772</v>
      </c>
      <c r="K231" s="14" t="s">
        <v>2961</v>
      </c>
      <c r="L231" s="13">
        <v>257</v>
      </c>
      <c r="M231" s="13">
        <v>279</v>
      </c>
      <c r="N231" s="13">
        <v>536</v>
      </c>
      <c r="O231" s="13">
        <v>871</v>
      </c>
      <c r="P231" s="13">
        <v>2.8</v>
      </c>
      <c r="Q231" s="13">
        <v>7.2</v>
      </c>
      <c r="R231" s="13">
        <v>14.5</v>
      </c>
      <c r="S231" s="13">
        <v>2.1</v>
      </c>
      <c r="X231"/>
    </row>
    <row r="232" spans="1:24" x14ac:dyDescent="0.25">
      <c r="A232" s="13" t="s">
        <v>360</v>
      </c>
      <c r="B232" s="13" t="s">
        <v>2728</v>
      </c>
      <c r="C232" s="13">
        <v>17500</v>
      </c>
      <c r="D232" s="13" t="s">
        <v>363</v>
      </c>
      <c r="E232" s="13">
        <v>535</v>
      </c>
      <c r="F232" s="13">
        <v>535</v>
      </c>
      <c r="G232" s="13">
        <v>520</v>
      </c>
      <c r="H232" s="13">
        <v>525</v>
      </c>
      <c r="I232" s="13">
        <v>540</v>
      </c>
      <c r="J232" s="13" t="s">
        <v>2815</v>
      </c>
      <c r="K232" s="14" t="s">
        <v>2962</v>
      </c>
      <c r="L232" s="13">
        <v>1</v>
      </c>
      <c r="M232" s="13">
        <v>6</v>
      </c>
      <c r="N232" s="13">
        <v>7</v>
      </c>
      <c r="O232" s="13">
        <v>9</v>
      </c>
      <c r="P232" s="13">
        <v>525</v>
      </c>
      <c r="Q232" s="13">
        <v>545</v>
      </c>
      <c r="R232" s="13">
        <v>760</v>
      </c>
      <c r="S232" s="13">
        <v>520</v>
      </c>
      <c r="X232"/>
    </row>
    <row r="233" spans="1:24" x14ac:dyDescent="0.25">
      <c r="A233" s="13" t="s">
        <v>360</v>
      </c>
      <c r="B233" s="13" t="s">
        <v>2728</v>
      </c>
      <c r="C233" s="13">
        <v>17600</v>
      </c>
      <c r="D233" s="13" t="s">
        <v>361</v>
      </c>
      <c r="E233" s="13">
        <v>3</v>
      </c>
      <c r="F233" s="13">
        <v>5</v>
      </c>
      <c r="G233" s="13">
        <v>3</v>
      </c>
      <c r="H233" s="13">
        <v>3.7</v>
      </c>
      <c r="I233" s="13">
        <v>3.7</v>
      </c>
      <c r="J233" s="13">
        <v>0</v>
      </c>
      <c r="K233" s="14">
        <v>0</v>
      </c>
      <c r="L233" s="13">
        <v>22</v>
      </c>
      <c r="M233" s="13">
        <v>73</v>
      </c>
      <c r="N233" s="13">
        <v>95</v>
      </c>
      <c r="O233" s="13">
        <v>236</v>
      </c>
      <c r="P233" s="13">
        <v>3.7</v>
      </c>
      <c r="Q233" s="13">
        <v>4.3</v>
      </c>
      <c r="R233" s="13">
        <v>9.9</v>
      </c>
      <c r="S233" s="13">
        <v>1.1000000000000001</v>
      </c>
      <c r="X233"/>
    </row>
    <row r="234" spans="1:24" x14ac:dyDescent="0.25">
      <c r="A234" s="13" t="s">
        <v>360</v>
      </c>
      <c r="B234" s="13" t="s">
        <v>2728</v>
      </c>
      <c r="C234" s="13">
        <v>17600</v>
      </c>
      <c r="D234" s="13" t="s">
        <v>363</v>
      </c>
      <c r="E234" s="13" t="s">
        <v>39</v>
      </c>
      <c r="F234" s="13" t="s">
        <v>39</v>
      </c>
      <c r="G234" s="13" t="s">
        <v>39</v>
      </c>
      <c r="H234" s="13" t="s">
        <v>39</v>
      </c>
      <c r="I234" s="13">
        <v>635</v>
      </c>
      <c r="J234" s="13" t="s">
        <v>39</v>
      </c>
      <c r="K234" s="14" t="s">
        <v>39</v>
      </c>
      <c r="L234" s="13">
        <v>0</v>
      </c>
      <c r="M234" s="13">
        <v>0</v>
      </c>
      <c r="N234" s="13">
        <v>0</v>
      </c>
      <c r="O234" s="13">
        <v>0</v>
      </c>
      <c r="P234" s="13">
        <v>625</v>
      </c>
      <c r="Q234" s="13">
        <v>645</v>
      </c>
      <c r="R234" s="13" t="s">
        <v>39</v>
      </c>
      <c r="S234" s="13" t="s">
        <v>39</v>
      </c>
      <c r="X234"/>
    </row>
    <row r="235" spans="1:24" x14ac:dyDescent="0.25">
      <c r="A235" s="13" t="s">
        <v>360</v>
      </c>
      <c r="B235" s="13" t="s">
        <v>2728</v>
      </c>
      <c r="C235" s="13">
        <v>17700</v>
      </c>
      <c r="D235" s="13" t="s">
        <v>361</v>
      </c>
      <c r="E235" s="13">
        <v>2.5</v>
      </c>
      <c r="F235" s="13">
        <v>2.7</v>
      </c>
      <c r="G235" s="13">
        <v>1.8</v>
      </c>
      <c r="H235" s="13">
        <v>2.5</v>
      </c>
      <c r="I235" s="13">
        <v>2.5</v>
      </c>
      <c r="J235" s="13" t="s">
        <v>2743</v>
      </c>
      <c r="K235" s="14" t="s">
        <v>2963</v>
      </c>
      <c r="L235" s="13">
        <v>0</v>
      </c>
      <c r="M235" s="13">
        <v>53</v>
      </c>
      <c r="N235" s="13">
        <v>53</v>
      </c>
      <c r="O235" s="13">
        <v>78</v>
      </c>
      <c r="P235" s="13">
        <v>1.7</v>
      </c>
      <c r="Q235" s="13">
        <v>2.6</v>
      </c>
      <c r="R235" s="13">
        <v>7</v>
      </c>
      <c r="S235" s="13">
        <v>1.1000000000000001</v>
      </c>
      <c r="X235"/>
    </row>
    <row r="236" spans="1:24" x14ac:dyDescent="0.25">
      <c r="A236" s="13" t="s">
        <v>360</v>
      </c>
      <c r="B236" s="13" t="s">
        <v>2728</v>
      </c>
      <c r="C236" s="13">
        <v>17700</v>
      </c>
      <c r="D236" s="13" t="s">
        <v>363</v>
      </c>
      <c r="E236" s="13" t="s">
        <v>39</v>
      </c>
      <c r="F236" s="13" t="s">
        <v>39</v>
      </c>
      <c r="G236" s="13" t="s">
        <v>39</v>
      </c>
      <c r="H236" s="13" t="s">
        <v>39</v>
      </c>
      <c r="I236" s="13">
        <v>735</v>
      </c>
      <c r="J236" s="13" t="s">
        <v>39</v>
      </c>
      <c r="K236" s="14" t="s">
        <v>39</v>
      </c>
      <c r="L236" s="13">
        <v>0</v>
      </c>
      <c r="M236" s="13">
        <v>0</v>
      </c>
      <c r="N236" s="13">
        <v>0</v>
      </c>
      <c r="O236" s="13">
        <v>0</v>
      </c>
      <c r="P236" s="13">
        <v>720</v>
      </c>
      <c r="Q236" s="13">
        <v>745</v>
      </c>
      <c r="R236" s="13" t="s">
        <v>39</v>
      </c>
      <c r="S236" s="13" t="s">
        <v>39</v>
      </c>
      <c r="X236"/>
    </row>
    <row r="237" spans="1:24" x14ac:dyDescent="0.25">
      <c r="A237" s="13" t="s">
        <v>360</v>
      </c>
      <c r="B237" s="13" t="s">
        <v>2728</v>
      </c>
      <c r="C237" s="13">
        <v>17800</v>
      </c>
      <c r="D237" s="13" t="s">
        <v>361</v>
      </c>
      <c r="E237" s="13">
        <v>1.8</v>
      </c>
      <c r="F237" s="13">
        <v>1.8</v>
      </c>
      <c r="G237" s="13">
        <v>1.6</v>
      </c>
      <c r="H237" s="13">
        <v>1.8</v>
      </c>
      <c r="I237" s="13">
        <v>1.8</v>
      </c>
      <c r="J237" s="13" t="s">
        <v>2736</v>
      </c>
      <c r="K237" s="14" t="s">
        <v>2964</v>
      </c>
      <c r="L237" s="13">
        <v>0</v>
      </c>
      <c r="M237" s="13">
        <v>13</v>
      </c>
      <c r="N237" s="13">
        <v>13</v>
      </c>
      <c r="O237" s="13">
        <v>450</v>
      </c>
      <c r="P237" s="13">
        <v>1.2</v>
      </c>
      <c r="Q237" s="13">
        <v>1.8</v>
      </c>
      <c r="R237" s="13">
        <v>3</v>
      </c>
      <c r="S237" s="13">
        <v>1</v>
      </c>
      <c r="X237"/>
    </row>
    <row r="238" spans="1:24" x14ac:dyDescent="0.25">
      <c r="A238" s="13" t="s">
        <v>360</v>
      </c>
      <c r="B238" s="13" t="s">
        <v>2728</v>
      </c>
      <c r="C238" s="13">
        <v>17800</v>
      </c>
      <c r="D238" s="13" t="s">
        <v>363</v>
      </c>
      <c r="E238" s="13" t="s">
        <v>39</v>
      </c>
      <c r="F238" s="13" t="s">
        <v>39</v>
      </c>
      <c r="G238" s="13" t="s">
        <v>39</v>
      </c>
      <c r="H238" s="13" t="s">
        <v>39</v>
      </c>
      <c r="I238" s="13">
        <v>835</v>
      </c>
      <c r="J238" s="13" t="s">
        <v>39</v>
      </c>
      <c r="K238" s="14" t="s">
        <v>39</v>
      </c>
      <c r="L238" s="13">
        <v>0</v>
      </c>
      <c r="M238" s="13">
        <v>0</v>
      </c>
      <c r="N238" s="13">
        <v>0</v>
      </c>
      <c r="O238" s="13">
        <v>0</v>
      </c>
      <c r="P238" s="13">
        <v>820</v>
      </c>
      <c r="Q238" s="13">
        <v>845</v>
      </c>
      <c r="R238" s="13" t="s">
        <v>39</v>
      </c>
      <c r="S238" s="13" t="s">
        <v>39</v>
      </c>
      <c r="X238"/>
    </row>
    <row r="239" spans="1:24" x14ac:dyDescent="0.25">
      <c r="A239" s="13" t="s">
        <v>360</v>
      </c>
      <c r="B239" s="13" t="s">
        <v>2728</v>
      </c>
      <c r="C239" s="13">
        <v>17900</v>
      </c>
      <c r="D239" s="13" t="s">
        <v>361</v>
      </c>
      <c r="E239" s="13">
        <v>1.2</v>
      </c>
      <c r="F239" s="13">
        <v>1.3</v>
      </c>
      <c r="G239" s="13">
        <v>1.2</v>
      </c>
      <c r="H239" s="13">
        <v>1.2</v>
      </c>
      <c r="I239" s="13">
        <v>1.2</v>
      </c>
      <c r="J239" s="13" t="s">
        <v>2742</v>
      </c>
      <c r="K239" s="14" t="s">
        <v>2965</v>
      </c>
      <c r="L239" s="13">
        <v>97</v>
      </c>
      <c r="M239" s="13">
        <v>169</v>
      </c>
      <c r="N239" s="13">
        <v>266</v>
      </c>
      <c r="O239" s="13">
        <v>326</v>
      </c>
      <c r="P239" s="13">
        <v>0.1</v>
      </c>
      <c r="Q239" s="13">
        <v>1.2</v>
      </c>
      <c r="R239" s="13">
        <v>2</v>
      </c>
      <c r="S239" s="13">
        <v>0.9</v>
      </c>
      <c r="X239"/>
    </row>
    <row r="240" spans="1:24" x14ac:dyDescent="0.25">
      <c r="A240" s="13" t="s">
        <v>360</v>
      </c>
      <c r="B240" s="13" t="s">
        <v>2728</v>
      </c>
      <c r="C240" s="13">
        <v>17900</v>
      </c>
      <c r="D240" s="13" t="s">
        <v>363</v>
      </c>
      <c r="E240" s="13" t="s">
        <v>39</v>
      </c>
      <c r="F240" s="13" t="s">
        <v>39</v>
      </c>
      <c r="G240" s="13" t="s">
        <v>39</v>
      </c>
      <c r="H240" s="13" t="s">
        <v>39</v>
      </c>
      <c r="I240" s="13">
        <v>935</v>
      </c>
      <c r="J240" s="13" t="s">
        <v>39</v>
      </c>
      <c r="K240" s="14" t="s">
        <v>39</v>
      </c>
      <c r="L240" s="13">
        <v>0</v>
      </c>
      <c r="M240" s="13">
        <v>0</v>
      </c>
      <c r="N240" s="13">
        <v>0</v>
      </c>
      <c r="O240" s="13">
        <v>0</v>
      </c>
      <c r="P240" s="13">
        <v>920</v>
      </c>
      <c r="Q240" s="13">
        <v>945</v>
      </c>
      <c r="R240" s="13" t="s">
        <v>39</v>
      </c>
      <c r="S240" s="13" t="s">
        <v>39</v>
      </c>
      <c r="X240"/>
    </row>
    <row r="241" spans="1:24" x14ac:dyDescent="0.25">
      <c r="A241" s="13" t="s">
        <v>360</v>
      </c>
      <c r="B241" s="13" t="s">
        <v>2728</v>
      </c>
      <c r="C241" s="13">
        <v>18000</v>
      </c>
      <c r="D241" s="13" t="s">
        <v>361</v>
      </c>
      <c r="E241" s="13">
        <v>0.9</v>
      </c>
      <c r="F241" s="13">
        <v>0.9</v>
      </c>
      <c r="G241" s="13">
        <v>0.9</v>
      </c>
      <c r="H241" s="13">
        <v>0.9</v>
      </c>
      <c r="I241" s="13">
        <v>0.9</v>
      </c>
      <c r="J241" s="13" t="s">
        <v>2742</v>
      </c>
      <c r="K241" s="14" t="s">
        <v>2966</v>
      </c>
      <c r="L241" s="13">
        <v>0</v>
      </c>
      <c r="M241" s="13">
        <v>3</v>
      </c>
      <c r="N241" s="13">
        <v>3</v>
      </c>
      <c r="O241" s="13">
        <v>443</v>
      </c>
      <c r="P241" s="13" t="s">
        <v>39</v>
      </c>
      <c r="Q241" s="13">
        <v>1</v>
      </c>
      <c r="R241" s="13">
        <v>1.3</v>
      </c>
      <c r="S241" s="13">
        <v>0.8</v>
      </c>
      <c r="X241"/>
    </row>
    <row r="242" spans="1:24" x14ac:dyDescent="0.25">
      <c r="A242" s="13" t="s">
        <v>360</v>
      </c>
      <c r="B242" s="13" t="s">
        <v>2728</v>
      </c>
      <c r="C242" s="13">
        <v>18000</v>
      </c>
      <c r="D242" s="13" t="s">
        <v>363</v>
      </c>
      <c r="E242" s="13" t="s">
        <v>39</v>
      </c>
      <c r="F242" s="13" t="s">
        <v>39</v>
      </c>
      <c r="G242" s="13" t="s">
        <v>39</v>
      </c>
      <c r="H242" s="13" t="s">
        <v>39</v>
      </c>
      <c r="I242" s="13">
        <v>1030</v>
      </c>
      <c r="J242" s="13" t="s">
        <v>39</v>
      </c>
      <c r="K242" s="14" t="s">
        <v>39</v>
      </c>
      <c r="L242" s="13">
        <v>0</v>
      </c>
      <c r="M242" s="13">
        <v>0</v>
      </c>
      <c r="N242" s="13">
        <v>0</v>
      </c>
      <c r="O242" s="13">
        <v>0</v>
      </c>
      <c r="P242" s="13">
        <v>1020</v>
      </c>
      <c r="Q242" s="13">
        <v>1090</v>
      </c>
      <c r="R242" s="13" t="s">
        <v>39</v>
      </c>
      <c r="S242" s="13" t="s">
        <v>39</v>
      </c>
      <c r="X242"/>
    </row>
    <row r="243" spans="1:24" x14ac:dyDescent="0.25">
      <c r="A243" s="13" t="s">
        <v>360</v>
      </c>
      <c r="B243" s="13" t="s">
        <v>2728</v>
      </c>
      <c r="C243" s="13">
        <v>18100</v>
      </c>
      <c r="D243" s="13" t="s">
        <v>361</v>
      </c>
      <c r="E243" s="13" t="s">
        <v>39</v>
      </c>
      <c r="F243" s="13" t="s">
        <v>39</v>
      </c>
      <c r="G243" s="13" t="s">
        <v>39</v>
      </c>
      <c r="H243" s="13" t="s">
        <v>39</v>
      </c>
      <c r="I243" s="13">
        <v>0.6</v>
      </c>
      <c r="J243" s="13" t="s">
        <v>39</v>
      </c>
      <c r="K243" s="14" t="s">
        <v>39</v>
      </c>
      <c r="L243" s="13">
        <v>1</v>
      </c>
      <c r="M243" s="13">
        <v>0</v>
      </c>
      <c r="N243" s="13">
        <v>1</v>
      </c>
      <c r="O243" s="13">
        <v>8</v>
      </c>
      <c r="P243" s="13" t="s">
        <v>39</v>
      </c>
      <c r="Q243" s="13">
        <v>1</v>
      </c>
      <c r="R243" s="13">
        <v>1.2</v>
      </c>
      <c r="S243" s="13">
        <v>0.8</v>
      </c>
      <c r="X243"/>
    </row>
    <row r="244" spans="1:24" x14ac:dyDescent="0.25">
      <c r="A244" s="13" t="s">
        <v>360</v>
      </c>
      <c r="B244" s="13" t="s">
        <v>2728</v>
      </c>
      <c r="C244" s="13">
        <v>18100</v>
      </c>
      <c r="D244" s="13" t="s">
        <v>363</v>
      </c>
      <c r="E244" s="13" t="s">
        <v>39</v>
      </c>
      <c r="F244" s="13" t="s">
        <v>39</v>
      </c>
      <c r="G244" s="13" t="s">
        <v>39</v>
      </c>
      <c r="H244" s="13" t="s">
        <v>39</v>
      </c>
      <c r="I244" s="13">
        <v>1130</v>
      </c>
      <c r="J244" s="13" t="s">
        <v>39</v>
      </c>
      <c r="K244" s="14" t="s">
        <v>39</v>
      </c>
      <c r="L244" s="13">
        <v>0</v>
      </c>
      <c r="M244" s="13">
        <v>0</v>
      </c>
      <c r="N244" s="13">
        <v>0</v>
      </c>
      <c r="O244" s="13">
        <v>0</v>
      </c>
      <c r="P244" s="13">
        <v>1120</v>
      </c>
      <c r="Q244" s="13">
        <v>1150</v>
      </c>
      <c r="R244" s="13" t="s">
        <v>39</v>
      </c>
      <c r="S244" s="13" t="s">
        <v>39</v>
      </c>
      <c r="X244"/>
    </row>
    <row r="245" spans="1:24" x14ac:dyDescent="0.25">
      <c r="A245" s="13" t="s">
        <v>360</v>
      </c>
      <c r="B245" s="13" t="s">
        <v>2728</v>
      </c>
      <c r="C245" s="13">
        <v>18200</v>
      </c>
      <c r="D245" s="13" t="s">
        <v>361</v>
      </c>
      <c r="E245" s="13" t="s">
        <v>39</v>
      </c>
      <c r="F245" s="13" t="s">
        <v>39</v>
      </c>
      <c r="G245" s="13" t="s">
        <v>39</v>
      </c>
      <c r="H245" s="13" t="s">
        <v>39</v>
      </c>
      <c r="I245" s="13">
        <v>0.4</v>
      </c>
      <c r="J245" s="13" t="s">
        <v>39</v>
      </c>
      <c r="K245" s="14" t="s">
        <v>39</v>
      </c>
      <c r="L245" s="13">
        <v>0</v>
      </c>
      <c r="M245" s="13">
        <v>0</v>
      </c>
      <c r="N245" s="13">
        <v>0</v>
      </c>
      <c r="O245" s="13">
        <v>0</v>
      </c>
      <c r="P245" s="13" t="s">
        <v>39</v>
      </c>
      <c r="Q245" s="13">
        <v>5.6</v>
      </c>
      <c r="R245" s="13" t="s">
        <v>39</v>
      </c>
      <c r="S245" s="13" t="s">
        <v>39</v>
      </c>
      <c r="X245"/>
    </row>
    <row r="246" spans="1:24" x14ac:dyDescent="0.25">
      <c r="A246" s="13" t="s">
        <v>360</v>
      </c>
      <c r="B246" s="13" t="s">
        <v>2728</v>
      </c>
      <c r="C246" s="13">
        <v>18200</v>
      </c>
      <c r="D246" s="13" t="s">
        <v>363</v>
      </c>
      <c r="E246" s="13" t="s">
        <v>39</v>
      </c>
      <c r="F246" s="13" t="s">
        <v>39</v>
      </c>
      <c r="G246" s="13" t="s">
        <v>39</v>
      </c>
      <c r="H246" s="13" t="s">
        <v>39</v>
      </c>
      <c r="I246" s="13">
        <v>1230</v>
      </c>
      <c r="J246" s="13" t="s">
        <v>39</v>
      </c>
      <c r="K246" s="14" t="s">
        <v>39</v>
      </c>
      <c r="L246" s="13">
        <v>0</v>
      </c>
      <c r="M246" s="13">
        <v>0</v>
      </c>
      <c r="N246" s="13">
        <v>0</v>
      </c>
      <c r="O246" s="13">
        <v>0</v>
      </c>
      <c r="P246" s="13">
        <v>1220</v>
      </c>
      <c r="Q246" s="13">
        <v>1250</v>
      </c>
      <c r="R246" s="13" t="s">
        <v>39</v>
      </c>
      <c r="S246" s="13" t="s">
        <v>39</v>
      </c>
      <c r="X246"/>
    </row>
    <row r="247" spans="1:24" x14ac:dyDescent="0.25">
      <c r="A247" s="13" t="s">
        <v>360</v>
      </c>
      <c r="B247" s="13" t="s">
        <v>2728</v>
      </c>
      <c r="C247" s="13">
        <v>18300</v>
      </c>
      <c r="D247" s="13" t="s">
        <v>361</v>
      </c>
      <c r="E247" s="13" t="s">
        <v>39</v>
      </c>
      <c r="F247" s="13" t="s">
        <v>39</v>
      </c>
      <c r="G247" s="13" t="s">
        <v>39</v>
      </c>
      <c r="H247" s="13" t="s">
        <v>39</v>
      </c>
      <c r="I247" s="13">
        <v>0.3</v>
      </c>
      <c r="J247" s="13" t="s">
        <v>39</v>
      </c>
      <c r="K247" s="14" t="s">
        <v>39</v>
      </c>
      <c r="L247" s="13">
        <v>0</v>
      </c>
      <c r="M247" s="13">
        <v>0</v>
      </c>
      <c r="N247" s="13">
        <v>0</v>
      </c>
      <c r="O247" s="13">
        <v>10</v>
      </c>
      <c r="P247" s="13" t="s">
        <v>39</v>
      </c>
      <c r="Q247" s="13">
        <v>5.5</v>
      </c>
      <c r="R247" s="13">
        <v>0.6</v>
      </c>
      <c r="S247" s="13">
        <v>0.6</v>
      </c>
      <c r="X247"/>
    </row>
    <row r="248" spans="1:24" x14ac:dyDescent="0.25">
      <c r="A248" s="13" t="s">
        <v>360</v>
      </c>
      <c r="B248" s="13" t="s">
        <v>2728</v>
      </c>
      <c r="C248" s="13">
        <v>18300</v>
      </c>
      <c r="D248" s="13" t="s">
        <v>363</v>
      </c>
      <c r="E248" s="13" t="s">
        <v>39</v>
      </c>
      <c r="F248" s="13" t="s">
        <v>39</v>
      </c>
      <c r="G248" s="13" t="s">
        <v>39</v>
      </c>
      <c r="H248" s="13" t="s">
        <v>39</v>
      </c>
      <c r="I248" s="13">
        <v>1330</v>
      </c>
      <c r="J248" s="13" t="s">
        <v>39</v>
      </c>
      <c r="K248" s="14" t="s">
        <v>39</v>
      </c>
      <c r="L248" s="13">
        <v>0</v>
      </c>
      <c r="M248" s="13">
        <v>0</v>
      </c>
      <c r="N248" s="13">
        <v>0</v>
      </c>
      <c r="O248" s="13">
        <v>0</v>
      </c>
      <c r="P248" s="13">
        <v>1320</v>
      </c>
      <c r="Q248" s="13">
        <v>1350</v>
      </c>
      <c r="R248" s="13" t="s">
        <v>39</v>
      </c>
      <c r="S248" s="13" t="s">
        <v>39</v>
      </c>
      <c r="X248"/>
    </row>
    <row r="249" spans="1:24" x14ac:dyDescent="0.25">
      <c r="A249" s="13" t="s">
        <v>360</v>
      </c>
      <c r="B249" s="13" t="s">
        <v>2728</v>
      </c>
      <c r="C249" s="13">
        <v>18400</v>
      </c>
      <c r="D249" s="13" t="s">
        <v>361</v>
      </c>
      <c r="E249" s="13" t="s">
        <v>39</v>
      </c>
      <c r="F249" s="13" t="s">
        <v>39</v>
      </c>
      <c r="G249" s="13" t="s">
        <v>39</v>
      </c>
      <c r="H249" s="13" t="s">
        <v>39</v>
      </c>
      <c r="I249" s="13">
        <v>0.3</v>
      </c>
      <c r="J249" s="13" t="s">
        <v>39</v>
      </c>
      <c r="K249" s="14" t="s">
        <v>39</v>
      </c>
      <c r="L249" s="13">
        <v>0</v>
      </c>
      <c r="M249" s="13">
        <v>0</v>
      </c>
      <c r="N249" s="13">
        <v>0</v>
      </c>
      <c r="O249" s="13">
        <v>2</v>
      </c>
      <c r="P249" s="13" t="s">
        <v>39</v>
      </c>
      <c r="Q249" s="13">
        <v>5.3</v>
      </c>
      <c r="R249" s="13">
        <v>0.7</v>
      </c>
      <c r="S249" s="13">
        <v>0.7</v>
      </c>
      <c r="X249"/>
    </row>
    <row r="250" spans="1:24" x14ac:dyDescent="0.25">
      <c r="A250" s="13" t="s">
        <v>360</v>
      </c>
      <c r="B250" s="13" t="s">
        <v>2728</v>
      </c>
      <c r="C250" s="13">
        <v>18400</v>
      </c>
      <c r="D250" s="13" t="s">
        <v>363</v>
      </c>
      <c r="E250" s="13" t="s">
        <v>39</v>
      </c>
      <c r="F250" s="13" t="s">
        <v>39</v>
      </c>
      <c r="G250" s="13" t="s">
        <v>39</v>
      </c>
      <c r="H250" s="13" t="s">
        <v>39</v>
      </c>
      <c r="I250" s="13">
        <v>1430</v>
      </c>
      <c r="J250" s="13" t="s">
        <v>39</v>
      </c>
      <c r="K250" s="14" t="s">
        <v>39</v>
      </c>
      <c r="L250" s="13">
        <v>0</v>
      </c>
      <c r="M250" s="13">
        <v>0</v>
      </c>
      <c r="N250" s="13">
        <v>0</v>
      </c>
      <c r="O250" s="13">
        <v>0</v>
      </c>
      <c r="P250" s="13">
        <v>1420</v>
      </c>
      <c r="Q250" s="13">
        <v>1440</v>
      </c>
      <c r="R250" s="13" t="s">
        <v>39</v>
      </c>
      <c r="S250" s="13" t="s">
        <v>39</v>
      </c>
      <c r="X250"/>
    </row>
    <row r="251" spans="1:24" x14ac:dyDescent="0.25">
      <c r="A251" s="13" t="s">
        <v>360</v>
      </c>
      <c r="B251" s="13" t="s">
        <v>2728</v>
      </c>
      <c r="C251" s="13">
        <v>18500</v>
      </c>
      <c r="D251" s="13" t="s">
        <v>361</v>
      </c>
      <c r="E251" s="13">
        <v>0.2</v>
      </c>
      <c r="F251" s="13">
        <v>0.2</v>
      </c>
      <c r="G251" s="13">
        <v>0.2</v>
      </c>
      <c r="H251" s="13">
        <v>0.2</v>
      </c>
      <c r="I251" s="13">
        <v>0.2</v>
      </c>
      <c r="J251" s="13" t="s">
        <v>372</v>
      </c>
      <c r="K251" s="14" t="s">
        <v>2732</v>
      </c>
      <c r="L251" s="13">
        <v>0</v>
      </c>
      <c r="M251" s="13">
        <v>3</v>
      </c>
      <c r="N251" s="13">
        <v>3</v>
      </c>
      <c r="O251" s="13">
        <v>0</v>
      </c>
      <c r="P251" s="13" t="s">
        <v>39</v>
      </c>
      <c r="Q251" s="13">
        <v>5.2</v>
      </c>
      <c r="R251" s="13">
        <v>0.3</v>
      </c>
      <c r="S251" s="13">
        <v>0.2</v>
      </c>
      <c r="X251"/>
    </row>
    <row r="252" spans="1:24" x14ac:dyDescent="0.25">
      <c r="A252" s="13" t="s">
        <v>360</v>
      </c>
      <c r="B252" s="13" t="s">
        <v>2728</v>
      </c>
      <c r="C252" s="13">
        <v>18500</v>
      </c>
      <c r="D252" s="13" t="s">
        <v>363</v>
      </c>
      <c r="E252" s="13" t="s">
        <v>39</v>
      </c>
      <c r="F252" s="13" t="s">
        <v>39</v>
      </c>
      <c r="G252" s="13" t="s">
        <v>39</v>
      </c>
      <c r="H252" s="13" t="s">
        <v>39</v>
      </c>
      <c r="I252" s="13">
        <v>1530</v>
      </c>
      <c r="J252" s="13" t="s">
        <v>39</v>
      </c>
      <c r="K252" s="14" t="s">
        <v>39</v>
      </c>
      <c r="L252" s="13">
        <v>0</v>
      </c>
      <c r="M252" s="13">
        <v>0</v>
      </c>
      <c r="N252" s="13">
        <v>0</v>
      </c>
      <c r="O252" s="13">
        <v>0</v>
      </c>
      <c r="P252" s="13">
        <v>1520</v>
      </c>
      <c r="Q252" s="13">
        <v>1550</v>
      </c>
      <c r="R252" s="13" t="s">
        <v>39</v>
      </c>
      <c r="S252" s="13" t="s">
        <v>39</v>
      </c>
      <c r="X252"/>
    </row>
    <row r="253" spans="1:24" x14ac:dyDescent="0.25">
      <c r="A253" s="13" t="s">
        <v>360</v>
      </c>
      <c r="B253" s="13" t="s">
        <v>2728</v>
      </c>
      <c r="C253" s="13">
        <v>18600</v>
      </c>
      <c r="D253" s="13" t="s">
        <v>361</v>
      </c>
      <c r="E253" s="13" t="s">
        <v>39</v>
      </c>
      <c r="F253" s="13" t="s">
        <v>39</v>
      </c>
      <c r="G253" s="13" t="s">
        <v>39</v>
      </c>
      <c r="H253" s="13" t="s">
        <v>39</v>
      </c>
      <c r="I253" s="13">
        <v>0.1</v>
      </c>
      <c r="J253" s="13" t="s">
        <v>39</v>
      </c>
      <c r="K253" s="14" t="s">
        <v>39</v>
      </c>
      <c r="L253" s="13">
        <v>0</v>
      </c>
      <c r="M253" s="13">
        <v>0</v>
      </c>
      <c r="N253" s="13">
        <v>0</v>
      </c>
      <c r="O253" s="13">
        <v>0</v>
      </c>
      <c r="P253" s="13" t="s">
        <v>39</v>
      </c>
      <c r="Q253" s="13">
        <v>5.0999999999999996</v>
      </c>
      <c r="R253" s="13" t="s">
        <v>39</v>
      </c>
      <c r="S253" s="13" t="s">
        <v>39</v>
      </c>
      <c r="X253"/>
    </row>
    <row r="254" spans="1:24" x14ac:dyDescent="0.25">
      <c r="A254" s="13" t="s">
        <v>360</v>
      </c>
      <c r="B254" s="13" t="s">
        <v>2728</v>
      </c>
      <c r="C254" s="13">
        <v>18600</v>
      </c>
      <c r="D254" s="13" t="s">
        <v>363</v>
      </c>
      <c r="E254" s="13" t="s">
        <v>39</v>
      </c>
      <c r="F254" s="13" t="s">
        <v>39</v>
      </c>
      <c r="G254" s="13" t="s">
        <v>39</v>
      </c>
      <c r="H254" s="13" t="s">
        <v>39</v>
      </c>
      <c r="I254" s="13">
        <v>1630</v>
      </c>
      <c r="J254" s="13" t="s">
        <v>39</v>
      </c>
      <c r="K254" s="14" t="s">
        <v>39</v>
      </c>
      <c r="L254" s="13">
        <v>0</v>
      </c>
      <c r="M254" s="13">
        <v>0</v>
      </c>
      <c r="N254" s="13">
        <v>0</v>
      </c>
      <c r="O254" s="13">
        <v>0</v>
      </c>
      <c r="P254" s="13">
        <v>1620</v>
      </c>
      <c r="Q254" s="13">
        <v>1650</v>
      </c>
      <c r="R254" s="13" t="s">
        <v>39</v>
      </c>
      <c r="S254" s="13" t="s">
        <v>39</v>
      </c>
      <c r="X254"/>
    </row>
    <row r="255" spans="1:24" x14ac:dyDescent="0.25">
      <c r="A255" s="13" t="s">
        <v>360</v>
      </c>
      <c r="B255" s="13">
        <v>202312</v>
      </c>
      <c r="C255" s="13">
        <v>12000</v>
      </c>
      <c r="D255" s="13" t="s">
        <v>361</v>
      </c>
      <c r="E255" s="13" t="s">
        <v>39</v>
      </c>
      <c r="F255" s="13" t="s">
        <v>39</v>
      </c>
      <c r="G255" s="13" t="s">
        <v>39</v>
      </c>
      <c r="H255" s="13" t="s">
        <v>39</v>
      </c>
      <c r="I255" s="13">
        <v>4960</v>
      </c>
      <c r="J255" s="13" t="s">
        <v>39</v>
      </c>
      <c r="K255" s="14" t="s">
        <v>39</v>
      </c>
      <c r="L255" s="13">
        <v>0</v>
      </c>
      <c r="M255" s="13">
        <v>0</v>
      </c>
      <c r="N255" s="13">
        <v>0</v>
      </c>
      <c r="O255" s="13">
        <v>2</v>
      </c>
      <c r="P255" s="13">
        <v>4930</v>
      </c>
      <c r="Q255" s="13">
        <v>4990</v>
      </c>
      <c r="R255" s="13">
        <v>4740</v>
      </c>
      <c r="S255" s="13">
        <v>3250</v>
      </c>
      <c r="X255"/>
    </row>
    <row r="256" spans="1:24" x14ac:dyDescent="0.25">
      <c r="A256" s="13" t="s">
        <v>360</v>
      </c>
      <c r="B256" s="13">
        <v>202312</v>
      </c>
      <c r="C256" s="13">
        <v>12000</v>
      </c>
      <c r="D256" s="13" t="s">
        <v>363</v>
      </c>
      <c r="E256" s="13">
        <v>1.7</v>
      </c>
      <c r="F256" s="13">
        <v>1.7</v>
      </c>
      <c r="G256" s="13">
        <v>1.2</v>
      </c>
      <c r="H256" s="13">
        <v>1.4</v>
      </c>
      <c r="I256" s="13">
        <v>1.4</v>
      </c>
      <c r="J256" s="13" t="s">
        <v>2743</v>
      </c>
      <c r="K256" s="14" t="s">
        <v>2753</v>
      </c>
      <c r="L256" s="13">
        <v>0</v>
      </c>
      <c r="M256" s="13">
        <v>431</v>
      </c>
      <c r="N256" s="13">
        <v>431</v>
      </c>
      <c r="O256" s="13">
        <v>5588</v>
      </c>
      <c r="P256" s="13">
        <v>1.4</v>
      </c>
      <c r="Q256" s="13">
        <v>30</v>
      </c>
      <c r="R256" s="13">
        <v>255</v>
      </c>
      <c r="S256" s="13">
        <v>0.7</v>
      </c>
      <c r="X256"/>
    </row>
    <row r="257" spans="1:24" x14ac:dyDescent="0.25">
      <c r="A257" s="13" t="s">
        <v>360</v>
      </c>
      <c r="B257" s="13">
        <v>202312</v>
      </c>
      <c r="C257" s="13">
        <v>12200</v>
      </c>
      <c r="D257" s="13" t="s">
        <v>361</v>
      </c>
      <c r="E257" s="13" t="s">
        <v>39</v>
      </c>
      <c r="F257" s="13" t="s">
        <v>39</v>
      </c>
      <c r="G257" s="13" t="s">
        <v>39</v>
      </c>
      <c r="H257" s="13" t="s">
        <v>39</v>
      </c>
      <c r="I257" s="13">
        <v>4760</v>
      </c>
      <c r="J257" s="13" t="s">
        <v>39</v>
      </c>
      <c r="K257" s="14" t="s">
        <v>39</v>
      </c>
      <c r="L257" s="13">
        <v>0</v>
      </c>
      <c r="M257" s="13">
        <v>0</v>
      </c>
      <c r="N257" s="13">
        <v>0</v>
      </c>
      <c r="O257" s="13">
        <v>2</v>
      </c>
      <c r="P257" s="13">
        <v>4730</v>
      </c>
      <c r="Q257" s="13">
        <v>4840</v>
      </c>
      <c r="R257" s="13">
        <v>4340</v>
      </c>
      <c r="S257" s="13">
        <v>4230</v>
      </c>
      <c r="X257"/>
    </row>
    <row r="258" spans="1:24" x14ac:dyDescent="0.25">
      <c r="A258" s="13" t="s">
        <v>360</v>
      </c>
      <c r="B258" s="13">
        <v>202312</v>
      </c>
      <c r="C258" s="13">
        <v>12200</v>
      </c>
      <c r="D258" s="13" t="s">
        <v>363</v>
      </c>
      <c r="E258" s="13">
        <v>1.3</v>
      </c>
      <c r="F258" s="13">
        <v>1.3</v>
      </c>
      <c r="G258" s="13">
        <v>1.3</v>
      </c>
      <c r="H258" s="13">
        <v>1.3</v>
      </c>
      <c r="I258" s="13">
        <v>1.5</v>
      </c>
      <c r="J258" s="13">
        <v>0</v>
      </c>
      <c r="K258" s="14">
        <v>0</v>
      </c>
      <c r="L258" s="13">
        <v>0</v>
      </c>
      <c r="M258" s="13">
        <v>2</v>
      </c>
      <c r="N258" s="13">
        <v>2</v>
      </c>
      <c r="O258" s="13">
        <v>1243</v>
      </c>
      <c r="P258" s="13" t="s">
        <v>39</v>
      </c>
      <c r="Q258" s="13">
        <v>30</v>
      </c>
      <c r="R258" s="13">
        <v>330</v>
      </c>
      <c r="S258" s="13">
        <v>0.8</v>
      </c>
      <c r="X258"/>
    </row>
    <row r="259" spans="1:24" x14ac:dyDescent="0.25">
      <c r="A259" s="13" t="s">
        <v>360</v>
      </c>
      <c r="B259" s="13">
        <v>202312</v>
      </c>
      <c r="C259" s="13">
        <v>12400</v>
      </c>
      <c r="D259" s="13" t="s">
        <v>361</v>
      </c>
      <c r="E259" s="13" t="s">
        <v>39</v>
      </c>
      <c r="F259" s="13" t="s">
        <v>39</v>
      </c>
      <c r="G259" s="13" t="s">
        <v>39</v>
      </c>
      <c r="H259" s="13" t="s">
        <v>39</v>
      </c>
      <c r="I259" s="13">
        <v>4560</v>
      </c>
      <c r="J259" s="13" t="s">
        <v>39</v>
      </c>
      <c r="K259" s="14" t="s">
        <v>39</v>
      </c>
      <c r="L259" s="13">
        <v>0</v>
      </c>
      <c r="M259" s="13">
        <v>0</v>
      </c>
      <c r="N259" s="13">
        <v>0</v>
      </c>
      <c r="O259" s="13">
        <v>203</v>
      </c>
      <c r="P259" s="13">
        <v>4490</v>
      </c>
      <c r="Q259" s="13">
        <v>4590</v>
      </c>
      <c r="R259" s="13">
        <v>4300</v>
      </c>
      <c r="S259" s="13">
        <v>3890</v>
      </c>
      <c r="X259"/>
    </row>
    <row r="260" spans="1:24" x14ac:dyDescent="0.25">
      <c r="A260" s="13" t="s">
        <v>360</v>
      </c>
      <c r="B260" s="13">
        <v>202312</v>
      </c>
      <c r="C260" s="13">
        <v>12400</v>
      </c>
      <c r="D260" s="13" t="s">
        <v>363</v>
      </c>
      <c r="E260" s="13" t="s">
        <v>39</v>
      </c>
      <c r="F260" s="13" t="s">
        <v>39</v>
      </c>
      <c r="G260" s="13" t="s">
        <v>39</v>
      </c>
      <c r="H260" s="13" t="s">
        <v>39</v>
      </c>
      <c r="I260" s="13">
        <v>1.7</v>
      </c>
      <c r="J260" s="13" t="s">
        <v>39</v>
      </c>
      <c r="K260" s="14" t="s">
        <v>39</v>
      </c>
      <c r="L260" s="13">
        <v>1</v>
      </c>
      <c r="M260" s="13">
        <v>0</v>
      </c>
      <c r="N260" s="13">
        <v>1</v>
      </c>
      <c r="O260" s="13">
        <v>483</v>
      </c>
      <c r="P260" s="13" t="s">
        <v>39</v>
      </c>
      <c r="Q260" s="13">
        <v>30</v>
      </c>
      <c r="R260" s="13">
        <v>366</v>
      </c>
      <c r="S260" s="13">
        <v>1.5</v>
      </c>
      <c r="X260"/>
    </row>
    <row r="261" spans="1:24" x14ac:dyDescent="0.25">
      <c r="A261" s="13" t="s">
        <v>360</v>
      </c>
      <c r="B261" s="13">
        <v>202312</v>
      </c>
      <c r="C261" s="13">
        <v>12600</v>
      </c>
      <c r="D261" s="13" t="s">
        <v>361</v>
      </c>
      <c r="E261" s="13" t="s">
        <v>39</v>
      </c>
      <c r="F261" s="13" t="s">
        <v>39</v>
      </c>
      <c r="G261" s="13" t="s">
        <v>39</v>
      </c>
      <c r="H261" s="13" t="s">
        <v>39</v>
      </c>
      <c r="I261" s="13">
        <v>4360</v>
      </c>
      <c r="J261" s="13" t="s">
        <v>39</v>
      </c>
      <c r="K261" s="14" t="s">
        <v>39</v>
      </c>
      <c r="L261" s="13">
        <v>0</v>
      </c>
      <c r="M261" s="13">
        <v>0</v>
      </c>
      <c r="N261" s="13">
        <v>0</v>
      </c>
      <c r="O261" s="13">
        <v>88</v>
      </c>
      <c r="P261" s="13">
        <v>4340</v>
      </c>
      <c r="Q261" s="13">
        <v>4390</v>
      </c>
      <c r="R261" s="13">
        <v>3940</v>
      </c>
      <c r="S261" s="13">
        <v>3730</v>
      </c>
      <c r="X261"/>
    </row>
    <row r="262" spans="1:24" x14ac:dyDescent="0.25">
      <c r="A262" s="13" t="s">
        <v>360</v>
      </c>
      <c r="B262" s="13">
        <v>202312</v>
      </c>
      <c r="C262" s="13">
        <v>12600</v>
      </c>
      <c r="D262" s="13" t="s">
        <v>363</v>
      </c>
      <c r="E262" s="13" t="s">
        <v>39</v>
      </c>
      <c r="F262" s="13" t="s">
        <v>39</v>
      </c>
      <c r="G262" s="13" t="s">
        <v>39</v>
      </c>
      <c r="H262" s="13" t="s">
        <v>39</v>
      </c>
      <c r="I262" s="13">
        <v>1.9</v>
      </c>
      <c r="J262" s="13" t="s">
        <v>39</v>
      </c>
      <c r="K262" s="14" t="s">
        <v>39</v>
      </c>
      <c r="L262" s="13">
        <v>0</v>
      </c>
      <c r="M262" s="13">
        <v>0</v>
      </c>
      <c r="N262" s="13">
        <v>0</v>
      </c>
      <c r="O262" s="13">
        <v>500</v>
      </c>
      <c r="P262" s="13">
        <v>0.1</v>
      </c>
      <c r="Q262" s="13">
        <v>30.5</v>
      </c>
      <c r="R262" s="13">
        <v>382</v>
      </c>
      <c r="S262" s="13">
        <v>2.1</v>
      </c>
      <c r="X262"/>
    </row>
    <row r="263" spans="1:24" x14ac:dyDescent="0.25">
      <c r="A263" s="13" t="s">
        <v>360</v>
      </c>
      <c r="B263" s="13">
        <v>202312</v>
      </c>
      <c r="C263" s="13">
        <v>12800</v>
      </c>
      <c r="D263" s="13" t="s">
        <v>361</v>
      </c>
      <c r="E263" s="13" t="s">
        <v>39</v>
      </c>
      <c r="F263" s="13" t="s">
        <v>39</v>
      </c>
      <c r="G263" s="13" t="s">
        <v>39</v>
      </c>
      <c r="H263" s="13" t="s">
        <v>39</v>
      </c>
      <c r="I263" s="13">
        <v>4160</v>
      </c>
      <c r="J263" s="13" t="s">
        <v>39</v>
      </c>
      <c r="K263" s="14" t="s">
        <v>39</v>
      </c>
      <c r="L263" s="13">
        <v>0</v>
      </c>
      <c r="M263" s="13">
        <v>0</v>
      </c>
      <c r="N263" s="13">
        <v>0</v>
      </c>
      <c r="O263" s="13">
        <v>362</v>
      </c>
      <c r="P263" s="13">
        <v>4140</v>
      </c>
      <c r="Q263" s="13">
        <v>4190</v>
      </c>
      <c r="R263" s="13">
        <v>4010</v>
      </c>
      <c r="S263" s="13">
        <v>2970</v>
      </c>
      <c r="X263"/>
    </row>
    <row r="264" spans="1:24" x14ac:dyDescent="0.25">
      <c r="A264" s="13" t="s">
        <v>360</v>
      </c>
      <c r="B264" s="13">
        <v>202312</v>
      </c>
      <c r="C264" s="13">
        <v>12800</v>
      </c>
      <c r="D264" s="13" t="s">
        <v>363</v>
      </c>
      <c r="E264" s="13" t="s">
        <v>39</v>
      </c>
      <c r="F264" s="13" t="s">
        <v>39</v>
      </c>
      <c r="G264" s="13" t="s">
        <v>39</v>
      </c>
      <c r="H264" s="13" t="s">
        <v>39</v>
      </c>
      <c r="I264" s="13">
        <v>2.1</v>
      </c>
      <c r="J264" s="13" t="s">
        <v>39</v>
      </c>
      <c r="K264" s="14" t="s">
        <v>39</v>
      </c>
      <c r="L264" s="13">
        <v>0</v>
      </c>
      <c r="M264" s="13">
        <v>0</v>
      </c>
      <c r="N264" s="13">
        <v>0</v>
      </c>
      <c r="O264" s="13">
        <v>643</v>
      </c>
      <c r="P264" s="13">
        <v>0.3</v>
      </c>
      <c r="Q264" s="13">
        <v>30</v>
      </c>
      <c r="R264" s="13">
        <v>417</v>
      </c>
      <c r="S264" s="13">
        <v>1.6</v>
      </c>
      <c r="X264"/>
    </row>
    <row r="265" spans="1:24" x14ac:dyDescent="0.25">
      <c r="A265" s="13" t="s">
        <v>360</v>
      </c>
      <c r="B265" s="13">
        <v>202312</v>
      </c>
      <c r="C265" s="13">
        <v>13000</v>
      </c>
      <c r="D265" s="13" t="s">
        <v>361</v>
      </c>
      <c r="E265" s="13" t="s">
        <v>39</v>
      </c>
      <c r="F265" s="13" t="s">
        <v>39</v>
      </c>
      <c r="G265" s="13" t="s">
        <v>39</v>
      </c>
      <c r="H265" s="13" t="s">
        <v>39</v>
      </c>
      <c r="I265" s="13">
        <v>3960</v>
      </c>
      <c r="J265" s="13" t="s">
        <v>39</v>
      </c>
      <c r="K265" s="14" t="s">
        <v>39</v>
      </c>
      <c r="L265" s="13">
        <v>0</v>
      </c>
      <c r="M265" s="13">
        <v>0</v>
      </c>
      <c r="N265" s="13">
        <v>0</v>
      </c>
      <c r="O265" s="13">
        <v>41</v>
      </c>
      <c r="P265" s="13">
        <v>3930</v>
      </c>
      <c r="Q265" s="13">
        <v>4000</v>
      </c>
      <c r="R265" s="13">
        <v>3690</v>
      </c>
      <c r="S265" s="13">
        <v>3530</v>
      </c>
      <c r="X265"/>
    </row>
    <row r="266" spans="1:24" x14ac:dyDescent="0.25">
      <c r="A266" s="13" t="s">
        <v>360</v>
      </c>
      <c r="B266" s="13">
        <v>202312</v>
      </c>
      <c r="C266" s="13">
        <v>13000</v>
      </c>
      <c r="D266" s="13" t="s">
        <v>363</v>
      </c>
      <c r="E266" s="13" t="s">
        <v>39</v>
      </c>
      <c r="F266" s="13" t="s">
        <v>39</v>
      </c>
      <c r="G266" s="13" t="s">
        <v>39</v>
      </c>
      <c r="H266" s="13" t="s">
        <v>39</v>
      </c>
      <c r="I266" s="13">
        <v>2.2999999999999998</v>
      </c>
      <c r="J266" s="13" t="s">
        <v>39</v>
      </c>
      <c r="K266" s="14" t="s">
        <v>39</v>
      </c>
      <c r="L266" s="13">
        <v>0</v>
      </c>
      <c r="M266" s="13">
        <v>0</v>
      </c>
      <c r="N266" s="13">
        <v>0</v>
      </c>
      <c r="O266" s="13">
        <v>676</v>
      </c>
      <c r="P266" s="13">
        <v>0.4</v>
      </c>
      <c r="Q266" s="13">
        <v>30</v>
      </c>
      <c r="R266" s="13">
        <v>460</v>
      </c>
      <c r="S266" s="13">
        <v>1.4</v>
      </c>
      <c r="X266"/>
    </row>
    <row r="267" spans="1:24" x14ac:dyDescent="0.25">
      <c r="A267" s="13" t="s">
        <v>360</v>
      </c>
      <c r="B267" s="13">
        <v>202312</v>
      </c>
      <c r="C267" s="13">
        <v>13200</v>
      </c>
      <c r="D267" s="13" t="s">
        <v>361</v>
      </c>
      <c r="E267" s="13" t="s">
        <v>39</v>
      </c>
      <c r="F267" s="13" t="s">
        <v>39</v>
      </c>
      <c r="G267" s="13" t="s">
        <v>39</v>
      </c>
      <c r="H267" s="13" t="s">
        <v>39</v>
      </c>
      <c r="I267" s="13">
        <v>3760</v>
      </c>
      <c r="J267" s="13" t="s">
        <v>39</v>
      </c>
      <c r="K267" s="14" t="s">
        <v>39</v>
      </c>
      <c r="L267" s="13">
        <v>0</v>
      </c>
      <c r="M267" s="13">
        <v>0</v>
      </c>
      <c r="N267" s="13">
        <v>0</v>
      </c>
      <c r="O267" s="13">
        <v>277</v>
      </c>
      <c r="P267" s="13">
        <v>3730</v>
      </c>
      <c r="Q267" s="13">
        <v>3790</v>
      </c>
      <c r="R267" s="13">
        <v>3670</v>
      </c>
      <c r="S267" s="13">
        <v>3360</v>
      </c>
      <c r="X267"/>
    </row>
    <row r="268" spans="1:24" x14ac:dyDescent="0.25">
      <c r="A268" s="13" t="s">
        <v>360</v>
      </c>
      <c r="B268" s="13">
        <v>202312</v>
      </c>
      <c r="C268" s="13">
        <v>13200</v>
      </c>
      <c r="D268" s="13" t="s">
        <v>363</v>
      </c>
      <c r="E268" s="13" t="s">
        <v>39</v>
      </c>
      <c r="F268" s="13" t="s">
        <v>39</v>
      </c>
      <c r="G268" s="13" t="s">
        <v>39</v>
      </c>
      <c r="H268" s="13" t="s">
        <v>39</v>
      </c>
      <c r="I268" s="13">
        <v>2.5</v>
      </c>
      <c r="J268" s="13" t="s">
        <v>39</v>
      </c>
      <c r="K268" s="14" t="s">
        <v>39</v>
      </c>
      <c r="L268" s="13">
        <v>0</v>
      </c>
      <c r="M268" s="13">
        <v>0</v>
      </c>
      <c r="N268" s="13">
        <v>0</v>
      </c>
      <c r="O268" s="13">
        <v>757</v>
      </c>
      <c r="P268" s="13">
        <v>2</v>
      </c>
      <c r="Q268" s="13">
        <v>30</v>
      </c>
      <c r="R268" s="13">
        <v>499</v>
      </c>
      <c r="S268" s="13">
        <v>2.6</v>
      </c>
      <c r="X268"/>
    </row>
    <row r="269" spans="1:24" x14ac:dyDescent="0.25">
      <c r="A269" s="13" t="s">
        <v>360</v>
      </c>
      <c r="B269" s="13">
        <v>202312</v>
      </c>
      <c r="C269" s="13">
        <v>13400</v>
      </c>
      <c r="D269" s="13" t="s">
        <v>361</v>
      </c>
      <c r="E269" s="13" t="s">
        <v>39</v>
      </c>
      <c r="F269" s="13" t="s">
        <v>39</v>
      </c>
      <c r="G269" s="13" t="s">
        <v>39</v>
      </c>
      <c r="H269" s="13" t="s">
        <v>39</v>
      </c>
      <c r="I269" s="13">
        <v>3570</v>
      </c>
      <c r="J269" s="13" t="s">
        <v>39</v>
      </c>
      <c r="K269" s="14" t="s">
        <v>39</v>
      </c>
      <c r="L269" s="13">
        <v>0</v>
      </c>
      <c r="M269" s="13">
        <v>0</v>
      </c>
      <c r="N269" s="13">
        <v>0</v>
      </c>
      <c r="O269" s="13">
        <v>0</v>
      </c>
      <c r="P269" s="13">
        <v>3540</v>
      </c>
      <c r="Q269" s="13">
        <v>3600</v>
      </c>
      <c r="R269" s="13" t="s">
        <v>39</v>
      </c>
      <c r="S269" s="13" t="s">
        <v>39</v>
      </c>
      <c r="X269"/>
    </row>
    <row r="270" spans="1:24" x14ac:dyDescent="0.25">
      <c r="A270" s="13" t="s">
        <v>360</v>
      </c>
      <c r="B270" s="13">
        <v>202312</v>
      </c>
      <c r="C270" s="13">
        <v>13400</v>
      </c>
      <c r="D270" s="13" t="s">
        <v>363</v>
      </c>
      <c r="E270" s="13" t="s">
        <v>39</v>
      </c>
      <c r="F270" s="13" t="s">
        <v>39</v>
      </c>
      <c r="G270" s="13" t="s">
        <v>39</v>
      </c>
      <c r="H270" s="13" t="s">
        <v>39</v>
      </c>
      <c r="I270" s="13">
        <v>2.8</v>
      </c>
      <c r="J270" s="13" t="s">
        <v>39</v>
      </c>
      <c r="K270" s="14" t="s">
        <v>39</v>
      </c>
      <c r="L270" s="13">
        <v>1</v>
      </c>
      <c r="M270" s="13">
        <v>0</v>
      </c>
      <c r="N270" s="13">
        <v>1</v>
      </c>
      <c r="O270" s="13">
        <v>767</v>
      </c>
      <c r="P270" s="13">
        <v>2.6</v>
      </c>
      <c r="Q270" s="13">
        <v>30</v>
      </c>
      <c r="R270" s="13">
        <v>560</v>
      </c>
      <c r="S270" s="13">
        <v>2.5</v>
      </c>
      <c r="X270"/>
    </row>
    <row r="271" spans="1:24" x14ac:dyDescent="0.25">
      <c r="A271" s="13" t="s">
        <v>360</v>
      </c>
      <c r="B271" s="13">
        <v>202312</v>
      </c>
      <c r="C271" s="13">
        <v>13600</v>
      </c>
      <c r="D271" s="13" t="s">
        <v>361</v>
      </c>
      <c r="E271" s="13" t="s">
        <v>39</v>
      </c>
      <c r="F271" s="13" t="s">
        <v>39</v>
      </c>
      <c r="G271" s="13" t="s">
        <v>39</v>
      </c>
      <c r="H271" s="13" t="s">
        <v>39</v>
      </c>
      <c r="I271" s="13">
        <v>3370</v>
      </c>
      <c r="J271" s="13" t="s">
        <v>39</v>
      </c>
      <c r="K271" s="14" t="s">
        <v>39</v>
      </c>
      <c r="L271" s="13">
        <v>0</v>
      </c>
      <c r="M271" s="13">
        <v>0</v>
      </c>
      <c r="N271" s="13">
        <v>0</v>
      </c>
      <c r="O271" s="13">
        <v>0</v>
      </c>
      <c r="P271" s="13">
        <v>3330</v>
      </c>
      <c r="Q271" s="13">
        <v>3440</v>
      </c>
      <c r="R271" s="13" t="s">
        <v>39</v>
      </c>
      <c r="S271" s="13" t="s">
        <v>39</v>
      </c>
      <c r="X271"/>
    </row>
    <row r="272" spans="1:24" x14ac:dyDescent="0.25">
      <c r="A272" s="13" t="s">
        <v>360</v>
      </c>
      <c r="B272" s="13">
        <v>202312</v>
      </c>
      <c r="C272" s="13">
        <v>13600</v>
      </c>
      <c r="D272" s="13" t="s">
        <v>363</v>
      </c>
      <c r="E272" s="13">
        <v>3.1</v>
      </c>
      <c r="F272" s="13">
        <v>3.1</v>
      </c>
      <c r="G272" s="13">
        <v>3.1</v>
      </c>
      <c r="H272" s="13">
        <v>3.1</v>
      </c>
      <c r="I272" s="13">
        <v>3.1</v>
      </c>
      <c r="J272" s="13" t="s">
        <v>2363</v>
      </c>
      <c r="K272" s="14" t="s">
        <v>2760</v>
      </c>
      <c r="L272" s="13">
        <v>1</v>
      </c>
      <c r="M272" s="13">
        <v>200</v>
      </c>
      <c r="N272" s="13">
        <v>201</v>
      </c>
      <c r="O272" s="13">
        <v>1044</v>
      </c>
      <c r="P272" s="13">
        <v>3.1</v>
      </c>
      <c r="Q272" s="13">
        <v>4.3</v>
      </c>
      <c r="R272" s="13">
        <v>610</v>
      </c>
      <c r="S272" s="13">
        <v>2</v>
      </c>
      <c r="X272"/>
    </row>
    <row r="273" spans="1:24" x14ac:dyDescent="0.25">
      <c r="A273" s="13" t="s">
        <v>360</v>
      </c>
      <c r="B273" s="13">
        <v>202312</v>
      </c>
      <c r="C273" s="13">
        <v>13700</v>
      </c>
      <c r="D273" s="13" t="s">
        <v>361</v>
      </c>
      <c r="E273" s="13" t="s">
        <v>39</v>
      </c>
      <c r="F273" s="13" t="s">
        <v>39</v>
      </c>
      <c r="G273" s="13" t="s">
        <v>39</v>
      </c>
      <c r="H273" s="13" t="s">
        <v>39</v>
      </c>
      <c r="I273" s="13">
        <v>3270</v>
      </c>
      <c r="J273" s="13" t="s">
        <v>39</v>
      </c>
      <c r="K273" s="14" t="s">
        <v>39</v>
      </c>
      <c r="L273" s="13">
        <v>0</v>
      </c>
      <c r="M273" s="13">
        <v>0</v>
      </c>
      <c r="N273" s="13">
        <v>0</v>
      </c>
      <c r="O273" s="13">
        <v>0</v>
      </c>
      <c r="P273" s="13">
        <v>3230</v>
      </c>
      <c r="Q273" s="13">
        <v>3300</v>
      </c>
      <c r="R273" s="13" t="s">
        <v>39</v>
      </c>
      <c r="S273" s="13" t="s">
        <v>39</v>
      </c>
      <c r="X273"/>
    </row>
    <row r="274" spans="1:24" x14ac:dyDescent="0.25">
      <c r="A274" s="13" t="s">
        <v>360</v>
      </c>
      <c r="B274" s="13">
        <v>202312</v>
      </c>
      <c r="C274" s="13">
        <v>13700</v>
      </c>
      <c r="D274" s="13" t="s">
        <v>363</v>
      </c>
      <c r="E274" s="13" t="s">
        <v>39</v>
      </c>
      <c r="F274" s="13" t="s">
        <v>39</v>
      </c>
      <c r="G274" s="13" t="s">
        <v>39</v>
      </c>
      <c r="H274" s="13" t="s">
        <v>39</v>
      </c>
      <c r="I274" s="13">
        <v>3.3</v>
      </c>
      <c r="J274" s="13" t="s">
        <v>39</v>
      </c>
      <c r="K274" s="14" t="s">
        <v>39</v>
      </c>
      <c r="L274" s="13">
        <v>0</v>
      </c>
      <c r="M274" s="13">
        <v>0</v>
      </c>
      <c r="N274" s="13">
        <v>0</v>
      </c>
      <c r="O274" s="13">
        <v>810</v>
      </c>
      <c r="P274" s="13">
        <v>3.2</v>
      </c>
      <c r="Q274" s="13">
        <v>30.5</v>
      </c>
      <c r="R274" s="13">
        <v>21.5</v>
      </c>
      <c r="S274" s="13">
        <v>2.8</v>
      </c>
      <c r="X274"/>
    </row>
    <row r="275" spans="1:24" x14ac:dyDescent="0.25">
      <c r="A275" s="13" t="s">
        <v>360</v>
      </c>
      <c r="B275" s="13">
        <v>202312</v>
      </c>
      <c r="C275" s="13">
        <v>13800</v>
      </c>
      <c r="D275" s="13" t="s">
        <v>361</v>
      </c>
      <c r="E275" s="13" t="s">
        <v>39</v>
      </c>
      <c r="F275" s="13" t="s">
        <v>39</v>
      </c>
      <c r="G275" s="13" t="s">
        <v>39</v>
      </c>
      <c r="H275" s="13" t="s">
        <v>39</v>
      </c>
      <c r="I275" s="13">
        <v>3170</v>
      </c>
      <c r="J275" s="13" t="s">
        <v>39</v>
      </c>
      <c r="K275" s="14" t="s">
        <v>39</v>
      </c>
      <c r="L275" s="13">
        <v>0</v>
      </c>
      <c r="M275" s="13">
        <v>0</v>
      </c>
      <c r="N275" s="13">
        <v>0</v>
      </c>
      <c r="O275" s="13">
        <v>35</v>
      </c>
      <c r="P275" s="13">
        <v>3130</v>
      </c>
      <c r="Q275" s="13">
        <v>3190</v>
      </c>
      <c r="R275" s="13">
        <v>2930</v>
      </c>
      <c r="S275" s="13">
        <v>1450</v>
      </c>
      <c r="X275"/>
    </row>
    <row r="276" spans="1:24" x14ac:dyDescent="0.25">
      <c r="A276" s="13" t="s">
        <v>360</v>
      </c>
      <c r="B276" s="13">
        <v>202312</v>
      </c>
      <c r="C276" s="13">
        <v>13800</v>
      </c>
      <c r="D276" s="13" t="s">
        <v>363</v>
      </c>
      <c r="E276" s="13">
        <v>3.5</v>
      </c>
      <c r="F276" s="13">
        <v>3.5</v>
      </c>
      <c r="G276" s="13">
        <v>3.5</v>
      </c>
      <c r="H276" s="13">
        <v>3.5</v>
      </c>
      <c r="I276" s="13">
        <v>3.5</v>
      </c>
      <c r="J276" s="13" t="s">
        <v>374</v>
      </c>
      <c r="K276" s="14" t="s">
        <v>2967</v>
      </c>
      <c r="L276" s="13">
        <v>1</v>
      </c>
      <c r="M276" s="13">
        <v>234</v>
      </c>
      <c r="N276" s="13">
        <v>235</v>
      </c>
      <c r="O276" s="13">
        <v>1302</v>
      </c>
      <c r="P276" s="13">
        <v>3.5</v>
      </c>
      <c r="Q276" s="13">
        <v>30.5</v>
      </c>
      <c r="R276" s="13">
        <v>610</v>
      </c>
      <c r="S276" s="13">
        <v>3.5</v>
      </c>
      <c r="X276"/>
    </row>
    <row r="277" spans="1:24" x14ac:dyDescent="0.25">
      <c r="A277" s="13" t="s">
        <v>360</v>
      </c>
      <c r="B277" s="13">
        <v>202312</v>
      </c>
      <c r="C277" s="13">
        <v>13900</v>
      </c>
      <c r="D277" s="13" t="s">
        <v>361</v>
      </c>
      <c r="E277" s="13" t="s">
        <v>39</v>
      </c>
      <c r="F277" s="13" t="s">
        <v>39</v>
      </c>
      <c r="G277" s="13" t="s">
        <v>39</v>
      </c>
      <c r="H277" s="13" t="s">
        <v>39</v>
      </c>
      <c r="I277" s="13">
        <v>3070</v>
      </c>
      <c r="J277" s="13" t="s">
        <v>39</v>
      </c>
      <c r="K277" s="14" t="s">
        <v>39</v>
      </c>
      <c r="L277" s="13">
        <v>0</v>
      </c>
      <c r="M277" s="13">
        <v>0</v>
      </c>
      <c r="N277" s="13">
        <v>0</v>
      </c>
      <c r="O277" s="13">
        <v>0</v>
      </c>
      <c r="P277" s="13">
        <v>3030</v>
      </c>
      <c r="Q277" s="13">
        <v>3090</v>
      </c>
      <c r="R277" s="13" t="s">
        <v>39</v>
      </c>
      <c r="S277" s="13" t="s">
        <v>39</v>
      </c>
      <c r="X277"/>
    </row>
    <row r="278" spans="1:24" x14ac:dyDescent="0.25">
      <c r="A278" s="13" t="s">
        <v>360</v>
      </c>
      <c r="B278" s="13">
        <v>202312</v>
      </c>
      <c r="C278" s="13">
        <v>13900</v>
      </c>
      <c r="D278" s="13" t="s">
        <v>363</v>
      </c>
      <c r="E278" s="13">
        <v>3.8</v>
      </c>
      <c r="F278" s="13">
        <v>3.8</v>
      </c>
      <c r="G278" s="13">
        <v>3.6</v>
      </c>
      <c r="H278" s="13">
        <v>3.6</v>
      </c>
      <c r="I278" s="13">
        <v>3.6</v>
      </c>
      <c r="J278" s="13" t="s">
        <v>374</v>
      </c>
      <c r="K278" s="14" t="s">
        <v>2894</v>
      </c>
      <c r="L278" s="13">
        <v>0</v>
      </c>
      <c r="M278" s="13">
        <v>22</v>
      </c>
      <c r="N278" s="13">
        <v>22</v>
      </c>
      <c r="O278" s="13">
        <v>691</v>
      </c>
      <c r="P278" s="13">
        <v>3.5</v>
      </c>
      <c r="Q278" s="13">
        <v>31</v>
      </c>
      <c r="R278" s="13">
        <v>44.5</v>
      </c>
      <c r="S278" s="13">
        <v>3.5</v>
      </c>
      <c r="X278"/>
    </row>
    <row r="279" spans="1:24" x14ac:dyDescent="0.25">
      <c r="A279" s="13" t="s">
        <v>360</v>
      </c>
      <c r="B279" s="13">
        <v>202312</v>
      </c>
      <c r="C279" s="13">
        <v>14000</v>
      </c>
      <c r="D279" s="13" t="s">
        <v>361</v>
      </c>
      <c r="E279" s="13" t="s">
        <v>39</v>
      </c>
      <c r="F279" s="13" t="s">
        <v>39</v>
      </c>
      <c r="G279" s="13" t="s">
        <v>39</v>
      </c>
      <c r="H279" s="13" t="s">
        <v>39</v>
      </c>
      <c r="I279" s="13">
        <v>2970</v>
      </c>
      <c r="J279" s="13" t="s">
        <v>39</v>
      </c>
      <c r="K279" s="14" t="s">
        <v>39</v>
      </c>
      <c r="L279" s="13">
        <v>0</v>
      </c>
      <c r="M279" s="13">
        <v>0</v>
      </c>
      <c r="N279" s="13">
        <v>0</v>
      </c>
      <c r="O279" s="13">
        <v>3</v>
      </c>
      <c r="P279" s="13">
        <v>2940</v>
      </c>
      <c r="Q279" s="13">
        <v>3000</v>
      </c>
      <c r="R279" s="13">
        <v>2860</v>
      </c>
      <c r="S279" s="13">
        <v>1340</v>
      </c>
      <c r="X279"/>
    </row>
    <row r="280" spans="1:24" x14ac:dyDescent="0.25">
      <c r="A280" s="13" t="s">
        <v>360</v>
      </c>
      <c r="B280" s="13">
        <v>202312</v>
      </c>
      <c r="C280" s="13">
        <v>14000</v>
      </c>
      <c r="D280" s="13" t="s">
        <v>363</v>
      </c>
      <c r="E280" s="13">
        <v>4.2</v>
      </c>
      <c r="F280" s="13">
        <v>4.4000000000000004</v>
      </c>
      <c r="G280" s="13">
        <v>4.0999999999999996</v>
      </c>
      <c r="H280" s="13">
        <v>4.4000000000000004</v>
      </c>
      <c r="I280" s="13">
        <v>4.4000000000000004</v>
      </c>
      <c r="J280" s="13" t="s">
        <v>2742</v>
      </c>
      <c r="K280" s="14" t="s">
        <v>2968</v>
      </c>
      <c r="L280" s="13">
        <v>36</v>
      </c>
      <c r="M280" s="13">
        <v>42</v>
      </c>
      <c r="N280" s="13">
        <v>78</v>
      </c>
      <c r="O280" s="13">
        <v>837</v>
      </c>
      <c r="P280" s="13">
        <v>0.1</v>
      </c>
      <c r="Q280" s="13">
        <v>5</v>
      </c>
      <c r="R280" s="13">
        <v>735</v>
      </c>
      <c r="S280" s="13">
        <v>3.8</v>
      </c>
      <c r="X280"/>
    </row>
    <row r="281" spans="1:24" x14ac:dyDescent="0.25">
      <c r="A281" s="13" t="s">
        <v>360</v>
      </c>
      <c r="B281" s="13">
        <v>202312</v>
      </c>
      <c r="C281" s="13">
        <v>14100</v>
      </c>
      <c r="D281" s="13" t="s">
        <v>361</v>
      </c>
      <c r="E281" s="13" t="s">
        <v>39</v>
      </c>
      <c r="F281" s="13" t="s">
        <v>39</v>
      </c>
      <c r="G281" s="13" t="s">
        <v>39</v>
      </c>
      <c r="H281" s="13" t="s">
        <v>39</v>
      </c>
      <c r="I281" s="13">
        <v>2870</v>
      </c>
      <c r="J281" s="13" t="s">
        <v>39</v>
      </c>
      <c r="K281" s="14" t="s">
        <v>39</v>
      </c>
      <c r="L281" s="13">
        <v>0</v>
      </c>
      <c r="M281" s="13">
        <v>0</v>
      </c>
      <c r="N281" s="13">
        <v>0</v>
      </c>
      <c r="O281" s="13">
        <v>1</v>
      </c>
      <c r="P281" s="13">
        <v>2840</v>
      </c>
      <c r="Q281" s="13">
        <v>2950</v>
      </c>
      <c r="R281" s="13">
        <v>2590</v>
      </c>
      <c r="S281" s="13">
        <v>2590</v>
      </c>
      <c r="X281"/>
    </row>
    <row r="282" spans="1:24" x14ac:dyDescent="0.25">
      <c r="A282" s="13" t="s">
        <v>360</v>
      </c>
      <c r="B282" s="13">
        <v>202312</v>
      </c>
      <c r="C282" s="13">
        <v>14100</v>
      </c>
      <c r="D282" s="13" t="s">
        <v>363</v>
      </c>
      <c r="E282" s="13">
        <v>4.5</v>
      </c>
      <c r="F282" s="13">
        <v>4.5</v>
      </c>
      <c r="G282" s="13">
        <v>4.5</v>
      </c>
      <c r="H282" s="13">
        <v>4.5</v>
      </c>
      <c r="I282" s="13">
        <v>4.5</v>
      </c>
      <c r="J282" s="13" t="s">
        <v>376</v>
      </c>
      <c r="K282" s="14" t="s">
        <v>2969</v>
      </c>
      <c r="L282" s="13">
        <v>17</v>
      </c>
      <c r="M282" s="13">
        <v>40</v>
      </c>
      <c r="N282" s="13">
        <v>57</v>
      </c>
      <c r="O282" s="13">
        <v>215</v>
      </c>
      <c r="P282" s="13">
        <v>4.4000000000000004</v>
      </c>
      <c r="Q282" s="13">
        <v>31.5</v>
      </c>
      <c r="R282" s="13">
        <v>54</v>
      </c>
      <c r="S282" s="13">
        <v>4.5</v>
      </c>
      <c r="X282"/>
    </row>
    <row r="283" spans="1:24" x14ac:dyDescent="0.25">
      <c r="A283" s="13" t="s">
        <v>360</v>
      </c>
      <c r="B283" s="13">
        <v>202312</v>
      </c>
      <c r="C283" s="13">
        <v>14200</v>
      </c>
      <c r="D283" s="13" t="s">
        <v>361</v>
      </c>
      <c r="E283" s="13" t="s">
        <v>39</v>
      </c>
      <c r="F283" s="13" t="s">
        <v>39</v>
      </c>
      <c r="G283" s="13" t="s">
        <v>39</v>
      </c>
      <c r="H283" s="13" t="s">
        <v>39</v>
      </c>
      <c r="I283" s="13">
        <v>2770</v>
      </c>
      <c r="J283" s="13" t="s">
        <v>39</v>
      </c>
      <c r="K283" s="14" t="s">
        <v>39</v>
      </c>
      <c r="L283" s="13">
        <v>0</v>
      </c>
      <c r="M283" s="13">
        <v>0</v>
      </c>
      <c r="N283" s="13">
        <v>0</v>
      </c>
      <c r="O283" s="13">
        <v>2</v>
      </c>
      <c r="P283" s="13">
        <v>2740</v>
      </c>
      <c r="Q283" s="13">
        <v>2850</v>
      </c>
      <c r="R283" s="13">
        <v>2520</v>
      </c>
      <c r="S283" s="13">
        <v>1210</v>
      </c>
      <c r="X283"/>
    </row>
    <row r="284" spans="1:24" x14ac:dyDescent="0.25">
      <c r="A284" s="13" t="s">
        <v>360</v>
      </c>
      <c r="B284" s="13">
        <v>202312</v>
      </c>
      <c r="C284" s="13">
        <v>14200</v>
      </c>
      <c r="D284" s="13" t="s">
        <v>363</v>
      </c>
      <c r="E284" s="13" t="s">
        <v>39</v>
      </c>
      <c r="F284" s="13" t="s">
        <v>39</v>
      </c>
      <c r="G284" s="13" t="s">
        <v>39</v>
      </c>
      <c r="H284" s="13" t="s">
        <v>39</v>
      </c>
      <c r="I284" s="13">
        <v>4.8</v>
      </c>
      <c r="J284" s="13" t="s">
        <v>39</v>
      </c>
      <c r="K284" s="14" t="s">
        <v>39</v>
      </c>
      <c r="L284" s="13">
        <v>1</v>
      </c>
      <c r="M284" s="13">
        <v>0</v>
      </c>
      <c r="N284" s="13">
        <v>1</v>
      </c>
      <c r="O284" s="13">
        <v>3314</v>
      </c>
      <c r="P284" s="13">
        <v>4.8</v>
      </c>
      <c r="Q284" s="13">
        <v>31</v>
      </c>
      <c r="R284" s="13">
        <v>840</v>
      </c>
      <c r="S284" s="13">
        <v>5</v>
      </c>
      <c r="X284"/>
    </row>
    <row r="285" spans="1:24" x14ac:dyDescent="0.25">
      <c r="A285" s="13" t="s">
        <v>360</v>
      </c>
      <c r="B285" s="13">
        <v>202312</v>
      </c>
      <c r="C285" s="13">
        <v>14300</v>
      </c>
      <c r="D285" s="13" t="s">
        <v>361</v>
      </c>
      <c r="E285" s="13" t="s">
        <v>39</v>
      </c>
      <c r="F285" s="13" t="s">
        <v>39</v>
      </c>
      <c r="G285" s="13" t="s">
        <v>39</v>
      </c>
      <c r="H285" s="13" t="s">
        <v>39</v>
      </c>
      <c r="I285" s="13">
        <v>2670</v>
      </c>
      <c r="J285" s="13" t="s">
        <v>39</v>
      </c>
      <c r="K285" s="14" t="s">
        <v>39</v>
      </c>
      <c r="L285" s="13">
        <v>0</v>
      </c>
      <c r="M285" s="13">
        <v>0</v>
      </c>
      <c r="N285" s="13">
        <v>0</v>
      </c>
      <c r="O285" s="13">
        <v>3</v>
      </c>
      <c r="P285" s="13">
        <v>2640</v>
      </c>
      <c r="Q285" s="13">
        <v>2690</v>
      </c>
      <c r="R285" s="13">
        <v>2460</v>
      </c>
      <c r="S285" s="13">
        <v>2020</v>
      </c>
      <c r="X285"/>
    </row>
    <row r="286" spans="1:24" x14ac:dyDescent="0.25">
      <c r="A286" s="13" t="s">
        <v>360</v>
      </c>
      <c r="B286" s="13">
        <v>202312</v>
      </c>
      <c r="C286" s="13">
        <v>14300</v>
      </c>
      <c r="D286" s="13" t="s">
        <v>363</v>
      </c>
      <c r="E286" s="13">
        <v>5.2</v>
      </c>
      <c r="F286" s="13">
        <v>5.2</v>
      </c>
      <c r="G286" s="13">
        <v>5.2</v>
      </c>
      <c r="H286" s="13">
        <v>5.2</v>
      </c>
      <c r="I286" s="13">
        <v>5.2</v>
      </c>
      <c r="J286" s="13" t="s">
        <v>388</v>
      </c>
      <c r="K286" s="14" t="s">
        <v>2787</v>
      </c>
      <c r="L286" s="13">
        <v>0</v>
      </c>
      <c r="M286" s="13">
        <v>21</v>
      </c>
      <c r="N286" s="13">
        <v>21</v>
      </c>
      <c r="O286" s="13">
        <v>84</v>
      </c>
      <c r="P286" s="13">
        <v>5.2</v>
      </c>
      <c r="Q286" s="13">
        <v>31.5</v>
      </c>
      <c r="R286" s="13">
        <v>69</v>
      </c>
      <c r="S286" s="13">
        <v>5.2</v>
      </c>
      <c r="X286"/>
    </row>
    <row r="287" spans="1:24" x14ac:dyDescent="0.25">
      <c r="A287" s="13" t="s">
        <v>360</v>
      </c>
      <c r="B287" s="13">
        <v>202312</v>
      </c>
      <c r="C287" s="13">
        <v>14400</v>
      </c>
      <c r="D287" s="13" t="s">
        <v>361</v>
      </c>
      <c r="E287" s="13" t="s">
        <v>39</v>
      </c>
      <c r="F287" s="13" t="s">
        <v>39</v>
      </c>
      <c r="G287" s="13" t="s">
        <v>39</v>
      </c>
      <c r="H287" s="13" t="s">
        <v>39</v>
      </c>
      <c r="I287" s="13">
        <v>2570</v>
      </c>
      <c r="J287" s="13" t="s">
        <v>39</v>
      </c>
      <c r="K287" s="14" t="s">
        <v>39</v>
      </c>
      <c r="L287" s="13">
        <v>0</v>
      </c>
      <c r="M287" s="13">
        <v>0</v>
      </c>
      <c r="N287" s="13">
        <v>0</v>
      </c>
      <c r="O287" s="13">
        <v>107</v>
      </c>
      <c r="P287" s="13">
        <v>2530</v>
      </c>
      <c r="Q287" s="13">
        <v>2650</v>
      </c>
      <c r="R287" s="13">
        <v>2600</v>
      </c>
      <c r="S287" s="13">
        <v>1090</v>
      </c>
      <c r="X287"/>
    </row>
    <row r="288" spans="1:24" x14ac:dyDescent="0.25">
      <c r="A288" s="13" t="s">
        <v>360</v>
      </c>
      <c r="B288" s="13">
        <v>202312</v>
      </c>
      <c r="C288" s="13">
        <v>14400</v>
      </c>
      <c r="D288" s="13" t="s">
        <v>363</v>
      </c>
      <c r="E288" s="13">
        <v>6.7</v>
      </c>
      <c r="F288" s="13">
        <v>6.7</v>
      </c>
      <c r="G288" s="13">
        <v>5.8</v>
      </c>
      <c r="H288" s="13">
        <v>5.8</v>
      </c>
      <c r="I288" s="13">
        <v>5.8</v>
      </c>
      <c r="J288" s="13" t="s">
        <v>2730</v>
      </c>
      <c r="K288" s="14" t="s">
        <v>2970</v>
      </c>
      <c r="L288" s="13">
        <v>0</v>
      </c>
      <c r="M288" s="13">
        <v>25</v>
      </c>
      <c r="N288" s="13">
        <v>25</v>
      </c>
      <c r="O288" s="13">
        <v>233</v>
      </c>
      <c r="P288" s="13">
        <v>5.6</v>
      </c>
      <c r="Q288" s="13">
        <v>31.5</v>
      </c>
      <c r="R288" s="13">
        <v>890</v>
      </c>
      <c r="S288" s="13">
        <v>4.8</v>
      </c>
      <c r="X288"/>
    </row>
    <row r="289" spans="1:24" x14ac:dyDescent="0.25">
      <c r="A289" s="13" t="s">
        <v>360</v>
      </c>
      <c r="B289" s="13">
        <v>202312</v>
      </c>
      <c r="C289" s="13">
        <v>14500</v>
      </c>
      <c r="D289" s="13" t="s">
        <v>361</v>
      </c>
      <c r="E289" s="13" t="s">
        <v>39</v>
      </c>
      <c r="F289" s="13" t="s">
        <v>39</v>
      </c>
      <c r="G289" s="13" t="s">
        <v>39</v>
      </c>
      <c r="H289" s="13" t="s">
        <v>39</v>
      </c>
      <c r="I289" s="13">
        <v>2470</v>
      </c>
      <c r="J289" s="13" t="s">
        <v>39</v>
      </c>
      <c r="K289" s="14" t="s">
        <v>39</v>
      </c>
      <c r="L289" s="13">
        <v>0</v>
      </c>
      <c r="M289" s="13">
        <v>0</v>
      </c>
      <c r="N289" s="13">
        <v>0</v>
      </c>
      <c r="O289" s="13">
        <v>1</v>
      </c>
      <c r="P289" s="13">
        <v>2430</v>
      </c>
      <c r="Q289" s="13">
        <v>2500</v>
      </c>
      <c r="R289" s="13">
        <v>1690</v>
      </c>
      <c r="S289" s="13">
        <v>1690</v>
      </c>
      <c r="X289"/>
    </row>
    <row r="290" spans="1:24" x14ac:dyDescent="0.25">
      <c r="A290" s="13" t="s">
        <v>360</v>
      </c>
      <c r="B290" s="13">
        <v>202312</v>
      </c>
      <c r="C290" s="13">
        <v>14500</v>
      </c>
      <c r="D290" s="13" t="s">
        <v>363</v>
      </c>
      <c r="E290" s="13">
        <v>6.2</v>
      </c>
      <c r="F290" s="13">
        <v>6.2</v>
      </c>
      <c r="G290" s="13">
        <v>5.9</v>
      </c>
      <c r="H290" s="13">
        <v>6</v>
      </c>
      <c r="I290" s="13">
        <v>6</v>
      </c>
      <c r="J290" s="13" t="s">
        <v>431</v>
      </c>
      <c r="K290" s="14" t="s">
        <v>2786</v>
      </c>
      <c r="L290" s="13">
        <v>29</v>
      </c>
      <c r="M290" s="13">
        <v>60</v>
      </c>
      <c r="N290" s="13">
        <v>89</v>
      </c>
      <c r="O290" s="13">
        <v>424</v>
      </c>
      <c r="P290" s="13">
        <v>5.6</v>
      </c>
      <c r="Q290" s="13">
        <v>6.6</v>
      </c>
      <c r="R290" s="13">
        <v>77</v>
      </c>
      <c r="S290" s="13">
        <v>5.9</v>
      </c>
      <c r="X290"/>
    </row>
    <row r="291" spans="1:24" x14ac:dyDescent="0.25">
      <c r="A291" s="13" t="s">
        <v>360</v>
      </c>
      <c r="B291" s="13">
        <v>202312</v>
      </c>
      <c r="C291" s="13">
        <v>14600</v>
      </c>
      <c r="D291" s="13" t="s">
        <v>361</v>
      </c>
      <c r="E291" s="13" t="s">
        <v>39</v>
      </c>
      <c r="F291" s="13" t="s">
        <v>39</v>
      </c>
      <c r="G291" s="13" t="s">
        <v>39</v>
      </c>
      <c r="H291" s="13" t="s">
        <v>39</v>
      </c>
      <c r="I291" s="13">
        <v>2370</v>
      </c>
      <c r="J291" s="13" t="s">
        <v>39</v>
      </c>
      <c r="K291" s="14" t="s">
        <v>39</v>
      </c>
      <c r="L291" s="13">
        <v>0</v>
      </c>
      <c r="M291" s="13">
        <v>0</v>
      </c>
      <c r="N291" s="13">
        <v>0</v>
      </c>
      <c r="O291" s="13">
        <v>2</v>
      </c>
      <c r="P291" s="13">
        <v>2330</v>
      </c>
      <c r="Q291" s="13">
        <v>2400</v>
      </c>
      <c r="R291" s="13">
        <v>2420</v>
      </c>
      <c r="S291" s="13">
        <v>970</v>
      </c>
      <c r="X291"/>
    </row>
    <row r="292" spans="1:24" x14ac:dyDescent="0.25">
      <c r="A292" s="13" t="s">
        <v>360</v>
      </c>
      <c r="B292" s="13">
        <v>202312</v>
      </c>
      <c r="C292" s="13">
        <v>14600</v>
      </c>
      <c r="D292" s="13" t="s">
        <v>363</v>
      </c>
      <c r="E292" s="13">
        <v>7</v>
      </c>
      <c r="F292" s="13">
        <v>7</v>
      </c>
      <c r="G292" s="13">
        <v>6.5</v>
      </c>
      <c r="H292" s="13">
        <v>7</v>
      </c>
      <c r="I292" s="13">
        <v>7</v>
      </c>
      <c r="J292" s="13" t="s">
        <v>385</v>
      </c>
      <c r="K292" s="14" t="s">
        <v>2967</v>
      </c>
      <c r="L292" s="13">
        <v>1</v>
      </c>
      <c r="M292" s="13">
        <v>9</v>
      </c>
      <c r="N292" s="13">
        <v>10</v>
      </c>
      <c r="O292" s="13">
        <v>194</v>
      </c>
      <c r="P292" s="13">
        <v>6.4</v>
      </c>
      <c r="Q292" s="13">
        <v>7</v>
      </c>
      <c r="R292" s="13">
        <v>975</v>
      </c>
      <c r="S292" s="13">
        <v>6.5</v>
      </c>
      <c r="X292"/>
    </row>
    <row r="293" spans="1:24" x14ac:dyDescent="0.25">
      <c r="A293" s="13" t="s">
        <v>360</v>
      </c>
      <c r="B293" s="13">
        <v>202312</v>
      </c>
      <c r="C293" s="13">
        <v>14700</v>
      </c>
      <c r="D293" s="13" t="s">
        <v>361</v>
      </c>
      <c r="E293" s="13" t="s">
        <v>39</v>
      </c>
      <c r="F293" s="13" t="s">
        <v>39</v>
      </c>
      <c r="G293" s="13" t="s">
        <v>39</v>
      </c>
      <c r="H293" s="13" t="s">
        <v>39</v>
      </c>
      <c r="I293" s="13">
        <v>2270</v>
      </c>
      <c r="J293" s="13" t="s">
        <v>39</v>
      </c>
      <c r="K293" s="14" t="s">
        <v>39</v>
      </c>
      <c r="L293" s="13">
        <v>0</v>
      </c>
      <c r="M293" s="13">
        <v>0</v>
      </c>
      <c r="N293" s="13">
        <v>0</v>
      </c>
      <c r="O293" s="13">
        <v>1</v>
      </c>
      <c r="P293" s="13">
        <v>2230</v>
      </c>
      <c r="Q293" s="13">
        <v>2310</v>
      </c>
      <c r="R293" s="13">
        <v>1500</v>
      </c>
      <c r="S293" s="13">
        <v>1500</v>
      </c>
      <c r="X293"/>
    </row>
    <row r="294" spans="1:24" x14ac:dyDescent="0.25">
      <c r="A294" s="13" t="s">
        <v>360</v>
      </c>
      <c r="B294" s="13">
        <v>202312</v>
      </c>
      <c r="C294" s="13">
        <v>14700</v>
      </c>
      <c r="D294" s="13" t="s">
        <v>363</v>
      </c>
      <c r="E294" s="13">
        <v>8</v>
      </c>
      <c r="F294" s="13">
        <v>8.1999999999999993</v>
      </c>
      <c r="G294" s="13">
        <v>7.1</v>
      </c>
      <c r="H294" s="13">
        <v>7.5</v>
      </c>
      <c r="I294" s="13">
        <v>7.5</v>
      </c>
      <c r="J294" s="13" t="s">
        <v>379</v>
      </c>
      <c r="K294" s="14" t="s">
        <v>2971</v>
      </c>
      <c r="L294" s="13">
        <v>4</v>
      </c>
      <c r="M294" s="13">
        <v>78</v>
      </c>
      <c r="N294" s="13">
        <v>82</v>
      </c>
      <c r="O294" s="13">
        <v>224</v>
      </c>
      <c r="P294" s="13">
        <v>7</v>
      </c>
      <c r="Q294" s="13">
        <v>33</v>
      </c>
      <c r="R294" s="13">
        <v>104</v>
      </c>
      <c r="S294" s="13">
        <v>7.1</v>
      </c>
      <c r="X294"/>
    </row>
    <row r="295" spans="1:24" x14ac:dyDescent="0.25">
      <c r="A295" s="13" t="s">
        <v>360</v>
      </c>
      <c r="B295" s="13">
        <v>202312</v>
      </c>
      <c r="C295" s="13">
        <v>14800</v>
      </c>
      <c r="D295" s="13" t="s">
        <v>361</v>
      </c>
      <c r="E295" s="13" t="s">
        <v>39</v>
      </c>
      <c r="F295" s="13" t="s">
        <v>39</v>
      </c>
      <c r="G295" s="13" t="s">
        <v>39</v>
      </c>
      <c r="H295" s="13" t="s">
        <v>39</v>
      </c>
      <c r="I295" s="13">
        <v>2170</v>
      </c>
      <c r="J295" s="13" t="s">
        <v>39</v>
      </c>
      <c r="K295" s="14" t="s">
        <v>39</v>
      </c>
      <c r="L295" s="13">
        <v>0</v>
      </c>
      <c r="M295" s="13">
        <v>0</v>
      </c>
      <c r="N295" s="13">
        <v>0</v>
      </c>
      <c r="O295" s="13">
        <v>4</v>
      </c>
      <c r="P295" s="13">
        <v>2130</v>
      </c>
      <c r="Q295" s="13">
        <v>2210</v>
      </c>
      <c r="R295" s="13">
        <v>1680</v>
      </c>
      <c r="S295" s="13">
        <v>810</v>
      </c>
      <c r="X295"/>
    </row>
    <row r="296" spans="1:24" x14ac:dyDescent="0.25">
      <c r="A296" s="13" t="s">
        <v>360</v>
      </c>
      <c r="B296" s="13">
        <v>202312</v>
      </c>
      <c r="C296" s="13">
        <v>14800</v>
      </c>
      <c r="D296" s="13" t="s">
        <v>363</v>
      </c>
      <c r="E296" s="13">
        <v>8.8000000000000007</v>
      </c>
      <c r="F296" s="13">
        <v>8.9</v>
      </c>
      <c r="G296" s="13">
        <v>8</v>
      </c>
      <c r="H296" s="13">
        <v>8</v>
      </c>
      <c r="I296" s="13">
        <v>8</v>
      </c>
      <c r="J296" s="13" t="s">
        <v>2358</v>
      </c>
      <c r="K296" s="14" t="s">
        <v>2774</v>
      </c>
      <c r="L296" s="13">
        <v>33</v>
      </c>
      <c r="M296" s="13">
        <v>30</v>
      </c>
      <c r="N296" s="13">
        <v>63</v>
      </c>
      <c r="O296" s="13">
        <v>411</v>
      </c>
      <c r="P296" s="13">
        <v>7.6</v>
      </c>
      <c r="Q296" s="13">
        <v>33.5</v>
      </c>
      <c r="R296" s="13">
        <v>910</v>
      </c>
      <c r="S296" s="13">
        <v>8</v>
      </c>
      <c r="X296"/>
    </row>
    <row r="297" spans="1:24" x14ac:dyDescent="0.25">
      <c r="A297" s="13" t="s">
        <v>360</v>
      </c>
      <c r="B297" s="13">
        <v>202312</v>
      </c>
      <c r="C297" s="13">
        <v>14900</v>
      </c>
      <c r="D297" s="13" t="s">
        <v>361</v>
      </c>
      <c r="E297" s="13" t="s">
        <v>39</v>
      </c>
      <c r="F297" s="13" t="s">
        <v>39</v>
      </c>
      <c r="G297" s="13" t="s">
        <v>39</v>
      </c>
      <c r="H297" s="13" t="s">
        <v>39</v>
      </c>
      <c r="I297" s="13">
        <v>2070</v>
      </c>
      <c r="J297" s="13" t="s">
        <v>39</v>
      </c>
      <c r="K297" s="14" t="s">
        <v>39</v>
      </c>
      <c r="L297" s="13">
        <v>0</v>
      </c>
      <c r="M297" s="13">
        <v>0</v>
      </c>
      <c r="N297" s="13">
        <v>0</v>
      </c>
      <c r="O297" s="13">
        <v>2</v>
      </c>
      <c r="P297" s="13">
        <v>2040</v>
      </c>
      <c r="Q297" s="13">
        <v>2110</v>
      </c>
      <c r="R297" s="13">
        <v>1580</v>
      </c>
      <c r="S297" s="13">
        <v>1330</v>
      </c>
      <c r="X297"/>
    </row>
    <row r="298" spans="1:24" x14ac:dyDescent="0.25">
      <c r="A298" s="13" t="s">
        <v>360</v>
      </c>
      <c r="B298" s="13">
        <v>202312</v>
      </c>
      <c r="C298" s="13">
        <v>14900</v>
      </c>
      <c r="D298" s="13" t="s">
        <v>363</v>
      </c>
      <c r="E298" s="13">
        <v>9.5</v>
      </c>
      <c r="F298" s="13">
        <v>9.8000000000000007</v>
      </c>
      <c r="G298" s="13">
        <v>8.3000000000000007</v>
      </c>
      <c r="H298" s="13">
        <v>9</v>
      </c>
      <c r="I298" s="13">
        <v>9</v>
      </c>
      <c r="J298" s="13" t="s">
        <v>381</v>
      </c>
      <c r="K298" s="14" t="s">
        <v>2894</v>
      </c>
      <c r="L298" s="13">
        <v>32</v>
      </c>
      <c r="M298" s="13">
        <v>289</v>
      </c>
      <c r="N298" s="13">
        <v>321</v>
      </c>
      <c r="O298" s="13">
        <v>828</v>
      </c>
      <c r="P298" s="13">
        <v>8</v>
      </c>
      <c r="Q298" s="13">
        <v>9.4</v>
      </c>
      <c r="R298" s="13">
        <v>129</v>
      </c>
      <c r="S298" s="13">
        <v>8.3000000000000007</v>
      </c>
      <c r="X298"/>
    </row>
    <row r="299" spans="1:24" x14ac:dyDescent="0.25">
      <c r="A299" s="13" t="s">
        <v>360</v>
      </c>
      <c r="B299" s="13">
        <v>202312</v>
      </c>
      <c r="C299" s="13">
        <v>15000</v>
      </c>
      <c r="D299" s="13" t="s">
        <v>361</v>
      </c>
      <c r="E299" s="13" t="s">
        <v>39</v>
      </c>
      <c r="F299" s="13" t="s">
        <v>39</v>
      </c>
      <c r="G299" s="13" t="s">
        <v>39</v>
      </c>
      <c r="H299" s="13" t="s">
        <v>39</v>
      </c>
      <c r="I299" s="13">
        <v>1980</v>
      </c>
      <c r="J299" s="13" t="s">
        <v>39</v>
      </c>
      <c r="K299" s="14" t="s">
        <v>39</v>
      </c>
      <c r="L299" s="13">
        <v>0</v>
      </c>
      <c r="M299" s="13">
        <v>0</v>
      </c>
      <c r="N299" s="13">
        <v>0</v>
      </c>
      <c r="O299" s="13">
        <v>34</v>
      </c>
      <c r="P299" s="13">
        <v>1940</v>
      </c>
      <c r="Q299" s="13">
        <v>2010</v>
      </c>
      <c r="R299" s="13">
        <v>2290</v>
      </c>
      <c r="S299" s="13">
        <v>710</v>
      </c>
      <c r="X299"/>
    </row>
    <row r="300" spans="1:24" x14ac:dyDescent="0.25">
      <c r="A300" s="13" t="s">
        <v>360</v>
      </c>
      <c r="B300" s="13">
        <v>202312</v>
      </c>
      <c r="C300" s="13">
        <v>15000</v>
      </c>
      <c r="D300" s="13" t="s">
        <v>363</v>
      </c>
      <c r="E300" s="13">
        <v>10.5</v>
      </c>
      <c r="F300" s="13">
        <v>11.5</v>
      </c>
      <c r="G300" s="13">
        <v>10</v>
      </c>
      <c r="H300" s="13">
        <v>10.5</v>
      </c>
      <c r="I300" s="13">
        <v>10.5</v>
      </c>
      <c r="J300" s="13" t="s">
        <v>431</v>
      </c>
      <c r="K300" s="14" t="s">
        <v>2972</v>
      </c>
      <c r="L300" s="13">
        <v>168</v>
      </c>
      <c r="M300" s="13">
        <v>79</v>
      </c>
      <c r="N300" s="13">
        <v>247</v>
      </c>
      <c r="O300" s="13">
        <v>2244</v>
      </c>
      <c r="P300" s="13">
        <v>5.0999999999999996</v>
      </c>
      <c r="Q300" s="13">
        <v>10.5</v>
      </c>
      <c r="R300" s="13">
        <v>1170</v>
      </c>
      <c r="S300" s="13">
        <v>10</v>
      </c>
      <c r="X300"/>
    </row>
    <row r="301" spans="1:24" x14ac:dyDescent="0.25">
      <c r="A301" s="13" t="s">
        <v>360</v>
      </c>
      <c r="B301" s="13">
        <v>202312</v>
      </c>
      <c r="C301" s="13">
        <v>15100</v>
      </c>
      <c r="D301" s="13" t="s">
        <v>361</v>
      </c>
      <c r="E301" s="13" t="s">
        <v>39</v>
      </c>
      <c r="F301" s="13" t="s">
        <v>39</v>
      </c>
      <c r="G301" s="13" t="s">
        <v>39</v>
      </c>
      <c r="H301" s="13" t="s">
        <v>39</v>
      </c>
      <c r="I301" s="13">
        <v>1880</v>
      </c>
      <c r="J301" s="13" t="s">
        <v>39</v>
      </c>
      <c r="K301" s="14" t="s">
        <v>39</v>
      </c>
      <c r="L301" s="13">
        <v>0</v>
      </c>
      <c r="M301" s="13">
        <v>0</v>
      </c>
      <c r="N301" s="13">
        <v>0</v>
      </c>
      <c r="O301" s="13">
        <v>1</v>
      </c>
      <c r="P301" s="13">
        <v>1850</v>
      </c>
      <c r="Q301" s="13">
        <v>1900</v>
      </c>
      <c r="R301" s="13">
        <v>1450</v>
      </c>
      <c r="S301" s="13">
        <v>1450</v>
      </c>
      <c r="X301"/>
    </row>
    <row r="302" spans="1:24" x14ac:dyDescent="0.25">
      <c r="A302" s="13" t="s">
        <v>360</v>
      </c>
      <c r="B302" s="13">
        <v>202312</v>
      </c>
      <c r="C302" s="13">
        <v>15100</v>
      </c>
      <c r="D302" s="13" t="s">
        <v>363</v>
      </c>
      <c r="E302" s="13">
        <v>12</v>
      </c>
      <c r="F302" s="13">
        <v>12.5</v>
      </c>
      <c r="G302" s="13">
        <v>11</v>
      </c>
      <c r="H302" s="13">
        <v>11</v>
      </c>
      <c r="I302" s="13">
        <v>11</v>
      </c>
      <c r="J302" s="13" t="s">
        <v>388</v>
      </c>
      <c r="K302" s="14" t="s">
        <v>2973</v>
      </c>
      <c r="L302" s="13">
        <v>109</v>
      </c>
      <c r="M302" s="13">
        <v>64</v>
      </c>
      <c r="N302" s="13">
        <v>173</v>
      </c>
      <c r="O302" s="13">
        <v>575</v>
      </c>
      <c r="P302" s="13">
        <v>8</v>
      </c>
      <c r="Q302" s="13">
        <v>12.5</v>
      </c>
      <c r="R302" s="13">
        <v>147</v>
      </c>
      <c r="S302" s="13">
        <v>11</v>
      </c>
      <c r="X302"/>
    </row>
    <row r="303" spans="1:24" x14ac:dyDescent="0.25">
      <c r="A303" s="13" t="s">
        <v>360</v>
      </c>
      <c r="B303" s="13">
        <v>202312</v>
      </c>
      <c r="C303" s="13">
        <v>15200</v>
      </c>
      <c r="D303" s="13" t="s">
        <v>361</v>
      </c>
      <c r="E303" s="13" t="s">
        <v>39</v>
      </c>
      <c r="F303" s="13" t="s">
        <v>39</v>
      </c>
      <c r="G303" s="13" t="s">
        <v>39</v>
      </c>
      <c r="H303" s="13" t="s">
        <v>39</v>
      </c>
      <c r="I303" s="13">
        <v>1780</v>
      </c>
      <c r="J303" s="13" t="s">
        <v>39</v>
      </c>
      <c r="K303" s="14" t="s">
        <v>39</v>
      </c>
      <c r="L303" s="13">
        <v>0</v>
      </c>
      <c r="M303" s="13">
        <v>0</v>
      </c>
      <c r="N303" s="13">
        <v>0</v>
      </c>
      <c r="O303" s="13">
        <v>27</v>
      </c>
      <c r="P303" s="13">
        <v>1750</v>
      </c>
      <c r="Q303" s="13">
        <v>1850</v>
      </c>
      <c r="R303" s="13">
        <v>2190</v>
      </c>
      <c r="S303" s="13">
        <v>605</v>
      </c>
      <c r="X303"/>
    </row>
    <row r="304" spans="1:24" x14ac:dyDescent="0.25">
      <c r="A304" s="13" t="s">
        <v>360</v>
      </c>
      <c r="B304" s="13">
        <v>202312</v>
      </c>
      <c r="C304" s="13">
        <v>15200</v>
      </c>
      <c r="D304" s="13" t="s">
        <v>363</v>
      </c>
      <c r="E304" s="13">
        <v>13.5</v>
      </c>
      <c r="F304" s="13">
        <v>14</v>
      </c>
      <c r="G304" s="13">
        <v>12</v>
      </c>
      <c r="H304" s="13">
        <v>13</v>
      </c>
      <c r="I304" s="13">
        <v>13</v>
      </c>
      <c r="J304" s="13" t="s">
        <v>388</v>
      </c>
      <c r="K304" s="14" t="s">
        <v>2813</v>
      </c>
      <c r="L304" s="13">
        <v>40</v>
      </c>
      <c r="M304" s="13">
        <v>1043</v>
      </c>
      <c r="N304" s="13">
        <v>1083</v>
      </c>
      <c r="O304" s="13">
        <v>1823</v>
      </c>
      <c r="P304" s="13">
        <v>12</v>
      </c>
      <c r="Q304" s="13">
        <v>13</v>
      </c>
      <c r="R304" s="13">
        <v>1300</v>
      </c>
      <c r="S304" s="13">
        <v>12</v>
      </c>
      <c r="X304"/>
    </row>
    <row r="305" spans="1:24" x14ac:dyDescent="0.25">
      <c r="A305" s="13" t="s">
        <v>360</v>
      </c>
      <c r="B305" s="13">
        <v>202312</v>
      </c>
      <c r="C305" s="13">
        <v>15300</v>
      </c>
      <c r="D305" s="13" t="s">
        <v>361</v>
      </c>
      <c r="E305" s="13" t="s">
        <v>39</v>
      </c>
      <c r="F305" s="13" t="s">
        <v>39</v>
      </c>
      <c r="G305" s="13" t="s">
        <v>39</v>
      </c>
      <c r="H305" s="13" t="s">
        <v>39</v>
      </c>
      <c r="I305" s="13">
        <v>1680</v>
      </c>
      <c r="J305" s="13" t="s">
        <v>39</v>
      </c>
      <c r="K305" s="14" t="s">
        <v>39</v>
      </c>
      <c r="L305" s="13">
        <v>0</v>
      </c>
      <c r="M305" s="13">
        <v>0</v>
      </c>
      <c r="N305" s="13">
        <v>0</v>
      </c>
      <c r="O305" s="13">
        <v>3</v>
      </c>
      <c r="P305" s="13">
        <v>1640</v>
      </c>
      <c r="Q305" s="13">
        <v>1750</v>
      </c>
      <c r="R305" s="13">
        <v>1180</v>
      </c>
      <c r="S305" s="13">
        <v>1040</v>
      </c>
      <c r="X305"/>
    </row>
    <row r="306" spans="1:24" x14ac:dyDescent="0.25">
      <c r="A306" s="13" t="s">
        <v>360</v>
      </c>
      <c r="B306" s="13">
        <v>202312</v>
      </c>
      <c r="C306" s="13">
        <v>15300</v>
      </c>
      <c r="D306" s="13" t="s">
        <v>363</v>
      </c>
      <c r="E306" s="13">
        <v>15</v>
      </c>
      <c r="F306" s="13">
        <v>16</v>
      </c>
      <c r="G306" s="13">
        <v>14</v>
      </c>
      <c r="H306" s="13">
        <v>14.5</v>
      </c>
      <c r="I306" s="13">
        <v>14.5</v>
      </c>
      <c r="J306" s="13" t="s">
        <v>388</v>
      </c>
      <c r="K306" s="14" t="s">
        <v>2974</v>
      </c>
      <c r="L306" s="13">
        <v>67</v>
      </c>
      <c r="M306" s="13">
        <v>133</v>
      </c>
      <c r="N306" s="13">
        <v>200</v>
      </c>
      <c r="O306" s="13">
        <v>732</v>
      </c>
      <c r="P306" s="13">
        <v>10</v>
      </c>
      <c r="Q306" s="13">
        <v>15</v>
      </c>
      <c r="R306" s="13">
        <v>189</v>
      </c>
      <c r="S306" s="13">
        <v>14</v>
      </c>
      <c r="X306"/>
    </row>
    <row r="307" spans="1:24" x14ac:dyDescent="0.25">
      <c r="A307" s="13" t="s">
        <v>360</v>
      </c>
      <c r="B307" s="13">
        <v>202312</v>
      </c>
      <c r="C307" s="13">
        <v>15400</v>
      </c>
      <c r="D307" s="13" t="s">
        <v>361</v>
      </c>
      <c r="E307" s="13" t="s">
        <v>39</v>
      </c>
      <c r="F307" s="13" t="s">
        <v>39</v>
      </c>
      <c r="G307" s="13" t="s">
        <v>39</v>
      </c>
      <c r="H307" s="13" t="s">
        <v>39</v>
      </c>
      <c r="I307" s="13">
        <v>1580</v>
      </c>
      <c r="J307" s="13" t="s">
        <v>39</v>
      </c>
      <c r="K307" s="14" t="s">
        <v>39</v>
      </c>
      <c r="L307" s="13">
        <v>0</v>
      </c>
      <c r="M307" s="13">
        <v>0</v>
      </c>
      <c r="N307" s="13">
        <v>0</v>
      </c>
      <c r="O307" s="13">
        <v>8</v>
      </c>
      <c r="P307" s="13">
        <v>1550</v>
      </c>
      <c r="Q307" s="13">
        <v>1620</v>
      </c>
      <c r="R307" s="13">
        <v>1910</v>
      </c>
      <c r="S307" s="13">
        <v>545</v>
      </c>
      <c r="X307"/>
    </row>
    <row r="308" spans="1:24" x14ac:dyDescent="0.25">
      <c r="A308" s="13" t="s">
        <v>360</v>
      </c>
      <c r="B308" s="13">
        <v>202312</v>
      </c>
      <c r="C308" s="13">
        <v>15400</v>
      </c>
      <c r="D308" s="13" t="s">
        <v>363</v>
      </c>
      <c r="E308" s="13">
        <v>17.5</v>
      </c>
      <c r="F308" s="13">
        <v>18.5</v>
      </c>
      <c r="G308" s="13">
        <v>16</v>
      </c>
      <c r="H308" s="13">
        <v>16.5</v>
      </c>
      <c r="I308" s="13">
        <v>16.5</v>
      </c>
      <c r="J308" s="13" t="s">
        <v>435</v>
      </c>
      <c r="K308" s="14" t="s">
        <v>2973</v>
      </c>
      <c r="L308" s="13">
        <v>4</v>
      </c>
      <c r="M308" s="13">
        <v>100</v>
      </c>
      <c r="N308" s="13">
        <v>104</v>
      </c>
      <c r="O308" s="13">
        <v>1437</v>
      </c>
      <c r="P308" s="13">
        <v>16</v>
      </c>
      <c r="Q308" s="13">
        <v>17.5</v>
      </c>
      <c r="R308" s="13">
        <v>1200</v>
      </c>
      <c r="S308" s="13">
        <v>12</v>
      </c>
      <c r="X308"/>
    </row>
    <row r="309" spans="1:24" x14ac:dyDescent="0.25">
      <c r="A309" s="13" t="s">
        <v>360</v>
      </c>
      <c r="B309" s="13">
        <v>202312</v>
      </c>
      <c r="C309" s="13">
        <v>15500</v>
      </c>
      <c r="D309" s="13" t="s">
        <v>361</v>
      </c>
      <c r="E309" s="13" t="s">
        <v>39</v>
      </c>
      <c r="F309" s="13" t="s">
        <v>39</v>
      </c>
      <c r="G309" s="13" t="s">
        <v>39</v>
      </c>
      <c r="H309" s="13" t="s">
        <v>39</v>
      </c>
      <c r="I309" s="13">
        <v>1490</v>
      </c>
      <c r="J309" s="13" t="s">
        <v>39</v>
      </c>
      <c r="K309" s="14" t="s">
        <v>39</v>
      </c>
      <c r="L309" s="13">
        <v>0</v>
      </c>
      <c r="M309" s="13">
        <v>0</v>
      </c>
      <c r="N309" s="13">
        <v>0</v>
      </c>
      <c r="O309" s="13">
        <v>68</v>
      </c>
      <c r="P309" s="13">
        <v>1450</v>
      </c>
      <c r="Q309" s="13">
        <v>1560</v>
      </c>
      <c r="R309" s="13">
        <v>1220</v>
      </c>
      <c r="S309" s="13">
        <v>715</v>
      </c>
      <c r="X309"/>
    </row>
    <row r="310" spans="1:24" x14ac:dyDescent="0.25">
      <c r="A310" s="13" t="s">
        <v>360</v>
      </c>
      <c r="B310" s="13">
        <v>202312</v>
      </c>
      <c r="C310" s="13">
        <v>15500</v>
      </c>
      <c r="D310" s="13" t="s">
        <v>363</v>
      </c>
      <c r="E310" s="13">
        <v>19.5</v>
      </c>
      <c r="F310" s="13">
        <v>21</v>
      </c>
      <c r="G310" s="13">
        <v>18.5</v>
      </c>
      <c r="H310" s="13">
        <v>19.5</v>
      </c>
      <c r="I310" s="13">
        <v>19.5</v>
      </c>
      <c r="J310" s="13" t="s">
        <v>382</v>
      </c>
      <c r="K310" s="14" t="s">
        <v>2975</v>
      </c>
      <c r="L310" s="13">
        <v>29</v>
      </c>
      <c r="M310" s="13">
        <v>300</v>
      </c>
      <c r="N310" s="13">
        <v>329</v>
      </c>
      <c r="O310" s="13">
        <v>2041</v>
      </c>
      <c r="P310" s="13">
        <v>15.5</v>
      </c>
      <c r="Q310" s="13">
        <v>19.5</v>
      </c>
      <c r="R310" s="13">
        <v>220</v>
      </c>
      <c r="S310" s="13">
        <v>18.5</v>
      </c>
      <c r="X310"/>
    </row>
    <row r="311" spans="1:24" x14ac:dyDescent="0.25">
      <c r="A311" s="13" t="s">
        <v>360</v>
      </c>
      <c r="B311" s="13">
        <v>202312</v>
      </c>
      <c r="C311" s="13">
        <v>15600</v>
      </c>
      <c r="D311" s="13" t="s">
        <v>361</v>
      </c>
      <c r="E311" s="13">
        <v>1370</v>
      </c>
      <c r="F311" s="13">
        <v>1370</v>
      </c>
      <c r="G311" s="13">
        <v>1370</v>
      </c>
      <c r="H311" s="13">
        <v>1370</v>
      </c>
      <c r="I311" s="13">
        <v>1390</v>
      </c>
      <c r="J311" s="13" t="s">
        <v>2849</v>
      </c>
      <c r="K311" s="14" t="s">
        <v>2976</v>
      </c>
      <c r="L311" s="13">
        <v>0</v>
      </c>
      <c r="M311" s="13">
        <v>1</v>
      </c>
      <c r="N311" s="13">
        <v>1</v>
      </c>
      <c r="O311" s="13">
        <v>48</v>
      </c>
      <c r="P311" s="13">
        <v>1360</v>
      </c>
      <c r="Q311" s="13">
        <v>1410</v>
      </c>
      <c r="R311" s="13">
        <v>1750</v>
      </c>
      <c r="S311" s="13">
        <v>395</v>
      </c>
      <c r="X311"/>
    </row>
    <row r="312" spans="1:24" x14ac:dyDescent="0.25">
      <c r="A312" s="13" t="s">
        <v>360</v>
      </c>
      <c r="B312" s="13">
        <v>202312</v>
      </c>
      <c r="C312" s="13">
        <v>15600</v>
      </c>
      <c r="D312" s="13" t="s">
        <v>363</v>
      </c>
      <c r="E312" s="13">
        <v>23.5</v>
      </c>
      <c r="F312" s="13">
        <v>24.5</v>
      </c>
      <c r="G312" s="13">
        <v>21.5</v>
      </c>
      <c r="H312" s="13">
        <v>22.5</v>
      </c>
      <c r="I312" s="13">
        <v>22.5</v>
      </c>
      <c r="J312" s="13" t="s">
        <v>384</v>
      </c>
      <c r="K312" s="14" t="s">
        <v>2796</v>
      </c>
      <c r="L312" s="13">
        <v>18</v>
      </c>
      <c r="M312" s="13">
        <v>145</v>
      </c>
      <c r="N312" s="13">
        <v>163</v>
      </c>
      <c r="O312" s="13">
        <v>1226</v>
      </c>
      <c r="P312" s="13">
        <v>20</v>
      </c>
      <c r="Q312" s="13">
        <v>23</v>
      </c>
      <c r="R312" s="13">
        <v>1520</v>
      </c>
      <c r="S312" s="13">
        <v>3.5</v>
      </c>
      <c r="X312"/>
    </row>
    <row r="313" spans="1:24" x14ac:dyDescent="0.25">
      <c r="A313" s="13" t="s">
        <v>360</v>
      </c>
      <c r="B313" s="13">
        <v>202312</v>
      </c>
      <c r="C313" s="13">
        <v>15700</v>
      </c>
      <c r="D313" s="13" t="s">
        <v>361</v>
      </c>
      <c r="E313" s="13" t="s">
        <v>39</v>
      </c>
      <c r="F313" s="13" t="s">
        <v>39</v>
      </c>
      <c r="G313" s="13" t="s">
        <v>39</v>
      </c>
      <c r="H313" s="13" t="s">
        <v>39</v>
      </c>
      <c r="I313" s="13">
        <v>1290</v>
      </c>
      <c r="J313" s="13" t="s">
        <v>39</v>
      </c>
      <c r="K313" s="14" t="s">
        <v>39</v>
      </c>
      <c r="L313" s="13">
        <v>0</v>
      </c>
      <c r="M313" s="13">
        <v>0</v>
      </c>
      <c r="N313" s="13">
        <v>0</v>
      </c>
      <c r="O313" s="13">
        <v>29</v>
      </c>
      <c r="P313" s="13">
        <v>1250</v>
      </c>
      <c r="Q313" s="13">
        <v>1320</v>
      </c>
      <c r="R313" s="13">
        <v>1110</v>
      </c>
      <c r="S313" s="13">
        <v>560</v>
      </c>
      <c r="X313"/>
    </row>
    <row r="314" spans="1:24" x14ac:dyDescent="0.25">
      <c r="A314" s="13" t="s">
        <v>360</v>
      </c>
      <c r="B314" s="13">
        <v>202312</v>
      </c>
      <c r="C314" s="13">
        <v>15700</v>
      </c>
      <c r="D314" s="13" t="s">
        <v>363</v>
      </c>
      <c r="E314" s="13">
        <v>27.5</v>
      </c>
      <c r="F314" s="13">
        <v>29</v>
      </c>
      <c r="G314" s="13">
        <v>25</v>
      </c>
      <c r="H314" s="13">
        <v>26.5</v>
      </c>
      <c r="I314" s="13">
        <v>26.5</v>
      </c>
      <c r="J314" s="13" t="s">
        <v>433</v>
      </c>
      <c r="K314" s="14" t="s">
        <v>2977</v>
      </c>
      <c r="L314" s="13">
        <v>64</v>
      </c>
      <c r="M314" s="13">
        <v>481</v>
      </c>
      <c r="N314" s="13">
        <v>545</v>
      </c>
      <c r="O314" s="13">
        <v>2329</v>
      </c>
      <c r="P314" s="13">
        <v>24.5</v>
      </c>
      <c r="Q314" s="13">
        <v>27</v>
      </c>
      <c r="R314" s="13">
        <v>282</v>
      </c>
      <c r="S314" s="13">
        <v>25</v>
      </c>
      <c r="X314"/>
    </row>
    <row r="315" spans="1:24" x14ac:dyDescent="0.25">
      <c r="A315" s="13" t="s">
        <v>360</v>
      </c>
      <c r="B315" s="13">
        <v>202312</v>
      </c>
      <c r="C315" s="13">
        <v>15800</v>
      </c>
      <c r="D315" s="13" t="s">
        <v>361</v>
      </c>
      <c r="E315" s="13">
        <v>1190</v>
      </c>
      <c r="F315" s="13">
        <v>1200</v>
      </c>
      <c r="G315" s="13">
        <v>1190</v>
      </c>
      <c r="H315" s="13">
        <v>1200</v>
      </c>
      <c r="I315" s="13">
        <v>1200</v>
      </c>
      <c r="J315" s="13" t="s">
        <v>2978</v>
      </c>
      <c r="K315" s="14" t="s">
        <v>2979</v>
      </c>
      <c r="L315" s="13">
        <v>0</v>
      </c>
      <c r="M315" s="13">
        <v>3</v>
      </c>
      <c r="N315" s="13">
        <v>3</v>
      </c>
      <c r="O315" s="13">
        <v>178</v>
      </c>
      <c r="P315" s="13">
        <v>1160</v>
      </c>
      <c r="Q315" s="13">
        <v>1230</v>
      </c>
      <c r="R315" s="13">
        <v>1500</v>
      </c>
      <c r="S315" s="13">
        <v>366</v>
      </c>
      <c r="X315"/>
    </row>
    <row r="316" spans="1:24" x14ac:dyDescent="0.25">
      <c r="A316" s="13" t="s">
        <v>360</v>
      </c>
      <c r="B316" s="13">
        <v>202312</v>
      </c>
      <c r="C316" s="13">
        <v>15800</v>
      </c>
      <c r="D316" s="13" t="s">
        <v>363</v>
      </c>
      <c r="E316" s="13">
        <v>31</v>
      </c>
      <c r="F316" s="13">
        <v>34</v>
      </c>
      <c r="G316" s="13">
        <v>29.5</v>
      </c>
      <c r="H316" s="13">
        <v>31</v>
      </c>
      <c r="I316" s="13">
        <v>31</v>
      </c>
      <c r="J316" s="13" t="s">
        <v>2980</v>
      </c>
      <c r="K316" s="14" t="s">
        <v>2981</v>
      </c>
      <c r="L316" s="13">
        <v>150</v>
      </c>
      <c r="M316" s="13">
        <v>351</v>
      </c>
      <c r="N316" s="13">
        <v>501</v>
      </c>
      <c r="O316" s="13">
        <v>1739</v>
      </c>
      <c r="P316" s="13">
        <v>30</v>
      </c>
      <c r="Q316" s="13">
        <v>32.5</v>
      </c>
      <c r="R316" s="13">
        <v>1660</v>
      </c>
      <c r="S316" s="13">
        <v>29.5</v>
      </c>
      <c r="X316"/>
    </row>
    <row r="317" spans="1:24" x14ac:dyDescent="0.25">
      <c r="A317" s="13" t="s">
        <v>360</v>
      </c>
      <c r="B317" s="13">
        <v>202312</v>
      </c>
      <c r="C317" s="13">
        <v>15900</v>
      </c>
      <c r="D317" s="13" t="s">
        <v>361</v>
      </c>
      <c r="E317" s="13" t="s">
        <v>39</v>
      </c>
      <c r="F317" s="13" t="s">
        <v>39</v>
      </c>
      <c r="G317" s="13" t="s">
        <v>39</v>
      </c>
      <c r="H317" s="13" t="s">
        <v>39</v>
      </c>
      <c r="I317" s="13">
        <v>1100</v>
      </c>
      <c r="J317" s="13" t="s">
        <v>39</v>
      </c>
      <c r="K317" s="14" t="s">
        <v>39</v>
      </c>
      <c r="L317" s="13">
        <v>0</v>
      </c>
      <c r="M317" s="13">
        <v>0</v>
      </c>
      <c r="N317" s="13">
        <v>0</v>
      </c>
      <c r="O317" s="13">
        <v>9</v>
      </c>
      <c r="P317" s="13">
        <v>1010</v>
      </c>
      <c r="Q317" s="13">
        <v>1130</v>
      </c>
      <c r="R317" s="13">
        <v>965</v>
      </c>
      <c r="S317" s="13">
        <v>445</v>
      </c>
      <c r="X317"/>
    </row>
    <row r="318" spans="1:24" x14ac:dyDescent="0.25">
      <c r="A318" s="13" t="s">
        <v>360</v>
      </c>
      <c r="B318" s="13">
        <v>202312</v>
      </c>
      <c r="C318" s="13">
        <v>15900</v>
      </c>
      <c r="D318" s="13" t="s">
        <v>363</v>
      </c>
      <c r="E318" s="13">
        <v>36</v>
      </c>
      <c r="F318" s="13">
        <v>40.5</v>
      </c>
      <c r="G318" s="13">
        <v>35.5</v>
      </c>
      <c r="H318" s="13">
        <v>37.5</v>
      </c>
      <c r="I318" s="13">
        <v>37.5</v>
      </c>
      <c r="J318" s="13" t="s">
        <v>1601</v>
      </c>
      <c r="K318" s="14" t="s">
        <v>2774</v>
      </c>
      <c r="L318" s="13">
        <v>50</v>
      </c>
      <c r="M318" s="13">
        <v>236</v>
      </c>
      <c r="N318" s="13">
        <v>286</v>
      </c>
      <c r="O318" s="13">
        <v>1468</v>
      </c>
      <c r="P318" s="13">
        <v>35</v>
      </c>
      <c r="Q318" s="13">
        <v>38</v>
      </c>
      <c r="R318" s="13">
        <v>338</v>
      </c>
      <c r="S318" s="13">
        <v>22</v>
      </c>
      <c r="X318"/>
    </row>
    <row r="319" spans="1:24" x14ac:dyDescent="0.25">
      <c r="A319" s="13" t="s">
        <v>360</v>
      </c>
      <c r="B319" s="13">
        <v>202312</v>
      </c>
      <c r="C319" s="13">
        <v>16000</v>
      </c>
      <c r="D319" s="13" t="s">
        <v>361</v>
      </c>
      <c r="E319" s="13">
        <v>1010</v>
      </c>
      <c r="F319" s="13">
        <v>1010</v>
      </c>
      <c r="G319" s="13">
        <v>990</v>
      </c>
      <c r="H319" s="13">
        <v>990</v>
      </c>
      <c r="I319" s="13">
        <v>1010</v>
      </c>
      <c r="J319" s="13" t="s">
        <v>2758</v>
      </c>
      <c r="K319" s="14" t="s">
        <v>2982</v>
      </c>
      <c r="L319" s="13">
        <v>0</v>
      </c>
      <c r="M319" s="13">
        <v>3</v>
      </c>
      <c r="N319" s="13">
        <v>3</v>
      </c>
      <c r="O319" s="13">
        <v>95</v>
      </c>
      <c r="P319" s="13">
        <v>975</v>
      </c>
      <c r="Q319" s="13">
        <v>1050</v>
      </c>
      <c r="R319" s="13">
        <v>1400</v>
      </c>
      <c r="S319" s="13">
        <v>260</v>
      </c>
      <c r="X319"/>
    </row>
    <row r="320" spans="1:24" x14ac:dyDescent="0.25">
      <c r="A320" s="13" t="s">
        <v>360</v>
      </c>
      <c r="B320" s="13">
        <v>202312</v>
      </c>
      <c r="C320" s="13">
        <v>16000</v>
      </c>
      <c r="D320" s="13" t="s">
        <v>363</v>
      </c>
      <c r="E320" s="13">
        <v>46</v>
      </c>
      <c r="F320" s="13">
        <v>48</v>
      </c>
      <c r="G320" s="13">
        <v>42.5</v>
      </c>
      <c r="H320" s="13">
        <v>43.5</v>
      </c>
      <c r="I320" s="13">
        <v>43.5</v>
      </c>
      <c r="J320" s="13" t="s">
        <v>2910</v>
      </c>
      <c r="K320" s="14" t="s">
        <v>2983</v>
      </c>
      <c r="L320" s="13">
        <v>388</v>
      </c>
      <c r="M320" s="13">
        <v>2275</v>
      </c>
      <c r="N320" s="13">
        <v>2663</v>
      </c>
      <c r="O320" s="13">
        <v>4630</v>
      </c>
      <c r="P320" s="13">
        <v>43</v>
      </c>
      <c r="Q320" s="13">
        <v>46</v>
      </c>
      <c r="R320" s="13">
        <v>1490</v>
      </c>
      <c r="S320" s="13">
        <v>41.5</v>
      </c>
      <c r="X320"/>
    </row>
    <row r="321" spans="1:24" x14ac:dyDescent="0.25">
      <c r="A321" s="13" t="s">
        <v>360</v>
      </c>
      <c r="B321" s="13">
        <v>202312</v>
      </c>
      <c r="C321" s="13">
        <v>16100</v>
      </c>
      <c r="D321" s="13" t="s">
        <v>361</v>
      </c>
      <c r="E321" s="13">
        <v>910</v>
      </c>
      <c r="F321" s="13">
        <v>925</v>
      </c>
      <c r="G321" s="13">
        <v>910</v>
      </c>
      <c r="H321" s="13">
        <v>925</v>
      </c>
      <c r="I321" s="13">
        <v>925</v>
      </c>
      <c r="J321" s="13" t="s">
        <v>2978</v>
      </c>
      <c r="K321" s="14" t="s">
        <v>2984</v>
      </c>
      <c r="L321" s="13">
        <v>0</v>
      </c>
      <c r="M321" s="13">
        <v>2</v>
      </c>
      <c r="N321" s="13">
        <v>2</v>
      </c>
      <c r="O321" s="13">
        <v>125</v>
      </c>
      <c r="P321" s="13">
        <v>885</v>
      </c>
      <c r="Q321" s="13">
        <v>955</v>
      </c>
      <c r="R321" s="13">
        <v>925</v>
      </c>
      <c r="S321" s="13">
        <v>299</v>
      </c>
      <c r="X321"/>
    </row>
    <row r="322" spans="1:24" x14ac:dyDescent="0.25">
      <c r="A322" s="13" t="s">
        <v>360</v>
      </c>
      <c r="B322" s="13">
        <v>202312</v>
      </c>
      <c r="C322" s="13">
        <v>16100</v>
      </c>
      <c r="D322" s="13" t="s">
        <v>363</v>
      </c>
      <c r="E322" s="13">
        <v>56</v>
      </c>
      <c r="F322" s="13">
        <v>59</v>
      </c>
      <c r="G322" s="13">
        <v>52</v>
      </c>
      <c r="H322" s="13">
        <v>53</v>
      </c>
      <c r="I322" s="13">
        <v>53</v>
      </c>
      <c r="J322" s="13" t="s">
        <v>432</v>
      </c>
      <c r="K322" s="14" t="s">
        <v>2985</v>
      </c>
      <c r="L322" s="13">
        <v>417</v>
      </c>
      <c r="M322" s="13">
        <v>470</v>
      </c>
      <c r="N322" s="13">
        <v>887</v>
      </c>
      <c r="O322" s="13">
        <v>2088</v>
      </c>
      <c r="P322" s="13">
        <v>53</v>
      </c>
      <c r="Q322" s="13">
        <v>54</v>
      </c>
      <c r="R322" s="13">
        <v>425</v>
      </c>
      <c r="S322" s="13">
        <v>51</v>
      </c>
      <c r="X322"/>
    </row>
    <row r="323" spans="1:24" x14ac:dyDescent="0.25">
      <c r="A323" s="13" t="s">
        <v>360</v>
      </c>
      <c r="B323" s="13">
        <v>202312</v>
      </c>
      <c r="C323" s="13">
        <v>16200</v>
      </c>
      <c r="D323" s="13" t="s">
        <v>361</v>
      </c>
      <c r="E323" s="13">
        <v>820</v>
      </c>
      <c r="F323" s="13">
        <v>825</v>
      </c>
      <c r="G323" s="13">
        <v>820</v>
      </c>
      <c r="H323" s="13">
        <v>825</v>
      </c>
      <c r="I323" s="13">
        <v>825</v>
      </c>
      <c r="J323" s="13" t="s">
        <v>2814</v>
      </c>
      <c r="K323" s="14" t="s">
        <v>2986</v>
      </c>
      <c r="L323" s="13">
        <v>0</v>
      </c>
      <c r="M323" s="13">
        <v>3</v>
      </c>
      <c r="N323" s="13">
        <v>3</v>
      </c>
      <c r="O323" s="13">
        <v>185</v>
      </c>
      <c r="P323" s="13">
        <v>800</v>
      </c>
      <c r="Q323" s="13">
        <v>865</v>
      </c>
      <c r="R323" s="13">
        <v>1270</v>
      </c>
      <c r="S323" s="13">
        <v>210</v>
      </c>
      <c r="X323"/>
    </row>
    <row r="324" spans="1:24" x14ac:dyDescent="0.25">
      <c r="A324" s="13" t="s">
        <v>360</v>
      </c>
      <c r="B324" s="13">
        <v>202312</v>
      </c>
      <c r="C324" s="13">
        <v>16200</v>
      </c>
      <c r="D324" s="13" t="s">
        <v>363</v>
      </c>
      <c r="E324" s="13">
        <v>66</v>
      </c>
      <c r="F324" s="13">
        <v>71</v>
      </c>
      <c r="G324" s="13">
        <v>62</v>
      </c>
      <c r="H324" s="13">
        <v>65</v>
      </c>
      <c r="I324" s="13">
        <v>65</v>
      </c>
      <c r="J324" s="13" t="s">
        <v>2987</v>
      </c>
      <c r="K324" s="14" t="s">
        <v>2774</v>
      </c>
      <c r="L324" s="13">
        <v>172</v>
      </c>
      <c r="M324" s="13">
        <v>611</v>
      </c>
      <c r="N324" s="13">
        <v>783</v>
      </c>
      <c r="O324" s="13">
        <v>3087</v>
      </c>
      <c r="P324" s="13">
        <v>61</v>
      </c>
      <c r="Q324" s="13">
        <v>68</v>
      </c>
      <c r="R324" s="13">
        <v>1440</v>
      </c>
      <c r="S324" s="13">
        <v>58</v>
      </c>
      <c r="X324"/>
    </row>
    <row r="325" spans="1:24" x14ac:dyDescent="0.25">
      <c r="A325" s="13" t="s">
        <v>360</v>
      </c>
      <c r="B325" s="13">
        <v>202312</v>
      </c>
      <c r="C325" s="13">
        <v>16300</v>
      </c>
      <c r="D325" s="13" t="s">
        <v>361</v>
      </c>
      <c r="E325" s="13">
        <v>745</v>
      </c>
      <c r="F325" s="13">
        <v>765</v>
      </c>
      <c r="G325" s="13">
        <v>745</v>
      </c>
      <c r="H325" s="13">
        <v>765</v>
      </c>
      <c r="I325" s="13">
        <v>745</v>
      </c>
      <c r="J325" s="13" t="s">
        <v>2769</v>
      </c>
      <c r="K325" s="14" t="s">
        <v>2966</v>
      </c>
      <c r="L325" s="13">
        <v>2</v>
      </c>
      <c r="M325" s="13">
        <v>4</v>
      </c>
      <c r="N325" s="13">
        <v>6</v>
      </c>
      <c r="O325" s="13">
        <v>118</v>
      </c>
      <c r="P325" s="13">
        <v>715</v>
      </c>
      <c r="Q325" s="13">
        <v>780</v>
      </c>
      <c r="R325" s="13">
        <v>765</v>
      </c>
      <c r="S325" s="13">
        <v>226</v>
      </c>
      <c r="X325"/>
    </row>
    <row r="326" spans="1:24" x14ac:dyDescent="0.25">
      <c r="A326" s="13" t="s">
        <v>360</v>
      </c>
      <c r="B326" s="13">
        <v>202312</v>
      </c>
      <c r="C326" s="13">
        <v>16300</v>
      </c>
      <c r="D326" s="13" t="s">
        <v>363</v>
      </c>
      <c r="E326" s="13">
        <v>82</v>
      </c>
      <c r="F326" s="13">
        <v>86</v>
      </c>
      <c r="G326" s="13">
        <v>76</v>
      </c>
      <c r="H326" s="13">
        <v>80</v>
      </c>
      <c r="I326" s="13">
        <v>80</v>
      </c>
      <c r="J326" s="13" t="s">
        <v>386</v>
      </c>
      <c r="K326" s="14" t="s">
        <v>2988</v>
      </c>
      <c r="L326" s="13">
        <v>418</v>
      </c>
      <c r="M326" s="13">
        <v>626</v>
      </c>
      <c r="N326" s="13">
        <v>1044</v>
      </c>
      <c r="O326" s="13">
        <v>2417</v>
      </c>
      <c r="P326" s="13">
        <v>76</v>
      </c>
      <c r="Q326" s="13">
        <v>82</v>
      </c>
      <c r="R326" s="13">
        <v>535</v>
      </c>
      <c r="S326" s="13">
        <v>68</v>
      </c>
      <c r="X326"/>
    </row>
    <row r="327" spans="1:24" x14ac:dyDescent="0.25">
      <c r="A327" s="13" t="s">
        <v>360</v>
      </c>
      <c r="B327" s="13">
        <v>202312</v>
      </c>
      <c r="C327" s="13">
        <v>16400</v>
      </c>
      <c r="D327" s="13" t="s">
        <v>361</v>
      </c>
      <c r="E327" s="13">
        <v>650</v>
      </c>
      <c r="F327" s="13">
        <v>680</v>
      </c>
      <c r="G327" s="13">
        <v>645</v>
      </c>
      <c r="H327" s="13">
        <v>665</v>
      </c>
      <c r="I327" s="13">
        <v>665</v>
      </c>
      <c r="J327" s="13" t="s">
        <v>2809</v>
      </c>
      <c r="K327" s="14" t="s">
        <v>2989</v>
      </c>
      <c r="L327" s="13">
        <v>6</v>
      </c>
      <c r="M327" s="13">
        <v>24</v>
      </c>
      <c r="N327" s="13">
        <v>30</v>
      </c>
      <c r="O327" s="13">
        <v>2025</v>
      </c>
      <c r="P327" s="13">
        <v>630</v>
      </c>
      <c r="Q327" s="13">
        <v>690</v>
      </c>
      <c r="R327" s="13">
        <v>1150</v>
      </c>
      <c r="S327" s="13">
        <v>162</v>
      </c>
      <c r="X327"/>
    </row>
    <row r="328" spans="1:24" x14ac:dyDescent="0.25">
      <c r="A328" s="13" t="s">
        <v>360</v>
      </c>
      <c r="B328" s="13">
        <v>202312</v>
      </c>
      <c r="C328" s="13">
        <v>16400</v>
      </c>
      <c r="D328" s="13" t="s">
        <v>363</v>
      </c>
      <c r="E328" s="13">
        <v>110</v>
      </c>
      <c r="F328" s="13">
        <v>110</v>
      </c>
      <c r="G328" s="13">
        <v>92</v>
      </c>
      <c r="H328" s="13">
        <v>96</v>
      </c>
      <c r="I328" s="13">
        <v>96</v>
      </c>
      <c r="J328" s="13" t="s">
        <v>2406</v>
      </c>
      <c r="K328" s="14" t="s">
        <v>2990</v>
      </c>
      <c r="L328" s="13">
        <v>336</v>
      </c>
      <c r="M328" s="13">
        <v>678</v>
      </c>
      <c r="N328" s="13">
        <v>1014</v>
      </c>
      <c r="O328" s="13">
        <v>3539</v>
      </c>
      <c r="P328" s="13">
        <v>95</v>
      </c>
      <c r="Q328" s="13">
        <v>100</v>
      </c>
      <c r="R328" s="13">
        <v>1470</v>
      </c>
      <c r="S328" s="13">
        <v>84</v>
      </c>
      <c r="X328"/>
    </row>
    <row r="329" spans="1:24" x14ac:dyDescent="0.25">
      <c r="A329" s="13" t="s">
        <v>360</v>
      </c>
      <c r="B329" s="13">
        <v>202312</v>
      </c>
      <c r="C329" s="13">
        <v>16500</v>
      </c>
      <c r="D329" s="13" t="s">
        <v>361</v>
      </c>
      <c r="E329" s="13">
        <v>595</v>
      </c>
      <c r="F329" s="13">
        <v>595</v>
      </c>
      <c r="G329" s="13">
        <v>570</v>
      </c>
      <c r="H329" s="13">
        <v>585</v>
      </c>
      <c r="I329" s="13">
        <v>585</v>
      </c>
      <c r="J329" s="13" t="s">
        <v>2809</v>
      </c>
      <c r="K329" s="14" t="s">
        <v>2966</v>
      </c>
      <c r="L329" s="13">
        <v>11</v>
      </c>
      <c r="M329" s="13">
        <v>27</v>
      </c>
      <c r="N329" s="13">
        <v>38</v>
      </c>
      <c r="O329" s="13">
        <v>371</v>
      </c>
      <c r="P329" s="13">
        <v>555</v>
      </c>
      <c r="Q329" s="13">
        <v>610</v>
      </c>
      <c r="R329" s="13">
        <v>660</v>
      </c>
      <c r="S329" s="13">
        <v>150</v>
      </c>
      <c r="X329"/>
    </row>
    <row r="330" spans="1:24" x14ac:dyDescent="0.25">
      <c r="A330" s="13" t="s">
        <v>360</v>
      </c>
      <c r="B330" s="13">
        <v>202312</v>
      </c>
      <c r="C330" s="13">
        <v>16500</v>
      </c>
      <c r="D330" s="13" t="s">
        <v>363</v>
      </c>
      <c r="E330" s="13">
        <v>135</v>
      </c>
      <c r="F330" s="13">
        <v>135</v>
      </c>
      <c r="G330" s="13">
        <v>112</v>
      </c>
      <c r="H330" s="13">
        <v>116</v>
      </c>
      <c r="I330" s="13">
        <v>116</v>
      </c>
      <c r="J330" s="13" t="s">
        <v>2991</v>
      </c>
      <c r="K330" s="14" t="s">
        <v>2992</v>
      </c>
      <c r="L330" s="13">
        <v>231</v>
      </c>
      <c r="M330" s="13">
        <v>430</v>
      </c>
      <c r="N330" s="13">
        <v>661</v>
      </c>
      <c r="O330" s="13">
        <v>1552</v>
      </c>
      <c r="P330" s="13">
        <v>115</v>
      </c>
      <c r="Q330" s="13">
        <v>121</v>
      </c>
      <c r="R330" s="13">
        <v>620</v>
      </c>
      <c r="S330" s="13">
        <v>100</v>
      </c>
      <c r="X330"/>
    </row>
    <row r="331" spans="1:24" x14ac:dyDescent="0.25">
      <c r="A331" s="13" t="s">
        <v>360</v>
      </c>
      <c r="B331" s="13">
        <v>202312</v>
      </c>
      <c r="C331" s="13">
        <v>16600</v>
      </c>
      <c r="D331" s="13" t="s">
        <v>361</v>
      </c>
      <c r="E331" s="13">
        <v>495</v>
      </c>
      <c r="F331" s="13">
        <v>525</v>
      </c>
      <c r="G331" s="13">
        <v>490</v>
      </c>
      <c r="H331" s="13">
        <v>505</v>
      </c>
      <c r="I331" s="13">
        <v>505</v>
      </c>
      <c r="J331" s="13" t="s">
        <v>2839</v>
      </c>
      <c r="K331" s="14" t="s">
        <v>2993</v>
      </c>
      <c r="L331" s="13">
        <v>45</v>
      </c>
      <c r="M331" s="13">
        <v>37</v>
      </c>
      <c r="N331" s="13">
        <v>82</v>
      </c>
      <c r="O331" s="13">
        <v>637</v>
      </c>
      <c r="P331" s="13">
        <v>500</v>
      </c>
      <c r="Q331" s="13">
        <v>535</v>
      </c>
      <c r="R331" s="13">
        <v>1030</v>
      </c>
      <c r="S331" s="13">
        <v>118</v>
      </c>
      <c r="X331"/>
    </row>
    <row r="332" spans="1:24" x14ac:dyDescent="0.25">
      <c r="A332" s="13" t="s">
        <v>360</v>
      </c>
      <c r="B332" s="13">
        <v>202312</v>
      </c>
      <c r="C332" s="13">
        <v>16600</v>
      </c>
      <c r="D332" s="13" t="s">
        <v>363</v>
      </c>
      <c r="E332" s="13">
        <v>165</v>
      </c>
      <c r="F332" s="13">
        <v>165</v>
      </c>
      <c r="G332" s="13">
        <v>136</v>
      </c>
      <c r="H332" s="13">
        <v>142</v>
      </c>
      <c r="I332" s="13">
        <v>142</v>
      </c>
      <c r="J332" s="13" t="s">
        <v>2726</v>
      </c>
      <c r="K332" s="14" t="s">
        <v>2994</v>
      </c>
      <c r="L332" s="13">
        <v>326</v>
      </c>
      <c r="M332" s="13">
        <v>877</v>
      </c>
      <c r="N332" s="13">
        <v>1203</v>
      </c>
      <c r="O332" s="13">
        <v>1426</v>
      </c>
      <c r="P332" s="13">
        <v>138</v>
      </c>
      <c r="Q332" s="13">
        <v>161</v>
      </c>
      <c r="R332" s="13">
        <v>1610</v>
      </c>
      <c r="S332" s="13">
        <v>123</v>
      </c>
      <c r="X332"/>
    </row>
    <row r="333" spans="1:24" x14ac:dyDescent="0.25">
      <c r="A333" s="13" t="s">
        <v>360</v>
      </c>
      <c r="B333" s="13">
        <v>202312</v>
      </c>
      <c r="C333" s="13">
        <v>16700</v>
      </c>
      <c r="D333" s="13" t="s">
        <v>361</v>
      </c>
      <c r="E333" s="13">
        <v>420</v>
      </c>
      <c r="F333" s="13">
        <v>454</v>
      </c>
      <c r="G333" s="13">
        <v>410</v>
      </c>
      <c r="H333" s="13">
        <v>435</v>
      </c>
      <c r="I333" s="13">
        <v>435</v>
      </c>
      <c r="J333" s="13" t="s">
        <v>2995</v>
      </c>
      <c r="K333" s="14" t="s">
        <v>2996</v>
      </c>
      <c r="L333" s="13">
        <v>67</v>
      </c>
      <c r="M333" s="13">
        <v>140</v>
      </c>
      <c r="N333" s="13">
        <v>207</v>
      </c>
      <c r="O333" s="13">
        <v>1315</v>
      </c>
      <c r="P333" s="13">
        <v>435</v>
      </c>
      <c r="Q333" s="13">
        <v>469</v>
      </c>
      <c r="R333" s="13">
        <v>490</v>
      </c>
      <c r="S333" s="13">
        <v>94</v>
      </c>
      <c r="X333"/>
    </row>
    <row r="334" spans="1:24" x14ac:dyDescent="0.25">
      <c r="A334" s="13" t="s">
        <v>360</v>
      </c>
      <c r="B334" s="13">
        <v>202312</v>
      </c>
      <c r="C334" s="13">
        <v>16700</v>
      </c>
      <c r="D334" s="13" t="s">
        <v>363</v>
      </c>
      <c r="E334" s="13">
        <v>180</v>
      </c>
      <c r="F334" s="13">
        <v>186</v>
      </c>
      <c r="G334" s="13">
        <v>163</v>
      </c>
      <c r="H334" s="13">
        <v>169</v>
      </c>
      <c r="I334" s="13">
        <v>169</v>
      </c>
      <c r="J334" s="13" t="s">
        <v>2800</v>
      </c>
      <c r="K334" s="14" t="s">
        <v>2997</v>
      </c>
      <c r="L334" s="13">
        <v>203</v>
      </c>
      <c r="M334" s="13">
        <v>1504</v>
      </c>
      <c r="N334" s="13">
        <v>1707</v>
      </c>
      <c r="O334" s="13">
        <v>2196</v>
      </c>
      <c r="P334" s="13">
        <v>165</v>
      </c>
      <c r="Q334" s="13">
        <v>172</v>
      </c>
      <c r="R334" s="13">
        <v>800</v>
      </c>
      <c r="S334" s="13">
        <v>150</v>
      </c>
      <c r="X334"/>
    </row>
    <row r="335" spans="1:24" x14ac:dyDescent="0.25">
      <c r="A335" s="13" t="s">
        <v>360</v>
      </c>
      <c r="B335" s="13">
        <v>202312</v>
      </c>
      <c r="C335" s="13">
        <v>16800</v>
      </c>
      <c r="D335" s="13" t="s">
        <v>361</v>
      </c>
      <c r="E335" s="13">
        <v>365</v>
      </c>
      <c r="F335" s="13">
        <v>388</v>
      </c>
      <c r="G335" s="13">
        <v>344</v>
      </c>
      <c r="H335" s="13">
        <v>369</v>
      </c>
      <c r="I335" s="13">
        <v>369</v>
      </c>
      <c r="J335" s="13" t="s">
        <v>2795</v>
      </c>
      <c r="K335" s="14" t="s">
        <v>2998</v>
      </c>
      <c r="L335" s="13">
        <v>112</v>
      </c>
      <c r="M335" s="13">
        <v>240</v>
      </c>
      <c r="N335" s="13">
        <v>352</v>
      </c>
      <c r="O335" s="13">
        <v>3552</v>
      </c>
      <c r="P335" s="13">
        <v>369</v>
      </c>
      <c r="Q335" s="13">
        <v>379</v>
      </c>
      <c r="R335" s="13">
        <v>915</v>
      </c>
      <c r="S335" s="13">
        <v>74</v>
      </c>
      <c r="X335"/>
    </row>
    <row r="336" spans="1:24" x14ac:dyDescent="0.25">
      <c r="A336" s="13" t="s">
        <v>360</v>
      </c>
      <c r="B336" s="13">
        <v>202312</v>
      </c>
      <c r="C336" s="13">
        <v>16800</v>
      </c>
      <c r="D336" s="13" t="s">
        <v>363</v>
      </c>
      <c r="E336" s="13">
        <v>218</v>
      </c>
      <c r="F336" s="13">
        <v>221</v>
      </c>
      <c r="G336" s="13">
        <v>198</v>
      </c>
      <c r="H336" s="13">
        <v>205</v>
      </c>
      <c r="I336" s="13">
        <v>205</v>
      </c>
      <c r="J336" s="13" t="s">
        <v>2790</v>
      </c>
      <c r="K336" s="14" t="s">
        <v>2999</v>
      </c>
      <c r="L336" s="13">
        <v>156</v>
      </c>
      <c r="M336" s="13">
        <v>437</v>
      </c>
      <c r="N336" s="13">
        <v>593</v>
      </c>
      <c r="O336" s="13">
        <v>1159</v>
      </c>
      <c r="P336" s="13">
        <v>200</v>
      </c>
      <c r="Q336" s="13">
        <v>217</v>
      </c>
      <c r="R336" s="13">
        <v>1760</v>
      </c>
      <c r="S336" s="13">
        <v>183</v>
      </c>
      <c r="X336"/>
    </row>
    <row r="337" spans="1:24" x14ac:dyDescent="0.25">
      <c r="A337" s="13" t="s">
        <v>360</v>
      </c>
      <c r="B337" s="13">
        <v>202312</v>
      </c>
      <c r="C337" s="13">
        <v>16900</v>
      </c>
      <c r="D337" s="13" t="s">
        <v>361</v>
      </c>
      <c r="E337" s="13">
        <v>285</v>
      </c>
      <c r="F337" s="13">
        <v>324</v>
      </c>
      <c r="G337" s="13">
        <v>285</v>
      </c>
      <c r="H337" s="13">
        <v>312</v>
      </c>
      <c r="I337" s="13">
        <v>312</v>
      </c>
      <c r="J337" s="13" t="s">
        <v>2795</v>
      </c>
      <c r="K337" s="14" t="s">
        <v>3000</v>
      </c>
      <c r="L337" s="13">
        <v>157</v>
      </c>
      <c r="M337" s="13">
        <v>458</v>
      </c>
      <c r="N337" s="13">
        <v>615</v>
      </c>
      <c r="O337" s="13">
        <v>2459</v>
      </c>
      <c r="P337" s="13">
        <v>312</v>
      </c>
      <c r="Q337" s="13">
        <v>317</v>
      </c>
      <c r="R337" s="13">
        <v>374</v>
      </c>
      <c r="S337" s="13">
        <v>60</v>
      </c>
      <c r="X337"/>
    </row>
    <row r="338" spans="1:24" x14ac:dyDescent="0.25">
      <c r="A338" s="13" t="s">
        <v>360</v>
      </c>
      <c r="B338" s="13">
        <v>202312</v>
      </c>
      <c r="C338" s="13">
        <v>16900</v>
      </c>
      <c r="D338" s="13" t="s">
        <v>363</v>
      </c>
      <c r="E338" s="13">
        <v>252</v>
      </c>
      <c r="F338" s="13">
        <v>263</v>
      </c>
      <c r="G338" s="13">
        <v>237</v>
      </c>
      <c r="H338" s="13">
        <v>244</v>
      </c>
      <c r="I338" s="13">
        <v>244</v>
      </c>
      <c r="J338" s="13" t="s">
        <v>2812</v>
      </c>
      <c r="K338" s="14" t="s">
        <v>3001</v>
      </c>
      <c r="L338" s="13">
        <v>96</v>
      </c>
      <c r="M338" s="13">
        <v>240</v>
      </c>
      <c r="N338" s="13">
        <v>336</v>
      </c>
      <c r="O338" s="13">
        <v>324</v>
      </c>
      <c r="P338" s="13">
        <v>240</v>
      </c>
      <c r="Q338" s="13">
        <v>246</v>
      </c>
      <c r="R338" s="13">
        <v>920</v>
      </c>
      <c r="S338" s="13">
        <v>220</v>
      </c>
      <c r="X338"/>
    </row>
    <row r="339" spans="1:24" x14ac:dyDescent="0.25">
      <c r="A339" s="13" t="s">
        <v>360</v>
      </c>
      <c r="B339" s="13">
        <v>202312</v>
      </c>
      <c r="C339" s="13">
        <v>17000</v>
      </c>
      <c r="D339" s="13" t="s">
        <v>361</v>
      </c>
      <c r="E339" s="13">
        <v>242</v>
      </c>
      <c r="F339" s="13">
        <v>268</v>
      </c>
      <c r="G339" s="13">
        <v>238</v>
      </c>
      <c r="H339" s="13">
        <v>257</v>
      </c>
      <c r="I339" s="13">
        <v>257</v>
      </c>
      <c r="J339" s="13" t="s">
        <v>2811</v>
      </c>
      <c r="K339" s="14" t="s">
        <v>3002</v>
      </c>
      <c r="L339" s="13">
        <v>1018</v>
      </c>
      <c r="M339" s="13">
        <v>830</v>
      </c>
      <c r="N339" s="13">
        <v>1848</v>
      </c>
      <c r="O339" s="13">
        <v>4436</v>
      </c>
      <c r="P339" s="13">
        <v>258</v>
      </c>
      <c r="Q339" s="13">
        <v>259</v>
      </c>
      <c r="R339" s="13">
        <v>800</v>
      </c>
      <c r="S339" s="13">
        <v>43.5</v>
      </c>
      <c r="X339"/>
    </row>
    <row r="340" spans="1:24" x14ac:dyDescent="0.25">
      <c r="A340" s="13" t="s">
        <v>360</v>
      </c>
      <c r="B340" s="13">
        <v>202312</v>
      </c>
      <c r="C340" s="13">
        <v>17000</v>
      </c>
      <c r="D340" s="13" t="s">
        <v>363</v>
      </c>
      <c r="E340" s="13">
        <v>297</v>
      </c>
      <c r="F340" s="13">
        <v>309</v>
      </c>
      <c r="G340" s="13">
        <v>280</v>
      </c>
      <c r="H340" s="13">
        <v>292</v>
      </c>
      <c r="I340" s="13">
        <v>292</v>
      </c>
      <c r="J340" s="13" t="s">
        <v>2768</v>
      </c>
      <c r="K340" s="14" t="s">
        <v>3003</v>
      </c>
      <c r="L340" s="13">
        <v>55</v>
      </c>
      <c r="M340" s="13">
        <v>142</v>
      </c>
      <c r="N340" s="13">
        <v>197</v>
      </c>
      <c r="O340" s="13">
        <v>343</v>
      </c>
      <c r="P340" s="13">
        <v>281</v>
      </c>
      <c r="Q340" s="13">
        <v>291</v>
      </c>
      <c r="R340" s="13">
        <v>2130</v>
      </c>
      <c r="S340" s="13">
        <v>265</v>
      </c>
      <c r="X340"/>
    </row>
    <row r="341" spans="1:24" x14ac:dyDescent="0.25">
      <c r="A341" s="13" t="s">
        <v>360</v>
      </c>
      <c r="B341" s="13">
        <v>202312</v>
      </c>
      <c r="C341" s="13">
        <v>17100</v>
      </c>
      <c r="D341" s="13" t="s">
        <v>361</v>
      </c>
      <c r="E341" s="13">
        <v>208</v>
      </c>
      <c r="F341" s="13">
        <v>221</v>
      </c>
      <c r="G341" s="13">
        <v>194</v>
      </c>
      <c r="H341" s="13">
        <v>212</v>
      </c>
      <c r="I341" s="13">
        <v>212</v>
      </c>
      <c r="J341" s="13" t="s">
        <v>2804</v>
      </c>
      <c r="K341" s="14" t="s">
        <v>3004</v>
      </c>
      <c r="L341" s="13">
        <v>179</v>
      </c>
      <c r="M341" s="13">
        <v>548</v>
      </c>
      <c r="N341" s="13">
        <v>727</v>
      </c>
      <c r="O341" s="13">
        <v>3395</v>
      </c>
      <c r="P341" s="13">
        <v>209</v>
      </c>
      <c r="Q341" s="13">
        <v>217</v>
      </c>
      <c r="R341" s="13">
        <v>309</v>
      </c>
      <c r="S341" s="13">
        <v>36</v>
      </c>
      <c r="X341"/>
    </row>
    <row r="342" spans="1:24" x14ac:dyDescent="0.25">
      <c r="A342" s="13" t="s">
        <v>360</v>
      </c>
      <c r="B342" s="13">
        <v>202312</v>
      </c>
      <c r="C342" s="13">
        <v>17100</v>
      </c>
      <c r="D342" s="13" t="s">
        <v>363</v>
      </c>
      <c r="E342" s="13">
        <v>349</v>
      </c>
      <c r="F342" s="13">
        <v>359</v>
      </c>
      <c r="G342" s="13">
        <v>333</v>
      </c>
      <c r="H342" s="13">
        <v>341</v>
      </c>
      <c r="I342" s="13">
        <v>341</v>
      </c>
      <c r="J342" s="13" t="s">
        <v>2950</v>
      </c>
      <c r="K342" s="14" t="s">
        <v>3005</v>
      </c>
      <c r="L342" s="13">
        <v>13</v>
      </c>
      <c r="M342" s="13">
        <v>47</v>
      </c>
      <c r="N342" s="13">
        <v>60</v>
      </c>
      <c r="O342" s="13">
        <v>121</v>
      </c>
      <c r="P342" s="13">
        <v>311</v>
      </c>
      <c r="Q342" s="13">
        <v>358</v>
      </c>
      <c r="R342" s="13">
        <v>905</v>
      </c>
      <c r="S342" s="13">
        <v>310</v>
      </c>
      <c r="X342"/>
    </row>
    <row r="343" spans="1:24" x14ac:dyDescent="0.25">
      <c r="A343" s="13" t="s">
        <v>360</v>
      </c>
      <c r="B343" s="13">
        <v>202312</v>
      </c>
      <c r="C343" s="13">
        <v>17200</v>
      </c>
      <c r="D343" s="13" t="s">
        <v>361</v>
      </c>
      <c r="E343" s="13">
        <v>164</v>
      </c>
      <c r="F343" s="13">
        <v>177</v>
      </c>
      <c r="G343" s="13">
        <v>154</v>
      </c>
      <c r="H343" s="13">
        <v>168</v>
      </c>
      <c r="I343" s="13">
        <v>168</v>
      </c>
      <c r="J343" s="13" t="s">
        <v>2805</v>
      </c>
      <c r="K343" s="14" t="s">
        <v>3006</v>
      </c>
      <c r="L343" s="13">
        <v>417</v>
      </c>
      <c r="M343" s="13">
        <v>2812</v>
      </c>
      <c r="N343" s="13">
        <v>3229</v>
      </c>
      <c r="O343" s="13">
        <v>3986</v>
      </c>
      <c r="P343" s="13">
        <v>163</v>
      </c>
      <c r="Q343" s="13">
        <v>173</v>
      </c>
      <c r="R343" s="13">
        <v>705</v>
      </c>
      <c r="S343" s="13">
        <v>27.5</v>
      </c>
      <c r="X343"/>
    </row>
    <row r="344" spans="1:24" x14ac:dyDescent="0.25">
      <c r="A344" s="13" t="s">
        <v>360</v>
      </c>
      <c r="B344" s="13">
        <v>202312</v>
      </c>
      <c r="C344" s="13">
        <v>17200</v>
      </c>
      <c r="D344" s="13" t="s">
        <v>363</v>
      </c>
      <c r="E344" s="13">
        <v>397</v>
      </c>
      <c r="F344" s="13">
        <v>420</v>
      </c>
      <c r="G344" s="13">
        <v>390</v>
      </c>
      <c r="H344" s="13">
        <v>394</v>
      </c>
      <c r="I344" s="13">
        <v>400</v>
      </c>
      <c r="J344" s="13" t="s">
        <v>2803</v>
      </c>
      <c r="K344" s="14" t="s">
        <v>3007</v>
      </c>
      <c r="L344" s="13">
        <v>5</v>
      </c>
      <c r="M344" s="13">
        <v>46</v>
      </c>
      <c r="N344" s="13">
        <v>51</v>
      </c>
      <c r="O344" s="13">
        <v>70</v>
      </c>
      <c r="P344" s="13">
        <v>387</v>
      </c>
      <c r="Q344" s="13">
        <v>430</v>
      </c>
      <c r="R344" s="13">
        <v>2080</v>
      </c>
      <c r="S344" s="13">
        <v>350</v>
      </c>
      <c r="X344"/>
    </row>
    <row r="345" spans="1:24" x14ac:dyDescent="0.25">
      <c r="A345" s="13" t="s">
        <v>360</v>
      </c>
      <c r="B345" s="13">
        <v>202312</v>
      </c>
      <c r="C345" s="13">
        <v>17300</v>
      </c>
      <c r="D345" s="13" t="s">
        <v>361</v>
      </c>
      <c r="E345" s="13">
        <v>124</v>
      </c>
      <c r="F345" s="13">
        <v>138</v>
      </c>
      <c r="G345" s="13">
        <v>118</v>
      </c>
      <c r="H345" s="13">
        <v>126</v>
      </c>
      <c r="I345" s="13">
        <v>126</v>
      </c>
      <c r="J345" s="13" t="s">
        <v>2782</v>
      </c>
      <c r="K345" s="14" t="s">
        <v>3008</v>
      </c>
      <c r="L345" s="13">
        <v>831</v>
      </c>
      <c r="M345" s="13">
        <v>1867</v>
      </c>
      <c r="N345" s="13">
        <v>2698</v>
      </c>
      <c r="O345" s="13">
        <v>4708</v>
      </c>
      <c r="P345" s="13">
        <v>131</v>
      </c>
      <c r="Q345" s="13">
        <v>137</v>
      </c>
      <c r="R345" s="13">
        <v>206</v>
      </c>
      <c r="S345" s="13">
        <v>21.5</v>
      </c>
      <c r="X345"/>
    </row>
    <row r="346" spans="1:24" x14ac:dyDescent="0.25">
      <c r="A346" s="13" t="s">
        <v>360</v>
      </c>
      <c r="B346" s="13">
        <v>202312</v>
      </c>
      <c r="C346" s="13">
        <v>17300</v>
      </c>
      <c r="D346" s="13" t="s">
        <v>363</v>
      </c>
      <c r="E346" s="13">
        <v>467</v>
      </c>
      <c r="F346" s="13">
        <v>472</v>
      </c>
      <c r="G346" s="13">
        <v>451</v>
      </c>
      <c r="H346" s="13">
        <v>471</v>
      </c>
      <c r="I346" s="13">
        <v>457</v>
      </c>
      <c r="J346" s="13" t="s">
        <v>2792</v>
      </c>
      <c r="K346" s="14" t="s">
        <v>3009</v>
      </c>
      <c r="L346" s="13">
        <v>16</v>
      </c>
      <c r="M346" s="13">
        <v>9</v>
      </c>
      <c r="N346" s="13">
        <v>25</v>
      </c>
      <c r="O346" s="13">
        <v>16</v>
      </c>
      <c r="P346" s="13">
        <v>434</v>
      </c>
      <c r="Q346" s="13">
        <v>494</v>
      </c>
      <c r="R346" s="13">
        <v>985</v>
      </c>
      <c r="S346" s="13">
        <v>451</v>
      </c>
      <c r="X346"/>
    </row>
    <row r="347" spans="1:24" x14ac:dyDescent="0.25">
      <c r="A347" s="13" t="s">
        <v>360</v>
      </c>
      <c r="B347" s="13">
        <v>202312</v>
      </c>
      <c r="C347" s="13">
        <v>17400</v>
      </c>
      <c r="D347" s="13" t="s">
        <v>361</v>
      </c>
      <c r="E347" s="13">
        <v>98</v>
      </c>
      <c r="F347" s="13">
        <v>108</v>
      </c>
      <c r="G347" s="13">
        <v>90</v>
      </c>
      <c r="H347" s="13">
        <v>103</v>
      </c>
      <c r="I347" s="13">
        <v>103</v>
      </c>
      <c r="J347" s="13" t="s">
        <v>2724</v>
      </c>
      <c r="K347" s="14" t="s">
        <v>3010</v>
      </c>
      <c r="L347" s="13">
        <v>362</v>
      </c>
      <c r="M347" s="13">
        <v>1297</v>
      </c>
      <c r="N347" s="13">
        <v>1659</v>
      </c>
      <c r="O347" s="13">
        <v>5190</v>
      </c>
      <c r="P347" s="13">
        <v>99</v>
      </c>
      <c r="Q347" s="13">
        <v>106</v>
      </c>
      <c r="R347" s="13">
        <v>585</v>
      </c>
      <c r="S347" s="13">
        <v>18</v>
      </c>
      <c r="X347"/>
    </row>
    <row r="348" spans="1:24" x14ac:dyDescent="0.25">
      <c r="A348" s="13" t="s">
        <v>360</v>
      </c>
      <c r="B348" s="13">
        <v>202312</v>
      </c>
      <c r="C348" s="13">
        <v>17400</v>
      </c>
      <c r="D348" s="13" t="s">
        <v>363</v>
      </c>
      <c r="E348" s="13">
        <v>545</v>
      </c>
      <c r="F348" s="13">
        <v>545</v>
      </c>
      <c r="G348" s="13">
        <v>520</v>
      </c>
      <c r="H348" s="13">
        <v>540</v>
      </c>
      <c r="I348" s="13">
        <v>540</v>
      </c>
      <c r="J348" s="13" t="s">
        <v>3011</v>
      </c>
      <c r="K348" s="14" t="s">
        <v>2894</v>
      </c>
      <c r="L348" s="13">
        <v>0</v>
      </c>
      <c r="M348" s="13">
        <v>16</v>
      </c>
      <c r="N348" s="13">
        <v>16</v>
      </c>
      <c r="O348" s="13">
        <v>108</v>
      </c>
      <c r="P348" s="13">
        <v>505</v>
      </c>
      <c r="Q348" s="13">
        <v>565</v>
      </c>
      <c r="R348" s="13">
        <v>1350</v>
      </c>
      <c r="S348" s="13">
        <v>520</v>
      </c>
      <c r="X348"/>
    </row>
    <row r="349" spans="1:24" x14ac:dyDescent="0.25">
      <c r="A349" s="13" t="s">
        <v>360</v>
      </c>
      <c r="B349" s="13">
        <v>202312</v>
      </c>
      <c r="C349" s="13">
        <v>17500</v>
      </c>
      <c r="D349" s="13" t="s">
        <v>361</v>
      </c>
      <c r="E349" s="13">
        <v>69</v>
      </c>
      <c r="F349" s="13">
        <v>81</v>
      </c>
      <c r="G349" s="13">
        <v>67</v>
      </c>
      <c r="H349" s="13">
        <v>76</v>
      </c>
      <c r="I349" s="13">
        <v>76</v>
      </c>
      <c r="J349" s="13" t="s">
        <v>2761</v>
      </c>
      <c r="K349" s="14" t="s">
        <v>3012</v>
      </c>
      <c r="L349" s="13">
        <v>412</v>
      </c>
      <c r="M349" s="13">
        <v>1311</v>
      </c>
      <c r="N349" s="13">
        <v>1723</v>
      </c>
      <c r="O349" s="13">
        <v>8041</v>
      </c>
      <c r="P349" s="13">
        <v>75</v>
      </c>
      <c r="Q349" s="13">
        <v>78</v>
      </c>
      <c r="R349" s="13">
        <v>145</v>
      </c>
      <c r="S349" s="13">
        <v>13.5</v>
      </c>
      <c r="X349"/>
    </row>
    <row r="350" spans="1:24" x14ac:dyDescent="0.25">
      <c r="A350" s="13" t="s">
        <v>360</v>
      </c>
      <c r="B350" s="13">
        <v>202312</v>
      </c>
      <c r="C350" s="13">
        <v>17500</v>
      </c>
      <c r="D350" s="13" t="s">
        <v>363</v>
      </c>
      <c r="E350" s="13">
        <v>610</v>
      </c>
      <c r="F350" s="13">
        <v>615</v>
      </c>
      <c r="G350" s="13">
        <v>600</v>
      </c>
      <c r="H350" s="13">
        <v>615</v>
      </c>
      <c r="I350" s="13">
        <v>615</v>
      </c>
      <c r="J350" s="13" t="s">
        <v>3011</v>
      </c>
      <c r="K350" s="14" t="s">
        <v>3013</v>
      </c>
      <c r="L350" s="13">
        <v>0</v>
      </c>
      <c r="M350" s="13">
        <v>11</v>
      </c>
      <c r="N350" s="13">
        <v>11</v>
      </c>
      <c r="O350" s="13">
        <v>23</v>
      </c>
      <c r="P350" s="13">
        <v>585</v>
      </c>
      <c r="Q350" s="13">
        <v>635</v>
      </c>
      <c r="R350" s="13">
        <v>1240</v>
      </c>
      <c r="S350" s="13">
        <v>585</v>
      </c>
      <c r="X350"/>
    </row>
    <row r="351" spans="1:24" x14ac:dyDescent="0.25">
      <c r="A351" s="13" t="s">
        <v>360</v>
      </c>
      <c r="B351" s="13">
        <v>202312</v>
      </c>
      <c r="C351" s="13">
        <v>17600</v>
      </c>
      <c r="D351" s="13" t="s">
        <v>361</v>
      </c>
      <c r="E351" s="13">
        <v>64</v>
      </c>
      <c r="F351" s="13">
        <v>65</v>
      </c>
      <c r="G351" s="13">
        <v>47</v>
      </c>
      <c r="H351" s="13">
        <v>58</v>
      </c>
      <c r="I351" s="13">
        <v>58</v>
      </c>
      <c r="J351" s="13" t="s">
        <v>2807</v>
      </c>
      <c r="K351" s="14" t="s">
        <v>3014</v>
      </c>
      <c r="L351" s="13">
        <v>684</v>
      </c>
      <c r="M351" s="13">
        <v>725</v>
      </c>
      <c r="N351" s="13">
        <v>1409</v>
      </c>
      <c r="O351" s="13">
        <v>2792</v>
      </c>
      <c r="P351" s="13">
        <v>57</v>
      </c>
      <c r="Q351" s="13">
        <v>62</v>
      </c>
      <c r="R351" s="13">
        <v>477</v>
      </c>
      <c r="S351" s="13">
        <v>11</v>
      </c>
      <c r="X351"/>
    </row>
    <row r="352" spans="1:24" x14ac:dyDescent="0.25">
      <c r="A352" s="13" t="s">
        <v>360</v>
      </c>
      <c r="B352" s="13">
        <v>202312</v>
      </c>
      <c r="C352" s="13">
        <v>17600</v>
      </c>
      <c r="D352" s="13" t="s">
        <v>363</v>
      </c>
      <c r="E352" s="13">
        <v>700</v>
      </c>
      <c r="F352" s="13">
        <v>700</v>
      </c>
      <c r="G352" s="13">
        <v>700</v>
      </c>
      <c r="H352" s="13">
        <v>700</v>
      </c>
      <c r="I352" s="13">
        <v>690</v>
      </c>
      <c r="J352" s="13" t="s">
        <v>3011</v>
      </c>
      <c r="K352" s="14" t="s">
        <v>3015</v>
      </c>
      <c r="L352" s="13">
        <v>0</v>
      </c>
      <c r="M352" s="13">
        <v>3</v>
      </c>
      <c r="N352" s="13">
        <v>3</v>
      </c>
      <c r="O352" s="13">
        <v>163</v>
      </c>
      <c r="P352" s="13">
        <v>660</v>
      </c>
      <c r="Q352" s="13">
        <v>720</v>
      </c>
      <c r="R352" s="13">
        <v>2600</v>
      </c>
      <c r="S352" s="13">
        <v>700</v>
      </c>
      <c r="X352"/>
    </row>
    <row r="353" spans="1:24" x14ac:dyDescent="0.25">
      <c r="A353" s="13" t="s">
        <v>360</v>
      </c>
      <c r="B353" s="13">
        <v>202312</v>
      </c>
      <c r="C353" s="13">
        <v>17700</v>
      </c>
      <c r="D353" s="13" t="s">
        <v>361</v>
      </c>
      <c r="E353" s="13">
        <v>40</v>
      </c>
      <c r="F353" s="13">
        <v>44.5</v>
      </c>
      <c r="G353" s="13">
        <v>37</v>
      </c>
      <c r="H353" s="13">
        <v>41</v>
      </c>
      <c r="I353" s="13">
        <v>41</v>
      </c>
      <c r="J353" s="13" t="s">
        <v>2871</v>
      </c>
      <c r="K353" s="14" t="s">
        <v>3016</v>
      </c>
      <c r="L353" s="13">
        <v>152</v>
      </c>
      <c r="M353" s="13">
        <v>256</v>
      </c>
      <c r="N353" s="13">
        <v>408</v>
      </c>
      <c r="O353" s="13">
        <v>990</v>
      </c>
      <c r="P353" s="13">
        <v>38</v>
      </c>
      <c r="Q353" s="13">
        <v>49</v>
      </c>
      <c r="R353" s="13">
        <v>98</v>
      </c>
      <c r="S353" s="13">
        <v>9.4</v>
      </c>
      <c r="X353"/>
    </row>
    <row r="354" spans="1:24" x14ac:dyDescent="0.25">
      <c r="A354" s="13" t="s">
        <v>360</v>
      </c>
      <c r="B354" s="13">
        <v>202312</v>
      </c>
      <c r="C354" s="13">
        <v>17700</v>
      </c>
      <c r="D354" s="13" t="s">
        <v>363</v>
      </c>
      <c r="E354" s="13">
        <v>775</v>
      </c>
      <c r="F354" s="13">
        <v>785</v>
      </c>
      <c r="G354" s="13">
        <v>760</v>
      </c>
      <c r="H354" s="13">
        <v>785</v>
      </c>
      <c r="I354" s="13">
        <v>770</v>
      </c>
      <c r="J354" s="13" t="s">
        <v>2887</v>
      </c>
      <c r="K354" s="14" t="s">
        <v>3017</v>
      </c>
      <c r="L354" s="13">
        <v>3</v>
      </c>
      <c r="M354" s="13">
        <v>13</v>
      </c>
      <c r="N354" s="13">
        <v>16</v>
      </c>
      <c r="O354" s="13">
        <v>11</v>
      </c>
      <c r="P354" s="13">
        <v>765</v>
      </c>
      <c r="Q354" s="13">
        <v>785</v>
      </c>
      <c r="R354" s="13">
        <v>1550</v>
      </c>
      <c r="S354" s="13">
        <v>760</v>
      </c>
      <c r="X354"/>
    </row>
    <row r="355" spans="1:24" x14ac:dyDescent="0.25">
      <c r="A355" s="13" t="s">
        <v>360</v>
      </c>
      <c r="B355" s="13">
        <v>202312</v>
      </c>
      <c r="C355" s="13">
        <v>17800</v>
      </c>
      <c r="D355" s="13" t="s">
        <v>361</v>
      </c>
      <c r="E355" s="13">
        <v>29.5</v>
      </c>
      <c r="F355" s="13">
        <v>33.5</v>
      </c>
      <c r="G355" s="13">
        <v>27</v>
      </c>
      <c r="H355" s="13">
        <v>31.5</v>
      </c>
      <c r="I355" s="13">
        <v>31.5</v>
      </c>
      <c r="J355" s="13" t="s">
        <v>3018</v>
      </c>
      <c r="K355" s="14" t="s">
        <v>2949</v>
      </c>
      <c r="L355" s="13">
        <v>76</v>
      </c>
      <c r="M355" s="13">
        <v>332</v>
      </c>
      <c r="N355" s="13">
        <v>408</v>
      </c>
      <c r="O355" s="13">
        <v>1937</v>
      </c>
      <c r="P355" s="13">
        <v>28</v>
      </c>
      <c r="Q355" s="13">
        <v>32</v>
      </c>
      <c r="R355" s="13">
        <v>411</v>
      </c>
      <c r="S355" s="13">
        <v>8</v>
      </c>
      <c r="X355"/>
    </row>
    <row r="356" spans="1:24" x14ac:dyDescent="0.25">
      <c r="A356" s="13" t="s">
        <v>360</v>
      </c>
      <c r="B356" s="13">
        <v>202312</v>
      </c>
      <c r="C356" s="13">
        <v>17800</v>
      </c>
      <c r="D356" s="13" t="s">
        <v>363</v>
      </c>
      <c r="E356" s="13">
        <v>870</v>
      </c>
      <c r="F356" s="13">
        <v>875</v>
      </c>
      <c r="G356" s="13">
        <v>860</v>
      </c>
      <c r="H356" s="13">
        <v>865</v>
      </c>
      <c r="I356" s="13">
        <v>865</v>
      </c>
      <c r="J356" s="13" t="s">
        <v>2747</v>
      </c>
      <c r="K356" s="14" t="s">
        <v>3019</v>
      </c>
      <c r="L356" s="13">
        <v>0</v>
      </c>
      <c r="M356" s="13">
        <v>7</v>
      </c>
      <c r="N356" s="13">
        <v>7</v>
      </c>
      <c r="O356" s="13">
        <v>75</v>
      </c>
      <c r="P356" s="13">
        <v>770</v>
      </c>
      <c r="Q356" s="13">
        <v>895</v>
      </c>
      <c r="R356" s="13">
        <v>1890</v>
      </c>
      <c r="S356" s="13">
        <v>860</v>
      </c>
      <c r="X356"/>
    </row>
    <row r="357" spans="1:24" x14ac:dyDescent="0.25">
      <c r="A357" s="13" t="s">
        <v>360</v>
      </c>
      <c r="B357" s="13">
        <v>202312</v>
      </c>
      <c r="C357" s="13">
        <v>17900</v>
      </c>
      <c r="D357" s="13" t="s">
        <v>361</v>
      </c>
      <c r="E357" s="13">
        <v>21.5</v>
      </c>
      <c r="F357" s="13">
        <v>24</v>
      </c>
      <c r="G357" s="13">
        <v>19.5</v>
      </c>
      <c r="H357" s="13">
        <v>22</v>
      </c>
      <c r="I357" s="13">
        <v>22</v>
      </c>
      <c r="J357" s="13" t="s">
        <v>2816</v>
      </c>
      <c r="K357" s="14" t="s">
        <v>3020</v>
      </c>
      <c r="L357" s="13">
        <v>70</v>
      </c>
      <c r="M357" s="13">
        <v>186</v>
      </c>
      <c r="N357" s="13">
        <v>256</v>
      </c>
      <c r="O357" s="13">
        <v>820</v>
      </c>
      <c r="P357" s="13">
        <v>20</v>
      </c>
      <c r="Q357" s="13">
        <v>23.5</v>
      </c>
      <c r="R357" s="13">
        <v>69</v>
      </c>
      <c r="S357" s="13">
        <v>7</v>
      </c>
      <c r="X357"/>
    </row>
    <row r="358" spans="1:24" x14ac:dyDescent="0.25">
      <c r="A358" s="13" t="s">
        <v>360</v>
      </c>
      <c r="B358" s="13">
        <v>202312</v>
      </c>
      <c r="C358" s="13">
        <v>17900</v>
      </c>
      <c r="D358" s="13" t="s">
        <v>363</v>
      </c>
      <c r="E358" s="13" t="s">
        <v>39</v>
      </c>
      <c r="F358" s="13" t="s">
        <v>39</v>
      </c>
      <c r="G358" s="13" t="s">
        <v>39</v>
      </c>
      <c r="H358" s="13" t="s">
        <v>39</v>
      </c>
      <c r="I358" s="13">
        <v>955</v>
      </c>
      <c r="J358" s="13" t="s">
        <v>39</v>
      </c>
      <c r="K358" s="14" t="s">
        <v>39</v>
      </c>
      <c r="L358" s="13">
        <v>0</v>
      </c>
      <c r="M358" s="13">
        <v>0</v>
      </c>
      <c r="N358" s="13">
        <v>0</v>
      </c>
      <c r="O358" s="13">
        <v>6</v>
      </c>
      <c r="P358" s="13">
        <v>925</v>
      </c>
      <c r="Q358" s="13">
        <v>985</v>
      </c>
      <c r="R358" s="13">
        <v>1230</v>
      </c>
      <c r="S358" s="13">
        <v>1020</v>
      </c>
      <c r="X358"/>
    </row>
    <row r="359" spans="1:24" x14ac:dyDescent="0.25">
      <c r="A359" s="13" t="s">
        <v>360</v>
      </c>
      <c r="B359" s="13">
        <v>202312</v>
      </c>
      <c r="C359" s="13">
        <v>18000</v>
      </c>
      <c r="D359" s="13" t="s">
        <v>361</v>
      </c>
      <c r="E359" s="13">
        <v>16</v>
      </c>
      <c r="F359" s="13">
        <v>18</v>
      </c>
      <c r="G359" s="13">
        <v>14</v>
      </c>
      <c r="H359" s="13">
        <v>16.5</v>
      </c>
      <c r="I359" s="13">
        <v>16.5</v>
      </c>
      <c r="J359" s="13" t="s">
        <v>2757</v>
      </c>
      <c r="K359" s="14" t="s">
        <v>3021</v>
      </c>
      <c r="L359" s="13">
        <v>91</v>
      </c>
      <c r="M359" s="13">
        <v>881</v>
      </c>
      <c r="N359" s="13">
        <v>972</v>
      </c>
      <c r="O359" s="13">
        <v>3412</v>
      </c>
      <c r="P359" s="13">
        <v>15</v>
      </c>
      <c r="Q359" s="13">
        <v>18</v>
      </c>
      <c r="R359" s="13">
        <v>368</v>
      </c>
      <c r="S359" s="13">
        <v>1.7</v>
      </c>
      <c r="X359"/>
    </row>
    <row r="360" spans="1:24" x14ac:dyDescent="0.25">
      <c r="A360" s="13" t="s">
        <v>360</v>
      </c>
      <c r="B360" s="13">
        <v>202312</v>
      </c>
      <c r="C360" s="13">
        <v>18000</v>
      </c>
      <c r="D360" s="13" t="s">
        <v>363</v>
      </c>
      <c r="E360" s="13" t="s">
        <v>39</v>
      </c>
      <c r="F360" s="13" t="s">
        <v>39</v>
      </c>
      <c r="G360" s="13" t="s">
        <v>39</v>
      </c>
      <c r="H360" s="13" t="s">
        <v>39</v>
      </c>
      <c r="I360" s="13">
        <v>1050</v>
      </c>
      <c r="J360" s="13" t="s">
        <v>39</v>
      </c>
      <c r="K360" s="14" t="s">
        <v>39</v>
      </c>
      <c r="L360" s="13">
        <v>0</v>
      </c>
      <c r="M360" s="13">
        <v>0</v>
      </c>
      <c r="N360" s="13">
        <v>0</v>
      </c>
      <c r="O360" s="13">
        <v>2</v>
      </c>
      <c r="P360" s="13">
        <v>955</v>
      </c>
      <c r="Q360" s="13">
        <v>1080</v>
      </c>
      <c r="R360" s="13">
        <v>3370</v>
      </c>
      <c r="S360" s="13">
        <v>1160</v>
      </c>
      <c r="X360"/>
    </row>
    <row r="361" spans="1:24" x14ac:dyDescent="0.25">
      <c r="A361" s="13" t="s">
        <v>360</v>
      </c>
      <c r="B361" s="13">
        <v>202312</v>
      </c>
      <c r="C361" s="13">
        <v>18100</v>
      </c>
      <c r="D361" s="13" t="s">
        <v>361</v>
      </c>
      <c r="E361" s="13">
        <v>12</v>
      </c>
      <c r="F361" s="13">
        <v>13.5</v>
      </c>
      <c r="G361" s="13">
        <v>11</v>
      </c>
      <c r="H361" s="13">
        <v>12</v>
      </c>
      <c r="I361" s="13">
        <v>12</v>
      </c>
      <c r="J361" s="13" t="s">
        <v>3022</v>
      </c>
      <c r="K361" s="14" t="s">
        <v>2964</v>
      </c>
      <c r="L361" s="13">
        <v>106</v>
      </c>
      <c r="M361" s="13">
        <v>59</v>
      </c>
      <c r="N361" s="13">
        <v>165</v>
      </c>
      <c r="O361" s="13">
        <v>919</v>
      </c>
      <c r="P361" s="13">
        <v>6.1</v>
      </c>
      <c r="Q361" s="13">
        <v>13</v>
      </c>
      <c r="R361" s="13">
        <v>45</v>
      </c>
      <c r="S361" s="13">
        <v>4.5</v>
      </c>
      <c r="X361"/>
    </row>
    <row r="362" spans="1:24" x14ac:dyDescent="0.25">
      <c r="A362" s="13" t="s">
        <v>360</v>
      </c>
      <c r="B362" s="13">
        <v>202312</v>
      </c>
      <c r="C362" s="13">
        <v>18100</v>
      </c>
      <c r="D362" s="13" t="s">
        <v>363</v>
      </c>
      <c r="E362" s="13" t="s">
        <v>39</v>
      </c>
      <c r="F362" s="13" t="s">
        <v>39</v>
      </c>
      <c r="G362" s="13" t="s">
        <v>39</v>
      </c>
      <c r="H362" s="13" t="s">
        <v>39</v>
      </c>
      <c r="I362" s="13">
        <v>1140</v>
      </c>
      <c r="J362" s="13" t="s">
        <v>39</v>
      </c>
      <c r="K362" s="14" t="s">
        <v>39</v>
      </c>
      <c r="L362" s="13">
        <v>0</v>
      </c>
      <c r="M362" s="13">
        <v>0</v>
      </c>
      <c r="N362" s="13">
        <v>0</v>
      </c>
      <c r="O362" s="13">
        <v>1</v>
      </c>
      <c r="P362" s="13">
        <v>1120</v>
      </c>
      <c r="Q362" s="13">
        <v>1170</v>
      </c>
      <c r="R362" s="13">
        <v>1380</v>
      </c>
      <c r="S362" s="13">
        <v>1380</v>
      </c>
      <c r="X362"/>
    </row>
    <row r="363" spans="1:24" x14ac:dyDescent="0.25">
      <c r="A363" s="13" t="s">
        <v>360</v>
      </c>
      <c r="B363" s="13">
        <v>202312</v>
      </c>
      <c r="C363" s="13">
        <v>18200</v>
      </c>
      <c r="D363" s="13" t="s">
        <v>361</v>
      </c>
      <c r="E363" s="13">
        <v>9</v>
      </c>
      <c r="F363" s="13">
        <v>10</v>
      </c>
      <c r="G363" s="13">
        <v>8.1999999999999993</v>
      </c>
      <c r="H363" s="13">
        <v>9.8000000000000007</v>
      </c>
      <c r="I363" s="13">
        <v>9.8000000000000007</v>
      </c>
      <c r="J363" s="13" t="s">
        <v>2783</v>
      </c>
      <c r="K363" s="14" t="s">
        <v>3023</v>
      </c>
      <c r="L363" s="13">
        <v>14</v>
      </c>
      <c r="M363" s="13">
        <v>58</v>
      </c>
      <c r="N363" s="13">
        <v>72</v>
      </c>
      <c r="O363" s="13">
        <v>980</v>
      </c>
      <c r="P363" s="13">
        <v>9</v>
      </c>
      <c r="Q363" s="13">
        <v>9.9</v>
      </c>
      <c r="R363" s="13">
        <v>288</v>
      </c>
      <c r="S363" s="13">
        <v>4</v>
      </c>
      <c r="X363"/>
    </row>
    <row r="364" spans="1:24" x14ac:dyDescent="0.25">
      <c r="A364" s="13" t="s">
        <v>360</v>
      </c>
      <c r="B364" s="13">
        <v>202312</v>
      </c>
      <c r="C364" s="13">
        <v>18200</v>
      </c>
      <c r="D364" s="13" t="s">
        <v>363</v>
      </c>
      <c r="E364" s="13" t="s">
        <v>39</v>
      </c>
      <c r="F364" s="13" t="s">
        <v>39</v>
      </c>
      <c r="G364" s="13" t="s">
        <v>39</v>
      </c>
      <c r="H364" s="13" t="s">
        <v>39</v>
      </c>
      <c r="I364" s="13">
        <v>1240</v>
      </c>
      <c r="J364" s="13" t="s">
        <v>39</v>
      </c>
      <c r="K364" s="14" t="s">
        <v>39</v>
      </c>
      <c r="L364" s="13">
        <v>0</v>
      </c>
      <c r="M364" s="13">
        <v>0</v>
      </c>
      <c r="N364" s="13">
        <v>0</v>
      </c>
      <c r="O364" s="13">
        <v>0</v>
      </c>
      <c r="P364" s="13">
        <v>1210</v>
      </c>
      <c r="Q364" s="13">
        <v>1270</v>
      </c>
      <c r="R364" s="13">
        <v>1650</v>
      </c>
      <c r="S364" s="13">
        <v>1330</v>
      </c>
      <c r="X364"/>
    </row>
    <row r="365" spans="1:24" x14ac:dyDescent="0.25">
      <c r="A365" s="13" t="s">
        <v>360</v>
      </c>
      <c r="B365" s="13">
        <v>202312</v>
      </c>
      <c r="C365" s="13">
        <v>18300</v>
      </c>
      <c r="D365" s="13" t="s">
        <v>361</v>
      </c>
      <c r="E365" s="13">
        <v>6.5</v>
      </c>
      <c r="F365" s="13">
        <v>7.5</v>
      </c>
      <c r="G365" s="13">
        <v>6.5</v>
      </c>
      <c r="H365" s="13">
        <v>7.5</v>
      </c>
      <c r="I365" s="13">
        <v>7.5</v>
      </c>
      <c r="J365" s="13" t="s">
        <v>2756</v>
      </c>
      <c r="K365" s="14" t="s">
        <v>3024</v>
      </c>
      <c r="L365" s="13">
        <v>0</v>
      </c>
      <c r="M365" s="13">
        <v>7</v>
      </c>
      <c r="N365" s="13">
        <v>7</v>
      </c>
      <c r="O365" s="13">
        <v>548</v>
      </c>
      <c r="P365" s="13">
        <v>5.3</v>
      </c>
      <c r="Q365" s="13">
        <v>10</v>
      </c>
      <c r="R365" s="13">
        <v>30</v>
      </c>
      <c r="S365" s="13">
        <v>3.6</v>
      </c>
      <c r="X365"/>
    </row>
    <row r="366" spans="1:24" x14ac:dyDescent="0.25">
      <c r="A366" s="13" t="s">
        <v>360</v>
      </c>
      <c r="B366" s="13">
        <v>202312</v>
      </c>
      <c r="C366" s="13">
        <v>18300</v>
      </c>
      <c r="D366" s="13" t="s">
        <v>363</v>
      </c>
      <c r="E366" s="13" t="s">
        <v>39</v>
      </c>
      <c r="F366" s="13" t="s">
        <v>39</v>
      </c>
      <c r="G366" s="13" t="s">
        <v>39</v>
      </c>
      <c r="H366" s="13" t="s">
        <v>39</v>
      </c>
      <c r="I366" s="13">
        <v>1340</v>
      </c>
      <c r="J366" s="13" t="s">
        <v>39</v>
      </c>
      <c r="K366" s="14" t="s">
        <v>39</v>
      </c>
      <c r="L366" s="13">
        <v>0</v>
      </c>
      <c r="M366" s="13">
        <v>0</v>
      </c>
      <c r="N366" s="13">
        <v>0</v>
      </c>
      <c r="O366" s="13">
        <v>0</v>
      </c>
      <c r="P366" s="13">
        <v>1310</v>
      </c>
      <c r="Q366" s="13">
        <v>1410</v>
      </c>
      <c r="R366" s="13" t="s">
        <v>39</v>
      </c>
      <c r="S366" s="13" t="s">
        <v>39</v>
      </c>
      <c r="X366"/>
    </row>
    <row r="367" spans="1:24" x14ac:dyDescent="0.25">
      <c r="A367" s="13" t="s">
        <v>360</v>
      </c>
      <c r="B367" s="13">
        <v>202312</v>
      </c>
      <c r="C367" s="13">
        <v>18400</v>
      </c>
      <c r="D367" s="13" t="s">
        <v>361</v>
      </c>
      <c r="E367" s="13">
        <v>6</v>
      </c>
      <c r="F367" s="13">
        <v>6</v>
      </c>
      <c r="G367" s="13">
        <v>6</v>
      </c>
      <c r="H367" s="13">
        <v>6</v>
      </c>
      <c r="I367" s="13">
        <v>6</v>
      </c>
      <c r="J367" s="13" t="s">
        <v>2878</v>
      </c>
      <c r="K367" s="14" t="s">
        <v>2964</v>
      </c>
      <c r="L367" s="13">
        <v>0</v>
      </c>
      <c r="M367" s="13">
        <v>1</v>
      </c>
      <c r="N367" s="13">
        <v>1</v>
      </c>
      <c r="O367" s="13">
        <v>419</v>
      </c>
      <c r="P367" s="13">
        <v>0.2</v>
      </c>
      <c r="Q367" s="13">
        <v>10.5</v>
      </c>
      <c r="R367" s="13">
        <v>235</v>
      </c>
      <c r="S367" s="13">
        <v>3</v>
      </c>
      <c r="X367"/>
    </row>
    <row r="368" spans="1:24" x14ac:dyDescent="0.25">
      <c r="A368" s="13" t="s">
        <v>360</v>
      </c>
      <c r="B368" s="13">
        <v>202312</v>
      </c>
      <c r="C368" s="13">
        <v>18400</v>
      </c>
      <c r="D368" s="13" t="s">
        <v>363</v>
      </c>
      <c r="E368" s="13" t="s">
        <v>39</v>
      </c>
      <c r="F368" s="13" t="s">
        <v>39</v>
      </c>
      <c r="G368" s="13" t="s">
        <v>39</v>
      </c>
      <c r="H368" s="13" t="s">
        <v>39</v>
      </c>
      <c r="I368" s="13">
        <v>1440</v>
      </c>
      <c r="J368" s="13" t="s">
        <v>39</v>
      </c>
      <c r="K368" s="14" t="s">
        <v>39</v>
      </c>
      <c r="L368" s="13">
        <v>0</v>
      </c>
      <c r="M368" s="13">
        <v>0</v>
      </c>
      <c r="N368" s="13">
        <v>0</v>
      </c>
      <c r="O368" s="13">
        <v>85</v>
      </c>
      <c r="P368" s="13">
        <v>1360</v>
      </c>
      <c r="Q368" s="13">
        <v>1460</v>
      </c>
      <c r="R368" s="13">
        <v>1990</v>
      </c>
      <c r="S368" s="13">
        <v>1570</v>
      </c>
      <c r="X368"/>
    </row>
    <row r="369" spans="1:24" x14ac:dyDescent="0.25">
      <c r="A369" s="13" t="s">
        <v>360</v>
      </c>
      <c r="B369" s="13">
        <v>202312</v>
      </c>
      <c r="C369" s="13">
        <v>18500</v>
      </c>
      <c r="D369" s="13" t="s">
        <v>361</v>
      </c>
      <c r="E369" s="13">
        <v>4.4000000000000004</v>
      </c>
      <c r="F369" s="13">
        <v>4.4000000000000004</v>
      </c>
      <c r="G369" s="13">
        <v>4.4000000000000004</v>
      </c>
      <c r="H369" s="13">
        <v>4.4000000000000004</v>
      </c>
      <c r="I369" s="13">
        <v>4.4000000000000004</v>
      </c>
      <c r="J369" s="13" t="s">
        <v>2743</v>
      </c>
      <c r="K369" s="14" t="s">
        <v>3025</v>
      </c>
      <c r="L369" s="13">
        <v>6</v>
      </c>
      <c r="M369" s="13">
        <v>4</v>
      </c>
      <c r="N369" s="13">
        <v>10</v>
      </c>
      <c r="O369" s="13">
        <v>572</v>
      </c>
      <c r="P369" s="13">
        <v>3.9</v>
      </c>
      <c r="Q369" s="13">
        <v>9.6999999999999993</v>
      </c>
      <c r="R369" s="13">
        <v>18.5</v>
      </c>
      <c r="S369" s="13">
        <v>3.1</v>
      </c>
      <c r="X369"/>
    </row>
    <row r="370" spans="1:24" x14ac:dyDescent="0.25">
      <c r="A370" s="13" t="s">
        <v>360</v>
      </c>
      <c r="B370" s="13">
        <v>202312</v>
      </c>
      <c r="C370" s="13">
        <v>18500</v>
      </c>
      <c r="D370" s="13" t="s">
        <v>363</v>
      </c>
      <c r="E370" s="13" t="s">
        <v>39</v>
      </c>
      <c r="F370" s="13" t="s">
        <v>39</v>
      </c>
      <c r="G370" s="13" t="s">
        <v>39</v>
      </c>
      <c r="H370" s="13" t="s">
        <v>39</v>
      </c>
      <c r="I370" s="13">
        <v>1530</v>
      </c>
      <c r="J370" s="13" t="s">
        <v>39</v>
      </c>
      <c r="K370" s="14" t="s">
        <v>39</v>
      </c>
      <c r="L370" s="13">
        <v>0</v>
      </c>
      <c r="M370" s="13">
        <v>0</v>
      </c>
      <c r="N370" s="13">
        <v>0</v>
      </c>
      <c r="O370" s="13">
        <v>0</v>
      </c>
      <c r="P370" s="13">
        <v>1500</v>
      </c>
      <c r="Q370" s="13">
        <v>1560</v>
      </c>
      <c r="R370" s="13" t="s">
        <v>39</v>
      </c>
      <c r="S370" s="13" t="s">
        <v>39</v>
      </c>
      <c r="X370"/>
    </row>
    <row r="371" spans="1:24" x14ac:dyDescent="0.25">
      <c r="A371" s="13" t="s">
        <v>360</v>
      </c>
      <c r="B371" s="13">
        <v>202312</v>
      </c>
      <c r="C371" s="13">
        <v>18600</v>
      </c>
      <c r="D371" s="13" t="s">
        <v>361</v>
      </c>
      <c r="E371" s="13">
        <v>3.7</v>
      </c>
      <c r="F371" s="13">
        <v>4</v>
      </c>
      <c r="G371" s="13">
        <v>3.7</v>
      </c>
      <c r="H371" s="13">
        <v>4</v>
      </c>
      <c r="I371" s="13">
        <v>4</v>
      </c>
      <c r="J371" s="13" t="s">
        <v>2743</v>
      </c>
      <c r="K371" s="14" t="s">
        <v>3026</v>
      </c>
      <c r="L371" s="13">
        <v>91</v>
      </c>
      <c r="M371" s="13">
        <v>3</v>
      </c>
      <c r="N371" s="13">
        <v>94</v>
      </c>
      <c r="O371" s="13">
        <v>348</v>
      </c>
      <c r="P371" s="13">
        <v>3.5</v>
      </c>
      <c r="Q371" s="13">
        <v>4.8</v>
      </c>
      <c r="R371" s="13">
        <v>193</v>
      </c>
      <c r="S371" s="13">
        <v>1.5</v>
      </c>
      <c r="X371"/>
    </row>
    <row r="372" spans="1:24" x14ac:dyDescent="0.25">
      <c r="A372" s="13" t="s">
        <v>360</v>
      </c>
      <c r="B372" s="13">
        <v>202312</v>
      </c>
      <c r="C372" s="13">
        <v>18600</v>
      </c>
      <c r="D372" s="13" t="s">
        <v>363</v>
      </c>
      <c r="E372" s="13" t="s">
        <v>39</v>
      </c>
      <c r="F372" s="13" t="s">
        <v>39</v>
      </c>
      <c r="G372" s="13" t="s">
        <v>39</v>
      </c>
      <c r="H372" s="13" t="s">
        <v>39</v>
      </c>
      <c r="I372" s="13">
        <v>1630</v>
      </c>
      <c r="J372" s="13" t="s">
        <v>39</v>
      </c>
      <c r="K372" s="14" t="s">
        <v>39</v>
      </c>
      <c r="L372" s="13">
        <v>0</v>
      </c>
      <c r="M372" s="13">
        <v>0</v>
      </c>
      <c r="N372" s="13">
        <v>0</v>
      </c>
      <c r="O372" s="13">
        <v>3</v>
      </c>
      <c r="P372" s="13">
        <v>1600</v>
      </c>
      <c r="Q372" s="13">
        <v>1710</v>
      </c>
      <c r="R372" s="13">
        <v>2310</v>
      </c>
      <c r="S372" s="13">
        <v>1630</v>
      </c>
      <c r="X372"/>
    </row>
    <row r="373" spans="1:24" x14ac:dyDescent="0.25">
      <c r="A373" s="13" t="s">
        <v>360</v>
      </c>
      <c r="B373" s="13">
        <v>202312</v>
      </c>
      <c r="C373" s="13">
        <v>18700</v>
      </c>
      <c r="D373" s="13" t="s">
        <v>361</v>
      </c>
      <c r="E373" s="13" t="s">
        <v>39</v>
      </c>
      <c r="F373" s="13" t="s">
        <v>39</v>
      </c>
      <c r="G373" s="13" t="s">
        <v>39</v>
      </c>
      <c r="H373" s="13" t="s">
        <v>39</v>
      </c>
      <c r="I373" s="13">
        <v>3.3</v>
      </c>
      <c r="J373" s="13" t="s">
        <v>39</v>
      </c>
      <c r="K373" s="14" t="s">
        <v>39</v>
      </c>
      <c r="L373" s="13">
        <v>11</v>
      </c>
      <c r="M373" s="13">
        <v>0</v>
      </c>
      <c r="N373" s="13">
        <v>11</v>
      </c>
      <c r="O373" s="13">
        <v>438</v>
      </c>
      <c r="P373" s="13">
        <v>1.7</v>
      </c>
      <c r="Q373" s="13">
        <v>5.0999999999999996</v>
      </c>
      <c r="R373" s="13">
        <v>15.5</v>
      </c>
      <c r="S373" s="13">
        <v>2.4</v>
      </c>
      <c r="X373"/>
    </row>
    <row r="374" spans="1:24" x14ac:dyDescent="0.25">
      <c r="A374" s="13" t="s">
        <v>360</v>
      </c>
      <c r="B374" s="13">
        <v>202312</v>
      </c>
      <c r="C374" s="13">
        <v>18700</v>
      </c>
      <c r="D374" s="13" t="s">
        <v>363</v>
      </c>
      <c r="E374" s="13" t="s">
        <v>39</v>
      </c>
      <c r="F374" s="13" t="s">
        <v>39</v>
      </c>
      <c r="G374" s="13" t="s">
        <v>39</v>
      </c>
      <c r="H374" s="13" t="s">
        <v>39</v>
      </c>
      <c r="I374" s="13">
        <v>1730</v>
      </c>
      <c r="J374" s="13" t="s">
        <v>39</v>
      </c>
      <c r="K374" s="14" t="s">
        <v>39</v>
      </c>
      <c r="L374" s="13">
        <v>0</v>
      </c>
      <c r="M374" s="13">
        <v>0</v>
      </c>
      <c r="N374" s="13">
        <v>0</v>
      </c>
      <c r="O374" s="13">
        <v>0</v>
      </c>
      <c r="P374" s="13">
        <v>1700</v>
      </c>
      <c r="Q374" s="13">
        <v>1810</v>
      </c>
      <c r="R374" s="13" t="s">
        <v>39</v>
      </c>
      <c r="S374" s="13" t="s">
        <v>39</v>
      </c>
      <c r="X374"/>
    </row>
    <row r="375" spans="1:24" x14ac:dyDescent="0.25">
      <c r="A375" s="13" t="s">
        <v>360</v>
      </c>
      <c r="B375" s="13">
        <v>202312</v>
      </c>
      <c r="C375" s="13">
        <v>18800</v>
      </c>
      <c r="D375" s="13" t="s">
        <v>361</v>
      </c>
      <c r="E375" s="13">
        <v>3</v>
      </c>
      <c r="F375" s="13">
        <v>3.1</v>
      </c>
      <c r="G375" s="13">
        <v>3</v>
      </c>
      <c r="H375" s="13">
        <v>3.1</v>
      </c>
      <c r="I375" s="13">
        <v>3.1</v>
      </c>
      <c r="J375" s="13" t="s">
        <v>2878</v>
      </c>
      <c r="K375" s="14" t="s">
        <v>3027</v>
      </c>
      <c r="L375" s="13">
        <v>7</v>
      </c>
      <c r="M375" s="13">
        <v>30</v>
      </c>
      <c r="N375" s="13">
        <v>37</v>
      </c>
      <c r="O375" s="13">
        <v>410</v>
      </c>
      <c r="P375" s="13" t="s">
        <v>39</v>
      </c>
      <c r="Q375" s="13">
        <v>6.8</v>
      </c>
      <c r="R375" s="13">
        <v>168</v>
      </c>
      <c r="S375" s="13">
        <v>0.2</v>
      </c>
      <c r="X375"/>
    </row>
    <row r="376" spans="1:24" x14ac:dyDescent="0.25">
      <c r="A376" s="13" t="s">
        <v>360</v>
      </c>
      <c r="B376" s="13">
        <v>202312</v>
      </c>
      <c r="C376" s="13">
        <v>18800</v>
      </c>
      <c r="D376" s="13" t="s">
        <v>363</v>
      </c>
      <c r="E376" s="13" t="s">
        <v>39</v>
      </c>
      <c r="F376" s="13" t="s">
        <v>39</v>
      </c>
      <c r="G376" s="13" t="s">
        <v>39</v>
      </c>
      <c r="H376" s="13" t="s">
        <v>39</v>
      </c>
      <c r="I376" s="13">
        <v>1830</v>
      </c>
      <c r="J376" s="13" t="s">
        <v>39</v>
      </c>
      <c r="K376" s="14" t="s">
        <v>39</v>
      </c>
      <c r="L376" s="13">
        <v>0</v>
      </c>
      <c r="M376" s="13">
        <v>0</v>
      </c>
      <c r="N376" s="13">
        <v>0</v>
      </c>
      <c r="O376" s="13">
        <v>106</v>
      </c>
      <c r="P376" s="13">
        <v>1810</v>
      </c>
      <c r="Q376" s="13">
        <v>1870</v>
      </c>
      <c r="R376" s="13">
        <v>2460</v>
      </c>
      <c r="S376" s="13">
        <v>2060</v>
      </c>
      <c r="X376"/>
    </row>
    <row r="377" spans="1:24" x14ac:dyDescent="0.25">
      <c r="A377" s="13" t="s">
        <v>360</v>
      </c>
      <c r="B377" s="13">
        <v>202312</v>
      </c>
      <c r="C377" s="13">
        <v>18900</v>
      </c>
      <c r="D377" s="13" t="s">
        <v>361</v>
      </c>
      <c r="E377" s="13" t="s">
        <v>39</v>
      </c>
      <c r="F377" s="13" t="s">
        <v>39</v>
      </c>
      <c r="G377" s="13" t="s">
        <v>39</v>
      </c>
      <c r="H377" s="13" t="s">
        <v>39</v>
      </c>
      <c r="I377" s="13">
        <v>2.4</v>
      </c>
      <c r="J377" s="13" t="s">
        <v>39</v>
      </c>
      <c r="K377" s="14" t="s">
        <v>39</v>
      </c>
      <c r="L377" s="13">
        <v>6</v>
      </c>
      <c r="M377" s="13">
        <v>0</v>
      </c>
      <c r="N377" s="13">
        <v>6</v>
      </c>
      <c r="O377" s="13">
        <v>637</v>
      </c>
      <c r="P377" s="13">
        <v>0.6</v>
      </c>
      <c r="Q377" s="13">
        <v>6.6</v>
      </c>
      <c r="R377" s="13">
        <v>12</v>
      </c>
      <c r="S377" s="13">
        <v>1.8</v>
      </c>
      <c r="X377"/>
    </row>
    <row r="378" spans="1:24" x14ac:dyDescent="0.25">
      <c r="A378" s="13" t="s">
        <v>360</v>
      </c>
      <c r="B378" s="13">
        <v>202312</v>
      </c>
      <c r="C378" s="13">
        <v>18900</v>
      </c>
      <c r="D378" s="13" t="s">
        <v>363</v>
      </c>
      <c r="E378" s="13" t="s">
        <v>39</v>
      </c>
      <c r="F378" s="13" t="s">
        <v>39</v>
      </c>
      <c r="G378" s="13" t="s">
        <v>39</v>
      </c>
      <c r="H378" s="13" t="s">
        <v>39</v>
      </c>
      <c r="I378" s="13">
        <v>1930</v>
      </c>
      <c r="J378" s="13" t="s">
        <v>39</v>
      </c>
      <c r="K378" s="14" t="s">
        <v>39</v>
      </c>
      <c r="L378" s="13">
        <v>0</v>
      </c>
      <c r="M378" s="13">
        <v>0</v>
      </c>
      <c r="N378" s="13">
        <v>0</v>
      </c>
      <c r="O378" s="13">
        <v>0</v>
      </c>
      <c r="P378" s="13">
        <v>1910</v>
      </c>
      <c r="Q378" s="13">
        <v>1960</v>
      </c>
      <c r="R378" s="13" t="s">
        <v>39</v>
      </c>
      <c r="S378" s="13" t="s">
        <v>39</v>
      </c>
      <c r="X378"/>
    </row>
    <row r="379" spans="1:24" x14ac:dyDescent="0.25">
      <c r="A379" s="13" t="s">
        <v>360</v>
      </c>
      <c r="B379" s="13">
        <v>202312</v>
      </c>
      <c r="C379" s="13">
        <v>19000</v>
      </c>
      <c r="D379" s="13" t="s">
        <v>361</v>
      </c>
      <c r="E379" s="13" t="s">
        <v>39</v>
      </c>
      <c r="F379" s="13" t="s">
        <v>39</v>
      </c>
      <c r="G379" s="13" t="s">
        <v>39</v>
      </c>
      <c r="H379" s="13" t="s">
        <v>39</v>
      </c>
      <c r="I379" s="13">
        <v>2</v>
      </c>
      <c r="J379" s="13" t="s">
        <v>39</v>
      </c>
      <c r="K379" s="14" t="s">
        <v>39</v>
      </c>
      <c r="L379" s="13">
        <v>19</v>
      </c>
      <c r="M379" s="13">
        <v>0</v>
      </c>
      <c r="N379" s="13">
        <v>19</v>
      </c>
      <c r="O379" s="13">
        <v>580</v>
      </c>
      <c r="P379" s="13">
        <v>0.7</v>
      </c>
      <c r="Q379" s="13">
        <v>2.1</v>
      </c>
      <c r="R379" s="13">
        <v>131</v>
      </c>
      <c r="S379" s="13">
        <v>1.7</v>
      </c>
      <c r="X379"/>
    </row>
    <row r="380" spans="1:24" x14ac:dyDescent="0.25">
      <c r="A380" s="13" t="s">
        <v>360</v>
      </c>
      <c r="B380" s="13">
        <v>202312</v>
      </c>
      <c r="C380" s="13">
        <v>19000</v>
      </c>
      <c r="D380" s="13" t="s">
        <v>363</v>
      </c>
      <c r="E380" s="13" t="s">
        <v>39</v>
      </c>
      <c r="F380" s="13" t="s">
        <v>39</v>
      </c>
      <c r="G380" s="13" t="s">
        <v>39</v>
      </c>
      <c r="H380" s="13" t="s">
        <v>39</v>
      </c>
      <c r="I380" s="13">
        <v>2030</v>
      </c>
      <c r="J380" s="13" t="s">
        <v>39</v>
      </c>
      <c r="K380" s="14" t="s">
        <v>39</v>
      </c>
      <c r="L380" s="13">
        <v>0</v>
      </c>
      <c r="M380" s="13">
        <v>0</v>
      </c>
      <c r="N380" s="13">
        <v>0</v>
      </c>
      <c r="O380" s="13">
        <v>21</v>
      </c>
      <c r="P380" s="13">
        <v>2010</v>
      </c>
      <c r="Q380" s="13">
        <v>2130</v>
      </c>
      <c r="R380" s="13">
        <v>2280</v>
      </c>
      <c r="S380" s="13">
        <v>2190</v>
      </c>
      <c r="X380"/>
    </row>
    <row r="381" spans="1:24" x14ac:dyDescent="0.25">
      <c r="A381" s="13" t="s">
        <v>360</v>
      </c>
      <c r="B381" s="13">
        <v>202312</v>
      </c>
      <c r="C381" s="13">
        <v>19100</v>
      </c>
      <c r="D381" s="13" t="s">
        <v>361</v>
      </c>
      <c r="E381" s="13" t="s">
        <v>39</v>
      </c>
      <c r="F381" s="13" t="s">
        <v>39</v>
      </c>
      <c r="G381" s="13" t="s">
        <v>39</v>
      </c>
      <c r="H381" s="13" t="s">
        <v>39</v>
      </c>
      <c r="I381" s="13">
        <v>1.7</v>
      </c>
      <c r="J381" s="13" t="s">
        <v>39</v>
      </c>
      <c r="K381" s="14" t="s">
        <v>39</v>
      </c>
      <c r="L381" s="13">
        <v>0</v>
      </c>
      <c r="M381" s="13">
        <v>0</v>
      </c>
      <c r="N381" s="13">
        <v>0</v>
      </c>
      <c r="O381" s="13">
        <v>701</v>
      </c>
      <c r="P381" s="13">
        <v>0.6</v>
      </c>
      <c r="Q381" s="13">
        <v>6.5</v>
      </c>
      <c r="R381" s="13">
        <v>9.8000000000000007</v>
      </c>
      <c r="S381" s="13">
        <v>1.4</v>
      </c>
      <c r="X381"/>
    </row>
    <row r="382" spans="1:24" x14ac:dyDescent="0.25">
      <c r="A382" s="13" t="s">
        <v>360</v>
      </c>
      <c r="B382" s="13">
        <v>202312</v>
      </c>
      <c r="C382" s="13">
        <v>19100</v>
      </c>
      <c r="D382" s="13" t="s">
        <v>363</v>
      </c>
      <c r="E382" s="13" t="s">
        <v>39</v>
      </c>
      <c r="F382" s="13" t="s">
        <v>39</v>
      </c>
      <c r="G382" s="13" t="s">
        <v>39</v>
      </c>
      <c r="H382" s="13" t="s">
        <v>39</v>
      </c>
      <c r="I382" s="13">
        <v>2130</v>
      </c>
      <c r="J382" s="13" t="s">
        <v>39</v>
      </c>
      <c r="K382" s="14" t="s">
        <v>39</v>
      </c>
      <c r="L382" s="13">
        <v>0</v>
      </c>
      <c r="M382" s="13">
        <v>0</v>
      </c>
      <c r="N382" s="13">
        <v>0</v>
      </c>
      <c r="O382" s="13">
        <v>0</v>
      </c>
      <c r="P382" s="13">
        <v>2100</v>
      </c>
      <c r="Q382" s="13">
        <v>2160</v>
      </c>
      <c r="R382" s="13" t="s">
        <v>39</v>
      </c>
      <c r="S382" s="13" t="s">
        <v>39</v>
      </c>
      <c r="X382"/>
    </row>
    <row r="383" spans="1:24" x14ac:dyDescent="0.25">
      <c r="A383" s="13" t="s">
        <v>360</v>
      </c>
      <c r="B383" s="13">
        <v>202312</v>
      </c>
      <c r="C383" s="13">
        <v>19200</v>
      </c>
      <c r="D383" s="13" t="s">
        <v>361</v>
      </c>
      <c r="E383" s="13">
        <v>1.5</v>
      </c>
      <c r="F383" s="13">
        <v>1.5</v>
      </c>
      <c r="G383" s="13">
        <v>1.5</v>
      </c>
      <c r="H383" s="13">
        <v>1.5</v>
      </c>
      <c r="I383" s="13">
        <v>1.5</v>
      </c>
      <c r="J383" s="13" t="s">
        <v>2734</v>
      </c>
      <c r="K383" s="14" t="s">
        <v>2784</v>
      </c>
      <c r="L383" s="13">
        <v>1</v>
      </c>
      <c r="M383" s="13">
        <v>1</v>
      </c>
      <c r="N383" s="13">
        <v>2</v>
      </c>
      <c r="O383" s="13">
        <v>897</v>
      </c>
      <c r="P383" s="13">
        <v>1</v>
      </c>
      <c r="Q383" s="13">
        <v>1.6</v>
      </c>
      <c r="R383" s="13">
        <v>116</v>
      </c>
      <c r="S383" s="13">
        <v>1.1000000000000001</v>
      </c>
      <c r="X383"/>
    </row>
    <row r="384" spans="1:24" x14ac:dyDescent="0.25">
      <c r="A384" s="13" t="s">
        <v>360</v>
      </c>
      <c r="B384" s="13">
        <v>202312</v>
      </c>
      <c r="C384" s="13">
        <v>19200</v>
      </c>
      <c r="D384" s="13" t="s">
        <v>363</v>
      </c>
      <c r="E384" s="13" t="s">
        <v>39</v>
      </c>
      <c r="F384" s="13" t="s">
        <v>39</v>
      </c>
      <c r="G384" s="13" t="s">
        <v>39</v>
      </c>
      <c r="H384" s="13" t="s">
        <v>39</v>
      </c>
      <c r="I384" s="13">
        <v>2230</v>
      </c>
      <c r="J384" s="13" t="s">
        <v>39</v>
      </c>
      <c r="K384" s="14" t="s">
        <v>39</v>
      </c>
      <c r="L384" s="13">
        <v>0</v>
      </c>
      <c r="M384" s="13">
        <v>0</v>
      </c>
      <c r="N384" s="13">
        <v>0</v>
      </c>
      <c r="O384" s="13">
        <v>287</v>
      </c>
      <c r="P384" s="13">
        <v>2200</v>
      </c>
      <c r="Q384" s="13">
        <v>2260</v>
      </c>
      <c r="R384" s="13">
        <v>2850</v>
      </c>
      <c r="S384" s="13">
        <v>2400</v>
      </c>
      <c r="X384"/>
    </row>
    <row r="385" spans="1:24" x14ac:dyDescent="0.25">
      <c r="A385" s="13" t="s">
        <v>360</v>
      </c>
      <c r="B385" s="13">
        <v>202312</v>
      </c>
      <c r="C385" s="13">
        <v>19300</v>
      </c>
      <c r="D385" s="13" t="s">
        <v>361</v>
      </c>
      <c r="E385" s="13" t="s">
        <v>39</v>
      </c>
      <c r="F385" s="13" t="s">
        <v>39</v>
      </c>
      <c r="G385" s="13" t="s">
        <v>39</v>
      </c>
      <c r="H385" s="13" t="s">
        <v>39</v>
      </c>
      <c r="I385" s="13">
        <v>1.2</v>
      </c>
      <c r="J385" s="13" t="s">
        <v>39</v>
      </c>
      <c r="K385" s="14" t="s">
        <v>39</v>
      </c>
      <c r="L385" s="13">
        <v>0</v>
      </c>
      <c r="M385" s="13">
        <v>0</v>
      </c>
      <c r="N385" s="13">
        <v>0</v>
      </c>
      <c r="O385" s="13">
        <v>177</v>
      </c>
      <c r="P385" s="13">
        <v>0.2</v>
      </c>
      <c r="Q385" s="13">
        <v>6.4</v>
      </c>
      <c r="R385" s="13">
        <v>6</v>
      </c>
      <c r="S385" s="13">
        <v>1.1000000000000001</v>
      </c>
      <c r="X385"/>
    </row>
    <row r="386" spans="1:24" x14ac:dyDescent="0.25">
      <c r="A386" s="13" t="s">
        <v>360</v>
      </c>
      <c r="B386" s="13">
        <v>202312</v>
      </c>
      <c r="C386" s="13">
        <v>19300</v>
      </c>
      <c r="D386" s="13" t="s">
        <v>363</v>
      </c>
      <c r="E386" s="13" t="s">
        <v>39</v>
      </c>
      <c r="F386" s="13" t="s">
        <v>39</v>
      </c>
      <c r="G386" s="13" t="s">
        <v>39</v>
      </c>
      <c r="H386" s="13" t="s">
        <v>39</v>
      </c>
      <c r="I386" s="13">
        <v>2330</v>
      </c>
      <c r="J386" s="13" t="s">
        <v>39</v>
      </c>
      <c r="K386" s="14" t="s">
        <v>39</v>
      </c>
      <c r="L386" s="13">
        <v>0</v>
      </c>
      <c r="M386" s="13">
        <v>0</v>
      </c>
      <c r="N386" s="13">
        <v>0</v>
      </c>
      <c r="O386" s="13">
        <v>0</v>
      </c>
      <c r="P386" s="13">
        <v>2310</v>
      </c>
      <c r="Q386" s="13">
        <v>2360</v>
      </c>
      <c r="R386" s="13" t="s">
        <v>39</v>
      </c>
      <c r="S386" s="13" t="s">
        <v>39</v>
      </c>
      <c r="X386"/>
    </row>
    <row r="387" spans="1:24" x14ac:dyDescent="0.25">
      <c r="A387" s="13" t="s">
        <v>360</v>
      </c>
      <c r="B387" s="13">
        <v>202312</v>
      </c>
      <c r="C387" s="13">
        <v>19400</v>
      </c>
      <c r="D387" s="13" t="s">
        <v>361</v>
      </c>
      <c r="E387" s="13" t="s">
        <v>39</v>
      </c>
      <c r="F387" s="13" t="s">
        <v>39</v>
      </c>
      <c r="G387" s="13" t="s">
        <v>39</v>
      </c>
      <c r="H387" s="13" t="s">
        <v>39</v>
      </c>
      <c r="I387" s="13">
        <v>1</v>
      </c>
      <c r="J387" s="13" t="s">
        <v>39</v>
      </c>
      <c r="K387" s="14" t="s">
        <v>39</v>
      </c>
      <c r="L387" s="13">
        <v>0</v>
      </c>
      <c r="M387" s="13">
        <v>0</v>
      </c>
      <c r="N387" s="13">
        <v>0</v>
      </c>
      <c r="O387" s="13">
        <v>699</v>
      </c>
      <c r="P387" s="13" t="s">
        <v>39</v>
      </c>
      <c r="Q387" s="13">
        <v>6.3</v>
      </c>
      <c r="R387" s="13">
        <v>102</v>
      </c>
      <c r="S387" s="13">
        <v>1.2</v>
      </c>
      <c r="X387"/>
    </row>
    <row r="388" spans="1:24" x14ac:dyDescent="0.25">
      <c r="A388" s="13" t="s">
        <v>360</v>
      </c>
      <c r="B388" s="13">
        <v>202312</v>
      </c>
      <c r="C388" s="13">
        <v>19400</v>
      </c>
      <c r="D388" s="13" t="s">
        <v>363</v>
      </c>
      <c r="E388" s="13" t="s">
        <v>39</v>
      </c>
      <c r="F388" s="13" t="s">
        <v>39</v>
      </c>
      <c r="G388" s="13" t="s">
        <v>39</v>
      </c>
      <c r="H388" s="13" t="s">
        <v>39</v>
      </c>
      <c r="I388" s="13">
        <v>2430</v>
      </c>
      <c r="J388" s="13" t="s">
        <v>39</v>
      </c>
      <c r="K388" s="14" t="s">
        <v>39</v>
      </c>
      <c r="L388" s="13">
        <v>0</v>
      </c>
      <c r="M388" s="13">
        <v>0</v>
      </c>
      <c r="N388" s="13">
        <v>0</v>
      </c>
      <c r="O388" s="13">
        <v>338</v>
      </c>
      <c r="P388" s="13">
        <v>2400</v>
      </c>
      <c r="Q388" s="13">
        <v>2460</v>
      </c>
      <c r="R388" s="13">
        <v>3090</v>
      </c>
      <c r="S388" s="13">
        <v>2620</v>
      </c>
      <c r="X388"/>
    </row>
    <row r="389" spans="1:24" x14ac:dyDescent="0.25">
      <c r="A389" s="13" t="s">
        <v>360</v>
      </c>
      <c r="B389" s="13">
        <v>202312</v>
      </c>
      <c r="C389" s="13">
        <v>19600</v>
      </c>
      <c r="D389" s="13" t="s">
        <v>361</v>
      </c>
      <c r="E389" s="13" t="s">
        <v>39</v>
      </c>
      <c r="F389" s="13" t="s">
        <v>39</v>
      </c>
      <c r="G389" s="13" t="s">
        <v>39</v>
      </c>
      <c r="H389" s="13" t="s">
        <v>39</v>
      </c>
      <c r="I389" s="13">
        <v>0.7</v>
      </c>
      <c r="J389" s="13" t="s">
        <v>39</v>
      </c>
      <c r="K389" s="14" t="s">
        <v>39</v>
      </c>
      <c r="L389" s="13">
        <v>0</v>
      </c>
      <c r="M389" s="13">
        <v>0</v>
      </c>
      <c r="N389" s="13">
        <v>0</v>
      </c>
      <c r="O389" s="13">
        <v>468</v>
      </c>
      <c r="P389" s="13" t="s">
        <v>39</v>
      </c>
      <c r="Q389" s="13">
        <v>6.1</v>
      </c>
      <c r="R389" s="13">
        <v>75</v>
      </c>
      <c r="S389" s="13">
        <v>1.1000000000000001</v>
      </c>
      <c r="X389"/>
    </row>
    <row r="390" spans="1:24" x14ac:dyDescent="0.25">
      <c r="A390" s="13" t="s">
        <v>360</v>
      </c>
      <c r="B390" s="13">
        <v>202312</v>
      </c>
      <c r="C390" s="13">
        <v>19600</v>
      </c>
      <c r="D390" s="13" t="s">
        <v>363</v>
      </c>
      <c r="E390" s="13" t="s">
        <v>39</v>
      </c>
      <c r="F390" s="13" t="s">
        <v>39</v>
      </c>
      <c r="G390" s="13" t="s">
        <v>39</v>
      </c>
      <c r="H390" s="13" t="s">
        <v>39</v>
      </c>
      <c r="I390" s="13">
        <v>2630</v>
      </c>
      <c r="J390" s="13" t="s">
        <v>39</v>
      </c>
      <c r="K390" s="14" t="s">
        <v>39</v>
      </c>
      <c r="L390" s="13">
        <v>0</v>
      </c>
      <c r="M390" s="13">
        <v>0</v>
      </c>
      <c r="N390" s="13">
        <v>0</v>
      </c>
      <c r="O390" s="13">
        <v>0</v>
      </c>
      <c r="P390" s="13">
        <v>2590</v>
      </c>
      <c r="Q390" s="13">
        <v>2660</v>
      </c>
      <c r="R390" s="13" t="s">
        <v>39</v>
      </c>
      <c r="S390" s="13" t="s">
        <v>39</v>
      </c>
      <c r="X390"/>
    </row>
    <row r="391" spans="1:24" x14ac:dyDescent="0.25">
      <c r="A391" s="13" t="s">
        <v>360</v>
      </c>
      <c r="B391" s="13">
        <v>202312</v>
      </c>
      <c r="C391" s="13">
        <v>19800</v>
      </c>
      <c r="D391" s="13" t="s">
        <v>361</v>
      </c>
      <c r="E391" s="13" t="s">
        <v>39</v>
      </c>
      <c r="F391" s="13" t="s">
        <v>39</v>
      </c>
      <c r="G391" s="13" t="s">
        <v>39</v>
      </c>
      <c r="H391" s="13" t="s">
        <v>39</v>
      </c>
      <c r="I391" s="13">
        <v>0.5</v>
      </c>
      <c r="J391" s="13" t="s">
        <v>39</v>
      </c>
      <c r="K391" s="14" t="s">
        <v>39</v>
      </c>
      <c r="L391" s="13">
        <v>0</v>
      </c>
      <c r="M391" s="13">
        <v>0</v>
      </c>
      <c r="N391" s="13">
        <v>0</v>
      </c>
      <c r="O391" s="13">
        <v>253</v>
      </c>
      <c r="P391" s="13">
        <v>0.1</v>
      </c>
      <c r="Q391" s="13">
        <v>5.4</v>
      </c>
      <c r="R391" s="13">
        <v>63</v>
      </c>
      <c r="S391" s="13">
        <v>0.9</v>
      </c>
      <c r="X391"/>
    </row>
    <row r="392" spans="1:24" x14ac:dyDescent="0.25">
      <c r="A392" s="13" t="s">
        <v>360</v>
      </c>
      <c r="B392" s="13">
        <v>202312</v>
      </c>
      <c r="C392" s="13">
        <v>19800</v>
      </c>
      <c r="D392" s="13" t="s">
        <v>363</v>
      </c>
      <c r="E392" s="13" t="s">
        <v>39</v>
      </c>
      <c r="F392" s="13" t="s">
        <v>39</v>
      </c>
      <c r="G392" s="13" t="s">
        <v>39</v>
      </c>
      <c r="H392" s="13" t="s">
        <v>39</v>
      </c>
      <c r="I392" s="13">
        <v>2830</v>
      </c>
      <c r="J392" s="13" t="s">
        <v>39</v>
      </c>
      <c r="K392" s="14" t="s">
        <v>39</v>
      </c>
      <c r="L392" s="13">
        <v>0</v>
      </c>
      <c r="M392" s="13">
        <v>0</v>
      </c>
      <c r="N392" s="13">
        <v>0</v>
      </c>
      <c r="O392" s="13">
        <v>0</v>
      </c>
      <c r="P392" s="13">
        <v>2790</v>
      </c>
      <c r="Q392" s="13">
        <v>2860</v>
      </c>
      <c r="R392" s="13" t="s">
        <v>39</v>
      </c>
      <c r="S392" s="13" t="s">
        <v>39</v>
      </c>
      <c r="X392"/>
    </row>
    <row r="393" spans="1:24" x14ac:dyDescent="0.25">
      <c r="A393" s="13" t="s">
        <v>360</v>
      </c>
      <c r="B393" s="13">
        <v>202312</v>
      </c>
      <c r="C393" s="13">
        <v>20000</v>
      </c>
      <c r="D393" s="13" t="s">
        <v>361</v>
      </c>
      <c r="E393" s="13" t="s">
        <v>39</v>
      </c>
      <c r="F393" s="13" t="s">
        <v>39</v>
      </c>
      <c r="G393" s="13" t="s">
        <v>39</v>
      </c>
      <c r="H393" s="13" t="s">
        <v>39</v>
      </c>
      <c r="I393" s="13">
        <v>0.4</v>
      </c>
      <c r="J393" s="13" t="s">
        <v>39</v>
      </c>
      <c r="K393" s="14" t="s">
        <v>39</v>
      </c>
      <c r="L393" s="13">
        <v>0</v>
      </c>
      <c r="M393" s="13">
        <v>0</v>
      </c>
      <c r="N393" s="13">
        <v>0</v>
      </c>
      <c r="O393" s="13">
        <v>1013</v>
      </c>
      <c r="P393" s="13">
        <v>0.2</v>
      </c>
      <c r="Q393" s="13">
        <v>0.8</v>
      </c>
      <c r="R393" s="13">
        <v>53</v>
      </c>
      <c r="S393" s="13">
        <v>0.5</v>
      </c>
      <c r="X393"/>
    </row>
    <row r="394" spans="1:24" x14ac:dyDescent="0.25">
      <c r="A394" s="13" t="s">
        <v>360</v>
      </c>
      <c r="B394" s="13">
        <v>202312</v>
      </c>
      <c r="C394" s="13">
        <v>20000</v>
      </c>
      <c r="D394" s="13" t="s">
        <v>363</v>
      </c>
      <c r="E394" s="13" t="s">
        <v>39</v>
      </c>
      <c r="F394" s="13" t="s">
        <v>39</v>
      </c>
      <c r="G394" s="13" t="s">
        <v>39</v>
      </c>
      <c r="H394" s="13" t="s">
        <v>39</v>
      </c>
      <c r="I394" s="13">
        <v>3030</v>
      </c>
      <c r="J394" s="13" t="s">
        <v>39</v>
      </c>
      <c r="K394" s="14" t="s">
        <v>39</v>
      </c>
      <c r="L394" s="13">
        <v>0</v>
      </c>
      <c r="M394" s="13">
        <v>0</v>
      </c>
      <c r="N394" s="13">
        <v>0</v>
      </c>
      <c r="O394" s="13">
        <v>0</v>
      </c>
      <c r="P394" s="13">
        <v>3000</v>
      </c>
      <c r="Q394" s="13">
        <v>3070</v>
      </c>
      <c r="R394" s="13" t="s">
        <v>39</v>
      </c>
      <c r="S394" s="13" t="s">
        <v>39</v>
      </c>
      <c r="X394"/>
    </row>
    <row r="395" spans="1:24" x14ac:dyDescent="0.25">
      <c r="A395" s="13" t="s">
        <v>360</v>
      </c>
      <c r="B395" s="13">
        <v>202312</v>
      </c>
      <c r="C395" s="13">
        <v>20200</v>
      </c>
      <c r="D395" s="13" t="s">
        <v>361</v>
      </c>
      <c r="E395" s="13" t="s">
        <v>39</v>
      </c>
      <c r="F395" s="13" t="s">
        <v>39</v>
      </c>
      <c r="G395" s="13" t="s">
        <v>39</v>
      </c>
      <c r="H395" s="13" t="s">
        <v>39</v>
      </c>
      <c r="I395" s="13">
        <v>0.3</v>
      </c>
      <c r="J395" s="13" t="s">
        <v>39</v>
      </c>
      <c r="K395" s="14" t="s">
        <v>39</v>
      </c>
      <c r="L395" s="13">
        <v>0</v>
      </c>
      <c r="M395" s="13">
        <v>0</v>
      </c>
      <c r="N395" s="13">
        <v>0</v>
      </c>
      <c r="O395" s="13">
        <v>459</v>
      </c>
      <c r="P395" s="13" t="s">
        <v>39</v>
      </c>
      <c r="Q395" s="13">
        <v>0.8</v>
      </c>
      <c r="R395" s="13">
        <v>34.5</v>
      </c>
      <c r="S395" s="13">
        <v>0.7</v>
      </c>
      <c r="X395"/>
    </row>
    <row r="396" spans="1:24" x14ac:dyDescent="0.25">
      <c r="A396" s="13" t="s">
        <v>360</v>
      </c>
      <c r="B396" s="13">
        <v>202312</v>
      </c>
      <c r="C396" s="13">
        <v>20200</v>
      </c>
      <c r="D396" s="13" t="s">
        <v>363</v>
      </c>
      <c r="E396" s="13" t="s">
        <v>39</v>
      </c>
      <c r="F396" s="13" t="s">
        <v>39</v>
      </c>
      <c r="G396" s="13" t="s">
        <v>39</v>
      </c>
      <c r="H396" s="13" t="s">
        <v>39</v>
      </c>
      <c r="I396" s="13">
        <v>3230</v>
      </c>
      <c r="J396" s="13" t="s">
        <v>39</v>
      </c>
      <c r="K396" s="14" t="s">
        <v>39</v>
      </c>
      <c r="L396" s="13">
        <v>0</v>
      </c>
      <c r="M396" s="13">
        <v>0</v>
      </c>
      <c r="N396" s="13">
        <v>0</v>
      </c>
      <c r="O396" s="13">
        <v>0</v>
      </c>
      <c r="P396" s="13">
        <v>3200</v>
      </c>
      <c r="Q396" s="13">
        <v>3270</v>
      </c>
      <c r="R396" s="13" t="s">
        <v>39</v>
      </c>
      <c r="S396" s="13" t="s">
        <v>39</v>
      </c>
      <c r="X396"/>
    </row>
    <row r="397" spans="1:24" x14ac:dyDescent="0.25">
      <c r="A397" s="13" t="s">
        <v>360</v>
      </c>
      <c r="B397" s="13">
        <v>202312</v>
      </c>
      <c r="C397" s="13">
        <v>20400</v>
      </c>
      <c r="D397" s="13" t="s">
        <v>361</v>
      </c>
      <c r="E397" s="13" t="s">
        <v>39</v>
      </c>
      <c r="F397" s="13" t="s">
        <v>39</v>
      </c>
      <c r="G397" s="13" t="s">
        <v>39</v>
      </c>
      <c r="H397" s="13" t="s">
        <v>39</v>
      </c>
      <c r="I397" s="13">
        <v>0.2</v>
      </c>
      <c r="J397" s="13" t="s">
        <v>39</v>
      </c>
      <c r="K397" s="14" t="s">
        <v>39</v>
      </c>
      <c r="L397" s="13">
        <v>0</v>
      </c>
      <c r="M397" s="13">
        <v>0</v>
      </c>
      <c r="N397" s="13">
        <v>0</v>
      </c>
      <c r="O397" s="13">
        <v>499</v>
      </c>
      <c r="P397" s="13" t="s">
        <v>39</v>
      </c>
      <c r="Q397" s="13">
        <v>0.8</v>
      </c>
      <c r="R397" s="13">
        <v>30</v>
      </c>
      <c r="S397" s="13">
        <v>0.6</v>
      </c>
      <c r="X397"/>
    </row>
    <row r="398" spans="1:24" x14ac:dyDescent="0.25">
      <c r="A398" s="13" t="s">
        <v>360</v>
      </c>
      <c r="B398" s="13">
        <v>202312</v>
      </c>
      <c r="C398" s="13">
        <v>20400</v>
      </c>
      <c r="D398" s="13" t="s">
        <v>363</v>
      </c>
      <c r="E398" s="13" t="s">
        <v>39</v>
      </c>
      <c r="F398" s="13" t="s">
        <v>39</v>
      </c>
      <c r="G398" s="13" t="s">
        <v>39</v>
      </c>
      <c r="H398" s="13" t="s">
        <v>39</v>
      </c>
      <c r="I398" s="13">
        <v>3430</v>
      </c>
      <c r="J398" s="13" t="s">
        <v>39</v>
      </c>
      <c r="K398" s="14" t="s">
        <v>39</v>
      </c>
      <c r="L398" s="13">
        <v>0</v>
      </c>
      <c r="M398" s="13">
        <v>0</v>
      </c>
      <c r="N398" s="13">
        <v>0</v>
      </c>
      <c r="O398" s="13">
        <v>0</v>
      </c>
      <c r="P398" s="13">
        <v>3400</v>
      </c>
      <c r="Q398" s="13">
        <v>3500</v>
      </c>
      <c r="R398" s="13" t="s">
        <v>39</v>
      </c>
      <c r="S398" s="13" t="s">
        <v>39</v>
      </c>
      <c r="X398"/>
    </row>
    <row r="399" spans="1:24" x14ac:dyDescent="0.25">
      <c r="A399" s="13" t="s">
        <v>360</v>
      </c>
      <c r="B399" s="13">
        <v>202312</v>
      </c>
      <c r="C399" s="13">
        <v>20600</v>
      </c>
      <c r="D399" s="13" t="s">
        <v>361</v>
      </c>
      <c r="E399" s="13" t="s">
        <v>39</v>
      </c>
      <c r="F399" s="13" t="s">
        <v>39</v>
      </c>
      <c r="G399" s="13" t="s">
        <v>39</v>
      </c>
      <c r="H399" s="13" t="s">
        <v>39</v>
      </c>
      <c r="I399" s="13">
        <v>0.2</v>
      </c>
      <c r="J399" s="13" t="s">
        <v>39</v>
      </c>
      <c r="K399" s="14" t="s">
        <v>39</v>
      </c>
      <c r="L399" s="13">
        <v>0</v>
      </c>
      <c r="M399" s="13">
        <v>0</v>
      </c>
      <c r="N399" s="13">
        <v>0</v>
      </c>
      <c r="O399" s="13">
        <v>499</v>
      </c>
      <c r="P399" s="13" t="s">
        <v>39</v>
      </c>
      <c r="Q399" s="13">
        <v>0.8</v>
      </c>
      <c r="R399" s="13">
        <v>25.5</v>
      </c>
      <c r="S399" s="13">
        <v>0.6</v>
      </c>
      <c r="X399"/>
    </row>
    <row r="400" spans="1:24" x14ac:dyDescent="0.25">
      <c r="A400" s="13" t="s">
        <v>360</v>
      </c>
      <c r="B400" s="13">
        <v>202312</v>
      </c>
      <c r="C400" s="13">
        <v>20600</v>
      </c>
      <c r="D400" s="13" t="s">
        <v>363</v>
      </c>
      <c r="E400" s="13" t="s">
        <v>39</v>
      </c>
      <c r="F400" s="13" t="s">
        <v>39</v>
      </c>
      <c r="G400" s="13" t="s">
        <v>39</v>
      </c>
      <c r="H400" s="13" t="s">
        <v>39</v>
      </c>
      <c r="I400" s="13">
        <v>3630</v>
      </c>
      <c r="J400" s="13" t="s">
        <v>39</v>
      </c>
      <c r="K400" s="14" t="s">
        <v>39</v>
      </c>
      <c r="L400" s="13">
        <v>0</v>
      </c>
      <c r="M400" s="13">
        <v>0</v>
      </c>
      <c r="N400" s="13">
        <v>0</v>
      </c>
      <c r="O400" s="13">
        <v>0</v>
      </c>
      <c r="P400" s="13">
        <v>3600</v>
      </c>
      <c r="Q400" s="13">
        <v>3670</v>
      </c>
      <c r="R400" s="13" t="s">
        <v>39</v>
      </c>
      <c r="S400" s="13" t="s">
        <v>39</v>
      </c>
      <c r="X400"/>
    </row>
    <row r="401" spans="1:24" x14ac:dyDescent="0.25">
      <c r="A401" s="13" t="s">
        <v>360</v>
      </c>
      <c r="B401" s="13">
        <v>202312</v>
      </c>
      <c r="C401" s="13">
        <v>20800</v>
      </c>
      <c r="D401" s="13" t="s">
        <v>361</v>
      </c>
      <c r="E401" s="13" t="s">
        <v>39</v>
      </c>
      <c r="F401" s="13" t="s">
        <v>39</v>
      </c>
      <c r="G401" s="13" t="s">
        <v>39</v>
      </c>
      <c r="H401" s="13" t="s">
        <v>39</v>
      </c>
      <c r="I401" s="13">
        <v>0.1</v>
      </c>
      <c r="J401" s="13" t="s">
        <v>39</v>
      </c>
      <c r="K401" s="14" t="s">
        <v>39</v>
      </c>
      <c r="L401" s="13">
        <v>0</v>
      </c>
      <c r="M401" s="13">
        <v>0</v>
      </c>
      <c r="N401" s="13">
        <v>0</v>
      </c>
      <c r="O401" s="13">
        <v>494</v>
      </c>
      <c r="P401" s="13" t="s">
        <v>39</v>
      </c>
      <c r="Q401" s="13">
        <v>0.8</v>
      </c>
      <c r="R401" s="13">
        <v>28</v>
      </c>
      <c r="S401" s="13">
        <v>0.8</v>
      </c>
      <c r="X401"/>
    </row>
    <row r="402" spans="1:24" x14ac:dyDescent="0.25">
      <c r="A402" s="13" t="s">
        <v>360</v>
      </c>
      <c r="B402" s="13">
        <v>202312</v>
      </c>
      <c r="C402" s="13">
        <v>20800</v>
      </c>
      <c r="D402" s="13" t="s">
        <v>363</v>
      </c>
      <c r="E402" s="13" t="s">
        <v>39</v>
      </c>
      <c r="F402" s="13" t="s">
        <v>39</v>
      </c>
      <c r="G402" s="13" t="s">
        <v>39</v>
      </c>
      <c r="H402" s="13" t="s">
        <v>39</v>
      </c>
      <c r="I402" s="13">
        <v>3830</v>
      </c>
      <c r="J402" s="13" t="s">
        <v>39</v>
      </c>
      <c r="K402" s="14" t="s">
        <v>39</v>
      </c>
      <c r="L402" s="13">
        <v>0</v>
      </c>
      <c r="M402" s="13">
        <v>0</v>
      </c>
      <c r="N402" s="13">
        <v>0</v>
      </c>
      <c r="O402" s="13">
        <v>0</v>
      </c>
      <c r="P402" s="13">
        <v>3800</v>
      </c>
      <c r="Q402" s="13">
        <v>3870</v>
      </c>
      <c r="R402" s="13" t="s">
        <v>39</v>
      </c>
      <c r="S402" s="13" t="s">
        <v>39</v>
      </c>
      <c r="X402"/>
    </row>
    <row r="403" spans="1:24" x14ac:dyDescent="0.25">
      <c r="A403" s="13" t="s">
        <v>360</v>
      </c>
      <c r="B403" s="13">
        <v>202312</v>
      </c>
      <c r="C403" s="13">
        <v>21000</v>
      </c>
      <c r="D403" s="13" t="s">
        <v>361</v>
      </c>
      <c r="E403" s="13">
        <v>0.5</v>
      </c>
      <c r="F403" s="13">
        <v>0.5</v>
      </c>
      <c r="G403" s="13">
        <v>0.1</v>
      </c>
      <c r="H403" s="13">
        <v>0.1</v>
      </c>
      <c r="I403" s="13">
        <v>0.1</v>
      </c>
      <c r="J403" s="13">
        <v>0</v>
      </c>
      <c r="K403" s="14" t="s">
        <v>39</v>
      </c>
      <c r="L403" s="13">
        <v>6</v>
      </c>
      <c r="M403" s="13">
        <v>43</v>
      </c>
      <c r="N403" s="13">
        <v>49</v>
      </c>
      <c r="O403" s="13">
        <v>3414</v>
      </c>
      <c r="P403" s="13" t="s">
        <v>39</v>
      </c>
      <c r="Q403" s="13">
        <v>0.2</v>
      </c>
      <c r="R403" s="13">
        <v>30</v>
      </c>
      <c r="S403" s="13">
        <v>0.1</v>
      </c>
      <c r="X403"/>
    </row>
    <row r="404" spans="1:24" x14ac:dyDescent="0.25">
      <c r="A404" s="13" t="s">
        <v>360</v>
      </c>
      <c r="B404" s="13">
        <v>202312</v>
      </c>
      <c r="C404" s="13">
        <v>21000</v>
      </c>
      <c r="D404" s="13" t="s">
        <v>363</v>
      </c>
      <c r="E404" s="13" t="s">
        <v>39</v>
      </c>
      <c r="F404" s="13" t="s">
        <v>39</v>
      </c>
      <c r="G404" s="13" t="s">
        <v>39</v>
      </c>
      <c r="H404" s="13" t="s">
        <v>39</v>
      </c>
      <c r="I404" s="13">
        <v>4030</v>
      </c>
      <c r="J404" s="13" t="s">
        <v>39</v>
      </c>
      <c r="K404" s="14" t="s">
        <v>39</v>
      </c>
      <c r="L404" s="13">
        <v>0</v>
      </c>
      <c r="M404" s="13">
        <v>0</v>
      </c>
      <c r="N404" s="13">
        <v>0</v>
      </c>
      <c r="O404" s="13">
        <v>0</v>
      </c>
      <c r="P404" s="13">
        <v>3990</v>
      </c>
      <c r="Q404" s="13">
        <v>4070</v>
      </c>
      <c r="R404" s="13" t="s">
        <v>39</v>
      </c>
      <c r="S404" s="13" t="s">
        <v>39</v>
      </c>
      <c r="X404"/>
    </row>
    <row r="405" spans="1:24" x14ac:dyDescent="0.25">
      <c r="A405" s="13" t="s">
        <v>360</v>
      </c>
      <c r="B405" s="13">
        <v>202401</v>
      </c>
      <c r="C405" s="13">
        <v>13600</v>
      </c>
      <c r="D405" s="13" t="s">
        <v>361</v>
      </c>
      <c r="E405" s="13" t="s">
        <v>39</v>
      </c>
      <c r="F405" s="13" t="s">
        <v>39</v>
      </c>
      <c r="G405" s="13" t="s">
        <v>39</v>
      </c>
      <c r="H405" s="13" t="s">
        <v>39</v>
      </c>
      <c r="I405" s="13">
        <v>3370</v>
      </c>
      <c r="J405" s="13" t="s">
        <v>39</v>
      </c>
      <c r="K405" s="14" t="s">
        <v>39</v>
      </c>
      <c r="L405" s="13">
        <v>0</v>
      </c>
      <c r="M405" s="13">
        <v>0</v>
      </c>
      <c r="N405" s="13">
        <v>0</v>
      </c>
      <c r="O405" s="13">
        <v>0</v>
      </c>
      <c r="P405" s="13">
        <v>3280</v>
      </c>
      <c r="Q405" s="13">
        <v>3410</v>
      </c>
      <c r="R405" s="13" t="s">
        <v>39</v>
      </c>
      <c r="S405" s="13" t="s">
        <v>39</v>
      </c>
      <c r="X405"/>
    </row>
    <row r="406" spans="1:24" x14ac:dyDescent="0.25">
      <c r="A406" s="13" t="s">
        <v>360</v>
      </c>
      <c r="B406" s="13">
        <v>202401</v>
      </c>
      <c r="C406" s="13">
        <v>13600</v>
      </c>
      <c r="D406" s="13" t="s">
        <v>363</v>
      </c>
      <c r="E406" s="13" t="s">
        <v>39</v>
      </c>
      <c r="F406" s="13" t="s">
        <v>39</v>
      </c>
      <c r="G406" s="13" t="s">
        <v>39</v>
      </c>
      <c r="H406" s="13" t="s">
        <v>39</v>
      </c>
      <c r="I406" s="13">
        <v>8.1</v>
      </c>
      <c r="J406" s="13" t="s">
        <v>39</v>
      </c>
      <c r="K406" s="14" t="s">
        <v>39</v>
      </c>
      <c r="L406" s="13">
        <v>0</v>
      </c>
      <c r="M406" s="13">
        <v>0</v>
      </c>
      <c r="N406" s="13">
        <v>0</v>
      </c>
      <c r="O406" s="13">
        <v>49</v>
      </c>
      <c r="P406" s="13">
        <v>8.1</v>
      </c>
      <c r="Q406" s="13">
        <v>111</v>
      </c>
      <c r="R406" s="13">
        <v>41</v>
      </c>
      <c r="S406" s="13">
        <v>9.9</v>
      </c>
      <c r="X406"/>
    </row>
    <row r="407" spans="1:24" x14ac:dyDescent="0.25">
      <c r="A407" s="13" t="s">
        <v>360</v>
      </c>
      <c r="B407" s="13">
        <v>202401</v>
      </c>
      <c r="C407" s="13">
        <v>13700</v>
      </c>
      <c r="D407" s="13" t="s">
        <v>361</v>
      </c>
      <c r="E407" s="13" t="s">
        <v>39</v>
      </c>
      <c r="F407" s="13" t="s">
        <v>39</v>
      </c>
      <c r="G407" s="13" t="s">
        <v>39</v>
      </c>
      <c r="H407" s="13" t="s">
        <v>39</v>
      </c>
      <c r="I407" s="13">
        <v>3270</v>
      </c>
      <c r="J407" s="13" t="s">
        <v>39</v>
      </c>
      <c r="K407" s="14" t="s">
        <v>39</v>
      </c>
      <c r="L407" s="13">
        <v>0</v>
      </c>
      <c r="M407" s="13">
        <v>0</v>
      </c>
      <c r="N407" s="13">
        <v>0</v>
      </c>
      <c r="O407" s="13">
        <v>0</v>
      </c>
      <c r="P407" s="13">
        <v>3240</v>
      </c>
      <c r="Q407" s="13">
        <v>3310</v>
      </c>
      <c r="R407" s="13" t="s">
        <v>39</v>
      </c>
      <c r="S407" s="13" t="s">
        <v>39</v>
      </c>
      <c r="X407"/>
    </row>
    <row r="408" spans="1:24" x14ac:dyDescent="0.25">
      <c r="A408" s="13" t="s">
        <v>360</v>
      </c>
      <c r="B408" s="13">
        <v>202401</v>
      </c>
      <c r="C408" s="13">
        <v>13700</v>
      </c>
      <c r="D408" s="13" t="s">
        <v>363</v>
      </c>
      <c r="E408" s="13" t="s">
        <v>39</v>
      </c>
      <c r="F408" s="13" t="s">
        <v>39</v>
      </c>
      <c r="G408" s="13" t="s">
        <v>39</v>
      </c>
      <c r="H408" s="13" t="s">
        <v>39</v>
      </c>
      <c r="I408" s="13">
        <v>9</v>
      </c>
      <c r="J408" s="13" t="s">
        <v>39</v>
      </c>
      <c r="K408" s="14" t="s">
        <v>39</v>
      </c>
      <c r="L408" s="13">
        <v>0</v>
      </c>
      <c r="M408" s="13">
        <v>0</v>
      </c>
      <c r="N408" s="13">
        <v>0</v>
      </c>
      <c r="O408" s="13">
        <v>3</v>
      </c>
      <c r="P408" s="13">
        <v>0.7</v>
      </c>
      <c r="Q408" s="13">
        <v>35.5</v>
      </c>
      <c r="R408" s="13">
        <v>26</v>
      </c>
      <c r="S408" s="13">
        <v>13.5</v>
      </c>
      <c r="X408"/>
    </row>
    <row r="409" spans="1:24" x14ac:dyDescent="0.25">
      <c r="A409" s="13" t="s">
        <v>360</v>
      </c>
      <c r="B409" s="13">
        <v>202401</v>
      </c>
      <c r="C409" s="13">
        <v>13800</v>
      </c>
      <c r="D409" s="13" t="s">
        <v>361</v>
      </c>
      <c r="E409" s="13" t="s">
        <v>39</v>
      </c>
      <c r="F409" s="13" t="s">
        <v>39</v>
      </c>
      <c r="G409" s="13" t="s">
        <v>39</v>
      </c>
      <c r="H409" s="13" t="s">
        <v>39</v>
      </c>
      <c r="I409" s="13">
        <v>3170</v>
      </c>
      <c r="J409" s="13" t="s">
        <v>39</v>
      </c>
      <c r="K409" s="14" t="s">
        <v>39</v>
      </c>
      <c r="L409" s="13">
        <v>0</v>
      </c>
      <c r="M409" s="13">
        <v>0</v>
      </c>
      <c r="N409" s="13">
        <v>0</v>
      </c>
      <c r="O409" s="13">
        <v>0</v>
      </c>
      <c r="P409" s="13">
        <v>3140</v>
      </c>
      <c r="Q409" s="13">
        <v>3210</v>
      </c>
      <c r="R409" s="13" t="s">
        <v>39</v>
      </c>
      <c r="S409" s="13" t="s">
        <v>39</v>
      </c>
      <c r="X409"/>
    </row>
    <row r="410" spans="1:24" x14ac:dyDescent="0.25">
      <c r="A410" s="13" t="s">
        <v>360</v>
      </c>
      <c r="B410" s="13">
        <v>202401</v>
      </c>
      <c r="C410" s="13">
        <v>13800</v>
      </c>
      <c r="D410" s="13" t="s">
        <v>363</v>
      </c>
      <c r="E410" s="13" t="s">
        <v>39</v>
      </c>
      <c r="F410" s="13" t="s">
        <v>39</v>
      </c>
      <c r="G410" s="13" t="s">
        <v>39</v>
      </c>
      <c r="H410" s="13" t="s">
        <v>39</v>
      </c>
      <c r="I410" s="13">
        <v>10</v>
      </c>
      <c r="J410" s="13" t="s">
        <v>39</v>
      </c>
      <c r="K410" s="14" t="s">
        <v>39</v>
      </c>
      <c r="L410" s="13">
        <v>0</v>
      </c>
      <c r="M410" s="13">
        <v>0</v>
      </c>
      <c r="N410" s="13">
        <v>0</v>
      </c>
      <c r="O410" s="13">
        <v>245</v>
      </c>
      <c r="P410" s="13">
        <v>10</v>
      </c>
      <c r="Q410" s="13">
        <v>36.5</v>
      </c>
      <c r="R410" s="13">
        <v>51</v>
      </c>
      <c r="S410" s="13">
        <v>9.6999999999999993</v>
      </c>
      <c r="X410"/>
    </row>
    <row r="411" spans="1:24" x14ac:dyDescent="0.25">
      <c r="A411" s="13" t="s">
        <v>360</v>
      </c>
      <c r="B411" s="13">
        <v>202401</v>
      </c>
      <c r="C411" s="13">
        <v>13900</v>
      </c>
      <c r="D411" s="13" t="s">
        <v>361</v>
      </c>
      <c r="E411" s="13" t="s">
        <v>39</v>
      </c>
      <c r="F411" s="13" t="s">
        <v>39</v>
      </c>
      <c r="G411" s="13" t="s">
        <v>39</v>
      </c>
      <c r="H411" s="13" t="s">
        <v>39</v>
      </c>
      <c r="I411" s="13">
        <v>3070</v>
      </c>
      <c r="J411" s="13" t="s">
        <v>39</v>
      </c>
      <c r="K411" s="14" t="s">
        <v>39</v>
      </c>
      <c r="L411" s="13">
        <v>0</v>
      </c>
      <c r="M411" s="13">
        <v>0</v>
      </c>
      <c r="N411" s="13">
        <v>0</v>
      </c>
      <c r="O411" s="13">
        <v>0</v>
      </c>
      <c r="P411" s="13">
        <v>3040</v>
      </c>
      <c r="Q411" s="13">
        <v>3110</v>
      </c>
      <c r="R411" s="13" t="s">
        <v>39</v>
      </c>
      <c r="S411" s="13" t="s">
        <v>39</v>
      </c>
      <c r="X411"/>
    </row>
    <row r="412" spans="1:24" x14ac:dyDescent="0.25">
      <c r="A412" s="13" t="s">
        <v>360</v>
      </c>
      <c r="B412" s="13">
        <v>202401</v>
      </c>
      <c r="C412" s="13">
        <v>13900</v>
      </c>
      <c r="D412" s="13" t="s">
        <v>363</v>
      </c>
      <c r="E412" s="13" t="s">
        <v>39</v>
      </c>
      <c r="F412" s="13" t="s">
        <v>39</v>
      </c>
      <c r="G412" s="13" t="s">
        <v>39</v>
      </c>
      <c r="H412" s="13" t="s">
        <v>39</v>
      </c>
      <c r="I412" s="13">
        <v>10.5</v>
      </c>
      <c r="J412" s="13" t="s">
        <v>39</v>
      </c>
      <c r="K412" s="14" t="s">
        <v>39</v>
      </c>
      <c r="L412" s="13">
        <v>0</v>
      </c>
      <c r="M412" s="13">
        <v>0</v>
      </c>
      <c r="N412" s="13">
        <v>0</v>
      </c>
      <c r="O412" s="13">
        <v>64</v>
      </c>
      <c r="P412" s="13">
        <v>10.5</v>
      </c>
      <c r="Q412" s="13">
        <v>37</v>
      </c>
      <c r="R412" s="13">
        <v>60</v>
      </c>
      <c r="S412" s="13">
        <v>13.5</v>
      </c>
      <c r="X412"/>
    </row>
    <row r="413" spans="1:24" x14ac:dyDescent="0.25">
      <c r="A413" s="13" t="s">
        <v>360</v>
      </c>
      <c r="B413" s="13">
        <v>202401</v>
      </c>
      <c r="C413" s="13">
        <v>14000</v>
      </c>
      <c r="D413" s="13" t="s">
        <v>361</v>
      </c>
      <c r="E413" s="13" t="s">
        <v>39</v>
      </c>
      <c r="F413" s="13" t="s">
        <v>39</v>
      </c>
      <c r="G413" s="13" t="s">
        <v>39</v>
      </c>
      <c r="H413" s="13" t="s">
        <v>39</v>
      </c>
      <c r="I413" s="13">
        <v>2970</v>
      </c>
      <c r="J413" s="13" t="s">
        <v>39</v>
      </c>
      <c r="K413" s="14" t="s">
        <v>39</v>
      </c>
      <c r="L413" s="13">
        <v>0</v>
      </c>
      <c r="M413" s="13">
        <v>0</v>
      </c>
      <c r="N413" s="13">
        <v>0</v>
      </c>
      <c r="O413" s="13">
        <v>0</v>
      </c>
      <c r="P413" s="13">
        <v>2930</v>
      </c>
      <c r="Q413" s="13">
        <v>3010</v>
      </c>
      <c r="R413" s="13" t="s">
        <v>39</v>
      </c>
      <c r="S413" s="13" t="s">
        <v>39</v>
      </c>
      <c r="X413"/>
    </row>
    <row r="414" spans="1:24" x14ac:dyDescent="0.25">
      <c r="A414" s="13" t="s">
        <v>360</v>
      </c>
      <c r="B414" s="13">
        <v>202401</v>
      </c>
      <c r="C414" s="13">
        <v>14000</v>
      </c>
      <c r="D414" s="13" t="s">
        <v>363</v>
      </c>
      <c r="E414" s="13" t="s">
        <v>39</v>
      </c>
      <c r="F414" s="13" t="s">
        <v>39</v>
      </c>
      <c r="G414" s="13" t="s">
        <v>39</v>
      </c>
      <c r="H414" s="13" t="s">
        <v>39</v>
      </c>
      <c r="I414" s="13">
        <v>13</v>
      </c>
      <c r="J414" s="13" t="s">
        <v>39</v>
      </c>
      <c r="K414" s="14" t="s">
        <v>39</v>
      </c>
      <c r="L414" s="13">
        <v>0</v>
      </c>
      <c r="M414" s="13">
        <v>0</v>
      </c>
      <c r="N414" s="13">
        <v>0</v>
      </c>
      <c r="O414" s="13">
        <v>24</v>
      </c>
      <c r="P414" s="13">
        <v>0.9</v>
      </c>
      <c r="Q414" s="13">
        <v>15</v>
      </c>
      <c r="R414" s="13">
        <v>72</v>
      </c>
      <c r="S414" s="13">
        <v>15.5</v>
      </c>
      <c r="X414"/>
    </row>
    <row r="415" spans="1:24" x14ac:dyDescent="0.25">
      <c r="A415" s="13" t="s">
        <v>360</v>
      </c>
      <c r="B415" s="13">
        <v>202401</v>
      </c>
      <c r="C415" s="13">
        <v>14100</v>
      </c>
      <c r="D415" s="13" t="s">
        <v>361</v>
      </c>
      <c r="E415" s="13" t="s">
        <v>39</v>
      </c>
      <c r="F415" s="13" t="s">
        <v>39</v>
      </c>
      <c r="G415" s="13" t="s">
        <v>39</v>
      </c>
      <c r="H415" s="13" t="s">
        <v>39</v>
      </c>
      <c r="I415" s="13">
        <v>2880</v>
      </c>
      <c r="J415" s="13" t="s">
        <v>39</v>
      </c>
      <c r="K415" s="14" t="s">
        <v>39</v>
      </c>
      <c r="L415" s="13">
        <v>0</v>
      </c>
      <c r="M415" s="13">
        <v>0</v>
      </c>
      <c r="N415" s="13">
        <v>0</v>
      </c>
      <c r="O415" s="13">
        <v>0</v>
      </c>
      <c r="P415" s="13">
        <v>2840</v>
      </c>
      <c r="Q415" s="13">
        <v>2910</v>
      </c>
      <c r="R415" s="13" t="s">
        <v>39</v>
      </c>
      <c r="S415" s="13" t="s">
        <v>39</v>
      </c>
      <c r="X415"/>
    </row>
    <row r="416" spans="1:24" x14ac:dyDescent="0.25">
      <c r="A416" s="13" t="s">
        <v>360</v>
      </c>
      <c r="B416" s="13">
        <v>202401</v>
      </c>
      <c r="C416" s="13">
        <v>14100</v>
      </c>
      <c r="D416" s="13" t="s">
        <v>363</v>
      </c>
      <c r="E416" s="13">
        <v>16</v>
      </c>
      <c r="F416" s="13">
        <v>16</v>
      </c>
      <c r="G416" s="13">
        <v>16</v>
      </c>
      <c r="H416" s="13">
        <v>16</v>
      </c>
      <c r="I416" s="13">
        <v>16</v>
      </c>
      <c r="J416" s="13" t="s">
        <v>381</v>
      </c>
      <c r="K416" s="14" t="s">
        <v>3028</v>
      </c>
      <c r="L416" s="13">
        <v>0</v>
      </c>
      <c r="M416" s="13">
        <v>1</v>
      </c>
      <c r="N416" s="13">
        <v>1</v>
      </c>
      <c r="O416" s="13">
        <v>7</v>
      </c>
      <c r="P416" s="13">
        <v>2.5</v>
      </c>
      <c r="Q416" s="13">
        <v>39</v>
      </c>
      <c r="R416" s="13">
        <v>64</v>
      </c>
      <c r="S416" s="13">
        <v>16</v>
      </c>
      <c r="X416"/>
    </row>
    <row r="417" spans="1:24" x14ac:dyDescent="0.25">
      <c r="A417" s="13" t="s">
        <v>360</v>
      </c>
      <c r="B417" s="13">
        <v>202401</v>
      </c>
      <c r="C417" s="13">
        <v>14200</v>
      </c>
      <c r="D417" s="13" t="s">
        <v>361</v>
      </c>
      <c r="E417" s="13" t="s">
        <v>39</v>
      </c>
      <c r="F417" s="13" t="s">
        <v>39</v>
      </c>
      <c r="G417" s="13" t="s">
        <v>39</v>
      </c>
      <c r="H417" s="13" t="s">
        <v>39</v>
      </c>
      <c r="I417" s="13">
        <v>2780</v>
      </c>
      <c r="J417" s="13" t="s">
        <v>39</v>
      </c>
      <c r="K417" s="14" t="s">
        <v>39</v>
      </c>
      <c r="L417" s="13">
        <v>0</v>
      </c>
      <c r="M417" s="13">
        <v>0</v>
      </c>
      <c r="N417" s="13">
        <v>0</v>
      </c>
      <c r="O417" s="13">
        <v>0</v>
      </c>
      <c r="P417" s="13">
        <v>2740</v>
      </c>
      <c r="Q417" s="13">
        <v>2810</v>
      </c>
      <c r="R417" s="13" t="s">
        <v>39</v>
      </c>
      <c r="S417" s="13" t="s">
        <v>39</v>
      </c>
      <c r="X417"/>
    </row>
    <row r="418" spans="1:24" x14ac:dyDescent="0.25">
      <c r="A418" s="13" t="s">
        <v>360</v>
      </c>
      <c r="B418" s="13">
        <v>202401</v>
      </c>
      <c r="C418" s="13">
        <v>14200</v>
      </c>
      <c r="D418" s="13" t="s">
        <v>363</v>
      </c>
      <c r="E418" s="13">
        <v>18</v>
      </c>
      <c r="F418" s="13">
        <v>18</v>
      </c>
      <c r="G418" s="13">
        <v>18</v>
      </c>
      <c r="H418" s="13">
        <v>18</v>
      </c>
      <c r="I418" s="13">
        <v>18</v>
      </c>
      <c r="J418" s="13">
        <v>0</v>
      </c>
      <c r="K418" s="14">
        <v>0</v>
      </c>
      <c r="L418" s="13">
        <v>31</v>
      </c>
      <c r="M418" s="13">
        <v>1</v>
      </c>
      <c r="N418" s="13">
        <v>32</v>
      </c>
      <c r="O418" s="13">
        <v>192</v>
      </c>
      <c r="P418" s="13">
        <v>1</v>
      </c>
      <c r="Q418" s="13">
        <v>40</v>
      </c>
      <c r="R418" s="13">
        <v>77</v>
      </c>
      <c r="S418" s="13">
        <v>1.3</v>
      </c>
      <c r="X418"/>
    </row>
    <row r="419" spans="1:24" x14ac:dyDescent="0.25">
      <c r="A419" s="13" t="s">
        <v>360</v>
      </c>
      <c r="B419" s="13">
        <v>202401</v>
      </c>
      <c r="C419" s="13">
        <v>14300</v>
      </c>
      <c r="D419" s="13" t="s">
        <v>361</v>
      </c>
      <c r="E419" s="13" t="s">
        <v>39</v>
      </c>
      <c r="F419" s="13" t="s">
        <v>39</v>
      </c>
      <c r="G419" s="13" t="s">
        <v>39</v>
      </c>
      <c r="H419" s="13" t="s">
        <v>39</v>
      </c>
      <c r="I419" s="13">
        <v>2680</v>
      </c>
      <c r="J419" s="13" t="s">
        <v>39</v>
      </c>
      <c r="K419" s="14" t="s">
        <v>39</v>
      </c>
      <c r="L419" s="13">
        <v>0</v>
      </c>
      <c r="M419" s="13">
        <v>0</v>
      </c>
      <c r="N419" s="13">
        <v>0</v>
      </c>
      <c r="O419" s="13">
        <v>0</v>
      </c>
      <c r="P419" s="13">
        <v>2650</v>
      </c>
      <c r="Q419" s="13">
        <v>2710</v>
      </c>
      <c r="R419" s="13" t="s">
        <v>39</v>
      </c>
      <c r="S419" s="13" t="s">
        <v>39</v>
      </c>
      <c r="X419"/>
    </row>
    <row r="420" spans="1:24" x14ac:dyDescent="0.25">
      <c r="A420" s="13" t="s">
        <v>360</v>
      </c>
      <c r="B420" s="13">
        <v>202401</v>
      </c>
      <c r="C420" s="13">
        <v>14300</v>
      </c>
      <c r="D420" s="13" t="s">
        <v>363</v>
      </c>
      <c r="E420" s="13" t="s">
        <v>39</v>
      </c>
      <c r="F420" s="13" t="s">
        <v>39</v>
      </c>
      <c r="G420" s="13" t="s">
        <v>39</v>
      </c>
      <c r="H420" s="13" t="s">
        <v>39</v>
      </c>
      <c r="I420" s="13">
        <v>18</v>
      </c>
      <c r="J420" s="13" t="s">
        <v>39</v>
      </c>
      <c r="K420" s="14" t="s">
        <v>39</v>
      </c>
      <c r="L420" s="13">
        <v>0</v>
      </c>
      <c r="M420" s="13">
        <v>0</v>
      </c>
      <c r="N420" s="13">
        <v>0</v>
      </c>
      <c r="O420" s="13">
        <v>16</v>
      </c>
      <c r="P420" s="13">
        <v>1</v>
      </c>
      <c r="Q420" s="13">
        <v>42</v>
      </c>
      <c r="R420" s="13">
        <v>81</v>
      </c>
      <c r="S420" s="13">
        <v>25</v>
      </c>
      <c r="X420"/>
    </row>
    <row r="421" spans="1:24" x14ac:dyDescent="0.25">
      <c r="A421" s="13" t="s">
        <v>360</v>
      </c>
      <c r="B421" s="13">
        <v>202401</v>
      </c>
      <c r="C421" s="13">
        <v>14400</v>
      </c>
      <c r="D421" s="13" t="s">
        <v>361</v>
      </c>
      <c r="E421" s="13" t="s">
        <v>39</v>
      </c>
      <c r="F421" s="13" t="s">
        <v>39</v>
      </c>
      <c r="G421" s="13" t="s">
        <v>39</v>
      </c>
      <c r="H421" s="13" t="s">
        <v>39</v>
      </c>
      <c r="I421" s="13">
        <v>2580</v>
      </c>
      <c r="J421" s="13" t="s">
        <v>39</v>
      </c>
      <c r="K421" s="14" t="s">
        <v>39</v>
      </c>
      <c r="L421" s="13">
        <v>0</v>
      </c>
      <c r="M421" s="13">
        <v>0</v>
      </c>
      <c r="N421" s="13">
        <v>0</v>
      </c>
      <c r="O421" s="13">
        <v>0</v>
      </c>
      <c r="P421" s="13">
        <v>2540</v>
      </c>
      <c r="Q421" s="13">
        <v>2610</v>
      </c>
      <c r="R421" s="13" t="s">
        <v>39</v>
      </c>
      <c r="S421" s="13" t="s">
        <v>39</v>
      </c>
      <c r="X421"/>
    </row>
    <row r="422" spans="1:24" x14ac:dyDescent="0.25">
      <c r="A422" s="13" t="s">
        <v>360</v>
      </c>
      <c r="B422" s="13">
        <v>202401</v>
      </c>
      <c r="C422" s="13">
        <v>14400</v>
      </c>
      <c r="D422" s="13" t="s">
        <v>363</v>
      </c>
      <c r="E422" s="13">
        <v>19.5</v>
      </c>
      <c r="F422" s="13">
        <v>19.5</v>
      </c>
      <c r="G422" s="13">
        <v>18</v>
      </c>
      <c r="H422" s="13">
        <v>18</v>
      </c>
      <c r="I422" s="13">
        <v>18</v>
      </c>
      <c r="J422" s="13" t="s">
        <v>381</v>
      </c>
      <c r="K422" s="14" t="s">
        <v>3029</v>
      </c>
      <c r="L422" s="13">
        <v>0</v>
      </c>
      <c r="M422" s="13">
        <v>8</v>
      </c>
      <c r="N422" s="13">
        <v>8</v>
      </c>
      <c r="O422" s="13">
        <v>20</v>
      </c>
      <c r="P422" s="13">
        <v>2.7</v>
      </c>
      <c r="Q422" s="13">
        <v>44</v>
      </c>
      <c r="R422" s="13">
        <v>87</v>
      </c>
      <c r="S422" s="13">
        <v>18</v>
      </c>
      <c r="X422"/>
    </row>
    <row r="423" spans="1:24" x14ac:dyDescent="0.25">
      <c r="A423" s="13" t="s">
        <v>360</v>
      </c>
      <c r="B423" s="13">
        <v>202401</v>
      </c>
      <c r="C423" s="13">
        <v>14500</v>
      </c>
      <c r="D423" s="13" t="s">
        <v>361</v>
      </c>
      <c r="E423" s="13" t="s">
        <v>39</v>
      </c>
      <c r="F423" s="13" t="s">
        <v>39</v>
      </c>
      <c r="G423" s="13" t="s">
        <v>39</v>
      </c>
      <c r="H423" s="13" t="s">
        <v>39</v>
      </c>
      <c r="I423" s="13">
        <v>2480</v>
      </c>
      <c r="J423" s="13" t="s">
        <v>39</v>
      </c>
      <c r="K423" s="14" t="s">
        <v>39</v>
      </c>
      <c r="L423" s="13">
        <v>0</v>
      </c>
      <c r="M423" s="13">
        <v>0</v>
      </c>
      <c r="N423" s="13">
        <v>0</v>
      </c>
      <c r="O423" s="13">
        <v>0</v>
      </c>
      <c r="P423" s="13">
        <v>2440</v>
      </c>
      <c r="Q423" s="13">
        <v>2510</v>
      </c>
      <c r="R423" s="13" t="s">
        <v>39</v>
      </c>
      <c r="S423" s="13" t="s">
        <v>39</v>
      </c>
      <c r="X423"/>
    </row>
    <row r="424" spans="1:24" x14ac:dyDescent="0.25">
      <c r="A424" s="13" t="s">
        <v>360</v>
      </c>
      <c r="B424" s="13">
        <v>202401</v>
      </c>
      <c r="C424" s="13">
        <v>14500</v>
      </c>
      <c r="D424" s="13" t="s">
        <v>363</v>
      </c>
      <c r="E424" s="13">
        <v>19.5</v>
      </c>
      <c r="F424" s="13">
        <v>19.5</v>
      </c>
      <c r="G424" s="13">
        <v>19</v>
      </c>
      <c r="H424" s="13">
        <v>19</v>
      </c>
      <c r="I424" s="13">
        <v>19</v>
      </c>
      <c r="J424" s="13" t="s">
        <v>375</v>
      </c>
      <c r="K424" s="14" t="s">
        <v>3030</v>
      </c>
      <c r="L424" s="13">
        <v>0</v>
      </c>
      <c r="M424" s="13">
        <v>6</v>
      </c>
      <c r="N424" s="13">
        <v>6</v>
      </c>
      <c r="O424" s="13">
        <v>71</v>
      </c>
      <c r="P424" s="13">
        <v>1</v>
      </c>
      <c r="Q424" s="13">
        <v>45</v>
      </c>
      <c r="R424" s="13">
        <v>101</v>
      </c>
      <c r="S424" s="13">
        <v>19</v>
      </c>
      <c r="X424"/>
    </row>
    <row r="425" spans="1:24" x14ac:dyDescent="0.25">
      <c r="A425" s="13" t="s">
        <v>360</v>
      </c>
      <c r="B425" s="13">
        <v>202401</v>
      </c>
      <c r="C425" s="13">
        <v>14600</v>
      </c>
      <c r="D425" s="13" t="s">
        <v>361</v>
      </c>
      <c r="E425" s="13" t="s">
        <v>39</v>
      </c>
      <c r="F425" s="13" t="s">
        <v>39</v>
      </c>
      <c r="G425" s="13" t="s">
        <v>39</v>
      </c>
      <c r="H425" s="13" t="s">
        <v>39</v>
      </c>
      <c r="I425" s="13">
        <v>2380</v>
      </c>
      <c r="J425" s="13" t="s">
        <v>39</v>
      </c>
      <c r="K425" s="14" t="s">
        <v>39</v>
      </c>
      <c r="L425" s="13">
        <v>0</v>
      </c>
      <c r="M425" s="13">
        <v>0</v>
      </c>
      <c r="N425" s="13">
        <v>0</v>
      </c>
      <c r="O425" s="13">
        <v>0</v>
      </c>
      <c r="P425" s="13">
        <v>2350</v>
      </c>
      <c r="Q425" s="13">
        <v>2420</v>
      </c>
      <c r="R425" s="13" t="s">
        <v>39</v>
      </c>
      <c r="S425" s="13" t="s">
        <v>39</v>
      </c>
      <c r="X425"/>
    </row>
    <row r="426" spans="1:24" x14ac:dyDescent="0.25">
      <c r="A426" s="13" t="s">
        <v>360</v>
      </c>
      <c r="B426" s="13">
        <v>202401</v>
      </c>
      <c r="C426" s="13">
        <v>14600</v>
      </c>
      <c r="D426" s="13" t="s">
        <v>363</v>
      </c>
      <c r="E426" s="13">
        <v>20.5</v>
      </c>
      <c r="F426" s="13">
        <v>22</v>
      </c>
      <c r="G426" s="13">
        <v>20.5</v>
      </c>
      <c r="H426" s="13">
        <v>22</v>
      </c>
      <c r="I426" s="13">
        <v>22</v>
      </c>
      <c r="J426" s="13">
        <v>0</v>
      </c>
      <c r="K426" s="14">
        <v>0</v>
      </c>
      <c r="L426" s="13">
        <v>0</v>
      </c>
      <c r="M426" s="13">
        <v>7</v>
      </c>
      <c r="N426" s="13">
        <v>7</v>
      </c>
      <c r="O426" s="13">
        <v>22</v>
      </c>
      <c r="P426" s="13">
        <v>1</v>
      </c>
      <c r="Q426" s="13">
        <v>47.5</v>
      </c>
      <c r="R426" s="13">
        <v>115</v>
      </c>
      <c r="S426" s="13">
        <v>20.5</v>
      </c>
      <c r="X426"/>
    </row>
    <row r="427" spans="1:24" x14ac:dyDescent="0.25">
      <c r="A427" s="13" t="s">
        <v>360</v>
      </c>
      <c r="B427" s="13">
        <v>202401</v>
      </c>
      <c r="C427" s="13">
        <v>14700</v>
      </c>
      <c r="D427" s="13" t="s">
        <v>361</v>
      </c>
      <c r="E427" s="13" t="s">
        <v>39</v>
      </c>
      <c r="F427" s="13" t="s">
        <v>39</v>
      </c>
      <c r="G427" s="13" t="s">
        <v>39</v>
      </c>
      <c r="H427" s="13" t="s">
        <v>39</v>
      </c>
      <c r="I427" s="13">
        <v>2280</v>
      </c>
      <c r="J427" s="13" t="s">
        <v>39</v>
      </c>
      <c r="K427" s="14" t="s">
        <v>39</v>
      </c>
      <c r="L427" s="13">
        <v>0</v>
      </c>
      <c r="M427" s="13">
        <v>0</v>
      </c>
      <c r="N427" s="13">
        <v>0</v>
      </c>
      <c r="O427" s="13">
        <v>0</v>
      </c>
      <c r="P427" s="13">
        <v>2250</v>
      </c>
      <c r="Q427" s="13">
        <v>2310</v>
      </c>
      <c r="R427" s="13">
        <v>1870</v>
      </c>
      <c r="S427" s="13">
        <v>1760</v>
      </c>
      <c r="X427"/>
    </row>
    <row r="428" spans="1:24" x14ac:dyDescent="0.25">
      <c r="A428" s="13" t="s">
        <v>360</v>
      </c>
      <c r="B428" s="13">
        <v>202401</v>
      </c>
      <c r="C428" s="13">
        <v>14700</v>
      </c>
      <c r="D428" s="13" t="s">
        <v>363</v>
      </c>
      <c r="E428" s="13">
        <v>25</v>
      </c>
      <c r="F428" s="13">
        <v>25</v>
      </c>
      <c r="G428" s="13">
        <v>23</v>
      </c>
      <c r="H428" s="13">
        <v>23</v>
      </c>
      <c r="I428" s="13">
        <v>23</v>
      </c>
      <c r="J428" s="13" t="s">
        <v>382</v>
      </c>
      <c r="K428" s="14" t="s">
        <v>3031</v>
      </c>
      <c r="L428" s="13">
        <v>3</v>
      </c>
      <c r="M428" s="13">
        <v>7</v>
      </c>
      <c r="N428" s="13">
        <v>10</v>
      </c>
      <c r="O428" s="13">
        <v>31</v>
      </c>
      <c r="P428" s="13">
        <v>3.9</v>
      </c>
      <c r="Q428" s="13">
        <v>50</v>
      </c>
      <c r="R428" s="13">
        <v>120</v>
      </c>
      <c r="S428" s="13">
        <v>23</v>
      </c>
      <c r="X428"/>
    </row>
    <row r="429" spans="1:24" x14ac:dyDescent="0.25">
      <c r="A429" s="13" t="s">
        <v>360</v>
      </c>
      <c r="B429" s="13">
        <v>202401</v>
      </c>
      <c r="C429" s="13">
        <v>14800</v>
      </c>
      <c r="D429" s="13" t="s">
        <v>361</v>
      </c>
      <c r="E429" s="13" t="s">
        <v>39</v>
      </c>
      <c r="F429" s="13" t="s">
        <v>39</v>
      </c>
      <c r="G429" s="13" t="s">
        <v>39</v>
      </c>
      <c r="H429" s="13" t="s">
        <v>39</v>
      </c>
      <c r="I429" s="13">
        <v>2190</v>
      </c>
      <c r="J429" s="13" t="s">
        <v>39</v>
      </c>
      <c r="K429" s="14" t="s">
        <v>39</v>
      </c>
      <c r="L429" s="13">
        <v>0</v>
      </c>
      <c r="M429" s="13">
        <v>0</v>
      </c>
      <c r="N429" s="13">
        <v>0</v>
      </c>
      <c r="O429" s="13">
        <v>0</v>
      </c>
      <c r="P429" s="13">
        <v>2150</v>
      </c>
      <c r="Q429" s="13">
        <v>2220</v>
      </c>
      <c r="R429" s="13" t="s">
        <v>39</v>
      </c>
      <c r="S429" s="13" t="s">
        <v>39</v>
      </c>
      <c r="X429"/>
    </row>
    <row r="430" spans="1:24" x14ac:dyDescent="0.25">
      <c r="A430" s="13" t="s">
        <v>360</v>
      </c>
      <c r="B430" s="13">
        <v>202401</v>
      </c>
      <c r="C430" s="13">
        <v>14800</v>
      </c>
      <c r="D430" s="13" t="s">
        <v>363</v>
      </c>
      <c r="E430" s="13">
        <v>26</v>
      </c>
      <c r="F430" s="13">
        <v>27</v>
      </c>
      <c r="G430" s="13">
        <v>25</v>
      </c>
      <c r="H430" s="13">
        <v>25.5</v>
      </c>
      <c r="I430" s="13">
        <v>25.5</v>
      </c>
      <c r="J430" s="13" t="s">
        <v>433</v>
      </c>
      <c r="K430" s="14" t="s">
        <v>2749</v>
      </c>
      <c r="L430" s="13">
        <v>0</v>
      </c>
      <c r="M430" s="13">
        <v>15</v>
      </c>
      <c r="N430" s="13">
        <v>15</v>
      </c>
      <c r="O430" s="13">
        <v>140</v>
      </c>
      <c r="P430" s="13">
        <v>20</v>
      </c>
      <c r="Q430" s="13">
        <v>45.5</v>
      </c>
      <c r="R430" s="13">
        <v>141</v>
      </c>
      <c r="S430" s="13">
        <v>25</v>
      </c>
      <c r="X430"/>
    </row>
    <row r="431" spans="1:24" x14ac:dyDescent="0.25">
      <c r="A431" s="13" t="s">
        <v>360</v>
      </c>
      <c r="B431" s="13">
        <v>202401</v>
      </c>
      <c r="C431" s="13">
        <v>14900</v>
      </c>
      <c r="D431" s="13" t="s">
        <v>361</v>
      </c>
      <c r="E431" s="13" t="s">
        <v>39</v>
      </c>
      <c r="F431" s="13" t="s">
        <v>39</v>
      </c>
      <c r="G431" s="13" t="s">
        <v>39</v>
      </c>
      <c r="H431" s="13" t="s">
        <v>39</v>
      </c>
      <c r="I431" s="13">
        <v>2090</v>
      </c>
      <c r="J431" s="13" t="s">
        <v>39</v>
      </c>
      <c r="K431" s="14" t="s">
        <v>39</v>
      </c>
      <c r="L431" s="13">
        <v>0</v>
      </c>
      <c r="M431" s="13">
        <v>0</v>
      </c>
      <c r="N431" s="13">
        <v>0</v>
      </c>
      <c r="O431" s="13">
        <v>0</v>
      </c>
      <c r="P431" s="13">
        <v>2050</v>
      </c>
      <c r="Q431" s="13">
        <v>2130</v>
      </c>
      <c r="R431" s="13" t="s">
        <v>39</v>
      </c>
      <c r="S431" s="13" t="s">
        <v>39</v>
      </c>
      <c r="X431"/>
    </row>
    <row r="432" spans="1:24" x14ac:dyDescent="0.25">
      <c r="A432" s="13" t="s">
        <v>360</v>
      </c>
      <c r="B432" s="13">
        <v>202401</v>
      </c>
      <c r="C432" s="13">
        <v>14900</v>
      </c>
      <c r="D432" s="13" t="s">
        <v>363</v>
      </c>
      <c r="E432" s="13">
        <v>31</v>
      </c>
      <c r="F432" s="13">
        <v>31</v>
      </c>
      <c r="G432" s="13">
        <v>28</v>
      </c>
      <c r="H432" s="13">
        <v>28</v>
      </c>
      <c r="I432" s="13">
        <v>28</v>
      </c>
      <c r="J432" s="13" t="s">
        <v>435</v>
      </c>
      <c r="K432" s="14" t="s">
        <v>3032</v>
      </c>
      <c r="L432" s="13">
        <v>0</v>
      </c>
      <c r="M432" s="13">
        <v>18</v>
      </c>
      <c r="N432" s="13">
        <v>18</v>
      </c>
      <c r="O432" s="13">
        <v>57</v>
      </c>
      <c r="P432" s="13">
        <v>2</v>
      </c>
      <c r="Q432" s="13">
        <v>56</v>
      </c>
      <c r="R432" s="13">
        <v>152</v>
      </c>
      <c r="S432" s="13">
        <v>28</v>
      </c>
      <c r="X432"/>
    </row>
    <row r="433" spans="1:24" x14ac:dyDescent="0.25">
      <c r="A433" s="13" t="s">
        <v>360</v>
      </c>
      <c r="B433" s="13">
        <v>202401</v>
      </c>
      <c r="C433" s="13">
        <v>15000</v>
      </c>
      <c r="D433" s="13" t="s">
        <v>361</v>
      </c>
      <c r="E433" s="13" t="s">
        <v>39</v>
      </c>
      <c r="F433" s="13" t="s">
        <v>39</v>
      </c>
      <c r="G433" s="13" t="s">
        <v>39</v>
      </c>
      <c r="H433" s="13" t="s">
        <v>39</v>
      </c>
      <c r="I433" s="13">
        <v>2000</v>
      </c>
      <c r="J433" s="13" t="s">
        <v>39</v>
      </c>
      <c r="K433" s="14" t="s">
        <v>39</v>
      </c>
      <c r="L433" s="13">
        <v>0</v>
      </c>
      <c r="M433" s="13">
        <v>0</v>
      </c>
      <c r="N433" s="13">
        <v>0</v>
      </c>
      <c r="O433" s="13">
        <v>0</v>
      </c>
      <c r="P433" s="13">
        <v>1960</v>
      </c>
      <c r="Q433" s="13">
        <v>2020</v>
      </c>
      <c r="R433" s="13" t="s">
        <v>39</v>
      </c>
      <c r="S433" s="13" t="s">
        <v>39</v>
      </c>
      <c r="X433"/>
    </row>
    <row r="434" spans="1:24" x14ac:dyDescent="0.25">
      <c r="A434" s="13" t="s">
        <v>360</v>
      </c>
      <c r="B434" s="13">
        <v>202401</v>
      </c>
      <c r="C434" s="13">
        <v>15000</v>
      </c>
      <c r="D434" s="13" t="s">
        <v>363</v>
      </c>
      <c r="E434" s="13">
        <v>35</v>
      </c>
      <c r="F434" s="13">
        <v>35</v>
      </c>
      <c r="G434" s="13">
        <v>33</v>
      </c>
      <c r="H434" s="13">
        <v>33</v>
      </c>
      <c r="I434" s="13">
        <v>33</v>
      </c>
      <c r="J434" s="13" t="s">
        <v>383</v>
      </c>
      <c r="K434" s="14" t="s">
        <v>3033</v>
      </c>
      <c r="L434" s="13">
        <v>7</v>
      </c>
      <c r="M434" s="13">
        <v>26</v>
      </c>
      <c r="N434" s="13">
        <v>33</v>
      </c>
      <c r="O434" s="13">
        <v>519</v>
      </c>
      <c r="P434" s="13">
        <v>33</v>
      </c>
      <c r="Q434" s="13">
        <v>47.5</v>
      </c>
      <c r="R434" s="13">
        <v>171</v>
      </c>
      <c r="S434" s="13">
        <v>33</v>
      </c>
      <c r="X434"/>
    </row>
    <row r="435" spans="1:24" x14ac:dyDescent="0.25">
      <c r="A435" s="13" t="s">
        <v>360</v>
      </c>
      <c r="B435" s="13">
        <v>202401</v>
      </c>
      <c r="C435" s="13">
        <v>15100</v>
      </c>
      <c r="D435" s="13" t="s">
        <v>361</v>
      </c>
      <c r="E435" s="13" t="s">
        <v>39</v>
      </c>
      <c r="F435" s="13" t="s">
        <v>39</v>
      </c>
      <c r="G435" s="13" t="s">
        <v>39</v>
      </c>
      <c r="H435" s="13" t="s">
        <v>39</v>
      </c>
      <c r="I435" s="13">
        <v>1900</v>
      </c>
      <c r="J435" s="13" t="s">
        <v>39</v>
      </c>
      <c r="K435" s="14" t="s">
        <v>39</v>
      </c>
      <c r="L435" s="13">
        <v>0</v>
      </c>
      <c r="M435" s="13">
        <v>0</v>
      </c>
      <c r="N435" s="13">
        <v>0</v>
      </c>
      <c r="O435" s="13">
        <v>0</v>
      </c>
      <c r="P435" s="13">
        <v>1860</v>
      </c>
      <c r="Q435" s="13">
        <v>1930</v>
      </c>
      <c r="R435" s="13" t="s">
        <v>39</v>
      </c>
      <c r="S435" s="13" t="s">
        <v>39</v>
      </c>
      <c r="X435"/>
    </row>
    <row r="436" spans="1:24" x14ac:dyDescent="0.25">
      <c r="A436" s="13" t="s">
        <v>360</v>
      </c>
      <c r="B436" s="13">
        <v>202401</v>
      </c>
      <c r="C436" s="13">
        <v>15100</v>
      </c>
      <c r="D436" s="13" t="s">
        <v>363</v>
      </c>
      <c r="E436" s="13">
        <v>39.5</v>
      </c>
      <c r="F436" s="13">
        <v>39.5</v>
      </c>
      <c r="G436" s="13">
        <v>38</v>
      </c>
      <c r="H436" s="13">
        <v>38</v>
      </c>
      <c r="I436" s="13">
        <v>38</v>
      </c>
      <c r="J436" s="13" t="s">
        <v>383</v>
      </c>
      <c r="K436" s="14" t="s">
        <v>3034</v>
      </c>
      <c r="L436" s="13">
        <v>0</v>
      </c>
      <c r="M436" s="13">
        <v>10</v>
      </c>
      <c r="N436" s="13">
        <v>10</v>
      </c>
      <c r="O436" s="13">
        <v>29</v>
      </c>
      <c r="P436" s="13">
        <v>36.5</v>
      </c>
      <c r="Q436" s="13">
        <v>146</v>
      </c>
      <c r="R436" s="13">
        <v>188</v>
      </c>
      <c r="S436" s="13">
        <v>38</v>
      </c>
      <c r="X436"/>
    </row>
    <row r="437" spans="1:24" x14ac:dyDescent="0.25">
      <c r="A437" s="13" t="s">
        <v>360</v>
      </c>
      <c r="B437" s="13">
        <v>202401</v>
      </c>
      <c r="C437" s="13">
        <v>15200</v>
      </c>
      <c r="D437" s="13" t="s">
        <v>361</v>
      </c>
      <c r="E437" s="13" t="s">
        <v>39</v>
      </c>
      <c r="F437" s="13" t="s">
        <v>39</v>
      </c>
      <c r="G437" s="13" t="s">
        <v>39</v>
      </c>
      <c r="H437" s="13" t="s">
        <v>39</v>
      </c>
      <c r="I437" s="13">
        <v>1800</v>
      </c>
      <c r="J437" s="13" t="s">
        <v>39</v>
      </c>
      <c r="K437" s="14" t="s">
        <v>39</v>
      </c>
      <c r="L437" s="13">
        <v>0</v>
      </c>
      <c r="M437" s="13">
        <v>0</v>
      </c>
      <c r="N437" s="13">
        <v>0</v>
      </c>
      <c r="O437" s="13">
        <v>0</v>
      </c>
      <c r="P437" s="13">
        <v>1780</v>
      </c>
      <c r="Q437" s="13">
        <v>1830</v>
      </c>
      <c r="R437" s="13" t="s">
        <v>39</v>
      </c>
      <c r="S437" s="13" t="s">
        <v>39</v>
      </c>
      <c r="X437"/>
    </row>
    <row r="438" spans="1:24" x14ac:dyDescent="0.25">
      <c r="A438" s="13" t="s">
        <v>360</v>
      </c>
      <c r="B438" s="13">
        <v>202401</v>
      </c>
      <c r="C438" s="13">
        <v>15200</v>
      </c>
      <c r="D438" s="13" t="s">
        <v>363</v>
      </c>
      <c r="E438" s="13">
        <v>44</v>
      </c>
      <c r="F438" s="13">
        <v>44</v>
      </c>
      <c r="G438" s="13">
        <v>39.5</v>
      </c>
      <c r="H438" s="13">
        <v>39.5</v>
      </c>
      <c r="I438" s="13">
        <v>39.5</v>
      </c>
      <c r="J438" s="13" t="s">
        <v>2740</v>
      </c>
      <c r="K438" s="14" t="s">
        <v>3035</v>
      </c>
      <c r="L438" s="13">
        <v>4</v>
      </c>
      <c r="M438" s="13">
        <v>61</v>
      </c>
      <c r="N438" s="13">
        <v>65</v>
      </c>
      <c r="O438" s="13">
        <v>244</v>
      </c>
      <c r="P438" s="13">
        <v>6.6</v>
      </c>
      <c r="Q438" s="13">
        <v>48</v>
      </c>
      <c r="R438" s="13">
        <v>209</v>
      </c>
      <c r="S438" s="13">
        <v>39.5</v>
      </c>
      <c r="X438"/>
    </row>
    <row r="439" spans="1:24" x14ac:dyDescent="0.25">
      <c r="A439" s="13" t="s">
        <v>360</v>
      </c>
      <c r="B439" s="13">
        <v>202401</v>
      </c>
      <c r="C439" s="13">
        <v>15300</v>
      </c>
      <c r="D439" s="13" t="s">
        <v>361</v>
      </c>
      <c r="E439" s="13" t="s">
        <v>39</v>
      </c>
      <c r="F439" s="13" t="s">
        <v>39</v>
      </c>
      <c r="G439" s="13" t="s">
        <v>39</v>
      </c>
      <c r="H439" s="13" t="s">
        <v>39</v>
      </c>
      <c r="I439" s="13">
        <v>1710</v>
      </c>
      <c r="J439" s="13" t="s">
        <v>39</v>
      </c>
      <c r="K439" s="14" t="s">
        <v>39</v>
      </c>
      <c r="L439" s="13">
        <v>0</v>
      </c>
      <c r="M439" s="13">
        <v>0</v>
      </c>
      <c r="N439" s="13">
        <v>0</v>
      </c>
      <c r="O439" s="13">
        <v>0</v>
      </c>
      <c r="P439" s="13">
        <v>1670</v>
      </c>
      <c r="Q439" s="13">
        <v>1750</v>
      </c>
      <c r="R439" s="13" t="s">
        <v>39</v>
      </c>
      <c r="S439" s="13" t="s">
        <v>39</v>
      </c>
      <c r="X439"/>
    </row>
    <row r="440" spans="1:24" x14ac:dyDescent="0.25">
      <c r="A440" s="13" t="s">
        <v>360</v>
      </c>
      <c r="B440" s="13">
        <v>202401</v>
      </c>
      <c r="C440" s="13">
        <v>15300</v>
      </c>
      <c r="D440" s="13" t="s">
        <v>363</v>
      </c>
      <c r="E440" s="13">
        <v>47.5</v>
      </c>
      <c r="F440" s="13">
        <v>49</v>
      </c>
      <c r="G440" s="13">
        <v>47</v>
      </c>
      <c r="H440" s="13">
        <v>47</v>
      </c>
      <c r="I440" s="13">
        <v>47</v>
      </c>
      <c r="J440" s="13" t="s">
        <v>2371</v>
      </c>
      <c r="K440" s="14" t="s">
        <v>3036</v>
      </c>
      <c r="L440" s="13">
        <v>2</v>
      </c>
      <c r="M440" s="13">
        <v>11</v>
      </c>
      <c r="N440" s="13">
        <v>13</v>
      </c>
      <c r="O440" s="13">
        <v>369</v>
      </c>
      <c r="P440" s="13">
        <v>14</v>
      </c>
      <c r="Q440" s="13">
        <v>60</v>
      </c>
      <c r="R440" s="13">
        <v>229</v>
      </c>
      <c r="S440" s="13">
        <v>47</v>
      </c>
      <c r="X440"/>
    </row>
    <row r="441" spans="1:24" x14ac:dyDescent="0.25">
      <c r="A441" s="13" t="s">
        <v>360</v>
      </c>
      <c r="B441" s="13">
        <v>202401</v>
      </c>
      <c r="C441" s="13">
        <v>15400</v>
      </c>
      <c r="D441" s="13" t="s">
        <v>361</v>
      </c>
      <c r="E441" s="13" t="s">
        <v>39</v>
      </c>
      <c r="F441" s="13" t="s">
        <v>39</v>
      </c>
      <c r="G441" s="13" t="s">
        <v>39</v>
      </c>
      <c r="H441" s="13" t="s">
        <v>39</v>
      </c>
      <c r="I441" s="13">
        <v>1610</v>
      </c>
      <c r="J441" s="13" t="s">
        <v>39</v>
      </c>
      <c r="K441" s="14" t="s">
        <v>39</v>
      </c>
      <c r="L441" s="13">
        <v>0</v>
      </c>
      <c r="M441" s="13">
        <v>0</v>
      </c>
      <c r="N441" s="13">
        <v>0</v>
      </c>
      <c r="O441" s="13">
        <v>4</v>
      </c>
      <c r="P441" s="13">
        <v>1590</v>
      </c>
      <c r="Q441" s="13">
        <v>1640</v>
      </c>
      <c r="R441" s="13">
        <v>1410</v>
      </c>
      <c r="S441" s="13">
        <v>1410</v>
      </c>
      <c r="X441"/>
    </row>
    <row r="442" spans="1:24" x14ac:dyDescent="0.25">
      <c r="A442" s="13" t="s">
        <v>360</v>
      </c>
      <c r="B442" s="13">
        <v>202401</v>
      </c>
      <c r="C442" s="13">
        <v>15400</v>
      </c>
      <c r="D442" s="13" t="s">
        <v>363</v>
      </c>
      <c r="E442" s="13">
        <v>56</v>
      </c>
      <c r="F442" s="13">
        <v>56</v>
      </c>
      <c r="G442" s="13">
        <v>51</v>
      </c>
      <c r="H442" s="13">
        <v>51</v>
      </c>
      <c r="I442" s="13">
        <v>51</v>
      </c>
      <c r="J442" s="13" t="s">
        <v>2366</v>
      </c>
      <c r="K442" s="14" t="s">
        <v>3037</v>
      </c>
      <c r="L442" s="13">
        <v>9</v>
      </c>
      <c r="M442" s="13">
        <v>12</v>
      </c>
      <c r="N442" s="13">
        <v>21</v>
      </c>
      <c r="O442" s="13">
        <v>384</v>
      </c>
      <c r="P442" s="13">
        <v>20</v>
      </c>
      <c r="Q442" s="13">
        <v>55</v>
      </c>
      <c r="R442" s="13">
        <v>250</v>
      </c>
      <c r="S442" s="13">
        <v>51</v>
      </c>
      <c r="X442"/>
    </row>
    <row r="443" spans="1:24" x14ac:dyDescent="0.25">
      <c r="A443" s="13" t="s">
        <v>360</v>
      </c>
      <c r="B443" s="13">
        <v>202401</v>
      </c>
      <c r="C443" s="13">
        <v>15500</v>
      </c>
      <c r="D443" s="13" t="s">
        <v>361</v>
      </c>
      <c r="E443" s="13" t="s">
        <v>39</v>
      </c>
      <c r="F443" s="13" t="s">
        <v>39</v>
      </c>
      <c r="G443" s="13" t="s">
        <v>39</v>
      </c>
      <c r="H443" s="13" t="s">
        <v>39</v>
      </c>
      <c r="I443" s="13">
        <v>1520</v>
      </c>
      <c r="J443" s="13" t="s">
        <v>39</v>
      </c>
      <c r="K443" s="14" t="s">
        <v>39</v>
      </c>
      <c r="L443" s="13">
        <v>0</v>
      </c>
      <c r="M443" s="13">
        <v>0</v>
      </c>
      <c r="N443" s="13">
        <v>0</v>
      </c>
      <c r="O443" s="13">
        <v>0</v>
      </c>
      <c r="P443" s="13">
        <v>1500</v>
      </c>
      <c r="Q443" s="13">
        <v>1550</v>
      </c>
      <c r="R443" s="13">
        <v>1000</v>
      </c>
      <c r="S443" s="13">
        <v>810</v>
      </c>
      <c r="X443"/>
    </row>
    <row r="444" spans="1:24" x14ac:dyDescent="0.25">
      <c r="A444" s="13" t="s">
        <v>360</v>
      </c>
      <c r="B444" s="13">
        <v>202401</v>
      </c>
      <c r="C444" s="13">
        <v>15500</v>
      </c>
      <c r="D444" s="13" t="s">
        <v>363</v>
      </c>
      <c r="E444" s="13">
        <v>60</v>
      </c>
      <c r="F444" s="13">
        <v>60</v>
      </c>
      <c r="G444" s="13">
        <v>58</v>
      </c>
      <c r="H444" s="13">
        <v>58</v>
      </c>
      <c r="I444" s="13">
        <v>58</v>
      </c>
      <c r="J444" s="13" t="s">
        <v>432</v>
      </c>
      <c r="K444" s="14" t="s">
        <v>3038</v>
      </c>
      <c r="L444" s="13">
        <v>3</v>
      </c>
      <c r="M444" s="13">
        <v>26</v>
      </c>
      <c r="N444" s="13">
        <v>29</v>
      </c>
      <c r="O444" s="13">
        <v>463</v>
      </c>
      <c r="P444" s="13">
        <v>27</v>
      </c>
      <c r="Q444" s="13">
        <v>62</v>
      </c>
      <c r="R444" s="13">
        <v>279</v>
      </c>
      <c r="S444" s="13">
        <v>58</v>
      </c>
      <c r="X444"/>
    </row>
    <row r="445" spans="1:24" x14ac:dyDescent="0.25">
      <c r="A445" s="13" t="s">
        <v>360</v>
      </c>
      <c r="B445" s="13">
        <v>202401</v>
      </c>
      <c r="C445" s="13">
        <v>15600</v>
      </c>
      <c r="D445" s="13" t="s">
        <v>361</v>
      </c>
      <c r="E445" s="13" t="s">
        <v>39</v>
      </c>
      <c r="F445" s="13" t="s">
        <v>39</v>
      </c>
      <c r="G445" s="13" t="s">
        <v>39</v>
      </c>
      <c r="H445" s="13" t="s">
        <v>39</v>
      </c>
      <c r="I445" s="13">
        <v>1430</v>
      </c>
      <c r="J445" s="13" t="s">
        <v>39</v>
      </c>
      <c r="K445" s="14" t="s">
        <v>39</v>
      </c>
      <c r="L445" s="13">
        <v>0</v>
      </c>
      <c r="M445" s="13">
        <v>0</v>
      </c>
      <c r="N445" s="13">
        <v>0</v>
      </c>
      <c r="O445" s="13">
        <v>1</v>
      </c>
      <c r="P445" s="13">
        <v>1390</v>
      </c>
      <c r="Q445" s="13">
        <v>1470</v>
      </c>
      <c r="R445" s="13">
        <v>830</v>
      </c>
      <c r="S445" s="13">
        <v>830</v>
      </c>
      <c r="X445"/>
    </row>
    <row r="446" spans="1:24" x14ac:dyDescent="0.25">
      <c r="A446" s="13" t="s">
        <v>360</v>
      </c>
      <c r="B446" s="13">
        <v>202401</v>
      </c>
      <c r="C446" s="13">
        <v>15600</v>
      </c>
      <c r="D446" s="13" t="s">
        <v>363</v>
      </c>
      <c r="E446" s="13">
        <v>68</v>
      </c>
      <c r="F446" s="13">
        <v>68</v>
      </c>
      <c r="G446" s="13">
        <v>65</v>
      </c>
      <c r="H446" s="13">
        <v>67</v>
      </c>
      <c r="I446" s="13">
        <v>67</v>
      </c>
      <c r="J446" s="13" t="s">
        <v>434</v>
      </c>
      <c r="K446" s="14" t="s">
        <v>3039</v>
      </c>
      <c r="L446" s="13">
        <v>3</v>
      </c>
      <c r="M446" s="13">
        <v>7</v>
      </c>
      <c r="N446" s="13">
        <v>10</v>
      </c>
      <c r="O446" s="13">
        <v>557</v>
      </c>
      <c r="P446" s="13">
        <v>65</v>
      </c>
      <c r="Q446" s="13">
        <v>70</v>
      </c>
      <c r="R446" s="13">
        <v>305</v>
      </c>
      <c r="S446" s="13">
        <v>65</v>
      </c>
      <c r="X446"/>
    </row>
    <row r="447" spans="1:24" x14ac:dyDescent="0.25">
      <c r="A447" s="13" t="s">
        <v>360</v>
      </c>
      <c r="B447" s="13">
        <v>202401</v>
      </c>
      <c r="C447" s="13">
        <v>15700</v>
      </c>
      <c r="D447" s="13" t="s">
        <v>361</v>
      </c>
      <c r="E447" s="13" t="s">
        <v>39</v>
      </c>
      <c r="F447" s="13" t="s">
        <v>39</v>
      </c>
      <c r="G447" s="13" t="s">
        <v>39</v>
      </c>
      <c r="H447" s="13" t="s">
        <v>39</v>
      </c>
      <c r="I447" s="13">
        <v>1340</v>
      </c>
      <c r="J447" s="13" t="s">
        <v>39</v>
      </c>
      <c r="K447" s="14" t="s">
        <v>39</v>
      </c>
      <c r="L447" s="13">
        <v>0</v>
      </c>
      <c r="M447" s="13">
        <v>0</v>
      </c>
      <c r="N447" s="13">
        <v>0</v>
      </c>
      <c r="O447" s="13">
        <v>1</v>
      </c>
      <c r="P447" s="13">
        <v>1300</v>
      </c>
      <c r="Q447" s="13">
        <v>1380</v>
      </c>
      <c r="R447" s="13">
        <v>1110</v>
      </c>
      <c r="S447" s="13">
        <v>1110</v>
      </c>
      <c r="X447"/>
    </row>
    <row r="448" spans="1:24" x14ac:dyDescent="0.25">
      <c r="A448" s="13" t="s">
        <v>360</v>
      </c>
      <c r="B448" s="13">
        <v>202401</v>
      </c>
      <c r="C448" s="13">
        <v>15700</v>
      </c>
      <c r="D448" s="13" t="s">
        <v>363</v>
      </c>
      <c r="E448" s="13">
        <v>80</v>
      </c>
      <c r="F448" s="13">
        <v>80</v>
      </c>
      <c r="G448" s="13">
        <v>73</v>
      </c>
      <c r="H448" s="13">
        <v>76</v>
      </c>
      <c r="I448" s="13">
        <v>76</v>
      </c>
      <c r="J448" s="13" t="s">
        <v>2987</v>
      </c>
      <c r="K448" s="14" t="s">
        <v>3040</v>
      </c>
      <c r="L448" s="13">
        <v>23</v>
      </c>
      <c r="M448" s="13">
        <v>11</v>
      </c>
      <c r="N448" s="13">
        <v>34</v>
      </c>
      <c r="O448" s="13">
        <v>152</v>
      </c>
      <c r="P448" s="13">
        <v>76</v>
      </c>
      <c r="Q448" s="13">
        <v>102</v>
      </c>
      <c r="R448" s="13">
        <v>318</v>
      </c>
      <c r="S448" s="13">
        <v>73</v>
      </c>
      <c r="X448"/>
    </row>
    <row r="449" spans="1:24" x14ac:dyDescent="0.25">
      <c r="A449" s="13" t="s">
        <v>360</v>
      </c>
      <c r="B449" s="13">
        <v>202401</v>
      </c>
      <c r="C449" s="13">
        <v>15800</v>
      </c>
      <c r="D449" s="13" t="s">
        <v>361</v>
      </c>
      <c r="E449" s="13" t="s">
        <v>39</v>
      </c>
      <c r="F449" s="13" t="s">
        <v>39</v>
      </c>
      <c r="G449" s="13" t="s">
        <v>39</v>
      </c>
      <c r="H449" s="13" t="s">
        <v>39</v>
      </c>
      <c r="I449" s="13">
        <v>1250</v>
      </c>
      <c r="J449" s="13" t="s">
        <v>39</v>
      </c>
      <c r="K449" s="14" t="s">
        <v>39</v>
      </c>
      <c r="L449" s="13">
        <v>0</v>
      </c>
      <c r="M449" s="13">
        <v>0</v>
      </c>
      <c r="N449" s="13">
        <v>0</v>
      </c>
      <c r="O449" s="13">
        <v>1</v>
      </c>
      <c r="P449" s="13">
        <v>1220</v>
      </c>
      <c r="Q449" s="13">
        <v>1280</v>
      </c>
      <c r="R449" s="13">
        <v>1070</v>
      </c>
      <c r="S449" s="13">
        <v>690</v>
      </c>
      <c r="X449"/>
    </row>
    <row r="450" spans="1:24" x14ac:dyDescent="0.25">
      <c r="A450" s="13" t="s">
        <v>360</v>
      </c>
      <c r="B450" s="13">
        <v>202401</v>
      </c>
      <c r="C450" s="13">
        <v>15800</v>
      </c>
      <c r="D450" s="13" t="s">
        <v>363</v>
      </c>
      <c r="E450" s="13">
        <v>90</v>
      </c>
      <c r="F450" s="13">
        <v>90</v>
      </c>
      <c r="G450" s="13">
        <v>84</v>
      </c>
      <c r="H450" s="13">
        <v>87</v>
      </c>
      <c r="I450" s="13">
        <v>87</v>
      </c>
      <c r="J450" s="13" t="s">
        <v>387</v>
      </c>
      <c r="K450" s="14" t="s">
        <v>3041</v>
      </c>
      <c r="L450" s="13">
        <v>1</v>
      </c>
      <c r="M450" s="13">
        <v>10</v>
      </c>
      <c r="N450" s="13">
        <v>11</v>
      </c>
      <c r="O450" s="13">
        <v>126</v>
      </c>
      <c r="P450" s="13">
        <v>83</v>
      </c>
      <c r="Q450" s="13">
        <v>116</v>
      </c>
      <c r="R450" s="13">
        <v>349</v>
      </c>
      <c r="S450" s="13">
        <v>84</v>
      </c>
      <c r="X450"/>
    </row>
    <row r="451" spans="1:24" x14ac:dyDescent="0.25">
      <c r="A451" s="13" t="s">
        <v>360</v>
      </c>
      <c r="B451" s="13">
        <v>202401</v>
      </c>
      <c r="C451" s="13">
        <v>15900</v>
      </c>
      <c r="D451" s="13" t="s">
        <v>361</v>
      </c>
      <c r="E451" s="13" t="s">
        <v>39</v>
      </c>
      <c r="F451" s="13" t="s">
        <v>39</v>
      </c>
      <c r="G451" s="13" t="s">
        <v>39</v>
      </c>
      <c r="H451" s="13" t="s">
        <v>39</v>
      </c>
      <c r="I451" s="13">
        <v>1170</v>
      </c>
      <c r="J451" s="13" t="s">
        <v>39</v>
      </c>
      <c r="K451" s="14" t="s">
        <v>39</v>
      </c>
      <c r="L451" s="13">
        <v>0</v>
      </c>
      <c r="M451" s="13">
        <v>0</v>
      </c>
      <c r="N451" s="13">
        <v>0</v>
      </c>
      <c r="O451" s="13">
        <v>14</v>
      </c>
      <c r="P451" s="13">
        <v>1130</v>
      </c>
      <c r="Q451" s="13">
        <v>1190</v>
      </c>
      <c r="R451" s="13">
        <v>990</v>
      </c>
      <c r="S451" s="13">
        <v>545</v>
      </c>
      <c r="X451"/>
    </row>
    <row r="452" spans="1:24" x14ac:dyDescent="0.25">
      <c r="A452" s="13" t="s">
        <v>360</v>
      </c>
      <c r="B452" s="13">
        <v>202401</v>
      </c>
      <c r="C452" s="13">
        <v>15900</v>
      </c>
      <c r="D452" s="13" t="s">
        <v>363</v>
      </c>
      <c r="E452" s="13">
        <v>100</v>
      </c>
      <c r="F452" s="13">
        <v>101</v>
      </c>
      <c r="G452" s="13">
        <v>98</v>
      </c>
      <c r="H452" s="13">
        <v>101</v>
      </c>
      <c r="I452" s="13">
        <v>101</v>
      </c>
      <c r="J452" s="13" t="s">
        <v>2987</v>
      </c>
      <c r="K452" s="14" t="s">
        <v>3042</v>
      </c>
      <c r="L452" s="13">
        <v>4</v>
      </c>
      <c r="M452" s="13">
        <v>9</v>
      </c>
      <c r="N452" s="13">
        <v>13</v>
      </c>
      <c r="O452" s="13">
        <v>170</v>
      </c>
      <c r="P452" s="13">
        <v>92</v>
      </c>
      <c r="Q452" s="13">
        <v>100</v>
      </c>
      <c r="R452" s="13">
        <v>407</v>
      </c>
      <c r="S452" s="13">
        <v>98</v>
      </c>
      <c r="X452"/>
    </row>
    <row r="453" spans="1:24" x14ac:dyDescent="0.25">
      <c r="A453" s="13" t="s">
        <v>360</v>
      </c>
      <c r="B453" s="13">
        <v>202401</v>
      </c>
      <c r="C453" s="13">
        <v>16000</v>
      </c>
      <c r="D453" s="13" t="s">
        <v>361</v>
      </c>
      <c r="E453" s="13" t="s">
        <v>39</v>
      </c>
      <c r="F453" s="13" t="s">
        <v>39</v>
      </c>
      <c r="G453" s="13" t="s">
        <v>39</v>
      </c>
      <c r="H453" s="13" t="s">
        <v>39</v>
      </c>
      <c r="I453" s="13">
        <v>1080</v>
      </c>
      <c r="J453" s="13" t="s">
        <v>39</v>
      </c>
      <c r="K453" s="14" t="s">
        <v>39</v>
      </c>
      <c r="L453" s="13">
        <v>0</v>
      </c>
      <c r="M453" s="13">
        <v>0</v>
      </c>
      <c r="N453" s="13">
        <v>0</v>
      </c>
      <c r="O453" s="13">
        <v>23</v>
      </c>
      <c r="P453" s="13">
        <v>1040</v>
      </c>
      <c r="Q453" s="13">
        <v>1100</v>
      </c>
      <c r="R453" s="13">
        <v>935</v>
      </c>
      <c r="S453" s="13">
        <v>496</v>
      </c>
      <c r="X453"/>
    </row>
    <row r="454" spans="1:24" x14ac:dyDescent="0.25">
      <c r="A454" s="13" t="s">
        <v>360</v>
      </c>
      <c r="B454" s="13">
        <v>202401</v>
      </c>
      <c r="C454" s="13">
        <v>16000</v>
      </c>
      <c r="D454" s="13" t="s">
        <v>363</v>
      </c>
      <c r="E454" s="13">
        <v>116</v>
      </c>
      <c r="F454" s="13">
        <v>120</v>
      </c>
      <c r="G454" s="13">
        <v>109</v>
      </c>
      <c r="H454" s="13">
        <v>116</v>
      </c>
      <c r="I454" s="13">
        <v>116</v>
      </c>
      <c r="J454" s="13" t="s">
        <v>2700</v>
      </c>
      <c r="K454" s="14" t="s">
        <v>3043</v>
      </c>
      <c r="L454" s="13">
        <v>8</v>
      </c>
      <c r="M454" s="13">
        <v>41</v>
      </c>
      <c r="N454" s="13">
        <v>49</v>
      </c>
      <c r="O454" s="13">
        <v>105</v>
      </c>
      <c r="P454" s="13">
        <v>112</v>
      </c>
      <c r="Q454" s="13">
        <v>121</v>
      </c>
      <c r="R454" s="13">
        <v>455</v>
      </c>
      <c r="S454" s="13">
        <v>109</v>
      </c>
      <c r="X454"/>
    </row>
    <row r="455" spans="1:24" x14ac:dyDescent="0.25">
      <c r="A455" s="13" t="s">
        <v>360</v>
      </c>
      <c r="B455" s="13">
        <v>202401</v>
      </c>
      <c r="C455" s="13">
        <v>16100</v>
      </c>
      <c r="D455" s="13" t="s">
        <v>361</v>
      </c>
      <c r="E455" s="13" t="s">
        <v>39</v>
      </c>
      <c r="F455" s="13" t="s">
        <v>39</v>
      </c>
      <c r="G455" s="13" t="s">
        <v>39</v>
      </c>
      <c r="H455" s="13" t="s">
        <v>39</v>
      </c>
      <c r="I455" s="13">
        <v>995</v>
      </c>
      <c r="J455" s="13" t="s">
        <v>39</v>
      </c>
      <c r="K455" s="14" t="s">
        <v>39</v>
      </c>
      <c r="L455" s="13">
        <v>0</v>
      </c>
      <c r="M455" s="13">
        <v>0</v>
      </c>
      <c r="N455" s="13">
        <v>0</v>
      </c>
      <c r="O455" s="13">
        <v>8</v>
      </c>
      <c r="P455" s="13">
        <v>905</v>
      </c>
      <c r="Q455" s="13">
        <v>1030</v>
      </c>
      <c r="R455" s="13">
        <v>935</v>
      </c>
      <c r="S455" s="13">
        <v>439</v>
      </c>
      <c r="X455"/>
    </row>
    <row r="456" spans="1:24" x14ac:dyDescent="0.25">
      <c r="A456" s="13" t="s">
        <v>360</v>
      </c>
      <c r="B456" s="13">
        <v>202401</v>
      </c>
      <c r="C456" s="13">
        <v>16100</v>
      </c>
      <c r="D456" s="13" t="s">
        <v>363</v>
      </c>
      <c r="E456" s="13">
        <v>136</v>
      </c>
      <c r="F456" s="13">
        <v>136</v>
      </c>
      <c r="G456" s="13">
        <v>126</v>
      </c>
      <c r="H456" s="13">
        <v>129</v>
      </c>
      <c r="I456" s="13">
        <v>129</v>
      </c>
      <c r="J456" s="13" t="s">
        <v>2374</v>
      </c>
      <c r="K456" s="14" t="s">
        <v>3044</v>
      </c>
      <c r="L456" s="13">
        <v>1</v>
      </c>
      <c r="M456" s="13">
        <v>46</v>
      </c>
      <c r="N456" s="13">
        <v>47</v>
      </c>
      <c r="O456" s="13">
        <v>158</v>
      </c>
      <c r="P456" s="13">
        <v>122</v>
      </c>
      <c r="Q456" s="13">
        <v>135</v>
      </c>
      <c r="R456" s="13">
        <v>450</v>
      </c>
      <c r="S456" s="13">
        <v>126</v>
      </c>
      <c r="X456"/>
    </row>
    <row r="457" spans="1:24" x14ac:dyDescent="0.25">
      <c r="A457" s="13" t="s">
        <v>360</v>
      </c>
      <c r="B457" s="13">
        <v>202401</v>
      </c>
      <c r="C457" s="13">
        <v>16200</v>
      </c>
      <c r="D457" s="13" t="s">
        <v>361</v>
      </c>
      <c r="E457" s="13" t="s">
        <v>39</v>
      </c>
      <c r="F457" s="13" t="s">
        <v>39</v>
      </c>
      <c r="G457" s="13" t="s">
        <v>39</v>
      </c>
      <c r="H457" s="13" t="s">
        <v>39</v>
      </c>
      <c r="I457" s="13">
        <v>910</v>
      </c>
      <c r="J457" s="13" t="s">
        <v>39</v>
      </c>
      <c r="K457" s="14" t="s">
        <v>39</v>
      </c>
      <c r="L457" s="13">
        <v>0</v>
      </c>
      <c r="M457" s="13">
        <v>0</v>
      </c>
      <c r="N457" s="13">
        <v>0</v>
      </c>
      <c r="O457" s="13">
        <v>8</v>
      </c>
      <c r="P457" s="13">
        <v>880</v>
      </c>
      <c r="Q457" s="13">
        <v>940</v>
      </c>
      <c r="R457" s="13">
        <v>795</v>
      </c>
      <c r="S457" s="13">
        <v>400</v>
      </c>
      <c r="X457"/>
    </row>
    <row r="458" spans="1:24" x14ac:dyDescent="0.25">
      <c r="A458" s="13" t="s">
        <v>360</v>
      </c>
      <c r="B458" s="13">
        <v>202401</v>
      </c>
      <c r="C458" s="13">
        <v>16200</v>
      </c>
      <c r="D458" s="13" t="s">
        <v>363</v>
      </c>
      <c r="E458" s="13">
        <v>157</v>
      </c>
      <c r="F458" s="13">
        <v>157</v>
      </c>
      <c r="G458" s="13">
        <v>146</v>
      </c>
      <c r="H458" s="13">
        <v>150</v>
      </c>
      <c r="I458" s="13">
        <v>150</v>
      </c>
      <c r="J458" s="13" t="s">
        <v>2405</v>
      </c>
      <c r="K458" s="14" t="s">
        <v>3045</v>
      </c>
      <c r="L458" s="13">
        <v>1</v>
      </c>
      <c r="M458" s="13">
        <v>8</v>
      </c>
      <c r="N458" s="13">
        <v>9</v>
      </c>
      <c r="O458" s="13">
        <v>98</v>
      </c>
      <c r="P458" s="13">
        <v>118</v>
      </c>
      <c r="Q458" s="13">
        <v>153</v>
      </c>
      <c r="R458" s="13">
        <v>540</v>
      </c>
      <c r="S458" s="13">
        <v>146</v>
      </c>
      <c r="X458"/>
    </row>
    <row r="459" spans="1:24" x14ac:dyDescent="0.25">
      <c r="A459" s="13" t="s">
        <v>360</v>
      </c>
      <c r="B459" s="13">
        <v>202401</v>
      </c>
      <c r="C459" s="13">
        <v>16300</v>
      </c>
      <c r="D459" s="13" t="s">
        <v>361</v>
      </c>
      <c r="E459" s="13" t="s">
        <v>39</v>
      </c>
      <c r="F459" s="13" t="s">
        <v>39</v>
      </c>
      <c r="G459" s="13" t="s">
        <v>39</v>
      </c>
      <c r="H459" s="13" t="s">
        <v>39</v>
      </c>
      <c r="I459" s="13">
        <v>835</v>
      </c>
      <c r="J459" s="13" t="s">
        <v>39</v>
      </c>
      <c r="K459" s="14" t="s">
        <v>39</v>
      </c>
      <c r="L459" s="13">
        <v>0</v>
      </c>
      <c r="M459" s="13">
        <v>0</v>
      </c>
      <c r="N459" s="13">
        <v>0</v>
      </c>
      <c r="O459" s="13">
        <v>6</v>
      </c>
      <c r="P459" s="13">
        <v>800</v>
      </c>
      <c r="Q459" s="13">
        <v>865</v>
      </c>
      <c r="R459" s="13">
        <v>685</v>
      </c>
      <c r="S459" s="13">
        <v>330</v>
      </c>
      <c r="X459"/>
    </row>
    <row r="460" spans="1:24" x14ac:dyDescent="0.25">
      <c r="A460" s="13" t="s">
        <v>360</v>
      </c>
      <c r="B460" s="13">
        <v>202401</v>
      </c>
      <c r="C460" s="13">
        <v>16300</v>
      </c>
      <c r="D460" s="13" t="s">
        <v>363</v>
      </c>
      <c r="E460" s="13">
        <v>171</v>
      </c>
      <c r="F460" s="13">
        <v>171</v>
      </c>
      <c r="G460" s="13">
        <v>170</v>
      </c>
      <c r="H460" s="13">
        <v>170</v>
      </c>
      <c r="I460" s="13">
        <v>170</v>
      </c>
      <c r="J460" s="13" t="s">
        <v>2808</v>
      </c>
      <c r="K460" s="14" t="s">
        <v>3046</v>
      </c>
      <c r="L460" s="13">
        <v>1</v>
      </c>
      <c r="M460" s="13">
        <v>3</v>
      </c>
      <c r="N460" s="13">
        <v>4</v>
      </c>
      <c r="O460" s="13">
        <v>129</v>
      </c>
      <c r="P460" s="13">
        <v>138</v>
      </c>
      <c r="Q460" s="13">
        <v>283</v>
      </c>
      <c r="R460" s="13">
        <v>610</v>
      </c>
      <c r="S460" s="13">
        <v>170</v>
      </c>
      <c r="X460"/>
    </row>
    <row r="461" spans="1:24" x14ac:dyDescent="0.25">
      <c r="A461" s="13" t="s">
        <v>360</v>
      </c>
      <c r="B461" s="13">
        <v>202401</v>
      </c>
      <c r="C461" s="13">
        <v>16400</v>
      </c>
      <c r="D461" s="13" t="s">
        <v>361</v>
      </c>
      <c r="E461" s="13">
        <v>735</v>
      </c>
      <c r="F461" s="13">
        <v>770</v>
      </c>
      <c r="G461" s="13">
        <v>735</v>
      </c>
      <c r="H461" s="13">
        <v>770</v>
      </c>
      <c r="I461" s="13">
        <v>760</v>
      </c>
      <c r="J461" s="13" t="s">
        <v>2814</v>
      </c>
      <c r="K461" s="14" t="s">
        <v>2773</v>
      </c>
      <c r="L461" s="13">
        <v>0</v>
      </c>
      <c r="M461" s="13">
        <v>2</v>
      </c>
      <c r="N461" s="13">
        <v>2</v>
      </c>
      <c r="O461" s="13">
        <v>2014</v>
      </c>
      <c r="P461" s="13">
        <v>725</v>
      </c>
      <c r="Q461" s="13">
        <v>785</v>
      </c>
      <c r="R461" s="13">
        <v>830</v>
      </c>
      <c r="S461" s="13">
        <v>297</v>
      </c>
      <c r="X461"/>
    </row>
    <row r="462" spans="1:24" x14ac:dyDescent="0.25">
      <c r="A462" s="13" t="s">
        <v>360</v>
      </c>
      <c r="B462" s="13">
        <v>202401</v>
      </c>
      <c r="C462" s="13">
        <v>16400</v>
      </c>
      <c r="D462" s="13" t="s">
        <v>363</v>
      </c>
      <c r="E462" s="13">
        <v>199</v>
      </c>
      <c r="F462" s="13">
        <v>199</v>
      </c>
      <c r="G462" s="13">
        <v>194</v>
      </c>
      <c r="H462" s="13">
        <v>196</v>
      </c>
      <c r="I462" s="13">
        <v>196</v>
      </c>
      <c r="J462" s="13" t="s">
        <v>2739</v>
      </c>
      <c r="K462" s="14" t="s">
        <v>3047</v>
      </c>
      <c r="L462" s="13">
        <v>1</v>
      </c>
      <c r="M462" s="13">
        <v>8</v>
      </c>
      <c r="N462" s="13">
        <v>9</v>
      </c>
      <c r="O462" s="13">
        <v>2077</v>
      </c>
      <c r="P462" s="13">
        <v>161</v>
      </c>
      <c r="Q462" s="13">
        <v>205</v>
      </c>
      <c r="R462" s="13">
        <v>630</v>
      </c>
      <c r="S462" s="13">
        <v>190</v>
      </c>
      <c r="X462"/>
    </row>
    <row r="463" spans="1:24" x14ac:dyDescent="0.25">
      <c r="A463" s="13" t="s">
        <v>360</v>
      </c>
      <c r="B463" s="13">
        <v>202401</v>
      </c>
      <c r="C463" s="13">
        <v>16500</v>
      </c>
      <c r="D463" s="13" t="s">
        <v>361</v>
      </c>
      <c r="E463" s="13">
        <v>690</v>
      </c>
      <c r="F463" s="13">
        <v>690</v>
      </c>
      <c r="G463" s="13">
        <v>690</v>
      </c>
      <c r="H463" s="13">
        <v>690</v>
      </c>
      <c r="I463" s="13">
        <v>690</v>
      </c>
      <c r="J463" s="13" t="s">
        <v>2839</v>
      </c>
      <c r="K463" s="14" t="s">
        <v>3048</v>
      </c>
      <c r="L463" s="13">
        <v>0</v>
      </c>
      <c r="M463" s="13">
        <v>1</v>
      </c>
      <c r="N463" s="13">
        <v>1</v>
      </c>
      <c r="O463" s="13">
        <v>43</v>
      </c>
      <c r="P463" s="13">
        <v>655</v>
      </c>
      <c r="Q463" s="13">
        <v>715</v>
      </c>
      <c r="R463" s="13">
        <v>745</v>
      </c>
      <c r="S463" s="13">
        <v>250</v>
      </c>
      <c r="X463"/>
    </row>
    <row r="464" spans="1:24" x14ac:dyDescent="0.25">
      <c r="A464" s="13" t="s">
        <v>360</v>
      </c>
      <c r="B464" s="13">
        <v>202401</v>
      </c>
      <c r="C464" s="13">
        <v>16500</v>
      </c>
      <c r="D464" s="13" t="s">
        <v>363</v>
      </c>
      <c r="E464" s="13">
        <v>228</v>
      </c>
      <c r="F464" s="13">
        <v>228</v>
      </c>
      <c r="G464" s="13">
        <v>218</v>
      </c>
      <c r="H464" s="13">
        <v>219</v>
      </c>
      <c r="I464" s="13">
        <v>219</v>
      </c>
      <c r="J464" s="13" t="s">
        <v>3049</v>
      </c>
      <c r="K464" s="14" t="s">
        <v>3050</v>
      </c>
      <c r="L464" s="13">
        <v>2</v>
      </c>
      <c r="M464" s="13">
        <v>14</v>
      </c>
      <c r="N464" s="13">
        <v>16</v>
      </c>
      <c r="O464" s="13">
        <v>64</v>
      </c>
      <c r="P464" s="13">
        <v>206</v>
      </c>
      <c r="Q464" s="13">
        <v>224</v>
      </c>
      <c r="R464" s="13">
        <v>685</v>
      </c>
      <c r="S464" s="13">
        <v>213</v>
      </c>
      <c r="X464"/>
    </row>
    <row r="465" spans="1:24" x14ac:dyDescent="0.25">
      <c r="A465" s="13" t="s">
        <v>360</v>
      </c>
      <c r="B465" s="13">
        <v>202401</v>
      </c>
      <c r="C465" s="13">
        <v>16600</v>
      </c>
      <c r="D465" s="13" t="s">
        <v>361</v>
      </c>
      <c r="E465" s="13">
        <v>610</v>
      </c>
      <c r="F465" s="13">
        <v>610</v>
      </c>
      <c r="G465" s="13">
        <v>610</v>
      </c>
      <c r="H465" s="13">
        <v>610</v>
      </c>
      <c r="I465" s="13">
        <v>610</v>
      </c>
      <c r="J465" s="13" t="s">
        <v>2925</v>
      </c>
      <c r="K465" s="14" t="s">
        <v>3051</v>
      </c>
      <c r="L465" s="13">
        <v>1</v>
      </c>
      <c r="M465" s="13">
        <v>1</v>
      </c>
      <c r="N465" s="13">
        <v>2</v>
      </c>
      <c r="O465" s="13">
        <v>46</v>
      </c>
      <c r="P465" s="13">
        <v>580</v>
      </c>
      <c r="Q465" s="13">
        <v>640</v>
      </c>
      <c r="R465" s="13">
        <v>675</v>
      </c>
      <c r="S465" s="13">
        <v>206</v>
      </c>
      <c r="X465"/>
    </row>
    <row r="466" spans="1:24" x14ac:dyDescent="0.25">
      <c r="A466" s="13" t="s">
        <v>360</v>
      </c>
      <c r="B466" s="13">
        <v>202401</v>
      </c>
      <c r="C466" s="13">
        <v>16600</v>
      </c>
      <c r="D466" s="13" t="s">
        <v>363</v>
      </c>
      <c r="E466" s="13" t="s">
        <v>39</v>
      </c>
      <c r="F466" s="13" t="s">
        <v>39</v>
      </c>
      <c r="G466" s="13" t="s">
        <v>39</v>
      </c>
      <c r="H466" s="13" t="s">
        <v>39</v>
      </c>
      <c r="I466" s="13">
        <v>250</v>
      </c>
      <c r="J466" s="13" t="s">
        <v>39</v>
      </c>
      <c r="K466" s="14" t="s">
        <v>39</v>
      </c>
      <c r="L466" s="13">
        <v>6</v>
      </c>
      <c r="M466" s="13">
        <v>0</v>
      </c>
      <c r="N466" s="13">
        <v>6</v>
      </c>
      <c r="O466" s="13">
        <v>191</v>
      </c>
      <c r="P466" s="13">
        <v>131</v>
      </c>
      <c r="Q466" s="13">
        <v>363</v>
      </c>
      <c r="R466" s="13">
        <v>910</v>
      </c>
      <c r="S466" s="13">
        <v>268</v>
      </c>
      <c r="X466"/>
    </row>
    <row r="467" spans="1:24" x14ac:dyDescent="0.25">
      <c r="A467" s="13" t="s">
        <v>360</v>
      </c>
      <c r="B467" s="13">
        <v>202401</v>
      </c>
      <c r="C467" s="13">
        <v>16700</v>
      </c>
      <c r="D467" s="13" t="s">
        <v>361</v>
      </c>
      <c r="E467" s="13">
        <v>530</v>
      </c>
      <c r="F467" s="13">
        <v>530</v>
      </c>
      <c r="G467" s="13">
        <v>530</v>
      </c>
      <c r="H467" s="13">
        <v>530</v>
      </c>
      <c r="I467" s="13">
        <v>550</v>
      </c>
      <c r="J467" s="13" t="s">
        <v>3052</v>
      </c>
      <c r="K467" s="14" t="s">
        <v>3053</v>
      </c>
      <c r="L467" s="13">
        <v>0</v>
      </c>
      <c r="M467" s="13">
        <v>2</v>
      </c>
      <c r="N467" s="13">
        <v>2</v>
      </c>
      <c r="O467" s="13">
        <v>74</v>
      </c>
      <c r="P467" s="13">
        <v>520</v>
      </c>
      <c r="Q467" s="13">
        <v>575</v>
      </c>
      <c r="R467" s="13">
        <v>610</v>
      </c>
      <c r="S467" s="13">
        <v>178</v>
      </c>
      <c r="X467"/>
    </row>
    <row r="468" spans="1:24" x14ac:dyDescent="0.25">
      <c r="A468" s="13" t="s">
        <v>360</v>
      </c>
      <c r="B468" s="13">
        <v>202401</v>
      </c>
      <c r="C468" s="13">
        <v>16700</v>
      </c>
      <c r="D468" s="13" t="s">
        <v>363</v>
      </c>
      <c r="E468" s="13" t="s">
        <v>39</v>
      </c>
      <c r="F468" s="13" t="s">
        <v>39</v>
      </c>
      <c r="G468" s="13" t="s">
        <v>39</v>
      </c>
      <c r="H468" s="13" t="s">
        <v>39</v>
      </c>
      <c r="I468" s="13">
        <v>284</v>
      </c>
      <c r="J468" s="13" t="s">
        <v>39</v>
      </c>
      <c r="K468" s="14" t="s">
        <v>39</v>
      </c>
      <c r="L468" s="13">
        <v>0</v>
      </c>
      <c r="M468" s="13">
        <v>0</v>
      </c>
      <c r="N468" s="13">
        <v>0</v>
      </c>
      <c r="O468" s="13">
        <v>24</v>
      </c>
      <c r="P468" s="13">
        <v>164</v>
      </c>
      <c r="Q468" s="13">
        <v>295</v>
      </c>
      <c r="R468" s="13">
        <v>840</v>
      </c>
      <c r="S468" s="13">
        <v>290</v>
      </c>
      <c r="X468"/>
    </row>
    <row r="469" spans="1:24" x14ac:dyDescent="0.25">
      <c r="A469" s="13" t="s">
        <v>360</v>
      </c>
      <c r="B469" s="13">
        <v>202401</v>
      </c>
      <c r="C469" s="13">
        <v>16800</v>
      </c>
      <c r="D469" s="13" t="s">
        <v>361</v>
      </c>
      <c r="E469" s="13">
        <v>475</v>
      </c>
      <c r="F469" s="13">
        <v>492</v>
      </c>
      <c r="G469" s="13">
        <v>475</v>
      </c>
      <c r="H469" s="13">
        <v>492</v>
      </c>
      <c r="I469" s="13">
        <v>492</v>
      </c>
      <c r="J469" s="13" t="s">
        <v>2995</v>
      </c>
      <c r="K469" s="14" t="s">
        <v>3054</v>
      </c>
      <c r="L469" s="13">
        <v>0</v>
      </c>
      <c r="M469" s="13">
        <v>2</v>
      </c>
      <c r="N469" s="13">
        <v>2</v>
      </c>
      <c r="O469" s="13">
        <v>72</v>
      </c>
      <c r="P469" s="13">
        <v>453</v>
      </c>
      <c r="Q469" s="13">
        <v>515</v>
      </c>
      <c r="R469" s="13">
        <v>495</v>
      </c>
      <c r="S469" s="13">
        <v>156</v>
      </c>
      <c r="X469"/>
    </row>
    <row r="470" spans="1:24" x14ac:dyDescent="0.25">
      <c r="A470" s="13" t="s">
        <v>360</v>
      </c>
      <c r="B470" s="13">
        <v>202401</v>
      </c>
      <c r="C470" s="13">
        <v>16800</v>
      </c>
      <c r="D470" s="13" t="s">
        <v>363</v>
      </c>
      <c r="E470" s="13">
        <v>321</v>
      </c>
      <c r="F470" s="13">
        <v>333</v>
      </c>
      <c r="G470" s="13">
        <v>313</v>
      </c>
      <c r="H470" s="13">
        <v>322</v>
      </c>
      <c r="I470" s="13">
        <v>322</v>
      </c>
      <c r="J470" s="13" t="s">
        <v>2733</v>
      </c>
      <c r="K470" s="14" t="s">
        <v>3055</v>
      </c>
      <c r="L470" s="13">
        <v>4</v>
      </c>
      <c r="M470" s="13">
        <v>9</v>
      </c>
      <c r="N470" s="13">
        <v>13</v>
      </c>
      <c r="O470" s="13">
        <v>162</v>
      </c>
      <c r="P470" s="13">
        <v>202</v>
      </c>
      <c r="Q470" s="13">
        <v>337</v>
      </c>
      <c r="R470" s="13">
        <v>700</v>
      </c>
      <c r="S470" s="13">
        <v>313</v>
      </c>
      <c r="X470"/>
    </row>
    <row r="471" spans="1:24" x14ac:dyDescent="0.25">
      <c r="A471" s="13" t="s">
        <v>360</v>
      </c>
      <c r="B471" s="13">
        <v>202401</v>
      </c>
      <c r="C471" s="13">
        <v>16900</v>
      </c>
      <c r="D471" s="13" t="s">
        <v>361</v>
      </c>
      <c r="E471" s="13">
        <v>417</v>
      </c>
      <c r="F471" s="13">
        <v>418</v>
      </c>
      <c r="G471" s="13">
        <v>416</v>
      </c>
      <c r="H471" s="13">
        <v>418</v>
      </c>
      <c r="I471" s="13">
        <v>438</v>
      </c>
      <c r="J471" s="13" t="s">
        <v>3056</v>
      </c>
      <c r="K471" s="14" t="s">
        <v>3057</v>
      </c>
      <c r="L471" s="13">
        <v>6</v>
      </c>
      <c r="M471" s="13">
        <v>5</v>
      </c>
      <c r="N471" s="13">
        <v>11</v>
      </c>
      <c r="O471" s="13">
        <v>47</v>
      </c>
      <c r="P471" s="13">
        <v>394</v>
      </c>
      <c r="Q471" s="13">
        <v>455</v>
      </c>
      <c r="R471" s="13">
        <v>435</v>
      </c>
      <c r="S471" s="13">
        <v>123</v>
      </c>
      <c r="X471"/>
    </row>
    <row r="472" spans="1:24" x14ac:dyDescent="0.25">
      <c r="A472" s="13" t="s">
        <v>360</v>
      </c>
      <c r="B472" s="13">
        <v>202401</v>
      </c>
      <c r="C472" s="13">
        <v>16900</v>
      </c>
      <c r="D472" s="13" t="s">
        <v>363</v>
      </c>
      <c r="E472" s="13">
        <v>366</v>
      </c>
      <c r="F472" s="13">
        <v>370</v>
      </c>
      <c r="G472" s="13">
        <v>366</v>
      </c>
      <c r="H472" s="13">
        <v>370</v>
      </c>
      <c r="I472" s="13">
        <v>370</v>
      </c>
      <c r="J472" s="13" t="s">
        <v>3049</v>
      </c>
      <c r="K472" s="14" t="s">
        <v>3058</v>
      </c>
      <c r="L472" s="13">
        <v>16</v>
      </c>
      <c r="M472" s="13">
        <v>3</v>
      </c>
      <c r="N472" s="13">
        <v>19</v>
      </c>
      <c r="O472" s="13">
        <v>61</v>
      </c>
      <c r="P472" s="13">
        <v>242</v>
      </c>
      <c r="Q472" s="13">
        <v>474</v>
      </c>
      <c r="R472" s="13">
        <v>620</v>
      </c>
      <c r="S472" s="13">
        <v>350</v>
      </c>
      <c r="X472"/>
    </row>
    <row r="473" spans="1:24" x14ac:dyDescent="0.25">
      <c r="A473" s="13" t="s">
        <v>360</v>
      </c>
      <c r="B473" s="13">
        <v>202401</v>
      </c>
      <c r="C473" s="13">
        <v>17000</v>
      </c>
      <c r="D473" s="13" t="s">
        <v>361</v>
      </c>
      <c r="E473" s="13">
        <v>355</v>
      </c>
      <c r="F473" s="13">
        <v>377</v>
      </c>
      <c r="G473" s="13">
        <v>355</v>
      </c>
      <c r="H473" s="13">
        <v>375</v>
      </c>
      <c r="I473" s="13">
        <v>375</v>
      </c>
      <c r="J473" s="13" t="s">
        <v>2731</v>
      </c>
      <c r="K473" s="14" t="s">
        <v>2918</v>
      </c>
      <c r="L473" s="13">
        <v>7</v>
      </c>
      <c r="M473" s="13">
        <v>5</v>
      </c>
      <c r="N473" s="13">
        <v>12</v>
      </c>
      <c r="O473" s="13">
        <v>116</v>
      </c>
      <c r="P473" s="13">
        <v>254</v>
      </c>
      <c r="Q473" s="13">
        <v>401</v>
      </c>
      <c r="R473" s="13">
        <v>380</v>
      </c>
      <c r="S473" s="13">
        <v>102</v>
      </c>
      <c r="X473"/>
    </row>
    <row r="474" spans="1:24" x14ac:dyDescent="0.25">
      <c r="A474" s="13" t="s">
        <v>360</v>
      </c>
      <c r="B474" s="13">
        <v>202401</v>
      </c>
      <c r="C474" s="13">
        <v>17000</v>
      </c>
      <c r="D474" s="13" t="s">
        <v>363</v>
      </c>
      <c r="E474" s="13">
        <v>410</v>
      </c>
      <c r="F474" s="13">
        <v>411</v>
      </c>
      <c r="G474" s="13">
        <v>398</v>
      </c>
      <c r="H474" s="13">
        <v>411</v>
      </c>
      <c r="I474" s="13">
        <v>411</v>
      </c>
      <c r="J474" s="13" t="s">
        <v>2930</v>
      </c>
      <c r="K474" s="14" t="s">
        <v>3059</v>
      </c>
      <c r="L474" s="13">
        <v>0</v>
      </c>
      <c r="M474" s="13">
        <v>4</v>
      </c>
      <c r="N474" s="13">
        <v>4</v>
      </c>
      <c r="O474" s="13">
        <v>101</v>
      </c>
      <c r="P474" s="13">
        <v>386</v>
      </c>
      <c r="Q474" s="13">
        <v>510</v>
      </c>
      <c r="R474" s="13">
        <v>920</v>
      </c>
      <c r="S474" s="13">
        <v>398</v>
      </c>
      <c r="X474"/>
    </row>
    <row r="475" spans="1:24" x14ac:dyDescent="0.25">
      <c r="A475" s="13" t="s">
        <v>360</v>
      </c>
      <c r="B475" s="13">
        <v>202401</v>
      </c>
      <c r="C475" s="13">
        <v>17100</v>
      </c>
      <c r="D475" s="13" t="s">
        <v>361</v>
      </c>
      <c r="E475" s="13">
        <v>310</v>
      </c>
      <c r="F475" s="13">
        <v>330</v>
      </c>
      <c r="G475" s="13">
        <v>310</v>
      </c>
      <c r="H475" s="13">
        <v>319</v>
      </c>
      <c r="I475" s="13">
        <v>319</v>
      </c>
      <c r="J475" s="13" t="s">
        <v>2750</v>
      </c>
      <c r="K475" s="14" t="s">
        <v>3060</v>
      </c>
      <c r="L475" s="13">
        <v>15</v>
      </c>
      <c r="M475" s="13">
        <v>22</v>
      </c>
      <c r="N475" s="13">
        <v>37</v>
      </c>
      <c r="O475" s="13">
        <v>82</v>
      </c>
      <c r="P475" s="13">
        <v>206</v>
      </c>
      <c r="Q475" s="13">
        <v>351</v>
      </c>
      <c r="R475" s="13">
        <v>330</v>
      </c>
      <c r="S475" s="13">
        <v>84</v>
      </c>
      <c r="X475"/>
    </row>
    <row r="476" spans="1:24" x14ac:dyDescent="0.25">
      <c r="A476" s="13" t="s">
        <v>360</v>
      </c>
      <c r="B476" s="13">
        <v>202401</v>
      </c>
      <c r="C476" s="13">
        <v>17100</v>
      </c>
      <c r="D476" s="13" t="s">
        <v>363</v>
      </c>
      <c r="E476" s="13" t="s">
        <v>39</v>
      </c>
      <c r="F476" s="13" t="s">
        <v>39</v>
      </c>
      <c r="G476" s="13" t="s">
        <v>39</v>
      </c>
      <c r="H476" s="13" t="s">
        <v>39</v>
      </c>
      <c r="I476" s="13">
        <v>451</v>
      </c>
      <c r="J476" s="13" t="s">
        <v>39</v>
      </c>
      <c r="K476" s="14" t="s">
        <v>39</v>
      </c>
      <c r="L476" s="13">
        <v>0</v>
      </c>
      <c r="M476" s="13">
        <v>0</v>
      </c>
      <c r="N476" s="13">
        <v>0</v>
      </c>
      <c r="O476" s="13">
        <v>5</v>
      </c>
      <c r="P476" s="13">
        <v>450</v>
      </c>
      <c r="Q476" s="13">
        <v>485</v>
      </c>
      <c r="R476" s="13">
        <v>650</v>
      </c>
      <c r="S476" s="13">
        <v>590</v>
      </c>
      <c r="X476"/>
    </row>
    <row r="477" spans="1:24" x14ac:dyDescent="0.25">
      <c r="A477" s="13" t="s">
        <v>360</v>
      </c>
      <c r="B477" s="13">
        <v>202401</v>
      </c>
      <c r="C477" s="13">
        <v>17200</v>
      </c>
      <c r="D477" s="13" t="s">
        <v>361</v>
      </c>
      <c r="E477" s="13">
        <v>275</v>
      </c>
      <c r="F477" s="13">
        <v>285</v>
      </c>
      <c r="G477" s="13">
        <v>275</v>
      </c>
      <c r="H477" s="13">
        <v>279</v>
      </c>
      <c r="I477" s="13">
        <v>279</v>
      </c>
      <c r="J477" s="13" t="s">
        <v>2804</v>
      </c>
      <c r="K477" s="14" t="s">
        <v>3061</v>
      </c>
      <c r="L477" s="13">
        <v>4</v>
      </c>
      <c r="M477" s="13">
        <v>11</v>
      </c>
      <c r="N477" s="13">
        <v>15</v>
      </c>
      <c r="O477" s="13">
        <v>548</v>
      </c>
      <c r="P477" s="13">
        <v>245</v>
      </c>
      <c r="Q477" s="13">
        <v>288</v>
      </c>
      <c r="R477" s="13">
        <v>300</v>
      </c>
      <c r="S477" s="13">
        <v>71</v>
      </c>
      <c r="X477"/>
    </row>
    <row r="478" spans="1:24" x14ac:dyDescent="0.25">
      <c r="A478" s="13" t="s">
        <v>360</v>
      </c>
      <c r="B478" s="13">
        <v>202401</v>
      </c>
      <c r="C478" s="13">
        <v>17200</v>
      </c>
      <c r="D478" s="13" t="s">
        <v>363</v>
      </c>
      <c r="E478" s="13">
        <v>520</v>
      </c>
      <c r="F478" s="13">
        <v>520</v>
      </c>
      <c r="G478" s="13">
        <v>520</v>
      </c>
      <c r="H478" s="13">
        <v>520</v>
      </c>
      <c r="I478" s="13">
        <v>510</v>
      </c>
      <c r="J478" s="13" t="s">
        <v>2733</v>
      </c>
      <c r="K478" s="14" t="s">
        <v>3062</v>
      </c>
      <c r="L478" s="13">
        <v>0</v>
      </c>
      <c r="M478" s="13">
        <v>2</v>
      </c>
      <c r="N478" s="13">
        <v>2</v>
      </c>
      <c r="O478" s="13">
        <v>4</v>
      </c>
      <c r="P478" s="13">
        <v>480</v>
      </c>
      <c r="Q478" s="13">
        <v>545</v>
      </c>
      <c r="R478" s="13">
        <v>650</v>
      </c>
      <c r="S478" s="13">
        <v>520</v>
      </c>
      <c r="X478"/>
    </row>
    <row r="479" spans="1:24" x14ac:dyDescent="0.25">
      <c r="A479" s="13" t="s">
        <v>360</v>
      </c>
      <c r="B479" s="13">
        <v>202401</v>
      </c>
      <c r="C479" s="13">
        <v>17300</v>
      </c>
      <c r="D479" s="13" t="s">
        <v>361</v>
      </c>
      <c r="E479" s="13">
        <v>223</v>
      </c>
      <c r="F479" s="13">
        <v>236</v>
      </c>
      <c r="G479" s="13">
        <v>223</v>
      </c>
      <c r="H479" s="13">
        <v>234</v>
      </c>
      <c r="I479" s="13">
        <v>234</v>
      </c>
      <c r="J479" s="13" t="s">
        <v>2868</v>
      </c>
      <c r="K479" s="14" t="s">
        <v>3063</v>
      </c>
      <c r="L479" s="13">
        <v>4</v>
      </c>
      <c r="M479" s="13">
        <v>4</v>
      </c>
      <c r="N479" s="13">
        <v>8</v>
      </c>
      <c r="O479" s="13">
        <v>121</v>
      </c>
      <c r="P479" s="13">
        <v>233</v>
      </c>
      <c r="Q479" s="13">
        <v>350</v>
      </c>
      <c r="R479" s="13">
        <v>236</v>
      </c>
      <c r="S479" s="13">
        <v>57</v>
      </c>
      <c r="X479"/>
    </row>
    <row r="480" spans="1:24" x14ac:dyDescent="0.25">
      <c r="A480" s="13" t="s">
        <v>360</v>
      </c>
      <c r="B480" s="13">
        <v>202401</v>
      </c>
      <c r="C480" s="13">
        <v>17300</v>
      </c>
      <c r="D480" s="13" t="s">
        <v>363</v>
      </c>
      <c r="E480" s="13">
        <v>580</v>
      </c>
      <c r="F480" s="13">
        <v>580</v>
      </c>
      <c r="G480" s="13">
        <v>580</v>
      </c>
      <c r="H480" s="13">
        <v>580</v>
      </c>
      <c r="I480" s="13">
        <v>565</v>
      </c>
      <c r="J480" s="13" t="s">
        <v>2738</v>
      </c>
      <c r="K480" s="14" t="s">
        <v>3064</v>
      </c>
      <c r="L480" s="13">
        <v>1</v>
      </c>
      <c r="M480" s="13">
        <v>1</v>
      </c>
      <c r="N480" s="13">
        <v>2</v>
      </c>
      <c r="O480" s="13">
        <v>3</v>
      </c>
      <c r="P480" s="13">
        <v>555</v>
      </c>
      <c r="Q480" s="13">
        <v>600</v>
      </c>
      <c r="R480" s="13">
        <v>730</v>
      </c>
      <c r="S480" s="13">
        <v>580</v>
      </c>
      <c r="X480"/>
    </row>
    <row r="481" spans="1:24" x14ac:dyDescent="0.25">
      <c r="A481" s="13" t="s">
        <v>360</v>
      </c>
      <c r="B481" s="13">
        <v>202401</v>
      </c>
      <c r="C481" s="13">
        <v>17400</v>
      </c>
      <c r="D481" s="13" t="s">
        <v>361</v>
      </c>
      <c r="E481" s="13">
        <v>193</v>
      </c>
      <c r="F481" s="13">
        <v>199</v>
      </c>
      <c r="G481" s="13">
        <v>188</v>
      </c>
      <c r="H481" s="13">
        <v>199</v>
      </c>
      <c r="I481" s="13">
        <v>199</v>
      </c>
      <c r="J481" s="13" t="s">
        <v>2805</v>
      </c>
      <c r="K481" s="14" t="s">
        <v>3065</v>
      </c>
      <c r="L481" s="13">
        <v>7</v>
      </c>
      <c r="M481" s="13">
        <v>3</v>
      </c>
      <c r="N481" s="13">
        <v>10</v>
      </c>
      <c r="O481" s="13">
        <v>95</v>
      </c>
      <c r="P481" s="13">
        <v>196</v>
      </c>
      <c r="Q481" s="13">
        <v>229</v>
      </c>
      <c r="R481" s="13">
        <v>199</v>
      </c>
      <c r="S481" s="13">
        <v>49</v>
      </c>
      <c r="X481"/>
    </row>
    <row r="482" spans="1:24" x14ac:dyDescent="0.25">
      <c r="A482" s="13" t="s">
        <v>360</v>
      </c>
      <c r="B482" s="13">
        <v>202401</v>
      </c>
      <c r="C482" s="13">
        <v>17400</v>
      </c>
      <c r="D482" s="13" t="s">
        <v>363</v>
      </c>
      <c r="E482" s="13" t="s">
        <v>39</v>
      </c>
      <c r="F482" s="13" t="s">
        <v>39</v>
      </c>
      <c r="G482" s="13" t="s">
        <v>39</v>
      </c>
      <c r="H482" s="13" t="s">
        <v>39</v>
      </c>
      <c r="I482" s="13">
        <v>630</v>
      </c>
      <c r="J482" s="13" t="s">
        <v>39</v>
      </c>
      <c r="K482" s="14" t="s">
        <v>39</v>
      </c>
      <c r="L482" s="13">
        <v>0</v>
      </c>
      <c r="M482" s="13">
        <v>0</v>
      </c>
      <c r="N482" s="13">
        <v>0</v>
      </c>
      <c r="O482" s="13">
        <v>1</v>
      </c>
      <c r="P482" s="13">
        <v>600</v>
      </c>
      <c r="Q482" s="13">
        <v>660</v>
      </c>
      <c r="R482" s="13">
        <v>835</v>
      </c>
      <c r="S482" s="13">
        <v>830</v>
      </c>
      <c r="X482"/>
    </row>
    <row r="483" spans="1:24" x14ac:dyDescent="0.25">
      <c r="A483" s="13" t="s">
        <v>360</v>
      </c>
      <c r="B483" s="13">
        <v>202401</v>
      </c>
      <c r="C483" s="13">
        <v>17500</v>
      </c>
      <c r="D483" s="13" t="s">
        <v>361</v>
      </c>
      <c r="E483" s="13">
        <v>160</v>
      </c>
      <c r="F483" s="13">
        <v>163</v>
      </c>
      <c r="G483" s="13">
        <v>160</v>
      </c>
      <c r="H483" s="13">
        <v>160</v>
      </c>
      <c r="I483" s="13">
        <v>160</v>
      </c>
      <c r="J483" s="13" t="s">
        <v>3066</v>
      </c>
      <c r="K483" s="14" t="s">
        <v>3067</v>
      </c>
      <c r="L483" s="13">
        <v>3</v>
      </c>
      <c r="M483" s="13">
        <v>13</v>
      </c>
      <c r="N483" s="13">
        <v>16</v>
      </c>
      <c r="O483" s="13">
        <v>459</v>
      </c>
      <c r="P483" s="13">
        <v>160</v>
      </c>
      <c r="Q483" s="13">
        <v>187</v>
      </c>
      <c r="R483" s="13">
        <v>180</v>
      </c>
      <c r="S483" s="13">
        <v>39.5</v>
      </c>
      <c r="X483"/>
    </row>
    <row r="484" spans="1:24" x14ac:dyDescent="0.25">
      <c r="A484" s="13" t="s">
        <v>360</v>
      </c>
      <c r="B484" s="13">
        <v>202401</v>
      </c>
      <c r="C484" s="13">
        <v>17500</v>
      </c>
      <c r="D484" s="13" t="s">
        <v>363</v>
      </c>
      <c r="E484" s="13" t="s">
        <v>39</v>
      </c>
      <c r="F484" s="13" t="s">
        <v>39</v>
      </c>
      <c r="G484" s="13" t="s">
        <v>39</v>
      </c>
      <c r="H484" s="13" t="s">
        <v>39</v>
      </c>
      <c r="I484" s="13">
        <v>690</v>
      </c>
      <c r="J484" s="13" t="s">
        <v>39</v>
      </c>
      <c r="K484" s="14" t="s">
        <v>39</v>
      </c>
      <c r="L484" s="13">
        <v>0</v>
      </c>
      <c r="M484" s="13">
        <v>0</v>
      </c>
      <c r="N484" s="13">
        <v>0</v>
      </c>
      <c r="O484" s="13">
        <v>0</v>
      </c>
      <c r="P484" s="13">
        <v>670</v>
      </c>
      <c r="Q484" s="13">
        <v>735</v>
      </c>
      <c r="R484" s="13" t="s">
        <v>39</v>
      </c>
      <c r="S484" s="13" t="s">
        <v>39</v>
      </c>
      <c r="X484"/>
    </row>
    <row r="485" spans="1:24" x14ac:dyDescent="0.25">
      <c r="A485" s="13" t="s">
        <v>360</v>
      </c>
      <c r="B485" s="13">
        <v>202401</v>
      </c>
      <c r="C485" s="13">
        <v>17600</v>
      </c>
      <c r="D485" s="13" t="s">
        <v>361</v>
      </c>
      <c r="E485" s="13">
        <v>134</v>
      </c>
      <c r="F485" s="13">
        <v>144</v>
      </c>
      <c r="G485" s="13">
        <v>134</v>
      </c>
      <c r="H485" s="13">
        <v>140</v>
      </c>
      <c r="I485" s="13">
        <v>140</v>
      </c>
      <c r="J485" s="13" t="s">
        <v>2407</v>
      </c>
      <c r="K485" s="14" t="s">
        <v>3068</v>
      </c>
      <c r="L485" s="13">
        <v>2</v>
      </c>
      <c r="M485" s="13">
        <v>271</v>
      </c>
      <c r="N485" s="13">
        <v>273</v>
      </c>
      <c r="O485" s="13">
        <v>445</v>
      </c>
      <c r="P485" s="13">
        <v>141</v>
      </c>
      <c r="Q485" s="13">
        <v>154</v>
      </c>
      <c r="R485" s="13">
        <v>150</v>
      </c>
      <c r="S485" s="13">
        <v>31</v>
      </c>
      <c r="X485"/>
    </row>
    <row r="486" spans="1:24" x14ac:dyDescent="0.25">
      <c r="A486" s="13" t="s">
        <v>360</v>
      </c>
      <c r="B486" s="13">
        <v>202401</v>
      </c>
      <c r="C486" s="13">
        <v>17600</v>
      </c>
      <c r="D486" s="13" t="s">
        <v>363</v>
      </c>
      <c r="E486" s="13" t="s">
        <v>39</v>
      </c>
      <c r="F486" s="13" t="s">
        <v>39</v>
      </c>
      <c r="G486" s="13" t="s">
        <v>39</v>
      </c>
      <c r="H486" s="13" t="s">
        <v>39</v>
      </c>
      <c r="I486" s="13">
        <v>770</v>
      </c>
      <c r="J486" s="13" t="s">
        <v>39</v>
      </c>
      <c r="K486" s="14" t="s">
        <v>39</v>
      </c>
      <c r="L486" s="13">
        <v>0</v>
      </c>
      <c r="M486" s="13">
        <v>0</v>
      </c>
      <c r="N486" s="13">
        <v>0</v>
      </c>
      <c r="O486" s="13">
        <v>0</v>
      </c>
      <c r="P486" s="13">
        <v>760</v>
      </c>
      <c r="Q486" s="13">
        <v>805</v>
      </c>
      <c r="R486" s="13">
        <v>975</v>
      </c>
      <c r="S486" s="13">
        <v>945</v>
      </c>
      <c r="X486"/>
    </row>
    <row r="487" spans="1:24" x14ac:dyDescent="0.25">
      <c r="A487" s="13" t="s">
        <v>360</v>
      </c>
      <c r="B487" s="13">
        <v>202401</v>
      </c>
      <c r="C487" s="13">
        <v>17700</v>
      </c>
      <c r="D487" s="13" t="s">
        <v>361</v>
      </c>
      <c r="E487" s="13">
        <v>103</v>
      </c>
      <c r="F487" s="13">
        <v>115</v>
      </c>
      <c r="G487" s="13">
        <v>103</v>
      </c>
      <c r="H487" s="13">
        <v>111</v>
      </c>
      <c r="I487" s="13">
        <v>111</v>
      </c>
      <c r="J487" s="13" t="s">
        <v>3069</v>
      </c>
      <c r="K487" s="14" t="s">
        <v>3070</v>
      </c>
      <c r="L487" s="13">
        <v>5</v>
      </c>
      <c r="M487" s="13">
        <v>20</v>
      </c>
      <c r="N487" s="13">
        <v>25</v>
      </c>
      <c r="O487" s="13">
        <v>250</v>
      </c>
      <c r="P487" s="13">
        <v>91</v>
      </c>
      <c r="Q487" s="13">
        <v>117</v>
      </c>
      <c r="R487" s="13">
        <v>117</v>
      </c>
      <c r="S487" s="13">
        <v>26.5</v>
      </c>
      <c r="X487"/>
    </row>
    <row r="488" spans="1:24" x14ac:dyDescent="0.25">
      <c r="A488" s="13" t="s">
        <v>360</v>
      </c>
      <c r="B488" s="13">
        <v>202401</v>
      </c>
      <c r="C488" s="13">
        <v>17700</v>
      </c>
      <c r="D488" s="13" t="s">
        <v>363</v>
      </c>
      <c r="E488" s="13" t="s">
        <v>39</v>
      </c>
      <c r="F488" s="13" t="s">
        <v>39</v>
      </c>
      <c r="G488" s="13" t="s">
        <v>39</v>
      </c>
      <c r="H488" s="13" t="s">
        <v>39</v>
      </c>
      <c r="I488" s="13">
        <v>840</v>
      </c>
      <c r="J488" s="13" t="s">
        <v>39</v>
      </c>
      <c r="K488" s="14" t="s">
        <v>39</v>
      </c>
      <c r="L488" s="13">
        <v>0</v>
      </c>
      <c r="M488" s="13">
        <v>0</v>
      </c>
      <c r="N488" s="13">
        <v>0</v>
      </c>
      <c r="O488" s="13">
        <v>2</v>
      </c>
      <c r="P488" s="13">
        <v>820</v>
      </c>
      <c r="Q488" s="13">
        <v>880</v>
      </c>
      <c r="R488" s="13">
        <v>975</v>
      </c>
      <c r="S488" s="13">
        <v>905</v>
      </c>
      <c r="X488"/>
    </row>
    <row r="489" spans="1:24" x14ac:dyDescent="0.25">
      <c r="A489" s="13" t="s">
        <v>360</v>
      </c>
      <c r="B489" s="13">
        <v>202401</v>
      </c>
      <c r="C489" s="13">
        <v>17800</v>
      </c>
      <c r="D489" s="13" t="s">
        <v>361</v>
      </c>
      <c r="E489" s="13">
        <v>92</v>
      </c>
      <c r="F489" s="13">
        <v>93</v>
      </c>
      <c r="G489" s="13">
        <v>91</v>
      </c>
      <c r="H489" s="13">
        <v>92</v>
      </c>
      <c r="I489" s="13">
        <v>92</v>
      </c>
      <c r="J489" s="13" t="s">
        <v>2761</v>
      </c>
      <c r="K489" s="14" t="s">
        <v>3071</v>
      </c>
      <c r="L489" s="13">
        <v>272</v>
      </c>
      <c r="M489" s="13">
        <v>124</v>
      </c>
      <c r="N489" s="13">
        <v>396</v>
      </c>
      <c r="O489" s="13">
        <v>375</v>
      </c>
      <c r="P489" s="13">
        <v>60</v>
      </c>
      <c r="Q489" s="13">
        <v>95</v>
      </c>
      <c r="R489" s="13">
        <v>94</v>
      </c>
      <c r="S489" s="13">
        <v>21</v>
      </c>
      <c r="X489"/>
    </row>
    <row r="490" spans="1:24" x14ac:dyDescent="0.25">
      <c r="A490" s="13" t="s">
        <v>360</v>
      </c>
      <c r="B490" s="13">
        <v>202401</v>
      </c>
      <c r="C490" s="13">
        <v>17800</v>
      </c>
      <c r="D490" s="13" t="s">
        <v>363</v>
      </c>
      <c r="E490" s="13">
        <v>925</v>
      </c>
      <c r="F490" s="13">
        <v>925</v>
      </c>
      <c r="G490" s="13">
        <v>925</v>
      </c>
      <c r="H490" s="13">
        <v>925</v>
      </c>
      <c r="I490" s="13">
        <v>925</v>
      </c>
      <c r="J490" s="13" t="s">
        <v>2747</v>
      </c>
      <c r="K490" s="14" t="s">
        <v>3072</v>
      </c>
      <c r="L490" s="13">
        <v>0</v>
      </c>
      <c r="M490" s="13">
        <v>1</v>
      </c>
      <c r="N490" s="13">
        <v>1</v>
      </c>
      <c r="O490" s="13">
        <v>1</v>
      </c>
      <c r="P490" s="13">
        <v>895</v>
      </c>
      <c r="Q490" s="13">
        <v>1000</v>
      </c>
      <c r="R490" s="13">
        <v>925</v>
      </c>
      <c r="S490" s="13">
        <v>925</v>
      </c>
      <c r="X490"/>
    </row>
    <row r="491" spans="1:24" x14ac:dyDescent="0.25">
      <c r="A491" s="13" t="s">
        <v>360</v>
      </c>
      <c r="B491" s="13">
        <v>202401</v>
      </c>
      <c r="C491" s="13">
        <v>17900</v>
      </c>
      <c r="D491" s="13" t="s">
        <v>361</v>
      </c>
      <c r="E491" s="13">
        <v>68</v>
      </c>
      <c r="F491" s="13">
        <v>78</v>
      </c>
      <c r="G491" s="13">
        <v>68</v>
      </c>
      <c r="H491" s="13">
        <v>76</v>
      </c>
      <c r="I491" s="13">
        <v>76</v>
      </c>
      <c r="J491" s="13" t="s">
        <v>3073</v>
      </c>
      <c r="K491" s="14" t="s">
        <v>3074</v>
      </c>
      <c r="L491" s="13">
        <v>20</v>
      </c>
      <c r="M491" s="13">
        <v>90</v>
      </c>
      <c r="N491" s="13">
        <v>110</v>
      </c>
      <c r="O491" s="13">
        <v>186</v>
      </c>
      <c r="P491" s="13">
        <v>17.5</v>
      </c>
      <c r="Q491" s="13">
        <v>202</v>
      </c>
      <c r="R491" s="13">
        <v>78</v>
      </c>
      <c r="S491" s="13">
        <v>20.5</v>
      </c>
      <c r="X491"/>
    </row>
    <row r="492" spans="1:24" x14ac:dyDescent="0.25">
      <c r="A492" s="13" t="s">
        <v>360</v>
      </c>
      <c r="B492" s="13">
        <v>202401</v>
      </c>
      <c r="C492" s="13">
        <v>17900</v>
      </c>
      <c r="D492" s="13" t="s">
        <v>363</v>
      </c>
      <c r="E492" s="13" t="s">
        <v>39</v>
      </c>
      <c r="F492" s="13" t="s">
        <v>39</v>
      </c>
      <c r="G492" s="13" t="s">
        <v>39</v>
      </c>
      <c r="H492" s="13" t="s">
        <v>39</v>
      </c>
      <c r="I492" s="13">
        <v>1010</v>
      </c>
      <c r="J492" s="13" t="s">
        <v>39</v>
      </c>
      <c r="K492" s="14" t="s">
        <v>39</v>
      </c>
      <c r="L492" s="13">
        <v>0</v>
      </c>
      <c r="M492" s="13">
        <v>0</v>
      </c>
      <c r="N492" s="13">
        <v>0</v>
      </c>
      <c r="O492" s="13">
        <v>0</v>
      </c>
      <c r="P492" s="13">
        <v>975</v>
      </c>
      <c r="Q492" s="13">
        <v>1030</v>
      </c>
      <c r="R492" s="13" t="s">
        <v>39</v>
      </c>
      <c r="S492" s="13" t="s">
        <v>39</v>
      </c>
      <c r="X492"/>
    </row>
    <row r="493" spans="1:24" x14ac:dyDescent="0.25">
      <c r="A493" s="13" t="s">
        <v>360</v>
      </c>
      <c r="B493" s="13">
        <v>202401</v>
      </c>
      <c r="C493" s="13">
        <v>18000</v>
      </c>
      <c r="D493" s="13" t="s">
        <v>361</v>
      </c>
      <c r="E493" s="13">
        <v>59</v>
      </c>
      <c r="F493" s="13">
        <v>62</v>
      </c>
      <c r="G493" s="13">
        <v>58</v>
      </c>
      <c r="H493" s="13">
        <v>59</v>
      </c>
      <c r="I493" s="13">
        <v>59</v>
      </c>
      <c r="J493" s="13" t="s">
        <v>2871</v>
      </c>
      <c r="K493" s="14" t="s">
        <v>3075</v>
      </c>
      <c r="L493" s="13">
        <v>27</v>
      </c>
      <c r="M493" s="13">
        <v>148</v>
      </c>
      <c r="N493" s="13">
        <v>175</v>
      </c>
      <c r="O493" s="13">
        <v>259</v>
      </c>
      <c r="P493" s="13">
        <v>33.5</v>
      </c>
      <c r="Q493" s="13">
        <v>59</v>
      </c>
      <c r="R493" s="13">
        <v>64</v>
      </c>
      <c r="S493" s="13">
        <v>17</v>
      </c>
      <c r="X493"/>
    </row>
    <row r="494" spans="1:24" x14ac:dyDescent="0.25">
      <c r="A494" s="13" t="s">
        <v>360</v>
      </c>
      <c r="B494" s="13">
        <v>202401</v>
      </c>
      <c r="C494" s="13">
        <v>18000</v>
      </c>
      <c r="D494" s="13" t="s">
        <v>363</v>
      </c>
      <c r="E494" s="13" t="s">
        <v>39</v>
      </c>
      <c r="F494" s="13" t="s">
        <v>39</v>
      </c>
      <c r="G494" s="13" t="s">
        <v>39</v>
      </c>
      <c r="H494" s="13" t="s">
        <v>39</v>
      </c>
      <c r="I494" s="13">
        <v>1090</v>
      </c>
      <c r="J494" s="13" t="s">
        <v>39</v>
      </c>
      <c r="K494" s="14" t="s">
        <v>39</v>
      </c>
      <c r="L494" s="13">
        <v>0</v>
      </c>
      <c r="M494" s="13">
        <v>0</v>
      </c>
      <c r="N494" s="13">
        <v>0</v>
      </c>
      <c r="O494" s="13">
        <v>0</v>
      </c>
      <c r="P494" s="13">
        <v>1070</v>
      </c>
      <c r="Q494" s="13">
        <v>1130</v>
      </c>
      <c r="R494" s="13" t="s">
        <v>39</v>
      </c>
      <c r="S494" s="13" t="s">
        <v>39</v>
      </c>
      <c r="X494"/>
    </row>
    <row r="495" spans="1:24" x14ac:dyDescent="0.25">
      <c r="A495" s="13" t="s">
        <v>360</v>
      </c>
      <c r="B495" s="13">
        <v>202401</v>
      </c>
      <c r="C495" s="13">
        <v>18100</v>
      </c>
      <c r="D495" s="13" t="s">
        <v>361</v>
      </c>
      <c r="E495" s="13">
        <v>45.5</v>
      </c>
      <c r="F495" s="13">
        <v>50</v>
      </c>
      <c r="G495" s="13">
        <v>45.5</v>
      </c>
      <c r="H495" s="13">
        <v>50</v>
      </c>
      <c r="I495" s="13">
        <v>50</v>
      </c>
      <c r="J495" s="13" t="s">
        <v>3076</v>
      </c>
      <c r="K495" s="14" t="s">
        <v>3077</v>
      </c>
      <c r="L495" s="13">
        <v>14</v>
      </c>
      <c r="M495" s="13">
        <v>10</v>
      </c>
      <c r="N495" s="13">
        <v>24</v>
      </c>
      <c r="O495" s="13">
        <v>60</v>
      </c>
      <c r="P495" s="13">
        <v>5.7</v>
      </c>
      <c r="Q495" s="13">
        <v>58</v>
      </c>
      <c r="R495" s="13">
        <v>50</v>
      </c>
      <c r="S495" s="13">
        <v>18</v>
      </c>
      <c r="X495"/>
    </row>
    <row r="496" spans="1:24" x14ac:dyDescent="0.25">
      <c r="A496" s="13" t="s">
        <v>360</v>
      </c>
      <c r="B496" s="13">
        <v>202401</v>
      </c>
      <c r="C496" s="13">
        <v>18100</v>
      </c>
      <c r="D496" s="13" t="s">
        <v>363</v>
      </c>
      <c r="E496" s="13" t="s">
        <v>39</v>
      </c>
      <c r="F496" s="13" t="s">
        <v>39</v>
      </c>
      <c r="G496" s="13" t="s">
        <v>39</v>
      </c>
      <c r="H496" s="13" t="s">
        <v>39</v>
      </c>
      <c r="I496" s="13">
        <v>1180</v>
      </c>
      <c r="J496" s="13" t="s">
        <v>39</v>
      </c>
      <c r="K496" s="14" t="s">
        <v>39</v>
      </c>
      <c r="L496" s="13">
        <v>0</v>
      </c>
      <c r="M496" s="13">
        <v>0</v>
      </c>
      <c r="N496" s="13">
        <v>0</v>
      </c>
      <c r="O496" s="13">
        <v>0</v>
      </c>
      <c r="P496" s="13">
        <v>1150</v>
      </c>
      <c r="Q496" s="13">
        <v>1220</v>
      </c>
      <c r="R496" s="13" t="s">
        <v>39</v>
      </c>
      <c r="S496" s="13" t="s">
        <v>39</v>
      </c>
      <c r="X496"/>
    </row>
    <row r="497" spans="1:24" x14ac:dyDescent="0.25">
      <c r="A497" s="13" t="s">
        <v>360</v>
      </c>
      <c r="B497" s="13">
        <v>202401</v>
      </c>
      <c r="C497" s="13">
        <v>18200</v>
      </c>
      <c r="D497" s="13" t="s">
        <v>361</v>
      </c>
      <c r="E497" s="13">
        <v>35.5</v>
      </c>
      <c r="F497" s="13">
        <v>37</v>
      </c>
      <c r="G497" s="13">
        <v>35.5</v>
      </c>
      <c r="H497" s="13">
        <v>37</v>
      </c>
      <c r="I497" s="13">
        <v>37</v>
      </c>
      <c r="J497" s="13" t="s">
        <v>2816</v>
      </c>
      <c r="K497" s="14" t="s">
        <v>3078</v>
      </c>
      <c r="L497" s="13">
        <v>0</v>
      </c>
      <c r="M497" s="13">
        <v>6</v>
      </c>
      <c r="N497" s="13">
        <v>6</v>
      </c>
      <c r="O497" s="13">
        <v>49</v>
      </c>
      <c r="P497" s="13">
        <v>6.6</v>
      </c>
      <c r="Q497" s="13">
        <v>67</v>
      </c>
      <c r="R497" s="13">
        <v>48</v>
      </c>
      <c r="S497" s="13">
        <v>16</v>
      </c>
      <c r="X497"/>
    </row>
    <row r="498" spans="1:24" x14ac:dyDescent="0.25">
      <c r="A498" s="13" t="s">
        <v>360</v>
      </c>
      <c r="B498" s="13">
        <v>202401</v>
      </c>
      <c r="C498" s="13">
        <v>18200</v>
      </c>
      <c r="D498" s="13" t="s">
        <v>363</v>
      </c>
      <c r="E498" s="13" t="s">
        <v>39</v>
      </c>
      <c r="F498" s="13" t="s">
        <v>39</v>
      </c>
      <c r="G498" s="13" t="s">
        <v>39</v>
      </c>
      <c r="H498" s="13" t="s">
        <v>39</v>
      </c>
      <c r="I498" s="13">
        <v>1270</v>
      </c>
      <c r="J498" s="13" t="s">
        <v>39</v>
      </c>
      <c r="K498" s="14" t="s">
        <v>39</v>
      </c>
      <c r="L498" s="13">
        <v>0</v>
      </c>
      <c r="M498" s="13">
        <v>0</v>
      </c>
      <c r="N498" s="13">
        <v>0</v>
      </c>
      <c r="O498" s="13">
        <v>0</v>
      </c>
      <c r="P498" s="13">
        <v>1230</v>
      </c>
      <c r="Q498" s="13">
        <v>1310</v>
      </c>
      <c r="R498" s="13" t="s">
        <v>39</v>
      </c>
      <c r="S498" s="13" t="s">
        <v>39</v>
      </c>
      <c r="X498"/>
    </row>
    <row r="499" spans="1:24" x14ac:dyDescent="0.25">
      <c r="A499" s="13" t="s">
        <v>360</v>
      </c>
      <c r="B499" s="13">
        <v>202401</v>
      </c>
      <c r="C499" s="13">
        <v>18300</v>
      </c>
      <c r="D499" s="13" t="s">
        <v>361</v>
      </c>
      <c r="E499" s="13">
        <v>34</v>
      </c>
      <c r="F499" s="13">
        <v>34</v>
      </c>
      <c r="G499" s="13">
        <v>32.5</v>
      </c>
      <c r="H499" s="13">
        <v>32.5</v>
      </c>
      <c r="I499" s="13">
        <v>32.5</v>
      </c>
      <c r="J499" s="13" t="s">
        <v>3079</v>
      </c>
      <c r="K499" s="14" t="s">
        <v>3080</v>
      </c>
      <c r="L499" s="13">
        <v>0</v>
      </c>
      <c r="M499" s="13">
        <v>9</v>
      </c>
      <c r="N499" s="13">
        <v>9</v>
      </c>
      <c r="O499" s="13">
        <v>21</v>
      </c>
      <c r="P499" s="13">
        <v>2.2000000000000002</v>
      </c>
      <c r="Q499" s="13">
        <v>57</v>
      </c>
      <c r="R499" s="13">
        <v>34</v>
      </c>
      <c r="S499" s="13">
        <v>23</v>
      </c>
      <c r="X499"/>
    </row>
    <row r="500" spans="1:24" x14ac:dyDescent="0.25">
      <c r="A500" s="13" t="s">
        <v>360</v>
      </c>
      <c r="B500" s="13">
        <v>202401</v>
      </c>
      <c r="C500" s="13">
        <v>18300</v>
      </c>
      <c r="D500" s="13" t="s">
        <v>363</v>
      </c>
      <c r="E500" s="13" t="s">
        <v>39</v>
      </c>
      <c r="F500" s="13" t="s">
        <v>39</v>
      </c>
      <c r="G500" s="13" t="s">
        <v>39</v>
      </c>
      <c r="H500" s="13" t="s">
        <v>39</v>
      </c>
      <c r="I500" s="13">
        <v>1360</v>
      </c>
      <c r="J500" s="13" t="s">
        <v>39</v>
      </c>
      <c r="K500" s="14" t="s">
        <v>39</v>
      </c>
      <c r="L500" s="13">
        <v>0</v>
      </c>
      <c r="M500" s="13">
        <v>0</v>
      </c>
      <c r="N500" s="13">
        <v>0</v>
      </c>
      <c r="O500" s="13">
        <v>0</v>
      </c>
      <c r="P500" s="13">
        <v>1320</v>
      </c>
      <c r="Q500" s="13">
        <v>1400</v>
      </c>
      <c r="R500" s="13" t="s">
        <v>39</v>
      </c>
      <c r="S500" s="13" t="s">
        <v>39</v>
      </c>
      <c r="X500"/>
    </row>
    <row r="501" spans="1:24" x14ac:dyDescent="0.25">
      <c r="A501" s="13" t="s">
        <v>360</v>
      </c>
      <c r="B501" s="13">
        <v>202401</v>
      </c>
      <c r="C501" s="13">
        <v>18400</v>
      </c>
      <c r="D501" s="13" t="s">
        <v>361</v>
      </c>
      <c r="E501" s="13">
        <v>24.5</v>
      </c>
      <c r="F501" s="13">
        <v>24.5</v>
      </c>
      <c r="G501" s="13">
        <v>24.5</v>
      </c>
      <c r="H501" s="13">
        <v>24.5</v>
      </c>
      <c r="I501" s="13">
        <v>24.5</v>
      </c>
      <c r="J501" s="13" t="s">
        <v>2878</v>
      </c>
      <c r="K501" s="14" t="s">
        <v>3081</v>
      </c>
      <c r="L501" s="13">
        <v>0</v>
      </c>
      <c r="M501" s="13">
        <v>4</v>
      </c>
      <c r="N501" s="13">
        <v>4</v>
      </c>
      <c r="O501" s="13">
        <v>40</v>
      </c>
      <c r="P501" s="13">
        <v>1.7</v>
      </c>
      <c r="Q501" s="13">
        <v>26</v>
      </c>
      <c r="R501" s="13">
        <v>27</v>
      </c>
      <c r="S501" s="13">
        <v>14</v>
      </c>
      <c r="X501"/>
    </row>
    <row r="502" spans="1:24" x14ac:dyDescent="0.25">
      <c r="A502" s="13" t="s">
        <v>360</v>
      </c>
      <c r="B502" s="13">
        <v>202401</v>
      </c>
      <c r="C502" s="13">
        <v>18400</v>
      </c>
      <c r="D502" s="13" t="s">
        <v>363</v>
      </c>
      <c r="E502" s="13" t="s">
        <v>39</v>
      </c>
      <c r="F502" s="13" t="s">
        <v>39</v>
      </c>
      <c r="G502" s="13" t="s">
        <v>39</v>
      </c>
      <c r="H502" s="13" t="s">
        <v>39</v>
      </c>
      <c r="I502" s="13">
        <v>1450</v>
      </c>
      <c r="J502" s="13" t="s">
        <v>39</v>
      </c>
      <c r="K502" s="14" t="s">
        <v>39</v>
      </c>
      <c r="L502" s="13">
        <v>0</v>
      </c>
      <c r="M502" s="13">
        <v>0</v>
      </c>
      <c r="N502" s="13">
        <v>0</v>
      </c>
      <c r="O502" s="13">
        <v>0</v>
      </c>
      <c r="P502" s="13">
        <v>1420</v>
      </c>
      <c r="Q502" s="13">
        <v>1480</v>
      </c>
      <c r="R502" s="13" t="s">
        <v>39</v>
      </c>
      <c r="S502" s="13" t="s">
        <v>39</v>
      </c>
      <c r="X502"/>
    </row>
    <row r="503" spans="1:24" x14ac:dyDescent="0.25">
      <c r="A503" s="13" t="s">
        <v>360</v>
      </c>
      <c r="B503" s="13">
        <v>202401</v>
      </c>
      <c r="C503" s="13">
        <v>18500</v>
      </c>
      <c r="D503" s="13" t="s">
        <v>361</v>
      </c>
      <c r="E503" s="13" t="s">
        <v>39</v>
      </c>
      <c r="F503" s="13" t="s">
        <v>39</v>
      </c>
      <c r="G503" s="13" t="s">
        <v>39</v>
      </c>
      <c r="H503" s="13" t="s">
        <v>39</v>
      </c>
      <c r="I503" s="13">
        <v>21</v>
      </c>
      <c r="J503" s="13" t="s">
        <v>39</v>
      </c>
      <c r="K503" s="14" t="s">
        <v>39</v>
      </c>
      <c r="L503" s="13">
        <v>0</v>
      </c>
      <c r="M503" s="13">
        <v>0</v>
      </c>
      <c r="N503" s="13">
        <v>0</v>
      </c>
      <c r="O503" s="13">
        <v>14</v>
      </c>
      <c r="P503" s="13">
        <v>1.1000000000000001</v>
      </c>
      <c r="Q503" s="13">
        <v>132</v>
      </c>
      <c r="R503" s="13">
        <v>25</v>
      </c>
      <c r="S503" s="13">
        <v>13.5</v>
      </c>
      <c r="X503"/>
    </row>
    <row r="504" spans="1:24" x14ac:dyDescent="0.25">
      <c r="A504" s="13" t="s">
        <v>360</v>
      </c>
      <c r="B504" s="13">
        <v>202401</v>
      </c>
      <c r="C504" s="13">
        <v>18500</v>
      </c>
      <c r="D504" s="13" t="s">
        <v>363</v>
      </c>
      <c r="E504" s="13" t="s">
        <v>39</v>
      </c>
      <c r="F504" s="13" t="s">
        <v>39</v>
      </c>
      <c r="G504" s="13" t="s">
        <v>39</v>
      </c>
      <c r="H504" s="13" t="s">
        <v>39</v>
      </c>
      <c r="I504" s="13">
        <v>1550</v>
      </c>
      <c r="J504" s="13" t="s">
        <v>39</v>
      </c>
      <c r="K504" s="14" t="s">
        <v>39</v>
      </c>
      <c r="L504" s="13">
        <v>0</v>
      </c>
      <c r="M504" s="13">
        <v>0</v>
      </c>
      <c r="N504" s="13">
        <v>0</v>
      </c>
      <c r="O504" s="13">
        <v>0</v>
      </c>
      <c r="P504" s="13">
        <v>1520</v>
      </c>
      <c r="Q504" s="13">
        <v>1580</v>
      </c>
      <c r="R504" s="13" t="s">
        <v>39</v>
      </c>
      <c r="S504" s="13" t="s">
        <v>39</v>
      </c>
      <c r="X504"/>
    </row>
    <row r="505" spans="1:24" x14ac:dyDescent="0.25">
      <c r="A505" s="13" t="s">
        <v>360</v>
      </c>
      <c r="B505" s="13">
        <v>202401</v>
      </c>
      <c r="C505" s="13">
        <v>18600</v>
      </c>
      <c r="D505" s="13" t="s">
        <v>361</v>
      </c>
      <c r="E505" s="13">
        <v>16.5</v>
      </c>
      <c r="F505" s="13">
        <v>16.5</v>
      </c>
      <c r="G505" s="13">
        <v>16.5</v>
      </c>
      <c r="H505" s="13">
        <v>16.5</v>
      </c>
      <c r="I505" s="13">
        <v>16.5</v>
      </c>
      <c r="J505" s="13" t="s">
        <v>2757</v>
      </c>
      <c r="K505" s="14" t="s">
        <v>3021</v>
      </c>
      <c r="L505" s="13">
        <v>0</v>
      </c>
      <c r="M505" s="13">
        <v>20</v>
      </c>
      <c r="N505" s="13">
        <v>20</v>
      </c>
      <c r="O505" s="13">
        <v>33</v>
      </c>
      <c r="P505" s="13">
        <v>1.4</v>
      </c>
      <c r="Q505" s="13">
        <v>42</v>
      </c>
      <c r="R505" s="13">
        <v>17</v>
      </c>
      <c r="S505" s="13">
        <v>8.1</v>
      </c>
      <c r="X505"/>
    </row>
    <row r="506" spans="1:24" x14ac:dyDescent="0.25">
      <c r="A506" s="13" t="s">
        <v>360</v>
      </c>
      <c r="B506" s="13">
        <v>202401</v>
      </c>
      <c r="C506" s="13">
        <v>18600</v>
      </c>
      <c r="D506" s="13" t="s">
        <v>363</v>
      </c>
      <c r="E506" s="13" t="s">
        <v>39</v>
      </c>
      <c r="F506" s="13" t="s">
        <v>39</v>
      </c>
      <c r="G506" s="13" t="s">
        <v>39</v>
      </c>
      <c r="H506" s="13" t="s">
        <v>39</v>
      </c>
      <c r="I506" s="13">
        <v>1640</v>
      </c>
      <c r="J506" s="13" t="s">
        <v>39</v>
      </c>
      <c r="K506" s="14" t="s">
        <v>39</v>
      </c>
      <c r="L506" s="13">
        <v>0</v>
      </c>
      <c r="M506" s="13">
        <v>0</v>
      </c>
      <c r="N506" s="13">
        <v>0</v>
      </c>
      <c r="O506" s="13">
        <v>0</v>
      </c>
      <c r="P506" s="13">
        <v>1570</v>
      </c>
      <c r="Q506" s="13">
        <v>1680</v>
      </c>
      <c r="R506" s="13" t="s">
        <v>39</v>
      </c>
      <c r="S506" s="13" t="s">
        <v>39</v>
      </c>
      <c r="X506"/>
    </row>
    <row r="507" spans="1:24" x14ac:dyDescent="0.25">
      <c r="A507" s="13" t="s">
        <v>360</v>
      </c>
      <c r="B507" s="13">
        <v>202401</v>
      </c>
      <c r="C507" s="13">
        <v>18700</v>
      </c>
      <c r="D507" s="13" t="s">
        <v>361</v>
      </c>
      <c r="E507" s="13">
        <v>13</v>
      </c>
      <c r="F507" s="13">
        <v>13</v>
      </c>
      <c r="G507" s="13">
        <v>13</v>
      </c>
      <c r="H507" s="13">
        <v>13</v>
      </c>
      <c r="I507" s="13">
        <v>13</v>
      </c>
      <c r="J507" s="13" t="s">
        <v>3022</v>
      </c>
      <c r="K507" s="14" t="s">
        <v>2850</v>
      </c>
      <c r="L507" s="13">
        <v>20</v>
      </c>
      <c r="M507" s="13">
        <v>1</v>
      </c>
      <c r="N507" s="13">
        <v>21</v>
      </c>
      <c r="O507" s="13">
        <v>26</v>
      </c>
      <c r="P507" s="13">
        <v>0.4</v>
      </c>
      <c r="Q507" s="13">
        <v>38.5</v>
      </c>
      <c r="R507" s="13">
        <v>13</v>
      </c>
      <c r="S507" s="13">
        <v>7</v>
      </c>
      <c r="X507"/>
    </row>
    <row r="508" spans="1:24" x14ac:dyDescent="0.25">
      <c r="A508" s="13" t="s">
        <v>360</v>
      </c>
      <c r="B508" s="13">
        <v>202401</v>
      </c>
      <c r="C508" s="13">
        <v>18700</v>
      </c>
      <c r="D508" s="13" t="s">
        <v>363</v>
      </c>
      <c r="E508" s="13" t="s">
        <v>39</v>
      </c>
      <c r="F508" s="13" t="s">
        <v>39</v>
      </c>
      <c r="G508" s="13" t="s">
        <v>39</v>
      </c>
      <c r="H508" s="13" t="s">
        <v>39</v>
      </c>
      <c r="I508" s="13">
        <v>1740</v>
      </c>
      <c r="J508" s="13" t="s">
        <v>39</v>
      </c>
      <c r="K508" s="14" t="s">
        <v>39</v>
      </c>
      <c r="L508" s="13">
        <v>0</v>
      </c>
      <c r="M508" s="13">
        <v>0</v>
      </c>
      <c r="N508" s="13">
        <v>0</v>
      </c>
      <c r="O508" s="13">
        <v>0</v>
      </c>
      <c r="P508" s="13">
        <v>1700</v>
      </c>
      <c r="Q508" s="13">
        <v>1780</v>
      </c>
      <c r="R508" s="13" t="s">
        <v>39</v>
      </c>
      <c r="S508" s="13" t="s">
        <v>39</v>
      </c>
      <c r="X508"/>
    </row>
    <row r="509" spans="1:24" x14ac:dyDescent="0.25">
      <c r="A509" s="13" t="s">
        <v>360</v>
      </c>
      <c r="B509" s="13">
        <v>202401</v>
      </c>
      <c r="C509" s="13">
        <v>18800</v>
      </c>
      <c r="D509" s="13" t="s">
        <v>361</v>
      </c>
      <c r="E509" s="13" t="s">
        <v>39</v>
      </c>
      <c r="F509" s="13" t="s">
        <v>39</v>
      </c>
      <c r="G509" s="13" t="s">
        <v>39</v>
      </c>
      <c r="H509" s="13" t="s">
        <v>39</v>
      </c>
      <c r="I509" s="13">
        <v>10</v>
      </c>
      <c r="J509" s="13" t="s">
        <v>39</v>
      </c>
      <c r="K509" s="14" t="s">
        <v>39</v>
      </c>
      <c r="L509" s="13">
        <v>0</v>
      </c>
      <c r="M509" s="13">
        <v>0</v>
      </c>
      <c r="N509" s="13">
        <v>0</v>
      </c>
      <c r="O509" s="13">
        <v>18</v>
      </c>
      <c r="P509" s="13">
        <v>0.7</v>
      </c>
      <c r="Q509" s="13">
        <v>36</v>
      </c>
      <c r="R509" s="13">
        <v>9.5</v>
      </c>
      <c r="S509" s="13">
        <v>6.8</v>
      </c>
      <c r="X509"/>
    </row>
    <row r="510" spans="1:24" x14ac:dyDescent="0.25">
      <c r="A510" s="13" t="s">
        <v>360</v>
      </c>
      <c r="B510" s="13">
        <v>202401</v>
      </c>
      <c r="C510" s="13">
        <v>18800</v>
      </c>
      <c r="D510" s="13" t="s">
        <v>363</v>
      </c>
      <c r="E510" s="13">
        <v>1840</v>
      </c>
      <c r="F510" s="13">
        <v>1840</v>
      </c>
      <c r="G510" s="13">
        <v>1840</v>
      </c>
      <c r="H510" s="13">
        <v>1840</v>
      </c>
      <c r="I510" s="13">
        <v>1840</v>
      </c>
      <c r="J510" s="13" t="s">
        <v>2780</v>
      </c>
      <c r="K510" s="14" t="s">
        <v>3082</v>
      </c>
      <c r="L510" s="13">
        <v>0</v>
      </c>
      <c r="M510" s="13">
        <v>1</v>
      </c>
      <c r="N510" s="13">
        <v>1</v>
      </c>
      <c r="O510" s="13">
        <v>0</v>
      </c>
      <c r="P510" s="13">
        <v>1810</v>
      </c>
      <c r="Q510" s="13">
        <v>1870</v>
      </c>
      <c r="R510" s="13">
        <v>2080</v>
      </c>
      <c r="S510" s="13">
        <v>1840</v>
      </c>
      <c r="X510"/>
    </row>
    <row r="511" spans="1:24" x14ac:dyDescent="0.25">
      <c r="A511" s="13" t="s">
        <v>360</v>
      </c>
      <c r="B511" s="13">
        <v>202401</v>
      </c>
      <c r="C511" s="13">
        <v>18900</v>
      </c>
      <c r="D511" s="13" t="s">
        <v>361</v>
      </c>
      <c r="E511" s="13" t="s">
        <v>39</v>
      </c>
      <c r="F511" s="13" t="s">
        <v>39</v>
      </c>
      <c r="G511" s="13" t="s">
        <v>39</v>
      </c>
      <c r="H511" s="13" t="s">
        <v>39</v>
      </c>
      <c r="I511" s="13">
        <v>7.8</v>
      </c>
      <c r="J511" s="13" t="s">
        <v>39</v>
      </c>
      <c r="K511" s="14" t="s">
        <v>39</v>
      </c>
      <c r="L511" s="13">
        <v>0</v>
      </c>
      <c r="M511" s="13">
        <v>0</v>
      </c>
      <c r="N511" s="13">
        <v>0</v>
      </c>
      <c r="O511" s="13">
        <v>59</v>
      </c>
      <c r="P511" s="13">
        <v>0.7</v>
      </c>
      <c r="Q511" s="13">
        <v>13.5</v>
      </c>
      <c r="R511" s="13">
        <v>13</v>
      </c>
      <c r="S511" s="13">
        <v>5.4</v>
      </c>
      <c r="X511"/>
    </row>
    <row r="512" spans="1:24" x14ac:dyDescent="0.25">
      <c r="A512" s="13" t="s">
        <v>360</v>
      </c>
      <c r="B512" s="13">
        <v>202401</v>
      </c>
      <c r="C512" s="13">
        <v>18900</v>
      </c>
      <c r="D512" s="13" t="s">
        <v>363</v>
      </c>
      <c r="E512" s="13" t="s">
        <v>39</v>
      </c>
      <c r="F512" s="13" t="s">
        <v>39</v>
      </c>
      <c r="G512" s="13" t="s">
        <v>39</v>
      </c>
      <c r="H512" s="13" t="s">
        <v>39</v>
      </c>
      <c r="I512" s="13">
        <v>1930</v>
      </c>
      <c r="J512" s="13" t="s">
        <v>39</v>
      </c>
      <c r="K512" s="14" t="s">
        <v>39</v>
      </c>
      <c r="L512" s="13">
        <v>0</v>
      </c>
      <c r="M512" s="13">
        <v>0</v>
      </c>
      <c r="N512" s="13">
        <v>0</v>
      </c>
      <c r="O512" s="13">
        <v>0</v>
      </c>
      <c r="P512" s="13">
        <v>1910</v>
      </c>
      <c r="Q512" s="13">
        <v>1970</v>
      </c>
      <c r="R512" s="13" t="s">
        <v>39</v>
      </c>
      <c r="S512" s="13" t="s">
        <v>39</v>
      </c>
      <c r="X512"/>
    </row>
    <row r="513" spans="1:24" x14ac:dyDescent="0.25">
      <c r="A513" s="13" t="s">
        <v>360</v>
      </c>
      <c r="B513" s="13">
        <v>202401</v>
      </c>
      <c r="C513" s="13">
        <v>19000</v>
      </c>
      <c r="D513" s="13" t="s">
        <v>361</v>
      </c>
      <c r="E513" s="13" t="s">
        <v>39</v>
      </c>
      <c r="F513" s="13" t="s">
        <v>39</v>
      </c>
      <c r="G513" s="13" t="s">
        <v>39</v>
      </c>
      <c r="H513" s="13" t="s">
        <v>39</v>
      </c>
      <c r="I513" s="13">
        <v>6</v>
      </c>
      <c r="J513" s="13" t="s">
        <v>39</v>
      </c>
      <c r="K513" s="14" t="s">
        <v>39</v>
      </c>
      <c r="L513" s="13">
        <v>0</v>
      </c>
      <c r="M513" s="13">
        <v>0</v>
      </c>
      <c r="N513" s="13">
        <v>0</v>
      </c>
      <c r="O513" s="13">
        <v>310</v>
      </c>
      <c r="P513" s="13">
        <v>0.8</v>
      </c>
      <c r="Q513" s="13">
        <v>10</v>
      </c>
      <c r="R513" s="13">
        <v>11.5</v>
      </c>
      <c r="S513" s="13">
        <v>5</v>
      </c>
      <c r="X513"/>
    </row>
    <row r="514" spans="1:24" x14ac:dyDescent="0.25">
      <c r="A514" s="13" t="s">
        <v>360</v>
      </c>
      <c r="B514" s="13">
        <v>202401</v>
      </c>
      <c r="C514" s="13">
        <v>19000</v>
      </c>
      <c r="D514" s="13" t="s">
        <v>363</v>
      </c>
      <c r="E514" s="13" t="s">
        <v>39</v>
      </c>
      <c r="F514" s="13" t="s">
        <v>39</v>
      </c>
      <c r="G514" s="13" t="s">
        <v>39</v>
      </c>
      <c r="H514" s="13" t="s">
        <v>39</v>
      </c>
      <c r="I514" s="13">
        <v>2030</v>
      </c>
      <c r="J514" s="13" t="s">
        <v>39</v>
      </c>
      <c r="K514" s="14" t="s">
        <v>39</v>
      </c>
      <c r="L514" s="13">
        <v>0</v>
      </c>
      <c r="M514" s="13">
        <v>0</v>
      </c>
      <c r="N514" s="13">
        <v>0</v>
      </c>
      <c r="O514" s="13">
        <v>0</v>
      </c>
      <c r="P514" s="13">
        <v>2010</v>
      </c>
      <c r="Q514" s="13">
        <v>2070</v>
      </c>
      <c r="R514" s="13" t="s">
        <v>39</v>
      </c>
      <c r="S514" s="13" t="s">
        <v>39</v>
      </c>
      <c r="X514"/>
    </row>
    <row r="515" spans="1:24" x14ac:dyDescent="0.25">
      <c r="A515" s="13" t="s">
        <v>360</v>
      </c>
      <c r="B515" s="13">
        <v>202401</v>
      </c>
      <c r="C515" s="13">
        <v>19100</v>
      </c>
      <c r="D515" s="13" t="s">
        <v>361</v>
      </c>
      <c r="E515" s="13" t="s">
        <v>39</v>
      </c>
      <c r="F515" s="13" t="s">
        <v>39</v>
      </c>
      <c r="G515" s="13" t="s">
        <v>39</v>
      </c>
      <c r="H515" s="13" t="s">
        <v>39</v>
      </c>
      <c r="I515" s="13">
        <v>5.0999999999999996</v>
      </c>
      <c r="J515" s="13" t="s">
        <v>39</v>
      </c>
      <c r="K515" s="14" t="s">
        <v>39</v>
      </c>
      <c r="L515" s="13">
        <v>0</v>
      </c>
      <c r="M515" s="13">
        <v>0</v>
      </c>
      <c r="N515" s="13">
        <v>0</v>
      </c>
      <c r="O515" s="13">
        <v>11</v>
      </c>
      <c r="P515" s="13">
        <v>5.0999999999999996</v>
      </c>
      <c r="Q515" s="13">
        <v>32.5</v>
      </c>
      <c r="R515" s="13">
        <v>5.3</v>
      </c>
      <c r="S515" s="13">
        <v>4.9000000000000004</v>
      </c>
      <c r="X515"/>
    </row>
    <row r="516" spans="1:24" x14ac:dyDescent="0.25">
      <c r="A516" s="13" t="s">
        <v>360</v>
      </c>
      <c r="B516" s="13">
        <v>202401</v>
      </c>
      <c r="C516" s="13">
        <v>19100</v>
      </c>
      <c r="D516" s="13" t="s">
        <v>363</v>
      </c>
      <c r="E516" s="13" t="s">
        <v>39</v>
      </c>
      <c r="F516" s="13" t="s">
        <v>39</v>
      </c>
      <c r="G516" s="13" t="s">
        <v>39</v>
      </c>
      <c r="H516" s="13" t="s">
        <v>39</v>
      </c>
      <c r="I516" s="13">
        <v>2130</v>
      </c>
      <c r="J516" s="13" t="s">
        <v>39</v>
      </c>
      <c r="K516" s="14" t="s">
        <v>39</v>
      </c>
      <c r="L516" s="13">
        <v>0</v>
      </c>
      <c r="M516" s="13">
        <v>0</v>
      </c>
      <c r="N516" s="13">
        <v>0</v>
      </c>
      <c r="O516" s="13">
        <v>0</v>
      </c>
      <c r="P516" s="13">
        <v>2110</v>
      </c>
      <c r="Q516" s="13">
        <v>2170</v>
      </c>
      <c r="R516" s="13" t="s">
        <v>39</v>
      </c>
      <c r="S516" s="13" t="s">
        <v>39</v>
      </c>
      <c r="X516"/>
    </row>
    <row r="517" spans="1:24" x14ac:dyDescent="0.25">
      <c r="A517" s="13" t="s">
        <v>360</v>
      </c>
      <c r="B517" s="13">
        <v>202401</v>
      </c>
      <c r="C517" s="13">
        <v>19200</v>
      </c>
      <c r="D517" s="13" t="s">
        <v>361</v>
      </c>
      <c r="E517" s="13" t="s">
        <v>39</v>
      </c>
      <c r="F517" s="13" t="s">
        <v>39</v>
      </c>
      <c r="G517" s="13" t="s">
        <v>39</v>
      </c>
      <c r="H517" s="13" t="s">
        <v>39</v>
      </c>
      <c r="I517" s="13">
        <v>3.4</v>
      </c>
      <c r="J517" s="13" t="s">
        <v>39</v>
      </c>
      <c r="K517" s="14" t="s">
        <v>39</v>
      </c>
      <c r="L517" s="13">
        <v>0</v>
      </c>
      <c r="M517" s="13">
        <v>0</v>
      </c>
      <c r="N517" s="13">
        <v>0</v>
      </c>
      <c r="O517" s="13">
        <v>33</v>
      </c>
      <c r="P517" s="13">
        <v>0.6</v>
      </c>
      <c r="Q517" s="13">
        <v>31.5</v>
      </c>
      <c r="R517" s="13">
        <v>9.8000000000000007</v>
      </c>
      <c r="S517" s="13">
        <v>0.8</v>
      </c>
      <c r="X517"/>
    </row>
    <row r="518" spans="1:24" x14ac:dyDescent="0.25">
      <c r="A518" s="13" t="s">
        <v>360</v>
      </c>
      <c r="B518" s="13">
        <v>202401</v>
      </c>
      <c r="C518" s="13">
        <v>19200</v>
      </c>
      <c r="D518" s="13" t="s">
        <v>363</v>
      </c>
      <c r="E518" s="13" t="s">
        <v>39</v>
      </c>
      <c r="F518" s="13" t="s">
        <v>39</v>
      </c>
      <c r="G518" s="13" t="s">
        <v>39</v>
      </c>
      <c r="H518" s="13" t="s">
        <v>39</v>
      </c>
      <c r="I518" s="13">
        <v>2230</v>
      </c>
      <c r="J518" s="13" t="s">
        <v>39</v>
      </c>
      <c r="K518" s="14" t="s">
        <v>39</v>
      </c>
      <c r="L518" s="13">
        <v>0</v>
      </c>
      <c r="M518" s="13">
        <v>0</v>
      </c>
      <c r="N518" s="13">
        <v>0</v>
      </c>
      <c r="O518" s="13">
        <v>0</v>
      </c>
      <c r="P518" s="13">
        <v>2200</v>
      </c>
      <c r="Q518" s="13">
        <v>2270</v>
      </c>
      <c r="R518" s="13" t="s">
        <v>39</v>
      </c>
      <c r="S518" s="13" t="s">
        <v>39</v>
      </c>
      <c r="X518"/>
    </row>
    <row r="519" spans="1:24" x14ac:dyDescent="0.25">
      <c r="A519" s="13" t="s">
        <v>360</v>
      </c>
      <c r="B519" s="13">
        <v>202401</v>
      </c>
      <c r="C519" s="13">
        <v>19300</v>
      </c>
      <c r="D519" s="13" t="s">
        <v>361</v>
      </c>
      <c r="E519" s="13" t="s">
        <v>39</v>
      </c>
      <c r="F519" s="13" t="s">
        <v>39</v>
      </c>
      <c r="G519" s="13" t="s">
        <v>39</v>
      </c>
      <c r="H519" s="13" t="s">
        <v>39</v>
      </c>
      <c r="I519" s="13">
        <v>2.6</v>
      </c>
      <c r="J519" s="13" t="s">
        <v>39</v>
      </c>
      <c r="K519" s="14" t="s">
        <v>39</v>
      </c>
      <c r="L519" s="13">
        <v>0</v>
      </c>
      <c r="M519" s="13">
        <v>0</v>
      </c>
      <c r="N519" s="13">
        <v>0</v>
      </c>
      <c r="O519" s="13">
        <v>21</v>
      </c>
      <c r="P519" s="13">
        <v>0.7</v>
      </c>
      <c r="Q519" s="13">
        <v>31.5</v>
      </c>
      <c r="R519" s="13">
        <v>3.7</v>
      </c>
      <c r="S519" s="13">
        <v>3.6</v>
      </c>
      <c r="X519"/>
    </row>
    <row r="520" spans="1:24" x14ac:dyDescent="0.25">
      <c r="A520" s="13" t="s">
        <v>360</v>
      </c>
      <c r="B520" s="13">
        <v>202401</v>
      </c>
      <c r="C520" s="13">
        <v>19300</v>
      </c>
      <c r="D520" s="13" t="s">
        <v>363</v>
      </c>
      <c r="E520" s="13" t="s">
        <v>39</v>
      </c>
      <c r="F520" s="13" t="s">
        <v>39</v>
      </c>
      <c r="G520" s="13" t="s">
        <v>39</v>
      </c>
      <c r="H520" s="13" t="s">
        <v>39</v>
      </c>
      <c r="I520" s="13">
        <v>2330</v>
      </c>
      <c r="J520" s="13" t="s">
        <v>39</v>
      </c>
      <c r="K520" s="14" t="s">
        <v>39</v>
      </c>
      <c r="L520" s="13">
        <v>0</v>
      </c>
      <c r="M520" s="13">
        <v>0</v>
      </c>
      <c r="N520" s="13">
        <v>0</v>
      </c>
      <c r="O520" s="13">
        <v>0</v>
      </c>
      <c r="P520" s="13">
        <v>2300</v>
      </c>
      <c r="Q520" s="13">
        <v>2360</v>
      </c>
      <c r="R520" s="13" t="s">
        <v>39</v>
      </c>
      <c r="S520" s="13" t="s">
        <v>39</v>
      </c>
      <c r="X520"/>
    </row>
    <row r="521" spans="1:24" x14ac:dyDescent="0.25">
      <c r="A521" s="13" t="s">
        <v>360</v>
      </c>
      <c r="B521" s="13">
        <v>202401</v>
      </c>
      <c r="C521" s="13">
        <v>19400</v>
      </c>
      <c r="D521" s="13" t="s">
        <v>361</v>
      </c>
      <c r="E521" s="13" t="s">
        <v>39</v>
      </c>
      <c r="F521" s="13" t="s">
        <v>39</v>
      </c>
      <c r="G521" s="13" t="s">
        <v>39</v>
      </c>
      <c r="H521" s="13" t="s">
        <v>39</v>
      </c>
      <c r="I521" s="13">
        <v>1.9</v>
      </c>
      <c r="J521" s="13" t="s">
        <v>39</v>
      </c>
      <c r="K521" s="14" t="s">
        <v>39</v>
      </c>
      <c r="L521" s="13">
        <v>0</v>
      </c>
      <c r="M521" s="13">
        <v>0</v>
      </c>
      <c r="N521" s="13">
        <v>0</v>
      </c>
      <c r="O521" s="13">
        <v>0</v>
      </c>
      <c r="P521" s="13">
        <v>3.5</v>
      </c>
      <c r="Q521" s="13">
        <v>7</v>
      </c>
      <c r="R521" s="13" t="s">
        <v>39</v>
      </c>
      <c r="S521" s="13" t="s">
        <v>39</v>
      </c>
      <c r="X521"/>
    </row>
    <row r="522" spans="1:24" x14ac:dyDescent="0.25">
      <c r="A522" s="13" t="s">
        <v>360</v>
      </c>
      <c r="B522" s="13">
        <v>202401</v>
      </c>
      <c r="C522" s="13">
        <v>19400</v>
      </c>
      <c r="D522" s="13" t="s">
        <v>363</v>
      </c>
      <c r="E522" s="13" t="s">
        <v>39</v>
      </c>
      <c r="F522" s="13" t="s">
        <v>39</v>
      </c>
      <c r="G522" s="13" t="s">
        <v>39</v>
      </c>
      <c r="H522" s="13" t="s">
        <v>39</v>
      </c>
      <c r="I522" s="13">
        <v>2430</v>
      </c>
      <c r="J522" s="13" t="s">
        <v>39</v>
      </c>
      <c r="K522" s="14" t="s">
        <v>39</v>
      </c>
      <c r="L522" s="13">
        <v>0</v>
      </c>
      <c r="M522" s="13">
        <v>0</v>
      </c>
      <c r="N522" s="13">
        <v>0</v>
      </c>
      <c r="O522" s="13">
        <v>0</v>
      </c>
      <c r="P522" s="13">
        <v>2400</v>
      </c>
      <c r="Q522" s="13">
        <v>2460</v>
      </c>
      <c r="R522" s="13" t="s">
        <v>39</v>
      </c>
      <c r="S522" s="13" t="s">
        <v>39</v>
      </c>
      <c r="X522"/>
    </row>
    <row r="523" spans="1:24" x14ac:dyDescent="0.25">
      <c r="A523" s="13" t="s">
        <v>360</v>
      </c>
      <c r="B523" s="13">
        <v>202403</v>
      </c>
      <c r="C523" s="13">
        <v>12800</v>
      </c>
      <c r="D523" s="13" t="s">
        <v>361</v>
      </c>
      <c r="E523" s="13" t="s">
        <v>39</v>
      </c>
      <c r="F523" s="13" t="s">
        <v>39</v>
      </c>
      <c r="G523" s="13" t="s">
        <v>39</v>
      </c>
      <c r="H523" s="13" t="s">
        <v>39</v>
      </c>
      <c r="I523" s="13">
        <v>4170</v>
      </c>
      <c r="J523" s="13" t="s">
        <v>39</v>
      </c>
      <c r="K523" s="14" t="s">
        <v>39</v>
      </c>
      <c r="L523" s="13">
        <v>0</v>
      </c>
      <c r="M523" s="13">
        <v>0</v>
      </c>
      <c r="N523" s="13">
        <v>0</v>
      </c>
      <c r="O523" s="13">
        <v>0</v>
      </c>
      <c r="P523" s="13">
        <v>4130</v>
      </c>
      <c r="Q523" s="13">
        <v>4210</v>
      </c>
      <c r="R523" s="13" t="s">
        <v>39</v>
      </c>
      <c r="S523" s="13" t="s">
        <v>39</v>
      </c>
      <c r="X523"/>
    </row>
    <row r="524" spans="1:24" x14ac:dyDescent="0.25">
      <c r="A524" s="13" t="s">
        <v>360</v>
      </c>
      <c r="B524" s="13">
        <v>202403</v>
      </c>
      <c r="C524" s="13">
        <v>12800</v>
      </c>
      <c r="D524" s="13" t="s">
        <v>363</v>
      </c>
      <c r="E524" s="13">
        <v>26</v>
      </c>
      <c r="F524" s="13">
        <v>26</v>
      </c>
      <c r="G524" s="13">
        <v>26</v>
      </c>
      <c r="H524" s="13">
        <v>26</v>
      </c>
      <c r="I524" s="13">
        <v>26</v>
      </c>
      <c r="J524" s="13">
        <v>0</v>
      </c>
      <c r="K524" s="14">
        <v>0</v>
      </c>
      <c r="L524" s="13">
        <v>0</v>
      </c>
      <c r="M524" s="13">
        <v>1</v>
      </c>
      <c r="N524" s="13">
        <v>1</v>
      </c>
      <c r="O524" s="13">
        <v>176</v>
      </c>
      <c r="P524" s="13">
        <v>4.9000000000000004</v>
      </c>
      <c r="Q524" s="13">
        <v>35</v>
      </c>
      <c r="R524" s="13">
        <v>64</v>
      </c>
      <c r="S524" s="13">
        <v>25</v>
      </c>
      <c r="X524"/>
    </row>
    <row r="525" spans="1:24" x14ac:dyDescent="0.25">
      <c r="A525" s="13" t="s">
        <v>360</v>
      </c>
      <c r="B525" s="13">
        <v>202403</v>
      </c>
      <c r="C525" s="13">
        <v>13000</v>
      </c>
      <c r="D525" s="13" t="s">
        <v>361</v>
      </c>
      <c r="E525" s="13" t="s">
        <v>39</v>
      </c>
      <c r="F525" s="13" t="s">
        <v>39</v>
      </c>
      <c r="G525" s="13" t="s">
        <v>39</v>
      </c>
      <c r="H525" s="13" t="s">
        <v>39</v>
      </c>
      <c r="I525" s="13">
        <v>3980</v>
      </c>
      <c r="J525" s="13" t="s">
        <v>39</v>
      </c>
      <c r="K525" s="14" t="s">
        <v>39</v>
      </c>
      <c r="L525" s="13">
        <v>0</v>
      </c>
      <c r="M525" s="13">
        <v>0</v>
      </c>
      <c r="N525" s="13">
        <v>0</v>
      </c>
      <c r="O525" s="13">
        <v>4</v>
      </c>
      <c r="P525" s="13">
        <v>3940</v>
      </c>
      <c r="Q525" s="13">
        <v>4010</v>
      </c>
      <c r="R525" s="13">
        <v>3840</v>
      </c>
      <c r="S525" s="13">
        <v>3760</v>
      </c>
      <c r="X525"/>
    </row>
    <row r="526" spans="1:24" x14ac:dyDescent="0.25">
      <c r="A526" s="13" t="s">
        <v>360</v>
      </c>
      <c r="B526" s="13">
        <v>202403</v>
      </c>
      <c r="C526" s="13">
        <v>13000</v>
      </c>
      <c r="D526" s="13" t="s">
        <v>363</v>
      </c>
      <c r="E526" s="13">
        <v>29.5</v>
      </c>
      <c r="F526" s="13">
        <v>29.5</v>
      </c>
      <c r="G526" s="13">
        <v>28</v>
      </c>
      <c r="H526" s="13">
        <v>28</v>
      </c>
      <c r="I526" s="13">
        <v>28</v>
      </c>
      <c r="J526" s="13" t="s">
        <v>431</v>
      </c>
      <c r="K526" s="14" t="s">
        <v>3083</v>
      </c>
      <c r="L526" s="13">
        <v>0</v>
      </c>
      <c r="M526" s="13">
        <v>6</v>
      </c>
      <c r="N526" s="13">
        <v>6</v>
      </c>
      <c r="O526" s="13">
        <v>336</v>
      </c>
      <c r="P526" s="13">
        <v>20</v>
      </c>
      <c r="Q526" s="13">
        <v>33.5</v>
      </c>
      <c r="R526" s="13">
        <v>116</v>
      </c>
      <c r="S526" s="13">
        <v>28</v>
      </c>
      <c r="X526"/>
    </row>
    <row r="527" spans="1:24" x14ac:dyDescent="0.25">
      <c r="A527" s="13" t="s">
        <v>360</v>
      </c>
      <c r="B527" s="13">
        <v>202403</v>
      </c>
      <c r="C527" s="13">
        <v>13200</v>
      </c>
      <c r="D527" s="13" t="s">
        <v>361</v>
      </c>
      <c r="E527" s="13" t="s">
        <v>39</v>
      </c>
      <c r="F527" s="13" t="s">
        <v>39</v>
      </c>
      <c r="G527" s="13" t="s">
        <v>39</v>
      </c>
      <c r="H527" s="13" t="s">
        <v>39</v>
      </c>
      <c r="I527" s="13">
        <v>3780</v>
      </c>
      <c r="J527" s="13" t="s">
        <v>39</v>
      </c>
      <c r="K527" s="14" t="s">
        <v>39</v>
      </c>
      <c r="L527" s="13">
        <v>0</v>
      </c>
      <c r="M527" s="13">
        <v>0</v>
      </c>
      <c r="N527" s="13">
        <v>0</v>
      </c>
      <c r="O527" s="13">
        <v>0</v>
      </c>
      <c r="P527" s="13">
        <v>3740</v>
      </c>
      <c r="Q527" s="13">
        <v>3820</v>
      </c>
      <c r="R527" s="13" t="s">
        <v>39</v>
      </c>
      <c r="S527" s="13" t="s">
        <v>39</v>
      </c>
      <c r="X527"/>
    </row>
    <row r="528" spans="1:24" x14ac:dyDescent="0.25">
      <c r="A528" s="13" t="s">
        <v>360</v>
      </c>
      <c r="B528" s="13">
        <v>202403</v>
      </c>
      <c r="C528" s="13">
        <v>13200</v>
      </c>
      <c r="D528" s="13" t="s">
        <v>363</v>
      </c>
      <c r="E528" s="13">
        <v>29</v>
      </c>
      <c r="F528" s="13">
        <v>29</v>
      </c>
      <c r="G528" s="13">
        <v>29</v>
      </c>
      <c r="H528" s="13">
        <v>29</v>
      </c>
      <c r="I528" s="13">
        <v>29</v>
      </c>
      <c r="J528" s="13" t="s">
        <v>2740</v>
      </c>
      <c r="K528" s="14" t="s">
        <v>3084</v>
      </c>
      <c r="L528" s="13">
        <v>0</v>
      </c>
      <c r="M528" s="13">
        <v>2</v>
      </c>
      <c r="N528" s="13">
        <v>2</v>
      </c>
      <c r="O528" s="13">
        <v>284</v>
      </c>
      <c r="P528" s="13">
        <v>5.2</v>
      </c>
      <c r="Q528" s="13">
        <v>132</v>
      </c>
      <c r="R528" s="13">
        <v>198</v>
      </c>
      <c r="S528" s="13">
        <v>29</v>
      </c>
      <c r="X528"/>
    </row>
    <row r="529" spans="1:24" x14ac:dyDescent="0.25">
      <c r="A529" s="13" t="s">
        <v>360</v>
      </c>
      <c r="B529" s="13">
        <v>202403</v>
      </c>
      <c r="C529" s="13">
        <v>13400</v>
      </c>
      <c r="D529" s="13" t="s">
        <v>361</v>
      </c>
      <c r="E529" s="13" t="s">
        <v>39</v>
      </c>
      <c r="F529" s="13" t="s">
        <v>39</v>
      </c>
      <c r="G529" s="13" t="s">
        <v>39</v>
      </c>
      <c r="H529" s="13" t="s">
        <v>39</v>
      </c>
      <c r="I529" s="13">
        <v>3590</v>
      </c>
      <c r="J529" s="13" t="s">
        <v>39</v>
      </c>
      <c r="K529" s="14" t="s">
        <v>39</v>
      </c>
      <c r="L529" s="13">
        <v>0</v>
      </c>
      <c r="M529" s="13">
        <v>0</v>
      </c>
      <c r="N529" s="13">
        <v>0</v>
      </c>
      <c r="O529" s="13">
        <v>0</v>
      </c>
      <c r="P529" s="13">
        <v>3540</v>
      </c>
      <c r="Q529" s="13">
        <v>3620</v>
      </c>
      <c r="R529" s="13" t="s">
        <v>39</v>
      </c>
      <c r="S529" s="13" t="s">
        <v>39</v>
      </c>
      <c r="X529"/>
    </row>
    <row r="530" spans="1:24" x14ac:dyDescent="0.25">
      <c r="A530" s="13" t="s">
        <v>360</v>
      </c>
      <c r="B530" s="13">
        <v>202403</v>
      </c>
      <c r="C530" s="13">
        <v>13400</v>
      </c>
      <c r="D530" s="13" t="s">
        <v>363</v>
      </c>
      <c r="E530" s="13">
        <v>36.5</v>
      </c>
      <c r="F530" s="13">
        <v>36.5</v>
      </c>
      <c r="G530" s="13">
        <v>36.5</v>
      </c>
      <c r="H530" s="13">
        <v>36.5</v>
      </c>
      <c r="I530" s="13">
        <v>36.5</v>
      </c>
      <c r="J530" s="13" t="s">
        <v>382</v>
      </c>
      <c r="K530" s="14" t="s">
        <v>3085</v>
      </c>
      <c r="L530" s="13">
        <v>0</v>
      </c>
      <c r="M530" s="13">
        <v>3</v>
      </c>
      <c r="N530" s="13">
        <v>3</v>
      </c>
      <c r="O530" s="13">
        <v>352</v>
      </c>
      <c r="P530" s="13">
        <v>28</v>
      </c>
      <c r="Q530" s="13">
        <v>138</v>
      </c>
      <c r="R530" s="13">
        <v>168</v>
      </c>
      <c r="S530" s="13">
        <v>36.5</v>
      </c>
      <c r="X530"/>
    </row>
    <row r="531" spans="1:24" x14ac:dyDescent="0.25">
      <c r="A531" s="13" t="s">
        <v>360</v>
      </c>
      <c r="B531" s="13">
        <v>202403</v>
      </c>
      <c r="C531" s="13">
        <v>13600</v>
      </c>
      <c r="D531" s="13" t="s">
        <v>361</v>
      </c>
      <c r="E531" s="13" t="s">
        <v>39</v>
      </c>
      <c r="F531" s="13" t="s">
        <v>39</v>
      </c>
      <c r="G531" s="13" t="s">
        <v>39</v>
      </c>
      <c r="H531" s="13" t="s">
        <v>39</v>
      </c>
      <c r="I531" s="13">
        <v>3390</v>
      </c>
      <c r="J531" s="13" t="s">
        <v>39</v>
      </c>
      <c r="K531" s="14" t="s">
        <v>39</v>
      </c>
      <c r="L531" s="13">
        <v>0</v>
      </c>
      <c r="M531" s="13">
        <v>0</v>
      </c>
      <c r="N531" s="13">
        <v>0</v>
      </c>
      <c r="O531" s="13">
        <v>0</v>
      </c>
      <c r="P531" s="13">
        <v>3350</v>
      </c>
      <c r="Q531" s="13">
        <v>3420</v>
      </c>
      <c r="R531" s="13" t="s">
        <v>39</v>
      </c>
      <c r="S531" s="13" t="s">
        <v>39</v>
      </c>
      <c r="X531"/>
    </row>
    <row r="532" spans="1:24" x14ac:dyDescent="0.25">
      <c r="A532" s="13" t="s">
        <v>360</v>
      </c>
      <c r="B532" s="13">
        <v>202403</v>
      </c>
      <c r="C532" s="13">
        <v>13600</v>
      </c>
      <c r="D532" s="13" t="s">
        <v>363</v>
      </c>
      <c r="E532" s="13">
        <v>41</v>
      </c>
      <c r="F532" s="13">
        <v>41</v>
      </c>
      <c r="G532" s="13">
        <v>41</v>
      </c>
      <c r="H532" s="13">
        <v>41</v>
      </c>
      <c r="I532" s="13">
        <v>41</v>
      </c>
      <c r="J532" s="13" t="s">
        <v>383</v>
      </c>
      <c r="K532" s="14" t="s">
        <v>3086</v>
      </c>
      <c r="L532" s="13">
        <v>0</v>
      </c>
      <c r="M532" s="13">
        <v>1</v>
      </c>
      <c r="N532" s="13">
        <v>1</v>
      </c>
      <c r="O532" s="13">
        <v>236</v>
      </c>
      <c r="P532" s="13">
        <v>37</v>
      </c>
      <c r="Q532" s="13">
        <v>59</v>
      </c>
      <c r="R532" s="13">
        <v>198</v>
      </c>
      <c r="S532" s="13">
        <v>41</v>
      </c>
      <c r="X532"/>
    </row>
    <row r="533" spans="1:24" x14ac:dyDescent="0.25">
      <c r="A533" s="13" t="s">
        <v>360</v>
      </c>
      <c r="B533" s="13">
        <v>202403</v>
      </c>
      <c r="C533" s="13">
        <v>13800</v>
      </c>
      <c r="D533" s="13" t="s">
        <v>361</v>
      </c>
      <c r="E533" s="13" t="s">
        <v>39</v>
      </c>
      <c r="F533" s="13" t="s">
        <v>39</v>
      </c>
      <c r="G533" s="13" t="s">
        <v>39</v>
      </c>
      <c r="H533" s="13" t="s">
        <v>39</v>
      </c>
      <c r="I533" s="13">
        <v>3200</v>
      </c>
      <c r="J533" s="13" t="s">
        <v>39</v>
      </c>
      <c r="K533" s="14" t="s">
        <v>39</v>
      </c>
      <c r="L533" s="13">
        <v>0</v>
      </c>
      <c r="M533" s="13">
        <v>0</v>
      </c>
      <c r="N533" s="13">
        <v>0</v>
      </c>
      <c r="O533" s="13">
        <v>0</v>
      </c>
      <c r="P533" s="13">
        <v>3160</v>
      </c>
      <c r="Q533" s="13">
        <v>3240</v>
      </c>
      <c r="R533" s="13" t="s">
        <v>39</v>
      </c>
      <c r="S533" s="13" t="s">
        <v>39</v>
      </c>
      <c r="X533"/>
    </row>
    <row r="534" spans="1:24" x14ac:dyDescent="0.25">
      <c r="A534" s="13" t="s">
        <v>360</v>
      </c>
      <c r="B534" s="13">
        <v>202403</v>
      </c>
      <c r="C534" s="13">
        <v>13800</v>
      </c>
      <c r="D534" s="13" t="s">
        <v>363</v>
      </c>
      <c r="E534" s="13" t="s">
        <v>39</v>
      </c>
      <c r="F534" s="13" t="s">
        <v>39</v>
      </c>
      <c r="G534" s="13" t="s">
        <v>39</v>
      </c>
      <c r="H534" s="13" t="s">
        <v>39</v>
      </c>
      <c r="I534" s="13">
        <v>45</v>
      </c>
      <c r="J534" s="13" t="s">
        <v>39</v>
      </c>
      <c r="K534" s="14" t="s">
        <v>39</v>
      </c>
      <c r="L534" s="13">
        <v>1</v>
      </c>
      <c r="M534" s="13">
        <v>0</v>
      </c>
      <c r="N534" s="13">
        <v>1</v>
      </c>
      <c r="O534" s="13">
        <v>48</v>
      </c>
      <c r="P534" s="13">
        <v>8.6999999999999993</v>
      </c>
      <c r="Q534" s="13">
        <v>45</v>
      </c>
      <c r="R534" s="13">
        <v>191</v>
      </c>
      <c r="S534" s="13">
        <v>10</v>
      </c>
      <c r="X534"/>
    </row>
    <row r="535" spans="1:24" x14ac:dyDescent="0.25">
      <c r="A535" s="13" t="s">
        <v>360</v>
      </c>
      <c r="B535" s="13">
        <v>202403</v>
      </c>
      <c r="C535" s="13">
        <v>14000</v>
      </c>
      <c r="D535" s="13" t="s">
        <v>361</v>
      </c>
      <c r="E535" s="13" t="s">
        <v>39</v>
      </c>
      <c r="F535" s="13" t="s">
        <v>39</v>
      </c>
      <c r="G535" s="13" t="s">
        <v>39</v>
      </c>
      <c r="H535" s="13" t="s">
        <v>39</v>
      </c>
      <c r="I535" s="13">
        <v>3010</v>
      </c>
      <c r="J535" s="13" t="s">
        <v>39</v>
      </c>
      <c r="K535" s="14" t="s">
        <v>39</v>
      </c>
      <c r="L535" s="13">
        <v>0</v>
      </c>
      <c r="M535" s="13">
        <v>0</v>
      </c>
      <c r="N535" s="13">
        <v>0</v>
      </c>
      <c r="O535" s="13">
        <v>3</v>
      </c>
      <c r="P535" s="13">
        <v>2960</v>
      </c>
      <c r="Q535" s="13">
        <v>3040</v>
      </c>
      <c r="R535" s="13">
        <v>2850</v>
      </c>
      <c r="S535" s="13">
        <v>2180</v>
      </c>
      <c r="X535"/>
    </row>
    <row r="536" spans="1:24" x14ac:dyDescent="0.25">
      <c r="A536" s="13" t="s">
        <v>360</v>
      </c>
      <c r="B536" s="13">
        <v>202403</v>
      </c>
      <c r="C536" s="13">
        <v>14000</v>
      </c>
      <c r="D536" s="13" t="s">
        <v>363</v>
      </c>
      <c r="E536" s="13">
        <v>53</v>
      </c>
      <c r="F536" s="13">
        <v>53</v>
      </c>
      <c r="G536" s="13">
        <v>53</v>
      </c>
      <c r="H536" s="13">
        <v>53</v>
      </c>
      <c r="I536" s="13">
        <v>53</v>
      </c>
      <c r="J536" s="13" t="s">
        <v>3087</v>
      </c>
      <c r="K536" s="14" t="s">
        <v>3088</v>
      </c>
      <c r="L536" s="13">
        <v>1</v>
      </c>
      <c r="M536" s="13">
        <v>4</v>
      </c>
      <c r="N536" s="13">
        <v>5</v>
      </c>
      <c r="O536" s="13">
        <v>893</v>
      </c>
      <c r="P536" s="13">
        <v>51</v>
      </c>
      <c r="Q536" s="13">
        <v>163</v>
      </c>
      <c r="R536" s="13">
        <v>215</v>
      </c>
      <c r="S536" s="13">
        <v>48</v>
      </c>
      <c r="X536"/>
    </row>
    <row r="537" spans="1:24" x14ac:dyDescent="0.25">
      <c r="A537" s="13" t="s">
        <v>360</v>
      </c>
      <c r="B537" s="13">
        <v>202403</v>
      </c>
      <c r="C537" s="13">
        <v>14200</v>
      </c>
      <c r="D537" s="13" t="s">
        <v>361</v>
      </c>
      <c r="E537" s="13" t="s">
        <v>39</v>
      </c>
      <c r="F537" s="13" t="s">
        <v>39</v>
      </c>
      <c r="G537" s="13" t="s">
        <v>39</v>
      </c>
      <c r="H537" s="13" t="s">
        <v>39</v>
      </c>
      <c r="I537" s="13">
        <v>2820</v>
      </c>
      <c r="J537" s="13" t="s">
        <v>39</v>
      </c>
      <c r="K537" s="14" t="s">
        <v>39</v>
      </c>
      <c r="L537" s="13">
        <v>0</v>
      </c>
      <c r="M537" s="13">
        <v>0</v>
      </c>
      <c r="N537" s="13">
        <v>0</v>
      </c>
      <c r="O537" s="13">
        <v>0</v>
      </c>
      <c r="P537" s="13">
        <v>2720</v>
      </c>
      <c r="Q537" s="13">
        <v>2850</v>
      </c>
      <c r="R537" s="13" t="s">
        <v>39</v>
      </c>
      <c r="S537" s="13" t="s">
        <v>39</v>
      </c>
      <c r="X537"/>
    </row>
    <row r="538" spans="1:24" x14ac:dyDescent="0.25">
      <c r="A538" s="13" t="s">
        <v>360</v>
      </c>
      <c r="B538" s="13">
        <v>202403</v>
      </c>
      <c r="C538" s="13">
        <v>14200</v>
      </c>
      <c r="D538" s="13" t="s">
        <v>363</v>
      </c>
      <c r="E538" s="13">
        <v>60</v>
      </c>
      <c r="F538" s="13">
        <v>60</v>
      </c>
      <c r="G538" s="13">
        <v>60</v>
      </c>
      <c r="H538" s="13">
        <v>60</v>
      </c>
      <c r="I538" s="13">
        <v>60</v>
      </c>
      <c r="J538" s="13" t="s">
        <v>388</v>
      </c>
      <c r="K538" s="14" t="s">
        <v>3089</v>
      </c>
      <c r="L538" s="13">
        <v>0</v>
      </c>
      <c r="M538" s="13">
        <v>1</v>
      </c>
      <c r="N538" s="13">
        <v>1</v>
      </c>
      <c r="O538" s="13">
        <v>37</v>
      </c>
      <c r="P538" s="13">
        <v>23</v>
      </c>
      <c r="Q538" s="13">
        <v>68</v>
      </c>
      <c r="R538" s="13">
        <v>230</v>
      </c>
      <c r="S538" s="13">
        <v>60</v>
      </c>
      <c r="X538"/>
    </row>
    <row r="539" spans="1:24" x14ac:dyDescent="0.25">
      <c r="A539" s="13" t="s">
        <v>360</v>
      </c>
      <c r="B539" s="13">
        <v>202403</v>
      </c>
      <c r="C539" s="13">
        <v>14400</v>
      </c>
      <c r="D539" s="13" t="s">
        <v>361</v>
      </c>
      <c r="E539" s="13" t="s">
        <v>39</v>
      </c>
      <c r="F539" s="13" t="s">
        <v>39</v>
      </c>
      <c r="G539" s="13" t="s">
        <v>39</v>
      </c>
      <c r="H539" s="13" t="s">
        <v>39</v>
      </c>
      <c r="I539" s="13">
        <v>2630</v>
      </c>
      <c r="J539" s="13" t="s">
        <v>39</v>
      </c>
      <c r="K539" s="14" t="s">
        <v>39</v>
      </c>
      <c r="L539" s="13">
        <v>0</v>
      </c>
      <c r="M539" s="13">
        <v>0</v>
      </c>
      <c r="N539" s="13">
        <v>0</v>
      </c>
      <c r="O539" s="13">
        <v>3</v>
      </c>
      <c r="P539" s="13">
        <v>2580</v>
      </c>
      <c r="Q539" s="13">
        <v>2660</v>
      </c>
      <c r="R539" s="13">
        <v>2630</v>
      </c>
      <c r="S539" s="13">
        <v>1910</v>
      </c>
      <c r="X539"/>
    </row>
    <row r="540" spans="1:24" x14ac:dyDescent="0.25">
      <c r="A540" s="13" t="s">
        <v>360</v>
      </c>
      <c r="B540" s="13">
        <v>202403</v>
      </c>
      <c r="C540" s="13">
        <v>14400</v>
      </c>
      <c r="D540" s="13" t="s">
        <v>363</v>
      </c>
      <c r="E540" s="13" t="s">
        <v>39</v>
      </c>
      <c r="F540" s="13" t="s">
        <v>39</v>
      </c>
      <c r="G540" s="13" t="s">
        <v>39</v>
      </c>
      <c r="H540" s="13" t="s">
        <v>39</v>
      </c>
      <c r="I540" s="13">
        <v>69</v>
      </c>
      <c r="J540" s="13" t="s">
        <v>39</v>
      </c>
      <c r="K540" s="14" t="s">
        <v>39</v>
      </c>
      <c r="L540" s="13">
        <v>0</v>
      </c>
      <c r="M540" s="13">
        <v>0</v>
      </c>
      <c r="N540" s="13">
        <v>0</v>
      </c>
      <c r="O540" s="13">
        <v>101</v>
      </c>
      <c r="P540" s="13">
        <v>7.8</v>
      </c>
      <c r="Q540" s="13" t="s">
        <v>39</v>
      </c>
      <c r="R540" s="13">
        <v>266</v>
      </c>
      <c r="S540" s="13">
        <v>64</v>
      </c>
      <c r="X540"/>
    </row>
    <row r="541" spans="1:24" x14ac:dyDescent="0.25">
      <c r="A541" s="13" t="s">
        <v>360</v>
      </c>
      <c r="B541" s="13">
        <v>202403</v>
      </c>
      <c r="C541" s="13">
        <v>14600</v>
      </c>
      <c r="D541" s="13" t="s">
        <v>361</v>
      </c>
      <c r="E541" s="13" t="s">
        <v>39</v>
      </c>
      <c r="F541" s="13" t="s">
        <v>39</v>
      </c>
      <c r="G541" s="13" t="s">
        <v>39</v>
      </c>
      <c r="H541" s="13" t="s">
        <v>39</v>
      </c>
      <c r="I541" s="13">
        <v>2440</v>
      </c>
      <c r="J541" s="13" t="s">
        <v>39</v>
      </c>
      <c r="K541" s="14" t="s">
        <v>39</v>
      </c>
      <c r="L541" s="13">
        <v>0</v>
      </c>
      <c r="M541" s="13">
        <v>0</v>
      </c>
      <c r="N541" s="13">
        <v>0</v>
      </c>
      <c r="O541" s="13">
        <v>3</v>
      </c>
      <c r="P541" s="13">
        <v>2400</v>
      </c>
      <c r="Q541" s="13">
        <v>2470</v>
      </c>
      <c r="R541" s="13">
        <v>2240</v>
      </c>
      <c r="S541" s="13">
        <v>1680</v>
      </c>
      <c r="X541"/>
    </row>
    <row r="542" spans="1:24" x14ac:dyDescent="0.25">
      <c r="A542" s="13" t="s">
        <v>360</v>
      </c>
      <c r="B542" s="13">
        <v>202403</v>
      </c>
      <c r="C542" s="13">
        <v>14600</v>
      </c>
      <c r="D542" s="13" t="s">
        <v>363</v>
      </c>
      <c r="E542" s="13" t="s">
        <v>39</v>
      </c>
      <c r="F542" s="13" t="s">
        <v>39</v>
      </c>
      <c r="G542" s="13" t="s">
        <v>39</v>
      </c>
      <c r="H542" s="13" t="s">
        <v>39</v>
      </c>
      <c r="I542" s="13">
        <v>80</v>
      </c>
      <c r="J542" s="13" t="s">
        <v>39</v>
      </c>
      <c r="K542" s="14" t="s">
        <v>39</v>
      </c>
      <c r="L542" s="13">
        <v>0</v>
      </c>
      <c r="M542" s="13">
        <v>0</v>
      </c>
      <c r="N542" s="13">
        <v>0</v>
      </c>
      <c r="O542" s="13">
        <v>151</v>
      </c>
      <c r="P542" s="13">
        <v>20</v>
      </c>
      <c r="Q542" s="13">
        <v>100</v>
      </c>
      <c r="R542" s="13">
        <v>310</v>
      </c>
      <c r="S542" s="13">
        <v>76</v>
      </c>
      <c r="X542"/>
    </row>
    <row r="543" spans="1:24" x14ac:dyDescent="0.25">
      <c r="A543" s="13" t="s">
        <v>360</v>
      </c>
      <c r="B543" s="13">
        <v>202403</v>
      </c>
      <c r="C543" s="13">
        <v>14800</v>
      </c>
      <c r="D543" s="13" t="s">
        <v>361</v>
      </c>
      <c r="E543" s="13" t="s">
        <v>39</v>
      </c>
      <c r="F543" s="13" t="s">
        <v>39</v>
      </c>
      <c r="G543" s="13" t="s">
        <v>39</v>
      </c>
      <c r="H543" s="13" t="s">
        <v>39</v>
      </c>
      <c r="I543" s="13">
        <v>2250</v>
      </c>
      <c r="J543" s="13" t="s">
        <v>39</v>
      </c>
      <c r="K543" s="14" t="s">
        <v>39</v>
      </c>
      <c r="L543" s="13">
        <v>0</v>
      </c>
      <c r="M543" s="13">
        <v>0</v>
      </c>
      <c r="N543" s="13">
        <v>0</v>
      </c>
      <c r="O543" s="13">
        <v>0</v>
      </c>
      <c r="P543" s="13">
        <v>2210</v>
      </c>
      <c r="Q543" s="13">
        <v>2290</v>
      </c>
      <c r="R543" s="13" t="s">
        <v>39</v>
      </c>
      <c r="S543" s="13" t="s">
        <v>39</v>
      </c>
      <c r="X543"/>
    </row>
    <row r="544" spans="1:24" x14ac:dyDescent="0.25">
      <c r="A544" s="13" t="s">
        <v>360</v>
      </c>
      <c r="B544" s="13">
        <v>202403</v>
      </c>
      <c r="C544" s="13">
        <v>14800</v>
      </c>
      <c r="D544" s="13" t="s">
        <v>363</v>
      </c>
      <c r="E544" s="13">
        <v>95</v>
      </c>
      <c r="F544" s="13">
        <v>95</v>
      </c>
      <c r="G544" s="13">
        <v>90</v>
      </c>
      <c r="H544" s="13">
        <v>92</v>
      </c>
      <c r="I544" s="13">
        <v>92</v>
      </c>
      <c r="J544" s="13" t="s">
        <v>2371</v>
      </c>
      <c r="K544" s="14" t="s">
        <v>3090</v>
      </c>
      <c r="L544" s="13">
        <v>1</v>
      </c>
      <c r="M544" s="13">
        <v>5</v>
      </c>
      <c r="N544" s="13">
        <v>6</v>
      </c>
      <c r="O544" s="13">
        <v>1039</v>
      </c>
      <c r="P544" s="13">
        <v>57</v>
      </c>
      <c r="Q544" s="13">
        <v>192</v>
      </c>
      <c r="R544" s="13">
        <v>359</v>
      </c>
      <c r="S544" s="13">
        <v>90</v>
      </c>
      <c r="X544"/>
    </row>
    <row r="545" spans="1:24" x14ac:dyDescent="0.25">
      <c r="A545" s="13" t="s">
        <v>360</v>
      </c>
      <c r="B545" s="13">
        <v>202403</v>
      </c>
      <c r="C545" s="13">
        <v>15000</v>
      </c>
      <c r="D545" s="13" t="s">
        <v>361</v>
      </c>
      <c r="E545" s="13" t="s">
        <v>39</v>
      </c>
      <c r="F545" s="13" t="s">
        <v>39</v>
      </c>
      <c r="G545" s="13" t="s">
        <v>39</v>
      </c>
      <c r="H545" s="13" t="s">
        <v>39</v>
      </c>
      <c r="I545" s="13">
        <v>2070</v>
      </c>
      <c r="J545" s="13" t="s">
        <v>39</v>
      </c>
      <c r="K545" s="14" t="s">
        <v>39</v>
      </c>
      <c r="L545" s="13">
        <v>0</v>
      </c>
      <c r="M545" s="13">
        <v>0</v>
      </c>
      <c r="N545" s="13">
        <v>0</v>
      </c>
      <c r="O545" s="13">
        <v>15</v>
      </c>
      <c r="P545" s="13">
        <v>2030</v>
      </c>
      <c r="Q545" s="13">
        <v>2100</v>
      </c>
      <c r="R545" s="13">
        <v>1980</v>
      </c>
      <c r="S545" s="13">
        <v>1320</v>
      </c>
      <c r="X545"/>
    </row>
    <row r="546" spans="1:24" x14ac:dyDescent="0.25">
      <c r="A546" s="13" t="s">
        <v>360</v>
      </c>
      <c r="B546" s="13">
        <v>202403</v>
      </c>
      <c r="C546" s="13">
        <v>15000</v>
      </c>
      <c r="D546" s="13" t="s">
        <v>363</v>
      </c>
      <c r="E546" s="13">
        <v>113</v>
      </c>
      <c r="F546" s="13">
        <v>113</v>
      </c>
      <c r="G546" s="13">
        <v>109</v>
      </c>
      <c r="H546" s="13">
        <v>109</v>
      </c>
      <c r="I546" s="13">
        <v>109</v>
      </c>
      <c r="J546" s="13" t="s">
        <v>432</v>
      </c>
      <c r="K546" s="14" t="s">
        <v>3091</v>
      </c>
      <c r="L546" s="13">
        <v>20</v>
      </c>
      <c r="M546" s="13">
        <v>4</v>
      </c>
      <c r="N546" s="13">
        <v>24</v>
      </c>
      <c r="O546" s="13">
        <v>382</v>
      </c>
      <c r="P546" s="13">
        <v>100</v>
      </c>
      <c r="Q546" s="13">
        <v>112</v>
      </c>
      <c r="R546" s="13">
        <v>399</v>
      </c>
      <c r="S546" s="13">
        <v>85</v>
      </c>
      <c r="X546"/>
    </row>
    <row r="547" spans="1:24" x14ac:dyDescent="0.25">
      <c r="A547" s="13" t="s">
        <v>360</v>
      </c>
      <c r="B547" s="13">
        <v>202403</v>
      </c>
      <c r="C547" s="13">
        <v>15200</v>
      </c>
      <c r="D547" s="13" t="s">
        <v>361</v>
      </c>
      <c r="E547" s="13" t="s">
        <v>39</v>
      </c>
      <c r="F547" s="13" t="s">
        <v>39</v>
      </c>
      <c r="G547" s="13" t="s">
        <v>39</v>
      </c>
      <c r="H547" s="13" t="s">
        <v>39</v>
      </c>
      <c r="I547" s="13">
        <v>1890</v>
      </c>
      <c r="J547" s="13" t="s">
        <v>39</v>
      </c>
      <c r="K547" s="14" t="s">
        <v>39</v>
      </c>
      <c r="L547" s="13">
        <v>0</v>
      </c>
      <c r="M547" s="13">
        <v>0</v>
      </c>
      <c r="N547" s="13">
        <v>0</v>
      </c>
      <c r="O547" s="13">
        <v>2</v>
      </c>
      <c r="P547" s="13">
        <v>1860</v>
      </c>
      <c r="Q547" s="13">
        <v>1920</v>
      </c>
      <c r="R547" s="13">
        <v>2070</v>
      </c>
      <c r="S547" s="13">
        <v>1440</v>
      </c>
      <c r="X547"/>
    </row>
    <row r="548" spans="1:24" x14ac:dyDescent="0.25">
      <c r="A548" s="13" t="s">
        <v>360</v>
      </c>
      <c r="B548" s="13">
        <v>202403</v>
      </c>
      <c r="C548" s="13">
        <v>15200</v>
      </c>
      <c r="D548" s="13" t="s">
        <v>363</v>
      </c>
      <c r="E548" s="13">
        <v>126</v>
      </c>
      <c r="F548" s="13">
        <v>126</v>
      </c>
      <c r="G548" s="13">
        <v>126</v>
      </c>
      <c r="H548" s="13">
        <v>126</v>
      </c>
      <c r="I548" s="13">
        <v>126</v>
      </c>
      <c r="J548" s="13" t="s">
        <v>2799</v>
      </c>
      <c r="K548" s="14" t="s">
        <v>3092</v>
      </c>
      <c r="L548" s="13">
        <v>6</v>
      </c>
      <c r="M548" s="13">
        <v>4</v>
      </c>
      <c r="N548" s="13">
        <v>10</v>
      </c>
      <c r="O548" s="13">
        <v>95</v>
      </c>
      <c r="P548" s="13">
        <v>102</v>
      </c>
      <c r="Q548" s="13">
        <v>127</v>
      </c>
      <c r="R548" s="13">
        <v>436</v>
      </c>
      <c r="S548" s="13">
        <v>126</v>
      </c>
      <c r="X548"/>
    </row>
    <row r="549" spans="1:24" x14ac:dyDescent="0.25">
      <c r="A549" s="13" t="s">
        <v>360</v>
      </c>
      <c r="B549" s="13">
        <v>202403</v>
      </c>
      <c r="C549" s="13">
        <v>15400</v>
      </c>
      <c r="D549" s="13" t="s">
        <v>361</v>
      </c>
      <c r="E549" s="13" t="s">
        <v>39</v>
      </c>
      <c r="F549" s="13" t="s">
        <v>39</v>
      </c>
      <c r="G549" s="13" t="s">
        <v>39</v>
      </c>
      <c r="H549" s="13" t="s">
        <v>39</v>
      </c>
      <c r="I549" s="13">
        <v>1710</v>
      </c>
      <c r="J549" s="13" t="s">
        <v>39</v>
      </c>
      <c r="K549" s="14" t="s">
        <v>39</v>
      </c>
      <c r="L549" s="13">
        <v>0</v>
      </c>
      <c r="M549" s="13">
        <v>0</v>
      </c>
      <c r="N549" s="13">
        <v>0</v>
      </c>
      <c r="O549" s="13">
        <v>4</v>
      </c>
      <c r="P549" s="13">
        <v>1670</v>
      </c>
      <c r="Q549" s="13">
        <v>1750</v>
      </c>
      <c r="R549" s="13">
        <v>1470</v>
      </c>
      <c r="S549" s="13">
        <v>1060</v>
      </c>
      <c r="X549"/>
    </row>
    <row r="550" spans="1:24" x14ac:dyDescent="0.25">
      <c r="A550" s="13" t="s">
        <v>360</v>
      </c>
      <c r="B550" s="13">
        <v>202403</v>
      </c>
      <c r="C550" s="13">
        <v>15400</v>
      </c>
      <c r="D550" s="13" t="s">
        <v>363</v>
      </c>
      <c r="E550" s="13">
        <v>149</v>
      </c>
      <c r="F550" s="13">
        <v>150</v>
      </c>
      <c r="G550" s="13">
        <v>149</v>
      </c>
      <c r="H550" s="13">
        <v>150</v>
      </c>
      <c r="I550" s="13">
        <v>150</v>
      </c>
      <c r="J550" s="13" t="s">
        <v>509</v>
      </c>
      <c r="K550" s="14" t="s">
        <v>2969</v>
      </c>
      <c r="L550" s="13">
        <v>0</v>
      </c>
      <c r="M550" s="13">
        <v>2</v>
      </c>
      <c r="N550" s="13">
        <v>2</v>
      </c>
      <c r="O550" s="13">
        <v>125</v>
      </c>
      <c r="P550" s="13">
        <v>52</v>
      </c>
      <c r="Q550" s="13">
        <v>180</v>
      </c>
      <c r="R550" s="13">
        <v>490</v>
      </c>
      <c r="S550" s="13">
        <v>149</v>
      </c>
      <c r="X550"/>
    </row>
    <row r="551" spans="1:24" x14ac:dyDescent="0.25">
      <c r="A551" s="13" t="s">
        <v>360</v>
      </c>
      <c r="B551" s="13">
        <v>202403</v>
      </c>
      <c r="C551" s="13">
        <v>15600</v>
      </c>
      <c r="D551" s="13" t="s">
        <v>361</v>
      </c>
      <c r="E551" s="13" t="s">
        <v>39</v>
      </c>
      <c r="F551" s="13" t="s">
        <v>39</v>
      </c>
      <c r="G551" s="13" t="s">
        <v>39</v>
      </c>
      <c r="H551" s="13" t="s">
        <v>39</v>
      </c>
      <c r="I551" s="13">
        <v>1550</v>
      </c>
      <c r="J551" s="13" t="s">
        <v>39</v>
      </c>
      <c r="K551" s="14" t="s">
        <v>39</v>
      </c>
      <c r="L551" s="13">
        <v>0</v>
      </c>
      <c r="M551" s="13">
        <v>0</v>
      </c>
      <c r="N551" s="13">
        <v>0</v>
      </c>
      <c r="O551" s="13">
        <v>1</v>
      </c>
      <c r="P551" s="13">
        <v>1500</v>
      </c>
      <c r="Q551" s="13">
        <v>1570</v>
      </c>
      <c r="R551" s="13">
        <v>1170</v>
      </c>
      <c r="S551" s="13">
        <v>1170</v>
      </c>
      <c r="X551"/>
    </row>
    <row r="552" spans="1:24" x14ac:dyDescent="0.25">
      <c r="A552" s="13" t="s">
        <v>360</v>
      </c>
      <c r="B552" s="13">
        <v>202403</v>
      </c>
      <c r="C552" s="13">
        <v>15600</v>
      </c>
      <c r="D552" s="13" t="s">
        <v>363</v>
      </c>
      <c r="E552" s="13" t="s">
        <v>39</v>
      </c>
      <c r="F552" s="13" t="s">
        <v>39</v>
      </c>
      <c r="G552" s="13" t="s">
        <v>39</v>
      </c>
      <c r="H552" s="13" t="s">
        <v>39</v>
      </c>
      <c r="I552" s="13">
        <v>182</v>
      </c>
      <c r="J552" s="13" t="s">
        <v>39</v>
      </c>
      <c r="K552" s="14" t="s">
        <v>39</v>
      </c>
      <c r="L552" s="13">
        <v>3</v>
      </c>
      <c r="M552" s="13">
        <v>0</v>
      </c>
      <c r="N552" s="13">
        <v>3</v>
      </c>
      <c r="O552" s="13">
        <v>48</v>
      </c>
      <c r="P552" s="13">
        <v>179</v>
      </c>
      <c r="Q552" s="13">
        <v>199</v>
      </c>
      <c r="R552" s="13">
        <v>595</v>
      </c>
      <c r="S552" s="13">
        <v>188</v>
      </c>
      <c r="X552"/>
    </row>
    <row r="553" spans="1:24" x14ac:dyDescent="0.25">
      <c r="A553" s="13" t="s">
        <v>360</v>
      </c>
      <c r="B553" s="13">
        <v>202403</v>
      </c>
      <c r="C553" s="13">
        <v>15800</v>
      </c>
      <c r="D553" s="13" t="s">
        <v>361</v>
      </c>
      <c r="E553" s="13" t="s">
        <v>39</v>
      </c>
      <c r="F553" s="13" t="s">
        <v>39</v>
      </c>
      <c r="G553" s="13" t="s">
        <v>39</v>
      </c>
      <c r="H553" s="13" t="s">
        <v>39</v>
      </c>
      <c r="I553" s="13">
        <v>1380</v>
      </c>
      <c r="J553" s="13" t="s">
        <v>39</v>
      </c>
      <c r="K553" s="14" t="s">
        <v>39</v>
      </c>
      <c r="L553" s="13">
        <v>0</v>
      </c>
      <c r="M553" s="13">
        <v>0</v>
      </c>
      <c r="N553" s="13">
        <v>0</v>
      </c>
      <c r="O553" s="13">
        <v>2</v>
      </c>
      <c r="P553" s="13">
        <v>1340</v>
      </c>
      <c r="Q553" s="13">
        <v>1400</v>
      </c>
      <c r="R553" s="13">
        <v>1330</v>
      </c>
      <c r="S553" s="13">
        <v>1050</v>
      </c>
      <c r="X553"/>
    </row>
    <row r="554" spans="1:24" x14ac:dyDescent="0.25">
      <c r="A554" s="13" t="s">
        <v>360</v>
      </c>
      <c r="B554" s="13">
        <v>202403</v>
      </c>
      <c r="C554" s="13">
        <v>15800</v>
      </c>
      <c r="D554" s="13" t="s">
        <v>363</v>
      </c>
      <c r="E554" s="13" t="s">
        <v>39</v>
      </c>
      <c r="F554" s="13" t="s">
        <v>39</v>
      </c>
      <c r="G554" s="13" t="s">
        <v>39</v>
      </c>
      <c r="H554" s="13" t="s">
        <v>39</v>
      </c>
      <c r="I554" s="13">
        <v>220</v>
      </c>
      <c r="J554" s="13" t="s">
        <v>39</v>
      </c>
      <c r="K554" s="14" t="s">
        <v>39</v>
      </c>
      <c r="L554" s="13">
        <v>2</v>
      </c>
      <c r="M554" s="13">
        <v>0</v>
      </c>
      <c r="N554" s="13">
        <v>2</v>
      </c>
      <c r="O554" s="13">
        <v>20</v>
      </c>
      <c r="P554" s="13">
        <v>113</v>
      </c>
      <c r="Q554" s="13" t="s">
        <v>39</v>
      </c>
      <c r="R554" s="13">
        <v>600</v>
      </c>
      <c r="S554" s="13">
        <v>230</v>
      </c>
      <c r="X554"/>
    </row>
    <row r="555" spans="1:24" x14ac:dyDescent="0.25">
      <c r="A555" s="13" t="s">
        <v>360</v>
      </c>
      <c r="B555" s="13">
        <v>202403</v>
      </c>
      <c r="C555" s="13">
        <v>16000</v>
      </c>
      <c r="D555" s="13" t="s">
        <v>361</v>
      </c>
      <c r="E555" s="13">
        <v>1210</v>
      </c>
      <c r="F555" s="13">
        <v>1210</v>
      </c>
      <c r="G555" s="13">
        <v>1210</v>
      </c>
      <c r="H555" s="13">
        <v>1210</v>
      </c>
      <c r="I555" s="13">
        <v>1230</v>
      </c>
      <c r="J555" s="13" t="s">
        <v>2849</v>
      </c>
      <c r="K555" s="14" t="s">
        <v>3093</v>
      </c>
      <c r="L555" s="13">
        <v>2</v>
      </c>
      <c r="M555" s="13">
        <v>1</v>
      </c>
      <c r="N555" s="13">
        <v>3</v>
      </c>
      <c r="O555" s="13">
        <v>48</v>
      </c>
      <c r="P555" s="13">
        <v>1180</v>
      </c>
      <c r="Q555" s="13">
        <v>1250</v>
      </c>
      <c r="R555" s="13">
        <v>1340</v>
      </c>
      <c r="S555" s="13">
        <v>650</v>
      </c>
      <c r="X555"/>
    </row>
    <row r="556" spans="1:24" x14ac:dyDescent="0.25">
      <c r="A556" s="13" t="s">
        <v>360</v>
      </c>
      <c r="B556" s="13">
        <v>202403</v>
      </c>
      <c r="C556" s="13">
        <v>16000</v>
      </c>
      <c r="D556" s="13" t="s">
        <v>363</v>
      </c>
      <c r="E556" s="13">
        <v>250</v>
      </c>
      <c r="F556" s="13">
        <v>264</v>
      </c>
      <c r="G556" s="13">
        <v>246</v>
      </c>
      <c r="H556" s="13">
        <v>264</v>
      </c>
      <c r="I556" s="13">
        <v>264</v>
      </c>
      <c r="J556" s="13" t="s">
        <v>2987</v>
      </c>
      <c r="K556" s="14" t="s">
        <v>3094</v>
      </c>
      <c r="L556" s="13">
        <v>0</v>
      </c>
      <c r="M556" s="13">
        <v>3</v>
      </c>
      <c r="N556" s="13">
        <v>3</v>
      </c>
      <c r="O556" s="13">
        <v>280</v>
      </c>
      <c r="P556" s="13">
        <v>148</v>
      </c>
      <c r="Q556" s="13">
        <v>354</v>
      </c>
      <c r="R556" s="13">
        <v>700</v>
      </c>
      <c r="S556" s="13">
        <v>246</v>
      </c>
      <c r="X556"/>
    </row>
    <row r="557" spans="1:24" x14ac:dyDescent="0.25">
      <c r="A557" s="13" t="s">
        <v>360</v>
      </c>
      <c r="B557" s="13">
        <v>202403</v>
      </c>
      <c r="C557" s="13">
        <v>16200</v>
      </c>
      <c r="D557" s="13" t="s">
        <v>361</v>
      </c>
      <c r="E557" s="13" t="s">
        <v>39</v>
      </c>
      <c r="F557" s="13" t="s">
        <v>39</v>
      </c>
      <c r="G557" s="13" t="s">
        <v>39</v>
      </c>
      <c r="H557" s="13" t="s">
        <v>39</v>
      </c>
      <c r="I557" s="13">
        <v>1070</v>
      </c>
      <c r="J557" s="13" t="s">
        <v>39</v>
      </c>
      <c r="K557" s="14" t="s">
        <v>39</v>
      </c>
      <c r="L557" s="13">
        <v>0</v>
      </c>
      <c r="M557" s="13">
        <v>0</v>
      </c>
      <c r="N557" s="13">
        <v>0</v>
      </c>
      <c r="O557" s="13">
        <v>69</v>
      </c>
      <c r="P557" s="13">
        <v>1030</v>
      </c>
      <c r="Q557" s="13">
        <v>1100</v>
      </c>
      <c r="R557" s="13">
        <v>1210</v>
      </c>
      <c r="S557" s="13">
        <v>585</v>
      </c>
      <c r="X557"/>
    </row>
    <row r="558" spans="1:24" x14ac:dyDescent="0.25">
      <c r="A558" s="13" t="s">
        <v>360</v>
      </c>
      <c r="B558" s="13">
        <v>202403</v>
      </c>
      <c r="C558" s="13">
        <v>16200</v>
      </c>
      <c r="D558" s="13" t="s">
        <v>363</v>
      </c>
      <c r="E558" s="13" t="s">
        <v>39</v>
      </c>
      <c r="F558" s="13" t="s">
        <v>39</v>
      </c>
      <c r="G558" s="13" t="s">
        <v>39</v>
      </c>
      <c r="H558" s="13" t="s">
        <v>39</v>
      </c>
      <c r="I558" s="13">
        <v>306</v>
      </c>
      <c r="J558" s="13" t="s">
        <v>39</v>
      </c>
      <c r="K558" s="14" t="s">
        <v>39</v>
      </c>
      <c r="L558" s="13">
        <v>0</v>
      </c>
      <c r="M558" s="13">
        <v>0</v>
      </c>
      <c r="N558" s="13">
        <v>0</v>
      </c>
      <c r="O558" s="13">
        <v>10</v>
      </c>
      <c r="P558" s="13">
        <v>198</v>
      </c>
      <c r="Q558" s="13">
        <v>401</v>
      </c>
      <c r="R558" s="13">
        <v>740</v>
      </c>
      <c r="S558" s="13">
        <v>400</v>
      </c>
      <c r="X558"/>
    </row>
    <row r="559" spans="1:24" x14ac:dyDescent="0.25">
      <c r="A559" s="13" t="s">
        <v>360</v>
      </c>
      <c r="B559" s="13">
        <v>202403</v>
      </c>
      <c r="C559" s="13">
        <v>16400</v>
      </c>
      <c r="D559" s="13" t="s">
        <v>361</v>
      </c>
      <c r="E559" s="13">
        <v>920</v>
      </c>
      <c r="F559" s="13">
        <v>940</v>
      </c>
      <c r="G559" s="13">
        <v>920</v>
      </c>
      <c r="H559" s="13">
        <v>940</v>
      </c>
      <c r="I559" s="13">
        <v>925</v>
      </c>
      <c r="J559" s="13" t="s">
        <v>2814</v>
      </c>
      <c r="K559" s="14" t="s">
        <v>3095</v>
      </c>
      <c r="L559" s="13">
        <v>0</v>
      </c>
      <c r="M559" s="13">
        <v>3</v>
      </c>
      <c r="N559" s="13">
        <v>3</v>
      </c>
      <c r="O559" s="13">
        <v>52</v>
      </c>
      <c r="P559" s="13">
        <v>885</v>
      </c>
      <c r="Q559" s="13">
        <v>950</v>
      </c>
      <c r="R559" s="13">
        <v>1270</v>
      </c>
      <c r="S559" s="13">
        <v>450</v>
      </c>
      <c r="X559"/>
    </row>
    <row r="560" spans="1:24" x14ac:dyDescent="0.25">
      <c r="A560" s="13" t="s">
        <v>360</v>
      </c>
      <c r="B560" s="13">
        <v>202403</v>
      </c>
      <c r="C560" s="13">
        <v>16400</v>
      </c>
      <c r="D560" s="13" t="s">
        <v>363</v>
      </c>
      <c r="E560" s="13">
        <v>381</v>
      </c>
      <c r="F560" s="13">
        <v>381</v>
      </c>
      <c r="G560" s="13">
        <v>353</v>
      </c>
      <c r="H560" s="13">
        <v>355</v>
      </c>
      <c r="I560" s="13">
        <v>355</v>
      </c>
      <c r="J560" s="13" t="s">
        <v>2748</v>
      </c>
      <c r="K560" s="14" t="s">
        <v>3096</v>
      </c>
      <c r="L560" s="13">
        <v>1</v>
      </c>
      <c r="M560" s="13">
        <v>6</v>
      </c>
      <c r="N560" s="13">
        <v>7</v>
      </c>
      <c r="O560" s="13">
        <v>20</v>
      </c>
      <c r="P560" s="13">
        <v>355</v>
      </c>
      <c r="Q560" s="13">
        <v>367</v>
      </c>
      <c r="R560" s="13">
        <v>950</v>
      </c>
      <c r="S560" s="13">
        <v>353</v>
      </c>
      <c r="X560"/>
    </row>
    <row r="561" spans="1:24" x14ac:dyDescent="0.25">
      <c r="A561" s="13" t="s">
        <v>360</v>
      </c>
      <c r="B561" s="13">
        <v>202403</v>
      </c>
      <c r="C561" s="13">
        <v>16600</v>
      </c>
      <c r="D561" s="13" t="s">
        <v>361</v>
      </c>
      <c r="E561" s="13">
        <v>795</v>
      </c>
      <c r="F561" s="13">
        <v>795</v>
      </c>
      <c r="G561" s="13">
        <v>795</v>
      </c>
      <c r="H561" s="13">
        <v>795</v>
      </c>
      <c r="I561" s="13">
        <v>795</v>
      </c>
      <c r="J561" s="13" t="s">
        <v>2839</v>
      </c>
      <c r="K561" s="14" t="s">
        <v>3097</v>
      </c>
      <c r="L561" s="13">
        <v>2</v>
      </c>
      <c r="M561" s="13">
        <v>1</v>
      </c>
      <c r="N561" s="13">
        <v>3</v>
      </c>
      <c r="O561" s="13">
        <v>49</v>
      </c>
      <c r="P561" s="13">
        <v>755</v>
      </c>
      <c r="Q561" s="13">
        <v>810</v>
      </c>
      <c r="R561" s="13">
        <v>1200</v>
      </c>
      <c r="S561" s="13">
        <v>352</v>
      </c>
      <c r="X561"/>
    </row>
    <row r="562" spans="1:24" x14ac:dyDescent="0.25">
      <c r="A562" s="13" t="s">
        <v>360</v>
      </c>
      <c r="B562" s="13">
        <v>202403</v>
      </c>
      <c r="C562" s="13">
        <v>16600</v>
      </c>
      <c r="D562" s="13" t="s">
        <v>363</v>
      </c>
      <c r="E562" s="13">
        <v>423</v>
      </c>
      <c r="F562" s="13">
        <v>423</v>
      </c>
      <c r="G562" s="13">
        <v>423</v>
      </c>
      <c r="H562" s="13">
        <v>423</v>
      </c>
      <c r="I562" s="13">
        <v>423</v>
      </c>
      <c r="J562" s="13" t="s">
        <v>2812</v>
      </c>
      <c r="K562" s="14" t="s">
        <v>3098</v>
      </c>
      <c r="L562" s="13">
        <v>3</v>
      </c>
      <c r="M562" s="13">
        <v>3</v>
      </c>
      <c r="N562" s="13">
        <v>6</v>
      </c>
      <c r="O562" s="13">
        <v>65</v>
      </c>
      <c r="P562" s="13">
        <v>411</v>
      </c>
      <c r="Q562" s="13">
        <v>525</v>
      </c>
      <c r="R562" s="13">
        <v>950</v>
      </c>
      <c r="S562" s="13">
        <v>413</v>
      </c>
      <c r="X562"/>
    </row>
    <row r="563" spans="1:24" x14ac:dyDescent="0.25">
      <c r="A563" s="13" t="s">
        <v>360</v>
      </c>
      <c r="B563" s="13">
        <v>202403</v>
      </c>
      <c r="C563" s="13">
        <v>16800</v>
      </c>
      <c r="D563" s="13" t="s">
        <v>361</v>
      </c>
      <c r="E563" s="13" t="s">
        <v>39</v>
      </c>
      <c r="F563" s="13" t="s">
        <v>39</v>
      </c>
      <c r="G563" s="13" t="s">
        <v>39</v>
      </c>
      <c r="H563" s="13" t="s">
        <v>39</v>
      </c>
      <c r="I563" s="13">
        <v>670</v>
      </c>
      <c r="J563" s="13" t="s">
        <v>39</v>
      </c>
      <c r="K563" s="14" t="s">
        <v>39</v>
      </c>
      <c r="L563" s="13">
        <v>0</v>
      </c>
      <c r="M563" s="13">
        <v>0</v>
      </c>
      <c r="N563" s="13">
        <v>0</v>
      </c>
      <c r="O563" s="13">
        <v>32</v>
      </c>
      <c r="P563" s="13">
        <v>625</v>
      </c>
      <c r="Q563" s="13">
        <v>685</v>
      </c>
      <c r="R563" s="13">
        <v>1040</v>
      </c>
      <c r="S563" s="13">
        <v>285</v>
      </c>
      <c r="X563"/>
    </row>
    <row r="564" spans="1:24" x14ac:dyDescent="0.25">
      <c r="A564" s="13" t="s">
        <v>360</v>
      </c>
      <c r="B564" s="13">
        <v>202403</v>
      </c>
      <c r="C564" s="13">
        <v>16800</v>
      </c>
      <c r="D564" s="13" t="s">
        <v>363</v>
      </c>
      <c r="E564" s="13">
        <v>500</v>
      </c>
      <c r="F564" s="13">
        <v>500</v>
      </c>
      <c r="G564" s="13">
        <v>500</v>
      </c>
      <c r="H564" s="13">
        <v>500</v>
      </c>
      <c r="I564" s="13">
        <v>500</v>
      </c>
      <c r="J564" s="13" t="s">
        <v>2725</v>
      </c>
      <c r="K564" s="14" t="s">
        <v>3099</v>
      </c>
      <c r="L564" s="13">
        <v>1</v>
      </c>
      <c r="M564" s="13">
        <v>2</v>
      </c>
      <c r="N564" s="13">
        <v>3</v>
      </c>
      <c r="O564" s="13">
        <v>21</v>
      </c>
      <c r="P564" s="13">
        <v>471</v>
      </c>
      <c r="Q564" s="13">
        <v>515</v>
      </c>
      <c r="R564" s="13">
        <v>1060</v>
      </c>
      <c r="S564" s="13">
        <v>500</v>
      </c>
      <c r="X564"/>
    </row>
    <row r="565" spans="1:24" x14ac:dyDescent="0.25">
      <c r="A565" s="13" t="s">
        <v>360</v>
      </c>
      <c r="B565" s="13">
        <v>202403</v>
      </c>
      <c r="C565" s="13">
        <v>17000</v>
      </c>
      <c r="D565" s="13" t="s">
        <v>361</v>
      </c>
      <c r="E565" s="13">
        <v>550</v>
      </c>
      <c r="F565" s="13">
        <v>550</v>
      </c>
      <c r="G565" s="13">
        <v>540</v>
      </c>
      <c r="H565" s="13">
        <v>540</v>
      </c>
      <c r="I565" s="13">
        <v>540</v>
      </c>
      <c r="J565" s="13" t="s">
        <v>2731</v>
      </c>
      <c r="K565" s="14" t="s">
        <v>2834</v>
      </c>
      <c r="L565" s="13">
        <v>0</v>
      </c>
      <c r="M565" s="13">
        <v>2</v>
      </c>
      <c r="N565" s="13">
        <v>2</v>
      </c>
      <c r="O565" s="13">
        <v>196</v>
      </c>
      <c r="P565" s="13">
        <v>448</v>
      </c>
      <c r="Q565" s="13">
        <v>555</v>
      </c>
      <c r="R565" s="13">
        <v>930</v>
      </c>
      <c r="S565" s="13">
        <v>225</v>
      </c>
      <c r="X565"/>
    </row>
    <row r="566" spans="1:24" x14ac:dyDescent="0.25">
      <c r="A566" s="13" t="s">
        <v>360</v>
      </c>
      <c r="B566" s="13">
        <v>202403</v>
      </c>
      <c r="C566" s="13">
        <v>17000</v>
      </c>
      <c r="D566" s="13" t="s">
        <v>363</v>
      </c>
      <c r="E566" s="13">
        <v>580</v>
      </c>
      <c r="F566" s="13">
        <v>580</v>
      </c>
      <c r="G566" s="13">
        <v>580</v>
      </c>
      <c r="H566" s="13">
        <v>580</v>
      </c>
      <c r="I566" s="13">
        <v>570</v>
      </c>
      <c r="J566" s="13" t="s">
        <v>2725</v>
      </c>
      <c r="K566" s="14" t="s">
        <v>3100</v>
      </c>
      <c r="L566" s="13">
        <v>5</v>
      </c>
      <c r="M566" s="13">
        <v>4</v>
      </c>
      <c r="N566" s="13">
        <v>9</v>
      </c>
      <c r="O566" s="13">
        <v>159</v>
      </c>
      <c r="P566" s="13">
        <v>550</v>
      </c>
      <c r="Q566" s="13">
        <v>615</v>
      </c>
      <c r="R566" s="13">
        <v>1240</v>
      </c>
      <c r="S566" s="13">
        <v>570</v>
      </c>
      <c r="X566"/>
    </row>
    <row r="567" spans="1:24" x14ac:dyDescent="0.25">
      <c r="A567" s="13" t="s">
        <v>360</v>
      </c>
      <c r="B567" s="13">
        <v>202403</v>
      </c>
      <c r="C567" s="13">
        <v>17200</v>
      </c>
      <c r="D567" s="13" t="s">
        <v>361</v>
      </c>
      <c r="E567" s="13" t="s">
        <v>39</v>
      </c>
      <c r="F567" s="13" t="s">
        <v>39</v>
      </c>
      <c r="G567" s="13" t="s">
        <v>39</v>
      </c>
      <c r="H567" s="13" t="s">
        <v>39</v>
      </c>
      <c r="I567" s="13">
        <v>444</v>
      </c>
      <c r="J567" s="13" t="s">
        <v>39</v>
      </c>
      <c r="K567" s="14" t="s">
        <v>39</v>
      </c>
      <c r="L567" s="13">
        <v>0</v>
      </c>
      <c r="M567" s="13">
        <v>0</v>
      </c>
      <c r="N567" s="13">
        <v>0</v>
      </c>
      <c r="O567" s="13">
        <v>99</v>
      </c>
      <c r="P567" s="13">
        <v>348</v>
      </c>
      <c r="Q567" s="13" t="s">
        <v>39</v>
      </c>
      <c r="R567" s="13">
        <v>840</v>
      </c>
      <c r="S567" s="13">
        <v>180</v>
      </c>
      <c r="X567"/>
    </row>
    <row r="568" spans="1:24" x14ac:dyDescent="0.25">
      <c r="A568" s="13" t="s">
        <v>360</v>
      </c>
      <c r="B568" s="13">
        <v>202403</v>
      </c>
      <c r="C568" s="13">
        <v>17200</v>
      </c>
      <c r="D568" s="13" t="s">
        <v>363</v>
      </c>
      <c r="E568" s="13" t="s">
        <v>39</v>
      </c>
      <c r="F568" s="13" t="s">
        <v>39</v>
      </c>
      <c r="G568" s="13" t="s">
        <v>39</v>
      </c>
      <c r="H568" s="13" t="s">
        <v>39</v>
      </c>
      <c r="I568" s="13">
        <v>670</v>
      </c>
      <c r="J568" s="13" t="s">
        <v>39</v>
      </c>
      <c r="K568" s="14" t="s">
        <v>39</v>
      </c>
      <c r="L568" s="13">
        <v>0</v>
      </c>
      <c r="M568" s="13">
        <v>0</v>
      </c>
      <c r="N568" s="13">
        <v>0</v>
      </c>
      <c r="O568" s="13">
        <v>25</v>
      </c>
      <c r="P568" s="13">
        <v>650</v>
      </c>
      <c r="Q568" s="13">
        <v>720</v>
      </c>
      <c r="R568" s="13">
        <v>1340</v>
      </c>
      <c r="S568" s="13">
        <v>715</v>
      </c>
      <c r="X568"/>
    </row>
    <row r="569" spans="1:24" x14ac:dyDescent="0.25">
      <c r="A569" s="13" t="s">
        <v>360</v>
      </c>
      <c r="B569" s="13">
        <v>202403</v>
      </c>
      <c r="C569" s="13">
        <v>17400</v>
      </c>
      <c r="D569" s="13" t="s">
        <v>361</v>
      </c>
      <c r="E569" s="13" t="s">
        <v>39</v>
      </c>
      <c r="F569" s="13" t="s">
        <v>39</v>
      </c>
      <c r="G569" s="13" t="s">
        <v>39</v>
      </c>
      <c r="H569" s="13" t="s">
        <v>39</v>
      </c>
      <c r="I569" s="13">
        <v>360</v>
      </c>
      <c r="J569" s="13" t="s">
        <v>39</v>
      </c>
      <c r="K569" s="14" t="s">
        <v>39</v>
      </c>
      <c r="L569" s="13">
        <v>0</v>
      </c>
      <c r="M569" s="13">
        <v>0</v>
      </c>
      <c r="N569" s="13">
        <v>0</v>
      </c>
      <c r="O569" s="13">
        <v>92</v>
      </c>
      <c r="P569" s="13">
        <v>263</v>
      </c>
      <c r="Q569" s="13">
        <v>466</v>
      </c>
      <c r="R569" s="13">
        <v>715</v>
      </c>
      <c r="S569" s="13">
        <v>140</v>
      </c>
      <c r="X569"/>
    </row>
    <row r="570" spans="1:24" x14ac:dyDescent="0.25">
      <c r="A570" s="13" t="s">
        <v>360</v>
      </c>
      <c r="B570" s="13">
        <v>202403</v>
      </c>
      <c r="C570" s="13">
        <v>17400</v>
      </c>
      <c r="D570" s="13" t="s">
        <v>363</v>
      </c>
      <c r="E570" s="13" t="s">
        <v>39</v>
      </c>
      <c r="F570" s="13" t="s">
        <v>39</v>
      </c>
      <c r="G570" s="13" t="s">
        <v>39</v>
      </c>
      <c r="H570" s="13" t="s">
        <v>39</v>
      </c>
      <c r="I570" s="13">
        <v>785</v>
      </c>
      <c r="J570" s="13" t="s">
        <v>39</v>
      </c>
      <c r="K570" s="14" t="s">
        <v>39</v>
      </c>
      <c r="L570" s="13">
        <v>0</v>
      </c>
      <c r="M570" s="13">
        <v>0</v>
      </c>
      <c r="N570" s="13">
        <v>0</v>
      </c>
      <c r="O570" s="13">
        <v>24</v>
      </c>
      <c r="P570" s="13">
        <v>770</v>
      </c>
      <c r="Q570" s="13">
        <v>830</v>
      </c>
      <c r="R570" s="13">
        <v>1470</v>
      </c>
      <c r="S570" s="13">
        <v>1140</v>
      </c>
      <c r="X570"/>
    </row>
    <row r="571" spans="1:24" x14ac:dyDescent="0.25">
      <c r="A571" s="13" t="s">
        <v>360</v>
      </c>
      <c r="B571" s="13">
        <v>202403</v>
      </c>
      <c r="C571" s="13">
        <v>17600</v>
      </c>
      <c r="D571" s="13" t="s">
        <v>361</v>
      </c>
      <c r="E571" s="13" t="s">
        <v>39</v>
      </c>
      <c r="F571" s="13" t="s">
        <v>39</v>
      </c>
      <c r="G571" s="13" t="s">
        <v>39</v>
      </c>
      <c r="H571" s="13" t="s">
        <v>39</v>
      </c>
      <c r="I571" s="13">
        <v>286</v>
      </c>
      <c r="J571" s="13" t="s">
        <v>39</v>
      </c>
      <c r="K571" s="14" t="s">
        <v>39</v>
      </c>
      <c r="L571" s="13">
        <v>0</v>
      </c>
      <c r="M571" s="13">
        <v>0</v>
      </c>
      <c r="N571" s="13">
        <v>0</v>
      </c>
      <c r="O571" s="13">
        <v>43</v>
      </c>
      <c r="P571" s="13">
        <v>188</v>
      </c>
      <c r="Q571" s="13">
        <v>299</v>
      </c>
      <c r="R571" s="13">
        <v>625</v>
      </c>
      <c r="S571" s="13">
        <v>101</v>
      </c>
      <c r="X571"/>
    </row>
    <row r="572" spans="1:24" x14ac:dyDescent="0.25">
      <c r="A572" s="13" t="s">
        <v>360</v>
      </c>
      <c r="B572" s="13">
        <v>202403</v>
      </c>
      <c r="C572" s="13">
        <v>17600</v>
      </c>
      <c r="D572" s="13" t="s">
        <v>363</v>
      </c>
      <c r="E572" s="13" t="s">
        <v>39</v>
      </c>
      <c r="F572" s="13" t="s">
        <v>39</v>
      </c>
      <c r="G572" s="13" t="s">
        <v>39</v>
      </c>
      <c r="H572" s="13" t="s">
        <v>39</v>
      </c>
      <c r="I572" s="13">
        <v>910</v>
      </c>
      <c r="J572" s="13" t="s">
        <v>39</v>
      </c>
      <c r="K572" s="14" t="s">
        <v>39</v>
      </c>
      <c r="L572" s="13">
        <v>0</v>
      </c>
      <c r="M572" s="13">
        <v>0</v>
      </c>
      <c r="N572" s="13">
        <v>0</v>
      </c>
      <c r="O572" s="13">
        <v>31</v>
      </c>
      <c r="P572" s="13">
        <v>895</v>
      </c>
      <c r="Q572" s="13">
        <v>950</v>
      </c>
      <c r="R572" s="13">
        <v>1530</v>
      </c>
      <c r="S572" s="13">
        <v>1150</v>
      </c>
      <c r="X572"/>
    </row>
    <row r="573" spans="1:24" x14ac:dyDescent="0.25">
      <c r="A573" s="13" t="s">
        <v>360</v>
      </c>
      <c r="B573" s="13">
        <v>202403</v>
      </c>
      <c r="C573" s="13">
        <v>17800</v>
      </c>
      <c r="D573" s="13" t="s">
        <v>361</v>
      </c>
      <c r="E573" s="13" t="s">
        <v>39</v>
      </c>
      <c r="F573" s="13" t="s">
        <v>39</v>
      </c>
      <c r="G573" s="13" t="s">
        <v>39</v>
      </c>
      <c r="H573" s="13" t="s">
        <v>39</v>
      </c>
      <c r="I573" s="13">
        <v>224</v>
      </c>
      <c r="J573" s="13" t="s">
        <v>39</v>
      </c>
      <c r="K573" s="14" t="s">
        <v>39</v>
      </c>
      <c r="L573" s="13">
        <v>0</v>
      </c>
      <c r="M573" s="13">
        <v>0</v>
      </c>
      <c r="N573" s="13">
        <v>0</v>
      </c>
      <c r="O573" s="13">
        <v>48</v>
      </c>
      <c r="P573" s="13">
        <v>193</v>
      </c>
      <c r="Q573" s="13">
        <v>235</v>
      </c>
      <c r="R573" s="13">
        <v>505</v>
      </c>
      <c r="S573" s="13">
        <v>85</v>
      </c>
      <c r="X573"/>
    </row>
    <row r="574" spans="1:24" x14ac:dyDescent="0.25">
      <c r="A574" s="13" t="s">
        <v>360</v>
      </c>
      <c r="B574" s="13">
        <v>202403</v>
      </c>
      <c r="C574" s="13">
        <v>17800</v>
      </c>
      <c r="D574" s="13" t="s">
        <v>363</v>
      </c>
      <c r="E574" s="13" t="s">
        <v>39</v>
      </c>
      <c r="F574" s="13" t="s">
        <v>39</v>
      </c>
      <c r="G574" s="13" t="s">
        <v>39</v>
      </c>
      <c r="H574" s="13" t="s">
        <v>39</v>
      </c>
      <c r="I574" s="13">
        <v>1050</v>
      </c>
      <c r="J574" s="13" t="s">
        <v>39</v>
      </c>
      <c r="K574" s="14" t="s">
        <v>39</v>
      </c>
      <c r="L574" s="13">
        <v>0</v>
      </c>
      <c r="M574" s="13">
        <v>0</v>
      </c>
      <c r="N574" s="13">
        <v>0</v>
      </c>
      <c r="O574" s="13">
        <v>10</v>
      </c>
      <c r="P574" s="13">
        <v>1030</v>
      </c>
      <c r="Q574" s="13">
        <v>1100</v>
      </c>
      <c r="R574" s="13">
        <v>1640</v>
      </c>
      <c r="S574" s="13">
        <v>1230</v>
      </c>
      <c r="X574"/>
    </row>
    <row r="575" spans="1:24" x14ac:dyDescent="0.25">
      <c r="A575" s="13" t="s">
        <v>360</v>
      </c>
      <c r="B575" s="13">
        <v>202403</v>
      </c>
      <c r="C575" s="13">
        <v>18000</v>
      </c>
      <c r="D575" s="13" t="s">
        <v>361</v>
      </c>
      <c r="E575" s="13">
        <v>166</v>
      </c>
      <c r="F575" s="13">
        <v>166</v>
      </c>
      <c r="G575" s="13">
        <v>165</v>
      </c>
      <c r="H575" s="13">
        <v>165</v>
      </c>
      <c r="I575" s="13">
        <v>165</v>
      </c>
      <c r="J575" s="13" t="s">
        <v>381</v>
      </c>
      <c r="K575" s="14" t="s">
        <v>3101</v>
      </c>
      <c r="L575" s="13">
        <v>0</v>
      </c>
      <c r="M575" s="13">
        <v>2</v>
      </c>
      <c r="N575" s="13">
        <v>2</v>
      </c>
      <c r="O575" s="13">
        <v>158</v>
      </c>
      <c r="P575" s="13">
        <v>151</v>
      </c>
      <c r="Q575" s="13">
        <v>180</v>
      </c>
      <c r="R575" s="13">
        <v>491</v>
      </c>
      <c r="S575" s="13">
        <v>59</v>
      </c>
      <c r="X575"/>
    </row>
    <row r="576" spans="1:24" x14ac:dyDescent="0.25">
      <c r="A576" s="13" t="s">
        <v>360</v>
      </c>
      <c r="B576" s="13">
        <v>202403</v>
      </c>
      <c r="C576" s="13">
        <v>18000</v>
      </c>
      <c r="D576" s="13" t="s">
        <v>363</v>
      </c>
      <c r="E576" s="13" t="s">
        <v>39</v>
      </c>
      <c r="F576" s="13" t="s">
        <v>39</v>
      </c>
      <c r="G576" s="13" t="s">
        <v>39</v>
      </c>
      <c r="H576" s="13" t="s">
        <v>39</v>
      </c>
      <c r="I576" s="13">
        <v>1190</v>
      </c>
      <c r="J576" s="13" t="s">
        <v>39</v>
      </c>
      <c r="K576" s="14" t="s">
        <v>39</v>
      </c>
      <c r="L576" s="13">
        <v>0</v>
      </c>
      <c r="M576" s="13">
        <v>0</v>
      </c>
      <c r="N576" s="13">
        <v>0</v>
      </c>
      <c r="O576" s="13">
        <v>7</v>
      </c>
      <c r="P576" s="13">
        <v>1170</v>
      </c>
      <c r="Q576" s="13">
        <v>1240</v>
      </c>
      <c r="R576" s="13">
        <v>2020</v>
      </c>
      <c r="S576" s="13">
        <v>1300</v>
      </c>
      <c r="X576"/>
    </row>
    <row r="577" spans="1:24" x14ac:dyDescent="0.25">
      <c r="A577" s="13" t="s">
        <v>360</v>
      </c>
      <c r="B577" s="13">
        <v>202403</v>
      </c>
      <c r="C577" s="13">
        <v>18200</v>
      </c>
      <c r="D577" s="13" t="s">
        <v>361</v>
      </c>
      <c r="E577" s="13">
        <v>129</v>
      </c>
      <c r="F577" s="13">
        <v>129</v>
      </c>
      <c r="G577" s="13">
        <v>129</v>
      </c>
      <c r="H577" s="13">
        <v>129</v>
      </c>
      <c r="I577" s="13">
        <v>129</v>
      </c>
      <c r="J577" s="13" t="s">
        <v>3079</v>
      </c>
      <c r="K577" s="14" t="s">
        <v>3102</v>
      </c>
      <c r="L577" s="13">
        <v>0</v>
      </c>
      <c r="M577" s="13">
        <v>1</v>
      </c>
      <c r="N577" s="13">
        <v>1</v>
      </c>
      <c r="O577" s="13">
        <v>59</v>
      </c>
      <c r="P577" s="13">
        <v>117</v>
      </c>
      <c r="Q577" s="13">
        <v>142</v>
      </c>
      <c r="R577" s="13">
        <v>420</v>
      </c>
      <c r="S577" s="13">
        <v>47.5</v>
      </c>
      <c r="X577"/>
    </row>
    <row r="578" spans="1:24" x14ac:dyDescent="0.25">
      <c r="A578" s="13" t="s">
        <v>360</v>
      </c>
      <c r="B578" s="13">
        <v>202403</v>
      </c>
      <c r="C578" s="13">
        <v>18200</v>
      </c>
      <c r="D578" s="13" t="s">
        <v>363</v>
      </c>
      <c r="E578" s="13" t="s">
        <v>39</v>
      </c>
      <c r="F578" s="13" t="s">
        <v>39</v>
      </c>
      <c r="G578" s="13" t="s">
        <v>39</v>
      </c>
      <c r="H578" s="13" t="s">
        <v>39</v>
      </c>
      <c r="I578" s="13">
        <v>1350</v>
      </c>
      <c r="J578" s="13" t="s">
        <v>39</v>
      </c>
      <c r="K578" s="14" t="s">
        <v>39</v>
      </c>
      <c r="L578" s="13">
        <v>0</v>
      </c>
      <c r="M578" s="13">
        <v>0</v>
      </c>
      <c r="N578" s="13">
        <v>0</v>
      </c>
      <c r="O578" s="13">
        <v>5</v>
      </c>
      <c r="P578" s="13">
        <v>1330</v>
      </c>
      <c r="Q578" s="13">
        <v>1400</v>
      </c>
      <c r="R578" s="13">
        <v>1800</v>
      </c>
      <c r="S578" s="13">
        <v>1530</v>
      </c>
      <c r="X578"/>
    </row>
    <row r="579" spans="1:24" x14ac:dyDescent="0.25">
      <c r="A579" s="13" t="s">
        <v>360</v>
      </c>
      <c r="B579" s="13">
        <v>202403</v>
      </c>
      <c r="C579" s="13">
        <v>18400</v>
      </c>
      <c r="D579" s="13" t="s">
        <v>361</v>
      </c>
      <c r="E579" s="13" t="s">
        <v>39</v>
      </c>
      <c r="F579" s="13" t="s">
        <v>39</v>
      </c>
      <c r="G579" s="13" t="s">
        <v>39</v>
      </c>
      <c r="H579" s="13" t="s">
        <v>39</v>
      </c>
      <c r="I579" s="13">
        <v>98</v>
      </c>
      <c r="J579" s="13" t="s">
        <v>39</v>
      </c>
      <c r="K579" s="14" t="s">
        <v>39</v>
      </c>
      <c r="L579" s="13">
        <v>1</v>
      </c>
      <c r="M579" s="13">
        <v>0</v>
      </c>
      <c r="N579" s="13">
        <v>1</v>
      </c>
      <c r="O579" s="13">
        <v>186</v>
      </c>
      <c r="P579" s="13">
        <v>85</v>
      </c>
      <c r="Q579" s="13">
        <v>125</v>
      </c>
      <c r="R579" s="13">
        <v>340</v>
      </c>
      <c r="S579" s="13">
        <v>37</v>
      </c>
      <c r="X579"/>
    </row>
    <row r="580" spans="1:24" x14ac:dyDescent="0.25">
      <c r="A580" s="13" t="s">
        <v>360</v>
      </c>
      <c r="B580" s="13">
        <v>202403</v>
      </c>
      <c r="C580" s="13">
        <v>18400</v>
      </c>
      <c r="D580" s="13" t="s">
        <v>363</v>
      </c>
      <c r="E580" s="13" t="s">
        <v>39</v>
      </c>
      <c r="F580" s="13" t="s">
        <v>39</v>
      </c>
      <c r="G580" s="13" t="s">
        <v>39</v>
      </c>
      <c r="H580" s="13" t="s">
        <v>39</v>
      </c>
      <c r="I580" s="13">
        <v>1520</v>
      </c>
      <c r="J580" s="13" t="s">
        <v>39</v>
      </c>
      <c r="K580" s="14" t="s">
        <v>39</v>
      </c>
      <c r="L580" s="13">
        <v>0</v>
      </c>
      <c r="M580" s="13">
        <v>0</v>
      </c>
      <c r="N580" s="13">
        <v>0</v>
      </c>
      <c r="O580" s="13">
        <v>21</v>
      </c>
      <c r="P580" s="13">
        <v>1500</v>
      </c>
      <c r="Q580" s="13">
        <v>1570</v>
      </c>
      <c r="R580" s="13">
        <v>1970</v>
      </c>
      <c r="S580" s="13">
        <v>1620</v>
      </c>
      <c r="X580"/>
    </row>
    <row r="581" spans="1:24" x14ac:dyDescent="0.25">
      <c r="A581" s="13" t="s">
        <v>360</v>
      </c>
      <c r="B581" s="13">
        <v>202403</v>
      </c>
      <c r="C581" s="13">
        <v>18600</v>
      </c>
      <c r="D581" s="13" t="s">
        <v>361</v>
      </c>
      <c r="E581" s="13">
        <v>73</v>
      </c>
      <c r="F581" s="13">
        <v>73</v>
      </c>
      <c r="G581" s="13">
        <v>73</v>
      </c>
      <c r="H581" s="13">
        <v>73</v>
      </c>
      <c r="I581" s="13">
        <v>73</v>
      </c>
      <c r="J581" s="13" t="s">
        <v>2871</v>
      </c>
      <c r="K581" s="14" t="s">
        <v>3103</v>
      </c>
      <c r="L581" s="13">
        <v>0</v>
      </c>
      <c r="M581" s="13">
        <v>2</v>
      </c>
      <c r="N581" s="13">
        <v>2</v>
      </c>
      <c r="O581" s="13">
        <v>103</v>
      </c>
      <c r="P581" s="13">
        <v>16.5</v>
      </c>
      <c r="Q581" s="13">
        <v>75</v>
      </c>
      <c r="R581" s="13">
        <v>290</v>
      </c>
      <c r="S581" s="13">
        <v>25.5</v>
      </c>
      <c r="X581"/>
    </row>
    <row r="582" spans="1:24" x14ac:dyDescent="0.25">
      <c r="A582" s="13" t="s">
        <v>360</v>
      </c>
      <c r="B582" s="13">
        <v>202403</v>
      </c>
      <c r="C582" s="13">
        <v>18600</v>
      </c>
      <c r="D582" s="13" t="s">
        <v>363</v>
      </c>
      <c r="E582" s="13" t="s">
        <v>39</v>
      </c>
      <c r="F582" s="13" t="s">
        <v>39</v>
      </c>
      <c r="G582" s="13" t="s">
        <v>39</v>
      </c>
      <c r="H582" s="13" t="s">
        <v>39</v>
      </c>
      <c r="I582" s="13">
        <v>1690</v>
      </c>
      <c r="J582" s="13" t="s">
        <v>39</v>
      </c>
      <c r="K582" s="14" t="s">
        <v>39</v>
      </c>
      <c r="L582" s="13">
        <v>0</v>
      </c>
      <c r="M582" s="13">
        <v>0</v>
      </c>
      <c r="N582" s="13">
        <v>0</v>
      </c>
      <c r="O582" s="13">
        <v>1</v>
      </c>
      <c r="P582" s="13">
        <v>1660</v>
      </c>
      <c r="Q582" s="13">
        <v>1740</v>
      </c>
      <c r="R582" s="13">
        <v>2110</v>
      </c>
      <c r="S582" s="13">
        <v>1890</v>
      </c>
      <c r="X582"/>
    </row>
    <row r="583" spans="1:24" x14ac:dyDescent="0.25">
      <c r="A583" s="13" t="s">
        <v>360</v>
      </c>
      <c r="B583" s="13">
        <v>202403</v>
      </c>
      <c r="C583" s="13">
        <v>18800</v>
      </c>
      <c r="D583" s="13" t="s">
        <v>361</v>
      </c>
      <c r="E583" s="13" t="s">
        <v>39</v>
      </c>
      <c r="F583" s="13" t="s">
        <v>39</v>
      </c>
      <c r="G583" s="13" t="s">
        <v>39</v>
      </c>
      <c r="H583" s="13" t="s">
        <v>39</v>
      </c>
      <c r="I583" s="13">
        <v>54</v>
      </c>
      <c r="J583" s="13" t="s">
        <v>39</v>
      </c>
      <c r="K583" s="14" t="s">
        <v>39</v>
      </c>
      <c r="L583" s="13">
        <v>0</v>
      </c>
      <c r="M583" s="13">
        <v>0</v>
      </c>
      <c r="N583" s="13">
        <v>0</v>
      </c>
      <c r="O583" s="13">
        <v>135</v>
      </c>
      <c r="P583" s="13">
        <v>43</v>
      </c>
      <c r="Q583" s="13">
        <v>166</v>
      </c>
      <c r="R583" s="13">
        <v>244</v>
      </c>
      <c r="S583" s="13">
        <v>22</v>
      </c>
      <c r="X583"/>
    </row>
    <row r="584" spans="1:24" x14ac:dyDescent="0.25">
      <c r="A584" s="13" t="s">
        <v>360</v>
      </c>
      <c r="B584" s="13">
        <v>202403</v>
      </c>
      <c r="C584" s="13">
        <v>18800</v>
      </c>
      <c r="D584" s="13" t="s">
        <v>363</v>
      </c>
      <c r="E584" s="13" t="s">
        <v>39</v>
      </c>
      <c r="F584" s="13" t="s">
        <v>39</v>
      </c>
      <c r="G584" s="13" t="s">
        <v>39</v>
      </c>
      <c r="H584" s="13" t="s">
        <v>39</v>
      </c>
      <c r="I584" s="13">
        <v>1870</v>
      </c>
      <c r="J584" s="13" t="s">
        <v>39</v>
      </c>
      <c r="K584" s="14" t="s">
        <v>39</v>
      </c>
      <c r="L584" s="13">
        <v>0</v>
      </c>
      <c r="M584" s="13">
        <v>0</v>
      </c>
      <c r="N584" s="13">
        <v>0</v>
      </c>
      <c r="O584" s="13">
        <v>0</v>
      </c>
      <c r="P584" s="13">
        <v>1840</v>
      </c>
      <c r="Q584" s="13">
        <v>1920</v>
      </c>
      <c r="R584" s="13">
        <v>2480</v>
      </c>
      <c r="S584" s="13">
        <v>2120</v>
      </c>
      <c r="X584"/>
    </row>
    <row r="585" spans="1:24" x14ac:dyDescent="0.25">
      <c r="A585" s="13" t="s">
        <v>360</v>
      </c>
      <c r="B585" s="13">
        <v>202403</v>
      </c>
      <c r="C585" s="13">
        <v>19000</v>
      </c>
      <c r="D585" s="13" t="s">
        <v>361</v>
      </c>
      <c r="E585" s="13">
        <v>40</v>
      </c>
      <c r="F585" s="13">
        <v>40.5</v>
      </c>
      <c r="G585" s="13">
        <v>40</v>
      </c>
      <c r="H585" s="13">
        <v>40</v>
      </c>
      <c r="I585" s="13">
        <v>40</v>
      </c>
      <c r="J585" s="13" t="s">
        <v>2757</v>
      </c>
      <c r="K585" s="14" t="s">
        <v>3104</v>
      </c>
      <c r="L585" s="13">
        <v>0</v>
      </c>
      <c r="M585" s="13">
        <v>3</v>
      </c>
      <c r="N585" s="13">
        <v>3</v>
      </c>
      <c r="O585" s="13">
        <v>255</v>
      </c>
      <c r="P585" s="13">
        <v>8.4</v>
      </c>
      <c r="Q585" s="13">
        <v>151</v>
      </c>
      <c r="R585" s="13">
        <v>205</v>
      </c>
      <c r="S585" s="13">
        <v>25.5</v>
      </c>
      <c r="X585"/>
    </row>
    <row r="586" spans="1:24" x14ac:dyDescent="0.25">
      <c r="A586" s="13" t="s">
        <v>360</v>
      </c>
      <c r="B586" s="13">
        <v>202403</v>
      </c>
      <c r="C586" s="13">
        <v>19000</v>
      </c>
      <c r="D586" s="13" t="s">
        <v>363</v>
      </c>
      <c r="E586" s="13" t="s">
        <v>39</v>
      </c>
      <c r="F586" s="13" t="s">
        <v>39</v>
      </c>
      <c r="G586" s="13" t="s">
        <v>39</v>
      </c>
      <c r="H586" s="13" t="s">
        <v>39</v>
      </c>
      <c r="I586" s="13">
        <v>2060</v>
      </c>
      <c r="J586" s="13" t="s">
        <v>39</v>
      </c>
      <c r="K586" s="14" t="s">
        <v>39</v>
      </c>
      <c r="L586" s="13">
        <v>0</v>
      </c>
      <c r="M586" s="13">
        <v>0</v>
      </c>
      <c r="N586" s="13">
        <v>0</v>
      </c>
      <c r="O586" s="13">
        <v>0</v>
      </c>
      <c r="P586" s="13">
        <v>2030</v>
      </c>
      <c r="Q586" s="13">
        <v>2100</v>
      </c>
      <c r="R586" s="13" t="s">
        <v>39</v>
      </c>
      <c r="S586" s="13" t="s">
        <v>39</v>
      </c>
      <c r="X586"/>
    </row>
    <row r="587" spans="1:24" x14ac:dyDescent="0.25">
      <c r="A587" s="13" t="s">
        <v>360</v>
      </c>
      <c r="B587" s="13">
        <v>202403</v>
      </c>
      <c r="C587" s="13">
        <v>19200</v>
      </c>
      <c r="D587" s="13" t="s">
        <v>361</v>
      </c>
      <c r="E587" s="13">
        <v>30.5</v>
      </c>
      <c r="F587" s="13">
        <v>32</v>
      </c>
      <c r="G587" s="13">
        <v>29.5</v>
      </c>
      <c r="H587" s="13">
        <v>32</v>
      </c>
      <c r="I587" s="13">
        <v>32</v>
      </c>
      <c r="J587" s="13" t="s">
        <v>2723</v>
      </c>
      <c r="K587" s="14" t="s">
        <v>3067</v>
      </c>
      <c r="L587" s="13">
        <v>0</v>
      </c>
      <c r="M587" s="13">
        <v>6</v>
      </c>
      <c r="N587" s="13">
        <v>6</v>
      </c>
      <c r="O587" s="13">
        <v>233</v>
      </c>
      <c r="P587" s="13">
        <v>1.5</v>
      </c>
      <c r="Q587" s="13">
        <v>53</v>
      </c>
      <c r="R587" s="13">
        <v>190</v>
      </c>
      <c r="S587" s="13">
        <v>18</v>
      </c>
      <c r="X587"/>
    </row>
    <row r="588" spans="1:24" x14ac:dyDescent="0.25">
      <c r="A588" s="13" t="s">
        <v>360</v>
      </c>
      <c r="B588" s="13">
        <v>202403</v>
      </c>
      <c r="C588" s="13">
        <v>19200</v>
      </c>
      <c r="D588" s="13" t="s">
        <v>363</v>
      </c>
      <c r="E588" s="13" t="s">
        <v>39</v>
      </c>
      <c r="F588" s="13" t="s">
        <v>39</v>
      </c>
      <c r="G588" s="13" t="s">
        <v>39</v>
      </c>
      <c r="H588" s="13" t="s">
        <v>39</v>
      </c>
      <c r="I588" s="13">
        <v>2250</v>
      </c>
      <c r="J588" s="13" t="s">
        <v>39</v>
      </c>
      <c r="K588" s="14" t="s">
        <v>39</v>
      </c>
      <c r="L588" s="13">
        <v>0</v>
      </c>
      <c r="M588" s="13">
        <v>0</v>
      </c>
      <c r="N588" s="13">
        <v>0</v>
      </c>
      <c r="O588" s="13">
        <v>0</v>
      </c>
      <c r="P588" s="13">
        <v>2220</v>
      </c>
      <c r="Q588" s="13">
        <v>2290</v>
      </c>
      <c r="R588" s="13" t="s">
        <v>39</v>
      </c>
      <c r="S588" s="13" t="s">
        <v>39</v>
      </c>
      <c r="X588"/>
    </row>
    <row r="589" spans="1:24" x14ac:dyDescent="0.25">
      <c r="A589" s="13" t="s">
        <v>360</v>
      </c>
      <c r="B589" s="13">
        <v>202403</v>
      </c>
      <c r="C589" s="13">
        <v>19400</v>
      </c>
      <c r="D589" s="13" t="s">
        <v>361</v>
      </c>
      <c r="E589" s="13" t="s">
        <v>39</v>
      </c>
      <c r="F589" s="13" t="s">
        <v>39</v>
      </c>
      <c r="G589" s="13" t="s">
        <v>39</v>
      </c>
      <c r="H589" s="13" t="s">
        <v>39</v>
      </c>
      <c r="I589" s="13">
        <v>25.5</v>
      </c>
      <c r="J589" s="13" t="s">
        <v>39</v>
      </c>
      <c r="K589" s="14" t="s">
        <v>39</v>
      </c>
      <c r="L589" s="13">
        <v>10</v>
      </c>
      <c r="M589" s="13">
        <v>0</v>
      </c>
      <c r="N589" s="13">
        <v>10</v>
      </c>
      <c r="O589" s="13">
        <v>439</v>
      </c>
      <c r="P589" s="13">
        <v>1.4</v>
      </c>
      <c r="Q589" s="13">
        <v>45</v>
      </c>
      <c r="R589" s="13">
        <v>144</v>
      </c>
      <c r="S589" s="13">
        <v>15.5</v>
      </c>
      <c r="X589"/>
    </row>
    <row r="590" spans="1:24" x14ac:dyDescent="0.25">
      <c r="A590" s="13" t="s">
        <v>360</v>
      </c>
      <c r="B590" s="13">
        <v>202403</v>
      </c>
      <c r="C590" s="13">
        <v>19400</v>
      </c>
      <c r="D590" s="13" t="s">
        <v>363</v>
      </c>
      <c r="E590" s="13" t="s">
        <v>39</v>
      </c>
      <c r="F590" s="13" t="s">
        <v>39</v>
      </c>
      <c r="G590" s="13" t="s">
        <v>39</v>
      </c>
      <c r="H590" s="13" t="s">
        <v>39</v>
      </c>
      <c r="I590" s="13">
        <v>2440</v>
      </c>
      <c r="J590" s="13" t="s">
        <v>39</v>
      </c>
      <c r="K590" s="14" t="s">
        <v>39</v>
      </c>
      <c r="L590" s="13">
        <v>0</v>
      </c>
      <c r="M590" s="13">
        <v>0</v>
      </c>
      <c r="N590" s="13">
        <v>0</v>
      </c>
      <c r="O590" s="13">
        <v>0</v>
      </c>
      <c r="P590" s="13">
        <v>2410</v>
      </c>
      <c r="Q590" s="13">
        <v>2490</v>
      </c>
      <c r="R590" s="13" t="s">
        <v>39</v>
      </c>
      <c r="S590" s="13" t="s">
        <v>39</v>
      </c>
      <c r="X590"/>
    </row>
    <row r="591" spans="1:24" x14ac:dyDescent="0.25">
      <c r="A591" s="13" t="s">
        <v>360</v>
      </c>
      <c r="B591" s="13">
        <v>202403</v>
      </c>
      <c r="C591" s="13">
        <v>19600</v>
      </c>
      <c r="D591" s="13" t="s">
        <v>361</v>
      </c>
      <c r="E591" s="13" t="s">
        <v>39</v>
      </c>
      <c r="F591" s="13" t="s">
        <v>39</v>
      </c>
      <c r="G591" s="13" t="s">
        <v>39</v>
      </c>
      <c r="H591" s="13" t="s">
        <v>39</v>
      </c>
      <c r="I591" s="13">
        <v>20.5</v>
      </c>
      <c r="J591" s="13" t="s">
        <v>39</v>
      </c>
      <c r="K591" s="14" t="s">
        <v>39</v>
      </c>
      <c r="L591" s="13">
        <v>0</v>
      </c>
      <c r="M591" s="13">
        <v>0</v>
      </c>
      <c r="N591" s="13">
        <v>0</v>
      </c>
      <c r="O591" s="13">
        <v>417</v>
      </c>
      <c r="P591" s="13">
        <v>2.1</v>
      </c>
      <c r="Q591" s="13">
        <v>39.5</v>
      </c>
      <c r="R591" s="13">
        <v>120</v>
      </c>
      <c r="S591" s="13">
        <v>4</v>
      </c>
      <c r="X591"/>
    </row>
    <row r="592" spans="1:24" x14ac:dyDescent="0.25">
      <c r="A592" s="13" t="s">
        <v>360</v>
      </c>
      <c r="B592" s="13">
        <v>202403</v>
      </c>
      <c r="C592" s="13">
        <v>19600</v>
      </c>
      <c r="D592" s="13" t="s">
        <v>363</v>
      </c>
      <c r="E592" s="13" t="s">
        <v>39</v>
      </c>
      <c r="F592" s="13" t="s">
        <v>39</v>
      </c>
      <c r="G592" s="13" t="s">
        <v>39</v>
      </c>
      <c r="H592" s="13" t="s">
        <v>39</v>
      </c>
      <c r="I592" s="13">
        <v>2630</v>
      </c>
      <c r="J592" s="13" t="s">
        <v>39</v>
      </c>
      <c r="K592" s="14" t="s">
        <v>39</v>
      </c>
      <c r="L592" s="13">
        <v>0</v>
      </c>
      <c r="M592" s="13">
        <v>0</v>
      </c>
      <c r="N592" s="13">
        <v>0</v>
      </c>
      <c r="O592" s="13">
        <v>0</v>
      </c>
      <c r="P592" s="13">
        <v>2600</v>
      </c>
      <c r="Q592" s="13">
        <v>2680</v>
      </c>
      <c r="R592" s="13" t="s">
        <v>39</v>
      </c>
      <c r="S592" s="13" t="s">
        <v>39</v>
      </c>
      <c r="X592"/>
    </row>
    <row r="593" spans="1:24" x14ac:dyDescent="0.25">
      <c r="A593" s="13" t="s">
        <v>360</v>
      </c>
      <c r="B593" s="13">
        <v>202403</v>
      </c>
      <c r="C593" s="13">
        <v>19800</v>
      </c>
      <c r="D593" s="13" t="s">
        <v>361</v>
      </c>
      <c r="E593" s="13" t="s">
        <v>39</v>
      </c>
      <c r="F593" s="13" t="s">
        <v>39</v>
      </c>
      <c r="G593" s="13" t="s">
        <v>39</v>
      </c>
      <c r="H593" s="13" t="s">
        <v>39</v>
      </c>
      <c r="I593" s="13">
        <v>16.5</v>
      </c>
      <c r="J593" s="13" t="s">
        <v>39</v>
      </c>
      <c r="K593" s="14" t="s">
        <v>39</v>
      </c>
      <c r="L593" s="13">
        <v>0</v>
      </c>
      <c r="M593" s="13">
        <v>0</v>
      </c>
      <c r="N593" s="13">
        <v>0</v>
      </c>
      <c r="O593" s="13">
        <v>415</v>
      </c>
      <c r="P593" s="13">
        <v>0.7</v>
      </c>
      <c r="Q593" s="13">
        <v>36</v>
      </c>
      <c r="R593" s="13">
        <v>107</v>
      </c>
      <c r="S593" s="13">
        <v>1</v>
      </c>
      <c r="X593"/>
    </row>
    <row r="594" spans="1:24" x14ac:dyDescent="0.25">
      <c r="A594" s="13" t="s">
        <v>360</v>
      </c>
      <c r="B594" s="13">
        <v>202403</v>
      </c>
      <c r="C594" s="13">
        <v>19800</v>
      </c>
      <c r="D594" s="13" t="s">
        <v>363</v>
      </c>
      <c r="E594" s="13" t="s">
        <v>39</v>
      </c>
      <c r="F594" s="13" t="s">
        <v>39</v>
      </c>
      <c r="G594" s="13" t="s">
        <v>39</v>
      </c>
      <c r="H594" s="13" t="s">
        <v>39</v>
      </c>
      <c r="I594" s="13">
        <v>2830</v>
      </c>
      <c r="J594" s="13" t="s">
        <v>39</v>
      </c>
      <c r="K594" s="14" t="s">
        <v>39</v>
      </c>
      <c r="L594" s="13">
        <v>0</v>
      </c>
      <c r="M594" s="13">
        <v>0</v>
      </c>
      <c r="N594" s="13">
        <v>0</v>
      </c>
      <c r="O594" s="13">
        <v>0</v>
      </c>
      <c r="P594" s="13">
        <v>2800</v>
      </c>
      <c r="Q594" s="13">
        <v>2880</v>
      </c>
      <c r="R594" s="13" t="s">
        <v>39</v>
      </c>
      <c r="S594" s="13" t="s">
        <v>39</v>
      </c>
      <c r="X594"/>
    </row>
    <row r="595" spans="1:24" x14ac:dyDescent="0.25">
      <c r="A595" s="13" t="s">
        <v>360</v>
      </c>
      <c r="B595" s="13">
        <v>202403</v>
      </c>
      <c r="C595" s="13">
        <v>20000</v>
      </c>
      <c r="D595" s="13" t="s">
        <v>361</v>
      </c>
      <c r="E595" s="13" t="s">
        <v>39</v>
      </c>
      <c r="F595" s="13" t="s">
        <v>39</v>
      </c>
      <c r="G595" s="13" t="s">
        <v>39</v>
      </c>
      <c r="H595" s="13" t="s">
        <v>39</v>
      </c>
      <c r="I595" s="13">
        <v>13.5</v>
      </c>
      <c r="J595" s="13" t="s">
        <v>39</v>
      </c>
      <c r="K595" s="14" t="s">
        <v>39</v>
      </c>
      <c r="L595" s="13">
        <v>1</v>
      </c>
      <c r="M595" s="13">
        <v>0</v>
      </c>
      <c r="N595" s="13">
        <v>1</v>
      </c>
      <c r="O595" s="13">
        <v>381</v>
      </c>
      <c r="P595" s="13">
        <v>11</v>
      </c>
      <c r="Q595" s="13">
        <v>14</v>
      </c>
      <c r="R595" s="13">
        <v>90</v>
      </c>
      <c r="S595" s="13">
        <v>9.4</v>
      </c>
      <c r="X595"/>
    </row>
    <row r="596" spans="1:24" x14ac:dyDescent="0.25">
      <c r="A596" s="13" t="s">
        <v>360</v>
      </c>
      <c r="B596" s="13">
        <v>202403</v>
      </c>
      <c r="C596" s="13">
        <v>20000</v>
      </c>
      <c r="D596" s="13" t="s">
        <v>363</v>
      </c>
      <c r="E596" s="13" t="s">
        <v>39</v>
      </c>
      <c r="F596" s="13" t="s">
        <v>39</v>
      </c>
      <c r="G596" s="13" t="s">
        <v>39</v>
      </c>
      <c r="H596" s="13" t="s">
        <v>39</v>
      </c>
      <c r="I596" s="13">
        <v>3030</v>
      </c>
      <c r="J596" s="13" t="s">
        <v>39</v>
      </c>
      <c r="K596" s="14" t="s">
        <v>39</v>
      </c>
      <c r="L596" s="13">
        <v>0</v>
      </c>
      <c r="M596" s="13">
        <v>0</v>
      </c>
      <c r="N596" s="13">
        <v>0</v>
      </c>
      <c r="O596" s="13">
        <v>0</v>
      </c>
      <c r="P596" s="13">
        <v>3000</v>
      </c>
      <c r="Q596" s="13">
        <v>3080</v>
      </c>
      <c r="R596" s="13" t="s">
        <v>39</v>
      </c>
      <c r="S596" s="13" t="s">
        <v>39</v>
      </c>
      <c r="X596"/>
    </row>
    <row r="597" spans="1:24" x14ac:dyDescent="0.25">
      <c r="A597" s="13" t="s">
        <v>360</v>
      </c>
      <c r="B597" s="13">
        <v>202403</v>
      </c>
      <c r="C597" s="13">
        <v>20200</v>
      </c>
      <c r="D597" s="13" t="s">
        <v>361</v>
      </c>
      <c r="E597" s="13" t="s">
        <v>39</v>
      </c>
      <c r="F597" s="13" t="s">
        <v>39</v>
      </c>
      <c r="G597" s="13" t="s">
        <v>39</v>
      </c>
      <c r="H597" s="13" t="s">
        <v>39</v>
      </c>
      <c r="I597" s="13">
        <v>11</v>
      </c>
      <c r="J597" s="13" t="s">
        <v>39</v>
      </c>
      <c r="K597" s="14" t="s">
        <v>39</v>
      </c>
      <c r="L597" s="13">
        <v>0</v>
      </c>
      <c r="M597" s="13">
        <v>0</v>
      </c>
      <c r="N597" s="13">
        <v>0</v>
      </c>
      <c r="O597" s="13">
        <v>388</v>
      </c>
      <c r="P597" s="13">
        <v>0.7</v>
      </c>
      <c r="Q597" s="13" t="s">
        <v>39</v>
      </c>
      <c r="R597" s="13">
        <v>75</v>
      </c>
      <c r="S597" s="13">
        <v>8</v>
      </c>
      <c r="X597"/>
    </row>
    <row r="598" spans="1:24" x14ac:dyDescent="0.25">
      <c r="A598" s="13" t="s">
        <v>360</v>
      </c>
      <c r="B598" s="13">
        <v>202403</v>
      </c>
      <c r="C598" s="13">
        <v>20200</v>
      </c>
      <c r="D598" s="13" t="s">
        <v>363</v>
      </c>
      <c r="E598" s="13" t="s">
        <v>39</v>
      </c>
      <c r="F598" s="13" t="s">
        <v>39</v>
      </c>
      <c r="G598" s="13" t="s">
        <v>39</v>
      </c>
      <c r="H598" s="13" t="s">
        <v>39</v>
      </c>
      <c r="I598" s="13">
        <v>3220</v>
      </c>
      <c r="J598" s="13" t="s">
        <v>39</v>
      </c>
      <c r="K598" s="14" t="s">
        <v>39</v>
      </c>
      <c r="L598" s="13">
        <v>0</v>
      </c>
      <c r="M598" s="13">
        <v>0</v>
      </c>
      <c r="N598" s="13">
        <v>0</v>
      </c>
      <c r="O598" s="13">
        <v>0</v>
      </c>
      <c r="P598" s="13">
        <v>3190</v>
      </c>
      <c r="Q598" s="13">
        <v>3270</v>
      </c>
      <c r="R598" s="13" t="s">
        <v>39</v>
      </c>
      <c r="S598" s="13" t="s">
        <v>39</v>
      </c>
      <c r="X598"/>
    </row>
    <row r="599" spans="1:24" x14ac:dyDescent="0.25">
      <c r="A599" s="13" t="s">
        <v>360</v>
      </c>
      <c r="B599" s="13">
        <v>202403</v>
      </c>
      <c r="C599" s="13">
        <v>20400</v>
      </c>
      <c r="D599" s="13" t="s">
        <v>361</v>
      </c>
      <c r="E599" s="13" t="s">
        <v>39</v>
      </c>
      <c r="F599" s="13" t="s">
        <v>39</v>
      </c>
      <c r="G599" s="13" t="s">
        <v>39</v>
      </c>
      <c r="H599" s="13" t="s">
        <v>39</v>
      </c>
      <c r="I599" s="13">
        <v>8.9</v>
      </c>
      <c r="J599" s="13" t="s">
        <v>39</v>
      </c>
      <c r="K599" s="14" t="s">
        <v>39</v>
      </c>
      <c r="L599" s="13">
        <v>0</v>
      </c>
      <c r="M599" s="13">
        <v>0</v>
      </c>
      <c r="N599" s="13">
        <v>0</v>
      </c>
      <c r="O599" s="13">
        <v>441</v>
      </c>
      <c r="P599" s="13">
        <v>0.7</v>
      </c>
      <c r="Q599" s="13">
        <v>31</v>
      </c>
      <c r="R599" s="13">
        <v>56</v>
      </c>
      <c r="S599" s="13">
        <v>10.5</v>
      </c>
      <c r="X599"/>
    </row>
    <row r="600" spans="1:24" x14ac:dyDescent="0.25">
      <c r="A600" s="13" t="s">
        <v>360</v>
      </c>
      <c r="B600" s="13">
        <v>202403</v>
      </c>
      <c r="C600" s="13">
        <v>20400</v>
      </c>
      <c r="D600" s="13" t="s">
        <v>363</v>
      </c>
      <c r="E600" s="13" t="s">
        <v>39</v>
      </c>
      <c r="F600" s="13" t="s">
        <v>39</v>
      </c>
      <c r="G600" s="13" t="s">
        <v>39</v>
      </c>
      <c r="H600" s="13" t="s">
        <v>39</v>
      </c>
      <c r="I600" s="13">
        <v>3420</v>
      </c>
      <c r="J600" s="13" t="s">
        <v>39</v>
      </c>
      <c r="K600" s="14" t="s">
        <v>39</v>
      </c>
      <c r="L600" s="13">
        <v>0</v>
      </c>
      <c r="M600" s="13">
        <v>0</v>
      </c>
      <c r="N600" s="13">
        <v>0</v>
      </c>
      <c r="O600" s="13">
        <v>0</v>
      </c>
      <c r="P600" s="13">
        <v>3390</v>
      </c>
      <c r="Q600" s="13">
        <v>3470</v>
      </c>
      <c r="R600" s="13" t="s">
        <v>39</v>
      </c>
      <c r="S600" s="13" t="s">
        <v>39</v>
      </c>
      <c r="X600"/>
    </row>
    <row r="601" spans="1:24" x14ac:dyDescent="0.25">
      <c r="A601" s="13" t="s">
        <v>360</v>
      </c>
      <c r="B601" s="13">
        <v>202403</v>
      </c>
      <c r="C601" s="13">
        <v>20600</v>
      </c>
      <c r="D601" s="13" t="s">
        <v>361</v>
      </c>
      <c r="E601" s="13" t="s">
        <v>39</v>
      </c>
      <c r="F601" s="13" t="s">
        <v>39</v>
      </c>
      <c r="G601" s="13" t="s">
        <v>39</v>
      </c>
      <c r="H601" s="13" t="s">
        <v>39</v>
      </c>
      <c r="I601" s="13">
        <v>7.3</v>
      </c>
      <c r="J601" s="13" t="s">
        <v>39</v>
      </c>
      <c r="K601" s="14" t="s">
        <v>39</v>
      </c>
      <c r="L601" s="13">
        <v>0</v>
      </c>
      <c r="M601" s="13">
        <v>0</v>
      </c>
      <c r="N601" s="13">
        <v>0</v>
      </c>
      <c r="O601" s="13">
        <v>443</v>
      </c>
      <c r="P601" s="13">
        <v>2.9</v>
      </c>
      <c r="Q601" s="13">
        <v>31</v>
      </c>
      <c r="R601" s="13">
        <v>48</v>
      </c>
      <c r="S601" s="13">
        <v>1.8</v>
      </c>
      <c r="X601"/>
    </row>
    <row r="602" spans="1:24" x14ac:dyDescent="0.25">
      <c r="A602" s="13" t="s">
        <v>360</v>
      </c>
      <c r="B602" s="13">
        <v>202403</v>
      </c>
      <c r="C602" s="13">
        <v>20600</v>
      </c>
      <c r="D602" s="13" t="s">
        <v>363</v>
      </c>
      <c r="E602" s="13" t="s">
        <v>39</v>
      </c>
      <c r="F602" s="13" t="s">
        <v>39</v>
      </c>
      <c r="G602" s="13" t="s">
        <v>39</v>
      </c>
      <c r="H602" s="13" t="s">
        <v>39</v>
      </c>
      <c r="I602" s="13">
        <v>3620</v>
      </c>
      <c r="J602" s="13" t="s">
        <v>39</v>
      </c>
      <c r="K602" s="14" t="s">
        <v>39</v>
      </c>
      <c r="L602" s="13">
        <v>0</v>
      </c>
      <c r="M602" s="13">
        <v>0</v>
      </c>
      <c r="N602" s="13">
        <v>0</v>
      </c>
      <c r="O602" s="13">
        <v>0</v>
      </c>
      <c r="P602" s="13">
        <v>3590</v>
      </c>
      <c r="Q602" s="13">
        <v>3670</v>
      </c>
      <c r="R602" s="13" t="s">
        <v>39</v>
      </c>
      <c r="S602" s="13" t="s">
        <v>39</v>
      </c>
      <c r="X602"/>
    </row>
    <row r="603" spans="1:24" x14ac:dyDescent="0.25">
      <c r="A603" s="13" t="s">
        <v>360</v>
      </c>
      <c r="B603" s="13">
        <v>202403</v>
      </c>
      <c r="C603" s="13">
        <v>20800</v>
      </c>
      <c r="D603" s="13" t="s">
        <v>361</v>
      </c>
      <c r="E603" s="13" t="s">
        <v>39</v>
      </c>
      <c r="F603" s="13" t="s">
        <v>39</v>
      </c>
      <c r="G603" s="13" t="s">
        <v>39</v>
      </c>
      <c r="H603" s="13" t="s">
        <v>39</v>
      </c>
      <c r="I603" s="13">
        <v>6</v>
      </c>
      <c r="J603" s="13" t="s">
        <v>39</v>
      </c>
      <c r="K603" s="14" t="s">
        <v>39</v>
      </c>
      <c r="L603" s="13">
        <v>0</v>
      </c>
      <c r="M603" s="13">
        <v>0</v>
      </c>
      <c r="N603" s="13">
        <v>0</v>
      </c>
      <c r="O603" s="13">
        <v>438</v>
      </c>
      <c r="P603" s="13">
        <v>2.1</v>
      </c>
      <c r="Q603" s="13">
        <v>24.5</v>
      </c>
      <c r="R603" s="13">
        <v>51</v>
      </c>
      <c r="S603" s="13">
        <v>4.7</v>
      </c>
      <c r="X603"/>
    </row>
    <row r="604" spans="1:24" x14ac:dyDescent="0.25">
      <c r="A604" s="13" t="s">
        <v>360</v>
      </c>
      <c r="B604" s="13">
        <v>202403</v>
      </c>
      <c r="C604" s="13">
        <v>20800</v>
      </c>
      <c r="D604" s="13" t="s">
        <v>363</v>
      </c>
      <c r="E604" s="13" t="s">
        <v>39</v>
      </c>
      <c r="F604" s="13" t="s">
        <v>39</v>
      </c>
      <c r="G604" s="13" t="s">
        <v>39</v>
      </c>
      <c r="H604" s="13" t="s">
        <v>39</v>
      </c>
      <c r="I604" s="13">
        <v>3810</v>
      </c>
      <c r="J604" s="13" t="s">
        <v>39</v>
      </c>
      <c r="K604" s="14" t="s">
        <v>39</v>
      </c>
      <c r="L604" s="13">
        <v>0</v>
      </c>
      <c r="M604" s="13">
        <v>0</v>
      </c>
      <c r="N604" s="13">
        <v>0</v>
      </c>
      <c r="O604" s="13">
        <v>0</v>
      </c>
      <c r="P604" s="13">
        <v>3790</v>
      </c>
      <c r="Q604" s="13">
        <v>3870</v>
      </c>
      <c r="R604" s="13" t="s">
        <v>39</v>
      </c>
      <c r="S604" s="13" t="s">
        <v>39</v>
      </c>
      <c r="X604"/>
    </row>
    <row r="605" spans="1:24" x14ac:dyDescent="0.25">
      <c r="A605" s="13" t="s">
        <v>360</v>
      </c>
      <c r="B605" s="13">
        <v>202403</v>
      </c>
      <c r="C605" s="13">
        <v>21000</v>
      </c>
      <c r="D605" s="13" t="s">
        <v>361</v>
      </c>
      <c r="E605" s="13">
        <v>7</v>
      </c>
      <c r="F605" s="13">
        <v>11</v>
      </c>
      <c r="G605" s="13">
        <v>5</v>
      </c>
      <c r="H605" s="13">
        <v>5</v>
      </c>
      <c r="I605" s="13">
        <v>5</v>
      </c>
      <c r="J605" s="13" t="s">
        <v>2797</v>
      </c>
      <c r="K605" s="14" t="s">
        <v>3105</v>
      </c>
      <c r="L605" s="13">
        <v>0</v>
      </c>
      <c r="M605" s="13">
        <v>27</v>
      </c>
      <c r="N605" s="13">
        <v>27</v>
      </c>
      <c r="O605" s="13">
        <v>486</v>
      </c>
      <c r="P605" s="13">
        <v>4.5999999999999996</v>
      </c>
      <c r="Q605" s="13">
        <v>10.5</v>
      </c>
      <c r="R605" s="13">
        <v>46.5</v>
      </c>
      <c r="S605" s="13">
        <v>3.5</v>
      </c>
      <c r="X605"/>
    </row>
    <row r="606" spans="1:24" x14ac:dyDescent="0.25">
      <c r="A606" s="13" t="s">
        <v>360</v>
      </c>
      <c r="B606" s="13">
        <v>202403</v>
      </c>
      <c r="C606" s="13">
        <v>21000</v>
      </c>
      <c r="D606" s="13" t="s">
        <v>363</v>
      </c>
      <c r="E606" s="13" t="s">
        <v>39</v>
      </c>
      <c r="F606" s="13" t="s">
        <v>39</v>
      </c>
      <c r="G606" s="13" t="s">
        <v>39</v>
      </c>
      <c r="H606" s="13" t="s">
        <v>39</v>
      </c>
      <c r="I606" s="13">
        <v>4010</v>
      </c>
      <c r="J606" s="13" t="s">
        <v>39</v>
      </c>
      <c r="K606" s="14" t="s">
        <v>39</v>
      </c>
      <c r="L606" s="13">
        <v>0</v>
      </c>
      <c r="M606" s="13">
        <v>0</v>
      </c>
      <c r="N606" s="13">
        <v>0</v>
      </c>
      <c r="O606" s="13">
        <v>0</v>
      </c>
      <c r="P606" s="13">
        <v>3990</v>
      </c>
      <c r="Q606" s="13">
        <v>4070</v>
      </c>
      <c r="R606" s="13" t="s">
        <v>39</v>
      </c>
      <c r="S606" s="13" t="s">
        <v>39</v>
      </c>
      <c r="X606"/>
    </row>
    <row r="607" spans="1:24" x14ac:dyDescent="0.25">
      <c r="A607" s="13" t="s">
        <v>360</v>
      </c>
      <c r="B607" s="13">
        <v>202406</v>
      </c>
      <c r="C607" s="13">
        <v>12800</v>
      </c>
      <c r="D607" s="13" t="s">
        <v>361</v>
      </c>
      <c r="E607" s="13" t="s">
        <v>39</v>
      </c>
      <c r="F607" s="13" t="s">
        <v>39</v>
      </c>
      <c r="G607" s="13" t="s">
        <v>39</v>
      </c>
      <c r="H607" s="13" t="s">
        <v>39</v>
      </c>
      <c r="I607" s="13">
        <v>4160</v>
      </c>
      <c r="J607" s="13" t="s">
        <v>39</v>
      </c>
      <c r="K607" s="14" t="s">
        <v>39</v>
      </c>
      <c r="L607" s="13">
        <v>0</v>
      </c>
      <c r="M607" s="13">
        <v>0</v>
      </c>
      <c r="N607" s="13">
        <v>0</v>
      </c>
      <c r="O607" s="13">
        <v>0</v>
      </c>
      <c r="P607" s="13">
        <v>4130</v>
      </c>
      <c r="Q607" s="13">
        <v>4250</v>
      </c>
      <c r="R607" s="13" t="s">
        <v>39</v>
      </c>
      <c r="S607" s="13" t="s">
        <v>39</v>
      </c>
      <c r="X607"/>
    </row>
    <row r="608" spans="1:24" x14ac:dyDescent="0.25">
      <c r="A608" s="13" t="s">
        <v>360</v>
      </c>
      <c r="B608" s="13">
        <v>202406</v>
      </c>
      <c r="C608" s="13">
        <v>12800</v>
      </c>
      <c r="D608" s="13" t="s">
        <v>363</v>
      </c>
      <c r="E608" s="13">
        <v>59</v>
      </c>
      <c r="F608" s="13">
        <v>62</v>
      </c>
      <c r="G608" s="13">
        <v>58</v>
      </c>
      <c r="H608" s="13">
        <v>60</v>
      </c>
      <c r="I608" s="13">
        <v>60</v>
      </c>
      <c r="J608" s="13" t="s">
        <v>435</v>
      </c>
      <c r="K608" s="14" t="s">
        <v>2754</v>
      </c>
      <c r="L608" s="13">
        <v>12</v>
      </c>
      <c r="M608" s="13">
        <v>20</v>
      </c>
      <c r="N608" s="13">
        <v>32</v>
      </c>
      <c r="O608" s="13">
        <v>127</v>
      </c>
      <c r="P608" s="13">
        <v>58</v>
      </c>
      <c r="Q608" s="13">
        <v>61</v>
      </c>
      <c r="R608" s="13">
        <v>127</v>
      </c>
      <c r="S608" s="13">
        <v>55</v>
      </c>
      <c r="X608"/>
    </row>
    <row r="609" spans="1:24" x14ac:dyDescent="0.25">
      <c r="A609" s="13" t="s">
        <v>360</v>
      </c>
      <c r="B609" s="13">
        <v>202406</v>
      </c>
      <c r="C609" s="13">
        <v>13000</v>
      </c>
      <c r="D609" s="13" t="s">
        <v>361</v>
      </c>
      <c r="E609" s="13" t="s">
        <v>39</v>
      </c>
      <c r="F609" s="13" t="s">
        <v>39</v>
      </c>
      <c r="G609" s="13" t="s">
        <v>39</v>
      </c>
      <c r="H609" s="13" t="s">
        <v>39</v>
      </c>
      <c r="I609" s="13">
        <v>3970</v>
      </c>
      <c r="J609" s="13" t="s">
        <v>39</v>
      </c>
      <c r="K609" s="14" t="s">
        <v>39</v>
      </c>
      <c r="L609" s="13">
        <v>0</v>
      </c>
      <c r="M609" s="13">
        <v>0</v>
      </c>
      <c r="N609" s="13">
        <v>0</v>
      </c>
      <c r="O609" s="13">
        <v>2</v>
      </c>
      <c r="P609" s="13">
        <v>3940</v>
      </c>
      <c r="Q609" s="13">
        <v>4050</v>
      </c>
      <c r="R609" s="13">
        <v>3880</v>
      </c>
      <c r="S609" s="13">
        <v>3880</v>
      </c>
      <c r="X609"/>
    </row>
    <row r="610" spans="1:24" x14ac:dyDescent="0.25">
      <c r="A610" s="13" t="s">
        <v>360</v>
      </c>
      <c r="B610" s="13">
        <v>202406</v>
      </c>
      <c r="C610" s="13">
        <v>13000</v>
      </c>
      <c r="D610" s="13" t="s">
        <v>363</v>
      </c>
      <c r="E610" s="13">
        <v>88</v>
      </c>
      <c r="F610" s="13">
        <v>88</v>
      </c>
      <c r="G610" s="13">
        <v>70</v>
      </c>
      <c r="H610" s="13">
        <v>70</v>
      </c>
      <c r="I610" s="13">
        <v>70</v>
      </c>
      <c r="J610" s="13" t="s">
        <v>388</v>
      </c>
      <c r="K610" s="14" t="s">
        <v>3106</v>
      </c>
      <c r="L610" s="13">
        <v>30</v>
      </c>
      <c r="M610" s="13">
        <v>4</v>
      </c>
      <c r="N610" s="13">
        <v>34</v>
      </c>
      <c r="O610" s="13">
        <v>292</v>
      </c>
      <c r="P610" s="13">
        <v>66</v>
      </c>
      <c r="Q610" s="13">
        <v>90</v>
      </c>
      <c r="R610" s="13">
        <v>163</v>
      </c>
      <c r="S610" s="13">
        <v>66</v>
      </c>
      <c r="X610"/>
    </row>
    <row r="611" spans="1:24" x14ac:dyDescent="0.25">
      <c r="A611" s="13" t="s">
        <v>360</v>
      </c>
      <c r="B611" s="13">
        <v>202406</v>
      </c>
      <c r="C611" s="13">
        <v>13200</v>
      </c>
      <c r="D611" s="13" t="s">
        <v>361</v>
      </c>
      <c r="E611" s="13" t="s">
        <v>39</v>
      </c>
      <c r="F611" s="13" t="s">
        <v>39</v>
      </c>
      <c r="G611" s="13" t="s">
        <v>39</v>
      </c>
      <c r="H611" s="13" t="s">
        <v>39</v>
      </c>
      <c r="I611" s="13">
        <v>3780</v>
      </c>
      <c r="J611" s="13" t="s">
        <v>39</v>
      </c>
      <c r="K611" s="14" t="s">
        <v>39</v>
      </c>
      <c r="L611" s="13">
        <v>0</v>
      </c>
      <c r="M611" s="13">
        <v>0</v>
      </c>
      <c r="N611" s="13">
        <v>0</v>
      </c>
      <c r="O611" s="13">
        <v>0</v>
      </c>
      <c r="P611" s="13">
        <v>3750</v>
      </c>
      <c r="Q611" s="13">
        <v>3860</v>
      </c>
      <c r="R611" s="13" t="s">
        <v>39</v>
      </c>
      <c r="S611" s="13" t="s">
        <v>39</v>
      </c>
      <c r="X611"/>
    </row>
    <row r="612" spans="1:24" x14ac:dyDescent="0.25">
      <c r="A612" s="13" t="s">
        <v>360</v>
      </c>
      <c r="B612" s="13">
        <v>202406</v>
      </c>
      <c r="C612" s="13">
        <v>13200</v>
      </c>
      <c r="D612" s="13" t="s">
        <v>363</v>
      </c>
      <c r="E612" s="13" t="s">
        <v>39</v>
      </c>
      <c r="F612" s="13" t="s">
        <v>39</v>
      </c>
      <c r="G612" s="13" t="s">
        <v>39</v>
      </c>
      <c r="H612" s="13" t="s">
        <v>39</v>
      </c>
      <c r="I612" s="13">
        <v>78</v>
      </c>
      <c r="J612" s="13" t="s">
        <v>39</v>
      </c>
      <c r="K612" s="14" t="s">
        <v>39</v>
      </c>
      <c r="L612" s="13">
        <v>0</v>
      </c>
      <c r="M612" s="13">
        <v>0</v>
      </c>
      <c r="N612" s="13">
        <v>0</v>
      </c>
      <c r="O612" s="13">
        <v>150</v>
      </c>
      <c r="P612" s="13">
        <v>64</v>
      </c>
      <c r="Q612" s="13">
        <v>82</v>
      </c>
      <c r="R612" s="13">
        <v>172</v>
      </c>
      <c r="S612" s="13">
        <v>70</v>
      </c>
      <c r="X612"/>
    </row>
    <row r="613" spans="1:24" x14ac:dyDescent="0.25">
      <c r="A613" s="13" t="s">
        <v>360</v>
      </c>
      <c r="B613" s="13">
        <v>202406</v>
      </c>
      <c r="C613" s="13">
        <v>13400</v>
      </c>
      <c r="D613" s="13" t="s">
        <v>361</v>
      </c>
      <c r="E613" s="13" t="s">
        <v>39</v>
      </c>
      <c r="F613" s="13" t="s">
        <v>39</v>
      </c>
      <c r="G613" s="13" t="s">
        <v>39</v>
      </c>
      <c r="H613" s="13" t="s">
        <v>39</v>
      </c>
      <c r="I613" s="13">
        <v>3600</v>
      </c>
      <c r="J613" s="13" t="s">
        <v>39</v>
      </c>
      <c r="K613" s="14" t="s">
        <v>39</v>
      </c>
      <c r="L613" s="13">
        <v>0</v>
      </c>
      <c r="M613" s="13">
        <v>0</v>
      </c>
      <c r="N613" s="13">
        <v>0</v>
      </c>
      <c r="O613" s="13">
        <v>0</v>
      </c>
      <c r="P613" s="13">
        <v>3560</v>
      </c>
      <c r="Q613" s="13">
        <v>3660</v>
      </c>
      <c r="R613" s="13" t="s">
        <v>39</v>
      </c>
      <c r="S613" s="13" t="s">
        <v>39</v>
      </c>
      <c r="X613"/>
    </row>
    <row r="614" spans="1:24" x14ac:dyDescent="0.25">
      <c r="A614" s="13" t="s">
        <v>360</v>
      </c>
      <c r="B614" s="13">
        <v>202406</v>
      </c>
      <c r="C614" s="13">
        <v>13400</v>
      </c>
      <c r="D614" s="13" t="s">
        <v>363</v>
      </c>
      <c r="E614" s="13" t="s">
        <v>39</v>
      </c>
      <c r="F614" s="13" t="s">
        <v>39</v>
      </c>
      <c r="G614" s="13" t="s">
        <v>39</v>
      </c>
      <c r="H614" s="13" t="s">
        <v>39</v>
      </c>
      <c r="I614" s="13">
        <v>87</v>
      </c>
      <c r="J614" s="13" t="s">
        <v>39</v>
      </c>
      <c r="K614" s="14" t="s">
        <v>39</v>
      </c>
      <c r="L614" s="13">
        <v>0</v>
      </c>
      <c r="M614" s="13">
        <v>0</v>
      </c>
      <c r="N614" s="13">
        <v>0</v>
      </c>
      <c r="O614" s="13">
        <v>17</v>
      </c>
      <c r="P614" s="13">
        <v>34</v>
      </c>
      <c r="Q614" s="13">
        <v>183</v>
      </c>
      <c r="R614" s="13">
        <v>197</v>
      </c>
      <c r="S614" s="13">
        <v>70</v>
      </c>
      <c r="X614"/>
    </row>
    <row r="615" spans="1:24" x14ac:dyDescent="0.25">
      <c r="A615" s="13" t="s">
        <v>360</v>
      </c>
      <c r="B615" s="13">
        <v>202406</v>
      </c>
      <c r="C615" s="13">
        <v>13600</v>
      </c>
      <c r="D615" s="13" t="s">
        <v>361</v>
      </c>
      <c r="E615" s="13" t="s">
        <v>39</v>
      </c>
      <c r="F615" s="13" t="s">
        <v>39</v>
      </c>
      <c r="G615" s="13" t="s">
        <v>39</v>
      </c>
      <c r="H615" s="13" t="s">
        <v>39</v>
      </c>
      <c r="I615" s="13">
        <v>3410</v>
      </c>
      <c r="J615" s="13" t="s">
        <v>39</v>
      </c>
      <c r="K615" s="14" t="s">
        <v>39</v>
      </c>
      <c r="L615" s="13">
        <v>0</v>
      </c>
      <c r="M615" s="13">
        <v>0</v>
      </c>
      <c r="N615" s="13">
        <v>0</v>
      </c>
      <c r="O615" s="13">
        <v>0</v>
      </c>
      <c r="P615" s="13">
        <v>3370</v>
      </c>
      <c r="Q615" s="13">
        <v>3480</v>
      </c>
      <c r="R615" s="13" t="s">
        <v>39</v>
      </c>
      <c r="S615" s="13" t="s">
        <v>39</v>
      </c>
      <c r="X615"/>
    </row>
    <row r="616" spans="1:24" x14ac:dyDescent="0.25">
      <c r="A616" s="13" t="s">
        <v>360</v>
      </c>
      <c r="B616" s="13">
        <v>202406</v>
      </c>
      <c r="C616" s="13">
        <v>13600</v>
      </c>
      <c r="D616" s="13" t="s">
        <v>363</v>
      </c>
      <c r="E616" s="13">
        <v>97</v>
      </c>
      <c r="F616" s="13">
        <v>97</v>
      </c>
      <c r="G616" s="13">
        <v>97</v>
      </c>
      <c r="H616" s="13">
        <v>97</v>
      </c>
      <c r="I616" s="13">
        <v>97</v>
      </c>
      <c r="J616" s="13" t="s">
        <v>388</v>
      </c>
      <c r="K616" s="14" t="s">
        <v>3107</v>
      </c>
      <c r="L616" s="13">
        <v>0</v>
      </c>
      <c r="M616" s="13">
        <v>2</v>
      </c>
      <c r="N616" s="13">
        <v>2</v>
      </c>
      <c r="O616" s="13">
        <v>3</v>
      </c>
      <c r="P616" s="13">
        <v>90</v>
      </c>
      <c r="Q616" s="13">
        <v>103</v>
      </c>
      <c r="R616" s="13">
        <v>170</v>
      </c>
      <c r="S616" s="13">
        <v>97</v>
      </c>
      <c r="X616"/>
    </row>
    <row r="617" spans="1:24" x14ac:dyDescent="0.25">
      <c r="A617" s="13" t="s">
        <v>360</v>
      </c>
      <c r="B617" s="13">
        <v>202406</v>
      </c>
      <c r="C617" s="13">
        <v>13800</v>
      </c>
      <c r="D617" s="13" t="s">
        <v>361</v>
      </c>
      <c r="E617" s="13" t="s">
        <v>39</v>
      </c>
      <c r="F617" s="13" t="s">
        <v>39</v>
      </c>
      <c r="G617" s="13" t="s">
        <v>39</v>
      </c>
      <c r="H617" s="13" t="s">
        <v>39</v>
      </c>
      <c r="I617" s="13">
        <v>3220</v>
      </c>
      <c r="J617" s="13" t="s">
        <v>39</v>
      </c>
      <c r="K617" s="14" t="s">
        <v>39</v>
      </c>
      <c r="L617" s="13">
        <v>0</v>
      </c>
      <c r="M617" s="13">
        <v>0</v>
      </c>
      <c r="N617" s="13">
        <v>0</v>
      </c>
      <c r="O617" s="13">
        <v>0</v>
      </c>
      <c r="P617" s="13">
        <v>3190</v>
      </c>
      <c r="Q617" s="13">
        <v>3300</v>
      </c>
      <c r="R617" s="13" t="s">
        <v>39</v>
      </c>
      <c r="S617" s="13" t="s">
        <v>39</v>
      </c>
      <c r="X617"/>
    </row>
    <row r="618" spans="1:24" x14ac:dyDescent="0.25">
      <c r="A618" s="13" t="s">
        <v>360</v>
      </c>
      <c r="B618" s="13">
        <v>202406</v>
      </c>
      <c r="C618" s="13">
        <v>13800</v>
      </c>
      <c r="D618" s="13" t="s">
        <v>363</v>
      </c>
      <c r="E618" s="13" t="s">
        <v>39</v>
      </c>
      <c r="F618" s="13" t="s">
        <v>39</v>
      </c>
      <c r="G618" s="13" t="s">
        <v>39</v>
      </c>
      <c r="H618" s="13" t="s">
        <v>39</v>
      </c>
      <c r="I618" s="13">
        <v>110</v>
      </c>
      <c r="J618" s="13" t="s">
        <v>39</v>
      </c>
      <c r="K618" s="14" t="s">
        <v>39</v>
      </c>
      <c r="L618" s="13">
        <v>0</v>
      </c>
      <c r="M618" s="13">
        <v>0</v>
      </c>
      <c r="N618" s="13">
        <v>0</v>
      </c>
      <c r="O618" s="13">
        <v>13</v>
      </c>
      <c r="P618" s="13">
        <v>92</v>
      </c>
      <c r="Q618" s="13">
        <v>141</v>
      </c>
      <c r="R618" s="13">
        <v>236</v>
      </c>
      <c r="S618" s="13">
        <v>140</v>
      </c>
      <c r="X618"/>
    </row>
    <row r="619" spans="1:24" x14ac:dyDescent="0.25">
      <c r="A619" s="13" t="s">
        <v>360</v>
      </c>
      <c r="B619" s="13">
        <v>202406</v>
      </c>
      <c r="C619" s="13">
        <v>14000</v>
      </c>
      <c r="D619" s="13" t="s">
        <v>361</v>
      </c>
      <c r="E619" s="13" t="s">
        <v>39</v>
      </c>
      <c r="F619" s="13" t="s">
        <v>39</v>
      </c>
      <c r="G619" s="13" t="s">
        <v>39</v>
      </c>
      <c r="H619" s="13" t="s">
        <v>39</v>
      </c>
      <c r="I619" s="13">
        <v>3040</v>
      </c>
      <c r="J619" s="13" t="s">
        <v>39</v>
      </c>
      <c r="K619" s="14" t="s">
        <v>39</v>
      </c>
      <c r="L619" s="13">
        <v>0</v>
      </c>
      <c r="M619" s="13">
        <v>0</v>
      </c>
      <c r="N619" s="13">
        <v>0</v>
      </c>
      <c r="O619" s="13">
        <v>0</v>
      </c>
      <c r="P619" s="13">
        <v>3000</v>
      </c>
      <c r="Q619" s="13">
        <v>3110</v>
      </c>
      <c r="R619" s="13" t="s">
        <v>39</v>
      </c>
      <c r="S619" s="13" t="s">
        <v>39</v>
      </c>
      <c r="X619"/>
    </row>
    <row r="620" spans="1:24" x14ac:dyDescent="0.25">
      <c r="A620" s="13" t="s">
        <v>360</v>
      </c>
      <c r="B620" s="13">
        <v>202406</v>
      </c>
      <c r="C620" s="13">
        <v>14000</v>
      </c>
      <c r="D620" s="13" t="s">
        <v>363</v>
      </c>
      <c r="E620" s="13" t="s">
        <v>39</v>
      </c>
      <c r="F620" s="13" t="s">
        <v>39</v>
      </c>
      <c r="G620" s="13" t="s">
        <v>39</v>
      </c>
      <c r="H620" s="13" t="s">
        <v>39</v>
      </c>
      <c r="I620" s="13">
        <v>124</v>
      </c>
      <c r="J620" s="13" t="s">
        <v>39</v>
      </c>
      <c r="K620" s="14" t="s">
        <v>39</v>
      </c>
      <c r="L620" s="13">
        <v>0</v>
      </c>
      <c r="M620" s="13">
        <v>0</v>
      </c>
      <c r="N620" s="13">
        <v>0</v>
      </c>
      <c r="O620" s="13">
        <v>38</v>
      </c>
      <c r="P620" s="13">
        <v>78</v>
      </c>
      <c r="Q620" s="13">
        <v>139</v>
      </c>
      <c r="R620" s="13">
        <v>270</v>
      </c>
      <c r="S620" s="13">
        <v>133</v>
      </c>
      <c r="X620"/>
    </row>
    <row r="621" spans="1:24" x14ac:dyDescent="0.25">
      <c r="A621" s="13" t="s">
        <v>360</v>
      </c>
      <c r="B621" s="13">
        <v>202406</v>
      </c>
      <c r="C621" s="13">
        <v>14200</v>
      </c>
      <c r="D621" s="13" t="s">
        <v>361</v>
      </c>
      <c r="E621" s="13" t="s">
        <v>39</v>
      </c>
      <c r="F621" s="13" t="s">
        <v>39</v>
      </c>
      <c r="G621" s="13" t="s">
        <v>39</v>
      </c>
      <c r="H621" s="13" t="s">
        <v>39</v>
      </c>
      <c r="I621" s="13">
        <v>2860</v>
      </c>
      <c r="J621" s="13" t="s">
        <v>39</v>
      </c>
      <c r="K621" s="14" t="s">
        <v>39</v>
      </c>
      <c r="L621" s="13">
        <v>0</v>
      </c>
      <c r="M621" s="13">
        <v>0</v>
      </c>
      <c r="N621" s="13">
        <v>0</v>
      </c>
      <c r="O621" s="13">
        <v>0</v>
      </c>
      <c r="P621" s="13">
        <v>2820</v>
      </c>
      <c r="Q621" s="13">
        <v>2930</v>
      </c>
      <c r="R621" s="13" t="s">
        <v>39</v>
      </c>
      <c r="S621" s="13" t="s">
        <v>39</v>
      </c>
      <c r="X621"/>
    </row>
    <row r="622" spans="1:24" x14ac:dyDescent="0.25">
      <c r="A622" s="13" t="s">
        <v>360</v>
      </c>
      <c r="B622" s="13">
        <v>202406</v>
      </c>
      <c r="C622" s="13">
        <v>14200</v>
      </c>
      <c r="D622" s="13" t="s">
        <v>363</v>
      </c>
      <c r="E622" s="13" t="s">
        <v>39</v>
      </c>
      <c r="F622" s="13" t="s">
        <v>39</v>
      </c>
      <c r="G622" s="13" t="s">
        <v>39</v>
      </c>
      <c r="H622" s="13" t="s">
        <v>39</v>
      </c>
      <c r="I622" s="13">
        <v>139</v>
      </c>
      <c r="J622" s="13" t="s">
        <v>39</v>
      </c>
      <c r="K622" s="14" t="s">
        <v>39</v>
      </c>
      <c r="L622" s="13">
        <v>0</v>
      </c>
      <c r="M622" s="13">
        <v>0</v>
      </c>
      <c r="N622" s="13">
        <v>0</v>
      </c>
      <c r="O622" s="13">
        <v>21</v>
      </c>
      <c r="P622" s="13">
        <v>97</v>
      </c>
      <c r="Q622" s="13">
        <v>238</v>
      </c>
      <c r="R622" s="13">
        <v>302</v>
      </c>
      <c r="S622" s="13">
        <v>166</v>
      </c>
      <c r="X622"/>
    </row>
    <row r="623" spans="1:24" x14ac:dyDescent="0.25">
      <c r="A623" s="13" t="s">
        <v>360</v>
      </c>
      <c r="B623" s="13">
        <v>202406</v>
      </c>
      <c r="C623" s="13">
        <v>14400</v>
      </c>
      <c r="D623" s="13" t="s">
        <v>361</v>
      </c>
      <c r="E623" s="13" t="s">
        <v>39</v>
      </c>
      <c r="F623" s="13" t="s">
        <v>39</v>
      </c>
      <c r="G623" s="13" t="s">
        <v>39</v>
      </c>
      <c r="H623" s="13" t="s">
        <v>39</v>
      </c>
      <c r="I623" s="13">
        <v>2680</v>
      </c>
      <c r="J623" s="13" t="s">
        <v>39</v>
      </c>
      <c r="K623" s="14" t="s">
        <v>39</v>
      </c>
      <c r="L623" s="13">
        <v>0</v>
      </c>
      <c r="M623" s="13">
        <v>0</v>
      </c>
      <c r="N623" s="13">
        <v>0</v>
      </c>
      <c r="O623" s="13">
        <v>0</v>
      </c>
      <c r="P623" s="13">
        <v>2640</v>
      </c>
      <c r="Q623" s="13">
        <v>2730</v>
      </c>
      <c r="R623" s="13" t="s">
        <v>39</v>
      </c>
      <c r="S623" s="13" t="s">
        <v>39</v>
      </c>
      <c r="X623"/>
    </row>
    <row r="624" spans="1:24" x14ac:dyDescent="0.25">
      <c r="A624" s="13" t="s">
        <v>360</v>
      </c>
      <c r="B624" s="13">
        <v>202406</v>
      </c>
      <c r="C624" s="13">
        <v>14400</v>
      </c>
      <c r="D624" s="13" t="s">
        <v>363</v>
      </c>
      <c r="E624" s="13">
        <v>157</v>
      </c>
      <c r="F624" s="13">
        <v>157</v>
      </c>
      <c r="G624" s="13">
        <v>157</v>
      </c>
      <c r="H624" s="13">
        <v>157</v>
      </c>
      <c r="I624" s="13">
        <v>157</v>
      </c>
      <c r="J624" s="13" t="s">
        <v>3087</v>
      </c>
      <c r="K624" s="14" t="s">
        <v>3108</v>
      </c>
      <c r="L624" s="13">
        <v>0</v>
      </c>
      <c r="M624" s="13">
        <v>1</v>
      </c>
      <c r="N624" s="13">
        <v>1</v>
      </c>
      <c r="O624" s="13">
        <v>26</v>
      </c>
      <c r="P624" s="13">
        <v>140</v>
      </c>
      <c r="Q624" s="13">
        <v>170</v>
      </c>
      <c r="R624" s="13">
        <v>327</v>
      </c>
      <c r="S624" s="13">
        <v>157</v>
      </c>
      <c r="X624"/>
    </row>
    <row r="625" spans="1:24" x14ac:dyDescent="0.25">
      <c r="A625" s="13" t="s">
        <v>360</v>
      </c>
      <c r="B625" s="13">
        <v>202406</v>
      </c>
      <c r="C625" s="13">
        <v>14600</v>
      </c>
      <c r="D625" s="13" t="s">
        <v>361</v>
      </c>
      <c r="E625" s="13" t="s">
        <v>39</v>
      </c>
      <c r="F625" s="13" t="s">
        <v>39</v>
      </c>
      <c r="G625" s="13" t="s">
        <v>39</v>
      </c>
      <c r="H625" s="13" t="s">
        <v>39</v>
      </c>
      <c r="I625" s="13">
        <v>2490</v>
      </c>
      <c r="J625" s="13" t="s">
        <v>39</v>
      </c>
      <c r="K625" s="14" t="s">
        <v>39</v>
      </c>
      <c r="L625" s="13">
        <v>0</v>
      </c>
      <c r="M625" s="13">
        <v>0</v>
      </c>
      <c r="N625" s="13">
        <v>0</v>
      </c>
      <c r="O625" s="13">
        <v>0</v>
      </c>
      <c r="P625" s="13">
        <v>2460</v>
      </c>
      <c r="Q625" s="13">
        <v>2570</v>
      </c>
      <c r="R625" s="13" t="s">
        <v>39</v>
      </c>
      <c r="S625" s="13" t="s">
        <v>39</v>
      </c>
      <c r="X625"/>
    </row>
    <row r="626" spans="1:24" x14ac:dyDescent="0.25">
      <c r="A626" s="13" t="s">
        <v>360</v>
      </c>
      <c r="B626" s="13">
        <v>202406</v>
      </c>
      <c r="C626" s="13">
        <v>14600</v>
      </c>
      <c r="D626" s="13" t="s">
        <v>363</v>
      </c>
      <c r="E626" s="13">
        <v>170</v>
      </c>
      <c r="F626" s="13">
        <v>170</v>
      </c>
      <c r="G626" s="13">
        <v>170</v>
      </c>
      <c r="H626" s="13">
        <v>170</v>
      </c>
      <c r="I626" s="13">
        <v>170</v>
      </c>
      <c r="J626" s="13" t="s">
        <v>386</v>
      </c>
      <c r="K626" s="14" t="s">
        <v>3109</v>
      </c>
      <c r="L626" s="13">
        <v>0</v>
      </c>
      <c r="M626" s="13">
        <v>1</v>
      </c>
      <c r="N626" s="13">
        <v>1</v>
      </c>
      <c r="O626" s="13">
        <v>10</v>
      </c>
      <c r="P626" s="13">
        <v>161</v>
      </c>
      <c r="Q626" s="13">
        <v>185</v>
      </c>
      <c r="R626" s="13">
        <v>365</v>
      </c>
      <c r="S626" s="13">
        <v>170</v>
      </c>
      <c r="X626"/>
    </row>
    <row r="627" spans="1:24" x14ac:dyDescent="0.25">
      <c r="A627" s="13" t="s">
        <v>360</v>
      </c>
      <c r="B627" s="13">
        <v>202406</v>
      </c>
      <c r="C627" s="13">
        <v>14800</v>
      </c>
      <c r="D627" s="13" t="s">
        <v>361</v>
      </c>
      <c r="E627" s="13" t="s">
        <v>39</v>
      </c>
      <c r="F627" s="13" t="s">
        <v>39</v>
      </c>
      <c r="G627" s="13" t="s">
        <v>39</v>
      </c>
      <c r="H627" s="13" t="s">
        <v>39</v>
      </c>
      <c r="I627" s="13">
        <v>2320</v>
      </c>
      <c r="J627" s="13" t="s">
        <v>39</v>
      </c>
      <c r="K627" s="14" t="s">
        <v>39</v>
      </c>
      <c r="L627" s="13">
        <v>0</v>
      </c>
      <c r="M627" s="13">
        <v>0</v>
      </c>
      <c r="N627" s="13">
        <v>0</v>
      </c>
      <c r="O627" s="13">
        <v>0</v>
      </c>
      <c r="P627" s="13">
        <v>2290</v>
      </c>
      <c r="Q627" s="13">
        <v>2380</v>
      </c>
      <c r="R627" s="13" t="s">
        <v>39</v>
      </c>
      <c r="S627" s="13" t="s">
        <v>39</v>
      </c>
      <c r="X627"/>
    </row>
    <row r="628" spans="1:24" x14ac:dyDescent="0.25">
      <c r="A628" s="13" t="s">
        <v>360</v>
      </c>
      <c r="B628" s="13">
        <v>202406</v>
      </c>
      <c r="C628" s="13">
        <v>14800</v>
      </c>
      <c r="D628" s="13" t="s">
        <v>363</v>
      </c>
      <c r="E628" s="13">
        <v>158</v>
      </c>
      <c r="F628" s="13">
        <v>158</v>
      </c>
      <c r="G628" s="13">
        <v>158</v>
      </c>
      <c r="H628" s="13">
        <v>158</v>
      </c>
      <c r="I628" s="13">
        <v>195</v>
      </c>
      <c r="J628" s="13" t="s">
        <v>2939</v>
      </c>
      <c r="K628" s="14" t="s">
        <v>3110</v>
      </c>
      <c r="L628" s="13">
        <v>2</v>
      </c>
      <c r="M628" s="13">
        <v>1</v>
      </c>
      <c r="N628" s="13">
        <v>3</v>
      </c>
      <c r="O628" s="13">
        <v>66</v>
      </c>
      <c r="P628" s="13">
        <v>159</v>
      </c>
      <c r="Q628" s="13">
        <v>222</v>
      </c>
      <c r="R628" s="13">
        <v>394</v>
      </c>
      <c r="S628" s="13">
        <v>158</v>
      </c>
      <c r="X628"/>
    </row>
    <row r="629" spans="1:24" x14ac:dyDescent="0.25">
      <c r="A629" s="13" t="s">
        <v>360</v>
      </c>
      <c r="B629" s="13">
        <v>202406</v>
      </c>
      <c r="C629" s="13">
        <v>15000</v>
      </c>
      <c r="D629" s="13" t="s">
        <v>361</v>
      </c>
      <c r="E629" s="13" t="s">
        <v>39</v>
      </c>
      <c r="F629" s="13" t="s">
        <v>39</v>
      </c>
      <c r="G629" s="13" t="s">
        <v>39</v>
      </c>
      <c r="H629" s="13" t="s">
        <v>39</v>
      </c>
      <c r="I629" s="13">
        <v>2150</v>
      </c>
      <c r="J629" s="13" t="s">
        <v>39</v>
      </c>
      <c r="K629" s="14" t="s">
        <v>39</v>
      </c>
      <c r="L629" s="13">
        <v>0</v>
      </c>
      <c r="M629" s="13">
        <v>0</v>
      </c>
      <c r="N629" s="13">
        <v>0</v>
      </c>
      <c r="O629" s="13">
        <v>0</v>
      </c>
      <c r="P629" s="13">
        <v>2110</v>
      </c>
      <c r="Q629" s="13">
        <v>2220</v>
      </c>
      <c r="R629" s="13" t="s">
        <v>39</v>
      </c>
      <c r="S629" s="13" t="s">
        <v>39</v>
      </c>
      <c r="X629"/>
    </row>
    <row r="630" spans="1:24" x14ac:dyDescent="0.25">
      <c r="A630" s="13" t="s">
        <v>360</v>
      </c>
      <c r="B630" s="13">
        <v>202406</v>
      </c>
      <c r="C630" s="13">
        <v>15000</v>
      </c>
      <c r="D630" s="13" t="s">
        <v>363</v>
      </c>
      <c r="E630" s="13" t="s">
        <v>39</v>
      </c>
      <c r="F630" s="13" t="s">
        <v>39</v>
      </c>
      <c r="G630" s="13" t="s">
        <v>39</v>
      </c>
      <c r="H630" s="13" t="s">
        <v>39</v>
      </c>
      <c r="I630" s="13">
        <v>223</v>
      </c>
      <c r="J630" s="13" t="s">
        <v>39</v>
      </c>
      <c r="K630" s="14" t="s">
        <v>39</v>
      </c>
      <c r="L630" s="13">
        <v>0</v>
      </c>
      <c r="M630" s="13">
        <v>0</v>
      </c>
      <c r="N630" s="13">
        <v>0</v>
      </c>
      <c r="O630" s="13">
        <v>40</v>
      </c>
      <c r="P630" s="13">
        <v>120</v>
      </c>
      <c r="Q630" s="13">
        <v>243</v>
      </c>
      <c r="R630" s="13">
        <v>465</v>
      </c>
      <c r="S630" s="13">
        <v>150</v>
      </c>
      <c r="X630"/>
    </row>
    <row r="631" spans="1:24" x14ac:dyDescent="0.25">
      <c r="A631" s="13" t="s">
        <v>360</v>
      </c>
      <c r="B631" s="13">
        <v>202406</v>
      </c>
      <c r="C631" s="13">
        <v>15200</v>
      </c>
      <c r="D631" s="13" t="s">
        <v>361</v>
      </c>
      <c r="E631" s="13" t="s">
        <v>39</v>
      </c>
      <c r="F631" s="13" t="s">
        <v>39</v>
      </c>
      <c r="G631" s="13" t="s">
        <v>39</v>
      </c>
      <c r="H631" s="13" t="s">
        <v>39</v>
      </c>
      <c r="I631" s="13">
        <v>1980</v>
      </c>
      <c r="J631" s="13" t="s">
        <v>39</v>
      </c>
      <c r="K631" s="14" t="s">
        <v>39</v>
      </c>
      <c r="L631" s="13">
        <v>0</v>
      </c>
      <c r="M631" s="13">
        <v>0</v>
      </c>
      <c r="N631" s="13">
        <v>0</v>
      </c>
      <c r="O631" s="13">
        <v>0</v>
      </c>
      <c r="P631" s="13">
        <v>1950</v>
      </c>
      <c r="Q631" s="13">
        <v>2050</v>
      </c>
      <c r="R631" s="13" t="s">
        <v>39</v>
      </c>
      <c r="S631" s="13" t="s">
        <v>39</v>
      </c>
      <c r="X631"/>
    </row>
    <row r="632" spans="1:24" x14ac:dyDescent="0.25">
      <c r="A632" s="13" t="s">
        <v>360</v>
      </c>
      <c r="B632" s="13">
        <v>202406</v>
      </c>
      <c r="C632" s="13">
        <v>15200</v>
      </c>
      <c r="D632" s="13" t="s">
        <v>363</v>
      </c>
      <c r="E632" s="13" t="s">
        <v>39</v>
      </c>
      <c r="F632" s="13" t="s">
        <v>39</v>
      </c>
      <c r="G632" s="13" t="s">
        <v>39</v>
      </c>
      <c r="H632" s="13" t="s">
        <v>39</v>
      </c>
      <c r="I632" s="13">
        <v>254</v>
      </c>
      <c r="J632" s="13" t="s">
        <v>39</v>
      </c>
      <c r="K632" s="14" t="s">
        <v>39</v>
      </c>
      <c r="L632" s="13">
        <v>0</v>
      </c>
      <c r="M632" s="13">
        <v>0</v>
      </c>
      <c r="N632" s="13">
        <v>0</v>
      </c>
      <c r="O632" s="13">
        <v>28</v>
      </c>
      <c r="P632" s="13">
        <v>156</v>
      </c>
      <c r="Q632" s="13">
        <v>359</v>
      </c>
      <c r="R632" s="13">
        <v>525</v>
      </c>
      <c r="S632" s="13">
        <v>262</v>
      </c>
      <c r="X632"/>
    </row>
    <row r="633" spans="1:24" x14ac:dyDescent="0.25">
      <c r="A633" s="13" t="s">
        <v>360</v>
      </c>
      <c r="B633" s="13">
        <v>202406</v>
      </c>
      <c r="C633" s="13">
        <v>15400</v>
      </c>
      <c r="D633" s="13" t="s">
        <v>361</v>
      </c>
      <c r="E633" s="13" t="s">
        <v>39</v>
      </c>
      <c r="F633" s="13" t="s">
        <v>39</v>
      </c>
      <c r="G633" s="13" t="s">
        <v>39</v>
      </c>
      <c r="H633" s="13" t="s">
        <v>39</v>
      </c>
      <c r="I633" s="13">
        <v>1820</v>
      </c>
      <c r="J633" s="13" t="s">
        <v>39</v>
      </c>
      <c r="K633" s="14" t="s">
        <v>39</v>
      </c>
      <c r="L633" s="13">
        <v>0</v>
      </c>
      <c r="M633" s="13">
        <v>0</v>
      </c>
      <c r="N633" s="13">
        <v>0</v>
      </c>
      <c r="O633" s="13">
        <v>0</v>
      </c>
      <c r="P633" s="13">
        <v>1780</v>
      </c>
      <c r="Q633" s="13">
        <v>1870</v>
      </c>
      <c r="R633" s="13" t="s">
        <v>39</v>
      </c>
      <c r="S633" s="13" t="s">
        <v>39</v>
      </c>
      <c r="X633"/>
    </row>
    <row r="634" spans="1:24" x14ac:dyDescent="0.25">
      <c r="A634" s="13" t="s">
        <v>360</v>
      </c>
      <c r="B634" s="13">
        <v>202406</v>
      </c>
      <c r="C634" s="13">
        <v>15400</v>
      </c>
      <c r="D634" s="13" t="s">
        <v>363</v>
      </c>
      <c r="E634" s="13" t="s">
        <v>39</v>
      </c>
      <c r="F634" s="13" t="s">
        <v>39</v>
      </c>
      <c r="G634" s="13" t="s">
        <v>39</v>
      </c>
      <c r="H634" s="13" t="s">
        <v>39</v>
      </c>
      <c r="I634" s="13">
        <v>290</v>
      </c>
      <c r="J634" s="13" t="s">
        <v>39</v>
      </c>
      <c r="K634" s="14" t="s">
        <v>39</v>
      </c>
      <c r="L634" s="13">
        <v>0</v>
      </c>
      <c r="M634" s="13">
        <v>0</v>
      </c>
      <c r="N634" s="13">
        <v>0</v>
      </c>
      <c r="O634" s="13">
        <v>11</v>
      </c>
      <c r="P634" s="13">
        <v>186</v>
      </c>
      <c r="Q634" s="13">
        <v>305</v>
      </c>
      <c r="R634" s="13">
        <v>580</v>
      </c>
      <c r="S634" s="13">
        <v>316</v>
      </c>
      <c r="X634"/>
    </row>
    <row r="635" spans="1:24" x14ac:dyDescent="0.25">
      <c r="A635" s="13" t="s">
        <v>360</v>
      </c>
      <c r="B635" s="13">
        <v>202406</v>
      </c>
      <c r="C635" s="13">
        <v>15600</v>
      </c>
      <c r="D635" s="13" t="s">
        <v>361</v>
      </c>
      <c r="E635" s="13" t="s">
        <v>39</v>
      </c>
      <c r="F635" s="13" t="s">
        <v>39</v>
      </c>
      <c r="G635" s="13" t="s">
        <v>39</v>
      </c>
      <c r="H635" s="13" t="s">
        <v>39</v>
      </c>
      <c r="I635" s="13">
        <v>1660</v>
      </c>
      <c r="J635" s="13" t="s">
        <v>39</v>
      </c>
      <c r="K635" s="14" t="s">
        <v>39</v>
      </c>
      <c r="L635" s="13">
        <v>0</v>
      </c>
      <c r="M635" s="13">
        <v>0</v>
      </c>
      <c r="N635" s="13">
        <v>0</v>
      </c>
      <c r="O635" s="13">
        <v>2</v>
      </c>
      <c r="P635" s="13">
        <v>1630</v>
      </c>
      <c r="Q635" s="13">
        <v>1710</v>
      </c>
      <c r="R635" s="13">
        <v>1280</v>
      </c>
      <c r="S635" s="13">
        <v>1280</v>
      </c>
      <c r="X635"/>
    </row>
    <row r="636" spans="1:24" x14ac:dyDescent="0.25">
      <c r="A636" s="13" t="s">
        <v>360</v>
      </c>
      <c r="B636" s="13">
        <v>202406</v>
      </c>
      <c r="C636" s="13">
        <v>15600</v>
      </c>
      <c r="D636" s="13" t="s">
        <v>363</v>
      </c>
      <c r="E636" s="13">
        <v>336</v>
      </c>
      <c r="F636" s="13">
        <v>336</v>
      </c>
      <c r="G636" s="13">
        <v>330</v>
      </c>
      <c r="H636" s="13">
        <v>330</v>
      </c>
      <c r="I636" s="13">
        <v>330</v>
      </c>
      <c r="J636" s="13" t="s">
        <v>2739</v>
      </c>
      <c r="K636" s="14" t="s">
        <v>3111</v>
      </c>
      <c r="L636" s="13">
        <v>16</v>
      </c>
      <c r="M636" s="13">
        <v>16</v>
      </c>
      <c r="N636" s="13">
        <v>32</v>
      </c>
      <c r="O636" s="13">
        <v>114</v>
      </c>
      <c r="P636" s="13">
        <v>225</v>
      </c>
      <c r="Q636" s="13">
        <v>359</v>
      </c>
      <c r="R636" s="13">
        <v>650</v>
      </c>
      <c r="S636" s="13">
        <v>330</v>
      </c>
      <c r="X636"/>
    </row>
    <row r="637" spans="1:24" x14ac:dyDescent="0.25">
      <c r="A637" s="13" t="s">
        <v>360</v>
      </c>
      <c r="B637" s="13">
        <v>202406</v>
      </c>
      <c r="C637" s="13">
        <v>15800</v>
      </c>
      <c r="D637" s="13" t="s">
        <v>361</v>
      </c>
      <c r="E637" s="13" t="s">
        <v>39</v>
      </c>
      <c r="F637" s="13" t="s">
        <v>39</v>
      </c>
      <c r="G637" s="13" t="s">
        <v>39</v>
      </c>
      <c r="H637" s="13" t="s">
        <v>39</v>
      </c>
      <c r="I637" s="13">
        <v>1510</v>
      </c>
      <c r="J637" s="13" t="s">
        <v>39</v>
      </c>
      <c r="K637" s="14" t="s">
        <v>39</v>
      </c>
      <c r="L637" s="13">
        <v>0</v>
      </c>
      <c r="M637" s="13">
        <v>0</v>
      </c>
      <c r="N637" s="13">
        <v>0</v>
      </c>
      <c r="O637" s="13">
        <v>1</v>
      </c>
      <c r="P637" s="13">
        <v>1470</v>
      </c>
      <c r="Q637" s="13">
        <v>1570</v>
      </c>
      <c r="R637" s="13">
        <v>1160</v>
      </c>
      <c r="S637" s="13">
        <v>1160</v>
      </c>
      <c r="X637"/>
    </row>
    <row r="638" spans="1:24" x14ac:dyDescent="0.25">
      <c r="A638" s="13" t="s">
        <v>360</v>
      </c>
      <c r="B638" s="13">
        <v>202406</v>
      </c>
      <c r="C638" s="13">
        <v>15800</v>
      </c>
      <c r="D638" s="13" t="s">
        <v>363</v>
      </c>
      <c r="E638" s="13" t="s">
        <v>39</v>
      </c>
      <c r="F638" s="13" t="s">
        <v>39</v>
      </c>
      <c r="G638" s="13" t="s">
        <v>39</v>
      </c>
      <c r="H638" s="13" t="s">
        <v>39</v>
      </c>
      <c r="I638" s="13">
        <v>377</v>
      </c>
      <c r="J638" s="13" t="s">
        <v>39</v>
      </c>
      <c r="K638" s="14" t="s">
        <v>39</v>
      </c>
      <c r="L638" s="13">
        <v>0</v>
      </c>
      <c r="M638" s="13">
        <v>0</v>
      </c>
      <c r="N638" s="13">
        <v>0</v>
      </c>
      <c r="O638" s="13">
        <v>41</v>
      </c>
      <c r="P638" s="13">
        <v>264</v>
      </c>
      <c r="Q638" s="13">
        <v>392</v>
      </c>
      <c r="R638" s="13">
        <v>720</v>
      </c>
      <c r="S638" s="13">
        <v>410</v>
      </c>
      <c r="X638"/>
    </row>
    <row r="639" spans="1:24" x14ac:dyDescent="0.25">
      <c r="A639" s="13" t="s">
        <v>360</v>
      </c>
      <c r="B639" s="13">
        <v>202406</v>
      </c>
      <c r="C639" s="13">
        <v>16000</v>
      </c>
      <c r="D639" s="13" t="s">
        <v>361</v>
      </c>
      <c r="E639" s="13" t="s">
        <v>39</v>
      </c>
      <c r="F639" s="13" t="s">
        <v>39</v>
      </c>
      <c r="G639" s="13" t="s">
        <v>39</v>
      </c>
      <c r="H639" s="13" t="s">
        <v>39</v>
      </c>
      <c r="I639" s="13">
        <v>1370</v>
      </c>
      <c r="J639" s="13" t="s">
        <v>39</v>
      </c>
      <c r="K639" s="14" t="s">
        <v>39</v>
      </c>
      <c r="L639" s="13">
        <v>0</v>
      </c>
      <c r="M639" s="13">
        <v>0</v>
      </c>
      <c r="N639" s="13">
        <v>0</v>
      </c>
      <c r="O639" s="13">
        <v>52</v>
      </c>
      <c r="P639" s="13">
        <v>1320</v>
      </c>
      <c r="Q639" s="13">
        <v>1410</v>
      </c>
      <c r="R639" s="13">
        <v>1350</v>
      </c>
      <c r="S639" s="13">
        <v>830</v>
      </c>
      <c r="X639"/>
    </row>
    <row r="640" spans="1:24" x14ac:dyDescent="0.25">
      <c r="A640" s="13" t="s">
        <v>360</v>
      </c>
      <c r="B640" s="13">
        <v>202406</v>
      </c>
      <c r="C640" s="13">
        <v>16000</v>
      </c>
      <c r="D640" s="13" t="s">
        <v>363</v>
      </c>
      <c r="E640" s="13">
        <v>430</v>
      </c>
      <c r="F640" s="13">
        <v>430</v>
      </c>
      <c r="G640" s="13">
        <v>430</v>
      </c>
      <c r="H640" s="13">
        <v>430</v>
      </c>
      <c r="I640" s="13">
        <v>430</v>
      </c>
      <c r="J640" s="13" t="s">
        <v>2725</v>
      </c>
      <c r="K640" s="14" t="s">
        <v>3112</v>
      </c>
      <c r="L640" s="13">
        <v>0</v>
      </c>
      <c r="M640" s="13">
        <v>1</v>
      </c>
      <c r="N640" s="13">
        <v>1</v>
      </c>
      <c r="O640" s="13">
        <v>16</v>
      </c>
      <c r="P640" s="13">
        <v>318</v>
      </c>
      <c r="Q640" s="13">
        <v>535</v>
      </c>
      <c r="R640" s="13">
        <v>805</v>
      </c>
      <c r="S640" s="13">
        <v>430</v>
      </c>
      <c r="X640"/>
    </row>
    <row r="641" spans="1:24" x14ac:dyDescent="0.25">
      <c r="A641" s="13" t="s">
        <v>360</v>
      </c>
      <c r="B641" s="13">
        <v>202406</v>
      </c>
      <c r="C641" s="13">
        <v>16200</v>
      </c>
      <c r="D641" s="13" t="s">
        <v>361</v>
      </c>
      <c r="E641" s="13" t="s">
        <v>39</v>
      </c>
      <c r="F641" s="13" t="s">
        <v>39</v>
      </c>
      <c r="G641" s="13" t="s">
        <v>39</v>
      </c>
      <c r="H641" s="13" t="s">
        <v>39</v>
      </c>
      <c r="I641" s="13">
        <v>1230</v>
      </c>
      <c r="J641" s="13" t="s">
        <v>39</v>
      </c>
      <c r="K641" s="14" t="s">
        <v>39</v>
      </c>
      <c r="L641" s="13">
        <v>0</v>
      </c>
      <c r="M641" s="13">
        <v>0</v>
      </c>
      <c r="N641" s="13">
        <v>0</v>
      </c>
      <c r="O641" s="13">
        <v>5</v>
      </c>
      <c r="P641" s="13">
        <v>1180</v>
      </c>
      <c r="Q641" s="13">
        <v>1270</v>
      </c>
      <c r="R641" s="13">
        <v>1050</v>
      </c>
      <c r="S641" s="13">
        <v>770</v>
      </c>
      <c r="X641"/>
    </row>
    <row r="642" spans="1:24" x14ac:dyDescent="0.25">
      <c r="A642" s="13" t="s">
        <v>360</v>
      </c>
      <c r="B642" s="13">
        <v>202406</v>
      </c>
      <c r="C642" s="13">
        <v>16200</v>
      </c>
      <c r="D642" s="13" t="s">
        <v>363</v>
      </c>
      <c r="E642" s="13" t="s">
        <v>39</v>
      </c>
      <c r="F642" s="13" t="s">
        <v>39</v>
      </c>
      <c r="G642" s="13" t="s">
        <v>39</v>
      </c>
      <c r="H642" s="13" t="s">
        <v>39</v>
      </c>
      <c r="I642" s="13">
        <v>488</v>
      </c>
      <c r="J642" s="13" t="s">
        <v>39</v>
      </c>
      <c r="K642" s="14" t="s">
        <v>39</v>
      </c>
      <c r="L642" s="13">
        <v>0</v>
      </c>
      <c r="M642" s="13">
        <v>0</v>
      </c>
      <c r="N642" s="13">
        <v>0</v>
      </c>
      <c r="O642" s="13">
        <v>15</v>
      </c>
      <c r="P642" s="13">
        <v>439</v>
      </c>
      <c r="Q642" s="13">
        <v>595</v>
      </c>
      <c r="R642" s="13">
        <v>920</v>
      </c>
      <c r="S642" s="13">
        <v>560</v>
      </c>
      <c r="X642"/>
    </row>
    <row r="643" spans="1:24" x14ac:dyDescent="0.25">
      <c r="A643" s="13" t="s">
        <v>360</v>
      </c>
      <c r="B643" s="13">
        <v>202406</v>
      </c>
      <c r="C643" s="13">
        <v>16400</v>
      </c>
      <c r="D643" s="13" t="s">
        <v>361</v>
      </c>
      <c r="E643" s="13" t="s">
        <v>39</v>
      </c>
      <c r="F643" s="13" t="s">
        <v>39</v>
      </c>
      <c r="G643" s="13" t="s">
        <v>39</v>
      </c>
      <c r="H643" s="13" t="s">
        <v>39</v>
      </c>
      <c r="I643" s="13">
        <v>1090</v>
      </c>
      <c r="J643" s="13" t="s">
        <v>39</v>
      </c>
      <c r="K643" s="14" t="s">
        <v>39</v>
      </c>
      <c r="L643" s="13">
        <v>0</v>
      </c>
      <c r="M643" s="13">
        <v>0</v>
      </c>
      <c r="N643" s="13">
        <v>0</v>
      </c>
      <c r="O643" s="13">
        <v>13</v>
      </c>
      <c r="P643" s="13">
        <v>1040</v>
      </c>
      <c r="Q643" s="13">
        <v>1140</v>
      </c>
      <c r="R643" s="13">
        <v>950</v>
      </c>
      <c r="S643" s="13">
        <v>660</v>
      </c>
      <c r="X643"/>
    </row>
    <row r="644" spans="1:24" x14ac:dyDescent="0.25">
      <c r="A644" s="13" t="s">
        <v>360</v>
      </c>
      <c r="B644" s="13">
        <v>202406</v>
      </c>
      <c r="C644" s="13">
        <v>16400</v>
      </c>
      <c r="D644" s="13" t="s">
        <v>363</v>
      </c>
      <c r="E644" s="13" t="s">
        <v>39</v>
      </c>
      <c r="F644" s="13" t="s">
        <v>39</v>
      </c>
      <c r="G644" s="13" t="s">
        <v>39</v>
      </c>
      <c r="H644" s="13" t="s">
        <v>39</v>
      </c>
      <c r="I644" s="13">
        <v>555</v>
      </c>
      <c r="J644" s="13" t="s">
        <v>39</v>
      </c>
      <c r="K644" s="14" t="s">
        <v>39</v>
      </c>
      <c r="L644" s="13">
        <v>0</v>
      </c>
      <c r="M644" s="13">
        <v>0</v>
      </c>
      <c r="N644" s="13">
        <v>0</v>
      </c>
      <c r="O644" s="13">
        <v>3</v>
      </c>
      <c r="P644" s="13">
        <v>439</v>
      </c>
      <c r="Q644" s="13">
        <v>575</v>
      </c>
      <c r="R644" s="13">
        <v>990</v>
      </c>
      <c r="S644" s="13">
        <v>600</v>
      </c>
      <c r="X644"/>
    </row>
    <row r="645" spans="1:24" x14ac:dyDescent="0.25">
      <c r="A645" s="13" t="s">
        <v>360</v>
      </c>
      <c r="B645" s="13">
        <v>202406</v>
      </c>
      <c r="C645" s="13">
        <v>16600</v>
      </c>
      <c r="D645" s="13" t="s">
        <v>361</v>
      </c>
      <c r="E645" s="13" t="s">
        <v>39</v>
      </c>
      <c r="F645" s="13" t="s">
        <v>39</v>
      </c>
      <c r="G645" s="13" t="s">
        <v>39</v>
      </c>
      <c r="H645" s="13" t="s">
        <v>39</v>
      </c>
      <c r="I645" s="13">
        <v>965</v>
      </c>
      <c r="J645" s="13" t="s">
        <v>39</v>
      </c>
      <c r="K645" s="14" t="s">
        <v>39</v>
      </c>
      <c r="L645" s="13">
        <v>0</v>
      </c>
      <c r="M645" s="13">
        <v>0</v>
      </c>
      <c r="N645" s="13">
        <v>0</v>
      </c>
      <c r="O645" s="13">
        <v>36</v>
      </c>
      <c r="P645" s="13">
        <v>920</v>
      </c>
      <c r="Q645" s="13">
        <v>1010</v>
      </c>
      <c r="R645" s="13">
        <v>950</v>
      </c>
      <c r="S645" s="13">
        <v>555</v>
      </c>
      <c r="X645"/>
    </row>
    <row r="646" spans="1:24" x14ac:dyDescent="0.25">
      <c r="A646" s="13" t="s">
        <v>360</v>
      </c>
      <c r="B646" s="13">
        <v>202406</v>
      </c>
      <c r="C646" s="13">
        <v>16600</v>
      </c>
      <c r="D646" s="13" t="s">
        <v>363</v>
      </c>
      <c r="E646" s="13">
        <v>625</v>
      </c>
      <c r="F646" s="13">
        <v>625</v>
      </c>
      <c r="G646" s="13">
        <v>625</v>
      </c>
      <c r="H646" s="13">
        <v>625</v>
      </c>
      <c r="I646" s="13">
        <v>625</v>
      </c>
      <c r="J646" s="13">
        <v>0</v>
      </c>
      <c r="K646" s="14">
        <v>0</v>
      </c>
      <c r="L646" s="13">
        <v>1</v>
      </c>
      <c r="M646" s="13">
        <v>1</v>
      </c>
      <c r="N646" s="13">
        <v>2</v>
      </c>
      <c r="O646" s="13">
        <v>11</v>
      </c>
      <c r="P646" s="13">
        <v>525</v>
      </c>
      <c r="Q646" s="13">
        <v>730</v>
      </c>
      <c r="R646" s="13">
        <v>1110</v>
      </c>
      <c r="S646" s="13">
        <v>625</v>
      </c>
      <c r="X646"/>
    </row>
    <row r="647" spans="1:24" x14ac:dyDescent="0.25">
      <c r="A647" s="13" t="s">
        <v>360</v>
      </c>
      <c r="B647" s="13">
        <v>202406</v>
      </c>
      <c r="C647" s="13">
        <v>16800</v>
      </c>
      <c r="D647" s="13" t="s">
        <v>361</v>
      </c>
      <c r="E647" s="13">
        <v>865</v>
      </c>
      <c r="F647" s="13">
        <v>865</v>
      </c>
      <c r="G647" s="13">
        <v>865</v>
      </c>
      <c r="H647" s="13">
        <v>865</v>
      </c>
      <c r="I647" s="13">
        <v>855</v>
      </c>
      <c r="J647" s="13" t="s">
        <v>2769</v>
      </c>
      <c r="K647" s="14" t="s">
        <v>3113</v>
      </c>
      <c r="L647" s="13">
        <v>0</v>
      </c>
      <c r="M647" s="13">
        <v>1</v>
      </c>
      <c r="N647" s="13">
        <v>1</v>
      </c>
      <c r="O647" s="13">
        <v>38</v>
      </c>
      <c r="P647" s="13">
        <v>800</v>
      </c>
      <c r="Q647" s="13">
        <v>885</v>
      </c>
      <c r="R647" s="13">
        <v>865</v>
      </c>
      <c r="S647" s="13">
        <v>470</v>
      </c>
      <c r="X647"/>
    </row>
    <row r="648" spans="1:24" x14ac:dyDescent="0.25">
      <c r="A648" s="13" t="s">
        <v>360</v>
      </c>
      <c r="B648" s="13">
        <v>202406</v>
      </c>
      <c r="C648" s="13">
        <v>16800</v>
      </c>
      <c r="D648" s="13" t="s">
        <v>363</v>
      </c>
      <c r="E648" s="13">
        <v>710</v>
      </c>
      <c r="F648" s="13">
        <v>710</v>
      </c>
      <c r="G648" s="13">
        <v>710</v>
      </c>
      <c r="H648" s="13">
        <v>710</v>
      </c>
      <c r="I648" s="13">
        <v>710</v>
      </c>
      <c r="J648" s="13" t="s">
        <v>383</v>
      </c>
      <c r="K648" s="14" t="s">
        <v>3114</v>
      </c>
      <c r="L648" s="13">
        <v>1</v>
      </c>
      <c r="M648" s="13">
        <v>10</v>
      </c>
      <c r="N648" s="13">
        <v>11</v>
      </c>
      <c r="O648" s="13">
        <v>32</v>
      </c>
      <c r="P648" s="13">
        <v>610</v>
      </c>
      <c r="Q648" s="13" t="s">
        <v>39</v>
      </c>
      <c r="R648" s="13">
        <v>950</v>
      </c>
      <c r="S648" s="13">
        <v>710</v>
      </c>
      <c r="X648"/>
    </row>
    <row r="649" spans="1:24" x14ac:dyDescent="0.25">
      <c r="A649" s="13" t="s">
        <v>360</v>
      </c>
      <c r="B649" s="13">
        <v>202406</v>
      </c>
      <c r="C649" s="13">
        <v>17000</v>
      </c>
      <c r="D649" s="13" t="s">
        <v>361</v>
      </c>
      <c r="E649" s="13">
        <v>745</v>
      </c>
      <c r="F649" s="13">
        <v>745</v>
      </c>
      <c r="G649" s="13">
        <v>745</v>
      </c>
      <c r="H649" s="13">
        <v>745</v>
      </c>
      <c r="I649" s="13">
        <v>745</v>
      </c>
      <c r="J649" s="13" t="s">
        <v>2814</v>
      </c>
      <c r="K649" s="14" t="s">
        <v>2838</v>
      </c>
      <c r="L649" s="13">
        <v>1</v>
      </c>
      <c r="M649" s="13">
        <v>1</v>
      </c>
      <c r="N649" s="13">
        <v>2</v>
      </c>
      <c r="O649" s="13">
        <v>35</v>
      </c>
      <c r="P649" s="13">
        <v>650</v>
      </c>
      <c r="Q649" s="13">
        <v>780</v>
      </c>
      <c r="R649" s="13">
        <v>745</v>
      </c>
      <c r="S649" s="13">
        <v>447</v>
      </c>
      <c r="X649"/>
    </row>
    <row r="650" spans="1:24" x14ac:dyDescent="0.25">
      <c r="A650" s="13" t="s">
        <v>360</v>
      </c>
      <c r="B650" s="13">
        <v>202406</v>
      </c>
      <c r="C650" s="13">
        <v>17000</v>
      </c>
      <c r="D650" s="13" t="s">
        <v>363</v>
      </c>
      <c r="E650" s="13">
        <v>795</v>
      </c>
      <c r="F650" s="13">
        <v>800</v>
      </c>
      <c r="G650" s="13">
        <v>795</v>
      </c>
      <c r="H650" s="13">
        <v>800</v>
      </c>
      <c r="I650" s="13">
        <v>800</v>
      </c>
      <c r="J650" s="13" t="s">
        <v>387</v>
      </c>
      <c r="K650" s="14" t="s">
        <v>3115</v>
      </c>
      <c r="L650" s="13">
        <v>0</v>
      </c>
      <c r="M650" s="13">
        <v>11</v>
      </c>
      <c r="N650" s="13">
        <v>11</v>
      </c>
      <c r="O650" s="13">
        <v>14</v>
      </c>
      <c r="P650" s="13">
        <v>740</v>
      </c>
      <c r="Q650" s="13">
        <v>830</v>
      </c>
      <c r="R650" s="13">
        <v>1350</v>
      </c>
      <c r="S650" s="13">
        <v>795</v>
      </c>
      <c r="X650"/>
    </row>
    <row r="651" spans="1:24" x14ac:dyDescent="0.25">
      <c r="A651" s="13" t="s">
        <v>360</v>
      </c>
      <c r="B651" s="13">
        <v>202406</v>
      </c>
      <c r="C651" s="13">
        <v>17200</v>
      </c>
      <c r="D651" s="13" t="s">
        <v>361</v>
      </c>
      <c r="E651" s="13" t="s">
        <v>39</v>
      </c>
      <c r="F651" s="13" t="s">
        <v>39</v>
      </c>
      <c r="G651" s="13" t="s">
        <v>39</v>
      </c>
      <c r="H651" s="13" t="s">
        <v>39</v>
      </c>
      <c r="I651" s="13">
        <v>635</v>
      </c>
      <c r="J651" s="13" t="s">
        <v>39</v>
      </c>
      <c r="K651" s="14" t="s">
        <v>39</v>
      </c>
      <c r="L651" s="13">
        <v>0</v>
      </c>
      <c r="M651" s="13">
        <v>0</v>
      </c>
      <c r="N651" s="13">
        <v>0</v>
      </c>
      <c r="O651" s="13">
        <v>37</v>
      </c>
      <c r="P651" s="13">
        <v>550</v>
      </c>
      <c r="Q651" s="13" t="s">
        <v>39</v>
      </c>
      <c r="R651" s="13">
        <v>660</v>
      </c>
      <c r="S651" s="13">
        <v>335</v>
      </c>
      <c r="X651"/>
    </row>
    <row r="652" spans="1:24" x14ac:dyDescent="0.25">
      <c r="A652" s="13" t="s">
        <v>360</v>
      </c>
      <c r="B652" s="13">
        <v>202406</v>
      </c>
      <c r="C652" s="13">
        <v>17200</v>
      </c>
      <c r="D652" s="13" t="s">
        <v>363</v>
      </c>
      <c r="E652" s="13" t="s">
        <v>39</v>
      </c>
      <c r="F652" s="13" t="s">
        <v>39</v>
      </c>
      <c r="G652" s="13" t="s">
        <v>39</v>
      </c>
      <c r="H652" s="13" t="s">
        <v>39</v>
      </c>
      <c r="I652" s="13">
        <v>890</v>
      </c>
      <c r="J652" s="13" t="s">
        <v>39</v>
      </c>
      <c r="K652" s="14" t="s">
        <v>39</v>
      </c>
      <c r="L652" s="13">
        <v>0</v>
      </c>
      <c r="M652" s="13">
        <v>0</v>
      </c>
      <c r="N652" s="13">
        <v>0</v>
      </c>
      <c r="O652" s="13">
        <v>0</v>
      </c>
      <c r="P652" s="13">
        <v>845</v>
      </c>
      <c r="Q652" s="13">
        <v>930</v>
      </c>
      <c r="R652" s="13" t="s">
        <v>39</v>
      </c>
      <c r="S652" s="13" t="s">
        <v>39</v>
      </c>
      <c r="X652"/>
    </row>
    <row r="653" spans="1:24" x14ac:dyDescent="0.25">
      <c r="A653" s="13" t="s">
        <v>360</v>
      </c>
      <c r="B653" s="13">
        <v>202406</v>
      </c>
      <c r="C653" s="13">
        <v>17400</v>
      </c>
      <c r="D653" s="13" t="s">
        <v>361</v>
      </c>
      <c r="E653" s="13">
        <v>530</v>
      </c>
      <c r="F653" s="13">
        <v>530</v>
      </c>
      <c r="G653" s="13">
        <v>530</v>
      </c>
      <c r="H653" s="13">
        <v>530</v>
      </c>
      <c r="I653" s="13">
        <v>530</v>
      </c>
      <c r="J653" s="13" t="s">
        <v>3116</v>
      </c>
      <c r="K653" s="14" t="s">
        <v>3117</v>
      </c>
      <c r="L653" s="13">
        <v>1</v>
      </c>
      <c r="M653" s="13">
        <v>1</v>
      </c>
      <c r="N653" s="13">
        <v>2</v>
      </c>
      <c r="O653" s="13">
        <v>27</v>
      </c>
      <c r="P653" s="13">
        <v>442</v>
      </c>
      <c r="Q653" s="13">
        <v>570</v>
      </c>
      <c r="R653" s="13">
        <v>530</v>
      </c>
      <c r="S653" s="13">
        <v>282</v>
      </c>
      <c r="X653"/>
    </row>
    <row r="654" spans="1:24" x14ac:dyDescent="0.25">
      <c r="A654" s="13" t="s">
        <v>360</v>
      </c>
      <c r="B654" s="13">
        <v>202406</v>
      </c>
      <c r="C654" s="13">
        <v>17400</v>
      </c>
      <c r="D654" s="13" t="s">
        <v>363</v>
      </c>
      <c r="E654" s="13" t="s">
        <v>39</v>
      </c>
      <c r="F654" s="13" t="s">
        <v>39</v>
      </c>
      <c r="G654" s="13" t="s">
        <v>39</v>
      </c>
      <c r="H654" s="13" t="s">
        <v>39</v>
      </c>
      <c r="I654" s="13">
        <v>980</v>
      </c>
      <c r="J654" s="13" t="s">
        <v>39</v>
      </c>
      <c r="K654" s="14" t="s">
        <v>39</v>
      </c>
      <c r="L654" s="13">
        <v>0</v>
      </c>
      <c r="M654" s="13">
        <v>0</v>
      </c>
      <c r="N654" s="13">
        <v>0</v>
      </c>
      <c r="O654" s="13">
        <v>0</v>
      </c>
      <c r="P654" s="13">
        <v>950</v>
      </c>
      <c r="Q654" s="13">
        <v>1040</v>
      </c>
      <c r="R654" s="13">
        <v>1370</v>
      </c>
      <c r="S654" s="13">
        <v>1170</v>
      </c>
      <c r="X654"/>
    </row>
    <row r="655" spans="1:24" x14ac:dyDescent="0.25">
      <c r="A655" s="13" t="s">
        <v>360</v>
      </c>
      <c r="B655" s="13">
        <v>202406</v>
      </c>
      <c r="C655" s="13">
        <v>17600</v>
      </c>
      <c r="D655" s="13" t="s">
        <v>361</v>
      </c>
      <c r="E655" s="13" t="s">
        <v>39</v>
      </c>
      <c r="F655" s="13" t="s">
        <v>39</v>
      </c>
      <c r="G655" s="13" t="s">
        <v>39</v>
      </c>
      <c r="H655" s="13" t="s">
        <v>39</v>
      </c>
      <c r="I655" s="13">
        <v>452</v>
      </c>
      <c r="J655" s="13" t="s">
        <v>39</v>
      </c>
      <c r="K655" s="14" t="s">
        <v>39</v>
      </c>
      <c r="L655" s="13">
        <v>0</v>
      </c>
      <c r="M655" s="13">
        <v>0</v>
      </c>
      <c r="N655" s="13">
        <v>0</v>
      </c>
      <c r="O655" s="13">
        <v>39</v>
      </c>
      <c r="P655" s="13">
        <v>361</v>
      </c>
      <c r="Q655" s="13">
        <v>505</v>
      </c>
      <c r="R655" s="13">
        <v>497</v>
      </c>
      <c r="S655" s="13">
        <v>210</v>
      </c>
      <c r="X655"/>
    </row>
    <row r="656" spans="1:24" x14ac:dyDescent="0.25">
      <c r="A656" s="13" t="s">
        <v>360</v>
      </c>
      <c r="B656" s="13">
        <v>202406</v>
      </c>
      <c r="C656" s="13">
        <v>17600</v>
      </c>
      <c r="D656" s="13" t="s">
        <v>363</v>
      </c>
      <c r="E656" s="13" t="s">
        <v>39</v>
      </c>
      <c r="F656" s="13" t="s">
        <v>39</v>
      </c>
      <c r="G656" s="13" t="s">
        <v>39</v>
      </c>
      <c r="H656" s="13" t="s">
        <v>39</v>
      </c>
      <c r="I656" s="13">
        <v>1100</v>
      </c>
      <c r="J656" s="13" t="s">
        <v>39</v>
      </c>
      <c r="K656" s="14" t="s">
        <v>39</v>
      </c>
      <c r="L656" s="13">
        <v>0</v>
      </c>
      <c r="M656" s="13">
        <v>0</v>
      </c>
      <c r="N656" s="13">
        <v>0</v>
      </c>
      <c r="O656" s="13">
        <v>1</v>
      </c>
      <c r="P656" s="13">
        <v>1070</v>
      </c>
      <c r="Q656" s="13">
        <v>1160</v>
      </c>
      <c r="R656" s="13">
        <v>1710</v>
      </c>
      <c r="S656" s="13">
        <v>1240</v>
      </c>
      <c r="X656"/>
    </row>
    <row r="657" spans="1:24" x14ac:dyDescent="0.25">
      <c r="A657" s="13" t="s">
        <v>360</v>
      </c>
      <c r="B657" s="13">
        <v>202406</v>
      </c>
      <c r="C657" s="13">
        <v>17800</v>
      </c>
      <c r="D657" s="13" t="s">
        <v>361</v>
      </c>
      <c r="E657" s="13" t="s">
        <v>39</v>
      </c>
      <c r="F657" s="13" t="s">
        <v>39</v>
      </c>
      <c r="G657" s="13" t="s">
        <v>39</v>
      </c>
      <c r="H657" s="13" t="s">
        <v>39</v>
      </c>
      <c r="I657" s="13">
        <v>382</v>
      </c>
      <c r="J657" s="13" t="s">
        <v>39</v>
      </c>
      <c r="K657" s="14" t="s">
        <v>39</v>
      </c>
      <c r="L657" s="13">
        <v>0</v>
      </c>
      <c r="M657" s="13">
        <v>0</v>
      </c>
      <c r="N657" s="13">
        <v>0</v>
      </c>
      <c r="O657" s="13">
        <v>43</v>
      </c>
      <c r="P657" s="13">
        <v>291</v>
      </c>
      <c r="Q657" s="13">
        <v>433</v>
      </c>
      <c r="R657" s="13">
        <v>345</v>
      </c>
      <c r="S657" s="13">
        <v>176</v>
      </c>
      <c r="X657"/>
    </row>
    <row r="658" spans="1:24" x14ac:dyDescent="0.25">
      <c r="A658" s="13" t="s">
        <v>360</v>
      </c>
      <c r="B658" s="13">
        <v>202406</v>
      </c>
      <c r="C658" s="13">
        <v>17800</v>
      </c>
      <c r="D658" s="13" t="s">
        <v>363</v>
      </c>
      <c r="E658" s="13" t="s">
        <v>39</v>
      </c>
      <c r="F658" s="13" t="s">
        <v>39</v>
      </c>
      <c r="G658" s="13" t="s">
        <v>39</v>
      </c>
      <c r="H658" s="13" t="s">
        <v>39</v>
      </c>
      <c r="I658" s="13">
        <v>1230</v>
      </c>
      <c r="J658" s="13" t="s">
        <v>39</v>
      </c>
      <c r="K658" s="14" t="s">
        <v>39</v>
      </c>
      <c r="L658" s="13">
        <v>0</v>
      </c>
      <c r="M658" s="13">
        <v>0</v>
      </c>
      <c r="N658" s="13">
        <v>0</v>
      </c>
      <c r="O658" s="13">
        <v>3</v>
      </c>
      <c r="P658" s="13">
        <v>1200</v>
      </c>
      <c r="Q658" s="13">
        <v>1290</v>
      </c>
      <c r="R658" s="13">
        <v>1930</v>
      </c>
      <c r="S658" s="13">
        <v>1400</v>
      </c>
      <c r="X658"/>
    </row>
    <row r="659" spans="1:24" x14ac:dyDescent="0.25">
      <c r="A659" s="13" t="s">
        <v>360</v>
      </c>
      <c r="B659" s="13">
        <v>202406</v>
      </c>
      <c r="C659" s="13">
        <v>18000</v>
      </c>
      <c r="D659" s="13" t="s">
        <v>361</v>
      </c>
      <c r="E659" s="13">
        <v>318</v>
      </c>
      <c r="F659" s="13">
        <v>320</v>
      </c>
      <c r="G659" s="13">
        <v>318</v>
      </c>
      <c r="H659" s="13">
        <v>320</v>
      </c>
      <c r="I659" s="13">
        <v>320</v>
      </c>
      <c r="J659" s="13" t="s">
        <v>2937</v>
      </c>
      <c r="K659" s="14" t="s">
        <v>3118</v>
      </c>
      <c r="L659" s="13">
        <v>0</v>
      </c>
      <c r="M659" s="13">
        <v>3</v>
      </c>
      <c r="N659" s="13">
        <v>3</v>
      </c>
      <c r="O659" s="13">
        <v>138</v>
      </c>
      <c r="P659" s="13">
        <v>227</v>
      </c>
      <c r="Q659" s="13">
        <v>334</v>
      </c>
      <c r="R659" s="13">
        <v>330</v>
      </c>
      <c r="S659" s="13">
        <v>146</v>
      </c>
      <c r="X659"/>
    </row>
    <row r="660" spans="1:24" x14ac:dyDescent="0.25">
      <c r="A660" s="13" t="s">
        <v>360</v>
      </c>
      <c r="B660" s="13">
        <v>202406</v>
      </c>
      <c r="C660" s="13">
        <v>18000</v>
      </c>
      <c r="D660" s="13" t="s">
        <v>363</v>
      </c>
      <c r="E660" s="13" t="s">
        <v>39</v>
      </c>
      <c r="F660" s="13" t="s">
        <v>39</v>
      </c>
      <c r="G660" s="13" t="s">
        <v>39</v>
      </c>
      <c r="H660" s="13" t="s">
        <v>39</v>
      </c>
      <c r="I660" s="13">
        <v>1360</v>
      </c>
      <c r="J660" s="13" t="s">
        <v>39</v>
      </c>
      <c r="K660" s="14" t="s">
        <v>39</v>
      </c>
      <c r="L660" s="13">
        <v>0</v>
      </c>
      <c r="M660" s="13">
        <v>0</v>
      </c>
      <c r="N660" s="13">
        <v>0</v>
      </c>
      <c r="O660" s="13">
        <v>2</v>
      </c>
      <c r="P660" s="13">
        <v>1330</v>
      </c>
      <c r="Q660" s="13">
        <v>1410</v>
      </c>
      <c r="R660" s="13">
        <v>1760</v>
      </c>
      <c r="S660" s="13">
        <v>1550</v>
      </c>
      <c r="X660"/>
    </row>
    <row r="661" spans="1:24" x14ac:dyDescent="0.25">
      <c r="A661" s="13" t="s">
        <v>360</v>
      </c>
      <c r="B661" s="13">
        <v>202406</v>
      </c>
      <c r="C661" s="13">
        <v>18200</v>
      </c>
      <c r="D661" s="13" t="s">
        <v>361</v>
      </c>
      <c r="E661" s="13" t="s">
        <v>39</v>
      </c>
      <c r="F661" s="13" t="s">
        <v>39</v>
      </c>
      <c r="G661" s="13" t="s">
        <v>39</v>
      </c>
      <c r="H661" s="13" t="s">
        <v>39</v>
      </c>
      <c r="I661" s="13">
        <v>264</v>
      </c>
      <c r="J661" s="13" t="s">
        <v>39</v>
      </c>
      <c r="K661" s="14" t="s">
        <v>39</v>
      </c>
      <c r="L661" s="13">
        <v>1</v>
      </c>
      <c r="M661" s="13">
        <v>0</v>
      </c>
      <c r="N661" s="13">
        <v>1</v>
      </c>
      <c r="O661" s="13">
        <v>30</v>
      </c>
      <c r="P661" s="13">
        <v>247</v>
      </c>
      <c r="Q661" s="13">
        <v>297</v>
      </c>
      <c r="R661" s="13">
        <v>293</v>
      </c>
      <c r="S661" s="13">
        <v>140</v>
      </c>
      <c r="X661"/>
    </row>
    <row r="662" spans="1:24" x14ac:dyDescent="0.25">
      <c r="A662" s="13" t="s">
        <v>360</v>
      </c>
      <c r="B662" s="13">
        <v>202406</v>
      </c>
      <c r="C662" s="13">
        <v>18200</v>
      </c>
      <c r="D662" s="13" t="s">
        <v>363</v>
      </c>
      <c r="E662" s="13" t="s">
        <v>39</v>
      </c>
      <c r="F662" s="13" t="s">
        <v>39</v>
      </c>
      <c r="G662" s="13" t="s">
        <v>39</v>
      </c>
      <c r="H662" s="13" t="s">
        <v>39</v>
      </c>
      <c r="I662" s="13">
        <v>1510</v>
      </c>
      <c r="J662" s="13" t="s">
        <v>39</v>
      </c>
      <c r="K662" s="14" t="s">
        <v>39</v>
      </c>
      <c r="L662" s="13">
        <v>0</v>
      </c>
      <c r="M662" s="13">
        <v>0</v>
      </c>
      <c r="N662" s="13">
        <v>0</v>
      </c>
      <c r="O662" s="13">
        <v>1</v>
      </c>
      <c r="P662" s="13">
        <v>1470</v>
      </c>
      <c r="Q662" s="13">
        <v>1570</v>
      </c>
      <c r="R662" s="13">
        <v>1690</v>
      </c>
      <c r="S662" s="13">
        <v>1690</v>
      </c>
      <c r="X662"/>
    </row>
    <row r="663" spans="1:24" x14ac:dyDescent="0.25">
      <c r="A663" s="13" t="s">
        <v>360</v>
      </c>
      <c r="B663" s="13">
        <v>202406</v>
      </c>
      <c r="C663" s="13">
        <v>18400</v>
      </c>
      <c r="D663" s="13" t="s">
        <v>361</v>
      </c>
      <c r="E663" s="13">
        <v>215</v>
      </c>
      <c r="F663" s="13">
        <v>215</v>
      </c>
      <c r="G663" s="13">
        <v>215</v>
      </c>
      <c r="H663" s="13">
        <v>215</v>
      </c>
      <c r="I663" s="13">
        <v>215</v>
      </c>
      <c r="J663" s="13" t="s">
        <v>2761</v>
      </c>
      <c r="K663" s="14" t="s">
        <v>3119</v>
      </c>
      <c r="L663" s="13">
        <v>0</v>
      </c>
      <c r="M663" s="13">
        <v>1</v>
      </c>
      <c r="N663" s="13">
        <v>1</v>
      </c>
      <c r="O663" s="13">
        <v>20</v>
      </c>
      <c r="P663" s="13">
        <v>122</v>
      </c>
      <c r="Q663" s="13">
        <v>225</v>
      </c>
      <c r="R663" s="13">
        <v>234</v>
      </c>
      <c r="S663" s="13">
        <v>138</v>
      </c>
      <c r="X663"/>
    </row>
    <row r="664" spans="1:24" x14ac:dyDescent="0.25">
      <c r="A664" s="13" t="s">
        <v>360</v>
      </c>
      <c r="B664" s="13">
        <v>202406</v>
      </c>
      <c r="C664" s="13">
        <v>18400</v>
      </c>
      <c r="D664" s="13" t="s">
        <v>363</v>
      </c>
      <c r="E664" s="13" t="s">
        <v>39</v>
      </c>
      <c r="F664" s="13" t="s">
        <v>39</v>
      </c>
      <c r="G664" s="13" t="s">
        <v>39</v>
      </c>
      <c r="H664" s="13" t="s">
        <v>39</v>
      </c>
      <c r="I664" s="13">
        <v>1650</v>
      </c>
      <c r="J664" s="13" t="s">
        <v>39</v>
      </c>
      <c r="K664" s="14" t="s">
        <v>39</v>
      </c>
      <c r="L664" s="13">
        <v>0</v>
      </c>
      <c r="M664" s="13">
        <v>0</v>
      </c>
      <c r="N664" s="13">
        <v>0</v>
      </c>
      <c r="O664" s="13">
        <v>1</v>
      </c>
      <c r="P664" s="13">
        <v>1620</v>
      </c>
      <c r="Q664" s="13">
        <v>1720</v>
      </c>
      <c r="R664" s="13">
        <v>1870</v>
      </c>
      <c r="S664" s="13">
        <v>1700</v>
      </c>
      <c r="X664"/>
    </row>
    <row r="665" spans="1:24" x14ac:dyDescent="0.25">
      <c r="A665" s="13" t="s">
        <v>360</v>
      </c>
      <c r="B665" s="13">
        <v>202406</v>
      </c>
      <c r="C665" s="13">
        <v>18600</v>
      </c>
      <c r="D665" s="13" t="s">
        <v>361</v>
      </c>
      <c r="E665" s="13" t="s">
        <v>39</v>
      </c>
      <c r="F665" s="13" t="s">
        <v>39</v>
      </c>
      <c r="G665" s="13" t="s">
        <v>39</v>
      </c>
      <c r="H665" s="13" t="s">
        <v>39</v>
      </c>
      <c r="I665" s="13">
        <v>176</v>
      </c>
      <c r="J665" s="13" t="s">
        <v>39</v>
      </c>
      <c r="K665" s="14" t="s">
        <v>39</v>
      </c>
      <c r="L665" s="13">
        <v>1</v>
      </c>
      <c r="M665" s="13">
        <v>0</v>
      </c>
      <c r="N665" s="13">
        <v>1</v>
      </c>
      <c r="O665" s="13">
        <v>24</v>
      </c>
      <c r="P665" s="13">
        <v>163</v>
      </c>
      <c r="Q665" s="13">
        <v>188</v>
      </c>
      <c r="R665" s="13">
        <v>203</v>
      </c>
      <c r="S665" s="13">
        <v>84</v>
      </c>
      <c r="X665"/>
    </row>
    <row r="666" spans="1:24" x14ac:dyDescent="0.25">
      <c r="A666" s="13" t="s">
        <v>360</v>
      </c>
      <c r="B666" s="13">
        <v>202406</v>
      </c>
      <c r="C666" s="13">
        <v>18600</v>
      </c>
      <c r="D666" s="13" t="s">
        <v>363</v>
      </c>
      <c r="E666" s="13">
        <v>1790</v>
      </c>
      <c r="F666" s="13">
        <v>1790</v>
      </c>
      <c r="G666" s="13">
        <v>1790</v>
      </c>
      <c r="H666" s="13">
        <v>1790</v>
      </c>
      <c r="I666" s="13">
        <v>1810</v>
      </c>
      <c r="J666" s="13" t="s">
        <v>2746</v>
      </c>
      <c r="K666" s="14" t="s">
        <v>3120</v>
      </c>
      <c r="L666" s="13">
        <v>0</v>
      </c>
      <c r="M666" s="13">
        <v>1</v>
      </c>
      <c r="N666" s="13">
        <v>1</v>
      </c>
      <c r="O666" s="13">
        <v>3</v>
      </c>
      <c r="P666" s="13">
        <v>1780</v>
      </c>
      <c r="Q666" s="13">
        <v>1890</v>
      </c>
      <c r="R666" s="13">
        <v>2370</v>
      </c>
      <c r="S666" s="13">
        <v>1790</v>
      </c>
      <c r="X666"/>
    </row>
    <row r="667" spans="1:24" x14ac:dyDescent="0.25">
      <c r="A667" s="13" t="s">
        <v>360</v>
      </c>
      <c r="B667" s="13">
        <v>202406</v>
      </c>
      <c r="C667" s="13">
        <v>18800</v>
      </c>
      <c r="D667" s="13" t="s">
        <v>361</v>
      </c>
      <c r="E667" s="13" t="s">
        <v>39</v>
      </c>
      <c r="F667" s="13" t="s">
        <v>39</v>
      </c>
      <c r="G667" s="13" t="s">
        <v>39</v>
      </c>
      <c r="H667" s="13" t="s">
        <v>39</v>
      </c>
      <c r="I667" s="13">
        <v>143</v>
      </c>
      <c r="J667" s="13" t="s">
        <v>39</v>
      </c>
      <c r="K667" s="14" t="s">
        <v>39</v>
      </c>
      <c r="L667" s="13">
        <v>0</v>
      </c>
      <c r="M667" s="13">
        <v>0</v>
      </c>
      <c r="N667" s="13">
        <v>0</v>
      </c>
      <c r="O667" s="13">
        <v>57</v>
      </c>
      <c r="P667" s="13">
        <v>130</v>
      </c>
      <c r="Q667" s="13">
        <v>148</v>
      </c>
      <c r="R667" s="13">
        <v>168</v>
      </c>
      <c r="S667" s="13">
        <v>66</v>
      </c>
      <c r="X667"/>
    </row>
    <row r="668" spans="1:24" x14ac:dyDescent="0.25">
      <c r="A668" s="13" t="s">
        <v>360</v>
      </c>
      <c r="B668" s="13">
        <v>202406</v>
      </c>
      <c r="C668" s="13">
        <v>18800</v>
      </c>
      <c r="D668" s="13" t="s">
        <v>363</v>
      </c>
      <c r="E668" s="13" t="s">
        <v>39</v>
      </c>
      <c r="F668" s="13" t="s">
        <v>39</v>
      </c>
      <c r="G668" s="13" t="s">
        <v>39</v>
      </c>
      <c r="H668" s="13" t="s">
        <v>39</v>
      </c>
      <c r="I668" s="13">
        <v>1980</v>
      </c>
      <c r="J668" s="13" t="s">
        <v>39</v>
      </c>
      <c r="K668" s="14" t="s">
        <v>39</v>
      </c>
      <c r="L668" s="13">
        <v>0</v>
      </c>
      <c r="M668" s="13">
        <v>0</v>
      </c>
      <c r="N668" s="13">
        <v>0</v>
      </c>
      <c r="O668" s="13">
        <v>0</v>
      </c>
      <c r="P668" s="13">
        <v>1940</v>
      </c>
      <c r="Q668" s="13">
        <v>2030</v>
      </c>
      <c r="R668" s="13" t="s">
        <v>39</v>
      </c>
      <c r="S668" s="13" t="s">
        <v>39</v>
      </c>
      <c r="X668"/>
    </row>
    <row r="669" spans="1:24" x14ac:dyDescent="0.25">
      <c r="A669" s="13" t="s">
        <v>360</v>
      </c>
      <c r="B669" s="13">
        <v>202406</v>
      </c>
      <c r="C669" s="13">
        <v>19000</v>
      </c>
      <c r="D669" s="13" t="s">
        <v>361</v>
      </c>
      <c r="E669" s="13">
        <v>115</v>
      </c>
      <c r="F669" s="13">
        <v>115</v>
      </c>
      <c r="G669" s="13">
        <v>115</v>
      </c>
      <c r="H669" s="13">
        <v>115</v>
      </c>
      <c r="I669" s="13">
        <v>115</v>
      </c>
      <c r="J669" s="13" t="s">
        <v>2955</v>
      </c>
      <c r="K669" s="14" t="s">
        <v>3121</v>
      </c>
      <c r="L669" s="13">
        <v>0</v>
      </c>
      <c r="M669" s="13">
        <v>2</v>
      </c>
      <c r="N669" s="13">
        <v>2</v>
      </c>
      <c r="O669" s="13">
        <v>65</v>
      </c>
      <c r="P669" s="13">
        <v>90</v>
      </c>
      <c r="Q669" s="13">
        <v>120</v>
      </c>
      <c r="R669" s="13">
        <v>137</v>
      </c>
      <c r="S669" s="13">
        <v>25.5</v>
      </c>
      <c r="X669"/>
    </row>
    <row r="670" spans="1:24" x14ac:dyDescent="0.25">
      <c r="A670" s="13" t="s">
        <v>360</v>
      </c>
      <c r="B670" s="13">
        <v>202406</v>
      </c>
      <c r="C670" s="13">
        <v>19000</v>
      </c>
      <c r="D670" s="13" t="s">
        <v>363</v>
      </c>
      <c r="E670" s="13" t="s">
        <v>39</v>
      </c>
      <c r="F670" s="13" t="s">
        <v>39</v>
      </c>
      <c r="G670" s="13" t="s">
        <v>39</v>
      </c>
      <c r="H670" s="13" t="s">
        <v>39</v>
      </c>
      <c r="I670" s="13">
        <v>2150</v>
      </c>
      <c r="J670" s="13" t="s">
        <v>39</v>
      </c>
      <c r="K670" s="14" t="s">
        <v>39</v>
      </c>
      <c r="L670" s="13">
        <v>0</v>
      </c>
      <c r="M670" s="13">
        <v>0</v>
      </c>
      <c r="N670" s="13">
        <v>0</v>
      </c>
      <c r="O670" s="13">
        <v>0</v>
      </c>
      <c r="P670" s="13">
        <v>2110</v>
      </c>
      <c r="Q670" s="13">
        <v>2210</v>
      </c>
      <c r="R670" s="13" t="s">
        <v>39</v>
      </c>
      <c r="S670" s="13" t="s">
        <v>39</v>
      </c>
      <c r="X670"/>
    </row>
    <row r="671" spans="1:24" x14ac:dyDescent="0.25">
      <c r="A671" s="13" t="s">
        <v>360</v>
      </c>
      <c r="B671" s="13">
        <v>202406</v>
      </c>
      <c r="C671" s="13">
        <v>19200</v>
      </c>
      <c r="D671" s="13" t="s">
        <v>361</v>
      </c>
      <c r="E671" s="13" t="s">
        <v>39</v>
      </c>
      <c r="F671" s="13" t="s">
        <v>39</v>
      </c>
      <c r="G671" s="13" t="s">
        <v>39</v>
      </c>
      <c r="H671" s="13" t="s">
        <v>39</v>
      </c>
      <c r="I671" s="13">
        <v>93</v>
      </c>
      <c r="J671" s="13" t="s">
        <v>39</v>
      </c>
      <c r="K671" s="14" t="s">
        <v>39</v>
      </c>
      <c r="L671" s="13">
        <v>0</v>
      </c>
      <c r="M671" s="13">
        <v>0</v>
      </c>
      <c r="N671" s="13">
        <v>0</v>
      </c>
      <c r="O671" s="13">
        <v>60</v>
      </c>
      <c r="P671" s="13">
        <v>48.5</v>
      </c>
      <c r="Q671" s="13">
        <v>100</v>
      </c>
      <c r="R671" s="13">
        <v>113</v>
      </c>
      <c r="S671" s="13">
        <v>50</v>
      </c>
      <c r="X671"/>
    </row>
    <row r="672" spans="1:24" x14ac:dyDescent="0.25">
      <c r="A672" s="13" t="s">
        <v>360</v>
      </c>
      <c r="B672" s="13">
        <v>202406</v>
      </c>
      <c r="C672" s="13">
        <v>19200</v>
      </c>
      <c r="D672" s="13" t="s">
        <v>363</v>
      </c>
      <c r="E672" s="13" t="s">
        <v>39</v>
      </c>
      <c r="F672" s="13" t="s">
        <v>39</v>
      </c>
      <c r="G672" s="13" t="s">
        <v>39</v>
      </c>
      <c r="H672" s="13" t="s">
        <v>39</v>
      </c>
      <c r="I672" s="13">
        <v>2320</v>
      </c>
      <c r="J672" s="13" t="s">
        <v>39</v>
      </c>
      <c r="K672" s="14" t="s">
        <v>39</v>
      </c>
      <c r="L672" s="13">
        <v>0</v>
      </c>
      <c r="M672" s="13">
        <v>0</v>
      </c>
      <c r="N672" s="13">
        <v>0</v>
      </c>
      <c r="O672" s="13">
        <v>0</v>
      </c>
      <c r="P672" s="13">
        <v>2290</v>
      </c>
      <c r="Q672" s="13">
        <v>2390</v>
      </c>
      <c r="R672" s="13" t="s">
        <v>39</v>
      </c>
      <c r="S672" s="13" t="s">
        <v>39</v>
      </c>
      <c r="X672"/>
    </row>
    <row r="673" spans="1:24" x14ac:dyDescent="0.25">
      <c r="A673" s="13" t="s">
        <v>360</v>
      </c>
      <c r="B673" s="13">
        <v>202406</v>
      </c>
      <c r="C673" s="13">
        <v>19400</v>
      </c>
      <c r="D673" s="13" t="s">
        <v>361</v>
      </c>
      <c r="E673" s="13" t="s">
        <v>39</v>
      </c>
      <c r="F673" s="13" t="s">
        <v>39</v>
      </c>
      <c r="G673" s="13" t="s">
        <v>39</v>
      </c>
      <c r="H673" s="13" t="s">
        <v>39</v>
      </c>
      <c r="I673" s="13">
        <v>75</v>
      </c>
      <c r="J673" s="13" t="s">
        <v>39</v>
      </c>
      <c r="K673" s="14" t="s">
        <v>39</v>
      </c>
      <c r="L673" s="13">
        <v>0</v>
      </c>
      <c r="M673" s="13">
        <v>0</v>
      </c>
      <c r="N673" s="13">
        <v>0</v>
      </c>
      <c r="O673" s="13">
        <v>41</v>
      </c>
      <c r="P673" s="13">
        <v>29.5</v>
      </c>
      <c r="Q673" s="13">
        <v>112</v>
      </c>
      <c r="R673" s="13">
        <v>113</v>
      </c>
      <c r="S673" s="13">
        <v>49.5</v>
      </c>
      <c r="X673"/>
    </row>
    <row r="674" spans="1:24" x14ac:dyDescent="0.25">
      <c r="A674" s="13" t="s">
        <v>360</v>
      </c>
      <c r="B674" s="13">
        <v>202406</v>
      </c>
      <c r="C674" s="13">
        <v>19400</v>
      </c>
      <c r="D674" s="13" t="s">
        <v>363</v>
      </c>
      <c r="E674" s="13" t="s">
        <v>39</v>
      </c>
      <c r="F674" s="13" t="s">
        <v>39</v>
      </c>
      <c r="G674" s="13" t="s">
        <v>39</v>
      </c>
      <c r="H674" s="13" t="s">
        <v>39</v>
      </c>
      <c r="I674" s="13">
        <v>2500</v>
      </c>
      <c r="J674" s="13" t="s">
        <v>39</v>
      </c>
      <c r="K674" s="14" t="s">
        <v>39</v>
      </c>
      <c r="L674" s="13">
        <v>0</v>
      </c>
      <c r="M674" s="13">
        <v>0</v>
      </c>
      <c r="N674" s="13">
        <v>0</v>
      </c>
      <c r="O674" s="13">
        <v>0</v>
      </c>
      <c r="P674" s="13">
        <v>2460</v>
      </c>
      <c r="Q674" s="13">
        <v>2570</v>
      </c>
      <c r="R674" s="13" t="s">
        <v>39</v>
      </c>
      <c r="S674" s="13" t="s">
        <v>39</v>
      </c>
      <c r="X674"/>
    </row>
    <row r="675" spans="1:24" x14ac:dyDescent="0.25">
      <c r="A675" s="13" t="s">
        <v>360</v>
      </c>
      <c r="B675" s="13">
        <v>202406</v>
      </c>
      <c r="C675" s="13">
        <v>19600</v>
      </c>
      <c r="D675" s="13" t="s">
        <v>361</v>
      </c>
      <c r="E675" s="13">
        <v>61</v>
      </c>
      <c r="F675" s="13">
        <v>61</v>
      </c>
      <c r="G675" s="13">
        <v>60</v>
      </c>
      <c r="H675" s="13">
        <v>60</v>
      </c>
      <c r="I675" s="13">
        <v>60</v>
      </c>
      <c r="J675" s="13" t="s">
        <v>2878</v>
      </c>
      <c r="K675" s="14" t="s">
        <v>3122</v>
      </c>
      <c r="L675" s="13">
        <v>0</v>
      </c>
      <c r="M675" s="13">
        <v>2</v>
      </c>
      <c r="N675" s="13">
        <v>2</v>
      </c>
      <c r="O675" s="13">
        <v>29</v>
      </c>
      <c r="P675" s="13">
        <v>16.5</v>
      </c>
      <c r="Q675" s="13">
        <v>97</v>
      </c>
      <c r="R675" s="13">
        <v>78</v>
      </c>
      <c r="S675" s="13">
        <v>44.5</v>
      </c>
      <c r="X675"/>
    </row>
    <row r="676" spans="1:24" x14ac:dyDescent="0.25">
      <c r="A676" s="13" t="s">
        <v>360</v>
      </c>
      <c r="B676" s="13">
        <v>202406</v>
      </c>
      <c r="C676" s="13">
        <v>19600</v>
      </c>
      <c r="D676" s="13" t="s">
        <v>363</v>
      </c>
      <c r="E676" s="13" t="s">
        <v>39</v>
      </c>
      <c r="F676" s="13" t="s">
        <v>39</v>
      </c>
      <c r="G676" s="13" t="s">
        <v>39</v>
      </c>
      <c r="H676" s="13" t="s">
        <v>39</v>
      </c>
      <c r="I676" s="13">
        <v>2690</v>
      </c>
      <c r="J676" s="13" t="s">
        <v>39</v>
      </c>
      <c r="K676" s="14" t="s">
        <v>39</v>
      </c>
      <c r="L676" s="13">
        <v>0</v>
      </c>
      <c r="M676" s="13">
        <v>0</v>
      </c>
      <c r="N676" s="13">
        <v>0</v>
      </c>
      <c r="O676" s="13">
        <v>0</v>
      </c>
      <c r="P676" s="13">
        <v>2650</v>
      </c>
      <c r="Q676" s="13">
        <v>2750</v>
      </c>
      <c r="R676" s="13" t="s">
        <v>39</v>
      </c>
      <c r="S676" s="13" t="s">
        <v>39</v>
      </c>
      <c r="X676"/>
    </row>
    <row r="677" spans="1:24" x14ac:dyDescent="0.25">
      <c r="A677" s="13" t="s">
        <v>360</v>
      </c>
      <c r="B677" s="13">
        <v>202406</v>
      </c>
      <c r="C677" s="13">
        <v>19800</v>
      </c>
      <c r="D677" s="13" t="s">
        <v>361</v>
      </c>
      <c r="E677" s="13" t="s">
        <v>39</v>
      </c>
      <c r="F677" s="13" t="s">
        <v>39</v>
      </c>
      <c r="G677" s="13" t="s">
        <v>39</v>
      </c>
      <c r="H677" s="13" t="s">
        <v>39</v>
      </c>
      <c r="I677" s="13">
        <v>49</v>
      </c>
      <c r="J677" s="13" t="s">
        <v>39</v>
      </c>
      <c r="K677" s="14" t="s">
        <v>39</v>
      </c>
      <c r="L677" s="13">
        <v>0</v>
      </c>
      <c r="M677" s="13">
        <v>0</v>
      </c>
      <c r="N677" s="13">
        <v>0</v>
      </c>
      <c r="O677" s="13">
        <v>211</v>
      </c>
      <c r="P677" s="13">
        <v>13</v>
      </c>
      <c r="Q677" s="13">
        <v>81</v>
      </c>
      <c r="R677" s="13">
        <v>65</v>
      </c>
      <c r="S677" s="13">
        <v>30.5</v>
      </c>
      <c r="X677"/>
    </row>
    <row r="678" spans="1:24" x14ac:dyDescent="0.25">
      <c r="A678" s="13" t="s">
        <v>360</v>
      </c>
      <c r="B678" s="13">
        <v>202406</v>
      </c>
      <c r="C678" s="13">
        <v>19800</v>
      </c>
      <c r="D678" s="13" t="s">
        <v>363</v>
      </c>
      <c r="E678" s="13" t="s">
        <v>39</v>
      </c>
      <c r="F678" s="13" t="s">
        <v>39</v>
      </c>
      <c r="G678" s="13" t="s">
        <v>39</v>
      </c>
      <c r="H678" s="13" t="s">
        <v>39</v>
      </c>
      <c r="I678" s="13">
        <v>2870</v>
      </c>
      <c r="J678" s="13" t="s">
        <v>39</v>
      </c>
      <c r="K678" s="14" t="s">
        <v>39</v>
      </c>
      <c r="L678" s="13">
        <v>0</v>
      </c>
      <c r="M678" s="13">
        <v>0</v>
      </c>
      <c r="N678" s="13">
        <v>0</v>
      </c>
      <c r="O678" s="13">
        <v>0</v>
      </c>
      <c r="P678" s="13">
        <v>2830</v>
      </c>
      <c r="Q678" s="13">
        <v>2940</v>
      </c>
      <c r="R678" s="13" t="s">
        <v>39</v>
      </c>
      <c r="S678" s="13" t="s">
        <v>39</v>
      </c>
      <c r="X678"/>
    </row>
    <row r="679" spans="1:24" x14ac:dyDescent="0.25">
      <c r="A679" s="13" t="s">
        <v>360</v>
      </c>
      <c r="B679" s="13">
        <v>202406</v>
      </c>
      <c r="C679" s="13">
        <v>20000</v>
      </c>
      <c r="D679" s="13" t="s">
        <v>361</v>
      </c>
      <c r="E679" s="13">
        <v>41</v>
      </c>
      <c r="F679" s="13">
        <v>42</v>
      </c>
      <c r="G679" s="13">
        <v>41</v>
      </c>
      <c r="H679" s="13">
        <v>42</v>
      </c>
      <c r="I679" s="13">
        <v>42</v>
      </c>
      <c r="J679" s="13" t="s">
        <v>2878</v>
      </c>
      <c r="K679" s="14" t="s">
        <v>3123</v>
      </c>
      <c r="L679" s="13">
        <v>0</v>
      </c>
      <c r="M679" s="13">
        <v>2</v>
      </c>
      <c r="N679" s="13">
        <v>2</v>
      </c>
      <c r="O679" s="13">
        <v>391</v>
      </c>
      <c r="P679" s="13">
        <v>27</v>
      </c>
      <c r="Q679" s="13">
        <v>56</v>
      </c>
      <c r="R679" s="13">
        <v>61</v>
      </c>
      <c r="S679" s="13">
        <v>22</v>
      </c>
      <c r="X679"/>
    </row>
    <row r="680" spans="1:24" x14ac:dyDescent="0.25">
      <c r="A680" s="13" t="s">
        <v>360</v>
      </c>
      <c r="B680" s="13">
        <v>202406</v>
      </c>
      <c r="C680" s="13">
        <v>20000</v>
      </c>
      <c r="D680" s="13" t="s">
        <v>363</v>
      </c>
      <c r="E680" s="13" t="s">
        <v>39</v>
      </c>
      <c r="F680" s="13" t="s">
        <v>39</v>
      </c>
      <c r="G680" s="13" t="s">
        <v>39</v>
      </c>
      <c r="H680" s="13" t="s">
        <v>39</v>
      </c>
      <c r="I680" s="13">
        <v>3070</v>
      </c>
      <c r="J680" s="13" t="s">
        <v>39</v>
      </c>
      <c r="K680" s="14" t="s">
        <v>39</v>
      </c>
      <c r="L680" s="13">
        <v>0</v>
      </c>
      <c r="M680" s="13">
        <v>0</v>
      </c>
      <c r="N680" s="13">
        <v>0</v>
      </c>
      <c r="O680" s="13">
        <v>0</v>
      </c>
      <c r="P680" s="13">
        <v>3020</v>
      </c>
      <c r="Q680" s="13">
        <v>3130</v>
      </c>
      <c r="R680" s="13" t="s">
        <v>39</v>
      </c>
      <c r="S680" s="13" t="s">
        <v>39</v>
      </c>
      <c r="X680"/>
    </row>
    <row r="681" spans="1:24" x14ac:dyDescent="0.25">
      <c r="A681" s="13" t="s">
        <v>360</v>
      </c>
      <c r="B681" s="13">
        <v>202406</v>
      </c>
      <c r="C681" s="13">
        <v>20200</v>
      </c>
      <c r="D681" s="13" t="s">
        <v>361</v>
      </c>
      <c r="E681" s="13">
        <v>34.5</v>
      </c>
      <c r="F681" s="13">
        <v>38.5</v>
      </c>
      <c r="G681" s="13">
        <v>31</v>
      </c>
      <c r="H681" s="13">
        <v>33</v>
      </c>
      <c r="I681" s="13">
        <v>33</v>
      </c>
      <c r="J681" s="13" t="s">
        <v>2756</v>
      </c>
      <c r="K681" s="14" t="s">
        <v>3025</v>
      </c>
      <c r="L681" s="13">
        <v>2</v>
      </c>
      <c r="M681" s="13">
        <v>49</v>
      </c>
      <c r="N681" s="13">
        <v>51</v>
      </c>
      <c r="O681" s="13">
        <v>52</v>
      </c>
      <c r="P681" s="13">
        <v>31</v>
      </c>
      <c r="Q681" s="13">
        <v>38</v>
      </c>
      <c r="R681" s="13">
        <v>44</v>
      </c>
      <c r="S681" s="13">
        <v>14.5</v>
      </c>
      <c r="X681"/>
    </row>
    <row r="682" spans="1:24" x14ac:dyDescent="0.25">
      <c r="A682" s="13" t="s">
        <v>360</v>
      </c>
      <c r="B682" s="13">
        <v>202406</v>
      </c>
      <c r="C682" s="13">
        <v>20200</v>
      </c>
      <c r="D682" s="13" t="s">
        <v>363</v>
      </c>
      <c r="E682" s="13" t="s">
        <v>39</v>
      </c>
      <c r="F682" s="13" t="s">
        <v>39</v>
      </c>
      <c r="G682" s="13" t="s">
        <v>39</v>
      </c>
      <c r="H682" s="13" t="s">
        <v>39</v>
      </c>
      <c r="I682" s="13">
        <v>3250</v>
      </c>
      <c r="J682" s="13" t="s">
        <v>39</v>
      </c>
      <c r="K682" s="14" t="s">
        <v>39</v>
      </c>
      <c r="L682" s="13">
        <v>0</v>
      </c>
      <c r="M682" s="13">
        <v>0</v>
      </c>
      <c r="N682" s="13">
        <v>0</v>
      </c>
      <c r="O682" s="13">
        <v>0</v>
      </c>
      <c r="P682" s="13">
        <v>3210</v>
      </c>
      <c r="Q682" s="13">
        <v>3320</v>
      </c>
      <c r="R682" s="13" t="s">
        <v>39</v>
      </c>
      <c r="S682" s="13" t="s">
        <v>39</v>
      </c>
      <c r="X682"/>
    </row>
    <row r="683" spans="1:24" x14ac:dyDescent="0.25">
      <c r="A683" s="13" t="s">
        <v>360</v>
      </c>
      <c r="B683" s="13">
        <v>202406</v>
      </c>
      <c r="C683" s="13">
        <v>20400</v>
      </c>
      <c r="D683" s="13" t="s">
        <v>361</v>
      </c>
      <c r="E683" s="13" t="s">
        <v>39</v>
      </c>
      <c r="F683" s="13" t="s">
        <v>39</v>
      </c>
      <c r="G683" s="13" t="s">
        <v>39</v>
      </c>
      <c r="H683" s="13" t="s">
        <v>39</v>
      </c>
      <c r="I683" s="13">
        <v>26</v>
      </c>
      <c r="J683" s="13" t="s">
        <v>39</v>
      </c>
      <c r="K683" s="14" t="s">
        <v>39</v>
      </c>
      <c r="L683" s="13">
        <v>0</v>
      </c>
      <c r="M683" s="13">
        <v>0</v>
      </c>
      <c r="N683" s="13">
        <v>0</v>
      </c>
      <c r="O683" s="13">
        <v>0</v>
      </c>
      <c r="P683" s="13">
        <v>2.8</v>
      </c>
      <c r="Q683" s="13">
        <v>55</v>
      </c>
      <c r="R683" s="13" t="s">
        <v>39</v>
      </c>
      <c r="S683" s="13" t="s">
        <v>39</v>
      </c>
      <c r="X683"/>
    </row>
    <row r="684" spans="1:24" x14ac:dyDescent="0.25">
      <c r="A684" s="13" t="s">
        <v>360</v>
      </c>
      <c r="B684" s="13">
        <v>202406</v>
      </c>
      <c r="C684" s="13">
        <v>20400</v>
      </c>
      <c r="D684" s="13" t="s">
        <v>363</v>
      </c>
      <c r="E684" s="13" t="s">
        <v>39</v>
      </c>
      <c r="F684" s="13" t="s">
        <v>39</v>
      </c>
      <c r="G684" s="13" t="s">
        <v>39</v>
      </c>
      <c r="H684" s="13" t="s">
        <v>39</v>
      </c>
      <c r="I684" s="13">
        <v>3450</v>
      </c>
      <c r="J684" s="13" t="s">
        <v>39</v>
      </c>
      <c r="K684" s="14" t="s">
        <v>39</v>
      </c>
      <c r="L684" s="13">
        <v>0</v>
      </c>
      <c r="M684" s="13">
        <v>0</v>
      </c>
      <c r="N684" s="13">
        <v>0</v>
      </c>
      <c r="O684" s="13">
        <v>0</v>
      </c>
      <c r="P684" s="13">
        <v>3410</v>
      </c>
      <c r="Q684" s="13">
        <v>3510</v>
      </c>
      <c r="R684" s="13" t="s">
        <v>39</v>
      </c>
      <c r="S684" s="13" t="s">
        <v>39</v>
      </c>
      <c r="X684"/>
    </row>
    <row r="685" spans="1:24" x14ac:dyDescent="0.25">
      <c r="K685" s="14"/>
      <c r="S685" s="13"/>
      <c r="X685"/>
    </row>
    <row r="686" spans="1:24" x14ac:dyDescent="0.25">
      <c r="K686" s="14"/>
      <c r="S686" s="13"/>
      <c r="X686"/>
    </row>
    <row r="687" spans="1:24" x14ac:dyDescent="0.25">
      <c r="X687"/>
    </row>
    <row r="688" spans="1:24" x14ac:dyDescent="0.25">
      <c r="X688"/>
    </row>
    <row r="689" spans="24:24" x14ac:dyDescent="0.25">
      <c r="X689"/>
    </row>
    <row r="690" spans="24:24" x14ac:dyDescent="0.25">
      <c r="X690"/>
    </row>
    <row r="691" spans="24:24" x14ac:dyDescent="0.25">
      <c r="X691" s="13">
        <v>202406</v>
      </c>
    </row>
    <row r="692" spans="24:24" x14ac:dyDescent="0.25">
      <c r="X692" s="13">
        <v>202406</v>
      </c>
    </row>
    <row r="693" spans="24:24" x14ac:dyDescent="0.25">
      <c r="X693" s="13">
        <v>202406</v>
      </c>
    </row>
    <row r="694" spans="24:24" x14ac:dyDescent="0.25">
      <c r="X694" s="13">
        <v>202406</v>
      </c>
    </row>
    <row r="695" spans="24:24" x14ac:dyDescent="0.25">
      <c r="X695" s="13">
        <v>202403</v>
      </c>
    </row>
    <row r="696" spans="24:24" x14ac:dyDescent="0.25">
      <c r="X696" s="13">
        <v>202403</v>
      </c>
    </row>
    <row r="697" spans="24:24" x14ac:dyDescent="0.25">
      <c r="X697" s="13">
        <v>202403</v>
      </c>
    </row>
    <row r="698" spans="24:24" x14ac:dyDescent="0.25">
      <c r="X698" s="13">
        <v>202403</v>
      </c>
    </row>
    <row r="699" spans="24:24" x14ac:dyDescent="0.25">
      <c r="X699" s="13">
        <v>202403</v>
      </c>
    </row>
    <row r="700" spans="24:24" x14ac:dyDescent="0.25">
      <c r="X700" s="13">
        <v>202403</v>
      </c>
    </row>
    <row r="701" spans="24:24" x14ac:dyDescent="0.25">
      <c r="X701" s="13">
        <v>202403</v>
      </c>
    </row>
    <row r="702" spans="24:24" x14ac:dyDescent="0.25">
      <c r="X702" s="13">
        <v>202403</v>
      </c>
    </row>
    <row r="703" spans="24:24" x14ac:dyDescent="0.25">
      <c r="X703" s="13">
        <v>202403</v>
      </c>
    </row>
    <row r="704" spans="24:24" x14ac:dyDescent="0.25">
      <c r="X704" s="13">
        <v>202403</v>
      </c>
    </row>
    <row r="705" spans="24:24" x14ac:dyDescent="0.25">
      <c r="X705" s="13">
        <v>202403</v>
      </c>
    </row>
    <row r="706" spans="24:24" x14ac:dyDescent="0.25">
      <c r="X706" s="13">
        <v>202403</v>
      </c>
    </row>
    <row r="707" spans="24:24" x14ac:dyDescent="0.25">
      <c r="X707" s="13">
        <v>202403</v>
      </c>
    </row>
    <row r="708" spans="24:24" x14ac:dyDescent="0.25">
      <c r="X708" s="13">
        <v>202403</v>
      </c>
    </row>
    <row r="709" spans="24:24" x14ac:dyDescent="0.25">
      <c r="X709" s="13">
        <v>202403</v>
      </c>
    </row>
    <row r="710" spans="24:24" x14ac:dyDescent="0.25">
      <c r="X710" s="13">
        <v>202403</v>
      </c>
    </row>
    <row r="711" spans="24:24" x14ac:dyDescent="0.25">
      <c r="X711" s="13">
        <v>202403</v>
      </c>
    </row>
    <row r="712" spans="24:24" x14ac:dyDescent="0.25">
      <c r="X712" s="13">
        <v>202403</v>
      </c>
    </row>
    <row r="713" spans="24:24" x14ac:dyDescent="0.25">
      <c r="X713" s="13">
        <v>202403</v>
      </c>
    </row>
    <row r="714" spans="24:24" x14ac:dyDescent="0.25">
      <c r="X714" s="13">
        <v>202403</v>
      </c>
    </row>
    <row r="715" spans="24:24" x14ac:dyDescent="0.25">
      <c r="X715" s="13">
        <v>202403</v>
      </c>
    </row>
    <row r="716" spans="24:24" x14ac:dyDescent="0.25">
      <c r="X716" s="13">
        <v>202403</v>
      </c>
    </row>
    <row r="717" spans="24:24" x14ac:dyDescent="0.25">
      <c r="X717" s="13">
        <v>202403</v>
      </c>
    </row>
    <row r="718" spans="24:24" x14ac:dyDescent="0.25">
      <c r="X718" s="13">
        <v>202403</v>
      </c>
    </row>
    <row r="719" spans="24:24" x14ac:dyDescent="0.25">
      <c r="X719" s="13">
        <v>202403</v>
      </c>
    </row>
    <row r="720" spans="24:24" x14ac:dyDescent="0.25">
      <c r="X720" s="13">
        <v>202403</v>
      </c>
    </row>
    <row r="721" spans="24:24" x14ac:dyDescent="0.25">
      <c r="X721" s="13">
        <v>202406</v>
      </c>
    </row>
    <row r="722" spans="24:24" x14ac:dyDescent="0.25">
      <c r="X722" s="13">
        <v>202406</v>
      </c>
    </row>
    <row r="723" spans="24:24" x14ac:dyDescent="0.25">
      <c r="X723" s="13">
        <v>202406</v>
      </c>
    </row>
    <row r="724" spans="24:24" x14ac:dyDescent="0.25">
      <c r="X724" s="13">
        <v>202406</v>
      </c>
    </row>
    <row r="725" spans="24:24" x14ac:dyDescent="0.25">
      <c r="X725" s="13">
        <v>202406</v>
      </c>
    </row>
    <row r="726" spans="24:24" x14ac:dyDescent="0.25">
      <c r="X726" s="13">
        <v>202406</v>
      </c>
    </row>
    <row r="727" spans="24:24" x14ac:dyDescent="0.25">
      <c r="X727" s="13">
        <v>202406</v>
      </c>
    </row>
    <row r="728" spans="24:24" x14ac:dyDescent="0.25">
      <c r="X728" s="13">
        <v>202406</v>
      </c>
    </row>
    <row r="729" spans="24:24" x14ac:dyDescent="0.25">
      <c r="X729" s="13">
        <v>202406</v>
      </c>
    </row>
    <row r="730" spans="24:24" x14ac:dyDescent="0.25">
      <c r="X730" s="13">
        <v>202406</v>
      </c>
    </row>
    <row r="731" spans="24:24" x14ac:dyDescent="0.25">
      <c r="X731" s="13">
        <v>202406</v>
      </c>
    </row>
    <row r="732" spans="24:24" x14ac:dyDescent="0.25">
      <c r="X732" s="13">
        <v>202406</v>
      </c>
    </row>
    <row r="733" spans="24:24" x14ac:dyDescent="0.25">
      <c r="X733" s="13">
        <v>202406</v>
      </c>
    </row>
    <row r="734" spans="24:24" x14ac:dyDescent="0.25">
      <c r="X734" s="13">
        <v>202406</v>
      </c>
    </row>
    <row r="735" spans="24:24" x14ac:dyDescent="0.25">
      <c r="X735" s="13">
        <v>202406</v>
      </c>
    </row>
    <row r="736" spans="24:24" x14ac:dyDescent="0.25">
      <c r="X736" s="13">
        <v>202406</v>
      </c>
    </row>
    <row r="737" spans="24:24" x14ac:dyDescent="0.25">
      <c r="X737" s="13">
        <v>202406</v>
      </c>
    </row>
    <row r="738" spans="24:24" x14ac:dyDescent="0.25">
      <c r="X738" s="13">
        <v>202406</v>
      </c>
    </row>
    <row r="739" spans="24:24" x14ac:dyDescent="0.25">
      <c r="X739" s="13">
        <v>202406</v>
      </c>
    </row>
    <row r="740" spans="24:24" x14ac:dyDescent="0.25">
      <c r="X740" s="13">
        <v>202406</v>
      </c>
    </row>
    <row r="741" spans="24:24" x14ac:dyDescent="0.25">
      <c r="X741" s="13">
        <v>202406</v>
      </c>
    </row>
    <row r="742" spans="24:24" x14ac:dyDescent="0.25">
      <c r="X742" s="13">
        <v>202406</v>
      </c>
    </row>
    <row r="743" spans="24:24" x14ac:dyDescent="0.25">
      <c r="X743" s="13">
        <v>202406</v>
      </c>
    </row>
    <row r="744" spans="24:24" x14ac:dyDescent="0.25">
      <c r="X744" s="13">
        <v>202406</v>
      </c>
    </row>
    <row r="745" spans="24:24" x14ac:dyDescent="0.25">
      <c r="X745" s="13">
        <v>202406</v>
      </c>
    </row>
    <row r="746" spans="24:24" x14ac:dyDescent="0.25">
      <c r="X746" s="13">
        <v>202406</v>
      </c>
    </row>
    <row r="747" spans="24:24" x14ac:dyDescent="0.25">
      <c r="X747" s="13">
        <v>202406</v>
      </c>
    </row>
    <row r="748" spans="24:24" x14ac:dyDescent="0.25">
      <c r="X748" s="13">
        <v>202406</v>
      </c>
    </row>
    <row r="749" spans="24:24" x14ac:dyDescent="0.25">
      <c r="X749" s="13">
        <v>202406</v>
      </c>
    </row>
    <row r="750" spans="24:24" x14ac:dyDescent="0.25">
      <c r="X750" s="13">
        <v>202406</v>
      </c>
    </row>
    <row r="751" spans="24:24" x14ac:dyDescent="0.25">
      <c r="X751" s="13">
        <v>202406</v>
      </c>
    </row>
    <row r="752" spans="24:24" x14ac:dyDescent="0.25">
      <c r="X752" s="13">
        <v>202406</v>
      </c>
    </row>
    <row r="753" spans="24:24" x14ac:dyDescent="0.25">
      <c r="X753" s="13">
        <v>202406</v>
      </c>
    </row>
    <row r="754" spans="24:24" x14ac:dyDescent="0.25">
      <c r="X754" s="13">
        <v>202406</v>
      </c>
    </row>
    <row r="755" spans="24:24" x14ac:dyDescent="0.25">
      <c r="X755" s="13">
        <v>202406</v>
      </c>
    </row>
    <row r="756" spans="24:24" x14ac:dyDescent="0.25">
      <c r="X756" s="13">
        <v>202406</v>
      </c>
    </row>
    <row r="757" spans="24:24" x14ac:dyDescent="0.25">
      <c r="X757" s="13">
        <v>202406</v>
      </c>
    </row>
    <row r="758" spans="24:24" x14ac:dyDescent="0.25">
      <c r="X758" s="13">
        <v>202406</v>
      </c>
    </row>
    <row r="759" spans="24:24" x14ac:dyDescent="0.25">
      <c r="X759" s="13">
        <v>202406</v>
      </c>
    </row>
    <row r="760" spans="24:24" x14ac:dyDescent="0.25">
      <c r="X760" s="13">
        <v>202406</v>
      </c>
    </row>
    <row r="761" spans="24:24" x14ac:dyDescent="0.25">
      <c r="X761" s="13">
        <v>202406</v>
      </c>
    </row>
    <row r="762" spans="24:24" x14ac:dyDescent="0.25">
      <c r="X762" s="13">
        <v>202406</v>
      </c>
    </row>
    <row r="763" spans="24:24" x14ac:dyDescent="0.25">
      <c r="X763" s="13">
        <v>202406</v>
      </c>
    </row>
    <row r="764" spans="24:24" x14ac:dyDescent="0.25">
      <c r="X764" s="13">
        <v>202406</v>
      </c>
    </row>
    <row r="765" spans="24:24" x14ac:dyDescent="0.25">
      <c r="X765" s="13">
        <v>202406</v>
      </c>
    </row>
    <row r="766" spans="24:24" x14ac:dyDescent="0.25">
      <c r="X766" s="13">
        <v>202406</v>
      </c>
    </row>
    <row r="767" spans="24:24" x14ac:dyDescent="0.25">
      <c r="X767" s="13">
        <v>202406</v>
      </c>
    </row>
    <row r="768" spans="24:24" x14ac:dyDescent="0.25">
      <c r="X768" s="13">
        <v>202406</v>
      </c>
    </row>
    <row r="769" spans="24:24" x14ac:dyDescent="0.25">
      <c r="X769" s="13">
        <v>202406</v>
      </c>
    </row>
    <row r="770" spans="24:24" x14ac:dyDescent="0.25">
      <c r="X770" s="13">
        <v>202406</v>
      </c>
    </row>
    <row r="771" spans="24:24" x14ac:dyDescent="0.25">
      <c r="X771" s="13">
        <v>202406</v>
      </c>
    </row>
    <row r="772" spans="24:24" x14ac:dyDescent="0.25">
      <c r="X772" s="13">
        <v>202406</v>
      </c>
    </row>
    <row r="773" spans="24:24" x14ac:dyDescent="0.25">
      <c r="X773" s="13">
        <v>202406</v>
      </c>
    </row>
    <row r="774" spans="24:24" x14ac:dyDescent="0.25">
      <c r="X774" s="13">
        <v>202406</v>
      </c>
    </row>
    <row r="775" spans="24:24" x14ac:dyDescent="0.25">
      <c r="X775" s="13">
        <v>202406</v>
      </c>
    </row>
    <row r="776" spans="24:24" x14ac:dyDescent="0.25">
      <c r="X776" s="13">
        <v>202406</v>
      </c>
    </row>
    <row r="777" spans="24:24" x14ac:dyDescent="0.25">
      <c r="X777" s="13">
        <v>202406</v>
      </c>
    </row>
    <row r="778" spans="24:24" x14ac:dyDescent="0.25">
      <c r="X778" s="13">
        <v>202406</v>
      </c>
    </row>
    <row r="779" spans="24:24" x14ac:dyDescent="0.25">
      <c r="X779" s="13">
        <v>202406</v>
      </c>
    </row>
    <row r="780" spans="24:24" x14ac:dyDescent="0.25">
      <c r="X780" s="13">
        <v>202406</v>
      </c>
    </row>
    <row r="781" spans="24:24" x14ac:dyDescent="0.25">
      <c r="X781" s="13">
        <v>202406</v>
      </c>
    </row>
    <row r="782" spans="24:24" x14ac:dyDescent="0.25">
      <c r="X782" s="13">
        <v>202406</v>
      </c>
    </row>
    <row r="783" spans="24:24" x14ac:dyDescent="0.25">
      <c r="X783" s="13">
        <v>202406</v>
      </c>
    </row>
    <row r="784" spans="24:24" x14ac:dyDescent="0.25">
      <c r="X784" s="13">
        <v>202406</v>
      </c>
    </row>
    <row r="785" spans="24:24" x14ac:dyDescent="0.25">
      <c r="X785" s="13">
        <v>202406</v>
      </c>
    </row>
    <row r="786" spans="24:24" x14ac:dyDescent="0.25">
      <c r="X786" s="13">
        <v>202406</v>
      </c>
    </row>
    <row r="787" spans="24:24" x14ac:dyDescent="0.25">
      <c r="X787" s="13">
        <v>202406</v>
      </c>
    </row>
    <row r="788" spans="24:24" x14ac:dyDescent="0.25">
      <c r="X788" s="13">
        <v>202406</v>
      </c>
    </row>
    <row r="789" spans="24:24" x14ac:dyDescent="0.25">
      <c r="X789" s="13">
        <v>202406</v>
      </c>
    </row>
    <row r="790" spans="24:24" x14ac:dyDescent="0.25">
      <c r="X790" s="13">
        <v>202406</v>
      </c>
    </row>
    <row r="791" spans="24:24" x14ac:dyDescent="0.25">
      <c r="X791" s="13">
        <v>202406</v>
      </c>
    </row>
    <row r="792" spans="24:24" x14ac:dyDescent="0.25">
      <c r="X792" s="13">
        <v>202406</v>
      </c>
    </row>
    <row r="793" spans="24:24" x14ac:dyDescent="0.25">
      <c r="X793" s="13">
        <v>202406</v>
      </c>
    </row>
    <row r="794" spans="24:24" x14ac:dyDescent="0.25">
      <c r="X794" s="13">
        <v>202406</v>
      </c>
    </row>
    <row r="795" spans="24:24" x14ac:dyDescent="0.25">
      <c r="X795" s="13">
        <v>202406</v>
      </c>
    </row>
    <row r="796" spans="24:24" x14ac:dyDescent="0.25">
      <c r="X796" s="13">
        <v>202406</v>
      </c>
    </row>
  </sheetData>
  <mergeCells count="5">
    <mergeCell ref="AB1:AC1"/>
    <mergeCell ref="AB6:AB7"/>
    <mergeCell ref="AC6:AC7"/>
    <mergeCell ref="AD1:AE1"/>
    <mergeCell ref="AD2:AE4"/>
  </mergeCells>
  <phoneticPr fontId="9" type="noConversion"/>
  <conditionalFormatting sqref="Z13">
    <cfRule type="cellIs" dxfId="2" priority="5" operator="equal">
      <formula>3</formula>
    </cfRule>
  </conditionalFormatting>
  <conditionalFormatting sqref="AA13">
    <cfRule type="cellIs" dxfId="1" priority="2" operator="equal">
      <formula>"調整合約 - 今天星期三"</formula>
    </cfRule>
  </conditionalFormatting>
  <conditionalFormatting sqref="AD20:AH20 AG13:AH19">
    <cfRule type="containsText" dxfId="0" priority="1" operator="containsText" text="&quot;警告&quot;">
      <formula>NOT(ISERROR(SEARCH("""警告""",AD13)))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20</xdr:col>
                <xdr:colOff>238125</xdr:colOff>
                <xdr:row>35</xdr:row>
                <xdr:rowOff>66675</xdr:rowOff>
              </from>
              <to>
                <xdr:col>21</xdr:col>
                <xdr:colOff>942975</xdr:colOff>
                <xdr:row>39</xdr:row>
                <xdr:rowOff>9525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Button 2">
          <controlPr defaultSize="0" print="0" autoFill="0" autoPict="0" macro="[0]!爬蟲_OP_價格">
            <anchor moveWithCells="1" sizeWithCells="1">
              <from>
                <xdr:col>20</xdr:col>
                <xdr:colOff>57150</xdr:colOff>
                <xdr:row>10</xdr:row>
                <xdr:rowOff>104775</xdr:rowOff>
              </from>
              <to>
                <xdr:col>22</xdr:col>
                <xdr:colOff>561975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7" r:id="rId7" name="Button 3">
          <controlPr defaultSize="0" print="0" autoFill="0" autoPict="0" macro="[0]!選擇權最大未平倉資料計算">
            <anchor moveWithCells="1" sizeWithCells="1">
              <from>
                <xdr:col>19</xdr:col>
                <xdr:colOff>219075</xdr:colOff>
                <xdr:row>18</xdr:row>
                <xdr:rowOff>161925</xdr:rowOff>
              </from>
              <to>
                <xdr:col>22</xdr:col>
                <xdr:colOff>485775</xdr:colOff>
                <xdr:row>22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5" r:id="rId8" name="Button 11">
          <controlPr defaultSize="0" print="0" autoFill="0" autoPict="0" macro="[0]!選擇全列出當日所有合約">
            <anchor moveWithCells="1" sizeWithCells="1">
              <from>
                <xdr:col>19</xdr:col>
                <xdr:colOff>228600</xdr:colOff>
                <xdr:row>14</xdr:row>
                <xdr:rowOff>95250</xdr:rowOff>
              </from>
              <to>
                <xdr:col>22</xdr:col>
                <xdr:colOff>495300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8" r:id="rId9" name="Button 14">
          <controlPr defaultSize="0" print="0" autoFill="0" autoPict="0" macro="[0]!選擇權價平和計算">
            <anchor moveWithCells="1" sizeWithCells="1">
              <from>
                <xdr:col>20</xdr:col>
                <xdr:colOff>142875</xdr:colOff>
                <xdr:row>23</xdr:row>
                <xdr:rowOff>19050</xdr:rowOff>
              </from>
              <to>
                <xdr:col>22</xdr:col>
                <xdr:colOff>361950</xdr:colOff>
                <xdr:row>27</xdr:row>
                <xdr:rowOff>190500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tabColor theme="9" tint="0.39997558519241921"/>
  </sheetPr>
  <dimension ref="A1:AC100"/>
  <sheetViews>
    <sheetView zoomScale="85" zoomScaleNormal="85" workbookViewId="0">
      <pane ySplit="2" topLeftCell="A34" activePane="bottomLeft" state="frozen"/>
      <selection pane="bottomLeft" activeCell="M45" sqref="K45:M45"/>
    </sheetView>
  </sheetViews>
  <sheetFormatPr defaultRowHeight="15.75" x14ac:dyDescent="0.25"/>
  <cols>
    <col min="1" max="1" width="3" customWidth="1"/>
    <col min="5" max="5" width="11.77734375" style="53" customWidth="1"/>
    <col min="13" max="13" width="11.77734375" style="53" customWidth="1"/>
    <col min="17" max="17" width="8.88671875" style="106"/>
    <col min="21" max="21" width="11.77734375" style="53" customWidth="1"/>
  </cols>
  <sheetData>
    <row r="1" spans="1:29" s="53" customFormat="1" x14ac:dyDescent="0.25">
      <c r="A1" s="67">
        <v>1</v>
      </c>
      <c r="B1" s="53">
        <v>2</v>
      </c>
      <c r="C1" s="53">
        <v>3</v>
      </c>
      <c r="D1" s="53">
        <v>4</v>
      </c>
      <c r="E1" s="53">
        <v>5</v>
      </c>
      <c r="F1" s="53">
        <v>6</v>
      </c>
      <c r="G1" s="53">
        <v>7</v>
      </c>
      <c r="H1" s="53">
        <v>8</v>
      </c>
      <c r="I1" s="67"/>
      <c r="J1" s="53">
        <v>10</v>
      </c>
      <c r="K1" s="53">
        <v>11</v>
      </c>
      <c r="L1" s="53">
        <v>12</v>
      </c>
      <c r="M1" s="53">
        <v>13</v>
      </c>
      <c r="N1" s="53">
        <v>14</v>
      </c>
      <c r="O1" s="53">
        <v>15</v>
      </c>
      <c r="P1" s="53">
        <v>16</v>
      </c>
      <c r="Q1" s="70"/>
      <c r="R1" s="53">
        <v>18</v>
      </c>
      <c r="S1" s="53">
        <v>19</v>
      </c>
      <c r="T1" s="53">
        <v>20</v>
      </c>
      <c r="U1" s="53">
        <v>21</v>
      </c>
      <c r="V1" s="53">
        <v>22</v>
      </c>
      <c r="W1" s="53">
        <v>23</v>
      </c>
      <c r="X1" s="53">
        <v>24</v>
      </c>
      <c r="Y1" s="67"/>
      <c r="Z1" s="53">
        <v>26</v>
      </c>
      <c r="AA1" s="53">
        <v>27</v>
      </c>
      <c r="AB1" s="53">
        <v>28</v>
      </c>
      <c r="AC1" s="53">
        <v>29</v>
      </c>
    </row>
    <row r="2" spans="1:29" s="59" customFormat="1" ht="18.75" x14ac:dyDescent="0.25">
      <c r="A2" s="68"/>
      <c r="B2" s="60" t="s">
        <v>1478</v>
      </c>
      <c r="C2" s="60" t="s">
        <v>1479</v>
      </c>
      <c r="D2" s="60" t="s">
        <v>1480</v>
      </c>
      <c r="E2" s="62">
        <v>202311</v>
      </c>
      <c r="F2" s="61" t="s">
        <v>1478</v>
      </c>
      <c r="G2" s="61" t="s">
        <v>1479</v>
      </c>
      <c r="H2" s="61" t="s">
        <v>1480</v>
      </c>
      <c r="I2" s="68"/>
      <c r="J2" s="60" t="s">
        <v>1478</v>
      </c>
      <c r="K2" s="60" t="s">
        <v>1479</v>
      </c>
      <c r="L2" s="60" t="s">
        <v>1480</v>
      </c>
      <c r="M2" s="62">
        <v>202312</v>
      </c>
      <c r="N2" s="61" t="s">
        <v>1478</v>
      </c>
      <c r="O2" s="61" t="s">
        <v>1479</v>
      </c>
      <c r="P2" s="61" t="s">
        <v>1480</v>
      </c>
      <c r="Q2" s="71"/>
      <c r="R2" s="60" t="s">
        <v>1478</v>
      </c>
      <c r="S2" s="60" t="s">
        <v>1479</v>
      </c>
      <c r="T2" s="60" t="s">
        <v>1480</v>
      </c>
      <c r="U2" s="62" t="s">
        <v>3124</v>
      </c>
      <c r="V2" s="61" t="s">
        <v>1478</v>
      </c>
      <c r="W2" s="61" t="s">
        <v>1479</v>
      </c>
      <c r="X2" s="61" t="s">
        <v>1480</v>
      </c>
      <c r="Y2" s="68"/>
    </row>
    <row r="3" spans="1:29" x14ac:dyDescent="0.25">
      <c r="A3" s="69"/>
      <c r="B3">
        <v>3350</v>
      </c>
      <c r="C3">
        <v>0</v>
      </c>
      <c r="D3">
        <v>1</v>
      </c>
      <c r="E3" s="63">
        <v>13600</v>
      </c>
      <c r="F3">
        <v>0.1</v>
      </c>
      <c r="G3">
        <v>0</v>
      </c>
      <c r="H3">
        <v>75</v>
      </c>
      <c r="I3" s="69">
        <v>3349.9</v>
      </c>
      <c r="J3">
        <v>4960</v>
      </c>
      <c r="K3">
        <v>0</v>
      </c>
      <c r="L3">
        <v>2</v>
      </c>
      <c r="M3" s="63">
        <v>12000</v>
      </c>
      <c r="N3">
        <v>1.4</v>
      </c>
      <c r="O3">
        <v>431</v>
      </c>
      <c r="P3">
        <v>5588</v>
      </c>
      <c r="Q3" s="72">
        <v>4958.6000000000004</v>
      </c>
      <c r="R3">
        <v>1960</v>
      </c>
      <c r="S3">
        <v>0</v>
      </c>
      <c r="T3">
        <v>0</v>
      </c>
      <c r="U3" s="63">
        <v>15000</v>
      </c>
      <c r="V3">
        <v>0.3</v>
      </c>
      <c r="W3">
        <v>3</v>
      </c>
      <c r="X3">
        <v>59</v>
      </c>
      <c r="Y3" s="69">
        <v>1959.7</v>
      </c>
    </row>
    <row r="4" spans="1:29" x14ac:dyDescent="0.25">
      <c r="A4" s="69"/>
      <c r="B4">
        <v>3250</v>
      </c>
      <c r="C4">
        <v>0</v>
      </c>
      <c r="D4">
        <v>0</v>
      </c>
      <c r="E4" s="63">
        <v>13700</v>
      </c>
      <c r="F4">
        <v>0.1</v>
      </c>
      <c r="G4">
        <v>0</v>
      </c>
      <c r="H4">
        <v>46</v>
      </c>
      <c r="I4" s="69">
        <v>3249.9</v>
      </c>
      <c r="J4">
        <v>4760</v>
      </c>
      <c r="K4">
        <v>0</v>
      </c>
      <c r="L4">
        <v>2</v>
      </c>
      <c r="M4" s="63">
        <v>12200</v>
      </c>
      <c r="N4">
        <v>1.5</v>
      </c>
      <c r="O4">
        <v>2</v>
      </c>
      <c r="P4">
        <v>1243</v>
      </c>
      <c r="Q4" s="72">
        <v>4758.5</v>
      </c>
      <c r="R4">
        <v>1860</v>
      </c>
      <c r="S4">
        <v>0</v>
      </c>
      <c r="T4">
        <v>0</v>
      </c>
      <c r="U4" s="63">
        <v>15100</v>
      </c>
      <c r="V4">
        <v>0.9</v>
      </c>
      <c r="W4">
        <v>21</v>
      </c>
      <c r="X4">
        <v>21</v>
      </c>
      <c r="Y4" s="69">
        <v>1859.1</v>
      </c>
    </row>
    <row r="5" spans="1:29" x14ac:dyDescent="0.25">
      <c r="A5" s="69"/>
      <c r="B5">
        <v>3150</v>
      </c>
      <c r="C5">
        <v>0</v>
      </c>
      <c r="D5">
        <v>0</v>
      </c>
      <c r="E5" s="63">
        <v>13800</v>
      </c>
      <c r="F5">
        <v>0.1</v>
      </c>
      <c r="G5">
        <v>170</v>
      </c>
      <c r="H5">
        <v>1447</v>
      </c>
      <c r="I5" s="69">
        <v>3149.9</v>
      </c>
      <c r="J5">
        <v>4560</v>
      </c>
      <c r="K5">
        <v>0</v>
      </c>
      <c r="L5">
        <v>203</v>
      </c>
      <c r="M5" s="63">
        <v>12400</v>
      </c>
      <c r="N5">
        <v>1.7</v>
      </c>
      <c r="O5">
        <v>1</v>
      </c>
      <c r="P5">
        <v>483</v>
      </c>
      <c r="Q5" s="72">
        <v>4558.3</v>
      </c>
      <c r="R5">
        <v>1760</v>
      </c>
      <c r="S5">
        <v>0</v>
      </c>
      <c r="T5">
        <v>0</v>
      </c>
      <c r="U5" s="63">
        <v>15200</v>
      </c>
      <c r="V5">
        <v>1</v>
      </c>
      <c r="W5">
        <v>0</v>
      </c>
      <c r="X5">
        <v>1</v>
      </c>
      <c r="Y5" s="69">
        <v>1759</v>
      </c>
    </row>
    <row r="6" spans="1:29" x14ac:dyDescent="0.25">
      <c r="A6" s="69"/>
      <c r="B6">
        <v>3050</v>
      </c>
      <c r="C6">
        <v>0</v>
      </c>
      <c r="D6">
        <v>6</v>
      </c>
      <c r="E6" s="63">
        <v>13900</v>
      </c>
      <c r="F6">
        <v>0.1</v>
      </c>
      <c r="G6">
        <v>427</v>
      </c>
      <c r="H6">
        <v>1495</v>
      </c>
      <c r="I6" s="69">
        <v>3049.9</v>
      </c>
      <c r="J6">
        <v>4360</v>
      </c>
      <c r="K6">
        <v>0</v>
      </c>
      <c r="L6">
        <v>88</v>
      </c>
      <c r="M6" s="63">
        <v>12600</v>
      </c>
      <c r="N6">
        <v>1.9</v>
      </c>
      <c r="O6">
        <v>0</v>
      </c>
      <c r="P6">
        <v>500</v>
      </c>
      <c r="Q6" s="72">
        <v>4358.1000000000004</v>
      </c>
      <c r="R6">
        <v>1670</v>
      </c>
      <c r="S6">
        <v>0</v>
      </c>
      <c r="T6">
        <v>0</v>
      </c>
      <c r="U6" s="63">
        <v>15300</v>
      </c>
      <c r="V6">
        <v>1</v>
      </c>
      <c r="W6">
        <v>0</v>
      </c>
      <c r="X6">
        <v>32</v>
      </c>
      <c r="Y6" s="69">
        <v>1669</v>
      </c>
    </row>
    <row r="7" spans="1:29" x14ac:dyDescent="0.25">
      <c r="A7" s="69"/>
      <c r="B7">
        <v>2950</v>
      </c>
      <c r="C7">
        <v>0</v>
      </c>
      <c r="D7">
        <v>6</v>
      </c>
      <c r="E7" s="63">
        <v>14000</v>
      </c>
      <c r="F7">
        <v>0.1</v>
      </c>
      <c r="G7">
        <v>239</v>
      </c>
      <c r="H7">
        <v>1922</v>
      </c>
      <c r="I7" s="69">
        <v>2949.9</v>
      </c>
      <c r="J7">
        <v>4160</v>
      </c>
      <c r="K7">
        <v>0</v>
      </c>
      <c r="L7">
        <v>362</v>
      </c>
      <c r="M7" s="63">
        <v>12800</v>
      </c>
      <c r="N7">
        <v>2.1</v>
      </c>
      <c r="O7">
        <v>0</v>
      </c>
      <c r="P7">
        <v>643</v>
      </c>
      <c r="Q7" s="72">
        <v>4157.8999999999996</v>
      </c>
      <c r="R7">
        <v>1570</v>
      </c>
      <c r="S7">
        <v>0</v>
      </c>
      <c r="T7">
        <v>0</v>
      </c>
      <c r="U7" s="63">
        <v>15400</v>
      </c>
      <c r="V7">
        <v>1</v>
      </c>
      <c r="W7">
        <v>1</v>
      </c>
      <c r="X7">
        <v>56</v>
      </c>
      <c r="Y7" s="69">
        <v>1569</v>
      </c>
    </row>
    <row r="8" spans="1:29" x14ac:dyDescent="0.25">
      <c r="A8" s="69"/>
      <c r="B8">
        <v>2850</v>
      </c>
      <c r="C8">
        <v>0</v>
      </c>
      <c r="D8">
        <v>6</v>
      </c>
      <c r="E8" s="63">
        <v>14100</v>
      </c>
      <c r="F8">
        <v>0.1</v>
      </c>
      <c r="G8">
        <v>0</v>
      </c>
      <c r="H8">
        <v>2856</v>
      </c>
      <c r="I8" s="69">
        <v>2849.9</v>
      </c>
      <c r="J8">
        <v>3960</v>
      </c>
      <c r="K8">
        <v>0</v>
      </c>
      <c r="L8">
        <v>41</v>
      </c>
      <c r="M8" s="63">
        <v>13000</v>
      </c>
      <c r="N8">
        <v>2.2999999999999998</v>
      </c>
      <c r="O8">
        <v>0</v>
      </c>
      <c r="P8">
        <v>676</v>
      </c>
      <c r="Q8" s="72">
        <v>3957.7</v>
      </c>
      <c r="R8">
        <v>1470</v>
      </c>
      <c r="S8">
        <v>0</v>
      </c>
      <c r="T8">
        <v>0</v>
      </c>
      <c r="U8" s="63">
        <v>15500</v>
      </c>
      <c r="V8">
        <v>1.2</v>
      </c>
      <c r="W8">
        <v>2</v>
      </c>
      <c r="X8">
        <v>132</v>
      </c>
      <c r="Y8" s="69">
        <v>1468.8</v>
      </c>
    </row>
    <row r="9" spans="1:29" x14ac:dyDescent="0.25">
      <c r="A9" s="69"/>
      <c r="B9">
        <v>2750</v>
      </c>
      <c r="C9">
        <v>0</v>
      </c>
      <c r="D9">
        <v>6</v>
      </c>
      <c r="E9" s="63">
        <v>14200</v>
      </c>
      <c r="F9">
        <v>0.1</v>
      </c>
      <c r="G9">
        <v>10</v>
      </c>
      <c r="H9">
        <v>8452</v>
      </c>
      <c r="I9" s="69">
        <v>2749.9</v>
      </c>
      <c r="J9">
        <v>3760</v>
      </c>
      <c r="K9">
        <v>0</v>
      </c>
      <c r="L9">
        <v>277</v>
      </c>
      <c r="M9" s="63">
        <v>13200</v>
      </c>
      <c r="N9">
        <v>2.5</v>
      </c>
      <c r="O9">
        <v>0</v>
      </c>
      <c r="P9">
        <v>757</v>
      </c>
      <c r="Q9" s="72">
        <v>3757.5</v>
      </c>
      <c r="R9">
        <v>1370</v>
      </c>
      <c r="S9">
        <v>0</v>
      </c>
      <c r="T9">
        <v>0</v>
      </c>
      <c r="U9" s="63">
        <v>15600</v>
      </c>
      <c r="V9">
        <v>1.3</v>
      </c>
      <c r="W9">
        <v>81</v>
      </c>
      <c r="X9">
        <v>167</v>
      </c>
      <c r="Y9" s="69">
        <v>1368.7</v>
      </c>
    </row>
    <row r="10" spans="1:29" x14ac:dyDescent="0.25">
      <c r="A10" s="69"/>
      <c r="B10">
        <v>2650</v>
      </c>
      <c r="C10">
        <v>0</v>
      </c>
      <c r="D10">
        <v>6</v>
      </c>
      <c r="E10" s="63">
        <v>14300</v>
      </c>
      <c r="F10">
        <v>0.1</v>
      </c>
      <c r="G10">
        <v>0</v>
      </c>
      <c r="H10">
        <v>1056</v>
      </c>
      <c r="I10" s="69">
        <v>2649.9</v>
      </c>
      <c r="J10">
        <v>3570</v>
      </c>
      <c r="K10">
        <v>0</v>
      </c>
      <c r="L10" s="66">
        <v>0</v>
      </c>
      <c r="M10" s="63">
        <v>13400</v>
      </c>
      <c r="N10">
        <v>2.8</v>
      </c>
      <c r="O10">
        <v>1</v>
      </c>
      <c r="P10">
        <v>767</v>
      </c>
      <c r="Q10" s="72">
        <v>3567.2</v>
      </c>
      <c r="R10">
        <v>1270</v>
      </c>
      <c r="S10">
        <v>0</v>
      </c>
      <c r="T10">
        <v>0</v>
      </c>
      <c r="U10" s="63">
        <v>15700</v>
      </c>
      <c r="V10">
        <v>1.5</v>
      </c>
      <c r="W10">
        <v>5</v>
      </c>
      <c r="X10">
        <v>72</v>
      </c>
      <c r="Y10" s="69">
        <v>1268.5</v>
      </c>
    </row>
    <row r="11" spans="1:29" x14ac:dyDescent="0.25">
      <c r="A11" s="69"/>
      <c r="B11">
        <v>2550</v>
      </c>
      <c r="C11">
        <v>0</v>
      </c>
      <c r="D11">
        <v>0</v>
      </c>
      <c r="E11" s="63">
        <v>14400</v>
      </c>
      <c r="F11">
        <v>0.1</v>
      </c>
      <c r="G11">
        <v>12</v>
      </c>
      <c r="H11">
        <v>669</v>
      </c>
      <c r="I11" s="69">
        <v>2549.9</v>
      </c>
      <c r="J11">
        <v>3370</v>
      </c>
      <c r="K11">
        <v>0</v>
      </c>
      <c r="L11">
        <v>0</v>
      </c>
      <c r="M11" s="63">
        <v>13600</v>
      </c>
      <c r="N11">
        <v>3.1</v>
      </c>
      <c r="O11">
        <v>201</v>
      </c>
      <c r="P11">
        <v>1044</v>
      </c>
      <c r="Q11" s="72">
        <v>3366.9</v>
      </c>
      <c r="R11">
        <v>1170</v>
      </c>
      <c r="S11">
        <v>0</v>
      </c>
      <c r="T11">
        <v>0</v>
      </c>
      <c r="U11" s="63">
        <v>15800</v>
      </c>
      <c r="V11">
        <v>1.7</v>
      </c>
      <c r="W11">
        <v>55</v>
      </c>
      <c r="X11">
        <v>275</v>
      </c>
      <c r="Y11" s="69">
        <v>1168.3</v>
      </c>
    </row>
    <row r="12" spans="1:29" x14ac:dyDescent="0.25">
      <c r="A12" s="69"/>
      <c r="B12">
        <v>2450</v>
      </c>
      <c r="C12">
        <v>0</v>
      </c>
      <c r="D12">
        <v>0</v>
      </c>
      <c r="E12" s="63">
        <v>14500</v>
      </c>
      <c r="F12">
        <v>0.1</v>
      </c>
      <c r="G12">
        <v>1</v>
      </c>
      <c r="H12">
        <v>482</v>
      </c>
      <c r="I12" s="69">
        <v>2449.9</v>
      </c>
      <c r="J12">
        <v>3270</v>
      </c>
      <c r="K12">
        <v>0</v>
      </c>
      <c r="L12">
        <v>0</v>
      </c>
      <c r="M12" s="63">
        <v>13700</v>
      </c>
      <c r="N12">
        <v>3.3</v>
      </c>
      <c r="O12">
        <v>0</v>
      </c>
      <c r="P12">
        <v>810</v>
      </c>
      <c r="Q12" s="72">
        <v>3266.7</v>
      </c>
      <c r="R12">
        <v>1070</v>
      </c>
      <c r="S12">
        <v>0</v>
      </c>
      <c r="T12">
        <v>1</v>
      </c>
      <c r="U12" s="63">
        <v>15900</v>
      </c>
      <c r="V12">
        <v>2.4</v>
      </c>
      <c r="W12">
        <v>113</v>
      </c>
      <c r="X12">
        <v>954</v>
      </c>
      <c r="Y12" s="69">
        <v>1067.5999999999999</v>
      </c>
    </row>
    <row r="13" spans="1:29" x14ac:dyDescent="0.25">
      <c r="A13" s="69"/>
      <c r="B13">
        <v>2350</v>
      </c>
      <c r="C13">
        <v>0</v>
      </c>
      <c r="D13">
        <v>0</v>
      </c>
      <c r="E13" s="63">
        <v>14600</v>
      </c>
      <c r="F13">
        <v>0.1</v>
      </c>
      <c r="G13">
        <v>1</v>
      </c>
      <c r="H13">
        <v>1504</v>
      </c>
      <c r="I13" s="69">
        <v>2349.9</v>
      </c>
      <c r="J13">
        <v>3170</v>
      </c>
      <c r="K13">
        <v>0</v>
      </c>
      <c r="L13">
        <v>35</v>
      </c>
      <c r="M13" s="63">
        <v>13800</v>
      </c>
      <c r="N13">
        <v>3.5</v>
      </c>
      <c r="O13">
        <v>235</v>
      </c>
      <c r="P13">
        <v>1302</v>
      </c>
      <c r="Q13" s="72">
        <v>3166.5</v>
      </c>
      <c r="R13">
        <v>970</v>
      </c>
      <c r="S13">
        <v>0</v>
      </c>
      <c r="T13">
        <v>4</v>
      </c>
      <c r="U13" s="63">
        <v>16000</v>
      </c>
      <c r="V13">
        <v>3</v>
      </c>
      <c r="W13">
        <v>633</v>
      </c>
      <c r="X13">
        <v>1384</v>
      </c>
      <c r="Y13" s="69">
        <v>967</v>
      </c>
    </row>
    <row r="14" spans="1:29" x14ac:dyDescent="0.25">
      <c r="A14" s="69"/>
      <c r="B14">
        <v>2250</v>
      </c>
      <c r="C14">
        <v>0</v>
      </c>
      <c r="D14">
        <v>1</v>
      </c>
      <c r="E14" s="63">
        <v>14700</v>
      </c>
      <c r="F14">
        <v>0.2</v>
      </c>
      <c r="G14">
        <v>1</v>
      </c>
      <c r="H14">
        <v>1000</v>
      </c>
      <c r="I14" s="69">
        <v>2249.8000000000002</v>
      </c>
      <c r="J14">
        <v>3070</v>
      </c>
      <c r="K14">
        <v>0</v>
      </c>
      <c r="L14">
        <v>0</v>
      </c>
      <c r="M14" s="63">
        <v>13900</v>
      </c>
      <c r="N14">
        <v>3.6</v>
      </c>
      <c r="O14">
        <v>22</v>
      </c>
      <c r="P14">
        <v>691</v>
      </c>
      <c r="Q14" s="72">
        <v>3066.4</v>
      </c>
      <c r="R14">
        <v>875</v>
      </c>
      <c r="S14">
        <v>0</v>
      </c>
      <c r="T14">
        <v>2</v>
      </c>
      <c r="U14" s="63">
        <v>16100</v>
      </c>
      <c r="V14">
        <v>3.8</v>
      </c>
      <c r="W14">
        <v>583</v>
      </c>
      <c r="X14">
        <v>753</v>
      </c>
      <c r="Y14" s="69">
        <v>871.2</v>
      </c>
    </row>
    <row r="15" spans="1:29" x14ac:dyDescent="0.25">
      <c r="A15" s="69"/>
      <c r="B15">
        <v>2150</v>
      </c>
      <c r="C15">
        <v>0</v>
      </c>
      <c r="D15">
        <v>1</v>
      </c>
      <c r="E15" s="63">
        <v>14800</v>
      </c>
      <c r="F15">
        <v>0.2</v>
      </c>
      <c r="G15">
        <v>30</v>
      </c>
      <c r="H15">
        <v>1142</v>
      </c>
      <c r="I15" s="69">
        <v>2149.8000000000002</v>
      </c>
      <c r="J15">
        <v>2970</v>
      </c>
      <c r="K15">
        <v>0</v>
      </c>
      <c r="L15">
        <v>3</v>
      </c>
      <c r="M15" s="63">
        <v>14000</v>
      </c>
      <c r="N15">
        <v>4.4000000000000004</v>
      </c>
      <c r="O15">
        <v>78</v>
      </c>
      <c r="P15">
        <v>837</v>
      </c>
      <c r="Q15" s="72">
        <v>2965.6</v>
      </c>
      <c r="R15">
        <v>775</v>
      </c>
      <c r="S15">
        <v>0</v>
      </c>
      <c r="T15">
        <v>5</v>
      </c>
      <c r="U15" s="63">
        <v>16200</v>
      </c>
      <c r="V15">
        <v>4.9000000000000004</v>
      </c>
      <c r="W15">
        <v>246</v>
      </c>
      <c r="X15">
        <v>798</v>
      </c>
      <c r="Y15" s="69">
        <v>770.1</v>
      </c>
    </row>
    <row r="16" spans="1:29" x14ac:dyDescent="0.25">
      <c r="A16" s="69"/>
      <c r="B16">
        <v>2050</v>
      </c>
      <c r="C16">
        <v>0</v>
      </c>
      <c r="D16">
        <v>2</v>
      </c>
      <c r="E16" s="63">
        <v>14900</v>
      </c>
      <c r="F16">
        <v>0.2</v>
      </c>
      <c r="G16">
        <v>11</v>
      </c>
      <c r="H16">
        <v>1680</v>
      </c>
      <c r="I16" s="69">
        <v>2049.8000000000002</v>
      </c>
      <c r="J16">
        <v>2870</v>
      </c>
      <c r="K16">
        <v>0</v>
      </c>
      <c r="L16">
        <v>1</v>
      </c>
      <c r="M16" s="63">
        <v>14100</v>
      </c>
      <c r="N16">
        <v>4.5</v>
      </c>
      <c r="O16">
        <v>57</v>
      </c>
      <c r="P16">
        <v>215</v>
      </c>
      <c r="Q16" s="72">
        <v>2865.5</v>
      </c>
      <c r="R16">
        <v>725</v>
      </c>
      <c r="S16">
        <v>0</v>
      </c>
      <c r="T16">
        <v>2</v>
      </c>
      <c r="U16" s="63">
        <v>16250</v>
      </c>
      <c r="V16">
        <v>5.8</v>
      </c>
      <c r="W16">
        <v>267</v>
      </c>
      <c r="X16">
        <v>697</v>
      </c>
      <c r="Y16" s="69">
        <v>719.2</v>
      </c>
    </row>
    <row r="17" spans="1:25" x14ac:dyDescent="0.25">
      <c r="A17" s="69"/>
      <c r="B17">
        <v>1950</v>
      </c>
      <c r="C17">
        <v>0</v>
      </c>
      <c r="D17">
        <v>5</v>
      </c>
      <c r="E17" s="63">
        <v>15000</v>
      </c>
      <c r="F17">
        <v>0.2</v>
      </c>
      <c r="G17">
        <v>588</v>
      </c>
      <c r="H17">
        <v>2569</v>
      </c>
      <c r="I17" s="69">
        <v>1949.8</v>
      </c>
      <c r="J17">
        <v>2770</v>
      </c>
      <c r="K17">
        <v>0</v>
      </c>
      <c r="L17">
        <v>2</v>
      </c>
      <c r="M17" s="63">
        <v>14200</v>
      </c>
      <c r="N17">
        <v>4.8</v>
      </c>
      <c r="O17">
        <v>1</v>
      </c>
      <c r="P17">
        <v>3314</v>
      </c>
      <c r="Q17" s="72">
        <v>2765.2</v>
      </c>
      <c r="R17">
        <v>675</v>
      </c>
      <c r="S17">
        <v>0</v>
      </c>
      <c r="T17">
        <v>2</v>
      </c>
      <c r="U17" s="63">
        <v>16300</v>
      </c>
      <c r="V17">
        <v>6.9</v>
      </c>
      <c r="W17">
        <v>485</v>
      </c>
      <c r="X17">
        <v>2086</v>
      </c>
      <c r="Y17" s="69">
        <v>668.1</v>
      </c>
    </row>
    <row r="18" spans="1:25" x14ac:dyDescent="0.25">
      <c r="A18" s="69"/>
      <c r="B18">
        <v>1850</v>
      </c>
      <c r="C18">
        <v>0</v>
      </c>
      <c r="D18">
        <v>4</v>
      </c>
      <c r="E18" s="63">
        <v>15100</v>
      </c>
      <c r="F18">
        <v>0.2</v>
      </c>
      <c r="G18">
        <v>4</v>
      </c>
      <c r="H18">
        <v>947</v>
      </c>
      <c r="I18" s="69">
        <v>1849.8</v>
      </c>
      <c r="J18">
        <v>2670</v>
      </c>
      <c r="K18">
        <v>0</v>
      </c>
      <c r="L18">
        <v>3</v>
      </c>
      <c r="M18" s="63">
        <v>14300</v>
      </c>
      <c r="N18">
        <v>5.2</v>
      </c>
      <c r="O18">
        <v>21</v>
      </c>
      <c r="P18">
        <v>84</v>
      </c>
      <c r="Q18" s="72">
        <v>2664.8</v>
      </c>
      <c r="R18">
        <v>625</v>
      </c>
      <c r="S18">
        <v>5</v>
      </c>
      <c r="T18">
        <v>31</v>
      </c>
      <c r="U18" s="63">
        <v>16350</v>
      </c>
      <c r="V18">
        <v>8.6</v>
      </c>
      <c r="W18">
        <v>443</v>
      </c>
      <c r="X18">
        <v>631</v>
      </c>
      <c r="Y18" s="69">
        <v>616.4</v>
      </c>
    </row>
    <row r="19" spans="1:25" x14ac:dyDescent="0.25">
      <c r="A19" s="69"/>
      <c r="B19">
        <v>1750</v>
      </c>
      <c r="C19">
        <v>0</v>
      </c>
      <c r="D19">
        <v>11</v>
      </c>
      <c r="E19" s="63">
        <v>15200</v>
      </c>
      <c r="F19">
        <v>0.2</v>
      </c>
      <c r="G19">
        <v>0</v>
      </c>
      <c r="H19">
        <v>2530</v>
      </c>
      <c r="I19" s="69">
        <v>1749.8</v>
      </c>
      <c r="J19">
        <v>2570</v>
      </c>
      <c r="K19">
        <v>0</v>
      </c>
      <c r="L19">
        <v>107</v>
      </c>
      <c r="M19" s="63">
        <v>14400</v>
      </c>
      <c r="N19">
        <v>5.8</v>
      </c>
      <c r="O19">
        <v>25</v>
      </c>
      <c r="P19">
        <v>233</v>
      </c>
      <c r="Q19" s="72">
        <v>2564.1999999999998</v>
      </c>
      <c r="R19">
        <v>580</v>
      </c>
      <c r="S19">
        <v>5</v>
      </c>
      <c r="T19">
        <v>44</v>
      </c>
      <c r="U19" s="63">
        <v>16400</v>
      </c>
      <c r="V19">
        <v>10</v>
      </c>
      <c r="W19">
        <v>736</v>
      </c>
      <c r="X19">
        <v>1030</v>
      </c>
      <c r="Y19" s="69">
        <v>570</v>
      </c>
    </row>
    <row r="20" spans="1:25" x14ac:dyDescent="0.25">
      <c r="A20" s="69"/>
      <c r="B20">
        <v>1650</v>
      </c>
      <c r="C20">
        <v>0</v>
      </c>
      <c r="D20">
        <v>18</v>
      </c>
      <c r="E20" s="63">
        <v>15300</v>
      </c>
      <c r="F20">
        <v>0.2</v>
      </c>
      <c r="G20">
        <v>16</v>
      </c>
      <c r="H20">
        <v>2516</v>
      </c>
      <c r="I20" s="69">
        <v>1649.8</v>
      </c>
      <c r="J20">
        <v>2470</v>
      </c>
      <c r="K20">
        <v>0</v>
      </c>
      <c r="L20">
        <v>1</v>
      </c>
      <c r="M20" s="63">
        <v>14500</v>
      </c>
      <c r="N20">
        <v>6</v>
      </c>
      <c r="O20">
        <v>89</v>
      </c>
      <c r="P20">
        <v>424</v>
      </c>
      <c r="Q20" s="72">
        <v>2464</v>
      </c>
      <c r="R20">
        <v>535</v>
      </c>
      <c r="S20">
        <v>6</v>
      </c>
      <c r="T20">
        <v>10</v>
      </c>
      <c r="U20" s="63">
        <v>16450</v>
      </c>
      <c r="V20">
        <v>13</v>
      </c>
      <c r="W20">
        <v>612</v>
      </c>
      <c r="X20">
        <v>949</v>
      </c>
      <c r="Y20" s="69">
        <v>522</v>
      </c>
    </row>
    <row r="21" spans="1:25" x14ac:dyDescent="0.25">
      <c r="A21" s="69"/>
      <c r="B21">
        <v>1550</v>
      </c>
      <c r="C21">
        <v>0</v>
      </c>
      <c r="D21">
        <v>37</v>
      </c>
      <c r="E21" s="63">
        <v>15400</v>
      </c>
      <c r="F21">
        <v>0.2</v>
      </c>
      <c r="G21">
        <v>130</v>
      </c>
      <c r="H21">
        <v>4414</v>
      </c>
      <c r="I21" s="69">
        <v>1549.8</v>
      </c>
      <c r="J21">
        <v>2370</v>
      </c>
      <c r="K21">
        <v>0</v>
      </c>
      <c r="L21">
        <v>2</v>
      </c>
      <c r="M21" s="63">
        <v>14600</v>
      </c>
      <c r="N21">
        <v>7</v>
      </c>
      <c r="O21">
        <v>10</v>
      </c>
      <c r="P21">
        <v>194</v>
      </c>
      <c r="Q21" s="72">
        <v>2363</v>
      </c>
      <c r="R21">
        <v>485</v>
      </c>
      <c r="S21">
        <v>6</v>
      </c>
      <c r="T21">
        <v>22</v>
      </c>
      <c r="U21" s="63">
        <v>16500</v>
      </c>
      <c r="V21">
        <v>17</v>
      </c>
      <c r="W21">
        <v>1448</v>
      </c>
      <c r="X21">
        <v>1373</v>
      </c>
      <c r="Y21" s="69">
        <v>468</v>
      </c>
    </row>
    <row r="22" spans="1:25" x14ac:dyDescent="0.25">
      <c r="A22" s="69"/>
      <c r="B22">
        <v>1450</v>
      </c>
      <c r="C22">
        <v>0</v>
      </c>
      <c r="D22">
        <v>39</v>
      </c>
      <c r="E22" s="63">
        <v>15500</v>
      </c>
      <c r="F22">
        <v>0.2</v>
      </c>
      <c r="G22">
        <v>495</v>
      </c>
      <c r="H22">
        <v>4196</v>
      </c>
      <c r="I22" s="69">
        <v>1449.8</v>
      </c>
      <c r="J22">
        <v>2270</v>
      </c>
      <c r="K22">
        <v>0</v>
      </c>
      <c r="L22">
        <v>1</v>
      </c>
      <c r="M22" s="63">
        <v>14700</v>
      </c>
      <c r="N22">
        <v>7.5</v>
      </c>
      <c r="O22">
        <v>82</v>
      </c>
      <c r="P22">
        <v>224</v>
      </c>
      <c r="Q22" s="72">
        <v>2262.5</v>
      </c>
      <c r="R22">
        <v>441</v>
      </c>
      <c r="S22">
        <v>3</v>
      </c>
      <c r="T22">
        <v>39</v>
      </c>
      <c r="U22" s="63">
        <v>16550</v>
      </c>
      <c r="V22">
        <v>21</v>
      </c>
      <c r="W22">
        <v>867</v>
      </c>
      <c r="X22">
        <v>961</v>
      </c>
      <c r="Y22" s="69">
        <v>420</v>
      </c>
    </row>
    <row r="23" spans="1:25" x14ac:dyDescent="0.25">
      <c r="A23" s="69"/>
      <c r="B23">
        <v>1400</v>
      </c>
      <c r="C23">
        <v>0</v>
      </c>
      <c r="D23">
        <v>0</v>
      </c>
      <c r="E23" s="63">
        <v>15550</v>
      </c>
      <c r="F23">
        <v>0.2</v>
      </c>
      <c r="G23">
        <v>1</v>
      </c>
      <c r="H23">
        <v>708</v>
      </c>
      <c r="I23" s="69">
        <v>1399.8</v>
      </c>
      <c r="J23">
        <v>2170</v>
      </c>
      <c r="K23">
        <v>0</v>
      </c>
      <c r="L23">
        <v>4</v>
      </c>
      <c r="M23" s="63">
        <v>14800</v>
      </c>
      <c r="N23">
        <v>8</v>
      </c>
      <c r="O23">
        <v>63</v>
      </c>
      <c r="P23">
        <v>411</v>
      </c>
      <c r="Q23" s="72">
        <v>2162</v>
      </c>
      <c r="R23">
        <v>391</v>
      </c>
      <c r="S23">
        <v>23</v>
      </c>
      <c r="T23">
        <v>85</v>
      </c>
      <c r="U23" s="63">
        <v>16600</v>
      </c>
      <c r="V23">
        <v>26</v>
      </c>
      <c r="W23">
        <v>1323</v>
      </c>
      <c r="X23">
        <v>1359</v>
      </c>
      <c r="Y23" s="69">
        <v>365</v>
      </c>
    </row>
    <row r="24" spans="1:25" x14ac:dyDescent="0.25">
      <c r="A24" s="69"/>
      <c r="B24">
        <v>1350</v>
      </c>
      <c r="C24">
        <v>2</v>
      </c>
      <c r="D24">
        <v>81</v>
      </c>
      <c r="E24" s="63">
        <v>15600</v>
      </c>
      <c r="F24">
        <v>0.2</v>
      </c>
      <c r="G24">
        <v>72</v>
      </c>
      <c r="H24">
        <v>3683</v>
      </c>
      <c r="I24" s="69">
        <v>1349.8</v>
      </c>
      <c r="J24">
        <v>2070</v>
      </c>
      <c r="K24">
        <v>0</v>
      </c>
      <c r="L24">
        <v>2</v>
      </c>
      <c r="M24" s="63">
        <v>14900</v>
      </c>
      <c r="N24">
        <v>9</v>
      </c>
      <c r="O24">
        <v>321</v>
      </c>
      <c r="P24">
        <v>828</v>
      </c>
      <c r="Q24" s="72">
        <v>2061</v>
      </c>
      <c r="R24">
        <v>352</v>
      </c>
      <c r="S24">
        <v>14</v>
      </c>
      <c r="T24">
        <v>65</v>
      </c>
      <c r="U24" s="63">
        <v>16650</v>
      </c>
      <c r="V24">
        <v>33</v>
      </c>
      <c r="W24">
        <v>994</v>
      </c>
      <c r="X24">
        <v>858</v>
      </c>
      <c r="Y24" s="69">
        <v>319</v>
      </c>
    </row>
    <row r="25" spans="1:25" x14ac:dyDescent="0.25">
      <c r="A25" s="69"/>
      <c r="B25">
        <v>1300</v>
      </c>
      <c r="C25">
        <v>0</v>
      </c>
      <c r="D25">
        <v>2</v>
      </c>
      <c r="E25" s="63">
        <v>15650</v>
      </c>
      <c r="F25">
        <v>0.2</v>
      </c>
      <c r="G25">
        <v>12</v>
      </c>
      <c r="H25">
        <v>624</v>
      </c>
      <c r="I25" s="69">
        <v>1299.8</v>
      </c>
      <c r="J25">
        <v>1980</v>
      </c>
      <c r="K25">
        <v>0</v>
      </c>
      <c r="L25">
        <v>34</v>
      </c>
      <c r="M25" s="63">
        <v>15000</v>
      </c>
      <c r="N25">
        <v>10.5</v>
      </c>
      <c r="O25">
        <v>247</v>
      </c>
      <c r="P25">
        <v>2244</v>
      </c>
      <c r="Q25" s="72">
        <v>1969.5</v>
      </c>
      <c r="R25">
        <v>306</v>
      </c>
      <c r="S25">
        <v>191</v>
      </c>
      <c r="T25">
        <v>185</v>
      </c>
      <c r="U25" s="63">
        <v>16700</v>
      </c>
      <c r="V25">
        <v>41.5</v>
      </c>
      <c r="W25">
        <v>1673</v>
      </c>
      <c r="X25">
        <v>1311</v>
      </c>
      <c r="Y25" s="69">
        <v>264.5</v>
      </c>
    </row>
    <row r="26" spans="1:25" x14ac:dyDescent="0.25">
      <c r="A26" s="69"/>
      <c r="B26">
        <v>1250</v>
      </c>
      <c r="C26">
        <v>0</v>
      </c>
      <c r="D26">
        <v>58</v>
      </c>
      <c r="E26" s="63">
        <v>15700</v>
      </c>
      <c r="F26">
        <v>0.2</v>
      </c>
      <c r="G26">
        <v>298</v>
      </c>
      <c r="H26">
        <v>3823</v>
      </c>
      <c r="I26" s="69">
        <v>1249.8</v>
      </c>
      <c r="J26">
        <v>1880</v>
      </c>
      <c r="K26">
        <v>0</v>
      </c>
      <c r="L26">
        <v>1</v>
      </c>
      <c r="M26" s="63">
        <v>15100</v>
      </c>
      <c r="N26">
        <v>11</v>
      </c>
      <c r="O26">
        <v>173</v>
      </c>
      <c r="P26">
        <v>575</v>
      </c>
      <c r="Q26" s="72">
        <v>1869</v>
      </c>
      <c r="R26">
        <v>266</v>
      </c>
      <c r="S26">
        <v>106</v>
      </c>
      <c r="T26">
        <v>137</v>
      </c>
      <c r="U26" s="63">
        <v>16750</v>
      </c>
      <c r="V26">
        <v>54</v>
      </c>
      <c r="W26">
        <v>1290</v>
      </c>
      <c r="X26">
        <v>701</v>
      </c>
      <c r="Y26" s="69">
        <v>212</v>
      </c>
    </row>
    <row r="27" spans="1:25" x14ac:dyDescent="0.25">
      <c r="A27" s="69"/>
      <c r="B27">
        <v>1200</v>
      </c>
      <c r="C27">
        <v>0</v>
      </c>
      <c r="D27">
        <v>2</v>
      </c>
      <c r="E27" s="63">
        <v>15750</v>
      </c>
      <c r="F27">
        <v>0.2</v>
      </c>
      <c r="G27">
        <v>52</v>
      </c>
      <c r="H27">
        <v>847</v>
      </c>
      <c r="I27" s="69">
        <v>1199.8</v>
      </c>
      <c r="J27">
        <v>1780</v>
      </c>
      <c r="K27">
        <v>0</v>
      </c>
      <c r="L27">
        <v>27</v>
      </c>
      <c r="M27" s="63">
        <v>15200</v>
      </c>
      <c r="N27">
        <v>13</v>
      </c>
      <c r="O27">
        <v>1083</v>
      </c>
      <c r="P27">
        <v>1823</v>
      </c>
      <c r="Q27" s="72">
        <v>1767</v>
      </c>
      <c r="R27">
        <v>235</v>
      </c>
      <c r="S27">
        <v>378</v>
      </c>
      <c r="T27">
        <v>326</v>
      </c>
      <c r="U27" s="63">
        <v>16800</v>
      </c>
      <c r="V27">
        <v>66</v>
      </c>
      <c r="W27">
        <v>1752</v>
      </c>
      <c r="X27">
        <v>1451</v>
      </c>
      <c r="Y27" s="69">
        <v>169</v>
      </c>
    </row>
    <row r="28" spans="1:25" x14ac:dyDescent="0.25">
      <c r="A28" s="69"/>
      <c r="B28">
        <v>1150</v>
      </c>
      <c r="C28">
        <v>0</v>
      </c>
      <c r="D28">
        <v>75</v>
      </c>
      <c r="E28" s="63">
        <v>15800</v>
      </c>
      <c r="F28">
        <v>0.2</v>
      </c>
      <c r="G28">
        <v>626</v>
      </c>
      <c r="H28">
        <v>5929</v>
      </c>
      <c r="I28" s="69">
        <v>1149.8</v>
      </c>
      <c r="J28">
        <v>1680</v>
      </c>
      <c r="K28">
        <v>0</v>
      </c>
      <c r="L28">
        <v>3</v>
      </c>
      <c r="M28" s="63">
        <v>15300</v>
      </c>
      <c r="N28">
        <v>14.5</v>
      </c>
      <c r="O28">
        <v>200</v>
      </c>
      <c r="P28">
        <v>732</v>
      </c>
      <c r="Q28" s="72">
        <v>1665.5</v>
      </c>
      <c r="R28">
        <v>197</v>
      </c>
      <c r="S28">
        <v>211</v>
      </c>
      <c r="T28">
        <v>280</v>
      </c>
      <c r="U28" s="63">
        <v>16850</v>
      </c>
      <c r="V28">
        <v>82</v>
      </c>
      <c r="W28">
        <v>1607</v>
      </c>
      <c r="X28">
        <v>1459</v>
      </c>
      <c r="Y28" s="69">
        <v>115</v>
      </c>
    </row>
    <row r="29" spans="1:25" x14ac:dyDescent="0.25">
      <c r="A29" s="69"/>
      <c r="B29">
        <v>1100</v>
      </c>
      <c r="C29">
        <v>0</v>
      </c>
      <c r="D29">
        <v>28</v>
      </c>
      <c r="E29" s="63">
        <v>15850</v>
      </c>
      <c r="F29">
        <v>0.2</v>
      </c>
      <c r="G29">
        <v>605</v>
      </c>
      <c r="H29">
        <v>2512</v>
      </c>
      <c r="I29" s="69">
        <v>1099.8</v>
      </c>
      <c r="J29">
        <v>1580</v>
      </c>
      <c r="K29">
        <v>0</v>
      </c>
      <c r="L29">
        <v>8</v>
      </c>
      <c r="M29" s="63">
        <v>15400</v>
      </c>
      <c r="N29">
        <v>16.5</v>
      </c>
      <c r="O29">
        <v>104</v>
      </c>
      <c r="P29">
        <v>1437</v>
      </c>
      <c r="Q29" s="72">
        <v>1563.5</v>
      </c>
      <c r="R29">
        <v>169</v>
      </c>
      <c r="S29">
        <v>1036</v>
      </c>
      <c r="T29">
        <v>617</v>
      </c>
      <c r="U29" s="63">
        <v>16900</v>
      </c>
      <c r="V29">
        <v>100</v>
      </c>
      <c r="W29">
        <v>1817</v>
      </c>
      <c r="X29">
        <v>1404</v>
      </c>
      <c r="Y29" s="69">
        <v>69</v>
      </c>
    </row>
    <row r="30" spans="1:25" x14ac:dyDescent="0.25">
      <c r="A30" s="69"/>
      <c r="B30">
        <v>1050</v>
      </c>
      <c r="C30">
        <v>7</v>
      </c>
      <c r="D30">
        <v>369</v>
      </c>
      <c r="E30" s="63">
        <v>15900</v>
      </c>
      <c r="F30">
        <v>0.2</v>
      </c>
      <c r="G30">
        <v>163</v>
      </c>
      <c r="H30">
        <v>5434</v>
      </c>
      <c r="I30" s="69">
        <v>1049.8</v>
      </c>
      <c r="J30">
        <v>1490</v>
      </c>
      <c r="K30">
        <v>0</v>
      </c>
      <c r="L30">
        <v>68</v>
      </c>
      <c r="M30" s="63">
        <v>15500</v>
      </c>
      <c r="N30">
        <v>19.5</v>
      </c>
      <c r="O30">
        <v>329</v>
      </c>
      <c r="P30">
        <v>2041</v>
      </c>
      <c r="Q30" s="72">
        <v>1470.5</v>
      </c>
      <c r="R30">
        <v>137</v>
      </c>
      <c r="S30">
        <v>592</v>
      </c>
      <c r="T30">
        <v>484</v>
      </c>
      <c r="U30" s="63">
        <v>16950</v>
      </c>
      <c r="V30">
        <v>120</v>
      </c>
      <c r="W30">
        <v>491</v>
      </c>
      <c r="X30">
        <v>319</v>
      </c>
      <c r="Y30" s="69">
        <v>17</v>
      </c>
    </row>
    <row r="31" spans="1:25" x14ac:dyDescent="0.25">
      <c r="A31" s="69"/>
      <c r="B31">
        <v>1000</v>
      </c>
      <c r="C31">
        <v>0</v>
      </c>
      <c r="D31">
        <v>39</v>
      </c>
      <c r="E31" s="63">
        <v>15950</v>
      </c>
      <c r="F31">
        <v>0.2</v>
      </c>
      <c r="G31">
        <v>139</v>
      </c>
      <c r="H31">
        <v>1849</v>
      </c>
      <c r="I31" s="69">
        <v>999.8</v>
      </c>
      <c r="J31">
        <v>1390</v>
      </c>
      <c r="K31">
        <v>1</v>
      </c>
      <c r="L31">
        <v>48</v>
      </c>
      <c r="M31" s="63">
        <v>15600</v>
      </c>
      <c r="N31">
        <v>22.5</v>
      </c>
      <c r="O31">
        <v>163</v>
      </c>
      <c r="P31">
        <v>1226</v>
      </c>
      <c r="Q31" s="72">
        <v>1367.5</v>
      </c>
      <c r="R31">
        <v>115</v>
      </c>
      <c r="S31">
        <v>1586</v>
      </c>
      <c r="T31">
        <v>1048</v>
      </c>
      <c r="U31" s="63">
        <v>17000</v>
      </c>
      <c r="V31">
        <v>145</v>
      </c>
      <c r="W31">
        <v>831</v>
      </c>
      <c r="X31">
        <v>317</v>
      </c>
      <c r="Y31" s="69">
        <v>30</v>
      </c>
    </row>
    <row r="32" spans="1:25" x14ac:dyDescent="0.25">
      <c r="A32" s="69"/>
      <c r="B32">
        <v>950</v>
      </c>
      <c r="C32">
        <v>2</v>
      </c>
      <c r="D32">
        <v>475</v>
      </c>
      <c r="E32" s="63">
        <v>16000</v>
      </c>
      <c r="F32">
        <v>0.3</v>
      </c>
      <c r="G32">
        <v>1070</v>
      </c>
      <c r="H32">
        <v>6760</v>
      </c>
      <c r="I32" s="69">
        <v>949.7</v>
      </c>
      <c r="J32">
        <v>1290</v>
      </c>
      <c r="K32">
        <v>0</v>
      </c>
      <c r="L32">
        <v>29</v>
      </c>
      <c r="M32" s="63">
        <v>15700</v>
      </c>
      <c r="N32">
        <v>26.5</v>
      </c>
      <c r="O32">
        <v>545</v>
      </c>
      <c r="P32">
        <v>2329</v>
      </c>
      <c r="Q32" s="72">
        <v>1263.5</v>
      </c>
      <c r="R32">
        <v>90</v>
      </c>
      <c r="S32">
        <v>940</v>
      </c>
      <c r="T32">
        <v>1027</v>
      </c>
      <c r="U32" s="63">
        <v>17050</v>
      </c>
      <c r="V32">
        <v>173</v>
      </c>
      <c r="W32">
        <v>103</v>
      </c>
      <c r="X32">
        <v>58</v>
      </c>
      <c r="Y32" s="69">
        <v>83</v>
      </c>
    </row>
    <row r="33" spans="1:25" x14ac:dyDescent="0.25">
      <c r="A33" s="69"/>
      <c r="B33">
        <v>900</v>
      </c>
      <c r="C33">
        <v>0</v>
      </c>
      <c r="D33">
        <v>82</v>
      </c>
      <c r="E33" s="63">
        <v>16050</v>
      </c>
      <c r="F33">
        <v>0.4</v>
      </c>
      <c r="G33">
        <v>169</v>
      </c>
      <c r="H33">
        <v>2148</v>
      </c>
      <c r="I33" s="69">
        <v>899.6</v>
      </c>
      <c r="J33">
        <v>1200</v>
      </c>
      <c r="K33">
        <v>3</v>
      </c>
      <c r="L33">
        <v>178</v>
      </c>
      <c r="M33" s="63">
        <v>15800</v>
      </c>
      <c r="N33">
        <v>31</v>
      </c>
      <c r="O33">
        <v>501</v>
      </c>
      <c r="P33">
        <v>1739</v>
      </c>
      <c r="Q33" s="72">
        <v>1169</v>
      </c>
      <c r="R33">
        <v>72</v>
      </c>
      <c r="S33">
        <v>1729</v>
      </c>
      <c r="T33">
        <v>1186</v>
      </c>
      <c r="U33" s="63">
        <v>17100</v>
      </c>
      <c r="V33">
        <v>210</v>
      </c>
      <c r="W33">
        <v>190</v>
      </c>
      <c r="X33">
        <v>63</v>
      </c>
      <c r="Y33" s="69">
        <v>138</v>
      </c>
    </row>
    <row r="34" spans="1:25" x14ac:dyDescent="0.25">
      <c r="A34" s="69"/>
      <c r="B34">
        <v>850</v>
      </c>
      <c r="C34">
        <v>48</v>
      </c>
      <c r="D34">
        <v>1630</v>
      </c>
      <c r="E34" s="63">
        <v>16100</v>
      </c>
      <c r="F34">
        <v>0.4</v>
      </c>
      <c r="G34">
        <v>459</v>
      </c>
      <c r="H34">
        <v>5696</v>
      </c>
      <c r="I34" s="69">
        <v>849.6</v>
      </c>
      <c r="J34">
        <v>1100</v>
      </c>
      <c r="K34">
        <v>0</v>
      </c>
      <c r="L34">
        <v>9</v>
      </c>
      <c r="M34" s="63">
        <v>15900</v>
      </c>
      <c r="N34">
        <v>37.5</v>
      </c>
      <c r="O34">
        <v>286</v>
      </c>
      <c r="P34">
        <v>1468</v>
      </c>
      <c r="Q34" s="72">
        <v>1062.5</v>
      </c>
      <c r="R34">
        <v>55</v>
      </c>
      <c r="S34">
        <v>3585</v>
      </c>
      <c r="T34">
        <v>3135</v>
      </c>
      <c r="U34" s="63">
        <v>17150</v>
      </c>
      <c r="V34">
        <v>240</v>
      </c>
      <c r="W34">
        <v>8</v>
      </c>
      <c r="X34">
        <v>4</v>
      </c>
      <c r="Y34" s="69">
        <v>185</v>
      </c>
    </row>
    <row r="35" spans="1:25" x14ac:dyDescent="0.25">
      <c r="A35" s="69"/>
      <c r="B35">
        <v>800</v>
      </c>
      <c r="C35">
        <v>1</v>
      </c>
      <c r="D35">
        <v>155</v>
      </c>
      <c r="E35" s="63">
        <v>16150</v>
      </c>
      <c r="F35">
        <v>0.4</v>
      </c>
      <c r="G35">
        <v>217</v>
      </c>
      <c r="H35">
        <v>4698</v>
      </c>
      <c r="I35" s="69">
        <v>799.6</v>
      </c>
      <c r="J35">
        <v>1010</v>
      </c>
      <c r="K35">
        <v>3</v>
      </c>
      <c r="L35">
        <v>95</v>
      </c>
      <c r="M35" s="63">
        <v>16000</v>
      </c>
      <c r="N35">
        <v>43.5</v>
      </c>
      <c r="O35">
        <v>2663</v>
      </c>
      <c r="P35">
        <v>4630</v>
      </c>
      <c r="Q35" s="72">
        <v>966.5</v>
      </c>
      <c r="R35">
        <v>42</v>
      </c>
      <c r="S35">
        <v>2926</v>
      </c>
      <c r="T35">
        <v>2083</v>
      </c>
      <c r="U35" s="63">
        <v>17200</v>
      </c>
      <c r="V35">
        <v>286</v>
      </c>
      <c r="W35">
        <v>54</v>
      </c>
      <c r="X35">
        <v>38</v>
      </c>
      <c r="Y35" s="69">
        <v>244</v>
      </c>
    </row>
    <row r="36" spans="1:25" x14ac:dyDescent="0.25">
      <c r="A36" s="69"/>
      <c r="B36">
        <v>750</v>
      </c>
      <c r="C36">
        <v>60</v>
      </c>
      <c r="D36">
        <v>2020</v>
      </c>
      <c r="E36" s="63">
        <v>16200</v>
      </c>
      <c r="F36">
        <v>0.5</v>
      </c>
      <c r="G36">
        <v>1093</v>
      </c>
      <c r="H36">
        <v>7569</v>
      </c>
      <c r="I36" s="69">
        <v>749.5</v>
      </c>
      <c r="J36">
        <v>925</v>
      </c>
      <c r="K36">
        <v>2</v>
      </c>
      <c r="L36">
        <v>125</v>
      </c>
      <c r="M36" s="63">
        <v>16100</v>
      </c>
      <c r="N36">
        <v>53</v>
      </c>
      <c r="O36">
        <v>887</v>
      </c>
      <c r="P36">
        <v>2088</v>
      </c>
      <c r="Q36" s="72">
        <v>872</v>
      </c>
      <c r="R36">
        <v>30</v>
      </c>
      <c r="S36">
        <v>651</v>
      </c>
      <c r="T36">
        <v>355</v>
      </c>
      <c r="U36" s="63">
        <v>17250</v>
      </c>
      <c r="V36">
        <v>315</v>
      </c>
      <c r="W36">
        <v>2</v>
      </c>
      <c r="X36">
        <v>2</v>
      </c>
      <c r="Y36" s="69">
        <v>285</v>
      </c>
    </row>
    <row r="37" spans="1:25" x14ac:dyDescent="0.25">
      <c r="A37" s="69"/>
      <c r="B37">
        <v>700</v>
      </c>
      <c r="C37">
        <v>1</v>
      </c>
      <c r="D37">
        <v>247</v>
      </c>
      <c r="E37" s="63">
        <v>16250</v>
      </c>
      <c r="F37">
        <v>0.5</v>
      </c>
      <c r="G37">
        <v>803</v>
      </c>
      <c r="H37">
        <v>4621</v>
      </c>
      <c r="I37" s="69">
        <v>699.5</v>
      </c>
      <c r="J37">
        <v>825</v>
      </c>
      <c r="K37">
        <v>3</v>
      </c>
      <c r="L37">
        <v>185</v>
      </c>
      <c r="M37" s="63">
        <v>16200</v>
      </c>
      <c r="N37">
        <v>65</v>
      </c>
      <c r="O37">
        <v>783</v>
      </c>
      <c r="P37">
        <v>3087</v>
      </c>
      <c r="Q37" s="72">
        <v>760</v>
      </c>
      <c r="R37">
        <v>22.5</v>
      </c>
      <c r="S37">
        <v>2082</v>
      </c>
      <c r="T37">
        <v>1379</v>
      </c>
      <c r="U37" s="63">
        <v>17300</v>
      </c>
      <c r="V37">
        <v>357</v>
      </c>
      <c r="W37">
        <v>8</v>
      </c>
      <c r="X37">
        <v>9</v>
      </c>
      <c r="Y37" s="69">
        <v>334.5</v>
      </c>
    </row>
    <row r="38" spans="1:25" x14ac:dyDescent="0.25">
      <c r="A38" s="69"/>
      <c r="B38">
        <v>650</v>
      </c>
      <c r="C38">
        <v>149</v>
      </c>
      <c r="D38">
        <v>1400</v>
      </c>
      <c r="E38" s="63">
        <v>16300</v>
      </c>
      <c r="F38">
        <v>0.7</v>
      </c>
      <c r="G38">
        <v>1861</v>
      </c>
      <c r="H38">
        <v>7041</v>
      </c>
      <c r="I38" s="69">
        <v>649.29999999999995</v>
      </c>
      <c r="J38">
        <v>745</v>
      </c>
      <c r="K38">
        <v>6</v>
      </c>
      <c r="L38">
        <v>118</v>
      </c>
      <c r="M38" s="63">
        <v>16300</v>
      </c>
      <c r="N38">
        <v>80</v>
      </c>
      <c r="O38">
        <v>1044</v>
      </c>
      <c r="P38">
        <v>2417</v>
      </c>
      <c r="Q38" s="72">
        <v>665</v>
      </c>
      <c r="R38">
        <v>12</v>
      </c>
      <c r="S38">
        <v>988</v>
      </c>
      <c r="T38">
        <v>1390</v>
      </c>
      <c r="U38" s="63">
        <v>17400</v>
      </c>
      <c r="V38">
        <v>447</v>
      </c>
      <c r="W38">
        <v>4</v>
      </c>
      <c r="X38">
        <v>4</v>
      </c>
      <c r="Y38" s="69">
        <v>435</v>
      </c>
    </row>
    <row r="39" spans="1:25" x14ac:dyDescent="0.25">
      <c r="A39" s="69"/>
      <c r="B39">
        <v>600</v>
      </c>
      <c r="C39">
        <v>3</v>
      </c>
      <c r="D39">
        <v>308</v>
      </c>
      <c r="E39" s="63">
        <v>16350</v>
      </c>
      <c r="F39">
        <v>0.7</v>
      </c>
      <c r="G39">
        <v>1256</v>
      </c>
      <c r="H39">
        <v>5091</v>
      </c>
      <c r="I39" s="69">
        <v>599.29999999999995</v>
      </c>
      <c r="J39">
        <v>665</v>
      </c>
      <c r="K39">
        <v>30</v>
      </c>
      <c r="L39">
        <v>2025</v>
      </c>
      <c r="M39" s="63">
        <v>16400</v>
      </c>
      <c r="N39">
        <v>96</v>
      </c>
      <c r="O39">
        <v>1014</v>
      </c>
      <c r="P39">
        <v>3539</v>
      </c>
      <c r="Q39" s="72">
        <v>569</v>
      </c>
      <c r="R39">
        <v>6.4</v>
      </c>
      <c r="S39">
        <v>536</v>
      </c>
      <c r="T39">
        <v>871</v>
      </c>
      <c r="U39" s="63">
        <v>17500</v>
      </c>
      <c r="V39">
        <v>540</v>
      </c>
      <c r="W39">
        <v>7</v>
      </c>
      <c r="X39">
        <v>9</v>
      </c>
      <c r="Y39" s="69">
        <v>533.6</v>
      </c>
    </row>
    <row r="40" spans="1:25" x14ac:dyDescent="0.25">
      <c r="A40" s="69"/>
      <c r="B40">
        <v>550</v>
      </c>
      <c r="C40">
        <v>67</v>
      </c>
      <c r="D40">
        <v>6511</v>
      </c>
      <c r="E40" s="63">
        <v>16400</v>
      </c>
      <c r="F40">
        <v>0.9</v>
      </c>
      <c r="G40">
        <v>3467</v>
      </c>
      <c r="H40">
        <v>10072</v>
      </c>
      <c r="I40" s="69">
        <v>549.1</v>
      </c>
      <c r="J40">
        <v>585</v>
      </c>
      <c r="K40">
        <v>38</v>
      </c>
      <c r="L40">
        <v>371</v>
      </c>
      <c r="M40" s="63">
        <v>16500</v>
      </c>
      <c r="N40">
        <v>116</v>
      </c>
      <c r="O40">
        <v>661</v>
      </c>
      <c r="P40">
        <v>1552</v>
      </c>
      <c r="Q40" s="72">
        <v>469</v>
      </c>
      <c r="R40">
        <v>3.7</v>
      </c>
      <c r="S40">
        <v>95</v>
      </c>
      <c r="T40">
        <v>236</v>
      </c>
      <c r="U40" s="63">
        <v>17600</v>
      </c>
      <c r="V40">
        <v>635</v>
      </c>
      <c r="W40">
        <v>0</v>
      </c>
      <c r="X40">
        <v>0</v>
      </c>
      <c r="Y40" s="69">
        <v>631.29999999999995</v>
      </c>
    </row>
    <row r="41" spans="1:25" x14ac:dyDescent="0.25">
      <c r="A41" s="69"/>
      <c r="B41">
        <v>500</v>
      </c>
      <c r="C41">
        <v>23</v>
      </c>
      <c r="D41">
        <v>1636</v>
      </c>
      <c r="E41" s="63">
        <v>16450</v>
      </c>
      <c r="F41">
        <v>1.1000000000000001</v>
      </c>
      <c r="G41">
        <v>2699</v>
      </c>
      <c r="H41">
        <v>4160</v>
      </c>
      <c r="I41" s="69">
        <v>498.9</v>
      </c>
      <c r="J41">
        <v>505</v>
      </c>
      <c r="K41">
        <v>82</v>
      </c>
      <c r="L41">
        <v>637</v>
      </c>
      <c r="M41" s="63">
        <v>16600</v>
      </c>
      <c r="N41">
        <v>142</v>
      </c>
      <c r="O41">
        <v>1203</v>
      </c>
      <c r="P41">
        <v>1426</v>
      </c>
      <c r="Q41" s="72">
        <v>363</v>
      </c>
      <c r="R41">
        <v>2.5</v>
      </c>
      <c r="S41">
        <v>53</v>
      </c>
      <c r="T41">
        <v>78</v>
      </c>
      <c r="U41" s="63">
        <v>17700</v>
      </c>
      <c r="V41">
        <v>735</v>
      </c>
      <c r="W41">
        <v>0</v>
      </c>
      <c r="X41">
        <v>0</v>
      </c>
      <c r="Y41" s="69">
        <v>732.5</v>
      </c>
    </row>
    <row r="42" spans="1:25" x14ac:dyDescent="0.25">
      <c r="A42" s="69"/>
      <c r="B42">
        <v>450</v>
      </c>
      <c r="C42">
        <v>400</v>
      </c>
      <c r="D42">
        <v>3595</v>
      </c>
      <c r="E42" s="63">
        <v>16500</v>
      </c>
      <c r="F42">
        <v>1.3</v>
      </c>
      <c r="G42">
        <v>6298</v>
      </c>
      <c r="H42">
        <v>11123</v>
      </c>
      <c r="I42" s="69">
        <v>448.7</v>
      </c>
      <c r="J42">
        <v>435</v>
      </c>
      <c r="K42">
        <v>207</v>
      </c>
      <c r="L42">
        <v>1315</v>
      </c>
      <c r="M42" s="63">
        <v>16700</v>
      </c>
      <c r="N42">
        <v>169</v>
      </c>
      <c r="O42">
        <v>1707</v>
      </c>
      <c r="P42">
        <v>2196</v>
      </c>
      <c r="Q42" s="72">
        <v>266</v>
      </c>
      <c r="R42">
        <v>1.8</v>
      </c>
      <c r="S42">
        <v>13</v>
      </c>
      <c r="T42">
        <v>450</v>
      </c>
      <c r="U42" s="63">
        <v>17800</v>
      </c>
      <c r="V42">
        <v>835</v>
      </c>
      <c r="W42">
        <v>0</v>
      </c>
      <c r="X42">
        <v>0</v>
      </c>
      <c r="Y42" s="69">
        <v>833.2</v>
      </c>
    </row>
    <row r="43" spans="1:25" x14ac:dyDescent="0.25">
      <c r="A43" s="69"/>
      <c r="B43">
        <v>400</v>
      </c>
      <c r="C43">
        <v>44</v>
      </c>
      <c r="D43">
        <v>475</v>
      </c>
      <c r="E43" s="63">
        <v>16550</v>
      </c>
      <c r="F43">
        <v>1.5</v>
      </c>
      <c r="G43">
        <v>6383</v>
      </c>
      <c r="H43">
        <v>6327</v>
      </c>
      <c r="I43" s="69">
        <v>398.5</v>
      </c>
      <c r="J43">
        <v>369</v>
      </c>
      <c r="K43">
        <v>352</v>
      </c>
      <c r="L43">
        <v>3552</v>
      </c>
      <c r="M43" s="63">
        <v>16800</v>
      </c>
      <c r="N43">
        <v>205</v>
      </c>
      <c r="O43">
        <v>593</v>
      </c>
      <c r="P43">
        <v>1159</v>
      </c>
      <c r="Q43" s="72">
        <v>164</v>
      </c>
      <c r="R43">
        <v>1.2</v>
      </c>
      <c r="S43">
        <v>266</v>
      </c>
      <c r="T43">
        <v>326</v>
      </c>
      <c r="U43" s="63">
        <v>17900</v>
      </c>
      <c r="V43">
        <v>935</v>
      </c>
      <c r="W43">
        <v>0</v>
      </c>
      <c r="X43">
        <v>0</v>
      </c>
      <c r="Y43" s="69">
        <v>933.8</v>
      </c>
    </row>
    <row r="44" spans="1:25" x14ac:dyDescent="0.25">
      <c r="A44" s="69"/>
      <c r="B44">
        <v>350</v>
      </c>
      <c r="C44">
        <v>1036</v>
      </c>
      <c r="D44">
        <v>3576</v>
      </c>
      <c r="E44" s="63">
        <v>16600</v>
      </c>
      <c r="F44">
        <v>2</v>
      </c>
      <c r="G44">
        <v>11803</v>
      </c>
      <c r="H44">
        <v>12854</v>
      </c>
      <c r="I44" s="69">
        <v>348</v>
      </c>
      <c r="J44">
        <v>312</v>
      </c>
      <c r="K44">
        <v>615</v>
      </c>
      <c r="L44">
        <v>2459</v>
      </c>
      <c r="M44" s="63">
        <v>16900</v>
      </c>
      <c r="N44">
        <v>244</v>
      </c>
      <c r="O44">
        <v>336</v>
      </c>
      <c r="P44">
        <v>324</v>
      </c>
      <c r="Q44" s="72">
        <v>68</v>
      </c>
      <c r="R44">
        <v>0.9</v>
      </c>
      <c r="S44">
        <v>3</v>
      </c>
      <c r="T44">
        <v>443</v>
      </c>
      <c r="U44" s="63">
        <v>18000</v>
      </c>
      <c r="V44">
        <v>1030</v>
      </c>
      <c r="W44">
        <v>0</v>
      </c>
      <c r="X44">
        <v>0</v>
      </c>
      <c r="Y44" s="69">
        <v>1029.0999999999999</v>
      </c>
    </row>
    <row r="45" spans="1:25" x14ac:dyDescent="0.25">
      <c r="A45" s="69"/>
      <c r="B45">
        <v>300</v>
      </c>
      <c r="C45">
        <v>701</v>
      </c>
      <c r="D45">
        <v>1438</v>
      </c>
      <c r="E45" s="63">
        <v>16650</v>
      </c>
      <c r="F45">
        <v>2.8</v>
      </c>
      <c r="G45">
        <v>15008</v>
      </c>
      <c r="H45">
        <v>9066</v>
      </c>
      <c r="I45" s="69">
        <v>297.2</v>
      </c>
      <c r="J45">
        <v>257</v>
      </c>
      <c r="K45">
        <v>1848</v>
      </c>
      <c r="L45">
        <v>4436</v>
      </c>
      <c r="M45" s="63">
        <v>17000</v>
      </c>
      <c r="N45">
        <v>292</v>
      </c>
      <c r="O45">
        <v>197</v>
      </c>
      <c r="P45">
        <v>343</v>
      </c>
      <c r="Q45" s="72">
        <v>35</v>
      </c>
      <c r="R45">
        <v>0.6</v>
      </c>
      <c r="S45">
        <v>1</v>
      </c>
      <c r="T45">
        <v>8</v>
      </c>
      <c r="U45" s="63">
        <v>18100</v>
      </c>
      <c r="V45">
        <v>1130</v>
      </c>
      <c r="W45">
        <v>0</v>
      </c>
      <c r="X45">
        <v>0</v>
      </c>
      <c r="Y45" s="69">
        <v>1129.4000000000001</v>
      </c>
    </row>
    <row r="46" spans="1:25" x14ac:dyDescent="0.25">
      <c r="A46" s="69"/>
      <c r="B46">
        <v>252</v>
      </c>
      <c r="C46">
        <v>3597</v>
      </c>
      <c r="D46">
        <v>4242</v>
      </c>
      <c r="E46" s="63">
        <v>16700</v>
      </c>
      <c r="F46">
        <v>3.9</v>
      </c>
      <c r="G46">
        <v>23503</v>
      </c>
      <c r="H46">
        <v>15444</v>
      </c>
      <c r="I46" s="69">
        <v>248.1</v>
      </c>
      <c r="J46">
        <v>212</v>
      </c>
      <c r="K46">
        <v>727</v>
      </c>
      <c r="L46">
        <v>3395</v>
      </c>
      <c r="M46" s="63">
        <v>17100</v>
      </c>
      <c r="N46">
        <v>341</v>
      </c>
      <c r="O46">
        <v>60</v>
      </c>
      <c r="P46">
        <v>121</v>
      </c>
      <c r="Q46" s="72">
        <v>129</v>
      </c>
      <c r="R46">
        <v>0.4</v>
      </c>
      <c r="S46">
        <v>0</v>
      </c>
      <c r="T46">
        <v>0</v>
      </c>
      <c r="U46" s="63">
        <v>18200</v>
      </c>
      <c r="V46">
        <v>1230</v>
      </c>
      <c r="W46">
        <v>0</v>
      </c>
      <c r="X46">
        <v>0</v>
      </c>
      <c r="Y46" s="69">
        <v>1229.5999999999999</v>
      </c>
    </row>
    <row r="47" spans="1:25" x14ac:dyDescent="0.25">
      <c r="A47" s="69"/>
      <c r="B47">
        <v>205</v>
      </c>
      <c r="C47">
        <v>4477</v>
      </c>
      <c r="D47">
        <v>2472</v>
      </c>
      <c r="E47" s="63">
        <v>16750</v>
      </c>
      <c r="F47">
        <v>5.9</v>
      </c>
      <c r="G47">
        <v>24744</v>
      </c>
      <c r="H47">
        <v>13782</v>
      </c>
      <c r="I47" s="69">
        <v>199.1</v>
      </c>
      <c r="J47">
        <v>168</v>
      </c>
      <c r="K47">
        <v>3229</v>
      </c>
      <c r="L47">
        <v>3986</v>
      </c>
      <c r="M47" s="63">
        <v>17200</v>
      </c>
      <c r="N47">
        <v>400</v>
      </c>
      <c r="O47">
        <v>51</v>
      </c>
      <c r="P47">
        <v>70</v>
      </c>
      <c r="Q47" s="72">
        <v>232</v>
      </c>
      <c r="R47">
        <v>0.3</v>
      </c>
      <c r="S47">
        <v>0</v>
      </c>
      <c r="T47">
        <v>10</v>
      </c>
      <c r="U47" s="63">
        <v>18300</v>
      </c>
      <c r="V47">
        <v>1330</v>
      </c>
      <c r="W47">
        <v>0</v>
      </c>
      <c r="X47">
        <v>0</v>
      </c>
      <c r="Y47" s="69">
        <v>1329.7</v>
      </c>
    </row>
    <row r="48" spans="1:25" x14ac:dyDescent="0.25">
      <c r="A48" s="69"/>
      <c r="B48">
        <v>158</v>
      </c>
      <c r="C48">
        <v>14500</v>
      </c>
      <c r="D48">
        <v>7083</v>
      </c>
      <c r="E48" s="63">
        <v>16800</v>
      </c>
      <c r="F48">
        <v>9.6</v>
      </c>
      <c r="G48">
        <v>49313</v>
      </c>
      <c r="H48">
        <v>13127</v>
      </c>
      <c r="I48" s="69">
        <v>148.4</v>
      </c>
      <c r="J48">
        <v>126</v>
      </c>
      <c r="K48">
        <v>2698</v>
      </c>
      <c r="L48">
        <v>4708</v>
      </c>
      <c r="M48" s="63">
        <v>17300</v>
      </c>
      <c r="N48">
        <v>457</v>
      </c>
      <c r="O48">
        <v>25</v>
      </c>
      <c r="P48">
        <v>16</v>
      </c>
      <c r="Q48" s="72">
        <v>331</v>
      </c>
      <c r="R48">
        <v>0.3</v>
      </c>
      <c r="S48">
        <v>0</v>
      </c>
      <c r="T48">
        <v>2</v>
      </c>
      <c r="U48" s="63">
        <v>18400</v>
      </c>
      <c r="V48">
        <v>1430</v>
      </c>
      <c r="W48">
        <v>0</v>
      </c>
      <c r="X48">
        <v>0</v>
      </c>
      <c r="Y48" s="69">
        <v>1429.7</v>
      </c>
    </row>
    <row r="49" spans="1:25" x14ac:dyDescent="0.25">
      <c r="A49" s="69"/>
      <c r="B49">
        <v>117</v>
      </c>
      <c r="C49">
        <v>25430</v>
      </c>
      <c r="D49">
        <v>6425</v>
      </c>
      <c r="E49" s="63">
        <v>16850</v>
      </c>
      <c r="F49">
        <v>17.5</v>
      </c>
      <c r="G49">
        <v>40082</v>
      </c>
      <c r="H49">
        <v>13326</v>
      </c>
      <c r="I49" s="69">
        <v>99.5</v>
      </c>
      <c r="J49">
        <v>103</v>
      </c>
      <c r="K49">
        <v>1659</v>
      </c>
      <c r="L49">
        <v>5190</v>
      </c>
      <c r="M49" s="63">
        <v>17400</v>
      </c>
      <c r="N49">
        <v>540</v>
      </c>
      <c r="O49">
        <v>16</v>
      </c>
      <c r="P49">
        <v>108</v>
      </c>
      <c r="Q49" s="72">
        <v>437</v>
      </c>
      <c r="R49">
        <v>0.2</v>
      </c>
      <c r="S49">
        <v>3</v>
      </c>
      <c r="T49">
        <v>0</v>
      </c>
      <c r="U49" s="63">
        <v>18500</v>
      </c>
      <c r="V49">
        <v>1530</v>
      </c>
      <c r="W49">
        <v>0</v>
      </c>
      <c r="X49">
        <v>0</v>
      </c>
      <c r="Y49" s="69">
        <v>1529.8</v>
      </c>
    </row>
    <row r="50" spans="1:25" x14ac:dyDescent="0.25">
      <c r="A50" s="69"/>
      <c r="B50">
        <v>80</v>
      </c>
      <c r="C50">
        <v>44267</v>
      </c>
      <c r="D50">
        <v>23165</v>
      </c>
      <c r="E50" s="63">
        <v>16900</v>
      </c>
      <c r="F50">
        <v>31</v>
      </c>
      <c r="G50">
        <v>45946</v>
      </c>
      <c r="H50">
        <v>13822</v>
      </c>
      <c r="I50" s="69">
        <v>49</v>
      </c>
      <c r="J50">
        <v>76</v>
      </c>
      <c r="K50">
        <v>1723</v>
      </c>
      <c r="L50">
        <v>8041</v>
      </c>
      <c r="M50" s="63">
        <v>17500</v>
      </c>
      <c r="N50">
        <v>615</v>
      </c>
      <c r="O50">
        <v>11</v>
      </c>
      <c r="P50">
        <v>23</v>
      </c>
      <c r="Q50" s="72">
        <v>539</v>
      </c>
      <c r="R50">
        <v>0.1</v>
      </c>
      <c r="S50">
        <v>0</v>
      </c>
      <c r="T50">
        <v>0</v>
      </c>
      <c r="U50" s="63">
        <v>18600</v>
      </c>
      <c r="V50">
        <v>1630</v>
      </c>
      <c r="W50">
        <v>0</v>
      </c>
      <c r="X50">
        <v>0</v>
      </c>
      <c r="Y50" s="69">
        <v>1629.9</v>
      </c>
    </row>
    <row r="51" spans="1:25" x14ac:dyDescent="0.25">
      <c r="A51" s="69"/>
      <c r="B51">
        <v>51</v>
      </c>
      <c r="C51">
        <v>42051</v>
      </c>
      <c r="D51">
        <v>11509</v>
      </c>
      <c r="E51" s="63">
        <v>16950</v>
      </c>
      <c r="F51">
        <v>52</v>
      </c>
      <c r="G51">
        <v>33609</v>
      </c>
      <c r="H51">
        <v>9034</v>
      </c>
      <c r="I51" s="69">
        <v>1</v>
      </c>
      <c r="J51">
        <v>58</v>
      </c>
      <c r="K51">
        <v>1409</v>
      </c>
      <c r="L51">
        <v>2792</v>
      </c>
      <c r="M51" s="63">
        <v>17600</v>
      </c>
      <c r="N51">
        <v>690</v>
      </c>
      <c r="O51">
        <v>3</v>
      </c>
      <c r="P51">
        <v>163</v>
      </c>
      <c r="Q51" s="72">
        <v>632</v>
      </c>
      <c r="U51" s="63"/>
      <c r="Y51" s="69"/>
    </row>
    <row r="52" spans="1:25" x14ac:dyDescent="0.25">
      <c r="A52" s="69"/>
      <c r="B52">
        <v>29.5</v>
      </c>
      <c r="C52">
        <v>58374</v>
      </c>
      <c r="D52">
        <v>21974</v>
      </c>
      <c r="E52" s="63">
        <v>17000</v>
      </c>
      <c r="F52">
        <v>81</v>
      </c>
      <c r="G52">
        <v>25333</v>
      </c>
      <c r="H52">
        <v>6726</v>
      </c>
      <c r="I52" s="69">
        <v>51.5</v>
      </c>
      <c r="J52">
        <v>41</v>
      </c>
      <c r="K52">
        <v>408</v>
      </c>
      <c r="L52">
        <v>990</v>
      </c>
      <c r="M52" s="63">
        <v>17700</v>
      </c>
      <c r="N52">
        <v>770</v>
      </c>
      <c r="O52">
        <v>16</v>
      </c>
      <c r="P52">
        <v>11</v>
      </c>
      <c r="Q52" s="72">
        <v>729</v>
      </c>
      <c r="U52" s="63"/>
      <c r="Y52" s="69"/>
    </row>
    <row r="53" spans="1:25" x14ac:dyDescent="0.25">
      <c r="A53" s="69"/>
      <c r="B53">
        <v>16</v>
      </c>
      <c r="C53">
        <v>30941</v>
      </c>
      <c r="D53">
        <v>14747</v>
      </c>
      <c r="E53" s="63">
        <v>17050</v>
      </c>
      <c r="F53">
        <v>119</v>
      </c>
      <c r="G53">
        <v>7307</v>
      </c>
      <c r="H53">
        <v>1266</v>
      </c>
      <c r="I53" s="69">
        <v>103</v>
      </c>
      <c r="J53">
        <v>31.5</v>
      </c>
      <c r="K53">
        <v>408</v>
      </c>
      <c r="L53">
        <v>1937</v>
      </c>
      <c r="M53" s="63">
        <v>17800</v>
      </c>
      <c r="N53">
        <v>865</v>
      </c>
      <c r="O53">
        <v>7</v>
      </c>
      <c r="P53">
        <v>75</v>
      </c>
      <c r="Q53" s="72">
        <v>833.5</v>
      </c>
      <c r="U53" s="63"/>
      <c r="Y53" s="69"/>
    </row>
    <row r="54" spans="1:25" x14ac:dyDescent="0.25">
      <c r="A54" s="69"/>
      <c r="B54">
        <v>8</v>
      </c>
      <c r="C54">
        <v>22171</v>
      </c>
      <c r="D54">
        <v>17023</v>
      </c>
      <c r="E54" s="63">
        <v>17100</v>
      </c>
      <c r="F54">
        <v>160</v>
      </c>
      <c r="G54">
        <v>1901</v>
      </c>
      <c r="H54">
        <v>936</v>
      </c>
      <c r="I54" s="69">
        <v>152</v>
      </c>
      <c r="J54">
        <v>22</v>
      </c>
      <c r="K54">
        <v>256</v>
      </c>
      <c r="L54">
        <v>820</v>
      </c>
      <c r="M54" s="63">
        <v>17900</v>
      </c>
      <c r="N54">
        <v>955</v>
      </c>
      <c r="O54">
        <v>0</v>
      </c>
      <c r="P54">
        <v>6</v>
      </c>
      <c r="Q54" s="72">
        <v>933</v>
      </c>
      <c r="U54" s="63"/>
      <c r="Y54" s="69"/>
    </row>
    <row r="55" spans="1:25" x14ac:dyDescent="0.25">
      <c r="A55" s="69"/>
      <c r="B55">
        <v>4</v>
      </c>
      <c r="C55">
        <v>10150</v>
      </c>
      <c r="D55">
        <v>8758</v>
      </c>
      <c r="E55" s="63">
        <v>17150</v>
      </c>
      <c r="F55">
        <v>205</v>
      </c>
      <c r="G55">
        <v>723</v>
      </c>
      <c r="H55">
        <v>223</v>
      </c>
      <c r="I55" s="69">
        <v>201</v>
      </c>
      <c r="J55">
        <v>16.5</v>
      </c>
      <c r="K55">
        <v>972</v>
      </c>
      <c r="L55">
        <v>3412</v>
      </c>
      <c r="M55" s="63">
        <v>18000</v>
      </c>
      <c r="N55">
        <v>1050</v>
      </c>
      <c r="O55">
        <v>0</v>
      </c>
      <c r="P55">
        <v>2</v>
      </c>
      <c r="Q55" s="72">
        <v>1033.5</v>
      </c>
      <c r="U55" s="63"/>
      <c r="Y55" s="69"/>
    </row>
    <row r="56" spans="1:25" x14ac:dyDescent="0.25">
      <c r="A56" s="69"/>
      <c r="B56">
        <v>1.9</v>
      </c>
      <c r="C56">
        <v>9593</v>
      </c>
      <c r="D56">
        <v>18752</v>
      </c>
      <c r="E56" s="63">
        <v>17200</v>
      </c>
      <c r="F56">
        <v>254</v>
      </c>
      <c r="G56">
        <v>281</v>
      </c>
      <c r="H56">
        <v>251</v>
      </c>
      <c r="I56" s="69">
        <v>252.1</v>
      </c>
      <c r="J56">
        <v>12</v>
      </c>
      <c r="K56">
        <v>165</v>
      </c>
      <c r="L56">
        <v>919</v>
      </c>
      <c r="M56" s="63">
        <v>18100</v>
      </c>
      <c r="N56">
        <v>1140</v>
      </c>
      <c r="O56">
        <v>0</v>
      </c>
      <c r="P56">
        <v>1</v>
      </c>
      <c r="Q56" s="72">
        <v>1128</v>
      </c>
      <c r="U56" s="63"/>
      <c r="Y56" s="69"/>
    </row>
    <row r="57" spans="1:25" x14ac:dyDescent="0.25">
      <c r="A57" s="69"/>
      <c r="B57">
        <v>1</v>
      </c>
      <c r="C57">
        <v>1219</v>
      </c>
      <c r="D57">
        <v>818</v>
      </c>
      <c r="E57" s="63">
        <v>17250</v>
      </c>
      <c r="F57">
        <v>303</v>
      </c>
      <c r="G57">
        <v>2</v>
      </c>
      <c r="H57">
        <v>1</v>
      </c>
      <c r="I57" s="69">
        <v>302</v>
      </c>
      <c r="J57">
        <v>9.8000000000000007</v>
      </c>
      <c r="K57">
        <v>72</v>
      </c>
      <c r="L57">
        <v>980</v>
      </c>
      <c r="M57" s="63">
        <v>18200</v>
      </c>
      <c r="N57">
        <v>1240</v>
      </c>
      <c r="O57">
        <v>0</v>
      </c>
      <c r="P57">
        <v>0</v>
      </c>
      <c r="Q57" s="72">
        <v>1230.2</v>
      </c>
      <c r="U57" s="63"/>
      <c r="Y57" s="69"/>
    </row>
    <row r="58" spans="1:25" x14ac:dyDescent="0.25">
      <c r="A58" s="69"/>
      <c r="B58">
        <v>0.7</v>
      </c>
      <c r="C58">
        <v>3575</v>
      </c>
      <c r="D58">
        <v>11727</v>
      </c>
      <c r="E58" s="63">
        <v>17300</v>
      </c>
      <c r="F58">
        <v>353</v>
      </c>
      <c r="G58">
        <v>44</v>
      </c>
      <c r="H58">
        <v>101</v>
      </c>
      <c r="I58" s="69">
        <v>352.3</v>
      </c>
      <c r="J58">
        <v>7.5</v>
      </c>
      <c r="K58">
        <v>7</v>
      </c>
      <c r="L58">
        <v>548</v>
      </c>
      <c r="M58" s="63">
        <v>18300</v>
      </c>
      <c r="N58">
        <v>1340</v>
      </c>
      <c r="O58">
        <v>0</v>
      </c>
      <c r="P58">
        <v>0</v>
      </c>
      <c r="Q58" s="72">
        <v>1332.5</v>
      </c>
      <c r="U58" s="63"/>
      <c r="Y58" s="69"/>
    </row>
    <row r="59" spans="1:25" x14ac:dyDescent="0.25">
      <c r="A59" s="69"/>
      <c r="B59">
        <v>0.4</v>
      </c>
      <c r="C59">
        <v>499</v>
      </c>
      <c r="D59">
        <v>5782</v>
      </c>
      <c r="E59" s="63">
        <v>17400</v>
      </c>
      <c r="F59">
        <v>453</v>
      </c>
      <c r="G59">
        <v>14</v>
      </c>
      <c r="H59">
        <v>98</v>
      </c>
      <c r="I59" s="69">
        <v>452.6</v>
      </c>
      <c r="J59">
        <v>6</v>
      </c>
      <c r="K59">
        <v>1</v>
      </c>
      <c r="L59">
        <v>419</v>
      </c>
      <c r="M59" s="63">
        <v>18400</v>
      </c>
      <c r="N59">
        <v>1440</v>
      </c>
      <c r="O59">
        <v>0</v>
      </c>
      <c r="P59">
        <v>85</v>
      </c>
      <c r="Q59" s="72">
        <v>1434</v>
      </c>
      <c r="U59" s="63"/>
      <c r="Y59" s="69"/>
    </row>
    <row r="60" spans="1:25" x14ac:dyDescent="0.25">
      <c r="A60" s="69"/>
      <c r="B60">
        <v>0.2</v>
      </c>
      <c r="C60">
        <v>370</v>
      </c>
      <c r="D60">
        <v>3789</v>
      </c>
      <c r="E60" s="63">
        <v>17500</v>
      </c>
      <c r="F60">
        <v>550</v>
      </c>
      <c r="G60">
        <v>0</v>
      </c>
      <c r="H60">
        <v>27</v>
      </c>
      <c r="I60" s="69">
        <v>549.79999999999995</v>
      </c>
      <c r="J60">
        <v>4.4000000000000004</v>
      </c>
      <c r="K60">
        <v>10</v>
      </c>
      <c r="L60">
        <v>572</v>
      </c>
      <c r="M60" s="63">
        <v>18500</v>
      </c>
      <c r="N60">
        <v>1530</v>
      </c>
      <c r="O60">
        <v>0</v>
      </c>
      <c r="P60">
        <v>0</v>
      </c>
      <c r="Q60" s="72">
        <v>1525.6</v>
      </c>
      <c r="U60" s="63"/>
      <c r="Y60" s="69"/>
    </row>
    <row r="61" spans="1:25" x14ac:dyDescent="0.25">
      <c r="A61" s="69"/>
      <c r="B61">
        <v>0.2</v>
      </c>
      <c r="C61">
        <v>12</v>
      </c>
      <c r="D61">
        <v>1670</v>
      </c>
      <c r="E61" s="63">
        <v>17600</v>
      </c>
      <c r="F61">
        <v>650</v>
      </c>
      <c r="G61">
        <v>0</v>
      </c>
      <c r="H61">
        <v>9</v>
      </c>
      <c r="I61" s="69">
        <v>649.79999999999995</v>
      </c>
      <c r="J61">
        <v>4</v>
      </c>
      <c r="K61">
        <v>94</v>
      </c>
      <c r="L61">
        <v>348</v>
      </c>
      <c r="M61" s="63">
        <v>18600</v>
      </c>
      <c r="N61">
        <v>1630</v>
      </c>
      <c r="O61">
        <v>0</v>
      </c>
      <c r="P61">
        <v>3</v>
      </c>
      <c r="Q61" s="72">
        <v>1626</v>
      </c>
      <c r="U61" s="63"/>
      <c r="Y61" s="69"/>
    </row>
    <row r="62" spans="1:25" x14ac:dyDescent="0.25">
      <c r="A62" s="69"/>
      <c r="B62">
        <v>0.2</v>
      </c>
      <c r="C62">
        <v>10</v>
      </c>
      <c r="D62">
        <v>881</v>
      </c>
      <c r="E62" s="63">
        <v>17700</v>
      </c>
      <c r="F62">
        <v>750</v>
      </c>
      <c r="G62">
        <v>2</v>
      </c>
      <c r="H62">
        <v>9</v>
      </c>
      <c r="I62" s="69">
        <v>749.8</v>
      </c>
      <c r="J62">
        <v>3.3</v>
      </c>
      <c r="K62">
        <v>11</v>
      </c>
      <c r="L62">
        <v>438</v>
      </c>
      <c r="M62" s="63">
        <v>18700</v>
      </c>
      <c r="N62">
        <v>1730</v>
      </c>
      <c r="O62">
        <v>0</v>
      </c>
      <c r="P62">
        <v>0</v>
      </c>
      <c r="Q62" s="72">
        <v>1726.7</v>
      </c>
      <c r="U62" s="63"/>
      <c r="Y62" s="69"/>
    </row>
    <row r="63" spans="1:25" x14ac:dyDescent="0.25">
      <c r="A63" s="69"/>
      <c r="B63">
        <v>0.1</v>
      </c>
      <c r="C63">
        <v>4</v>
      </c>
      <c r="D63">
        <v>898</v>
      </c>
      <c r="E63" s="63">
        <v>17800</v>
      </c>
      <c r="F63">
        <v>850</v>
      </c>
      <c r="G63">
        <v>0</v>
      </c>
      <c r="H63">
        <v>5</v>
      </c>
      <c r="I63" s="69">
        <v>849.9</v>
      </c>
      <c r="J63">
        <v>3.1</v>
      </c>
      <c r="K63">
        <v>37</v>
      </c>
      <c r="L63">
        <v>410</v>
      </c>
      <c r="M63" s="63">
        <v>18800</v>
      </c>
      <c r="N63">
        <v>1830</v>
      </c>
      <c r="O63">
        <v>0</v>
      </c>
      <c r="P63">
        <v>106</v>
      </c>
      <c r="Q63" s="72">
        <v>1826.9</v>
      </c>
      <c r="U63" s="63"/>
      <c r="Y63" s="69"/>
    </row>
    <row r="64" spans="1:25" x14ac:dyDescent="0.25">
      <c r="A64" s="69"/>
      <c r="B64">
        <v>0.1</v>
      </c>
      <c r="C64">
        <v>1</v>
      </c>
      <c r="D64">
        <v>805</v>
      </c>
      <c r="E64" s="63">
        <v>17900</v>
      </c>
      <c r="F64">
        <v>950</v>
      </c>
      <c r="G64">
        <v>0</v>
      </c>
      <c r="H64">
        <v>1</v>
      </c>
      <c r="I64" s="69">
        <v>949.9</v>
      </c>
      <c r="J64">
        <v>2.4</v>
      </c>
      <c r="K64">
        <v>6</v>
      </c>
      <c r="L64">
        <v>637</v>
      </c>
      <c r="M64" s="63">
        <v>18900</v>
      </c>
      <c r="N64">
        <v>1930</v>
      </c>
      <c r="O64">
        <v>0</v>
      </c>
      <c r="P64">
        <v>0</v>
      </c>
      <c r="Q64" s="72">
        <v>1927.6</v>
      </c>
      <c r="U64" s="63"/>
      <c r="Y64" s="69"/>
    </row>
    <row r="65" spans="1:25" x14ac:dyDescent="0.25">
      <c r="A65" s="69"/>
      <c r="B65">
        <v>0.1</v>
      </c>
      <c r="C65">
        <v>3</v>
      </c>
      <c r="D65">
        <v>1129</v>
      </c>
      <c r="E65" s="63">
        <v>18000</v>
      </c>
      <c r="F65">
        <v>1050</v>
      </c>
      <c r="G65">
        <v>0</v>
      </c>
      <c r="H65">
        <v>5</v>
      </c>
      <c r="I65" s="69">
        <v>1049.9000000000001</v>
      </c>
      <c r="J65">
        <v>2</v>
      </c>
      <c r="K65">
        <v>19</v>
      </c>
      <c r="L65">
        <v>580</v>
      </c>
      <c r="M65" s="63">
        <v>19000</v>
      </c>
      <c r="N65">
        <v>2030</v>
      </c>
      <c r="O65">
        <v>0</v>
      </c>
      <c r="P65">
        <v>21</v>
      </c>
      <c r="Q65" s="72">
        <v>2028</v>
      </c>
      <c r="U65" s="63"/>
      <c r="Y65" s="69"/>
    </row>
    <row r="66" spans="1:25" x14ac:dyDescent="0.25">
      <c r="A66" s="69"/>
      <c r="B66">
        <v>0.1</v>
      </c>
      <c r="C66">
        <v>0</v>
      </c>
      <c r="D66">
        <v>740</v>
      </c>
      <c r="E66" s="63">
        <v>18100</v>
      </c>
      <c r="F66">
        <v>1150</v>
      </c>
      <c r="G66">
        <v>0</v>
      </c>
      <c r="H66">
        <v>1</v>
      </c>
      <c r="I66" s="69">
        <v>1149.9000000000001</v>
      </c>
      <c r="J66">
        <v>1.7</v>
      </c>
      <c r="K66">
        <v>0</v>
      </c>
      <c r="L66">
        <v>701</v>
      </c>
      <c r="M66" s="63">
        <v>19100</v>
      </c>
      <c r="N66">
        <v>2130</v>
      </c>
      <c r="O66">
        <v>0</v>
      </c>
      <c r="P66">
        <v>0</v>
      </c>
      <c r="Q66" s="72">
        <v>2128.3000000000002</v>
      </c>
      <c r="U66" s="63"/>
      <c r="Y66" s="69"/>
    </row>
    <row r="67" spans="1:25" x14ac:dyDescent="0.25">
      <c r="A67" s="69"/>
      <c r="B67">
        <v>0.1</v>
      </c>
      <c r="C67">
        <v>2</v>
      </c>
      <c r="D67">
        <v>1211</v>
      </c>
      <c r="E67" s="63">
        <v>18200</v>
      </c>
      <c r="F67">
        <v>1250</v>
      </c>
      <c r="G67">
        <v>0</v>
      </c>
      <c r="H67">
        <v>5</v>
      </c>
      <c r="I67" s="69">
        <v>1249.9000000000001</v>
      </c>
      <c r="J67">
        <v>1.5</v>
      </c>
      <c r="K67">
        <v>2</v>
      </c>
      <c r="L67">
        <v>897</v>
      </c>
      <c r="M67" s="63">
        <v>19200</v>
      </c>
      <c r="N67">
        <v>2230</v>
      </c>
      <c r="O67">
        <v>0</v>
      </c>
      <c r="P67">
        <v>287</v>
      </c>
      <c r="Q67" s="72">
        <v>2228.5</v>
      </c>
      <c r="U67" s="63"/>
      <c r="Y67" s="69"/>
    </row>
    <row r="68" spans="1:25" x14ac:dyDescent="0.25">
      <c r="A68" s="69"/>
      <c r="B68">
        <v>0.1</v>
      </c>
      <c r="C68">
        <v>10</v>
      </c>
      <c r="D68">
        <v>1162</v>
      </c>
      <c r="E68" s="63">
        <v>18300</v>
      </c>
      <c r="F68">
        <v>1350</v>
      </c>
      <c r="G68">
        <v>2</v>
      </c>
      <c r="H68">
        <v>2</v>
      </c>
      <c r="I68" s="69">
        <v>1349.9</v>
      </c>
      <c r="J68">
        <v>1.2</v>
      </c>
      <c r="K68">
        <v>0</v>
      </c>
      <c r="L68">
        <v>177</v>
      </c>
      <c r="M68" s="63">
        <v>19300</v>
      </c>
      <c r="N68">
        <v>2330</v>
      </c>
      <c r="O68">
        <v>0</v>
      </c>
      <c r="P68">
        <v>0</v>
      </c>
      <c r="Q68" s="72">
        <v>2328.8000000000002</v>
      </c>
      <c r="U68" s="63"/>
      <c r="Y68" s="69"/>
    </row>
    <row r="69" spans="1:25" x14ac:dyDescent="0.25">
      <c r="A69" s="69"/>
      <c r="B69">
        <v>0.1</v>
      </c>
      <c r="C69">
        <v>0</v>
      </c>
      <c r="D69">
        <v>453</v>
      </c>
      <c r="E69" s="63">
        <v>18400</v>
      </c>
      <c r="F69">
        <v>1450</v>
      </c>
      <c r="G69">
        <v>0</v>
      </c>
      <c r="H69">
        <v>0</v>
      </c>
      <c r="I69" s="69">
        <v>1449.9</v>
      </c>
      <c r="J69">
        <v>1</v>
      </c>
      <c r="K69">
        <v>0</v>
      </c>
      <c r="L69">
        <v>699</v>
      </c>
      <c r="M69" s="63">
        <v>19400</v>
      </c>
      <c r="N69">
        <v>2430</v>
      </c>
      <c r="O69">
        <v>0</v>
      </c>
      <c r="P69">
        <v>338</v>
      </c>
      <c r="Q69" s="72">
        <v>2429</v>
      </c>
      <c r="U69" s="63"/>
      <c r="Y69" s="69"/>
    </row>
    <row r="70" spans="1:25" x14ac:dyDescent="0.25">
      <c r="A70" s="69"/>
      <c r="B70">
        <v>0.1</v>
      </c>
      <c r="C70">
        <v>0</v>
      </c>
      <c r="D70">
        <v>357</v>
      </c>
      <c r="E70" s="63">
        <v>18500</v>
      </c>
      <c r="F70">
        <v>1550</v>
      </c>
      <c r="G70">
        <v>0</v>
      </c>
      <c r="H70">
        <v>1</v>
      </c>
      <c r="I70" s="69">
        <v>1549.9</v>
      </c>
      <c r="J70">
        <v>0.7</v>
      </c>
      <c r="K70">
        <v>0</v>
      </c>
      <c r="L70">
        <v>468</v>
      </c>
      <c r="M70" s="63">
        <v>19600</v>
      </c>
      <c r="N70">
        <v>2630</v>
      </c>
      <c r="O70">
        <v>0</v>
      </c>
      <c r="P70">
        <v>0</v>
      </c>
      <c r="Q70" s="72">
        <v>2629.3</v>
      </c>
      <c r="U70" s="63"/>
      <c r="Y70" s="69"/>
    </row>
    <row r="71" spans="1:25" x14ac:dyDescent="0.25">
      <c r="A71" s="69"/>
      <c r="B71">
        <v>0.1</v>
      </c>
      <c r="C71">
        <v>0</v>
      </c>
      <c r="D71">
        <v>492</v>
      </c>
      <c r="E71" s="63">
        <v>18600</v>
      </c>
      <c r="F71">
        <v>1650</v>
      </c>
      <c r="G71">
        <v>0</v>
      </c>
      <c r="H71">
        <v>0</v>
      </c>
      <c r="I71" s="69">
        <v>1649.9</v>
      </c>
      <c r="J71">
        <v>0.5</v>
      </c>
      <c r="K71">
        <v>0</v>
      </c>
      <c r="L71">
        <v>253</v>
      </c>
      <c r="M71" s="63">
        <v>19800</v>
      </c>
      <c r="N71">
        <v>2830</v>
      </c>
      <c r="O71">
        <v>0</v>
      </c>
      <c r="P71">
        <v>0</v>
      </c>
      <c r="Q71" s="72">
        <v>2829.5</v>
      </c>
      <c r="U71" s="63"/>
      <c r="Y71" s="69"/>
    </row>
    <row r="72" spans="1:25" x14ac:dyDescent="0.25">
      <c r="A72" s="69"/>
      <c r="B72">
        <v>0.1</v>
      </c>
      <c r="C72">
        <v>6</v>
      </c>
      <c r="D72">
        <v>230</v>
      </c>
      <c r="E72" s="63">
        <v>18700</v>
      </c>
      <c r="F72">
        <v>1750</v>
      </c>
      <c r="G72">
        <v>0</v>
      </c>
      <c r="H72">
        <v>0</v>
      </c>
      <c r="I72" s="69">
        <v>1749.9</v>
      </c>
      <c r="J72">
        <v>0.4</v>
      </c>
      <c r="K72">
        <v>0</v>
      </c>
      <c r="L72">
        <v>1013</v>
      </c>
      <c r="M72" s="63">
        <v>20000</v>
      </c>
      <c r="N72">
        <v>3030</v>
      </c>
      <c r="O72">
        <v>0</v>
      </c>
      <c r="P72">
        <v>0</v>
      </c>
      <c r="Q72" s="72">
        <v>3029.6</v>
      </c>
      <c r="U72" s="63"/>
      <c r="Y72" s="69"/>
    </row>
    <row r="73" spans="1:25" x14ac:dyDescent="0.25">
      <c r="A73" s="69"/>
      <c r="B73">
        <v>0.1</v>
      </c>
      <c r="C73">
        <v>25</v>
      </c>
      <c r="D73">
        <v>154</v>
      </c>
      <c r="E73" s="63">
        <v>18800</v>
      </c>
      <c r="F73">
        <v>1850</v>
      </c>
      <c r="G73">
        <v>0</v>
      </c>
      <c r="H73">
        <v>0</v>
      </c>
      <c r="I73" s="69">
        <v>1849.9</v>
      </c>
      <c r="J73">
        <v>0.3</v>
      </c>
      <c r="K73">
        <v>0</v>
      </c>
      <c r="L73">
        <v>459</v>
      </c>
      <c r="M73" s="63">
        <v>20200</v>
      </c>
      <c r="N73">
        <v>3230</v>
      </c>
      <c r="O73">
        <v>0</v>
      </c>
      <c r="P73">
        <v>0</v>
      </c>
      <c r="Q73" s="72">
        <v>3229.7</v>
      </c>
      <c r="U73" s="63"/>
      <c r="Y73" s="69"/>
    </row>
    <row r="74" spans="1:25" x14ac:dyDescent="0.25">
      <c r="A74" s="69"/>
      <c r="B74">
        <v>0.1</v>
      </c>
      <c r="C74">
        <v>25</v>
      </c>
      <c r="D74">
        <v>11</v>
      </c>
      <c r="E74" s="63">
        <v>18900</v>
      </c>
      <c r="F74">
        <v>1950</v>
      </c>
      <c r="G74">
        <v>0</v>
      </c>
      <c r="H74">
        <v>0</v>
      </c>
      <c r="I74" s="69">
        <v>1949.9</v>
      </c>
      <c r="J74">
        <v>0.2</v>
      </c>
      <c r="K74">
        <v>0</v>
      </c>
      <c r="L74">
        <v>499</v>
      </c>
      <c r="M74" s="63">
        <v>20400</v>
      </c>
      <c r="N74">
        <v>3430</v>
      </c>
      <c r="O74">
        <v>0</v>
      </c>
      <c r="P74">
        <v>0</v>
      </c>
      <c r="Q74" s="72">
        <v>3429.8</v>
      </c>
      <c r="U74" s="63"/>
      <c r="Y74" s="69"/>
    </row>
    <row r="75" spans="1:25" x14ac:dyDescent="0.25">
      <c r="A75" s="69"/>
      <c r="B75">
        <v>0.1</v>
      </c>
      <c r="C75">
        <v>0</v>
      </c>
      <c r="D75">
        <v>635</v>
      </c>
      <c r="E75" s="63">
        <v>19000</v>
      </c>
      <c r="F75">
        <v>2050</v>
      </c>
      <c r="G75">
        <v>0</v>
      </c>
      <c r="H75">
        <v>0</v>
      </c>
      <c r="I75" s="69">
        <v>2049.9</v>
      </c>
      <c r="J75">
        <v>0.2</v>
      </c>
      <c r="K75">
        <v>0</v>
      </c>
      <c r="L75">
        <v>499</v>
      </c>
      <c r="M75" s="63">
        <v>20600</v>
      </c>
      <c r="N75">
        <v>3630</v>
      </c>
      <c r="O75">
        <v>0</v>
      </c>
      <c r="P75">
        <v>0</v>
      </c>
      <c r="Q75" s="72">
        <v>3629.8</v>
      </c>
      <c r="U75" s="63"/>
      <c r="Y75" s="69"/>
    </row>
    <row r="76" spans="1:25" x14ac:dyDescent="0.25">
      <c r="A76" s="69"/>
      <c r="B76">
        <v>0.1</v>
      </c>
      <c r="C76">
        <v>0</v>
      </c>
      <c r="D76">
        <v>440</v>
      </c>
      <c r="E76" s="63">
        <v>19100</v>
      </c>
      <c r="F76">
        <v>2150</v>
      </c>
      <c r="G76">
        <v>0</v>
      </c>
      <c r="H76">
        <v>0</v>
      </c>
      <c r="I76" s="69">
        <v>2149.9</v>
      </c>
      <c r="J76">
        <v>0.1</v>
      </c>
      <c r="K76">
        <v>0</v>
      </c>
      <c r="L76">
        <v>494</v>
      </c>
      <c r="M76" s="63">
        <v>20800</v>
      </c>
      <c r="N76">
        <v>3830</v>
      </c>
      <c r="O76">
        <v>0</v>
      </c>
      <c r="P76">
        <v>0</v>
      </c>
      <c r="Q76" s="72">
        <v>3829.9</v>
      </c>
      <c r="U76" s="63"/>
      <c r="Y76" s="69"/>
    </row>
    <row r="77" spans="1:25" x14ac:dyDescent="0.25">
      <c r="A77" s="69"/>
      <c r="B77">
        <v>0.1</v>
      </c>
      <c r="C77">
        <v>0</v>
      </c>
      <c r="D77">
        <v>162</v>
      </c>
      <c r="E77" s="63">
        <v>19200</v>
      </c>
      <c r="F77">
        <v>2250</v>
      </c>
      <c r="G77">
        <v>0</v>
      </c>
      <c r="H77">
        <v>0</v>
      </c>
      <c r="I77" s="69">
        <v>2249.9</v>
      </c>
      <c r="J77">
        <v>0.1</v>
      </c>
      <c r="K77">
        <v>49</v>
      </c>
      <c r="L77">
        <v>3414</v>
      </c>
      <c r="M77" s="63">
        <v>21000</v>
      </c>
      <c r="N77">
        <v>4030</v>
      </c>
      <c r="O77">
        <v>0</v>
      </c>
      <c r="P77">
        <v>0</v>
      </c>
      <c r="Q77" s="72">
        <v>4029.9</v>
      </c>
      <c r="U77" s="63"/>
      <c r="Y77" s="69"/>
    </row>
    <row r="78" spans="1:25" x14ac:dyDescent="0.25">
      <c r="A78" s="69"/>
      <c r="B78">
        <v>0.1</v>
      </c>
      <c r="C78">
        <v>0</v>
      </c>
      <c r="D78">
        <v>12</v>
      </c>
      <c r="E78" s="63">
        <v>19300</v>
      </c>
      <c r="F78">
        <v>2350</v>
      </c>
      <c r="G78">
        <v>0</v>
      </c>
      <c r="H78">
        <v>0</v>
      </c>
      <c r="I78" s="69">
        <v>2349.9</v>
      </c>
      <c r="M78" s="63"/>
      <c r="Q78" s="72"/>
      <c r="U78" s="63"/>
      <c r="Y78" s="69"/>
    </row>
    <row r="79" spans="1:25" x14ac:dyDescent="0.25">
      <c r="A79" s="69"/>
      <c r="B79">
        <v>0.1</v>
      </c>
      <c r="C79">
        <v>0</v>
      </c>
      <c r="D79">
        <v>318</v>
      </c>
      <c r="E79" s="63">
        <v>19400</v>
      </c>
      <c r="F79">
        <v>2450</v>
      </c>
      <c r="G79">
        <v>0</v>
      </c>
      <c r="H79">
        <v>0</v>
      </c>
      <c r="I79" s="69">
        <v>2449.9</v>
      </c>
      <c r="M79" s="63"/>
      <c r="Q79" s="72"/>
      <c r="U79" s="63"/>
      <c r="Y79" s="69"/>
    </row>
    <row r="80" spans="1:25" x14ac:dyDescent="0.25">
      <c r="A80" s="69"/>
      <c r="B80">
        <v>0.1</v>
      </c>
      <c r="C80">
        <v>3</v>
      </c>
      <c r="D80">
        <v>682</v>
      </c>
      <c r="E80" s="63">
        <v>19500</v>
      </c>
      <c r="F80">
        <v>2550</v>
      </c>
      <c r="G80">
        <v>0</v>
      </c>
      <c r="H80">
        <v>0</v>
      </c>
      <c r="I80" s="69">
        <v>2549.9</v>
      </c>
      <c r="M80" s="63"/>
      <c r="Q80" s="72"/>
      <c r="U80" s="63"/>
      <c r="Y80" s="69"/>
    </row>
    <row r="81" spans="1:25" x14ac:dyDescent="0.25">
      <c r="A81" s="69"/>
      <c r="E81" s="63"/>
      <c r="I81" s="69"/>
      <c r="M81" s="63"/>
      <c r="Q81" s="72"/>
      <c r="U81" s="63"/>
      <c r="Y81" s="69"/>
    </row>
    <row r="82" spans="1:25" x14ac:dyDescent="0.25">
      <c r="A82" s="69"/>
      <c r="E82" s="63"/>
      <c r="I82" s="69"/>
      <c r="M82" s="63"/>
      <c r="Q82" s="72"/>
      <c r="U82" s="63"/>
      <c r="Y82" s="69"/>
    </row>
    <row r="83" spans="1:25" x14ac:dyDescent="0.25">
      <c r="A83" s="69"/>
      <c r="E83" s="63"/>
      <c r="I83" s="69"/>
      <c r="M83" s="63"/>
      <c r="Q83" s="72"/>
      <c r="U83" s="63"/>
      <c r="Y83" s="69"/>
    </row>
    <row r="84" spans="1:25" x14ac:dyDescent="0.25">
      <c r="A84" s="69"/>
      <c r="E84" s="63"/>
      <c r="I84" s="69"/>
      <c r="M84" s="63"/>
      <c r="Q84" s="72"/>
      <c r="U84" s="63"/>
      <c r="Y84" s="69"/>
    </row>
    <row r="85" spans="1:25" x14ac:dyDescent="0.25">
      <c r="A85" s="69"/>
      <c r="E85" s="63"/>
      <c r="I85" s="69"/>
      <c r="M85" s="63"/>
      <c r="Q85" s="72"/>
      <c r="U85" s="63"/>
      <c r="Y85" s="69"/>
    </row>
    <row r="86" spans="1:25" x14ac:dyDescent="0.25">
      <c r="A86" s="69"/>
      <c r="E86" s="63"/>
      <c r="I86" s="69"/>
      <c r="M86" s="63"/>
      <c r="Q86" s="72"/>
      <c r="U86" s="63"/>
      <c r="Y86" s="69"/>
    </row>
    <row r="87" spans="1:25" x14ac:dyDescent="0.25">
      <c r="A87" s="69"/>
      <c r="E87" s="63"/>
      <c r="I87" s="69"/>
      <c r="M87" s="63"/>
      <c r="Q87" s="72"/>
      <c r="U87" s="63"/>
      <c r="Y87" s="69"/>
    </row>
    <row r="88" spans="1:25" x14ac:dyDescent="0.25">
      <c r="A88" s="69"/>
      <c r="E88" s="63"/>
      <c r="I88" s="69"/>
      <c r="M88" s="63"/>
      <c r="Q88" s="72"/>
      <c r="U88" s="63"/>
      <c r="Y88" s="69"/>
    </row>
    <row r="89" spans="1:25" x14ac:dyDescent="0.25">
      <c r="A89" s="69"/>
      <c r="E89" s="63"/>
      <c r="I89" s="69"/>
      <c r="M89" s="63"/>
      <c r="Q89" s="72"/>
      <c r="U89" s="63"/>
      <c r="Y89" s="69"/>
    </row>
    <row r="90" spans="1:25" x14ac:dyDescent="0.25">
      <c r="A90" s="69"/>
      <c r="E90" s="63"/>
      <c r="I90" s="69"/>
      <c r="M90" s="63"/>
      <c r="Q90" s="72"/>
      <c r="U90" s="63"/>
      <c r="Y90" s="69"/>
    </row>
    <row r="91" spans="1:25" x14ac:dyDescent="0.25">
      <c r="A91" s="69"/>
      <c r="E91" s="63"/>
      <c r="I91" s="69"/>
      <c r="M91" s="63"/>
      <c r="Q91" s="72"/>
      <c r="U91" s="63"/>
      <c r="Y91" s="69"/>
    </row>
    <row r="92" spans="1:25" x14ac:dyDescent="0.25">
      <c r="A92" s="69"/>
      <c r="E92" s="63"/>
      <c r="I92" s="69"/>
      <c r="M92" s="63"/>
      <c r="Q92" s="72"/>
      <c r="U92" s="63"/>
      <c r="Y92" s="69"/>
    </row>
    <row r="93" spans="1:25" x14ac:dyDescent="0.25">
      <c r="A93" s="69"/>
      <c r="E93" s="63"/>
      <c r="I93" s="69"/>
      <c r="M93" s="63"/>
      <c r="Q93" s="72"/>
      <c r="U93" s="63"/>
      <c r="Y93" s="69"/>
    </row>
    <row r="94" spans="1:25" x14ac:dyDescent="0.25">
      <c r="A94" s="69"/>
      <c r="E94" s="63"/>
      <c r="I94" s="69"/>
      <c r="M94" s="63"/>
      <c r="Q94" s="72"/>
      <c r="U94" s="63"/>
      <c r="Y94" s="69"/>
    </row>
    <row r="95" spans="1:25" x14ac:dyDescent="0.25">
      <c r="A95" s="69"/>
      <c r="E95" s="63"/>
      <c r="I95" s="69"/>
      <c r="M95" s="63"/>
      <c r="Q95" s="72"/>
      <c r="U95" s="63"/>
      <c r="Y95" s="69"/>
    </row>
    <row r="96" spans="1:25" x14ac:dyDescent="0.25">
      <c r="A96" s="69"/>
      <c r="E96" s="63"/>
      <c r="I96" s="69"/>
      <c r="M96" s="63"/>
      <c r="Q96" s="72"/>
      <c r="U96" s="63"/>
      <c r="Y96" s="69"/>
    </row>
    <row r="97" spans="1:25" x14ac:dyDescent="0.25">
      <c r="A97" s="69"/>
      <c r="E97" s="63"/>
      <c r="I97" s="69"/>
      <c r="M97" s="63"/>
      <c r="Q97" s="72"/>
      <c r="U97" s="63"/>
      <c r="Y97" s="69"/>
    </row>
    <row r="98" spans="1:25" x14ac:dyDescent="0.25">
      <c r="A98" s="69"/>
      <c r="E98" s="63"/>
      <c r="I98" s="69"/>
      <c r="M98" s="63"/>
      <c r="Q98" s="72"/>
      <c r="U98" s="63"/>
      <c r="Y98" s="69"/>
    </row>
    <row r="99" spans="1:25" x14ac:dyDescent="0.25">
      <c r="A99" s="69"/>
      <c r="E99" s="63"/>
      <c r="I99" s="69"/>
      <c r="M99" s="63"/>
      <c r="Q99" s="72"/>
      <c r="U99" s="63"/>
      <c r="Y99" s="69"/>
    </row>
    <row r="100" spans="1:25" x14ac:dyDescent="0.25">
      <c r="A100" s="69"/>
      <c r="E100" s="63"/>
      <c r="I100" s="69"/>
      <c r="M100" s="63"/>
      <c r="Q100" s="72"/>
      <c r="U100" s="63"/>
      <c r="Y100" s="69"/>
    </row>
  </sheetData>
  <sortState ref="B3:I60">
    <sortCondition ref="I3:I60"/>
  </sortState>
  <phoneticPr fontId="3" type="noConversion"/>
  <conditionalFormatting sqref="H2:H1048576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{127600B8-2F26-4A67-9897-1644ADCD85A6}</x14:id>
        </ext>
      </extLst>
    </cfRule>
  </conditionalFormatting>
  <conditionalFormatting sqref="D2:D104857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{E655A9E0-309B-444F-9786-C3B520E530FF}</x14:id>
        </ext>
      </extLst>
    </cfRule>
  </conditionalFormatting>
  <conditionalFormatting sqref="P2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{666B9C57-099B-448D-8AAF-2D175FED873F}</x14:id>
        </ext>
      </extLst>
    </cfRule>
  </conditionalFormatting>
  <conditionalFormatting sqref="L2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{D4975E95-04FD-442B-9B77-62824AF89EE3}</x14:id>
        </ext>
      </extLst>
    </cfRule>
  </conditionalFormatting>
  <conditionalFormatting sqref="X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{B1039B27-E841-4CA9-8FEB-456C2A38E85B}</x14:id>
        </ext>
      </extLst>
    </cfRule>
  </conditionalFormatting>
  <conditionalFormatting sqref="T2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{D4065200-CDE3-4D9A-96B9-78DA062AA27C}</x14:id>
        </ext>
      </extLst>
    </cfRule>
  </conditionalFormatting>
  <conditionalFormatting sqref="I3:I100">
    <cfRule type="dataBar" priority="1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{8FF48EEB-A4BD-4A22-A698-4479CEFBADCD}</x14:id>
        </ext>
      </extLst>
    </cfRule>
  </conditionalFormatting>
  <conditionalFormatting sqref="Q3:Q100">
    <cfRule type="dataBar" priority="1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{E9401768-6509-4500-A4BC-A0E5E74C81A2}</x14:id>
        </ext>
      </extLst>
    </cfRule>
  </conditionalFormatting>
  <conditionalFormatting sqref="Y3:Y100">
    <cfRule type="dataBar" priority="1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{2A2C43CA-D62C-4720-8AEC-0B4C0E94A356}</x14:id>
        </ext>
      </extLst>
    </cfRule>
  </conditionalFormatting>
  <conditionalFormatting sqref="B3:B100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{3D625E73-08A7-439F-9506-2417FB379D49}</x14:id>
        </ext>
      </extLst>
    </cfRule>
  </conditionalFormatting>
  <conditionalFormatting sqref="F3:F100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{B5827B42-8B69-4A07-9CA7-8D34D9DEDFB6}</x14:id>
        </ext>
      </extLst>
    </cfRule>
  </conditionalFormatting>
  <conditionalFormatting sqref="C3:C100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{B8C4106D-D7EC-4682-A7B0-26BC5AE80FDC}</x14:id>
        </ext>
      </extLst>
    </cfRule>
  </conditionalFormatting>
  <conditionalFormatting sqref="G3:G100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{57405107-849A-43D4-BE27-AB2A4D3D60BB}</x14:id>
        </ext>
      </extLst>
    </cfRule>
  </conditionalFormatting>
  <conditionalFormatting sqref="P3:P10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{19FD3ED6-1213-4D72-88F1-E02E6385F1B2}</x14:id>
        </ext>
      </extLst>
    </cfRule>
  </conditionalFormatting>
  <conditionalFormatting sqref="L3:L10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{E9B4DAD3-911C-4D22-98E4-3DDB217B3EA3}</x14:id>
        </ext>
      </extLst>
    </cfRule>
  </conditionalFormatting>
  <conditionalFormatting sqref="J3:J100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{BB478A13-5948-449F-B76C-9E191EE3CFF5}</x14:id>
        </ext>
      </extLst>
    </cfRule>
  </conditionalFormatting>
  <conditionalFormatting sqref="N3:N100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{73EB2D7B-EB49-4E86-BA92-D6D859A6348B}</x14:id>
        </ext>
      </extLst>
    </cfRule>
  </conditionalFormatting>
  <conditionalFormatting sqref="K3:K100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{96F40E03-6116-44F9-83FA-F7507F1C04D8}</x14:id>
        </ext>
      </extLst>
    </cfRule>
  </conditionalFormatting>
  <conditionalFormatting sqref="O3:O100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{EF13F90E-8889-4A0A-9E71-62D70588C6E1}</x14:id>
        </ext>
      </extLst>
    </cfRule>
  </conditionalFormatting>
  <conditionalFormatting sqref="X3:X100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{E4A441E8-6C08-45A6-A5BF-ECFD5C6DBA4F}</x14:id>
        </ext>
      </extLst>
    </cfRule>
  </conditionalFormatting>
  <conditionalFormatting sqref="T3:T10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{EC607828-E6C2-497F-BD46-810F359A3431}</x14:id>
        </ext>
      </extLst>
    </cfRule>
  </conditionalFormatting>
  <conditionalFormatting sqref="R3:R100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{665AFB7C-B506-40DD-B4A0-FF663BC8196E}</x14:id>
        </ext>
      </extLst>
    </cfRule>
  </conditionalFormatting>
  <conditionalFormatting sqref="V3:V100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{959CA992-A894-433A-9E60-2621877E4F47}</x14:id>
        </ext>
      </extLst>
    </cfRule>
  </conditionalFormatting>
  <conditionalFormatting sqref="S3:S100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{AC928663-7BE5-4DEE-9B02-EE0FDF354C84}</x14:id>
        </ext>
      </extLst>
    </cfRule>
  </conditionalFormatting>
  <conditionalFormatting sqref="W3:W100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{D93D6E46-FB07-4560-9A44-576C87DF2680}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27600B8-2F26-4A67-9897-1644ADCD85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H2:H1048576</xm:sqref>
        </x14:conditionalFormatting>
        <x14:conditionalFormatting xmlns:xm="http://schemas.microsoft.com/office/excel/2006/main">
          <x14:cfRule type="dataBar" id="{E655A9E0-309B-444F-9786-C3B520E530FF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D2:D1048576</xm:sqref>
        </x14:conditionalFormatting>
        <x14:conditionalFormatting xmlns:xm="http://schemas.microsoft.com/office/excel/2006/main">
          <x14:cfRule type="dataBar" id="{666B9C57-099B-448D-8AAF-2D175FED87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P2</xm:sqref>
        </x14:conditionalFormatting>
        <x14:conditionalFormatting xmlns:xm="http://schemas.microsoft.com/office/excel/2006/main">
          <x14:cfRule type="dataBar" id="{D4975E95-04FD-442B-9B77-62824AF89EE3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</xm:sqref>
        </x14:conditionalFormatting>
        <x14:conditionalFormatting xmlns:xm="http://schemas.microsoft.com/office/excel/2006/main">
          <x14:cfRule type="dataBar" id="{B1039B27-E841-4CA9-8FEB-456C2A38E8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</xm:sqref>
        </x14:conditionalFormatting>
        <x14:conditionalFormatting xmlns:xm="http://schemas.microsoft.com/office/excel/2006/main">
          <x14:cfRule type="dataBar" id="{D4065200-CDE3-4D9A-96B9-78DA062AA27C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</xm:sqref>
        </x14:conditionalFormatting>
        <x14:conditionalFormatting xmlns:xm="http://schemas.microsoft.com/office/excel/2006/main">
          <x14:cfRule type="dataBar" id="{8FF48EEB-A4BD-4A22-A698-4479CEFBADCD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I3:I100</xm:sqref>
        </x14:conditionalFormatting>
        <x14:conditionalFormatting xmlns:xm="http://schemas.microsoft.com/office/excel/2006/main">
          <x14:cfRule type="dataBar" id="{E9401768-6509-4500-A4BC-A0E5E74C81A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Q3:Q100</xm:sqref>
        </x14:conditionalFormatting>
        <x14:conditionalFormatting xmlns:xm="http://schemas.microsoft.com/office/excel/2006/main">
          <x14:cfRule type="dataBar" id="{2A2C43CA-D62C-4720-8AEC-0B4C0E94A356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Y3:Y100</xm:sqref>
        </x14:conditionalFormatting>
        <x14:conditionalFormatting xmlns:xm="http://schemas.microsoft.com/office/excel/2006/main">
          <x14:cfRule type="dataBar" id="{3D625E73-08A7-439F-9506-2417FB379D49}">
            <x14:dataBar minLength="0" maxLength="100" border="1" direction="rightToLeft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B3:B100</xm:sqref>
        </x14:conditionalFormatting>
        <x14:conditionalFormatting xmlns:xm="http://schemas.microsoft.com/office/excel/2006/main">
          <x14:cfRule type="dataBar" id="{B5827B42-8B69-4A07-9CA7-8D34D9DEDF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F3:F100</xm:sqref>
        </x14:conditionalFormatting>
        <x14:conditionalFormatting xmlns:xm="http://schemas.microsoft.com/office/excel/2006/main">
          <x14:cfRule type="dataBar" id="{B8C4106D-D7EC-4682-A7B0-26BC5AE80FDC}">
            <x14:dataBar minLength="0" maxLength="100" border="1" direction="rightToLeft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C3:C100</xm:sqref>
        </x14:conditionalFormatting>
        <x14:conditionalFormatting xmlns:xm="http://schemas.microsoft.com/office/excel/2006/main">
          <x14:cfRule type="dataBar" id="{57405107-849A-43D4-BE27-AB2A4D3D60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G3:G100</xm:sqref>
        </x14:conditionalFormatting>
        <x14:conditionalFormatting xmlns:xm="http://schemas.microsoft.com/office/excel/2006/main">
          <x14:cfRule type="dataBar" id="{19FD3ED6-1213-4D72-88F1-E02E6385F1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P3:P100</xm:sqref>
        </x14:conditionalFormatting>
        <x14:conditionalFormatting xmlns:xm="http://schemas.microsoft.com/office/excel/2006/main">
          <x14:cfRule type="dataBar" id="{E9B4DAD3-911C-4D22-98E4-3DDB217B3EA3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L3:L100</xm:sqref>
        </x14:conditionalFormatting>
        <x14:conditionalFormatting xmlns:xm="http://schemas.microsoft.com/office/excel/2006/main">
          <x14:cfRule type="dataBar" id="{BB478A13-5948-449F-B76C-9E191EE3CFF5}">
            <x14:dataBar minLength="0" maxLength="100" border="1" direction="rightToLeft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J3:J100</xm:sqref>
        </x14:conditionalFormatting>
        <x14:conditionalFormatting xmlns:xm="http://schemas.microsoft.com/office/excel/2006/main">
          <x14:cfRule type="dataBar" id="{73EB2D7B-EB49-4E86-BA92-D6D859A634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N3:N100</xm:sqref>
        </x14:conditionalFormatting>
        <x14:conditionalFormatting xmlns:xm="http://schemas.microsoft.com/office/excel/2006/main">
          <x14:cfRule type="dataBar" id="{96F40E03-6116-44F9-83FA-F7507F1C04D8}">
            <x14:dataBar minLength="0" maxLength="100" border="1" direction="rightToLeft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K3:K100</xm:sqref>
        </x14:conditionalFormatting>
        <x14:conditionalFormatting xmlns:xm="http://schemas.microsoft.com/office/excel/2006/main">
          <x14:cfRule type="dataBar" id="{EF13F90E-8889-4A0A-9E71-62D70588C6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O3:O100</xm:sqref>
        </x14:conditionalFormatting>
        <x14:conditionalFormatting xmlns:xm="http://schemas.microsoft.com/office/excel/2006/main">
          <x14:cfRule type="dataBar" id="{E4A441E8-6C08-45A6-A5BF-ECFD5C6DBA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X3:X100</xm:sqref>
        </x14:conditionalFormatting>
        <x14:conditionalFormatting xmlns:xm="http://schemas.microsoft.com/office/excel/2006/main">
          <x14:cfRule type="dataBar" id="{EC607828-E6C2-497F-BD46-810F359A3431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T3:T100</xm:sqref>
        </x14:conditionalFormatting>
        <x14:conditionalFormatting xmlns:xm="http://schemas.microsoft.com/office/excel/2006/main">
          <x14:cfRule type="dataBar" id="{665AFB7C-B506-40DD-B4A0-FF663BC8196E}">
            <x14:dataBar minLength="0" maxLength="100" border="1" direction="rightToLeft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R3:R100</xm:sqref>
        </x14:conditionalFormatting>
        <x14:conditionalFormatting xmlns:xm="http://schemas.microsoft.com/office/excel/2006/main">
          <x14:cfRule type="dataBar" id="{959CA992-A894-433A-9E60-2621877E4F4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V3:V100</xm:sqref>
        </x14:conditionalFormatting>
        <x14:conditionalFormatting xmlns:xm="http://schemas.microsoft.com/office/excel/2006/main">
          <x14:cfRule type="dataBar" id="{AC928663-7BE5-4DEE-9B02-EE0FDF354C84}">
            <x14:dataBar minLength="0" maxLength="100" border="1" direction="rightToLeft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S3:S100</xm:sqref>
        </x14:conditionalFormatting>
        <x14:conditionalFormatting xmlns:xm="http://schemas.microsoft.com/office/excel/2006/main">
          <x14:cfRule type="dataBar" id="{D93D6E46-FB07-4560-9A44-576C87DF26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W3:W100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9" tint="-0.249977111117893"/>
  </sheetPr>
  <dimension ref="A1:G23"/>
  <sheetViews>
    <sheetView workbookViewId="0"/>
  </sheetViews>
  <sheetFormatPr defaultRowHeight="15.75" x14ac:dyDescent="0.25"/>
  <cols>
    <col min="1" max="1" width="11.21875" bestFit="1" customWidth="1"/>
    <col min="2" max="3" width="10.44140625" bestFit="1" customWidth="1"/>
    <col min="4" max="4" width="18" bestFit="1" customWidth="1"/>
    <col min="5" max="6" width="12.44140625" bestFit="1" customWidth="1"/>
    <col min="7" max="7" width="20" bestFit="1" customWidth="1"/>
  </cols>
  <sheetData>
    <row r="1" spans="1:7" x14ac:dyDescent="0.25">
      <c r="A1" t="s">
        <v>0</v>
      </c>
      <c r="B1" s="153" t="s">
        <v>344</v>
      </c>
      <c r="C1" s="153" t="s">
        <v>345</v>
      </c>
      <c r="D1" s="153" t="s">
        <v>346</v>
      </c>
      <c r="E1" s="154" t="s">
        <v>347</v>
      </c>
      <c r="F1" s="154" t="s">
        <v>348</v>
      </c>
      <c r="G1" s="154" t="s">
        <v>349</v>
      </c>
    </row>
    <row r="2" spans="1:7" x14ac:dyDescent="0.25">
      <c r="A2" s="3">
        <v>45244</v>
      </c>
      <c r="B2" s="1">
        <v>345542</v>
      </c>
      <c r="C2" s="1">
        <v>310357</v>
      </c>
      <c r="D2" s="155">
        <v>111.34</v>
      </c>
      <c r="E2" s="1">
        <v>347952</v>
      </c>
      <c r="F2" s="1">
        <v>292164</v>
      </c>
      <c r="G2" s="155">
        <v>119.09</v>
      </c>
    </row>
    <row r="3" spans="1:7" x14ac:dyDescent="0.25">
      <c r="A3" s="3">
        <v>45243</v>
      </c>
      <c r="B3" s="1">
        <v>531607</v>
      </c>
      <c r="C3" s="1">
        <v>538007</v>
      </c>
      <c r="D3">
        <v>98.81</v>
      </c>
      <c r="E3" s="1">
        <v>321818</v>
      </c>
      <c r="F3" s="1">
        <v>284488</v>
      </c>
      <c r="G3">
        <v>113.12</v>
      </c>
    </row>
    <row r="4" spans="1:7" x14ac:dyDescent="0.25">
      <c r="A4" s="3">
        <v>45240</v>
      </c>
      <c r="B4" s="1">
        <v>307911</v>
      </c>
      <c r="C4" s="1">
        <v>291630</v>
      </c>
      <c r="D4">
        <v>105.58</v>
      </c>
      <c r="E4" s="1">
        <v>288458</v>
      </c>
      <c r="F4" s="1">
        <v>254313</v>
      </c>
      <c r="G4">
        <v>113.43</v>
      </c>
    </row>
    <row r="5" spans="1:7" x14ac:dyDescent="0.25">
      <c r="A5" s="3">
        <v>45239</v>
      </c>
      <c r="B5" s="1">
        <v>226158</v>
      </c>
      <c r="C5" s="1">
        <v>228940</v>
      </c>
      <c r="D5">
        <v>98.78</v>
      </c>
      <c r="E5" s="1">
        <v>268140</v>
      </c>
      <c r="F5" s="1">
        <v>232962</v>
      </c>
      <c r="G5">
        <v>115.1</v>
      </c>
    </row>
    <row r="6" spans="1:7" x14ac:dyDescent="0.25">
      <c r="A6" s="3">
        <v>45238</v>
      </c>
      <c r="B6" s="1">
        <v>587843</v>
      </c>
      <c r="C6" s="1">
        <v>540559</v>
      </c>
      <c r="D6">
        <v>108.75</v>
      </c>
      <c r="E6" s="1">
        <v>227607</v>
      </c>
      <c r="F6" s="1">
        <v>191395</v>
      </c>
      <c r="G6">
        <v>118.92</v>
      </c>
    </row>
    <row r="7" spans="1:7" x14ac:dyDescent="0.25">
      <c r="A7" s="3">
        <v>45237</v>
      </c>
      <c r="B7" s="1">
        <v>333526</v>
      </c>
      <c r="C7" s="1">
        <v>283185</v>
      </c>
      <c r="D7">
        <v>117.78</v>
      </c>
      <c r="E7" s="1">
        <v>367409</v>
      </c>
      <c r="F7" s="1">
        <v>280618</v>
      </c>
      <c r="G7">
        <v>130.93</v>
      </c>
    </row>
    <row r="8" spans="1:7" x14ac:dyDescent="0.25">
      <c r="A8" s="3">
        <v>45236</v>
      </c>
      <c r="B8" s="1">
        <v>461464</v>
      </c>
      <c r="C8" s="1">
        <v>410106</v>
      </c>
      <c r="D8">
        <v>112.52</v>
      </c>
      <c r="E8" s="1">
        <v>355426</v>
      </c>
      <c r="F8" s="1">
        <v>265158</v>
      </c>
      <c r="G8">
        <v>134.04</v>
      </c>
    </row>
    <row r="9" spans="1:7" x14ac:dyDescent="0.25">
      <c r="A9" s="3">
        <v>45233</v>
      </c>
      <c r="B9" s="1">
        <v>360316</v>
      </c>
      <c r="C9" s="1">
        <v>304500</v>
      </c>
      <c r="D9">
        <v>118.33</v>
      </c>
      <c r="E9" s="1">
        <v>295057</v>
      </c>
      <c r="F9" s="1">
        <v>256138</v>
      </c>
      <c r="G9">
        <v>115.19</v>
      </c>
    </row>
    <row r="10" spans="1:7" x14ac:dyDescent="0.25">
      <c r="A10" s="3">
        <v>45232</v>
      </c>
      <c r="B10" s="1">
        <v>364414</v>
      </c>
      <c r="C10" s="1">
        <v>317179</v>
      </c>
      <c r="D10">
        <v>114.89</v>
      </c>
      <c r="E10" s="1">
        <v>250132</v>
      </c>
      <c r="F10" s="1">
        <v>228159</v>
      </c>
      <c r="G10">
        <v>109.63</v>
      </c>
    </row>
    <row r="11" spans="1:7" x14ac:dyDescent="0.25">
      <c r="A11" s="3">
        <v>45231</v>
      </c>
      <c r="B11" s="1">
        <v>549175</v>
      </c>
      <c r="C11" s="1">
        <v>545989</v>
      </c>
      <c r="D11">
        <v>100.58</v>
      </c>
      <c r="E11" s="1">
        <v>171274</v>
      </c>
      <c r="F11" s="1">
        <v>187896</v>
      </c>
      <c r="G11">
        <v>91.15</v>
      </c>
    </row>
    <row r="12" spans="1:7" x14ac:dyDescent="0.25">
      <c r="A12" s="3">
        <v>45230</v>
      </c>
      <c r="B12" s="1">
        <v>411592</v>
      </c>
      <c r="C12" s="1">
        <v>538977</v>
      </c>
      <c r="D12">
        <v>76.37</v>
      </c>
      <c r="E12" s="1">
        <v>262079</v>
      </c>
      <c r="F12" s="1">
        <v>313515</v>
      </c>
      <c r="G12">
        <v>83.59</v>
      </c>
    </row>
    <row r="13" spans="1:7" x14ac:dyDescent="0.25">
      <c r="A13" s="3">
        <v>45229</v>
      </c>
      <c r="B13" s="1">
        <v>331785</v>
      </c>
      <c r="C13" s="1">
        <v>339871</v>
      </c>
      <c r="D13">
        <v>97.62</v>
      </c>
      <c r="E13" s="1">
        <v>262483</v>
      </c>
      <c r="F13" s="1">
        <v>271497</v>
      </c>
      <c r="G13">
        <v>96.68</v>
      </c>
    </row>
    <row r="14" spans="1:7" x14ac:dyDescent="0.25">
      <c r="A14" s="3">
        <v>45226</v>
      </c>
      <c r="B14" s="1">
        <v>296414</v>
      </c>
      <c r="C14" s="1">
        <v>282028</v>
      </c>
      <c r="D14">
        <v>105.1</v>
      </c>
      <c r="E14" s="1">
        <v>246451</v>
      </c>
      <c r="F14" s="1">
        <v>239295</v>
      </c>
      <c r="G14">
        <v>102.99</v>
      </c>
    </row>
    <row r="15" spans="1:7" x14ac:dyDescent="0.25">
      <c r="A15" s="3">
        <v>45225</v>
      </c>
      <c r="B15" s="1">
        <v>322752</v>
      </c>
      <c r="C15" s="1">
        <v>366523</v>
      </c>
      <c r="D15">
        <v>88.06</v>
      </c>
      <c r="E15" s="1">
        <v>204850</v>
      </c>
      <c r="F15" s="1">
        <v>226813</v>
      </c>
      <c r="G15">
        <v>90.32</v>
      </c>
    </row>
    <row r="16" spans="1:7" x14ac:dyDescent="0.25">
      <c r="A16" s="3">
        <v>45224</v>
      </c>
      <c r="B16" s="1">
        <v>644419</v>
      </c>
      <c r="C16" s="1">
        <v>560472</v>
      </c>
      <c r="D16">
        <v>114.98</v>
      </c>
      <c r="E16" s="1">
        <v>157491</v>
      </c>
      <c r="F16" s="1">
        <v>151594</v>
      </c>
      <c r="G16">
        <v>103.89</v>
      </c>
    </row>
    <row r="17" spans="1:7" x14ac:dyDescent="0.25">
      <c r="A17" s="3">
        <v>45223</v>
      </c>
      <c r="B17" s="1">
        <v>558839</v>
      </c>
      <c r="C17" s="1">
        <v>593490</v>
      </c>
      <c r="D17">
        <v>94.16</v>
      </c>
      <c r="E17" s="1">
        <v>265531</v>
      </c>
      <c r="F17" s="1">
        <v>268334</v>
      </c>
      <c r="G17">
        <v>98.96</v>
      </c>
    </row>
    <row r="18" spans="1:7" x14ac:dyDescent="0.25">
      <c r="A18" s="3">
        <v>45222</v>
      </c>
      <c r="B18" s="1">
        <v>279797</v>
      </c>
      <c r="C18" s="1">
        <v>364490</v>
      </c>
      <c r="D18">
        <v>76.760000000000005</v>
      </c>
      <c r="E18" s="1">
        <v>227770</v>
      </c>
      <c r="F18" s="1">
        <v>240800</v>
      </c>
      <c r="G18">
        <v>94.59</v>
      </c>
    </row>
    <row r="19" spans="1:7" x14ac:dyDescent="0.25">
      <c r="A19" s="3">
        <v>45219</v>
      </c>
      <c r="B19" s="1">
        <v>366192</v>
      </c>
      <c r="C19" s="1">
        <v>398481</v>
      </c>
      <c r="D19">
        <v>91.9</v>
      </c>
      <c r="E19" s="1">
        <v>206799</v>
      </c>
      <c r="F19" s="1">
        <v>205419</v>
      </c>
      <c r="G19">
        <v>100.67</v>
      </c>
    </row>
    <row r="20" spans="1:7" x14ac:dyDescent="0.25">
      <c r="A20" s="3">
        <v>45218</v>
      </c>
      <c r="B20" s="1">
        <v>239227</v>
      </c>
      <c r="C20" s="1">
        <v>254568</v>
      </c>
      <c r="D20">
        <v>93.97</v>
      </c>
      <c r="E20" s="1">
        <v>167863</v>
      </c>
      <c r="F20" s="1">
        <v>179978</v>
      </c>
      <c r="G20">
        <v>93.27</v>
      </c>
    </row>
    <row r="21" spans="1:7" x14ac:dyDescent="0.25">
      <c r="A21" s="3">
        <v>45217</v>
      </c>
      <c r="B21" s="1">
        <v>743139</v>
      </c>
      <c r="C21" s="1">
        <v>752470</v>
      </c>
      <c r="D21">
        <v>98.76</v>
      </c>
      <c r="E21" s="1">
        <v>119632</v>
      </c>
      <c r="F21" s="1">
        <v>128759</v>
      </c>
      <c r="G21">
        <v>92.91</v>
      </c>
    </row>
    <row r="22" spans="1:7" x14ac:dyDescent="0.25">
      <c r="A22" s="3">
        <v>45216</v>
      </c>
      <c r="B22" s="1">
        <v>382496</v>
      </c>
      <c r="C22" s="1">
        <v>425899</v>
      </c>
      <c r="D22">
        <v>89.81</v>
      </c>
      <c r="E22" s="1">
        <v>270190</v>
      </c>
      <c r="F22" s="1">
        <v>305270</v>
      </c>
      <c r="G22">
        <v>88.51</v>
      </c>
    </row>
    <row r="23" spans="1:7" x14ac:dyDescent="0.25">
      <c r="A23" s="3">
        <v>45215</v>
      </c>
      <c r="B23" s="1">
        <v>354184</v>
      </c>
      <c r="C23" s="1">
        <v>395308</v>
      </c>
      <c r="D23">
        <v>89.6</v>
      </c>
      <c r="E23" s="1">
        <v>253791</v>
      </c>
      <c r="F23" s="1">
        <v>292944</v>
      </c>
      <c r="G23">
        <v>86.63</v>
      </c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8" tint="-0.249977111117893"/>
  </sheetPr>
  <dimension ref="A1:I41"/>
  <sheetViews>
    <sheetView workbookViewId="0"/>
  </sheetViews>
  <sheetFormatPr defaultRowHeight="15.75" x14ac:dyDescent="0.25"/>
  <cols>
    <col min="1" max="1" width="31.21875" bestFit="1" customWidth="1"/>
    <col min="2" max="2" width="19.6640625" bestFit="1" customWidth="1"/>
    <col min="3" max="3" width="6.88671875" bestFit="1" customWidth="1"/>
    <col min="4" max="4" width="18.33203125" bestFit="1" customWidth="1"/>
    <col min="5" max="5" width="11.5546875" bestFit="1" customWidth="1"/>
    <col min="6" max="6" width="7" bestFit="1" customWidth="1"/>
    <col min="7" max="7" width="11.5546875" bestFit="1" customWidth="1"/>
    <col min="8" max="8" width="8.6640625" bestFit="1" customWidth="1"/>
    <col min="9" max="9" width="10.21875" bestFit="1" customWidth="1"/>
  </cols>
  <sheetData>
    <row r="1" spans="1:9" x14ac:dyDescent="0.25">
      <c r="A1" t="s">
        <v>440</v>
      </c>
    </row>
    <row r="2" spans="1:9" x14ac:dyDescent="0.25">
      <c r="A2" t="s">
        <v>1536</v>
      </c>
    </row>
    <row r="3" spans="1:9" x14ac:dyDescent="0.25">
      <c r="D3" t="s">
        <v>40</v>
      </c>
    </row>
    <row r="4" spans="1:9" x14ac:dyDescent="0.25">
      <c r="D4" t="s">
        <v>42</v>
      </c>
      <c r="F4" t="s">
        <v>43</v>
      </c>
      <c r="H4" t="s">
        <v>44</v>
      </c>
    </row>
    <row r="5" spans="1:9" x14ac:dyDescent="0.25">
      <c r="A5" t="s">
        <v>45</v>
      </c>
      <c r="B5" t="s">
        <v>47</v>
      </c>
      <c r="C5" t="s">
        <v>49</v>
      </c>
      <c r="D5" s="1" t="s">
        <v>50</v>
      </c>
      <c r="E5" s="1" t="s">
        <v>16</v>
      </c>
      <c r="F5" s="1" t="s">
        <v>50</v>
      </c>
      <c r="G5" s="1" t="s">
        <v>16</v>
      </c>
      <c r="H5" t="s">
        <v>50</v>
      </c>
      <c r="I5" s="1" t="s">
        <v>16</v>
      </c>
    </row>
    <row r="6" spans="1:9" x14ac:dyDescent="0.25">
      <c r="A6" t="s">
        <v>46</v>
      </c>
      <c r="B6" t="s">
        <v>48</v>
      </c>
      <c r="E6" t="s">
        <v>51</v>
      </c>
      <c r="G6" t="s">
        <v>51</v>
      </c>
      <c r="I6" t="s">
        <v>51</v>
      </c>
    </row>
    <row r="7" spans="1:9" x14ac:dyDescent="0.25">
      <c r="A7">
        <v>1</v>
      </c>
      <c r="B7" t="s">
        <v>52</v>
      </c>
      <c r="C7" t="s">
        <v>53</v>
      </c>
      <c r="D7" s="1">
        <v>2462</v>
      </c>
      <c r="E7" s="1">
        <v>8086524</v>
      </c>
      <c r="F7" s="1">
        <v>2558</v>
      </c>
      <c r="G7" s="1">
        <v>8405206</v>
      </c>
      <c r="H7">
        <v>-96</v>
      </c>
      <c r="I7" s="1">
        <v>-318682</v>
      </c>
    </row>
    <row r="8" spans="1:9" x14ac:dyDescent="0.25">
      <c r="C8" t="s">
        <v>12</v>
      </c>
      <c r="D8">
        <v>0</v>
      </c>
      <c r="E8" s="1">
        <v>0</v>
      </c>
      <c r="F8">
        <v>0</v>
      </c>
      <c r="G8" s="1">
        <v>0</v>
      </c>
      <c r="H8">
        <v>0</v>
      </c>
      <c r="I8" s="1">
        <v>0</v>
      </c>
    </row>
    <row r="9" spans="1:9" x14ac:dyDescent="0.25">
      <c r="C9" t="s">
        <v>54</v>
      </c>
      <c r="D9" s="1">
        <v>22468</v>
      </c>
      <c r="E9" s="1">
        <v>73804608</v>
      </c>
      <c r="F9" s="1">
        <v>22825</v>
      </c>
      <c r="G9" s="1">
        <v>74973680</v>
      </c>
      <c r="H9">
        <v>-357</v>
      </c>
      <c r="I9" s="1">
        <v>-1169072</v>
      </c>
    </row>
    <row r="10" spans="1:9" x14ac:dyDescent="0.25">
      <c r="A10">
        <v>2</v>
      </c>
      <c r="B10" t="s">
        <v>55</v>
      </c>
      <c r="C10" t="s">
        <v>53</v>
      </c>
      <c r="D10">
        <v>62</v>
      </c>
      <c r="E10" s="1">
        <v>199830</v>
      </c>
      <c r="F10">
        <v>79</v>
      </c>
      <c r="G10" s="1">
        <v>254270</v>
      </c>
      <c r="H10">
        <v>-17</v>
      </c>
      <c r="I10" s="1">
        <v>-54440</v>
      </c>
    </row>
    <row r="11" spans="1:9" x14ac:dyDescent="0.25">
      <c r="C11" t="s">
        <v>12</v>
      </c>
      <c r="D11" s="1">
        <v>0</v>
      </c>
      <c r="E11" s="1">
        <v>0</v>
      </c>
      <c r="F11" s="1">
        <v>0</v>
      </c>
      <c r="G11" s="1">
        <v>0</v>
      </c>
      <c r="H11">
        <v>0</v>
      </c>
      <c r="I11" s="1">
        <v>0</v>
      </c>
    </row>
    <row r="12" spans="1:9" x14ac:dyDescent="0.25">
      <c r="C12" t="s">
        <v>54</v>
      </c>
      <c r="D12">
        <v>96</v>
      </c>
      <c r="E12" s="1">
        <v>308787</v>
      </c>
      <c r="F12">
        <v>101</v>
      </c>
      <c r="G12" s="1">
        <v>325072</v>
      </c>
      <c r="H12">
        <v>-5</v>
      </c>
      <c r="I12" s="1">
        <v>-16285</v>
      </c>
    </row>
    <row r="13" spans="1:9" x14ac:dyDescent="0.25">
      <c r="A13">
        <v>3</v>
      </c>
      <c r="B13" t="s">
        <v>57</v>
      </c>
      <c r="C13" t="s">
        <v>53</v>
      </c>
      <c r="D13" s="1">
        <v>2703</v>
      </c>
      <c r="E13" s="1">
        <v>2219977</v>
      </c>
      <c r="F13" s="1">
        <v>3807</v>
      </c>
      <c r="G13" s="1">
        <v>3127007</v>
      </c>
      <c r="H13" s="1">
        <v>-1104</v>
      </c>
      <c r="I13" s="1">
        <v>-907030</v>
      </c>
    </row>
    <row r="14" spans="1:9" x14ac:dyDescent="0.25">
      <c r="C14" t="s">
        <v>12</v>
      </c>
      <c r="D14">
        <v>0</v>
      </c>
      <c r="E14" s="1">
        <v>0</v>
      </c>
      <c r="F14">
        <v>0</v>
      </c>
      <c r="G14" s="1">
        <v>0</v>
      </c>
      <c r="H14">
        <v>0</v>
      </c>
      <c r="I14" s="1">
        <v>0</v>
      </c>
    </row>
    <row r="15" spans="1:9" x14ac:dyDescent="0.25">
      <c r="C15" t="s">
        <v>54</v>
      </c>
      <c r="D15" s="1">
        <v>38001</v>
      </c>
      <c r="E15" s="1">
        <v>31207581</v>
      </c>
      <c r="F15" s="1">
        <v>40926</v>
      </c>
      <c r="G15" s="1">
        <v>33609176</v>
      </c>
      <c r="H15" s="1">
        <v>-2925</v>
      </c>
      <c r="I15" s="1">
        <v>-2401595</v>
      </c>
    </row>
    <row r="16" spans="1:9" x14ac:dyDescent="0.25">
      <c r="A16">
        <v>4</v>
      </c>
      <c r="B16" t="s">
        <v>58</v>
      </c>
      <c r="C16" t="s">
        <v>53</v>
      </c>
      <c r="D16">
        <v>242</v>
      </c>
      <c r="E16" s="1">
        <v>97446</v>
      </c>
      <c r="F16">
        <v>342</v>
      </c>
      <c r="G16" s="1">
        <v>137702</v>
      </c>
      <c r="H16">
        <v>-100</v>
      </c>
      <c r="I16" s="1">
        <v>-40256</v>
      </c>
    </row>
    <row r="17" spans="1:9" x14ac:dyDescent="0.25">
      <c r="C17" t="s">
        <v>12</v>
      </c>
      <c r="D17">
        <v>0</v>
      </c>
      <c r="E17" s="1">
        <v>0</v>
      </c>
      <c r="F17">
        <v>0</v>
      </c>
      <c r="G17" s="1">
        <v>0</v>
      </c>
      <c r="H17">
        <v>0</v>
      </c>
      <c r="I17" s="1">
        <v>0</v>
      </c>
    </row>
    <row r="18" spans="1:9" x14ac:dyDescent="0.25">
      <c r="C18" t="s">
        <v>54</v>
      </c>
      <c r="D18">
        <v>336</v>
      </c>
      <c r="E18" s="1">
        <v>135309</v>
      </c>
      <c r="F18">
        <v>322</v>
      </c>
      <c r="G18" s="1">
        <v>129674</v>
      </c>
      <c r="H18">
        <v>14</v>
      </c>
      <c r="I18" s="1">
        <v>5635</v>
      </c>
    </row>
    <row r="19" spans="1:9" x14ac:dyDescent="0.25">
      <c r="A19">
        <v>5</v>
      </c>
      <c r="B19" t="s">
        <v>61</v>
      </c>
      <c r="C19" t="s">
        <v>53</v>
      </c>
      <c r="D19">
        <v>66</v>
      </c>
      <c r="E19" s="1">
        <v>82410</v>
      </c>
      <c r="F19">
        <v>95</v>
      </c>
      <c r="G19" s="1">
        <v>118555</v>
      </c>
      <c r="H19">
        <v>-29</v>
      </c>
      <c r="I19" s="1">
        <v>-36145</v>
      </c>
    </row>
    <row r="20" spans="1:9" x14ac:dyDescent="0.25">
      <c r="C20" t="s">
        <v>12</v>
      </c>
      <c r="D20">
        <v>0</v>
      </c>
      <c r="E20" s="1">
        <v>0</v>
      </c>
      <c r="F20">
        <v>0</v>
      </c>
      <c r="G20" s="1">
        <v>0</v>
      </c>
      <c r="H20">
        <v>0</v>
      </c>
      <c r="I20" s="1">
        <v>0</v>
      </c>
    </row>
    <row r="21" spans="1:9" x14ac:dyDescent="0.25">
      <c r="C21" t="s">
        <v>54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>
        <v>6</v>
      </c>
      <c r="B22" t="s">
        <v>67</v>
      </c>
      <c r="C22" t="s">
        <v>53</v>
      </c>
      <c r="D22">
        <v>0</v>
      </c>
      <c r="E22" s="1">
        <v>0</v>
      </c>
      <c r="F22">
        <v>6</v>
      </c>
      <c r="G22" s="1">
        <v>1311</v>
      </c>
      <c r="H22">
        <v>-6</v>
      </c>
      <c r="I22" s="1">
        <v>-1311</v>
      </c>
    </row>
    <row r="23" spans="1:9" x14ac:dyDescent="0.25">
      <c r="C23" t="s">
        <v>12</v>
      </c>
      <c r="D23">
        <v>0</v>
      </c>
      <c r="E23" s="1">
        <v>0</v>
      </c>
      <c r="F23">
        <v>0</v>
      </c>
      <c r="G23">
        <v>0</v>
      </c>
      <c r="H23">
        <v>0</v>
      </c>
      <c r="I23" s="1">
        <v>0</v>
      </c>
    </row>
    <row r="24" spans="1:9" x14ac:dyDescent="0.25">
      <c r="C24" t="s">
        <v>54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25">
      <c r="A25">
        <v>7</v>
      </c>
      <c r="B25" t="s">
        <v>69</v>
      </c>
      <c r="C25" t="s">
        <v>53</v>
      </c>
      <c r="D25">
        <v>0</v>
      </c>
      <c r="E25" s="1">
        <v>0</v>
      </c>
      <c r="F25">
        <v>10</v>
      </c>
      <c r="G25" s="1">
        <v>8669</v>
      </c>
      <c r="H25">
        <v>-10</v>
      </c>
      <c r="I25" s="1">
        <v>-8669</v>
      </c>
    </row>
    <row r="26" spans="1:9" x14ac:dyDescent="0.25">
      <c r="C26" t="s">
        <v>12</v>
      </c>
      <c r="D26">
        <v>0</v>
      </c>
      <c r="E26" s="1">
        <v>0</v>
      </c>
      <c r="F26">
        <v>0</v>
      </c>
      <c r="G26" s="1">
        <v>0</v>
      </c>
      <c r="H26">
        <v>0</v>
      </c>
      <c r="I26" s="1">
        <v>0</v>
      </c>
    </row>
    <row r="27" spans="1:9" x14ac:dyDescent="0.25">
      <c r="C27" t="s">
        <v>54</v>
      </c>
      <c r="D27">
        <v>78</v>
      </c>
      <c r="E27" s="1">
        <v>68252</v>
      </c>
      <c r="F27">
        <v>32</v>
      </c>
      <c r="G27" s="1">
        <v>28054</v>
      </c>
      <c r="H27">
        <v>46</v>
      </c>
      <c r="I27" s="1">
        <v>40198</v>
      </c>
    </row>
    <row r="28" spans="1:9" x14ac:dyDescent="0.25">
      <c r="A28">
        <v>8</v>
      </c>
      <c r="B28" t="s">
        <v>70</v>
      </c>
      <c r="C28" t="s">
        <v>53</v>
      </c>
      <c r="D28" s="1">
        <v>22</v>
      </c>
      <c r="E28" s="1">
        <v>16647</v>
      </c>
      <c r="F28" s="1">
        <v>53</v>
      </c>
      <c r="G28" s="1">
        <v>40048</v>
      </c>
      <c r="H28">
        <v>-31</v>
      </c>
      <c r="I28" s="1">
        <v>-23401</v>
      </c>
    </row>
    <row r="29" spans="1:9" x14ac:dyDescent="0.25">
      <c r="C29" t="s">
        <v>12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25">
      <c r="C30" t="s">
        <v>54</v>
      </c>
      <c r="D30" s="1">
        <v>1587</v>
      </c>
      <c r="E30" s="1">
        <v>1201801</v>
      </c>
      <c r="F30" s="1">
        <v>1757</v>
      </c>
      <c r="G30" s="1">
        <v>1329629</v>
      </c>
      <c r="H30">
        <v>-170</v>
      </c>
      <c r="I30" s="1">
        <v>-127828</v>
      </c>
    </row>
    <row r="31" spans="1:9" x14ac:dyDescent="0.25">
      <c r="A31">
        <v>9</v>
      </c>
      <c r="B31" t="s">
        <v>71</v>
      </c>
      <c r="C31" t="s">
        <v>53</v>
      </c>
      <c r="D31">
        <v>0</v>
      </c>
      <c r="E31" s="1">
        <v>0</v>
      </c>
      <c r="F31">
        <v>0</v>
      </c>
      <c r="G31" s="1">
        <v>0</v>
      </c>
      <c r="H31">
        <v>0</v>
      </c>
      <c r="I31" s="1">
        <v>0</v>
      </c>
    </row>
    <row r="32" spans="1:9" x14ac:dyDescent="0.25">
      <c r="C32" t="s">
        <v>12</v>
      </c>
      <c r="D32">
        <v>0</v>
      </c>
      <c r="E32" s="1">
        <v>0</v>
      </c>
      <c r="F32">
        <v>0</v>
      </c>
      <c r="G32" s="1">
        <v>0</v>
      </c>
      <c r="H32">
        <v>0</v>
      </c>
      <c r="I32" s="1">
        <v>0</v>
      </c>
    </row>
    <row r="33" spans="1:9" x14ac:dyDescent="0.25">
      <c r="C33" t="s">
        <v>54</v>
      </c>
      <c r="D33">
        <v>858</v>
      </c>
      <c r="E33" s="1">
        <v>583188</v>
      </c>
      <c r="F33" s="1">
        <v>1002</v>
      </c>
      <c r="G33" s="1">
        <v>680839</v>
      </c>
      <c r="H33">
        <v>-144</v>
      </c>
      <c r="I33" s="1">
        <v>-97651</v>
      </c>
    </row>
    <row r="34" spans="1:9" x14ac:dyDescent="0.25">
      <c r="A34">
        <v>10</v>
      </c>
      <c r="B34" t="s">
        <v>72</v>
      </c>
      <c r="C34" t="s">
        <v>53</v>
      </c>
      <c r="D34">
        <v>10</v>
      </c>
      <c r="E34" s="1">
        <v>3824</v>
      </c>
      <c r="F34">
        <v>11</v>
      </c>
      <c r="G34" s="1">
        <v>4221</v>
      </c>
      <c r="H34">
        <v>-1</v>
      </c>
      <c r="I34" s="1">
        <v>-397</v>
      </c>
    </row>
    <row r="35" spans="1:9" x14ac:dyDescent="0.25">
      <c r="C35" t="s">
        <v>12</v>
      </c>
      <c r="D35" s="1">
        <v>0</v>
      </c>
      <c r="E35" s="1">
        <v>0</v>
      </c>
      <c r="F35" s="1">
        <v>0</v>
      </c>
      <c r="G35" s="1">
        <v>0</v>
      </c>
      <c r="H35">
        <v>0</v>
      </c>
      <c r="I35" s="1">
        <v>0</v>
      </c>
    </row>
    <row r="36" spans="1:9" x14ac:dyDescent="0.25">
      <c r="C36" t="s">
        <v>54</v>
      </c>
      <c r="D36">
        <v>46</v>
      </c>
      <c r="E36" s="1">
        <v>17667</v>
      </c>
      <c r="F36">
        <v>76</v>
      </c>
      <c r="G36" s="1">
        <v>29164</v>
      </c>
      <c r="H36">
        <v>-30</v>
      </c>
      <c r="I36" s="1">
        <v>-11497</v>
      </c>
    </row>
    <row r="37" spans="1:9" x14ac:dyDescent="0.25">
      <c r="A37" t="s">
        <v>73</v>
      </c>
      <c r="C37" t="s">
        <v>53</v>
      </c>
      <c r="D37" s="1">
        <v>5567</v>
      </c>
      <c r="E37" s="1">
        <v>10706658</v>
      </c>
      <c r="F37" s="1">
        <v>6961</v>
      </c>
      <c r="G37" s="1">
        <v>12096989</v>
      </c>
      <c r="H37" s="1">
        <v>-1394</v>
      </c>
      <c r="I37" s="1">
        <v>-1390331</v>
      </c>
    </row>
    <row r="38" spans="1:9" x14ac:dyDescent="0.25">
      <c r="A38" t="s">
        <v>74</v>
      </c>
      <c r="C38" t="s">
        <v>12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</row>
    <row r="39" spans="1:9" x14ac:dyDescent="0.25">
      <c r="C39" t="s">
        <v>54</v>
      </c>
      <c r="D39" s="1">
        <v>63470</v>
      </c>
      <c r="E39" s="1">
        <v>107327193</v>
      </c>
      <c r="F39" s="1">
        <v>67041</v>
      </c>
      <c r="G39" s="1">
        <v>111105288</v>
      </c>
      <c r="H39" s="1">
        <v>-3571</v>
      </c>
      <c r="I39" s="1">
        <v>-3778095</v>
      </c>
    </row>
    <row r="40" spans="1:9" x14ac:dyDescent="0.25">
      <c r="A40" t="s">
        <v>75</v>
      </c>
      <c r="D40" s="1">
        <v>69037</v>
      </c>
      <c r="E40" s="1">
        <v>118033851</v>
      </c>
      <c r="F40" s="1">
        <v>74002</v>
      </c>
      <c r="G40" s="1">
        <v>123202277</v>
      </c>
      <c r="H40" s="1">
        <v>-4965</v>
      </c>
      <c r="I40" s="1">
        <v>-5168426</v>
      </c>
    </row>
    <row r="41" spans="1:9" x14ac:dyDescent="0.25">
      <c r="D41" s="1"/>
      <c r="E41" s="1"/>
      <c r="F41" s="1"/>
      <c r="G41" s="1"/>
      <c r="H41" s="1"/>
      <c r="I41" s="1"/>
    </row>
  </sheetData>
  <phoneticPr fontId="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9" tint="-0.499984740745262"/>
  </sheetPr>
  <dimension ref="A1:T14"/>
  <sheetViews>
    <sheetView workbookViewId="0">
      <selection activeCell="P12" sqref="P12"/>
    </sheetView>
  </sheetViews>
  <sheetFormatPr defaultRowHeight="15.75" x14ac:dyDescent="0.25"/>
  <cols>
    <col min="1" max="1" width="31.21875" bestFit="1" customWidth="1"/>
    <col min="2" max="2" width="10.44140625" bestFit="1" customWidth="1"/>
    <col min="3" max="3" width="6.88671875" bestFit="1" customWidth="1"/>
    <col min="4" max="4" width="18.33203125" bestFit="1" customWidth="1"/>
    <col min="5" max="7" width="8" bestFit="1" customWidth="1"/>
    <col min="8" max="8" width="8.6640625" bestFit="1" customWidth="1"/>
    <col min="9" max="9" width="7.77734375" bestFit="1" customWidth="1"/>
    <col min="11" max="11" width="31.21875" bestFit="1" customWidth="1"/>
    <col min="12" max="12" width="10.44140625" bestFit="1" customWidth="1"/>
    <col min="13" max="13" width="5.109375" bestFit="1" customWidth="1"/>
    <col min="14" max="14" width="6.88671875" bestFit="1" customWidth="1"/>
    <col min="15" max="15" width="18.33203125" bestFit="1" customWidth="1"/>
    <col min="16" max="16" width="8" bestFit="1" customWidth="1"/>
    <col min="17" max="17" width="7" bestFit="1" customWidth="1"/>
    <col min="18" max="18" width="8" bestFit="1" customWidth="1"/>
    <col min="19" max="19" width="8.6640625" bestFit="1" customWidth="1"/>
    <col min="20" max="20" width="6.77734375" bestFit="1" customWidth="1"/>
  </cols>
  <sheetData>
    <row r="1" spans="1:20" x14ac:dyDescent="0.25">
      <c r="A1" t="s">
        <v>441</v>
      </c>
      <c r="K1" t="s">
        <v>1537</v>
      </c>
    </row>
    <row r="2" spans="1:20" x14ac:dyDescent="0.25">
      <c r="A2" t="s">
        <v>1536</v>
      </c>
      <c r="K2" t="s">
        <v>1536</v>
      </c>
    </row>
    <row r="3" spans="1:20" x14ac:dyDescent="0.25">
      <c r="D3" t="s">
        <v>40</v>
      </c>
      <c r="O3" t="s">
        <v>40</v>
      </c>
    </row>
    <row r="4" spans="1:20" x14ac:dyDescent="0.25">
      <c r="D4" t="s">
        <v>42</v>
      </c>
      <c r="F4" t="s">
        <v>43</v>
      </c>
      <c r="H4" t="s">
        <v>44</v>
      </c>
      <c r="O4" t="s">
        <v>78</v>
      </c>
      <c r="Q4" t="s">
        <v>79</v>
      </c>
      <c r="S4" t="s">
        <v>9</v>
      </c>
    </row>
    <row r="5" spans="1:20" x14ac:dyDescent="0.25">
      <c r="A5" t="s">
        <v>45</v>
      </c>
      <c r="B5" t="s">
        <v>47</v>
      </c>
      <c r="C5" t="s">
        <v>49</v>
      </c>
      <c r="D5" s="1" t="s">
        <v>50</v>
      </c>
      <c r="E5" s="1" t="s">
        <v>16</v>
      </c>
      <c r="F5" s="1" t="s">
        <v>50</v>
      </c>
      <c r="G5" s="1" t="s">
        <v>16</v>
      </c>
      <c r="H5" s="1" t="s">
        <v>50</v>
      </c>
      <c r="I5" s="1" t="s">
        <v>16</v>
      </c>
      <c r="K5" t="s">
        <v>45</v>
      </c>
      <c r="L5" t="s">
        <v>47</v>
      </c>
      <c r="M5" t="s">
        <v>390</v>
      </c>
      <c r="N5" t="s">
        <v>49</v>
      </c>
      <c r="O5" s="1" t="s">
        <v>50</v>
      </c>
      <c r="P5" s="1" t="s">
        <v>16</v>
      </c>
      <c r="Q5" s="1" t="s">
        <v>50</v>
      </c>
      <c r="R5" s="1" t="s">
        <v>16</v>
      </c>
      <c r="S5" s="1" t="s">
        <v>50</v>
      </c>
      <c r="T5" s="1" t="s">
        <v>16</v>
      </c>
    </row>
    <row r="6" spans="1:20" x14ac:dyDescent="0.25">
      <c r="A6" t="s">
        <v>46</v>
      </c>
      <c r="B6" t="s">
        <v>48</v>
      </c>
      <c r="E6" t="s">
        <v>51</v>
      </c>
      <c r="G6" t="s">
        <v>51</v>
      </c>
      <c r="I6" t="s">
        <v>51</v>
      </c>
      <c r="K6" t="s">
        <v>46</v>
      </c>
      <c r="L6" t="s">
        <v>48</v>
      </c>
      <c r="M6" t="s">
        <v>391</v>
      </c>
      <c r="P6" t="s">
        <v>51</v>
      </c>
      <c r="R6" t="s">
        <v>51</v>
      </c>
      <c r="T6" t="s">
        <v>51</v>
      </c>
    </row>
    <row r="7" spans="1:20" x14ac:dyDescent="0.25">
      <c r="A7">
        <v>1</v>
      </c>
      <c r="B7" t="s">
        <v>392</v>
      </c>
      <c r="C7" t="s">
        <v>53</v>
      </c>
      <c r="D7" s="1">
        <v>65860</v>
      </c>
      <c r="E7" s="1">
        <v>205911</v>
      </c>
      <c r="F7" s="1">
        <v>67434</v>
      </c>
      <c r="G7" s="1">
        <v>220472</v>
      </c>
      <c r="H7" s="1">
        <v>-1574</v>
      </c>
      <c r="I7" s="1">
        <v>-14561</v>
      </c>
      <c r="K7">
        <v>1</v>
      </c>
      <c r="L7" t="s">
        <v>392</v>
      </c>
      <c r="M7" t="s">
        <v>393</v>
      </c>
      <c r="N7" t="s">
        <v>53</v>
      </c>
      <c r="O7" s="1">
        <v>36831</v>
      </c>
      <c r="P7" s="1">
        <v>96235</v>
      </c>
      <c r="Q7" s="1">
        <v>35514</v>
      </c>
      <c r="R7" s="1">
        <v>103150</v>
      </c>
      <c r="S7" s="1">
        <v>1317</v>
      </c>
      <c r="T7" s="1">
        <v>-6915</v>
      </c>
    </row>
    <row r="8" spans="1:20" x14ac:dyDescent="0.25">
      <c r="C8" t="s">
        <v>12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N8" t="s">
        <v>12</v>
      </c>
      <c r="O8" s="1">
        <v>0</v>
      </c>
      <c r="P8" s="1">
        <v>0</v>
      </c>
      <c r="Q8" s="1">
        <v>0</v>
      </c>
      <c r="R8" s="1">
        <v>0</v>
      </c>
      <c r="S8">
        <v>0</v>
      </c>
      <c r="T8" s="1">
        <v>0</v>
      </c>
    </row>
    <row r="9" spans="1:20" x14ac:dyDescent="0.25">
      <c r="C9" t="s">
        <v>54</v>
      </c>
      <c r="D9" s="1">
        <v>37830</v>
      </c>
      <c r="E9" s="1">
        <v>181828</v>
      </c>
      <c r="F9" s="1">
        <v>37185</v>
      </c>
      <c r="G9" s="1">
        <v>175624</v>
      </c>
      <c r="H9">
        <v>645</v>
      </c>
      <c r="I9" s="1">
        <v>6204</v>
      </c>
      <c r="N9" t="s">
        <v>54</v>
      </c>
      <c r="O9" s="1">
        <v>16630</v>
      </c>
      <c r="P9" s="1">
        <v>70172</v>
      </c>
      <c r="Q9" s="1">
        <v>16361</v>
      </c>
      <c r="R9" s="1">
        <v>69183</v>
      </c>
      <c r="S9">
        <v>269</v>
      </c>
      <c r="T9" s="1">
        <v>989</v>
      </c>
    </row>
    <row r="10" spans="1:20" x14ac:dyDescent="0.25">
      <c r="A10" t="s">
        <v>438</v>
      </c>
      <c r="C10" t="s">
        <v>53</v>
      </c>
      <c r="D10" s="1">
        <v>65860</v>
      </c>
      <c r="E10" s="1">
        <v>205911</v>
      </c>
      <c r="F10" s="1">
        <v>67434</v>
      </c>
      <c r="G10" s="1">
        <v>220472</v>
      </c>
      <c r="H10" s="1">
        <v>-1574</v>
      </c>
      <c r="I10" s="1">
        <v>-14561</v>
      </c>
      <c r="M10" t="s">
        <v>394</v>
      </c>
      <c r="N10" t="s">
        <v>53</v>
      </c>
      <c r="O10" s="1">
        <v>31920</v>
      </c>
      <c r="P10" s="1">
        <v>117322</v>
      </c>
      <c r="Q10" s="1">
        <v>29029</v>
      </c>
      <c r="R10" s="1">
        <v>109676</v>
      </c>
      <c r="S10" s="1">
        <v>2891</v>
      </c>
      <c r="T10" s="1">
        <v>7646</v>
      </c>
    </row>
    <row r="11" spans="1:20" x14ac:dyDescent="0.25">
      <c r="A11" t="s">
        <v>74</v>
      </c>
      <c r="C11" t="s">
        <v>12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N11" t="s">
        <v>12</v>
      </c>
      <c r="O11" s="1">
        <v>0</v>
      </c>
      <c r="P11" s="1">
        <v>0</v>
      </c>
      <c r="Q11" s="1">
        <v>0</v>
      </c>
      <c r="R11" s="1">
        <v>0</v>
      </c>
      <c r="S11">
        <v>0</v>
      </c>
      <c r="T11" s="1">
        <v>0</v>
      </c>
    </row>
    <row r="12" spans="1:20" x14ac:dyDescent="0.25">
      <c r="C12" t="s">
        <v>54</v>
      </c>
      <c r="D12" s="1">
        <v>37830</v>
      </c>
      <c r="E12" s="1">
        <v>181828</v>
      </c>
      <c r="F12" s="1">
        <v>37185</v>
      </c>
      <c r="G12" s="1">
        <v>175624</v>
      </c>
      <c r="H12">
        <v>645</v>
      </c>
      <c r="I12" s="1">
        <v>6204</v>
      </c>
      <c r="N12" t="s">
        <v>54</v>
      </c>
      <c r="O12" s="1">
        <v>20824</v>
      </c>
      <c r="P12" s="1">
        <v>106441</v>
      </c>
      <c r="Q12" s="1">
        <v>21200</v>
      </c>
      <c r="R12" s="1">
        <v>111656</v>
      </c>
      <c r="S12">
        <v>-376</v>
      </c>
      <c r="T12" s="1">
        <v>-5215</v>
      </c>
    </row>
    <row r="13" spans="1:20" x14ac:dyDescent="0.25">
      <c r="A13" t="s">
        <v>439</v>
      </c>
      <c r="D13" s="1">
        <v>103690</v>
      </c>
      <c r="E13" s="1">
        <v>387739</v>
      </c>
      <c r="F13" s="1">
        <v>104619</v>
      </c>
      <c r="G13" s="1">
        <v>396096</v>
      </c>
      <c r="H13" s="1">
        <v>-929</v>
      </c>
      <c r="I13" s="1">
        <v>-8357</v>
      </c>
      <c r="O13" s="1"/>
      <c r="P13" s="1"/>
      <c r="Q13" s="1"/>
      <c r="R13" s="1"/>
      <c r="T13" s="1"/>
    </row>
    <row r="14" spans="1:20" x14ac:dyDescent="0.25">
      <c r="D14" s="1"/>
      <c r="E14" s="1"/>
      <c r="F14" s="1"/>
      <c r="G14" s="1"/>
      <c r="H14" s="1"/>
      <c r="I14" s="1"/>
    </row>
  </sheetData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>
    <tabColor theme="0" tint="-0.499984740745262"/>
  </sheetPr>
  <dimension ref="A1:AC1334"/>
  <sheetViews>
    <sheetView zoomScale="85" zoomScaleNormal="85" workbookViewId="0">
      <selection activeCell="G11" sqref="G11"/>
    </sheetView>
  </sheetViews>
  <sheetFormatPr defaultRowHeight="15.75" x14ac:dyDescent="0.25"/>
  <cols>
    <col min="1" max="1" width="5.77734375" bestFit="1" customWidth="1"/>
    <col min="2" max="6" width="7.77734375" bestFit="1" customWidth="1"/>
    <col min="7" max="7" width="7.6640625" bestFit="1" customWidth="1"/>
    <col min="8" max="8" width="9.21875" customWidth="1"/>
    <col min="9" max="10" width="19.6640625" bestFit="1" customWidth="1"/>
    <col min="11" max="11" width="11.6640625" bestFit="1" customWidth="1"/>
    <col min="12" max="12" width="7.77734375" bestFit="1" customWidth="1"/>
    <col min="13" max="13" width="13.5546875" bestFit="1" customWidth="1"/>
    <col min="14" max="15" width="12.77734375" bestFit="1" customWidth="1"/>
    <col min="16" max="17" width="10.6640625" bestFit="1" customWidth="1"/>
    <col min="18" max="18" width="11.44140625" customWidth="1"/>
    <col min="24" max="24" width="11.44140625" customWidth="1"/>
  </cols>
  <sheetData>
    <row r="1" spans="1:29" ht="16.5" x14ac:dyDescent="0.25">
      <c r="A1" t="s">
        <v>16</v>
      </c>
      <c r="B1" t="s">
        <v>17</v>
      </c>
      <c r="C1" t="s">
        <v>20</v>
      </c>
      <c r="D1" t="s">
        <v>21</v>
      </c>
      <c r="E1" t="s">
        <v>22</v>
      </c>
      <c r="F1" t="s">
        <v>23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  <c r="R1" s="217" t="e">
        <f>INDEX(股期交易標的!$D:$D,MATCH(LEFT(股票期貨!S1,2),股期交易標的!$A:$A,0)) &amp; "期"</f>
        <v>#N/A</v>
      </c>
      <c r="S1" s="217" t="s">
        <v>16</v>
      </c>
      <c r="T1" s="217" t="s">
        <v>1580</v>
      </c>
      <c r="U1" s="217" t="s">
        <v>1582</v>
      </c>
      <c r="V1" s="217" t="s">
        <v>1581</v>
      </c>
      <c r="W1" s="217" t="s">
        <v>1583</v>
      </c>
      <c r="X1" s="216" t="e">
        <f>INDEX(股期交易標的!$D:$D,MATCH(LEFT(股票期貨!Y1,2),股期交易標的!$A:$A,0)) &amp; "期"</f>
        <v>#N/A</v>
      </c>
      <c r="Y1" s="216" t="s">
        <v>16</v>
      </c>
      <c r="Z1" s="216" t="s">
        <v>1580</v>
      </c>
      <c r="AA1" s="216" t="s">
        <v>1582</v>
      </c>
      <c r="AB1" s="216" t="s">
        <v>1581</v>
      </c>
      <c r="AC1" s="216" t="s">
        <v>1583</v>
      </c>
    </row>
    <row r="2" spans="1:29" ht="16.5" x14ac:dyDescent="0.25">
      <c r="B2" t="s">
        <v>18</v>
      </c>
      <c r="F2" t="s">
        <v>24</v>
      </c>
      <c r="R2" s="217"/>
      <c r="X2" s="216"/>
    </row>
    <row r="3" spans="1:29" ht="16.5" x14ac:dyDescent="0.25">
      <c r="B3" t="s">
        <v>19</v>
      </c>
      <c r="R3" s="217"/>
      <c r="X3" s="216"/>
    </row>
    <row r="4" spans="1:29" ht="16.5" x14ac:dyDescent="0.25">
      <c r="A4" t="s">
        <v>442</v>
      </c>
      <c r="B4">
        <v>202311</v>
      </c>
      <c r="C4">
        <v>64.5</v>
      </c>
      <c r="D4">
        <v>65</v>
      </c>
      <c r="E4">
        <v>64.400000000000006</v>
      </c>
      <c r="F4">
        <v>64.8</v>
      </c>
      <c r="G4" t="s">
        <v>1564</v>
      </c>
      <c r="H4" s="4" t="s">
        <v>2520</v>
      </c>
      <c r="I4">
        <v>0</v>
      </c>
      <c r="J4">
        <v>22</v>
      </c>
      <c r="K4">
        <v>22</v>
      </c>
      <c r="L4">
        <v>64.8</v>
      </c>
      <c r="M4">
        <v>484</v>
      </c>
      <c r="N4">
        <v>64.3</v>
      </c>
      <c r="O4">
        <v>65.099999999999994</v>
      </c>
      <c r="P4">
        <v>67.5</v>
      </c>
      <c r="Q4">
        <v>61.3</v>
      </c>
      <c r="R4" s="217"/>
      <c r="X4" s="216"/>
    </row>
    <row r="5" spans="1:29" ht="16.5" x14ac:dyDescent="0.25">
      <c r="A5" t="s">
        <v>442</v>
      </c>
      <c r="B5">
        <v>202312</v>
      </c>
      <c r="C5" t="s">
        <v>39</v>
      </c>
      <c r="D5" t="s">
        <v>39</v>
      </c>
      <c r="E5" t="s">
        <v>39</v>
      </c>
      <c r="F5" t="s">
        <v>39</v>
      </c>
      <c r="G5" t="s">
        <v>39</v>
      </c>
      <c r="H5" s="4" t="s">
        <v>39</v>
      </c>
      <c r="I5">
        <v>0</v>
      </c>
      <c r="J5">
        <v>0</v>
      </c>
      <c r="K5">
        <v>0</v>
      </c>
      <c r="L5">
        <v>64.5</v>
      </c>
      <c r="M5">
        <v>23</v>
      </c>
      <c r="N5">
        <v>64.599999999999994</v>
      </c>
      <c r="O5">
        <v>65.400000000000006</v>
      </c>
      <c r="P5">
        <v>65.8</v>
      </c>
      <c r="Q5">
        <v>62</v>
      </c>
      <c r="R5" s="217"/>
      <c r="X5" s="216"/>
    </row>
    <row r="6" spans="1:29" ht="16.5" x14ac:dyDescent="0.25">
      <c r="A6" t="s">
        <v>442</v>
      </c>
      <c r="B6">
        <v>202403</v>
      </c>
      <c r="C6" t="s">
        <v>39</v>
      </c>
      <c r="D6" t="s">
        <v>39</v>
      </c>
      <c r="E6" t="s">
        <v>39</v>
      </c>
      <c r="F6" t="s">
        <v>39</v>
      </c>
      <c r="G6" t="s">
        <v>39</v>
      </c>
      <c r="H6" s="4" t="s">
        <v>39</v>
      </c>
      <c r="I6">
        <v>0</v>
      </c>
      <c r="J6">
        <v>0</v>
      </c>
      <c r="K6">
        <v>0</v>
      </c>
      <c r="L6">
        <v>64.900000000000006</v>
      </c>
      <c r="M6">
        <v>3</v>
      </c>
      <c r="N6">
        <v>63.5</v>
      </c>
      <c r="O6">
        <v>67</v>
      </c>
      <c r="P6">
        <v>68.7</v>
      </c>
      <c r="Q6">
        <v>62</v>
      </c>
      <c r="R6" s="217"/>
      <c r="X6" s="216"/>
    </row>
    <row r="7" spans="1:29" ht="16.5" x14ac:dyDescent="0.25">
      <c r="A7" t="s">
        <v>442</v>
      </c>
      <c r="B7">
        <v>202406</v>
      </c>
      <c r="C7" t="s">
        <v>39</v>
      </c>
      <c r="D7" t="s">
        <v>39</v>
      </c>
      <c r="E7" t="s">
        <v>39</v>
      </c>
      <c r="F7" t="s">
        <v>39</v>
      </c>
      <c r="G7" t="s">
        <v>39</v>
      </c>
      <c r="H7" t="s">
        <v>39</v>
      </c>
      <c r="I7">
        <v>0</v>
      </c>
      <c r="J7">
        <v>0</v>
      </c>
      <c r="K7">
        <v>0</v>
      </c>
      <c r="L7">
        <v>64.7</v>
      </c>
      <c r="M7">
        <v>0</v>
      </c>
      <c r="N7">
        <v>61.8</v>
      </c>
      <c r="O7">
        <v>67</v>
      </c>
      <c r="P7" t="s">
        <v>39</v>
      </c>
      <c r="Q7" t="s">
        <v>39</v>
      </c>
      <c r="R7" s="217"/>
      <c r="X7" s="216"/>
    </row>
    <row r="8" spans="1:29" ht="16.5" x14ac:dyDescent="0.25">
      <c r="A8" t="s">
        <v>442</v>
      </c>
      <c r="B8">
        <v>202409</v>
      </c>
      <c r="C8" t="s">
        <v>39</v>
      </c>
      <c r="D8" t="s">
        <v>39</v>
      </c>
      <c r="E8" t="s">
        <v>39</v>
      </c>
      <c r="F8" t="s">
        <v>39</v>
      </c>
      <c r="G8" t="s">
        <v>39</v>
      </c>
      <c r="H8" t="s">
        <v>39</v>
      </c>
      <c r="I8">
        <v>0</v>
      </c>
      <c r="J8">
        <v>0</v>
      </c>
      <c r="K8">
        <v>0</v>
      </c>
      <c r="L8">
        <v>64.8</v>
      </c>
      <c r="M8">
        <v>0</v>
      </c>
      <c r="N8">
        <v>61.8</v>
      </c>
      <c r="O8">
        <v>67</v>
      </c>
      <c r="P8" t="s">
        <v>39</v>
      </c>
      <c r="Q8" t="s">
        <v>39</v>
      </c>
      <c r="R8" s="217"/>
      <c r="X8" s="216"/>
    </row>
    <row r="9" spans="1:29" ht="16.5" x14ac:dyDescent="0.25">
      <c r="A9" t="s">
        <v>444</v>
      </c>
      <c r="B9">
        <v>202311</v>
      </c>
      <c r="C9">
        <v>25.2</v>
      </c>
      <c r="D9">
        <v>25.5</v>
      </c>
      <c r="E9">
        <v>24.85</v>
      </c>
      <c r="F9">
        <v>25</v>
      </c>
      <c r="G9" t="s">
        <v>1560</v>
      </c>
      <c r="H9" s="4" t="s">
        <v>2372</v>
      </c>
      <c r="I9">
        <v>0</v>
      </c>
      <c r="J9">
        <v>1012</v>
      </c>
      <c r="K9">
        <v>1012</v>
      </c>
      <c r="L9">
        <v>25</v>
      </c>
      <c r="M9">
        <v>1385</v>
      </c>
      <c r="N9">
        <v>25</v>
      </c>
      <c r="O9">
        <v>25.05</v>
      </c>
      <c r="P9">
        <v>26.45</v>
      </c>
      <c r="Q9">
        <v>23.4</v>
      </c>
      <c r="R9" s="217"/>
      <c r="X9" s="216"/>
    </row>
    <row r="10" spans="1:29" ht="16.5" x14ac:dyDescent="0.25">
      <c r="A10" t="s">
        <v>444</v>
      </c>
      <c r="B10">
        <v>202312</v>
      </c>
      <c r="C10">
        <v>25.5</v>
      </c>
      <c r="D10">
        <v>25.5</v>
      </c>
      <c r="E10">
        <v>24.95</v>
      </c>
      <c r="F10">
        <v>24.95</v>
      </c>
      <c r="G10" t="s">
        <v>454</v>
      </c>
      <c r="H10" s="4" t="s">
        <v>2194</v>
      </c>
      <c r="I10">
        <v>0</v>
      </c>
      <c r="J10">
        <v>174</v>
      </c>
      <c r="K10">
        <v>174</v>
      </c>
      <c r="L10">
        <v>24.95</v>
      </c>
      <c r="M10">
        <v>525</v>
      </c>
      <c r="N10">
        <v>25</v>
      </c>
      <c r="O10">
        <v>25.1</v>
      </c>
      <c r="P10">
        <v>28.8</v>
      </c>
      <c r="Q10">
        <v>23.5</v>
      </c>
      <c r="R10" s="217"/>
      <c r="X10" s="216"/>
    </row>
    <row r="11" spans="1:29" ht="16.5" x14ac:dyDescent="0.25">
      <c r="A11" t="s">
        <v>444</v>
      </c>
      <c r="B11">
        <v>202403</v>
      </c>
      <c r="C11">
        <v>25.45</v>
      </c>
      <c r="D11">
        <v>25.45</v>
      </c>
      <c r="E11">
        <v>25.2</v>
      </c>
      <c r="F11">
        <v>25.2</v>
      </c>
      <c r="G11" t="s">
        <v>1590</v>
      </c>
      <c r="H11" s="4" t="s">
        <v>2319</v>
      </c>
      <c r="I11">
        <v>0</v>
      </c>
      <c r="J11">
        <v>16</v>
      </c>
      <c r="K11">
        <v>16</v>
      </c>
      <c r="L11">
        <v>25.2</v>
      </c>
      <c r="M11">
        <v>92</v>
      </c>
      <c r="N11">
        <v>25.1</v>
      </c>
      <c r="O11">
        <v>25.25</v>
      </c>
      <c r="P11">
        <v>25.45</v>
      </c>
      <c r="Q11">
        <v>23.7</v>
      </c>
      <c r="R11" s="217"/>
      <c r="X11" s="216"/>
    </row>
    <row r="12" spans="1:29" ht="16.5" x14ac:dyDescent="0.25">
      <c r="A12" t="s">
        <v>444</v>
      </c>
      <c r="B12">
        <v>202406</v>
      </c>
      <c r="C12" t="s">
        <v>39</v>
      </c>
      <c r="D12" t="s">
        <v>39</v>
      </c>
      <c r="E12" t="s">
        <v>39</v>
      </c>
      <c r="F12" t="s">
        <v>39</v>
      </c>
      <c r="G12" t="s">
        <v>39</v>
      </c>
      <c r="H12" t="s">
        <v>39</v>
      </c>
      <c r="I12">
        <v>0</v>
      </c>
      <c r="J12">
        <v>0</v>
      </c>
      <c r="K12">
        <v>0</v>
      </c>
      <c r="L12">
        <v>25.05</v>
      </c>
      <c r="M12">
        <v>11</v>
      </c>
      <c r="N12">
        <v>24.9</v>
      </c>
      <c r="O12">
        <v>25.85</v>
      </c>
      <c r="P12">
        <v>24.95</v>
      </c>
      <c r="Q12">
        <v>24</v>
      </c>
      <c r="R12" s="217"/>
      <c r="X12" s="216"/>
    </row>
    <row r="13" spans="1:29" ht="16.5" x14ac:dyDescent="0.25">
      <c r="A13" t="s">
        <v>444</v>
      </c>
      <c r="B13">
        <v>202409</v>
      </c>
      <c r="C13" t="s">
        <v>39</v>
      </c>
      <c r="D13" t="s">
        <v>39</v>
      </c>
      <c r="E13" t="s">
        <v>39</v>
      </c>
      <c r="F13" t="s">
        <v>39</v>
      </c>
      <c r="G13" t="s">
        <v>39</v>
      </c>
      <c r="H13" t="s">
        <v>39</v>
      </c>
      <c r="I13">
        <v>0</v>
      </c>
      <c r="J13">
        <v>0</v>
      </c>
      <c r="K13">
        <v>0</v>
      </c>
      <c r="L13">
        <v>25</v>
      </c>
      <c r="M13">
        <v>0</v>
      </c>
      <c r="N13">
        <v>24.3</v>
      </c>
      <c r="O13" t="s">
        <v>39</v>
      </c>
      <c r="P13" t="s">
        <v>39</v>
      </c>
      <c r="Q13" t="s">
        <v>39</v>
      </c>
      <c r="R13" s="217"/>
      <c r="X13" s="216"/>
    </row>
    <row r="14" spans="1:29" ht="16.5" x14ac:dyDescent="0.25">
      <c r="A14" t="s">
        <v>447</v>
      </c>
      <c r="B14">
        <v>202311</v>
      </c>
      <c r="C14">
        <v>49.8</v>
      </c>
      <c r="D14">
        <v>50.5</v>
      </c>
      <c r="E14">
        <v>49.2</v>
      </c>
      <c r="F14">
        <v>49.3</v>
      </c>
      <c r="G14" t="s">
        <v>446</v>
      </c>
      <c r="H14" t="s">
        <v>2521</v>
      </c>
      <c r="I14">
        <v>0</v>
      </c>
      <c r="J14">
        <v>2531</v>
      </c>
      <c r="K14">
        <v>2531</v>
      </c>
      <c r="L14">
        <v>49.25</v>
      </c>
      <c r="M14">
        <v>8855</v>
      </c>
      <c r="N14">
        <v>49.2</v>
      </c>
      <c r="O14">
        <v>49.3</v>
      </c>
      <c r="P14">
        <v>50.5</v>
      </c>
      <c r="Q14">
        <v>44.1</v>
      </c>
      <c r="R14" s="217"/>
      <c r="X14" s="216"/>
    </row>
    <row r="15" spans="1:29" ht="16.5" x14ac:dyDescent="0.25">
      <c r="A15" t="s">
        <v>447</v>
      </c>
      <c r="B15">
        <v>202312</v>
      </c>
      <c r="C15">
        <v>49.9</v>
      </c>
      <c r="D15">
        <v>50.5</v>
      </c>
      <c r="E15">
        <v>49.3</v>
      </c>
      <c r="F15">
        <v>49.3</v>
      </c>
      <c r="G15" t="s">
        <v>445</v>
      </c>
      <c r="H15" t="s">
        <v>2252</v>
      </c>
      <c r="I15">
        <v>0</v>
      </c>
      <c r="J15">
        <v>604</v>
      </c>
      <c r="K15">
        <v>604</v>
      </c>
      <c r="L15">
        <v>49.3</v>
      </c>
      <c r="M15">
        <v>1926</v>
      </c>
      <c r="N15">
        <v>49.25</v>
      </c>
      <c r="O15">
        <v>49.35</v>
      </c>
      <c r="P15">
        <v>54.5</v>
      </c>
      <c r="Q15">
        <v>42.45</v>
      </c>
      <c r="R15" s="217"/>
      <c r="X15" s="216"/>
    </row>
    <row r="16" spans="1:29" ht="16.5" x14ac:dyDescent="0.25">
      <c r="A16" t="s">
        <v>447</v>
      </c>
      <c r="B16">
        <v>202403</v>
      </c>
      <c r="C16">
        <v>49.8</v>
      </c>
      <c r="D16">
        <v>49.8</v>
      </c>
      <c r="E16">
        <v>49.5</v>
      </c>
      <c r="F16">
        <v>49.5</v>
      </c>
      <c r="G16" t="s">
        <v>501</v>
      </c>
      <c r="H16" s="4" t="s">
        <v>2400</v>
      </c>
      <c r="I16">
        <v>0</v>
      </c>
      <c r="J16">
        <v>22</v>
      </c>
      <c r="K16">
        <v>22</v>
      </c>
      <c r="L16">
        <v>49.5</v>
      </c>
      <c r="M16">
        <v>105</v>
      </c>
      <c r="N16">
        <v>49.3</v>
      </c>
      <c r="O16">
        <v>49.55</v>
      </c>
      <c r="P16">
        <v>54.5</v>
      </c>
      <c r="Q16">
        <v>43.8</v>
      </c>
      <c r="R16" s="217"/>
      <c r="X16" s="216"/>
    </row>
    <row r="17" spans="1:24" ht="16.5" x14ac:dyDescent="0.25">
      <c r="A17" t="s">
        <v>447</v>
      </c>
      <c r="B17">
        <v>202406</v>
      </c>
      <c r="C17" t="s">
        <v>39</v>
      </c>
      <c r="D17" t="s">
        <v>39</v>
      </c>
      <c r="E17" t="s">
        <v>39</v>
      </c>
      <c r="F17" t="s">
        <v>39</v>
      </c>
      <c r="G17" t="s">
        <v>39</v>
      </c>
      <c r="H17" t="s">
        <v>39</v>
      </c>
      <c r="I17">
        <v>0</v>
      </c>
      <c r="J17">
        <v>0</v>
      </c>
      <c r="K17">
        <v>0</v>
      </c>
      <c r="L17">
        <v>49.55</v>
      </c>
      <c r="M17">
        <v>32</v>
      </c>
      <c r="N17">
        <v>48.85</v>
      </c>
      <c r="O17">
        <v>49.7</v>
      </c>
      <c r="P17">
        <v>49.45</v>
      </c>
      <c r="Q17">
        <v>44</v>
      </c>
      <c r="R17" s="217"/>
      <c r="X17" s="216"/>
    </row>
    <row r="18" spans="1:24" ht="16.5" x14ac:dyDescent="0.25">
      <c r="A18" t="s">
        <v>447</v>
      </c>
      <c r="B18">
        <v>202409</v>
      </c>
      <c r="C18" t="s">
        <v>39</v>
      </c>
      <c r="D18" t="s">
        <v>39</v>
      </c>
      <c r="E18" t="s">
        <v>39</v>
      </c>
      <c r="F18" t="s">
        <v>39</v>
      </c>
      <c r="G18" t="s">
        <v>39</v>
      </c>
      <c r="H18" s="4" t="s">
        <v>39</v>
      </c>
      <c r="I18">
        <v>0</v>
      </c>
      <c r="J18">
        <v>0</v>
      </c>
      <c r="K18">
        <v>0</v>
      </c>
      <c r="L18">
        <v>49.55</v>
      </c>
      <c r="M18">
        <v>0</v>
      </c>
      <c r="N18">
        <v>48.75</v>
      </c>
      <c r="O18">
        <v>49.8</v>
      </c>
      <c r="P18">
        <v>49.45</v>
      </c>
      <c r="Q18">
        <v>46.85</v>
      </c>
      <c r="R18" s="217"/>
      <c r="X18" s="216"/>
    </row>
    <row r="19" spans="1:24" ht="16.5" x14ac:dyDescent="0.25">
      <c r="A19" t="s">
        <v>449</v>
      </c>
      <c r="B19">
        <v>202311</v>
      </c>
      <c r="C19">
        <v>556</v>
      </c>
      <c r="D19">
        <v>557</v>
      </c>
      <c r="E19">
        <v>549</v>
      </c>
      <c r="F19">
        <v>551</v>
      </c>
      <c r="G19" t="s">
        <v>567</v>
      </c>
      <c r="H19" s="4" t="s">
        <v>2384</v>
      </c>
      <c r="I19">
        <v>0</v>
      </c>
      <c r="J19">
        <v>5443</v>
      </c>
      <c r="K19">
        <v>5443</v>
      </c>
      <c r="L19">
        <v>551</v>
      </c>
      <c r="M19">
        <v>21819</v>
      </c>
      <c r="N19">
        <v>550</v>
      </c>
      <c r="O19">
        <v>551</v>
      </c>
      <c r="P19">
        <v>557</v>
      </c>
      <c r="Q19">
        <v>519</v>
      </c>
      <c r="R19" s="217"/>
      <c r="X19" s="216"/>
    </row>
    <row r="20" spans="1:24" ht="16.5" x14ac:dyDescent="0.25">
      <c r="A20" t="s">
        <v>449</v>
      </c>
      <c r="B20">
        <v>202312</v>
      </c>
      <c r="C20">
        <v>558</v>
      </c>
      <c r="D20">
        <v>558</v>
      </c>
      <c r="E20">
        <v>551</v>
      </c>
      <c r="F20">
        <v>552</v>
      </c>
      <c r="G20" t="s">
        <v>528</v>
      </c>
      <c r="H20" s="4" t="s">
        <v>2388</v>
      </c>
      <c r="I20">
        <v>0</v>
      </c>
      <c r="J20">
        <v>1892</v>
      </c>
      <c r="K20">
        <v>1892</v>
      </c>
      <c r="L20">
        <v>552</v>
      </c>
      <c r="M20">
        <v>14960</v>
      </c>
      <c r="N20">
        <v>552</v>
      </c>
      <c r="O20">
        <v>553</v>
      </c>
      <c r="P20">
        <v>600</v>
      </c>
      <c r="Q20">
        <v>481</v>
      </c>
      <c r="R20" s="217"/>
      <c r="X20" s="216"/>
    </row>
    <row r="21" spans="1:24" ht="16.5" x14ac:dyDescent="0.25">
      <c r="A21" t="s">
        <v>449</v>
      </c>
      <c r="B21">
        <v>202403</v>
      </c>
      <c r="C21">
        <v>558</v>
      </c>
      <c r="D21">
        <v>561</v>
      </c>
      <c r="E21">
        <v>554</v>
      </c>
      <c r="F21">
        <v>554</v>
      </c>
      <c r="G21">
        <v>0</v>
      </c>
      <c r="H21" s="4">
        <v>0</v>
      </c>
      <c r="I21">
        <v>0</v>
      </c>
      <c r="J21">
        <v>193</v>
      </c>
      <c r="K21">
        <v>193</v>
      </c>
      <c r="L21">
        <v>554</v>
      </c>
      <c r="M21">
        <v>2786</v>
      </c>
      <c r="N21">
        <v>555</v>
      </c>
      <c r="O21">
        <v>556</v>
      </c>
      <c r="P21">
        <v>601</v>
      </c>
      <c r="Q21">
        <v>495</v>
      </c>
      <c r="R21" s="217"/>
      <c r="X21" s="216"/>
    </row>
    <row r="22" spans="1:24" ht="16.5" x14ac:dyDescent="0.25">
      <c r="A22" t="s">
        <v>449</v>
      </c>
      <c r="B22">
        <v>202406</v>
      </c>
      <c r="C22">
        <v>564</v>
      </c>
      <c r="D22">
        <v>564</v>
      </c>
      <c r="E22">
        <v>558</v>
      </c>
      <c r="F22">
        <v>558</v>
      </c>
      <c r="G22" t="s">
        <v>567</v>
      </c>
      <c r="H22" t="s">
        <v>2384</v>
      </c>
      <c r="I22">
        <v>0</v>
      </c>
      <c r="J22">
        <v>120</v>
      </c>
      <c r="K22">
        <v>120</v>
      </c>
      <c r="L22">
        <v>558</v>
      </c>
      <c r="M22">
        <v>281</v>
      </c>
      <c r="N22">
        <v>558</v>
      </c>
      <c r="O22">
        <v>559</v>
      </c>
      <c r="P22">
        <v>579</v>
      </c>
      <c r="Q22">
        <v>528</v>
      </c>
      <c r="R22" s="217"/>
      <c r="X22" s="216"/>
    </row>
    <row r="23" spans="1:24" ht="16.5" x14ac:dyDescent="0.25">
      <c r="A23" t="s">
        <v>449</v>
      </c>
      <c r="B23">
        <v>202409</v>
      </c>
      <c r="C23">
        <v>564</v>
      </c>
      <c r="D23">
        <v>564</v>
      </c>
      <c r="E23">
        <v>564</v>
      </c>
      <c r="F23">
        <v>564</v>
      </c>
      <c r="G23" t="s">
        <v>1589</v>
      </c>
      <c r="H23" s="4" t="s">
        <v>2522</v>
      </c>
      <c r="I23">
        <v>0</v>
      </c>
      <c r="J23">
        <v>2</v>
      </c>
      <c r="K23">
        <v>2</v>
      </c>
      <c r="L23">
        <v>564</v>
      </c>
      <c r="M23">
        <v>7</v>
      </c>
      <c r="N23">
        <v>558</v>
      </c>
      <c r="O23">
        <v>563</v>
      </c>
      <c r="P23">
        <v>564</v>
      </c>
      <c r="Q23">
        <v>539</v>
      </c>
      <c r="R23" s="217"/>
      <c r="X23" s="216"/>
    </row>
    <row r="24" spans="1:24" ht="16.5" x14ac:dyDescent="0.25">
      <c r="A24" t="s">
        <v>452</v>
      </c>
      <c r="B24">
        <v>202312</v>
      </c>
      <c r="C24">
        <v>61.6</v>
      </c>
      <c r="D24">
        <v>61.9</v>
      </c>
      <c r="E24">
        <v>61.6</v>
      </c>
      <c r="F24">
        <v>61.6</v>
      </c>
      <c r="G24" t="s">
        <v>1560</v>
      </c>
      <c r="H24" t="s">
        <v>2345</v>
      </c>
      <c r="I24">
        <v>0</v>
      </c>
      <c r="J24">
        <v>6</v>
      </c>
      <c r="K24">
        <v>6</v>
      </c>
      <c r="L24">
        <v>61.4</v>
      </c>
      <c r="M24">
        <v>596</v>
      </c>
      <c r="N24">
        <v>61.2</v>
      </c>
      <c r="O24">
        <v>61.6</v>
      </c>
      <c r="P24">
        <v>67.2</v>
      </c>
      <c r="Q24">
        <v>58.8</v>
      </c>
      <c r="R24" s="217"/>
      <c r="X24" s="216"/>
    </row>
    <row r="25" spans="1:24" ht="16.5" x14ac:dyDescent="0.25">
      <c r="A25" t="s">
        <v>452</v>
      </c>
      <c r="B25">
        <v>202403</v>
      </c>
      <c r="C25" t="s">
        <v>39</v>
      </c>
      <c r="D25" t="s">
        <v>39</v>
      </c>
      <c r="E25" t="s">
        <v>39</v>
      </c>
      <c r="F25" t="s">
        <v>39</v>
      </c>
      <c r="G25" t="s">
        <v>39</v>
      </c>
      <c r="H25" t="s">
        <v>39</v>
      </c>
      <c r="I25">
        <v>0</v>
      </c>
      <c r="J25">
        <v>0</v>
      </c>
      <c r="K25">
        <v>0</v>
      </c>
      <c r="L25">
        <v>61.5</v>
      </c>
      <c r="M25">
        <v>32</v>
      </c>
      <c r="N25">
        <v>61</v>
      </c>
      <c r="O25" t="s">
        <v>39</v>
      </c>
      <c r="P25">
        <v>66.8</v>
      </c>
      <c r="Q25">
        <v>61.2</v>
      </c>
      <c r="R25" s="217"/>
      <c r="X25" s="216"/>
    </row>
    <row r="26" spans="1:24" ht="16.5" x14ac:dyDescent="0.25">
      <c r="A26" t="s">
        <v>453</v>
      </c>
      <c r="B26">
        <v>202311</v>
      </c>
      <c r="C26">
        <v>61.6</v>
      </c>
      <c r="D26">
        <v>61.9</v>
      </c>
      <c r="E26">
        <v>61.3</v>
      </c>
      <c r="F26">
        <v>61.5</v>
      </c>
      <c r="G26" t="s">
        <v>443</v>
      </c>
      <c r="H26" s="4" t="s">
        <v>2523</v>
      </c>
      <c r="I26">
        <v>0</v>
      </c>
      <c r="J26">
        <v>228</v>
      </c>
      <c r="K26">
        <v>228</v>
      </c>
      <c r="L26">
        <v>61.5</v>
      </c>
      <c r="M26">
        <v>1875</v>
      </c>
      <c r="N26">
        <v>61.3</v>
      </c>
      <c r="O26">
        <v>61.5</v>
      </c>
      <c r="P26">
        <v>62</v>
      </c>
      <c r="Q26">
        <v>59.4</v>
      </c>
      <c r="R26" s="217"/>
      <c r="X26" s="216"/>
    </row>
    <row r="27" spans="1:24" ht="16.5" x14ac:dyDescent="0.25">
      <c r="A27" t="s">
        <v>453</v>
      </c>
      <c r="B27">
        <v>202312</v>
      </c>
      <c r="C27">
        <v>61.7</v>
      </c>
      <c r="D27">
        <v>61.9</v>
      </c>
      <c r="E27">
        <v>61.4</v>
      </c>
      <c r="F27">
        <v>61.4</v>
      </c>
      <c r="G27" t="s">
        <v>443</v>
      </c>
      <c r="H27" t="s">
        <v>2523</v>
      </c>
      <c r="I27">
        <v>0</v>
      </c>
      <c r="J27">
        <v>61</v>
      </c>
      <c r="K27">
        <v>61</v>
      </c>
      <c r="L27">
        <v>61.4</v>
      </c>
      <c r="M27">
        <v>486</v>
      </c>
      <c r="N27">
        <v>61.4</v>
      </c>
      <c r="O27">
        <v>61.6</v>
      </c>
      <c r="P27">
        <v>63.3</v>
      </c>
      <c r="Q27">
        <v>59.5</v>
      </c>
      <c r="R27" s="217"/>
      <c r="X27" s="216"/>
    </row>
    <row r="28" spans="1:24" ht="16.5" x14ac:dyDescent="0.25">
      <c r="A28" t="s">
        <v>453</v>
      </c>
      <c r="B28">
        <v>202403</v>
      </c>
      <c r="C28" t="s">
        <v>39</v>
      </c>
      <c r="D28" t="s">
        <v>39</v>
      </c>
      <c r="E28" t="s">
        <v>39</v>
      </c>
      <c r="F28" t="s">
        <v>39</v>
      </c>
      <c r="G28" t="s">
        <v>39</v>
      </c>
      <c r="H28" t="s">
        <v>39</v>
      </c>
      <c r="I28">
        <v>0</v>
      </c>
      <c r="J28">
        <v>0</v>
      </c>
      <c r="K28">
        <v>0</v>
      </c>
      <c r="L28">
        <v>61.5</v>
      </c>
      <c r="M28">
        <v>1</v>
      </c>
      <c r="N28">
        <v>61.3</v>
      </c>
      <c r="O28">
        <v>62.1</v>
      </c>
      <c r="P28">
        <v>61.9</v>
      </c>
      <c r="Q28">
        <v>61.9</v>
      </c>
      <c r="R28" s="217"/>
      <c r="X28" s="216"/>
    </row>
    <row r="29" spans="1:24" ht="16.5" x14ac:dyDescent="0.25">
      <c r="A29" t="s">
        <v>453</v>
      </c>
      <c r="B29">
        <v>202406</v>
      </c>
      <c r="C29" t="s">
        <v>39</v>
      </c>
      <c r="D29" t="s">
        <v>39</v>
      </c>
      <c r="E29" t="s">
        <v>39</v>
      </c>
      <c r="F29" t="s">
        <v>39</v>
      </c>
      <c r="G29" t="s">
        <v>39</v>
      </c>
      <c r="H29" t="s">
        <v>39</v>
      </c>
      <c r="I29">
        <v>0</v>
      </c>
      <c r="J29">
        <v>0</v>
      </c>
      <c r="K29">
        <v>0</v>
      </c>
      <c r="L29">
        <v>61.3</v>
      </c>
      <c r="M29">
        <v>4</v>
      </c>
      <c r="N29">
        <v>61.2</v>
      </c>
      <c r="O29">
        <v>62.4</v>
      </c>
      <c r="P29">
        <v>63</v>
      </c>
      <c r="Q29">
        <v>60.6</v>
      </c>
      <c r="R29" s="217"/>
      <c r="X29" s="216"/>
    </row>
    <row r="30" spans="1:24" ht="16.5" x14ac:dyDescent="0.25">
      <c r="A30" t="s">
        <v>453</v>
      </c>
      <c r="B30">
        <v>202409</v>
      </c>
      <c r="C30" t="s">
        <v>39</v>
      </c>
      <c r="D30" t="s">
        <v>39</v>
      </c>
      <c r="E30" t="s">
        <v>39</v>
      </c>
      <c r="F30" t="s">
        <v>39</v>
      </c>
      <c r="G30" t="s">
        <v>39</v>
      </c>
      <c r="H30" t="s">
        <v>39</v>
      </c>
      <c r="I30">
        <v>0</v>
      </c>
      <c r="J30">
        <v>0</v>
      </c>
      <c r="K30">
        <v>0</v>
      </c>
      <c r="L30">
        <v>61.2</v>
      </c>
      <c r="M30">
        <v>0</v>
      </c>
      <c r="N30">
        <v>61.1</v>
      </c>
      <c r="O30">
        <v>62.8</v>
      </c>
      <c r="P30" t="s">
        <v>39</v>
      </c>
      <c r="Q30" t="s">
        <v>39</v>
      </c>
      <c r="R30" s="217"/>
      <c r="X30" s="216"/>
    </row>
    <row r="31" spans="1:24" ht="16.5" x14ac:dyDescent="0.25">
      <c r="A31" t="s">
        <v>455</v>
      </c>
      <c r="B31">
        <v>202311</v>
      </c>
      <c r="C31">
        <v>78.2</v>
      </c>
      <c r="D31">
        <v>78.8</v>
      </c>
      <c r="E31">
        <v>78.2</v>
      </c>
      <c r="F31">
        <v>78.7</v>
      </c>
      <c r="G31" t="s">
        <v>448</v>
      </c>
      <c r="H31" s="4" t="s">
        <v>2241</v>
      </c>
      <c r="I31">
        <v>0</v>
      </c>
      <c r="J31">
        <v>61</v>
      </c>
      <c r="K31">
        <v>61</v>
      </c>
      <c r="L31">
        <v>78.7</v>
      </c>
      <c r="M31">
        <v>454</v>
      </c>
      <c r="N31">
        <v>78.3</v>
      </c>
      <c r="O31">
        <v>78.7</v>
      </c>
      <c r="P31">
        <v>82</v>
      </c>
      <c r="Q31">
        <v>76.8</v>
      </c>
      <c r="R31" s="217"/>
      <c r="X31" s="216"/>
    </row>
    <row r="32" spans="1:24" ht="16.5" x14ac:dyDescent="0.25">
      <c r="A32" t="s">
        <v>455</v>
      </c>
      <c r="B32">
        <v>202312</v>
      </c>
      <c r="C32">
        <v>78.8</v>
      </c>
      <c r="D32">
        <v>79</v>
      </c>
      <c r="E32">
        <v>78.8</v>
      </c>
      <c r="F32">
        <v>79</v>
      </c>
      <c r="G32" t="s">
        <v>1564</v>
      </c>
      <c r="H32" s="4" t="s">
        <v>2227</v>
      </c>
      <c r="I32">
        <v>0</v>
      </c>
      <c r="J32">
        <v>8</v>
      </c>
      <c r="K32">
        <v>8</v>
      </c>
      <c r="L32">
        <v>79</v>
      </c>
      <c r="M32">
        <v>119</v>
      </c>
      <c r="N32">
        <v>78.5</v>
      </c>
      <c r="O32">
        <v>78.900000000000006</v>
      </c>
      <c r="P32">
        <v>85</v>
      </c>
      <c r="Q32">
        <v>77.5</v>
      </c>
      <c r="R32" s="217"/>
      <c r="X32" s="216"/>
    </row>
    <row r="33" spans="1:24" ht="16.5" x14ac:dyDescent="0.25">
      <c r="A33" t="s">
        <v>455</v>
      </c>
      <c r="B33">
        <v>202403</v>
      </c>
      <c r="C33">
        <v>79.599999999999994</v>
      </c>
      <c r="D33">
        <v>79.599999999999994</v>
      </c>
      <c r="E33">
        <v>79.599999999999994</v>
      </c>
      <c r="F33">
        <v>79.599999999999994</v>
      </c>
      <c r="G33" t="s">
        <v>539</v>
      </c>
      <c r="H33" t="s">
        <v>2524</v>
      </c>
      <c r="I33">
        <v>0</v>
      </c>
      <c r="J33">
        <v>5</v>
      </c>
      <c r="K33">
        <v>5</v>
      </c>
      <c r="L33">
        <v>79.099999999999994</v>
      </c>
      <c r="M33">
        <v>12</v>
      </c>
      <c r="N33">
        <v>78.5</v>
      </c>
      <c r="O33">
        <v>79.599999999999994</v>
      </c>
      <c r="P33">
        <v>79.599999999999994</v>
      </c>
      <c r="Q33">
        <v>79.599999999999994</v>
      </c>
      <c r="R33" s="217"/>
      <c r="X33" s="216"/>
    </row>
    <row r="34" spans="1:24" ht="16.5" x14ac:dyDescent="0.25">
      <c r="A34" t="s">
        <v>455</v>
      </c>
      <c r="B34">
        <v>202406</v>
      </c>
      <c r="C34" t="s">
        <v>39</v>
      </c>
      <c r="D34" t="s">
        <v>39</v>
      </c>
      <c r="E34" t="s">
        <v>39</v>
      </c>
      <c r="F34" t="s">
        <v>39</v>
      </c>
      <c r="G34" t="s">
        <v>39</v>
      </c>
      <c r="H34" s="4" t="s">
        <v>39</v>
      </c>
      <c r="I34">
        <v>0</v>
      </c>
      <c r="J34">
        <v>0</v>
      </c>
      <c r="K34">
        <v>0</v>
      </c>
      <c r="L34">
        <v>78.900000000000006</v>
      </c>
      <c r="M34">
        <v>0</v>
      </c>
      <c r="N34">
        <v>78.3</v>
      </c>
      <c r="O34">
        <v>80.099999999999994</v>
      </c>
      <c r="P34" t="s">
        <v>39</v>
      </c>
      <c r="Q34" t="s">
        <v>39</v>
      </c>
      <c r="R34" s="217"/>
      <c r="X34" s="216"/>
    </row>
    <row r="35" spans="1:24" ht="16.5" x14ac:dyDescent="0.25">
      <c r="A35" t="s">
        <v>455</v>
      </c>
      <c r="B35">
        <v>202409</v>
      </c>
      <c r="C35" t="s">
        <v>39</v>
      </c>
      <c r="D35" t="s">
        <v>39</v>
      </c>
      <c r="E35" t="s">
        <v>39</v>
      </c>
      <c r="F35" t="s">
        <v>39</v>
      </c>
      <c r="G35" t="s">
        <v>39</v>
      </c>
      <c r="H35" t="s">
        <v>39</v>
      </c>
      <c r="I35">
        <v>0</v>
      </c>
      <c r="J35">
        <v>0</v>
      </c>
      <c r="K35">
        <v>0</v>
      </c>
      <c r="L35">
        <v>78.599999999999994</v>
      </c>
      <c r="M35">
        <v>0</v>
      </c>
      <c r="N35">
        <v>78.3</v>
      </c>
      <c r="O35">
        <v>80.3</v>
      </c>
      <c r="P35" t="s">
        <v>39</v>
      </c>
      <c r="Q35" t="s">
        <v>39</v>
      </c>
      <c r="R35" s="217"/>
      <c r="X35" s="216"/>
    </row>
    <row r="36" spans="1:24" ht="16.5" x14ac:dyDescent="0.25">
      <c r="A36" t="s">
        <v>456</v>
      </c>
      <c r="B36">
        <v>202311</v>
      </c>
      <c r="C36">
        <v>29.05</v>
      </c>
      <c r="D36">
        <v>30</v>
      </c>
      <c r="E36">
        <v>29.05</v>
      </c>
      <c r="F36">
        <v>29.9</v>
      </c>
      <c r="G36" t="s">
        <v>528</v>
      </c>
      <c r="H36" t="s">
        <v>2525</v>
      </c>
      <c r="I36">
        <v>0</v>
      </c>
      <c r="J36">
        <v>372</v>
      </c>
      <c r="K36">
        <v>372</v>
      </c>
      <c r="L36">
        <v>29.9</v>
      </c>
      <c r="M36">
        <v>1255</v>
      </c>
      <c r="N36">
        <v>29.9</v>
      </c>
      <c r="O36">
        <v>29.95</v>
      </c>
      <c r="P36">
        <v>31.3</v>
      </c>
      <c r="Q36">
        <v>27.85</v>
      </c>
      <c r="R36" s="217"/>
      <c r="X36" s="216"/>
    </row>
    <row r="37" spans="1:24" ht="16.5" x14ac:dyDescent="0.25">
      <c r="A37" t="s">
        <v>456</v>
      </c>
      <c r="B37">
        <v>202312</v>
      </c>
      <c r="C37">
        <v>29.7</v>
      </c>
      <c r="D37">
        <v>29.95</v>
      </c>
      <c r="E37">
        <v>29.7</v>
      </c>
      <c r="F37">
        <v>29.95</v>
      </c>
      <c r="G37" t="s">
        <v>1567</v>
      </c>
      <c r="H37" t="s">
        <v>2526</v>
      </c>
      <c r="I37">
        <v>0</v>
      </c>
      <c r="J37">
        <v>30</v>
      </c>
      <c r="K37">
        <v>30</v>
      </c>
      <c r="L37">
        <v>29.95</v>
      </c>
      <c r="M37">
        <v>148</v>
      </c>
      <c r="N37">
        <v>29.9</v>
      </c>
      <c r="O37">
        <v>29.95</v>
      </c>
      <c r="P37">
        <v>37.15</v>
      </c>
      <c r="Q37">
        <v>28.45</v>
      </c>
      <c r="R37" s="217"/>
      <c r="X37" s="216"/>
    </row>
    <row r="38" spans="1:24" ht="16.5" x14ac:dyDescent="0.25">
      <c r="A38" t="s">
        <v>456</v>
      </c>
      <c r="B38">
        <v>202403</v>
      </c>
      <c r="C38" t="s">
        <v>39</v>
      </c>
      <c r="D38" t="s">
        <v>39</v>
      </c>
      <c r="E38" t="s">
        <v>39</v>
      </c>
      <c r="F38" t="s">
        <v>39</v>
      </c>
      <c r="G38" t="s">
        <v>39</v>
      </c>
      <c r="H38" s="4" t="s">
        <v>39</v>
      </c>
      <c r="I38">
        <v>0</v>
      </c>
      <c r="J38">
        <v>0</v>
      </c>
      <c r="K38">
        <v>0</v>
      </c>
      <c r="L38">
        <v>29.8</v>
      </c>
      <c r="M38">
        <v>0</v>
      </c>
      <c r="N38">
        <v>29.85</v>
      </c>
      <c r="O38">
        <v>30.2</v>
      </c>
      <c r="P38" t="s">
        <v>39</v>
      </c>
      <c r="Q38" t="s">
        <v>39</v>
      </c>
      <c r="R38" s="217"/>
      <c r="X38" s="216"/>
    </row>
    <row r="39" spans="1:24" ht="16.5" x14ac:dyDescent="0.25">
      <c r="A39" t="s">
        <v>456</v>
      </c>
      <c r="B39">
        <v>202406</v>
      </c>
      <c r="C39" t="s">
        <v>39</v>
      </c>
      <c r="D39" t="s">
        <v>39</v>
      </c>
      <c r="E39" t="s">
        <v>39</v>
      </c>
      <c r="F39" t="s">
        <v>39</v>
      </c>
      <c r="G39" t="s">
        <v>39</v>
      </c>
      <c r="H39" t="s">
        <v>39</v>
      </c>
      <c r="I39">
        <v>0</v>
      </c>
      <c r="J39">
        <v>0</v>
      </c>
      <c r="K39">
        <v>0</v>
      </c>
      <c r="L39">
        <v>29.9</v>
      </c>
      <c r="M39">
        <v>0</v>
      </c>
      <c r="N39">
        <v>29</v>
      </c>
      <c r="O39">
        <v>30.9</v>
      </c>
      <c r="P39" t="s">
        <v>39</v>
      </c>
      <c r="Q39" t="s">
        <v>39</v>
      </c>
      <c r="R39" s="217"/>
      <c r="X39" s="216"/>
    </row>
    <row r="40" spans="1:24" ht="16.5" x14ac:dyDescent="0.25">
      <c r="A40" t="s">
        <v>456</v>
      </c>
      <c r="B40">
        <v>202409</v>
      </c>
      <c r="C40" t="s">
        <v>39</v>
      </c>
      <c r="D40" t="s">
        <v>39</v>
      </c>
      <c r="E40" t="s">
        <v>39</v>
      </c>
      <c r="F40" t="s">
        <v>39</v>
      </c>
      <c r="G40" t="s">
        <v>39</v>
      </c>
      <c r="H40" t="s">
        <v>39</v>
      </c>
      <c r="I40">
        <v>0</v>
      </c>
      <c r="J40">
        <v>0</v>
      </c>
      <c r="K40">
        <v>0</v>
      </c>
      <c r="L40">
        <v>29.85</v>
      </c>
      <c r="M40">
        <v>0</v>
      </c>
      <c r="N40">
        <v>29</v>
      </c>
      <c r="O40">
        <v>30.9</v>
      </c>
      <c r="P40" t="s">
        <v>39</v>
      </c>
      <c r="Q40" t="s">
        <v>39</v>
      </c>
      <c r="R40" s="217"/>
      <c r="X40" s="216"/>
    </row>
    <row r="41" spans="1:24" ht="16.5" x14ac:dyDescent="0.25">
      <c r="A41" t="s">
        <v>457</v>
      </c>
      <c r="B41">
        <v>202311</v>
      </c>
      <c r="C41">
        <v>16.399999999999999</v>
      </c>
      <c r="D41">
        <v>16.399999999999999</v>
      </c>
      <c r="E41">
        <v>16.100000000000001</v>
      </c>
      <c r="F41">
        <v>16.25</v>
      </c>
      <c r="G41">
        <v>0</v>
      </c>
      <c r="H41" s="4">
        <v>0</v>
      </c>
      <c r="I41">
        <v>0</v>
      </c>
      <c r="J41">
        <v>1601</v>
      </c>
      <c r="K41">
        <v>1601</v>
      </c>
      <c r="L41">
        <v>16.25</v>
      </c>
      <c r="M41">
        <v>6602</v>
      </c>
      <c r="N41">
        <v>16.2</v>
      </c>
      <c r="O41">
        <v>16.3</v>
      </c>
      <c r="P41">
        <v>17.2</v>
      </c>
      <c r="Q41">
        <v>14.9</v>
      </c>
      <c r="R41" s="217"/>
      <c r="X41" s="216"/>
    </row>
    <row r="42" spans="1:24" ht="16.5" x14ac:dyDescent="0.25">
      <c r="A42" t="s">
        <v>457</v>
      </c>
      <c r="B42">
        <v>202312</v>
      </c>
      <c r="C42">
        <v>16.350000000000001</v>
      </c>
      <c r="D42">
        <v>16.399999999999999</v>
      </c>
      <c r="E42">
        <v>16.149999999999999</v>
      </c>
      <c r="F42">
        <v>16.25</v>
      </c>
      <c r="G42">
        <v>0</v>
      </c>
      <c r="H42" s="4">
        <v>0</v>
      </c>
      <c r="I42">
        <v>0</v>
      </c>
      <c r="J42">
        <v>643</v>
      </c>
      <c r="K42">
        <v>643</v>
      </c>
      <c r="L42">
        <v>16.25</v>
      </c>
      <c r="M42">
        <v>2490</v>
      </c>
      <c r="N42">
        <v>16.25</v>
      </c>
      <c r="O42">
        <v>16.3</v>
      </c>
      <c r="P42">
        <v>20.85</v>
      </c>
      <c r="Q42">
        <v>14.95</v>
      </c>
      <c r="R42" s="217"/>
      <c r="X42" s="216"/>
    </row>
    <row r="43" spans="1:24" ht="16.5" x14ac:dyDescent="0.25">
      <c r="A43" t="s">
        <v>457</v>
      </c>
      <c r="B43">
        <v>202403</v>
      </c>
      <c r="C43" t="s">
        <v>39</v>
      </c>
      <c r="D43" t="s">
        <v>39</v>
      </c>
      <c r="E43" t="s">
        <v>39</v>
      </c>
      <c r="F43" t="s">
        <v>39</v>
      </c>
      <c r="G43" t="s">
        <v>39</v>
      </c>
      <c r="H43" t="s">
        <v>39</v>
      </c>
      <c r="I43">
        <v>0</v>
      </c>
      <c r="J43">
        <v>0</v>
      </c>
      <c r="K43">
        <v>0</v>
      </c>
      <c r="L43">
        <v>16.25</v>
      </c>
      <c r="M43">
        <v>12</v>
      </c>
      <c r="N43">
        <v>16.2</v>
      </c>
      <c r="O43" t="s">
        <v>39</v>
      </c>
      <c r="P43">
        <v>18.3</v>
      </c>
      <c r="Q43">
        <v>15.1</v>
      </c>
      <c r="R43" s="217"/>
      <c r="X43" s="216"/>
    </row>
    <row r="44" spans="1:24" ht="16.5" x14ac:dyDescent="0.25">
      <c r="A44" t="s">
        <v>457</v>
      </c>
      <c r="B44">
        <v>202406</v>
      </c>
      <c r="C44" t="s">
        <v>39</v>
      </c>
      <c r="D44" t="s">
        <v>39</v>
      </c>
      <c r="E44" t="s">
        <v>39</v>
      </c>
      <c r="F44" t="s">
        <v>39</v>
      </c>
      <c r="G44" t="s">
        <v>39</v>
      </c>
      <c r="H44" t="s">
        <v>39</v>
      </c>
      <c r="I44">
        <v>0</v>
      </c>
      <c r="J44">
        <v>0</v>
      </c>
      <c r="K44">
        <v>0</v>
      </c>
      <c r="L44">
        <v>16.25</v>
      </c>
      <c r="M44">
        <v>1</v>
      </c>
      <c r="N44">
        <v>16.149999999999999</v>
      </c>
      <c r="O44" t="s">
        <v>39</v>
      </c>
      <c r="P44">
        <v>15.75</v>
      </c>
      <c r="Q44">
        <v>15.75</v>
      </c>
      <c r="R44" s="217"/>
      <c r="X44" s="216"/>
    </row>
    <row r="45" spans="1:24" ht="16.5" x14ac:dyDescent="0.25">
      <c r="A45" t="s">
        <v>457</v>
      </c>
      <c r="B45">
        <v>202409</v>
      </c>
      <c r="C45" t="s">
        <v>39</v>
      </c>
      <c r="D45" t="s">
        <v>39</v>
      </c>
      <c r="E45" t="s">
        <v>39</v>
      </c>
      <c r="F45" t="s">
        <v>39</v>
      </c>
      <c r="G45" t="s">
        <v>39</v>
      </c>
      <c r="H45" t="s">
        <v>39</v>
      </c>
      <c r="I45">
        <v>0</v>
      </c>
      <c r="J45">
        <v>0</v>
      </c>
      <c r="K45">
        <v>0</v>
      </c>
      <c r="L45">
        <v>16.2</v>
      </c>
      <c r="M45">
        <v>0</v>
      </c>
      <c r="N45">
        <v>14.65</v>
      </c>
      <c r="O45" t="s">
        <v>39</v>
      </c>
      <c r="P45" t="s">
        <v>39</v>
      </c>
      <c r="Q45" t="s">
        <v>39</v>
      </c>
      <c r="R45" s="217"/>
      <c r="X45" s="216"/>
    </row>
    <row r="46" spans="1:24" ht="16.5" x14ac:dyDescent="0.25">
      <c r="A46" t="s">
        <v>458</v>
      </c>
      <c r="B46">
        <v>202311</v>
      </c>
      <c r="C46">
        <v>20.9</v>
      </c>
      <c r="D46">
        <v>20.95</v>
      </c>
      <c r="E46">
        <v>20.9</v>
      </c>
      <c r="F46">
        <v>20.95</v>
      </c>
      <c r="G46" t="s">
        <v>443</v>
      </c>
      <c r="H46" s="4" t="s">
        <v>2230</v>
      </c>
      <c r="I46">
        <v>0</v>
      </c>
      <c r="J46">
        <v>2</v>
      </c>
      <c r="K46">
        <v>2</v>
      </c>
      <c r="L46">
        <v>20.95</v>
      </c>
      <c r="M46">
        <v>154</v>
      </c>
      <c r="N46">
        <v>20.8</v>
      </c>
      <c r="O46">
        <v>21</v>
      </c>
      <c r="P46">
        <v>20.95</v>
      </c>
      <c r="Q46">
        <v>20.3</v>
      </c>
      <c r="R46" s="217"/>
      <c r="X46" s="216"/>
    </row>
    <row r="47" spans="1:24" ht="16.5" x14ac:dyDescent="0.25">
      <c r="A47" t="s">
        <v>458</v>
      </c>
      <c r="B47">
        <v>202312</v>
      </c>
      <c r="C47" t="s">
        <v>39</v>
      </c>
      <c r="D47" t="s">
        <v>39</v>
      </c>
      <c r="E47" t="s">
        <v>39</v>
      </c>
      <c r="F47" t="s">
        <v>39</v>
      </c>
      <c r="G47" t="s">
        <v>39</v>
      </c>
      <c r="H47" s="4" t="s">
        <v>39</v>
      </c>
      <c r="I47">
        <v>0</v>
      </c>
      <c r="J47">
        <v>0</v>
      </c>
      <c r="K47">
        <v>0</v>
      </c>
      <c r="L47">
        <v>21.05</v>
      </c>
      <c r="M47">
        <v>9</v>
      </c>
      <c r="N47">
        <v>20.85</v>
      </c>
      <c r="O47">
        <v>21.1</v>
      </c>
      <c r="P47">
        <v>20.85</v>
      </c>
      <c r="Q47">
        <v>20.8</v>
      </c>
      <c r="R47" s="217"/>
      <c r="X47" s="216"/>
    </row>
    <row r="48" spans="1:24" ht="16.5" x14ac:dyDescent="0.25">
      <c r="A48" t="s">
        <v>458</v>
      </c>
      <c r="B48">
        <v>202403</v>
      </c>
      <c r="C48" t="s">
        <v>39</v>
      </c>
      <c r="D48" t="s">
        <v>39</v>
      </c>
      <c r="E48" t="s">
        <v>39</v>
      </c>
      <c r="F48" t="s">
        <v>39</v>
      </c>
      <c r="G48" t="s">
        <v>39</v>
      </c>
      <c r="H48" s="4" t="s">
        <v>39</v>
      </c>
      <c r="I48">
        <v>0</v>
      </c>
      <c r="J48">
        <v>0</v>
      </c>
      <c r="K48">
        <v>0</v>
      </c>
      <c r="L48">
        <v>20.95</v>
      </c>
      <c r="M48">
        <v>0</v>
      </c>
      <c r="N48">
        <v>20.2</v>
      </c>
      <c r="O48">
        <v>21.6</v>
      </c>
      <c r="P48" t="s">
        <v>39</v>
      </c>
      <c r="Q48" t="s">
        <v>39</v>
      </c>
      <c r="R48" s="217"/>
      <c r="X48" s="216"/>
    </row>
    <row r="49" spans="1:24" ht="16.5" x14ac:dyDescent="0.25">
      <c r="A49" t="s">
        <v>458</v>
      </c>
      <c r="B49">
        <v>202406</v>
      </c>
      <c r="C49" t="s">
        <v>39</v>
      </c>
      <c r="D49" t="s">
        <v>39</v>
      </c>
      <c r="E49" t="s">
        <v>39</v>
      </c>
      <c r="F49" t="s">
        <v>39</v>
      </c>
      <c r="G49" t="s">
        <v>39</v>
      </c>
      <c r="H49" t="s">
        <v>39</v>
      </c>
      <c r="I49">
        <v>0</v>
      </c>
      <c r="J49">
        <v>0</v>
      </c>
      <c r="K49">
        <v>0</v>
      </c>
      <c r="L49">
        <v>20.95</v>
      </c>
      <c r="M49">
        <v>0</v>
      </c>
      <c r="N49">
        <v>20.2</v>
      </c>
      <c r="O49">
        <v>21.6</v>
      </c>
      <c r="P49" t="s">
        <v>39</v>
      </c>
      <c r="Q49" t="s">
        <v>39</v>
      </c>
      <c r="R49" s="217"/>
      <c r="X49" s="216"/>
    </row>
    <row r="50" spans="1:24" ht="16.5" x14ac:dyDescent="0.25">
      <c r="A50" t="s">
        <v>458</v>
      </c>
      <c r="B50">
        <v>202409</v>
      </c>
      <c r="C50" t="s">
        <v>39</v>
      </c>
      <c r="D50" t="s">
        <v>39</v>
      </c>
      <c r="E50" t="s">
        <v>39</v>
      </c>
      <c r="F50" t="s">
        <v>39</v>
      </c>
      <c r="G50" t="s">
        <v>39</v>
      </c>
      <c r="H50" t="s">
        <v>39</v>
      </c>
      <c r="I50">
        <v>0</v>
      </c>
      <c r="J50">
        <v>0</v>
      </c>
      <c r="K50">
        <v>0</v>
      </c>
      <c r="L50">
        <v>20.95</v>
      </c>
      <c r="M50">
        <v>0</v>
      </c>
      <c r="N50">
        <v>20.2</v>
      </c>
      <c r="O50" t="s">
        <v>39</v>
      </c>
      <c r="P50" t="s">
        <v>39</v>
      </c>
      <c r="Q50" t="s">
        <v>39</v>
      </c>
      <c r="R50" s="217"/>
      <c r="X50" s="216"/>
    </row>
    <row r="51" spans="1:24" ht="16.5" x14ac:dyDescent="0.25">
      <c r="A51" t="s">
        <v>459</v>
      </c>
      <c r="B51">
        <v>202311</v>
      </c>
      <c r="C51">
        <v>45.45</v>
      </c>
      <c r="D51">
        <v>45.75</v>
      </c>
      <c r="E51">
        <v>45.3</v>
      </c>
      <c r="F51">
        <v>45.35</v>
      </c>
      <c r="G51" t="s">
        <v>445</v>
      </c>
      <c r="H51" t="s">
        <v>2207</v>
      </c>
      <c r="I51">
        <v>0</v>
      </c>
      <c r="J51">
        <v>482</v>
      </c>
      <c r="K51">
        <v>482</v>
      </c>
      <c r="L51">
        <v>45.35</v>
      </c>
      <c r="M51">
        <v>2405</v>
      </c>
      <c r="N51">
        <v>45.35</v>
      </c>
      <c r="O51">
        <v>45.4</v>
      </c>
      <c r="P51">
        <v>46.3</v>
      </c>
      <c r="Q51">
        <v>43.5</v>
      </c>
      <c r="R51" s="217"/>
      <c r="X51" s="216"/>
    </row>
    <row r="52" spans="1:24" ht="16.5" x14ac:dyDescent="0.25">
      <c r="A52" t="s">
        <v>459</v>
      </c>
      <c r="B52">
        <v>202312</v>
      </c>
      <c r="C52">
        <v>45.45</v>
      </c>
      <c r="D52">
        <v>45.7</v>
      </c>
      <c r="E52">
        <v>45.45</v>
      </c>
      <c r="F52">
        <v>45.55</v>
      </c>
      <c r="G52" t="s">
        <v>446</v>
      </c>
      <c r="H52" s="4" t="s">
        <v>2527</v>
      </c>
      <c r="I52">
        <v>0</v>
      </c>
      <c r="J52">
        <v>22</v>
      </c>
      <c r="K52">
        <v>22</v>
      </c>
      <c r="L52">
        <v>45.55</v>
      </c>
      <c r="M52">
        <v>1904</v>
      </c>
      <c r="N52">
        <v>45.4</v>
      </c>
      <c r="O52">
        <v>45.45</v>
      </c>
      <c r="P52">
        <v>47</v>
      </c>
      <c r="Q52">
        <v>42.5</v>
      </c>
      <c r="R52" s="217"/>
      <c r="X52" s="216"/>
    </row>
    <row r="53" spans="1:24" ht="16.5" x14ac:dyDescent="0.25">
      <c r="A53" t="s">
        <v>459</v>
      </c>
      <c r="B53">
        <v>202403</v>
      </c>
      <c r="C53" t="s">
        <v>39</v>
      </c>
      <c r="D53" t="s">
        <v>39</v>
      </c>
      <c r="E53" t="s">
        <v>39</v>
      </c>
      <c r="F53" t="s">
        <v>39</v>
      </c>
      <c r="G53" t="s">
        <v>39</v>
      </c>
      <c r="H53" t="s">
        <v>39</v>
      </c>
      <c r="I53">
        <v>0</v>
      </c>
      <c r="J53">
        <v>0</v>
      </c>
      <c r="K53">
        <v>0</v>
      </c>
      <c r="L53">
        <v>45.45</v>
      </c>
      <c r="M53">
        <v>2</v>
      </c>
      <c r="N53">
        <v>45.3</v>
      </c>
      <c r="O53">
        <v>45.8</v>
      </c>
      <c r="P53">
        <v>46.7</v>
      </c>
      <c r="Q53">
        <v>44.1</v>
      </c>
      <c r="R53" s="217"/>
      <c r="X53" s="216"/>
    </row>
    <row r="54" spans="1:24" ht="16.5" x14ac:dyDescent="0.25">
      <c r="A54" t="s">
        <v>459</v>
      </c>
      <c r="B54">
        <v>202406</v>
      </c>
      <c r="C54" t="s">
        <v>39</v>
      </c>
      <c r="D54" t="s">
        <v>39</v>
      </c>
      <c r="E54" t="s">
        <v>39</v>
      </c>
      <c r="F54" t="s">
        <v>39</v>
      </c>
      <c r="G54" t="s">
        <v>39</v>
      </c>
      <c r="H54" t="s">
        <v>39</v>
      </c>
      <c r="I54">
        <v>0</v>
      </c>
      <c r="J54">
        <v>0</v>
      </c>
      <c r="K54">
        <v>0</v>
      </c>
      <c r="L54">
        <v>45.2</v>
      </c>
      <c r="M54">
        <v>4</v>
      </c>
      <c r="N54">
        <v>45.25</v>
      </c>
      <c r="O54">
        <v>46.3</v>
      </c>
      <c r="P54">
        <v>47.3</v>
      </c>
      <c r="Q54">
        <v>44.25</v>
      </c>
      <c r="R54" s="217"/>
      <c r="X54" s="216"/>
    </row>
    <row r="55" spans="1:24" ht="16.5" x14ac:dyDescent="0.25">
      <c r="A55" t="s">
        <v>459</v>
      </c>
      <c r="B55">
        <v>202409</v>
      </c>
      <c r="C55">
        <v>46.15</v>
      </c>
      <c r="D55">
        <v>46.15</v>
      </c>
      <c r="E55">
        <v>46.15</v>
      </c>
      <c r="F55">
        <v>46.15</v>
      </c>
      <c r="G55" t="s">
        <v>2528</v>
      </c>
      <c r="H55" t="s">
        <v>2529</v>
      </c>
      <c r="I55">
        <v>0</v>
      </c>
      <c r="J55">
        <v>1</v>
      </c>
      <c r="K55">
        <v>1</v>
      </c>
      <c r="L55">
        <v>46.05</v>
      </c>
      <c r="M55">
        <v>1</v>
      </c>
      <c r="N55">
        <v>45.15</v>
      </c>
      <c r="O55">
        <v>46.9</v>
      </c>
      <c r="P55">
        <v>46.15</v>
      </c>
      <c r="Q55">
        <v>46.15</v>
      </c>
      <c r="R55" s="217"/>
      <c r="X55" s="216"/>
    </row>
    <row r="56" spans="1:24" ht="16.5" x14ac:dyDescent="0.25">
      <c r="A56" t="s">
        <v>460</v>
      </c>
      <c r="B56">
        <v>202312</v>
      </c>
      <c r="C56" t="s">
        <v>39</v>
      </c>
      <c r="D56" t="s">
        <v>39</v>
      </c>
      <c r="E56" t="s">
        <v>39</v>
      </c>
      <c r="F56" t="s">
        <v>39</v>
      </c>
      <c r="G56" t="s">
        <v>39</v>
      </c>
      <c r="H56" t="s">
        <v>39</v>
      </c>
      <c r="I56">
        <v>0</v>
      </c>
      <c r="J56">
        <v>0</v>
      </c>
      <c r="K56">
        <v>0</v>
      </c>
      <c r="L56">
        <v>38.549999999999997</v>
      </c>
      <c r="M56">
        <v>2</v>
      </c>
      <c r="N56" t="s">
        <v>39</v>
      </c>
      <c r="O56" t="s">
        <v>39</v>
      </c>
      <c r="P56">
        <v>36</v>
      </c>
      <c r="Q56">
        <v>36</v>
      </c>
      <c r="R56" s="217"/>
      <c r="X56" s="216"/>
    </row>
    <row r="57" spans="1:24" ht="16.5" x14ac:dyDescent="0.25">
      <c r="A57" t="s">
        <v>461</v>
      </c>
      <c r="B57">
        <v>202311</v>
      </c>
      <c r="C57">
        <v>38.200000000000003</v>
      </c>
      <c r="D57">
        <v>38.700000000000003</v>
      </c>
      <c r="E57">
        <v>38.200000000000003</v>
      </c>
      <c r="F57">
        <v>38.450000000000003</v>
      </c>
      <c r="G57" t="s">
        <v>501</v>
      </c>
      <c r="H57" t="s">
        <v>2380</v>
      </c>
      <c r="I57">
        <v>0</v>
      </c>
      <c r="J57">
        <v>156</v>
      </c>
      <c r="K57">
        <v>156</v>
      </c>
      <c r="L57">
        <v>38.450000000000003</v>
      </c>
      <c r="M57">
        <v>518</v>
      </c>
      <c r="N57">
        <v>38.4</v>
      </c>
      <c r="O57">
        <v>38.5</v>
      </c>
      <c r="P57">
        <v>38.950000000000003</v>
      </c>
      <c r="Q57">
        <v>36.15</v>
      </c>
      <c r="R57" s="217"/>
      <c r="X57" s="216"/>
    </row>
    <row r="58" spans="1:24" ht="16.5" x14ac:dyDescent="0.25">
      <c r="A58" t="s">
        <v>461</v>
      </c>
      <c r="B58">
        <v>202312</v>
      </c>
      <c r="C58">
        <v>38.4</v>
      </c>
      <c r="D58">
        <v>38.75</v>
      </c>
      <c r="E58">
        <v>38.4</v>
      </c>
      <c r="F58">
        <v>38.549999999999997</v>
      </c>
      <c r="G58" t="s">
        <v>601</v>
      </c>
      <c r="H58" t="s">
        <v>2530</v>
      </c>
      <c r="I58">
        <v>0</v>
      </c>
      <c r="J58">
        <v>36</v>
      </c>
      <c r="K58">
        <v>36</v>
      </c>
      <c r="L58">
        <v>38.549999999999997</v>
      </c>
      <c r="M58">
        <v>154</v>
      </c>
      <c r="N58">
        <v>38.299999999999997</v>
      </c>
      <c r="O58">
        <v>38.549999999999997</v>
      </c>
      <c r="P58">
        <v>38.75</v>
      </c>
      <c r="Q58">
        <v>35.700000000000003</v>
      </c>
      <c r="R58" s="217"/>
      <c r="X58" s="216"/>
    </row>
    <row r="59" spans="1:24" ht="16.5" x14ac:dyDescent="0.25">
      <c r="A59" t="s">
        <v>461</v>
      </c>
      <c r="B59">
        <v>202403</v>
      </c>
      <c r="C59" t="s">
        <v>39</v>
      </c>
      <c r="D59" t="s">
        <v>39</v>
      </c>
      <c r="E59" t="s">
        <v>39</v>
      </c>
      <c r="F59" t="s">
        <v>39</v>
      </c>
      <c r="G59" t="s">
        <v>39</v>
      </c>
      <c r="H59" t="s">
        <v>39</v>
      </c>
      <c r="I59">
        <v>0</v>
      </c>
      <c r="J59">
        <v>0</v>
      </c>
      <c r="K59">
        <v>0</v>
      </c>
      <c r="L59">
        <v>38.85</v>
      </c>
      <c r="M59">
        <v>1</v>
      </c>
      <c r="N59">
        <v>38.25</v>
      </c>
      <c r="O59">
        <v>39.700000000000003</v>
      </c>
      <c r="P59">
        <v>37.25</v>
      </c>
      <c r="Q59">
        <v>37.25</v>
      </c>
      <c r="R59" s="217"/>
      <c r="X59" s="216"/>
    </row>
    <row r="60" spans="1:24" ht="16.5" x14ac:dyDescent="0.25">
      <c r="A60" t="s">
        <v>461</v>
      </c>
      <c r="B60">
        <v>202406</v>
      </c>
      <c r="C60" t="s">
        <v>39</v>
      </c>
      <c r="D60" t="s">
        <v>39</v>
      </c>
      <c r="E60" t="s">
        <v>39</v>
      </c>
      <c r="F60" t="s">
        <v>39</v>
      </c>
      <c r="G60" t="s">
        <v>39</v>
      </c>
      <c r="H60" t="s">
        <v>39</v>
      </c>
      <c r="I60">
        <v>0</v>
      </c>
      <c r="J60">
        <v>0</v>
      </c>
      <c r="K60">
        <v>0</v>
      </c>
      <c r="L60">
        <v>38.549999999999997</v>
      </c>
      <c r="M60">
        <v>0</v>
      </c>
      <c r="N60">
        <v>37.299999999999997</v>
      </c>
      <c r="O60">
        <v>39.700000000000003</v>
      </c>
      <c r="P60" t="s">
        <v>39</v>
      </c>
      <c r="Q60" t="s">
        <v>39</v>
      </c>
      <c r="R60" s="217"/>
      <c r="X60" s="216"/>
    </row>
    <row r="61" spans="1:24" ht="16.5" x14ac:dyDescent="0.25">
      <c r="A61" t="s">
        <v>461</v>
      </c>
      <c r="B61">
        <v>202409</v>
      </c>
      <c r="C61" t="s">
        <v>39</v>
      </c>
      <c r="D61" t="s">
        <v>39</v>
      </c>
      <c r="E61" t="s">
        <v>39</v>
      </c>
      <c r="F61" t="s">
        <v>39</v>
      </c>
      <c r="G61" t="s">
        <v>39</v>
      </c>
      <c r="H61" t="s">
        <v>39</v>
      </c>
      <c r="I61">
        <v>0</v>
      </c>
      <c r="J61">
        <v>0</v>
      </c>
      <c r="K61">
        <v>0</v>
      </c>
      <c r="L61">
        <v>38.25</v>
      </c>
      <c r="M61">
        <v>0</v>
      </c>
      <c r="N61">
        <v>37.299999999999997</v>
      </c>
      <c r="O61">
        <v>39.700000000000003</v>
      </c>
      <c r="P61" t="s">
        <v>39</v>
      </c>
      <c r="Q61" t="s">
        <v>39</v>
      </c>
      <c r="R61" s="217"/>
      <c r="X61" s="216"/>
    </row>
    <row r="62" spans="1:24" ht="16.5" x14ac:dyDescent="0.25">
      <c r="A62" t="s">
        <v>462</v>
      </c>
      <c r="B62">
        <v>202311</v>
      </c>
      <c r="C62">
        <v>17.8</v>
      </c>
      <c r="D62">
        <v>17.899999999999999</v>
      </c>
      <c r="E62">
        <v>17.8</v>
      </c>
      <c r="F62">
        <v>17.850000000000001</v>
      </c>
      <c r="G62" t="s">
        <v>454</v>
      </c>
      <c r="H62" s="4" t="s">
        <v>2322</v>
      </c>
      <c r="I62">
        <v>0</v>
      </c>
      <c r="J62">
        <v>16</v>
      </c>
      <c r="K62">
        <v>16</v>
      </c>
      <c r="L62">
        <v>17.850000000000001</v>
      </c>
      <c r="M62">
        <v>208</v>
      </c>
      <c r="N62">
        <v>17.350000000000001</v>
      </c>
      <c r="O62">
        <v>17.95</v>
      </c>
      <c r="P62">
        <v>18.05</v>
      </c>
      <c r="Q62">
        <v>17.149999999999999</v>
      </c>
      <c r="R62" s="217"/>
      <c r="X62" s="216"/>
    </row>
    <row r="63" spans="1:24" ht="16.5" x14ac:dyDescent="0.25">
      <c r="A63" t="s">
        <v>462</v>
      </c>
      <c r="B63">
        <v>202312</v>
      </c>
      <c r="C63">
        <v>17.7</v>
      </c>
      <c r="D63" t="s">
        <v>39</v>
      </c>
      <c r="E63" t="s">
        <v>39</v>
      </c>
      <c r="F63">
        <v>17.7</v>
      </c>
      <c r="G63">
        <v>0</v>
      </c>
      <c r="H63" s="4">
        <v>0</v>
      </c>
      <c r="I63">
        <v>0</v>
      </c>
      <c r="J63">
        <v>4</v>
      </c>
      <c r="K63">
        <v>4</v>
      </c>
      <c r="L63">
        <v>17.899999999999999</v>
      </c>
      <c r="M63">
        <v>83</v>
      </c>
      <c r="N63">
        <v>17.350000000000001</v>
      </c>
      <c r="O63">
        <v>18</v>
      </c>
      <c r="P63">
        <v>18</v>
      </c>
      <c r="Q63">
        <v>17.149999999999999</v>
      </c>
      <c r="R63" s="217"/>
      <c r="X63" s="216"/>
    </row>
    <row r="64" spans="1:24" ht="16.5" x14ac:dyDescent="0.25">
      <c r="A64" t="s">
        <v>462</v>
      </c>
      <c r="B64">
        <v>202403</v>
      </c>
      <c r="C64" t="s">
        <v>39</v>
      </c>
      <c r="D64" t="s">
        <v>39</v>
      </c>
      <c r="E64" t="s">
        <v>39</v>
      </c>
      <c r="F64" t="s">
        <v>39</v>
      </c>
      <c r="G64" t="s">
        <v>39</v>
      </c>
      <c r="H64" s="4" t="s">
        <v>39</v>
      </c>
      <c r="I64">
        <v>0</v>
      </c>
      <c r="J64">
        <v>0</v>
      </c>
      <c r="K64">
        <v>0</v>
      </c>
      <c r="L64">
        <v>17.8</v>
      </c>
      <c r="M64">
        <v>0</v>
      </c>
      <c r="N64" t="s">
        <v>39</v>
      </c>
      <c r="O64" t="s">
        <v>39</v>
      </c>
      <c r="P64" t="s">
        <v>39</v>
      </c>
      <c r="Q64" t="s">
        <v>39</v>
      </c>
      <c r="R64" s="217"/>
      <c r="X64" s="216"/>
    </row>
    <row r="65" spans="1:24" ht="16.5" x14ac:dyDescent="0.25">
      <c r="A65" t="s">
        <v>462</v>
      </c>
      <c r="B65">
        <v>202406</v>
      </c>
      <c r="C65" t="s">
        <v>39</v>
      </c>
      <c r="D65" t="s">
        <v>39</v>
      </c>
      <c r="E65" t="s">
        <v>39</v>
      </c>
      <c r="F65" t="s">
        <v>39</v>
      </c>
      <c r="G65" t="s">
        <v>39</v>
      </c>
      <c r="H65" t="s">
        <v>39</v>
      </c>
      <c r="I65">
        <v>0</v>
      </c>
      <c r="J65">
        <v>0</v>
      </c>
      <c r="K65">
        <v>0</v>
      </c>
      <c r="L65">
        <v>17.8</v>
      </c>
      <c r="M65">
        <v>0</v>
      </c>
      <c r="N65" t="s">
        <v>39</v>
      </c>
      <c r="O65" t="s">
        <v>39</v>
      </c>
      <c r="P65" t="s">
        <v>39</v>
      </c>
      <c r="Q65" t="s">
        <v>39</v>
      </c>
      <c r="R65" s="217"/>
      <c r="X65" s="216"/>
    </row>
    <row r="66" spans="1:24" ht="16.5" x14ac:dyDescent="0.25">
      <c r="A66" t="s">
        <v>462</v>
      </c>
      <c r="B66">
        <v>202409</v>
      </c>
      <c r="C66" t="s">
        <v>39</v>
      </c>
      <c r="D66" t="s">
        <v>39</v>
      </c>
      <c r="E66" t="s">
        <v>39</v>
      </c>
      <c r="F66" t="s">
        <v>39</v>
      </c>
      <c r="G66" t="s">
        <v>39</v>
      </c>
      <c r="H66" t="s">
        <v>39</v>
      </c>
      <c r="I66">
        <v>0</v>
      </c>
      <c r="J66">
        <v>0</v>
      </c>
      <c r="K66">
        <v>0</v>
      </c>
      <c r="L66">
        <v>17.850000000000001</v>
      </c>
      <c r="M66">
        <v>0</v>
      </c>
      <c r="N66" t="s">
        <v>39</v>
      </c>
      <c r="O66" t="s">
        <v>39</v>
      </c>
      <c r="P66" t="s">
        <v>39</v>
      </c>
      <c r="Q66" t="s">
        <v>39</v>
      </c>
      <c r="R66" s="217"/>
      <c r="X66" s="216"/>
    </row>
    <row r="67" spans="1:24" ht="16.5" x14ac:dyDescent="0.25">
      <c r="A67" t="s">
        <v>463</v>
      </c>
      <c r="B67">
        <v>202311</v>
      </c>
      <c r="C67">
        <v>25.5</v>
      </c>
      <c r="D67">
        <v>25.5</v>
      </c>
      <c r="E67">
        <v>25.2</v>
      </c>
      <c r="F67">
        <v>25.4</v>
      </c>
      <c r="G67" t="s">
        <v>446</v>
      </c>
      <c r="H67" s="4" t="s">
        <v>2531</v>
      </c>
      <c r="I67">
        <v>0</v>
      </c>
      <c r="J67">
        <v>262</v>
      </c>
      <c r="K67">
        <v>262</v>
      </c>
      <c r="L67">
        <v>25.4</v>
      </c>
      <c r="M67">
        <v>1018</v>
      </c>
      <c r="N67">
        <v>25.3</v>
      </c>
      <c r="O67">
        <v>25.4</v>
      </c>
      <c r="P67">
        <v>25.5</v>
      </c>
      <c r="Q67">
        <v>23.75</v>
      </c>
      <c r="R67" s="217"/>
      <c r="X67" s="216"/>
    </row>
    <row r="68" spans="1:24" ht="16.5" x14ac:dyDescent="0.25">
      <c r="A68" t="s">
        <v>463</v>
      </c>
      <c r="B68">
        <v>202312</v>
      </c>
      <c r="C68">
        <v>25.5</v>
      </c>
      <c r="D68">
        <v>25.5</v>
      </c>
      <c r="E68">
        <v>25.3</v>
      </c>
      <c r="F68">
        <v>25.45</v>
      </c>
      <c r="G68" t="s">
        <v>446</v>
      </c>
      <c r="H68" s="4" t="s">
        <v>2531</v>
      </c>
      <c r="I68">
        <v>0</v>
      </c>
      <c r="J68">
        <v>61</v>
      </c>
      <c r="K68">
        <v>61</v>
      </c>
      <c r="L68">
        <v>25.45</v>
      </c>
      <c r="M68">
        <v>937</v>
      </c>
      <c r="N68">
        <v>25.3</v>
      </c>
      <c r="O68">
        <v>25.45</v>
      </c>
      <c r="P68">
        <v>26.95</v>
      </c>
      <c r="Q68">
        <v>21.2</v>
      </c>
      <c r="R68" s="217"/>
      <c r="X68" s="216"/>
    </row>
    <row r="69" spans="1:24" ht="16.5" x14ac:dyDescent="0.25">
      <c r="A69" t="s">
        <v>463</v>
      </c>
      <c r="B69">
        <v>202403</v>
      </c>
      <c r="C69">
        <v>25.3</v>
      </c>
      <c r="D69">
        <v>25.3</v>
      </c>
      <c r="E69">
        <v>25.3</v>
      </c>
      <c r="F69">
        <v>25.3</v>
      </c>
      <c r="G69" t="s">
        <v>445</v>
      </c>
      <c r="H69" s="4" t="s">
        <v>2403</v>
      </c>
      <c r="I69">
        <v>0</v>
      </c>
      <c r="J69">
        <v>2</v>
      </c>
      <c r="K69">
        <v>2</v>
      </c>
      <c r="L69">
        <v>25.3</v>
      </c>
      <c r="M69">
        <v>31</v>
      </c>
      <c r="N69">
        <v>25.25</v>
      </c>
      <c r="O69">
        <v>25.7</v>
      </c>
      <c r="P69">
        <v>25.3</v>
      </c>
      <c r="Q69">
        <v>23.5</v>
      </c>
      <c r="R69" s="217"/>
      <c r="X69" s="216"/>
    </row>
    <row r="70" spans="1:24" ht="16.5" x14ac:dyDescent="0.25">
      <c r="A70" t="s">
        <v>463</v>
      </c>
      <c r="B70">
        <v>202406</v>
      </c>
      <c r="C70" t="s">
        <v>39</v>
      </c>
      <c r="D70" t="s">
        <v>39</v>
      </c>
      <c r="E70" t="s">
        <v>39</v>
      </c>
      <c r="F70" t="s">
        <v>39</v>
      </c>
      <c r="G70" t="s">
        <v>39</v>
      </c>
      <c r="H70" t="s">
        <v>39</v>
      </c>
      <c r="I70">
        <v>0</v>
      </c>
      <c r="J70">
        <v>0</v>
      </c>
      <c r="K70">
        <v>0</v>
      </c>
      <c r="L70">
        <v>25.6</v>
      </c>
      <c r="M70">
        <v>22</v>
      </c>
      <c r="N70">
        <v>25.2</v>
      </c>
      <c r="O70">
        <v>26.2</v>
      </c>
      <c r="P70">
        <v>26.95</v>
      </c>
      <c r="Q70">
        <v>23.3</v>
      </c>
      <c r="R70" s="217"/>
      <c r="X70" s="216"/>
    </row>
    <row r="71" spans="1:24" ht="16.5" x14ac:dyDescent="0.25">
      <c r="A71" t="s">
        <v>463</v>
      </c>
      <c r="B71">
        <v>202409</v>
      </c>
      <c r="C71">
        <v>25.75</v>
      </c>
      <c r="D71">
        <v>25.75</v>
      </c>
      <c r="E71">
        <v>25.75</v>
      </c>
      <c r="F71">
        <v>25.75</v>
      </c>
      <c r="G71" t="s">
        <v>1590</v>
      </c>
      <c r="H71" t="s">
        <v>2393</v>
      </c>
      <c r="I71">
        <v>0</v>
      </c>
      <c r="J71">
        <v>3</v>
      </c>
      <c r="K71">
        <v>3</v>
      </c>
      <c r="L71">
        <v>25.75</v>
      </c>
      <c r="M71">
        <v>14</v>
      </c>
      <c r="N71">
        <v>25.55</v>
      </c>
      <c r="O71" t="s">
        <v>39</v>
      </c>
      <c r="P71">
        <v>25.75</v>
      </c>
      <c r="Q71">
        <v>24.7</v>
      </c>
      <c r="R71" s="217"/>
      <c r="X71" s="216"/>
    </row>
    <row r="72" spans="1:24" ht="16.5" x14ac:dyDescent="0.25">
      <c r="A72" t="s">
        <v>465</v>
      </c>
      <c r="B72">
        <v>202311</v>
      </c>
      <c r="C72">
        <v>70.2</v>
      </c>
      <c r="D72">
        <v>70.599999999999994</v>
      </c>
      <c r="E72">
        <v>70.2</v>
      </c>
      <c r="F72">
        <v>70.5</v>
      </c>
      <c r="G72" t="s">
        <v>468</v>
      </c>
      <c r="H72" t="s">
        <v>2333</v>
      </c>
      <c r="I72">
        <v>0</v>
      </c>
      <c r="J72">
        <v>17</v>
      </c>
      <c r="K72">
        <v>17</v>
      </c>
      <c r="L72">
        <v>70.5</v>
      </c>
      <c r="M72">
        <v>516</v>
      </c>
      <c r="N72">
        <v>69.900000000000006</v>
      </c>
      <c r="O72">
        <v>70.7</v>
      </c>
      <c r="P72">
        <v>71.099999999999994</v>
      </c>
      <c r="Q72">
        <v>67</v>
      </c>
      <c r="R72" s="217"/>
      <c r="X72" s="216"/>
    </row>
    <row r="73" spans="1:24" ht="16.5" x14ac:dyDescent="0.25">
      <c r="A73" t="s">
        <v>465</v>
      </c>
      <c r="B73">
        <v>202312</v>
      </c>
      <c r="C73" t="s">
        <v>39</v>
      </c>
      <c r="D73" t="s">
        <v>39</v>
      </c>
      <c r="E73" t="s">
        <v>39</v>
      </c>
      <c r="F73" t="s">
        <v>39</v>
      </c>
      <c r="G73" t="s">
        <v>39</v>
      </c>
      <c r="H73" s="4" t="s">
        <v>39</v>
      </c>
      <c r="I73">
        <v>0</v>
      </c>
      <c r="J73">
        <v>0</v>
      </c>
      <c r="K73">
        <v>0</v>
      </c>
      <c r="L73">
        <v>70.5</v>
      </c>
      <c r="M73">
        <v>142</v>
      </c>
      <c r="N73">
        <v>69.900000000000006</v>
      </c>
      <c r="O73">
        <v>70.7</v>
      </c>
      <c r="P73">
        <v>76</v>
      </c>
      <c r="Q73">
        <v>67.2</v>
      </c>
      <c r="R73" s="217"/>
      <c r="X73" s="216"/>
    </row>
    <row r="74" spans="1:24" ht="16.5" x14ac:dyDescent="0.25">
      <c r="A74" t="s">
        <v>465</v>
      </c>
      <c r="B74">
        <v>202403</v>
      </c>
      <c r="C74" t="s">
        <v>39</v>
      </c>
      <c r="D74" t="s">
        <v>39</v>
      </c>
      <c r="E74" t="s">
        <v>39</v>
      </c>
      <c r="F74" t="s">
        <v>39</v>
      </c>
      <c r="G74" t="s">
        <v>39</v>
      </c>
      <c r="H74" t="s">
        <v>39</v>
      </c>
      <c r="I74">
        <v>0</v>
      </c>
      <c r="J74">
        <v>0</v>
      </c>
      <c r="K74">
        <v>0</v>
      </c>
      <c r="L74">
        <v>70.5</v>
      </c>
      <c r="M74">
        <v>28</v>
      </c>
      <c r="N74">
        <v>69.2</v>
      </c>
      <c r="O74">
        <v>71.3</v>
      </c>
      <c r="P74">
        <v>77.900000000000006</v>
      </c>
      <c r="Q74">
        <v>75.099999999999994</v>
      </c>
      <c r="R74" s="217"/>
      <c r="X74" s="216"/>
    </row>
    <row r="75" spans="1:24" ht="16.5" x14ac:dyDescent="0.25">
      <c r="A75" t="s">
        <v>465</v>
      </c>
      <c r="B75">
        <v>202406</v>
      </c>
      <c r="C75" t="s">
        <v>39</v>
      </c>
      <c r="D75" t="s">
        <v>39</v>
      </c>
      <c r="E75" t="s">
        <v>39</v>
      </c>
      <c r="F75" t="s">
        <v>39</v>
      </c>
      <c r="G75" t="s">
        <v>39</v>
      </c>
      <c r="H75" t="s">
        <v>39</v>
      </c>
      <c r="I75">
        <v>0</v>
      </c>
      <c r="J75">
        <v>0</v>
      </c>
      <c r="K75">
        <v>0</v>
      </c>
      <c r="L75">
        <v>70.7</v>
      </c>
      <c r="M75">
        <v>3</v>
      </c>
      <c r="N75">
        <v>69.599999999999994</v>
      </c>
      <c r="O75">
        <v>73.099999999999994</v>
      </c>
      <c r="P75">
        <v>72</v>
      </c>
      <c r="Q75">
        <v>68.599999999999994</v>
      </c>
      <c r="R75" s="217"/>
      <c r="X75" s="216"/>
    </row>
    <row r="76" spans="1:24" ht="16.5" x14ac:dyDescent="0.25">
      <c r="A76" t="s">
        <v>465</v>
      </c>
      <c r="B76">
        <v>202409</v>
      </c>
      <c r="C76" t="s">
        <v>39</v>
      </c>
      <c r="D76" t="s">
        <v>39</v>
      </c>
      <c r="E76" t="s">
        <v>39</v>
      </c>
      <c r="F76" t="s">
        <v>39</v>
      </c>
      <c r="G76" t="s">
        <v>39</v>
      </c>
      <c r="H76" t="s">
        <v>39</v>
      </c>
      <c r="I76">
        <v>0</v>
      </c>
      <c r="J76">
        <v>0</v>
      </c>
      <c r="K76">
        <v>0</v>
      </c>
      <c r="L76">
        <v>70.3</v>
      </c>
      <c r="M76">
        <v>0</v>
      </c>
      <c r="N76">
        <v>69</v>
      </c>
      <c r="O76">
        <v>73.5</v>
      </c>
      <c r="P76" t="s">
        <v>39</v>
      </c>
      <c r="Q76" t="s">
        <v>39</v>
      </c>
      <c r="R76" s="217"/>
      <c r="X76" s="216"/>
    </row>
    <row r="77" spans="1:24" ht="16.5" x14ac:dyDescent="0.25">
      <c r="A77" t="s">
        <v>466</v>
      </c>
      <c r="B77">
        <v>202311</v>
      </c>
      <c r="C77">
        <v>30</v>
      </c>
      <c r="D77">
        <v>30.3</v>
      </c>
      <c r="E77">
        <v>29.95</v>
      </c>
      <c r="F77">
        <v>30.3</v>
      </c>
      <c r="G77" t="s">
        <v>473</v>
      </c>
      <c r="H77" s="4" t="s">
        <v>2532</v>
      </c>
      <c r="I77">
        <v>0</v>
      </c>
      <c r="J77">
        <v>53</v>
      </c>
      <c r="K77">
        <v>53</v>
      </c>
      <c r="L77">
        <v>30.3</v>
      </c>
      <c r="M77">
        <v>211</v>
      </c>
      <c r="N77">
        <v>30</v>
      </c>
      <c r="O77">
        <v>30.3</v>
      </c>
      <c r="P77">
        <v>30.3</v>
      </c>
      <c r="Q77">
        <v>28.45</v>
      </c>
      <c r="R77" s="217"/>
      <c r="X77" s="216"/>
    </row>
    <row r="78" spans="1:24" ht="16.5" x14ac:dyDescent="0.25">
      <c r="A78" t="s">
        <v>466</v>
      </c>
      <c r="B78">
        <v>202312</v>
      </c>
      <c r="C78" t="s">
        <v>39</v>
      </c>
      <c r="D78" t="s">
        <v>39</v>
      </c>
      <c r="E78" t="s">
        <v>39</v>
      </c>
      <c r="F78" t="s">
        <v>39</v>
      </c>
      <c r="G78" t="s">
        <v>39</v>
      </c>
      <c r="H78" s="4" t="s">
        <v>39</v>
      </c>
      <c r="I78">
        <v>0</v>
      </c>
      <c r="J78">
        <v>0</v>
      </c>
      <c r="K78">
        <v>0</v>
      </c>
      <c r="L78">
        <v>30.3</v>
      </c>
      <c r="M78">
        <v>22</v>
      </c>
      <c r="N78">
        <v>30</v>
      </c>
      <c r="O78">
        <v>30.35</v>
      </c>
      <c r="P78">
        <v>33.15</v>
      </c>
      <c r="Q78">
        <v>28.35</v>
      </c>
      <c r="R78" s="217"/>
      <c r="X78" s="216"/>
    </row>
    <row r="79" spans="1:24" ht="16.5" x14ac:dyDescent="0.25">
      <c r="A79" t="s">
        <v>466</v>
      </c>
      <c r="B79">
        <v>202403</v>
      </c>
      <c r="C79" t="s">
        <v>39</v>
      </c>
      <c r="D79" t="s">
        <v>39</v>
      </c>
      <c r="E79" t="s">
        <v>39</v>
      </c>
      <c r="F79" t="s">
        <v>39</v>
      </c>
      <c r="G79" t="s">
        <v>39</v>
      </c>
      <c r="H79" s="4" t="s">
        <v>39</v>
      </c>
      <c r="I79">
        <v>0</v>
      </c>
      <c r="J79">
        <v>0</v>
      </c>
      <c r="K79">
        <v>0</v>
      </c>
      <c r="L79">
        <v>30.2</v>
      </c>
      <c r="M79">
        <v>0</v>
      </c>
      <c r="N79">
        <v>29.1</v>
      </c>
      <c r="O79">
        <v>31.2</v>
      </c>
      <c r="P79" t="s">
        <v>39</v>
      </c>
      <c r="Q79" t="s">
        <v>39</v>
      </c>
      <c r="R79" s="217"/>
      <c r="X79" s="216"/>
    </row>
    <row r="80" spans="1:24" ht="16.5" x14ac:dyDescent="0.25">
      <c r="A80" t="s">
        <v>466</v>
      </c>
      <c r="B80">
        <v>202406</v>
      </c>
      <c r="C80" t="s">
        <v>39</v>
      </c>
      <c r="D80" t="s">
        <v>39</v>
      </c>
      <c r="E80" t="s">
        <v>39</v>
      </c>
      <c r="F80" t="s">
        <v>39</v>
      </c>
      <c r="G80" t="s">
        <v>39</v>
      </c>
      <c r="H80" t="s">
        <v>39</v>
      </c>
      <c r="I80">
        <v>0</v>
      </c>
      <c r="J80">
        <v>0</v>
      </c>
      <c r="K80">
        <v>0</v>
      </c>
      <c r="L80">
        <v>30.15</v>
      </c>
      <c r="M80">
        <v>1</v>
      </c>
      <c r="N80">
        <v>29.9</v>
      </c>
      <c r="O80">
        <v>31.2</v>
      </c>
      <c r="P80">
        <v>29.3</v>
      </c>
      <c r="Q80">
        <v>29.3</v>
      </c>
      <c r="R80" s="217"/>
      <c r="X80" s="216"/>
    </row>
    <row r="81" spans="1:24" ht="16.5" x14ac:dyDescent="0.25">
      <c r="A81" t="s">
        <v>466</v>
      </c>
      <c r="B81">
        <v>202409</v>
      </c>
      <c r="C81" t="s">
        <v>39</v>
      </c>
      <c r="D81" t="s">
        <v>39</v>
      </c>
      <c r="E81" t="s">
        <v>39</v>
      </c>
      <c r="F81" t="s">
        <v>39</v>
      </c>
      <c r="G81" t="s">
        <v>39</v>
      </c>
      <c r="H81" t="s">
        <v>39</v>
      </c>
      <c r="I81">
        <v>0</v>
      </c>
      <c r="J81">
        <v>0</v>
      </c>
      <c r="K81">
        <v>0</v>
      </c>
      <c r="L81">
        <v>30.25</v>
      </c>
      <c r="M81">
        <v>0</v>
      </c>
      <c r="N81">
        <v>29.1</v>
      </c>
      <c r="O81">
        <v>31.2</v>
      </c>
      <c r="P81" t="s">
        <v>39</v>
      </c>
      <c r="Q81" t="s">
        <v>39</v>
      </c>
      <c r="R81" s="217"/>
      <c r="X81" s="216"/>
    </row>
    <row r="82" spans="1:24" ht="16.5" x14ac:dyDescent="0.25">
      <c r="A82" t="s">
        <v>467</v>
      </c>
      <c r="B82">
        <v>202311</v>
      </c>
      <c r="C82">
        <v>35.799999999999997</v>
      </c>
      <c r="D82">
        <v>36.200000000000003</v>
      </c>
      <c r="E82">
        <v>35.450000000000003</v>
      </c>
      <c r="F82">
        <v>36.15</v>
      </c>
      <c r="G82" t="s">
        <v>2351</v>
      </c>
      <c r="H82" t="s">
        <v>2533</v>
      </c>
      <c r="I82">
        <v>0</v>
      </c>
      <c r="J82">
        <v>807</v>
      </c>
      <c r="K82">
        <v>807</v>
      </c>
      <c r="L82">
        <v>36.15</v>
      </c>
      <c r="M82">
        <v>1606</v>
      </c>
      <c r="N82">
        <v>36.1</v>
      </c>
      <c r="O82">
        <v>36.200000000000003</v>
      </c>
      <c r="P82">
        <v>38.049999999999997</v>
      </c>
      <c r="Q82">
        <v>33.75</v>
      </c>
      <c r="R82" s="217"/>
      <c r="X82" s="216"/>
    </row>
    <row r="83" spans="1:24" ht="16.5" x14ac:dyDescent="0.25">
      <c r="A83" t="s">
        <v>467</v>
      </c>
      <c r="B83">
        <v>202312</v>
      </c>
      <c r="C83">
        <v>35.6</v>
      </c>
      <c r="D83">
        <v>36.200000000000003</v>
      </c>
      <c r="E83">
        <v>35.5</v>
      </c>
      <c r="F83">
        <v>36.1</v>
      </c>
      <c r="G83" t="s">
        <v>1567</v>
      </c>
      <c r="H83" t="s">
        <v>2534</v>
      </c>
      <c r="I83">
        <v>0</v>
      </c>
      <c r="J83">
        <v>171</v>
      </c>
      <c r="K83">
        <v>171</v>
      </c>
      <c r="L83">
        <v>36.1</v>
      </c>
      <c r="M83">
        <v>722</v>
      </c>
      <c r="N83">
        <v>36.1</v>
      </c>
      <c r="O83">
        <v>36.200000000000003</v>
      </c>
      <c r="P83">
        <v>51</v>
      </c>
      <c r="Q83">
        <v>33.85</v>
      </c>
      <c r="R83" s="217"/>
      <c r="X83" s="216"/>
    </row>
    <row r="84" spans="1:24" ht="16.5" x14ac:dyDescent="0.25">
      <c r="A84" t="s">
        <v>467</v>
      </c>
      <c r="B84">
        <v>202403</v>
      </c>
      <c r="C84" t="s">
        <v>39</v>
      </c>
      <c r="D84" t="s">
        <v>39</v>
      </c>
      <c r="E84" t="s">
        <v>39</v>
      </c>
      <c r="F84" t="s">
        <v>39</v>
      </c>
      <c r="G84" t="s">
        <v>39</v>
      </c>
      <c r="H84" t="s">
        <v>39</v>
      </c>
      <c r="I84">
        <v>0</v>
      </c>
      <c r="J84">
        <v>0</v>
      </c>
      <c r="K84">
        <v>0</v>
      </c>
      <c r="L84">
        <v>36.15</v>
      </c>
      <c r="M84">
        <v>25</v>
      </c>
      <c r="N84">
        <v>36.049999999999997</v>
      </c>
      <c r="O84">
        <v>36.25</v>
      </c>
      <c r="P84">
        <v>49.7</v>
      </c>
      <c r="Q84">
        <v>35.9</v>
      </c>
      <c r="R84" s="217"/>
      <c r="X84" s="216"/>
    </row>
    <row r="85" spans="1:24" ht="16.5" x14ac:dyDescent="0.25">
      <c r="A85" t="s">
        <v>467</v>
      </c>
      <c r="B85">
        <v>202406</v>
      </c>
      <c r="C85">
        <v>35.700000000000003</v>
      </c>
      <c r="D85">
        <v>35.700000000000003</v>
      </c>
      <c r="E85">
        <v>35.700000000000003</v>
      </c>
      <c r="F85">
        <v>35.700000000000003</v>
      </c>
      <c r="G85" t="s">
        <v>524</v>
      </c>
      <c r="H85" t="s">
        <v>2535</v>
      </c>
      <c r="I85">
        <v>0</v>
      </c>
      <c r="J85">
        <v>1</v>
      </c>
      <c r="K85">
        <v>1</v>
      </c>
      <c r="L85">
        <v>35.9</v>
      </c>
      <c r="M85">
        <v>9</v>
      </c>
      <c r="N85">
        <v>35.75</v>
      </c>
      <c r="O85">
        <v>36</v>
      </c>
      <c r="P85">
        <v>38.85</v>
      </c>
      <c r="Q85">
        <v>35.299999999999997</v>
      </c>
      <c r="R85" s="217"/>
      <c r="X85" s="216"/>
    </row>
    <row r="86" spans="1:24" ht="16.5" x14ac:dyDescent="0.25">
      <c r="A86" t="s">
        <v>467</v>
      </c>
      <c r="B86">
        <v>202409</v>
      </c>
      <c r="C86" t="s">
        <v>39</v>
      </c>
      <c r="D86" t="s">
        <v>39</v>
      </c>
      <c r="E86" t="s">
        <v>39</v>
      </c>
      <c r="F86" t="s">
        <v>39</v>
      </c>
      <c r="G86" t="s">
        <v>39</v>
      </c>
      <c r="H86" t="s">
        <v>39</v>
      </c>
      <c r="I86">
        <v>0</v>
      </c>
      <c r="J86">
        <v>0</v>
      </c>
      <c r="K86">
        <v>0</v>
      </c>
      <c r="L86">
        <v>36.4</v>
      </c>
      <c r="M86">
        <v>3</v>
      </c>
      <c r="N86">
        <v>35.549999999999997</v>
      </c>
      <c r="O86">
        <v>36.049999999999997</v>
      </c>
      <c r="P86">
        <v>35.299999999999997</v>
      </c>
      <c r="Q86">
        <v>34.549999999999997</v>
      </c>
      <c r="R86" s="217"/>
      <c r="X86" s="216"/>
    </row>
    <row r="87" spans="1:24" ht="16.5" x14ac:dyDescent="0.25">
      <c r="A87" t="s">
        <v>469</v>
      </c>
      <c r="B87">
        <v>202311</v>
      </c>
      <c r="C87">
        <v>11.5</v>
      </c>
      <c r="D87">
        <v>11.65</v>
      </c>
      <c r="E87">
        <v>11.5</v>
      </c>
      <c r="F87">
        <v>11.6</v>
      </c>
      <c r="G87" t="s">
        <v>501</v>
      </c>
      <c r="H87" s="4" t="s">
        <v>2297</v>
      </c>
      <c r="I87">
        <v>0</v>
      </c>
      <c r="J87">
        <v>47</v>
      </c>
      <c r="K87">
        <v>47</v>
      </c>
      <c r="L87">
        <v>11.6</v>
      </c>
      <c r="M87">
        <v>374</v>
      </c>
      <c r="N87">
        <v>11.6</v>
      </c>
      <c r="O87">
        <v>11.65</v>
      </c>
      <c r="P87">
        <v>12.35</v>
      </c>
      <c r="Q87">
        <v>11</v>
      </c>
      <c r="R87" s="217"/>
      <c r="X87" s="216"/>
    </row>
    <row r="88" spans="1:24" ht="16.5" x14ac:dyDescent="0.25">
      <c r="A88" t="s">
        <v>469</v>
      </c>
      <c r="B88">
        <v>202312</v>
      </c>
      <c r="C88" t="s">
        <v>39</v>
      </c>
      <c r="D88" t="s">
        <v>39</v>
      </c>
      <c r="E88" t="s">
        <v>39</v>
      </c>
      <c r="F88" t="s">
        <v>39</v>
      </c>
      <c r="G88" t="s">
        <v>39</v>
      </c>
      <c r="H88" s="4" t="s">
        <v>39</v>
      </c>
      <c r="I88">
        <v>0</v>
      </c>
      <c r="J88">
        <v>0</v>
      </c>
      <c r="K88">
        <v>0</v>
      </c>
      <c r="L88">
        <v>11.6</v>
      </c>
      <c r="M88">
        <v>40</v>
      </c>
      <c r="N88">
        <v>11.55</v>
      </c>
      <c r="O88">
        <v>11.65</v>
      </c>
      <c r="P88">
        <v>13.5</v>
      </c>
      <c r="Q88">
        <v>11.2</v>
      </c>
      <c r="R88" s="217"/>
      <c r="X88" s="216"/>
    </row>
    <row r="89" spans="1:24" ht="16.5" x14ac:dyDescent="0.25">
      <c r="A89" t="s">
        <v>469</v>
      </c>
      <c r="B89">
        <v>202403</v>
      </c>
      <c r="C89" t="s">
        <v>39</v>
      </c>
      <c r="D89" t="s">
        <v>39</v>
      </c>
      <c r="E89" t="s">
        <v>39</v>
      </c>
      <c r="F89" t="s">
        <v>39</v>
      </c>
      <c r="G89" t="s">
        <v>39</v>
      </c>
      <c r="H89" t="s">
        <v>39</v>
      </c>
      <c r="I89">
        <v>0</v>
      </c>
      <c r="J89">
        <v>0</v>
      </c>
      <c r="K89">
        <v>0</v>
      </c>
      <c r="L89">
        <v>11.55</v>
      </c>
      <c r="M89">
        <v>9</v>
      </c>
      <c r="N89">
        <v>11.5</v>
      </c>
      <c r="O89" t="s">
        <v>39</v>
      </c>
      <c r="P89">
        <v>12.4</v>
      </c>
      <c r="Q89">
        <v>11.05</v>
      </c>
      <c r="R89" s="217"/>
      <c r="X89" s="216"/>
    </row>
    <row r="90" spans="1:24" ht="16.5" x14ac:dyDescent="0.25">
      <c r="A90" t="s">
        <v>469</v>
      </c>
      <c r="B90">
        <v>202406</v>
      </c>
      <c r="C90" t="s">
        <v>39</v>
      </c>
      <c r="D90" t="s">
        <v>39</v>
      </c>
      <c r="E90" t="s">
        <v>39</v>
      </c>
      <c r="F90" t="s">
        <v>39</v>
      </c>
      <c r="G90" t="s">
        <v>39</v>
      </c>
      <c r="H90" t="s">
        <v>39</v>
      </c>
      <c r="I90">
        <v>0</v>
      </c>
      <c r="J90">
        <v>0</v>
      </c>
      <c r="K90">
        <v>0</v>
      </c>
      <c r="L90">
        <v>11.6</v>
      </c>
      <c r="M90">
        <v>0</v>
      </c>
      <c r="N90" t="s">
        <v>39</v>
      </c>
      <c r="O90" t="s">
        <v>39</v>
      </c>
      <c r="P90" t="s">
        <v>39</v>
      </c>
      <c r="Q90" t="s">
        <v>39</v>
      </c>
      <c r="R90" s="217"/>
      <c r="X90" s="216"/>
    </row>
    <row r="91" spans="1:24" ht="16.5" x14ac:dyDescent="0.25">
      <c r="A91" t="s">
        <v>469</v>
      </c>
      <c r="B91">
        <v>202409</v>
      </c>
      <c r="C91" t="s">
        <v>39</v>
      </c>
      <c r="D91" t="s">
        <v>39</v>
      </c>
      <c r="E91" t="s">
        <v>39</v>
      </c>
      <c r="F91" t="s">
        <v>39</v>
      </c>
      <c r="G91" t="s">
        <v>39</v>
      </c>
      <c r="H91" t="s">
        <v>39</v>
      </c>
      <c r="I91">
        <v>0</v>
      </c>
      <c r="J91">
        <v>0</v>
      </c>
      <c r="K91">
        <v>0</v>
      </c>
      <c r="L91">
        <v>11.65</v>
      </c>
      <c r="M91">
        <v>0</v>
      </c>
      <c r="N91" t="s">
        <v>39</v>
      </c>
      <c r="O91" t="s">
        <v>39</v>
      </c>
      <c r="P91" t="s">
        <v>39</v>
      </c>
      <c r="Q91" t="s">
        <v>39</v>
      </c>
      <c r="R91" s="217"/>
      <c r="X91" s="216"/>
    </row>
    <row r="92" spans="1:24" ht="16.5" x14ac:dyDescent="0.25">
      <c r="A92" t="s">
        <v>470</v>
      </c>
      <c r="B92">
        <v>202311</v>
      </c>
      <c r="C92">
        <v>43.85</v>
      </c>
      <c r="D92">
        <v>44.9</v>
      </c>
      <c r="E92">
        <v>43.55</v>
      </c>
      <c r="F92">
        <v>44.9</v>
      </c>
      <c r="G92" t="s">
        <v>528</v>
      </c>
      <c r="H92" t="s">
        <v>2307</v>
      </c>
      <c r="I92">
        <v>0</v>
      </c>
      <c r="J92">
        <v>528</v>
      </c>
      <c r="K92">
        <v>528</v>
      </c>
      <c r="L92">
        <v>44.9</v>
      </c>
      <c r="M92">
        <v>878</v>
      </c>
      <c r="N92">
        <v>44.85</v>
      </c>
      <c r="O92">
        <v>44.9</v>
      </c>
      <c r="P92">
        <v>46.05</v>
      </c>
      <c r="Q92">
        <v>40.6</v>
      </c>
      <c r="R92" s="217"/>
      <c r="X92" s="216"/>
    </row>
    <row r="93" spans="1:24" ht="16.5" x14ac:dyDescent="0.25">
      <c r="A93" t="s">
        <v>470</v>
      </c>
      <c r="B93">
        <v>202312</v>
      </c>
      <c r="C93">
        <v>44</v>
      </c>
      <c r="D93">
        <v>44.95</v>
      </c>
      <c r="E93">
        <v>43.75</v>
      </c>
      <c r="F93">
        <v>44.95</v>
      </c>
      <c r="G93" t="s">
        <v>528</v>
      </c>
      <c r="H93" s="4" t="s">
        <v>2307</v>
      </c>
      <c r="I93">
        <v>0</v>
      </c>
      <c r="J93">
        <v>59</v>
      </c>
      <c r="K93">
        <v>59</v>
      </c>
      <c r="L93">
        <v>44.95</v>
      </c>
      <c r="M93">
        <v>367</v>
      </c>
      <c r="N93">
        <v>44.9</v>
      </c>
      <c r="O93">
        <v>45</v>
      </c>
      <c r="P93">
        <v>63.7</v>
      </c>
      <c r="Q93">
        <v>35.450000000000003</v>
      </c>
      <c r="R93" s="217"/>
      <c r="X93" s="216"/>
    </row>
    <row r="94" spans="1:24" ht="16.5" x14ac:dyDescent="0.25">
      <c r="A94" t="s">
        <v>470</v>
      </c>
      <c r="B94">
        <v>202403</v>
      </c>
      <c r="C94">
        <v>44.8</v>
      </c>
      <c r="D94">
        <v>44.8</v>
      </c>
      <c r="E94">
        <v>44.7</v>
      </c>
      <c r="F94">
        <v>44.7</v>
      </c>
      <c r="G94" t="s">
        <v>1564</v>
      </c>
      <c r="H94" s="4" t="s">
        <v>2319</v>
      </c>
      <c r="I94">
        <v>0</v>
      </c>
      <c r="J94">
        <v>3</v>
      </c>
      <c r="K94">
        <v>3</v>
      </c>
      <c r="L94">
        <v>44.7</v>
      </c>
      <c r="M94">
        <v>95</v>
      </c>
      <c r="N94">
        <v>44.85</v>
      </c>
      <c r="O94">
        <v>45.1</v>
      </c>
      <c r="P94">
        <v>63.5</v>
      </c>
      <c r="Q94">
        <v>37.9</v>
      </c>
      <c r="R94" s="217"/>
      <c r="X94" s="216"/>
    </row>
    <row r="95" spans="1:24" ht="16.5" x14ac:dyDescent="0.25">
      <c r="A95" t="s">
        <v>470</v>
      </c>
      <c r="B95">
        <v>202406</v>
      </c>
      <c r="C95" t="s">
        <v>39</v>
      </c>
      <c r="D95" t="s">
        <v>39</v>
      </c>
      <c r="E95" t="s">
        <v>39</v>
      </c>
      <c r="F95" t="s">
        <v>39</v>
      </c>
      <c r="G95" t="s">
        <v>39</v>
      </c>
      <c r="H95" t="s">
        <v>39</v>
      </c>
      <c r="I95">
        <v>0</v>
      </c>
      <c r="J95">
        <v>0</v>
      </c>
      <c r="K95">
        <v>0</v>
      </c>
      <c r="L95">
        <v>45.4</v>
      </c>
      <c r="M95">
        <v>43</v>
      </c>
      <c r="N95">
        <v>44.8</v>
      </c>
      <c r="O95">
        <v>46.2</v>
      </c>
      <c r="P95">
        <v>59.2</v>
      </c>
      <c r="Q95">
        <v>43</v>
      </c>
      <c r="R95" s="217"/>
      <c r="X95" s="216"/>
    </row>
    <row r="96" spans="1:24" ht="16.5" x14ac:dyDescent="0.25">
      <c r="A96" t="s">
        <v>470</v>
      </c>
      <c r="B96">
        <v>202409</v>
      </c>
      <c r="C96" t="s">
        <v>39</v>
      </c>
      <c r="D96" t="s">
        <v>39</v>
      </c>
      <c r="E96" t="s">
        <v>39</v>
      </c>
      <c r="F96" t="s">
        <v>39</v>
      </c>
      <c r="G96" t="s">
        <v>39</v>
      </c>
      <c r="H96" t="s">
        <v>39</v>
      </c>
      <c r="I96">
        <v>0</v>
      </c>
      <c r="J96">
        <v>0</v>
      </c>
      <c r="K96">
        <v>0</v>
      </c>
      <c r="L96">
        <v>45.05</v>
      </c>
      <c r="M96">
        <v>6</v>
      </c>
      <c r="N96">
        <v>44.8</v>
      </c>
      <c r="O96">
        <v>46.2</v>
      </c>
      <c r="P96">
        <v>45.2</v>
      </c>
      <c r="Q96">
        <v>43.8</v>
      </c>
      <c r="R96" s="217"/>
      <c r="X96" s="216"/>
    </row>
    <row r="97" spans="1:24" ht="16.5" x14ac:dyDescent="0.25">
      <c r="A97" t="s">
        <v>471</v>
      </c>
      <c r="B97">
        <v>202311</v>
      </c>
      <c r="C97">
        <v>36.700000000000003</v>
      </c>
      <c r="D97">
        <v>37.4</v>
      </c>
      <c r="E97">
        <v>36.700000000000003</v>
      </c>
      <c r="F97">
        <v>37.15</v>
      </c>
      <c r="G97" t="s">
        <v>524</v>
      </c>
      <c r="H97" t="s">
        <v>2302</v>
      </c>
      <c r="I97">
        <v>0</v>
      </c>
      <c r="J97">
        <v>202</v>
      </c>
      <c r="K97">
        <v>202</v>
      </c>
      <c r="L97">
        <v>37.15</v>
      </c>
      <c r="M97">
        <v>11718</v>
      </c>
      <c r="N97">
        <v>37.1</v>
      </c>
      <c r="O97">
        <v>37.200000000000003</v>
      </c>
      <c r="P97">
        <v>45.1</v>
      </c>
      <c r="Q97">
        <v>35.549999999999997</v>
      </c>
      <c r="R97" s="217"/>
      <c r="X97" s="216"/>
    </row>
    <row r="98" spans="1:24" ht="16.5" x14ac:dyDescent="0.25">
      <c r="A98" t="s">
        <v>471</v>
      </c>
      <c r="B98">
        <v>202312</v>
      </c>
      <c r="C98">
        <v>37</v>
      </c>
      <c r="D98">
        <v>37.200000000000003</v>
      </c>
      <c r="E98">
        <v>37</v>
      </c>
      <c r="F98">
        <v>37.1</v>
      </c>
      <c r="G98" t="s">
        <v>468</v>
      </c>
      <c r="H98" s="4" t="s">
        <v>2248</v>
      </c>
      <c r="I98">
        <v>0</v>
      </c>
      <c r="J98">
        <v>35</v>
      </c>
      <c r="K98">
        <v>35</v>
      </c>
      <c r="L98">
        <v>37.1</v>
      </c>
      <c r="M98">
        <v>908</v>
      </c>
      <c r="N98">
        <v>37.1</v>
      </c>
      <c r="O98">
        <v>37.25</v>
      </c>
      <c r="P98">
        <v>55.8</v>
      </c>
      <c r="Q98">
        <v>34.700000000000003</v>
      </c>
      <c r="R98" s="217"/>
      <c r="X98" s="216"/>
    </row>
    <row r="99" spans="1:24" ht="16.5" x14ac:dyDescent="0.25">
      <c r="A99" t="s">
        <v>471</v>
      </c>
      <c r="B99">
        <v>202403</v>
      </c>
      <c r="C99" t="s">
        <v>39</v>
      </c>
      <c r="D99" t="s">
        <v>39</v>
      </c>
      <c r="E99" t="s">
        <v>39</v>
      </c>
      <c r="F99" t="s">
        <v>39</v>
      </c>
      <c r="G99" t="s">
        <v>39</v>
      </c>
      <c r="H99" t="s">
        <v>39</v>
      </c>
      <c r="I99">
        <v>0</v>
      </c>
      <c r="J99">
        <v>0</v>
      </c>
      <c r="K99">
        <v>0</v>
      </c>
      <c r="L99">
        <v>37.25</v>
      </c>
      <c r="M99">
        <v>17</v>
      </c>
      <c r="N99">
        <v>37.25</v>
      </c>
      <c r="O99">
        <v>37.65</v>
      </c>
      <c r="P99">
        <v>52.3</v>
      </c>
      <c r="Q99">
        <v>37.299999999999997</v>
      </c>
      <c r="R99" s="217"/>
      <c r="X99" s="216"/>
    </row>
    <row r="100" spans="1:24" ht="16.5" x14ac:dyDescent="0.25">
      <c r="A100" t="s">
        <v>471</v>
      </c>
      <c r="B100">
        <v>202406</v>
      </c>
      <c r="C100" t="s">
        <v>39</v>
      </c>
      <c r="D100" t="s">
        <v>39</v>
      </c>
      <c r="E100" t="s">
        <v>39</v>
      </c>
      <c r="F100" t="s">
        <v>39</v>
      </c>
      <c r="G100" t="s">
        <v>39</v>
      </c>
      <c r="H100" s="4" t="s">
        <v>39</v>
      </c>
      <c r="I100">
        <v>0</v>
      </c>
      <c r="J100">
        <v>0</v>
      </c>
      <c r="K100">
        <v>0</v>
      </c>
      <c r="L100">
        <v>37.15</v>
      </c>
      <c r="M100">
        <v>1</v>
      </c>
      <c r="N100">
        <v>36.9</v>
      </c>
      <c r="O100">
        <v>38.299999999999997</v>
      </c>
      <c r="P100">
        <v>45.5</v>
      </c>
      <c r="Q100">
        <v>45.5</v>
      </c>
      <c r="R100" s="217"/>
      <c r="X100" s="216"/>
    </row>
    <row r="101" spans="1:24" x14ac:dyDescent="0.25">
      <c r="A101" t="s">
        <v>471</v>
      </c>
      <c r="B101">
        <v>202409</v>
      </c>
      <c r="C101" t="s">
        <v>39</v>
      </c>
      <c r="D101" t="s">
        <v>39</v>
      </c>
      <c r="E101" t="s">
        <v>39</v>
      </c>
      <c r="F101" t="s">
        <v>39</v>
      </c>
      <c r="G101" t="s">
        <v>39</v>
      </c>
      <c r="H101" t="s">
        <v>39</v>
      </c>
      <c r="I101">
        <v>0</v>
      </c>
      <c r="J101">
        <v>0</v>
      </c>
      <c r="K101">
        <v>0</v>
      </c>
      <c r="L101">
        <v>37.049999999999997</v>
      </c>
      <c r="M101">
        <v>0</v>
      </c>
      <c r="N101">
        <v>36</v>
      </c>
      <c r="O101">
        <v>38.299999999999997</v>
      </c>
      <c r="P101" t="s">
        <v>39</v>
      </c>
      <c r="Q101" t="s">
        <v>39</v>
      </c>
    </row>
    <row r="102" spans="1:24" x14ac:dyDescent="0.25">
      <c r="A102" t="s">
        <v>472</v>
      </c>
      <c r="B102">
        <v>202311</v>
      </c>
      <c r="C102">
        <v>65.099999999999994</v>
      </c>
      <c r="D102">
        <v>65.8</v>
      </c>
      <c r="E102">
        <v>64</v>
      </c>
      <c r="F102">
        <v>65.599999999999994</v>
      </c>
      <c r="G102" t="s">
        <v>374</v>
      </c>
      <c r="H102" s="4" t="s">
        <v>2368</v>
      </c>
      <c r="I102">
        <v>0</v>
      </c>
      <c r="J102">
        <v>1846</v>
      </c>
      <c r="K102">
        <v>1846</v>
      </c>
      <c r="L102">
        <v>65.599999999999994</v>
      </c>
      <c r="M102">
        <v>1400</v>
      </c>
      <c r="N102">
        <v>65.599999999999994</v>
      </c>
      <c r="O102">
        <v>65.7</v>
      </c>
      <c r="P102">
        <v>72.7</v>
      </c>
      <c r="Q102">
        <v>63.9</v>
      </c>
    </row>
    <row r="103" spans="1:24" x14ac:dyDescent="0.25">
      <c r="A103" t="s">
        <v>472</v>
      </c>
      <c r="B103">
        <v>202312</v>
      </c>
      <c r="C103">
        <v>65.099999999999994</v>
      </c>
      <c r="D103">
        <v>65.7</v>
      </c>
      <c r="E103">
        <v>64.099999999999994</v>
      </c>
      <c r="F103">
        <v>65.599999999999994</v>
      </c>
      <c r="G103" t="s">
        <v>2363</v>
      </c>
      <c r="H103" t="s">
        <v>2536</v>
      </c>
      <c r="I103">
        <v>0</v>
      </c>
      <c r="J103">
        <v>792</v>
      </c>
      <c r="K103">
        <v>792</v>
      </c>
      <c r="L103">
        <v>65.599999999999994</v>
      </c>
      <c r="M103">
        <v>650</v>
      </c>
      <c r="N103">
        <v>65.599999999999994</v>
      </c>
      <c r="O103">
        <v>65.7</v>
      </c>
      <c r="P103">
        <v>78</v>
      </c>
      <c r="Q103">
        <v>57.9</v>
      </c>
    </row>
    <row r="104" spans="1:24" x14ac:dyDescent="0.25">
      <c r="A104" t="s">
        <v>472</v>
      </c>
      <c r="B104">
        <v>202403</v>
      </c>
      <c r="C104" t="s">
        <v>39</v>
      </c>
      <c r="D104" t="s">
        <v>39</v>
      </c>
      <c r="E104" t="s">
        <v>39</v>
      </c>
      <c r="F104" t="s">
        <v>39</v>
      </c>
      <c r="G104" t="s">
        <v>39</v>
      </c>
      <c r="H104" t="s">
        <v>39</v>
      </c>
      <c r="I104">
        <v>0</v>
      </c>
      <c r="J104">
        <v>0</v>
      </c>
      <c r="K104">
        <v>0</v>
      </c>
      <c r="L104">
        <v>65.2</v>
      </c>
      <c r="M104">
        <v>15</v>
      </c>
      <c r="N104">
        <v>65</v>
      </c>
      <c r="O104">
        <v>66</v>
      </c>
      <c r="P104">
        <v>78.8</v>
      </c>
      <c r="Q104">
        <v>64.2</v>
      </c>
    </row>
    <row r="105" spans="1:24" x14ac:dyDescent="0.25">
      <c r="A105" t="s">
        <v>472</v>
      </c>
      <c r="B105">
        <v>202406</v>
      </c>
      <c r="C105" t="s">
        <v>39</v>
      </c>
      <c r="D105" t="s">
        <v>39</v>
      </c>
      <c r="E105" t="s">
        <v>39</v>
      </c>
      <c r="F105" t="s">
        <v>39</v>
      </c>
      <c r="G105" t="s">
        <v>39</v>
      </c>
      <c r="H105" t="s">
        <v>39</v>
      </c>
      <c r="I105">
        <v>0</v>
      </c>
      <c r="J105">
        <v>0</v>
      </c>
      <c r="K105">
        <v>0</v>
      </c>
      <c r="L105">
        <v>65.5</v>
      </c>
      <c r="M105">
        <v>0</v>
      </c>
      <c r="N105">
        <v>65</v>
      </c>
      <c r="O105">
        <v>66.3</v>
      </c>
      <c r="P105" t="s">
        <v>39</v>
      </c>
      <c r="Q105" t="s">
        <v>39</v>
      </c>
    </row>
    <row r="106" spans="1:24" x14ac:dyDescent="0.25">
      <c r="A106" t="s">
        <v>472</v>
      </c>
      <c r="B106">
        <v>202409</v>
      </c>
      <c r="C106" t="s">
        <v>39</v>
      </c>
      <c r="D106" t="s">
        <v>39</v>
      </c>
      <c r="E106" t="s">
        <v>39</v>
      </c>
      <c r="F106" t="s">
        <v>39</v>
      </c>
      <c r="G106" t="s">
        <v>39</v>
      </c>
      <c r="H106" t="s">
        <v>39</v>
      </c>
      <c r="I106">
        <v>0</v>
      </c>
      <c r="J106">
        <v>0</v>
      </c>
      <c r="K106">
        <v>0</v>
      </c>
      <c r="L106">
        <v>65.5</v>
      </c>
      <c r="M106">
        <v>0</v>
      </c>
      <c r="N106">
        <v>64.8</v>
      </c>
      <c r="O106">
        <v>66.3</v>
      </c>
      <c r="P106" t="s">
        <v>39</v>
      </c>
      <c r="Q106" t="s">
        <v>39</v>
      </c>
    </row>
    <row r="107" spans="1:24" x14ac:dyDescent="0.25">
      <c r="A107" t="s">
        <v>474</v>
      </c>
      <c r="B107">
        <v>202311</v>
      </c>
      <c r="C107">
        <v>111</v>
      </c>
      <c r="D107">
        <v>111.5</v>
      </c>
      <c r="E107">
        <v>107.5</v>
      </c>
      <c r="F107">
        <v>109.5</v>
      </c>
      <c r="G107" t="s">
        <v>382</v>
      </c>
      <c r="H107" t="s">
        <v>2537</v>
      </c>
      <c r="I107">
        <v>0</v>
      </c>
      <c r="J107">
        <v>5126</v>
      </c>
      <c r="K107">
        <v>5126</v>
      </c>
      <c r="L107">
        <v>109.5</v>
      </c>
      <c r="M107">
        <v>7630</v>
      </c>
      <c r="N107">
        <v>109</v>
      </c>
      <c r="O107">
        <v>109.5</v>
      </c>
      <c r="P107">
        <v>118</v>
      </c>
      <c r="Q107">
        <v>102</v>
      </c>
    </row>
    <row r="108" spans="1:24" x14ac:dyDescent="0.25">
      <c r="A108" t="s">
        <v>474</v>
      </c>
      <c r="B108">
        <v>202312</v>
      </c>
      <c r="C108">
        <v>111.5</v>
      </c>
      <c r="D108">
        <v>111.5</v>
      </c>
      <c r="E108">
        <v>108</v>
      </c>
      <c r="F108">
        <v>109</v>
      </c>
      <c r="G108" t="s">
        <v>433</v>
      </c>
      <c r="H108" s="4" t="s">
        <v>2538</v>
      </c>
      <c r="I108">
        <v>0</v>
      </c>
      <c r="J108">
        <v>2706</v>
      </c>
      <c r="K108">
        <v>2706</v>
      </c>
      <c r="L108">
        <v>109</v>
      </c>
      <c r="M108">
        <v>8037</v>
      </c>
      <c r="N108">
        <v>109</v>
      </c>
      <c r="O108">
        <v>109.5</v>
      </c>
      <c r="P108">
        <v>180.5</v>
      </c>
      <c r="Q108">
        <v>87.2</v>
      </c>
    </row>
    <row r="109" spans="1:24" x14ac:dyDescent="0.25">
      <c r="A109" t="s">
        <v>474</v>
      </c>
      <c r="B109">
        <v>202403</v>
      </c>
      <c r="C109">
        <v>112</v>
      </c>
      <c r="D109">
        <v>112</v>
      </c>
      <c r="E109">
        <v>108.5</v>
      </c>
      <c r="F109">
        <v>110</v>
      </c>
      <c r="G109" t="s">
        <v>382</v>
      </c>
      <c r="H109" s="4" t="s">
        <v>2539</v>
      </c>
      <c r="I109">
        <v>0</v>
      </c>
      <c r="J109">
        <v>94</v>
      </c>
      <c r="K109">
        <v>94</v>
      </c>
      <c r="L109">
        <v>110</v>
      </c>
      <c r="M109">
        <v>674</v>
      </c>
      <c r="N109">
        <v>109.5</v>
      </c>
      <c r="O109">
        <v>110.5</v>
      </c>
      <c r="P109">
        <v>171.5</v>
      </c>
      <c r="Q109">
        <v>87.2</v>
      </c>
    </row>
    <row r="110" spans="1:24" x14ac:dyDescent="0.25">
      <c r="A110" t="s">
        <v>474</v>
      </c>
      <c r="B110">
        <v>202406</v>
      </c>
      <c r="C110">
        <v>112</v>
      </c>
      <c r="D110">
        <v>112</v>
      </c>
      <c r="E110">
        <v>110</v>
      </c>
      <c r="F110">
        <v>110</v>
      </c>
      <c r="G110" t="s">
        <v>384</v>
      </c>
      <c r="H110" s="4" t="s">
        <v>2540</v>
      </c>
      <c r="I110">
        <v>0</v>
      </c>
      <c r="J110">
        <v>30</v>
      </c>
      <c r="K110">
        <v>30</v>
      </c>
      <c r="L110">
        <v>110</v>
      </c>
      <c r="M110">
        <v>173</v>
      </c>
      <c r="N110">
        <v>109.5</v>
      </c>
      <c r="O110">
        <v>111</v>
      </c>
      <c r="P110">
        <v>118.5</v>
      </c>
      <c r="Q110">
        <v>100</v>
      </c>
    </row>
    <row r="111" spans="1:24" x14ac:dyDescent="0.25">
      <c r="A111" t="s">
        <v>474</v>
      </c>
      <c r="B111">
        <v>202409</v>
      </c>
      <c r="C111">
        <v>112.5</v>
      </c>
      <c r="D111">
        <v>112.5</v>
      </c>
      <c r="E111">
        <v>110.5</v>
      </c>
      <c r="F111">
        <v>110.5</v>
      </c>
      <c r="G111" t="s">
        <v>435</v>
      </c>
      <c r="H111" s="4" t="s">
        <v>2367</v>
      </c>
      <c r="I111">
        <v>0</v>
      </c>
      <c r="J111">
        <v>3</v>
      </c>
      <c r="K111">
        <v>3</v>
      </c>
      <c r="L111">
        <v>110.5</v>
      </c>
      <c r="M111">
        <v>11</v>
      </c>
      <c r="N111">
        <v>109.5</v>
      </c>
      <c r="O111">
        <v>111.5</v>
      </c>
      <c r="P111">
        <v>112.5</v>
      </c>
      <c r="Q111">
        <v>103.5</v>
      </c>
    </row>
    <row r="112" spans="1:24" x14ac:dyDescent="0.25">
      <c r="A112" t="s">
        <v>475</v>
      </c>
      <c r="B112">
        <v>202311</v>
      </c>
      <c r="C112">
        <v>42.05</v>
      </c>
      <c r="D112">
        <v>42.5</v>
      </c>
      <c r="E112">
        <v>41.4</v>
      </c>
      <c r="F112">
        <v>42.25</v>
      </c>
      <c r="G112" t="s">
        <v>2541</v>
      </c>
      <c r="H112" t="s">
        <v>2542</v>
      </c>
      <c r="I112">
        <v>0</v>
      </c>
      <c r="J112">
        <v>1319</v>
      </c>
      <c r="K112">
        <v>1319</v>
      </c>
      <c r="L112">
        <v>42.25</v>
      </c>
      <c r="M112">
        <v>3272</v>
      </c>
      <c r="N112">
        <v>42.2</v>
      </c>
      <c r="O112">
        <v>42.25</v>
      </c>
      <c r="P112">
        <v>46.3</v>
      </c>
      <c r="Q112">
        <v>41.4</v>
      </c>
    </row>
    <row r="113" spans="1:17" x14ac:dyDescent="0.25">
      <c r="A113" t="s">
        <v>475</v>
      </c>
      <c r="B113">
        <v>202312</v>
      </c>
      <c r="C113">
        <v>42.2</v>
      </c>
      <c r="D113">
        <v>42.45</v>
      </c>
      <c r="E113">
        <v>41.65</v>
      </c>
      <c r="F113">
        <v>42.2</v>
      </c>
      <c r="G113" t="s">
        <v>379</v>
      </c>
      <c r="H113" t="s">
        <v>2543</v>
      </c>
      <c r="I113">
        <v>0</v>
      </c>
      <c r="J113">
        <v>440</v>
      </c>
      <c r="K113">
        <v>440</v>
      </c>
      <c r="L113">
        <v>42.2</v>
      </c>
      <c r="M113">
        <v>1516</v>
      </c>
      <c r="N113">
        <v>42.15</v>
      </c>
      <c r="O113">
        <v>42.25</v>
      </c>
      <c r="P113">
        <v>69</v>
      </c>
      <c r="Q113">
        <v>41.6</v>
      </c>
    </row>
    <row r="114" spans="1:17" x14ac:dyDescent="0.25">
      <c r="A114" t="s">
        <v>475</v>
      </c>
      <c r="B114">
        <v>202403</v>
      </c>
      <c r="C114" t="s">
        <v>39</v>
      </c>
      <c r="D114" t="s">
        <v>39</v>
      </c>
      <c r="E114" t="s">
        <v>39</v>
      </c>
      <c r="F114" t="s">
        <v>39</v>
      </c>
      <c r="G114" t="s">
        <v>39</v>
      </c>
      <c r="H114" s="4" t="s">
        <v>39</v>
      </c>
      <c r="I114">
        <v>0</v>
      </c>
      <c r="J114">
        <v>0</v>
      </c>
      <c r="K114">
        <v>0</v>
      </c>
      <c r="L114">
        <v>42.05</v>
      </c>
      <c r="M114">
        <v>2</v>
      </c>
      <c r="N114">
        <v>41.75</v>
      </c>
      <c r="O114">
        <v>42.7</v>
      </c>
      <c r="P114">
        <v>45.85</v>
      </c>
      <c r="Q114">
        <v>43.35</v>
      </c>
    </row>
    <row r="115" spans="1:17" x14ac:dyDescent="0.25">
      <c r="A115" t="s">
        <v>475</v>
      </c>
      <c r="B115">
        <v>202406</v>
      </c>
      <c r="C115">
        <v>42.6</v>
      </c>
      <c r="D115">
        <v>42.6</v>
      </c>
      <c r="E115">
        <v>42.6</v>
      </c>
      <c r="F115">
        <v>42.6</v>
      </c>
      <c r="G115" t="s">
        <v>2544</v>
      </c>
      <c r="H115" t="s">
        <v>2545</v>
      </c>
      <c r="I115">
        <v>0</v>
      </c>
      <c r="J115">
        <v>1</v>
      </c>
      <c r="K115">
        <v>1</v>
      </c>
      <c r="L115">
        <v>42.6</v>
      </c>
      <c r="M115">
        <v>2</v>
      </c>
      <c r="N115">
        <v>42</v>
      </c>
      <c r="O115">
        <v>43.25</v>
      </c>
      <c r="P115">
        <v>45.9</v>
      </c>
      <c r="Q115">
        <v>42.6</v>
      </c>
    </row>
    <row r="116" spans="1:17" x14ac:dyDescent="0.25">
      <c r="A116" t="s">
        <v>475</v>
      </c>
      <c r="B116">
        <v>202409</v>
      </c>
      <c r="C116" t="s">
        <v>39</v>
      </c>
      <c r="D116" t="s">
        <v>39</v>
      </c>
      <c r="E116" t="s">
        <v>39</v>
      </c>
      <c r="F116" t="s">
        <v>39</v>
      </c>
      <c r="G116" t="s">
        <v>39</v>
      </c>
      <c r="H116" t="s">
        <v>39</v>
      </c>
      <c r="I116">
        <v>0</v>
      </c>
      <c r="J116">
        <v>0</v>
      </c>
      <c r="K116">
        <v>0</v>
      </c>
      <c r="L116">
        <v>42.35</v>
      </c>
      <c r="M116">
        <v>0</v>
      </c>
      <c r="N116">
        <v>41.2</v>
      </c>
      <c r="O116">
        <v>43.5</v>
      </c>
      <c r="P116" t="s">
        <v>39</v>
      </c>
      <c r="Q116" t="s">
        <v>39</v>
      </c>
    </row>
    <row r="117" spans="1:17" x14ac:dyDescent="0.25">
      <c r="A117" t="s">
        <v>476</v>
      </c>
      <c r="B117">
        <v>202311</v>
      </c>
      <c r="C117">
        <v>21.8</v>
      </c>
      <c r="D117">
        <v>21.95</v>
      </c>
      <c r="E117">
        <v>21.2</v>
      </c>
      <c r="F117">
        <v>21.6</v>
      </c>
      <c r="G117" t="s">
        <v>501</v>
      </c>
      <c r="H117" t="s">
        <v>2546</v>
      </c>
      <c r="I117">
        <v>0</v>
      </c>
      <c r="J117">
        <v>2957</v>
      </c>
      <c r="K117">
        <v>2957</v>
      </c>
      <c r="L117">
        <v>21.6</v>
      </c>
      <c r="M117">
        <v>4322</v>
      </c>
      <c r="N117">
        <v>21.6</v>
      </c>
      <c r="O117">
        <v>21.65</v>
      </c>
      <c r="P117">
        <v>22.3</v>
      </c>
      <c r="Q117">
        <v>18.7</v>
      </c>
    </row>
    <row r="118" spans="1:17" x14ac:dyDescent="0.25">
      <c r="A118" t="s">
        <v>476</v>
      </c>
      <c r="B118">
        <v>202312</v>
      </c>
      <c r="C118">
        <v>21.9</v>
      </c>
      <c r="D118">
        <v>21.9</v>
      </c>
      <c r="E118">
        <v>21.25</v>
      </c>
      <c r="F118">
        <v>21.6</v>
      </c>
      <c r="G118" t="s">
        <v>501</v>
      </c>
      <c r="H118" s="4" t="s">
        <v>2546</v>
      </c>
      <c r="I118">
        <v>0</v>
      </c>
      <c r="J118">
        <v>575</v>
      </c>
      <c r="K118">
        <v>575</v>
      </c>
      <c r="L118">
        <v>21.6</v>
      </c>
      <c r="M118">
        <v>2859</v>
      </c>
      <c r="N118">
        <v>21.6</v>
      </c>
      <c r="O118">
        <v>21.65</v>
      </c>
      <c r="P118">
        <v>27.6</v>
      </c>
      <c r="Q118">
        <v>18.75</v>
      </c>
    </row>
    <row r="119" spans="1:17" x14ac:dyDescent="0.25">
      <c r="A119" t="s">
        <v>476</v>
      </c>
      <c r="B119">
        <v>202403</v>
      </c>
      <c r="C119">
        <v>21.25</v>
      </c>
      <c r="D119">
        <v>21.4</v>
      </c>
      <c r="E119">
        <v>21.25</v>
      </c>
      <c r="F119">
        <v>21.35</v>
      </c>
      <c r="G119">
        <v>0</v>
      </c>
      <c r="H119" s="4">
        <v>0</v>
      </c>
      <c r="I119">
        <v>0</v>
      </c>
      <c r="J119">
        <v>3</v>
      </c>
      <c r="K119">
        <v>3</v>
      </c>
      <c r="L119">
        <v>21.35</v>
      </c>
      <c r="M119">
        <v>5</v>
      </c>
      <c r="N119">
        <v>21.4</v>
      </c>
      <c r="O119">
        <v>21.65</v>
      </c>
      <c r="P119">
        <v>22.9</v>
      </c>
      <c r="Q119">
        <v>19.600000000000001</v>
      </c>
    </row>
    <row r="120" spans="1:17" x14ac:dyDescent="0.25">
      <c r="A120" t="s">
        <v>476</v>
      </c>
      <c r="B120">
        <v>202406</v>
      </c>
      <c r="C120" t="s">
        <v>39</v>
      </c>
      <c r="D120" t="s">
        <v>39</v>
      </c>
      <c r="E120" t="s">
        <v>39</v>
      </c>
      <c r="F120" t="s">
        <v>39</v>
      </c>
      <c r="G120" t="s">
        <v>39</v>
      </c>
      <c r="H120" s="4" t="s">
        <v>39</v>
      </c>
      <c r="I120">
        <v>0</v>
      </c>
      <c r="J120">
        <v>0</v>
      </c>
      <c r="K120">
        <v>0</v>
      </c>
      <c r="L120">
        <v>21.5</v>
      </c>
      <c r="M120">
        <v>0</v>
      </c>
      <c r="N120">
        <v>20.9</v>
      </c>
      <c r="O120">
        <v>22.35</v>
      </c>
      <c r="P120" t="s">
        <v>39</v>
      </c>
      <c r="Q120" t="s">
        <v>39</v>
      </c>
    </row>
    <row r="121" spans="1:17" x14ac:dyDescent="0.25">
      <c r="A121" t="s">
        <v>476</v>
      </c>
      <c r="B121">
        <v>202409</v>
      </c>
      <c r="C121" t="s">
        <v>39</v>
      </c>
      <c r="D121" t="s">
        <v>39</v>
      </c>
      <c r="E121" t="s">
        <v>39</v>
      </c>
      <c r="F121" t="s">
        <v>39</v>
      </c>
      <c r="G121" t="s">
        <v>39</v>
      </c>
      <c r="H121" t="s">
        <v>39</v>
      </c>
      <c r="I121">
        <v>0</v>
      </c>
      <c r="J121">
        <v>0</v>
      </c>
      <c r="K121">
        <v>0</v>
      </c>
      <c r="L121">
        <v>21.6</v>
      </c>
      <c r="M121">
        <v>0</v>
      </c>
      <c r="N121">
        <v>20.9</v>
      </c>
      <c r="O121">
        <v>22.35</v>
      </c>
      <c r="P121" t="s">
        <v>39</v>
      </c>
      <c r="Q121" t="s">
        <v>39</v>
      </c>
    </row>
    <row r="122" spans="1:17" x14ac:dyDescent="0.25">
      <c r="A122" t="s">
        <v>477</v>
      </c>
      <c r="B122">
        <v>202312</v>
      </c>
      <c r="C122" t="s">
        <v>39</v>
      </c>
      <c r="D122" t="s">
        <v>39</v>
      </c>
      <c r="E122" t="s">
        <v>39</v>
      </c>
      <c r="F122" t="s">
        <v>39</v>
      </c>
      <c r="G122" t="s">
        <v>39</v>
      </c>
      <c r="H122" t="s">
        <v>39</v>
      </c>
      <c r="I122">
        <v>0</v>
      </c>
      <c r="J122">
        <v>0</v>
      </c>
      <c r="K122">
        <v>0</v>
      </c>
      <c r="L122">
        <v>17.5</v>
      </c>
      <c r="M122">
        <v>1</v>
      </c>
      <c r="N122" t="s">
        <v>39</v>
      </c>
      <c r="O122" t="s">
        <v>39</v>
      </c>
      <c r="P122">
        <v>18.899999999999999</v>
      </c>
      <c r="Q122">
        <v>18.899999999999999</v>
      </c>
    </row>
    <row r="123" spans="1:17" x14ac:dyDescent="0.25">
      <c r="A123" t="s">
        <v>477</v>
      </c>
      <c r="B123">
        <v>202403</v>
      </c>
      <c r="C123" t="s">
        <v>39</v>
      </c>
      <c r="D123" t="s">
        <v>39</v>
      </c>
      <c r="E123" t="s">
        <v>39</v>
      </c>
      <c r="F123" t="s">
        <v>39</v>
      </c>
      <c r="G123" t="s">
        <v>39</v>
      </c>
      <c r="H123" s="4" t="s">
        <v>39</v>
      </c>
      <c r="I123">
        <v>0</v>
      </c>
      <c r="J123">
        <v>0</v>
      </c>
      <c r="K123">
        <v>0</v>
      </c>
      <c r="L123">
        <v>17.45</v>
      </c>
      <c r="M123">
        <v>1</v>
      </c>
      <c r="N123" t="s">
        <v>39</v>
      </c>
      <c r="O123" t="s">
        <v>39</v>
      </c>
      <c r="P123">
        <v>18.649999999999999</v>
      </c>
      <c r="Q123">
        <v>18.649999999999999</v>
      </c>
    </row>
    <row r="124" spans="1:17" x14ac:dyDescent="0.25">
      <c r="A124" t="s">
        <v>478</v>
      </c>
      <c r="B124">
        <v>202311</v>
      </c>
      <c r="C124">
        <v>17.45</v>
      </c>
      <c r="D124">
        <v>17.45</v>
      </c>
      <c r="E124">
        <v>17.45</v>
      </c>
      <c r="F124">
        <v>17.45</v>
      </c>
      <c r="G124" t="s">
        <v>443</v>
      </c>
      <c r="H124" s="4" t="s">
        <v>1593</v>
      </c>
      <c r="I124">
        <v>0</v>
      </c>
      <c r="J124">
        <v>20</v>
      </c>
      <c r="K124">
        <v>20</v>
      </c>
      <c r="L124">
        <v>17.45</v>
      </c>
      <c r="M124">
        <v>548</v>
      </c>
      <c r="N124">
        <v>17.149999999999999</v>
      </c>
      <c r="O124">
        <v>18.3</v>
      </c>
      <c r="P124">
        <v>17.649999999999999</v>
      </c>
      <c r="Q124">
        <v>17.100000000000001</v>
      </c>
    </row>
    <row r="125" spans="1:17" x14ac:dyDescent="0.25">
      <c r="A125" t="s">
        <v>478</v>
      </c>
      <c r="B125">
        <v>202312</v>
      </c>
      <c r="C125">
        <v>17.45</v>
      </c>
      <c r="D125" t="s">
        <v>39</v>
      </c>
      <c r="E125" t="s">
        <v>39</v>
      </c>
      <c r="F125">
        <v>17.45</v>
      </c>
      <c r="G125">
        <v>0</v>
      </c>
      <c r="H125" s="4">
        <v>0</v>
      </c>
      <c r="I125">
        <v>0</v>
      </c>
      <c r="J125">
        <v>12</v>
      </c>
      <c r="K125">
        <v>12</v>
      </c>
      <c r="L125">
        <v>17.5</v>
      </c>
      <c r="M125">
        <v>61</v>
      </c>
      <c r="N125">
        <v>17.149999999999999</v>
      </c>
      <c r="O125">
        <v>18.350000000000001</v>
      </c>
      <c r="P125">
        <v>17.600000000000001</v>
      </c>
      <c r="Q125">
        <v>17.149999999999999</v>
      </c>
    </row>
    <row r="126" spans="1:17" x14ac:dyDescent="0.25">
      <c r="A126" t="s">
        <v>478</v>
      </c>
      <c r="B126">
        <v>202403</v>
      </c>
      <c r="C126" t="s">
        <v>39</v>
      </c>
      <c r="D126" t="s">
        <v>39</v>
      </c>
      <c r="E126" t="s">
        <v>39</v>
      </c>
      <c r="F126" t="s">
        <v>39</v>
      </c>
      <c r="G126" t="s">
        <v>39</v>
      </c>
      <c r="H126" s="4" t="s">
        <v>39</v>
      </c>
      <c r="I126">
        <v>0</v>
      </c>
      <c r="J126">
        <v>0</v>
      </c>
      <c r="K126">
        <v>0</v>
      </c>
      <c r="L126">
        <v>17.45</v>
      </c>
      <c r="M126">
        <v>0</v>
      </c>
      <c r="N126" t="s">
        <v>39</v>
      </c>
      <c r="O126" t="s">
        <v>39</v>
      </c>
      <c r="P126" t="s">
        <v>39</v>
      </c>
      <c r="Q126" t="s">
        <v>39</v>
      </c>
    </row>
    <row r="127" spans="1:17" x14ac:dyDescent="0.25">
      <c r="A127" t="s">
        <v>478</v>
      </c>
      <c r="B127">
        <v>202406</v>
      </c>
      <c r="C127" t="s">
        <v>39</v>
      </c>
      <c r="D127" t="s">
        <v>39</v>
      </c>
      <c r="E127" t="s">
        <v>39</v>
      </c>
      <c r="F127" t="s">
        <v>39</v>
      </c>
      <c r="G127" t="s">
        <v>39</v>
      </c>
      <c r="H127" s="4" t="s">
        <v>39</v>
      </c>
      <c r="I127">
        <v>0</v>
      </c>
      <c r="J127">
        <v>0</v>
      </c>
      <c r="K127">
        <v>0</v>
      </c>
      <c r="L127">
        <v>17.5</v>
      </c>
      <c r="M127">
        <v>0</v>
      </c>
      <c r="N127" t="s">
        <v>39</v>
      </c>
      <c r="O127" t="s">
        <v>39</v>
      </c>
      <c r="P127" t="s">
        <v>39</v>
      </c>
      <c r="Q127" t="s">
        <v>39</v>
      </c>
    </row>
    <row r="128" spans="1:17" x14ac:dyDescent="0.25">
      <c r="A128" t="s">
        <v>478</v>
      </c>
      <c r="B128">
        <v>202409</v>
      </c>
      <c r="C128" t="s">
        <v>39</v>
      </c>
      <c r="D128" t="s">
        <v>39</v>
      </c>
      <c r="E128" t="s">
        <v>39</v>
      </c>
      <c r="F128" t="s">
        <v>39</v>
      </c>
      <c r="G128" t="s">
        <v>39</v>
      </c>
      <c r="H128" t="s">
        <v>39</v>
      </c>
      <c r="I128">
        <v>0</v>
      </c>
      <c r="J128">
        <v>0</v>
      </c>
      <c r="K128">
        <v>0</v>
      </c>
      <c r="L128">
        <v>17.399999999999999</v>
      </c>
      <c r="M128">
        <v>0</v>
      </c>
      <c r="N128" t="s">
        <v>39</v>
      </c>
      <c r="O128" t="s">
        <v>39</v>
      </c>
      <c r="P128" t="s">
        <v>39</v>
      </c>
      <c r="Q128" t="s">
        <v>39</v>
      </c>
    </row>
    <row r="129" spans="1:17" x14ac:dyDescent="0.25">
      <c r="A129" t="s">
        <v>479</v>
      </c>
      <c r="B129">
        <v>202311</v>
      </c>
      <c r="C129">
        <v>9.0399999999999991</v>
      </c>
      <c r="D129">
        <v>9.08</v>
      </c>
      <c r="E129">
        <v>9</v>
      </c>
      <c r="F129">
        <v>9.0399999999999991</v>
      </c>
      <c r="G129" t="s">
        <v>2360</v>
      </c>
      <c r="H129" t="s">
        <v>2389</v>
      </c>
      <c r="I129">
        <v>0</v>
      </c>
      <c r="J129">
        <v>615</v>
      </c>
      <c r="K129">
        <v>615</v>
      </c>
      <c r="L129">
        <v>9.0399999999999991</v>
      </c>
      <c r="M129">
        <v>4539</v>
      </c>
      <c r="N129">
        <v>9.0399999999999991</v>
      </c>
      <c r="O129">
        <v>9.0500000000000007</v>
      </c>
      <c r="P129">
        <v>9.4</v>
      </c>
      <c r="Q129">
        <v>8.68</v>
      </c>
    </row>
    <row r="130" spans="1:17" x14ac:dyDescent="0.25">
      <c r="A130" t="s">
        <v>479</v>
      </c>
      <c r="B130">
        <v>202312</v>
      </c>
      <c r="C130">
        <v>9.0399999999999991</v>
      </c>
      <c r="D130">
        <v>9.08</v>
      </c>
      <c r="E130">
        <v>9.02</v>
      </c>
      <c r="F130">
        <v>9.0500000000000007</v>
      </c>
      <c r="G130" t="s">
        <v>2547</v>
      </c>
      <c r="H130" t="s">
        <v>2296</v>
      </c>
      <c r="I130">
        <v>0</v>
      </c>
      <c r="J130">
        <v>132</v>
      </c>
      <c r="K130">
        <v>132</v>
      </c>
      <c r="L130">
        <v>9.0500000000000007</v>
      </c>
      <c r="M130">
        <v>3479</v>
      </c>
      <c r="N130">
        <v>9.0399999999999991</v>
      </c>
      <c r="O130">
        <v>9.0500000000000007</v>
      </c>
      <c r="P130">
        <v>10.050000000000001</v>
      </c>
      <c r="Q130">
        <v>7.97</v>
      </c>
    </row>
    <row r="131" spans="1:17" x14ac:dyDescent="0.25">
      <c r="A131" t="s">
        <v>479</v>
      </c>
      <c r="B131">
        <v>202403</v>
      </c>
      <c r="C131">
        <v>9.1199999999999992</v>
      </c>
      <c r="D131">
        <v>9.1199999999999992</v>
      </c>
      <c r="E131">
        <v>9.1199999999999992</v>
      </c>
      <c r="F131">
        <v>9.1199999999999992</v>
      </c>
      <c r="G131" t="s">
        <v>2548</v>
      </c>
      <c r="H131" t="s">
        <v>2246</v>
      </c>
      <c r="I131">
        <v>0</v>
      </c>
      <c r="J131">
        <v>1</v>
      </c>
      <c r="K131">
        <v>1</v>
      </c>
      <c r="L131">
        <v>9.1199999999999992</v>
      </c>
      <c r="M131">
        <v>1133</v>
      </c>
      <c r="N131">
        <v>9.02</v>
      </c>
      <c r="O131" t="s">
        <v>39</v>
      </c>
      <c r="P131">
        <v>9.9499999999999993</v>
      </c>
      <c r="Q131">
        <v>8.1999999999999993</v>
      </c>
    </row>
    <row r="132" spans="1:17" x14ac:dyDescent="0.25">
      <c r="A132" t="s">
        <v>479</v>
      </c>
      <c r="B132">
        <v>202406</v>
      </c>
      <c r="C132">
        <v>9.0399999999999991</v>
      </c>
      <c r="D132">
        <v>9.1199999999999992</v>
      </c>
      <c r="E132">
        <v>9.0399999999999991</v>
      </c>
      <c r="F132">
        <v>9.1199999999999992</v>
      </c>
      <c r="G132" t="s">
        <v>2549</v>
      </c>
      <c r="H132" t="s">
        <v>2191</v>
      </c>
      <c r="I132">
        <v>0</v>
      </c>
      <c r="J132">
        <v>3</v>
      </c>
      <c r="K132">
        <v>3</v>
      </c>
      <c r="L132">
        <v>9.1199999999999992</v>
      </c>
      <c r="M132">
        <v>536</v>
      </c>
      <c r="N132" t="s">
        <v>39</v>
      </c>
      <c r="O132">
        <v>9.4</v>
      </c>
      <c r="P132">
        <v>9.9</v>
      </c>
      <c r="Q132">
        <v>8.74</v>
      </c>
    </row>
    <row r="133" spans="1:17" x14ac:dyDescent="0.25">
      <c r="A133" t="s">
        <v>479</v>
      </c>
      <c r="B133">
        <v>202409</v>
      </c>
      <c r="C133" t="s">
        <v>39</v>
      </c>
      <c r="D133" t="s">
        <v>39</v>
      </c>
      <c r="E133" t="s">
        <v>39</v>
      </c>
      <c r="F133" t="s">
        <v>39</v>
      </c>
      <c r="G133" t="s">
        <v>39</v>
      </c>
      <c r="H133" t="s">
        <v>39</v>
      </c>
      <c r="I133">
        <v>0</v>
      </c>
      <c r="J133">
        <v>0</v>
      </c>
      <c r="K133">
        <v>0</v>
      </c>
      <c r="L133">
        <v>8.99</v>
      </c>
      <c r="M133">
        <v>65</v>
      </c>
      <c r="N133">
        <v>9</v>
      </c>
      <c r="O133" t="s">
        <v>39</v>
      </c>
      <c r="P133">
        <v>8.93</v>
      </c>
      <c r="Q133">
        <v>8.6999999999999993</v>
      </c>
    </row>
    <row r="134" spans="1:17" x14ac:dyDescent="0.25">
      <c r="A134" t="s">
        <v>480</v>
      </c>
      <c r="B134">
        <v>202311</v>
      </c>
      <c r="C134">
        <v>18.5</v>
      </c>
      <c r="D134">
        <v>18.55</v>
      </c>
      <c r="E134">
        <v>18.350000000000001</v>
      </c>
      <c r="F134">
        <v>18.55</v>
      </c>
      <c r="G134" t="s">
        <v>454</v>
      </c>
      <c r="H134" t="s">
        <v>2550</v>
      </c>
      <c r="I134">
        <v>0</v>
      </c>
      <c r="J134">
        <v>31</v>
      </c>
      <c r="K134">
        <v>31</v>
      </c>
      <c r="L134">
        <v>18.55</v>
      </c>
      <c r="M134">
        <v>80</v>
      </c>
      <c r="N134">
        <v>18.350000000000001</v>
      </c>
      <c r="O134">
        <v>18.600000000000001</v>
      </c>
      <c r="P134">
        <v>18.7</v>
      </c>
      <c r="Q134">
        <v>17.149999999999999</v>
      </c>
    </row>
    <row r="135" spans="1:17" x14ac:dyDescent="0.25">
      <c r="A135" t="s">
        <v>480</v>
      </c>
      <c r="B135">
        <v>202312</v>
      </c>
      <c r="C135">
        <v>18.45</v>
      </c>
      <c r="D135" t="s">
        <v>39</v>
      </c>
      <c r="E135" t="s">
        <v>39</v>
      </c>
      <c r="F135">
        <v>18.45</v>
      </c>
      <c r="G135">
        <v>0</v>
      </c>
      <c r="H135" s="4">
        <v>0</v>
      </c>
      <c r="I135">
        <v>0</v>
      </c>
      <c r="J135">
        <v>1</v>
      </c>
      <c r="K135">
        <v>1</v>
      </c>
      <c r="L135">
        <v>18.55</v>
      </c>
      <c r="M135">
        <v>32</v>
      </c>
      <c r="N135">
        <v>18.350000000000001</v>
      </c>
      <c r="O135">
        <v>18.75</v>
      </c>
      <c r="P135">
        <v>18.55</v>
      </c>
      <c r="Q135">
        <v>17.7</v>
      </c>
    </row>
    <row r="136" spans="1:17" x14ac:dyDescent="0.25">
      <c r="A136" t="s">
        <v>480</v>
      </c>
      <c r="B136">
        <v>202403</v>
      </c>
      <c r="C136" t="s">
        <v>39</v>
      </c>
      <c r="D136" t="s">
        <v>39</v>
      </c>
      <c r="E136" t="s">
        <v>39</v>
      </c>
      <c r="F136" t="s">
        <v>39</v>
      </c>
      <c r="G136" t="s">
        <v>39</v>
      </c>
      <c r="H136" t="s">
        <v>39</v>
      </c>
      <c r="I136">
        <v>0</v>
      </c>
      <c r="J136">
        <v>0</v>
      </c>
      <c r="K136">
        <v>0</v>
      </c>
      <c r="L136">
        <v>18.600000000000001</v>
      </c>
      <c r="M136">
        <v>28</v>
      </c>
      <c r="N136">
        <v>17.5</v>
      </c>
      <c r="O136" t="s">
        <v>39</v>
      </c>
      <c r="P136">
        <v>18.45</v>
      </c>
      <c r="Q136">
        <v>17.5</v>
      </c>
    </row>
    <row r="137" spans="1:17" x14ac:dyDescent="0.25">
      <c r="A137" t="s">
        <v>480</v>
      </c>
      <c r="B137">
        <v>202406</v>
      </c>
      <c r="C137" t="s">
        <v>39</v>
      </c>
      <c r="D137" t="s">
        <v>39</v>
      </c>
      <c r="E137" t="s">
        <v>39</v>
      </c>
      <c r="F137" t="s">
        <v>39</v>
      </c>
      <c r="G137" t="s">
        <v>39</v>
      </c>
      <c r="H137" t="s">
        <v>39</v>
      </c>
      <c r="I137">
        <v>0</v>
      </c>
      <c r="J137">
        <v>0</v>
      </c>
      <c r="K137">
        <v>0</v>
      </c>
      <c r="L137">
        <v>18.649999999999999</v>
      </c>
      <c r="M137">
        <v>5</v>
      </c>
      <c r="N137" t="s">
        <v>39</v>
      </c>
      <c r="O137" t="s">
        <v>39</v>
      </c>
      <c r="P137">
        <v>17.55</v>
      </c>
      <c r="Q137">
        <v>17.5</v>
      </c>
    </row>
    <row r="138" spans="1:17" x14ac:dyDescent="0.25">
      <c r="A138" t="s">
        <v>480</v>
      </c>
      <c r="B138">
        <v>202409</v>
      </c>
      <c r="C138" t="s">
        <v>39</v>
      </c>
      <c r="D138" t="s">
        <v>39</v>
      </c>
      <c r="E138" t="s">
        <v>39</v>
      </c>
      <c r="F138" t="s">
        <v>39</v>
      </c>
      <c r="G138" t="s">
        <v>39</v>
      </c>
      <c r="H138" t="s">
        <v>39</v>
      </c>
      <c r="I138">
        <v>0</v>
      </c>
      <c r="J138">
        <v>0</v>
      </c>
      <c r="K138">
        <v>0</v>
      </c>
      <c r="L138">
        <v>18.399999999999999</v>
      </c>
      <c r="M138">
        <v>0</v>
      </c>
      <c r="N138" t="s">
        <v>39</v>
      </c>
      <c r="O138" t="s">
        <v>39</v>
      </c>
      <c r="P138" t="s">
        <v>39</v>
      </c>
      <c r="Q138" t="s">
        <v>39</v>
      </c>
    </row>
    <row r="139" spans="1:17" x14ac:dyDescent="0.25">
      <c r="A139" t="s">
        <v>482</v>
      </c>
      <c r="B139">
        <v>202311</v>
      </c>
      <c r="C139">
        <v>33</v>
      </c>
      <c r="D139">
        <v>33.1</v>
      </c>
      <c r="E139">
        <v>32.799999999999997</v>
      </c>
      <c r="F139">
        <v>32.799999999999997</v>
      </c>
      <c r="G139" t="s">
        <v>372</v>
      </c>
      <c r="H139" t="s">
        <v>2551</v>
      </c>
      <c r="I139">
        <v>0</v>
      </c>
      <c r="J139">
        <v>500</v>
      </c>
      <c r="K139">
        <v>500</v>
      </c>
      <c r="L139">
        <v>32.799999999999997</v>
      </c>
      <c r="M139">
        <v>4439</v>
      </c>
      <c r="N139">
        <v>32.799999999999997</v>
      </c>
      <c r="O139">
        <v>32.85</v>
      </c>
      <c r="P139">
        <v>34.15</v>
      </c>
      <c r="Q139">
        <v>31.4</v>
      </c>
    </row>
    <row r="140" spans="1:17" x14ac:dyDescent="0.25">
      <c r="A140" t="s">
        <v>482</v>
      </c>
      <c r="B140">
        <v>202312</v>
      </c>
      <c r="C140">
        <v>33.1</v>
      </c>
      <c r="D140">
        <v>33.1</v>
      </c>
      <c r="E140">
        <v>32.799999999999997</v>
      </c>
      <c r="F140">
        <v>32.799999999999997</v>
      </c>
      <c r="G140" t="s">
        <v>372</v>
      </c>
      <c r="H140" s="4" t="s">
        <v>2551</v>
      </c>
      <c r="I140">
        <v>0</v>
      </c>
      <c r="J140">
        <v>327</v>
      </c>
      <c r="K140">
        <v>327</v>
      </c>
      <c r="L140">
        <v>32.799999999999997</v>
      </c>
      <c r="M140">
        <v>2034</v>
      </c>
      <c r="N140">
        <v>32.799999999999997</v>
      </c>
      <c r="O140">
        <v>32.9</v>
      </c>
      <c r="P140">
        <v>40</v>
      </c>
      <c r="Q140">
        <v>31.4</v>
      </c>
    </row>
    <row r="141" spans="1:17" x14ac:dyDescent="0.25">
      <c r="A141" t="s">
        <v>482</v>
      </c>
      <c r="B141">
        <v>202403</v>
      </c>
      <c r="C141">
        <v>32.9</v>
      </c>
      <c r="D141">
        <v>32.950000000000003</v>
      </c>
      <c r="E141">
        <v>32.799999999999997</v>
      </c>
      <c r="F141">
        <v>32.799999999999997</v>
      </c>
      <c r="G141" t="s">
        <v>464</v>
      </c>
      <c r="H141" t="s">
        <v>2536</v>
      </c>
      <c r="I141">
        <v>0</v>
      </c>
      <c r="J141">
        <v>82</v>
      </c>
      <c r="K141">
        <v>82</v>
      </c>
      <c r="L141">
        <v>32.799999999999997</v>
      </c>
      <c r="M141">
        <v>364</v>
      </c>
      <c r="N141">
        <v>32.799999999999997</v>
      </c>
      <c r="O141">
        <v>32.85</v>
      </c>
      <c r="P141">
        <v>39.85</v>
      </c>
      <c r="Q141">
        <v>31.4</v>
      </c>
    </row>
    <row r="142" spans="1:17" x14ac:dyDescent="0.25">
      <c r="A142" t="s">
        <v>482</v>
      </c>
      <c r="B142">
        <v>202406</v>
      </c>
      <c r="C142">
        <v>33</v>
      </c>
      <c r="D142">
        <v>33</v>
      </c>
      <c r="E142">
        <v>32.799999999999997</v>
      </c>
      <c r="F142">
        <v>32.85</v>
      </c>
      <c r="G142" t="s">
        <v>443</v>
      </c>
      <c r="H142" s="4" t="s">
        <v>2214</v>
      </c>
      <c r="I142">
        <v>0</v>
      </c>
      <c r="J142">
        <v>106</v>
      </c>
      <c r="K142">
        <v>106</v>
      </c>
      <c r="L142">
        <v>32.85</v>
      </c>
      <c r="M142">
        <v>647</v>
      </c>
      <c r="N142">
        <v>32.799999999999997</v>
      </c>
      <c r="O142">
        <v>32.85</v>
      </c>
      <c r="P142">
        <v>37.5</v>
      </c>
      <c r="Q142">
        <v>31.35</v>
      </c>
    </row>
    <row r="143" spans="1:17" x14ac:dyDescent="0.25">
      <c r="A143" t="s">
        <v>482</v>
      </c>
      <c r="B143">
        <v>202409</v>
      </c>
      <c r="C143">
        <v>32.9</v>
      </c>
      <c r="D143">
        <v>32.9</v>
      </c>
      <c r="E143">
        <v>32.799999999999997</v>
      </c>
      <c r="F143">
        <v>32.85</v>
      </c>
      <c r="G143">
        <v>0</v>
      </c>
      <c r="H143" s="4">
        <v>0</v>
      </c>
      <c r="I143">
        <v>0</v>
      </c>
      <c r="J143">
        <v>70</v>
      </c>
      <c r="K143">
        <v>70</v>
      </c>
      <c r="L143">
        <v>32.85</v>
      </c>
      <c r="M143">
        <v>300</v>
      </c>
      <c r="N143">
        <v>32.85</v>
      </c>
      <c r="O143">
        <v>32.9</v>
      </c>
      <c r="P143">
        <v>32.9</v>
      </c>
      <c r="Q143">
        <v>31.4</v>
      </c>
    </row>
    <row r="144" spans="1:17" x14ac:dyDescent="0.25">
      <c r="A144" t="s">
        <v>483</v>
      </c>
      <c r="B144">
        <v>202311</v>
      </c>
      <c r="C144">
        <v>62.8</v>
      </c>
      <c r="D144">
        <v>63.3</v>
      </c>
      <c r="E144">
        <v>62.7</v>
      </c>
      <c r="F144">
        <v>63.3</v>
      </c>
      <c r="G144" t="s">
        <v>2233</v>
      </c>
      <c r="H144" s="4" t="s">
        <v>2386</v>
      </c>
      <c r="I144">
        <v>0</v>
      </c>
      <c r="J144">
        <v>7</v>
      </c>
      <c r="K144">
        <v>7</v>
      </c>
      <c r="L144">
        <v>63.3</v>
      </c>
      <c r="M144">
        <v>353</v>
      </c>
      <c r="N144">
        <v>63.2</v>
      </c>
      <c r="O144">
        <v>63.4</v>
      </c>
      <c r="P144">
        <v>64.3</v>
      </c>
      <c r="Q144">
        <v>60.5</v>
      </c>
    </row>
    <row r="145" spans="1:17" x14ac:dyDescent="0.25">
      <c r="A145" t="s">
        <v>483</v>
      </c>
      <c r="B145">
        <v>202312</v>
      </c>
      <c r="C145">
        <v>62.4</v>
      </c>
      <c r="D145" t="s">
        <v>39</v>
      </c>
      <c r="E145" t="s">
        <v>39</v>
      </c>
      <c r="F145">
        <v>62.4</v>
      </c>
      <c r="G145">
        <v>0</v>
      </c>
      <c r="H145" s="4">
        <v>0</v>
      </c>
      <c r="I145">
        <v>0</v>
      </c>
      <c r="J145">
        <v>1</v>
      </c>
      <c r="K145">
        <v>1</v>
      </c>
      <c r="L145">
        <v>63.5</v>
      </c>
      <c r="M145">
        <v>23</v>
      </c>
      <c r="N145">
        <v>63.2</v>
      </c>
      <c r="O145">
        <v>63.6</v>
      </c>
      <c r="P145">
        <v>66.8</v>
      </c>
      <c r="Q145">
        <v>60.7</v>
      </c>
    </row>
    <row r="146" spans="1:17" x14ac:dyDescent="0.25">
      <c r="A146" t="s">
        <v>483</v>
      </c>
      <c r="B146">
        <v>202403</v>
      </c>
      <c r="C146" t="s">
        <v>39</v>
      </c>
      <c r="D146" t="s">
        <v>39</v>
      </c>
      <c r="E146" t="s">
        <v>39</v>
      </c>
      <c r="F146" t="s">
        <v>39</v>
      </c>
      <c r="G146" t="s">
        <v>39</v>
      </c>
      <c r="H146" t="s">
        <v>39</v>
      </c>
      <c r="I146">
        <v>0</v>
      </c>
      <c r="J146">
        <v>0</v>
      </c>
      <c r="K146">
        <v>0</v>
      </c>
      <c r="L146">
        <v>63.1</v>
      </c>
      <c r="M146">
        <v>0</v>
      </c>
      <c r="N146">
        <v>62.6</v>
      </c>
      <c r="O146">
        <v>64.3</v>
      </c>
      <c r="P146" t="s">
        <v>39</v>
      </c>
      <c r="Q146" t="s">
        <v>39</v>
      </c>
    </row>
    <row r="147" spans="1:17" x14ac:dyDescent="0.25">
      <c r="A147" t="s">
        <v>483</v>
      </c>
      <c r="B147">
        <v>202406</v>
      </c>
      <c r="C147" t="s">
        <v>39</v>
      </c>
      <c r="D147" t="s">
        <v>39</v>
      </c>
      <c r="E147" t="s">
        <v>39</v>
      </c>
      <c r="F147" t="s">
        <v>39</v>
      </c>
      <c r="G147" t="s">
        <v>39</v>
      </c>
      <c r="H147" t="s">
        <v>39</v>
      </c>
      <c r="I147">
        <v>0</v>
      </c>
      <c r="J147">
        <v>0</v>
      </c>
      <c r="K147">
        <v>0</v>
      </c>
      <c r="L147">
        <v>63.4</v>
      </c>
      <c r="M147">
        <v>0</v>
      </c>
      <c r="N147">
        <v>61.4</v>
      </c>
      <c r="O147">
        <v>65.3</v>
      </c>
      <c r="P147" t="s">
        <v>39</v>
      </c>
      <c r="Q147" t="s">
        <v>39</v>
      </c>
    </row>
    <row r="148" spans="1:17" x14ac:dyDescent="0.25">
      <c r="A148" t="s">
        <v>483</v>
      </c>
      <c r="B148">
        <v>202409</v>
      </c>
      <c r="C148" t="s">
        <v>39</v>
      </c>
      <c r="D148" t="s">
        <v>39</v>
      </c>
      <c r="E148" t="s">
        <v>39</v>
      </c>
      <c r="F148" t="s">
        <v>39</v>
      </c>
      <c r="G148" t="s">
        <v>39</v>
      </c>
      <c r="H148" t="s">
        <v>39</v>
      </c>
      <c r="I148">
        <v>0</v>
      </c>
      <c r="J148">
        <v>0</v>
      </c>
      <c r="K148">
        <v>0</v>
      </c>
      <c r="L148">
        <v>63.4</v>
      </c>
      <c r="M148">
        <v>0</v>
      </c>
      <c r="N148">
        <v>61.4</v>
      </c>
      <c r="O148">
        <v>65.3</v>
      </c>
      <c r="P148" t="s">
        <v>39</v>
      </c>
      <c r="Q148" t="s">
        <v>39</v>
      </c>
    </row>
    <row r="149" spans="1:17" x14ac:dyDescent="0.25">
      <c r="A149" t="s">
        <v>484</v>
      </c>
      <c r="B149">
        <v>202311</v>
      </c>
      <c r="C149">
        <v>96.7</v>
      </c>
      <c r="D149">
        <v>97.8</v>
      </c>
      <c r="E149">
        <v>96.3</v>
      </c>
      <c r="F149">
        <v>96.5</v>
      </c>
      <c r="G149" t="s">
        <v>1560</v>
      </c>
      <c r="H149" s="4" t="s">
        <v>2214</v>
      </c>
      <c r="I149">
        <v>0</v>
      </c>
      <c r="J149">
        <v>4613</v>
      </c>
      <c r="K149">
        <v>4613</v>
      </c>
      <c r="L149">
        <v>96.5</v>
      </c>
      <c r="M149">
        <v>13070</v>
      </c>
      <c r="N149">
        <v>96.5</v>
      </c>
      <c r="O149">
        <v>96.6</v>
      </c>
      <c r="P149">
        <v>108</v>
      </c>
      <c r="Q149">
        <v>93.9</v>
      </c>
    </row>
    <row r="150" spans="1:17" x14ac:dyDescent="0.25">
      <c r="A150" t="s">
        <v>484</v>
      </c>
      <c r="B150">
        <v>202312</v>
      </c>
      <c r="C150">
        <v>96.9</v>
      </c>
      <c r="D150">
        <v>98</v>
      </c>
      <c r="E150">
        <v>96.6</v>
      </c>
      <c r="F150">
        <v>96.7</v>
      </c>
      <c r="G150" t="s">
        <v>1560</v>
      </c>
      <c r="H150" s="4" t="s">
        <v>2214</v>
      </c>
      <c r="I150">
        <v>0</v>
      </c>
      <c r="J150">
        <v>2202</v>
      </c>
      <c r="K150">
        <v>2202</v>
      </c>
      <c r="L150">
        <v>96.7</v>
      </c>
      <c r="M150">
        <v>13151</v>
      </c>
      <c r="N150">
        <v>96.7</v>
      </c>
      <c r="O150">
        <v>96.8</v>
      </c>
      <c r="P150">
        <v>118.5</v>
      </c>
      <c r="Q150">
        <v>94.1</v>
      </c>
    </row>
    <row r="151" spans="1:17" x14ac:dyDescent="0.25">
      <c r="A151" t="s">
        <v>484</v>
      </c>
      <c r="B151">
        <v>202403</v>
      </c>
      <c r="C151">
        <v>97.2</v>
      </c>
      <c r="D151">
        <v>98.5</v>
      </c>
      <c r="E151">
        <v>97.1</v>
      </c>
      <c r="F151">
        <v>97.2</v>
      </c>
      <c r="G151" t="s">
        <v>1567</v>
      </c>
      <c r="H151" t="s">
        <v>2300</v>
      </c>
      <c r="I151">
        <v>0</v>
      </c>
      <c r="J151">
        <v>235</v>
      </c>
      <c r="K151">
        <v>235</v>
      </c>
      <c r="L151">
        <v>97.2</v>
      </c>
      <c r="M151">
        <v>1885</v>
      </c>
      <c r="N151">
        <v>97.2</v>
      </c>
      <c r="O151">
        <v>97.3</v>
      </c>
      <c r="P151">
        <v>119</v>
      </c>
      <c r="Q151">
        <v>94.5</v>
      </c>
    </row>
    <row r="152" spans="1:17" x14ac:dyDescent="0.25">
      <c r="A152" t="s">
        <v>484</v>
      </c>
      <c r="B152">
        <v>202406</v>
      </c>
      <c r="C152">
        <v>98</v>
      </c>
      <c r="D152">
        <v>98.9</v>
      </c>
      <c r="E152">
        <v>97.9</v>
      </c>
      <c r="F152">
        <v>97.9</v>
      </c>
      <c r="G152" t="s">
        <v>1567</v>
      </c>
      <c r="H152" s="4" t="s">
        <v>2300</v>
      </c>
      <c r="I152">
        <v>0</v>
      </c>
      <c r="J152">
        <v>27</v>
      </c>
      <c r="K152">
        <v>27</v>
      </c>
      <c r="L152">
        <v>97.9</v>
      </c>
      <c r="M152">
        <v>861</v>
      </c>
      <c r="N152">
        <v>97.6</v>
      </c>
      <c r="O152">
        <v>98.1</v>
      </c>
      <c r="P152">
        <v>114</v>
      </c>
      <c r="Q152">
        <v>94.9</v>
      </c>
    </row>
    <row r="153" spans="1:17" x14ac:dyDescent="0.25">
      <c r="A153" t="s">
        <v>484</v>
      </c>
      <c r="B153">
        <v>202409</v>
      </c>
      <c r="C153" t="s">
        <v>39</v>
      </c>
      <c r="D153" t="s">
        <v>39</v>
      </c>
      <c r="E153" t="s">
        <v>39</v>
      </c>
      <c r="F153" t="s">
        <v>39</v>
      </c>
      <c r="G153" t="s">
        <v>39</v>
      </c>
      <c r="H153" s="4" t="s">
        <v>39</v>
      </c>
      <c r="I153">
        <v>0</v>
      </c>
      <c r="J153">
        <v>0</v>
      </c>
      <c r="K153">
        <v>0</v>
      </c>
      <c r="L153">
        <v>98.3</v>
      </c>
      <c r="M153">
        <v>139</v>
      </c>
      <c r="N153">
        <v>98.2</v>
      </c>
      <c r="O153">
        <v>99.1</v>
      </c>
      <c r="P153">
        <v>107</v>
      </c>
      <c r="Q153">
        <v>96</v>
      </c>
    </row>
    <row r="154" spans="1:17" x14ac:dyDescent="0.25">
      <c r="A154" t="s">
        <v>485</v>
      </c>
      <c r="B154">
        <v>202311</v>
      </c>
      <c r="C154">
        <v>28.1</v>
      </c>
      <c r="D154">
        <v>28.3</v>
      </c>
      <c r="E154">
        <v>28</v>
      </c>
      <c r="F154">
        <v>28.25</v>
      </c>
      <c r="G154" t="s">
        <v>1590</v>
      </c>
      <c r="H154" t="s">
        <v>2552</v>
      </c>
      <c r="I154">
        <v>0</v>
      </c>
      <c r="J154">
        <v>368</v>
      </c>
      <c r="K154">
        <v>368</v>
      </c>
      <c r="L154">
        <v>28.25</v>
      </c>
      <c r="M154">
        <v>1173</v>
      </c>
      <c r="N154">
        <v>28.2</v>
      </c>
      <c r="O154">
        <v>28.3</v>
      </c>
      <c r="P154">
        <v>33.85</v>
      </c>
      <c r="Q154">
        <v>26.65</v>
      </c>
    </row>
    <row r="155" spans="1:17" x14ac:dyDescent="0.25">
      <c r="A155" t="s">
        <v>485</v>
      </c>
      <c r="B155">
        <v>202312</v>
      </c>
      <c r="C155">
        <v>28.2</v>
      </c>
      <c r="D155">
        <v>28.3</v>
      </c>
      <c r="E155">
        <v>28.2</v>
      </c>
      <c r="F155">
        <v>28.3</v>
      </c>
      <c r="G155" t="s">
        <v>473</v>
      </c>
      <c r="H155" t="s">
        <v>2553</v>
      </c>
      <c r="I155">
        <v>0</v>
      </c>
      <c r="J155">
        <v>147</v>
      </c>
      <c r="K155">
        <v>147</v>
      </c>
      <c r="L155">
        <v>28.3</v>
      </c>
      <c r="M155">
        <v>361</v>
      </c>
      <c r="N155">
        <v>28.2</v>
      </c>
      <c r="O155">
        <v>28.35</v>
      </c>
      <c r="P155">
        <v>34.6</v>
      </c>
      <c r="Q155">
        <v>26.7</v>
      </c>
    </row>
    <row r="156" spans="1:17" x14ac:dyDescent="0.25">
      <c r="A156" t="s">
        <v>485</v>
      </c>
      <c r="B156">
        <v>202403</v>
      </c>
      <c r="C156" t="s">
        <v>39</v>
      </c>
      <c r="D156" t="s">
        <v>39</v>
      </c>
      <c r="E156" t="s">
        <v>39</v>
      </c>
      <c r="F156" t="s">
        <v>39</v>
      </c>
      <c r="G156" t="s">
        <v>39</v>
      </c>
      <c r="H156" s="4" t="s">
        <v>39</v>
      </c>
      <c r="I156">
        <v>0</v>
      </c>
      <c r="J156">
        <v>0</v>
      </c>
      <c r="K156">
        <v>0</v>
      </c>
      <c r="L156">
        <v>28.3</v>
      </c>
      <c r="M156">
        <v>6</v>
      </c>
      <c r="N156">
        <v>28.1</v>
      </c>
      <c r="O156">
        <v>28.4</v>
      </c>
      <c r="P156" t="s">
        <v>39</v>
      </c>
      <c r="Q156" t="s">
        <v>39</v>
      </c>
    </row>
    <row r="157" spans="1:17" x14ac:dyDescent="0.25">
      <c r="A157" t="s">
        <v>485</v>
      </c>
      <c r="B157">
        <v>202406</v>
      </c>
      <c r="C157" t="s">
        <v>39</v>
      </c>
      <c r="D157" t="s">
        <v>39</v>
      </c>
      <c r="E157" t="s">
        <v>39</v>
      </c>
      <c r="F157" t="s">
        <v>39</v>
      </c>
      <c r="G157" t="s">
        <v>39</v>
      </c>
      <c r="H157" s="4" t="s">
        <v>39</v>
      </c>
      <c r="I157">
        <v>0</v>
      </c>
      <c r="J157">
        <v>0</v>
      </c>
      <c r="K157">
        <v>0</v>
      </c>
      <c r="L157">
        <v>28.3</v>
      </c>
      <c r="M157">
        <v>7</v>
      </c>
      <c r="N157">
        <v>28.05</v>
      </c>
      <c r="O157">
        <v>28.4</v>
      </c>
      <c r="P157">
        <v>30.3</v>
      </c>
      <c r="Q157">
        <v>30.3</v>
      </c>
    </row>
    <row r="158" spans="1:17" x14ac:dyDescent="0.25">
      <c r="A158" t="s">
        <v>485</v>
      </c>
      <c r="B158">
        <v>202409</v>
      </c>
      <c r="C158" t="s">
        <v>39</v>
      </c>
      <c r="D158" t="s">
        <v>39</v>
      </c>
      <c r="E158" t="s">
        <v>39</v>
      </c>
      <c r="F158" t="s">
        <v>39</v>
      </c>
      <c r="G158" t="s">
        <v>39</v>
      </c>
      <c r="H158" t="s">
        <v>39</v>
      </c>
      <c r="I158">
        <v>0</v>
      </c>
      <c r="J158">
        <v>0</v>
      </c>
      <c r="K158">
        <v>0</v>
      </c>
      <c r="L158">
        <v>28.25</v>
      </c>
      <c r="M158">
        <v>0</v>
      </c>
      <c r="N158">
        <v>27.95</v>
      </c>
      <c r="O158">
        <v>28.45</v>
      </c>
      <c r="P158" t="s">
        <v>39</v>
      </c>
      <c r="Q158" t="s">
        <v>39</v>
      </c>
    </row>
    <row r="159" spans="1:17" x14ac:dyDescent="0.25">
      <c r="A159" t="s">
        <v>486</v>
      </c>
      <c r="B159">
        <v>202311</v>
      </c>
      <c r="C159">
        <v>357</v>
      </c>
      <c r="D159">
        <v>363.5</v>
      </c>
      <c r="E159">
        <v>356.5</v>
      </c>
      <c r="F159">
        <v>361</v>
      </c>
      <c r="G159" t="s">
        <v>451</v>
      </c>
      <c r="H159" t="s">
        <v>1598</v>
      </c>
      <c r="I159">
        <v>0</v>
      </c>
      <c r="J159">
        <v>111</v>
      </c>
      <c r="K159">
        <v>111</v>
      </c>
      <c r="L159">
        <v>361.5</v>
      </c>
      <c r="M159">
        <v>456</v>
      </c>
      <c r="N159">
        <v>360</v>
      </c>
      <c r="O159">
        <v>362</v>
      </c>
      <c r="P159">
        <v>389.5</v>
      </c>
      <c r="Q159">
        <v>332</v>
      </c>
    </row>
    <row r="160" spans="1:17" x14ac:dyDescent="0.25">
      <c r="A160" t="s">
        <v>486</v>
      </c>
      <c r="B160">
        <v>202312</v>
      </c>
      <c r="C160">
        <v>361</v>
      </c>
      <c r="D160">
        <v>363.5</v>
      </c>
      <c r="E160">
        <v>361</v>
      </c>
      <c r="F160">
        <v>361</v>
      </c>
      <c r="G160" t="s">
        <v>2554</v>
      </c>
      <c r="H160" s="4" t="s">
        <v>2555</v>
      </c>
      <c r="I160">
        <v>0</v>
      </c>
      <c r="J160">
        <v>4</v>
      </c>
      <c r="K160">
        <v>4</v>
      </c>
      <c r="L160">
        <v>361</v>
      </c>
      <c r="M160">
        <v>239</v>
      </c>
      <c r="N160">
        <v>360</v>
      </c>
      <c r="O160">
        <v>362.5</v>
      </c>
      <c r="P160">
        <v>412</v>
      </c>
      <c r="Q160">
        <v>334.5</v>
      </c>
    </row>
    <row r="161" spans="1:17" x14ac:dyDescent="0.25">
      <c r="A161" t="s">
        <v>486</v>
      </c>
      <c r="B161">
        <v>202403</v>
      </c>
      <c r="C161">
        <v>359.5</v>
      </c>
      <c r="D161">
        <v>359.5</v>
      </c>
      <c r="E161">
        <v>359.5</v>
      </c>
      <c r="F161">
        <v>359.5</v>
      </c>
      <c r="G161" t="s">
        <v>587</v>
      </c>
      <c r="H161" s="4" t="s">
        <v>2556</v>
      </c>
      <c r="I161">
        <v>0</v>
      </c>
      <c r="J161">
        <v>1</v>
      </c>
      <c r="K161">
        <v>1</v>
      </c>
      <c r="L161">
        <v>361.5</v>
      </c>
      <c r="M161">
        <v>2</v>
      </c>
      <c r="N161">
        <v>360</v>
      </c>
      <c r="O161">
        <v>363</v>
      </c>
      <c r="P161">
        <v>359.5</v>
      </c>
      <c r="Q161">
        <v>340</v>
      </c>
    </row>
    <row r="162" spans="1:17" x14ac:dyDescent="0.25">
      <c r="A162" t="s">
        <v>486</v>
      </c>
      <c r="B162">
        <v>202406</v>
      </c>
      <c r="C162" t="s">
        <v>39</v>
      </c>
      <c r="D162" t="s">
        <v>39</v>
      </c>
      <c r="E162" t="s">
        <v>39</v>
      </c>
      <c r="F162" t="s">
        <v>39</v>
      </c>
      <c r="G162" t="s">
        <v>39</v>
      </c>
      <c r="H162" t="s">
        <v>39</v>
      </c>
      <c r="I162">
        <v>0</v>
      </c>
      <c r="J162">
        <v>0</v>
      </c>
      <c r="K162">
        <v>0</v>
      </c>
      <c r="L162">
        <v>362.5</v>
      </c>
      <c r="M162">
        <v>0</v>
      </c>
      <c r="N162">
        <v>348</v>
      </c>
      <c r="O162">
        <v>374</v>
      </c>
      <c r="P162" t="s">
        <v>39</v>
      </c>
      <c r="Q162" t="s">
        <v>39</v>
      </c>
    </row>
    <row r="163" spans="1:17" x14ac:dyDescent="0.25">
      <c r="A163" t="s">
        <v>486</v>
      </c>
      <c r="B163">
        <v>202409</v>
      </c>
      <c r="C163" t="s">
        <v>39</v>
      </c>
      <c r="D163" t="s">
        <v>39</v>
      </c>
      <c r="E163" t="s">
        <v>39</v>
      </c>
      <c r="F163" t="s">
        <v>39</v>
      </c>
      <c r="G163" t="s">
        <v>39</v>
      </c>
      <c r="H163" t="s">
        <v>39</v>
      </c>
      <c r="I163">
        <v>0</v>
      </c>
      <c r="J163">
        <v>0</v>
      </c>
      <c r="K163">
        <v>0</v>
      </c>
      <c r="L163">
        <v>360.5</v>
      </c>
      <c r="M163">
        <v>0</v>
      </c>
      <c r="N163">
        <v>348</v>
      </c>
      <c r="O163">
        <v>374</v>
      </c>
      <c r="P163" t="s">
        <v>39</v>
      </c>
      <c r="Q163" t="s">
        <v>39</v>
      </c>
    </row>
    <row r="164" spans="1:17" x14ac:dyDescent="0.25">
      <c r="A164" t="s">
        <v>487</v>
      </c>
      <c r="B164">
        <v>202311</v>
      </c>
      <c r="C164">
        <v>203</v>
      </c>
      <c r="D164">
        <v>206.5</v>
      </c>
      <c r="E164">
        <v>202</v>
      </c>
      <c r="F164">
        <v>205.5</v>
      </c>
      <c r="G164" t="s">
        <v>1591</v>
      </c>
      <c r="H164" t="s">
        <v>2557</v>
      </c>
      <c r="I164">
        <v>0</v>
      </c>
      <c r="J164">
        <v>5810</v>
      </c>
      <c r="K164">
        <v>5810</v>
      </c>
      <c r="L164">
        <v>206</v>
      </c>
      <c r="M164">
        <v>7054</v>
      </c>
      <c r="N164">
        <v>205.5</v>
      </c>
      <c r="O164">
        <v>206</v>
      </c>
      <c r="P164">
        <v>264.5</v>
      </c>
      <c r="Q164">
        <v>188</v>
      </c>
    </row>
    <row r="165" spans="1:17" x14ac:dyDescent="0.25">
      <c r="A165" t="s">
        <v>487</v>
      </c>
      <c r="B165">
        <v>202312</v>
      </c>
      <c r="C165">
        <v>202.5</v>
      </c>
      <c r="D165">
        <v>206.5</v>
      </c>
      <c r="E165">
        <v>202.5</v>
      </c>
      <c r="F165">
        <v>206</v>
      </c>
      <c r="G165" t="s">
        <v>1591</v>
      </c>
      <c r="H165" s="4" t="s">
        <v>2558</v>
      </c>
      <c r="I165">
        <v>0</v>
      </c>
      <c r="J165">
        <v>1074</v>
      </c>
      <c r="K165">
        <v>1074</v>
      </c>
      <c r="L165">
        <v>206</v>
      </c>
      <c r="M165">
        <v>3775</v>
      </c>
      <c r="N165">
        <v>205.5</v>
      </c>
      <c r="O165">
        <v>206</v>
      </c>
      <c r="P165">
        <v>282.5</v>
      </c>
      <c r="Q165">
        <v>100.5</v>
      </c>
    </row>
    <row r="166" spans="1:17" x14ac:dyDescent="0.25">
      <c r="A166" t="s">
        <v>487</v>
      </c>
      <c r="B166">
        <v>202403</v>
      </c>
      <c r="C166">
        <v>203.5</v>
      </c>
      <c r="D166">
        <v>206</v>
      </c>
      <c r="E166">
        <v>203</v>
      </c>
      <c r="F166">
        <v>205.5</v>
      </c>
      <c r="G166" t="s">
        <v>1566</v>
      </c>
      <c r="H166" t="s">
        <v>2559</v>
      </c>
      <c r="I166">
        <v>0</v>
      </c>
      <c r="J166">
        <v>7</v>
      </c>
      <c r="K166">
        <v>7</v>
      </c>
      <c r="L166">
        <v>205.5</v>
      </c>
      <c r="M166">
        <v>18</v>
      </c>
      <c r="N166">
        <v>206</v>
      </c>
      <c r="O166">
        <v>207</v>
      </c>
      <c r="P166">
        <v>280.5</v>
      </c>
      <c r="Q166">
        <v>110</v>
      </c>
    </row>
    <row r="167" spans="1:17" x14ac:dyDescent="0.25">
      <c r="A167" t="s">
        <v>487</v>
      </c>
      <c r="B167">
        <v>202406</v>
      </c>
      <c r="C167">
        <v>207</v>
      </c>
      <c r="D167">
        <v>207</v>
      </c>
      <c r="E167">
        <v>207</v>
      </c>
      <c r="F167">
        <v>207</v>
      </c>
      <c r="G167" t="s">
        <v>1591</v>
      </c>
      <c r="H167" t="s">
        <v>2560</v>
      </c>
      <c r="I167">
        <v>0</v>
      </c>
      <c r="J167">
        <v>1</v>
      </c>
      <c r="K167">
        <v>1</v>
      </c>
      <c r="L167">
        <v>207</v>
      </c>
      <c r="M167">
        <v>8</v>
      </c>
      <c r="N167">
        <v>205.5</v>
      </c>
      <c r="O167">
        <v>208</v>
      </c>
      <c r="P167">
        <v>281</v>
      </c>
      <c r="Q167">
        <v>193</v>
      </c>
    </row>
    <row r="168" spans="1:17" x14ac:dyDescent="0.25">
      <c r="A168" t="s">
        <v>487</v>
      </c>
      <c r="B168">
        <v>202409</v>
      </c>
      <c r="C168" t="s">
        <v>39</v>
      </c>
      <c r="D168" t="s">
        <v>39</v>
      </c>
      <c r="E168" t="s">
        <v>39</v>
      </c>
      <c r="F168" t="s">
        <v>39</v>
      </c>
      <c r="G168" t="s">
        <v>39</v>
      </c>
      <c r="H168" t="s">
        <v>39</v>
      </c>
      <c r="I168">
        <v>0</v>
      </c>
      <c r="J168">
        <v>0</v>
      </c>
      <c r="K168">
        <v>0</v>
      </c>
      <c r="L168">
        <v>207.5</v>
      </c>
      <c r="M168">
        <v>1</v>
      </c>
      <c r="N168">
        <v>205.5</v>
      </c>
      <c r="O168">
        <v>209</v>
      </c>
      <c r="P168">
        <v>206</v>
      </c>
      <c r="Q168">
        <v>206</v>
      </c>
    </row>
    <row r="169" spans="1:17" x14ac:dyDescent="0.25">
      <c r="A169" t="s">
        <v>488</v>
      </c>
      <c r="B169">
        <v>202311</v>
      </c>
      <c r="C169">
        <v>118</v>
      </c>
      <c r="D169">
        <v>118.5</v>
      </c>
      <c r="E169">
        <v>117.5</v>
      </c>
      <c r="F169">
        <v>118</v>
      </c>
      <c r="G169" t="s">
        <v>468</v>
      </c>
      <c r="H169" s="4" t="s">
        <v>2215</v>
      </c>
      <c r="I169">
        <v>0</v>
      </c>
      <c r="J169">
        <v>233</v>
      </c>
      <c r="K169">
        <v>233</v>
      </c>
      <c r="L169">
        <v>118</v>
      </c>
      <c r="M169">
        <v>433</v>
      </c>
      <c r="N169">
        <v>117.5</v>
      </c>
      <c r="O169">
        <v>118</v>
      </c>
      <c r="P169">
        <v>118.5</v>
      </c>
      <c r="Q169">
        <v>115</v>
      </c>
    </row>
    <row r="170" spans="1:17" x14ac:dyDescent="0.25">
      <c r="A170" t="s">
        <v>488</v>
      </c>
      <c r="B170">
        <v>202312</v>
      </c>
      <c r="C170">
        <v>118</v>
      </c>
      <c r="D170">
        <v>118.5</v>
      </c>
      <c r="E170">
        <v>118</v>
      </c>
      <c r="F170">
        <v>118</v>
      </c>
      <c r="G170">
        <v>0</v>
      </c>
      <c r="H170" s="4">
        <v>0</v>
      </c>
      <c r="I170">
        <v>0</v>
      </c>
      <c r="J170">
        <v>142</v>
      </c>
      <c r="K170">
        <v>142</v>
      </c>
      <c r="L170">
        <v>118</v>
      </c>
      <c r="M170">
        <v>385</v>
      </c>
      <c r="N170">
        <v>117.5</v>
      </c>
      <c r="O170">
        <v>118</v>
      </c>
      <c r="P170">
        <v>127</v>
      </c>
      <c r="Q170">
        <v>113</v>
      </c>
    </row>
    <row r="171" spans="1:17" x14ac:dyDescent="0.25">
      <c r="A171" t="s">
        <v>488</v>
      </c>
      <c r="B171">
        <v>202403</v>
      </c>
      <c r="C171">
        <v>118.5</v>
      </c>
      <c r="D171">
        <v>118.5</v>
      </c>
      <c r="E171">
        <v>118.5</v>
      </c>
      <c r="F171">
        <v>118.5</v>
      </c>
      <c r="G171">
        <v>0</v>
      </c>
      <c r="H171" s="4">
        <v>0</v>
      </c>
      <c r="I171">
        <v>0</v>
      </c>
      <c r="J171">
        <v>5</v>
      </c>
      <c r="K171">
        <v>5</v>
      </c>
      <c r="L171">
        <v>118.5</v>
      </c>
      <c r="M171">
        <v>32</v>
      </c>
      <c r="N171">
        <v>118</v>
      </c>
      <c r="O171">
        <v>119</v>
      </c>
      <c r="P171">
        <v>127.5</v>
      </c>
      <c r="Q171">
        <v>117</v>
      </c>
    </row>
    <row r="172" spans="1:17" x14ac:dyDescent="0.25">
      <c r="A172" t="s">
        <v>488</v>
      </c>
      <c r="B172">
        <v>202406</v>
      </c>
      <c r="C172" t="s">
        <v>39</v>
      </c>
      <c r="D172" t="s">
        <v>39</v>
      </c>
      <c r="E172" t="s">
        <v>39</v>
      </c>
      <c r="F172" t="s">
        <v>39</v>
      </c>
      <c r="G172" t="s">
        <v>39</v>
      </c>
      <c r="H172" t="s">
        <v>39</v>
      </c>
      <c r="I172">
        <v>0</v>
      </c>
      <c r="J172">
        <v>0</v>
      </c>
      <c r="K172">
        <v>0</v>
      </c>
      <c r="L172">
        <v>119</v>
      </c>
      <c r="M172">
        <v>60</v>
      </c>
      <c r="N172">
        <v>118</v>
      </c>
      <c r="O172">
        <v>120</v>
      </c>
      <c r="P172">
        <v>120.5</v>
      </c>
      <c r="Q172">
        <v>117.5</v>
      </c>
    </row>
    <row r="173" spans="1:17" x14ac:dyDescent="0.25">
      <c r="A173" t="s">
        <v>488</v>
      </c>
      <c r="B173">
        <v>202409</v>
      </c>
      <c r="C173">
        <v>120</v>
      </c>
      <c r="D173">
        <v>120</v>
      </c>
      <c r="E173">
        <v>119.5</v>
      </c>
      <c r="F173">
        <v>119.5</v>
      </c>
      <c r="G173" t="s">
        <v>375</v>
      </c>
      <c r="H173" t="s">
        <v>2356</v>
      </c>
      <c r="I173">
        <v>0</v>
      </c>
      <c r="J173">
        <v>3</v>
      </c>
      <c r="K173">
        <v>3</v>
      </c>
      <c r="L173">
        <v>119</v>
      </c>
      <c r="M173">
        <v>11</v>
      </c>
      <c r="N173">
        <v>117.5</v>
      </c>
      <c r="O173">
        <v>120.5</v>
      </c>
      <c r="P173">
        <v>120</v>
      </c>
      <c r="Q173">
        <v>119.5</v>
      </c>
    </row>
    <row r="174" spans="1:17" x14ac:dyDescent="0.25">
      <c r="A174" t="s">
        <v>489</v>
      </c>
      <c r="B174">
        <v>202403</v>
      </c>
      <c r="C174" t="s">
        <v>39</v>
      </c>
      <c r="D174" t="s">
        <v>39</v>
      </c>
      <c r="E174" t="s">
        <v>39</v>
      </c>
      <c r="F174" t="s">
        <v>39</v>
      </c>
      <c r="G174" t="s">
        <v>39</v>
      </c>
      <c r="H174" s="4" t="s">
        <v>39</v>
      </c>
      <c r="I174">
        <v>0</v>
      </c>
      <c r="J174">
        <v>0</v>
      </c>
      <c r="K174">
        <v>0</v>
      </c>
      <c r="L174">
        <v>24.55</v>
      </c>
      <c r="M174">
        <v>1</v>
      </c>
      <c r="N174" t="s">
        <v>39</v>
      </c>
      <c r="O174" t="s">
        <v>39</v>
      </c>
      <c r="P174">
        <v>26.95</v>
      </c>
      <c r="Q174">
        <v>25.8</v>
      </c>
    </row>
    <row r="175" spans="1:17" x14ac:dyDescent="0.25">
      <c r="A175" t="s">
        <v>490</v>
      </c>
      <c r="B175">
        <v>202311</v>
      </c>
      <c r="C175">
        <v>24.45</v>
      </c>
      <c r="D175">
        <v>24.5</v>
      </c>
      <c r="E175">
        <v>24.45</v>
      </c>
      <c r="F175">
        <v>24.5</v>
      </c>
      <c r="G175" t="s">
        <v>501</v>
      </c>
      <c r="H175" s="4" t="s">
        <v>1561</v>
      </c>
      <c r="I175">
        <v>0</v>
      </c>
      <c r="J175">
        <v>12</v>
      </c>
      <c r="K175">
        <v>12</v>
      </c>
      <c r="L175">
        <v>24.5</v>
      </c>
      <c r="M175">
        <v>146</v>
      </c>
      <c r="N175">
        <v>23.65</v>
      </c>
      <c r="O175">
        <v>24.7</v>
      </c>
      <c r="P175">
        <v>25.1</v>
      </c>
      <c r="Q175">
        <v>23.75</v>
      </c>
    </row>
    <row r="176" spans="1:17" x14ac:dyDescent="0.25">
      <c r="A176" t="s">
        <v>490</v>
      </c>
      <c r="B176">
        <v>202312</v>
      </c>
      <c r="C176" t="s">
        <v>39</v>
      </c>
      <c r="D176" t="s">
        <v>39</v>
      </c>
      <c r="E176" t="s">
        <v>39</v>
      </c>
      <c r="F176" t="s">
        <v>39</v>
      </c>
      <c r="G176" t="s">
        <v>39</v>
      </c>
      <c r="H176" s="4" t="s">
        <v>39</v>
      </c>
      <c r="I176">
        <v>0</v>
      </c>
      <c r="J176">
        <v>0</v>
      </c>
      <c r="K176">
        <v>0</v>
      </c>
      <c r="L176">
        <v>24.5</v>
      </c>
      <c r="M176">
        <v>50</v>
      </c>
      <c r="N176">
        <v>23.6</v>
      </c>
      <c r="O176">
        <v>24.8</v>
      </c>
      <c r="P176">
        <v>24.4</v>
      </c>
      <c r="Q176">
        <v>23.9</v>
      </c>
    </row>
    <row r="177" spans="1:17" x14ac:dyDescent="0.25">
      <c r="A177" t="s">
        <v>490</v>
      </c>
      <c r="B177">
        <v>202403</v>
      </c>
      <c r="C177" t="s">
        <v>39</v>
      </c>
      <c r="D177" t="s">
        <v>39</v>
      </c>
      <c r="E177" t="s">
        <v>39</v>
      </c>
      <c r="F177" t="s">
        <v>39</v>
      </c>
      <c r="G177" t="s">
        <v>39</v>
      </c>
      <c r="H177" t="s">
        <v>39</v>
      </c>
      <c r="I177">
        <v>0</v>
      </c>
      <c r="J177">
        <v>0</v>
      </c>
      <c r="K177">
        <v>0</v>
      </c>
      <c r="L177">
        <v>24.55</v>
      </c>
      <c r="M177">
        <v>0</v>
      </c>
      <c r="N177">
        <v>22.95</v>
      </c>
      <c r="O177">
        <v>25.5</v>
      </c>
      <c r="P177" t="s">
        <v>39</v>
      </c>
      <c r="Q177" t="s">
        <v>39</v>
      </c>
    </row>
    <row r="178" spans="1:17" x14ac:dyDescent="0.25">
      <c r="A178" t="s">
        <v>490</v>
      </c>
      <c r="B178">
        <v>202406</v>
      </c>
      <c r="C178" t="s">
        <v>39</v>
      </c>
      <c r="D178" t="s">
        <v>39</v>
      </c>
      <c r="E178" t="s">
        <v>39</v>
      </c>
      <c r="F178" t="s">
        <v>39</v>
      </c>
      <c r="G178" t="s">
        <v>39</v>
      </c>
      <c r="H178" t="s">
        <v>39</v>
      </c>
      <c r="I178">
        <v>0</v>
      </c>
      <c r="J178">
        <v>0</v>
      </c>
      <c r="K178">
        <v>0</v>
      </c>
      <c r="L178">
        <v>24.65</v>
      </c>
      <c r="M178">
        <v>18</v>
      </c>
      <c r="N178">
        <v>22.95</v>
      </c>
      <c r="O178">
        <v>25.5</v>
      </c>
      <c r="P178">
        <v>24.95</v>
      </c>
      <c r="Q178">
        <v>24.2</v>
      </c>
    </row>
    <row r="179" spans="1:17" x14ac:dyDescent="0.25">
      <c r="A179" t="s">
        <v>490</v>
      </c>
      <c r="B179">
        <v>202409</v>
      </c>
      <c r="C179" t="s">
        <v>39</v>
      </c>
      <c r="D179" t="s">
        <v>39</v>
      </c>
      <c r="E179" t="s">
        <v>39</v>
      </c>
      <c r="F179" t="s">
        <v>39</v>
      </c>
      <c r="G179" t="s">
        <v>39</v>
      </c>
      <c r="H179" t="s">
        <v>39</v>
      </c>
      <c r="I179">
        <v>0</v>
      </c>
      <c r="J179">
        <v>0</v>
      </c>
      <c r="K179">
        <v>0</v>
      </c>
      <c r="L179">
        <v>24.6</v>
      </c>
      <c r="M179">
        <v>0</v>
      </c>
      <c r="N179">
        <v>22.95</v>
      </c>
      <c r="O179" t="s">
        <v>39</v>
      </c>
      <c r="P179" t="s">
        <v>39</v>
      </c>
      <c r="Q179" t="s">
        <v>39</v>
      </c>
    </row>
    <row r="180" spans="1:17" x14ac:dyDescent="0.25">
      <c r="A180" t="s">
        <v>491</v>
      </c>
      <c r="B180">
        <v>202312</v>
      </c>
      <c r="C180" t="s">
        <v>39</v>
      </c>
      <c r="D180" t="s">
        <v>39</v>
      </c>
      <c r="E180" t="s">
        <v>39</v>
      </c>
      <c r="F180" t="s">
        <v>39</v>
      </c>
      <c r="G180" t="s">
        <v>39</v>
      </c>
      <c r="H180" t="s">
        <v>39</v>
      </c>
      <c r="I180">
        <v>0</v>
      </c>
      <c r="J180">
        <v>0</v>
      </c>
      <c r="K180">
        <v>0</v>
      </c>
      <c r="L180">
        <v>25.05</v>
      </c>
      <c r="M180">
        <v>1</v>
      </c>
      <c r="N180" t="s">
        <v>39</v>
      </c>
      <c r="O180" t="s">
        <v>39</v>
      </c>
      <c r="P180">
        <v>24.85</v>
      </c>
      <c r="Q180">
        <v>22.45</v>
      </c>
    </row>
    <row r="181" spans="1:17" x14ac:dyDescent="0.25">
      <c r="A181" t="s">
        <v>491</v>
      </c>
      <c r="B181">
        <v>202406</v>
      </c>
      <c r="C181" t="s">
        <v>39</v>
      </c>
      <c r="D181" t="s">
        <v>39</v>
      </c>
      <c r="E181" t="s">
        <v>39</v>
      </c>
      <c r="F181" t="s">
        <v>39</v>
      </c>
      <c r="G181" t="s">
        <v>39</v>
      </c>
      <c r="H181" t="s">
        <v>39</v>
      </c>
      <c r="I181">
        <v>0</v>
      </c>
      <c r="J181">
        <v>0</v>
      </c>
      <c r="K181">
        <v>0</v>
      </c>
      <c r="L181">
        <v>25</v>
      </c>
      <c r="M181">
        <v>2</v>
      </c>
      <c r="N181" t="s">
        <v>39</v>
      </c>
      <c r="O181" t="s">
        <v>39</v>
      </c>
      <c r="P181">
        <v>25.55</v>
      </c>
      <c r="Q181">
        <v>25.55</v>
      </c>
    </row>
    <row r="182" spans="1:17" x14ac:dyDescent="0.25">
      <c r="A182" t="s">
        <v>492</v>
      </c>
      <c r="B182">
        <v>202311</v>
      </c>
      <c r="C182">
        <v>24.95</v>
      </c>
      <c r="D182">
        <v>25</v>
      </c>
      <c r="E182">
        <v>24.85</v>
      </c>
      <c r="F182">
        <v>25</v>
      </c>
      <c r="G182" t="s">
        <v>501</v>
      </c>
      <c r="H182" s="4" t="s">
        <v>2561</v>
      </c>
      <c r="I182">
        <v>0</v>
      </c>
      <c r="J182">
        <v>8</v>
      </c>
      <c r="K182">
        <v>8</v>
      </c>
      <c r="L182">
        <v>25</v>
      </c>
      <c r="M182">
        <v>205</v>
      </c>
      <c r="N182">
        <v>24.85</v>
      </c>
      <c r="O182">
        <v>25.15</v>
      </c>
      <c r="P182">
        <v>25.65</v>
      </c>
      <c r="Q182">
        <v>24.15</v>
      </c>
    </row>
    <row r="183" spans="1:17" x14ac:dyDescent="0.25">
      <c r="A183" t="s">
        <v>492</v>
      </c>
      <c r="B183">
        <v>202312</v>
      </c>
      <c r="C183">
        <v>25.05</v>
      </c>
      <c r="D183">
        <v>25.05</v>
      </c>
      <c r="E183">
        <v>25.05</v>
      </c>
      <c r="F183">
        <v>25.05</v>
      </c>
      <c r="G183" t="s">
        <v>601</v>
      </c>
      <c r="H183" s="4" t="s">
        <v>2562</v>
      </c>
      <c r="I183">
        <v>0</v>
      </c>
      <c r="J183">
        <v>4</v>
      </c>
      <c r="K183">
        <v>4</v>
      </c>
      <c r="L183">
        <v>25.05</v>
      </c>
      <c r="M183">
        <v>36</v>
      </c>
      <c r="N183">
        <v>24.85</v>
      </c>
      <c r="O183">
        <v>25.2</v>
      </c>
      <c r="P183">
        <v>25.65</v>
      </c>
      <c r="Q183">
        <v>24.4</v>
      </c>
    </row>
    <row r="184" spans="1:17" x14ac:dyDescent="0.25">
      <c r="A184" t="s">
        <v>492</v>
      </c>
      <c r="B184">
        <v>202403</v>
      </c>
      <c r="C184" t="s">
        <v>39</v>
      </c>
      <c r="D184" t="s">
        <v>39</v>
      </c>
      <c r="E184" t="s">
        <v>39</v>
      </c>
      <c r="F184" t="s">
        <v>39</v>
      </c>
      <c r="G184" t="s">
        <v>39</v>
      </c>
      <c r="H184" t="s">
        <v>39</v>
      </c>
      <c r="I184">
        <v>0</v>
      </c>
      <c r="J184">
        <v>0</v>
      </c>
      <c r="K184">
        <v>0</v>
      </c>
      <c r="L184">
        <v>24.95</v>
      </c>
      <c r="M184">
        <v>1</v>
      </c>
      <c r="N184">
        <v>24.75</v>
      </c>
      <c r="O184">
        <v>25.95</v>
      </c>
      <c r="P184">
        <v>25.05</v>
      </c>
      <c r="Q184">
        <v>25.05</v>
      </c>
    </row>
    <row r="185" spans="1:17" x14ac:dyDescent="0.25">
      <c r="A185" t="s">
        <v>492</v>
      </c>
      <c r="B185">
        <v>202406</v>
      </c>
      <c r="C185" t="s">
        <v>39</v>
      </c>
      <c r="D185" t="s">
        <v>39</v>
      </c>
      <c r="E185" t="s">
        <v>39</v>
      </c>
      <c r="F185" t="s">
        <v>39</v>
      </c>
      <c r="G185" t="s">
        <v>39</v>
      </c>
      <c r="H185" s="4" t="s">
        <v>39</v>
      </c>
      <c r="I185">
        <v>0</v>
      </c>
      <c r="J185">
        <v>0</v>
      </c>
      <c r="K185">
        <v>0</v>
      </c>
      <c r="L185">
        <v>25</v>
      </c>
      <c r="M185">
        <v>0</v>
      </c>
      <c r="N185">
        <v>24.15</v>
      </c>
      <c r="O185">
        <v>25.95</v>
      </c>
      <c r="P185" t="s">
        <v>39</v>
      </c>
      <c r="Q185" t="s">
        <v>39</v>
      </c>
    </row>
    <row r="186" spans="1:17" x14ac:dyDescent="0.25">
      <c r="A186" t="s">
        <v>492</v>
      </c>
      <c r="B186">
        <v>202409</v>
      </c>
      <c r="C186" t="s">
        <v>39</v>
      </c>
      <c r="D186" t="s">
        <v>39</v>
      </c>
      <c r="E186" t="s">
        <v>39</v>
      </c>
      <c r="F186" t="s">
        <v>39</v>
      </c>
      <c r="G186" t="s">
        <v>39</v>
      </c>
      <c r="H186" t="s">
        <v>39</v>
      </c>
      <c r="I186">
        <v>0</v>
      </c>
      <c r="J186">
        <v>0</v>
      </c>
      <c r="K186">
        <v>0</v>
      </c>
      <c r="L186">
        <v>25.05</v>
      </c>
      <c r="M186">
        <v>0</v>
      </c>
      <c r="N186">
        <v>24.15</v>
      </c>
      <c r="O186" t="s">
        <v>39</v>
      </c>
      <c r="P186" t="s">
        <v>39</v>
      </c>
      <c r="Q186" t="s">
        <v>39</v>
      </c>
    </row>
    <row r="187" spans="1:17" x14ac:dyDescent="0.25">
      <c r="A187" t="s">
        <v>493</v>
      </c>
      <c r="B187">
        <v>202311</v>
      </c>
      <c r="C187">
        <v>26.75</v>
      </c>
      <c r="D187">
        <v>26.9</v>
      </c>
      <c r="E187">
        <v>26.75</v>
      </c>
      <c r="F187">
        <v>26.9</v>
      </c>
      <c r="G187" t="s">
        <v>454</v>
      </c>
      <c r="H187" s="4" t="s">
        <v>2261</v>
      </c>
      <c r="I187">
        <v>0</v>
      </c>
      <c r="J187">
        <v>3</v>
      </c>
      <c r="K187">
        <v>3</v>
      </c>
      <c r="L187">
        <v>26.9</v>
      </c>
      <c r="M187">
        <v>304</v>
      </c>
      <c r="N187">
        <v>26.8</v>
      </c>
      <c r="O187">
        <v>26.9</v>
      </c>
      <c r="P187">
        <v>26.9</v>
      </c>
      <c r="Q187">
        <v>25.3</v>
      </c>
    </row>
    <row r="188" spans="1:17" x14ac:dyDescent="0.25">
      <c r="A188" t="s">
        <v>493</v>
      </c>
      <c r="B188">
        <v>202312</v>
      </c>
      <c r="C188" t="s">
        <v>39</v>
      </c>
      <c r="D188" t="s">
        <v>39</v>
      </c>
      <c r="E188" t="s">
        <v>39</v>
      </c>
      <c r="F188" t="s">
        <v>39</v>
      </c>
      <c r="G188" t="s">
        <v>39</v>
      </c>
      <c r="H188" s="4" t="s">
        <v>39</v>
      </c>
      <c r="I188">
        <v>0</v>
      </c>
      <c r="J188">
        <v>0</v>
      </c>
      <c r="K188">
        <v>0</v>
      </c>
      <c r="L188">
        <v>26.95</v>
      </c>
      <c r="M188">
        <v>99</v>
      </c>
      <c r="N188">
        <v>26.8</v>
      </c>
      <c r="O188">
        <v>27</v>
      </c>
      <c r="P188">
        <v>26.55</v>
      </c>
      <c r="Q188">
        <v>25.95</v>
      </c>
    </row>
    <row r="189" spans="1:17" x14ac:dyDescent="0.25">
      <c r="A189" t="s">
        <v>493</v>
      </c>
      <c r="B189">
        <v>202403</v>
      </c>
      <c r="C189" t="s">
        <v>39</v>
      </c>
      <c r="D189" t="s">
        <v>39</v>
      </c>
      <c r="E189" t="s">
        <v>39</v>
      </c>
      <c r="F189" t="s">
        <v>39</v>
      </c>
      <c r="G189" t="s">
        <v>39</v>
      </c>
      <c r="H189" t="s">
        <v>39</v>
      </c>
      <c r="I189">
        <v>0</v>
      </c>
      <c r="J189">
        <v>0</v>
      </c>
      <c r="K189">
        <v>0</v>
      </c>
      <c r="L189">
        <v>26.9</v>
      </c>
      <c r="M189">
        <v>0</v>
      </c>
      <c r="N189">
        <v>26.1</v>
      </c>
      <c r="O189">
        <v>27.7</v>
      </c>
      <c r="P189" t="s">
        <v>39</v>
      </c>
      <c r="Q189" t="s">
        <v>39</v>
      </c>
    </row>
    <row r="190" spans="1:17" x14ac:dyDescent="0.25">
      <c r="A190" t="s">
        <v>493</v>
      </c>
      <c r="B190">
        <v>202406</v>
      </c>
      <c r="C190" t="s">
        <v>39</v>
      </c>
      <c r="D190" t="s">
        <v>39</v>
      </c>
      <c r="E190" t="s">
        <v>39</v>
      </c>
      <c r="F190" t="s">
        <v>39</v>
      </c>
      <c r="G190" t="s">
        <v>39</v>
      </c>
      <c r="H190" t="s">
        <v>39</v>
      </c>
      <c r="I190">
        <v>0</v>
      </c>
      <c r="J190">
        <v>0</v>
      </c>
      <c r="K190">
        <v>0</v>
      </c>
      <c r="L190">
        <v>26.9</v>
      </c>
      <c r="M190">
        <v>0</v>
      </c>
      <c r="N190">
        <v>26.1</v>
      </c>
      <c r="O190">
        <v>27.7</v>
      </c>
      <c r="P190" t="s">
        <v>39</v>
      </c>
      <c r="Q190" t="s">
        <v>39</v>
      </c>
    </row>
    <row r="191" spans="1:17" x14ac:dyDescent="0.25">
      <c r="A191" t="s">
        <v>493</v>
      </c>
      <c r="B191">
        <v>202409</v>
      </c>
      <c r="C191" t="s">
        <v>39</v>
      </c>
      <c r="D191" t="s">
        <v>39</v>
      </c>
      <c r="E191" t="s">
        <v>39</v>
      </c>
      <c r="F191" t="s">
        <v>39</v>
      </c>
      <c r="G191" t="s">
        <v>39</v>
      </c>
      <c r="H191" t="s">
        <v>39</v>
      </c>
      <c r="I191">
        <v>0</v>
      </c>
      <c r="J191">
        <v>0</v>
      </c>
      <c r="K191">
        <v>0</v>
      </c>
      <c r="L191">
        <v>26.9</v>
      </c>
      <c r="M191">
        <v>0</v>
      </c>
      <c r="N191">
        <v>26.1</v>
      </c>
      <c r="O191" t="s">
        <v>39</v>
      </c>
      <c r="P191" t="s">
        <v>39</v>
      </c>
      <c r="Q191" t="s">
        <v>39</v>
      </c>
    </row>
    <row r="192" spans="1:17" x14ac:dyDescent="0.25">
      <c r="A192" t="s">
        <v>494</v>
      </c>
      <c r="B192">
        <v>202312</v>
      </c>
      <c r="C192" t="s">
        <v>39</v>
      </c>
      <c r="D192" t="s">
        <v>39</v>
      </c>
      <c r="E192" t="s">
        <v>39</v>
      </c>
      <c r="F192" t="s">
        <v>39</v>
      </c>
      <c r="G192" t="s">
        <v>39</v>
      </c>
      <c r="H192" t="s">
        <v>39</v>
      </c>
      <c r="I192">
        <v>0</v>
      </c>
      <c r="J192">
        <v>0</v>
      </c>
      <c r="K192">
        <v>0</v>
      </c>
      <c r="L192">
        <v>12.75</v>
      </c>
      <c r="M192">
        <v>143</v>
      </c>
      <c r="N192" t="s">
        <v>39</v>
      </c>
      <c r="O192" t="s">
        <v>39</v>
      </c>
      <c r="P192">
        <v>16.8</v>
      </c>
      <c r="Q192">
        <v>13.6</v>
      </c>
    </row>
    <row r="193" spans="1:29" x14ac:dyDescent="0.25">
      <c r="A193" t="s">
        <v>494</v>
      </c>
      <c r="B193">
        <v>202403</v>
      </c>
      <c r="C193" t="s">
        <v>39</v>
      </c>
      <c r="D193" t="s">
        <v>39</v>
      </c>
      <c r="E193" t="s">
        <v>39</v>
      </c>
      <c r="F193" t="s">
        <v>39</v>
      </c>
      <c r="G193" t="s">
        <v>39</v>
      </c>
      <c r="H193" t="s">
        <v>39</v>
      </c>
      <c r="I193">
        <v>0</v>
      </c>
      <c r="J193">
        <v>0</v>
      </c>
      <c r="K193">
        <v>0</v>
      </c>
      <c r="L193">
        <v>12.65</v>
      </c>
      <c r="M193">
        <v>11</v>
      </c>
      <c r="N193" t="s">
        <v>39</v>
      </c>
      <c r="O193" t="s">
        <v>39</v>
      </c>
      <c r="P193">
        <v>16.850000000000001</v>
      </c>
      <c r="Q193">
        <v>14.4</v>
      </c>
    </row>
    <row r="194" spans="1:29" x14ac:dyDescent="0.25">
      <c r="A194" t="s">
        <v>495</v>
      </c>
      <c r="B194">
        <v>202311</v>
      </c>
      <c r="C194">
        <v>12.7</v>
      </c>
      <c r="D194">
        <v>12.85</v>
      </c>
      <c r="E194">
        <v>12.6</v>
      </c>
      <c r="F194">
        <v>12.75</v>
      </c>
      <c r="G194" t="s">
        <v>501</v>
      </c>
      <c r="H194" s="4" t="s">
        <v>2563</v>
      </c>
      <c r="I194">
        <v>0</v>
      </c>
      <c r="J194">
        <v>2160</v>
      </c>
      <c r="K194">
        <v>2160</v>
      </c>
      <c r="L194">
        <v>12.75</v>
      </c>
      <c r="M194">
        <v>6072</v>
      </c>
      <c r="N194">
        <v>12.7</v>
      </c>
      <c r="O194">
        <v>12.75</v>
      </c>
      <c r="P194">
        <v>13.75</v>
      </c>
      <c r="Q194">
        <v>11.4</v>
      </c>
    </row>
    <row r="195" spans="1:29" x14ac:dyDescent="0.25">
      <c r="A195" t="s">
        <v>495</v>
      </c>
      <c r="B195">
        <v>202312</v>
      </c>
      <c r="C195">
        <v>12.65</v>
      </c>
      <c r="D195">
        <v>12.85</v>
      </c>
      <c r="E195">
        <v>12.65</v>
      </c>
      <c r="F195">
        <v>12.75</v>
      </c>
      <c r="G195" t="s">
        <v>501</v>
      </c>
      <c r="H195" t="s">
        <v>2563</v>
      </c>
      <c r="I195">
        <v>0</v>
      </c>
      <c r="J195">
        <v>304</v>
      </c>
      <c r="K195">
        <v>304</v>
      </c>
      <c r="L195">
        <v>12.75</v>
      </c>
      <c r="M195">
        <v>3138</v>
      </c>
      <c r="N195">
        <v>12.7</v>
      </c>
      <c r="O195">
        <v>12.8</v>
      </c>
      <c r="P195">
        <v>14.4</v>
      </c>
      <c r="Q195">
        <v>11.45</v>
      </c>
    </row>
    <row r="196" spans="1:29" x14ac:dyDescent="0.25">
      <c r="A196" t="s">
        <v>495</v>
      </c>
      <c r="B196">
        <v>202403</v>
      </c>
      <c r="C196" t="s">
        <v>39</v>
      </c>
      <c r="D196" t="s">
        <v>39</v>
      </c>
      <c r="E196" t="s">
        <v>39</v>
      </c>
      <c r="F196" t="s">
        <v>39</v>
      </c>
      <c r="G196" t="s">
        <v>39</v>
      </c>
      <c r="H196" t="s">
        <v>39</v>
      </c>
      <c r="I196">
        <v>0</v>
      </c>
      <c r="J196">
        <v>0</v>
      </c>
      <c r="K196">
        <v>0</v>
      </c>
      <c r="L196">
        <v>12.65</v>
      </c>
      <c r="M196">
        <v>37</v>
      </c>
      <c r="N196">
        <v>12.65</v>
      </c>
      <c r="O196" t="s">
        <v>39</v>
      </c>
      <c r="P196">
        <v>13.9</v>
      </c>
      <c r="Q196">
        <v>11.75</v>
      </c>
    </row>
    <row r="197" spans="1:29" x14ac:dyDescent="0.25">
      <c r="A197" t="s">
        <v>495</v>
      </c>
      <c r="B197">
        <v>202406</v>
      </c>
      <c r="C197" t="s">
        <v>39</v>
      </c>
      <c r="D197" t="s">
        <v>39</v>
      </c>
      <c r="E197" t="s">
        <v>39</v>
      </c>
      <c r="F197" t="s">
        <v>39</v>
      </c>
      <c r="G197" t="s">
        <v>39</v>
      </c>
      <c r="H197" t="s">
        <v>39</v>
      </c>
      <c r="I197">
        <v>0</v>
      </c>
      <c r="J197">
        <v>0</v>
      </c>
      <c r="K197">
        <v>0</v>
      </c>
      <c r="L197">
        <v>12.85</v>
      </c>
      <c r="M197">
        <v>5</v>
      </c>
      <c r="N197" t="s">
        <v>39</v>
      </c>
      <c r="O197" t="s">
        <v>39</v>
      </c>
      <c r="P197">
        <v>13.95</v>
      </c>
      <c r="Q197">
        <v>12.45</v>
      </c>
    </row>
    <row r="198" spans="1:29" x14ac:dyDescent="0.25">
      <c r="A198" t="s">
        <v>495</v>
      </c>
      <c r="B198">
        <v>202409</v>
      </c>
      <c r="C198" t="s">
        <v>39</v>
      </c>
      <c r="D198" t="s">
        <v>39</v>
      </c>
      <c r="E198" t="s">
        <v>39</v>
      </c>
      <c r="F198" t="s">
        <v>39</v>
      </c>
      <c r="G198" t="s">
        <v>39</v>
      </c>
      <c r="H198" t="s">
        <v>39</v>
      </c>
      <c r="I198">
        <v>0</v>
      </c>
      <c r="J198">
        <v>0</v>
      </c>
      <c r="K198">
        <v>0</v>
      </c>
      <c r="L198">
        <v>12.65</v>
      </c>
      <c r="M198">
        <v>0</v>
      </c>
      <c r="N198" t="s">
        <v>39</v>
      </c>
      <c r="O198" t="s">
        <v>39</v>
      </c>
      <c r="P198" t="s">
        <v>39</v>
      </c>
      <c r="Q198" t="s">
        <v>39</v>
      </c>
    </row>
    <row r="199" spans="1:29" x14ac:dyDescent="0.25">
      <c r="A199" t="s">
        <v>496</v>
      </c>
      <c r="B199">
        <v>202311</v>
      </c>
      <c r="C199">
        <v>34.4</v>
      </c>
      <c r="D199">
        <v>35.15</v>
      </c>
      <c r="E199">
        <v>34.4</v>
      </c>
      <c r="F199">
        <v>34.799999999999997</v>
      </c>
      <c r="G199" t="s">
        <v>2192</v>
      </c>
      <c r="H199" s="4" t="s">
        <v>1600</v>
      </c>
      <c r="I199">
        <v>0</v>
      </c>
      <c r="J199">
        <v>1213</v>
      </c>
      <c r="K199">
        <v>1213</v>
      </c>
      <c r="L199">
        <v>34.799999999999997</v>
      </c>
      <c r="M199">
        <v>1191</v>
      </c>
      <c r="N199">
        <v>34.799999999999997</v>
      </c>
      <c r="O199">
        <v>34.85</v>
      </c>
      <c r="P199">
        <v>38.299999999999997</v>
      </c>
      <c r="Q199">
        <v>33.4</v>
      </c>
    </row>
    <row r="200" spans="1:29" x14ac:dyDescent="0.25">
      <c r="A200" t="s">
        <v>496</v>
      </c>
      <c r="B200">
        <v>202312</v>
      </c>
      <c r="C200">
        <v>34.5</v>
      </c>
      <c r="D200">
        <v>35.049999999999997</v>
      </c>
      <c r="E200">
        <v>34.5</v>
      </c>
      <c r="F200">
        <v>34.700000000000003</v>
      </c>
      <c r="G200" t="s">
        <v>473</v>
      </c>
      <c r="H200" t="s">
        <v>1568</v>
      </c>
      <c r="I200">
        <v>0</v>
      </c>
      <c r="J200">
        <v>242</v>
      </c>
      <c r="K200">
        <v>242</v>
      </c>
      <c r="L200">
        <v>34.700000000000003</v>
      </c>
      <c r="M200">
        <v>465</v>
      </c>
      <c r="N200">
        <v>34.75</v>
      </c>
      <c r="O200">
        <v>34.799999999999997</v>
      </c>
      <c r="P200">
        <v>40.549999999999997</v>
      </c>
      <c r="Q200">
        <v>31.35</v>
      </c>
    </row>
    <row r="201" spans="1:29" x14ac:dyDescent="0.25">
      <c r="A201" t="s">
        <v>496</v>
      </c>
      <c r="B201">
        <v>202403</v>
      </c>
      <c r="C201">
        <v>34.9</v>
      </c>
      <c r="D201">
        <v>35.1</v>
      </c>
      <c r="E201">
        <v>34.9</v>
      </c>
      <c r="F201">
        <v>35.1</v>
      </c>
      <c r="G201" t="s">
        <v>2225</v>
      </c>
      <c r="H201" t="s">
        <v>2564</v>
      </c>
      <c r="I201">
        <v>0</v>
      </c>
      <c r="J201">
        <v>2</v>
      </c>
      <c r="K201">
        <v>2</v>
      </c>
      <c r="L201">
        <v>35.1</v>
      </c>
      <c r="M201">
        <v>19</v>
      </c>
      <c r="N201">
        <v>34.65</v>
      </c>
      <c r="O201">
        <v>35.950000000000003</v>
      </c>
      <c r="P201">
        <v>38.25</v>
      </c>
      <c r="Q201">
        <v>28.55</v>
      </c>
      <c r="R201" t="str">
        <f>INDEX(股期交易標的!$D:$D,MATCH(LEFT(股票期貨!S201,2),股期交易標的!$A:$A,0)) &amp; "期"</f>
        <v>雙鴻期</v>
      </c>
      <c r="S201" t="s">
        <v>2424</v>
      </c>
      <c r="T201">
        <v>202311</v>
      </c>
      <c r="U201">
        <v>299</v>
      </c>
      <c r="V201">
        <v>873</v>
      </c>
      <c r="W201">
        <v>1309</v>
      </c>
      <c r="X201" t="str">
        <f>INDEX(股期交易標的!$D:$D,MATCH(LEFT(股票期貨!Y201,2),股期交易標的!$A:$A,0)) &amp; "期"</f>
        <v>泰博期</v>
      </c>
      <c r="Y201" t="s">
        <v>2409</v>
      </c>
      <c r="Z201">
        <v>202312</v>
      </c>
      <c r="AA201">
        <v>142.5</v>
      </c>
      <c r="AB201">
        <v>0</v>
      </c>
      <c r="AC201">
        <v>4</v>
      </c>
    </row>
    <row r="202" spans="1:29" x14ac:dyDescent="0.25">
      <c r="A202" t="s">
        <v>496</v>
      </c>
      <c r="B202">
        <v>202406</v>
      </c>
      <c r="C202" t="s">
        <v>39</v>
      </c>
      <c r="D202" t="s">
        <v>39</v>
      </c>
      <c r="E202" t="s">
        <v>39</v>
      </c>
      <c r="F202" t="s">
        <v>39</v>
      </c>
      <c r="G202" t="s">
        <v>39</v>
      </c>
      <c r="H202" s="4" t="s">
        <v>39</v>
      </c>
      <c r="I202">
        <v>0</v>
      </c>
      <c r="J202">
        <v>0</v>
      </c>
      <c r="K202">
        <v>0</v>
      </c>
      <c r="L202">
        <v>34.799999999999997</v>
      </c>
      <c r="M202">
        <v>1</v>
      </c>
      <c r="N202">
        <v>33.75</v>
      </c>
      <c r="O202">
        <v>35.85</v>
      </c>
      <c r="P202">
        <v>36.799999999999997</v>
      </c>
      <c r="Q202">
        <v>36.799999999999997</v>
      </c>
      <c r="R202" t="str">
        <f>INDEX(股期交易標的!$D:$D,MATCH(LEFT(股票期貨!S202,2),股期交易標的!$A:$A,0)) &amp; "期"</f>
        <v>聯發科期</v>
      </c>
      <c r="S202" t="s">
        <v>2425</v>
      </c>
      <c r="T202">
        <v>202311</v>
      </c>
      <c r="U202">
        <v>870</v>
      </c>
      <c r="V202">
        <v>3073</v>
      </c>
      <c r="W202">
        <v>5170</v>
      </c>
      <c r="X202" t="str">
        <f>INDEX(股期交易標的!$D:$D,MATCH(LEFT(股票期貨!Y202,2),股期交易標的!$A:$A,0)) &amp; "期"</f>
        <v>台半期</v>
      </c>
      <c r="Y202" t="s">
        <v>2410</v>
      </c>
      <c r="Z202">
        <v>202312</v>
      </c>
      <c r="AA202">
        <v>79.900000000000006</v>
      </c>
      <c r="AB202">
        <v>77</v>
      </c>
      <c r="AC202">
        <v>2508</v>
      </c>
    </row>
    <row r="203" spans="1:29" x14ac:dyDescent="0.25">
      <c r="A203" t="s">
        <v>496</v>
      </c>
      <c r="B203">
        <v>202409</v>
      </c>
      <c r="C203" t="s">
        <v>39</v>
      </c>
      <c r="D203" t="s">
        <v>39</v>
      </c>
      <c r="E203" t="s">
        <v>39</v>
      </c>
      <c r="F203" t="s">
        <v>39</v>
      </c>
      <c r="G203" t="s">
        <v>39</v>
      </c>
      <c r="H203" t="s">
        <v>39</v>
      </c>
      <c r="I203">
        <v>0</v>
      </c>
      <c r="J203">
        <v>0</v>
      </c>
      <c r="K203">
        <v>0</v>
      </c>
      <c r="L203">
        <v>34.799999999999997</v>
      </c>
      <c r="M203">
        <v>0</v>
      </c>
      <c r="N203">
        <v>33.75</v>
      </c>
      <c r="O203">
        <v>35.950000000000003</v>
      </c>
      <c r="P203" t="s">
        <v>39</v>
      </c>
      <c r="Q203" t="s">
        <v>39</v>
      </c>
      <c r="R203" t="str">
        <f>INDEX(股期交易標的!$D:$D,MATCH(LEFT(股票期貨!S203,2),股期交易標的!$A:$A,0)) &amp; "期"</f>
        <v>緯穎期</v>
      </c>
      <c r="S203" t="s">
        <v>2426</v>
      </c>
      <c r="T203">
        <v>202311</v>
      </c>
      <c r="U203">
        <v>1685</v>
      </c>
      <c r="V203">
        <v>327</v>
      </c>
      <c r="W203">
        <v>290</v>
      </c>
      <c r="X203" t="str">
        <f>INDEX(股期交易標的!$D:$D,MATCH(LEFT(股票期貨!Y203,2),股期交易標的!$A:$A,0)) &amp; "期"</f>
        <v>元大高股息ETF期</v>
      </c>
      <c r="Y203" t="s">
        <v>2411</v>
      </c>
      <c r="Z203">
        <v>202312</v>
      </c>
      <c r="AA203">
        <v>33.75</v>
      </c>
      <c r="AB203">
        <v>3</v>
      </c>
      <c r="AC203">
        <v>52</v>
      </c>
    </row>
    <row r="204" spans="1:29" x14ac:dyDescent="0.25">
      <c r="A204" t="s">
        <v>497</v>
      </c>
      <c r="B204">
        <v>202311</v>
      </c>
      <c r="C204">
        <v>880</v>
      </c>
      <c r="D204">
        <v>890</v>
      </c>
      <c r="E204">
        <v>873</v>
      </c>
      <c r="F204">
        <v>885</v>
      </c>
      <c r="G204" t="s">
        <v>2260</v>
      </c>
      <c r="H204" t="s">
        <v>2394</v>
      </c>
      <c r="I204">
        <v>0</v>
      </c>
      <c r="J204">
        <v>1293</v>
      </c>
      <c r="K204">
        <v>1293</v>
      </c>
      <c r="L204">
        <v>885</v>
      </c>
      <c r="M204">
        <v>2913</v>
      </c>
      <c r="N204">
        <v>884</v>
      </c>
      <c r="O204">
        <v>885</v>
      </c>
      <c r="P204">
        <v>890</v>
      </c>
      <c r="Q204">
        <v>732</v>
      </c>
      <c r="R204" t="str">
        <f>INDEX(股期交易標的!$D:$D,MATCH(LEFT(股票期貨!S204,2),股期交易標的!$A:$A,0)) &amp; "期"</f>
        <v>緯穎期</v>
      </c>
      <c r="S204" t="s">
        <v>2428</v>
      </c>
      <c r="T204">
        <v>202311</v>
      </c>
      <c r="U204">
        <v>1685</v>
      </c>
      <c r="V204">
        <v>2419</v>
      </c>
      <c r="W204">
        <v>2251</v>
      </c>
      <c r="X204" t="str">
        <f>INDEX(股期交易標的!$D:$D,MATCH(LEFT(股票期貨!Y204,2),股期交易標的!$A:$A,0)) &amp; "期"</f>
        <v>台灣高鐵期</v>
      </c>
      <c r="Y204" t="s">
        <v>2412</v>
      </c>
      <c r="Z204">
        <v>202312</v>
      </c>
      <c r="AA204">
        <v>29.95</v>
      </c>
      <c r="AB204">
        <v>12</v>
      </c>
      <c r="AC204">
        <v>51</v>
      </c>
    </row>
    <row r="205" spans="1:29" x14ac:dyDescent="0.25">
      <c r="A205" t="s">
        <v>497</v>
      </c>
      <c r="B205">
        <v>202312</v>
      </c>
      <c r="C205">
        <v>880</v>
      </c>
      <c r="D205">
        <v>891</v>
      </c>
      <c r="E205">
        <v>876</v>
      </c>
      <c r="F205">
        <v>886</v>
      </c>
      <c r="G205" t="s">
        <v>2260</v>
      </c>
      <c r="H205" t="s">
        <v>2394</v>
      </c>
      <c r="I205">
        <v>0</v>
      </c>
      <c r="J205">
        <v>355</v>
      </c>
      <c r="K205">
        <v>355</v>
      </c>
      <c r="L205">
        <v>886</v>
      </c>
      <c r="M205">
        <v>1570</v>
      </c>
      <c r="N205">
        <v>885</v>
      </c>
      <c r="O205">
        <v>887</v>
      </c>
      <c r="P205">
        <v>891</v>
      </c>
      <c r="Q205">
        <v>673</v>
      </c>
      <c r="R205" t="str">
        <f>INDEX(股期交易標的!$D:$D,MATCH(LEFT(股票期貨!S205,2),股期交易標的!$A:$A,0)) &amp; "期"</f>
        <v>鈊象期</v>
      </c>
      <c r="S205" t="s">
        <v>2429</v>
      </c>
      <c r="T205">
        <v>202311</v>
      </c>
      <c r="U205">
        <v>644</v>
      </c>
      <c r="V205">
        <v>2</v>
      </c>
      <c r="W205">
        <v>81</v>
      </c>
      <c r="X205" t="str">
        <f>INDEX(股期交易標的!$D:$D,MATCH(LEFT(股票期貨!Y205,2),股期交易標的!$A:$A,0)) &amp; "期"</f>
        <v>祥碩期</v>
      </c>
      <c r="Y205" t="s">
        <v>2413</v>
      </c>
      <c r="Z205">
        <v>202312</v>
      </c>
      <c r="AA205">
        <v>1235</v>
      </c>
      <c r="AB205">
        <v>2</v>
      </c>
      <c r="AC205">
        <v>16</v>
      </c>
    </row>
    <row r="206" spans="1:29" x14ac:dyDescent="0.25">
      <c r="A206" t="s">
        <v>497</v>
      </c>
      <c r="B206">
        <v>202403</v>
      </c>
      <c r="C206" t="s">
        <v>39</v>
      </c>
      <c r="D206" t="s">
        <v>39</v>
      </c>
      <c r="E206" t="s">
        <v>39</v>
      </c>
      <c r="F206" t="s">
        <v>39</v>
      </c>
      <c r="G206" t="s">
        <v>39</v>
      </c>
      <c r="H206" t="s">
        <v>39</v>
      </c>
      <c r="I206">
        <v>0</v>
      </c>
      <c r="J206">
        <v>0</v>
      </c>
      <c r="K206">
        <v>0</v>
      </c>
      <c r="L206">
        <v>888</v>
      </c>
      <c r="M206">
        <v>3</v>
      </c>
      <c r="N206">
        <v>886</v>
      </c>
      <c r="O206">
        <v>892</v>
      </c>
      <c r="P206">
        <v>881</v>
      </c>
      <c r="Q206">
        <v>652</v>
      </c>
      <c r="R206" t="str">
        <f>INDEX(股期交易標的!$D:$D,MATCH(LEFT(股票期貨!S206,2),股期交易標的!$A:$A,0)) &amp; "期"</f>
        <v>鈊象期</v>
      </c>
      <c r="S206" t="s">
        <v>2430</v>
      </c>
      <c r="T206">
        <v>202311</v>
      </c>
      <c r="U206">
        <v>644</v>
      </c>
      <c r="V206">
        <v>56</v>
      </c>
      <c r="W206">
        <v>435</v>
      </c>
      <c r="X206" t="str">
        <f>INDEX(股期交易標的!$D:$D,MATCH(LEFT(股票期貨!Y206,2),股期交易標的!$A:$A,0)) &amp; "期"</f>
        <v>力旺期</v>
      </c>
      <c r="Y206" t="s">
        <v>2414</v>
      </c>
      <c r="Z206">
        <v>202312</v>
      </c>
      <c r="AA206">
        <v>2120</v>
      </c>
      <c r="AB206">
        <v>3</v>
      </c>
      <c r="AC206">
        <v>29</v>
      </c>
    </row>
    <row r="207" spans="1:29" x14ac:dyDescent="0.25">
      <c r="A207" t="s">
        <v>497</v>
      </c>
      <c r="B207">
        <v>202406</v>
      </c>
      <c r="C207" t="s">
        <v>39</v>
      </c>
      <c r="D207" t="s">
        <v>39</v>
      </c>
      <c r="E207" t="s">
        <v>39</v>
      </c>
      <c r="F207" t="s">
        <v>39</v>
      </c>
      <c r="G207" t="s">
        <v>39</v>
      </c>
      <c r="H207" t="s">
        <v>39</v>
      </c>
      <c r="I207">
        <v>0</v>
      </c>
      <c r="J207">
        <v>0</v>
      </c>
      <c r="K207">
        <v>0</v>
      </c>
      <c r="L207">
        <v>890</v>
      </c>
      <c r="M207">
        <v>2</v>
      </c>
      <c r="N207">
        <v>887</v>
      </c>
      <c r="O207">
        <v>896</v>
      </c>
      <c r="P207">
        <v>740</v>
      </c>
      <c r="Q207">
        <v>690</v>
      </c>
      <c r="R207" t="str">
        <f>INDEX(股期交易標的!$D:$D,MATCH(LEFT(股票期貨!S207,2),股期交易標的!$A:$A,0)) &amp; "期"</f>
        <v>信驊期</v>
      </c>
      <c r="S207" t="s">
        <v>2431</v>
      </c>
      <c r="T207">
        <v>202311</v>
      </c>
      <c r="U207">
        <v>2650</v>
      </c>
      <c r="V207">
        <v>0</v>
      </c>
      <c r="W207">
        <v>9</v>
      </c>
      <c r="X207" t="str">
        <f>INDEX(股期交易標的!$D:$D,MATCH(LEFT(股票期貨!Y207,2),股期交易標的!$A:$A,0)) &amp; "期"</f>
        <v>台光電期</v>
      </c>
      <c r="Y207" t="s">
        <v>2415</v>
      </c>
      <c r="Z207">
        <v>202312</v>
      </c>
      <c r="AA207">
        <v>391</v>
      </c>
      <c r="AB207">
        <v>71</v>
      </c>
      <c r="AC207">
        <v>541</v>
      </c>
    </row>
    <row r="208" spans="1:29" x14ac:dyDescent="0.25">
      <c r="A208" t="s">
        <v>497</v>
      </c>
      <c r="B208">
        <v>202409</v>
      </c>
      <c r="C208" t="s">
        <v>39</v>
      </c>
      <c r="D208" t="s">
        <v>39</v>
      </c>
      <c r="E208" t="s">
        <v>39</v>
      </c>
      <c r="F208" t="s">
        <v>39</v>
      </c>
      <c r="G208" t="s">
        <v>39</v>
      </c>
      <c r="H208" t="s">
        <v>39</v>
      </c>
      <c r="I208">
        <v>0</v>
      </c>
      <c r="J208">
        <v>0</v>
      </c>
      <c r="K208">
        <v>0</v>
      </c>
      <c r="L208">
        <v>888</v>
      </c>
      <c r="M208">
        <v>0</v>
      </c>
      <c r="N208">
        <v>887</v>
      </c>
      <c r="O208">
        <v>900</v>
      </c>
      <c r="P208" t="s">
        <v>39</v>
      </c>
      <c r="Q208" t="s">
        <v>39</v>
      </c>
      <c r="R208" t="str">
        <f>INDEX(股期交易標的!$D:$D,MATCH(LEFT(股票期貨!S208,2),股期交易標的!$A:$A,0)) &amp; "期"</f>
        <v>信驊期</v>
      </c>
      <c r="S208" t="s">
        <v>2432</v>
      </c>
      <c r="T208">
        <v>202311</v>
      </c>
      <c r="U208">
        <v>2650</v>
      </c>
      <c r="V208">
        <v>63</v>
      </c>
      <c r="W208">
        <v>286</v>
      </c>
      <c r="X208" t="str">
        <f>INDEX(股期交易標的!$D:$D,MATCH(LEFT(股票期貨!Y208,2),股期交易標的!$A:$A,0)) &amp; "期"</f>
        <v>信昌電期</v>
      </c>
      <c r="Y208" t="s">
        <v>2416</v>
      </c>
      <c r="Z208">
        <v>202312</v>
      </c>
      <c r="AA208">
        <v>48.25</v>
      </c>
      <c r="AB208">
        <v>3</v>
      </c>
      <c r="AC208">
        <v>12</v>
      </c>
    </row>
    <row r="209" spans="1:29" x14ac:dyDescent="0.25">
      <c r="A209" t="s">
        <v>498</v>
      </c>
      <c r="B209">
        <v>202311</v>
      </c>
      <c r="C209">
        <v>59.5</v>
      </c>
      <c r="D209">
        <v>59.5</v>
      </c>
      <c r="E209">
        <v>58.8</v>
      </c>
      <c r="F209">
        <v>58.8</v>
      </c>
      <c r="G209">
        <v>0</v>
      </c>
      <c r="H209" s="4">
        <v>0</v>
      </c>
      <c r="I209">
        <v>0</v>
      </c>
      <c r="J209">
        <v>219</v>
      </c>
      <c r="K209">
        <v>219</v>
      </c>
      <c r="L209">
        <v>58.8</v>
      </c>
      <c r="M209">
        <v>389</v>
      </c>
      <c r="N209">
        <v>58.7</v>
      </c>
      <c r="O209">
        <v>58.9</v>
      </c>
      <c r="P209">
        <v>61</v>
      </c>
      <c r="Q209">
        <v>56.7</v>
      </c>
      <c r="R209" t="str">
        <f>INDEX(股期交易標的!$D:$D,MATCH(LEFT(股票期貨!S209,2),股期交易標的!$A:$A,0)) &amp; "期"</f>
        <v>富采期</v>
      </c>
      <c r="S209" t="s">
        <v>2433</v>
      </c>
      <c r="T209">
        <v>202311</v>
      </c>
      <c r="U209">
        <v>43.6</v>
      </c>
      <c r="V209">
        <v>9</v>
      </c>
      <c r="W209">
        <v>173</v>
      </c>
      <c r="X209" t="str">
        <f>INDEX(股期交易標的!$D:$D,MATCH(LEFT(股票期貨!Y209,2),股期交易標的!$A:$A,0)) &amp; "期"</f>
        <v>合晶期</v>
      </c>
      <c r="Y209" t="s">
        <v>2417</v>
      </c>
      <c r="Z209">
        <v>202312</v>
      </c>
      <c r="AA209">
        <v>44.8</v>
      </c>
      <c r="AB209">
        <v>88</v>
      </c>
      <c r="AC209">
        <v>163</v>
      </c>
    </row>
    <row r="210" spans="1:29" x14ac:dyDescent="0.25">
      <c r="A210" t="s">
        <v>498</v>
      </c>
      <c r="B210">
        <v>202312</v>
      </c>
      <c r="C210">
        <v>59.2</v>
      </c>
      <c r="D210">
        <v>59.3</v>
      </c>
      <c r="E210">
        <v>59</v>
      </c>
      <c r="F210">
        <v>59</v>
      </c>
      <c r="G210" t="s">
        <v>443</v>
      </c>
      <c r="H210" s="4" t="s">
        <v>2392</v>
      </c>
      <c r="I210">
        <v>0</v>
      </c>
      <c r="J210">
        <v>206</v>
      </c>
      <c r="K210">
        <v>206</v>
      </c>
      <c r="L210">
        <v>59</v>
      </c>
      <c r="M210">
        <v>485</v>
      </c>
      <c r="N210">
        <v>58.8</v>
      </c>
      <c r="O210">
        <v>59</v>
      </c>
      <c r="P210">
        <v>63</v>
      </c>
      <c r="Q210">
        <v>56.9</v>
      </c>
      <c r="R210" t="str">
        <f>INDEX(股期交易標的!$D:$D,MATCH(LEFT(股票期貨!S210,2),股期交易標的!$A:$A,0)) &amp; "期"</f>
        <v>裕民期</v>
      </c>
      <c r="S210" t="s">
        <v>2434</v>
      </c>
      <c r="T210">
        <v>202311</v>
      </c>
      <c r="U210">
        <v>47.1</v>
      </c>
      <c r="V210">
        <v>584</v>
      </c>
      <c r="W210">
        <v>1013</v>
      </c>
      <c r="X210" t="str">
        <f>INDEX(股期交易標的!$D:$D,MATCH(LEFT(股票期貨!Y210,2),股期交易標的!$A:$A,0)) &amp; "期"</f>
        <v>大江期</v>
      </c>
      <c r="Y210" t="s">
        <v>2418</v>
      </c>
      <c r="Z210">
        <v>202312</v>
      </c>
      <c r="AA210">
        <v>176</v>
      </c>
      <c r="AB210">
        <v>2</v>
      </c>
      <c r="AC210">
        <v>9</v>
      </c>
    </row>
    <row r="211" spans="1:29" x14ac:dyDescent="0.25">
      <c r="A211" t="s">
        <v>498</v>
      </c>
      <c r="B211">
        <v>202403</v>
      </c>
      <c r="C211" t="s">
        <v>39</v>
      </c>
      <c r="D211" t="s">
        <v>39</v>
      </c>
      <c r="E211" t="s">
        <v>39</v>
      </c>
      <c r="F211" t="s">
        <v>39</v>
      </c>
      <c r="G211" t="s">
        <v>39</v>
      </c>
      <c r="H211" t="s">
        <v>39</v>
      </c>
      <c r="I211">
        <v>0</v>
      </c>
      <c r="J211">
        <v>0</v>
      </c>
      <c r="K211">
        <v>0</v>
      </c>
      <c r="L211">
        <v>58.6</v>
      </c>
      <c r="M211">
        <v>1</v>
      </c>
      <c r="N211">
        <v>58.5</v>
      </c>
      <c r="O211">
        <v>60</v>
      </c>
      <c r="P211">
        <v>63</v>
      </c>
      <c r="Q211">
        <v>59.2</v>
      </c>
      <c r="R211" t="str">
        <f>INDEX(股期交易標的!$D:$D,MATCH(LEFT(股票期貨!S211,2),股期交易標的!$A:$A,0)) &amp; "期"</f>
        <v>台勝科期</v>
      </c>
      <c r="S211" t="s">
        <v>2436</v>
      </c>
      <c r="T211">
        <v>202311</v>
      </c>
      <c r="U211">
        <v>157</v>
      </c>
      <c r="V211">
        <v>42</v>
      </c>
      <c r="W211">
        <v>238</v>
      </c>
      <c r="X211" t="str">
        <f>INDEX(股期交易標的!$D:$D,MATCH(LEFT(股票期貨!Y211,2),股期交易標的!$A:$A,0)) &amp; "期"</f>
        <v>祥碩期</v>
      </c>
      <c r="Y211" t="s">
        <v>2419</v>
      </c>
      <c r="Z211">
        <v>202312</v>
      </c>
      <c r="AA211">
        <v>1235</v>
      </c>
      <c r="AB211">
        <v>10</v>
      </c>
      <c r="AC211">
        <v>92</v>
      </c>
    </row>
    <row r="212" spans="1:29" x14ac:dyDescent="0.25">
      <c r="A212" t="s">
        <v>498</v>
      </c>
      <c r="B212">
        <v>202406</v>
      </c>
      <c r="C212" t="s">
        <v>39</v>
      </c>
      <c r="D212" t="s">
        <v>39</v>
      </c>
      <c r="E212" t="s">
        <v>39</v>
      </c>
      <c r="F212" t="s">
        <v>39</v>
      </c>
      <c r="G212" t="s">
        <v>39</v>
      </c>
      <c r="H212" t="s">
        <v>39</v>
      </c>
      <c r="I212">
        <v>0</v>
      </c>
      <c r="J212">
        <v>0</v>
      </c>
      <c r="K212">
        <v>0</v>
      </c>
      <c r="L212">
        <v>59</v>
      </c>
      <c r="M212">
        <v>0</v>
      </c>
      <c r="N212">
        <v>57.8</v>
      </c>
      <c r="O212">
        <v>60.5</v>
      </c>
      <c r="P212" t="s">
        <v>39</v>
      </c>
      <c r="Q212" t="s">
        <v>39</v>
      </c>
      <c r="R212" t="str">
        <f>INDEX(股期交易標的!$D:$D,MATCH(LEFT(股票期貨!S212,2),股期交易標的!$A:$A,0)) &amp; "期"</f>
        <v>國巨期</v>
      </c>
      <c r="S212" t="s">
        <v>2438</v>
      </c>
      <c r="T212">
        <v>202311</v>
      </c>
      <c r="U212">
        <v>549</v>
      </c>
      <c r="V212">
        <v>397</v>
      </c>
      <c r="W212">
        <v>963</v>
      </c>
      <c r="X212" t="str">
        <f>INDEX(股期交易標的!$D:$D,MATCH(LEFT(股票期貨!Y212,2),股期交易標的!$A:$A,0)) &amp; "期"</f>
        <v>宣德期</v>
      </c>
      <c r="Y212" t="s">
        <v>2420</v>
      </c>
      <c r="Z212">
        <v>202312</v>
      </c>
      <c r="AA212">
        <v>51.3</v>
      </c>
      <c r="AB212">
        <v>0</v>
      </c>
      <c r="AC212">
        <v>1</v>
      </c>
    </row>
    <row r="213" spans="1:29" x14ac:dyDescent="0.25">
      <c r="A213" t="s">
        <v>498</v>
      </c>
      <c r="B213">
        <v>202409</v>
      </c>
      <c r="C213" t="s">
        <v>39</v>
      </c>
      <c r="D213" t="s">
        <v>39</v>
      </c>
      <c r="E213" t="s">
        <v>39</v>
      </c>
      <c r="F213" t="s">
        <v>39</v>
      </c>
      <c r="G213" t="s">
        <v>39</v>
      </c>
      <c r="H213" t="s">
        <v>39</v>
      </c>
      <c r="I213">
        <v>0</v>
      </c>
      <c r="J213">
        <v>0</v>
      </c>
      <c r="K213">
        <v>0</v>
      </c>
      <c r="L213">
        <v>58.9</v>
      </c>
      <c r="M213">
        <v>0</v>
      </c>
      <c r="N213">
        <v>57.7</v>
      </c>
      <c r="O213">
        <v>60.3</v>
      </c>
      <c r="P213" t="s">
        <v>39</v>
      </c>
      <c r="Q213" t="s">
        <v>39</v>
      </c>
      <c r="R213" t="str">
        <f>INDEX(股期交易標的!$D:$D,MATCH(LEFT(股票期貨!S213,2),股期交易標的!$A:$A,0)) &amp; "期"</f>
        <v>台積電期</v>
      </c>
      <c r="S213" t="s">
        <v>2439</v>
      </c>
      <c r="T213">
        <v>202311</v>
      </c>
      <c r="U213">
        <v>549</v>
      </c>
      <c r="V213">
        <v>2134</v>
      </c>
      <c r="W213">
        <v>7144</v>
      </c>
      <c r="X213" t="str">
        <f>INDEX(股期交易標的!$D:$D,MATCH(LEFT(股票期貨!Y213,2),股期交易標的!$A:$A,0)) &amp; "期"</f>
        <v>金居期</v>
      </c>
      <c r="Y213" t="s">
        <v>2421</v>
      </c>
      <c r="Z213">
        <v>202312</v>
      </c>
      <c r="AA213">
        <v>60.2</v>
      </c>
      <c r="AB213">
        <v>166</v>
      </c>
      <c r="AC213">
        <v>430</v>
      </c>
    </row>
    <row r="214" spans="1:29" x14ac:dyDescent="0.25">
      <c r="A214" t="s">
        <v>499</v>
      </c>
      <c r="B214">
        <v>202311</v>
      </c>
      <c r="C214">
        <v>93</v>
      </c>
      <c r="D214">
        <v>93.7</v>
      </c>
      <c r="E214">
        <v>91.8</v>
      </c>
      <c r="F214">
        <v>92.4</v>
      </c>
      <c r="G214" t="s">
        <v>1567</v>
      </c>
      <c r="H214" t="s">
        <v>2556</v>
      </c>
      <c r="I214">
        <v>0</v>
      </c>
      <c r="J214">
        <v>7178</v>
      </c>
      <c r="K214">
        <v>7178</v>
      </c>
      <c r="L214">
        <v>92.4</v>
      </c>
      <c r="M214">
        <v>8367</v>
      </c>
      <c r="N214">
        <v>92.4</v>
      </c>
      <c r="O214">
        <v>92.5</v>
      </c>
      <c r="P214">
        <v>113</v>
      </c>
      <c r="Q214">
        <v>87.7</v>
      </c>
      <c r="R214" t="str">
        <f>INDEX(股期交易標的!$D:$D,MATCH(LEFT(股票期貨!S214,2),股期交易標的!$A:$A,0)) &amp; "期"</f>
        <v>瑞昱期</v>
      </c>
      <c r="S214" t="s">
        <v>2441</v>
      </c>
      <c r="T214">
        <v>202311</v>
      </c>
      <c r="U214">
        <v>406</v>
      </c>
      <c r="V214">
        <v>406</v>
      </c>
      <c r="W214">
        <v>717</v>
      </c>
      <c r="X214" t="str">
        <f>INDEX(股期交易標的!$D:$D,MATCH(LEFT(股票期貨!Y214,2),股期交易標的!$A:$A,0)) &amp; "期"</f>
        <v>宏捷科期</v>
      </c>
      <c r="Y214" t="s">
        <v>2422</v>
      </c>
      <c r="Z214">
        <v>202312</v>
      </c>
      <c r="AA214">
        <v>112.5</v>
      </c>
      <c r="AB214">
        <v>42</v>
      </c>
      <c r="AC214">
        <v>31</v>
      </c>
    </row>
    <row r="215" spans="1:29" x14ac:dyDescent="0.25">
      <c r="A215" t="s">
        <v>499</v>
      </c>
      <c r="B215">
        <v>202312</v>
      </c>
      <c r="C215">
        <v>92.8</v>
      </c>
      <c r="D215">
        <v>93.5</v>
      </c>
      <c r="E215">
        <v>91.8</v>
      </c>
      <c r="F215">
        <v>92.2</v>
      </c>
      <c r="G215" t="s">
        <v>1564</v>
      </c>
      <c r="H215" t="s">
        <v>2191</v>
      </c>
      <c r="I215">
        <v>0</v>
      </c>
      <c r="J215">
        <v>233</v>
      </c>
      <c r="K215">
        <v>233</v>
      </c>
      <c r="L215">
        <v>92.2</v>
      </c>
      <c r="M215">
        <v>5396</v>
      </c>
      <c r="N215">
        <v>92.3</v>
      </c>
      <c r="O215">
        <v>92.6</v>
      </c>
      <c r="P215">
        <v>163</v>
      </c>
      <c r="Q215">
        <v>45.1</v>
      </c>
      <c r="R215" t="str">
        <f>INDEX(股期交易標的!$D:$D,MATCH(LEFT(股票期貨!S215,2),股期交易標的!$A:$A,0)) &amp; "期"</f>
        <v>聯詠期</v>
      </c>
      <c r="S215" t="s">
        <v>2443</v>
      </c>
      <c r="T215">
        <v>202311</v>
      </c>
      <c r="U215">
        <v>477.5</v>
      </c>
      <c r="V215">
        <v>926</v>
      </c>
      <c r="W215">
        <v>1330</v>
      </c>
      <c r="X215" t="str">
        <f>INDEX(股期交易標的!$D:$D,MATCH(LEFT(股票期貨!Y215,2),股期交易標的!$A:$A,0)) &amp; "期"</f>
        <v>神達期</v>
      </c>
      <c r="Y215" t="s">
        <v>2423</v>
      </c>
      <c r="Z215">
        <v>202312</v>
      </c>
      <c r="AA215">
        <v>38.299999999999997</v>
      </c>
      <c r="AB215">
        <v>0</v>
      </c>
      <c r="AC215">
        <v>98</v>
      </c>
    </row>
    <row r="216" spans="1:29" x14ac:dyDescent="0.25">
      <c r="A216" t="s">
        <v>499</v>
      </c>
      <c r="B216">
        <v>202403</v>
      </c>
      <c r="C216">
        <v>93.1</v>
      </c>
      <c r="D216">
        <v>93.6</v>
      </c>
      <c r="E216">
        <v>92</v>
      </c>
      <c r="F216">
        <v>92.6</v>
      </c>
      <c r="G216" t="s">
        <v>2233</v>
      </c>
      <c r="H216" t="s">
        <v>2317</v>
      </c>
      <c r="I216">
        <v>0</v>
      </c>
      <c r="J216">
        <v>13</v>
      </c>
      <c r="K216">
        <v>13</v>
      </c>
      <c r="L216">
        <v>92.6</v>
      </c>
      <c r="M216">
        <v>644</v>
      </c>
      <c r="N216">
        <v>92.3</v>
      </c>
      <c r="O216">
        <v>92.6</v>
      </c>
      <c r="P216">
        <v>164</v>
      </c>
      <c r="Q216">
        <v>67.2</v>
      </c>
      <c r="R216" t="str">
        <f>INDEX(股期交易標的!$D:$D,MATCH(LEFT(股票期貨!S216,2),股期交易標的!$A:$A,0)) &amp; "期"</f>
        <v>穩懋期</v>
      </c>
      <c r="S216" t="s">
        <v>2445</v>
      </c>
      <c r="T216">
        <v>202311</v>
      </c>
      <c r="U216">
        <v>151</v>
      </c>
      <c r="V216">
        <v>784</v>
      </c>
      <c r="W216">
        <v>1391</v>
      </c>
      <c r="X216" t="str">
        <f>INDEX(股期交易標的!$D:$D,MATCH(LEFT(股票期貨!Y216,2),股期交易標的!$A:$A,0)) &amp; "期"</f>
        <v>雙鴻期</v>
      </c>
      <c r="Y216" t="s">
        <v>2424</v>
      </c>
      <c r="Z216">
        <v>202312</v>
      </c>
      <c r="AA216">
        <v>297.5</v>
      </c>
      <c r="AB216">
        <v>75</v>
      </c>
      <c r="AC216">
        <v>275</v>
      </c>
    </row>
    <row r="217" spans="1:29" x14ac:dyDescent="0.25">
      <c r="A217" t="s">
        <v>499</v>
      </c>
      <c r="B217">
        <v>202406</v>
      </c>
      <c r="C217" t="s">
        <v>39</v>
      </c>
      <c r="D217" t="s">
        <v>39</v>
      </c>
      <c r="E217" t="s">
        <v>39</v>
      </c>
      <c r="F217" t="s">
        <v>39</v>
      </c>
      <c r="G217" t="s">
        <v>39</v>
      </c>
      <c r="H217" t="s">
        <v>39</v>
      </c>
      <c r="I217">
        <v>0</v>
      </c>
      <c r="J217">
        <v>0</v>
      </c>
      <c r="K217">
        <v>0</v>
      </c>
      <c r="L217">
        <v>92.3</v>
      </c>
      <c r="M217">
        <v>6</v>
      </c>
      <c r="N217">
        <v>91.4</v>
      </c>
      <c r="O217">
        <v>93.6</v>
      </c>
      <c r="P217">
        <v>133.5</v>
      </c>
      <c r="Q217">
        <v>95.6</v>
      </c>
      <c r="R217" t="str">
        <f>INDEX(股期交易標的!$D:$D,MATCH(LEFT(股票期貨!S217,2),股期交易標的!$A:$A,0)) &amp; "期"</f>
        <v>玉晶光期</v>
      </c>
      <c r="S217" t="s">
        <v>2447</v>
      </c>
      <c r="T217">
        <v>202311</v>
      </c>
      <c r="U217">
        <v>385.5</v>
      </c>
      <c r="V217">
        <v>890</v>
      </c>
      <c r="W217">
        <v>1349</v>
      </c>
      <c r="X217" t="str">
        <f>INDEX(股期交易標的!$D:$D,MATCH(LEFT(股票期貨!Y217,2),股期交易標的!$A:$A,0)) &amp; "期"</f>
        <v>聯發科期</v>
      </c>
      <c r="Y217" t="s">
        <v>2425</v>
      </c>
      <c r="Z217">
        <v>202312</v>
      </c>
      <c r="AA217">
        <v>871</v>
      </c>
      <c r="AB217">
        <v>324</v>
      </c>
      <c r="AC217">
        <v>2460</v>
      </c>
    </row>
    <row r="218" spans="1:29" x14ac:dyDescent="0.25">
      <c r="A218" t="s">
        <v>499</v>
      </c>
      <c r="B218">
        <v>202409</v>
      </c>
      <c r="C218" t="s">
        <v>39</v>
      </c>
      <c r="D218" t="s">
        <v>39</v>
      </c>
      <c r="E218" t="s">
        <v>39</v>
      </c>
      <c r="F218" t="s">
        <v>39</v>
      </c>
      <c r="G218" t="s">
        <v>39</v>
      </c>
      <c r="H218" s="4" t="s">
        <v>39</v>
      </c>
      <c r="I218">
        <v>0</v>
      </c>
      <c r="J218">
        <v>0</v>
      </c>
      <c r="K218">
        <v>0</v>
      </c>
      <c r="L218">
        <v>93.2</v>
      </c>
      <c r="M218">
        <v>2</v>
      </c>
      <c r="N218">
        <v>92.1</v>
      </c>
      <c r="O218">
        <v>94.5</v>
      </c>
      <c r="P218">
        <v>97.6</v>
      </c>
      <c r="Q218">
        <v>92.5</v>
      </c>
      <c r="R218" t="str">
        <f>INDEX(股期交易標的!$D:$D,MATCH(LEFT(股票期貨!S218,2),股期交易標的!$A:$A,0)) &amp; "期"</f>
        <v>永豐餘期</v>
      </c>
      <c r="S218" t="s">
        <v>2449</v>
      </c>
      <c r="T218">
        <v>202311</v>
      </c>
      <c r="U218">
        <v>29.6</v>
      </c>
      <c r="V218">
        <v>66</v>
      </c>
      <c r="W218">
        <v>126</v>
      </c>
      <c r="X218" t="str">
        <f>INDEX(股期交易標的!$D:$D,MATCH(LEFT(股票期貨!Y218,2),股期交易標的!$A:$A,0)) &amp; "期"</f>
        <v>緯穎期</v>
      </c>
      <c r="Y218" t="s">
        <v>2427</v>
      </c>
      <c r="Z218">
        <v>202312</v>
      </c>
      <c r="AA218">
        <v>1685</v>
      </c>
      <c r="AB218">
        <v>35</v>
      </c>
      <c r="AC218">
        <v>76</v>
      </c>
    </row>
    <row r="219" spans="1:29" x14ac:dyDescent="0.25">
      <c r="A219" t="s">
        <v>500</v>
      </c>
      <c r="B219">
        <v>202311</v>
      </c>
      <c r="C219">
        <v>40.4</v>
      </c>
      <c r="D219">
        <v>40.5</v>
      </c>
      <c r="E219">
        <v>40.35</v>
      </c>
      <c r="F219">
        <v>40.35</v>
      </c>
      <c r="G219" t="s">
        <v>443</v>
      </c>
      <c r="H219" s="4" t="s">
        <v>2242</v>
      </c>
      <c r="I219">
        <v>0</v>
      </c>
      <c r="J219">
        <v>33</v>
      </c>
      <c r="K219">
        <v>33</v>
      </c>
      <c r="L219">
        <v>40.35</v>
      </c>
      <c r="M219">
        <v>318</v>
      </c>
      <c r="N219">
        <v>40.15</v>
      </c>
      <c r="O219">
        <v>40.450000000000003</v>
      </c>
      <c r="P219">
        <v>40.700000000000003</v>
      </c>
      <c r="Q219">
        <v>38.700000000000003</v>
      </c>
      <c r="R219" t="str">
        <f>INDEX(股期交易標的!$D:$D,MATCH(LEFT(股票期貨!S219,2),股期交易標的!$A:$A,0)) &amp; "期"</f>
        <v>精材期</v>
      </c>
      <c r="S219" t="s">
        <v>2451</v>
      </c>
      <c r="T219">
        <v>202311</v>
      </c>
      <c r="U219">
        <v>122</v>
      </c>
      <c r="V219">
        <v>80</v>
      </c>
      <c r="W219">
        <v>326</v>
      </c>
      <c r="X219" t="str">
        <f>INDEX(股期交易標的!$D:$D,MATCH(LEFT(股票期貨!Y219,2),股期交易標的!$A:$A,0)) &amp; "期"</f>
        <v>緯穎期</v>
      </c>
      <c r="Y219" t="s">
        <v>2428</v>
      </c>
      <c r="Z219">
        <v>202312</v>
      </c>
      <c r="AA219">
        <v>1685</v>
      </c>
      <c r="AB219">
        <v>135</v>
      </c>
      <c r="AC219">
        <v>229</v>
      </c>
    </row>
    <row r="220" spans="1:29" x14ac:dyDescent="0.25">
      <c r="A220" t="s">
        <v>500</v>
      </c>
      <c r="B220">
        <v>202312</v>
      </c>
      <c r="C220">
        <v>40.450000000000003</v>
      </c>
      <c r="D220">
        <v>40.450000000000003</v>
      </c>
      <c r="E220">
        <v>40.4</v>
      </c>
      <c r="F220">
        <v>40.4</v>
      </c>
      <c r="G220" t="s">
        <v>454</v>
      </c>
      <c r="H220" s="4" t="s">
        <v>1482</v>
      </c>
      <c r="I220">
        <v>0</v>
      </c>
      <c r="J220">
        <v>8</v>
      </c>
      <c r="K220">
        <v>8</v>
      </c>
      <c r="L220">
        <v>40.4</v>
      </c>
      <c r="M220">
        <v>138</v>
      </c>
      <c r="N220">
        <v>40.15</v>
      </c>
      <c r="O220">
        <v>40.5</v>
      </c>
      <c r="P220">
        <v>44.95</v>
      </c>
      <c r="Q220">
        <v>38.85</v>
      </c>
      <c r="R220" t="str">
        <f>INDEX(股期交易標的!$D:$D,MATCH(LEFT(股票期貨!S220,2),股期交易標的!$A:$A,0)) &amp; "期"</f>
        <v>上銀期</v>
      </c>
      <c r="S220" t="s">
        <v>2452</v>
      </c>
      <c r="T220">
        <v>202311</v>
      </c>
      <c r="U220">
        <v>201.5</v>
      </c>
      <c r="V220">
        <v>241</v>
      </c>
      <c r="W220">
        <v>1078</v>
      </c>
      <c r="X220" t="str">
        <f>INDEX(股期交易標的!$D:$D,MATCH(LEFT(股票期貨!Y220,2),股期交易標的!$A:$A,0)) &amp; "期"</f>
        <v>鈊象期</v>
      </c>
      <c r="Y220" t="s">
        <v>2429</v>
      </c>
      <c r="Z220">
        <v>202312</v>
      </c>
      <c r="AA220">
        <v>642</v>
      </c>
      <c r="AB220">
        <v>0</v>
      </c>
      <c r="AC220">
        <v>3</v>
      </c>
    </row>
    <row r="221" spans="1:29" x14ac:dyDescent="0.25">
      <c r="A221" t="s">
        <v>500</v>
      </c>
      <c r="B221">
        <v>202403</v>
      </c>
      <c r="C221">
        <v>40.549999999999997</v>
      </c>
      <c r="D221">
        <v>40.549999999999997</v>
      </c>
      <c r="E221">
        <v>40.450000000000003</v>
      </c>
      <c r="F221">
        <v>40.450000000000003</v>
      </c>
      <c r="G221" t="s">
        <v>601</v>
      </c>
      <c r="H221" s="4" t="s">
        <v>1561</v>
      </c>
      <c r="I221">
        <v>0</v>
      </c>
      <c r="J221">
        <v>19</v>
      </c>
      <c r="K221">
        <v>19</v>
      </c>
      <c r="L221">
        <v>40.450000000000003</v>
      </c>
      <c r="M221">
        <v>76</v>
      </c>
      <c r="N221">
        <v>40.15</v>
      </c>
      <c r="O221">
        <v>40.65</v>
      </c>
      <c r="P221">
        <v>45</v>
      </c>
      <c r="Q221">
        <v>38.950000000000003</v>
      </c>
      <c r="R221" t="str">
        <f>INDEX(股期交易標的!$D:$D,MATCH(LEFT(股票期貨!S221,2),股期交易標的!$A:$A,0)) &amp; "期"</f>
        <v>群聯期</v>
      </c>
      <c r="S221" t="s">
        <v>2454</v>
      </c>
      <c r="T221">
        <v>202311</v>
      </c>
      <c r="U221">
        <v>483.5</v>
      </c>
      <c r="V221">
        <v>502</v>
      </c>
      <c r="W221">
        <v>1972</v>
      </c>
      <c r="X221" t="str">
        <f>INDEX(股期交易標的!$D:$D,MATCH(LEFT(股票期貨!Y221,2),股期交易標的!$A:$A,0)) &amp; "期"</f>
        <v>鈊象期</v>
      </c>
      <c r="Y221" t="s">
        <v>2430</v>
      </c>
      <c r="Z221">
        <v>202312</v>
      </c>
      <c r="AA221">
        <v>642</v>
      </c>
      <c r="AB221">
        <v>8</v>
      </c>
      <c r="AC221">
        <v>126</v>
      </c>
    </row>
    <row r="222" spans="1:29" x14ac:dyDescent="0.25">
      <c r="A222" t="s">
        <v>500</v>
      </c>
      <c r="B222">
        <v>202406</v>
      </c>
      <c r="C222">
        <v>40.4</v>
      </c>
      <c r="D222">
        <v>40.450000000000003</v>
      </c>
      <c r="E222">
        <v>40.4</v>
      </c>
      <c r="F222">
        <v>40.450000000000003</v>
      </c>
      <c r="G222" t="s">
        <v>454</v>
      </c>
      <c r="H222" s="4" t="s">
        <v>1482</v>
      </c>
      <c r="I222">
        <v>0</v>
      </c>
      <c r="J222">
        <v>2</v>
      </c>
      <c r="K222">
        <v>2</v>
      </c>
      <c r="L222">
        <v>40.450000000000003</v>
      </c>
      <c r="M222">
        <v>54</v>
      </c>
      <c r="N222">
        <v>40.15</v>
      </c>
      <c r="O222">
        <v>40.700000000000003</v>
      </c>
      <c r="P222">
        <v>41.45</v>
      </c>
      <c r="Q222">
        <v>38.9</v>
      </c>
      <c r="R222" t="str">
        <f>INDEX(股期交易標的!$D:$D,MATCH(LEFT(股票期貨!S222,2),股期交易標的!$A:$A,0)) &amp; "期"</f>
        <v>長興期</v>
      </c>
      <c r="S222" t="s">
        <v>2456</v>
      </c>
      <c r="T222">
        <v>202311</v>
      </c>
      <c r="U222">
        <v>28.45</v>
      </c>
      <c r="V222">
        <v>1</v>
      </c>
      <c r="W222">
        <v>26</v>
      </c>
      <c r="X222" t="str">
        <f>INDEX(股期交易標的!$D:$D,MATCH(LEFT(股票期貨!Y222,2),股期交易標的!$A:$A,0)) &amp; "期"</f>
        <v>信驊期</v>
      </c>
      <c r="Y222" t="s">
        <v>2431</v>
      </c>
      <c r="Z222">
        <v>202312</v>
      </c>
      <c r="AA222">
        <v>2655</v>
      </c>
      <c r="AB222">
        <v>0</v>
      </c>
      <c r="AC222">
        <v>5</v>
      </c>
    </row>
    <row r="223" spans="1:29" x14ac:dyDescent="0.25">
      <c r="A223" t="s">
        <v>500</v>
      </c>
      <c r="B223">
        <v>202409</v>
      </c>
      <c r="C223" t="s">
        <v>39</v>
      </c>
      <c r="D223" t="s">
        <v>39</v>
      </c>
      <c r="E223" t="s">
        <v>39</v>
      </c>
      <c r="F223" t="s">
        <v>39</v>
      </c>
      <c r="G223" t="s">
        <v>39</v>
      </c>
      <c r="H223" s="4" t="s">
        <v>39</v>
      </c>
      <c r="I223">
        <v>0</v>
      </c>
      <c r="J223">
        <v>0</v>
      </c>
      <c r="K223">
        <v>0</v>
      </c>
      <c r="L223">
        <v>40.4</v>
      </c>
      <c r="M223">
        <v>4</v>
      </c>
      <c r="N223">
        <v>40.15</v>
      </c>
      <c r="O223">
        <v>41.2</v>
      </c>
      <c r="P223">
        <v>40.299999999999997</v>
      </c>
      <c r="Q223">
        <v>40.200000000000003</v>
      </c>
      <c r="R223" t="str">
        <f>INDEX(股期交易標的!$D:$D,MATCH(LEFT(股票期貨!S223,2),股期交易標的!$A:$A,0)) &amp; "期"</f>
        <v>正隆期</v>
      </c>
      <c r="S223" t="s">
        <v>2458</v>
      </c>
      <c r="T223">
        <v>202311</v>
      </c>
      <c r="U223">
        <v>28.65</v>
      </c>
      <c r="V223">
        <v>2</v>
      </c>
      <c r="W223">
        <v>90</v>
      </c>
      <c r="X223" t="str">
        <f>INDEX(股期交易標的!$D:$D,MATCH(LEFT(股票期貨!Y223,2),股期交易標的!$A:$A,0)) &amp; "期"</f>
        <v>信驊期</v>
      </c>
      <c r="Y223" t="s">
        <v>2432</v>
      </c>
      <c r="Z223">
        <v>202312</v>
      </c>
      <c r="AA223">
        <v>2655</v>
      </c>
      <c r="AB223">
        <v>12</v>
      </c>
      <c r="AC223">
        <v>175</v>
      </c>
    </row>
    <row r="224" spans="1:29" x14ac:dyDescent="0.25">
      <c r="A224" t="s">
        <v>502</v>
      </c>
      <c r="B224">
        <v>202311</v>
      </c>
      <c r="C224">
        <v>53</v>
      </c>
      <c r="D224">
        <v>53.2</v>
      </c>
      <c r="E224">
        <v>53</v>
      </c>
      <c r="F224">
        <v>53.1</v>
      </c>
      <c r="G224" t="s">
        <v>1560</v>
      </c>
      <c r="H224" t="s">
        <v>2231</v>
      </c>
      <c r="I224">
        <v>0</v>
      </c>
      <c r="J224">
        <v>17</v>
      </c>
      <c r="K224">
        <v>17</v>
      </c>
      <c r="L224">
        <v>53.1</v>
      </c>
      <c r="M224">
        <v>226</v>
      </c>
      <c r="N224">
        <v>52.9</v>
      </c>
      <c r="O224">
        <v>54</v>
      </c>
      <c r="P224">
        <v>55.5</v>
      </c>
      <c r="Q224">
        <v>50.9</v>
      </c>
      <c r="R224" t="str">
        <f>INDEX(股期交易標的!$D:$D,MATCH(LEFT(股票期貨!S224,2),股期交易標的!$A:$A,0)) &amp; "期"</f>
        <v>僑威期</v>
      </c>
      <c r="S224" t="s">
        <v>2460</v>
      </c>
      <c r="T224">
        <v>202311</v>
      </c>
      <c r="U224">
        <v>83.6</v>
      </c>
      <c r="V224">
        <v>116</v>
      </c>
      <c r="W224">
        <v>535</v>
      </c>
      <c r="X224" t="str">
        <f>INDEX(股期交易標的!$D:$D,MATCH(LEFT(股票期貨!Y224,2),股期交易標的!$A:$A,0)) &amp; "期"</f>
        <v>富采期</v>
      </c>
      <c r="Y224" t="s">
        <v>2433</v>
      </c>
      <c r="Z224">
        <v>202312</v>
      </c>
      <c r="AA224">
        <v>43.8</v>
      </c>
      <c r="AB224">
        <v>0</v>
      </c>
      <c r="AC224">
        <v>11</v>
      </c>
    </row>
    <row r="225" spans="1:29" x14ac:dyDescent="0.25">
      <c r="A225" t="s">
        <v>502</v>
      </c>
      <c r="B225">
        <v>202312</v>
      </c>
      <c r="C225">
        <v>53.2</v>
      </c>
      <c r="D225">
        <v>53.2</v>
      </c>
      <c r="E225">
        <v>53.1</v>
      </c>
      <c r="F225">
        <v>53.1</v>
      </c>
      <c r="G225" t="s">
        <v>1560</v>
      </c>
      <c r="H225" t="s">
        <v>2231</v>
      </c>
      <c r="I225">
        <v>0</v>
      </c>
      <c r="J225">
        <v>6</v>
      </c>
      <c r="K225">
        <v>6</v>
      </c>
      <c r="L225">
        <v>53.1</v>
      </c>
      <c r="M225">
        <v>10</v>
      </c>
      <c r="N225">
        <v>52.9</v>
      </c>
      <c r="O225">
        <v>54.2</v>
      </c>
      <c r="P225">
        <v>53.2</v>
      </c>
      <c r="Q225">
        <v>51.5</v>
      </c>
      <c r="R225" t="str">
        <f>INDEX(股期交易標的!$D:$D,MATCH(LEFT(股票期貨!S225,2),股期交易標的!$A:$A,0)) &amp; "期"</f>
        <v>華碩期</v>
      </c>
      <c r="S225" t="s">
        <v>2461</v>
      </c>
      <c r="T225">
        <v>202311</v>
      </c>
      <c r="U225">
        <v>355</v>
      </c>
      <c r="V225">
        <v>220</v>
      </c>
      <c r="W225">
        <v>815</v>
      </c>
      <c r="X225" t="str">
        <f>INDEX(股期交易標的!$D:$D,MATCH(LEFT(股票期貨!Y225,2),股期交易標的!$A:$A,0)) &amp; "期"</f>
        <v>裕民期</v>
      </c>
      <c r="Y225" t="s">
        <v>2435</v>
      </c>
      <c r="Z225">
        <v>202312</v>
      </c>
      <c r="AA225">
        <v>47</v>
      </c>
      <c r="AB225">
        <v>93</v>
      </c>
      <c r="AC225">
        <v>207</v>
      </c>
    </row>
    <row r="226" spans="1:29" x14ac:dyDescent="0.25">
      <c r="A226" t="s">
        <v>502</v>
      </c>
      <c r="B226">
        <v>202403</v>
      </c>
      <c r="C226" t="s">
        <v>39</v>
      </c>
      <c r="D226" t="s">
        <v>39</v>
      </c>
      <c r="E226" t="s">
        <v>39</v>
      </c>
      <c r="F226" t="s">
        <v>39</v>
      </c>
      <c r="G226" t="s">
        <v>39</v>
      </c>
      <c r="H226" t="s">
        <v>39</v>
      </c>
      <c r="I226">
        <v>0</v>
      </c>
      <c r="J226">
        <v>0</v>
      </c>
      <c r="K226">
        <v>0</v>
      </c>
      <c r="L226">
        <v>52.9</v>
      </c>
      <c r="M226">
        <v>1</v>
      </c>
      <c r="N226">
        <v>51.3</v>
      </c>
      <c r="O226">
        <v>54.2</v>
      </c>
      <c r="P226">
        <v>54.8</v>
      </c>
      <c r="Q226">
        <v>54.8</v>
      </c>
      <c r="R226" t="str">
        <f>INDEX(股期交易標的!$D:$D,MATCH(LEFT(股票期貨!S226,2),股期交易標的!$A:$A,0)) &amp; "期"</f>
        <v>南電期</v>
      </c>
      <c r="S226" t="s">
        <v>2288</v>
      </c>
      <c r="T226">
        <v>202311</v>
      </c>
      <c r="U226">
        <v>233</v>
      </c>
      <c r="V226">
        <v>799</v>
      </c>
      <c r="W226">
        <v>1907</v>
      </c>
      <c r="X226" t="str">
        <f>INDEX(股期交易標的!$D:$D,MATCH(LEFT(股票期貨!Y226,2),股期交易標的!$A:$A,0)) &amp; "期"</f>
        <v>台勝科期</v>
      </c>
      <c r="Y226" t="s">
        <v>2437</v>
      </c>
      <c r="Z226">
        <v>202312</v>
      </c>
      <c r="AA226">
        <v>157</v>
      </c>
      <c r="AB226">
        <v>1</v>
      </c>
      <c r="AC226">
        <v>8</v>
      </c>
    </row>
    <row r="227" spans="1:29" x14ac:dyDescent="0.25">
      <c r="A227" t="s">
        <v>502</v>
      </c>
      <c r="B227">
        <v>202406</v>
      </c>
      <c r="C227" t="s">
        <v>39</v>
      </c>
      <c r="D227" t="s">
        <v>39</v>
      </c>
      <c r="E227" t="s">
        <v>39</v>
      </c>
      <c r="F227" t="s">
        <v>39</v>
      </c>
      <c r="G227" t="s">
        <v>39</v>
      </c>
      <c r="H227" t="s">
        <v>39</v>
      </c>
      <c r="I227">
        <v>0</v>
      </c>
      <c r="J227">
        <v>0</v>
      </c>
      <c r="K227">
        <v>0</v>
      </c>
      <c r="L227">
        <v>53</v>
      </c>
      <c r="M227">
        <v>10</v>
      </c>
      <c r="N227">
        <v>52.7</v>
      </c>
      <c r="O227">
        <v>55.6</v>
      </c>
      <c r="P227">
        <v>52.5</v>
      </c>
      <c r="Q227">
        <v>52.5</v>
      </c>
      <c r="R227" t="str">
        <f>INDEX(股期交易標的!$D:$D,MATCH(LEFT(股票期貨!S227,2),股期交易標的!$A:$A,0)) &amp; "期"</f>
        <v>超豐期</v>
      </c>
      <c r="S227" t="s">
        <v>2464</v>
      </c>
      <c r="T227">
        <v>202311</v>
      </c>
      <c r="U227">
        <v>57.9</v>
      </c>
      <c r="V227">
        <v>7</v>
      </c>
      <c r="W227">
        <v>28</v>
      </c>
      <c r="X227" t="str">
        <f>INDEX(股期交易標的!$D:$D,MATCH(LEFT(股票期貨!Y227,2),股期交易標的!$A:$A,0)) &amp; "期"</f>
        <v>國巨期</v>
      </c>
      <c r="Y227" t="s">
        <v>2438</v>
      </c>
      <c r="Z227">
        <v>202312</v>
      </c>
      <c r="AA227">
        <v>548</v>
      </c>
      <c r="AB227">
        <v>69</v>
      </c>
      <c r="AC227">
        <v>192</v>
      </c>
    </row>
    <row r="228" spans="1:29" x14ac:dyDescent="0.25">
      <c r="A228" t="s">
        <v>502</v>
      </c>
      <c r="B228">
        <v>202409</v>
      </c>
      <c r="C228" t="s">
        <v>39</v>
      </c>
      <c r="D228" t="s">
        <v>39</v>
      </c>
      <c r="E228" t="s">
        <v>39</v>
      </c>
      <c r="F228" t="s">
        <v>39</v>
      </c>
      <c r="G228" t="s">
        <v>39</v>
      </c>
      <c r="H228" t="s">
        <v>39</v>
      </c>
      <c r="I228">
        <v>0</v>
      </c>
      <c r="J228">
        <v>0</v>
      </c>
      <c r="K228">
        <v>0</v>
      </c>
      <c r="L228">
        <v>52.8</v>
      </c>
      <c r="M228">
        <v>0</v>
      </c>
      <c r="N228">
        <v>51.3</v>
      </c>
      <c r="O228">
        <v>55.6</v>
      </c>
      <c r="P228" t="s">
        <v>39</v>
      </c>
      <c r="Q228" t="s">
        <v>39</v>
      </c>
      <c r="R228" t="str">
        <f>INDEX(股期交易標的!$D:$D,MATCH(LEFT(股票期貨!S228,2),股期交易標的!$A:$A,0)) &amp; "期"</f>
        <v>南茂期</v>
      </c>
      <c r="S228" t="s">
        <v>2465</v>
      </c>
      <c r="T228">
        <v>202311</v>
      </c>
      <c r="U228">
        <v>37.950000000000003</v>
      </c>
      <c r="V228">
        <v>827</v>
      </c>
      <c r="W228">
        <v>218</v>
      </c>
      <c r="X228" t="str">
        <f>INDEX(股期交易標的!$D:$D,MATCH(LEFT(股票期貨!Y228,2),股期交易標的!$A:$A,0)) &amp; "期"</f>
        <v>台積電期</v>
      </c>
      <c r="Y228" t="s">
        <v>2440</v>
      </c>
      <c r="Z228">
        <v>202312</v>
      </c>
      <c r="AA228">
        <v>551</v>
      </c>
      <c r="AB228">
        <v>586</v>
      </c>
      <c r="AC228">
        <v>3350</v>
      </c>
    </row>
    <row r="229" spans="1:29" x14ac:dyDescent="0.25">
      <c r="A229" t="s">
        <v>503</v>
      </c>
      <c r="B229">
        <v>202311</v>
      </c>
      <c r="C229">
        <v>16.100000000000001</v>
      </c>
      <c r="D229">
        <v>16.100000000000001</v>
      </c>
      <c r="E229">
        <v>16.100000000000001</v>
      </c>
      <c r="F229">
        <v>16.100000000000001</v>
      </c>
      <c r="G229">
        <v>0</v>
      </c>
      <c r="H229" s="4">
        <v>0</v>
      </c>
      <c r="I229">
        <v>0</v>
      </c>
      <c r="J229">
        <v>12</v>
      </c>
      <c r="K229">
        <v>12</v>
      </c>
      <c r="L229">
        <v>16.149999999999999</v>
      </c>
      <c r="M229">
        <v>214</v>
      </c>
      <c r="N229">
        <v>16.149999999999999</v>
      </c>
      <c r="O229">
        <v>16.649999999999999</v>
      </c>
      <c r="P229">
        <v>16.75</v>
      </c>
      <c r="Q229">
        <v>15.55</v>
      </c>
      <c r="R229" t="str">
        <f>INDEX(股期交易標的!$D:$D,MATCH(LEFT(股票期貨!S229,2),股期交易標的!$A:$A,0)) &amp; "期"</f>
        <v>光罩期</v>
      </c>
      <c r="S229" t="s">
        <v>2289</v>
      </c>
      <c r="T229">
        <v>202311</v>
      </c>
      <c r="U229">
        <v>71.599999999999994</v>
      </c>
      <c r="V229">
        <v>73</v>
      </c>
      <c r="W229">
        <v>225</v>
      </c>
      <c r="X229" t="str">
        <f>INDEX(股期交易標的!$D:$D,MATCH(LEFT(股票期貨!Y229,2),股期交易標的!$A:$A,0)) &amp; "期"</f>
        <v>瑞昱期</v>
      </c>
      <c r="Y229" t="s">
        <v>2442</v>
      </c>
      <c r="Z229">
        <v>202312</v>
      </c>
      <c r="AA229">
        <v>405.5</v>
      </c>
      <c r="AB229">
        <v>33</v>
      </c>
      <c r="AC229">
        <v>182</v>
      </c>
    </row>
    <row r="230" spans="1:29" x14ac:dyDescent="0.25">
      <c r="A230" t="s">
        <v>503</v>
      </c>
      <c r="B230">
        <v>202312</v>
      </c>
      <c r="C230">
        <v>16.100000000000001</v>
      </c>
      <c r="D230" t="s">
        <v>39</v>
      </c>
      <c r="E230" t="s">
        <v>39</v>
      </c>
      <c r="F230">
        <v>16.100000000000001</v>
      </c>
      <c r="G230">
        <v>0</v>
      </c>
      <c r="H230" s="4">
        <v>0</v>
      </c>
      <c r="I230">
        <v>0</v>
      </c>
      <c r="J230">
        <v>9</v>
      </c>
      <c r="K230">
        <v>9</v>
      </c>
      <c r="L230">
        <v>16.149999999999999</v>
      </c>
      <c r="M230">
        <v>22</v>
      </c>
      <c r="N230">
        <v>16.149999999999999</v>
      </c>
      <c r="O230">
        <v>16.649999999999999</v>
      </c>
      <c r="P230">
        <v>17.850000000000001</v>
      </c>
      <c r="Q230">
        <v>15.8</v>
      </c>
      <c r="R230" t="str">
        <f>INDEX(股期交易標的!$D:$D,MATCH(LEFT(股票期貨!S230,2),股期交易標的!$A:$A,0)) &amp; "期"</f>
        <v>威盛期</v>
      </c>
      <c r="S230" t="s">
        <v>2468</v>
      </c>
      <c r="T230">
        <v>202311</v>
      </c>
      <c r="U230">
        <v>145.5</v>
      </c>
      <c r="V230">
        <v>13938</v>
      </c>
      <c r="W230">
        <v>4588</v>
      </c>
      <c r="X230" t="str">
        <f>INDEX(股期交易標的!$D:$D,MATCH(LEFT(股票期貨!Y230,2),股期交易標的!$A:$A,0)) &amp; "期"</f>
        <v>聯詠期</v>
      </c>
      <c r="Y230" t="s">
        <v>2444</v>
      </c>
      <c r="Z230">
        <v>202312</v>
      </c>
      <c r="AA230">
        <v>478</v>
      </c>
      <c r="AB230">
        <v>195</v>
      </c>
      <c r="AC230">
        <v>273</v>
      </c>
    </row>
    <row r="231" spans="1:29" x14ac:dyDescent="0.25">
      <c r="A231" t="s">
        <v>503</v>
      </c>
      <c r="B231">
        <v>202403</v>
      </c>
      <c r="C231" t="s">
        <v>39</v>
      </c>
      <c r="D231" t="s">
        <v>39</v>
      </c>
      <c r="E231" t="s">
        <v>39</v>
      </c>
      <c r="F231" t="s">
        <v>39</v>
      </c>
      <c r="G231" t="s">
        <v>39</v>
      </c>
      <c r="H231" s="4" t="s">
        <v>39</v>
      </c>
      <c r="I231">
        <v>0</v>
      </c>
      <c r="J231">
        <v>0</v>
      </c>
      <c r="K231">
        <v>0</v>
      </c>
      <c r="L231">
        <v>16.149999999999999</v>
      </c>
      <c r="M231">
        <v>1</v>
      </c>
      <c r="N231">
        <v>15.65</v>
      </c>
      <c r="O231">
        <v>17.149999999999999</v>
      </c>
      <c r="P231">
        <v>17.850000000000001</v>
      </c>
      <c r="Q231">
        <v>17.850000000000001</v>
      </c>
      <c r="R231" t="str">
        <f>INDEX(股期交易標的!$D:$D,MATCH(LEFT(股票期貨!S231,2),股期交易標的!$A:$A,0)) &amp; "期"</f>
        <v>萬海期</v>
      </c>
      <c r="S231" t="s">
        <v>2470</v>
      </c>
      <c r="T231">
        <v>202311</v>
      </c>
      <c r="U231">
        <v>47.6</v>
      </c>
      <c r="V231">
        <v>288</v>
      </c>
      <c r="W231">
        <v>1850</v>
      </c>
      <c r="X231" t="str">
        <f>INDEX(股期交易標的!$D:$D,MATCH(LEFT(股票期貨!Y231,2),股期交易標的!$A:$A,0)) &amp; "期"</f>
        <v>穩懋期</v>
      </c>
      <c r="Y231" t="s">
        <v>2446</v>
      </c>
      <c r="Z231">
        <v>202312</v>
      </c>
      <c r="AA231">
        <v>151</v>
      </c>
      <c r="AB231">
        <v>56</v>
      </c>
      <c r="AC231">
        <v>203</v>
      </c>
    </row>
    <row r="232" spans="1:29" x14ac:dyDescent="0.25">
      <c r="A232" t="s">
        <v>503</v>
      </c>
      <c r="B232">
        <v>202406</v>
      </c>
      <c r="C232" t="s">
        <v>39</v>
      </c>
      <c r="D232" t="s">
        <v>39</v>
      </c>
      <c r="E232" t="s">
        <v>39</v>
      </c>
      <c r="F232" t="s">
        <v>39</v>
      </c>
      <c r="G232" t="s">
        <v>39</v>
      </c>
      <c r="H232" t="s">
        <v>39</v>
      </c>
      <c r="I232">
        <v>0</v>
      </c>
      <c r="J232">
        <v>0</v>
      </c>
      <c r="K232">
        <v>0</v>
      </c>
      <c r="L232">
        <v>16.149999999999999</v>
      </c>
      <c r="M232">
        <v>0</v>
      </c>
      <c r="N232">
        <v>15.65</v>
      </c>
      <c r="O232">
        <v>17.149999999999999</v>
      </c>
      <c r="P232" t="s">
        <v>39</v>
      </c>
      <c r="Q232" t="s">
        <v>39</v>
      </c>
      <c r="R232" t="str">
        <f>INDEX(股期交易標的!$D:$D,MATCH(LEFT(股票期貨!S232,2),股期交易標的!$A:$A,0)) &amp; "期"</f>
        <v>高端疫苗期</v>
      </c>
      <c r="S232" t="s">
        <v>2472</v>
      </c>
      <c r="T232">
        <v>202311</v>
      </c>
      <c r="U232">
        <v>71.5</v>
      </c>
      <c r="V232">
        <v>32</v>
      </c>
      <c r="W232">
        <v>361</v>
      </c>
      <c r="X232" t="str">
        <f>INDEX(股期交易標的!$D:$D,MATCH(LEFT(股票期貨!Y232,2),股期交易標的!$A:$A,0)) &amp; "期"</f>
        <v>玉晶光期</v>
      </c>
      <c r="Y232" t="s">
        <v>2448</v>
      </c>
      <c r="Z232">
        <v>202312</v>
      </c>
      <c r="AA232">
        <v>384.5</v>
      </c>
      <c r="AB232">
        <v>140</v>
      </c>
      <c r="AC232">
        <v>328</v>
      </c>
    </row>
    <row r="233" spans="1:29" x14ac:dyDescent="0.25">
      <c r="A233" t="s">
        <v>503</v>
      </c>
      <c r="B233">
        <v>202409</v>
      </c>
      <c r="C233" t="s">
        <v>39</v>
      </c>
      <c r="D233" t="s">
        <v>39</v>
      </c>
      <c r="E233" t="s">
        <v>39</v>
      </c>
      <c r="F233" t="s">
        <v>39</v>
      </c>
      <c r="G233" t="s">
        <v>39</v>
      </c>
      <c r="H233" t="s">
        <v>39</v>
      </c>
      <c r="I233">
        <v>0</v>
      </c>
      <c r="J233">
        <v>0</v>
      </c>
      <c r="K233">
        <v>0</v>
      </c>
      <c r="L233">
        <v>16.149999999999999</v>
      </c>
      <c r="M233">
        <v>0</v>
      </c>
      <c r="N233">
        <v>15.65</v>
      </c>
      <c r="O233">
        <v>17.149999999999999</v>
      </c>
      <c r="P233" t="s">
        <v>39</v>
      </c>
      <c r="Q233" t="s">
        <v>39</v>
      </c>
      <c r="R233" t="str">
        <f>INDEX(股期交易標的!$D:$D,MATCH(LEFT(股票期貨!S233,2),股期交易標的!$A:$A,0)) &amp; "期"</f>
        <v>力積電期</v>
      </c>
      <c r="S233" t="s">
        <v>2474</v>
      </c>
      <c r="T233">
        <v>202311</v>
      </c>
      <c r="U233">
        <v>28.85</v>
      </c>
      <c r="V233">
        <v>785</v>
      </c>
      <c r="W233">
        <v>831</v>
      </c>
      <c r="X233" t="str">
        <f>INDEX(股期交易標的!$D:$D,MATCH(LEFT(股票期貨!Y233,2),股期交易標的!$A:$A,0)) &amp; "期"</f>
        <v>永豐餘期</v>
      </c>
      <c r="Y233" t="s">
        <v>2450</v>
      </c>
      <c r="Z233">
        <v>202312</v>
      </c>
      <c r="AA233">
        <v>29.5</v>
      </c>
      <c r="AB233">
        <v>6</v>
      </c>
      <c r="AC233">
        <v>82</v>
      </c>
    </row>
    <row r="234" spans="1:29" x14ac:dyDescent="0.25">
      <c r="A234" t="s">
        <v>504</v>
      </c>
      <c r="B234">
        <v>202311</v>
      </c>
      <c r="C234">
        <v>10.3</v>
      </c>
      <c r="D234">
        <v>10.3</v>
      </c>
      <c r="E234">
        <v>10.199999999999999</v>
      </c>
      <c r="F234">
        <v>10.3</v>
      </c>
      <c r="G234" t="s">
        <v>446</v>
      </c>
      <c r="H234" s="4" t="s">
        <v>2345</v>
      </c>
      <c r="I234">
        <v>0</v>
      </c>
      <c r="J234">
        <v>182</v>
      </c>
      <c r="K234">
        <v>182</v>
      </c>
      <c r="L234">
        <v>10.3</v>
      </c>
      <c r="M234">
        <v>1204</v>
      </c>
      <c r="N234">
        <v>10.25</v>
      </c>
      <c r="O234">
        <v>10.3</v>
      </c>
      <c r="P234">
        <v>10.75</v>
      </c>
      <c r="Q234">
        <v>9.39</v>
      </c>
      <c r="R234" t="str">
        <f>INDEX(股期交易標的!$D:$D,MATCH(LEFT(股票期貨!S234,2),股期交易標的!$A:$A,0)) &amp; "期"</f>
        <v>奇鋐期</v>
      </c>
      <c r="S234" t="s">
        <v>2476</v>
      </c>
      <c r="T234">
        <v>202311</v>
      </c>
      <c r="U234">
        <v>301</v>
      </c>
      <c r="V234">
        <v>1585</v>
      </c>
      <c r="W234">
        <v>1738</v>
      </c>
      <c r="X234" t="str">
        <f>INDEX(股期交易標的!$D:$D,MATCH(LEFT(股票期貨!Y234,2),股期交易標的!$A:$A,0)) &amp; "期"</f>
        <v>精材期</v>
      </c>
      <c r="Y234" t="s">
        <v>2451</v>
      </c>
      <c r="Z234">
        <v>202312</v>
      </c>
      <c r="AA234">
        <v>121</v>
      </c>
      <c r="AB234">
        <v>17</v>
      </c>
      <c r="AC234">
        <v>83</v>
      </c>
    </row>
    <row r="235" spans="1:29" x14ac:dyDescent="0.25">
      <c r="A235" t="s">
        <v>504</v>
      </c>
      <c r="B235">
        <v>202312</v>
      </c>
      <c r="C235" t="s">
        <v>39</v>
      </c>
      <c r="D235" t="s">
        <v>39</v>
      </c>
      <c r="E235" t="s">
        <v>39</v>
      </c>
      <c r="F235" t="s">
        <v>39</v>
      </c>
      <c r="G235" t="s">
        <v>39</v>
      </c>
      <c r="H235" s="4" t="s">
        <v>39</v>
      </c>
      <c r="I235">
        <v>0</v>
      </c>
      <c r="J235">
        <v>0</v>
      </c>
      <c r="K235">
        <v>0</v>
      </c>
      <c r="L235">
        <v>10.35</v>
      </c>
      <c r="M235">
        <v>165</v>
      </c>
      <c r="N235">
        <v>10.25</v>
      </c>
      <c r="O235">
        <v>10.35</v>
      </c>
      <c r="P235">
        <v>10.45</v>
      </c>
      <c r="Q235">
        <v>9.24</v>
      </c>
      <c r="R235" t="str">
        <f>INDEX(股期交易標的!$D:$D,MATCH(LEFT(股票期貨!S235,2),股期交易標的!$A:$A,0)) &amp; "期"</f>
        <v>中磊期</v>
      </c>
      <c r="S235" t="s">
        <v>2478</v>
      </c>
      <c r="T235">
        <v>202311</v>
      </c>
      <c r="U235">
        <v>118</v>
      </c>
      <c r="V235">
        <v>287</v>
      </c>
      <c r="W235">
        <v>711</v>
      </c>
      <c r="X235" t="str">
        <f>INDEX(股期交易標的!$D:$D,MATCH(LEFT(股票期貨!Y235,2),股期交易標的!$A:$A,0)) &amp; "期"</f>
        <v>上銀期</v>
      </c>
      <c r="Y235" t="s">
        <v>2453</v>
      </c>
      <c r="Z235">
        <v>202312</v>
      </c>
      <c r="AA235">
        <v>201</v>
      </c>
      <c r="AB235">
        <v>31</v>
      </c>
      <c r="AC235">
        <v>135</v>
      </c>
    </row>
    <row r="236" spans="1:29" x14ac:dyDescent="0.25">
      <c r="A236" t="s">
        <v>504</v>
      </c>
      <c r="B236">
        <v>202403</v>
      </c>
      <c r="C236" t="s">
        <v>39</v>
      </c>
      <c r="D236" t="s">
        <v>39</v>
      </c>
      <c r="E236" t="s">
        <v>39</v>
      </c>
      <c r="F236" t="s">
        <v>39</v>
      </c>
      <c r="G236" t="s">
        <v>39</v>
      </c>
      <c r="H236" s="4" t="s">
        <v>39</v>
      </c>
      <c r="I236">
        <v>0</v>
      </c>
      <c r="J236">
        <v>0</v>
      </c>
      <c r="K236">
        <v>0</v>
      </c>
      <c r="L236">
        <v>10.25</v>
      </c>
      <c r="M236">
        <v>0</v>
      </c>
      <c r="N236" t="s">
        <v>39</v>
      </c>
      <c r="O236" t="s">
        <v>39</v>
      </c>
      <c r="P236">
        <v>10.45</v>
      </c>
      <c r="Q236">
        <v>9.7100000000000009</v>
      </c>
      <c r="R236" t="str">
        <f>INDEX(股期交易標的!$D:$D,MATCH(LEFT(股票期貨!S236,2),股期交易標的!$A:$A,0)) &amp; "期"</f>
        <v>漢翔期</v>
      </c>
      <c r="S236" t="s">
        <v>2480</v>
      </c>
      <c r="T236">
        <v>202311</v>
      </c>
      <c r="U236">
        <v>52</v>
      </c>
      <c r="V236">
        <v>609</v>
      </c>
      <c r="W236">
        <v>1516</v>
      </c>
      <c r="X236" t="str">
        <f>INDEX(股期交易標的!$D:$D,MATCH(LEFT(股票期貨!Y236,2),股期交易標的!$A:$A,0)) &amp; "期"</f>
        <v>群聯期</v>
      </c>
      <c r="Y236" t="s">
        <v>2455</v>
      </c>
      <c r="Z236">
        <v>202312</v>
      </c>
      <c r="AA236">
        <v>482.5</v>
      </c>
      <c r="AB236">
        <v>61</v>
      </c>
      <c r="AC236">
        <v>307</v>
      </c>
    </row>
    <row r="237" spans="1:29" x14ac:dyDescent="0.25">
      <c r="A237" t="s">
        <v>504</v>
      </c>
      <c r="B237">
        <v>202406</v>
      </c>
      <c r="C237" t="s">
        <v>39</v>
      </c>
      <c r="D237" t="s">
        <v>39</v>
      </c>
      <c r="E237" t="s">
        <v>39</v>
      </c>
      <c r="F237" t="s">
        <v>39</v>
      </c>
      <c r="G237" t="s">
        <v>39</v>
      </c>
      <c r="H237" t="s">
        <v>39</v>
      </c>
      <c r="I237">
        <v>0</v>
      </c>
      <c r="J237">
        <v>0</v>
      </c>
      <c r="K237">
        <v>0</v>
      </c>
      <c r="L237">
        <v>10.25</v>
      </c>
      <c r="M237">
        <v>0</v>
      </c>
      <c r="N237" t="s">
        <v>39</v>
      </c>
      <c r="O237" t="s">
        <v>39</v>
      </c>
      <c r="P237" t="s">
        <v>39</v>
      </c>
      <c r="Q237" t="s">
        <v>39</v>
      </c>
      <c r="R237" t="str">
        <f>INDEX(股期交易標的!$D:$D,MATCH(LEFT(股票期貨!S237,2),股期交易標的!$A:$A,0)) &amp; "期"</f>
        <v>中天期</v>
      </c>
      <c r="S237" t="s">
        <v>2481</v>
      </c>
      <c r="T237">
        <v>202311</v>
      </c>
      <c r="U237">
        <v>50.4</v>
      </c>
      <c r="V237">
        <v>28</v>
      </c>
      <c r="W237">
        <v>253</v>
      </c>
      <c r="X237" t="str">
        <f>INDEX(股期交易標的!$D:$D,MATCH(LEFT(股票期貨!Y237,2),股期交易標的!$A:$A,0)) &amp; "期"</f>
        <v>長興期</v>
      </c>
      <c r="Y237" t="s">
        <v>2457</v>
      </c>
      <c r="Z237">
        <v>202312</v>
      </c>
      <c r="AA237">
        <v>28.45</v>
      </c>
      <c r="AB237">
        <v>0</v>
      </c>
      <c r="AC237">
        <v>3</v>
      </c>
    </row>
    <row r="238" spans="1:29" x14ac:dyDescent="0.25">
      <c r="A238" t="s">
        <v>504</v>
      </c>
      <c r="B238">
        <v>202409</v>
      </c>
      <c r="C238" t="s">
        <v>39</v>
      </c>
      <c r="D238" t="s">
        <v>39</v>
      </c>
      <c r="E238" t="s">
        <v>39</v>
      </c>
      <c r="F238" t="s">
        <v>39</v>
      </c>
      <c r="G238" t="s">
        <v>39</v>
      </c>
      <c r="H238" t="s">
        <v>39</v>
      </c>
      <c r="I238">
        <v>0</v>
      </c>
      <c r="J238">
        <v>0</v>
      </c>
      <c r="K238">
        <v>0</v>
      </c>
      <c r="L238">
        <v>10.3</v>
      </c>
      <c r="M238">
        <v>0</v>
      </c>
      <c r="N238" t="s">
        <v>39</v>
      </c>
      <c r="O238" t="s">
        <v>39</v>
      </c>
      <c r="P238" t="s">
        <v>39</v>
      </c>
      <c r="Q238" t="s">
        <v>39</v>
      </c>
      <c r="R238" t="str">
        <f>INDEX(股期交易標的!$D:$D,MATCH(LEFT(股票期貨!S238,2),股期交易標的!$A:$A,0)) &amp; "期"</f>
        <v>新唐期</v>
      </c>
      <c r="S238" t="s">
        <v>2482</v>
      </c>
      <c r="T238">
        <v>202311</v>
      </c>
      <c r="U238">
        <v>127.5</v>
      </c>
      <c r="V238">
        <v>158</v>
      </c>
      <c r="W238">
        <v>184</v>
      </c>
      <c r="X238" t="str">
        <f>INDEX(股期交易標的!$D:$D,MATCH(LEFT(股票期貨!Y238,2),股期交易標的!$A:$A,0)) &amp; "期"</f>
        <v>正隆期</v>
      </c>
      <c r="Y238" t="s">
        <v>2459</v>
      </c>
      <c r="Z238">
        <v>202312</v>
      </c>
      <c r="AA238">
        <v>28.65</v>
      </c>
      <c r="AB238">
        <v>0</v>
      </c>
      <c r="AC238">
        <v>12</v>
      </c>
    </row>
    <row r="239" spans="1:29" x14ac:dyDescent="0.25">
      <c r="A239" t="s">
        <v>505</v>
      </c>
      <c r="B239">
        <v>202311</v>
      </c>
      <c r="C239">
        <v>76.3</v>
      </c>
      <c r="D239">
        <v>77.5</v>
      </c>
      <c r="E239">
        <v>76.3</v>
      </c>
      <c r="F239">
        <v>76.900000000000006</v>
      </c>
      <c r="G239" t="s">
        <v>528</v>
      </c>
      <c r="H239" t="s">
        <v>2255</v>
      </c>
      <c r="I239">
        <v>0</v>
      </c>
      <c r="J239">
        <v>483</v>
      </c>
      <c r="K239">
        <v>483</v>
      </c>
      <c r="L239">
        <v>76.900000000000006</v>
      </c>
      <c r="M239">
        <v>1074</v>
      </c>
      <c r="N239">
        <v>77</v>
      </c>
      <c r="O239">
        <v>77.400000000000006</v>
      </c>
      <c r="P239">
        <v>87.2</v>
      </c>
      <c r="Q239">
        <v>71.5</v>
      </c>
      <c r="R239" t="str">
        <f>INDEX(股期交易標的!$D:$D,MATCH(LEFT(股票期貨!S239,2),股期交易標的!$A:$A,0)) &amp; "期"</f>
        <v>嘉澤期</v>
      </c>
      <c r="S239" t="s">
        <v>2483</v>
      </c>
      <c r="T239">
        <v>202311</v>
      </c>
      <c r="U239">
        <v>855</v>
      </c>
      <c r="V239">
        <v>171</v>
      </c>
      <c r="W239">
        <v>639</v>
      </c>
      <c r="X239" t="str">
        <f>INDEX(股期交易標的!$D:$D,MATCH(LEFT(股票期貨!Y239,2),股期交易標的!$A:$A,0)) &amp; "期"</f>
        <v>僑威期</v>
      </c>
      <c r="Y239" t="s">
        <v>2460</v>
      </c>
      <c r="Z239">
        <v>202312</v>
      </c>
      <c r="AA239">
        <v>83.2</v>
      </c>
      <c r="AB239">
        <v>43</v>
      </c>
      <c r="AC239">
        <v>73</v>
      </c>
    </row>
    <row r="240" spans="1:29" x14ac:dyDescent="0.25">
      <c r="A240" t="s">
        <v>505</v>
      </c>
      <c r="B240">
        <v>202312</v>
      </c>
      <c r="C240">
        <v>76.599999999999994</v>
      </c>
      <c r="D240">
        <v>77.400000000000006</v>
      </c>
      <c r="E240">
        <v>76.599999999999994</v>
      </c>
      <c r="F240">
        <v>77</v>
      </c>
      <c r="G240" t="s">
        <v>1564</v>
      </c>
      <c r="H240" t="s">
        <v>2565</v>
      </c>
      <c r="I240">
        <v>0</v>
      </c>
      <c r="J240">
        <v>82</v>
      </c>
      <c r="K240">
        <v>82</v>
      </c>
      <c r="L240">
        <v>77</v>
      </c>
      <c r="M240">
        <v>162</v>
      </c>
      <c r="N240">
        <v>77</v>
      </c>
      <c r="O240">
        <v>77.3</v>
      </c>
      <c r="P240">
        <v>86</v>
      </c>
      <c r="Q240">
        <v>60.5</v>
      </c>
      <c r="R240" t="str">
        <f>INDEX(股期交易標的!$D:$D,MATCH(LEFT(股票期貨!S240,2),股期交易標的!$A:$A,0)) &amp; "期"</f>
        <v>健策期</v>
      </c>
      <c r="S240" t="s">
        <v>2290</v>
      </c>
      <c r="T240">
        <v>202311</v>
      </c>
      <c r="U240">
        <v>608</v>
      </c>
      <c r="V240">
        <v>69</v>
      </c>
      <c r="W240">
        <v>292</v>
      </c>
      <c r="X240" t="str">
        <f>INDEX(股期交易標的!$D:$D,MATCH(LEFT(股票期貨!Y240,2),股期交易標的!$A:$A,0)) &amp; "期"</f>
        <v>華碩期</v>
      </c>
      <c r="Y240" t="s">
        <v>2462</v>
      </c>
      <c r="Z240">
        <v>202312</v>
      </c>
      <c r="AA240">
        <v>353.5</v>
      </c>
      <c r="AB240">
        <v>49</v>
      </c>
      <c r="AC240">
        <v>137</v>
      </c>
    </row>
    <row r="241" spans="1:29" x14ac:dyDescent="0.25">
      <c r="A241" t="s">
        <v>505</v>
      </c>
      <c r="B241">
        <v>202403</v>
      </c>
      <c r="C241" t="s">
        <v>39</v>
      </c>
      <c r="D241" t="s">
        <v>39</v>
      </c>
      <c r="E241" t="s">
        <v>39</v>
      </c>
      <c r="F241" t="s">
        <v>39</v>
      </c>
      <c r="G241" t="s">
        <v>39</v>
      </c>
      <c r="H241" t="s">
        <v>39</v>
      </c>
      <c r="I241">
        <v>0</v>
      </c>
      <c r="J241">
        <v>0</v>
      </c>
      <c r="K241">
        <v>0</v>
      </c>
      <c r="L241">
        <v>77.099999999999994</v>
      </c>
      <c r="M241">
        <v>1</v>
      </c>
      <c r="N241">
        <v>75</v>
      </c>
      <c r="O241">
        <v>79.7</v>
      </c>
      <c r="P241">
        <v>84</v>
      </c>
      <c r="Q241">
        <v>52.7</v>
      </c>
      <c r="R241" t="str">
        <f>INDEX(股期交易標的!$D:$D,MATCH(LEFT(股票期貨!S241,2),股期交易標的!$A:$A,0)) &amp; "期"</f>
        <v>國泰永續高股息ETF期</v>
      </c>
      <c r="S241" t="s">
        <v>2485</v>
      </c>
      <c r="T241">
        <v>202311</v>
      </c>
      <c r="U241">
        <v>20</v>
      </c>
      <c r="V241">
        <v>45</v>
      </c>
      <c r="W241">
        <v>604</v>
      </c>
      <c r="X241" t="str">
        <f>INDEX(股期交易標的!$D:$D,MATCH(LEFT(股票期貨!Y241,2),股期交易標的!$A:$A,0)) &amp; "期"</f>
        <v>南電期</v>
      </c>
      <c r="Y241" t="s">
        <v>2463</v>
      </c>
      <c r="Z241">
        <v>202312</v>
      </c>
      <c r="AA241">
        <v>232</v>
      </c>
      <c r="AB241">
        <v>175</v>
      </c>
      <c r="AC241">
        <v>644</v>
      </c>
    </row>
    <row r="242" spans="1:29" x14ac:dyDescent="0.25">
      <c r="A242" t="s">
        <v>505</v>
      </c>
      <c r="B242">
        <v>202406</v>
      </c>
      <c r="C242" t="s">
        <v>39</v>
      </c>
      <c r="D242" t="s">
        <v>39</v>
      </c>
      <c r="E242" t="s">
        <v>39</v>
      </c>
      <c r="F242" t="s">
        <v>39</v>
      </c>
      <c r="G242" t="s">
        <v>39</v>
      </c>
      <c r="H242" s="4" t="s">
        <v>39</v>
      </c>
      <c r="I242">
        <v>0</v>
      </c>
      <c r="J242">
        <v>0</v>
      </c>
      <c r="K242">
        <v>0</v>
      </c>
      <c r="L242">
        <v>77.099999999999994</v>
      </c>
      <c r="M242">
        <v>0</v>
      </c>
      <c r="N242">
        <v>74.7</v>
      </c>
      <c r="O242">
        <v>79.7</v>
      </c>
      <c r="P242" t="s">
        <v>39</v>
      </c>
      <c r="Q242" t="s">
        <v>39</v>
      </c>
      <c r="R242" t="str">
        <f>INDEX(股期交易標的!$D:$D,MATCH(LEFT(股票期貨!S242,2),股期交易標的!$A:$A,0)) &amp; "期"</f>
        <v>大亞期</v>
      </c>
      <c r="S242" t="s">
        <v>2487</v>
      </c>
      <c r="T242">
        <v>202311</v>
      </c>
      <c r="U242">
        <v>33</v>
      </c>
      <c r="V242">
        <v>107</v>
      </c>
      <c r="W242">
        <v>1048</v>
      </c>
      <c r="X242" t="str">
        <f>INDEX(股期交易標的!$D:$D,MATCH(LEFT(股票期貨!Y242,2),股期交易標的!$A:$A,0)) &amp; "期"</f>
        <v>超豐期</v>
      </c>
      <c r="Y242" t="s">
        <v>2464</v>
      </c>
      <c r="Z242">
        <v>202312</v>
      </c>
      <c r="AA242">
        <v>57.9</v>
      </c>
      <c r="AB242">
        <v>0</v>
      </c>
      <c r="AC242">
        <v>1</v>
      </c>
    </row>
    <row r="243" spans="1:29" x14ac:dyDescent="0.25">
      <c r="A243" t="s">
        <v>505</v>
      </c>
      <c r="B243">
        <v>202409</v>
      </c>
      <c r="C243" t="s">
        <v>39</v>
      </c>
      <c r="D243" t="s">
        <v>39</v>
      </c>
      <c r="E243" t="s">
        <v>39</v>
      </c>
      <c r="F243" t="s">
        <v>39</v>
      </c>
      <c r="G243" t="s">
        <v>39</v>
      </c>
      <c r="H243" t="s">
        <v>39</v>
      </c>
      <c r="I243">
        <v>0</v>
      </c>
      <c r="J243">
        <v>0</v>
      </c>
      <c r="K243">
        <v>0</v>
      </c>
      <c r="L243">
        <v>77.099999999999994</v>
      </c>
      <c r="M243">
        <v>0</v>
      </c>
      <c r="N243">
        <v>74.7</v>
      </c>
      <c r="O243">
        <v>79.7</v>
      </c>
      <c r="P243" t="s">
        <v>39</v>
      </c>
      <c r="Q243" t="s">
        <v>39</v>
      </c>
      <c r="R243" t="str">
        <f>INDEX(股期交易標的!$D:$D,MATCH(LEFT(股票期貨!S243,2),股期交易標的!$A:$A,0)) &amp; "期"</f>
        <v>金像電期</v>
      </c>
      <c r="S243" t="s">
        <v>2489</v>
      </c>
      <c r="T243">
        <v>202311</v>
      </c>
      <c r="U243">
        <v>189</v>
      </c>
      <c r="V243">
        <v>1306</v>
      </c>
      <c r="W243">
        <v>2027</v>
      </c>
      <c r="X243" t="str">
        <f>INDEX(股期交易標的!$D:$D,MATCH(LEFT(股票期貨!Y243,2),股期交易標的!$A:$A,0)) &amp; "期"</f>
        <v>南茂期</v>
      </c>
      <c r="Y243" t="s">
        <v>2466</v>
      </c>
      <c r="Z243">
        <v>202312</v>
      </c>
      <c r="AA243">
        <v>38</v>
      </c>
      <c r="AB243">
        <v>22</v>
      </c>
      <c r="AC243">
        <v>17</v>
      </c>
    </row>
    <row r="244" spans="1:29" x14ac:dyDescent="0.25">
      <c r="A244" t="s">
        <v>506</v>
      </c>
      <c r="B244">
        <v>202311</v>
      </c>
      <c r="C244">
        <v>14.4</v>
      </c>
      <c r="D244">
        <v>14.45</v>
      </c>
      <c r="E244">
        <v>14.4</v>
      </c>
      <c r="F244">
        <v>14.4</v>
      </c>
      <c r="G244" t="s">
        <v>445</v>
      </c>
      <c r="H244" s="4" t="s">
        <v>2391</v>
      </c>
      <c r="I244">
        <v>0</v>
      </c>
      <c r="J244">
        <v>9</v>
      </c>
      <c r="K244">
        <v>9</v>
      </c>
      <c r="L244">
        <v>14.4</v>
      </c>
      <c r="M244">
        <v>73</v>
      </c>
      <c r="N244">
        <v>14.35</v>
      </c>
      <c r="O244">
        <v>15.5</v>
      </c>
      <c r="P244">
        <v>14.5</v>
      </c>
      <c r="Q244">
        <v>13.85</v>
      </c>
      <c r="R244" t="str">
        <f>INDEX(股期交易標的!$D:$D,MATCH(LEFT(股票期貨!S244,2),股期交易標的!$A:$A,0)) &amp; "期"</f>
        <v>元晶期</v>
      </c>
      <c r="S244" t="s">
        <v>2491</v>
      </c>
      <c r="T244">
        <v>202311</v>
      </c>
      <c r="U244">
        <v>28.45</v>
      </c>
      <c r="V244">
        <v>81</v>
      </c>
      <c r="W244">
        <v>400</v>
      </c>
      <c r="X244" t="str">
        <f>INDEX(股期交易標的!$D:$D,MATCH(LEFT(股票期貨!Y244,2),股期交易標的!$A:$A,0)) &amp; "期"</f>
        <v>光罩期</v>
      </c>
      <c r="Y244" t="s">
        <v>2467</v>
      </c>
      <c r="Z244">
        <v>202312</v>
      </c>
      <c r="AA244">
        <v>71.5</v>
      </c>
      <c r="AB244">
        <v>0</v>
      </c>
      <c r="AC244">
        <v>102</v>
      </c>
    </row>
    <row r="245" spans="1:29" x14ac:dyDescent="0.25">
      <c r="A245" t="s">
        <v>506</v>
      </c>
      <c r="B245">
        <v>202312</v>
      </c>
      <c r="C245" t="s">
        <v>39</v>
      </c>
      <c r="D245" t="s">
        <v>39</v>
      </c>
      <c r="E245" t="s">
        <v>39</v>
      </c>
      <c r="F245" t="s">
        <v>39</v>
      </c>
      <c r="G245" t="s">
        <v>39</v>
      </c>
      <c r="H245" t="s">
        <v>39</v>
      </c>
      <c r="I245">
        <v>0</v>
      </c>
      <c r="J245">
        <v>0</v>
      </c>
      <c r="K245">
        <v>0</v>
      </c>
      <c r="L245">
        <v>14.45</v>
      </c>
      <c r="M245">
        <v>3</v>
      </c>
      <c r="N245">
        <v>14.3</v>
      </c>
      <c r="O245" t="s">
        <v>39</v>
      </c>
      <c r="P245">
        <v>17.05</v>
      </c>
      <c r="Q245">
        <v>14.1</v>
      </c>
      <c r="R245" t="str">
        <f>INDEX(股期交易標的!$D:$D,MATCH(LEFT(股票期貨!S245,2),股期交易標的!$A:$A,0)) &amp; "期"</f>
        <v>富邦媒期</v>
      </c>
      <c r="S245" t="s">
        <v>2291</v>
      </c>
      <c r="T245">
        <v>202311</v>
      </c>
      <c r="U245">
        <v>535</v>
      </c>
      <c r="V245">
        <v>0</v>
      </c>
      <c r="W245">
        <v>4</v>
      </c>
      <c r="X245" t="str">
        <f>INDEX(股期交易標的!$D:$D,MATCH(LEFT(股票期貨!Y245,2),股期交易標的!$A:$A,0)) &amp; "期"</f>
        <v>威盛期</v>
      </c>
      <c r="Y245" t="s">
        <v>2469</v>
      </c>
      <c r="Z245">
        <v>202312</v>
      </c>
      <c r="AA245">
        <v>145</v>
      </c>
      <c r="AB245">
        <v>1215</v>
      </c>
      <c r="AC245">
        <v>1105</v>
      </c>
    </row>
    <row r="246" spans="1:29" x14ac:dyDescent="0.25">
      <c r="A246" t="s">
        <v>506</v>
      </c>
      <c r="B246">
        <v>202403</v>
      </c>
      <c r="C246" t="s">
        <v>39</v>
      </c>
      <c r="D246" t="s">
        <v>39</v>
      </c>
      <c r="E246" t="s">
        <v>39</v>
      </c>
      <c r="F246" t="s">
        <v>39</v>
      </c>
      <c r="G246" t="s">
        <v>39</v>
      </c>
      <c r="H246" t="s">
        <v>39</v>
      </c>
      <c r="I246">
        <v>0</v>
      </c>
      <c r="J246">
        <v>0</v>
      </c>
      <c r="K246">
        <v>0</v>
      </c>
      <c r="L246">
        <v>14.5</v>
      </c>
      <c r="M246">
        <v>1</v>
      </c>
      <c r="N246" t="s">
        <v>39</v>
      </c>
      <c r="O246" t="s">
        <v>39</v>
      </c>
      <c r="P246">
        <v>16.100000000000001</v>
      </c>
      <c r="Q246">
        <v>16.100000000000001</v>
      </c>
      <c r="R246" t="str">
        <f>INDEX(股期交易標的!$D:$D,MATCH(LEFT(股票期貨!S246,2),股期交易標的!$A:$A,0)) &amp; "期"</f>
        <v>合一期</v>
      </c>
      <c r="S246" t="s">
        <v>2494</v>
      </c>
      <c r="T246">
        <v>202311</v>
      </c>
      <c r="U246">
        <v>193.5</v>
      </c>
      <c r="V246">
        <v>32</v>
      </c>
      <c r="W246">
        <v>547</v>
      </c>
      <c r="X246" t="str">
        <f>INDEX(股期交易標的!$D:$D,MATCH(LEFT(股票期貨!Y246,2),股期交易標的!$A:$A,0)) &amp; "期"</f>
        <v>萬海期</v>
      </c>
      <c r="Y246" t="s">
        <v>2471</v>
      </c>
      <c r="Z246">
        <v>202312</v>
      </c>
      <c r="AA246">
        <v>47.65</v>
      </c>
      <c r="AB246">
        <v>35</v>
      </c>
      <c r="AC246">
        <v>833</v>
      </c>
    </row>
    <row r="247" spans="1:29" x14ac:dyDescent="0.25">
      <c r="A247" t="s">
        <v>506</v>
      </c>
      <c r="B247">
        <v>202406</v>
      </c>
      <c r="C247" t="s">
        <v>39</v>
      </c>
      <c r="D247" t="s">
        <v>39</v>
      </c>
      <c r="E247" t="s">
        <v>39</v>
      </c>
      <c r="F247" t="s">
        <v>39</v>
      </c>
      <c r="G247" t="s">
        <v>39</v>
      </c>
      <c r="H247" s="4" t="s">
        <v>39</v>
      </c>
      <c r="I247">
        <v>0</v>
      </c>
      <c r="J247">
        <v>0</v>
      </c>
      <c r="K247">
        <v>0</v>
      </c>
      <c r="L247">
        <v>14.55</v>
      </c>
      <c r="M247">
        <v>0</v>
      </c>
      <c r="N247" t="s">
        <v>39</v>
      </c>
      <c r="O247" t="s">
        <v>39</v>
      </c>
      <c r="P247" t="s">
        <v>39</v>
      </c>
      <c r="Q247" t="s">
        <v>39</v>
      </c>
      <c r="R247" t="str">
        <f>INDEX(股期交易標的!$D:$D,MATCH(LEFT(股票期貨!S247,2),股期交易標的!$A:$A,0)) &amp; "期"</f>
        <v>立端期</v>
      </c>
      <c r="S247" t="s">
        <v>2497</v>
      </c>
      <c r="T247">
        <v>202311</v>
      </c>
      <c r="U247">
        <v>90.5</v>
      </c>
      <c r="V247">
        <v>10</v>
      </c>
      <c r="W247">
        <v>104</v>
      </c>
      <c r="X247" t="str">
        <f>INDEX(股期交易標的!$D:$D,MATCH(LEFT(股票期貨!Y247,2),股期交易標的!$A:$A,0)) &amp; "期"</f>
        <v>高端疫苗期</v>
      </c>
      <c r="Y247" t="s">
        <v>2473</v>
      </c>
      <c r="Z247">
        <v>202312</v>
      </c>
      <c r="AA247">
        <v>71.599999999999994</v>
      </c>
      <c r="AB247">
        <v>13</v>
      </c>
      <c r="AC247">
        <v>69</v>
      </c>
    </row>
    <row r="248" spans="1:29" x14ac:dyDescent="0.25">
      <c r="A248" t="s">
        <v>506</v>
      </c>
      <c r="B248">
        <v>202409</v>
      </c>
      <c r="C248" t="s">
        <v>39</v>
      </c>
      <c r="D248" t="s">
        <v>39</v>
      </c>
      <c r="E248" t="s">
        <v>39</v>
      </c>
      <c r="F248" t="s">
        <v>39</v>
      </c>
      <c r="G248" t="s">
        <v>39</v>
      </c>
      <c r="H248" t="s">
        <v>39</v>
      </c>
      <c r="I248">
        <v>0</v>
      </c>
      <c r="J248">
        <v>0</v>
      </c>
      <c r="K248">
        <v>0</v>
      </c>
      <c r="L248">
        <v>14.5</v>
      </c>
      <c r="M248">
        <v>0</v>
      </c>
      <c r="N248" t="s">
        <v>39</v>
      </c>
      <c r="O248" t="s">
        <v>39</v>
      </c>
      <c r="P248" t="s">
        <v>39</v>
      </c>
      <c r="Q248" t="s">
        <v>39</v>
      </c>
      <c r="R248" t="str">
        <f>INDEX(股期交易標的!$D:$D,MATCH(LEFT(股票期貨!S248,2),股期交易標的!$A:$A,0)) &amp; "期"</f>
        <v>寶雅期</v>
      </c>
      <c r="S248" t="s">
        <v>2499</v>
      </c>
      <c r="T248">
        <v>202311</v>
      </c>
      <c r="U248">
        <v>517</v>
      </c>
      <c r="V248">
        <v>2</v>
      </c>
      <c r="W248">
        <v>5</v>
      </c>
      <c r="X248" t="str">
        <f>INDEX(股期交易標的!$D:$D,MATCH(LEFT(股票期貨!Y248,2),股期交易標的!$A:$A,0)) &amp; "期"</f>
        <v>力積電期</v>
      </c>
      <c r="Y248" t="s">
        <v>2475</v>
      </c>
      <c r="Z248">
        <v>202312</v>
      </c>
      <c r="AA248">
        <v>28.9</v>
      </c>
      <c r="AB248">
        <v>34</v>
      </c>
      <c r="AC248">
        <v>129</v>
      </c>
    </row>
    <row r="249" spans="1:29" x14ac:dyDescent="0.25">
      <c r="A249" t="s">
        <v>507</v>
      </c>
      <c r="B249">
        <v>202311</v>
      </c>
      <c r="C249">
        <v>48.05</v>
      </c>
      <c r="D249">
        <v>48.3</v>
      </c>
      <c r="E249">
        <v>47.55</v>
      </c>
      <c r="F249">
        <v>47.65</v>
      </c>
      <c r="G249" t="s">
        <v>446</v>
      </c>
      <c r="H249" t="s">
        <v>2527</v>
      </c>
      <c r="I249">
        <v>0</v>
      </c>
      <c r="J249">
        <v>402</v>
      </c>
      <c r="K249">
        <v>402</v>
      </c>
      <c r="L249">
        <v>47.65</v>
      </c>
      <c r="M249">
        <v>870</v>
      </c>
      <c r="N249">
        <v>47.6</v>
      </c>
      <c r="O249">
        <v>47.65</v>
      </c>
      <c r="P249">
        <v>52.5</v>
      </c>
      <c r="Q249">
        <v>45.25</v>
      </c>
      <c r="R249" t="str">
        <f>INDEX(股期交易標的!$D:$D,MATCH(LEFT(股票期貨!S249,2),股期交易標的!$A:$A,0)) &amp; "期"</f>
        <v>富邦媒期</v>
      </c>
      <c r="S249" t="s">
        <v>2501</v>
      </c>
      <c r="T249">
        <v>202311</v>
      </c>
      <c r="U249">
        <v>535</v>
      </c>
      <c r="V249">
        <v>31</v>
      </c>
      <c r="W249">
        <v>152</v>
      </c>
      <c r="X249" t="str">
        <f>INDEX(股期交易標的!$D:$D,MATCH(LEFT(股票期貨!Y249,2),股期交易標的!$A:$A,0)) &amp; "期"</f>
        <v>奇鋐期</v>
      </c>
      <c r="Y249" t="s">
        <v>2477</v>
      </c>
      <c r="Z249">
        <v>202312</v>
      </c>
      <c r="AA249">
        <v>297.5</v>
      </c>
      <c r="AB249">
        <v>85</v>
      </c>
      <c r="AC249">
        <v>242</v>
      </c>
    </row>
    <row r="250" spans="1:29" x14ac:dyDescent="0.25">
      <c r="A250" t="s">
        <v>507</v>
      </c>
      <c r="B250">
        <v>202312</v>
      </c>
      <c r="C250">
        <v>48.25</v>
      </c>
      <c r="D250">
        <v>48.3</v>
      </c>
      <c r="E250">
        <v>47.7</v>
      </c>
      <c r="F250">
        <v>47.8</v>
      </c>
      <c r="G250">
        <v>0</v>
      </c>
      <c r="H250" s="4">
        <v>0</v>
      </c>
      <c r="I250">
        <v>0</v>
      </c>
      <c r="J250">
        <v>71</v>
      </c>
      <c r="K250">
        <v>71</v>
      </c>
      <c r="L250">
        <v>47.8</v>
      </c>
      <c r="M250">
        <v>288</v>
      </c>
      <c r="N250">
        <v>47.65</v>
      </c>
      <c r="O250">
        <v>47.8</v>
      </c>
      <c r="P250">
        <v>59</v>
      </c>
      <c r="Q250">
        <v>37</v>
      </c>
      <c r="R250" t="str">
        <f>INDEX(股期交易標的!$D:$D,MATCH(LEFT(股票期貨!S250,2),股期交易標的!$A:$A,0)) &amp; "期"</f>
        <v>寶雅期</v>
      </c>
      <c r="S250" t="s">
        <v>2503</v>
      </c>
      <c r="T250">
        <v>202311</v>
      </c>
      <c r="U250">
        <v>517</v>
      </c>
      <c r="V250">
        <v>8</v>
      </c>
      <c r="W250">
        <v>103</v>
      </c>
      <c r="X250" t="str">
        <f>INDEX(股期交易標的!$D:$D,MATCH(LEFT(股票期貨!Y250,2),股期交易標的!$A:$A,0)) &amp; "期"</f>
        <v>中磊期</v>
      </c>
      <c r="Y250" t="s">
        <v>2479</v>
      </c>
      <c r="Z250">
        <v>202312</v>
      </c>
      <c r="AA250">
        <v>118</v>
      </c>
      <c r="AB250">
        <v>64</v>
      </c>
      <c r="AC250">
        <v>383</v>
      </c>
    </row>
    <row r="251" spans="1:29" x14ac:dyDescent="0.25">
      <c r="A251" t="s">
        <v>507</v>
      </c>
      <c r="B251">
        <v>202403</v>
      </c>
      <c r="C251" t="s">
        <v>39</v>
      </c>
      <c r="D251" t="s">
        <v>39</v>
      </c>
      <c r="E251" t="s">
        <v>39</v>
      </c>
      <c r="F251" t="s">
        <v>39</v>
      </c>
      <c r="G251" t="s">
        <v>39</v>
      </c>
      <c r="H251" t="s">
        <v>39</v>
      </c>
      <c r="I251">
        <v>0</v>
      </c>
      <c r="J251">
        <v>0</v>
      </c>
      <c r="K251">
        <v>0</v>
      </c>
      <c r="L251">
        <v>47.8</v>
      </c>
      <c r="M251">
        <v>4</v>
      </c>
      <c r="N251">
        <v>47.4</v>
      </c>
      <c r="O251">
        <v>49.15</v>
      </c>
      <c r="P251">
        <v>56.3</v>
      </c>
      <c r="Q251">
        <v>47.9</v>
      </c>
      <c r="R251" t="str">
        <f>INDEX(股期交易標的!$D:$D,MATCH(LEFT(股票期貨!S251,2),股期交易標的!$A:$A,0)) &amp; "期"</f>
        <v>力旺期</v>
      </c>
      <c r="S251" t="s">
        <v>2505</v>
      </c>
      <c r="T251">
        <v>202311</v>
      </c>
      <c r="U251">
        <v>2120</v>
      </c>
      <c r="V251">
        <v>16</v>
      </c>
      <c r="W251">
        <v>299</v>
      </c>
      <c r="X251" t="str">
        <f>INDEX(股期交易標的!$D:$D,MATCH(LEFT(股票期貨!Y251,2),股期交易標的!$A:$A,0)) &amp; "期"</f>
        <v>漢翔期</v>
      </c>
      <c r="Y251" t="s">
        <v>2480</v>
      </c>
      <c r="Z251">
        <v>202312</v>
      </c>
      <c r="AA251">
        <v>52.1</v>
      </c>
      <c r="AB251">
        <v>124</v>
      </c>
      <c r="AC251">
        <v>236</v>
      </c>
    </row>
    <row r="252" spans="1:29" x14ac:dyDescent="0.25">
      <c r="A252" t="s">
        <v>507</v>
      </c>
      <c r="B252">
        <v>202406</v>
      </c>
      <c r="C252" t="s">
        <v>39</v>
      </c>
      <c r="D252" t="s">
        <v>39</v>
      </c>
      <c r="E252" t="s">
        <v>39</v>
      </c>
      <c r="F252" t="s">
        <v>39</v>
      </c>
      <c r="G252" t="s">
        <v>39</v>
      </c>
      <c r="H252" t="s">
        <v>39</v>
      </c>
      <c r="I252">
        <v>0</v>
      </c>
      <c r="J252">
        <v>0</v>
      </c>
      <c r="K252">
        <v>0</v>
      </c>
      <c r="L252">
        <v>47.75</v>
      </c>
      <c r="M252">
        <v>20</v>
      </c>
      <c r="N252">
        <v>47.05</v>
      </c>
      <c r="O252">
        <v>49.15</v>
      </c>
      <c r="P252">
        <v>56.5</v>
      </c>
      <c r="Q252">
        <v>52</v>
      </c>
      <c r="R252" t="str">
        <f>INDEX(股期交易標的!$D:$D,MATCH(LEFT(股票期貨!S252,2),股期交易標的!$A:$A,0)) &amp; "期"</f>
        <v>世紀鋼期</v>
      </c>
      <c r="S252" t="s">
        <v>2507</v>
      </c>
      <c r="T252">
        <v>202311</v>
      </c>
      <c r="U252">
        <v>139.5</v>
      </c>
      <c r="V252">
        <v>285</v>
      </c>
      <c r="W252">
        <v>1007</v>
      </c>
      <c r="X252" t="str">
        <f>INDEX(股期交易標的!$D:$D,MATCH(LEFT(股票期貨!Y252,2),股期交易標的!$A:$A,0)) &amp; "期"</f>
        <v>中天期</v>
      </c>
      <c r="Y252" t="s">
        <v>2481</v>
      </c>
      <c r="Z252">
        <v>202312</v>
      </c>
      <c r="AA252">
        <v>50.4</v>
      </c>
      <c r="AB252">
        <v>5</v>
      </c>
      <c r="AC252">
        <v>26</v>
      </c>
    </row>
    <row r="253" spans="1:29" x14ac:dyDescent="0.25">
      <c r="A253" t="s">
        <v>507</v>
      </c>
      <c r="B253">
        <v>202409</v>
      </c>
      <c r="C253" t="s">
        <v>39</v>
      </c>
      <c r="D253" t="s">
        <v>39</v>
      </c>
      <c r="E253" t="s">
        <v>39</v>
      </c>
      <c r="F253" t="s">
        <v>39</v>
      </c>
      <c r="G253" t="s">
        <v>39</v>
      </c>
      <c r="H253" t="s">
        <v>39</v>
      </c>
      <c r="I253">
        <v>0</v>
      </c>
      <c r="J253">
        <v>0</v>
      </c>
      <c r="K253">
        <v>0</v>
      </c>
      <c r="L253">
        <v>47.55</v>
      </c>
      <c r="M253">
        <v>0</v>
      </c>
      <c r="N253">
        <v>46.3</v>
      </c>
      <c r="O253">
        <v>49.15</v>
      </c>
      <c r="P253" t="s">
        <v>39</v>
      </c>
      <c r="Q253" t="s">
        <v>39</v>
      </c>
      <c r="R253" t="str">
        <f>INDEX(股期交易標的!$D:$D,MATCH(LEFT(股票期貨!S253,2),股期交易標的!$A:$A,0)) &amp; "期"</f>
        <v>台達電期</v>
      </c>
      <c r="S253" t="s">
        <v>2509</v>
      </c>
      <c r="T253">
        <v>202311</v>
      </c>
      <c r="U253">
        <v>304.5</v>
      </c>
      <c r="V253">
        <v>497</v>
      </c>
      <c r="W253">
        <v>1350</v>
      </c>
      <c r="X253" t="str">
        <f>INDEX(股期交易標的!$D:$D,MATCH(LEFT(股票期貨!Y253,2),股期交易標的!$A:$A,0)) &amp; "期"</f>
        <v>新唐期</v>
      </c>
      <c r="Y253" t="s">
        <v>2482</v>
      </c>
      <c r="Z253">
        <v>202312</v>
      </c>
      <c r="AA253">
        <v>127.5</v>
      </c>
      <c r="AB253">
        <v>20</v>
      </c>
      <c r="AC253">
        <v>28</v>
      </c>
    </row>
    <row r="254" spans="1:29" x14ac:dyDescent="0.25">
      <c r="A254" t="s">
        <v>508</v>
      </c>
      <c r="B254">
        <v>202311</v>
      </c>
      <c r="C254">
        <v>1080</v>
      </c>
      <c r="D254">
        <v>1095</v>
      </c>
      <c r="E254">
        <v>1080</v>
      </c>
      <c r="F254">
        <v>1090</v>
      </c>
      <c r="G254" t="s">
        <v>2566</v>
      </c>
      <c r="H254" t="s">
        <v>2567</v>
      </c>
      <c r="I254">
        <v>0</v>
      </c>
      <c r="J254">
        <v>17</v>
      </c>
      <c r="K254">
        <v>17</v>
      </c>
      <c r="L254">
        <v>1090</v>
      </c>
      <c r="M254">
        <v>40</v>
      </c>
      <c r="N254" t="s">
        <v>39</v>
      </c>
      <c r="O254">
        <v>1105</v>
      </c>
      <c r="P254">
        <v>1105</v>
      </c>
      <c r="Q254">
        <v>983</v>
      </c>
      <c r="R254" t="str">
        <f>INDEX(股期交易標的!$D:$D,MATCH(LEFT(股票期貨!S254,2),股期交易標的!$A:$A,0)) &amp; "期"</f>
        <v>創意期</v>
      </c>
      <c r="S254" t="s">
        <v>2510</v>
      </c>
      <c r="T254">
        <v>202311</v>
      </c>
      <c r="U254">
        <v>1535</v>
      </c>
      <c r="V254">
        <v>866</v>
      </c>
      <c r="W254">
        <v>2320</v>
      </c>
      <c r="X254" t="str">
        <f>INDEX(股期交易標的!$D:$D,MATCH(LEFT(股票期貨!Y254,2),股期交易標的!$A:$A,0)) &amp; "期"</f>
        <v>嘉澤期</v>
      </c>
      <c r="Y254" t="s">
        <v>2483</v>
      </c>
      <c r="Z254">
        <v>202312</v>
      </c>
      <c r="AA254">
        <v>858</v>
      </c>
      <c r="AB254">
        <v>9</v>
      </c>
      <c r="AC254">
        <v>91</v>
      </c>
    </row>
    <row r="255" spans="1:29" x14ac:dyDescent="0.25">
      <c r="A255" t="s">
        <v>508</v>
      </c>
      <c r="B255">
        <v>202312</v>
      </c>
      <c r="C255">
        <v>1095</v>
      </c>
      <c r="D255">
        <v>1095</v>
      </c>
      <c r="E255">
        <v>1095</v>
      </c>
      <c r="F255">
        <v>1095</v>
      </c>
      <c r="G255" t="s">
        <v>2568</v>
      </c>
      <c r="H255" s="4" t="s">
        <v>2569</v>
      </c>
      <c r="I255">
        <v>0</v>
      </c>
      <c r="J255">
        <v>8</v>
      </c>
      <c r="K255">
        <v>8</v>
      </c>
      <c r="L255">
        <v>1095</v>
      </c>
      <c r="M255">
        <v>40</v>
      </c>
      <c r="N255" t="s">
        <v>39</v>
      </c>
      <c r="O255">
        <v>1105</v>
      </c>
      <c r="P255">
        <v>1100</v>
      </c>
      <c r="Q255">
        <v>1030</v>
      </c>
      <c r="R255" t="str">
        <f>INDEX(股期交易標的!$D:$D,MATCH(LEFT(股票期貨!S255,2),股期交易標的!$A:$A,0)) &amp; "期"</f>
        <v>群益台ESG低碳50ETF期</v>
      </c>
      <c r="S255" t="s">
        <v>2512</v>
      </c>
      <c r="T255">
        <v>202311</v>
      </c>
      <c r="U255">
        <v>15.9</v>
      </c>
      <c r="V255">
        <v>2</v>
      </c>
      <c r="W255">
        <v>8</v>
      </c>
      <c r="X255" t="str">
        <f>INDEX(股期交易標的!$D:$D,MATCH(LEFT(股票期貨!Y255,2),股期交易標的!$A:$A,0)) &amp; "期"</f>
        <v>健策期</v>
      </c>
      <c r="Y255" t="s">
        <v>2484</v>
      </c>
      <c r="Z255">
        <v>202312</v>
      </c>
      <c r="AA255">
        <v>610</v>
      </c>
      <c r="AB255">
        <v>4</v>
      </c>
      <c r="AC255">
        <v>40</v>
      </c>
    </row>
    <row r="256" spans="1:29" x14ac:dyDescent="0.25">
      <c r="A256" t="s">
        <v>508</v>
      </c>
      <c r="B256">
        <v>202403</v>
      </c>
      <c r="C256" t="s">
        <v>39</v>
      </c>
      <c r="D256" t="s">
        <v>39</v>
      </c>
      <c r="E256" t="s">
        <v>39</v>
      </c>
      <c r="F256" t="s">
        <v>39</v>
      </c>
      <c r="G256" t="s">
        <v>39</v>
      </c>
      <c r="H256" t="s">
        <v>39</v>
      </c>
      <c r="I256">
        <v>0</v>
      </c>
      <c r="J256">
        <v>0</v>
      </c>
      <c r="K256">
        <v>0</v>
      </c>
      <c r="L256">
        <v>1095</v>
      </c>
      <c r="M256">
        <v>0</v>
      </c>
      <c r="N256" t="s">
        <v>39</v>
      </c>
      <c r="O256" t="s">
        <v>39</v>
      </c>
      <c r="P256" t="s">
        <v>39</v>
      </c>
      <c r="Q256" t="s">
        <v>39</v>
      </c>
      <c r="R256" t="str">
        <f>INDEX(股期交易標的!$D:$D,MATCH(LEFT(股票期貨!S256,2),股期交易標的!$A:$A,0)) &amp; "期"</f>
        <v>美時期</v>
      </c>
      <c r="S256" t="s">
        <v>2271</v>
      </c>
      <c r="T256">
        <v>202311</v>
      </c>
      <c r="U256">
        <v>245.5</v>
      </c>
      <c r="V256">
        <v>29</v>
      </c>
      <c r="W256">
        <v>37</v>
      </c>
      <c r="X256" t="str">
        <f>INDEX(股期交易標的!$D:$D,MATCH(LEFT(股票期貨!Y256,2),股期交易標的!$A:$A,0)) &amp; "期"</f>
        <v>國泰永續高股息ETF期</v>
      </c>
      <c r="Y256" t="s">
        <v>2485</v>
      </c>
      <c r="Z256">
        <v>202312</v>
      </c>
      <c r="AA256">
        <v>19.989999999999998</v>
      </c>
      <c r="AB256">
        <v>26</v>
      </c>
      <c r="AC256">
        <v>162</v>
      </c>
    </row>
    <row r="257" spans="1:29" x14ac:dyDescent="0.25">
      <c r="A257" t="s">
        <v>508</v>
      </c>
      <c r="B257">
        <v>202406</v>
      </c>
      <c r="C257" t="s">
        <v>39</v>
      </c>
      <c r="D257" t="s">
        <v>39</v>
      </c>
      <c r="E257" t="s">
        <v>39</v>
      </c>
      <c r="F257" t="s">
        <v>39</v>
      </c>
      <c r="G257" t="s">
        <v>39</v>
      </c>
      <c r="H257" t="s">
        <v>39</v>
      </c>
      <c r="I257">
        <v>0</v>
      </c>
      <c r="J257">
        <v>0</v>
      </c>
      <c r="K257">
        <v>0</v>
      </c>
      <c r="L257">
        <v>1095</v>
      </c>
      <c r="M257">
        <v>0</v>
      </c>
      <c r="N257" t="s">
        <v>39</v>
      </c>
      <c r="O257" t="s">
        <v>39</v>
      </c>
      <c r="P257" t="s">
        <v>39</v>
      </c>
      <c r="Q257" t="s">
        <v>39</v>
      </c>
      <c r="R257" t="str">
        <f>INDEX(股期交易標的!$D:$D,MATCH(LEFT(股票期貨!S257,2),股期交易標的!$A:$A,0)) &amp; "期"</f>
        <v>華紙期</v>
      </c>
      <c r="S257" t="s">
        <v>2515</v>
      </c>
      <c r="T257">
        <v>202311</v>
      </c>
      <c r="U257">
        <v>20.85</v>
      </c>
      <c r="V257">
        <v>10</v>
      </c>
      <c r="W257">
        <v>11</v>
      </c>
      <c r="X257" t="str">
        <f>INDEX(股期交易標的!$D:$D,MATCH(LEFT(股票期貨!Y257,2),股期交易標的!$A:$A,0)) &amp; "期"</f>
        <v>大亞期</v>
      </c>
      <c r="Y257" t="s">
        <v>2486</v>
      </c>
      <c r="Z257">
        <v>202312</v>
      </c>
      <c r="AA257">
        <v>33</v>
      </c>
      <c r="AB257">
        <v>0</v>
      </c>
      <c r="AC257">
        <v>5</v>
      </c>
    </row>
    <row r="258" spans="1:29" x14ac:dyDescent="0.25">
      <c r="A258" t="s">
        <v>508</v>
      </c>
      <c r="B258">
        <v>202409</v>
      </c>
      <c r="C258" t="s">
        <v>39</v>
      </c>
      <c r="D258" t="s">
        <v>39</v>
      </c>
      <c r="E258" t="s">
        <v>39</v>
      </c>
      <c r="F258" t="s">
        <v>39</v>
      </c>
      <c r="G258" t="s">
        <v>39</v>
      </c>
      <c r="H258" t="s">
        <v>39</v>
      </c>
      <c r="I258">
        <v>0</v>
      </c>
      <c r="J258">
        <v>0</v>
      </c>
      <c r="K258">
        <v>0</v>
      </c>
      <c r="L258">
        <v>1090</v>
      </c>
      <c r="M258">
        <v>0</v>
      </c>
      <c r="N258" t="s">
        <v>39</v>
      </c>
      <c r="O258" t="s">
        <v>39</v>
      </c>
      <c r="P258" t="s">
        <v>39</v>
      </c>
      <c r="Q258" t="s">
        <v>39</v>
      </c>
      <c r="R258" t="str">
        <f>INDEX(股期交易標的!$D:$D,MATCH(LEFT(股票期貨!S258,2),股期交易標的!$A:$A,0)) &amp; "期"</f>
        <v>聚陽期</v>
      </c>
      <c r="S258" t="s">
        <v>2273</v>
      </c>
      <c r="T258">
        <v>202311</v>
      </c>
      <c r="U258">
        <v>383.5</v>
      </c>
      <c r="V258">
        <v>48</v>
      </c>
      <c r="W258">
        <v>43</v>
      </c>
      <c r="X258" t="str">
        <f>INDEX(股期交易標的!$D:$D,MATCH(LEFT(股票期貨!Y258,2),股期交易標的!$A:$A,0)) &amp; "期"</f>
        <v>大亞期</v>
      </c>
      <c r="Y258" t="s">
        <v>2488</v>
      </c>
      <c r="Z258">
        <v>202312</v>
      </c>
      <c r="AA258">
        <v>33</v>
      </c>
      <c r="AB258">
        <v>34</v>
      </c>
      <c r="AC258">
        <v>378</v>
      </c>
    </row>
    <row r="259" spans="1:29" x14ac:dyDescent="0.25">
      <c r="A259" t="s">
        <v>510</v>
      </c>
      <c r="B259">
        <v>202311</v>
      </c>
      <c r="C259">
        <v>8.1</v>
      </c>
      <c r="D259">
        <v>8.1300000000000008</v>
      </c>
      <c r="E259">
        <v>8.08</v>
      </c>
      <c r="F259">
        <v>8.1300000000000008</v>
      </c>
      <c r="G259" t="s">
        <v>2570</v>
      </c>
      <c r="H259" s="4" t="s">
        <v>2345</v>
      </c>
      <c r="I259">
        <v>0</v>
      </c>
      <c r="J259">
        <v>13</v>
      </c>
      <c r="K259">
        <v>13</v>
      </c>
      <c r="L259">
        <v>8.1300000000000008</v>
      </c>
      <c r="M259">
        <v>33</v>
      </c>
      <c r="N259">
        <v>8.11</v>
      </c>
      <c r="O259">
        <v>8.14</v>
      </c>
      <c r="P259">
        <v>8.1999999999999993</v>
      </c>
      <c r="Q259">
        <v>7.71</v>
      </c>
      <c r="R259" t="str">
        <f>INDEX(股期交易標的!$D:$D,MATCH(LEFT(股票期貨!S259,2),股期交易標的!$A:$A,0)) &amp; "期"</f>
        <v>和大期</v>
      </c>
      <c r="S259" t="s">
        <v>650</v>
      </c>
      <c r="T259">
        <v>202311</v>
      </c>
      <c r="U259">
        <v>61.8</v>
      </c>
      <c r="V259">
        <v>0</v>
      </c>
      <c r="W259">
        <v>33</v>
      </c>
      <c r="X259" t="str">
        <f>INDEX(股期交易標的!$D:$D,MATCH(LEFT(股票期貨!Y259,2),股期交易標的!$A:$A,0)) &amp; "期"</f>
        <v>金像電期</v>
      </c>
      <c r="Y259" t="s">
        <v>2490</v>
      </c>
      <c r="Z259">
        <v>202312</v>
      </c>
      <c r="AA259">
        <v>189.5</v>
      </c>
      <c r="AB259">
        <v>152</v>
      </c>
      <c r="AC259">
        <v>1157</v>
      </c>
    </row>
    <row r="260" spans="1:29" x14ac:dyDescent="0.25">
      <c r="A260" t="s">
        <v>510</v>
      </c>
      <c r="B260">
        <v>202312</v>
      </c>
      <c r="C260">
        <v>8.08</v>
      </c>
      <c r="D260" t="s">
        <v>39</v>
      </c>
      <c r="E260" t="s">
        <v>39</v>
      </c>
      <c r="F260">
        <v>8.08</v>
      </c>
      <c r="G260">
        <v>0</v>
      </c>
      <c r="H260" s="4">
        <v>0</v>
      </c>
      <c r="I260">
        <v>0</v>
      </c>
      <c r="J260">
        <v>1</v>
      </c>
      <c r="K260">
        <v>1</v>
      </c>
      <c r="L260">
        <v>8.1199999999999992</v>
      </c>
      <c r="M260">
        <v>14</v>
      </c>
      <c r="N260">
        <v>8.11</v>
      </c>
      <c r="O260">
        <v>8.19</v>
      </c>
      <c r="P260">
        <v>8.02</v>
      </c>
      <c r="Q260">
        <v>7.97</v>
      </c>
      <c r="R260" t="str">
        <f>INDEX(股期交易標的!$D:$D,MATCH(LEFT(股票期貨!S260,2),股期交易標的!$A:$A,0)) &amp; "期"</f>
        <v>信驊期</v>
      </c>
      <c r="S260" t="s">
        <v>2287</v>
      </c>
      <c r="T260">
        <v>202311</v>
      </c>
      <c r="U260">
        <v>2635</v>
      </c>
      <c r="V260">
        <v>0</v>
      </c>
      <c r="W260">
        <v>9</v>
      </c>
      <c r="X260" t="str">
        <f>INDEX(股期交易標的!$D:$D,MATCH(LEFT(股票期貨!Y260,2),股期交易標的!$A:$A,0)) &amp; "期"</f>
        <v>元晶期</v>
      </c>
      <c r="Y260" t="s">
        <v>2492</v>
      </c>
      <c r="Z260">
        <v>202312</v>
      </c>
      <c r="AA260">
        <v>28.35</v>
      </c>
      <c r="AB260">
        <v>59</v>
      </c>
      <c r="AC260">
        <v>226</v>
      </c>
    </row>
    <row r="261" spans="1:29" x14ac:dyDescent="0.25">
      <c r="A261" t="s">
        <v>510</v>
      </c>
      <c r="B261">
        <v>202403</v>
      </c>
      <c r="C261" t="s">
        <v>39</v>
      </c>
      <c r="D261" t="s">
        <v>39</v>
      </c>
      <c r="E261" t="s">
        <v>39</v>
      </c>
      <c r="F261" t="s">
        <v>39</v>
      </c>
      <c r="G261" t="s">
        <v>39</v>
      </c>
      <c r="H261" s="4" t="s">
        <v>39</v>
      </c>
      <c r="I261">
        <v>0</v>
      </c>
      <c r="J261">
        <v>0</v>
      </c>
      <c r="K261">
        <v>0</v>
      </c>
      <c r="L261">
        <v>8.0299999999999994</v>
      </c>
      <c r="M261">
        <v>1</v>
      </c>
      <c r="N261" t="s">
        <v>39</v>
      </c>
      <c r="O261" t="s">
        <v>39</v>
      </c>
      <c r="P261">
        <v>8.1199999999999992</v>
      </c>
      <c r="Q261">
        <v>8.1199999999999992</v>
      </c>
      <c r="R261" t="str">
        <f>INDEX(股期交易標的!$D:$D,MATCH(LEFT(股票期貨!S261,2),股期交易標的!$A:$A,0)) &amp; "期"</f>
        <v>長興期</v>
      </c>
      <c r="S261" t="s">
        <v>2270</v>
      </c>
      <c r="T261">
        <v>202311</v>
      </c>
      <c r="U261">
        <v>28.1</v>
      </c>
      <c r="V261">
        <v>0</v>
      </c>
      <c r="W261">
        <v>25</v>
      </c>
      <c r="X261" t="str">
        <f>INDEX(股期交易標的!$D:$D,MATCH(LEFT(股票期貨!Y261,2),股期交易標的!$A:$A,0)) &amp; "期"</f>
        <v>富邦媒期</v>
      </c>
      <c r="Y261" t="s">
        <v>2493</v>
      </c>
      <c r="Z261">
        <v>202312</v>
      </c>
      <c r="AA261">
        <v>536</v>
      </c>
      <c r="AB261">
        <v>0</v>
      </c>
      <c r="AC261">
        <v>0</v>
      </c>
    </row>
    <row r="262" spans="1:29" x14ac:dyDescent="0.25">
      <c r="A262" t="s">
        <v>510</v>
      </c>
      <c r="B262">
        <v>202406</v>
      </c>
      <c r="C262" t="s">
        <v>39</v>
      </c>
      <c r="D262" t="s">
        <v>39</v>
      </c>
      <c r="E262" t="s">
        <v>39</v>
      </c>
      <c r="F262" t="s">
        <v>39</v>
      </c>
      <c r="G262" t="s">
        <v>39</v>
      </c>
      <c r="H262" t="s">
        <v>39</v>
      </c>
      <c r="I262">
        <v>0</v>
      </c>
      <c r="J262">
        <v>0</v>
      </c>
      <c r="K262">
        <v>0</v>
      </c>
      <c r="L262">
        <v>8.1</v>
      </c>
      <c r="M262">
        <v>0</v>
      </c>
      <c r="N262" t="s">
        <v>39</v>
      </c>
      <c r="O262" t="s">
        <v>39</v>
      </c>
      <c r="P262" t="s">
        <v>39</v>
      </c>
      <c r="Q262" t="s">
        <v>39</v>
      </c>
      <c r="R262" t="str">
        <f>INDEX(股期交易標的!$D:$D,MATCH(LEFT(股票期貨!S262,2),股期交易標的!$A:$A,0)) &amp; "期"</f>
        <v>富邦媒期</v>
      </c>
      <c r="S262" t="s">
        <v>2291</v>
      </c>
      <c r="T262">
        <v>202311</v>
      </c>
      <c r="U262">
        <v>527</v>
      </c>
      <c r="V262">
        <v>0</v>
      </c>
      <c r="W262">
        <v>4</v>
      </c>
      <c r="X262" t="str">
        <f>INDEX(股期交易標的!$D:$D,MATCH(LEFT(股票期貨!Y262,2),股期交易標的!$A:$A,0)) &amp; "期"</f>
        <v>合一期</v>
      </c>
      <c r="Y262" t="s">
        <v>2495</v>
      </c>
      <c r="Z262">
        <v>202312</v>
      </c>
      <c r="AA262">
        <v>193.5</v>
      </c>
      <c r="AB262">
        <v>5</v>
      </c>
      <c r="AC262">
        <v>75</v>
      </c>
    </row>
    <row r="263" spans="1:29" x14ac:dyDescent="0.25">
      <c r="A263" t="s">
        <v>510</v>
      </c>
      <c r="B263">
        <v>202409</v>
      </c>
      <c r="C263" t="s">
        <v>39</v>
      </c>
      <c r="D263" t="s">
        <v>39</v>
      </c>
      <c r="E263" t="s">
        <v>39</v>
      </c>
      <c r="F263" t="s">
        <v>39</v>
      </c>
      <c r="G263" t="s">
        <v>39</v>
      </c>
      <c r="H263" t="s">
        <v>39</v>
      </c>
      <c r="I263">
        <v>0</v>
      </c>
      <c r="J263">
        <v>0</v>
      </c>
      <c r="K263">
        <v>0</v>
      </c>
      <c r="L263">
        <v>8.1</v>
      </c>
      <c r="M263">
        <v>0</v>
      </c>
      <c r="N263" t="s">
        <v>39</v>
      </c>
      <c r="O263" t="s">
        <v>39</v>
      </c>
      <c r="P263" t="s">
        <v>39</v>
      </c>
      <c r="Q263" t="s">
        <v>39</v>
      </c>
      <c r="R263" t="str">
        <f>INDEX(股期交易標的!$D:$D,MATCH(LEFT(股票期貨!S263,2),股期交易標的!$A:$A,0)) &amp; "期"</f>
        <v>寶雅期</v>
      </c>
      <c r="S263" t="s">
        <v>2292</v>
      </c>
      <c r="T263">
        <v>202311</v>
      </c>
      <c r="U263">
        <v>530</v>
      </c>
      <c r="V263">
        <v>0</v>
      </c>
      <c r="W263">
        <v>2</v>
      </c>
      <c r="X263" t="str">
        <f>INDEX(股期交易標的!$D:$D,MATCH(LEFT(股票期貨!Y263,2),股期交易標的!$A:$A,0)) &amp; "期"</f>
        <v>立端期</v>
      </c>
      <c r="Y263" t="s">
        <v>2496</v>
      </c>
      <c r="Z263">
        <v>202312</v>
      </c>
      <c r="AA263">
        <v>90.5</v>
      </c>
      <c r="AB263">
        <v>0</v>
      </c>
      <c r="AC263">
        <v>2</v>
      </c>
    </row>
    <row r="264" spans="1:29" x14ac:dyDescent="0.25">
      <c r="A264" t="s">
        <v>511</v>
      </c>
      <c r="B264">
        <v>202311</v>
      </c>
      <c r="C264">
        <v>61.1</v>
      </c>
      <c r="D264">
        <v>61.4</v>
      </c>
      <c r="E264">
        <v>61.1</v>
      </c>
      <c r="F264">
        <v>61.4</v>
      </c>
      <c r="G264" t="s">
        <v>2245</v>
      </c>
      <c r="H264" s="4" t="s">
        <v>2402</v>
      </c>
      <c r="I264">
        <v>0</v>
      </c>
      <c r="J264">
        <v>2</v>
      </c>
      <c r="K264">
        <v>2</v>
      </c>
      <c r="L264">
        <v>61.4</v>
      </c>
      <c r="M264">
        <v>32</v>
      </c>
      <c r="N264">
        <v>61.1</v>
      </c>
      <c r="O264">
        <v>61.4</v>
      </c>
      <c r="P264">
        <v>63.7</v>
      </c>
      <c r="Q264">
        <v>60</v>
      </c>
      <c r="R264" t="str">
        <f>INDEX(股期交易標的!$D:$D,MATCH(LEFT(股票期貨!S264,2),股期交易標的!$A:$A,0)) &amp; "期"</f>
        <v>群益台ESG低碳50ETF期</v>
      </c>
      <c r="S264" t="s">
        <v>2209</v>
      </c>
      <c r="T264">
        <v>202311</v>
      </c>
      <c r="U264">
        <v>15.43</v>
      </c>
      <c r="V264">
        <v>0</v>
      </c>
      <c r="W264">
        <v>8</v>
      </c>
      <c r="X264" t="str">
        <f>INDEX(股期交易標的!$D:$D,MATCH(LEFT(股票期貨!Y264,2),股期交易標的!$A:$A,0)) &amp; "期"</f>
        <v>立端期</v>
      </c>
      <c r="Y264" t="s">
        <v>2498</v>
      </c>
      <c r="Z264">
        <v>202312</v>
      </c>
      <c r="AA264">
        <v>90.5</v>
      </c>
      <c r="AB264">
        <v>0</v>
      </c>
      <c r="AC264">
        <v>10</v>
      </c>
    </row>
    <row r="265" spans="1:29" x14ac:dyDescent="0.25">
      <c r="A265" t="s">
        <v>511</v>
      </c>
      <c r="B265">
        <v>202312</v>
      </c>
      <c r="C265" t="s">
        <v>39</v>
      </c>
      <c r="D265" t="s">
        <v>39</v>
      </c>
      <c r="E265" t="s">
        <v>39</v>
      </c>
      <c r="F265" t="s">
        <v>39</v>
      </c>
      <c r="G265" t="s">
        <v>39</v>
      </c>
      <c r="H265" s="4" t="s">
        <v>39</v>
      </c>
      <c r="I265">
        <v>0</v>
      </c>
      <c r="J265">
        <v>0</v>
      </c>
      <c r="K265">
        <v>0</v>
      </c>
      <c r="L265">
        <v>61.7</v>
      </c>
      <c r="M265">
        <v>3</v>
      </c>
      <c r="N265">
        <v>61.2</v>
      </c>
      <c r="O265">
        <v>63.4</v>
      </c>
      <c r="P265" t="s">
        <v>39</v>
      </c>
      <c r="Q265" t="s">
        <v>39</v>
      </c>
      <c r="R265" t="str">
        <f>INDEX(股期交易標的!$D:$D,MATCH(LEFT(股票期貨!S265,2),股期交易標的!$A:$A,0)) &amp; "期"</f>
        <v>華紙期</v>
      </c>
      <c r="S265" t="s">
        <v>2272</v>
      </c>
      <c r="T265">
        <v>202311</v>
      </c>
      <c r="U265">
        <v>20.55</v>
      </c>
      <c r="V265">
        <v>0</v>
      </c>
      <c r="W265">
        <v>0</v>
      </c>
      <c r="X265" t="str">
        <f>INDEX(股期交易標的!$D:$D,MATCH(LEFT(股票期貨!Y265,2),股期交易標的!$A:$A,0)) &amp; "期"</f>
        <v>寶雅期</v>
      </c>
      <c r="Y265" t="s">
        <v>2500</v>
      </c>
      <c r="Z265">
        <v>202312</v>
      </c>
      <c r="AA265">
        <v>517</v>
      </c>
      <c r="AB265">
        <v>0</v>
      </c>
      <c r="AC265">
        <v>1</v>
      </c>
    </row>
    <row r="266" spans="1:29" x14ac:dyDescent="0.25">
      <c r="A266" t="s">
        <v>511</v>
      </c>
      <c r="B266">
        <v>202403</v>
      </c>
      <c r="C266" t="s">
        <v>39</v>
      </c>
      <c r="D266" t="s">
        <v>39</v>
      </c>
      <c r="E266" t="s">
        <v>39</v>
      </c>
      <c r="F266" t="s">
        <v>39</v>
      </c>
      <c r="G266" t="s">
        <v>39</v>
      </c>
      <c r="H266" t="s">
        <v>39</v>
      </c>
      <c r="I266">
        <v>0</v>
      </c>
      <c r="J266">
        <v>0</v>
      </c>
      <c r="K266">
        <v>0</v>
      </c>
      <c r="L266">
        <v>61.7</v>
      </c>
      <c r="M266">
        <v>0</v>
      </c>
      <c r="N266">
        <v>59.4</v>
      </c>
      <c r="O266">
        <v>63.1</v>
      </c>
      <c r="P266" t="s">
        <v>39</v>
      </c>
      <c r="Q266" t="s">
        <v>39</v>
      </c>
      <c r="R266" t="e">
        <f>INDEX(股期交易標的!$D:$D,MATCH(LEFT(股票期貨!S266,2),股期交易標的!$A:$A,0)) &amp; "期"</f>
        <v>#N/A</v>
      </c>
      <c r="X266" t="str">
        <f>INDEX(股期交易標的!$D:$D,MATCH(LEFT(股票期貨!Y266,2),股期交易標的!$A:$A,0)) &amp; "期"</f>
        <v>富邦媒期</v>
      </c>
      <c r="Y266" t="s">
        <v>2502</v>
      </c>
      <c r="Z266">
        <v>202312</v>
      </c>
      <c r="AA266">
        <v>536</v>
      </c>
      <c r="AB266">
        <v>3</v>
      </c>
      <c r="AC266">
        <v>19</v>
      </c>
    </row>
    <row r="267" spans="1:29" x14ac:dyDescent="0.25">
      <c r="A267" t="s">
        <v>511</v>
      </c>
      <c r="B267">
        <v>202406</v>
      </c>
      <c r="C267" t="s">
        <v>39</v>
      </c>
      <c r="D267" t="s">
        <v>39</v>
      </c>
      <c r="E267" t="s">
        <v>39</v>
      </c>
      <c r="F267" t="s">
        <v>39</v>
      </c>
      <c r="G267" t="s">
        <v>39</v>
      </c>
      <c r="H267" t="s">
        <v>39</v>
      </c>
      <c r="I267">
        <v>0</v>
      </c>
      <c r="J267">
        <v>0</v>
      </c>
      <c r="K267">
        <v>0</v>
      </c>
      <c r="L267">
        <v>61.7</v>
      </c>
      <c r="M267">
        <v>1</v>
      </c>
      <c r="N267">
        <v>60.9</v>
      </c>
      <c r="O267">
        <v>63.1</v>
      </c>
      <c r="P267">
        <v>61.6</v>
      </c>
      <c r="Q267">
        <v>61.6</v>
      </c>
      <c r="R267" t="e">
        <f>INDEX(股期交易標的!$D:$D,MATCH(LEFT(股票期貨!S267,2),股期交易標的!$A:$A,0)) &amp; "期"</f>
        <v>#N/A</v>
      </c>
      <c r="X267" t="str">
        <f>INDEX(股期交易標的!$D:$D,MATCH(LEFT(股票期貨!Y267,2),股期交易標的!$A:$A,0)) &amp; "期"</f>
        <v>寶雅期</v>
      </c>
      <c r="Y267" t="s">
        <v>2504</v>
      </c>
      <c r="Z267">
        <v>202312</v>
      </c>
      <c r="AA267">
        <v>517</v>
      </c>
      <c r="AB267">
        <v>0</v>
      </c>
      <c r="AC267">
        <v>33</v>
      </c>
    </row>
    <row r="268" spans="1:29" x14ac:dyDescent="0.25">
      <c r="A268" t="s">
        <v>511</v>
      </c>
      <c r="B268">
        <v>202409</v>
      </c>
      <c r="C268" t="s">
        <v>39</v>
      </c>
      <c r="D268" t="s">
        <v>39</v>
      </c>
      <c r="E268" t="s">
        <v>39</v>
      </c>
      <c r="F268" t="s">
        <v>39</v>
      </c>
      <c r="G268" t="s">
        <v>39</v>
      </c>
      <c r="H268" t="s">
        <v>39</v>
      </c>
      <c r="I268">
        <v>0</v>
      </c>
      <c r="J268">
        <v>0</v>
      </c>
      <c r="K268">
        <v>0</v>
      </c>
      <c r="L268">
        <v>61.4</v>
      </c>
      <c r="M268">
        <v>0</v>
      </c>
      <c r="N268">
        <v>59.4</v>
      </c>
      <c r="O268">
        <v>63.1</v>
      </c>
      <c r="P268" t="s">
        <v>39</v>
      </c>
      <c r="Q268" t="s">
        <v>39</v>
      </c>
      <c r="R268" t="e">
        <f>INDEX(股期交易標的!$D:$D,MATCH(LEFT(股票期貨!S268,2),股期交易標的!$A:$A,0)) &amp; "期"</f>
        <v>#N/A</v>
      </c>
      <c r="X268" t="str">
        <f>INDEX(股期交易標的!$D:$D,MATCH(LEFT(股票期貨!Y268,2),股期交易標的!$A:$A,0)) &amp; "期"</f>
        <v>力旺期</v>
      </c>
      <c r="Y268" t="s">
        <v>2506</v>
      </c>
      <c r="Z268">
        <v>202312</v>
      </c>
      <c r="AA268">
        <v>2120</v>
      </c>
      <c r="AB268">
        <v>9</v>
      </c>
      <c r="AC268">
        <v>70</v>
      </c>
    </row>
    <row r="269" spans="1:29" x14ac:dyDescent="0.25">
      <c r="A269" t="s">
        <v>512</v>
      </c>
      <c r="B269">
        <v>202311</v>
      </c>
      <c r="C269">
        <v>65.5</v>
      </c>
      <c r="D269">
        <v>66</v>
      </c>
      <c r="E269">
        <v>65</v>
      </c>
      <c r="F269">
        <v>65.400000000000006</v>
      </c>
      <c r="G269" t="s">
        <v>374</v>
      </c>
      <c r="H269" s="4" t="s">
        <v>2368</v>
      </c>
      <c r="I269">
        <v>0</v>
      </c>
      <c r="J269">
        <v>20</v>
      </c>
      <c r="K269">
        <v>20</v>
      </c>
      <c r="L269">
        <v>65.400000000000006</v>
      </c>
      <c r="M269">
        <v>117</v>
      </c>
      <c r="N269">
        <v>65.7</v>
      </c>
      <c r="O269">
        <v>69</v>
      </c>
      <c r="P269">
        <v>66</v>
      </c>
      <c r="Q269">
        <v>60.7</v>
      </c>
      <c r="R269" t="e">
        <f>INDEX(股期交易標的!$D:$D,MATCH(LEFT(股票期貨!S269,2),股期交易標的!$A:$A,0)) &amp; "期"</f>
        <v>#N/A</v>
      </c>
      <c r="X269" t="str">
        <f>INDEX(股期交易標的!$D:$D,MATCH(LEFT(股票期貨!Y269,2),股期交易標的!$A:$A,0)) &amp; "期"</f>
        <v>世紀鋼期</v>
      </c>
      <c r="Y269" t="s">
        <v>2508</v>
      </c>
      <c r="Z269">
        <v>202312</v>
      </c>
      <c r="AA269">
        <v>139.5</v>
      </c>
      <c r="AB269">
        <v>54</v>
      </c>
      <c r="AC269">
        <v>338</v>
      </c>
    </row>
    <row r="270" spans="1:29" x14ac:dyDescent="0.25">
      <c r="A270" t="s">
        <v>512</v>
      </c>
      <c r="B270">
        <v>202312</v>
      </c>
      <c r="C270">
        <v>66</v>
      </c>
      <c r="D270">
        <v>66</v>
      </c>
      <c r="E270">
        <v>66</v>
      </c>
      <c r="F270">
        <v>66</v>
      </c>
      <c r="G270" t="s">
        <v>468</v>
      </c>
      <c r="H270" s="4" t="s">
        <v>2309</v>
      </c>
      <c r="I270">
        <v>0</v>
      </c>
      <c r="J270">
        <v>1</v>
      </c>
      <c r="K270">
        <v>1</v>
      </c>
      <c r="L270">
        <v>66</v>
      </c>
      <c r="M270">
        <v>15</v>
      </c>
      <c r="N270">
        <v>65.5</v>
      </c>
      <c r="O270">
        <v>69.099999999999994</v>
      </c>
      <c r="P270">
        <v>66.2</v>
      </c>
      <c r="Q270">
        <v>65</v>
      </c>
      <c r="R270" t="e">
        <f>INDEX(股期交易標的!$D:$D,MATCH(LEFT(股票期貨!S270,2),股期交易標的!$A:$A,0)) &amp; "期"</f>
        <v>#N/A</v>
      </c>
      <c r="X270" t="str">
        <f>INDEX(股期交易標的!$D:$D,MATCH(LEFT(股票期貨!Y270,2),股期交易標的!$A:$A,0)) &amp; "期"</f>
        <v>台達電期</v>
      </c>
      <c r="Y270" t="s">
        <v>2224</v>
      </c>
      <c r="Z270">
        <v>202312</v>
      </c>
      <c r="AA270">
        <v>305.5</v>
      </c>
      <c r="AB270">
        <v>71</v>
      </c>
      <c r="AC270">
        <v>317</v>
      </c>
    </row>
    <row r="271" spans="1:29" x14ac:dyDescent="0.25">
      <c r="A271" t="s">
        <v>512</v>
      </c>
      <c r="B271">
        <v>202403</v>
      </c>
      <c r="C271" t="s">
        <v>39</v>
      </c>
      <c r="D271" t="s">
        <v>39</v>
      </c>
      <c r="E271" t="s">
        <v>39</v>
      </c>
      <c r="F271" t="s">
        <v>39</v>
      </c>
      <c r="G271" t="s">
        <v>39</v>
      </c>
      <c r="H271" t="s">
        <v>39</v>
      </c>
      <c r="I271">
        <v>0</v>
      </c>
      <c r="J271">
        <v>0</v>
      </c>
      <c r="K271">
        <v>0</v>
      </c>
      <c r="L271">
        <v>65.599999999999994</v>
      </c>
      <c r="M271">
        <v>2</v>
      </c>
      <c r="N271">
        <v>65.5</v>
      </c>
      <c r="O271">
        <v>70.900000000000006</v>
      </c>
      <c r="P271">
        <v>64.099999999999994</v>
      </c>
      <c r="Q271">
        <v>64</v>
      </c>
      <c r="R271" t="e">
        <f>INDEX(股期交易標的!$D:$D,MATCH(LEFT(股票期貨!S271,2),股期交易標的!$A:$A,0)) &amp; "期"</f>
        <v>#N/A</v>
      </c>
      <c r="X271" t="str">
        <f>INDEX(股期交易標的!$D:$D,MATCH(LEFT(股票期貨!Y271,2),股期交易標的!$A:$A,0)) &amp; "期"</f>
        <v>創意期</v>
      </c>
      <c r="Y271" t="s">
        <v>2511</v>
      </c>
      <c r="Z271">
        <v>202312</v>
      </c>
      <c r="AA271">
        <v>1535</v>
      </c>
      <c r="AB271">
        <v>58</v>
      </c>
      <c r="AC271">
        <v>230</v>
      </c>
    </row>
    <row r="272" spans="1:29" x14ac:dyDescent="0.25">
      <c r="A272" t="s">
        <v>512</v>
      </c>
      <c r="B272">
        <v>202406</v>
      </c>
      <c r="C272" t="s">
        <v>39</v>
      </c>
      <c r="D272" t="s">
        <v>39</v>
      </c>
      <c r="E272" t="s">
        <v>39</v>
      </c>
      <c r="F272" t="s">
        <v>39</v>
      </c>
      <c r="G272" t="s">
        <v>39</v>
      </c>
      <c r="H272" t="s">
        <v>39</v>
      </c>
      <c r="I272">
        <v>0</v>
      </c>
      <c r="J272">
        <v>0</v>
      </c>
      <c r="K272">
        <v>0</v>
      </c>
      <c r="L272">
        <v>65.599999999999994</v>
      </c>
      <c r="M272">
        <v>2</v>
      </c>
      <c r="N272">
        <v>65.5</v>
      </c>
      <c r="O272">
        <v>70.900000000000006</v>
      </c>
      <c r="P272">
        <v>64.2</v>
      </c>
      <c r="Q272">
        <v>64.099999999999994</v>
      </c>
      <c r="R272" t="e">
        <f>INDEX(股期交易標的!$D:$D,MATCH(LEFT(股票期貨!S272,2),股期交易標的!$A:$A,0)) &amp; "期"</f>
        <v>#N/A</v>
      </c>
      <c r="X272" t="str">
        <f>INDEX(股期交易標的!$D:$D,MATCH(LEFT(股票期貨!Y272,2),股期交易標的!$A:$A,0)) &amp; "期"</f>
        <v>群益台ESG低碳50ETF期</v>
      </c>
      <c r="Y272" t="s">
        <v>2513</v>
      </c>
      <c r="Z272">
        <v>202312</v>
      </c>
      <c r="AA272">
        <v>15.86</v>
      </c>
      <c r="AB272">
        <v>2</v>
      </c>
      <c r="AC272">
        <v>4</v>
      </c>
    </row>
    <row r="273" spans="1:29" x14ac:dyDescent="0.25">
      <c r="A273" t="s">
        <v>512</v>
      </c>
      <c r="B273">
        <v>202409</v>
      </c>
      <c r="C273" t="s">
        <v>39</v>
      </c>
      <c r="D273" t="s">
        <v>39</v>
      </c>
      <c r="E273" t="s">
        <v>39</v>
      </c>
      <c r="F273" t="s">
        <v>39</v>
      </c>
      <c r="G273" t="s">
        <v>39</v>
      </c>
      <c r="H273" t="s">
        <v>39</v>
      </c>
      <c r="I273">
        <v>0</v>
      </c>
      <c r="J273">
        <v>0</v>
      </c>
      <c r="K273">
        <v>0</v>
      </c>
      <c r="L273">
        <v>65.3</v>
      </c>
      <c r="M273">
        <v>0</v>
      </c>
      <c r="N273">
        <v>63.8</v>
      </c>
      <c r="O273">
        <v>70.900000000000006</v>
      </c>
      <c r="P273" t="s">
        <v>39</v>
      </c>
      <c r="Q273" t="s">
        <v>39</v>
      </c>
      <c r="R273" t="e">
        <f>INDEX(股期交易標的!$D:$D,MATCH(LEFT(股票期貨!S273,2),股期交易標的!$A:$A,0)) &amp; "期"</f>
        <v>#N/A</v>
      </c>
      <c r="X273" t="str">
        <f>INDEX(股期交易標的!$D:$D,MATCH(LEFT(股票期貨!Y273,2),股期交易標的!$A:$A,0)) &amp; "期"</f>
        <v>美時期</v>
      </c>
      <c r="Y273" t="s">
        <v>2514</v>
      </c>
      <c r="Z273">
        <v>202312</v>
      </c>
      <c r="AA273">
        <v>246</v>
      </c>
      <c r="AB273">
        <v>0</v>
      </c>
      <c r="AC273">
        <v>0</v>
      </c>
    </row>
    <row r="274" spans="1:29" x14ac:dyDescent="0.25">
      <c r="A274" t="s">
        <v>513</v>
      </c>
      <c r="B274">
        <v>202311</v>
      </c>
      <c r="C274">
        <v>21.95</v>
      </c>
      <c r="D274">
        <v>22.15</v>
      </c>
      <c r="E274">
        <v>21.75</v>
      </c>
      <c r="F274">
        <v>22</v>
      </c>
      <c r="G274" t="s">
        <v>473</v>
      </c>
      <c r="H274" t="s">
        <v>2571</v>
      </c>
      <c r="I274">
        <v>0</v>
      </c>
      <c r="J274">
        <v>155</v>
      </c>
      <c r="K274">
        <v>155</v>
      </c>
      <c r="L274">
        <v>22</v>
      </c>
      <c r="M274">
        <v>332</v>
      </c>
      <c r="N274">
        <v>21.8</v>
      </c>
      <c r="O274">
        <v>22.05</v>
      </c>
      <c r="P274">
        <v>24.3</v>
      </c>
      <c r="Q274">
        <v>20.399999999999999</v>
      </c>
      <c r="R274" t="e">
        <f>INDEX(股期交易標的!$D:$D,MATCH(LEFT(股票期貨!S274,2),股期交易標的!$A:$A,0)) &amp; "期"</f>
        <v>#N/A</v>
      </c>
      <c r="X274" t="str">
        <f>INDEX(股期交易標的!$D:$D,MATCH(LEFT(股票期貨!Y274,2),股期交易標的!$A:$A,0)) &amp; "期"</f>
        <v>華紙期</v>
      </c>
      <c r="Y274" t="s">
        <v>2272</v>
      </c>
      <c r="Z274">
        <v>202312</v>
      </c>
      <c r="AA274">
        <v>20.8</v>
      </c>
      <c r="AB274">
        <v>0</v>
      </c>
      <c r="AC274">
        <v>0</v>
      </c>
    </row>
    <row r="275" spans="1:29" x14ac:dyDescent="0.25">
      <c r="A275" t="s">
        <v>513</v>
      </c>
      <c r="B275">
        <v>202312</v>
      </c>
      <c r="C275">
        <v>21.95</v>
      </c>
      <c r="D275">
        <v>22.2</v>
      </c>
      <c r="E275">
        <v>21.7</v>
      </c>
      <c r="F275">
        <v>21.9</v>
      </c>
      <c r="G275" t="s">
        <v>481</v>
      </c>
      <c r="H275" t="s">
        <v>2552</v>
      </c>
      <c r="I275">
        <v>0</v>
      </c>
      <c r="J275">
        <v>118</v>
      </c>
      <c r="K275">
        <v>118</v>
      </c>
      <c r="L275">
        <v>21.9</v>
      </c>
      <c r="M275">
        <v>371</v>
      </c>
      <c r="N275">
        <v>21.7</v>
      </c>
      <c r="O275">
        <v>22</v>
      </c>
      <c r="P275">
        <v>27.95</v>
      </c>
      <c r="Q275">
        <v>20.399999999999999</v>
      </c>
      <c r="R275" t="e">
        <f>INDEX(股期交易標的!$D:$D,MATCH(LEFT(股票期貨!S275,2),股期交易標的!$A:$A,0)) &amp; "期"</f>
        <v>#N/A</v>
      </c>
      <c r="X275" t="str">
        <f>INDEX(股期交易標的!$D:$D,MATCH(LEFT(股票期貨!Y275,2),股期交易標的!$A:$A,0)) &amp; "期"</f>
        <v>聚陽期</v>
      </c>
      <c r="Y275" t="s">
        <v>2273</v>
      </c>
      <c r="Z275">
        <v>202312</v>
      </c>
      <c r="AA275">
        <v>383</v>
      </c>
      <c r="AB275">
        <v>28</v>
      </c>
      <c r="AC275">
        <v>28</v>
      </c>
    </row>
    <row r="276" spans="1:29" x14ac:dyDescent="0.25">
      <c r="A276" t="s">
        <v>513</v>
      </c>
      <c r="B276">
        <v>202403</v>
      </c>
      <c r="C276" t="s">
        <v>39</v>
      </c>
      <c r="D276" t="s">
        <v>39</v>
      </c>
      <c r="E276" t="s">
        <v>39</v>
      </c>
      <c r="F276" t="s">
        <v>39</v>
      </c>
      <c r="G276" t="s">
        <v>39</v>
      </c>
      <c r="H276" s="4" t="s">
        <v>39</v>
      </c>
      <c r="I276">
        <v>0</v>
      </c>
      <c r="J276">
        <v>0</v>
      </c>
      <c r="K276">
        <v>0</v>
      </c>
      <c r="L276">
        <v>22.05</v>
      </c>
      <c r="M276">
        <v>3</v>
      </c>
      <c r="N276">
        <v>21.1</v>
      </c>
      <c r="O276">
        <v>22.75</v>
      </c>
      <c r="P276">
        <v>22.5</v>
      </c>
      <c r="Q276">
        <v>20.8</v>
      </c>
      <c r="R276" t="e">
        <f>INDEX(股期交易標的!$D:$D,MATCH(LEFT(股票期貨!S276,2),股期交易標的!$A:$A,0)) &amp; "期"</f>
        <v>#N/A</v>
      </c>
      <c r="X276" t="str">
        <f>INDEX(股期交易標的!$D:$D,MATCH(LEFT(股票期貨!Y276,2),股期交易標的!$A:$A,0)) &amp; "期"</f>
        <v>立端期</v>
      </c>
      <c r="Y276" t="s">
        <v>2221</v>
      </c>
      <c r="Z276">
        <v>202312</v>
      </c>
      <c r="AA276">
        <v>89.3</v>
      </c>
      <c r="AB276">
        <v>0</v>
      </c>
      <c r="AC276">
        <v>10</v>
      </c>
    </row>
    <row r="277" spans="1:29" x14ac:dyDescent="0.25">
      <c r="A277" t="s">
        <v>513</v>
      </c>
      <c r="B277">
        <v>202406</v>
      </c>
      <c r="C277" t="s">
        <v>39</v>
      </c>
      <c r="D277" t="s">
        <v>39</v>
      </c>
      <c r="E277" t="s">
        <v>39</v>
      </c>
      <c r="F277" t="s">
        <v>39</v>
      </c>
      <c r="G277" t="s">
        <v>39</v>
      </c>
      <c r="H277" t="s">
        <v>39</v>
      </c>
      <c r="I277">
        <v>0</v>
      </c>
      <c r="J277">
        <v>0</v>
      </c>
      <c r="K277">
        <v>0</v>
      </c>
      <c r="L277">
        <v>22.05</v>
      </c>
      <c r="M277">
        <v>0</v>
      </c>
      <c r="N277">
        <v>21.1</v>
      </c>
      <c r="O277">
        <v>22.75</v>
      </c>
      <c r="P277" t="s">
        <v>39</v>
      </c>
      <c r="Q277" t="s">
        <v>39</v>
      </c>
      <c r="R277" t="e">
        <f>INDEX(股期交易標的!$D:$D,MATCH(LEFT(股票期貨!S277,2),股期交易標的!$A:$A,0)) &amp; "期"</f>
        <v>#N/A</v>
      </c>
      <c r="X277" t="str">
        <f>INDEX(股期交易標的!$D:$D,MATCH(LEFT(股票期貨!Y277,2),股期交易標的!$A:$A,0)) &amp; "期"</f>
        <v>寶雅期</v>
      </c>
      <c r="Y277" t="s">
        <v>2222</v>
      </c>
      <c r="Z277">
        <v>202312</v>
      </c>
      <c r="AA277">
        <v>530</v>
      </c>
      <c r="AB277">
        <v>0</v>
      </c>
      <c r="AC277">
        <v>1</v>
      </c>
    </row>
    <row r="278" spans="1:29" x14ac:dyDescent="0.25">
      <c r="A278" t="s">
        <v>513</v>
      </c>
      <c r="B278">
        <v>202409</v>
      </c>
      <c r="C278" t="s">
        <v>39</v>
      </c>
      <c r="D278" t="s">
        <v>39</v>
      </c>
      <c r="E278" t="s">
        <v>39</v>
      </c>
      <c r="F278" t="s">
        <v>39</v>
      </c>
      <c r="G278" t="s">
        <v>39</v>
      </c>
      <c r="H278" t="s">
        <v>39</v>
      </c>
      <c r="I278">
        <v>0</v>
      </c>
      <c r="J278">
        <v>0</v>
      </c>
      <c r="K278">
        <v>0</v>
      </c>
      <c r="L278">
        <v>21.95</v>
      </c>
      <c r="M278">
        <v>0</v>
      </c>
      <c r="N278">
        <v>21.1</v>
      </c>
      <c r="O278">
        <v>22.75</v>
      </c>
      <c r="P278" t="s">
        <v>39</v>
      </c>
      <c r="Q278" t="s">
        <v>39</v>
      </c>
      <c r="R278" t="e">
        <f>INDEX(股期交易標的!$D:$D,MATCH(LEFT(股票期貨!S278,2),股期交易標的!$A:$A,0)) &amp; "期"</f>
        <v>#N/A</v>
      </c>
      <c r="X278" t="str">
        <f>INDEX(股期交易標的!$D:$D,MATCH(LEFT(股票期貨!Y278,2),股期交易標的!$A:$A,0)) &amp; "期"</f>
        <v>寶雅期</v>
      </c>
      <c r="Y278" t="s">
        <v>2223</v>
      </c>
      <c r="Z278">
        <v>202312</v>
      </c>
      <c r="AA278">
        <v>530</v>
      </c>
      <c r="AB278">
        <v>0</v>
      </c>
      <c r="AC278">
        <v>33</v>
      </c>
    </row>
    <row r="279" spans="1:29" x14ac:dyDescent="0.25">
      <c r="A279" t="s">
        <v>514</v>
      </c>
      <c r="B279">
        <v>202312</v>
      </c>
      <c r="C279" t="s">
        <v>39</v>
      </c>
      <c r="D279" t="s">
        <v>39</v>
      </c>
      <c r="E279" t="s">
        <v>39</v>
      </c>
      <c r="F279" t="s">
        <v>39</v>
      </c>
      <c r="G279" t="s">
        <v>39</v>
      </c>
      <c r="H279" t="s">
        <v>39</v>
      </c>
      <c r="I279">
        <v>0</v>
      </c>
      <c r="J279">
        <v>0</v>
      </c>
      <c r="K279">
        <v>0</v>
      </c>
      <c r="L279">
        <v>37.15</v>
      </c>
      <c r="M279">
        <v>17</v>
      </c>
      <c r="N279" t="s">
        <v>39</v>
      </c>
      <c r="O279" t="s">
        <v>39</v>
      </c>
      <c r="P279">
        <v>50</v>
      </c>
      <c r="Q279">
        <v>38.799999999999997</v>
      </c>
      <c r="R279" t="e">
        <f>INDEX(股期交易標的!$D:$D,MATCH(LEFT(股票期貨!S279,2),股期交易標的!$A:$A,0)) &amp; "期"</f>
        <v>#N/A</v>
      </c>
      <c r="X279" t="str">
        <f>INDEX(股期交易標的!$D:$D,MATCH(LEFT(股票期貨!Y279,2),股期交易標的!$A:$A,0)) &amp; "期"</f>
        <v>群益台ESG低碳50ETF期</v>
      </c>
      <c r="Y279" t="s">
        <v>2209</v>
      </c>
      <c r="Z279">
        <v>202312</v>
      </c>
      <c r="AA279">
        <v>15.46</v>
      </c>
      <c r="AB279">
        <v>0</v>
      </c>
      <c r="AC279">
        <v>4</v>
      </c>
    </row>
    <row r="280" spans="1:29" x14ac:dyDescent="0.25">
      <c r="A280" t="s">
        <v>514</v>
      </c>
      <c r="B280">
        <v>202403</v>
      </c>
      <c r="C280" t="s">
        <v>39</v>
      </c>
      <c r="D280" t="s">
        <v>39</v>
      </c>
      <c r="E280" t="s">
        <v>39</v>
      </c>
      <c r="F280" t="s">
        <v>39</v>
      </c>
      <c r="G280" t="s">
        <v>39</v>
      </c>
      <c r="H280" t="s">
        <v>39</v>
      </c>
      <c r="I280">
        <v>0</v>
      </c>
      <c r="J280">
        <v>0</v>
      </c>
      <c r="K280">
        <v>0</v>
      </c>
      <c r="L280">
        <v>37.15</v>
      </c>
      <c r="M280">
        <v>5</v>
      </c>
      <c r="N280" t="s">
        <v>39</v>
      </c>
      <c r="O280" t="s">
        <v>39</v>
      </c>
      <c r="P280">
        <v>45.75</v>
      </c>
      <c r="Q280">
        <v>45.65</v>
      </c>
      <c r="R280" t="e">
        <f>INDEX(股期交易標的!$D:$D,MATCH(LEFT(股票期貨!S280,2),股期交易標的!$A:$A,0)) &amp; "期"</f>
        <v>#N/A</v>
      </c>
      <c r="X280" t="str">
        <f>INDEX(股期交易標的!$D:$D,MATCH(LEFT(股票期貨!Y280,2),股期交易標的!$A:$A,0)) &amp; "期"</f>
        <v>美時期</v>
      </c>
      <c r="Y280" t="s">
        <v>2271</v>
      </c>
      <c r="Z280">
        <v>202312</v>
      </c>
      <c r="AA280">
        <v>251</v>
      </c>
      <c r="AB280">
        <v>0</v>
      </c>
      <c r="AC280">
        <v>0</v>
      </c>
    </row>
    <row r="281" spans="1:29" x14ac:dyDescent="0.25">
      <c r="A281" t="s">
        <v>514</v>
      </c>
      <c r="B281">
        <v>202406</v>
      </c>
      <c r="C281" t="s">
        <v>39</v>
      </c>
      <c r="D281" t="s">
        <v>39</v>
      </c>
      <c r="E281" t="s">
        <v>39</v>
      </c>
      <c r="F281" t="s">
        <v>39</v>
      </c>
      <c r="G281" t="s">
        <v>39</v>
      </c>
      <c r="H281" t="s">
        <v>39</v>
      </c>
      <c r="I281">
        <v>0</v>
      </c>
      <c r="J281">
        <v>0</v>
      </c>
      <c r="K281">
        <v>0</v>
      </c>
      <c r="L281">
        <v>37.15</v>
      </c>
      <c r="M281">
        <v>1</v>
      </c>
      <c r="N281" t="s">
        <v>39</v>
      </c>
      <c r="O281" t="s">
        <v>39</v>
      </c>
      <c r="P281">
        <v>48.95</v>
      </c>
      <c r="Q281">
        <v>48.95</v>
      </c>
      <c r="R281" t="e">
        <f>INDEX(股期交易標的!$D:$D,MATCH(LEFT(股票期貨!S281,2),股期交易標的!$A:$A,0)) &amp; "期"</f>
        <v>#N/A</v>
      </c>
      <c r="X281" t="str">
        <f>INDEX(股期交易標的!$D:$D,MATCH(LEFT(股票期貨!Y281,2),股期交易標的!$A:$A,0)) &amp; "期"</f>
        <v>華紙期</v>
      </c>
      <c r="Y281" t="s">
        <v>2272</v>
      </c>
      <c r="Z281">
        <v>202312</v>
      </c>
      <c r="AA281">
        <v>20.6</v>
      </c>
      <c r="AB281">
        <v>0</v>
      </c>
      <c r="AC281">
        <v>0</v>
      </c>
    </row>
    <row r="282" spans="1:29" x14ac:dyDescent="0.25">
      <c r="A282" t="s">
        <v>515</v>
      </c>
      <c r="B282">
        <v>202311</v>
      </c>
      <c r="C282">
        <v>37.4</v>
      </c>
      <c r="D282">
        <v>37.5</v>
      </c>
      <c r="E282">
        <v>37.200000000000003</v>
      </c>
      <c r="F282">
        <v>37.200000000000003</v>
      </c>
      <c r="G282" t="s">
        <v>372</v>
      </c>
      <c r="H282" s="4" t="s">
        <v>2572</v>
      </c>
      <c r="I282">
        <v>0</v>
      </c>
      <c r="J282">
        <v>177</v>
      </c>
      <c r="K282">
        <v>177</v>
      </c>
      <c r="L282">
        <v>37.200000000000003</v>
      </c>
      <c r="M282">
        <v>697</v>
      </c>
      <c r="N282">
        <v>37.200000000000003</v>
      </c>
      <c r="O282">
        <v>37.25</v>
      </c>
      <c r="P282">
        <v>38.35</v>
      </c>
      <c r="Q282">
        <v>36.049999999999997</v>
      </c>
      <c r="R282" t="e">
        <f>INDEX(股期交易標的!$D:$D,MATCH(LEFT(股票期貨!S282,2),股期交易標的!$A:$A,0)) &amp; "期"</f>
        <v>#N/A</v>
      </c>
      <c r="X282" t="str">
        <f>INDEX(股期交易標的!$D:$D,MATCH(LEFT(股票期貨!Y282,2),股期交易標的!$A:$A,0)) &amp; "期"</f>
        <v>聚陽期</v>
      </c>
      <c r="Y282" t="s">
        <v>2273</v>
      </c>
      <c r="Z282">
        <v>202312</v>
      </c>
      <c r="AA282">
        <v>364.5</v>
      </c>
      <c r="AB282">
        <v>0</v>
      </c>
      <c r="AC282">
        <v>0</v>
      </c>
    </row>
    <row r="283" spans="1:29" x14ac:dyDescent="0.25">
      <c r="A283" t="s">
        <v>515</v>
      </c>
      <c r="B283">
        <v>202312</v>
      </c>
      <c r="C283">
        <v>37.5</v>
      </c>
      <c r="D283">
        <v>37.549999999999997</v>
      </c>
      <c r="E283">
        <v>37.200000000000003</v>
      </c>
      <c r="F283">
        <v>37.200000000000003</v>
      </c>
      <c r="G283" t="s">
        <v>372</v>
      </c>
      <c r="H283" s="4" t="s">
        <v>2572</v>
      </c>
      <c r="I283">
        <v>0</v>
      </c>
      <c r="J283">
        <v>127</v>
      </c>
      <c r="K283">
        <v>127</v>
      </c>
      <c r="L283">
        <v>37.15</v>
      </c>
      <c r="M283">
        <v>403</v>
      </c>
      <c r="N283">
        <v>37.200000000000003</v>
      </c>
      <c r="O283">
        <v>37.25</v>
      </c>
      <c r="P283">
        <v>40.6</v>
      </c>
      <c r="Q283">
        <v>36</v>
      </c>
      <c r="R283" t="e">
        <f>INDEX(股期交易標的!$D:$D,MATCH(LEFT(股票期貨!S283,2),股期交易標的!$A:$A,0)) &amp; "期"</f>
        <v>#N/A</v>
      </c>
      <c r="X283" t="e">
        <f>INDEX(股期交易標的!$D:$D,MATCH(LEFT(股票期貨!Y283,2),股期交易標的!$A:$A,0)) &amp; "期"</f>
        <v>#N/A</v>
      </c>
    </row>
    <row r="284" spans="1:29" x14ac:dyDescent="0.25">
      <c r="A284" t="s">
        <v>515</v>
      </c>
      <c r="B284">
        <v>202403</v>
      </c>
      <c r="C284" t="s">
        <v>39</v>
      </c>
      <c r="D284" t="s">
        <v>39</v>
      </c>
      <c r="E284" t="s">
        <v>39</v>
      </c>
      <c r="F284" t="s">
        <v>39</v>
      </c>
      <c r="G284" t="s">
        <v>39</v>
      </c>
      <c r="H284" s="4" t="s">
        <v>39</v>
      </c>
      <c r="I284">
        <v>0</v>
      </c>
      <c r="J284">
        <v>0</v>
      </c>
      <c r="K284">
        <v>0</v>
      </c>
      <c r="L284">
        <v>37.15</v>
      </c>
      <c r="M284">
        <v>22</v>
      </c>
      <c r="N284">
        <v>37.1</v>
      </c>
      <c r="O284">
        <v>37.35</v>
      </c>
      <c r="P284" t="s">
        <v>39</v>
      </c>
      <c r="Q284" t="s">
        <v>39</v>
      </c>
      <c r="R284" t="e">
        <f>INDEX(股期交易標的!$D:$D,MATCH(LEFT(股票期貨!S284,2),股期交易標的!$A:$A,0)) &amp; "期"</f>
        <v>#N/A</v>
      </c>
      <c r="X284" t="e">
        <f>INDEX(股期交易標的!$D:$D,MATCH(LEFT(股票期貨!Y284,2),股期交易標的!$A:$A,0)) &amp; "期"</f>
        <v>#N/A</v>
      </c>
    </row>
    <row r="285" spans="1:29" x14ac:dyDescent="0.25">
      <c r="A285" t="s">
        <v>515</v>
      </c>
      <c r="B285">
        <v>202406</v>
      </c>
      <c r="C285" t="s">
        <v>39</v>
      </c>
      <c r="D285" t="s">
        <v>39</v>
      </c>
      <c r="E285" t="s">
        <v>39</v>
      </c>
      <c r="F285" t="s">
        <v>39</v>
      </c>
      <c r="G285" t="s">
        <v>39</v>
      </c>
      <c r="H285" t="s">
        <v>39</v>
      </c>
      <c r="I285">
        <v>0</v>
      </c>
      <c r="J285">
        <v>0</v>
      </c>
      <c r="K285">
        <v>0</v>
      </c>
      <c r="L285">
        <v>37.15</v>
      </c>
      <c r="M285">
        <v>37</v>
      </c>
      <c r="N285">
        <v>37.15</v>
      </c>
      <c r="O285">
        <v>37.35</v>
      </c>
      <c r="P285">
        <v>38.5</v>
      </c>
      <c r="Q285">
        <v>36.1</v>
      </c>
      <c r="R285" t="e">
        <f>INDEX(股期交易標的!$D:$D,MATCH(LEFT(股票期貨!S285,2),股期交易標的!$A:$A,0)) &amp; "期"</f>
        <v>#N/A</v>
      </c>
      <c r="X285" t="e">
        <f>INDEX(股期交易標的!$D:$D,MATCH(LEFT(股票期貨!Y285,2),股期交易標的!$A:$A,0)) &amp; "期"</f>
        <v>#N/A</v>
      </c>
    </row>
    <row r="286" spans="1:29" x14ac:dyDescent="0.25">
      <c r="A286" t="s">
        <v>515</v>
      </c>
      <c r="B286">
        <v>202409</v>
      </c>
      <c r="C286" t="s">
        <v>39</v>
      </c>
      <c r="D286" t="s">
        <v>39</v>
      </c>
      <c r="E286" t="s">
        <v>39</v>
      </c>
      <c r="F286" t="s">
        <v>39</v>
      </c>
      <c r="G286" t="s">
        <v>39</v>
      </c>
      <c r="H286" s="4" t="s">
        <v>39</v>
      </c>
      <c r="I286">
        <v>0</v>
      </c>
      <c r="J286">
        <v>0</v>
      </c>
      <c r="K286">
        <v>0</v>
      </c>
      <c r="L286">
        <v>37.35</v>
      </c>
      <c r="M286">
        <v>2</v>
      </c>
      <c r="N286">
        <v>36.9</v>
      </c>
      <c r="O286">
        <v>37.35</v>
      </c>
      <c r="P286">
        <v>37.450000000000003</v>
      </c>
      <c r="Q286">
        <v>37.450000000000003</v>
      </c>
      <c r="R286" t="e">
        <f>INDEX(股期交易標的!$D:$D,MATCH(LEFT(股票期貨!S286,2),股期交易標的!$A:$A,0)) &amp; "期"</f>
        <v>#N/A</v>
      </c>
      <c r="X286" t="e">
        <f>INDEX(股期交易標的!$D:$D,MATCH(LEFT(股票期貨!Y286,2),股期交易標的!$A:$A,0)) &amp; "期"</f>
        <v>#N/A</v>
      </c>
    </row>
    <row r="287" spans="1:29" x14ac:dyDescent="0.25">
      <c r="A287" t="s">
        <v>516</v>
      </c>
      <c r="B287">
        <v>202311</v>
      </c>
      <c r="C287">
        <v>203</v>
      </c>
      <c r="D287">
        <v>208.5</v>
      </c>
      <c r="E287">
        <v>202</v>
      </c>
      <c r="F287">
        <v>206.5</v>
      </c>
      <c r="G287" t="s">
        <v>450</v>
      </c>
      <c r="H287" s="4" t="s">
        <v>2564</v>
      </c>
      <c r="I287">
        <v>0</v>
      </c>
      <c r="J287">
        <v>139</v>
      </c>
      <c r="K287">
        <v>139</v>
      </c>
      <c r="L287">
        <v>206.5</v>
      </c>
      <c r="M287">
        <v>163</v>
      </c>
      <c r="N287">
        <v>207</v>
      </c>
      <c r="O287">
        <v>208.5</v>
      </c>
      <c r="P287">
        <v>210.5</v>
      </c>
      <c r="Q287">
        <v>195</v>
      </c>
      <c r="R287" t="e">
        <f>INDEX(股期交易標的!$D:$D,MATCH(LEFT(股票期貨!S287,2),股期交易標的!$A:$A,0)) &amp; "期"</f>
        <v>#N/A</v>
      </c>
      <c r="X287" t="e">
        <f>INDEX(股期交易標的!$D:$D,MATCH(LEFT(股票期貨!Y287,2),股期交易標的!$A:$A,0)) &amp; "期"</f>
        <v>#N/A</v>
      </c>
    </row>
    <row r="288" spans="1:29" x14ac:dyDescent="0.25">
      <c r="A288" t="s">
        <v>516</v>
      </c>
      <c r="B288">
        <v>202312</v>
      </c>
      <c r="C288">
        <v>204</v>
      </c>
      <c r="D288">
        <v>204</v>
      </c>
      <c r="E288">
        <v>204</v>
      </c>
      <c r="F288">
        <v>204</v>
      </c>
      <c r="G288" t="s">
        <v>544</v>
      </c>
      <c r="H288" s="4" t="s">
        <v>2382</v>
      </c>
      <c r="I288">
        <v>0</v>
      </c>
      <c r="J288">
        <v>8</v>
      </c>
      <c r="K288">
        <v>8</v>
      </c>
      <c r="L288">
        <v>207.5</v>
      </c>
      <c r="M288">
        <v>5</v>
      </c>
      <c r="N288">
        <v>207</v>
      </c>
      <c r="O288">
        <v>209</v>
      </c>
      <c r="P288">
        <v>237</v>
      </c>
      <c r="Q288">
        <v>193</v>
      </c>
      <c r="R288" t="e">
        <f>INDEX(股期交易標的!$D:$D,MATCH(LEFT(股票期貨!S288,2),股期交易標的!$A:$A,0)) &amp; "期"</f>
        <v>#N/A</v>
      </c>
      <c r="X288" t="e">
        <f>INDEX(股期交易標的!$D:$D,MATCH(LEFT(股票期貨!Y288,2),股期交易標的!$A:$A,0)) &amp; "期"</f>
        <v>#N/A</v>
      </c>
    </row>
    <row r="289" spans="1:24" x14ac:dyDescent="0.25">
      <c r="A289" t="s">
        <v>516</v>
      </c>
      <c r="B289">
        <v>202403</v>
      </c>
      <c r="C289" t="s">
        <v>39</v>
      </c>
      <c r="D289" t="s">
        <v>39</v>
      </c>
      <c r="E289" t="s">
        <v>39</v>
      </c>
      <c r="F289" t="s">
        <v>39</v>
      </c>
      <c r="G289" t="s">
        <v>39</v>
      </c>
      <c r="H289" t="s">
        <v>39</v>
      </c>
      <c r="I289">
        <v>0</v>
      </c>
      <c r="J289">
        <v>0</v>
      </c>
      <c r="K289">
        <v>0</v>
      </c>
      <c r="L289">
        <v>206.5</v>
      </c>
      <c r="M289">
        <v>1</v>
      </c>
      <c r="N289">
        <v>205</v>
      </c>
      <c r="O289">
        <v>210</v>
      </c>
      <c r="P289">
        <v>205</v>
      </c>
      <c r="Q289">
        <v>205</v>
      </c>
      <c r="R289" t="e">
        <f>INDEX(股期交易標的!$D:$D,MATCH(LEFT(股票期貨!S289,2),股期交易標的!$A:$A,0)) &amp; "期"</f>
        <v>#N/A</v>
      </c>
      <c r="X289" t="e">
        <f>INDEX(股期交易標的!$D:$D,MATCH(LEFT(股票期貨!Y289,2),股期交易標的!$A:$A,0)) &amp; "期"</f>
        <v>#N/A</v>
      </c>
    </row>
    <row r="290" spans="1:24" x14ac:dyDescent="0.25">
      <c r="A290" t="s">
        <v>516</v>
      </c>
      <c r="B290">
        <v>202406</v>
      </c>
      <c r="C290" t="s">
        <v>39</v>
      </c>
      <c r="D290" t="s">
        <v>39</v>
      </c>
      <c r="E290" t="s">
        <v>39</v>
      </c>
      <c r="F290" t="s">
        <v>39</v>
      </c>
      <c r="G290" t="s">
        <v>39</v>
      </c>
      <c r="H290" t="s">
        <v>39</v>
      </c>
      <c r="I290">
        <v>0</v>
      </c>
      <c r="J290">
        <v>0</v>
      </c>
      <c r="K290">
        <v>0</v>
      </c>
      <c r="L290">
        <v>206</v>
      </c>
      <c r="M290">
        <v>0</v>
      </c>
      <c r="N290">
        <v>203.5</v>
      </c>
      <c r="O290">
        <v>210.5</v>
      </c>
      <c r="P290" t="s">
        <v>39</v>
      </c>
      <c r="Q290" t="s">
        <v>39</v>
      </c>
      <c r="R290" t="e">
        <f>INDEX(股期交易標的!$D:$D,MATCH(LEFT(股票期貨!S290,2),股期交易標的!$A:$A,0)) &amp; "期"</f>
        <v>#N/A</v>
      </c>
      <c r="X290" t="e">
        <f>INDEX(股期交易標的!$D:$D,MATCH(LEFT(股票期貨!Y290,2),股期交易標的!$A:$A,0)) &amp; "期"</f>
        <v>#N/A</v>
      </c>
    </row>
    <row r="291" spans="1:24" x14ac:dyDescent="0.25">
      <c r="A291" t="s">
        <v>516</v>
      </c>
      <c r="B291">
        <v>202409</v>
      </c>
      <c r="C291" t="s">
        <v>39</v>
      </c>
      <c r="D291" t="s">
        <v>39</v>
      </c>
      <c r="E291" t="s">
        <v>39</v>
      </c>
      <c r="F291" t="s">
        <v>39</v>
      </c>
      <c r="G291" t="s">
        <v>39</v>
      </c>
      <c r="H291" t="s">
        <v>39</v>
      </c>
      <c r="I291">
        <v>0</v>
      </c>
      <c r="J291">
        <v>0</v>
      </c>
      <c r="K291">
        <v>0</v>
      </c>
      <c r="L291">
        <v>206</v>
      </c>
      <c r="M291">
        <v>0</v>
      </c>
      <c r="N291">
        <v>202</v>
      </c>
      <c r="O291">
        <v>212.5</v>
      </c>
      <c r="P291" t="s">
        <v>39</v>
      </c>
      <c r="Q291" t="s">
        <v>39</v>
      </c>
      <c r="R291" t="e">
        <f>INDEX(股期交易標的!$D:$D,MATCH(LEFT(股票期貨!S291,2),股期交易標的!$A:$A,0)) &amp; "期"</f>
        <v>#N/A</v>
      </c>
      <c r="X291" t="e">
        <f>INDEX(股期交易標的!$D:$D,MATCH(LEFT(股票期貨!Y291,2),股期交易標的!$A:$A,0)) &amp; "期"</f>
        <v>#N/A</v>
      </c>
    </row>
    <row r="292" spans="1:24" x14ac:dyDescent="0.25">
      <c r="A292" t="s">
        <v>517</v>
      </c>
      <c r="B292">
        <v>202311</v>
      </c>
      <c r="C292">
        <v>733</v>
      </c>
      <c r="D292">
        <v>747</v>
      </c>
      <c r="E292">
        <v>720</v>
      </c>
      <c r="F292">
        <v>720</v>
      </c>
      <c r="G292" t="s">
        <v>567</v>
      </c>
      <c r="H292" t="s">
        <v>2348</v>
      </c>
      <c r="I292">
        <v>0</v>
      </c>
      <c r="J292">
        <v>112</v>
      </c>
      <c r="K292">
        <v>112</v>
      </c>
      <c r="L292">
        <v>720</v>
      </c>
      <c r="M292">
        <v>277</v>
      </c>
      <c r="N292">
        <v>719</v>
      </c>
      <c r="O292">
        <v>724</v>
      </c>
      <c r="P292">
        <v>916</v>
      </c>
      <c r="Q292">
        <v>659</v>
      </c>
      <c r="R292" t="e">
        <f>INDEX(股期交易標的!$D:$D,MATCH(LEFT(股票期貨!S292,2),股期交易標的!$A:$A,0)) &amp; "期"</f>
        <v>#N/A</v>
      </c>
      <c r="X292" t="e">
        <f>INDEX(股期交易標的!$D:$D,MATCH(LEFT(股票期貨!Y292,2),股期交易標的!$A:$A,0)) &amp; "期"</f>
        <v>#N/A</v>
      </c>
    </row>
    <row r="293" spans="1:24" x14ac:dyDescent="0.25">
      <c r="A293" t="s">
        <v>517</v>
      </c>
      <c r="B293">
        <v>202312</v>
      </c>
      <c r="C293">
        <v>734</v>
      </c>
      <c r="D293">
        <v>739</v>
      </c>
      <c r="E293">
        <v>717</v>
      </c>
      <c r="F293">
        <v>717</v>
      </c>
      <c r="G293" t="s">
        <v>435</v>
      </c>
      <c r="H293" s="4" t="s">
        <v>2356</v>
      </c>
      <c r="I293">
        <v>0</v>
      </c>
      <c r="J293">
        <v>55</v>
      </c>
      <c r="K293">
        <v>55</v>
      </c>
      <c r="L293">
        <v>717</v>
      </c>
      <c r="M293">
        <v>344</v>
      </c>
      <c r="N293">
        <v>716</v>
      </c>
      <c r="O293">
        <v>721</v>
      </c>
      <c r="P293">
        <v>832</v>
      </c>
      <c r="Q293">
        <v>403.5</v>
      </c>
      <c r="R293" t="e">
        <f>INDEX(股期交易標的!$D:$D,MATCH(LEFT(股票期貨!S293,2),股期交易標的!$A:$A,0)) &amp; "期"</f>
        <v>#N/A</v>
      </c>
      <c r="X293" t="e">
        <f>INDEX(股期交易標的!$D:$D,MATCH(LEFT(股票期貨!Y293,2),股期交易標的!$A:$A,0)) &amp; "期"</f>
        <v>#N/A</v>
      </c>
    </row>
    <row r="294" spans="1:24" x14ac:dyDescent="0.25">
      <c r="A294" t="s">
        <v>517</v>
      </c>
      <c r="B294">
        <v>202403</v>
      </c>
      <c r="C294" t="s">
        <v>39</v>
      </c>
      <c r="D294" t="s">
        <v>39</v>
      </c>
      <c r="E294" t="s">
        <v>39</v>
      </c>
      <c r="F294" t="s">
        <v>39</v>
      </c>
      <c r="G294" t="s">
        <v>39</v>
      </c>
      <c r="H294" t="s">
        <v>39</v>
      </c>
      <c r="I294">
        <v>0</v>
      </c>
      <c r="J294">
        <v>0</v>
      </c>
      <c r="K294">
        <v>0</v>
      </c>
      <c r="L294">
        <v>719</v>
      </c>
      <c r="M294">
        <v>0</v>
      </c>
      <c r="N294">
        <v>694</v>
      </c>
      <c r="O294">
        <v>749</v>
      </c>
      <c r="P294">
        <v>454</v>
      </c>
      <c r="Q294">
        <v>449.5</v>
      </c>
      <c r="R294" t="e">
        <f>INDEX(股期交易標的!$D:$D,MATCH(LEFT(股票期貨!S294,2),股期交易標的!$A:$A,0)) &amp; "期"</f>
        <v>#N/A</v>
      </c>
      <c r="X294" t="e">
        <f>INDEX(股期交易標的!$D:$D,MATCH(LEFT(股票期貨!Y294,2),股期交易標的!$A:$A,0)) &amp; "期"</f>
        <v>#N/A</v>
      </c>
    </row>
    <row r="295" spans="1:24" x14ac:dyDescent="0.25">
      <c r="A295" t="s">
        <v>517</v>
      </c>
      <c r="B295">
        <v>202406</v>
      </c>
      <c r="C295" t="s">
        <v>39</v>
      </c>
      <c r="D295" t="s">
        <v>39</v>
      </c>
      <c r="E295" t="s">
        <v>39</v>
      </c>
      <c r="F295" t="s">
        <v>39</v>
      </c>
      <c r="G295" t="s">
        <v>39</v>
      </c>
      <c r="H295" t="s">
        <v>39</v>
      </c>
      <c r="I295">
        <v>0</v>
      </c>
      <c r="J295">
        <v>0</v>
      </c>
      <c r="K295">
        <v>0</v>
      </c>
      <c r="L295">
        <v>719</v>
      </c>
      <c r="M295">
        <v>0</v>
      </c>
      <c r="N295" t="s">
        <v>39</v>
      </c>
      <c r="O295">
        <v>749</v>
      </c>
      <c r="P295" t="s">
        <v>39</v>
      </c>
      <c r="Q295" t="s">
        <v>39</v>
      </c>
      <c r="R295" t="e">
        <f>INDEX(股期交易標的!$D:$D,MATCH(LEFT(股票期貨!S295,2),股期交易標的!$A:$A,0)) &amp; "期"</f>
        <v>#N/A</v>
      </c>
      <c r="X295" t="e">
        <f>INDEX(股期交易標的!$D:$D,MATCH(LEFT(股票期貨!Y295,2),股期交易標的!$A:$A,0)) &amp; "期"</f>
        <v>#N/A</v>
      </c>
    </row>
    <row r="296" spans="1:24" x14ac:dyDescent="0.25">
      <c r="A296" t="s">
        <v>517</v>
      </c>
      <c r="B296">
        <v>202409</v>
      </c>
      <c r="C296" t="s">
        <v>39</v>
      </c>
      <c r="D296" t="s">
        <v>39</v>
      </c>
      <c r="E296" t="s">
        <v>39</v>
      </c>
      <c r="F296" t="s">
        <v>39</v>
      </c>
      <c r="G296" t="s">
        <v>39</v>
      </c>
      <c r="H296" t="s">
        <v>39</v>
      </c>
      <c r="I296">
        <v>0</v>
      </c>
      <c r="J296">
        <v>0</v>
      </c>
      <c r="K296">
        <v>0</v>
      </c>
      <c r="L296">
        <v>719</v>
      </c>
      <c r="M296">
        <v>0</v>
      </c>
      <c r="N296" t="s">
        <v>39</v>
      </c>
      <c r="O296">
        <v>749</v>
      </c>
      <c r="P296" t="s">
        <v>39</v>
      </c>
      <c r="Q296" t="s">
        <v>39</v>
      </c>
      <c r="R296" t="e">
        <f>INDEX(股期交易標的!$D:$D,MATCH(LEFT(股票期貨!S296,2),股期交易標的!$A:$A,0)) &amp; "期"</f>
        <v>#N/A</v>
      </c>
      <c r="X296" t="e">
        <f>INDEX(股期交易標的!$D:$D,MATCH(LEFT(股票期貨!Y296,2),股期交易標的!$A:$A,0)) &amp; "期"</f>
        <v>#N/A</v>
      </c>
    </row>
    <row r="297" spans="1:24" x14ac:dyDescent="0.25">
      <c r="A297" t="s">
        <v>518</v>
      </c>
      <c r="B297">
        <v>202311</v>
      </c>
      <c r="C297">
        <v>44.65</v>
      </c>
      <c r="D297">
        <v>45.05</v>
      </c>
      <c r="E297">
        <v>44.3</v>
      </c>
      <c r="F297">
        <v>44.85</v>
      </c>
      <c r="G297" t="s">
        <v>481</v>
      </c>
      <c r="H297" s="4" t="s">
        <v>2343</v>
      </c>
      <c r="I297">
        <v>0</v>
      </c>
      <c r="J297">
        <v>143</v>
      </c>
      <c r="K297">
        <v>143</v>
      </c>
      <c r="L297">
        <v>44.85</v>
      </c>
      <c r="M297">
        <v>419</v>
      </c>
      <c r="N297">
        <v>44.8</v>
      </c>
      <c r="O297">
        <v>44.85</v>
      </c>
      <c r="P297">
        <v>45.1</v>
      </c>
      <c r="Q297">
        <v>41.75</v>
      </c>
      <c r="R297" t="e">
        <f>INDEX(股期交易標的!$D:$D,MATCH(LEFT(股票期貨!S297,2),股期交易標的!$A:$A,0)) &amp; "期"</f>
        <v>#N/A</v>
      </c>
      <c r="X297" t="e">
        <f>INDEX(股期交易標的!$D:$D,MATCH(LEFT(股票期貨!Y297,2),股期交易標的!$A:$A,0)) &amp; "期"</f>
        <v>#N/A</v>
      </c>
    </row>
    <row r="298" spans="1:24" x14ac:dyDescent="0.25">
      <c r="A298" t="s">
        <v>518</v>
      </c>
      <c r="B298">
        <v>202312</v>
      </c>
      <c r="C298">
        <v>44.4</v>
      </c>
      <c r="D298">
        <v>45</v>
      </c>
      <c r="E298">
        <v>44.4</v>
      </c>
      <c r="F298">
        <v>44.9</v>
      </c>
      <c r="G298" t="s">
        <v>468</v>
      </c>
      <c r="H298" t="s">
        <v>2322</v>
      </c>
      <c r="I298">
        <v>0</v>
      </c>
      <c r="J298">
        <v>14</v>
      </c>
      <c r="K298">
        <v>14</v>
      </c>
      <c r="L298">
        <v>44.9</v>
      </c>
      <c r="M298">
        <v>432</v>
      </c>
      <c r="N298">
        <v>44.85</v>
      </c>
      <c r="O298">
        <v>44.95</v>
      </c>
      <c r="P298">
        <v>45</v>
      </c>
      <c r="Q298">
        <v>37.200000000000003</v>
      </c>
      <c r="R298" t="e">
        <f>INDEX(股期交易標的!$D:$D,MATCH(LEFT(股票期貨!S298,2),股期交易標的!$A:$A,0)) &amp; "期"</f>
        <v>#N/A</v>
      </c>
      <c r="X298" t="e">
        <f>INDEX(股期交易標的!$D:$D,MATCH(LEFT(股票期貨!Y298,2),股期交易標的!$A:$A,0)) &amp; "期"</f>
        <v>#N/A</v>
      </c>
    </row>
    <row r="299" spans="1:24" x14ac:dyDescent="0.25">
      <c r="A299" t="s">
        <v>518</v>
      </c>
      <c r="B299">
        <v>202403</v>
      </c>
      <c r="C299" t="s">
        <v>39</v>
      </c>
      <c r="D299" t="s">
        <v>39</v>
      </c>
      <c r="E299" t="s">
        <v>39</v>
      </c>
      <c r="F299" t="s">
        <v>39</v>
      </c>
      <c r="G299" t="s">
        <v>39</v>
      </c>
      <c r="H299" t="s">
        <v>39</v>
      </c>
      <c r="I299">
        <v>0</v>
      </c>
      <c r="J299">
        <v>0</v>
      </c>
      <c r="K299">
        <v>0</v>
      </c>
      <c r="L299">
        <v>44.7</v>
      </c>
      <c r="M299">
        <v>0</v>
      </c>
      <c r="N299">
        <v>43.5</v>
      </c>
      <c r="O299">
        <v>46.15</v>
      </c>
      <c r="P299" t="s">
        <v>39</v>
      </c>
      <c r="Q299" t="s">
        <v>39</v>
      </c>
      <c r="R299" t="e">
        <f>INDEX(股期交易標的!$D:$D,MATCH(LEFT(股票期貨!S299,2),股期交易標的!$A:$A,0)) &amp; "期"</f>
        <v>#N/A</v>
      </c>
      <c r="X299" t="e">
        <f>INDEX(股期交易標的!$D:$D,MATCH(LEFT(股票期貨!Y299,2),股期交易標的!$A:$A,0)) &amp; "期"</f>
        <v>#N/A</v>
      </c>
    </row>
    <row r="300" spans="1:24" x14ac:dyDescent="0.25">
      <c r="A300" t="s">
        <v>518</v>
      </c>
      <c r="B300">
        <v>202406</v>
      </c>
      <c r="C300" t="s">
        <v>39</v>
      </c>
      <c r="D300" t="s">
        <v>39</v>
      </c>
      <c r="E300" t="s">
        <v>39</v>
      </c>
      <c r="F300" t="s">
        <v>39</v>
      </c>
      <c r="G300" t="s">
        <v>39</v>
      </c>
      <c r="H300" t="s">
        <v>39</v>
      </c>
      <c r="I300">
        <v>0</v>
      </c>
      <c r="J300">
        <v>0</v>
      </c>
      <c r="K300">
        <v>0</v>
      </c>
      <c r="L300">
        <v>44.7</v>
      </c>
      <c r="M300">
        <v>0</v>
      </c>
      <c r="N300">
        <v>43.5</v>
      </c>
      <c r="O300">
        <v>46.15</v>
      </c>
      <c r="P300" t="s">
        <v>39</v>
      </c>
      <c r="Q300" t="s">
        <v>39</v>
      </c>
      <c r="R300" t="e">
        <f>INDEX(股期交易標的!$D:$D,MATCH(LEFT(股票期貨!S300,2),股期交易標的!$A:$A,0)) &amp; "期"</f>
        <v>#N/A</v>
      </c>
      <c r="X300" t="e">
        <f>INDEX(股期交易標的!$D:$D,MATCH(LEFT(股票期貨!Y300,2),股期交易標的!$A:$A,0)) &amp; "期"</f>
        <v>#N/A</v>
      </c>
    </row>
    <row r="301" spans="1:24" x14ac:dyDescent="0.25">
      <c r="A301" t="s">
        <v>518</v>
      </c>
      <c r="B301">
        <v>202409</v>
      </c>
      <c r="C301" t="s">
        <v>39</v>
      </c>
      <c r="D301" t="s">
        <v>39</v>
      </c>
      <c r="E301" t="s">
        <v>39</v>
      </c>
      <c r="F301" t="s">
        <v>39</v>
      </c>
      <c r="G301" t="s">
        <v>39</v>
      </c>
      <c r="H301" t="s">
        <v>39</v>
      </c>
      <c r="I301">
        <v>0</v>
      </c>
      <c r="J301">
        <v>0</v>
      </c>
      <c r="K301">
        <v>0</v>
      </c>
      <c r="L301">
        <v>44.6</v>
      </c>
      <c r="M301">
        <v>0</v>
      </c>
      <c r="N301">
        <v>43.5</v>
      </c>
      <c r="O301">
        <v>46.15</v>
      </c>
      <c r="P301" t="s">
        <v>39</v>
      </c>
      <c r="Q301" t="s">
        <v>39</v>
      </c>
      <c r="R301" t="e">
        <f>INDEX(股期交易標的!$D:$D,MATCH(LEFT(股票期貨!S301,2),股期交易標的!$A:$A,0)) &amp; "期"</f>
        <v>#N/A</v>
      </c>
      <c r="X301" t="e">
        <f>INDEX(股期交易標的!$D:$D,MATCH(LEFT(股票期貨!Y301,2),股期交易標的!$A:$A,0)) &amp; "期"</f>
        <v>#N/A</v>
      </c>
    </row>
    <row r="302" spans="1:24" x14ac:dyDescent="0.25">
      <c r="A302" t="s">
        <v>519</v>
      </c>
      <c r="B302">
        <v>202312</v>
      </c>
      <c r="C302" t="s">
        <v>39</v>
      </c>
      <c r="D302" t="s">
        <v>39</v>
      </c>
      <c r="E302" t="s">
        <v>39</v>
      </c>
      <c r="F302" t="s">
        <v>39</v>
      </c>
      <c r="G302" t="s">
        <v>39</v>
      </c>
      <c r="H302" t="s">
        <v>39</v>
      </c>
      <c r="I302">
        <v>0</v>
      </c>
      <c r="J302">
        <v>0</v>
      </c>
      <c r="K302">
        <v>0</v>
      </c>
      <c r="L302">
        <v>79.400000000000006</v>
      </c>
      <c r="M302">
        <v>6</v>
      </c>
      <c r="N302" t="s">
        <v>39</v>
      </c>
      <c r="O302" t="s">
        <v>39</v>
      </c>
      <c r="P302">
        <v>90.9</v>
      </c>
      <c r="Q302">
        <v>76.2</v>
      </c>
      <c r="R302" t="e">
        <f>INDEX(股期交易標的!$D:$D,MATCH(LEFT(股票期貨!S302,2),股期交易標的!$A:$A,0)) &amp; "期"</f>
        <v>#N/A</v>
      </c>
      <c r="X302" t="e">
        <f>INDEX(股期交易標的!$D:$D,MATCH(LEFT(股票期貨!Y302,2),股期交易標的!$A:$A,0)) &amp; "期"</f>
        <v>#N/A</v>
      </c>
    </row>
    <row r="303" spans="1:24" x14ac:dyDescent="0.25">
      <c r="A303" t="s">
        <v>519</v>
      </c>
      <c r="B303">
        <v>202403</v>
      </c>
      <c r="C303" t="s">
        <v>39</v>
      </c>
      <c r="D303" t="s">
        <v>39</v>
      </c>
      <c r="E303" t="s">
        <v>39</v>
      </c>
      <c r="F303" t="s">
        <v>39</v>
      </c>
      <c r="G303" t="s">
        <v>39</v>
      </c>
      <c r="H303" t="s">
        <v>39</v>
      </c>
      <c r="I303">
        <v>0</v>
      </c>
      <c r="J303">
        <v>0</v>
      </c>
      <c r="K303">
        <v>0</v>
      </c>
      <c r="L303">
        <v>79.8</v>
      </c>
      <c r="M303">
        <v>2</v>
      </c>
      <c r="N303" t="s">
        <v>39</v>
      </c>
      <c r="O303" t="s">
        <v>39</v>
      </c>
      <c r="P303">
        <v>80.099999999999994</v>
      </c>
      <c r="Q303">
        <v>77.400000000000006</v>
      </c>
      <c r="R303" t="e">
        <f>INDEX(股期交易標的!$D:$D,MATCH(LEFT(股票期貨!S303,2),股期交易標的!$A:$A,0)) &amp; "期"</f>
        <v>#N/A</v>
      </c>
      <c r="X303" t="e">
        <f>INDEX(股期交易標的!$D:$D,MATCH(LEFT(股票期貨!Y303,2),股期交易標的!$A:$A,0)) &amp; "期"</f>
        <v>#N/A</v>
      </c>
    </row>
    <row r="304" spans="1:24" x14ac:dyDescent="0.25">
      <c r="A304" t="s">
        <v>520</v>
      </c>
      <c r="B304">
        <v>202311</v>
      </c>
      <c r="C304">
        <v>78.400000000000006</v>
      </c>
      <c r="D304">
        <v>79.599999999999994</v>
      </c>
      <c r="E304">
        <v>78.400000000000006</v>
      </c>
      <c r="F304">
        <v>78.8</v>
      </c>
      <c r="G304" t="s">
        <v>524</v>
      </c>
      <c r="H304" t="s">
        <v>2361</v>
      </c>
      <c r="I304">
        <v>0</v>
      </c>
      <c r="J304">
        <v>1377</v>
      </c>
      <c r="K304">
        <v>1377</v>
      </c>
      <c r="L304">
        <v>78.8</v>
      </c>
      <c r="M304">
        <v>2286</v>
      </c>
      <c r="N304">
        <v>78.7</v>
      </c>
      <c r="O304">
        <v>78.8</v>
      </c>
      <c r="P304">
        <v>91.8</v>
      </c>
      <c r="Q304">
        <v>73.5</v>
      </c>
      <c r="R304" t="e">
        <f>INDEX(股期交易標的!$D:$D,MATCH(LEFT(股票期貨!S304,2),股期交易標的!$A:$A,0)) &amp; "期"</f>
        <v>#N/A</v>
      </c>
      <c r="X304" t="e">
        <f>INDEX(股期交易標的!$D:$D,MATCH(LEFT(股票期貨!Y304,2),股期交易標的!$A:$A,0)) &amp; "期"</f>
        <v>#N/A</v>
      </c>
    </row>
    <row r="305" spans="1:24" x14ac:dyDescent="0.25">
      <c r="A305" t="s">
        <v>520</v>
      </c>
      <c r="B305">
        <v>202312</v>
      </c>
      <c r="C305">
        <v>78.400000000000006</v>
      </c>
      <c r="D305">
        <v>79.3</v>
      </c>
      <c r="E305">
        <v>78.400000000000006</v>
      </c>
      <c r="F305">
        <v>78.7</v>
      </c>
      <c r="G305" t="s">
        <v>1564</v>
      </c>
      <c r="H305" t="s">
        <v>2518</v>
      </c>
      <c r="I305">
        <v>0</v>
      </c>
      <c r="J305">
        <v>705</v>
      </c>
      <c r="K305">
        <v>705</v>
      </c>
      <c r="L305">
        <v>78.7</v>
      </c>
      <c r="M305">
        <v>1340</v>
      </c>
      <c r="N305">
        <v>78.599999999999994</v>
      </c>
      <c r="O305">
        <v>78.8</v>
      </c>
      <c r="P305">
        <v>90.2</v>
      </c>
      <c r="Q305">
        <v>73</v>
      </c>
      <c r="R305" t="e">
        <f>INDEX(股期交易標的!$D:$D,MATCH(LEFT(股票期貨!S305,2),股期交易標的!$A:$A,0)) &amp; "期"</f>
        <v>#N/A</v>
      </c>
      <c r="X305" t="e">
        <f>INDEX(股期交易標的!$D:$D,MATCH(LEFT(股票期貨!Y305,2),股期交易標的!$A:$A,0)) &amp; "期"</f>
        <v>#N/A</v>
      </c>
    </row>
    <row r="306" spans="1:24" x14ac:dyDescent="0.25">
      <c r="A306" t="s">
        <v>520</v>
      </c>
      <c r="B306">
        <v>202403</v>
      </c>
      <c r="C306">
        <v>78.7</v>
      </c>
      <c r="D306">
        <v>79.099999999999994</v>
      </c>
      <c r="E306">
        <v>78.7</v>
      </c>
      <c r="F306">
        <v>79.099999999999994</v>
      </c>
      <c r="G306" t="s">
        <v>1563</v>
      </c>
      <c r="H306" t="s">
        <v>2190</v>
      </c>
      <c r="I306">
        <v>0</v>
      </c>
      <c r="J306">
        <v>3</v>
      </c>
      <c r="K306">
        <v>3</v>
      </c>
      <c r="L306">
        <v>79.099999999999994</v>
      </c>
      <c r="M306">
        <v>22</v>
      </c>
      <c r="N306">
        <v>78.599999999999994</v>
      </c>
      <c r="O306">
        <v>79</v>
      </c>
      <c r="P306">
        <v>87.2</v>
      </c>
      <c r="Q306">
        <v>75</v>
      </c>
      <c r="R306" t="e">
        <f>INDEX(股期交易標的!$D:$D,MATCH(LEFT(股票期貨!S306,2),股期交易標的!$A:$A,0)) &amp; "期"</f>
        <v>#N/A</v>
      </c>
      <c r="X306" t="e">
        <f>INDEX(股期交易標的!$D:$D,MATCH(LEFT(股票期貨!Y306,2),股期交易標的!$A:$A,0)) &amp; "期"</f>
        <v>#N/A</v>
      </c>
    </row>
    <row r="307" spans="1:24" x14ac:dyDescent="0.25">
      <c r="A307" t="s">
        <v>520</v>
      </c>
      <c r="B307">
        <v>202406</v>
      </c>
      <c r="C307" t="s">
        <v>39</v>
      </c>
      <c r="D307" t="s">
        <v>39</v>
      </c>
      <c r="E307" t="s">
        <v>39</v>
      </c>
      <c r="F307" t="s">
        <v>39</v>
      </c>
      <c r="G307" t="s">
        <v>39</v>
      </c>
      <c r="H307" s="4" t="s">
        <v>39</v>
      </c>
      <c r="I307">
        <v>0</v>
      </c>
      <c r="J307">
        <v>0</v>
      </c>
      <c r="K307">
        <v>0</v>
      </c>
      <c r="L307">
        <v>78.5</v>
      </c>
      <c r="M307">
        <v>18</v>
      </c>
      <c r="N307">
        <v>78.400000000000006</v>
      </c>
      <c r="O307">
        <v>81.2</v>
      </c>
      <c r="P307">
        <v>84</v>
      </c>
      <c r="Q307">
        <v>74.8</v>
      </c>
      <c r="R307" t="e">
        <f>INDEX(股期交易標的!$D:$D,MATCH(LEFT(股票期貨!S307,2),股期交易標的!$A:$A,0)) &amp; "期"</f>
        <v>#N/A</v>
      </c>
      <c r="X307" t="e">
        <f>INDEX(股期交易標的!$D:$D,MATCH(LEFT(股票期貨!Y307,2),股期交易標的!$A:$A,0)) &amp; "期"</f>
        <v>#N/A</v>
      </c>
    </row>
    <row r="308" spans="1:24" x14ac:dyDescent="0.25">
      <c r="A308" t="s">
        <v>520</v>
      </c>
      <c r="B308">
        <v>202409</v>
      </c>
      <c r="C308" t="s">
        <v>39</v>
      </c>
      <c r="D308" t="s">
        <v>39</v>
      </c>
      <c r="E308" t="s">
        <v>39</v>
      </c>
      <c r="F308" t="s">
        <v>39</v>
      </c>
      <c r="G308" t="s">
        <v>39</v>
      </c>
      <c r="H308" t="s">
        <v>39</v>
      </c>
      <c r="I308">
        <v>0</v>
      </c>
      <c r="J308">
        <v>0</v>
      </c>
      <c r="K308">
        <v>0</v>
      </c>
      <c r="L308">
        <v>79.099999999999994</v>
      </c>
      <c r="M308">
        <v>0</v>
      </c>
      <c r="N308">
        <v>76.3</v>
      </c>
      <c r="O308">
        <v>81.2</v>
      </c>
      <c r="P308" t="s">
        <v>39</v>
      </c>
      <c r="Q308" t="s">
        <v>39</v>
      </c>
      <c r="R308" t="e">
        <f>INDEX(股期交易標的!$D:$D,MATCH(LEFT(股票期貨!S308,2),股期交易標的!$A:$A,0)) &amp; "期"</f>
        <v>#N/A</v>
      </c>
      <c r="X308" t="e">
        <f>INDEX(股期交易標的!$D:$D,MATCH(LEFT(股票期貨!Y308,2),股期交易標的!$A:$A,0)) &amp; "期"</f>
        <v>#N/A</v>
      </c>
    </row>
    <row r="309" spans="1:24" x14ac:dyDescent="0.25">
      <c r="A309" t="s">
        <v>521</v>
      </c>
      <c r="B309">
        <v>202311</v>
      </c>
      <c r="C309">
        <v>111</v>
      </c>
      <c r="D309">
        <v>112</v>
      </c>
      <c r="E309">
        <v>110</v>
      </c>
      <c r="F309">
        <v>112</v>
      </c>
      <c r="G309" t="s">
        <v>567</v>
      </c>
      <c r="H309" t="s">
        <v>2319</v>
      </c>
      <c r="I309">
        <v>0</v>
      </c>
      <c r="J309">
        <v>1629</v>
      </c>
      <c r="K309">
        <v>1629</v>
      </c>
      <c r="L309">
        <v>111.5</v>
      </c>
      <c r="M309">
        <v>1712</v>
      </c>
      <c r="N309">
        <v>111</v>
      </c>
      <c r="O309">
        <v>112</v>
      </c>
      <c r="P309">
        <v>128</v>
      </c>
      <c r="Q309">
        <v>99.5</v>
      </c>
      <c r="R309" t="e">
        <f>INDEX(股期交易標的!$D:$D,MATCH(LEFT(股票期貨!S309,2),股期交易標的!$A:$A,0)) &amp; "期"</f>
        <v>#N/A</v>
      </c>
      <c r="X309" t="e">
        <f>INDEX(股期交易標的!$D:$D,MATCH(LEFT(股票期貨!Y309,2),股期交易標的!$A:$A,0)) &amp; "期"</f>
        <v>#N/A</v>
      </c>
    </row>
    <row r="310" spans="1:24" x14ac:dyDescent="0.25">
      <c r="A310" t="s">
        <v>521</v>
      </c>
      <c r="B310">
        <v>202312</v>
      </c>
      <c r="C310">
        <v>111.5</v>
      </c>
      <c r="D310">
        <v>112</v>
      </c>
      <c r="E310">
        <v>110.5</v>
      </c>
      <c r="F310">
        <v>112</v>
      </c>
      <c r="G310" t="s">
        <v>567</v>
      </c>
      <c r="H310" t="s">
        <v>2319</v>
      </c>
      <c r="I310">
        <v>0</v>
      </c>
      <c r="J310">
        <v>421</v>
      </c>
      <c r="K310">
        <v>421</v>
      </c>
      <c r="L310">
        <v>112</v>
      </c>
      <c r="M310">
        <v>705</v>
      </c>
      <c r="N310">
        <v>111</v>
      </c>
      <c r="O310">
        <v>112</v>
      </c>
      <c r="P310">
        <v>174</v>
      </c>
      <c r="Q310">
        <v>89.8</v>
      </c>
      <c r="R310" t="e">
        <f>INDEX(股期交易標的!$D:$D,MATCH(LEFT(股票期貨!S310,2),股期交易標的!$A:$A,0)) &amp; "期"</f>
        <v>#N/A</v>
      </c>
      <c r="X310" t="e">
        <f>INDEX(股期交易標的!$D:$D,MATCH(LEFT(股票期貨!Y310,2),股期交易標的!$A:$A,0)) &amp; "期"</f>
        <v>#N/A</v>
      </c>
    </row>
    <row r="311" spans="1:24" x14ac:dyDescent="0.25">
      <c r="A311" t="s">
        <v>521</v>
      </c>
      <c r="B311">
        <v>202403</v>
      </c>
      <c r="C311" t="s">
        <v>39</v>
      </c>
      <c r="D311" t="s">
        <v>39</v>
      </c>
      <c r="E311" t="s">
        <v>39</v>
      </c>
      <c r="F311" t="s">
        <v>39</v>
      </c>
      <c r="G311" t="s">
        <v>39</v>
      </c>
      <c r="H311" t="s">
        <v>39</v>
      </c>
      <c r="I311">
        <v>0</v>
      </c>
      <c r="J311">
        <v>0</v>
      </c>
      <c r="K311">
        <v>0</v>
      </c>
      <c r="L311">
        <v>111.5</v>
      </c>
      <c r="M311">
        <v>96</v>
      </c>
      <c r="N311">
        <v>111</v>
      </c>
      <c r="O311">
        <v>112.5</v>
      </c>
      <c r="P311">
        <v>158</v>
      </c>
      <c r="Q311">
        <v>74.599999999999994</v>
      </c>
      <c r="R311" t="e">
        <f>INDEX(股期交易標的!$D:$D,MATCH(LEFT(股票期貨!S311,2),股期交易標的!$A:$A,0)) &amp; "期"</f>
        <v>#N/A</v>
      </c>
      <c r="X311" t="e">
        <f>INDEX(股期交易標的!$D:$D,MATCH(LEFT(股票期貨!Y311,2),股期交易標的!$A:$A,0)) &amp; "期"</f>
        <v>#N/A</v>
      </c>
    </row>
    <row r="312" spans="1:24" x14ac:dyDescent="0.25">
      <c r="A312" t="s">
        <v>521</v>
      </c>
      <c r="B312">
        <v>202406</v>
      </c>
      <c r="C312">
        <v>112.5</v>
      </c>
      <c r="D312">
        <v>112.5</v>
      </c>
      <c r="E312">
        <v>112.5</v>
      </c>
      <c r="F312">
        <v>112.5</v>
      </c>
      <c r="G312" t="s">
        <v>544</v>
      </c>
      <c r="H312" s="4" t="s">
        <v>2573</v>
      </c>
      <c r="I312">
        <v>0</v>
      </c>
      <c r="J312">
        <v>1</v>
      </c>
      <c r="K312">
        <v>1</v>
      </c>
      <c r="L312">
        <v>112.5</v>
      </c>
      <c r="M312">
        <v>24</v>
      </c>
      <c r="N312">
        <v>110</v>
      </c>
      <c r="O312">
        <v>112.5</v>
      </c>
      <c r="P312">
        <v>158</v>
      </c>
      <c r="Q312">
        <v>105</v>
      </c>
      <c r="R312" t="e">
        <f>INDEX(股期交易標的!$D:$D,MATCH(LEFT(股票期貨!S312,2),股期交易標的!$A:$A,0)) &amp; "期"</f>
        <v>#N/A</v>
      </c>
      <c r="X312" t="e">
        <f>INDEX(股期交易標的!$D:$D,MATCH(LEFT(股票期貨!Y312,2),股期交易標的!$A:$A,0)) &amp; "期"</f>
        <v>#N/A</v>
      </c>
    </row>
    <row r="313" spans="1:24" x14ac:dyDescent="0.25">
      <c r="A313" t="s">
        <v>521</v>
      </c>
      <c r="B313">
        <v>202409</v>
      </c>
      <c r="C313">
        <v>112.5</v>
      </c>
      <c r="D313">
        <v>112.5</v>
      </c>
      <c r="E313">
        <v>112.5</v>
      </c>
      <c r="F313">
        <v>112.5</v>
      </c>
      <c r="G313" t="s">
        <v>567</v>
      </c>
      <c r="H313" t="s">
        <v>2321</v>
      </c>
      <c r="I313">
        <v>0</v>
      </c>
      <c r="J313">
        <v>1</v>
      </c>
      <c r="K313">
        <v>1</v>
      </c>
      <c r="L313">
        <v>112.5</v>
      </c>
      <c r="M313">
        <v>64</v>
      </c>
      <c r="N313">
        <v>111.5</v>
      </c>
      <c r="O313">
        <v>112.5</v>
      </c>
      <c r="P313">
        <v>112.5</v>
      </c>
      <c r="Q313">
        <v>100.5</v>
      </c>
      <c r="R313" t="e">
        <f>INDEX(股期交易標的!$D:$D,MATCH(LEFT(股票期貨!S313,2),股期交易標的!$A:$A,0)) &amp; "期"</f>
        <v>#N/A</v>
      </c>
      <c r="X313" t="e">
        <f>INDEX(股期交易標的!$D:$D,MATCH(LEFT(股票期貨!Y313,2),股期交易標的!$A:$A,0)) &amp; "期"</f>
        <v>#N/A</v>
      </c>
    </row>
    <row r="314" spans="1:24" x14ac:dyDescent="0.25">
      <c r="A314" t="s">
        <v>522</v>
      </c>
      <c r="B314">
        <v>202311</v>
      </c>
      <c r="C314">
        <v>307</v>
      </c>
      <c r="D314">
        <v>312.5</v>
      </c>
      <c r="E314">
        <v>307</v>
      </c>
      <c r="F314">
        <v>307.5</v>
      </c>
      <c r="G314" t="s">
        <v>544</v>
      </c>
      <c r="H314" s="4" t="s">
        <v>2519</v>
      </c>
      <c r="I314">
        <v>0</v>
      </c>
      <c r="J314">
        <v>641</v>
      </c>
      <c r="K314">
        <v>641</v>
      </c>
      <c r="L314">
        <v>307.5</v>
      </c>
      <c r="M314">
        <v>886</v>
      </c>
      <c r="N314">
        <v>307.5</v>
      </c>
      <c r="O314">
        <v>308</v>
      </c>
      <c r="P314">
        <v>341.5</v>
      </c>
      <c r="Q314">
        <v>285.5</v>
      </c>
      <c r="R314" t="e">
        <f>INDEX(股期交易標的!$D:$D,MATCH(LEFT(股票期貨!S314,2),股期交易標的!$A:$A,0)) &amp; "期"</f>
        <v>#N/A</v>
      </c>
      <c r="X314" t="e">
        <f>INDEX(股期交易標的!$D:$D,MATCH(LEFT(股票期貨!Y314,2),股期交易標的!$A:$A,0)) &amp; "期"</f>
        <v>#N/A</v>
      </c>
    </row>
    <row r="315" spans="1:24" x14ac:dyDescent="0.25">
      <c r="A315" t="s">
        <v>522</v>
      </c>
      <c r="B315">
        <v>202312</v>
      </c>
      <c r="C315">
        <v>311</v>
      </c>
      <c r="D315">
        <v>313</v>
      </c>
      <c r="E315">
        <v>308</v>
      </c>
      <c r="F315">
        <v>308</v>
      </c>
      <c r="G315" t="s">
        <v>565</v>
      </c>
      <c r="H315" t="s">
        <v>1596</v>
      </c>
      <c r="I315">
        <v>0</v>
      </c>
      <c r="J315">
        <v>174</v>
      </c>
      <c r="K315">
        <v>174</v>
      </c>
      <c r="L315">
        <v>308</v>
      </c>
      <c r="M315">
        <v>471</v>
      </c>
      <c r="N315">
        <v>307.5</v>
      </c>
      <c r="O315">
        <v>308.5</v>
      </c>
      <c r="P315">
        <v>380</v>
      </c>
      <c r="Q315">
        <v>286.5</v>
      </c>
      <c r="R315" t="e">
        <f>INDEX(股期交易標的!$D:$D,MATCH(LEFT(股票期貨!S315,2),股期交易標的!$A:$A,0)) &amp; "期"</f>
        <v>#N/A</v>
      </c>
      <c r="X315" t="e">
        <f>INDEX(股期交易標的!$D:$D,MATCH(LEFT(股票期貨!Y315,2),股期交易標的!$A:$A,0)) &amp; "期"</f>
        <v>#N/A</v>
      </c>
    </row>
    <row r="316" spans="1:24" x14ac:dyDescent="0.25">
      <c r="A316" t="s">
        <v>522</v>
      </c>
      <c r="B316">
        <v>202403</v>
      </c>
      <c r="C316">
        <v>309</v>
      </c>
      <c r="D316">
        <v>309</v>
      </c>
      <c r="E316">
        <v>309</v>
      </c>
      <c r="F316">
        <v>309</v>
      </c>
      <c r="G316" t="s">
        <v>587</v>
      </c>
      <c r="H316" t="s">
        <v>2240</v>
      </c>
      <c r="I316">
        <v>0</v>
      </c>
      <c r="J316">
        <v>1</v>
      </c>
      <c r="K316">
        <v>1</v>
      </c>
      <c r="L316">
        <v>308</v>
      </c>
      <c r="M316">
        <v>5</v>
      </c>
      <c r="N316">
        <v>306.5</v>
      </c>
      <c r="O316">
        <v>310</v>
      </c>
      <c r="P316">
        <v>385</v>
      </c>
      <c r="Q316">
        <v>293</v>
      </c>
      <c r="R316" t="e">
        <f>INDEX(股期交易標的!$D:$D,MATCH(LEFT(股票期貨!S316,2),股期交易標的!$A:$A,0)) &amp; "期"</f>
        <v>#N/A</v>
      </c>
      <c r="X316" t="e">
        <f>INDEX(股期交易標的!$D:$D,MATCH(LEFT(股票期貨!Y316,2),股期交易標的!$A:$A,0)) &amp; "期"</f>
        <v>#N/A</v>
      </c>
    </row>
    <row r="317" spans="1:24" x14ac:dyDescent="0.25">
      <c r="A317" t="s">
        <v>522</v>
      </c>
      <c r="B317">
        <v>202406</v>
      </c>
      <c r="C317" t="s">
        <v>39</v>
      </c>
      <c r="D317" t="s">
        <v>39</v>
      </c>
      <c r="E317" t="s">
        <v>39</v>
      </c>
      <c r="F317" t="s">
        <v>39</v>
      </c>
      <c r="G317" t="s">
        <v>39</v>
      </c>
      <c r="H317" t="s">
        <v>39</v>
      </c>
      <c r="I317">
        <v>0</v>
      </c>
      <c r="J317">
        <v>0</v>
      </c>
      <c r="K317">
        <v>0</v>
      </c>
      <c r="L317">
        <v>308</v>
      </c>
      <c r="M317">
        <v>6</v>
      </c>
      <c r="N317">
        <v>306.5</v>
      </c>
      <c r="O317">
        <v>313</v>
      </c>
      <c r="P317">
        <v>366</v>
      </c>
      <c r="Q317">
        <v>330</v>
      </c>
      <c r="R317" t="e">
        <f>INDEX(股期交易標的!$D:$D,MATCH(LEFT(股票期貨!S317,2),股期交易標的!$A:$A,0)) &amp; "期"</f>
        <v>#N/A</v>
      </c>
      <c r="X317" t="e">
        <f>INDEX(股期交易標的!$D:$D,MATCH(LEFT(股票期貨!Y317,2),股期交易標的!$A:$A,0)) &amp; "期"</f>
        <v>#N/A</v>
      </c>
    </row>
    <row r="318" spans="1:24" x14ac:dyDescent="0.25">
      <c r="A318" t="s">
        <v>522</v>
      </c>
      <c r="B318">
        <v>202409</v>
      </c>
      <c r="C318" t="s">
        <v>39</v>
      </c>
      <c r="D318" t="s">
        <v>39</v>
      </c>
      <c r="E318" t="s">
        <v>39</v>
      </c>
      <c r="F318" t="s">
        <v>39</v>
      </c>
      <c r="G318" t="s">
        <v>39</v>
      </c>
      <c r="H318" t="s">
        <v>39</v>
      </c>
      <c r="I318">
        <v>0</v>
      </c>
      <c r="J318">
        <v>0</v>
      </c>
      <c r="K318">
        <v>0</v>
      </c>
      <c r="L318">
        <v>308</v>
      </c>
      <c r="M318">
        <v>0</v>
      </c>
      <c r="N318">
        <v>306.5</v>
      </c>
      <c r="O318">
        <v>313</v>
      </c>
      <c r="P318" t="s">
        <v>39</v>
      </c>
      <c r="Q318" t="s">
        <v>39</v>
      </c>
      <c r="R318" t="e">
        <f>INDEX(股期交易標的!$D:$D,MATCH(LEFT(股票期貨!S318,2),股期交易標的!$A:$A,0)) &amp; "期"</f>
        <v>#N/A</v>
      </c>
      <c r="X318" t="e">
        <f>INDEX(股期交易標的!$D:$D,MATCH(LEFT(股票期貨!Y318,2),股期交易標的!$A:$A,0)) &amp; "期"</f>
        <v>#N/A</v>
      </c>
    </row>
    <row r="319" spans="1:24" x14ac:dyDescent="0.25">
      <c r="A319" t="s">
        <v>2236</v>
      </c>
      <c r="B319">
        <v>202311</v>
      </c>
      <c r="C319">
        <v>14.55</v>
      </c>
      <c r="D319">
        <v>14.55</v>
      </c>
      <c r="E319">
        <v>14.55</v>
      </c>
      <c r="F319">
        <v>14.55</v>
      </c>
      <c r="G319" t="s">
        <v>454</v>
      </c>
      <c r="H319" s="4" t="s">
        <v>2574</v>
      </c>
      <c r="I319">
        <v>0</v>
      </c>
      <c r="J319">
        <v>1</v>
      </c>
      <c r="K319">
        <v>1</v>
      </c>
      <c r="L319">
        <v>14.6</v>
      </c>
      <c r="M319">
        <v>4</v>
      </c>
      <c r="N319">
        <v>14.6</v>
      </c>
      <c r="O319">
        <v>14.7</v>
      </c>
      <c r="P319">
        <v>14.55</v>
      </c>
      <c r="Q319">
        <v>13.95</v>
      </c>
      <c r="R319" t="e">
        <f>INDEX(股期交易標的!$D:$D,MATCH(LEFT(股票期貨!S319,2),股期交易標的!$A:$A,0)) &amp; "期"</f>
        <v>#N/A</v>
      </c>
      <c r="X319" t="e">
        <f>INDEX(股期交易標的!$D:$D,MATCH(LEFT(股票期貨!Y319,2),股期交易標的!$A:$A,0)) &amp; "期"</f>
        <v>#N/A</v>
      </c>
    </row>
    <row r="320" spans="1:24" x14ac:dyDescent="0.25">
      <c r="A320" t="s">
        <v>2236</v>
      </c>
      <c r="B320">
        <v>202312</v>
      </c>
      <c r="C320" t="s">
        <v>39</v>
      </c>
      <c r="D320" t="s">
        <v>39</v>
      </c>
      <c r="E320" t="s">
        <v>39</v>
      </c>
      <c r="F320" t="s">
        <v>39</v>
      </c>
      <c r="G320" t="s">
        <v>39</v>
      </c>
      <c r="H320" t="s">
        <v>39</v>
      </c>
      <c r="I320">
        <v>0</v>
      </c>
      <c r="J320">
        <v>0</v>
      </c>
      <c r="K320">
        <v>0</v>
      </c>
      <c r="L320">
        <v>14.6</v>
      </c>
      <c r="M320">
        <v>0</v>
      </c>
      <c r="N320">
        <v>14.6</v>
      </c>
      <c r="O320">
        <v>15.2</v>
      </c>
      <c r="P320" t="s">
        <v>39</v>
      </c>
      <c r="Q320" t="s">
        <v>39</v>
      </c>
      <c r="R320" t="e">
        <f>INDEX(股期交易標的!$D:$D,MATCH(LEFT(股票期貨!S320,2),股期交易標的!$A:$A,0)) &amp; "期"</f>
        <v>#N/A</v>
      </c>
      <c r="X320" t="e">
        <f>INDEX(股期交易標的!$D:$D,MATCH(LEFT(股票期貨!Y320,2),股期交易標的!$A:$A,0)) &amp; "期"</f>
        <v>#N/A</v>
      </c>
    </row>
    <row r="321" spans="1:24" x14ac:dyDescent="0.25">
      <c r="A321" t="s">
        <v>2236</v>
      </c>
      <c r="B321">
        <v>202403</v>
      </c>
      <c r="C321">
        <v>14.7</v>
      </c>
      <c r="D321">
        <v>14.7</v>
      </c>
      <c r="E321">
        <v>14.7</v>
      </c>
      <c r="F321">
        <v>14.7</v>
      </c>
      <c r="G321" t="s">
        <v>454</v>
      </c>
      <c r="H321" t="s">
        <v>2359</v>
      </c>
      <c r="I321">
        <v>0</v>
      </c>
      <c r="J321">
        <v>1</v>
      </c>
      <c r="K321">
        <v>1</v>
      </c>
      <c r="L321">
        <v>14.7</v>
      </c>
      <c r="M321">
        <v>26</v>
      </c>
      <c r="N321">
        <v>14.5</v>
      </c>
      <c r="O321">
        <v>15.1</v>
      </c>
      <c r="P321">
        <v>14.7</v>
      </c>
      <c r="Q321">
        <v>14.3</v>
      </c>
      <c r="R321" t="e">
        <f>INDEX(股期交易標的!$D:$D,MATCH(LEFT(股票期貨!S321,2),股期交易標的!$A:$A,0)) &amp; "期"</f>
        <v>#N/A</v>
      </c>
      <c r="X321" t="e">
        <f>INDEX(股期交易標的!$D:$D,MATCH(LEFT(股票期貨!Y321,2),股期交易標的!$A:$A,0)) &amp; "期"</f>
        <v>#N/A</v>
      </c>
    </row>
    <row r="322" spans="1:24" x14ac:dyDescent="0.25">
      <c r="A322" t="s">
        <v>2236</v>
      </c>
      <c r="B322">
        <v>202406</v>
      </c>
      <c r="C322" t="s">
        <v>39</v>
      </c>
      <c r="D322" t="s">
        <v>39</v>
      </c>
      <c r="E322" t="s">
        <v>39</v>
      </c>
      <c r="F322" t="s">
        <v>39</v>
      </c>
      <c r="G322" t="s">
        <v>39</v>
      </c>
      <c r="H322" t="s">
        <v>39</v>
      </c>
      <c r="I322">
        <v>0</v>
      </c>
      <c r="J322">
        <v>0</v>
      </c>
      <c r="K322">
        <v>0</v>
      </c>
      <c r="L322">
        <v>14.8</v>
      </c>
      <c r="M322">
        <v>13</v>
      </c>
      <c r="N322">
        <v>14.55</v>
      </c>
      <c r="O322">
        <v>15.1</v>
      </c>
      <c r="P322">
        <v>14.55</v>
      </c>
      <c r="Q322">
        <v>14.4</v>
      </c>
      <c r="R322" t="e">
        <f>INDEX(股期交易標的!$D:$D,MATCH(LEFT(股票期貨!S322,2),股期交易標的!$A:$A,0)) &amp; "期"</f>
        <v>#N/A</v>
      </c>
      <c r="X322" t="e">
        <f>INDEX(股期交易標的!$D:$D,MATCH(LEFT(股票期貨!Y322,2),股期交易標的!$A:$A,0)) &amp; "期"</f>
        <v>#N/A</v>
      </c>
    </row>
    <row r="323" spans="1:24" x14ac:dyDescent="0.25">
      <c r="A323" t="s">
        <v>2236</v>
      </c>
      <c r="B323">
        <v>202409</v>
      </c>
      <c r="C323" t="s">
        <v>39</v>
      </c>
      <c r="D323" t="s">
        <v>39</v>
      </c>
      <c r="E323" t="s">
        <v>39</v>
      </c>
      <c r="F323" t="s">
        <v>39</v>
      </c>
      <c r="G323" t="s">
        <v>39</v>
      </c>
      <c r="H323" s="4" t="s">
        <v>39</v>
      </c>
      <c r="I323">
        <v>0</v>
      </c>
      <c r="J323">
        <v>0</v>
      </c>
      <c r="K323">
        <v>0</v>
      </c>
      <c r="L323">
        <v>14.65</v>
      </c>
      <c r="M323">
        <v>0</v>
      </c>
      <c r="N323">
        <v>14.2</v>
      </c>
      <c r="O323">
        <v>15.2</v>
      </c>
      <c r="P323" t="s">
        <v>39</v>
      </c>
      <c r="Q323" t="s">
        <v>39</v>
      </c>
      <c r="R323" t="e">
        <f>INDEX(股期交易標的!$D:$D,MATCH(LEFT(股票期貨!S323,2),股期交易標的!$A:$A,0)) &amp; "期"</f>
        <v>#N/A</v>
      </c>
      <c r="X323" t="e">
        <f>INDEX(股期交易標的!$D:$D,MATCH(LEFT(股票期貨!Y323,2),股期交易標的!$A:$A,0)) &amp; "期"</f>
        <v>#N/A</v>
      </c>
    </row>
    <row r="324" spans="1:24" x14ac:dyDescent="0.25">
      <c r="A324" t="s">
        <v>523</v>
      </c>
      <c r="B324">
        <v>202311</v>
      </c>
      <c r="C324">
        <v>54.8</v>
      </c>
      <c r="D324">
        <v>55.8</v>
      </c>
      <c r="E324">
        <v>53.7</v>
      </c>
      <c r="F324">
        <v>54.1</v>
      </c>
      <c r="G324" t="s">
        <v>373</v>
      </c>
      <c r="H324" t="s">
        <v>2575</v>
      </c>
      <c r="I324">
        <v>0</v>
      </c>
      <c r="J324">
        <v>2597</v>
      </c>
      <c r="K324">
        <v>2597</v>
      </c>
      <c r="L324">
        <v>54.2</v>
      </c>
      <c r="M324">
        <v>3269</v>
      </c>
      <c r="N324">
        <v>54.1</v>
      </c>
      <c r="O324">
        <v>54.3</v>
      </c>
      <c r="P324">
        <v>56.4</v>
      </c>
      <c r="Q324">
        <v>50.6</v>
      </c>
      <c r="R324" t="e">
        <f>INDEX(股期交易標的!$D:$D,MATCH(LEFT(股票期貨!S324,2),股期交易標的!$A:$A,0)) &amp; "期"</f>
        <v>#N/A</v>
      </c>
      <c r="X324" t="e">
        <f>INDEX(股期交易標的!$D:$D,MATCH(LEFT(股票期貨!Y324,2),股期交易標的!$A:$A,0)) &amp; "期"</f>
        <v>#N/A</v>
      </c>
    </row>
    <row r="325" spans="1:24" x14ac:dyDescent="0.25">
      <c r="A325" t="s">
        <v>523</v>
      </c>
      <c r="B325">
        <v>202312</v>
      </c>
      <c r="C325">
        <v>55.2</v>
      </c>
      <c r="D325">
        <v>55.9</v>
      </c>
      <c r="E325">
        <v>53.8</v>
      </c>
      <c r="F325">
        <v>54.2</v>
      </c>
      <c r="G325" t="s">
        <v>2363</v>
      </c>
      <c r="H325" t="s">
        <v>2576</v>
      </c>
      <c r="I325">
        <v>0</v>
      </c>
      <c r="J325">
        <v>120</v>
      </c>
      <c r="K325">
        <v>120</v>
      </c>
      <c r="L325">
        <v>54.2</v>
      </c>
      <c r="M325">
        <v>411</v>
      </c>
      <c r="N325">
        <v>54.1</v>
      </c>
      <c r="O325">
        <v>54.4</v>
      </c>
      <c r="P325">
        <v>60</v>
      </c>
      <c r="Q325">
        <v>41.7</v>
      </c>
      <c r="R325" t="e">
        <f>INDEX(股期交易標的!$D:$D,MATCH(LEFT(股票期貨!S325,2),股期交易標的!$A:$A,0)) &amp; "期"</f>
        <v>#N/A</v>
      </c>
      <c r="X325" t="e">
        <f>INDEX(股期交易標的!$D:$D,MATCH(LEFT(股票期貨!Y325,2),股期交易標的!$A:$A,0)) &amp; "期"</f>
        <v>#N/A</v>
      </c>
    </row>
    <row r="326" spans="1:24" x14ac:dyDescent="0.25">
      <c r="A326" t="s">
        <v>523</v>
      </c>
      <c r="B326">
        <v>202403</v>
      </c>
      <c r="C326" t="s">
        <v>39</v>
      </c>
      <c r="D326" t="s">
        <v>39</v>
      </c>
      <c r="E326" t="s">
        <v>39</v>
      </c>
      <c r="F326" t="s">
        <v>39</v>
      </c>
      <c r="G326" t="s">
        <v>39</v>
      </c>
      <c r="H326" t="s">
        <v>39</v>
      </c>
      <c r="I326">
        <v>0</v>
      </c>
      <c r="J326">
        <v>0</v>
      </c>
      <c r="K326">
        <v>0</v>
      </c>
      <c r="L326">
        <v>54.2</v>
      </c>
      <c r="M326">
        <v>11</v>
      </c>
      <c r="N326">
        <v>53.9</v>
      </c>
      <c r="O326">
        <v>54.5</v>
      </c>
      <c r="P326">
        <v>53.9</v>
      </c>
      <c r="Q326">
        <v>41.65</v>
      </c>
      <c r="R326" t="e">
        <f>INDEX(股期交易標的!$D:$D,MATCH(LEFT(股票期貨!S326,2),股期交易標的!$A:$A,0)) &amp; "期"</f>
        <v>#N/A</v>
      </c>
      <c r="X326" t="e">
        <f>INDEX(股期交易標的!$D:$D,MATCH(LEFT(股票期貨!Y326,2),股期交易標的!$A:$A,0)) &amp; "期"</f>
        <v>#N/A</v>
      </c>
    </row>
    <row r="327" spans="1:24" x14ac:dyDescent="0.25">
      <c r="A327" t="s">
        <v>523</v>
      </c>
      <c r="B327">
        <v>202406</v>
      </c>
      <c r="C327" t="s">
        <v>39</v>
      </c>
      <c r="D327" t="s">
        <v>39</v>
      </c>
      <c r="E327" t="s">
        <v>39</v>
      </c>
      <c r="F327" t="s">
        <v>39</v>
      </c>
      <c r="G327" t="s">
        <v>39</v>
      </c>
      <c r="H327" t="s">
        <v>39</v>
      </c>
      <c r="I327">
        <v>0</v>
      </c>
      <c r="J327">
        <v>0</v>
      </c>
      <c r="K327">
        <v>0</v>
      </c>
      <c r="L327">
        <v>54.1</v>
      </c>
      <c r="M327">
        <v>13</v>
      </c>
      <c r="N327">
        <v>53.7</v>
      </c>
      <c r="O327">
        <v>54.5</v>
      </c>
      <c r="P327">
        <v>53.7</v>
      </c>
      <c r="Q327">
        <v>43.9</v>
      </c>
      <c r="R327" t="e">
        <f>INDEX(股期交易標的!$D:$D,MATCH(LEFT(股票期貨!S327,2),股期交易標的!$A:$A,0)) &amp; "期"</f>
        <v>#N/A</v>
      </c>
      <c r="X327" t="e">
        <f>INDEX(股期交易標的!$D:$D,MATCH(LEFT(股票期貨!Y327,2),股期交易標的!$A:$A,0)) &amp; "期"</f>
        <v>#N/A</v>
      </c>
    </row>
    <row r="328" spans="1:24" x14ac:dyDescent="0.25">
      <c r="A328" t="s">
        <v>523</v>
      </c>
      <c r="B328">
        <v>202409</v>
      </c>
      <c r="C328" t="s">
        <v>39</v>
      </c>
      <c r="D328" t="s">
        <v>39</v>
      </c>
      <c r="E328" t="s">
        <v>39</v>
      </c>
      <c r="F328" t="s">
        <v>39</v>
      </c>
      <c r="G328" t="s">
        <v>39</v>
      </c>
      <c r="H328" t="s">
        <v>39</v>
      </c>
      <c r="I328">
        <v>0</v>
      </c>
      <c r="J328">
        <v>0</v>
      </c>
      <c r="K328">
        <v>0</v>
      </c>
      <c r="L328">
        <v>54.2</v>
      </c>
      <c r="M328">
        <v>1</v>
      </c>
      <c r="N328">
        <v>53.5</v>
      </c>
      <c r="O328">
        <v>55.9</v>
      </c>
      <c r="P328">
        <v>51.7</v>
      </c>
      <c r="Q328">
        <v>51.7</v>
      </c>
      <c r="R328" t="e">
        <f>INDEX(股期交易標的!$D:$D,MATCH(LEFT(股票期貨!S328,2),股期交易標的!$A:$A,0)) &amp; "期"</f>
        <v>#N/A</v>
      </c>
      <c r="X328" t="e">
        <f>INDEX(股期交易標的!$D:$D,MATCH(LEFT(股票期貨!Y328,2),股期交易標的!$A:$A,0)) &amp; "期"</f>
        <v>#N/A</v>
      </c>
    </row>
    <row r="329" spans="1:24" x14ac:dyDescent="0.25">
      <c r="A329" t="s">
        <v>525</v>
      </c>
      <c r="B329">
        <v>202311</v>
      </c>
      <c r="C329">
        <v>26.45</v>
      </c>
      <c r="D329">
        <v>27.1</v>
      </c>
      <c r="E329">
        <v>26.4</v>
      </c>
      <c r="F329">
        <v>26.65</v>
      </c>
      <c r="G329" t="s">
        <v>454</v>
      </c>
      <c r="H329" t="s">
        <v>2309</v>
      </c>
      <c r="I329">
        <v>0</v>
      </c>
      <c r="J329">
        <v>240</v>
      </c>
      <c r="K329">
        <v>240</v>
      </c>
      <c r="L329">
        <v>26.65</v>
      </c>
      <c r="M329">
        <v>490</v>
      </c>
      <c r="N329">
        <v>26.6</v>
      </c>
      <c r="O329">
        <v>26.8</v>
      </c>
      <c r="P329">
        <v>29.7</v>
      </c>
      <c r="Q329">
        <v>24.9</v>
      </c>
      <c r="R329" t="e">
        <f>INDEX(股期交易標的!$D:$D,MATCH(LEFT(股票期貨!S329,2),股期交易標的!$A:$A,0)) &amp; "期"</f>
        <v>#N/A</v>
      </c>
      <c r="X329" t="e">
        <f>INDEX(股期交易標的!$D:$D,MATCH(LEFT(股票期貨!Y329,2),股期交易標的!$A:$A,0)) &amp; "期"</f>
        <v>#N/A</v>
      </c>
    </row>
    <row r="330" spans="1:24" x14ac:dyDescent="0.25">
      <c r="A330" t="s">
        <v>525</v>
      </c>
      <c r="B330">
        <v>202312</v>
      </c>
      <c r="C330">
        <v>26.9</v>
      </c>
      <c r="D330">
        <v>26.9</v>
      </c>
      <c r="E330">
        <v>26.9</v>
      </c>
      <c r="F330">
        <v>26.9</v>
      </c>
      <c r="G330" t="s">
        <v>1592</v>
      </c>
      <c r="H330" t="s">
        <v>2564</v>
      </c>
      <c r="I330">
        <v>0</v>
      </c>
      <c r="J330">
        <v>104</v>
      </c>
      <c r="K330">
        <v>104</v>
      </c>
      <c r="L330">
        <v>26.7</v>
      </c>
      <c r="M330">
        <v>151</v>
      </c>
      <c r="N330">
        <v>26.55</v>
      </c>
      <c r="O330">
        <v>26.85</v>
      </c>
      <c r="P330">
        <v>40.4</v>
      </c>
      <c r="Q330">
        <v>25</v>
      </c>
      <c r="R330" t="e">
        <f>INDEX(股期交易標的!$D:$D,MATCH(LEFT(股票期貨!S330,2),股期交易標的!$A:$A,0)) &amp; "期"</f>
        <v>#N/A</v>
      </c>
      <c r="X330" t="e">
        <f>INDEX(股期交易標的!$D:$D,MATCH(LEFT(股票期貨!Y330,2),股期交易標的!$A:$A,0)) &amp; "期"</f>
        <v>#N/A</v>
      </c>
    </row>
    <row r="331" spans="1:24" x14ac:dyDescent="0.25">
      <c r="A331" t="s">
        <v>525</v>
      </c>
      <c r="B331">
        <v>202403</v>
      </c>
      <c r="C331" t="s">
        <v>39</v>
      </c>
      <c r="D331" t="s">
        <v>39</v>
      </c>
      <c r="E331" t="s">
        <v>39</v>
      </c>
      <c r="F331" t="s">
        <v>39</v>
      </c>
      <c r="G331" t="s">
        <v>39</v>
      </c>
      <c r="H331" s="4" t="s">
        <v>39</v>
      </c>
      <c r="I331">
        <v>0</v>
      </c>
      <c r="J331">
        <v>0</v>
      </c>
      <c r="K331">
        <v>0</v>
      </c>
      <c r="L331">
        <v>26.65</v>
      </c>
      <c r="M331">
        <v>4</v>
      </c>
      <c r="N331">
        <v>26.5</v>
      </c>
      <c r="O331">
        <v>27.6</v>
      </c>
      <c r="P331">
        <v>28.85</v>
      </c>
      <c r="Q331">
        <v>26.3</v>
      </c>
      <c r="R331" t="e">
        <f>INDEX(股期交易標的!$D:$D,MATCH(LEFT(股票期貨!S331,2),股期交易標的!$A:$A,0)) &amp; "期"</f>
        <v>#N/A</v>
      </c>
      <c r="X331" t="e">
        <f>INDEX(股期交易標的!$D:$D,MATCH(LEFT(股票期貨!Y331,2),股期交易標的!$A:$A,0)) &amp; "期"</f>
        <v>#N/A</v>
      </c>
    </row>
    <row r="332" spans="1:24" x14ac:dyDescent="0.25">
      <c r="A332" t="s">
        <v>525</v>
      </c>
      <c r="B332">
        <v>202406</v>
      </c>
      <c r="C332" t="s">
        <v>39</v>
      </c>
      <c r="D332" t="s">
        <v>39</v>
      </c>
      <c r="E332" t="s">
        <v>39</v>
      </c>
      <c r="F332" t="s">
        <v>39</v>
      </c>
      <c r="G332" t="s">
        <v>39</v>
      </c>
      <c r="H332" t="s">
        <v>39</v>
      </c>
      <c r="I332">
        <v>0</v>
      </c>
      <c r="J332">
        <v>0</v>
      </c>
      <c r="K332">
        <v>0</v>
      </c>
      <c r="L332">
        <v>26.7</v>
      </c>
      <c r="M332">
        <v>0</v>
      </c>
      <c r="N332">
        <v>25.8</v>
      </c>
      <c r="O332">
        <v>27.6</v>
      </c>
      <c r="P332" t="s">
        <v>39</v>
      </c>
      <c r="Q332" t="s">
        <v>39</v>
      </c>
      <c r="R332" t="e">
        <f>INDEX(股期交易標的!$D:$D,MATCH(LEFT(股票期貨!S332,2),股期交易標的!$A:$A,0)) &amp; "期"</f>
        <v>#N/A</v>
      </c>
      <c r="X332" t="e">
        <f>INDEX(股期交易標的!$D:$D,MATCH(LEFT(股票期貨!Y332,2),股期交易標的!$A:$A,0)) &amp; "期"</f>
        <v>#N/A</v>
      </c>
    </row>
    <row r="333" spans="1:24" x14ac:dyDescent="0.25">
      <c r="A333" t="s">
        <v>525</v>
      </c>
      <c r="B333">
        <v>202409</v>
      </c>
      <c r="C333" t="s">
        <v>39</v>
      </c>
      <c r="D333" t="s">
        <v>39</v>
      </c>
      <c r="E333" t="s">
        <v>39</v>
      </c>
      <c r="F333" t="s">
        <v>39</v>
      </c>
      <c r="G333" t="s">
        <v>39</v>
      </c>
      <c r="H333" s="4" t="s">
        <v>39</v>
      </c>
      <c r="I333">
        <v>0</v>
      </c>
      <c r="J333">
        <v>0</v>
      </c>
      <c r="K333">
        <v>0</v>
      </c>
      <c r="L333">
        <v>26.7</v>
      </c>
      <c r="M333">
        <v>0</v>
      </c>
      <c r="N333">
        <v>25.8</v>
      </c>
      <c r="O333">
        <v>27.7</v>
      </c>
      <c r="P333" t="s">
        <v>39</v>
      </c>
      <c r="Q333" t="s">
        <v>39</v>
      </c>
      <c r="R333" t="e">
        <f>INDEX(股期交易標的!$D:$D,MATCH(LEFT(股票期貨!S333,2),股期交易標的!$A:$A,0)) &amp; "期"</f>
        <v>#N/A</v>
      </c>
      <c r="X333" t="e">
        <f>INDEX(股期交易標的!$D:$D,MATCH(LEFT(股票期貨!Y333,2),股期交易標的!$A:$A,0)) &amp; "期"</f>
        <v>#N/A</v>
      </c>
    </row>
    <row r="334" spans="1:24" x14ac:dyDescent="0.25">
      <c r="A334" t="s">
        <v>526</v>
      </c>
      <c r="B334">
        <v>202311</v>
      </c>
      <c r="C334">
        <v>18.850000000000001</v>
      </c>
      <c r="D334">
        <v>19.149999999999999</v>
      </c>
      <c r="E334">
        <v>18.850000000000001</v>
      </c>
      <c r="F334">
        <v>19</v>
      </c>
      <c r="G334" t="s">
        <v>601</v>
      </c>
      <c r="H334" t="s">
        <v>2228</v>
      </c>
      <c r="I334">
        <v>0</v>
      </c>
      <c r="J334">
        <v>241</v>
      </c>
      <c r="K334">
        <v>241</v>
      </c>
      <c r="L334">
        <v>19</v>
      </c>
      <c r="M334">
        <v>585</v>
      </c>
      <c r="N334">
        <v>19</v>
      </c>
      <c r="O334">
        <v>19.100000000000001</v>
      </c>
      <c r="P334">
        <v>20.7</v>
      </c>
      <c r="Q334">
        <v>18.2</v>
      </c>
      <c r="R334" t="e">
        <f>INDEX(股期交易標的!$D:$D,MATCH(LEFT(股票期貨!S334,2),股期交易標的!$A:$A,0)) &amp; "期"</f>
        <v>#N/A</v>
      </c>
      <c r="X334" t="e">
        <f>INDEX(股期交易標的!$D:$D,MATCH(LEFT(股票期貨!Y334,2),股期交易標的!$A:$A,0)) &amp; "期"</f>
        <v>#N/A</v>
      </c>
    </row>
    <row r="335" spans="1:24" x14ac:dyDescent="0.25">
      <c r="A335" t="s">
        <v>526</v>
      </c>
      <c r="B335">
        <v>202312</v>
      </c>
      <c r="C335">
        <v>19.05</v>
      </c>
      <c r="D335">
        <v>19.149999999999999</v>
      </c>
      <c r="E335">
        <v>18.899999999999999</v>
      </c>
      <c r="F335">
        <v>18.95</v>
      </c>
      <c r="G335" t="s">
        <v>1560</v>
      </c>
      <c r="H335" s="4" t="s">
        <v>1600</v>
      </c>
      <c r="I335">
        <v>0</v>
      </c>
      <c r="J335">
        <v>9</v>
      </c>
      <c r="K335">
        <v>9</v>
      </c>
      <c r="L335">
        <v>18.95</v>
      </c>
      <c r="M335">
        <v>57</v>
      </c>
      <c r="N335">
        <v>19.05</v>
      </c>
      <c r="O335">
        <v>19.149999999999999</v>
      </c>
      <c r="P335">
        <v>24.4</v>
      </c>
      <c r="Q335">
        <v>18.3</v>
      </c>
      <c r="R335" t="e">
        <f>INDEX(股期交易標的!$D:$D,MATCH(LEFT(股票期貨!S335,2),股期交易標的!$A:$A,0)) &amp; "期"</f>
        <v>#N/A</v>
      </c>
      <c r="X335" t="e">
        <f>INDEX(股期交易標的!$D:$D,MATCH(LEFT(股票期貨!Y335,2),股期交易標的!$A:$A,0)) &amp; "期"</f>
        <v>#N/A</v>
      </c>
    </row>
    <row r="336" spans="1:24" x14ac:dyDescent="0.25">
      <c r="A336" t="s">
        <v>526</v>
      </c>
      <c r="B336">
        <v>202403</v>
      </c>
      <c r="C336">
        <v>19.2</v>
      </c>
      <c r="D336">
        <v>19.2</v>
      </c>
      <c r="E336">
        <v>19.2</v>
      </c>
      <c r="F336">
        <v>19.2</v>
      </c>
      <c r="G336" t="s">
        <v>481</v>
      </c>
      <c r="H336" t="s">
        <v>2229</v>
      </c>
      <c r="I336">
        <v>0</v>
      </c>
      <c r="J336">
        <v>1</v>
      </c>
      <c r="K336">
        <v>1</v>
      </c>
      <c r="L336">
        <v>19.100000000000001</v>
      </c>
      <c r="M336">
        <v>4</v>
      </c>
      <c r="N336">
        <v>18.899999999999999</v>
      </c>
      <c r="O336">
        <v>19.7</v>
      </c>
      <c r="P336">
        <v>22.1</v>
      </c>
      <c r="Q336">
        <v>18.8</v>
      </c>
      <c r="R336" t="e">
        <f>INDEX(股期交易標的!$D:$D,MATCH(LEFT(股票期貨!S336,2),股期交易標的!$A:$A,0)) &amp; "期"</f>
        <v>#N/A</v>
      </c>
      <c r="X336" t="e">
        <f>INDEX(股期交易標的!$D:$D,MATCH(LEFT(股票期貨!Y336,2),股期交易標的!$A:$A,0)) &amp; "期"</f>
        <v>#N/A</v>
      </c>
    </row>
    <row r="337" spans="1:24" x14ac:dyDescent="0.25">
      <c r="A337" t="s">
        <v>526</v>
      </c>
      <c r="B337">
        <v>202406</v>
      </c>
      <c r="C337" t="s">
        <v>39</v>
      </c>
      <c r="D337" t="s">
        <v>39</v>
      </c>
      <c r="E337" t="s">
        <v>39</v>
      </c>
      <c r="F337" t="s">
        <v>39</v>
      </c>
      <c r="G337" t="s">
        <v>39</v>
      </c>
      <c r="H337" s="4" t="s">
        <v>39</v>
      </c>
      <c r="I337">
        <v>0</v>
      </c>
      <c r="J337">
        <v>0</v>
      </c>
      <c r="K337">
        <v>0</v>
      </c>
      <c r="L337">
        <v>18.95</v>
      </c>
      <c r="M337">
        <v>2</v>
      </c>
      <c r="N337">
        <v>18.899999999999999</v>
      </c>
      <c r="O337">
        <v>19.7</v>
      </c>
      <c r="P337">
        <v>21.55</v>
      </c>
      <c r="Q337">
        <v>19.95</v>
      </c>
      <c r="R337" t="e">
        <f>INDEX(股期交易標的!$D:$D,MATCH(LEFT(股票期貨!S337,2),股期交易標的!$A:$A,0)) &amp; "期"</f>
        <v>#N/A</v>
      </c>
      <c r="X337" t="e">
        <f>INDEX(股期交易標的!$D:$D,MATCH(LEFT(股票期貨!Y337,2),股期交易標的!$A:$A,0)) &amp; "期"</f>
        <v>#N/A</v>
      </c>
    </row>
    <row r="338" spans="1:24" x14ac:dyDescent="0.25">
      <c r="A338" t="s">
        <v>526</v>
      </c>
      <c r="B338">
        <v>202409</v>
      </c>
      <c r="C338" t="s">
        <v>39</v>
      </c>
      <c r="D338" t="s">
        <v>39</v>
      </c>
      <c r="E338" t="s">
        <v>39</v>
      </c>
      <c r="F338" t="s">
        <v>39</v>
      </c>
      <c r="G338" t="s">
        <v>39</v>
      </c>
      <c r="H338" t="s">
        <v>39</v>
      </c>
      <c r="I338">
        <v>0</v>
      </c>
      <c r="J338">
        <v>0</v>
      </c>
      <c r="K338">
        <v>0</v>
      </c>
      <c r="L338">
        <v>18.95</v>
      </c>
      <c r="M338">
        <v>0</v>
      </c>
      <c r="N338">
        <v>18.399999999999999</v>
      </c>
      <c r="O338">
        <v>19.7</v>
      </c>
      <c r="P338" t="s">
        <v>39</v>
      </c>
      <c r="Q338" t="s">
        <v>39</v>
      </c>
      <c r="R338" t="e">
        <f>INDEX(股期交易標的!$D:$D,MATCH(LEFT(股票期貨!S338,2),股期交易標的!$A:$A,0)) &amp; "期"</f>
        <v>#N/A</v>
      </c>
      <c r="X338" t="e">
        <f>INDEX(股期交易標的!$D:$D,MATCH(LEFT(股票期貨!Y338,2),股期交易標的!$A:$A,0)) &amp; "期"</f>
        <v>#N/A</v>
      </c>
    </row>
    <row r="339" spans="1:24" x14ac:dyDescent="0.25">
      <c r="A339" t="s">
        <v>527</v>
      </c>
      <c r="B339">
        <v>202311</v>
      </c>
      <c r="C339">
        <v>47</v>
      </c>
      <c r="D339">
        <v>47.35</v>
      </c>
      <c r="E339">
        <v>46.85</v>
      </c>
      <c r="F339">
        <v>47.15</v>
      </c>
      <c r="G339" t="s">
        <v>1590</v>
      </c>
      <c r="H339" t="s">
        <v>2314</v>
      </c>
      <c r="I339">
        <v>0</v>
      </c>
      <c r="J339">
        <v>131</v>
      </c>
      <c r="K339">
        <v>131</v>
      </c>
      <c r="L339">
        <v>47.15</v>
      </c>
      <c r="M339">
        <v>433</v>
      </c>
      <c r="N339">
        <v>47</v>
      </c>
      <c r="O339">
        <v>47.2</v>
      </c>
      <c r="P339">
        <v>50.8</v>
      </c>
      <c r="Q339">
        <v>44.6</v>
      </c>
      <c r="R339" t="e">
        <f>INDEX(股期交易標的!$D:$D,MATCH(LEFT(股票期貨!S339,2),股期交易標的!$A:$A,0)) &amp; "期"</f>
        <v>#N/A</v>
      </c>
      <c r="X339" t="e">
        <f>INDEX(股期交易標的!$D:$D,MATCH(LEFT(股票期貨!Y339,2),股期交易標的!$A:$A,0)) &amp; "期"</f>
        <v>#N/A</v>
      </c>
    </row>
    <row r="340" spans="1:24" x14ac:dyDescent="0.25">
      <c r="A340" t="s">
        <v>527</v>
      </c>
      <c r="B340">
        <v>202312</v>
      </c>
      <c r="C340">
        <v>47</v>
      </c>
      <c r="D340">
        <v>47.3</v>
      </c>
      <c r="E340">
        <v>47</v>
      </c>
      <c r="F340">
        <v>47.3</v>
      </c>
      <c r="G340" t="s">
        <v>1592</v>
      </c>
      <c r="H340" t="s">
        <v>2574</v>
      </c>
      <c r="I340">
        <v>0</v>
      </c>
      <c r="J340">
        <v>72</v>
      </c>
      <c r="K340">
        <v>72</v>
      </c>
      <c r="L340">
        <v>47.3</v>
      </c>
      <c r="M340">
        <v>276</v>
      </c>
      <c r="N340">
        <v>46.95</v>
      </c>
      <c r="O340">
        <v>47.15</v>
      </c>
      <c r="P340">
        <v>49.5</v>
      </c>
      <c r="Q340">
        <v>45.1</v>
      </c>
      <c r="R340" t="e">
        <f>INDEX(股期交易標的!$D:$D,MATCH(LEFT(股票期貨!S340,2),股期交易標的!$A:$A,0)) &amp; "期"</f>
        <v>#N/A</v>
      </c>
      <c r="X340" t="e">
        <f>INDEX(股期交易標的!$D:$D,MATCH(LEFT(股票期貨!Y340,2),股期交易標的!$A:$A,0)) &amp; "期"</f>
        <v>#N/A</v>
      </c>
    </row>
    <row r="341" spans="1:24" x14ac:dyDescent="0.25">
      <c r="A341" t="s">
        <v>527</v>
      </c>
      <c r="B341">
        <v>202403</v>
      </c>
      <c r="C341" t="s">
        <v>39</v>
      </c>
      <c r="D341" t="s">
        <v>39</v>
      </c>
      <c r="E341" t="s">
        <v>39</v>
      </c>
      <c r="F341" t="s">
        <v>39</v>
      </c>
      <c r="G341" t="s">
        <v>39</v>
      </c>
      <c r="H341" t="s">
        <v>39</v>
      </c>
      <c r="I341">
        <v>0</v>
      </c>
      <c r="J341">
        <v>0</v>
      </c>
      <c r="K341">
        <v>0</v>
      </c>
      <c r="L341">
        <v>47.25</v>
      </c>
      <c r="M341">
        <v>1</v>
      </c>
      <c r="N341">
        <v>45.7</v>
      </c>
      <c r="O341">
        <v>47.55</v>
      </c>
      <c r="P341">
        <v>44.4</v>
      </c>
      <c r="Q341">
        <v>36.049999999999997</v>
      </c>
      <c r="R341" t="e">
        <f>INDEX(股期交易標的!$D:$D,MATCH(LEFT(股票期貨!S341,2),股期交易標的!$A:$A,0)) &amp; "期"</f>
        <v>#N/A</v>
      </c>
      <c r="X341" t="e">
        <f>INDEX(股期交易標的!$D:$D,MATCH(LEFT(股票期貨!Y341,2),股期交易標的!$A:$A,0)) &amp; "期"</f>
        <v>#N/A</v>
      </c>
    </row>
    <row r="342" spans="1:24" x14ac:dyDescent="0.25">
      <c r="A342" t="s">
        <v>527</v>
      </c>
      <c r="B342">
        <v>202406</v>
      </c>
      <c r="C342" t="s">
        <v>39</v>
      </c>
      <c r="D342" t="s">
        <v>39</v>
      </c>
      <c r="E342" t="s">
        <v>39</v>
      </c>
      <c r="F342" t="s">
        <v>39</v>
      </c>
      <c r="G342" t="s">
        <v>39</v>
      </c>
      <c r="H342" t="s">
        <v>39</v>
      </c>
      <c r="I342">
        <v>0</v>
      </c>
      <c r="J342">
        <v>0</v>
      </c>
      <c r="K342">
        <v>0</v>
      </c>
      <c r="L342">
        <v>47.25</v>
      </c>
      <c r="M342">
        <v>0</v>
      </c>
      <c r="N342">
        <v>45.7</v>
      </c>
      <c r="O342">
        <v>48.5</v>
      </c>
      <c r="P342" t="s">
        <v>39</v>
      </c>
      <c r="Q342" t="s">
        <v>39</v>
      </c>
      <c r="R342" t="e">
        <f>INDEX(股期交易標的!$D:$D,MATCH(LEFT(股票期貨!S342,2),股期交易標的!$A:$A,0)) &amp; "期"</f>
        <v>#N/A</v>
      </c>
      <c r="X342" t="e">
        <f>INDEX(股期交易標的!$D:$D,MATCH(LEFT(股票期貨!Y342,2),股期交易標的!$A:$A,0)) &amp; "期"</f>
        <v>#N/A</v>
      </c>
    </row>
    <row r="343" spans="1:24" x14ac:dyDescent="0.25">
      <c r="A343" t="s">
        <v>527</v>
      </c>
      <c r="B343">
        <v>202409</v>
      </c>
      <c r="C343" t="s">
        <v>39</v>
      </c>
      <c r="D343" t="s">
        <v>39</v>
      </c>
      <c r="E343" t="s">
        <v>39</v>
      </c>
      <c r="F343" t="s">
        <v>39</v>
      </c>
      <c r="G343" t="s">
        <v>39</v>
      </c>
      <c r="H343" t="s">
        <v>39</v>
      </c>
      <c r="I343">
        <v>0</v>
      </c>
      <c r="J343">
        <v>0</v>
      </c>
      <c r="K343">
        <v>0</v>
      </c>
      <c r="L343">
        <v>47.25</v>
      </c>
      <c r="M343">
        <v>0</v>
      </c>
      <c r="N343">
        <v>45.7</v>
      </c>
      <c r="O343">
        <v>48.5</v>
      </c>
      <c r="P343" t="s">
        <v>39</v>
      </c>
      <c r="Q343" t="s">
        <v>39</v>
      </c>
      <c r="R343" t="e">
        <f>INDEX(股期交易標的!$D:$D,MATCH(LEFT(股票期貨!S343,2),股期交易標的!$A:$A,0)) &amp; "期"</f>
        <v>#N/A</v>
      </c>
      <c r="X343" t="e">
        <f>INDEX(股期交易標的!$D:$D,MATCH(LEFT(股票期貨!Y343,2),股期交易標的!$A:$A,0)) &amp; "期"</f>
        <v>#N/A</v>
      </c>
    </row>
    <row r="344" spans="1:24" x14ac:dyDescent="0.25">
      <c r="A344" t="s">
        <v>529</v>
      </c>
      <c r="B344">
        <v>202311</v>
      </c>
      <c r="C344">
        <v>25.9</v>
      </c>
      <c r="D344">
        <v>26.05</v>
      </c>
      <c r="E344">
        <v>25.75</v>
      </c>
      <c r="F344">
        <v>26.05</v>
      </c>
      <c r="G344" t="s">
        <v>524</v>
      </c>
      <c r="H344" t="s">
        <v>2577</v>
      </c>
      <c r="I344">
        <v>0</v>
      </c>
      <c r="J344">
        <v>6</v>
      </c>
      <c r="K344">
        <v>6</v>
      </c>
      <c r="L344">
        <v>25.9</v>
      </c>
      <c r="M344">
        <v>1074</v>
      </c>
      <c r="N344">
        <v>25.85</v>
      </c>
      <c r="O344">
        <v>26</v>
      </c>
      <c r="P344">
        <v>29.2</v>
      </c>
      <c r="Q344">
        <v>24.65</v>
      </c>
      <c r="R344" t="e">
        <f>INDEX(股期交易標的!$D:$D,MATCH(LEFT(股票期貨!S344,2),股期交易標的!$A:$A,0)) &amp; "期"</f>
        <v>#N/A</v>
      </c>
      <c r="X344" t="e">
        <f>INDEX(股期交易標的!$D:$D,MATCH(LEFT(股票期貨!Y344,2),股期交易標的!$A:$A,0)) &amp; "期"</f>
        <v>#N/A</v>
      </c>
    </row>
    <row r="345" spans="1:24" x14ac:dyDescent="0.25">
      <c r="A345" t="s">
        <v>529</v>
      </c>
      <c r="B345">
        <v>202312</v>
      </c>
      <c r="C345" t="s">
        <v>39</v>
      </c>
      <c r="D345" t="s">
        <v>39</v>
      </c>
      <c r="E345" t="s">
        <v>39</v>
      </c>
      <c r="F345" t="s">
        <v>39</v>
      </c>
      <c r="G345" t="s">
        <v>39</v>
      </c>
      <c r="H345" t="s">
        <v>39</v>
      </c>
      <c r="I345">
        <v>0</v>
      </c>
      <c r="J345">
        <v>0</v>
      </c>
      <c r="K345">
        <v>0</v>
      </c>
      <c r="L345">
        <v>25.95</v>
      </c>
      <c r="M345">
        <v>21</v>
      </c>
      <c r="N345">
        <v>25.8</v>
      </c>
      <c r="O345">
        <v>26.1</v>
      </c>
      <c r="P345">
        <v>29.1</v>
      </c>
      <c r="Q345">
        <v>24.8</v>
      </c>
      <c r="R345" t="e">
        <f>INDEX(股期交易標的!$D:$D,MATCH(LEFT(股票期貨!S345,2),股期交易標的!$A:$A,0)) &amp; "期"</f>
        <v>#N/A</v>
      </c>
      <c r="X345" t="e">
        <f>INDEX(股期交易標的!$D:$D,MATCH(LEFT(股票期貨!Y345,2),股期交易標的!$A:$A,0)) &amp; "期"</f>
        <v>#N/A</v>
      </c>
    </row>
    <row r="346" spans="1:24" x14ac:dyDescent="0.25">
      <c r="A346" t="s">
        <v>529</v>
      </c>
      <c r="B346">
        <v>202403</v>
      </c>
      <c r="C346" t="s">
        <v>39</v>
      </c>
      <c r="D346" t="s">
        <v>39</v>
      </c>
      <c r="E346" t="s">
        <v>39</v>
      </c>
      <c r="F346" t="s">
        <v>39</v>
      </c>
      <c r="G346" t="s">
        <v>39</v>
      </c>
      <c r="H346" s="4" t="s">
        <v>39</v>
      </c>
      <c r="I346">
        <v>0</v>
      </c>
      <c r="J346">
        <v>0</v>
      </c>
      <c r="K346">
        <v>0</v>
      </c>
      <c r="L346">
        <v>26</v>
      </c>
      <c r="M346">
        <v>9</v>
      </c>
      <c r="N346" t="s">
        <v>39</v>
      </c>
      <c r="O346" t="s">
        <v>39</v>
      </c>
      <c r="P346">
        <v>29</v>
      </c>
      <c r="Q346">
        <v>25.3</v>
      </c>
      <c r="R346" t="e">
        <f>INDEX(股期交易標的!$D:$D,MATCH(LEFT(股票期貨!S346,2),股期交易標的!$A:$A,0)) &amp; "期"</f>
        <v>#N/A</v>
      </c>
      <c r="X346" t="e">
        <f>INDEX(股期交易標的!$D:$D,MATCH(LEFT(股票期貨!Y346,2),股期交易標的!$A:$A,0)) &amp; "期"</f>
        <v>#N/A</v>
      </c>
    </row>
    <row r="347" spans="1:24" x14ac:dyDescent="0.25">
      <c r="A347" t="s">
        <v>529</v>
      </c>
      <c r="B347">
        <v>202406</v>
      </c>
      <c r="C347" t="s">
        <v>39</v>
      </c>
      <c r="D347" t="s">
        <v>39</v>
      </c>
      <c r="E347" t="s">
        <v>39</v>
      </c>
      <c r="F347" t="s">
        <v>39</v>
      </c>
      <c r="G347" t="s">
        <v>39</v>
      </c>
      <c r="H347" t="s">
        <v>39</v>
      </c>
      <c r="I347">
        <v>0</v>
      </c>
      <c r="J347">
        <v>0</v>
      </c>
      <c r="K347">
        <v>0</v>
      </c>
      <c r="L347">
        <v>25.8</v>
      </c>
      <c r="M347">
        <v>1</v>
      </c>
      <c r="N347" t="s">
        <v>39</v>
      </c>
      <c r="O347" t="s">
        <v>39</v>
      </c>
      <c r="P347">
        <v>28.05</v>
      </c>
      <c r="Q347">
        <v>28.05</v>
      </c>
      <c r="R347" t="e">
        <f>INDEX(股期交易標的!$D:$D,MATCH(LEFT(股票期貨!S347,2),股期交易標的!$A:$A,0)) &amp; "期"</f>
        <v>#N/A</v>
      </c>
      <c r="X347" t="e">
        <f>INDEX(股期交易標的!$D:$D,MATCH(LEFT(股票期貨!Y347,2),股期交易標的!$A:$A,0)) &amp; "期"</f>
        <v>#N/A</v>
      </c>
    </row>
    <row r="348" spans="1:24" x14ac:dyDescent="0.25">
      <c r="A348" t="s">
        <v>530</v>
      </c>
      <c r="B348">
        <v>202311</v>
      </c>
      <c r="C348">
        <v>25.4</v>
      </c>
      <c r="D348">
        <v>26.05</v>
      </c>
      <c r="E348">
        <v>25.4</v>
      </c>
      <c r="F348">
        <v>25.8</v>
      </c>
      <c r="G348" t="s">
        <v>1590</v>
      </c>
      <c r="H348" s="4" t="s">
        <v>2393</v>
      </c>
      <c r="I348">
        <v>0</v>
      </c>
      <c r="J348">
        <v>1408</v>
      </c>
      <c r="K348">
        <v>1408</v>
      </c>
      <c r="L348">
        <v>25.8</v>
      </c>
      <c r="M348">
        <v>1831</v>
      </c>
      <c r="N348">
        <v>25.8</v>
      </c>
      <c r="O348">
        <v>25.85</v>
      </c>
      <c r="P348">
        <v>28.45</v>
      </c>
      <c r="Q348">
        <v>24.5</v>
      </c>
      <c r="R348" t="e">
        <f>INDEX(股期交易標的!$D:$D,MATCH(LEFT(股票期貨!S348,2),股期交易標的!$A:$A,0)) &amp; "期"</f>
        <v>#N/A</v>
      </c>
      <c r="X348" t="e">
        <f>INDEX(股期交易標的!$D:$D,MATCH(LEFT(股票期貨!Y348,2),股期交易標的!$A:$A,0)) &amp; "期"</f>
        <v>#N/A</v>
      </c>
    </row>
    <row r="349" spans="1:24" x14ac:dyDescent="0.25">
      <c r="A349" t="s">
        <v>530</v>
      </c>
      <c r="B349">
        <v>202312</v>
      </c>
      <c r="C349">
        <v>25.55</v>
      </c>
      <c r="D349">
        <v>26.05</v>
      </c>
      <c r="E349">
        <v>25.55</v>
      </c>
      <c r="F349">
        <v>25.85</v>
      </c>
      <c r="G349" t="s">
        <v>468</v>
      </c>
      <c r="H349" t="s">
        <v>2578</v>
      </c>
      <c r="I349">
        <v>0</v>
      </c>
      <c r="J349">
        <v>61</v>
      </c>
      <c r="K349">
        <v>61</v>
      </c>
      <c r="L349">
        <v>25.85</v>
      </c>
      <c r="M349">
        <v>720</v>
      </c>
      <c r="N349">
        <v>25.8</v>
      </c>
      <c r="O349">
        <v>25.9</v>
      </c>
      <c r="P349">
        <v>26.5</v>
      </c>
      <c r="Q349">
        <v>24.6</v>
      </c>
      <c r="R349" t="e">
        <f>INDEX(股期交易標的!$D:$D,MATCH(LEFT(股票期貨!S349,2),股期交易標的!$A:$A,0)) &amp; "期"</f>
        <v>#N/A</v>
      </c>
      <c r="X349" t="e">
        <f>INDEX(股期交易標的!$D:$D,MATCH(LEFT(股票期貨!Y349,2),股期交易標的!$A:$A,0)) &amp; "期"</f>
        <v>#N/A</v>
      </c>
    </row>
    <row r="350" spans="1:24" x14ac:dyDescent="0.25">
      <c r="A350" t="s">
        <v>530</v>
      </c>
      <c r="B350">
        <v>202403</v>
      </c>
      <c r="C350" t="s">
        <v>39</v>
      </c>
      <c r="D350" t="s">
        <v>39</v>
      </c>
      <c r="E350" t="s">
        <v>39</v>
      </c>
      <c r="F350" t="s">
        <v>39</v>
      </c>
      <c r="G350" t="s">
        <v>39</v>
      </c>
      <c r="H350" t="s">
        <v>39</v>
      </c>
      <c r="I350">
        <v>0</v>
      </c>
      <c r="J350">
        <v>0</v>
      </c>
      <c r="K350">
        <v>0</v>
      </c>
      <c r="L350">
        <v>25.9</v>
      </c>
      <c r="M350">
        <v>14</v>
      </c>
      <c r="N350">
        <v>25.75</v>
      </c>
      <c r="O350">
        <v>25.95</v>
      </c>
      <c r="P350">
        <v>26.4</v>
      </c>
      <c r="Q350">
        <v>24.8</v>
      </c>
      <c r="R350" t="e">
        <f>INDEX(股期交易標的!$D:$D,MATCH(LEFT(股票期貨!S350,2),股期交易標的!$A:$A,0)) &amp; "期"</f>
        <v>#N/A</v>
      </c>
      <c r="X350" t="e">
        <f>INDEX(股期交易標的!$D:$D,MATCH(LEFT(股票期貨!Y350,2),股期交易標的!$A:$A,0)) &amp; "期"</f>
        <v>#N/A</v>
      </c>
    </row>
    <row r="351" spans="1:24" x14ac:dyDescent="0.25">
      <c r="A351" t="s">
        <v>530</v>
      </c>
      <c r="B351">
        <v>202406</v>
      </c>
      <c r="C351" t="s">
        <v>39</v>
      </c>
      <c r="D351" t="s">
        <v>39</v>
      </c>
      <c r="E351" t="s">
        <v>39</v>
      </c>
      <c r="F351" t="s">
        <v>39</v>
      </c>
      <c r="G351" t="s">
        <v>39</v>
      </c>
      <c r="H351" t="s">
        <v>39</v>
      </c>
      <c r="I351">
        <v>0</v>
      </c>
      <c r="J351">
        <v>0</v>
      </c>
      <c r="K351">
        <v>0</v>
      </c>
      <c r="L351">
        <v>25.7</v>
      </c>
      <c r="M351">
        <v>0</v>
      </c>
      <c r="N351">
        <v>25.55</v>
      </c>
      <c r="O351">
        <v>25.95</v>
      </c>
      <c r="P351" t="s">
        <v>39</v>
      </c>
      <c r="Q351" t="s">
        <v>39</v>
      </c>
      <c r="R351" t="e">
        <f>INDEX(股期交易標的!$D:$D,MATCH(LEFT(股票期貨!S351,2),股期交易標的!$A:$A,0)) &amp; "期"</f>
        <v>#N/A</v>
      </c>
      <c r="X351" t="e">
        <f>INDEX(股期交易標的!$D:$D,MATCH(LEFT(股票期貨!Y351,2),股期交易標的!$A:$A,0)) &amp; "期"</f>
        <v>#N/A</v>
      </c>
    </row>
    <row r="352" spans="1:24" x14ac:dyDescent="0.25">
      <c r="A352" t="s">
        <v>530</v>
      </c>
      <c r="B352">
        <v>202409</v>
      </c>
      <c r="C352" t="s">
        <v>39</v>
      </c>
      <c r="D352" t="s">
        <v>39</v>
      </c>
      <c r="E352" t="s">
        <v>39</v>
      </c>
      <c r="F352" t="s">
        <v>39</v>
      </c>
      <c r="G352" t="s">
        <v>39</v>
      </c>
      <c r="H352" s="4" t="s">
        <v>39</v>
      </c>
      <c r="I352">
        <v>0</v>
      </c>
      <c r="J352">
        <v>0</v>
      </c>
      <c r="K352">
        <v>0</v>
      </c>
      <c r="L352">
        <v>25.8</v>
      </c>
      <c r="M352">
        <v>5</v>
      </c>
      <c r="N352">
        <v>25.35</v>
      </c>
      <c r="O352">
        <v>25.9</v>
      </c>
      <c r="P352">
        <v>25.55</v>
      </c>
      <c r="Q352">
        <v>25.35</v>
      </c>
      <c r="R352" t="e">
        <f>INDEX(股期交易標的!$D:$D,MATCH(LEFT(股票期貨!S352,2),股期交易標的!$A:$A,0)) &amp; "期"</f>
        <v>#N/A</v>
      </c>
      <c r="X352" t="e">
        <f>INDEX(股期交易標的!$D:$D,MATCH(LEFT(股票期貨!Y352,2),股期交易標的!$A:$A,0)) &amp; "期"</f>
        <v>#N/A</v>
      </c>
    </row>
    <row r="353" spans="1:24" x14ac:dyDescent="0.25">
      <c r="A353" t="s">
        <v>531</v>
      </c>
      <c r="B353">
        <v>202311</v>
      </c>
      <c r="C353">
        <v>68.7</v>
      </c>
      <c r="D353">
        <v>69.8</v>
      </c>
      <c r="E353">
        <v>68.7</v>
      </c>
      <c r="F353">
        <v>69.099999999999994</v>
      </c>
      <c r="G353" t="s">
        <v>1560</v>
      </c>
      <c r="H353" t="s">
        <v>1599</v>
      </c>
      <c r="I353">
        <v>0</v>
      </c>
      <c r="J353">
        <v>62</v>
      </c>
      <c r="K353">
        <v>62</v>
      </c>
      <c r="L353">
        <v>69.099999999999994</v>
      </c>
      <c r="M353">
        <v>183</v>
      </c>
      <c r="N353">
        <v>68.8</v>
      </c>
      <c r="O353">
        <v>69.2</v>
      </c>
      <c r="P353">
        <v>69.8</v>
      </c>
      <c r="Q353">
        <v>63</v>
      </c>
      <c r="R353" t="e">
        <f>INDEX(股期交易標的!$D:$D,MATCH(LEFT(股票期貨!S353,2),股期交易標的!$A:$A,0)) &amp; "期"</f>
        <v>#N/A</v>
      </c>
      <c r="X353" t="e">
        <f>INDEX(股期交易標的!$D:$D,MATCH(LEFT(股票期貨!Y353,2),股期交易標的!$A:$A,0)) &amp; "期"</f>
        <v>#N/A</v>
      </c>
    </row>
    <row r="354" spans="1:24" x14ac:dyDescent="0.25">
      <c r="A354" t="s">
        <v>531</v>
      </c>
      <c r="B354">
        <v>202312</v>
      </c>
      <c r="C354">
        <v>68.7</v>
      </c>
      <c r="D354" t="s">
        <v>39</v>
      </c>
      <c r="E354" t="s">
        <v>39</v>
      </c>
      <c r="F354">
        <v>68.7</v>
      </c>
      <c r="G354">
        <v>0</v>
      </c>
      <c r="H354" s="4">
        <v>0</v>
      </c>
      <c r="I354">
        <v>0</v>
      </c>
      <c r="J354">
        <v>4</v>
      </c>
      <c r="K354">
        <v>4</v>
      </c>
      <c r="L354">
        <v>69</v>
      </c>
      <c r="M354">
        <v>19</v>
      </c>
      <c r="N354">
        <v>68.8</v>
      </c>
      <c r="O354">
        <v>70.2</v>
      </c>
      <c r="P354">
        <v>68.5</v>
      </c>
      <c r="Q354">
        <v>59</v>
      </c>
      <c r="R354" t="e">
        <f>INDEX(股期交易標的!$D:$D,MATCH(LEFT(股票期貨!S354,2),股期交易標的!$A:$A,0)) &amp; "期"</f>
        <v>#N/A</v>
      </c>
      <c r="X354" t="e">
        <f>INDEX(股期交易標的!$D:$D,MATCH(LEFT(股票期貨!Y354,2),股期交易標的!$A:$A,0)) &amp; "期"</f>
        <v>#N/A</v>
      </c>
    </row>
    <row r="355" spans="1:24" x14ac:dyDescent="0.25">
      <c r="A355" t="s">
        <v>531</v>
      </c>
      <c r="B355">
        <v>202403</v>
      </c>
      <c r="C355" t="s">
        <v>39</v>
      </c>
      <c r="D355" t="s">
        <v>39</v>
      </c>
      <c r="E355" t="s">
        <v>39</v>
      </c>
      <c r="F355" t="s">
        <v>39</v>
      </c>
      <c r="G355" t="s">
        <v>39</v>
      </c>
      <c r="H355" t="s">
        <v>39</v>
      </c>
      <c r="I355">
        <v>0</v>
      </c>
      <c r="J355">
        <v>0</v>
      </c>
      <c r="K355">
        <v>0</v>
      </c>
      <c r="L355">
        <v>69.400000000000006</v>
      </c>
      <c r="M355">
        <v>0</v>
      </c>
      <c r="N355">
        <v>66.8</v>
      </c>
      <c r="O355">
        <v>71.2</v>
      </c>
      <c r="P355">
        <v>67.599999999999994</v>
      </c>
      <c r="Q355">
        <v>59.1</v>
      </c>
      <c r="R355" t="e">
        <f>INDEX(股期交易標的!$D:$D,MATCH(LEFT(股票期貨!S355,2),股期交易標的!$A:$A,0)) &amp; "期"</f>
        <v>#N/A</v>
      </c>
      <c r="X355" t="e">
        <f>INDEX(股期交易標的!$D:$D,MATCH(LEFT(股票期貨!Y355,2),股期交易標的!$A:$A,0)) &amp; "期"</f>
        <v>#N/A</v>
      </c>
    </row>
    <row r="356" spans="1:24" x14ac:dyDescent="0.25">
      <c r="A356" t="s">
        <v>531</v>
      </c>
      <c r="B356">
        <v>202406</v>
      </c>
      <c r="C356" t="s">
        <v>39</v>
      </c>
      <c r="D356" t="s">
        <v>39</v>
      </c>
      <c r="E356" t="s">
        <v>39</v>
      </c>
      <c r="F356" t="s">
        <v>39</v>
      </c>
      <c r="G356" t="s">
        <v>39</v>
      </c>
      <c r="H356" s="4" t="s">
        <v>39</v>
      </c>
      <c r="I356">
        <v>0</v>
      </c>
      <c r="J356">
        <v>0</v>
      </c>
      <c r="K356">
        <v>0</v>
      </c>
      <c r="L356">
        <v>69.400000000000006</v>
      </c>
      <c r="M356">
        <v>0</v>
      </c>
      <c r="N356">
        <v>66.8</v>
      </c>
      <c r="O356">
        <v>71.2</v>
      </c>
      <c r="P356" t="s">
        <v>39</v>
      </c>
      <c r="Q356" t="s">
        <v>39</v>
      </c>
      <c r="R356" t="e">
        <f>INDEX(股期交易標的!$D:$D,MATCH(LEFT(股票期貨!S356,2),股期交易標的!$A:$A,0)) &amp; "期"</f>
        <v>#N/A</v>
      </c>
      <c r="X356" t="e">
        <f>INDEX(股期交易標的!$D:$D,MATCH(LEFT(股票期貨!Y356,2),股期交易標的!$A:$A,0)) &amp; "期"</f>
        <v>#N/A</v>
      </c>
    </row>
    <row r="357" spans="1:24" x14ac:dyDescent="0.25">
      <c r="A357" t="s">
        <v>531</v>
      </c>
      <c r="B357">
        <v>202409</v>
      </c>
      <c r="C357" t="s">
        <v>39</v>
      </c>
      <c r="D357" t="s">
        <v>39</v>
      </c>
      <c r="E357" t="s">
        <v>39</v>
      </c>
      <c r="F357" t="s">
        <v>39</v>
      </c>
      <c r="G357" t="s">
        <v>39</v>
      </c>
      <c r="H357" t="s">
        <v>39</v>
      </c>
      <c r="I357">
        <v>0</v>
      </c>
      <c r="J357">
        <v>0</v>
      </c>
      <c r="K357">
        <v>0</v>
      </c>
      <c r="L357">
        <v>69.400000000000006</v>
      </c>
      <c r="M357">
        <v>0</v>
      </c>
      <c r="N357">
        <v>66.8</v>
      </c>
      <c r="O357">
        <v>71.2</v>
      </c>
      <c r="P357" t="s">
        <v>39</v>
      </c>
      <c r="Q357" t="s">
        <v>39</v>
      </c>
      <c r="R357" t="e">
        <f>INDEX(股期交易標的!$D:$D,MATCH(LEFT(股票期貨!S357,2),股期交易標的!$A:$A,0)) &amp; "期"</f>
        <v>#N/A</v>
      </c>
      <c r="X357" t="e">
        <f>INDEX(股期交易標的!$D:$D,MATCH(LEFT(股票期貨!Y357,2),股期交易標的!$A:$A,0)) &amp; "期"</f>
        <v>#N/A</v>
      </c>
    </row>
    <row r="358" spans="1:24" x14ac:dyDescent="0.25">
      <c r="A358" t="s">
        <v>532</v>
      </c>
      <c r="B358">
        <v>202311</v>
      </c>
      <c r="C358">
        <v>52.2</v>
      </c>
      <c r="D358">
        <v>53.2</v>
      </c>
      <c r="E358">
        <v>51.7</v>
      </c>
      <c r="F358">
        <v>52.6</v>
      </c>
      <c r="G358" t="s">
        <v>373</v>
      </c>
      <c r="H358" t="s">
        <v>2365</v>
      </c>
      <c r="I358">
        <v>0</v>
      </c>
      <c r="J358">
        <v>259</v>
      </c>
      <c r="K358">
        <v>259</v>
      </c>
      <c r="L358">
        <v>52.6</v>
      </c>
      <c r="M358">
        <v>354</v>
      </c>
      <c r="N358">
        <v>52.6</v>
      </c>
      <c r="O358">
        <v>53.7</v>
      </c>
      <c r="P358">
        <v>59</v>
      </c>
      <c r="Q358">
        <v>51.7</v>
      </c>
      <c r="R358" t="e">
        <f>INDEX(股期交易標的!$D:$D,MATCH(LEFT(股票期貨!S358,2),股期交易標的!$A:$A,0)) &amp; "期"</f>
        <v>#N/A</v>
      </c>
      <c r="X358" t="e">
        <f>INDEX(股期交易標的!$D:$D,MATCH(LEFT(股票期貨!Y358,2),股期交易標的!$A:$A,0)) &amp; "期"</f>
        <v>#N/A</v>
      </c>
    </row>
    <row r="359" spans="1:24" x14ac:dyDescent="0.25">
      <c r="A359" t="s">
        <v>532</v>
      </c>
      <c r="B359">
        <v>202312</v>
      </c>
      <c r="C359">
        <v>52.2</v>
      </c>
      <c r="D359">
        <v>53.3</v>
      </c>
      <c r="E359">
        <v>52.1</v>
      </c>
      <c r="F359">
        <v>52.6</v>
      </c>
      <c r="G359" t="s">
        <v>373</v>
      </c>
      <c r="H359" s="4" t="s">
        <v>2365</v>
      </c>
      <c r="I359">
        <v>0</v>
      </c>
      <c r="J359">
        <v>23</v>
      </c>
      <c r="K359">
        <v>23</v>
      </c>
      <c r="L359">
        <v>52.6</v>
      </c>
      <c r="M359">
        <v>65</v>
      </c>
      <c r="N359">
        <v>52.6</v>
      </c>
      <c r="O359">
        <v>53.8</v>
      </c>
      <c r="P359">
        <v>62.2</v>
      </c>
      <c r="Q359">
        <v>52</v>
      </c>
      <c r="R359" t="e">
        <f>INDEX(股期交易標的!$D:$D,MATCH(LEFT(股票期貨!S359,2),股期交易標的!$A:$A,0)) &amp; "期"</f>
        <v>#N/A</v>
      </c>
      <c r="X359" t="e">
        <f>INDEX(股期交易標的!$D:$D,MATCH(LEFT(股票期貨!Y359,2),股期交易標的!$A:$A,0)) &amp; "期"</f>
        <v>#N/A</v>
      </c>
    </row>
    <row r="360" spans="1:24" x14ac:dyDescent="0.25">
      <c r="A360" t="s">
        <v>532</v>
      </c>
      <c r="B360">
        <v>202403</v>
      </c>
      <c r="C360">
        <v>53.3</v>
      </c>
      <c r="D360" t="s">
        <v>39</v>
      </c>
      <c r="E360" t="s">
        <v>39</v>
      </c>
      <c r="F360">
        <v>53.3</v>
      </c>
      <c r="G360">
        <v>0</v>
      </c>
      <c r="H360" s="4">
        <v>0</v>
      </c>
      <c r="I360">
        <v>0</v>
      </c>
      <c r="J360">
        <v>5</v>
      </c>
      <c r="K360">
        <v>5</v>
      </c>
      <c r="L360">
        <v>53.1</v>
      </c>
      <c r="M360">
        <v>7</v>
      </c>
      <c r="N360">
        <v>52.5</v>
      </c>
      <c r="O360">
        <v>53.9</v>
      </c>
      <c r="P360">
        <v>53</v>
      </c>
      <c r="Q360">
        <v>52.7</v>
      </c>
      <c r="R360" t="e">
        <f>INDEX(股期交易標的!$D:$D,MATCH(LEFT(股票期貨!S360,2),股期交易標的!$A:$A,0)) &amp; "期"</f>
        <v>#N/A</v>
      </c>
      <c r="X360" t="e">
        <f>INDEX(股期交易標的!$D:$D,MATCH(LEFT(股票期貨!Y360,2),股期交易標的!$A:$A,0)) &amp; "期"</f>
        <v>#N/A</v>
      </c>
    </row>
    <row r="361" spans="1:24" x14ac:dyDescent="0.25">
      <c r="A361" t="s">
        <v>532</v>
      </c>
      <c r="B361">
        <v>202406</v>
      </c>
      <c r="C361" t="s">
        <v>39</v>
      </c>
      <c r="D361" t="s">
        <v>39</v>
      </c>
      <c r="E361" t="s">
        <v>39</v>
      </c>
      <c r="F361" t="s">
        <v>39</v>
      </c>
      <c r="G361" t="s">
        <v>39</v>
      </c>
      <c r="H361" t="s">
        <v>39</v>
      </c>
      <c r="I361">
        <v>0</v>
      </c>
      <c r="J361">
        <v>0</v>
      </c>
      <c r="K361">
        <v>0</v>
      </c>
      <c r="L361">
        <v>52.7</v>
      </c>
      <c r="M361">
        <v>0</v>
      </c>
      <c r="N361">
        <v>51.1</v>
      </c>
      <c r="O361">
        <v>55.2</v>
      </c>
      <c r="P361" t="s">
        <v>39</v>
      </c>
      <c r="Q361" t="s">
        <v>39</v>
      </c>
      <c r="R361" t="e">
        <f>INDEX(股期交易標的!$D:$D,MATCH(LEFT(股票期貨!S361,2),股期交易標的!$A:$A,0)) &amp; "期"</f>
        <v>#N/A</v>
      </c>
      <c r="X361" t="e">
        <f>INDEX(股期交易標的!$D:$D,MATCH(LEFT(股票期貨!Y361,2),股期交易標的!$A:$A,0)) &amp; "期"</f>
        <v>#N/A</v>
      </c>
    </row>
    <row r="362" spans="1:24" x14ac:dyDescent="0.25">
      <c r="A362" t="s">
        <v>532</v>
      </c>
      <c r="B362">
        <v>202409</v>
      </c>
      <c r="C362" t="s">
        <v>39</v>
      </c>
      <c r="D362" t="s">
        <v>39</v>
      </c>
      <c r="E362" t="s">
        <v>39</v>
      </c>
      <c r="F362" t="s">
        <v>39</v>
      </c>
      <c r="G362" t="s">
        <v>39</v>
      </c>
      <c r="H362" t="s">
        <v>39</v>
      </c>
      <c r="I362">
        <v>0</v>
      </c>
      <c r="J362">
        <v>0</v>
      </c>
      <c r="K362">
        <v>0</v>
      </c>
      <c r="L362">
        <v>52.7</v>
      </c>
      <c r="M362">
        <v>0</v>
      </c>
      <c r="N362">
        <v>51.1</v>
      </c>
      <c r="O362">
        <v>55.2</v>
      </c>
      <c r="P362" t="s">
        <v>39</v>
      </c>
      <c r="Q362" t="s">
        <v>39</v>
      </c>
      <c r="R362" t="e">
        <f>INDEX(股期交易標的!$D:$D,MATCH(LEFT(股票期貨!S362,2),股期交易標的!$A:$A,0)) &amp; "期"</f>
        <v>#N/A</v>
      </c>
      <c r="X362" t="e">
        <f>INDEX(股期交易標的!$D:$D,MATCH(LEFT(股票期貨!Y362,2),股期交易標的!$A:$A,0)) &amp; "期"</f>
        <v>#N/A</v>
      </c>
    </row>
    <row r="363" spans="1:24" x14ac:dyDescent="0.25">
      <c r="A363" t="s">
        <v>533</v>
      </c>
      <c r="B363">
        <v>202311</v>
      </c>
      <c r="C363">
        <v>217</v>
      </c>
      <c r="D363">
        <v>224</v>
      </c>
      <c r="E363">
        <v>213</v>
      </c>
      <c r="F363">
        <v>221</v>
      </c>
      <c r="G363">
        <v>0</v>
      </c>
      <c r="H363" s="4">
        <v>0</v>
      </c>
      <c r="I363">
        <v>0</v>
      </c>
      <c r="J363">
        <v>7031</v>
      </c>
      <c r="K363">
        <v>7031</v>
      </c>
      <c r="L363">
        <v>221</v>
      </c>
      <c r="M363">
        <v>3664</v>
      </c>
      <c r="N363">
        <v>220.5</v>
      </c>
      <c r="O363">
        <v>221.5</v>
      </c>
      <c r="P363">
        <v>306.5</v>
      </c>
      <c r="Q363">
        <v>213</v>
      </c>
      <c r="R363" t="e">
        <f>INDEX(股期交易標的!$D:$D,MATCH(LEFT(股票期貨!S363,2),股期交易標的!$A:$A,0)) &amp; "期"</f>
        <v>#N/A</v>
      </c>
      <c r="X363" t="e">
        <f>INDEX(股期交易標的!$D:$D,MATCH(LEFT(股票期貨!Y363,2),股期交易標的!$A:$A,0)) &amp; "期"</f>
        <v>#N/A</v>
      </c>
    </row>
    <row r="364" spans="1:24" x14ac:dyDescent="0.25">
      <c r="A364" t="s">
        <v>533</v>
      </c>
      <c r="B364">
        <v>202312</v>
      </c>
      <c r="C364">
        <v>220</v>
      </c>
      <c r="D364">
        <v>223.5</v>
      </c>
      <c r="E364">
        <v>213.5</v>
      </c>
      <c r="F364">
        <v>220.5</v>
      </c>
      <c r="G364">
        <v>0</v>
      </c>
      <c r="H364" s="4">
        <v>0</v>
      </c>
      <c r="I364">
        <v>0</v>
      </c>
      <c r="J364">
        <v>436</v>
      </c>
      <c r="K364">
        <v>436</v>
      </c>
      <c r="L364">
        <v>220.5</v>
      </c>
      <c r="M364">
        <v>876</v>
      </c>
      <c r="N364">
        <v>220</v>
      </c>
      <c r="O364">
        <v>221.5</v>
      </c>
      <c r="P364">
        <v>366</v>
      </c>
      <c r="Q364">
        <v>118</v>
      </c>
      <c r="R364" t="e">
        <f>INDEX(股期交易標的!$D:$D,MATCH(LEFT(股票期貨!S364,2),股期交易標的!$A:$A,0)) &amp; "期"</f>
        <v>#N/A</v>
      </c>
      <c r="X364" t="e">
        <f>INDEX(股期交易標的!$D:$D,MATCH(LEFT(股票期貨!Y364,2),股期交易標的!$A:$A,0)) &amp; "期"</f>
        <v>#N/A</v>
      </c>
    </row>
    <row r="365" spans="1:24" x14ac:dyDescent="0.25">
      <c r="A365" t="s">
        <v>533</v>
      </c>
      <c r="B365">
        <v>202403</v>
      </c>
      <c r="C365">
        <v>218</v>
      </c>
      <c r="D365">
        <v>220.5</v>
      </c>
      <c r="E365">
        <v>215.5</v>
      </c>
      <c r="F365">
        <v>220.5</v>
      </c>
      <c r="G365" t="s">
        <v>468</v>
      </c>
      <c r="H365" s="4" t="s">
        <v>2330</v>
      </c>
      <c r="I365">
        <v>0</v>
      </c>
      <c r="J365">
        <v>4</v>
      </c>
      <c r="K365">
        <v>4</v>
      </c>
      <c r="L365">
        <v>220.5</v>
      </c>
      <c r="M365">
        <v>52</v>
      </c>
      <c r="N365">
        <v>218.5</v>
      </c>
      <c r="O365">
        <v>221</v>
      </c>
      <c r="P365">
        <v>365</v>
      </c>
      <c r="Q365">
        <v>185.5</v>
      </c>
      <c r="R365" t="e">
        <f>INDEX(股期交易標的!$D:$D,MATCH(LEFT(股票期貨!S365,2),股期交易標的!$A:$A,0)) &amp; "期"</f>
        <v>#N/A</v>
      </c>
      <c r="X365" t="e">
        <f>INDEX(股期交易標的!$D:$D,MATCH(LEFT(股票期貨!Y365,2),股期交易標的!$A:$A,0)) &amp; "期"</f>
        <v>#N/A</v>
      </c>
    </row>
    <row r="366" spans="1:24" x14ac:dyDescent="0.25">
      <c r="A366" t="s">
        <v>533</v>
      </c>
      <c r="B366">
        <v>202406</v>
      </c>
      <c r="C366">
        <v>218</v>
      </c>
      <c r="D366">
        <v>218</v>
      </c>
      <c r="E366">
        <v>218</v>
      </c>
      <c r="F366">
        <v>218</v>
      </c>
      <c r="G366" t="s">
        <v>389</v>
      </c>
      <c r="H366" t="s">
        <v>2352</v>
      </c>
      <c r="I366">
        <v>0</v>
      </c>
      <c r="J366">
        <v>2</v>
      </c>
      <c r="K366">
        <v>2</v>
      </c>
      <c r="L366">
        <v>220</v>
      </c>
      <c r="M366">
        <v>21</v>
      </c>
      <c r="N366">
        <v>219</v>
      </c>
      <c r="O366">
        <v>220.5</v>
      </c>
      <c r="P366">
        <v>357.5</v>
      </c>
      <c r="Q366">
        <v>218</v>
      </c>
      <c r="R366" t="e">
        <f>INDEX(股期交易標的!$D:$D,MATCH(LEFT(股票期貨!S366,2),股期交易標的!$A:$A,0)) &amp; "期"</f>
        <v>#N/A</v>
      </c>
      <c r="X366" t="e">
        <f>INDEX(股期交易標的!$D:$D,MATCH(LEFT(股票期貨!Y366,2),股期交易標的!$A:$A,0)) &amp; "期"</f>
        <v>#N/A</v>
      </c>
    </row>
    <row r="367" spans="1:24" x14ac:dyDescent="0.25">
      <c r="A367" t="s">
        <v>533</v>
      </c>
      <c r="B367">
        <v>202409</v>
      </c>
      <c r="C367">
        <v>220</v>
      </c>
      <c r="D367">
        <v>220</v>
      </c>
      <c r="E367">
        <v>220</v>
      </c>
      <c r="F367">
        <v>220</v>
      </c>
      <c r="G367" t="s">
        <v>381</v>
      </c>
      <c r="H367" t="s">
        <v>2579</v>
      </c>
      <c r="I367">
        <v>0</v>
      </c>
      <c r="J367">
        <v>1</v>
      </c>
      <c r="K367">
        <v>1</v>
      </c>
      <c r="L367">
        <v>220</v>
      </c>
      <c r="M367">
        <v>1</v>
      </c>
      <c r="N367">
        <v>216.5</v>
      </c>
      <c r="O367">
        <v>220</v>
      </c>
      <c r="P367">
        <v>220</v>
      </c>
      <c r="Q367">
        <v>220</v>
      </c>
      <c r="R367" t="e">
        <f>INDEX(股期交易標的!$D:$D,MATCH(LEFT(股票期貨!S367,2),股期交易標的!$A:$A,0)) &amp; "期"</f>
        <v>#N/A</v>
      </c>
      <c r="X367" t="e">
        <f>INDEX(股期交易標的!$D:$D,MATCH(LEFT(股票期貨!Y367,2),股期交易標的!$A:$A,0)) &amp; "期"</f>
        <v>#N/A</v>
      </c>
    </row>
    <row r="368" spans="1:24" x14ac:dyDescent="0.25">
      <c r="A368" t="s">
        <v>534</v>
      </c>
      <c r="B368">
        <v>202311</v>
      </c>
      <c r="C368">
        <v>171</v>
      </c>
      <c r="D368">
        <v>173</v>
      </c>
      <c r="E368">
        <v>170.5</v>
      </c>
      <c r="F368">
        <v>173</v>
      </c>
      <c r="G368" t="s">
        <v>565</v>
      </c>
      <c r="H368" t="s">
        <v>2320</v>
      </c>
      <c r="I368">
        <v>0</v>
      </c>
      <c r="J368">
        <v>296</v>
      </c>
      <c r="K368">
        <v>296</v>
      </c>
      <c r="L368">
        <v>173</v>
      </c>
      <c r="M368">
        <v>366</v>
      </c>
      <c r="N368">
        <v>172.5</v>
      </c>
      <c r="O368">
        <v>173.5</v>
      </c>
      <c r="P368">
        <v>174</v>
      </c>
      <c r="Q368">
        <v>154.5</v>
      </c>
      <c r="R368" t="e">
        <f>INDEX(股期交易標的!$D:$D,MATCH(LEFT(股票期貨!S368,2),股期交易標的!$A:$A,0)) &amp; "期"</f>
        <v>#N/A</v>
      </c>
      <c r="X368" t="e">
        <f>INDEX(股期交易標的!$D:$D,MATCH(LEFT(股票期貨!Y368,2),股期交易標的!$A:$A,0)) &amp; "期"</f>
        <v>#N/A</v>
      </c>
    </row>
    <row r="369" spans="1:24" x14ac:dyDescent="0.25">
      <c r="A369" t="s">
        <v>534</v>
      </c>
      <c r="B369">
        <v>202312</v>
      </c>
      <c r="C369">
        <v>172.5</v>
      </c>
      <c r="D369">
        <v>173</v>
      </c>
      <c r="E369">
        <v>172.5</v>
      </c>
      <c r="F369">
        <v>173</v>
      </c>
      <c r="G369" t="s">
        <v>544</v>
      </c>
      <c r="H369" s="4" t="s">
        <v>2234</v>
      </c>
      <c r="I369">
        <v>0</v>
      </c>
      <c r="J369">
        <v>17</v>
      </c>
      <c r="K369">
        <v>17</v>
      </c>
      <c r="L369">
        <v>173</v>
      </c>
      <c r="M369">
        <v>135</v>
      </c>
      <c r="N369">
        <v>172.5</v>
      </c>
      <c r="O369">
        <v>174</v>
      </c>
      <c r="P369">
        <v>214.5</v>
      </c>
      <c r="Q369">
        <v>155</v>
      </c>
      <c r="R369" t="e">
        <f>INDEX(股期交易標的!$D:$D,MATCH(LEFT(股票期貨!S369,2),股期交易標的!$A:$A,0)) &amp; "期"</f>
        <v>#N/A</v>
      </c>
      <c r="X369" t="e">
        <f>INDEX(股期交易標的!$D:$D,MATCH(LEFT(股票期貨!Y369,2),股期交易標的!$A:$A,0)) &amp; "期"</f>
        <v>#N/A</v>
      </c>
    </row>
    <row r="370" spans="1:24" x14ac:dyDescent="0.25">
      <c r="A370" t="s">
        <v>534</v>
      </c>
      <c r="B370">
        <v>202403</v>
      </c>
      <c r="C370" t="s">
        <v>39</v>
      </c>
      <c r="D370" t="s">
        <v>39</v>
      </c>
      <c r="E370" t="s">
        <v>39</v>
      </c>
      <c r="F370" t="s">
        <v>39</v>
      </c>
      <c r="G370" t="s">
        <v>39</v>
      </c>
      <c r="H370" s="4" t="s">
        <v>39</v>
      </c>
      <c r="I370">
        <v>0</v>
      </c>
      <c r="J370">
        <v>0</v>
      </c>
      <c r="K370">
        <v>0</v>
      </c>
      <c r="L370">
        <v>173.5</v>
      </c>
      <c r="M370">
        <v>17</v>
      </c>
      <c r="N370">
        <v>173</v>
      </c>
      <c r="O370">
        <v>174.5</v>
      </c>
      <c r="P370">
        <v>202</v>
      </c>
      <c r="Q370">
        <v>156</v>
      </c>
      <c r="R370" t="e">
        <f>INDEX(股期交易標的!$D:$D,MATCH(LEFT(股票期貨!S370,2),股期交易標的!$A:$A,0)) &amp; "期"</f>
        <v>#N/A</v>
      </c>
      <c r="X370" t="e">
        <f>INDEX(股期交易標的!$D:$D,MATCH(LEFT(股票期貨!Y370,2),股期交易標的!$A:$A,0)) &amp; "期"</f>
        <v>#N/A</v>
      </c>
    </row>
    <row r="371" spans="1:24" x14ac:dyDescent="0.25">
      <c r="A371" t="s">
        <v>534</v>
      </c>
      <c r="B371">
        <v>202406</v>
      </c>
      <c r="C371">
        <v>172</v>
      </c>
      <c r="D371">
        <v>174</v>
      </c>
      <c r="E371">
        <v>172</v>
      </c>
      <c r="F371">
        <v>174</v>
      </c>
      <c r="G371" t="s">
        <v>565</v>
      </c>
      <c r="H371" t="s">
        <v>2301</v>
      </c>
      <c r="I371">
        <v>0</v>
      </c>
      <c r="J371">
        <v>17</v>
      </c>
      <c r="K371">
        <v>17</v>
      </c>
      <c r="L371">
        <v>174</v>
      </c>
      <c r="M371">
        <v>44</v>
      </c>
      <c r="N371">
        <v>173.5</v>
      </c>
      <c r="O371">
        <v>175</v>
      </c>
      <c r="P371">
        <v>201.5</v>
      </c>
      <c r="Q371">
        <v>156</v>
      </c>
      <c r="R371" t="e">
        <f>INDEX(股期交易標的!$D:$D,MATCH(LEFT(股票期貨!S371,2),股期交易標的!$A:$A,0)) &amp; "期"</f>
        <v>#N/A</v>
      </c>
      <c r="X371" t="e">
        <f>INDEX(股期交易標的!$D:$D,MATCH(LEFT(股票期貨!Y371,2),股期交易標的!$A:$A,0)) &amp; "期"</f>
        <v>#N/A</v>
      </c>
    </row>
    <row r="372" spans="1:24" x14ac:dyDescent="0.25">
      <c r="A372" t="s">
        <v>534</v>
      </c>
      <c r="B372">
        <v>202409</v>
      </c>
      <c r="C372" t="s">
        <v>39</v>
      </c>
      <c r="D372" t="s">
        <v>39</v>
      </c>
      <c r="E372" t="s">
        <v>39</v>
      </c>
      <c r="F372" t="s">
        <v>39</v>
      </c>
      <c r="G372" t="s">
        <v>39</v>
      </c>
      <c r="H372" t="s">
        <v>39</v>
      </c>
      <c r="I372">
        <v>0</v>
      </c>
      <c r="J372">
        <v>0</v>
      </c>
      <c r="K372">
        <v>0</v>
      </c>
      <c r="L372">
        <v>174</v>
      </c>
      <c r="M372">
        <v>0</v>
      </c>
      <c r="N372">
        <v>166.5</v>
      </c>
      <c r="O372">
        <v>179.5</v>
      </c>
      <c r="P372">
        <v>167.5</v>
      </c>
      <c r="Q372">
        <v>157</v>
      </c>
      <c r="R372" t="e">
        <f>INDEX(股期交易標的!$D:$D,MATCH(LEFT(股票期貨!S372,2),股期交易標的!$A:$A,0)) &amp; "期"</f>
        <v>#N/A</v>
      </c>
      <c r="X372" t="e">
        <f>INDEX(股期交易標的!$D:$D,MATCH(LEFT(股票期貨!Y372,2),股期交易標的!$A:$A,0)) &amp; "期"</f>
        <v>#N/A</v>
      </c>
    </row>
    <row r="373" spans="1:24" x14ac:dyDescent="0.25">
      <c r="A373" t="s">
        <v>535</v>
      </c>
      <c r="B373">
        <v>202311</v>
      </c>
      <c r="C373">
        <v>407.5</v>
      </c>
      <c r="D373">
        <v>413.5</v>
      </c>
      <c r="E373">
        <v>407</v>
      </c>
      <c r="F373">
        <v>410.5</v>
      </c>
      <c r="G373" t="s">
        <v>2239</v>
      </c>
      <c r="H373" s="4" t="s">
        <v>2342</v>
      </c>
      <c r="I373">
        <v>0</v>
      </c>
      <c r="J373">
        <v>401</v>
      </c>
      <c r="K373">
        <v>401</v>
      </c>
      <c r="L373">
        <v>408.5</v>
      </c>
      <c r="M373">
        <v>365</v>
      </c>
      <c r="N373">
        <v>409.5</v>
      </c>
      <c r="O373">
        <v>410.5</v>
      </c>
      <c r="P373">
        <v>424.5</v>
      </c>
      <c r="Q373">
        <v>382</v>
      </c>
      <c r="R373" t="e">
        <f>INDEX(股期交易標的!$D:$D,MATCH(LEFT(股票期貨!S373,2),股期交易標的!$A:$A,0)) &amp; "期"</f>
        <v>#N/A</v>
      </c>
      <c r="X373" t="e">
        <f>INDEX(股期交易標的!$D:$D,MATCH(LEFT(股票期貨!Y373,2),股期交易標的!$A:$A,0)) &amp; "期"</f>
        <v>#N/A</v>
      </c>
    </row>
    <row r="374" spans="1:24" x14ac:dyDescent="0.25">
      <c r="A374" t="s">
        <v>535</v>
      </c>
      <c r="B374">
        <v>202312</v>
      </c>
      <c r="C374">
        <v>412</v>
      </c>
      <c r="D374">
        <v>412</v>
      </c>
      <c r="E374">
        <v>411</v>
      </c>
      <c r="F374">
        <v>412</v>
      </c>
      <c r="G374" t="s">
        <v>1591</v>
      </c>
      <c r="H374" t="s">
        <v>2323</v>
      </c>
      <c r="I374">
        <v>0</v>
      </c>
      <c r="J374">
        <v>33</v>
      </c>
      <c r="K374">
        <v>33</v>
      </c>
      <c r="L374">
        <v>409.5</v>
      </c>
      <c r="M374">
        <v>130</v>
      </c>
      <c r="N374">
        <v>410</v>
      </c>
      <c r="O374">
        <v>411.5</v>
      </c>
      <c r="P374">
        <v>431.5</v>
      </c>
      <c r="Q374">
        <v>377.5</v>
      </c>
      <c r="R374" t="e">
        <f>INDEX(股期交易標的!$D:$D,MATCH(LEFT(股票期貨!S374,2),股期交易標的!$A:$A,0)) &amp; "期"</f>
        <v>#N/A</v>
      </c>
      <c r="X374" t="e">
        <f>INDEX(股期交易標的!$D:$D,MATCH(LEFT(股票期貨!Y374,2),股期交易標的!$A:$A,0)) &amp; "期"</f>
        <v>#N/A</v>
      </c>
    </row>
    <row r="375" spans="1:24" x14ac:dyDescent="0.25">
      <c r="A375" t="s">
        <v>535</v>
      </c>
      <c r="B375">
        <v>202403</v>
      </c>
      <c r="C375">
        <v>413.5</v>
      </c>
      <c r="D375">
        <v>414</v>
      </c>
      <c r="E375">
        <v>413.5</v>
      </c>
      <c r="F375">
        <v>414</v>
      </c>
      <c r="G375" t="s">
        <v>451</v>
      </c>
      <c r="H375" t="s">
        <v>2320</v>
      </c>
      <c r="I375">
        <v>0</v>
      </c>
      <c r="J375">
        <v>3</v>
      </c>
      <c r="K375">
        <v>3</v>
      </c>
      <c r="L375">
        <v>410.5</v>
      </c>
      <c r="M375">
        <v>4</v>
      </c>
      <c r="N375">
        <v>410</v>
      </c>
      <c r="O375">
        <v>413.5</v>
      </c>
      <c r="P375">
        <v>414</v>
      </c>
      <c r="Q375">
        <v>390</v>
      </c>
      <c r="R375" t="e">
        <f>INDEX(股期交易標的!$D:$D,MATCH(LEFT(股票期貨!S375,2),股期交易標的!$A:$A,0)) &amp; "期"</f>
        <v>#N/A</v>
      </c>
      <c r="X375" t="e">
        <f>INDEX(股期交易標的!$D:$D,MATCH(LEFT(股票期貨!Y375,2),股期交易標的!$A:$A,0)) &amp; "期"</f>
        <v>#N/A</v>
      </c>
    </row>
    <row r="376" spans="1:24" x14ac:dyDescent="0.25">
      <c r="A376" t="s">
        <v>535</v>
      </c>
      <c r="B376">
        <v>202406</v>
      </c>
      <c r="C376" t="s">
        <v>39</v>
      </c>
      <c r="D376" t="s">
        <v>39</v>
      </c>
      <c r="E376" t="s">
        <v>39</v>
      </c>
      <c r="F376" t="s">
        <v>39</v>
      </c>
      <c r="G376" t="s">
        <v>39</v>
      </c>
      <c r="H376" t="s">
        <v>39</v>
      </c>
      <c r="I376">
        <v>0</v>
      </c>
      <c r="J376">
        <v>0</v>
      </c>
      <c r="K376">
        <v>0</v>
      </c>
      <c r="L376">
        <v>409.5</v>
      </c>
      <c r="M376">
        <v>0</v>
      </c>
      <c r="N376">
        <v>409.5</v>
      </c>
      <c r="O376">
        <v>414.5</v>
      </c>
      <c r="P376" t="s">
        <v>39</v>
      </c>
      <c r="Q376" t="s">
        <v>39</v>
      </c>
      <c r="R376" t="e">
        <f>INDEX(股期交易標的!$D:$D,MATCH(LEFT(股票期貨!S376,2),股期交易標的!$A:$A,0)) &amp; "期"</f>
        <v>#N/A</v>
      </c>
      <c r="X376" t="e">
        <f>INDEX(股期交易標的!$D:$D,MATCH(LEFT(股票期貨!Y376,2),股期交易標的!$A:$A,0)) &amp; "期"</f>
        <v>#N/A</v>
      </c>
    </row>
    <row r="377" spans="1:24" x14ac:dyDescent="0.25">
      <c r="A377" t="s">
        <v>535</v>
      </c>
      <c r="B377">
        <v>202409</v>
      </c>
      <c r="C377" t="s">
        <v>39</v>
      </c>
      <c r="D377" t="s">
        <v>39</v>
      </c>
      <c r="E377" t="s">
        <v>39</v>
      </c>
      <c r="F377" t="s">
        <v>39</v>
      </c>
      <c r="G377" t="s">
        <v>39</v>
      </c>
      <c r="H377" s="4" t="s">
        <v>39</v>
      </c>
      <c r="I377">
        <v>0</v>
      </c>
      <c r="J377">
        <v>0</v>
      </c>
      <c r="K377">
        <v>0</v>
      </c>
      <c r="L377">
        <v>409.5</v>
      </c>
      <c r="M377">
        <v>0</v>
      </c>
      <c r="N377">
        <v>406.5</v>
      </c>
      <c r="O377">
        <v>417.5</v>
      </c>
      <c r="P377" t="s">
        <v>39</v>
      </c>
      <c r="Q377" t="s">
        <v>39</v>
      </c>
      <c r="R377" t="e">
        <f>INDEX(股期交易標的!$D:$D,MATCH(LEFT(股票期貨!S377,2),股期交易標的!$A:$A,0)) &amp; "期"</f>
        <v>#N/A</v>
      </c>
      <c r="X377" t="e">
        <f>INDEX(股期交易標的!$D:$D,MATCH(LEFT(股票期貨!Y377,2),股期交易標的!$A:$A,0)) &amp; "期"</f>
        <v>#N/A</v>
      </c>
    </row>
    <row r="378" spans="1:24" x14ac:dyDescent="0.25">
      <c r="A378" t="s">
        <v>536</v>
      </c>
      <c r="B378">
        <v>202311</v>
      </c>
      <c r="C378">
        <v>39.200000000000003</v>
      </c>
      <c r="D378">
        <v>39.200000000000003</v>
      </c>
      <c r="E378">
        <v>39.200000000000003</v>
      </c>
      <c r="F378">
        <v>39.200000000000003</v>
      </c>
      <c r="G378" t="s">
        <v>468</v>
      </c>
      <c r="H378" t="s">
        <v>2390</v>
      </c>
      <c r="I378">
        <v>0</v>
      </c>
      <c r="J378">
        <v>16</v>
      </c>
      <c r="K378">
        <v>16</v>
      </c>
      <c r="L378">
        <v>39.200000000000003</v>
      </c>
      <c r="M378">
        <v>200</v>
      </c>
      <c r="N378">
        <v>38.4</v>
      </c>
      <c r="O378">
        <v>39.200000000000003</v>
      </c>
      <c r="P378">
        <v>41.8</v>
      </c>
      <c r="Q378">
        <v>38.450000000000003</v>
      </c>
      <c r="R378" t="e">
        <f>INDEX(股期交易標的!$D:$D,MATCH(LEFT(股票期貨!S378,2),股期交易標的!$A:$A,0)) &amp; "期"</f>
        <v>#N/A</v>
      </c>
      <c r="X378" t="e">
        <f>INDEX(股期交易標的!$D:$D,MATCH(LEFT(股票期貨!Y378,2),股期交易標的!$A:$A,0)) &amp; "期"</f>
        <v>#N/A</v>
      </c>
    </row>
    <row r="379" spans="1:24" x14ac:dyDescent="0.25">
      <c r="A379" t="s">
        <v>536</v>
      </c>
      <c r="B379">
        <v>202312</v>
      </c>
      <c r="C379">
        <v>38.65</v>
      </c>
      <c r="D379" t="s">
        <v>39</v>
      </c>
      <c r="E379" t="s">
        <v>39</v>
      </c>
      <c r="F379">
        <v>38.65</v>
      </c>
      <c r="G379">
        <v>0</v>
      </c>
      <c r="H379" s="4">
        <v>0</v>
      </c>
      <c r="I379">
        <v>0</v>
      </c>
      <c r="J379">
        <v>10</v>
      </c>
      <c r="K379">
        <v>10</v>
      </c>
      <c r="L379">
        <v>39.15</v>
      </c>
      <c r="M379">
        <v>12</v>
      </c>
      <c r="N379">
        <v>38.4</v>
      </c>
      <c r="O379">
        <v>39.299999999999997</v>
      </c>
      <c r="P379">
        <v>39.200000000000003</v>
      </c>
      <c r="Q379">
        <v>38.799999999999997</v>
      </c>
      <c r="R379" t="e">
        <f>INDEX(股期交易標的!$D:$D,MATCH(LEFT(股票期貨!S379,2),股期交易標的!$A:$A,0)) &amp; "期"</f>
        <v>#N/A</v>
      </c>
      <c r="X379" t="e">
        <f>INDEX(股期交易標的!$D:$D,MATCH(LEFT(股票期貨!Y379,2),股期交易標的!$A:$A,0)) &amp; "期"</f>
        <v>#N/A</v>
      </c>
    </row>
    <row r="380" spans="1:24" x14ac:dyDescent="0.25">
      <c r="A380" t="s">
        <v>536</v>
      </c>
      <c r="B380">
        <v>202403</v>
      </c>
      <c r="C380" t="s">
        <v>39</v>
      </c>
      <c r="D380" t="s">
        <v>39</v>
      </c>
      <c r="E380" t="s">
        <v>39</v>
      </c>
      <c r="F380" t="s">
        <v>39</v>
      </c>
      <c r="G380" t="s">
        <v>39</v>
      </c>
      <c r="H380" t="s">
        <v>39</v>
      </c>
      <c r="I380">
        <v>0</v>
      </c>
      <c r="J380">
        <v>0</v>
      </c>
      <c r="K380">
        <v>0</v>
      </c>
      <c r="L380">
        <v>39.299999999999997</v>
      </c>
      <c r="M380">
        <v>1</v>
      </c>
      <c r="N380">
        <v>38.200000000000003</v>
      </c>
      <c r="O380">
        <v>40.4</v>
      </c>
      <c r="P380">
        <v>41.6</v>
      </c>
      <c r="Q380">
        <v>41.6</v>
      </c>
      <c r="R380" t="e">
        <f>INDEX(股期交易標的!$D:$D,MATCH(LEFT(股票期貨!S380,2),股期交易標的!$A:$A,0)) &amp; "期"</f>
        <v>#N/A</v>
      </c>
      <c r="X380" t="e">
        <f>INDEX(股期交易標的!$D:$D,MATCH(LEFT(股票期貨!Y380,2),股期交易標的!$A:$A,0)) &amp; "期"</f>
        <v>#N/A</v>
      </c>
    </row>
    <row r="381" spans="1:24" x14ac:dyDescent="0.25">
      <c r="A381" t="s">
        <v>536</v>
      </c>
      <c r="B381">
        <v>202406</v>
      </c>
      <c r="C381" t="s">
        <v>39</v>
      </c>
      <c r="D381" t="s">
        <v>39</v>
      </c>
      <c r="E381" t="s">
        <v>39</v>
      </c>
      <c r="F381" t="s">
        <v>39</v>
      </c>
      <c r="G381" t="s">
        <v>39</v>
      </c>
      <c r="H381" t="s">
        <v>39</v>
      </c>
      <c r="I381">
        <v>0</v>
      </c>
      <c r="J381">
        <v>0</v>
      </c>
      <c r="K381">
        <v>0</v>
      </c>
      <c r="L381">
        <v>39.1</v>
      </c>
      <c r="M381">
        <v>0</v>
      </c>
      <c r="N381">
        <v>37.200000000000003</v>
      </c>
      <c r="O381">
        <v>40.4</v>
      </c>
      <c r="P381" t="s">
        <v>39</v>
      </c>
      <c r="Q381" t="s">
        <v>39</v>
      </c>
      <c r="R381" t="e">
        <f>INDEX(股期交易標的!$D:$D,MATCH(LEFT(股票期貨!S381,2),股期交易標的!$A:$A,0)) &amp; "期"</f>
        <v>#N/A</v>
      </c>
      <c r="X381" t="e">
        <f>INDEX(股期交易標的!$D:$D,MATCH(LEFT(股票期貨!Y381,2),股期交易標的!$A:$A,0)) &amp; "期"</f>
        <v>#N/A</v>
      </c>
    </row>
    <row r="382" spans="1:24" x14ac:dyDescent="0.25">
      <c r="A382" t="s">
        <v>536</v>
      </c>
      <c r="B382">
        <v>202409</v>
      </c>
      <c r="C382" t="s">
        <v>39</v>
      </c>
      <c r="D382" t="s">
        <v>39</v>
      </c>
      <c r="E382" t="s">
        <v>39</v>
      </c>
      <c r="F382" t="s">
        <v>39</v>
      </c>
      <c r="G382" t="s">
        <v>39</v>
      </c>
      <c r="H382" t="s">
        <v>39</v>
      </c>
      <c r="I382">
        <v>0</v>
      </c>
      <c r="J382">
        <v>0</v>
      </c>
      <c r="K382">
        <v>0</v>
      </c>
      <c r="L382">
        <v>38.950000000000003</v>
      </c>
      <c r="M382">
        <v>0</v>
      </c>
      <c r="N382">
        <v>37.200000000000003</v>
      </c>
      <c r="O382">
        <v>40.4</v>
      </c>
      <c r="P382" t="s">
        <v>39</v>
      </c>
      <c r="Q382" t="s">
        <v>39</v>
      </c>
      <c r="R382" t="e">
        <f>INDEX(股期交易標的!$D:$D,MATCH(LEFT(股票期貨!S382,2),股期交易標的!$A:$A,0)) &amp; "期"</f>
        <v>#N/A</v>
      </c>
      <c r="X382" t="e">
        <f>INDEX(股期交易標的!$D:$D,MATCH(LEFT(股票期貨!Y382,2),股期交易標的!$A:$A,0)) &amp; "期"</f>
        <v>#N/A</v>
      </c>
    </row>
    <row r="383" spans="1:24" x14ac:dyDescent="0.25">
      <c r="A383" t="s">
        <v>537</v>
      </c>
      <c r="B383">
        <v>202311</v>
      </c>
      <c r="C383">
        <v>45.5</v>
      </c>
      <c r="D383">
        <v>45.8</v>
      </c>
      <c r="E383">
        <v>45.5</v>
      </c>
      <c r="F383">
        <v>45.8</v>
      </c>
      <c r="G383" t="s">
        <v>1592</v>
      </c>
      <c r="H383" t="s">
        <v>2522</v>
      </c>
      <c r="I383">
        <v>0</v>
      </c>
      <c r="J383">
        <v>9</v>
      </c>
      <c r="K383">
        <v>9</v>
      </c>
      <c r="L383">
        <v>45.8</v>
      </c>
      <c r="M383">
        <v>66</v>
      </c>
      <c r="N383">
        <v>45.45</v>
      </c>
      <c r="O383">
        <v>47.9</v>
      </c>
      <c r="P383">
        <v>46</v>
      </c>
      <c r="Q383">
        <v>43.2</v>
      </c>
      <c r="R383" t="e">
        <f>INDEX(股期交易標的!$D:$D,MATCH(LEFT(股票期貨!S383,2),股期交易標的!$A:$A,0)) &amp; "期"</f>
        <v>#N/A</v>
      </c>
      <c r="X383" t="e">
        <f>INDEX(股期交易標的!$D:$D,MATCH(LEFT(股票期貨!Y383,2),股期交易標的!$A:$A,0)) &amp; "期"</f>
        <v>#N/A</v>
      </c>
    </row>
    <row r="384" spans="1:24" x14ac:dyDescent="0.25">
      <c r="A384" t="s">
        <v>537</v>
      </c>
      <c r="B384">
        <v>202312</v>
      </c>
      <c r="C384" t="s">
        <v>39</v>
      </c>
      <c r="D384" t="s">
        <v>39</v>
      </c>
      <c r="E384" t="s">
        <v>39</v>
      </c>
      <c r="F384" t="s">
        <v>39</v>
      </c>
      <c r="G384" t="s">
        <v>39</v>
      </c>
      <c r="H384" t="s">
        <v>39</v>
      </c>
      <c r="I384">
        <v>0</v>
      </c>
      <c r="J384">
        <v>0</v>
      </c>
      <c r="K384">
        <v>0</v>
      </c>
      <c r="L384">
        <v>45.85</v>
      </c>
      <c r="M384">
        <v>10</v>
      </c>
      <c r="N384">
        <v>45.45</v>
      </c>
      <c r="O384">
        <v>48.1</v>
      </c>
      <c r="P384">
        <v>45.2</v>
      </c>
      <c r="Q384">
        <v>43.6</v>
      </c>
      <c r="R384" t="e">
        <f>INDEX(股期交易標的!$D:$D,MATCH(LEFT(股票期貨!S384,2),股期交易標的!$A:$A,0)) &amp; "期"</f>
        <v>#N/A</v>
      </c>
      <c r="X384" t="e">
        <f>INDEX(股期交易標的!$D:$D,MATCH(LEFT(股票期貨!Y384,2),股期交易標的!$A:$A,0)) &amp; "期"</f>
        <v>#N/A</v>
      </c>
    </row>
    <row r="385" spans="1:24" x14ac:dyDescent="0.25">
      <c r="A385" t="s">
        <v>537</v>
      </c>
      <c r="B385">
        <v>202403</v>
      </c>
      <c r="C385" t="s">
        <v>39</v>
      </c>
      <c r="D385" t="s">
        <v>39</v>
      </c>
      <c r="E385" t="s">
        <v>39</v>
      </c>
      <c r="F385" t="s">
        <v>39</v>
      </c>
      <c r="G385" t="s">
        <v>39</v>
      </c>
      <c r="H385" t="s">
        <v>39</v>
      </c>
      <c r="I385">
        <v>0</v>
      </c>
      <c r="J385">
        <v>0</v>
      </c>
      <c r="K385">
        <v>0</v>
      </c>
      <c r="L385">
        <v>45.7</v>
      </c>
      <c r="M385">
        <v>1</v>
      </c>
      <c r="N385">
        <v>45.25</v>
      </c>
      <c r="O385">
        <v>49.2</v>
      </c>
      <c r="P385">
        <v>45</v>
      </c>
      <c r="Q385">
        <v>45</v>
      </c>
      <c r="R385" t="e">
        <f>INDEX(股期交易標的!$D:$D,MATCH(LEFT(股票期貨!S385,2),股期交易標的!$A:$A,0)) &amp; "期"</f>
        <v>#N/A</v>
      </c>
      <c r="X385" t="e">
        <f>INDEX(股期交易標的!$D:$D,MATCH(LEFT(股票期貨!Y385,2),股期交易標的!$A:$A,0)) &amp; "期"</f>
        <v>#N/A</v>
      </c>
    </row>
    <row r="386" spans="1:24" x14ac:dyDescent="0.25">
      <c r="A386" t="s">
        <v>537</v>
      </c>
      <c r="B386">
        <v>202406</v>
      </c>
      <c r="C386" t="s">
        <v>39</v>
      </c>
      <c r="D386" t="s">
        <v>39</v>
      </c>
      <c r="E386" t="s">
        <v>39</v>
      </c>
      <c r="F386" t="s">
        <v>39</v>
      </c>
      <c r="G386" t="s">
        <v>39</v>
      </c>
      <c r="H386" t="s">
        <v>39</v>
      </c>
      <c r="I386">
        <v>0</v>
      </c>
      <c r="J386">
        <v>0</v>
      </c>
      <c r="K386">
        <v>0</v>
      </c>
      <c r="L386">
        <v>45.6</v>
      </c>
      <c r="M386">
        <v>8</v>
      </c>
      <c r="N386">
        <v>45.25</v>
      </c>
      <c r="O386">
        <v>49.2</v>
      </c>
      <c r="P386">
        <v>48.55</v>
      </c>
      <c r="Q386">
        <v>44.7</v>
      </c>
      <c r="R386" t="e">
        <f>INDEX(股期交易標的!$D:$D,MATCH(LEFT(股票期貨!S386,2),股期交易標的!$A:$A,0)) &amp; "期"</f>
        <v>#N/A</v>
      </c>
      <c r="X386" t="e">
        <f>INDEX(股期交易標的!$D:$D,MATCH(LEFT(股票期貨!Y386,2),股期交易標的!$A:$A,0)) &amp; "期"</f>
        <v>#N/A</v>
      </c>
    </row>
    <row r="387" spans="1:24" x14ac:dyDescent="0.25">
      <c r="A387" t="s">
        <v>537</v>
      </c>
      <c r="B387">
        <v>202409</v>
      </c>
      <c r="C387" t="s">
        <v>39</v>
      </c>
      <c r="D387" t="s">
        <v>39</v>
      </c>
      <c r="E387" t="s">
        <v>39</v>
      </c>
      <c r="F387" t="s">
        <v>39</v>
      </c>
      <c r="G387" t="s">
        <v>39</v>
      </c>
      <c r="H387" t="s">
        <v>39</v>
      </c>
      <c r="I387">
        <v>0</v>
      </c>
      <c r="J387">
        <v>0</v>
      </c>
      <c r="K387">
        <v>0</v>
      </c>
      <c r="L387">
        <v>45.65</v>
      </c>
      <c r="M387">
        <v>0</v>
      </c>
      <c r="N387">
        <v>44.15</v>
      </c>
      <c r="O387">
        <v>49.2</v>
      </c>
      <c r="P387" t="s">
        <v>39</v>
      </c>
      <c r="Q387" t="s">
        <v>39</v>
      </c>
      <c r="R387" t="e">
        <f>INDEX(股期交易標的!$D:$D,MATCH(LEFT(股票期貨!S387,2),股期交易標的!$A:$A,0)) &amp; "期"</f>
        <v>#N/A</v>
      </c>
      <c r="X387" t="e">
        <f>INDEX(股期交易標的!$D:$D,MATCH(LEFT(股票期貨!Y387,2),股期交易標的!$A:$A,0)) &amp; "期"</f>
        <v>#N/A</v>
      </c>
    </row>
    <row r="388" spans="1:24" x14ac:dyDescent="0.25">
      <c r="A388" t="s">
        <v>538</v>
      </c>
      <c r="B388">
        <v>202311</v>
      </c>
      <c r="C388">
        <v>30.3</v>
      </c>
      <c r="D388">
        <v>32.950000000000003</v>
      </c>
      <c r="E388">
        <v>30.2</v>
      </c>
      <c r="F388">
        <v>32.549999999999997</v>
      </c>
      <c r="G388" t="s">
        <v>2580</v>
      </c>
      <c r="H388" s="4" t="s">
        <v>2581</v>
      </c>
      <c r="I388">
        <v>0</v>
      </c>
      <c r="J388">
        <v>775</v>
      </c>
      <c r="K388">
        <v>775</v>
      </c>
      <c r="L388">
        <v>32.6</v>
      </c>
      <c r="M388">
        <v>475</v>
      </c>
      <c r="N388">
        <v>32.549999999999997</v>
      </c>
      <c r="O388">
        <v>32.65</v>
      </c>
      <c r="P388">
        <v>33.700000000000003</v>
      </c>
      <c r="Q388">
        <v>29.1</v>
      </c>
      <c r="R388" t="e">
        <f>INDEX(股期交易標的!$D:$D,MATCH(LEFT(股票期貨!S388,2),股期交易標的!$A:$A,0)) &amp; "期"</f>
        <v>#N/A</v>
      </c>
      <c r="X388" t="e">
        <f>INDEX(股期交易標的!$D:$D,MATCH(LEFT(股票期貨!Y388,2),股期交易標的!$A:$A,0)) &amp; "期"</f>
        <v>#N/A</v>
      </c>
    </row>
    <row r="389" spans="1:24" x14ac:dyDescent="0.25">
      <c r="A389" t="s">
        <v>538</v>
      </c>
      <c r="B389">
        <v>202312</v>
      </c>
      <c r="C389">
        <v>30.4</v>
      </c>
      <c r="D389">
        <v>32.75</v>
      </c>
      <c r="E389">
        <v>30.3</v>
      </c>
      <c r="F389">
        <v>32.65</v>
      </c>
      <c r="G389" t="s">
        <v>2580</v>
      </c>
      <c r="H389" s="4" t="s">
        <v>2582</v>
      </c>
      <c r="I389">
        <v>0</v>
      </c>
      <c r="J389">
        <v>38</v>
      </c>
      <c r="K389">
        <v>38</v>
      </c>
      <c r="L389">
        <v>32.65</v>
      </c>
      <c r="M389">
        <v>176</v>
      </c>
      <c r="N389">
        <v>32.549999999999997</v>
      </c>
      <c r="O389">
        <v>32.700000000000003</v>
      </c>
      <c r="P389">
        <v>35.4</v>
      </c>
      <c r="Q389">
        <v>29.6</v>
      </c>
      <c r="R389" t="e">
        <f>INDEX(股期交易標的!$D:$D,MATCH(LEFT(股票期貨!S389,2),股期交易標的!$A:$A,0)) &amp; "期"</f>
        <v>#N/A</v>
      </c>
      <c r="X389" t="e">
        <f>INDEX(股期交易標的!$D:$D,MATCH(LEFT(股票期貨!Y389,2),股期交易標的!$A:$A,0)) &amp; "期"</f>
        <v>#N/A</v>
      </c>
    </row>
    <row r="390" spans="1:24" x14ac:dyDescent="0.25">
      <c r="A390" t="s">
        <v>538</v>
      </c>
      <c r="B390">
        <v>202403</v>
      </c>
      <c r="C390" t="s">
        <v>39</v>
      </c>
      <c r="D390" t="s">
        <v>39</v>
      </c>
      <c r="E390" t="s">
        <v>39</v>
      </c>
      <c r="F390" t="s">
        <v>39</v>
      </c>
      <c r="G390" t="s">
        <v>39</v>
      </c>
      <c r="H390" s="4" t="s">
        <v>39</v>
      </c>
      <c r="I390">
        <v>0</v>
      </c>
      <c r="J390">
        <v>0</v>
      </c>
      <c r="K390">
        <v>0</v>
      </c>
      <c r="L390">
        <v>32.65</v>
      </c>
      <c r="M390">
        <v>1</v>
      </c>
      <c r="N390">
        <v>31.65</v>
      </c>
      <c r="O390" t="s">
        <v>39</v>
      </c>
      <c r="P390">
        <v>24</v>
      </c>
      <c r="Q390">
        <v>24</v>
      </c>
      <c r="R390" t="e">
        <f>INDEX(股期交易標的!$D:$D,MATCH(LEFT(股票期貨!S390,2),股期交易標的!$A:$A,0)) &amp; "期"</f>
        <v>#N/A</v>
      </c>
      <c r="X390" t="e">
        <f>INDEX(股期交易標的!$D:$D,MATCH(LEFT(股票期貨!Y390,2),股期交易標的!$A:$A,0)) &amp; "期"</f>
        <v>#N/A</v>
      </c>
    </row>
    <row r="391" spans="1:24" x14ac:dyDescent="0.25">
      <c r="A391" t="s">
        <v>538</v>
      </c>
      <c r="B391">
        <v>202406</v>
      </c>
      <c r="C391" t="s">
        <v>39</v>
      </c>
      <c r="D391" t="s">
        <v>39</v>
      </c>
      <c r="E391" t="s">
        <v>39</v>
      </c>
      <c r="F391" t="s">
        <v>39</v>
      </c>
      <c r="G391" t="s">
        <v>39</v>
      </c>
      <c r="H391" t="s">
        <v>39</v>
      </c>
      <c r="I391">
        <v>0</v>
      </c>
      <c r="J391">
        <v>0</v>
      </c>
      <c r="K391">
        <v>0</v>
      </c>
      <c r="L391">
        <v>32.65</v>
      </c>
      <c r="M391">
        <v>0</v>
      </c>
      <c r="N391">
        <v>31.65</v>
      </c>
      <c r="O391" t="s">
        <v>39</v>
      </c>
      <c r="P391" t="s">
        <v>39</v>
      </c>
      <c r="Q391" t="s">
        <v>39</v>
      </c>
      <c r="R391" t="e">
        <f>INDEX(股期交易標的!$D:$D,MATCH(LEFT(股票期貨!S391,2),股期交易標的!$A:$A,0)) &amp; "期"</f>
        <v>#N/A</v>
      </c>
      <c r="X391" t="e">
        <f>INDEX(股期交易標的!$D:$D,MATCH(LEFT(股票期貨!Y391,2),股期交易標的!$A:$A,0)) &amp; "期"</f>
        <v>#N/A</v>
      </c>
    </row>
    <row r="392" spans="1:24" x14ac:dyDescent="0.25">
      <c r="A392" t="s">
        <v>538</v>
      </c>
      <c r="B392">
        <v>202409</v>
      </c>
      <c r="C392" t="s">
        <v>39</v>
      </c>
      <c r="D392" t="s">
        <v>39</v>
      </c>
      <c r="E392" t="s">
        <v>39</v>
      </c>
      <c r="F392" t="s">
        <v>39</v>
      </c>
      <c r="G392" t="s">
        <v>39</v>
      </c>
      <c r="H392" t="s">
        <v>39</v>
      </c>
      <c r="I392">
        <v>0</v>
      </c>
      <c r="J392">
        <v>0</v>
      </c>
      <c r="K392">
        <v>0</v>
      </c>
      <c r="L392">
        <v>32.65</v>
      </c>
      <c r="M392">
        <v>0</v>
      </c>
      <c r="N392">
        <v>31.65</v>
      </c>
      <c r="O392" t="s">
        <v>39</v>
      </c>
      <c r="P392" t="s">
        <v>39</v>
      </c>
      <c r="Q392" t="s">
        <v>39</v>
      </c>
      <c r="R392" t="e">
        <f>INDEX(股期交易標的!$D:$D,MATCH(LEFT(股票期貨!S392,2),股期交易標的!$A:$A,0)) &amp; "期"</f>
        <v>#N/A</v>
      </c>
      <c r="X392" t="e">
        <f>INDEX(股期交易標的!$D:$D,MATCH(LEFT(股票期貨!Y392,2),股期交易標的!$A:$A,0)) &amp; "期"</f>
        <v>#N/A</v>
      </c>
    </row>
    <row r="393" spans="1:24" x14ac:dyDescent="0.25">
      <c r="A393" t="s">
        <v>540</v>
      </c>
      <c r="B393">
        <v>202311</v>
      </c>
      <c r="C393">
        <v>249</v>
      </c>
      <c r="D393">
        <v>251</v>
      </c>
      <c r="E393">
        <v>247</v>
      </c>
      <c r="F393">
        <v>247.5</v>
      </c>
      <c r="G393" t="s">
        <v>468</v>
      </c>
      <c r="H393" t="s">
        <v>2531</v>
      </c>
      <c r="I393">
        <v>0</v>
      </c>
      <c r="J393">
        <v>33</v>
      </c>
      <c r="K393">
        <v>33</v>
      </c>
      <c r="L393">
        <v>247.5</v>
      </c>
      <c r="M393">
        <v>166</v>
      </c>
      <c r="N393">
        <v>247</v>
      </c>
      <c r="O393">
        <v>250</v>
      </c>
      <c r="P393">
        <v>251</v>
      </c>
      <c r="Q393">
        <v>221.5</v>
      </c>
      <c r="R393" t="e">
        <f>INDEX(股期交易標的!$D:$D,MATCH(LEFT(股票期貨!S393,2),股期交易標的!$A:$A,0)) &amp; "期"</f>
        <v>#N/A</v>
      </c>
      <c r="X393" t="e">
        <f>INDEX(股期交易標的!$D:$D,MATCH(LEFT(股票期貨!Y393,2),股期交易標的!$A:$A,0)) &amp; "期"</f>
        <v>#N/A</v>
      </c>
    </row>
    <row r="394" spans="1:24" x14ac:dyDescent="0.25">
      <c r="A394" t="s">
        <v>540</v>
      </c>
      <c r="B394">
        <v>202312</v>
      </c>
      <c r="C394">
        <v>250.5</v>
      </c>
      <c r="D394">
        <v>250.5</v>
      </c>
      <c r="E394">
        <v>248</v>
      </c>
      <c r="F394">
        <v>248</v>
      </c>
      <c r="G394" t="s">
        <v>528</v>
      </c>
      <c r="H394" s="4" t="s">
        <v>2583</v>
      </c>
      <c r="I394">
        <v>0</v>
      </c>
      <c r="J394">
        <v>3</v>
      </c>
      <c r="K394">
        <v>3</v>
      </c>
      <c r="L394">
        <v>248</v>
      </c>
      <c r="M394">
        <v>32</v>
      </c>
      <c r="N394">
        <v>247</v>
      </c>
      <c r="O394">
        <v>250.5</v>
      </c>
      <c r="P394">
        <v>250.5</v>
      </c>
      <c r="Q394">
        <v>214</v>
      </c>
      <c r="R394" t="e">
        <f>INDEX(股期交易標的!$D:$D,MATCH(LEFT(股票期貨!S394,2),股期交易標的!$A:$A,0)) &amp; "期"</f>
        <v>#N/A</v>
      </c>
      <c r="X394" t="e">
        <f>INDEX(股期交易標的!$D:$D,MATCH(LEFT(股票期貨!Y394,2),股期交易標的!$A:$A,0)) &amp; "期"</f>
        <v>#N/A</v>
      </c>
    </row>
    <row r="395" spans="1:24" x14ac:dyDescent="0.25">
      <c r="A395" t="s">
        <v>540</v>
      </c>
      <c r="B395">
        <v>202403</v>
      </c>
      <c r="C395" t="s">
        <v>39</v>
      </c>
      <c r="D395" t="s">
        <v>39</v>
      </c>
      <c r="E395" t="s">
        <v>39</v>
      </c>
      <c r="F395" t="s">
        <v>39</v>
      </c>
      <c r="G395" t="s">
        <v>39</v>
      </c>
      <c r="H395" t="s">
        <v>39</v>
      </c>
      <c r="I395">
        <v>0</v>
      </c>
      <c r="J395">
        <v>0</v>
      </c>
      <c r="K395">
        <v>0</v>
      </c>
      <c r="L395">
        <v>248.5</v>
      </c>
      <c r="M395">
        <v>3</v>
      </c>
      <c r="N395">
        <v>246</v>
      </c>
      <c r="O395">
        <v>250.5</v>
      </c>
      <c r="P395">
        <v>241</v>
      </c>
      <c r="Q395">
        <v>238</v>
      </c>
      <c r="R395" t="e">
        <f>INDEX(股期交易標的!$D:$D,MATCH(LEFT(股票期貨!S395,2),股期交易標的!$A:$A,0)) &amp; "期"</f>
        <v>#N/A</v>
      </c>
      <c r="X395" t="e">
        <f>INDEX(股期交易標的!$D:$D,MATCH(LEFT(股票期貨!Y395,2),股期交易標的!$A:$A,0)) &amp; "期"</f>
        <v>#N/A</v>
      </c>
    </row>
    <row r="396" spans="1:24" x14ac:dyDescent="0.25">
      <c r="A396" t="s">
        <v>540</v>
      </c>
      <c r="B396">
        <v>202406</v>
      </c>
      <c r="C396" t="s">
        <v>39</v>
      </c>
      <c r="D396" t="s">
        <v>39</v>
      </c>
      <c r="E396" t="s">
        <v>39</v>
      </c>
      <c r="F396" t="s">
        <v>39</v>
      </c>
      <c r="G396" t="s">
        <v>39</v>
      </c>
      <c r="H396" t="s">
        <v>39</v>
      </c>
      <c r="I396">
        <v>0</v>
      </c>
      <c r="J396">
        <v>0</v>
      </c>
      <c r="K396">
        <v>0</v>
      </c>
      <c r="L396">
        <v>247</v>
      </c>
      <c r="M396">
        <v>0</v>
      </c>
      <c r="N396">
        <v>245.5</v>
      </c>
      <c r="O396">
        <v>250.5</v>
      </c>
      <c r="P396" t="s">
        <v>39</v>
      </c>
      <c r="Q396" t="s">
        <v>39</v>
      </c>
      <c r="R396" t="e">
        <f>INDEX(股期交易標的!$D:$D,MATCH(LEFT(股票期貨!S396,2),股期交易標的!$A:$A,0)) &amp; "期"</f>
        <v>#N/A</v>
      </c>
      <c r="X396" t="e">
        <f>INDEX(股期交易標的!$D:$D,MATCH(LEFT(股票期貨!Y396,2),股期交易標的!$A:$A,0)) &amp; "期"</f>
        <v>#N/A</v>
      </c>
    </row>
    <row r="397" spans="1:24" x14ac:dyDescent="0.25">
      <c r="A397" t="s">
        <v>540</v>
      </c>
      <c r="B397">
        <v>202409</v>
      </c>
      <c r="C397" t="s">
        <v>39</v>
      </c>
      <c r="D397" t="s">
        <v>39</v>
      </c>
      <c r="E397" t="s">
        <v>39</v>
      </c>
      <c r="F397" t="s">
        <v>39</v>
      </c>
      <c r="G397" t="s">
        <v>39</v>
      </c>
      <c r="H397" t="s">
        <v>39</v>
      </c>
      <c r="I397">
        <v>0</v>
      </c>
      <c r="J397">
        <v>0</v>
      </c>
      <c r="K397">
        <v>0</v>
      </c>
      <c r="L397">
        <v>247.5</v>
      </c>
      <c r="M397">
        <v>0</v>
      </c>
      <c r="N397">
        <v>238.5</v>
      </c>
      <c r="O397">
        <v>258.5</v>
      </c>
      <c r="P397" t="s">
        <v>39</v>
      </c>
      <c r="Q397" t="s">
        <v>39</v>
      </c>
      <c r="R397" t="e">
        <f>INDEX(股期交易標的!$D:$D,MATCH(LEFT(股票期貨!S397,2),股期交易標的!$A:$A,0)) &amp; "期"</f>
        <v>#N/A</v>
      </c>
      <c r="X397" t="e">
        <f>INDEX(股期交易標的!$D:$D,MATCH(LEFT(股票期貨!Y397,2),股期交易標的!$A:$A,0)) &amp; "期"</f>
        <v>#N/A</v>
      </c>
    </row>
    <row r="398" spans="1:24" x14ac:dyDescent="0.25">
      <c r="A398" t="s">
        <v>541</v>
      </c>
      <c r="B398">
        <v>202311</v>
      </c>
      <c r="C398">
        <v>81.099999999999994</v>
      </c>
      <c r="D398">
        <v>84.3</v>
      </c>
      <c r="E398">
        <v>81.099999999999994</v>
      </c>
      <c r="F398">
        <v>83.3</v>
      </c>
      <c r="G398" t="s">
        <v>2584</v>
      </c>
      <c r="H398" t="s">
        <v>2585</v>
      </c>
      <c r="I398">
        <v>0</v>
      </c>
      <c r="J398">
        <v>2542</v>
      </c>
      <c r="K398">
        <v>2542</v>
      </c>
      <c r="L398">
        <v>83.4</v>
      </c>
      <c r="M398">
        <v>1088</v>
      </c>
      <c r="N398">
        <v>83.2</v>
      </c>
      <c r="O398">
        <v>83.4</v>
      </c>
      <c r="P398">
        <v>89.6</v>
      </c>
      <c r="Q398">
        <v>73.5</v>
      </c>
      <c r="R398" t="e">
        <f>INDEX(股期交易標的!$D:$D,MATCH(LEFT(股票期貨!S398,2),股期交易標的!$A:$A,0)) &amp; "期"</f>
        <v>#N/A</v>
      </c>
      <c r="X398" t="e">
        <f>INDEX(股期交易標的!$D:$D,MATCH(LEFT(股票期貨!Y398,2),股期交易標的!$A:$A,0)) &amp; "期"</f>
        <v>#N/A</v>
      </c>
    </row>
    <row r="399" spans="1:24" x14ac:dyDescent="0.25">
      <c r="A399" t="s">
        <v>541</v>
      </c>
      <c r="B399">
        <v>202312</v>
      </c>
      <c r="C399">
        <v>83.6</v>
      </c>
      <c r="D399">
        <v>84.2</v>
      </c>
      <c r="E399">
        <v>82</v>
      </c>
      <c r="F399">
        <v>83.2</v>
      </c>
      <c r="G399" t="s">
        <v>567</v>
      </c>
      <c r="H399" s="4" t="s">
        <v>2586</v>
      </c>
      <c r="I399">
        <v>0</v>
      </c>
      <c r="J399">
        <v>114</v>
      </c>
      <c r="K399">
        <v>114</v>
      </c>
      <c r="L399">
        <v>83.2</v>
      </c>
      <c r="M399">
        <v>309</v>
      </c>
      <c r="N399">
        <v>83.3</v>
      </c>
      <c r="O399">
        <v>83.6</v>
      </c>
      <c r="P399">
        <v>89.6</v>
      </c>
      <c r="Q399">
        <v>59.5</v>
      </c>
      <c r="R399" t="e">
        <f>INDEX(股期交易標的!$D:$D,MATCH(LEFT(股票期貨!S399,2),股期交易標的!$A:$A,0)) &amp; "期"</f>
        <v>#N/A</v>
      </c>
      <c r="X399" t="e">
        <f>INDEX(股期交易標的!$D:$D,MATCH(LEFT(股票期貨!Y399,2),股期交易標的!$A:$A,0)) &amp; "期"</f>
        <v>#N/A</v>
      </c>
    </row>
    <row r="400" spans="1:24" x14ac:dyDescent="0.25">
      <c r="A400" t="s">
        <v>541</v>
      </c>
      <c r="B400">
        <v>202403</v>
      </c>
      <c r="C400" t="s">
        <v>39</v>
      </c>
      <c r="D400" t="s">
        <v>39</v>
      </c>
      <c r="E400" t="s">
        <v>39</v>
      </c>
      <c r="F400" t="s">
        <v>39</v>
      </c>
      <c r="G400" t="s">
        <v>39</v>
      </c>
      <c r="H400" t="s">
        <v>39</v>
      </c>
      <c r="I400">
        <v>0</v>
      </c>
      <c r="J400">
        <v>0</v>
      </c>
      <c r="K400">
        <v>0</v>
      </c>
      <c r="L400">
        <v>83.4</v>
      </c>
      <c r="M400">
        <v>3</v>
      </c>
      <c r="N400">
        <v>80.7</v>
      </c>
      <c r="O400">
        <v>85.9</v>
      </c>
      <c r="P400">
        <v>82.3</v>
      </c>
      <c r="Q400">
        <v>59.1</v>
      </c>
      <c r="R400" t="e">
        <f>INDEX(股期交易標的!$D:$D,MATCH(LEFT(股票期貨!S400,2),股期交易標的!$A:$A,0)) &amp; "期"</f>
        <v>#N/A</v>
      </c>
      <c r="X400" t="e">
        <f>INDEX(股期交易標的!$D:$D,MATCH(LEFT(股票期貨!Y400,2),股期交易標的!$A:$A,0)) &amp; "期"</f>
        <v>#N/A</v>
      </c>
    </row>
    <row r="401" spans="1:24" x14ac:dyDescent="0.25">
      <c r="A401" t="s">
        <v>541</v>
      </c>
      <c r="B401">
        <v>202406</v>
      </c>
      <c r="C401" t="s">
        <v>39</v>
      </c>
      <c r="D401" t="s">
        <v>39</v>
      </c>
      <c r="E401" t="s">
        <v>39</v>
      </c>
      <c r="F401" t="s">
        <v>39</v>
      </c>
      <c r="G401" t="s">
        <v>39</v>
      </c>
      <c r="H401" t="s">
        <v>39</v>
      </c>
      <c r="I401">
        <v>0</v>
      </c>
      <c r="J401">
        <v>0</v>
      </c>
      <c r="K401">
        <v>0</v>
      </c>
      <c r="L401">
        <v>83.1</v>
      </c>
      <c r="M401">
        <v>0</v>
      </c>
      <c r="N401">
        <v>80.7</v>
      </c>
      <c r="O401">
        <v>85.9</v>
      </c>
      <c r="P401" t="s">
        <v>39</v>
      </c>
      <c r="Q401" t="s">
        <v>39</v>
      </c>
      <c r="R401" t="e">
        <f>INDEX(股期交易標的!$D:$D,MATCH(LEFT(股票期貨!S401,2),股期交易標的!$A:$A,0)) &amp; "期"</f>
        <v>#N/A</v>
      </c>
      <c r="X401" t="e">
        <f>INDEX(股期交易標的!$D:$D,MATCH(LEFT(股票期貨!Y401,2),股期交易標的!$A:$A,0)) &amp; "期"</f>
        <v>#N/A</v>
      </c>
    </row>
    <row r="402" spans="1:24" x14ac:dyDescent="0.25">
      <c r="A402" t="s">
        <v>541</v>
      </c>
      <c r="B402">
        <v>202409</v>
      </c>
      <c r="C402" t="s">
        <v>39</v>
      </c>
      <c r="D402" t="s">
        <v>39</v>
      </c>
      <c r="E402" t="s">
        <v>39</v>
      </c>
      <c r="F402" t="s">
        <v>39</v>
      </c>
      <c r="G402" t="s">
        <v>39</v>
      </c>
      <c r="H402" t="s">
        <v>39</v>
      </c>
      <c r="I402">
        <v>0</v>
      </c>
      <c r="J402">
        <v>0</v>
      </c>
      <c r="K402">
        <v>0</v>
      </c>
      <c r="L402">
        <v>83.4</v>
      </c>
      <c r="M402">
        <v>0</v>
      </c>
      <c r="N402">
        <v>80.7</v>
      </c>
      <c r="O402">
        <v>85.9</v>
      </c>
      <c r="P402" t="s">
        <v>39</v>
      </c>
      <c r="Q402" t="s">
        <v>39</v>
      </c>
      <c r="R402" t="e">
        <f>INDEX(股期交易標的!$D:$D,MATCH(LEFT(股票期貨!S402,2),股期交易標的!$A:$A,0)) &amp; "期"</f>
        <v>#N/A</v>
      </c>
      <c r="X402" t="e">
        <f>INDEX(股期交易標的!$D:$D,MATCH(LEFT(股票期貨!Y402,2),股期交易標的!$A:$A,0)) &amp; "期"</f>
        <v>#N/A</v>
      </c>
    </row>
    <row r="403" spans="1:24" x14ac:dyDescent="0.25">
      <c r="A403" t="s">
        <v>542</v>
      </c>
      <c r="B403">
        <v>202311</v>
      </c>
      <c r="C403">
        <v>147</v>
      </c>
      <c r="D403">
        <v>151</v>
      </c>
      <c r="E403">
        <v>142.5</v>
      </c>
      <c r="F403">
        <v>150</v>
      </c>
      <c r="G403" t="s">
        <v>1588</v>
      </c>
      <c r="H403" s="4" t="s">
        <v>2573</v>
      </c>
      <c r="I403">
        <v>0</v>
      </c>
      <c r="J403">
        <v>612</v>
      </c>
      <c r="K403">
        <v>612</v>
      </c>
      <c r="L403">
        <v>150</v>
      </c>
      <c r="M403">
        <v>668</v>
      </c>
      <c r="N403">
        <v>150</v>
      </c>
      <c r="O403">
        <v>150.5</v>
      </c>
      <c r="P403">
        <v>161</v>
      </c>
      <c r="Q403">
        <v>137</v>
      </c>
      <c r="R403" t="e">
        <f>INDEX(股期交易標的!$D:$D,MATCH(LEFT(股票期貨!S403,2),股期交易標的!$A:$A,0)) &amp; "期"</f>
        <v>#N/A</v>
      </c>
      <c r="X403" t="e">
        <f>INDEX(股期交易標的!$D:$D,MATCH(LEFT(股票期貨!Y403,2),股期交易標的!$A:$A,0)) &amp; "期"</f>
        <v>#N/A</v>
      </c>
    </row>
    <row r="404" spans="1:24" x14ac:dyDescent="0.25">
      <c r="A404" t="s">
        <v>542</v>
      </c>
      <c r="B404">
        <v>202312</v>
      </c>
      <c r="C404">
        <v>148</v>
      </c>
      <c r="D404">
        <v>148</v>
      </c>
      <c r="E404">
        <v>143</v>
      </c>
      <c r="F404">
        <v>147.5</v>
      </c>
      <c r="G404" t="s">
        <v>528</v>
      </c>
      <c r="H404" s="4" t="s">
        <v>2308</v>
      </c>
      <c r="I404">
        <v>0</v>
      </c>
      <c r="J404">
        <v>29</v>
      </c>
      <c r="K404">
        <v>29</v>
      </c>
      <c r="L404">
        <v>150</v>
      </c>
      <c r="M404">
        <v>49</v>
      </c>
      <c r="N404">
        <v>149.5</v>
      </c>
      <c r="O404">
        <v>150</v>
      </c>
      <c r="P404">
        <v>156.5</v>
      </c>
      <c r="Q404">
        <v>95.1</v>
      </c>
      <c r="R404" t="e">
        <f>INDEX(股期交易標的!$D:$D,MATCH(LEFT(股票期貨!S404,2),股期交易標的!$A:$A,0)) &amp; "期"</f>
        <v>#N/A</v>
      </c>
      <c r="X404" t="e">
        <f>INDEX(股期交易標的!$D:$D,MATCH(LEFT(股票期貨!Y404,2),股期交易標的!$A:$A,0)) &amp; "期"</f>
        <v>#N/A</v>
      </c>
    </row>
    <row r="405" spans="1:24" x14ac:dyDescent="0.25">
      <c r="A405" t="s">
        <v>542</v>
      </c>
      <c r="B405">
        <v>202403</v>
      </c>
      <c r="C405">
        <v>147</v>
      </c>
      <c r="D405">
        <v>147</v>
      </c>
      <c r="E405">
        <v>147</v>
      </c>
      <c r="F405">
        <v>147</v>
      </c>
      <c r="G405" t="s">
        <v>528</v>
      </c>
      <c r="H405" s="4" t="s">
        <v>2308</v>
      </c>
      <c r="I405">
        <v>0</v>
      </c>
      <c r="J405">
        <v>1</v>
      </c>
      <c r="K405">
        <v>1</v>
      </c>
      <c r="L405">
        <v>149.5</v>
      </c>
      <c r="M405">
        <v>6</v>
      </c>
      <c r="N405">
        <v>148.5</v>
      </c>
      <c r="O405">
        <v>150</v>
      </c>
      <c r="P405">
        <v>157.5</v>
      </c>
      <c r="Q405">
        <v>104</v>
      </c>
      <c r="R405" t="e">
        <f>INDEX(股期交易標的!$D:$D,MATCH(LEFT(股票期貨!S405,2),股期交易標的!$A:$A,0)) &amp; "期"</f>
        <v>#N/A</v>
      </c>
      <c r="X405" t="e">
        <f>INDEX(股期交易標的!$D:$D,MATCH(LEFT(股票期貨!Y405,2),股期交易標的!$A:$A,0)) &amp; "期"</f>
        <v>#N/A</v>
      </c>
    </row>
    <row r="406" spans="1:24" x14ac:dyDescent="0.25">
      <c r="A406" t="s">
        <v>542</v>
      </c>
      <c r="B406">
        <v>202406</v>
      </c>
      <c r="C406" t="s">
        <v>39</v>
      </c>
      <c r="D406" t="s">
        <v>39</v>
      </c>
      <c r="E406" t="s">
        <v>39</v>
      </c>
      <c r="F406" t="s">
        <v>39</v>
      </c>
      <c r="G406" t="s">
        <v>39</v>
      </c>
      <c r="H406" t="s">
        <v>39</v>
      </c>
      <c r="I406">
        <v>0</v>
      </c>
      <c r="J406">
        <v>0</v>
      </c>
      <c r="K406">
        <v>0</v>
      </c>
      <c r="L406">
        <v>150</v>
      </c>
      <c r="M406">
        <v>4</v>
      </c>
      <c r="N406">
        <v>148</v>
      </c>
      <c r="O406">
        <v>150</v>
      </c>
      <c r="P406">
        <v>147</v>
      </c>
      <c r="Q406">
        <v>143</v>
      </c>
      <c r="R406" t="e">
        <f>INDEX(股期交易標的!$D:$D,MATCH(LEFT(股票期貨!S406,2),股期交易標的!$A:$A,0)) &amp; "期"</f>
        <v>#N/A</v>
      </c>
      <c r="X406" t="e">
        <f>INDEX(股期交易標的!$D:$D,MATCH(LEFT(股票期貨!Y406,2),股期交易標的!$A:$A,0)) &amp; "期"</f>
        <v>#N/A</v>
      </c>
    </row>
    <row r="407" spans="1:24" x14ac:dyDescent="0.25">
      <c r="A407" t="s">
        <v>542</v>
      </c>
      <c r="B407">
        <v>202409</v>
      </c>
      <c r="C407" t="s">
        <v>39</v>
      </c>
      <c r="D407" t="s">
        <v>39</v>
      </c>
      <c r="E407" t="s">
        <v>39</v>
      </c>
      <c r="F407" t="s">
        <v>39</v>
      </c>
      <c r="G407" t="s">
        <v>39</v>
      </c>
      <c r="H407" t="s">
        <v>39</v>
      </c>
      <c r="I407">
        <v>0</v>
      </c>
      <c r="J407">
        <v>0</v>
      </c>
      <c r="K407">
        <v>0</v>
      </c>
      <c r="L407">
        <v>149</v>
      </c>
      <c r="M407">
        <v>0</v>
      </c>
      <c r="N407">
        <v>146.5</v>
      </c>
      <c r="O407">
        <v>150</v>
      </c>
      <c r="P407" t="s">
        <v>39</v>
      </c>
      <c r="Q407" t="s">
        <v>39</v>
      </c>
      <c r="R407" t="e">
        <f>INDEX(股期交易標的!$D:$D,MATCH(LEFT(股票期貨!S407,2),股期交易標的!$A:$A,0)) &amp; "期"</f>
        <v>#N/A</v>
      </c>
      <c r="X407" t="e">
        <f>INDEX(股期交易標的!$D:$D,MATCH(LEFT(股票期貨!Y407,2),股期交易標的!$A:$A,0)) &amp; "期"</f>
        <v>#N/A</v>
      </c>
    </row>
    <row r="408" spans="1:24" x14ac:dyDescent="0.25">
      <c r="A408" t="s">
        <v>543</v>
      </c>
      <c r="B408">
        <v>202311</v>
      </c>
      <c r="C408">
        <v>135.5</v>
      </c>
      <c r="D408">
        <v>141</v>
      </c>
      <c r="E408">
        <v>135.5</v>
      </c>
      <c r="F408">
        <v>139.5</v>
      </c>
      <c r="G408" t="s">
        <v>1588</v>
      </c>
      <c r="H408" s="4" t="s">
        <v>2325</v>
      </c>
      <c r="I408">
        <v>0</v>
      </c>
      <c r="J408">
        <v>560</v>
      </c>
      <c r="K408">
        <v>560</v>
      </c>
      <c r="L408">
        <v>139.5</v>
      </c>
      <c r="M408">
        <v>611</v>
      </c>
      <c r="N408">
        <v>139</v>
      </c>
      <c r="O408">
        <v>139.5</v>
      </c>
      <c r="P408">
        <v>152</v>
      </c>
      <c r="Q408">
        <v>133</v>
      </c>
      <c r="R408" t="e">
        <f>INDEX(股期交易標的!$D:$D,MATCH(LEFT(股票期貨!S408,2),股期交易標的!$A:$A,0)) &amp; "期"</f>
        <v>#N/A</v>
      </c>
      <c r="X408" t="e">
        <f>INDEX(股期交易標的!$D:$D,MATCH(LEFT(股票期貨!Y408,2),股期交易標的!$A:$A,0)) &amp; "期"</f>
        <v>#N/A</v>
      </c>
    </row>
    <row r="409" spans="1:24" x14ac:dyDescent="0.25">
      <c r="A409" t="s">
        <v>543</v>
      </c>
      <c r="B409">
        <v>202312</v>
      </c>
      <c r="C409">
        <v>136</v>
      </c>
      <c r="D409">
        <v>141</v>
      </c>
      <c r="E409">
        <v>136</v>
      </c>
      <c r="F409">
        <v>139</v>
      </c>
      <c r="G409" t="s">
        <v>587</v>
      </c>
      <c r="H409" t="s">
        <v>2381</v>
      </c>
      <c r="I409">
        <v>0</v>
      </c>
      <c r="J409">
        <v>49</v>
      </c>
      <c r="K409">
        <v>49</v>
      </c>
      <c r="L409">
        <v>139</v>
      </c>
      <c r="M409">
        <v>220</v>
      </c>
      <c r="N409">
        <v>139</v>
      </c>
      <c r="O409">
        <v>140</v>
      </c>
      <c r="P409">
        <v>150.5</v>
      </c>
      <c r="Q409">
        <v>98.5</v>
      </c>
      <c r="R409" t="e">
        <f>INDEX(股期交易標的!$D:$D,MATCH(LEFT(股票期貨!S409,2),股期交易標的!$A:$A,0)) &amp; "期"</f>
        <v>#N/A</v>
      </c>
      <c r="X409" t="e">
        <f>INDEX(股期交易標的!$D:$D,MATCH(LEFT(股票期貨!Y409,2),股期交易標的!$A:$A,0)) &amp; "期"</f>
        <v>#N/A</v>
      </c>
    </row>
    <row r="410" spans="1:24" x14ac:dyDescent="0.25">
      <c r="A410" t="s">
        <v>543</v>
      </c>
      <c r="B410">
        <v>202403</v>
      </c>
      <c r="C410">
        <v>137.5</v>
      </c>
      <c r="D410">
        <v>142</v>
      </c>
      <c r="E410">
        <v>137.5</v>
      </c>
      <c r="F410">
        <v>141</v>
      </c>
      <c r="G410" t="s">
        <v>1566</v>
      </c>
      <c r="H410" s="4" t="s">
        <v>2587</v>
      </c>
      <c r="I410">
        <v>0</v>
      </c>
      <c r="J410">
        <v>4</v>
      </c>
      <c r="K410">
        <v>4</v>
      </c>
      <c r="L410">
        <v>141</v>
      </c>
      <c r="M410">
        <v>6</v>
      </c>
      <c r="N410">
        <v>139</v>
      </c>
      <c r="O410">
        <v>141.5</v>
      </c>
      <c r="P410">
        <v>149</v>
      </c>
      <c r="Q410">
        <v>104.5</v>
      </c>
      <c r="R410" t="e">
        <f>INDEX(股期交易標的!$D:$D,MATCH(LEFT(股票期貨!S410,2),股期交易標的!$A:$A,0)) &amp; "期"</f>
        <v>#N/A</v>
      </c>
      <c r="X410" t="e">
        <f>INDEX(股期交易標的!$D:$D,MATCH(LEFT(股票期貨!Y410,2),股期交易標的!$A:$A,0)) &amp; "期"</f>
        <v>#N/A</v>
      </c>
    </row>
    <row r="411" spans="1:24" x14ac:dyDescent="0.25">
      <c r="A411" t="s">
        <v>543</v>
      </c>
      <c r="B411">
        <v>202406</v>
      </c>
      <c r="C411" t="s">
        <v>39</v>
      </c>
      <c r="D411" t="s">
        <v>39</v>
      </c>
      <c r="E411" t="s">
        <v>39</v>
      </c>
      <c r="F411" t="s">
        <v>39</v>
      </c>
      <c r="G411" t="s">
        <v>39</v>
      </c>
      <c r="H411" s="4" t="s">
        <v>39</v>
      </c>
      <c r="I411">
        <v>0</v>
      </c>
      <c r="J411">
        <v>0</v>
      </c>
      <c r="K411">
        <v>0</v>
      </c>
      <c r="L411">
        <v>140</v>
      </c>
      <c r="M411">
        <v>0</v>
      </c>
      <c r="N411">
        <v>138</v>
      </c>
      <c r="O411">
        <v>141.5</v>
      </c>
      <c r="P411" t="s">
        <v>39</v>
      </c>
      <c r="Q411" t="s">
        <v>39</v>
      </c>
      <c r="R411" t="e">
        <f>INDEX(股期交易標的!$D:$D,MATCH(LEFT(股票期貨!S411,2),股期交易標的!$A:$A,0)) &amp; "期"</f>
        <v>#N/A</v>
      </c>
      <c r="X411" t="e">
        <f>INDEX(股期交易標的!$D:$D,MATCH(LEFT(股票期貨!Y411,2),股期交易標的!$A:$A,0)) &amp; "期"</f>
        <v>#N/A</v>
      </c>
    </row>
    <row r="412" spans="1:24" x14ac:dyDescent="0.25">
      <c r="A412" t="s">
        <v>543</v>
      </c>
      <c r="B412">
        <v>202409</v>
      </c>
      <c r="C412" t="s">
        <v>39</v>
      </c>
      <c r="D412" t="s">
        <v>39</v>
      </c>
      <c r="E412" t="s">
        <v>39</v>
      </c>
      <c r="F412" t="s">
        <v>39</v>
      </c>
      <c r="G412" t="s">
        <v>39</v>
      </c>
      <c r="H412" t="s">
        <v>39</v>
      </c>
      <c r="I412">
        <v>0</v>
      </c>
      <c r="J412">
        <v>0</v>
      </c>
      <c r="K412">
        <v>0</v>
      </c>
      <c r="L412">
        <v>140</v>
      </c>
      <c r="M412">
        <v>0</v>
      </c>
      <c r="N412">
        <v>137</v>
      </c>
      <c r="O412">
        <v>142.5</v>
      </c>
      <c r="P412" t="s">
        <v>39</v>
      </c>
      <c r="Q412" t="s">
        <v>39</v>
      </c>
      <c r="R412" t="e">
        <f>INDEX(股期交易標的!$D:$D,MATCH(LEFT(股票期貨!S412,2),股期交易標的!$A:$A,0)) &amp; "期"</f>
        <v>#N/A</v>
      </c>
      <c r="X412" t="e">
        <f>INDEX(股期交易標的!$D:$D,MATCH(LEFT(股票期貨!Y412,2),股期交易標的!$A:$A,0)) &amp; "期"</f>
        <v>#N/A</v>
      </c>
    </row>
    <row r="413" spans="1:24" x14ac:dyDescent="0.25">
      <c r="A413" t="s">
        <v>545</v>
      </c>
      <c r="B413">
        <v>202311</v>
      </c>
      <c r="C413">
        <v>184</v>
      </c>
      <c r="D413">
        <v>185</v>
      </c>
      <c r="E413">
        <v>184</v>
      </c>
      <c r="F413">
        <v>184</v>
      </c>
      <c r="G413" t="s">
        <v>468</v>
      </c>
      <c r="H413" s="4" t="s">
        <v>2370</v>
      </c>
      <c r="I413">
        <v>0</v>
      </c>
      <c r="J413">
        <v>209</v>
      </c>
      <c r="K413">
        <v>209</v>
      </c>
      <c r="L413">
        <v>184</v>
      </c>
      <c r="M413">
        <v>934</v>
      </c>
      <c r="N413">
        <v>183.5</v>
      </c>
      <c r="O413">
        <v>185</v>
      </c>
      <c r="P413">
        <v>186.5</v>
      </c>
      <c r="Q413">
        <v>179.5</v>
      </c>
      <c r="R413" t="e">
        <f>INDEX(股期交易標的!$D:$D,MATCH(LEFT(股票期貨!S413,2),股期交易標的!$A:$A,0)) &amp; "期"</f>
        <v>#N/A</v>
      </c>
      <c r="X413" t="e">
        <f>INDEX(股期交易標的!$D:$D,MATCH(LEFT(股票期貨!Y413,2),股期交易標的!$A:$A,0)) &amp; "期"</f>
        <v>#N/A</v>
      </c>
    </row>
    <row r="414" spans="1:24" x14ac:dyDescent="0.25">
      <c r="A414" t="s">
        <v>545</v>
      </c>
      <c r="B414">
        <v>202312</v>
      </c>
      <c r="C414">
        <v>185</v>
      </c>
      <c r="D414">
        <v>185</v>
      </c>
      <c r="E414">
        <v>184.5</v>
      </c>
      <c r="F414">
        <v>184.5</v>
      </c>
      <c r="G414">
        <v>0</v>
      </c>
      <c r="H414" s="4">
        <v>0</v>
      </c>
      <c r="I414">
        <v>0</v>
      </c>
      <c r="J414">
        <v>137</v>
      </c>
      <c r="K414">
        <v>137</v>
      </c>
      <c r="L414">
        <v>184.5</v>
      </c>
      <c r="M414">
        <v>433</v>
      </c>
      <c r="N414">
        <v>184</v>
      </c>
      <c r="O414">
        <v>185</v>
      </c>
      <c r="P414">
        <v>185.5</v>
      </c>
      <c r="Q414">
        <v>167.5</v>
      </c>
      <c r="R414" t="e">
        <f>INDEX(股期交易標的!$D:$D,MATCH(LEFT(股票期貨!S414,2),股期交易標的!$A:$A,0)) &amp; "期"</f>
        <v>#N/A</v>
      </c>
      <c r="X414" t="e">
        <f>INDEX(股期交易標的!$D:$D,MATCH(LEFT(股票期貨!Y414,2),股期交易標的!$A:$A,0)) &amp; "期"</f>
        <v>#N/A</v>
      </c>
    </row>
    <row r="415" spans="1:24" x14ac:dyDescent="0.25">
      <c r="A415" t="s">
        <v>545</v>
      </c>
      <c r="B415">
        <v>202403</v>
      </c>
      <c r="C415" t="s">
        <v>39</v>
      </c>
      <c r="D415" t="s">
        <v>39</v>
      </c>
      <c r="E415" t="s">
        <v>39</v>
      </c>
      <c r="F415" t="s">
        <v>39</v>
      </c>
      <c r="G415" t="s">
        <v>39</v>
      </c>
      <c r="H415" s="4" t="s">
        <v>39</v>
      </c>
      <c r="I415">
        <v>0</v>
      </c>
      <c r="J415">
        <v>0</v>
      </c>
      <c r="K415">
        <v>0</v>
      </c>
      <c r="L415">
        <v>183.5</v>
      </c>
      <c r="M415">
        <v>0</v>
      </c>
      <c r="N415">
        <v>183.5</v>
      </c>
      <c r="O415">
        <v>186</v>
      </c>
      <c r="P415">
        <v>184</v>
      </c>
      <c r="Q415">
        <v>182.5</v>
      </c>
      <c r="R415" t="e">
        <f>INDEX(股期交易標的!$D:$D,MATCH(LEFT(股票期貨!S415,2),股期交易標的!$A:$A,0)) &amp; "期"</f>
        <v>#N/A</v>
      </c>
      <c r="X415" t="e">
        <f>INDEX(股期交易標的!$D:$D,MATCH(LEFT(股票期貨!Y415,2),股期交易標的!$A:$A,0)) &amp; "期"</f>
        <v>#N/A</v>
      </c>
    </row>
    <row r="416" spans="1:24" x14ac:dyDescent="0.25">
      <c r="A416" t="s">
        <v>545</v>
      </c>
      <c r="B416">
        <v>202406</v>
      </c>
      <c r="C416" t="s">
        <v>39</v>
      </c>
      <c r="D416" t="s">
        <v>39</v>
      </c>
      <c r="E416" t="s">
        <v>39</v>
      </c>
      <c r="F416" t="s">
        <v>39</v>
      </c>
      <c r="G416" t="s">
        <v>39</v>
      </c>
      <c r="H416" s="4" t="s">
        <v>39</v>
      </c>
      <c r="I416">
        <v>0</v>
      </c>
      <c r="J416">
        <v>0</v>
      </c>
      <c r="K416">
        <v>0</v>
      </c>
      <c r="L416">
        <v>183.5</v>
      </c>
      <c r="M416">
        <v>0</v>
      </c>
      <c r="N416">
        <v>183.5</v>
      </c>
      <c r="O416">
        <v>187</v>
      </c>
      <c r="P416" t="s">
        <v>39</v>
      </c>
      <c r="Q416" t="s">
        <v>39</v>
      </c>
      <c r="R416" t="e">
        <f>INDEX(股期交易標的!$D:$D,MATCH(LEFT(股票期貨!S416,2),股期交易標的!$A:$A,0)) &amp; "期"</f>
        <v>#N/A</v>
      </c>
      <c r="X416" t="e">
        <f>INDEX(股期交易標的!$D:$D,MATCH(LEFT(股票期貨!Y416,2),股期交易標的!$A:$A,0)) &amp; "期"</f>
        <v>#N/A</v>
      </c>
    </row>
    <row r="417" spans="1:24" x14ac:dyDescent="0.25">
      <c r="A417" t="s">
        <v>545</v>
      </c>
      <c r="B417">
        <v>202409</v>
      </c>
      <c r="C417" t="s">
        <v>39</v>
      </c>
      <c r="D417" t="s">
        <v>39</v>
      </c>
      <c r="E417" t="s">
        <v>39</v>
      </c>
      <c r="F417" t="s">
        <v>39</v>
      </c>
      <c r="G417" t="s">
        <v>39</v>
      </c>
      <c r="H417" t="s">
        <v>39</v>
      </c>
      <c r="I417">
        <v>0</v>
      </c>
      <c r="J417">
        <v>0</v>
      </c>
      <c r="K417">
        <v>0</v>
      </c>
      <c r="L417">
        <v>184</v>
      </c>
      <c r="M417">
        <v>0</v>
      </c>
      <c r="N417">
        <v>183.5</v>
      </c>
      <c r="O417">
        <v>187.5</v>
      </c>
      <c r="P417" t="s">
        <v>39</v>
      </c>
      <c r="Q417" t="s">
        <v>39</v>
      </c>
      <c r="R417" t="e">
        <f>INDEX(股期交易標的!$D:$D,MATCH(LEFT(股票期貨!S417,2),股期交易標的!$A:$A,0)) &amp; "期"</f>
        <v>#N/A</v>
      </c>
      <c r="X417" t="e">
        <f>INDEX(股期交易標的!$D:$D,MATCH(LEFT(股票期貨!Y417,2),股期交易標的!$A:$A,0)) &amp; "期"</f>
        <v>#N/A</v>
      </c>
    </row>
    <row r="418" spans="1:24" x14ac:dyDescent="0.25">
      <c r="A418" t="s">
        <v>546</v>
      </c>
      <c r="B418">
        <v>202311</v>
      </c>
      <c r="C418">
        <v>61.5</v>
      </c>
      <c r="D418">
        <v>62.1</v>
      </c>
      <c r="E418">
        <v>61.5</v>
      </c>
      <c r="F418">
        <v>62.1</v>
      </c>
      <c r="G418" t="s">
        <v>1563</v>
      </c>
      <c r="H418" t="s">
        <v>2578</v>
      </c>
      <c r="I418">
        <v>0</v>
      </c>
      <c r="J418">
        <v>147</v>
      </c>
      <c r="K418">
        <v>147</v>
      </c>
      <c r="L418">
        <v>62.1</v>
      </c>
      <c r="M418">
        <v>218</v>
      </c>
      <c r="N418">
        <v>62.1</v>
      </c>
      <c r="O418">
        <v>62.5</v>
      </c>
      <c r="P418">
        <v>65</v>
      </c>
      <c r="Q418">
        <v>59.4</v>
      </c>
      <c r="R418" t="e">
        <f>INDEX(股期交易標的!$D:$D,MATCH(LEFT(股票期貨!S418,2),股期交易標的!$A:$A,0)) &amp; "期"</f>
        <v>#N/A</v>
      </c>
      <c r="X418" t="e">
        <f>INDEX(股期交易標的!$D:$D,MATCH(LEFT(股票期貨!Y418,2),股期交易標的!$A:$A,0)) &amp; "期"</f>
        <v>#N/A</v>
      </c>
    </row>
    <row r="419" spans="1:24" x14ac:dyDescent="0.25">
      <c r="A419" t="s">
        <v>546</v>
      </c>
      <c r="B419">
        <v>202312</v>
      </c>
      <c r="C419">
        <v>61.2</v>
      </c>
      <c r="D419" t="s">
        <v>39</v>
      </c>
      <c r="E419" t="s">
        <v>39</v>
      </c>
      <c r="F419">
        <v>61.2</v>
      </c>
      <c r="G419">
        <v>0</v>
      </c>
      <c r="H419" s="4">
        <v>0</v>
      </c>
      <c r="I419">
        <v>0</v>
      </c>
      <c r="J419">
        <v>130</v>
      </c>
      <c r="K419">
        <v>130</v>
      </c>
      <c r="L419">
        <v>62.4</v>
      </c>
      <c r="M419">
        <v>138</v>
      </c>
      <c r="N419">
        <v>60.1</v>
      </c>
      <c r="O419">
        <v>62.4</v>
      </c>
      <c r="P419">
        <v>61.4</v>
      </c>
      <c r="Q419">
        <v>61.2</v>
      </c>
      <c r="R419" t="e">
        <f>INDEX(股期交易標的!$D:$D,MATCH(LEFT(股票期貨!S419,2),股期交易標的!$A:$A,0)) &amp; "期"</f>
        <v>#N/A</v>
      </c>
      <c r="X419" t="e">
        <f>INDEX(股期交易標的!$D:$D,MATCH(LEFT(股票期貨!Y419,2),股期交易標的!$A:$A,0)) &amp; "期"</f>
        <v>#N/A</v>
      </c>
    </row>
    <row r="420" spans="1:24" x14ac:dyDescent="0.25">
      <c r="A420" t="s">
        <v>546</v>
      </c>
      <c r="B420">
        <v>202403</v>
      </c>
      <c r="C420" t="s">
        <v>39</v>
      </c>
      <c r="D420" t="s">
        <v>39</v>
      </c>
      <c r="E420" t="s">
        <v>39</v>
      </c>
      <c r="F420" t="s">
        <v>39</v>
      </c>
      <c r="G420" t="s">
        <v>39</v>
      </c>
      <c r="H420" t="s">
        <v>39</v>
      </c>
      <c r="I420">
        <v>0</v>
      </c>
      <c r="J420">
        <v>0</v>
      </c>
      <c r="K420">
        <v>0</v>
      </c>
      <c r="L420">
        <v>62</v>
      </c>
      <c r="M420">
        <v>0</v>
      </c>
      <c r="N420">
        <v>60.3</v>
      </c>
      <c r="O420">
        <v>64.2</v>
      </c>
      <c r="P420">
        <v>70.5</v>
      </c>
      <c r="Q420">
        <v>67.400000000000006</v>
      </c>
      <c r="R420" t="e">
        <f>INDEX(股期交易標的!$D:$D,MATCH(LEFT(股票期貨!S420,2),股期交易標的!$A:$A,0)) &amp; "期"</f>
        <v>#N/A</v>
      </c>
      <c r="X420" t="e">
        <f>INDEX(股期交易標的!$D:$D,MATCH(LEFT(股票期貨!Y420,2),股期交易標的!$A:$A,0)) &amp; "期"</f>
        <v>#N/A</v>
      </c>
    </row>
    <row r="421" spans="1:24" x14ac:dyDescent="0.25">
      <c r="A421" t="s">
        <v>546</v>
      </c>
      <c r="B421">
        <v>202406</v>
      </c>
      <c r="C421" t="s">
        <v>39</v>
      </c>
      <c r="D421" t="s">
        <v>39</v>
      </c>
      <c r="E421" t="s">
        <v>39</v>
      </c>
      <c r="F421" t="s">
        <v>39</v>
      </c>
      <c r="G421" t="s">
        <v>39</v>
      </c>
      <c r="H421" t="s">
        <v>39</v>
      </c>
      <c r="I421">
        <v>0</v>
      </c>
      <c r="J421">
        <v>0</v>
      </c>
      <c r="K421">
        <v>0</v>
      </c>
      <c r="L421">
        <v>61.9</v>
      </c>
      <c r="M421">
        <v>0</v>
      </c>
      <c r="N421">
        <v>60.3</v>
      </c>
      <c r="O421">
        <v>64.2</v>
      </c>
      <c r="P421" t="s">
        <v>39</v>
      </c>
      <c r="Q421" t="s">
        <v>39</v>
      </c>
      <c r="R421" t="e">
        <f>INDEX(股期交易標的!$D:$D,MATCH(LEFT(股票期貨!S421,2),股期交易標的!$A:$A,0)) &amp; "期"</f>
        <v>#N/A</v>
      </c>
      <c r="X421" t="e">
        <f>INDEX(股期交易標的!$D:$D,MATCH(LEFT(股票期貨!Y421,2),股期交易標的!$A:$A,0)) &amp; "期"</f>
        <v>#N/A</v>
      </c>
    </row>
    <row r="422" spans="1:24" x14ac:dyDescent="0.25">
      <c r="A422" t="s">
        <v>546</v>
      </c>
      <c r="B422">
        <v>202409</v>
      </c>
      <c r="C422" t="s">
        <v>39</v>
      </c>
      <c r="D422" t="s">
        <v>39</v>
      </c>
      <c r="E422" t="s">
        <v>39</v>
      </c>
      <c r="F422" t="s">
        <v>39</v>
      </c>
      <c r="G422" t="s">
        <v>39</v>
      </c>
      <c r="H422" t="s">
        <v>39</v>
      </c>
      <c r="I422">
        <v>0</v>
      </c>
      <c r="J422">
        <v>0</v>
      </c>
      <c r="K422">
        <v>0</v>
      </c>
      <c r="L422">
        <v>61.9</v>
      </c>
      <c r="M422">
        <v>0</v>
      </c>
      <c r="N422">
        <v>60.3</v>
      </c>
      <c r="O422">
        <v>64.2</v>
      </c>
      <c r="P422" t="s">
        <v>39</v>
      </c>
      <c r="Q422" t="s">
        <v>39</v>
      </c>
      <c r="R422" t="e">
        <f>INDEX(股期交易標的!$D:$D,MATCH(LEFT(股票期貨!S422,2),股期交易標的!$A:$A,0)) &amp; "期"</f>
        <v>#N/A</v>
      </c>
      <c r="X422" t="e">
        <f>INDEX(股期交易標的!$D:$D,MATCH(LEFT(股票期貨!Y422,2),股期交易標的!$A:$A,0)) &amp; "期"</f>
        <v>#N/A</v>
      </c>
    </row>
    <row r="423" spans="1:24" x14ac:dyDescent="0.25">
      <c r="A423" t="s">
        <v>547</v>
      </c>
      <c r="B423">
        <v>202311</v>
      </c>
      <c r="C423">
        <v>23.75</v>
      </c>
      <c r="D423">
        <v>23.75</v>
      </c>
      <c r="E423">
        <v>23.05</v>
      </c>
      <c r="F423">
        <v>23.45</v>
      </c>
      <c r="G423" t="s">
        <v>1590</v>
      </c>
      <c r="H423" s="4" t="s">
        <v>2588</v>
      </c>
      <c r="I423">
        <v>0</v>
      </c>
      <c r="J423">
        <v>169</v>
      </c>
      <c r="K423">
        <v>169</v>
      </c>
      <c r="L423">
        <v>23.45</v>
      </c>
      <c r="M423">
        <v>308</v>
      </c>
      <c r="N423">
        <v>23.4</v>
      </c>
      <c r="O423">
        <v>23.45</v>
      </c>
      <c r="P423">
        <v>26</v>
      </c>
      <c r="Q423">
        <v>20.9</v>
      </c>
      <c r="R423" t="e">
        <f>INDEX(股期交易標的!$D:$D,MATCH(LEFT(股票期貨!S423,2),股期交易標的!$A:$A,0)) &amp; "期"</f>
        <v>#N/A</v>
      </c>
      <c r="X423" t="e">
        <f>INDEX(股期交易標的!$D:$D,MATCH(LEFT(股票期貨!Y423,2),股期交易標的!$A:$A,0)) &amp; "期"</f>
        <v>#N/A</v>
      </c>
    </row>
    <row r="424" spans="1:24" x14ac:dyDescent="0.25">
      <c r="A424" t="s">
        <v>547</v>
      </c>
      <c r="B424">
        <v>202312</v>
      </c>
      <c r="C424">
        <v>23</v>
      </c>
      <c r="D424">
        <v>23.65</v>
      </c>
      <c r="E424">
        <v>23</v>
      </c>
      <c r="F424">
        <v>23.4</v>
      </c>
      <c r="G424" t="s">
        <v>473</v>
      </c>
      <c r="H424" t="s">
        <v>2256</v>
      </c>
      <c r="I424">
        <v>0</v>
      </c>
      <c r="J424">
        <v>55</v>
      </c>
      <c r="K424">
        <v>55</v>
      </c>
      <c r="L424">
        <v>23.4</v>
      </c>
      <c r="M424">
        <v>91</v>
      </c>
      <c r="N424">
        <v>23.4</v>
      </c>
      <c r="O424">
        <v>23.5</v>
      </c>
      <c r="P424">
        <v>29.85</v>
      </c>
      <c r="Q424">
        <v>18.5</v>
      </c>
      <c r="R424" t="e">
        <f>INDEX(股期交易標的!$D:$D,MATCH(LEFT(股票期貨!S424,2),股期交易標的!$A:$A,0)) &amp; "期"</f>
        <v>#N/A</v>
      </c>
      <c r="X424" t="e">
        <f>INDEX(股期交易標的!$D:$D,MATCH(LEFT(股票期貨!Y424,2),股期交易標的!$A:$A,0)) &amp; "期"</f>
        <v>#N/A</v>
      </c>
    </row>
    <row r="425" spans="1:24" x14ac:dyDescent="0.25">
      <c r="A425" t="s">
        <v>547</v>
      </c>
      <c r="B425">
        <v>202403</v>
      </c>
      <c r="C425">
        <v>23.65</v>
      </c>
      <c r="D425">
        <v>23.65</v>
      </c>
      <c r="E425">
        <v>23.65</v>
      </c>
      <c r="F425">
        <v>23.65</v>
      </c>
      <c r="G425" t="s">
        <v>2192</v>
      </c>
      <c r="H425" s="4" t="s">
        <v>2589</v>
      </c>
      <c r="I425">
        <v>0</v>
      </c>
      <c r="J425">
        <v>1</v>
      </c>
      <c r="K425">
        <v>1</v>
      </c>
      <c r="L425">
        <v>23.55</v>
      </c>
      <c r="M425">
        <v>1</v>
      </c>
      <c r="N425" t="s">
        <v>39</v>
      </c>
      <c r="O425" t="s">
        <v>39</v>
      </c>
      <c r="P425">
        <v>23.65</v>
      </c>
      <c r="Q425">
        <v>23.65</v>
      </c>
      <c r="R425" t="e">
        <f>INDEX(股期交易標的!$D:$D,MATCH(LEFT(股票期貨!S425,2),股期交易標的!$A:$A,0)) &amp; "期"</f>
        <v>#N/A</v>
      </c>
      <c r="X425" t="e">
        <f>INDEX(股期交易標的!$D:$D,MATCH(LEFT(股票期貨!Y425,2),股期交易標的!$A:$A,0)) &amp; "期"</f>
        <v>#N/A</v>
      </c>
    </row>
    <row r="426" spans="1:24" x14ac:dyDescent="0.25">
      <c r="A426" t="s">
        <v>547</v>
      </c>
      <c r="B426">
        <v>202406</v>
      </c>
      <c r="C426" t="s">
        <v>39</v>
      </c>
      <c r="D426" t="s">
        <v>39</v>
      </c>
      <c r="E426" t="s">
        <v>39</v>
      </c>
      <c r="F426" t="s">
        <v>39</v>
      </c>
      <c r="G426" t="s">
        <v>39</v>
      </c>
      <c r="H426" t="s">
        <v>39</v>
      </c>
      <c r="I426">
        <v>0</v>
      </c>
      <c r="J426">
        <v>0</v>
      </c>
      <c r="K426">
        <v>0</v>
      </c>
      <c r="L426">
        <v>23.45</v>
      </c>
      <c r="M426">
        <v>0</v>
      </c>
      <c r="N426" t="s">
        <v>39</v>
      </c>
      <c r="O426" t="s">
        <v>39</v>
      </c>
      <c r="P426" t="s">
        <v>39</v>
      </c>
      <c r="Q426" t="s">
        <v>39</v>
      </c>
      <c r="R426" t="e">
        <f>INDEX(股期交易標的!$D:$D,MATCH(LEFT(股票期貨!S426,2),股期交易標的!$A:$A,0)) &amp; "期"</f>
        <v>#N/A</v>
      </c>
      <c r="X426" t="e">
        <f>INDEX(股期交易標的!$D:$D,MATCH(LEFT(股票期貨!Y426,2),股期交易標的!$A:$A,0)) &amp; "期"</f>
        <v>#N/A</v>
      </c>
    </row>
    <row r="427" spans="1:24" x14ac:dyDescent="0.25">
      <c r="A427" t="s">
        <v>547</v>
      </c>
      <c r="B427">
        <v>202409</v>
      </c>
      <c r="C427" t="s">
        <v>39</v>
      </c>
      <c r="D427" t="s">
        <v>39</v>
      </c>
      <c r="E427" t="s">
        <v>39</v>
      </c>
      <c r="F427" t="s">
        <v>39</v>
      </c>
      <c r="G427" t="s">
        <v>39</v>
      </c>
      <c r="H427" t="s">
        <v>39</v>
      </c>
      <c r="I427">
        <v>0</v>
      </c>
      <c r="J427">
        <v>0</v>
      </c>
      <c r="K427">
        <v>0</v>
      </c>
      <c r="L427">
        <v>23.5</v>
      </c>
      <c r="M427">
        <v>0</v>
      </c>
      <c r="N427" t="s">
        <v>39</v>
      </c>
      <c r="O427" t="s">
        <v>39</v>
      </c>
      <c r="P427" t="s">
        <v>39</v>
      </c>
      <c r="Q427" t="s">
        <v>39</v>
      </c>
      <c r="R427" t="e">
        <f>INDEX(股期交易標的!$D:$D,MATCH(LEFT(股票期貨!S427,2),股期交易標的!$A:$A,0)) &amp; "期"</f>
        <v>#N/A</v>
      </c>
      <c r="X427" t="e">
        <f>INDEX(股期交易標的!$D:$D,MATCH(LEFT(股票期貨!Y427,2),股期交易標的!$A:$A,0)) &amp; "期"</f>
        <v>#N/A</v>
      </c>
    </row>
    <row r="428" spans="1:24" x14ac:dyDescent="0.25">
      <c r="A428" t="s">
        <v>548</v>
      </c>
      <c r="B428">
        <v>202311</v>
      </c>
      <c r="C428">
        <v>11.75</v>
      </c>
      <c r="D428">
        <v>11.85</v>
      </c>
      <c r="E428">
        <v>11.75</v>
      </c>
      <c r="F428">
        <v>11.85</v>
      </c>
      <c r="G428" t="s">
        <v>443</v>
      </c>
      <c r="H428" s="4" t="s">
        <v>2399</v>
      </c>
      <c r="I428">
        <v>0</v>
      </c>
      <c r="J428">
        <v>7</v>
      </c>
      <c r="K428">
        <v>7</v>
      </c>
      <c r="L428">
        <v>11.85</v>
      </c>
      <c r="M428">
        <v>22</v>
      </c>
      <c r="N428">
        <v>11.8</v>
      </c>
      <c r="O428">
        <v>12.35</v>
      </c>
      <c r="P428">
        <v>12.2</v>
      </c>
      <c r="Q428">
        <v>11.45</v>
      </c>
      <c r="R428" t="e">
        <f>INDEX(股期交易標的!$D:$D,MATCH(LEFT(股票期貨!S428,2),股期交易標的!$A:$A,0)) &amp; "期"</f>
        <v>#N/A</v>
      </c>
      <c r="X428" t="e">
        <f>INDEX(股期交易標的!$D:$D,MATCH(LEFT(股票期貨!Y428,2),股期交易標的!$A:$A,0)) &amp; "期"</f>
        <v>#N/A</v>
      </c>
    </row>
    <row r="429" spans="1:24" x14ac:dyDescent="0.25">
      <c r="A429" t="s">
        <v>548</v>
      </c>
      <c r="B429">
        <v>202312</v>
      </c>
      <c r="C429" t="s">
        <v>39</v>
      </c>
      <c r="D429" t="s">
        <v>39</v>
      </c>
      <c r="E429" t="s">
        <v>39</v>
      </c>
      <c r="F429" t="s">
        <v>39</v>
      </c>
      <c r="G429" t="s">
        <v>39</v>
      </c>
      <c r="H429" s="4" t="s">
        <v>39</v>
      </c>
      <c r="I429">
        <v>0</v>
      </c>
      <c r="J429">
        <v>0</v>
      </c>
      <c r="K429">
        <v>0</v>
      </c>
      <c r="L429">
        <v>11.9</v>
      </c>
      <c r="M429">
        <v>0</v>
      </c>
      <c r="N429">
        <v>10.8</v>
      </c>
      <c r="O429">
        <v>12.4</v>
      </c>
      <c r="P429" t="s">
        <v>39</v>
      </c>
      <c r="Q429" t="s">
        <v>39</v>
      </c>
      <c r="R429" t="e">
        <f>INDEX(股期交易標的!$D:$D,MATCH(LEFT(股票期貨!S429,2),股期交易標的!$A:$A,0)) &amp; "期"</f>
        <v>#N/A</v>
      </c>
      <c r="X429" t="e">
        <f>INDEX(股期交易標的!$D:$D,MATCH(LEFT(股票期貨!Y429,2),股期交易標的!$A:$A,0)) &amp; "期"</f>
        <v>#N/A</v>
      </c>
    </row>
    <row r="430" spans="1:24" x14ac:dyDescent="0.25">
      <c r="A430" t="s">
        <v>548</v>
      </c>
      <c r="B430">
        <v>202403</v>
      </c>
      <c r="C430" t="s">
        <v>39</v>
      </c>
      <c r="D430" t="s">
        <v>39</v>
      </c>
      <c r="E430" t="s">
        <v>39</v>
      </c>
      <c r="F430" t="s">
        <v>39</v>
      </c>
      <c r="G430" t="s">
        <v>39</v>
      </c>
      <c r="H430" t="s">
        <v>39</v>
      </c>
      <c r="I430">
        <v>0</v>
      </c>
      <c r="J430">
        <v>0</v>
      </c>
      <c r="K430">
        <v>0</v>
      </c>
      <c r="L430">
        <v>11.95</v>
      </c>
      <c r="M430">
        <v>0</v>
      </c>
      <c r="N430" t="s">
        <v>39</v>
      </c>
      <c r="O430" t="s">
        <v>39</v>
      </c>
      <c r="P430" t="s">
        <v>39</v>
      </c>
      <c r="Q430" t="s">
        <v>39</v>
      </c>
      <c r="R430" t="e">
        <f>INDEX(股期交易標的!$D:$D,MATCH(LEFT(股票期貨!S430,2),股期交易標的!$A:$A,0)) &amp; "期"</f>
        <v>#N/A</v>
      </c>
      <c r="X430" t="e">
        <f>INDEX(股期交易標的!$D:$D,MATCH(LEFT(股票期貨!Y430,2),股期交易標的!$A:$A,0)) &amp; "期"</f>
        <v>#N/A</v>
      </c>
    </row>
    <row r="431" spans="1:24" x14ac:dyDescent="0.25">
      <c r="A431" t="s">
        <v>548</v>
      </c>
      <c r="B431">
        <v>202406</v>
      </c>
      <c r="C431" t="s">
        <v>39</v>
      </c>
      <c r="D431" t="s">
        <v>39</v>
      </c>
      <c r="E431" t="s">
        <v>39</v>
      </c>
      <c r="F431" t="s">
        <v>39</v>
      </c>
      <c r="G431" t="s">
        <v>39</v>
      </c>
      <c r="H431" t="s">
        <v>39</v>
      </c>
      <c r="I431">
        <v>0</v>
      </c>
      <c r="J431">
        <v>0</v>
      </c>
      <c r="K431">
        <v>0</v>
      </c>
      <c r="L431">
        <v>11.95</v>
      </c>
      <c r="M431">
        <v>0</v>
      </c>
      <c r="N431" t="s">
        <v>39</v>
      </c>
      <c r="O431" t="s">
        <v>39</v>
      </c>
      <c r="P431" t="s">
        <v>39</v>
      </c>
      <c r="Q431" t="s">
        <v>39</v>
      </c>
      <c r="R431" t="e">
        <f>INDEX(股期交易標的!$D:$D,MATCH(LEFT(股票期貨!S431,2),股期交易標的!$A:$A,0)) &amp; "期"</f>
        <v>#N/A</v>
      </c>
      <c r="X431" t="e">
        <f>INDEX(股期交易標的!$D:$D,MATCH(LEFT(股票期貨!Y431,2),股期交易標的!$A:$A,0)) &amp; "期"</f>
        <v>#N/A</v>
      </c>
    </row>
    <row r="432" spans="1:24" x14ac:dyDescent="0.25">
      <c r="A432" t="s">
        <v>548</v>
      </c>
      <c r="B432">
        <v>202409</v>
      </c>
      <c r="C432" t="s">
        <v>39</v>
      </c>
      <c r="D432" t="s">
        <v>39</v>
      </c>
      <c r="E432" t="s">
        <v>39</v>
      </c>
      <c r="F432" t="s">
        <v>39</v>
      </c>
      <c r="G432" t="s">
        <v>39</v>
      </c>
      <c r="H432" t="s">
        <v>39</v>
      </c>
      <c r="I432">
        <v>0</v>
      </c>
      <c r="J432">
        <v>0</v>
      </c>
      <c r="K432">
        <v>0</v>
      </c>
      <c r="L432">
        <v>11.9</v>
      </c>
      <c r="M432">
        <v>0</v>
      </c>
      <c r="N432" t="s">
        <v>39</v>
      </c>
      <c r="O432" t="s">
        <v>39</v>
      </c>
      <c r="P432" t="s">
        <v>39</v>
      </c>
      <c r="Q432" t="s">
        <v>39</v>
      </c>
      <c r="R432" t="e">
        <f>INDEX(股期交易標的!$D:$D,MATCH(LEFT(股票期貨!S432,2),股期交易標的!$A:$A,0)) &amp; "期"</f>
        <v>#N/A</v>
      </c>
      <c r="X432" t="e">
        <f>INDEX(股期交易標的!$D:$D,MATCH(LEFT(股票期貨!Y432,2),股期交易標的!$A:$A,0)) &amp; "期"</f>
        <v>#N/A</v>
      </c>
    </row>
    <row r="433" spans="1:24" x14ac:dyDescent="0.25">
      <c r="A433" t="s">
        <v>549</v>
      </c>
      <c r="B433">
        <v>202311</v>
      </c>
      <c r="C433">
        <v>123</v>
      </c>
      <c r="D433">
        <v>125</v>
      </c>
      <c r="E433">
        <v>121</v>
      </c>
      <c r="F433">
        <v>124</v>
      </c>
      <c r="G433" t="s">
        <v>567</v>
      </c>
      <c r="H433" t="s">
        <v>2302</v>
      </c>
      <c r="I433">
        <v>0</v>
      </c>
      <c r="J433">
        <v>535</v>
      </c>
      <c r="K433">
        <v>535</v>
      </c>
      <c r="L433">
        <v>124</v>
      </c>
      <c r="M433">
        <v>866</v>
      </c>
      <c r="N433">
        <v>124</v>
      </c>
      <c r="O433">
        <v>124.5</v>
      </c>
      <c r="P433">
        <v>125</v>
      </c>
      <c r="Q433">
        <v>99</v>
      </c>
      <c r="R433" t="e">
        <f>INDEX(股期交易標的!$D:$D,MATCH(LEFT(股票期貨!S433,2),股期交易標的!$A:$A,0)) &amp; "期"</f>
        <v>#N/A</v>
      </c>
      <c r="X433" t="e">
        <f>INDEX(股期交易標的!$D:$D,MATCH(LEFT(股票期貨!Y433,2),股期交易標的!$A:$A,0)) &amp; "期"</f>
        <v>#N/A</v>
      </c>
    </row>
    <row r="434" spans="1:24" x14ac:dyDescent="0.25">
      <c r="A434" t="s">
        <v>549</v>
      </c>
      <c r="B434">
        <v>202312</v>
      </c>
      <c r="C434">
        <v>123</v>
      </c>
      <c r="D434">
        <v>124.5</v>
      </c>
      <c r="E434">
        <v>122</v>
      </c>
      <c r="F434">
        <v>123.5</v>
      </c>
      <c r="G434" t="s">
        <v>567</v>
      </c>
      <c r="H434" s="4" t="s">
        <v>2529</v>
      </c>
      <c r="I434">
        <v>0</v>
      </c>
      <c r="J434">
        <v>97</v>
      </c>
      <c r="K434">
        <v>97</v>
      </c>
      <c r="L434">
        <v>123.5</v>
      </c>
      <c r="M434">
        <v>164</v>
      </c>
      <c r="N434">
        <v>123.5</v>
      </c>
      <c r="O434">
        <v>124.5</v>
      </c>
      <c r="P434">
        <v>124.5</v>
      </c>
      <c r="Q434">
        <v>102.5</v>
      </c>
      <c r="R434" t="e">
        <f>INDEX(股期交易標的!$D:$D,MATCH(LEFT(股票期貨!S434,2),股期交易標的!$A:$A,0)) &amp; "期"</f>
        <v>#N/A</v>
      </c>
      <c r="X434" t="e">
        <f>INDEX(股期交易標的!$D:$D,MATCH(LEFT(股票期貨!Y434,2),股期交易標的!$A:$A,0)) &amp; "期"</f>
        <v>#N/A</v>
      </c>
    </row>
    <row r="435" spans="1:24" x14ac:dyDescent="0.25">
      <c r="A435" t="s">
        <v>549</v>
      </c>
      <c r="B435">
        <v>202403</v>
      </c>
      <c r="C435">
        <v>123.5</v>
      </c>
      <c r="D435">
        <v>123.5</v>
      </c>
      <c r="E435">
        <v>123.5</v>
      </c>
      <c r="F435">
        <v>123.5</v>
      </c>
      <c r="G435" t="s">
        <v>567</v>
      </c>
      <c r="H435" s="4" t="s">
        <v>2529</v>
      </c>
      <c r="I435">
        <v>0</v>
      </c>
      <c r="J435">
        <v>1</v>
      </c>
      <c r="K435">
        <v>1</v>
      </c>
      <c r="L435">
        <v>123.5</v>
      </c>
      <c r="M435">
        <v>2</v>
      </c>
      <c r="N435">
        <v>123</v>
      </c>
      <c r="O435">
        <v>126</v>
      </c>
      <c r="P435">
        <v>123.5</v>
      </c>
      <c r="Q435">
        <v>102.5</v>
      </c>
      <c r="R435" t="e">
        <f>INDEX(股期交易標的!$D:$D,MATCH(LEFT(股票期貨!S435,2),股期交易標的!$A:$A,0)) &amp; "期"</f>
        <v>#N/A</v>
      </c>
      <c r="X435" t="e">
        <f>INDEX(股期交易標的!$D:$D,MATCH(LEFT(股票期貨!Y435,2),股期交易標的!$A:$A,0)) &amp; "期"</f>
        <v>#N/A</v>
      </c>
    </row>
    <row r="436" spans="1:24" x14ac:dyDescent="0.25">
      <c r="A436" t="s">
        <v>549</v>
      </c>
      <c r="B436">
        <v>202406</v>
      </c>
      <c r="C436">
        <v>125</v>
      </c>
      <c r="D436">
        <v>125</v>
      </c>
      <c r="E436">
        <v>125</v>
      </c>
      <c r="F436">
        <v>125</v>
      </c>
      <c r="G436" t="s">
        <v>587</v>
      </c>
      <c r="H436" t="s">
        <v>2294</v>
      </c>
      <c r="I436">
        <v>0</v>
      </c>
      <c r="J436">
        <v>1</v>
      </c>
      <c r="K436">
        <v>1</v>
      </c>
      <c r="L436">
        <v>124.5</v>
      </c>
      <c r="M436">
        <v>1</v>
      </c>
      <c r="N436">
        <v>122</v>
      </c>
      <c r="O436">
        <v>126.5</v>
      </c>
      <c r="P436">
        <v>125</v>
      </c>
      <c r="Q436">
        <v>101</v>
      </c>
      <c r="R436" t="e">
        <f>INDEX(股期交易標的!$D:$D,MATCH(LEFT(股票期貨!S436,2),股期交易標的!$A:$A,0)) &amp; "期"</f>
        <v>#N/A</v>
      </c>
      <c r="X436" t="e">
        <f>INDEX(股期交易標的!$D:$D,MATCH(LEFT(股票期貨!Y436,2),股期交易標的!$A:$A,0)) &amp; "期"</f>
        <v>#N/A</v>
      </c>
    </row>
    <row r="437" spans="1:24" x14ac:dyDescent="0.25">
      <c r="A437" t="s">
        <v>549</v>
      </c>
      <c r="B437">
        <v>202409</v>
      </c>
      <c r="C437" t="s">
        <v>39</v>
      </c>
      <c r="D437" t="s">
        <v>39</v>
      </c>
      <c r="E437" t="s">
        <v>39</v>
      </c>
      <c r="F437" t="s">
        <v>39</v>
      </c>
      <c r="G437" t="s">
        <v>39</v>
      </c>
      <c r="H437" t="s">
        <v>39</v>
      </c>
      <c r="I437">
        <v>0</v>
      </c>
      <c r="J437">
        <v>0</v>
      </c>
      <c r="K437">
        <v>0</v>
      </c>
      <c r="L437">
        <v>124</v>
      </c>
      <c r="M437">
        <v>0</v>
      </c>
      <c r="N437">
        <v>121</v>
      </c>
      <c r="O437">
        <v>126</v>
      </c>
      <c r="P437" t="s">
        <v>39</v>
      </c>
      <c r="Q437" t="s">
        <v>39</v>
      </c>
      <c r="R437" t="e">
        <f>INDEX(股期交易標的!$D:$D,MATCH(LEFT(股票期貨!S437,2),股期交易標的!$A:$A,0)) &amp; "期"</f>
        <v>#N/A</v>
      </c>
      <c r="X437" t="e">
        <f>INDEX(股期交易標的!$D:$D,MATCH(LEFT(股票期貨!Y437,2),股期交易標的!$A:$A,0)) &amp; "期"</f>
        <v>#N/A</v>
      </c>
    </row>
    <row r="438" spans="1:24" x14ac:dyDescent="0.25">
      <c r="A438" t="s">
        <v>550</v>
      </c>
      <c r="B438">
        <v>202311</v>
      </c>
      <c r="C438">
        <v>48.25</v>
      </c>
      <c r="D438">
        <v>48.8</v>
      </c>
      <c r="E438">
        <v>47.35</v>
      </c>
      <c r="F438">
        <v>48.15</v>
      </c>
      <c r="G438" t="s">
        <v>1592</v>
      </c>
      <c r="H438" t="s">
        <v>2248</v>
      </c>
      <c r="I438">
        <v>0</v>
      </c>
      <c r="J438">
        <v>1558</v>
      </c>
      <c r="K438">
        <v>1558</v>
      </c>
      <c r="L438">
        <v>48.15</v>
      </c>
      <c r="M438">
        <v>2027</v>
      </c>
      <c r="N438">
        <v>48.1</v>
      </c>
      <c r="O438">
        <v>48.2</v>
      </c>
      <c r="P438">
        <v>50.9</v>
      </c>
      <c r="Q438">
        <v>43.9</v>
      </c>
      <c r="R438" t="e">
        <f>INDEX(股期交易標的!$D:$D,MATCH(LEFT(股票期貨!S438,2),股期交易標的!$A:$A,0)) &amp; "期"</f>
        <v>#N/A</v>
      </c>
      <c r="X438" t="e">
        <f>INDEX(股期交易標的!$D:$D,MATCH(LEFT(股票期貨!Y438,2),股期交易標的!$A:$A,0)) &amp; "期"</f>
        <v>#N/A</v>
      </c>
    </row>
    <row r="439" spans="1:24" x14ac:dyDescent="0.25">
      <c r="A439" t="s">
        <v>550</v>
      </c>
      <c r="B439">
        <v>202312</v>
      </c>
      <c r="C439">
        <v>48.4</v>
      </c>
      <c r="D439">
        <v>48.4</v>
      </c>
      <c r="E439">
        <v>47.35</v>
      </c>
      <c r="F439">
        <v>48.05</v>
      </c>
      <c r="G439" t="s">
        <v>1592</v>
      </c>
      <c r="H439" t="s">
        <v>2248</v>
      </c>
      <c r="I439">
        <v>0</v>
      </c>
      <c r="J439">
        <v>520</v>
      </c>
      <c r="K439">
        <v>520</v>
      </c>
      <c r="L439">
        <v>48.05</v>
      </c>
      <c r="M439">
        <v>754</v>
      </c>
      <c r="N439">
        <v>48</v>
      </c>
      <c r="O439">
        <v>48.15</v>
      </c>
      <c r="P439">
        <v>65.8</v>
      </c>
      <c r="Q439">
        <v>44.15</v>
      </c>
      <c r="R439" t="e">
        <f>INDEX(股期交易標的!$D:$D,MATCH(LEFT(股票期貨!S439,2),股期交易標的!$A:$A,0)) &amp; "期"</f>
        <v>#N/A</v>
      </c>
      <c r="X439" t="e">
        <f>INDEX(股期交易標的!$D:$D,MATCH(LEFT(股票期貨!Y439,2),股期交易標的!$A:$A,0)) &amp; "期"</f>
        <v>#N/A</v>
      </c>
    </row>
    <row r="440" spans="1:24" x14ac:dyDescent="0.25">
      <c r="A440" t="s">
        <v>550</v>
      </c>
      <c r="B440">
        <v>202403</v>
      </c>
      <c r="C440" t="s">
        <v>39</v>
      </c>
      <c r="D440" t="s">
        <v>39</v>
      </c>
      <c r="E440" t="s">
        <v>39</v>
      </c>
      <c r="F440" t="s">
        <v>39</v>
      </c>
      <c r="G440" t="s">
        <v>39</v>
      </c>
      <c r="H440" t="s">
        <v>39</v>
      </c>
      <c r="I440">
        <v>0</v>
      </c>
      <c r="J440">
        <v>0</v>
      </c>
      <c r="K440">
        <v>0</v>
      </c>
      <c r="L440">
        <v>48.15</v>
      </c>
      <c r="M440">
        <v>14</v>
      </c>
      <c r="N440">
        <v>47.65</v>
      </c>
      <c r="O440">
        <v>48.45</v>
      </c>
      <c r="P440">
        <v>60.9</v>
      </c>
      <c r="Q440">
        <v>48</v>
      </c>
      <c r="R440" t="e">
        <f>INDEX(股期交易標的!$D:$D,MATCH(LEFT(股票期貨!S440,2),股期交易標的!$A:$A,0)) &amp; "期"</f>
        <v>#N/A</v>
      </c>
      <c r="X440" t="e">
        <f>INDEX(股期交易標的!$D:$D,MATCH(LEFT(股票期貨!Y440,2),股期交易標的!$A:$A,0)) &amp; "期"</f>
        <v>#N/A</v>
      </c>
    </row>
    <row r="441" spans="1:24" x14ac:dyDescent="0.25">
      <c r="A441" t="s">
        <v>550</v>
      </c>
      <c r="B441">
        <v>202406</v>
      </c>
      <c r="C441" t="s">
        <v>39</v>
      </c>
      <c r="D441" t="s">
        <v>39</v>
      </c>
      <c r="E441" t="s">
        <v>39</v>
      </c>
      <c r="F441" t="s">
        <v>39</v>
      </c>
      <c r="G441" t="s">
        <v>39</v>
      </c>
      <c r="H441" t="s">
        <v>39</v>
      </c>
      <c r="I441">
        <v>0</v>
      </c>
      <c r="J441">
        <v>0</v>
      </c>
      <c r="K441">
        <v>0</v>
      </c>
      <c r="L441">
        <v>48.2</v>
      </c>
      <c r="M441">
        <v>0</v>
      </c>
      <c r="N441">
        <v>47.15</v>
      </c>
      <c r="O441">
        <v>48.55</v>
      </c>
      <c r="P441" t="s">
        <v>39</v>
      </c>
      <c r="Q441" t="s">
        <v>39</v>
      </c>
      <c r="R441" t="e">
        <f>INDEX(股期交易標的!$D:$D,MATCH(LEFT(股票期貨!S441,2),股期交易標的!$A:$A,0)) &amp; "期"</f>
        <v>#N/A</v>
      </c>
      <c r="X441" t="e">
        <f>INDEX(股期交易標的!$D:$D,MATCH(LEFT(股票期貨!Y441,2),股期交易標的!$A:$A,0)) &amp; "期"</f>
        <v>#N/A</v>
      </c>
    </row>
    <row r="442" spans="1:24" x14ac:dyDescent="0.25">
      <c r="A442" t="s">
        <v>550</v>
      </c>
      <c r="B442">
        <v>202409</v>
      </c>
      <c r="C442" t="s">
        <v>39</v>
      </c>
      <c r="D442" t="s">
        <v>39</v>
      </c>
      <c r="E442" t="s">
        <v>39</v>
      </c>
      <c r="F442" t="s">
        <v>39</v>
      </c>
      <c r="G442" t="s">
        <v>39</v>
      </c>
      <c r="H442" t="s">
        <v>39</v>
      </c>
      <c r="I442">
        <v>0</v>
      </c>
      <c r="J442">
        <v>0</v>
      </c>
      <c r="K442">
        <v>0</v>
      </c>
      <c r="L442">
        <v>47.85</v>
      </c>
      <c r="M442">
        <v>0</v>
      </c>
      <c r="N442">
        <v>47.05</v>
      </c>
      <c r="O442">
        <v>48.55</v>
      </c>
      <c r="P442" t="s">
        <v>39</v>
      </c>
      <c r="Q442" t="s">
        <v>39</v>
      </c>
      <c r="R442" t="e">
        <f>INDEX(股期交易標的!$D:$D,MATCH(LEFT(股票期貨!S442,2),股期交易標的!$A:$A,0)) &amp; "期"</f>
        <v>#N/A</v>
      </c>
      <c r="X442" t="e">
        <f>INDEX(股期交易標的!$D:$D,MATCH(LEFT(股票期貨!Y442,2),股期交易標的!$A:$A,0)) &amp; "期"</f>
        <v>#N/A</v>
      </c>
    </row>
    <row r="443" spans="1:24" x14ac:dyDescent="0.25">
      <c r="A443" t="s">
        <v>551</v>
      </c>
      <c r="B443">
        <v>202311</v>
      </c>
      <c r="C443">
        <v>11.95</v>
      </c>
      <c r="D443">
        <v>11.95</v>
      </c>
      <c r="E443">
        <v>11.65</v>
      </c>
      <c r="F443">
        <v>11.75</v>
      </c>
      <c r="G443" t="s">
        <v>372</v>
      </c>
      <c r="H443" s="4" t="s">
        <v>2590</v>
      </c>
      <c r="I443">
        <v>0</v>
      </c>
      <c r="J443">
        <v>539</v>
      </c>
      <c r="K443">
        <v>539</v>
      </c>
      <c r="L443">
        <v>11.75</v>
      </c>
      <c r="M443">
        <v>3265</v>
      </c>
      <c r="N443">
        <v>11.75</v>
      </c>
      <c r="O443">
        <v>11.8</v>
      </c>
      <c r="P443">
        <v>12.2</v>
      </c>
      <c r="Q443">
        <v>10.15</v>
      </c>
      <c r="R443" t="e">
        <f>INDEX(股期交易標的!$D:$D,MATCH(LEFT(股票期貨!S443,2),股期交易標的!$A:$A,0)) &amp; "期"</f>
        <v>#N/A</v>
      </c>
      <c r="X443" t="e">
        <f>INDEX(股期交易標的!$D:$D,MATCH(LEFT(股票期貨!Y443,2),股期交易標的!$A:$A,0)) &amp; "期"</f>
        <v>#N/A</v>
      </c>
    </row>
    <row r="444" spans="1:24" x14ac:dyDescent="0.25">
      <c r="A444" t="s">
        <v>551</v>
      </c>
      <c r="B444">
        <v>202312</v>
      </c>
      <c r="C444">
        <v>12</v>
      </c>
      <c r="D444">
        <v>12</v>
      </c>
      <c r="E444">
        <v>11.7</v>
      </c>
      <c r="F444">
        <v>11.8</v>
      </c>
      <c r="G444" t="s">
        <v>372</v>
      </c>
      <c r="H444" s="4" t="s">
        <v>2590</v>
      </c>
      <c r="I444">
        <v>0</v>
      </c>
      <c r="J444">
        <v>200</v>
      </c>
      <c r="K444">
        <v>200</v>
      </c>
      <c r="L444">
        <v>11.8</v>
      </c>
      <c r="M444">
        <v>671</v>
      </c>
      <c r="N444">
        <v>11.75</v>
      </c>
      <c r="O444">
        <v>11.8</v>
      </c>
      <c r="P444">
        <v>12.1</v>
      </c>
      <c r="Q444">
        <v>9.35</v>
      </c>
      <c r="R444" t="e">
        <f>INDEX(股期交易標的!$D:$D,MATCH(LEFT(股票期貨!S444,2),股期交易標的!$A:$A,0)) &amp; "期"</f>
        <v>#N/A</v>
      </c>
      <c r="X444" t="e">
        <f>INDEX(股期交易標的!$D:$D,MATCH(LEFT(股票期貨!Y444,2),股期交易標的!$A:$A,0)) &amp; "期"</f>
        <v>#N/A</v>
      </c>
    </row>
    <row r="445" spans="1:24" x14ac:dyDescent="0.25">
      <c r="A445" t="s">
        <v>551</v>
      </c>
      <c r="B445">
        <v>202403</v>
      </c>
      <c r="C445" t="s">
        <v>39</v>
      </c>
      <c r="D445" t="s">
        <v>39</v>
      </c>
      <c r="E445" t="s">
        <v>39</v>
      </c>
      <c r="F445" t="s">
        <v>39</v>
      </c>
      <c r="G445" t="s">
        <v>39</v>
      </c>
      <c r="H445" t="s">
        <v>39</v>
      </c>
      <c r="I445">
        <v>0</v>
      </c>
      <c r="J445">
        <v>0</v>
      </c>
      <c r="K445">
        <v>0</v>
      </c>
      <c r="L445">
        <v>11.8</v>
      </c>
      <c r="M445">
        <v>8</v>
      </c>
      <c r="N445">
        <v>11.75</v>
      </c>
      <c r="O445" t="s">
        <v>39</v>
      </c>
      <c r="P445">
        <v>11.65</v>
      </c>
      <c r="Q445">
        <v>10.3</v>
      </c>
      <c r="R445" t="e">
        <f>INDEX(股期交易標的!$D:$D,MATCH(LEFT(股票期貨!S445,2),股期交易標的!$A:$A,0)) &amp; "期"</f>
        <v>#N/A</v>
      </c>
      <c r="X445" t="e">
        <f>INDEX(股期交易標的!$D:$D,MATCH(LEFT(股票期貨!Y445,2),股期交易標的!$A:$A,0)) &amp; "期"</f>
        <v>#N/A</v>
      </c>
    </row>
    <row r="446" spans="1:24" x14ac:dyDescent="0.25">
      <c r="A446" t="s">
        <v>551</v>
      </c>
      <c r="B446">
        <v>202406</v>
      </c>
      <c r="C446" t="s">
        <v>39</v>
      </c>
      <c r="D446" t="s">
        <v>39</v>
      </c>
      <c r="E446" t="s">
        <v>39</v>
      </c>
      <c r="F446" t="s">
        <v>39</v>
      </c>
      <c r="G446" t="s">
        <v>39</v>
      </c>
      <c r="H446" t="s">
        <v>39</v>
      </c>
      <c r="I446">
        <v>0</v>
      </c>
      <c r="J446">
        <v>0</v>
      </c>
      <c r="K446">
        <v>0</v>
      </c>
      <c r="L446">
        <v>11.8</v>
      </c>
      <c r="M446">
        <v>3</v>
      </c>
      <c r="N446" t="s">
        <v>39</v>
      </c>
      <c r="O446" t="s">
        <v>39</v>
      </c>
      <c r="P446">
        <v>11.45</v>
      </c>
      <c r="Q446">
        <v>10.35</v>
      </c>
      <c r="R446" t="e">
        <f>INDEX(股期交易標的!$D:$D,MATCH(LEFT(股票期貨!S446,2),股期交易標的!$A:$A,0)) &amp; "期"</f>
        <v>#N/A</v>
      </c>
      <c r="X446" t="e">
        <f>INDEX(股期交易標的!$D:$D,MATCH(LEFT(股票期貨!Y446,2),股期交易標的!$A:$A,0)) &amp; "期"</f>
        <v>#N/A</v>
      </c>
    </row>
    <row r="447" spans="1:24" x14ac:dyDescent="0.25">
      <c r="A447" t="s">
        <v>551</v>
      </c>
      <c r="B447">
        <v>202409</v>
      </c>
      <c r="C447" t="s">
        <v>39</v>
      </c>
      <c r="D447" t="s">
        <v>39</v>
      </c>
      <c r="E447" t="s">
        <v>39</v>
      </c>
      <c r="F447" t="s">
        <v>39</v>
      </c>
      <c r="G447" t="s">
        <v>39</v>
      </c>
      <c r="H447" s="4" t="s">
        <v>39</v>
      </c>
      <c r="I447">
        <v>0</v>
      </c>
      <c r="J447">
        <v>0</v>
      </c>
      <c r="K447">
        <v>0</v>
      </c>
      <c r="L447">
        <v>11.7</v>
      </c>
      <c r="M447">
        <v>0</v>
      </c>
      <c r="N447" t="s">
        <v>39</v>
      </c>
      <c r="O447" t="s">
        <v>39</v>
      </c>
      <c r="P447" t="s">
        <v>39</v>
      </c>
      <c r="Q447" t="s">
        <v>39</v>
      </c>
      <c r="R447" t="e">
        <f>INDEX(股期交易標的!$D:$D,MATCH(LEFT(股票期貨!S447,2),股期交易標的!$A:$A,0)) &amp; "期"</f>
        <v>#N/A</v>
      </c>
      <c r="X447" t="e">
        <f>INDEX(股期交易標的!$D:$D,MATCH(LEFT(股票期貨!Y447,2),股期交易標的!$A:$A,0)) &amp; "期"</f>
        <v>#N/A</v>
      </c>
    </row>
    <row r="448" spans="1:24" x14ac:dyDescent="0.25">
      <c r="A448" t="s">
        <v>552</v>
      </c>
      <c r="B448">
        <v>202311</v>
      </c>
      <c r="C448">
        <v>35.299999999999997</v>
      </c>
      <c r="D448">
        <v>35.299999999999997</v>
      </c>
      <c r="E448">
        <v>35.049999999999997</v>
      </c>
      <c r="F448">
        <v>35.25</v>
      </c>
      <c r="G448" t="s">
        <v>443</v>
      </c>
      <c r="H448" t="s">
        <v>2348</v>
      </c>
      <c r="I448">
        <v>0</v>
      </c>
      <c r="J448">
        <v>168</v>
      </c>
      <c r="K448">
        <v>168</v>
      </c>
      <c r="L448">
        <v>35.25</v>
      </c>
      <c r="M448">
        <v>245</v>
      </c>
      <c r="N448">
        <v>35</v>
      </c>
      <c r="O448">
        <v>35.299999999999997</v>
      </c>
      <c r="P448">
        <v>35.299999999999997</v>
      </c>
      <c r="Q448">
        <v>32.6</v>
      </c>
      <c r="R448" t="e">
        <f>INDEX(股期交易標的!$D:$D,MATCH(LEFT(股票期貨!S448,2),股期交易標的!$A:$A,0)) &amp; "期"</f>
        <v>#N/A</v>
      </c>
      <c r="X448" t="e">
        <f>INDEX(股期交易標的!$D:$D,MATCH(LEFT(股票期貨!Y448,2),股期交易標的!$A:$A,0)) &amp; "期"</f>
        <v>#N/A</v>
      </c>
    </row>
    <row r="449" spans="1:24" x14ac:dyDescent="0.25">
      <c r="A449" t="s">
        <v>552</v>
      </c>
      <c r="B449">
        <v>202312</v>
      </c>
      <c r="C449">
        <v>35.15</v>
      </c>
      <c r="D449">
        <v>35.15</v>
      </c>
      <c r="E449">
        <v>35.15</v>
      </c>
      <c r="F449">
        <v>35.15</v>
      </c>
      <c r="G449" t="s">
        <v>372</v>
      </c>
      <c r="H449" s="4" t="s">
        <v>2591</v>
      </c>
      <c r="I449">
        <v>0</v>
      </c>
      <c r="J449">
        <v>149</v>
      </c>
      <c r="K449">
        <v>149</v>
      </c>
      <c r="L449">
        <v>35.15</v>
      </c>
      <c r="M449">
        <v>703</v>
      </c>
      <c r="N449">
        <v>35.1</v>
      </c>
      <c r="O449">
        <v>35.4</v>
      </c>
      <c r="P449">
        <v>35.299999999999997</v>
      </c>
      <c r="Q449">
        <v>30.15</v>
      </c>
      <c r="R449" t="e">
        <f>INDEX(股期交易標的!$D:$D,MATCH(LEFT(股票期貨!S449,2),股期交易標的!$A:$A,0)) &amp; "期"</f>
        <v>#N/A</v>
      </c>
      <c r="X449" t="e">
        <f>INDEX(股期交易標的!$D:$D,MATCH(LEFT(股票期貨!Y449,2),股期交易標的!$A:$A,0)) &amp; "期"</f>
        <v>#N/A</v>
      </c>
    </row>
    <row r="450" spans="1:24" x14ac:dyDescent="0.25">
      <c r="A450" t="s">
        <v>552</v>
      </c>
      <c r="B450">
        <v>202403</v>
      </c>
      <c r="C450" t="s">
        <v>39</v>
      </c>
      <c r="D450" t="s">
        <v>39</v>
      </c>
      <c r="E450" t="s">
        <v>39</v>
      </c>
      <c r="F450" t="s">
        <v>39</v>
      </c>
      <c r="G450" t="s">
        <v>39</v>
      </c>
      <c r="H450" t="s">
        <v>39</v>
      </c>
      <c r="I450">
        <v>0</v>
      </c>
      <c r="J450">
        <v>0</v>
      </c>
      <c r="K450">
        <v>0</v>
      </c>
      <c r="L450">
        <v>35.25</v>
      </c>
      <c r="M450">
        <v>78</v>
      </c>
      <c r="N450">
        <v>34</v>
      </c>
      <c r="O450">
        <v>36.299999999999997</v>
      </c>
      <c r="P450">
        <v>34.35</v>
      </c>
      <c r="Q450">
        <v>30.2</v>
      </c>
      <c r="R450" t="e">
        <f>INDEX(股期交易標的!$D:$D,MATCH(LEFT(股票期貨!S450,2),股期交易標的!$A:$A,0)) &amp; "期"</f>
        <v>#N/A</v>
      </c>
      <c r="X450" t="e">
        <f>INDEX(股期交易標的!$D:$D,MATCH(LEFT(股票期貨!Y450,2),股期交易標的!$A:$A,0)) &amp; "期"</f>
        <v>#N/A</v>
      </c>
    </row>
    <row r="451" spans="1:24" x14ac:dyDescent="0.25">
      <c r="A451" t="s">
        <v>552</v>
      </c>
      <c r="B451">
        <v>202406</v>
      </c>
      <c r="C451" t="s">
        <v>39</v>
      </c>
      <c r="D451" t="s">
        <v>39</v>
      </c>
      <c r="E451" t="s">
        <v>39</v>
      </c>
      <c r="F451" t="s">
        <v>39</v>
      </c>
      <c r="G451" t="s">
        <v>39</v>
      </c>
      <c r="H451" s="4" t="s">
        <v>39</v>
      </c>
      <c r="I451">
        <v>0</v>
      </c>
      <c r="J451">
        <v>0</v>
      </c>
      <c r="K451">
        <v>0</v>
      </c>
      <c r="L451">
        <v>35.25</v>
      </c>
      <c r="M451">
        <v>0</v>
      </c>
      <c r="N451">
        <v>34</v>
      </c>
      <c r="O451">
        <v>36.299999999999997</v>
      </c>
      <c r="P451" t="s">
        <v>39</v>
      </c>
      <c r="Q451" t="s">
        <v>39</v>
      </c>
      <c r="R451" t="e">
        <f>INDEX(股期交易標的!$D:$D,MATCH(LEFT(股票期貨!S451,2),股期交易標的!$A:$A,0)) &amp; "期"</f>
        <v>#N/A</v>
      </c>
      <c r="X451" t="e">
        <f>INDEX(股期交易標的!$D:$D,MATCH(LEFT(股票期貨!Y451,2),股期交易標的!$A:$A,0)) &amp; "期"</f>
        <v>#N/A</v>
      </c>
    </row>
    <row r="452" spans="1:24" x14ac:dyDescent="0.25">
      <c r="A452" t="s">
        <v>552</v>
      </c>
      <c r="B452">
        <v>202409</v>
      </c>
      <c r="C452">
        <v>35.75</v>
      </c>
      <c r="D452">
        <v>35.799999999999997</v>
      </c>
      <c r="E452">
        <v>35.75</v>
      </c>
      <c r="F452">
        <v>35.799999999999997</v>
      </c>
      <c r="G452" t="s">
        <v>448</v>
      </c>
      <c r="H452" s="4" t="s">
        <v>2592</v>
      </c>
      <c r="I452">
        <v>0</v>
      </c>
      <c r="J452">
        <v>2</v>
      </c>
      <c r="K452">
        <v>2</v>
      </c>
      <c r="L452">
        <v>35.6</v>
      </c>
      <c r="M452">
        <v>2</v>
      </c>
      <c r="N452">
        <v>34.85</v>
      </c>
      <c r="O452">
        <v>36.299999999999997</v>
      </c>
      <c r="P452">
        <v>35.799999999999997</v>
      </c>
      <c r="Q452">
        <v>35.75</v>
      </c>
      <c r="R452" t="e">
        <f>INDEX(股期交易標的!$D:$D,MATCH(LEFT(股票期貨!S452,2),股期交易標的!$A:$A,0)) &amp; "期"</f>
        <v>#N/A</v>
      </c>
      <c r="X452" t="e">
        <f>INDEX(股期交易標的!$D:$D,MATCH(LEFT(股票期貨!Y452,2),股期交易標的!$A:$A,0)) &amp; "期"</f>
        <v>#N/A</v>
      </c>
    </row>
    <row r="453" spans="1:24" x14ac:dyDescent="0.25">
      <c r="A453" t="s">
        <v>553</v>
      </c>
      <c r="B453">
        <v>202311</v>
      </c>
      <c r="C453" t="s">
        <v>39</v>
      </c>
      <c r="D453" t="s">
        <v>39</v>
      </c>
      <c r="E453" t="s">
        <v>39</v>
      </c>
      <c r="F453" t="s">
        <v>39</v>
      </c>
      <c r="G453" t="s">
        <v>39</v>
      </c>
      <c r="H453" t="s">
        <v>39</v>
      </c>
      <c r="I453">
        <v>0</v>
      </c>
      <c r="J453">
        <v>0</v>
      </c>
      <c r="K453">
        <v>0</v>
      </c>
      <c r="L453">
        <v>40.799999999999997</v>
      </c>
      <c r="M453">
        <v>14</v>
      </c>
      <c r="N453" t="s">
        <v>39</v>
      </c>
      <c r="O453" t="s">
        <v>39</v>
      </c>
      <c r="P453">
        <v>44.25</v>
      </c>
      <c r="Q453">
        <v>39.35</v>
      </c>
      <c r="R453" t="e">
        <f>INDEX(股期交易標的!$D:$D,MATCH(LEFT(股票期貨!S453,2),股期交易標的!$A:$A,0)) &amp; "期"</f>
        <v>#N/A</v>
      </c>
      <c r="X453" t="e">
        <f>INDEX(股期交易標的!$D:$D,MATCH(LEFT(股票期貨!Y453,2),股期交易標的!$A:$A,0)) &amp; "期"</f>
        <v>#N/A</v>
      </c>
    </row>
    <row r="454" spans="1:24" x14ac:dyDescent="0.25">
      <c r="A454" t="s">
        <v>553</v>
      </c>
      <c r="B454">
        <v>202312</v>
      </c>
      <c r="C454" t="s">
        <v>39</v>
      </c>
      <c r="D454" t="s">
        <v>39</v>
      </c>
      <c r="E454" t="s">
        <v>39</v>
      </c>
      <c r="F454" t="s">
        <v>39</v>
      </c>
      <c r="G454" t="s">
        <v>39</v>
      </c>
      <c r="H454" t="s">
        <v>39</v>
      </c>
      <c r="I454">
        <v>0</v>
      </c>
      <c r="J454">
        <v>0</v>
      </c>
      <c r="K454">
        <v>0</v>
      </c>
      <c r="L454">
        <v>40.85</v>
      </c>
      <c r="M454">
        <v>4</v>
      </c>
      <c r="N454" t="s">
        <v>39</v>
      </c>
      <c r="O454" t="s">
        <v>39</v>
      </c>
      <c r="P454">
        <v>42.95</v>
      </c>
      <c r="Q454">
        <v>40.950000000000003</v>
      </c>
      <c r="R454" t="e">
        <f>INDEX(股期交易標的!$D:$D,MATCH(LEFT(股票期貨!S454,2),股期交易標的!$A:$A,0)) &amp; "期"</f>
        <v>#N/A</v>
      </c>
      <c r="X454" t="e">
        <f>INDEX(股期交易標的!$D:$D,MATCH(LEFT(股票期貨!Y454,2),股期交易標的!$A:$A,0)) &amp; "期"</f>
        <v>#N/A</v>
      </c>
    </row>
    <row r="455" spans="1:24" x14ac:dyDescent="0.25">
      <c r="A455" t="s">
        <v>553</v>
      </c>
      <c r="B455">
        <v>202403</v>
      </c>
      <c r="C455" t="s">
        <v>39</v>
      </c>
      <c r="D455" t="s">
        <v>39</v>
      </c>
      <c r="E455" t="s">
        <v>39</v>
      </c>
      <c r="F455" t="s">
        <v>39</v>
      </c>
      <c r="G455" t="s">
        <v>39</v>
      </c>
      <c r="H455" t="s">
        <v>39</v>
      </c>
      <c r="I455">
        <v>0</v>
      </c>
      <c r="J455">
        <v>0</v>
      </c>
      <c r="K455">
        <v>0</v>
      </c>
      <c r="L455">
        <v>40.799999999999997</v>
      </c>
      <c r="M455">
        <v>5</v>
      </c>
      <c r="N455" t="s">
        <v>39</v>
      </c>
      <c r="O455" t="s">
        <v>39</v>
      </c>
      <c r="P455">
        <v>42.5</v>
      </c>
      <c r="Q455">
        <v>41.75</v>
      </c>
      <c r="R455" t="e">
        <f>INDEX(股期交易標的!$D:$D,MATCH(LEFT(股票期貨!S455,2),股期交易標的!$A:$A,0)) &amp; "期"</f>
        <v>#N/A</v>
      </c>
      <c r="X455" t="e">
        <f>INDEX(股期交易標的!$D:$D,MATCH(LEFT(股票期貨!Y455,2),股期交易標的!$A:$A,0)) &amp; "期"</f>
        <v>#N/A</v>
      </c>
    </row>
    <row r="456" spans="1:24" x14ac:dyDescent="0.25">
      <c r="A456" t="s">
        <v>554</v>
      </c>
      <c r="B456">
        <v>202311</v>
      </c>
      <c r="C456">
        <v>40.5</v>
      </c>
      <c r="D456">
        <v>40.799999999999997</v>
      </c>
      <c r="E456">
        <v>40.5</v>
      </c>
      <c r="F456">
        <v>40.799999999999997</v>
      </c>
      <c r="G456" t="s">
        <v>501</v>
      </c>
      <c r="H456" s="4" t="s">
        <v>2311</v>
      </c>
      <c r="I456">
        <v>0</v>
      </c>
      <c r="J456">
        <v>80</v>
      </c>
      <c r="K456">
        <v>80</v>
      </c>
      <c r="L456">
        <v>40.799999999999997</v>
      </c>
      <c r="M456">
        <v>246</v>
      </c>
      <c r="N456">
        <v>40.799999999999997</v>
      </c>
      <c r="O456">
        <v>44.65</v>
      </c>
      <c r="P456">
        <v>42.2</v>
      </c>
      <c r="Q456">
        <v>39.15</v>
      </c>
      <c r="R456" t="e">
        <f>INDEX(股期交易標的!$D:$D,MATCH(LEFT(股票期貨!S456,2),股期交易標的!$A:$A,0)) &amp; "期"</f>
        <v>#N/A</v>
      </c>
      <c r="X456" t="e">
        <f>INDEX(股期交易標的!$D:$D,MATCH(LEFT(股票期貨!Y456,2),股期交易標的!$A:$A,0)) &amp; "期"</f>
        <v>#N/A</v>
      </c>
    </row>
    <row r="457" spans="1:24" x14ac:dyDescent="0.25">
      <c r="A457" t="s">
        <v>554</v>
      </c>
      <c r="B457">
        <v>202312</v>
      </c>
      <c r="C457" t="s">
        <v>39</v>
      </c>
      <c r="D457" t="s">
        <v>39</v>
      </c>
      <c r="E457" t="s">
        <v>39</v>
      </c>
      <c r="F457" t="s">
        <v>39</v>
      </c>
      <c r="G457" t="s">
        <v>39</v>
      </c>
      <c r="H457" t="s">
        <v>39</v>
      </c>
      <c r="I457">
        <v>0</v>
      </c>
      <c r="J457">
        <v>0</v>
      </c>
      <c r="K457">
        <v>0</v>
      </c>
      <c r="L457">
        <v>40.85</v>
      </c>
      <c r="M457">
        <v>36</v>
      </c>
      <c r="N457">
        <v>40.799999999999997</v>
      </c>
      <c r="O457">
        <v>44.7</v>
      </c>
      <c r="P457">
        <v>42.2</v>
      </c>
      <c r="Q457">
        <v>40.65</v>
      </c>
      <c r="R457" t="e">
        <f>INDEX(股期交易標的!$D:$D,MATCH(LEFT(股票期貨!S457,2),股期交易標的!$A:$A,0)) &amp; "期"</f>
        <v>#N/A</v>
      </c>
      <c r="X457" t="e">
        <f>INDEX(股期交易標的!$D:$D,MATCH(LEFT(股票期貨!Y457,2),股期交易標的!$A:$A,0)) &amp; "期"</f>
        <v>#N/A</v>
      </c>
    </row>
    <row r="458" spans="1:24" x14ac:dyDescent="0.25">
      <c r="A458" t="s">
        <v>554</v>
      </c>
      <c r="B458">
        <v>202403</v>
      </c>
      <c r="C458" t="s">
        <v>39</v>
      </c>
      <c r="D458" t="s">
        <v>39</v>
      </c>
      <c r="E458" t="s">
        <v>39</v>
      </c>
      <c r="F458" t="s">
        <v>39</v>
      </c>
      <c r="G458" t="s">
        <v>39</v>
      </c>
      <c r="H458" t="s">
        <v>39</v>
      </c>
      <c r="I458">
        <v>0</v>
      </c>
      <c r="J458">
        <v>0</v>
      </c>
      <c r="K458">
        <v>0</v>
      </c>
      <c r="L458">
        <v>40.799999999999997</v>
      </c>
      <c r="M458">
        <v>3</v>
      </c>
      <c r="N458">
        <v>40.799999999999997</v>
      </c>
      <c r="O458" t="s">
        <v>39</v>
      </c>
      <c r="P458">
        <v>41</v>
      </c>
      <c r="Q458">
        <v>41</v>
      </c>
      <c r="R458" t="e">
        <f>INDEX(股期交易標的!$D:$D,MATCH(LEFT(股票期貨!S458,2),股期交易標的!$A:$A,0)) &amp; "期"</f>
        <v>#N/A</v>
      </c>
      <c r="X458" t="e">
        <f>INDEX(股期交易標的!$D:$D,MATCH(LEFT(股票期貨!Y458,2),股期交易標的!$A:$A,0)) &amp; "期"</f>
        <v>#N/A</v>
      </c>
    </row>
    <row r="459" spans="1:24" x14ac:dyDescent="0.25">
      <c r="A459" t="s">
        <v>554</v>
      </c>
      <c r="B459">
        <v>202406</v>
      </c>
      <c r="C459" t="s">
        <v>39</v>
      </c>
      <c r="D459" t="s">
        <v>39</v>
      </c>
      <c r="E459" t="s">
        <v>39</v>
      </c>
      <c r="F459" t="s">
        <v>39</v>
      </c>
      <c r="G459" t="s">
        <v>39</v>
      </c>
      <c r="H459" t="s">
        <v>39</v>
      </c>
      <c r="I459">
        <v>0</v>
      </c>
      <c r="J459">
        <v>0</v>
      </c>
      <c r="K459">
        <v>0</v>
      </c>
      <c r="L459">
        <v>40.799999999999997</v>
      </c>
      <c r="M459">
        <v>0</v>
      </c>
      <c r="N459">
        <v>40.299999999999997</v>
      </c>
      <c r="O459" t="s">
        <v>39</v>
      </c>
      <c r="P459" t="s">
        <v>39</v>
      </c>
      <c r="Q459" t="s">
        <v>39</v>
      </c>
      <c r="R459" t="e">
        <f>INDEX(股期交易標的!$D:$D,MATCH(LEFT(股票期貨!S459,2),股期交易標的!$A:$A,0)) &amp; "期"</f>
        <v>#N/A</v>
      </c>
      <c r="X459" t="e">
        <f>INDEX(股期交易標的!$D:$D,MATCH(LEFT(股票期貨!Y459,2),股期交易標的!$A:$A,0)) &amp; "期"</f>
        <v>#N/A</v>
      </c>
    </row>
    <row r="460" spans="1:24" x14ac:dyDescent="0.25">
      <c r="A460" t="s">
        <v>554</v>
      </c>
      <c r="B460">
        <v>202409</v>
      </c>
      <c r="C460" t="s">
        <v>39</v>
      </c>
      <c r="D460" t="s">
        <v>39</v>
      </c>
      <c r="E460" t="s">
        <v>39</v>
      </c>
      <c r="F460" t="s">
        <v>39</v>
      </c>
      <c r="G460" t="s">
        <v>39</v>
      </c>
      <c r="H460" t="s">
        <v>39</v>
      </c>
      <c r="I460">
        <v>0</v>
      </c>
      <c r="J460">
        <v>0</v>
      </c>
      <c r="K460">
        <v>0</v>
      </c>
      <c r="L460">
        <v>40.799999999999997</v>
      </c>
      <c r="M460">
        <v>0</v>
      </c>
      <c r="N460">
        <v>39.6</v>
      </c>
      <c r="O460" t="s">
        <v>39</v>
      </c>
      <c r="P460" t="s">
        <v>39</v>
      </c>
      <c r="Q460" t="s">
        <v>39</v>
      </c>
      <c r="R460" t="e">
        <f>INDEX(股期交易標的!$D:$D,MATCH(LEFT(股票期貨!S460,2),股期交易標的!$A:$A,0)) &amp; "期"</f>
        <v>#N/A</v>
      </c>
      <c r="X460" t="e">
        <f>INDEX(股期交易標的!$D:$D,MATCH(LEFT(股票期貨!Y460,2),股期交易標的!$A:$A,0)) &amp; "期"</f>
        <v>#N/A</v>
      </c>
    </row>
    <row r="461" spans="1:24" x14ac:dyDescent="0.25">
      <c r="A461" t="s">
        <v>555</v>
      </c>
      <c r="B461">
        <v>202311</v>
      </c>
      <c r="C461" t="s">
        <v>39</v>
      </c>
      <c r="D461" t="s">
        <v>39</v>
      </c>
      <c r="E461" t="s">
        <v>39</v>
      </c>
      <c r="F461" t="s">
        <v>39</v>
      </c>
      <c r="G461" t="s">
        <v>39</v>
      </c>
      <c r="H461" s="4" t="s">
        <v>39</v>
      </c>
      <c r="I461">
        <v>0</v>
      </c>
      <c r="J461">
        <v>0</v>
      </c>
      <c r="K461">
        <v>0</v>
      </c>
      <c r="L461">
        <v>92.1</v>
      </c>
      <c r="M461">
        <v>10</v>
      </c>
      <c r="N461">
        <v>91.8</v>
      </c>
      <c r="O461" t="s">
        <v>39</v>
      </c>
      <c r="P461">
        <v>91.2</v>
      </c>
      <c r="Q461">
        <v>89.6</v>
      </c>
      <c r="R461" t="e">
        <f>INDEX(股期交易標的!$D:$D,MATCH(LEFT(股票期貨!S461,2),股期交易標的!$A:$A,0)) &amp; "期"</f>
        <v>#N/A</v>
      </c>
      <c r="X461" t="e">
        <f>INDEX(股期交易標的!$D:$D,MATCH(LEFT(股票期貨!Y461,2),股期交易標的!$A:$A,0)) &amp; "期"</f>
        <v>#N/A</v>
      </c>
    </row>
    <row r="462" spans="1:24" x14ac:dyDescent="0.25">
      <c r="A462" t="s">
        <v>555</v>
      </c>
      <c r="B462">
        <v>202312</v>
      </c>
      <c r="C462" t="s">
        <v>39</v>
      </c>
      <c r="D462" t="s">
        <v>39</v>
      </c>
      <c r="E462" t="s">
        <v>39</v>
      </c>
      <c r="F462" t="s">
        <v>39</v>
      </c>
      <c r="G462" t="s">
        <v>39</v>
      </c>
      <c r="H462" s="4" t="s">
        <v>39</v>
      </c>
      <c r="I462">
        <v>0</v>
      </c>
      <c r="J462">
        <v>0</v>
      </c>
      <c r="K462">
        <v>0</v>
      </c>
      <c r="L462">
        <v>91.9</v>
      </c>
      <c r="M462">
        <v>4</v>
      </c>
      <c r="N462">
        <v>91.7</v>
      </c>
      <c r="O462" t="s">
        <v>39</v>
      </c>
      <c r="P462">
        <v>91.3</v>
      </c>
      <c r="Q462">
        <v>88</v>
      </c>
      <c r="R462" t="e">
        <f>INDEX(股期交易標的!$D:$D,MATCH(LEFT(股票期貨!S462,2),股期交易標的!$A:$A,0)) &amp; "期"</f>
        <v>#N/A</v>
      </c>
      <c r="X462" t="e">
        <f>INDEX(股期交易標的!$D:$D,MATCH(LEFT(股票期貨!Y462,2),股期交易標的!$A:$A,0)) &amp; "期"</f>
        <v>#N/A</v>
      </c>
    </row>
    <row r="463" spans="1:24" x14ac:dyDescent="0.25">
      <c r="A463" t="s">
        <v>555</v>
      </c>
      <c r="B463">
        <v>202403</v>
      </c>
      <c r="C463" t="s">
        <v>39</v>
      </c>
      <c r="D463" t="s">
        <v>39</v>
      </c>
      <c r="E463" t="s">
        <v>39</v>
      </c>
      <c r="F463" t="s">
        <v>39</v>
      </c>
      <c r="G463" t="s">
        <v>39</v>
      </c>
      <c r="H463" t="s">
        <v>39</v>
      </c>
      <c r="I463">
        <v>0</v>
      </c>
      <c r="J463">
        <v>0</v>
      </c>
      <c r="K463">
        <v>0</v>
      </c>
      <c r="L463">
        <v>91.7</v>
      </c>
      <c r="M463">
        <v>1</v>
      </c>
      <c r="N463">
        <v>89</v>
      </c>
      <c r="O463" t="s">
        <v>39</v>
      </c>
      <c r="P463">
        <v>91.6</v>
      </c>
      <c r="Q463">
        <v>91.6</v>
      </c>
      <c r="R463" t="e">
        <f>INDEX(股期交易標的!$D:$D,MATCH(LEFT(股票期貨!S463,2),股期交易標的!$A:$A,0)) &amp; "期"</f>
        <v>#N/A</v>
      </c>
      <c r="X463" t="e">
        <f>INDEX(股期交易標的!$D:$D,MATCH(LEFT(股票期貨!Y463,2),股期交易標的!$A:$A,0)) &amp; "期"</f>
        <v>#N/A</v>
      </c>
    </row>
    <row r="464" spans="1:24" x14ac:dyDescent="0.25">
      <c r="A464" t="s">
        <v>555</v>
      </c>
      <c r="B464">
        <v>202406</v>
      </c>
      <c r="C464" t="s">
        <v>39</v>
      </c>
      <c r="D464" t="s">
        <v>39</v>
      </c>
      <c r="E464" t="s">
        <v>39</v>
      </c>
      <c r="F464" t="s">
        <v>39</v>
      </c>
      <c r="G464" t="s">
        <v>39</v>
      </c>
      <c r="H464" t="s">
        <v>39</v>
      </c>
      <c r="I464">
        <v>0</v>
      </c>
      <c r="J464">
        <v>0</v>
      </c>
      <c r="K464">
        <v>0</v>
      </c>
      <c r="L464">
        <v>93</v>
      </c>
      <c r="M464">
        <v>1</v>
      </c>
      <c r="N464">
        <v>91.5</v>
      </c>
      <c r="O464" t="s">
        <v>39</v>
      </c>
      <c r="P464">
        <v>92.9</v>
      </c>
      <c r="Q464">
        <v>92.9</v>
      </c>
      <c r="R464" t="e">
        <f>INDEX(股期交易標的!$D:$D,MATCH(LEFT(股票期貨!S464,2),股期交易標的!$A:$A,0)) &amp; "期"</f>
        <v>#N/A</v>
      </c>
      <c r="X464" t="e">
        <f>INDEX(股期交易標的!$D:$D,MATCH(LEFT(股票期貨!Y464,2),股期交易標的!$A:$A,0)) &amp; "期"</f>
        <v>#N/A</v>
      </c>
    </row>
    <row r="465" spans="1:24" x14ac:dyDescent="0.25">
      <c r="A465" t="s">
        <v>555</v>
      </c>
      <c r="B465">
        <v>202409</v>
      </c>
      <c r="C465" t="s">
        <v>39</v>
      </c>
      <c r="D465" t="s">
        <v>39</v>
      </c>
      <c r="E465" t="s">
        <v>39</v>
      </c>
      <c r="F465" t="s">
        <v>39</v>
      </c>
      <c r="G465" t="s">
        <v>39</v>
      </c>
      <c r="H465" t="s">
        <v>39</v>
      </c>
      <c r="I465">
        <v>0</v>
      </c>
      <c r="J465">
        <v>0</v>
      </c>
      <c r="K465">
        <v>0</v>
      </c>
      <c r="L465">
        <v>92.4</v>
      </c>
      <c r="M465">
        <v>0</v>
      </c>
      <c r="N465">
        <v>89</v>
      </c>
      <c r="O465" t="s">
        <v>39</v>
      </c>
      <c r="P465" t="s">
        <v>39</v>
      </c>
      <c r="Q465" t="s">
        <v>39</v>
      </c>
      <c r="R465" t="e">
        <f>INDEX(股期交易標的!$D:$D,MATCH(LEFT(股票期貨!S465,2),股期交易標的!$A:$A,0)) &amp; "期"</f>
        <v>#N/A</v>
      </c>
      <c r="X465" t="e">
        <f>INDEX(股期交易標的!$D:$D,MATCH(LEFT(股票期貨!Y465,2),股期交易標的!$A:$A,0)) &amp; "期"</f>
        <v>#N/A</v>
      </c>
    </row>
    <row r="466" spans="1:24" x14ac:dyDescent="0.25">
      <c r="A466" t="s">
        <v>556</v>
      </c>
      <c r="B466">
        <v>202311</v>
      </c>
      <c r="C466">
        <v>23</v>
      </c>
      <c r="D466">
        <v>23</v>
      </c>
      <c r="E466">
        <v>21.7</v>
      </c>
      <c r="F466">
        <v>21.8</v>
      </c>
      <c r="G466" t="s">
        <v>464</v>
      </c>
      <c r="H466" s="4" t="s">
        <v>2346</v>
      </c>
      <c r="I466">
        <v>0</v>
      </c>
      <c r="J466">
        <v>80</v>
      </c>
      <c r="K466">
        <v>80</v>
      </c>
      <c r="L466">
        <v>21.8</v>
      </c>
      <c r="M466">
        <v>912</v>
      </c>
      <c r="N466">
        <v>21.85</v>
      </c>
      <c r="O466">
        <v>21.95</v>
      </c>
      <c r="P466">
        <v>25</v>
      </c>
      <c r="Q466">
        <v>21.2</v>
      </c>
      <c r="R466" t="e">
        <f>INDEX(股期交易標的!$D:$D,MATCH(LEFT(股票期貨!S466,2),股期交易標的!$A:$A,0)) &amp; "期"</f>
        <v>#N/A</v>
      </c>
      <c r="X466" t="e">
        <f>INDEX(股期交易標的!$D:$D,MATCH(LEFT(股票期貨!Y466,2),股期交易標的!$A:$A,0)) &amp; "期"</f>
        <v>#N/A</v>
      </c>
    </row>
    <row r="467" spans="1:24" x14ac:dyDescent="0.25">
      <c r="A467" t="s">
        <v>556</v>
      </c>
      <c r="B467">
        <v>202312</v>
      </c>
      <c r="C467">
        <v>21.8</v>
      </c>
      <c r="D467">
        <v>21.8</v>
      </c>
      <c r="E467">
        <v>21.65</v>
      </c>
      <c r="F467">
        <v>21.75</v>
      </c>
      <c r="G467" t="s">
        <v>445</v>
      </c>
      <c r="H467" t="s">
        <v>2357</v>
      </c>
      <c r="I467">
        <v>0</v>
      </c>
      <c r="J467">
        <v>20</v>
      </c>
      <c r="K467">
        <v>20</v>
      </c>
      <c r="L467">
        <v>21.75</v>
      </c>
      <c r="M467">
        <v>32</v>
      </c>
      <c r="N467">
        <v>21.8</v>
      </c>
      <c r="O467">
        <v>21.9</v>
      </c>
      <c r="P467">
        <v>25.1</v>
      </c>
      <c r="Q467">
        <v>18.899999999999999</v>
      </c>
      <c r="R467" t="e">
        <f>INDEX(股期交易標的!$D:$D,MATCH(LEFT(股票期貨!S467,2),股期交易標的!$A:$A,0)) &amp; "期"</f>
        <v>#N/A</v>
      </c>
      <c r="X467" t="e">
        <f>INDEX(股期交易標的!$D:$D,MATCH(LEFT(股票期貨!Y467,2),股期交易標的!$A:$A,0)) &amp; "期"</f>
        <v>#N/A</v>
      </c>
    </row>
    <row r="468" spans="1:24" x14ac:dyDescent="0.25">
      <c r="A468" t="s">
        <v>556</v>
      </c>
      <c r="B468">
        <v>202403</v>
      </c>
      <c r="C468" t="s">
        <v>39</v>
      </c>
      <c r="D468" t="s">
        <v>39</v>
      </c>
      <c r="E468" t="s">
        <v>39</v>
      </c>
      <c r="F468" t="s">
        <v>39</v>
      </c>
      <c r="G468" t="s">
        <v>39</v>
      </c>
      <c r="H468" t="s">
        <v>39</v>
      </c>
      <c r="I468">
        <v>0</v>
      </c>
      <c r="J468">
        <v>0</v>
      </c>
      <c r="K468">
        <v>0</v>
      </c>
      <c r="L468">
        <v>21.8</v>
      </c>
      <c r="M468">
        <v>1</v>
      </c>
      <c r="N468">
        <v>21.65</v>
      </c>
      <c r="O468">
        <v>22.65</v>
      </c>
      <c r="P468">
        <v>23.9</v>
      </c>
      <c r="Q468">
        <v>21.95</v>
      </c>
      <c r="R468" t="e">
        <f>INDEX(股期交易標的!$D:$D,MATCH(LEFT(股票期貨!S468,2),股期交易標的!$A:$A,0)) &amp; "期"</f>
        <v>#N/A</v>
      </c>
      <c r="X468" t="e">
        <f>INDEX(股期交易標的!$D:$D,MATCH(LEFT(股票期貨!Y468,2),股期交易標的!$A:$A,0)) &amp; "期"</f>
        <v>#N/A</v>
      </c>
    </row>
    <row r="469" spans="1:24" x14ac:dyDescent="0.25">
      <c r="A469" t="s">
        <v>556</v>
      </c>
      <c r="B469">
        <v>202406</v>
      </c>
      <c r="C469" t="s">
        <v>39</v>
      </c>
      <c r="D469" t="s">
        <v>39</v>
      </c>
      <c r="E469" t="s">
        <v>39</v>
      </c>
      <c r="F469" t="s">
        <v>39</v>
      </c>
      <c r="G469" t="s">
        <v>39</v>
      </c>
      <c r="H469" s="4" t="s">
        <v>39</v>
      </c>
      <c r="I469">
        <v>0</v>
      </c>
      <c r="J469">
        <v>0</v>
      </c>
      <c r="K469">
        <v>0</v>
      </c>
      <c r="L469">
        <v>21.85</v>
      </c>
      <c r="M469">
        <v>0</v>
      </c>
      <c r="N469">
        <v>21.05</v>
      </c>
      <c r="O469">
        <v>22.65</v>
      </c>
      <c r="P469" t="s">
        <v>39</v>
      </c>
      <c r="Q469" t="s">
        <v>39</v>
      </c>
      <c r="R469" t="e">
        <f>INDEX(股期交易標的!$D:$D,MATCH(LEFT(股票期貨!S469,2),股期交易標的!$A:$A,0)) &amp; "期"</f>
        <v>#N/A</v>
      </c>
      <c r="X469" t="e">
        <f>INDEX(股期交易標的!$D:$D,MATCH(LEFT(股票期貨!Y469,2),股期交易標的!$A:$A,0)) &amp; "期"</f>
        <v>#N/A</v>
      </c>
    </row>
    <row r="470" spans="1:24" x14ac:dyDescent="0.25">
      <c r="A470" t="s">
        <v>556</v>
      </c>
      <c r="B470">
        <v>202409</v>
      </c>
      <c r="C470" t="s">
        <v>39</v>
      </c>
      <c r="D470" t="s">
        <v>39</v>
      </c>
      <c r="E470" t="s">
        <v>39</v>
      </c>
      <c r="F470" t="s">
        <v>39</v>
      </c>
      <c r="G470" t="s">
        <v>39</v>
      </c>
      <c r="H470" t="s">
        <v>39</v>
      </c>
      <c r="I470">
        <v>0</v>
      </c>
      <c r="J470">
        <v>0</v>
      </c>
      <c r="K470">
        <v>0</v>
      </c>
      <c r="L470">
        <v>21.85</v>
      </c>
      <c r="M470">
        <v>0</v>
      </c>
      <c r="N470">
        <v>21.05</v>
      </c>
      <c r="O470">
        <v>22.65</v>
      </c>
      <c r="P470" t="s">
        <v>39</v>
      </c>
      <c r="Q470" t="s">
        <v>39</v>
      </c>
      <c r="R470" t="e">
        <f>INDEX(股期交易標的!$D:$D,MATCH(LEFT(股票期貨!S470,2),股期交易標的!$A:$A,0)) &amp; "期"</f>
        <v>#N/A</v>
      </c>
      <c r="X470" t="e">
        <f>INDEX(股期交易標的!$D:$D,MATCH(LEFT(股票期貨!Y470,2),股期交易標的!$A:$A,0)) &amp; "期"</f>
        <v>#N/A</v>
      </c>
    </row>
    <row r="471" spans="1:24" x14ac:dyDescent="0.25">
      <c r="A471" t="s">
        <v>557</v>
      </c>
      <c r="B471">
        <v>202311</v>
      </c>
      <c r="C471">
        <v>30.95</v>
      </c>
      <c r="D471">
        <v>31.2</v>
      </c>
      <c r="E471">
        <v>29.95</v>
      </c>
      <c r="F471">
        <v>30.15</v>
      </c>
      <c r="G471" t="s">
        <v>376</v>
      </c>
      <c r="H471" s="4" t="s">
        <v>2593</v>
      </c>
      <c r="I471">
        <v>0</v>
      </c>
      <c r="J471">
        <v>11952</v>
      </c>
      <c r="K471">
        <v>11952</v>
      </c>
      <c r="L471">
        <v>30.15</v>
      </c>
      <c r="M471">
        <v>12250</v>
      </c>
      <c r="N471">
        <v>30.1</v>
      </c>
      <c r="O471">
        <v>30.15</v>
      </c>
      <c r="P471">
        <v>31.2</v>
      </c>
      <c r="Q471">
        <v>25.9</v>
      </c>
      <c r="R471" t="e">
        <f>INDEX(股期交易標的!$D:$D,MATCH(LEFT(股票期貨!S471,2),股期交易標的!$A:$A,0)) &amp; "期"</f>
        <v>#N/A</v>
      </c>
      <c r="X471" t="e">
        <f>INDEX(股期交易標的!$D:$D,MATCH(LEFT(股票期貨!Y471,2),股期交易標的!$A:$A,0)) &amp; "期"</f>
        <v>#N/A</v>
      </c>
    </row>
    <row r="472" spans="1:24" x14ac:dyDescent="0.25">
      <c r="A472" t="s">
        <v>557</v>
      </c>
      <c r="B472">
        <v>202312</v>
      </c>
      <c r="C472">
        <v>30.8</v>
      </c>
      <c r="D472">
        <v>31.1</v>
      </c>
      <c r="E472">
        <v>30</v>
      </c>
      <c r="F472">
        <v>30.15</v>
      </c>
      <c r="G472" t="s">
        <v>2594</v>
      </c>
      <c r="H472" s="4" t="s">
        <v>2595</v>
      </c>
      <c r="I472">
        <v>0</v>
      </c>
      <c r="J472">
        <v>1155</v>
      </c>
      <c r="K472">
        <v>1155</v>
      </c>
      <c r="L472">
        <v>30.15</v>
      </c>
      <c r="M472">
        <v>7240</v>
      </c>
      <c r="N472">
        <v>30.15</v>
      </c>
      <c r="O472">
        <v>30.2</v>
      </c>
      <c r="P472">
        <v>41.65</v>
      </c>
      <c r="Q472">
        <v>25.9</v>
      </c>
      <c r="R472" t="e">
        <f>INDEX(股期交易標的!$D:$D,MATCH(LEFT(股票期貨!S472,2),股期交易標的!$A:$A,0)) &amp; "期"</f>
        <v>#N/A</v>
      </c>
      <c r="X472" t="e">
        <f>INDEX(股期交易標的!$D:$D,MATCH(LEFT(股票期貨!Y472,2),股期交易標的!$A:$A,0)) &amp; "期"</f>
        <v>#N/A</v>
      </c>
    </row>
    <row r="473" spans="1:24" x14ac:dyDescent="0.25">
      <c r="A473" t="s">
        <v>557</v>
      </c>
      <c r="B473">
        <v>202403</v>
      </c>
      <c r="C473">
        <v>30.8</v>
      </c>
      <c r="D473">
        <v>30.8</v>
      </c>
      <c r="E473">
        <v>30.05</v>
      </c>
      <c r="F473">
        <v>30.15</v>
      </c>
      <c r="G473" t="s">
        <v>375</v>
      </c>
      <c r="H473" t="s">
        <v>2596</v>
      </c>
      <c r="I473">
        <v>0</v>
      </c>
      <c r="J473">
        <v>30</v>
      </c>
      <c r="K473">
        <v>30</v>
      </c>
      <c r="L473">
        <v>30.15</v>
      </c>
      <c r="M473">
        <v>100</v>
      </c>
      <c r="N473">
        <v>30.1</v>
      </c>
      <c r="O473">
        <v>30.2</v>
      </c>
      <c r="P473">
        <v>41.05</v>
      </c>
      <c r="Q473">
        <v>26</v>
      </c>
      <c r="R473" t="e">
        <f>INDEX(股期交易標的!$D:$D,MATCH(LEFT(股票期貨!S473,2),股期交易標的!$A:$A,0)) &amp; "期"</f>
        <v>#N/A</v>
      </c>
      <c r="X473" t="e">
        <f>INDEX(股期交易標的!$D:$D,MATCH(LEFT(股票期貨!Y473,2),股期交易標的!$A:$A,0)) &amp; "期"</f>
        <v>#N/A</v>
      </c>
    </row>
    <row r="474" spans="1:24" x14ac:dyDescent="0.25">
      <c r="A474" t="s">
        <v>557</v>
      </c>
      <c r="B474">
        <v>202406</v>
      </c>
      <c r="C474">
        <v>30.3</v>
      </c>
      <c r="D474">
        <v>30.3</v>
      </c>
      <c r="E474">
        <v>30.25</v>
      </c>
      <c r="F474">
        <v>30.25</v>
      </c>
      <c r="G474" t="s">
        <v>374</v>
      </c>
      <c r="H474" s="4" t="s">
        <v>2354</v>
      </c>
      <c r="I474">
        <v>0</v>
      </c>
      <c r="J474">
        <v>8</v>
      </c>
      <c r="K474">
        <v>8</v>
      </c>
      <c r="L474">
        <v>30.25</v>
      </c>
      <c r="M474">
        <v>21</v>
      </c>
      <c r="N474">
        <v>29.8</v>
      </c>
      <c r="O474">
        <v>30.2</v>
      </c>
      <c r="P474">
        <v>30.3</v>
      </c>
      <c r="Q474">
        <v>26</v>
      </c>
      <c r="R474" t="e">
        <f>INDEX(股期交易標的!$D:$D,MATCH(LEFT(股票期貨!S474,2),股期交易標的!$A:$A,0)) &amp; "期"</f>
        <v>#N/A</v>
      </c>
      <c r="X474" t="e">
        <f>INDEX(股期交易標的!$D:$D,MATCH(LEFT(股票期貨!Y474,2),股期交易標的!$A:$A,0)) &amp; "期"</f>
        <v>#N/A</v>
      </c>
    </row>
    <row r="475" spans="1:24" x14ac:dyDescent="0.25">
      <c r="A475" t="s">
        <v>557</v>
      </c>
      <c r="B475">
        <v>202409</v>
      </c>
      <c r="C475" t="s">
        <v>39</v>
      </c>
      <c r="D475" t="s">
        <v>39</v>
      </c>
      <c r="E475" t="s">
        <v>39</v>
      </c>
      <c r="F475" t="s">
        <v>39</v>
      </c>
      <c r="G475" t="s">
        <v>39</v>
      </c>
      <c r="H475" s="4" t="s">
        <v>39</v>
      </c>
      <c r="I475">
        <v>0</v>
      </c>
      <c r="J475">
        <v>0</v>
      </c>
      <c r="K475">
        <v>0</v>
      </c>
      <c r="L475">
        <v>29.9</v>
      </c>
      <c r="M475">
        <v>0</v>
      </c>
      <c r="N475">
        <v>29.6</v>
      </c>
      <c r="O475">
        <v>30.15</v>
      </c>
      <c r="P475" t="s">
        <v>39</v>
      </c>
      <c r="Q475" t="s">
        <v>39</v>
      </c>
      <c r="R475" t="e">
        <f>INDEX(股期交易標的!$D:$D,MATCH(LEFT(股票期貨!S475,2),股期交易標的!$A:$A,0)) &amp; "期"</f>
        <v>#N/A</v>
      </c>
      <c r="X475" t="e">
        <f>INDEX(股期交易標的!$D:$D,MATCH(LEFT(股票期貨!Y475,2),股期交易標的!$A:$A,0)) &amp; "期"</f>
        <v>#N/A</v>
      </c>
    </row>
    <row r="476" spans="1:24" x14ac:dyDescent="0.25">
      <c r="A476" t="s">
        <v>558</v>
      </c>
      <c r="B476">
        <v>202312</v>
      </c>
      <c r="C476" t="s">
        <v>39</v>
      </c>
      <c r="D476" t="s">
        <v>39</v>
      </c>
      <c r="E476" t="s">
        <v>39</v>
      </c>
      <c r="F476" t="s">
        <v>39</v>
      </c>
      <c r="G476" t="s">
        <v>39</v>
      </c>
      <c r="H476" t="s">
        <v>39</v>
      </c>
      <c r="I476">
        <v>0</v>
      </c>
      <c r="J476">
        <v>0</v>
      </c>
      <c r="K476">
        <v>0</v>
      </c>
      <c r="L476">
        <v>13.2</v>
      </c>
      <c r="M476">
        <v>48</v>
      </c>
      <c r="N476" t="s">
        <v>39</v>
      </c>
      <c r="O476" t="s">
        <v>39</v>
      </c>
      <c r="P476">
        <v>14.55</v>
      </c>
      <c r="Q476">
        <v>12.7</v>
      </c>
      <c r="R476" t="e">
        <f>INDEX(股期交易標的!$D:$D,MATCH(LEFT(股票期貨!S476,2),股期交易標的!$A:$A,0)) &amp; "期"</f>
        <v>#N/A</v>
      </c>
      <c r="X476" t="e">
        <f>INDEX(股期交易標的!$D:$D,MATCH(LEFT(股票期貨!Y476,2),股期交易標的!$A:$A,0)) &amp; "期"</f>
        <v>#N/A</v>
      </c>
    </row>
    <row r="477" spans="1:24" x14ac:dyDescent="0.25">
      <c r="A477" t="s">
        <v>558</v>
      </c>
      <c r="B477">
        <v>202403</v>
      </c>
      <c r="C477" t="s">
        <v>39</v>
      </c>
      <c r="D477" t="s">
        <v>39</v>
      </c>
      <c r="E477" t="s">
        <v>39</v>
      </c>
      <c r="F477" t="s">
        <v>39</v>
      </c>
      <c r="G477" t="s">
        <v>39</v>
      </c>
      <c r="H477" s="4" t="s">
        <v>39</v>
      </c>
      <c r="I477">
        <v>0</v>
      </c>
      <c r="J477">
        <v>0</v>
      </c>
      <c r="K477">
        <v>0</v>
      </c>
      <c r="L477">
        <v>13.2</v>
      </c>
      <c r="M477">
        <v>16</v>
      </c>
      <c r="N477" t="s">
        <v>39</v>
      </c>
      <c r="O477" t="s">
        <v>39</v>
      </c>
      <c r="P477">
        <v>14.45</v>
      </c>
      <c r="Q477">
        <v>12.7</v>
      </c>
      <c r="R477" t="e">
        <f>INDEX(股期交易標的!$D:$D,MATCH(LEFT(股票期貨!S477,2),股期交易標的!$A:$A,0)) &amp; "期"</f>
        <v>#N/A</v>
      </c>
      <c r="X477" t="e">
        <f>INDEX(股期交易標的!$D:$D,MATCH(LEFT(股票期貨!Y477,2),股期交易標的!$A:$A,0)) &amp; "期"</f>
        <v>#N/A</v>
      </c>
    </row>
    <row r="478" spans="1:24" x14ac:dyDescent="0.25">
      <c r="A478" t="s">
        <v>558</v>
      </c>
      <c r="B478">
        <v>202406</v>
      </c>
      <c r="C478" t="s">
        <v>39</v>
      </c>
      <c r="D478" t="s">
        <v>39</v>
      </c>
      <c r="E478" t="s">
        <v>39</v>
      </c>
      <c r="F478" t="s">
        <v>39</v>
      </c>
      <c r="G478" t="s">
        <v>39</v>
      </c>
      <c r="H478" t="s">
        <v>39</v>
      </c>
      <c r="I478">
        <v>0</v>
      </c>
      <c r="J478">
        <v>0</v>
      </c>
      <c r="K478">
        <v>0</v>
      </c>
      <c r="L478">
        <v>13.25</v>
      </c>
      <c r="M478">
        <v>17</v>
      </c>
      <c r="N478">
        <v>13.3</v>
      </c>
      <c r="O478">
        <v>13.5</v>
      </c>
      <c r="P478">
        <v>14.45</v>
      </c>
      <c r="Q478">
        <v>13</v>
      </c>
      <c r="R478" t="e">
        <f>INDEX(股期交易標的!$D:$D,MATCH(LEFT(股票期貨!S478,2),股期交易標的!$A:$A,0)) &amp; "期"</f>
        <v>#N/A</v>
      </c>
      <c r="X478" t="e">
        <f>INDEX(股期交易標的!$D:$D,MATCH(LEFT(股票期貨!Y478,2),股期交易標的!$A:$A,0)) &amp; "期"</f>
        <v>#N/A</v>
      </c>
    </row>
    <row r="479" spans="1:24" x14ac:dyDescent="0.25">
      <c r="A479" t="s">
        <v>559</v>
      </c>
      <c r="B479">
        <v>202311</v>
      </c>
      <c r="C479">
        <v>13.15</v>
      </c>
      <c r="D479">
        <v>13.25</v>
      </c>
      <c r="E479">
        <v>13.15</v>
      </c>
      <c r="F479">
        <v>13.25</v>
      </c>
      <c r="G479" t="s">
        <v>501</v>
      </c>
      <c r="H479" s="4" t="s">
        <v>2240</v>
      </c>
      <c r="I479">
        <v>0</v>
      </c>
      <c r="J479">
        <v>14</v>
      </c>
      <c r="K479">
        <v>14</v>
      </c>
      <c r="L479">
        <v>13.25</v>
      </c>
      <c r="M479">
        <v>111</v>
      </c>
      <c r="N479">
        <v>13.15</v>
      </c>
      <c r="O479">
        <v>13.25</v>
      </c>
      <c r="P479">
        <v>13.45</v>
      </c>
      <c r="Q479">
        <v>12.75</v>
      </c>
      <c r="R479" t="e">
        <f>INDEX(股期交易標的!$D:$D,MATCH(LEFT(股票期貨!S479,2),股期交易標的!$A:$A,0)) &amp; "期"</f>
        <v>#N/A</v>
      </c>
      <c r="X479" t="e">
        <f>INDEX(股期交易標的!$D:$D,MATCH(LEFT(股票期貨!Y479,2),股期交易標的!$A:$A,0)) &amp; "期"</f>
        <v>#N/A</v>
      </c>
    </row>
    <row r="480" spans="1:24" x14ac:dyDescent="0.25">
      <c r="A480" t="s">
        <v>559</v>
      </c>
      <c r="B480">
        <v>202312</v>
      </c>
      <c r="C480" t="s">
        <v>39</v>
      </c>
      <c r="D480" t="s">
        <v>39</v>
      </c>
      <c r="E480" t="s">
        <v>39</v>
      </c>
      <c r="F480" t="s">
        <v>39</v>
      </c>
      <c r="G480" t="s">
        <v>39</v>
      </c>
      <c r="H480" s="4" t="s">
        <v>39</v>
      </c>
      <c r="I480">
        <v>0</v>
      </c>
      <c r="J480">
        <v>0</v>
      </c>
      <c r="K480">
        <v>0</v>
      </c>
      <c r="L480">
        <v>13.2</v>
      </c>
      <c r="M480">
        <v>25</v>
      </c>
      <c r="N480">
        <v>13.1</v>
      </c>
      <c r="O480">
        <v>13.3</v>
      </c>
      <c r="P480">
        <v>13.1</v>
      </c>
      <c r="Q480">
        <v>13.1</v>
      </c>
      <c r="R480" t="e">
        <f>INDEX(股期交易標的!$D:$D,MATCH(LEFT(股票期貨!S480,2),股期交易標的!$A:$A,0)) &amp; "期"</f>
        <v>#N/A</v>
      </c>
      <c r="X480" t="e">
        <f>INDEX(股期交易標的!$D:$D,MATCH(LEFT(股票期貨!Y480,2),股期交易標的!$A:$A,0)) &amp; "期"</f>
        <v>#N/A</v>
      </c>
    </row>
    <row r="481" spans="1:24" x14ac:dyDescent="0.25">
      <c r="A481" t="s">
        <v>559</v>
      </c>
      <c r="B481">
        <v>202403</v>
      </c>
      <c r="C481" t="s">
        <v>39</v>
      </c>
      <c r="D481" t="s">
        <v>39</v>
      </c>
      <c r="E481" t="s">
        <v>39</v>
      </c>
      <c r="F481" t="s">
        <v>39</v>
      </c>
      <c r="G481" t="s">
        <v>39</v>
      </c>
      <c r="H481" s="4" t="s">
        <v>39</v>
      </c>
      <c r="I481">
        <v>0</v>
      </c>
      <c r="J481">
        <v>0</v>
      </c>
      <c r="K481">
        <v>0</v>
      </c>
      <c r="L481">
        <v>13.2</v>
      </c>
      <c r="M481">
        <v>96</v>
      </c>
      <c r="N481" t="s">
        <v>39</v>
      </c>
      <c r="O481" t="s">
        <v>39</v>
      </c>
      <c r="P481">
        <v>13.7</v>
      </c>
      <c r="Q481">
        <v>13.45</v>
      </c>
      <c r="R481" t="e">
        <f>INDEX(股期交易標的!$D:$D,MATCH(LEFT(股票期貨!S481,2),股期交易標的!$A:$A,0)) &amp; "期"</f>
        <v>#N/A</v>
      </c>
      <c r="X481" t="e">
        <f>INDEX(股期交易標的!$D:$D,MATCH(LEFT(股票期貨!Y481,2),股期交易標的!$A:$A,0)) &amp; "期"</f>
        <v>#N/A</v>
      </c>
    </row>
    <row r="482" spans="1:24" x14ac:dyDescent="0.25">
      <c r="A482" t="s">
        <v>559</v>
      </c>
      <c r="B482">
        <v>202406</v>
      </c>
      <c r="C482" t="s">
        <v>39</v>
      </c>
      <c r="D482" t="s">
        <v>39</v>
      </c>
      <c r="E482" t="s">
        <v>39</v>
      </c>
      <c r="F482" t="s">
        <v>39</v>
      </c>
      <c r="G482" t="s">
        <v>39</v>
      </c>
      <c r="H482" t="s">
        <v>39</v>
      </c>
      <c r="I482">
        <v>0</v>
      </c>
      <c r="J482">
        <v>0</v>
      </c>
      <c r="K482">
        <v>0</v>
      </c>
      <c r="L482">
        <v>13.25</v>
      </c>
      <c r="M482">
        <v>2</v>
      </c>
      <c r="N482">
        <v>13</v>
      </c>
      <c r="O482" t="s">
        <v>39</v>
      </c>
      <c r="P482">
        <v>13.75</v>
      </c>
      <c r="Q482">
        <v>13.5</v>
      </c>
      <c r="R482" t="e">
        <f>INDEX(股期交易標的!$D:$D,MATCH(LEFT(股票期貨!S482,2),股期交易標的!$A:$A,0)) &amp; "期"</f>
        <v>#N/A</v>
      </c>
      <c r="X482" t="e">
        <f>INDEX(股期交易標的!$D:$D,MATCH(LEFT(股票期貨!Y482,2),股期交易標的!$A:$A,0)) &amp; "期"</f>
        <v>#N/A</v>
      </c>
    </row>
    <row r="483" spans="1:24" x14ac:dyDescent="0.25">
      <c r="A483" t="s">
        <v>559</v>
      </c>
      <c r="B483">
        <v>202409</v>
      </c>
      <c r="C483" t="s">
        <v>39</v>
      </c>
      <c r="D483" t="s">
        <v>39</v>
      </c>
      <c r="E483" t="s">
        <v>39</v>
      </c>
      <c r="F483" t="s">
        <v>39</v>
      </c>
      <c r="G483" t="s">
        <v>39</v>
      </c>
      <c r="H483" t="s">
        <v>39</v>
      </c>
      <c r="I483">
        <v>0</v>
      </c>
      <c r="J483">
        <v>0</v>
      </c>
      <c r="K483">
        <v>0</v>
      </c>
      <c r="L483">
        <v>13.3</v>
      </c>
      <c r="M483">
        <v>3</v>
      </c>
      <c r="N483">
        <v>13.1</v>
      </c>
      <c r="O483">
        <v>13.5</v>
      </c>
      <c r="P483">
        <v>13.2</v>
      </c>
      <c r="Q483">
        <v>12.25</v>
      </c>
      <c r="R483" t="e">
        <f>INDEX(股期交易標的!$D:$D,MATCH(LEFT(股票期貨!S483,2),股期交易標的!$A:$A,0)) &amp; "期"</f>
        <v>#N/A</v>
      </c>
      <c r="X483" t="e">
        <f>INDEX(股期交易標的!$D:$D,MATCH(LEFT(股票期貨!Y483,2),股期交易標的!$A:$A,0)) &amp; "期"</f>
        <v>#N/A</v>
      </c>
    </row>
    <row r="484" spans="1:24" x14ac:dyDescent="0.25">
      <c r="A484" t="s">
        <v>560</v>
      </c>
      <c r="B484">
        <v>202311</v>
      </c>
      <c r="C484">
        <v>21</v>
      </c>
      <c r="D484">
        <v>21.3</v>
      </c>
      <c r="E484">
        <v>20.9</v>
      </c>
      <c r="F484">
        <v>21.2</v>
      </c>
      <c r="G484" t="s">
        <v>443</v>
      </c>
      <c r="H484" t="s">
        <v>1565</v>
      </c>
      <c r="I484">
        <v>0</v>
      </c>
      <c r="J484">
        <v>87</v>
      </c>
      <c r="K484">
        <v>87</v>
      </c>
      <c r="L484">
        <v>21.2</v>
      </c>
      <c r="M484">
        <v>566</v>
      </c>
      <c r="N484">
        <v>21.2</v>
      </c>
      <c r="O484">
        <v>21.3</v>
      </c>
      <c r="P484">
        <v>21.65</v>
      </c>
      <c r="Q484">
        <v>19.3</v>
      </c>
      <c r="R484" t="e">
        <f>INDEX(股期交易標的!$D:$D,MATCH(LEFT(股票期貨!S484,2),股期交易標的!$A:$A,0)) &amp; "期"</f>
        <v>#N/A</v>
      </c>
      <c r="X484" t="e">
        <f>INDEX(股期交易標的!$D:$D,MATCH(LEFT(股票期貨!Y484,2),股期交易標的!$A:$A,0)) &amp; "期"</f>
        <v>#N/A</v>
      </c>
    </row>
    <row r="485" spans="1:24" x14ac:dyDescent="0.25">
      <c r="A485" t="s">
        <v>560</v>
      </c>
      <c r="B485">
        <v>202312</v>
      </c>
      <c r="C485">
        <v>21.1</v>
      </c>
      <c r="D485">
        <v>21.3</v>
      </c>
      <c r="E485">
        <v>21.1</v>
      </c>
      <c r="F485">
        <v>21.25</v>
      </c>
      <c r="G485" t="s">
        <v>454</v>
      </c>
      <c r="H485" s="4" t="s">
        <v>2257</v>
      </c>
      <c r="I485">
        <v>0</v>
      </c>
      <c r="J485">
        <v>6</v>
      </c>
      <c r="K485">
        <v>6</v>
      </c>
      <c r="L485">
        <v>21.25</v>
      </c>
      <c r="M485">
        <v>75</v>
      </c>
      <c r="N485">
        <v>21.25</v>
      </c>
      <c r="O485">
        <v>21.35</v>
      </c>
      <c r="P485">
        <v>33.15</v>
      </c>
      <c r="Q485">
        <v>19.350000000000001</v>
      </c>
      <c r="R485" t="e">
        <f>INDEX(股期交易標的!$D:$D,MATCH(LEFT(股票期貨!S485,2),股期交易標的!$A:$A,0)) &amp; "期"</f>
        <v>#N/A</v>
      </c>
      <c r="X485" t="e">
        <f>INDEX(股期交易標的!$D:$D,MATCH(LEFT(股票期貨!Y485,2),股期交易標的!$A:$A,0)) &amp; "期"</f>
        <v>#N/A</v>
      </c>
    </row>
    <row r="486" spans="1:24" x14ac:dyDescent="0.25">
      <c r="A486" t="s">
        <v>560</v>
      </c>
      <c r="B486">
        <v>202403</v>
      </c>
      <c r="C486" t="s">
        <v>39</v>
      </c>
      <c r="D486" t="s">
        <v>39</v>
      </c>
      <c r="E486" t="s">
        <v>39</v>
      </c>
      <c r="F486" t="s">
        <v>39</v>
      </c>
      <c r="G486" t="s">
        <v>39</v>
      </c>
      <c r="H486" t="s">
        <v>39</v>
      </c>
      <c r="I486">
        <v>0</v>
      </c>
      <c r="J486">
        <v>0</v>
      </c>
      <c r="K486">
        <v>0</v>
      </c>
      <c r="L486">
        <v>21.2</v>
      </c>
      <c r="M486">
        <v>9</v>
      </c>
      <c r="N486" t="s">
        <v>39</v>
      </c>
      <c r="O486" t="s">
        <v>39</v>
      </c>
      <c r="P486">
        <v>28.4</v>
      </c>
      <c r="Q486">
        <v>21.5</v>
      </c>
      <c r="R486" t="e">
        <f>INDEX(股期交易標的!$D:$D,MATCH(LEFT(股票期貨!S486,2),股期交易標的!$A:$A,0)) &amp; "期"</f>
        <v>#N/A</v>
      </c>
      <c r="X486" t="e">
        <f>INDEX(股期交易標的!$D:$D,MATCH(LEFT(股票期貨!Y486,2),股期交易標的!$A:$A,0)) &amp; "期"</f>
        <v>#N/A</v>
      </c>
    </row>
    <row r="487" spans="1:24" x14ac:dyDescent="0.25">
      <c r="A487" t="s">
        <v>560</v>
      </c>
      <c r="B487">
        <v>202406</v>
      </c>
      <c r="C487" t="s">
        <v>39</v>
      </c>
      <c r="D487" t="s">
        <v>39</v>
      </c>
      <c r="E487" t="s">
        <v>39</v>
      </c>
      <c r="F487" t="s">
        <v>39</v>
      </c>
      <c r="G487" t="s">
        <v>39</v>
      </c>
      <c r="H487" t="s">
        <v>39</v>
      </c>
      <c r="I487">
        <v>0</v>
      </c>
      <c r="J487">
        <v>0</v>
      </c>
      <c r="K487">
        <v>0</v>
      </c>
      <c r="L487">
        <v>21.25</v>
      </c>
      <c r="M487">
        <v>2</v>
      </c>
      <c r="N487" t="s">
        <v>39</v>
      </c>
      <c r="O487" t="s">
        <v>39</v>
      </c>
      <c r="P487">
        <v>20.8</v>
      </c>
      <c r="Q487">
        <v>20.55</v>
      </c>
      <c r="R487" t="e">
        <f>INDEX(股期交易標的!$D:$D,MATCH(LEFT(股票期貨!S487,2),股期交易標的!$A:$A,0)) &amp; "期"</f>
        <v>#N/A</v>
      </c>
      <c r="X487" t="e">
        <f>INDEX(股期交易標的!$D:$D,MATCH(LEFT(股票期貨!Y487,2),股期交易標的!$A:$A,0)) &amp; "期"</f>
        <v>#N/A</v>
      </c>
    </row>
    <row r="488" spans="1:24" x14ac:dyDescent="0.25">
      <c r="A488" t="s">
        <v>560</v>
      </c>
      <c r="B488">
        <v>202409</v>
      </c>
      <c r="C488" t="s">
        <v>39</v>
      </c>
      <c r="D488" t="s">
        <v>39</v>
      </c>
      <c r="E488" t="s">
        <v>39</v>
      </c>
      <c r="F488" t="s">
        <v>39</v>
      </c>
      <c r="G488" t="s">
        <v>39</v>
      </c>
      <c r="H488" t="s">
        <v>39</v>
      </c>
      <c r="I488">
        <v>0</v>
      </c>
      <c r="J488">
        <v>0</v>
      </c>
      <c r="K488">
        <v>0</v>
      </c>
      <c r="L488">
        <v>21.25</v>
      </c>
      <c r="M488">
        <v>0</v>
      </c>
      <c r="N488" t="s">
        <v>39</v>
      </c>
      <c r="O488" t="s">
        <v>39</v>
      </c>
      <c r="P488" t="s">
        <v>39</v>
      </c>
      <c r="Q488" t="s">
        <v>39</v>
      </c>
      <c r="R488" t="e">
        <f>INDEX(股期交易標的!$D:$D,MATCH(LEFT(股票期貨!S488,2),股期交易標的!$A:$A,0)) &amp; "期"</f>
        <v>#N/A</v>
      </c>
      <c r="X488" t="e">
        <f>INDEX(股期交易標的!$D:$D,MATCH(LEFT(股票期貨!Y488,2),股期交易標的!$A:$A,0)) &amp; "期"</f>
        <v>#N/A</v>
      </c>
    </row>
    <row r="489" spans="1:24" x14ac:dyDescent="0.25">
      <c r="A489" t="s">
        <v>561</v>
      </c>
      <c r="B489">
        <v>202311</v>
      </c>
      <c r="C489">
        <v>93</v>
      </c>
      <c r="D489">
        <v>94.4</v>
      </c>
      <c r="E489">
        <v>91.8</v>
      </c>
      <c r="F489">
        <v>93.6</v>
      </c>
      <c r="G489" t="s">
        <v>524</v>
      </c>
      <c r="H489" s="4" t="s">
        <v>2530</v>
      </c>
      <c r="I489">
        <v>0</v>
      </c>
      <c r="J489">
        <v>1576</v>
      </c>
      <c r="K489">
        <v>1576</v>
      </c>
      <c r="L489">
        <v>93.7</v>
      </c>
      <c r="M489">
        <v>2804</v>
      </c>
      <c r="N489">
        <v>93.5</v>
      </c>
      <c r="O489">
        <v>93.8</v>
      </c>
      <c r="P489">
        <v>99</v>
      </c>
      <c r="Q489">
        <v>77.5</v>
      </c>
      <c r="R489" t="e">
        <f>INDEX(股期交易標的!$D:$D,MATCH(LEFT(股票期貨!S489,2),股期交易標的!$A:$A,0)) &amp; "期"</f>
        <v>#N/A</v>
      </c>
      <c r="X489" t="e">
        <f>INDEX(股期交易標的!$D:$D,MATCH(LEFT(股票期貨!Y489,2),股期交易標的!$A:$A,0)) &amp; "期"</f>
        <v>#N/A</v>
      </c>
    </row>
    <row r="490" spans="1:24" x14ac:dyDescent="0.25">
      <c r="A490" t="s">
        <v>561</v>
      </c>
      <c r="B490">
        <v>202312</v>
      </c>
      <c r="C490">
        <v>93</v>
      </c>
      <c r="D490">
        <v>94</v>
      </c>
      <c r="E490">
        <v>91.6</v>
      </c>
      <c r="F490">
        <v>93.4</v>
      </c>
      <c r="G490" t="s">
        <v>1567</v>
      </c>
      <c r="H490" s="4" t="s">
        <v>2377</v>
      </c>
      <c r="I490">
        <v>0</v>
      </c>
      <c r="J490">
        <v>237</v>
      </c>
      <c r="K490">
        <v>237</v>
      </c>
      <c r="L490">
        <v>93.4</v>
      </c>
      <c r="M490">
        <v>781</v>
      </c>
      <c r="N490">
        <v>93.1</v>
      </c>
      <c r="O490">
        <v>93.5</v>
      </c>
      <c r="P490">
        <v>98</v>
      </c>
      <c r="Q490">
        <v>68.900000000000006</v>
      </c>
      <c r="R490" t="e">
        <f>INDEX(股期交易標的!$D:$D,MATCH(LEFT(股票期貨!S490,2),股期交易標的!$A:$A,0)) &amp; "期"</f>
        <v>#N/A</v>
      </c>
      <c r="X490" t="e">
        <f>INDEX(股期交易標的!$D:$D,MATCH(LEFT(股票期貨!Y490,2),股期交易標的!$A:$A,0)) &amp; "期"</f>
        <v>#N/A</v>
      </c>
    </row>
    <row r="491" spans="1:24" x14ac:dyDescent="0.25">
      <c r="A491" t="s">
        <v>561</v>
      </c>
      <c r="B491">
        <v>202403</v>
      </c>
      <c r="C491">
        <v>93.6</v>
      </c>
      <c r="D491">
        <v>93.6</v>
      </c>
      <c r="E491">
        <v>93.6</v>
      </c>
      <c r="F491">
        <v>93.6</v>
      </c>
      <c r="G491" t="s">
        <v>1567</v>
      </c>
      <c r="H491" s="4" t="s">
        <v>2377</v>
      </c>
      <c r="I491">
        <v>0</v>
      </c>
      <c r="J491">
        <v>1</v>
      </c>
      <c r="K491">
        <v>1</v>
      </c>
      <c r="L491">
        <v>93.6</v>
      </c>
      <c r="M491">
        <v>52</v>
      </c>
      <c r="N491">
        <v>93.1</v>
      </c>
      <c r="O491">
        <v>93.6</v>
      </c>
      <c r="P491">
        <v>98</v>
      </c>
      <c r="Q491">
        <v>74.099999999999994</v>
      </c>
      <c r="R491" t="e">
        <f>INDEX(股期交易標的!$D:$D,MATCH(LEFT(股票期貨!S491,2),股期交易標的!$A:$A,0)) &amp; "期"</f>
        <v>#N/A</v>
      </c>
      <c r="X491" t="e">
        <f>INDEX(股期交易標的!$D:$D,MATCH(LEFT(股票期貨!Y491,2),股期交易標的!$A:$A,0)) &amp; "期"</f>
        <v>#N/A</v>
      </c>
    </row>
    <row r="492" spans="1:24" x14ac:dyDescent="0.25">
      <c r="A492" t="s">
        <v>561</v>
      </c>
      <c r="B492">
        <v>202406</v>
      </c>
      <c r="C492" t="s">
        <v>39</v>
      </c>
      <c r="D492" t="s">
        <v>39</v>
      </c>
      <c r="E492" t="s">
        <v>39</v>
      </c>
      <c r="F492" t="s">
        <v>39</v>
      </c>
      <c r="G492" t="s">
        <v>39</v>
      </c>
      <c r="H492" s="4" t="s">
        <v>39</v>
      </c>
      <c r="I492">
        <v>0</v>
      </c>
      <c r="J492">
        <v>0</v>
      </c>
      <c r="K492">
        <v>0</v>
      </c>
      <c r="L492">
        <v>93.5</v>
      </c>
      <c r="M492">
        <v>0</v>
      </c>
      <c r="N492">
        <v>92.9</v>
      </c>
      <c r="O492">
        <v>93.5</v>
      </c>
      <c r="P492" t="s">
        <v>39</v>
      </c>
      <c r="Q492" t="s">
        <v>39</v>
      </c>
      <c r="R492" t="e">
        <f>INDEX(股期交易標的!$D:$D,MATCH(LEFT(股票期貨!S492,2),股期交易標的!$A:$A,0)) &amp; "期"</f>
        <v>#N/A</v>
      </c>
      <c r="X492" t="e">
        <f>INDEX(股期交易標的!$D:$D,MATCH(LEFT(股票期貨!Y492,2),股期交易標的!$A:$A,0)) &amp; "期"</f>
        <v>#N/A</v>
      </c>
    </row>
    <row r="493" spans="1:24" x14ac:dyDescent="0.25">
      <c r="A493" t="s">
        <v>561</v>
      </c>
      <c r="B493">
        <v>202409</v>
      </c>
      <c r="C493" t="s">
        <v>39</v>
      </c>
      <c r="D493" t="s">
        <v>39</v>
      </c>
      <c r="E493" t="s">
        <v>39</v>
      </c>
      <c r="F493" t="s">
        <v>39</v>
      </c>
      <c r="G493" t="s">
        <v>39</v>
      </c>
      <c r="H493" t="s">
        <v>39</v>
      </c>
      <c r="I493">
        <v>0</v>
      </c>
      <c r="J493">
        <v>0</v>
      </c>
      <c r="K493">
        <v>0</v>
      </c>
      <c r="L493">
        <v>93.8</v>
      </c>
      <c r="M493">
        <v>0</v>
      </c>
      <c r="N493">
        <v>90.5</v>
      </c>
      <c r="O493">
        <v>96.8</v>
      </c>
      <c r="P493" t="s">
        <v>39</v>
      </c>
      <c r="Q493" t="s">
        <v>39</v>
      </c>
      <c r="R493" t="e">
        <f>INDEX(股期交易標的!$D:$D,MATCH(LEFT(股票期貨!S493,2),股期交易標的!$A:$A,0)) &amp; "期"</f>
        <v>#N/A</v>
      </c>
      <c r="X493" t="e">
        <f>INDEX(股期交易標的!$D:$D,MATCH(LEFT(股票期貨!Y493,2),股期交易標的!$A:$A,0)) &amp; "期"</f>
        <v>#N/A</v>
      </c>
    </row>
    <row r="494" spans="1:24" x14ac:dyDescent="0.25">
      <c r="A494" t="s">
        <v>562</v>
      </c>
      <c r="B494">
        <v>202311</v>
      </c>
      <c r="C494">
        <v>2185</v>
      </c>
      <c r="D494">
        <v>2185</v>
      </c>
      <c r="E494">
        <v>2130</v>
      </c>
      <c r="F494">
        <v>2130</v>
      </c>
      <c r="G494" t="s">
        <v>2316</v>
      </c>
      <c r="H494" t="s">
        <v>2563</v>
      </c>
      <c r="I494">
        <v>0</v>
      </c>
      <c r="J494">
        <v>60</v>
      </c>
      <c r="K494">
        <v>60</v>
      </c>
      <c r="L494">
        <v>2130</v>
      </c>
      <c r="M494">
        <v>176</v>
      </c>
      <c r="N494">
        <v>2125</v>
      </c>
      <c r="O494">
        <v>2135</v>
      </c>
      <c r="P494">
        <v>2200</v>
      </c>
      <c r="Q494">
        <v>1985</v>
      </c>
      <c r="R494" t="e">
        <f>INDEX(股期交易標的!$D:$D,MATCH(LEFT(股票期貨!S494,2),股期交易標的!$A:$A,0)) &amp; "期"</f>
        <v>#N/A</v>
      </c>
      <c r="X494" t="e">
        <f>INDEX(股期交易標的!$D:$D,MATCH(LEFT(股票期貨!Y494,2),股期交易標的!$A:$A,0)) &amp; "期"</f>
        <v>#N/A</v>
      </c>
    </row>
    <row r="495" spans="1:24" x14ac:dyDescent="0.25">
      <c r="A495" t="s">
        <v>562</v>
      </c>
      <c r="B495">
        <v>202312</v>
      </c>
      <c r="C495">
        <v>2160</v>
      </c>
      <c r="D495">
        <v>2160</v>
      </c>
      <c r="E495">
        <v>2160</v>
      </c>
      <c r="F495">
        <v>2160</v>
      </c>
      <c r="G495" t="s">
        <v>2568</v>
      </c>
      <c r="H495" t="s">
        <v>2597</v>
      </c>
      <c r="I495">
        <v>0</v>
      </c>
      <c r="J495">
        <v>29</v>
      </c>
      <c r="K495">
        <v>29</v>
      </c>
      <c r="L495">
        <v>2140</v>
      </c>
      <c r="M495">
        <v>94</v>
      </c>
      <c r="N495">
        <v>2125</v>
      </c>
      <c r="O495">
        <v>2140</v>
      </c>
      <c r="P495">
        <v>2160</v>
      </c>
      <c r="Q495">
        <v>2000</v>
      </c>
      <c r="R495" t="e">
        <f>INDEX(股期交易標的!$D:$D,MATCH(LEFT(股票期貨!S495,2),股期交易標的!$A:$A,0)) &amp; "期"</f>
        <v>#N/A</v>
      </c>
      <c r="X495" t="e">
        <f>INDEX(股期交易標的!$D:$D,MATCH(LEFT(股票期貨!Y495,2),股期交易標的!$A:$A,0)) &amp; "期"</f>
        <v>#N/A</v>
      </c>
    </row>
    <row r="496" spans="1:24" x14ac:dyDescent="0.25">
      <c r="A496" t="s">
        <v>562</v>
      </c>
      <c r="B496">
        <v>202403</v>
      </c>
      <c r="C496" t="s">
        <v>39</v>
      </c>
      <c r="D496" t="s">
        <v>39</v>
      </c>
      <c r="E496" t="s">
        <v>39</v>
      </c>
      <c r="F496" t="s">
        <v>39</v>
      </c>
      <c r="G496" t="s">
        <v>39</v>
      </c>
      <c r="H496" s="4" t="s">
        <v>39</v>
      </c>
      <c r="I496">
        <v>0</v>
      </c>
      <c r="J496">
        <v>0</v>
      </c>
      <c r="K496">
        <v>0</v>
      </c>
      <c r="L496">
        <v>2145</v>
      </c>
      <c r="M496">
        <v>0</v>
      </c>
      <c r="N496">
        <v>2050</v>
      </c>
      <c r="O496">
        <v>2210</v>
      </c>
      <c r="P496" t="s">
        <v>39</v>
      </c>
      <c r="Q496" t="s">
        <v>39</v>
      </c>
      <c r="R496" t="e">
        <f>INDEX(股期交易標的!$D:$D,MATCH(LEFT(股票期貨!S496,2),股期交易標的!$A:$A,0)) &amp; "期"</f>
        <v>#N/A</v>
      </c>
      <c r="X496" t="e">
        <f>INDEX(股期交易標的!$D:$D,MATCH(LEFT(股票期貨!Y496,2),股期交易標的!$A:$A,0)) &amp; "期"</f>
        <v>#N/A</v>
      </c>
    </row>
    <row r="497" spans="1:24" x14ac:dyDescent="0.25">
      <c r="A497" t="s">
        <v>562</v>
      </c>
      <c r="B497">
        <v>202406</v>
      </c>
      <c r="C497" t="s">
        <v>39</v>
      </c>
      <c r="D497" t="s">
        <v>39</v>
      </c>
      <c r="E497" t="s">
        <v>39</v>
      </c>
      <c r="F497" t="s">
        <v>39</v>
      </c>
      <c r="G497" t="s">
        <v>39</v>
      </c>
      <c r="H497" t="s">
        <v>39</v>
      </c>
      <c r="I497">
        <v>0</v>
      </c>
      <c r="J497">
        <v>0</v>
      </c>
      <c r="K497">
        <v>0</v>
      </c>
      <c r="L497">
        <v>2130</v>
      </c>
      <c r="M497">
        <v>0</v>
      </c>
      <c r="N497">
        <v>2050</v>
      </c>
      <c r="O497">
        <v>2210</v>
      </c>
      <c r="P497" t="s">
        <v>39</v>
      </c>
      <c r="Q497" t="s">
        <v>39</v>
      </c>
      <c r="R497" t="e">
        <f>INDEX(股期交易標的!$D:$D,MATCH(LEFT(股票期貨!S497,2),股期交易標的!$A:$A,0)) &amp; "期"</f>
        <v>#N/A</v>
      </c>
      <c r="X497" t="e">
        <f>INDEX(股期交易標的!$D:$D,MATCH(LEFT(股票期貨!Y497,2),股期交易標的!$A:$A,0)) &amp; "期"</f>
        <v>#N/A</v>
      </c>
    </row>
    <row r="498" spans="1:24" x14ac:dyDescent="0.25">
      <c r="A498" t="s">
        <v>562</v>
      </c>
      <c r="B498">
        <v>202409</v>
      </c>
      <c r="C498" t="s">
        <v>39</v>
      </c>
      <c r="D498" t="s">
        <v>39</v>
      </c>
      <c r="E498" t="s">
        <v>39</v>
      </c>
      <c r="F498" t="s">
        <v>39</v>
      </c>
      <c r="G498" t="s">
        <v>39</v>
      </c>
      <c r="H498" t="s">
        <v>39</v>
      </c>
      <c r="I498">
        <v>0</v>
      </c>
      <c r="J498">
        <v>0</v>
      </c>
      <c r="K498">
        <v>0</v>
      </c>
      <c r="L498">
        <v>2130</v>
      </c>
      <c r="M498">
        <v>0</v>
      </c>
      <c r="N498">
        <v>2050</v>
      </c>
      <c r="O498">
        <v>2210</v>
      </c>
      <c r="P498" t="s">
        <v>39</v>
      </c>
      <c r="Q498" t="s">
        <v>39</v>
      </c>
      <c r="R498" t="e">
        <f>INDEX(股期交易標的!$D:$D,MATCH(LEFT(股票期貨!S498,2),股期交易標的!$A:$A,0)) &amp; "期"</f>
        <v>#N/A</v>
      </c>
      <c r="X498" t="e">
        <f>INDEX(股期交易標的!$D:$D,MATCH(LEFT(股票期貨!Y498,2),股期交易標的!$A:$A,0)) &amp; "期"</f>
        <v>#N/A</v>
      </c>
    </row>
    <row r="499" spans="1:24" x14ac:dyDescent="0.25">
      <c r="A499" t="s">
        <v>563</v>
      </c>
      <c r="B499">
        <v>202311</v>
      </c>
      <c r="C499">
        <v>63.5</v>
      </c>
      <c r="D499">
        <v>63.6</v>
      </c>
      <c r="E499">
        <v>63.1</v>
      </c>
      <c r="F499">
        <v>63.4</v>
      </c>
      <c r="G499" t="s">
        <v>473</v>
      </c>
      <c r="H499" s="4" t="s">
        <v>2598</v>
      </c>
      <c r="I499">
        <v>0</v>
      </c>
      <c r="J499">
        <v>19</v>
      </c>
      <c r="K499">
        <v>19</v>
      </c>
      <c r="L499">
        <v>63.4</v>
      </c>
      <c r="M499">
        <v>79</v>
      </c>
      <c r="N499">
        <v>63.4</v>
      </c>
      <c r="O499">
        <v>63.7</v>
      </c>
      <c r="P499">
        <v>64.099999999999994</v>
      </c>
      <c r="Q499">
        <v>59.9</v>
      </c>
      <c r="R499" t="e">
        <f>INDEX(股期交易標的!$D:$D,MATCH(LEFT(股票期貨!S499,2),股期交易標的!$A:$A,0)) &amp; "期"</f>
        <v>#N/A</v>
      </c>
      <c r="X499" t="e">
        <f>INDEX(股期交易標的!$D:$D,MATCH(LEFT(股票期貨!Y499,2),股期交易標的!$A:$A,0)) &amp; "期"</f>
        <v>#N/A</v>
      </c>
    </row>
    <row r="500" spans="1:24" x14ac:dyDescent="0.25">
      <c r="A500" t="s">
        <v>563</v>
      </c>
      <c r="B500">
        <v>202312</v>
      </c>
      <c r="C500">
        <v>63.5</v>
      </c>
      <c r="D500" t="s">
        <v>39</v>
      </c>
      <c r="E500" t="s">
        <v>39</v>
      </c>
      <c r="F500">
        <v>63.5</v>
      </c>
      <c r="G500">
        <v>0</v>
      </c>
      <c r="H500" s="4">
        <v>0</v>
      </c>
      <c r="I500">
        <v>0</v>
      </c>
      <c r="J500">
        <v>8</v>
      </c>
      <c r="K500">
        <v>8</v>
      </c>
      <c r="L500">
        <v>63.9</v>
      </c>
      <c r="M500">
        <v>46</v>
      </c>
      <c r="N500">
        <v>63.5</v>
      </c>
      <c r="O500">
        <v>63.9</v>
      </c>
      <c r="P500">
        <v>67.599999999999994</v>
      </c>
      <c r="Q500">
        <v>61.1</v>
      </c>
      <c r="R500" t="e">
        <f>INDEX(股期交易標的!$D:$D,MATCH(LEFT(股票期貨!S500,2),股期交易標的!$A:$A,0)) &amp; "期"</f>
        <v>#N/A</v>
      </c>
      <c r="X500" t="e">
        <f>INDEX(股期交易標的!$D:$D,MATCH(LEFT(股票期貨!Y500,2),股期交易標的!$A:$A,0)) &amp; "期"</f>
        <v>#N/A</v>
      </c>
    </row>
    <row r="501" spans="1:24" x14ac:dyDescent="0.25">
      <c r="A501" t="s">
        <v>563</v>
      </c>
      <c r="B501">
        <v>202403</v>
      </c>
      <c r="C501" t="s">
        <v>39</v>
      </c>
      <c r="D501" t="s">
        <v>39</v>
      </c>
      <c r="E501" t="s">
        <v>39</v>
      </c>
      <c r="F501" t="s">
        <v>39</v>
      </c>
      <c r="G501" t="s">
        <v>39</v>
      </c>
      <c r="H501" s="4" t="s">
        <v>39</v>
      </c>
      <c r="I501">
        <v>0</v>
      </c>
      <c r="J501">
        <v>0</v>
      </c>
      <c r="K501">
        <v>0</v>
      </c>
      <c r="L501">
        <v>63.4</v>
      </c>
      <c r="M501">
        <v>0</v>
      </c>
      <c r="N501">
        <v>63.3</v>
      </c>
      <c r="O501">
        <v>64.8</v>
      </c>
      <c r="P501" t="s">
        <v>39</v>
      </c>
      <c r="Q501" t="s">
        <v>39</v>
      </c>
      <c r="R501" t="e">
        <f>INDEX(股期交易標的!$D:$D,MATCH(LEFT(股票期貨!S501,2),股期交易標的!$A:$A,0)) &amp; "期"</f>
        <v>#N/A</v>
      </c>
      <c r="X501" t="e">
        <f>INDEX(股期交易標的!$D:$D,MATCH(LEFT(股票期貨!Y501,2),股期交易標的!$A:$A,0)) &amp; "期"</f>
        <v>#N/A</v>
      </c>
    </row>
    <row r="502" spans="1:24" x14ac:dyDescent="0.25">
      <c r="A502" t="s">
        <v>563</v>
      </c>
      <c r="B502">
        <v>202406</v>
      </c>
      <c r="C502" t="s">
        <v>39</v>
      </c>
      <c r="D502" t="s">
        <v>39</v>
      </c>
      <c r="E502" t="s">
        <v>39</v>
      </c>
      <c r="F502" t="s">
        <v>39</v>
      </c>
      <c r="G502" t="s">
        <v>39</v>
      </c>
      <c r="H502" t="s">
        <v>39</v>
      </c>
      <c r="I502">
        <v>0</v>
      </c>
      <c r="J502">
        <v>0</v>
      </c>
      <c r="K502">
        <v>0</v>
      </c>
      <c r="L502">
        <v>63.4</v>
      </c>
      <c r="M502">
        <v>0</v>
      </c>
      <c r="N502">
        <v>62.2</v>
      </c>
      <c r="O502">
        <v>65.5</v>
      </c>
      <c r="P502" t="s">
        <v>39</v>
      </c>
      <c r="Q502" t="s">
        <v>39</v>
      </c>
      <c r="R502" t="e">
        <f>INDEX(股期交易標的!$D:$D,MATCH(LEFT(股票期貨!S502,2),股期交易標的!$A:$A,0)) &amp; "期"</f>
        <v>#N/A</v>
      </c>
      <c r="X502" t="e">
        <f>INDEX(股期交易標的!$D:$D,MATCH(LEFT(股票期貨!Y502,2),股期交易標的!$A:$A,0)) &amp; "期"</f>
        <v>#N/A</v>
      </c>
    </row>
    <row r="503" spans="1:24" x14ac:dyDescent="0.25">
      <c r="A503" t="s">
        <v>563</v>
      </c>
      <c r="B503">
        <v>202409</v>
      </c>
      <c r="C503" t="s">
        <v>39</v>
      </c>
      <c r="D503" t="s">
        <v>39</v>
      </c>
      <c r="E503" t="s">
        <v>39</v>
      </c>
      <c r="F503" t="s">
        <v>39</v>
      </c>
      <c r="G503" t="s">
        <v>39</v>
      </c>
      <c r="H503" t="s">
        <v>39</v>
      </c>
      <c r="I503">
        <v>0</v>
      </c>
      <c r="J503">
        <v>0</v>
      </c>
      <c r="K503">
        <v>0</v>
      </c>
      <c r="L503">
        <v>63.8</v>
      </c>
      <c r="M503">
        <v>0</v>
      </c>
      <c r="N503">
        <v>61.6</v>
      </c>
      <c r="O503">
        <v>65.5</v>
      </c>
      <c r="P503" t="s">
        <v>39</v>
      </c>
      <c r="Q503" t="s">
        <v>39</v>
      </c>
      <c r="R503" t="e">
        <f>INDEX(股期交易標的!$D:$D,MATCH(LEFT(股票期貨!S503,2),股期交易標的!$A:$A,0)) &amp; "期"</f>
        <v>#N/A</v>
      </c>
      <c r="X503" t="e">
        <f>INDEX(股期交易標的!$D:$D,MATCH(LEFT(股票期貨!Y503,2),股期交易標的!$A:$A,0)) &amp; "期"</f>
        <v>#N/A</v>
      </c>
    </row>
    <row r="504" spans="1:24" x14ac:dyDescent="0.25">
      <c r="A504" t="s">
        <v>564</v>
      </c>
      <c r="B504">
        <v>202311</v>
      </c>
      <c r="C504">
        <v>481.5</v>
      </c>
      <c r="D504">
        <v>500</v>
      </c>
      <c r="E504">
        <v>481</v>
      </c>
      <c r="F504">
        <v>495</v>
      </c>
      <c r="G504" t="s">
        <v>2599</v>
      </c>
      <c r="H504" t="s">
        <v>2600</v>
      </c>
      <c r="I504">
        <v>0</v>
      </c>
      <c r="J504">
        <v>1327</v>
      </c>
      <c r="K504">
        <v>1327</v>
      </c>
      <c r="L504">
        <v>496</v>
      </c>
      <c r="M504">
        <v>992</v>
      </c>
      <c r="N504">
        <v>494.5</v>
      </c>
      <c r="O504">
        <v>495.5</v>
      </c>
      <c r="P504">
        <v>500</v>
      </c>
      <c r="Q504">
        <v>421.5</v>
      </c>
      <c r="R504" t="e">
        <f>INDEX(股期交易標的!$D:$D,MATCH(LEFT(股票期貨!S504,2),股期交易標的!$A:$A,0)) &amp; "期"</f>
        <v>#N/A</v>
      </c>
      <c r="X504" t="e">
        <f>INDEX(股期交易標的!$D:$D,MATCH(LEFT(股票期貨!Y504,2),股期交易標的!$A:$A,0)) &amp; "期"</f>
        <v>#N/A</v>
      </c>
    </row>
    <row r="505" spans="1:24" x14ac:dyDescent="0.25">
      <c r="A505" t="s">
        <v>564</v>
      </c>
      <c r="B505">
        <v>202312</v>
      </c>
      <c r="C505">
        <v>482.5</v>
      </c>
      <c r="D505">
        <v>501</v>
      </c>
      <c r="E505">
        <v>482</v>
      </c>
      <c r="F505">
        <v>495</v>
      </c>
      <c r="G505" t="s">
        <v>2601</v>
      </c>
      <c r="H505" s="4" t="s">
        <v>2602</v>
      </c>
      <c r="I505">
        <v>0</v>
      </c>
      <c r="J505">
        <v>309</v>
      </c>
      <c r="K505">
        <v>309</v>
      </c>
      <c r="L505">
        <v>496</v>
      </c>
      <c r="M505">
        <v>443</v>
      </c>
      <c r="N505">
        <v>495</v>
      </c>
      <c r="O505">
        <v>496</v>
      </c>
      <c r="P505">
        <v>501</v>
      </c>
      <c r="Q505">
        <v>390.5</v>
      </c>
      <c r="R505" t="e">
        <f>INDEX(股期交易標的!$D:$D,MATCH(LEFT(股票期貨!S505,2),股期交易標的!$A:$A,0)) &amp; "期"</f>
        <v>#N/A</v>
      </c>
      <c r="X505" t="e">
        <f>INDEX(股期交易標的!$D:$D,MATCH(LEFT(股票期貨!Y505,2),股期交易標的!$A:$A,0)) &amp; "期"</f>
        <v>#N/A</v>
      </c>
    </row>
    <row r="506" spans="1:24" x14ac:dyDescent="0.25">
      <c r="A506" t="s">
        <v>564</v>
      </c>
      <c r="B506">
        <v>202403</v>
      </c>
      <c r="C506" t="s">
        <v>39</v>
      </c>
      <c r="D506" t="s">
        <v>39</v>
      </c>
      <c r="E506" t="s">
        <v>39</v>
      </c>
      <c r="F506" t="s">
        <v>39</v>
      </c>
      <c r="G506" t="s">
        <v>39</v>
      </c>
      <c r="H506" s="4" t="s">
        <v>39</v>
      </c>
      <c r="I506">
        <v>0</v>
      </c>
      <c r="J506">
        <v>0</v>
      </c>
      <c r="K506">
        <v>0</v>
      </c>
      <c r="L506">
        <v>497</v>
      </c>
      <c r="M506">
        <v>4</v>
      </c>
      <c r="N506">
        <v>493</v>
      </c>
      <c r="O506">
        <v>497</v>
      </c>
      <c r="P506">
        <v>458.5</v>
      </c>
      <c r="Q506">
        <v>401</v>
      </c>
      <c r="R506" t="e">
        <f>INDEX(股期交易標的!$D:$D,MATCH(LEFT(股票期貨!S506,2),股期交易標的!$A:$A,0)) &amp; "期"</f>
        <v>#N/A</v>
      </c>
      <c r="X506" t="e">
        <f>INDEX(股期交易標的!$D:$D,MATCH(LEFT(股票期貨!Y506,2),股期交易標的!$A:$A,0)) &amp; "期"</f>
        <v>#N/A</v>
      </c>
    </row>
    <row r="507" spans="1:24" x14ac:dyDescent="0.25">
      <c r="A507" t="s">
        <v>564</v>
      </c>
      <c r="B507">
        <v>202406</v>
      </c>
      <c r="C507" t="s">
        <v>39</v>
      </c>
      <c r="D507" t="s">
        <v>39</v>
      </c>
      <c r="E507" t="s">
        <v>39</v>
      </c>
      <c r="F507" t="s">
        <v>39</v>
      </c>
      <c r="G507" t="s">
        <v>39</v>
      </c>
      <c r="H507" s="4" t="s">
        <v>39</v>
      </c>
      <c r="I507">
        <v>0</v>
      </c>
      <c r="J507">
        <v>0</v>
      </c>
      <c r="K507">
        <v>0</v>
      </c>
      <c r="L507">
        <v>494</v>
      </c>
      <c r="M507">
        <v>0</v>
      </c>
      <c r="N507">
        <v>491</v>
      </c>
      <c r="O507">
        <v>500</v>
      </c>
      <c r="P507" t="s">
        <v>39</v>
      </c>
      <c r="Q507" t="s">
        <v>39</v>
      </c>
      <c r="R507" t="e">
        <f>INDEX(股期交易標的!$D:$D,MATCH(LEFT(股票期貨!S507,2),股期交易標的!$A:$A,0)) &amp; "期"</f>
        <v>#N/A</v>
      </c>
      <c r="X507" t="e">
        <f>INDEX(股期交易標的!$D:$D,MATCH(LEFT(股票期貨!Y507,2),股期交易標的!$A:$A,0)) &amp; "期"</f>
        <v>#N/A</v>
      </c>
    </row>
    <row r="508" spans="1:24" x14ac:dyDescent="0.25">
      <c r="A508" t="s">
        <v>564</v>
      </c>
      <c r="B508">
        <v>202409</v>
      </c>
      <c r="C508" t="s">
        <v>39</v>
      </c>
      <c r="D508" t="s">
        <v>39</v>
      </c>
      <c r="E508" t="s">
        <v>39</v>
      </c>
      <c r="F508" t="s">
        <v>39</v>
      </c>
      <c r="G508" t="s">
        <v>39</v>
      </c>
      <c r="H508" t="s">
        <v>39</v>
      </c>
      <c r="I508">
        <v>0</v>
      </c>
      <c r="J508">
        <v>0</v>
      </c>
      <c r="K508">
        <v>0</v>
      </c>
      <c r="L508">
        <v>494.5</v>
      </c>
      <c r="M508">
        <v>0</v>
      </c>
      <c r="N508">
        <v>487</v>
      </c>
      <c r="O508">
        <v>504</v>
      </c>
      <c r="P508" t="s">
        <v>39</v>
      </c>
      <c r="Q508" t="s">
        <v>39</v>
      </c>
      <c r="R508" t="e">
        <f>INDEX(股期交易標的!$D:$D,MATCH(LEFT(股票期貨!S508,2),股期交易標的!$A:$A,0)) &amp; "期"</f>
        <v>#N/A</v>
      </c>
      <c r="X508" t="e">
        <f>INDEX(股期交易標的!$D:$D,MATCH(LEFT(股票期貨!Y508,2),股期交易標的!$A:$A,0)) &amp; "期"</f>
        <v>#N/A</v>
      </c>
    </row>
    <row r="509" spans="1:24" x14ac:dyDescent="0.25">
      <c r="A509" t="s">
        <v>566</v>
      </c>
      <c r="B509">
        <v>202311</v>
      </c>
      <c r="C509">
        <v>328</v>
      </c>
      <c r="D509">
        <v>333</v>
      </c>
      <c r="E509">
        <v>326.5</v>
      </c>
      <c r="F509">
        <v>331.5</v>
      </c>
      <c r="G509" t="s">
        <v>2603</v>
      </c>
      <c r="H509" t="s">
        <v>2303</v>
      </c>
      <c r="I509">
        <v>0</v>
      </c>
      <c r="J509">
        <v>3167</v>
      </c>
      <c r="K509">
        <v>3167</v>
      </c>
      <c r="L509">
        <v>332</v>
      </c>
      <c r="M509">
        <v>2127</v>
      </c>
      <c r="N509">
        <v>331.5</v>
      </c>
      <c r="O509">
        <v>332</v>
      </c>
      <c r="P509">
        <v>367</v>
      </c>
      <c r="Q509">
        <v>289</v>
      </c>
      <c r="R509" t="e">
        <f>INDEX(股期交易標的!$D:$D,MATCH(LEFT(股票期貨!S509,2),股期交易標的!$A:$A,0)) &amp; "期"</f>
        <v>#N/A</v>
      </c>
      <c r="X509" t="e">
        <f>INDEX(股期交易標的!$D:$D,MATCH(LEFT(股票期貨!Y509,2),股期交易標的!$A:$A,0)) &amp; "期"</f>
        <v>#N/A</v>
      </c>
    </row>
    <row r="510" spans="1:24" x14ac:dyDescent="0.25">
      <c r="A510" t="s">
        <v>566</v>
      </c>
      <c r="B510">
        <v>202312</v>
      </c>
      <c r="C510">
        <v>327.5</v>
      </c>
      <c r="D510">
        <v>332.5</v>
      </c>
      <c r="E510">
        <v>327</v>
      </c>
      <c r="F510">
        <v>331.5</v>
      </c>
      <c r="G510" t="s">
        <v>2603</v>
      </c>
      <c r="H510" s="4" t="s">
        <v>2303</v>
      </c>
      <c r="I510">
        <v>0</v>
      </c>
      <c r="J510">
        <v>285</v>
      </c>
      <c r="K510">
        <v>285</v>
      </c>
      <c r="L510">
        <v>331.5</v>
      </c>
      <c r="M510">
        <v>479</v>
      </c>
      <c r="N510">
        <v>331</v>
      </c>
      <c r="O510">
        <v>332</v>
      </c>
      <c r="P510">
        <v>380</v>
      </c>
      <c r="Q510">
        <v>166.5</v>
      </c>
      <c r="R510" t="e">
        <f>INDEX(股期交易標的!$D:$D,MATCH(LEFT(股票期貨!S510,2),股期交易標的!$A:$A,0)) &amp; "期"</f>
        <v>#N/A</v>
      </c>
      <c r="X510" t="e">
        <f>INDEX(股期交易標的!$D:$D,MATCH(LEFT(股票期貨!Y510,2),股期交易標的!$A:$A,0)) &amp; "期"</f>
        <v>#N/A</v>
      </c>
    </row>
    <row r="511" spans="1:24" x14ac:dyDescent="0.25">
      <c r="A511" t="s">
        <v>566</v>
      </c>
      <c r="B511">
        <v>202403</v>
      </c>
      <c r="C511" t="s">
        <v>39</v>
      </c>
      <c r="D511" t="s">
        <v>39</v>
      </c>
      <c r="E511" t="s">
        <v>39</v>
      </c>
      <c r="F511" t="s">
        <v>39</v>
      </c>
      <c r="G511" t="s">
        <v>39</v>
      </c>
      <c r="H511" t="s">
        <v>39</v>
      </c>
      <c r="I511">
        <v>0</v>
      </c>
      <c r="J511">
        <v>0</v>
      </c>
      <c r="K511">
        <v>0</v>
      </c>
      <c r="L511">
        <v>331.5</v>
      </c>
      <c r="M511">
        <v>19</v>
      </c>
      <c r="N511">
        <v>330</v>
      </c>
      <c r="O511">
        <v>332</v>
      </c>
      <c r="P511">
        <v>391</v>
      </c>
      <c r="Q511">
        <v>168</v>
      </c>
      <c r="R511" t="e">
        <f>INDEX(股期交易標的!$D:$D,MATCH(LEFT(股票期貨!S511,2),股期交易標的!$A:$A,0)) &amp; "期"</f>
        <v>#N/A</v>
      </c>
      <c r="X511" t="e">
        <f>INDEX(股期交易標的!$D:$D,MATCH(LEFT(股票期貨!Y511,2),股期交易標的!$A:$A,0)) &amp; "期"</f>
        <v>#N/A</v>
      </c>
    </row>
    <row r="512" spans="1:24" x14ac:dyDescent="0.25">
      <c r="A512" t="s">
        <v>566</v>
      </c>
      <c r="B512">
        <v>202406</v>
      </c>
      <c r="C512" t="s">
        <v>39</v>
      </c>
      <c r="D512" t="s">
        <v>39</v>
      </c>
      <c r="E512" t="s">
        <v>39</v>
      </c>
      <c r="F512" t="s">
        <v>39</v>
      </c>
      <c r="G512" t="s">
        <v>39</v>
      </c>
      <c r="H512" t="s">
        <v>39</v>
      </c>
      <c r="I512">
        <v>0</v>
      </c>
      <c r="J512">
        <v>0</v>
      </c>
      <c r="K512">
        <v>0</v>
      </c>
      <c r="L512">
        <v>330.5</v>
      </c>
      <c r="M512">
        <v>2</v>
      </c>
      <c r="N512">
        <v>329</v>
      </c>
      <c r="O512">
        <v>331.5</v>
      </c>
      <c r="P512">
        <v>366</v>
      </c>
      <c r="Q512">
        <v>341.5</v>
      </c>
      <c r="R512" t="e">
        <f>INDEX(股期交易標的!$D:$D,MATCH(LEFT(股票期貨!S512,2),股期交易標的!$A:$A,0)) &amp; "期"</f>
        <v>#N/A</v>
      </c>
      <c r="X512" t="e">
        <f>INDEX(股期交易標的!$D:$D,MATCH(LEFT(股票期貨!Y512,2),股期交易標的!$A:$A,0)) &amp; "期"</f>
        <v>#N/A</v>
      </c>
    </row>
    <row r="513" spans="1:24" x14ac:dyDescent="0.25">
      <c r="A513" t="s">
        <v>566</v>
      </c>
      <c r="B513">
        <v>202409</v>
      </c>
      <c r="C513" t="s">
        <v>39</v>
      </c>
      <c r="D513" t="s">
        <v>39</v>
      </c>
      <c r="E513" t="s">
        <v>39</v>
      </c>
      <c r="F513" t="s">
        <v>39</v>
      </c>
      <c r="G513" t="s">
        <v>39</v>
      </c>
      <c r="H513" t="s">
        <v>39</v>
      </c>
      <c r="I513">
        <v>0</v>
      </c>
      <c r="J513">
        <v>0</v>
      </c>
      <c r="K513">
        <v>0</v>
      </c>
      <c r="L513">
        <v>330</v>
      </c>
      <c r="M513">
        <v>0</v>
      </c>
      <c r="N513">
        <v>328.5</v>
      </c>
      <c r="O513">
        <v>331</v>
      </c>
      <c r="P513" t="s">
        <v>39</v>
      </c>
      <c r="Q513" t="s">
        <v>39</v>
      </c>
      <c r="R513" t="e">
        <f>INDEX(股期交易標的!$D:$D,MATCH(LEFT(股票期貨!S513,2),股期交易標的!$A:$A,0)) &amp; "期"</f>
        <v>#N/A</v>
      </c>
      <c r="X513" t="e">
        <f>INDEX(股期交易標的!$D:$D,MATCH(LEFT(股票期貨!Y513,2),股期交易標的!$A:$A,0)) &amp; "期"</f>
        <v>#N/A</v>
      </c>
    </row>
    <row r="514" spans="1:24" x14ac:dyDescent="0.25">
      <c r="A514" t="s">
        <v>568</v>
      </c>
      <c r="B514">
        <v>202311</v>
      </c>
      <c r="C514">
        <v>125.5</v>
      </c>
      <c r="D514">
        <v>137.5</v>
      </c>
      <c r="E514">
        <v>125.5</v>
      </c>
      <c r="F514">
        <v>136</v>
      </c>
      <c r="G514" t="s">
        <v>2604</v>
      </c>
      <c r="H514" t="s">
        <v>2605</v>
      </c>
      <c r="I514">
        <v>0</v>
      </c>
      <c r="J514">
        <v>3473</v>
      </c>
      <c r="K514">
        <v>3473</v>
      </c>
      <c r="L514">
        <v>135.5</v>
      </c>
      <c r="M514">
        <v>817</v>
      </c>
      <c r="N514">
        <v>135</v>
      </c>
      <c r="O514">
        <v>136</v>
      </c>
      <c r="P514">
        <v>137.5</v>
      </c>
      <c r="Q514">
        <v>93.3</v>
      </c>
      <c r="R514" t="e">
        <f>INDEX(股期交易標的!$D:$D,MATCH(LEFT(股票期貨!S514,2),股期交易標的!$A:$A,0)) &amp; "期"</f>
        <v>#N/A</v>
      </c>
      <c r="X514" t="e">
        <f>INDEX(股期交易標的!$D:$D,MATCH(LEFT(股票期貨!Y514,2),股期交易標的!$A:$A,0)) &amp; "期"</f>
        <v>#N/A</v>
      </c>
    </row>
    <row r="515" spans="1:24" x14ac:dyDescent="0.25">
      <c r="A515" t="s">
        <v>568</v>
      </c>
      <c r="B515">
        <v>202312</v>
      </c>
      <c r="C515">
        <v>125.5</v>
      </c>
      <c r="D515">
        <v>136.5</v>
      </c>
      <c r="E515">
        <v>125.5</v>
      </c>
      <c r="F515">
        <v>135</v>
      </c>
      <c r="G515" t="s">
        <v>2304</v>
      </c>
      <c r="H515" t="s">
        <v>2606</v>
      </c>
      <c r="I515">
        <v>0</v>
      </c>
      <c r="J515">
        <v>319</v>
      </c>
      <c r="K515">
        <v>319</v>
      </c>
      <c r="L515">
        <v>135</v>
      </c>
      <c r="M515">
        <v>594</v>
      </c>
      <c r="N515">
        <v>134</v>
      </c>
      <c r="O515">
        <v>136</v>
      </c>
      <c r="P515">
        <v>136.5</v>
      </c>
      <c r="Q515">
        <v>81.099999999999994</v>
      </c>
      <c r="R515" t="e">
        <f>INDEX(股期交易標的!$D:$D,MATCH(LEFT(股票期貨!S515,2),股期交易標的!$A:$A,0)) &amp; "期"</f>
        <v>#N/A</v>
      </c>
      <c r="X515" t="e">
        <f>INDEX(股期交易標的!$D:$D,MATCH(LEFT(股票期貨!Y515,2),股期交易標的!$A:$A,0)) &amp; "期"</f>
        <v>#N/A</v>
      </c>
    </row>
    <row r="516" spans="1:24" x14ac:dyDescent="0.25">
      <c r="A516" t="s">
        <v>568</v>
      </c>
      <c r="B516">
        <v>202403</v>
      </c>
      <c r="C516">
        <v>127</v>
      </c>
      <c r="D516">
        <v>136.5</v>
      </c>
      <c r="E516">
        <v>127</v>
      </c>
      <c r="F516">
        <v>136.5</v>
      </c>
      <c r="G516" t="s">
        <v>2310</v>
      </c>
      <c r="H516" t="s">
        <v>2607</v>
      </c>
      <c r="I516">
        <v>0</v>
      </c>
      <c r="J516">
        <v>3</v>
      </c>
      <c r="K516">
        <v>3</v>
      </c>
      <c r="L516">
        <v>135</v>
      </c>
      <c r="M516">
        <v>34</v>
      </c>
      <c r="N516">
        <v>134</v>
      </c>
      <c r="O516">
        <v>135.5</v>
      </c>
      <c r="P516">
        <v>136.5</v>
      </c>
      <c r="Q516">
        <v>81.099999999999994</v>
      </c>
      <c r="R516" t="e">
        <f>INDEX(股期交易標的!$D:$D,MATCH(LEFT(股票期貨!S516,2),股期交易標的!$A:$A,0)) &amp; "期"</f>
        <v>#N/A</v>
      </c>
      <c r="X516" t="e">
        <f>INDEX(股期交易標的!$D:$D,MATCH(LEFT(股票期貨!Y516,2),股期交易標的!$A:$A,0)) &amp; "期"</f>
        <v>#N/A</v>
      </c>
    </row>
    <row r="517" spans="1:24" x14ac:dyDescent="0.25">
      <c r="A517" t="s">
        <v>568</v>
      </c>
      <c r="B517">
        <v>202406</v>
      </c>
      <c r="C517" t="s">
        <v>39</v>
      </c>
      <c r="D517" t="s">
        <v>39</v>
      </c>
      <c r="E517" t="s">
        <v>39</v>
      </c>
      <c r="F517" t="s">
        <v>39</v>
      </c>
      <c r="G517" t="s">
        <v>39</v>
      </c>
      <c r="H517" t="s">
        <v>39</v>
      </c>
      <c r="I517">
        <v>0</v>
      </c>
      <c r="J517">
        <v>0</v>
      </c>
      <c r="K517">
        <v>0</v>
      </c>
      <c r="L517">
        <v>134</v>
      </c>
      <c r="M517">
        <v>1</v>
      </c>
      <c r="N517">
        <v>132</v>
      </c>
      <c r="O517" t="s">
        <v>39</v>
      </c>
      <c r="P517">
        <v>114</v>
      </c>
      <c r="Q517">
        <v>107</v>
      </c>
      <c r="R517" t="e">
        <f>INDEX(股期交易標的!$D:$D,MATCH(LEFT(股票期貨!S517,2),股期交易標的!$A:$A,0)) &amp; "期"</f>
        <v>#N/A</v>
      </c>
      <c r="X517" t="e">
        <f>INDEX(股期交易標的!$D:$D,MATCH(LEFT(股票期貨!Y517,2),股期交易標的!$A:$A,0)) &amp; "期"</f>
        <v>#N/A</v>
      </c>
    </row>
    <row r="518" spans="1:24" x14ac:dyDescent="0.25">
      <c r="A518" t="s">
        <v>568</v>
      </c>
      <c r="B518">
        <v>202409</v>
      </c>
      <c r="C518" t="s">
        <v>39</v>
      </c>
      <c r="D518" t="s">
        <v>39</v>
      </c>
      <c r="E518" t="s">
        <v>39</v>
      </c>
      <c r="F518" t="s">
        <v>39</v>
      </c>
      <c r="G518" t="s">
        <v>39</v>
      </c>
      <c r="H518" t="s">
        <v>39</v>
      </c>
      <c r="I518">
        <v>0</v>
      </c>
      <c r="J518">
        <v>0</v>
      </c>
      <c r="K518">
        <v>0</v>
      </c>
      <c r="L518">
        <v>135</v>
      </c>
      <c r="M518">
        <v>0</v>
      </c>
      <c r="N518" t="s">
        <v>39</v>
      </c>
      <c r="O518" t="s">
        <v>39</v>
      </c>
      <c r="P518" t="s">
        <v>39</v>
      </c>
      <c r="Q518" t="s">
        <v>39</v>
      </c>
      <c r="R518" t="e">
        <f>INDEX(股期交易標的!$D:$D,MATCH(LEFT(股票期貨!S518,2),股期交易標的!$A:$A,0)) &amp; "期"</f>
        <v>#N/A</v>
      </c>
      <c r="X518" t="e">
        <f>INDEX(股期交易標的!$D:$D,MATCH(LEFT(股票期貨!Y518,2),股期交易標的!$A:$A,0)) &amp; "期"</f>
        <v>#N/A</v>
      </c>
    </row>
    <row r="519" spans="1:24" x14ac:dyDescent="0.25">
      <c r="A519" t="s">
        <v>569</v>
      </c>
      <c r="B519">
        <v>202311</v>
      </c>
      <c r="C519">
        <v>157</v>
      </c>
      <c r="D519">
        <v>159</v>
      </c>
      <c r="E519">
        <v>155</v>
      </c>
      <c r="F519">
        <v>157.5</v>
      </c>
      <c r="G519" t="s">
        <v>539</v>
      </c>
      <c r="H519" t="s">
        <v>2314</v>
      </c>
      <c r="I519">
        <v>0</v>
      </c>
      <c r="J519">
        <v>1602</v>
      </c>
      <c r="K519">
        <v>1602</v>
      </c>
      <c r="L519">
        <v>157.5</v>
      </c>
      <c r="M519">
        <v>2508</v>
      </c>
      <c r="N519">
        <v>157</v>
      </c>
      <c r="O519">
        <v>157.5</v>
      </c>
      <c r="P519">
        <v>182.5</v>
      </c>
      <c r="Q519">
        <v>142.5</v>
      </c>
      <c r="R519" t="e">
        <f>INDEX(股期交易標的!$D:$D,MATCH(LEFT(股票期貨!S519,2),股期交易標的!$A:$A,0)) &amp; "期"</f>
        <v>#N/A</v>
      </c>
      <c r="X519" t="e">
        <f>INDEX(股期交易標的!$D:$D,MATCH(LEFT(股票期貨!Y519,2),股期交易標的!$A:$A,0)) &amp; "期"</f>
        <v>#N/A</v>
      </c>
    </row>
    <row r="520" spans="1:24" x14ac:dyDescent="0.25">
      <c r="A520" t="s">
        <v>569</v>
      </c>
      <c r="B520">
        <v>202312</v>
      </c>
      <c r="C520">
        <v>157</v>
      </c>
      <c r="D520">
        <v>159</v>
      </c>
      <c r="E520">
        <v>156.5</v>
      </c>
      <c r="F520">
        <v>158</v>
      </c>
      <c r="G520" t="s">
        <v>567</v>
      </c>
      <c r="H520" t="s">
        <v>2305</v>
      </c>
      <c r="I520">
        <v>0</v>
      </c>
      <c r="J520">
        <v>100</v>
      </c>
      <c r="K520">
        <v>100</v>
      </c>
      <c r="L520">
        <v>158</v>
      </c>
      <c r="M520">
        <v>919</v>
      </c>
      <c r="N520">
        <v>157.5</v>
      </c>
      <c r="O520">
        <v>158</v>
      </c>
      <c r="P520">
        <v>202</v>
      </c>
      <c r="Q520">
        <v>126.5</v>
      </c>
      <c r="R520" t="e">
        <f>INDEX(股期交易標的!$D:$D,MATCH(LEFT(股票期貨!S520,2),股期交易標的!$A:$A,0)) &amp; "期"</f>
        <v>#N/A</v>
      </c>
      <c r="X520" t="e">
        <f>INDEX(股期交易標的!$D:$D,MATCH(LEFT(股票期貨!Y520,2),股期交易標的!$A:$A,0)) &amp; "期"</f>
        <v>#N/A</v>
      </c>
    </row>
    <row r="521" spans="1:24" x14ac:dyDescent="0.25">
      <c r="A521" t="s">
        <v>569</v>
      </c>
      <c r="B521">
        <v>202403</v>
      </c>
      <c r="C521">
        <v>157.5</v>
      </c>
      <c r="D521">
        <v>159</v>
      </c>
      <c r="E521">
        <v>157.5</v>
      </c>
      <c r="F521">
        <v>158.5</v>
      </c>
      <c r="G521" t="s">
        <v>565</v>
      </c>
      <c r="H521" s="4" t="s">
        <v>2323</v>
      </c>
      <c r="I521">
        <v>0</v>
      </c>
      <c r="J521">
        <v>28</v>
      </c>
      <c r="K521">
        <v>28</v>
      </c>
      <c r="L521">
        <v>158.5</v>
      </c>
      <c r="M521">
        <v>40</v>
      </c>
      <c r="N521">
        <v>157</v>
      </c>
      <c r="O521">
        <v>158.5</v>
      </c>
      <c r="P521">
        <v>192.5</v>
      </c>
      <c r="Q521">
        <v>155.5</v>
      </c>
      <c r="R521" t="e">
        <f>INDEX(股期交易標的!$D:$D,MATCH(LEFT(股票期貨!S521,2),股期交易標的!$A:$A,0)) &amp; "期"</f>
        <v>#N/A</v>
      </c>
      <c r="X521" t="e">
        <f>INDEX(股期交易標的!$D:$D,MATCH(LEFT(股票期貨!Y521,2),股期交易標的!$A:$A,0)) &amp; "期"</f>
        <v>#N/A</v>
      </c>
    </row>
    <row r="522" spans="1:24" x14ac:dyDescent="0.25">
      <c r="A522" t="s">
        <v>569</v>
      </c>
      <c r="B522">
        <v>202406</v>
      </c>
      <c r="C522" t="s">
        <v>39</v>
      </c>
      <c r="D522" t="s">
        <v>39</v>
      </c>
      <c r="E522" t="s">
        <v>39</v>
      </c>
      <c r="F522" t="s">
        <v>39</v>
      </c>
      <c r="G522" t="s">
        <v>39</v>
      </c>
      <c r="H522" t="s">
        <v>39</v>
      </c>
      <c r="I522">
        <v>0</v>
      </c>
      <c r="J522">
        <v>0</v>
      </c>
      <c r="K522">
        <v>0</v>
      </c>
      <c r="L522">
        <v>157</v>
      </c>
      <c r="M522">
        <v>27</v>
      </c>
      <c r="N522">
        <v>157.5</v>
      </c>
      <c r="O522">
        <v>158.5</v>
      </c>
      <c r="P522">
        <v>189.5</v>
      </c>
      <c r="Q522">
        <v>145</v>
      </c>
      <c r="R522" t="e">
        <f>INDEX(股期交易標的!$D:$D,MATCH(LEFT(股票期貨!S522,2),股期交易標的!$A:$A,0)) &amp; "期"</f>
        <v>#N/A</v>
      </c>
      <c r="X522" t="e">
        <f>INDEX(股期交易標的!$D:$D,MATCH(LEFT(股票期貨!Y522,2),股期交易標的!$A:$A,0)) &amp; "期"</f>
        <v>#N/A</v>
      </c>
    </row>
    <row r="523" spans="1:24" x14ac:dyDescent="0.25">
      <c r="A523" t="s">
        <v>569</v>
      </c>
      <c r="B523">
        <v>202409</v>
      </c>
      <c r="C523" t="s">
        <v>39</v>
      </c>
      <c r="D523" t="s">
        <v>39</v>
      </c>
      <c r="E523" t="s">
        <v>39</v>
      </c>
      <c r="F523" t="s">
        <v>39</v>
      </c>
      <c r="G523" t="s">
        <v>39</v>
      </c>
      <c r="H523" t="s">
        <v>39</v>
      </c>
      <c r="I523">
        <v>0</v>
      </c>
      <c r="J523">
        <v>0</v>
      </c>
      <c r="K523">
        <v>0</v>
      </c>
      <c r="L523">
        <v>157.5</v>
      </c>
      <c r="M523">
        <v>22</v>
      </c>
      <c r="N523">
        <v>157</v>
      </c>
      <c r="O523">
        <v>159.5</v>
      </c>
      <c r="P523">
        <v>162.5</v>
      </c>
      <c r="Q523">
        <v>144.5</v>
      </c>
      <c r="R523" t="e">
        <f>INDEX(股期交易標的!$D:$D,MATCH(LEFT(股票期貨!S523,2),股期交易標的!$A:$A,0)) &amp; "期"</f>
        <v>#N/A</v>
      </c>
      <c r="X523" t="e">
        <f>INDEX(股期交易標的!$D:$D,MATCH(LEFT(股票期貨!Y523,2),股期交易標的!$A:$A,0)) &amp; "期"</f>
        <v>#N/A</v>
      </c>
    </row>
    <row r="524" spans="1:24" x14ac:dyDescent="0.25">
      <c r="A524" t="s">
        <v>570</v>
      </c>
      <c r="B524">
        <v>202311</v>
      </c>
      <c r="C524">
        <v>98.8</v>
      </c>
      <c r="D524">
        <v>98.8</v>
      </c>
      <c r="E524">
        <v>97.9</v>
      </c>
      <c r="F524">
        <v>98.4</v>
      </c>
      <c r="G524" t="s">
        <v>473</v>
      </c>
      <c r="H524" s="4" t="s">
        <v>2349</v>
      </c>
      <c r="I524">
        <v>0</v>
      </c>
      <c r="J524">
        <v>69</v>
      </c>
      <c r="K524">
        <v>69</v>
      </c>
      <c r="L524">
        <v>98.4</v>
      </c>
      <c r="M524">
        <v>457</v>
      </c>
      <c r="N524">
        <v>98.3</v>
      </c>
      <c r="O524">
        <v>98.4</v>
      </c>
      <c r="P524">
        <v>101</v>
      </c>
      <c r="Q524">
        <v>95.2</v>
      </c>
      <c r="R524" t="e">
        <f>INDEX(股期交易標的!$D:$D,MATCH(LEFT(股票期貨!S524,2),股期交易標的!$A:$A,0)) &amp; "期"</f>
        <v>#N/A</v>
      </c>
      <c r="X524" t="e">
        <f>INDEX(股期交易標的!$D:$D,MATCH(LEFT(股票期貨!Y524,2),股期交易標的!$A:$A,0)) &amp; "期"</f>
        <v>#N/A</v>
      </c>
    </row>
    <row r="525" spans="1:24" x14ac:dyDescent="0.25">
      <c r="A525" t="s">
        <v>570</v>
      </c>
      <c r="B525">
        <v>202312</v>
      </c>
      <c r="C525">
        <v>98.2</v>
      </c>
      <c r="D525">
        <v>98.2</v>
      </c>
      <c r="E525">
        <v>98.2</v>
      </c>
      <c r="F525">
        <v>98.2</v>
      </c>
      <c r="G525" t="s">
        <v>468</v>
      </c>
      <c r="H525" s="4" t="s">
        <v>2373</v>
      </c>
      <c r="I525">
        <v>0</v>
      </c>
      <c r="J525">
        <v>14</v>
      </c>
      <c r="K525">
        <v>14</v>
      </c>
      <c r="L525">
        <v>98.2</v>
      </c>
      <c r="M525">
        <v>89</v>
      </c>
      <c r="N525">
        <v>98.2</v>
      </c>
      <c r="O525">
        <v>98.4</v>
      </c>
      <c r="P525">
        <v>104</v>
      </c>
      <c r="Q525">
        <v>84.4</v>
      </c>
      <c r="R525" t="e">
        <f>INDEX(股期交易標的!$D:$D,MATCH(LEFT(股票期貨!S525,2),股期交易標的!$A:$A,0)) &amp; "期"</f>
        <v>#N/A</v>
      </c>
      <c r="X525" t="e">
        <f>INDEX(股期交易標的!$D:$D,MATCH(LEFT(股票期貨!Y525,2),股期交易標的!$A:$A,0)) &amp; "期"</f>
        <v>#N/A</v>
      </c>
    </row>
    <row r="526" spans="1:24" x14ac:dyDescent="0.25">
      <c r="A526" t="s">
        <v>570</v>
      </c>
      <c r="B526">
        <v>202403</v>
      </c>
      <c r="C526" t="s">
        <v>39</v>
      </c>
      <c r="D526" t="s">
        <v>39</v>
      </c>
      <c r="E526" t="s">
        <v>39</v>
      </c>
      <c r="F526" t="s">
        <v>39</v>
      </c>
      <c r="G526" t="s">
        <v>39</v>
      </c>
      <c r="H526" t="s">
        <v>39</v>
      </c>
      <c r="I526">
        <v>0</v>
      </c>
      <c r="J526">
        <v>0</v>
      </c>
      <c r="K526">
        <v>0</v>
      </c>
      <c r="L526">
        <v>98.4</v>
      </c>
      <c r="M526">
        <v>9</v>
      </c>
      <c r="N526">
        <v>97.8</v>
      </c>
      <c r="O526">
        <v>99</v>
      </c>
      <c r="P526">
        <v>98</v>
      </c>
      <c r="Q526">
        <v>89</v>
      </c>
      <c r="R526" t="e">
        <f>INDEX(股期交易標的!$D:$D,MATCH(LEFT(股票期貨!S526,2),股期交易標的!$A:$A,0)) &amp; "期"</f>
        <v>#N/A</v>
      </c>
      <c r="X526" t="e">
        <f>INDEX(股期交易標的!$D:$D,MATCH(LEFT(股票期貨!Y526,2),股期交易標的!$A:$A,0)) &amp; "期"</f>
        <v>#N/A</v>
      </c>
    </row>
    <row r="527" spans="1:24" x14ac:dyDescent="0.25">
      <c r="A527" t="s">
        <v>570</v>
      </c>
      <c r="B527">
        <v>202406</v>
      </c>
      <c r="C527">
        <v>98.8</v>
      </c>
      <c r="D527">
        <v>99.1</v>
      </c>
      <c r="E527">
        <v>98.8</v>
      </c>
      <c r="F527">
        <v>99</v>
      </c>
      <c r="G527" t="s">
        <v>524</v>
      </c>
      <c r="H527" t="s">
        <v>2350</v>
      </c>
      <c r="I527">
        <v>0</v>
      </c>
      <c r="J527">
        <v>3</v>
      </c>
      <c r="K527">
        <v>3</v>
      </c>
      <c r="L527">
        <v>99</v>
      </c>
      <c r="M527">
        <v>5</v>
      </c>
      <c r="N527">
        <v>98.3</v>
      </c>
      <c r="O527" t="s">
        <v>39</v>
      </c>
      <c r="P527">
        <v>99.1</v>
      </c>
      <c r="Q527">
        <v>92</v>
      </c>
      <c r="R527" t="e">
        <f>INDEX(股期交易標的!$D:$D,MATCH(LEFT(股票期貨!S527,2),股期交易標的!$A:$A,0)) &amp; "期"</f>
        <v>#N/A</v>
      </c>
      <c r="X527" t="e">
        <f>INDEX(股期交易標的!$D:$D,MATCH(LEFT(股票期貨!Y527,2),股期交易標的!$A:$A,0)) &amp; "期"</f>
        <v>#N/A</v>
      </c>
    </row>
    <row r="528" spans="1:24" x14ac:dyDescent="0.25">
      <c r="A528" t="s">
        <v>570</v>
      </c>
      <c r="B528">
        <v>202409</v>
      </c>
      <c r="C528" t="s">
        <v>39</v>
      </c>
      <c r="D528" t="s">
        <v>39</v>
      </c>
      <c r="E528" t="s">
        <v>39</v>
      </c>
      <c r="F528" t="s">
        <v>39</v>
      </c>
      <c r="G528" t="s">
        <v>39</v>
      </c>
      <c r="H528" t="s">
        <v>39</v>
      </c>
      <c r="I528">
        <v>0</v>
      </c>
      <c r="J528">
        <v>0</v>
      </c>
      <c r="K528">
        <v>0</v>
      </c>
      <c r="L528">
        <v>97.6</v>
      </c>
      <c r="M528">
        <v>0</v>
      </c>
      <c r="N528">
        <v>95.3</v>
      </c>
      <c r="O528" t="s">
        <v>39</v>
      </c>
      <c r="P528" t="s">
        <v>39</v>
      </c>
      <c r="Q528" t="s">
        <v>39</v>
      </c>
      <c r="R528" t="e">
        <f>INDEX(股期交易標的!$D:$D,MATCH(LEFT(股票期貨!S528,2),股期交易標的!$A:$A,0)) &amp; "期"</f>
        <v>#N/A</v>
      </c>
      <c r="X528" t="e">
        <f>INDEX(股期交易標的!$D:$D,MATCH(LEFT(股票期貨!Y528,2),股期交易標的!$A:$A,0)) &amp; "期"</f>
        <v>#N/A</v>
      </c>
    </row>
    <row r="529" spans="1:24" x14ac:dyDescent="0.25">
      <c r="A529" t="s">
        <v>571</v>
      </c>
      <c r="B529">
        <v>202311</v>
      </c>
      <c r="C529">
        <v>98.2</v>
      </c>
      <c r="D529">
        <v>98.7</v>
      </c>
      <c r="E529">
        <v>97.2</v>
      </c>
      <c r="F529">
        <v>97.9</v>
      </c>
      <c r="G529" t="s">
        <v>385</v>
      </c>
      <c r="H529" s="4" t="s">
        <v>2608</v>
      </c>
      <c r="I529">
        <v>0</v>
      </c>
      <c r="J529">
        <v>511</v>
      </c>
      <c r="K529">
        <v>511</v>
      </c>
      <c r="L529">
        <v>97.9</v>
      </c>
      <c r="M529">
        <v>577</v>
      </c>
      <c r="N529">
        <v>97.9</v>
      </c>
      <c r="O529">
        <v>98.1</v>
      </c>
      <c r="P529">
        <v>110.5</v>
      </c>
      <c r="Q529">
        <v>91.6</v>
      </c>
      <c r="R529" t="e">
        <f>INDEX(股期交易標的!$D:$D,MATCH(LEFT(股票期貨!S529,2),股期交易標的!$A:$A,0)) &amp; "期"</f>
        <v>#N/A</v>
      </c>
      <c r="X529" t="e">
        <f>INDEX(股期交易標的!$D:$D,MATCH(LEFT(股票期貨!Y529,2),股期交易標的!$A:$A,0)) &amp; "期"</f>
        <v>#N/A</v>
      </c>
    </row>
    <row r="530" spans="1:24" x14ac:dyDescent="0.25">
      <c r="A530" t="s">
        <v>571</v>
      </c>
      <c r="B530">
        <v>202312</v>
      </c>
      <c r="C530">
        <v>98.2</v>
      </c>
      <c r="D530">
        <v>98.4</v>
      </c>
      <c r="E530">
        <v>97.3</v>
      </c>
      <c r="F530">
        <v>97.9</v>
      </c>
      <c r="G530" t="s">
        <v>380</v>
      </c>
      <c r="H530" s="4" t="s">
        <v>2376</v>
      </c>
      <c r="I530">
        <v>0</v>
      </c>
      <c r="J530">
        <v>152</v>
      </c>
      <c r="K530">
        <v>152</v>
      </c>
      <c r="L530">
        <v>97.9</v>
      </c>
      <c r="M530">
        <v>243</v>
      </c>
      <c r="N530">
        <v>97.8</v>
      </c>
      <c r="O530">
        <v>98</v>
      </c>
      <c r="P530">
        <v>118</v>
      </c>
      <c r="Q530">
        <v>92.2</v>
      </c>
      <c r="R530" t="e">
        <f>INDEX(股期交易標的!$D:$D,MATCH(LEFT(股票期貨!S530,2),股期交易標的!$A:$A,0)) &amp; "期"</f>
        <v>#N/A</v>
      </c>
      <c r="X530" t="e">
        <f>INDEX(股期交易標的!$D:$D,MATCH(LEFT(股票期貨!Y530,2),股期交易標的!$A:$A,0)) &amp; "期"</f>
        <v>#N/A</v>
      </c>
    </row>
    <row r="531" spans="1:24" x14ac:dyDescent="0.25">
      <c r="A531" t="s">
        <v>571</v>
      </c>
      <c r="B531">
        <v>202403</v>
      </c>
      <c r="C531" t="s">
        <v>39</v>
      </c>
      <c r="D531" t="s">
        <v>39</v>
      </c>
      <c r="E531" t="s">
        <v>39</v>
      </c>
      <c r="F531" t="s">
        <v>39</v>
      </c>
      <c r="G531" t="s">
        <v>39</v>
      </c>
      <c r="H531" s="4" t="s">
        <v>39</v>
      </c>
      <c r="I531">
        <v>0</v>
      </c>
      <c r="J531">
        <v>0</v>
      </c>
      <c r="K531">
        <v>0</v>
      </c>
      <c r="L531">
        <v>97.6</v>
      </c>
      <c r="M531">
        <v>11</v>
      </c>
      <c r="N531">
        <v>96.9</v>
      </c>
      <c r="O531">
        <v>98.5</v>
      </c>
      <c r="P531">
        <v>117</v>
      </c>
      <c r="Q531">
        <v>94</v>
      </c>
      <c r="R531" t="e">
        <f>INDEX(股期交易標的!$D:$D,MATCH(LEFT(股票期貨!S531,2),股期交易標的!$A:$A,0)) &amp; "期"</f>
        <v>#N/A</v>
      </c>
      <c r="X531" t="e">
        <f>INDEX(股期交易標的!$D:$D,MATCH(LEFT(股票期貨!Y531,2),股期交易標的!$A:$A,0)) &amp; "期"</f>
        <v>#N/A</v>
      </c>
    </row>
    <row r="532" spans="1:24" x14ac:dyDescent="0.25">
      <c r="A532" t="s">
        <v>571</v>
      </c>
      <c r="B532">
        <v>202406</v>
      </c>
      <c r="C532" t="s">
        <v>39</v>
      </c>
      <c r="D532" t="s">
        <v>39</v>
      </c>
      <c r="E532" t="s">
        <v>39</v>
      </c>
      <c r="F532" t="s">
        <v>39</v>
      </c>
      <c r="G532" t="s">
        <v>39</v>
      </c>
      <c r="H532" s="4" t="s">
        <v>39</v>
      </c>
      <c r="I532">
        <v>0</v>
      </c>
      <c r="J532">
        <v>0</v>
      </c>
      <c r="K532">
        <v>0</v>
      </c>
      <c r="L532">
        <v>97.9</v>
      </c>
      <c r="M532">
        <v>0</v>
      </c>
      <c r="N532">
        <v>94.9</v>
      </c>
      <c r="O532">
        <v>98.5</v>
      </c>
      <c r="P532" t="s">
        <v>39</v>
      </c>
      <c r="Q532" t="s">
        <v>39</v>
      </c>
      <c r="R532" t="e">
        <f>INDEX(股期交易標的!$D:$D,MATCH(LEFT(股票期貨!S532,2),股期交易標的!$A:$A,0)) &amp; "期"</f>
        <v>#N/A</v>
      </c>
      <c r="X532" t="e">
        <f>INDEX(股期交易標的!$D:$D,MATCH(LEFT(股票期貨!Y532,2),股期交易標的!$A:$A,0)) &amp; "期"</f>
        <v>#N/A</v>
      </c>
    </row>
    <row r="533" spans="1:24" x14ac:dyDescent="0.25">
      <c r="A533" t="s">
        <v>571</v>
      </c>
      <c r="B533">
        <v>202409</v>
      </c>
      <c r="C533" t="s">
        <v>39</v>
      </c>
      <c r="D533" t="s">
        <v>39</v>
      </c>
      <c r="E533" t="s">
        <v>39</v>
      </c>
      <c r="F533" t="s">
        <v>39</v>
      </c>
      <c r="G533" t="s">
        <v>39</v>
      </c>
      <c r="H533" t="s">
        <v>39</v>
      </c>
      <c r="I533">
        <v>0</v>
      </c>
      <c r="J533">
        <v>0</v>
      </c>
      <c r="K533">
        <v>0</v>
      </c>
      <c r="L533">
        <v>97.1</v>
      </c>
      <c r="M533">
        <v>0</v>
      </c>
      <c r="N533">
        <v>94.4</v>
      </c>
      <c r="O533">
        <v>98.8</v>
      </c>
      <c r="P533" t="s">
        <v>39</v>
      </c>
      <c r="Q533" t="s">
        <v>39</v>
      </c>
      <c r="R533" t="e">
        <f>INDEX(股期交易標的!$D:$D,MATCH(LEFT(股票期貨!S533,2),股期交易標的!$A:$A,0)) &amp; "期"</f>
        <v>#N/A</v>
      </c>
      <c r="X533" t="e">
        <f>INDEX(股期交易標的!$D:$D,MATCH(LEFT(股票期貨!Y533,2),股期交易標的!$A:$A,0)) &amp; "期"</f>
        <v>#N/A</v>
      </c>
    </row>
    <row r="534" spans="1:24" x14ac:dyDescent="0.25">
      <c r="A534" t="s">
        <v>572</v>
      </c>
      <c r="B534">
        <v>202311</v>
      </c>
      <c r="C534">
        <v>98.2</v>
      </c>
      <c r="D534">
        <v>101</v>
      </c>
      <c r="E534">
        <v>97</v>
      </c>
      <c r="F534">
        <v>99.1</v>
      </c>
      <c r="G534" t="s">
        <v>2245</v>
      </c>
      <c r="H534" s="4" t="s">
        <v>2228</v>
      </c>
      <c r="I534">
        <v>0</v>
      </c>
      <c r="J534">
        <v>257</v>
      </c>
      <c r="K534">
        <v>257</v>
      </c>
      <c r="L534">
        <v>99.1</v>
      </c>
      <c r="M534">
        <v>217</v>
      </c>
      <c r="N534">
        <v>99</v>
      </c>
      <c r="O534">
        <v>100.5</v>
      </c>
      <c r="P534">
        <v>101</v>
      </c>
      <c r="Q534">
        <v>80.099999999999994</v>
      </c>
      <c r="R534" t="e">
        <f>INDEX(股期交易標的!$D:$D,MATCH(LEFT(股票期貨!S534,2),股期交易標的!$A:$A,0)) &amp; "期"</f>
        <v>#N/A</v>
      </c>
      <c r="X534" t="e">
        <f>INDEX(股期交易標的!$D:$D,MATCH(LEFT(股票期貨!Y534,2),股期交易標的!$A:$A,0)) &amp; "期"</f>
        <v>#N/A</v>
      </c>
    </row>
    <row r="535" spans="1:24" x14ac:dyDescent="0.25">
      <c r="A535" t="s">
        <v>572</v>
      </c>
      <c r="B535">
        <v>202312</v>
      </c>
      <c r="C535">
        <v>99</v>
      </c>
      <c r="D535">
        <v>101</v>
      </c>
      <c r="E535">
        <v>99</v>
      </c>
      <c r="F535">
        <v>99.7</v>
      </c>
      <c r="G535" t="s">
        <v>2318</v>
      </c>
      <c r="H535" s="4" t="s">
        <v>2609</v>
      </c>
      <c r="I535">
        <v>0</v>
      </c>
      <c r="J535">
        <v>5</v>
      </c>
      <c r="K535">
        <v>5</v>
      </c>
      <c r="L535">
        <v>99.7</v>
      </c>
      <c r="M535">
        <v>10</v>
      </c>
      <c r="N535">
        <v>99</v>
      </c>
      <c r="O535">
        <v>101</v>
      </c>
      <c r="P535">
        <v>101</v>
      </c>
      <c r="Q535">
        <v>84.7</v>
      </c>
      <c r="R535" t="e">
        <f>INDEX(股期交易標的!$D:$D,MATCH(LEFT(股票期貨!S535,2),股期交易標的!$A:$A,0)) &amp; "期"</f>
        <v>#N/A</v>
      </c>
      <c r="X535" t="e">
        <f>INDEX(股期交易標的!$D:$D,MATCH(LEFT(股票期貨!Y535,2),股期交易標的!$A:$A,0)) &amp; "期"</f>
        <v>#N/A</v>
      </c>
    </row>
    <row r="536" spans="1:24" x14ac:dyDescent="0.25">
      <c r="A536" t="s">
        <v>572</v>
      </c>
      <c r="B536">
        <v>202403</v>
      </c>
      <c r="C536" t="s">
        <v>39</v>
      </c>
      <c r="D536" t="s">
        <v>39</v>
      </c>
      <c r="E536" t="s">
        <v>39</v>
      </c>
      <c r="F536" t="s">
        <v>39</v>
      </c>
      <c r="G536" t="s">
        <v>39</v>
      </c>
      <c r="H536" s="4" t="s">
        <v>39</v>
      </c>
      <c r="I536">
        <v>0</v>
      </c>
      <c r="J536">
        <v>0</v>
      </c>
      <c r="K536">
        <v>0</v>
      </c>
      <c r="L536">
        <v>99</v>
      </c>
      <c r="M536">
        <v>1</v>
      </c>
      <c r="N536">
        <v>98.7</v>
      </c>
      <c r="O536">
        <v>103.5</v>
      </c>
      <c r="P536">
        <v>92</v>
      </c>
      <c r="Q536">
        <v>83.4</v>
      </c>
      <c r="R536" t="e">
        <f>INDEX(股期交易標的!$D:$D,MATCH(LEFT(股票期貨!S536,2),股期交易標的!$A:$A,0)) &amp; "期"</f>
        <v>#N/A</v>
      </c>
      <c r="X536" t="e">
        <f>INDEX(股期交易標的!$D:$D,MATCH(LEFT(股票期貨!Y536,2),股期交易標的!$A:$A,0)) &amp; "期"</f>
        <v>#N/A</v>
      </c>
    </row>
    <row r="537" spans="1:24" x14ac:dyDescent="0.25">
      <c r="A537" t="s">
        <v>572</v>
      </c>
      <c r="B537">
        <v>202406</v>
      </c>
      <c r="C537" t="s">
        <v>39</v>
      </c>
      <c r="D537" t="s">
        <v>39</v>
      </c>
      <c r="E537" t="s">
        <v>39</v>
      </c>
      <c r="F537" t="s">
        <v>39</v>
      </c>
      <c r="G537" t="s">
        <v>39</v>
      </c>
      <c r="H537" t="s">
        <v>39</v>
      </c>
      <c r="I537">
        <v>0</v>
      </c>
      <c r="J537">
        <v>0</v>
      </c>
      <c r="K537">
        <v>0</v>
      </c>
      <c r="L537">
        <v>99</v>
      </c>
      <c r="M537">
        <v>0</v>
      </c>
      <c r="N537">
        <v>96</v>
      </c>
      <c r="O537">
        <v>103.5</v>
      </c>
      <c r="P537" t="s">
        <v>39</v>
      </c>
      <c r="Q537" t="s">
        <v>39</v>
      </c>
      <c r="R537" t="e">
        <f>INDEX(股期交易標的!$D:$D,MATCH(LEFT(股票期貨!S537,2),股期交易標的!$A:$A,0)) &amp; "期"</f>
        <v>#N/A</v>
      </c>
      <c r="X537" t="e">
        <f>INDEX(股期交易標的!$D:$D,MATCH(LEFT(股票期貨!Y537,2),股期交易標的!$A:$A,0)) &amp; "期"</f>
        <v>#N/A</v>
      </c>
    </row>
    <row r="538" spans="1:24" x14ac:dyDescent="0.25">
      <c r="A538" t="s">
        <v>572</v>
      </c>
      <c r="B538">
        <v>202409</v>
      </c>
      <c r="C538" t="s">
        <v>39</v>
      </c>
      <c r="D538" t="s">
        <v>39</v>
      </c>
      <c r="E538" t="s">
        <v>39</v>
      </c>
      <c r="F538" t="s">
        <v>39</v>
      </c>
      <c r="G538" t="s">
        <v>39</v>
      </c>
      <c r="H538" t="s">
        <v>39</v>
      </c>
      <c r="I538">
        <v>0</v>
      </c>
      <c r="J538">
        <v>0</v>
      </c>
      <c r="K538">
        <v>0</v>
      </c>
      <c r="L538">
        <v>99</v>
      </c>
      <c r="M538">
        <v>0</v>
      </c>
      <c r="N538">
        <v>96</v>
      </c>
      <c r="O538">
        <v>103.5</v>
      </c>
      <c r="P538" t="s">
        <v>39</v>
      </c>
      <c r="Q538" t="s">
        <v>39</v>
      </c>
      <c r="R538" t="e">
        <f>INDEX(股期交易標的!$D:$D,MATCH(LEFT(股票期貨!S538,2),股期交易標的!$A:$A,0)) &amp; "期"</f>
        <v>#N/A</v>
      </c>
      <c r="X538" t="e">
        <f>INDEX(股期交易標的!$D:$D,MATCH(LEFT(股票期貨!Y538,2),股期交易標的!$A:$A,0)) &amp; "期"</f>
        <v>#N/A</v>
      </c>
    </row>
    <row r="539" spans="1:24" x14ac:dyDescent="0.25">
      <c r="A539" t="s">
        <v>573</v>
      </c>
      <c r="B539">
        <v>202311</v>
      </c>
      <c r="C539">
        <v>34.85</v>
      </c>
      <c r="D539">
        <v>34.85</v>
      </c>
      <c r="E539">
        <v>34.5</v>
      </c>
      <c r="F539">
        <v>34.6</v>
      </c>
      <c r="G539" t="s">
        <v>501</v>
      </c>
      <c r="H539" t="s">
        <v>1599</v>
      </c>
      <c r="I539">
        <v>0</v>
      </c>
      <c r="J539">
        <v>21</v>
      </c>
      <c r="K539">
        <v>21</v>
      </c>
      <c r="L539">
        <v>34.6</v>
      </c>
      <c r="M539">
        <v>196</v>
      </c>
      <c r="N539">
        <v>34.5</v>
      </c>
      <c r="O539">
        <v>34.65</v>
      </c>
      <c r="P539">
        <v>39.700000000000003</v>
      </c>
      <c r="Q539">
        <v>33.299999999999997</v>
      </c>
      <c r="R539" t="e">
        <f>INDEX(股期交易標的!$D:$D,MATCH(LEFT(股票期貨!S539,2),股期交易標的!$A:$A,0)) &amp; "期"</f>
        <v>#N/A</v>
      </c>
      <c r="X539" t="e">
        <f>INDEX(股期交易標的!$D:$D,MATCH(LEFT(股票期貨!Y539,2),股期交易標的!$A:$A,0)) &amp; "期"</f>
        <v>#N/A</v>
      </c>
    </row>
    <row r="540" spans="1:24" x14ac:dyDescent="0.25">
      <c r="A540" t="s">
        <v>573</v>
      </c>
      <c r="B540">
        <v>202312</v>
      </c>
      <c r="C540">
        <v>34.549999999999997</v>
      </c>
      <c r="D540">
        <v>34.549999999999997</v>
      </c>
      <c r="E540">
        <v>34.549999999999997</v>
      </c>
      <c r="F540">
        <v>34.549999999999997</v>
      </c>
      <c r="G540" t="s">
        <v>446</v>
      </c>
      <c r="H540" t="s">
        <v>2610</v>
      </c>
      <c r="I540">
        <v>0</v>
      </c>
      <c r="J540">
        <v>7</v>
      </c>
      <c r="K540">
        <v>7</v>
      </c>
      <c r="L540">
        <v>34.549999999999997</v>
      </c>
      <c r="M540">
        <v>19</v>
      </c>
      <c r="N540">
        <v>34.450000000000003</v>
      </c>
      <c r="O540">
        <v>34.65</v>
      </c>
      <c r="P540">
        <v>39.6</v>
      </c>
      <c r="Q540">
        <v>34.5</v>
      </c>
      <c r="R540" t="e">
        <f>INDEX(股期交易標的!$D:$D,MATCH(LEFT(股票期貨!S540,2),股期交易標的!$A:$A,0)) &amp; "期"</f>
        <v>#N/A</v>
      </c>
      <c r="X540" t="e">
        <f>INDEX(股期交易標的!$D:$D,MATCH(LEFT(股票期貨!Y540,2),股期交易標的!$A:$A,0)) &amp; "期"</f>
        <v>#N/A</v>
      </c>
    </row>
    <row r="541" spans="1:24" x14ac:dyDescent="0.25">
      <c r="A541" t="s">
        <v>573</v>
      </c>
      <c r="B541">
        <v>202403</v>
      </c>
      <c r="C541" t="s">
        <v>39</v>
      </c>
      <c r="D541" t="s">
        <v>39</v>
      </c>
      <c r="E541" t="s">
        <v>39</v>
      </c>
      <c r="F541" t="s">
        <v>39</v>
      </c>
      <c r="G541" t="s">
        <v>39</v>
      </c>
      <c r="H541" s="4" t="s">
        <v>39</v>
      </c>
      <c r="I541">
        <v>0</v>
      </c>
      <c r="J541">
        <v>0</v>
      </c>
      <c r="K541">
        <v>0</v>
      </c>
      <c r="L541">
        <v>34.75</v>
      </c>
      <c r="M541">
        <v>2</v>
      </c>
      <c r="N541">
        <v>33.5</v>
      </c>
      <c r="O541">
        <v>35.75</v>
      </c>
      <c r="P541">
        <v>41.65</v>
      </c>
      <c r="Q541">
        <v>41.65</v>
      </c>
      <c r="R541" t="e">
        <f>INDEX(股期交易標的!$D:$D,MATCH(LEFT(股票期貨!S541,2),股期交易標的!$A:$A,0)) &amp; "期"</f>
        <v>#N/A</v>
      </c>
      <c r="X541" t="e">
        <f>INDEX(股期交易標的!$D:$D,MATCH(LEFT(股票期貨!Y541,2),股期交易標的!$A:$A,0)) &amp; "期"</f>
        <v>#N/A</v>
      </c>
    </row>
    <row r="542" spans="1:24" x14ac:dyDescent="0.25">
      <c r="A542" t="s">
        <v>573</v>
      </c>
      <c r="B542">
        <v>202406</v>
      </c>
      <c r="C542" t="s">
        <v>39</v>
      </c>
      <c r="D542" t="s">
        <v>39</v>
      </c>
      <c r="E542" t="s">
        <v>39</v>
      </c>
      <c r="F542" t="s">
        <v>39</v>
      </c>
      <c r="G542" t="s">
        <v>39</v>
      </c>
      <c r="H542" t="s">
        <v>39</v>
      </c>
      <c r="I542">
        <v>0</v>
      </c>
      <c r="J542">
        <v>0</v>
      </c>
      <c r="K542">
        <v>0</v>
      </c>
      <c r="L542">
        <v>34.75</v>
      </c>
      <c r="M542">
        <v>0</v>
      </c>
      <c r="N542">
        <v>33.5</v>
      </c>
      <c r="O542">
        <v>35.75</v>
      </c>
      <c r="P542" t="s">
        <v>39</v>
      </c>
      <c r="Q542" t="s">
        <v>39</v>
      </c>
      <c r="R542" t="e">
        <f>INDEX(股期交易標的!$D:$D,MATCH(LEFT(股票期貨!S542,2),股期交易標的!$A:$A,0)) &amp; "期"</f>
        <v>#N/A</v>
      </c>
      <c r="X542" t="e">
        <f>INDEX(股期交易標的!$D:$D,MATCH(LEFT(股票期貨!Y542,2),股期交易標的!$A:$A,0)) &amp; "期"</f>
        <v>#N/A</v>
      </c>
    </row>
    <row r="543" spans="1:24" x14ac:dyDescent="0.25">
      <c r="A543" t="s">
        <v>573</v>
      </c>
      <c r="B543">
        <v>202409</v>
      </c>
      <c r="C543" t="s">
        <v>39</v>
      </c>
      <c r="D543" t="s">
        <v>39</v>
      </c>
      <c r="E543" t="s">
        <v>39</v>
      </c>
      <c r="F543" t="s">
        <v>39</v>
      </c>
      <c r="G543" t="s">
        <v>39</v>
      </c>
      <c r="H543" t="s">
        <v>39</v>
      </c>
      <c r="I543">
        <v>0</v>
      </c>
      <c r="J543">
        <v>0</v>
      </c>
      <c r="K543">
        <v>0</v>
      </c>
      <c r="L543">
        <v>34.700000000000003</v>
      </c>
      <c r="M543">
        <v>0</v>
      </c>
      <c r="N543">
        <v>33.5</v>
      </c>
      <c r="O543">
        <v>35.75</v>
      </c>
      <c r="P543" t="s">
        <v>39</v>
      </c>
      <c r="Q543" t="s">
        <v>39</v>
      </c>
      <c r="R543" t="e">
        <f>INDEX(股期交易標的!$D:$D,MATCH(LEFT(股票期貨!S543,2),股期交易標的!$A:$A,0)) &amp; "期"</f>
        <v>#N/A</v>
      </c>
      <c r="X543" t="e">
        <f>INDEX(股期交易標的!$D:$D,MATCH(LEFT(股票期貨!Y543,2),股期交易標的!$A:$A,0)) &amp; "期"</f>
        <v>#N/A</v>
      </c>
    </row>
    <row r="544" spans="1:24" x14ac:dyDescent="0.25">
      <c r="A544" t="s">
        <v>574</v>
      </c>
      <c r="B544">
        <v>202311</v>
      </c>
      <c r="C544">
        <v>1560</v>
      </c>
      <c r="D544">
        <v>1565</v>
      </c>
      <c r="E544">
        <v>1540</v>
      </c>
      <c r="F544">
        <v>1560</v>
      </c>
      <c r="G544" t="s">
        <v>2316</v>
      </c>
      <c r="H544" t="s">
        <v>2312</v>
      </c>
      <c r="I544">
        <v>0</v>
      </c>
      <c r="J544">
        <v>681</v>
      </c>
      <c r="K544">
        <v>681</v>
      </c>
      <c r="L544">
        <v>1560</v>
      </c>
      <c r="M544">
        <v>830</v>
      </c>
      <c r="N544">
        <v>1555</v>
      </c>
      <c r="O544">
        <v>1560</v>
      </c>
      <c r="P544">
        <v>1765</v>
      </c>
      <c r="Q544">
        <v>1305</v>
      </c>
      <c r="R544" t="e">
        <f>INDEX(股期交易標的!$D:$D,MATCH(LEFT(股票期貨!S544,2),股期交易標的!$A:$A,0)) &amp; "期"</f>
        <v>#N/A</v>
      </c>
      <c r="X544" t="e">
        <f>INDEX(股期交易標的!$D:$D,MATCH(LEFT(股票期貨!Y544,2),股期交易標的!$A:$A,0)) &amp; "期"</f>
        <v>#N/A</v>
      </c>
    </row>
    <row r="545" spans="1:24" x14ac:dyDescent="0.25">
      <c r="A545" t="s">
        <v>574</v>
      </c>
      <c r="B545">
        <v>202312</v>
      </c>
      <c r="C545">
        <v>1560</v>
      </c>
      <c r="D545">
        <v>1560</v>
      </c>
      <c r="E545">
        <v>1545</v>
      </c>
      <c r="F545">
        <v>1555</v>
      </c>
      <c r="G545" t="s">
        <v>2313</v>
      </c>
      <c r="H545" s="4" t="s">
        <v>2263</v>
      </c>
      <c r="I545">
        <v>0</v>
      </c>
      <c r="J545">
        <v>33</v>
      </c>
      <c r="K545">
        <v>33</v>
      </c>
      <c r="L545">
        <v>1565</v>
      </c>
      <c r="M545">
        <v>253</v>
      </c>
      <c r="N545">
        <v>1555</v>
      </c>
      <c r="O545">
        <v>1565</v>
      </c>
      <c r="P545">
        <v>1755</v>
      </c>
      <c r="Q545">
        <v>1280</v>
      </c>
      <c r="R545" t="e">
        <f>INDEX(股期交易標的!$D:$D,MATCH(LEFT(股票期貨!S545,2),股期交易標的!$A:$A,0)) &amp; "期"</f>
        <v>#N/A</v>
      </c>
      <c r="X545" t="e">
        <f>INDEX(股期交易標的!$D:$D,MATCH(LEFT(股票期貨!Y545,2),股期交易標的!$A:$A,0)) &amp; "期"</f>
        <v>#N/A</v>
      </c>
    </row>
    <row r="546" spans="1:24" x14ac:dyDescent="0.25">
      <c r="A546" t="s">
        <v>574</v>
      </c>
      <c r="B546">
        <v>202403</v>
      </c>
      <c r="C546" t="s">
        <v>39</v>
      </c>
      <c r="D546" t="s">
        <v>39</v>
      </c>
      <c r="E546" t="s">
        <v>39</v>
      </c>
      <c r="F546" t="s">
        <v>39</v>
      </c>
      <c r="G546" t="s">
        <v>39</v>
      </c>
      <c r="H546" s="4" t="s">
        <v>39</v>
      </c>
      <c r="I546">
        <v>0</v>
      </c>
      <c r="J546">
        <v>0</v>
      </c>
      <c r="K546">
        <v>0</v>
      </c>
      <c r="L546">
        <v>1555</v>
      </c>
      <c r="M546">
        <v>31</v>
      </c>
      <c r="N546">
        <v>1550</v>
      </c>
      <c r="O546">
        <v>1565</v>
      </c>
      <c r="P546">
        <v>1635</v>
      </c>
      <c r="Q546">
        <v>1450</v>
      </c>
      <c r="R546" t="e">
        <f>INDEX(股期交易標的!$D:$D,MATCH(LEFT(股票期貨!S546,2),股期交易標的!$A:$A,0)) &amp; "期"</f>
        <v>#N/A</v>
      </c>
      <c r="X546" t="e">
        <f>INDEX(股期交易標的!$D:$D,MATCH(LEFT(股票期貨!Y546,2),股期交易標的!$A:$A,0)) &amp; "期"</f>
        <v>#N/A</v>
      </c>
    </row>
    <row r="547" spans="1:24" x14ac:dyDescent="0.25">
      <c r="A547" t="s">
        <v>574</v>
      </c>
      <c r="B547">
        <v>202406</v>
      </c>
      <c r="C547" t="s">
        <v>39</v>
      </c>
      <c r="D547" t="s">
        <v>39</v>
      </c>
      <c r="E547" t="s">
        <v>39</v>
      </c>
      <c r="F547" t="s">
        <v>39</v>
      </c>
      <c r="G547" t="s">
        <v>39</v>
      </c>
      <c r="H547" s="4" t="s">
        <v>39</v>
      </c>
      <c r="I547">
        <v>0</v>
      </c>
      <c r="J547">
        <v>0</v>
      </c>
      <c r="K547">
        <v>0</v>
      </c>
      <c r="L547">
        <v>1565</v>
      </c>
      <c r="M547">
        <v>3</v>
      </c>
      <c r="N547">
        <v>1545</v>
      </c>
      <c r="O547">
        <v>1570</v>
      </c>
      <c r="P547">
        <v>1445</v>
      </c>
      <c r="Q547">
        <v>1445</v>
      </c>
      <c r="R547" t="e">
        <f>INDEX(股期交易標的!$D:$D,MATCH(LEFT(股票期貨!S547,2),股期交易標的!$A:$A,0)) &amp; "期"</f>
        <v>#N/A</v>
      </c>
      <c r="X547" t="e">
        <f>INDEX(股期交易標的!$D:$D,MATCH(LEFT(股票期貨!Y547,2),股期交易標的!$A:$A,0)) &amp; "期"</f>
        <v>#N/A</v>
      </c>
    </row>
    <row r="548" spans="1:24" x14ac:dyDescent="0.25">
      <c r="A548" t="s">
        <v>574</v>
      </c>
      <c r="B548">
        <v>202409</v>
      </c>
      <c r="C548" t="s">
        <v>39</v>
      </c>
      <c r="D548" t="s">
        <v>39</v>
      </c>
      <c r="E548" t="s">
        <v>39</v>
      </c>
      <c r="F548" t="s">
        <v>39</v>
      </c>
      <c r="G548" t="s">
        <v>39</v>
      </c>
      <c r="H548" t="s">
        <v>39</v>
      </c>
      <c r="I548">
        <v>0</v>
      </c>
      <c r="J548">
        <v>0</v>
      </c>
      <c r="K548">
        <v>0</v>
      </c>
      <c r="L548">
        <v>1560</v>
      </c>
      <c r="M548">
        <v>1</v>
      </c>
      <c r="N548">
        <v>1540</v>
      </c>
      <c r="O548">
        <v>1575</v>
      </c>
      <c r="P548">
        <v>1485</v>
      </c>
      <c r="Q548">
        <v>1475</v>
      </c>
      <c r="R548" t="e">
        <f>INDEX(股期交易標的!$D:$D,MATCH(LEFT(股票期貨!S548,2),股期交易標的!$A:$A,0)) &amp; "期"</f>
        <v>#N/A</v>
      </c>
      <c r="X548" t="e">
        <f>INDEX(股期交易標的!$D:$D,MATCH(LEFT(股票期貨!Y548,2),股期交易標的!$A:$A,0)) &amp; "期"</f>
        <v>#N/A</v>
      </c>
    </row>
    <row r="549" spans="1:24" x14ac:dyDescent="0.25">
      <c r="A549" t="s">
        <v>575</v>
      </c>
      <c r="B549">
        <v>202311</v>
      </c>
      <c r="C549">
        <v>860</v>
      </c>
      <c r="D549">
        <v>873</v>
      </c>
      <c r="E549">
        <v>860</v>
      </c>
      <c r="F549">
        <v>865</v>
      </c>
      <c r="G549" t="s">
        <v>2611</v>
      </c>
      <c r="H549" s="4" t="s">
        <v>1568</v>
      </c>
      <c r="I549">
        <v>0</v>
      </c>
      <c r="J549">
        <v>32</v>
      </c>
      <c r="K549">
        <v>32</v>
      </c>
      <c r="L549">
        <v>862</v>
      </c>
      <c r="M549">
        <v>87</v>
      </c>
      <c r="N549">
        <v>858</v>
      </c>
      <c r="O549">
        <v>886</v>
      </c>
      <c r="P549">
        <v>895</v>
      </c>
      <c r="Q549">
        <v>790</v>
      </c>
      <c r="R549" t="e">
        <f>INDEX(股期交易標的!$D:$D,MATCH(LEFT(股票期貨!S549,2),股期交易標的!$A:$A,0)) &amp; "期"</f>
        <v>#N/A</v>
      </c>
      <c r="X549" t="e">
        <f>INDEX(股期交易標的!$D:$D,MATCH(LEFT(股票期貨!Y549,2),股期交易標的!$A:$A,0)) &amp; "期"</f>
        <v>#N/A</v>
      </c>
    </row>
    <row r="550" spans="1:24" x14ac:dyDescent="0.25">
      <c r="A550" t="s">
        <v>575</v>
      </c>
      <c r="B550">
        <v>202312</v>
      </c>
      <c r="C550" t="s">
        <v>39</v>
      </c>
      <c r="D550" t="s">
        <v>39</v>
      </c>
      <c r="E550" t="s">
        <v>39</v>
      </c>
      <c r="F550" t="s">
        <v>39</v>
      </c>
      <c r="G550" t="s">
        <v>39</v>
      </c>
      <c r="H550" s="4" t="s">
        <v>39</v>
      </c>
      <c r="I550">
        <v>0</v>
      </c>
      <c r="J550">
        <v>0</v>
      </c>
      <c r="K550">
        <v>0</v>
      </c>
      <c r="L550">
        <v>865</v>
      </c>
      <c r="M550">
        <v>27</v>
      </c>
      <c r="N550">
        <v>857</v>
      </c>
      <c r="O550">
        <v>886</v>
      </c>
      <c r="P550">
        <v>852</v>
      </c>
      <c r="Q550">
        <v>715</v>
      </c>
      <c r="R550" t="e">
        <f>INDEX(股期交易標的!$D:$D,MATCH(LEFT(股票期貨!S550,2),股期交易標的!$A:$A,0)) &amp; "期"</f>
        <v>#N/A</v>
      </c>
      <c r="X550" t="e">
        <f>INDEX(股期交易標的!$D:$D,MATCH(LEFT(股票期貨!Y550,2),股期交易標的!$A:$A,0)) &amp; "期"</f>
        <v>#N/A</v>
      </c>
    </row>
    <row r="551" spans="1:24" x14ac:dyDescent="0.25">
      <c r="A551" t="s">
        <v>575</v>
      </c>
      <c r="B551">
        <v>202403</v>
      </c>
      <c r="C551" t="s">
        <v>39</v>
      </c>
      <c r="D551" t="s">
        <v>39</v>
      </c>
      <c r="E551" t="s">
        <v>39</v>
      </c>
      <c r="F551" t="s">
        <v>39</v>
      </c>
      <c r="G551" t="s">
        <v>39</v>
      </c>
      <c r="H551" t="s">
        <v>39</v>
      </c>
      <c r="I551">
        <v>0</v>
      </c>
      <c r="J551">
        <v>0</v>
      </c>
      <c r="K551">
        <v>0</v>
      </c>
      <c r="L551">
        <v>862</v>
      </c>
      <c r="M551">
        <v>1</v>
      </c>
      <c r="N551">
        <v>856</v>
      </c>
      <c r="O551">
        <v>888</v>
      </c>
      <c r="P551">
        <v>843</v>
      </c>
      <c r="Q551">
        <v>715</v>
      </c>
      <c r="R551" t="e">
        <f>INDEX(股期交易標的!$D:$D,MATCH(LEFT(股票期貨!S551,2),股期交易標的!$A:$A,0)) &amp; "期"</f>
        <v>#N/A</v>
      </c>
      <c r="X551" t="e">
        <f>INDEX(股期交易標的!$D:$D,MATCH(LEFT(股票期貨!Y551,2),股期交易標的!$A:$A,0)) &amp; "期"</f>
        <v>#N/A</v>
      </c>
    </row>
    <row r="552" spans="1:24" x14ac:dyDescent="0.25">
      <c r="A552" t="s">
        <v>575</v>
      </c>
      <c r="B552">
        <v>202406</v>
      </c>
      <c r="C552" t="s">
        <v>39</v>
      </c>
      <c r="D552" t="s">
        <v>39</v>
      </c>
      <c r="E552" t="s">
        <v>39</v>
      </c>
      <c r="F552" t="s">
        <v>39</v>
      </c>
      <c r="G552" t="s">
        <v>39</v>
      </c>
      <c r="H552" t="s">
        <v>39</v>
      </c>
      <c r="I552">
        <v>0</v>
      </c>
      <c r="J552">
        <v>0</v>
      </c>
      <c r="K552">
        <v>0</v>
      </c>
      <c r="L552">
        <v>864</v>
      </c>
      <c r="M552">
        <v>0</v>
      </c>
      <c r="N552">
        <v>828</v>
      </c>
      <c r="O552">
        <v>916</v>
      </c>
      <c r="P552" t="s">
        <v>39</v>
      </c>
      <c r="Q552" t="s">
        <v>39</v>
      </c>
      <c r="R552" t="e">
        <f>INDEX(股期交易標的!$D:$D,MATCH(LEFT(股票期貨!S552,2),股期交易標的!$A:$A,0)) &amp; "期"</f>
        <v>#N/A</v>
      </c>
      <c r="X552" t="e">
        <f>INDEX(股期交易標的!$D:$D,MATCH(LEFT(股票期貨!Y552,2),股期交易標的!$A:$A,0)) &amp; "期"</f>
        <v>#N/A</v>
      </c>
    </row>
    <row r="553" spans="1:24" x14ac:dyDescent="0.25">
      <c r="A553" t="s">
        <v>575</v>
      </c>
      <c r="B553">
        <v>202409</v>
      </c>
      <c r="C553" t="s">
        <v>39</v>
      </c>
      <c r="D553" t="s">
        <v>39</v>
      </c>
      <c r="E553" t="s">
        <v>39</v>
      </c>
      <c r="F553" t="s">
        <v>39</v>
      </c>
      <c r="G553" t="s">
        <v>39</v>
      </c>
      <c r="H553" t="s">
        <v>39</v>
      </c>
      <c r="I553">
        <v>0</v>
      </c>
      <c r="J553">
        <v>0</v>
      </c>
      <c r="K553">
        <v>0</v>
      </c>
      <c r="L553">
        <v>862</v>
      </c>
      <c r="M553">
        <v>0</v>
      </c>
      <c r="N553">
        <v>828</v>
      </c>
      <c r="O553">
        <v>916</v>
      </c>
      <c r="P553" t="s">
        <v>39</v>
      </c>
      <c r="Q553" t="s">
        <v>39</v>
      </c>
      <c r="R553" t="e">
        <f>INDEX(股期交易標的!$D:$D,MATCH(LEFT(股票期貨!S553,2),股期交易標的!$A:$A,0)) &amp; "期"</f>
        <v>#N/A</v>
      </c>
      <c r="X553" t="e">
        <f>INDEX(股期交易標的!$D:$D,MATCH(LEFT(股票期貨!Y553,2),股期交易標的!$A:$A,0)) &amp; "期"</f>
        <v>#N/A</v>
      </c>
    </row>
    <row r="554" spans="1:24" x14ac:dyDescent="0.25">
      <c r="A554" t="s">
        <v>576</v>
      </c>
      <c r="B554">
        <v>202311</v>
      </c>
      <c r="C554">
        <v>603</v>
      </c>
      <c r="D554">
        <v>603</v>
      </c>
      <c r="E554">
        <v>580</v>
      </c>
      <c r="F554">
        <v>591</v>
      </c>
      <c r="G554" t="s">
        <v>2405</v>
      </c>
      <c r="H554" t="s">
        <v>2612</v>
      </c>
      <c r="I554">
        <v>0</v>
      </c>
      <c r="J554">
        <v>113</v>
      </c>
      <c r="K554">
        <v>113</v>
      </c>
      <c r="L554">
        <v>592</v>
      </c>
      <c r="M554">
        <v>180</v>
      </c>
      <c r="N554">
        <v>590</v>
      </c>
      <c r="O554">
        <v>596</v>
      </c>
      <c r="P554">
        <v>672</v>
      </c>
      <c r="Q554">
        <v>556</v>
      </c>
      <c r="R554" t="e">
        <f>INDEX(股期交易標的!$D:$D,MATCH(LEFT(股票期貨!S554,2),股期交易標的!$A:$A,0)) &amp; "期"</f>
        <v>#N/A</v>
      </c>
      <c r="X554" t="e">
        <f>INDEX(股期交易標的!$D:$D,MATCH(LEFT(股票期貨!Y554,2),股期交易標的!$A:$A,0)) &amp; "期"</f>
        <v>#N/A</v>
      </c>
    </row>
    <row r="555" spans="1:24" x14ac:dyDescent="0.25">
      <c r="A555" t="s">
        <v>576</v>
      </c>
      <c r="B555">
        <v>202312</v>
      </c>
      <c r="C555">
        <v>610</v>
      </c>
      <c r="D555" t="s">
        <v>39</v>
      </c>
      <c r="E555" t="s">
        <v>39</v>
      </c>
      <c r="F555">
        <v>610</v>
      </c>
      <c r="G555">
        <v>0</v>
      </c>
      <c r="H555" s="4">
        <v>0</v>
      </c>
      <c r="I555">
        <v>0</v>
      </c>
      <c r="J555">
        <v>34</v>
      </c>
      <c r="K555">
        <v>34</v>
      </c>
      <c r="L555">
        <v>589</v>
      </c>
      <c r="M555">
        <v>42</v>
      </c>
      <c r="N555">
        <v>590</v>
      </c>
      <c r="O555">
        <v>597</v>
      </c>
      <c r="P555">
        <v>610</v>
      </c>
      <c r="Q555">
        <v>565</v>
      </c>
      <c r="R555" t="e">
        <f>INDEX(股期交易標的!$D:$D,MATCH(LEFT(股票期貨!S555,2),股期交易標的!$A:$A,0)) &amp; "期"</f>
        <v>#N/A</v>
      </c>
      <c r="X555" t="e">
        <f>INDEX(股期交易標的!$D:$D,MATCH(LEFT(股票期貨!Y555,2),股期交易標的!$A:$A,0)) &amp; "期"</f>
        <v>#N/A</v>
      </c>
    </row>
    <row r="556" spans="1:24" x14ac:dyDescent="0.25">
      <c r="A556" t="s">
        <v>576</v>
      </c>
      <c r="B556">
        <v>202403</v>
      </c>
      <c r="C556" t="s">
        <v>39</v>
      </c>
      <c r="D556" t="s">
        <v>39</v>
      </c>
      <c r="E556" t="s">
        <v>39</v>
      </c>
      <c r="F556" t="s">
        <v>39</v>
      </c>
      <c r="G556" t="s">
        <v>39</v>
      </c>
      <c r="H556" t="s">
        <v>39</v>
      </c>
      <c r="I556">
        <v>0</v>
      </c>
      <c r="J556">
        <v>0</v>
      </c>
      <c r="K556">
        <v>0</v>
      </c>
      <c r="L556">
        <v>587</v>
      </c>
      <c r="M556">
        <v>0</v>
      </c>
      <c r="N556">
        <v>570</v>
      </c>
      <c r="O556">
        <v>616</v>
      </c>
      <c r="P556" t="s">
        <v>39</v>
      </c>
      <c r="Q556" t="s">
        <v>39</v>
      </c>
      <c r="R556" t="e">
        <f>INDEX(股期交易標的!$D:$D,MATCH(LEFT(股票期貨!S556,2),股期交易標的!$A:$A,0)) &amp; "期"</f>
        <v>#N/A</v>
      </c>
      <c r="X556" t="e">
        <f>INDEX(股期交易標的!$D:$D,MATCH(LEFT(股票期貨!Y556,2),股期交易標的!$A:$A,0)) &amp; "期"</f>
        <v>#N/A</v>
      </c>
    </row>
    <row r="557" spans="1:24" x14ac:dyDescent="0.25">
      <c r="A557" t="s">
        <v>576</v>
      </c>
      <c r="B557">
        <v>202406</v>
      </c>
      <c r="C557" t="s">
        <v>39</v>
      </c>
      <c r="D557" t="s">
        <v>39</v>
      </c>
      <c r="E557" t="s">
        <v>39</v>
      </c>
      <c r="F557" t="s">
        <v>39</v>
      </c>
      <c r="G557" t="s">
        <v>39</v>
      </c>
      <c r="H557" t="s">
        <v>39</v>
      </c>
      <c r="I557">
        <v>0</v>
      </c>
      <c r="J557">
        <v>0</v>
      </c>
      <c r="K557">
        <v>0</v>
      </c>
      <c r="L557">
        <v>591</v>
      </c>
      <c r="M557">
        <v>0</v>
      </c>
      <c r="N557">
        <v>570</v>
      </c>
      <c r="O557">
        <v>616</v>
      </c>
      <c r="P557" t="s">
        <v>39</v>
      </c>
      <c r="Q557" t="s">
        <v>39</v>
      </c>
      <c r="R557" t="e">
        <f>INDEX(股期交易標的!$D:$D,MATCH(LEFT(股票期貨!S557,2),股期交易標的!$A:$A,0)) &amp; "期"</f>
        <v>#N/A</v>
      </c>
      <c r="X557" t="e">
        <f>INDEX(股期交易標的!$D:$D,MATCH(LEFT(股票期貨!Y557,2),股期交易標的!$A:$A,0)) &amp; "期"</f>
        <v>#N/A</v>
      </c>
    </row>
    <row r="558" spans="1:24" x14ac:dyDescent="0.25">
      <c r="A558" t="s">
        <v>576</v>
      </c>
      <c r="B558">
        <v>202409</v>
      </c>
      <c r="C558" t="s">
        <v>39</v>
      </c>
      <c r="D558" t="s">
        <v>39</v>
      </c>
      <c r="E558" t="s">
        <v>39</v>
      </c>
      <c r="F558" t="s">
        <v>39</v>
      </c>
      <c r="G558" t="s">
        <v>39</v>
      </c>
      <c r="H558" t="s">
        <v>39</v>
      </c>
      <c r="I558">
        <v>0</v>
      </c>
      <c r="J558">
        <v>0</v>
      </c>
      <c r="K558">
        <v>0</v>
      </c>
      <c r="L558">
        <v>592</v>
      </c>
      <c r="M558">
        <v>0</v>
      </c>
      <c r="N558">
        <v>570</v>
      </c>
      <c r="O558">
        <v>616</v>
      </c>
      <c r="P558" t="s">
        <v>39</v>
      </c>
      <c r="Q558" t="s">
        <v>39</v>
      </c>
      <c r="R558" t="e">
        <f>INDEX(股期交易標的!$D:$D,MATCH(LEFT(股票期貨!S558,2),股期交易標的!$A:$A,0)) &amp; "期"</f>
        <v>#N/A</v>
      </c>
      <c r="X558" t="e">
        <f>INDEX(股期交易標的!$D:$D,MATCH(LEFT(股票期貨!Y558,2),股期交易標的!$A:$A,0)) &amp; "期"</f>
        <v>#N/A</v>
      </c>
    </row>
    <row r="559" spans="1:24" x14ac:dyDescent="0.25">
      <c r="A559" t="s">
        <v>577</v>
      </c>
      <c r="B559">
        <v>202311</v>
      </c>
      <c r="C559">
        <v>33.15</v>
      </c>
      <c r="D559">
        <v>33.4</v>
      </c>
      <c r="E559">
        <v>33.1</v>
      </c>
      <c r="F559">
        <v>33.25</v>
      </c>
      <c r="G559" t="s">
        <v>473</v>
      </c>
      <c r="H559" t="s">
        <v>2265</v>
      </c>
      <c r="I559">
        <v>0</v>
      </c>
      <c r="J559">
        <v>41</v>
      </c>
      <c r="K559">
        <v>41</v>
      </c>
      <c r="L559">
        <v>33.25</v>
      </c>
      <c r="M559">
        <v>351</v>
      </c>
      <c r="N559">
        <v>33.25</v>
      </c>
      <c r="O559">
        <v>33.35</v>
      </c>
      <c r="P559">
        <v>35.15</v>
      </c>
      <c r="Q559">
        <v>31.75</v>
      </c>
      <c r="R559" t="e">
        <f>INDEX(股期交易標的!$D:$D,MATCH(LEFT(股票期貨!S559,2),股期交易標的!$A:$A,0)) &amp; "期"</f>
        <v>#N/A</v>
      </c>
      <c r="X559" t="e">
        <f>INDEX(股期交易標的!$D:$D,MATCH(LEFT(股票期貨!Y559,2),股期交易標的!$A:$A,0)) &amp; "期"</f>
        <v>#N/A</v>
      </c>
    </row>
    <row r="560" spans="1:24" x14ac:dyDescent="0.25">
      <c r="A560" t="s">
        <v>577</v>
      </c>
      <c r="B560">
        <v>202312</v>
      </c>
      <c r="C560">
        <v>33.299999999999997</v>
      </c>
      <c r="D560">
        <v>33.299999999999997</v>
      </c>
      <c r="E560">
        <v>33.25</v>
      </c>
      <c r="F560">
        <v>33.25</v>
      </c>
      <c r="G560" t="s">
        <v>1560</v>
      </c>
      <c r="H560" s="4" t="s">
        <v>2517</v>
      </c>
      <c r="I560">
        <v>0</v>
      </c>
      <c r="J560">
        <v>4</v>
      </c>
      <c r="K560">
        <v>4</v>
      </c>
      <c r="L560">
        <v>33.25</v>
      </c>
      <c r="M560">
        <v>75</v>
      </c>
      <c r="N560">
        <v>33.25</v>
      </c>
      <c r="O560">
        <v>33.450000000000003</v>
      </c>
      <c r="P560">
        <v>46.4</v>
      </c>
      <c r="Q560">
        <v>31.85</v>
      </c>
      <c r="R560" t="e">
        <f>INDEX(股期交易標的!$D:$D,MATCH(LEFT(股票期貨!S560,2),股期交易標的!$A:$A,0)) &amp; "期"</f>
        <v>#N/A</v>
      </c>
      <c r="X560" t="e">
        <f>INDEX(股期交易標的!$D:$D,MATCH(LEFT(股票期貨!Y560,2),股期交易標的!$A:$A,0)) &amp; "期"</f>
        <v>#N/A</v>
      </c>
    </row>
    <row r="561" spans="1:24" x14ac:dyDescent="0.25">
      <c r="A561" t="s">
        <v>577</v>
      </c>
      <c r="B561">
        <v>202403</v>
      </c>
      <c r="C561" t="s">
        <v>39</v>
      </c>
      <c r="D561" t="s">
        <v>39</v>
      </c>
      <c r="E561" t="s">
        <v>39</v>
      </c>
      <c r="F561" t="s">
        <v>39</v>
      </c>
      <c r="G561" t="s">
        <v>39</v>
      </c>
      <c r="H561" t="s">
        <v>39</v>
      </c>
      <c r="I561">
        <v>0</v>
      </c>
      <c r="J561">
        <v>0</v>
      </c>
      <c r="K561">
        <v>0</v>
      </c>
      <c r="L561">
        <v>33.299999999999997</v>
      </c>
      <c r="M561">
        <v>42</v>
      </c>
      <c r="N561">
        <v>33.200000000000003</v>
      </c>
      <c r="O561">
        <v>33.6</v>
      </c>
      <c r="P561">
        <v>46.2</v>
      </c>
      <c r="Q561">
        <v>33.5</v>
      </c>
      <c r="R561" t="e">
        <f>INDEX(股期交易標的!$D:$D,MATCH(LEFT(股票期貨!S561,2),股期交易標的!$A:$A,0)) &amp; "期"</f>
        <v>#N/A</v>
      </c>
      <c r="X561" t="e">
        <f>INDEX(股期交易標的!$D:$D,MATCH(LEFT(股票期貨!Y561,2),股期交易標的!$A:$A,0)) &amp; "期"</f>
        <v>#N/A</v>
      </c>
    </row>
    <row r="562" spans="1:24" x14ac:dyDescent="0.25">
      <c r="A562" t="s">
        <v>577</v>
      </c>
      <c r="B562">
        <v>202406</v>
      </c>
      <c r="C562" t="s">
        <v>39</v>
      </c>
      <c r="D562" t="s">
        <v>39</v>
      </c>
      <c r="E562" t="s">
        <v>39</v>
      </c>
      <c r="F562" t="s">
        <v>39</v>
      </c>
      <c r="G562" t="s">
        <v>39</v>
      </c>
      <c r="H562" s="4" t="s">
        <v>39</v>
      </c>
      <c r="I562">
        <v>0</v>
      </c>
      <c r="J562">
        <v>0</v>
      </c>
      <c r="K562">
        <v>0</v>
      </c>
      <c r="L562">
        <v>33.35</v>
      </c>
      <c r="M562">
        <v>6</v>
      </c>
      <c r="N562">
        <v>33.200000000000003</v>
      </c>
      <c r="O562">
        <v>33.5</v>
      </c>
      <c r="P562">
        <v>33.700000000000003</v>
      </c>
      <c r="Q562">
        <v>33.5</v>
      </c>
      <c r="R562" t="e">
        <f>INDEX(股期交易標的!$D:$D,MATCH(LEFT(股票期貨!S562,2),股期交易標的!$A:$A,0)) &amp; "期"</f>
        <v>#N/A</v>
      </c>
      <c r="X562" t="e">
        <f>INDEX(股期交易標的!$D:$D,MATCH(LEFT(股票期貨!Y562,2),股期交易標的!$A:$A,0)) &amp; "期"</f>
        <v>#N/A</v>
      </c>
    </row>
    <row r="563" spans="1:24" x14ac:dyDescent="0.25">
      <c r="A563" t="s">
        <v>577</v>
      </c>
      <c r="B563">
        <v>202409</v>
      </c>
      <c r="C563" t="s">
        <v>39</v>
      </c>
      <c r="D563" t="s">
        <v>39</v>
      </c>
      <c r="E563" t="s">
        <v>39</v>
      </c>
      <c r="F563" t="s">
        <v>39</v>
      </c>
      <c r="G563" t="s">
        <v>39</v>
      </c>
      <c r="H563" t="s">
        <v>39</v>
      </c>
      <c r="I563">
        <v>0</v>
      </c>
      <c r="J563">
        <v>0</v>
      </c>
      <c r="K563">
        <v>0</v>
      </c>
      <c r="L563">
        <v>33.35</v>
      </c>
      <c r="M563">
        <v>4</v>
      </c>
      <c r="N563">
        <v>33.049999999999997</v>
      </c>
      <c r="O563">
        <v>33.5</v>
      </c>
      <c r="P563">
        <v>32.9</v>
      </c>
      <c r="Q563">
        <v>32.15</v>
      </c>
      <c r="R563" t="e">
        <f>INDEX(股期交易標的!$D:$D,MATCH(LEFT(股票期貨!S563,2),股期交易標的!$A:$A,0)) &amp; "期"</f>
        <v>#N/A</v>
      </c>
      <c r="X563" t="e">
        <f>INDEX(股期交易標的!$D:$D,MATCH(LEFT(股票期貨!Y563,2),股期交易標的!$A:$A,0)) &amp; "期"</f>
        <v>#N/A</v>
      </c>
    </row>
    <row r="564" spans="1:24" x14ac:dyDescent="0.25">
      <c r="A564" t="s">
        <v>578</v>
      </c>
      <c r="B564">
        <v>202311</v>
      </c>
      <c r="C564">
        <v>71.2</v>
      </c>
      <c r="D564">
        <v>74</v>
      </c>
      <c r="E564">
        <v>71.2</v>
      </c>
      <c r="F564">
        <v>73</v>
      </c>
      <c r="G564" t="s">
        <v>2315</v>
      </c>
      <c r="H564" t="s">
        <v>2613</v>
      </c>
      <c r="I564">
        <v>0</v>
      </c>
      <c r="J564">
        <v>245</v>
      </c>
      <c r="K564">
        <v>245</v>
      </c>
      <c r="L564">
        <v>73</v>
      </c>
      <c r="M564">
        <v>456</v>
      </c>
      <c r="N564">
        <v>73.099999999999994</v>
      </c>
      <c r="O564">
        <v>73.3</v>
      </c>
      <c r="P564">
        <v>75.5</v>
      </c>
      <c r="Q564">
        <v>59.9</v>
      </c>
      <c r="R564" t="e">
        <f>INDEX(股期交易標的!$D:$D,MATCH(LEFT(股票期貨!S564,2),股期交易標的!$A:$A,0)) &amp; "期"</f>
        <v>#N/A</v>
      </c>
      <c r="X564" t="e">
        <f>INDEX(股期交易標的!$D:$D,MATCH(LEFT(股票期貨!Y564,2),股期交易標的!$A:$A,0)) &amp; "期"</f>
        <v>#N/A</v>
      </c>
    </row>
    <row r="565" spans="1:24" x14ac:dyDescent="0.25">
      <c r="A565" t="s">
        <v>578</v>
      </c>
      <c r="B565">
        <v>202312</v>
      </c>
      <c r="C565">
        <v>72.7</v>
      </c>
      <c r="D565">
        <v>73.7</v>
      </c>
      <c r="E565">
        <v>72.7</v>
      </c>
      <c r="F565">
        <v>73</v>
      </c>
      <c r="G565" t="s">
        <v>567</v>
      </c>
      <c r="H565" s="4" t="s">
        <v>2614</v>
      </c>
      <c r="I565">
        <v>0</v>
      </c>
      <c r="J565">
        <v>19</v>
      </c>
      <c r="K565">
        <v>19</v>
      </c>
      <c r="L565">
        <v>73</v>
      </c>
      <c r="M565">
        <v>37</v>
      </c>
      <c r="N565">
        <v>73.099999999999994</v>
      </c>
      <c r="O565">
        <v>73.5</v>
      </c>
      <c r="P565">
        <v>74.099999999999994</v>
      </c>
      <c r="Q565">
        <v>67.400000000000006</v>
      </c>
      <c r="R565" t="e">
        <f>INDEX(股期交易標的!$D:$D,MATCH(LEFT(股票期貨!S565,2),股期交易標的!$A:$A,0)) &amp; "期"</f>
        <v>#N/A</v>
      </c>
      <c r="X565" t="e">
        <f>INDEX(股期交易標的!$D:$D,MATCH(LEFT(股票期貨!Y565,2),股期交易標的!$A:$A,0)) &amp; "期"</f>
        <v>#N/A</v>
      </c>
    </row>
    <row r="566" spans="1:24" x14ac:dyDescent="0.25">
      <c r="A566" t="s">
        <v>578</v>
      </c>
      <c r="B566">
        <v>202403</v>
      </c>
      <c r="C566" t="s">
        <v>39</v>
      </c>
      <c r="D566" t="s">
        <v>39</v>
      </c>
      <c r="E566" t="s">
        <v>39</v>
      </c>
      <c r="F566" t="s">
        <v>39</v>
      </c>
      <c r="G566" t="s">
        <v>39</v>
      </c>
      <c r="H566" t="s">
        <v>39</v>
      </c>
      <c r="I566">
        <v>0</v>
      </c>
      <c r="J566">
        <v>0</v>
      </c>
      <c r="K566">
        <v>0</v>
      </c>
      <c r="L566">
        <v>73.3</v>
      </c>
      <c r="M566">
        <v>0</v>
      </c>
      <c r="N566">
        <v>71</v>
      </c>
      <c r="O566">
        <v>75.400000000000006</v>
      </c>
      <c r="P566">
        <v>66.599999999999994</v>
      </c>
      <c r="Q566">
        <v>59.2</v>
      </c>
      <c r="R566" t="e">
        <f>INDEX(股期交易標的!$D:$D,MATCH(LEFT(股票期貨!S566,2),股期交易標的!$A:$A,0)) &amp; "期"</f>
        <v>#N/A</v>
      </c>
      <c r="X566" t="e">
        <f>INDEX(股期交易標的!$D:$D,MATCH(LEFT(股票期貨!Y566,2),股期交易標的!$A:$A,0)) &amp; "期"</f>
        <v>#N/A</v>
      </c>
    </row>
    <row r="567" spans="1:24" x14ac:dyDescent="0.25">
      <c r="A567" t="s">
        <v>578</v>
      </c>
      <c r="B567">
        <v>202406</v>
      </c>
      <c r="C567" t="s">
        <v>39</v>
      </c>
      <c r="D567" t="s">
        <v>39</v>
      </c>
      <c r="E567" t="s">
        <v>39</v>
      </c>
      <c r="F567" t="s">
        <v>39</v>
      </c>
      <c r="G567" t="s">
        <v>39</v>
      </c>
      <c r="H567" t="s">
        <v>39</v>
      </c>
      <c r="I567">
        <v>0</v>
      </c>
      <c r="J567">
        <v>0</v>
      </c>
      <c r="K567">
        <v>0</v>
      </c>
      <c r="L567">
        <v>73.2</v>
      </c>
      <c r="M567">
        <v>3</v>
      </c>
      <c r="N567">
        <v>71</v>
      </c>
      <c r="O567">
        <v>75.400000000000006</v>
      </c>
      <c r="P567">
        <v>58.6</v>
      </c>
      <c r="Q567">
        <v>58.6</v>
      </c>
      <c r="R567" t="e">
        <f>INDEX(股期交易標的!$D:$D,MATCH(LEFT(股票期貨!S567,2),股期交易標的!$A:$A,0)) &amp; "期"</f>
        <v>#N/A</v>
      </c>
      <c r="X567" t="e">
        <f>INDEX(股期交易標的!$D:$D,MATCH(LEFT(股票期貨!Y567,2),股期交易標的!$A:$A,0)) &amp; "期"</f>
        <v>#N/A</v>
      </c>
    </row>
    <row r="568" spans="1:24" x14ac:dyDescent="0.25">
      <c r="A568" t="s">
        <v>578</v>
      </c>
      <c r="B568">
        <v>202409</v>
      </c>
      <c r="C568" t="s">
        <v>39</v>
      </c>
      <c r="D568" t="s">
        <v>39</v>
      </c>
      <c r="E568" t="s">
        <v>39</v>
      </c>
      <c r="F568" t="s">
        <v>39</v>
      </c>
      <c r="G568" t="s">
        <v>39</v>
      </c>
      <c r="H568" t="s">
        <v>39</v>
      </c>
      <c r="I568">
        <v>0</v>
      </c>
      <c r="J568">
        <v>0</v>
      </c>
      <c r="K568">
        <v>0</v>
      </c>
      <c r="L568">
        <v>73.3</v>
      </c>
      <c r="M568">
        <v>0</v>
      </c>
      <c r="N568">
        <v>71</v>
      </c>
      <c r="O568">
        <v>75.400000000000006</v>
      </c>
      <c r="P568" t="s">
        <v>39</v>
      </c>
      <c r="Q568" t="s">
        <v>39</v>
      </c>
      <c r="R568" t="e">
        <f>INDEX(股期交易標的!$D:$D,MATCH(LEFT(股票期貨!S568,2),股期交易標的!$A:$A,0)) &amp; "期"</f>
        <v>#N/A</v>
      </c>
      <c r="X568" t="e">
        <f>INDEX(股期交易標的!$D:$D,MATCH(LEFT(股票期貨!Y568,2),股期交易標的!$A:$A,0)) &amp; "期"</f>
        <v>#N/A</v>
      </c>
    </row>
    <row r="569" spans="1:24" x14ac:dyDescent="0.25">
      <c r="A569" t="s">
        <v>579</v>
      </c>
      <c r="B569">
        <v>202311</v>
      </c>
      <c r="C569">
        <v>77.5</v>
      </c>
      <c r="D569">
        <v>77.900000000000006</v>
      </c>
      <c r="E569">
        <v>77.400000000000006</v>
      </c>
      <c r="F569">
        <v>77.5</v>
      </c>
      <c r="G569" t="s">
        <v>2233</v>
      </c>
      <c r="H569" s="4" t="s">
        <v>2522</v>
      </c>
      <c r="I569">
        <v>0</v>
      </c>
      <c r="J569">
        <v>76</v>
      </c>
      <c r="K569">
        <v>76</v>
      </c>
      <c r="L569">
        <v>77.5</v>
      </c>
      <c r="M569">
        <v>254</v>
      </c>
      <c r="N569">
        <v>77.5</v>
      </c>
      <c r="O569">
        <v>77.900000000000006</v>
      </c>
      <c r="P569">
        <v>80</v>
      </c>
      <c r="Q569">
        <v>74.900000000000006</v>
      </c>
      <c r="R569" t="e">
        <f>INDEX(股期交易標的!$D:$D,MATCH(LEFT(股票期貨!S569,2),股期交易標的!$A:$A,0)) &amp; "期"</f>
        <v>#N/A</v>
      </c>
      <c r="X569" t="e">
        <f>INDEX(股期交易標的!$D:$D,MATCH(LEFT(股票期貨!Y569,2),股期交易標的!$A:$A,0)) &amp; "期"</f>
        <v>#N/A</v>
      </c>
    </row>
    <row r="570" spans="1:24" x14ac:dyDescent="0.25">
      <c r="A570" t="s">
        <v>579</v>
      </c>
      <c r="B570">
        <v>202312</v>
      </c>
      <c r="C570">
        <v>76.599999999999994</v>
      </c>
      <c r="D570" t="s">
        <v>39</v>
      </c>
      <c r="E570" t="s">
        <v>39</v>
      </c>
      <c r="F570">
        <v>76.599999999999994</v>
      </c>
      <c r="G570">
        <v>0</v>
      </c>
      <c r="H570" s="4">
        <v>0</v>
      </c>
      <c r="I570">
        <v>0</v>
      </c>
      <c r="J570">
        <v>5</v>
      </c>
      <c r="K570">
        <v>5</v>
      </c>
      <c r="L570">
        <v>77.7</v>
      </c>
      <c r="M570">
        <v>44</v>
      </c>
      <c r="N570">
        <v>77.599999999999994</v>
      </c>
      <c r="O570">
        <v>78.099999999999994</v>
      </c>
      <c r="P570">
        <v>78</v>
      </c>
      <c r="Q570">
        <v>75.3</v>
      </c>
      <c r="R570" t="e">
        <f>INDEX(股期交易標的!$D:$D,MATCH(LEFT(股票期貨!S570,2),股期交易標的!$A:$A,0)) &amp; "期"</f>
        <v>#N/A</v>
      </c>
      <c r="X570" t="e">
        <f>INDEX(股期交易標的!$D:$D,MATCH(LEFT(股票期貨!Y570,2),股期交易標的!$A:$A,0)) &amp; "期"</f>
        <v>#N/A</v>
      </c>
    </row>
    <row r="571" spans="1:24" x14ac:dyDescent="0.25">
      <c r="A571" t="s">
        <v>579</v>
      </c>
      <c r="B571">
        <v>202403</v>
      </c>
      <c r="C571" t="s">
        <v>39</v>
      </c>
      <c r="D571" t="s">
        <v>39</v>
      </c>
      <c r="E571" t="s">
        <v>39</v>
      </c>
      <c r="F571" t="s">
        <v>39</v>
      </c>
      <c r="G571" t="s">
        <v>39</v>
      </c>
      <c r="H571" t="s">
        <v>39</v>
      </c>
      <c r="I571">
        <v>0</v>
      </c>
      <c r="J571">
        <v>0</v>
      </c>
      <c r="K571">
        <v>0</v>
      </c>
      <c r="L571">
        <v>77.599999999999994</v>
      </c>
      <c r="M571">
        <v>0</v>
      </c>
      <c r="N571">
        <v>77.5</v>
      </c>
      <c r="O571">
        <v>78.8</v>
      </c>
      <c r="P571" t="s">
        <v>39</v>
      </c>
      <c r="Q571" t="s">
        <v>39</v>
      </c>
      <c r="R571" t="e">
        <f>INDEX(股期交易標的!$D:$D,MATCH(LEFT(股票期貨!S571,2),股期交易標的!$A:$A,0)) &amp; "期"</f>
        <v>#N/A</v>
      </c>
      <c r="X571" t="e">
        <f>INDEX(股期交易標的!$D:$D,MATCH(LEFT(股票期貨!Y571,2),股期交易標的!$A:$A,0)) &amp; "期"</f>
        <v>#N/A</v>
      </c>
    </row>
    <row r="572" spans="1:24" x14ac:dyDescent="0.25">
      <c r="A572" t="s">
        <v>579</v>
      </c>
      <c r="B572">
        <v>202406</v>
      </c>
      <c r="C572" t="s">
        <v>39</v>
      </c>
      <c r="D572" t="s">
        <v>39</v>
      </c>
      <c r="E572" t="s">
        <v>39</v>
      </c>
      <c r="F572" t="s">
        <v>39</v>
      </c>
      <c r="G572" t="s">
        <v>39</v>
      </c>
      <c r="H572" t="s">
        <v>39</v>
      </c>
      <c r="I572">
        <v>0</v>
      </c>
      <c r="J572">
        <v>0</v>
      </c>
      <c r="K572">
        <v>0</v>
      </c>
      <c r="L572">
        <v>77.599999999999994</v>
      </c>
      <c r="M572">
        <v>1</v>
      </c>
      <c r="N572">
        <v>77.5</v>
      </c>
      <c r="O572">
        <v>80.2</v>
      </c>
      <c r="P572">
        <v>79</v>
      </c>
      <c r="Q572">
        <v>79</v>
      </c>
      <c r="R572" t="e">
        <f>INDEX(股期交易標的!$D:$D,MATCH(LEFT(股票期貨!S572,2),股期交易標的!$A:$A,0)) &amp; "期"</f>
        <v>#N/A</v>
      </c>
      <c r="X572" t="e">
        <f>INDEX(股期交易標的!$D:$D,MATCH(LEFT(股票期貨!Y572,2),股期交易標的!$A:$A,0)) &amp; "期"</f>
        <v>#N/A</v>
      </c>
    </row>
    <row r="573" spans="1:24" x14ac:dyDescent="0.25">
      <c r="A573" t="s">
        <v>579</v>
      </c>
      <c r="B573">
        <v>202409</v>
      </c>
      <c r="C573" t="s">
        <v>39</v>
      </c>
      <c r="D573" t="s">
        <v>39</v>
      </c>
      <c r="E573" t="s">
        <v>39</v>
      </c>
      <c r="F573" t="s">
        <v>39</v>
      </c>
      <c r="G573" t="s">
        <v>39</v>
      </c>
      <c r="H573" t="s">
        <v>39</v>
      </c>
      <c r="I573">
        <v>0</v>
      </c>
      <c r="J573">
        <v>0</v>
      </c>
      <c r="K573">
        <v>0</v>
      </c>
      <c r="L573">
        <v>77.8</v>
      </c>
      <c r="M573">
        <v>0</v>
      </c>
      <c r="N573">
        <v>75.2</v>
      </c>
      <c r="O573">
        <v>80.2</v>
      </c>
      <c r="P573" t="s">
        <v>39</v>
      </c>
      <c r="Q573" t="s">
        <v>39</v>
      </c>
      <c r="R573" t="e">
        <f>INDEX(股期交易標的!$D:$D,MATCH(LEFT(股票期貨!S573,2),股期交易標的!$A:$A,0)) &amp; "期"</f>
        <v>#N/A</v>
      </c>
      <c r="X573" t="e">
        <f>INDEX(股期交易標的!$D:$D,MATCH(LEFT(股票期貨!Y573,2),股期交易標的!$A:$A,0)) &amp; "期"</f>
        <v>#N/A</v>
      </c>
    </row>
    <row r="574" spans="1:24" x14ac:dyDescent="0.25">
      <c r="A574" t="s">
        <v>580</v>
      </c>
      <c r="B574">
        <v>202311</v>
      </c>
      <c r="C574" t="s">
        <v>39</v>
      </c>
      <c r="D574" t="s">
        <v>39</v>
      </c>
      <c r="E574" t="s">
        <v>39</v>
      </c>
      <c r="F574" t="s">
        <v>39</v>
      </c>
      <c r="G574" t="s">
        <v>39</v>
      </c>
      <c r="H574" s="4" t="s">
        <v>39</v>
      </c>
      <c r="I574">
        <v>0</v>
      </c>
      <c r="J574">
        <v>0</v>
      </c>
      <c r="K574">
        <v>0</v>
      </c>
      <c r="L574">
        <v>73.5</v>
      </c>
      <c r="M574">
        <v>452</v>
      </c>
      <c r="N574">
        <v>72.3</v>
      </c>
      <c r="O574">
        <v>74.8</v>
      </c>
      <c r="P574">
        <v>74.8</v>
      </c>
      <c r="Q574">
        <v>72.2</v>
      </c>
      <c r="R574" t="e">
        <f>INDEX(股期交易標的!$D:$D,MATCH(LEFT(股票期貨!S574,2),股期交易標的!$A:$A,0)) &amp; "期"</f>
        <v>#N/A</v>
      </c>
      <c r="X574" t="e">
        <f>INDEX(股期交易標的!$D:$D,MATCH(LEFT(股票期貨!Y574,2),股期交易標的!$A:$A,0)) &amp; "期"</f>
        <v>#N/A</v>
      </c>
    </row>
    <row r="575" spans="1:24" x14ac:dyDescent="0.25">
      <c r="A575" t="s">
        <v>580</v>
      </c>
      <c r="B575">
        <v>202312</v>
      </c>
      <c r="C575" t="s">
        <v>39</v>
      </c>
      <c r="D575" t="s">
        <v>39</v>
      </c>
      <c r="E575" t="s">
        <v>39</v>
      </c>
      <c r="F575" t="s">
        <v>39</v>
      </c>
      <c r="G575" t="s">
        <v>39</v>
      </c>
      <c r="H575" s="4" t="s">
        <v>39</v>
      </c>
      <c r="I575">
        <v>0</v>
      </c>
      <c r="J575">
        <v>0</v>
      </c>
      <c r="K575">
        <v>0</v>
      </c>
      <c r="L575">
        <v>74</v>
      </c>
      <c r="M575">
        <v>783</v>
      </c>
      <c r="N575">
        <v>72.5</v>
      </c>
      <c r="O575">
        <v>75</v>
      </c>
      <c r="P575">
        <v>80.599999999999994</v>
      </c>
      <c r="Q575">
        <v>72.8</v>
      </c>
      <c r="R575" t="e">
        <f>INDEX(股期交易標的!$D:$D,MATCH(LEFT(股票期貨!S575,2),股期交易標的!$A:$A,0)) &amp; "期"</f>
        <v>#N/A</v>
      </c>
      <c r="X575" t="e">
        <f>INDEX(股期交易標的!$D:$D,MATCH(LEFT(股票期貨!Y575,2),股期交易標的!$A:$A,0)) &amp; "期"</f>
        <v>#N/A</v>
      </c>
    </row>
    <row r="576" spans="1:24" x14ac:dyDescent="0.25">
      <c r="A576" t="s">
        <v>580</v>
      </c>
      <c r="B576">
        <v>202403</v>
      </c>
      <c r="C576" t="s">
        <v>39</v>
      </c>
      <c r="D576" t="s">
        <v>39</v>
      </c>
      <c r="E576" t="s">
        <v>39</v>
      </c>
      <c r="F576" t="s">
        <v>39</v>
      </c>
      <c r="G576" t="s">
        <v>39</v>
      </c>
      <c r="H576" t="s">
        <v>39</v>
      </c>
      <c r="I576">
        <v>0</v>
      </c>
      <c r="J576">
        <v>0</v>
      </c>
      <c r="K576">
        <v>0</v>
      </c>
      <c r="L576">
        <v>74.2</v>
      </c>
      <c r="M576">
        <v>108</v>
      </c>
      <c r="N576">
        <v>72.2</v>
      </c>
      <c r="O576">
        <v>77.099999999999994</v>
      </c>
      <c r="P576">
        <v>83.1</v>
      </c>
      <c r="Q576">
        <v>73.2</v>
      </c>
      <c r="R576" t="e">
        <f>INDEX(股期交易標的!$D:$D,MATCH(LEFT(股票期貨!S576,2),股期交易標的!$A:$A,0)) &amp; "期"</f>
        <v>#N/A</v>
      </c>
      <c r="X576" t="e">
        <f>INDEX(股期交易標的!$D:$D,MATCH(LEFT(股票期貨!Y576,2),股期交易標的!$A:$A,0)) &amp; "期"</f>
        <v>#N/A</v>
      </c>
    </row>
    <row r="577" spans="1:24" x14ac:dyDescent="0.25">
      <c r="A577" t="s">
        <v>580</v>
      </c>
      <c r="B577">
        <v>202406</v>
      </c>
      <c r="C577" t="s">
        <v>39</v>
      </c>
      <c r="D577" t="s">
        <v>39</v>
      </c>
      <c r="E577" t="s">
        <v>39</v>
      </c>
      <c r="F577" t="s">
        <v>39</v>
      </c>
      <c r="G577" t="s">
        <v>39</v>
      </c>
      <c r="H577" t="s">
        <v>39</v>
      </c>
      <c r="I577">
        <v>0</v>
      </c>
      <c r="J577">
        <v>0</v>
      </c>
      <c r="K577">
        <v>0</v>
      </c>
      <c r="L577">
        <v>74.2</v>
      </c>
      <c r="M577">
        <v>7</v>
      </c>
      <c r="N577">
        <v>72.400000000000006</v>
      </c>
      <c r="O577">
        <v>77.099999999999994</v>
      </c>
      <c r="P577">
        <v>82</v>
      </c>
      <c r="Q577">
        <v>73.7</v>
      </c>
      <c r="R577" t="e">
        <f>INDEX(股期交易標的!$D:$D,MATCH(LEFT(股票期貨!S577,2),股期交易標的!$A:$A,0)) &amp; "期"</f>
        <v>#N/A</v>
      </c>
      <c r="X577" t="e">
        <f>INDEX(股期交易標的!$D:$D,MATCH(LEFT(股票期貨!Y577,2),股期交易標的!$A:$A,0)) &amp; "期"</f>
        <v>#N/A</v>
      </c>
    </row>
    <row r="578" spans="1:24" x14ac:dyDescent="0.25">
      <c r="A578" t="s">
        <v>580</v>
      </c>
      <c r="B578">
        <v>202409</v>
      </c>
      <c r="C578" t="s">
        <v>39</v>
      </c>
      <c r="D578" t="s">
        <v>39</v>
      </c>
      <c r="E578" t="s">
        <v>39</v>
      </c>
      <c r="F578" t="s">
        <v>39</v>
      </c>
      <c r="G578" t="s">
        <v>39</v>
      </c>
      <c r="H578" t="s">
        <v>39</v>
      </c>
      <c r="I578">
        <v>0</v>
      </c>
      <c r="J578">
        <v>0</v>
      </c>
      <c r="K578">
        <v>0</v>
      </c>
      <c r="L578">
        <v>74.400000000000006</v>
      </c>
      <c r="M578">
        <v>2</v>
      </c>
      <c r="N578">
        <v>72.599999999999994</v>
      </c>
      <c r="O578">
        <v>77.099999999999994</v>
      </c>
      <c r="P578">
        <v>73.7</v>
      </c>
      <c r="Q578">
        <v>73.5</v>
      </c>
      <c r="R578" t="e">
        <f>INDEX(股期交易標的!$D:$D,MATCH(LEFT(股票期貨!S578,2),股期交易標的!$A:$A,0)) &amp; "期"</f>
        <v>#N/A</v>
      </c>
      <c r="X578" t="e">
        <f>INDEX(股期交易標的!$D:$D,MATCH(LEFT(股票期貨!Y578,2),股期交易標的!$A:$A,0)) &amp; "期"</f>
        <v>#N/A</v>
      </c>
    </row>
    <row r="579" spans="1:24" x14ac:dyDescent="0.25">
      <c r="A579" t="s">
        <v>581</v>
      </c>
      <c r="B579">
        <v>202311</v>
      </c>
      <c r="C579">
        <v>20.95</v>
      </c>
      <c r="D579">
        <v>21.2</v>
      </c>
      <c r="E579">
        <v>20.9</v>
      </c>
      <c r="F579">
        <v>21.05</v>
      </c>
      <c r="G579" t="s">
        <v>501</v>
      </c>
      <c r="H579" s="4" t="s">
        <v>2264</v>
      </c>
      <c r="I579">
        <v>0</v>
      </c>
      <c r="J579">
        <v>32</v>
      </c>
      <c r="K579">
        <v>32</v>
      </c>
      <c r="L579">
        <v>21.05</v>
      </c>
      <c r="M579">
        <v>527</v>
      </c>
      <c r="N579">
        <v>20.9</v>
      </c>
      <c r="O579">
        <v>21.2</v>
      </c>
      <c r="P579">
        <v>23.05</v>
      </c>
      <c r="Q579">
        <v>19.7</v>
      </c>
      <c r="R579" t="e">
        <f>INDEX(股期交易標的!$D:$D,MATCH(LEFT(股票期貨!S579,2),股期交易標的!$A:$A,0)) &amp; "期"</f>
        <v>#N/A</v>
      </c>
      <c r="X579" t="e">
        <f>INDEX(股期交易標的!$D:$D,MATCH(LEFT(股票期貨!Y579,2),股期交易標的!$A:$A,0)) &amp; "期"</f>
        <v>#N/A</v>
      </c>
    </row>
    <row r="580" spans="1:24" x14ac:dyDescent="0.25">
      <c r="A580" t="s">
        <v>581</v>
      </c>
      <c r="B580">
        <v>202312</v>
      </c>
      <c r="C580" t="s">
        <v>39</v>
      </c>
      <c r="D580" t="s">
        <v>39</v>
      </c>
      <c r="E580" t="s">
        <v>39</v>
      </c>
      <c r="F580" t="s">
        <v>39</v>
      </c>
      <c r="G580" t="s">
        <v>39</v>
      </c>
      <c r="H580" s="4" t="s">
        <v>39</v>
      </c>
      <c r="I580">
        <v>0</v>
      </c>
      <c r="J580">
        <v>0</v>
      </c>
      <c r="K580">
        <v>0</v>
      </c>
      <c r="L580">
        <v>21</v>
      </c>
      <c r="M580">
        <v>8</v>
      </c>
      <c r="N580">
        <v>20.95</v>
      </c>
      <c r="O580">
        <v>21.25</v>
      </c>
      <c r="P580">
        <v>25.8</v>
      </c>
      <c r="Q580">
        <v>20</v>
      </c>
      <c r="R580" t="e">
        <f>INDEX(股期交易標的!$D:$D,MATCH(LEFT(股票期貨!S580,2),股期交易標的!$A:$A,0)) &amp; "期"</f>
        <v>#N/A</v>
      </c>
      <c r="X580" t="e">
        <f>INDEX(股期交易標的!$D:$D,MATCH(LEFT(股票期貨!Y580,2),股期交易標的!$A:$A,0)) &amp; "期"</f>
        <v>#N/A</v>
      </c>
    </row>
    <row r="581" spans="1:24" x14ac:dyDescent="0.25">
      <c r="A581" t="s">
        <v>581</v>
      </c>
      <c r="B581">
        <v>202403</v>
      </c>
      <c r="C581" t="s">
        <v>39</v>
      </c>
      <c r="D581" t="s">
        <v>39</v>
      </c>
      <c r="E581" t="s">
        <v>39</v>
      </c>
      <c r="F581" t="s">
        <v>39</v>
      </c>
      <c r="G581" t="s">
        <v>39</v>
      </c>
      <c r="H581" t="s">
        <v>39</v>
      </c>
      <c r="I581">
        <v>0</v>
      </c>
      <c r="J581">
        <v>0</v>
      </c>
      <c r="K581">
        <v>0</v>
      </c>
      <c r="L581">
        <v>21</v>
      </c>
      <c r="M581">
        <v>1</v>
      </c>
      <c r="N581">
        <v>20.85</v>
      </c>
      <c r="O581">
        <v>21.3</v>
      </c>
      <c r="P581">
        <v>22.05</v>
      </c>
      <c r="Q581">
        <v>22.05</v>
      </c>
      <c r="R581" t="e">
        <f>INDEX(股期交易標的!$D:$D,MATCH(LEFT(股票期貨!S581,2),股期交易標的!$A:$A,0)) &amp; "期"</f>
        <v>#N/A</v>
      </c>
      <c r="X581" t="e">
        <f>INDEX(股期交易標的!$D:$D,MATCH(LEFT(股票期貨!Y581,2),股期交易標的!$A:$A,0)) &amp; "期"</f>
        <v>#N/A</v>
      </c>
    </row>
    <row r="582" spans="1:24" x14ac:dyDescent="0.25">
      <c r="A582" t="s">
        <v>581</v>
      </c>
      <c r="B582">
        <v>202406</v>
      </c>
      <c r="C582" t="s">
        <v>39</v>
      </c>
      <c r="D582" t="s">
        <v>39</v>
      </c>
      <c r="E582" t="s">
        <v>39</v>
      </c>
      <c r="F582" t="s">
        <v>39</v>
      </c>
      <c r="G582" t="s">
        <v>39</v>
      </c>
      <c r="H582" t="s">
        <v>39</v>
      </c>
      <c r="I582">
        <v>0</v>
      </c>
      <c r="J582">
        <v>0</v>
      </c>
      <c r="K582">
        <v>0</v>
      </c>
      <c r="L582">
        <v>21.05</v>
      </c>
      <c r="M582">
        <v>1</v>
      </c>
      <c r="N582">
        <v>20.3</v>
      </c>
      <c r="O582">
        <v>21.8</v>
      </c>
      <c r="P582">
        <v>23.7</v>
      </c>
      <c r="Q582">
        <v>23.7</v>
      </c>
      <c r="R582" t="e">
        <f>INDEX(股期交易標的!$D:$D,MATCH(LEFT(股票期貨!S582,2),股期交易標的!$A:$A,0)) &amp; "期"</f>
        <v>#N/A</v>
      </c>
      <c r="X582" t="e">
        <f>INDEX(股期交易標的!$D:$D,MATCH(LEFT(股票期貨!Y582,2),股期交易標的!$A:$A,0)) &amp; "期"</f>
        <v>#N/A</v>
      </c>
    </row>
    <row r="583" spans="1:24" x14ac:dyDescent="0.25">
      <c r="A583" t="s">
        <v>581</v>
      </c>
      <c r="B583">
        <v>202409</v>
      </c>
      <c r="C583" t="s">
        <v>39</v>
      </c>
      <c r="D583" t="s">
        <v>39</v>
      </c>
      <c r="E583" t="s">
        <v>39</v>
      </c>
      <c r="F583" t="s">
        <v>39</v>
      </c>
      <c r="G583" t="s">
        <v>39</v>
      </c>
      <c r="H583" t="s">
        <v>39</v>
      </c>
      <c r="I583">
        <v>0</v>
      </c>
      <c r="J583">
        <v>0</v>
      </c>
      <c r="K583">
        <v>0</v>
      </c>
      <c r="L583">
        <v>21.05</v>
      </c>
      <c r="M583">
        <v>0</v>
      </c>
      <c r="N583">
        <v>20.3</v>
      </c>
      <c r="O583">
        <v>21.8</v>
      </c>
      <c r="P583" t="s">
        <v>39</v>
      </c>
      <c r="Q583" t="s">
        <v>39</v>
      </c>
      <c r="R583" t="e">
        <f>INDEX(股期交易標的!$D:$D,MATCH(LEFT(股票期貨!S583,2),股期交易標的!$A:$A,0)) &amp; "期"</f>
        <v>#N/A</v>
      </c>
      <c r="X583" t="e">
        <f>INDEX(股期交易標的!$D:$D,MATCH(LEFT(股票期貨!Y583,2),股期交易標的!$A:$A,0)) &amp; "期"</f>
        <v>#N/A</v>
      </c>
    </row>
    <row r="584" spans="1:24" x14ac:dyDescent="0.25">
      <c r="A584" t="s">
        <v>582</v>
      </c>
      <c r="B584">
        <v>202311</v>
      </c>
      <c r="C584">
        <v>126.5</v>
      </c>
      <c r="D584">
        <v>127.5</v>
      </c>
      <c r="E584">
        <v>126.5</v>
      </c>
      <c r="F584">
        <v>127</v>
      </c>
      <c r="G584" t="s">
        <v>468</v>
      </c>
      <c r="H584" t="s">
        <v>2583</v>
      </c>
      <c r="I584">
        <v>0</v>
      </c>
      <c r="J584">
        <v>19</v>
      </c>
      <c r="K584">
        <v>19</v>
      </c>
      <c r="L584">
        <v>127</v>
      </c>
      <c r="M584">
        <v>183</v>
      </c>
      <c r="N584">
        <v>126.5</v>
      </c>
      <c r="O584">
        <v>127</v>
      </c>
      <c r="P584">
        <v>128</v>
      </c>
      <c r="Q584">
        <v>122</v>
      </c>
      <c r="R584" t="e">
        <f>INDEX(股期交易標的!$D:$D,MATCH(LEFT(股票期貨!S584,2),股期交易標的!$A:$A,0)) &amp; "期"</f>
        <v>#N/A</v>
      </c>
      <c r="X584" t="e">
        <f>INDEX(股期交易標的!$D:$D,MATCH(LEFT(股票期貨!Y584,2),股期交易標的!$A:$A,0)) &amp; "期"</f>
        <v>#N/A</v>
      </c>
    </row>
    <row r="585" spans="1:24" x14ac:dyDescent="0.25">
      <c r="A585" t="s">
        <v>582</v>
      </c>
      <c r="B585">
        <v>202312</v>
      </c>
      <c r="C585">
        <v>126.5</v>
      </c>
      <c r="D585" t="s">
        <v>39</v>
      </c>
      <c r="E585" t="s">
        <v>39</v>
      </c>
      <c r="F585">
        <v>126.5</v>
      </c>
      <c r="G585">
        <v>0</v>
      </c>
      <c r="H585" s="4">
        <v>0</v>
      </c>
      <c r="I585">
        <v>0</v>
      </c>
      <c r="J585">
        <v>1</v>
      </c>
      <c r="K585">
        <v>1</v>
      </c>
      <c r="L585">
        <v>127</v>
      </c>
      <c r="M585">
        <v>30</v>
      </c>
      <c r="N585">
        <v>126.5</v>
      </c>
      <c r="O585">
        <v>127.5</v>
      </c>
      <c r="P585">
        <v>128</v>
      </c>
      <c r="Q585">
        <v>124</v>
      </c>
      <c r="R585" t="e">
        <f>INDEX(股期交易標的!$D:$D,MATCH(LEFT(股票期貨!S585,2),股期交易標的!$A:$A,0)) &amp; "期"</f>
        <v>#N/A</v>
      </c>
      <c r="X585" t="e">
        <f>INDEX(股期交易標的!$D:$D,MATCH(LEFT(股票期貨!Y585,2),股期交易標的!$A:$A,0)) &amp; "期"</f>
        <v>#N/A</v>
      </c>
    </row>
    <row r="586" spans="1:24" x14ac:dyDescent="0.25">
      <c r="A586" t="s">
        <v>582</v>
      </c>
      <c r="B586">
        <v>202403</v>
      </c>
      <c r="C586" t="s">
        <v>39</v>
      </c>
      <c r="D586" t="s">
        <v>39</v>
      </c>
      <c r="E586" t="s">
        <v>39</v>
      </c>
      <c r="F586" t="s">
        <v>39</v>
      </c>
      <c r="G586" t="s">
        <v>39</v>
      </c>
      <c r="H586" t="s">
        <v>39</v>
      </c>
      <c r="I586">
        <v>0</v>
      </c>
      <c r="J586">
        <v>0</v>
      </c>
      <c r="K586">
        <v>0</v>
      </c>
      <c r="L586">
        <v>126</v>
      </c>
      <c r="M586">
        <v>0</v>
      </c>
      <c r="N586">
        <v>126</v>
      </c>
      <c r="O586">
        <v>131.5</v>
      </c>
      <c r="P586" t="s">
        <v>39</v>
      </c>
      <c r="Q586" t="s">
        <v>39</v>
      </c>
      <c r="R586" t="e">
        <f>INDEX(股期交易標的!$D:$D,MATCH(LEFT(股票期貨!S586,2),股期交易標的!$A:$A,0)) &amp; "期"</f>
        <v>#N/A</v>
      </c>
      <c r="X586" t="e">
        <f>INDEX(股期交易標的!$D:$D,MATCH(LEFT(股票期貨!Y586,2),股期交易標的!$A:$A,0)) &amp; "期"</f>
        <v>#N/A</v>
      </c>
    </row>
    <row r="587" spans="1:24" x14ac:dyDescent="0.25">
      <c r="A587" t="s">
        <v>582</v>
      </c>
      <c r="B587">
        <v>202406</v>
      </c>
      <c r="C587" t="s">
        <v>39</v>
      </c>
      <c r="D587" t="s">
        <v>39</v>
      </c>
      <c r="E587" t="s">
        <v>39</v>
      </c>
      <c r="F587" t="s">
        <v>39</v>
      </c>
      <c r="G587" t="s">
        <v>39</v>
      </c>
      <c r="H587" s="4" t="s">
        <v>39</v>
      </c>
      <c r="I587">
        <v>0</v>
      </c>
      <c r="J587">
        <v>0</v>
      </c>
      <c r="K587">
        <v>0</v>
      </c>
      <c r="L587">
        <v>126</v>
      </c>
      <c r="M587">
        <v>0</v>
      </c>
      <c r="N587">
        <v>122.5</v>
      </c>
      <c r="O587">
        <v>131.5</v>
      </c>
      <c r="P587" t="s">
        <v>39</v>
      </c>
      <c r="Q587" t="s">
        <v>39</v>
      </c>
      <c r="R587" t="e">
        <f>INDEX(股期交易標的!$D:$D,MATCH(LEFT(股票期貨!S587,2),股期交易標的!$A:$A,0)) &amp; "期"</f>
        <v>#N/A</v>
      </c>
      <c r="X587" t="e">
        <f>INDEX(股期交易標的!$D:$D,MATCH(LEFT(股票期貨!Y587,2),股期交易標的!$A:$A,0)) &amp; "期"</f>
        <v>#N/A</v>
      </c>
    </row>
    <row r="588" spans="1:24" x14ac:dyDescent="0.25">
      <c r="A588" t="s">
        <v>582</v>
      </c>
      <c r="B588">
        <v>202409</v>
      </c>
      <c r="C588" t="s">
        <v>39</v>
      </c>
      <c r="D588" t="s">
        <v>39</v>
      </c>
      <c r="E588" t="s">
        <v>39</v>
      </c>
      <c r="F588" t="s">
        <v>39</v>
      </c>
      <c r="G588" t="s">
        <v>39</v>
      </c>
      <c r="H588" s="4" t="s">
        <v>39</v>
      </c>
      <c r="I588">
        <v>0</v>
      </c>
      <c r="J588">
        <v>0</v>
      </c>
      <c r="K588">
        <v>0</v>
      </c>
      <c r="L588">
        <v>127</v>
      </c>
      <c r="M588">
        <v>0</v>
      </c>
      <c r="N588">
        <v>122.5</v>
      </c>
      <c r="O588">
        <v>131.5</v>
      </c>
      <c r="P588" t="s">
        <v>39</v>
      </c>
      <c r="Q588" t="s">
        <v>39</v>
      </c>
      <c r="R588" t="e">
        <f>INDEX(股期交易標的!$D:$D,MATCH(LEFT(股票期貨!S588,2),股期交易標的!$A:$A,0)) &amp; "期"</f>
        <v>#N/A</v>
      </c>
      <c r="X588" t="e">
        <f>INDEX(股期交易標的!$D:$D,MATCH(LEFT(股票期貨!Y588,2),股期交易標的!$A:$A,0)) &amp; "期"</f>
        <v>#N/A</v>
      </c>
    </row>
    <row r="589" spans="1:24" x14ac:dyDescent="0.25">
      <c r="A589" t="s">
        <v>583</v>
      </c>
      <c r="B589">
        <v>202311</v>
      </c>
      <c r="C589">
        <v>81.5</v>
      </c>
      <c r="D589">
        <v>83.4</v>
      </c>
      <c r="E589">
        <v>81.5</v>
      </c>
      <c r="F589">
        <v>83</v>
      </c>
      <c r="G589" t="s">
        <v>2318</v>
      </c>
      <c r="H589" s="4" t="s">
        <v>2615</v>
      </c>
      <c r="I589">
        <v>0</v>
      </c>
      <c r="J589">
        <v>533</v>
      </c>
      <c r="K589">
        <v>533</v>
      </c>
      <c r="L589">
        <v>83</v>
      </c>
      <c r="M589">
        <v>473</v>
      </c>
      <c r="N589">
        <v>82.8</v>
      </c>
      <c r="O589">
        <v>83.1</v>
      </c>
      <c r="P589">
        <v>100</v>
      </c>
      <c r="Q589">
        <v>75.599999999999994</v>
      </c>
      <c r="R589" t="e">
        <f>INDEX(股期交易標的!$D:$D,MATCH(LEFT(股票期貨!S589,2),股期交易標的!$A:$A,0)) &amp; "期"</f>
        <v>#N/A</v>
      </c>
      <c r="X589" t="e">
        <f>INDEX(股期交易標的!$D:$D,MATCH(LEFT(股票期貨!Y589,2),股期交易標的!$A:$A,0)) &amp; "期"</f>
        <v>#N/A</v>
      </c>
    </row>
    <row r="590" spans="1:24" x14ac:dyDescent="0.25">
      <c r="A590" t="s">
        <v>583</v>
      </c>
      <c r="B590">
        <v>202312</v>
      </c>
      <c r="C590">
        <v>81.900000000000006</v>
      </c>
      <c r="D590">
        <v>83.4</v>
      </c>
      <c r="E590">
        <v>81.900000000000006</v>
      </c>
      <c r="F590">
        <v>82.8</v>
      </c>
      <c r="G590" t="s">
        <v>2249</v>
      </c>
      <c r="H590" s="4" t="s">
        <v>2251</v>
      </c>
      <c r="I590">
        <v>0</v>
      </c>
      <c r="J590">
        <v>61</v>
      </c>
      <c r="K590">
        <v>61</v>
      </c>
      <c r="L590">
        <v>82.8</v>
      </c>
      <c r="M590">
        <v>132</v>
      </c>
      <c r="N590">
        <v>82.8</v>
      </c>
      <c r="O590">
        <v>83.1</v>
      </c>
      <c r="P590">
        <v>98</v>
      </c>
      <c r="Q590">
        <v>73.599999999999994</v>
      </c>
      <c r="R590" t="e">
        <f>INDEX(股期交易標的!$D:$D,MATCH(LEFT(股票期貨!S590,2),股期交易標的!$A:$A,0)) &amp; "期"</f>
        <v>#N/A</v>
      </c>
      <c r="X590" t="e">
        <f>INDEX(股期交易標的!$D:$D,MATCH(LEFT(股票期貨!Y590,2),股期交易標的!$A:$A,0)) &amp; "期"</f>
        <v>#N/A</v>
      </c>
    </row>
    <row r="591" spans="1:24" x14ac:dyDescent="0.25">
      <c r="A591" t="s">
        <v>583</v>
      </c>
      <c r="B591">
        <v>202403</v>
      </c>
      <c r="C591">
        <v>83.7</v>
      </c>
      <c r="D591">
        <v>83.7</v>
      </c>
      <c r="E591">
        <v>83.7</v>
      </c>
      <c r="F591">
        <v>83.7</v>
      </c>
      <c r="G591" t="s">
        <v>2396</v>
      </c>
      <c r="H591" s="4" t="s">
        <v>2616</v>
      </c>
      <c r="I591">
        <v>0</v>
      </c>
      <c r="J591">
        <v>1</v>
      </c>
      <c r="K591">
        <v>1</v>
      </c>
      <c r="L591">
        <v>83.7</v>
      </c>
      <c r="M591">
        <v>48</v>
      </c>
      <c r="N591">
        <v>82.8</v>
      </c>
      <c r="O591">
        <v>85.6</v>
      </c>
      <c r="P591">
        <v>89.8</v>
      </c>
      <c r="Q591">
        <v>68.5</v>
      </c>
      <c r="R591" t="e">
        <f>INDEX(股期交易標的!$D:$D,MATCH(LEFT(股票期貨!S591,2),股期交易標的!$A:$A,0)) &amp; "期"</f>
        <v>#N/A</v>
      </c>
      <c r="X591" t="e">
        <f>INDEX(股期交易標的!$D:$D,MATCH(LEFT(股票期貨!Y591,2),股期交易標的!$A:$A,0)) &amp; "期"</f>
        <v>#N/A</v>
      </c>
    </row>
    <row r="592" spans="1:24" x14ac:dyDescent="0.25">
      <c r="A592" t="s">
        <v>583</v>
      </c>
      <c r="B592">
        <v>202406</v>
      </c>
      <c r="C592">
        <v>84</v>
      </c>
      <c r="D592">
        <v>84</v>
      </c>
      <c r="E592">
        <v>84</v>
      </c>
      <c r="F592">
        <v>84</v>
      </c>
      <c r="G592" t="s">
        <v>2318</v>
      </c>
      <c r="H592" t="s">
        <v>2617</v>
      </c>
      <c r="I592">
        <v>0</v>
      </c>
      <c r="J592">
        <v>5</v>
      </c>
      <c r="K592">
        <v>5</v>
      </c>
      <c r="L592">
        <v>84</v>
      </c>
      <c r="M592">
        <v>14</v>
      </c>
      <c r="N592">
        <v>82.5</v>
      </c>
      <c r="O592">
        <v>85.6</v>
      </c>
      <c r="P592">
        <v>89.9</v>
      </c>
      <c r="Q592">
        <v>81.400000000000006</v>
      </c>
      <c r="R592" t="e">
        <f>INDEX(股期交易標的!$D:$D,MATCH(LEFT(股票期貨!S592,2),股期交易標的!$A:$A,0)) &amp; "期"</f>
        <v>#N/A</v>
      </c>
      <c r="X592" t="e">
        <f>INDEX(股期交易標的!$D:$D,MATCH(LEFT(股票期貨!Y592,2),股期交易標的!$A:$A,0)) &amp; "期"</f>
        <v>#N/A</v>
      </c>
    </row>
    <row r="593" spans="1:24" x14ac:dyDescent="0.25">
      <c r="A593" t="s">
        <v>583</v>
      </c>
      <c r="B593">
        <v>202409</v>
      </c>
      <c r="C593" t="s">
        <v>39</v>
      </c>
      <c r="D593" t="s">
        <v>39</v>
      </c>
      <c r="E593" t="s">
        <v>39</v>
      </c>
      <c r="F593" t="s">
        <v>39</v>
      </c>
      <c r="G593" t="s">
        <v>39</v>
      </c>
      <c r="H593" t="s">
        <v>39</v>
      </c>
      <c r="I593">
        <v>0</v>
      </c>
      <c r="J593">
        <v>0</v>
      </c>
      <c r="K593">
        <v>0</v>
      </c>
      <c r="L593">
        <v>83</v>
      </c>
      <c r="M593">
        <v>0</v>
      </c>
      <c r="N593">
        <v>80.3</v>
      </c>
      <c r="O593">
        <v>85.6</v>
      </c>
      <c r="P593" t="s">
        <v>39</v>
      </c>
      <c r="Q593" t="s">
        <v>39</v>
      </c>
      <c r="R593" t="e">
        <f>INDEX(股期交易標的!$D:$D,MATCH(LEFT(股票期貨!S593,2),股期交易標的!$A:$A,0)) &amp; "期"</f>
        <v>#N/A</v>
      </c>
      <c r="X593" t="e">
        <f>INDEX(股期交易標的!$D:$D,MATCH(LEFT(股票期貨!Y593,2),股期交易標的!$A:$A,0)) &amp; "期"</f>
        <v>#N/A</v>
      </c>
    </row>
    <row r="594" spans="1:24" x14ac:dyDescent="0.25">
      <c r="A594" t="s">
        <v>584</v>
      </c>
      <c r="B594">
        <v>202311</v>
      </c>
      <c r="C594">
        <v>108</v>
      </c>
      <c r="D594">
        <v>108.5</v>
      </c>
      <c r="E594">
        <v>107.5</v>
      </c>
      <c r="F594">
        <v>107.5</v>
      </c>
      <c r="G594" t="s">
        <v>375</v>
      </c>
      <c r="H594" s="4" t="s">
        <v>2536</v>
      </c>
      <c r="I594">
        <v>0</v>
      </c>
      <c r="J594">
        <v>37</v>
      </c>
      <c r="K594">
        <v>37</v>
      </c>
      <c r="L594">
        <v>107.5</v>
      </c>
      <c r="M594">
        <v>178</v>
      </c>
      <c r="N594">
        <v>107</v>
      </c>
      <c r="O594">
        <v>108</v>
      </c>
      <c r="P594">
        <v>112</v>
      </c>
      <c r="Q594">
        <v>102</v>
      </c>
      <c r="R594" t="e">
        <f>INDEX(股期交易標的!$D:$D,MATCH(LEFT(股票期貨!S594,2),股期交易標的!$A:$A,0)) &amp; "期"</f>
        <v>#N/A</v>
      </c>
      <c r="X594" t="e">
        <f>INDEX(股期交易標的!$D:$D,MATCH(LEFT(股票期貨!Y594,2),股期交易標的!$A:$A,0)) &amp; "期"</f>
        <v>#N/A</v>
      </c>
    </row>
    <row r="595" spans="1:24" x14ac:dyDescent="0.25">
      <c r="A595" t="s">
        <v>584</v>
      </c>
      <c r="B595">
        <v>202312</v>
      </c>
      <c r="C595">
        <v>108</v>
      </c>
      <c r="D595" t="s">
        <v>39</v>
      </c>
      <c r="E595" t="s">
        <v>39</v>
      </c>
      <c r="F595">
        <v>108</v>
      </c>
      <c r="G595">
        <v>0</v>
      </c>
      <c r="H595" s="4">
        <v>0</v>
      </c>
      <c r="I595">
        <v>0</v>
      </c>
      <c r="J595">
        <v>16</v>
      </c>
      <c r="K595">
        <v>16</v>
      </c>
      <c r="L595">
        <v>107.5</v>
      </c>
      <c r="M595">
        <v>75</v>
      </c>
      <c r="N595">
        <v>107</v>
      </c>
      <c r="O595">
        <v>108.5</v>
      </c>
      <c r="P595">
        <v>108</v>
      </c>
      <c r="Q595">
        <v>106</v>
      </c>
      <c r="R595" t="e">
        <f>INDEX(股期交易標的!$D:$D,MATCH(LEFT(股票期貨!S595,2),股期交易標的!$A:$A,0)) &amp; "期"</f>
        <v>#N/A</v>
      </c>
      <c r="X595" t="e">
        <f>INDEX(股期交易標的!$D:$D,MATCH(LEFT(股票期貨!Y595,2),股期交易標的!$A:$A,0)) &amp; "期"</f>
        <v>#N/A</v>
      </c>
    </row>
    <row r="596" spans="1:24" x14ac:dyDescent="0.25">
      <c r="A596" t="s">
        <v>584</v>
      </c>
      <c r="B596">
        <v>202403</v>
      </c>
      <c r="C596" t="s">
        <v>39</v>
      </c>
      <c r="D596" t="s">
        <v>39</v>
      </c>
      <c r="E596" t="s">
        <v>39</v>
      </c>
      <c r="F596" t="s">
        <v>39</v>
      </c>
      <c r="G596" t="s">
        <v>39</v>
      </c>
      <c r="H596" s="4" t="s">
        <v>39</v>
      </c>
      <c r="I596">
        <v>0</v>
      </c>
      <c r="J596">
        <v>0</v>
      </c>
      <c r="K596">
        <v>0</v>
      </c>
      <c r="L596">
        <v>108</v>
      </c>
      <c r="M596">
        <v>0</v>
      </c>
      <c r="N596">
        <v>103.5</v>
      </c>
      <c r="O596">
        <v>111.5</v>
      </c>
      <c r="P596" t="s">
        <v>39</v>
      </c>
      <c r="Q596" t="s">
        <v>39</v>
      </c>
      <c r="R596" t="e">
        <f>INDEX(股期交易標的!$D:$D,MATCH(LEFT(股票期貨!S596,2),股期交易標的!$A:$A,0)) &amp; "期"</f>
        <v>#N/A</v>
      </c>
      <c r="X596" t="e">
        <f>INDEX(股期交易標的!$D:$D,MATCH(LEFT(股票期貨!Y596,2),股期交易標的!$A:$A,0)) &amp; "期"</f>
        <v>#N/A</v>
      </c>
    </row>
    <row r="597" spans="1:24" x14ac:dyDescent="0.25">
      <c r="A597" t="s">
        <v>584</v>
      </c>
      <c r="B597">
        <v>202406</v>
      </c>
      <c r="C597" t="s">
        <v>39</v>
      </c>
      <c r="D597" t="s">
        <v>39</v>
      </c>
      <c r="E597" t="s">
        <v>39</v>
      </c>
      <c r="F597" t="s">
        <v>39</v>
      </c>
      <c r="G597" t="s">
        <v>39</v>
      </c>
      <c r="H597" t="s">
        <v>39</v>
      </c>
      <c r="I597">
        <v>0</v>
      </c>
      <c r="J597">
        <v>0</v>
      </c>
      <c r="K597">
        <v>0</v>
      </c>
      <c r="L597">
        <v>108</v>
      </c>
      <c r="M597">
        <v>0</v>
      </c>
      <c r="N597">
        <v>103.5</v>
      </c>
      <c r="O597">
        <v>111.5</v>
      </c>
      <c r="P597" t="s">
        <v>39</v>
      </c>
      <c r="Q597" t="s">
        <v>39</v>
      </c>
      <c r="R597" t="e">
        <f>INDEX(股期交易標的!$D:$D,MATCH(LEFT(股票期貨!S597,2),股期交易標的!$A:$A,0)) &amp; "期"</f>
        <v>#N/A</v>
      </c>
      <c r="X597" t="e">
        <f>INDEX(股期交易標的!$D:$D,MATCH(LEFT(股票期貨!Y597,2),股期交易標的!$A:$A,0)) &amp; "期"</f>
        <v>#N/A</v>
      </c>
    </row>
    <row r="598" spans="1:24" x14ac:dyDescent="0.25">
      <c r="A598" t="s">
        <v>584</v>
      </c>
      <c r="B598">
        <v>202409</v>
      </c>
      <c r="C598" t="s">
        <v>39</v>
      </c>
      <c r="D598" t="s">
        <v>39</v>
      </c>
      <c r="E598" t="s">
        <v>39</v>
      </c>
      <c r="F598" t="s">
        <v>39</v>
      </c>
      <c r="G598" t="s">
        <v>39</v>
      </c>
      <c r="H598" t="s">
        <v>39</v>
      </c>
      <c r="I598">
        <v>0</v>
      </c>
      <c r="J598">
        <v>0</v>
      </c>
      <c r="K598">
        <v>0</v>
      </c>
      <c r="L598">
        <v>108</v>
      </c>
      <c r="M598">
        <v>0</v>
      </c>
      <c r="N598">
        <v>103.5</v>
      </c>
      <c r="O598">
        <v>111.5</v>
      </c>
      <c r="P598" t="s">
        <v>39</v>
      </c>
      <c r="Q598" t="s">
        <v>39</v>
      </c>
      <c r="R598" t="e">
        <f>INDEX(股期交易標的!$D:$D,MATCH(LEFT(股票期貨!S598,2),股期交易標的!$A:$A,0)) &amp; "期"</f>
        <v>#N/A</v>
      </c>
      <c r="X598" t="e">
        <f>INDEX(股期交易標的!$D:$D,MATCH(LEFT(股票期貨!Y598,2),股期交易標的!$A:$A,0)) &amp; "期"</f>
        <v>#N/A</v>
      </c>
    </row>
    <row r="599" spans="1:24" x14ac:dyDescent="0.25">
      <c r="A599" t="s">
        <v>585</v>
      </c>
      <c r="B599">
        <v>202312</v>
      </c>
      <c r="C599" t="s">
        <v>39</v>
      </c>
      <c r="D599" t="s">
        <v>39</v>
      </c>
      <c r="E599" t="s">
        <v>39</v>
      </c>
      <c r="F599" t="s">
        <v>39</v>
      </c>
      <c r="G599" t="s">
        <v>39</v>
      </c>
      <c r="H599" s="4" t="s">
        <v>39</v>
      </c>
      <c r="I599">
        <v>0</v>
      </c>
      <c r="J599">
        <v>0</v>
      </c>
      <c r="K599">
        <v>0</v>
      </c>
      <c r="L599">
        <v>148</v>
      </c>
      <c r="M599">
        <v>4</v>
      </c>
      <c r="N599" t="s">
        <v>39</v>
      </c>
      <c r="O599" t="s">
        <v>39</v>
      </c>
      <c r="P599">
        <v>226</v>
      </c>
      <c r="Q599">
        <v>149.5</v>
      </c>
      <c r="R599" t="e">
        <f>INDEX(股期交易標的!$D:$D,MATCH(LEFT(股票期貨!S599,2),股期交易標的!$A:$A,0)) &amp; "期"</f>
        <v>#N/A</v>
      </c>
      <c r="X599" t="e">
        <f>INDEX(股期交易標的!$D:$D,MATCH(LEFT(股票期貨!Y599,2),股期交易標的!$A:$A,0)) &amp; "期"</f>
        <v>#N/A</v>
      </c>
    </row>
    <row r="600" spans="1:24" x14ac:dyDescent="0.25">
      <c r="A600" t="s">
        <v>585</v>
      </c>
      <c r="B600">
        <v>202403</v>
      </c>
      <c r="C600" t="s">
        <v>39</v>
      </c>
      <c r="D600" t="s">
        <v>39</v>
      </c>
      <c r="E600" t="s">
        <v>39</v>
      </c>
      <c r="F600" t="s">
        <v>39</v>
      </c>
      <c r="G600" t="s">
        <v>39</v>
      </c>
      <c r="H600" s="4" t="s">
        <v>39</v>
      </c>
      <c r="I600">
        <v>0</v>
      </c>
      <c r="J600">
        <v>0</v>
      </c>
      <c r="K600">
        <v>0</v>
      </c>
      <c r="L600">
        <v>148</v>
      </c>
      <c r="M600">
        <v>1</v>
      </c>
      <c r="N600" t="s">
        <v>39</v>
      </c>
      <c r="O600" t="s">
        <v>39</v>
      </c>
      <c r="P600">
        <v>188</v>
      </c>
      <c r="Q600">
        <v>165.5</v>
      </c>
      <c r="R600" t="e">
        <f>INDEX(股期交易標的!$D:$D,MATCH(LEFT(股票期貨!S600,2),股期交易標的!$A:$A,0)) &amp; "期"</f>
        <v>#N/A</v>
      </c>
      <c r="X600" t="e">
        <f>INDEX(股期交易標的!$D:$D,MATCH(LEFT(股票期貨!Y600,2),股期交易標的!$A:$A,0)) &amp; "期"</f>
        <v>#N/A</v>
      </c>
    </row>
    <row r="601" spans="1:24" x14ac:dyDescent="0.25">
      <c r="A601" t="s">
        <v>586</v>
      </c>
      <c r="B601">
        <v>202311</v>
      </c>
      <c r="C601">
        <v>143</v>
      </c>
      <c r="D601">
        <v>148.5</v>
      </c>
      <c r="E601">
        <v>143</v>
      </c>
      <c r="F601">
        <v>148.5</v>
      </c>
      <c r="G601" t="s">
        <v>1566</v>
      </c>
      <c r="H601" t="s">
        <v>2618</v>
      </c>
      <c r="I601">
        <v>0</v>
      </c>
      <c r="J601">
        <v>842</v>
      </c>
      <c r="K601">
        <v>842</v>
      </c>
      <c r="L601">
        <v>148.5</v>
      </c>
      <c r="M601">
        <v>1112</v>
      </c>
      <c r="N601">
        <v>148</v>
      </c>
      <c r="O601">
        <v>148.5</v>
      </c>
      <c r="P601">
        <v>154.5</v>
      </c>
      <c r="Q601">
        <v>133</v>
      </c>
      <c r="R601" t="e">
        <f>INDEX(股期交易標的!$D:$D,MATCH(LEFT(股票期貨!S601,2),股期交易標的!$A:$A,0)) &amp; "期"</f>
        <v>#N/A</v>
      </c>
      <c r="X601" t="e">
        <f>INDEX(股期交易標的!$D:$D,MATCH(LEFT(股票期貨!Y601,2),股期交易標的!$A:$A,0)) &amp; "期"</f>
        <v>#N/A</v>
      </c>
    </row>
    <row r="602" spans="1:24" x14ac:dyDescent="0.25">
      <c r="A602" t="s">
        <v>586</v>
      </c>
      <c r="B602">
        <v>202312</v>
      </c>
      <c r="C602">
        <v>143</v>
      </c>
      <c r="D602">
        <v>148</v>
      </c>
      <c r="E602">
        <v>143</v>
      </c>
      <c r="F602">
        <v>148</v>
      </c>
      <c r="G602" t="s">
        <v>1566</v>
      </c>
      <c r="H602" s="4" t="s">
        <v>2619</v>
      </c>
      <c r="I602">
        <v>0</v>
      </c>
      <c r="J602">
        <v>332</v>
      </c>
      <c r="K602">
        <v>332</v>
      </c>
      <c r="L602">
        <v>148</v>
      </c>
      <c r="M602">
        <v>469</v>
      </c>
      <c r="N602">
        <v>147.5</v>
      </c>
      <c r="O602">
        <v>148.5</v>
      </c>
      <c r="P602">
        <v>154</v>
      </c>
      <c r="Q602">
        <v>134.5</v>
      </c>
      <c r="R602" t="e">
        <f>INDEX(股期交易標的!$D:$D,MATCH(LEFT(股票期貨!S602,2),股期交易標的!$A:$A,0)) &amp; "期"</f>
        <v>#N/A</v>
      </c>
      <c r="X602" t="e">
        <f>INDEX(股期交易標的!$D:$D,MATCH(LEFT(股票期貨!Y602,2),股期交易標的!$A:$A,0)) &amp; "期"</f>
        <v>#N/A</v>
      </c>
    </row>
    <row r="603" spans="1:24" x14ac:dyDescent="0.25">
      <c r="A603" t="s">
        <v>586</v>
      </c>
      <c r="B603">
        <v>202403</v>
      </c>
      <c r="C603" t="s">
        <v>39</v>
      </c>
      <c r="D603" t="s">
        <v>39</v>
      </c>
      <c r="E603" t="s">
        <v>39</v>
      </c>
      <c r="F603" t="s">
        <v>39</v>
      </c>
      <c r="G603" t="s">
        <v>39</v>
      </c>
      <c r="H603" s="4" t="s">
        <v>39</v>
      </c>
      <c r="I603">
        <v>0</v>
      </c>
      <c r="J603">
        <v>0</v>
      </c>
      <c r="K603">
        <v>0</v>
      </c>
      <c r="L603">
        <v>148</v>
      </c>
      <c r="M603">
        <v>0</v>
      </c>
      <c r="N603">
        <v>147.5</v>
      </c>
      <c r="O603">
        <v>152.5</v>
      </c>
      <c r="P603" t="s">
        <v>39</v>
      </c>
      <c r="Q603" t="s">
        <v>39</v>
      </c>
      <c r="R603" t="e">
        <f>INDEX(股期交易標的!$D:$D,MATCH(LEFT(股票期貨!S603,2),股期交易標的!$A:$A,0)) &amp; "期"</f>
        <v>#N/A</v>
      </c>
      <c r="X603" t="e">
        <f>INDEX(股期交易標的!$D:$D,MATCH(LEFT(股票期貨!Y603,2),股期交易標的!$A:$A,0)) &amp; "期"</f>
        <v>#N/A</v>
      </c>
    </row>
    <row r="604" spans="1:24" x14ac:dyDescent="0.25">
      <c r="A604" t="s">
        <v>586</v>
      </c>
      <c r="B604">
        <v>202406</v>
      </c>
      <c r="C604" t="s">
        <v>39</v>
      </c>
      <c r="D604" t="s">
        <v>39</v>
      </c>
      <c r="E604" t="s">
        <v>39</v>
      </c>
      <c r="F604" t="s">
        <v>39</v>
      </c>
      <c r="G604" t="s">
        <v>39</v>
      </c>
      <c r="H604" t="s">
        <v>39</v>
      </c>
      <c r="I604">
        <v>0</v>
      </c>
      <c r="J604">
        <v>0</v>
      </c>
      <c r="K604">
        <v>0</v>
      </c>
      <c r="L604">
        <v>149</v>
      </c>
      <c r="M604">
        <v>1</v>
      </c>
      <c r="N604">
        <v>147.5</v>
      </c>
      <c r="O604">
        <v>152.5</v>
      </c>
      <c r="P604">
        <v>145</v>
      </c>
      <c r="Q604">
        <v>145</v>
      </c>
      <c r="R604" t="e">
        <f>INDEX(股期交易標的!$D:$D,MATCH(LEFT(股票期貨!S604,2),股期交易標的!$A:$A,0)) &amp; "期"</f>
        <v>#N/A</v>
      </c>
      <c r="X604" t="e">
        <f>INDEX(股期交易標的!$D:$D,MATCH(LEFT(股票期貨!Y604,2),股期交易標的!$A:$A,0)) &amp; "期"</f>
        <v>#N/A</v>
      </c>
    </row>
    <row r="605" spans="1:24" x14ac:dyDescent="0.25">
      <c r="A605" t="s">
        <v>586</v>
      </c>
      <c r="B605">
        <v>202409</v>
      </c>
      <c r="C605" t="s">
        <v>39</v>
      </c>
      <c r="D605" t="s">
        <v>39</v>
      </c>
      <c r="E605" t="s">
        <v>39</v>
      </c>
      <c r="F605" t="s">
        <v>39</v>
      </c>
      <c r="G605" t="s">
        <v>39</v>
      </c>
      <c r="H605" t="s">
        <v>39</v>
      </c>
      <c r="I605">
        <v>0</v>
      </c>
      <c r="J605">
        <v>0</v>
      </c>
      <c r="K605">
        <v>0</v>
      </c>
      <c r="L605">
        <v>148.5</v>
      </c>
      <c r="M605">
        <v>0</v>
      </c>
      <c r="N605">
        <v>144.5</v>
      </c>
      <c r="O605">
        <v>152.5</v>
      </c>
      <c r="P605" t="s">
        <v>39</v>
      </c>
      <c r="Q605" t="s">
        <v>39</v>
      </c>
      <c r="R605" t="e">
        <f>INDEX(股期交易標的!$D:$D,MATCH(LEFT(股票期貨!S605,2),股期交易標的!$A:$A,0)) &amp; "期"</f>
        <v>#N/A</v>
      </c>
      <c r="X605" t="e">
        <f>INDEX(股期交易標的!$D:$D,MATCH(LEFT(股票期貨!Y605,2),股期交易標的!$A:$A,0)) &amp; "期"</f>
        <v>#N/A</v>
      </c>
    </row>
    <row r="606" spans="1:24" x14ac:dyDescent="0.25">
      <c r="A606" t="s">
        <v>588</v>
      </c>
      <c r="B606">
        <v>202311</v>
      </c>
      <c r="C606">
        <v>92.7</v>
      </c>
      <c r="D606">
        <v>92.7</v>
      </c>
      <c r="E606">
        <v>92.3</v>
      </c>
      <c r="F606">
        <v>92.3</v>
      </c>
      <c r="G606">
        <v>0</v>
      </c>
      <c r="H606" s="4">
        <v>0</v>
      </c>
      <c r="I606">
        <v>0</v>
      </c>
      <c r="J606">
        <v>13</v>
      </c>
      <c r="K606">
        <v>13</v>
      </c>
      <c r="L606">
        <v>92.3</v>
      </c>
      <c r="M606">
        <v>115</v>
      </c>
      <c r="N606">
        <v>92.3</v>
      </c>
      <c r="O606">
        <v>94.4</v>
      </c>
      <c r="P606">
        <v>94.9</v>
      </c>
      <c r="Q606">
        <v>88.1</v>
      </c>
      <c r="R606" t="e">
        <f>INDEX(股期交易標的!$D:$D,MATCH(LEFT(股票期貨!S606,2),股期交易標的!$A:$A,0)) &amp; "期"</f>
        <v>#N/A</v>
      </c>
      <c r="X606" t="e">
        <f>INDEX(股期交易標的!$D:$D,MATCH(LEFT(股票期貨!Y606,2),股期交易標的!$A:$A,0)) &amp; "期"</f>
        <v>#N/A</v>
      </c>
    </row>
    <row r="607" spans="1:24" x14ac:dyDescent="0.25">
      <c r="A607" t="s">
        <v>588</v>
      </c>
      <c r="B607">
        <v>202312</v>
      </c>
      <c r="C607">
        <v>92.5</v>
      </c>
      <c r="D607">
        <v>92.5</v>
      </c>
      <c r="E607">
        <v>92.5</v>
      </c>
      <c r="F607">
        <v>92.5</v>
      </c>
      <c r="G607" t="s">
        <v>454</v>
      </c>
      <c r="H607" t="s">
        <v>2620</v>
      </c>
      <c r="I607">
        <v>0</v>
      </c>
      <c r="J607">
        <v>1</v>
      </c>
      <c r="K607">
        <v>1</v>
      </c>
      <c r="L607">
        <v>92.5</v>
      </c>
      <c r="M607">
        <v>4</v>
      </c>
      <c r="N607">
        <v>92.3</v>
      </c>
      <c r="O607">
        <v>94.5</v>
      </c>
      <c r="P607">
        <v>95.3</v>
      </c>
      <c r="Q607">
        <v>89</v>
      </c>
      <c r="R607" t="e">
        <f>INDEX(股期交易標的!$D:$D,MATCH(LEFT(股票期貨!S607,2),股期交易標的!$A:$A,0)) &amp; "期"</f>
        <v>#N/A</v>
      </c>
      <c r="X607" t="e">
        <f>INDEX(股期交易標的!$D:$D,MATCH(LEFT(股票期貨!Y607,2),股期交易標的!$A:$A,0)) &amp; "期"</f>
        <v>#N/A</v>
      </c>
    </row>
    <row r="608" spans="1:24" x14ac:dyDescent="0.25">
      <c r="A608" t="s">
        <v>588</v>
      </c>
      <c r="B608">
        <v>202403</v>
      </c>
      <c r="C608" t="s">
        <v>39</v>
      </c>
      <c r="D608" t="s">
        <v>39</v>
      </c>
      <c r="E608" t="s">
        <v>39</v>
      </c>
      <c r="F608" t="s">
        <v>39</v>
      </c>
      <c r="G608" t="s">
        <v>39</v>
      </c>
      <c r="H608" t="s">
        <v>39</v>
      </c>
      <c r="I608">
        <v>0</v>
      </c>
      <c r="J608">
        <v>0</v>
      </c>
      <c r="K608">
        <v>0</v>
      </c>
      <c r="L608">
        <v>92.5</v>
      </c>
      <c r="M608">
        <v>0</v>
      </c>
      <c r="N608">
        <v>89.5</v>
      </c>
      <c r="O608">
        <v>97.2</v>
      </c>
      <c r="P608" t="s">
        <v>39</v>
      </c>
      <c r="Q608" t="s">
        <v>39</v>
      </c>
      <c r="R608" t="e">
        <f>INDEX(股期交易標的!$D:$D,MATCH(LEFT(股票期貨!S608,2),股期交易標的!$A:$A,0)) &amp; "期"</f>
        <v>#N/A</v>
      </c>
      <c r="X608" t="e">
        <f>INDEX(股期交易標的!$D:$D,MATCH(LEFT(股票期貨!Y608,2),股期交易標的!$A:$A,0)) &amp; "期"</f>
        <v>#N/A</v>
      </c>
    </row>
    <row r="609" spans="1:24" x14ac:dyDescent="0.25">
      <c r="A609" t="s">
        <v>588</v>
      </c>
      <c r="B609">
        <v>202406</v>
      </c>
      <c r="C609" t="s">
        <v>39</v>
      </c>
      <c r="D609" t="s">
        <v>39</v>
      </c>
      <c r="E609" t="s">
        <v>39</v>
      </c>
      <c r="F609" t="s">
        <v>39</v>
      </c>
      <c r="G609" t="s">
        <v>39</v>
      </c>
      <c r="H609" s="4" t="s">
        <v>39</v>
      </c>
      <c r="I609">
        <v>0</v>
      </c>
      <c r="J609">
        <v>0</v>
      </c>
      <c r="K609">
        <v>0</v>
      </c>
      <c r="L609">
        <v>92.5</v>
      </c>
      <c r="M609">
        <v>1</v>
      </c>
      <c r="N609">
        <v>92</v>
      </c>
      <c r="O609">
        <v>97.2</v>
      </c>
      <c r="P609">
        <v>94.2</v>
      </c>
      <c r="Q609">
        <v>94.2</v>
      </c>
      <c r="R609" t="e">
        <f>INDEX(股期交易標的!$D:$D,MATCH(LEFT(股票期貨!S609,2),股期交易標的!$A:$A,0)) &amp; "期"</f>
        <v>#N/A</v>
      </c>
      <c r="X609" t="e">
        <f>INDEX(股期交易標的!$D:$D,MATCH(LEFT(股票期貨!Y609,2),股期交易標的!$A:$A,0)) &amp; "期"</f>
        <v>#N/A</v>
      </c>
    </row>
    <row r="610" spans="1:24" x14ac:dyDescent="0.25">
      <c r="A610" t="s">
        <v>588</v>
      </c>
      <c r="B610">
        <v>202409</v>
      </c>
      <c r="C610" t="s">
        <v>39</v>
      </c>
      <c r="D610" t="s">
        <v>39</v>
      </c>
      <c r="E610" t="s">
        <v>39</v>
      </c>
      <c r="F610" t="s">
        <v>39</v>
      </c>
      <c r="G610" t="s">
        <v>39</v>
      </c>
      <c r="H610" t="s">
        <v>39</v>
      </c>
      <c r="I610">
        <v>0</v>
      </c>
      <c r="J610">
        <v>0</v>
      </c>
      <c r="K610">
        <v>0</v>
      </c>
      <c r="L610">
        <v>92.6</v>
      </c>
      <c r="M610">
        <v>0</v>
      </c>
      <c r="N610">
        <v>89.5</v>
      </c>
      <c r="O610">
        <v>97.2</v>
      </c>
      <c r="P610" t="s">
        <v>39</v>
      </c>
      <c r="Q610" t="s">
        <v>39</v>
      </c>
      <c r="R610" t="e">
        <f>INDEX(股期交易標的!$D:$D,MATCH(LEFT(股票期貨!S610,2),股期交易標的!$A:$A,0)) &amp; "期"</f>
        <v>#N/A</v>
      </c>
      <c r="X610" t="e">
        <f>INDEX(股期交易標的!$D:$D,MATCH(LEFT(股票期貨!Y610,2),股期交易標的!$A:$A,0)) &amp; "期"</f>
        <v>#N/A</v>
      </c>
    </row>
    <row r="611" spans="1:24" x14ac:dyDescent="0.25">
      <c r="A611" t="s">
        <v>589</v>
      </c>
      <c r="B611">
        <v>202312</v>
      </c>
      <c r="C611" t="s">
        <v>39</v>
      </c>
      <c r="D611" t="s">
        <v>39</v>
      </c>
      <c r="E611" t="s">
        <v>39</v>
      </c>
      <c r="F611" t="s">
        <v>39</v>
      </c>
      <c r="G611" t="s">
        <v>39</v>
      </c>
      <c r="H611" t="s">
        <v>39</v>
      </c>
      <c r="I611">
        <v>0</v>
      </c>
      <c r="J611">
        <v>0</v>
      </c>
      <c r="K611">
        <v>0</v>
      </c>
      <c r="L611">
        <v>44.85</v>
      </c>
      <c r="M611">
        <v>10</v>
      </c>
      <c r="N611">
        <v>43.3</v>
      </c>
      <c r="O611" t="s">
        <v>39</v>
      </c>
      <c r="P611">
        <v>63</v>
      </c>
      <c r="Q611">
        <v>37.950000000000003</v>
      </c>
      <c r="R611" t="e">
        <f>INDEX(股期交易標的!$D:$D,MATCH(LEFT(股票期貨!S611,2),股期交易標的!$A:$A,0)) &amp; "期"</f>
        <v>#N/A</v>
      </c>
      <c r="X611" t="e">
        <f>INDEX(股期交易標的!$D:$D,MATCH(LEFT(股票期貨!Y611,2),股期交易標的!$A:$A,0)) &amp; "期"</f>
        <v>#N/A</v>
      </c>
    </row>
    <row r="612" spans="1:24" x14ac:dyDescent="0.25">
      <c r="A612" t="s">
        <v>589</v>
      </c>
      <c r="B612">
        <v>202403</v>
      </c>
      <c r="C612" t="s">
        <v>39</v>
      </c>
      <c r="D612" t="s">
        <v>39</v>
      </c>
      <c r="E612" t="s">
        <v>39</v>
      </c>
      <c r="F612" t="s">
        <v>39</v>
      </c>
      <c r="G612" t="s">
        <v>39</v>
      </c>
      <c r="H612" t="s">
        <v>39</v>
      </c>
      <c r="I612">
        <v>0</v>
      </c>
      <c r="J612">
        <v>0</v>
      </c>
      <c r="K612">
        <v>0</v>
      </c>
      <c r="L612">
        <v>44.95</v>
      </c>
      <c r="M612">
        <v>1</v>
      </c>
      <c r="N612" t="s">
        <v>39</v>
      </c>
      <c r="O612" t="s">
        <v>39</v>
      </c>
      <c r="P612">
        <v>47.95</v>
      </c>
      <c r="Q612">
        <v>44.2</v>
      </c>
      <c r="R612" t="e">
        <f>INDEX(股期交易標的!$D:$D,MATCH(LEFT(股票期貨!S612,2),股期交易標的!$A:$A,0)) &amp; "期"</f>
        <v>#N/A</v>
      </c>
      <c r="X612" t="e">
        <f>INDEX(股期交易標的!$D:$D,MATCH(LEFT(股票期貨!Y612,2),股期交易標的!$A:$A,0)) &amp; "期"</f>
        <v>#N/A</v>
      </c>
    </row>
    <row r="613" spans="1:24" x14ac:dyDescent="0.25">
      <c r="A613" t="s">
        <v>590</v>
      </c>
      <c r="B613">
        <v>202311</v>
      </c>
      <c r="C613">
        <v>39.200000000000003</v>
      </c>
      <c r="D613">
        <v>39.75</v>
      </c>
      <c r="E613">
        <v>39.200000000000003</v>
      </c>
      <c r="F613">
        <v>39.75</v>
      </c>
      <c r="G613" t="s">
        <v>2225</v>
      </c>
      <c r="H613" t="s">
        <v>2621</v>
      </c>
      <c r="I613">
        <v>0</v>
      </c>
      <c r="J613">
        <v>676</v>
      </c>
      <c r="K613">
        <v>676</v>
      </c>
      <c r="L613">
        <v>39.75</v>
      </c>
      <c r="M613">
        <v>1798</v>
      </c>
      <c r="N613">
        <v>39.65</v>
      </c>
      <c r="O613">
        <v>39.799999999999997</v>
      </c>
      <c r="P613">
        <v>45.7</v>
      </c>
      <c r="Q613">
        <v>37.65</v>
      </c>
      <c r="R613" t="e">
        <f>INDEX(股期交易標的!$D:$D,MATCH(LEFT(股票期貨!S613,2),股期交易標的!$A:$A,0)) &amp; "期"</f>
        <v>#N/A</v>
      </c>
      <c r="X613" t="e">
        <f>INDEX(股期交易標的!$D:$D,MATCH(LEFT(股票期貨!Y613,2),股期交易標的!$A:$A,0)) &amp; "期"</f>
        <v>#N/A</v>
      </c>
    </row>
    <row r="614" spans="1:24" x14ac:dyDescent="0.25">
      <c r="A614" t="s">
        <v>590</v>
      </c>
      <c r="B614">
        <v>202312</v>
      </c>
      <c r="C614">
        <v>39.15</v>
      </c>
      <c r="D614">
        <v>39.700000000000003</v>
      </c>
      <c r="E614">
        <v>39.15</v>
      </c>
      <c r="F614">
        <v>39.700000000000003</v>
      </c>
      <c r="G614" t="s">
        <v>2225</v>
      </c>
      <c r="H614" t="s">
        <v>2621</v>
      </c>
      <c r="I614">
        <v>0</v>
      </c>
      <c r="J614">
        <v>131</v>
      </c>
      <c r="K614">
        <v>131</v>
      </c>
      <c r="L614">
        <v>39.700000000000003</v>
      </c>
      <c r="M614">
        <v>445</v>
      </c>
      <c r="N614">
        <v>39.549999999999997</v>
      </c>
      <c r="O614">
        <v>39.75</v>
      </c>
      <c r="P614">
        <v>58.7</v>
      </c>
      <c r="Q614">
        <v>37.85</v>
      </c>
      <c r="R614" t="e">
        <f>INDEX(股期交易標的!$D:$D,MATCH(LEFT(股票期貨!S614,2),股期交易標的!$A:$A,0)) &amp; "期"</f>
        <v>#N/A</v>
      </c>
      <c r="X614" t="e">
        <f>INDEX(股期交易標的!$D:$D,MATCH(LEFT(股票期貨!Y614,2),股期交易標的!$A:$A,0)) &amp; "期"</f>
        <v>#N/A</v>
      </c>
    </row>
    <row r="615" spans="1:24" x14ac:dyDescent="0.25">
      <c r="A615" t="s">
        <v>590</v>
      </c>
      <c r="B615">
        <v>202403</v>
      </c>
      <c r="C615" t="s">
        <v>39</v>
      </c>
      <c r="D615" t="s">
        <v>39</v>
      </c>
      <c r="E615" t="s">
        <v>39</v>
      </c>
      <c r="F615" t="s">
        <v>39</v>
      </c>
      <c r="G615" t="s">
        <v>39</v>
      </c>
      <c r="H615" s="4" t="s">
        <v>39</v>
      </c>
      <c r="I615">
        <v>0</v>
      </c>
      <c r="J615">
        <v>0</v>
      </c>
      <c r="K615">
        <v>0</v>
      </c>
      <c r="L615">
        <v>39.799999999999997</v>
      </c>
      <c r="M615">
        <v>6</v>
      </c>
      <c r="N615">
        <v>39.4</v>
      </c>
      <c r="O615">
        <v>39.799999999999997</v>
      </c>
      <c r="P615">
        <v>57.6</v>
      </c>
      <c r="Q615">
        <v>38.35</v>
      </c>
      <c r="R615" t="e">
        <f>INDEX(股期交易標的!$D:$D,MATCH(LEFT(股票期貨!S615,2),股期交易標的!$A:$A,0)) &amp; "期"</f>
        <v>#N/A</v>
      </c>
      <c r="X615" t="e">
        <f>INDEX(股期交易標的!$D:$D,MATCH(LEFT(股票期貨!Y615,2),股期交易標的!$A:$A,0)) &amp; "期"</f>
        <v>#N/A</v>
      </c>
    </row>
    <row r="616" spans="1:24" x14ac:dyDescent="0.25">
      <c r="A616" t="s">
        <v>590</v>
      </c>
      <c r="B616">
        <v>202406</v>
      </c>
      <c r="C616" t="s">
        <v>39</v>
      </c>
      <c r="D616" t="s">
        <v>39</v>
      </c>
      <c r="E616" t="s">
        <v>39</v>
      </c>
      <c r="F616" t="s">
        <v>39</v>
      </c>
      <c r="G616" t="s">
        <v>39</v>
      </c>
      <c r="H616" t="s">
        <v>39</v>
      </c>
      <c r="I616">
        <v>0</v>
      </c>
      <c r="J616">
        <v>0</v>
      </c>
      <c r="K616">
        <v>0</v>
      </c>
      <c r="L616">
        <v>39.700000000000003</v>
      </c>
      <c r="M616">
        <v>13</v>
      </c>
      <c r="N616">
        <v>38.450000000000003</v>
      </c>
      <c r="O616">
        <v>40.9</v>
      </c>
      <c r="P616">
        <v>58.2</v>
      </c>
      <c r="Q616">
        <v>37.299999999999997</v>
      </c>
      <c r="R616" t="e">
        <f>INDEX(股期交易標的!$D:$D,MATCH(LEFT(股票期貨!S616,2),股期交易標的!$A:$A,0)) &amp; "期"</f>
        <v>#N/A</v>
      </c>
      <c r="X616" t="e">
        <f>INDEX(股期交易標的!$D:$D,MATCH(LEFT(股票期貨!Y616,2),股期交易標的!$A:$A,0)) &amp; "期"</f>
        <v>#N/A</v>
      </c>
    </row>
    <row r="617" spans="1:24" x14ac:dyDescent="0.25">
      <c r="A617" t="s">
        <v>590</v>
      </c>
      <c r="B617">
        <v>202409</v>
      </c>
      <c r="C617" t="s">
        <v>39</v>
      </c>
      <c r="D617" t="s">
        <v>39</v>
      </c>
      <c r="E617" t="s">
        <v>39</v>
      </c>
      <c r="F617" t="s">
        <v>39</v>
      </c>
      <c r="G617" t="s">
        <v>39</v>
      </c>
      <c r="H617" s="4" t="s">
        <v>39</v>
      </c>
      <c r="I617">
        <v>0</v>
      </c>
      <c r="J617">
        <v>0</v>
      </c>
      <c r="K617">
        <v>0</v>
      </c>
      <c r="L617">
        <v>39.700000000000003</v>
      </c>
      <c r="M617">
        <v>1</v>
      </c>
      <c r="N617">
        <v>38.450000000000003</v>
      </c>
      <c r="O617">
        <v>40.9</v>
      </c>
      <c r="P617">
        <v>39.75</v>
      </c>
      <c r="Q617">
        <v>39.75</v>
      </c>
      <c r="R617" t="e">
        <f>INDEX(股期交易標的!$D:$D,MATCH(LEFT(股票期貨!S617,2),股期交易標的!$A:$A,0)) &amp; "期"</f>
        <v>#N/A</v>
      </c>
      <c r="X617" t="e">
        <f>INDEX(股期交易標的!$D:$D,MATCH(LEFT(股票期貨!Y617,2),股期交易標的!$A:$A,0)) &amp; "期"</f>
        <v>#N/A</v>
      </c>
    </row>
    <row r="618" spans="1:24" x14ac:dyDescent="0.25">
      <c r="A618" t="s">
        <v>591</v>
      </c>
      <c r="B618">
        <v>202311</v>
      </c>
      <c r="C618">
        <v>140.5</v>
      </c>
      <c r="D618">
        <v>142</v>
      </c>
      <c r="E618">
        <v>138.5</v>
      </c>
      <c r="F618">
        <v>138.5</v>
      </c>
      <c r="G618">
        <v>0</v>
      </c>
      <c r="H618" s="4">
        <v>0</v>
      </c>
      <c r="I618">
        <v>0</v>
      </c>
      <c r="J618">
        <v>1526</v>
      </c>
      <c r="K618">
        <v>1526</v>
      </c>
      <c r="L618">
        <v>138.5</v>
      </c>
      <c r="M618">
        <v>2162</v>
      </c>
      <c r="N618">
        <v>138.5</v>
      </c>
      <c r="O618">
        <v>139</v>
      </c>
      <c r="P618">
        <v>146</v>
      </c>
      <c r="Q618">
        <v>120</v>
      </c>
      <c r="R618" t="e">
        <f>INDEX(股期交易標的!$D:$D,MATCH(LEFT(股票期貨!S618,2),股期交易標的!$A:$A,0)) &amp; "期"</f>
        <v>#N/A</v>
      </c>
      <c r="X618" t="e">
        <f>INDEX(股期交易標的!$D:$D,MATCH(LEFT(股票期貨!Y618,2),股期交易標的!$A:$A,0)) &amp; "期"</f>
        <v>#N/A</v>
      </c>
    </row>
    <row r="619" spans="1:24" x14ac:dyDescent="0.25">
      <c r="A619" t="s">
        <v>591</v>
      </c>
      <c r="B619">
        <v>202312</v>
      </c>
      <c r="C619">
        <v>140</v>
      </c>
      <c r="D619">
        <v>142</v>
      </c>
      <c r="E619">
        <v>138.5</v>
      </c>
      <c r="F619">
        <v>138.5</v>
      </c>
      <c r="G619" t="s">
        <v>375</v>
      </c>
      <c r="H619" s="4" t="s">
        <v>2385</v>
      </c>
      <c r="I619">
        <v>0</v>
      </c>
      <c r="J619">
        <v>288</v>
      </c>
      <c r="K619">
        <v>288</v>
      </c>
      <c r="L619">
        <v>138.5</v>
      </c>
      <c r="M619">
        <v>642</v>
      </c>
      <c r="N619">
        <v>138.5</v>
      </c>
      <c r="O619">
        <v>139.5</v>
      </c>
      <c r="P619">
        <v>152</v>
      </c>
      <c r="Q619">
        <v>82.4</v>
      </c>
      <c r="R619" t="e">
        <f>INDEX(股期交易標的!$D:$D,MATCH(LEFT(股票期貨!S619,2),股期交易標的!$A:$A,0)) &amp; "期"</f>
        <v>#N/A</v>
      </c>
      <c r="X619" t="e">
        <f>INDEX(股期交易標的!$D:$D,MATCH(LEFT(股票期貨!Y619,2),股期交易標的!$A:$A,0)) &amp; "期"</f>
        <v>#N/A</v>
      </c>
    </row>
    <row r="620" spans="1:24" x14ac:dyDescent="0.25">
      <c r="A620" t="s">
        <v>591</v>
      </c>
      <c r="B620">
        <v>202403</v>
      </c>
      <c r="C620">
        <v>139.5</v>
      </c>
      <c r="D620">
        <v>142</v>
      </c>
      <c r="E620">
        <v>139</v>
      </c>
      <c r="F620">
        <v>139</v>
      </c>
      <c r="G620">
        <v>0</v>
      </c>
      <c r="H620" s="4">
        <v>0</v>
      </c>
      <c r="I620">
        <v>0</v>
      </c>
      <c r="J620">
        <v>39</v>
      </c>
      <c r="K620">
        <v>39</v>
      </c>
      <c r="L620">
        <v>139</v>
      </c>
      <c r="M620">
        <v>15</v>
      </c>
      <c r="N620">
        <v>138.5</v>
      </c>
      <c r="O620">
        <v>139.5</v>
      </c>
      <c r="P620">
        <v>142</v>
      </c>
      <c r="Q620">
        <v>113</v>
      </c>
      <c r="R620" t="e">
        <f>INDEX(股期交易標的!$D:$D,MATCH(LEFT(股票期貨!S620,2),股期交易標的!$A:$A,0)) &amp; "期"</f>
        <v>#N/A</v>
      </c>
      <c r="X620" t="e">
        <f>INDEX(股期交易標的!$D:$D,MATCH(LEFT(股票期貨!Y620,2),股期交易標的!$A:$A,0)) &amp; "期"</f>
        <v>#N/A</v>
      </c>
    </row>
    <row r="621" spans="1:24" x14ac:dyDescent="0.25">
      <c r="A621" t="s">
        <v>591</v>
      </c>
      <c r="B621">
        <v>202406</v>
      </c>
      <c r="C621">
        <v>141</v>
      </c>
      <c r="D621">
        <v>141</v>
      </c>
      <c r="E621">
        <v>141</v>
      </c>
      <c r="F621">
        <v>141</v>
      </c>
      <c r="G621" t="s">
        <v>567</v>
      </c>
      <c r="H621" s="4" t="s">
        <v>2522</v>
      </c>
      <c r="I621">
        <v>0</v>
      </c>
      <c r="J621">
        <v>1</v>
      </c>
      <c r="K621">
        <v>1</v>
      </c>
      <c r="L621">
        <v>139</v>
      </c>
      <c r="M621">
        <v>1</v>
      </c>
      <c r="N621">
        <v>137.5</v>
      </c>
      <c r="O621">
        <v>140.5</v>
      </c>
      <c r="P621">
        <v>141</v>
      </c>
      <c r="Q621">
        <v>141</v>
      </c>
      <c r="R621" t="e">
        <f>INDEX(股期交易標的!$D:$D,MATCH(LEFT(股票期貨!S621,2),股期交易標的!$A:$A,0)) &amp; "期"</f>
        <v>#N/A</v>
      </c>
      <c r="X621" t="e">
        <f>INDEX(股期交易標的!$D:$D,MATCH(LEFT(股票期貨!Y621,2),股期交易標的!$A:$A,0)) &amp; "期"</f>
        <v>#N/A</v>
      </c>
    </row>
    <row r="622" spans="1:24" x14ac:dyDescent="0.25">
      <c r="A622" t="s">
        <v>591</v>
      </c>
      <c r="B622">
        <v>202409</v>
      </c>
      <c r="C622" t="s">
        <v>39</v>
      </c>
      <c r="D622" t="s">
        <v>39</v>
      </c>
      <c r="E622" t="s">
        <v>39</v>
      </c>
      <c r="F622" t="s">
        <v>39</v>
      </c>
      <c r="G622" t="s">
        <v>39</v>
      </c>
      <c r="H622" t="s">
        <v>39</v>
      </c>
      <c r="I622">
        <v>0</v>
      </c>
      <c r="J622">
        <v>0</v>
      </c>
      <c r="K622">
        <v>0</v>
      </c>
      <c r="L622">
        <v>138.5</v>
      </c>
      <c r="M622">
        <v>0</v>
      </c>
      <c r="N622">
        <v>134</v>
      </c>
      <c r="O622">
        <v>143.5</v>
      </c>
      <c r="P622" t="s">
        <v>39</v>
      </c>
      <c r="Q622" t="s">
        <v>39</v>
      </c>
      <c r="R622" t="e">
        <f>INDEX(股期交易標的!$D:$D,MATCH(LEFT(股票期貨!S622,2),股期交易標的!$A:$A,0)) &amp; "期"</f>
        <v>#N/A</v>
      </c>
      <c r="X622" t="e">
        <f>INDEX(股期交易標的!$D:$D,MATCH(LEFT(股票期貨!Y622,2),股期交易標的!$A:$A,0)) &amp; "期"</f>
        <v>#N/A</v>
      </c>
    </row>
    <row r="623" spans="1:24" x14ac:dyDescent="0.25">
      <c r="A623" t="s">
        <v>592</v>
      </c>
      <c r="B623">
        <v>202311</v>
      </c>
      <c r="C623">
        <v>42.3</v>
      </c>
      <c r="D623">
        <v>42.3</v>
      </c>
      <c r="E623">
        <v>42.3</v>
      </c>
      <c r="F623">
        <v>42.3</v>
      </c>
      <c r="G623" t="s">
        <v>448</v>
      </c>
      <c r="H623" t="s">
        <v>2622</v>
      </c>
      <c r="I623">
        <v>0</v>
      </c>
      <c r="J623">
        <v>1</v>
      </c>
      <c r="K623">
        <v>1</v>
      </c>
      <c r="L623">
        <v>42.3</v>
      </c>
      <c r="M623">
        <v>26</v>
      </c>
      <c r="N623">
        <v>38.549999999999997</v>
      </c>
      <c r="O623">
        <v>42.95</v>
      </c>
      <c r="P623">
        <v>42.6</v>
      </c>
      <c r="Q623">
        <v>40.65</v>
      </c>
      <c r="R623" t="e">
        <f>INDEX(股期交易標的!$D:$D,MATCH(LEFT(股票期貨!S623,2),股期交易標的!$A:$A,0)) &amp; "期"</f>
        <v>#N/A</v>
      </c>
      <c r="X623" t="e">
        <f>INDEX(股期交易標的!$D:$D,MATCH(LEFT(股票期貨!Y623,2),股期交易標的!$A:$A,0)) &amp; "期"</f>
        <v>#N/A</v>
      </c>
    </row>
    <row r="624" spans="1:24" x14ac:dyDescent="0.25">
      <c r="A624" t="s">
        <v>592</v>
      </c>
      <c r="B624">
        <v>202312</v>
      </c>
      <c r="C624" t="s">
        <v>39</v>
      </c>
      <c r="D624" t="s">
        <v>39</v>
      </c>
      <c r="E624" t="s">
        <v>39</v>
      </c>
      <c r="F624" t="s">
        <v>39</v>
      </c>
      <c r="G624" t="s">
        <v>39</v>
      </c>
      <c r="H624" s="4" t="s">
        <v>39</v>
      </c>
      <c r="I624">
        <v>0</v>
      </c>
      <c r="J624">
        <v>0</v>
      </c>
      <c r="K624">
        <v>0</v>
      </c>
      <c r="L624">
        <v>42.45</v>
      </c>
      <c r="M624">
        <v>4</v>
      </c>
      <c r="N624">
        <v>38.549999999999997</v>
      </c>
      <c r="O624">
        <v>43.05</v>
      </c>
      <c r="P624">
        <v>43</v>
      </c>
      <c r="Q624">
        <v>41.35</v>
      </c>
      <c r="R624" t="e">
        <f>INDEX(股期交易標的!$D:$D,MATCH(LEFT(股票期貨!S624,2),股期交易標的!$A:$A,0)) &amp; "期"</f>
        <v>#N/A</v>
      </c>
      <c r="X624" t="e">
        <f>INDEX(股期交易標的!$D:$D,MATCH(LEFT(股票期貨!Y624,2),股期交易標的!$A:$A,0)) &amp; "期"</f>
        <v>#N/A</v>
      </c>
    </row>
    <row r="625" spans="1:24" x14ac:dyDescent="0.25">
      <c r="A625" t="s">
        <v>592</v>
      </c>
      <c r="B625">
        <v>202403</v>
      </c>
      <c r="C625" t="s">
        <v>39</v>
      </c>
      <c r="D625" t="s">
        <v>39</v>
      </c>
      <c r="E625" t="s">
        <v>39</v>
      </c>
      <c r="F625" t="s">
        <v>39</v>
      </c>
      <c r="G625" t="s">
        <v>39</v>
      </c>
      <c r="H625" s="4" t="s">
        <v>39</v>
      </c>
      <c r="I625">
        <v>0</v>
      </c>
      <c r="J625">
        <v>0</v>
      </c>
      <c r="K625">
        <v>0</v>
      </c>
      <c r="L625">
        <v>42.1</v>
      </c>
      <c r="M625">
        <v>0</v>
      </c>
      <c r="N625" t="s">
        <v>39</v>
      </c>
      <c r="O625">
        <v>44.25</v>
      </c>
      <c r="P625" t="s">
        <v>39</v>
      </c>
      <c r="Q625" t="s">
        <v>39</v>
      </c>
      <c r="R625" t="e">
        <f>INDEX(股期交易標的!$D:$D,MATCH(LEFT(股票期貨!S625,2),股期交易標的!$A:$A,0)) &amp; "期"</f>
        <v>#N/A</v>
      </c>
      <c r="X625" t="e">
        <f>INDEX(股期交易標的!$D:$D,MATCH(LEFT(股票期貨!Y625,2),股期交易標的!$A:$A,0)) &amp; "期"</f>
        <v>#N/A</v>
      </c>
    </row>
    <row r="626" spans="1:24" x14ac:dyDescent="0.25">
      <c r="A626" t="s">
        <v>592</v>
      </c>
      <c r="B626">
        <v>202406</v>
      </c>
      <c r="C626" t="s">
        <v>39</v>
      </c>
      <c r="D626" t="s">
        <v>39</v>
      </c>
      <c r="E626" t="s">
        <v>39</v>
      </c>
      <c r="F626" t="s">
        <v>39</v>
      </c>
      <c r="G626" t="s">
        <v>39</v>
      </c>
      <c r="H626" s="4" t="s">
        <v>39</v>
      </c>
      <c r="I626">
        <v>0</v>
      </c>
      <c r="J626">
        <v>0</v>
      </c>
      <c r="K626">
        <v>0</v>
      </c>
      <c r="L626">
        <v>42.05</v>
      </c>
      <c r="M626">
        <v>0</v>
      </c>
      <c r="N626">
        <v>37.25</v>
      </c>
      <c r="O626">
        <v>44.25</v>
      </c>
      <c r="P626" t="s">
        <v>39</v>
      </c>
      <c r="Q626" t="s">
        <v>39</v>
      </c>
      <c r="R626" t="e">
        <f>INDEX(股期交易標的!$D:$D,MATCH(LEFT(股票期貨!S626,2),股期交易標的!$A:$A,0)) &amp; "期"</f>
        <v>#N/A</v>
      </c>
      <c r="X626" t="e">
        <f>INDEX(股期交易標的!$D:$D,MATCH(LEFT(股票期貨!Y626,2),股期交易標的!$A:$A,0)) &amp; "期"</f>
        <v>#N/A</v>
      </c>
    </row>
    <row r="627" spans="1:24" x14ac:dyDescent="0.25">
      <c r="A627" t="s">
        <v>592</v>
      </c>
      <c r="B627">
        <v>202409</v>
      </c>
      <c r="C627" t="s">
        <v>39</v>
      </c>
      <c r="D627" t="s">
        <v>39</v>
      </c>
      <c r="E627" t="s">
        <v>39</v>
      </c>
      <c r="F627" t="s">
        <v>39</v>
      </c>
      <c r="G627" t="s">
        <v>39</v>
      </c>
      <c r="H627" t="s">
        <v>39</v>
      </c>
      <c r="I627">
        <v>0</v>
      </c>
      <c r="J627">
        <v>0</v>
      </c>
      <c r="K627">
        <v>0</v>
      </c>
      <c r="L627">
        <v>42.15</v>
      </c>
      <c r="M627">
        <v>0</v>
      </c>
      <c r="N627" t="s">
        <v>39</v>
      </c>
      <c r="O627">
        <v>44.25</v>
      </c>
      <c r="P627" t="s">
        <v>39</v>
      </c>
      <c r="Q627" t="s">
        <v>39</v>
      </c>
      <c r="R627" t="e">
        <f>INDEX(股期交易標的!$D:$D,MATCH(LEFT(股票期貨!S627,2),股期交易標的!$A:$A,0)) &amp; "期"</f>
        <v>#N/A</v>
      </c>
      <c r="X627" t="e">
        <f>INDEX(股期交易標的!$D:$D,MATCH(LEFT(股票期貨!Y627,2),股期交易標的!$A:$A,0)) &amp; "期"</f>
        <v>#N/A</v>
      </c>
    </row>
    <row r="628" spans="1:24" x14ac:dyDescent="0.25">
      <c r="A628" t="s">
        <v>593</v>
      </c>
      <c r="B628">
        <v>202311</v>
      </c>
      <c r="C628">
        <v>50</v>
      </c>
      <c r="D628">
        <v>50.7</v>
      </c>
      <c r="E628">
        <v>48.95</v>
      </c>
      <c r="F628">
        <v>49.85</v>
      </c>
      <c r="G628" t="s">
        <v>528</v>
      </c>
      <c r="H628" t="s">
        <v>2623</v>
      </c>
      <c r="I628">
        <v>0</v>
      </c>
      <c r="J628">
        <v>221</v>
      </c>
      <c r="K628">
        <v>221</v>
      </c>
      <c r="L628">
        <v>49.85</v>
      </c>
      <c r="M628">
        <v>200</v>
      </c>
      <c r="N628">
        <v>49.75</v>
      </c>
      <c r="O628">
        <v>49.8</v>
      </c>
      <c r="P628">
        <v>50.7</v>
      </c>
      <c r="Q628">
        <v>42.25</v>
      </c>
      <c r="R628" t="e">
        <f>INDEX(股期交易標的!$D:$D,MATCH(LEFT(股票期貨!S628,2),股期交易標的!$A:$A,0)) &amp; "期"</f>
        <v>#N/A</v>
      </c>
      <c r="X628" t="e">
        <f>INDEX(股期交易標的!$D:$D,MATCH(LEFT(股票期貨!Y628,2),股期交易標的!$A:$A,0)) &amp; "期"</f>
        <v>#N/A</v>
      </c>
    </row>
    <row r="629" spans="1:24" x14ac:dyDescent="0.25">
      <c r="A629" t="s">
        <v>593</v>
      </c>
      <c r="B629">
        <v>202312</v>
      </c>
      <c r="C629" t="s">
        <v>39</v>
      </c>
      <c r="D629" t="s">
        <v>39</v>
      </c>
      <c r="E629" t="s">
        <v>39</v>
      </c>
      <c r="F629" t="s">
        <v>39</v>
      </c>
      <c r="G629" t="s">
        <v>39</v>
      </c>
      <c r="H629" s="4" t="s">
        <v>39</v>
      </c>
      <c r="I629">
        <v>0</v>
      </c>
      <c r="J629">
        <v>0</v>
      </c>
      <c r="K629">
        <v>0</v>
      </c>
      <c r="L629">
        <v>49.8</v>
      </c>
      <c r="M629">
        <v>5</v>
      </c>
      <c r="N629">
        <v>49.55</v>
      </c>
      <c r="O629">
        <v>49.9</v>
      </c>
      <c r="P629">
        <v>48.9</v>
      </c>
      <c r="Q629">
        <v>42.35</v>
      </c>
      <c r="R629" t="e">
        <f>INDEX(股期交易標的!$D:$D,MATCH(LEFT(股票期貨!S629,2),股期交易標的!$A:$A,0)) &amp; "期"</f>
        <v>#N/A</v>
      </c>
      <c r="X629" t="e">
        <f>INDEX(股期交易標的!$D:$D,MATCH(LEFT(股票期貨!Y629,2),股期交易標的!$A:$A,0)) &amp; "期"</f>
        <v>#N/A</v>
      </c>
    </row>
    <row r="630" spans="1:24" x14ac:dyDescent="0.25">
      <c r="A630" t="s">
        <v>593</v>
      </c>
      <c r="B630">
        <v>202403</v>
      </c>
      <c r="C630" t="s">
        <v>39</v>
      </c>
      <c r="D630" t="s">
        <v>39</v>
      </c>
      <c r="E630" t="s">
        <v>39</v>
      </c>
      <c r="F630" t="s">
        <v>39</v>
      </c>
      <c r="G630" t="s">
        <v>39</v>
      </c>
      <c r="H630" s="4" t="s">
        <v>39</v>
      </c>
      <c r="I630">
        <v>0</v>
      </c>
      <c r="J630">
        <v>0</v>
      </c>
      <c r="K630">
        <v>0</v>
      </c>
      <c r="L630">
        <v>49.9</v>
      </c>
      <c r="M630">
        <v>12</v>
      </c>
      <c r="N630">
        <v>48.35</v>
      </c>
      <c r="O630">
        <v>51.2</v>
      </c>
      <c r="P630">
        <v>46.7</v>
      </c>
      <c r="Q630">
        <v>45.8</v>
      </c>
      <c r="R630" t="e">
        <f>INDEX(股期交易標的!$D:$D,MATCH(LEFT(股票期貨!S630,2),股期交易標的!$A:$A,0)) &amp; "期"</f>
        <v>#N/A</v>
      </c>
      <c r="X630" t="e">
        <f>INDEX(股期交易標的!$D:$D,MATCH(LEFT(股票期貨!Y630,2),股期交易標的!$A:$A,0)) &amp; "期"</f>
        <v>#N/A</v>
      </c>
    </row>
    <row r="631" spans="1:24" x14ac:dyDescent="0.25">
      <c r="A631" t="s">
        <v>593</v>
      </c>
      <c r="B631">
        <v>202406</v>
      </c>
      <c r="C631" t="s">
        <v>39</v>
      </c>
      <c r="D631" t="s">
        <v>39</v>
      </c>
      <c r="E631" t="s">
        <v>39</v>
      </c>
      <c r="F631" t="s">
        <v>39</v>
      </c>
      <c r="G631" t="s">
        <v>39</v>
      </c>
      <c r="H631" s="4" t="s">
        <v>39</v>
      </c>
      <c r="I631">
        <v>0</v>
      </c>
      <c r="J631">
        <v>0</v>
      </c>
      <c r="K631">
        <v>0</v>
      </c>
      <c r="L631">
        <v>49.9</v>
      </c>
      <c r="M631">
        <v>0</v>
      </c>
      <c r="N631">
        <v>48.35</v>
      </c>
      <c r="O631">
        <v>51.2</v>
      </c>
      <c r="P631" t="s">
        <v>39</v>
      </c>
      <c r="Q631" t="s">
        <v>39</v>
      </c>
      <c r="R631" t="e">
        <f>INDEX(股期交易標的!$D:$D,MATCH(LEFT(股票期貨!S631,2),股期交易標的!$A:$A,0)) &amp; "期"</f>
        <v>#N/A</v>
      </c>
      <c r="X631" t="e">
        <f>INDEX(股期交易標的!$D:$D,MATCH(LEFT(股票期貨!Y631,2),股期交易標的!$A:$A,0)) &amp; "期"</f>
        <v>#N/A</v>
      </c>
    </row>
    <row r="632" spans="1:24" x14ac:dyDescent="0.25">
      <c r="A632" t="s">
        <v>593</v>
      </c>
      <c r="B632">
        <v>202409</v>
      </c>
      <c r="C632" t="s">
        <v>39</v>
      </c>
      <c r="D632" t="s">
        <v>39</v>
      </c>
      <c r="E632" t="s">
        <v>39</v>
      </c>
      <c r="F632" t="s">
        <v>39</v>
      </c>
      <c r="G632" t="s">
        <v>39</v>
      </c>
      <c r="H632" t="s">
        <v>39</v>
      </c>
      <c r="I632">
        <v>0</v>
      </c>
      <c r="J632">
        <v>0</v>
      </c>
      <c r="K632">
        <v>0</v>
      </c>
      <c r="L632">
        <v>49.6</v>
      </c>
      <c r="M632">
        <v>0</v>
      </c>
      <c r="N632">
        <v>48.35</v>
      </c>
      <c r="O632">
        <v>51.2</v>
      </c>
      <c r="P632" t="s">
        <v>39</v>
      </c>
      <c r="Q632" t="s">
        <v>39</v>
      </c>
      <c r="R632" t="e">
        <f>INDEX(股期交易標的!$D:$D,MATCH(LEFT(股票期貨!S632,2),股期交易標的!$A:$A,0)) &amp; "期"</f>
        <v>#N/A</v>
      </c>
      <c r="X632" t="e">
        <f>INDEX(股期交易標的!$D:$D,MATCH(LEFT(股票期貨!Y632,2),股期交易標的!$A:$A,0)) &amp; "期"</f>
        <v>#N/A</v>
      </c>
    </row>
    <row r="633" spans="1:24" x14ac:dyDescent="0.25">
      <c r="A633" t="s">
        <v>594</v>
      </c>
      <c r="B633">
        <v>202311</v>
      </c>
      <c r="C633">
        <v>29.55</v>
      </c>
      <c r="D633">
        <v>29.8</v>
      </c>
      <c r="E633">
        <v>29.55</v>
      </c>
      <c r="F633">
        <v>29.65</v>
      </c>
      <c r="G633" t="s">
        <v>446</v>
      </c>
      <c r="H633" s="4" t="s">
        <v>2392</v>
      </c>
      <c r="I633">
        <v>0</v>
      </c>
      <c r="J633">
        <v>11</v>
      </c>
      <c r="K633">
        <v>11</v>
      </c>
      <c r="L633">
        <v>29.65</v>
      </c>
      <c r="M633">
        <v>301</v>
      </c>
      <c r="N633">
        <v>29.6</v>
      </c>
      <c r="O633" t="s">
        <v>39</v>
      </c>
      <c r="P633">
        <v>29.8</v>
      </c>
      <c r="Q633">
        <v>28.65</v>
      </c>
      <c r="R633" t="e">
        <f>INDEX(股期交易標的!$D:$D,MATCH(LEFT(股票期貨!S633,2),股期交易標的!$A:$A,0)) &amp; "期"</f>
        <v>#N/A</v>
      </c>
      <c r="X633" t="e">
        <f>INDEX(股期交易標的!$D:$D,MATCH(LEFT(股票期貨!Y633,2),股期交易標的!$A:$A,0)) &amp; "期"</f>
        <v>#N/A</v>
      </c>
    </row>
    <row r="634" spans="1:24" x14ac:dyDescent="0.25">
      <c r="A634" t="s">
        <v>594</v>
      </c>
      <c r="B634">
        <v>202312</v>
      </c>
      <c r="C634" t="s">
        <v>39</v>
      </c>
      <c r="D634" t="s">
        <v>39</v>
      </c>
      <c r="E634" t="s">
        <v>39</v>
      </c>
      <c r="F634" t="s">
        <v>39</v>
      </c>
      <c r="G634" t="s">
        <v>39</v>
      </c>
      <c r="H634" s="4" t="s">
        <v>39</v>
      </c>
      <c r="I634">
        <v>0</v>
      </c>
      <c r="J634">
        <v>0</v>
      </c>
      <c r="K634">
        <v>0</v>
      </c>
      <c r="L634">
        <v>29.75</v>
      </c>
      <c r="M634">
        <v>20</v>
      </c>
      <c r="N634">
        <v>29.7</v>
      </c>
      <c r="O634" t="s">
        <v>39</v>
      </c>
      <c r="P634">
        <v>31.5</v>
      </c>
      <c r="Q634">
        <v>28.95</v>
      </c>
      <c r="R634" t="e">
        <f>INDEX(股期交易標的!$D:$D,MATCH(LEFT(股票期貨!S634,2),股期交易標的!$A:$A,0)) &amp; "期"</f>
        <v>#N/A</v>
      </c>
      <c r="X634" t="e">
        <f>INDEX(股期交易標的!$D:$D,MATCH(LEFT(股票期貨!Y634,2),股期交易標的!$A:$A,0)) &amp; "期"</f>
        <v>#N/A</v>
      </c>
    </row>
    <row r="635" spans="1:24" x14ac:dyDescent="0.25">
      <c r="A635" t="s">
        <v>594</v>
      </c>
      <c r="B635">
        <v>202403</v>
      </c>
      <c r="C635" t="s">
        <v>39</v>
      </c>
      <c r="D635" t="s">
        <v>39</v>
      </c>
      <c r="E635" t="s">
        <v>39</v>
      </c>
      <c r="F635" t="s">
        <v>39</v>
      </c>
      <c r="G635" t="s">
        <v>39</v>
      </c>
      <c r="H635" t="s">
        <v>39</v>
      </c>
      <c r="I635">
        <v>0</v>
      </c>
      <c r="J635">
        <v>0</v>
      </c>
      <c r="K635">
        <v>0</v>
      </c>
      <c r="L635">
        <v>29.6</v>
      </c>
      <c r="M635">
        <v>2</v>
      </c>
      <c r="N635">
        <v>28.7</v>
      </c>
      <c r="O635" t="s">
        <v>39</v>
      </c>
      <c r="P635">
        <v>32</v>
      </c>
      <c r="Q635">
        <v>29.55</v>
      </c>
      <c r="R635" t="e">
        <f>INDEX(股期交易標的!$D:$D,MATCH(LEFT(股票期貨!S635,2),股期交易標的!$A:$A,0)) &amp; "期"</f>
        <v>#N/A</v>
      </c>
      <c r="X635" t="e">
        <f>INDEX(股期交易標的!$D:$D,MATCH(LEFT(股票期貨!Y635,2),股期交易標的!$A:$A,0)) &amp; "期"</f>
        <v>#N/A</v>
      </c>
    </row>
    <row r="636" spans="1:24" x14ac:dyDescent="0.25">
      <c r="A636" t="s">
        <v>594</v>
      </c>
      <c r="B636">
        <v>202406</v>
      </c>
      <c r="C636" t="s">
        <v>39</v>
      </c>
      <c r="D636" t="s">
        <v>39</v>
      </c>
      <c r="E636" t="s">
        <v>39</v>
      </c>
      <c r="F636" t="s">
        <v>39</v>
      </c>
      <c r="G636" t="s">
        <v>39</v>
      </c>
      <c r="H636" s="4" t="s">
        <v>39</v>
      </c>
      <c r="I636">
        <v>0</v>
      </c>
      <c r="J636">
        <v>0</v>
      </c>
      <c r="K636">
        <v>0</v>
      </c>
      <c r="L636">
        <v>29.5</v>
      </c>
      <c r="M636">
        <v>0</v>
      </c>
      <c r="N636">
        <v>28.7</v>
      </c>
      <c r="O636" t="s">
        <v>39</v>
      </c>
      <c r="P636" t="s">
        <v>39</v>
      </c>
      <c r="Q636" t="s">
        <v>39</v>
      </c>
      <c r="R636" t="e">
        <f>INDEX(股期交易標的!$D:$D,MATCH(LEFT(股票期貨!S636,2),股期交易標的!$A:$A,0)) &amp; "期"</f>
        <v>#N/A</v>
      </c>
      <c r="X636" t="e">
        <f>INDEX(股期交易標的!$D:$D,MATCH(LEFT(股票期貨!Y636,2),股期交易標的!$A:$A,0)) &amp; "期"</f>
        <v>#N/A</v>
      </c>
    </row>
    <row r="637" spans="1:24" x14ac:dyDescent="0.25">
      <c r="A637" t="s">
        <v>594</v>
      </c>
      <c r="B637">
        <v>202409</v>
      </c>
      <c r="C637" t="s">
        <v>39</v>
      </c>
      <c r="D637" t="s">
        <v>39</v>
      </c>
      <c r="E637" t="s">
        <v>39</v>
      </c>
      <c r="F637" t="s">
        <v>39</v>
      </c>
      <c r="G637" t="s">
        <v>39</v>
      </c>
      <c r="H637" t="s">
        <v>39</v>
      </c>
      <c r="I637">
        <v>0</v>
      </c>
      <c r="J637">
        <v>0</v>
      </c>
      <c r="K637">
        <v>0</v>
      </c>
      <c r="L637">
        <v>29.7</v>
      </c>
      <c r="M637">
        <v>0</v>
      </c>
      <c r="N637">
        <v>28.7</v>
      </c>
      <c r="O637" t="s">
        <v>39</v>
      </c>
      <c r="P637" t="s">
        <v>39</v>
      </c>
      <c r="Q637" t="s">
        <v>39</v>
      </c>
      <c r="R637" t="e">
        <f>INDEX(股期交易標的!$D:$D,MATCH(LEFT(股票期貨!S637,2),股期交易標的!$A:$A,0)) &amp; "期"</f>
        <v>#N/A</v>
      </c>
      <c r="X637" t="e">
        <f>INDEX(股期交易標的!$D:$D,MATCH(LEFT(股票期貨!Y637,2),股期交易標的!$A:$A,0)) &amp; "期"</f>
        <v>#N/A</v>
      </c>
    </row>
    <row r="638" spans="1:24" x14ac:dyDescent="0.25">
      <c r="A638" t="s">
        <v>595</v>
      </c>
      <c r="B638">
        <v>202311</v>
      </c>
      <c r="C638">
        <v>102.5</v>
      </c>
      <c r="D638">
        <v>103</v>
      </c>
      <c r="E638">
        <v>102.5</v>
      </c>
      <c r="F638">
        <v>103</v>
      </c>
      <c r="G638" t="s">
        <v>528</v>
      </c>
      <c r="H638" s="4" t="s">
        <v>2556</v>
      </c>
      <c r="I638">
        <v>0</v>
      </c>
      <c r="J638">
        <v>24</v>
      </c>
      <c r="K638">
        <v>24</v>
      </c>
      <c r="L638">
        <v>103</v>
      </c>
      <c r="M638">
        <v>209</v>
      </c>
      <c r="N638">
        <v>102.5</v>
      </c>
      <c r="O638">
        <v>103</v>
      </c>
      <c r="P638">
        <v>107</v>
      </c>
      <c r="Q638">
        <v>101</v>
      </c>
      <c r="R638" t="e">
        <f>INDEX(股期交易標的!$D:$D,MATCH(LEFT(股票期貨!S638,2),股期交易標的!$A:$A,0)) &amp; "期"</f>
        <v>#N/A</v>
      </c>
      <c r="X638" t="e">
        <f>INDEX(股期交易標的!$D:$D,MATCH(LEFT(股票期貨!Y638,2),股期交易標的!$A:$A,0)) &amp; "期"</f>
        <v>#N/A</v>
      </c>
    </row>
    <row r="639" spans="1:24" x14ac:dyDescent="0.25">
      <c r="A639" t="s">
        <v>595</v>
      </c>
      <c r="B639">
        <v>202312</v>
      </c>
      <c r="C639">
        <v>102</v>
      </c>
      <c r="D639" t="s">
        <v>39</v>
      </c>
      <c r="E639" t="s">
        <v>39</v>
      </c>
      <c r="F639">
        <v>102</v>
      </c>
      <c r="G639">
        <v>0</v>
      </c>
      <c r="H639" s="4">
        <v>0</v>
      </c>
      <c r="I639">
        <v>0</v>
      </c>
      <c r="J639">
        <v>16</v>
      </c>
      <c r="K639">
        <v>16</v>
      </c>
      <c r="L639">
        <v>103</v>
      </c>
      <c r="M639">
        <v>158</v>
      </c>
      <c r="N639">
        <v>102.5</v>
      </c>
      <c r="O639">
        <v>103.5</v>
      </c>
      <c r="P639">
        <v>105.5</v>
      </c>
      <c r="Q639">
        <v>101.5</v>
      </c>
      <c r="R639" t="e">
        <f>INDEX(股期交易標的!$D:$D,MATCH(LEFT(股票期貨!S639,2),股期交易標的!$A:$A,0)) &amp; "期"</f>
        <v>#N/A</v>
      </c>
      <c r="X639" t="e">
        <f>INDEX(股期交易標的!$D:$D,MATCH(LEFT(股票期貨!Y639,2),股期交易標的!$A:$A,0)) &amp; "期"</f>
        <v>#N/A</v>
      </c>
    </row>
    <row r="640" spans="1:24" x14ac:dyDescent="0.25">
      <c r="A640" t="s">
        <v>595</v>
      </c>
      <c r="B640">
        <v>202403</v>
      </c>
      <c r="C640" t="s">
        <v>39</v>
      </c>
      <c r="D640" t="s">
        <v>39</v>
      </c>
      <c r="E640" t="s">
        <v>39</v>
      </c>
      <c r="F640" t="s">
        <v>39</v>
      </c>
      <c r="G640" t="s">
        <v>39</v>
      </c>
      <c r="H640" s="4" t="s">
        <v>39</v>
      </c>
      <c r="I640">
        <v>0</v>
      </c>
      <c r="J640">
        <v>0</v>
      </c>
      <c r="K640">
        <v>0</v>
      </c>
      <c r="L640">
        <v>103</v>
      </c>
      <c r="M640">
        <v>2</v>
      </c>
      <c r="N640">
        <v>102</v>
      </c>
      <c r="O640">
        <v>106.5</v>
      </c>
      <c r="P640">
        <v>106</v>
      </c>
      <c r="Q640">
        <v>100.5</v>
      </c>
      <c r="R640" t="e">
        <f>INDEX(股期交易標的!$D:$D,MATCH(LEFT(股票期貨!S640,2),股期交易標的!$A:$A,0)) &amp; "期"</f>
        <v>#N/A</v>
      </c>
      <c r="X640" t="e">
        <f>INDEX(股期交易標的!$D:$D,MATCH(LEFT(股票期貨!Y640,2),股期交易標的!$A:$A,0)) &amp; "期"</f>
        <v>#N/A</v>
      </c>
    </row>
    <row r="641" spans="1:24" x14ac:dyDescent="0.25">
      <c r="A641" t="s">
        <v>595</v>
      </c>
      <c r="B641">
        <v>202406</v>
      </c>
      <c r="C641" t="s">
        <v>39</v>
      </c>
      <c r="D641" t="s">
        <v>39</v>
      </c>
      <c r="E641" t="s">
        <v>39</v>
      </c>
      <c r="F641" t="s">
        <v>39</v>
      </c>
      <c r="G641" t="s">
        <v>39</v>
      </c>
      <c r="H641" t="s">
        <v>39</v>
      </c>
      <c r="I641">
        <v>0</v>
      </c>
      <c r="J641">
        <v>0</v>
      </c>
      <c r="K641">
        <v>0</v>
      </c>
      <c r="L641">
        <v>103.5</v>
      </c>
      <c r="M641">
        <v>1</v>
      </c>
      <c r="N641">
        <v>102</v>
      </c>
      <c r="O641">
        <v>106.5</v>
      </c>
      <c r="P641">
        <v>106.5</v>
      </c>
      <c r="Q641">
        <v>106.5</v>
      </c>
      <c r="R641" t="e">
        <f>INDEX(股期交易標的!$D:$D,MATCH(LEFT(股票期貨!S641,2),股期交易標的!$A:$A,0)) &amp; "期"</f>
        <v>#N/A</v>
      </c>
      <c r="X641" t="e">
        <f>INDEX(股期交易標的!$D:$D,MATCH(LEFT(股票期貨!Y641,2),股期交易標的!$A:$A,0)) &amp; "期"</f>
        <v>#N/A</v>
      </c>
    </row>
    <row r="642" spans="1:24" x14ac:dyDescent="0.25">
      <c r="A642" t="s">
        <v>595</v>
      </c>
      <c r="B642">
        <v>202409</v>
      </c>
      <c r="C642" t="s">
        <v>39</v>
      </c>
      <c r="D642" t="s">
        <v>39</v>
      </c>
      <c r="E642" t="s">
        <v>39</v>
      </c>
      <c r="F642" t="s">
        <v>39</v>
      </c>
      <c r="G642" t="s">
        <v>39</v>
      </c>
      <c r="H642" t="s">
        <v>39</v>
      </c>
      <c r="I642">
        <v>0</v>
      </c>
      <c r="J642">
        <v>0</v>
      </c>
      <c r="K642">
        <v>0</v>
      </c>
      <c r="L642">
        <v>103</v>
      </c>
      <c r="M642">
        <v>0</v>
      </c>
      <c r="N642">
        <v>99.3</v>
      </c>
      <c r="O642">
        <v>106.5</v>
      </c>
      <c r="P642" t="s">
        <v>39</v>
      </c>
      <c r="Q642" t="s">
        <v>39</v>
      </c>
      <c r="R642" t="e">
        <f>INDEX(股期交易標的!$D:$D,MATCH(LEFT(股票期貨!S642,2),股期交易標的!$A:$A,0)) &amp; "期"</f>
        <v>#N/A</v>
      </c>
      <c r="X642" t="e">
        <f>INDEX(股期交易標的!$D:$D,MATCH(LEFT(股票期貨!Y642,2),股期交易標的!$A:$A,0)) &amp; "期"</f>
        <v>#N/A</v>
      </c>
    </row>
    <row r="643" spans="1:24" x14ac:dyDescent="0.25">
      <c r="A643" t="s">
        <v>596</v>
      </c>
      <c r="B643">
        <v>202312</v>
      </c>
      <c r="C643" t="s">
        <v>39</v>
      </c>
      <c r="D643" t="s">
        <v>39</v>
      </c>
      <c r="E643" t="s">
        <v>39</v>
      </c>
      <c r="F643" t="s">
        <v>39</v>
      </c>
      <c r="G643" t="s">
        <v>39</v>
      </c>
      <c r="H643" t="s">
        <v>39</v>
      </c>
      <c r="I643">
        <v>0</v>
      </c>
      <c r="J643">
        <v>0</v>
      </c>
      <c r="K643">
        <v>0</v>
      </c>
      <c r="L643">
        <v>34.5</v>
      </c>
      <c r="M643">
        <v>6</v>
      </c>
      <c r="N643" t="s">
        <v>39</v>
      </c>
      <c r="O643" t="s">
        <v>39</v>
      </c>
      <c r="P643">
        <v>37</v>
      </c>
      <c r="Q643">
        <v>32.549999999999997</v>
      </c>
      <c r="R643" t="e">
        <f>INDEX(股期交易標的!$D:$D,MATCH(LEFT(股票期貨!S643,2),股期交易標的!$A:$A,0)) &amp; "期"</f>
        <v>#N/A</v>
      </c>
      <c r="X643" t="e">
        <f>INDEX(股期交易標的!$D:$D,MATCH(LEFT(股票期貨!Y643,2),股期交易標的!$A:$A,0)) &amp; "期"</f>
        <v>#N/A</v>
      </c>
    </row>
    <row r="644" spans="1:24" x14ac:dyDescent="0.25">
      <c r="A644" t="s">
        <v>597</v>
      </c>
      <c r="B644">
        <v>202311</v>
      </c>
      <c r="C644">
        <v>34.85</v>
      </c>
      <c r="D644">
        <v>34.85</v>
      </c>
      <c r="E644">
        <v>34.200000000000003</v>
      </c>
      <c r="F644">
        <v>34.549999999999997</v>
      </c>
      <c r="G644" t="s">
        <v>2192</v>
      </c>
      <c r="H644" t="s">
        <v>2552</v>
      </c>
      <c r="I644">
        <v>0</v>
      </c>
      <c r="J644">
        <v>65</v>
      </c>
      <c r="K644">
        <v>65</v>
      </c>
      <c r="L644">
        <v>34.549999999999997</v>
      </c>
      <c r="M644">
        <v>210</v>
      </c>
      <c r="N644">
        <v>34.450000000000003</v>
      </c>
      <c r="O644">
        <v>34.6</v>
      </c>
      <c r="P644">
        <v>36.1</v>
      </c>
      <c r="Q644">
        <v>32.450000000000003</v>
      </c>
      <c r="R644" t="e">
        <f>INDEX(股期交易標的!$D:$D,MATCH(LEFT(股票期貨!S644,2),股期交易標的!$A:$A,0)) &amp; "期"</f>
        <v>#N/A</v>
      </c>
      <c r="X644" t="e">
        <f>INDEX(股期交易標的!$D:$D,MATCH(LEFT(股票期貨!Y644,2),股期交易標的!$A:$A,0)) &amp; "期"</f>
        <v>#N/A</v>
      </c>
    </row>
    <row r="645" spans="1:24" x14ac:dyDescent="0.25">
      <c r="A645" t="s">
        <v>597</v>
      </c>
      <c r="B645">
        <v>202312</v>
      </c>
      <c r="C645">
        <v>34.35</v>
      </c>
      <c r="D645">
        <v>34.4</v>
      </c>
      <c r="E645">
        <v>34.35</v>
      </c>
      <c r="F645">
        <v>34.4</v>
      </c>
      <c r="G645" t="s">
        <v>1560</v>
      </c>
      <c r="H645" t="s">
        <v>2191</v>
      </c>
      <c r="I645">
        <v>0</v>
      </c>
      <c r="J645">
        <v>37</v>
      </c>
      <c r="K645">
        <v>37</v>
      </c>
      <c r="L645">
        <v>34.5</v>
      </c>
      <c r="M645">
        <v>42</v>
      </c>
      <c r="N645">
        <v>34.4</v>
      </c>
      <c r="O645">
        <v>34.6</v>
      </c>
      <c r="P645">
        <v>37.4</v>
      </c>
      <c r="Q645">
        <v>32.65</v>
      </c>
      <c r="R645" t="e">
        <f>INDEX(股期交易標的!$D:$D,MATCH(LEFT(股票期貨!S645,2),股期交易標的!$A:$A,0)) &amp; "期"</f>
        <v>#N/A</v>
      </c>
      <c r="X645" t="e">
        <f>INDEX(股期交易標的!$D:$D,MATCH(LEFT(股票期貨!Y645,2),股期交易標的!$A:$A,0)) &amp; "期"</f>
        <v>#N/A</v>
      </c>
    </row>
    <row r="646" spans="1:24" x14ac:dyDescent="0.25">
      <c r="A646" t="s">
        <v>597</v>
      </c>
      <c r="B646">
        <v>202403</v>
      </c>
      <c r="C646" t="s">
        <v>39</v>
      </c>
      <c r="D646" t="s">
        <v>39</v>
      </c>
      <c r="E646" t="s">
        <v>39</v>
      </c>
      <c r="F646" t="s">
        <v>39</v>
      </c>
      <c r="G646" t="s">
        <v>39</v>
      </c>
      <c r="H646" t="s">
        <v>39</v>
      </c>
      <c r="I646">
        <v>0</v>
      </c>
      <c r="J646">
        <v>0</v>
      </c>
      <c r="K646">
        <v>0</v>
      </c>
      <c r="L646">
        <v>34.6</v>
      </c>
      <c r="M646">
        <v>0</v>
      </c>
      <c r="N646">
        <v>33.450000000000003</v>
      </c>
      <c r="O646">
        <v>35.6</v>
      </c>
      <c r="P646" t="s">
        <v>39</v>
      </c>
      <c r="Q646" t="s">
        <v>39</v>
      </c>
      <c r="R646" t="e">
        <f>INDEX(股期交易標的!$D:$D,MATCH(LEFT(股票期貨!S646,2),股期交易標的!$A:$A,0)) &amp; "期"</f>
        <v>#N/A</v>
      </c>
      <c r="X646" t="e">
        <f>INDEX(股期交易標的!$D:$D,MATCH(LEFT(股票期貨!Y646,2),股期交易標的!$A:$A,0)) &amp; "期"</f>
        <v>#N/A</v>
      </c>
    </row>
    <row r="647" spans="1:24" x14ac:dyDescent="0.25">
      <c r="A647" t="s">
        <v>597</v>
      </c>
      <c r="B647">
        <v>202406</v>
      </c>
      <c r="C647" t="s">
        <v>39</v>
      </c>
      <c r="D647" t="s">
        <v>39</v>
      </c>
      <c r="E647" t="s">
        <v>39</v>
      </c>
      <c r="F647" t="s">
        <v>39</v>
      </c>
      <c r="G647" t="s">
        <v>39</v>
      </c>
      <c r="H647" t="s">
        <v>39</v>
      </c>
      <c r="I647">
        <v>0</v>
      </c>
      <c r="J647">
        <v>0</v>
      </c>
      <c r="K647">
        <v>0</v>
      </c>
      <c r="L647">
        <v>34.35</v>
      </c>
      <c r="M647">
        <v>0</v>
      </c>
      <c r="N647">
        <v>33.450000000000003</v>
      </c>
      <c r="O647">
        <v>35.6</v>
      </c>
      <c r="P647" t="s">
        <v>39</v>
      </c>
      <c r="Q647" t="s">
        <v>39</v>
      </c>
      <c r="R647" t="e">
        <f>INDEX(股期交易標的!$D:$D,MATCH(LEFT(股票期貨!S647,2),股期交易標的!$A:$A,0)) &amp; "期"</f>
        <v>#N/A</v>
      </c>
      <c r="X647" t="e">
        <f>INDEX(股期交易標的!$D:$D,MATCH(LEFT(股票期貨!Y647,2),股期交易標的!$A:$A,0)) &amp; "期"</f>
        <v>#N/A</v>
      </c>
    </row>
    <row r="648" spans="1:24" x14ac:dyDescent="0.25">
      <c r="A648" t="s">
        <v>597</v>
      </c>
      <c r="B648">
        <v>202409</v>
      </c>
      <c r="C648" t="s">
        <v>39</v>
      </c>
      <c r="D648" t="s">
        <v>39</v>
      </c>
      <c r="E648" t="s">
        <v>39</v>
      </c>
      <c r="F648" t="s">
        <v>39</v>
      </c>
      <c r="G648" t="s">
        <v>39</v>
      </c>
      <c r="H648" t="s">
        <v>39</v>
      </c>
      <c r="I648">
        <v>0</v>
      </c>
      <c r="J648">
        <v>0</v>
      </c>
      <c r="K648">
        <v>0</v>
      </c>
      <c r="L648">
        <v>34.65</v>
      </c>
      <c r="M648">
        <v>1</v>
      </c>
      <c r="N648">
        <v>34.35</v>
      </c>
      <c r="O648">
        <v>35.6</v>
      </c>
      <c r="P648">
        <v>33.799999999999997</v>
      </c>
      <c r="Q648">
        <v>33.799999999999997</v>
      </c>
      <c r="R648" t="e">
        <f>INDEX(股期交易標的!$D:$D,MATCH(LEFT(股票期貨!S648,2),股期交易標的!$A:$A,0)) &amp; "期"</f>
        <v>#N/A</v>
      </c>
      <c r="X648" t="e">
        <f>INDEX(股期交易標的!$D:$D,MATCH(LEFT(股票期貨!Y648,2),股期交易標的!$A:$A,0)) &amp; "期"</f>
        <v>#N/A</v>
      </c>
    </row>
    <row r="649" spans="1:24" x14ac:dyDescent="0.25">
      <c r="A649" t="s">
        <v>598</v>
      </c>
      <c r="B649">
        <v>202311</v>
      </c>
      <c r="C649">
        <v>382.5</v>
      </c>
      <c r="D649">
        <v>393.5</v>
      </c>
      <c r="E649">
        <v>382.5</v>
      </c>
      <c r="F649">
        <v>389.5</v>
      </c>
      <c r="G649" t="s">
        <v>451</v>
      </c>
      <c r="H649" t="s">
        <v>2624</v>
      </c>
      <c r="I649">
        <v>0</v>
      </c>
      <c r="J649">
        <v>474</v>
      </c>
      <c r="K649">
        <v>474</v>
      </c>
      <c r="L649">
        <v>389.5</v>
      </c>
      <c r="M649">
        <v>379</v>
      </c>
      <c r="N649">
        <v>389</v>
      </c>
      <c r="O649">
        <v>390.5</v>
      </c>
      <c r="P649">
        <v>393.5</v>
      </c>
      <c r="Q649">
        <v>317.5</v>
      </c>
      <c r="R649" t="e">
        <f>INDEX(股期交易標的!$D:$D,MATCH(LEFT(股票期貨!S649,2),股期交易標的!$A:$A,0)) &amp; "期"</f>
        <v>#N/A</v>
      </c>
      <c r="X649" t="e">
        <f>INDEX(股期交易標的!$D:$D,MATCH(LEFT(股票期貨!Y649,2),股期交易標的!$A:$A,0)) &amp; "期"</f>
        <v>#N/A</v>
      </c>
    </row>
    <row r="650" spans="1:24" x14ac:dyDescent="0.25">
      <c r="A650" t="s">
        <v>598</v>
      </c>
      <c r="B650">
        <v>202312</v>
      </c>
      <c r="C650">
        <v>384</v>
      </c>
      <c r="D650">
        <v>390.5</v>
      </c>
      <c r="E650">
        <v>384</v>
      </c>
      <c r="F650">
        <v>389.5</v>
      </c>
      <c r="G650" t="s">
        <v>1591</v>
      </c>
      <c r="H650" t="s">
        <v>2298</v>
      </c>
      <c r="I650">
        <v>0</v>
      </c>
      <c r="J650">
        <v>40</v>
      </c>
      <c r="K650">
        <v>40</v>
      </c>
      <c r="L650">
        <v>389.5</v>
      </c>
      <c r="M650">
        <v>110</v>
      </c>
      <c r="N650">
        <v>389</v>
      </c>
      <c r="O650">
        <v>391</v>
      </c>
      <c r="P650">
        <v>390.5</v>
      </c>
      <c r="Q650">
        <v>267.5</v>
      </c>
      <c r="R650" t="e">
        <f>INDEX(股期交易標的!$D:$D,MATCH(LEFT(股票期貨!S650,2),股期交易標的!$A:$A,0)) &amp; "期"</f>
        <v>#N/A</v>
      </c>
      <c r="X650" t="e">
        <f>INDEX(股期交易標的!$D:$D,MATCH(LEFT(股票期貨!Y650,2),股期交易標的!$A:$A,0)) &amp; "期"</f>
        <v>#N/A</v>
      </c>
    </row>
    <row r="651" spans="1:24" x14ac:dyDescent="0.25">
      <c r="A651" t="s">
        <v>598</v>
      </c>
      <c r="B651">
        <v>202403</v>
      </c>
      <c r="C651">
        <v>384</v>
      </c>
      <c r="D651">
        <v>384</v>
      </c>
      <c r="E651">
        <v>384</v>
      </c>
      <c r="F651">
        <v>384</v>
      </c>
      <c r="G651" t="s">
        <v>375</v>
      </c>
      <c r="H651" t="s">
        <v>2226</v>
      </c>
      <c r="I651">
        <v>0</v>
      </c>
      <c r="J651">
        <v>1</v>
      </c>
      <c r="K651">
        <v>1</v>
      </c>
      <c r="L651">
        <v>390.5</v>
      </c>
      <c r="M651">
        <v>7</v>
      </c>
      <c r="N651">
        <v>388.5</v>
      </c>
      <c r="O651">
        <v>392</v>
      </c>
      <c r="P651">
        <v>384</v>
      </c>
      <c r="Q651">
        <v>352</v>
      </c>
      <c r="R651" t="e">
        <f>INDEX(股期交易標的!$D:$D,MATCH(LEFT(股票期貨!S651,2),股期交易標的!$A:$A,0)) &amp; "期"</f>
        <v>#N/A</v>
      </c>
      <c r="X651" t="e">
        <f>INDEX(股期交易標的!$D:$D,MATCH(LEFT(股票期貨!Y651,2),股期交易標的!$A:$A,0)) &amp; "期"</f>
        <v>#N/A</v>
      </c>
    </row>
    <row r="652" spans="1:24" x14ac:dyDescent="0.25">
      <c r="A652" t="s">
        <v>598</v>
      </c>
      <c r="B652">
        <v>202406</v>
      </c>
      <c r="C652" t="s">
        <v>39</v>
      </c>
      <c r="D652" t="s">
        <v>39</v>
      </c>
      <c r="E652" t="s">
        <v>39</v>
      </c>
      <c r="F652" t="s">
        <v>39</v>
      </c>
      <c r="G652" t="s">
        <v>39</v>
      </c>
      <c r="H652" t="s">
        <v>39</v>
      </c>
      <c r="I652">
        <v>0</v>
      </c>
      <c r="J652">
        <v>0</v>
      </c>
      <c r="K652">
        <v>0</v>
      </c>
      <c r="L652">
        <v>387.5</v>
      </c>
      <c r="M652">
        <v>0</v>
      </c>
      <c r="N652">
        <v>376.5</v>
      </c>
      <c r="O652">
        <v>403</v>
      </c>
      <c r="P652" t="s">
        <v>39</v>
      </c>
      <c r="Q652" t="s">
        <v>39</v>
      </c>
      <c r="R652" t="e">
        <f>INDEX(股期交易標的!$D:$D,MATCH(LEFT(股票期貨!S652,2),股期交易標的!$A:$A,0)) &amp; "期"</f>
        <v>#N/A</v>
      </c>
      <c r="X652" t="e">
        <f>INDEX(股期交易標的!$D:$D,MATCH(LEFT(股票期貨!Y652,2),股期交易標的!$A:$A,0)) &amp; "期"</f>
        <v>#N/A</v>
      </c>
    </row>
    <row r="653" spans="1:24" x14ac:dyDescent="0.25">
      <c r="A653" t="s">
        <v>598</v>
      </c>
      <c r="B653">
        <v>202409</v>
      </c>
      <c r="C653" t="s">
        <v>39</v>
      </c>
      <c r="D653" t="s">
        <v>39</v>
      </c>
      <c r="E653" t="s">
        <v>39</v>
      </c>
      <c r="F653" t="s">
        <v>39</v>
      </c>
      <c r="G653" t="s">
        <v>39</v>
      </c>
      <c r="H653" t="s">
        <v>39</v>
      </c>
      <c r="I653">
        <v>0</v>
      </c>
      <c r="J653">
        <v>0</v>
      </c>
      <c r="K653">
        <v>0</v>
      </c>
      <c r="L653">
        <v>388.5</v>
      </c>
      <c r="M653">
        <v>0</v>
      </c>
      <c r="N653">
        <v>376.5</v>
      </c>
      <c r="O653">
        <v>403</v>
      </c>
      <c r="P653" t="s">
        <v>39</v>
      </c>
      <c r="Q653" t="s">
        <v>39</v>
      </c>
      <c r="R653" t="e">
        <f>INDEX(股期交易標的!$D:$D,MATCH(LEFT(股票期貨!S653,2),股期交易標的!$A:$A,0)) &amp; "期"</f>
        <v>#N/A</v>
      </c>
      <c r="X653" t="e">
        <f>INDEX(股期交易標的!$D:$D,MATCH(LEFT(股票期貨!Y653,2),股期交易標的!$A:$A,0)) &amp; "期"</f>
        <v>#N/A</v>
      </c>
    </row>
    <row r="654" spans="1:24" x14ac:dyDescent="0.25">
      <c r="A654" t="s">
        <v>599</v>
      </c>
      <c r="B654">
        <v>202311</v>
      </c>
      <c r="C654">
        <v>18.95</v>
      </c>
      <c r="D654">
        <v>19.3</v>
      </c>
      <c r="E654">
        <v>18.850000000000001</v>
      </c>
      <c r="F654">
        <v>19</v>
      </c>
      <c r="G654" t="s">
        <v>501</v>
      </c>
      <c r="H654" s="4" t="s">
        <v>2378</v>
      </c>
      <c r="I654">
        <v>0</v>
      </c>
      <c r="J654">
        <v>179</v>
      </c>
      <c r="K654">
        <v>179</v>
      </c>
      <c r="L654">
        <v>19</v>
      </c>
      <c r="M654">
        <v>358</v>
      </c>
      <c r="N654">
        <v>18.649999999999999</v>
      </c>
      <c r="O654">
        <v>19.05</v>
      </c>
      <c r="P654">
        <v>19.7</v>
      </c>
      <c r="Q654">
        <v>17.3</v>
      </c>
      <c r="R654" t="e">
        <f>INDEX(股期交易標的!$D:$D,MATCH(LEFT(股票期貨!S654,2),股期交易標的!$A:$A,0)) &amp; "期"</f>
        <v>#N/A</v>
      </c>
      <c r="X654" t="e">
        <f>INDEX(股期交易標的!$D:$D,MATCH(LEFT(股票期貨!Y654,2),股期交易標的!$A:$A,0)) &amp; "期"</f>
        <v>#N/A</v>
      </c>
    </row>
    <row r="655" spans="1:24" x14ac:dyDescent="0.25">
      <c r="A655" t="s">
        <v>599</v>
      </c>
      <c r="B655">
        <v>202312</v>
      </c>
      <c r="C655">
        <v>18.850000000000001</v>
      </c>
      <c r="D655">
        <v>19.25</v>
      </c>
      <c r="E655">
        <v>18.850000000000001</v>
      </c>
      <c r="F655">
        <v>19.05</v>
      </c>
      <c r="G655" t="s">
        <v>501</v>
      </c>
      <c r="H655" s="4" t="s">
        <v>2343</v>
      </c>
      <c r="I655">
        <v>0</v>
      </c>
      <c r="J655">
        <v>17</v>
      </c>
      <c r="K655">
        <v>17</v>
      </c>
      <c r="L655">
        <v>19.05</v>
      </c>
      <c r="M655">
        <v>72</v>
      </c>
      <c r="N655">
        <v>18.600000000000001</v>
      </c>
      <c r="O655">
        <v>19.25</v>
      </c>
      <c r="P655">
        <v>21.3</v>
      </c>
      <c r="Q655">
        <v>17.95</v>
      </c>
      <c r="R655" t="e">
        <f>INDEX(股期交易標的!$D:$D,MATCH(LEFT(股票期貨!S655,2),股期交易標的!$A:$A,0)) &amp; "期"</f>
        <v>#N/A</v>
      </c>
      <c r="X655" t="e">
        <f>INDEX(股期交易標的!$D:$D,MATCH(LEFT(股票期貨!Y655,2),股期交易標的!$A:$A,0)) &amp; "期"</f>
        <v>#N/A</v>
      </c>
    </row>
    <row r="656" spans="1:24" x14ac:dyDescent="0.25">
      <c r="A656" t="s">
        <v>599</v>
      </c>
      <c r="B656">
        <v>202403</v>
      </c>
      <c r="C656" t="s">
        <v>39</v>
      </c>
      <c r="D656" t="s">
        <v>39</v>
      </c>
      <c r="E656" t="s">
        <v>39</v>
      </c>
      <c r="F656" t="s">
        <v>39</v>
      </c>
      <c r="G656" t="s">
        <v>39</v>
      </c>
      <c r="H656" t="s">
        <v>39</v>
      </c>
      <c r="I656">
        <v>0</v>
      </c>
      <c r="J656">
        <v>0</v>
      </c>
      <c r="K656">
        <v>0</v>
      </c>
      <c r="L656">
        <v>19</v>
      </c>
      <c r="M656">
        <v>11</v>
      </c>
      <c r="N656">
        <v>18.05</v>
      </c>
      <c r="O656">
        <v>19.649999999999999</v>
      </c>
      <c r="P656">
        <v>21</v>
      </c>
      <c r="Q656">
        <v>17.95</v>
      </c>
      <c r="R656" t="e">
        <f>INDEX(股期交易標的!$D:$D,MATCH(LEFT(股票期貨!S656,2),股期交易標的!$A:$A,0)) &amp; "期"</f>
        <v>#N/A</v>
      </c>
      <c r="X656" t="e">
        <f>INDEX(股期交易標的!$D:$D,MATCH(LEFT(股票期貨!Y656,2),股期交易標的!$A:$A,0)) &amp; "期"</f>
        <v>#N/A</v>
      </c>
    </row>
    <row r="657" spans="1:24" x14ac:dyDescent="0.25">
      <c r="A657" t="s">
        <v>599</v>
      </c>
      <c r="B657">
        <v>202406</v>
      </c>
      <c r="C657" t="s">
        <v>39</v>
      </c>
      <c r="D657" t="s">
        <v>39</v>
      </c>
      <c r="E657" t="s">
        <v>39</v>
      </c>
      <c r="F657" t="s">
        <v>39</v>
      </c>
      <c r="G657" t="s">
        <v>39</v>
      </c>
      <c r="H657" t="s">
        <v>39</v>
      </c>
      <c r="I657">
        <v>0</v>
      </c>
      <c r="J657">
        <v>0</v>
      </c>
      <c r="K657">
        <v>0</v>
      </c>
      <c r="L657">
        <v>19</v>
      </c>
      <c r="M657">
        <v>0</v>
      </c>
      <c r="N657">
        <v>18.05</v>
      </c>
      <c r="O657">
        <v>19.649999999999999</v>
      </c>
      <c r="P657" t="s">
        <v>39</v>
      </c>
      <c r="Q657" t="s">
        <v>39</v>
      </c>
      <c r="R657" t="e">
        <f>INDEX(股期交易標的!$D:$D,MATCH(LEFT(股票期貨!S657,2),股期交易標的!$A:$A,0)) &amp; "期"</f>
        <v>#N/A</v>
      </c>
      <c r="X657" t="e">
        <f>INDEX(股期交易標的!$D:$D,MATCH(LEFT(股票期貨!Y657,2),股期交易標的!$A:$A,0)) &amp; "期"</f>
        <v>#N/A</v>
      </c>
    </row>
    <row r="658" spans="1:24" x14ac:dyDescent="0.25">
      <c r="A658" t="s">
        <v>599</v>
      </c>
      <c r="B658">
        <v>202409</v>
      </c>
      <c r="C658" t="s">
        <v>39</v>
      </c>
      <c r="D658" t="s">
        <v>39</v>
      </c>
      <c r="E658" t="s">
        <v>39</v>
      </c>
      <c r="F658" t="s">
        <v>39</v>
      </c>
      <c r="G658" t="s">
        <v>39</v>
      </c>
      <c r="H658" t="s">
        <v>39</v>
      </c>
      <c r="I658">
        <v>0</v>
      </c>
      <c r="J658">
        <v>0</v>
      </c>
      <c r="K658">
        <v>0</v>
      </c>
      <c r="L658">
        <v>18.95</v>
      </c>
      <c r="M658">
        <v>0</v>
      </c>
      <c r="N658">
        <v>18.05</v>
      </c>
      <c r="O658">
        <v>19.649999999999999</v>
      </c>
      <c r="P658" t="s">
        <v>39</v>
      </c>
      <c r="Q658" t="s">
        <v>39</v>
      </c>
      <c r="R658" t="e">
        <f>INDEX(股期交易標的!$D:$D,MATCH(LEFT(股票期貨!S658,2),股期交易標的!$A:$A,0)) &amp; "期"</f>
        <v>#N/A</v>
      </c>
      <c r="X658" t="e">
        <f>INDEX(股期交易標的!$D:$D,MATCH(LEFT(股票期貨!Y658,2),股期交易標的!$A:$A,0)) &amp; "期"</f>
        <v>#N/A</v>
      </c>
    </row>
    <row r="659" spans="1:24" x14ac:dyDescent="0.25">
      <c r="A659" t="s">
        <v>600</v>
      </c>
      <c r="B659">
        <v>202311</v>
      </c>
      <c r="C659">
        <v>34.9</v>
      </c>
      <c r="D659">
        <v>35.15</v>
      </c>
      <c r="E659">
        <v>34.9</v>
      </c>
      <c r="F659">
        <v>35</v>
      </c>
      <c r="G659" t="s">
        <v>443</v>
      </c>
      <c r="H659" t="s">
        <v>2216</v>
      </c>
      <c r="I659">
        <v>0</v>
      </c>
      <c r="J659">
        <v>36</v>
      </c>
      <c r="K659">
        <v>36</v>
      </c>
      <c r="L659">
        <v>35</v>
      </c>
      <c r="M659">
        <v>240</v>
      </c>
      <c r="N659">
        <v>34.950000000000003</v>
      </c>
      <c r="O659">
        <v>35.6</v>
      </c>
      <c r="P659">
        <v>37.950000000000003</v>
      </c>
      <c r="Q659">
        <v>33.85</v>
      </c>
      <c r="R659" t="e">
        <f>INDEX(股期交易標的!$D:$D,MATCH(LEFT(股票期貨!S659,2),股期交易標的!$A:$A,0)) &amp; "期"</f>
        <v>#N/A</v>
      </c>
      <c r="X659" t="e">
        <f>INDEX(股期交易標的!$D:$D,MATCH(LEFT(股票期貨!Y659,2),股期交易標的!$A:$A,0)) &amp; "期"</f>
        <v>#N/A</v>
      </c>
    </row>
    <row r="660" spans="1:24" x14ac:dyDescent="0.25">
      <c r="A660" t="s">
        <v>600</v>
      </c>
      <c r="B660">
        <v>202312</v>
      </c>
      <c r="C660">
        <v>35.15</v>
      </c>
      <c r="D660">
        <v>35.15</v>
      </c>
      <c r="E660">
        <v>35.15</v>
      </c>
      <c r="F660">
        <v>35.15</v>
      </c>
      <c r="G660" t="s">
        <v>454</v>
      </c>
      <c r="H660" s="4" t="s">
        <v>2231</v>
      </c>
      <c r="I660">
        <v>0</v>
      </c>
      <c r="J660">
        <v>1</v>
      </c>
      <c r="K660">
        <v>1</v>
      </c>
      <c r="L660">
        <v>35.15</v>
      </c>
      <c r="M660">
        <v>80</v>
      </c>
      <c r="N660">
        <v>35.049999999999997</v>
      </c>
      <c r="O660">
        <v>35.700000000000003</v>
      </c>
      <c r="P660">
        <v>44.35</v>
      </c>
      <c r="Q660">
        <v>34.049999999999997</v>
      </c>
      <c r="R660" t="e">
        <f>INDEX(股期交易標的!$D:$D,MATCH(LEFT(股票期貨!S660,2),股期交易標的!$A:$A,0)) &amp; "期"</f>
        <v>#N/A</v>
      </c>
      <c r="X660" t="e">
        <f>INDEX(股期交易標的!$D:$D,MATCH(LEFT(股票期貨!Y660,2),股期交易標的!$A:$A,0)) &amp; "期"</f>
        <v>#N/A</v>
      </c>
    </row>
    <row r="661" spans="1:24" x14ac:dyDescent="0.25">
      <c r="A661" t="s">
        <v>600</v>
      </c>
      <c r="B661">
        <v>202403</v>
      </c>
      <c r="C661" t="s">
        <v>39</v>
      </c>
      <c r="D661" t="s">
        <v>39</v>
      </c>
      <c r="E661" t="s">
        <v>39</v>
      </c>
      <c r="F661" t="s">
        <v>39</v>
      </c>
      <c r="G661" t="s">
        <v>39</v>
      </c>
      <c r="H661" t="s">
        <v>39</v>
      </c>
      <c r="I661">
        <v>0</v>
      </c>
      <c r="J661">
        <v>0</v>
      </c>
      <c r="K661">
        <v>0</v>
      </c>
      <c r="L661">
        <v>35.15</v>
      </c>
      <c r="M661">
        <v>1</v>
      </c>
      <c r="N661">
        <v>33.6</v>
      </c>
      <c r="O661">
        <v>36.6</v>
      </c>
      <c r="P661">
        <v>37.049999999999997</v>
      </c>
      <c r="Q661">
        <v>37.049999999999997</v>
      </c>
      <c r="R661" t="e">
        <f>INDEX(股期交易標的!$D:$D,MATCH(LEFT(股票期貨!S661,2),股期交易標的!$A:$A,0)) &amp; "期"</f>
        <v>#N/A</v>
      </c>
      <c r="X661" t="e">
        <f>INDEX(股期交易標的!$D:$D,MATCH(LEFT(股票期貨!Y661,2),股期交易標的!$A:$A,0)) &amp; "期"</f>
        <v>#N/A</v>
      </c>
    </row>
    <row r="662" spans="1:24" x14ac:dyDescent="0.25">
      <c r="A662" t="s">
        <v>600</v>
      </c>
      <c r="B662">
        <v>202406</v>
      </c>
      <c r="C662" t="s">
        <v>39</v>
      </c>
      <c r="D662" t="s">
        <v>39</v>
      </c>
      <c r="E662" t="s">
        <v>39</v>
      </c>
      <c r="F662" t="s">
        <v>39</v>
      </c>
      <c r="G662" t="s">
        <v>39</v>
      </c>
      <c r="H662" t="s">
        <v>39</v>
      </c>
      <c r="I662">
        <v>0</v>
      </c>
      <c r="J662">
        <v>0</v>
      </c>
      <c r="K662">
        <v>0</v>
      </c>
      <c r="L662">
        <v>35.15</v>
      </c>
      <c r="M662">
        <v>0</v>
      </c>
      <c r="N662">
        <v>33.6</v>
      </c>
      <c r="O662">
        <v>36.6</v>
      </c>
      <c r="P662" t="s">
        <v>39</v>
      </c>
      <c r="Q662" t="s">
        <v>39</v>
      </c>
      <c r="R662" t="e">
        <f>INDEX(股期交易標的!$D:$D,MATCH(LEFT(股票期貨!S662,2),股期交易標的!$A:$A,0)) &amp; "期"</f>
        <v>#N/A</v>
      </c>
      <c r="X662" t="e">
        <f>INDEX(股期交易標的!$D:$D,MATCH(LEFT(股票期貨!Y662,2),股期交易標的!$A:$A,0)) &amp; "期"</f>
        <v>#N/A</v>
      </c>
    </row>
    <row r="663" spans="1:24" x14ac:dyDescent="0.25">
      <c r="A663" t="s">
        <v>600</v>
      </c>
      <c r="B663">
        <v>202409</v>
      </c>
      <c r="C663" t="s">
        <v>39</v>
      </c>
      <c r="D663" t="s">
        <v>39</v>
      </c>
      <c r="E663" t="s">
        <v>39</v>
      </c>
      <c r="F663" t="s">
        <v>39</v>
      </c>
      <c r="G663" t="s">
        <v>39</v>
      </c>
      <c r="H663" t="s">
        <v>39</v>
      </c>
      <c r="I663">
        <v>0</v>
      </c>
      <c r="J663">
        <v>0</v>
      </c>
      <c r="K663">
        <v>0</v>
      </c>
      <c r="L663">
        <v>35.15</v>
      </c>
      <c r="M663">
        <v>0</v>
      </c>
      <c r="N663">
        <v>33.6</v>
      </c>
      <c r="O663">
        <v>36.6</v>
      </c>
      <c r="P663" t="s">
        <v>39</v>
      </c>
      <c r="Q663" t="s">
        <v>39</v>
      </c>
      <c r="R663" t="e">
        <f>INDEX(股期交易標的!$D:$D,MATCH(LEFT(股票期貨!S663,2),股期交易標的!$A:$A,0)) &amp; "期"</f>
        <v>#N/A</v>
      </c>
      <c r="X663" t="e">
        <f>INDEX(股期交易標的!$D:$D,MATCH(LEFT(股票期貨!Y663,2),股期交易標的!$A:$A,0)) &amp; "期"</f>
        <v>#N/A</v>
      </c>
    </row>
    <row r="664" spans="1:24" x14ac:dyDescent="0.25">
      <c r="A664" t="s">
        <v>602</v>
      </c>
      <c r="B664">
        <v>202311</v>
      </c>
      <c r="C664">
        <v>182</v>
      </c>
      <c r="D664">
        <v>184</v>
      </c>
      <c r="E664">
        <v>178.5</v>
      </c>
      <c r="F664">
        <v>181.5</v>
      </c>
      <c r="G664" t="s">
        <v>544</v>
      </c>
      <c r="H664" s="4" t="s">
        <v>2622</v>
      </c>
      <c r="I664">
        <v>0</v>
      </c>
      <c r="J664">
        <v>870</v>
      </c>
      <c r="K664">
        <v>870</v>
      </c>
      <c r="L664">
        <v>181</v>
      </c>
      <c r="M664">
        <v>547</v>
      </c>
      <c r="N664">
        <v>180</v>
      </c>
      <c r="O664">
        <v>181.5</v>
      </c>
      <c r="P664">
        <v>213.5</v>
      </c>
      <c r="Q664">
        <v>162.5</v>
      </c>
      <c r="R664" t="e">
        <f>INDEX(股期交易標的!$D:$D,MATCH(LEFT(股票期貨!S664,2),股期交易標的!$A:$A,0)) &amp; "期"</f>
        <v>#N/A</v>
      </c>
      <c r="X664" t="e">
        <f>INDEX(股期交易標的!$D:$D,MATCH(LEFT(股票期貨!Y664,2),股期交易標的!$A:$A,0)) &amp; "期"</f>
        <v>#N/A</v>
      </c>
    </row>
    <row r="665" spans="1:24" x14ac:dyDescent="0.25">
      <c r="A665" t="s">
        <v>602</v>
      </c>
      <c r="B665">
        <v>202312</v>
      </c>
      <c r="C665">
        <v>182</v>
      </c>
      <c r="D665">
        <v>184</v>
      </c>
      <c r="E665">
        <v>179.5</v>
      </c>
      <c r="F665">
        <v>181</v>
      </c>
      <c r="G665" t="s">
        <v>567</v>
      </c>
      <c r="H665" s="4" t="s">
        <v>2262</v>
      </c>
      <c r="I665">
        <v>0</v>
      </c>
      <c r="J665">
        <v>10</v>
      </c>
      <c r="K665">
        <v>10</v>
      </c>
      <c r="L665">
        <v>181</v>
      </c>
      <c r="M665">
        <v>56</v>
      </c>
      <c r="N665">
        <v>179.5</v>
      </c>
      <c r="O665">
        <v>182</v>
      </c>
      <c r="P665">
        <v>192</v>
      </c>
      <c r="Q665">
        <v>129.5</v>
      </c>
      <c r="R665" t="e">
        <f>INDEX(股期交易標的!$D:$D,MATCH(LEFT(股票期貨!S665,2),股期交易標的!$A:$A,0)) &amp; "期"</f>
        <v>#N/A</v>
      </c>
      <c r="X665" t="e">
        <f>INDEX(股期交易標的!$D:$D,MATCH(LEFT(股票期貨!Y665,2),股期交易標的!$A:$A,0)) &amp; "期"</f>
        <v>#N/A</v>
      </c>
    </row>
    <row r="666" spans="1:24" x14ac:dyDescent="0.25">
      <c r="A666" t="s">
        <v>602</v>
      </c>
      <c r="B666">
        <v>202403</v>
      </c>
      <c r="C666" t="s">
        <v>39</v>
      </c>
      <c r="D666" t="s">
        <v>39</v>
      </c>
      <c r="E666" t="s">
        <v>39</v>
      </c>
      <c r="F666" t="s">
        <v>39</v>
      </c>
      <c r="G666" t="s">
        <v>39</v>
      </c>
      <c r="H666" s="4" t="s">
        <v>39</v>
      </c>
      <c r="I666">
        <v>0</v>
      </c>
      <c r="J666">
        <v>0</v>
      </c>
      <c r="K666">
        <v>0</v>
      </c>
      <c r="L666">
        <v>181</v>
      </c>
      <c r="M666">
        <v>3</v>
      </c>
      <c r="N666">
        <v>174</v>
      </c>
      <c r="O666">
        <v>187.5</v>
      </c>
      <c r="P666">
        <v>211.5</v>
      </c>
      <c r="Q666">
        <v>116.5</v>
      </c>
      <c r="R666" t="e">
        <f>INDEX(股期交易標的!$D:$D,MATCH(LEFT(股票期貨!S666,2),股期交易標的!$A:$A,0)) &amp; "期"</f>
        <v>#N/A</v>
      </c>
      <c r="X666" t="e">
        <f>INDEX(股期交易標的!$D:$D,MATCH(LEFT(股票期貨!Y666,2),股期交易標的!$A:$A,0)) &amp; "期"</f>
        <v>#N/A</v>
      </c>
    </row>
    <row r="667" spans="1:24" x14ac:dyDescent="0.25">
      <c r="A667" t="s">
        <v>602</v>
      </c>
      <c r="B667">
        <v>202406</v>
      </c>
      <c r="C667" t="s">
        <v>39</v>
      </c>
      <c r="D667" t="s">
        <v>39</v>
      </c>
      <c r="E667" t="s">
        <v>39</v>
      </c>
      <c r="F667" t="s">
        <v>39</v>
      </c>
      <c r="G667" t="s">
        <v>39</v>
      </c>
      <c r="H667" t="s">
        <v>39</v>
      </c>
      <c r="I667">
        <v>0</v>
      </c>
      <c r="J667">
        <v>0</v>
      </c>
      <c r="K667">
        <v>0</v>
      </c>
      <c r="L667">
        <v>181</v>
      </c>
      <c r="M667">
        <v>0</v>
      </c>
      <c r="N667">
        <v>174</v>
      </c>
      <c r="O667">
        <v>187.5</v>
      </c>
      <c r="P667">
        <v>206</v>
      </c>
      <c r="Q667">
        <v>159.5</v>
      </c>
      <c r="R667" t="e">
        <f>INDEX(股期交易標的!$D:$D,MATCH(LEFT(股票期貨!S667,2),股期交易標的!$A:$A,0)) &amp; "期"</f>
        <v>#N/A</v>
      </c>
      <c r="X667" t="e">
        <f>INDEX(股期交易標的!$D:$D,MATCH(LEFT(股票期貨!Y667,2),股期交易標的!$A:$A,0)) &amp; "期"</f>
        <v>#N/A</v>
      </c>
    </row>
    <row r="668" spans="1:24" x14ac:dyDescent="0.25">
      <c r="A668" t="s">
        <v>602</v>
      </c>
      <c r="B668">
        <v>202409</v>
      </c>
      <c r="C668" t="s">
        <v>39</v>
      </c>
      <c r="D668" t="s">
        <v>39</v>
      </c>
      <c r="E668" t="s">
        <v>39</v>
      </c>
      <c r="F668" t="s">
        <v>39</v>
      </c>
      <c r="G668" t="s">
        <v>39</v>
      </c>
      <c r="H668" t="s">
        <v>39</v>
      </c>
      <c r="I668">
        <v>0</v>
      </c>
      <c r="J668">
        <v>0</v>
      </c>
      <c r="K668">
        <v>0</v>
      </c>
      <c r="L668">
        <v>181</v>
      </c>
      <c r="M668">
        <v>0</v>
      </c>
      <c r="N668">
        <v>174</v>
      </c>
      <c r="O668">
        <v>187.5</v>
      </c>
      <c r="P668" t="s">
        <v>39</v>
      </c>
      <c r="Q668" t="s">
        <v>39</v>
      </c>
      <c r="R668" t="e">
        <f>INDEX(股期交易標的!$D:$D,MATCH(LEFT(股票期貨!S668,2),股期交易標的!$A:$A,0)) &amp; "期"</f>
        <v>#N/A</v>
      </c>
      <c r="X668" t="e">
        <f>INDEX(股期交易標的!$D:$D,MATCH(LEFT(股票期貨!Y668,2),股期交易標的!$A:$A,0)) &amp; "期"</f>
        <v>#N/A</v>
      </c>
    </row>
    <row r="669" spans="1:24" x14ac:dyDescent="0.25">
      <c r="A669" t="s">
        <v>603</v>
      </c>
      <c r="B669">
        <v>202311</v>
      </c>
      <c r="C669">
        <v>97.3</v>
      </c>
      <c r="D669">
        <v>97.6</v>
      </c>
      <c r="E669">
        <v>97.3</v>
      </c>
      <c r="F669">
        <v>97.6</v>
      </c>
      <c r="G669" t="s">
        <v>448</v>
      </c>
      <c r="H669" s="4" t="s">
        <v>2264</v>
      </c>
      <c r="I669">
        <v>0</v>
      </c>
      <c r="J669">
        <v>7</v>
      </c>
      <c r="K669">
        <v>7</v>
      </c>
      <c r="L669">
        <v>97.6</v>
      </c>
      <c r="M669">
        <v>248</v>
      </c>
      <c r="N669">
        <v>97.6</v>
      </c>
      <c r="O669">
        <v>97.8</v>
      </c>
      <c r="P669">
        <v>97.6</v>
      </c>
      <c r="Q669">
        <v>93.7</v>
      </c>
      <c r="R669" t="e">
        <f>INDEX(股期交易標的!$D:$D,MATCH(LEFT(股票期貨!S669,2),股期交易標的!$A:$A,0)) &amp; "期"</f>
        <v>#N/A</v>
      </c>
      <c r="X669" t="e">
        <f>INDEX(股期交易標的!$D:$D,MATCH(LEFT(股票期貨!Y669,2),股期交易標的!$A:$A,0)) &amp; "期"</f>
        <v>#N/A</v>
      </c>
    </row>
    <row r="670" spans="1:24" x14ac:dyDescent="0.25">
      <c r="A670" t="s">
        <v>603</v>
      </c>
      <c r="B670">
        <v>202312</v>
      </c>
      <c r="C670">
        <v>97.7</v>
      </c>
      <c r="D670">
        <v>97.7</v>
      </c>
      <c r="E670">
        <v>97.5</v>
      </c>
      <c r="F670">
        <v>97.7</v>
      </c>
      <c r="G670" t="s">
        <v>1564</v>
      </c>
      <c r="H670" s="4" t="s">
        <v>2625</v>
      </c>
      <c r="I670">
        <v>0</v>
      </c>
      <c r="J670">
        <v>3</v>
      </c>
      <c r="K670">
        <v>3</v>
      </c>
      <c r="L670">
        <v>97.7</v>
      </c>
      <c r="M670">
        <v>72</v>
      </c>
      <c r="N670">
        <v>97.8</v>
      </c>
      <c r="O670">
        <v>98</v>
      </c>
      <c r="P670">
        <v>97.7</v>
      </c>
      <c r="Q670">
        <v>93.4</v>
      </c>
      <c r="R670" t="e">
        <f>INDEX(股期交易標的!$D:$D,MATCH(LEFT(股票期貨!S670,2),股期交易標的!$A:$A,0)) &amp; "期"</f>
        <v>#N/A</v>
      </c>
      <c r="X670" t="e">
        <f>INDEX(股期交易標的!$D:$D,MATCH(LEFT(股票期貨!Y670,2),股期交易標的!$A:$A,0)) &amp; "期"</f>
        <v>#N/A</v>
      </c>
    </row>
    <row r="671" spans="1:24" x14ac:dyDescent="0.25">
      <c r="A671" t="s">
        <v>603</v>
      </c>
      <c r="B671">
        <v>202403</v>
      </c>
      <c r="C671" t="s">
        <v>39</v>
      </c>
      <c r="D671" t="s">
        <v>39</v>
      </c>
      <c r="E671" t="s">
        <v>39</v>
      </c>
      <c r="F671" t="s">
        <v>39</v>
      </c>
      <c r="G671" t="s">
        <v>39</v>
      </c>
      <c r="H671" t="s">
        <v>39</v>
      </c>
      <c r="I671">
        <v>0</v>
      </c>
      <c r="J671">
        <v>0</v>
      </c>
      <c r="K671">
        <v>0</v>
      </c>
      <c r="L671">
        <v>97.9</v>
      </c>
      <c r="M671">
        <v>6</v>
      </c>
      <c r="N671">
        <v>97.3</v>
      </c>
      <c r="O671">
        <v>98.6</v>
      </c>
      <c r="P671">
        <v>105.5</v>
      </c>
      <c r="Q671">
        <v>94.4</v>
      </c>
      <c r="R671" t="e">
        <f>INDEX(股期交易標的!$D:$D,MATCH(LEFT(股票期貨!S671,2),股期交易標的!$A:$A,0)) &amp; "期"</f>
        <v>#N/A</v>
      </c>
      <c r="X671" t="e">
        <f>INDEX(股期交易標的!$D:$D,MATCH(LEFT(股票期貨!Y671,2),股期交易標的!$A:$A,0)) &amp; "期"</f>
        <v>#N/A</v>
      </c>
    </row>
    <row r="672" spans="1:24" x14ac:dyDescent="0.25">
      <c r="A672" t="s">
        <v>603</v>
      </c>
      <c r="B672">
        <v>202406</v>
      </c>
      <c r="C672" t="s">
        <v>39</v>
      </c>
      <c r="D672" t="s">
        <v>39</v>
      </c>
      <c r="E672" t="s">
        <v>39</v>
      </c>
      <c r="F672" t="s">
        <v>39</v>
      </c>
      <c r="G672" t="s">
        <v>39</v>
      </c>
      <c r="H672" s="4" t="s">
        <v>39</v>
      </c>
      <c r="I672">
        <v>0</v>
      </c>
      <c r="J672">
        <v>0</v>
      </c>
      <c r="K672">
        <v>0</v>
      </c>
      <c r="L672">
        <v>97.9</v>
      </c>
      <c r="M672">
        <v>2</v>
      </c>
      <c r="N672">
        <v>97.3</v>
      </c>
      <c r="O672" t="s">
        <v>39</v>
      </c>
      <c r="P672">
        <v>95</v>
      </c>
      <c r="Q672">
        <v>94.7</v>
      </c>
      <c r="R672" t="e">
        <f>INDEX(股期交易標的!$D:$D,MATCH(LEFT(股票期貨!S672,2),股期交易標的!$A:$A,0)) &amp; "期"</f>
        <v>#N/A</v>
      </c>
      <c r="X672" t="e">
        <f>INDEX(股期交易標的!$D:$D,MATCH(LEFT(股票期貨!Y672,2),股期交易標的!$A:$A,0)) &amp; "期"</f>
        <v>#N/A</v>
      </c>
    </row>
    <row r="673" spans="1:24" x14ac:dyDescent="0.25">
      <c r="A673" t="s">
        <v>603</v>
      </c>
      <c r="B673">
        <v>202409</v>
      </c>
      <c r="C673" t="s">
        <v>39</v>
      </c>
      <c r="D673" t="s">
        <v>39</v>
      </c>
      <c r="E673" t="s">
        <v>39</v>
      </c>
      <c r="F673" t="s">
        <v>39</v>
      </c>
      <c r="G673" t="s">
        <v>39</v>
      </c>
      <c r="H673" t="s">
        <v>39</v>
      </c>
      <c r="I673">
        <v>0</v>
      </c>
      <c r="J673">
        <v>0</v>
      </c>
      <c r="K673">
        <v>0</v>
      </c>
      <c r="L673">
        <v>97.6</v>
      </c>
      <c r="M673">
        <v>0</v>
      </c>
      <c r="N673">
        <v>94.6</v>
      </c>
      <c r="O673" t="s">
        <v>39</v>
      </c>
      <c r="P673" t="s">
        <v>39</v>
      </c>
      <c r="Q673" t="s">
        <v>39</v>
      </c>
      <c r="R673" t="e">
        <f>INDEX(股期交易標的!$D:$D,MATCH(LEFT(股票期貨!S673,2),股期交易標的!$A:$A,0)) &amp; "期"</f>
        <v>#N/A</v>
      </c>
      <c r="X673" t="e">
        <f>INDEX(股期交易標的!$D:$D,MATCH(LEFT(股票期貨!Y673,2),股期交易標的!$A:$A,0)) &amp; "期"</f>
        <v>#N/A</v>
      </c>
    </row>
    <row r="674" spans="1:24" x14ac:dyDescent="0.25">
      <c r="A674" t="s">
        <v>604</v>
      </c>
      <c r="B674">
        <v>202311</v>
      </c>
      <c r="C674">
        <v>388.5</v>
      </c>
      <c r="D674">
        <v>394.5</v>
      </c>
      <c r="E674">
        <v>388.5</v>
      </c>
      <c r="F674">
        <v>391</v>
      </c>
      <c r="G674" t="s">
        <v>1566</v>
      </c>
      <c r="H674" t="s">
        <v>2553</v>
      </c>
      <c r="I674">
        <v>0</v>
      </c>
      <c r="J674">
        <v>375</v>
      </c>
      <c r="K674">
        <v>375</v>
      </c>
      <c r="L674">
        <v>391</v>
      </c>
      <c r="M674">
        <v>652</v>
      </c>
      <c r="N674">
        <v>390.5</v>
      </c>
      <c r="O674">
        <v>391.5</v>
      </c>
      <c r="P674">
        <v>396</v>
      </c>
      <c r="Q674">
        <v>364.5</v>
      </c>
      <c r="R674" t="e">
        <f>INDEX(股期交易標的!$D:$D,MATCH(LEFT(股票期貨!S674,2),股期交易標的!$A:$A,0)) &amp; "期"</f>
        <v>#N/A</v>
      </c>
      <c r="X674" t="e">
        <f>INDEX(股期交易標的!$D:$D,MATCH(LEFT(股票期貨!Y674,2),股期交易標的!$A:$A,0)) &amp; "期"</f>
        <v>#N/A</v>
      </c>
    </row>
    <row r="675" spans="1:24" x14ac:dyDescent="0.25">
      <c r="A675" t="s">
        <v>604</v>
      </c>
      <c r="B675">
        <v>202312</v>
      </c>
      <c r="C675">
        <v>390</v>
      </c>
      <c r="D675">
        <v>392</v>
      </c>
      <c r="E675">
        <v>390</v>
      </c>
      <c r="F675">
        <v>390.5</v>
      </c>
      <c r="G675" t="s">
        <v>451</v>
      </c>
      <c r="H675" s="4" t="s">
        <v>2624</v>
      </c>
      <c r="I675">
        <v>0</v>
      </c>
      <c r="J675">
        <v>183</v>
      </c>
      <c r="K675">
        <v>183</v>
      </c>
      <c r="L675">
        <v>390.5</v>
      </c>
      <c r="M675">
        <v>249</v>
      </c>
      <c r="N675">
        <v>389</v>
      </c>
      <c r="O675">
        <v>390.5</v>
      </c>
      <c r="P675">
        <v>421</v>
      </c>
      <c r="Q675">
        <v>358</v>
      </c>
      <c r="R675" t="e">
        <f>INDEX(股期交易標的!$D:$D,MATCH(LEFT(股票期貨!S675,2),股期交易標的!$A:$A,0)) &amp; "期"</f>
        <v>#N/A</v>
      </c>
      <c r="X675" t="e">
        <f>INDEX(股期交易標的!$D:$D,MATCH(LEFT(股票期貨!Y675,2),股期交易標的!$A:$A,0)) &amp; "期"</f>
        <v>#N/A</v>
      </c>
    </row>
    <row r="676" spans="1:24" x14ac:dyDescent="0.25">
      <c r="A676" t="s">
        <v>604</v>
      </c>
      <c r="B676">
        <v>202403</v>
      </c>
      <c r="C676" t="s">
        <v>39</v>
      </c>
      <c r="D676" t="s">
        <v>39</v>
      </c>
      <c r="E676" t="s">
        <v>39</v>
      </c>
      <c r="F676" t="s">
        <v>39</v>
      </c>
      <c r="G676" t="s">
        <v>39</v>
      </c>
      <c r="H676" t="s">
        <v>39</v>
      </c>
      <c r="I676">
        <v>0</v>
      </c>
      <c r="J676">
        <v>0</v>
      </c>
      <c r="K676">
        <v>0</v>
      </c>
      <c r="L676">
        <v>389.5</v>
      </c>
      <c r="M676">
        <v>2</v>
      </c>
      <c r="N676">
        <v>386.5</v>
      </c>
      <c r="O676">
        <v>391</v>
      </c>
      <c r="P676">
        <v>416.5</v>
      </c>
      <c r="Q676">
        <v>380</v>
      </c>
      <c r="R676" t="e">
        <f>INDEX(股期交易標的!$D:$D,MATCH(LEFT(股票期貨!S676,2),股期交易標的!$A:$A,0)) &amp; "期"</f>
        <v>#N/A</v>
      </c>
      <c r="X676" t="e">
        <f>INDEX(股期交易標的!$D:$D,MATCH(LEFT(股票期貨!Y676,2),股期交易標的!$A:$A,0)) &amp; "期"</f>
        <v>#N/A</v>
      </c>
    </row>
    <row r="677" spans="1:24" x14ac:dyDescent="0.25">
      <c r="A677" t="s">
        <v>604</v>
      </c>
      <c r="B677">
        <v>202406</v>
      </c>
      <c r="C677" t="s">
        <v>39</v>
      </c>
      <c r="D677" t="s">
        <v>39</v>
      </c>
      <c r="E677" t="s">
        <v>39</v>
      </c>
      <c r="F677" t="s">
        <v>39</v>
      </c>
      <c r="G677" t="s">
        <v>39</v>
      </c>
      <c r="H677" t="s">
        <v>39</v>
      </c>
      <c r="I677">
        <v>0</v>
      </c>
      <c r="J677">
        <v>0</v>
      </c>
      <c r="K677">
        <v>0</v>
      </c>
      <c r="L677">
        <v>390.5</v>
      </c>
      <c r="M677">
        <v>0</v>
      </c>
      <c r="N677">
        <v>382</v>
      </c>
      <c r="O677">
        <v>390.5</v>
      </c>
      <c r="P677" t="s">
        <v>39</v>
      </c>
      <c r="Q677" t="s">
        <v>39</v>
      </c>
      <c r="R677" t="e">
        <f>INDEX(股期交易標的!$D:$D,MATCH(LEFT(股票期貨!S677,2),股期交易標的!$A:$A,0)) &amp; "期"</f>
        <v>#N/A</v>
      </c>
      <c r="X677" t="e">
        <f>INDEX(股期交易標的!$D:$D,MATCH(LEFT(股票期貨!Y677,2),股期交易標的!$A:$A,0)) &amp; "期"</f>
        <v>#N/A</v>
      </c>
    </row>
    <row r="678" spans="1:24" x14ac:dyDescent="0.25">
      <c r="A678" t="s">
        <v>604</v>
      </c>
      <c r="B678">
        <v>202409</v>
      </c>
      <c r="C678" t="s">
        <v>39</v>
      </c>
      <c r="D678" t="s">
        <v>39</v>
      </c>
      <c r="E678" t="s">
        <v>39</v>
      </c>
      <c r="F678" t="s">
        <v>39</v>
      </c>
      <c r="G678" t="s">
        <v>39</v>
      </c>
      <c r="H678" t="s">
        <v>39</v>
      </c>
      <c r="I678">
        <v>0</v>
      </c>
      <c r="J678">
        <v>0</v>
      </c>
      <c r="K678">
        <v>0</v>
      </c>
      <c r="L678">
        <v>392.5</v>
      </c>
      <c r="M678">
        <v>0</v>
      </c>
      <c r="N678">
        <v>372.5</v>
      </c>
      <c r="O678">
        <v>390.5</v>
      </c>
      <c r="P678" t="s">
        <v>39</v>
      </c>
      <c r="Q678" t="s">
        <v>39</v>
      </c>
      <c r="R678" t="e">
        <f>INDEX(股期交易標的!$D:$D,MATCH(LEFT(股票期貨!S678,2),股期交易標的!$A:$A,0)) &amp; "期"</f>
        <v>#N/A</v>
      </c>
      <c r="X678" t="e">
        <f>INDEX(股期交易標的!$D:$D,MATCH(LEFT(股票期貨!Y678,2),股期交易標的!$A:$A,0)) &amp; "期"</f>
        <v>#N/A</v>
      </c>
    </row>
    <row r="679" spans="1:24" x14ac:dyDescent="0.25">
      <c r="A679" t="s">
        <v>605</v>
      </c>
      <c r="B679">
        <v>202311</v>
      </c>
      <c r="C679">
        <v>84.6</v>
      </c>
      <c r="D679">
        <v>85.5</v>
      </c>
      <c r="E679">
        <v>84.6</v>
      </c>
      <c r="F679">
        <v>85.2</v>
      </c>
      <c r="G679" t="s">
        <v>448</v>
      </c>
      <c r="H679" t="s">
        <v>2625</v>
      </c>
      <c r="I679">
        <v>0</v>
      </c>
      <c r="J679">
        <v>39</v>
      </c>
      <c r="K679">
        <v>39</v>
      </c>
      <c r="L679">
        <v>85.2</v>
      </c>
      <c r="M679">
        <v>148</v>
      </c>
      <c r="N679">
        <v>85</v>
      </c>
      <c r="O679">
        <v>85.3</v>
      </c>
      <c r="P679">
        <v>90.1</v>
      </c>
      <c r="Q679">
        <v>82.8</v>
      </c>
      <c r="R679" t="e">
        <f>INDEX(股期交易標的!$D:$D,MATCH(LEFT(股票期貨!S679,2),股期交易標的!$A:$A,0)) &amp; "期"</f>
        <v>#N/A</v>
      </c>
      <c r="X679" t="e">
        <f>INDEX(股期交易標的!$D:$D,MATCH(LEFT(股票期貨!Y679,2),股期交易標的!$A:$A,0)) &amp; "期"</f>
        <v>#N/A</v>
      </c>
    </row>
    <row r="680" spans="1:24" x14ac:dyDescent="0.25">
      <c r="A680" t="s">
        <v>605</v>
      </c>
      <c r="B680">
        <v>202312</v>
      </c>
      <c r="C680">
        <v>84.7</v>
      </c>
      <c r="D680" t="s">
        <v>39</v>
      </c>
      <c r="E680" t="s">
        <v>39</v>
      </c>
      <c r="F680">
        <v>84.7</v>
      </c>
      <c r="G680">
        <v>0</v>
      </c>
      <c r="H680" s="4">
        <v>0</v>
      </c>
      <c r="I680">
        <v>0</v>
      </c>
      <c r="J680">
        <v>25</v>
      </c>
      <c r="K680">
        <v>25</v>
      </c>
      <c r="L680">
        <v>85.2</v>
      </c>
      <c r="M680">
        <v>22</v>
      </c>
      <c r="N680">
        <v>84.9</v>
      </c>
      <c r="O680">
        <v>85.2</v>
      </c>
      <c r="P680">
        <v>88.2</v>
      </c>
      <c r="Q680">
        <v>84.4</v>
      </c>
      <c r="R680" t="e">
        <f>INDEX(股期交易標的!$D:$D,MATCH(LEFT(股票期貨!S680,2),股期交易標的!$A:$A,0)) &amp; "期"</f>
        <v>#N/A</v>
      </c>
      <c r="X680" t="e">
        <f>INDEX(股期交易標的!$D:$D,MATCH(LEFT(股票期貨!Y680,2),股期交易標的!$A:$A,0)) &amp; "期"</f>
        <v>#N/A</v>
      </c>
    </row>
    <row r="681" spans="1:24" x14ac:dyDescent="0.25">
      <c r="A681" t="s">
        <v>605</v>
      </c>
      <c r="B681">
        <v>202403</v>
      </c>
      <c r="C681" t="s">
        <v>39</v>
      </c>
      <c r="D681" t="s">
        <v>39</v>
      </c>
      <c r="E681" t="s">
        <v>39</v>
      </c>
      <c r="F681" t="s">
        <v>39</v>
      </c>
      <c r="G681" t="s">
        <v>39</v>
      </c>
      <c r="H681" t="s">
        <v>39</v>
      </c>
      <c r="I681">
        <v>0</v>
      </c>
      <c r="J681">
        <v>0</v>
      </c>
      <c r="K681">
        <v>0</v>
      </c>
      <c r="L681">
        <v>85.5</v>
      </c>
      <c r="M681">
        <v>0</v>
      </c>
      <c r="N681">
        <v>85</v>
      </c>
      <c r="O681">
        <v>85.6</v>
      </c>
      <c r="P681" t="s">
        <v>39</v>
      </c>
      <c r="Q681" t="s">
        <v>39</v>
      </c>
      <c r="R681" t="e">
        <f>INDEX(股期交易標的!$D:$D,MATCH(LEFT(股票期貨!S681,2),股期交易標的!$A:$A,0)) &amp; "期"</f>
        <v>#N/A</v>
      </c>
      <c r="X681" t="e">
        <f>INDEX(股期交易標的!$D:$D,MATCH(LEFT(股票期貨!Y681,2),股期交易標的!$A:$A,0)) &amp; "期"</f>
        <v>#N/A</v>
      </c>
    </row>
    <row r="682" spans="1:24" x14ac:dyDescent="0.25">
      <c r="A682" t="s">
        <v>605</v>
      </c>
      <c r="B682">
        <v>202406</v>
      </c>
      <c r="C682" t="s">
        <v>39</v>
      </c>
      <c r="D682" t="s">
        <v>39</v>
      </c>
      <c r="E682" t="s">
        <v>39</v>
      </c>
      <c r="F682" t="s">
        <v>39</v>
      </c>
      <c r="G682" t="s">
        <v>39</v>
      </c>
      <c r="H682" t="s">
        <v>39</v>
      </c>
      <c r="I682">
        <v>0</v>
      </c>
      <c r="J682">
        <v>0</v>
      </c>
      <c r="K682">
        <v>0</v>
      </c>
      <c r="L682">
        <v>85.2</v>
      </c>
      <c r="M682">
        <v>0</v>
      </c>
      <c r="N682">
        <v>83.6</v>
      </c>
      <c r="O682">
        <v>86.3</v>
      </c>
      <c r="P682" t="s">
        <v>39</v>
      </c>
      <c r="Q682" t="s">
        <v>39</v>
      </c>
      <c r="R682" t="e">
        <f>INDEX(股期交易標的!$D:$D,MATCH(LEFT(股票期貨!S682,2),股期交易標的!$A:$A,0)) &amp; "期"</f>
        <v>#N/A</v>
      </c>
      <c r="X682" t="e">
        <f>INDEX(股期交易標的!$D:$D,MATCH(LEFT(股票期貨!Y682,2),股期交易標的!$A:$A,0)) &amp; "期"</f>
        <v>#N/A</v>
      </c>
    </row>
    <row r="683" spans="1:24" x14ac:dyDescent="0.25">
      <c r="A683" t="s">
        <v>605</v>
      </c>
      <c r="B683">
        <v>202409</v>
      </c>
      <c r="C683" t="s">
        <v>39</v>
      </c>
      <c r="D683" t="s">
        <v>39</v>
      </c>
      <c r="E683" t="s">
        <v>39</v>
      </c>
      <c r="F683" t="s">
        <v>39</v>
      </c>
      <c r="G683" t="s">
        <v>39</v>
      </c>
      <c r="H683" t="s">
        <v>39</v>
      </c>
      <c r="I683">
        <v>0</v>
      </c>
      <c r="J683">
        <v>0</v>
      </c>
      <c r="K683">
        <v>0</v>
      </c>
      <c r="L683">
        <v>85.5</v>
      </c>
      <c r="M683">
        <v>0</v>
      </c>
      <c r="N683">
        <v>82.4</v>
      </c>
      <c r="O683">
        <v>87.9</v>
      </c>
      <c r="P683" t="s">
        <v>39</v>
      </c>
      <c r="Q683" t="s">
        <v>39</v>
      </c>
      <c r="R683" t="e">
        <f>INDEX(股期交易標的!$D:$D,MATCH(LEFT(股票期貨!S683,2),股期交易標的!$A:$A,0)) &amp; "期"</f>
        <v>#N/A</v>
      </c>
      <c r="X683" t="e">
        <f>INDEX(股期交易標的!$D:$D,MATCH(LEFT(股票期貨!Y683,2),股期交易標的!$A:$A,0)) &amp; "期"</f>
        <v>#N/A</v>
      </c>
    </row>
    <row r="684" spans="1:24" x14ac:dyDescent="0.25">
      <c r="A684" t="s">
        <v>606</v>
      </c>
      <c r="B684">
        <v>202311</v>
      </c>
      <c r="C684">
        <v>174</v>
      </c>
      <c r="D684">
        <v>174</v>
      </c>
      <c r="E684">
        <v>173</v>
      </c>
      <c r="F684">
        <v>174</v>
      </c>
      <c r="G684" t="s">
        <v>567</v>
      </c>
      <c r="H684" t="s">
        <v>2254</v>
      </c>
      <c r="I684">
        <v>0</v>
      </c>
      <c r="J684">
        <v>35</v>
      </c>
      <c r="K684">
        <v>35</v>
      </c>
      <c r="L684">
        <v>174</v>
      </c>
      <c r="M684">
        <v>103</v>
      </c>
      <c r="N684">
        <v>174.5</v>
      </c>
      <c r="O684">
        <v>175.5</v>
      </c>
      <c r="P684">
        <v>185</v>
      </c>
      <c r="Q684">
        <v>166.5</v>
      </c>
      <c r="R684" t="e">
        <f>INDEX(股期交易標的!$D:$D,MATCH(LEFT(股票期貨!S684,2),股期交易標的!$A:$A,0)) &amp; "期"</f>
        <v>#N/A</v>
      </c>
      <c r="X684" t="e">
        <f>INDEX(股期交易標的!$D:$D,MATCH(LEFT(股票期貨!Y684,2),股期交易標的!$A:$A,0)) &amp; "期"</f>
        <v>#N/A</v>
      </c>
    </row>
    <row r="685" spans="1:24" x14ac:dyDescent="0.25">
      <c r="A685" t="s">
        <v>606</v>
      </c>
      <c r="B685">
        <v>202312</v>
      </c>
      <c r="C685">
        <v>174.5</v>
      </c>
      <c r="D685">
        <v>174.5</v>
      </c>
      <c r="E685">
        <v>174.5</v>
      </c>
      <c r="F685">
        <v>174.5</v>
      </c>
      <c r="G685" t="s">
        <v>544</v>
      </c>
      <c r="H685" s="4" t="s">
        <v>2344</v>
      </c>
      <c r="I685">
        <v>0</v>
      </c>
      <c r="J685">
        <v>29</v>
      </c>
      <c r="K685">
        <v>29</v>
      </c>
      <c r="L685">
        <v>174.5</v>
      </c>
      <c r="M685">
        <v>41</v>
      </c>
      <c r="N685">
        <v>174.5</v>
      </c>
      <c r="O685">
        <v>176</v>
      </c>
      <c r="P685">
        <v>179</v>
      </c>
      <c r="Q685">
        <v>166.5</v>
      </c>
      <c r="R685" t="e">
        <f>INDEX(股期交易標的!$D:$D,MATCH(LEFT(股票期貨!S685,2),股期交易標的!$A:$A,0)) &amp; "期"</f>
        <v>#N/A</v>
      </c>
      <c r="X685" t="e">
        <f>INDEX(股期交易標的!$D:$D,MATCH(LEFT(股票期貨!Y685,2),股期交易標的!$A:$A,0)) &amp; "期"</f>
        <v>#N/A</v>
      </c>
    </row>
    <row r="686" spans="1:24" x14ac:dyDescent="0.25">
      <c r="A686" t="s">
        <v>606</v>
      </c>
      <c r="B686">
        <v>202403</v>
      </c>
      <c r="C686" t="s">
        <v>39</v>
      </c>
      <c r="D686" t="s">
        <v>39</v>
      </c>
      <c r="E686" t="s">
        <v>39</v>
      </c>
      <c r="F686" t="s">
        <v>39</v>
      </c>
      <c r="G686" t="s">
        <v>39</v>
      </c>
      <c r="H686" s="4" t="s">
        <v>39</v>
      </c>
      <c r="I686">
        <v>0</v>
      </c>
      <c r="J686">
        <v>0</v>
      </c>
      <c r="K686">
        <v>0</v>
      </c>
      <c r="L686">
        <v>173.5</v>
      </c>
      <c r="M686">
        <v>0</v>
      </c>
      <c r="N686">
        <v>169</v>
      </c>
      <c r="O686">
        <v>181.5</v>
      </c>
      <c r="P686" t="s">
        <v>39</v>
      </c>
      <c r="Q686" t="s">
        <v>39</v>
      </c>
      <c r="R686" t="e">
        <f>INDEX(股期交易標的!$D:$D,MATCH(LEFT(股票期貨!S686,2),股期交易標的!$A:$A,0)) &amp; "期"</f>
        <v>#N/A</v>
      </c>
      <c r="X686" t="e">
        <f>INDEX(股期交易標的!$D:$D,MATCH(LEFT(股票期貨!Y686,2),股期交易標的!$A:$A,0)) &amp; "期"</f>
        <v>#N/A</v>
      </c>
    </row>
    <row r="687" spans="1:24" x14ac:dyDescent="0.25">
      <c r="A687" t="s">
        <v>606</v>
      </c>
      <c r="B687">
        <v>202406</v>
      </c>
      <c r="C687">
        <v>175.5</v>
      </c>
      <c r="D687">
        <v>175.5</v>
      </c>
      <c r="E687">
        <v>175.5</v>
      </c>
      <c r="F687">
        <v>175.5</v>
      </c>
      <c r="G687" t="s">
        <v>1588</v>
      </c>
      <c r="H687" s="4" t="s">
        <v>2626</v>
      </c>
      <c r="I687">
        <v>0</v>
      </c>
      <c r="J687">
        <v>2</v>
      </c>
      <c r="K687">
        <v>2</v>
      </c>
      <c r="L687">
        <v>175.5</v>
      </c>
      <c r="M687">
        <v>2</v>
      </c>
      <c r="N687">
        <v>173.5</v>
      </c>
      <c r="O687">
        <v>181.5</v>
      </c>
      <c r="P687">
        <v>175.5</v>
      </c>
      <c r="Q687">
        <v>175.5</v>
      </c>
      <c r="R687" t="e">
        <f>INDEX(股期交易標的!$D:$D,MATCH(LEFT(股票期貨!S687,2),股期交易標的!$A:$A,0)) &amp; "期"</f>
        <v>#N/A</v>
      </c>
      <c r="X687" t="e">
        <f>INDEX(股期交易標的!$D:$D,MATCH(LEFT(股票期貨!Y687,2),股期交易標的!$A:$A,0)) &amp; "期"</f>
        <v>#N/A</v>
      </c>
    </row>
    <row r="688" spans="1:24" x14ac:dyDescent="0.25">
      <c r="A688" t="s">
        <v>606</v>
      </c>
      <c r="B688">
        <v>202409</v>
      </c>
      <c r="C688" t="s">
        <v>39</v>
      </c>
      <c r="D688" t="s">
        <v>39</v>
      </c>
      <c r="E688" t="s">
        <v>39</v>
      </c>
      <c r="F688" t="s">
        <v>39</v>
      </c>
      <c r="G688" t="s">
        <v>39</v>
      </c>
      <c r="H688" t="s">
        <v>39</v>
      </c>
      <c r="I688">
        <v>0</v>
      </c>
      <c r="J688">
        <v>0</v>
      </c>
      <c r="K688">
        <v>0</v>
      </c>
      <c r="L688">
        <v>174</v>
      </c>
      <c r="M688">
        <v>0</v>
      </c>
      <c r="N688">
        <v>169</v>
      </c>
      <c r="O688">
        <v>181.5</v>
      </c>
      <c r="P688" t="s">
        <v>39</v>
      </c>
      <c r="Q688" t="s">
        <v>39</v>
      </c>
      <c r="R688" t="e">
        <f>INDEX(股期交易標的!$D:$D,MATCH(LEFT(股票期貨!S688,2),股期交易標的!$A:$A,0)) &amp; "期"</f>
        <v>#N/A</v>
      </c>
      <c r="X688" t="e">
        <f>INDEX(股期交易標的!$D:$D,MATCH(LEFT(股票期貨!Y688,2),股期交易標的!$A:$A,0)) &amp; "期"</f>
        <v>#N/A</v>
      </c>
    </row>
    <row r="689" spans="1:24" x14ac:dyDescent="0.25">
      <c r="A689" t="s">
        <v>607</v>
      </c>
      <c r="B689">
        <v>202311</v>
      </c>
      <c r="C689">
        <v>25.7</v>
      </c>
      <c r="D689">
        <v>25.7</v>
      </c>
      <c r="E689">
        <v>25.7</v>
      </c>
      <c r="F689">
        <v>25.7</v>
      </c>
      <c r="G689">
        <v>0</v>
      </c>
      <c r="H689" s="4">
        <v>0</v>
      </c>
      <c r="I689">
        <v>0</v>
      </c>
      <c r="J689">
        <v>9</v>
      </c>
      <c r="K689">
        <v>9</v>
      </c>
      <c r="L689">
        <v>25.7</v>
      </c>
      <c r="M689">
        <v>155</v>
      </c>
      <c r="N689">
        <v>25.6</v>
      </c>
      <c r="O689">
        <v>25.95</v>
      </c>
      <c r="P689">
        <v>25.95</v>
      </c>
      <c r="Q689">
        <v>25.05</v>
      </c>
      <c r="R689" t="e">
        <f>INDEX(股期交易標的!$D:$D,MATCH(LEFT(股票期貨!S689,2),股期交易標的!$A:$A,0)) &amp; "期"</f>
        <v>#N/A</v>
      </c>
      <c r="X689" t="e">
        <f>INDEX(股期交易標的!$D:$D,MATCH(LEFT(股票期貨!Y689,2),股期交易標的!$A:$A,0)) &amp; "期"</f>
        <v>#N/A</v>
      </c>
    </row>
    <row r="690" spans="1:24" x14ac:dyDescent="0.25">
      <c r="A690" t="s">
        <v>607</v>
      </c>
      <c r="B690">
        <v>202312</v>
      </c>
      <c r="C690" t="s">
        <v>39</v>
      </c>
      <c r="D690" t="s">
        <v>39</v>
      </c>
      <c r="E690" t="s">
        <v>39</v>
      </c>
      <c r="F690" t="s">
        <v>39</v>
      </c>
      <c r="G690" t="s">
        <v>39</v>
      </c>
      <c r="H690" s="4" t="s">
        <v>39</v>
      </c>
      <c r="I690">
        <v>0</v>
      </c>
      <c r="J690">
        <v>0</v>
      </c>
      <c r="K690">
        <v>0</v>
      </c>
      <c r="L690">
        <v>25.7</v>
      </c>
      <c r="M690">
        <v>38</v>
      </c>
      <c r="N690">
        <v>25.6</v>
      </c>
      <c r="O690">
        <v>26.15</v>
      </c>
      <c r="P690">
        <v>25.9</v>
      </c>
      <c r="Q690">
        <v>25.55</v>
      </c>
      <c r="R690" t="e">
        <f>INDEX(股期交易標的!$D:$D,MATCH(LEFT(股票期貨!S690,2),股期交易標的!$A:$A,0)) &amp; "期"</f>
        <v>#N/A</v>
      </c>
      <c r="X690" t="e">
        <f>INDEX(股期交易標的!$D:$D,MATCH(LEFT(股票期貨!Y690,2),股期交易標的!$A:$A,0)) &amp; "期"</f>
        <v>#N/A</v>
      </c>
    </row>
    <row r="691" spans="1:24" x14ac:dyDescent="0.25">
      <c r="A691" t="s">
        <v>607</v>
      </c>
      <c r="B691">
        <v>202403</v>
      </c>
      <c r="C691" t="s">
        <v>39</v>
      </c>
      <c r="D691" t="s">
        <v>39</v>
      </c>
      <c r="E691" t="s">
        <v>39</v>
      </c>
      <c r="F691" t="s">
        <v>39</v>
      </c>
      <c r="G691" t="s">
        <v>39</v>
      </c>
      <c r="H691" s="4" t="s">
        <v>39</v>
      </c>
      <c r="I691">
        <v>0</v>
      </c>
      <c r="J691">
        <v>0</v>
      </c>
      <c r="K691">
        <v>0</v>
      </c>
      <c r="L691">
        <v>25.7</v>
      </c>
      <c r="M691">
        <v>0</v>
      </c>
      <c r="N691">
        <v>24.9</v>
      </c>
      <c r="O691">
        <v>26.75</v>
      </c>
      <c r="P691" t="s">
        <v>39</v>
      </c>
      <c r="Q691" t="s">
        <v>39</v>
      </c>
      <c r="R691" t="e">
        <f>INDEX(股期交易標的!$D:$D,MATCH(LEFT(股票期貨!S691,2),股期交易標的!$A:$A,0)) &amp; "期"</f>
        <v>#N/A</v>
      </c>
      <c r="X691" t="e">
        <f>INDEX(股期交易標的!$D:$D,MATCH(LEFT(股票期貨!Y691,2),股期交易標的!$A:$A,0)) &amp; "期"</f>
        <v>#N/A</v>
      </c>
    </row>
    <row r="692" spans="1:24" x14ac:dyDescent="0.25">
      <c r="A692" t="s">
        <v>607</v>
      </c>
      <c r="B692">
        <v>202406</v>
      </c>
      <c r="C692" t="s">
        <v>39</v>
      </c>
      <c r="D692" t="s">
        <v>39</v>
      </c>
      <c r="E692" t="s">
        <v>39</v>
      </c>
      <c r="F692" t="s">
        <v>39</v>
      </c>
      <c r="G692" t="s">
        <v>39</v>
      </c>
      <c r="H692" s="4" t="s">
        <v>39</v>
      </c>
      <c r="I692">
        <v>0</v>
      </c>
      <c r="J692">
        <v>0</v>
      </c>
      <c r="K692">
        <v>0</v>
      </c>
      <c r="L692">
        <v>25.7</v>
      </c>
      <c r="M692">
        <v>0</v>
      </c>
      <c r="N692">
        <v>24.9</v>
      </c>
      <c r="O692">
        <v>26.75</v>
      </c>
      <c r="P692" t="s">
        <v>39</v>
      </c>
      <c r="Q692" t="s">
        <v>39</v>
      </c>
      <c r="R692" t="e">
        <f>INDEX(股期交易標的!$D:$D,MATCH(LEFT(股票期貨!S692,2),股期交易標的!$A:$A,0)) &amp; "期"</f>
        <v>#N/A</v>
      </c>
      <c r="X692" t="e">
        <f>INDEX(股期交易標的!$D:$D,MATCH(LEFT(股票期貨!Y692,2),股期交易標的!$A:$A,0)) &amp; "期"</f>
        <v>#N/A</v>
      </c>
    </row>
    <row r="693" spans="1:24" x14ac:dyDescent="0.25">
      <c r="A693" t="s">
        <v>607</v>
      </c>
      <c r="B693">
        <v>202409</v>
      </c>
      <c r="C693" t="s">
        <v>39</v>
      </c>
      <c r="D693" t="s">
        <v>39</v>
      </c>
      <c r="E693" t="s">
        <v>39</v>
      </c>
      <c r="F693" t="s">
        <v>39</v>
      </c>
      <c r="G693" t="s">
        <v>39</v>
      </c>
      <c r="H693" t="s">
        <v>39</v>
      </c>
      <c r="I693">
        <v>0</v>
      </c>
      <c r="J693">
        <v>0</v>
      </c>
      <c r="K693">
        <v>0</v>
      </c>
      <c r="L693">
        <v>25.7</v>
      </c>
      <c r="M693">
        <v>0</v>
      </c>
      <c r="N693">
        <v>24.9</v>
      </c>
      <c r="O693" t="s">
        <v>39</v>
      </c>
      <c r="P693" t="s">
        <v>39</v>
      </c>
      <c r="Q693" t="s">
        <v>39</v>
      </c>
      <c r="R693" t="e">
        <f>INDEX(股期交易標的!$D:$D,MATCH(LEFT(股票期貨!S693,2),股期交易標的!$A:$A,0)) &amp; "期"</f>
        <v>#N/A</v>
      </c>
      <c r="X693" t="e">
        <f>INDEX(股期交易標的!$D:$D,MATCH(LEFT(股票期貨!Y693,2),股期交易標的!$A:$A,0)) &amp; "期"</f>
        <v>#N/A</v>
      </c>
    </row>
    <row r="694" spans="1:24" x14ac:dyDescent="0.25">
      <c r="A694" t="s">
        <v>608</v>
      </c>
      <c r="B694">
        <v>202311</v>
      </c>
      <c r="C694">
        <v>42.15</v>
      </c>
      <c r="D694">
        <v>42.9</v>
      </c>
      <c r="E694">
        <v>41.95</v>
      </c>
      <c r="F694">
        <v>42.25</v>
      </c>
      <c r="G694" t="s">
        <v>473</v>
      </c>
      <c r="H694" s="4" t="s">
        <v>2314</v>
      </c>
      <c r="I694">
        <v>0</v>
      </c>
      <c r="J694">
        <v>2885</v>
      </c>
      <c r="K694">
        <v>2885</v>
      </c>
      <c r="L694">
        <v>42.25</v>
      </c>
      <c r="M694">
        <v>3562</v>
      </c>
      <c r="N694">
        <v>42.2</v>
      </c>
      <c r="O694">
        <v>42.25</v>
      </c>
      <c r="P694">
        <v>53.2</v>
      </c>
      <c r="Q694">
        <v>39.950000000000003</v>
      </c>
      <c r="R694" t="e">
        <f>INDEX(股期交易標的!$D:$D,MATCH(LEFT(股票期貨!S694,2),股期交易標的!$A:$A,0)) &amp; "期"</f>
        <v>#N/A</v>
      </c>
      <c r="X694" t="e">
        <f>INDEX(股期交易標的!$D:$D,MATCH(LEFT(股票期貨!Y694,2),股期交易標的!$A:$A,0)) &amp; "期"</f>
        <v>#N/A</v>
      </c>
    </row>
    <row r="695" spans="1:24" x14ac:dyDescent="0.25">
      <c r="A695" t="s">
        <v>608</v>
      </c>
      <c r="B695">
        <v>202312</v>
      </c>
      <c r="C695">
        <v>42.2</v>
      </c>
      <c r="D695">
        <v>42.8</v>
      </c>
      <c r="E695">
        <v>42.15</v>
      </c>
      <c r="F695">
        <v>42.2</v>
      </c>
      <c r="G695" t="s">
        <v>454</v>
      </c>
      <c r="H695" s="4" t="s">
        <v>2230</v>
      </c>
      <c r="I695">
        <v>0</v>
      </c>
      <c r="J695">
        <v>76</v>
      </c>
      <c r="K695">
        <v>76</v>
      </c>
      <c r="L695">
        <v>42.2</v>
      </c>
      <c r="M695">
        <v>959</v>
      </c>
      <c r="N695">
        <v>42.2</v>
      </c>
      <c r="O695">
        <v>42.35</v>
      </c>
      <c r="P695">
        <v>74</v>
      </c>
      <c r="Q695">
        <v>37.75</v>
      </c>
      <c r="R695" t="e">
        <f>INDEX(股期交易標的!$D:$D,MATCH(LEFT(股票期貨!S695,2),股期交易標的!$A:$A,0)) &amp; "期"</f>
        <v>#N/A</v>
      </c>
      <c r="X695" t="e">
        <f>INDEX(股期交易標的!$D:$D,MATCH(LEFT(股票期貨!Y695,2),股期交易標的!$A:$A,0)) &amp; "期"</f>
        <v>#N/A</v>
      </c>
    </row>
    <row r="696" spans="1:24" x14ac:dyDescent="0.25">
      <c r="A696" t="s">
        <v>608</v>
      </c>
      <c r="B696">
        <v>202403</v>
      </c>
      <c r="C696" t="s">
        <v>39</v>
      </c>
      <c r="D696" t="s">
        <v>39</v>
      </c>
      <c r="E696" t="s">
        <v>39</v>
      </c>
      <c r="F696" t="s">
        <v>39</v>
      </c>
      <c r="G696" t="s">
        <v>39</v>
      </c>
      <c r="H696" t="s">
        <v>39</v>
      </c>
      <c r="I696">
        <v>0</v>
      </c>
      <c r="J696">
        <v>0</v>
      </c>
      <c r="K696">
        <v>0</v>
      </c>
      <c r="L696">
        <v>42.15</v>
      </c>
      <c r="M696">
        <v>2</v>
      </c>
      <c r="N696">
        <v>41.95</v>
      </c>
      <c r="O696">
        <v>42.45</v>
      </c>
      <c r="P696">
        <v>56.8</v>
      </c>
      <c r="Q696">
        <v>38.5</v>
      </c>
      <c r="R696" t="e">
        <f>INDEX(股期交易標的!$D:$D,MATCH(LEFT(股票期貨!S696,2),股期交易標的!$A:$A,0)) &amp; "期"</f>
        <v>#N/A</v>
      </c>
      <c r="X696" t="e">
        <f>INDEX(股期交易標的!$D:$D,MATCH(LEFT(股票期貨!Y696,2),股期交易標的!$A:$A,0)) &amp; "期"</f>
        <v>#N/A</v>
      </c>
    </row>
    <row r="697" spans="1:24" x14ac:dyDescent="0.25">
      <c r="A697" t="s">
        <v>608</v>
      </c>
      <c r="B697">
        <v>202406</v>
      </c>
      <c r="C697" t="s">
        <v>39</v>
      </c>
      <c r="D697" t="s">
        <v>39</v>
      </c>
      <c r="E697" t="s">
        <v>39</v>
      </c>
      <c r="F697" t="s">
        <v>39</v>
      </c>
      <c r="G697" t="s">
        <v>39</v>
      </c>
      <c r="H697" t="s">
        <v>39</v>
      </c>
      <c r="I697">
        <v>0</v>
      </c>
      <c r="J697">
        <v>0</v>
      </c>
      <c r="K697">
        <v>0</v>
      </c>
      <c r="L697">
        <v>42.05</v>
      </c>
      <c r="M697">
        <v>1</v>
      </c>
      <c r="N697">
        <v>41.65</v>
      </c>
      <c r="O697">
        <v>42.45</v>
      </c>
      <c r="P697">
        <v>51.4</v>
      </c>
      <c r="Q697">
        <v>42.1</v>
      </c>
      <c r="R697" t="e">
        <f>INDEX(股期交易標的!$D:$D,MATCH(LEFT(股票期貨!S697,2),股期交易標的!$A:$A,0)) &amp; "期"</f>
        <v>#N/A</v>
      </c>
      <c r="X697" t="e">
        <f>INDEX(股期交易標的!$D:$D,MATCH(LEFT(股票期貨!Y697,2),股期交易標的!$A:$A,0)) &amp; "期"</f>
        <v>#N/A</v>
      </c>
    </row>
    <row r="698" spans="1:24" x14ac:dyDescent="0.25">
      <c r="A698" t="s">
        <v>608</v>
      </c>
      <c r="B698">
        <v>202409</v>
      </c>
      <c r="C698" t="s">
        <v>39</v>
      </c>
      <c r="D698" t="s">
        <v>39</v>
      </c>
      <c r="E698" t="s">
        <v>39</v>
      </c>
      <c r="F698" t="s">
        <v>39</v>
      </c>
      <c r="G698" t="s">
        <v>39</v>
      </c>
      <c r="H698" t="s">
        <v>39</v>
      </c>
      <c r="I698">
        <v>0</v>
      </c>
      <c r="J698">
        <v>0</v>
      </c>
      <c r="K698">
        <v>0</v>
      </c>
      <c r="L698">
        <v>42.3</v>
      </c>
      <c r="M698">
        <v>0</v>
      </c>
      <c r="N698">
        <v>40.9</v>
      </c>
      <c r="O698">
        <v>43.55</v>
      </c>
      <c r="P698" t="s">
        <v>39</v>
      </c>
      <c r="Q698" t="s">
        <v>39</v>
      </c>
      <c r="R698" t="e">
        <f>INDEX(股期交易標的!$D:$D,MATCH(LEFT(股票期貨!S698,2),股期交易標的!$A:$A,0)) &amp; "期"</f>
        <v>#N/A</v>
      </c>
      <c r="X698" t="e">
        <f>INDEX(股期交易標的!$D:$D,MATCH(LEFT(股票期貨!Y698,2),股期交易標的!$A:$A,0)) &amp; "期"</f>
        <v>#N/A</v>
      </c>
    </row>
    <row r="699" spans="1:24" x14ac:dyDescent="0.25">
      <c r="A699" t="s">
        <v>609</v>
      </c>
      <c r="B699">
        <v>202311</v>
      </c>
      <c r="C699">
        <v>11.55</v>
      </c>
      <c r="D699">
        <v>11.7</v>
      </c>
      <c r="E699">
        <v>11.55</v>
      </c>
      <c r="F699">
        <v>11.65</v>
      </c>
      <c r="G699" t="s">
        <v>443</v>
      </c>
      <c r="H699" t="s">
        <v>2244</v>
      </c>
      <c r="I699">
        <v>0</v>
      </c>
      <c r="J699">
        <v>149</v>
      </c>
      <c r="K699">
        <v>149</v>
      </c>
      <c r="L699">
        <v>11.65</v>
      </c>
      <c r="M699">
        <v>552</v>
      </c>
      <c r="N699">
        <v>11.6</v>
      </c>
      <c r="O699">
        <v>11.7</v>
      </c>
      <c r="P699">
        <v>12.05</v>
      </c>
      <c r="Q699">
        <v>11.15</v>
      </c>
      <c r="R699" t="e">
        <f>INDEX(股期交易標的!$D:$D,MATCH(LEFT(股票期貨!S699,2),股期交易標的!$A:$A,0)) &amp; "期"</f>
        <v>#N/A</v>
      </c>
      <c r="X699" t="e">
        <f>INDEX(股期交易標的!$D:$D,MATCH(LEFT(股票期貨!Y699,2),股期交易標的!$A:$A,0)) &amp; "期"</f>
        <v>#N/A</v>
      </c>
    </row>
    <row r="700" spans="1:24" x14ac:dyDescent="0.25">
      <c r="A700" t="s">
        <v>609</v>
      </c>
      <c r="B700">
        <v>202312</v>
      </c>
      <c r="C700">
        <v>11.65</v>
      </c>
      <c r="D700">
        <v>11.75</v>
      </c>
      <c r="E700">
        <v>11.65</v>
      </c>
      <c r="F700">
        <v>11.75</v>
      </c>
      <c r="G700" t="s">
        <v>601</v>
      </c>
      <c r="H700" t="s">
        <v>2259</v>
      </c>
      <c r="I700">
        <v>0</v>
      </c>
      <c r="J700">
        <v>147</v>
      </c>
      <c r="K700">
        <v>147</v>
      </c>
      <c r="L700">
        <v>11.75</v>
      </c>
      <c r="M700">
        <v>407</v>
      </c>
      <c r="N700">
        <v>11.65</v>
      </c>
      <c r="O700">
        <v>11.75</v>
      </c>
      <c r="P700">
        <v>13.25</v>
      </c>
      <c r="Q700">
        <v>11.3</v>
      </c>
      <c r="R700" t="e">
        <f>INDEX(股期交易標的!$D:$D,MATCH(LEFT(股票期貨!S700,2),股期交易標的!$A:$A,0)) &amp; "期"</f>
        <v>#N/A</v>
      </c>
      <c r="X700" t="e">
        <f>INDEX(股期交易標的!$D:$D,MATCH(LEFT(股票期貨!Y700,2),股期交易標的!$A:$A,0)) &amp; "期"</f>
        <v>#N/A</v>
      </c>
    </row>
    <row r="701" spans="1:24" x14ac:dyDescent="0.25">
      <c r="A701" t="s">
        <v>609</v>
      </c>
      <c r="B701">
        <v>202403</v>
      </c>
      <c r="C701" t="s">
        <v>39</v>
      </c>
      <c r="D701" t="s">
        <v>39</v>
      </c>
      <c r="E701" t="s">
        <v>39</v>
      </c>
      <c r="F701" t="s">
        <v>39</v>
      </c>
      <c r="G701" t="s">
        <v>39</v>
      </c>
      <c r="H701" t="s">
        <v>39</v>
      </c>
      <c r="I701">
        <v>0</v>
      </c>
      <c r="J701">
        <v>0</v>
      </c>
      <c r="K701">
        <v>0</v>
      </c>
      <c r="L701">
        <v>11.6</v>
      </c>
      <c r="M701">
        <v>73</v>
      </c>
      <c r="N701">
        <v>11.6</v>
      </c>
      <c r="O701" t="s">
        <v>39</v>
      </c>
      <c r="P701">
        <v>13.05</v>
      </c>
      <c r="Q701">
        <v>11.75</v>
      </c>
      <c r="R701" t="e">
        <f>INDEX(股期交易標的!$D:$D,MATCH(LEFT(股票期貨!S701,2),股期交易標的!$A:$A,0)) &amp; "期"</f>
        <v>#N/A</v>
      </c>
      <c r="X701" t="e">
        <f>INDEX(股期交易標的!$D:$D,MATCH(LEFT(股票期貨!Y701,2),股期交易標的!$A:$A,0)) &amp; "期"</f>
        <v>#N/A</v>
      </c>
    </row>
    <row r="702" spans="1:24" x14ac:dyDescent="0.25">
      <c r="A702" t="s">
        <v>609</v>
      </c>
      <c r="B702">
        <v>202406</v>
      </c>
      <c r="C702" t="s">
        <v>39</v>
      </c>
      <c r="D702" t="s">
        <v>39</v>
      </c>
      <c r="E702" t="s">
        <v>39</v>
      </c>
      <c r="F702" t="s">
        <v>39</v>
      </c>
      <c r="G702" t="s">
        <v>39</v>
      </c>
      <c r="H702" t="s">
        <v>39</v>
      </c>
      <c r="I702">
        <v>0</v>
      </c>
      <c r="J702">
        <v>0</v>
      </c>
      <c r="K702">
        <v>0</v>
      </c>
      <c r="L702">
        <v>11.65</v>
      </c>
      <c r="M702">
        <v>85</v>
      </c>
      <c r="N702">
        <v>11.7</v>
      </c>
      <c r="O702" t="s">
        <v>39</v>
      </c>
      <c r="P702">
        <v>12.9</v>
      </c>
      <c r="Q702">
        <v>11.8</v>
      </c>
      <c r="R702" t="e">
        <f>INDEX(股期交易標的!$D:$D,MATCH(LEFT(股票期貨!S702,2),股期交易標的!$A:$A,0)) &amp; "期"</f>
        <v>#N/A</v>
      </c>
      <c r="X702" t="e">
        <f>INDEX(股期交易標的!$D:$D,MATCH(LEFT(股票期貨!Y702,2),股期交易標的!$A:$A,0)) &amp; "期"</f>
        <v>#N/A</v>
      </c>
    </row>
    <row r="703" spans="1:24" x14ac:dyDescent="0.25">
      <c r="A703" t="s">
        <v>609</v>
      </c>
      <c r="B703">
        <v>202409</v>
      </c>
      <c r="C703">
        <v>11.8</v>
      </c>
      <c r="D703">
        <v>11.8</v>
      </c>
      <c r="E703">
        <v>11.8</v>
      </c>
      <c r="F703">
        <v>11.8</v>
      </c>
      <c r="G703" t="s">
        <v>443</v>
      </c>
      <c r="H703" t="s">
        <v>2399</v>
      </c>
      <c r="I703">
        <v>0</v>
      </c>
      <c r="J703">
        <v>1</v>
      </c>
      <c r="K703">
        <v>1</v>
      </c>
      <c r="L703">
        <v>11.8</v>
      </c>
      <c r="M703">
        <v>2</v>
      </c>
      <c r="N703">
        <v>11.6</v>
      </c>
      <c r="O703" t="s">
        <v>39</v>
      </c>
      <c r="P703">
        <v>11.8</v>
      </c>
      <c r="Q703">
        <v>11.7</v>
      </c>
      <c r="R703" t="e">
        <f>INDEX(股期交易標的!$D:$D,MATCH(LEFT(股票期貨!S703,2),股期交易標的!$A:$A,0)) &amp; "期"</f>
        <v>#N/A</v>
      </c>
      <c r="X703" t="e">
        <f>INDEX(股期交易標的!$D:$D,MATCH(LEFT(股票期貨!Y703,2),股期交易標的!$A:$A,0)) &amp; "期"</f>
        <v>#N/A</v>
      </c>
    </row>
    <row r="704" spans="1:24" x14ac:dyDescent="0.25">
      <c r="A704" t="s">
        <v>610</v>
      </c>
      <c r="B704">
        <v>202311</v>
      </c>
      <c r="C704">
        <v>77.7</v>
      </c>
      <c r="D704">
        <v>77.900000000000006</v>
      </c>
      <c r="E704">
        <v>77.400000000000006</v>
      </c>
      <c r="F704">
        <v>77.400000000000006</v>
      </c>
      <c r="G704" t="s">
        <v>473</v>
      </c>
      <c r="H704" t="s">
        <v>2243</v>
      </c>
      <c r="I704">
        <v>0</v>
      </c>
      <c r="J704">
        <v>47</v>
      </c>
      <c r="K704">
        <v>47</v>
      </c>
      <c r="L704">
        <v>77.400000000000006</v>
      </c>
      <c r="M704">
        <v>131</v>
      </c>
      <c r="N704">
        <v>75.900000000000006</v>
      </c>
      <c r="O704">
        <v>77.400000000000006</v>
      </c>
      <c r="P704">
        <v>77.900000000000006</v>
      </c>
      <c r="Q704">
        <v>72.099999999999994</v>
      </c>
      <c r="R704" t="e">
        <f>INDEX(股期交易標的!$D:$D,MATCH(LEFT(股票期貨!S704,2),股期交易標的!$A:$A,0)) &amp; "期"</f>
        <v>#N/A</v>
      </c>
      <c r="X704" t="e">
        <f>INDEX(股期交易標的!$D:$D,MATCH(LEFT(股票期貨!Y704,2),股期交易標的!$A:$A,0)) &amp; "期"</f>
        <v>#N/A</v>
      </c>
    </row>
    <row r="705" spans="1:24" x14ac:dyDescent="0.25">
      <c r="A705" t="s">
        <v>610</v>
      </c>
      <c r="B705">
        <v>202312</v>
      </c>
      <c r="C705">
        <v>77.400000000000006</v>
      </c>
      <c r="D705">
        <v>77.900000000000006</v>
      </c>
      <c r="E705">
        <v>77.2</v>
      </c>
      <c r="F705">
        <v>77.3</v>
      </c>
      <c r="G705" t="s">
        <v>524</v>
      </c>
      <c r="H705" t="s">
        <v>2296</v>
      </c>
      <c r="I705">
        <v>0</v>
      </c>
      <c r="J705">
        <v>59</v>
      </c>
      <c r="K705">
        <v>59</v>
      </c>
      <c r="L705">
        <v>77.3</v>
      </c>
      <c r="M705">
        <v>584</v>
      </c>
      <c r="N705">
        <v>75.900000000000006</v>
      </c>
      <c r="O705">
        <v>77.400000000000006</v>
      </c>
      <c r="P705">
        <v>77.900000000000006</v>
      </c>
      <c r="Q705">
        <v>67.5</v>
      </c>
      <c r="R705" t="e">
        <f>INDEX(股期交易標的!$D:$D,MATCH(LEFT(股票期貨!S705,2),股期交易標的!$A:$A,0)) &amp; "期"</f>
        <v>#N/A</v>
      </c>
      <c r="X705" t="e">
        <f>INDEX(股期交易標的!$D:$D,MATCH(LEFT(股票期貨!Y705,2),股期交易標的!$A:$A,0)) &amp; "期"</f>
        <v>#N/A</v>
      </c>
    </row>
    <row r="706" spans="1:24" x14ac:dyDescent="0.25">
      <c r="A706" t="s">
        <v>610</v>
      </c>
      <c r="B706">
        <v>202403</v>
      </c>
      <c r="C706" t="s">
        <v>39</v>
      </c>
      <c r="D706" t="s">
        <v>39</v>
      </c>
      <c r="E706" t="s">
        <v>39</v>
      </c>
      <c r="F706" t="s">
        <v>39</v>
      </c>
      <c r="G706" t="s">
        <v>39</v>
      </c>
      <c r="H706" s="4" t="s">
        <v>39</v>
      </c>
      <c r="I706">
        <v>0</v>
      </c>
      <c r="J706">
        <v>0</v>
      </c>
      <c r="K706">
        <v>0</v>
      </c>
      <c r="L706">
        <v>77.2</v>
      </c>
      <c r="M706">
        <v>5</v>
      </c>
      <c r="N706">
        <v>73.599999999999994</v>
      </c>
      <c r="O706">
        <v>80.099999999999994</v>
      </c>
      <c r="P706">
        <v>79.099999999999994</v>
      </c>
      <c r="Q706">
        <v>73.3</v>
      </c>
      <c r="R706" t="e">
        <f>INDEX(股期交易標的!$D:$D,MATCH(LEFT(股票期貨!S706,2),股期交易標的!$A:$A,0)) &amp; "期"</f>
        <v>#N/A</v>
      </c>
      <c r="X706" t="e">
        <f>INDEX(股期交易標的!$D:$D,MATCH(LEFT(股票期貨!Y706,2),股期交易標的!$A:$A,0)) &amp; "期"</f>
        <v>#N/A</v>
      </c>
    </row>
    <row r="707" spans="1:24" x14ac:dyDescent="0.25">
      <c r="A707" t="s">
        <v>610</v>
      </c>
      <c r="B707">
        <v>202406</v>
      </c>
      <c r="C707" t="s">
        <v>39</v>
      </c>
      <c r="D707" t="s">
        <v>39</v>
      </c>
      <c r="E707" t="s">
        <v>39</v>
      </c>
      <c r="F707" t="s">
        <v>39</v>
      </c>
      <c r="G707" t="s">
        <v>39</v>
      </c>
      <c r="H707" t="s">
        <v>39</v>
      </c>
      <c r="I707">
        <v>0</v>
      </c>
      <c r="J707">
        <v>0</v>
      </c>
      <c r="K707">
        <v>0</v>
      </c>
      <c r="L707">
        <v>77.2</v>
      </c>
      <c r="M707">
        <v>0</v>
      </c>
      <c r="N707">
        <v>73.599999999999994</v>
      </c>
      <c r="O707">
        <v>80.099999999999994</v>
      </c>
      <c r="P707" t="s">
        <v>39</v>
      </c>
      <c r="Q707" t="s">
        <v>39</v>
      </c>
      <c r="R707" t="e">
        <f>INDEX(股期交易標的!$D:$D,MATCH(LEFT(股票期貨!S707,2),股期交易標的!$A:$A,0)) &amp; "期"</f>
        <v>#N/A</v>
      </c>
      <c r="X707" t="e">
        <f>INDEX(股期交易標的!$D:$D,MATCH(LEFT(股票期貨!Y707,2),股期交易標的!$A:$A,0)) &amp; "期"</f>
        <v>#N/A</v>
      </c>
    </row>
    <row r="708" spans="1:24" x14ac:dyDescent="0.25">
      <c r="A708" t="s">
        <v>610</v>
      </c>
      <c r="B708">
        <v>202409</v>
      </c>
      <c r="C708" t="s">
        <v>39</v>
      </c>
      <c r="D708" t="s">
        <v>39</v>
      </c>
      <c r="E708" t="s">
        <v>39</v>
      </c>
      <c r="F708" t="s">
        <v>39</v>
      </c>
      <c r="G708" t="s">
        <v>39</v>
      </c>
      <c r="H708" t="s">
        <v>39</v>
      </c>
      <c r="I708">
        <v>0</v>
      </c>
      <c r="J708">
        <v>0</v>
      </c>
      <c r="K708">
        <v>0</v>
      </c>
      <c r="L708">
        <v>77.5</v>
      </c>
      <c r="M708">
        <v>0</v>
      </c>
      <c r="N708">
        <v>73.599999999999994</v>
      </c>
      <c r="O708">
        <v>80.099999999999994</v>
      </c>
      <c r="P708" t="s">
        <v>39</v>
      </c>
      <c r="Q708" t="s">
        <v>39</v>
      </c>
      <c r="R708" t="e">
        <f>INDEX(股期交易標的!$D:$D,MATCH(LEFT(股票期貨!S708,2),股期交易標的!$A:$A,0)) &amp; "期"</f>
        <v>#N/A</v>
      </c>
      <c r="X708" t="e">
        <f>INDEX(股期交易標的!$D:$D,MATCH(LEFT(股票期貨!Y708,2),股期交易標的!$A:$A,0)) &amp; "期"</f>
        <v>#N/A</v>
      </c>
    </row>
    <row r="709" spans="1:24" x14ac:dyDescent="0.25">
      <c r="A709" t="s">
        <v>611</v>
      </c>
      <c r="B709">
        <v>202311</v>
      </c>
      <c r="C709">
        <v>100</v>
      </c>
      <c r="D709">
        <v>103</v>
      </c>
      <c r="E709">
        <v>98.9</v>
      </c>
      <c r="F709">
        <v>103</v>
      </c>
      <c r="G709" t="s">
        <v>2627</v>
      </c>
      <c r="H709" t="s">
        <v>2628</v>
      </c>
      <c r="I709">
        <v>0</v>
      </c>
      <c r="J709">
        <v>81</v>
      </c>
      <c r="K709">
        <v>81</v>
      </c>
      <c r="L709">
        <v>103</v>
      </c>
      <c r="M709">
        <v>467</v>
      </c>
      <c r="N709">
        <v>103</v>
      </c>
      <c r="O709">
        <v>103.5</v>
      </c>
      <c r="P709">
        <v>103</v>
      </c>
      <c r="Q709">
        <v>93.8</v>
      </c>
      <c r="R709" t="e">
        <f>INDEX(股期交易標的!$D:$D,MATCH(LEFT(股票期貨!S709,2),股期交易標的!$A:$A,0)) &amp; "期"</f>
        <v>#N/A</v>
      </c>
      <c r="X709" t="e">
        <f>INDEX(股期交易標的!$D:$D,MATCH(LEFT(股票期貨!Y709,2),股期交易標的!$A:$A,0)) &amp; "期"</f>
        <v>#N/A</v>
      </c>
    </row>
    <row r="710" spans="1:24" x14ac:dyDescent="0.25">
      <c r="A710" t="s">
        <v>611</v>
      </c>
      <c r="B710">
        <v>202312</v>
      </c>
      <c r="C710">
        <v>101</v>
      </c>
      <c r="D710">
        <v>103</v>
      </c>
      <c r="E710">
        <v>101</v>
      </c>
      <c r="F710">
        <v>103</v>
      </c>
      <c r="G710" t="s">
        <v>2247</v>
      </c>
      <c r="H710" t="s">
        <v>2629</v>
      </c>
      <c r="I710">
        <v>0</v>
      </c>
      <c r="J710">
        <v>9</v>
      </c>
      <c r="K710">
        <v>9</v>
      </c>
      <c r="L710">
        <v>103</v>
      </c>
      <c r="M710">
        <v>67</v>
      </c>
      <c r="N710">
        <v>103</v>
      </c>
      <c r="O710">
        <v>104</v>
      </c>
      <c r="P710">
        <v>106.5</v>
      </c>
      <c r="Q710">
        <v>94.1</v>
      </c>
      <c r="R710" t="e">
        <f>INDEX(股期交易標的!$D:$D,MATCH(LEFT(股票期貨!S710,2),股期交易標的!$A:$A,0)) &amp; "期"</f>
        <v>#N/A</v>
      </c>
      <c r="X710" t="e">
        <f>INDEX(股期交易標的!$D:$D,MATCH(LEFT(股票期貨!Y710,2),股期交易標的!$A:$A,0)) &amp; "期"</f>
        <v>#N/A</v>
      </c>
    </row>
    <row r="711" spans="1:24" x14ac:dyDescent="0.25">
      <c r="A711" t="s">
        <v>611</v>
      </c>
      <c r="B711">
        <v>202403</v>
      </c>
      <c r="C711" t="s">
        <v>39</v>
      </c>
      <c r="D711" t="s">
        <v>39</v>
      </c>
      <c r="E711" t="s">
        <v>39</v>
      </c>
      <c r="F711" t="s">
        <v>39</v>
      </c>
      <c r="G711" t="s">
        <v>39</v>
      </c>
      <c r="H711" s="4" t="s">
        <v>39</v>
      </c>
      <c r="I711">
        <v>0</v>
      </c>
      <c r="J711">
        <v>0</v>
      </c>
      <c r="K711">
        <v>0</v>
      </c>
      <c r="L711">
        <v>103</v>
      </c>
      <c r="M711">
        <v>0</v>
      </c>
      <c r="N711">
        <v>103</v>
      </c>
      <c r="O711">
        <v>107</v>
      </c>
      <c r="P711" t="s">
        <v>39</v>
      </c>
      <c r="Q711" t="s">
        <v>39</v>
      </c>
      <c r="R711" t="e">
        <f>INDEX(股期交易標的!$D:$D,MATCH(LEFT(股票期貨!S711,2),股期交易標的!$A:$A,0)) &amp; "期"</f>
        <v>#N/A</v>
      </c>
      <c r="X711" t="e">
        <f>INDEX(股期交易標的!$D:$D,MATCH(LEFT(股票期貨!Y711,2),股期交易標的!$A:$A,0)) &amp; "期"</f>
        <v>#N/A</v>
      </c>
    </row>
    <row r="712" spans="1:24" x14ac:dyDescent="0.25">
      <c r="A712" t="s">
        <v>611</v>
      </c>
      <c r="B712">
        <v>202406</v>
      </c>
      <c r="C712" t="s">
        <v>39</v>
      </c>
      <c r="D712" t="s">
        <v>39</v>
      </c>
      <c r="E712" t="s">
        <v>39</v>
      </c>
      <c r="F712" t="s">
        <v>39</v>
      </c>
      <c r="G712" t="s">
        <v>39</v>
      </c>
      <c r="H712" t="s">
        <v>39</v>
      </c>
      <c r="I712">
        <v>0</v>
      </c>
      <c r="J712">
        <v>0</v>
      </c>
      <c r="K712">
        <v>0</v>
      </c>
      <c r="L712">
        <v>102.5</v>
      </c>
      <c r="M712">
        <v>1</v>
      </c>
      <c r="N712">
        <v>102.5</v>
      </c>
      <c r="O712">
        <v>107</v>
      </c>
      <c r="P712">
        <v>102.5</v>
      </c>
      <c r="Q712">
        <v>102.5</v>
      </c>
      <c r="R712" t="e">
        <f>INDEX(股期交易標的!$D:$D,MATCH(LEFT(股票期貨!S712,2),股期交易標的!$A:$A,0)) &amp; "期"</f>
        <v>#N/A</v>
      </c>
      <c r="X712" t="e">
        <f>INDEX(股期交易標的!$D:$D,MATCH(LEFT(股票期貨!Y712,2),股期交易標的!$A:$A,0)) &amp; "期"</f>
        <v>#N/A</v>
      </c>
    </row>
    <row r="713" spans="1:24" x14ac:dyDescent="0.25">
      <c r="A713" t="s">
        <v>611</v>
      </c>
      <c r="B713">
        <v>202409</v>
      </c>
      <c r="C713" t="s">
        <v>39</v>
      </c>
      <c r="D713" t="s">
        <v>39</v>
      </c>
      <c r="E713" t="s">
        <v>39</v>
      </c>
      <c r="F713" t="s">
        <v>39</v>
      </c>
      <c r="G713" t="s">
        <v>39</v>
      </c>
      <c r="H713" s="4" t="s">
        <v>39</v>
      </c>
      <c r="I713">
        <v>0</v>
      </c>
      <c r="J713">
        <v>0</v>
      </c>
      <c r="K713">
        <v>0</v>
      </c>
      <c r="L713">
        <v>103.5</v>
      </c>
      <c r="M713">
        <v>0</v>
      </c>
      <c r="N713">
        <v>99.9</v>
      </c>
      <c r="O713">
        <v>107</v>
      </c>
      <c r="P713" t="s">
        <v>39</v>
      </c>
      <c r="Q713" t="s">
        <v>39</v>
      </c>
      <c r="R713" t="e">
        <f>INDEX(股期交易標的!$D:$D,MATCH(LEFT(股票期貨!S713,2),股期交易標的!$A:$A,0)) &amp; "期"</f>
        <v>#N/A</v>
      </c>
      <c r="X713" t="e">
        <f>INDEX(股期交易標的!$D:$D,MATCH(LEFT(股票期貨!Y713,2),股期交易標的!$A:$A,0)) &amp; "期"</f>
        <v>#N/A</v>
      </c>
    </row>
    <row r="714" spans="1:24" x14ac:dyDescent="0.25">
      <c r="A714" t="s">
        <v>612</v>
      </c>
      <c r="B714">
        <v>202312</v>
      </c>
      <c r="C714" t="s">
        <v>39</v>
      </c>
      <c r="D714" t="s">
        <v>39</v>
      </c>
      <c r="E714" t="s">
        <v>39</v>
      </c>
      <c r="F714" t="s">
        <v>39</v>
      </c>
      <c r="G714" t="s">
        <v>39</v>
      </c>
      <c r="H714" t="s">
        <v>39</v>
      </c>
      <c r="I714">
        <v>0</v>
      </c>
      <c r="J714">
        <v>0</v>
      </c>
      <c r="K714">
        <v>0</v>
      </c>
      <c r="L714">
        <v>180.5</v>
      </c>
      <c r="M714">
        <v>5</v>
      </c>
      <c r="N714" t="s">
        <v>39</v>
      </c>
      <c r="O714" t="s">
        <v>39</v>
      </c>
      <c r="P714">
        <v>233</v>
      </c>
      <c r="Q714">
        <v>172</v>
      </c>
      <c r="R714" t="e">
        <f>INDEX(股期交易標的!$D:$D,MATCH(LEFT(股票期貨!S714,2),股期交易標的!$A:$A,0)) &amp; "期"</f>
        <v>#N/A</v>
      </c>
      <c r="X714" t="e">
        <f>INDEX(股期交易標的!$D:$D,MATCH(LEFT(股票期貨!Y714,2),股期交易標的!$A:$A,0)) &amp; "期"</f>
        <v>#N/A</v>
      </c>
    </row>
    <row r="715" spans="1:24" x14ac:dyDescent="0.25">
      <c r="A715" t="s">
        <v>613</v>
      </c>
      <c r="B715">
        <v>202311</v>
      </c>
      <c r="C715">
        <v>180.5</v>
      </c>
      <c r="D715">
        <v>182.5</v>
      </c>
      <c r="E715">
        <v>179.5</v>
      </c>
      <c r="F715">
        <v>181.5</v>
      </c>
      <c r="G715" t="s">
        <v>544</v>
      </c>
      <c r="H715" t="s">
        <v>2622</v>
      </c>
      <c r="I715">
        <v>0</v>
      </c>
      <c r="J715">
        <v>99</v>
      </c>
      <c r="K715">
        <v>99</v>
      </c>
      <c r="L715">
        <v>181.5</v>
      </c>
      <c r="M715">
        <v>286</v>
      </c>
      <c r="N715">
        <v>181</v>
      </c>
      <c r="O715">
        <v>185</v>
      </c>
      <c r="P715">
        <v>185</v>
      </c>
      <c r="Q715">
        <v>171</v>
      </c>
      <c r="R715" t="e">
        <f>INDEX(股期交易標的!$D:$D,MATCH(LEFT(股票期貨!S715,2),股期交易標的!$A:$A,0)) &amp; "期"</f>
        <v>#N/A</v>
      </c>
      <c r="X715" t="e">
        <f>INDEX(股期交易標的!$D:$D,MATCH(LEFT(股票期貨!Y715,2),股期交易標的!$A:$A,0)) &amp; "期"</f>
        <v>#N/A</v>
      </c>
    </row>
    <row r="716" spans="1:24" x14ac:dyDescent="0.25">
      <c r="A716" t="s">
        <v>613</v>
      </c>
      <c r="B716">
        <v>202312</v>
      </c>
      <c r="C716">
        <v>180.5</v>
      </c>
      <c r="D716">
        <v>183</v>
      </c>
      <c r="E716">
        <v>180.5</v>
      </c>
      <c r="F716">
        <v>180.5</v>
      </c>
      <c r="G716" t="s">
        <v>539</v>
      </c>
      <c r="H716" s="4" t="s">
        <v>1595</v>
      </c>
      <c r="I716">
        <v>0</v>
      </c>
      <c r="J716">
        <v>32</v>
      </c>
      <c r="K716">
        <v>32</v>
      </c>
      <c r="L716">
        <v>180.5</v>
      </c>
      <c r="M716">
        <v>100</v>
      </c>
      <c r="N716">
        <v>181</v>
      </c>
      <c r="O716">
        <v>185.5</v>
      </c>
      <c r="P716">
        <v>190</v>
      </c>
      <c r="Q716">
        <v>171.5</v>
      </c>
      <c r="R716" t="e">
        <f>INDEX(股期交易標的!$D:$D,MATCH(LEFT(股票期貨!S716,2),股期交易標的!$A:$A,0)) &amp; "期"</f>
        <v>#N/A</v>
      </c>
      <c r="X716" t="e">
        <f>INDEX(股期交易標的!$D:$D,MATCH(LEFT(股票期貨!Y716,2),股期交易標的!$A:$A,0)) &amp; "期"</f>
        <v>#N/A</v>
      </c>
    </row>
    <row r="717" spans="1:24" x14ac:dyDescent="0.25">
      <c r="A717" t="s">
        <v>613</v>
      </c>
      <c r="B717">
        <v>202403</v>
      </c>
      <c r="C717" t="s">
        <v>39</v>
      </c>
      <c r="D717" t="s">
        <v>39</v>
      </c>
      <c r="E717" t="s">
        <v>39</v>
      </c>
      <c r="F717" t="s">
        <v>39</v>
      </c>
      <c r="G717" t="s">
        <v>39</v>
      </c>
      <c r="H717" s="4" t="s">
        <v>39</v>
      </c>
      <c r="I717">
        <v>0</v>
      </c>
      <c r="J717">
        <v>0</v>
      </c>
      <c r="K717">
        <v>0</v>
      </c>
      <c r="L717">
        <v>182</v>
      </c>
      <c r="M717">
        <v>4</v>
      </c>
      <c r="N717">
        <v>181</v>
      </c>
      <c r="O717">
        <v>186</v>
      </c>
      <c r="P717">
        <v>185.5</v>
      </c>
      <c r="Q717">
        <v>176</v>
      </c>
      <c r="R717" t="e">
        <f>INDEX(股期交易標的!$D:$D,MATCH(LEFT(股票期貨!S717,2),股期交易標的!$A:$A,0)) &amp; "期"</f>
        <v>#N/A</v>
      </c>
      <c r="X717" t="e">
        <f>INDEX(股期交易標的!$D:$D,MATCH(LEFT(股票期貨!Y717,2),股期交易標的!$A:$A,0)) &amp; "期"</f>
        <v>#N/A</v>
      </c>
    </row>
    <row r="718" spans="1:24" x14ac:dyDescent="0.25">
      <c r="A718" t="s">
        <v>613</v>
      </c>
      <c r="B718">
        <v>202406</v>
      </c>
      <c r="C718" t="s">
        <v>39</v>
      </c>
      <c r="D718" t="s">
        <v>39</v>
      </c>
      <c r="E718" t="s">
        <v>39</v>
      </c>
      <c r="F718" t="s">
        <v>39</v>
      </c>
      <c r="G718" t="s">
        <v>39</v>
      </c>
      <c r="H718" s="4" t="s">
        <v>39</v>
      </c>
      <c r="I718">
        <v>0</v>
      </c>
      <c r="J718">
        <v>0</v>
      </c>
      <c r="K718">
        <v>0</v>
      </c>
      <c r="L718">
        <v>180.5</v>
      </c>
      <c r="M718">
        <v>2</v>
      </c>
      <c r="N718">
        <v>175</v>
      </c>
      <c r="O718">
        <v>186</v>
      </c>
      <c r="P718">
        <v>178.5</v>
      </c>
      <c r="Q718">
        <v>173.5</v>
      </c>
      <c r="R718" t="e">
        <f>INDEX(股期交易標的!$D:$D,MATCH(LEFT(股票期貨!S718,2),股期交易標的!$A:$A,0)) &amp; "期"</f>
        <v>#N/A</v>
      </c>
      <c r="X718" t="e">
        <f>INDEX(股期交易標的!$D:$D,MATCH(LEFT(股票期貨!Y718,2),股期交易標的!$A:$A,0)) &amp; "期"</f>
        <v>#N/A</v>
      </c>
    </row>
    <row r="719" spans="1:24" x14ac:dyDescent="0.25">
      <c r="A719" t="s">
        <v>613</v>
      </c>
      <c r="B719">
        <v>202409</v>
      </c>
      <c r="C719" t="s">
        <v>39</v>
      </c>
      <c r="D719" t="s">
        <v>39</v>
      </c>
      <c r="E719" t="s">
        <v>39</v>
      </c>
      <c r="F719" t="s">
        <v>39</v>
      </c>
      <c r="G719" t="s">
        <v>39</v>
      </c>
      <c r="H719" t="s">
        <v>39</v>
      </c>
      <c r="I719">
        <v>0</v>
      </c>
      <c r="J719">
        <v>0</v>
      </c>
      <c r="K719">
        <v>0</v>
      </c>
      <c r="L719">
        <v>182</v>
      </c>
      <c r="M719">
        <v>0</v>
      </c>
      <c r="N719">
        <v>175</v>
      </c>
      <c r="O719">
        <v>191</v>
      </c>
      <c r="P719" t="s">
        <v>39</v>
      </c>
      <c r="Q719" t="s">
        <v>39</v>
      </c>
      <c r="R719" t="e">
        <f>INDEX(股期交易標的!$D:$D,MATCH(LEFT(股票期貨!S719,2),股期交易標的!$A:$A,0)) &amp; "期"</f>
        <v>#N/A</v>
      </c>
      <c r="X719" t="e">
        <f>INDEX(股期交易標的!$D:$D,MATCH(LEFT(股票期貨!Y719,2),股期交易標的!$A:$A,0)) &amp; "期"</f>
        <v>#N/A</v>
      </c>
    </row>
    <row r="720" spans="1:24" x14ac:dyDescent="0.25">
      <c r="A720" t="s">
        <v>614</v>
      </c>
      <c r="B720">
        <v>202311</v>
      </c>
      <c r="C720">
        <v>558</v>
      </c>
      <c r="D720">
        <v>569</v>
      </c>
      <c r="E720">
        <v>553</v>
      </c>
      <c r="F720">
        <v>564</v>
      </c>
      <c r="G720" t="s">
        <v>381</v>
      </c>
      <c r="H720" t="s">
        <v>2355</v>
      </c>
      <c r="I720">
        <v>0</v>
      </c>
      <c r="J720">
        <v>55</v>
      </c>
      <c r="K720">
        <v>55</v>
      </c>
      <c r="L720">
        <v>564</v>
      </c>
      <c r="M720">
        <v>167</v>
      </c>
      <c r="N720">
        <v>563</v>
      </c>
      <c r="O720">
        <v>565</v>
      </c>
      <c r="P720">
        <v>573</v>
      </c>
      <c r="Q720">
        <v>487.5</v>
      </c>
      <c r="R720" t="e">
        <f>INDEX(股期交易標的!$D:$D,MATCH(LEFT(股票期貨!S720,2),股期交易標的!$A:$A,0)) &amp; "期"</f>
        <v>#N/A</v>
      </c>
      <c r="X720" t="e">
        <f>INDEX(股期交易標的!$D:$D,MATCH(LEFT(股票期貨!Y720,2),股期交易標的!$A:$A,0)) &amp; "期"</f>
        <v>#N/A</v>
      </c>
    </row>
    <row r="721" spans="1:24" x14ac:dyDescent="0.25">
      <c r="A721" t="s">
        <v>614</v>
      </c>
      <c r="B721">
        <v>202312</v>
      </c>
      <c r="C721">
        <v>554</v>
      </c>
      <c r="D721">
        <v>568</v>
      </c>
      <c r="E721">
        <v>554</v>
      </c>
      <c r="F721">
        <v>568</v>
      </c>
      <c r="G721" t="s">
        <v>567</v>
      </c>
      <c r="H721" s="4" t="s">
        <v>2630</v>
      </c>
      <c r="I721">
        <v>0</v>
      </c>
      <c r="J721">
        <v>12</v>
      </c>
      <c r="K721">
        <v>12</v>
      </c>
      <c r="L721">
        <v>565</v>
      </c>
      <c r="M721">
        <v>74</v>
      </c>
      <c r="N721">
        <v>563</v>
      </c>
      <c r="O721">
        <v>566</v>
      </c>
      <c r="P721">
        <v>569</v>
      </c>
      <c r="Q721">
        <v>511</v>
      </c>
      <c r="R721" t="e">
        <f>INDEX(股期交易標的!$D:$D,MATCH(LEFT(股票期貨!S721,2),股期交易標的!$A:$A,0)) &amp; "期"</f>
        <v>#N/A</v>
      </c>
      <c r="X721" t="e">
        <f>INDEX(股期交易標的!$D:$D,MATCH(LEFT(股票期貨!Y721,2),股期交易標的!$A:$A,0)) &amp; "期"</f>
        <v>#N/A</v>
      </c>
    </row>
    <row r="722" spans="1:24" x14ac:dyDescent="0.25">
      <c r="A722" t="s">
        <v>614</v>
      </c>
      <c r="B722">
        <v>202403</v>
      </c>
      <c r="C722" t="s">
        <v>39</v>
      </c>
      <c r="D722" t="s">
        <v>39</v>
      </c>
      <c r="E722" t="s">
        <v>39</v>
      </c>
      <c r="F722" t="s">
        <v>39</v>
      </c>
      <c r="G722" t="s">
        <v>39</v>
      </c>
      <c r="H722" t="s">
        <v>39</v>
      </c>
      <c r="I722">
        <v>0</v>
      </c>
      <c r="J722">
        <v>0</v>
      </c>
      <c r="K722">
        <v>0</v>
      </c>
      <c r="L722">
        <v>564</v>
      </c>
      <c r="M722">
        <v>0</v>
      </c>
      <c r="N722">
        <v>544</v>
      </c>
      <c r="O722">
        <v>584</v>
      </c>
      <c r="P722" t="s">
        <v>39</v>
      </c>
      <c r="Q722" t="s">
        <v>39</v>
      </c>
      <c r="R722" t="e">
        <f>INDEX(股期交易標的!$D:$D,MATCH(LEFT(股票期貨!S722,2),股期交易標的!$A:$A,0)) &amp; "期"</f>
        <v>#N/A</v>
      </c>
      <c r="X722" t="e">
        <f>INDEX(股期交易標的!$D:$D,MATCH(LEFT(股票期貨!Y722,2),股期交易標的!$A:$A,0)) &amp; "期"</f>
        <v>#N/A</v>
      </c>
    </row>
    <row r="723" spans="1:24" x14ac:dyDescent="0.25">
      <c r="A723" t="s">
        <v>614</v>
      </c>
      <c r="B723">
        <v>202406</v>
      </c>
      <c r="C723" t="s">
        <v>39</v>
      </c>
      <c r="D723" t="s">
        <v>39</v>
      </c>
      <c r="E723" t="s">
        <v>39</v>
      </c>
      <c r="F723" t="s">
        <v>39</v>
      </c>
      <c r="G723" t="s">
        <v>39</v>
      </c>
      <c r="H723" t="s">
        <v>39</v>
      </c>
      <c r="I723">
        <v>0</v>
      </c>
      <c r="J723">
        <v>0</v>
      </c>
      <c r="K723">
        <v>0</v>
      </c>
      <c r="L723">
        <v>564</v>
      </c>
      <c r="M723">
        <v>0</v>
      </c>
      <c r="N723">
        <v>544</v>
      </c>
      <c r="O723">
        <v>584</v>
      </c>
      <c r="P723" t="s">
        <v>39</v>
      </c>
      <c r="Q723" t="s">
        <v>39</v>
      </c>
      <c r="R723" t="e">
        <f>INDEX(股期交易標的!$D:$D,MATCH(LEFT(股票期貨!S723,2),股期交易標的!$A:$A,0)) &amp; "期"</f>
        <v>#N/A</v>
      </c>
      <c r="X723" t="e">
        <f>INDEX(股期交易標的!$D:$D,MATCH(LEFT(股票期貨!Y723,2),股期交易標的!$A:$A,0)) &amp; "期"</f>
        <v>#N/A</v>
      </c>
    </row>
    <row r="724" spans="1:24" x14ac:dyDescent="0.25">
      <c r="A724" t="s">
        <v>614</v>
      </c>
      <c r="B724">
        <v>202409</v>
      </c>
      <c r="C724" t="s">
        <v>39</v>
      </c>
      <c r="D724" t="s">
        <v>39</v>
      </c>
      <c r="E724" t="s">
        <v>39</v>
      </c>
      <c r="F724" t="s">
        <v>39</v>
      </c>
      <c r="G724" t="s">
        <v>39</v>
      </c>
      <c r="H724" t="s">
        <v>39</v>
      </c>
      <c r="I724">
        <v>0</v>
      </c>
      <c r="J724">
        <v>0</v>
      </c>
      <c r="K724">
        <v>0</v>
      </c>
      <c r="L724">
        <v>566</v>
      </c>
      <c r="M724">
        <v>0</v>
      </c>
      <c r="N724">
        <v>544</v>
      </c>
      <c r="O724">
        <v>584</v>
      </c>
      <c r="P724" t="s">
        <v>39</v>
      </c>
      <c r="Q724" t="s">
        <v>39</v>
      </c>
      <c r="R724" t="e">
        <f>INDEX(股期交易標的!$D:$D,MATCH(LEFT(股票期貨!S724,2),股期交易標的!$A:$A,0)) &amp; "期"</f>
        <v>#N/A</v>
      </c>
      <c r="X724" t="e">
        <f>INDEX(股期交易標的!$D:$D,MATCH(LEFT(股票期貨!Y724,2),股期交易標的!$A:$A,0)) &amp; "期"</f>
        <v>#N/A</v>
      </c>
    </row>
    <row r="725" spans="1:24" x14ac:dyDescent="0.25">
      <c r="A725" t="s">
        <v>615</v>
      </c>
      <c r="B725">
        <v>202311</v>
      </c>
      <c r="C725">
        <v>552</v>
      </c>
      <c r="D725">
        <v>555</v>
      </c>
      <c r="E725">
        <v>547</v>
      </c>
      <c r="F725">
        <v>551</v>
      </c>
      <c r="G725" t="s">
        <v>567</v>
      </c>
      <c r="H725" t="s">
        <v>2384</v>
      </c>
      <c r="I725">
        <v>0</v>
      </c>
      <c r="J725">
        <v>230</v>
      </c>
      <c r="K725">
        <v>230</v>
      </c>
      <c r="L725">
        <v>551</v>
      </c>
      <c r="M725">
        <v>349</v>
      </c>
      <c r="N725">
        <v>550</v>
      </c>
      <c r="O725">
        <v>551</v>
      </c>
      <c r="P725">
        <v>558</v>
      </c>
      <c r="Q725">
        <v>505</v>
      </c>
      <c r="R725" t="e">
        <f>INDEX(股期交易標的!$D:$D,MATCH(LEFT(股票期貨!S725,2),股期交易標的!$A:$A,0)) &amp; "期"</f>
        <v>#N/A</v>
      </c>
      <c r="X725" t="e">
        <f>INDEX(股期交易標的!$D:$D,MATCH(LEFT(股票期貨!Y725,2),股期交易標的!$A:$A,0)) &amp; "期"</f>
        <v>#N/A</v>
      </c>
    </row>
    <row r="726" spans="1:24" x14ac:dyDescent="0.25">
      <c r="A726" t="s">
        <v>615</v>
      </c>
      <c r="B726">
        <v>202312</v>
      </c>
      <c r="C726">
        <v>548</v>
      </c>
      <c r="D726">
        <v>554</v>
      </c>
      <c r="E726">
        <v>548</v>
      </c>
      <c r="F726">
        <v>553</v>
      </c>
      <c r="G726" t="s">
        <v>450</v>
      </c>
      <c r="H726" s="4" t="s">
        <v>2517</v>
      </c>
      <c r="I726">
        <v>0</v>
      </c>
      <c r="J726">
        <v>85</v>
      </c>
      <c r="K726">
        <v>85</v>
      </c>
      <c r="L726">
        <v>550</v>
      </c>
      <c r="M726">
        <v>311</v>
      </c>
      <c r="N726">
        <v>550</v>
      </c>
      <c r="O726">
        <v>552</v>
      </c>
      <c r="P726">
        <v>554</v>
      </c>
      <c r="Q726">
        <v>466</v>
      </c>
      <c r="R726" t="e">
        <f>INDEX(股期交易標的!$D:$D,MATCH(LEFT(股票期貨!S726,2),股期交易標的!$A:$A,0)) &amp; "期"</f>
        <v>#N/A</v>
      </c>
      <c r="X726" t="e">
        <f>INDEX(股期交易標的!$D:$D,MATCH(LEFT(股票期貨!Y726,2),股期交易標的!$A:$A,0)) &amp; "期"</f>
        <v>#N/A</v>
      </c>
    </row>
    <row r="727" spans="1:24" x14ac:dyDescent="0.25">
      <c r="A727" t="s">
        <v>615</v>
      </c>
      <c r="B727">
        <v>202403</v>
      </c>
      <c r="C727" t="s">
        <v>39</v>
      </c>
      <c r="D727" t="s">
        <v>39</v>
      </c>
      <c r="E727" t="s">
        <v>39</v>
      </c>
      <c r="F727" t="s">
        <v>39</v>
      </c>
      <c r="G727" t="s">
        <v>39</v>
      </c>
      <c r="H727" t="s">
        <v>39</v>
      </c>
      <c r="I727">
        <v>0</v>
      </c>
      <c r="J727">
        <v>0</v>
      </c>
      <c r="K727">
        <v>0</v>
      </c>
      <c r="L727">
        <v>551</v>
      </c>
      <c r="M727">
        <v>0</v>
      </c>
      <c r="N727">
        <v>548</v>
      </c>
      <c r="O727">
        <v>554</v>
      </c>
      <c r="P727" t="s">
        <v>39</v>
      </c>
      <c r="Q727" t="s">
        <v>39</v>
      </c>
      <c r="R727" t="e">
        <f>INDEX(股期交易標的!$D:$D,MATCH(LEFT(股票期貨!S727,2),股期交易標的!$A:$A,0)) &amp; "期"</f>
        <v>#N/A</v>
      </c>
      <c r="X727" t="e">
        <f>INDEX(股期交易標的!$D:$D,MATCH(LEFT(股票期貨!Y727,2),股期交易標的!$A:$A,0)) &amp; "期"</f>
        <v>#N/A</v>
      </c>
    </row>
    <row r="728" spans="1:24" x14ac:dyDescent="0.25">
      <c r="A728" t="s">
        <v>615</v>
      </c>
      <c r="B728">
        <v>202406</v>
      </c>
      <c r="C728" t="s">
        <v>39</v>
      </c>
      <c r="D728" t="s">
        <v>39</v>
      </c>
      <c r="E728" t="s">
        <v>39</v>
      </c>
      <c r="F728" t="s">
        <v>39</v>
      </c>
      <c r="G728" t="s">
        <v>39</v>
      </c>
      <c r="H728" t="s">
        <v>39</v>
      </c>
      <c r="I728">
        <v>0</v>
      </c>
      <c r="J728">
        <v>0</v>
      </c>
      <c r="K728">
        <v>0</v>
      </c>
      <c r="L728">
        <v>551</v>
      </c>
      <c r="M728">
        <v>0</v>
      </c>
      <c r="N728">
        <v>546</v>
      </c>
      <c r="O728">
        <v>554</v>
      </c>
      <c r="P728" t="s">
        <v>39</v>
      </c>
      <c r="Q728" t="s">
        <v>39</v>
      </c>
      <c r="R728" t="e">
        <f>INDEX(股期交易標的!$D:$D,MATCH(LEFT(股票期貨!S728,2),股期交易標的!$A:$A,0)) &amp; "期"</f>
        <v>#N/A</v>
      </c>
      <c r="X728" t="e">
        <f>INDEX(股期交易標的!$D:$D,MATCH(LEFT(股票期貨!Y728,2),股期交易標的!$A:$A,0)) &amp; "期"</f>
        <v>#N/A</v>
      </c>
    </row>
    <row r="729" spans="1:24" x14ac:dyDescent="0.25">
      <c r="A729" t="s">
        <v>615</v>
      </c>
      <c r="B729">
        <v>202409</v>
      </c>
      <c r="C729" t="s">
        <v>39</v>
      </c>
      <c r="D729" t="s">
        <v>39</v>
      </c>
      <c r="E729" t="s">
        <v>39</v>
      </c>
      <c r="F729" t="s">
        <v>39</v>
      </c>
      <c r="G729" t="s">
        <v>39</v>
      </c>
      <c r="H729" t="s">
        <v>39</v>
      </c>
      <c r="I729">
        <v>0</v>
      </c>
      <c r="J729">
        <v>0</v>
      </c>
      <c r="K729">
        <v>0</v>
      </c>
      <c r="L729">
        <v>549</v>
      </c>
      <c r="M729">
        <v>0</v>
      </c>
      <c r="N729">
        <v>542</v>
      </c>
      <c r="O729">
        <v>555</v>
      </c>
      <c r="P729" t="s">
        <v>39</v>
      </c>
      <c r="Q729" t="s">
        <v>39</v>
      </c>
      <c r="R729" t="e">
        <f>INDEX(股期交易標的!$D:$D,MATCH(LEFT(股票期貨!S729,2),股期交易標的!$A:$A,0)) &amp; "期"</f>
        <v>#N/A</v>
      </c>
      <c r="X729" t="e">
        <f>INDEX(股期交易標的!$D:$D,MATCH(LEFT(股票期貨!Y729,2),股期交易標的!$A:$A,0)) &amp; "期"</f>
        <v>#N/A</v>
      </c>
    </row>
    <row r="730" spans="1:24" x14ac:dyDescent="0.25">
      <c r="A730" t="s">
        <v>616</v>
      </c>
      <c r="B730">
        <v>202311</v>
      </c>
      <c r="C730">
        <v>235.5</v>
      </c>
      <c r="D730">
        <v>237.5</v>
      </c>
      <c r="E730">
        <v>233.5</v>
      </c>
      <c r="F730">
        <v>236.5</v>
      </c>
      <c r="G730" t="s">
        <v>587</v>
      </c>
      <c r="H730" t="s">
        <v>2631</v>
      </c>
      <c r="I730">
        <v>0</v>
      </c>
      <c r="J730">
        <v>616</v>
      </c>
      <c r="K730">
        <v>616</v>
      </c>
      <c r="L730">
        <v>236.5</v>
      </c>
      <c r="M730">
        <v>1019</v>
      </c>
      <c r="N730">
        <v>236</v>
      </c>
      <c r="O730">
        <v>236.5</v>
      </c>
      <c r="P730">
        <v>272.5</v>
      </c>
      <c r="Q730">
        <v>227</v>
      </c>
      <c r="R730" t="e">
        <f>INDEX(股期交易標的!$D:$D,MATCH(LEFT(股票期貨!S730,2),股期交易標的!$A:$A,0)) &amp; "期"</f>
        <v>#N/A</v>
      </c>
      <c r="X730" t="e">
        <f>INDEX(股期交易標的!$D:$D,MATCH(LEFT(股票期貨!Y730,2),股期交易標的!$A:$A,0)) &amp; "期"</f>
        <v>#N/A</v>
      </c>
    </row>
    <row r="731" spans="1:24" x14ac:dyDescent="0.25">
      <c r="A731" t="s">
        <v>616</v>
      </c>
      <c r="B731">
        <v>202312</v>
      </c>
      <c r="C731">
        <v>235.5</v>
      </c>
      <c r="D731">
        <v>237.5</v>
      </c>
      <c r="E731">
        <v>235</v>
      </c>
      <c r="F731">
        <v>236</v>
      </c>
      <c r="G731" t="s">
        <v>1588</v>
      </c>
      <c r="H731" t="s">
        <v>2394</v>
      </c>
      <c r="I731">
        <v>0</v>
      </c>
      <c r="J731">
        <v>231</v>
      </c>
      <c r="K731">
        <v>231</v>
      </c>
      <c r="L731">
        <v>236.5</v>
      </c>
      <c r="M731">
        <v>494</v>
      </c>
      <c r="N731">
        <v>235</v>
      </c>
      <c r="O731">
        <v>236</v>
      </c>
      <c r="P731">
        <v>280</v>
      </c>
      <c r="Q731">
        <v>227</v>
      </c>
      <c r="R731" t="e">
        <f>INDEX(股期交易標的!$D:$D,MATCH(LEFT(股票期貨!S731,2),股期交易標的!$A:$A,0)) &amp; "期"</f>
        <v>#N/A</v>
      </c>
      <c r="X731" t="e">
        <f>INDEX(股期交易標的!$D:$D,MATCH(LEFT(股票期貨!Y731,2),股期交易標的!$A:$A,0)) &amp; "期"</f>
        <v>#N/A</v>
      </c>
    </row>
    <row r="732" spans="1:24" x14ac:dyDescent="0.25">
      <c r="A732" t="s">
        <v>616</v>
      </c>
      <c r="B732">
        <v>202403</v>
      </c>
      <c r="C732" t="s">
        <v>39</v>
      </c>
      <c r="D732" t="s">
        <v>39</v>
      </c>
      <c r="E732" t="s">
        <v>39</v>
      </c>
      <c r="F732" t="s">
        <v>39</v>
      </c>
      <c r="G732" t="s">
        <v>39</v>
      </c>
      <c r="H732" t="s">
        <v>39</v>
      </c>
      <c r="I732">
        <v>0</v>
      </c>
      <c r="J732">
        <v>0</v>
      </c>
      <c r="K732">
        <v>0</v>
      </c>
      <c r="L732">
        <v>237</v>
      </c>
      <c r="M732">
        <v>12</v>
      </c>
      <c r="N732">
        <v>234</v>
      </c>
      <c r="O732">
        <v>238</v>
      </c>
      <c r="P732">
        <v>298.5</v>
      </c>
      <c r="Q732">
        <v>230.5</v>
      </c>
      <c r="R732" t="e">
        <f>INDEX(股期交易標的!$D:$D,MATCH(LEFT(股票期貨!S732,2),股期交易標的!$A:$A,0)) &amp; "期"</f>
        <v>#N/A</v>
      </c>
      <c r="X732" t="e">
        <f>INDEX(股期交易標的!$D:$D,MATCH(LEFT(股票期貨!Y732,2),股期交易標的!$A:$A,0)) &amp; "期"</f>
        <v>#N/A</v>
      </c>
    </row>
    <row r="733" spans="1:24" x14ac:dyDescent="0.25">
      <c r="A733" t="s">
        <v>616</v>
      </c>
      <c r="B733">
        <v>202406</v>
      </c>
      <c r="C733" t="s">
        <v>39</v>
      </c>
      <c r="D733" t="s">
        <v>39</v>
      </c>
      <c r="E733" t="s">
        <v>39</v>
      </c>
      <c r="F733" t="s">
        <v>39</v>
      </c>
      <c r="G733" t="s">
        <v>39</v>
      </c>
      <c r="H733" t="s">
        <v>39</v>
      </c>
      <c r="I733">
        <v>0</v>
      </c>
      <c r="J733">
        <v>0</v>
      </c>
      <c r="K733">
        <v>0</v>
      </c>
      <c r="L733">
        <v>237</v>
      </c>
      <c r="M733">
        <v>1</v>
      </c>
      <c r="N733">
        <v>232</v>
      </c>
      <c r="O733">
        <v>238.5</v>
      </c>
      <c r="P733">
        <v>263</v>
      </c>
      <c r="Q733">
        <v>263</v>
      </c>
      <c r="R733" t="e">
        <f>INDEX(股期交易標的!$D:$D,MATCH(LEFT(股票期貨!S733,2),股期交易標的!$A:$A,0)) &amp; "期"</f>
        <v>#N/A</v>
      </c>
      <c r="X733" t="e">
        <f>INDEX(股期交易標的!$D:$D,MATCH(LEFT(股票期貨!Y733,2),股期交易標的!$A:$A,0)) &amp; "期"</f>
        <v>#N/A</v>
      </c>
    </row>
    <row r="734" spans="1:24" x14ac:dyDescent="0.25">
      <c r="A734" t="s">
        <v>616</v>
      </c>
      <c r="B734">
        <v>202409</v>
      </c>
      <c r="C734" t="s">
        <v>39</v>
      </c>
      <c r="D734" t="s">
        <v>39</v>
      </c>
      <c r="E734" t="s">
        <v>39</v>
      </c>
      <c r="F734" t="s">
        <v>39</v>
      </c>
      <c r="G734" t="s">
        <v>39</v>
      </c>
      <c r="H734" t="s">
        <v>39</v>
      </c>
      <c r="I734">
        <v>0</v>
      </c>
      <c r="J734">
        <v>0</v>
      </c>
      <c r="K734">
        <v>0</v>
      </c>
      <c r="L734">
        <v>237</v>
      </c>
      <c r="M734">
        <v>0</v>
      </c>
      <c r="N734">
        <v>231.5</v>
      </c>
      <c r="O734">
        <v>239.5</v>
      </c>
      <c r="P734" t="s">
        <v>39</v>
      </c>
      <c r="Q734" t="s">
        <v>39</v>
      </c>
      <c r="R734" t="e">
        <f>INDEX(股期交易標的!$D:$D,MATCH(LEFT(股票期貨!S734,2),股期交易標的!$A:$A,0)) &amp; "期"</f>
        <v>#N/A</v>
      </c>
      <c r="X734" t="e">
        <f>INDEX(股期交易標的!$D:$D,MATCH(LEFT(股票期貨!Y734,2),股期交易標的!$A:$A,0)) &amp; "期"</f>
        <v>#N/A</v>
      </c>
    </row>
    <row r="735" spans="1:24" x14ac:dyDescent="0.25">
      <c r="A735" t="s">
        <v>617</v>
      </c>
      <c r="B735">
        <v>202311</v>
      </c>
      <c r="C735" t="s">
        <v>39</v>
      </c>
      <c r="D735" t="s">
        <v>39</v>
      </c>
      <c r="E735" t="s">
        <v>39</v>
      </c>
      <c r="F735" t="s">
        <v>39</v>
      </c>
      <c r="G735" t="s">
        <v>39</v>
      </c>
      <c r="H735" t="s">
        <v>39</v>
      </c>
      <c r="I735">
        <v>0</v>
      </c>
      <c r="J735">
        <v>0</v>
      </c>
      <c r="K735">
        <v>0</v>
      </c>
      <c r="L735">
        <v>151</v>
      </c>
      <c r="M735">
        <v>15</v>
      </c>
      <c r="N735" t="s">
        <v>39</v>
      </c>
      <c r="O735">
        <v>151</v>
      </c>
      <c r="P735">
        <v>152</v>
      </c>
      <c r="Q735">
        <v>148.5</v>
      </c>
      <c r="R735" t="e">
        <f>INDEX(股期交易標的!$D:$D,MATCH(LEFT(股票期貨!S735,2),股期交易標的!$A:$A,0)) &amp; "期"</f>
        <v>#N/A</v>
      </c>
      <c r="X735" t="e">
        <f>INDEX(股期交易標的!$D:$D,MATCH(LEFT(股票期貨!Y735,2),股期交易標的!$A:$A,0)) &amp; "期"</f>
        <v>#N/A</v>
      </c>
    </row>
    <row r="736" spans="1:24" x14ac:dyDescent="0.25">
      <c r="A736" t="s">
        <v>617</v>
      </c>
      <c r="B736">
        <v>202312</v>
      </c>
      <c r="C736" t="s">
        <v>39</v>
      </c>
      <c r="D736" t="s">
        <v>39</v>
      </c>
      <c r="E736" t="s">
        <v>39</v>
      </c>
      <c r="F736" t="s">
        <v>39</v>
      </c>
      <c r="G736" t="s">
        <v>39</v>
      </c>
      <c r="H736" s="4" t="s">
        <v>39</v>
      </c>
      <c r="I736">
        <v>0</v>
      </c>
      <c r="J736">
        <v>0</v>
      </c>
      <c r="K736">
        <v>0</v>
      </c>
      <c r="L736">
        <v>151.5</v>
      </c>
      <c r="M736">
        <v>5</v>
      </c>
      <c r="N736" t="s">
        <v>39</v>
      </c>
      <c r="O736">
        <v>151.5</v>
      </c>
      <c r="P736">
        <v>155</v>
      </c>
      <c r="Q736">
        <v>150</v>
      </c>
      <c r="R736" t="e">
        <f>INDEX(股期交易標的!$D:$D,MATCH(LEFT(股票期貨!S736,2),股期交易標的!$A:$A,0)) &amp; "期"</f>
        <v>#N/A</v>
      </c>
      <c r="X736" t="e">
        <f>INDEX(股期交易標的!$D:$D,MATCH(LEFT(股票期貨!Y736,2),股期交易標的!$A:$A,0)) &amp; "期"</f>
        <v>#N/A</v>
      </c>
    </row>
    <row r="737" spans="1:24" x14ac:dyDescent="0.25">
      <c r="A737" t="s">
        <v>617</v>
      </c>
      <c r="B737">
        <v>202403</v>
      </c>
      <c r="C737" t="s">
        <v>39</v>
      </c>
      <c r="D737" t="s">
        <v>39</v>
      </c>
      <c r="E737" t="s">
        <v>39</v>
      </c>
      <c r="F737" t="s">
        <v>39</v>
      </c>
      <c r="G737" t="s">
        <v>39</v>
      </c>
      <c r="H737" s="4" t="s">
        <v>39</v>
      </c>
      <c r="I737">
        <v>0</v>
      </c>
      <c r="J737">
        <v>0</v>
      </c>
      <c r="K737">
        <v>0</v>
      </c>
      <c r="L737">
        <v>151</v>
      </c>
      <c r="M737">
        <v>0</v>
      </c>
      <c r="N737" t="s">
        <v>39</v>
      </c>
      <c r="O737">
        <v>156</v>
      </c>
      <c r="P737" t="s">
        <v>39</v>
      </c>
      <c r="Q737" t="s">
        <v>39</v>
      </c>
      <c r="R737" t="e">
        <f>INDEX(股期交易標的!$D:$D,MATCH(LEFT(股票期貨!S737,2),股期交易標的!$A:$A,0)) &amp; "期"</f>
        <v>#N/A</v>
      </c>
      <c r="X737" t="e">
        <f>INDEX(股期交易標的!$D:$D,MATCH(LEFT(股票期貨!Y737,2),股期交易標的!$A:$A,0)) &amp; "期"</f>
        <v>#N/A</v>
      </c>
    </row>
    <row r="738" spans="1:24" x14ac:dyDescent="0.25">
      <c r="A738" t="s">
        <v>617</v>
      </c>
      <c r="B738">
        <v>202406</v>
      </c>
      <c r="C738" t="s">
        <v>39</v>
      </c>
      <c r="D738" t="s">
        <v>39</v>
      </c>
      <c r="E738" t="s">
        <v>39</v>
      </c>
      <c r="F738" t="s">
        <v>39</v>
      </c>
      <c r="G738" t="s">
        <v>39</v>
      </c>
      <c r="H738" s="4" t="s">
        <v>39</v>
      </c>
      <c r="I738">
        <v>0</v>
      </c>
      <c r="J738">
        <v>0</v>
      </c>
      <c r="K738">
        <v>0</v>
      </c>
      <c r="L738">
        <v>151</v>
      </c>
      <c r="M738">
        <v>0</v>
      </c>
      <c r="N738" t="s">
        <v>39</v>
      </c>
      <c r="O738">
        <v>156</v>
      </c>
      <c r="P738" t="s">
        <v>39</v>
      </c>
      <c r="Q738" t="s">
        <v>39</v>
      </c>
      <c r="R738" t="e">
        <f>INDEX(股期交易標的!$D:$D,MATCH(LEFT(股票期貨!S738,2),股期交易標的!$A:$A,0)) &amp; "期"</f>
        <v>#N/A</v>
      </c>
      <c r="X738" t="e">
        <f>INDEX(股期交易標的!$D:$D,MATCH(LEFT(股票期貨!Y738,2),股期交易標的!$A:$A,0)) &amp; "期"</f>
        <v>#N/A</v>
      </c>
    </row>
    <row r="739" spans="1:24" x14ac:dyDescent="0.25">
      <c r="A739" t="s">
        <v>617</v>
      </c>
      <c r="B739">
        <v>202409</v>
      </c>
      <c r="C739" t="s">
        <v>39</v>
      </c>
      <c r="D739" t="s">
        <v>39</v>
      </c>
      <c r="E739" t="s">
        <v>39</v>
      </c>
      <c r="F739" t="s">
        <v>39</v>
      </c>
      <c r="G739" t="s">
        <v>39</v>
      </c>
      <c r="H739" t="s">
        <v>39</v>
      </c>
      <c r="I739">
        <v>0</v>
      </c>
      <c r="J739">
        <v>0</v>
      </c>
      <c r="K739">
        <v>0</v>
      </c>
      <c r="L739">
        <v>150.5</v>
      </c>
      <c r="M739">
        <v>0</v>
      </c>
      <c r="N739" t="s">
        <v>39</v>
      </c>
      <c r="O739">
        <v>156</v>
      </c>
      <c r="P739" t="s">
        <v>39</v>
      </c>
      <c r="Q739" t="s">
        <v>39</v>
      </c>
      <c r="R739" t="e">
        <f>INDEX(股期交易標的!$D:$D,MATCH(LEFT(股票期貨!S739,2),股期交易標的!$A:$A,0)) &amp; "期"</f>
        <v>#N/A</v>
      </c>
      <c r="X739" t="e">
        <f>INDEX(股期交易標的!$D:$D,MATCH(LEFT(股票期貨!Y739,2),股期交易標的!$A:$A,0)) &amp; "期"</f>
        <v>#N/A</v>
      </c>
    </row>
    <row r="740" spans="1:24" x14ac:dyDescent="0.25">
      <c r="A740" t="s">
        <v>618</v>
      </c>
      <c r="B740">
        <v>202311</v>
      </c>
      <c r="C740">
        <v>36.1</v>
      </c>
      <c r="D740">
        <v>36.5</v>
      </c>
      <c r="E740">
        <v>36.1</v>
      </c>
      <c r="F740">
        <v>36.4</v>
      </c>
      <c r="G740" t="s">
        <v>468</v>
      </c>
      <c r="H740" t="s">
        <v>2574</v>
      </c>
      <c r="I740">
        <v>0</v>
      </c>
      <c r="J740">
        <v>106</v>
      </c>
      <c r="K740">
        <v>106</v>
      </c>
      <c r="L740">
        <v>36.4</v>
      </c>
      <c r="M740">
        <v>368</v>
      </c>
      <c r="N740">
        <v>36.299999999999997</v>
      </c>
      <c r="O740">
        <v>36.450000000000003</v>
      </c>
      <c r="P740">
        <v>42.3</v>
      </c>
      <c r="Q740">
        <v>33.65</v>
      </c>
      <c r="R740" t="e">
        <f>INDEX(股期交易標的!$D:$D,MATCH(LEFT(股票期貨!S740,2),股期交易標的!$A:$A,0)) &amp; "期"</f>
        <v>#N/A</v>
      </c>
      <c r="X740" t="e">
        <f>INDEX(股期交易標的!$D:$D,MATCH(LEFT(股票期貨!Y740,2),股期交易標的!$A:$A,0)) &amp; "期"</f>
        <v>#N/A</v>
      </c>
    </row>
    <row r="741" spans="1:24" x14ac:dyDescent="0.25">
      <c r="A741" t="s">
        <v>618</v>
      </c>
      <c r="B741">
        <v>202312</v>
      </c>
      <c r="C741">
        <v>36.049999999999997</v>
      </c>
      <c r="D741">
        <v>36.5</v>
      </c>
      <c r="E741">
        <v>36.049999999999997</v>
      </c>
      <c r="F741">
        <v>36.5</v>
      </c>
      <c r="G741" t="s">
        <v>1564</v>
      </c>
      <c r="H741" t="s">
        <v>2238</v>
      </c>
      <c r="I741">
        <v>0</v>
      </c>
      <c r="J741">
        <v>6</v>
      </c>
      <c r="K741">
        <v>6</v>
      </c>
      <c r="L741">
        <v>36.5</v>
      </c>
      <c r="M741">
        <v>103</v>
      </c>
      <c r="N741">
        <v>36.35</v>
      </c>
      <c r="O741">
        <v>36.5</v>
      </c>
      <c r="P741">
        <v>42</v>
      </c>
      <c r="Q741">
        <v>34</v>
      </c>
      <c r="R741" t="e">
        <f>INDEX(股期交易標的!$D:$D,MATCH(LEFT(股票期貨!S741,2),股期交易標的!$A:$A,0)) &amp; "期"</f>
        <v>#N/A</v>
      </c>
      <c r="X741" t="e">
        <f>INDEX(股期交易標的!$D:$D,MATCH(LEFT(股票期貨!Y741,2),股期交易標的!$A:$A,0)) &amp; "期"</f>
        <v>#N/A</v>
      </c>
    </row>
    <row r="742" spans="1:24" x14ac:dyDescent="0.25">
      <c r="A742" t="s">
        <v>618</v>
      </c>
      <c r="B742">
        <v>202403</v>
      </c>
      <c r="C742" t="s">
        <v>39</v>
      </c>
      <c r="D742" t="s">
        <v>39</v>
      </c>
      <c r="E742" t="s">
        <v>39</v>
      </c>
      <c r="F742" t="s">
        <v>39</v>
      </c>
      <c r="G742" t="s">
        <v>39</v>
      </c>
      <c r="H742" s="4" t="s">
        <v>39</v>
      </c>
      <c r="I742">
        <v>0</v>
      </c>
      <c r="J742">
        <v>0</v>
      </c>
      <c r="K742">
        <v>0</v>
      </c>
      <c r="L742">
        <v>36.5</v>
      </c>
      <c r="M742">
        <v>1</v>
      </c>
      <c r="N742">
        <v>34.549999999999997</v>
      </c>
      <c r="O742">
        <v>37.549999999999997</v>
      </c>
      <c r="P742">
        <v>34</v>
      </c>
      <c r="Q742">
        <v>34</v>
      </c>
      <c r="R742" t="e">
        <f>INDEX(股期交易標的!$D:$D,MATCH(LEFT(股票期貨!S742,2),股期交易標的!$A:$A,0)) &amp; "期"</f>
        <v>#N/A</v>
      </c>
      <c r="X742" t="e">
        <f>INDEX(股期交易標的!$D:$D,MATCH(LEFT(股票期貨!Y742,2),股期交易標的!$A:$A,0)) &amp; "期"</f>
        <v>#N/A</v>
      </c>
    </row>
    <row r="743" spans="1:24" x14ac:dyDescent="0.25">
      <c r="A743" t="s">
        <v>618</v>
      </c>
      <c r="B743">
        <v>202406</v>
      </c>
      <c r="C743" t="s">
        <v>39</v>
      </c>
      <c r="D743" t="s">
        <v>39</v>
      </c>
      <c r="E743" t="s">
        <v>39</v>
      </c>
      <c r="F743" t="s">
        <v>39</v>
      </c>
      <c r="G743" t="s">
        <v>39</v>
      </c>
      <c r="H743" t="s">
        <v>39</v>
      </c>
      <c r="I743">
        <v>0</v>
      </c>
      <c r="J743">
        <v>0</v>
      </c>
      <c r="K743">
        <v>0</v>
      </c>
      <c r="L743">
        <v>36.5</v>
      </c>
      <c r="M743">
        <v>0</v>
      </c>
      <c r="N743">
        <v>34.549999999999997</v>
      </c>
      <c r="O743">
        <v>37.549999999999997</v>
      </c>
      <c r="P743" t="s">
        <v>39</v>
      </c>
      <c r="Q743" t="s">
        <v>39</v>
      </c>
      <c r="R743" t="e">
        <f>INDEX(股期交易標的!$D:$D,MATCH(LEFT(股票期貨!S743,2),股期交易標的!$A:$A,0)) &amp; "期"</f>
        <v>#N/A</v>
      </c>
      <c r="X743" t="e">
        <f>INDEX(股期交易標的!$D:$D,MATCH(LEFT(股票期貨!Y743,2),股期交易標的!$A:$A,0)) &amp; "期"</f>
        <v>#N/A</v>
      </c>
    </row>
    <row r="744" spans="1:24" x14ac:dyDescent="0.25">
      <c r="A744" t="s">
        <v>618</v>
      </c>
      <c r="B744">
        <v>202409</v>
      </c>
      <c r="C744" t="s">
        <v>39</v>
      </c>
      <c r="D744" t="s">
        <v>39</v>
      </c>
      <c r="E744" t="s">
        <v>39</v>
      </c>
      <c r="F744" t="s">
        <v>39</v>
      </c>
      <c r="G744" t="s">
        <v>39</v>
      </c>
      <c r="H744" t="s">
        <v>39</v>
      </c>
      <c r="I744">
        <v>0</v>
      </c>
      <c r="J744">
        <v>0</v>
      </c>
      <c r="K744">
        <v>0</v>
      </c>
      <c r="L744">
        <v>36.15</v>
      </c>
      <c r="M744">
        <v>0</v>
      </c>
      <c r="N744">
        <v>34.549999999999997</v>
      </c>
      <c r="O744">
        <v>37.549999999999997</v>
      </c>
      <c r="P744" t="s">
        <v>39</v>
      </c>
      <c r="Q744" t="s">
        <v>39</v>
      </c>
      <c r="R744" t="e">
        <f>INDEX(股期交易標的!$D:$D,MATCH(LEFT(股票期貨!S744,2),股期交易標的!$A:$A,0)) &amp; "期"</f>
        <v>#N/A</v>
      </c>
      <c r="X744" t="e">
        <f>INDEX(股期交易標的!$D:$D,MATCH(LEFT(股票期貨!Y744,2),股期交易標的!$A:$A,0)) &amp; "期"</f>
        <v>#N/A</v>
      </c>
    </row>
    <row r="745" spans="1:24" x14ac:dyDescent="0.25">
      <c r="A745" t="s">
        <v>619</v>
      </c>
      <c r="B745">
        <v>202311</v>
      </c>
      <c r="C745">
        <v>215</v>
      </c>
      <c r="D745">
        <v>222.5</v>
      </c>
      <c r="E745">
        <v>215</v>
      </c>
      <c r="F745">
        <v>221</v>
      </c>
      <c r="G745" t="s">
        <v>1591</v>
      </c>
      <c r="H745" t="s">
        <v>2632</v>
      </c>
      <c r="I745">
        <v>0</v>
      </c>
      <c r="J745">
        <v>42</v>
      </c>
      <c r="K745">
        <v>42</v>
      </c>
      <c r="L745">
        <v>221</v>
      </c>
      <c r="M745">
        <v>62</v>
      </c>
      <c r="N745">
        <v>219</v>
      </c>
      <c r="O745">
        <v>221</v>
      </c>
      <c r="P745">
        <v>272.5</v>
      </c>
      <c r="Q745">
        <v>203</v>
      </c>
      <c r="R745" t="e">
        <f>INDEX(股期交易標的!$D:$D,MATCH(LEFT(股票期貨!S745,2),股期交易標的!$A:$A,0)) &amp; "期"</f>
        <v>#N/A</v>
      </c>
      <c r="X745" t="e">
        <f>INDEX(股期交易標的!$D:$D,MATCH(LEFT(股票期貨!Y745,2),股期交易標的!$A:$A,0)) &amp; "期"</f>
        <v>#N/A</v>
      </c>
    </row>
    <row r="746" spans="1:24" x14ac:dyDescent="0.25">
      <c r="A746" t="s">
        <v>619</v>
      </c>
      <c r="B746">
        <v>202312</v>
      </c>
      <c r="C746">
        <v>215</v>
      </c>
      <c r="D746">
        <v>220.5</v>
      </c>
      <c r="E746">
        <v>215</v>
      </c>
      <c r="F746">
        <v>220.5</v>
      </c>
      <c r="G746" t="s">
        <v>451</v>
      </c>
      <c r="H746" s="4" t="s">
        <v>2633</v>
      </c>
      <c r="I746">
        <v>0</v>
      </c>
      <c r="J746">
        <v>6</v>
      </c>
      <c r="K746">
        <v>6</v>
      </c>
      <c r="L746">
        <v>220.5</v>
      </c>
      <c r="M746">
        <v>16</v>
      </c>
      <c r="N746">
        <v>219</v>
      </c>
      <c r="O746">
        <v>221.5</v>
      </c>
      <c r="P746">
        <v>284.5</v>
      </c>
      <c r="Q746">
        <v>168</v>
      </c>
      <c r="R746" t="e">
        <f>INDEX(股期交易標的!$D:$D,MATCH(LEFT(股票期貨!S746,2),股期交易標的!$A:$A,0)) &amp; "期"</f>
        <v>#N/A</v>
      </c>
      <c r="X746" t="e">
        <f>INDEX(股期交易標的!$D:$D,MATCH(LEFT(股票期貨!Y746,2),股期交易標的!$A:$A,0)) &amp; "期"</f>
        <v>#N/A</v>
      </c>
    </row>
    <row r="747" spans="1:24" x14ac:dyDescent="0.25">
      <c r="A747" t="s">
        <v>619</v>
      </c>
      <c r="B747">
        <v>202403</v>
      </c>
      <c r="C747" t="s">
        <v>39</v>
      </c>
      <c r="D747" t="s">
        <v>39</v>
      </c>
      <c r="E747" t="s">
        <v>39</v>
      </c>
      <c r="F747" t="s">
        <v>39</v>
      </c>
      <c r="G747" t="s">
        <v>39</v>
      </c>
      <c r="H747" s="4" t="s">
        <v>39</v>
      </c>
      <c r="I747">
        <v>0</v>
      </c>
      <c r="J747">
        <v>0</v>
      </c>
      <c r="K747">
        <v>0</v>
      </c>
      <c r="L747">
        <v>220.5</v>
      </c>
      <c r="M747">
        <v>0</v>
      </c>
      <c r="N747">
        <v>217.5</v>
      </c>
      <c r="O747">
        <v>222.5</v>
      </c>
      <c r="P747" t="s">
        <v>39</v>
      </c>
      <c r="Q747" t="s">
        <v>39</v>
      </c>
      <c r="R747" t="e">
        <f>INDEX(股期交易標的!$D:$D,MATCH(LEFT(股票期貨!S747,2),股期交易標的!$A:$A,0)) &amp; "期"</f>
        <v>#N/A</v>
      </c>
      <c r="X747" t="e">
        <f>INDEX(股期交易標的!$D:$D,MATCH(LEFT(股票期貨!Y747,2),股期交易標的!$A:$A,0)) &amp; "期"</f>
        <v>#N/A</v>
      </c>
    </row>
    <row r="748" spans="1:24" x14ac:dyDescent="0.25">
      <c r="A748" t="s">
        <v>619</v>
      </c>
      <c r="B748">
        <v>202406</v>
      </c>
      <c r="C748" t="s">
        <v>39</v>
      </c>
      <c r="D748" t="s">
        <v>39</v>
      </c>
      <c r="E748" t="s">
        <v>39</v>
      </c>
      <c r="F748" t="s">
        <v>39</v>
      </c>
      <c r="G748" t="s">
        <v>39</v>
      </c>
      <c r="H748" t="s">
        <v>39</v>
      </c>
      <c r="I748">
        <v>0</v>
      </c>
      <c r="J748">
        <v>0</v>
      </c>
      <c r="K748">
        <v>0</v>
      </c>
      <c r="L748">
        <v>220.5</v>
      </c>
      <c r="M748">
        <v>0</v>
      </c>
      <c r="N748">
        <v>212</v>
      </c>
      <c r="O748">
        <v>228.5</v>
      </c>
      <c r="P748" t="s">
        <v>39</v>
      </c>
      <c r="Q748" t="s">
        <v>39</v>
      </c>
      <c r="R748" t="e">
        <f>INDEX(股期交易標的!$D:$D,MATCH(LEFT(股票期貨!S748,2),股期交易標的!$A:$A,0)) &amp; "期"</f>
        <v>#N/A</v>
      </c>
      <c r="X748" t="e">
        <f>INDEX(股期交易標的!$D:$D,MATCH(LEFT(股票期貨!Y748,2),股期交易標的!$A:$A,0)) &amp; "期"</f>
        <v>#N/A</v>
      </c>
    </row>
    <row r="749" spans="1:24" x14ac:dyDescent="0.25">
      <c r="A749" t="s">
        <v>619</v>
      </c>
      <c r="B749">
        <v>202409</v>
      </c>
      <c r="C749" t="s">
        <v>39</v>
      </c>
      <c r="D749" t="s">
        <v>39</v>
      </c>
      <c r="E749" t="s">
        <v>39</v>
      </c>
      <c r="F749" t="s">
        <v>39</v>
      </c>
      <c r="G749" t="s">
        <v>39</v>
      </c>
      <c r="H749" t="s">
        <v>39</v>
      </c>
      <c r="I749">
        <v>0</v>
      </c>
      <c r="J749">
        <v>0</v>
      </c>
      <c r="K749">
        <v>0</v>
      </c>
      <c r="L749">
        <v>221.5</v>
      </c>
      <c r="M749">
        <v>0</v>
      </c>
      <c r="N749">
        <v>212</v>
      </c>
      <c r="O749">
        <v>228.5</v>
      </c>
      <c r="P749" t="s">
        <v>39</v>
      </c>
      <c r="Q749" t="s">
        <v>39</v>
      </c>
      <c r="R749" t="e">
        <f>INDEX(股期交易標的!$D:$D,MATCH(LEFT(股票期貨!S749,2),股期交易標的!$A:$A,0)) &amp; "期"</f>
        <v>#N/A</v>
      </c>
      <c r="X749" t="e">
        <f>INDEX(股期交易標的!$D:$D,MATCH(LEFT(股票期貨!Y749,2),股期交易標的!$A:$A,0)) &amp; "期"</f>
        <v>#N/A</v>
      </c>
    </row>
    <row r="750" spans="1:24" x14ac:dyDescent="0.25">
      <c r="A750" t="s">
        <v>620</v>
      </c>
      <c r="B750">
        <v>202311</v>
      </c>
      <c r="C750">
        <v>94.7</v>
      </c>
      <c r="D750">
        <v>99.4</v>
      </c>
      <c r="E750">
        <v>93.8</v>
      </c>
      <c r="F750">
        <v>99.1</v>
      </c>
      <c r="G750" t="s">
        <v>2634</v>
      </c>
      <c r="H750" t="s">
        <v>2635</v>
      </c>
      <c r="I750">
        <v>0</v>
      </c>
      <c r="J750">
        <v>592</v>
      </c>
      <c r="K750">
        <v>592</v>
      </c>
      <c r="L750">
        <v>99.1</v>
      </c>
      <c r="M750">
        <v>402</v>
      </c>
      <c r="N750">
        <v>99</v>
      </c>
      <c r="O750">
        <v>99.4</v>
      </c>
      <c r="P750">
        <v>99.4</v>
      </c>
      <c r="Q750">
        <v>83.8</v>
      </c>
      <c r="R750" t="e">
        <f>INDEX(股期交易標的!$D:$D,MATCH(LEFT(股票期貨!S750,2),股期交易標的!$A:$A,0)) &amp; "期"</f>
        <v>#N/A</v>
      </c>
      <c r="X750" t="e">
        <f>INDEX(股期交易標的!$D:$D,MATCH(LEFT(股票期貨!Y750,2),股期交易標的!$A:$A,0)) &amp; "期"</f>
        <v>#N/A</v>
      </c>
    </row>
    <row r="751" spans="1:24" x14ac:dyDescent="0.25">
      <c r="A751" t="s">
        <v>620</v>
      </c>
      <c r="B751">
        <v>202312</v>
      </c>
      <c r="C751">
        <v>94.8</v>
      </c>
      <c r="D751">
        <v>99.2</v>
      </c>
      <c r="E751">
        <v>94.8</v>
      </c>
      <c r="F751">
        <v>98.9</v>
      </c>
      <c r="G751" t="s">
        <v>1591</v>
      </c>
      <c r="H751" t="s">
        <v>2636</v>
      </c>
      <c r="I751">
        <v>0</v>
      </c>
      <c r="J751">
        <v>27</v>
      </c>
      <c r="K751">
        <v>27</v>
      </c>
      <c r="L751">
        <v>98.9</v>
      </c>
      <c r="M751">
        <v>29</v>
      </c>
      <c r="N751">
        <v>98.8</v>
      </c>
      <c r="O751">
        <v>99.3</v>
      </c>
      <c r="P751">
        <v>99.2</v>
      </c>
      <c r="Q751">
        <v>85.8</v>
      </c>
      <c r="R751" t="e">
        <f>INDEX(股期交易標的!$D:$D,MATCH(LEFT(股票期貨!S751,2),股期交易標的!$A:$A,0)) &amp; "期"</f>
        <v>#N/A</v>
      </c>
      <c r="X751" t="e">
        <f>INDEX(股期交易標的!$D:$D,MATCH(LEFT(股票期貨!Y751,2),股期交易標的!$A:$A,0)) &amp; "期"</f>
        <v>#N/A</v>
      </c>
    </row>
    <row r="752" spans="1:24" x14ac:dyDescent="0.25">
      <c r="A752" t="s">
        <v>620</v>
      </c>
      <c r="B752">
        <v>202403</v>
      </c>
      <c r="C752" t="s">
        <v>39</v>
      </c>
      <c r="D752" t="s">
        <v>39</v>
      </c>
      <c r="E752" t="s">
        <v>39</v>
      </c>
      <c r="F752" t="s">
        <v>39</v>
      </c>
      <c r="G752" t="s">
        <v>39</v>
      </c>
      <c r="H752" t="s">
        <v>39</v>
      </c>
      <c r="I752">
        <v>0</v>
      </c>
      <c r="J752">
        <v>0</v>
      </c>
      <c r="K752">
        <v>0</v>
      </c>
      <c r="L752">
        <v>99.1</v>
      </c>
      <c r="M752">
        <v>0</v>
      </c>
      <c r="N752">
        <v>96</v>
      </c>
      <c r="O752" t="s">
        <v>39</v>
      </c>
      <c r="P752" t="s">
        <v>39</v>
      </c>
      <c r="Q752" t="s">
        <v>39</v>
      </c>
      <c r="R752" t="e">
        <f>INDEX(股期交易標的!$D:$D,MATCH(LEFT(股票期貨!S752,2),股期交易標的!$A:$A,0)) &amp; "期"</f>
        <v>#N/A</v>
      </c>
      <c r="X752" t="e">
        <f>INDEX(股期交易標的!$D:$D,MATCH(LEFT(股票期貨!Y752,2),股期交易標的!$A:$A,0)) &amp; "期"</f>
        <v>#N/A</v>
      </c>
    </row>
    <row r="753" spans="1:24" x14ac:dyDescent="0.25">
      <c r="A753" t="s">
        <v>620</v>
      </c>
      <c r="B753">
        <v>202406</v>
      </c>
      <c r="C753" t="s">
        <v>39</v>
      </c>
      <c r="D753" t="s">
        <v>39</v>
      </c>
      <c r="E753" t="s">
        <v>39</v>
      </c>
      <c r="F753" t="s">
        <v>39</v>
      </c>
      <c r="G753" t="s">
        <v>39</v>
      </c>
      <c r="H753" t="s">
        <v>39</v>
      </c>
      <c r="I753">
        <v>0</v>
      </c>
      <c r="J753">
        <v>0</v>
      </c>
      <c r="K753">
        <v>0</v>
      </c>
      <c r="L753">
        <v>99.1</v>
      </c>
      <c r="M753">
        <v>0</v>
      </c>
      <c r="N753">
        <v>96</v>
      </c>
      <c r="O753" t="s">
        <v>39</v>
      </c>
      <c r="P753" t="s">
        <v>39</v>
      </c>
      <c r="Q753" t="s">
        <v>39</v>
      </c>
      <c r="R753" t="e">
        <f>INDEX(股期交易標的!$D:$D,MATCH(LEFT(股票期貨!S753,2),股期交易標的!$A:$A,0)) &amp; "期"</f>
        <v>#N/A</v>
      </c>
      <c r="X753" t="e">
        <f>INDEX(股期交易標的!$D:$D,MATCH(LEFT(股票期貨!Y753,2),股期交易標的!$A:$A,0)) &amp; "期"</f>
        <v>#N/A</v>
      </c>
    </row>
    <row r="754" spans="1:24" x14ac:dyDescent="0.25">
      <c r="A754" t="s">
        <v>620</v>
      </c>
      <c r="B754">
        <v>202409</v>
      </c>
      <c r="C754" t="s">
        <v>39</v>
      </c>
      <c r="D754" t="s">
        <v>39</v>
      </c>
      <c r="E754" t="s">
        <v>39</v>
      </c>
      <c r="F754" t="s">
        <v>39</v>
      </c>
      <c r="G754" t="s">
        <v>39</v>
      </c>
      <c r="H754" t="s">
        <v>39</v>
      </c>
      <c r="I754">
        <v>0</v>
      </c>
      <c r="J754">
        <v>0</v>
      </c>
      <c r="K754">
        <v>0</v>
      </c>
      <c r="L754">
        <v>99.1</v>
      </c>
      <c r="M754">
        <v>1</v>
      </c>
      <c r="N754">
        <v>98.7</v>
      </c>
      <c r="O754" t="s">
        <v>39</v>
      </c>
      <c r="P754">
        <v>90.6</v>
      </c>
      <c r="Q754">
        <v>90.6</v>
      </c>
      <c r="R754" t="e">
        <f>INDEX(股期交易標的!$D:$D,MATCH(LEFT(股票期貨!S754,2),股期交易標的!$A:$A,0)) &amp; "期"</f>
        <v>#N/A</v>
      </c>
      <c r="X754" t="e">
        <f>INDEX(股期交易標的!$D:$D,MATCH(LEFT(股票期貨!Y754,2),股期交易標的!$A:$A,0)) &amp; "期"</f>
        <v>#N/A</v>
      </c>
    </row>
    <row r="755" spans="1:24" x14ac:dyDescent="0.25">
      <c r="A755" t="s">
        <v>621</v>
      </c>
      <c r="B755">
        <v>202311</v>
      </c>
      <c r="C755">
        <v>61.8</v>
      </c>
      <c r="D755">
        <v>62.1</v>
      </c>
      <c r="E755">
        <v>61.2</v>
      </c>
      <c r="F755">
        <v>62</v>
      </c>
      <c r="G755" t="s">
        <v>443</v>
      </c>
      <c r="H755" s="4" t="s">
        <v>2523</v>
      </c>
      <c r="I755">
        <v>0</v>
      </c>
      <c r="J755">
        <v>90</v>
      </c>
      <c r="K755">
        <v>90</v>
      </c>
      <c r="L755">
        <v>62</v>
      </c>
      <c r="M755">
        <v>394</v>
      </c>
      <c r="N755">
        <v>61.6</v>
      </c>
      <c r="O755">
        <v>62.1</v>
      </c>
      <c r="P755">
        <v>62.3</v>
      </c>
      <c r="Q755">
        <v>56.8</v>
      </c>
      <c r="R755" t="e">
        <f>INDEX(股期交易標的!$D:$D,MATCH(LEFT(股票期貨!S755,2),股期交易標的!$A:$A,0)) &amp; "期"</f>
        <v>#N/A</v>
      </c>
      <c r="X755" t="e">
        <f>INDEX(股期交易標的!$D:$D,MATCH(LEFT(股票期貨!Y755,2),股期交易標的!$A:$A,0)) &amp; "期"</f>
        <v>#N/A</v>
      </c>
    </row>
    <row r="756" spans="1:24" x14ac:dyDescent="0.25">
      <c r="A756" t="s">
        <v>621</v>
      </c>
      <c r="B756">
        <v>202312</v>
      </c>
      <c r="C756">
        <v>61.4</v>
      </c>
      <c r="D756">
        <v>61.9</v>
      </c>
      <c r="E756">
        <v>61.4</v>
      </c>
      <c r="F756">
        <v>61.6</v>
      </c>
      <c r="G756">
        <v>0</v>
      </c>
      <c r="H756" s="4">
        <v>0</v>
      </c>
      <c r="I756">
        <v>0</v>
      </c>
      <c r="J756">
        <v>12</v>
      </c>
      <c r="K756">
        <v>12</v>
      </c>
      <c r="L756">
        <v>61.6</v>
      </c>
      <c r="M756">
        <v>90</v>
      </c>
      <c r="N756">
        <v>61.5</v>
      </c>
      <c r="O756">
        <v>62.1</v>
      </c>
      <c r="P756">
        <v>62.2</v>
      </c>
      <c r="Q756">
        <v>59.2</v>
      </c>
      <c r="R756" t="e">
        <f>INDEX(股期交易標的!$D:$D,MATCH(LEFT(股票期貨!S756,2),股期交易標的!$A:$A,0)) &amp; "期"</f>
        <v>#N/A</v>
      </c>
      <c r="X756" t="e">
        <f>INDEX(股期交易標的!$D:$D,MATCH(LEFT(股票期貨!Y756,2),股期交易標的!$A:$A,0)) &amp; "期"</f>
        <v>#N/A</v>
      </c>
    </row>
    <row r="757" spans="1:24" x14ac:dyDescent="0.25">
      <c r="A757" t="s">
        <v>621</v>
      </c>
      <c r="B757">
        <v>202403</v>
      </c>
      <c r="C757" t="s">
        <v>39</v>
      </c>
      <c r="D757" t="s">
        <v>39</v>
      </c>
      <c r="E757" t="s">
        <v>39</v>
      </c>
      <c r="F757" t="s">
        <v>39</v>
      </c>
      <c r="G757" t="s">
        <v>39</v>
      </c>
      <c r="H757" t="s">
        <v>39</v>
      </c>
      <c r="I757">
        <v>0</v>
      </c>
      <c r="J757">
        <v>0</v>
      </c>
      <c r="K757">
        <v>0</v>
      </c>
      <c r="L757">
        <v>62.1</v>
      </c>
      <c r="M757">
        <v>0</v>
      </c>
      <c r="N757">
        <v>59.8</v>
      </c>
      <c r="O757">
        <v>63.8</v>
      </c>
      <c r="P757" t="s">
        <v>39</v>
      </c>
      <c r="Q757" t="s">
        <v>39</v>
      </c>
      <c r="R757" t="e">
        <f>INDEX(股期交易標的!$D:$D,MATCH(LEFT(股票期貨!S757,2),股期交易標的!$A:$A,0)) &amp; "期"</f>
        <v>#N/A</v>
      </c>
      <c r="X757" t="e">
        <f>INDEX(股期交易標的!$D:$D,MATCH(LEFT(股票期貨!Y757,2),股期交易標的!$A:$A,0)) &amp; "期"</f>
        <v>#N/A</v>
      </c>
    </row>
    <row r="758" spans="1:24" x14ac:dyDescent="0.25">
      <c r="A758" t="s">
        <v>621</v>
      </c>
      <c r="B758">
        <v>202406</v>
      </c>
      <c r="C758" t="s">
        <v>39</v>
      </c>
      <c r="D758" t="s">
        <v>39</v>
      </c>
      <c r="E758" t="s">
        <v>39</v>
      </c>
      <c r="F758" t="s">
        <v>39</v>
      </c>
      <c r="G758" t="s">
        <v>39</v>
      </c>
      <c r="H758" t="s">
        <v>39</v>
      </c>
      <c r="I758">
        <v>0</v>
      </c>
      <c r="J758">
        <v>0</v>
      </c>
      <c r="K758">
        <v>0</v>
      </c>
      <c r="L758">
        <v>62</v>
      </c>
      <c r="M758">
        <v>0</v>
      </c>
      <c r="N758">
        <v>59.8</v>
      </c>
      <c r="O758">
        <v>63.8</v>
      </c>
      <c r="P758" t="s">
        <v>39</v>
      </c>
      <c r="Q758" t="s">
        <v>39</v>
      </c>
      <c r="R758" t="e">
        <f>INDEX(股期交易標的!$D:$D,MATCH(LEFT(股票期貨!S758,2),股期交易標的!$A:$A,0)) &amp; "期"</f>
        <v>#N/A</v>
      </c>
      <c r="X758" t="e">
        <f>INDEX(股期交易標的!$D:$D,MATCH(LEFT(股票期貨!Y758,2),股期交易標的!$A:$A,0)) &amp; "期"</f>
        <v>#N/A</v>
      </c>
    </row>
    <row r="759" spans="1:24" x14ac:dyDescent="0.25">
      <c r="A759" t="s">
        <v>621</v>
      </c>
      <c r="B759">
        <v>202409</v>
      </c>
      <c r="C759" t="s">
        <v>39</v>
      </c>
      <c r="D759" t="s">
        <v>39</v>
      </c>
      <c r="E759" t="s">
        <v>39</v>
      </c>
      <c r="F759" t="s">
        <v>39</v>
      </c>
      <c r="G759" t="s">
        <v>39</v>
      </c>
      <c r="H759" t="s">
        <v>39</v>
      </c>
      <c r="I759">
        <v>0</v>
      </c>
      <c r="J759">
        <v>0</v>
      </c>
      <c r="K759">
        <v>0</v>
      </c>
      <c r="L759">
        <v>62</v>
      </c>
      <c r="M759">
        <v>0</v>
      </c>
      <c r="N759">
        <v>59.8</v>
      </c>
      <c r="O759">
        <v>63.8</v>
      </c>
      <c r="P759" t="s">
        <v>39</v>
      </c>
      <c r="Q759" t="s">
        <v>39</v>
      </c>
      <c r="R759" t="e">
        <f>INDEX(股期交易標的!$D:$D,MATCH(LEFT(股票期貨!S759,2),股期交易標的!$A:$A,0)) &amp; "期"</f>
        <v>#N/A</v>
      </c>
      <c r="X759" t="e">
        <f>INDEX(股期交易標的!$D:$D,MATCH(LEFT(股票期貨!Y759,2),股期交易標的!$A:$A,0)) &amp; "期"</f>
        <v>#N/A</v>
      </c>
    </row>
    <row r="760" spans="1:24" x14ac:dyDescent="0.25">
      <c r="A760" t="s">
        <v>622</v>
      </c>
      <c r="B760">
        <v>202311</v>
      </c>
      <c r="C760">
        <v>60.5</v>
      </c>
      <c r="D760">
        <v>60.6</v>
      </c>
      <c r="E760">
        <v>59.2</v>
      </c>
      <c r="F760">
        <v>60.4</v>
      </c>
      <c r="G760" t="s">
        <v>1560</v>
      </c>
      <c r="H760" t="s">
        <v>1482</v>
      </c>
      <c r="I760">
        <v>0</v>
      </c>
      <c r="J760">
        <v>86</v>
      </c>
      <c r="K760">
        <v>86</v>
      </c>
      <c r="L760">
        <v>60.4</v>
      </c>
      <c r="M760">
        <v>514</v>
      </c>
      <c r="N760">
        <v>60.5</v>
      </c>
      <c r="O760">
        <v>60.8</v>
      </c>
      <c r="P760">
        <v>61</v>
      </c>
      <c r="Q760">
        <v>53.7</v>
      </c>
      <c r="R760" t="e">
        <f>INDEX(股期交易標的!$D:$D,MATCH(LEFT(股票期貨!S760,2),股期交易標的!$A:$A,0)) &amp; "期"</f>
        <v>#N/A</v>
      </c>
      <c r="X760" t="e">
        <f>INDEX(股期交易標的!$D:$D,MATCH(LEFT(股票期貨!Y760,2),股期交易標的!$A:$A,0)) &amp; "期"</f>
        <v>#N/A</v>
      </c>
    </row>
    <row r="761" spans="1:24" x14ac:dyDescent="0.25">
      <c r="A761" t="s">
        <v>622</v>
      </c>
      <c r="B761">
        <v>202312</v>
      </c>
      <c r="C761">
        <v>59.3</v>
      </c>
      <c r="D761">
        <v>60.4</v>
      </c>
      <c r="E761">
        <v>59.3</v>
      </c>
      <c r="F761">
        <v>60.3</v>
      </c>
      <c r="G761" t="s">
        <v>1560</v>
      </c>
      <c r="H761" t="s">
        <v>1482</v>
      </c>
      <c r="I761">
        <v>0</v>
      </c>
      <c r="J761">
        <v>16</v>
      </c>
      <c r="K761">
        <v>16</v>
      </c>
      <c r="L761">
        <v>60.3</v>
      </c>
      <c r="M761">
        <v>83</v>
      </c>
      <c r="N761">
        <v>60.4</v>
      </c>
      <c r="O761">
        <v>60.8</v>
      </c>
      <c r="P761">
        <v>60.4</v>
      </c>
      <c r="Q761">
        <v>54.8</v>
      </c>
      <c r="R761" t="e">
        <f>INDEX(股期交易標的!$D:$D,MATCH(LEFT(股票期貨!S761,2),股期交易標的!$A:$A,0)) &amp; "期"</f>
        <v>#N/A</v>
      </c>
      <c r="X761" t="e">
        <f>INDEX(股期交易標的!$D:$D,MATCH(LEFT(股票期貨!Y761,2),股期交易標的!$A:$A,0)) &amp; "期"</f>
        <v>#N/A</v>
      </c>
    </row>
    <row r="762" spans="1:24" x14ac:dyDescent="0.25">
      <c r="A762" t="s">
        <v>622</v>
      </c>
      <c r="B762">
        <v>202403</v>
      </c>
      <c r="C762" t="s">
        <v>39</v>
      </c>
      <c r="D762" t="s">
        <v>39</v>
      </c>
      <c r="E762" t="s">
        <v>39</v>
      </c>
      <c r="F762" t="s">
        <v>39</v>
      </c>
      <c r="G762" t="s">
        <v>39</v>
      </c>
      <c r="H762" t="s">
        <v>39</v>
      </c>
      <c r="I762">
        <v>0</v>
      </c>
      <c r="J762">
        <v>0</v>
      </c>
      <c r="K762">
        <v>0</v>
      </c>
      <c r="L762">
        <v>59.9</v>
      </c>
      <c r="M762">
        <v>0</v>
      </c>
      <c r="N762">
        <v>58.8</v>
      </c>
      <c r="O762">
        <v>62.5</v>
      </c>
      <c r="P762" t="s">
        <v>39</v>
      </c>
      <c r="Q762" t="s">
        <v>39</v>
      </c>
      <c r="R762" t="e">
        <f>INDEX(股期交易標的!$D:$D,MATCH(LEFT(股票期貨!S762,2),股期交易標的!$A:$A,0)) &amp; "期"</f>
        <v>#N/A</v>
      </c>
      <c r="X762" t="e">
        <f>INDEX(股期交易標的!$D:$D,MATCH(LEFT(股票期貨!Y762,2),股期交易標的!$A:$A,0)) &amp; "期"</f>
        <v>#N/A</v>
      </c>
    </row>
    <row r="763" spans="1:24" x14ac:dyDescent="0.25">
      <c r="A763" t="s">
        <v>622</v>
      </c>
      <c r="B763">
        <v>202406</v>
      </c>
      <c r="C763" t="s">
        <v>39</v>
      </c>
      <c r="D763" t="s">
        <v>39</v>
      </c>
      <c r="E763" t="s">
        <v>39</v>
      </c>
      <c r="F763" t="s">
        <v>39</v>
      </c>
      <c r="G763" t="s">
        <v>39</v>
      </c>
      <c r="H763" t="s">
        <v>39</v>
      </c>
      <c r="I763">
        <v>0</v>
      </c>
      <c r="J763">
        <v>0</v>
      </c>
      <c r="K763">
        <v>0</v>
      </c>
      <c r="L763">
        <v>59.9</v>
      </c>
      <c r="M763">
        <v>0</v>
      </c>
      <c r="N763">
        <v>58.8</v>
      </c>
      <c r="O763">
        <v>62.5</v>
      </c>
      <c r="P763" t="s">
        <v>39</v>
      </c>
      <c r="Q763" t="s">
        <v>39</v>
      </c>
      <c r="R763" t="e">
        <f>INDEX(股期交易標的!$D:$D,MATCH(LEFT(股票期貨!S763,2),股期交易標的!$A:$A,0)) &amp; "期"</f>
        <v>#N/A</v>
      </c>
      <c r="X763" t="e">
        <f>INDEX(股期交易標的!$D:$D,MATCH(LEFT(股票期貨!Y763,2),股期交易標的!$A:$A,0)) &amp; "期"</f>
        <v>#N/A</v>
      </c>
    </row>
    <row r="764" spans="1:24" x14ac:dyDescent="0.25">
      <c r="A764" t="s">
        <v>622</v>
      </c>
      <c r="B764">
        <v>202409</v>
      </c>
      <c r="C764" t="s">
        <v>39</v>
      </c>
      <c r="D764" t="s">
        <v>39</v>
      </c>
      <c r="E764" t="s">
        <v>39</v>
      </c>
      <c r="F764" t="s">
        <v>39</v>
      </c>
      <c r="G764" t="s">
        <v>39</v>
      </c>
      <c r="H764" t="s">
        <v>39</v>
      </c>
      <c r="I764">
        <v>0</v>
      </c>
      <c r="J764">
        <v>0</v>
      </c>
      <c r="K764">
        <v>0</v>
      </c>
      <c r="L764">
        <v>59.9</v>
      </c>
      <c r="M764">
        <v>0</v>
      </c>
      <c r="N764">
        <v>58.8</v>
      </c>
      <c r="O764">
        <v>62.5</v>
      </c>
      <c r="P764" t="s">
        <v>39</v>
      </c>
      <c r="Q764" t="s">
        <v>39</v>
      </c>
      <c r="R764" t="e">
        <f>INDEX(股期交易標的!$D:$D,MATCH(LEFT(股票期貨!S764,2),股期交易標的!$A:$A,0)) &amp; "期"</f>
        <v>#N/A</v>
      </c>
      <c r="X764" t="e">
        <f>INDEX(股期交易標的!$D:$D,MATCH(LEFT(股票期貨!Y764,2),股期交易標的!$A:$A,0)) &amp; "期"</f>
        <v>#N/A</v>
      </c>
    </row>
    <row r="765" spans="1:24" x14ac:dyDescent="0.25">
      <c r="A765" t="s">
        <v>623</v>
      </c>
      <c r="B765">
        <v>202311</v>
      </c>
      <c r="C765" t="s">
        <v>39</v>
      </c>
      <c r="D765" t="s">
        <v>39</v>
      </c>
      <c r="E765" t="s">
        <v>39</v>
      </c>
      <c r="F765" t="s">
        <v>39</v>
      </c>
      <c r="G765" t="s">
        <v>39</v>
      </c>
      <c r="H765" s="4" t="s">
        <v>39</v>
      </c>
      <c r="I765">
        <v>0</v>
      </c>
      <c r="J765">
        <v>0</v>
      </c>
      <c r="K765">
        <v>0</v>
      </c>
      <c r="L765">
        <v>184</v>
      </c>
      <c r="M765">
        <v>0</v>
      </c>
      <c r="N765">
        <v>169.5</v>
      </c>
      <c r="O765" t="s">
        <v>39</v>
      </c>
      <c r="P765" t="s">
        <v>39</v>
      </c>
      <c r="Q765" t="s">
        <v>39</v>
      </c>
      <c r="R765" t="e">
        <f>INDEX(股期交易標的!$D:$D,MATCH(LEFT(股票期貨!S765,2),股期交易標的!$A:$A,0)) &amp; "期"</f>
        <v>#N/A</v>
      </c>
      <c r="X765" t="e">
        <f>INDEX(股期交易標的!$D:$D,MATCH(LEFT(股票期貨!Y765,2),股期交易標的!$A:$A,0)) &amp; "期"</f>
        <v>#N/A</v>
      </c>
    </row>
    <row r="766" spans="1:24" x14ac:dyDescent="0.25">
      <c r="A766" t="s">
        <v>623</v>
      </c>
      <c r="B766">
        <v>202312</v>
      </c>
      <c r="C766" t="s">
        <v>39</v>
      </c>
      <c r="D766" t="s">
        <v>39</v>
      </c>
      <c r="E766" t="s">
        <v>39</v>
      </c>
      <c r="F766" t="s">
        <v>39</v>
      </c>
      <c r="G766" t="s">
        <v>39</v>
      </c>
      <c r="H766" s="4" t="s">
        <v>39</v>
      </c>
      <c r="I766">
        <v>0</v>
      </c>
      <c r="J766">
        <v>0</v>
      </c>
      <c r="K766">
        <v>0</v>
      </c>
      <c r="L766">
        <v>183</v>
      </c>
      <c r="M766">
        <v>0</v>
      </c>
      <c r="N766" t="s">
        <v>39</v>
      </c>
      <c r="O766" t="s">
        <v>39</v>
      </c>
      <c r="P766" t="s">
        <v>39</v>
      </c>
      <c r="Q766" t="s">
        <v>39</v>
      </c>
      <c r="R766" t="e">
        <f>INDEX(股期交易標的!$D:$D,MATCH(LEFT(股票期貨!S766,2),股期交易標的!$A:$A,0)) &amp; "期"</f>
        <v>#N/A</v>
      </c>
      <c r="X766" t="e">
        <f>INDEX(股期交易標的!$D:$D,MATCH(LEFT(股票期貨!Y766,2),股期交易標的!$A:$A,0)) &amp; "期"</f>
        <v>#N/A</v>
      </c>
    </row>
    <row r="767" spans="1:24" x14ac:dyDescent="0.25">
      <c r="A767" t="s">
        <v>623</v>
      </c>
      <c r="B767">
        <v>202403</v>
      </c>
      <c r="C767" t="s">
        <v>39</v>
      </c>
      <c r="D767" t="s">
        <v>39</v>
      </c>
      <c r="E767" t="s">
        <v>39</v>
      </c>
      <c r="F767" t="s">
        <v>39</v>
      </c>
      <c r="G767" t="s">
        <v>39</v>
      </c>
      <c r="H767" s="4" t="s">
        <v>39</v>
      </c>
      <c r="I767">
        <v>0</v>
      </c>
      <c r="J767">
        <v>0</v>
      </c>
      <c r="K767">
        <v>0</v>
      </c>
      <c r="L767">
        <v>183.5</v>
      </c>
      <c r="M767">
        <v>0</v>
      </c>
      <c r="N767" t="s">
        <v>39</v>
      </c>
      <c r="O767" t="s">
        <v>39</v>
      </c>
      <c r="P767" t="s">
        <v>39</v>
      </c>
      <c r="Q767" t="s">
        <v>39</v>
      </c>
      <c r="R767" t="e">
        <f>INDEX(股期交易標的!$D:$D,MATCH(LEFT(股票期貨!S767,2),股期交易標的!$A:$A,0)) &amp; "期"</f>
        <v>#N/A</v>
      </c>
      <c r="X767" t="e">
        <f>INDEX(股期交易標的!$D:$D,MATCH(LEFT(股票期貨!Y767,2),股期交易標的!$A:$A,0)) &amp; "期"</f>
        <v>#N/A</v>
      </c>
    </row>
    <row r="768" spans="1:24" x14ac:dyDescent="0.25">
      <c r="A768" t="s">
        <v>623</v>
      </c>
      <c r="B768">
        <v>202406</v>
      </c>
      <c r="C768" t="s">
        <v>39</v>
      </c>
      <c r="D768" t="s">
        <v>39</v>
      </c>
      <c r="E768" t="s">
        <v>39</v>
      </c>
      <c r="F768" t="s">
        <v>39</v>
      </c>
      <c r="G768" t="s">
        <v>39</v>
      </c>
      <c r="H768" t="s">
        <v>39</v>
      </c>
      <c r="I768">
        <v>0</v>
      </c>
      <c r="J768">
        <v>0</v>
      </c>
      <c r="K768">
        <v>0</v>
      </c>
      <c r="L768">
        <v>183.5</v>
      </c>
      <c r="M768">
        <v>1</v>
      </c>
      <c r="N768" t="s">
        <v>39</v>
      </c>
      <c r="O768" t="s">
        <v>39</v>
      </c>
      <c r="P768">
        <v>198</v>
      </c>
      <c r="Q768">
        <v>198</v>
      </c>
      <c r="R768" t="e">
        <f>INDEX(股期交易標的!$D:$D,MATCH(LEFT(股票期貨!S768,2),股期交易標的!$A:$A,0)) &amp; "期"</f>
        <v>#N/A</v>
      </c>
      <c r="X768" t="e">
        <f>INDEX(股期交易標的!$D:$D,MATCH(LEFT(股票期貨!Y768,2),股期交易標的!$A:$A,0)) &amp; "期"</f>
        <v>#N/A</v>
      </c>
    </row>
    <row r="769" spans="1:24" x14ac:dyDescent="0.25">
      <c r="A769" t="s">
        <v>623</v>
      </c>
      <c r="B769">
        <v>202409</v>
      </c>
      <c r="C769" t="s">
        <v>39</v>
      </c>
      <c r="D769" t="s">
        <v>39</v>
      </c>
      <c r="E769" t="s">
        <v>39</v>
      </c>
      <c r="F769" t="s">
        <v>39</v>
      </c>
      <c r="G769" t="s">
        <v>39</v>
      </c>
      <c r="H769" s="4" t="s">
        <v>39</v>
      </c>
      <c r="I769">
        <v>0</v>
      </c>
      <c r="J769">
        <v>0</v>
      </c>
      <c r="K769">
        <v>0</v>
      </c>
      <c r="L769">
        <v>183.5</v>
      </c>
      <c r="M769">
        <v>0</v>
      </c>
      <c r="N769" t="s">
        <v>39</v>
      </c>
      <c r="O769" t="s">
        <v>39</v>
      </c>
      <c r="P769" t="s">
        <v>39</v>
      </c>
      <c r="Q769" t="s">
        <v>39</v>
      </c>
      <c r="R769" t="e">
        <f>INDEX(股期交易標的!$D:$D,MATCH(LEFT(股票期貨!S769,2),股期交易標的!$A:$A,0)) &amp; "期"</f>
        <v>#N/A</v>
      </c>
      <c r="X769" t="e">
        <f>INDEX(股期交易標的!$D:$D,MATCH(LEFT(股票期貨!Y769,2),股期交易標的!$A:$A,0)) &amp; "期"</f>
        <v>#N/A</v>
      </c>
    </row>
    <row r="770" spans="1:24" x14ac:dyDescent="0.25">
      <c r="A770" t="s">
        <v>624</v>
      </c>
      <c r="B770">
        <v>202311</v>
      </c>
      <c r="C770">
        <v>153.5</v>
      </c>
      <c r="D770">
        <v>156.5</v>
      </c>
      <c r="E770">
        <v>153</v>
      </c>
      <c r="F770">
        <v>155.5</v>
      </c>
      <c r="G770" t="s">
        <v>2239</v>
      </c>
      <c r="H770" t="s">
        <v>2637</v>
      </c>
      <c r="I770">
        <v>0</v>
      </c>
      <c r="J770">
        <v>748</v>
      </c>
      <c r="K770">
        <v>748</v>
      </c>
      <c r="L770">
        <v>155.5</v>
      </c>
      <c r="M770">
        <v>795</v>
      </c>
      <c r="N770">
        <v>155</v>
      </c>
      <c r="O770">
        <v>155.5</v>
      </c>
      <c r="P770">
        <v>156.5</v>
      </c>
      <c r="Q770">
        <v>120</v>
      </c>
      <c r="R770" t="e">
        <f>INDEX(股期交易標的!$D:$D,MATCH(LEFT(股票期貨!S770,2),股期交易標的!$A:$A,0)) &amp; "期"</f>
        <v>#N/A</v>
      </c>
      <c r="X770" t="e">
        <f>INDEX(股期交易標的!$D:$D,MATCH(LEFT(股票期貨!Y770,2),股期交易標的!$A:$A,0)) &amp; "期"</f>
        <v>#N/A</v>
      </c>
    </row>
    <row r="771" spans="1:24" x14ac:dyDescent="0.25">
      <c r="A771" t="s">
        <v>624</v>
      </c>
      <c r="B771">
        <v>202312</v>
      </c>
      <c r="C771">
        <v>152.5</v>
      </c>
      <c r="D771">
        <v>156</v>
      </c>
      <c r="E771">
        <v>152.5</v>
      </c>
      <c r="F771">
        <v>155.5</v>
      </c>
      <c r="G771" t="s">
        <v>2239</v>
      </c>
      <c r="H771" t="s">
        <v>2637</v>
      </c>
      <c r="I771">
        <v>0</v>
      </c>
      <c r="J771">
        <v>62</v>
      </c>
      <c r="K771">
        <v>62</v>
      </c>
      <c r="L771">
        <v>155.5</v>
      </c>
      <c r="M771">
        <v>270</v>
      </c>
      <c r="N771">
        <v>155</v>
      </c>
      <c r="O771">
        <v>155.5</v>
      </c>
      <c r="P771">
        <v>183.5</v>
      </c>
      <c r="Q771">
        <v>120.5</v>
      </c>
      <c r="R771" t="e">
        <f>INDEX(股期交易標的!$D:$D,MATCH(LEFT(股票期貨!S771,2),股期交易標的!$A:$A,0)) &amp; "期"</f>
        <v>#N/A</v>
      </c>
      <c r="X771" t="e">
        <f>INDEX(股期交易標的!$D:$D,MATCH(LEFT(股票期貨!Y771,2),股期交易標的!$A:$A,0)) &amp; "期"</f>
        <v>#N/A</v>
      </c>
    </row>
    <row r="772" spans="1:24" x14ac:dyDescent="0.25">
      <c r="A772" t="s">
        <v>624</v>
      </c>
      <c r="B772">
        <v>202403</v>
      </c>
      <c r="C772">
        <v>151.5</v>
      </c>
      <c r="D772" t="s">
        <v>39</v>
      </c>
      <c r="E772" t="s">
        <v>39</v>
      </c>
      <c r="F772">
        <v>151.5</v>
      </c>
      <c r="G772">
        <v>0</v>
      </c>
      <c r="H772" s="4">
        <v>0</v>
      </c>
      <c r="I772">
        <v>0</v>
      </c>
      <c r="J772">
        <v>5</v>
      </c>
      <c r="K772">
        <v>5</v>
      </c>
      <c r="L772">
        <v>155.5</v>
      </c>
      <c r="M772">
        <v>71</v>
      </c>
      <c r="N772">
        <v>154.5</v>
      </c>
      <c r="O772">
        <v>155.5</v>
      </c>
      <c r="P772">
        <v>180</v>
      </c>
      <c r="Q772">
        <v>124</v>
      </c>
      <c r="R772" t="e">
        <f>INDEX(股期交易標的!$D:$D,MATCH(LEFT(股票期貨!S772,2),股期交易標的!$A:$A,0)) &amp; "期"</f>
        <v>#N/A</v>
      </c>
      <c r="X772" t="e">
        <f>INDEX(股期交易標的!$D:$D,MATCH(LEFT(股票期貨!Y772,2),股期交易標的!$A:$A,0)) &amp; "期"</f>
        <v>#N/A</v>
      </c>
    </row>
    <row r="773" spans="1:24" x14ac:dyDescent="0.25">
      <c r="A773" t="s">
        <v>624</v>
      </c>
      <c r="B773">
        <v>202406</v>
      </c>
      <c r="C773" t="s">
        <v>39</v>
      </c>
      <c r="D773" t="s">
        <v>39</v>
      </c>
      <c r="E773" t="s">
        <v>39</v>
      </c>
      <c r="F773" t="s">
        <v>39</v>
      </c>
      <c r="G773" t="s">
        <v>39</v>
      </c>
      <c r="H773" s="4" t="s">
        <v>39</v>
      </c>
      <c r="I773">
        <v>0</v>
      </c>
      <c r="J773">
        <v>0</v>
      </c>
      <c r="K773">
        <v>0</v>
      </c>
      <c r="L773">
        <v>155.5</v>
      </c>
      <c r="M773">
        <v>122</v>
      </c>
      <c r="N773">
        <v>153.5</v>
      </c>
      <c r="O773">
        <v>157</v>
      </c>
      <c r="P773">
        <v>175.5</v>
      </c>
      <c r="Q773">
        <v>120</v>
      </c>
      <c r="R773" t="e">
        <f>INDEX(股期交易標的!$D:$D,MATCH(LEFT(股票期貨!S773,2),股期交易標的!$A:$A,0)) &amp; "期"</f>
        <v>#N/A</v>
      </c>
      <c r="X773" t="e">
        <f>INDEX(股期交易標的!$D:$D,MATCH(LEFT(股票期貨!Y773,2),股期交易標的!$A:$A,0)) &amp; "期"</f>
        <v>#N/A</v>
      </c>
    </row>
    <row r="774" spans="1:24" x14ac:dyDescent="0.25">
      <c r="A774" t="s">
        <v>624</v>
      </c>
      <c r="B774">
        <v>202409</v>
      </c>
      <c r="C774" t="s">
        <v>39</v>
      </c>
      <c r="D774" t="s">
        <v>39</v>
      </c>
      <c r="E774" t="s">
        <v>39</v>
      </c>
      <c r="F774" t="s">
        <v>39</v>
      </c>
      <c r="G774" t="s">
        <v>39</v>
      </c>
      <c r="H774" t="s">
        <v>39</v>
      </c>
      <c r="I774">
        <v>0</v>
      </c>
      <c r="J774">
        <v>0</v>
      </c>
      <c r="K774">
        <v>0</v>
      </c>
      <c r="L774">
        <v>155.5</v>
      </c>
      <c r="M774">
        <v>1</v>
      </c>
      <c r="N774">
        <v>152</v>
      </c>
      <c r="O774">
        <v>157</v>
      </c>
      <c r="P774">
        <v>128.5</v>
      </c>
      <c r="Q774">
        <v>121</v>
      </c>
      <c r="R774" t="e">
        <f>INDEX(股期交易標的!$D:$D,MATCH(LEFT(股票期貨!S774,2),股期交易標的!$A:$A,0)) &amp; "期"</f>
        <v>#N/A</v>
      </c>
      <c r="X774" t="e">
        <f>INDEX(股期交易標的!$D:$D,MATCH(LEFT(股票期貨!Y774,2),股期交易標的!$A:$A,0)) &amp; "期"</f>
        <v>#N/A</v>
      </c>
    </row>
    <row r="775" spans="1:24" x14ac:dyDescent="0.25">
      <c r="A775" t="s">
        <v>625</v>
      </c>
      <c r="B775">
        <v>202311</v>
      </c>
      <c r="C775">
        <v>217.5</v>
      </c>
      <c r="D775">
        <v>228.5</v>
      </c>
      <c r="E775">
        <v>217.5</v>
      </c>
      <c r="F775">
        <v>226</v>
      </c>
      <c r="G775" t="s">
        <v>2604</v>
      </c>
      <c r="H775" t="s">
        <v>2638</v>
      </c>
      <c r="I775">
        <v>0</v>
      </c>
      <c r="J775">
        <v>4</v>
      </c>
      <c r="K775">
        <v>4</v>
      </c>
      <c r="L775">
        <v>226</v>
      </c>
      <c r="M775">
        <v>26</v>
      </c>
      <c r="N775">
        <v>224</v>
      </c>
      <c r="O775">
        <v>228.5</v>
      </c>
      <c r="P775">
        <v>228.5</v>
      </c>
      <c r="Q775">
        <v>196.5</v>
      </c>
      <c r="R775" t="e">
        <f>INDEX(股期交易標的!$D:$D,MATCH(LEFT(股票期貨!S775,2),股期交易標的!$A:$A,0)) &amp; "期"</f>
        <v>#N/A</v>
      </c>
      <c r="X775" t="e">
        <f>INDEX(股期交易標的!$D:$D,MATCH(LEFT(股票期貨!Y775,2),股期交易標的!$A:$A,0)) &amp; "期"</f>
        <v>#N/A</v>
      </c>
    </row>
    <row r="776" spans="1:24" x14ac:dyDescent="0.25">
      <c r="A776" t="s">
        <v>625</v>
      </c>
      <c r="B776">
        <v>202312</v>
      </c>
      <c r="C776">
        <v>225.5</v>
      </c>
      <c r="D776">
        <v>225.5</v>
      </c>
      <c r="E776">
        <v>225.5</v>
      </c>
      <c r="F776">
        <v>225.5</v>
      </c>
      <c r="G776" t="s">
        <v>2304</v>
      </c>
      <c r="H776" t="s">
        <v>2639</v>
      </c>
      <c r="I776">
        <v>0</v>
      </c>
      <c r="J776">
        <v>1</v>
      </c>
      <c r="K776">
        <v>1</v>
      </c>
      <c r="L776">
        <v>225.5</v>
      </c>
      <c r="M776">
        <v>5</v>
      </c>
      <c r="N776">
        <v>223</v>
      </c>
      <c r="O776">
        <v>229</v>
      </c>
      <c r="P776">
        <v>225.5</v>
      </c>
      <c r="Q776">
        <v>213.5</v>
      </c>
      <c r="R776" t="e">
        <f>INDEX(股期交易標的!$D:$D,MATCH(LEFT(股票期貨!S776,2),股期交易標的!$A:$A,0)) &amp; "期"</f>
        <v>#N/A</v>
      </c>
      <c r="X776" t="e">
        <f>INDEX(股期交易標的!$D:$D,MATCH(LEFT(股票期貨!Y776,2),股期交易標的!$A:$A,0)) &amp; "期"</f>
        <v>#N/A</v>
      </c>
    </row>
    <row r="777" spans="1:24" x14ac:dyDescent="0.25">
      <c r="A777" t="s">
        <v>625</v>
      </c>
      <c r="B777">
        <v>202403</v>
      </c>
      <c r="C777" t="s">
        <v>39</v>
      </c>
      <c r="D777" t="s">
        <v>39</v>
      </c>
      <c r="E777" t="s">
        <v>39</v>
      </c>
      <c r="F777" t="s">
        <v>39</v>
      </c>
      <c r="G777" t="s">
        <v>39</v>
      </c>
      <c r="H777" s="4" t="s">
        <v>39</v>
      </c>
      <c r="I777">
        <v>0</v>
      </c>
      <c r="J777">
        <v>0</v>
      </c>
      <c r="K777">
        <v>0</v>
      </c>
      <c r="L777">
        <v>226</v>
      </c>
      <c r="M777">
        <v>0</v>
      </c>
      <c r="N777">
        <v>217</v>
      </c>
      <c r="O777">
        <v>235.5</v>
      </c>
      <c r="P777" t="s">
        <v>39</v>
      </c>
      <c r="Q777" t="s">
        <v>39</v>
      </c>
      <c r="R777" t="e">
        <f>INDEX(股期交易標的!$D:$D,MATCH(LEFT(股票期貨!S777,2),股期交易標的!$A:$A,0)) &amp; "期"</f>
        <v>#N/A</v>
      </c>
      <c r="X777" t="e">
        <f>INDEX(股期交易標的!$D:$D,MATCH(LEFT(股票期貨!Y777,2),股期交易標的!$A:$A,0)) &amp; "期"</f>
        <v>#N/A</v>
      </c>
    </row>
    <row r="778" spans="1:24" x14ac:dyDescent="0.25">
      <c r="A778" t="s">
        <v>625</v>
      </c>
      <c r="B778">
        <v>202406</v>
      </c>
      <c r="C778" t="s">
        <v>39</v>
      </c>
      <c r="D778" t="s">
        <v>39</v>
      </c>
      <c r="E778" t="s">
        <v>39</v>
      </c>
      <c r="F778" t="s">
        <v>39</v>
      </c>
      <c r="G778" t="s">
        <v>39</v>
      </c>
      <c r="H778" s="4" t="s">
        <v>39</v>
      </c>
      <c r="I778">
        <v>0</v>
      </c>
      <c r="J778">
        <v>0</v>
      </c>
      <c r="K778">
        <v>0</v>
      </c>
      <c r="L778">
        <v>226</v>
      </c>
      <c r="M778">
        <v>0</v>
      </c>
      <c r="N778">
        <v>217</v>
      </c>
      <c r="O778">
        <v>235.5</v>
      </c>
      <c r="P778" t="s">
        <v>39</v>
      </c>
      <c r="Q778" t="s">
        <v>39</v>
      </c>
      <c r="R778" t="e">
        <f>INDEX(股期交易標的!$D:$D,MATCH(LEFT(股票期貨!S778,2),股期交易標的!$A:$A,0)) &amp; "期"</f>
        <v>#N/A</v>
      </c>
      <c r="X778" t="e">
        <f>INDEX(股期交易標的!$D:$D,MATCH(LEFT(股票期貨!Y778,2),股期交易標的!$A:$A,0)) &amp; "期"</f>
        <v>#N/A</v>
      </c>
    </row>
    <row r="779" spans="1:24" x14ac:dyDescent="0.25">
      <c r="A779" t="s">
        <v>625</v>
      </c>
      <c r="B779">
        <v>202409</v>
      </c>
      <c r="C779" t="s">
        <v>39</v>
      </c>
      <c r="D779" t="s">
        <v>39</v>
      </c>
      <c r="E779" t="s">
        <v>39</v>
      </c>
      <c r="F779" t="s">
        <v>39</v>
      </c>
      <c r="G779" t="s">
        <v>39</v>
      </c>
      <c r="H779" t="s">
        <v>39</v>
      </c>
      <c r="I779">
        <v>0</v>
      </c>
      <c r="J779">
        <v>0</v>
      </c>
      <c r="K779">
        <v>0</v>
      </c>
      <c r="L779">
        <v>226</v>
      </c>
      <c r="M779">
        <v>0</v>
      </c>
      <c r="N779">
        <v>217</v>
      </c>
      <c r="O779">
        <v>235.5</v>
      </c>
      <c r="P779" t="s">
        <v>39</v>
      </c>
      <c r="Q779" t="s">
        <v>39</v>
      </c>
      <c r="R779" t="e">
        <f>INDEX(股期交易標的!$D:$D,MATCH(LEFT(股票期貨!S779,2),股期交易標的!$A:$A,0)) &amp; "期"</f>
        <v>#N/A</v>
      </c>
      <c r="X779" t="e">
        <f>INDEX(股期交易標的!$D:$D,MATCH(LEFT(股票期貨!Y779,2),股期交易標的!$A:$A,0)) &amp; "期"</f>
        <v>#N/A</v>
      </c>
    </row>
    <row r="780" spans="1:24" x14ac:dyDescent="0.25">
      <c r="A780" t="s">
        <v>626</v>
      </c>
      <c r="B780">
        <v>202311</v>
      </c>
      <c r="C780">
        <v>102</v>
      </c>
      <c r="D780">
        <v>104.5</v>
      </c>
      <c r="E780">
        <v>100</v>
      </c>
      <c r="F780">
        <v>102</v>
      </c>
      <c r="G780" t="s">
        <v>528</v>
      </c>
      <c r="H780" t="s">
        <v>2519</v>
      </c>
      <c r="I780">
        <v>0</v>
      </c>
      <c r="J780">
        <v>1610</v>
      </c>
      <c r="K780">
        <v>1610</v>
      </c>
      <c r="L780">
        <v>102</v>
      </c>
      <c r="M780">
        <v>2172</v>
      </c>
      <c r="N780">
        <v>101.5</v>
      </c>
      <c r="O780">
        <v>102</v>
      </c>
      <c r="P780">
        <v>108.5</v>
      </c>
      <c r="Q780">
        <v>84.7</v>
      </c>
      <c r="R780" t="e">
        <f>INDEX(股期交易標的!$D:$D,MATCH(LEFT(股票期貨!S780,2),股期交易標的!$A:$A,0)) &amp; "期"</f>
        <v>#N/A</v>
      </c>
      <c r="X780" t="e">
        <f>INDEX(股期交易標的!$D:$D,MATCH(LEFT(股票期貨!Y780,2),股期交易標的!$A:$A,0)) &amp; "期"</f>
        <v>#N/A</v>
      </c>
    </row>
    <row r="781" spans="1:24" x14ac:dyDescent="0.25">
      <c r="A781" t="s">
        <v>626</v>
      </c>
      <c r="B781">
        <v>202312</v>
      </c>
      <c r="C781">
        <v>103.5</v>
      </c>
      <c r="D781">
        <v>104</v>
      </c>
      <c r="E781">
        <v>100</v>
      </c>
      <c r="F781">
        <v>101.5</v>
      </c>
      <c r="G781" t="s">
        <v>528</v>
      </c>
      <c r="H781" t="s">
        <v>2246</v>
      </c>
      <c r="I781">
        <v>0</v>
      </c>
      <c r="J781">
        <v>214</v>
      </c>
      <c r="K781">
        <v>214</v>
      </c>
      <c r="L781">
        <v>101.5</v>
      </c>
      <c r="M781">
        <v>277</v>
      </c>
      <c r="N781">
        <v>101</v>
      </c>
      <c r="O781">
        <v>102</v>
      </c>
      <c r="P781">
        <v>108</v>
      </c>
      <c r="Q781">
        <v>89.2</v>
      </c>
      <c r="R781" t="e">
        <f>INDEX(股期交易標的!$D:$D,MATCH(LEFT(股票期貨!S781,2),股期交易標的!$A:$A,0)) &amp; "期"</f>
        <v>#N/A</v>
      </c>
      <c r="X781" t="e">
        <f>INDEX(股期交易標的!$D:$D,MATCH(LEFT(股票期貨!Y781,2),股期交易標的!$A:$A,0)) &amp; "期"</f>
        <v>#N/A</v>
      </c>
    </row>
    <row r="782" spans="1:24" x14ac:dyDescent="0.25">
      <c r="A782" t="s">
        <v>626</v>
      </c>
      <c r="B782">
        <v>202403</v>
      </c>
      <c r="C782" t="s">
        <v>39</v>
      </c>
      <c r="D782" t="s">
        <v>39</v>
      </c>
      <c r="E782" t="s">
        <v>39</v>
      </c>
      <c r="F782" t="s">
        <v>39</v>
      </c>
      <c r="G782" t="s">
        <v>39</v>
      </c>
      <c r="H782" t="s">
        <v>39</v>
      </c>
      <c r="I782">
        <v>0</v>
      </c>
      <c r="J782">
        <v>0</v>
      </c>
      <c r="K782">
        <v>0</v>
      </c>
      <c r="L782">
        <v>102</v>
      </c>
      <c r="M782">
        <v>4</v>
      </c>
      <c r="N782">
        <v>100.5</v>
      </c>
      <c r="O782">
        <v>102.5</v>
      </c>
      <c r="P782">
        <v>101</v>
      </c>
      <c r="Q782">
        <v>94.8</v>
      </c>
      <c r="R782" t="e">
        <f>INDEX(股期交易標的!$D:$D,MATCH(LEFT(股票期貨!S782,2),股期交易標的!$A:$A,0)) &amp; "期"</f>
        <v>#N/A</v>
      </c>
      <c r="X782" t="e">
        <f>INDEX(股期交易標的!$D:$D,MATCH(LEFT(股票期貨!Y782,2),股期交易標的!$A:$A,0)) &amp; "期"</f>
        <v>#N/A</v>
      </c>
    </row>
    <row r="783" spans="1:24" x14ac:dyDescent="0.25">
      <c r="A783" t="s">
        <v>626</v>
      </c>
      <c r="B783">
        <v>202406</v>
      </c>
      <c r="C783" t="s">
        <v>39</v>
      </c>
      <c r="D783" t="s">
        <v>39</v>
      </c>
      <c r="E783" t="s">
        <v>39</v>
      </c>
      <c r="F783" t="s">
        <v>39</v>
      </c>
      <c r="G783" t="s">
        <v>39</v>
      </c>
      <c r="H783" t="s">
        <v>39</v>
      </c>
      <c r="I783">
        <v>0</v>
      </c>
      <c r="J783">
        <v>0</v>
      </c>
      <c r="K783">
        <v>0</v>
      </c>
      <c r="L783">
        <v>101</v>
      </c>
      <c r="M783">
        <v>1</v>
      </c>
      <c r="N783">
        <v>98.4</v>
      </c>
      <c r="O783">
        <v>102.5</v>
      </c>
      <c r="P783">
        <v>105</v>
      </c>
      <c r="Q783">
        <v>94.9</v>
      </c>
      <c r="R783" t="e">
        <f>INDEX(股期交易標的!$D:$D,MATCH(LEFT(股票期貨!S783,2),股期交易標的!$A:$A,0)) &amp; "期"</f>
        <v>#N/A</v>
      </c>
      <c r="X783" t="e">
        <f>INDEX(股期交易標的!$D:$D,MATCH(LEFT(股票期貨!Y783,2),股期交易標的!$A:$A,0)) &amp; "期"</f>
        <v>#N/A</v>
      </c>
    </row>
    <row r="784" spans="1:24" x14ac:dyDescent="0.25">
      <c r="A784" t="s">
        <v>626</v>
      </c>
      <c r="B784">
        <v>202409</v>
      </c>
      <c r="C784" t="s">
        <v>39</v>
      </c>
      <c r="D784" t="s">
        <v>39</v>
      </c>
      <c r="E784" t="s">
        <v>39</v>
      </c>
      <c r="F784" t="s">
        <v>39</v>
      </c>
      <c r="G784" t="s">
        <v>39</v>
      </c>
      <c r="H784" t="s">
        <v>39</v>
      </c>
      <c r="I784">
        <v>0</v>
      </c>
      <c r="J784">
        <v>0</v>
      </c>
      <c r="K784">
        <v>0</v>
      </c>
      <c r="L784">
        <v>102</v>
      </c>
      <c r="M784">
        <v>0</v>
      </c>
      <c r="N784">
        <v>98.4</v>
      </c>
      <c r="O784">
        <v>105.5</v>
      </c>
      <c r="P784" t="s">
        <v>39</v>
      </c>
      <c r="Q784" t="s">
        <v>39</v>
      </c>
      <c r="R784" t="e">
        <f>INDEX(股期交易標的!$D:$D,MATCH(LEFT(股票期貨!S784,2),股期交易標的!$A:$A,0)) &amp; "期"</f>
        <v>#N/A</v>
      </c>
      <c r="X784" t="e">
        <f>INDEX(股期交易標的!$D:$D,MATCH(LEFT(股票期貨!Y784,2),股期交易標的!$A:$A,0)) &amp; "期"</f>
        <v>#N/A</v>
      </c>
    </row>
    <row r="785" spans="1:24" x14ac:dyDescent="0.25">
      <c r="A785" t="s">
        <v>627</v>
      </c>
      <c r="B785">
        <v>202311</v>
      </c>
      <c r="C785">
        <v>67.3</v>
      </c>
      <c r="D785">
        <v>68.099999999999994</v>
      </c>
      <c r="E785">
        <v>66.7</v>
      </c>
      <c r="F785">
        <v>67.900000000000006</v>
      </c>
      <c r="G785" t="s">
        <v>1567</v>
      </c>
      <c r="H785" t="s">
        <v>2532</v>
      </c>
      <c r="I785">
        <v>0</v>
      </c>
      <c r="J785">
        <v>201</v>
      </c>
      <c r="K785">
        <v>201</v>
      </c>
      <c r="L785">
        <v>67.900000000000006</v>
      </c>
      <c r="M785">
        <v>398</v>
      </c>
      <c r="N785">
        <v>67.900000000000006</v>
      </c>
      <c r="O785">
        <v>68.099999999999994</v>
      </c>
      <c r="P785">
        <v>68.099999999999994</v>
      </c>
      <c r="Q785">
        <v>61.5</v>
      </c>
      <c r="R785" t="e">
        <f>INDEX(股期交易標的!$D:$D,MATCH(LEFT(股票期貨!S785,2),股期交易標的!$A:$A,0)) &amp; "期"</f>
        <v>#N/A</v>
      </c>
      <c r="X785" t="e">
        <f>INDEX(股期交易標的!$D:$D,MATCH(LEFT(股票期貨!Y785,2),股期交易標的!$A:$A,0)) &amp; "期"</f>
        <v>#N/A</v>
      </c>
    </row>
    <row r="786" spans="1:24" x14ac:dyDescent="0.25">
      <c r="A786" t="s">
        <v>627</v>
      </c>
      <c r="B786">
        <v>202312</v>
      </c>
      <c r="C786">
        <v>67.2</v>
      </c>
      <c r="D786">
        <v>68.099999999999994</v>
      </c>
      <c r="E786">
        <v>67.2</v>
      </c>
      <c r="F786">
        <v>68</v>
      </c>
      <c r="G786" t="s">
        <v>2253</v>
      </c>
      <c r="H786" s="4" t="s">
        <v>2640</v>
      </c>
      <c r="I786">
        <v>0</v>
      </c>
      <c r="J786">
        <v>7</v>
      </c>
      <c r="K786">
        <v>7</v>
      </c>
      <c r="L786">
        <v>68</v>
      </c>
      <c r="M786">
        <v>42</v>
      </c>
      <c r="N786">
        <v>67.900000000000006</v>
      </c>
      <c r="O786">
        <v>70.099999999999994</v>
      </c>
      <c r="P786">
        <v>68.099999999999994</v>
      </c>
      <c r="Q786">
        <v>63.8</v>
      </c>
      <c r="R786" t="e">
        <f>INDEX(股期交易標的!$D:$D,MATCH(LEFT(股票期貨!S786,2),股期交易標的!$A:$A,0)) &amp; "期"</f>
        <v>#N/A</v>
      </c>
      <c r="X786" t="e">
        <f>INDEX(股期交易標的!$D:$D,MATCH(LEFT(股票期貨!Y786,2),股期交易標的!$A:$A,0)) &amp; "期"</f>
        <v>#N/A</v>
      </c>
    </row>
    <row r="787" spans="1:24" x14ac:dyDescent="0.25">
      <c r="A787" t="s">
        <v>627</v>
      </c>
      <c r="B787">
        <v>202403</v>
      </c>
      <c r="C787" t="s">
        <v>39</v>
      </c>
      <c r="D787" t="s">
        <v>39</v>
      </c>
      <c r="E787" t="s">
        <v>39</v>
      </c>
      <c r="F787" t="s">
        <v>39</v>
      </c>
      <c r="G787" t="s">
        <v>39</v>
      </c>
      <c r="H787" t="s">
        <v>39</v>
      </c>
      <c r="I787">
        <v>0</v>
      </c>
      <c r="J787">
        <v>0</v>
      </c>
      <c r="K787">
        <v>0</v>
      </c>
      <c r="L787">
        <v>67.900000000000006</v>
      </c>
      <c r="M787">
        <v>1</v>
      </c>
      <c r="N787">
        <v>66</v>
      </c>
      <c r="O787">
        <v>70</v>
      </c>
      <c r="P787">
        <v>63</v>
      </c>
      <c r="Q787">
        <v>63</v>
      </c>
      <c r="R787" t="e">
        <f>INDEX(股期交易標的!$D:$D,MATCH(LEFT(股票期貨!S787,2),股期交易標的!$A:$A,0)) &amp; "期"</f>
        <v>#N/A</v>
      </c>
      <c r="X787" t="e">
        <f>INDEX(股期交易標的!$D:$D,MATCH(LEFT(股票期貨!Y787,2),股期交易標的!$A:$A,0)) &amp; "期"</f>
        <v>#N/A</v>
      </c>
    </row>
    <row r="788" spans="1:24" x14ac:dyDescent="0.25">
      <c r="A788" t="s">
        <v>627</v>
      </c>
      <c r="B788">
        <v>202406</v>
      </c>
      <c r="C788" t="s">
        <v>39</v>
      </c>
      <c r="D788" t="s">
        <v>39</v>
      </c>
      <c r="E788" t="s">
        <v>39</v>
      </c>
      <c r="F788" t="s">
        <v>39</v>
      </c>
      <c r="G788" t="s">
        <v>39</v>
      </c>
      <c r="H788" t="s">
        <v>39</v>
      </c>
      <c r="I788">
        <v>0</v>
      </c>
      <c r="J788">
        <v>0</v>
      </c>
      <c r="K788">
        <v>0</v>
      </c>
      <c r="L788">
        <v>67.900000000000006</v>
      </c>
      <c r="M788">
        <v>1</v>
      </c>
      <c r="N788">
        <v>66</v>
      </c>
      <c r="O788">
        <v>70</v>
      </c>
      <c r="P788">
        <v>61</v>
      </c>
      <c r="Q788">
        <v>61</v>
      </c>
      <c r="R788" t="e">
        <f>INDEX(股期交易標的!$D:$D,MATCH(LEFT(股票期貨!S788,2),股期交易標的!$A:$A,0)) &amp; "期"</f>
        <v>#N/A</v>
      </c>
      <c r="X788" t="e">
        <f>INDEX(股期交易標的!$D:$D,MATCH(LEFT(股票期貨!Y788,2),股期交易標的!$A:$A,0)) &amp; "期"</f>
        <v>#N/A</v>
      </c>
    </row>
    <row r="789" spans="1:24" x14ac:dyDescent="0.25">
      <c r="A789" t="s">
        <v>627</v>
      </c>
      <c r="B789">
        <v>202409</v>
      </c>
      <c r="C789" t="s">
        <v>39</v>
      </c>
      <c r="D789" t="s">
        <v>39</v>
      </c>
      <c r="E789" t="s">
        <v>39</v>
      </c>
      <c r="F789" t="s">
        <v>39</v>
      </c>
      <c r="G789" t="s">
        <v>39</v>
      </c>
      <c r="H789" t="s">
        <v>39</v>
      </c>
      <c r="I789">
        <v>0</v>
      </c>
      <c r="J789">
        <v>0</v>
      </c>
      <c r="K789">
        <v>0</v>
      </c>
      <c r="L789">
        <v>67.900000000000006</v>
      </c>
      <c r="M789">
        <v>0</v>
      </c>
      <c r="N789">
        <v>66</v>
      </c>
      <c r="O789">
        <v>70</v>
      </c>
      <c r="P789" t="s">
        <v>39</v>
      </c>
      <c r="Q789" t="s">
        <v>39</v>
      </c>
      <c r="R789" t="e">
        <f>INDEX(股期交易標的!$D:$D,MATCH(LEFT(股票期貨!S789,2),股期交易標的!$A:$A,0)) &amp; "期"</f>
        <v>#N/A</v>
      </c>
      <c r="X789" t="e">
        <f>INDEX(股期交易標的!$D:$D,MATCH(LEFT(股票期貨!Y789,2),股期交易標的!$A:$A,0)) &amp; "期"</f>
        <v>#N/A</v>
      </c>
    </row>
    <row r="790" spans="1:24" x14ac:dyDescent="0.25">
      <c r="A790" t="s">
        <v>628</v>
      </c>
      <c r="B790">
        <v>202311</v>
      </c>
      <c r="C790">
        <v>83.3</v>
      </c>
      <c r="D790">
        <v>83.4</v>
      </c>
      <c r="E790">
        <v>83.3</v>
      </c>
      <c r="F790">
        <v>83.3</v>
      </c>
      <c r="G790" t="s">
        <v>2641</v>
      </c>
      <c r="H790" t="s">
        <v>2306</v>
      </c>
      <c r="I790">
        <v>0</v>
      </c>
      <c r="J790">
        <v>4</v>
      </c>
      <c r="K790">
        <v>4</v>
      </c>
      <c r="L790">
        <v>83.3</v>
      </c>
      <c r="M790">
        <v>75</v>
      </c>
      <c r="N790" t="s">
        <v>39</v>
      </c>
      <c r="O790">
        <v>83.5</v>
      </c>
      <c r="P790">
        <v>85</v>
      </c>
      <c r="Q790">
        <v>75.2</v>
      </c>
      <c r="R790" t="e">
        <f>INDEX(股期交易標的!$D:$D,MATCH(LEFT(股票期貨!S790,2),股期交易標的!$A:$A,0)) &amp; "期"</f>
        <v>#N/A</v>
      </c>
      <c r="X790" t="e">
        <f>INDEX(股期交易標的!$D:$D,MATCH(LEFT(股票期貨!Y790,2),股期交易標的!$A:$A,0)) &amp; "期"</f>
        <v>#N/A</v>
      </c>
    </row>
    <row r="791" spans="1:24" x14ac:dyDescent="0.25">
      <c r="A791" t="s">
        <v>628</v>
      </c>
      <c r="B791">
        <v>202312</v>
      </c>
      <c r="C791">
        <v>81.2</v>
      </c>
      <c r="D791" t="s">
        <v>39</v>
      </c>
      <c r="E791" t="s">
        <v>39</v>
      </c>
      <c r="F791">
        <v>81.2</v>
      </c>
      <c r="G791">
        <v>0</v>
      </c>
      <c r="H791" s="4">
        <v>0</v>
      </c>
      <c r="I791">
        <v>0</v>
      </c>
      <c r="J791">
        <v>1</v>
      </c>
      <c r="K791">
        <v>1</v>
      </c>
      <c r="L791">
        <v>83.3</v>
      </c>
      <c r="M791">
        <v>23</v>
      </c>
      <c r="N791" t="s">
        <v>39</v>
      </c>
      <c r="O791">
        <v>83.4</v>
      </c>
      <c r="P791">
        <v>111.5</v>
      </c>
      <c r="Q791">
        <v>77.8</v>
      </c>
      <c r="R791" t="e">
        <f>INDEX(股期交易標的!$D:$D,MATCH(LEFT(股票期貨!S791,2),股期交易標的!$A:$A,0)) &amp; "期"</f>
        <v>#N/A</v>
      </c>
      <c r="X791" t="e">
        <f>INDEX(股期交易標的!$D:$D,MATCH(LEFT(股票期貨!Y791,2),股期交易標的!$A:$A,0)) &amp; "期"</f>
        <v>#N/A</v>
      </c>
    </row>
    <row r="792" spans="1:24" x14ac:dyDescent="0.25">
      <c r="A792" t="s">
        <v>628</v>
      </c>
      <c r="B792">
        <v>202403</v>
      </c>
      <c r="C792" t="s">
        <v>39</v>
      </c>
      <c r="D792" t="s">
        <v>39</v>
      </c>
      <c r="E792" t="s">
        <v>39</v>
      </c>
      <c r="F792" t="s">
        <v>39</v>
      </c>
      <c r="G792" t="s">
        <v>39</v>
      </c>
      <c r="H792" t="s">
        <v>39</v>
      </c>
      <c r="I792">
        <v>0</v>
      </c>
      <c r="J792">
        <v>0</v>
      </c>
      <c r="K792">
        <v>0</v>
      </c>
      <c r="L792">
        <v>83.8</v>
      </c>
      <c r="M792">
        <v>0</v>
      </c>
      <c r="N792" t="s">
        <v>39</v>
      </c>
      <c r="O792">
        <v>84.6</v>
      </c>
      <c r="P792" t="s">
        <v>39</v>
      </c>
      <c r="Q792" t="s">
        <v>39</v>
      </c>
      <c r="R792" t="e">
        <f>INDEX(股期交易標的!$D:$D,MATCH(LEFT(股票期貨!S792,2),股期交易標的!$A:$A,0)) &amp; "期"</f>
        <v>#N/A</v>
      </c>
      <c r="X792" t="e">
        <f>INDEX(股期交易標的!$D:$D,MATCH(LEFT(股票期貨!Y792,2),股期交易標的!$A:$A,0)) &amp; "期"</f>
        <v>#N/A</v>
      </c>
    </row>
    <row r="793" spans="1:24" x14ac:dyDescent="0.25">
      <c r="A793" t="s">
        <v>628</v>
      </c>
      <c r="B793">
        <v>202406</v>
      </c>
      <c r="C793" t="s">
        <v>39</v>
      </c>
      <c r="D793" t="s">
        <v>39</v>
      </c>
      <c r="E793" t="s">
        <v>39</v>
      </c>
      <c r="F793" t="s">
        <v>39</v>
      </c>
      <c r="G793" t="s">
        <v>39</v>
      </c>
      <c r="H793" t="s">
        <v>39</v>
      </c>
      <c r="I793">
        <v>0</v>
      </c>
      <c r="J793">
        <v>0</v>
      </c>
      <c r="K793">
        <v>0</v>
      </c>
      <c r="L793">
        <v>83.2</v>
      </c>
      <c r="M793">
        <v>0</v>
      </c>
      <c r="N793" t="s">
        <v>39</v>
      </c>
      <c r="O793">
        <v>85.1</v>
      </c>
      <c r="P793" t="s">
        <v>39</v>
      </c>
      <c r="Q793" t="s">
        <v>39</v>
      </c>
      <c r="R793" t="e">
        <f>INDEX(股期交易標的!$D:$D,MATCH(LEFT(股票期貨!S793,2),股期交易標的!$A:$A,0)) &amp; "期"</f>
        <v>#N/A</v>
      </c>
      <c r="X793" t="e">
        <f>INDEX(股期交易標的!$D:$D,MATCH(LEFT(股票期貨!Y793,2),股期交易標的!$A:$A,0)) &amp; "期"</f>
        <v>#N/A</v>
      </c>
    </row>
    <row r="794" spans="1:24" x14ac:dyDescent="0.25">
      <c r="A794" t="s">
        <v>628</v>
      </c>
      <c r="B794">
        <v>202409</v>
      </c>
      <c r="C794" t="s">
        <v>39</v>
      </c>
      <c r="D794" t="s">
        <v>39</v>
      </c>
      <c r="E794" t="s">
        <v>39</v>
      </c>
      <c r="F794" t="s">
        <v>39</v>
      </c>
      <c r="G794" t="s">
        <v>39</v>
      </c>
      <c r="H794" s="4" t="s">
        <v>39</v>
      </c>
      <c r="I794">
        <v>0</v>
      </c>
      <c r="J794">
        <v>0</v>
      </c>
      <c r="K794">
        <v>0</v>
      </c>
      <c r="L794">
        <v>83.2</v>
      </c>
      <c r="M794">
        <v>0</v>
      </c>
      <c r="N794" t="s">
        <v>39</v>
      </c>
      <c r="O794">
        <v>85.6</v>
      </c>
      <c r="P794" t="s">
        <v>39</v>
      </c>
      <c r="Q794" t="s">
        <v>39</v>
      </c>
      <c r="R794" t="e">
        <f>INDEX(股期交易標的!$D:$D,MATCH(LEFT(股票期貨!S794,2),股期交易標的!$A:$A,0)) &amp; "期"</f>
        <v>#N/A</v>
      </c>
      <c r="X794" t="e">
        <f>INDEX(股期交易標的!$D:$D,MATCH(LEFT(股票期貨!Y794,2),股期交易標的!$A:$A,0)) &amp; "期"</f>
        <v>#N/A</v>
      </c>
    </row>
    <row r="795" spans="1:24" x14ac:dyDescent="0.25">
      <c r="A795" t="s">
        <v>629</v>
      </c>
      <c r="B795">
        <v>202312</v>
      </c>
      <c r="C795" t="s">
        <v>39</v>
      </c>
      <c r="D795" t="s">
        <v>39</v>
      </c>
      <c r="E795" t="s">
        <v>39</v>
      </c>
      <c r="F795" t="s">
        <v>39</v>
      </c>
      <c r="G795" t="s">
        <v>39</v>
      </c>
      <c r="H795" t="s">
        <v>39</v>
      </c>
      <c r="I795">
        <v>0</v>
      </c>
      <c r="J795">
        <v>0</v>
      </c>
      <c r="K795">
        <v>0</v>
      </c>
      <c r="L795">
        <v>45.3</v>
      </c>
      <c r="M795">
        <v>24</v>
      </c>
      <c r="N795" t="s">
        <v>39</v>
      </c>
      <c r="O795" t="s">
        <v>39</v>
      </c>
      <c r="P795">
        <v>65</v>
      </c>
      <c r="Q795">
        <v>45.1</v>
      </c>
      <c r="R795" t="e">
        <f>INDEX(股期交易標的!$D:$D,MATCH(LEFT(股票期貨!S795,2),股期交易標的!$A:$A,0)) &amp; "期"</f>
        <v>#N/A</v>
      </c>
      <c r="X795" t="e">
        <f>INDEX(股期交易標的!$D:$D,MATCH(LEFT(股票期貨!Y795,2),股期交易標的!$A:$A,0)) &amp; "期"</f>
        <v>#N/A</v>
      </c>
    </row>
    <row r="796" spans="1:24" x14ac:dyDescent="0.25">
      <c r="A796" t="s">
        <v>630</v>
      </c>
      <c r="B796">
        <v>202311</v>
      </c>
      <c r="C796">
        <v>45.3</v>
      </c>
      <c r="D796">
        <v>45.45</v>
      </c>
      <c r="E796">
        <v>44.75</v>
      </c>
      <c r="F796">
        <v>45.45</v>
      </c>
      <c r="G796" t="s">
        <v>446</v>
      </c>
      <c r="H796" t="s">
        <v>2527</v>
      </c>
      <c r="I796">
        <v>0</v>
      </c>
      <c r="J796">
        <v>186</v>
      </c>
      <c r="K796">
        <v>186</v>
      </c>
      <c r="L796">
        <v>45.45</v>
      </c>
      <c r="M796">
        <v>537</v>
      </c>
      <c r="N796">
        <v>45.35</v>
      </c>
      <c r="O796">
        <v>45.45</v>
      </c>
      <c r="P796">
        <v>47.9</v>
      </c>
      <c r="Q796">
        <v>44.15</v>
      </c>
      <c r="R796" t="e">
        <f>INDEX(股期交易標的!$D:$D,MATCH(LEFT(股票期貨!S796,2),股期交易標的!$A:$A,0)) &amp; "期"</f>
        <v>#N/A</v>
      </c>
      <c r="X796" t="e">
        <f>INDEX(股期交易標的!$D:$D,MATCH(LEFT(股票期貨!Y796,2),股期交易標的!$A:$A,0)) &amp; "期"</f>
        <v>#N/A</v>
      </c>
    </row>
    <row r="797" spans="1:24" x14ac:dyDescent="0.25">
      <c r="A797" t="s">
        <v>630</v>
      </c>
      <c r="B797">
        <v>202312</v>
      </c>
      <c r="C797">
        <v>45.25</v>
      </c>
      <c r="D797">
        <v>45.35</v>
      </c>
      <c r="E797">
        <v>44.7</v>
      </c>
      <c r="F797">
        <v>45.35</v>
      </c>
      <c r="G797" t="s">
        <v>446</v>
      </c>
      <c r="H797" t="s">
        <v>2527</v>
      </c>
      <c r="I797">
        <v>0</v>
      </c>
      <c r="J797">
        <v>103</v>
      </c>
      <c r="K797">
        <v>103</v>
      </c>
      <c r="L797">
        <v>45.3</v>
      </c>
      <c r="M797">
        <v>394</v>
      </c>
      <c r="N797">
        <v>45.25</v>
      </c>
      <c r="O797">
        <v>45.35</v>
      </c>
      <c r="P797">
        <v>47.75</v>
      </c>
      <c r="Q797">
        <v>44.6</v>
      </c>
      <c r="R797" t="e">
        <f>INDEX(股期交易標的!$D:$D,MATCH(LEFT(股票期貨!S797,2),股期交易標的!$A:$A,0)) &amp; "期"</f>
        <v>#N/A</v>
      </c>
      <c r="X797" t="e">
        <f>INDEX(股期交易標的!$D:$D,MATCH(LEFT(股票期貨!Y797,2),股期交易標的!$A:$A,0)) &amp; "期"</f>
        <v>#N/A</v>
      </c>
    </row>
    <row r="798" spans="1:24" x14ac:dyDescent="0.25">
      <c r="A798" t="s">
        <v>630</v>
      </c>
      <c r="B798">
        <v>202403</v>
      </c>
      <c r="C798" t="s">
        <v>39</v>
      </c>
      <c r="D798" t="s">
        <v>39</v>
      </c>
      <c r="E798" t="s">
        <v>39</v>
      </c>
      <c r="F798" t="s">
        <v>39</v>
      </c>
      <c r="G798" t="s">
        <v>39</v>
      </c>
      <c r="H798" t="s">
        <v>39</v>
      </c>
      <c r="I798">
        <v>0</v>
      </c>
      <c r="J798">
        <v>0</v>
      </c>
      <c r="K798">
        <v>0</v>
      </c>
      <c r="L798">
        <v>45.35</v>
      </c>
      <c r="M798">
        <v>0</v>
      </c>
      <c r="N798">
        <v>44.55</v>
      </c>
      <c r="O798">
        <v>45.6</v>
      </c>
      <c r="P798">
        <v>46.3</v>
      </c>
      <c r="Q798">
        <v>45.1</v>
      </c>
      <c r="R798" t="e">
        <f>INDEX(股期交易標的!$D:$D,MATCH(LEFT(股票期貨!S798,2),股期交易標的!$A:$A,0)) &amp; "期"</f>
        <v>#N/A</v>
      </c>
      <c r="X798" t="e">
        <f>INDEX(股期交易標的!$D:$D,MATCH(LEFT(股票期貨!Y798,2),股期交易標的!$A:$A,0)) &amp; "期"</f>
        <v>#N/A</v>
      </c>
    </row>
    <row r="799" spans="1:24" x14ac:dyDescent="0.25">
      <c r="A799" t="s">
        <v>630</v>
      </c>
      <c r="B799">
        <v>202406</v>
      </c>
      <c r="C799" t="s">
        <v>39</v>
      </c>
      <c r="D799" t="s">
        <v>39</v>
      </c>
      <c r="E799" t="s">
        <v>39</v>
      </c>
      <c r="F799" t="s">
        <v>39</v>
      </c>
      <c r="G799" t="s">
        <v>39</v>
      </c>
      <c r="H799" s="4" t="s">
        <v>39</v>
      </c>
      <c r="I799">
        <v>0</v>
      </c>
      <c r="J799">
        <v>0</v>
      </c>
      <c r="K799">
        <v>0</v>
      </c>
      <c r="L799">
        <v>45.45</v>
      </c>
      <c r="M799">
        <v>0</v>
      </c>
      <c r="N799">
        <v>44.1</v>
      </c>
      <c r="O799">
        <v>46.5</v>
      </c>
      <c r="P799" t="s">
        <v>39</v>
      </c>
      <c r="Q799" t="s">
        <v>39</v>
      </c>
      <c r="R799" t="e">
        <f>INDEX(股期交易標的!$D:$D,MATCH(LEFT(股票期貨!S799,2),股期交易標的!$A:$A,0)) &amp; "期"</f>
        <v>#N/A</v>
      </c>
      <c r="X799" t="e">
        <f>INDEX(股期交易標的!$D:$D,MATCH(LEFT(股票期貨!Y799,2),股期交易標的!$A:$A,0)) &amp; "期"</f>
        <v>#N/A</v>
      </c>
    </row>
    <row r="800" spans="1:24" x14ac:dyDescent="0.25">
      <c r="A800" t="s">
        <v>630</v>
      </c>
      <c r="B800">
        <v>202409</v>
      </c>
      <c r="C800" t="s">
        <v>39</v>
      </c>
      <c r="D800" t="s">
        <v>39</v>
      </c>
      <c r="E800" t="s">
        <v>39</v>
      </c>
      <c r="F800" t="s">
        <v>39</v>
      </c>
      <c r="G800" t="s">
        <v>39</v>
      </c>
      <c r="H800" t="s">
        <v>39</v>
      </c>
      <c r="I800">
        <v>0</v>
      </c>
      <c r="J800">
        <v>0</v>
      </c>
      <c r="K800">
        <v>0</v>
      </c>
      <c r="L800">
        <v>45.4</v>
      </c>
      <c r="M800">
        <v>0</v>
      </c>
      <c r="N800">
        <v>44</v>
      </c>
      <c r="O800">
        <v>46.5</v>
      </c>
      <c r="P800" t="s">
        <v>39</v>
      </c>
      <c r="Q800" t="s">
        <v>39</v>
      </c>
      <c r="R800" t="e">
        <f>INDEX(股期交易標的!$D:$D,MATCH(LEFT(股票期貨!S800,2),股期交易標的!$A:$A,0)) &amp; "期"</f>
        <v>#N/A</v>
      </c>
      <c r="X800" t="e">
        <f>INDEX(股期交易標的!$D:$D,MATCH(LEFT(股票期貨!Y800,2),股期交易標的!$A:$A,0)) &amp; "期"</f>
        <v>#N/A</v>
      </c>
    </row>
    <row r="801" spans="1:24" x14ac:dyDescent="0.25">
      <c r="A801" t="s">
        <v>631</v>
      </c>
      <c r="B801">
        <v>202311</v>
      </c>
      <c r="C801">
        <v>45.5</v>
      </c>
      <c r="D801">
        <v>45.9</v>
      </c>
      <c r="E801">
        <v>45.5</v>
      </c>
      <c r="F801">
        <v>45.8</v>
      </c>
      <c r="G801" t="s">
        <v>601</v>
      </c>
      <c r="H801" t="s">
        <v>2193</v>
      </c>
      <c r="I801">
        <v>0</v>
      </c>
      <c r="J801">
        <v>208</v>
      </c>
      <c r="K801">
        <v>208</v>
      </c>
      <c r="L801">
        <v>45.8</v>
      </c>
      <c r="M801">
        <v>2677</v>
      </c>
      <c r="N801">
        <v>45.8</v>
      </c>
      <c r="O801">
        <v>45.9</v>
      </c>
      <c r="P801">
        <v>47</v>
      </c>
      <c r="Q801">
        <v>42.8</v>
      </c>
      <c r="R801" t="e">
        <f>INDEX(股期交易標的!$D:$D,MATCH(LEFT(股票期貨!S801,2),股期交易標的!$A:$A,0)) &amp; "期"</f>
        <v>#N/A</v>
      </c>
      <c r="X801" t="e">
        <f>INDEX(股期交易標的!$D:$D,MATCH(LEFT(股票期貨!Y801,2),股期交易標的!$A:$A,0)) &amp; "期"</f>
        <v>#N/A</v>
      </c>
    </row>
    <row r="802" spans="1:24" x14ac:dyDescent="0.25">
      <c r="A802" t="s">
        <v>631</v>
      </c>
      <c r="B802">
        <v>202312</v>
      </c>
      <c r="C802">
        <v>45.9</v>
      </c>
      <c r="D802">
        <v>45.95</v>
      </c>
      <c r="E802">
        <v>45.75</v>
      </c>
      <c r="F802">
        <v>45.95</v>
      </c>
      <c r="G802" t="s">
        <v>481</v>
      </c>
      <c r="H802" t="s">
        <v>2361</v>
      </c>
      <c r="I802">
        <v>0</v>
      </c>
      <c r="J802">
        <v>28</v>
      </c>
      <c r="K802">
        <v>28</v>
      </c>
      <c r="L802">
        <v>45.95</v>
      </c>
      <c r="M802">
        <v>1051</v>
      </c>
      <c r="N802">
        <v>45.85</v>
      </c>
      <c r="O802">
        <v>46</v>
      </c>
      <c r="P802">
        <v>60.3</v>
      </c>
      <c r="Q802">
        <v>42.85</v>
      </c>
      <c r="R802" t="e">
        <f>INDEX(股期交易標的!$D:$D,MATCH(LEFT(股票期貨!S802,2),股期交易標的!$A:$A,0)) &amp; "期"</f>
        <v>#N/A</v>
      </c>
      <c r="X802" t="e">
        <f>INDEX(股期交易標的!$D:$D,MATCH(LEFT(股票期貨!Y802,2),股期交易標的!$A:$A,0)) &amp; "期"</f>
        <v>#N/A</v>
      </c>
    </row>
    <row r="803" spans="1:24" x14ac:dyDescent="0.25">
      <c r="A803" t="s">
        <v>631</v>
      </c>
      <c r="B803">
        <v>202403</v>
      </c>
      <c r="C803" t="s">
        <v>39</v>
      </c>
      <c r="D803" t="s">
        <v>39</v>
      </c>
      <c r="E803" t="s">
        <v>39</v>
      </c>
      <c r="F803" t="s">
        <v>39</v>
      </c>
      <c r="G803" t="s">
        <v>39</v>
      </c>
      <c r="H803" t="s">
        <v>39</v>
      </c>
      <c r="I803">
        <v>0</v>
      </c>
      <c r="J803">
        <v>0</v>
      </c>
      <c r="K803">
        <v>0</v>
      </c>
      <c r="L803">
        <v>45.95</v>
      </c>
      <c r="M803">
        <v>30</v>
      </c>
      <c r="N803">
        <v>45.8</v>
      </c>
      <c r="O803">
        <v>46.1</v>
      </c>
      <c r="P803">
        <v>52.8</v>
      </c>
      <c r="Q803">
        <v>45</v>
      </c>
      <c r="R803" t="e">
        <f>INDEX(股期交易標的!$D:$D,MATCH(LEFT(股票期貨!S803,2),股期交易標的!$A:$A,0)) &amp; "期"</f>
        <v>#N/A</v>
      </c>
      <c r="X803" t="e">
        <f>INDEX(股期交易標的!$D:$D,MATCH(LEFT(股票期貨!Y803,2),股期交易標的!$A:$A,0)) &amp; "期"</f>
        <v>#N/A</v>
      </c>
    </row>
    <row r="804" spans="1:24" x14ac:dyDescent="0.25">
      <c r="A804" t="s">
        <v>631</v>
      </c>
      <c r="B804">
        <v>202406</v>
      </c>
      <c r="C804" t="s">
        <v>39</v>
      </c>
      <c r="D804" t="s">
        <v>39</v>
      </c>
      <c r="E804" t="s">
        <v>39</v>
      </c>
      <c r="F804" t="s">
        <v>39</v>
      </c>
      <c r="G804" t="s">
        <v>39</v>
      </c>
      <c r="H804" t="s">
        <v>39</v>
      </c>
      <c r="I804">
        <v>0</v>
      </c>
      <c r="J804">
        <v>0</v>
      </c>
      <c r="K804">
        <v>0</v>
      </c>
      <c r="L804">
        <v>45.8</v>
      </c>
      <c r="M804">
        <v>12</v>
      </c>
      <c r="N804">
        <v>45.6</v>
      </c>
      <c r="O804">
        <v>47.3</v>
      </c>
      <c r="P804">
        <v>50.3</v>
      </c>
      <c r="Q804">
        <v>45.3</v>
      </c>
      <c r="R804" t="e">
        <f>INDEX(股期交易標的!$D:$D,MATCH(LEFT(股票期貨!S804,2),股期交易標的!$A:$A,0)) &amp; "期"</f>
        <v>#N/A</v>
      </c>
      <c r="X804" t="e">
        <f>INDEX(股期交易標的!$D:$D,MATCH(LEFT(股票期貨!Y804,2),股期交易標的!$A:$A,0)) &amp; "期"</f>
        <v>#N/A</v>
      </c>
    </row>
    <row r="805" spans="1:24" x14ac:dyDescent="0.25">
      <c r="A805" t="s">
        <v>631</v>
      </c>
      <c r="B805">
        <v>202409</v>
      </c>
      <c r="C805" t="s">
        <v>39</v>
      </c>
      <c r="D805" t="s">
        <v>39</v>
      </c>
      <c r="E805" t="s">
        <v>39</v>
      </c>
      <c r="F805" t="s">
        <v>39</v>
      </c>
      <c r="G805" t="s">
        <v>39</v>
      </c>
      <c r="H805" t="s">
        <v>39</v>
      </c>
      <c r="I805">
        <v>0</v>
      </c>
      <c r="J805">
        <v>0</v>
      </c>
      <c r="K805">
        <v>0</v>
      </c>
      <c r="L805">
        <v>45.85</v>
      </c>
      <c r="M805">
        <v>0</v>
      </c>
      <c r="N805">
        <v>44.5</v>
      </c>
      <c r="O805">
        <v>47.3</v>
      </c>
      <c r="P805" t="s">
        <v>39</v>
      </c>
      <c r="Q805" t="s">
        <v>39</v>
      </c>
      <c r="R805" t="e">
        <f>INDEX(股期交易標的!$D:$D,MATCH(LEFT(股票期貨!S805,2),股期交易標的!$A:$A,0)) &amp; "期"</f>
        <v>#N/A</v>
      </c>
      <c r="X805" t="e">
        <f>INDEX(股期交易標的!$D:$D,MATCH(LEFT(股票期貨!Y805,2),股期交易標的!$A:$A,0)) &amp; "期"</f>
        <v>#N/A</v>
      </c>
    </row>
    <row r="806" spans="1:24" x14ac:dyDescent="0.25">
      <c r="A806" t="s">
        <v>632</v>
      </c>
      <c r="B806">
        <v>202311</v>
      </c>
      <c r="C806">
        <v>72.099999999999994</v>
      </c>
      <c r="D806">
        <v>73.3</v>
      </c>
      <c r="E806">
        <v>72.099999999999994</v>
      </c>
      <c r="F806">
        <v>72.900000000000006</v>
      </c>
      <c r="G806" t="s">
        <v>2233</v>
      </c>
      <c r="H806" t="s">
        <v>2642</v>
      </c>
      <c r="I806">
        <v>0</v>
      </c>
      <c r="J806">
        <v>627</v>
      </c>
      <c r="K806">
        <v>627</v>
      </c>
      <c r="L806">
        <v>72.900000000000006</v>
      </c>
      <c r="M806">
        <v>711</v>
      </c>
      <c r="N806">
        <v>72.8</v>
      </c>
      <c r="O806">
        <v>73</v>
      </c>
      <c r="P806">
        <v>76.7</v>
      </c>
      <c r="Q806">
        <v>68.7</v>
      </c>
      <c r="R806" t="e">
        <f>INDEX(股期交易標的!$D:$D,MATCH(LEFT(股票期貨!S806,2),股期交易標的!$A:$A,0)) &amp; "期"</f>
        <v>#N/A</v>
      </c>
      <c r="X806" t="e">
        <f>INDEX(股期交易標的!$D:$D,MATCH(LEFT(股票期貨!Y806,2),股期交易標的!$A:$A,0)) &amp; "期"</f>
        <v>#N/A</v>
      </c>
    </row>
    <row r="807" spans="1:24" x14ac:dyDescent="0.25">
      <c r="A807" t="s">
        <v>632</v>
      </c>
      <c r="B807">
        <v>202312</v>
      </c>
      <c r="C807">
        <v>72.5</v>
      </c>
      <c r="D807">
        <v>73.2</v>
      </c>
      <c r="E807">
        <v>72.400000000000006</v>
      </c>
      <c r="F807">
        <v>72.900000000000006</v>
      </c>
      <c r="G807" t="s">
        <v>2245</v>
      </c>
      <c r="H807" s="4" t="s">
        <v>2319</v>
      </c>
      <c r="I807">
        <v>0</v>
      </c>
      <c r="J807">
        <v>84</v>
      </c>
      <c r="K807">
        <v>84</v>
      </c>
      <c r="L807">
        <v>72.900000000000006</v>
      </c>
      <c r="M807">
        <v>225</v>
      </c>
      <c r="N807">
        <v>72.7</v>
      </c>
      <c r="O807">
        <v>72.900000000000006</v>
      </c>
      <c r="P807">
        <v>94.3</v>
      </c>
      <c r="Q807">
        <v>67.7</v>
      </c>
      <c r="R807" t="e">
        <f>INDEX(股期交易標的!$D:$D,MATCH(LEFT(股票期貨!S807,2),股期交易標的!$A:$A,0)) &amp; "期"</f>
        <v>#N/A</v>
      </c>
      <c r="X807" t="e">
        <f>INDEX(股期交易標的!$D:$D,MATCH(LEFT(股票期貨!Y807,2),股期交易標的!$A:$A,0)) &amp; "期"</f>
        <v>#N/A</v>
      </c>
    </row>
    <row r="808" spans="1:24" x14ac:dyDescent="0.25">
      <c r="A808" t="s">
        <v>632</v>
      </c>
      <c r="B808">
        <v>202403</v>
      </c>
      <c r="C808" t="s">
        <v>39</v>
      </c>
      <c r="D808" t="s">
        <v>39</v>
      </c>
      <c r="E808" t="s">
        <v>39</v>
      </c>
      <c r="F808" t="s">
        <v>39</v>
      </c>
      <c r="G808" t="s">
        <v>39</v>
      </c>
      <c r="H808" t="s">
        <v>39</v>
      </c>
      <c r="I808">
        <v>0</v>
      </c>
      <c r="J808">
        <v>0</v>
      </c>
      <c r="K808">
        <v>0</v>
      </c>
      <c r="L808">
        <v>72.8</v>
      </c>
      <c r="M808">
        <v>0</v>
      </c>
      <c r="N808">
        <v>72.400000000000006</v>
      </c>
      <c r="O808">
        <v>73</v>
      </c>
      <c r="P808" t="s">
        <v>39</v>
      </c>
      <c r="Q808" t="s">
        <v>39</v>
      </c>
      <c r="R808" t="e">
        <f>INDEX(股期交易標的!$D:$D,MATCH(LEFT(股票期貨!S808,2),股期交易標的!$A:$A,0)) &amp; "期"</f>
        <v>#N/A</v>
      </c>
      <c r="X808" t="e">
        <f>INDEX(股期交易標的!$D:$D,MATCH(LEFT(股票期貨!Y808,2),股期交易標的!$A:$A,0)) &amp; "期"</f>
        <v>#N/A</v>
      </c>
    </row>
    <row r="809" spans="1:24" x14ac:dyDescent="0.25">
      <c r="A809" t="s">
        <v>632</v>
      </c>
      <c r="B809">
        <v>202406</v>
      </c>
      <c r="C809" t="s">
        <v>39</v>
      </c>
      <c r="D809" t="s">
        <v>39</v>
      </c>
      <c r="E809" t="s">
        <v>39</v>
      </c>
      <c r="F809" t="s">
        <v>39</v>
      </c>
      <c r="G809" t="s">
        <v>39</v>
      </c>
      <c r="H809" t="s">
        <v>39</v>
      </c>
      <c r="I809">
        <v>0</v>
      </c>
      <c r="J809">
        <v>0</v>
      </c>
      <c r="K809">
        <v>0</v>
      </c>
      <c r="L809">
        <v>72.7</v>
      </c>
      <c r="M809">
        <v>6</v>
      </c>
      <c r="N809">
        <v>72.099999999999994</v>
      </c>
      <c r="O809">
        <v>73</v>
      </c>
      <c r="P809">
        <v>74.3</v>
      </c>
      <c r="Q809">
        <v>71.400000000000006</v>
      </c>
      <c r="R809" t="e">
        <f>INDEX(股期交易標的!$D:$D,MATCH(LEFT(股票期貨!S809,2),股期交易標的!$A:$A,0)) &amp; "期"</f>
        <v>#N/A</v>
      </c>
      <c r="X809" t="e">
        <f>INDEX(股期交易標的!$D:$D,MATCH(LEFT(股票期貨!Y809,2),股期交易標的!$A:$A,0)) &amp; "期"</f>
        <v>#N/A</v>
      </c>
    </row>
    <row r="810" spans="1:24" x14ac:dyDescent="0.25">
      <c r="A810" t="s">
        <v>632</v>
      </c>
      <c r="B810">
        <v>202409</v>
      </c>
      <c r="C810" t="s">
        <v>39</v>
      </c>
      <c r="D810" t="s">
        <v>39</v>
      </c>
      <c r="E810" t="s">
        <v>39</v>
      </c>
      <c r="F810" t="s">
        <v>39</v>
      </c>
      <c r="G810" t="s">
        <v>39</v>
      </c>
      <c r="H810" s="4" t="s">
        <v>39</v>
      </c>
      <c r="I810">
        <v>0</v>
      </c>
      <c r="J810">
        <v>0</v>
      </c>
      <c r="K810">
        <v>0</v>
      </c>
      <c r="L810">
        <v>73.099999999999994</v>
      </c>
      <c r="M810">
        <v>0</v>
      </c>
      <c r="N810">
        <v>70.7</v>
      </c>
      <c r="O810">
        <v>75.099999999999994</v>
      </c>
      <c r="P810" t="s">
        <v>39</v>
      </c>
      <c r="Q810" t="s">
        <v>39</v>
      </c>
      <c r="R810" t="e">
        <f>INDEX(股期交易標的!$D:$D,MATCH(LEFT(股票期貨!S810,2),股期交易標的!$A:$A,0)) &amp; "期"</f>
        <v>#N/A</v>
      </c>
      <c r="X810" t="e">
        <f>INDEX(股期交易標的!$D:$D,MATCH(LEFT(股票期貨!Y810,2),股期交易標的!$A:$A,0)) &amp; "期"</f>
        <v>#N/A</v>
      </c>
    </row>
    <row r="811" spans="1:24" x14ac:dyDescent="0.25">
      <c r="A811" t="s">
        <v>633</v>
      </c>
      <c r="B811">
        <v>202311</v>
      </c>
      <c r="C811">
        <v>72.599999999999994</v>
      </c>
      <c r="D811">
        <v>72.599999999999994</v>
      </c>
      <c r="E811">
        <v>70.5</v>
      </c>
      <c r="F811">
        <v>70.5</v>
      </c>
      <c r="G811" t="s">
        <v>389</v>
      </c>
      <c r="H811" t="s">
        <v>2643</v>
      </c>
      <c r="I811">
        <v>0</v>
      </c>
      <c r="J811">
        <v>41</v>
      </c>
      <c r="K811">
        <v>41</v>
      </c>
      <c r="L811">
        <v>70.5</v>
      </c>
      <c r="M811">
        <v>160</v>
      </c>
      <c r="N811">
        <v>70.3</v>
      </c>
      <c r="O811">
        <v>71</v>
      </c>
      <c r="P811">
        <v>82</v>
      </c>
      <c r="Q811">
        <v>70.5</v>
      </c>
      <c r="R811" t="e">
        <f>INDEX(股期交易標的!$D:$D,MATCH(LEFT(股票期貨!S811,2),股期交易標的!$A:$A,0)) &amp; "期"</f>
        <v>#N/A</v>
      </c>
      <c r="X811" t="e">
        <f>INDEX(股期交易標的!$D:$D,MATCH(LEFT(股票期貨!Y811,2),股期交易標的!$A:$A,0)) &amp; "期"</f>
        <v>#N/A</v>
      </c>
    </row>
    <row r="812" spans="1:24" x14ac:dyDescent="0.25">
      <c r="A812" t="s">
        <v>633</v>
      </c>
      <c r="B812">
        <v>202312</v>
      </c>
      <c r="C812">
        <v>72.3</v>
      </c>
      <c r="D812">
        <v>72.3</v>
      </c>
      <c r="E812">
        <v>71.099999999999994</v>
      </c>
      <c r="F812">
        <v>71.099999999999994</v>
      </c>
      <c r="G812" t="s">
        <v>2269</v>
      </c>
      <c r="H812" t="s">
        <v>2353</v>
      </c>
      <c r="I812">
        <v>0</v>
      </c>
      <c r="J812">
        <v>5</v>
      </c>
      <c r="K812">
        <v>5</v>
      </c>
      <c r="L812">
        <v>71.099999999999994</v>
      </c>
      <c r="M812">
        <v>13</v>
      </c>
      <c r="N812">
        <v>70.5</v>
      </c>
      <c r="O812">
        <v>71.099999999999994</v>
      </c>
      <c r="P812">
        <v>75.3</v>
      </c>
      <c r="Q812">
        <v>71.099999999999994</v>
      </c>
      <c r="R812" t="e">
        <f>INDEX(股期交易標的!$D:$D,MATCH(LEFT(股票期貨!S812,2),股期交易標的!$A:$A,0)) &amp; "期"</f>
        <v>#N/A</v>
      </c>
      <c r="X812" t="e">
        <f>INDEX(股期交易標的!$D:$D,MATCH(LEFT(股票期貨!Y812,2),股期交易標的!$A:$A,0)) &amp; "期"</f>
        <v>#N/A</v>
      </c>
    </row>
    <row r="813" spans="1:24" x14ac:dyDescent="0.25">
      <c r="A813" t="s">
        <v>633</v>
      </c>
      <c r="B813">
        <v>202403</v>
      </c>
      <c r="C813" t="s">
        <v>39</v>
      </c>
      <c r="D813" t="s">
        <v>39</v>
      </c>
      <c r="E813" t="s">
        <v>39</v>
      </c>
      <c r="F813" t="s">
        <v>39</v>
      </c>
      <c r="G813" t="s">
        <v>39</v>
      </c>
      <c r="H813" t="s">
        <v>39</v>
      </c>
      <c r="I813">
        <v>0</v>
      </c>
      <c r="J813">
        <v>0</v>
      </c>
      <c r="K813">
        <v>0</v>
      </c>
      <c r="L813">
        <v>70.5</v>
      </c>
      <c r="M813">
        <v>0</v>
      </c>
      <c r="N813">
        <v>67.8</v>
      </c>
      <c r="O813">
        <v>73.099999999999994</v>
      </c>
      <c r="P813" t="s">
        <v>39</v>
      </c>
      <c r="Q813" t="s">
        <v>39</v>
      </c>
      <c r="R813" t="e">
        <f>INDEX(股期交易標的!$D:$D,MATCH(LEFT(股票期貨!S813,2),股期交易標的!$A:$A,0)) &amp; "期"</f>
        <v>#N/A</v>
      </c>
      <c r="X813" t="e">
        <f>INDEX(股期交易標的!$D:$D,MATCH(LEFT(股票期貨!Y813,2),股期交易標的!$A:$A,0)) &amp; "期"</f>
        <v>#N/A</v>
      </c>
    </row>
    <row r="814" spans="1:24" x14ac:dyDescent="0.25">
      <c r="A814" t="s">
        <v>633</v>
      </c>
      <c r="B814">
        <v>202406</v>
      </c>
      <c r="C814" t="s">
        <v>39</v>
      </c>
      <c r="D814" t="s">
        <v>39</v>
      </c>
      <c r="E814" t="s">
        <v>39</v>
      </c>
      <c r="F814" t="s">
        <v>39</v>
      </c>
      <c r="G814" t="s">
        <v>39</v>
      </c>
      <c r="H814" s="4" t="s">
        <v>39</v>
      </c>
      <c r="I814">
        <v>0</v>
      </c>
      <c r="J814">
        <v>0</v>
      </c>
      <c r="K814">
        <v>0</v>
      </c>
      <c r="L814">
        <v>70.5</v>
      </c>
      <c r="M814">
        <v>0</v>
      </c>
      <c r="N814">
        <v>67.8</v>
      </c>
      <c r="O814">
        <v>73.099999999999994</v>
      </c>
      <c r="P814" t="s">
        <v>39</v>
      </c>
      <c r="Q814" t="s">
        <v>39</v>
      </c>
      <c r="R814" t="e">
        <f>INDEX(股期交易標的!$D:$D,MATCH(LEFT(股票期貨!S814,2),股期交易標的!$A:$A,0)) &amp; "期"</f>
        <v>#N/A</v>
      </c>
      <c r="X814" t="e">
        <f>INDEX(股期交易標的!$D:$D,MATCH(LEFT(股票期貨!Y814,2),股期交易標的!$A:$A,0)) &amp; "期"</f>
        <v>#N/A</v>
      </c>
    </row>
    <row r="815" spans="1:24" x14ac:dyDescent="0.25">
      <c r="A815" t="s">
        <v>633</v>
      </c>
      <c r="B815">
        <v>202409</v>
      </c>
      <c r="C815" t="s">
        <v>39</v>
      </c>
      <c r="D815" t="s">
        <v>39</v>
      </c>
      <c r="E815" t="s">
        <v>39</v>
      </c>
      <c r="F815" t="s">
        <v>39</v>
      </c>
      <c r="G815" t="s">
        <v>39</v>
      </c>
      <c r="H815" s="4" t="s">
        <v>39</v>
      </c>
      <c r="I815">
        <v>0</v>
      </c>
      <c r="J815">
        <v>0</v>
      </c>
      <c r="K815">
        <v>0</v>
      </c>
      <c r="L815">
        <v>70.5</v>
      </c>
      <c r="M815">
        <v>0</v>
      </c>
      <c r="N815">
        <v>67.8</v>
      </c>
      <c r="O815">
        <v>73.099999999999994</v>
      </c>
      <c r="P815" t="s">
        <v>39</v>
      </c>
      <c r="Q815" t="s">
        <v>39</v>
      </c>
      <c r="R815" t="e">
        <f>INDEX(股期交易標的!$D:$D,MATCH(LEFT(股票期貨!S815,2),股期交易標的!$A:$A,0)) &amp; "期"</f>
        <v>#N/A</v>
      </c>
      <c r="X815" t="e">
        <f>INDEX(股期交易標的!$D:$D,MATCH(LEFT(股票期貨!Y815,2),股期交易標的!$A:$A,0)) &amp; "期"</f>
        <v>#N/A</v>
      </c>
    </row>
    <row r="816" spans="1:24" x14ac:dyDescent="0.25">
      <c r="A816" t="s">
        <v>634</v>
      </c>
      <c r="B816">
        <v>202311</v>
      </c>
      <c r="C816">
        <v>174</v>
      </c>
      <c r="D816">
        <v>176.5</v>
      </c>
      <c r="E816">
        <v>173.5</v>
      </c>
      <c r="F816">
        <v>175</v>
      </c>
      <c r="G816" t="s">
        <v>539</v>
      </c>
      <c r="H816" s="4" t="s">
        <v>1586</v>
      </c>
      <c r="I816">
        <v>0</v>
      </c>
      <c r="J816">
        <v>484</v>
      </c>
      <c r="K816">
        <v>484</v>
      </c>
      <c r="L816">
        <v>175</v>
      </c>
      <c r="M816">
        <v>835</v>
      </c>
      <c r="N816">
        <v>174.5</v>
      </c>
      <c r="O816">
        <v>175</v>
      </c>
      <c r="P816">
        <v>176.5</v>
      </c>
      <c r="Q816">
        <v>156</v>
      </c>
      <c r="R816" t="e">
        <f>INDEX(股期交易標的!$D:$D,MATCH(LEFT(股票期貨!S816,2),股期交易標的!$A:$A,0)) &amp; "期"</f>
        <v>#N/A</v>
      </c>
      <c r="X816" t="e">
        <f>INDEX(股期交易標的!$D:$D,MATCH(LEFT(股票期貨!Y816,2),股期交易標的!$A:$A,0)) &amp; "期"</f>
        <v>#N/A</v>
      </c>
    </row>
    <row r="817" spans="1:24" x14ac:dyDescent="0.25">
      <c r="A817" t="s">
        <v>634</v>
      </c>
      <c r="B817">
        <v>202312</v>
      </c>
      <c r="C817">
        <v>174</v>
      </c>
      <c r="D817">
        <v>176.5</v>
      </c>
      <c r="E817">
        <v>174</v>
      </c>
      <c r="F817">
        <v>175</v>
      </c>
      <c r="G817" t="s">
        <v>539</v>
      </c>
      <c r="H817" s="4" t="s">
        <v>1586</v>
      </c>
      <c r="I817">
        <v>0</v>
      </c>
      <c r="J817">
        <v>99</v>
      </c>
      <c r="K817">
        <v>99</v>
      </c>
      <c r="L817">
        <v>175</v>
      </c>
      <c r="M817">
        <v>196</v>
      </c>
      <c r="N817">
        <v>175</v>
      </c>
      <c r="O817">
        <v>175.5</v>
      </c>
      <c r="P817">
        <v>184.5</v>
      </c>
      <c r="Q817">
        <v>148</v>
      </c>
      <c r="R817" t="e">
        <f>INDEX(股期交易標的!$D:$D,MATCH(LEFT(股票期貨!S817,2),股期交易標的!$A:$A,0)) &amp; "期"</f>
        <v>#N/A</v>
      </c>
      <c r="X817" t="e">
        <f>INDEX(股期交易標的!$D:$D,MATCH(LEFT(股票期貨!Y817,2),股期交易標的!$A:$A,0)) &amp; "期"</f>
        <v>#N/A</v>
      </c>
    </row>
    <row r="818" spans="1:24" x14ac:dyDescent="0.25">
      <c r="A818" t="s">
        <v>634</v>
      </c>
      <c r="B818">
        <v>202403</v>
      </c>
      <c r="C818" t="s">
        <v>39</v>
      </c>
      <c r="D818" t="s">
        <v>39</v>
      </c>
      <c r="E818" t="s">
        <v>39</v>
      </c>
      <c r="F818" t="s">
        <v>39</v>
      </c>
      <c r="G818" t="s">
        <v>39</v>
      </c>
      <c r="H818" t="s">
        <v>39</v>
      </c>
      <c r="I818">
        <v>0</v>
      </c>
      <c r="J818">
        <v>0</v>
      </c>
      <c r="K818">
        <v>0</v>
      </c>
      <c r="L818">
        <v>175.5</v>
      </c>
      <c r="M818">
        <v>23</v>
      </c>
      <c r="N818">
        <v>175</v>
      </c>
      <c r="O818">
        <v>176</v>
      </c>
      <c r="P818">
        <v>184.5</v>
      </c>
      <c r="Q818">
        <v>153.5</v>
      </c>
      <c r="R818" t="e">
        <f>INDEX(股期交易標的!$D:$D,MATCH(LEFT(股票期貨!S818,2),股期交易標的!$A:$A,0)) &amp; "期"</f>
        <v>#N/A</v>
      </c>
      <c r="X818" t="e">
        <f>INDEX(股期交易標的!$D:$D,MATCH(LEFT(股票期貨!Y818,2),股期交易標的!$A:$A,0)) &amp; "期"</f>
        <v>#N/A</v>
      </c>
    </row>
    <row r="819" spans="1:24" x14ac:dyDescent="0.25">
      <c r="A819" t="s">
        <v>634</v>
      </c>
      <c r="B819">
        <v>202406</v>
      </c>
      <c r="C819">
        <v>177</v>
      </c>
      <c r="D819">
        <v>177</v>
      </c>
      <c r="E819">
        <v>175.5</v>
      </c>
      <c r="F819">
        <v>176.5</v>
      </c>
      <c r="G819" t="s">
        <v>567</v>
      </c>
      <c r="H819" s="4" t="s">
        <v>2240</v>
      </c>
      <c r="I819">
        <v>0</v>
      </c>
      <c r="J819">
        <v>19</v>
      </c>
      <c r="K819">
        <v>19</v>
      </c>
      <c r="L819">
        <v>176.5</v>
      </c>
      <c r="M819">
        <v>46</v>
      </c>
      <c r="N819">
        <v>175.5</v>
      </c>
      <c r="O819">
        <v>176.5</v>
      </c>
      <c r="P819">
        <v>177</v>
      </c>
      <c r="Q819">
        <v>151.5</v>
      </c>
      <c r="R819" t="e">
        <f>INDEX(股期交易標的!$D:$D,MATCH(LEFT(股票期貨!S819,2),股期交易標的!$A:$A,0)) &amp; "期"</f>
        <v>#N/A</v>
      </c>
      <c r="X819" t="e">
        <f>INDEX(股期交易標的!$D:$D,MATCH(LEFT(股票期貨!Y819,2),股期交易標的!$A:$A,0)) &amp; "期"</f>
        <v>#N/A</v>
      </c>
    </row>
    <row r="820" spans="1:24" x14ac:dyDescent="0.25">
      <c r="A820" t="s">
        <v>634</v>
      </c>
      <c r="B820">
        <v>202409</v>
      </c>
      <c r="C820" t="s">
        <v>39</v>
      </c>
      <c r="D820" t="s">
        <v>39</v>
      </c>
      <c r="E820" t="s">
        <v>39</v>
      </c>
      <c r="F820" t="s">
        <v>39</v>
      </c>
      <c r="G820" t="s">
        <v>39</v>
      </c>
      <c r="H820" s="4" t="s">
        <v>39</v>
      </c>
      <c r="I820">
        <v>0</v>
      </c>
      <c r="J820">
        <v>0</v>
      </c>
      <c r="K820">
        <v>0</v>
      </c>
      <c r="L820">
        <v>175</v>
      </c>
      <c r="M820">
        <v>10</v>
      </c>
      <c r="N820">
        <v>176</v>
      </c>
      <c r="O820">
        <v>177</v>
      </c>
      <c r="P820">
        <v>173</v>
      </c>
      <c r="Q820">
        <v>163</v>
      </c>
      <c r="R820" t="e">
        <f>INDEX(股期交易標的!$D:$D,MATCH(LEFT(股票期貨!S820,2),股期交易標的!$A:$A,0)) &amp; "期"</f>
        <v>#N/A</v>
      </c>
      <c r="X820" t="e">
        <f>INDEX(股期交易標的!$D:$D,MATCH(LEFT(股票期貨!Y820,2),股期交易標的!$A:$A,0)) &amp; "期"</f>
        <v>#N/A</v>
      </c>
    </row>
    <row r="821" spans="1:24" x14ac:dyDescent="0.25">
      <c r="A821" t="s">
        <v>635</v>
      </c>
      <c r="B821">
        <v>202311</v>
      </c>
      <c r="C821">
        <v>340.5</v>
      </c>
      <c r="D821">
        <v>343</v>
      </c>
      <c r="E821">
        <v>340.5</v>
      </c>
      <c r="F821">
        <v>343</v>
      </c>
      <c r="G821" t="s">
        <v>567</v>
      </c>
      <c r="H821" s="4" t="s">
        <v>2329</v>
      </c>
      <c r="I821">
        <v>0</v>
      </c>
      <c r="J821">
        <v>3</v>
      </c>
      <c r="K821">
        <v>3</v>
      </c>
      <c r="L821">
        <v>343</v>
      </c>
      <c r="M821">
        <v>33</v>
      </c>
      <c r="N821">
        <v>341</v>
      </c>
      <c r="O821">
        <v>344.5</v>
      </c>
      <c r="P821">
        <v>343</v>
      </c>
      <c r="Q821">
        <v>324.5</v>
      </c>
      <c r="R821" t="e">
        <f>INDEX(股期交易標的!$D:$D,MATCH(LEFT(股票期貨!S821,2),股期交易標的!$A:$A,0)) &amp; "期"</f>
        <v>#N/A</v>
      </c>
      <c r="X821" t="e">
        <f>INDEX(股期交易標的!$D:$D,MATCH(LEFT(股票期貨!Y821,2),股期交易標的!$A:$A,0)) &amp; "期"</f>
        <v>#N/A</v>
      </c>
    </row>
    <row r="822" spans="1:24" x14ac:dyDescent="0.25">
      <c r="A822" t="s">
        <v>635</v>
      </c>
      <c r="B822">
        <v>202312</v>
      </c>
      <c r="C822" t="s">
        <v>39</v>
      </c>
      <c r="D822" t="s">
        <v>39</v>
      </c>
      <c r="E822" t="s">
        <v>39</v>
      </c>
      <c r="F822" t="s">
        <v>39</v>
      </c>
      <c r="G822" t="s">
        <v>39</v>
      </c>
      <c r="H822" s="4" t="s">
        <v>39</v>
      </c>
      <c r="I822">
        <v>0</v>
      </c>
      <c r="J822">
        <v>0</v>
      </c>
      <c r="K822">
        <v>0</v>
      </c>
      <c r="L822">
        <v>342.5</v>
      </c>
      <c r="M822">
        <v>2</v>
      </c>
      <c r="N822">
        <v>341</v>
      </c>
      <c r="O822">
        <v>345</v>
      </c>
      <c r="P822">
        <v>340.5</v>
      </c>
      <c r="Q822">
        <v>325</v>
      </c>
      <c r="R822" t="e">
        <f>INDEX(股期交易標的!$D:$D,MATCH(LEFT(股票期貨!S822,2),股期交易標的!$A:$A,0)) &amp; "期"</f>
        <v>#N/A</v>
      </c>
      <c r="X822" t="e">
        <f>INDEX(股期交易標的!$D:$D,MATCH(LEFT(股票期貨!Y822,2),股期交易標的!$A:$A,0)) &amp; "期"</f>
        <v>#N/A</v>
      </c>
    </row>
    <row r="823" spans="1:24" x14ac:dyDescent="0.25">
      <c r="A823" t="s">
        <v>635</v>
      </c>
      <c r="B823">
        <v>202403</v>
      </c>
      <c r="C823" t="s">
        <v>39</v>
      </c>
      <c r="D823" t="s">
        <v>39</v>
      </c>
      <c r="E823" t="s">
        <v>39</v>
      </c>
      <c r="F823" t="s">
        <v>39</v>
      </c>
      <c r="G823" t="s">
        <v>39</v>
      </c>
      <c r="H823" t="s">
        <v>39</v>
      </c>
      <c r="I823">
        <v>0</v>
      </c>
      <c r="J823">
        <v>0</v>
      </c>
      <c r="K823">
        <v>0</v>
      </c>
      <c r="L823">
        <v>344</v>
      </c>
      <c r="M823">
        <v>0</v>
      </c>
      <c r="N823">
        <v>330</v>
      </c>
      <c r="O823">
        <v>355.5</v>
      </c>
      <c r="P823" t="s">
        <v>39</v>
      </c>
      <c r="Q823" t="s">
        <v>39</v>
      </c>
      <c r="R823" t="e">
        <f>INDEX(股期交易標的!$D:$D,MATCH(LEFT(股票期貨!S823,2),股期交易標的!$A:$A,0)) &amp; "期"</f>
        <v>#N/A</v>
      </c>
      <c r="X823" t="e">
        <f>INDEX(股期交易標的!$D:$D,MATCH(LEFT(股票期貨!Y823,2),股期交易標的!$A:$A,0)) &amp; "期"</f>
        <v>#N/A</v>
      </c>
    </row>
    <row r="824" spans="1:24" x14ac:dyDescent="0.25">
      <c r="A824" t="s">
        <v>635</v>
      </c>
      <c r="B824">
        <v>202406</v>
      </c>
      <c r="C824" t="s">
        <v>39</v>
      </c>
      <c r="D824" t="s">
        <v>39</v>
      </c>
      <c r="E824" t="s">
        <v>39</v>
      </c>
      <c r="F824" t="s">
        <v>39</v>
      </c>
      <c r="G824" t="s">
        <v>39</v>
      </c>
      <c r="H824" t="s">
        <v>39</v>
      </c>
      <c r="I824">
        <v>0</v>
      </c>
      <c r="J824">
        <v>0</v>
      </c>
      <c r="K824">
        <v>0</v>
      </c>
      <c r="L824">
        <v>344</v>
      </c>
      <c r="M824">
        <v>0</v>
      </c>
      <c r="N824">
        <v>330</v>
      </c>
      <c r="O824">
        <v>355.5</v>
      </c>
      <c r="P824" t="s">
        <v>39</v>
      </c>
      <c r="Q824" t="s">
        <v>39</v>
      </c>
      <c r="R824" t="e">
        <f>INDEX(股期交易標的!$D:$D,MATCH(LEFT(股票期貨!S824,2),股期交易標的!$A:$A,0)) &amp; "期"</f>
        <v>#N/A</v>
      </c>
      <c r="X824" t="e">
        <f>INDEX(股期交易標的!$D:$D,MATCH(LEFT(股票期貨!Y824,2),股期交易標的!$A:$A,0)) &amp; "期"</f>
        <v>#N/A</v>
      </c>
    </row>
    <row r="825" spans="1:24" x14ac:dyDescent="0.25">
      <c r="A825" t="s">
        <v>635</v>
      </c>
      <c r="B825">
        <v>202409</v>
      </c>
      <c r="C825" t="s">
        <v>39</v>
      </c>
      <c r="D825" t="s">
        <v>39</v>
      </c>
      <c r="E825" t="s">
        <v>39</v>
      </c>
      <c r="F825" t="s">
        <v>39</v>
      </c>
      <c r="G825" t="s">
        <v>39</v>
      </c>
      <c r="H825" s="4" t="s">
        <v>39</v>
      </c>
      <c r="I825">
        <v>0</v>
      </c>
      <c r="J825">
        <v>0</v>
      </c>
      <c r="K825">
        <v>0</v>
      </c>
      <c r="L825">
        <v>343.5</v>
      </c>
      <c r="M825">
        <v>0</v>
      </c>
      <c r="N825">
        <v>330</v>
      </c>
      <c r="O825">
        <v>355.5</v>
      </c>
      <c r="P825" t="s">
        <v>39</v>
      </c>
      <c r="Q825" t="s">
        <v>39</v>
      </c>
      <c r="R825" t="e">
        <f>INDEX(股期交易標的!$D:$D,MATCH(LEFT(股票期貨!S825,2),股期交易標的!$A:$A,0)) &amp; "期"</f>
        <v>#N/A</v>
      </c>
      <c r="X825" t="e">
        <f>INDEX(股期交易標的!$D:$D,MATCH(LEFT(股票期貨!Y825,2),股期交易標的!$A:$A,0)) &amp; "期"</f>
        <v>#N/A</v>
      </c>
    </row>
    <row r="826" spans="1:24" x14ac:dyDescent="0.25">
      <c r="A826" t="s">
        <v>636</v>
      </c>
      <c r="B826">
        <v>202311</v>
      </c>
      <c r="C826">
        <v>69.8</v>
      </c>
      <c r="D826">
        <v>70.400000000000006</v>
      </c>
      <c r="E826">
        <v>69.8</v>
      </c>
      <c r="F826">
        <v>70.099999999999994</v>
      </c>
      <c r="G826" t="s">
        <v>1560</v>
      </c>
      <c r="H826" s="4" t="s">
        <v>2215</v>
      </c>
      <c r="I826">
        <v>0</v>
      </c>
      <c r="J826">
        <v>26</v>
      </c>
      <c r="K826">
        <v>26</v>
      </c>
      <c r="L826">
        <v>70.099999999999994</v>
      </c>
      <c r="M826">
        <v>272</v>
      </c>
      <c r="N826">
        <v>70</v>
      </c>
      <c r="O826">
        <v>70.3</v>
      </c>
      <c r="P826">
        <v>70.900000000000006</v>
      </c>
      <c r="Q826">
        <v>67</v>
      </c>
      <c r="R826" t="e">
        <f>INDEX(股期交易標的!$D:$D,MATCH(LEFT(股票期貨!S826,2),股期交易標的!$A:$A,0)) &amp; "期"</f>
        <v>#N/A</v>
      </c>
      <c r="X826" t="e">
        <f>INDEX(股期交易標的!$D:$D,MATCH(LEFT(股票期貨!Y826,2),股期交易標的!$A:$A,0)) &amp; "期"</f>
        <v>#N/A</v>
      </c>
    </row>
    <row r="827" spans="1:24" x14ac:dyDescent="0.25">
      <c r="A827" t="s">
        <v>636</v>
      </c>
      <c r="B827">
        <v>202312</v>
      </c>
      <c r="C827">
        <v>69.8</v>
      </c>
      <c r="D827">
        <v>70.099999999999994</v>
      </c>
      <c r="E827">
        <v>69.8</v>
      </c>
      <c r="F827">
        <v>69.900000000000006</v>
      </c>
      <c r="G827" t="s">
        <v>1567</v>
      </c>
      <c r="H827" s="4" t="s">
        <v>2263</v>
      </c>
      <c r="I827">
        <v>0</v>
      </c>
      <c r="J827">
        <v>14</v>
      </c>
      <c r="K827">
        <v>14</v>
      </c>
      <c r="L827">
        <v>69.900000000000006</v>
      </c>
      <c r="M827">
        <v>32</v>
      </c>
      <c r="N827">
        <v>69.900000000000006</v>
      </c>
      <c r="O827">
        <v>70.3</v>
      </c>
      <c r="P827">
        <v>72</v>
      </c>
      <c r="Q827">
        <v>67.7</v>
      </c>
      <c r="R827" t="e">
        <f>INDEX(股期交易標的!$D:$D,MATCH(LEFT(股票期貨!S827,2),股期交易標的!$A:$A,0)) &amp; "期"</f>
        <v>#N/A</v>
      </c>
      <c r="X827" t="e">
        <f>INDEX(股期交易標的!$D:$D,MATCH(LEFT(股票期貨!Y827,2),股期交易標的!$A:$A,0)) &amp; "期"</f>
        <v>#N/A</v>
      </c>
    </row>
    <row r="828" spans="1:24" x14ac:dyDescent="0.25">
      <c r="A828" t="s">
        <v>636</v>
      </c>
      <c r="B828">
        <v>202403</v>
      </c>
      <c r="C828">
        <v>69.900000000000006</v>
      </c>
      <c r="D828" t="s">
        <v>39</v>
      </c>
      <c r="E828" t="s">
        <v>39</v>
      </c>
      <c r="F828">
        <v>69.900000000000006</v>
      </c>
      <c r="G828">
        <v>0</v>
      </c>
      <c r="H828" s="4">
        <v>0</v>
      </c>
      <c r="I828">
        <v>0</v>
      </c>
      <c r="J828">
        <v>1</v>
      </c>
      <c r="K828">
        <v>1</v>
      </c>
      <c r="L828">
        <v>70.2</v>
      </c>
      <c r="M828">
        <v>1</v>
      </c>
      <c r="N828">
        <v>69.400000000000006</v>
      </c>
      <c r="O828">
        <v>72.3</v>
      </c>
      <c r="P828" t="s">
        <v>39</v>
      </c>
      <c r="Q828" t="s">
        <v>39</v>
      </c>
      <c r="R828" t="e">
        <f>INDEX(股期交易標的!$D:$D,MATCH(LEFT(股票期貨!S828,2),股期交易標的!$A:$A,0)) &amp; "期"</f>
        <v>#N/A</v>
      </c>
      <c r="X828" t="e">
        <f>INDEX(股期交易標的!$D:$D,MATCH(LEFT(股票期貨!Y828,2),股期交易標的!$A:$A,0)) &amp; "期"</f>
        <v>#N/A</v>
      </c>
    </row>
    <row r="829" spans="1:24" x14ac:dyDescent="0.25">
      <c r="A829" t="s">
        <v>636</v>
      </c>
      <c r="B829">
        <v>202406</v>
      </c>
      <c r="C829" t="s">
        <v>39</v>
      </c>
      <c r="D829" t="s">
        <v>39</v>
      </c>
      <c r="E829" t="s">
        <v>39</v>
      </c>
      <c r="F829" t="s">
        <v>39</v>
      </c>
      <c r="G829" t="s">
        <v>39</v>
      </c>
      <c r="H829" t="s">
        <v>39</v>
      </c>
      <c r="I829">
        <v>0</v>
      </c>
      <c r="J829">
        <v>0</v>
      </c>
      <c r="K829">
        <v>0</v>
      </c>
      <c r="L829">
        <v>70.2</v>
      </c>
      <c r="M829">
        <v>0</v>
      </c>
      <c r="N829">
        <v>68.5</v>
      </c>
      <c r="O829">
        <v>72.3</v>
      </c>
      <c r="P829" t="s">
        <v>39</v>
      </c>
      <c r="Q829" t="s">
        <v>39</v>
      </c>
      <c r="R829" t="e">
        <f>INDEX(股期交易標的!$D:$D,MATCH(LEFT(股票期貨!S829,2),股期交易標的!$A:$A,0)) &amp; "期"</f>
        <v>#N/A</v>
      </c>
      <c r="X829" t="e">
        <f>INDEX(股期交易標的!$D:$D,MATCH(LEFT(股票期貨!Y829,2),股期交易標的!$A:$A,0)) &amp; "期"</f>
        <v>#N/A</v>
      </c>
    </row>
    <row r="830" spans="1:24" x14ac:dyDescent="0.25">
      <c r="A830" t="s">
        <v>636</v>
      </c>
      <c r="B830">
        <v>202409</v>
      </c>
      <c r="C830" t="s">
        <v>39</v>
      </c>
      <c r="D830" t="s">
        <v>39</v>
      </c>
      <c r="E830" t="s">
        <v>39</v>
      </c>
      <c r="F830" t="s">
        <v>39</v>
      </c>
      <c r="G830" t="s">
        <v>39</v>
      </c>
      <c r="H830" t="s">
        <v>39</v>
      </c>
      <c r="I830">
        <v>0</v>
      </c>
      <c r="J830">
        <v>0</v>
      </c>
      <c r="K830">
        <v>0</v>
      </c>
      <c r="L830">
        <v>70.2</v>
      </c>
      <c r="M830">
        <v>0</v>
      </c>
      <c r="N830">
        <v>68</v>
      </c>
      <c r="O830">
        <v>72.3</v>
      </c>
      <c r="P830" t="s">
        <v>39</v>
      </c>
      <c r="Q830" t="s">
        <v>39</v>
      </c>
      <c r="R830" t="e">
        <f>INDEX(股期交易標的!$D:$D,MATCH(LEFT(股票期貨!S830,2),股期交易標的!$A:$A,0)) &amp; "期"</f>
        <v>#N/A</v>
      </c>
      <c r="X830" t="e">
        <f>INDEX(股期交易標的!$D:$D,MATCH(LEFT(股票期貨!Y830,2),股期交易標的!$A:$A,0)) &amp; "期"</f>
        <v>#N/A</v>
      </c>
    </row>
    <row r="831" spans="1:24" x14ac:dyDescent="0.25">
      <c r="A831" t="s">
        <v>637</v>
      </c>
      <c r="B831">
        <v>202312</v>
      </c>
      <c r="C831" t="s">
        <v>39</v>
      </c>
      <c r="D831" t="s">
        <v>39</v>
      </c>
      <c r="E831" t="s">
        <v>39</v>
      </c>
      <c r="F831" t="s">
        <v>39</v>
      </c>
      <c r="G831" t="s">
        <v>39</v>
      </c>
      <c r="H831" s="4" t="s">
        <v>39</v>
      </c>
      <c r="I831">
        <v>0</v>
      </c>
      <c r="J831">
        <v>0</v>
      </c>
      <c r="K831">
        <v>0</v>
      </c>
      <c r="L831">
        <v>48.1</v>
      </c>
      <c r="M831">
        <v>13</v>
      </c>
      <c r="N831" t="s">
        <v>39</v>
      </c>
      <c r="O831" t="s">
        <v>39</v>
      </c>
      <c r="P831">
        <v>72.3</v>
      </c>
      <c r="Q831">
        <v>47.95</v>
      </c>
      <c r="R831" t="e">
        <f>INDEX(股期交易標的!$D:$D,MATCH(LEFT(股票期貨!S831,2),股期交易標的!$A:$A,0)) &amp; "期"</f>
        <v>#N/A</v>
      </c>
      <c r="X831" t="e">
        <f>INDEX(股期交易標的!$D:$D,MATCH(LEFT(股票期貨!Y831,2),股期交易標的!$A:$A,0)) &amp; "期"</f>
        <v>#N/A</v>
      </c>
    </row>
    <row r="832" spans="1:24" x14ac:dyDescent="0.25">
      <c r="A832" t="s">
        <v>637</v>
      </c>
      <c r="B832">
        <v>202403</v>
      </c>
      <c r="C832" t="s">
        <v>39</v>
      </c>
      <c r="D832" t="s">
        <v>39</v>
      </c>
      <c r="E832" t="s">
        <v>39</v>
      </c>
      <c r="F832" t="s">
        <v>39</v>
      </c>
      <c r="G832" t="s">
        <v>39</v>
      </c>
      <c r="H832" t="s">
        <v>39</v>
      </c>
      <c r="I832">
        <v>0</v>
      </c>
      <c r="J832">
        <v>0</v>
      </c>
      <c r="K832">
        <v>0</v>
      </c>
      <c r="L832">
        <v>48.3</v>
      </c>
      <c r="M832">
        <v>1</v>
      </c>
      <c r="N832" t="s">
        <v>39</v>
      </c>
      <c r="O832" t="s">
        <v>39</v>
      </c>
      <c r="P832">
        <v>50</v>
      </c>
      <c r="Q832">
        <v>50</v>
      </c>
      <c r="R832" t="e">
        <f>INDEX(股期交易標的!$D:$D,MATCH(LEFT(股票期貨!S832,2),股期交易標的!$A:$A,0)) &amp; "期"</f>
        <v>#N/A</v>
      </c>
      <c r="X832" t="e">
        <f>INDEX(股期交易標的!$D:$D,MATCH(LEFT(股票期貨!Y832,2),股期交易標的!$A:$A,0)) &amp; "期"</f>
        <v>#N/A</v>
      </c>
    </row>
    <row r="833" spans="1:24" x14ac:dyDescent="0.25">
      <c r="A833" t="s">
        <v>638</v>
      </c>
      <c r="B833">
        <v>202311</v>
      </c>
      <c r="C833">
        <v>47.6</v>
      </c>
      <c r="D833">
        <v>48.2</v>
      </c>
      <c r="E833">
        <v>47.3</v>
      </c>
      <c r="F833">
        <v>47.85</v>
      </c>
      <c r="G833" t="s">
        <v>448</v>
      </c>
      <c r="H833" t="s">
        <v>2644</v>
      </c>
      <c r="I833">
        <v>0</v>
      </c>
      <c r="J833">
        <v>57</v>
      </c>
      <c r="K833">
        <v>57</v>
      </c>
      <c r="L833">
        <v>47.85</v>
      </c>
      <c r="M833">
        <v>192</v>
      </c>
      <c r="N833">
        <v>47.75</v>
      </c>
      <c r="O833">
        <v>47.9</v>
      </c>
      <c r="P833">
        <v>48.75</v>
      </c>
      <c r="Q833">
        <v>41.15</v>
      </c>
      <c r="R833" t="e">
        <f>INDEX(股期交易標的!$D:$D,MATCH(LEFT(股票期貨!S833,2),股期交易標的!$A:$A,0)) &amp; "期"</f>
        <v>#N/A</v>
      </c>
      <c r="X833" t="e">
        <f>INDEX(股期交易標的!$D:$D,MATCH(LEFT(股票期貨!Y833,2),股期交易標的!$A:$A,0)) &amp; "期"</f>
        <v>#N/A</v>
      </c>
    </row>
    <row r="834" spans="1:24" x14ac:dyDescent="0.25">
      <c r="A834" t="s">
        <v>638</v>
      </c>
      <c r="B834">
        <v>202312</v>
      </c>
      <c r="C834">
        <v>47.6</v>
      </c>
      <c r="D834">
        <v>47.65</v>
      </c>
      <c r="E834">
        <v>47.6</v>
      </c>
      <c r="F834">
        <v>47.65</v>
      </c>
      <c r="G834" t="s">
        <v>524</v>
      </c>
      <c r="H834" t="s">
        <v>2305</v>
      </c>
      <c r="I834">
        <v>0</v>
      </c>
      <c r="J834">
        <v>5</v>
      </c>
      <c r="K834">
        <v>5</v>
      </c>
      <c r="L834">
        <v>47.65</v>
      </c>
      <c r="M834">
        <v>28</v>
      </c>
      <c r="N834">
        <v>47.55</v>
      </c>
      <c r="O834">
        <v>47.8</v>
      </c>
      <c r="P834">
        <v>48.2</v>
      </c>
      <c r="Q834">
        <v>42.55</v>
      </c>
      <c r="R834" t="e">
        <f>INDEX(股期交易標的!$D:$D,MATCH(LEFT(股票期貨!S834,2),股期交易標的!$A:$A,0)) &amp; "期"</f>
        <v>#N/A</v>
      </c>
      <c r="X834" t="e">
        <f>INDEX(股期交易標的!$D:$D,MATCH(LEFT(股票期貨!Y834,2),股期交易標的!$A:$A,0)) &amp; "期"</f>
        <v>#N/A</v>
      </c>
    </row>
    <row r="835" spans="1:24" x14ac:dyDescent="0.25">
      <c r="A835" t="s">
        <v>638</v>
      </c>
      <c r="B835">
        <v>202403</v>
      </c>
      <c r="C835" t="s">
        <v>39</v>
      </c>
      <c r="D835" t="s">
        <v>39</v>
      </c>
      <c r="E835" t="s">
        <v>39</v>
      </c>
      <c r="F835" t="s">
        <v>39</v>
      </c>
      <c r="G835" t="s">
        <v>39</v>
      </c>
      <c r="H835" t="s">
        <v>39</v>
      </c>
      <c r="I835">
        <v>0</v>
      </c>
      <c r="J835">
        <v>0</v>
      </c>
      <c r="K835">
        <v>0</v>
      </c>
      <c r="L835">
        <v>47.85</v>
      </c>
      <c r="M835">
        <v>0</v>
      </c>
      <c r="N835">
        <v>46.25</v>
      </c>
      <c r="O835">
        <v>49.3</v>
      </c>
      <c r="P835" t="s">
        <v>39</v>
      </c>
      <c r="Q835" t="s">
        <v>39</v>
      </c>
      <c r="R835" t="e">
        <f>INDEX(股期交易標的!$D:$D,MATCH(LEFT(股票期貨!S835,2),股期交易標的!$A:$A,0)) &amp; "期"</f>
        <v>#N/A</v>
      </c>
      <c r="X835" t="e">
        <f>INDEX(股期交易標的!$D:$D,MATCH(LEFT(股票期貨!Y835,2),股期交易標的!$A:$A,0)) &amp; "期"</f>
        <v>#N/A</v>
      </c>
    </row>
    <row r="836" spans="1:24" x14ac:dyDescent="0.25">
      <c r="A836" t="s">
        <v>638</v>
      </c>
      <c r="B836">
        <v>202406</v>
      </c>
      <c r="C836" t="s">
        <v>39</v>
      </c>
      <c r="D836" t="s">
        <v>39</v>
      </c>
      <c r="E836" t="s">
        <v>39</v>
      </c>
      <c r="F836" t="s">
        <v>39</v>
      </c>
      <c r="G836" t="s">
        <v>39</v>
      </c>
      <c r="H836" t="s">
        <v>39</v>
      </c>
      <c r="I836">
        <v>0</v>
      </c>
      <c r="J836">
        <v>0</v>
      </c>
      <c r="K836">
        <v>0</v>
      </c>
      <c r="L836">
        <v>47.6</v>
      </c>
      <c r="M836">
        <v>3</v>
      </c>
      <c r="N836">
        <v>46.25</v>
      </c>
      <c r="O836">
        <v>49.3</v>
      </c>
      <c r="P836">
        <v>47</v>
      </c>
      <c r="Q836">
        <v>39.700000000000003</v>
      </c>
      <c r="R836" t="e">
        <f>INDEX(股期交易標的!$D:$D,MATCH(LEFT(股票期貨!S836,2),股期交易標的!$A:$A,0)) &amp; "期"</f>
        <v>#N/A</v>
      </c>
      <c r="X836" t="e">
        <f>INDEX(股期交易標的!$D:$D,MATCH(LEFT(股票期貨!Y836,2),股期交易標的!$A:$A,0)) &amp; "期"</f>
        <v>#N/A</v>
      </c>
    </row>
    <row r="837" spans="1:24" x14ac:dyDescent="0.25">
      <c r="A837" t="s">
        <v>638</v>
      </c>
      <c r="B837">
        <v>202409</v>
      </c>
      <c r="C837" t="s">
        <v>39</v>
      </c>
      <c r="D837" t="s">
        <v>39</v>
      </c>
      <c r="E837" t="s">
        <v>39</v>
      </c>
      <c r="F837" t="s">
        <v>39</v>
      </c>
      <c r="G837" t="s">
        <v>39</v>
      </c>
      <c r="H837" s="4" t="s">
        <v>39</v>
      </c>
      <c r="I837">
        <v>0</v>
      </c>
      <c r="J837">
        <v>0</v>
      </c>
      <c r="K837">
        <v>0</v>
      </c>
      <c r="L837">
        <v>48</v>
      </c>
      <c r="M837">
        <v>0</v>
      </c>
      <c r="N837">
        <v>46.25</v>
      </c>
      <c r="O837">
        <v>49.3</v>
      </c>
      <c r="P837" t="s">
        <v>39</v>
      </c>
      <c r="Q837" t="s">
        <v>39</v>
      </c>
      <c r="R837" t="e">
        <f>INDEX(股期交易標的!$D:$D,MATCH(LEFT(股票期貨!S837,2),股期交易標的!$A:$A,0)) &amp; "期"</f>
        <v>#N/A</v>
      </c>
      <c r="X837" t="e">
        <f>INDEX(股期交易標的!$D:$D,MATCH(LEFT(股票期貨!Y837,2),股期交易標的!$A:$A,0)) &amp; "期"</f>
        <v>#N/A</v>
      </c>
    </row>
    <row r="838" spans="1:24" x14ac:dyDescent="0.25">
      <c r="A838" t="s">
        <v>639</v>
      </c>
      <c r="B838">
        <v>202311</v>
      </c>
      <c r="C838">
        <v>176.5</v>
      </c>
      <c r="D838">
        <v>181</v>
      </c>
      <c r="E838">
        <v>173</v>
      </c>
      <c r="F838">
        <v>173</v>
      </c>
      <c r="G838" t="s">
        <v>375</v>
      </c>
      <c r="H838" t="s">
        <v>1587</v>
      </c>
      <c r="I838">
        <v>0</v>
      </c>
      <c r="J838">
        <v>2271</v>
      </c>
      <c r="K838">
        <v>2271</v>
      </c>
      <c r="L838">
        <v>173</v>
      </c>
      <c r="M838">
        <v>1837</v>
      </c>
      <c r="N838">
        <v>172.5</v>
      </c>
      <c r="O838">
        <v>173.5</v>
      </c>
      <c r="P838">
        <v>187</v>
      </c>
      <c r="Q838">
        <v>165.5</v>
      </c>
      <c r="R838" t="e">
        <f>INDEX(股期交易標的!$D:$D,MATCH(LEFT(股票期貨!S838,2),股期交易標的!$A:$A,0)) &amp; "期"</f>
        <v>#N/A</v>
      </c>
      <c r="X838" t="e">
        <f>INDEX(股期交易標的!$D:$D,MATCH(LEFT(股票期貨!Y838,2),股期交易標的!$A:$A,0)) &amp; "期"</f>
        <v>#N/A</v>
      </c>
    </row>
    <row r="839" spans="1:24" x14ac:dyDescent="0.25">
      <c r="A839" t="s">
        <v>639</v>
      </c>
      <c r="B839">
        <v>202312</v>
      </c>
      <c r="C839">
        <v>179</v>
      </c>
      <c r="D839">
        <v>181</v>
      </c>
      <c r="E839">
        <v>173.5</v>
      </c>
      <c r="F839">
        <v>173.5</v>
      </c>
      <c r="G839">
        <v>0</v>
      </c>
      <c r="H839" s="4">
        <v>0</v>
      </c>
      <c r="I839">
        <v>0</v>
      </c>
      <c r="J839">
        <v>883</v>
      </c>
      <c r="K839">
        <v>883</v>
      </c>
      <c r="L839">
        <v>173.5</v>
      </c>
      <c r="M839">
        <v>1289</v>
      </c>
      <c r="N839">
        <v>173</v>
      </c>
      <c r="O839">
        <v>174</v>
      </c>
      <c r="P839">
        <v>240</v>
      </c>
      <c r="Q839">
        <v>166</v>
      </c>
      <c r="R839" t="e">
        <f>INDEX(股期交易標的!$D:$D,MATCH(LEFT(股票期貨!S839,2),股期交易標的!$A:$A,0)) &amp; "期"</f>
        <v>#N/A</v>
      </c>
      <c r="X839" t="e">
        <f>INDEX(股期交易標的!$D:$D,MATCH(LEFT(股票期貨!Y839,2),股期交易標的!$A:$A,0)) &amp; "期"</f>
        <v>#N/A</v>
      </c>
    </row>
    <row r="840" spans="1:24" x14ac:dyDescent="0.25">
      <c r="A840" t="s">
        <v>639</v>
      </c>
      <c r="B840">
        <v>202403</v>
      </c>
      <c r="C840" t="s">
        <v>39</v>
      </c>
      <c r="D840" t="s">
        <v>39</v>
      </c>
      <c r="E840" t="s">
        <v>39</v>
      </c>
      <c r="F840" t="s">
        <v>39</v>
      </c>
      <c r="G840" t="s">
        <v>39</v>
      </c>
      <c r="H840" t="s">
        <v>39</v>
      </c>
      <c r="I840">
        <v>0</v>
      </c>
      <c r="J840">
        <v>0</v>
      </c>
      <c r="K840">
        <v>0</v>
      </c>
      <c r="L840">
        <v>174</v>
      </c>
      <c r="M840">
        <v>119</v>
      </c>
      <c r="N840">
        <v>173</v>
      </c>
      <c r="O840">
        <v>174.5</v>
      </c>
      <c r="P840">
        <v>236.5</v>
      </c>
      <c r="Q840">
        <v>167.5</v>
      </c>
      <c r="R840" t="e">
        <f>INDEX(股期交易標的!$D:$D,MATCH(LEFT(股票期貨!S840,2),股期交易標的!$A:$A,0)) &amp; "期"</f>
        <v>#N/A</v>
      </c>
      <c r="X840" t="e">
        <f>INDEX(股期交易標的!$D:$D,MATCH(LEFT(股票期貨!Y840,2),股期交易標的!$A:$A,0)) &amp; "期"</f>
        <v>#N/A</v>
      </c>
    </row>
    <row r="841" spans="1:24" x14ac:dyDescent="0.25">
      <c r="A841" t="s">
        <v>639</v>
      </c>
      <c r="B841">
        <v>202406</v>
      </c>
      <c r="C841">
        <v>175</v>
      </c>
      <c r="D841">
        <v>180</v>
      </c>
      <c r="E841">
        <v>174.5</v>
      </c>
      <c r="F841">
        <v>174.5</v>
      </c>
      <c r="G841">
        <v>0</v>
      </c>
      <c r="H841" s="4">
        <v>0</v>
      </c>
      <c r="I841">
        <v>0</v>
      </c>
      <c r="J841">
        <v>66</v>
      </c>
      <c r="K841">
        <v>66</v>
      </c>
      <c r="L841">
        <v>174.5</v>
      </c>
      <c r="M841">
        <v>217</v>
      </c>
      <c r="N841">
        <v>173.5</v>
      </c>
      <c r="O841">
        <v>174.5</v>
      </c>
      <c r="P841">
        <v>221</v>
      </c>
      <c r="Q841">
        <v>168</v>
      </c>
      <c r="R841" t="e">
        <f>INDEX(股期交易標的!$D:$D,MATCH(LEFT(股票期貨!S841,2),股期交易標的!$A:$A,0)) &amp; "期"</f>
        <v>#N/A</v>
      </c>
      <c r="X841" t="e">
        <f>INDEX(股期交易標的!$D:$D,MATCH(LEFT(股票期貨!Y841,2),股期交易標的!$A:$A,0)) &amp; "期"</f>
        <v>#N/A</v>
      </c>
    </row>
    <row r="842" spans="1:24" x14ac:dyDescent="0.25">
      <c r="A842" t="s">
        <v>639</v>
      </c>
      <c r="B842">
        <v>202409</v>
      </c>
      <c r="C842" t="s">
        <v>39</v>
      </c>
      <c r="D842" t="s">
        <v>39</v>
      </c>
      <c r="E842" t="s">
        <v>39</v>
      </c>
      <c r="F842" t="s">
        <v>39</v>
      </c>
      <c r="G842" t="s">
        <v>39</v>
      </c>
      <c r="H842" t="s">
        <v>39</v>
      </c>
      <c r="I842">
        <v>0</v>
      </c>
      <c r="J842">
        <v>0</v>
      </c>
      <c r="K842">
        <v>0</v>
      </c>
      <c r="L842">
        <v>174</v>
      </c>
      <c r="M842">
        <v>18</v>
      </c>
      <c r="N842">
        <v>173.5</v>
      </c>
      <c r="O842">
        <v>175</v>
      </c>
      <c r="P842">
        <v>175.5</v>
      </c>
      <c r="Q842">
        <v>167.5</v>
      </c>
      <c r="R842" t="e">
        <f>INDEX(股期交易標的!$D:$D,MATCH(LEFT(股票期貨!S842,2),股期交易標的!$A:$A,0)) &amp; "期"</f>
        <v>#N/A</v>
      </c>
      <c r="X842" t="e">
        <f>INDEX(股期交易標的!$D:$D,MATCH(LEFT(股票期貨!Y842,2),股期交易標的!$A:$A,0)) &amp; "期"</f>
        <v>#N/A</v>
      </c>
    </row>
    <row r="843" spans="1:24" x14ac:dyDescent="0.25">
      <c r="A843" t="s">
        <v>640</v>
      </c>
      <c r="B843">
        <v>202311</v>
      </c>
      <c r="C843">
        <v>485</v>
      </c>
      <c r="D843">
        <v>492.5</v>
      </c>
      <c r="E843">
        <v>482</v>
      </c>
      <c r="F843">
        <v>489</v>
      </c>
      <c r="G843" t="s">
        <v>1566</v>
      </c>
      <c r="H843" s="4" t="s">
        <v>2326</v>
      </c>
      <c r="I843">
        <v>0</v>
      </c>
      <c r="J843">
        <v>216</v>
      </c>
      <c r="K843">
        <v>216</v>
      </c>
      <c r="L843">
        <v>489</v>
      </c>
      <c r="M843">
        <v>412</v>
      </c>
      <c r="N843">
        <v>489</v>
      </c>
      <c r="O843">
        <v>490</v>
      </c>
      <c r="P843">
        <v>494</v>
      </c>
      <c r="Q843">
        <v>446.5</v>
      </c>
      <c r="R843" t="e">
        <f>INDEX(股期交易標的!$D:$D,MATCH(LEFT(股票期貨!S843,2),股期交易標的!$A:$A,0)) &amp; "期"</f>
        <v>#N/A</v>
      </c>
      <c r="X843" t="e">
        <f>INDEX(股期交易標的!$D:$D,MATCH(LEFT(股票期貨!Y843,2),股期交易標的!$A:$A,0)) &amp; "期"</f>
        <v>#N/A</v>
      </c>
    </row>
    <row r="844" spans="1:24" x14ac:dyDescent="0.25">
      <c r="A844" t="s">
        <v>640</v>
      </c>
      <c r="B844">
        <v>202312</v>
      </c>
      <c r="C844">
        <v>488</v>
      </c>
      <c r="D844">
        <v>489.5</v>
      </c>
      <c r="E844">
        <v>483</v>
      </c>
      <c r="F844">
        <v>489.5</v>
      </c>
      <c r="G844" t="s">
        <v>1597</v>
      </c>
      <c r="H844" s="4" t="s">
        <v>2645</v>
      </c>
      <c r="I844">
        <v>0</v>
      </c>
      <c r="J844">
        <v>33</v>
      </c>
      <c r="K844">
        <v>33</v>
      </c>
      <c r="L844">
        <v>489</v>
      </c>
      <c r="M844">
        <v>171</v>
      </c>
      <c r="N844">
        <v>489</v>
      </c>
      <c r="O844">
        <v>490.5</v>
      </c>
      <c r="P844">
        <v>490.5</v>
      </c>
      <c r="Q844">
        <v>368</v>
      </c>
      <c r="R844" t="e">
        <f>INDEX(股期交易標的!$D:$D,MATCH(LEFT(股票期貨!S844,2),股期交易標的!$A:$A,0)) &amp; "期"</f>
        <v>#N/A</v>
      </c>
      <c r="X844" t="e">
        <f>INDEX(股期交易標的!$D:$D,MATCH(LEFT(股票期貨!Y844,2),股期交易標的!$A:$A,0)) &amp; "期"</f>
        <v>#N/A</v>
      </c>
    </row>
    <row r="845" spans="1:24" x14ac:dyDescent="0.25">
      <c r="A845" t="s">
        <v>640</v>
      </c>
      <c r="B845">
        <v>202403</v>
      </c>
      <c r="C845">
        <v>490.5</v>
      </c>
      <c r="D845">
        <v>490.5</v>
      </c>
      <c r="E845">
        <v>488.5</v>
      </c>
      <c r="F845">
        <v>490.5</v>
      </c>
      <c r="G845" t="s">
        <v>1591</v>
      </c>
      <c r="H845" t="s">
        <v>2532</v>
      </c>
      <c r="I845">
        <v>0</v>
      </c>
      <c r="J845">
        <v>8</v>
      </c>
      <c r="K845">
        <v>8</v>
      </c>
      <c r="L845">
        <v>490.5</v>
      </c>
      <c r="M845">
        <v>6</v>
      </c>
      <c r="N845">
        <v>488.5</v>
      </c>
      <c r="O845">
        <v>491.5</v>
      </c>
      <c r="P845">
        <v>490.5</v>
      </c>
      <c r="Q845">
        <v>398</v>
      </c>
      <c r="R845" t="e">
        <f>INDEX(股期交易標的!$D:$D,MATCH(LEFT(股票期貨!S845,2),股期交易標的!$A:$A,0)) &amp; "期"</f>
        <v>#N/A</v>
      </c>
      <c r="X845" t="e">
        <f>INDEX(股期交易標的!$D:$D,MATCH(LEFT(股票期貨!Y845,2),股期交易標的!$A:$A,0)) &amp; "期"</f>
        <v>#N/A</v>
      </c>
    </row>
    <row r="846" spans="1:24" x14ac:dyDescent="0.25">
      <c r="A846" t="s">
        <v>640</v>
      </c>
      <c r="B846">
        <v>202406</v>
      </c>
      <c r="C846" t="s">
        <v>39</v>
      </c>
      <c r="D846" t="s">
        <v>39</v>
      </c>
      <c r="E846" t="s">
        <v>39</v>
      </c>
      <c r="F846" t="s">
        <v>39</v>
      </c>
      <c r="G846" t="s">
        <v>39</v>
      </c>
      <c r="H846" s="4" t="s">
        <v>39</v>
      </c>
      <c r="I846">
        <v>0</v>
      </c>
      <c r="J846">
        <v>0</v>
      </c>
      <c r="K846">
        <v>0</v>
      </c>
      <c r="L846">
        <v>487</v>
      </c>
      <c r="M846">
        <v>0</v>
      </c>
      <c r="N846">
        <v>486</v>
      </c>
      <c r="O846">
        <v>492</v>
      </c>
      <c r="P846" t="s">
        <v>39</v>
      </c>
      <c r="Q846" t="s">
        <v>39</v>
      </c>
      <c r="R846" t="e">
        <f>INDEX(股期交易標的!$D:$D,MATCH(LEFT(股票期貨!S846,2),股期交易標的!$A:$A,0)) &amp; "期"</f>
        <v>#N/A</v>
      </c>
      <c r="X846" t="e">
        <f>INDEX(股期交易標的!$D:$D,MATCH(LEFT(股票期貨!Y846,2),股期交易標的!$A:$A,0)) &amp; "期"</f>
        <v>#N/A</v>
      </c>
    </row>
    <row r="847" spans="1:24" x14ac:dyDescent="0.25">
      <c r="A847" t="s">
        <v>640</v>
      </c>
      <c r="B847">
        <v>202409</v>
      </c>
      <c r="C847" t="s">
        <v>39</v>
      </c>
      <c r="D847" t="s">
        <v>39</v>
      </c>
      <c r="E847" t="s">
        <v>39</v>
      </c>
      <c r="F847" t="s">
        <v>39</v>
      </c>
      <c r="G847" t="s">
        <v>39</v>
      </c>
      <c r="H847" t="s">
        <v>39</v>
      </c>
      <c r="I847">
        <v>0</v>
      </c>
      <c r="J847">
        <v>0</v>
      </c>
      <c r="K847">
        <v>0</v>
      </c>
      <c r="L847">
        <v>487</v>
      </c>
      <c r="M847">
        <v>0</v>
      </c>
      <c r="N847">
        <v>472.5</v>
      </c>
      <c r="O847">
        <v>506</v>
      </c>
      <c r="P847" t="s">
        <v>39</v>
      </c>
      <c r="Q847" t="s">
        <v>39</v>
      </c>
      <c r="R847" t="e">
        <f>INDEX(股期交易標的!$D:$D,MATCH(LEFT(股票期貨!S847,2),股期交易標的!$A:$A,0)) &amp; "期"</f>
        <v>#N/A</v>
      </c>
      <c r="X847" t="e">
        <f>INDEX(股期交易標的!$D:$D,MATCH(LEFT(股票期貨!Y847,2),股期交易標的!$A:$A,0)) &amp; "期"</f>
        <v>#N/A</v>
      </c>
    </row>
    <row r="848" spans="1:24" x14ac:dyDescent="0.25">
      <c r="A848" t="s">
        <v>641</v>
      </c>
      <c r="B848">
        <v>202311</v>
      </c>
      <c r="C848">
        <v>126.2</v>
      </c>
      <c r="D848">
        <v>127.25</v>
      </c>
      <c r="E848">
        <v>126.2</v>
      </c>
      <c r="F848">
        <v>126.6</v>
      </c>
      <c r="G848" t="s">
        <v>2233</v>
      </c>
      <c r="H848" t="s">
        <v>2191</v>
      </c>
      <c r="I848">
        <v>409</v>
      </c>
      <c r="J848">
        <v>1336</v>
      </c>
      <c r="K848">
        <v>1745</v>
      </c>
      <c r="L848">
        <v>126.6</v>
      </c>
      <c r="M848">
        <v>4970</v>
      </c>
      <c r="N848">
        <v>126.6</v>
      </c>
      <c r="O848">
        <v>126.65</v>
      </c>
      <c r="P848">
        <v>127.55</v>
      </c>
      <c r="Q848">
        <v>121.15</v>
      </c>
      <c r="R848" t="e">
        <f>INDEX(股期交易標的!$D:$D,MATCH(LEFT(股票期貨!S848,2),股期交易標的!$A:$A,0)) &amp; "期"</f>
        <v>#N/A</v>
      </c>
      <c r="X848" t="e">
        <f>INDEX(股期交易標的!$D:$D,MATCH(LEFT(股票期貨!Y848,2),股期交易標的!$A:$A,0)) &amp; "期"</f>
        <v>#N/A</v>
      </c>
    </row>
    <row r="849" spans="1:24" x14ac:dyDescent="0.25">
      <c r="A849" t="s">
        <v>641</v>
      </c>
      <c r="B849">
        <v>202312</v>
      </c>
      <c r="C849">
        <v>126.75</v>
      </c>
      <c r="D849">
        <v>127.4</v>
      </c>
      <c r="E849">
        <v>126.65</v>
      </c>
      <c r="F849">
        <v>126.75</v>
      </c>
      <c r="G849" t="s">
        <v>2646</v>
      </c>
      <c r="H849" t="s">
        <v>1595</v>
      </c>
      <c r="I849">
        <v>271</v>
      </c>
      <c r="J849">
        <v>416</v>
      </c>
      <c r="K849">
        <v>687</v>
      </c>
      <c r="L849">
        <v>126.75</v>
      </c>
      <c r="M849">
        <v>1041</v>
      </c>
      <c r="N849">
        <v>126.75</v>
      </c>
      <c r="O849">
        <v>126.85</v>
      </c>
      <c r="P849">
        <v>132.80000000000001</v>
      </c>
      <c r="Q849">
        <v>118</v>
      </c>
      <c r="R849" t="e">
        <f>INDEX(股期交易標的!$D:$D,MATCH(LEFT(股票期貨!S849,2),股期交易標的!$A:$A,0)) &amp; "期"</f>
        <v>#N/A</v>
      </c>
      <c r="X849" t="e">
        <f>INDEX(股期交易標的!$D:$D,MATCH(LEFT(股票期貨!Y849,2),股期交易標的!$A:$A,0)) &amp; "期"</f>
        <v>#N/A</v>
      </c>
    </row>
    <row r="850" spans="1:24" x14ac:dyDescent="0.25">
      <c r="A850" t="s">
        <v>641</v>
      </c>
      <c r="B850">
        <v>202403</v>
      </c>
      <c r="C850" t="s">
        <v>39</v>
      </c>
      <c r="D850" t="s">
        <v>39</v>
      </c>
      <c r="E850" t="s">
        <v>39</v>
      </c>
      <c r="F850" t="s">
        <v>39</v>
      </c>
      <c r="G850" t="s">
        <v>39</v>
      </c>
      <c r="H850" s="4" t="s">
        <v>39</v>
      </c>
      <c r="I850">
        <v>0</v>
      </c>
      <c r="J850">
        <v>0</v>
      </c>
      <c r="K850">
        <v>0</v>
      </c>
      <c r="L850">
        <v>126.7</v>
      </c>
      <c r="M850">
        <v>2</v>
      </c>
      <c r="N850">
        <v>126.95</v>
      </c>
      <c r="O850">
        <v>128.44999999999999</v>
      </c>
      <c r="P850">
        <v>127.1</v>
      </c>
      <c r="Q850">
        <v>123</v>
      </c>
      <c r="R850" t="e">
        <f>INDEX(股期交易標的!$D:$D,MATCH(LEFT(股票期貨!S850,2),股期交易標的!$A:$A,0)) &amp; "期"</f>
        <v>#N/A</v>
      </c>
      <c r="X850" t="e">
        <f>INDEX(股期交易標的!$D:$D,MATCH(LEFT(股票期貨!Y850,2),股期交易標的!$A:$A,0)) &amp; "期"</f>
        <v>#N/A</v>
      </c>
    </row>
    <row r="851" spans="1:24" x14ac:dyDescent="0.25">
      <c r="A851" t="s">
        <v>641</v>
      </c>
      <c r="B851">
        <v>202406</v>
      </c>
      <c r="C851" t="s">
        <v>39</v>
      </c>
      <c r="D851" t="s">
        <v>39</v>
      </c>
      <c r="E851" t="s">
        <v>39</v>
      </c>
      <c r="F851" t="s">
        <v>39</v>
      </c>
      <c r="G851" t="s">
        <v>39</v>
      </c>
      <c r="H851" t="s">
        <v>39</v>
      </c>
      <c r="I851">
        <v>0</v>
      </c>
      <c r="J851">
        <v>0</v>
      </c>
      <c r="K851">
        <v>0</v>
      </c>
      <c r="L851">
        <v>127.15</v>
      </c>
      <c r="M851">
        <v>8</v>
      </c>
      <c r="N851">
        <v>127.25</v>
      </c>
      <c r="O851">
        <v>128.44999999999999</v>
      </c>
      <c r="P851">
        <v>127.5</v>
      </c>
      <c r="Q851">
        <v>123.9</v>
      </c>
      <c r="R851" t="e">
        <f>INDEX(股期交易標的!$D:$D,MATCH(LEFT(股票期貨!S851,2),股期交易標的!$A:$A,0)) &amp; "期"</f>
        <v>#N/A</v>
      </c>
      <c r="X851" t="e">
        <f>INDEX(股期交易標的!$D:$D,MATCH(LEFT(股票期貨!Y851,2),股期交易標的!$A:$A,0)) &amp; "期"</f>
        <v>#N/A</v>
      </c>
    </row>
    <row r="852" spans="1:24" x14ac:dyDescent="0.25">
      <c r="A852" t="s">
        <v>641</v>
      </c>
      <c r="B852">
        <v>202409</v>
      </c>
      <c r="C852" t="s">
        <v>39</v>
      </c>
      <c r="D852" t="s">
        <v>39</v>
      </c>
      <c r="E852" t="s">
        <v>39</v>
      </c>
      <c r="F852" t="s">
        <v>39</v>
      </c>
      <c r="G852" t="s">
        <v>39</v>
      </c>
      <c r="H852" t="s">
        <v>39</v>
      </c>
      <c r="I852">
        <v>0</v>
      </c>
      <c r="J852">
        <v>0</v>
      </c>
      <c r="K852">
        <v>0</v>
      </c>
      <c r="L852">
        <v>127.05</v>
      </c>
      <c r="M852">
        <v>5</v>
      </c>
      <c r="N852">
        <v>127.5</v>
      </c>
      <c r="O852">
        <v>128.69999999999999</v>
      </c>
      <c r="P852">
        <v>124</v>
      </c>
      <c r="Q852">
        <v>123.75</v>
      </c>
      <c r="R852" t="e">
        <f>INDEX(股期交易標的!$D:$D,MATCH(LEFT(股票期貨!S852,2),股期交易標的!$A:$A,0)) &amp; "期"</f>
        <v>#N/A</v>
      </c>
      <c r="X852" t="e">
        <f>INDEX(股期交易標的!$D:$D,MATCH(LEFT(股票期貨!Y852,2),股期交易標的!$A:$A,0)) &amp; "期"</f>
        <v>#N/A</v>
      </c>
    </row>
    <row r="853" spans="1:24" x14ac:dyDescent="0.25">
      <c r="A853" t="s">
        <v>642</v>
      </c>
      <c r="B853">
        <v>202312</v>
      </c>
      <c r="C853" t="s">
        <v>39</v>
      </c>
      <c r="D853" t="s">
        <v>39</v>
      </c>
      <c r="E853" t="s">
        <v>39</v>
      </c>
      <c r="F853" t="s">
        <v>39</v>
      </c>
      <c r="G853" t="s">
        <v>39</v>
      </c>
      <c r="H853" t="s">
        <v>39</v>
      </c>
      <c r="I853">
        <v>0</v>
      </c>
      <c r="J853">
        <v>0</v>
      </c>
      <c r="K853">
        <v>0</v>
      </c>
      <c r="L853">
        <v>135.5</v>
      </c>
      <c r="M853">
        <v>7</v>
      </c>
      <c r="N853" t="s">
        <v>39</v>
      </c>
      <c r="O853" t="s">
        <v>39</v>
      </c>
      <c r="P853">
        <v>153.5</v>
      </c>
      <c r="Q853">
        <v>136.5</v>
      </c>
      <c r="R853" t="e">
        <f>INDEX(股期交易標的!$D:$D,MATCH(LEFT(股票期貨!S853,2),股期交易標的!$A:$A,0)) &amp; "期"</f>
        <v>#N/A</v>
      </c>
      <c r="X853" t="e">
        <f>INDEX(股期交易標的!$D:$D,MATCH(LEFT(股票期貨!Y853,2),股期交易標的!$A:$A,0)) &amp; "期"</f>
        <v>#N/A</v>
      </c>
    </row>
    <row r="854" spans="1:24" x14ac:dyDescent="0.25">
      <c r="A854" t="s">
        <v>643</v>
      </c>
      <c r="B854">
        <v>202311</v>
      </c>
      <c r="C854">
        <v>135</v>
      </c>
      <c r="D854">
        <v>136</v>
      </c>
      <c r="E854">
        <v>135</v>
      </c>
      <c r="F854">
        <v>136</v>
      </c>
      <c r="G854" t="s">
        <v>544</v>
      </c>
      <c r="H854" t="s">
        <v>2609</v>
      </c>
      <c r="I854">
        <v>0</v>
      </c>
      <c r="J854">
        <v>18</v>
      </c>
      <c r="K854">
        <v>18</v>
      </c>
      <c r="L854">
        <v>136</v>
      </c>
      <c r="M854">
        <v>107</v>
      </c>
      <c r="N854">
        <v>135</v>
      </c>
      <c r="O854">
        <v>137</v>
      </c>
      <c r="P854">
        <v>142</v>
      </c>
      <c r="Q854">
        <v>130</v>
      </c>
      <c r="R854" t="e">
        <f>INDEX(股期交易標的!$D:$D,MATCH(LEFT(股票期貨!S854,2),股期交易標的!$A:$A,0)) &amp; "期"</f>
        <v>#N/A</v>
      </c>
      <c r="X854" t="e">
        <f>INDEX(股期交易標的!$D:$D,MATCH(LEFT(股票期貨!Y854,2),股期交易標的!$A:$A,0)) &amp; "期"</f>
        <v>#N/A</v>
      </c>
    </row>
    <row r="855" spans="1:24" x14ac:dyDescent="0.25">
      <c r="A855" t="s">
        <v>643</v>
      </c>
      <c r="B855">
        <v>202312</v>
      </c>
      <c r="C855">
        <v>135.5</v>
      </c>
      <c r="D855">
        <v>135.5</v>
      </c>
      <c r="E855">
        <v>135.5</v>
      </c>
      <c r="F855">
        <v>135.5</v>
      </c>
      <c r="G855" t="s">
        <v>565</v>
      </c>
      <c r="H855" s="4" t="s">
        <v>2347</v>
      </c>
      <c r="I855">
        <v>0</v>
      </c>
      <c r="J855">
        <v>2</v>
      </c>
      <c r="K855">
        <v>2</v>
      </c>
      <c r="L855">
        <v>135.5</v>
      </c>
      <c r="M855">
        <v>110</v>
      </c>
      <c r="N855">
        <v>134.5</v>
      </c>
      <c r="O855">
        <v>137</v>
      </c>
      <c r="P855">
        <v>136</v>
      </c>
      <c r="Q855">
        <v>130</v>
      </c>
      <c r="R855" t="e">
        <f>INDEX(股期交易標的!$D:$D,MATCH(LEFT(股票期貨!S855,2),股期交易標的!$A:$A,0)) &amp; "期"</f>
        <v>#N/A</v>
      </c>
      <c r="X855" t="e">
        <f>INDEX(股期交易標的!$D:$D,MATCH(LEFT(股票期貨!Y855,2),股期交易標的!$A:$A,0)) &amp; "期"</f>
        <v>#N/A</v>
      </c>
    </row>
    <row r="856" spans="1:24" x14ac:dyDescent="0.25">
      <c r="A856" t="s">
        <v>643</v>
      </c>
      <c r="B856">
        <v>202403</v>
      </c>
      <c r="C856" t="s">
        <v>39</v>
      </c>
      <c r="D856" t="s">
        <v>39</v>
      </c>
      <c r="E856" t="s">
        <v>39</v>
      </c>
      <c r="F856" t="s">
        <v>39</v>
      </c>
      <c r="G856" t="s">
        <v>39</v>
      </c>
      <c r="H856" t="s">
        <v>39</v>
      </c>
      <c r="I856">
        <v>0</v>
      </c>
      <c r="J856">
        <v>0</v>
      </c>
      <c r="K856">
        <v>0</v>
      </c>
      <c r="L856">
        <v>135.5</v>
      </c>
      <c r="M856">
        <v>0</v>
      </c>
      <c r="N856">
        <v>133.5</v>
      </c>
      <c r="O856">
        <v>137</v>
      </c>
      <c r="P856" t="s">
        <v>39</v>
      </c>
      <c r="Q856" t="s">
        <v>39</v>
      </c>
      <c r="R856" t="e">
        <f>INDEX(股期交易標的!$D:$D,MATCH(LEFT(股票期貨!S856,2),股期交易標的!$A:$A,0)) &amp; "期"</f>
        <v>#N/A</v>
      </c>
      <c r="X856" t="e">
        <f>INDEX(股期交易標的!$D:$D,MATCH(LEFT(股票期貨!Y856,2),股期交易標的!$A:$A,0)) &amp; "期"</f>
        <v>#N/A</v>
      </c>
    </row>
    <row r="857" spans="1:24" x14ac:dyDescent="0.25">
      <c r="A857" t="s">
        <v>643</v>
      </c>
      <c r="B857">
        <v>202406</v>
      </c>
      <c r="C857" t="s">
        <v>39</v>
      </c>
      <c r="D857" t="s">
        <v>39</v>
      </c>
      <c r="E857" t="s">
        <v>39</v>
      </c>
      <c r="F857" t="s">
        <v>39</v>
      </c>
      <c r="G857" t="s">
        <v>39</v>
      </c>
      <c r="H857" t="s">
        <v>39</v>
      </c>
      <c r="I857">
        <v>0</v>
      </c>
      <c r="J857">
        <v>0</v>
      </c>
      <c r="K857">
        <v>0</v>
      </c>
      <c r="L857">
        <v>136</v>
      </c>
      <c r="M857">
        <v>0</v>
      </c>
      <c r="N857">
        <v>130.5</v>
      </c>
      <c r="O857">
        <v>141.5</v>
      </c>
      <c r="P857" t="s">
        <v>39</v>
      </c>
      <c r="Q857" t="s">
        <v>39</v>
      </c>
      <c r="R857" t="e">
        <f>INDEX(股期交易標的!$D:$D,MATCH(LEFT(股票期貨!S857,2),股期交易標的!$A:$A,0)) &amp; "期"</f>
        <v>#N/A</v>
      </c>
      <c r="X857" t="e">
        <f>INDEX(股期交易標的!$D:$D,MATCH(LEFT(股票期貨!Y857,2),股期交易標的!$A:$A,0)) &amp; "期"</f>
        <v>#N/A</v>
      </c>
    </row>
    <row r="858" spans="1:24" x14ac:dyDescent="0.25">
      <c r="A858" t="s">
        <v>643</v>
      </c>
      <c r="B858">
        <v>202409</v>
      </c>
      <c r="C858" t="s">
        <v>39</v>
      </c>
      <c r="D858" t="s">
        <v>39</v>
      </c>
      <c r="E858" t="s">
        <v>39</v>
      </c>
      <c r="F858" t="s">
        <v>39</v>
      </c>
      <c r="G858" t="s">
        <v>39</v>
      </c>
      <c r="H858" t="s">
        <v>39</v>
      </c>
      <c r="I858">
        <v>0</v>
      </c>
      <c r="J858">
        <v>0</v>
      </c>
      <c r="K858">
        <v>0</v>
      </c>
      <c r="L858">
        <v>136</v>
      </c>
      <c r="M858">
        <v>0</v>
      </c>
      <c r="N858">
        <v>130.5</v>
      </c>
      <c r="O858">
        <v>141.5</v>
      </c>
      <c r="P858" t="s">
        <v>39</v>
      </c>
      <c r="Q858" t="s">
        <v>39</v>
      </c>
      <c r="R858" t="e">
        <f>INDEX(股期交易標的!$D:$D,MATCH(LEFT(股票期貨!S858,2),股期交易標的!$A:$A,0)) &amp; "期"</f>
        <v>#N/A</v>
      </c>
      <c r="X858" t="e">
        <f>INDEX(股期交易標的!$D:$D,MATCH(LEFT(股票期貨!Y858,2),股期交易標的!$A:$A,0)) &amp; "期"</f>
        <v>#N/A</v>
      </c>
    </row>
    <row r="859" spans="1:24" x14ac:dyDescent="0.25">
      <c r="A859" t="s">
        <v>644</v>
      </c>
      <c r="B859">
        <v>202311</v>
      </c>
      <c r="C859">
        <v>11.35</v>
      </c>
      <c r="D859">
        <v>11.45</v>
      </c>
      <c r="E859">
        <v>11.35</v>
      </c>
      <c r="F859">
        <v>11.4</v>
      </c>
      <c r="G859" t="s">
        <v>446</v>
      </c>
      <c r="H859" t="s">
        <v>1599</v>
      </c>
      <c r="I859">
        <v>0</v>
      </c>
      <c r="J859">
        <v>319</v>
      </c>
      <c r="K859">
        <v>319</v>
      </c>
      <c r="L859">
        <v>11.4</v>
      </c>
      <c r="M859">
        <v>628</v>
      </c>
      <c r="N859">
        <v>11.4</v>
      </c>
      <c r="O859">
        <v>11.45</v>
      </c>
      <c r="P859">
        <v>12.05</v>
      </c>
      <c r="Q859">
        <v>11</v>
      </c>
      <c r="R859" t="e">
        <f>INDEX(股期交易標的!$D:$D,MATCH(LEFT(股票期貨!S859,2),股期交易標的!$A:$A,0)) &amp; "期"</f>
        <v>#N/A</v>
      </c>
      <c r="X859" t="e">
        <f>INDEX(股期交易標的!$D:$D,MATCH(LEFT(股票期貨!Y859,2),股期交易標的!$A:$A,0)) &amp; "期"</f>
        <v>#N/A</v>
      </c>
    </row>
    <row r="860" spans="1:24" x14ac:dyDescent="0.25">
      <c r="A860" t="s">
        <v>644</v>
      </c>
      <c r="B860">
        <v>202312</v>
      </c>
      <c r="C860">
        <v>11.35</v>
      </c>
      <c r="D860">
        <v>11.35</v>
      </c>
      <c r="E860">
        <v>11.35</v>
      </c>
      <c r="F860">
        <v>11.35</v>
      </c>
      <c r="G860" t="s">
        <v>446</v>
      </c>
      <c r="H860" s="4" t="s">
        <v>1599</v>
      </c>
      <c r="I860">
        <v>0</v>
      </c>
      <c r="J860">
        <v>237</v>
      </c>
      <c r="K860">
        <v>237</v>
      </c>
      <c r="L860">
        <v>11.35</v>
      </c>
      <c r="M860">
        <v>922</v>
      </c>
      <c r="N860">
        <v>11.35</v>
      </c>
      <c r="O860">
        <v>11.45</v>
      </c>
      <c r="P860">
        <v>14.2</v>
      </c>
      <c r="Q860">
        <v>11</v>
      </c>
      <c r="R860" t="e">
        <f>INDEX(股期交易標的!$D:$D,MATCH(LEFT(股票期貨!S860,2),股期交易標的!$A:$A,0)) &amp; "期"</f>
        <v>#N/A</v>
      </c>
      <c r="X860" t="e">
        <f>INDEX(股期交易標的!$D:$D,MATCH(LEFT(股票期貨!Y860,2),股期交易標的!$A:$A,0)) &amp; "期"</f>
        <v>#N/A</v>
      </c>
    </row>
    <row r="861" spans="1:24" x14ac:dyDescent="0.25">
      <c r="A861" t="s">
        <v>644</v>
      </c>
      <c r="B861">
        <v>202403</v>
      </c>
      <c r="C861" t="s">
        <v>39</v>
      </c>
      <c r="D861" t="s">
        <v>39</v>
      </c>
      <c r="E861" t="s">
        <v>39</v>
      </c>
      <c r="F861" t="s">
        <v>39</v>
      </c>
      <c r="G861" t="s">
        <v>39</v>
      </c>
      <c r="H861" s="4" t="s">
        <v>39</v>
      </c>
      <c r="I861">
        <v>0</v>
      </c>
      <c r="J861">
        <v>0</v>
      </c>
      <c r="K861">
        <v>0</v>
      </c>
      <c r="L861">
        <v>11.4</v>
      </c>
      <c r="M861">
        <v>0</v>
      </c>
      <c r="N861" t="s">
        <v>39</v>
      </c>
      <c r="O861" t="s">
        <v>39</v>
      </c>
      <c r="P861" t="s">
        <v>39</v>
      </c>
      <c r="Q861" t="s">
        <v>39</v>
      </c>
      <c r="R861" t="e">
        <f>INDEX(股期交易標的!$D:$D,MATCH(LEFT(股票期貨!S861,2),股期交易標的!$A:$A,0)) &amp; "期"</f>
        <v>#N/A</v>
      </c>
      <c r="X861" t="e">
        <f>INDEX(股期交易標的!$D:$D,MATCH(LEFT(股票期貨!Y861,2),股期交易標的!$A:$A,0)) &amp; "期"</f>
        <v>#N/A</v>
      </c>
    </row>
    <row r="862" spans="1:24" x14ac:dyDescent="0.25">
      <c r="A862" t="s">
        <v>644</v>
      </c>
      <c r="B862">
        <v>202406</v>
      </c>
      <c r="C862" t="s">
        <v>39</v>
      </c>
      <c r="D862" t="s">
        <v>39</v>
      </c>
      <c r="E862" t="s">
        <v>39</v>
      </c>
      <c r="F862" t="s">
        <v>39</v>
      </c>
      <c r="G862" t="s">
        <v>39</v>
      </c>
      <c r="H862" s="4" t="s">
        <v>39</v>
      </c>
      <c r="I862">
        <v>0</v>
      </c>
      <c r="J862">
        <v>0</v>
      </c>
      <c r="K862">
        <v>0</v>
      </c>
      <c r="L862">
        <v>11.4</v>
      </c>
      <c r="M862">
        <v>0</v>
      </c>
      <c r="N862" t="s">
        <v>39</v>
      </c>
      <c r="O862" t="s">
        <v>39</v>
      </c>
      <c r="P862" t="s">
        <v>39</v>
      </c>
      <c r="Q862" t="s">
        <v>39</v>
      </c>
      <c r="R862" t="e">
        <f>INDEX(股期交易標的!$D:$D,MATCH(LEFT(股票期貨!S862,2),股期交易標的!$A:$A,0)) &amp; "期"</f>
        <v>#N/A</v>
      </c>
      <c r="X862" t="e">
        <f>INDEX(股期交易標的!$D:$D,MATCH(LEFT(股票期貨!Y862,2),股期交易標的!$A:$A,0)) &amp; "期"</f>
        <v>#N/A</v>
      </c>
    </row>
    <row r="863" spans="1:24" x14ac:dyDescent="0.25">
      <c r="A863" t="s">
        <v>644</v>
      </c>
      <c r="B863">
        <v>202409</v>
      </c>
      <c r="C863" t="s">
        <v>39</v>
      </c>
      <c r="D863" t="s">
        <v>39</v>
      </c>
      <c r="E863" t="s">
        <v>39</v>
      </c>
      <c r="F863" t="s">
        <v>39</v>
      </c>
      <c r="G863" t="s">
        <v>39</v>
      </c>
      <c r="H863" t="s">
        <v>39</v>
      </c>
      <c r="I863">
        <v>0</v>
      </c>
      <c r="J863">
        <v>0</v>
      </c>
      <c r="K863">
        <v>0</v>
      </c>
      <c r="L863">
        <v>11.35</v>
      </c>
      <c r="M863">
        <v>0</v>
      </c>
      <c r="N863" t="s">
        <v>39</v>
      </c>
      <c r="O863" t="s">
        <v>39</v>
      </c>
      <c r="P863" t="s">
        <v>39</v>
      </c>
      <c r="Q863" t="s">
        <v>39</v>
      </c>
      <c r="R863" t="e">
        <f>INDEX(股期交易標的!$D:$D,MATCH(LEFT(股票期貨!S863,2),股期交易標的!$A:$A,0)) &amp; "期"</f>
        <v>#N/A</v>
      </c>
      <c r="X863" t="e">
        <f>INDEX(股期交易標的!$D:$D,MATCH(LEFT(股票期貨!Y863,2),股期交易標的!$A:$A,0)) &amp; "期"</f>
        <v>#N/A</v>
      </c>
    </row>
    <row r="864" spans="1:24" x14ac:dyDescent="0.25">
      <c r="A864" t="s">
        <v>645</v>
      </c>
      <c r="B864">
        <v>202311</v>
      </c>
      <c r="C864">
        <v>149</v>
      </c>
      <c r="D864">
        <v>153</v>
      </c>
      <c r="E864">
        <v>149</v>
      </c>
      <c r="F864">
        <v>153</v>
      </c>
      <c r="G864" t="s">
        <v>451</v>
      </c>
      <c r="H864" s="4" t="s">
        <v>2647</v>
      </c>
      <c r="I864">
        <v>0</v>
      </c>
      <c r="J864">
        <v>27</v>
      </c>
      <c r="K864">
        <v>27</v>
      </c>
      <c r="L864">
        <v>153</v>
      </c>
      <c r="M864">
        <v>159</v>
      </c>
      <c r="N864">
        <v>152.5</v>
      </c>
      <c r="O864">
        <v>153</v>
      </c>
      <c r="P864">
        <v>164</v>
      </c>
      <c r="Q864">
        <v>138</v>
      </c>
      <c r="R864" t="e">
        <f>INDEX(股期交易標的!$D:$D,MATCH(LEFT(股票期貨!S864,2),股期交易標的!$A:$A,0)) &amp; "期"</f>
        <v>#N/A</v>
      </c>
      <c r="X864" t="e">
        <f>INDEX(股期交易標的!$D:$D,MATCH(LEFT(股票期貨!Y864,2),股期交易標的!$A:$A,0)) &amp; "期"</f>
        <v>#N/A</v>
      </c>
    </row>
    <row r="865" spans="1:24" x14ac:dyDescent="0.25">
      <c r="A865" t="s">
        <v>645</v>
      </c>
      <c r="B865">
        <v>202312</v>
      </c>
      <c r="C865">
        <v>148.5</v>
      </c>
      <c r="D865">
        <v>152</v>
      </c>
      <c r="E865">
        <v>148.5</v>
      </c>
      <c r="F865">
        <v>152</v>
      </c>
      <c r="G865" t="s">
        <v>450</v>
      </c>
      <c r="H865" s="4" t="s">
        <v>2648</v>
      </c>
      <c r="I865">
        <v>0</v>
      </c>
      <c r="J865">
        <v>9</v>
      </c>
      <c r="K865">
        <v>9</v>
      </c>
      <c r="L865">
        <v>152</v>
      </c>
      <c r="M865">
        <v>34</v>
      </c>
      <c r="N865">
        <v>152</v>
      </c>
      <c r="O865">
        <v>153</v>
      </c>
      <c r="P865">
        <v>162</v>
      </c>
      <c r="Q865">
        <v>138</v>
      </c>
      <c r="R865" t="e">
        <f>INDEX(股期交易標的!$D:$D,MATCH(LEFT(股票期貨!S865,2),股期交易標的!$A:$A,0)) &amp; "期"</f>
        <v>#N/A</v>
      </c>
      <c r="X865" t="e">
        <f>INDEX(股期交易標的!$D:$D,MATCH(LEFT(股票期貨!Y865,2),股期交易標的!$A:$A,0)) &amp; "期"</f>
        <v>#N/A</v>
      </c>
    </row>
    <row r="866" spans="1:24" x14ac:dyDescent="0.25">
      <c r="A866" t="s">
        <v>645</v>
      </c>
      <c r="B866">
        <v>202403</v>
      </c>
      <c r="C866" t="s">
        <v>39</v>
      </c>
      <c r="D866" t="s">
        <v>39</v>
      </c>
      <c r="E866" t="s">
        <v>39</v>
      </c>
      <c r="F866" t="s">
        <v>39</v>
      </c>
      <c r="G866" t="s">
        <v>39</v>
      </c>
      <c r="H866" t="s">
        <v>39</v>
      </c>
      <c r="I866">
        <v>0</v>
      </c>
      <c r="J866">
        <v>0</v>
      </c>
      <c r="K866">
        <v>0</v>
      </c>
      <c r="L866">
        <v>153</v>
      </c>
      <c r="M866">
        <v>0</v>
      </c>
      <c r="N866">
        <v>147.5</v>
      </c>
      <c r="O866">
        <v>158</v>
      </c>
      <c r="P866" t="s">
        <v>39</v>
      </c>
      <c r="Q866" t="s">
        <v>39</v>
      </c>
      <c r="R866" t="e">
        <f>INDEX(股期交易標的!$D:$D,MATCH(LEFT(股票期貨!S866,2),股期交易標的!$A:$A,0)) &amp; "期"</f>
        <v>#N/A</v>
      </c>
      <c r="X866" t="e">
        <f>INDEX(股期交易標的!$D:$D,MATCH(LEFT(股票期貨!Y866,2),股期交易標的!$A:$A,0)) &amp; "期"</f>
        <v>#N/A</v>
      </c>
    </row>
    <row r="867" spans="1:24" x14ac:dyDescent="0.25">
      <c r="A867" t="s">
        <v>645</v>
      </c>
      <c r="B867">
        <v>202406</v>
      </c>
      <c r="C867" t="s">
        <v>39</v>
      </c>
      <c r="D867" t="s">
        <v>39</v>
      </c>
      <c r="E867" t="s">
        <v>39</v>
      </c>
      <c r="F867" t="s">
        <v>39</v>
      </c>
      <c r="G867" t="s">
        <v>39</v>
      </c>
      <c r="H867" t="s">
        <v>39</v>
      </c>
      <c r="I867">
        <v>0</v>
      </c>
      <c r="J867">
        <v>0</v>
      </c>
      <c r="K867">
        <v>0</v>
      </c>
      <c r="L867">
        <v>152.5</v>
      </c>
      <c r="M867">
        <v>0</v>
      </c>
      <c r="N867">
        <v>147.5</v>
      </c>
      <c r="O867">
        <v>158</v>
      </c>
      <c r="P867" t="s">
        <v>39</v>
      </c>
      <c r="Q867" t="s">
        <v>39</v>
      </c>
      <c r="R867" t="e">
        <f>INDEX(股期交易標的!$D:$D,MATCH(LEFT(股票期貨!S867,2),股期交易標的!$A:$A,0)) &amp; "期"</f>
        <v>#N/A</v>
      </c>
      <c r="X867" t="e">
        <f>INDEX(股期交易標的!$D:$D,MATCH(LEFT(股票期貨!Y867,2),股期交易標的!$A:$A,0)) &amp; "期"</f>
        <v>#N/A</v>
      </c>
    </row>
    <row r="868" spans="1:24" x14ac:dyDescent="0.25">
      <c r="A868" t="s">
        <v>645</v>
      </c>
      <c r="B868">
        <v>202409</v>
      </c>
      <c r="C868" t="s">
        <v>39</v>
      </c>
      <c r="D868" t="s">
        <v>39</v>
      </c>
      <c r="E868" t="s">
        <v>39</v>
      </c>
      <c r="F868" t="s">
        <v>39</v>
      </c>
      <c r="G868" t="s">
        <v>39</v>
      </c>
      <c r="H868" t="s">
        <v>39</v>
      </c>
      <c r="I868">
        <v>0</v>
      </c>
      <c r="J868">
        <v>0</v>
      </c>
      <c r="K868">
        <v>0</v>
      </c>
      <c r="L868">
        <v>153</v>
      </c>
      <c r="M868">
        <v>0</v>
      </c>
      <c r="N868">
        <v>147.5</v>
      </c>
      <c r="O868">
        <v>158</v>
      </c>
      <c r="P868" t="s">
        <v>39</v>
      </c>
      <c r="Q868" t="s">
        <v>39</v>
      </c>
      <c r="R868" t="e">
        <f>INDEX(股期交易標的!$D:$D,MATCH(LEFT(股票期貨!S868,2),股期交易標的!$A:$A,0)) &amp; "期"</f>
        <v>#N/A</v>
      </c>
      <c r="X868" t="e">
        <f>INDEX(股期交易標的!$D:$D,MATCH(LEFT(股票期貨!Y868,2),股期交易標的!$A:$A,0)) &amp; "期"</f>
        <v>#N/A</v>
      </c>
    </row>
    <row r="869" spans="1:24" x14ac:dyDescent="0.25">
      <c r="A869" t="s">
        <v>646</v>
      </c>
      <c r="B869">
        <v>202311</v>
      </c>
      <c r="C869">
        <v>2160</v>
      </c>
      <c r="D869">
        <v>2195</v>
      </c>
      <c r="E869">
        <v>2125</v>
      </c>
      <c r="F869">
        <v>2130</v>
      </c>
      <c r="G869" t="s">
        <v>2316</v>
      </c>
      <c r="H869" s="4" t="s">
        <v>2563</v>
      </c>
      <c r="I869">
        <v>0</v>
      </c>
      <c r="J869">
        <v>2716</v>
      </c>
      <c r="K869">
        <v>2716</v>
      </c>
      <c r="L869">
        <v>2130</v>
      </c>
      <c r="M869">
        <v>3088</v>
      </c>
      <c r="N869">
        <v>2130</v>
      </c>
      <c r="O869">
        <v>2135</v>
      </c>
      <c r="P869">
        <v>2210</v>
      </c>
      <c r="Q869">
        <v>1980</v>
      </c>
      <c r="R869" t="e">
        <f>INDEX(股期交易標的!$D:$D,MATCH(LEFT(股票期貨!S869,2),股期交易標的!$A:$A,0)) &amp; "期"</f>
        <v>#N/A</v>
      </c>
      <c r="X869" t="e">
        <f>INDEX(股期交易標的!$D:$D,MATCH(LEFT(股票期貨!Y869,2),股期交易標的!$A:$A,0)) &amp; "期"</f>
        <v>#N/A</v>
      </c>
    </row>
    <row r="870" spans="1:24" x14ac:dyDescent="0.25">
      <c r="A870" t="s">
        <v>646</v>
      </c>
      <c r="B870">
        <v>202312</v>
      </c>
      <c r="C870">
        <v>2160</v>
      </c>
      <c r="D870">
        <v>2190</v>
      </c>
      <c r="E870">
        <v>2130</v>
      </c>
      <c r="F870">
        <v>2135</v>
      </c>
      <c r="G870" t="s">
        <v>2316</v>
      </c>
      <c r="H870" s="4" t="s">
        <v>2237</v>
      </c>
      <c r="I870">
        <v>0</v>
      </c>
      <c r="J870">
        <v>656</v>
      </c>
      <c r="K870">
        <v>656</v>
      </c>
      <c r="L870">
        <v>2140</v>
      </c>
      <c r="M870">
        <v>1323</v>
      </c>
      <c r="N870">
        <v>2130</v>
      </c>
      <c r="O870">
        <v>2140</v>
      </c>
      <c r="P870">
        <v>2390</v>
      </c>
      <c r="Q870">
        <v>1945</v>
      </c>
      <c r="R870" t="e">
        <f>INDEX(股期交易標的!$D:$D,MATCH(LEFT(股票期貨!S870,2),股期交易標的!$A:$A,0)) &amp; "期"</f>
        <v>#N/A</v>
      </c>
      <c r="X870" t="e">
        <f>INDEX(股期交易標的!$D:$D,MATCH(LEFT(股票期貨!Y870,2),股期交易標的!$A:$A,0)) &amp; "期"</f>
        <v>#N/A</v>
      </c>
    </row>
    <row r="871" spans="1:24" x14ac:dyDescent="0.25">
      <c r="A871" t="s">
        <v>646</v>
      </c>
      <c r="B871">
        <v>202403</v>
      </c>
      <c r="C871">
        <v>2155</v>
      </c>
      <c r="D871">
        <v>2155</v>
      </c>
      <c r="E871">
        <v>2155</v>
      </c>
      <c r="F871">
        <v>2155</v>
      </c>
      <c r="G871" t="s">
        <v>2568</v>
      </c>
      <c r="H871" t="s">
        <v>2589</v>
      </c>
      <c r="I871">
        <v>0</v>
      </c>
      <c r="J871">
        <v>3</v>
      </c>
      <c r="K871">
        <v>3</v>
      </c>
      <c r="L871">
        <v>2145</v>
      </c>
      <c r="M871">
        <v>6</v>
      </c>
      <c r="N871">
        <v>2135</v>
      </c>
      <c r="O871">
        <v>2150</v>
      </c>
      <c r="P871">
        <v>2270</v>
      </c>
      <c r="Q871">
        <v>2035</v>
      </c>
      <c r="R871" t="e">
        <f>INDEX(股期交易標的!$D:$D,MATCH(LEFT(股票期貨!S871,2),股期交易標的!$A:$A,0)) &amp; "期"</f>
        <v>#N/A</v>
      </c>
      <c r="X871" t="e">
        <f>INDEX(股期交易標的!$D:$D,MATCH(LEFT(股票期貨!Y871,2),股期交易標的!$A:$A,0)) &amp; "期"</f>
        <v>#N/A</v>
      </c>
    </row>
    <row r="872" spans="1:24" x14ac:dyDescent="0.25">
      <c r="A872" t="s">
        <v>646</v>
      </c>
      <c r="B872">
        <v>202406</v>
      </c>
      <c r="C872" t="s">
        <v>39</v>
      </c>
      <c r="D872" t="s">
        <v>39</v>
      </c>
      <c r="E872" t="s">
        <v>39</v>
      </c>
      <c r="F872" t="s">
        <v>39</v>
      </c>
      <c r="G872" t="s">
        <v>39</v>
      </c>
      <c r="H872" t="s">
        <v>39</v>
      </c>
      <c r="I872">
        <v>0</v>
      </c>
      <c r="J872">
        <v>0</v>
      </c>
      <c r="K872">
        <v>0</v>
      </c>
      <c r="L872">
        <v>2130</v>
      </c>
      <c r="M872">
        <v>6</v>
      </c>
      <c r="N872">
        <v>2130</v>
      </c>
      <c r="O872">
        <v>2155</v>
      </c>
      <c r="P872">
        <v>2190</v>
      </c>
      <c r="Q872">
        <v>2040</v>
      </c>
      <c r="R872" t="e">
        <f>INDEX(股期交易標的!$D:$D,MATCH(LEFT(股票期貨!S872,2),股期交易標的!$A:$A,0)) &amp; "期"</f>
        <v>#N/A</v>
      </c>
      <c r="X872" t="e">
        <f>INDEX(股期交易標的!$D:$D,MATCH(LEFT(股票期貨!Y872,2),股期交易標的!$A:$A,0)) &amp; "期"</f>
        <v>#N/A</v>
      </c>
    </row>
    <row r="873" spans="1:24" x14ac:dyDescent="0.25">
      <c r="A873" t="s">
        <v>646</v>
      </c>
      <c r="B873">
        <v>202409</v>
      </c>
      <c r="C873" t="s">
        <v>39</v>
      </c>
      <c r="D873" t="s">
        <v>39</v>
      </c>
      <c r="E873" t="s">
        <v>39</v>
      </c>
      <c r="F873" t="s">
        <v>39</v>
      </c>
      <c r="G873" t="s">
        <v>39</v>
      </c>
      <c r="H873" t="s">
        <v>39</v>
      </c>
      <c r="I873">
        <v>0</v>
      </c>
      <c r="J873">
        <v>0</v>
      </c>
      <c r="K873">
        <v>0</v>
      </c>
      <c r="L873">
        <v>2130</v>
      </c>
      <c r="M873">
        <v>0</v>
      </c>
      <c r="N873">
        <v>2125</v>
      </c>
      <c r="O873">
        <v>2155</v>
      </c>
      <c r="P873" t="s">
        <v>39</v>
      </c>
      <c r="Q873" t="s">
        <v>39</v>
      </c>
      <c r="R873" t="e">
        <f>INDEX(股期交易標的!$D:$D,MATCH(LEFT(股票期貨!S873,2),股期交易標的!$A:$A,0)) &amp; "期"</f>
        <v>#N/A</v>
      </c>
      <c r="X873" t="e">
        <f>INDEX(股期交易標的!$D:$D,MATCH(LEFT(股票期貨!Y873,2),股期交易標的!$A:$A,0)) &amp; "期"</f>
        <v>#N/A</v>
      </c>
    </row>
    <row r="874" spans="1:24" x14ac:dyDescent="0.25">
      <c r="A874" t="s">
        <v>647</v>
      </c>
      <c r="B874">
        <v>202311</v>
      </c>
      <c r="C874">
        <v>184.5</v>
      </c>
      <c r="D874">
        <v>184.5</v>
      </c>
      <c r="E874">
        <v>183.5</v>
      </c>
      <c r="F874">
        <v>184</v>
      </c>
      <c r="G874">
        <v>0</v>
      </c>
      <c r="H874" s="4">
        <v>0</v>
      </c>
      <c r="I874">
        <v>0</v>
      </c>
      <c r="J874">
        <v>34</v>
      </c>
      <c r="K874">
        <v>34</v>
      </c>
      <c r="L874">
        <v>184</v>
      </c>
      <c r="M874">
        <v>45</v>
      </c>
      <c r="N874" t="s">
        <v>39</v>
      </c>
      <c r="O874">
        <v>188.5</v>
      </c>
      <c r="P874">
        <v>189.5</v>
      </c>
      <c r="Q874">
        <v>181</v>
      </c>
      <c r="R874" t="e">
        <f>INDEX(股期交易標的!$D:$D,MATCH(LEFT(股票期貨!S874,2),股期交易標的!$A:$A,0)) &amp; "期"</f>
        <v>#N/A</v>
      </c>
      <c r="X874" t="e">
        <f>INDEX(股期交易標的!$D:$D,MATCH(LEFT(股票期貨!Y874,2),股期交易標的!$A:$A,0)) &amp; "期"</f>
        <v>#N/A</v>
      </c>
    </row>
    <row r="875" spans="1:24" x14ac:dyDescent="0.25">
      <c r="A875" t="s">
        <v>647</v>
      </c>
      <c r="B875">
        <v>202312</v>
      </c>
      <c r="C875">
        <v>185.5</v>
      </c>
      <c r="D875">
        <v>185.5</v>
      </c>
      <c r="E875">
        <v>184.5</v>
      </c>
      <c r="F875">
        <v>184.5</v>
      </c>
      <c r="G875" t="s">
        <v>539</v>
      </c>
      <c r="H875" t="s">
        <v>1596</v>
      </c>
      <c r="I875">
        <v>0</v>
      </c>
      <c r="J875">
        <v>4</v>
      </c>
      <c r="K875">
        <v>4</v>
      </c>
      <c r="L875">
        <v>183</v>
      </c>
      <c r="M875">
        <v>9</v>
      </c>
      <c r="N875" t="s">
        <v>39</v>
      </c>
      <c r="O875">
        <v>188</v>
      </c>
      <c r="P875">
        <v>213</v>
      </c>
      <c r="Q875">
        <v>181.5</v>
      </c>
      <c r="R875" t="e">
        <f>INDEX(股期交易標的!$D:$D,MATCH(LEFT(股票期貨!S875,2),股期交易標的!$A:$A,0)) &amp; "期"</f>
        <v>#N/A</v>
      </c>
      <c r="X875" t="e">
        <f>INDEX(股期交易標的!$D:$D,MATCH(LEFT(股票期貨!Y875,2),股期交易標的!$A:$A,0)) &amp; "期"</f>
        <v>#N/A</v>
      </c>
    </row>
    <row r="876" spans="1:24" x14ac:dyDescent="0.25">
      <c r="A876" t="s">
        <v>647</v>
      </c>
      <c r="B876">
        <v>202403</v>
      </c>
      <c r="C876" t="s">
        <v>39</v>
      </c>
      <c r="D876" t="s">
        <v>39</v>
      </c>
      <c r="E876" t="s">
        <v>39</v>
      </c>
      <c r="F876" t="s">
        <v>39</v>
      </c>
      <c r="G876" t="s">
        <v>39</v>
      </c>
      <c r="H876" t="s">
        <v>39</v>
      </c>
      <c r="I876">
        <v>0</v>
      </c>
      <c r="J876">
        <v>0</v>
      </c>
      <c r="K876">
        <v>0</v>
      </c>
      <c r="L876">
        <v>183.5</v>
      </c>
      <c r="M876">
        <v>1</v>
      </c>
      <c r="N876" t="s">
        <v>39</v>
      </c>
      <c r="O876" t="s">
        <v>39</v>
      </c>
      <c r="P876">
        <v>238</v>
      </c>
      <c r="Q876">
        <v>238</v>
      </c>
      <c r="R876" t="e">
        <f>INDEX(股期交易標的!$D:$D,MATCH(LEFT(股票期貨!S876,2),股期交易標的!$A:$A,0)) &amp; "期"</f>
        <v>#N/A</v>
      </c>
      <c r="X876" t="e">
        <f>INDEX(股期交易標的!$D:$D,MATCH(LEFT(股票期貨!Y876,2),股期交易標的!$A:$A,0)) &amp; "期"</f>
        <v>#N/A</v>
      </c>
    </row>
    <row r="877" spans="1:24" x14ac:dyDescent="0.25">
      <c r="A877" t="s">
        <v>647</v>
      </c>
      <c r="B877">
        <v>202406</v>
      </c>
      <c r="C877" t="s">
        <v>39</v>
      </c>
      <c r="D877" t="s">
        <v>39</v>
      </c>
      <c r="E877" t="s">
        <v>39</v>
      </c>
      <c r="F877" t="s">
        <v>39</v>
      </c>
      <c r="G877" t="s">
        <v>39</v>
      </c>
      <c r="H877" t="s">
        <v>39</v>
      </c>
      <c r="I877">
        <v>0</v>
      </c>
      <c r="J877">
        <v>0</v>
      </c>
      <c r="K877">
        <v>0</v>
      </c>
      <c r="L877">
        <v>183.5</v>
      </c>
      <c r="M877">
        <v>0</v>
      </c>
      <c r="N877" t="s">
        <v>39</v>
      </c>
      <c r="O877" t="s">
        <v>39</v>
      </c>
      <c r="P877" t="s">
        <v>39</v>
      </c>
      <c r="Q877" t="s">
        <v>39</v>
      </c>
      <c r="R877" t="e">
        <f>INDEX(股期交易標的!$D:$D,MATCH(LEFT(股票期貨!S877,2),股期交易標的!$A:$A,0)) &amp; "期"</f>
        <v>#N/A</v>
      </c>
      <c r="X877" t="e">
        <f>INDEX(股期交易標的!$D:$D,MATCH(LEFT(股票期貨!Y877,2),股期交易標的!$A:$A,0)) &amp; "期"</f>
        <v>#N/A</v>
      </c>
    </row>
    <row r="878" spans="1:24" x14ac:dyDescent="0.25">
      <c r="A878" t="s">
        <v>647</v>
      </c>
      <c r="B878">
        <v>202409</v>
      </c>
      <c r="C878" t="s">
        <v>39</v>
      </c>
      <c r="D878" t="s">
        <v>39</v>
      </c>
      <c r="E878" t="s">
        <v>39</v>
      </c>
      <c r="F878" t="s">
        <v>39</v>
      </c>
      <c r="G878" t="s">
        <v>39</v>
      </c>
      <c r="H878" t="s">
        <v>39</v>
      </c>
      <c r="I878">
        <v>0</v>
      </c>
      <c r="J878">
        <v>0</v>
      </c>
      <c r="K878">
        <v>0</v>
      </c>
      <c r="L878">
        <v>183.5</v>
      </c>
      <c r="M878">
        <v>0</v>
      </c>
      <c r="N878" t="s">
        <v>39</v>
      </c>
      <c r="O878" t="s">
        <v>39</v>
      </c>
      <c r="P878" t="s">
        <v>39</v>
      </c>
      <c r="Q878" t="s">
        <v>39</v>
      </c>
      <c r="R878" t="e">
        <f>INDEX(股期交易標的!$D:$D,MATCH(LEFT(股票期貨!S878,2),股期交易標的!$A:$A,0)) &amp; "期"</f>
        <v>#N/A</v>
      </c>
      <c r="X878" t="e">
        <f>INDEX(股期交易標的!$D:$D,MATCH(LEFT(股票期貨!Y878,2),股期交易標的!$A:$A,0)) &amp; "期"</f>
        <v>#N/A</v>
      </c>
    </row>
    <row r="879" spans="1:24" x14ac:dyDescent="0.25">
      <c r="A879" t="s">
        <v>648</v>
      </c>
      <c r="B879">
        <v>202311</v>
      </c>
      <c r="C879">
        <v>540</v>
      </c>
      <c r="D879">
        <v>548</v>
      </c>
      <c r="E879">
        <v>537</v>
      </c>
      <c r="F879">
        <v>538</v>
      </c>
      <c r="G879" t="s">
        <v>435</v>
      </c>
      <c r="H879" t="s">
        <v>2576</v>
      </c>
      <c r="I879">
        <v>0</v>
      </c>
      <c r="J879">
        <v>662</v>
      </c>
      <c r="K879">
        <v>662</v>
      </c>
      <c r="L879">
        <v>538</v>
      </c>
      <c r="M879">
        <v>1016</v>
      </c>
      <c r="N879">
        <v>538</v>
      </c>
      <c r="O879">
        <v>539</v>
      </c>
      <c r="P879">
        <v>550</v>
      </c>
      <c r="Q879">
        <v>452.5</v>
      </c>
      <c r="R879" t="e">
        <f>INDEX(股期交易標的!$D:$D,MATCH(LEFT(股票期貨!S879,2),股期交易標的!$A:$A,0)) &amp; "期"</f>
        <v>#N/A</v>
      </c>
      <c r="X879" t="e">
        <f>INDEX(股期交易標的!$D:$D,MATCH(LEFT(股票期貨!Y879,2),股期交易標的!$A:$A,0)) &amp; "期"</f>
        <v>#N/A</v>
      </c>
    </row>
    <row r="880" spans="1:24" x14ac:dyDescent="0.25">
      <c r="A880" t="s">
        <v>648</v>
      </c>
      <c r="B880">
        <v>202312</v>
      </c>
      <c r="C880">
        <v>545</v>
      </c>
      <c r="D880">
        <v>545</v>
      </c>
      <c r="E880">
        <v>537</v>
      </c>
      <c r="F880">
        <v>537</v>
      </c>
      <c r="G880" t="s">
        <v>383</v>
      </c>
      <c r="H880" s="4" t="s">
        <v>2649</v>
      </c>
      <c r="I880">
        <v>0</v>
      </c>
      <c r="J880">
        <v>112</v>
      </c>
      <c r="K880">
        <v>112</v>
      </c>
      <c r="L880">
        <v>537</v>
      </c>
      <c r="M880">
        <v>722</v>
      </c>
      <c r="N880">
        <v>538</v>
      </c>
      <c r="O880">
        <v>540</v>
      </c>
      <c r="P880">
        <v>553</v>
      </c>
      <c r="Q880">
        <v>385</v>
      </c>
      <c r="R880" t="e">
        <f>INDEX(股期交易標的!$D:$D,MATCH(LEFT(股票期貨!S880,2),股期交易標的!$A:$A,0)) &amp; "期"</f>
        <v>#N/A</v>
      </c>
      <c r="X880" t="e">
        <f>INDEX(股期交易標的!$D:$D,MATCH(LEFT(股票期貨!Y880,2),股期交易標的!$A:$A,0)) &amp; "期"</f>
        <v>#N/A</v>
      </c>
    </row>
    <row r="881" spans="1:24" x14ac:dyDescent="0.25">
      <c r="A881" t="s">
        <v>648</v>
      </c>
      <c r="B881">
        <v>202403</v>
      </c>
      <c r="C881" t="s">
        <v>39</v>
      </c>
      <c r="D881" t="s">
        <v>39</v>
      </c>
      <c r="E881" t="s">
        <v>39</v>
      </c>
      <c r="F881" t="s">
        <v>39</v>
      </c>
      <c r="G881" t="s">
        <v>39</v>
      </c>
      <c r="H881" t="s">
        <v>39</v>
      </c>
      <c r="I881">
        <v>0</v>
      </c>
      <c r="J881">
        <v>0</v>
      </c>
      <c r="K881">
        <v>0</v>
      </c>
      <c r="L881">
        <v>538</v>
      </c>
      <c r="M881">
        <v>4</v>
      </c>
      <c r="N881">
        <v>538</v>
      </c>
      <c r="O881">
        <v>543</v>
      </c>
      <c r="P881">
        <v>535</v>
      </c>
      <c r="Q881">
        <v>494.5</v>
      </c>
      <c r="R881" t="e">
        <f>INDEX(股期交易標的!$D:$D,MATCH(LEFT(股票期貨!S881,2),股期交易標的!$A:$A,0)) &amp; "期"</f>
        <v>#N/A</v>
      </c>
      <c r="X881" t="e">
        <f>INDEX(股期交易標的!$D:$D,MATCH(LEFT(股票期貨!Y881,2),股期交易標的!$A:$A,0)) &amp; "期"</f>
        <v>#N/A</v>
      </c>
    </row>
    <row r="882" spans="1:24" x14ac:dyDescent="0.25">
      <c r="A882" t="s">
        <v>648</v>
      </c>
      <c r="B882">
        <v>202406</v>
      </c>
      <c r="C882" t="s">
        <v>39</v>
      </c>
      <c r="D882" t="s">
        <v>39</v>
      </c>
      <c r="E882" t="s">
        <v>39</v>
      </c>
      <c r="F882" t="s">
        <v>39</v>
      </c>
      <c r="G882" t="s">
        <v>39</v>
      </c>
      <c r="H882" t="s">
        <v>39</v>
      </c>
      <c r="I882">
        <v>0</v>
      </c>
      <c r="J882">
        <v>0</v>
      </c>
      <c r="K882">
        <v>0</v>
      </c>
      <c r="L882">
        <v>538</v>
      </c>
      <c r="M882">
        <v>0</v>
      </c>
      <c r="N882">
        <v>519</v>
      </c>
      <c r="O882">
        <v>557</v>
      </c>
      <c r="P882" t="s">
        <v>39</v>
      </c>
      <c r="Q882" t="s">
        <v>39</v>
      </c>
      <c r="R882" t="e">
        <f>INDEX(股期交易標的!$D:$D,MATCH(LEFT(股票期貨!S882,2),股期交易標的!$A:$A,0)) &amp; "期"</f>
        <v>#N/A</v>
      </c>
      <c r="X882" t="e">
        <f>INDEX(股期交易標的!$D:$D,MATCH(LEFT(股票期貨!Y882,2),股期交易標的!$A:$A,0)) &amp; "期"</f>
        <v>#N/A</v>
      </c>
    </row>
    <row r="883" spans="1:24" x14ac:dyDescent="0.25">
      <c r="A883" t="s">
        <v>648</v>
      </c>
      <c r="B883">
        <v>202409</v>
      </c>
      <c r="C883" t="s">
        <v>39</v>
      </c>
      <c r="D883" t="s">
        <v>39</v>
      </c>
      <c r="E883" t="s">
        <v>39</v>
      </c>
      <c r="F883" t="s">
        <v>39</v>
      </c>
      <c r="G883" t="s">
        <v>39</v>
      </c>
      <c r="H883" t="s">
        <v>39</v>
      </c>
      <c r="I883">
        <v>0</v>
      </c>
      <c r="J883">
        <v>0</v>
      </c>
      <c r="K883">
        <v>0</v>
      </c>
      <c r="L883">
        <v>537</v>
      </c>
      <c r="M883">
        <v>0</v>
      </c>
      <c r="N883">
        <v>519</v>
      </c>
      <c r="O883">
        <v>557</v>
      </c>
      <c r="P883" t="s">
        <v>39</v>
      </c>
      <c r="Q883" t="s">
        <v>39</v>
      </c>
      <c r="R883" t="e">
        <f>INDEX(股期交易標的!$D:$D,MATCH(LEFT(股票期貨!S883,2),股期交易標的!$A:$A,0)) &amp; "期"</f>
        <v>#N/A</v>
      </c>
      <c r="X883" t="e">
        <f>INDEX(股期交易標的!$D:$D,MATCH(LEFT(股票期貨!Y883,2),股期交易標的!$A:$A,0)) &amp; "期"</f>
        <v>#N/A</v>
      </c>
    </row>
    <row r="884" spans="1:24" x14ac:dyDescent="0.25">
      <c r="A884" t="s">
        <v>649</v>
      </c>
      <c r="B884">
        <v>202311</v>
      </c>
      <c r="C884">
        <v>252</v>
      </c>
      <c r="D884">
        <v>252</v>
      </c>
      <c r="E884">
        <v>250.5</v>
      </c>
      <c r="F884">
        <v>252</v>
      </c>
      <c r="G884" t="s">
        <v>565</v>
      </c>
      <c r="H884" s="4" t="s">
        <v>2246</v>
      </c>
      <c r="I884">
        <v>0</v>
      </c>
      <c r="J884">
        <v>389</v>
      </c>
      <c r="K884">
        <v>389</v>
      </c>
      <c r="L884">
        <v>252</v>
      </c>
      <c r="M884">
        <v>251</v>
      </c>
      <c r="N884">
        <v>251.5</v>
      </c>
      <c r="O884">
        <v>252.5</v>
      </c>
      <c r="P884">
        <v>269</v>
      </c>
      <c r="Q884">
        <v>244.5</v>
      </c>
      <c r="R884" t="e">
        <f>INDEX(股期交易標的!$D:$D,MATCH(LEFT(股票期貨!S884,2),股期交易標的!$A:$A,0)) &amp; "期"</f>
        <v>#N/A</v>
      </c>
      <c r="X884" t="e">
        <f>INDEX(股期交易標的!$D:$D,MATCH(LEFT(股票期貨!Y884,2),股期交易標的!$A:$A,0)) &amp; "期"</f>
        <v>#N/A</v>
      </c>
    </row>
    <row r="885" spans="1:24" x14ac:dyDescent="0.25">
      <c r="A885" t="s">
        <v>649</v>
      </c>
      <c r="B885">
        <v>202312</v>
      </c>
      <c r="C885">
        <v>224</v>
      </c>
      <c r="D885">
        <v>250.5</v>
      </c>
      <c r="E885">
        <v>224</v>
      </c>
      <c r="F885">
        <v>250.5</v>
      </c>
      <c r="G885" t="s">
        <v>567</v>
      </c>
      <c r="H885" s="4" t="s">
        <v>2378</v>
      </c>
      <c r="I885">
        <v>0</v>
      </c>
      <c r="J885">
        <v>381</v>
      </c>
      <c r="K885">
        <v>381</v>
      </c>
      <c r="L885">
        <v>250.5</v>
      </c>
      <c r="M885">
        <v>804</v>
      </c>
      <c r="N885">
        <v>251</v>
      </c>
      <c r="O885">
        <v>252</v>
      </c>
      <c r="P885">
        <v>289</v>
      </c>
      <c r="Q885">
        <v>224</v>
      </c>
      <c r="R885" t="e">
        <f>INDEX(股期交易標的!$D:$D,MATCH(LEFT(股票期貨!S885,2),股期交易標的!$A:$A,0)) &amp; "期"</f>
        <v>#N/A</v>
      </c>
      <c r="X885" t="e">
        <f>INDEX(股期交易標的!$D:$D,MATCH(LEFT(股票期貨!Y885,2),股期交易標的!$A:$A,0)) &amp; "期"</f>
        <v>#N/A</v>
      </c>
    </row>
    <row r="886" spans="1:24" x14ac:dyDescent="0.25">
      <c r="A886" t="s">
        <v>649</v>
      </c>
      <c r="B886">
        <v>202403</v>
      </c>
      <c r="C886" t="s">
        <v>39</v>
      </c>
      <c r="D886" t="s">
        <v>39</v>
      </c>
      <c r="E886" t="s">
        <v>39</v>
      </c>
      <c r="F886" t="s">
        <v>39</v>
      </c>
      <c r="G886" t="s">
        <v>39</v>
      </c>
      <c r="H886" t="s">
        <v>39</v>
      </c>
      <c r="I886">
        <v>0</v>
      </c>
      <c r="J886">
        <v>0</v>
      </c>
      <c r="K886">
        <v>0</v>
      </c>
      <c r="L886">
        <v>252.5</v>
      </c>
      <c r="M886">
        <v>2</v>
      </c>
      <c r="N886">
        <v>243.5</v>
      </c>
      <c r="O886">
        <v>252</v>
      </c>
      <c r="P886" t="s">
        <v>39</v>
      </c>
      <c r="Q886" t="s">
        <v>39</v>
      </c>
      <c r="R886" t="e">
        <f>INDEX(股期交易標的!$D:$D,MATCH(LEFT(股票期貨!S886,2),股期交易標的!$A:$A,0)) &amp; "期"</f>
        <v>#N/A</v>
      </c>
      <c r="X886" t="e">
        <f>INDEX(股期交易標的!$D:$D,MATCH(LEFT(股票期貨!Y886,2),股期交易標的!$A:$A,0)) &amp; "期"</f>
        <v>#N/A</v>
      </c>
    </row>
    <row r="887" spans="1:24" x14ac:dyDescent="0.25">
      <c r="A887" t="s">
        <v>649</v>
      </c>
      <c r="B887">
        <v>202406</v>
      </c>
      <c r="C887" t="s">
        <v>39</v>
      </c>
      <c r="D887" t="s">
        <v>39</v>
      </c>
      <c r="E887" t="s">
        <v>39</v>
      </c>
      <c r="F887" t="s">
        <v>39</v>
      </c>
      <c r="G887" t="s">
        <v>39</v>
      </c>
      <c r="H887" t="s">
        <v>39</v>
      </c>
      <c r="I887">
        <v>0</v>
      </c>
      <c r="J887">
        <v>0</v>
      </c>
      <c r="K887">
        <v>0</v>
      </c>
      <c r="L887">
        <v>252.5</v>
      </c>
      <c r="M887">
        <v>2</v>
      </c>
      <c r="N887">
        <v>243.5</v>
      </c>
      <c r="O887">
        <v>260.5</v>
      </c>
      <c r="P887">
        <v>267</v>
      </c>
      <c r="Q887">
        <v>255</v>
      </c>
      <c r="R887" t="e">
        <f>INDEX(股期交易標的!$D:$D,MATCH(LEFT(股票期貨!S887,2),股期交易標的!$A:$A,0)) &amp; "期"</f>
        <v>#N/A</v>
      </c>
      <c r="X887" t="e">
        <f>INDEX(股期交易標的!$D:$D,MATCH(LEFT(股票期貨!Y887,2),股期交易標的!$A:$A,0)) &amp; "期"</f>
        <v>#N/A</v>
      </c>
    </row>
    <row r="888" spans="1:24" x14ac:dyDescent="0.25">
      <c r="A888" t="s">
        <v>649</v>
      </c>
      <c r="B888">
        <v>202409</v>
      </c>
      <c r="C888" t="s">
        <v>39</v>
      </c>
      <c r="D888" t="s">
        <v>39</v>
      </c>
      <c r="E888" t="s">
        <v>39</v>
      </c>
      <c r="F888" t="s">
        <v>39</v>
      </c>
      <c r="G888" t="s">
        <v>39</v>
      </c>
      <c r="H888" t="s">
        <v>39</v>
      </c>
      <c r="I888">
        <v>0</v>
      </c>
      <c r="J888">
        <v>0</v>
      </c>
      <c r="K888">
        <v>0</v>
      </c>
      <c r="L888">
        <v>252</v>
      </c>
      <c r="M888">
        <v>0</v>
      </c>
      <c r="N888">
        <v>243</v>
      </c>
      <c r="O888">
        <v>260.5</v>
      </c>
      <c r="P888" t="s">
        <v>39</v>
      </c>
      <c r="Q888" t="s">
        <v>39</v>
      </c>
      <c r="R888" t="e">
        <f>INDEX(股期交易標的!$D:$D,MATCH(LEFT(股票期貨!S888,2),股期交易標的!$A:$A,0)) &amp; "期"</f>
        <v>#N/A</v>
      </c>
      <c r="X888" t="e">
        <f>INDEX(股期交易標的!$D:$D,MATCH(LEFT(股票期貨!Y888,2),股期交易標的!$A:$A,0)) &amp; "期"</f>
        <v>#N/A</v>
      </c>
    </row>
    <row r="889" spans="1:24" x14ac:dyDescent="0.25">
      <c r="A889" t="s">
        <v>650</v>
      </c>
      <c r="B889">
        <v>202311</v>
      </c>
      <c r="C889">
        <v>63.8</v>
      </c>
      <c r="D889">
        <v>63.8</v>
      </c>
      <c r="E889">
        <v>63.5</v>
      </c>
      <c r="F889">
        <v>63.5</v>
      </c>
      <c r="G889" t="s">
        <v>1564</v>
      </c>
      <c r="H889" s="4" t="s">
        <v>2305</v>
      </c>
      <c r="I889">
        <v>0</v>
      </c>
      <c r="J889">
        <v>4</v>
      </c>
      <c r="K889">
        <v>4</v>
      </c>
      <c r="L889">
        <v>63.5</v>
      </c>
      <c r="M889">
        <v>36</v>
      </c>
      <c r="N889">
        <v>58.6</v>
      </c>
      <c r="O889">
        <v>64.599999999999994</v>
      </c>
      <c r="P889">
        <v>67.8</v>
      </c>
      <c r="Q889">
        <v>61.1</v>
      </c>
      <c r="R889" t="e">
        <f>INDEX(股期交易標的!$D:$D,MATCH(LEFT(股票期貨!S889,2),股期交易標的!$A:$A,0)) &amp; "期"</f>
        <v>#N/A</v>
      </c>
      <c r="X889" t="e">
        <f>INDEX(股期交易標的!$D:$D,MATCH(LEFT(股票期貨!Y889,2),股期交易標的!$A:$A,0)) &amp; "期"</f>
        <v>#N/A</v>
      </c>
    </row>
    <row r="890" spans="1:24" x14ac:dyDescent="0.25">
      <c r="A890" t="s">
        <v>650</v>
      </c>
      <c r="B890">
        <v>202312</v>
      </c>
      <c r="C890">
        <v>63.9</v>
      </c>
      <c r="D890">
        <v>64</v>
      </c>
      <c r="E890">
        <v>63.8</v>
      </c>
      <c r="F890">
        <v>63.8</v>
      </c>
      <c r="G890" t="s">
        <v>528</v>
      </c>
      <c r="H890" s="4" t="s">
        <v>2650</v>
      </c>
      <c r="I890">
        <v>0</v>
      </c>
      <c r="J890">
        <v>3</v>
      </c>
      <c r="K890">
        <v>3</v>
      </c>
      <c r="L890">
        <v>63.8</v>
      </c>
      <c r="M890">
        <v>4</v>
      </c>
      <c r="N890">
        <v>58.8</v>
      </c>
      <c r="O890">
        <v>64.8</v>
      </c>
      <c r="P890">
        <v>74</v>
      </c>
      <c r="Q890">
        <v>61.3</v>
      </c>
      <c r="R890" t="e">
        <f>INDEX(股期交易標的!$D:$D,MATCH(LEFT(股票期貨!S890,2),股期交易標的!$A:$A,0)) &amp; "期"</f>
        <v>#N/A</v>
      </c>
      <c r="X890" t="e">
        <f>INDEX(股期交易標的!$D:$D,MATCH(LEFT(股票期貨!Y890,2),股期交易標的!$A:$A,0)) &amp; "期"</f>
        <v>#N/A</v>
      </c>
    </row>
    <row r="891" spans="1:24" x14ac:dyDescent="0.25">
      <c r="A891" t="s">
        <v>650</v>
      </c>
      <c r="B891">
        <v>202403</v>
      </c>
      <c r="C891" t="s">
        <v>39</v>
      </c>
      <c r="D891" t="s">
        <v>39</v>
      </c>
      <c r="E891" t="s">
        <v>39</v>
      </c>
      <c r="F891" t="s">
        <v>39</v>
      </c>
      <c r="G891" t="s">
        <v>39</v>
      </c>
      <c r="H891" t="s">
        <v>39</v>
      </c>
      <c r="I891">
        <v>0</v>
      </c>
      <c r="J891">
        <v>0</v>
      </c>
      <c r="K891">
        <v>0</v>
      </c>
      <c r="L891">
        <v>63.6</v>
      </c>
      <c r="M891">
        <v>0</v>
      </c>
      <c r="N891" t="s">
        <v>39</v>
      </c>
      <c r="O891">
        <v>66.400000000000006</v>
      </c>
      <c r="P891" t="s">
        <v>39</v>
      </c>
      <c r="Q891" t="s">
        <v>39</v>
      </c>
      <c r="R891" t="e">
        <f>INDEX(股期交易標的!$D:$D,MATCH(LEFT(股票期貨!S891,2),股期交易標的!$A:$A,0)) &amp; "期"</f>
        <v>#N/A</v>
      </c>
      <c r="X891" t="e">
        <f>INDEX(股期交易標的!$D:$D,MATCH(LEFT(股票期貨!Y891,2),股期交易標的!$A:$A,0)) &amp; "期"</f>
        <v>#N/A</v>
      </c>
    </row>
    <row r="892" spans="1:24" x14ac:dyDescent="0.25">
      <c r="A892" t="s">
        <v>650</v>
      </c>
      <c r="B892">
        <v>202406</v>
      </c>
      <c r="C892" t="s">
        <v>39</v>
      </c>
      <c r="D892" t="s">
        <v>39</v>
      </c>
      <c r="E892" t="s">
        <v>39</v>
      </c>
      <c r="F892" t="s">
        <v>39</v>
      </c>
      <c r="G892" t="s">
        <v>39</v>
      </c>
      <c r="H892" t="s">
        <v>39</v>
      </c>
      <c r="I892">
        <v>0</v>
      </c>
      <c r="J892">
        <v>0</v>
      </c>
      <c r="K892">
        <v>0</v>
      </c>
      <c r="L892">
        <v>63.4</v>
      </c>
      <c r="M892">
        <v>0</v>
      </c>
      <c r="N892" t="s">
        <v>39</v>
      </c>
      <c r="O892">
        <v>66.400000000000006</v>
      </c>
      <c r="P892" t="s">
        <v>39</v>
      </c>
      <c r="Q892" t="s">
        <v>39</v>
      </c>
      <c r="R892" t="e">
        <f>INDEX(股期交易標的!$D:$D,MATCH(LEFT(股票期貨!S892,2),股期交易標的!$A:$A,0)) &amp; "期"</f>
        <v>#N/A</v>
      </c>
      <c r="X892" t="e">
        <f>INDEX(股期交易標的!$D:$D,MATCH(LEFT(股票期貨!Y892,2),股期交易標的!$A:$A,0)) &amp; "期"</f>
        <v>#N/A</v>
      </c>
    </row>
    <row r="893" spans="1:24" x14ac:dyDescent="0.25">
      <c r="A893" t="s">
        <v>650</v>
      </c>
      <c r="B893">
        <v>202409</v>
      </c>
      <c r="C893" t="s">
        <v>39</v>
      </c>
      <c r="D893" t="s">
        <v>39</v>
      </c>
      <c r="E893" t="s">
        <v>39</v>
      </c>
      <c r="F893" t="s">
        <v>39</v>
      </c>
      <c r="G893" t="s">
        <v>39</v>
      </c>
      <c r="H893" t="s">
        <v>39</v>
      </c>
      <c r="I893">
        <v>0</v>
      </c>
      <c r="J893">
        <v>0</v>
      </c>
      <c r="K893">
        <v>0</v>
      </c>
      <c r="L893">
        <v>63.8</v>
      </c>
      <c r="M893">
        <v>0</v>
      </c>
      <c r="N893" t="s">
        <v>39</v>
      </c>
      <c r="O893">
        <v>66.400000000000006</v>
      </c>
      <c r="P893" t="s">
        <v>39</v>
      </c>
      <c r="Q893" t="s">
        <v>39</v>
      </c>
      <c r="R893" t="e">
        <f>INDEX(股期交易標的!$D:$D,MATCH(LEFT(股票期貨!S893,2),股期交易標的!$A:$A,0)) &amp; "期"</f>
        <v>#N/A</v>
      </c>
      <c r="X893" t="e">
        <f>INDEX(股期交易標的!$D:$D,MATCH(LEFT(股票期貨!Y893,2),股期交易標的!$A:$A,0)) &amp; "期"</f>
        <v>#N/A</v>
      </c>
    </row>
    <row r="894" spans="1:24" x14ac:dyDescent="0.25">
      <c r="A894" t="s">
        <v>651</v>
      </c>
      <c r="B894">
        <v>202311</v>
      </c>
      <c r="C894">
        <v>14.1</v>
      </c>
      <c r="D894">
        <v>14.2</v>
      </c>
      <c r="E894">
        <v>14.1</v>
      </c>
      <c r="F894">
        <v>14.2</v>
      </c>
      <c r="G894" t="s">
        <v>501</v>
      </c>
      <c r="H894" t="s">
        <v>2299</v>
      </c>
      <c r="I894">
        <v>0</v>
      </c>
      <c r="J894">
        <v>50</v>
      </c>
      <c r="K894">
        <v>50</v>
      </c>
      <c r="L894">
        <v>14.2</v>
      </c>
      <c r="M894">
        <v>161</v>
      </c>
      <c r="N894">
        <v>14.15</v>
      </c>
      <c r="O894">
        <v>15.2</v>
      </c>
      <c r="P894">
        <v>14.9</v>
      </c>
      <c r="Q894">
        <v>13.55</v>
      </c>
      <c r="R894" t="e">
        <f>INDEX(股期交易標的!$D:$D,MATCH(LEFT(股票期貨!S894,2),股期交易標的!$A:$A,0)) &amp; "期"</f>
        <v>#N/A</v>
      </c>
      <c r="X894" t="e">
        <f>INDEX(股期交易標的!$D:$D,MATCH(LEFT(股票期貨!Y894,2),股期交易標的!$A:$A,0)) &amp; "期"</f>
        <v>#N/A</v>
      </c>
    </row>
    <row r="895" spans="1:24" x14ac:dyDescent="0.25">
      <c r="A895" t="s">
        <v>651</v>
      </c>
      <c r="B895">
        <v>202312</v>
      </c>
      <c r="C895">
        <v>14.05</v>
      </c>
      <c r="D895" t="s">
        <v>39</v>
      </c>
      <c r="E895" t="s">
        <v>39</v>
      </c>
      <c r="F895">
        <v>14.05</v>
      </c>
      <c r="G895">
        <v>0</v>
      </c>
      <c r="H895" s="4">
        <v>0</v>
      </c>
      <c r="I895">
        <v>0</v>
      </c>
      <c r="J895">
        <v>5</v>
      </c>
      <c r="K895">
        <v>5</v>
      </c>
      <c r="L895">
        <v>14.2</v>
      </c>
      <c r="M895">
        <v>163</v>
      </c>
      <c r="N895">
        <v>14.15</v>
      </c>
      <c r="O895">
        <v>15.25</v>
      </c>
      <c r="P895">
        <v>17.2</v>
      </c>
      <c r="Q895">
        <v>13.65</v>
      </c>
      <c r="R895" t="e">
        <f>INDEX(股期交易標的!$D:$D,MATCH(LEFT(股票期貨!S895,2),股期交易標的!$A:$A,0)) &amp; "期"</f>
        <v>#N/A</v>
      </c>
      <c r="X895" t="e">
        <f>INDEX(股期交易標的!$D:$D,MATCH(LEFT(股票期貨!Y895,2),股期交易標的!$A:$A,0)) &amp; "期"</f>
        <v>#N/A</v>
      </c>
    </row>
    <row r="896" spans="1:24" x14ac:dyDescent="0.25">
      <c r="A896" t="s">
        <v>651</v>
      </c>
      <c r="B896">
        <v>202403</v>
      </c>
      <c r="C896" t="s">
        <v>39</v>
      </c>
      <c r="D896" t="s">
        <v>39</v>
      </c>
      <c r="E896" t="s">
        <v>39</v>
      </c>
      <c r="F896" t="s">
        <v>39</v>
      </c>
      <c r="G896" t="s">
        <v>39</v>
      </c>
      <c r="H896" t="s">
        <v>39</v>
      </c>
      <c r="I896">
        <v>0</v>
      </c>
      <c r="J896">
        <v>0</v>
      </c>
      <c r="K896">
        <v>0</v>
      </c>
      <c r="L896">
        <v>14.35</v>
      </c>
      <c r="M896">
        <v>100</v>
      </c>
      <c r="N896" t="s">
        <v>39</v>
      </c>
      <c r="O896" t="s">
        <v>39</v>
      </c>
      <c r="P896">
        <v>16.649999999999999</v>
      </c>
      <c r="Q896">
        <v>15</v>
      </c>
      <c r="R896" t="e">
        <f>INDEX(股期交易標的!$D:$D,MATCH(LEFT(股票期貨!S896,2),股期交易標的!$A:$A,0)) &amp; "期"</f>
        <v>#N/A</v>
      </c>
      <c r="X896" t="e">
        <f>INDEX(股期交易標的!$D:$D,MATCH(LEFT(股票期貨!Y896,2),股期交易標的!$A:$A,0)) &amp; "期"</f>
        <v>#N/A</v>
      </c>
    </row>
    <row r="897" spans="1:24" x14ac:dyDescent="0.25">
      <c r="A897" t="s">
        <v>651</v>
      </c>
      <c r="B897">
        <v>202406</v>
      </c>
      <c r="C897" t="s">
        <v>39</v>
      </c>
      <c r="D897" t="s">
        <v>39</v>
      </c>
      <c r="E897" t="s">
        <v>39</v>
      </c>
      <c r="F897" t="s">
        <v>39</v>
      </c>
      <c r="G897" t="s">
        <v>39</v>
      </c>
      <c r="H897" t="s">
        <v>39</v>
      </c>
      <c r="I897">
        <v>0</v>
      </c>
      <c r="J897">
        <v>0</v>
      </c>
      <c r="K897">
        <v>0</v>
      </c>
      <c r="L897">
        <v>14.45</v>
      </c>
      <c r="M897">
        <v>60</v>
      </c>
      <c r="N897">
        <v>14.05</v>
      </c>
      <c r="O897" t="s">
        <v>39</v>
      </c>
      <c r="P897">
        <v>16.55</v>
      </c>
      <c r="Q897">
        <v>14.1</v>
      </c>
      <c r="R897" t="e">
        <f>INDEX(股期交易標的!$D:$D,MATCH(LEFT(股票期貨!S897,2),股期交易標的!$A:$A,0)) &amp; "期"</f>
        <v>#N/A</v>
      </c>
      <c r="X897" t="e">
        <f>INDEX(股期交易標的!$D:$D,MATCH(LEFT(股票期貨!Y897,2),股期交易標的!$A:$A,0)) &amp; "期"</f>
        <v>#N/A</v>
      </c>
    </row>
    <row r="898" spans="1:24" x14ac:dyDescent="0.25">
      <c r="A898" t="s">
        <v>651</v>
      </c>
      <c r="B898">
        <v>202409</v>
      </c>
      <c r="C898" t="s">
        <v>39</v>
      </c>
      <c r="D898" t="s">
        <v>39</v>
      </c>
      <c r="E898" t="s">
        <v>39</v>
      </c>
      <c r="F898" t="s">
        <v>39</v>
      </c>
      <c r="G898" t="s">
        <v>39</v>
      </c>
      <c r="H898" t="s">
        <v>39</v>
      </c>
      <c r="I898">
        <v>0</v>
      </c>
      <c r="J898">
        <v>0</v>
      </c>
      <c r="K898">
        <v>0</v>
      </c>
      <c r="L898">
        <v>14.35</v>
      </c>
      <c r="M898">
        <v>0</v>
      </c>
      <c r="N898" t="s">
        <v>39</v>
      </c>
      <c r="O898" t="s">
        <v>39</v>
      </c>
      <c r="P898" t="s">
        <v>39</v>
      </c>
      <c r="Q898" t="s">
        <v>39</v>
      </c>
      <c r="R898" t="e">
        <f>INDEX(股期交易標的!$D:$D,MATCH(LEFT(股票期貨!S898,2),股期交易標的!$A:$A,0)) &amp; "期"</f>
        <v>#N/A</v>
      </c>
      <c r="X898" t="e">
        <f>INDEX(股期交易標的!$D:$D,MATCH(LEFT(股票期貨!Y898,2),股期交易標的!$A:$A,0)) &amp; "期"</f>
        <v>#N/A</v>
      </c>
    </row>
    <row r="899" spans="1:24" x14ac:dyDescent="0.25">
      <c r="A899" t="s">
        <v>652</v>
      </c>
      <c r="B899">
        <v>202311</v>
      </c>
      <c r="C899">
        <v>99.3</v>
      </c>
      <c r="D899">
        <v>100.5</v>
      </c>
      <c r="E899">
        <v>98.6</v>
      </c>
      <c r="F899">
        <v>100.5</v>
      </c>
      <c r="G899" t="s">
        <v>2651</v>
      </c>
      <c r="H899" s="4" t="s">
        <v>2328</v>
      </c>
      <c r="I899">
        <v>0</v>
      </c>
      <c r="J899">
        <v>32</v>
      </c>
      <c r="K899">
        <v>32</v>
      </c>
      <c r="L899">
        <v>100.5</v>
      </c>
      <c r="M899">
        <v>222</v>
      </c>
      <c r="N899">
        <v>100.5</v>
      </c>
      <c r="O899">
        <v>101.5</v>
      </c>
      <c r="P899">
        <v>127.5</v>
      </c>
      <c r="Q899">
        <v>92.6</v>
      </c>
      <c r="R899" t="e">
        <f>INDEX(股期交易標的!$D:$D,MATCH(LEFT(股票期貨!S899,2),股期交易標的!$A:$A,0)) &amp; "期"</f>
        <v>#N/A</v>
      </c>
      <c r="X899" t="e">
        <f>INDEX(股期交易標的!$D:$D,MATCH(LEFT(股票期貨!Y899,2),股期交易標的!$A:$A,0)) &amp; "期"</f>
        <v>#N/A</v>
      </c>
    </row>
    <row r="900" spans="1:24" x14ac:dyDescent="0.25">
      <c r="A900" t="s">
        <v>652</v>
      </c>
      <c r="B900">
        <v>202312</v>
      </c>
      <c r="C900">
        <v>98.8</v>
      </c>
      <c r="D900">
        <v>100.5</v>
      </c>
      <c r="E900">
        <v>98.8</v>
      </c>
      <c r="F900">
        <v>100.5</v>
      </c>
      <c r="G900" t="s">
        <v>565</v>
      </c>
      <c r="H900" t="s">
        <v>2295</v>
      </c>
      <c r="I900">
        <v>0</v>
      </c>
      <c r="J900">
        <v>11</v>
      </c>
      <c r="K900">
        <v>11</v>
      </c>
      <c r="L900">
        <v>100.5</v>
      </c>
      <c r="M900">
        <v>15</v>
      </c>
      <c r="N900">
        <v>100</v>
      </c>
      <c r="O900">
        <v>102</v>
      </c>
      <c r="P900">
        <v>118.5</v>
      </c>
      <c r="Q900">
        <v>94.7</v>
      </c>
      <c r="R900" t="e">
        <f>INDEX(股期交易標的!$D:$D,MATCH(LEFT(股票期貨!S900,2),股期交易標的!$A:$A,0)) &amp; "期"</f>
        <v>#N/A</v>
      </c>
      <c r="X900" t="e">
        <f>INDEX(股期交易標的!$D:$D,MATCH(LEFT(股票期貨!Y900,2),股期交易標的!$A:$A,0)) &amp; "期"</f>
        <v>#N/A</v>
      </c>
    </row>
    <row r="901" spans="1:24" x14ac:dyDescent="0.25">
      <c r="A901" t="s">
        <v>652</v>
      </c>
      <c r="B901">
        <v>202403</v>
      </c>
      <c r="C901" t="s">
        <v>39</v>
      </c>
      <c r="D901" t="s">
        <v>39</v>
      </c>
      <c r="E901" t="s">
        <v>39</v>
      </c>
      <c r="F901" t="s">
        <v>39</v>
      </c>
      <c r="G901" t="s">
        <v>39</v>
      </c>
      <c r="H901" s="4" t="s">
        <v>39</v>
      </c>
      <c r="I901">
        <v>0</v>
      </c>
      <c r="J901">
        <v>0</v>
      </c>
      <c r="K901">
        <v>0</v>
      </c>
      <c r="L901">
        <v>100.5</v>
      </c>
      <c r="M901">
        <v>1</v>
      </c>
      <c r="N901">
        <v>97.4</v>
      </c>
      <c r="O901">
        <v>105</v>
      </c>
      <c r="P901">
        <v>114.5</v>
      </c>
      <c r="Q901">
        <v>108</v>
      </c>
      <c r="R901" t="e">
        <f>INDEX(股期交易標的!$D:$D,MATCH(LEFT(股票期貨!S901,2),股期交易標的!$A:$A,0)) &amp; "期"</f>
        <v>#N/A</v>
      </c>
      <c r="X901" t="e">
        <f>INDEX(股期交易標的!$D:$D,MATCH(LEFT(股票期貨!Y901,2),股期交易標的!$A:$A,0)) &amp; "期"</f>
        <v>#N/A</v>
      </c>
    </row>
    <row r="902" spans="1:24" x14ac:dyDescent="0.25">
      <c r="A902" t="s">
        <v>652</v>
      </c>
      <c r="B902">
        <v>202406</v>
      </c>
      <c r="C902">
        <v>99.6</v>
      </c>
      <c r="D902">
        <v>99.6</v>
      </c>
      <c r="E902">
        <v>99.6</v>
      </c>
      <c r="F902">
        <v>99.6</v>
      </c>
      <c r="G902" t="s">
        <v>2584</v>
      </c>
      <c r="H902" t="s">
        <v>2577</v>
      </c>
      <c r="I902">
        <v>0</v>
      </c>
      <c r="J902">
        <v>1</v>
      </c>
      <c r="K902">
        <v>1</v>
      </c>
      <c r="L902">
        <v>101</v>
      </c>
      <c r="M902">
        <v>0</v>
      </c>
      <c r="N902">
        <v>97.4</v>
      </c>
      <c r="O902">
        <v>105</v>
      </c>
      <c r="P902">
        <v>125</v>
      </c>
      <c r="Q902">
        <v>99.6</v>
      </c>
      <c r="R902" t="e">
        <f>INDEX(股期交易標的!$D:$D,MATCH(LEFT(股票期貨!S902,2),股期交易標的!$A:$A,0)) &amp; "期"</f>
        <v>#N/A</v>
      </c>
      <c r="X902" t="e">
        <f>INDEX(股期交易標的!$D:$D,MATCH(LEFT(股票期貨!Y902,2),股期交易標的!$A:$A,0)) &amp; "期"</f>
        <v>#N/A</v>
      </c>
    </row>
    <row r="903" spans="1:24" x14ac:dyDescent="0.25">
      <c r="A903" t="s">
        <v>652</v>
      </c>
      <c r="B903">
        <v>202409</v>
      </c>
      <c r="C903" t="s">
        <v>39</v>
      </c>
      <c r="D903" t="s">
        <v>39</v>
      </c>
      <c r="E903" t="s">
        <v>39</v>
      </c>
      <c r="F903" t="s">
        <v>39</v>
      </c>
      <c r="G903" t="s">
        <v>39</v>
      </c>
      <c r="H903" t="s">
        <v>39</v>
      </c>
      <c r="I903">
        <v>0</v>
      </c>
      <c r="J903">
        <v>0</v>
      </c>
      <c r="K903">
        <v>0</v>
      </c>
      <c r="L903">
        <v>100.5</v>
      </c>
      <c r="M903">
        <v>0</v>
      </c>
      <c r="N903">
        <v>97.4</v>
      </c>
      <c r="O903">
        <v>105</v>
      </c>
      <c r="P903" t="s">
        <v>39</v>
      </c>
      <c r="Q903" t="s">
        <v>39</v>
      </c>
      <c r="R903" t="e">
        <f>INDEX(股期交易標的!$D:$D,MATCH(LEFT(股票期貨!S903,2),股期交易標的!$A:$A,0)) &amp; "期"</f>
        <v>#N/A</v>
      </c>
      <c r="X903" t="e">
        <f>INDEX(股期交易標的!$D:$D,MATCH(LEFT(股票期貨!Y903,2),股期交易標的!$A:$A,0)) &amp; "期"</f>
        <v>#N/A</v>
      </c>
    </row>
    <row r="904" spans="1:24" x14ac:dyDescent="0.25">
      <c r="A904" t="s">
        <v>653</v>
      </c>
      <c r="B904">
        <v>202311</v>
      </c>
      <c r="C904">
        <v>138.5</v>
      </c>
      <c r="D904">
        <v>140</v>
      </c>
      <c r="E904">
        <v>138.5</v>
      </c>
      <c r="F904">
        <v>139.5</v>
      </c>
      <c r="G904" t="s">
        <v>375</v>
      </c>
      <c r="H904" t="s">
        <v>2385</v>
      </c>
      <c r="I904">
        <v>0</v>
      </c>
      <c r="J904">
        <v>44</v>
      </c>
      <c r="K904">
        <v>44</v>
      </c>
      <c r="L904">
        <v>141</v>
      </c>
      <c r="M904">
        <v>112</v>
      </c>
      <c r="N904">
        <v>140.5</v>
      </c>
      <c r="O904">
        <v>141</v>
      </c>
      <c r="P904">
        <v>144.5</v>
      </c>
      <c r="Q904">
        <v>131</v>
      </c>
      <c r="R904" t="e">
        <f>INDEX(股期交易標的!$D:$D,MATCH(LEFT(股票期貨!S904,2),股期交易標的!$A:$A,0)) &amp; "期"</f>
        <v>#N/A</v>
      </c>
      <c r="X904" t="e">
        <f>INDEX(股期交易標的!$D:$D,MATCH(LEFT(股票期貨!Y904,2),股期交易標的!$A:$A,0)) &amp; "期"</f>
        <v>#N/A</v>
      </c>
    </row>
    <row r="905" spans="1:24" x14ac:dyDescent="0.25">
      <c r="A905" t="s">
        <v>653</v>
      </c>
      <c r="B905">
        <v>202312</v>
      </c>
      <c r="C905">
        <v>138</v>
      </c>
      <c r="D905">
        <v>140</v>
      </c>
      <c r="E905">
        <v>138</v>
      </c>
      <c r="F905">
        <v>140</v>
      </c>
      <c r="G905" t="s">
        <v>539</v>
      </c>
      <c r="H905" s="4" t="s">
        <v>2362</v>
      </c>
      <c r="I905">
        <v>0</v>
      </c>
      <c r="J905">
        <v>37</v>
      </c>
      <c r="K905">
        <v>37</v>
      </c>
      <c r="L905">
        <v>140.5</v>
      </c>
      <c r="M905">
        <v>45</v>
      </c>
      <c r="N905">
        <v>140</v>
      </c>
      <c r="O905">
        <v>141</v>
      </c>
      <c r="P905">
        <v>140</v>
      </c>
      <c r="Q905">
        <v>133</v>
      </c>
      <c r="R905" t="e">
        <f>INDEX(股期交易標的!$D:$D,MATCH(LEFT(股票期貨!S905,2),股期交易標的!$A:$A,0)) &amp; "期"</f>
        <v>#N/A</v>
      </c>
      <c r="X905" t="e">
        <f>INDEX(股期交易標的!$D:$D,MATCH(LEFT(股票期貨!Y905,2),股期交易標的!$A:$A,0)) &amp; "期"</f>
        <v>#N/A</v>
      </c>
    </row>
    <row r="906" spans="1:24" x14ac:dyDescent="0.25">
      <c r="A906" t="s">
        <v>653</v>
      </c>
      <c r="B906">
        <v>202403</v>
      </c>
      <c r="C906" t="s">
        <v>39</v>
      </c>
      <c r="D906" t="s">
        <v>39</v>
      </c>
      <c r="E906" t="s">
        <v>39</v>
      </c>
      <c r="F906" t="s">
        <v>39</v>
      </c>
      <c r="G906" t="s">
        <v>39</v>
      </c>
      <c r="H906" t="s">
        <v>39</v>
      </c>
      <c r="I906">
        <v>0</v>
      </c>
      <c r="J906">
        <v>0</v>
      </c>
      <c r="K906">
        <v>0</v>
      </c>
      <c r="L906">
        <v>141</v>
      </c>
      <c r="M906">
        <v>1</v>
      </c>
      <c r="N906">
        <v>139</v>
      </c>
      <c r="O906">
        <v>142.5</v>
      </c>
      <c r="P906" t="s">
        <v>39</v>
      </c>
      <c r="Q906" t="s">
        <v>39</v>
      </c>
      <c r="R906" t="e">
        <f>INDEX(股期交易標的!$D:$D,MATCH(LEFT(股票期貨!S906,2),股期交易標的!$A:$A,0)) &amp; "期"</f>
        <v>#N/A</v>
      </c>
      <c r="X906" t="e">
        <f>INDEX(股期交易標的!$D:$D,MATCH(LEFT(股票期貨!Y906,2),股期交易標的!$A:$A,0)) &amp; "期"</f>
        <v>#N/A</v>
      </c>
    </row>
    <row r="907" spans="1:24" x14ac:dyDescent="0.25">
      <c r="A907" t="s">
        <v>653</v>
      </c>
      <c r="B907">
        <v>202406</v>
      </c>
      <c r="C907" t="s">
        <v>39</v>
      </c>
      <c r="D907" t="s">
        <v>39</v>
      </c>
      <c r="E907" t="s">
        <v>39</v>
      </c>
      <c r="F907" t="s">
        <v>39</v>
      </c>
      <c r="G907" t="s">
        <v>39</v>
      </c>
      <c r="H907" t="s">
        <v>39</v>
      </c>
      <c r="I907">
        <v>0</v>
      </c>
      <c r="J907">
        <v>0</v>
      </c>
      <c r="K907">
        <v>0</v>
      </c>
      <c r="L907">
        <v>141</v>
      </c>
      <c r="M907">
        <v>0</v>
      </c>
      <c r="N907">
        <v>136</v>
      </c>
      <c r="O907">
        <v>145.5</v>
      </c>
      <c r="P907" t="s">
        <v>39</v>
      </c>
      <c r="Q907" t="s">
        <v>39</v>
      </c>
      <c r="R907" t="e">
        <f>INDEX(股期交易標的!$D:$D,MATCH(LEFT(股票期貨!S907,2),股期交易標的!$A:$A,0)) &amp; "期"</f>
        <v>#N/A</v>
      </c>
      <c r="X907" t="e">
        <f>INDEX(股期交易標的!$D:$D,MATCH(LEFT(股票期貨!Y907,2),股期交易標的!$A:$A,0)) &amp; "期"</f>
        <v>#N/A</v>
      </c>
    </row>
    <row r="908" spans="1:24" x14ac:dyDescent="0.25">
      <c r="A908" t="s">
        <v>653</v>
      </c>
      <c r="B908">
        <v>202409</v>
      </c>
      <c r="C908" t="s">
        <v>39</v>
      </c>
      <c r="D908" t="s">
        <v>39</v>
      </c>
      <c r="E908" t="s">
        <v>39</v>
      </c>
      <c r="F908" t="s">
        <v>39</v>
      </c>
      <c r="G908" t="s">
        <v>39</v>
      </c>
      <c r="H908" t="s">
        <v>39</v>
      </c>
      <c r="I908">
        <v>0</v>
      </c>
      <c r="J908">
        <v>0</v>
      </c>
      <c r="K908">
        <v>0</v>
      </c>
      <c r="L908">
        <v>141</v>
      </c>
      <c r="M908">
        <v>0</v>
      </c>
      <c r="N908">
        <v>136</v>
      </c>
      <c r="O908">
        <v>145.5</v>
      </c>
      <c r="P908" t="s">
        <v>39</v>
      </c>
      <c r="Q908" t="s">
        <v>39</v>
      </c>
      <c r="R908" t="e">
        <f>INDEX(股期交易標的!$D:$D,MATCH(LEFT(股票期貨!S908,2),股期交易標的!$A:$A,0)) &amp; "期"</f>
        <v>#N/A</v>
      </c>
      <c r="X908" t="e">
        <f>INDEX(股期交易標的!$D:$D,MATCH(LEFT(股票期貨!Y908,2),股期交易標的!$A:$A,0)) &amp; "期"</f>
        <v>#N/A</v>
      </c>
    </row>
    <row r="909" spans="1:24" x14ac:dyDescent="0.25">
      <c r="A909" t="s">
        <v>654</v>
      </c>
      <c r="B909">
        <v>202311</v>
      </c>
      <c r="C909">
        <v>116</v>
      </c>
      <c r="D909">
        <v>118</v>
      </c>
      <c r="E909">
        <v>114</v>
      </c>
      <c r="F909">
        <v>116</v>
      </c>
      <c r="G909" t="s">
        <v>528</v>
      </c>
      <c r="H909" s="4" t="s">
        <v>2244</v>
      </c>
      <c r="I909">
        <v>0</v>
      </c>
      <c r="J909">
        <v>1389</v>
      </c>
      <c r="K909">
        <v>1389</v>
      </c>
      <c r="L909">
        <v>116</v>
      </c>
      <c r="M909">
        <v>3075</v>
      </c>
      <c r="N909">
        <v>116</v>
      </c>
      <c r="O909">
        <v>116.5</v>
      </c>
      <c r="P909">
        <v>153.5</v>
      </c>
      <c r="Q909">
        <v>105.5</v>
      </c>
      <c r="R909" t="e">
        <f>INDEX(股期交易標的!$D:$D,MATCH(LEFT(股票期貨!S909,2),股期交易標的!$A:$A,0)) &amp; "期"</f>
        <v>#N/A</v>
      </c>
      <c r="X909" t="e">
        <f>INDEX(股期交易標的!$D:$D,MATCH(LEFT(股票期貨!Y909,2),股期交易標的!$A:$A,0)) &amp; "期"</f>
        <v>#N/A</v>
      </c>
    </row>
    <row r="910" spans="1:24" x14ac:dyDescent="0.25">
      <c r="A910" t="s">
        <v>654</v>
      </c>
      <c r="B910">
        <v>202312</v>
      </c>
      <c r="C910">
        <v>115.5</v>
      </c>
      <c r="D910">
        <v>117.5</v>
      </c>
      <c r="E910">
        <v>114</v>
      </c>
      <c r="F910">
        <v>116</v>
      </c>
      <c r="G910" t="s">
        <v>567</v>
      </c>
      <c r="H910" t="s">
        <v>2344</v>
      </c>
      <c r="I910">
        <v>0</v>
      </c>
      <c r="J910">
        <v>53</v>
      </c>
      <c r="K910">
        <v>53</v>
      </c>
      <c r="L910">
        <v>116</v>
      </c>
      <c r="M910">
        <v>258</v>
      </c>
      <c r="N910">
        <v>115.5</v>
      </c>
      <c r="O910">
        <v>116</v>
      </c>
      <c r="P910">
        <v>152</v>
      </c>
      <c r="Q910">
        <v>65.5</v>
      </c>
      <c r="R910" t="e">
        <f>INDEX(股期交易標的!$D:$D,MATCH(LEFT(股票期貨!S910,2),股期交易標的!$A:$A,0)) &amp; "期"</f>
        <v>#N/A</v>
      </c>
      <c r="X910" t="e">
        <f>INDEX(股期交易標的!$D:$D,MATCH(LEFT(股票期貨!Y910,2),股期交易標的!$A:$A,0)) &amp; "期"</f>
        <v>#N/A</v>
      </c>
    </row>
    <row r="911" spans="1:24" x14ac:dyDescent="0.25">
      <c r="A911" t="s">
        <v>654</v>
      </c>
      <c r="B911">
        <v>202403</v>
      </c>
      <c r="C911" t="s">
        <v>39</v>
      </c>
      <c r="D911" t="s">
        <v>39</v>
      </c>
      <c r="E911" t="s">
        <v>39</v>
      </c>
      <c r="F911" t="s">
        <v>39</v>
      </c>
      <c r="G911" t="s">
        <v>39</v>
      </c>
      <c r="H911" t="s">
        <v>39</v>
      </c>
      <c r="I911">
        <v>0</v>
      </c>
      <c r="J911">
        <v>0</v>
      </c>
      <c r="K911">
        <v>0</v>
      </c>
      <c r="L911">
        <v>116.5</v>
      </c>
      <c r="M911">
        <v>5</v>
      </c>
      <c r="N911">
        <v>112</v>
      </c>
      <c r="O911">
        <v>120.5</v>
      </c>
      <c r="P911">
        <v>142.5</v>
      </c>
      <c r="Q911">
        <v>76.5</v>
      </c>
      <c r="R911" t="e">
        <f>INDEX(股期交易標的!$D:$D,MATCH(LEFT(股票期貨!S911,2),股期交易標的!$A:$A,0)) &amp; "期"</f>
        <v>#N/A</v>
      </c>
      <c r="X911" t="e">
        <f>INDEX(股期交易標的!$D:$D,MATCH(LEFT(股票期貨!Y911,2),股期交易標的!$A:$A,0)) &amp; "期"</f>
        <v>#N/A</v>
      </c>
    </row>
    <row r="912" spans="1:24" x14ac:dyDescent="0.25">
      <c r="A912" t="s">
        <v>654</v>
      </c>
      <c r="B912">
        <v>202406</v>
      </c>
      <c r="C912" t="s">
        <v>39</v>
      </c>
      <c r="D912" t="s">
        <v>39</v>
      </c>
      <c r="E912" t="s">
        <v>39</v>
      </c>
      <c r="F912" t="s">
        <v>39</v>
      </c>
      <c r="G912" t="s">
        <v>39</v>
      </c>
      <c r="H912" t="s">
        <v>39</v>
      </c>
      <c r="I912">
        <v>0</v>
      </c>
      <c r="J912">
        <v>0</v>
      </c>
      <c r="K912">
        <v>0</v>
      </c>
      <c r="L912">
        <v>116</v>
      </c>
      <c r="M912">
        <v>0</v>
      </c>
      <c r="N912">
        <v>112</v>
      </c>
      <c r="O912">
        <v>120.5</v>
      </c>
      <c r="P912" t="s">
        <v>39</v>
      </c>
      <c r="Q912" t="s">
        <v>39</v>
      </c>
      <c r="R912" t="e">
        <f>INDEX(股期交易標的!$D:$D,MATCH(LEFT(股票期貨!S912,2),股期交易標的!$A:$A,0)) &amp; "期"</f>
        <v>#N/A</v>
      </c>
      <c r="X912" t="e">
        <f>INDEX(股期交易標的!$D:$D,MATCH(LEFT(股票期貨!Y912,2),股期交易標的!$A:$A,0)) &amp; "期"</f>
        <v>#N/A</v>
      </c>
    </row>
    <row r="913" spans="1:24" x14ac:dyDescent="0.25">
      <c r="A913" t="s">
        <v>654</v>
      </c>
      <c r="B913">
        <v>202409</v>
      </c>
      <c r="C913" t="s">
        <v>39</v>
      </c>
      <c r="D913" t="s">
        <v>39</v>
      </c>
      <c r="E913" t="s">
        <v>39</v>
      </c>
      <c r="F913" t="s">
        <v>39</v>
      </c>
      <c r="G913" t="s">
        <v>39</v>
      </c>
      <c r="H913" t="s">
        <v>39</v>
      </c>
      <c r="I913">
        <v>0</v>
      </c>
      <c r="J913">
        <v>0</v>
      </c>
      <c r="K913">
        <v>0</v>
      </c>
      <c r="L913">
        <v>116</v>
      </c>
      <c r="M913">
        <v>0</v>
      </c>
      <c r="N913">
        <v>112</v>
      </c>
      <c r="O913">
        <v>120.5</v>
      </c>
      <c r="P913" t="s">
        <v>39</v>
      </c>
      <c r="Q913" t="s">
        <v>39</v>
      </c>
      <c r="R913" t="e">
        <f>INDEX(股期交易標的!$D:$D,MATCH(LEFT(股票期貨!S913,2),股期交易標的!$A:$A,0)) &amp; "期"</f>
        <v>#N/A</v>
      </c>
      <c r="X913" t="e">
        <f>INDEX(股期交易標的!$D:$D,MATCH(LEFT(股票期貨!Y913,2),股期交易標的!$A:$A,0)) &amp; "期"</f>
        <v>#N/A</v>
      </c>
    </row>
    <row r="914" spans="1:24" x14ac:dyDescent="0.25">
      <c r="A914" t="s">
        <v>655</v>
      </c>
      <c r="B914">
        <v>202311</v>
      </c>
      <c r="C914">
        <v>513</v>
      </c>
      <c r="D914">
        <v>522</v>
      </c>
      <c r="E914">
        <v>513</v>
      </c>
      <c r="F914">
        <v>518</v>
      </c>
      <c r="G914" t="s">
        <v>1589</v>
      </c>
      <c r="H914" s="4" t="s">
        <v>2652</v>
      </c>
      <c r="I914">
        <v>0</v>
      </c>
      <c r="J914">
        <v>712</v>
      </c>
      <c r="K914">
        <v>712</v>
      </c>
      <c r="L914">
        <v>520</v>
      </c>
      <c r="M914">
        <v>759</v>
      </c>
      <c r="N914">
        <v>517</v>
      </c>
      <c r="O914">
        <v>518</v>
      </c>
      <c r="P914">
        <v>522</v>
      </c>
      <c r="Q914">
        <v>454.5</v>
      </c>
      <c r="R914" t="e">
        <f>INDEX(股期交易標的!$D:$D,MATCH(LEFT(股票期貨!S914,2),股期交易標的!$A:$A,0)) &amp; "期"</f>
        <v>#N/A</v>
      </c>
      <c r="X914" t="e">
        <f>INDEX(股期交易標的!$D:$D,MATCH(LEFT(股票期貨!Y914,2),股期交易標的!$A:$A,0)) &amp; "期"</f>
        <v>#N/A</v>
      </c>
    </row>
    <row r="915" spans="1:24" x14ac:dyDescent="0.25">
      <c r="A915" t="s">
        <v>655</v>
      </c>
      <c r="B915">
        <v>202312</v>
      </c>
      <c r="C915">
        <v>513</v>
      </c>
      <c r="D915">
        <v>522</v>
      </c>
      <c r="E915">
        <v>513</v>
      </c>
      <c r="F915">
        <v>519</v>
      </c>
      <c r="G915" t="s">
        <v>2653</v>
      </c>
      <c r="H915" s="4" t="s">
        <v>2234</v>
      </c>
      <c r="I915">
        <v>0</v>
      </c>
      <c r="J915">
        <v>213</v>
      </c>
      <c r="K915">
        <v>213</v>
      </c>
      <c r="L915">
        <v>519</v>
      </c>
      <c r="M915">
        <v>503</v>
      </c>
      <c r="N915">
        <v>518</v>
      </c>
      <c r="O915">
        <v>519</v>
      </c>
      <c r="P915">
        <v>522</v>
      </c>
      <c r="Q915">
        <v>448.5</v>
      </c>
      <c r="R915" t="e">
        <f>INDEX(股期交易標的!$D:$D,MATCH(LEFT(股票期貨!S915,2),股期交易標的!$A:$A,0)) &amp; "期"</f>
        <v>#N/A</v>
      </c>
      <c r="X915" t="e">
        <f>INDEX(股期交易標的!$D:$D,MATCH(LEFT(股票期貨!Y915,2),股期交易標的!$A:$A,0)) &amp; "期"</f>
        <v>#N/A</v>
      </c>
    </row>
    <row r="916" spans="1:24" x14ac:dyDescent="0.25">
      <c r="A916" t="s">
        <v>655</v>
      </c>
      <c r="B916">
        <v>202403</v>
      </c>
      <c r="C916" t="s">
        <v>39</v>
      </c>
      <c r="D916" t="s">
        <v>39</v>
      </c>
      <c r="E916" t="s">
        <v>39</v>
      </c>
      <c r="F916" t="s">
        <v>39</v>
      </c>
      <c r="G916" t="s">
        <v>39</v>
      </c>
      <c r="H916" t="s">
        <v>39</v>
      </c>
      <c r="I916">
        <v>0</v>
      </c>
      <c r="J916">
        <v>0</v>
      </c>
      <c r="K916">
        <v>0</v>
      </c>
      <c r="L916">
        <v>520</v>
      </c>
      <c r="M916">
        <v>15</v>
      </c>
      <c r="N916">
        <v>517</v>
      </c>
      <c r="O916">
        <v>523</v>
      </c>
      <c r="P916">
        <v>522</v>
      </c>
      <c r="Q916">
        <v>468</v>
      </c>
      <c r="R916" t="e">
        <f>INDEX(股期交易標的!$D:$D,MATCH(LEFT(股票期貨!S916,2),股期交易標的!$A:$A,0)) &amp; "期"</f>
        <v>#N/A</v>
      </c>
      <c r="X916" t="e">
        <f>INDEX(股期交易標的!$D:$D,MATCH(LEFT(股票期貨!Y916,2),股期交易標的!$A:$A,0)) &amp; "期"</f>
        <v>#N/A</v>
      </c>
    </row>
    <row r="917" spans="1:24" x14ac:dyDescent="0.25">
      <c r="A917" t="s">
        <v>655</v>
      </c>
      <c r="B917">
        <v>202406</v>
      </c>
      <c r="C917" t="s">
        <v>39</v>
      </c>
      <c r="D917" t="s">
        <v>39</v>
      </c>
      <c r="E917" t="s">
        <v>39</v>
      </c>
      <c r="F917" t="s">
        <v>39</v>
      </c>
      <c r="G917" t="s">
        <v>39</v>
      </c>
      <c r="H917" t="s">
        <v>39</v>
      </c>
      <c r="I917">
        <v>0</v>
      </c>
      <c r="J917">
        <v>0</v>
      </c>
      <c r="K917">
        <v>0</v>
      </c>
      <c r="L917">
        <v>520</v>
      </c>
      <c r="M917">
        <v>1</v>
      </c>
      <c r="N917">
        <v>522</v>
      </c>
      <c r="O917">
        <v>527</v>
      </c>
      <c r="P917">
        <v>470</v>
      </c>
      <c r="Q917">
        <v>470</v>
      </c>
      <c r="R917" t="e">
        <f>INDEX(股期交易標的!$D:$D,MATCH(LEFT(股票期貨!S917,2),股期交易標的!$A:$A,0)) &amp; "期"</f>
        <v>#N/A</v>
      </c>
      <c r="X917" t="e">
        <f>INDEX(股期交易標的!$D:$D,MATCH(LEFT(股票期貨!Y917,2),股期交易標的!$A:$A,0)) &amp; "期"</f>
        <v>#N/A</v>
      </c>
    </row>
    <row r="918" spans="1:24" x14ac:dyDescent="0.25">
      <c r="A918" t="s">
        <v>655</v>
      </c>
      <c r="B918">
        <v>202409</v>
      </c>
      <c r="C918">
        <v>523</v>
      </c>
      <c r="D918">
        <v>523</v>
      </c>
      <c r="E918">
        <v>523</v>
      </c>
      <c r="F918">
        <v>523</v>
      </c>
      <c r="G918" t="s">
        <v>2310</v>
      </c>
      <c r="H918" t="s">
        <v>2654</v>
      </c>
      <c r="I918">
        <v>0</v>
      </c>
      <c r="J918">
        <v>1</v>
      </c>
      <c r="K918">
        <v>1</v>
      </c>
      <c r="L918">
        <v>521</v>
      </c>
      <c r="M918">
        <v>1</v>
      </c>
      <c r="N918">
        <v>516</v>
      </c>
      <c r="O918">
        <v>529</v>
      </c>
      <c r="P918">
        <v>523</v>
      </c>
      <c r="Q918">
        <v>523</v>
      </c>
      <c r="R918" t="e">
        <f>INDEX(股期交易標的!$D:$D,MATCH(LEFT(股票期貨!S918,2),股期交易標的!$A:$A,0)) &amp; "期"</f>
        <v>#N/A</v>
      </c>
      <c r="X918" t="e">
        <f>INDEX(股期交易標的!$D:$D,MATCH(LEFT(股票期貨!Y918,2),股期交易標的!$A:$A,0)) &amp; "期"</f>
        <v>#N/A</v>
      </c>
    </row>
    <row r="919" spans="1:24" x14ac:dyDescent="0.25">
      <c r="A919" t="s">
        <v>656</v>
      </c>
      <c r="B919">
        <v>202311</v>
      </c>
      <c r="C919">
        <v>523</v>
      </c>
      <c r="D919">
        <v>523</v>
      </c>
      <c r="E919">
        <v>523</v>
      </c>
      <c r="F919">
        <v>523</v>
      </c>
      <c r="G919" t="s">
        <v>2611</v>
      </c>
      <c r="H919" s="4" t="s">
        <v>2655</v>
      </c>
      <c r="I919">
        <v>0</v>
      </c>
      <c r="J919">
        <v>2</v>
      </c>
      <c r="K919">
        <v>2</v>
      </c>
      <c r="L919">
        <v>521</v>
      </c>
      <c r="M919">
        <v>12</v>
      </c>
      <c r="N919" t="s">
        <v>39</v>
      </c>
      <c r="O919">
        <v>538</v>
      </c>
      <c r="P919">
        <v>596</v>
      </c>
      <c r="Q919">
        <v>491</v>
      </c>
      <c r="R919" t="e">
        <f>INDEX(股期交易標的!$D:$D,MATCH(LEFT(股票期貨!S919,2),股期交易標的!$A:$A,0)) &amp; "期"</f>
        <v>#N/A</v>
      </c>
      <c r="X919" t="e">
        <f>INDEX(股期交易標的!$D:$D,MATCH(LEFT(股票期貨!Y919,2),股期交易標的!$A:$A,0)) &amp; "期"</f>
        <v>#N/A</v>
      </c>
    </row>
    <row r="920" spans="1:24" x14ac:dyDescent="0.25">
      <c r="A920" t="s">
        <v>656</v>
      </c>
      <c r="B920">
        <v>202312</v>
      </c>
      <c r="C920">
        <v>514</v>
      </c>
      <c r="D920" t="s">
        <v>39</v>
      </c>
      <c r="E920" t="s">
        <v>39</v>
      </c>
      <c r="F920">
        <v>514</v>
      </c>
      <c r="G920">
        <v>0</v>
      </c>
      <c r="H920" s="4">
        <v>0</v>
      </c>
      <c r="I920">
        <v>0</v>
      </c>
      <c r="J920">
        <v>1</v>
      </c>
      <c r="K920">
        <v>1</v>
      </c>
      <c r="L920">
        <v>525</v>
      </c>
      <c r="M920">
        <v>6</v>
      </c>
      <c r="N920" t="s">
        <v>39</v>
      </c>
      <c r="O920">
        <v>537</v>
      </c>
      <c r="P920">
        <v>535</v>
      </c>
      <c r="Q920">
        <v>500</v>
      </c>
      <c r="R920" t="e">
        <f>INDEX(股期交易標的!$D:$D,MATCH(LEFT(股票期貨!S920,2),股期交易標的!$A:$A,0)) &amp; "期"</f>
        <v>#N/A</v>
      </c>
      <c r="X920" t="e">
        <f>INDEX(股期交易標的!$D:$D,MATCH(LEFT(股票期貨!Y920,2),股期交易標的!$A:$A,0)) &amp; "期"</f>
        <v>#N/A</v>
      </c>
    </row>
    <row r="921" spans="1:24" x14ac:dyDescent="0.25">
      <c r="A921" t="s">
        <v>656</v>
      </c>
      <c r="B921">
        <v>202403</v>
      </c>
      <c r="C921" t="s">
        <v>39</v>
      </c>
      <c r="D921" t="s">
        <v>39</v>
      </c>
      <c r="E921" t="s">
        <v>39</v>
      </c>
      <c r="F921" t="s">
        <v>39</v>
      </c>
      <c r="G921" t="s">
        <v>39</v>
      </c>
      <c r="H921" t="s">
        <v>39</v>
      </c>
      <c r="I921">
        <v>0</v>
      </c>
      <c r="J921">
        <v>0</v>
      </c>
      <c r="K921">
        <v>0</v>
      </c>
      <c r="L921">
        <v>524</v>
      </c>
      <c r="M921">
        <v>0</v>
      </c>
      <c r="N921" t="s">
        <v>39</v>
      </c>
      <c r="O921" t="s">
        <v>39</v>
      </c>
      <c r="P921" t="s">
        <v>39</v>
      </c>
      <c r="Q921" t="s">
        <v>39</v>
      </c>
      <c r="R921" t="e">
        <f>INDEX(股期交易標的!$D:$D,MATCH(LEFT(股票期貨!S921,2),股期交易標的!$A:$A,0)) &amp; "期"</f>
        <v>#N/A</v>
      </c>
      <c r="X921" t="e">
        <f>INDEX(股期交易標的!$D:$D,MATCH(LEFT(股票期貨!Y921,2),股期交易標的!$A:$A,0)) &amp; "期"</f>
        <v>#N/A</v>
      </c>
    </row>
    <row r="922" spans="1:24" x14ac:dyDescent="0.25">
      <c r="A922" t="s">
        <v>656</v>
      </c>
      <c r="B922">
        <v>202406</v>
      </c>
      <c r="C922" t="s">
        <v>39</v>
      </c>
      <c r="D922" t="s">
        <v>39</v>
      </c>
      <c r="E922" t="s">
        <v>39</v>
      </c>
      <c r="F922" t="s">
        <v>39</v>
      </c>
      <c r="G922" t="s">
        <v>39</v>
      </c>
      <c r="H922" t="s">
        <v>39</v>
      </c>
      <c r="I922">
        <v>0</v>
      </c>
      <c r="J922">
        <v>0</v>
      </c>
      <c r="K922">
        <v>0</v>
      </c>
      <c r="L922">
        <v>524</v>
      </c>
      <c r="M922">
        <v>0</v>
      </c>
      <c r="N922" t="s">
        <v>39</v>
      </c>
      <c r="O922" t="s">
        <v>39</v>
      </c>
      <c r="P922" t="s">
        <v>39</v>
      </c>
      <c r="Q922" t="s">
        <v>39</v>
      </c>
      <c r="R922" t="e">
        <f>INDEX(股期交易標的!$D:$D,MATCH(LEFT(股票期貨!S922,2),股期交易標的!$A:$A,0)) &amp; "期"</f>
        <v>#N/A</v>
      </c>
      <c r="X922" t="e">
        <f>INDEX(股期交易標的!$D:$D,MATCH(LEFT(股票期貨!Y922,2),股期交易標的!$A:$A,0)) &amp; "期"</f>
        <v>#N/A</v>
      </c>
    </row>
    <row r="923" spans="1:24" x14ac:dyDescent="0.25">
      <c r="A923" t="s">
        <v>656</v>
      </c>
      <c r="B923">
        <v>202409</v>
      </c>
      <c r="C923" t="s">
        <v>39</v>
      </c>
      <c r="D923" t="s">
        <v>39</v>
      </c>
      <c r="E923" t="s">
        <v>39</v>
      </c>
      <c r="F923" t="s">
        <v>39</v>
      </c>
      <c r="G923" t="s">
        <v>39</v>
      </c>
      <c r="H923" t="s">
        <v>39</v>
      </c>
      <c r="I923">
        <v>0</v>
      </c>
      <c r="J923">
        <v>0</v>
      </c>
      <c r="K923">
        <v>0</v>
      </c>
      <c r="L923">
        <v>524</v>
      </c>
      <c r="M923">
        <v>0</v>
      </c>
      <c r="N923" t="s">
        <v>39</v>
      </c>
      <c r="O923" t="s">
        <v>39</v>
      </c>
      <c r="P923" t="s">
        <v>39</v>
      </c>
      <c r="Q923" t="s">
        <v>39</v>
      </c>
      <c r="R923" t="e">
        <f>INDEX(股期交易標的!$D:$D,MATCH(LEFT(股票期貨!S923,2),股期交易標的!$A:$A,0)) &amp; "期"</f>
        <v>#N/A</v>
      </c>
      <c r="X923" t="e">
        <f>INDEX(股期交易標的!$D:$D,MATCH(LEFT(股票期貨!Y923,2),股期交易標的!$A:$A,0)) &amp; "期"</f>
        <v>#N/A</v>
      </c>
    </row>
    <row r="924" spans="1:24" x14ac:dyDescent="0.25">
      <c r="A924" t="s">
        <v>657</v>
      </c>
      <c r="B924">
        <v>202311</v>
      </c>
      <c r="C924">
        <v>513</v>
      </c>
      <c r="D924">
        <v>528</v>
      </c>
      <c r="E924">
        <v>509</v>
      </c>
      <c r="F924">
        <v>521</v>
      </c>
      <c r="G924" t="s">
        <v>1589</v>
      </c>
      <c r="H924" t="s">
        <v>2624</v>
      </c>
      <c r="I924">
        <v>0</v>
      </c>
      <c r="J924">
        <v>73</v>
      </c>
      <c r="K924">
        <v>73</v>
      </c>
      <c r="L924">
        <v>521</v>
      </c>
      <c r="M924">
        <v>209</v>
      </c>
      <c r="N924">
        <v>521</v>
      </c>
      <c r="O924">
        <v>524</v>
      </c>
      <c r="P924">
        <v>602</v>
      </c>
      <c r="Q924">
        <v>490.5</v>
      </c>
      <c r="R924" t="e">
        <f>INDEX(股期交易標的!$D:$D,MATCH(LEFT(股票期貨!S924,2),股期交易標的!$A:$A,0)) &amp; "期"</f>
        <v>#N/A</v>
      </c>
      <c r="X924" t="e">
        <f>INDEX(股期交易標的!$D:$D,MATCH(LEFT(股票期貨!Y924,2),股期交易標的!$A:$A,0)) &amp; "期"</f>
        <v>#N/A</v>
      </c>
    </row>
    <row r="925" spans="1:24" x14ac:dyDescent="0.25">
      <c r="A925" t="s">
        <v>657</v>
      </c>
      <c r="B925">
        <v>202312</v>
      </c>
      <c r="C925">
        <v>519</v>
      </c>
      <c r="D925">
        <v>527</v>
      </c>
      <c r="E925">
        <v>519</v>
      </c>
      <c r="F925">
        <v>525</v>
      </c>
      <c r="G925" t="s">
        <v>2604</v>
      </c>
      <c r="H925" t="s">
        <v>2656</v>
      </c>
      <c r="I925">
        <v>0</v>
      </c>
      <c r="J925">
        <v>19</v>
      </c>
      <c r="K925">
        <v>19</v>
      </c>
      <c r="L925">
        <v>525</v>
      </c>
      <c r="M925">
        <v>28</v>
      </c>
      <c r="N925">
        <v>522</v>
      </c>
      <c r="O925">
        <v>524</v>
      </c>
      <c r="P925">
        <v>593</v>
      </c>
      <c r="Q925">
        <v>491.5</v>
      </c>
      <c r="R925" t="e">
        <f>INDEX(股期交易標的!$D:$D,MATCH(LEFT(股票期貨!S925,2),股期交易標的!$A:$A,0)) &amp; "期"</f>
        <v>#N/A</v>
      </c>
      <c r="X925" t="e">
        <f>INDEX(股期交易標的!$D:$D,MATCH(LEFT(股票期貨!Y925,2),股期交易標的!$A:$A,0)) &amp; "期"</f>
        <v>#N/A</v>
      </c>
    </row>
    <row r="926" spans="1:24" x14ac:dyDescent="0.25">
      <c r="A926" t="s">
        <v>657</v>
      </c>
      <c r="B926">
        <v>202403</v>
      </c>
      <c r="C926" t="s">
        <v>39</v>
      </c>
      <c r="D926" t="s">
        <v>39</v>
      </c>
      <c r="E926" t="s">
        <v>39</v>
      </c>
      <c r="F926" t="s">
        <v>39</v>
      </c>
      <c r="G926" t="s">
        <v>39</v>
      </c>
      <c r="H926" s="4" t="s">
        <v>39</v>
      </c>
      <c r="I926">
        <v>0</v>
      </c>
      <c r="J926">
        <v>0</v>
      </c>
      <c r="K926">
        <v>0</v>
      </c>
      <c r="L926">
        <v>524</v>
      </c>
      <c r="M926">
        <v>0</v>
      </c>
      <c r="N926">
        <v>504</v>
      </c>
      <c r="O926">
        <v>543</v>
      </c>
      <c r="P926" t="s">
        <v>39</v>
      </c>
      <c r="Q926" t="s">
        <v>39</v>
      </c>
      <c r="R926" t="e">
        <f>INDEX(股期交易標的!$D:$D,MATCH(LEFT(股票期貨!S926,2),股期交易標的!$A:$A,0)) &amp; "期"</f>
        <v>#N/A</v>
      </c>
      <c r="X926" t="e">
        <f>INDEX(股期交易標的!$D:$D,MATCH(LEFT(股票期貨!Y926,2),股期交易標的!$A:$A,0)) &amp; "期"</f>
        <v>#N/A</v>
      </c>
    </row>
    <row r="927" spans="1:24" x14ac:dyDescent="0.25">
      <c r="A927" t="s">
        <v>657</v>
      </c>
      <c r="B927">
        <v>202406</v>
      </c>
      <c r="C927" t="s">
        <v>39</v>
      </c>
      <c r="D927" t="s">
        <v>39</v>
      </c>
      <c r="E927" t="s">
        <v>39</v>
      </c>
      <c r="F927" t="s">
        <v>39</v>
      </c>
      <c r="G927" t="s">
        <v>39</v>
      </c>
      <c r="H927" t="s">
        <v>39</v>
      </c>
      <c r="I927">
        <v>0</v>
      </c>
      <c r="J927">
        <v>0</v>
      </c>
      <c r="K927">
        <v>0</v>
      </c>
      <c r="L927">
        <v>524</v>
      </c>
      <c r="M927">
        <v>0</v>
      </c>
      <c r="N927">
        <v>504</v>
      </c>
      <c r="O927">
        <v>543</v>
      </c>
      <c r="P927" t="s">
        <v>39</v>
      </c>
      <c r="Q927" t="s">
        <v>39</v>
      </c>
      <c r="R927" t="e">
        <f>INDEX(股期交易標的!$D:$D,MATCH(LEFT(股票期貨!S927,2),股期交易標的!$A:$A,0)) &amp; "期"</f>
        <v>#N/A</v>
      </c>
      <c r="X927" t="e">
        <f>INDEX(股期交易標的!$D:$D,MATCH(LEFT(股票期貨!Y927,2),股期交易標的!$A:$A,0)) &amp; "期"</f>
        <v>#N/A</v>
      </c>
    </row>
    <row r="928" spans="1:24" x14ac:dyDescent="0.25">
      <c r="A928" t="s">
        <v>657</v>
      </c>
      <c r="B928">
        <v>202409</v>
      </c>
      <c r="C928" t="s">
        <v>39</v>
      </c>
      <c r="D928" t="s">
        <v>39</v>
      </c>
      <c r="E928" t="s">
        <v>39</v>
      </c>
      <c r="F928" t="s">
        <v>39</v>
      </c>
      <c r="G928" t="s">
        <v>39</v>
      </c>
      <c r="H928" t="s">
        <v>39</v>
      </c>
      <c r="I928">
        <v>0</v>
      </c>
      <c r="J928">
        <v>0</v>
      </c>
      <c r="K928">
        <v>0</v>
      </c>
      <c r="L928">
        <v>524</v>
      </c>
      <c r="M928">
        <v>0</v>
      </c>
      <c r="N928">
        <v>504</v>
      </c>
      <c r="O928">
        <v>543</v>
      </c>
      <c r="P928" t="s">
        <v>39</v>
      </c>
      <c r="Q928" t="s">
        <v>39</v>
      </c>
      <c r="R928" t="e">
        <f>INDEX(股期交易標的!$D:$D,MATCH(LEFT(股票期貨!S928,2),股期交易標的!$A:$A,0)) &amp; "期"</f>
        <v>#N/A</v>
      </c>
      <c r="X928" t="e">
        <f>INDEX(股期交易標的!$D:$D,MATCH(LEFT(股票期貨!Y928,2),股期交易標的!$A:$A,0)) &amp; "期"</f>
        <v>#N/A</v>
      </c>
    </row>
    <row r="929" spans="1:24" x14ac:dyDescent="0.25">
      <c r="A929" t="s">
        <v>658</v>
      </c>
      <c r="B929">
        <v>202311</v>
      </c>
      <c r="C929">
        <v>117.5</v>
      </c>
      <c r="D929">
        <v>119.5</v>
      </c>
      <c r="E929">
        <v>117.5</v>
      </c>
      <c r="F929">
        <v>119</v>
      </c>
      <c r="G929" t="s">
        <v>539</v>
      </c>
      <c r="H929" t="s">
        <v>2305</v>
      </c>
      <c r="I929">
        <v>0</v>
      </c>
      <c r="J929">
        <v>499</v>
      </c>
      <c r="K929">
        <v>499</v>
      </c>
      <c r="L929">
        <v>119</v>
      </c>
      <c r="M929">
        <v>1184</v>
      </c>
      <c r="N929">
        <v>118.5</v>
      </c>
      <c r="O929">
        <v>119</v>
      </c>
      <c r="P929">
        <v>119.5</v>
      </c>
      <c r="Q929">
        <v>108.5</v>
      </c>
      <c r="R929" t="e">
        <f>INDEX(股期交易標的!$D:$D,MATCH(LEFT(股票期貨!S929,2),股期交易標的!$A:$A,0)) &amp; "期"</f>
        <v>#N/A</v>
      </c>
      <c r="X929" t="e">
        <f>INDEX(股期交易標的!$D:$D,MATCH(LEFT(股票期貨!Y929,2),股期交易標的!$A:$A,0)) &amp; "期"</f>
        <v>#N/A</v>
      </c>
    </row>
    <row r="930" spans="1:24" x14ac:dyDescent="0.25">
      <c r="A930" t="s">
        <v>658</v>
      </c>
      <c r="B930">
        <v>202312</v>
      </c>
      <c r="C930">
        <v>118.5</v>
      </c>
      <c r="D930">
        <v>119.5</v>
      </c>
      <c r="E930">
        <v>118</v>
      </c>
      <c r="F930">
        <v>119</v>
      </c>
      <c r="G930" t="s">
        <v>539</v>
      </c>
      <c r="H930" t="s">
        <v>2305</v>
      </c>
      <c r="I930">
        <v>0</v>
      </c>
      <c r="J930">
        <v>170</v>
      </c>
      <c r="K930">
        <v>170</v>
      </c>
      <c r="L930">
        <v>119</v>
      </c>
      <c r="M930">
        <v>673</v>
      </c>
      <c r="N930">
        <v>118.5</v>
      </c>
      <c r="O930">
        <v>119.5</v>
      </c>
      <c r="P930">
        <v>124.5</v>
      </c>
      <c r="Q930">
        <v>100</v>
      </c>
      <c r="R930" t="e">
        <f>INDEX(股期交易標的!$D:$D,MATCH(LEFT(股票期貨!S930,2),股期交易標的!$A:$A,0)) &amp; "期"</f>
        <v>#N/A</v>
      </c>
      <c r="X930" t="e">
        <f>INDEX(股期交易標的!$D:$D,MATCH(LEFT(股票期貨!Y930,2),股期交易標的!$A:$A,0)) &amp; "期"</f>
        <v>#N/A</v>
      </c>
    </row>
    <row r="931" spans="1:24" x14ac:dyDescent="0.25">
      <c r="A931" t="s">
        <v>658</v>
      </c>
      <c r="B931">
        <v>202403</v>
      </c>
      <c r="C931">
        <v>118.5</v>
      </c>
      <c r="D931">
        <v>120</v>
      </c>
      <c r="E931">
        <v>118.5</v>
      </c>
      <c r="F931">
        <v>119.5</v>
      </c>
      <c r="G931" t="s">
        <v>567</v>
      </c>
      <c r="H931" t="s">
        <v>2298</v>
      </c>
      <c r="I931">
        <v>0</v>
      </c>
      <c r="J931">
        <v>12</v>
      </c>
      <c r="K931">
        <v>12</v>
      </c>
      <c r="L931">
        <v>119.5</v>
      </c>
      <c r="M931">
        <v>72</v>
      </c>
      <c r="N931">
        <v>119</v>
      </c>
      <c r="O931">
        <v>120</v>
      </c>
      <c r="P931">
        <v>121</v>
      </c>
      <c r="Q931">
        <v>103</v>
      </c>
      <c r="R931" t="e">
        <f>INDEX(股期交易標的!$D:$D,MATCH(LEFT(股票期貨!S931,2),股期交易標的!$A:$A,0)) &amp; "期"</f>
        <v>#N/A</v>
      </c>
      <c r="X931" t="e">
        <f>INDEX(股期交易標的!$D:$D,MATCH(LEFT(股票期貨!Y931,2),股期交易標的!$A:$A,0)) &amp; "期"</f>
        <v>#N/A</v>
      </c>
    </row>
    <row r="932" spans="1:24" x14ac:dyDescent="0.25">
      <c r="A932" t="s">
        <v>658</v>
      </c>
      <c r="B932">
        <v>202406</v>
      </c>
      <c r="C932" t="s">
        <v>39</v>
      </c>
      <c r="D932" t="s">
        <v>39</v>
      </c>
      <c r="E932" t="s">
        <v>39</v>
      </c>
      <c r="F932" t="s">
        <v>39</v>
      </c>
      <c r="G932" t="s">
        <v>39</v>
      </c>
      <c r="H932" t="s">
        <v>39</v>
      </c>
      <c r="I932">
        <v>0</v>
      </c>
      <c r="J932">
        <v>0</v>
      </c>
      <c r="K932">
        <v>0</v>
      </c>
      <c r="L932">
        <v>119</v>
      </c>
      <c r="M932">
        <v>50</v>
      </c>
      <c r="N932">
        <v>118.5</v>
      </c>
      <c r="O932">
        <v>120.5</v>
      </c>
      <c r="P932">
        <v>121</v>
      </c>
      <c r="Q932">
        <v>110</v>
      </c>
      <c r="R932" t="e">
        <f>INDEX(股期交易標的!$D:$D,MATCH(LEFT(股票期貨!S932,2),股期交易標的!$A:$A,0)) &amp; "期"</f>
        <v>#N/A</v>
      </c>
      <c r="X932" t="e">
        <f>INDEX(股期交易標的!$D:$D,MATCH(LEFT(股票期貨!Y932,2),股期交易標的!$A:$A,0)) &amp; "期"</f>
        <v>#N/A</v>
      </c>
    </row>
    <row r="933" spans="1:24" x14ac:dyDescent="0.25">
      <c r="A933" t="s">
        <v>658</v>
      </c>
      <c r="B933">
        <v>202409</v>
      </c>
      <c r="C933" t="s">
        <v>39</v>
      </c>
      <c r="D933" t="s">
        <v>39</v>
      </c>
      <c r="E933" t="s">
        <v>39</v>
      </c>
      <c r="F933" t="s">
        <v>39</v>
      </c>
      <c r="G933" t="s">
        <v>39</v>
      </c>
      <c r="H933" t="s">
        <v>39</v>
      </c>
      <c r="I933">
        <v>0</v>
      </c>
      <c r="J933">
        <v>0</v>
      </c>
      <c r="K933">
        <v>0</v>
      </c>
      <c r="L933">
        <v>120.5</v>
      </c>
      <c r="M933">
        <v>21</v>
      </c>
      <c r="N933">
        <v>119.5</v>
      </c>
      <c r="O933">
        <v>121</v>
      </c>
      <c r="P933">
        <v>119</v>
      </c>
      <c r="Q933">
        <v>112.5</v>
      </c>
      <c r="R933" t="e">
        <f>INDEX(股期交易標的!$D:$D,MATCH(LEFT(股票期貨!S933,2),股期交易標的!$A:$A,0)) &amp; "期"</f>
        <v>#N/A</v>
      </c>
      <c r="X933" t="e">
        <f>INDEX(股期交易標的!$D:$D,MATCH(LEFT(股票期貨!Y933,2),股期交易標的!$A:$A,0)) &amp; "期"</f>
        <v>#N/A</v>
      </c>
    </row>
    <row r="934" spans="1:24" x14ac:dyDescent="0.25">
      <c r="A934" t="s">
        <v>659</v>
      </c>
      <c r="B934">
        <v>202311</v>
      </c>
      <c r="C934">
        <v>128</v>
      </c>
      <c r="D934">
        <v>128</v>
      </c>
      <c r="E934">
        <v>125.5</v>
      </c>
      <c r="F934">
        <v>127.5</v>
      </c>
      <c r="G934">
        <v>0</v>
      </c>
      <c r="H934" s="4">
        <v>0</v>
      </c>
      <c r="I934">
        <v>0</v>
      </c>
      <c r="J934">
        <v>39</v>
      </c>
      <c r="K934">
        <v>39</v>
      </c>
      <c r="L934">
        <v>127.5</v>
      </c>
      <c r="M934">
        <v>203</v>
      </c>
      <c r="N934">
        <v>127</v>
      </c>
      <c r="O934">
        <v>128</v>
      </c>
      <c r="P934">
        <v>135.5</v>
      </c>
      <c r="Q934">
        <v>121</v>
      </c>
      <c r="R934" t="e">
        <f>INDEX(股期交易標的!$D:$D,MATCH(LEFT(股票期貨!S934,2),股期交易標的!$A:$A,0)) &amp; "期"</f>
        <v>#N/A</v>
      </c>
      <c r="X934" t="e">
        <f>INDEX(股期交易標的!$D:$D,MATCH(LEFT(股票期貨!Y934,2),股期交易標的!$A:$A,0)) &amp; "期"</f>
        <v>#N/A</v>
      </c>
    </row>
    <row r="935" spans="1:24" x14ac:dyDescent="0.25">
      <c r="A935" t="s">
        <v>659</v>
      </c>
      <c r="B935">
        <v>202312</v>
      </c>
      <c r="C935">
        <v>127.5</v>
      </c>
      <c r="D935">
        <v>127.5</v>
      </c>
      <c r="E935">
        <v>127.5</v>
      </c>
      <c r="F935">
        <v>127.5</v>
      </c>
      <c r="G935" t="s">
        <v>381</v>
      </c>
      <c r="H935" t="s">
        <v>2364</v>
      </c>
      <c r="I935">
        <v>0</v>
      </c>
      <c r="J935">
        <v>4</v>
      </c>
      <c r="K935">
        <v>4</v>
      </c>
      <c r="L935">
        <v>127.5</v>
      </c>
      <c r="M935">
        <v>12</v>
      </c>
      <c r="N935">
        <v>127</v>
      </c>
      <c r="O935">
        <v>128.5</v>
      </c>
      <c r="P935">
        <v>134.5</v>
      </c>
      <c r="Q935">
        <v>110</v>
      </c>
      <c r="R935" t="e">
        <f>INDEX(股期交易標的!$D:$D,MATCH(LEFT(股票期貨!S935,2),股期交易標的!$A:$A,0)) &amp; "期"</f>
        <v>#N/A</v>
      </c>
      <c r="X935" t="e">
        <f>INDEX(股期交易標的!$D:$D,MATCH(LEFT(股票期貨!Y935,2),股期交易標的!$A:$A,0)) &amp; "期"</f>
        <v>#N/A</v>
      </c>
    </row>
    <row r="936" spans="1:24" x14ac:dyDescent="0.25">
      <c r="A936" t="s">
        <v>659</v>
      </c>
      <c r="B936">
        <v>202403</v>
      </c>
      <c r="C936" t="s">
        <v>39</v>
      </c>
      <c r="D936" t="s">
        <v>39</v>
      </c>
      <c r="E936" t="s">
        <v>39</v>
      </c>
      <c r="F936" t="s">
        <v>39</v>
      </c>
      <c r="G936" t="s">
        <v>39</v>
      </c>
      <c r="H936" s="4" t="s">
        <v>39</v>
      </c>
      <c r="I936">
        <v>0</v>
      </c>
      <c r="J936">
        <v>0</v>
      </c>
      <c r="K936">
        <v>0</v>
      </c>
      <c r="L936">
        <v>126.5</v>
      </c>
      <c r="M936">
        <v>2</v>
      </c>
      <c r="N936">
        <v>123</v>
      </c>
      <c r="O936">
        <v>132</v>
      </c>
      <c r="P936">
        <v>142</v>
      </c>
      <c r="Q936">
        <v>122.5</v>
      </c>
      <c r="R936" t="e">
        <f>INDEX(股期交易標的!$D:$D,MATCH(LEFT(股票期貨!S936,2),股期交易標的!$A:$A,0)) &amp; "期"</f>
        <v>#N/A</v>
      </c>
      <c r="X936" t="e">
        <f>INDEX(股期交易標的!$D:$D,MATCH(LEFT(股票期貨!Y936,2),股期交易標的!$A:$A,0)) &amp; "期"</f>
        <v>#N/A</v>
      </c>
    </row>
    <row r="937" spans="1:24" x14ac:dyDescent="0.25">
      <c r="A937" t="s">
        <v>659</v>
      </c>
      <c r="B937">
        <v>202406</v>
      </c>
      <c r="C937" t="s">
        <v>39</v>
      </c>
      <c r="D937" t="s">
        <v>39</v>
      </c>
      <c r="E937" t="s">
        <v>39</v>
      </c>
      <c r="F937" t="s">
        <v>39</v>
      </c>
      <c r="G937" t="s">
        <v>39</v>
      </c>
      <c r="H937" t="s">
        <v>39</v>
      </c>
      <c r="I937">
        <v>0</v>
      </c>
      <c r="J937">
        <v>0</v>
      </c>
      <c r="K937">
        <v>0</v>
      </c>
      <c r="L937">
        <v>126.5</v>
      </c>
      <c r="M937">
        <v>0</v>
      </c>
      <c r="N937">
        <v>123</v>
      </c>
      <c r="O937">
        <v>132</v>
      </c>
      <c r="P937" t="s">
        <v>39</v>
      </c>
      <c r="Q937" t="s">
        <v>39</v>
      </c>
      <c r="R937" t="e">
        <f>INDEX(股期交易標的!$D:$D,MATCH(LEFT(股票期貨!S937,2),股期交易標的!$A:$A,0)) &amp; "期"</f>
        <v>#N/A</v>
      </c>
      <c r="X937" t="e">
        <f>INDEX(股期交易標的!$D:$D,MATCH(LEFT(股票期貨!Y937,2),股期交易標的!$A:$A,0)) &amp; "期"</f>
        <v>#N/A</v>
      </c>
    </row>
    <row r="938" spans="1:24" x14ac:dyDescent="0.25">
      <c r="A938" t="s">
        <v>659</v>
      </c>
      <c r="B938">
        <v>202409</v>
      </c>
      <c r="C938" t="s">
        <v>39</v>
      </c>
      <c r="D938" t="s">
        <v>39</v>
      </c>
      <c r="E938" t="s">
        <v>39</v>
      </c>
      <c r="F938" t="s">
        <v>39</v>
      </c>
      <c r="G938" t="s">
        <v>39</v>
      </c>
      <c r="H938" t="s">
        <v>39</v>
      </c>
      <c r="I938">
        <v>0</v>
      </c>
      <c r="J938">
        <v>0</v>
      </c>
      <c r="K938">
        <v>0</v>
      </c>
      <c r="L938">
        <v>126.5</v>
      </c>
      <c r="M938">
        <v>0</v>
      </c>
      <c r="N938">
        <v>123</v>
      </c>
      <c r="O938">
        <v>132</v>
      </c>
      <c r="P938" t="s">
        <v>39</v>
      </c>
      <c r="Q938" t="s">
        <v>39</v>
      </c>
      <c r="R938" t="e">
        <f>INDEX(股期交易標的!$D:$D,MATCH(LEFT(股票期貨!S938,2),股期交易標的!$A:$A,0)) &amp; "期"</f>
        <v>#N/A</v>
      </c>
      <c r="X938" t="e">
        <f>INDEX(股期交易標的!$D:$D,MATCH(LEFT(股票期貨!Y938,2),股期交易標的!$A:$A,0)) &amp; "期"</f>
        <v>#N/A</v>
      </c>
    </row>
    <row r="939" spans="1:24" x14ac:dyDescent="0.25">
      <c r="A939" t="s">
        <v>660</v>
      </c>
      <c r="B939">
        <v>202311</v>
      </c>
      <c r="C939">
        <v>514</v>
      </c>
      <c r="D939">
        <v>522</v>
      </c>
      <c r="E939">
        <v>513</v>
      </c>
      <c r="F939">
        <v>520</v>
      </c>
      <c r="G939" t="s">
        <v>2611</v>
      </c>
      <c r="H939" s="4" t="s">
        <v>2588</v>
      </c>
      <c r="I939">
        <v>0</v>
      </c>
      <c r="J939">
        <v>804</v>
      </c>
      <c r="K939">
        <v>804</v>
      </c>
      <c r="L939">
        <v>520</v>
      </c>
      <c r="M939">
        <v>1455</v>
      </c>
      <c r="N939">
        <v>519</v>
      </c>
      <c r="O939">
        <v>520</v>
      </c>
      <c r="P939">
        <v>522</v>
      </c>
      <c r="Q939">
        <v>453</v>
      </c>
      <c r="R939" t="e">
        <f>INDEX(股期交易標的!$D:$D,MATCH(LEFT(股票期貨!S939,2),股期交易標的!$A:$A,0)) &amp; "期"</f>
        <v>#N/A</v>
      </c>
      <c r="X939" t="e">
        <f>INDEX(股期交易標的!$D:$D,MATCH(LEFT(股票期貨!Y939,2),股期交易標的!$A:$A,0)) &amp; "期"</f>
        <v>#N/A</v>
      </c>
    </row>
    <row r="940" spans="1:24" x14ac:dyDescent="0.25">
      <c r="A940" t="s">
        <v>660</v>
      </c>
      <c r="B940">
        <v>202312</v>
      </c>
      <c r="C940">
        <v>513</v>
      </c>
      <c r="D940">
        <v>522</v>
      </c>
      <c r="E940">
        <v>513</v>
      </c>
      <c r="F940">
        <v>520</v>
      </c>
      <c r="G940" t="s">
        <v>2611</v>
      </c>
      <c r="H940" t="s">
        <v>2588</v>
      </c>
      <c r="I940">
        <v>0</v>
      </c>
      <c r="J940">
        <v>195</v>
      </c>
      <c r="K940">
        <v>195</v>
      </c>
      <c r="L940">
        <v>519</v>
      </c>
      <c r="M940">
        <v>507</v>
      </c>
      <c r="N940">
        <v>520</v>
      </c>
      <c r="O940">
        <v>521</v>
      </c>
      <c r="P940">
        <v>529</v>
      </c>
      <c r="Q940">
        <v>454</v>
      </c>
      <c r="R940" t="e">
        <f>INDEX(股期交易標的!$D:$D,MATCH(LEFT(股票期貨!S940,2),股期交易標的!$A:$A,0)) &amp; "期"</f>
        <v>#N/A</v>
      </c>
      <c r="X940" t="e">
        <f>INDEX(股期交易標的!$D:$D,MATCH(LEFT(股票期貨!Y940,2),股期交易標的!$A:$A,0)) &amp; "期"</f>
        <v>#N/A</v>
      </c>
    </row>
    <row r="941" spans="1:24" x14ac:dyDescent="0.25">
      <c r="A941" t="s">
        <v>660</v>
      </c>
      <c r="B941">
        <v>202403</v>
      </c>
      <c r="C941" t="s">
        <v>39</v>
      </c>
      <c r="D941" t="s">
        <v>39</v>
      </c>
      <c r="E941" t="s">
        <v>39</v>
      </c>
      <c r="F941" t="s">
        <v>39</v>
      </c>
      <c r="G941" t="s">
        <v>39</v>
      </c>
      <c r="H941" t="s">
        <v>39</v>
      </c>
      <c r="I941">
        <v>0</v>
      </c>
      <c r="J941">
        <v>0</v>
      </c>
      <c r="K941">
        <v>0</v>
      </c>
      <c r="L941">
        <v>520</v>
      </c>
      <c r="M941">
        <v>0</v>
      </c>
      <c r="N941">
        <v>519</v>
      </c>
      <c r="O941">
        <v>537</v>
      </c>
      <c r="P941" t="s">
        <v>39</v>
      </c>
      <c r="Q941" t="s">
        <v>39</v>
      </c>
      <c r="R941" t="e">
        <f>INDEX(股期交易標的!$D:$D,MATCH(LEFT(股票期貨!S941,2),股期交易標的!$A:$A,0)) &amp; "期"</f>
        <v>#N/A</v>
      </c>
      <c r="X941" t="e">
        <f>INDEX(股期交易標的!$D:$D,MATCH(LEFT(股票期貨!Y941,2),股期交易標的!$A:$A,0)) &amp; "期"</f>
        <v>#N/A</v>
      </c>
    </row>
    <row r="942" spans="1:24" x14ac:dyDescent="0.25">
      <c r="A942" t="s">
        <v>660</v>
      </c>
      <c r="B942">
        <v>202406</v>
      </c>
      <c r="C942" t="s">
        <v>39</v>
      </c>
      <c r="D942" t="s">
        <v>39</v>
      </c>
      <c r="E942" t="s">
        <v>39</v>
      </c>
      <c r="F942" t="s">
        <v>39</v>
      </c>
      <c r="G942" t="s">
        <v>39</v>
      </c>
      <c r="H942" t="s">
        <v>39</v>
      </c>
      <c r="I942">
        <v>0</v>
      </c>
      <c r="J942">
        <v>0</v>
      </c>
      <c r="K942">
        <v>0</v>
      </c>
      <c r="L942">
        <v>520</v>
      </c>
      <c r="M942">
        <v>0</v>
      </c>
      <c r="N942">
        <v>500</v>
      </c>
      <c r="O942">
        <v>537</v>
      </c>
      <c r="P942" t="s">
        <v>39</v>
      </c>
      <c r="Q942" t="s">
        <v>39</v>
      </c>
      <c r="R942" t="e">
        <f>INDEX(股期交易標的!$D:$D,MATCH(LEFT(股票期貨!S942,2),股期交易標的!$A:$A,0)) &amp; "期"</f>
        <v>#N/A</v>
      </c>
      <c r="X942" t="e">
        <f>INDEX(股期交易標的!$D:$D,MATCH(LEFT(股票期貨!Y942,2),股期交易標的!$A:$A,0)) &amp; "期"</f>
        <v>#N/A</v>
      </c>
    </row>
    <row r="943" spans="1:24" x14ac:dyDescent="0.25">
      <c r="A943" t="s">
        <v>660</v>
      </c>
      <c r="B943">
        <v>202409</v>
      </c>
      <c r="C943" t="s">
        <v>39</v>
      </c>
      <c r="D943" t="s">
        <v>39</v>
      </c>
      <c r="E943" t="s">
        <v>39</v>
      </c>
      <c r="F943" t="s">
        <v>39</v>
      </c>
      <c r="G943" t="s">
        <v>39</v>
      </c>
      <c r="H943" t="s">
        <v>39</v>
      </c>
      <c r="I943">
        <v>0</v>
      </c>
      <c r="J943">
        <v>0</v>
      </c>
      <c r="K943">
        <v>0</v>
      </c>
      <c r="L943">
        <v>521</v>
      </c>
      <c r="M943">
        <v>0</v>
      </c>
      <c r="N943">
        <v>500</v>
      </c>
      <c r="O943">
        <v>537</v>
      </c>
      <c r="P943" t="s">
        <v>39</v>
      </c>
      <c r="Q943" t="s">
        <v>39</v>
      </c>
      <c r="R943" t="e">
        <f>INDEX(股期交易標的!$D:$D,MATCH(LEFT(股票期貨!S943,2),股期交易標的!$A:$A,0)) &amp; "期"</f>
        <v>#N/A</v>
      </c>
      <c r="X943" t="e">
        <f>INDEX(股期交易標的!$D:$D,MATCH(LEFT(股票期貨!Y943,2),股期交易標的!$A:$A,0)) &amp; "期"</f>
        <v>#N/A</v>
      </c>
    </row>
    <row r="944" spans="1:24" x14ac:dyDescent="0.25">
      <c r="A944" t="s">
        <v>661</v>
      </c>
      <c r="B944">
        <v>202311</v>
      </c>
      <c r="C944">
        <v>113</v>
      </c>
      <c r="D944">
        <v>116.5</v>
      </c>
      <c r="E944">
        <v>111</v>
      </c>
      <c r="F944">
        <v>116</v>
      </c>
      <c r="G944" t="s">
        <v>544</v>
      </c>
      <c r="H944" s="4" t="s">
        <v>2657</v>
      </c>
      <c r="I944">
        <v>0</v>
      </c>
      <c r="J944">
        <v>357</v>
      </c>
      <c r="K944">
        <v>357</v>
      </c>
      <c r="L944">
        <v>116</v>
      </c>
      <c r="M944">
        <v>523</v>
      </c>
      <c r="N944">
        <v>115.5</v>
      </c>
      <c r="O944">
        <v>116</v>
      </c>
      <c r="P944">
        <v>121.5</v>
      </c>
      <c r="Q944">
        <v>86.6</v>
      </c>
      <c r="R944" t="e">
        <f>INDEX(股期交易標的!$D:$D,MATCH(LEFT(股票期貨!S944,2),股期交易標的!$A:$A,0)) &amp; "期"</f>
        <v>#N/A</v>
      </c>
      <c r="X944" t="e">
        <f>INDEX(股期交易標的!$D:$D,MATCH(LEFT(股票期貨!Y944,2),股期交易標的!$A:$A,0)) &amp; "期"</f>
        <v>#N/A</v>
      </c>
    </row>
    <row r="945" spans="1:24" x14ac:dyDescent="0.25">
      <c r="A945" t="s">
        <v>661</v>
      </c>
      <c r="B945">
        <v>202312</v>
      </c>
      <c r="C945">
        <v>112</v>
      </c>
      <c r="D945">
        <v>115</v>
      </c>
      <c r="E945">
        <v>111</v>
      </c>
      <c r="F945">
        <v>115</v>
      </c>
      <c r="G945" t="s">
        <v>544</v>
      </c>
      <c r="H945" s="4" t="s">
        <v>2658</v>
      </c>
      <c r="I945">
        <v>0</v>
      </c>
      <c r="J945">
        <v>31</v>
      </c>
      <c r="K945">
        <v>31</v>
      </c>
      <c r="L945">
        <v>115</v>
      </c>
      <c r="M945">
        <v>118</v>
      </c>
      <c r="N945">
        <v>115</v>
      </c>
      <c r="O945">
        <v>116</v>
      </c>
      <c r="P945">
        <v>121.5</v>
      </c>
      <c r="Q945">
        <v>90.7</v>
      </c>
      <c r="R945" t="e">
        <f>INDEX(股期交易標的!$D:$D,MATCH(LEFT(股票期貨!S945,2),股期交易標的!$A:$A,0)) &amp; "期"</f>
        <v>#N/A</v>
      </c>
      <c r="X945" t="e">
        <f>INDEX(股期交易標的!$D:$D,MATCH(LEFT(股票期貨!Y945,2),股期交易標的!$A:$A,0)) &amp; "期"</f>
        <v>#N/A</v>
      </c>
    </row>
    <row r="946" spans="1:24" x14ac:dyDescent="0.25">
      <c r="A946" t="s">
        <v>661</v>
      </c>
      <c r="B946">
        <v>202403</v>
      </c>
      <c r="C946" t="s">
        <v>39</v>
      </c>
      <c r="D946" t="s">
        <v>39</v>
      </c>
      <c r="E946" t="s">
        <v>39</v>
      </c>
      <c r="F946" t="s">
        <v>39</v>
      </c>
      <c r="G946" t="s">
        <v>39</v>
      </c>
      <c r="H946" t="s">
        <v>39</v>
      </c>
      <c r="I946">
        <v>0</v>
      </c>
      <c r="J946">
        <v>0</v>
      </c>
      <c r="K946">
        <v>0</v>
      </c>
      <c r="L946">
        <v>116</v>
      </c>
      <c r="M946">
        <v>0</v>
      </c>
      <c r="N946">
        <v>112</v>
      </c>
      <c r="O946">
        <v>119.5</v>
      </c>
      <c r="P946">
        <v>117.5</v>
      </c>
      <c r="Q946">
        <v>109</v>
      </c>
      <c r="R946" t="e">
        <f>INDEX(股期交易標的!$D:$D,MATCH(LEFT(股票期貨!S946,2),股期交易標的!$A:$A,0)) &amp; "期"</f>
        <v>#N/A</v>
      </c>
      <c r="X946" t="e">
        <f>INDEX(股期交易標的!$D:$D,MATCH(LEFT(股票期貨!Y946,2),股期交易標的!$A:$A,0)) &amp; "期"</f>
        <v>#N/A</v>
      </c>
    </row>
    <row r="947" spans="1:24" x14ac:dyDescent="0.25">
      <c r="A947" t="s">
        <v>661</v>
      </c>
      <c r="B947">
        <v>202406</v>
      </c>
      <c r="C947" t="s">
        <v>39</v>
      </c>
      <c r="D947" t="s">
        <v>39</v>
      </c>
      <c r="E947" t="s">
        <v>39</v>
      </c>
      <c r="F947" t="s">
        <v>39</v>
      </c>
      <c r="G947" t="s">
        <v>39</v>
      </c>
      <c r="H947" t="s">
        <v>39</v>
      </c>
      <c r="I947">
        <v>0</v>
      </c>
      <c r="J947">
        <v>0</v>
      </c>
      <c r="K947">
        <v>0</v>
      </c>
      <c r="L947">
        <v>116</v>
      </c>
      <c r="M947">
        <v>0</v>
      </c>
      <c r="N947">
        <v>112</v>
      </c>
      <c r="O947">
        <v>119.5</v>
      </c>
      <c r="P947" t="s">
        <v>39</v>
      </c>
      <c r="Q947" t="s">
        <v>39</v>
      </c>
      <c r="R947" t="e">
        <f>INDEX(股期交易標的!$D:$D,MATCH(LEFT(股票期貨!S947,2),股期交易標的!$A:$A,0)) &amp; "期"</f>
        <v>#N/A</v>
      </c>
      <c r="X947" t="e">
        <f>INDEX(股期交易標的!$D:$D,MATCH(LEFT(股票期貨!Y947,2),股期交易標的!$A:$A,0)) &amp; "期"</f>
        <v>#N/A</v>
      </c>
    </row>
    <row r="948" spans="1:24" x14ac:dyDescent="0.25">
      <c r="A948" t="s">
        <v>661</v>
      </c>
      <c r="B948">
        <v>202409</v>
      </c>
      <c r="C948" t="s">
        <v>39</v>
      </c>
      <c r="D948" t="s">
        <v>39</v>
      </c>
      <c r="E948" t="s">
        <v>39</v>
      </c>
      <c r="F948" t="s">
        <v>39</v>
      </c>
      <c r="G948" t="s">
        <v>39</v>
      </c>
      <c r="H948" t="s">
        <v>39</v>
      </c>
      <c r="I948">
        <v>0</v>
      </c>
      <c r="J948">
        <v>0</v>
      </c>
      <c r="K948">
        <v>0</v>
      </c>
      <c r="L948">
        <v>116</v>
      </c>
      <c r="M948">
        <v>0</v>
      </c>
      <c r="N948">
        <v>112</v>
      </c>
      <c r="O948">
        <v>119.5</v>
      </c>
      <c r="P948" t="s">
        <v>39</v>
      </c>
      <c r="Q948" t="s">
        <v>39</v>
      </c>
      <c r="R948" t="e">
        <f>INDEX(股期交易標的!$D:$D,MATCH(LEFT(股票期貨!S948,2),股期交易標的!$A:$A,0)) &amp; "期"</f>
        <v>#N/A</v>
      </c>
      <c r="X948" t="e">
        <f>INDEX(股期交易標的!$D:$D,MATCH(LEFT(股票期貨!Y948,2),股期交易標的!$A:$A,0)) &amp; "期"</f>
        <v>#N/A</v>
      </c>
    </row>
    <row r="949" spans="1:24" x14ac:dyDescent="0.25">
      <c r="A949" t="s">
        <v>662</v>
      </c>
      <c r="B949">
        <v>202311</v>
      </c>
      <c r="C949">
        <v>144</v>
      </c>
      <c r="D949">
        <v>144</v>
      </c>
      <c r="E949">
        <v>144</v>
      </c>
      <c r="F949">
        <v>144</v>
      </c>
      <c r="G949" t="s">
        <v>539</v>
      </c>
      <c r="H949" t="s">
        <v>2565</v>
      </c>
      <c r="I949">
        <v>0</v>
      </c>
      <c r="J949">
        <v>2</v>
      </c>
      <c r="K949">
        <v>2</v>
      </c>
      <c r="L949">
        <v>144</v>
      </c>
      <c r="M949">
        <v>20</v>
      </c>
      <c r="N949">
        <v>143</v>
      </c>
      <c r="O949">
        <v>144</v>
      </c>
      <c r="P949">
        <v>145</v>
      </c>
      <c r="Q949">
        <v>140.5</v>
      </c>
      <c r="R949" t="e">
        <f>INDEX(股期交易標的!$D:$D,MATCH(LEFT(股票期貨!S949,2),股期交易標的!$A:$A,0)) &amp; "期"</f>
        <v>#N/A</v>
      </c>
      <c r="X949" t="e">
        <f>INDEX(股期交易標的!$D:$D,MATCH(LEFT(股票期貨!Y949,2),股期交易標的!$A:$A,0)) &amp; "期"</f>
        <v>#N/A</v>
      </c>
    </row>
    <row r="950" spans="1:24" x14ac:dyDescent="0.25">
      <c r="A950" t="s">
        <v>662</v>
      </c>
      <c r="B950">
        <v>202312</v>
      </c>
      <c r="C950">
        <v>142.5</v>
      </c>
      <c r="D950" t="s">
        <v>39</v>
      </c>
      <c r="E950" t="s">
        <v>39</v>
      </c>
      <c r="F950">
        <v>142.5</v>
      </c>
      <c r="G950">
        <v>0</v>
      </c>
      <c r="H950" s="4">
        <v>0</v>
      </c>
      <c r="I950">
        <v>0</v>
      </c>
      <c r="J950">
        <v>1</v>
      </c>
      <c r="K950">
        <v>1</v>
      </c>
      <c r="L950">
        <v>144</v>
      </c>
      <c r="M950">
        <v>5</v>
      </c>
      <c r="N950">
        <v>142.5</v>
      </c>
      <c r="O950">
        <v>144</v>
      </c>
      <c r="P950">
        <v>144.5</v>
      </c>
      <c r="Q950">
        <v>144.5</v>
      </c>
      <c r="R950" t="e">
        <f>INDEX(股期交易標的!$D:$D,MATCH(LEFT(股票期貨!S950,2),股期交易標的!$A:$A,0)) &amp; "期"</f>
        <v>#N/A</v>
      </c>
      <c r="X950" t="e">
        <f>INDEX(股期交易標的!$D:$D,MATCH(LEFT(股票期貨!Y950,2),股期交易標的!$A:$A,0)) &amp; "期"</f>
        <v>#N/A</v>
      </c>
    </row>
    <row r="951" spans="1:24" x14ac:dyDescent="0.25">
      <c r="A951" t="s">
        <v>662</v>
      </c>
      <c r="B951">
        <v>202403</v>
      </c>
      <c r="C951" t="s">
        <v>39</v>
      </c>
      <c r="D951" t="s">
        <v>39</v>
      </c>
      <c r="E951" t="s">
        <v>39</v>
      </c>
      <c r="F951" t="s">
        <v>39</v>
      </c>
      <c r="G951" t="s">
        <v>39</v>
      </c>
      <c r="H951" t="s">
        <v>39</v>
      </c>
      <c r="I951">
        <v>0</v>
      </c>
      <c r="J951">
        <v>0</v>
      </c>
      <c r="K951">
        <v>0</v>
      </c>
      <c r="L951">
        <v>144.5</v>
      </c>
      <c r="M951">
        <v>0</v>
      </c>
      <c r="N951">
        <v>141</v>
      </c>
      <c r="O951">
        <v>147</v>
      </c>
      <c r="P951" t="s">
        <v>39</v>
      </c>
      <c r="Q951" t="s">
        <v>39</v>
      </c>
      <c r="R951" t="e">
        <f>INDEX(股期交易標的!$D:$D,MATCH(LEFT(股票期貨!S951,2),股期交易標的!$A:$A,0)) &amp; "期"</f>
        <v>#N/A</v>
      </c>
      <c r="X951" t="e">
        <f>INDEX(股期交易標的!$D:$D,MATCH(LEFT(股票期貨!Y951,2),股期交易標的!$A:$A,0)) &amp; "期"</f>
        <v>#N/A</v>
      </c>
    </row>
    <row r="952" spans="1:24" x14ac:dyDescent="0.25">
      <c r="A952" t="s">
        <v>662</v>
      </c>
      <c r="B952">
        <v>202406</v>
      </c>
      <c r="C952" t="s">
        <v>39</v>
      </c>
      <c r="D952" t="s">
        <v>39</v>
      </c>
      <c r="E952" t="s">
        <v>39</v>
      </c>
      <c r="F952" t="s">
        <v>39</v>
      </c>
      <c r="G952" t="s">
        <v>39</v>
      </c>
      <c r="H952" t="s">
        <v>39</v>
      </c>
      <c r="I952">
        <v>0</v>
      </c>
      <c r="J952">
        <v>0</v>
      </c>
      <c r="K952">
        <v>0</v>
      </c>
      <c r="L952">
        <v>144</v>
      </c>
      <c r="M952">
        <v>0</v>
      </c>
      <c r="N952">
        <v>138</v>
      </c>
      <c r="O952">
        <v>148.5</v>
      </c>
      <c r="P952" t="s">
        <v>39</v>
      </c>
      <c r="Q952" t="s">
        <v>39</v>
      </c>
      <c r="R952" t="e">
        <f>INDEX(股期交易標的!$D:$D,MATCH(LEFT(股票期貨!S952,2),股期交易標的!$A:$A,0)) &amp; "期"</f>
        <v>#N/A</v>
      </c>
      <c r="X952" t="e">
        <f>INDEX(股期交易標的!$D:$D,MATCH(LEFT(股票期貨!Y952,2),股期交易標的!$A:$A,0)) &amp; "期"</f>
        <v>#N/A</v>
      </c>
    </row>
    <row r="953" spans="1:24" x14ac:dyDescent="0.25">
      <c r="A953" t="s">
        <v>662</v>
      </c>
      <c r="B953">
        <v>202409</v>
      </c>
      <c r="C953" t="s">
        <v>39</v>
      </c>
      <c r="D953" t="s">
        <v>39</v>
      </c>
      <c r="E953" t="s">
        <v>39</v>
      </c>
      <c r="F953" t="s">
        <v>39</v>
      </c>
      <c r="G953" t="s">
        <v>39</v>
      </c>
      <c r="H953" t="s">
        <v>39</v>
      </c>
      <c r="I953">
        <v>0</v>
      </c>
      <c r="J953">
        <v>0</v>
      </c>
      <c r="K953">
        <v>0</v>
      </c>
      <c r="L953">
        <v>143.5</v>
      </c>
      <c r="M953">
        <v>0</v>
      </c>
      <c r="N953">
        <v>138</v>
      </c>
      <c r="O953">
        <v>148.5</v>
      </c>
      <c r="P953" t="s">
        <v>39</v>
      </c>
      <c r="Q953" t="s">
        <v>39</v>
      </c>
      <c r="R953" t="e">
        <f>INDEX(股期交易標的!$D:$D,MATCH(LEFT(股票期貨!S953,2),股期交易標的!$A:$A,0)) &amp; "期"</f>
        <v>#N/A</v>
      </c>
      <c r="X953" t="e">
        <f>INDEX(股期交易標的!$D:$D,MATCH(LEFT(股票期貨!Y953,2),股期交易標的!$A:$A,0)) &amp; "期"</f>
        <v>#N/A</v>
      </c>
    </row>
    <row r="954" spans="1:24" x14ac:dyDescent="0.25">
      <c r="A954" t="s">
        <v>663</v>
      </c>
      <c r="B954">
        <v>202311</v>
      </c>
      <c r="C954">
        <v>80.900000000000006</v>
      </c>
      <c r="D954">
        <v>81.599999999999994</v>
      </c>
      <c r="E954">
        <v>80.900000000000006</v>
      </c>
      <c r="F954">
        <v>81.099999999999994</v>
      </c>
      <c r="G954" t="s">
        <v>2233</v>
      </c>
      <c r="H954" t="s">
        <v>2359</v>
      </c>
      <c r="I954">
        <v>0</v>
      </c>
      <c r="J954">
        <v>283</v>
      </c>
      <c r="K954">
        <v>283</v>
      </c>
      <c r="L954">
        <v>81.099999999999994</v>
      </c>
      <c r="M954">
        <v>773</v>
      </c>
      <c r="N954">
        <v>81</v>
      </c>
      <c r="O954">
        <v>81.099999999999994</v>
      </c>
      <c r="P954">
        <v>86.5</v>
      </c>
      <c r="Q954">
        <v>76.7</v>
      </c>
      <c r="R954" t="e">
        <f>INDEX(股期交易標的!$D:$D,MATCH(LEFT(股票期貨!S954,2),股期交易標的!$A:$A,0)) &amp; "期"</f>
        <v>#N/A</v>
      </c>
      <c r="X954" t="e">
        <f>INDEX(股期交易標的!$D:$D,MATCH(LEFT(股票期貨!Y954,2),股期交易標的!$A:$A,0)) &amp; "期"</f>
        <v>#N/A</v>
      </c>
    </row>
    <row r="955" spans="1:24" x14ac:dyDescent="0.25">
      <c r="A955" t="s">
        <v>663</v>
      </c>
      <c r="B955">
        <v>202312</v>
      </c>
      <c r="C955">
        <v>79.900000000000006</v>
      </c>
      <c r="D955" t="s">
        <v>39</v>
      </c>
      <c r="E955" t="s">
        <v>39</v>
      </c>
      <c r="F955">
        <v>79.900000000000006</v>
      </c>
      <c r="G955">
        <v>0</v>
      </c>
      <c r="H955" s="4">
        <v>0</v>
      </c>
      <c r="I955">
        <v>0</v>
      </c>
      <c r="J955">
        <v>185</v>
      </c>
      <c r="K955">
        <v>185</v>
      </c>
      <c r="L955">
        <v>81</v>
      </c>
      <c r="M955">
        <v>2658</v>
      </c>
      <c r="N955">
        <v>80.7</v>
      </c>
      <c r="O955">
        <v>81</v>
      </c>
      <c r="P955">
        <v>102</v>
      </c>
      <c r="Q955">
        <v>77.400000000000006</v>
      </c>
      <c r="R955" t="e">
        <f>INDEX(股期交易標的!$D:$D,MATCH(LEFT(股票期貨!S955,2),股期交易標的!$A:$A,0)) &amp; "期"</f>
        <v>#N/A</v>
      </c>
      <c r="X955" t="e">
        <f>INDEX(股期交易標的!$D:$D,MATCH(LEFT(股票期貨!Y955,2),股期交易標的!$A:$A,0)) &amp; "期"</f>
        <v>#N/A</v>
      </c>
    </row>
    <row r="956" spans="1:24" x14ac:dyDescent="0.25">
      <c r="A956" t="s">
        <v>663</v>
      </c>
      <c r="B956">
        <v>202403</v>
      </c>
      <c r="C956" t="s">
        <v>39</v>
      </c>
      <c r="D956" t="s">
        <v>39</v>
      </c>
      <c r="E956" t="s">
        <v>39</v>
      </c>
      <c r="F956" t="s">
        <v>39</v>
      </c>
      <c r="G956" t="s">
        <v>39</v>
      </c>
      <c r="H956" t="s">
        <v>39</v>
      </c>
      <c r="I956">
        <v>0</v>
      </c>
      <c r="J956">
        <v>0</v>
      </c>
      <c r="K956">
        <v>0</v>
      </c>
      <c r="L956">
        <v>81.099999999999994</v>
      </c>
      <c r="M956">
        <v>3</v>
      </c>
      <c r="N956">
        <v>80.5</v>
      </c>
      <c r="O956">
        <v>81.5</v>
      </c>
      <c r="P956">
        <v>84.9</v>
      </c>
      <c r="Q956">
        <v>81.7</v>
      </c>
      <c r="R956" t="e">
        <f>INDEX(股期交易標的!$D:$D,MATCH(LEFT(股票期貨!S956,2),股期交易標的!$A:$A,0)) &amp; "期"</f>
        <v>#N/A</v>
      </c>
      <c r="X956" t="e">
        <f>INDEX(股期交易標的!$D:$D,MATCH(LEFT(股票期貨!Y956,2),股期交易標的!$A:$A,0)) &amp; "期"</f>
        <v>#N/A</v>
      </c>
    </row>
    <row r="957" spans="1:24" x14ac:dyDescent="0.25">
      <c r="A957" t="s">
        <v>663</v>
      </c>
      <c r="B957">
        <v>202406</v>
      </c>
      <c r="C957" t="s">
        <v>39</v>
      </c>
      <c r="D957" t="s">
        <v>39</v>
      </c>
      <c r="E957" t="s">
        <v>39</v>
      </c>
      <c r="F957" t="s">
        <v>39</v>
      </c>
      <c r="G957" t="s">
        <v>39</v>
      </c>
      <c r="H957" t="s">
        <v>39</v>
      </c>
      <c r="I957">
        <v>0</v>
      </c>
      <c r="J957">
        <v>0</v>
      </c>
      <c r="K957">
        <v>0</v>
      </c>
      <c r="L957">
        <v>80.8</v>
      </c>
      <c r="M957">
        <v>0</v>
      </c>
      <c r="N957">
        <v>79.900000000000006</v>
      </c>
      <c r="O957">
        <v>81.599999999999994</v>
      </c>
      <c r="P957" t="s">
        <v>39</v>
      </c>
      <c r="Q957" t="s">
        <v>39</v>
      </c>
      <c r="R957" t="e">
        <f>INDEX(股期交易標的!$D:$D,MATCH(LEFT(股票期貨!S957,2),股期交易標的!$A:$A,0)) &amp; "期"</f>
        <v>#N/A</v>
      </c>
      <c r="X957" t="e">
        <f>INDEX(股期交易標的!$D:$D,MATCH(LEFT(股票期貨!Y957,2),股期交易標的!$A:$A,0)) &amp; "期"</f>
        <v>#N/A</v>
      </c>
    </row>
    <row r="958" spans="1:24" x14ac:dyDescent="0.25">
      <c r="A958" t="s">
        <v>663</v>
      </c>
      <c r="B958">
        <v>202409</v>
      </c>
      <c r="C958" t="s">
        <v>39</v>
      </c>
      <c r="D958" t="s">
        <v>39</v>
      </c>
      <c r="E958" t="s">
        <v>39</v>
      </c>
      <c r="F958" t="s">
        <v>39</v>
      </c>
      <c r="G958" t="s">
        <v>39</v>
      </c>
      <c r="H958" t="s">
        <v>39</v>
      </c>
      <c r="I958">
        <v>0</v>
      </c>
      <c r="J958">
        <v>0</v>
      </c>
      <c r="K958">
        <v>0</v>
      </c>
      <c r="L958">
        <v>81.099999999999994</v>
      </c>
      <c r="M958">
        <v>0</v>
      </c>
      <c r="N958">
        <v>78.400000000000006</v>
      </c>
      <c r="O958">
        <v>83.7</v>
      </c>
      <c r="P958" t="s">
        <v>39</v>
      </c>
      <c r="Q958" t="s">
        <v>39</v>
      </c>
      <c r="R958" t="e">
        <f>INDEX(股期交易標的!$D:$D,MATCH(LEFT(股票期貨!S958,2),股期交易標的!$A:$A,0)) &amp; "期"</f>
        <v>#N/A</v>
      </c>
      <c r="X958" t="e">
        <f>INDEX(股期交易標的!$D:$D,MATCH(LEFT(股票期貨!Y958,2),股期交易標的!$A:$A,0)) &amp; "期"</f>
        <v>#N/A</v>
      </c>
    </row>
    <row r="959" spans="1:24" x14ac:dyDescent="0.25">
      <c r="A959" t="s">
        <v>664</v>
      </c>
      <c r="B959">
        <v>202311</v>
      </c>
      <c r="C959">
        <v>33.950000000000003</v>
      </c>
      <c r="D959">
        <v>34.25</v>
      </c>
      <c r="E959">
        <v>33.950000000000003</v>
      </c>
      <c r="F959">
        <v>34.229999999999997</v>
      </c>
      <c r="G959" t="s">
        <v>2192</v>
      </c>
      <c r="H959" s="4" t="s">
        <v>2312</v>
      </c>
      <c r="I959">
        <v>0</v>
      </c>
      <c r="J959">
        <v>57</v>
      </c>
      <c r="K959">
        <v>57</v>
      </c>
      <c r="L959">
        <v>34.229999999999997</v>
      </c>
      <c r="M959">
        <v>258</v>
      </c>
      <c r="N959">
        <v>34.21</v>
      </c>
      <c r="O959">
        <v>34.25</v>
      </c>
      <c r="P959">
        <v>36.299999999999997</v>
      </c>
      <c r="Q959">
        <v>32.67</v>
      </c>
      <c r="R959" t="e">
        <f>INDEX(股期交易標的!$D:$D,MATCH(LEFT(股票期貨!S959,2),股期交易標的!$A:$A,0)) &amp; "期"</f>
        <v>#N/A</v>
      </c>
      <c r="X959" t="e">
        <f>INDEX(股期交易標的!$D:$D,MATCH(LEFT(股票期貨!Y959,2),股期交易標的!$A:$A,0)) &amp; "期"</f>
        <v>#N/A</v>
      </c>
    </row>
    <row r="960" spans="1:24" x14ac:dyDescent="0.25">
      <c r="A960" t="s">
        <v>664</v>
      </c>
      <c r="B960">
        <v>202312</v>
      </c>
      <c r="C960">
        <v>34.1</v>
      </c>
      <c r="D960">
        <v>34.340000000000003</v>
      </c>
      <c r="E960">
        <v>34.1</v>
      </c>
      <c r="F960">
        <v>34.32</v>
      </c>
      <c r="G960" t="s">
        <v>2659</v>
      </c>
      <c r="H960" s="4" t="s">
        <v>1598</v>
      </c>
      <c r="I960">
        <v>0</v>
      </c>
      <c r="J960">
        <v>7</v>
      </c>
      <c r="K960">
        <v>7</v>
      </c>
      <c r="L960">
        <v>34.32</v>
      </c>
      <c r="M960">
        <v>55</v>
      </c>
      <c r="N960">
        <v>34.299999999999997</v>
      </c>
      <c r="O960">
        <v>34.340000000000003</v>
      </c>
      <c r="P960">
        <v>35.979999999999997</v>
      </c>
      <c r="Q960">
        <v>32.75</v>
      </c>
      <c r="R960" t="e">
        <f>INDEX(股期交易標的!$D:$D,MATCH(LEFT(股票期貨!S960,2),股期交易標的!$A:$A,0)) &amp; "期"</f>
        <v>#N/A</v>
      </c>
      <c r="X960" t="e">
        <f>INDEX(股期交易標的!$D:$D,MATCH(LEFT(股票期貨!Y960,2),股期交易標的!$A:$A,0)) &amp; "期"</f>
        <v>#N/A</v>
      </c>
    </row>
    <row r="961" spans="1:24" x14ac:dyDescent="0.25">
      <c r="A961" t="s">
        <v>664</v>
      </c>
      <c r="B961">
        <v>202403</v>
      </c>
      <c r="C961" t="s">
        <v>39</v>
      </c>
      <c r="D961" t="s">
        <v>39</v>
      </c>
      <c r="E961" t="s">
        <v>39</v>
      </c>
      <c r="F961" t="s">
        <v>39</v>
      </c>
      <c r="G961" t="s">
        <v>39</v>
      </c>
      <c r="H961" s="4" t="s">
        <v>39</v>
      </c>
      <c r="I961">
        <v>0</v>
      </c>
      <c r="J961">
        <v>0</v>
      </c>
      <c r="K961">
        <v>0</v>
      </c>
      <c r="L961">
        <v>34.31</v>
      </c>
      <c r="M961">
        <v>6</v>
      </c>
      <c r="N961">
        <v>34.4</v>
      </c>
      <c r="O961">
        <v>34.86</v>
      </c>
      <c r="P961">
        <v>36.25</v>
      </c>
      <c r="Q961">
        <v>28.45</v>
      </c>
      <c r="R961" t="e">
        <f>INDEX(股期交易標的!$D:$D,MATCH(LEFT(股票期貨!S961,2),股期交易標的!$A:$A,0)) &amp; "期"</f>
        <v>#N/A</v>
      </c>
      <c r="X961" t="e">
        <f>INDEX(股期交易標的!$D:$D,MATCH(LEFT(股票期貨!Y961,2),股期交易標的!$A:$A,0)) &amp; "期"</f>
        <v>#N/A</v>
      </c>
    </row>
    <row r="962" spans="1:24" x14ac:dyDescent="0.25">
      <c r="A962" t="s">
        <v>664</v>
      </c>
      <c r="B962">
        <v>202406</v>
      </c>
      <c r="C962" t="s">
        <v>39</v>
      </c>
      <c r="D962" t="s">
        <v>39</v>
      </c>
      <c r="E962" t="s">
        <v>39</v>
      </c>
      <c r="F962" t="s">
        <v>39</v>
      </c>
      <c r="G962" t="s">
        <v>39</v>
      </c>
      <c r="H962" t="s">
        <v>39</v>
      </c>
      <c r="I962">
        <v>0</v>
      </c>
      <c r="J962">
        <v>0</v>
      </c>
      <c r="K962">
        <v>0</v>
      </c>
      <c r="L962">
        <v>34.33</v>
      </c>
      <c r="M962">
        <v>19</v>
      </c>
      <c r="N962">
        <v>33.409999999999997</v>
      </c>
      <c r="O962">
        <v>34.909999999999997</v>
      </c>
      <c r="P962">
        <v>36.6</v>
      </c>
      <c r="Q962">
        <v>34</v>
      </c>
      <c r="R962" t="e">
        <f>INDEX(股期交易標的!$D:$D,MATCH(LEFT(股票期貨!S962,2),股期交易標的!$A:$A,0)) &amp; "期"</f>
        <v>#N/A</v>
      </c>
      <c r="X962" t="e">
        <f>INDEX(股期交易標的!$D:$D,MATCH(LEFT(股票期貨!Y962,2),股期交易標的!$A:$A,0)) &amp; "期"</f>
        <v>#N/A</v>
      </c>
    </row>
    <row r="963" spans="1:24" x14ac:dyDescent="0.25">
      <c r="A963" t="s">
        <v>664</v>
      </c>
      <c r="B963">
        <v>202409</v>
      </c>
      <c r="C963" t="s">
        <v>39</v>
      </c>
      <c r="D963" t="s">
        <v>39</v>
      </c>
      <c r="E963" t="s">
        <v>39</v>
      </c>
      <c r="F963" t="s">
        <v>39</v>
      </c>
      <c r="G963" t="s">
        <v>39</v>
      </c>
      <c r="H963" t="s">
        <v>39</v>
      </c>
      <c r="I963">
        <v>0</v>
      </c>
      <c r="J963">
        <v>0</v>
      </c>
      <c r="K963">
        <v>0</v>
      </c>
      <c r="L963">
        <v>34.24</v>
      </c>
      <c r="M963">
        <v>3</v>
      </c>
      <c r="N963">
        <v>33.409999999999997</v>
      </c>
      <c r="O963">
        <v>34.909999999999997</v>
      </c>
      <c r="P963">
        <v>33.58</v>
      </c>
      <c r="Q963">
        <v>33.549999999999997</v>
      </c>
      <c r="R963" t="e">
        <f>INDEX(股期交易標的!$D:$D,MATCH(LEFT(股票期貨!S963,2),股期交易標的!$A:$A,0)) &amp; "期"</f>
        <v>#N/A</v>
      </c>
      <c r="X963" t="e">
        <f>INDEX(股期交易標的!$D:$D,MATCH(LEFT(股票期貨!Y963,2),股期交易標的!$A:$A,0)) &amp; "期"</f>
        <v>#N/A</v>
      </c>
    </row>
    <row r="964" spans="1:24" x14ac:dyDescent="0.25">
      <c r="A964" t="s">
        <v>665</v>
      </c>
      <c r="B964">
        <v>202311</v>
      </c>
      <c r="C964">
        <v>30.2</v>
      </c>
      <c r="D964">
        <v>30.2</v>
      </c>
      <c r="E964">
        <v>30.2</v>
      </c>
      <c r="F964">
        <v>30.2</v>
      </c>
      <c r="G964" t="s">
        <v>1560</v>
      </c>
      <c r="H964" s="4" t="s">
        <v>2246</v>
      </c>
      <c r="I964">
        <v>0</v>
      </c>
      <c r="J964">
        <v>17</v>
      </c>
      <c r="K964">
        <v>17</v>
      </c>
      <c r="L964">
        <v>30.2</v>
      </c>
      <c r="M964">
        <v>116</v>
      </c>
      <c r="N964">
        <v>29.15</v>
      </c>
      <c r="O964">
        <v>30.55</v>
      </c>
      <c r="P964">
        <v>30.25</v>
      </c>
      <c r="Q964">
        <v>29.1</v>
      </c>
      <c r="R964" t="e">
        <f>INDEX(股期交易標的!$D:$D,MATCH(LEFT(股票期貨!S964,2),股期交易標的!$A:$A,0)) &amp; "期"</f>
        <v>#N/A</v>
      </c>
      <c r="X964" t="e">
        <f>INDEX(股期交易標的!$D:$D,MATCH(LEFT(股票期貨!Y964,2),股期交易標的!$A:$A,0)) &amp; "期"</f>
        <v>#N/A</v>
      </c>
    </row>
    <row r="965" spans="1:24" x14ac:dyDescent="0.25">
      <c r="A965" t="s">
        <v>665</v>
      </c>
      <c r="B965">
        <v>202312</v>
      </c>
      <c r="C965">
        <v>30.25</v>
      </c>
      <c r="D965">
        <v>30.3</v>
      </c>
      <c r="E965">
        <v>30.25</v>
      </c>
      <c r="F965">
        <v>30.3</v>
      </c>
      <c r="G965" t="s">
        <v>481</v>
      </c>
      <c r="H965" s="4" t="s">
        <v>1568</v>
      </c>
      <c r="I965">
        <v>0</v>
      </c>
      <c r="J965">
        <v>18</v>
      </c>
      <c r="K965">
        <v>18</v>
      </c>
      <c r="L965">
        <v>30.3</v>
      </c>
      <c r="M965">
        <v>66</v>
      </c>
      <c r="N965">
        <v>29.25</v>
      </c>
      <c r="O965">
        <v>30.65</v>
      </c>
      <c r="P965">
        <v>30.6</v>
      </c>
      <c r="Q965">
        <v>29.2</v>
      </c>
      <c r="R965" t="e">
        <f>INDEX(股期交易標的!$D:$D,MATCH(LEFT(股票期貨!S965,2),股期交易標的!$A:$A,0)) &amp; "期"</f>
        <v>#N/A</v>
      </c>
      <c r="X965" t="e">
        <f>INDEX(股期交易標的!$D:$D,MATCH(LEFT(股票期貨!Y965,2),股期交易標的!$A:$A,0)) &amp; "期"</f>
        <v>#N/A</v>
      </c>
    </row>
    <row r="966" spans="1:24" x14ac:dyDescent="0.25">
      <c r="A966" t="s">
        <v>665</v>
      </c>
      <c r="B966">
        <v>202403</v>
      </c>
      <c r="C966" t="s">
        <v>39</v>
      </c>
      <c r="D966" t="s">
        <v>39</v>
      </c>
      <c r="E966" t="s">
        <v>39</v>
      </c>
      <c r="F966" t="s">
        <v>39</v>
      </c>
      <c r="G966" t="s">
        <v>39</v>
      </c>
      <c r="H966" t="s">
        <v>39</v>
      </c>
      <c r="I966">
        <v>0</v>
      </c>
      <c r="J966">
        <v>0</v>
      </c>
      <c r="K966">
        <v>0</v>
      </c>
      <c r="L966">
        <v>30.25</v>
      </c>
      <c r="M966">
        <v>46</v>
      </c>
      <c r="N966" t="s">
        <v>39</v>
      </c>
      <c r="O966">
        <v>31.55</v>
      </c>
      <c r="P966">
        <v>33.4</v>
      </c>
      <c r="Q966">
        <v>30.05</v>
      </c>
      <c r="R966" t="e">
        <f>INDEX(股期交易標的!$D:$D,MATCH(LEFT(股票期貨!S966,2),股期交易標的!$A:$A,0)) &amp; "期"</f>
        <v>#N/A</v>
      </c>
      <c r="X966" t="e">
        <f>INDEX(股期交易標的!$D:$D,MATCH(LEFT(股票期貨!Y966,2),股期交易標的!$A:$A,0)) &amp; "期"</f>
        <v>#N/A</v>
      </c>
    </row>
    <row r="967" spans="1:24" x14ac:dyDescent="0.25">
      <c r="A967" t="s">
        <v>665</v>
      </c>
      <c r="B967">
        <v>202406</v>
      </c>
      <c r="C967" t="s">
        <v>39</v>
      </c>
      <c r="D967" t="s">
        <v>39</v>
      </c>
      <c r="E967" t="s">
        <v>39</v>
      </c>
      <c r="F967" t="s">
        <v>39</v>
      </c>
      <c r="G967" t="s">
        <v>39</v>
      </c>
      <c r="H967" t="s">
        <v>39</v>
      </c>
      <c r="I967">
        <v>0</v>
      </c>
      <c r="J967">
        <v>0</v>
      </c>
      <c r="K967">
        <v>0</v>
      </c>
      <c r="L967">
        <v>30.25</v>
      </c>
      <c r="M967">
        <v>0</v>
      </c>
      <c r="N967" t="s">
        <v>39</v>
      </c>
      <c r="O967">
        <v>31.55</v>
      </c>
      <c r="P967" t="s">
        <v>39</v>
      </c>
      <c r="Q967" t="s">
        <v>39</v>
      </c>
      <c r="R967" t="e">
        <f>INDEX(股期交易標的!$D:$D,MATCH(LEFT(股票期貨!S967,2),股期交易標的!$A:$A,0)) &amp; "期"</f>
        <v>#N/A</v>
      </c>
      <c r="X967" t="e">
        <f>INDEX(股期交易標的!$D:$D,MATCH(LEFT(股票期貨!Y967,2),股期交易標的!$A:$A,0)) &amp; "期"</f>
        <v>#N/A</v>
      </c>
    </row>
    <row r="968" spans="1:24" x14ac:dyDescent="0.25">
      <c r="A968" t="s">
        <v>665</v>
      </c>
      <c r="B968">
        <v>202409</v>
      </c>
      <c r="C968" t="s">
        <v>39</v>
      </c>
      <c r="D968" t="s">
        <v>39</v>
      </c>
      <c r="E968" t="s">
        <v>39</v>
      </c>
      <c r="F968" t="s">
        <v>39</v>
      </c>
      <c r="G968" t="s">
        <v>39</v>
      </c>
      <c r="H968" t="s">
        <v>39</v>
      </c>
      <c r="I968">
        <v>0</v>
      </c>
      <c r="J968">
        <v>0</v>
      </c>
      <c r="K968">
        <v>0</v>
      </c>
      <c r="L968">
        <v>30.25</v>
      </c>
      <c r="M968">
        <v>0</v>
      </c>
      <c r="N968" t="s">
        <v>39</v>
      </c>
      <c r="O968">
        <v>31.55</v>
      </c>
      <c r="P968" t="s">
        <v>39</v>
      </c>
      <c r="Q968" t="s">
        <v>39</v>
      </c>
      <c r="R968" t="e">
        <f>INDEX(股期交易標的!$D:$D,MATCH(LEFT(股票期貨!S968,2),股期交易標的!$A:$A,0)) &amp; "期"</f>
        <v>#N/A</v>
      </c>
      <c r="X968" t="e">
        <f>INDEX(股期交易標的!$D:$D,MATCH(LEFT(股票期貨!Y968,2),股期交易標的!$A:$A,0)) &amp; "期"</f>
        <v>#N/A</v>
      </c>
    </row>
    <row r="969" spans="1:24" x14ac:dyDescent="0.25">
      <c r="A969" t="s">
        <v>666</v>
      </c>
      <c r="B969">
        <v>202311</v>
      </c>
      <c r="C969">
        <v>1270</v>
      </c>
      <c r="D969">
        <v>1310</v>
      </c>
      <c r="E969">
        <v>1255</v>
      </c>
      <c r="F969">
        <v>1310</v>
      </c>
      <c r="G969" t="s">
        <v>2660</v>
      </c>
      <c r="H969" s="4" t="s">
        <v>2661</v>
      </c>
      <c r="I969">
        <v>0</v>
      </c>
      <c r="J969">
        <v>13</v>
      </c>
      <c r="K969">
        <v>13</v>
      </c>
      <c r="L969">
        <v>1320</v>
      </c>
      <c r="M969">
        <v>71</v>
      </c>
      <c r="N969">
        <v>1295</v>
      </c>
      <c r="O969">
        <v>1310</v>
      </c>
      <c r="P969">
        <v>1405</v>
      </c>
      <c r="Q969">
        <v>1180</v>
      </c>
      <c r="R969" t="e">
        <f>INDEX(股期交易標的!$D:$D,MATCH(LEFT(股票期貨!S969,2),股期交易標的!$A:$A,0)) &amp; "期"</f>
        <v>#N/A</v>
      </c>
      <c r="X969" t="e">
        <f>INDEX(股期交易標的!$D:$D,MATCH(LEFT(股票期貨!Y969,2),股期交易標的!$A:$A,0)) &amp; "期"</f>
        <v>#N/A</v>
      </c>
    </row>
    <row r="970" spans="1:24" x14ac:dyDescent="0.25">
      <c r="A970" t="s">
        <v>666</v>
      </c>
      <c r="B970">
        <v>202312</v>
      </c>
      <c r="C970">
        <v>1260</v>
      </c>
      <c r="D970">
        <v>1315</v>
      </c>
      <c r="E970">
        <v>1260</v>
      </c>
      <c r="F970">
        <v>1315</v>
      </c>
      <c r="G970" t="s">
        <v>2662</v>
      </c>
      <c r="H970" s="4" t="s">
        <v>2663</v>
      </c>
      <c r="I970">
        <v>0</v>
      </c>
      <c r="J970">
        <v>4</v>
      </c>
      <c r="K970">
        <v>4</v>
      </c>
      <c r="L970">
        <v>1315</v>
      </c>
      <c r="M970">
        <v>14</v>
      </c>
      <c r="N970">
        <v>1300</v>
      </c>
      <c r="O970">
        <v>1315</v>
      </c>
      <c r="P970">
        <v>1395</v>
      </c>
      <c r="Q970">
        <v>861</v>
      </c>
      <c r="R970" t="e">
        <f>INDEX(股期交易標的!$D:$D,MATCH(LEFT(股票期貨!S970,2),股期交易標的!$A:$A,0)) &amp; "期"</f>
        <v>#N/A</v>
      </c>
      <c r="X970" t="e">
        <f>INDEX(股期交易標的!$D:$D,MATCH(LEFT(股票期貨!Y970,2),股期交易標的!$A:$A,0)) &amp; "期"</f>
        <v>#N/A</v>
      </c>
    </row>
    <row r="971" spans="1:24" x14ac:dyDescent="0.25">
      <c r="A971" t="s">
        <v>666</v>
      </c>
      <c r="B971">
        <v>202403</v>
      </c>
      <c r="C971" t="s">
        <v>39</v>
      </c>
      <c r="D971" t="s">
        <v>39</v>
      </c>
      <c r="E971" t="s">
        <v>39</v>
      </c>
      <c r="F971" t="s">
        <v>39</v>
      </c>
      <c r="G971" t="s">
        <v>39</v>
      </c>
      <c r="H971" t="s">
        <v>39</v>
      </c>
      <c r="I971">
        <v>0</v>
      </c>
      <c r="J971">
        <v>0</v>
      </c>
      <c r="K971">
        <v>0</v>
      </c>
      <c r="L971">
        <v>1310</v>
      </c>
      <c r="M971">
        <v>1</v>
      </c>
      <c r="N971">
        <v>1190</v>
      </c>
      <c r="O971" t="s">
        <v>39</v>
      </c>
      <c r="P971">
        <v>1340</v>
      </c>
      <c r="Q971">
        <v>1340</v>
      </c>
      <c r="R971" t="e">
        <f>INDEX(股期交易標的!$D:$D,MATCH(LEFT(股票期貨!S971,2),股期交易標的!$A:$A,0)) &amp; "期"</f>
        <v>#N/A</v>
      </c>
      <c r="X971" t="e">
        <f>INDEX(股期交易標的!$D:$D,MATCH(LEFT(股票期貨!Y971,2),股期交易標的!$A:$A,0)) &amp; "期"</f>
        <v>#N/A</v>
      </c>
    </row>
    <row r="972" spans="1:24" x14ac:dyDescent="0.25">
      <c r="A972" t="s">
        <v>666</v>
      </c>
      <c r="B972">
        <v>202406</v>
      </c>
      <c r="C972" t="s">
        <v>39</v>
      </c>
      <c r="D972" t="s">
        <v>39</v>
      </c>
      <c r="E972" t="s">
        <v>39</v>
      </c>
      <c r="F972" t="s">
        <v>39</v>
      </c>
      <c r="G972" t="s">
        <v>39</v>
      </c>
      <c r="H972" t="s">
        <v>39</v>
      </c>
      <c r="I972">
        <v>0</v>
      </c>
      <c r="J972">
        <v>0</v>
      </c>
      <c r="K972">
        <v>0</v>
      </c>
      <c r="L972">
        <v>1305</v>
      </c>
      <c r="M972">
        <v>1</v>
      </c>
      <c r="N972">
        <v>1190</v>
      </c>
      <c r="O972" t="s">
        <v>39</v>
      </c>
      <c r="P972">
        <v>1200</v>
      </c>
      <c r="Q972">
        <v>1170</v>
      </c>
      <c r="R972" t="e">
        <f>INDEX(股期交易標的!$D:$D,MATCH(LEFT(股票期貨!S972,2),股期交易標的!$A:$A,0)) &amp; "期"</f>
        <v>#N/A</v>
      </c>
      <c r="X972" t="e">
        <f>INDEX(股期交易標的!$D:$D,MATCH(LEFT(股票期貨!Y972,2),股期交易標的!$A:$A,0)) &amp; "期"</f>
        <v>#N/A</v>
      </c>
    </row>
    <row r="973" spans="1:24" x14ac:dyDescent="0.25">
      <c r="A973" t="s">
        <v>666</v>
      </c>
      <c r="B973">
        <v>202409</v>
      </c>
      <c r="C973" t="s">
        <v>39</v>
      </c>
      <c r="D973" t="s">
        <v>39</v>
      </c>
      <c r="E973" t="s">
        <v>39</v>
      </c>
      <c r="F973" t="s">
        <v>39</v>
      </c>
      <c r="G973" t="s">
        <v>39</v>
      </c>
      <c r="H973" t="s">
        <v>39</v>
      </c>
      <c r="I973">
        <v>0</v>
      </c>
      <c r="J973">
        <v>0</v>
      </c>
      <c r="K973">
        <v>0</v>
      </c>
      <c r="L973">
        <v>1320</v>
      </c>
      <c r="M973">
        <v>0</v>
      </c>
      <c r="N973">
        <v>1190</v>
      </c>
      <c r="O973">
        <v>1355</v>
      </c>
      <c r="P973" t="s">
        <v>39</v>
      </c>
      <c r="Q973" t="s">
        <v>39</v>
      </c>
      <c r="R973" t="e">
        <f>INDEX(股期交易標的!$D:$D,MATCH(LEFT(股票期貨!S973,2),股期交易標的!$A:$A,0)) &amp; "期"</f>
        <v>#N/A</v>
      </c>
      <c r="X973" t="e">
        <f>INDEX(股期交易標的!$D:$D,MATCH(LEFT(股票期貨!Y973,2),股期交易標的!$A:$A,0)) &amp; "期"</f>
        <v>#N/A</v>
      </c>
    </row>
    <row r="974" spans="1:24" x14ac:dyDescent="0.25">
      <c r="A974" t="s">
        <v>667</v>
      </c>
      <c r="B974">
        <v>202311</v>
      </c>
      <c r="C974">
        <v>2175</v>
      </c>
      <c r="D974">
        <v>2175</v>
      </c>
      <c r="E974">
        <v>2165</v>
      </c>
      <c r="F974">
        <v>2165</v>
      </c>
      <c r="G974" t="s">
        <v>2664</v>
      </c>
      <c r="H974" s="4" t="s">
        <v>2555</v>
      </c>
      <c r="I974">
        <v>0</v>
      </c>
      <c r="J974">
        <v>7</v>
      </c>
      <c r="K974">
        <v>7</v>
      </c>
      <c r="L974">
        <v>2165</v>
      </c>
      <c r="M974">
        <v>28</v>
      </c>
      <c r="N974">
        <v>2060</v>
      </c>
      <c r="O974">
        <v>2205</v>
      </c>
      <c r="P974">
        <v>2395</v>
      </c>
      <c r="Q974">
        <v>2025</v>
      </c>
      <c r="R974" t="e">
        <f>INDEX(股期交易標的!$D:$D,MATCH(LEFT(股票期貨!S974,2),股期交易標的!$A:$A,0)) &amp; "期"</f>
        <v>#N/A</v>
      </c>
      <c r="X974" t="e">
        <f>INDEX(股期交易標的!$D:$D,MATCH(LEFT(股票期貨!Y974,2),股期交易標的!$A:$A,0)) &amp; "期"</f>
        <v>#N/A</v>
      </c>
    </row>
    <row r="975" spans="1:24" x14ac:dyDescent="0.25">
      <c r="A975" t="s">
        <v>667</v>
      </c>
      <c r="B975">
        <v>202312</v>
      </c>
      <c r="C975">
        <v>2175</v>
      </c>
      <c r="D975">
        <v>2175</v>
      </c>
      <c r="E975">
        <v>2175</v>
      </c>
      <c r="F975">
        <v>2175</v>
      </c>
      <c r="G975" t="s">
        <v>2665</v>
      </c>
      <c r="H975" s="4" t="s">
        <v>2306</v>
      </c>
      <c r="I975">
        <v>0</v>
      </c>
      <c r="J975">
        <v>2</v>
      </c>
      <c r="K975">
        <v>2</v>
      </c>
      <c r="L975">
        <v>2170</v>
      </c>
      <c r="M975">
        <v>30</v>
      </c>
      <c r="N975">
        <v>2060</v>
      </c>
      <c r="O975">
        <v>2200</v>
      </c>
      <c r="P975">
        <v>2395</v>
      </c>
      <c r="Q975">
        <v>2020</v>
      </c>
      <c r="R975" t="e">
        <f>INDEX(股期交易標的!$D:$D,MATCH(LEFT(股票期貨!S975,2),股期交易標的!$A:$A,0)) &amp; "期"</f>
        <v>#N/A</v>
      </c>
      <c r="X975" t="e">
        <f>INDEX(股期交易標的!$D:$D,MATCH(LEFT(股票期貨!Y975,2),股期交易標的!$A:$A,0)) &amp; "期"</f>
        <v>#N/A</v>
      </c>
    </row>
    <row r="976" spans="1:24" x14ac:dyDescent="0.25">
      <c r="A976" t="s">
        <v>667</v>
      </c>
      <c r="B976">
        <v>202403</v>
      </c>
      <c r="C976" t="s">
        <v>39</v>
      </c>
      <c r="D976" t="s">
        <v>39</v>
      </c>
      <c r="E976" t="s">
        <v>39</v>
      </c>
      <c r="F976" t="s">
        <v>39</v>
      </c>
      <c r="G976" t="s">
        <v>39</v>
      </c>
      <c r="H976" s="4" t="s">
        <v>39</v>
      </c>
      <c r="I976">
        <v>0</v>
      </c>
      <c r="J976">
        <v>0</v>
      </c>
      <c r="K976">
        <v>0</v>
      </c>
      <c r="L976">
        <v>2170</v>
      </c>
      <c r="M976">
        <v>0</v>
      </c>
      <c r="N976">
        <v>2055</v>
      </c>
      <c r="O976">
        <v>2200</v>
      </c>
      <c r="P976" t="s">
        <v>39</v>
      </c>
      <c r="Q976" t="s">
        <v>39</v>
      </c>
      <c r="R976" t="e">
        <f>INDEX(股期交易標的!$D:$D,MATCH(LEFT(股票期貨!S976,2),股期交易標的!$A:$A,0)) &amp; "期"</f>
        <v>#N/A</v>
      </c>
      <c r="X976" t="e">
        <f>INDEX(股期交易標的!$D:$D,MATCH(LEFT(股票期貨!Y976,2),股期交易標的!$A:$A,0)) &amp; "期"</f>
        <v>#N/A</v>
      </c>
    </row>
    <row r="977" spans="1:24" x14ac:dyDescent="0.25">
      <c r="A977" t="s">
        <v>667</v>
      </c>
      <c r="B977">
        <v>202406</v>
      </c>
      <c r="C977" t="s">
        <v>39</v>
      </c>
      <c r="D977" t="s">
        <v>39</v>
      </c>
      <c r="E977" t="s">
        <v>39</v>
      </c>
      <c r="F977" t="s">
        <v>39</v>
      </c>
      <c r="G977" t="s">
        <v>39</v>
      </c>
      <c r="H977" t="s">
        <v>39</v>
      </c>
      <c r="I977">
        <v>0</v>
      </c>
      <c r="J977">
        <v>0</v>
      </c>
      <c r="K977">
        <v>0</v>
      </c>
      <c r="L977">
        <v>2170</v>
      </c>
      <c r="M977">
        <v>0</v>
      </c>
      <c r="N977">
        <v>1985</v>
      </c>
      <c r="O977">
        <v>2295</v>
      </c>
      <c r="P977" t="s">
        <v>39</v>
      </c>
      <c r="Q977" t="s">
        <v>39</v>
      </c>
      <c r="R977" t="e">
        <f>INDEX(股期交易標的!$D:$D,MATCH(LEFT(股票期貨!S977,2),股期交易標的!$A:$A,0)) &amp; "期"</f>
        <v>#N/A</v>
      </c>
      <c r="X977" t="e">
        <f>INDEX(股期交易標的!$D:$D,MATCH(LEFT(股票期貨!Y977,2),股期交易標的!$A:$A,0)) &amp; "期"</f>
        <v>#N/A</v>
      </c>
    </row>
    <row r="978" spans="1:24" x14ac:dyDescent="0.25">
      <c r="A978" t="s">
        <v>667</v>
      </c>
      <c r="B978">
        <v>202409</v>
      </c>
      <c r="C978" t="s">
        <v>39</v>
      </c>
      <c r="D978" t="s">
        <v>39</v>
      </c>
      <c r="E978" t="s">
        <v>39</v>
      </c>
      <c r="F978" t="s">
        <v>39</v>
      </c>
      <c r="G978" t="s">
        <v>39</v>
      </c>
      <c r="H978" t="s">
        <v>39</v>
      </c>
      <c r="I978">
        <v>0</v>
      </c>
      <c r="J978">
        <v>0</v>
      </c>
      <c r="K978">
        <v>0</v>
      </c>
      <c r="L978">
        <v>2170</v>
      </c>
      <c r="M978">
        <v>0</v>
      </c>
      <c r="N978">
        <v>1985</v>
      </c>
      <c r="O978">
        <v>2295</v>
      </c>
      <c r="P978" t="s">
        <v>39</v>
      </c>
      <c r="Q978" t="s">
        <v>39</v>
      </c>
      <c r="R978" t="e">
        <f>INDEX(股期交易標的!$D:$D,MATCH(LEFT(股票期貨!S978,2),股期交易標的!$A:$A,0)) &amp; "期"</f>
        <v>#N/A</v>
      </c>
      <c r="X978" t="e">
        <f>INDEX(股期交易標的!$D:$D,MATCH(LEFT(股票期貨!Y978,2),股期交易標的!$A:$A,0)) &amp; "期"</f>
        <v>#N/A</v>
      </c>
    </row>
    <row r="979" spans="1:24" x14ac:dyDescent="0.25">
      <c r="A979" t="s">
        <v>668</v>
      </c>
      <c r="B979">
        <v>202311</v>
      </c>
      <c r="C979">
        <v>394.5</v>
      </c>
      <c r="D979">
        <v>401.5</v>
      </c>
      <c r="E979">
        <v>393</v>
      </c>
      <c r="F979">
        <v>401</v>
      </c>
      <c r="G979" t="s">
        <v>2666</v>
      </c>
      <c r="H979" t="s">
        <v>2325</v>
      </c>
      <c r="I979">
        <v>0</v>
      </c>
      <c r="J979">
        <v>1023</v>
      </c>
      <c r="K979">
        <v>1023</v>
      </c>
      <c r="L979">
        <v>401.5</v>
      </c>
      <c r="M979">
        <v>1103</v>
      </c>
      <c r="N979">
        <v>401</v>
      </c>
      <c r="O979">
        <v>402</v>
      </c>
      <c r="P979">
        <v>452.5</v>
      </c>
      <c r="Q979">
        <v>352</v>
      </c>
      <c r="R979" t="e">
        <f>INDEX(股期交易標的!$D:$D,MATCH(LEFT(股票期貨!S979,2),股期交易標的!$A:$A,0)) &amp; "期"</f>
        <v>#N/A</v>
      </c>
      <c r="X979" t="e">
        <f>INDEX(股期交易標的!$D:$D,MATCH(LEFT(股票期貨!Y979,2),股期交易標的!$A:$A,0)) &amp; "期"</f>
        <v>#N/A</v>
      </c>
    </row>
    <row r="980" spans="1:24" x14ac:dyDescent="0.25">
      <c r="A980" t="s">
        <v>668</v>
      </c>
      <c r="B980">
        <v>202312</v>
      </c>
      <c r="C980">
        <v>394.5</v>
      </c>
      <c r="D980">
        <v>401.5</v>
      </c>
      <c r="E980">
        <v>394.5</v>
      </c>
      <c r="F980">
        <v>401.5</v>
      </c>
      <c r="G980" t="s">
        <v>2304</v>
      </c>
      <c r="H980" s="4" t="s">
        <v>2617</v>
      </c>
      <c r="I980">
        <v>0</v>
      </c>
      <c r="J980">
        <v>78</v>
      </c>
      <c r="K980">
        <v>78</v>
      </c>
      <c r="L980">
        <v>401.5</v>
      </c>
      <c r="M980">
        <v>554</v>
      </c>
      <c r="N980">
        <v>401</v>
      </c>
      <c r="O980">
        <v>402.5</v>
      </c>
      <c r="P980">
        <v>448</v>
      </c>
      <c r="Q980">
        <v>183</v>
      </c>
      <c r="R980" t="e">
        <f>INDEX(股期交易標的!$D:$D,MATCH(LEFT(股票期貨!S980,2),股期交易標的!$A:$A,0)) &amp; "期"</f>
        <v>#N/A</v>
      </c>
      <c r="X980" t="e">
        <f>INDEX(股期交易標的!$D:$D,MATCH(LEFT(股票期貨!Y980,2),股期交易標的!$A:$A,0)) &amp; "期"</f>
        <v>#N/A</v>
      </c>
    </row>
    <row r="981" spans="1:24" x14ac:dyDescent="0.25">
      <c r="A981" t="s">
        <v>668</v>
      </c>
      <c r="B981">
        <v>202403</v>
      </c>
      <c r="C981" t="s">
        <v>39</v>
      </c>
      <c r="D981" t="s">
        <v>39</v>
      </c>
      <c r="E981" t="s">
        <v>39</v>
      </c>
      <c r="F981" t="s">
        <v>39</v>
      </c>
      <c r="G981" t="s">
        <v>39</v>
      </c>
      <c r="H981" t="s">
        <v>39</v>
      </c>
      <c r="I981">
        <v>0</v>
      </c>
      <c r="J981">
        <v>0</v>
      </c>
      <c r="K981">
        <v>0</v>
      </c>
      <c r="L981">
        <v>400</v>
      </c>
      <c r="M981">
        <v>6</v>
      </c>
      <c r="N981">
        <v>400</v>
      </c>
      <c r="O981">
        <v>404</v>
      </c>
      <c r="P981">
        <v>405</v>
      </c>
      <c r="Q981">
        <v>360</v>
      </c>
      <c r="R981" t="e">
        <f>INDEX(股期交易標的!$D:$D,MATCH(LEFT(股票期貨!S981,2),股期交易標的!$A:$A,0)) &amp; "期"</f>
        <v>#N/A</v>
      </c>
      <c r="X981" t="e">
        <f>INDEX(股期交易標的!$D:$D,MATCH(LEFT(股票期貨!Y981,2),股期交易標的!$A:$A,0)) &amp; "期"</f>
        <v>#N/A</v>
      </c>
    </row>
    <row r="982" spans="1:24" x14ac:dyDescent="0.25">
      <c r="A982" t="s">
        <v>668</v>
      </c>
      <c r="B982">
        <v>202406</v>
      </c>
      <c r="C982" t="s">
        <v>39</v>
      </c>
      <c r="D982" t="s">
        <v>39</v>
      </c>
      <c r="E982" t="s">
        <v>39</v>
      </c>
      <c r="F982" t="s">
        <v>39</v>
      </c>
      <c r="G982" t="s">
        <v>39</v>
      </c>
      <c r="H982" t="s">
        <v>39</v>
      </c>
      <c r="I982">
        <v>0</v>
      </c>
      <c r="J982">
        <v>0</v>
      </c>
      <c r="K982">
        <v>0</v>
      </c>
      <c r="L982">
        <v>401.5</v>
      </c>
      <c r="M982">
        <v>1</v>
      </c>
      <c r="N982">
        <v>388</v>
      </c>
      <c r="O982">
        <v>415</v>
      </c>
      <c r="P982">
        <v>399</v>
      </c>
      <c r="Q982">
        <v>399</v>
      </c>
      <c r="R982" t="e">
        <f>INDEX(股期交易標的!$D:$D,MATCH(LEFT(股票期貨!S982,2),股期交易標的!$A:$A,0)) &amp; "期"</f>
        <v>#N/A</v>
      </c>
      <c r="X982" t="e">
        <f>INDEX(股期交易標的!$D:$D,MATCH(LEFT(股票期貨!Y982,2),股期交易標的!$A:$A,0)) &amp; "期"</f>
        <v>#N/A</v>
      </c>
    </row>
    <row r="983" spans="1:24" x14ac:dyDescent="0.25">
      <c r="A983" t="s">
        <v>668</v>
      </c>
      <c r="B983">
        <v>202409</v>
      </c>
      <c r="C983" t="s">
        <v>39</v>
      </c>
      <c r="D983" t="s">
        <v>39</v>
      </c>
      <c r="E983" t="s">
        <v>39</v>
      </c>
      <c r="F983" t="s">
        <v>39</v>
      </c>
      <c r="G983" t="s">
        <v>39</v>
      </c>
      <c r="H983" t="s">
        <v>39</v>
      </c>
      <c r="I983">
        <v>0</v>
      </c>
      <c r="J983">
        <v>0</v>
      </c>
      <c r="K983">
        <v>0</v>
      </c>
      <c r="L983">
        <v>402.5</v>
      </c>
      <c r="M983">
        <v>0</v>
      </c>
      <c r="N983">
        <v>388</v>
      </c>
      <c r="O983">
        <v>415</v>
      </c>
      <c r="P983" t="s">
        <v>39</v>
      </c>
      <c r="Q983" t="s">
        <v>39</v>
      </c>
      <c r="R983" t="e">
        <f>INDEX(股期交易標的!$D:$D,MATCH(LEFT(股票期貨!S983,2),股期交易標的!$A:$A,0)) &amp; "期"</f>
        <v>#N/A</v>
      </c>
      <c r="X983" t="e">
        <f>INDEX(股期交易標的!$D:$D,MATCH(LEFT(股票期貨!Y983,2),股期交易標的!$A:$A,0)) &amp; "期"</f>
        <v>#N/A</v>
      </c>
    </row>
    <row r="984" spans="1:24" x14ac:dyDescent="0.25">
      <c r="A984" t="s">
        <v>669</v>
      </c>
      <c r="B984">
        <v>202311</v>
      </c>
      <c r="C984">
        <v>48.2</v>
      </c>
      <c r="D984">
        <v>48.8</v>
      </c>
      <c r="E984">
        <v>47.8</v>
      </c>
      <c r="F984">
        <v>48.7</v>
      </c>
      <c r="G984" t="s">
        <v>468</v>
      </c>
      <c r="H984" s="4" t="s">
        <v>2667</v>
      </c>
      <c r="I984">
        <v>0</v>
      </c>
      <c r="J984">
        <v>50</v>
      </c>
      <c r="K984">
        <v>50</v>
      </c>
      <c r="L984">
        <v>48.7</v>
      </c>
      <c r="M984">
        <v>94</v>
      </c>
      <c r="N984">
        <v>48.5</v>
      </c>
      <c r="O984">
        <v>50.1</v>
      </c>
      <c r="P984">
        <v>48.8</v>
      </c>
      <c r="Q984">
        <v>43.2</v>
      </c>
      <c r="R984" t="e">
        <f>INDEX(股期交易標的!$D:$D,MATCH(LEFT(股票期貨!S984,2),股期交易標的!$A:$A,0)) &amp; "期"</f>
        <v>#N/A</v>
      </c>
      <c r="X984" t="e">
        <f>INDEX(股期交易標的!$D:$D,MATCH(LEFT(股票期貨!Y984,2),股期交易標的!$A:$A,0)) &amp; "期"</f>
        <v>#N/A</v>
      </c>
    </row>
    <row r="985" spans="1:24" x14ac:dyDescent="0.25">
      <c r="A985" t="s">
        <v>669</v>
      </c>
      <c r="B985">
        <v>202312</v>
      </c>
      <c r="C985">
        <v>48.3</v>
      </c>
      <c r="D985">
        <v>48.3</v>
      </c>
      <c r="E985">
        <v>48.3</v>
      </c>
      <c r="F985">
        <v>48.3</v>
      </c>
      <c r="G985" t="s">
        <v>446</v>
      </c>
      <c r="H985" s="4" t="s">
        <v>2521</v>
      </c>
      <c r="I985">
        <v>0</v>
      </c>
      <c r="J985">
        <v>1</v>
      </c>
      <c r="K985">
        <v>1</v>
      </c>
      <c r="L985">
        <v>48.3</v>
      </c>
      <c r="M985">
        <v>11</v>
      </c>
      <c r="N985">
        <v>48.45</v>
      </c>
      <c r="O985">
        <v>50.3</v>
      </c>
      <c r="P985">
        <v>48.5</v>
      </c>
      <c r="Q985">
        <v>44.2</v>
      </c>
      <c r="R985" t="e">
        <f>INDEX(股期交易標的!$D:$D,MATCH(LEFT(股票期貨!S985,2),股期交易標的!$A:$A,0)) &amp; "期"</f>
        <v>#N/A</v>
      </c>
      <c r="X985" t="e">
        <f>INDEX(股期交易標的!$D:$D,MATCH(LEFT(股票期貨!Y985,2),股期交易標的!$A:$A,0)) &amp; "期"</f>
        <v>#N/A</v>
      </c>
    </row>
    <row r="986" spans="1:24" x14ac:dyDescent="0.25">
      <c r="A986" t="s">
        <v>669</v>
      </c>
      <c r="B986">
        <v>202403</v>
      </c>
      <c r="C986">
        <v>47.8</v>
      </c>
      <c r="D986">
        <v>47.8</v>
      </c>
      <c r="E986">
        <v>47.8</v>
      </c>
      <c r="F986">
        <v>47.8</v>
      </c>
      <c r="G986" t="s">
        <v>2363</v>
      </c>
      <c r="H986" s="4" t="s">
        <v>2379</v>
      </c>
      <c r="I986">
        <v>0</v>
      </c>
      <c r="J986">
        <v>1</v>
      </c>
      <c r="K986">
        <v>1</v>
      </c>
      <c r="L986">
        <v>48.6</v>
      </c>
      <c r="M986">
        <v>0</v>
      </c>
      <c r="N986">
        <v>47.1</v>
      </c>
      <c r="O986">
        <v>51.5</v>
      </c>
      <c r="P986">
        <v>47.8</v>
      </c>
      <c r="Q986">
        <v>42.75</v>
      </c>
      <c r="R986" t="e">
        <f>INDEX(股期交易標的!$D:$D,MATCH(LEFT(股票期貨!S986,2),股期交易標的!$A:$A,0)) &amp; "期"</f>
        <v>#N/A</v>
      </c>
      <c r="X986" t="e">
        <f>INDEX(股期交易標的!$D:$D,MATCH(LEFT(股票期貨!Y986,2),股期交易標的!$A:$A,0)) &amp; "期"</f>
        <v>#N/A</v>
      </c>
    </row>
    <row r="987" spans="1:24" x14ac:dyDescent="0.25">
      <c r="A987" t="s">
        <v>669</v>
      </c>
      <c r="B987">
        <v>202406</v>
      </c>
      <c r="C987" t="s">
        <v>39</v>
      </c>
      <c r="D987" t="s">
        <v>39</v>
      </c>
      <c r="E987" t="s">
        <v>39</v>
      </c>
      <c r="F987" t="s">
        <v>39</v>
      </c>
      <c r="G987" t="s">
        <v>39</v>
      </c>
      <c r="H987" t="s">
        <v>39</v>
      </c>
      <c r="I987">
        <v>0</v>
      </c>
      <c r="J987">
        <v>0</v>
      </c>
      <c r="K987">
        <v>0</v>
      </c>
      <c r="L987">
        <v>48.6</v>
      </c>
      <c r="M987">
        <v>0</v>
      </c>
      <c r="N987">
        <v>47.1</v>
      </c>
      <c r="O987">
        <v>51.5</v>
      </c>
      <c r="P987" t="s">
        <v>39</v>
      </c>
      <c r="Q987" t="s">
        <v>39</v>
      </c>
      <c r="R987" t="e">
        <f>INDEX(股期交易標的!$D:$D,MATCH(LEFT(股票期貨!S987,2),股期交易標的!$A:$A,0)) &amp; "期"</f>
        <v>#N/A</v>
      </c>
      <c r="X987" t="e">
        <f>INDEX(股期交易標的!$D:$D,MATCH(LEFT(股票期貨!Y987,2),股期交易標的!$A:$A,0)) &amp; "期"</f>
        <v>#N/A</v>
      </c>
    </row>
    <row r="988" spans="1:24" x14ac:dyDescent="0.25">
      <c r="A988" t="s">
        <v>669</v>
      </c>
      <c r="B988">
        <v>202409</v>
      </c>
      <c r="C988" t="s">
        <v>39</v>
      </c>
      <c r="D988" t="s">
        <v>39</v>
      </c>
      <c r="E988" t="s">
        <v>39</v>
      </c>
      <c r="F988" t="s">
        <v>39</v>
      </c>
      <c r="G988" t="s">
        <v>39</v>
      </c>
      <c r="H988" t="s">
        <v>39</v>
      </c>
      <c r="I988">
        <v>0</v>
      </c>
      <c r="J988">
        <v>0</v>
      </c>
      <c r="K988">
        <v>0</v>
      </c>
      <c r="L988">
        <v>48.45</v>
      </c>
      <c r="M988">
        <v>0</v>
      </c>
      <c r="N988">
        <v>47.1</v>
      </c>
      <c r="O988">
        <v>51.5</v>
      </c>
      <c r="P988" t="s">
        <v>39</v>
      </c>
      <c r="Q988" t="s">
        <v>39</v>
      </c>
      <c r="R988" t="e">
        <f>INDEX(股期交易標的!$D:$D,MATCH(LEFT(股票期貨!S988,2),股期交易標的!$A:$A,0)) &amp; "期"</f>
        <v>#N/A</v>
      </c>
      <c r="X988" t="e">
        <f>INDEX(股期交易標的!$D:$D,MATCH(LEFT(股票期貨!Y988,2),股期交易標的!$A:$A,0)) &amp; "期"</f>
        <v>#N/A</v>
      </c>
    </row>
    <row r="989" spans="1:24" x14ac:dyDescent="0.25">
      <c r="A989" t="s">
        <v>670</v>
      </c>
      <c r="B989">
        <v>202311</v>
      </c>
      <c r="C989">
        <v>44</v>
      </c>
      <c r="D989">
        <v>44</v>
      </c>
      <c r="E989">
        <v>42.9</v>
      </c>
      <c r="F989">
        <v>43.3</v>
      </c>
      <c r="G989" t="s">
        <v>2358</v>
      </c>
      <c r="H989" s="4" t="s">
        <v>2668</v>
      </c>
      <c r="I989">
        <v>0</v>
      </c>
      <c r="J989">
        <v>693</v>
      </c>
      <c r="K989">
        <v>693</v>
      </c>
      <c r="L989">
        <v>43.3</v>
      </c>
      <c r="M989">
        <v>792</v>
      </c>
      <c r="N989">
        <v>43.3</v>
      </c>
      <c r="O989">
        <v>43.4</v>
      </c>
      <c r="P989">
        <v>47.35</v>
      </c>
      <c r="Q989">
        <v>42.65</v>
      </c>
      <c r="R989" t="e">
        <f>INDEX(股期交易標的!$D:$D,MATCH(LEFT(股票期貨!S989,2),股期交易標的!$A:$A,0)) &amp; "期"</f>
        <v>#N/A</v>
      </c>
      <c r="X989" t="e">
        <f>INDEX(股期交易標的!$D:$D,MATCH(LEFT(股票期貨!Y989,2),股期交易標的!$A:$A,0)) &amp; "期"</f>
        <v>#N/A</v>
      </c>
    </row>
    <row r="990" spans="1:24" x14ac:dyDescent="0.25">
      <c r="A990" t="s">
        <v>670</v>
      </c>
      <c r="B990">
        <v>202312</v>
      </c>
      <c r="C990">
        <v>43.85</v>
      </c>
      <c r="D990">
        <v>43.85</v>
      </c>
      <c r="E990">
        <v>43.1</v>
      </c>
      <c r="F990">
        <v>43.35</v>
      </c>
      <c r="G990" t="s">
        <v>2669</v>
      </c>
      <c r="H990" s="4" t="s">
        <v>2670</v>
      </c>
      <c r="I990">
        <v>0</v>
      </c>
      <c r="J990">
        <v>127</v>
      </c>
      <c r="K990">
        <v>127</v>
      </c>
      <c r="L990">
        <v>43.35</v>
      </c>
      <c r="M990">
        <v>252</v>
      </c>
      <c r="N990">
        <v>43.2</v>
      </c>
      <c r="O990">
        <v>43.35</v>
      </c>
      <c r="P990">
        <v>47.55</v>
      </c>
      <c r="Q990">
        <v>42.8</v>
      </c>
      <c r="R990" t="e">
        <f>INDEX(股期交易標的!$D:$D,MATCH(LEFT(股票期貨!S990,2),股期交易標的!$A:$A,0)) &amp; "期"</f>
        <v>#N/A</v>
      </c>
      <c r="X990" t="e">
        <f>INDEX(股期交易標的!$D:$D,MATCH(LEFT(股票期貨!Y990,2),股期交易標的!$A:$A,0)) &amp; "期"</f>
        <v>#N/A</v>
      </c>
    </row>
    <row r="991" spans="1:24" x14ac:dyDescent="0.25">
      <c r="A991" t="s">
        <v>670</v>
      </c>
      <c r="B991">
        <v>202403</v>
      </c>
      <c r="C991" t="s">
        <v>39</v>
      </c>
      <c r="D991" t="s">
        <v>39</v>
      </c>
      <c r="E991" t="s">
        <v>39</v>
      </c>
      <c r="F991" t="s">
        <v>39</v>
      </c>
      <c r="G991" t="s">
        <v>39</v>
      </c>
      <c r="H991" t="s">
        <v>39</v>
      </c>
      <c r="I991">
        <v>0</v>
      </c>
      <c r="J991">
        <v>0</v>
      </c>
      <c r="K991">
        <v>0</v>
      </c>
      <c r="L991">
        <v>43.25</v>
      </c>
      <c r="M991">
        <v>0</v>
      </c>
      <c r="N991">
        <v>42.65</v>
      </c>
      <c r="O991">
        <v>43.95</v>
      </c>
      <c r="P991" t="s">
        <v>39</v>
      </c>
      <c r="Q991" t="s">
        <v>39</v>
      </c>
      <c r="R991" t="e">
        <f>INDEX(股期交易標的!$D:$D,MATCH(LEFT(股票期貨!S991,2),股期交易標的!$A:$A,0)) &amp; "期"</f>
        <v>#N/A</v>
      </c>
      <c r="X991" t="e">
        <f>INDEX(股期交易標的!$D:$D,MATCH(LEFT(股票期貨!Y991,2),股期交易標的!$A:$A,0)) &amp; "期"</f>
        <v>#N/A</v>
      </c>
    </row>
    <row r="992" spans="1:24" x14ac:dyDescent="0.25">
      <c r="A992" t="s">
        <v>670</v>
      </c>
      <c r="B992">
        <v>202406</v>
      </c>
      <c r="C992" t="s">
        <v>39</v>
      </c>
      <c r="D992" t="s">
        <v>39</v>
      </c>
      <c r="E992" t="s">
        <v>39</v>
      </c>
      <c r="F992" t="s">
        <v>39</v>
      </c>
      <c r="G992" t="s">
        <v>39</v>
      </c>
      <c r="H992" t="s">
        <v>39</v>
      </c>
      <c r="I992">
        <v>0</v>
      </c>
      <c r="J992">
        <v>0</v>
      </c>
      <c r="K992">
        <v>0</v>
      </c>
      <c r="L992">
        <v>43.25</v>
      </c>
      <c r="M992">
        <v>3</v>
      </c>
      <c r="N992">
        <v>42</v>
      </c>
      <c r="O992">
        <v>44.7</v>
      </c>
      <c r="P992">
        <v>47.15</v>
      </c>
      <c r="Q992">
        <v>44</v>
      </c>
      <c r="R992" t="e">
        <f>INDEX(股期交易標的!$D:$D,MATCH(LEFT(股票期貨!S992,2),股期交易標的!$A:$A,0)) &amp; "期"</f>
        <v>#N/A</v>
      </c>
      <c r="X992" t="e">
        <f>INDEX(股期交易標的!$D:$D,MATCH(LEFT(股票期貨!Y992,2),股期交易標的!$A:$A,0)) &amp; "期"</f>
        <v>#N/A</v>
      </c>
    </row>
    <row r="993" spans="1:24" x14ac:dyDescent="0.25">
      <c r="A993" t="s">
        <v>670</v>
      </c>
      <c r="B993">
        <v>202409</v>
      </c>
      <c r="C993" t="s">
        <v>39</v>
      </c>
      <c r="D993" t="s">
        <v>39</v>
      </c>
      <c r="E993" t="s">
        <v>39</v>
      </c>
      <c r="F993" t="s">
        <v>39</v>
      </c>
      <c r="G993" t="s">
        <v>39</v>
      </c>
      <c r="H993" t="s">
        <v>39</v>
      </c>
      <c r="I993">
        <v>0</v>
      </c>
      <c r="J993">
        <v>0</v>
      </c>
      <c r="K993">
        <v>0</v>
      </c>
      <c r="L993">
        <v>43.15</v>
      </c>
      <c r="M993">
        <v>0</v>
      </c>
      <c r="N993">
        <v>42</v>
      </c>
      <c r="O993">
        <v>44.7</v>
      </c>
      <c r="P993" t="s">
        <v>39</v>
      </c>
      <c r="Q993" t="s">
        <v>39</v>
      </c>
      <c r="R993" t="e">
        <f>INDEX(股期交易標的!$D:$D,MATCH(LEFT(股票期貨!S993,2),股期交易標的!$A:$A,0)) &amp; "期"</f>
        <v>#N/A</v>
      </c>
      <c r="X993" t="e">
        <f>INDEX(股期交易標的!$D:$D,MATCH(LEFT(股票期貨!Y993,2),股期交易標的!$A:$A,0)) &amp; "期"</f>
        <v>#N/A</v>
      </c>
    </row>
    <row r="994" spans="1:24" x14ac:dyDescent="0.25">
      <c r="A994" t="s">
        <v>671</v>
      </c>
      <c r="B994">
        <v>202311</v>
      </c>
      <c r="C994">
        <v>177</v>
      </c>
      <c r="D994">
        <v>177.5</v>
      </c>
      <c r="E994">
        <v>177</v>
      </c>
      <c r="F994">
        <v>177.5</v>
      </c>
      <c r="G994" t="s">
        <v>565</v>
      </c>
      <c r="H994" s="4" t="s">
        <v>2553</v>
      </c>
      <c r="I994">
        <v>0</v>
      </c>
      <c r="J994">
        <v>8</v>
      </c>
      <c r="K994">
        <v>8</v>
      </c>
      <c r="L994">
        <v>177.5</v>
      </c>
      <c r="M994">
        <v>63</v>
      </c>
      <c r="N994">
        <v>177</v>
      </c>
      <c r="O994">
        <v>178.5</v>
      </c>
      <c r="P994">
        <v>183.5</v>
      </c>
      <c r="Q994">
        <v>171</v>
      </c>
      <c r="R994" t="e">
        <f>INDEX(股期交易標的!$D:$D,MATCH(LEFT(股票期貨!S994,2),股期交易標的!$A:$A,0)) &amp; "期"</f>
        <v>#N/A</v>
      </c>
      <c r="X994" t="e">
        <f>INDEX(股期交易標的!$D:$D,MATCH(LEFT(股票期貨!Y994,2),股期交易標的!$A:$A,0)) &amp; "期"</f>
        <v>#N/A</v>
      </c>
    </row>
    <row r="995" spans="1:24" x14ac:dyDescent="0.25">
      <c r="A995" t="s">
        <v>671</v>
      </c>
      <c r="B995">
        <v>202312</v>
      </c>
      <c r="C995" t="s">
        <v>39</v>
      </c>
      <c r="D995" t="s">
        <v>39</v>
      </c>
      <c r="E995" t="s">
        <v>39</v>
      </c>
      <c r="F995" t="s">
        <v>39</v>
      </c>
      <c r="G995" t="s">
        <v>39</v>
      </c>
      <c r="H995" s="4" t="s">
        <v>39</v>
      </c>
      <c r="I995">
        <v>0</v>
      </c>
      <c r="J995">
        <v>0</v>
      </c>
      <c r="K995">
        <v>0</v>
      </c>
      <c r="L995">
        <v>178.5</v>
      </c>
      <c r="M995">
        <v>9</v>
      </c>
      <c r="N995">
        <v>177.5</v>
      </c>
      <c r="O995">
        <v>179</v>
      </c>
      <c r="P995">
        <v>208.5</v>
      </c>
      <c r="Q995">
        <v>159.5</v>
      </c>
      <c r="R995" t="e">
        <f>INDEX(股期交易標的!$D:$D,MATCH(LEFT(股票期貨!S995,2),股期交易標的!$A:$A,0)) &amp; "期"</f>
        <v>#N/A</v>
      </c>
      <c r="X995" t="e">
        <f>INDEX(股期交易標的!$D:$D,MATCH(LEFT(股票期貨!Y995,2),股期交易標的!$A:$A,0)) &amp; "期"</f>
        <v>#N/A</v>
      </c>
    </row>
    <row r="996" spans="1:24" x14ac:dyDescent="0.25">
      <c r="A996" t="s">
        <v>671</v>
      </c>
      <c r="B996">
        <v>202403</v>
      </c>
      <c r="C996" t="s">
        <v>39</v>
      </c>
      <c r="D996" t="s">
        <v>39</v>
      </c>
      <c r="E996" t="s">
        <v>39</v>
      </c>
      <c r="F996" t="s">
        <v>39</v>
      </c>
      <c r="G996" t="s">
        <v>39</v>
      </c>
      <c r="H996" t="s">
        <v>39</v>
      </c>
      <c r="I996">
        <v>0</v>
      </c>
      <c r="J996">
        <v>0</v>
      </c>
      <c r="K996">
        <v>0</v>
      </c>
      <c r="L996">
        <v>178.5</v>
      </c>
      <c r="M996">
        <v>0</v>
      </c>
      <c r="N996">
        <v>177</v>
      </c>
      <c r="O996">
        <v>179</v>
      </c>
      <c r="P996" t="s">
        <v>39</v>
      </c>
      <c r="Q996" t="s">
        <v>39</v>
      </c>
      <c r="R996" t="e">
        <f>INDEX(股期交易標的!$D:$D,MATCH(LEFT(股票期貨!S996,2),股期交易標的!$A:$A,0)) &amp; "期"</f>
        <v>#N/A</v>
      </c>
      <c r="X996" t="e">
        <f>INDEX(股期交易標的!$D:$D,MATCH(LEFT(股票期貨!Y996,2),股期交易標的!$A:$A,0)) &amp; "期"</f>
        <v>#N/A</v>
      </c>
    </row>
    <row r="997" spans="1:24" x14ac:dyDescent="0.25">
      <c r="A997" t="s">
        <v>671</v>
      </c>
      <c r="B997">
        <v>202406</v>
      </c>
      <c r="C997" t="s">
        <v>39</v>
      </c>
      <c r="D997" t="s">
        <v>39</v>
      </c>
      <c r="E997" t="s">
        <v>39</v>
      </c>
      <c r="F997" t="s">
        <v>39</v>
      </c>
      <c r="G997" t="s">
        <v>39</v>
      </c>
      <c r="H997" t="s">
        <v>39</v>
      </c>
      <c r="I997">
        <v>0</v>
      </c>
      <c r="J997">
        <v>0</v>
      </c>
      <c r="K997">
        <v>0</v>
      </c>
      <c r="L997">
        <v>178.5</v>
      </c>
      <c r="M997">
        <v>0</v>
      </c>
      <c r="N997">
        <v>171</v>
      </c>
      <c r="O997">
        <v>184.5</v>
      </c>
      <c r="P997" t="s">
        <v>39</v>
      </c>
      <c r="Q997" t="s">
        <v>39</v>
      </c>
      <c r="R997" t="e">
        <f>INDEX(股期交易標的!$D:$D,MATCH(LEFT(股票期貨!S997,2),股期交易標的!$A:$A,0)) &amp; "期"</f>
        <v>#N/A</v>
      </c>
      <c r="X997" t="e">
        <f>INDEX(股期交易標的!$D:$D,MATCH(LEFT(股票期貨!Y997,2),股期交易標的!$A:$A,0)) &amp; "期"</f>
        <v>#N/A</v>
      </c>
    </row>
    <row r="998" spans="1:24" x14ac:dyDescent="0.25">
      <c r="A998" t="s">
        <v>671</v>
      </c>
      <c r="B998">
        <v>202409</v>
      </c>
      <c r="C998" t="s">
        <v>39</v>
      </c>
      <c r="D998" t="s">
        <v>39</v>
      </c>
      <c r="E998" t="s">
        <v>39</v>
      </c>
      <c r="F998" t="s">
        <v>39</v>
      </c>
      <c r="G998" t="s">
        <v>39</v>
      </c>
      <c r="H998" t="s">
        <v>39</v>
      </c>
      <c r="I998">
        <v>0</v>
      </c>
      <c r="J998">
        <v>0</v>
      </c>
      <c r="K998">
        <v>0</v>
      </c>
      <c r="L998">
        <v>178.5</v>
      </c>
      <c r="M998">
        <v>0</v>
      </c>
      <c r="N998">
        <v>171</v>
      </c>
      <c r="O998">
        <v>184.5</v>
      </c>
      <c r="P998" t="s">
        <v>39</v>
      </c>
      <c r="Q998" t="s">
        <v>39</v>
      </c>
      <c r="R998" t="e">
        <f>INDEX(股期交易標的!$D:$D,MATCH(LEFT(股票期貨!S998,2),股期交易標的!$A:$A,0)) &amp; "期"</f>
        <v>#N/A</v>
      </c>
      <c r="X998" t="e">
        <f>INDEX(股期交易標的!$D:$D,MATCH(LEFT(股票期貨!Y998,2),股期交易標的!$A:$A,0)) &amp; "期"</f>
        <v>#N/A</v>
      </c>
    </row>
    <row r="999" spans="1:24" x14ac:dyDescent="0.25">
      <c r="A999" t="s">
        <v>672</v>
      </c>
      <c r="B999">
        <v>202311</v>
      </c>
      <c r="C999">
        <v>1235</v>
      </c>
      <c r="D999">
        <v>1325</v>
      </c>
      <c r="E999">
        <v>1225</v>
      </c>
      <c r="F999">
        <v>1320</v>
      </c>
      <c r="G999" t="s">
        <v>2671</v>
      </c>
      <c r="H999" t="s">
        <v>2672</v>
      </c>
      <c r="I999">
        <v>0</v>
      </c>
      <c r="J999">
        <v>547</v>
      </c>
      <c r="K999">
        <v>547</v>
      </c>
      <c r="L999">
        <v>1320</v>
      </c>
      <c r="M999">
        <v>903</v>
      </c>
      <c r="N999">
        <v>1315</v>
      </c>
      <c r="O999">
        <v>1320</v>
      </c>
      <c r="P999">
        <v>1400</v>
      </c>
      <c r="Q999">
        <v>1110</v>
      </c>
      <c r="R999" t="e">
        <f>INDEX(股期交易標的!$D:$D,MATCH(LEFT(股票期貨!S999,2),股期交易標的!$A:$A,0)) &amp; "期"</f>
        <v>#N/A</v>
      </c>
      <c r="X999" t="e">
        <f>INDEX(股期交易標的!$D:$D,MATCH(LEFT(股票期貨!Y999,2),股期交易標的!$A:$A,0)) &amp; "期"</f>
        <v>#N/A</v>
      </c>
    </row>
    <row r="1000" spans="1:24" x14ac:dyDescent="0.25">
      <c r="A1000" t="s">
        <v>672</v>
      </c>
      <c r="B1000">
        <v>202312</v>
      </c>
      <c r="C1000">
        <v>1230</v>
      </c>
      <c r="D1000">
        <v>1315</v>
      </c>
      <c r="E1000">
        <v>1230</v>
      </c>
      <c r="F1000">
        <v>1315</v>
      </c>
      <c r="G1000" t="s">
        <v>2662</v>
      </c>
      <c r="H1000" s="4" t="s">
        <v>2663</v>
      </c>
      <c r="I1000">
        <v>0</v>
      </c>
      <c r="J1000">
        <v>32</v>
      </c>
      <c r="K1000">
        <v>32</v>
      </c>
      <c r="L1000">
        <v>1315</v>
      </c>
      <c r="M1000">
        <v>113</v>
      </c>
      <c r="N1000">
        <v>1310</v>
      </c>
      <c r="O1000">
        <v>1320</v>
      </c>
      <c r="P1000">
        <v>1400</v>
      </c>
      <c r="Q1000">
        <v>900</v>
      </c>
      <c r="R1000" t="e">
        <f>INDEX(股期交易標的!$D:$D,MATCH(LEFT(股票期貨!S1000,2),股期交易標的!$A:$A,0)) &amp; "期"</f>
        <v>#N/A</v>
      </c>
      <c r="X1000" t="e">
        <f>INDEX(股期交易標的!$D:$D,MATCH(LEFT(股票期貨!Y1000,2),股期交易標的!$A:$A,0)) &amp; "期"</f>
        <v>#N/A</v>
      </c>
    </row>
    <row r="1001" spans="1:24" x14ac:dyDescent="0.25">
      <c r="A1001" t="s">
        <v>672</v>
      </c>
      <c r="B1001">
        <v>202403</v>
      </c>
      <c r="C1001" t="s">
        <v>39</v>
      </c>
      <c r="D1001" t="s">
        <v>39</v>
      </c>
      <c r="E1001" t="s">
        <v>39</v>
      </c>
      <c r="F1001" t="s">
        <v>39</v>
      </c>
      <c r="G1001" t="s">
        <v>39</v>
      </c>
      <c r="H1001" t="s">
        <v>39</v>
      </c>
      <c r="I1001">
        <v>0</v>
      </c>
      <c r="J1001">
        <v>0</v>
      </c>
      <c r="K1001">
        <v>0</v>
      </c>
      <c r="L1001">
        <v>1310</v>
      </c>
      <c r="M1001">
        <v>10</v>
      </c>
      <c r="N1001">
        <v>1270</v>
      </c>
      <c r="O1001" t="s">
        <v>39</v>
      </c>
      <c r="P1001">
        <v>1335</v>
      </c>
      <c r="Q1001">
        <v>1035</v>
      </c>
      <c r="R1001" t="e">
        <f>INDEX(股期交易標的!$D:$D,MATCH(LEFT(股票期貨!S1001,2),股期交易標的!$A:$A,0)) &amp; "期"</f>
        <v>#N/A</v>
      </c>
      <c r="X1001" t="e">
        <f>INDEX(股期交易標的!$D:$D,MATCH(LEFT(股票期貨!Y1001,2),股期交易標的!$A:$A,0)) &amp; "期"</f>
        <v>#N/A</v>
      </c>
    </row>
    <row r="1002" spans="1:24" x14ac:dyDescent="0.25">
      <c r="A1002" t="s">
        <v>672</v>
      </c>
      <c r="B1002">
        <v>202406</v>
      </c>
      <c r="C1002" t="s">
        <v>39</v>
      </c>
      <c r="D1002" t="s">
        <v>39</v>
      </c>
      <c r="E1002" t="s">
        <v>39</v>
      </c>
      <c r="F1002" t="s">
        <v>39</v>
      </c>
      <c r="G1002" t="s">
        <v>39</v>
      </c>
      <c r="H1002" t="s">
        <v>39</v>
      </c>
      <c r="I1002">
        <v>0</v>
      </c>
      <c r="J1002">
        <v>0</v>
      </c>
      <c r="K1002">
        <v>0</v>
      </c>
      <c r="L1002">
        <v>1305</v>
      </c>
      <c r="M1002">
        <v>1</v>
      </c>
      <c r="N1002">
        <v>1270</v>
      </c>
      <c r="O1002" t="s">
        <v>39</v>
      </c>
      <c r="P1002">
        <v>1200</v>
      </c>
      <c r="Q1002">
        <v>1200</v>
      </c>
      <c r="R1002" t="e">
        <f>INDEX(股期交易標的!$D:$D,MATCH(LEFT(股票期貨!S1002,2),股期交易標的!$A:$A,0)) &amp; "期"</f>
        <v>#N/A</v>
      </c>
      <c r="X1002" t="e">
        <f>INDEX(股期交易標的!$D:$D,MATCH(LEFT(股票期貨!Y1002,2),股期交易標的!$A:$A,0)) &amp; "期"</f>
        <v>#N/A</v>
      </c>
    </row>
    <row r="1003" spans="1:24" x14ac:dyDescent="0.25">
      <c r="A1003" t="s">
        <v>672</v>
      </c>
      <c r="B1003">
        <v>202409</v>
      </c>
      <c r="C1003" t="s">
        <v>39</v>
      </c>
      <c r="D1003" t="s">
        <v>39</v>
      </c>
      <c r="E1003" t="s">
        <v>39</v>
      </c>
      <c r="F1003" t="s">
        <v>39</v>
      </c>
      <c r="G1003" t="s">
        <v>39</v>
      </c>
      <c r="H1003" t="s">
        <v>39</v>
      </c>
      <c r="I1003">
        <v>0</v>
      </c>
      <c r="J1003">
        <v>0</v>
      </c>
      <c r="K1003">
        <v>0</v>
      </c>
      <c r="L1003">
        <v>1320</v>
      </c>
      <c r="M1003">
        <v>0</v>
      </c>
      <c r="N1003">
        <v>1270</v>
      </c>
      <c r="O1003" t="s">
        <v>39</v>
      </c>
      <c r="P1003" t="s">
        <v>39</v>
      </c>
      <c r="Q1003" t="s">
        <v>39</v>
      </c>
      <c r="R1003" t="e">
        <f>INDEX(股期交易標的!$D:$D,MATCH(LEFT(股票期貨!S1003,2),股期交易標的!$A:$A,0)) &amp; "期"</f>
        <v>#N/A</v>
      </c>
      <c r="X1003" t="e">
        <f>INDEX(股期交易標的!$D:$D,MATCH(LEFT(股票期貨!Y1003,2),股期交易標的!$A:$A,0)) &amp; "期"</f>
        <v>#N/A</v>
      </c>
    </row>
    <row r="1004" spans="1:24" x14ac:dyDescent="0.25">
      <c r="A1004" t="s">
        <v>673</v>
      </c>
      <c r="B1004">
        <v>202311</v>
      </c>
      <c r="C1004">
        <v>51.8</v>
      </c>
      <c r="D1004">
        <v>53.1</v>
      </c>
      <c r="E1004">
        <v>51.7</v>
      </c>
      <c r="F1004">
        <v>52.8</v>
      </c>
      <c r="G1004" t="s">
        <v>2250</v>
      </c>
      <c r="H1004" t="s">
        <v>2615</v>
      </c>
      <c r="I1004">
        <v>0</v>
      </c>
      <c r="J1004">
        <v>103</v>
      </c>
      <c r="K1004">
        <v>103</v>
      </c>
      <c r="L1004">
        <v>52.8</v>
      </c>
      <c r="M1004">
        <v>100</v>
      </c>
      <c r="N1004">
        <v>52.8</v>
      </c>
      <c r="O1004" t="s">
        <v>39</v>
      </c>
      <c r="P1004">
        <v>53.1</v>
      </c>
      <c r="Q1004">
        <v>48.8</v>
      </c>
      <c r="R1004" t="e">
        <f>INDEX(股期交易標的!$D:$D,MATCH(LEFT(股票期貨!S1004,2),股期交易標的!$A:$A,0)) &amp; "期"</f>
        <v>#N/A</v>
      </c>
      <c r="X1004" t="e">
        <f>INDEX(股期交易標的!$D:$D,MATCH(LEFT(股票期貨!Y1004,2),股期交易標的!$A:$A,0)) &amp; "期"</f>
        <v>#N/A</v>
      </c>
    </row>
    <row r="1005" spans="1:24" x14ac:dyDescent="0.25">
      <c r="A1005" t="s">
        <v>673</v>
      </c>
      <c r="B1005">
        <v>202312</v>
      </c>
      <c r="C1005">
        <v>51.9</v>
      </c>
      <c r="D1005">
        <v>53.1</v>
      </c>
      <c r="E1005">
        <v>51.8</v>
      </c>
      <c r="F1005">
        <v>52.8</v>
      </c>
      <c r="G1005" t="s">
        <v>539</v>
      </c>
      <c r="H1005" s="4" t="s">
        <v>2673</v>
      </c>
      <c r="I1005">
        <v>0</v>
      </c>
      <c r="J1005">
        <v>84</v>
      </c>
      <c r="K1005">
        <v>84</v>
      </c>
      <c r="L1005">
        <v>52.8</v>
      </c>
      <c r="M1005">
        <v>72</v>
      </c>
      <c r="N1005">
        <v>52.8</v>
      </c>
      <c r="O1005" t="s">
        <v>39</v>
      </c>
      <c r="P1005">
        <v>57.4</v>
      </c>
      <c r="Q1005">
        <v>51.8</v>
      </c>
      <c r="R1005" t="e">
        <f>INDEX(股期交易標的!$D:$D,MATCH(LEFT(股票期貨!S1005,2),股期交易標的!$A:$A,0)) &amp; "期"</f>
        <v>#N/A</v>
      </c>
      <c r="X1005" t="e">
        <f>INDEX(股期交易標的!$D:$D,MATCH(LEFT(股票期貨!Y1005,2),股期交易標的!$A:$A,0)) &amp; "期"</f>
        <v>#N/A</v>
      </c>
    </row>
    <row r="1006" spans="1:24" x14ac:dyDescent="0.25">
      <c r="A1006" t="s">
        <v>673</v>
      </c>
      <c r="B1006">
        <v>202403</v>
      </c>
      <c r="C1006" t="s">
        <v>39</v>
      </c>
      <c r="D1006" t="s">
        <v>39</v>
      </c>
      <c r="E1006" t="s">
        <v>39</v>
      </c>
      <c r="F1006" t="s">
        <v>39</v>
      </c>
      <c r="G1006" t="s">
        <v>39</v>
      </c>
      <c r="H1006" t="s">
        <v>39</v>
      </c>
      <c r="I1006">
        <v>0</v>
      </c>
      <c r="J1006">
        <v>0</v>
      </c>
      <c r="K1006">
        <v>0</v>
      </c>
      <c r="L1006">
        <v>52.7</v>
      </c>
      <c r="M1006">
        <v>0</v>
      </c>
      <c r="N1006">
        <v>51.1</v>
      </c>
      <c r="O1006" t="s">
        <v>39</v>
      </c>
      <c r="P1006" t="s">
        <v>39</v>
      </c>
      <c r="Q1006" t="s">
        <v>39</v>
      </c>
      <c r="R1006" t="e">
        <f>INDEX(股期交易標的!$D:$D,MATCH(LEFT(股票期貨!S1006,2),股期交易標的!$A:$A,0)) &amp; "期"</f>
        <v>#N/A</v>
      </c>
      <c r="X1006" t="e">
        <f>INDEX(股期交易標的!$D:$D,MATCH(LEFT(股票期貨!Y1006,2),股期交易標的!$A:$A,0)) &amp; "期"</f>
        <v>#N/A</v>
      </c>
    </row>
    <row r="1007" spans="1:24" x14ac:dyDescent="0.25">
      <c r="A1007" t="s">
        <v>673</v>
      </c>
      <c r="B1007">
        <v>202406</v>
      </c>
      <c r="C1007" t="s">
        <v>39</v>
      </c>
      <c r="D1007" t="s">
        <v>39</v>
      </c>
      <c r="E1007" t="s">
        <v>39</v>
      </c>
      <c r="F1007" t="s">
        <v>39</v>
      </c>
      <c r="G1007" t="s">
        <v>39</v>
      </c>
      <c r="H1007" t="s">
        <v>39</v>
      </c>
      <c r="I1007">
        <v>0</v>
      </c>
      <c r="J1007">
        <v>0</v>
      </c>
      <c r="K1007">
        <v>0</v>
      </c>
      <c r="L1007">
        <v>52.7</v>
      </c>
      <c r="M1007">
        <v>0</v>
      </c>
      <c r="N1007">
        <v>51.1</v>
      </c>
      <c r="O1007" t="s">
        <v>39</v>
      </c>
      <c r="P1007" t="s">
        <v>39</v>
      </c>
      <c r="Q1007" t="s">
        <v>39</v>
      </c>
      <c r="R1007" t="e">
        <f>INDEX(股期交易標的!$D:$D,MATCH(LEFT(股票期貨!S1007,2),股期交易標的!$A:$A,0)) &amp; "期"</f>
        <v>#N/A</v>
      </c>
      <c r="X1007" t="e">
        <f>INDEX(股期交易標的!$D:$D,MATCH(LEFT(股票期貨!Y1007,2),股期交易標的!$A:$A,0)) &amp; "期"</f>
        <v>#N/A</v>
      </c>
    </row>
    <row r="1008" spans="1:24" x14ac:dyDescent="0.25">
      <c r="A1008" t="s">
        <v>673</v>
      </c>
      <c r="B1008">
        <v>202409</v>
      </c>
      <c r="C1008" t="s">
        <v>39</v>
      </c>
      <c r="D1008" t="s">
        <v>39</v>
      </c>
      <c r="E1008" t="s">
        <v>39</v>
      </c>
      <c r="F1008" t="s">
        <v>39</v>
      </c>
      <c r="G1008" t="s">
        <v>39</v>
      </c>
      <c r="H1008" t="s">
        <v>39</v>
      </c>
      <c r="I1008">
        <v>0</v>
      </c>
      <c r="J1008">
        <v>0</v>
      </c>
      <c r="K1008">
        <v>0</v>
      </c>
      <c r="L1008">
        <v>52.7</v>
      </c>
      <c r="M1008">
        <v>0</v>
      </c>
      <c r="N1008">
        <v>51.1</v>
      </c>
      <c r="O1008" t="s">
        <v>39</v>
      </c>
      <c r="P1008" t="s">
        <v>39</v>
      </c>
      <c r="Q1008" t="s">
        <v>39</v>
      </c>
      <c r="R1008" t="e">
        <f>INDEX(股期交易標的!$D:$D,MATCH(LEFT(股票期貨!S1008,2),股期交易標的!$A:$A,0)) &amp; "期"</f>
        <v>#N/A</v>
      </c>
      <c r="X1008" t="e">
        <f>INDEX(股期交易標的!$D:$D,MATCH(LEFT(股票期貨!Y1008,2),股期交易標的!$A:$A,0)) &amp; "期"</f>
        <v>#N/A</v>
      </c>
    </row>
    <row r="1009" spans="1:24" x14ac:dyDescent="0.25">
      <c r="A1009" t="s">
        <v>674</v>
      </c>
      <c r="B1009">
        <v>202311</v>
      </c>
      <c r="C1009">
        <v>60.9</v>
      </c>
      <c r="D1009">
        <v>62</v>
      </c>
      <c r="E1009">
        <v>60.6</v>
      </c>
      <c r="F1009">
        <v>61.9</v>
      </c>
      <c r="G1009" t="s">
        <v>2250</v>
      </c>
      <c r="H1009" t="s">
        <v>2674</v>
      </c>
      <c r="I1009">
        <v>0</v>
      </c>
      <c r="J1009">
        <v>1530</v>
      </c>
      <c r="K1009">
        <v>1530</v>
      </c>
      <c r="L1009">
        <v>61.9</v>
      </c>
      <c r="M1009">
        <v>2652</v>
      </c>
      <c r="N1009">
        <v>61.9</v>
      </c>
      <c r="O1009">
        <v>62</v>
      </c>
      <c r="P1009">
        <v>71</v>
      </c>
      <c r="Q1009">
        <v>57.2</v>
      </c>
      <c r="R1009" t="e">
        <f>INDEX(股期交易標的!$D:$D,MATCH(LEFT(股票期貨!S1009,2),股期交易標的!$A:$A,0)) &amp; "期"</f>
        <v>#N/A</v>
      </c>
      <c r="X1009" t="e">
        <f>INDEX(股期交易標的!$D:$D,MATCH(LEFT(股票期貨!Y1009,2),股期交易標的!$A:$A,0)) &amp; "期"</f>
        <v>#N/A</v>
      </c>
    </row>
    <row r="1010" spans="1:24" x14ac:dyDescent="0.25">
      <c r="A1010" t="s">
        <v>674</v>
      </c>
      <c r="B1010">
        <v>202312</v>
      </c>
      <c r="C1010">
        <v>60.9</v>
      </c>
      <c r="D1010">
        <v>61.6</v>
      </c>
      <c r="E1010">
        <v>60.9</v>
      </c>
      <c r="F1010">
        <v>61.6</v>
      </c>
      <c r="G1010" t="s">
        <v>2250</v>
      </c>
      <c r="H1010" s="4" t="s">
        <v>2626</v>
      </c>
      <c r="I1010">
        <v>0</v>
      </c>
      <c r="J1010">
        <v>1199</v>
      </c>
      <c r="K1010">
        <v>1199</v>
      </c>
      <c r="L1010">
        <v>61.6</v>
      </c>
      <c r="M1010">
        <v>1409</v>
      </c>
      <c r="N1010">
        <v>61.6</v>
      </c>
      <c r="O1010">
        <v>61.7</v>
      </c>
      <c r="P1010">
        <v>65.2</v>
      </c>
      <c r="Q1010">
        <v>57.4</v>
      </c>
      <c r="R1010" t="e">
        <f>INDEX(股期交易標的!$D:$D,MATCH(LEFT(股票期貨!S1010,2),股期交易標的!$A:$A,0)) &amp; "期"</f>
        <v>#N/A</v>
      </c>
      <c r="X1010" t="e">
        <f>INDEX(股期交易標的!$D:$D,MATCH(LEFT(股票期貨!Y1010,2),股期交易標的!$A:$A,0)) &amp; "期"</f>
        <v>#N/A</v>
      </c>
    </row>
    <row r="1011" spans="1:24" x14ac:dyDescent="0.25">
      <c r="A1011" t="s">
        <v>674</v>
      </c>
      <c r="B1011">
        <v>202403</v>
      </c>
      <c r="C1011" t="s">
        <v>39</v>
      </c>
      <c r="D1011" t="s">
        <v>39</v>
      </c>
      <c r="E1011" t="s">
        <v>39</v>
      </c>
      <c r="F1011" t="s">
        <v>39</v>
      </c>
      <c r="G1011" t="s">
        <v>39</v>
      </c>
      <c r="H1011" t="s">
        <v>39</v>
      </c>
      <c r="I1011">
        <v>0</v>
      </c>
      <c r="J1011">
        <v>0</v>
      </c>
      <c r="K1011">
        <v>0</v>
      </c>
      <c r="L1011">
        <v>62.1</v>
      </c>
      <c r="M1011">
        <v>1</v>
      </c>
      <c r="N1011">
        <v>59.8</v>
      </c>
      <c r="O1011">
        <v>62.4</v>
      </c>
      <c r="P1011">
        <v>64.2</v>
      </c>
      <c r="Q1011">
        <v>62.5</v>
      </c>
      <c r="R1011" t="e">
        <f>INDEX(股期交易標的!$D:$D,MATCH(LEFT(股票期貨!S1011,2),股期交易標的!$A:$A,0)) &amp; "期"</f>
        <v>#N/A</v>
      </c>
      <c r="X1011" t="e">
        <f>INDEX(股期交易標的!$D:$D,MATCH(LEFT(股票期貨!Y1011,2),股期交易標的!$A:$A,0)) &amp; "期"</f>
        <v>#N/A</v>
      </c>
    </row>
    <row r="1012" spans="1:24" x14ac:dyDescent="0.25">
      <c r="A1012" t="s">
        <v>674</v>
      </c>
      <c r="B1012">
        <v>202406</v>
      </c>
      <c r="C1012" t="s">
        <v>39</v>
      </c>
      <c r="D1012" t="s">
        <v>39</v>
      </c>
      <c r="E1012" t="s">
        <v>39</v>
      </c>
      <c r="F1012" t="s">
        <v>39</v>
      </c>
      <c r="G1012" t="s">
        <v>39</v>
      </c>
      <c r="H1012" t="s">
        <v>39</v>
      </c>
      <c r="I1012">
        <v>0</v>
      </c>
      <c r="J1012">
        <v>0</v>
      </c>
      <c r="K1012">
        <v>0</v>
      </c>
      <c r="L1012">
        <v>61.9</v>
      </c>
      <c r="M1012">
        <v>0</v>
      </c>
      <c r="N1012">
        <v>59.8</v>
      </c>
      <c r="O1012">
        <v>63.7</v>
      </c>
      <c r="P1012" t="s">
        <v>39</v>
      </c>
      <c r="Q1012" t="s">
        <v>39</v>
      </c>
      <c r="R1012" t="e">
        <f>INDEX(股期交易標的!$D:$D,MATCH(LEFT(股票期貨!S1012,2),股期交易標的!$A:$A,0)) &amp; "期"</f>
        <v>#N/A</v>
      </c>
      <c r="X1012" t="e">
        <f>INDEX(股期交易標的!$D:$D,MATCH(LEFT(股票期貨!Y1012,2),股期交易標的!$A:$A,0)) &amp; "期"</f>
        <v>#N/A</v>
      </c>
    </row>
    <row r="1013" spans="1:24" x14ac:dyDescent="0.25">
      <c r="A1013" t="s">
        <v>674</v>
      </c>
      <c r="B1013">
        <v>202409</v>
      </c>
      <c r="C1013" t="s">
        <v>39</v>
      </c>
      <c r="D1013" t="s">
        <v>39</v>
      </c>
      <c r="E1013" t="s">
        <v>39</v>
      </c>
      <c r="F1013" t="s">
        <v>39</v>
      </c>
      <c r="G1013" t="s">
        <v>39</v>
      </c>
      <c r="H1013" t="s">
        <v>39</v>
      </c>
      <c r="I1013">
        <v>0</v>
      </c>
      <c r="J1013">
        <v>0</v>
      </c>
      <c r="K1013">
        <v>0</v>
      </c>
      <c r="L1013">
        <v>61.9</v>
      </c>
      <c r="M1013">
        <v>0</v>
      </c>
      <c r="N1013">
        <v>59.8</v>
      </c>
      <c r="O1013">
        <v>63.7</v>
      </c>
      <c r="P1013" t="s">
        <v>39</v>
      </c>
      <c r="Q1013" t="s">
        <v>39</v>
      </c>
      <c r="R1013" t="e">
        <f>INDEX(股期交易標的!$D:$D,MATCH(LEFT(股票期貨!S1013,2),股期交易標的!$A:$A,0)) &amp; "期"</f>
        <v>#N/A</v>
      </c>
      <c r="X1013" t="e">
        <f>INDEX(股期交易標的!$D:$D,MATCH(LEFT(股票期貨!Y1013,2),股期交易標的!$A:$A,0)) &amp; "期"</f>
        <v>#N/A</v>
      </c>
    </row>
    <row r="1014" spans="1:24" x14ac:dyDescent="0.25">
      <c r="A1014" t="s">
        <v>675</v>
      </c>
      <c r="B1014">
        <v>202311</v>
      </c>
      <c r="C1014">
        <v>114.5</v>
      </c>
      <c r="D1014">
        <v>119</v>
      </c>
      <c r="E1014">
        <v>114</v>
      </c>
      <c r="F1014">
        <v>117.5</v>
      </c>
      <c r="G1014" t="s">
        <v>2239</v>
      </c>
      <c r="H1014" t="s">
        <v>2675</v>
      </c>
      <c r="I1014">
        <v>0</v>
      </c>
      <c r="J1014">
        <v>976</v>
      </c>
      <c r="K1014">
        <v>976</v>
      </c>
      <c r="L1014">
        <v>117.5</v>
      </c>
      <c r="M1014">
        <v>513</v>
      </c>
      <c r="N1014">
        <v>117</v>
      </c>
      <c r="O1014">
        <v>117.5</v>
      </c>
      <c r="P1014">
        <v>119</v>
      </c>
      <c r="Q1014">
        <v>95.4</v>
      </c>
      <c r="R1014" t="e">
        <f>INDEX(股期交易標的!$D:$D,MATCH(LEFT(股票期貨!S1014,2),股期交易標的!$A:$A,0)) &amp; "期"</f>
        <v>#N/A</v>
      </c>
      <c r="X1014" t="e">
        <f>INDEX(股期交易標的!$D:$D,MATCH(LEFT(股票期貨!Y1014,2),股期交易標的!$A:$A,0)) &amp; "期"</f>
        <v>#N/A</v>
      </c>
    </row>
    <row r="1015" spans="1:24" x14ac:dyDescent="0.25">
      <c r="A1015" t="s">
        <v>675</v>
      </c>
      <c r="B1015">
        <v>202312</v>
      </c>
      <c r="C1015">
        <v>115</v>
      </c>
      <c r="D1015">
        <v>119</v>
      </c>
      <c r="E1015">
        <v>115</v>
      </c>
      <c r="F1015">
        <v>117</v>
      </c>
      <c r="G1015" t="s">
        <v>2239</v>
      </c>
      <c r="H1015" s="4" t="s">
        <v>2676</v>
      </c>
      <c r="I1015">
        <v>0</v>
      </c>
      <c r="J1015">
        <v>67</v>
      </c>
      <c r="K1015">
        <v>67</v>
      </c>
      <c r="L1015">
        <v>117</v>
      </c>
      <c r="M1015">
        <v>45</v>
      </c>
      <c r="N1015">
        <v>116.5</v>
      </c>
      <c r="O1015">
        <v>117.5</v>
      </c>
      <c r="P1015">
        <v>123</v>
      </c>
      <c r="Q1015">
        <v>87.6</v>
      </c>
      <c r="R1015" t="e">
        <f>INDEX(股期交易標的!$D:$D,MATCH(LEFT(股票期貨!S1015,2),股期交易標的!$A:$A,0)) &amp; "期"</f>
        <v>#N/A</v>
      </c>
      <c r="X1015" t="e">
        <f>INDEX(股期交易標的!$D:$D,MATCH(LEFT(股票期貨!Y1015,2),股期交易標的!$A:$A,0)) &amp; "期"</f>
        <v>#N/A</v>
      </c>
    </row>
    <row r="1016" spans="1:24" x14ac:dyDescent="0.25">
      <c r="A1016" t="s">
        <v>675</v>
      </c>
      <c r="B1016">
        <v>202403</v>
      </c>
      <c r="C1016" t="s">
        <v>39</v>
      </c>
      <c r="D1016" t="s">
        <v>39</v>
      </c>
      <c r="E1016" t="s">
        <v>39</v>
      </c>
      <c r="F1016" t="s">
        <v>39</v>
      </c>
      <c r="G1016" t="s">
        <v>39</v>
      </c>
      <c r="H1016" t="s">
        <v>39</v>
      </c>
      <c r="I1016">
        <v>0</v>
      </c>
      <c r="J1016">
        <v>0</v>
      </c>
      <c r="K1016">
        <v>0</v>
      </c>
      <c r="L1016">
        <v>117</v>
      </c>
      <c r="M1016">
        <v>1</v>
      </c>
      <c r="N1016">
        <v>115.5</v>
      </c>
      <c r="O1016">
        <v>118</v>
      </c>
      <c r="P1016">
        <v>101</v>
      </c>
      <c r="Q1016">
        <v>97.4</v>
      </c>
      <c r="R1016" t="e">
        <f>INDEX(股期交易標的!$D:$D,MATCH(LEFT(股票期貨!S1016,2),股期交易標的!$A:$A,0)) &amp; "期"</f>
        <v>#N/A</v>
      </c>
      <c r="X1016" t="e">
        <f>INDEX(股期交易標的!$D:$D,MATCH(LEFT(股票期貨!Y1016,2),股期交易標的!$A:$A,0)) &amp; "期"</f>
        <v>#N/A</v>
      </c>
    </row>
    <row r="1017" spans="1:24" x14ac:dyDescent="0.25">
      <c r="A1017" t="s">
        <v>675</v>
      </c>
      <c r="B1017">
        <v>202406</v>
      </c>
      <c r="C1017" t="s">
        <v>39</v>
      </c>
      <c r="D1017" t="s">
        <v>39</v>
      </c>
      <c r="E1017" t="s">
        <v>39</v>
      </c>
      <c r="F1017" t="s">
        <v>39</v>
      </c>
      <c r="G1017" t="s">
        <v>39</v>
      </c>
      <c r="H1017" t="s">
        <v>39</v>
      </c>
      <c r="I1017">
        <v>0</v>
      </c>
      <c r="J1017">
        <v>0</v>
      </c>
      <c r="K1017">
        <v>0</v>
      </c>
      <c r="L1017">
        <v>117.5</v>
      </c>
      <c r="M1017">
        <v>0</v>
      </c>
      <c r="N1017">
        <v>113</v>
      </c>
      <c r="O1017">
        <v>121</v>
      </c>
      <c r="P1017" t="s">
        <v>39</v>
      </c>
      <c r="Q1017" t="s">
        <v>39</v>
      </c>
      <c r="R1017" t="e">
        <f>INDEX(股期交易標的!$D:$D,MATCH(LEFT(股票期貨!S1017,2),股期交易標的!$A:$A,0)) &amp; "期"</f>
        <v>#N/A</v>
      </c>
      <c r="X1017" t="e">
        <f>INDEX(股期交易標的!$D:$D,MATCH(LEFT(股票期貨!Y1017,2),股期交易標的!$A:$A,0)) &amp; "期"</f>
        <v>#N/A</v>
      </c>
    </row>
    <row r="1018" spans="1:24" x14ac:dyDescent="0.25">
      <c r="A1018" t="s">
        <v>675</v>
      </c>
      <c r="B1018">
        <v>202409</v>
      </c>
      <c r="C1018" t="s">
        <v>39</v>
      </c>
      <c r="D1018" t="s">
        <v>39</v>
      </c>
      <c r="E1018" t="s">
        <v>39</v>
      </c>
      <c r="F1018" t="s">
        <v>39</v>
      </c>
      <c r="G1018" t="s">
        <v>39</v>
      </c>
      <c r="H1018" t="s">
        <v>39</v>
      </c>
      <c r="I1018">
        <v>0</v>
      </c>
      <c r="J1018">
        <v>0</v>
      </c>
      <c r="K1018">
        <v>0</v>
      </c>
      <c r="L1018">
        <v>117</v>
      </c>
      <c r="M1018">
        <v>0</v>
      </c>
      <c r="N1018">
        <v>113</v>
      </c>
      <c r="O1018">
        <v>121</v>
      </c>
      <c r="P1018" t="s">
        <v>39</v>
      </c>
      <c r="Q1018" t="s">
        <v>39</v>
      </c>
      <c r="R1018" t="e">
        <f>INDEX(股期交易標的!$D:$D,MATCH(LEFT(股票期貨!S1018,2),股期交易標的!$A:$A,0)) &amp; "期"</f>
        <v>#N/A</v>
      </c>
      <c r="X1018" t="e">
        <f>INDEX(股期交易標的!$D:$D,MATCH(LEFT(股票期貨!Y1018,2),股期交易標的!$A:$A,0)) &amp; "期"</f>
        <v>#N/A</v>
      </c>
    </row>
    <row r="1019" spans="1:24" x14ac:dyDescent="0.25">
      <c r="A1019" t="s">
        <v>676</v>
      </c>
      <c r="B1019">
        <v>202311</v>
      </c>
      <c r="C1019">
        <v>38.799999999999997</v>
      </c>
      <c r="D1019">
        <v>38.950000000000003</v>
      </c>
      <c r="E1019">
        <v>38.450000000000003</v>
      </c>
      <c r="F1019">
        <v>38.950000000000003</v>
      </c>
      <c r="G1019" t="s">
        <v>524</v>
      </c>
      <c r="H1019" s="4" t="s">
        <v>2624</v>
      </c>
      <c r="I1019">
        <v>0</v>
      </c>
      <c r="J1019">
        <v>402</v>
      </c>
      <c r="K1019">
        <v>402</v>
      </c>
      <c r="L1019">
        <v>38.950000000000003</v>
      </c>
      <c r="M1019">
        <v>989</v>
      </c>
      <c r="N1019">
        <v>38.799999999999997</v>
      </c>
      <c r="O1019">
        <v>38.950000000000003</v>
      </c>
      <c r="P1019">
        <v>43.15</v>
      </c>
      <c r="Q1019">
        <v>36.6</v>
      </c>
      <c r="R1019" t="e">
        <f>INDEX(股期交易標的!$D:$D,MATCH(LEFT(股票期貨!S1019,2),股期交易標的!$A:$A,0)) &amp; "期"</f>
        <v>#N/A</v>
      </c>
      <c r="X1019" t="e">
        <f>INDEX(股期交易標的!$D:$D,MATCH(LEFT(股票期貨!Y1019,2),股期交易標的!$A:$A,0)) &amp; "期"</f>
        <v>#N/A</v>
      </c>
    </row>
    <row r="1020" spans="1:24" x14ac:dyDescent="0.25">
      <c r="A1020" t="s">
        <v>676</v>
      </c>
      <c r="B1020">
        <v>202312</v>
      </c>
      <c r="C1020">
        <v>38.700000000000003</v>
      </c>
      <c r="D1020">
        <v>38.85</v>
      </c>
      <c r="E1020">
        <v>38.549999999999997</v>
      </c>
      <c r="F1020">
        <v>38.799999999999997</v>
      </c>
      <c r="G1020" t="s">
        <v>468</v>
      </c>
      <c r="H1020" t="s">
        <v>2297</v>
      </c>
      <c r="I1020">
        <v>0</v>
      </c>
      <c r="J1020">
        <v>30</v>
      </c>
      <c r="K1020">
        <v>30</v>
      </c>
      <c r="L1020">
        <v>38.799999999999997</v>
      </c>
      <c r="M1020">
        <v>97</v>
      </c>
      <c r="N1020">
        <v>38.799999999999997</v>
      </c>
      <c r="O1020">
        <v>39</v>
      </c>
      <c r="P1020">
        <v>49.9</v>
      </c>
      <c r="Q1020">
        <v>28.75</v>
      </c>
      <c r="R1020" t="e">
        <f>INDEX(股期交易標的!$D:$D,MATCH(LEFT(股票期貨!S1020,2),股期交易標的!$A:$A,0)) &amp; "期"</f>
        <v>#N/A</v>
      </c>
      <c r="X1020" t="e">
        <f>INDEX(股期交易標的!$D:$D,MATCH(LEFT(股票期貨!Y1020,2),股期交易標的!$A:$A,0)) &amp; "期"</f>
        <v>#N/A</v>
      </c>
    </row>
    <row r="1021" spans="1:24" x14ac:dyDescent="0.25">
      <c r="A1021" t="s">
        <v>676</v>
      </c>
      <c r="B1021">
        <v>202403</v>
      </c>
      <c r="C1021">
        <v>38.4</v>
      </c>
      <c r="D1021">
        <v>38.4</v>
      </c>
      <c r="E1021">
        <v>38.4</v>
      </c>
      <c r="F1021">
        <v>38.4</v>
      </c>
      <c r="G1021" t="s">
        <v>446</v>
      </c>
      <c r="H1021" t="s">
        <v>2387</v>
      </c>
      <c r="I1021">
        <v>0</v>
      </c>
      <c r="J1021">
        <v>2</v>
      </c>
      <c r="K1021">
        <v>2</v>
      </c>
      <c r="L1021">
        <v>38.4</v>
      </c>
      <c r="M1021">
        <v>3</v>
      </c>
      <c r="N1021">
        <v>38.25</v>
      </c>
      <c r="O1021">
        <v>40.15</v>
      </c>
      <c r="P1021">
        <v>40.4</v>
      </c>
      <c r="Q1021">
        <v>28.2</v>
      </c>
      <c r="R1021" t="e">
        <f>INDEX(股期交易標的!$D:$D,MATCH(LEFT(股票期貨!S1021,2),股期交易標的!$A:$A,0)) &amp; "期"</f>
        <v>#N/A</v>
      </c>
      <c r="X1021" t="e">
        <f>INDEX(股期交易標的!$D:$D,MATCH(LEFT(股票期貨!Y1021,2),股期交易標的!$A:$A,0)) &amp; "期"</f>
        <v>#N/A</v>
      </c>
    </row>
    <row r="1022" spans="1:24" x14ac:dyDescent="0.25">
      <c r="A1022" t="s">
        <v>676</v>
      </c>
      <c r="B1022">
        <v>202406</v>
      </c>
      <c r="C1022" t="s">
        <v>39</v>
      </c>
      <c r="D1022" t="s">
        <v>39</v>
      </c>
      <c r="E1022" t="s">
        <v>39</v>
      </c>
      <c r="F1022" t="s">
        <v>39</v>
      </c>
      <c r="G1022" t="s">
        <v>39</v>
      </c>
      <c r="H1022" t="s">
        <v>39</v>
      </c>
      <c r="I1022">
        <v>0</v>
      </c>
      <c r="J1022">
        <v>0</v>
      </c>
      <c r="K1022">
        <v>0</v>
      </c>
      <c r="L1022">
        <v>38.950000000000003</v>
      </c>
      <c r="M1022">
        <v>2</v>
      </c>
      <c r="N1022">
        <v>37.6</v>
      </c>
      <c r="O1022">
        <v>40.15</v>
      </c>
      <c r="P1022">
        <v>45.3</v>
      </c>
      <c r="Q1022">
        <v>40.049999999999997</v>
      </c>
      <c r="R1022" t="e">
        <f>INDEX(股期交易標的!$D:$D,MATCH(LEFT(股票期貨!S1022,2),股期交易標的!$A:$A,0)) &amp; "期"</f>
        <v>#N/A</v>
      </c>
      <c r="X1022" t="e">
        <f>INDEX(股期交易標的!$D:$D,MATCH(LEFT(股票期貨!Y1022,2),股期交易標的!$A:$A,0)) &amp; "期"</f>
        <v>#N/A</v>
      </c>
    </row>
    <row r="1023" spans="1:24" x14ac:dyDescent="0.25">
      <c r="A1023" t="s">
        <v>676</v>
      </c>
      <c r="B1023">
        <v>202409</v>
      </c>
      <c r="C1023" t="s">
        <v>39</v>
      </c>
      <c r="D1023" t="s">
        <v>39</v>
      </c>
      <c r="E1023" t="s">
        <v>39</v>
      </c>
      <c r="F1023" t="s">
        <v>39</v>
      </c>
      <c r="G1023" t="s">
        <v>39</v>
      </c>
      <c r="H1023" t="s">
        <v>39</v>
      </c>
      <c r="I1023">
        <v>0</v>
      </c>
      <c r="J1023">
        <v>0</v>
      </c>
      <c r="K1023">
        <v>0</v>
      </c>
      <c r="L1023">
        <v>39</v>
      </c>
      <c r="M1023">
        <v>0</v>
      </c>
      <c r="N1023">
        <v>38.799999999999997</v>
      </c>
      <c r="O1023">
        <v>40.15</v>
      </c>
      <c r="P1023" t="s">
        <v>39</v>
      </c>
      <c r="Q1023" t="s">
        <v>39</v>
      </c>
      <c r="R1023" t="e">
        <f>INDEX(股期交易標的!$D:$D,MATCH(LEFT(股票期貨!S1023,2),股期交易標的!$A:$A,0)) &amp; "期"</f>
        <v>#N/A</v>
      </c>
      <c r="X1023" t="e">
        <f>INDEX(股期交易標的!$D:$D,MATCH(LEFT(股票期貨!Y1023,2),股期交易標的!$A:$A,0)) &amp; "期"</f>
        <v>#N/A</v>
      </c>
    </row>
    <row r="1024" spans="1:24" x14ac:dyDescent="0.25">
      <c r="A1024" t="s">
        <v>677</v>
      </c>
      <c r="B1024">
        <v>202311</v>
      </c>
      <c r="C1024">
        <v>295</v>
      </c>
      <c r="D1024">
        <v>315</v>
      </c>
      <c r="E1024">
        <v>295</v>
      </c>
      <c r="F1024">
        <v>313</v>
      </c>
      <c r="G1024" t="s">
        <v>2677</v>
      </c>
      <c r="H1024" t="s">
        <v>2678</v>
      </c>
      <c r="I1024">
        <v>0</v>
      </c>
      <c r="J1024">
        <v>2019</v>
      </c>
      <c r="K1024">
        <v>2019</v>
      </c>
      <c r="L1024">
        <v>313</v>
      </c>
      <c r="M1024">
        <v>1477</v>
      </c>
      <c r="N1024">
        <v>312</v>
      </c>
      <c r="O1024">
        <v>313</v>
      </c>
      <c r="P1024">
        <v>333.5</v>
      </c>
      <c r="Q1024">
        <v>279</v>
      </c>
      <c r="R1024" t="e">
        <f>INDEX(股期交易標的!$D:$D,MATCH(LEFT(股票期貨!S1024,2),股期交易標的!$A:$A,0)) &amp; "期"</f>
        <v>#N/A</v>
      </c>
      <c r="X1024" t="e">
        <f>INDEX(股期交易標的!$D:$D,MATCH(LEFT(股票期貨!Y1024,2),股期交易標的!$A:$A,0)) &amp; "期"</f>
        <v>#N/A</v>
      </c>
    </row>
    <row r="1025" spans="1:24" x14ac:dyDescent="0.25">
      <c r="A1025" t="s">
        <v>677</v>
      </c>
      <c r="B1025">
        <v>202312</v>
      </c>
      <c r="C1025">
        <v>300</v>
      </c>
      <c r="D1025">
        <v>313.5</v>
      </c>
      <c r="E1025">
        <v>300</v>
      </c>
      <c r="F1025">
        <v>311.5</v>
      </c>
      <c r="G1025" t="s">
        <v>2677</v>
      </c>
      <c r="H1025" s="4" t="s">
        <v>2679</v>
      </c>
      <c r="I1025">
        <v>0</v>
      </c>
      <c r="J1025">
        <v>78</v>
      </c>
      <c r="K1025">
        <v>78</v>
      </c>
      <c r="L1025">
        <v>311.5</v>
      </c>
      <c r="M1025">
        <v>326</v>
      </c>
      <c r="N1025">
        <v>310.5</v>
      </c>
      <c r="O1025">
        <v>312</v>
      </c>
      <c r="P1025">
        <v>339</v>
      </c>
      <c r="Q1025">
        <v>259</v>
      </c>
      <c r="R1025" t="e">
        <f>INDEX(股期交易標的!$D:$D,MATCH(LEFT(股票期貨!S1025,2),股期交易標的!$A:$A,0)) &amp; "期"</f>
        <v>#N/A</v>
      </c>
      <c r="X1025" t="e">
        <f>INDEX(股期交易標的!$D:$D,MATCH(LEFT(股票期貨!Y1025,2),股期交易標的!$A:$A,0)) &amp; "期"</f>
        <v>#N/A</v>
      </c>
    </row>
    <row r="1026" spans="1:24" x14ac:dyDescent="0.25">
      <c r="A1026" t="s">
        <v>677</v>
      </c>
      <c r="B1026">
        <v>202403</v>
      </c>
      <c r="C1026" t="s">
        <v>39</v>
      </c>
      <c r="D1026" t="s">
        <v>39</v>
      </c>
      <c r="E1026" t="s">
        <v>39</v>
      </c>
      <c r="F1026" t="s">
        <v>39</v>
      </c>
      <c r="G1026" t="s">
        <v>39</v>
      </c>
      <c r="H1026" t="s">
        <v>39</v>
      </c>
      <c r="I1026">
        <v>0</v>
      </c>
      <c r="J1026">
        <v>0</v>
      </c>
      <c r="K1026">
        <v>0</v>
      </c>
      <c r="L1026">
        <v>312</v>
      </c>
      <c r="M1026">
        <v>2</v>
      </c>
      <c r="N1026">
        <v>309</v>
      </c>
      <c r="O1026">
        <v>312</v>
      </c>
      <c r="P1026">
        <v>309</v>
      </c>
      <c r="Q1026">
        <v>282</v>
      </c>
      <c r="R1026" t="e">
        <f>INDEX(股期交易標的!$D:$D,MATCH(LEFT(股票期貨!S1026,2),股期交易標的!$A:$A,0)) &amp; "期"</f>
        <v>#N/A</v>
      </c>
      <c r="X1026" t="e">
        <f>INDEX(股期交易標的!$D:$D,MATCH(LEFT(股票期貨!Y1026,2),股期交易標的!$A:$A,0)) &amp; "期"</f>
        <v>#N/A</v>
      </c>
    </row>
    <row r="1027" spans="1:24" x14ac:dyDescent="0.25">
      <c r="A1027" t="s">
        <v>677</v>
      </c>
      <c r="B1027">
        <v>202406</v>
      </c>
      <c r="C1027" t="s">
        <v>39</v>
      </c>
      <c r="D1027" t="s">
        <v>39</v>
      </c>
      <c r="E1027" t="s">
        <v>39</v>
      </c>
      <c r="F1027" t="s">
        <v>39</v>
      </c>
      <c r="G1027" t="s">
        <v>39</v>
      </c>
      <c r="H1027" t="s">
        <v>39</v>
      </c>
      <c r="I1027">
        <v>0</v>
      </c>
      <c r="J1027">
        <v>0</v>
      </c>
      <c r="K1027">
        <v>0</v>
      </c>
      <c r="L1027">
        <v>311</v>
      </c>
      <c r="M1027">
        <v>0</v>
      </c>
      <c r="N1027">
        <v>308</v>
      </c>
      <c r="O1027">
        <v>312</v>
      </c>
      <c r="P1027" t="s">
        <v>39</v>
      </c>
      <c r="Q1027" t="s">
        <v>39</v>
      </c>
      <c r="R1027" t="e">
        <f>INDEX(股期交易標的!$D:$D,MATCH(LEFT(股票期貨!S1027,2),股期交易標的!$A:$A,0)) &amp; "期"</f>
        <v>#N/A</v>
      </c>
      <c r="X1027" t="e">
        <f>INDEX(股期交易標的!$D:$D,MATCH(LEFT(股票期貨!Y1027,2),股期交易標的!$A:$A,0)) &amp; "期"</f>
        <v>#N/A</v>
      </c>
    </row>
    <row r="1028" spans="1:24" x14ac:dyDescent="0.25">
      <c r="A1028" t="s">
        <v>677</v>
      </c>
      <c r="B1028">
        <v>202409</v>
      </c>
      <c r="C1028" t="s">
        <v>39</v>
      </c>
      <c r="D1028" t="s">
        <v>39</v>
      </c>
      <c r="E1028" t="s">
        <v>39</v>
      </c>
      <c r="F1028" t="s">
        <v>39</v>
      </c>
      <c r="G1028" t="s">
        <v>39</v>
      </c>
      <c r="H1028" t="s">
        <v>39</v>
      </c>
      <c r="I1028">
        <v>0</v>
      </c>
      <c r="J1028">
        <v>0</v>
      </c>
      <c r="K1028">
        <v>0</v>
      </c>
      <c r="L1028">
        <v>312.5</v>
      </c>
      <c r="M1028">
        <v>0</v>
      </c>
      <c r="N1028" t="s">
        <v>39</v>
      </c>
      <c r="O1028">
        <v>312.5</v>
      </c>
      <c r="P1028" t="s">
        <v>39</v>
      </c>
      <c r="Q1028" t="s">
        <v>39</v>
      </c>
      <c r="R1028" t="e">
        <f>INDEX(股期交易標的!$D:$D,MATCH(LEFT(股票期貨!S1028,2),股期交易標的!$A:$A,0)) &amp; "期"</f>
        <v>#N/A</v>
      </c>
      <c r="X1028" t="e">
        <f>INDEX(股期交易標的!$D:$D,MATCH(LEFT(股票期貨!Y1028,2),股期交易標的!$A:$A,0)) &amp; "期"</f>
        <v>#N/A</v>
      </c>
    </row>
    <row r="1029" spans="1:24" x14ac:dyDescent="0.25">
      <c r="A1029" t="s">
        <v>678</v>
      </c>
      <c r="B1029">
        <v>202311</v>
      </c>
      <c r="C1029">
        <v>873</v>
      </c>
      <c r="D1029">
        <v>891</v>
      </c>
      <c r="E1029">
        <v>873</v>
      </c>
      <c r="F1029">
        <v>885</v>
      </c>
      <c r="G1029" t="s">
        <v>2260</v>
      </c>
      <c r="H1029" s="4" t="s">
        <v>2394</v>
      </c>
      <c r="I1029">
        <v>0</v>
      </c>
      <c r="J1029">
        <v>3054</v>
      </c>
      <c r="K1029">
        <v>3054</v>
      </c>
      <c r="L1029">
        <v>885</v>
      </c>
      <c r="M1029">
        <v>4945</v>
      </c>
      <c r="N1029">
        <v>884</v>
      </c>
      <c r="O1029">
        <v>885</v>
      </c>
      <c r="P1029">
        <v>891</v>
      </c>
      <c r="Q1029">
        <v>732</v>
      </c>
      <c r="R1029" t="e">
        <f>INDEX(股期交易標的!$D:$D,MATCH(LEFT(股票期貨!S1029,2),股期交易標的!$A:$A,0)) &amp; "期"</f>
        <v>#N/A</v>
      </c>
      <c r="X1029" t="e">
        <f>INDEX(股期交易標的!$D:$D,MATCH(LEFT(股票期貨!Y1029,2),股期交易標的!$A:$A,0)) &amp; "期"</f>
        <v>#N/A</v>
      </c>
    </row>
    <row r="1030" spans="1:24" x14ac:dyDescent="0.25">
      <c r="A1030" t="s">
        <v>678</v>
      </c>
      <c r="B1030">
        <v>202312</v>
      </c>
      <c r="C1030">
        <v>876</v>
      </c>
      <c r="D1030">
        <v>893</v>
      </c>
      <c r="E1030">
        <v>874</v>
      </c>
      <c r="F1030">
        <v>886</v>
      </c>
      <c r="G1030" t="s">
        <v>2260</v>
      </c>
      <c r="H1030" s="4" t="s">
        <v>2394</v>
      </c>
      <c r="I1030">
        <v>0</v>
      </c>
      <c r="J1030">
        <v>418</v>
      </c>
      <c r="K1030">
        <v>418</v>
      </c>
      <c r="L1030">
        <v>886</v>
      </c>
      <c r="M1030">
        <v>2437</v>
      </c>
      <c r="N1030">
        <v>885</v>
      </c>
      <c r="O1030">
        <v>887</v>
      </c>
      <c r="P1030">
        <v>893</v>
      </c>
      <c r="Q1030">
        <v>654</v>
      </c>
      <c r="R1030" t="e">
        <f>INDEX(股期交易標的!$D:$D,MATCH(LEFT(股票期貨!S1030,2),股期交易標的!$A:$A,0)) &amp; "期"</f>
        <v>#N/A</v>
      </c>
      <c r="X1030" t="e">
        <f>INDEX(股期交易標的!$D:$D,MATCH(LEFT(股票期貨!Y1030,2),股期交易標的!$A:$A,0)) &amp; "期"</f>
        <v>#N/A</v>
      </c>
    </row>
    <row r="1031" spans="1:24" x14ac:dyDescent="0.25">
      <c r="A1031" t="s">
        <v>678</v>
      </c>
      <c r="B1031">
        <v>202403</v>
      </c>
      <c r="C1031" t="s">
        <v>39</v>
      </c>
      <c r="D1031" t="s">
        <v>39</v>
      </c>
      <c r="E1031" t="s">
        <v>39</v>
      </c>
      <c r="F1031" t="s">
        <v>39</v>
      </c>
      <c r="G1031" t="s">
        <v>39</v>
      </c>
      <c r="H1031" t="s">
        <v>39</v>
      </c>
      <c r="I1031">
        <v>0</v>
      </c>
      <c r="J1031">
        <v>0</v>
      </c>
      <c r="K1031">
        <v>0</v>
      </c>
      <c r="L1031">
        <v>888</v>
      </c>
      <c r="M1031">
        <v>18</v>
      </c>
      <c r="N1031">
        <v>886</v>
      </c>
      <c r="O1031">
        <v>892</v>
      </c>
      <c r="P1031">
        <v>873</v>
      </c>
      <c r="Q1031">
        <v>652</v>
      </c>
      <c r="R1031" t="e">
        <f>INDEX(股期交易標的!$D:$D,MATCH(LEFT(股票期貨!S1031,2),股期交易標的!$A:$A,0)) &amp; "期"</f>
        <v>#N/A</v>
      </c>
      <c r="X1031" t="e">
        <f>INDEX(股期交易標的!$D:$D,MATCH(LEFT(股票期貨!Y1031,2),股期交易標的!$A:$A,0)) &amp; "期"</f>
        <v>#N/A</v>
      </c>
    </row>
    <row r="1032" spans="1:24" x14ac:dyDescent="0.25">
      <c r="A1032" t="s">
        <v>678</v>
      </c>
      <c r="B1032">
        <v>202406</v>
      </c>
      <c r="C1032" t="s">
        <v>39</v>
      </c>
      <c r="D1032" t="s">
        <v>39</v>
      </c>
      <c r="E1032" t="s">
        <v>39</v>
      </c>
      <c r="F1032" t="s">
        <v>39</v>
      </c>
      <c r="G1032" t="s">
        <v>39</v>
      </c>
      <c r="H1032" t="s">
        <v>39</v>
      </c>
      <c r="I1032">
        <v>0</v>
      </c>
      <c r="J1032">
        <v>0</v>
      </c>
      <c r="K1032">
        <v>0</v>
      </c>
      <c r="L1032">
        <v>890</v>
      </c>
      <c r="M1032">
        <v>8</v>
      </c>
      <c r="N1032">
        <v>887</v>
      </c>
      <c r="O1032">
        <v>900</v>
      </c>
      <c r="P1032">
        <v>875</v>
      </c>
      <c r="Q1032">
        <v>680</v>
      </c>
      <c r="R1032" t="e">
        <f>INDEX(股期交易標的!$D:$D,MATCH(LEFT(股票期貨!S1032,2),股期交易標的!$A:$A,0)) &amp; "期"</f>
        <v>#N/A</v>
      </c>
      <c r="X1032" t="e">
        <f>INDEX(股期交易標的!$D:$D,MATCH(LEFT(股票期貨!Y1032,2),股期交易標的!$A:$A,0)) &amp; "期"</f>
        <v>#N/A</v>
      </c>
    </row>
    <row r="1033" spans="1:24" x14ac:dyDescent="0.25">
      <c r="A1033" t="s">
        <v>678</v>
      </c>
      <c r="B1033">
        <v>202409</v>
      </c>
      <c r="C1033" t="s">
        <v>39</v>
      </c>
      <c r="D1033" t="s">
        <v>39</v>
      </c>
      <c r="E1033" t="s">
        <v>39</v>
      </c>
      <c r="F1033" t="s">
        <v>39</v>
      </c>
      <c r="G1033" t="s">
        <v>39</v>
      </c>
      <c r="H1033" t="s">
        <v>39</v>
      </c>
      <c r="I1033">
        <v>0</v>
      </c>
      <c r="J1033">
        <v>0</v>
      </c>
      <c r="K1033">
        <v>0</v>
      </c>
      <c r="L1033">
        <v>888</v>
      </c>
      <c r="M1033">
        <v>1</v>
      </c>
      <c r="N1033">
        <v>887</v>
      </c>
      <c r="O1033">
        <v>903</v>
      </c>
      <c r="P1033">
        <v>861</v>
      </c>
      <c r="Q1033">
        <v>817</v>
      </c>
      <c r="R1033" t="e">
        <f>INDEX(股期交易標的!$D:$D,MATCH(LEFT(股票期貨!S1033,2),股期交易標的!$A:$A,0)) &amp; "期"</f>
        <v>#N/A</v>
      </c>
      <c r="X1033" t="e">
        <f>INDEX(股期交易標的!$D:$D,MATCH(LEFT(股票期貨!Y1033,2),股期交易標的!$A:$A,0)) &amp; "期"</f>
        <v>#N/A</v>
      </c>
    </row>
    <row r="1034" spans="1:24" x14ac:dyDescent="0.25">
      <c r="A1034" t="s">
        <v>679</v>
      </c>
      <c r="B1034">
        <v>202311</v>
      </c>
      <c r="C1034">
        <v>1735</v>
      </c>
      <c r="D1034">
        <v>1775</v>
      </c>
      <c r="E1034">
        <v>1690</v>
      </c>
      <c r="F1034">
        <v>1760</v>
      </c>
      <c r="G1034" t="s">
        <v>2660</v>
      </c>
      <c r="H1034" s="4" t="s">
        <v>2680</v>
      </c>
      <c r="I1034">
        <v>0</v>
      </c>
      <c r="J1034">
        <v>272</v>
      </c>
      <c r="K1034">
        <v>272</v>
      </c>
      <c r="L1034">
        <v>1765</v>
      </c>
      <c r="M1034">
        <v>301</v>
      </c>
      <c r="N1034">
        <v>1760</v>
      </c>
      <c r="O1034">
        <v>1765</v>
      </c>
      <c r="P1034">
        <v>1775</v>
      </c>
      <c r="Q1034">
        <v>1370</v>
      </c>
      <c r="R1034" t="e">
        <f>INDEX(股期交易標的!$D:$D,MATCH(LEFT(股票期貨!S1034,2),股期交易標的!$A:$A,0)) &amp; "期"</f>
        <v>#N/A</v>
      </c>
      <c r="X1034" t="e">
        <f>INDEX(股期交易標的!$D:$D,MATCH(LEFT(股票期貨!Y1034,2),股期交易標的!$A:$A,0)) &amp; "期"</f>
        <v>#N/A</v>
      </c>
    </row>
    <row r="1035" spans="1:24" x14ac:dyDescent="0.25">
      <c r="A1035" t="s">
        <v>679</v>
      </c>
      <c r="B1035">
        <v>202312</v>
      </c>
      <c r="C1035">
        <v>1735</v>
      </c>
      <c r="D1035">
        <v>1770</v>
      </c>
      <c r="E1035">
        <v>1690</v>
      </c>
      <c r="F1035">
        <v>1770</v>
      </c>
      <c r="G1035" t="s">
        <v>2671</v>
      </c>
      <c r="H1035" s="4" t="s">
        <v>2681</v>
      </c>
      <c r="I1035">
        <v>0</v>
      </c>
      <c r="J1035">
        <v>29</v>
      </c>
      <c r="K1035">
        <v>29</v>
      </c>
      <c r="L1035">
        <v>1765</v>
      </c>
      <c r="M1035">
        <v>85</v>
      </c>
      <c r="N1035">
        <v>1755</v>
      </c>
      <c r="O1035">
        <v>1765</v>
      </c>
      <c r="P1035">
        <v>1770</v>
      </c>
      <c r="Q1035">
        <v>1460</v>
      </c>
      <c r="R1035" t="e">
        <f>INDEX(股期交易標的!$D:$D,MATCH(LEFT(股票期貨!S1035,2),股期交易標的!$A:$A,0)) &amp; "期"</f>
        <v>#N/A</v>
      </c>
      <c r="X1035" t="e">
        <f>INDEX(股期交易標的!$D:$D,MATCH(LEFT(股票期貨!Y1035,2),股期交易標的!$A:$A,0)) &amp; "期"</f>
        <v>#N/A</v>
      </c>
    </row>
    <row r="1036" spans="1:24" x14ac:dyDescent="0.25">
      <c r="A1036" t="s">
        <v>679</v>
      </c>
      <c r="B1036">
        <v>202403</v>
      </c>
      <c r="C1036" t="s">
        <v>39</v>
      </c>
      <c r="D1036" t="s">
        <v>39</v>
      </c>
      <c r="E1036" t="s">
        <v>39</v>
      </c>
      <c r="F1036" t="s">
        <v>39</v>
      </c>
      <c r="G1036" t="s">
        <v>39</v>
      </c>
      <c r="H1036" s="4" t="s">
        <v>39</v>
      </c>
      <c r="I1036">
        <v>0</v>
      </c>
      <c r="J1036">
        <v>0</v>
      </c>
      <c r="K1036">
        <v>0</v>
      </c>
      <c r="L1036">
        <v>1760</v>
      </c>
      <c r="M1036">
        <v>0</v>
      </c>
      <c r="N1036">
        <v>1700</v>
      </c>
      <c r="O1036">
        <v>1825</v>
      </c>
      <c r="P1036" t="s">
        <v>39</v>
      </c>
      <c r="Q1036" t="s">
        <v>39</v>
      </c>
      <c r="R1036" t="e">
        <f>INDEX(股期交易標的!$D:$D,MATCH(LEFT(股票期貨!S1036,2),股期交易標的!$A:$A,0)) &amp; "期"</f>
        <v>#N/A</v>
      </c>
      <c r="X1036" t="e">
        <f>INDEX(股期交易標的!$D:$D,MATCH(LEFT(股票期貨!Y1036,2),股期交易標的!$A:$A,0)) &amp; "期"</f>
        <v>#N/A</v>
      </c>
    </row>
    <row r="1037" spans="1:24" x14ac:dyDescent="0.25">
      <c r="A1037" t="s">
        <v>679</v>
      </c>
      <c r="B1037">
        <v>202406</v>
      </c>
      <c r="C1037" t="s">
        <v>39</v>
      </c>
      <c r="D1037" t="s">
        <v>39</v>
      </c>
      <c r="E1037" t="s">
        <v>39</v>
      </c>
      <c r="F1037" t="s">
        <v>39</v>
      </c>
      <c r="G1037" t="s">
        <v>39</v>
      </c>
      <c r="H1037" t="s">
        <v>39</v>
      </c>
      <c r="I1037">
        <v>0</v>
      </c>
      <c r="J1037">
        <v>0</v>
      </c>
      <c r="K1037">
        <v>0</v>
      </c>
      <c r="L1037">
        <v>1760</v>
      </c>
      <c r="M1037">
        <v>0</v>
      </c>
      <c r="N1037">
        <v>1700</v>
      </c>
      <c r="O1037">
        <v>1825</v>
      </c>
      <c r="P1037" t="s">
        <v>39</v>
      </c>
      <c r="Q1037" t="s">
        <v>39</v>
      </c>
      <c r="R1037" t="e">
        <f>INDEX(股期交易標的!$D:$D,MATCH(LEFT(股票期貨!S1037,2),股期交易標的!$A:$A,0)) &amp; "期"</f>
        <v>#N/A</v>
      </c>
      <c r="X1037" t="e">
        <f>INDEX(股期交易標的!$D:$D,MATCH(LEFT(股票期貨!Y1037,2),股期交易標的!$A:$A,0)) &amp; "期"</f>
        <v>#N/A</v>
      </c>
    </row>
    <row r="1038" spans="1:24" x14ac:dyDescent="0.25">
      <c r="A1038" t="s">
        <v>679</v>
      </c>
      <c r="B1038">
        <v>202409</v>
      </c>
      <c r="C1038" t="s">
        <v>39</v>
      </c>
      <c r="D1038" t="s">
        <v>39</v>
      </c>
      <c r="E1038" t="s">
        <v>39</v>
      </c>
      <c r="F1038" t="s">
        <v>39</v>
      </c>
      <c r="G1038" t="s">
        <v>39</v>
      </c>
      <c r="H1038" t="s">
        <v>39</v>
      </c>
      <c r="I1038">
        <v>0</v>
      </c>
      <c r="J1038">
        <v>0</v>
      </c>
      <c r="K1038">
        <v>0</v>
      </c>
      <c r="L1038">
        <v>1770</v>
      </c>
      <c r="M1038">
        <v>0</v>
      </c>
      <c r="N1038">
        <v>1700</v>
      </c>
      <c r="O1038">
        <v>1825</v>
      </c>
      <c r="P1038" t="s">
        <v>39</v>
      </c>
      <c r="Q1038" t="s">
        <v>39</v>
      </c>
      <c r="R1038" t="e">
        <f>INDEX(股期交易標的!$D:$D,MATCH(LEFT(股票期貨!S1038,2),股期交易標的!$A:$A,0)) &amp; "期"</f>
        <v>#N/A</v>
      </c>
      <c r="X1038" t="e">
        <f>INDEX(股期交易標的!$D:$D,MATCH(LEFT(股票期貨!Y1038,2),股期交易標的!$A:$A,0)) &amp; "期"</f>
        <v>#N/A</v>
      </c>
    </row>
    <row r="1039" spans="1:24" x14ac:dyDescent="0.25">
      <c r="A1039" t="s">
        <v>680</v>
      </c>
      <c r="B1039">
        <v>202311</v>
      </c>
      <c r="C1039">
        <v>1700</v>
      </c>
      <c r="D1039">
        <v>1775</v>
      </c>
      <c r="E1039">
        <v>1690</v>
      </c>
      <c r="F1039">
        <v>1765</v>
      </c>
      <c r="G1039" t="s">
        <v>2662</v>
      </c>
      <c r="H1039" s="4" t="s">
        <v>2682</v>
      </c>
      <c r="I1039">
        <v>0</v>
      </c>
      <c r="J1039">
        <v>3943</v>
      </c>
      <c r="K1039">
        <v>3943</v>
      </c>
      <c r="L1039">
        <v>1765</v>
      </c>
      <c r="M1039">
        <v>2449</v>
      </c>
      <c r="N1039">
        <v>1765</v>
      </c>
      <c r="O1039">
        <v>1770</v>
      </c>
      <c r="P1039">
        <v>1775</v>
      </c>
      <c r="Q1039">
        <v>1330</v>
      </c>
      <c r="R1039" t="e">
        <f>INDEX(股期交易標的!$D:$D,MATCH(LEFT(股票期貨!S1039,2),股期交易標的!$A:$A,0)) &amp; "期"</f>
        <v>#N/A</v>
      </c>
      <c r="X1039" t="e">
        <f>INDEX(股期交易標的!$D:$D,MATCH(LEFT(股票期貨!Y1039,2),股期交易標的!$A:$A,0)) &amp; "期"</f>
        <v>#N/A</v>
      </c>
    </row>
    <row r="1040" spans="1:24" x14ac:dyDescent="0.25">
      <c r="A1040" t="s">
        <v>680</v>
      </c>
      <c r="B1040">
        <v>202312</v>
      </c>
      <c r="C1040">
        <v>1730</v>
      </c>
      <c r="D1040">
        <v>1775</v>
      </c>
      <c r="E1040">
        <v>1695</v>
      </c>
      <c r="F1040">
        <v>1765</v>
      </c>
      <c r="G1040" t="s">
        <v>2662</v>
      </c>
      <c r="H1040" s="4" t="s">
        <v>2682</v>
      </c>
      <c r="I1040">
        <v>0</v>
      </c>
      <c r="J1040">
        <v>371</v>
      </c>
      <c r="K1040">
        <v>371</v>
      </c>
      <c r="L1040">
        <v>1765</v>
      </c>
      <c r="M1040">
        <v>339</v>
      </c>
      <c r="N1040">
        <v>1760</v>
      </c>
      <c r="O1040">
        <v>1770</v>
      </c>
      <c r="P1040">
        <v>2145</v>
      </c>
      <c r="Q1040">
        <v>822</v>
      </c>
      <c r="R1040" t="e">
        <f>INDEX(股期交易標的!$D:$D,MATCH(LEFT(股票期貨!S1040,2),股期交易標的!$A:$A,0)) &amp; "期"</f>
        <v>#N/A</v>
      </c>
      <c r="X1040" t="e">
        <f>INDEX(股期交易標的!$D:$D,MATCH(LEFT(股票期貨!Y1040,2),股期交易標的!$A:$A,0)) &amp; "期"</f>
        <v>#N/A</v>
      </c>
    </row>
    <row r="1041" spans="1:24" x14ac:dyDescent="0.25">
      <c r="A1041" t="s">
        <v>680</v>
      </c>
      <c r="B1041">
        <v>202403</v>
      </c>
      <c r="C1041">
        <v>1740</v>
      </c>
      <c r="D1041">
        <v>1760</v>
      </c>
      <c r="E1041">
        <v>1740</v>
      </c>
      <c r="F1041">
        <v>1760</v>
      </c>
      <c r="G1041" t="s">
        <v>2258</v>
      </c>
      <c r="H1041" t="s">
        <v>2683</v>
      </c>
      <c r="I1041">
        <v>0</v>
      </c>
      <c r="J1041">
        <v>3</v>
      </c>
      <c r="K1041">
        <v>3</v>
      </c>
      <c r="L1041">
        <v>1760</v>
      </c>
      <c r="M1041">
        <v>25</v>
      </c>
      <c r="N1041">
        <v>1760</v>
      </c>
      <c r="O1041">
        <v>1775</v>
      </c>
      <c r="P1041">
        <v>1925</v>
      </c>
      <c r="Q1041">
        <v>1180</v>
      </c>
      <c r="R1041" t="e">
        <f>INDEX(股期交易標的!$D:$D,MATCH(LEFT(股票期貨!S1041,2),股期交易標的!$A:$A,0)) &amp; "期"</f>
        <v>#N/A</v>
      </c>
      <c r="X1041" t="e">
        <f>INDEX(股期交易標的!$D:$D,MATCH(LEFT(股票期貨!Y1041,2),股期交易標的!$A:$A,0)) &amp; "期"</f>
        <v>#N/A</v>
      </c>
    </row>
    <row r="1042" spans="1:24" x14ac:dyDescent="0.25">
      <c r="A1042" t="s">
        <v>680</v>
      </c>
      <c r="B1042">
        <v>202406</v>
      </c>
      <c r="C1042" t="s">
        <v>39</v>
      </c>
      <c r="D1042" t="s">
        <v>39</v>
      </c>
      <c r="E1042" t="s">
        <v>39</v>
      </c>
      <c r="F1042" t="s">
        <v>39</v>
      </c>
      <c r="G1042" t="s">
        <v>39</v>
      </c>
      <c r="H1042" t="s">
        <v>39</v>
      </c>
      <c r="I1042">
        <v>0</v>
      </c>
      <c r="J1042">
        <v>0</v>
      </c>
      <c r="K1042">
        <v>0</v>
      </c>
      <c r="L1042">
        <v>1760</v>
      </c>
      <c r="M1042">
        <v>7</v>
      </c>
      <c r="N1042">
        <v>1705</v>
      </c>
      <c r="O1042">
        <v>1780</v>
      </c>
      <c r="P1042">
        <v>1850</v>
      </c>
      <c r="Q1042">
        <v>1430</v>
      </c>
      <c r="R1042" t="e">
        <f>INDEX(股期交易標的!$D:$D,MATCH(LEFT(股票期貨!S1042,2),股期交易標的!$A:$A,0)) &amp; "期"</f>
        <v>#N/A</v>
      </c>
      <c r="X1042" t="e">
        <f>INDEX(股期交易標的!$D:$D,MATCH(LEFT(股票期貨!Y1042,2),股期交易標的!$A:$A,0)) &amp; "期"</f>
        <v>#N/A</v>
      </c>
    </row>
    <row r="1043" spans="1:24" x14ac:dyDescent="0.25">
      <c r="A1043" t="s">
        <v>680</v>
      </c>
      <c r="B1043">
        <v>202409</v>
      </c>
      <c r="C1043" t="s">
        <v>39</v>
      </c>
      <c r="D1043" t="s">
        <v>39</v>
      </c>
      <c r="E1043" t="s">
        <v>39</v>
      </c>
      <c r="F1043" t="s">
        <v>39</v>
      </c>
      <c r="G1043" t="s">
        <v>39</v>
      </c>
      <c r="H1043" t="s">
        <v>39</v>
      </c>
      <c r="I1043">
        <v>0</v>
      </c>
      <c r="J1043">
        <v>0</v>
      </c>
      <c r="K1043">
        <v>0</v>
      </c>
      <c r="L1043">
        <v>1770</v>
      </c>
      <c r="M1043">
        <v>0</v>
      </c>
      <c r="N1043">
        <v>1705</v>
      </c>
      <c r="O1043">
        <v>1830</v>
      </c>
      <c r="P1043" t="s">
        <v>39</v>
      </c>
      <c r="Q1043" t="s">
        <v>39</v>
      </c>
      <c r="R1043" t="e">
        <f>INDEX(股期交易標的!$D:$D,MATCH(LEFT(股票期貨!S1043,2),股期交易標的!$A:$A,0)) &amp; "期"</f>
        <v>#N/A</v>
      </c>
      <c r="X1043" t="e">
        <f>INDEX(股期交易標的!$D:$D,MATCH(LEFT(股票期貨!Y1043,2),股期交易標的!$A:$A,0)) &amp; "期"</f>
        <v>#N/A</v>
      </c>
    </row>
    <row r="1044" spans="1:24" x14ac:dyDescent="0.25">
      <c r="A1044" t="s">
        <v>681</v>
      </c>
      <c r="B1044">
        <v>202311</v>
      </c>
      <c r="C1044">
        <v>648</v>
      </c>
      <c r="D1044">
        <v>651</v>
      </c>
      <c r="E1044">
        <v>647</v>
      </c>
      <c r="F1044">
        <v>651</v>
      </c>
      <c r="G1044" t="s">
        <v>1597</v>
      </c>
      <c r="H1044" t="s">
        <v>2550</v>
      </c>
      <c r="I1044">
        <v>0</v>
      </c>
      <c r="J1044">
        <v>7</v>
      </c>
      <c r="K1044">
        <v>7</v>
      </c>
      <c r="L1044">
        <v>649</v>
      </c>
      <c r="M1044">
        <v>80</v>
      </c>
      <c r="N1044">
        <v>649</v>
      </c>
      <c r="O1044">
        <v>670</v>
      </c>
      <c r="P1044">
        <v>654</v>
      </c>
      <c r="Q1044">
        <v>608</v>
      </c>
      <c r="R1044" t="e">
        <f>INDEX(股期交易標的!$D:$D,MATCH(LEFT(股票期貨!S1044,2),股期交易標的!$A:$A,0)) &amp; "期"</f>
        <v>#N/A</v>
      </c>
      <c r="X1044" t="e">
        <f>INDEX(股期交易標的!$D:$D,MATCH(LEFT(股票期貨!Y1044,2),股期交易標的!$A:$A,0)) &amp; "期"</f>
        <v>#N/A</v>
      </c>
    </row>
    <row r="1045" spans="1:24" x14ac:dyDescent="0.25">
      <c r="A1045" t="s">
        <v>681</v>
      </c>
      <c r="B1045">
        <v>202312</v>
      </c>
      <c r="C1045">
        <v>642</v>
      </c>
      <c r="D1045" t="s">
        <v>39</v>
      </c>
      <c r="E1045" t="s">
        <v>39</v>
      </c>
      <c r="F1045">
        <v>642</v>
      </c>
      <c r="G1045">
        <v>0</v>
      </c>
      <c r="H1045" s="4">
        <v>0</v>
      </c>
      <c r="I1045">
        <v>0</v>
      </c>
      <c r="J1045">
        <v>2</v>
      </c>
      <c r="K1045">
        <v>2</v>
      </c>
      <c r="L1045">
        <v>648</v>
      </c>
      <c r="M1045">
        <v>5</v>
      </c>
      <c r="N1045">
        <v>649</v>
      </c>
      <c r="O1045">
        <v>671</v>
      </c>
      <c r="P1045">
        <v>640</v>
      </c>
      <c r="Q1045">
        <v>618</v>
      </c>
      <c r="R1045" t="e">
        <f>INDEX(股期交易標的!$D:$D,MATCH(LEFT(股票期貨!S1045,2),股期交易標的!$A:$A,0)) &amp; "期"</f>
        <v>#N/A</v>
      </c>
      <c r="X1045" t="e">
        <f>INDEX(股期交易標的!$D:$D,MATCH(LEFT(股票期貨!Y1045,2),股期交易標的!$A:$A,0)) &amp; "期"</f>
        <v>#N/A</v>
      </c>
    </row>
    <row r="1046" spans="1:24" x14ac:dyDescent="0.25">
      <c r="A1046" t="s">
        <v>681</v>
      </c>
      <c r="B1046">
        <v>202403</v>
      </c>
      <c r="C1046" t="s">
        <v>39</v>
      </c>
      <c r="D1046" t="s">
        <v>39</v>
      </c>
      <c r="E1046" t="s">
        <v>39</v>
      </c>
      <c r="F1046" t="s">
        <v>39</v>
      </c>
      <c r="G1046" t="s">
        <v>39</v>
      </c>
      <c r="H1046" t="s">
        <v>39</v>
      </c>
      <c r="I1046">
        <v>0</v>
      </c>
      <c r="J1046">
        <v>0</v>
      </c>
      <c r="K1046">
        <v>0</v>
      </c>
      <c r="L1046">
        <v>645</v>
      </c>
      <c r="M1046">
        <v>0</v>
      </c>
      <c r="N1046">
        <v>627</v>
      </c>
      <c r="O1046">
        <v>692</v>
      </c>
      <c r="P1046" t="s">
        <v>39</v>
      </c>
      <c r="Q1046" t="s">
        <v>39</v>
      </c>
      <c r="R1046" t="e">
        <f>INDEX(股期交易標的!$D:$D,MATCH(LEFT(股票期貨!S1046,2),股期交易標的!$A:$A,0)) &amp; "期"</f>
        <v>#N/A</v>
      </c>
      <c r="X1046" t="e">
        <f>INDEX(股期交易標的!$D:$D,MATCH(LEFT(股票期貨!Y1046,2),股期交易標的!$A:$A,0)) &amp; "期"</f>
        <v>#N/A</v>
      </c>
    </row>
    <row r="1047" spans="1:24" x14ac:dyDescent="0.25">
      <c r="A1047" t="s">
        <v>681</v>
      </c>
      <c r="B1047">
        <v>202406</v>
      </c>
      <c r="C1047" t="s">
        <v>39</v>
      </c>
      <c r="D1047" t="s">
        <v>39</v>
      </c>
      <c r="E1047" t="s">
        <v>39</v>
      </c>
      <c r="F1047" t="s">
        <v>39</v>
      </c>
      <c r="G1047" t="s">
        <v>39</v>
      </c>
      <c r="H1047" t="s">
        <v>39</v>
      </c>
      <c r="I1047">
        <v>0</v>
      </c>
      <c r="J1047">
        <v>0</v>
      </c>
      <c r="K1047">
        <v>0</v>
      </c>
      <c r="L1047">
        <v>645</v>
      </c>
      <c r="M1047">
        <v>0</v>
      </c>
      <c r="N1047">
        <v>627</v>
      </c>
      <c r="O1047">
        <v>692</v>
      </c>
      <c r="P1047" t="s">
        <v>39</v>
      </c>
      <c r="Q1047" t="s">
        <v>39</v>
      </c>
      <c r="R1047" t="e">
        <f>INDEX(股期交易標的!$D:$D,MATCH(LEFT(股票期貨!S1047,2),股期交易標的!$A:$A,0)) &amp; "期"</f>
        <v>#N/A</v>
      </c>
      <c r="X1047" t="e">
        <f>INDEX(股期交易標的!$D:$D,MATCH(LEFT(股票期貨!Y1047,2),股期交易標的!$A:$A,0)) &amp; "期"</f>
        <v>#N/A</v>
      </c>
    </row>
    <row r="1048" spans="1:24" x14ac:dyDescent="0.25">
      <c r="A1048" t="s">
        <v>681</v>
      </c>
      <c r="B1048">
        <v>202409</v>
      </c>
      <c r="C1048" t="s">
        <v>39</v>
      </c>
      <c r="D1048" t="s">
        <v>39</v>
      </c>
      <c r="E1048" t="s">
        <v>39</v>
      </c>
      <c r="F1048" t="s">
        <v>39</v>
      </c>
      <c r="G1048" t="s">
        <v>39</v>
      </c>
      <c r="H1048" t="s">
        <v>39</v>
      </c>
      <c r="I1048">
        <v>0</v>
      </c>
      <c r="J1048">
        <v>0</v>
      </c>
      <c r="K1048">
        <v>0</v>
      </c>
      <c r="L1048">
        <v>645</v>
      </c>
      <c r="M1048">
        <v>0</v>
      </c>
      <c r="N1048">
        <v>627</v>
      </c>
      <c r="O1048">
        <v>692</v>
      </c>
      <c r="P1048" t="s">
        <v>39</v>
      </c>
      <c r="Q1048" t="s">
        <v>39</v>
      </c>
      <c r="R1048" t="e">
        <f>INDEX(股期交易標的!$D:$D,MATCH(LEFT(股票期貨!S1048,2),股期交易標的!$A:$A,0)) &amp; "期"</f>
        <v>#N/A</v>
      </c>
      <c r="X1048" t="e">
        <f>INDEX(股期交易標的!$D:$D,MATCH(LEFT(股票期貨!Y1048,2),股期交易標的!$A:$A,0)) &amp; "期"</f>
        <v>#N/A</v>
      </c>
    </row>
    <row r="1049" spans="1:24" x14ac:dyDescent="0.25">
      <c r="A1049" t="s">
        <v>682</v>
      </c>
      <c r="B1049">
        <v>202311</v>
      </c>
      <c r="C1049">
        <v>648</v>
      </c>
      <c r="D1049">
        <v>650</v>
      </c>
      <c r="E1049">
        <v>646</v>
      </c>
      <c r="F1049">
        <v>649</v>
      </c>
      <c r="G1049" t="s">
        <v>450</v>
      </c>
      <c r="H1049" s="4" t="s">
        <v>2296</v>
      </c>
      <c r="I1049">
        <v>0</v>
      </c>
      <c r="J1049">
        <v>129</v>
      </c>
      <c r="K1049">
        <v>129</v>
      </c>
      <c r="L1049">
        <v>649</v>
      </c>
      <c r="M1049">
        <v>375</v>
      </c>
      <c r="N1049">
        <v>649</v>
      </c>
      <c r="O1049">
        <v>650</v>
      </c>
      <c r="P1049">
        <v>665</v>
      </c>
      <c r="Q1049">
        <v>611</v>
      </c>
      <c r="R1049" t="e">
        <f>INDEX(股期交易標的!$D:$D,MATCH(LEFT(股票期貨!S1049,2),股期交易標的!$A:$A,0)) &amp; "期"</f>
        <v>#N/A</v>
      </c>
      <c r="X1049" t="e">
        <f>INDEX(股期交易標的!$D:$D,MATCH(LEFT(股票期貨!Y1049,2),股期交易標的!$A:$A,0)) &amp; "期"</f>
        <v>#N/A</v>
      </c>
    </row>
    <row r="1050" spans="1:24" x14ac:dyDescent="0.25">
      <c r="A1050" t="s">
        <v>682</v>
      </c>
      <c r="B1050">
        <v>202312</v>
      </c>
      <c r="C1050">
        <v>648</v>
      </c>
      <c r="D1050">
        <v>648</v>
      </c>
      <c r="E1050">
        <v>646</v>
      </c>
      <c r="F1050">
        <v>648</v>
      </c>
      <c r="G1050" t="s">
        <v>451</v>
      </c>
      <c r="H1050" t="s">
        <v>2300</v>
      </c>
      <c r="I1050">
        <v>0</v>
      </c>
      <c r="J1050">
        <v>82</v>
      </c>
      <c r="K1050">
        <v>82</v>
      </c>
      <c r="L1050">
        <v>648</v>
      </c>
      <c r="M1050">
        <v>143</v>
      </c>
      <c r="N1050">
        <v>649</v>
      </c>
      <c r="O1050">
        <v>651</v>
      </c>
      <c r="P1050">
        <v>664</v>
      </c>
      <c r="Q1050">
        <v>545</v>
      </c>
      <c r="R1050" t="e">
        <f>INDEX(股期交易標的!$D:$D,MATCH(LEFT(股票期貨!S1050,2),股期交易標的!$A:$A,0)) &amp; "期"</f>
        <v>#N/A</v>
      </c>
      <c r="X1050" t="e">
        <f>INDEX(股期交易標的!$D:$D,MATCH(LEFT(股票期貨!Y1050,2),股期交易標的!$A:$A,0)) &amp; "期"</f>
        <v>#N/A</v>
      </c>
    </row>
    <row r="1051" spans="1:24" x14ac:dyDescent="0.25">
      <c r="A1051" t="s">
        <v>682</v>
      </c>
      <c r="B1051">
        <v>202403</v>
      </c>
      <c r="C1051" t="s">
        <v>39</v>
      </c>
      <c r="D1051" t="s">
        <v>39</v>
      </c>
      <c r="E1051" t="s">
        <v>39</v>
      </c>
      <c r="F1051" t="s">
        <v>39</v>
      </c>
      <c r="G1051" t="s">
        <v>39</v>
      </c>
      <c r="H1051" t="s">
        <v>39</v>
      </c>
      <c r="I1051">
        <v>0</v>
      </c>
      <c r="J1051">
        <v>0</v>
      </c>
      <c r="K1051">
        <v>0</v>
      </c>
      <c r="L1051">
        <v>645</v>
      </c>
      <c r="M1051">
        <v>2</v>
      </c>
      <c r="N1051">
        <v>648</v>
      </c>
      <c r="O1051">
        <v>651</v>
      </c>
      <c r="P1051">
        <v>635</v>
      </c>
      <c r="Q1051">
        <v>633</v>
      </c>
      <c r="R1051" t="e">
        <f>INDEX(股期交易標的!$D:$D,MATCH(LEFT(股票期貨!S1051,2),股期交易標的!$A:$A,0)) &amp; "期"</f>
        <v>#N/A</v>
      </c>
      <c r="X1051" t="e">
        <f>INDEX(股期交易標的!$D:$D,MATCH(LEFT(股票期貨!Y1051,2),股期交易標的!$A:$A,0)) &amp; "期"</f>
        <v>#N/A</v>
      </c>
    </row>
    <row r="1052" spans="1:24" x14ac:dyDescent="0.25">
      <c r="A1052" t="s">
        <v>682</v>
      </c>
      <c r="B1052">
        <v>202406</v>
      </c>
      <c r="C1052" t="s">
        <v>39</v>
      </c>
      <c r="D1052" t="s">
        <v>39</v>
      </c>
      <c r="E1052" t="s">
        <v>39</v>
      </c>
      <c r="F1052" t="s">
        <v>39</v>
      </c>
      <c r="G1052" t="s">
        <v>39</v>
      </c>
      <c r="H1052" t="s">
        <v>39</v>
      </c>
      <c r="I1052">
        <v>0</v>
      </c>
      <c r="J1052">
        <v>0</v>
      </c>
      <c r="K1052">
        <v>0</v>
      </c>
      <c r="L1052">
        <v>645</v>
      </c>
      <c r="M1052">
        <v>3</v>
      </c>
      <c r="N1052">
        <v>627</v>
      </c>
      <c r="O1052">
        <v>672</v>
      </c>
      <c r="P1052">
        <v>593</v>
      </c>
      <c r="Q1052">
        <v>572</v>
      </c>
      <c r="R1052" t="e">
        <f>INDEX(股期交易標的!$D:$D,MATCH(LEFT(股票期貨!S1052,2),股期交易標的!$A:$A,0)) &amp; "期"</f>
        <v>#N/A</v>
      </c>
      <c r="X1052" t="e">
        <f>INDEX(股期交易標的!$D:$D,MATCH(LEFT(股票期貨!Y1052,2),股期交易標的!$A:$A,0)) &amp; "期"</f>
        <v>#N/A</v>
      </c>
    </row>
    <row r="1053" spans="1:24" x14ac:dyDescent="0.25">
      <c r="A1053" t="s">
        <v>682</v>
      </c>
      <c r="B1053">
        <v>202409</v>
      </c>
      <c r="C1053" t="s">
        <v>39</v>
      </c>
      <c r="D1053" t="s">
        <v>39</v>
      </c>
      <c r="E1053" t="s">
        <v>39</v>
      </c>
      <c r="F1053" t="s">
        <v>39</v>
      </c>
      <c r="G1053" t="s">
        <v>39</v>
      </c>
      <c r="H1053" t="s">
        <v>39</v>
      </c>
      <c r="I1053">
        <v>0</v>
      </c>
      <c r="J1053">
        <v>0</v>
      </c>
      <c r="K1053">
        <v>0</v>
      </c>
      <c r="L1053">
        <v>645</v>
      </c>
      <c r="M1053">
        <v>0</v>
      </c>
      <c r="N1053">
        <v>627</v>
      </c>
      <c r="O1053">
        <v>672</v>
      </c>
      <c r="P1053" t="s">
        <v>39</v>
      </c>
      <c r="Q1053" t="s">
        <v>39</v>
      </c>
      <c r="R1053" t="e">
        <f>INDEX(股期交易標的!$D:$D,MATCH(LEFT(股票期貨!S1053,2),股期交易標的!$A:$A,0)) &amp; "期"</f>
        <v>#N/A</v>
      </c>
      <c r="X1053" t="e">
        <f>INDEX(股期交易標的!$D:$D,MATCH(LEFT(股票期貨!Y1053,2),股期交易標的!$A:$A,0)) &amp; "期"</f>
        <v>#N/A</v>
      </c>
    </row>
    <row r="1054" spans="1:24" x14ac:dyDescent="0.25">
      <c r="A1054" t="s">
        <v>683</v>
      </c>
      <c r="B1054">
        <v>202311</v>
      </c>
      <c r="C1054" t="s">
        <v>39</v>
      </c>
      <c r="D1054" t="s">
        <v>39</v>
      </c>
      <c r="E1054" t="s">
        <v>39</v>
      </c>
      <c r="F1054" t="s">
        <v>39</v>
      </c>
      <c r="G1054" t="s">
        <v>39</v>
      </c>
      <c r="H1054" t="s">
        <v>39</v>
      </c>
      <c r="I1054">
        <v>0</v>
      </c>
      <c r="J1054">
        <v>0</v>
      </c>
      <c r="K1054">
        <v>0</v>
      </c>
      <c r="L1054">
        <v>2740</v>
      </c>
      <c r="M1054">
        <v>9</v>
      </c>
      <c r="N1054" t="s">
        <v>39</v>
      </c>
      <c r="O1054">
        <v>2780</v>
      </c>
      <c r="P1054">
        <v>2915</v>
      </c>
      <c r="Q1054">
        <v>2685</v>
      </c>
      <c r="R1054" t="e">
        <f>INDEX(股期交易標的!$D:$D,MATCH(LEFT(股票期貨!S1054,2),股期交易標的!$A:$A,0)) &amp; "期"</f>
        <v>#N/A</v>
      </c>
      <c r="X1054" t="e">
        <f>INDEX(股期交易標的!$D:$D,MATCH(LEFT(股票期貨!Y1054,2),股期交易標的!$A:$A,0)) &amp; "期"</f>
        <v>#N/A</v>
      </c>
    </row>
    <row r="1055" spans="1:24" x14ac:dyDescent="0.25">
      <c r="A1055" t="s">
        <v>683</v>
      </c>
      <c r="B1055">
        <v>202312</v>
      </c>
      <c r="C1055" t="s">
        <v>39</v>
      </c>
      <c r="D1055" t="s">
        <v>39</v>
      </c>
      <c r="E1055" t="s">
        <v>39</v>
      </c>
      <c r="F1055" t="s">
        <v>39</v>
      </c>
      <c r="G1055" t="s">
        <v>39</v>
      </c>
      <c r="H1055" t="s">
        <v>39</v>
      </c>
      <c r="I1055">
        <v>0</v>
      </c>
      <c r="J1055">
        <v>0</v>
      </c>
      <c r="K1055">
        <v>0</v>
      </c>
      <c r="L1055">
        <v>2740</v>
      </c>
      <c r="M1055">
        <v>5</v>
      </c>
      <c r="N1055" t="s">
        <v>39</v>
      </c>
      <c r="O1055">
        <v>2785</v>
      </c>
      <c r="P1055">
        <v>2725</v>
      </c>
      <c r="Q1055">
        <v>2725</v>
      </c>
      <c r="R1055" t="e">
        <f>INDEX(股期交易標的!$D:$D,MATCH(LEFT(股票期貨!S1055,2),股期交易標的!$A:$A,0)) &amp; "期"</f>
        <v>#N/A</v>
      </c>
      <c r="X1055" t="e">
        <f>INDEX(股期交易標的!$D:$D,MATCH(LEFT(股票期貨!Y1055,2),股期交易標的!$A:$A,0)) &amp; "期"</f>
        <v>#N/A</v>
      </c>
    </row>
    <row r="1056" spans="1:24" x14ac:dyDescent="0.25">
      <c r="A1056" t="s">
        <v>683</v>
      </c>
      <c r="B1056">
        <v>202403</v>
      </c>
      <c r="C1056" t="s">
        <v>39</v>
      </c>
      <c r="D1056" t="s">
        <v>39</v>
      </c>
      <c r="E1056" t="s">
        <v>39</v>
      </c>
      <c r="F1056" t="s">
        <v>39</v>
      </c>
      <c r="G1056" t="s">
        <v>39</v>
      </c>
      <c r="H1056" t="s">
        <v>39</v>
      </c>
      <c r="I1056">
        <v>0</v>
      </c>
      <c r="J1056">
        <v>0</v>
      </c>
      <c r="K1056">
        <v>0</v>
      </c>
      <c r="L1056">
        <v>2750</v>
      </c>
      <c r="M1056">
        <v>1</v>
      </c>
      <c r="N1056" t="s">
        <v>39</v>
      </c>
      <c r="O1056">
        <v>2875</v>
      </c>
      <c r="P1056">
        <v>2520</v>
      </c>
      <c r="Q1056">
        <v>2520</v>
      </c>
      <c r="R1056" t="e">
        <f>INDEX(股期交易標的!$D:$D,MATCH(LEFT(股票期貨!S1056,2),股期交易標的!$A:$A,0)) &amp; "期"</f>
        <v>#N/A</v>
      </c>
      <c r="X1056" t="e">
        <f>INDEX(股期交易標的!$D:$D,MATCH(LEFT(股票期貨!Y1056,2),股期交易標的!$A:$A,0)) &amp; "期"</f>
        <v>#N/A</v>
      </c>
    </row>
    <row r="1057" spans="1:24" x14ac:dyDescent="0.25">
      <c r="A1057" t="s">
        <v>683</v>
      </c>
      <c r="B1057">
        <v>202406</v>
      </c>
      <c r="C1057" t="s">
        <v>39</v>
      </c>
      <c r="D1057" t="s">
        <v>39</v>
      </c>
      <c r="E1057" t="s">
        <v>39</v>
      </c>
      <c r="F1057" t="s">
        <v>39</v>
      </c>
      <c r="G1057" t="s">
        <v>39</v>
      </c>
      <c r="H1057" t="s">
        <v>39</v>
      </c>
      <c r="I1057">
        <v>0</v>
      </c>
      <c r="J1057">
        <v>0</v>
      </c>
      <c r="K1057">
        <v>0</v>
      </c>
      <c r="L1057">
        <v>2740</v>
      </c>
      <c r="M1057">
        <v>0</v>
      </c>
      <c r="N1057" t="s">
        <v>39</v>
      </c>
      <c r="O1057">
        <v>2875</v>
      </c>
      <c r="P1057" t="s">
        <v>39</v>
      </c>
      <c r="Q1057" t="s">
        <v>39</v>
      </c>
      <c r="R1057" t="e">
        <f>INDEX(股期交易標的!$D:$D,MATCH(LEFT(股票期貨!S1057,2),股期交易標的!$A:$A,0)) &amp; "期"</f>
        <v>#N/A</v>
      </c>
      <c r="X1057" t="e">
        <f>INDEX(股期交易標的!$D:$D,MATCH(LEFT(股票期貨!Y1057,2),股期交易標的!$A:$A,0)) &amp; "期"</f>
        <v>#N/A</v>
      </c>
    </row>
    <row r="1058" spans="1:24" x14ac:dyDescent="0.25">
      <c r="A1058" t="s">
        <v>683</v>
      </c>
      <c r="B1058">
        <v>202409</v>
      </c>
      <c r="C1058" t="s">
        <v>39</v>
      </c>
      <c r="D1058" t="s">
        <v>39</v>
      </c>
      <c r="E1058" t="s">
        <v>39</v>
      </c>
      <c r="F1058" t="s">
        <v>39</v>
      </c>
      <c r="G1058" t="s">
        <v>39</v>
      </c>
      <c r="H1058" t="s">
        <v>39</v>
      </c>
      <c r="I1058">
        <v>0</v>
      </c>
      <c r="J1058">
        <v>0</v>
      </c>
      <c r="K1058">
        <v>0</v>
      </c>
      <c r="L1058">
        <v>2740</v>
      </c>
      <c r="M1058">
        <v>0</v>
      </c>
      <c r="N1058" t="s">
        <v>39</v>
      </c>
      <c r="O1058">
        <v>2875</v>
      </c>
      <c r="P1058" t="s">
        <v>39</v>
      </c>
      <c r="Q1058" t="s">
        <v>39</v>
      </c>
      <c r="R1058" t="e">
        <f>INDEX(股期交易標的!$D:$D,MATCH(LEFT(股票期貨!S1058,2),股期交易標的!$A:$A,0)) &amp; "期"</f>
        <v>#N/A</v>
      </c>
      <c r="X1058" t="e">
        <f>INDEX(股期交易標的!$D:$D,MATCH(LEFT(股票期貨!Y1058,2),股期交易標的!$A:$A,0)) &amp; "期"</f>
        <v>#N/A</v>
      </c>
    </row>
    <row r="1059" spans="1:24" x14ac:dyDescent="0.25">
      <c r="A1059" t="s">
        <v>684</v>
      </c>
      <c r="B1059">
        <v>202311</v>
      </c>
      <c r="C1059">
        <v>2720</v>
      </c>
      <c r="D1059">
        <v>2750</v>
      </c>
      <c r="E1059">
        <v>2695</v>
      </c>
      <c r="F1059">
        <v>2740</v>
      </c>
      <c r="G1059" t="s">
        <v>2684</v>
      </c>
      <c r="H1059" s="4" t="s">
        <v>2648</v>
      </c>
      <c r="I1059">
        <v>0</v>
      </c>
      <c r="J1059">
        <v>80</v>
      </c>
      <c r="K1059">
        <v>80</v>
      </c>
      <c r="L1059">
        <v>2740</v>
      </c>
      <c r="M1059">
        <v>277</v>
      </c>
      <c r="N1059">
        <v>2730</v>
      </c>
      <c r="O1059">
        <v>2740</v>
      </c>
      <c r="P1059">
        <v>3020</v>
      </c>
      <c r="Q1059">
        <v>2540</v>
      </c>
      <c r="R1059" t="e">
        <f>INDEX(股期交易標的!$D:$D,MATCH(LEFT(股票期貨!S1059,2),股期交易標的!$A:$A,0)) &amp; "期"</f>
        <v>#N/A</v>
      </c>
      <c r="X1059" t="e">
        <f>INDEX(股期交易標的!$D:$D,MATCH(LEFT(股票期貨!Y1059,2),股期交易標的!$A:$A,0)) &amp; "期"</f>
        <v>#N/A</v>
      </c>
    </row>
    <row r="1060" spans="1:24" x14ac:dyDescent="0.25">
      <c r="A1060" t="s">
        <v>684</v>
      </c>
      <c r="B1060">
        <v>202312</v>
      </c>
      <c r="C1060">
        <v>2710</v>
      </c>
      <c r="D1060">
        <v>2740</v>
      </c>
      <c r="E1060">
        <v>2710</v>
      </c>
      <c r="F1060">
        <v>2740</v>
      </c>
      <c r="G1060" t="s">
        <v>2671</v>
      </c>
      <c r="H1060" t="s">
        <v>2685</v>
      </c>
      <c r="I1060">
        <v>0</v>
      </c>
      <c r="J1060">
        <v>33</v>
      </c>
      <c r="K1060">
        <v>33</v>
      </c>
      <c r="L1060">
        <v>2740</v>
      </c>
      <c r="M1060">
        <v>199</v>
      </c>
      <c r="N1060">
        <v>2730</v>
      </c>
      <c r="O1060">
        <v>2745</v>
      </c>
      <c r="P1060">
        <v>3020</v>
      </c>
      <c r="Q1060">
        <v>2110</v>
      </c>
      <c r="R1060" t="e">
        <f>INDEX(股期交易標的!$D:$D,MATCH(LEFT(股票期貨!S1060,2),股期交易標的!$A:$A,0)) &amp; "期"</f>
        <v>#N/A</v>
      </c>
      <c r="X1060" t="e">
        <f>INDEX(股期交易標的!$D:$D,MATCH(LEFT(股票期貨!Y1060,2),股期交易標的!$A:$A,0)) &amp; "期"</f>
        <v>#N/A</v>
      </c>
    </row>
    <row r="1061" spans="1:24" x14ac:dyDescent="0.25">
      <c r="A1061" t="s">
        <v>684</v>
      </c>
      <c r="B1061">
        <v>202403</v>
      </c>
      <c r="C1061" t="s">
        <v>39</v>
      </c>
      <c r="D1061" t="s">
        <v>39</v>
      </c>
      <c r="E1061" t="s">
        <v>39</v>
      </c>
      <c r="F1061" t="s">
        <v>39</v>
      </c>
      <c r="G1061" t="s">
        <v>39</v>
      </c>
      <c r="H1061" s="4" t="s">
        <v>39</v>
      </c>
      <c r="I1061">
        <v>0</v>
      </c>
      <c r="J1061">
        <v>0</v>
      </c>
      <c r="K1061">
        <v>0</v>
      </c>
      <c r="L1061">
        <v>2750</v>
      </c>
      <c r="M1061">
        <v>12</v>
      </c>
      <c r="N1061">
        <v>2730</v>
      </c>
      <c r="O1061">
        <v>2750</v>
      </c>
      <c r="P1061">
        <v>2900</v>
      </c>
      <c r="Q1061">
        <v>2160</v>
      </c>
      <c r="R1061" t="e">
        <f>INDEX(股期交易標的!$D:$D,MATCH(LEFT(股票期貨!S1061,2),股期交易標的!$A:$A,0)) &amp; "期"</f>
        <v>#N/A</v>
      </c>
      <c r="X1061" t="e">
        <f>INDEX(股期交易標的!$D:$D,MATCH(LEFT(股票期貨!Y1061,2),股期交易標的!$A:$A,0)) &amp; "期"</f>
        <v>#N/A</v>
      </c>
    </row>
    <row r="1062" spans="1:24" x14ac:dyDescent="0.25">
      <c r="A1062" t="s">
        <v>684</v>
      </c>
      <c r="B1062">
        <v>202406</v>
      </c>
      <c r="C1062" t="s">
        <v>39</v>
      </c>
      <c r="D1062" t="s">
        <v>39</v>
      </c>
      <c r="E1062" t="s">
        <v>39</v>
      </c>
      <c r="F1062" t="s">
        <v>39</v>
      </c>
      <c r="G1062" t="s">
        <v>39</v>
      </c>
      <c r="H1062" t="s">
        <v>39</v>
      </c>
      <c r="I1062">
        <v>0</v>
      </c>
      <c r="J1062">
        <v>0</v>
      </c>
      <c r="K1062">
        <v>0</v>
      </c>
      <c r="L1062">
        <v>2740</v>
      </c>
      <c r="M1062">
        <v>1</v>
      </c>
      <c r="N1062">
        <v>2725</v>
      </c>
      <c r="O1062">
        <v>2835</v>
      </c>
      <c r="P1062">
        <v>2650</v>
      </c>
      <c r="Q1062">
        <v>2610</v>
      </c>
      <c r="R1062" t="e">
        <f>INDEX(股期交易標的!$D:$D,MATCH(LEFT(股票期貨!S1062,2),股期交易標的!$A:$A,0)) &amp; "期"</f>
        <v>#N/A</v>
      </c>
      <c r="X1062" t="e">
        <f>INDEX(股期交易標的!$D:$D,MATCH(LEFT(股票期貨!Y1062,2),股期交易標的!$A:$A,0)) &amp; "期"</f>
        <v>#N/A</v>
      </c>
    </row>
    <row r="1063" spans="1:24" x14ac:dyDescent="0.25">
      <c r="A1063" t="s">
        <v>684</v>
      </c>
      <c r="B1063">
        <v>202409</v>
      </c>
      <c r="C1063" t="s">
        <v>39</v>
      </c>
      <c r="D1063" t="s">
        <v>39</v>
      </c>
      <c r="E1063" t="s">
        <v>39</v>
      </c>
      <c r="F1063" t="s">
        <v>39</v>
      </c>
      <c r="G1063" t="s">
        <v>39</v>
      </c>
      <c r="H1063" t="s">
        <v>39</v>
      </c>
      <c r="I1063">
        <v>0</v>
      </c>
      <c r="J1063">
        <v>0</v>
      </c>
      <c r="K1063">
        <v>0</v>
      </c>
      <c r="L1063">
        <v>2740</v>
      </c>
      <c r="M1063">
        <v>0</v>
      </c>
      <c r="N1063">
        <v>2725</v>
      </c>
      <c r="O1063">
        <v>2835</v>
      </c>
      <c r="P1063" t="s">
        <v>39</v>
      </c>
      <c r="Q1063" t="s">
        <v>39</v>
      </c>
      <c r="R1063" t="e">
        <f>INDEX(股期交易標的!$D:$D,MATCH(LEFT(股票期貨!S1063,2),股期交易標的!$A:$A,0)) &amp; "期"</f>
        <v>#N/A</v>
      </c>
      <c r="X1063" t="e">
        <f>INDEX(股期交易標的!$D:$D,MATCH(LEFT(股票期貨!Y1063,2),股期交易標的!$A:$A,0)) &amp; "期"</f>
        <v>#N/A</v>
      </c>
    </row>
    <row r="1064" spans="1:24" x14ac:dyDescent="0.25">
      <c r="A1064" t="s">
        <v>685</v>
      </c>
      <c r="B1064">
        <v>202311</v>
      </c>
      <c r="C1064">
        <v>43.4</v>
      </c>
      <c r="D1064">
        <v>44</v>
      </c>
      <c r="E1064">
        <v>43.15</v>
      </c>
      <c r="F1064">
        <v>43.65</v>
      </c>
      <c r="G1064" t="s">
        <v>446</v>
      </c>
      <c r="H1064" t="s">
        <v>2527</v>
      </c>
      <c r="I1064">
        <v>0</v>
      </c>
      <c r="J1064">
        <v>28</v>
      </c>
      <c r="K1064">
        <v>28</v>
      </c>
      <c r="L1064">
        <v>43.65</v>
      </c>
      <c r="M1064">
        <v>159</v>
      </c>
      <c r="N1064">
        <v>43.65</v>
      </c>
      <c r="O1064">
        <v>43.95</v>
      </c>
      <c r="P1064">
        <v>45.2</v>
      </c>
      <c r="Q1064">
        <v>41.3</v>
      </c>
      <c r="R1064" t="e">
        <f>INDEX(股期交易標的!$D:$D,MATCH(LEFT(股票期貨!S1064,2),股期交易標的!$A:$A,0)) &amp; "期"</f>
        <v>#N/A</v>
      </c>
      <c r="X1064" t="e">
        <f>INDEX(股期交易標的!$D:$D,MATCH(LEFT(股票期貨!Y1064,2),股期交易標的!$A:$A,0)) &amp; "期"</f>
        <v>#N/A</v>
      </c>
    </row>
    <row r="1065" spans="1:24" x14ac:dyDescent="0.25">
      <c r="A1065" t="s">
        <v>685</v>
      </c>
      <c r="B1065">
        <v>202312</v>
      </c>
      <c r="C1065">
        <v>43.8</v>
      </c>
      <c r="D1065" t="s">
        <v>39</v>
      </c>
      <c r="E1065" t="s">
        <v>39</v>
      </c>
      <c r="F1065">
        <v>43.8</v>
      </c>
      <c r="G1065">
        <v>0</v>
      </c>
      <c r="H1065" s="4">
        <v>0</v>
      </c>
      <c r="I1065">
        <v>0</v>
      </c>
      <c r="J1065">
        <v>6</v>
      </c>
      <c r="K1065">
        <v>6</v>
      </c>
      <c r="L1065">
        <v>43.85</v>
      </c>
      <c r="M1065">
        <v>15</v>
      </c>
      <c r="N1065">
        <v>43.65</v>
      </c>
      <c r="O1065">
        <v>44</v>
      </c>
      <c r="P1065">
        <v>51.1</v>
      </c>
      <c r="Q1065">
        <v>41.4</v>
      </c>
      <c r="R1065" t="e">
        <f>INDEX(股期交易標的!$D:$D,MATCH(LEFT(股票期貨!S1065,2),股期交易標的!$A:$A,0)) &amp; "期"</f>
        <v>#N/A</v>
      </c>
      <c r="X1065" t="e">
        <f>INDEX(股期交易標的!$D:$D,MATCH(LEFT(股票期貨!Y1065,2),股期交易標的!$A:$A,0)) &amp; "期"</f>
        <v>#N/A</v>
      </c>
    </row>
    <row r="1066" spans="1:24" x14ac:dyDescent="0.25">
      <c r="A1066" t="s">
        <v>685</v>
      </c>
      <c r="B1066">
        <v>202403</v>
      </c>
      <c r="C1066" t="s">
        <v>39</v>
      </c>
      <c r="D1066" t="s">
        <v>39</v>
      </c>
      <c r="E1066" t="s">
        <v>39</v>
      </c>
      <c r="F1066" t="s">
        <v>39</v>
      </c>
      <c r="G1066" t="s">
        <v>39</v>
      </c>
      <c r="H1066" s="4" t="s">
        <v>39</v>
      </c>
      <c r="I1066">
        <v>0</v>
      </c>
      <c r="J1066">
        <v>0</v>
      </c>
      <c r="K1066">
        <v>0</v>
      </c>
      <c r="L1066">
        <v>43.7</v>
      </c>
      <c r="M1066">
        <v>1</v>
      </c>
      <c r="N1066">
        <v>42.35</v>
      </c>
      <c r="O1066">
        <v>45.25</v>
      </c>
      <c r="P1066">
        <v>54.7</v>
      </c>
      <c r="Q1066">
        <v>54.7</v>
      </c>
      <c r="R1066" t="e">
        <f>INDEX(股期交易標的!$D:$D,MATCH(LEFT(股票期貨!S1066,2),股期交易標的!$A:$A,0)) &amp; "期"</f>
        <v>#N/A</v>
      </c>
      <c r="X1066" t="e">
        <f>INDEX(股期交易標的!$D:$D,MATCH(LEFT(股票期貨!Y1066,2),股期交易標的!$A:$A,0)) &amp; "期"</f>
        <v>#N/A</v>
      </c>
    </row>
    <row r="1067" spans="1:24" x14ac:dyDescent="0.25">
      <c r="A1067" t="s">
        <v>685</v>
      </c>
      <c r="B1067">
        <v>202406</v>
      </c>
      <c r="C1067" t="s">
        <v>39</v>
      </c>
      <c r="D1067" t="s">
        <v>39</v>
      </c>
      <c r="E1067" t="s">
        <v>39</v>
      </c>
      <c r="F1067" t="s">
        <v>39</v>
      </c>
      <c r="G1067" t="s">
        <v>39</v>
      </c>
      <c r="H1067" t="s">
        <v>39</v>
      </c>
      <c r="I1067">
        <v>0</v>
      </c>
      <c r="J1067">
        <v>0</v>
      </c>
      <c r="K1067">
        <v>0</v>
      </c>
      <c r="L1067">
        <v>43.7</v>
      </c>
      <c r="M1067">
        <v>0</v>
      </c>
      <c r="N1067">
        <v>42.35</v>
      </c>
      <c r="O1067">
        <v>45.25</v>
      </c>
      <c r="P1067" t="s">
        <v>39</v>
      </c>
      <c r="Q1067" t="s">
        <v>39</v>
      </c>
      <c r="R1067" t="e">
        <f>INDEX(股期交易標的!$D:$D,MATCH(LEFT(股票期貨!S1067,2),股期交易標的!$A:$A,0)) &amp; "期"</f>
        <v>#N/A</v>
      </c>
      <c r="X1067" t="e">
        <f>INDEX(股期交易標的!$D:$D,MATCH(LEFT(股票期貨!Y1067,2),股期交易標的!$A:$A,0)) &amp; "期"</f>
        <v>#N/A</v>
      </c>
    </row>
    <row r="1068" spans="1:24" x14ac:dyDescent="0.25">
      <c r="A1068" t="s">
        <v>685</v>
      </c>
      <c r="B1068">
        <v>202409</v>
      </c>
      <c r="C1068" t="s">
        <v>39</v>
      </c>
      <c r="D1068" t="s">
        <v>39</v>
      </c>
      <c r="E1068" t="s">
        <v>39</v>
      </c>
      <c r="F1068" t="s">
        <v>39</v>
      </c>
      <c r="G1068" t="s">
        <v>39</v>
      </c>
      <c r="H1068" t="s">
        <v>39</v>
      </c>
      <c r="I1068">
        <v>0</v>
      </c>
      <c r="J1068">
        <v>0</v>
      </c>
      <c r="K1068">
        <v>0</v>
      </c>
      <c r="L1068">
        <v>43.7</v>
      </c>
      <c r="M1068">
        <v>0</v>
      </c>
      <c r="N1068">
        <v>42.35</v>
      </c>
      <c r="O1068">
        <v>45.25</v>
      </c>
      <c r="P1068" t="s">
        <v>39</v>
      </c>
      <c r="Q1068" t="s">
        <v>39</v>
      </c>
      <c r="R1068" t="e">
        <f>INDEX(股期交易標的!$D:$D,MATCH(LEFT(股票期貨!S1068,2),股期交易標的!$A:$A,0)) &amp; "期"</f>
        <v>#N/A</v>
      </c>
      <c r="X1068" t="e">
        <f>INDEX(股期交易標的!$D:$D,MATCH(LEFT(股票期貨!Y1068,2),股期交易標的!$A:$A,0)) &amp; "期"</f>
        <v>#N/A</v>
      </c>
    </row>
    <row r="1069" spans="1:24" x14ac:dyDescent="0.25">
      <c r="A1069" t="s">
        <v>686</v>
      </c>
      <c r="B1069">
        <v>202311</v>
      </c>
      <c r="C1069">
        <v>47.7</v>
      </c>
      <c r="D1069">
        <v>47.95</v>
      </c>
      <c r="E1069">
        <v>46.7</v>
      </c>
      <c r="F1069">
        <v>47.45</v>
      </c>
      <c r="G1069" t="s">
        <v>481</v>
      </c>
      <c r="H1069" s="4" t="s">
        <v>2686</v>
      </c>
      <c r="I1069">
        <v>0</v>
      </c>
      <c r="J1069">
        <v>310</v>
      </c>
      <c r="K1069">
        <v>310</v>
      </c>
      <c r="L1069">
        <v>47.45</v>
      </c>
      <c r="M1069">
        <v>1004</v>
      </c>
      <c r="N1069">
        <v>47.25</v>
      </c>
      <c r="O1069">
        <v>47.45</v>
      </c>
      <c r="P1069">
        <v>49.9</v>
      </c>
      <c r="Q1069">
        <v>42.85</v>
      </c>
      <c r="R1069" t="e">
        <f>INDEX(股期交易標的!$D:$D,MATCH(LEFT(股票期貨!S1069,2),股期交易標的!$A:$A,0)) &amp; "期"</f>
        <v>#N/A</v>
      </c>
      <c r="X1069" t="e">
        <f>INDEX(股期交易標的!$D:$D,MATCH(LEFT(股票期貨!Y1069,2),股期交易標的!$A:$A,0)) &amp; "期"</f>
        <v>#N/A</v>
      </c>
    </row>
    <row r="1070" spans="1:24" x14ac:dyDescent="0.25">
      <c r="A1070" t="s">
        <v>686</v>
      </c>
      <c r="B1070">
        <v>202312</v>
      </c>
      <c r="C1070">
        <v>48.1</v>
      </c>
      <c r="D1070">
        <v>48.1</v>
      </c>
      <c r="E1070">
        <v>47.05</v>
      </c>
      <c r="F1070">
        <v>47.45</v>
      </c>
      <c r="G1070" t="s">
        <v>1590</v>
      </c>
      <c r="H1070" t="s">
        <v>2314</v>
      </c>
      <c r="I1070">
        <v>0</v>
      </c>
      <c r="J1070">
        <v>41</v>
      </c>
      <c r="K1070">
        <v>41</v>
      </c>
      <c r="L1070">
        <v>47.45</v>
      </c>
      <c r="M1070">
        <v>227</v>
      </c>
      <c r="N1070">
        <v>47.15</v>
      </c>
      <c r="O1070">
        <v>47.45</v>
      </c>
      <c r="P1070">
        <v>50.6</v>
      </c>
      <c r="Q1070">
        <v>42.65</v>
      </c>
      <c r="R1070" t="e">
        <f>INDEX(股期交易標的!$D:$D,MATCH(LEFT(股票期貨!S1070,2),股期交易標的!$A:$A,0)) &amp; "期"</f>
        <v>#N/A</v>
      </c>
      <c r="X1070" t="e">
        <f>INDEX(股期交易標的!$D:$D,MATCH(LEFT(股票期貨!Y1070,2),股期交易標的!$A:$A,0)) &amp; "期"</f>
        <v>#N/A</v>
      </c>
    </row>
    <row r="1071" spans="1:24" x14ac:dyDescent="0.25">
      <c r="A1071" t="s">
        <v>686</v>
      </c>
      <c r="B1071">
        <v>202403</v>
      </c>
      <c r="C1071" t="s">
        <v>39</v>
      </c>
      <c r="D1071" t="s">
        <v>39</v>
      </c>
      <c r="E1071" t="s">
        <v>39</v>
      </c>
      <c r="F1071" t="s">
        <v>39</v>
      </c>
      <c r="G1071" t="s">
        <v>39</v>
      </c>
      <c r="H1071" t="s">
        <v>39</v>
      </c>
      <c r="I1071">
        <v>0</v>
      </c>
      <c r="J1071">
        <v>0</v>
      </c>
      <c r="K1071">
        <v>0</v>
      </c>
      <c r="L1071">
        <v>47.45</v>
      </c>
      <c r="M1071">
        <v>0</v>
      </c>
      <c r="N1071">
        <v>46.25</v>
      </c>
      <c r="O1071">
        <v>48.95</v>
      </c>
      <c r="P1071" t="s">
        <v>39</v>
      </c>
      <c r="Q1071" t="s">
        <v>39</v>
      </c>
      <c r="R1071" t="e">
        <f>INDEX(股期交易標的!$D:$D,MATCH(LEFT(股票期貨!S1071,2),股期交易標的!$A:$A,0)) &amp; "期"</f>
        <v>#N/A</v>
      </c>
      <c r="X1071" t="e">
        <f>INDEX(股期交易標的!$D:$D,MATCH(LEFT(股票期貨!Y1071,2),股期交易標的!$A:$A,0)) &amp; "期"</f>
        <v>#N/A</v>
      </c>
    </row>
    <row r="1072" spans="1:24" x14ac:dyDescent="0.25">
      <c r="A1072" t="s">
        <v>686</v>
      </c>
      <c r="B1072">
        <v>202406</v>
      </c>
      <c r="C1072" t="s">
        <v>39</v>
      </c>
      <c r="D1072" t="s">
        <v>39</v>
      </c>
      <c r="E1072" t="s">
        <v>39</v>
      </c>
      <c r="F1072" t="s">
        <v>39</v>
      </c>
      <c r="G1072" t="s">
        <v>39</v>
      </c>
      <c r="H1072" t="s">
        <v>39</v>
      </c>
      <c r="I1072">
        <v>0</v>
      </c>
      <c r="J1072">
        <v>0</v>
      </c>
      <c r="K1072">
        <v>0</v>
      </c>
      <c r="L1072">
        <v>47.4</v>
      </c>
      <c r="M1072">
        <v>5</v>
      </c>
      <c r="N1072">
        <v>45.85</v>
      </c>
      <c r="O1072">
        <v>48.95</v>
      </c>
      <c r="P1072">
        <v>48.05</v>
      </c>
      <c r="Q1072">
        <v>44.45</v>
      </c>
      <c r="R1072" t="e">
        <f>INDEX(股期交易標的!$D:$D,MATCH(LEFT(股票期貨!S1072,2),股期交易標的!$A:$A,0)) &amp; "期"</f>
        <v>#N/A</v>
      </c>
      <c r="X1072" t="e">
        <f>INDEX(股期交易標的!$D:$D,MATCH(LEFT(股票期貨!Y1072,2),股期交易標的!$A:$A,0)) &amp; "期"</f>
        <v>#N/A</v>
      </c>
    </row>
    <row r="1073" spans="1:24" x14ac:dyDescent="0.25">
      <c r="A1073" t="s">
        <v>686</v>
      </c>
      <c r="B1073">
        <v>202409</v>
      </c>
      <c r="C1073" t="s">
        <v>39</v>
      </c>
      <c r="D1073" t="s">
        <v>39</v>
      </c>
      <c r="E1073" t="s">
        <v>39</v>
      </c>
      <c r="F1073" t="s">
        <v>39</v>
      </c>
      <c r="G1073" t="s">
        <v>39</v>
      </c>
      <c r="H1073" t="s">
        <v>39</v>
      </c>
      <c r="I1073">
        <v>0</v>
      </c>
      <c r="J1073">
        <v>0</v>
      </c>
      <c r="K1073">
        <v>0</v>
      </c>
      <c r="L1073">
        <v>47.2</v>
      </c>
      <c r="M1073">
        <v>0</v>
      </c>
      <c r="N1073">
        <v>45.85</v>
      </c>
      <c r="O1073">
        <v>48.95</v>
      </c>
      <c r="P1073" t="s">
        <v>39</v>
      </c>
      <c r="Q1073" t="s">
        <v>39</v>
      </c>
      <c r="R1073" t="e">
        <f>INDEX(股期交易標的!$D:$D,MATCH(LEFT(股票期貨!S1073,2),股期交易標的!$A:$A,0)) &amp; "期"</f>
        <v>#N/A</v>
      </c>
      <c r="X1073" t="e">
        <f>INDEX(股期交易標的!$D:$D,MATCH(LEFT(股票期貨!Y1073,2),股期交易標的!$A:$A,0)) &amp; "期"</f>
        <v>#N/A</v>
      </c>
    </row>
    <row r="1074" spans="1:24" x14ac:dyDescent="0.25">
      <c r="A1074" t="s">
        <v>687</v>
      </c>
      <c r="B1074">
        <v>202311</v>
      </c>
      <c r="C1074">
        <v>157.5</v>
      </c>
      <c r="D1074">
        <v>162</v>
      </c>
      <c r="E1074">
        <v>157.5</v>
      </c>
      <c r="F1074">
        <v>161.5</v>
      </c>
      <c r="G1074" t="s">
        <v>2239</v>
      </c>
      <c r="H1074" s="4" t="s">
        <v>2687</v>
      </c>
      <c r="I1074">
        <v>0</v>
      </c>
      <c r="J1074">
        <v>115</v>
      </c>
      <c r="K1074">
        <v>115</v>
      </c>
      <c r="L1074">
        <v>161.5</v>
      </c>
      <c r="M1074">
        <v>236</v>
      </c>
      <c r="N1074">
        <v>161</v>
      </c>
      <c r="O1074">
        <v>162</v>
      </c>
      <c r="P1074">
        <v>162</v>
      </c>
      <c r="Q1074">
        <v>142.5</v>
      </c>
      <c r="R1074" t="e">
        <f>INDEX(股期交易標的!$D:$D,MATCH(LEFT(股票期貨!S1074,2),股期交易標的!$A:$A,0)) &amp; "期"</f>
        <v>#N/A</v>
      </c>
      <c r="X1074" t="e">
        <f>INDEX(股期交易標的!$D:$D,MATCH(LEFT(股票期貨!Y1074,2),股期交易標的!$A:$A,0)) &amp; "期"</f>
        <v>#N/A</v>
      </c>
    </row>
    <row r="1075" spans="1:24" x14ac:dyDescent="0.25">
      <c r="A1075" t="s">
        <v>687</v>
      </c>
      <c r="B1075">
        <v>202312</v>
      </c>
      <c r="C1075">
        <v>159.5</v>
      </c>
      <c r="D1075">
        <v>161</v>
      </c>
      <c r="E1075">
        <v>159.5</v>
      </c>
      <c r="F1075">
        <v>161</v>
      </c>
      <c r="G1075" t="s">
        <v>1588</v>
      </c>
      <c r="H1075" s="4" t="s">
        <v>2295</v>
      </c>
      <c r="I1075">
        <v>0</v>
      </c>
      <c r="J1075">
        <v>5</v>
      </c>
      <c r="K1075">
        <v>5</v>
      </c>
      <c r="L1075">
        <v>161</v>
      </c>
      <c r="M1075">
        <v>10</v>
      </c>
      <c r="N1075">
        <v>160.5</v>
      </c>
      <c r="O1075">
        <v>162</v>
      </c>
      <c r="P1075">
        <v>170</v>
      </c>
      <c r="Q1075">
        <v>150</v>
      </c>
      <c r="R1075" t="e">
        <f>INDEX(股期交易標的!$D:$D,MATCH(LEFT(股票期貨!S1075,2),股期交易標的!$A:$A,0)) &amp; "期"</f>
        <v>#N/A</v>
      </c>
      <c r="X1075" t="e">
        <f>INDEX(股期交易標的!$D:$D,MATCH(LEFT(股票期貨!Y1075,2),股期交易標的!$A:$A,0)) &amp; "期"</f>
        <v>#N/A</v>
      </c>
    </row>
    <row r="1076" spans="1:24" x14ac:dyDescent="0.25">
      <c r="A1076" t="s">
        <v>687</v>
      </c>
      <c r="B1076">
        <v>202403</v>
      </c>
      <c r="C1076">
        <v>159.5</v>
      </c>
      <c r="D1076">
        <v>159.5</v>
      </c>
      <c r="E1076">
        <v>159.5</v>
      </c>
      <c r="F1076">
        <v>159.5</v>
      </c>
      <c r="G1076" t="s">
        <v>565</v>
      </c>
      <c r="H1076" s="4" t="s">
        <v>2650</v>
      </c>
      <c r="I1076">
        <v>0</v>
      </c>
      <c r="J1076">
        <v>1</v>
      </c>
      <c r="K1076">
        <v>1</v>
      </c>
      <c r="L1076">
        <v>159.5</v>
      </c>
      <c r="M1076">
        <v>3</v>
      </c>
      <c r="N1076">
        <v>155.5</v>
      </c>
      <c r="O1076">
        <v>162</v>
      </c>
      <c r="P1076">
        <v>164.5</v>
      </c>
      <c r="Q1076">
        <v>138.5</v>
      </c>
      <c r="R1076" t="e">
        <f>INDEX(股期交易標的!$D:$D,MATCH(LEFT(股票期貨!S1076,2),股期交易標的!$A:$A,0)) &amp; "期"</f>
        <v>#N/A</v>
      </c>
      <c r="X1076" t="e">
        <f>INDEX(股期交易標的!$D:$D,MATCH(LEFT(股票期貨!Y1076,2),股期交易標的!$A:$A,0)) &amp; "期"</f>
        <v>#N/A</v>
      </c>
    </row>
    <row r="1077" spans="1:24" x14ac:dyDescent="0.25">
      <c r="A1077" t="s">
        <v>687</v>
      </c>
      <c r="B1077">
        <v>202406</v>
      </c>
      <c r="C1077" t="s">
        <v>39</v>
      </c>
      <c r="D1077" t="s">
        <v>39</v>
      </c>
      <c r="E1077" t="s">
        <v>39</v>
      </c>
      <c r="F1077" t="s">
        <v>39</v>
      </c>
      <c r="G1077" t="s">
        <v>39</v>
      </c>
      <c r="H1077" t="s">
        <v>39</v>
      </c>
      <c r="I1077">
        <v>0</v>
      </c>
      <c r="J1077">
        <v>0</v>
      </c>
      <c r="K1077">
        <v>0</v>
      </c>
      <c r="L1077">
        <v>162</v>
      </c>
      <c r="M1077">
        <v>0</v>
      </c>
      <c r="N1077">
        <v>155.5</v>
      </c>
      <c r="O1077">
        <v>167.5</v>
      </c>
      <c r="P1077" t="s">
        <v>39</v>
      </c>
      <c r="Q1077" t="s">
        <v>39</v>
      </c>
      <c r="R1077" t="e">
        <f>INDEX(股期交易標的!$D:$D,MATCH(LEFT(股票期貨!S1077,2),股期交易標的!$A:$A,0)) &amp; "期"</f>
        <v>#N/A</v>
      </c>
      <c r="X1077" t="e">
        <f>INDEX(股期交易標的!$D:$D,MATCH(LEFT(股票期貨!Y1077,2),股期交易標的!$A:$A,0)) &amp; "期"</f>
        <v>#N/A</v>
      </c>
    </row>
    <row r="1078" spans="1:24" x14ac:dyDescent="0.25">
      <c r="A1078" t="s">
        <v>687</v>
      </c>
      <c r="B1078">
        <v>202409</v>
      </c>
      <c r="C1078" t="s">
        <v>39</v>
      </c>
      <c r="D1078" t="s">
        <v>39</v>
      </c>
      <c r="E1078" t="s">
        <v>39</v>
      </c>
      <c r="F1078" t="s">
        <v>39</v>
      </c>
      <c r="G1078" t="s">
        <v>39</v>
      </c>
      <c r="H1078" t="s">
        <v>39</v>
      </c>
      <c r="I1078">
        <v>0</v>
      </c>
      <c r="J1078">
        <v>0</v>
      </c>
      <c r="K1078">
        <v>0</v>
      </c>
      <c r="L1078">
        <v>162</v>
      </c>
      <c r="M1078">
        <v>0</v>
      </c>
      <c r="N1078">
        <v>155.5</v>
      </c>
      <c r="O1078">
        <v>167.5</v>
      </c>
      <c r="P1078" t="s">
        <v>39</v>
      </c>
      <c r="Q1078" t="s">
        <v>39</v>
      </c>
      <c r="R1078" t="e">
        <f>INDEX(股期交易標的!$D:$D,MATCH(LEFT(股票期貨!S1078,2),股期交易標的!$A:$A,0)) &amp; "期"</f>
        <v>#N/A</v>
      </c>
      <c r="X1078" t="e">
        <f>INDEX(股期交易標的!$D:$D,MATCH(LEFT(股票期貨!Y1078,2),股期交易標的!$A:$A,0)) &amp; "期"</f>
        <v>#N/A</v>
      </c>
    </row>
    <row r="1079" spans="1:24" x14ac:dyDescent="0.25">
      <c r="A1079" t="s">
        <v>688</v>
      </c>
      <c r="B1079">
        <v>202311</v>
      </c>
      <c r="C1079">
        <v>553</v>
      </c>
      <c r="D1079">
        <v>557</v>
      </c>
      <c r="E1079">
        <v>547</v>
      </c>
      <c r="F1079">
        <v>549</v>
      </c>
      <c r="G1079">
        <v>0</v>
      </c>
      <c r="H1079" s="4">
        <v>0</v>
      </c>
      <c r="I1079">
        <v>0</v>
      </c>
      <c r="J1079">
        <v>408</v>
      </c>
      <c r="K1079">
        <v>408</v>
      </c>
      <c r="L1079">
        <v>551</v>
      </c>
      <c r="M1079">
        <v>926</v>
      </c>
      <c r="N1079">
        <v>549</v>
      </c>
      <c r="O1079">
        <v>550</v>
      </c>
      <c r="P1079">
        <v>557</v>
      </c>
      <c r="Q1079">
        <v>506</v>
      </c>
      <c r="R1079" t="e">
        <f>INDEX(股期交易標的!$D:$D,MATCH(LEFT(股票期貨!S1079,2),股期交易標的!$A:$A,0)) &amp; "期"</f>
        <v>#N/A</v>
      </c>
      <c r="X1079" t="e">
        <f>INDEX(股期交易標的!$D:$D,MATCH(LEFT(股票期貨!Y1079,2),股期交易標的!$A:$A,0)) &amp; "期"</f>
        <v>#N/A</v>
      </c>
    </row>
    <row r="1080" spans="1:24" x14ac:dyDescent="0.25">
      <c r="A1080" t="s">
        <v>688</v>
      </c>
      <c r="B1080">
        <v>202312</v>
      </c>
      <c r="C1080">
        <v>550</v>
      </c>
      <c r="D1080">
        <v>556</v>
      </c>
      <c r="E1080">
        <v>547</v>
      </c>
      <c r="F1080">
        <v>550</v>
      </c>
      <c r="G1080" t="s">
        <v>567</v>
      </c>
      <c r="H1080" s="4" t="s">
        <v>2384</v>
      </c>
      <c r="I1080">
        <v>0</v>
      </c>
      <c r="J1080">
        <v>98</v>
      </c>
      <c r="K1080">
        <v>98</v>
      </c>
      <c r="L1080">
        <v>550</v>
      </c>
      <c r="M1080">
        <v>215</v>
      </c>
      <c r="N1080">
        <v>550</v>
      </c>
      <c r="O1080">
        <v>551</v>
      </c>
      <c r="P1080">
        <v>556</v>
      </c>
      <c r="Q1080">
        <v>455</v>
      </c>
      <c r="R1080" t="e">
        <f>INDEX(股期交易標的!$D:$D,MATCH(LEFT(股票期貨!S1080,2),股期交易標的!$A:$A,0)) &amp; "期"</f>
        <v>#N/A</v>
      </c>
      <c r="X1080" t="e">
        <f>INDEX(股期交易標的!$D:$D,MATCH(LEFT(股票期貨!Y1080,2),股期交易標的!$A:$A,0)) &amp; "期"</f>
        <v>#N/A</v>
      </c>
    </row>
    <row r="1081" spans="1:24" x14ac:dyDescent="0.25">
      <c r="A1081" t="s">
        <v>688</v>
      </c>
      <c r="B1081">
        <v>202403</v>
      </c>
      <c r="C1081" t="s">
        <v>39</v>
      </c>
      <c r="D1081" t="s">
        <v>39</v>
      </c>
      <c r="E1081" t="s">
        <v>39</v>
      </c>
      <c r="F1081" t="s">
        <v>39</v>
      </c>
      <c r="G1081" t="s">
        <v>39</v>
      </c>
      <c r="H1081" t="s">
        <v>39</v>
      </c>
      <c r="I1081">
        <v>0</v>
      </c>
      <c r="J1081">
        <v>0</v>
      </c>
      <c r="K1081">
        <v>0</v>
      </c>
      <c r="L1081">
        <v>551</v>
      </c>
      <c r="M1081">
        <v>0</v>
      </c>
      <c r="N1081">
        <v>530</v>
      </c>
      <c r="O1081">
        <v>568</v>
      </c>
      <c r="P1081" t="s">
        <v>39</v>
      </c>
      <c r="Q1081" t="s">
        <v>39</v>
      </c>
      <c r="R1081" t="e">
        <f>INDEX(股期交易標的!$D:$D,MATCH(LEFT(股票期貨!S1081,2),股期交易標的!$A:$A,0)) &amp; "期"</f>
        <v>#N/A</v>
      </c>
      <c r="X1081" t="e">
        <f>INDEX(股期交易標的!$D:$D,MATCH(LEFT(股票期貨!Y1081,2),股期交易標的!$A:$A,0)) &amp; "期"</f>
        <v>#N/A</v>
      </c>
    </row>
    <row r="1082" spans="1:24" x14ac:dyDescent="0.25">
      <c r="A1082" t="s">
        <v>688</v>
      </c>
      <c r="B1082">
        <v>202406</v>
      </c>
      <c r="C1082" t="s">
        <v>39</v>
      </c>
      <c r="D1082" t="s">
        <v>39</v>
      </c>
      <c r="E1082" t="s">
        <v>39</v>
      </c>
      <c r="F1082" t="s">
        <v>39</v>
      </c>
      <c r="G1082" t="s">
        <v>39</v>
      </c>
      <c r="H1082" t="s">
        <v>39</v>
      </c>
      <c r="I1082">
        <v>0</v>
      </c>
      <c r="J1082">
        <v>0</v>
      </c>
      <c r="K1082">
        <v>0</v>
      </c>
      <c r="L1082">
        <v>551</v>
      </c>
      <c r="M1082">
        <v>0</v>
      </c>
      <c r="N1082">
        <v>530</v>
      </c>
      <c r="O1082">
        <v>568</v>
      </c>
      <c r="P1082" t="s">
        <v>39</v>
      </c>
      <c r="Q1082" t="s">
        <v>39</v>
      </c>
      <c r="R1082" t="e">
        <f>INDEX(股期交易標的!$D:$D,MATCH(LEFT(股票期貨!S1082,2),股期交易標的!$A:$A,0)) &amp; "期"</f>
        <v>#N/A</v>
      </c>
      <c r="X1082" t="e">
        <f>INDEX(股期交易標的!$D:$D,MATCH(LEFT(股票期貨!Y1082,2),股期交易標的!$A:$A,0)) &amp; "期"</f>
        <v>#N/A</v>
      </c>
    </row>
    <row r="1083" spans="1:24" x14ac:dyDescent="0.25">
      <c r="A1083" t="s">
        <v>688</v>
      </c>
      <c r="B1083">
        <v>202409</v>
      </c>
      <c r="C1083" t="s">
        <v>39</v>
      </c>
      <c r="D1083" t="s">
        <v>39</v>
      </c>
      <c r="E1083" t="s">
        <v>39</v>
      </c>
      <c r="F1083" t="s">
        <v>39</v>
      </c>
      <c r="G1083" t="s">
        <v>39</v>
      </c>
      <c r="H1083" t="s">
        <v>39</v>
      </c>
      <c r="I1083">
        <v>0</v>
      </c>
      <c r="J1083">
        <v>0</v>
      </c>
      <c r="K1083">
        <v>0</v>
      </c>
      <c r="L1083">
        <v>549</v>
      </c>
      <c r="M1083">
        <v>0</v>
      </c>
      <c r="N1083">
        <v>530</v>
      </c>
      <c r="O1083">
        <v>568</v>
      </c>
      <c r="P1083" t="s">
        <v>39</v>
      </c>
      <c r="Q1083" t="s">
        <v>39</v>
      </c>
      <c r="R1083" t="e">
        <f>INDEX(股期交易標的!$D:$D,MATCH(LEFT(股票期貨!S1083,2),股期交易標的!$A:$A,0)) &amp; "期"</f>
        <v>#N/A</v>
      </c>
      <c r="X1083" t="e">
        <f>INDEX(股期交易標的!$D:$D,MATCH(LEFT(股票期貨!Y1083,2),股期交易標的!$A:$A,0)) &amp; "期"</f>
        <v>#N/A</v>
      </c>
    </row>
    <row r="1084" spans="1:24" x14ac:dyDescent="0.25">
      <c r="A1084" t="s">
        <v>689</v>
      </c>
      <c r="B1084">
        <v>202311</v>
      </c>
      <c r="C1084">
        <v>555</v>
      </c>
      <c r="D1084">
        <v>557</v>
      </c>
      <c r="E1084">
        <v>549</v>
      </c>
      <c r="F1084">
        <v>551</v>
      </c>
      <c r="G1084" t="s">
        <v>567</v>
      </c>
      <c r="H1084" s="4" t="s">
        <v>2384</v>
      </c>
      <c r="I1084">
        <v>0</v>
      </c>
      <c r="J1084">
        <v>2793</v>
      </c>
      <c r="K1084">
        <v>2793</v>
      </c>
      <c r="L1084">
        <v>551</v>
      </c>
      <c r="M1084">
        <v>6805</v>
      </c>
      <c r="N1084">
        <v>550</v>
      </c>
      <c r="O1084">
        <v>551</v>
      </c>
      <c r="P1084">
        <v>557</v>
      </c>
      <c r="Q1084">
        <v>519</v>
      </c>
      <c r="R1084" t="e">
        <f>INDEX(股期交易標的!$D:$D,MATCH(LEFT(股票期貨!S1084,2),股期交易標的!$A:$A,0)) &amp; "期"</f>
        <v>#N/A</v>
      </c>
      <c r="X1084" t="e">
        <f>INDEX(股期交易標的!$D:$D,MATCH(LEFT(股票期貨!Y1084,2),股期交易標的!$A:$A,0)) &amp; "期"</f>
        <v>#N/A</v>
      </c>
    </row>
    <row r="1085" spans="1:24" x14ac:dyDescent="0.25">
      <c r="A1085" t="s">
        <v>689</v>
      </c>
      <c r="B1085">
        <v>202312</v>
      </c>
      <c r="C1085">
        <v>556</v>
      </c>
      <c r="D1085">
        <v>559</v>
      </c>
      <c r="E1085">
        <v>550</v>
      </c>
      <c r="F1085">
        <v>552</v>
      </c>
      <c r="G1085" t="s">
        <v>528</v>
      </c>
      <c r="H1085" s="4" t="s">
        <v>2388</v>
      </c>
      <c r="I1085">
        <v>0</v>
      </c>
      <c r="J1085">
        <v>909</v>
      </c>
      <c r="K1085">
        <v>909</v>
      </c>
      <c r="L1085">
        <v>552</v>
      </c>
      <c r="M1085">
        <v>3514</v>
      </c>
      <c r="N1085">
        <v>551</v>
      </c>
      <c r="O1085">
        <v>553</v>
      </c>
      <c r="P1085">
        <v>601</v>
      </c>
      <c r="Q1085">
        <v>493</v>
      </c>
      <c r="R1085" t="e">
        <f>INDEX(股期交易標的!$D:$D,MATCH(LEFT(股票期貨!S1085,2),股期交易標的!$A:$A,0)) &amp; "期"</f>
        <v>#N/A</v>
      </c>
      <c r="X1085" t="e">
        <f>INDEX(股期交易標的!$D:$D,MATCH(LEFT(股票期貨!Y1085,2),股期交易標的!$A:$A,0)) &amp; "期"</f>
        <v>#N/A</v>
      </c>
    </row>
    <row r="1086" spans="1:24" x14ac:dyDescent="0.25">
      <c r="A1086" t="s">
        <v>689</v>
      </c>
      <c r="B1086">
        <v>202403</v>
      </c>
      <c r="C1086">
        <v>560</v>
      </c>
      <c r="D1086">
        <v>561</v>
      </c>
      <c r="E1086">
        <v>557</v>
      </c>
      <c r="F1086">
        <v>557</v>
      </c>
      <c r="G1086" t="s">
        <v>544</v>
      </c>
      <c r="H1086" t="s">
        <v>2235</v>
      </c>
      <c r="I1086">
        <v>0</v>
      </c>
      <c r="J1086">
        <v>42</v>
      </c>
      <c r="K1086">
        <v>42</v>
      </c>
      <c r="L1086">
        <v>554</v>
      </c>
      <c r="M1086">
        <v>852</v>
      </c>
      <c r="N1086">
        <v>554</v>
      </c>
      <c r="O1086">
        <v>557</v>
      </c>
      <c r="P1086">
        <v>602</v>
      </c>
      <c r="Q1086">
        <v>495</v>
      </c>
      <c r="R1086" t="e">
        <f>INDEX(股期交易標的!$D:$D,MATCH(LEFT(股票期貨!S1086,2),股期交易標的!$A:$A,0)) &amp; "期"</f>
        <v>#N/A</v>
      </c>
      <c r="X1086" t="e">
        <f>INDEX(股期交易標的!$D:$D,MATCH(LEFT(股票期貨!Y1086,2),股期交易標的!$A:$A,0)) &amp; "期"</f>
        <v>#N/A</v>
      </c>
    </row>
    <row r="1087" spans="1:24" x14ac:dyDescent="0.25">
      <c r="A1087" t="s">
        <v>689</v>
      </c>
      <c r="B1087">
        <v>202406</v>
      </c>
      <c r="C1087">
        <v>561</v>
      </c>
      <c r="D1087">
        <v>565</v>
      </c>
      <c r="E1087">
        <v>561</v>
      </c>
      <c r="F1087">
        <v>563</v>
      </c>
      <c r="G1087" t="s">
        <v>1597</v>
      </c>
      <c r="H1087" t="s">
        <v>2397</v>
      </c>
      <c r="I1087">
        <v>0</v>
      </c>
      <c r="J1087">
        <v>13</v>
      </c>
      <c r="K1087">
        <v>13</v>
      </c>
      <c r="L1087">
        <v>558</v>
      </c>
      <c r="M1087">
        <v>445</v>
      </c>
      <c r="N1087">
        <v>558</v>
      </c>
      <c r="O1087">
        <v>560</v>
      </c>
      <c r="P1087">
        <v>592</v>
      </c>
      <c r="Q1087">
        <v>528</v>
      </c>
      <c r="R1087" t="e">
        <f>INDEX(股期交易標的!$D:$D,MATCH(LEFT(股票期貨!S1087,2),股期交易標的!$A:$A,0)) &amp; "期"</f>
        <v>#N/A</v>
      </c>
      <c r="X1087" t="e">
        <f>INDEX(股期交易標的!$D:$D,MATCH(LEFT(股票期貨!Y1087,2),股期交易標的!$A:$A,0)) &amp; "期"</f>
        <v>#N/A</v>
      </c>
    </row>
    <row r="1088" spans="1:24" x14ac:dyDescent="0.25">
      <c r="A1088" t="s">
        <v>689</v>
      </c>
      <c r="B1088">
        <v>202409</v>
      </c>
      <c r="C1088">
        <v>565</v>
      </c>
      <c r="D1088">
        <v>566</v>
      </c>
      <c r="E1088">
        <v>565</v>
      </c>
      <c r="F1088">
        <v>566</v>
      </c>
      <c r="G1088" t="s">
        <v>2611</v>
      </c>
      <c r="H1088" t="s">
        <v>2688</v>
      </c>
      <c r="I1088">
        <v>0</v>
      </c>
      <c r="J1088">
        <v>2</v>
      </c>
      <c r="K1088">
        <v>2</v>
      </c>
      <c r="L1088">
        <v>564</v>
      </c>
      <c r="M1088">
        <v>39</v>
      </c>
      <c r="N1088">
        <v>559</v>
      </c>
      <c r="O1088">
        <v>563</v>
      </c>
      <c r="P1088">
        <v>566</v>
      </c>
      <c r="Q1088">
        <v>539</v>
      </c>
      <c r="R1088" t="e">
        <f>INDEX(股期交易標的!$D:$D,MATCH(LEFT(股票期貨!S1088,2),股期交易標的!$A:$A,0)) &amp; "期"</f>
        <v>#N/A</v>
      </c>
      <c r="X1088" t="e">
        <f>INDEX(股期交易標的!$D:$D,MATCH(LEFT(股票期貨!Y1088,2),股期交易標的!$A:$A,0)) &amp; "期"</f>
        <v>#N/A</v>
      </c>
    </row>
    <row r="1089" spans="1:24" x14ac:dyDescent="0.25">
      <c r="A1089" t="s">
        <v>690</v>
      </c>
      <c r="B1089">
        <v>202311</v>
      </c>
      <c r="C1089">
        <v>403</v>
      </c>
      <c r="D1089">
        <v>413</v>
      </c>
      <c r="E1089">
        <v>403</v>
      </c>
      <c r="F1089">
        <v>408.5</v>
      </c>
      <c r="G1089" t="s">
        <v>565</v>
      </c>
      <c r="H1089" t="s">
        <v>1561</v>
      </c>
      <c r="I1089">
        <v>0</v>
      </c>
      <c r="J1089">
        <v>303</v>
      </c>
      <c r="K1089">
        <v>303</v>
      </c>
      <c r="L1089">
        <v>408.5</v>
      </c>
      <c r="M1089">
        <v>771</v>
      </c>
      <c r="N1089">
        <v>408.5</v>
      </c>
      <c r="O1089">
        <v>410</v>
      </c>
      <c r="P1089">
        <v>426.5</v>
      </c>
      <c r="Q1089">
        <v>382</v>
      </c>
      <c r="R1089" t="e">
        <f>INDEX(股期交易標的!$D:$D,MATCH(LEFT(股票期貨!S1089,2),股期交易標的!$A:$A,0)) &amp; "期"</f>
        <v>#N/A</v>
      </c>
      <c r="X1089" t="e">
        <f>INDEX(股期交易標的!$D:$D,MATCH(LEFT(股票期貨!Y1089,2),股期交易標的!$A:$A,0)) &amp; "期"</f>
        <v>#N/A</v>
      </c>
    </row>
    <row r="1090" spans="1:24" x14ac:dyDescent="0.25">
      <c r="A1090" t="s">
        <v>690</v>
      </c>
      <c r="B1090">
        <v>202312</v>
      </c>
      <c r="C1090">
        <v>408.5</v>
      </c>
      <c r="D1090">
        <v>413</v>
      </c>
      <c r="E1090">
        <v>408.5</v>
      </c>
      <c r="F1090">
        <v>409.5</v>
      </c>
      <c r="G1090" t="s">
        <v>1588</v>
      </c>
      <c r="H1090" s="4" t="s">
        <v>2519</v>
      </c>
      <c r="I1090">
        <v>0</v>
      </c>
      <c r="J1090">
        <v>14</v>
      </c>
      <c r="K1090">
        <v>14</v>
      </c>
      <c r="L1090">
        <v>409.5</v>
      </c>
      <c r="M1090">
        <v>187</v>
      </c>
      <c r="N1090">
        <v>409.5</v>
      </c>
      <c r="O1090">
        <v>411</v>
      </c>
      <c r="P1090">
        <v>422.5</v>
      </c>
      <c r="Q1090">
        <v>383</v>
      </c>
      <c r="R1090" t="e">
        <f>INDEX(股期交易標的!$D:$D,MATCH(LEFT(股票期貨!S1090,2),股期交易標的!$A:$A,0)) &amp; "期"</f>
        <v>#N/A</v>
      </c>
      <c r="X1090" t="e">
        <f>INDEX(股期交易標的!$D:$D,MATCH(LEFT(股票期貨!Y1090,2),股期交易標的!$A:$A,0)) &amp; "期"</f>
        <v>#N/A</v>
      </c>
    </row>
    <row r="1091" spans="1:24" x14ac:dyDescent="0.25">
      <c r="A1091" t="s">
        <v>690</v>
      </c>
      <c r="B1091">
        <v>202403</v>
      </c>
      <c r="C1091" t="s">
        <v>39</v>
      </c>
      <c r="D1091" t="s">
        <v>39</v>
      </c>
      <c r="E1091" t="s">
        <v>39</v>
      </c>
      <c r="F1091" t="s">
        <v>39</v>
      </c>
      <c r="G1091" t="s">
        <v>39</v>
      </c>
      <c r="H1091" t="s">
        <v>39</v>
      </c>
      <c r="I1091">
        <v>0</v>
      </c>
      <c r="J1091">
        <v>0</v>
      </c>
      <c r="K1091">
        <v>0</v>
      </c>
      <c r="L1091">
        <v>410.5</v>
      </c>
      <c r="M1091">
        <v>0</v>
      </c>
      <c r="N1091">
        <v>395</v>
      </c>
      <c r="O1091">
        <v>422.5</v>
      </c>
      <c r="P1091" t="s">
        <v>39</v>
      </c>
      <c r="Q1091" t="s">
        <v>39</v>
      </c>
      <c r="R1091" t="e">
        <f>INDEX(股期交易標的!$D:$D,MATCH(LEFT(股票期貨!S1091,2),股期交易標的!$A:$A,0)) &amp; "期"</f>
        <v>#N/A</v>
      </c>
      <c r="X1091" t="e">
        <f>INDEX(股期交易標的!$D:$D,MATCH(LEFT(股票期貨!Y1091,2),股期交易標的!$A:$A,0)) &amp; "期"</f>
        <v>#N/A</v>
      </c>
    </row>
    <row r="1092" spans="1:24" x14ac:dyDescent="0.25">
      <c r="A1092" t="s">
        <v>690</v>
      </c>
      <c r="B1092">
        <v>202406</v>
      </c>
      <c r="C1092" t="s">
        <v>39</v>
      </c>
      <c r="D1092" t="s">
        <v>39</v>
      </c>
      <c r="E1092" t="s">
        <v>39</v>
      </c>
      <c r="F1092" t="s">
        <v>39</v>
      </c>
      <c r="G1092" t="s">
        <v>39</v>
      </c>
      <c r="H1092" t="s">
        <v>39</v>
      </c>
      <c r="I1092">
        <v>0</v>
      </c>
      <c r="J1092">
        <v>0</v>
      </c>
      <c r="K1092">
        <v>0</v>
      </c>
      <c r="L1092">
        <v>409.5</v>
      </c>
      <c r="M1092">
        <v>0</v>
      </c>
      <c r="N1092">
        <v>395</v>
      </c>
      <c r="O1092">
        <v>422.5</v>
      </c>
      <c r="P1092" t="s">
        <v>39</v>
      </c>
      <c r="Q1092" t="s">
        <v>39</v>
      </c>
      <c r="R1092" t="e">
        <f>INDEX(股期交易標的!$D:$D,MATCH(LEFT(股票期貨!S1092,2),股期交易標的!$A:$A,0)) &amp; "期"</f>
        <v>#N/A</v>
      </c>
      <c r="X1092" t="e">
        <f>INDEX(股期交易標的!$D:$D,MATCH(LEFT(股票期貨!Y1092,2),股期交易標的!$A:$A,0)) &amp; "期"</f>
        <v>#N/A</v>
      </c>
    </row>
    <row r="1093" spans="1:24" x14ac:dyDescent="0.25">
      <c r="A1093" t="s">
        <v>690</v>
      </c>
      <c r="B1093">
        <v>202409</v>
      </c>
      <c r="C1093" t="s">
        <v>39</v>
      </c>
      <c r="D1093" t="s">
        <v>39</v>
      </c>
      <c r="E1093" t="s">
        <v>39</v>
      </c>
      <c r="F1093" t="s">
        <v>39</v>
      </c>
      <c r="G1093" t="s">
        <v>39</v>
      </c>
      <c r="H1093" t="s">
        <v>39</v>
      </c>
      <c r="I1093">
        <v>0</v>
      </c>
      <c r="J1093">
        <v>0</v>
      </c>
      <c r="K1093">
        <v>0</v>
      </c>
      <c r="L1093">
        <v>409.5</v>
      </c>
      <c r="M1093">
        <v>0</v>
      </c>
      <c r="N1093">
        <v>395</v>
      </c>
      <c r="O1093">
        <v>422.5</v>
      </c>
      <c r="P1093" t="s">
        <v>39</v>
      </c>
      <c r="Q1093" t="s">
        <v>39</v>
      </c>
      <c r="R1093" t="e">
        <f>INDEX(股期交易標的!$D:$D,MATCH(LEFT(股票期貨!S1093,2),股期交易標的!$A:$A,0)) &amp; "期"</f>
        <v>#N/A</v>
      </c>
      <c r="X1093" t="e">
        <f>INDEX(股期交易標的!$D:$D,MATCH(LEFT(股票期貨!Y1093,2),股期交易標的!$A:$A,0)) &amp; "期"</f>
        <v>#N/A</v>
      </c>
    </row>
    <row r="1094" spans="1:24" x14ac:dyDescent="0.25">
      <c r="A1094" t="s">
        <v>691</v>
      </c>
      <c r="B1094">
        <v>202311</v>
      </c>
      <c r="C1094">
        <v>484</v>
      </c>
      <c r="D1094">
        <v>500</v>
      </c>
      <c r="E1094">
        <v>481</v>
      </c>
      <c r="F1094">
        <v>496</v>
      </c>
      <c r="G1094" t="s">
        <v>2689</v>
      </c>
      <c r="H1094" s="4" t="s">
        <v>2690</v>
      </c>
      <c r="I1094">
        <v>0</v>
      </c>
      <c r="J1094">
        <v>1876</v>
      </c>
      <c r="K1094">
        <v>1876</v>
      </c>
      <c r="L1094">
        <v>496</v>
      </c>
      <c r="M1094">
        <v>1517</v>
      </c>
      <c r="N1094">
        <v>495.5</v>
      </c>
      <c r="O1094">
        <v>496.5</v>
      </c>
      <c r="P1094">
        <v>500</v>
      </c>
      <c r="Q1094">
        <v>422.5</v>
      </c>
      <c r="R1094" t="e">
        <f>INDEX(股期交易標的!$D:$D,MATCH(LEFT(股票期貨!S1094,2),股期交易標的!$A:$A,0)) &amp; "期"</f>
        <v>#N/A</v>
      </c>
      <c r="X1094" t="e">
        <f>INDEX(股期交易標的!$D:$D,MATCH(LEFT(股票期貨!Y1094,2),股期交易標的!$A:$A,0)) &amp; "期"</f>
        <v>#N/A</v>
      </c>
    </row>
    <row r="1095" spans="1:24" x14ac:dyDescent="0.25">
      <c r="A1095" t="s">
        <v>691</v>
      </c>
      <c r="B1095">
        <v>202312</v>
      </c>
      <c r="C1095">
        <v>483.5</v>
      </c>
      <c r="D1095">
        <v>500</v>
      </c>
      <c r="E1095">
        <v>481.5</v>
      </c>
      <c r="F1095">
        <v>496</v>
      </c>
      <c r="G1095" t="s">
        <v>2691</v>
      </c>
      <c r="H1095" s="4" t="s">
        <v>2692</v>
      </c>
      <c r="I1095">
        <v>0</v>
      </c>
      <c r="J1095">
        <v>359</v>
      </c>
      <c r="K1095">
        <v>359</v>
      </c>
      <c r="L1095">
        <v>496</v>
      </c>
      <c r="M1095">
        <v>323</v>
      </c>
      <c r="N1095">
        <v>496</v>
      </c>
      <c r="O1095">
        <v>497</v>
      </c>
      <c r="P1095">
        <v>500</v>
      </c>
      <c r="Q1095">
        <v>388</v>
      </c>
      <c r="R1095" t="e">
        <f>INDEX(股期交易標的!$D:$D,MATCH(LEFT(股票期貨!S1095,2),股期交易標的!$A:$A,0)) &amp; "期"</f>
        <v>#N/A</v>
      </c>
      <c r="X1095" t="e">
        <f>INDEX(股期交易標的!$D:$D,MATCH(LEFT(股票期貨!Y1095,2),股期交易標的!$A:$A,0)) &amp; "期"</f>
        <v>#N/A</v>
      </c>
    </row>
    <row r="1096" spans="1:24" x14ac:dyDescent="0.25">
      <c r="A1096" t="s">
        <v>691</v>
      </c>
      <c r="B1096">
        <v>202403</v>
      </c>
      <c r="C1096" t="s">
        <v>39</v>
      </c>
      <c r="D1096" t="s">
        <v>39</v>
      </c>
      <c r="E1096" t="s">
        <v>39</v>
      </c>
      <c r="F1096" t="s">
        <v>39</v>
      </c>
      <c r="G1096" t="s">
        <v>39</v>
      </c>
      <c r="H1096" t="s">
        <v>39</v>
      </c>
      <c r="I1096">
        <v>0</v>
      </c>
      <c r="J1096">
        <v>0</v>
      </c>
      <c r="K1096">
        <v>0</v>
      </c>
      <c r="L1096">
        <v>497</v>
      </c>
      <c r="M1096">
        <v>0</v>
      </c>
      <c r="N1096">
        <v>493</v>
      </c>
      <c r="O1096">
        <v>513</v>
      </c>
      <c r="P1096" t="s">
        <v>39</v>
      </c>
      <c r="Q1096" t="s">
        <v>39</v>
      </c>
      <c r="R1096" t="e">
        <f>INDEX(股期交易標的!$D:$D,MATCH(LEFT(股票期貨!S1096,2),股期交易標的!$A:$A,0)) &amp; "期"</f>
        <v>#N/A</v>
      </c>
      <c r="X1096" t="e">
        <f>INDEX(股期交易標的!$D:$D,MATCH(LEFT(股票期貨!Y1096,2),股期交易標的!$A:$A,0)) &amp; "期"</f>
        <v>#N/A</v>
      </c>
    </row>
    <row r="1097" spans="1:24" x14ac:dyDescent="0.25">
      <c r="A1097" t="s">
        <v>691</v>
      </c>
      <c r="B1097">
        <v>202406</v>
      </c>
      <c r="C1097" t="s">
        <v>39</v>
      </c>
      <c r="D1097" t="s">
        <v>39</v>
      </c>
      <c r="E1097" t="s">
        <v>39</v>
      </c>
      <c r="F1097" t="s">
        <v>39</v>
      </c>
      <c r="G1097" t="s">
        <v>39</v>
      </c>
      <c r="H1097" t="s">
        <v>39</v>
      </c>
      <c r="I1097">
        <v>0</v>
      </c>
      <c r="J1097">
        <v>0</v>
      </c>
      <c r="K1097">
        <v>0</v>
      </c>
      <c r="L1097">
        <v>494</v>
      </c>
      <c r="M1097">
        <v>0</v>
      </c>
      <c r="N1097">
        <v>492</v>
      </c>
      <c r="O1097">
        <v>513</v>
      </c>
      <c r="P1097" t="s">
        <v>39</v>
      </c>
      <c r="Q1097" t="s">
        <v>39</v>
      </c>
      <c r="R1097" t="e">
        <f>INDEX(股期交易標的!$D:$D,MATCH(LEFT(股票期貨!S1097,2),股期交易標的!$A:$A,0)) &amp; "期"</f>
        <v>#N/A</v>
      </c>
      <c r="X1097" t="e">
        <f>INDEX(股期交易標的!$D:$D,MATCH(LEFT(股票期貨!Y1097,2),股期交易標的!$A:$A,0)) &amp; "期"</f>
        <v>#N/A</v>
      </c>
    </row>
    <row r="1098" spans="1:24" x14ac:dyDescent="0.25">
      <c r="A1098" t="s">
        <v>691</v>
      </c>
      <c r="B1098">
        <v>202409</v>
      </c>
      <c r="C1098" t="s">
        <v>39</v>
      </c>
      <c r="D1098" t="s">
        <v>39</v>
      </c>
      <c r="E1098" t="s">
        <v>39</v>
      </c>
      <c r="F1098" t="s">
        <v>39</v>
      </c>
      <c r="G1098" t="s">
        <v>39</v>
      </c>
      <c r="H1098" t="s">
        <v>39</v>
      </c>
      <c r="I1098">
        <v>0</v>
      </c>
      <c r="J1098">
        <v>0</v>
      </c>
      <c r="K1098">
        <v>0</v>
      </c>
      <c r="L1098">
        <v>494.5</v>
      </c>
      <c r="M1098">
        <v>0</v>
      </c>
      <c r="N1098">
        <v>491</v>
      </c>
      <c r="O1098">
        <v>513</v>
      </c>
      <c r="P1098" t="s">
        <v>39</v>
      </c>
      <c r="Q1098" t="s">
        <v>39</v>
      </c>
      <c r="R1098" t="e">
        <f>INDEX(股期交易標的!$D:$D,MATCH(LEFT(股票期貨!S1098,2),股期交易標的!$A:$A,0)) &amp; "期"</f>
        <v>#N/A</v>
      </c>
      <c r="X1098" t="e">
        <f>INDEX(股期交易標的!$D:$D,MATCH(LEFT(股票期貨!Y1098,2),股期交易標的!$A:$A,0)) &amp; "期"</f>
        <v>#N/A</v>
      </c>
    </row>
    <row r="1099" spans="1:24" x14ac:dyDescent="0.25">
      <c r="A1099" t="s">
        <v>692</v>
      </c>
      <c r="B1099">
        <v>202311</v>
      </c>
      <c r="C1099">
        <v>150.5</v>
      </c>
      <c r="D1099">
        <v>156</v>
      </c>
      <c r="E1099">
        <v>150.5</v>
      </c>
      <c r="F1099">
        <v>155</v>
      </c>
      <c r="G1099" t="s">
        <v>1588</v>
      </c>
      <c r="H1099" s="4" t="s">
        <v>2657</v>
      </c>
      <c r="I1099">
        <v>0</v>
      </c>
      <c r="J1099">
        <v>471</v>
      </c>
      <c r="K1099">
        <v>471</v>
      </c>
      <c r="L1099">
        <v>155.5</v>
      </c>
      <c r="M1099">
        <v>1387</v>
      </c>
      <c r="N1099">
        <v>154.5</v>
      </c>
      <c r="O1099">
        <v>155.5</v>
      </c>
      <c r="P1099">
        <v>156</v>
      </c>
      <c r="Q1099">
        <v>120</v>
      </c>
      <c r="R1099" t="e">
        <f>INDEX(股期交易標的!$D:$D,MATCH(LEFT(股票期貨!S1099,2),股期交易標的!$A:$A,0)) &amp; "期"</f>
        <v>#N/A</v>
      </c>
      <c r="X1099" t="e">
        <f>INDEX(股期交易標的!$D:$D,MATCH(LEFT(股票期貨!Y1099,2),股期交易標的!$A:$A,0)) &amp; "期"</f>
        <v>#N/A</v>
      </c>
    </row>
    <row r="1100" spans="1:24" x14ac:dyDescent="0.25">
      <c r="A1100" t="s">
        <v>692</v>
      </c>
      <c r="B1100">
        <v>202312</v>
      </c>
      <c r="C1100">
        <v>154</v>
      </c>
      <c r="D1100">
        <v>156</v>
      </c>
      <c r="E1100">
        <v>154</v>
      </c>
      <c r="F1100">
        <v>155.5</v>
      </c>
      <c r="G1100" t="s">
        <v>2239</v>
      </c>
      <c r="H1100" t="s">
        <v>2637</v>
      </c>
      <c r="I1100">
        <v>0</v>
      </c>
      <c r="J1100">
        <v>36</v>
      </c>
      <c r="K1100">
        <v>36</v>
      </c>
      <c r="L1100">
        <v>155.5</v>
      </c>
      <c r="M1100">
        <v>217</v>
      </c>
      <c r="N1100">
        <v>154.5</v>
      </c>
      <c r="O1100">
        <v>155.5</v>
      </c>
      <c r="P1100">
        <v>186</v>
      </c>
      <c r="Q1100">
        <v>120</v>
      </c>
      <c r="R1100" t="e">
        <f>INDEX(股期交易標的!$D:$D,MATCH(LEFT(股票期貨!S1100,2),股期交易標的!$A:$A,0)) &amp; "期"</f>
        <v>#N/A</v>
      </c>
      <c r="X1100" t="e">
        <f>INDEX(股期交易標的!$D:$D,MATCH(LEFT(股票期貨!Y1100,2),股期交易標的!$A:$A,0)) &amp; "期"</f>
        <v>#N/A</v>
      </c>
    </row>
    <row r="1101" spans="1:24" x14ac:dyDescent="0.25">
      <c r="A1101" t="s">
        <v>692</v>
      </c>
      <c r="B1101">
        <v>202403</v>
      </c>
      <c r="C1101">
        <v>155.5</v>
      </c>
      <c r="D1101">
        <v>155.5</v>
      </c>
      <c r="E1101">
        <v>155.5</v>
      </c>
      <c r="F1101">
        <v>155.5</v>
      </c>
      <c r="G1101" t="s">
        <v>1588</v>
      </c>
      <c r="H1101" s="4" t="s">
        <v>2324</v>
      </c>
      <c r="I1101">
        <v>0</v>
      </c>
      <c r="J1101">
        <v>1</v>
      </c>
      <c r="K1101">
        <v>1</v>
      </c>
      <c r="L1101">
        <v>155.5</v>
      </c>
      <c r="M1101">
        <v>11</v>
      </c>
      <c r="N1101">
        <v>149.5</v>
      </c>
      <c r="O1101">
        <v>160.5</v>
      </c>
      <c r="P1101">
        <v>155.5</v>
      </c>
      <c r="Q1101">
        <v>125.5</v>
      </c>
      <c r="R1101" t="e">
        <f>INDEX(股期交易標的!$D:$D,MATCH(LEFT(股票期貨!S1101,2),股期交易標的!$A:$A,0)) &amp; "期"</f>
        <v>#N/A</v>
      </c>
      <c r="X1101" t="e">
        <f>INDEX(股期交易標的!$D:$D,MATCH(LEFT(股票期貨!Y1101,2),股期交易標的!$A:$A,0)) &amp; "期"</f>
        <v>#N/A</v>
      </c>
    </row>
    <row r="1102" spans="1:24" x14ac:dyDescent="0.25">
      <c r="A1102" t="s">
        <v>692</v>
      </c>
      <c r="B1102">
        <v>202406</v>
      </c>
      <c r="C1102" t="s">
        <v>39</v>
      </c>
      <c r="D1102" t="s">
        <v>39</v>
      </c>
      <c r="E1102" t="s">
        <v>39</v>
      </c>
      <c r="F1102" t="s">
        <v>39</v>
      </c>
      <c r="G1102" t="s">
        <v>39</v>
      </c>
      <c r="H1102" t="s">
        <v>39</v>
      </c>
      <c r="I1102">
        <v>0</v>
      </c>
      <c r="J1102">
        <v>0</v>
      </c>
      <c r="K1102">
        <v>0</v>
      </c>
      <c r="L1102">
        <v>155.5</v>
      </c>
      <c r="M1102">
        <v>2</v>
      </c>
      <c r="N1102">
        <v>149.5</v>
      </c>
      <c r="O1102">
        <v>156</v>
      </c>
      <c r="P1102">
        <v>131.5</v>
      </c>
      <c r="Q1102">
        <v>131</v>
      </c>
      <c r="R1102" t="e">
        <f>INDEX(股期交易標的!$D:$D,MATCH(LEFT(股票期貨!S1102,2),股期交易標的!$A:$A,0)) &amp; "期"</f>
        <v>#N/A</v>
      </c>
      <c r="X1102" t="e">
        <f>INDEX(股期交易標的!$D:$D,MATCH(LEFT(股票期貨!Y1102,2),股期交易標的!$A:$A,0)) &amp; "期"</f>
        <v>#N/A</v>
      </c>
    </row>
    <row r="1103" spans="1:24" x14ac:dyDescent="0.25">
      <c r="A1103" t="s">
        <v>692</v>
      </c>
      <c r="B1103">
        <v>202409</v>
      </c>
      <c r="C1103" t="s">
        <v>39</v>
      </c>
      <c r="D1103" t="s">
        <v>39</v>
      </c>
      <c r="E1103" t="s">
        <v>39</v>
      </c>
      <c r="F1103" t="s">
        <v>39</v>
      </c>
      <c r="G1103" t="s">
        <v>39</v>
      </c>
      <c r="H1103" t="s">
        <v>39</v>
      </c>
      <c r="I1103">
        <v>0</v>
      </c>
      <c r="J1103">
        <v>0</v>
      </c>
      <c r="K1103">
        <v>0</v>
      </c>
      <c r="L1103">
        <v>155.5</v>
      </c>
      <c r="M1103">
        <v>0</v>
      </c>
      <c r="N1103">
        <v>149.5</v>
      </c>
      <c r="O1103">
        <v>160.5</v>
      </c>
      <c r="P1103" t="s">
        <v>39</v>
      </c>
      <c r="Q1103" t="s">
        <v>39</v>
      </c>
      <c r="R1103" t="e">
        <f>INDEX(股期交易標的!$D:$D,MATCH(LEFT(股票期貨!S1103,2),股期交易標的!$A:$A,0)) &amp; "期"</f>
        <v>#N/A</v>
      </c>
      <c r="X1103" t="e">
        <f>INDEX(股期交易標的!$D:$D,MATCH(LEFT(股票期貨!Y1103,2),股期交易標的!$A:$A,0)) &amp; "期"</f>
        <v>#N/A</v>
      </c>
    </row>
    <row r="1104" spans="1:24" x14ac:dyDescent="0.25">
      <c r="A1104" t="s">
        <v>693</v>
      </c>
      <c r="B1104">
        <v>202311</v>
      </c>
      <c r="C1104">
        <v>390</v>
      </c>
      <c r="D1104">
        <v>393</v>
      </c>
      <c r="E1104">
        <v>388</v>
      </c>
      <c r="F1104">
        <v>391</v>
      </c>
      <c r="G1104" t="s">
        <v>1566</v>
      </c>
      <c r="H1104" s="4" t="s">
        <v>2553</v>
      </c>
      <c r="I1104">
        <v>0</v>
      </c>
      <c r="J1104">
        <v>195</v>
      </c>
      <c r="K1104">
        <v>195</v>
      </c>
      <c r="L1104">
        <v>391</v>
      </c>
      <c r="M1104">
        <v>1312</v>
      </c>
      <c r="N1104">
        <v>390.5</v>
      </c>
      <c r="O1104">
        <v>391</v>
      </c>
      <c r="P1104">
        <v>395</v>
      </c>
      <c r="Q1104">
        <v>361.5</v>
      </c>
      <c r="R1104" t="e">
        <f>INDEX(股期交易標的!$D:$D,MATCH(LEFT(股票期貨!S1104,2),股期交易標的!$A:$A,0)) &amp; "期"</f>
        <v>#N/A</v>
      </c>
      <c r="X1104" t="e">
        <f>INDEX(股期交易標的!$D:$D,MATCH(LEFT(股票期貨!Y1104,2),股期交易標的!$A:$A,0)) &amp; "期"</f>
        <v>#N/A</v>
      </c>
    </row>
    <row r="1105" spans="1:24" x14ac:dyDescent="0.25">
      <c r="A1105" t="s">
        <v>693</v>
      </c>
      <c r="B1105">
        <v>202312</v>
      </c>
      <c r="C1105">
        <v>391</v>
      </c>
      <c r="D1105">
        <v>392</v>
      </c>
      <c r="E1105">
        <v>388.5</v>
      </c>
      <c r="F1105">
        <v>390.5</v>
      </c>
      <c r="G1105" t="s">
        <v>451</v>
      </c>
      <c r="H1105" s="4" t="s">
        <v>2624</v>
      </c>
      <c r="I1105">
        <v>0</v>
      </c>
      <c r="J1105">
        <v>34</v>
      </c>
      <c r="K1105">
        <v>34</v>
      </c>
      <c r="L1105">
        <v>390.5</v>
      </c>
      <c r="M1105">
        <v>339</v>
      </c>
      <c r="N1105">
        <v>390</v>
      </c>
      <c r="O1105">
        <v>391</v>
      </c>
      <c r="P1105">
        <v>431</v>
      </c>
      <c r="Q1105">
        <v>357.5</v>
      </c>
      <c r="R1105" t="e">
        <f>INDEX(股期交易標的!$D:$D,MATCH(LEFT(股票期貨!S1105,2),股期交易標的!$A:$A,0)) &amp; "期"</f>
        <v>#N/A</v>
      </c>
      <c r="X1105" t="e">
        <f>INDEX(股期交易標的!$D:$D,MATCH(LEFT(股票期貨!Y1105,2),股期交易標的!$A:$A,0)) &amp; "期"</f>
        <v>#N/A</v>
      </c>
    </row>
    <row r="1106" spans="1:24" x14ac:dyDescent="0.25">
      <c r="A1106" t="s">
        <v>693</v>
      </c>
      <c r="B1106">
        <v>202403</v>
      </c>
      <c r="C1106" t="s">
        <v>39</v>
      </c>
      <c r="D1106" t="s">
        <v>39</v>
      </c>
      <c r="E1106" t="s">
        <v>39</v>
      </c>
      <c r="F1106" t="s">
        <v>39</v>
      </c>
      <c r="G1106" t="s">
        <v>39</v>
      </c>
      <c r="H1106" t="s">
        <v>39</v>
      </c>
      <c r="I1106">
        <v>0</v>
      </c>
      <c r="J1106">
        <v>0</v>
      </c>
      <c r="K1106">
        <v>0</v>
      </c>
      <c r="L1106">
        <v>389.5</v>
      </c>
      <c r="M1106">
        <v>7</v>
      </c>
      <c r="N1106">
        <v>378.5</v>
      </c>
      <c r="O1106">
        <v>404</v>
      </c>
      <c r="P1106">
        <v>408</v>
      </c>
      <c r="Q1106">
        <v>380</v>
      </c>
      <c r="R1106" t="e">
        <f>INDEX(股期交易標的!$D:$D,MATCH(LEFT(股票期貨!S1106,2),股期交易標的!$A:$A,0)) &amp; "期"</f>
        <v>#N/A</v>
      </c>
      <c r="X1106" t="e">
        <f>INDEX(股期交易標的!$D:$D,MATCH(LEFT(股票期貨!Y1106,2),股期交易標的!$A:$A,0)) &amp; "期"</f>
        <v>#N/A</v>
      </c>
    </row>
    <row r="1107" spans="1:24" x14ac:dyDescent="0.25">
      <c r="A1107" t="s">
        <v>693</v>
      </c>
      <c r="B1107">
        <v>202406</v>
      </c>
      <c r="C1107" t="s">
        <v>39</v>
      </c>
      <c r="D1107" t="s">
        <v>39</v>
      </c>
      <c r="E1107" t="s">
        <v>39</v>
      </c>
      <c r="F1107" t="s">
        <v>39</v>
      </c>
      <c r="G1107" t="s">
        <v>39</v>
      </c>
      <c r="H1107" t="s">
        <v>39</v>
      </c>
      <c r="I1107">
        <v>0</v>
      </c>
      <c r="J1107">
        <v>0</v>
      </c>
      <c r="K1107">
        <v>0</v>
      </c>
      <c r="L1107">
        <v>390.5</v>
      </c>
      <c r="M1107">
        <v>6</v>
      </c>
      <c r="N1107">
        <v>377.5</v>
      </c>
      <c r="O1107">
        <v>404</v>
      </c>
      <c r="P1107">
        <v>395</v>
      </c>
      <c r="Q1107">
        <v>371</v>
      </c>
      <c r="R1107" t="e">
        <f>INDEX(股期交易標的!$D:$D,MATCH(LEFT(股票期貨!S1107,2),股期交易標的!$A:$A,0)) &amp; "期"</f>
        <v>#N/A</v>
      </c>
      <c r="X1107" t="e">
        <f>INDEX(股期交易標的!$D:$D,MATCH(LEFT(股票期貨!Y1107,2),股期交易標的!$A:$A,0)) &amp; "期"</f>
        <v>#N/A</v>
      </c>
    </row>
    <row r="1108" spans="1:24" x14ac:dyDescent="0.25">
      <c r="A1108" t="s">
        <v>693</v>
      </c>
      <c r="B1108">
        <v>202409</v>
      </c>
      <c r="C1108" t="s">
        <v>39</v>
      </c>
      <c r="D1108" t="s">
        <v>39</v>
      </c>
      <c r="E1108" t="s">
        <v>39</v>
      </c>
      <c r="F1108" t="s">
        <v>39</v>
      </c>
      <c r="G1108" t="s">
        <v>39</v>
      </c>
      <c r="H1108" t="s">
        <v>39</v>
      </c>
      <c r="I1108">
        <v>0</v>
      </c>
      <c r="J1108">
        <v>0</v>
      </c>
      <c r="K1108">
        <v>0</v>
      </c>
      <c r="L1108">
        <v>392.5</v>
      </c>
      <c r="M1108">
        <v>0</v>
      </c>
      <c r="N1108">
        <v>377.5</v>
      </c>
      <c r="O1108">
        <v>404</v>
      </c>
      <c r="P1108" t="s">
        <v>39</v>
      </c>
      <c r="Q1108" t="s">
        <v>39</v>
      </c>
      <c r="R1108" t="e">
        <f>INDEX(股期交易標的!$D:$D,MATCH(LEFT(股票期貨!S1108,2),股期交易標的!$A:$A,0)) &amp; "期"</f>
        <v>#N/A</v>
      </c>
      <c r="X1108" t="e">
        <f>INDEX(股期交易標的!$D:$D,MATCH(LEFT(股票期貨!Y1108,2),股期交易標的!$A:$A,0)) &amp; "期"</f>
        <v>#N/A</v>
      </c>
    </row>
    <row r="1109" spans="1:24" x14ac:dyDescent="0.25">
      <c r="A1109" t="s">
        <v>694</v>
      </c>
      <c r="B1109">
        <v>202311</v>
      </c>
      <c r="C1109">
        <v>29.45</v>
      </c>
      <c r="D1109">
        <v>29.7</v>
      </c>
      <c r="E1109">
        <v>29.45</v>
      </c>
      <c r="F1109">
        <v>29.65</v>
      </c>
      <c r="G1109" t="s">
        <v>446</v>
      </c>
      <c r="H1109" t="s">
        <v>2392</v>
      </c>
      <c r="I1109">
        <v>0</v>
      </c>
      <c r="J1109">
        <v>38</v>
      </c>
      <c r="K1109">
        <v>38</v>
      </c>
      <c r="L1109">
        <v>29.65</v>
      </c>
      <c r="M1109">
        <v>147</v>
      </c>
      <c r="N1109">
        <v>29.6</v>
      </c>
      <c r="O1109">
        <v>29.75</v>
      </c>
      <c r="P1109">
        <v>33.200000000000003</v>
      </c>
      <c r="Q1109">
        <v>28.7</v>
      </c>
      <c r="R1109" t="e">
        <f>INDEX(股期交易標的!$D:$D,MATCH(LEFT(股票期貨!S1109,2),股期交易標的!$A:$A,0)) &amp; "期"</f>
        <v>#N/A</v>
      </c>
      <c r="X1109" t="e">
        <f>INDEX(股期交易標的!$D:$D,MATCH(LEFT(股票期貨!Y1109,2),股期交易標的!$A:$A,0)) &amp; "期"</f>
        <v>#N/A</v>
      </c>
    </row>
    <row r="1110" spans="1:24" x14ac:dyDescent="0.25">
      <c r="A1110" t="s">
        <v>694</v>
      </c>
      <c r="B1110">
        <v>202312</v>
      </c>
      <c r="C1110">
        <v>29.6</v>
      </c>
      <c r="D1110">
        <v>29.6</v>
      </c>
      <c r="E1110">
        <v>29.6</v>
      </c>
      <c r="F1110">
        <v>29.6</v>
      </c>
      <c r="G1110" t="s">
        <v>443</v>
      </c>
      <c r="H1110" t="s">
        <v>2693</v>
      </c>
      <c r="I1110">
        <v>0</v>
      </c>
      <c r="J1110">
        <v>1</v>
      </c>
      <c r="K1110">
        <v>1</v>
      </c>
      <c r="L1110">
        <v>29.6</v>
      </c>
      <c r="M1110">
        <v>83</v>
      </c>
      <c r="N1110">
        <v>29.55</v>
      </c>
      <c r="O1110">
        <v>29.9</v>
      </c>
      <c r="P1110">
        <v>39.65</v>
      </c>
      <c r="Q1110">
        <v>25.7</v>
      </c>
      <c r="R1110" t="e">
        <f>INDEX(股期交易標的!$D:$D,MATCH(LEFT(股票期貨!S1110,2),股期交易標的!$A:$A,0)) &amp; "期"</f>
        <v>#N/A</v>
      </c>
      <c r="X1110" t="e">
        <f>INDEX(股期交易標的!$D:$D,MATCH(LEFT(股票期貨!Y1110,2),股期交易標的!$A:$A,0)) &amp; "期"</f>
        <v>#N/A</v>
      </c>
    </row>
    <row r="1111" spans="1:24" x14ac:dyDescent="0.25">
      <c r="A1111" t="s">
        <v>694</v>
      </c>
      <c r="B1111">
        <v>202403</v>
      </c>
      <c r="C1111" t="s">
        <v>39</v>
      </c>
      <c r="D1111" t="s">
        <v>39</v>
      </c>
      <c r="E1111" t="s">
        <v>39</v>
      </c>
      <c r="F1111" t="s">
        <v>39</v>
      </c>
      <c r="G1111" t="s">
        <v>39</v>
      </c>
      <c r="H1111" t="s">
        <v>39</v>
      </c>
      <c r="I1111">
        <v>0</v>
      </c>
      <c r="J1111">
        <v>0</v>
      </c>
      <c r="K1111">
        <v>0</v>
      </c>
      <c r="L1111">
        <v>29.65</v>
      </c>
      <c r="M1111">
        <v>116</v>
      </c>
      <c r="N1111">
        <v>29.5</v>
      </c>
      <c r="O1111">
        <v>30.65</v>
      </c>
      <c r="P1111">
        <v>39.85</v>
      </c>
      <c r="Q1111">
        <v>29.3</v>
      </c>
      <c r="R1111" t="e">
        <f>INDEX(股期交易標的!$D:$D,MATCH(LEFT(股票期貨!S1111,2),股期交易標的!$A:$A,0)) &amp; "期"</f>
        <v>#N/A</v>
      </c>
      <c r="X1111" t="e">
        <f>INDEX(股期交易標的!$D:$D,MATCH(LEFT(股票期貨!Y1111,2),股期交易標的!$A:$A,0)) &amp; "期"</f>
        <v>#N/A</v>
      </c>
    </row>
    <row r="1112" spans="1:24" x14ac:dyDescent="0.25">
      <c r="A1112" t="s">
        <v>694</v>
      </c>
      <c r="B1112">
        <v>202406</v>
      </c>
      <c r="C1112" t="s">
        <v>39</v>
      </c>
      <c r="D1112" t="s">
        <v>39</v>
      </c>
      <c r="E1112" t="s">
        <v>39</v>
      </c>
      <c r="F1112" t="s">
        <v>39</v>
      </c>
      <c r="G1112" t="s">
        <v>39</v>
      </c>
      <c r="H1112" s="4" t="s">
        <v>39</v>
      </c>
      <c r="I1112">
        <v>0</v>
      </c>
      <c r="J1112">
        <v>0</v>
      </c>
      <c r="K1112">
        <v>0</v>
      </c>
      <c r="L1112">
        <v>29.7</v>
      </c>
      <c r="M1112">
        <v>48</v>
      </c>
      <c r="N1112">
        <v>28.7</v>
      </c>
      <c r="O1112">
        <v>30.65</v>
      </c>
      <c r="P1112">
        <v>39</v>
      </c>
      <c r="Q1112">
        <v>29.95</v>
      </c>
      <c r="R1112" t="e">
        <f>INDEX(股期交易標的!$D:$D,MATCH(LEFT(股票期貨!S1112,2),股期交易標的!$A:$A,0)) &amp; "期"</f>
        <v>#N/A</v>
      </c>
      <c r="X1112" t="e">
        <f>INDEX(股期交易標的!$D:$D,MATCH(LEFT(股票期貨!Y1112,2),股期交易標的!$A:$A,0)) &amp; "期"</f>
        <v>#N/A</v>
      </c>
    </row>
    <row r="1113" spans="1:24" x14ac:dyDescent="0.25">
      <c r="A1113" t="s">
        <v>694</v>
      </c>
      <c r="B1113">
        <v>202409</v>
      </c>
      <c r="C1113" t="s">
        <v>39</v>
      </c>
      <c r="D1113" t="s">
        <v>39</v>
      </c>
      <c r="E1113" t="s">
        <v>39</v>
      </c>
      <c r="F1113" t="s">
        <v>39</v>
      </c>
      <c r="G1113" t="s">
        <v>39</v>
      </c>
      <c r="H1113" t="s">
        <v>39</v>
      </c>
      <c r="I1113">
        <v>0</v>
      </c>
      <c r="J1113">
        <v>0</v>
      </c>
      <c r="K1113">
        <v>0</v>
      </c>
      <c r="L1113">
        <v>29.6</v>
      </c>
      <c r="M1113">
        <v>0</v>
      </c>
      <c r="N1113">
        <v>28.7</v>
      </c>
      <c r="O1113">
        <v>30.65</v>
      </c>
      <c r="P1113" t="s">
        <v>39</v>
      </c>
      <c r="Q1113" t="s">
        <v>39</v>
      </c>
      <c r="R1113" t="e">
        <f>INDEX(股期交易標的!$D:$D,MATCH(LEFT(股票期貨!S1113,2),股期交易標的!$A:$A,0)) &amp; "期"</f>
        <v>#N/A</v>
      </c>
      <c r="X1113" t="e">
        <f>INDEX(股期交易標的!$D:$D,MATCH(LEFT(股票期貨!Y1113,2),股期交易標的!$A:$A,0)) &amp; "期"</f>
        <v>#N/A</v>
      </c>
    </row>
    <row r="1114" spans="1:24" x14ac:dyDescent="0.25">
      <c r="A1114" t="s">
        <v>695</v>
      </c>
      <c r="B1114">
        <v>202311</v>
      </c>
      <c r="C1114">
        <v>123</v>
      </c>
      <c r="D1114">
        <v>131</v>
      </c>
      <c r="E1114">
        <v>123</v>
      </c>
      <c r="F1114">
        <v>129</v>
      </c>
      <c r="G1114" t="s">
        <v>1597</v>
      </c>
      <c r="H1114" t="s">
        <v>2694</v>
      </c>
      <c r="I1114">
        <v>0</v>
      </c>
      <c r="J1114">
        <v>418</v>
      </c>
      <c r="K1114">
        <v>418</v>
      </c>
      <c r="L1114">
        <v>129</v>
      </c>
      <c r="M1114">
        <v>428</v>
      </c>
      <c r="N1114">
        <v>129</v>
      </c>
      <c r="O1114">
        <v>129.5</v>
      </c>
      <c r="P1114">
        <v>131</v>
      </c>
      <c r="Q1114">
        <v>106</v>
      </c>
      <c r="R1114" t="e">
        <f>INDEX(股期交易標的!$D:$D,MATCH(LEFT(股票期貨!S1114,2),股期交易標的!$A:$A,0)) &amp; "期"</f>
        <v>#N/A</v>
      </c>
      <c r="X1114" t="e">
        <f>INDEX(股期交易標的!$D:$D,MATCH(LEFT(股票期貨!Y1114,2),股期交易標的!$A:$A,0)) &amp; "期"</f>
        <v>#N/A</v>
      </c>
    </row>
    <row r="1115" spans="1:24" x14ac:dyDescent="0.25">
      <c r="A1115" t="s">
        <v>695</v>
      </c>
      <c r="B1115">
        <v>202312</v>
      </c>
      <c r="C1115">
        <v>123</v>
      </c>
      <c r="D1115">
        <v>130</v>
      </c>
      <c r="E1115">
        <v>123</v>
      </c>
      <c r="F1115">
        <v>128.5</v>
      </c>
      <c r="G1115" t="s">
        <v>2554</v>
      </c>
      <c r="H1115" t="s">
        <v>2695</v>
      </c>
      <c r="I1115">
        <v>0</v>
      </c>
      <c r="J1115">
        <v>56</v>
      </c>
      <c r="K1115">
        <v>56</v>
      </c>
      <c r="L1115">
        <v>128.5</v>
      </c>
      <c r="M1115">
        <v>102</v>
      </c>
      <c r="N1115">
        <v>128.5</v>
      </c>
      <c r="O1115">
        <v>129</v>
      </c>
      <c r="P1115">
        <v>130</v>
      </c>
      <c r="Q1115">
        <v>108.5</v>
      </c>
      <c r="R1115" t="e">
        <f>INDEX(股期交易標的!$D:$D,MATCH(LEFT(股票期貨!S1115,2),股期交易標的!$A:$A,0)) &amp; "期"</f>
        <v>#N/A</v>
      </c>
      <c r="X1115" t="e">
        <f>INDEX(股期交易標的!$D:$D,MATCH(LEFT(股票期貨!Y1115,2),股期交易標的!$A:$A,0)) &amp; "期"</f>
        <v>#N/A</v>
      </c>
    </row>
    <row r="1116" spans="1:24" x14ac:dyDescent="0.25">
      <c r="A1116" t="s">
        <v>695</v>
      </c>
      <c r="B1116">
        <v>202403</v>
      </c>
      <c r="C1116" t="s">
        <v>39</v>
      </c>
      <c r="D1116" t="s">
        <v>39</v>
      </c>
      <c r="E1116" t="s">
        <v>39</v>
      </c>
      <c r="F1116" t="s">
        <v>39</v>
      </c>
      <c r="G1116" t="s">
        <v>39</v>
      </c>
      <c r="H1116" t="s">
        <v>39</v>
      </c>
      <c r="I1116">
        <v>0</v>
      </c>
      <c r="J1116">
        <v>0</v>
      </c>
      <c r="K1116">
        <v>0</v>
      </c>
      <c r="L1116">
        <v>130</v>
      </c>
      <c r="M1116">
        <v>4</v>
      </c>
      <c r="N1116">
        <v>128.5</v>
      </c>
      <c r="O1116">
        <v>133.5</v>
      </c>
      <c r="P1116">
        <v>121.5</v>
      </c>
      <c r="Q1116">
        <v>108</v>
      </c>
      <c r="R1116" t="e">
        <f>INDEX(股期交易標的!$D:$D,MATCH(LEFT(股票期貨!S1116,2),股期交易標的!$A:$A,0)) &amp; "期"</f>
        <v>#N/A</v>
      </c>
      <c r="X1116" t="e">
        <f>INDEX(股期交易標的!$D:$D,MATCH(LEFT(股票期貨!Y1116,2),股期交易標的!$A:$A,0)) &amp; "期"</f>
        <v>#N/A</v>
      </c>
    </row>
    <row r="1117" spans="1:24" x14ac:dyDescent="0.25">
      <c r="A1117" t="s">
        <v>695</v>
      </c>
      <c r="B1117">
        <v>202406</v>
      </c>
      <c r="C1117" t="s">
        <v>39</v>
      </c>
      <c r="D1117" t="s">
        <v>39</v>
      </c>
      <c r="E1117" t="s">
        <v>39</v>
      </c>
      <c r="F1117" t="s">
        <v>39</v>
      </c>
      <c r="G1117" t="s">
        <v>39</v>
      </c>
      <c r="H1117" t="s">
        <v>39</v>
      </c>
      <c r="I1117">
        <v>0</v>
      </c>
      <c r="J1117">
        <v>0</v>
      </c>
      <c r="K1117">
        <v>0</v>
      </c>
      <c r="L1117">
        <v>128.5</v>
      </c>
      <c r="M1117">
        <v>0</v>
      </c>
      <c r="N1117">
        <v>125</v>
      </c>
      <c r="O1117">
        <v>133.5</v>
      </c>
      <c r="P1117" t="s">
        <v>39</v>
      </c>
      <c r="Q1117" t="s">
        <v>39</v>
      </c>
      <c r="R1117" t="e">
        <f>INDEX(股期交易標的!$D:$D,MATCH(LEFT(股票期貨!S1117,2),股期交易標的!$A:$A,0)) &amp; "期"</f>
        <v>#N/A</v>
      </c>
      <c r="X1117" t="e">
        <f>INDEX(股期交易標的!$D:$D,MATCH(LEFT(股票期貨!Y1117,2),股期交易標的!$A:$A,0)) &amp; "期"</f>
        <v>#N/A</v>
      </c>
    </row>
    <row r="1118" spans="1:24" x14ac:dyDescent="0.25">
      <c r="A1118" t="s">
        <v>695</v>
      </c>
      <c r="B1118">
        <v>202409</v>
      </c>
      <c r="C1118" t="s">
        <v>39</v>
      </c>
      <c r="D1118" t="s">
        <v>39</v>
      </c>
      <c r="E1118" t="s">
        <v>39</v>
      </c>
      <c r="F1118" t="s">
        <v>39</v>
      </c>
      <c r="G1118" t="s">
        <v>39</v>
      </c>
      <c r="H1118" t="s">
        <v>39</v>
      </c>
      <c r="I1118">
        <v>0</v>
      </c>
      <c r="J1118">
        <v>0</v>
      </c>
      <c r="K1118">
        <v>0</v>
      </c>
      <c r="L1118">
        <v>129</v>
      </c>
      <c r="M1118">
        <v>0</v>
      </c>
      <c r="N1118">
        <v>125</v>
      </c>
      <c r="O1118">
        <v>133.5</v>
      </c>
      <c r="P1118" t="s">
        <v>39</v>
      </c>
      <c r="Q1118" t="s">
        <v>39</v>
      </c>
      <c r="R1118" t="e">
        <f>INDEX(股期交易標的!$D:$D,MATCH(LEFT(股票期貨!S1118,2),股期交易標的!$A:$A,0)) &amp; "期"</f>
        <v>#N/A</v>
      </c>
      <c r="X1118" t="e">
        <f>INDEX(股期交易標的!$D:$D,MATCH(LEFT(股票期貨!Y1118,2),股期交易標的!$A:$A,0)) &amp; "期"</f>
        <v>#N/A</v>
      </c>
    </row>
    <row r="1119" spans="1:24" x14ac:dyDescent="0.25">
      <c r="A1119" t="s">
        <v>696</v>
      </c>
      <c r="B1119">
        <v>202311</v>
      </c>
      <c r="C1119">
        <v>202</v>
      </c>
      <c r="D1119">
        <v>208</v>
      </c>
      <c r="E1119">
        <v>202</v>
      </c>
      <c r="F1119">
        <v>208</v>
      </c>
      <c r="G1119" t="s">
        <v>1591</v>
      </c>
      <c r="H1119" t="s">
        <v>2696</v>
      </c>
      <c r="I1119">
        <v>0</v>
      </c>
      <c r="J1119">
        <v>468</v>
      </c>
      <c r="K1119">
        <v>468</v>
      </c>
      <c r="L1119">
        <v>206.5</v>
      </c>
      <c r="M1119">
        <v>926</v>
      </c>
      <c r="N1119">
        <v>206.5</v>
      </c>
      <c r="O1119">
        <v>208</v>
      </c>
      <c r="P1119">
        <v>211</v>
      </c>
      <c r="Q1119">
        <v>195.5</v>
      </c>
      <c r="R1119" t="e">
        <f>INDEX(股期交易標的!$D:$D,MATCH(LEFT(股票期貨!S1119,2),股期交易標的!$A:$A,0)) &amp; "期"</f>
        <v>#N/A</v>
      </c>
      <c r="X1119" t="e">
        <f>INDEX(股期交易標的!$D:$D,MATCH(LEFT(股票期貨!Y1119,2),股期交易標的!$A:$A,0)) &amp; "期"</f>
        <v>#N/A</v>
      </c>
    </row>
    <row r="1120" spans="1:24" x14ac:dyDescent="0.25">
      <c r="A1120" t="s">
        <v>696</v>
      </c>
      <c r="B1120">
        <v>202312</v>
      </c>
      <c r="C1120">
        <v>207</v>
      </c>
      <c r="D1120">
        <v>207.5</v>
      </c>
      <c r="E1120">
        <v>207</v>
      </c>
      <c r="F1120">
        <v>207.5</v>
      </c>
      <c r="G1120" t="s">
        <v>1591</v>
      </c>
      <c r="H1120" s="4" t="s">
        <v>2696</v>
      </c>
      <c r="I1120">
        <v>0</v>
      </c>
      <c r="J1120">
        <v>73</v>
      </c>
      <c r="K1120">
        <v>73</v>
      </c>
      <c r="L1120">
        <v>207.5</v>
      </c>
      <c r="M1120">
        <v>146</v>
      </c>
      <c r="N1120">
        <v>207</v>
      </c>
      <c r="O1120">
        <v>208.5</v>
      </c>
      <c r="P1120">
        <v>250</v>
      </c>
      <c r="Q1120">
        <v>196</v>
      </c>
      <c r="R1120" t="e">
        <f>INDEX(股期交易標的!$D:$D,MATCH(LEFT(股票期貨!S1120,2),股期交易標的!$A:$A,0)) &amp; "期"</f>
        <v>#N/A</v>
      </c>
      <c r="X1120" t="e">
        <f>INDEX(股期交易標的!$D:$D,MATCH(LEFT(股票期貨!Y1120,2),股期交易標的!$A:$A,0)) &amp; "期"</f>
        <v>#N/A</v>
      </c>
    </row>
    <row r="1121" spans="1:24" x14ac:dyDescent="0.25">
      <c r="A1121" t="s">
        <v>696</v>
      </c>
      <c r="B1121">
        <v>202403</v>
      </c>
      <c r="C1121" t="s">
        <v>39</v>
      </c>
      <c r="D1121" t="s">
        <v>39</v>
      </c>
      <c r="E1121" t="s">
        <v>39</v>
      </c>
      <c r="F1121" t="s">
        <v>39</v>
      </c>
      <c r="G1121" t="s">
        <v>39</v>
      </c>
      <c r="H1121" t="s">
        <v>39</v>
      </c>
      <c r="I1121">
        <v>0</v>
      </c>
      <c r="J1121">
        <v>0</v>
      </c>
      <c r="K1121">
        <v>0</v>
      </c>
      <c r="L1121">
        <v>206.5</v>
      </c>
      <c r="M1121">
        <v>1</v>
      </c>
      <c r="N1121">
        <v>199.5</v>
      </c>
      <c r="O1121">
        <v>215</v>
      </c>
      <c r="P1121">
        <v>238.5</v>
      </c>
      <c r="Q1121">
        <v>238.5</v>
      </c>
      <c r="R1121" t="e">
        <f>INDEX(股期交易標的!$D:$D,MATCH(LEFT(股票期貨!S1121,2),股期交易標的!$A:$A,0)) &amp; "期"</f>
        <v>#N/A</v>
      </c>
      <c r="X1121" t="e">
        <f>INDEX(股期交易標的!$D:$D,MATCH(LEFT(股票期貨!Y1121,2),股期交易標的!$A:$A,0)) &amp; "期"</f>
        <v>#N/A</v>
      </c>
    </row>
    <row r="1122" spans="1:24" x14ac:dyDescent="0.25">
      <c r="A1122" t="s">
        <v>696</v>
      </c>
      <c r="B1122">
        <v>202406</v>
      </c>
      <c r="C1122" t="s">
        <v>39</v>
      </c>
      <c r="D1122" t="s">
        <v>39</v>
      </c>
      <c r="E1122" t="s">
        <v>39</v>
      </c>
      <c r="F1122" t="s">
        <v>39</v>
      </c>
      <c r="G1122" t="s">
        <v>39</v>
      </c>
      <c r="H1122" t="s">
        <v>39</v>
      </c>
      <c r="I1122">
        <v>0</v>
      </c>
      <c r="J1122">
        <v>0</v>
      </c>
      <c r="K1122">
        <v>0</v>
      </c>
      <c r="L1122">
        <v>206</v>
      </c>
      <c r="M1122">
        <v>3</v>
      </c>
      <c r="N1122">
        <v>199.5</v>
      </c>
      <c r="O1122">
        <v>215</v>
      </c>
      <c r="P1122">
        <v>210.5</v>
      </c>
      <c r="Q1122">
        <v>192</v>
      </c>
      <c r="R1122" t="e">
        <f>INDEX(股期交易標的!$D:$D,MATCH(LEFT(股票期貨!S1122,2),股期交易標的!$A:$A,0)) &amp; "期"</f>
        <v>#N/A</v>
      </c>
      <c r="X1122" t="e">
        <f>INDEX(股期交易標的!$D:$D,MATCH(LEFT(股票期貨!Y1122,2),股期交易標的!$A:$A,0)) &amp; "期"</f>
        <v>#N/A</v>
      </c>
    </row>
    <row r="1123" spans="1:24" x14ac:dyDescent="0.25">
      <c r="A1123" t="s">
        <v>696</v>
      </c>
      <c r="B1123">
        <v>202409</v>
      </c>
      <c r="C1123" t="s">
        <v>39</v>
      </c>
      <c r="D1123" t="s">
        <v>39</v>
      </c>
      <c r="E1123" t="s">
        <v>39</v>
      </c>
      <c r="F1123" t="s">
        <v>39</v>
      </c>
      <c r="G1123" t="s">
        <v>39</v>
      </c>
      <c r="H1123" t="s">
        <v>39</v>
      </c>
      <c r="I1123">
        <v>0</v>
      </c>
      <c r="J1123">
        <v>0</v>
      </c>
      <c r="K1123">
        <v>0</v>
      </c>
      <c r="L1123">
        <v>206</v>
      </c>
      <c r="M1123">
        <v>0</v>
      </c>
      <c r="N1123">
        <v>199.5</v>
      </c>
      <c r="O1123">
        <v>215</v>
      </c>
      <c r="P1123" t="s">
        <v>39</v>
      </c>
      <c r="Q1123" t="s">
        <v>39</v>
      </c>
      <c r="R1123" t="e">
        <f>INDEX(股期交易標的!$D:$D,MATCH(LEFT(股票期貨!S1123,2),股期交易標的!$A:$A,0)) &amp; "期"</f>
        <v>#N/A</v>
      </c>
      <c r="X1123" t="e">
        <f>INDEX(股期交易標的!$D:$D,MATCH(LEFT(股票期貨!Y1123,2),股期交易標的!$A:$A,0)) &amp; "期"</f>
        <v>#N/A</v>
      </c>
    </row>
    <row r="1124" spans="1:24" x14ac:dyDescent="0.25">
      <c r="A1124" t="s">
        <v>697</v>
      </c>
      <c r="B1124">
        <v>202311</v>
      </c>
      <c r="C1124">
        <v>486</v>
      </c>
      <c r="D1124">
        <v>492.5</v>
      </c>
      <c r="E1124">
        <v>482</v>
      </c>
      <c r="F1124">
        <v>488.5</v>
      </c>
      <c r="G1124" t="s">
        <v>450</v>
      </c>
      <c r="H1124" s="4" t="s">
        <v>2518</v>
      </c>
      <c r="I1124">
        <v>0</v>
      </c>
      <c r="J1124">
        <v>687</v>
      </c>
      <c r="K1124">
        <v>687</v>
      </c>
      <c r="L1124">
        <v>489</v>
      </c>
      <c r="M1124">
        <v>1992</v>
      </c>
      <c r="N1124">
        <v>488.5</v>
      </c>
      <c r="O1124">
        <v>489</v>
      </c>
      <c r="P1124">
        <v>495</v>
      </c>
      <c r="Q1124">
        <v>446</v>
      </c>
      <c r="R1124" t="e">
        <f>INDEX(股期交易標的!$D:$D,MATCH(LEFT(股票期貨!S1124,2),股期交易標的!$A:$A,0)) &amp; "期"</f>
        <v>#N/A</v>
      </c>
      <c r="X1124" t="e">
        <f>INDEX(股期交易標的!$D:$D,MATCH(LEFT(股票期貨!Y1124,2),股期交易標的!$A:$A,0)) &amp; "期"</f>
        <v>#N/A</v>
      </c>
    </row>
    <row r="1125" spans="1:24" x14ac:dyDescent="0.25">
      <c r="A1125" t="s">
        <v>697</v>
      </c>
      <c r="B1125">
        <v>202312</v>
      </c>
      <c r="C1125">
        <v>487</v>
      </c>
      <c r="D1125">
        <v>492.5</v>
      </c>
      <c r="E1125">
        <v>482.5</v>
      </c>
      <c r="F1125">
        <v>489</v>
      </c>
      <c r="G1125" t="s">
        <v>1591</v>
      </c>
      <c r="H1125" t="s">
        <v>2697</v>
      </c>
      <c r="I1125">
        <v>0</v>
      </c>
      <c r="J1125">
        <v>87</v>
      </c>
      <c r="K1125">
        <v>87</v>
      </c>
      <c r="L1125">
        <v>489</v>
      </c>
      <c r="M1125">
        <v>334</v>
      </c>
      <c r="N1125">
        <v>488.5</v>
      </c>
      <c r="O1125">
        <v>489.5</v>
      </c>
      <c r="P1125">
        <v>492.5</v>
      </c>
      <c r="Q1125">
        <v>350</v>
      </c>
      <c r="R1125" t="e">
        <f>INDEX(股期交易標的!$D:$D,MATCH(LEFT(股票期貨!S1125,2),股期交易標的!$A:$A,0)) &amp; "期"</f>
        <v>#N/A</v>
      </c>
      <c r="X1125" t="e">
        <f>INDEX(股期交易標的!$D:$D,MATCH(LEFT(股票期貨!Y1125,2),股期交易標的!$A:$A,0)) &amp; "期"</f>
        <v>#N/A</v>
      </c>
    </row>
    <row r="1126" spans="1:24" x14ac:dyDescent="0.25">
      <c r="A1126" t="s">
        <v>697</v>
      </c>
      <c r="B1126">
        <v>202403</v>
      </c>
      <c r="C1126" t="s">
        <v>39</v>
      </c>
      <c r="D1126" t="s">
        <v>39</v>
      </c>
      <c r="E1126" t="s">
        <v>39</v>
      </c>
      <c r="F1126" t="s">
        <v>39</v>
      </c>
      <c r="G1126" t="s">
        <v>39</v>
      </c>
      <c r="H1126" t="s">
        <v>39</v>
      </c>
      <c r="I1126">
        <v>0</v>
      </c>
      <c r="J1126">
        <v>0</v>
      </c>
      <c r="K1126">
        <v>0</v>
      </c>
      <c r="L1126">
        <v>490.5</v>
      </c>
      <c r="M1126">
        <v>0</v>
      </c>
      <c r="N1126">
        <v>487.5</v>
      </c>
      <c r="O1126">
        <v>495</v>
      </c>
      <c r="P1126" t="s">
        <v>39</v>
      </c>
      <c r="Q1126" t="s">
        <v>39</v>
      </c>
      <c r="R1126" t="e">
        <f>INDEX(股期交易標的!$D:$D,MATCH(LEFT(股票期貨!S1126,2),股期交易標的!$A:$A,0)) &amp; "期"</f>
        <v>#N/A</v>
      </c>
      <c r="X1126" t="e">
        <f>INDEX(股期交易標的!$D:$D,MATCH(LEFT(股票期貨!Y1126,2),股期交易標的!$A:$A,0)) &amp; "期"</f>
        <v>#N/A</v>
      </c>
    </row>
    <row r="1127" spans="1:24" x14ac:dyDescent="0.25">
      <c r="A1127" t="s">
        <v>697</v>
      </c>
      <c r="B1127">
        <v>202406</v>
      </c>
      <c r="C1127" t="s">
        <v>39</v>
      </c>
      <c r="D1127" t="s">
        <v>39</v>
      </c>
      <c r="E1127" t="s">
        <v>39</v>
      </c>
      <c r="F1127" t="s">
        <v>39</v>
      </c>
      <c r="G1127" t="s">
        <v>39</v>
      </c>
      <c r="H1127" t="s">
        <v>39</v>
      </c>
      <c r="I1127">
        <v>0</v>
      </c>
      <c r="J1127">
        <v>0</v>
      </c>
      <c r="K1127">
        <v>0</v>
      </c>
      <c r="L1127">
        <v>487</v>
      </c>
      <c r="M1127">
        <v>0</v>
      </c>
      <c r="N1127">
        <v>472.5</v>
      </c>
      <c r="O1127">
        <v>504</v>
      </c>
      <c r="P1127" t="s">
        <v>39</v>
      </c>
      <c r="Q1127" t="s">
        <v>39</v>
      </c>
      <c r="R1127" t="e">
        <f>INDEX(股期交易標的!$D:$D,MATCH(LEFT(股票期貨!S1127,2),股期交易標的!$A:$A,0)) &amp; "期"</f>
        <v>#N/A</v>
      </c>
      <c r="X1127" t="e">
        <f>INDEX(股期交易標的!$D:$D,MATCH(LEFT(股票期貨!Y1127,2),股期交易標的!$A:$A,0)) &amp; "期"</f>
        <v>#N/A</v>
      </c>
    </row>
    <row r="1128" spans="1:24" x14ac:dyDescent="0.25">
      <c r="A1128" t="s">
        <v>697</v>
      </c>
      <c r="B1128">
        <v>202409</v>
      </c>
      <c r="C1128" t="s">
        <v>39</v>
      </c>
      <c r="D1128" t="s">
        <v>39</v>
      </c>
      <c r="E1128" t="s">
        <v>39</v>
      </c>
      <c r="F1128" t="s">
        <v>39</v>
      </c>
      <c r="G1128" t="s">
        <v>39</v>
      </c>
      <c r="H1128" t="s">
        <v>39</v>
      </c>
      <c r="I1128">
        <v>0</v>
      </c>
      <c r="J1128">
        <v>0</v>
      </c>
      <c r="K1128">
        <v>0</v>
      </c>
      <c r="L1128">
        <v>487</v>
      </c>
      <c r="M1128">
        <v>0</v>
      </c>
      <c r="N1128">
        <v>472.5</v>
      </c>
      <c r="O1128">
        <v>504</v>
      </c>
      <c r="P1128" t="s">
        <v>39</v>
      </c>
      <c r="Q1128" t="s">
        <v>39</v>
      </c>
      <c r="R1128" t="e">
        <f>INDEX(股期交易標的!$D:$D,MATCH(LEFT(股票期貨!S1128,2),股期交易標的!$A:$A,0)) &amp; "期"</f>
        <v>#N/A</v>
      </c>
      <c r="X1128" t="e">
        <f>INDEX(股期交易標的!$D:$D,MATCH(LEFT(股票期貨!Y1128,2),股期交易標的!$A:$A,0)) &amp; "期"</f>
        <v>#N/A</v>
      </c>
    </row>
    <row r="1129" spans="1:24" x14ac:dyDescent="0.25">
      <c r="A1129" t="s">
        <v>698</v>
      </c>
      <c r="B1129">
        <v>202311</v>
      </c>
      <c r="C1129" t="s">
        <v>39</v>
      </c>
      <c r="D1129" t="s">
        <v>39</v>
      </c>
      <c r="E1129" t="s">
        <v>39</v>
      </c>
      <c r="F1129" t="s">
        <v>39</v>
      </c>
      <c r="G1129" t="s">
        <v>39</v>
      </c>
      <c r="H1129" s="4" t="s">
        <v>39</v>
      </c>
      <c r="I1129">
        <v>0</v>
      </c>
      <c r="J1129">
        <v>0</v>
      </c>
      <c r="K1129">
        <v>0</v>
      </c>
      <c r="L1129">
        <v>28.65</v>
      </c>
      <c r="M1129">
        <v>26</v>
      </c>
      <c r="N1129">
        <v>28.1</v>
      </c>
      <c r="O1129" t="s">
        <v>39</v>
      </c>
      <c r="P1129">
        <v>28.9</v>
      </c>
      <c r="Q1129">
        <v>27.75</v>
      </c>
      <c r="R1129" t="e">
        <f>INDEX(股期交易標的!$D:$D,MATCH(LEFT(股票期貨!S1129,2),股期交易標的!$A:$A,0)) &amp; "期"</f>
        <v>#N/A</v>
      </c>
      <c r="X1129" t="e">
        <f>INDEX(股期交易標的!$D:$D,MATCH(LEFT(股票期貨!Y1129,2),股期交易標的!$A:$A,0)) &amp; "期"</f>
        <v>#N/A</v>
      </c>
    </row>
    <row r="1130" spans="1:24" x14ac:dyDescent="0.25">
      <c r="A1130" t="s">
        <v>698</v>
      </c>
      <c r="B1130">
        <v>202312</v>
      </c>
      <c r="C1130" t="s">
        <v>39</v>
      </c>
      <c r="D1130" t="s">
        <v>39</v>
      </c>
      <c r="E1130" t="s">
        <v>39</v>
      </c>
      <c r="F1130" t="s">
        <v>39</v>
      </c>
      <c r="G1130" t="s">
        <v>39</v>
      </c>
      <c r="H1130" t="s">
        <v>39</v>
      </c>
      <c r="I1130">
        <v>0</v>
      </c>
      <c r="J1130">
        <v>0</v>
      </c>
      <c r="K1130">
        <v>0</v>
      </c>
      <c r="L1130">
        <v>28.65</v>
      </c>
      <c r="M1130">
        <v>3</v>
      </c>
      <c r="N1130">
        <v>28.05</v>
      </c>
      <c r="O1130" t="s">
        <v>39</v>
      </c>
      <c r="P1130">
        <v>32.799999999999997</v>
      </c>
      <c r="Q1130">
        <v>32.450000000000003</v>
      </c>
      <c r="R1130" t="e">
        <f>INDEX(股期交易標的!$D:$D,MATCH(LEFT(股票期貨!S1130,2),股期交易標的!$A:$A,0)) &amp; "期"</f>
        <v>#N/A</v>
      </c>
      <c r="X1130" t="e">
        <f>INDEX(股期交易標的!$D:$D,MATCH(LEFT(股票期貨!Y1130,2),股期交易標的!$A:$A,0)) &amp; "期"</f>
        <v>#N/A</v>
      </c>
    </row>
    <row r="1131" spans="1:24" x14ac:dyDescent="0.25">
      <c r="A1131" t="s">
        <v>698</v>
      </c>
      <c r="B1131">
        <v>202403</v>
      </c>
      <c r="C1131" t="s">
        <v>39</v>
      </c>
      <c r="D1131" t="s">
        <v>39</v>
      </c>
      <c r="E1131" t="s">
        <v>39</v>
      </c>
      <c r="F1131" t="s">
        <v>39</v>
      </c>
      <c r="G1131" t="s">
        <v>39</v>
      </c>
      <c r="H1131" t="s">
        <v>39</v>
      </c>
      <c r="I1131">
        <v>0</v>
      </c>
      <c r="J1131">
        <v>0</v>
      </c>
      <c r="K1131">
        <v>0</v>
      </c>
      <c r="L1131">
        <v>28.65</v>
      </c>
      <c r="M1131">
        <v>0</v>
      </c>
      <c r="N1131">
        <v>27.2</v>
      </c>
      <c r="O1131" t="s">
        <v>39</v>
      </c>
      <c r="P1131" t="s">
        <v>39</v>
      </c>
      <c r="Q1131" t="s">
        <v>39</v>
      </c>
      <c r="R1131" t="e">
        <f>INDEX(股期交易標的!$D:$D,MATCH(LEFT(股票期貨!S1131,2),股期交易標的!$A:$A,0)) &amp; "期"</f>
        <v>#N/A</v>
      </c>
      <c r="X1131" t="e">
        <f>INDEX(股期交易標的!$D:$D,MATCH(LEFT(股票期貨!Y1131,2),股期交易標的!$A:$A,0)) &amp; "期"</f>
        <v>#N/A</v>
      </c>
    </row>
    <row r="1132" spans="1:24" x14ac:dyDescent="0.25">
      <c r="A1132" t="s">
        <v>698</v>
      </c>
      <c r="B1132">
        <v>202406</v>
      </c>
      <c r="C1132" t="s">
        <v>39</v>
      </c>
      <c r="D1132" t="s">
        <v>39</v>
      </c>
      <c r="E1132" t="s">
        <v>39</v>
      </c>
      <c r="F1132" t="s">
        <v>39</v>
      </c>
      <c r="G1132" t="s">
        <v>39</v>
      </c>
      <c r="H1132" t="s">
        <v>39</v>
      </c>
      <c r="I1132">
        <v>0</v>
      </c>
      <c r="J1132">
        <v>0</v>
      </c>
      <c r="K1132">
        <v>0</v>
      </c>
      <c r="L1132">
        <v>28.65</v>
      </c>
      <c r="M1132">
        <v>1</v>
      </c>
      <c r="N1132">
        <v>28</v>
      </c>
      <c r="O1132" t="s">
        <v>39</v>
      </c>
      <c r="P1132">
        <v>28.3</v>
      </c>
      <c r="Q1132">
        <v>28.3</v>
      </c>
      <c r="R1132" t="e">
        <f>INDEX(股期交易標的!$D:$D,MATCH(LEFT(股票期貨!S1132,2),股期交易標的!$A:$A,0)) &amp; "期"</f>
        <v>#N/A</v>
      </c>
      <c r="X1132" t="e">
        <f>INDEX(股期交易標的!$D:$D,MATCH(LEFT(股票期貨!Y1132,2),股期交易標的!$A:$A,0)) &amp; "期"</f>
        <v>#N/A</v>
      </c>
    </row>
    <row r="1133" spans="1:24" x14ac:dyDescent="0.25">
      <c r="A1133" t="s">
        <v>698</v>
      </c>
      <c r="B1133">
        <v>202409</v>
      </c>
      <c r="C1133" t="s">
        <v>39</v>
      </c>
      <c r="D1133" t="s">
        <v>39</v>
      </c>
      <c r="E1133" t="s">
        <v>39</v>
      </c>
      <c r="F1133" t="s">
        <v>39</v>
      </c>
      <c r="G1133" t="s">
        <v>39</v>
      </c>
      <c r="H1133" t="s">
        <v>39</v>
      </c>
      <c r="I1133">
        <v>0</v>
      </c>
      <c r="J1133">
        <v>0</v>
      </c>
      <c r="K1133">
        <v>0</v>
      </c>
      <c r="L1133">
        <v>28.8</v>
      </c>
      <c r="M1133">
        <v>0</v>
      </c>
      <c r="N1133">
        <v>27.2</v>
      </c>
      <c r="O1133" t="s">
        <v>39</v>
      </c>
      <c r="P1133" t="s">
        <v>39</v>
      </c>
      <c r="Q1133" t="s">
        <v>39</v>
      </c>
      <c r="R1133" t="e">
        <f>INDEX(股期交易標的!$D:$D,MATCH(LEFT(股票期貨!S1133,2),股期交易標的!$A:$A,0)) &amp; "期"</f>
        <v>#N/A</v>
      </c>
      <c r="X1133" t="e">
        <f>INDEX(股期交易標的!$D:$D,MATCH(LEFT(股票期貨!Y1133,2),股期交易標的!$A:$A,0)) &amp; "期"</f>
        <v>#N/A</v>
      </c>
    </row>
    <row r="1134" spans="1:24" x14ac:dyDescent="0.25">
      <c r="A1134" t="s">
        <v>699</v>
      </c>
      <c r="B1134">
        <v>202311</v>
      </c>
      <c r="C1134">
        <v>28.6</v>
      </c>
      <c r="D1134">
        <v>28.8</v>
      </c>
      <c r="E1134">
        <v>28.6</v>
      </c>
      <c r="F1134">
        <v>28.8</v>
      </c>
      <c r="G1134" t="s">
        <v>501</v>
      </c>
      <c r="H1134" s="4" t="s">
        <v>2243</v>
      </c>
      <c r="I1134">
        <v>0</v>
      </c>
      <c r="J1134">
        <v>8</v>
      </c>
      <c r="K1134">
        <v>8</v>
      </c>
      <c r="L1134">
        <v>28.8</v>
      </c>
      <c r="M1134">
        <v>83</v>
      </c>
      <c r="N1134">
        <v>27.75</v>
      </c>
      <c r="O1134">
        <v>28.8</v>
      </c>
      <c r="P1134">
        <v>29.45</v>
      </c>
      <c r="Q1134">
        <v>28.05</v>
      </c>
      <c r="R1134" t="e">
        <f>INDEX(股期交易標的!$D:$D,MATCH(LEFT(股票期貨!S1134,2),股期交易標的!$A:$A,0)) &amp; "期"</f>
        <v>#N/A</v>
      </c>
      <c r="X1134" t="e">
        <f>INDEX(股期交易標的!$D:$D,MATCH(LEFT(股票期貨!Y1134,2),股期交易標的!$A:$A,0)) &amp; "期"</f>
        <v>#N/A</v>
      </c>
    </row>
    <row r="1135" spans="1:24" x14ac:dyDescent="0.25">
      <c r="A1135" t="s">
        <v>699</v>
      </c>
      <c r="B1135">
        <v>202312</v>
      </c>
      <c r="C1135">
        <v>28.8</v>
      </c>
      <c r="D1135">
        <v>28.8</v>
      </c>
      <c r="E1135">
        <v>28.8</v>
      </c>
      <c r="F1135">
        <v>28.8</v>
      </c>
      <c r="G1135" t="s">
        <v>501</v>
      </c>
      <c r="H1135" t="s">
        <v>2243</v>
      </c>
      <c r="I1135">
        <v>0</v>
      </c>
      <c r="J1135">
        <v>2</v>
      </c>
      <c r="K1135">
        <v>2</v>
      </c>
      <c r="L1135">
        <v>28.8</v>
      </c>
      <c r="M1135">
        <v>14</v>
      </c>
      <c r="N1135" t="s">
        <v>39</v>
      </c>
      <c r="O1135">
        <v>29</v>
      </c>
      <c r="P1135">
        <v>34.700000000000003</v>
      </c>
      <c r="Q1135">
        <v>28.4</v>
      </c>
      <c r="R1135" t="e">
        <f>INDEX(股期交易標的!$D:$D,MATCH(LEFT(股票期貨!S1135,2),股期交易標的!$A:$A,0)) &amp; "期"</f>
        <v>#N/A</v>
      </c>
      <c r="X1135" t="e">
        <f>INDEX(股期交易標的!$D:$D,MATCH(LEFT(股票期貨!Y1135,2),股期交易標的!$A:$A,0)) &amp; "期"</f>
        <v>#N/A</v>
      </c>
    </row>
    <row r="1136" spans="1:24" x14ac:dyDescent="0.25">
      <c r="A1136" t="s">
        <v>699</v>
      </c>
      <c r="B1136">
        <v>202403</v>
      </c>
      <c r="C1136" t="s">
        <v>39</v>
      </c>
      <c r="D1136" t="s">
        <v>39</v>
      </c>
      <c r="E1136" t="s">
        <v>39</v>
      </c>
      <c r="F1136" t="s">
        <v>39</v>
      </c>
      <c r="G1136" t="s">
        <v>39</v>
      </c>
      <c r="H1136" t="s">
        <v>39</v>
      </c>
      <c r="I1136">
        <v>0</v>
      </c>
      <c r="J1136">
        <v>0</v>
      </c>
      <c r="K1136">
        <v>0</v>
      </c>
      <c r="L1136">
        <v>28.75</v>
      </c>
      <c r="M1136">
        <v>7</v>
      </c>
      <c r="N1136">
        <v>28.65</v>
      </c>
      <c r="O1136">
        <v>29.7</v>
      </c>
      <c r="P1136">
        <v>28.9</v>
      </c>
      <c r="Q1136">
        <v>28.45</v>
      </c>
      <c r="R1136" t="e">
        <f>INDEX(股期交易標的!$D:$D,MATCH(LEFT(股票期貨!S1136,2),股期交易標的!$A:$A,0)) &amp; "期"</f>
        <v>#N/A</v>
      </c>
      <c r="X1136" t="e">
        <f>INDEX(股期交易標的!$D:$D,MATCH(LEFT(股票期貨!Y1136,2),股期交易標的!$A:$A,0)) &amp; "期"</f>
        <v>#N/A</v>
      </c>
    </row>
    <row r="1137" spans="1:24" x14ac:dyDescent="0.25">
      <c r="A1137" t="s">
        <v>699</v>
      </c>
      <c r="B1137">
        <v>202406</v>
      </c>
      <c r="C1137" t="s">
        <v>39</v>
      </c>
      <c r="D1137" t="s">
        <v>39</v>
      </c>
      <c r="E1137" t="s">
        <v>39</v>
      </c>
      <c r="F1137" t="s">
        <v>39</v>
      </c>
      <c r="G1137" t="s">
        <v>39</v>
      </c>
      <c r="H1137" t="s">
        <v>39</v>
      </c>
      <c r="I1137">
        <v>0</v>
      </c>
      <c r="J1137">
        <v>0</v>
      </c>
      <c r="K1137">
        <v>0</v>
      </c>
      <c r="L1137">
        <v>28.8</v>
      </c>
      <c r="M1137">
        <v>0</v>
      </c>
      <c r="N1137" t="s">
        <v>39</v>
      </c>
      <c r="O1137">
        <v>29.7</v>
      </c>
      <c r="P1137" t="s">
        <v>39</v>
      </c>
      <c r="Q1137" t="s">
        <v>39</v>
      </c>
      <c r="R1137" t="e">
        <f>INDEX(股期交易標的!$D:$D,MATCH(LEFT(股票期貨!S1137,2),股期交易標的!$A:$A,0)) &amp; "期"</f>
        <v>#N/A</v>
      </c>
      <c r="X1137" t="e">
        <f>INDEX(股期交易標的!$D:$D,MATCH(LEFT(股票期貨!Y1137,2),股期交易標的!$A:$A,0)) &amp; "期"</f>
        <v>#N/A</v>
      </c>
    </row>
    <row r="1138" spans="1:24" x14ac:dyDescent="0.25">
      <c r="A1138" t="s">
        <v>699</v>
      </c>
      <c r="B1138">
        <v>202409</v>
      </c>
      <c r="C1138" t="s">
        <v>39</v>
      </c>
      <c r="D1138" t="s">
        <v>39</v>
      </c>
      <c r="E1138" t="s">
        <v>39</v>
      </c>
      <c r="F1138" t="s">
        <v>39</v>
      </c>
      <c r="G1138" t="s">
        <v>39</v>
      </c>
      <c r="H1138" t="s">
        <v>39</v>
      </c>
      <c r="I1138">
        <v>0</v>
      </c>
      <c r="J1138">
        <v>0</v>
      </c>
      <c r="K1138">
        <v>0</v>
      </c>
      <c r="L1138">
        <v>28.65</v>
      </c>
      <c r="M1138">
        <v>0</v>
      </c>
      <c r="N1138" t="s">
        <v>39</v>
      </c>
      <c r="O1138">
        <v>29.7</v>
      </c>
      <c r="P1138" t="s">
        <v>39</v>
      </c>
      <c r="Q1138" t="s">
        <v>39</v>
      </c>
      <c r="R1138" t="e">
        <f>INDEX(股期交易標的!$D:$D,MATCH(LEFT(股票期貨!S1138,2),股期交易標的!$A:$A,0)) &amp; "期"</f>
        <v>#N/A</v>
      </c>
      <c r="X1138" t="e">
        <f>INDEX(股期交易標的!$D:$D,MATCH(LEFT(股票期貨!Y1138,2),股期交易標的!$A:$A,0)) &amp; "期"</f>
        <v>#N/A</v>
      </c>
    </row>
    <row r="1139" spans="1:24" x14ac:dyDescent="0.25">
      <c r="A1139" t="s">
        <v>700</v>
      </c>
      <c r="B1139">
        <v>202311</v>
      </c>
      <c r="C1139">
        <v>83.9</v>
      </c>
      <c r="D1139">
        <v>84.5</v>
      </c>
      <c r="E1139">
        <v>83.4</v>
      </c>
      <c r="F1139">
        <v>83.9</v>
      </c>
      <c r="G1139" t="s">
        <v>1560</v>
      </c>
      <c r="H1139" t="s">
        <v>2384</v>
      </c>
      <c r="I1139">
        <v>0</v>
      </c>
      <c r="J1139">
        <v>159</v>
      </c>
      <c r="K1139">
        <v>159</v>
      </c>
      <c r="L1139">
        <v>83.9</v>
      </c>
      <c r="M1139">
        <v>507</v>
      </c>
      <c r="N1139">
        <v>83.6</v>
      </c>
      <c r="O1139">
        <v>83.9</v>
      </c>
      <c r="P1139">
        <v>87.5</v>
      </c>
      <c r="Q1139">
        <v>74.099999999999994</v>
      </c>
      <c r="R1139" t="e">
        <f>INDEX(股期交易標的!$D:$D,MATCH(LEFT(股票期貨!S1139,2),股期交易標的!$A:$A,0)) &amp; "期"</f>
        <v>#N/A</v>
      </c>
      <c r="X1139" t="e">
        <f>INDEX(股期交易標的!$D:$D,MATCH(LEFT(股票期貨!Y1139,2),股期交易標的!$A:$A,0)) &amp; "期"</f>
        <v>#N/A</v>
      </c>
    </row>
    <row r="1140" spans="1:24" x14ac:dyDescent="0.25">
      <c r="A1140" t="s">
        <v>700</v>
      </c>
      <c r="B1140">
        <v>202312</v>
      </c>
      <c r="C1140">
        <v>83.3</v>
      </c>
      <c r="D1140">
        <v>83.8</v>
      </c>
      <c r="E1140">
        <v>83.3</v>
      </c>
      <c r="F1140">
        <v>83.5</v>
      </c>
      <c r="G1140" t="s">
        <v>1560</v>
      </c>
      <c r="H1140" t="s">
        <v>2384</v>
      </c>
      <c r="I1140">
        <v>0</v>
      </c>
      <c r="J1140">
        <v>66</v>
      </c>
      <c r="K1140">
        <v>66</v>
      </c>
      <c r="L1140">
        <v>83.5</v>
      </c>
      <c r="M1140">
        <v>120</v>
      </c>
      <c r="N1140">
        <v>83.5</v>
      </c>
      <c r="O1140">
        <v>83.8</v>
      </c>
      <c r="P1140">
        <v>87.1</v>
      </c>
      <c r="Q1140">
        <v>79.900000000000006</v>
      </c>
      <c r="R1140" t="e">
        <f>INDEX(股期交易標的!$D:$D,MATCH(LEFT(股票期貨!S1140,2),股期交易標的!$A:$A,0)) &amp; "期"</f>
        <v>#N/A</v>
      </c>
      <c r="X1140" t="e">
        <f>INDEX(股期交易標的!$D:$D,MATCH(LEFT(股票期貨!Y1140,2),股期交易標的!$A:$A,0)) &amp; "期"</f>
        <v>#N/A</v>
      </c>
    </row>
    <row r="1141" spans="1:24" x14ac:dyDescent="0.25">
      <c r="A1141" t="s">
        <v>700</v>
      </c>
      <c r="B1141">
        <v>202403</v>
      </c>
      <c r="C1141" t="s">
        <v>39</v>
      </c>
      <c r="D1141" t="s">
        <v>39</v>
      </c>
      <c r="E1141" t="s">
        <v>39</v>
      </c>
      <c r="F1141" t="s">
        <v>39</v>
      </c>
      <c r="G1141" t="s">
        <v>39</v>
      </c>
      <c r="H1141" t="s">
        <v>39</v>
      </c>
      <c r="I1141">
        <v>0</v>
      </c>
      <c r="J1141">
        <v>0</v>
      </c>
      <c r="K1141">
        <v>0</v>
      </c>
      <c r="L1141">
        <v>83.8</v>
      </c>
      <c r="M1141">
        <v>0</v>
      </c>
      <c r="N1141">
        <v>81</v>
      </c>
      <c r="O1141">
        <v>86.4</v>
      </c>
      <c r="P1141" t="s">
        <v>39</v>
      </c>
      <c r="Q1141" t="s">
        <v>39</v>
      </c>
      <c r="R1141" t="e">
        <f>INDEX(股期交易標的!$D:$D,MATCH(LEFT(股票期貨!S1141,2),股期交易標的!$A:$A,0)) &amp; "期"</f>
        <v>#N/A</v>
      </c>
      <c r="X1141" t="e">
        <f>INDEX(股期交易標的!$D:$D,MATCH(LEFT(股票期貨!Y1141,2),股期交易標的!$A:$A,0)) &amp; "期"</f>
        <v>#N/A</v>
      </c>
    </row>
    <row r="1142" spans="1:24" x14ac:dyDescent="0.25">
      <c r="A1142" t="s">
        <v>700</v>
      </c>
      <c r="B1142">
        <v>202406</v>
      </c>
      <c r="C1142" t="s">
        <v>39</v>
      </c>
      <c r="D1142" t="s">
        <v>39</v>
      </c>
      <c r="E1142" t="s">
        <v>39</v>
      </c>
      <c r="F1142" t="s">
        <v>39</v>
      </c>
      <c r="G1142" t="s">
        <v>39</v>
      </c>
      <c r="H1142" t="s">
        <v>39</v>
      </c>
      <c r="I1142">
        <v>0</v>
      </c>
      <c r="J1142">
        <v>0</v>
      </c>
      <c r="K1142">
        <v>0</v>
      </c>
      <c r="L1142">
        <v>83.8</v>
      </c>
      <c r="M1142">
        <v>0</v>
      </c>
      <c r="N1142">
        <v>81</v>
      </c>
      <c r="O1142">
        <v>86.4</v>
      </c>
      <c r="P1142" t="s">
        <v>39</v>
      </c>
      <c r="Q1142" t="s">
        <v>39</v>
      </c>
      <c r="R1142" t="e">
        <f>INDEX(股期交易標的!$D:$D,MATCH(LEFT(股票期貨!S1142,2),股期交易標的!$A:$A,0)) &amp; "期"</f>
        <v>#N/A</v>
      </c>
      <c r="X1142" t="e">
        <f>INDEX(股期交易標的!$D:$D,MATCH(LEFT(股票期貨!Y1142,2),股期交易標的!$A:$A,0)) &amp; "期"</f>
        <v>#N/A</v>
      </c>
    </row>
    <row r="1143" spans="1:24" x14ac:dyDescent="0.25">
      <c r="A1143" t="s">
        <v>700</v>
      </c>
      <c r="B1143">
        <v>202409</v>
      </c>
      <c r="C1143" t="s">
        <v>39</v>
      </c>
      <c r="D1143" t="s">
        <v>39</v>
      </c>
      <c r="E1143" t="s">
        <v>39</v>
      </c>
      <c r="F1143" t="s">
        <v>39</v>
      </c>
      <c r="G1143" t="s">
        <v>39</v>
      </c>
      <c r="H1143" t="s">
        <v>39</v>
      </c>
      <c r="I1143">
        <v>0</v>
      </c>
      <c r="J1143">
        <v>0</v>
      </c>
      <c r="K1143">
        <v>0</v>
      </c>
      <c r="L1143">
        <v>83.4</v>
      </c>
      <c r="M1143">
        <v>0</v>
      </c>
      <c r="N1143">
        <v>81</v>
      </c>
      <c r="O1143">
        <v>86.4</v>
      </c>
      <c r="P1143" t="s">
        <v>39</v>
      </c>
      <c r="Q1143" t="s">
        <v>39</v>
      </c>
      <c r="R1143" t="e">
        <f>INDEX(股期交易標的!$D:$D,MATCH(LEFT(股票期貨!S1143,2),股期交易標的!$A:$A,0)) &amp; "期"</f>
        <v>#N/A</v>
      </c>
      <c r="X1143" t="e">
        <f>INDEX(股期交易標的!$D:$D,MATCH(LEFT(股票期貨!Y1143,2),股期交易標的!$A:$A,0)) &amp; "期"</f>
        <v>#N/A</v>
      </c>
    </row>
    <row r="1144" spans="1:24" x14ac:dyDescent="0.25">
      <c r="A1144" t="s">
        <v>701</v>
      </c>
      <c r="B1144">
        <v>202311</v>
      </c>
      <c r="C1144">
        <v>357</v>
      </c>
      <c r="D1144">
        <v>363.5</v>
      </c>
      <c r="E1144">
        <v>357</v>
      </c>
      <c r="F1144">
        <v>361.5</v>
      </c>
      <c r="G1144" t="s">
        <v>1591</v>
      </c>
      <c r="H1144" s="4" t="s">
        <v>2698</v>
      </c>
      <c r="I1144">
        <v>0</v>
      </c>
      <c r="J1144">
        <v>380</v>
      </c>
      <c r="K1144">
        <v>380</v>
      </c>
      <c r="L1144">
        <v>361.5</v>
      </c>
      <c r="M1144">
        <v>750</v>
      </c>
      <c r="N1144">
        <v>361</v>
      </c>
      <c r="O1144">
        <v>362</v>
      </c>
      <c r="P1144">
        <v>390</v>
      </c>
      <c r="Q1144">
        <v>330</v>
      </c>
      <c r="R1144" t="e">
        <f>INDEX(股期交易標的!$D:$D,MATCH(LEFT(股票期貨!S1144,2),股期交易標的!$A:$A,0)) &amp; "期"</f>
        <v>#N/A</v>
      </c>
      <c r="X1144" t="e">
        <f>INDEX(股期交易標的!$D:$D,MATCH(LEFT(股票期貨!Y1144,2),股期交易標的!$A:$A,0)) &amp; "期"</f>
        <v>#N/A</v>
      </c>
    </row>
    <row r="1145" spans="1:24" x14ac:dyDescent="0.25">
      <c r="A1145" t="s">
        <v>701</v>
      </c>
      <c r="B1145">
        <v>202312</v>
      </c>
      <c r="C1145">
        <v>360</v>
      </c>
      <c r="D1145">
        <v>363</v>
      </c>
      <c r="E1145">
        <v>360</v>
      </c>
      <c r="F1145">
        <v>361</v>
      </c>
      <c r="G1145" t="s">
        <v>2554</v>
      </c>
      <c r="H1145" t="s">
        <v>2555</v>
      </c>
      <c r="I1145">
        <v>0</v>
      </c>
      <c r="J1145">
        <v>95</v>
      </c>
      <c r="K1145">
        <v>95</v>
      </c>
      <c r="L1145">
        <v>361</v>
      </c>
      <c r="M1145">
        <v>166</v>
      </c>
      <c r="N1145">
        <v>361</v>
      </c>
      <c r="O1145">
        <v>362.5</v>
      </c>
      <c r="P1145">
        <v>435</v>
      </c>
      <c r="Q1145">
        <v>287</v>
      </c>
      <c r="R1145" t="e">
        <f>INDEX(股期交易標的!$D:$D,MATCH(LEFT(股票期貨!S1145,2),股期交易標的!$A:$A,0)) &amp; "期"</f>
        <v>#N/A</v>
      </c>
      <c r="X1145" t="e">
        <f>INDEX(股期交易標的!$D:$D,MATCH(LEFT(股票期貨!Y1145,2),股期交易標的!$A:$A,0)) &amp; "期"</f>
        <v>#N/A</v>
      </c>
    </row>
    <row r="1146" spans="1:24" x14ac:dyDescent="0.25">
      <c r="A1146" t="s">
        <v>701</v>
      </c>
      <c r="B1146">
        <v>202403</v>
      </c>
      <c r="C1146" t="s">
        <v>39</v>
      </c>
      <c r="D1146" t="s">
        <v>39</v>
      </c>
      <c r="E1146" t="s">
        <v>39</v>
      </c>
      <c r="F1146" t="s">
        <v>39</v>
      </c>
      <c r="G1146" t="s">
        <v>39</v>
      </c>
      <c r="H1146" t="s">
        <v>39</v>
      </c>
      <c r="I1146">
        <v>0</v>
      </c>
      <c r="J1146">
        <v>0</v>
      </c>
      <c r="K1146">
        <v>0</v>
      </c>
      <c r="L1146">
        <v>361.5</v>
      </c>
      <c r="M1146">
        <v>1</v>
      </c>
      <c r="N1146">
        <v>360.5</v>
      </c>
      <c r="O1146">
        <v>363</v>
      </c>
      <c r="P1146">
        <v>390</v>
      </c>
      <c r="Q1146">
        <v>390</v>
      </c>
      <c r="R1146" t="e">
        <f>INDEX(股期交易標的!$D:$D,MATCH(LEFT(股票期貨!S1146,2),股期交易標的!$A:$A,0)) &amp; "期"</f>
        <v>#N/A</v>
      </c>
      <c r="X1146" t="e">
        <f>INDEX(股期交易標的!$D:$D,MATCH(LEFT(股票期貨!Y1146,2),股期交易標的!$A:$A,0)) &amp; "期"</f>
        <v>#N/A</v>
      </c>
    </row>
    <row r="1147" spans="1:24" x14ac:dyDescent="0.25">
      <c r="A1147" t="s">
        <v>701</v>
      </c>
      <c r="B1147">
        <v>202406</v>
      </c>
      <c r="C1147" t="s">
        <v>39</v>
      </c>
      <c r="D1147" t="s">
        <v>39</v>
      </c>
      <c r="E1147" t="s">
        <v>39</v>
      </c>
      <c r="F1147" t="s">
        <v>39</v>
      </c>
      <c r="G1147" t="s">
        <v>39</v>
      </c>
      <c r="H1147" t="s">
        <v>39</v>
      </c>
      <c r="I1147">
        <v>0</v>
      </c>
      <c r="J1147">
        <v>0</v>
      </c>
      <c r="K1147">
        <v>0</v>
      </c>
      <c r="L1147">
        <v>362.5</v>
      </c>
      <c r="M1147">
        <v>3</v>
      </c>
      <c r="N1147">
        <v>349</v>
      </c>
      <c r="O1147">
        <v>366.5</v>
      </c>
      <c r="P1147">
        <v>390</v>
      </c>
      <c r="Q1147">
        <v>321</v>
      </c>
      <c r="R1147" t="e">
        <f>INDEX(股期交易標的!$D:$D,MATCH(LEFT(股票期貨!S1147,2),股期交易標的!$A:$A,0)) &amp; "期"</f>
        <v>#N/A</v>
      </c>
      <c r="X1147" t="e">
        <f>INDEX(股期交易標的!$D:$D,MATCH(LEFT(股票期貨!Y1147,2),股期交易標的!$A:$A,0)) &amp; "期"</f>
        <v>#N/A</v>
      </c>
    </row>
    <row r="1148" spans="1:24" x14ac:dyDescent="0.25">
      <c r="A1148" t="s">
        <v>701</v>
      </c>
      <c r="B1148">
        <v>202409</v>
      </c>
      <c r="C1148" t="s">
        <v>39</v>
      </c>
      <c r="D1148" t="s">
        <v>39</v>
      </c>
      <c r="E1148" t="s">
        <v>39</v>
      </c>
      <c r="F1148" t="s">
        <v>39</v>
      </c>
      <c r="G1148" t="s">
        <v>39</v>
      </c>
      <c r="H1148" t="s">
        <v>39</v>
      </c>
      <c r="I1148">
        <v>0</v>
      </c>
      <c r="J1148">
        <v>0</v>
      </c>
      <c r="K1148">
        <v>0</v>
      </c>
      <c r="L1148">
        <v>360.5</v>
      </c>
      <c r="M1148">
        <v>0</v>
      </c>
      <c r="N1148">
        <v>349</v>
      </c>
      <c r="O1148">
        <v>374</v>
      </c>
      <c r="P1148" t="s">
        <v>39</v>
      </c>
      <c r="Q1148" t="s">
        <v>39</v>
      </c>
      <c r="R1148" t="e">
        <f>INDEX(股期交易標的!$D:$D,MATCH(LEFT(股票期貨!S1148,2),股期交易標的!$A:$A,0)) &amp; "期"</f>
        <v>#N/A</v>
      </c>
      <c r="X1148" t="e">
        <f>INDEX(股期交易標的!$D:$D,MATCH(LEFT(股票期貨!Y1148,2),股期交易標的!$A:$A,0)) &amp; "期"</f>
        <v>#N/A</v>
      </c>
    </row>
    <row r="1149" spans="1:24" x14ac:dyDescent="0.25">
      <c r="A1149" t="s">
        <v>702</v>
      </c>
      <c r="B1149">
        <v>202311</v>
      </c>
      <c r="C1149">
        <v>235</v>
      </c>
      <c r="D1149">
        <v>237.5</v>
      </c>
      <c r="E1149">
        <v>233</v>
      </c>
      <c r="F1149">
        <v>236.5</v>
      </c>
      <c r="G1149" t="s">
        <v>587</v>
      </c>
      <c r="H1149" s="4" t="s">
        <v>2631</v>
      </c>
      <c r="I1149">
        <v>0</v>
      </c>
      <c r="J1149">
        <v>547</v>
      </c>
      <c r="K1149">
        <v>547</v>
      </c>
      <c r="L1149">
        <v>236.5</v>
      </c>
      <c r="M1149">
        <v>1781</v>
      </c>
      <c r="N1149">
        <v>236</v>
      </c>
      <c r="O1149">
        <v>236.5</v>
      </c>
      <c r="P1149">
        <v>271.5</v>
      </c>
      <c r="Q1149">
        <v>227</v>
      </c>
      <c r="R1149" t="e">
        <f>INDEX(股期交易標的!$D:$D,MATCH(LEFT(股票期貨!S1149,2),股期交易標的!$A:$A,0)) &amp; "期"</f>
        <v>#N/A</v>
      </c>
      <c r="X1149" t="e">
        <f>INDEX(股期交易標的!$D:$D,MATCH(LEFT(股票期貨!Y1149,2),股期交易標的!$A:$A,0)) &amp; "期"</f>
        <v>#N/A</v>
      </c>
    </row>
    <row r="1150" spans="1:24" x14ac:dyDescent="0.25">
      <c r="A1150" t="s">
        <v>702</v>
      </c>
      <c r="B1150">
        <v>202312</v>
      </c>
      <c r="C1150">
        <v>235</v>
      </c>
      <c r="D1150">
        <v>237</v>
      </c>
      <c r="E1150">
        <v>233.5</v>
      </c>
      <c r="F1150">
        <v>236.5</v>
      </c>
      <c r="G1150" t="s">
        <v>2239</v>
      </c>
      <c r="H1150" t="s">
        <v>2699</v>
      </c>
      <c r="I1150">
        <v>0</v>
      </c>
      <c r="J1150">
        <v>127</v>
      </c>
      <c r="K1150">
        <v>127</v>
      </c>
      <c r="L1150">
        <v>236.5</v>
      </c>
      <c r="M1150">
        <v>669</v>
      </c>
      <c r="N1150">
        <v>236</v>
      </c>
      <c r="O1150">
        <v>236.5</v>
      </c>
      <c r="P1150">
        <v>293</v>
      </c>
      <c r="Q1150">
        <v>226.5</v>
      </c>
      <c r="R1150" t="e">
        <f>INDEX(股期交易標的!$D:$D,MATCH(LEFT(股票期貨!S1150,2),股期交易標的!$A:$A,0)) &amp; "期"</f>
        <v>#N/A</v>
      </c>
      <c r="X1150" t="e">
        <f>INDEX(股期交易標的!$D:$D,MATCH(LEFT(股票期貨!Y1150,2),股期交易標的!$A:$A,0)) &amp; "期"</f>
        <v>#N/A</v>
      </c>
    </row>
    <row r="1151" spans="1:24" x14ac:dyDescent="0.25">
      <c r="A1151" t="s">
        <v>702</v>
      </c>
      <c r="B1151">
        <v>202403</v>
      </c>
      <c r="C1151" t="s">
        <v>39</v>
      </c>
      <c r="D1151" t="s">
        <v>39</v>
      </c>
      <c r="E1151" t="s">
        <v>39</v>
      </c>
      <c r="F1151" t="s">
        <v>39</v>
      </c>
      <c r="G1151" t="s">
        <v>39</v>
      </c>
      <c r="H1151" t="s">
        <v>39</v>
      </c>
      <c r="I1151">
        <v>0</v>
      </c>
      <c r="J1151">
        <v>0</v>
      </c>
      <c r="K1151">
        <v>0</v>
      </c>
      <c r="L1151">
        <v>237</v>
      </c>
      <c r="M1151">
        <v>6</v>
      </c>
      <c r="N1151">
        <v>228.5</v>
      </c>
      <c r="O1151">
        <v>244</v>
      </c>
      <c r="P1151">
        <v>285</v>
      </c>
      <c r="Q1151">
        <v>235</v>
      </c>
      <c r="R1151" t="e">
        <f>INDEX(股期交易標的!$D:$D,MATCH(LEFT(股票期貨!S1151,2),股期交易標的!$A:$A,0)) &amp; "期"</f>
        <v>#N/A</v>
      </c>
      <c r="X1151" t="e">
        <f>INDEX(股期交易標的!$D:$D,MATCH(LEFT(股票期貨!Y1151,2),股期交易標的!$A:$A,0)) &amp; "期"</f>
        <v>#N/A</v>
      </c>
    </row>
    <row r="1152" spans="1:24" x14ac:dyDescent="0.25">
      <c r="A1152" t="s">
        <v>702</v>
      </c>
      <c r="B1152">
        <v>202406</v>
      </c>
      <c r="C1152" t="s">
        <v>39</v>
      </c>
      <c r="D1152" t="s">
        <v>39</v>
      </c>
      <c r="E1152" t="s">
        <v>39</v>
      </c>
      <c r="F1152" t="s">
        <v>39</v>
      </c>
      <c r="G1152" t="s">
        <v>39</v>
      </c>
      <c r="H1152" t="s">
        <v>39</v>
      </c>
      <c r="I1152">
        <v>0</v>
      </c>
      <c r="J1152">
        <v>0</v>
      </c>
      <c r="K1152">
        <v>0</v>
      </c>
      <c r="L1152">
        <v>237</v>
      </c>
      <c r="M1152">
        <v>4</v>
      </c>
      <c r="N1152">
        <v>228.5</v>
      </c>
      <c r="O1152">
        <v>244</v>
      </c>
      <c r="P1152">
        <v>255.5</v>
      </c>
      <c r="Q1152">
        <v>234.5</v>
      </c>
      <c r="R1152" t="e">
        <f>INDEX(股期交易標的!$D:$D,MATCH(LEFT(股票期貨!S1152,2),股期交易標的!$A:$A,0)) &amp; "期"</f>
        <v>#N/A</v>
      </c>
      <c r="X1152" t="e">
        <f>INDEX(股期交易標的!$D:$D,MATCH(LEFT(股票期貨!Y1152,2),股期交易標的!$A:$A,0)) &amp; "期"</f>
        <v>#N/A</v>
      </c>
    </row>
    <row r="1153" spans="1:24" x14ac:dyDescent="0.25">
      <c r="A1153" t="s">
        <v>702</v>
      </c>
      <c r="B1153">
        <v>202409</v>
      </c>
      <c r="C1153" t="s">
        <v>39</v>
      </c>
      <c r="D1153" t="s">
        <v>39</v>
      </c>
      <c r="E1153" t="s">
        <v>39</v>
      </c>
      <c r="F1153" t="s">
        <v>39</v>
      </c>
      <c r="G1153" t="s">
        <v>39</v>
      </c>
      <c r="H1153" t="s">
        <v>39</v>
      </c>
      <c r="I1153">
        <v>0</v>
      </c>
      <c r="J1153">
        <v>0</v>
      </c>
      <c r="K1153">
        <v>0</v>
      </c>
      <c r="L1153">
        <v>237</v>
      </c>
      <c r="M1153">
        <v>6</v>
      </c>
      <c r="N1153">
        <v>228.5</v>
      </c>
      <c r="O1153">
        <v>244</v>
      </c>
      <c r="P1153">
        <v>235.5</v>
      </c>
      <c r="Q1153">
        <v>229.5</v>
      </c>
      <c r="R1153" t="e">
        <f>INDEX(股期交易標的!$D:$D,MATCH(LEFT(股票期貨!S1153,2),股期交易標的!$A:$A,0)) &amp; "期"</f>
        <v>#N/A</v>
      </c>
      <c r="X1153" t="e">
        <f>INDEX(股期交易標的!$D:$D,MATCH(LEFT(股票期貨!Y1153,2),股期交易標的!$A:$A,0)) &amp; "期"</f>
        <v>#N/A</v>
      </c>
    </row>
    <row r="1154" spans="1:24" x14ac:dyDescent="0.25">
      <c r="A1154" t="s">
        <v>703</v>
      </c>
      <c r="B1154">
        <v>202311</v>
      </c>
      <c r="C1154">
        <v>58.1</v>
      </c>
      <c r="D1154">
        <v>58.2</v>
      </c>
      <c r="E1154">
        <v>58</v>
      </c>
      <c r="F1154">
        <v>58</v>
      </c>
      <c r="G1154" t="s">
        <v>443</v>
      </c>
      <c r="H1154" t="s">
        <v>2392</v>
      </c>
      <c r="I1154">
        <v>0</v>
      </c>
      <c r="J1154">
        <v>8</v>
      </c>
      <c r="K1154">
        <v>8</v>
      </c>
      <c r="L1154">
        <v>58</v>
      </c>
      <c r="M1154">
        <v>31</v>
      </c>
      <c r="N1154">
        <v>58</v>
      </c>
      <c r="O1154">
        <v>58.1</v>
      </c>
      <c r="P1154">
        <v>59.5</v>
      </c>
      <c r="Q1154">
        <v>55.9</v>
      </c>
      <c r="R1154" t="e">
        <f>INDEX(股期交易標的!$D:$D,MATCH(LEFT(股票期貨!S1154,2),股期交易標的!$A:$A,0)) &amp; "期"</f>
        <v>#N/A</v>
      </c>
      <c r="X1154" t="e">
        <f>INDEX(股期交易標的!$D:$D,MATCH(LEFT(股票期貨!Y1154,2),股期交易標的!$A:$A,0)) &amp; "期"</f>
        <v>#N/A</v>
      </c>
    </row>
    <row r="1155" spans="1:24" x14ac:dyDescent="0.25">
      <c r="A1155" t="s">
        <v>703</v>
      </c>
      <c r="B1155">
        <v>202312</v>
      </c>
      <c r="C1155" t="s">
        <v>39</v>
      </c>
      <c r="D1155" t="s">
        <v>39</v>
      </c>
      <c r="E1155" t="s">
        <v>39</v>
      </c>
      <c r="F1155" t="s">
        <v>39</v>
      </c>
      <c r="G1155" t="s">
        <v>39</v>
      </c>
      <c r="H1155" t="s">
        <v>39</v>
      </c>
      <c r="I1155">
        <v>0</v>
      </c>
      <c r="J1155">
        <v>0</v>
      </c>
      <c r="K1155">
        <v>0</v>
      </c>
      <c r="L1155">
        <v>58</v>
      </c>
      <c r="M1155">
        <v>1</v>
      </c>
      <c r="N1155">
        <v>58</v>
      </c>
      <c r="O1155">
        <v>58.3</v>
      </c>
      <c r="P1155">
        <v>58.6</v>
      </c>
      <c r="Q1155">
        <v>57.8</v>
      </c>
      <c r="R1155" t="e">
        <f>INDEX(股期交易標的!$D:$D,MATCH(LEFT(股票期貨!S1155,2),股期交易標的!$A:$A,0)) &amp; "期"</f>
        <v>#N/A</v>
      </c>
      <c r="X1155" t="e">
        <f>INDEX(股期交易標的!$D:$D,MATCH(LEFT(股票期貨!Y1155,2),股期交易標的!$A:$A,0)) &amp; "期"</f>
        <v>#N/A</v>
      </c>
    </row>
    <row r="1156" spans="1:24" x14ac:dyDescent="0.25">
      <c r="A1156" t="s">
        <v>703</v>
      </c>
      <c r="B1156">
        <v>202403</v>
      </c>
      <c r="C1156" t="s">
        <v>39</v>
      </c>
      <c r="D1156" t="s">
        <v>39</v>
      </c>
      <c r="E1156" t="s">
        <v>39</v>
      </c>
      <c r="F1156" t="s">
        <v>39</v>
      </c>
      <c r="G1156" t="s">
        <v>39</v>
      </c>
      <c r="H1156" t="s">
        <v>39</v>
      </c>
      <c r="I1156">
        <v>0</v>
      </c>
      <c r="J1156">
        <v>0</v>
      </c>
      <c r="K1156">
        <v>0</v>
      </c>
      <c r="L1156">
        <v>58.1</v>
      </c>
      <c r="M1156">
        <v>0</v>
      </c>
      <c r="N1156">
        <v>56.3</v>
      </c>
      <c r="O1156">
        <v>59.8</v>
      </c>
      <c r="P1156" t="s">
        <v>39</v>
      </c>
      <c r="Q1156" t="s">
        <v>39</v>
      </c>
      <c r="R1156" t="e">
        <f>INDEX(股期交易標的!$D:$D,MATCH(LEFT(股票期貨!S1156,2),股期交易標的!$A:$A,0)) &amp; "期"</f>
        <v>#N/A</v>
      </c>
      <c r="X1156" t="e">
        <f>INDEX(股期交易標的!$D:$D,MATCH(LEFT(股票期貨!Y1156,2),股期交易標的!$A:$A,0)) &amp; "期"</f>
        <v>#N/A</v>
      </c>
    </row>
    <row r="1157" spans="1:24" x14ac:dyDescent="0.25">
      <c r="A1157" t="s">
        <v>703</v>
      </c>
      <c r="B1157">
        <v>202406</v>
      </c>
      <c r="C1157" t="s">
        <v>39</v>
      </c>
      <c r="D1157" t="s">
        <v>39</v>
      </c>
      <c r="E1157" t="s">
        <v>39</v>
      </c>
      <c r="F1157" t="s">
        <v>39</v>
      </c>
      <c r="G1157" t="s">
        <v>39</v>
      </c>
      <c r="H1157" t="s">
        <v>39</v>
      </c>
      <c r="I1157">
        <v>0</v>
      </c>
      <c r="J1157">
        <v>0</v>
      </c>
      <c r="K1157">
        <v>0</v>
      </c>
      <c r="L1157">
        <v>58.1</v>
      </c>
      <c r="M1157">
        <v>0</v>
      </c>
      <c r="N1157">
        <v>56.3</v>
      </c>
      <c r="O1157">
        <v>59.8</v>
      </c>
      <c r="P1157" t="s">
        <v>39</v>
      </c>
      <c r="Q1157" t="s">
        <v>39</v>
      </c>
      <c r="R1157" t="e">
        <f>INDEX(股期交易標的!$D:$D,MATCH(LEFT(股票期貨!S1157,2),股期交易標的!$A:$A,0)) &amp; "期"</f>
        <v>#N/A</v>
      </c>
      <c r="X1157" t="e">
        <f>INDEX(股期交易標的!$D:$D,MATCH(LEFT(股票期貨!Y1157,2),股期交易標的!$A:$A,0)) &amp; "期"</f>
        <v>#N/A</v>
      </c>
    </row>
    <row r="1158" spans="1:24" x14ac:dyDescent="0.25">
      <c r="A1158" t="s">
        <v>703</v>
      </c>
      <c r="B1158">
        <v>202409</v>
      </c>
      <c r="C1158" t="s">
        <v>39</v>
      </c>
      <c r="D1158" t="s">
        <v>39</v>
      </c>
      <c r="E1158" t="s">
        <v>39</v>
      </c>
      <c r="F1158" t="s">
        <v>39</v>
      </c>
      <c r="G1158" t="s">
        <v>39</v>
      </c>
      <c r="H1158" t="s">
        <v>39</v>
      </c>
      <c r="I1158">
        <v>0</v>
      </c>
      <c r="J1158">
        <v>0</v>
      </c>
      <c r="K1158">
        <v>0</v>
      </c>
      <c r="L1158">
        <v>58.1</v>
      </c>
      <c r="M1158">
        <v>0</v>
      </c>
      <c r="N1158">
        <v>56.3</v>
      </c>
      <c r="O1158">
        <v>59.8</v>
      </c>
      <c r="P1158" t="s">
        <v>39</v>
      </c>
      <c r="Q1158" t="s">
        <v>39</v>
      </c>
      <c r="R1158" t="e">
        <f>INDEX(股期交易標的!$D:$D,MATCH(LEFT(股票期貨!S1158,2),股期交易標的!$A:$A,0)) &amp; "期"</f>
        <v>#N/A</v>
      </c>
      <c r="X1158" t="e">
        <f>INDEX(股期交易標的!$D:$D,MATCH(LEFT(股票期貨!Y1158,2),股期交易標的!$A:$A,0)) &amp; "期"</f>
        <v>#N/A</v>
      </c>
    </row>
    <row r="1159" spans="1:24" x14ac:dyDescent="0.25">
      <c r="A1159" t="s">
        <v>704</v>
      </c>
      <c r="B1159">
        <v>202311</v>
      </c>
      <c r="C1159">
        <v>38.299999999999997</v>
      </c>
      <c r="D1159">
        <v>38.299999999999997</v>
      </c>
      <c r="E1159">
        <v>37.549999999999997</v>
      </c>
      <c r="F1159">
        <v>37.950000000000003</v>
      </c>
      <c r="G1159">
        <v>0</v>
      </c>
      <c r="H1159" s="4">
        <v>0</v>
      </c>
      <c r="I1159">
        <v>0</v>
      </c>
      <c r="J1159">
        <v>83</v>
      </c>
      <c r="K1159">
        <v>83</v>
      </c>
      <c r="L1159">
        <v>37.950000000000003</v>
      </c>
      <c r="M1159">
        <v>225</v>
      </c>
      <c r="N1159">
        <v>37.85</v>
      </c>
      <c r="O1159">
        <v>38.299999999999997</v>
      </c>
      <c r="P1159">
        <v>45</v>
      </c>
      <c r="Q1159">
        <v>37.4</v>
      </c>
      <c r="R1159" t="e">
        <f>INDEX(股期交易標的!$D:$D,MATCH(LEFT(股票期貨!S1159,2),股期交易標的!$A:$A,0)) &amp; "期"</f>
        <v>#N/A</v>
      </c>
      <c r="X1159" t="e">
        <f>INDEX(股期交易標的!$D:$D,MATCH(LEFT(股票期貨!Y1159,2),股期交易標的!$A:$A,0)) &amp; "期"</f>
        <v>#N/A</v>
      </c>
    </row>
    <row r="1160" spans="1:24" x14ac:dyDescent="0.25">
      <c r="A1160" t="s">
        <v>704</v>
      </c>
      <c r="B1160">
        <v>202312</v>
      </c>
      <c r="C1160">
        <v>37.85</v>
      </c>
      <c r="D1160">
        <v>38.1</v>
      </c>
      <c r="E1160">
        <v>37.85</v>
      </c>
      <c r="F1160">
        <v>38.1</v>
      </c>
      <c r="G1160" t="s">
        <v>443</v>
      </c>
      <c r="H1160" s="4" t="s">
        <v>1562</v>
      </c>
      <c r="I1160">
        <v>0</v>
      </c>
      <c r="J1160">
        <v>2</v>
      </c>
      <c r="K1160">
        <v>2</v>
      </c>
      <c r="L1160">
        <v>38.1</v>
      </c>
      <c r="M1160">
        <v>18</v>
      </c>
      <c r="N1160">
        <v>37.950000000000003</v>
      </c>
      <c r="O1160">
        <v>38.4</v>
      </c>
      <c r="P1160">
        <v>42</v>
      </c>
      <c r="Q1160">
        <v>37.85</v>
      </c>
      <c r="R1160" t="e">
        <f>INDEX(股期交易標的!$D:$D,MATCH(LEFT(股票期貨!S1160,2),股期交易標的!$A:$A,0)) &amp; "期"</f>
        <v>#N/A</v>
      </c>
      <c r="X1160" t="e">
        <f>INDEX(股期交易標的!$D:$D,MATCH(LEFT(股票期貨!Y1160,2),股期交易標的!$A:$A,0)) &amp; "期"</f>
        <v>#N/A</v>
      </c>
    </row>
    <row r="1161" spans="1:24" x14ac:dyDescent="0.25">
      <c r="A1161" t="s">
        <v>704</v>
      </c>
      <c r="B1161">
        <v>202403</v>
      </c>
      <c r="C1161" t="s">
        <v>39</v>
      </c>
      <c r="D1161" t="s">
        <v>39</v>
      </c>
      <c r="E1161" t="s">
        <v>39</v>
      </c>
      <c r="F1161" t="s">
        <v>39</v>
      </c>
      <c r="G1161" t="s">
        <v>39</v>
      </c>
      <c r="H1161" t="s">
        <v>39</v>
      </c>
      <c r="I1161">
        <v>0</v>
      </c>
      <c r="J1161">
        <v>0</v>
      </c>
      <c r="K1161">
        <v>0</v>
      </c>
      <c r="L1161">
        <v>37.9</v>
      </c>
      <c r="M1161">
        <v>0</v>
      </c>
      <c r="N1161">
        <v>36.700000000000003</v>
      </c>
      <c r="O1161">
        <v>39.4</v>
      </c>
      <c r="P1161" t="s">
        <v>39</v>
      </c>
      <c r="Q1161" t="s">
        <v>39</v>
      </c>
      <c r="R1161" t="e">
        <f>INDEX(股期交易標的!$D:$D,MATCH(LEFT(股票期貨!S1161,2),股期交易標的!$A:$A,0)) &amp; "期"</f>
        <v>#N/A</v>
      </c>
      <c r="X1161" t="e">
        <f>INDEX(股期交易標的!$D:$D,MATCH(LEFT(股票期貨!Y1161,2),股期交易標的!$A:$A,0)) &amp; "期"</f>
        <v>#N/A</v>
      </c>
    </row>
    <row r="1162" spans="1:24" x14ac:dyDescent="0.25">
      <c r="A1162" t="s">
        <v>704</v>
      </c>
      <c r="B1162">
        <v>202406</v>
      </c>
      <c r="C1162" t="s">
        <v>39</v>
      </c>
      <c r="D1162" t="s">
        <v>39</v>
      </c>
      <c r="E1162" t="s">
        <v>39</v>
      </c>
      <c r="F1162" t="s">
        <v>39</v>
      </c>
      <c r="G1162" t="s">
        <v>39</v>
      </c>
      <c r="H1162" t="s">
        <v>39</v>
      </c>
      <c r="I1162">
        <v>0</v>
      </c>
      <c r="J1162">
        <v>0</v>
      </c>
      <c r="K1162">
        <v>0</v>
      </c>
      <c r="L1162">
        <v>37.85</v>
      </c>
      <c r="M1162">
        <v>0</v>
      </c>
      <c r="N1162">
        <v>36.700000000000003</v>
      </c>
      <c r="O1162">
        <v>39.4</v>
      </c>
      <c r="P1162" t="s">
        <v>39</v>
      </c>
      <c r="Q1162" t="s">
        <v>39</v>
      </c>
      <c r="R1162" t="e">
        <f>INDEX(股期交易標的!$D:$D,MATCH(LEFT(股票期貨!S1162,2),股期交易標的!$A:$A,0)) &amp; "期"</f>
        <v>#N/A</v>
      </c>
      <c r="X1162" t="e">
        <f>INDEX(股期交易標的!$D:$D,MATCH(LEFT(股票期貨!Y1162,2),股期交易標的!$A:$A,0)) &amp; "期"</f>
        <v>#N/A</v>
      </c>
    </row>
    <row r="1163" spans="1:24" x14ac:dyDescent="0.25">
      <c r="A1163" t="s">
        <v>704</v>
      </c>
      <c r="B1163">
        <v>202409</v>
      </c>
      <c r="C1163">
        <v>38.450000000000003</v>
      </c>
      <c r="D1163">
        <v>38.450000000000003</v>
      </c>
      <c r="E1163">
        <v>38.450000000000003</v>
      </c>
      <c r="F1163">
        <v>38.450000000000003</v>
      </c>
      <c r="G1163" t="s">
        <v>524</v>
      </c>
      <c r="H1163" t="s">
        <v>2650</v>
      </c>
      <c r="I1163">
        <v>0</v>
      </c>
      <c r="J1163">
        <v>1</v>
      </c>
      <c r="K1163">
        <v>1</v>
      </c>
      <c r="L1163">
        <v>37.85</v>
      </c>
      <c r="M1163">
        <v>4</v>
      </c>
      <c r="N1163">
        <v>37.6</v>
      </c>
      <c r="O1163">
        <v>39.4</v>
      </c>
      <c r="P1163">
        <v>39.200000000000003</v>
      </c>
      <c r="Q1163">
        <v>38.450000000000003</v>
      </c>
      <c r="R1163" t="e">
        <f>INDEX(股期交易標的!$D:$D,MATCH(LEFT(股票期貨!S1163,2),股期交易標的!$A:$A,0)) &amp; "期"</f>
        <v>#N/A</v>
      </c>
      <c r="X1163" t="e">
        <f>INDEX(股期交易標的!$D:$D,MATCH(LEFT(股票期貨!Y1163,2),股期交易標的!$A:$A,0)) &amp; "期"</f>
        <v>#N/A</v>
      </c>
    </row>
    <row r="1164" spans="1:24" x14ac:dyDescent="0.25">
      <c r="A1164" t="s">
        <v>705</v>
      </c>
      <c r="B1164">
        <v>202311</v>
      </c>
      <c r="C1164">
        <v>72.400000000000006</v>
      </c>
      <c r="D1164">
        <v>72.8</v>
      </c>
      <c r="E1164">
        <v>71.8</v>
      </c>
      <c r="F1164">
        <v>72.3</v>
      </c>
      <c r="G1164" t="s">
        <v>448</v>
      </c>
      <c r="H1164" t="s">
        <v>2556</v>
      </c>
      <c r="I1164">
        <v>0</v>
      </c>
      <c r="J1164">
        <v>98</v>
      </c>
      <c r="K1164">
        <v>98</v>
      </c>
      <c r="L1164">
        <v>72.3</v>
      </c>
      <c r="M1164">
        <v>207</v>
      </c>
      <c r="N1164">
        <v>72.3</v>
      </c>
      <c r="O1164">
        <v>72.7</v>
      </c>
      <c r="P1164">
        <v>74</v>
      </c>
      <c r="Q1164">
        <v>65.099999999999994</v>
      </c>
      <c r="R1164" t="e">
        <f>INDEX(股期交易標的!$D:$D,MATCH(LEFT(股票期貨!S1164,2),股期交易標的!$A:$A,0)) &amp; "期"</f>
        <v>#N/A</v>
      </c>
      <c r="X1164" t="e">
        <f>INDEX(股期交易標的!$D:$D,MATCH(LEFT(股票期貨!Y1164,2),股期交易標的!$A:$A,0)) &amp; "期"</f>
        <v>#N/A</v>
      </c>
    </row>
    <row r="1165" spans="1:24" x14ac:dyDescent="0.25">
      <c r="A1165" t="s">
        <v>705</v>
      </c>
      <c r="B1165">
        <v>202312</v>
      </c>
      <c r="C1165">
        <v>72.3</v>
      </c>
      <c r="D1165">
        <v>72.8</v>
      </c>
      <c r="E1165">
        <v>72</v>
      </c>
      <c r="F1165">
        <v>72.5</v>
      </c>
      <c r="G1165" t="s">
        <v>528</v>
      </c>
      <c r="H1165" t="s">
        <v>2327</v>
      </c>
      <c r="I1165">
        <v>0</v>
      </c>
      <c r="J1165">
        <v>55</v>
      </c>
      <c r="K1165">
        <v>55</v>
      </c>
      <c r="L1165">
        <v>72.5</v>
      </c>
      <c r="M1165">
        <v>122</v>
      </c>
      <c r="N1165">
        <v>72.2</v>
      </c>
      <c r="O1165">
        <v>72.7</v>
      </c>
      <c r="P1165">
        <v>72.8</v>
      </c>
      <c r="Q1165">
        <v>68.099999999999994</v>
      </c>
      <c r="R1165" t="e">
        <f>INDEX(股期交易標的!$D:$D,MATCH(LEFT(股票期貨!S1165,2),股期交易標的!$A:$A,0)) &amp; "期"</f>
        <v>#N/A</v>
      </c>
      <c r="X1165" t="e">
        <f>INDEX(股期交易標的!$D:$D,MATCH(LEFT(股票期貨!Y1165,2),股期交易標的!$A:$A,0)) &amp; "期"</f>
        <v>#N/A</v>
      </c>
    </row>
    <row r="1166" spans="1:24" x14ac:dyDescent="0.25">
      <c r="A1166" t="s">
        <v>705</v>
      </c>
      <c r="B1166">
        <v>202403</v>
      </c>
      <c r="C1166" t="s">
        <v>39</v>
      </c>
      <c r="D1166" t="s">
        <v>39</v>
      </c>
      <c r="E1166" t="s">
        <v>39</v>
      </c>
      <c r="F1166" t="s">
        <v>39</v>
      </c>
      <c r="G1166" t="s">
        <v>39</v>
      </c>
      <c r="H1166" t="s">
        <v>39</v>
      </c>
      <c r="I1166">
        <v>0</v>
      </c>
      <c r="J1166">
        <v>0</v>
      </c>
      <c r="K1166">
        <v>0</v>
      </c>
      <c r="L1166">
        <v>72.3</v>
      </c>
      <c r="M1166">
        <v>0</v>
      </c>
      <c r="N1166">
        <v>70.2</v>
      </c>
      <c r="O1166">
        <v>74.8</v>
      </c>
      <c r="P1166" t="s">
        <v>39</v>
      </c>
      <c r="Q1166" t="s">
        <v>39</v>
      </c>
      <c r="R1166" t="e">
        <f>INDEX(股期交易標的!$D:$D,MATCH(LEFT(股票期貨!S1166,2),股期交易標的!$A:$A,0)) &amp; "期"</f>
        <v>#N/A</v>
      </c>
      <c r="X1166" t="e">
        <f>INDEX(股期交易標的!$D:$D,MATCH(LEFT(股票期貨!Y1166,2),股期交易標的!$A:$A,0)) &amp; "期"</f>
        <v>#N/A</v>
      </c>
    </row>
    <row r="1167" spans="1:24" x14ac:dyDescent="0.25">
      <c r="A1167" t="s">
        <v>705</v>
      </c>
      <c r="B1167">
        <v>202406</v>
      </c>
      <c r="C1167" t="s">
        <v>39</v>
      </c>
      <c r="D1167" t="s">
        <v>39</v>
      </c>
      <c r="E1167" t="s">
        <v>39</v>
      </c>
      <c r="F1167" t="s">
        <v>39</v>
      </c>
      <c r="G1167" t="s">
        <v>39</v>
      </c>
      <c r="H1167" t="s">
        <v>39</v>
      </c>
      <c r="I1167">
        <v>0</v>
      </c>
      <c r="J1167">
        <v>0</v>
      </c>
      <c r="K1167">
        <v>0</v>
      </c>
      <c r="L1167">
        <v>72.3</v>
      </c>
      <c r="M1167">
        <v>0</v>
      </c>
      <c r="N1167">
        <v>70.2</v>
      </c>
      <c r="O1167">
        <v>74.8</v>
      </c>
      <c r="P1167" t="s">
        <v>39</v>
      </c>
      <c r="Q1167" t="s">
        <v>39</v>
      </c>
      <c r="R1167" t="e">
        <f>INDEX(股期交易標的!$D:$D,MATCH(LEFT(股票期貨!S1167,2),股期交易標的!$A:$A,0)) &amp; "期"</f>
        <v>#N/A</v>
      </c>
      <c r="X1167" t="e">
        <f>INDEX(股期交易標的!$D:$D,MATCH(LEFT(股票期貨!Y1167,2),股期交易標的!$A:$A,0)) &amp; "期"</f>
        <v>#N/A</v>
      </c>
    </row>
    <row r="1168" spans="1:24" x14ac:dyDescent="0.25">
      <c r="A1168" t="s">
        <v>705</v>
      </c>
      <c r="B1168">
        <v>202409</v>
      </c>
      <c r="C1168" t="s">
        <v>39</v>
      </c>
      <c r="D1168" t="s">
        <v>39</v>
      </c>
      <c r="E1168" t="s">
        <v>39</v>
      </c>
      <c r="F1168" t="s">
        <v>39</v>
      </c>
      <c r="G1168" t="s">
        <v>39</v>
      </c>
      <c r="H1168" t="s">
        <v>39</v>
      </c>
      <c r="I1168">
        <v>0</v>
      </c>
      <c r="J1168">
        <v>0</v>
      </c>
      <c r="K1168">
        <v>0</v>
      </c>
      <c r="L1168">
        <v>72.599999999999994</v>
      </c>
      <c r="M1168">
        <v>0</v>
      </c>
      <c r="N1168">
        <v>70.2</v>
      </c>
      <c r="O1168">
        <v>74.8</v>
      </c>
      <c r="P1168" t="s">
        <v>39</v>
      </c>
      <c r="Q1168" t="s">
        <v>39</v>
      </c>
      <c r="R1168" t="e">
        <f>INDEX(股期交易標的!$D:$D,MATCH(LEFT(股票期貨!S1168,2),股期交易標的!$A:$A,0)) &amp; "期"</f>
        <v>#N/A</v>
      </c>
      <c r="X1168" t="e">
        <f>INDEX(股期交易標的!$D:$D,MATCH(LEFT(股票期貨!Y1168,2),股期交易標的!$A:$A,0)) &amp; "期"</f>
        <v>#N/A</v>
      </c>
    </row>
    <row r="1169" spans="1:24" x14ac:dyDescent="0.25">
      <c r="A1169" t="s">
        <v>706</v>
      </c>
      <c r="B1169">
        <v>202311</v>
      </c>
      <c r="C1169">
        <v>150</v>
      </c>
      <c r="D1169">
        <v>151</v>
      </c>
      <c r="E1169">
        <v>131</v>
      </c>
      <c r="F1169">
        <v>135</v>
      </c>
      <c r="G1169" t="s">
        <v>2195</v>
      </c>
      <c r="H1169" s="4" t="s">
        <v>2408</v>
      </c>
      <c r="I1169">
        <v>0</v>
      </c>
      <c r="J1169">
        <v>20587</v>
      </c>
      <c r="K1169">
        <v>20587</v>
      </c>
      <c r="L1169">
        <v>135</v>
      </c>
      <c r="M1169">
        <v>3714</v>
      </c>
      <c r="N1169">
        <v>134.5</v>
      </c>
      <c r="O1169">
        <v>135</v>
      </c>
      <c r="P1169">
        <v>151</v>
      </c>
      <c r="Q1169">
        <v>107</v>
      </c>
      <c r="R1169" t="e">
        <f>INDEX(股期交易標的!$D:$D,MATCH(LEFT(股票期貨!S1169,2),股期交易標的!$A:$A,0)) &amp; "期"</f>
        <v>#N/A</v>
      </c>
      <c r="X1169" t="e">
        <f>INDEX(股期交易標的!$D:$D,MATCH(LEFT(股票期貨!Y1169,2),股期交易標的!$A:$A,0)) &amp; "期"</f>
        <v>#N/A</v>
      </c>
    </row>
    <row r="1170" spans="1:24" x14ac:dyDescent="0.25">
      <c r="A1170" t="s">
        <v>706</v>
      </c>
      <c r="B1170">
        <v>202312</v>
      </c>
      <c r="C1170">
        <v>150</v>
      </c>
      <c r="D1170">
        <v>150.5</v>
      </c>
      <c r="E1170">
        <v>130.5</v>
      </c>
      <c r="F1170">
        <v>134</v>
      </c>
      <c r="G1170" t="s">
        <v>2700</v>
      </c>
      <c r="H1170" s="4" t="s">
        <v>2701</v>
      </c>
      <c r="I1170">
        <v>0</v>
      </c>
      <c r="J1170">
        <v>2121</v>
      </c>
      <c r="K1170">
        <v>2121</v>
      </c>
      <c r="L1170">
        <v>134</v>
      </c>
      <c r="M1170">
        <v>1305</v>
      </c>
      <c r="N1170">
        <v>134</v>
      </c>
      <c r="O1170">
        <v>134.5</v>
      </c>
      <c r="P1170">
        <v>150.5</v>
      </c>
      <c r="Q1170">
        <v>75</v>
      </c>
      <c r="R1170" t="e">
        <f>INDEX(股期交易標的!$D:$D,MATCH(LEFT(股票期貨!S1170,2),股期交易標的!$A:$A,0)) &amp; "期"</f>
        <v>#N/A</v>
      </c>
      <c r="X1170" t="e">
        <f>INDEX(股期交易標的!$D:$D,MATCH(LEFT(股票期貨!Y1170,2),股期交易標的!$A:$A,0)) &amp; "期"</f>
        <v>#N/A</v>
      </c>
    </row>
    <row r="1171" spans="1:24" x14ac:dyDescent="0.25">
      <c r="A1171" t="s">
        <v>706</v>
      </c>
      <c r="B1171">
        <v>202403</v>
      </c>
      <c r="C1171">
        <v>148.5</v>
      </c>
      <c r="D1171">
        <v>149</v>
      </c>
      <c r="E1171">
        <v>130.5</v>
      </c>
      <c r="F1171">
        <v>133.5</v>
      </c>
      <c r="G1171" t="s">
        <v>2404</v>
      </c>
      <c r="H1171" t="s">
        <v>2702</v>
      </c>
      <c r="I1171">
        <v>0</v>
      </c>
      <c r="J1171">
        <v>140</v>
      </c>
      <c r="K1171">
        <v>140</v>
      </c>
      <c r="L1171">
        <v>133.5</v>
      </c>
      <c r="M1171">
        <v>44</v>
      </c>
      <c r="N1171">
        <v>133</v>
      </c>
      <c r="O1171">
        <v>134</v>
      </c>
      <c r="P1171">
        <v>149</v>
      </c>
      <c r="Q1171">
        <v>106</v>
      </c>
      <c r="R1171" t="e">
        <f>INDEX(股期交易標的!$D:$D,MATCH(LEFT(股票期貨!S1171,2),股期交易標的!$A:$A,0)) &amp; "期"</f>
        <v>#N/A</v>
      </c>
      <c r="X1171" t="e">
        <f>INDEX(股期交易標的!$D:$D,MATCH(LEFT(股票期貨!Y1171,2),股期交易標的!$A:$A,0)) &amp; "期"</f>
        <v>#N/A</v>
      </c>
    </row>
    <row r="1172" spans="1:24" x14ac:dyDescent="0.25">
      <c r="A1172" t="s">
        <v>706</v>
      </c>
      <c r="B1172">
        <v>202406</v>
      </c>
      <c r="C1172" t="s">
        <v>39</v>
      </c>
      <c r="D1172" t="s">
        <v>39</v>
      </c>
      <c r="E1172" t="s">
        <v>39</v>
      </c>
      <c r="F1172" t="s">
        <v>39</v>
      </c>
      <c r="G1172" t="s">
        <v>39</v>
      </c>
      <c r="H1172" t="s">
        <v>39</v>
      </c>
      <c r="I1172">
        <v>0</v>
      </c>
      <c r="J1172">
        <v>0</v>
      </c>
      <c r="K1172">
        <v>0</v>
      </c>
      <c r="L1172">
        <v>132.5</v>
      </c>
      <c r="M1172">
        <v>8</v>
      </c>
      <c r="N1172">
        <v>132</v>
      </c>
      <c r="O1172">
        <v>133.5</v>
      </c>
      <c r="P1172">
        <v>145.5</v>
      </c>
      <c r="Q1172">
        <v>110</v>
      </c>
      <c r="R1172" t="e">
        <f>INDEX(股期交易標的!$D:$D,MATCH(LEFT(股票期貨!S1172,2),股期交易標的!$A:$A,0)) &amp; "期"</f>
        <v>#N/A</v>
      </c>
      <c r="X1172" t="e">
        <f>INDEX(股期交易標的!$D:$D,MATCH(LEFT(股票期貨!Y1172,2),股期交易標的!$A:$A,0)) &amp; "期"</f>
        <v>#N/A</v>
      </c>
    </row>
    <row r="1173" spans="1:24" x14ac:dyDescent="0.25">
      <c r="A1173" t="s">
        <v>706</v>
      </c>
      <c r="B1173">
        <v>202409</v>
      </c>
      <c r="C1173" t="s">
        <v>39</v>
      </c>
      <c r="D1173" t="s">
        <v>39</v>
      </c>
      <c r="E1173" t="s">
        <v>39</v>
      </c>
      <c r="F1173" t="s">
        <v>39</v>
      </c>
      <c r="G1173" t="s">
        <v>39</v>
      </c>
      <c r="H1173" t="s">
        <v>39</v>
      </c>
      <c r="I1173">
        <v>0</v>
      </c>
      <c r="J1173">
        <v>0</v>
      </c>
      <c r="K1173">
        <v>0</v>
      </c>
      <c r="L1173">
        <v>132.5</v>
      </c>
      <c r="M1173">
        <v>1</v>
      </c>
      <c r="N1173" t="s">
        <v>39</v>
      </c>
      <c r="O1173">
        <v>135.5</v>
      </c>
      <c r="P1173">
        <v>143</v>
      </c>
      <c r="Q1173">
        <v>143</v>
      </c>
      <c r="R1173" t="e">
        <f>INDEX(股期交易標的!$D:$D,MATCH(LEFT(股票期貨!S1173,2),股期交易標的!$A:$A,0)) &amp; "期"</f>
        <v>#N/A</v>
      </c>
      <c r="X1173" t="e">
        <f>INDEX(股期交易標的!$D:$D,MATCH(LEFT(股票期貨!Y1173,2),股期交易標的!$A:$A,0)) &amp; "期"</f>
        <v>#N/A</v>
      </c>
    </row>
    <row r="1174" spans="1:24" x14ac:dyDescent="0.25">
      <c r="A1174" t="s">
        <v>707</v>
      </c>
      <c r="B1174">
        <v>202311</v>
      </c>
      <c r="C1174">
        <v>46.85</v>
      </c>
      <c r="D1174">
        <v>47.3</v>
      </c>
      <c r="E1174">
        <v>46.25</v>
      </c>
      <c r="F1174">
        <v>47.3</v>
      </c>
      <c r="G1174" t="s">
        <v>2363</v>
      </c>
      <c r="H1174" t="s">
        <v>2703</v>
      </c>
      <c r="I1174">
        <v>0</v>
      </c>
      <c r="J1174">
        <v>436</v>
      </c>
      <c r="K1174">
        <v>436</v>
      </c>
      <c r="L1174">
        <v>47.3</v>
      </c>
      <c r="M1174">
        <v>1765</v>
      </c>
      <c r="N1174">
        <v>47.25</v>
      </c>
      <c r="O1174">
        <v>47.35</v>
      </c>
      <c r="P1174">
        <v>51.2</v>
      </c>
      <c r="Q1174">
        <v>43.55</v>
      </c>
      <c r="R1174" t="e">
        <f>INDEX(股期交易標的!$D:$D,MATCH(LEFT(股票期貨!S1174,2),股期交易標的!$A:$A,0)) &amp; "期"</f>
        <v>#N/A</v>
      </c>
      <c r="X1174" t="e">
        <f>INDEX(股期交易標的!$D:$D,MATCH(LEFT(股票期貨!Y1174,2),股期交易標的!$A:$A,0)) &amp; "期"</f>
        <v>#N/A</v>
      </c>
    </row>
    <row r="1175" spans="1:24" x14ac:dyDescent="0.25">
      <c r="A1175" t="s">
        <v>707</v>
      </c>
      <c r="B1175">
        <v>202312</v>
      </c>
      <c r="C1175">
        <v>46.3</v>
      </c>
      <c r="D1175">
        <v>47.35</v>
      </c>
      <c r="E1175">
        <v>46.3</v>
      </c>
      <c r="F1175">
        <v>47.35</v>
      </c>
      <c r="G1175" t="s">
        <v>2363</v>
      </c>
      <c r="H1175" t="s">
        <v>2703</v>
      </c>
      <c r="I1175">
        <v>0</v>
      </c>
      <c r="J1175">
        <v>187</v>
      </c>
      <c r="K1175">
        <v>187</v>
      </c>
      <c r="L1175">
        <v>47.35</v>
      </c>
      <c r="M1175">
        <v>886</v>
      </c>
      <c r="N1175">
        <v>47.25</v>
      </c>
      <c r="O1175">
        <v>47.35</v>
      </c>
      <c r="P1175">
        <v>69.900000000000006</v>
      </c>
      <c r="Q1175">
        <v>44</v>
      </c>
      <c r="R1175" t="e">
        <f>INDEX(股期交易標的!$D:$D,MATCH(LEFT(股票期貨!S1175,2),股期交易標的!$A:$A,0)) &amp; "期"</f>
        <v>#N/A</v>
      </c>
      <c r="X1175" t="e">
        <f>INDEX(股期交易標的!$D:$D,MATCH(LEFT(股票期貨!Y1175,2),股期交易標的!$A:$A,0)) &amp; "期"</f>
        <v>#N/A</v>
      </c>
    </row>
    <row r="1176" spans="1:24" x14ac:dyDescent="0.25">
      <c r="A1176" t="s">
        <v>707</v>
      </c>
      <c r="B1176">
        <v>202403</v>
      </c>
      <c r="C1176">
        <v>46.4</v>
      </c>
      <c r="D1176">
        <v>47</v>
      </c>
      <c r="E1176">
        <v>46.4</v>
      </c>
      <c r="F1176">
        <v>47</v>
      </c>
      <c r="G1176" t="s">
        <v>375</v>
      </c>
      <c r="H1176" t="s">
        <v>2232</v>
      </c>
      <c r="I1176">
        <v>0</v>
      </c>
      <c r="J1176">
        <v>2</v>
      </c>
      <c r="K1176">
        <v>2</v>
      </c>
      <c r="L1176">
        <v>47.25</v>
      </c>
      <c r="M1176">
        <v>7</v>
      </c>
      <c r="N1176">
        <v>47.1</v>
      </c>
      <c r="O1176">
        <v>47.4</v>
      </c>
      <c r="P1176">
        <v>47</v>
      </c>
      <c r="Q1176">
        <v>45</v>
      </c>
      <c r="R1176" t="e">
        <f>INDEX(股期交易標的!$D:$D,MATCH(LEFT(股票期貨!S1176,2),股期交易標的!$A:$A,0)) &amp; "期"</f>
        <v>#N/A</v>
      </c>
      <c r="X1176" t="e">
        <f>INDEX(股期交易標的!$D:$D,MATCH(LEFT(股票期貨!Y1176,2),股期交易標的!$A:$A,0)) &amp; "期"</f>
        <v>#N/A</v>
      </c>
    </row>
    <row r="1177" spans="1:24" x14ac:dyDescent="0.25">
      <c r="A1177" t="s">
        <v>707</v>
      </c>
      <c r="B1177">
        <v>202406</v>
      </c>
      <c r="C1177" t="s">
        <v>39</v>
      </c>
      <c r="D1177" t="s">
        <v>39</v>
      </c>
      <c r="E1177" t="s">
        <v>39</v>
      </c>
      <c r="F1177" t="s">
        <v>39</v>
      </c>
      <c r="G1177" t="s">
        <v>39</v>
      </c>
      <c r="H1177" t="s">
        <v>39</v>
      </c>
      <c r="I1177">
        <v>0</v>
      </c>
      <c r="J1177">
        <v>0</v>
      </c>
      <c r="K1177">
        <v>0</v>
      </c>
      <c r="L1177">
        <v>47.35</v>
      </c>
      <c r="M1177">
        <v>0</v>
      </c>
      <c r="N1177">
        <v>46.75</v>
      </c>
      <c r="O1177">
        <v>47.4</v>
      </c>
      <c r="P1177" t="s">
        <v>39</v>
      </c>
      <c r="Q1177" t="s">
        <v>39</v>
      </c>
      <c r="R1177" t="e">
        <f>INDEX(股期交易標的!$D:$D,MATCH(LEFT(股票期貨!S1177,2),股期交易標的!$A:$A,0)) &amp; "期"</f>
        <v>#N/A</v>
      </c>
      <c r="X1177" t="e">
        <f>INDEX(股期交易標的!$D:$D,MATCH(LEFT(股票期貨!Y1177,2),股期交易標的!$A:$A,0)) &amp; "期"</f>
        <v>#N/A</v>
      </c>
    </row>
    <row r="1178" spans="1:24" x14ac:dyDescent="0.25">
      <c r="A1178" t="s">
        <v>707</v>
      </c>
      <c r="B1178">
        <v>202409</v>
      </c>
      <c r="C1178" t="s">
        <v>39</v>
      </c>
      <c r="D1178" t="s">
        <v>39</v>
      </c>
      <c r="E1178" t="s">
        <v>39</v>
      </c>
      <c r="F1178" t="s">
        <v>39</v>
      </c>
      <c r="G1178" t="s">
        <v>39</v>
      </c>
      <c r="H1178" t="s">
        <v>39</v>
      </c>
      <c r="I1178">
        <v>0</v>
      </c>
      <c r="J1178">
        <v>0</v>
      </c>
      <c r="K1178">
        <v>0</v>
      </c>
      <c r="L1178">
        <v>47.15</v>
      </c>
      <c r="M1178">
        <v>0</v>
      </c>
      <c r="N1178">
        <v>45.95</v>
      </c>
      <c r="O1178">
        <v>48.65</v>
      </c>
      <c r="P1178" t="s">
        <v>39</v>
      </c>
      <c r="Q1178" t="s">
        <v>39</v>
      </c>
      <c r="R1178" t="e">
        <f>INDEX(股期交易標的!$D:$D,MATCH(LEFT(股票期貨!S1178,2),股期交易標的!$A:$A,0)) &amp; "期"</f>
        <v>#N/A</v>
      </c>
      <c r="X1178" t="e">
        <f>INDEX(股期交易標的!$D:$D,MATCH(LEFT(股票期貨!Y1178,2),股期交易標的!$A:$A,0)) &amp; "期"</f>
        <v>#N/A</v>
      </c>
    </row>
    <row r="1179" spans="1:24" x14ac:dyDescent="0.25">
      <c r="A1179" t="s">
        <v>708</v>
      </c>
      <c r="B1179">
        <v>202311</v>
      </c>
      <c r="C1179">
        <v>72</v>
      </c>
      <c r="D1179">
        <v>73.599999999999994</v>
      </c>
      <c r="E1179">
        <v>72</v>
      </c>
      <c r="F1179">
        <v>73.3</v>
      </c>
      <c r="G1179" t="s">
        <v>2315</v>
      </c>
      <c r="H1179" t="s">
        <v>2704</v>
      </c>
      <c r="I1179">
        <v>0</v>
      </c>
      <c r="J1179">
        <v>114</v>
      </c>
      <c r="K1179">
        <v>114</v>
      </c>
      <c r="L1179">
        <v>73.3</v>
      </c>
      <c r="M1179">
        <v>308</v>
      </c>
      <c r="N1179">
        <v>73.400000000000006</v>
      </c>
      <c r="O1179">
        <v>74.099999999999994</v>
      </c>
      <c r="P1179">
        <v>77</v>
      </c>
      <c r="Q1179">
        <v>68.599999999999994</v>
      </c>
      <c r="R1179" t="e">
        <f>INDEX(股期交易標的!$D:$D,MATCH(LEFT(股票期貨!S1179,2),股期交易標的!$A:$A,0)) &amp; "期"</f>
        <v>#N/A</v>
      </c>
      <c r="X1179" t="e">
        <f>INDEX(股期交易標的!$D:$D,MATCH(LEFT(股票期貨!Y1179,2),股期交易標的!$A:$A,0)) &amp; "期"</f>
        <v>#N/A</v>
      </c>
    </row>
    <row r="1180" spans="1:24" x14ac:dyDescent="0.25">
      <c r="A1180" t="s">
        <v>708</v>
      </c>
      <c r="B1180">
        <v>202312</v>
      </c>
      <c r="C1180">
        <v>72.2</v>
      </c>
      <c r="D1180">
        <v>73.5</v>
      </c>
      <c r="E1180">
        <v>72.2</v>
      </c>
      <c r="F1180">
        <v>73.5</v>
      </c>
      <c r="G1180" t="s">
        <v>2396</v>
      </c>
      <c r="H1180" t="s">
        <v>2657</v>
      </c>
      <c r="I1180">
        <v>0</v>
      </c>
      <c r="J1180">
        <v>69</v>
      </c>
      <c r="K1180">
        <v>69</v>
      </c>
      <c r="L1180">
        <v>73.5</v>
      </c>
      <c r="M1180">
        <v>89</v>
      </c>
      <c r="N1180">
        <v>73.400000000000006</v>
      </c>
      <c r="O1180">
        <v>74.2</v>
      </c>
      <c r="P1180">
        <v>73.5</v>
      </c>
      <c r="Q1180">
        <v>59.1</v>
      </c>
      <c r="R1180" t="e">
        <f>INDEX(股期交易標的!$D:$D,MATCH(LEFT(股票期貨!S1180,2),股期交易標的!$A:$A,0)) &amp; "期"</f>
        <v>#N/A</v>
      </c>
      <c r="X1180" t="e">
        <f>INDEX(股期交易標的!$D:$D,MATCH(LEFT(股票期貨!Y1180,2),股期交易標的!$A:$A,0)) &amp; "期"</f>
        <v>#N/A</v>
      </c>
    </row>
    <row r="1181" spans="1:24" x14ac:dyDescent="0.25">
      <c r="A1181" t="s">
        <v>708</v>
      </c>
      <c r="B1181">
        <v>202403</v>
      </c>
      <c r="C1181" t="s">
        <v>39</v>
      </c>
      <c r="D1181" t="s">
        <v>39</v>
      </c>
      <c r="E1181" t="s">
        <v>39</v>
      </c>
      <c r="F1181" t="s">
        <v>39</v>
      </c>
      <c r="G1181" t="s">
        <v>39</v>
      </c>
      <c r="H1181" t="s">
        <v>39</v>
      </c>
      <c r="I1181">
        <v>0</v>
      </c>
      <c r="J1181">
        <v>0</v>
      </c>
      <c r="K1181">
        <v>0</v>
      </c>
      <c r="L1181">
        <v>73.3</v>
      </c>
      <c r="M1181">
        <v>1</v>
      </c>
      <c r="N1181">
        <v>71.3</v>
      </c>
      <c r="O1181">
        <v>73.599999999999994</v>
      </c>
      <c r="P1181">
        <v>69.8</v>
      </c>
      <c r="Q1181">
        <v>69.8</v>
      </c>
      <c r="R1181" t="e">
        <f>INDEX(股期交易標的!$D:$D,MATCH(LEFT(股票期貨!S1181,2),股期交易標的!$A:$A,0)) &amp; "期"</f>
        <v>#N/A</v>
      </c>
      <c r="X1181" t="e">
        <f>INDEX(股期交易標的!$D:$D,MATCH(LEFT(股票期貨!Y1181,2),股期交易標的!$A:$A,0)) &amp; "期"</f>
        <v>#N/A</v>
      </c>
    </row>
    <row r="1182" spans="1:24" x14ac:dyDescent="0.25">
      <c r="A1182" t="s">
        <v>708</v>
      </c>
      <c r="B1182">
        <v>202406</v>
      </c>
      <c r="C1182" t="s">
        <v>39</v>
      </c>
      <c r="D1182" t="s">
        <v>39</v>
      </c>
      <c r="E1182" t="s">
        <v>39</v>
      </c>
      <c r="F1182" t="s">
        <v>39</v>
      </c>
      <c r="G1182" t="s">
        <v>39</v>
      </c>
      <c r="H1182" t="s">
        <v>39</v>
      </c>
      <c r="I1182">
        <v>0</v>
      </c>
      <c r="J1182">
        <v>0</v>
      </c>
      <c r="K1182">
        <v>0</v>
      </c>
      <c r="L1182">
        <v>73.3</v>
      </c>
      <c r="M1182">
        <v>1</v>
      </c>
      <c r="N1182">
        <v>71.3</v>
      </c>
      <c r="O1182">
        <v>76.2</v>
      </c>
      <c r="P1182">
        <v>73</v>
      </c>
      <c r="Q1182">
        <v>73</v>
      </c>
      <c r="R1182" t="e">
        <f>INDEX(股期交易標的!$D:$D,MATCH(LEFT(股票期貨!S1182,2),股期交易標的!$A:$A,0)) &amp; "期"</f>
        <v>#N/A</v>
      </c>
      <c r="X1182" t="e">
        <f>INDEX(股期交易標的!$D:$D,MATCH(LEFT(股票期貨!Y1182,2),股期交易標的!$A:$A,0)) &amp; "期"</f>
        <v>#N/A</v>
      </c>
    </row>
    <row r="1183" spans="1:24" x14ac:dyDescent="0.25">
      <c r="A1183" t="s">
        <v>708</v>
      </c>
      <c r="B1183">
        <v>202409</v>
      </c>
      <c r="C1183" t="s">
        <v>39</v>
      </c>
      <c r="D1183" t="s">
        <v>39</v>
      </c>
      <c r="E1183" t="s">
        <v>39</v>
      </c>
      <c r="F1183" t="s">
        <v>39</v>
      </c>
      <c r="G1183" t="s">
        <v>39</v>
      </c>
      <c r="H1183" t="s">
        <v>39</v>
      </c>
      <c r="I1183">
        <v>0</v>
      </c>
      <c r="J1183">
        <v>0</v>
      </c>
      <c r="K1183">
        <v>0</v>
      </c>
      <c r="L1183">
        <v>73.3</v>
      </c>
      <c r="M1183">
        <v>0</v>
      </c>
      <c r="N1183">
        <v>71.3</v>
      </c>
      <c r="O1183">
        <v>76.2</v>
      </c>
      <c r="P1183" t="s">
        <v>39</v>
      </c>
      <c r="Q1183" t="s">
        <v>39</v>
      </c>
      <c r="R1183" t="e">
        <f>INDEX(股期交易標的!$D:$D,MATCH(LEFT(股票期貨!S1183,2),股期交易標的!$A:$A,0)) &amp; "期"</f>
        <v>#N/A</v>
      </c>
      <c r="X1183" t="e">
        <f>INDEX(股期交易標的!$D:$D,MATCH(LEFT(股票期貨!Y1183,2),股期交易標的!$A:$A,0)) &amp; "期"</f>
        <v>#N/A</v>
      </c>
    </row>
    <row r="1184" spans="1:24" x14ac:dyDescent="0.25">
      <c r="A1184" t="s">
        <v>709</v>
      </c>
      <c r="B1184">
        <v>202311</v>
      </c>
      <c r="C1184">
        <v>28.85</v>
      </c>
      <c r="D1184">
        <v>29.35</v>
      </c>
      <c r="E1184">
        <v>28.7</v>
      </c>
      <c r="F1184">
        <v>28.7</v>
      </c>
      <c r="G1184" t="s">
        <v>464</v>
      </c>
      <c r="H1184" s="4" t="s">
        <v>2705</v>
      </c>
      <c r="I1184">
        <v>0</v>
      </c>
      <c r="J1184">
        <v>630</v>
      </c>
      <c r="K1184">
        <v>630</v>
      </c>
      <c r="L1184">
        <v>28.7</v>
      </c>
      <c r="M1184">
        <v>763</v>
      </c>
      <c r="N1184">
        <v>28.7</v>
      </c>
      <c r="O1184">
        <v>28.8</v>
      </c>
      <c r="P1184">
        <v>29.35</v>
      </c>
      <c r="Q1184">
        <v>26.1</v>
      </c>
      <c r="R1184" t="e">
        <f>INDEX(股期交易標的!$D:$D,MATCH(LEFT(股票期貨!S1184,2),股期交易標的!$A:$A,0)) &amp; "期"</f>
        <v>#N/A</v>
      </c>
      <c r="X1184" t="e">
        <f>INDEX(股期交易標的!$D:$D,MATCH(LEFT(股票期貨!Y1184,2),股期交易標的!$A:$A,0)) &amp; "期"</f>
        <v>#N/A</v>
      </c>
    </row>
    <row r="1185" spans="1:24" x14ac:dyDescent="0.25">
      <c r="A1185" t="s">
        <v>709</v>
      </c>
      <c r="B1185">
        <v>202312</v>
      </c>
      <c r="C1185">
        <v>29.05</v>
      </c>
      <c r="D1185">
        <v>29.1</v>
      </c>
      <c r="E1185">
        <v>28.75</v>
      </c>
      <c r="F1185">
        <v>28.85</v>
      </c>
      <c r="G1185" t="s">
        <v>445</v>
      </c>
      <c r="H1185" s="4" t="s">
        <v>2398</v>
      </c>
      <c r="I1185">
        <v>0</v>
      </c>
      <c r="J1185">
        <v>35</v>
      </c>
      <c r="K1185">
        <v>35</v>
      </c>
      <c r="L1185">
        <v>28.85</v>
      </c>
      <c r="M1185">
        <v>141</v>
      </c>
      <c r="N1185">
        <v>28.8</v>
      </c>
      <c r="O1185">
        <v>28.95</v>
      </c>
      <c r="P1185">
        <v>32.65</v>
      </c>
      <c r="Q1185">
        <v>26.45</v>
      </c>
      <c r="R1185" t="e">
        <f>INDEX(股期交易標的!$D:$D,MATCH(LEFT(股票期貨!S1185,2),股期交易標的!$A:$A,0)) &amp; "期"</f>
        <v>#N/A</v>
      </c>
      <c r="X1185" t="e">
        <f>INDEX(股期交易標的!$D:$D,MATCH(LEFT(股票期貨!Y1185,2),股期交易標的!$A:$A,0)) &amp; "期"</f>
        <v>#N/A</v>
      </c>
    </row>
    <row r="1186" spans="1:24" x14ac:dyDescent="0.25">
      <c r="A1186" t="s">
        <v>709</v>
      </c>
      <c r="B1186">
        <v>202403</v>
      </c>
      <c r="C1186">
        <v>29</v>
      </c>
      <c r="D1186">
        <v>29.25</v>
      </c>
      <c r="E1186">
        <v>28.9</v>
      </c>
      <c r="F1186">
        <v>28.9</v>
      </c>
      <c r="G1186" t="s">
        <v>443</v>
      </c>
      <c r="H1186" t="s">
        <v>2630</v>
      </c>
      <c r="I1186">
        <v>0</v>
      </c>
      <c r="J1186">
        <v>3</v>
      </c>
      <c r="K1186">
        <v>3</v>
      </c>
      <c r="L1186">
        <v>28.9</v>
      </c>
      <c r="M1186">
        <v>8</v>
      </c>
      <c r="N1186">
        <v>28.65</v>
      </c>
      <c r="O1186">
        <v>29</v>
      </c>
      <c r="P1186">
        <v>30.85</v>
      </c>
      <c r="Q1186">
        <v>27.5</v>
      </c>
      <c r="R1186" t="e">
        <f>INDEX(股期交易標的!$D:$D,MATCH(LEFT(股票期貨!S1186,2),股期交易標的!$A:$A,0)) &amp; "期"</f>
        <v>#N/A</v>
      </c>
      <c r="X1186" t="e">
        <f>INDEX(股期交易標的!$D:$D,MATCH(LEFT(股票期貨!Y1186,2),股期交易標的!$A:$A,0)) &amp; "期"</f>
        <v>#N/A</v>
      </c>
    </row>
    <row r="1187" spans="1:24" x14ac:dyDescent="0.25">
      <c r="A1187" t="s">
        <v>709</v>
      </c>
      <c r="B1187">
        <v>202406</v>
      </c>
      <c r="C1187" t="s">
        <v>39</v>
      </c>
      <c r="D1187" t="s">
        <v>39</v>
      </c>
      <c r="E1187" t="s">
        <v>39</v>
      </c>
      <c r="F1187" t="s">
        <v>39</v>
      </c>
      <c r="G1187" t="s">
        <v>39</v>
      </c>
      <c r="H1187" t="s">
        <v>39</v>
      </c>
      <c r="I1187">
        <v>0</v>
      </c>
      <c r="J1187">
        <v>0</v>
      </c>
      <c r="K1187">
        <v>0</v>
      </c>
      <c r="L1187">
        <v>28.65</v>
      </c>
      <c r="M1187">
        <v>2</v>
      </c>
      <c r="N1187">
        <v>27.8</v>
      </c>
      <c r="O1187">
        <v>29.7</v>
      </c>
      <c r="P1187">
        <v>27.75</v>
      </c>
      <c r="Q1187">
        <v>27.75</v>
      </c>
      <c r="R1187" t="e">
        <f>INDEX(股期交易標的!$D:$D,MATCH(LEFT(股票期貨!S1187,2),股期交易標的!$A:$A,0)) &amp; "期"</f>
        <v>#N/A</v>
      </c>
      <c r="X1187" t="e">
        <f>INDEX(股期交易標的!$D:$D,MATCH(LEFT(股票期貨!Y1187,2),股期交易標的!$A:$A,0)) &amp; "期"</f>
        <v>#N/A</v>
      </c>
    </row>
    <row r="1188" spans="1:24" x14ac:dyDescent="0.25">
      <c r="A1188" t="s">
        <v>709</v>
      </c>
      <c r="B1188">
        <v>202409</v>
      </c>
      <c r="C1188" t="s">
        <v>39</v>
      </c>
      <c r="D1188" t="s">
        <v>39</v>
      </c>
      <c r="E1188" t="s">
        <v>39</v>
      </c>
      <c r="F1188" t="s">
        <v>39</v>
      </c>
      <c r="G1188" t="s">
        <v>39</v>
      </c>
      <c r="H1188" t="s">
        <v>39</v>
      </c>
      <c r="I1188">
        <v>0</v>
      </c>
      <c r="J1188">
        <v>0</v>
      </c>
      <c r="K1188">
        <v>0</v>
      </c>
      <c r="L1188">
        <v>28.65</v>
      </c>
      <c r="M1188">
        <v>0</v>
      </c>
      <c r="N1188">
        <v>27.8</v>
      </c>
      <c r="O1188">
        <v>29.7</v>
      </c>
      <c r="P1188" t="s">
        <v>39</v>
      </c>
      <c r="Q1188" t="s">
        <v>39</v>
      </c>
      <c r="R1188" t="e">
        <f>INDEX(股期交易標的!$D:$D,MATCH(LEFT(股票期貨!S1188,2),股期交易標的!$A:$A,0)) &amp; "期"</f>
        <v>#N/A</v>
      </c>
      <c r="X1188" t="e">
        <f>INDEX(股期交易標的!$D:$D,MATCH(LEFT(股票期貨!Y1188,2),股期交易標的!$A:$A,0)) &amp; "期"</f>
        <v>#N/A</v>
      </c>
    </row>
    <row r="1189" spans="1:24" x14ac:dyDescent="0.25">
      <c r="A1189" t="s">
        <v>710</v>
      </c>
      <c r="B1189">
        <v>202311</v>
      </c>
      <c r="C1189">
        <v>303.5</v>
      </c>
      <c r="D1189">
        <v>315.5</v>
      </c>
      <c r="E1189">
        <v>301.5</v>
      </c>
      <c r="F1189">
        <v>315</v>
      </c>
      <c r="G1189" t="s">
        <v>2677</v>
      </c>
      <c r="H1189" t="s">
        <v>2706</v>
      </c>
      <c r="I1189">
        <v>0</v>
      </c>
      <c r="J1189">
        <v>1896</v>
      </c>
      <c r="K1189">
        <v>1896</v>
      </c>
      <c r="L1189">
        <v>315</v>
      </c>
      <c r="M1189">
        <v>1649</v>
      </c>
      <c r="N1189">
        <v>314.5</v>
      </c>
      <c r="O1189">
        <v>315</v>
      </c>
      <c r="P1189">
        <v>364</v>
      </c>
      <c r="Q1189">
        <v>270</v>
      </c>
      <c r="R1189" t="e">
        <f>INDEX(股期交易標的!$D:$D,MATCH(LEFT(股票期貨!S1189,2),股期交易標的!$A:$A,0)) &amp; "期"</f>
        <v>#N/A</v>
      </c>
      <c r="X1189" t="e">
        <f>INDEX(股期交易標的!$D:$D,MATCH(LEFT(股票期貨!Y1189,2),股期交易標的!$A:$A,0)) &amp; "期"</f>
        <v>#N/A</v>
      </c>
    </row>
    <row r="1190" spans="1:24" x14ac:dyDescent="0.25">
      <c r="A1190" t="s">
        <v>710</v>
      </c>
      <c r="B1190">
        <v>202312</v>
      </c>
      <c r="C1190">
        <v>307.5</v>
      </c>
      <c r="D1190">
        <v>314.5</v>
      </c>
      <c r="E1190">
        <v>304</v>
      </c>
      <c r="F1190">
        <v>314.5</v>
      </c>
      <c r="G1190" t="s">
        <v>2601</v>
      </c>
      <c r="H1190" t="s">
        <v>2707</v>
      </c>
      <c r="I1190">
        <v>0</v>
      </c>
      <c r="J1190">
        <v>216</v>
      </c>
      <c r="K1190">
        <v>216</v>
      </c>
      <c r="L1190">
        <v>314.5</v>
      </c>
      <c r="M1190">
        <v>366</v>
      </c>
      <c r="N1190">
        <v>314.5</v>
      </c>
      <c r="O1190">
        <v>315</v>
      </c>
      <c r="P1190">
        <v>360</v>
      </c>
      <c r="Q1190">
        <v>281</v>
      </c>
      <c r="R1190" t="e">
        <f>INDEX(股期交易標的!$D:$D,MATCH(LEFT(股票期貨!S1190,2),股期交易標的!$A:$A,0)) &amp; "期"</f>
        <v>#N/A</v>
      </c>
      <c r="X1190" t="e">
        <f>INDEX(股期交易標的!$D:$D,MATCH(LEFT(股票期貨!Y1190,2),股期交易標的!$A:$A,0)) &amp; "期"</f>
        <v>#N/A</v>
      </c>
    </row>
    <row r="1191" spans="1:24" x14ac:dyDescent="0.25">
      <c r="A1191" t="s">
        <v>710</v>
      </c>
      <c r="B1191">
        <v>202403</v>
      </c>
      <c r="C1191" t="s">
        <v>39</v>
      </c>
      <c r="D1191" t="s">
        <v>39</v>
      </c>
      <c r="E1191" t="s">
        <v>39</v>
      </c>
      <c r="F1191" t="s">
        <v>39</v>
      </c>
      <c r="G1191" t="s">
        <v>39</v>
      </c>
      <c r="H1191" t="s">
        <v>39</v>
      </c>
      <c r="I1191">
        <v>0</v>
      </c>
      <c r="J1191">
        <v>0</v>
      </c>
      <c r="K1191">
        <v>0</v>
      </c>
      <c r="L1191">
        <v>315</v>
      </c>
      <c r="M1191">
        <v>1</v>
      </c>
      <c r="N1191">
        <v>304.5</v>
      </c>
      <c r="O1191">
        <v>324</v>
      </c>
      <c r="P1191">
        <v>303.5</v>
      </c>
      <c r="Q1191">
        <v>298</v>
      </c>
      <c r="R1191" t="e">
        <f>INDEX(股期交易標的!$D:$D,MATCH(LEFT(股票期貨!S1191,2),股期交易標的!$A:$A,0)) &amp; "期"</f>
        <v>#N/A</v>
      </c>
      <c r="X1191" t="e">
        <f>INDEX(股期交易標的!$D:$D,MATCH(LEFT(股票期貨!Y1191,2),股期交易標的!$A:$A,0)) &amp; "期"</f>
        <v>#N/A</v>
      </c>
    </row>
    <row r="1192" spans="1:24" x14ac:dyDescent="0.25">
      <c r="A1192" t="s">
        <v>710</v>
      </c>
      <c r="B1192">
        <v>202406</v>
      </c>
      <c r="C1192" t="s">
        <v>39</v>
      </c>
      <c r="D1192" t="s">
        <v>39</v>
      </c>
      <c r="E1192" t="s">
        <v>39</v>
      </c>
      <c r="F1192" t="s">
        <v>39</v>
      </c>
      <c r="G1192" t="s">
        <v>39</v>
      </c>
      <c r="H1192" s="4" t="s">
        <v>39</v>
      </c>
      <c r="I1192">
        <v>0</v>
      </c>
      <c r="J1192">
        <v>0</v>
      </c>
      <c r="K1192">
        <v>0</v>
      </c>
      <c r="L1192">
        <v>315</v>
      </c>
      <c r="M1192">
        <v>0</v>
      </c>
      <c r="N1192">
        <v>304.5</v>
      </c>
      <c r="O1192">
        <v>324</v>
      </c>
      <c r="P1192" t="s">
        <v>39</v>
      </c>
      <c r="Q1192" t="s">
        <v>39</v>
      </c>
      <c r="R1192" t="e">
        <f>INDEX(股期交易標的!$D:$D,MATCH(LEFT(股票期貨!S1192,2),股期交易標的!$A:$A,0)) &amp; "期"</f>
        <v>#N/A</v>
      </c>
      <c r="X1192" t="e">
        <f>INDEX(股期交易標的!$D:$D,MATCH(LEFT(股票期貨!Y1192,2),股期交易標的!$A:$A,0)) &amp; "期"</f>
        <v>#N/A</v>
      </c>
    </row>
    <row r="1193" spans="1:24" x14ac:dyDescent="0.25">
      <c r="A1193" t="s">
        <v>710</v>
      </c>
      <c r="B1193">
        <v>202409</v>
      </c>
      <c r="C1193" t="s">
        <v>39</v>
      </c>
      <c r="D1193" t="s">
        <v>39</v>
      </c>
      <c r="E1193" t="s">
        <v>39</v>
      </c>
      <c r="F1193" t="s">
        <v>39</v>
      </c>
      <c r="G1193" t="s">
        <v>39</v>
      </c>
      <c r="H1193" t="s">
        <v>39</v>
      </c>
      <c r="I1193">
        <v>0</v>
      </c>
      <c r="J1193">
        <v>0</v>
      </c>
      <c r="K1193">
        <v>0</v>
      </c>
      <c r="L1193">
        <v>315</v>
      </c>
      <c r="M1193">
        <v>0</v>
      </c>
      <c r="N1193">
        <v>304.5</v>
      </c>
      <c r="O1193">
        <v>324</v>
      </c>
      <c r="P1193" t="s">
        <v>39</v>
      </c>
      <c r="Q1193" t="s">
        <v>39</v>
      </c>
      <c r="R1193" t="e">
        <f>INDEX(股期交易標的!$D:$D,MATCH(LEFT(股票期貨!S1193,2),股期交易標的!$A:$A,0)) &amp; "期"</f>
        <v>#N/A</v>
      </c>
      <c r="X1193" t="e">
        <f>INDEX(股期交易標的!$D:$D,MATCH(LEFT(股票期貨!Y1193,2),股期交易標的!$A:$A,0)) &amp; "期"</f>
        <v>#N/A</v>
      </c>
    </row>
    <row r="1194" spans="1:24" x14ac:dyDescent="0.25">
      <c r="A1194" t="s">
        <v>711</v>
      </c>
      <c r="B1194">
        <v>202311</v>
      </c>
      <c r="C1194">
        <v>119</v>
      </c>
      <c r="D1194">
        <v>119.5</v>
      </c>
      <c r="E1194">
        <v>118</v>
      </c>
      <c r="F1194">
        <v>118.5</v>
      </c>
      <c r="G1194" t="s">
        <v>468</v>
      </c>
      <c r="H1194" t="s">
        <v>2395</v>
      </c>
      <c r="I1194">
        <v>0</v>
      </c>
      <c r="J1194">
        <v>165</v>
      </c>
      <c r="K1194">
        <v>165</v>
      </c>
      <c r="L1194">
        <v>118.5</v>
      </c>
      <c r="M1194">
        <v>709</v>
      </c>
      <c r="N1194">
        <v>118.5</v>
      </c>
      <c r="O1194">
        <v>119</v>
      </c>
      <c r="P1194">
        <v>130</v>
      </c>
      <c r="Q1194">
        <v>110</v>
      </c>
      <c r="R1194" t="e">
        <f>INDEX(股期交易標的!$D:$D,MATCH(LEFT(股票期貨!S1194,2),股期交易標的!$A:$A,0)) &amp; "期"</f>
        <v>#N/A</v>
      </c>
      <c r="X1194" t="e">
        <f>INDEX(股期交易標的!$D:$D,MATCH(LEFT(股票期貨!Y1194,2),股期交易標的!$A:$A,0)) &amp; "期"</f>
        <v>#N/A</v>
      </c>
    </row>
    <row r="1195" spans="1:24" x14ac:dyDescent="0.25">
      <c r="A1195" t="s">
        <v>711</v>
      </c>
      <c r="B1195">
        <v>202312</v>
      </c>
      <c r="C1195">
        <v>119</v>
      </c>
      <c r="D1195">
        <v>119</v>
      </c>
      <c r="E1195">
        <v>118</v>
      </c>
      <c r="F1195">
        <v>118</v>
      </c>
      <c r="G1195">
        <v>0</v>
      </c>
      <c r="H1195" s="4">
        <v>0</v>
      </c>
      <c r="I1195">
        <v>0</v>
      </c>
      <c r="J1195">
        <v>66</v>
      </c>
      <c r="K1195">
        <v>66</v>
      </c>
      <c r="L1195">
        <v>118</v>
      </c>
      <c r="M1195">
        <v>409</v>
      </c>
      <c r="N1195">
        <v>118</v>
      </c>
      <c r="O1195">
        <v>118.5</v>
      </c>
      <c r="P1195">
        <v>133</v>
      </c>
      <c r="Q1195">
        <v>108</v>
      </c>
      <c r="R1195" t="e">
        <f>INDEX(股期交易標的!$D:$D,MATCH(LEFT(股票期貨!S1195,2),股期交易標的!$A:$A,0)) &amp; "期"</f>
        <v>#N/A</v>
      </c>
      <c r="X1195" t="e">
        <f>INDEX(股期交易標的!$D:$D,MATCH(LEFT(股票期貨!Y1195,2),股期交易標的!$A:$A,0)) &amp; "期"</f>
        <v>#N/A</v>
      </c>
    </row>
    <row r="1196" spans="1:24" x14ac:dyDescent="0.25">
      <c r="A1196" t="s">
        <v>711</v>
      </c>
      <c r="B1196">
        <v>202403</v>
      </c>
      <c r="C1196">
        <v>117.5</v>
      </c>
      <c r="D1196" t="s">
        <v>39</v>
      </c>
      <c r="E1196" t="s">
        <v>39</v>
      </c>
      <c r="F1196">
        <v>117.5</v>
      </c>
      <c r="G1196">
        <v>0</v>
      </c>
      <c r="H1196" s="4">
        <v>0</v>
      </c>
      <c r="I1196">
        <v>0</v>
      </c>
      <c r="J1196">
        <v>5</v>
      </c>
      <c r="K1196">
        <v>5</v>
      </c>
      <c r="L1196">
        <v>118</v>
      </c>
      <c r="M1196">
        <v>379</v>
      </c>
      <c r="N1196">
        <v>118</v>
      </c>
      <c r="O1196">
        <v>119</v>
      </c>
      <c r="P1196">
        <v>133.5</v>
      </c>
      <c r="Q1196">
        <v>112.5</v>
      </c>
      <c r="R1196" t="e">
        <f>INDEX(股期交易標的!$D:$D,MATCH(LEFT(股票期貨!S1196,2),股期交易標的!$A:$A,0)) &amp; "期"</f>
        <v>#N/A</v>
      </c>
      <c r="X1196" t="e">
        <f>INDEX(股期交易標的!$D:$D,MATCH(LEFT(股票期貨!Y1196,2),股期交易標的!$A:$A,0)) &amp; "期"</f>
        <v>#N/A</v>
      </c>
    </row>
    <row r="1197" spans="1:24" x14ac:dyDescent="0.25">
      <c r="A1197" t="s">
        <v>711</v>
      </c>
      <c r="B1197">
        <v>202406</v>
      </c>
      <c r="C1197" t="s">
        <v>39</v>
      </c>
      <c r="D1197" t="s">
        <v>39</v>
      </c>
      <c r="E1197" t="s">
        <v>39</v>
      </c>
      <c r="F1197" t="s">
        <v>39</v>
      </c>
      <c r="G1197" t="s">
        <v>39</v>
      </c>
      <c r="H1197" t="s">
        <v>39</v>
      </c>
      <c r="I1197">
        <v>0</v>
      </c>
      <c r="J1197">
        <v>0</v>
      </c>
      <c r="K1197">
        <v>0</v>
      </c>
      <c r="L1197">
        <v>118.5</v>
      </c>
      <c r="M1197">
        <v>24</v>
      </c>
      <c r="N1197">
        <v>118.5</v>
      </c>
      <c r="O1197">
        <v>120</v>
      </c>
      <c r="P1197">
        <v>120.5</v>
      </c>
      <c r="Q1197">
        <v>115.5</v>
      </c>
      <c r="R1197" t="e">
        <f>INDEX(股期交易標的!$D:$D,MATCH(LEFT(股票期貨!S1197,2),股期交易標的!$A:$A,0)) &amp; "期"</f>
        <v>#N/A</v>
      </c>
      <c r="X1197" t="e">
        <f>INDEX(股期交易標的!$D:$D,MATCH(LEFT(股票期貨!Y1197,2),股期交易標的!$A:$A,0)) &amp; "期"</f>
        <v>#N/A</v>
      </c>
    </row>
    <row r="1198" spans="1:24" x14ac:dyDescent="0.25">
      <c r="A1198" t="s">
        <v>711</v>
      </c>
      <c r="B1198">
        <v>202409</v>
      </c>
      <c r="C1198" t="s">
        <v>39</v>
      </c>
      <c r="D1198" t="s">
        <v>39</v>
      </c>
      <c r="E1198" t="s">
        <v>39</v>
      </c>
      <c r="F1198" t="s">
        <v>39</v>
      </c>
      <c r="G1198" t="s">
        <v>39</v>
      </c>
      <c r="H1198" t="s">
        <v>39</v>
      </c>
      <c r="I1198">
        <v>0</v>
      </c>
      <c r="J1198">
        <v>0</v>
      </c>
      <c r="K1198">
        <v>0</v>
      </c>
      <c r="L1198">
        <v>118.5</v>
      </c>
      <c r="M1198">
        <v>0</v>
      </c>
      <c r="N1198">
        <v>114.5</v>
      </c>
      <c r="O1198">
        <v>123</v>
      </c>
      <c r="P1198" t="s">
        <v>39</v>
      </c>
      <c r="Q1198" t="s">
        <v>39</v>
      </c>
      <c r="R1198" t="e">
        <f>INDEX(股期交易標的!$D:$D,MATCH(LEFT(股票期貨!S1198,2),股期交易標的!$A:$A,0)) &amp; "期"</f>
        <v>#N/A</v>
      </c>
      <c r="X1198" t="e">
        <f>INDEX(股期交易標的!$D:$D,MATCH(LEFT(股票期貨!Y1198,2),股期交易標的!$A:$A,0)) &amp; "期"</f>
        <v>#N/A</v>
      </c>
    </row>
    <row r="1199" spans="1:24" x14ac:dyDescent="0.25">
      <c r="A1199" t="s">
        <v>712</v>
      </c>
      <c r="B1199">
        <v>202311</v>
      </c>
      <c r="C1199">
        <v>52.5</v>
      </c>
      <c r="D1199">
        <v>52.7</v>
      </c>
      <c r="E1199">
        <v>51.5</v>
      </c>
      <c r="F1199">
        <v>51.7</v>
      </c>
      <c r="G1199" t="s">
        <v>2363</v>
      </c>
      <c r="H1199" t="s">
        <v>2708</v>
      </c>
      <c r="I1199">
        <v>0</v>
      </c>
      <c r="J1199">
        <v>532</v>
      </c>
      <c r="K1199">
        <v>532</v>
      </c>
      <c r="L1199">
        <v>51.7</v>
      </c>
      <c r="M1199">
        <v>1359</v>
      </c>
      <c r="N1199">
        <v>51.8</v>
      </c>
      <c r="O1199">
        <v>51.9</v>
      </c>
      <c r="P1199">
        <v>57.1</v>
      </c>
      <c r="Q1199">
        <v>47.75</v>
      </c>
      <c r="R1199" t="e">
        <f>INDEX(股期交易標的!$D:$D,MATCH(LEFT(股票期貨!S1199,2),股期交易標的!$A:$A,0)) &amp; "期"</f>
        <v>#N/A</v>
      </c>
      <c r="X1199" t="e">
        <f>INDEX(股期交易標的!$D:$D,MATCH(LEFT(股票期貨!Y1199,2),股期交易標的!$A:$A,0)) &amp; "期"</f>
        <v>#N/A</v>
      </c>
    </row>
    <row r="1200" spans="1:24" x14ac:dyDescent="0.25">
      <c r="A1200" t="s">
        <v>712</v>
      </c>
      <c r="B1200">
        <v>202312</v>
      </c>
      <c r="C1200">
        <v>52.6</v>
      </c>
      <c r="D1200">
        <v>52.7</v>
      </c>
      <c r="E1200">
        <v>51.5</v>
      </c>
      <c r="F1200">
        <v>52</v>
      </c>
      <c r="G1200" t="s">
        <v>372</v>
      </c>
      <c r="H1200" t="s">
        <v>2709</v>
      </c>
      <c r="I1200">
        <v>0</v>
      </c>
      <c r="J1200">
        <v>158</v>
      </c>
      <c r="K1200">
        <v>158</v>
      </c>
      <c r="L1200">
        <v>52</v>
      </c>
      <c r="M1200">
        <v>282</v>
      </c>
      <c r="N1200">
        <v>51.8</v>
      </c>
      <c r="O1200">
        <v>52</v>
      </c>
      <c r="P1200">
        <v>61.3</v>
      </c>
      <c r="Q1200">
        <v>44</v>
      </c>
      <c r="R1200" t="e">
        <f>INDEX(股期交易標的!$D:$D,MATCH(LEFT(股票期貨!S1200,2),股期交易標的!$A:$A,0)) &amp; "期"</f>
        <v>#N/A</v>
      </c>
      <c r="X1200" t="e">
        <f>INDEX(股期交易標的!$D:$D,MATCH(LEFT(股票期貨!Y1200,2),股期交易標的!$A:$A,0)) &amp; "期"</f>
        <v>#N/A</v>
      </c>
    </row>
    <row r="1201" spans="1:24" x14ac:dyDescent="0.25">
      <c r="A1201" t="s">
        <v>712</v>
      </c>
      <c r="B1201">
        <v>202403</v>
      </c>
      <c r="C1201" t="s">
        <v>39</v>
      </c>
      <c r="D1201" t="s">
        <v>39</v>
      </c>
      <c r="E1201" t="s">
        <v>39</v>
      </c>
      <c r="F1201" t="s">
        <v>39</v>
      </c>
      <c r="G1201" t="s">
        <v>39</v>
      </c>
      <c r="H1201" t="s">
        <v>39</v>
      </c>
      <c r="I1201">
        <v>0</v>
      </c>
      <c r="J1201">
        <v>0</v>
      </c>
      <c r="K1201">
        <v>0</v>
      </c>
      <c r="L1201">
        <v>51.7</v>
      </c>
      <c r="M1201">
        <v>0</v>
      </c>
      <c r="N1201">
        <v>50.3</v>
      </c>
      <c r="O1201">
        <v>53.4</v>
      </c>
      <c r="P1201">
        <v>56.9</v>
      </c>
      <c r="Q1201">
        <v>48.5</v>
      </c>
      <c r="R1201" t="e">
        <f>INDEX(股期交易標的!$D:$D,MATCH(LEFT(股票期貨!S1201,2),股期交易標的!$A:$A,0)) &amp; "期"</f>
        <v>#N/A</v>
      </c>
      <c r="X1201" t="e">
        <f>INDEX(股期交易標的!$D:$D,MATCH(LEFT(股票期貨!Y1201,2),股期交易標的!$A:$A,0)) &amp; "期"</f>
        <v>#N/A</v>
      </c>
    </row>
    <row r="1202" spans="1:24" x14ac:dyDescent="0.25">
      <c r="A1202" t="s">
        <v>712</v>
      </c>
      <c r="B1202">
        <v>202406</v>
      </c>
      <c r="C1202" t="s">
        <v>39</v>
      </c>
      <c r="D1202" t="s">
        <v>39</v>
      </c>
      <c r="E1202" t="s">
        <v>39</v>
      </c>
      <c r="F1202" t="s">
        <v>39</v>
      </c>
      <c r="G1202" t="s">
        <v>39</v>
      </c>
      <c r="H1202" t="s">
        <v>39</v>
      </c>
      <c r="I1202">
        <v>0</v>
      </c>
      <c r="J1202">
        <v>0</v>
      </c>
      <c r="K1202">
        <v>0</v>
      </c>
      <c r="L1202">
        <v>51.5</v>
      </c>
      <c r="M1202">
        <v>0</v>
      </c>
      <c r="N1202">
        <v>50.3</v>
      </c>
      <c r="O1202">
        <v>53.4</v>
      </c>
      <c r="P1202" t="s">
        <v>39</v>
      </c>
      <c r="Q1202" t="s">
        <v>39</v>
      </c>
      <c r="R1202" t="e">
        <f>INDEX(股期交易標的!$D:$D,MATCH(LEFT(股票期貨!S1202,2),股期交易標的!$A:$A,0)) &amp; "期"</f>
        <v>#N/A</v>
      </c>
      <c r="X1202" t="e">
        <f>INDEX(股期交易標的!$D:$D,MATCH(LEFT(股票期貨!Y1202,2),股期交易標的!$A:$A,0)) &amp; "期"</f>
        <v>#N/A</v>
      </c>
    </row>
    <row r="1203" spans="1:24" x14ac:dyDescent="0.25">
      <c r="A1203" t="s">
        <v>712</v>
      </c>
      <c r="B1203">
        <v>202409</v>
      </c>
      <c r="C1203" t="s">
        <v>39</v>
      </c>
      <c r="D1203" t="s">
        <v>39</v>
      </c>
      <c r="E1203" t="s">
        <v>39</v>
      </c>
      <c r="F1203" t="s">
        <v>39</v>
      </c>
      <c r="G1203" t="s">
        <v>39</v>
      </c>
      <c r="H1203" t="s">
        <v>39</v>
      </c>
      <c r="I1203">
        <v>0</v>
      </c>
      <c r="J1203">
        <v>0</v>
      </c>
      <c r="K1203">
        <v>0</v>
      </c>
      <c r="L1203">
        <v>51.9</v>
      </c>
      <c r="M1203">
        <v>0</v>
      </c>
      <c r="N1203">
        <v>50.3</v>
      </c>
      <c r="O1203">
        <v>53.4</v>
      </c>
      <c r="P1203" t="s">
        <v>39</v>
      </c>
      <c r="Q1203" t="s">
        <v>39</v>
      </c>
      <c r="R1203" t="e">
        <f>INDEX(股期交易標的!$D:$D,MATCH(LEFT(股票期貨!S1203,2),股期交易標的!$A:$A,0)) &amp; "期"</f>
        <v>#N/A</v>
      </c>
      <c r="X1203" t="e">
        <f>INDEX(股期交易標的!$D:$D,MATCH(LEFT(股票期貨!Y1203,2),股期交易標的!$A:$A,0)) &amp; "期"</f>
        <v>#N/A</v>
      </c>
    </row>
    <row r="1204" spans="1:24" x14ac:dyDescent="0.25">
      <c r="A1204" t="s">
        <v>713</v>
      </c>
      <c r="B1204">
        <v>202311</v>
      </c>
      <c r="C1204">
        <v>50.3</v>
      </c>
      <c r="D1204">
        <v>51.1</v>
      </c>
      <c r="E1204">
        <v>50.3</v>
      </c>
      <c r="F1204">
        <v>50.9</v>
      </c>
      <c r="G1204" t="s">
        <v>468</v>
      </c>
      <c r="H1204" t="s">
        <v>2519</v>
      </c>
      <c r="I1204">
        <v>0</v>
      </c>
      <c r="J1204">
        <v>35</v>
      </c>
      <c r="K1204">
        <v>35</v>
      </c>
      <c r="L1204">
        <v>50.9</v>
      </c>
      <c r="M1204">
        <v>235</v>
      </c>
      <c r="N1204">
        <v>50.6</v>
      </c>
      <c r="O1204">
        <v>51</v>
      </c>
      <c r="P1204">
        <v>54.4</v>
      </c>
      <c r="Q1204">
        <v>48.15</v>
      </c>
      <c r="R1204" t="e">
        <f>INDEX(股期交易標的!$D:$D,MATCH(LEFT(股票期貨!S1204,2),股期交易標的!$A:$A,0)) &amp; "期"</f>
        <v>#N/A</v>
      </c>
      <c r="X1204" t="e">
        <f>INDEX(股期交易標的!$D:$D,MATCH(LEFT(股票期貨!Y1204,2),股期交易標的!$A:$A,0)) &amp; "期"</f>
        <v>#N/A</v>
      </c>
    </row>
    <row r="1205" spans="1:24" x14ac:dyDescent="0.25">
      <c r="A1205" t="s">
        <v>713</v>
      </c>
      <c r="B1205">
        <v>202312</v>
      </c>
      <c r="C1205">
        <v>50.6</v>
      </c>
      <c r="D1205">
        <v>51</v>
      </c>
      <c r="E1205">
        <v>50.6</v>
      </c>
      <c r="F1205">
        <v>51</v>
      </c>
      <c r="G1205" t="s">
        <v>524</v>
      </c>
      <c r="H1205" s="4" t="s">
        <v>2563</v>
      </c>
      <c r="I1205">
        <v>0</v>
      </c>
      <c r="J1205">
        <v>2</v>
      </c>
      <c r="K1205">
        <v>2</v>
      </c>
      <c r="L1205">
        <v>51</v>
      </c>
      <c r="M1205">
        <v>26</v>
      </c>
      <c r="N1205">
        <v>49.7</v>
      </c>
      <c r="O1205">
        <v>51</v>
      </c>
      <c r="P1205">
        <v>53.9</v>
      </c>
      <c r="Q1205">
        <v>49.3</v>
      </c>
      <c r="R1205" t="e">
        <f>INDEX(股期交易標的!$D:$D,MATCH(LEFT(股票期貨!S1205,2),股期交易標的!$A:$A,0)) &amp; "期"</f>
        <v>#N/A</v>
      </c>
      <c r="X1205" t="e">
        <f>INDEX(股期交易標的!$D:$D,MATCH(LEFT(股票期貨!Y1205,2),股期交易標的!$A:$A,0)) &amp; "期"</f>
        <v>#N/A</v>
      </c>
    </row>
    <row r="1206" spans="1:24" x14ac:dyDescent="0.25">
      <c r="A1206" t="s">
        <v>713</v>
      </c>
      <c r="B1206">
        <v>202403</v>
      </c>
      <c r="C1206" t="s">
        <v>39</v>
      </c>
      <c r="D1206" t="s">
        <v>39</v>
      </c>
      <c r="E1206" t="s">
        <v>39</v>
      </c>
      <c r="F1206" t="s">
        <v>39</v>
      </c>
      <c r="G1206" t="s">
        <v>39</v>
      </c>
      <c r="H1206" t="s">
        <v>39</v>
      </c>
      <c r="I1206">
        <v>0</v>
      </c>
      <c r="J1206">
        <v>0</v>
      </c>
      <c r="K1206">
        <v>0</v>
      </c>
      <c r="L1206">
        <v>50.8</v>
      </c>
      <c r="M1206">
        <v>0</v>
      </c>
      <c r="N1206">
        <v>49.1</v>
      </c>
      <c r="O1206">
        <v>52.5</v>
      </c>
      <c r="P1206">
        <v>53.8</v>
      </c>
      <c r="Q1206">
        <v>53.3</v>
      </c>
      <c r="R1206" t="e">
        <f>INDEX(股期交易標的!$D:$D,MATCH(LEFT(股票期貨!S1206,2),股期交易標的!$A:$A,0)) &amp; "期"</f>
        <v>#N/A</v>
      </c>
      <c r="X1206" t="e">
        <f>INDEX(股期交易標的!$D:$D,MATCH(LEFT(股票期貨!Y1206,2),股期交易標的!$A:$A,0)) &amp; "期"</f>
        <v>#N/A</v>
      </c>
    </row>
    <row r="1207" spans="1:24" x14ac:dyDescent="0.25">
      <c r="A1207" t="s">
        <v>713</v>
      </c>
      <c r="B1207">
        <v>202406</v>
      </c>
      <c r="C1207" t="s">
        <v>39</v>
      </c>
      <c r="D1207" t="s">
        <v>39</v>
      </c>
      <c r="E1207" t="s">
        <v>39</v>
      </c>
      <c r="F1207" t="s">
        <v>39</v>
      </c>
      <c r="G1207" t="s">
        <v>39</v>
      </c>
      <c r="H1207" t="s">
        <v>39</v>
      </c>
      <c r="I1207">
        <v>0</v>
      </c>
      <c r="J1207">
        <v>0</v>
      </c>
      <c r="K1207">
        <v>0</v>
      </c>
      <c r="L1207">
        <v>50.9</v>
      </c>
      <c r="M1207">
        <v>0</v>
      </c>
      <c r="N1207">
        <v>49.1</v>
      </c>
      <c r="O1207">
        <v>52.5</v>
      </c>
      <c r="P1207" t="s">
        <v>39</v>
      </c>
      <c r="Q1207" t="s">
        <v>39</v>
      </c>
      <c r="R1207" t="e">
        <f>INDEX(股期交易標的!$D:$D,MATCH(LEFT(股票期貨!S1207,2),股期交易標的!$A:$A,0)) &amp; "期"</f>
        <v>#N/A</v>
      </c>
      <c r="X1207" t="e">
        <f>INDEX(股期交易標的!$D:$D,MATCH(LEFT(股票期貨!Y1207,2),股期交易標的!$A:$A,0)) &amp; "期"</f>
        <v>#N/A</v>
      </c>
    </row>
    <row r="1208" spans="1:24" x14ac:dyDescent="0.25">
      <c r="A1208" t="s">
        <v>713</v>
      </c>
      <c r="B1208">
        <v>202409</v>
      </c>
      <c r="C1208" t="s">
        <v>39</v>
      </c>
      <c r="D1208" t="s">
        <v>39</v>
      </c>
      <c r="E1208" t="s">
        <v>39</v>
      </c>
      <c r="F1208" t="s">
        <v>39</v>
      </c>
      <c r="G1208" t="s">
        <v>39</v>
      </c>
      <c r="H1208" t="s">
        <v>39</v>
      </c>
      <c r="I1208">
        <v>0</v>
      </c>
      <c r="J1208">
        <v>0</v>
      </c>
      <c r="K1208">
        <v>0</v>
      </c>
      <c r="L1208">
        <v>50.9</v>
      </c>
      <c r="M1208">
        <v>0</v>
      </c>
      <c r="N1208">
        <v>49.1</v>
      </c>
      <c r="O1208">
        <v>52.5</v>
      </c>
      <c r="P1208" t="s">
        <v>39</v>
      </c>
      <c r="Q1208" t="s">
        <v>39</v>
      </c>
      <c r="R1208" t="e">
        <f>INDEX(股期交易標的!$D:$D,MATCH(LEFT(股票期貨!S1208,2),股期交易標的!$A:$A,0)) &amp; "期"</f>
        <v>#N/A</v>
      </c>
      <c r="X1208" t="e">
        <f>INDEX(股期交易標的!$D:$D,MATCH(LEFT(股票期貨!Y1208,2),股期交易標的!$A:$A,0)) &amp; "期"</f>
        <v>#N/A</v>
      </c>
    </row>
    <row r="1209" spans="1:24" x14ac:dyDescent="0.25">
      <c r="A1209" t="s">
        <v>714</v>
      </c>
      <c r="B1209">
        <v>202311</v>
      </c>
      <c r="C1209">
        <v>129</v>
      </c>
      <c r="D1209">
        <v>130</v>
      </c>
      <c r="E1209">
        <v>127.5</v>
      </c>
      <c r="F1209">
        <v>129</v>
      </c>
      <c r="G1209" t="s">
        <v>539</v>
      </c>
      <c r="H1209" t="s">
        <v>2237</v>
      </c>
      <c r="I1209">
        <v>0</v>
      </c>
      <c r="J1209">
        <v>50</v>
      </c>
      <c r="K1209">
        <v>50</v>
      </c>
      <c r="L1209">
        <v>129</v>
      </c>
      <c r="M1209">
        <v>169</v>
      </c>
      <c r="N1209">
        <v>129</v>
      </c>
      <c r="O1209">
        <v>129.5</v>
      </c>
      <c r="P1209">
        <v>134.5</v>
      </c>
      <c r="Q1209">
        <v>125</v>
      </c>
      <c r="R1209" t="e">
        <f>INDEX(股期交易標的!$D:$D,MATCH(LEFT(股票期貨!S1209,2),股期交易標的!$A:$A,0)) &amp; "期"</f>
        <v>#N/A</v>
      </c>
      <c r="X1209" t="e">
        <f>INDEX(股期交易標的!$D:$D,MATCH(LEFT(股票期貨!Y1209,2),股期交易標的!$A:$A,0)) &amp; "期"</f>
        <v>#N/A</v>
      </c>
    </row>
    <row r="1210" spans="1:24" x14ac:dyDescent="0.25">
      <c r="A1210" t="s">
        <v>714</v>
      </c>
      <c r="B1210">
        <v>202312</v>
      </c>
      <c r="C1210">
        <v>128</v>
      </c>
      <c r="D1210">
        <v>129.5</v>
      </c>
      <c r="E1210">
        <v>128</v>
      </c>
      <c r="F1210">
        <v>129.5</v>
      </c>
      <c r="G1210" t="s">
        <v>567</v>
      </c>
      <c r="H1210" t="s">
        <v>2652</v>
      </c>
      <c r="I1210">
        <v>0</v>
      </c>
      <c r="J1210">
        <v>4</v>
      </c>
      <c r="K1210">
        <v>4</v>
      </c>
      <c r="L1210">
        <v>129.5</v>
      </c>
      <c r="M1210">
        <v>26</v>
      </c>
      <c r="N1210">
        <v>129</v>
      </c>
      <c r="O1210">
        <v>130</v>
      </c>
      <c r="P1210">
        <v>132.5</v>
      </c>
      <c r="Q1210">
        <v>125.5</v>
      </c>
      <c r="R1210" t="e">
        <f>INDEX(股期交易標的!$D:$D,MATCH(LEFT(股票期貨!S1210,2),股期交易標的!$A:$A,0)) &amp; "期"</f>
        <v>#N/A</v>
      </c>
      <c r="X1210" t="e">
        <f>INDEX(股期交易標的!$D:$D,MATCH(LEFT(股票期貨!Y1210,2),股期交易標的!$A:$A,0)) &amp; "期"</f>
        <v>#N/A</v>
      </c>
    </row>
    <row r="1211" spans="1:24" x14ac:dyDescent="0.25">
      <c r="A1211" t="s">
        <v>714</v>
      </c>
      <c r="B1211">
        <v>202403</v>
      </c>
      <c r="C1211" t="s">
        <v>39</v>
      </c>
      <c r="D1211" t="s">
        <v>39</v>
      </c>
      <c r="E1211" t="s">
        <v>39</v>
      </c>
      <c r="F1211" t="s">
        <v>39</v>
      </c>
      <c r="G1211" t="s">
        <v>39</v>
      </c>
      <c r="H1211" t="s">
        <v>39</v>
      </c>
      <c r="I1211">
        <v>0</v>
      </c>
      <c r="J1211">
        <v>0</v>
      </c>
      <c r="K1211">
        <v>0</v>
      </c>
      <c r="L1211">
        <v>128.5</v>
      </c>
      <c r="M1211">
        <v>0</v>
      </c>
      <c r="N1211">
        <v>125</v>
      </c>
      <c r="O1211">
        <v>133.5</v>
      </c>
      <c r="P1211" t="s">
        <v>39</v>
      </c>
      <c r="Q1211" t="s">
        <v>39</v>
      </c>
      <c r="R1211" t="e">
        <f>INDEX(股期交易標的!$D:$D,MATCH(LEFT(股票期貨!S1211,2),股期交易標的!$A:$A,0)) &amp; "期"</f>
        <v>#N/A</v>
      </c>
      <c r="X1211" t="e">
        <f>INDEX(股期交易標的!$D:$D,MATCH(LEFT(股票期貨!Y1211,2),股期交易標的!$A:$A,0)) &amp; "期"</f>
        <v>#N/A</v>
      </c>
    </row>
    <row r="1212" spans="1:24" x14ac:dyDescent="0.25">
      <c r="A1212" t="s">
        <v>714</v>
      </c>
      <c r="B1212">
        <v>202406</v>
      </c>
      <c r="C1212" t="s">
        <v>39</v>
      </c>
      <c r="D1212" t="s">
        <v>39</v>
      </c>
      <c r="E1212" t="s">
        <v>39</v>
      </c>
      <c r="F1212" t="s">
        <v>39</v>
      </c>
      <c r="G1212" t="s">
        <v>39</v>
      </c>
      <c r="H1212" t="s">
        <v>39</v>
      </c>
      <c r="I1212">
        <v>0</v>
      </c>
      <c r="J1212">
        <v>0</v>
      </c>
      <c r="K1212">
        <v>0</v>
      </c>
      <c r="L1212">
        <v>128.5</v>
      </c>
      <c r="M1212">
        <v>0</v>
      </c>
      <c r="N1212">
        <v>125</v>
      </c>
      <c r="O1212">
        <v>133.5</v>
      </c>
      <c r="P1212" t="s">
        <v>39</v>
      </c>
      <c r="Q1212" t="s">
        <v>39</v>
      </c>
      <c r="R1212" t="e">
        <f>INDEX(股期交易標的!$D:$D,MATCH(LEFT(股票期貨!S1212,2),股期交易標的!$A:$A,0)) &amp; "期"</f>
        <v>#N/A</v>
      </c>
      <c r="X1212" t="e">
        <f>INDEX(股期交易標的!$D:$D,MATCH(LEFT(股票期貨!Y1212,2),股期交易標的!$A:$A,0)) &amp; "期"</f>
        <v>#N/A</v>
      </c>
    </row>
    <row r="1213" spans="1:24" x14ac:dyDescent="0.25">
      <c r="A1213" t="s">
        <v>714</v>
      </c>
      <c r="B1213">
        <v>202409</v>
      </c>
      <c r="C1213" t="s">
        <v>39</v>
      </c>
      <c r="D1213" t="s">
        <v>39</v>
      </c>
      <c r="E1213" t="s">
        <v>39</v>
      </c>
      <c r="F1213" t="s">
        <v>39</v>
      </c>
      <c r="G1213" t="s">
        <v>39</v>
      </c>
      <c r="H1213" t="s">
        <v>39</v>
      </c>
      <c r="I1213">
        <v>0</v>
      </c>
      <c r="J1213">
        <v>0</v>
      </c>
      <c r="K1213">
        <v>0</v>
      </c>
      <c r="L1213">
        <v>128.5</v>
      </c>
      <c r="M1213">
        <v>0</v>
      </c>
      <c r="N1213">
        <v>125</v>
      </c>
      <c r="O1213">
        <v>133.5</v>
      </c>
      <c r="P1213" t="s">
        <v>39</v>
      </c>
      <c r="Q1213" t="s">
        <v>39</v>
      </c>
      <c r="R1213" t="e">
        <f>INDEX(股期交易標的!$D:$D,MATCH(LEFT(股票期貨!S1213,2),股期交易標的!$A:$A,0)) &amp; "期"</f>
        <v>#N/A</v>
      </c>
      <c r="X1213" t="e">
        <f>INDEX(股期交易標的!$D:$D,MATCH(LEFT(股票期貨!Y1213,2),股期交易標的!$A:$A,0)) &amp; "期"</f>
        <v>#N/A</v>
      </c>
    </row>
    <row r="1214" spans="1:24" x14ac:dyDescent="0.25">
      <c r="A1214" t="s">
        <v>715</v>
      </c>
      <c r="B1214">
        <v>202311</v>
      </c>
      <c r="C1214">
        <v>867</v>
      </c>
      <c r="D1214">
        <v>875</v>
      </c>
      <c r="E1214">
        <v>860</v>
      </c>
      <c r="F1214">
        <v>862</v>
      </c>
      <c r="G1214" t="s">
        <v>1597</v>
      </c>
      <c r="H1214" s="4" t="s">
        <v>1596</v>
      </c>
      <c r="I1214">
        <v>0</v>
      </c>
      <c r="J1214">
        <v>136</v>
      </c>
      <c r="K1214">
        <v>136</v>
      </c>
      <c r="L1214">
        <v>862</v>
      </c>
      <c r="M1214">
        <v>597</v>
      </c>
      <c r="N1214">
        <v>862</v>
      </c>
      <c r="O1214">
        <v>864</v>
      </c>
      <c r="P1214">
        <v>895</v>
      </c>
      <c r="Q1214">
        <v>787</v>
      </c>
      <c r="R1214" t="e">
        <f>INDEX(股期交易標的!$D:$D,MATCH(LEFT(股票期貨!S1214,2),股期交易標的!$A:$A,0)) &amp; "期"</f>
        <v>#N/A</v>
      </c>
      <c r="X1214" t="e">
        <f>INDEX(股期交易標的!$D:$D,MATCH(LEFT(股票期貨!Y1214,2),股期交易標的!$A:$A,0)) &amp; "期"</f>
        <v>#N/A</v>
      </c>
    </row>
    <row r="1215" spans="1:24" x14ac:dyDescent="0.25">
      <c r="A1215" t="s">
        <v>715</v>
      </c>
      <c r="B1215">
        <v>202312</v>
      </c>
      <c r="C1215">
        <v>858</v>
      </c>
      <c r="D1215" t="s">
        <v>39</v>
      </c>
      <c r="E1215" t="s">
        <v>39</v>
      </c>
      <c r="F1215">
        <v>858</v>
      </c>
      <c r="G1215">
        <v>0</v>
      </c>
      <c r="H1215" s="4">
        <v>0</v>
      </c>
      <c r="I1215">
        <v>0</v>
      </c>
      <c r="J1215">
        <v>30</v>
      </c>
      <c r="K1215">
        <v>30</v>
      </c>
      <c r="L1215">
        <v>865</v>
      </c>
      <c r="M1215">
        <v>121</v>
      </c>
      <c r="N1215">
        <v>861</v>
      </c>
      <c r="O1215">
        <v>865</v>
      </c>
      <c r="P1215">
        <v>917</v>
      </c>
      <c r="Q1215">
        <v>738</v>
      </c>
      <c r="R1215" t="e">
        <f>INDEX(股期交易標的!$D:$D,MATCH(LEFT(股票期貨!S1215,2),股期交易標的!$A:$A,0)) &amp; "期"</f>
        <v>#N/A</v>
      </c>
      <c r="X1215" t="e">
        <f>INDEX(股期交易標的!$D:$D,MATCH(LEFT(股票期貨!Y1215,2),股期交易標的!$A:$A,0)) &amp; "期"</f>
        <v>#N/A</v>
      </c>
    </row>
    <row r="1216" spans="1:24" x14ac:dyDescent="0.25">
      <c r="A1216" t="s">
        <v>715</v>
      </c>
      <c r="B1216">
        <v>202403</v>
      </c>
      <c r="C1216" t="s">
        <v>39</v>
      </c>
      <c r="D1216" t="s">
        <v>39</v>
      </c>
      <c r="E1216" t="s">
        <v>39</v>
      </c>
      <c r="F1216" t="s">
        <v>39</v>
      </c>
      <c r="G1216" t="s">
        <v>39</v>
      </c>
      <c r="H1216" t="s">
        <v>39</v>
      </c>
      <c r="I1216">
        <v>0</v>
      </c>
      <c r="J1216">
        <v>0</v>
      </c>
      <c r="K1216">
        <v>0</v>
      </c>
      <c r="L1216">
        <v>862</v>
      </c>
      <c r="M1216">
        <v>7</v>
      </c>
      <c r="N1216">
        <v>860</v>
      </c>
      <c r="O1216">
        <v>866</v>
      </c>
      <c r="P1216">
        <v>892</v>
      </c>
      <c r="Q1216">
        <v>813</v>
      </c>
      <c r="R1216" t="e">
        <f>INDEX(股期交易標的!$D:$D,MATCH(LEFT(股票期貨!S1216,2),股期交易標的!$A:$A,0)) &amp; "期"</f>
        <v>#N/A</v>
      </c>
      <c r="X1216" t="e">
        <f>INDEX(股期交易標的!$D:$D,MATCH(LEFT(股票期貨!Y1216,2),股期交易標的!$A:$A,0)) &amp; "期"</f>
        <v>#N/A</v>
      </c>
    </row>
    <row r="1217" spans="1:24" x14ac:dyDescent="0.25">
      <c r="A1217" t="s">
        <v>715</v>
      </c>
      <c r="B1217">
        <v>202406</v>
      </c>
      <c r="C1217" t="s">
        <v>39</v>
      </c>
      <c r="D1217" t="s">
        <v>39</v>
      </c>
      <c r="E1217" t="s">
        <v>39</v>
      </c>
      <c r="F1217" t="s">
        <v>39</v>
      </c>
      <c r="G1217" t="s">
        <v>39</v>
      </c>
      <c r="H1217" t="s">
        <v>39</v>
      </c>
      <c r="I1217">
        <v>0</v>
      </c>
      <c r="J1217">
        <v>0</v>
      </c>
      <c r="K1217">
        <v>0</v>
      </c>
      <c r="L1217">
        <v>864</v>
      </c>
      <c r="M1217">
        <v>4</v>
      </c>
      <c r="N1217">
        <v>832</v>
      </c>
      <c r="O1217">
        <v>894</v>
      </c>
      <c r="P1217">
        <v>841</v>
      </c>
      <c r="Q1217">
        <v>743</v>
      </c>
      <c r="R1217" t="e">
        <f>INDEX(股期交易標的!$D:$D,MATCH(LEFT(股票期貨!S1217,2),股期交易標的!$A:$A,0)) &amp; "期"</f>
        <v>#N/A</v>
      </c>
      <c r="X1217" t="e">
        <f>INDEX(股期交易標的!$D:$D,MATCH(LEFT(股票期貨!Y1217,2),股期交易標的!$A:$A,0)) &amp; "期"</f>
        <v>#N/A</v>
      </c>
    </row>
    <row r="1218" spans="1:24" x14ac:dyDescent="0.25">
      <c r="A1218" t="s">
        <v>715</v>
      </c>
      <c r="B1218">
        <v>202409</v>
      </c>
      <c r="C1218" t="s">
        <v>39</v>
      </c>
      <c r="D1218" t="s">
        <v>39</v>
      </c>
      <c r="E1218" t="s">
        <v>39</v>
      </c>
      <c r="F1218" t="s">
        <v>39</v>
      </c>
      <c r="G1218" t="s">
        <v>39</v>
      </c>
      <c r="H1218" t="s">
        <v>39</v>
      </c>
      <c r="I1218">
        <v>0</v>
      </c>
      <c r="J1218">
        <v>0</v>
      </c>
      <c r="K1218">
        <v>0</v>
      </c>
      <c r="L1218">
        <v>862</v>
      </c>
      <c r="M1218">
        <v>0</v>
      </c>
      <c r="N1218">
        <v>832</v>
      </c>
      <c r="O1218">
        <v>894</v>
      </c>
      <c r="P1218" t="s">
        <v>39</v>
      </c>
      <c r="Q1218" t="s">
        <v>39</v>
      </c>
      <c r="R1218" t="e">
        <f>INDEX(股期交易標的!$D:$D,MATCH(LEFT(股票期貨!S1218,2),股期交易標的!$A:$A,0)) &amp; "期"</f>
        <v>#N/A</v>
      </c>
      <c r="X1218" t="e">
        <f>INDEX(股期交易標的!$D:$D,MATCH(LEFT(股票期貨!Y1218,2),股期交易標的!$A:$A,0)) &amp; "期"</f>
        <v>#N/A</v>
      </c>
    </row>
    <row r="1219" spans="1:24" x14ac:dyDescent="0.25">
      <c r="A1219" t="s">
        <v>716</v>
      </c>
      <c r="B1219">
        <v>202311</v>
      </c>
      <c r="C1219">
        <v>609</v>
      </c>
      <c r="D1219">
        <v>609</v>
      </c>
      <c r="E1219">
        <v>580</v>
      </c>
      <c r="F1219">
        <v>592</v>
      </c>
      <c r="G1219" t="s">
        <v>2375</v>
      </c>
      <c r="H1219" s="4" t="s">
        <v>2710</v>
      </c>
      <c r="I1219">
        <v>0</v>
      </c>
      <c r="J1219">
        <v>275</v>
      </c>
      <c r="K1219">
        <v>275</v>
      </c>
      <c r="L1219">
        <v>592</v>
      </c>
      <c r="M1219">
        <v>305</v>
      </c>
      <c r="N1219">
        <v>591</v>
      </c>
      <c r="O1219">
        <v>593</v>
      </c>
      <c r="P1219">
        <v>648</v>
      </c>
      <c r="Q1219">
        <v>559</v>
      </c>
      <c r="R1219" t="e">
        <f>INDEX(股期交易標的!$D:$D,MATCH(LEFT(股票期貨!S1219,2),股期交易標的!$A:$A,0)) &amp; "期"</f>
        <v>#N/A</v>
      </c>
      <c r="X1219" t="e">
        <f>INDEX(股期交易標的!$D:$D,MATCH(LEFT(股票期貨!Y1219,2),股期交易標的!$A:$A,0)) &amp; "期"</f>
        <v>#N/A</v>
      </c>
    </row>
    <row r="1220" spans="1:24" x14ac:dyDescent="0.25">
      <c r="A1220" t="s">
        <v>716</v>
      </c>
      <c r="B1220">
        <v>202312</v>
      </c>
      <c r="C1220">
        <v>610</v>
      </c>
      <c r="D1220">
        <v>610</v>
      </c>
      <c r="E1220">
        <v>586</v>
      </c>
      <c r="F1220">
        <v>589</v>
      </c>
      <c r="G1220" t="s">
        <v>2406</v>
      </c>
      <c r="H1220" s="4" t="s">
        <v>2711</v>
      </c>
      <c r="I1220">
        <v>0</v>
      </c>
      <c r="J1220">
        <v>14</v>
      </c>
      <c r="K1220">
        <v>14</v>
      </c>
      <c r="L1220">
        <v>589</v>
      </c>
      <c r="M1220">
        <v>37</v>
      </c>
      <c r="N1220">
        <v>590</v>
      </c>
      <c r="O1220">
        <v>594</v>
      </c>
      <c r="P1220">
        <v>631</v>
      </c>
      <c r="Q1220">
        <v>545</v>
      </c>
      <c r="R1220" t="e">
        <f>INDEX(股期交易標的!$D:$D,MATCH(LEFT(股票期貨!S1220,2),股期交易標的!$A:$A,0)) &amp; "期"</f>
        <v>#N/A</v>
      </c>
      <c r="X1220" t="e">
        <f>INDEX(股期交易標的!$D:$D,MATCH(LEFT(股票期貨!Y1220,2),股期交易標的!$A:$A,0)) &amp; "期"</f>
        <v>#N/A</v>
      </c>
    </row>
    <row r="1221" spans="1:24" x14ac:dyDescent="0.25">
      <c r="A1221" t="s">
        <v>716</v>
      </c>
      <c r="B1221">
        <v>202403</v>
      </c>
      <c r="C1221" t="s">
        <v>39</v>
      </c>
      <c r="D1221" t="s">
        <v>39</v>
      </c>
      <c r="E1221" t="s">
        <v>39</v>
      </c>
      <c r="F1221" t="s">
        <v>39</v>
      </c>
      <c r="G1221" t="s">
        <v>39</v>
      </c>
      <c r="H1221" s="4" t="s">
        <v>39</v>
      </c>
      <c r="I1221">
        <v>0</v>
      </c>
      <c r="J1221">
        <v>0</v>
      </c>
      <c r="K1221">
        <v>0</v>
      </c>
      <c r="L1221">
        <v>587</v>
      </c>
      <c r="M1221">
        <v>1</v>
      </c>
      <c r="N1221">
        <v>570</v>
      </c>
      <c r="O1221">
        <v>595</v>
      </c>
      <c r="P1221">
        <v>629</v>
      </c>
      <c r="Q1221">
        <v>619</v>
      </c>
      <c r="R1221" t="e">
        <f>INDEX(股期交易標的!$D:$D,MATCH(LEFT(股票期貨!S1221,2),股期交易標的!$A:$A,0)) &amp; "期"</f>
        <v>#N/A</v>
      </c>
      <c r="X1221" t="e">
        <f>INDEX(股期交易標的!$D:$D,MATCH(LEFT(股票期貨!Y1221,2),股期交易標的!$A:$A,0)) &amp; "期"</f>
        <v>#N/A</v>
      </c>
    </row>
    <row r="1222" spans="1:24" x14ac:dyDescent="0.25">
      <c r="A1222" t="s">
        <v>716</v>
      </c>
      <c r="B1222">
        <v>202406</v>
      </c>
      <c r="C1222" t="s">
        <v>39</v>
      </c>
      <c r="D1222" t="s">
        <v>39</v>
      </c>
      <c r="E1222" t="s">
        <v>39</v>
      </c>
      <c r="F1222" t="s">
        <v>39</v>
      </c>
      <c r="G1222" t="s">
        <v>39</v>
      </c>
      <c r="H1222" s="4" t="s">
        <v>39</v>
      </c>
      <c r="I1222">
        <v>0</v>
      </c>
      <c r="J1222">
        <v>0</v>
      </c>
      <c r="K1222">
        <v>0</v>
      </c>
      <c r="L1222">
        <v>591</v>
      </c>
      <c r="M1222">
        <v>0</v>
      </c>
      <c r="N1222">
        <v>570</v>
      </c>
      <c r="O1222">
        <v>614</v>
      </c>
      <c r="P1222" t="s">
        <v>39</v>
      </c>
      <c r="Q1222" t="s">
        <v>39</v>
      </c>
      <c r="R1222" t="e">
        <f>INDEX(股期交易標的!$D:$D,MATCH(LEFT(股票期貨!S1222,2),股期交易標的!$A:$A,0)) &amp; "期"</f>
        <v>#N/A</v>
      </c>
      <c r="X1222" t="e">
        <f>INDEX(股期交易標的!$D:$D,MATCH(LEFT(股票期貨!Y1222,2),股期交易標的!$A:$A,0)) &amp; "期"</f>
        <v>#N/A</v>
      </c>
    </row>
    <row r="1223" spans="1:24" x14ac:dyDescent="0.25">
      <c r="A1223" t="s">
        <v>716</v>
      </c>
      <c r="B1223">
        <v>202409</v>
      </c>
      <c r="C1223" t="s">
        <v>39</v>
      </c>
      <c r="D1223" t="s">
        <v>39</v>
      </c>
      <c r="E1223" t="s">
        <v>39</v>
      </c>
      <c r="F1223" t="s">
        <v>39</v>
      </c>
      <c r="G1223" t="s">
        <v>39</v>
      </c>
      <c r="H1223" t="s">
        <v>39</v>
      </c>
      <c r="I1223">
        <v>0</v>
      </c>
      <c r="J1223">
        <v>0</v>
      </c>
      <c r="K1223">
        <v>0</v>
      </c>
      <c r="L1223">
        <v>592</v>
      </c>
      <c r="M1223">
        <v>0</v>
      </c>
      <c r="N1223">
        <v>570</v>
      </c>
      <c r="O1223">
        <v>614</v>
      </c>
      <c r="P1223" t="s">
        <v>39</v>
      </c>
      <c r="Q1223" t="s">
        <v>39</v>
      </c>
      <c r="R1223" t="e">
        <f>INDEX(股期交易標的!$D:$D,MATCH(LEFT(股票期貨!S1223,2),股期交易標的!$A:$A,0)) &amp; "期"</f>
        <v>#N/A</v>
      </c>
      <c r="X1223" t="e">
        <f>INDEX(股期交易標的!$D:$D,MATCH(LEFT(股票期貨!Y1223,2),股期交易標的!$A:$A,0)) &amp; "期"</f>
        <v>#N/A</v>
      </c>
    </row>
    <row r="1224" spans="1:24" x14ac:dyDescent="0.25">
      <c r="A1224" t="s">
        <v>717</v>
      </c>
      <c r="B1224">
        <v>202311</v>
      </c>
      <c r="C1224">
        <v>20.11</v>
      </c>
      <c r="D1224">
        <v>20.260000000000002</v>
      </c>
      <c r="E1224">
        <v>20.11</v>
      </c>
      <c r="F1224">
        <v>20.23</v>
      </c>
      <c r="G1224" t="s">
        <v>2712</v>
      </c>
      <c r="H1224" s="4" t="s">
        <v>2240</v>
      </c>
      <c r="I1224">
        <v>0</v>
      </c>
      <c r="J1224">
        <v>135</v>
      </c>
      <c r="K1224">
        <v>135</v>
      </c>
      <c r="L1224">
        <v>20.23</v>
      </c>
      <c r="M1224">
        <v>585</v>
      </c>
      <c r="N1224">
        <v>20.22</v>
      </c>
      <c r="O1224">
        <v>20.23</v>
      </c>
      <c r="P1224">
        <v>21.01</v>
      </c>
      <c r="Q1224">
        <v>19.5</v>
      </c>
      <c r="R1224" t="e">
        <f>INDEX(股期交易標的!$D:$D,MATCH(LEFT(股票期貨!S1224,2),股期交易標的!$A:$A,0)) &amp; "期"</f>
        <v>#N/A</v>
      </c>
      <c r="X1224" t="e">
        <f>INDEX(股期交易標的!$D:$D,MATCH(LEFT(股票期貨!Y1224,2),股期交易標的!$A:$A,0)) &amp; "期"</f>
        <v>#N/A</v>
      </c>
    </row>
    <row r="1225" spans="1:24" x14ac:dyDescent="0.25">
      <c r="A1225" t="s">
        <v>717</v>
      </c>
      <c r="B1225">
        <v>202312</v>
      </c>
      <c r="C1225">
        <v>20.11</v>
      </c>
      <c r="D1225">
        <v>20.28</v>
      </c>
      <c r="E1225">
        <v>20.11</v>
      </c>
      <c r="F1225">
        <v>20.28</v>
      </c>
      <c r="G1225" t="s">
        <v>2713</v>
      </c>
      <c r="H1225" s="4" t="s">
        <v>2645</v>
      </c>
      <c r="I1225">
        <v>0</v>
      </c>
      <c r="J1225">
        <v>28</v>
      </c>
      <c r="K1225">
        <v>28</v>
      </c>
      <c r="L1225">
        <v>20.28</v>
      </c>
      <c r="M1225">
        <v>170</v>
      </c>
      <c r="N1225">
        <v>20.239999999999998</v>
      </c>
      <c r="O1225">
        <v>20.27</v>
      </c>
      <c r="P1225">
        <v>21.95</v>
      </c>
      <c r="Q1225">
        <v>16.899999999999999</v>
      </c>
      <c r="R1225" t="e">
        <f>INDEX(股期交易標的!$D:$D,MATCH(LEFT(股票期貨!S1225,2),股期交易標的!$A:$A,0)) &amp; "期"</f>
        <v>#N/A</v>
      </c>
      <c r="X1225" t="e">
        <f>INDEX(股期交易標的!$D:$D,MATCH(LEFT(股票期貨!Y1225,2),股期交易標的!$A:$A,0)) &amp; "期"</f>
        <v>#N/A</v>
      </c>
    </row>
    <row r="1226" spans="1:24" x14ac:dyDescent="0.25">
      <c r="A1226" t="s">
        <v>717</v>
      </c>
      <c r="B1226">
        <v>202403</v>
      </c>
      <c r="C1226" t="s">
        <v>39</v>
      </c>
      <c r="D1226" t="s">
        <v>39</v>
      </c>
      <c r="E1226" t="s">
        <v>39</v>
      </c>
      <c r="F1226" t="s">
        <v>39</v>
      </c>
      <c r="G1226" t="s">
        <v>39</v>
      </c>
      <c r="H1226" s="4" t="s">
        <v>39</v>
      </c>
      <c r="I1226">
        <v>0</v>
      </c>
      <c r="J1226">
        <v>0</v>
      </c>
      <c r="K1226">
        <v>0</v>
      </c>
      <c r="L1226">
        <v>20.36</v>
      </c>
      <c r="M1226">
        <v>30</v>
      </c>
      <c r="N1226">
        <v>20.3</v>
      </c>
      <c r="O1226">
        <v>20.62</v>
      </c>
      <c r="P1226">
        <v>22.3</v>
      </c>
      <c r="Q1226">
        <v>17.55</v>
      </c>
      <c r="R1226" t="e">
        <f>INDEX(股期交易標的!$D:$D,MATCH(LEFT(股票期貨!S1226,2),股期交易標的!$A:$A,0)) &amp; "期"</f>
        <v>#N/A</v>
      </c>
      <c r="X1226" t="e">
        <f>INDEX(股期交易標的!$D:$D,MATCH(LEFT(股票期貨!Y1226,2),股期交易標的!$A:$A,0)) &amp; "期"</f>
        <v>#N/A</v>
      </c>
    </row>
    <row r="1227" spans="1:24" x14ac:dyDescent="0.25">
      <c r="A1227" t="s">
        <v>717</v>
      </c>
      <c r="B1227">
        <v>202406</v>
      </c>
      <c r="C1227" t="s">
        <v>39</v>
      </c>
      <c r="D1227" t="s">
        <v>39</v>
      </c>
      <c r="E1227" t="s">
        <v>39</v>
      </c>
      <c r="F1227" t="s">
        <v>39</v>
      </c>
      <c r="G1227" t="s">
        <v>39</v>
      </c>
      <c r="H1227" t="s">
        <v>39</v>
      </c>
      <c r="I1227">
        <v>0</v>
      </c>
      <c r="J1227">
        <v>0</v>
      </c>
      <c r="K1227">
        <v>0</v>
      </c>
      <c r="L1227">
        <v>20.29</v>
      </c>
      <c r="M1227">
        <v>7</v>
      </c>
      <c r="N1227">
        <v>20.350000000000001</v>
      </c>
      <c r="O1227">
        <v>20.62</v>
      </c>
      <c r="P1227">
        <v>22.45</v>
      </c>
      <c r="Q1227">
        <v>20.190000000000001</v>
      </c>
      <c r="R1227" t="e">
        <f>INDEX(股期交易標的!$D:$D,MATCH(LEFT(股票期貨!S1227,2),股期交易標的!$A:$A,0)) &amp; "期"</f>
        <v>#N/A</v>
      </c>
      <c r="X1227" t="e">
        <f>INDEX(股期交易標的!$D:$D,MATCH(LEFT(股票期貨!Y1227,2),股期交易標的!$A:$A,0)) &amp; "期"</f>
        <v>#N/A</v>
      </c>
    </row>
    <row r="1228" spans="1:24" x14ac:dyDescent="0.25">
      <c r="A1228" t="s">
        <v>717</v>
      </c>
      <c r="B1228">
        <v>202409</v>
      </c>
      <c r="C1228" t="s">
        <v>39</v>
      </c>
      <c r="D1228" t="s">
        <v>39</v>
      </c>
      <c r="E1228" t="s">
        <v>39</v>
      </c>
      <c r="F1228" t="s">
        <v>39</v>
      </c>
      <c r="G1228" t="s">
        <v>39</v>
      </c>
      <c r="H1228" t="s">
        <v>39</v>
      </c>
      <c r="I1228">
        <v>0</v>
      </c>
      <c r="J1228">
        <v>0</v>
      </c>
      <c r="K1228">
        <v>0</v>
      </c>
      <c r="L1228">
        <v>20.399999999999999</v>
      </c>
      <c r="M1228">
        <v>3</v>
      </c>
      <c r="N1228">
        <v>20.399999999999999</v>
      </c>
      <c r="O1228">
        <v>20.62</v>
      </c>
      <c r="P1228">
        <v>20.3</v>
      </c>
      <c r="Q1228">
        <v>19.93</v>
      </c>
      <c r="R1228" t="e">
        <f>INDEX(股期交易標的!$D:$D,MATCH(LEFT(股票期貨!S1228,2),股期交易標的!$A:$A,0)) &amp; "期"</f>
        <v>#N/A</v>
      </c>
      <c r="X1228" t="e">
        <f>INDEX(股期交易標的!$D:$D,MATCH(LEFT(股票期貨!Y1228,2),股期交易標的!$A:$A,0)) &amp; "期"</f>
        <v>#N/A</v>
      </c>
    </row>
    <row r="1229" spans="1:24" x14ac:dyDescent="0.25">
      <c r="A1229" t="s">
        <v>718</v>
      </c>
      <c r="B1229">
        <v>202312</v>
      </c>
      <c r="C1229" t="s">
        <v>39</v>
      </c>
      <c r="D1229" t="s">
        <v>39</v>
      </c>
      <c r="E1229" t="s">
        <v>39</v>
      </c>
      <c r="F1229" t="s">
        <v>39</v>
      </c>
      <c r="G1229" t="s">
        <v>39</v>
      </c>
      <c r="H1229" t="s">
        <v>39</v>
      </c>
      <c r="I1229">
        <v>0</v>
      </c>
      <c r="J1229">
        <v>0</v>
      </c>
      <c r="K1229">
        <v>0</v>
      </c>
      <c r="L1229">
        <v>33.450000000000003</v>
      </c>
      <c r="M1229">
        <v>5</v>
      </c>
      <c r="N1229" t="s">
        <v>39</v>
      </c>
      <c r="O1229" t="s">
        <v>39</v>
      </c>
      <c r="P1229">
        <v>38.4</v>
      </c>
      <c r="Q1229">
        <v>32.15</v>
      </c>
      <c r="R1229" t="e">
        <f>INDEX(股期交易標的!$D:$D,MATCH(LEFT(股票期貨!S1229,2),股期交易標的!$A:$A,0)) &amp; "期"</f>
        <v>#N/A</v>
      </c>
      <c r="X1229" t="e">
        <f>INDEX(股期交易標的!$D:$D,MATCH(LEFT(股票期貨!Y1229,2),股期交易標的!$A:$A,0)) &amp; "期"</f>
        <v>#N/A</v>
      </c>
    </row>
    <row r="1230" spans="1:24" x14ac:dyDescent="0.25">
      <c r="A1230" t="s">
        <v>719</v>
      </c>
      <c r="B1230">
        <v>202311</v>
      </c>
      <c r="C1230">
        <v>33.299999999999997</v>
      </c>
      <c r="D1230">
        <v>33.6</v>
      </c>
      <c r="E1230">
        <v>33.049999999999997</v>
      </c>
      <c r="F1230">
        <v>33.6</v>
      </c>
      <c r="G1230" t="s">
        <v>524</v>
      </c>
      <c r="H1230" s="4" t="s">
        <v>2319</v>
      </c>
      <c r="I1230">
        <v>0</v>
      </c>
      <c r="J1230">
        <v>239</v>
      </c>
      <c r="K1230">
        <v>239</v>
      </c>
      <c r="L1230">
        <v>33.6</v>
      </c>
      <c r="M1230">
        <v>932</v>
      </c>
      <c r="N1230">
        <v>33.4</v>
      </c>
      <c r="O1230">
        <v>33.6</v>
      </c>
      <c r="P1230">
        <v>39.35</v>
      </c>
      <c r="Q1230">
        <v>31.5</v>
      </c>
      <c r="R1230" t="e">
        <f>INDEX(股期交易標的!$D:$D,MATCH(LEFT(股票期貨!S1230,2),股期交易標的!$A:$A,0)) &amp; "期"</f>
        <v>#N/A</v>
      </c>
      <c r="X1230" t="e">
        <f>INDEX(股期交易標的!$D:$D,MATCH(LEFT(股票期貨!Y1230,2),股期交易標的!$A:$A,0)) &amp; "期"</f>
        <v>#N/A</v>
      </c>
    </row>
    <row r="1231" spans="1:24" x14ac:dyDescent="0.25">
      <c r="A1231" t="s">
        <v>719</v>
      </c>
      <c r="B1231">
        <v>202312</v>
      </c>
      <c r="C1231">
        <v>33.1</v>
      </c>
      <c r="D1231">
        <v>33.450000000000003</v>
      </c>
      <c r="E1231">
        <v>33.1</v>
      </c>
      <c r="F1231">
        <v>33.450000000000003</v>
      </c>
      <c r="G1231" t="s">
        <v>1590</v>
      </c>
      <c r="H1231" s="4" t="s">
        <v>2714</v>
      </c>
      <c r="I1231">
        <v>0</v>
      </c>
      <c r="J1231">
        <v>172</v>
      </c>
      <c r="K1231">
        <v>172</v>
      </c>
      <c r="L1231">
        <v>33.450000000000003</v>
      </c>
      <c r="M1231">
        <v>503</v>
      </c>
      <c r="N1231">
        <v>33.299999999999997</v>
      </c>
      <c r="O1231">
        <v>33.5</v>
      </c>
      <c r="P1231">
        <v>38.1</v>
      </c>
      <c r="Q1231">
        <v>31.65</v>
      </c>
      <c r="R1231" t="e">
        <f>INDEX(股期交易標的!$D:$D,MATCH(LEFT(股票期貨!S1231,2),股期交易標的!$A:$A,0)) &amp; "期"</f>
        <v>#N/A</v>
      </c>
      <c r="X1231" t="e">
        <f>INDEX(股期交易標的!$D:$D,MATCH(LEFT(股票期貨!Y1231,2),股期交易標的!$A:$A,0)) &amp; "期"</f>
        <v>#N/A</v>
      </c>
    </row>
    <row r="1232" spans="1:24" x14ac:dyDescent="0.25">
      <c r="A1232" t="s">
        <v>719</v>
      </c>
      <c r="B1232">
        <v>202403</v>
      </c>
      <c r="C1232" t="s">
        <v>39</v>
      </c>
      <c r="D1232" t="s">
        <v>39</v>
      </c>
      <c r="E1232" t="s">
        <v>39</v>
      </c>
      <c r="F1232" t="s">
        <v>39</v>
      </c>
      <c r="G1232" t="s">
        <v>39</v>
      </c>
      <c r="H1232" t="s">
        <v>39</v>
      </c>
      <c r="I1232">
        <v>0</v>
      </c>
      <c r="J1232">
        <v>0</v>
      </c>
      <c r="K1232">
        <v>0</v>
      </c>
      <c r="L1232">
        <v>33.6</v>
      </c>
      <c r="M1232">
        <v>0</v>
      </c>
      <c r="N1232">
        <v>32.35</v>
      </c>
      <c r="O1232">
        <v>34.6</v>
      </c>
      <c r="P1232" t="s">
        <v>39</v>
      </c>
      <c r="Q1232" t="s">
        <v>39</v>
      </c>
      <c r="R1232" t="e">
        <f>INDEX(股期交易標的!$D:$D,MATCH(LEFT(股票期貨!S1232,2),股期交易標的!$A:$A,0)) &amp; "期"</f>
        <v>#N/A</v>
      </c>
      <c r="X1232" t="e">
        <f>INDEX(股期交易標的!$D:$D,MATCH(LEFT(股票期貨!Y1232,2),股期交易標的!$A:$A,0)) &amp; "期"</f>
        <v>#N/A</v>
      </c>
    </row>
    <row r="1233" spans="1:24" x14ac:dyDescent="0.25">
      <c r="A1233" t="s">
        <v>719</v>
      </c>
      <c r="B1233">
        <v>202406</v>
      </c>
      <c r="C1233" t="s">
        <v>39</v>
      </c>
      <c r="D1233" t="s">
        <v>39</v>
      </c>
      <c r="E1233" t="s">
        <v>39</v>
      </c>
      <c r="F1233" t="s">
        <v>39</v>
      </c>
      <c r="G1233" t="s">
        <v>39</v>
      </c>
      <c r="H1233" t="s">
        <v>39</v>
      </c>
      <c r="I1233">
        <v>0</v>
      </c>
      <c r="J1233">
        <v>0</v>
      </c>
      <c r="K1233">
        <v>0</v>
      </c>
      <c r="L1233">
        <v>33.6</v>
      </c>
      <c r="M1233">
        <v>0</v>
      </c>
      <c r="N1233">
        <v>32.35</v>
      </c>
      <c r="O1233">
        <v>34.6</v>
      </c>
      <c r="P1233" t="s">
        <v>39</v>
      </c>
      <c r="Q1233" t="s">
        <v>39</v>
      </c>
      <c r="R1233" t="e">
        <f>INDEX(股期交易標的!$D:$D,MATCH(LEFT(股票期貨!S1233,2),股期交易標的!$A:$A,0)) &amp; "期"</f>
        <v>#N/A</v>
      </c>
      <c r="X1233" t="e">
        <f>INDEX(股期交易標的!$D:$D,MATCH(LEFT(股票期貨!Y1233,2),股期交易標的!$A:$A,0)) &amp; "期"</f>
        <v>#N/A</v>
      </c>
    </row>
    <row r="1234" spans="1:24" x14ac:dyDescent="0.25">
      <c r="A1234" t="s">
        <v>719</v>
      </c>
      <c r="B1234">
        <v>202409</v>
      </c>
      <c r="C1234" t="s">
        <v>39</v>
      </c>
      <c r="D1234" t="s">
        <v>39</v>
      </c>
      <c r="E1234" t="s">
        <v>39</v>
      </c>
      <c r="F1234" t="s">
        <v>39</v>
      </c>
      <c r="G1234" t="s">
        <v>39</v>
      </c>
      <c r="H1234" t="s">
        <v>39</v>
      </c>
      <c r="I1234">
        <v>0</v>
      </c>
      <c r="J1234">
        <v>0</v>
      </c>
      <c r="K1234">
        <v>0</v>
      </c>
      <c r="L1234">
        <v>33.6</v>
      </c>
      <c r="M1234">
        <v>0</v>
      </c>
      <c r="N1234">
        <v>32.35</v>
      </c>
      <c r="O1234">
        <v>34.6</v>
      </c>
      <c r="P1234" t="s">
        <v>39</v>
      </c>
      <c r="Q1234" t="s">
        <v>39</v>
      </c>
      <c r="R1234" t="e">
        <f>INDEX(股期交易標的!$D:$D,MATCH(LEFT(股票期貨!S1234,2),股期交易標的!$A:$A,0)) &amp; "期"</f>
        <v>#N/A</v>
      </c>
      <c r="X1234" t="e">
        <f>INDEX(股期交易標的!$D:$D,MATCH(LEFT(股票期貨!Y1234,2),股期交易標的!$A:$A,0)) &amp; "期"</f>
        <v>#N/A</v>
      </c>
    </row>
    <row r="1235" spans="1:24" x14ac:dyDescent="0.25">
      <c r="A1235" t="s">
        <v>720</v>
      </c>
      <c r="B1235">
        <v>202311</v>
      </c>
      <c r="C1235">
        <v>191.5</v>
      </c>
      <c r="D1235">
        <v>198</v>
      </c>
      <c r="E1235">
        <v>190.5</v>
      </c>
      <c r="F1235">
        <v>197.5</v>
      </c>
      <c r="G1235" t="s">
        <v>2603</v>
      </c>
      <c r="H1235" s="4" t="s">
        <v>2715</v>
      </c>
      <c r="I1235">
        <v>0</v>
      </c>
      <c r="J1235">
        <v>1023</v>
      </c>
      <c r="K1235">
        <v>1023</v>
      </c>
      <c r="L1235">
        <v>197.5</v>
      </c>
      <c r="M1235">
        <v>1780</v>
      </c>
      <c r="N1235">
        <v>197.5</v>
      </c>
      <c r="O1235">
        <v>198</v>
      </c>
      <c r="P1235">
        <v>232</v>
      </c>
      <c r="Q1235">
        <v>174</v>
      </c>
      <c r="R1235" t="e">
        <f>INDEX(股期交易標的!$D:$D,MATCH(LEFT(股票期貨!S1235,2),股期交易標的!$A:$A,0)) &amp; "期"</f>
        <v>#N/A</v>
      </c>
      <c r="X1235" t="e">
        <f>INDEX(股期交易標的!$D:$D,MATCH(LEFT(股票期貨!Y1235,2),股期交易標的!$A:$A,0)) &amp; "期"</f>
        <v>#N/A</v>
      </c>
    </row>
    <row r="1236" spans="1:24" x14ac:dyDescent="0.25">
      <c r="A1236" t="s">
        <v>720</v>
      </c>
      <c r="B1236">
        <v>202312</v>
      </c>
      <c r="C1236">
        <v>193</v>
      </c>
      <c r="D1236">
        <v>198</v>
      </c>
      <c r="E1236">
        <v>193</v>
      </c>
      <c r="F1236">
        <v>198</v>
      </c>
      <c r="G1236" t="s">
        <v>2603</v>
      </c>
      <c r="H1236" t="s">
        <v>2716</v>
      </c>
      <c r="I1236">
        <v>0</v>
      </c>
      <c r="J1236">
        <v>405</v>
      </c>
      <c r="K1236">
        <v>405</v>
      </c>
      <c r="L1236">
        <v>198</v>
      </c>
      <c r="M1236">
        <v>1364</v>
      </c>
      <c r="N1236">
        <v>197.5</v>
      </c>
      <c r="O1236">
        <v>198.5</v>
      </c>
      <c r="P1236">
        <v>231</v>
      </c>
      <c r="Q1236">
        <v>131</v>
      </c>
      <c r="R1236" t="e">
        <f>INDEX(股期交易標的!$D:$D,MATCH(LEFT(股票期貨!S1236,2),股期交易標的!$A:$A,0)) &amp; "期"</f>
        <v>#N/A</v>
      </c>
      <c r="X1236" t="e">
        <f>INDEX(股期交易標的!$D:$D,MATCH(LEFT(股票期貨!Y1236,2),股期交易標的!$A:$A,0)) &amp; "期"</f>
        <v>#N/A</v>
      </c>
    </row>
    <row r="1237" spans="1:24" x14ac:dyDescent="0.25">
      <c r="A1237" t="s">
        <v>720</v>
      </c>
      <c r="B1237">
        <v>202403</v>
      </c>
      <c r="C1237" t="s">
        <v>39</v>
      </c>
      <c r="D1237" t="s">
        <v>39</v>
      </c>
      <c r="E1237" t="s">
        <v>39</v>
      </c>
      <c r="F1237" t="s">
        <v>39</v>
      </c>
      <c r="G1237" t="s">
        <v>39</v>
      </c>
      <c r="H1237" t="s">
        <v>39</v>
      </c>
      <c r="I1237">
        <v>0</v>
      </c>
      <c r="J1237">
        <v>0</v>
      </c>
      <c r="K1237">
        <v>0</v>
      </c>
      <c r="L1237">
        <v>197</v>
      </c>
      <c r="M1237">
        <v>0</v>
      </c>
      <c r="N1237">
        <v>191</v>
      </c>
      <c r="O1237">
        <v>204.5</v>
      </c>
      <c r="P1237">
        <v>179.5</v>
      </c>
      <c r="Q1237">
        <v>123.5</v>
      </c>
      <c r="R1237" t="e">
        <f>INDEX(股期交易標的!$D:$D,MATCH(LEFT(股票期貨!S1237,2),股期交易標的!$A:$A,0)) &amp; "期"</f>
        <v>#N/A</v>
      </c>
      <c r="X1237" t="e">
        <f>INDEX(股期交易標的!$D:$D,MATCH(LEFT(股票期貨!Y1237,2),股期交易標的!$A:$A,0)) &amp; "期"</f>
        <v>#N/A</v>
      </c>
    </row>
    <row r="1238" spans="1:24" x14ac:dyDescent="0.25">
      <c r="A1238" t="s">
        <v>720</v>
      </c>
      <c r="B1238">
        <v>202406</v>
      </c>
      <c r="C1238" t="s">
        <v>39</v>
      </c>
      <c r="D1238" t="s">
        <v>39</v>
      </c>
      <c r="E1238" t="s">
        <v>39</v>
      </c>
      <c r="F1238" t="s">
        <v>39</v>
      </c>
      <c r="G1238" t="s">
        <v>39</v>
      </c>
      <c r="H1238" t="s">
        <v>39</v>
      </c>
      <c r="I1238">
        <v>0</v>
      </c>
      <c r="J1238">
        <v>0</v>
      </c>
      <c r="K1238">
        <v>0</v>
      </c>
      <c r="L1238">
        <v>197</v>
      </c>
      <c r="M1238">
        <v>0</v>
      </c>
      <c r="N1238">
        <v>191</v>
      </c>
      <c r="O1238">
        <v>204.5</v>
      </c>
      <c r="P1238" t="s">
        <v>39</v>
      </c>
      <c r="Q1238" t="s">
        <v>39</v>
      </c>
      <c r="R1238" t="e">
        <f>INDEX(股期交易標的!$D:$D,MATCH(LEFT(股票期貨!S1238,2),股期交易標的!$A:$A,0)) &amp; "期"</f>
        <v>#N/A</v>
      </c>
      <c r="X1238" t="e">
        <f>INDEX(股期交易標的!$D:$D,MATCH(LEFT(股票期貨!Y1238,2),股期交易標的!$A:$A,0)) &amp; "期"</f>
        <v>#N/A</v>
      </c>
    </row>
    <row r="1239" spans="1:24" x14ac:dyDescent="0.25">
      <c r="A1239" t="s">
        <v>720</v>
      </c>
      <c r="B1239">
        <v>202409</v>
      </c>
      <c r="C1239" t="s">
        <v>39</v>
      </c>
      <c r="D1239" t="s">
        <v>39</v>
      </c>
      <c r="E1239" t="s">
        <v>39</v>
      </c>
      <c r="F1239" t="s">
        <v>39</v>
      </c>
      <c r="G1239" t="s">
        <v>39</v>
      </c>
      <c r="H1239" t="s">
        <v>39</v>
      </c>
      <c r="I1239">
        <v>0</v>
      </c>
      <c r="J1239">
        <v>0</v>
      </c>
      <c r="K1239">
        <v>0</v>
      </c>
      <c r="L1239">
        <v>198</v>
      </c>
      <c r="M1239">
        <v>0</v>
      </c>
      <c r="N1239">
        <v>191</v>
      </c>
      <c r="O1239">
        <v>204.5</v>
      </c>
      <c r="P1239" t="s">
        <v>39</v>
      </c>
      <c r="Q1239" t="s">
        <v>39</v>
      </c>
      <c r="R1239" t="e">
        <f>INDEX(股期交易標的!$D:$D,MATCH(LEFT(股票期貨!S1239,2),股期交易標的!$A:$A,0)) &amp; "期"</f>
        <v>#N/A</v>
      </c>
      <c r="X1239" t="e">
        <f>INDEX(股期交易標的!$D:$D,MATCH(LEFT(股票期貨!Y1239,2),股期交易標的!$A:$A,0)) &amp; "期"</f>
        <v>#N/A</v>
      </c>
    </row>
    <row r="1240" spans="1:24" x14ac:dyDescent="0.25">
      <c r="A1240" t="s">
        <v>721</v>
      </c>
      <c r="B1240">
        <v>202311</v>
      </c>
      <c r="C1240">
        <v>28.8</v>
      </c>
      <c r="D1240">
        <v>29</v>
      </c>
      <c r="E1240">
        <v>28.65</v>
      </c>
      <c r="F1240">
        <v>28.75</v>
      </c>
      <c r="G1240" t="s">
        <v>1560</v>
      </c>
      <c r="H1240" s="4" t="s">
        <v>2565</v>
      </c>
      <c r="I1240">
        <v>0</v>
      </c>
      <c r="J1240">
        <v>254</v>
      </c>
      <c r="K1240">
        <v>254</v>
      </c>
      <c r="L1240">
        <v>28.75</v>
      </c>
      <c r="M1240">
        <v>201</v>
      </c>
      <c r="N1240">
        <v>28.8</v>
      </c>
      <c r="O1240">
        <v>28.9</v>
      </c>
      <c r="P1240">
        <v>30.4</v>
      </c>
      <c r="Q1240">
        <v>27.05</v>
      </c>
      <c r="R1240" t="e">
        <f>INDEX(股期交易標的!$D:$D,MATCH(LEFT(股票期貨!S1240,2),股期交易標的!$A:$A,0)) &amp; "期"</f>
        <v>#N/A</v>
      </c>
      <c r="X1240" t="e">
        <f>INDEX(股期交易標的!$D:$D,MATCH(LEFT(股票期貨!Y1240,2),股期交易標的!$A:$A,0)) &amp; "期"</f>
        <v>#N/A</v>
      </c>
    </row>
    <row r="1241" spans="1:24" x14ac:dyDescent="0.25">
      <c r="A1241" t="s">
        <v>721</v>
      </c>
      <c r="B1241">
        <v>202312</v>
      </c>
      <c r="C1241">
        <v>28.65</v>
      </c>
      <c r="D1241">
        <v>28.75</v>
      </c>
      <c r="E1241">
        <v>28.65</v>
      </c>
      <c r="F1241">
        <v>28.75</v>
      </c>
      <c r="G1241" t="s">
        <v>473</v>
      </c>
      <c r="H1241" s="4" t="s">
        <v>2717</v>
      </c>
      <c r="I1241">
        <v>0</v>
      </c>
      <c r="J1241">
        <v>222</v>
      </c>
      <c r="K1241">
        <v>222</v>
      </c>
      <c r="L1241">
        <v>28.75</v>
      </c>
      <c r="M1241">
        <v>447</v>
      </c>
      <c r="N1241">
        <v>28.7</v>
      </c>
      <c r="O1241">
        <v>28.8</v>
      </c>
      <c r="P1241">
        <v>30</v>
      </c>
      <c r="Q1241">
        <v>27.1</v>
      </c>
      <c r="R1241" t="e">
        <f>INDEX(股期交易標的!$D:$D,MATCH(LEFT(股票期貨!S1241,2),股期交易標的!$A:$A,0)) &amp; "期"</f>
        <v>#N/A</v>
      </c>
      <c r="X1241" t="e">
        <f>INDEX(股期交易標的!$D:$D,MATCH(LEFT(股票期貨!Y1241,2),股期交易標的!$A:$A,0)) &amp; "期"</f>
        <v>#N/A</v>
      </c>
    </row>
    <row r="1242" spans="1:24" x14ac:dyDescent="0.25">
      <c r="A1242" t="s">
        <v>721</v>
      </c>
      <c r="B1242">
        <v>202403</v>
      </c>
      <c r="C1242" t="s">
        <v>39</v>
      </c>
      <c r="D1242" t="s">
        <v>39</v>
      </c>
      <c r="E1242" t="s">
        <v>39</v>
      </c>
      <c r="F1242" t="s">
        <v>39</v>
      </c>
      <c r="G1242" t="s">
        <v>39</v>
      </c>
      <c r="H1242" t="s">
        <v>39</v>
      </c>
      <c r="I1242">
        <v>0</v>
      </c>
      <c r="J1242">
        <v>0</v>
      </c>
      <c r="K1242">
        <v>0</v>
      </c>
      <c r="L1242">
        <v>28.7</v>
      </c>
      <c r="M1242">
        <v>0</v>
      </c>
      <c r="N1242">
        <v>27.85</v>
      </c>
      <c r="O1242">
        <v>29.8</v>
      </c>
      <c r="P1242" t="s">
        <v>39</v>
      </c>
      <c r="Q1242" t="s">
        <v>39</v>
      </c>
      <c r="R1242" t="e">
        <f>INDEX(股期交易標的!$D:$D,MATCH(LEFT(股票期貨!S1242,2),股期交易標的!$A:$A,0)) &amp; "期"</f>
        <v>#N/A</v>
      </c>
      <c r="X1242" t="e">
        <f>INDEX(股期交易標的!$D:$D,MATCH(LEFT(股票期貨!Y1242,2),股期交易標的!$A:$A,0)) &amp; "期"</f>
        <v>#N/A</v>
      </c>
    </row>
    <row r="1243" spans="1:24" x14ac:dyDescent="0.25">
      <c r="A1243" t="s">
        <v>721</v>
      </c>
      <c r="B1243">
        <v>202406</v>
      </c>
      <c r="C1243" t="s">
        <v>39</v>
      </c>
      <c r="D1243" t="s">
        <v>39</v>
      </c>
      <c r="E1243" t="s">
        <v>39</v>
      </c>
      <c r="F1243" t="s">
        <v>39</v>
      </c>
      <c r="G1243" t="s">
        <v>39</v>
      </c>
      <c r="H1243" t="s">
        <v>39</v>
      </c>
      <c r="I1243">
        <v>0</v>
      </c>
      <c r="J1243">
        <v>0</v>
      </c>
      <c r="K1243">
        <v>0</v>
      </c>
      <c r="L1243">
        <v>28.85</v>
      </c>
      <c r="M1243">
        <v>2</v>
      </c>
      <c r="N1243">
        <v>28.65</v>
      </c>
      <c r="O1243">
        <v>29.8</v>
      </c>
      <c r="P1243">
        <v>29.3</v>
      </c>
      <c r="Q1243">
        <v>28.9</v>
      </c>
      <c r="R1243" t="e">
        <f>INDEX(股期交易標的!$D:$D,MATCH(LEFT(股票期貨!S1243,2),股期交易標的!$A:$A,0)) &amp; "期"</f>
        <v>#N/A</v>
      </c>
      <c r="X1243" t="e">
        <f>INDEX(股期交易標的!$D:$D,MATCH(LEFT(股票期貨!Y1243,2),股期交易標的!$A:$A,0)) &amp; "期"</f>
        <v>#N/A</v>
      </c>
    </row>
    <row r="1244" spans="1:24" x14ac:dyDescent="0.25">
      <c r="A1244" t="s">
        <v>721</v>
      </c>
      <c r="B1244">
        <v>202409</v>
      </c>
      <c r="C1244" t="s">
        <v>39</v>
      </c>
      <c r="D1244" t="s">
        <v>39</v>
      </c>
      <c r="E1244" t="s">
        <v>39</v>
      </c>
      <c r="F1244" t="s">
        <v>39</v>
      </c>
      <c r="G1244" t="s">
        <v>39</v>
      </c>
      <c r="H1244" t="s">
        <v>39</v>
      </c>
      <c r="I1244">
        <v>0</v>
      </c>
      <c r="J1244">
        <v>0</v>
      </c>
      <c r="K1244">
        <v>0</v>
      </c>
      <c r="L1244">
        <v>28.7</v>
      </c>
      <c r="M1244">
        <v>0</v>
      </c>
      <c r="N1244">
        <v>27.85</v>
      </c>
      <c r="O1244">
        <v>29.8</v>
      </c>
      <c r="P1244" t="s">
        <v>39</v>
      </c>
      <c r="Q1244" t="s">
        <v>39</v>
      </c>
      <c r="R1244" t="e">
        <f>INDEX(股期交易標的!$D:$D,MATCH(LEFT(股票期貨!S1244,2),股期交易標的!$A:$A,0)) &amp; "期"</f>
        <v>#N/A</v>
      </c>
      <c r="X1244" t="e">
        <f>INDEX(股期交易標的!$D:$D,MATCH(LEFT(股票期貨!Y1244,2),股期交易標的!$A:$A,0)) &amp; "期"</f>
        <v>#N/A</v>
      </c>
    </row>
    <row r="1245" spans="1:24" x14ac:dyDescent="0.25">
      <c r="A1245" t="s">
        <v>722</v>
      </c>
      <c r="B1245">
        <v>202311</v>
      </c>
      <c r="C1245">
        <v>538</v>
      </c>
      <c r="D1245">
        <v>542</v>
      </c>
      <c r="E1245">
        <v>535</v>
      </c>
      <c r="F1245">
        <v>538</v>
      </c>
      <c r="G1245" t="s">
        <v>544</v>
      </c>
      <c r="H1245" s="4" t="s">
        <v>2369</v>
      </c>
      <c r="I1245">
        <v>0</v>
      </c>
      <c r="J1245">
        <v>8</v>
      </c>
      <c r="K1245">
        <v>8</v>
      </c>
      <c r="L1245">
        <v>539</v>
      </c>
      <c r="M1245">
        <v>6</v>
      </c>
      <c r="N1245">
        <v>520</v>
      </c>
      <c r="O1245" t="s">
        <v>39</v>
      </c>
      <c r="P1245">
        <v>542</v>
      </c>
      <c r="Q1245">
        <v>498</v>
      </c>
      <c r="R1245" t="e">
        <f>INDEX(股期交易標的!$D:$D,MATCH(LEFT(股票期貨!S1245,2),股期交易標的!$A:$A,0)) &amp; "期"</f>
        <v>#N/A</v>
      </c>
      <c r="X1245" t="e">
        <f>INDEX(股期交易標的!$D:$D,MATCH(LEFT(股票期貨!Y1245,2),股期交易標的!$A:$A,0)) &amp; "期"</f>
        <v>#N/A</v>
      </c>
    </row>
    <row r="1246" spans="1:24" x14ac:dyDescent="0.25">
      <c r="A1246" t="s">
        <v>722</v>
      </c>
      <c r="B1246">
        <v>202312</v>
      </c>
      <c r="C1246" t="s">
        <v>39</v>
      </c>
      <c r="D1246" t="s">
        <v>39</v>
      </c>
      <c r="E1246" t="s">
        <v>39</v>
      </c>
      <c r="F1246" t="s">
        <v>39</v>
      </c>
      <c r="G1246" t="s">
        <v>39</v>
      </c>
      <c r="H1246" t="s">
        <v>39</v>
      </c>
      <c r="I1246">
        <v>0</v>
      </c>
      <c r="J1246">
        <v>0</v>
      </c>
      <c r="K1246">
        <v>0</v>
      </c>
      <c r="L1246">
        <v>540</v>
      </c>
      <c r="M1246">
        <v>0</v>
      </c>
      <c r="N1246">
        <v>518</v>
      </c>
      <c r="O1246" t="s">
        <v>39</v>
      </c>
      <c r="P1246" t="s">
        <v>39</v>
      </c>
      <c r="Q1246" t="s">
        <v>39</v>
      </c>
      <c r="R1246" t="e">
        <f>INDEX(股期交易標的!$D:$D,MATCH(LEFT(股票期貨!S1246,2),股期交易標的!$A:$A,0)) &amp; "期"</f>
        <v>#N/A</v>
      </c>
      <c r="X1246" t="e">
        <f>INDEX(股期交易標的!$D:$D,MATCH(LEFT(股票期貨!Y1246,2),股期交易標的!$A:$A,0)) &amp; "期"</f>
        <v>#N/A</v>
      </c>
    </row>
    <row r="1247" spans="1:24" x14ac:dyDescent="0.25">
      <c r="A1247" t="s">
        <v>722</v>
      </c>
      <c r="B1247">
        <v>202403</v>
      </c>
      <c r="C1247" t="s">
        <v>39</v>
      </c>
      <c r="D1247" t="s">
        <v>39</v>
      </c>
      <c r="E1247" t="s">
        <v>39</v>
      </c>
      <c r="F1247" t="s">
        <v>39</v>
      </c>
      <c r="G1247" t="s">
        <v>39</v>
      </c>
      <c r="H1247" t="s">
        <v>39</v>
      </c>
      <c r="I1247">
        <v>0</v>
      </c>
      <c r="J1247">
        <v>0</v>
      </c>
      <c r="K1247">
        <v>0</v>
      </c>
      <c r="L1247">
        <v>539</v>
      </c>
      <c r="M1247">
        <v>0</v>
      </c>
      <c r="N1247">
        <v>502</v>
      </c>
      <c r="O1247" t="s">
        <v>39</v>
      </c>
      <c r="P1247" t="s">
        <v>39</v>
      </c>
      <c r="Q1247" t="s">
        <v>39</v>
      </c>
      <c r="R1247" t="e">
        <f>INDEX(股期交易標的!$D:$D,MATCH(LEFT(股票期貨!S1247,2),股期交易標的!$A:$A,0)) &amp; "期"</f>
        <v>#N/A</v>
      </c>
      <c r="X1247" t="e">
        <f>INDEX(股期交易標的!$D:$D,MATCH(LEFT(股票期貨!Y1247,2),股期交易標的!$A:$A,0)) &amp; "期"</f>
        <v>#N/A</v>
      </c>
    </row>
    <row r="1248" spans="1:24" x14ac:dyDescent="0.25">
      <c r="A1248" t="s">
        <v>722</v>
      </c>
      <c r="B1248">
        <v>202406</v>
      </c>
      <c r="C1248" t="s">
        <v>39</v>
      </c>
      <c r="D1248" t="s">
        <v>39</v>
      </c>
      <c r="E1248" t="s">
        <v>39</v>
      </c>
      <c r="F1248" t="s">
        <v>39</v>
      </c>
      <c r="G1248" t="s">
        <v>39</v>
      </c>
      <c r="H1248" t="s">
        <v>39</v>
      </c>
      <c r="I1248">
        <v>0</v>
      </c>
      <c r="J1248">
        <v>0</v>
      </c>
      <c r="K1248">
        <v>0</v>
      </c>
      <c r="L1248">
        <v>539</v>
      </c>
      <c r="M1248">
        <v>0</v>
      </c>
      <c r="N1248">
        <v>502</v>
      </c>
      <c r="O1248" t="s">
        <v>39</v>
      </c>
      <c r="P1248" t="s">
        <v>39</v>
      </c>
      <c r="Q1248" t="s">
        <v>39</v>
      </c>
      <c r="R1248" t="e">
        <f>INDEX(股期交易標的!$D:$D,MATCH(LEFT(股票期貨!S1248,2),股期交易標的!$A:$A,0)) &amp; "期"</f>
        <v>#N/A</v>
      </c>
      <c r="X1248" t="e">
        <f>INDEX(股期交易標的!$D:$D,MATCH(LEFT(股票期貨!Y1248,2),股期交易標的!$A:$A,0)) &amp; "期"</f>
        <v>#N/A</v>
      </c>
    </row>
    <row r="1249" spans="1:24" x14ac:dyDescent="0.25">
      <c r="A1249" t="s">
        <v>722</v>
      </c>
      <c r="B1249">
        <v>202409</v>
      </c>
      <c r="C1249" t="s">
        <v>39</v>
      </c>
      <c r="D1249" t="s">
        <v>39</v>
      </c>
      <c r="E1249" t="s">
        <v>39</v>
      </c>
      <c r="F1249" t="s">
        <v>39</v>
      </c>
      <c r="G1249" t="s">
        <v>39</v>
      </c>
      <c r="H1249" t="s">
        <v>39</v>
      </c>
      <c r="I1249">
        <v>0</v>
      </c>
      <c r="J1249">
        <v>0</v>
      </c>
      <c r="K1249">
        <v>0</v>
      </c>
      <c r="L1249">
        <v>540</v>
      </c>
      <c r="M1249">
        <v>0</v>
      </c>
      <c r="N1249">
        <v>502</v>
      </c>
      <c r="O1249" t="s">
        <v>39</v>
      </c>
      <c r="P1249" t="s">
        <v>39</v>
      </c>
      <c r="Q1249" t="s">
        <v>39</v>
      </c>
      <c r="R1249" t="e">
        <f>INDEX(股期交易標的!$D:$D,MATCH(LEFT(股票期貨!S1249,2),股期交易標的!$A:$A,0)) &amp; "期"</f>
        <v>#N/A</v>
      </c>
      <c r="X1249" t="e">
        <f>INDEX(股期交易標的!$D:$D,MATCH(LEFT(股票期貨!Y1249,2),股期交易標的!$A:$A,0)) &amp; "期"</f>
        <v>#N/A</v>
      </c>
    </row>
    <row r="1250" spans="1:24" x14ac:dyDescent="0.25">
      <c r="A1250" t="s">
        <v>723</v>
      </c>
      <c r="B1250">
        <v>202311</v>
      </c>
      <c r="C1250">
        <v>194</v>
      </c>
      <c r="D1250">
        <v>199.5</v>
      </c>
      <c r="E1250">
        <v>191.5</v>
      </c>
      <c r="F1250">
        <v>199.5</v>
      </c>
      <c r="G1250" t="s">
        <v>451</v>
      </c>
      <c r="H1250" t="s">
        <v>2526</v>
      </c>
      <c r="I1250">
        <v>0</v>
      </c>
      <c r="J1250">
        <v>97</v>
      </c>
      <c r="K1250">
        <v>97</v>
      </c>
      <c r="L1250">
        <v>199.5</v>
      </c>
      <c r="M1250">
        <v>512</v>
      </c>
      <c r="N1250">
        <v>199</v>
      </c>
      <c r="O1250">
        <v>202</v>
      </c>
      <c r="P1250">
        <v>206</v>
      </c>
      <c r="Q1250">
        <v>167.5</v>
      </c>
      <c r="R1250" t="e">
        <f>INDEX(股期交易標的!$D:$D,MATCH(LEFT(股票期貨!S1250,2),股期交易標的!$A:$A,0)) &amp; "期"</f>
        <v>#N/A</v>
      </c>
      <c r="X1250" t="e">
        <f>INDEX(股期交易標的!$D:$D,MATCH(LEFT(股票期貨!Y1250,2),股期交易標的!$A:$A,0)) &amp; "期"</f>
        <v>#N/A</v>
      </c>
    </row>
    <row r="1251" spans="1:24" x14ac:dyDescent="0.25">
      <c r="A1251" t="s">
        <v>723</v>
      </c>
      <c r="B1251">
        <v>202312</v>
      </c>
      <c r="C1251">
        <v>194</v>
      </c>
      <c r="D1251">
        <v>198.5</v>
      </c>
      <c r="E1251">
        <v>194</v>
      </c>
      <c r="F1251">
        <v>198.5</v>
      </c>
      <c r="G1251" t="s">
        <v>450</v>
      </c>
      <c r="H1251" s="4" t="s">
        <v>2381</v>
      </c>
      <c r="I1251">
        <v>0</v>
      </c>
      <c r="J1251">
        <v>57</v>
      </c>
      <c r="K1251">
        <v>57</v>
      </c>
      <c r="L1251">
        <v>198.5</v>
      </c>
      <c r="M1251">
        <v>92</v>
      </c>
      <c r="N1251">
        <v>199</v>
      </c>
      <c r="O1251">
        <v>202.5</v>
      </c>
      <c r="P1251">
        <v>202.5</v>
      </c>
      <c r="Q1251">
        <v>183.5</v>
      </c>
      <c r="R1251" t="e">
        <f>INDEX(股期交易標的!$D:$D,MATCH(LEFT(股票期貨!S1251,2),股期交易標的!$A:$A,0)) &amp; "期"</f>
        <v>#N/A</v>
      </c>
      <c r="X1251" t="e">
        <f>INDEX(股期交易標的!$D:$D,MATCH(LEFT(股票期貨!Y1251,2),股期交易標的!$A:$A,0)) &amp; "期"</f>
        <v>#N/A</v>
      </c>
    </row>
    <row r="1252" spans="1:24" x14ac:dyDescent="0.25">
      <c r="A1252" t="s">
        <v>723</v>
      </c>
      <c r="B1252">
        <v>202403</v>
      </c>
      <c r="C1252" t="s">
        <v>39</v>
      </c>
      <c r="D1252" t="s">
        <v>39</v>
      </c>
      <c r="E1252" t="s">
        <v>39</v>
      </c>
      <c r="F1252" t="s">
        <v>39</v>
      </c>
      <c r="G1252" t="s">
        <v>39</v>
      </c>
      <c r="H1252" t="s">
        <v>39</v>
      </c>
      <c r="I1252">
        <v>0</v>
      </c>
      <c r="J1252">
        <v>0</v>
      </c>
      <c r="K1252">
        <v>0</v>
      </c>
      <c r="L1252">
        <v>199</v>
      </c>
      <c r="M1252">
        <v>0</v>
      </c>
      <c r="N1252">
        <v>192.5</v>
      </c>
      <c r="O1252">
        <v>208.5</v>
      </c>
      <c r="P1252" t="s">
        <v>39</v>
      </c>
      <c r="Q1252" t="s">
        <v>39</v>
      </c>
      <c r="R1252" t="e">
        <f>INDEX(股期交易標的!$D:$D,MATCH(LEFT(股票期貨!S1252,2),股期交易標的!$A:$A,0)) &amp; "期"</f>
        <v>#N/A</v>
      </c>
      <c r="X1252" t="e">
        <f>INDEX(股期交易標的!$D:$D,MATCH(LEFT(股票期貨!Y1252,2),股期交易標的!$A:$A,0)) &amp; "期"</f>
        <v>#N/A</v>
      </c>
    </row>
    <row r="1253" spans="1:24" x14ac:dyDescent="0.25">
      <c r="A1253" t="s">
        <v>723</v>
      </c>
      <c r="B1253">
        <v>202406</v>
      </c>
      <c r="C1253" t="s">
        <v>39</v>
      </c>
      <c r="D1253" t="s">
        <v>39</v>
      </c>
      <c r="E1253" t="s">
        <v>39</v>
      </c>
      <c r="F1253" t="s">
        <v>39</v>
      </c>
      <c r="G1253" t="s">
        <v>39</v>
      </c>
      <c r="H1253" t="s">
        <v>39</v>
      </c>
      <c r="I1253">
        <v>0</v>
      </c>
      <c r="J1253">
        <v>0</v>
      </c>
      <c r="K1253">
        <v>0</v>
      </c>
      <c r="L1253">
        <v>199</v>
      </c>
      <c r="M1253">
        <v>0</v>
      </c>
      <c r="N1253">
        <v>192.5</v>
      </c>
      <c r="O1253">
        <v>208.5</v>
      </c>
      <c r="P1253">
        <v>204</v>
      </c>
      <c r="Q1253">
        <v>179</v>
      </c>
      <c r="R1253" t="e">
        <f>INDEX(股期交易標的!$D:$D,MATCH(LEFT(股票期貨!S1253,2),股期交易標的!$A:$A,0)) &amp; "期"</f>
        <v>#N/A</v>
      </c>
      <c r="X1253" t="e">
        <f>INDEX(股期交易標的!$D:$D,MATCH(LEFT(股票期貨!Y1253,2),股期交易標的!$A:$A,0)) &amp; "期"</f>
        <v>#N/A</v>
      </c>
    </row>
    <row r="1254" spans="1:24" x14ac:dyDescent="0.25">
      <c r="A1254" t="s">
        <v>723</v>
      </c>
      <c r="B1254">
        <v>202409</v>
      </c>
      <c r="C1254" t="s">
        <v>39</v>
      </c>
      <c r="D1254" t="s">
        <v>39</v>
      </c>
      <c r="E1254" t="s">
        <v>39</v>
      </c>
      <c r="F1254" t="s">
        <v>39</v>
      </c>
      <c r="G1254" t="s">
        <v>39</v>
      </c>
      <c r="H1254" t="s">
        <v>39</v>
      </c>
      <c r="I1254">
        <v>0</v>
      </c>
      <c r="J1254">
        <v>0</v>
      </c>
      <c r="K1254">
        <v>0</v>
      </c>
      <c r="L1254">
        <v>198</v>
      </c>
      <c r="M1254">
        <v>0</v>
      </c>
      <c r="N1254">
        <v>192.5</v>
      </c>
      <c r="O1254">
        <v>208.5</v>
      </c>
      <c r="P1254" t="s">
        <v>39</v>
      </c>
      <c r="Q1254" t="s">
        <v>39</v>
      </c>
      <c r="R1254" t="e">
        <f>INDEX(股期交易標的!$D:$D,MATCH(LEFT(股票期貨!S1254,2),股期交易標的!$A:$A,0)) &amp; "期"</f>
        <v>#N/A</v>
      </c>
      <c r="X1254" t="e">
        <f>INDEX(股期交易標的!$D:$D,MATCH(LEFT(股票期貨!Y1254,2),股期交易標的!$A:$A,0)) &amp; "期"</f>
        <v>#N/A</v>
      </c>
    </row>
    <row r="1255" spans="1:24" x14ac:dyDescent="0.25">
      <c r="A1255" t="s">
        <v>724</v>
      </c>
      <c r="B1255">
        <v>202312</v>
      </c>
      <c r="C1255" t="s">
        <v>39</v>
      </c>
      <c r="D1255" t="s">
        <v>39</v>
      </c>
      <c r="E1255" t="s">
        <v>39</v>
      </c>
      <c r="F1255" t="s">
        <v>39</v>
      </c>
      <c r="G1255" t="s">
        <v>39</v>
      </c>
      <c r="H1255" s="4" t="s">
        <v>39</v>
      </c>
      <c r="I1255">
        <v>0</v>
      </c>
      <c r="J1255">
        <v>0</v>
      </c>
      <c r="K1255">
        <v>0</v>
      </c>
      <c r="L1255">
        <v>94</v>
      </c>
      <c r="M1255">
        <v>2</v>
      </c>
      <c r="N1255" t="s">
        <v>39</v>
      </c>
      <c r="O1255" t="s">
        <v>39</v>
      </c>
      <c r="P1255">
        <v>115.5</v>
      </c>
      <c r="Q1255">
        <v>113.5</v>
      </c>
      <c r="R1255" t="e">
        <f>INDEX(股期交易標的!$D:$D,MATCH(LEFT(股票期貨!S1255,2),股期交易標的!$A:$A,0)) &amp; "期"</f>
        <v>#N/A</v>
      </c>
      <c r="X1255" t="e">
        <f>INDEX(股期交易標的!$D:$D,MATCH(LEFT(股票期貨!Y1255,2),股期交易標的!$A:$A,0)) &amp; "期"</f>
        <v>#N/A</v>
      </c>
    </row>
    <row r="1256" spans="1:24" x14ac:dyDescent="0.25">
      <c r="A1256" t="s">
        <v>724</v>
      </c>
      <c r="B1256">
        <v>202403</v>
      </c>
      <c r="C1256" t="s">
        <v>39</v>
      </c>
      <c r="D1256" t="s">
        <v>39</v>
      </c>
      <c r="E1256" t="s">
        <v>39</v>
      </c>
      <c r="F1256" t="s">
        <v>39</v>
      </c>
      <c r="G1256" t="s">
        <v>39</v>
      </c>
      <c r="H1256" s="4" t="s">
        <v>39</v>
      </c>
      <c r="I1256">
        <v>0</v>
      </c>
      <c r="J1256">
        <v>0</v>
      </c>
      <c r="K1256">
        <v>0</v>
      </c>
      <c r="L1256">
        <v>93.9</v>
      </c>
      <c r="M1256">
        <v>2</v>
      </c>
      <c r="N1256" t="s">
        <v>39</v>
      </c>
      <c r="O1256" t="s">
        <v>39</v>
      </c>
      <c r="P1256">
        <v>115.5</v>
      </c>
      <c r="Q1256">
        <v>107.5</v>
      </c>
      <c r="R1256" t="e">
        <f>INDEX(股期交易標的!$D:$D,MATCH(LEFT(股票期貨!S1256,2),股期交易標的!$A:$A,0)) &amp; "期"</f>
        <v>#N/A</v>
      </c>
      <c r="X1256" t="e">
        <f>INDEX(股期交易標的!$D:$D,MATCH(LEFT(股票期貨!Y1256,2),股期交易標的!$A:$A,0)) &amp; "期"</f>
        <v>#N/A</v>
      </c>
    </row>
    <row r="1257" spans="1:24" x14ac:dyDescent="0.25">
      <c r="A1257" t="s">
        <v>724</v>
      </c>
      <c r="B1257">
        <v>202406</v>
      </c>
      <c r="C1257" t="s">
        <v>39</v>
      </c>
      <c r="D1257" t="s">
        <v>39</v>
      </c>
      <c r="E1257" t="s">
        <v>39</v>
      </c>
      <c r="F1257" t="s">
        <v>39</v>
      </c>
      <c r="G1257" t="s">
        <v>39</v>
      </c>
      <c r="H1257" t="s">
        <v>39</v>
      </c>
      <c r="I1257">
        <v>0</v>
      </c>
      <c r="J1257">
        <v>0</v>
      </c>
      <c r="K1257">
        <v>0</v>
      </c>
      <c r="L1257">
        <v>93.9</v>
      </c>
      <c r="M1257">
        <v>2</v>
      </c>
      <c r="N1257" t="s">
        <v>39</v>
      </c>
      <c r="O1257" t="s">
        <v>39</v>
      </c>
      <c r="P1257">
        <v>112.5</v>
      </c>
      <c r="Q1257">
        <v>111.5</v>
      </c>
      <c r="R1257" t="e">
        <f>INDEX(股期交易標的!$D:$D,MATCH(LEFT(股票期貨!S1257,2),股期交易標的!$A:$A,0)) &amp; "期"</f>
        <v>#N/A</v>
      </c>
      <c r="X1257" t="e">
        <f>INDEX(股期交易標的!$D:$D,MATCH(LEFT(股票期貨!Y1257,2),股期交易標的!$A:$A,0)) &amp; "期"</f>
        <v>#N/A</v>
      </c>
    </row>
    <row r="1258" spans="1:24" x14ac:dyDescent="0.25">
      <c r="A1258" t="s">
        <v>725</v>
      </c>
      <c r="B1258">
        <v>202311</v>
      </c>
      <c r="C1258">
        <v>92.5</v>
      </c>
      <c r="D1258">
        <v>94.5</v>
      </c>
      <c r="E1258">
        <v>92.5</v>
      </c>
      <c r="F1258">
        <v>93.2</v>
      </c>
      <c r="G1258" t="s">
        <v>2718</v>
      </c>
      <c r="H1258" t="s">
        <v>2637</v>
      </c>
      <c r="I1258">
        <v>0</v>
      </c>
      <c r="J1258">
        <v>24</v>
      </c>
      <c r="K1258">
        <v>24</v>
      </c>
      <c r="L1258">
        <v>93.8</v>
      </c>
      <c r="M1258">
        <v>102</v>
      </c>
      <c r="N1258">
        <v>93.3</v>
      </c>
      <c r="O1258">
        <v>94.2</v>
      </c>
      <c r="P1258">
        <v>96.2</v>
      </c>
      <c r="Q1258">
        <v>83.8</v>
      </c>
      <c r="R1258" t="e">
        <f>INDEX(股期交易標的!$D:$D,MATCH(LEFT(股票期貨!S1258,2),股期交易標的!$A:$A,0)) &amp; "期"</f>
        <v>#N/A</v>
      </c>
      <c r="X1258" t="e">
        <f>INDEX(股期交易標的!$D:$D,MATCH(LEFT(股票期貨!Y1258,2),股期交易標的!$A:$A,0)) &amp; "期"</f>
        <v>#N/A</v>
      </c>
    </row>
    <row r="1259" spans="1:24" x14ac:dyDescent="0.25">
      <c r="A1259" t="s">
        <v>725</v>
      </c>
      <c r="B1259">
        <v>202312</v>
      </c>
      <c r="C1259">
        <v>94</v>
      </c>
      <c r="D1259">
        <v>94</v>
      </c>
      <c r="E1259">
        <v>94</v>
      </c>
      <c r="F1259">
        <v>94</v>
      </c>
      <c r="G1259" t="s">
        <v>587</v>
      </c>
      <c r="H1259" t="s">
        <v>2690</v>
      </c>
      <c r="I1259">
        <v>0</v>
      </c>
      <c r="J1259">
        <v>1</v>
      </c>
      <c r="K1259">
        <v>1</v>
      </c>
      <c r="L1259">
        <v>94</v>
      </c>
      <c r="M1259">
        <v>11</v>
      </c>
      <c r="N1259">
        <v>93.3</v>
      </c>
      <c r="O1259">
        <v>94.3</v>
      </c>
      <c r="P1259">
        <v>101</v>
      </c>
      <c r="Q1259">
        <v>87</v>
      </c>
      <c r="R1259" t="e">
        <f>INDEX(股期交易標的!$D:$D,MATCH(LEFT(股票期貨!S1259,2),股期交易標的!$A:$A,0)) &amp; "期"</f>
        <v>#N/A</v>
      </c>
      <c r="X1259" t="e">
        <f>INDEX(股期交易標的!$D:$D,MATCH(LEFT(股票期貨!Y1259,2),股期交易標的!$A:$A,0)) &amp; "期"</f>
        <v>#N/A</v>
      </c>
    </row>
    <row r="1260" spans="1:24" x14ac:dyDescent="0.25">
      <c r="A1260" t="s">
        <v>725</v>
      </c>
      <c r="B1260">
        <v>202403</v>
      </c>
      <c r="C1260" t="s">
        <v>39</v>
      </c>
      <c r="D1260" t="s">
        <v>39</v>
      </c>
      <c r="E1260" t="s">
        <v>39</v>
      </c>
      <c r="F1260" t="s">
        <v>39</v>
      </c>
      <c r="G1260" t="s">
        <v>39</v>
      </c>
      <c r="H1260" t="s">
        <v>39</v>
      </c>
      <c r="I1260">
        <v>0</v>
      </c>
      <c r="J1260">
        <v>0</v>
      </c>
      <c r="K1260">
        <v>0</v>
      </c>
      <c r="L1260">
        <v>93.9</v>
      </c>
      <c r="M1260">
        <v>1</v>
      </c>
      <c r="N1260">
        <v>90.5</v>
      </c>
      <c r="O1260">
        <v>97</v>
      </c>
      <c r="P1260">
        <v>104</v>
      </c>
      <c r="Q1260">
        <v>90.7</v>
      </c>
      <c r="R1260" t="e">
        <f>INDEX(股期交易標的!$D:$D,MATCH(LEFT(股票期貨!S1260,2),股期交易標的!$A:$A,0)) &amp; "期"</f>
        <v>#N/A</v>
      </c>
      <c r="X1260" t="e">
        <f>INDEX(股期交易標的!$D:$D,MATCH(LEFT(股票期貨!Y1260,2),股期交易標的!$A:$A,0)) &amp; "期"</f>
        <v>#N/A</v>
      </c>
    </row>
    <row r="1261" spans="1:24" x14ac:dyDescent="0.25">
      <c r="A1261" t="s">
        <v>725</v>
      </c>
      <c r="B1261">
        <v>202406</v>
      </c>
      <c r="C1261" t="s">
        <v>39</v>
      </c>
      <c r="D1261" t="s">
        <v>39</v>
      </c>
      <c r="E1261" t="s">
        <v>39</v>
      </c>
      <c r="F1261" t="s">
        <v>39</v>
      </c>
      <c r="G1261" t="s">
        <v>39</v>
      </c>
      <c r="H1261" t="s">
        <v>39</v>
      </c>
      <c r="I1261">
        <v>0</v>
      </c>
      <c r="J1261">
        <v>0</v>
      </c>
      <c r="K1261">
        <v>0</v>
      </c>
      <c r="L1261">
        <v>93.9</v>
      </c>
      <c r="M1261">
        <v>0</v>
      </c>
      <c r="N1261">
        <v>90.5</v>
      </c>
      <c r="O1261">
        <v>97</v>
      </c>
      <c r="P1261" t="s">
        <v>39</v>
      </c>
      <c r="Q1261" t="s">
        <v>39</v>
      </c>
      <c r="R1261" t="e">
        <f>INDEX(股期交易標的!$D:$D,MATCH(LEFT(股票期貨!S1261,2),股期交易標的!$A:$A,0)) &amp; "期"</f>
        <v>#N/A</v>
      </c>
      <c r="X1261" t="e">
        <f>INDEX(股期交易標的!$D:$D,MATCH(LEFT(股票期貨!Y1261,2),股期交易標的!$A:$A,0)) &amp; "期"</f>
        <v>#N/A</v>
      </c>
    </row>
    <row r="1262" spans="1:24" x14ac:dyDescent="0.25">
      <c r="A1262" t="s">
        <v>725</v>
      </c>
      <c r="B1262">
        <v>202409</v>
      </c>
      <c r="C1262" t="s">
        <v>39</v>
      </c>
      <c r="D1262" t="s">
        <v>39</v>
      </c>
      <c r="E1262" t="s">
        <v>39</v>
      </c>
      <c r="F1262" t="s">
        <v>39</v>
      </c>
      <c r="G1262" t="s">
        <v>39</v>
      </c>
      <c r="H1262" t="s">
        <v>39</v>
      </c>
      <c r="I1262">
        <v>0</v>
      </c>
      <c r="J1262">
        <v>0</v>
      </c>
      <c r="K1262">
        <v>0</v>
      </c>
      <c r="L1262">
        <v>93.8</v>
      </c>
      <c r="M1262">
        <v>0</v>
      </c>
      <c r="N1262">
        <v>90.5</v>
      </c>
      <c r="O1262">
        <v>97</v>
      </c>
      <c r="P1262" t="s">
        <v>39</v>
      </c>
      <c r="Q1262" t="s">
        <v>39</v>
      </c>
      <c r="R1262" t="e">
        <f>INDEX(股期交易標的!$D:$D,MATCH(LEFT(股票期貨!S1262,2),股期交易標的!$A:$A,0)) &amp; "期"</f>
        <v>#N/A</v>
      </c>
      <c r="X1262" t="e">
        <f>INDEX(股期交易標的!$D:$D,MATCH(LEFT(股票期貨!Y1262,2),股期交易標的!$A:$A,0)) &amp; "期"</f>
        <v>#N/A</v>
      </c>
    </row>
    <row r="1263" spans="1:24" x14ac:dyDescent="0.25">
      <c r="A1263" t="s">
        <v>726</v>
      </c>
      <c r="B1263">
        <v>202311</v>
      </c>
      <c r="C1263" t="s">
        <v>39</v>
      </c>
      <c r="D1263" t="s">
        <v>39</v>
      </c>
      <c r="E1263" t="s">
        <v>39</v>
      </c>
      <c r="F1263" t="s">
        <v>39</v>
      </c>
      <c r="G1263" t="s">
        <v>39</v>
      </c>
      <c r="H1263" t="s">
        <v>39</v>
      </c>
      <c r="I1263">
        <v>0</v>
      </c>
      <c r="J1263">
        <v>0</v>
      </c>
      <c r="K1263">
        <v>0</v>
      </c>
      <c r="L1263">
        <v>515</v>
      </c>
      <c r="M1263">
        <v>5</v>
      </c>
      <c r="N1263">
        <v>498.5</v>
      </c>
      <c r="O1263">
        <v>556</v>
      </c>
      <c r="P1263">
        <v>538</v>
      </c>
      <c r="Q1263">
        <v>465</v>
      </c>
      <c r="R1263" t="e">
        <f>INDEX(股期交易標的!$D:$D,MATCH(LEFT(股票期貨!S1263,2),股期交易標的!$A:$A,0)) &amp; "期"</f>
        <v>#N/A</v>
      </c>
      <c r="X1263" t="e">
        <f>INDEX(股期交易標的!$D:$D,MATCH(LEFT(股票期貨!Y1263,2),股期交易標的!$A:$A,0)) &amp; "期"</f>
        <v>#N/A</v>
      </c>
    </row>
    <row r="1264" spans="1:24" x14ac:dyDescent="0.25">
      <c r="A1264" t="s">
        <v>726</v>
      </c>
      <c r="B1264">
        <v>202312</v>
      </c>
      <c r="C1264" t="s">
        <v>39</v>
      </c>
      <c r="D1264" t="s">
        <v>39</v>
      </c>
      <c r="E1264" t="s">
        <v>39</v>
      </c>
      <c r="F1264" t="s">
        <v>39</v>
      </c>
      <c r="G1264" t="s">
        <v>39</v>
      </c>
      <c r="H1264" s="4" t="s">
        <v>39</v>
      </c>
      <c r="I1264">
        <v>0</v>
      </c>
      <c r="J1264">
        <v>0</v>
      </c>
      <c r="K1264">
        <v>0</v>
      </c>
      <c r="L1264">
        <v>514</v>
      </c>
      <c r="M1264">
        <v>1</v>
      </c>
      <c r="N1264">
        <v>471.5</v>
      </c>
      <c r="O1264">
        <v>558</v>
      </c>
      <c r="P1264">
        <v>534</v>
      </c>
      <c r="Q1264">
        <v>534</v>
      </c>
      <c r="R1264" t="e">
        <f>INDEX(股期交易標的!$D:$D,MATCH(LEFT(股票期貨!S1264,2),股期交易標的!$A:$A,0)) &amp; "期"</f>
        <v>#N/A</v>
      </c>
      <c r="X1264" t="e">
        <f>INDEX(股期交易標的!$D:$D,MATCH(LEFT(股票期貨!Y1264,2),股期交易標的!$A:$A,0)) &amp; "期"</f>
        <v>#N/A</v>
      </c>
    </row>
    <row r="1265" spans="1:24" x14ac:dyDescent="0.25">
      <c r="A1265" t="s">
        <v>726</v>
      </c>
      <c r="B1265">
        <v>202403</v>
      </c>
      <c r="C1265">
        <v>520</v>
      </c>
      <c r="D1265">
        <v>520</v>
      </c>
      <c r="E1265">
        <v>520</v>
      </c>
      <c r="F1265">
        <v>520</v>
      </c>
      <c r="G1265">
        <v>0</v>
      </c>
      <c r="H1265" s="4">
        <v>0</v>
      </c>
      <c r="I1265">
        <v>0</v>
      </c>
      <c r="J1265">
        <v>1</v>
      </c>
      <c r="K1265">
        <v>1</v>
      </c>
      <c r="L1265">
        <v>512</v>
      </c>
      <c r="M1265">
        <v>2</v>
      </c>
      <c r="N1265">
        <v>516</v>
      </c>
      <c r="O1265" t="s">
        <v>39</v>
      </c>
      <c r="P1265">
        <v>520</v>
      </c>
      <c r="Q1265">
        <v>520</v>
      </c>
      <c r="R1265" t="e">
        <f>INDEX(股期交易標的!$D:$D,MATCH(LEFT(股票期貨!S1265,2),股期交易標的!$A:$A,0)) &amp; "期"</f>
        <v>#N/A</v>
      </c>
      <c r="X1265" t="e">
        <f>INDEX(股期交易標的!$D:$D,MATCH(LEFT(股票期貨!Y1265,2),股期交易標的!$A:$A,0)) &amp; "期"</f>
        <v>#N/A</v>
      </c>
    </row>
    <row r="1266" spans="1:24" x14ac:dyDescent="0.25">
      <c r="A1266" t="s">
        <v>726</v>
      </c>
      <c r="B1266">
        <v>202406</v>
      </c>
      <c r="C1266" t="s">
        <v>39</v>
      </c>
      <c r="D1266" t="s">
        <v>39</v>
      </c>
      <c r="E1266" t="s">
        <v>39</v>
      </c>
      <c r="F1266" t="s">
        <v>39</v>
      </c>
      <c r="G1266" t="s">
        <v>39</v>
      </c>
      <c r="H1266" t="s">
        <v>39</v>
      </c>
      <c r="I1266">
        <v>0</v>
      </c>
      <c r="J1266">
        <v>0</v>
      </c>
      <c r="K1266">
        <v>0</v>
      </c>
      <c r="L1266">
        <v>515</v>
      </c>
      <c r="M1266">
        <v>0</v>
      </c>
      <c r="N1266" t="s">
        <v>39</v>
      </c>
      <c r="O1266" t="s">
        <v>39</v>
      </c>
      <c r="P1266" t="s">
        <v>39</v>
      </c>
      <c r="Q1266" t="s">
        <v>39</v>
      </c>
      <c r="R1266" t="e">
        <f>INDEX(股期交易標的!$D:$D,MATCH(LEFT(股票期貨!S1266,2),股期交易標的!$A:$A,0)) &amp; "期"</f>
        <v>#N/A</v>
      </c>
      <c r="X1266" t="e">
        <f>INDEX(股期交易標的!$D:$D,MATCH(LEFT(股票期貨!Y1266,2),股期交易標的!$A:$A,0)) &amp; "期"</f>
        <v>#N/A</v>
      </c>
    </row>
    <row r="1267" spans="1:24" x14ac:dyDescent="0.25">
      <c r="A1267" t="s">
        <v>726</v>
      </c>
      <c r="B1267">
        <v>202409</v>
      </c>
      <c r="C1267" t="s">
        <v>39</v>
      </c>
      <c r="D1267" t="s">
        <v>39</v>
      </c>
      <c r="E1267" t="s">
        <v>39</v>
      </c>
      <c r="F1267" t="s">
        <v>39</v>
      </c>
      <c r="G1267" t="s">
        <v>39</v>
      </c>
      <c r="H1267" t="s">
        <v>39</v>
      </c>
      <c r="I1267">
        <v>0</v>
      </c>
      <c r="J1267">
        <v>0</v>
      </c>
      <c r="K1267">
        <v>0</v>
      </c>
      <c r="L1267">
        <v>514</v>
      </c>
      <c r="M1267">
        <v>0</v>
      </c>
      <c r="N1267" t="s">
        <v>39</v>
      </c>
      <c r="O1267" t="s">
        <v>39</v>
      </c>
      <c r="P1267" t="s">
        <v>39</v>
      </c>
      <c r="Q1267" t="s">
        <v>39</v>
      </c>
      <c r="R1267" t="e">
        <f>INDEX(股期交易標的!$D:$D,MATCH(LEFT(股票期貨!S1267,2),股期交易標的!$A:$A,0)) &amp; "期"</f>
        <v>#N/A</v>
      </c>
      <c r="X1267" t="e">
        <f>INDEX(股期交易標的!$D:$D,MATCH(LEFT(股票期貨!Y1267,2),股期交易標的!$A:$A,0)) &amp; "期"</f>
        <v>#N/A</v>
      </c>
    </row>
    <row r="1268" spans="1:24" x14ac:dyDescent="0.25">
      <c r="A1268" t="s">
        <v>727</v>
      </c>
      <c r="B1268">
        <v>202311</v>
      </c>
      <c r="C1268">
        <v>541</v>
      </c>
      <c r="D1268">
        <v>542</v>
      </c>
      <c r="E1268">
        <v>535</v>
      </c>
      <c r="F1268">
        <v>539</v>
      </c>
      <c r="G1268" t="s">
        <v>1588</v>
      </c>
      <c r="H1268" t="s">
        <v>2261</v>
      </c>
      <c r="I1268">
        <v>0</v>
      </c>
      <c r="J1268">
        <v>34</v>
      </c>
      <c r="K1268">
        <v>34</v>
      </c>
      <c r="L1268">
        <v>539</v>
      </c>
      <c r="M1268">
        <v>142</v>
      </c>
      <c r="N1268">
        <v>539</v>
      </c>
      <c r="O1268">
        <v>542</v>
      </c>
      <c r="P1268">
        <v>544</v>
      </c>
      <c r="Q1268">
        <v>489.5</v>
      </c>
      <c r="R1268" t="e">
        <f>INDEX(股期交易標的!$D:$D,MATCH(LEFT(股票期貨!S1268,2),股期交易標的!$A:$A,0)) &amp; "期"</f>
        <v>#N/A</v>
      </c>
      <c r="X1268" t="e">
        <f>INDEX(股期交易標的!$D:$D,MATCH(LEFT(股票期貨!Y1268,2),股期交易標的!$A:$A,0)) &amp; "期"</f>
        <v>#N/A</v>
      </c>
    </row>
    <row r="1269" spans="1:24" x14ac:dyDescent="0.25">
      <c r="A1269" t="s">
        <v>727</v>
      </c>
      <c r="B1269">
        <v>202312</v>
      </c>
      <c r="C1269">
        <v>540</v>
      </c>
      <c r="D1269">
        <v>540</v>
      </c>
      <c r="E1269">
        <v>539</v>
      </c>
      <c r="F1269">
        <v>540</v>
      </c>
      <c r="G1269" t="s">
        <v>1588</v>
      </c>
      <c r="H1269" t="s">
        <v>2261</v>
      </c>
      <c r="I1269">
        <v>0</v>
      </c>
      <c r="J1269">
        <v>6</v>
      </c>
      <c r="K1269">
        <v>6</v>
      </c>
      <c r="L1269">
        <v>540</v>
      </c>
      <c r="M1269">
        <v>23</v>
      </c>
      <c r="N1269">
        <v>539</v>
      </c>
      <c r="O1269">
        <v>544</v>
      </c>
      <c r="P1269">
        <v>544</v>
      </c>
      <c r="Q1269">
        <v>496</v>
      </c>
      <c r="R1269" t="e">
        <f>INDEX(股期交易標的!$D:$D,MATCH(LEFT(股票期貨!S1269,2),股期交易標的!$A:$A,0)) &amp; "期"</f>
        <v>#N/A</v>
      </c>
      <c r="X1269" t="e">
        <f>INDEX(股期交易標的!$D:$D,MATCH(LEFT(股票期貨!Y1269,2),股期交易標的!$A:$A,0)) &amp; "期"</f>
        <v>#N/A</v>
      </c>
    </row>
    <row r="1270" spans="1:24" x14ac:dyDescent="0.25">
      <c r="A1270" t="s">
        <v>727</v>
      </c>
      <c r="B1270">
        <v>202403</v>
      </c>
      <c r="C1270" t="s">
        <v>39</v>
      </c>
      <c r="D1270" t="s">
        <v>39</v>
      </c>
      <c r="E1270" t="s">
        <v>39</v>
      </c>
      <c r="F1270" t="s">
        <v>39</v>
      </c>
      <c r="G1270" t="s">
        <v>39</v>
      </c>
      <c r="H1270" s="4" t="s">
        <v>39</v>
      </c>
      <c r="I1270">
        <v>0</v>
      </c>
      <c r="J1270">
        <v>0</v>
      </c>
      <c r="K1270">
        <v>0</v>
      </c>
      <c r="L1270">
        <v>539</v>
      </c>
      <c r="M1270">
        <v>1</v>
      </c>
      <c r="N1270">
        <v>521</v>
      </c>
      <c r="O1270">
        <v>560</v>
      </c>
      <c r="P1270">
        <v>538</v>
      </c>
      <c r="Q1270">
        <v>538</v>
      </c>
      <c r="R1270" t="e">
        <f>INDEX(股期交易標的!$D:$D,MATCH(LEFT(股票期貨!S1270,2),股期交易標的!$A:$A,0)) &amp; "期"</f>
        <v>#N/A</v>
      </c>
      <c r="X1270" t="e">
        <f>INDEX(股期交易標的!$D:$D,MATCH(LEFT(股票期貨!Y1270,2),股期交易標的!$A:$A,0)) &amp; "期"</f>
        <v>#N/A</v>
      </c>
    </row>
    <row r="1271" spans="1:24" x14ac:dyDescent="0.25">
      <c r="A1271" t="s">
        <v>727</v>
      </c>
      <c r="B1271">
        <v>202406</v>
      </c>
      <c r="C1271" t="s">
        <v>39</v>
      </c>
      <c r="D1271" t="s">
        <v>39</v>
      </c>
      <c r="E1271" t="s">
        <v>39</v>
      </c>
      <c r="F1271" t="s">
        <v>39</v>
      </c>
      <c r="G1271" t="s">
        <v>39</v>
      </c>
      <c r="H1271" t="s">
        <v>39</v>
      </c>
      <c r="I1271">
        <v>0</v>
      </c>
      <c r="J1271">
        <v>0</v>
      </c>
      <c r="K1271">
        <v>0</v>
      </c>
      <c r="L1271">
        <v>539</v>
      </c>
      <c r="M1271">
        <v>0</v>
      </c>
      <c r="N1271">
        <v>521</v>
      </c>
      <c r="O1271">
        <v>560</v>
      </c>
      <c r="P1271" t="s">
        <v>39</v>
      </c>
      <c r="Q1271" t="s">
        <v>39</v>
      </c>
      <c r="R1271" t="e">
        <f>INDEX(股期交易標的!$D:$D,MATCH(LEFT(股票期貨!S1271,2),股期交易標的!$A:$A,0)) &amp; "期"</f>
        <v>#N/A</v>
      </c>
      <c r="X1271" t="e">
        <f>INDEX(股期交易標的!$D:$D,MATCH(LEFT(股票期貨!Y1271,2),股期交易標的!$A:$A,0)) &amp; "期"</f>
        <v>#N/A</v>
      </c>
    </row>
    <row r="1272" spans="1:24" x14ac:dyDescent="0.25">
      <c r="A1272" t="s">
        <v>727</v>
      </c>
      <c r="B1272">
        <v>202409</v>
      </c>
      <c r="C1272" t="s">
        <v>39</v>
      </c>
      <c r="D1272" t="s">
        <v>39</v>
      </c>
      <c r="E1272" t="s">
        <v>39</v>
      </c>
      <c r="F1272" t="s">
        <v>39</v>
      </c>
      <c r="G1272" t="s">
        <v>39</v>
      </c>
      <c r="H1272" s="4" t="s">
        <v>39</v>
      </c>
      <c r="I1272">
        <v>0</v>
      </c>
      <c r="J1272">
        <v>0</v>
      </c>
      <c r="K1272">
        <v>0</v>
      </c>
      <c r="L1272">
        <v>540</v>
      </c>
      <c r="M1272">
        <v>0</v>
      </c>
      <c r="N1272">
        <v>521</v>
      </c>
      <c r="O1272">
        <v>560</v>
      </c>
      <c r="P1272" t="s">
        <v>39</v>
      </c>
      <c r="Q1272" t="s">
        <v>39</v>
      </c>
      <c r="R1272" t="e">
        <f>INDEX(股期交易標的!$D:$D,MATCH(LEFT(股票期貨!S1272,2),股期交易標的!$A:$A,0)) &amp; "期"</f>
        <v>#N/A</v>
      </c>
      <c r="X1272" t="e">
        <f>INDEX(股期交易標的!$D:$D,MATCH(LEFT(股票期貨!Y1272,2),股期交易標的!$A:$A,0)) &amp; "期"</f>
        <v>#N/A</v>
      </c>
    </row>
    <row r="1273" spans="1:24" x14ac:dyDescent="0.25">
      <c r="A1273" t="s">
        <v>728</v>
      </c>
      <c r="B1273">
        <v>202311</v>
      </c>
      <c r="C1273">
        <v>517</v>
      </c>
      <c r="D1273">
        <v>517</v>
      </c>
      <c r="E1273">
        <v>515</v>
      </c>
      <c r="F1273">
        <v>515</v>
      </c>
      <c r="G1273" t="s">
        <v>388</v>
      </c>
      <c r="H1273" t="s">
        <v>2719</v>
      </c>
      <c r="I1273">
        <v>0</v>
      </c>
      <c r="J1273">
        <v>2</v>
      </c>
      <c r="K1273">
        <v>2</v>
      </c>
      <c r="L1273">
        <v>515</v>
      </c>
      <c r="M1273">
        <v>103</v>
      </c>
      <c r="N1273">
        <v>513</v>
      </c>
      <c r="O1273">
        <v>526</v>
      </c>
      <c r="P1273">
        <v>538</v>
      </c>
      <c r="Q1273">
        <v>464.5</v>
      </c>
      <c r="R1273" t="e">
        <f>INDEX(股期交易標的!$D:$D,MATCH(LEFT(股票期貨!S1273,2),股期交易標的!$A:$A,0)) &amp; "期"</f>
        <v>#N/A</v>
      </c>
      <c r="X1273" t="e">
        <f>INDEX(股期交易標的!$D:$D,MATCH(LEFT(股票期貨!Y1273,2),股期交易標的!$A:$A,0)) &amp; "期"</f>
        <v>#N/A</v>
      </c>
    </row>
    <row r="1274" spans="1:24" x14ac:dyDescent="0.25">
      <c r="A1274" t="s">
        <v>728</v>
      </c>
      <c r="B1274">
        <v>202312</v>
      </c>
      <c r="C1274">
        <v>517</v>
      </c>
      <c r="D1274">
        <v>517</v>
      </c>
      <c r="E1274">
        <v>513</v>
      </c>
      <c r="F1274">
        <v>514</v>
      </c>
      <c r="G1274" t="s">
        <v>435</v>
      </c>
      <c r="H1274" s="4" t="s">
        <v>2708</v>
      </c>
      <c r="I1274">
        <v>0</v>
      </c>
      <c r="J1274">
        <v>3</v>
      </c>
      <c r="K1274">
        <v>3</v>
      </c>
      <c r="L1274">
        <v>514</v>
      </c>
      <c r="M1274">
        <v>35</v>
      </c>
      <c r="N1274">
        <v>511</v>
      </c>
      <c r="O1274">
        <v>526</v>
      </c>
      <c r="P1274">
        <v>517</v>
      </c>
      <c r="Q1274">
        <v>468</v>
      </c>
      <c r="R1274" t="e">
        <f>INDEX(股期交易標的!$D:$D,MATCH(LEFT(股票期貨!S1274,2),股期交易標的!$A:$A,0)) &amp; "期"</f>
        <v>#N/A</v>
      </c>
      <c r="X1274" t="e">
        <f>INDEX(股期交易標的!$D:$D,MATCH(LEFT(股票期貨!Y1274,2),股期交易標的!$A:$A,0)) &amp; "期"</f>
        <v>#N/A</v>
      </c>
    </row>
    <row r="1275" spans="1:24" x14ac:dyDescent="0.25">
      <c r="A1275" t="s">
        <v>728</v>
      </c>
      <c r="B1275">
        <v>202403</v>
      </c>
      <c r="C1275">
        <v>509</v>
      </c>
      <c r="D1275">
        <v>512</v>
      </c>
      <c r="E1275">
        <v>509</v>
      </c>
      <c r="F1275">
        <v>512</v>
      </c>
      <c r="G1275" t="s">
        <v>2371</v>
      </c>
      <c r="H1275" t="s">
        <v>2383</v>
      </c>
      <c r="I1275">
        <v>0</v>
      </c>
      <c r="J1275">
        <v>3</v>
      </c>
      <c r="K1275">
        <v>3</v>
      </c>
      <c r="L1275">
        <v>512</v>
      </c>
      <c r="M1275">
        <v>3</v>
      </c>
      <c r="N1275">
        <v>495.5</v>
      </c>
      <c r="O1275">
        <v>515</v>
      </c>
      <c r="P1275">
        <v>512</v>
      </c>
      <c r="Q1275">
        <v>509</v>
      </c>
      <c r="R1275" t="e">
        <f>INDEX(股期交易標的!$D:$D,MATCH(LEFT(股票期貨!S1275,2),股期交易標的!$A:$A,0)) &amp; "期"</f>
        <v>#N/A</v>
      </c>
      <c r="X1275" t="e">
        <f>INDEX(股期交易標的!$D:$D,MATCH(LEFT(股票期貨!Y1275,2),股期交易標的!$A:$A,0)) &amp; "期"</f>
        <v>#N/A</v>
      </c>
    </row>
    <row r="1276" spans="1:24" x14ac:dyDescent="0.25">
      <c r="A1276" t="s">
        <v>728</v>
      </c>
      <c r="B1276">
        <v>202406</v>
      </c>
      <c r="C1276" t="s">
        <v>39</v>
      </c>
      <c r="D1276" t="s">
        <v>39</v>
      </c>
      <c r="E1276" t="s">
        <v>39</v>
      </c>
      <c r="F1276" t="s">
        <v>39</v>
      </c>
      <c r="G1276" t="s">
        <v>39</v>
      </c>
      <c r="H1276" t="s">
        <v>39</v>
      </c>
      <c r="I1276">
        <v>0</v>
      </c>
      <c r="J1276">
        <v>0</v>
      </c>
      <c r="K1276">
        <v>0</v>
      </c>
      <c r="L1276">
        <v>515</v>
      </c>
      <c r="M1276">
        <v>0</v>
      </c>
      <c r="N1276">
        <v>495.5</v>
      </c>
      <c r="O1276">
        <v>509</v>
      </c>
      <c r="P1276" t="s">
        <v>39</v>
      </c>
      <c r="Q1276" t="s">
        <v>39</v>
      </c>
      <c r="R1276" t="e">
        <f>INDEX(股期交易標的!$D:$D,MATCH(LEFT(股票期貨!S1276,2),股期交易標的!$A:$A,0)) &amp; "期"</f>
        <v>#N/A</v>
      </c>
      <c r="X1276" t="e">
        <f>INDEX(股期交易標的!$D:$D,MATCH(LEFT(股票期貨!Y1276,2),股期交易標的!$A:$A,0)) &amp; "期"</f>
        <v>#N/A</v>
      </c>
    </row>
    <row r="1277" spans="1:24" x14ac:dyDescent="0.25">
      <c r="A1277" t="s">
        <v>728</v>
      </c>
      <c r="B1277">
        <v>202409</v>
      </c>
      <c r="C1277" t="s">
        <v>39</v>
      </c>
      <c r="D1277" t="s">
        <v>39</v>
      </c>
      <c r="E1277" t="s">
        <v>39</v>
      </c>
      <c r="F1277" t="s">
        <v>39</v>
      </c>
      <c r="G1277" t="s">
        <v>39</v>
      </c>
      <c r="H1277" t="s">
        <v>39</v>
      </c>
      <c r="I1277">
        <v>0</v>
      </c>
      <c r="J1277">
        <v>0</v>
      </c>
      <c r="K1277">
        <v>0</v>
      </c>
      <c r="L1277">
        <v>514</v>
      </c>
      <c r="M1277">
        <v>0</v>
      </c>
      <c r="N1277">
        <v>495.5</v>
      </c>
      <c r="O1277">
        <v>509</v>
      </c>
      <c r="P1277" t="s">
        <v>39</v>
      </c>
      <c r="Q1277" t="s">
        <v>39</v>
      </c>
      <c r="R1277" t="e">
        <f>INDEX(股期交易標的!$D:$D,MATCH(LEFT(股票期貨!S1277,2),股期交易標的!$A:$A,0)) &amp; "期"</f>
        <v>#N/A</v>
      </c>
      <c r="X1277" t="e">
        <f>INDEX(股期交易標的!$D:$D,MATCH(LEFT(股票期貨!Y1277,2),股期交易標的!$A:$A,0)) &amp; "期"</f>
        <v>#N/A</v>
      </c>
    </row>
    <row r="1278" spans="1:24" x14ac:dyDescent="0.25">
      <c r="A1278" t="s">
        <v>729</v>
      </c>
      <c r="B1278">
        <v>202311</v>
      </c>
      <c r="C1278">
        <v>2165</v>
      </c>
      <c r="D1278">
        <v>2175</v>
      </c>
      <c r="E1278">
        <v>2135</v>
      </c>
      <c r="F1278">
        <v>2165</v>
      </c>
      <c r="G1278" t="s">
        <v>2664</v>
      </c>
      <c r="H1278" s="4" t="s">
        <v>2555</v>
      </c>
      <c r="I1278">
        <v>0</v>
      </c>
      <c r="J1278">
        <v>32</v>
      </c>
      <c r="K1278">
        <v>32</v>
      </c>
      <c r="L1278">
        <v>2165</v>
      </c>
      <c r="M1278">
        <v>302</v>
      </c>
      <c r="N1278">
        <v>2165</v>
      </c>
      <c r="O1278">
        <v>2170</v>
      </c>
      <c r="P1278">
        <v>2385</v>
      </c>
      <c r="Q1278">
        <v>1975</v>
      </c>
      <c r="R1278" t="e">
        <f>INDEX(股期交易標的!$D:$D,MATCH(LEFT(股票期貨!S1278,2),股期交易標的!$A:$A,0)) &amp; "期"</f>
        <v>#N/A</v>
      </c>
      <c r="X1278" t="e">
        <f>INDEX(股期交易標的!$D:$D,MATCH(LEFT(股票期貨!Y1278,2),股期交易標的!$A:$A,0)) &amp; "期"</f>
        <v>#N/A</v>
      </c>
    </row>
    <row r="1279" spans="1:24" x14ac:dyDescent="0.25">
      <c r="A1279" t="s">
        <v>729</v>
      </c>
      <c r="B1279">
        <v>202312</v>
      </c>
      <c r="C1279">
        <v>2140</v>
      </c>
      <c r="D1279">
        <v>2140</v>
      </c>
      <c r="E1279">
        <v>2140</v>
      </c>
      <c r="F1279">
        <v>2140</v>
      </c>
      <c r="G1279" t="s">
        <v>2313</v>
      </c>
      <c r="H1279" s="4" t="s">
        <v>2401</v>
      </c>
      <c r="I1279">
        <v>0</v>
      </c>
      <c r="J1279">
        <v>2</v>
      </c>
      <c r="K1279">
        <v>2</v>
      </c>
      <c r="L1279">
        <v>2170</v>
      </c>
      <c r="M1279">
        <v>68</v>
      </c>
      <c r="N1279">
        <v>2165</v>
      </c>
      <c r="O1279">
        <v>2175</v>
      </c>
      <c r="P1279">
        <v>2365</v>
      </c>
      <c r="Q1279">
        <v>1985</v>
      </c>
      <c r="R1279" t="e">
        <f>INDEX(股期交易標的!$D:$D,MATCH(LEFT(股票期貨!S1279,2),股期交易標的!$A:$A,0)) &amp; "期"</f>
        <v>#N/A</v>
      </c>
      <c r="X1279" t="e">
        <f>INDEX(股期交易標的!$D:$D,MATCH(LEFT(股票期貨!Y1279,2),股期交易標的!$A:$A,0)) &amp; "期"</f>
        <v>#N/A</v>
      </c>
    </row>
    <row r="1280" spans="1:24" x14ac:dyDescent="0.25">
      <c r="A1280" t="s">
        <v>729</v>
      </c>
      <c r="B1280">
        <v>202403</v>
      </c>
      <c r="C1280" t="s">
        <v>39</v>
      </c>
      <c r="D1280" t="s">
        <v>39</v>
      </c>
      <c r="E1280" t="s">
        <v>39</v>
      </c>
      <c r="F1280" t="s">
        <v>39</v>
      </c>
      <c r="G1280" t="s">
        <v>39</v>
      </c>
      <c r="H1280" t="s">
        <v>39</v>
      </c>
      <c r="I1280">
        <v>0</v>
      </c>
      <c r="J1280">
        <v>0</v>
      </c>
      <c r="K1280">
        <v>0</v>
      </c>
      <c r="L1280">
        <v>2170</v>
      </c>
      <c r="M1280">
        <v>3</v>
      </c>
      <c r="N1280">
        <v>2090</v>
      </c>
      <c r="O1280">
        <v>2245</v>
      </c>
      <c r="P1280">
        <v>2365</v>
      </c>
      <c r="Q1280">
        <v>2365</v>
      </c>
      <c r="R1280" t="e">
        <f>INDEX(股期交易標的!$D:$D,MATCH(LEFT(股票期貨!S1280,2),股期交易標的!$A:$A,0)) &amp; "期"</f>
        <v>#N/A</v>
      </c>
      <c r="X1280" t="e">
        <f>INDEX(股期交易標的!$D:$D,MATCH(LEFT(股票期貨!Y1280,2),股期交易標的!$A:$A,0)) &amp; "期"</f>
        <v>#N/A</v>
      </c>
    </row>
    <row r="1281" spans="1:24" x14ac:dyDescent="0.25">
      <c r="A1281" t="s">
        <v>729</v>
      </c>
      <c r="B1281">
        <v>202406</v>
      </c>
      <c r="C1281" t="s">
        <v>39</v>
      </c>
      <c r="D1281" t="s">
        <v>39</v>
      </c>
      <c r="E1281" t="s">
        <v>39</v>
      </c>
      <c r="F1281" t="s">
        <v>39</v>
      </c>
      <c r="G1281" t="s">
        <v>39</v>
      </c>
      <c r="H1281" t="s">
        <v>39</v>
      </c>
      <c r="I1281">
        <v>0</v>
      </c>
      <c r="J1281">
        <v>0</v>
      </c>
      <c r="K1281">
        <v>0</v>
      </c>
      <c r="L1281">
        <v>2170</v>
      </c>
      <c r="M1281">
        <v>0</v>
      </c>
      <c r="N1281">
        <v>2090</v>
      </c>
      <c r="O1281">
        <v>2245</v>
      </c>
      <c r="P1281" t="s">
        <v>39</v>
      </c>
      <c r="Q1281" t="s">
        <v>39</v>
      </c>
      <c r="R1281" t="e">
        <f>INDEX(股期交易標的!$D:$D,MATCH(LEFT(股票期貨!S1281,2),股期交易標的!$A:$A,0)) &amp; "期"</f>
        <v>#N/A</v>
      </c>
      <c r="X1281" t="e">
        <f>INDEX(股期交易標的!$D:$D,MATCH(LEFT(股票期貨!Y1281,2),股期交易標的!$A:$A,0)) &amp; "期"</f>
        <v>#N/A</v>
      </c>
    </row>
    <row r="1282" spans="1:24" x14ac:dyDescent="0.25">
      <c r="A1282" t="s">
        <v>729</v>
      </c>
      <c r="B1282">
        <v>202409</v>
      </c>
      <c r="C1282" t="s">
        <v>39</v>
      </c>
      <c r="D1282" t="s">
        <v>39</v>
      </c>
      <c r="E1282" t="s">
        <v>39</v>
      </c>
      <c r="F1282" t="s">
        <v>39</v>
      </c>
      <c r="G1282" t="s">
        <v>39</v>
      </c>
      <c r="H1282" t="s">
        <v>39</v>
      </c>
      <c r="I1282">
        <v>0</v>
      </c>
      <c r="J1282">
        <v>0</v>
      </c>
      <c r="K1282">
        <v>0</v>
      </c>
      <c r="L1282">
        <v>2170</v>
      </c>
      <c r="M1282">
        <v>0</v>
      </c>
      <c r="N1282">
        <v>2090</v>
      </c>
      <c r="O1282">
        <v>2245</v>
      </c>
      <c r="P1282" t="s">
        <v>39</v>
      </c>
      <c r="Q1282" t="s">
        <v>39</v>
      </c>
      <c r="R1282" t="e">
        <f>INDEX(股期交易標的!$D:$D,MATCH(LEFT(股票期貨!S1282,2),股期交易標的!$A:$A,0)) &amp; "期"</f>
        <v>#N/A</v>
      </c>
      <c r="X1282" t="e">
        <f>INDEX(股期交易標的!$D:$D,MATCH(LEFT(股票期貨!Y1282,2),股期交易標的!$A:$A,0)) &amp; "期"</f>
        <v>#N/A</v>
      </c>
    </row>
    <row r="1283" spans="1:24" x14ac:dyDescent="0.25">
      <c r="A1283" t="s">
        <v>730</v>
      </c>
      <c r="B1283">
        <v>202311</v>
      </c>
      <c r="C1283">
        <v>141</v>
      </c>
      <c r="D1283">
        <v>144</v>
      </c>
      <c r="E1283">
        <v>139.5</v>
      </c>
      <c r="F1283">
        <v>141.5</v>
      </c>
      <c r="G1283" t="s">
        <v>567</v>
      </c>
      <c r="H1283" s="4" t="s">
        <v>2553</v>
      </c>
      <c r="I1283">
        <v>0</v>
      </c>
      <c r="J1283">
        <v>377</v>
      </c>
      <c r="K1283">
        <v>377</v>
      </c>
      <c r="L1283">
        <v>141.5</v>
      </c>
      <c r="M1283">
        <v>951</v>
      </c>
      <c r="N1283">
        <v>140.5</v>
      </c>
      <c r="O1283">
        <v>141.5</v>
      </c>
      <c r="P1283">
        <v>186</v>
      </c>
      <c r="Q1283">
        <v>135.5</v>
      </c>
      <c r="R1283" t="e">
        <f>INDEX(股期交易標的!$D:$D,MATCH(LEFT(股票期貨!S1283,2),股期交易標的!$A:$A,0)) &amp; "期"</f>
        <v>#N/A</v>
      </c>
      <c r="X1283" t="e">
        <f>INDEX(股期交易標的!$D:$D,MATCH(LEFT(股票期貨!Y1283,2),股期交易標的!$A:$A,0)) &amp; "期"</f>
        <v>#N/A</v>
      </c>
    </row>
    <row r="1284" spans="1:24" x14ac:dyDescent="0.25">
      <c r="A1284" t="s">
        <v>730</v>
      </c>
      <c r="B1284">
        <v>202312</v>
      </c>
      <c r="C1284">
        <v>140</v>
      </c>
      <c r="D1284">
        <v>142.5</v>
      </c>
      <c r="E1284">
        <v>139.5</v>
      </c>
      <c r="F1284">
        <v>141</v>
      </c>
      <c r="G1284" t="s">
        <v>539</v>
      </c>
      <c r="H1284" s="4" t="s">
        <v>2362</v>
      </c>
      <c r="I1284">
        <v>0</v>
      </c>
      <c r="J1284">
        <v>210</v>
      </c>
      <c r="K1284">
        <v>210</v>
      </c>
      <c r="L1284">
        <v>141</v>
      </c>
      <c r="M1284">
        <v>502</v>
      </c>
      <c r="N1284">
        <v>139.5</v>
      </c>
      <c r="O1284">
        <v>141.5</v>
      </c>
      <c r="P1284">
        <v>181</v>
      </c>
      <c r="Q1284">
        <v>136</v>
      </c>
      <c r="R1284" t="e">
        <f>INDEX(股期交易標的!$D:$D,MATCH(LEFT(股票期貨!S1284,2),股期交易標的!$A:$A,0)) &amp; "期"</f>
        <v>#N/A</v>
      </c>
      <c r="X1284" t="e">
        <f>INDEX(股期交易標的!$D:$D,MATCH(LEFT(股票期貨!Y1284,2),股期交易標的!$A:$A,0)) &amp; "期"</f>
        <v>#N/A</v>
      </c>
    </row>
    <row r="1285" spans="1:24" x14ac:dyDescent="0.25">
      <c r="A1285" t="s">
        <v>730</v>
      </c>
      <c r="B1285">
        <v>202403</v>
      </c>
      <c r="C1285">
        <v>142</v>
      </c>
      <c r="D1285">
        <v>142</v>
      </c>
      <c r="E1285">
        <v>142</v>
      </c>
      <c r="F1285">
        <v>142</v>
      </c>
      <c r="G1285" t="s">
        <v>567</v>
      </c>
      <c r="H1285" t="s">
        <v>2553</v>
      </c>
      <c r="I1285">
        <v>0</v>
      </c>
      <c r="J1285">
        <v>1</v>
      </c>
      <c r="K1285">
        <v>1</v>
      </c>
      <c r="L1285">
        <v>142</v>
      </c>
      <c r="M1285">
        <v>3</v>
      </c>
      <c r="N1285">
        <v>140</v>
      </c>
      <c r="O1285">
        <v>142</v>
      </c>
      <c r="P1285">
        <v>179.5</v>
      </c>
      <c r="Q1285">
        <v>140</v>
      </c>
      <c r="R1285" t="e">
        <f>INDEX(股期交易標的!$D:$D,MATCH(LEFT(股票期貨!S1285,2),股期交易標的!$A:$A,0)) &amp; "期"</f>
        <v>#N/A</v>
      </c>
      <c r="X1285" t="e">
        <f>INDEX(股期交易標的!$D:$D,MATCH(LEFT(股票期貨!Y1285,2),股期交易標的!$A:$A,0)) &amp; "期"</f>
        <v>#N/A</v>
      </c>
    </row>
    <row r="1286" spans="1:24" x14ac:dyDescent="0.25">
      <c r="A1286" t="s">
        <v>730</v>
      </c>
      <c r="B1286">
        <v>202406</v>
      </c>
      <c r="C1286" t="s">
        <v>39</v>
      </c>
      <c r="D1286" t="s">
        <v>39</v>
      </c>
      <c r="E1286" t="s">
        <v>39</v>
      </c>
      <c r="F1286" t="s">
        <v>39</v>
      </c>
      <c r="G1286" t="s">
        <v>39</v>
      </c>
      <c r="H1286" t="s">
        <v>39</v>
      </c>
      <c r="I1286">
        <v>0</v>
      </c>
      <c r="J1286">
        <v>0</v>
      </c>
      <c r="K1286">
        <v>0</v>
      </c>
      <c r="L1286">
        <v>141.5</v>
      </c>
      <c r="M1286">
        <v>0</v>
      </c>
      <c r="N1286">
        <v>136</v>
      </c>
      <c r="O1286">
        <v>146</v>
      </c>
      <c r="P1286" t="s">
        <v>39</v>
      </c>
      <c r="Q1286" t="s">
        <v>39</v>
      </c>
      <c r="R1286" t="e">
        <f>INDEX(股期交易標的!$D:$D,MATCH(LEFT(股票期貨!S1286,2),股期交易標的!$A:$A,0)) &amp; "期"</f>
        <v>#N/A</v>
      </c>
      <c r="X1286" t="e">
        <f>INDEX(股期交易標的!$D:$D,MATCH(LEFT(股票期貨!Y1286,2),股期交易標的!$A:$A,0)) &amp; "期"</f>
        <v>#N/A</v>
      </c>
    </row>
    <row r="1287" spans="1:24" x14ac:dyDescent="0.25">
      <c r="A1287" t="s">
        <v>730</v>
      </c>
      <c r="B1287">
        <v>202409</v>
      </c>
      <c r="C1287" t="s">
        <v>39</v>
      </c>
      <c r="D1287" t="s">
        <v>39</v>
      </c>
      <c r="E1287" t="s">
        <v>39</v>
      </c>
      <c r="F1287" t="s">
        <v>39</v>
      </c>
      <c r="G1287" t="s">
        <v>39</v>
      </c>
      <c r="H1287" t="s">
        <v>39</v>
      </c>
      <c r="I1287">
        <v>0</v>
      </c>
      <c r="J1287">
        <v>0</v>
      </c>
      <c r="K1287">
        <v>0</v>
      </c>
      <c r="L1287">
        <v>141</v>
      </c>
      <c r="M1287">
        <v>0</v>
      </c>
      <c r="N1287">
        <v>136</v>
      </c>
      <c r="O1287">
        <v>146</v>
      </c>
      <c r="P1287" t="s">
        <v>39</v>
      </c>
      <c r="Q1287" t="s">
        <v>39</v>
      </c>
      <c r="R1287" t="e">
        <f>INDEX(股期交易標的!$D:$D,MATCH(LEFT(股票期貨!S1287,2),股期交易標的!$A:$A,0)) &amp; "期"</f>
        <v>#N/A</v>
      </c>
      <c r="X1287" t="e">
        <f>INDEX(股期交易標的!$D:$D,MATCH(LEFT(股票期貨!Y1287,2),股期交易標的!$A:$A,0)) &amp; "期"</f>
        <v>#N/A</v>
      </c>
    </row>
    <row r="1288" spans="1:24" x14ac:dyDescent="0.25">
      <c r="A1288" t="s">
        <v>731</v>
      </c>
      <c r="B1288">
        <v>202311</v>
      </c>
      <c r="C1288">
        <v>306</v>
      </c>
      <c r="D1288">
        <v>313</v>
      </c>
      <c r="E1288">
        <v>306</v>
      </c>
      <c r="F1288">
        <v>308</v>
      </c>
      <c r="G1288" t="s">
        <v>587</v>
      </c>
      <c r="H1288" t="s">
        <v>2240</v>
      </c>
      <c r="I1288">
        <v>0</v>
      </c>
      <c r="J1288">
        <v>355</v>
      </c>
      <c r="K1288">
        <v>355</v>
      </c>
      <c r="L1288">
        <v>307.5</v>
      </c>
      <c r="M1288">
        <v>1411</v>
      </c>
      <c r="N1288">
        <v>307</v>
      </c>
      <c r="O1288">
        <v>308.5</v>
      </c>
      <c r="P1288">
        <v>343.5</v>
      </c>
      <c r="Q1288">
        <v>285.5</v>
      </c>
      <c r="R1288" t="e">
        <f>INDEX(股期交易標的!$D:$D,MATCH(LEFT(股票期貨!S1288,2),股期交易標的!$A:$A,0)) &amp; "期"</f>
        <v>#N/A</v>
      </c>
      <c r="X1288" t="e">
        <f>INDEX(股期交易標的!$D:$D,MATCH(LEFT(股票期貨!Y1288,2),股期交易標的!$A:$A,0)) &amp; "期"</f>
        <v>#N/A</v>
      </c>
    </row>
    <row r="1289" spans="1:24" x14ac:dyDescent="0.25">
      <c r="A1289" t="s">
        <v>731</v>
      </c>
      <c r="B1289">
        <v>202312</v>
      </c>
      <c r="C1289">
        <v>309</v>
      </c>
      <c r="D1289">
        <v>313</v>
      </c>
      <c r="E1289">
        <v>308</v>
      </c>
      <c r="F1289">
        <v>308</v>
      </c>
      <c r="G1289" t="s">
        <v>565</v>
      </c>
      <c r="H1289" t="s">
        <v>1596</v>
      </c>
      <c r="I1289">
        <v>0</v>
      </c>
      <c r="J1289">
        <v>64</v>
      </c>
      <c r="K1289">
        <v>64</v>
      </c>
      <c r="L1289">
        <v>308</v>
      </c>
      <c r="M1289">
        <v>321</v>
      </c>
      <c r="N1289">
        <v>307</v>
      </c>
      <c r="O1289">
        <v>309</v>
      </c>
      <c r="P1289">
        <v>370</v>
      </c>
      <c r="Q1289">
        <v>287</v>
      </c>
      <c r="R1289" t="e">
        <f>INDEX(股期交易標的!$D:$D,MATCH(LEFT(股票期貨!S1289,2),股期交易標的!$A:$A,0)) &amp; "期"</f>
        <v>#N/A</v>
      </c>
      <c r="X1289" t="e">
        <f>INDEX(股期交易標的!$D:$D,MATCH(LEFT(股票期貨!Y1289,2),股期交易標的!$A:$A,0)) &amp; "期"</f>
        <v>#N/A</v>
      </c>
    </row>
    <row r="1290" spans="1:24" x14ac:dyDescent="0.25">
      <c r="A1290" t="s">
        <v>731</v>
      </c>
      <c r="B1290">
        <v>202403</v>
      </c>
      <c r="C1290">
        <v>308</v>
      </c>
      <c r="D1290">
        <v>308</v>
      </c>
      <c r="E1290">
        <v>308</v>
      </c>
      <c r="F1290">
        <v>308</v>
      </c>
      <c r="G1290" t="s">
        <v>565</v>
      </c>
      <c r="H1290" t="s">
        <v>1596</v>
      </c>
      <c r="I1290">
        <v>0</v>
      </c>
      <c r="J1290">
        <v>2</v>
      </c>
      <c r="K1290">
        <v>2</v>
      </c>
      <c r="L1290">
        <v>308</v>
      </c>
      <c r="M1290">
        <v>8</v>
      </c>
      <c r="N1290">
        <v>308</v>
      </c>
      <c r="O1290">
        <v>319</v>
      </c>
      <c r="P1290">
        <v>339</v>
      </c>
      <c r="Q1290">
        <v>289.5</v>
      </c>
      <c r="R1290" t="e">
        <f>INDEX(股期交易標的!$D:$D,MATCH(LEFT(股票期貨!S1290,2),股期交易標的!$A:$A,0)) &amp; "期"</f>
        <v>#N/A</v>
      </c>
      <c r="X1290" t="e">
        <f>INDEX(股期交易標的!$D:$D,MATCH(LEFT(股票期貨!Y1290,2),股期交易標的!$A:$A,0)) &amp; "期"</f>
        <v>#N/A</v>
      </c>
    </row>
    <row r="1291" spans="1:24" x14ac:dyDescent="0.25">
      <c r="A1291" t="s">
        <v>731</v>
      </c>
      <c r="B1291">
        <v>202406</v>
      </c>
      <c r="C1291" t="s">
        <v>39</v>
      </c>
      <c r="D1291" t="s">
        <v>39</v>
      </c>
      <c r="E1291" t="s">
        <v>39</v>
      </c>
      <c r="F1291" t="s">
        <v>39</v>
      </c>
      <c r="G1291" t="s">
        <v>39</v>
      </c>
      <c r="H1291" s="4" t="s">
        <v>39</v>
      </c>
      <c r="I1291">
        <v>0</v>
      </c>
      <c r="J1291">
        <v>0</v>
      </c>
      <c r="K1291">
        <v>0</v>
      </c>
      <c r="L1291">
        <v>308</v>
      </c>
      <c r="M1291">
        <v>1</v>
      </c>
      <c r="N1291">
        <v>297</v>
      </c>
      <c r="O1291">
        <v>319</v>
      </c>
      <c r="P1291">
        <v>318.5</v>
      </c>
      <c r="Q1291">
        <v>318.5</v>
      </c>
      <c r="R1291" t="e">
        <f>INDEX(股期交易標的!$D:$D,MATCH(LEFT(股票期貨!S1291,2),股期交易標的!$A:$A,0)) &amp; "期"</f>
        <v>#N/A</v>
      </c>
      <c r="X1291" t="e">
        <f>INDEX(股期交易標的!$D:$D,MATCH(LEFT(股票期貨!Y1291,2),股期交易標的!$A:$A,0)) &amp; "期"</f>
        <v>#N/A</v>
      </c>
    </row>
    <row r="1292" spans="1:24" x14ac:dyDescent="0.25">
      <c r="A1292" t="s">
        <v>731</v>
      </c>
      <c r="B1292">
        <v>202409</v>
      </c>
      <c r="C1292" t="s">
        <v>39</v>
      </c>
      <c r="D1292" t="s">
        <v>39</v>
      </c>
      <c r="E1292" t="s">
        <v>39</v>
      </c>
      <c r="F1292" t="s">
        <v>39</v>
      </c>
      <c r="G1292" t="s">
        <v>39</v>
      </c>
      <c r="H1292" t="s">
        <v>39</v>
      </c>
      <c r="I1292">
        <v>0</v>
      </c>
      <c r="J1292">
        <v>0</v>
      </c>
      <c r="K1292">
        <v>0</v>
      </c>
      <c r="L1292">
        <v>308</v>
      </c>
      <c r="M1292">
        <v>0</v>
      </c>
      <c r="N1292">
        <v>297</v>
      </c>
      <c r="O1292">
        <v>319</v>
      </c>
      <c r="P1292" t="s">
        <v>39</v>
      </c>
      <c r="Q1292" t="s">
        <v>39</v>
      </c>
      <c r="R1292" t="e">
        <f>INDEX(股期交易標的!$D:$D,MATCH(LEFT(股票期貨!S1292,2),股期交易標的!$A:$A,0)) &amp; "期"</f>
        <v>#N/A</v>
      </c>
      <c r="X1292" t="e">
        <f>INDEX(股期交易標的!$D:$D,MATCH(LEFT(股票期貨!Y1292,2),股期交易標的!$A:$A,0)) &amp; "期"</f>
        <v>#N/A</v>
      </c>
    </row>
    <row r="1293" spans="1:24" x14ac:dyDescent="0.25">
      <c r="A1293" t="s">
        <v>732</v>
      </c>
      <c r="B1293">
        <v>202311</v>
      </c>
      <c r="C1293">
        <v>1545</v>
      </c>
      <c r="D1293">
        <v>1565</v>
      </c>
      <c r="E1293">
        <v>1540</v>
      </c>
      <c r="F1293">
        <v>1565</v>
      </c>
      <c r="G1293" t="s">
        <v>2720</v>
      </c>
      <c r="H1293" t="s">
        <v>2655</v>
      </c>
      <c r="I1293">
        <v>0</v>
      </c>
      <c r="J1293">
        <v>965</v>
      </c>
      <c r="K1293">
        <v>965</v>
      </c>
      <c r="L1293">
        <v>1560</v>
      </c>
      <c r="M1293">
        <v>2257</v>
      </c>
      <c r="N1293">
        <v>1560</v>
      </c>
      <c r="O1293">
        <v>1565</v>
      </c>
      <c r="P1293">
        <v>1765</v>
      </c>
      <c r="Q1293">
        <v>1290</v>
      </c>
      <c r="R1293" t="e">
        <f>INDEX(股期交易標的!$D:$D,MATCH(LEFT(股票期貨!S1293,2),股期交易標的!$A:$A,0)) &amp; "期"</f>
        <v>#N/A</v>
      </c>
      <c r="X1293" t="e">
        <f>INDEX(股期交易標的!$D:$D,MATCH(LEFT(股票期貨!Y1293,2),股期交易標的!$A:$A,0)) &amp; "期"</f>
        <v>#N/A</v>
      </c>
    </row>
    <row r="1294" spans="1:24" x14ac:dyDescent="0.25">
      <c r="A1294" t="s">
        <v>732</v>
      </c>
      <c r="B1294">
        <v>202312</v>
      </c>
      <c r="C1294">
        <v>1570</v>
      </c>
      <c r="D1294">
        <v>1570</v>
      </c>
      <c r="E1294">
        <v>1540</v>
      </c>
      <c r="F1294">
        <v>1565</v>
      </c>
      <c r="G1294" t="s">
        <v>2720</v>
      </c>
      <c r="H1294" s="4" t="s">
        <v>2655</v>
      </c>
      <c r="I1294">
        <v>0</v>
      </c>
      <c r="J1294">
        <v>58</v>
      </c>
      <c r="K1294">
        <v>58</v>
      </c>
      <c r="L1294">
        <v>1565</v>
      </c>
      <c r="M1294">
        <v>246</v>
      </c>
      <c r="N1294">
        <v>1560</v>
      </c>
      <c r="O1294">
        <v>1565</v>
      </c>
      <c r="P1294">
        <v>1750</v>
      </c>
      <c r="Q1294">
        <v>1250</v>
      </c>
      <c r="R1294" t="e">
        <f>INDEX(股期交易標的!$D:$D,MATCH(LEFT(股票期貨!S1294,2),股期交易標的!$A:$A,0)) &amp; "期"</f>
        <v>#N/A</v>
      </c>
      <c r="X1294" t="e">
        <f>INDEX(股期交易標的!$D:$D,MATCH(LEFT(股票期貨!Y1294,2),股期交易標的!$A:$A,0)) &amp; "期"</f>
        <v>#N/A</v>
      </c>
    </row>
    <row r="1295" spans="1:24" x14ac:dyDescent="0.25">
      <c r="A1295" t="s">
        <v>732</v>
      </c>
      <c r="B1295">
        <v>202403</v>
      </c>
      <c r="C1295" t="s">
        <v>39</v>
      </c>
      <c r="D1295" t="s">
        <v>39</v>
      </c>
      <c r="E1295" t="s">
        <v>39</v>
      </c>
      <c r="F1295" t="s">
        <v>39</v>
      </c>
      <c r="G1295" t="s">
        <v>39</v>
      </c>
      <c r="H1295" t="s">
        <v>39</v>
      </c>
      <c r="I1295">
        <v>0</v>
      </c>
      <c r="J1295">
        <v>0</v>
      </c>
      <c r="K1295">
        <v>0</v>
      </c>
      <c r="L1295">
        <v>1555</v>
      </c>
      <c r="M1295">
        <v>5</v>
      </c>
      <c r="N1295">
        <v>1505</v>
      </c>
      <c r="O1295">
        <v>1620</v>
      </c>
      <c r="P1295">
        <v>1650</v>
      </c>
      <c r="Q1295">
        <v>1265</v>
      </c>
      <c r="R1295" t="e">
        <f>INDEX(股期交易標的!$D:$D,MATCH(LEFT(股票期貨!S1295,2),股期交易標的!$A:$A,0)) &amp; "期"</f>
        <v>#N/A</v>
      </c>
      <c r="X1295" t="e">
        <f>INDEX(股期交易標的!$D:$D,MATCH(LEFT(股票期貨!Y1295,2),股期交易標的!$A:$A,0)) &amp; "期"</f>
        <v>#N/A</v>
      </c>
    </row>
    <row r="1296" spans="1:24" x14ac:dyDescent="0.25">
      <c r="A1296" t="s">
        <v>732</v>
      </c>
      <c r="B1296">
        <v>202406</v>
      </c>
      <c r="C1296" t="s">
        <v>39</v>
      </c>
      <c r="D1296" t="s">
        <v>39</v>
      </c>
      <c r="E1296" t="s">
        <v>39</v>
      </c>
      <c r="F1296" t="s">
        <v>39</v>
      </c>
      <c r="G1296" t="s">
        <v>39</v>
      </c>
      <c r="H1296" t="s">
        <v>39</v>
      </c>
      <c r="I1296">
        <v>0</v>
      </c>
      <c r="J1296">
        <v>0</v>
      </c>
      <c r="K1296">
        <v>0</v>
      </c>
      <c r="L1296">
        <v>1565</v>
      </c>
      <c r="M1296">
        <v>2</v>
      </c>
      <c r="N1296">
        <v>1505</v>
      </c>
      <c r="O1296">
        <v>1620</v>
      </c>
      <c r="P1296">
        <v>1450</v>
      </c>
      <c r="Q1296">
        <v>1360</v>
      </c>
      <c r="R1296" t="e">
        <f>INDEX(股期交易標的!$D:$D,MATCH(LEFT(股票期貨!S1296,2),股期交易標的!$A:$A,0)) &amp; "期"</f>
        <v>#N/A</v>
      </c>
      <c r="X1296" t="e">
        <f>INDEX(股期交易標的!$D:$D,MATCH(LEFT(股票期貨!Y1296,2),股期交易標的!$A:$A,0)) &amp; "期"</f>
        <v>#N/A</v>
      </c>
    </row>
    <row r="1297" spans="1:24" x14ac:dyDescent="0.25">
      <c r="A1297" t="s">
        <v>732</v>
      </c>
      <c r="B1297">
        <v>202409</v>
      </c>
      <c r="C1297" t="s">
        <v>39</v>
      </c>
      <c r="D1297" t="s">
        <v>39</v>
      </c>
      <c r="E1297" t="s">
        <v>39</v>
      </c>
      <c r="F1297" t="s">
        <v>39</v>
      </c>
      <c r="G1297" t="s">
        <v>39</v>
      </c>
      <c r="H1297" t="s">
        <v>39</v>
      </c>
      <c r="I1297">
        <v>0</v>
      </c>
      <c r="J1297">
        <v>0</v>
      </c>
      <c r="K1297">
        <v>0</v>
      </c>
      <c r="L1297">
        <v>1560</v>
      </c>
      <c r="M1297">
        <v>0</v>
      </c>
      <c r="N1297">
        <v>1505</v>
      </c>
      <c r="O1297">
        <v>1620</v>
      </c>
      <c r="P1297" t="s">
        <v>39</v>
      </c>
      <c r="Q1297" t="s">
        <v>39</v>
      </c>
      <c r="R1297" t="e">
        <f>INDEX(股期交易標的!$D:$D,MATCH(LEFT(股票期貨!S1297,2),股期交易標的!$A:$A,0)) &amp; "期"</f>
        <v>#N/A</v>
      </c>
      <c r="X1297" t="e">
        <f>INDEX(股期交易標的!$D:$D,MATCH(LEFT(股票期貨!Y1297,2),股期交易標的!$A:$A,0)) &amp; "期"</f>
        <v>#N/A</v>
      </c>
    </row>
    <row r="1298" spans="1:24" x14ac:dyDescent="0.25">
      <c r="A1298" t="s">
        <v>733</v>
      </c>
      <c r="B1298">
        <v>202311</v>
      </c>
      <c r="C1298">
        <v>16.09</v>
      </c>
      <c r="D1298">
        <v>16.100000000000001</v>
      </c>
      <c r="E1298">
        <v>16.09</v>
      </c>
      <c r="F1298">
        <v>16.100000000000001</v>
      </c>
      <c r="G1298" t="s">
        <v>454</v>
      </c>
      <c r="H1298" t="s">
        <v>2397</v>
      </c>
      <c r="I1298">
        <v>0</v>
      </c>
      <c r="J1298">
        <v>2</v>
      </c>
      <c r="K1298">
        <v>2</v>
      </c>
      <c r="L1298">
        <v>16.100000000000001</v>
      </c>
      <c r="M1298">
        <v>10</v>
      </c>
      <c r="N1298">
        <v>15.76</v>
      </c>
      <c r="O1298">
        <v>16.09</v>
      </c>
      <c r="P1298">
        <v>16.100000000000001</v>
      </c>
      <c r="Q1298">
        <v>15.36</v>
      </c>
      <c r="R1298" t="e">
        <f>INDEX(股期交易標的!$D:$D,MATCH(LEFT(股票期貨!S1298,2),股期交易標的!$A:$A,0)) &amp; "期"</f>
        <v>#N/A</v>
      </c>
      <c r="X1298" t="e">
        <f>INDEX(股期交易標的!$D:$D,MATCH(LEFT(股票期貨!Y1298,2),股期交易標的!$A:$A,0)) &amp; "期"</f>
        <v>#N/A</v>
      </c>
    </row>
    <row r="1299" spans="1:24" x14ac:dyDescent="0.25">
      <c r="A1299" t="s">
        <v>733</v>
      </c>
      <c r="B1299">
        <v>202312</v>
      </c>
      <c r="C1299">
        <v>15.95</v>
      </c>
      <c r="D1299">
        <v>15.95</v>
      </c>
      <c r="E1299">
        <v>15.95</v>
      </c>
      <c r="F1299">
        <v>15.95</v>
      </c>
      <c r="G1299" t="s">
        <v>2548</v>
      </c>
      <c r="H1299" t="s">
        <v>2231</v>
      </c>
      <c r="I1299">
        <v>0</v>
      </c>
      <c r="J1299">
        <v>1</v>
      </c>
      <c r="K1299">
        <v>1</v>
      </c>
      <c r="L1299">
        <v>15.95</v>
      </c>
      <c r="M1299">
        <v>3</v>
      </c>
      <c r="N1299">
        <v>15.79</v>
      </c>
      <c r="O1299">
        <v>16.14</v>
      </c>
      <c r="P1299">
        <v>15.95</v>
      </c>
      <c r="Q1299">
        <v>15.49</v>
      </c>
      <c r="R1299" t="e">
        <f>INDEX(股期交易標的!$D:$D,MATCH(LEFT(股票期貨!S1299,2),股期交易標的!$A:$A,0)) &amp; "期"</f>
        <v>#N/A</v>
      </c>
      <c r="X1299" t="e">
        <f>INDEX(股期交易標的!$D:$D,MATCH(LEFT(股票期貨!Y1299,2),股期交易標的!$A:$A,0)) &amp; "期"</f>
        <v>#N/A</v>
      </c>
    </row>
    <row r="1300" spans="1:24" x14ac:dyDescent="0.25">
      <c r="A1300" t="s">
        <v>733</v>
      </c>
      <c r="B1300">
        <v>202403</v>
      </c>
      <c r="C1300" t="s">
        <v>39</v>
      </c>
      <c r="D1300" t="s">
        <v>39</v>
      </c>
      <c r="E1300" t="s">
        <v>39</v>
      </c>
      <c r="F1300" t="s">
        <v>39</v>
      </c>
      <c r="G1300" t="s">
        <v>39</v>
      </c>
      <c r="H1300" t="s">
        <v>39</v>
      </c>
      <c r="I1300">
        <v>0</v>
      </c>
      <c r="J1300">
        <v>0</v>
      </c>
      <c r="K1300">
        <v>0</v>
      </c>
      <c r="L1300">
        <v>16.149999999999999</v>
      </c>
      <c r="M1300">
        <v>4</v>
      </c>
      <c r="N1300">
        <v>15.46</v>
      </c>
      <c r="O1300">
        <v>16.39</v>
      </c>
      <c r="P1300">
        <v>17.05</v>
      </c>
      <c r="Q1300">
        <v>15.99</v>
      </c>
      <c r="R1300" t="e">
        <f>INDEX(股期交易標的!$D:$D,MATCH(LEFT(股票期貨!S1300,2),股期交易標的!$A:$A,0)) &amp; "期"</f>
        <v>#N/A</v>
      </c>
      <c r="X1300" t="e">
        <f>INDEX(股期交易標的!$D:$D,MATCH(LEFT(股票期貨!Y1300,2),股期交易標的!$A:$A,0)) &amp; "期"</f>
        <v>#N/A</v>
      </c>
    </row>
    <row r="1301" spans="1:24" x14ac:dyDescent="0.25">
      <c r="A1301" t="s">
        <v>733</v>
      </c>
      <c r="B1301">
        <v>202406</v>
      </c>
      <c r="C1301" t="s">
        <v>39</v>
      </c>
      <c r="D1301" t="s">
        <v>39</v>
      </c>
      <c r="E1301" t="s">
        <v>39</v>
      </c>
      <c r="F1301" t="s">
        <v>39</v>
      </c>
      <c r="G1301" t="s">
        <v>39</v>
      </c>
      <c r="H1301" t="s">
        <v>39</v>
      </c>
      <c r="I1301">
        <v>0</v>
      </c>
      <c r="J1301">
        <v>0</v>
      </c>
      <c r="K1301">
        <v>0</v>
      </c>
      <c r="L1301">
        <v>16.149999999999999</v>
      </c>
      <c r="M1301">
        <v>25</v>
      </c>
      <c r="N1301">
        <v>15.46</v>
      </c>
      <c r="O1301">
        <v>16.39</v>
      </c>
      <c r="P1301">
        <v>17</v>
      </c>
      <c r="Q1301">
        <v>15.82</v>
      </c>
      <c r="R1301" t="e">
        <f>INDEX(股期交易標的!$D:$D,MATCH(LEFT(股票期貨!S1301,2),股期交易標的!$A:$A,0)) &amp; "期"</f>
        <v>#N/A</v>
      </c>
      <c r="X1301" t="e">
        <f>INDEX(股期交易標的!$D:$D,MATCH(LEFT(股票期貨!Y1301,2),股期交易標的!$A:$A,0)) &amp; "期"</f>
        <v>#N/A</v>
      </c>
    </row>
    <row r="1302" spans="1:24" x14ac:dyDescent="0.25">
      <c r="A1302" t="s">
        <v>733</v>
      </c>
      <c r="B1302">
        <v>202409</v>
      </c>
      <c r="C1302" t="s">
        <v>39</v>
      </c>
      <c r="D1302" t="s">
        <v>39</v>
      </c>
      <c r="E1302" t="s">
        <v>39</v>
      </c>
      <c r="F1302" t="s">
        <v>39</v>
      </c>
      <c r="G1302" t="s">
        <v>39</v>
      </c>
      <c r="H1302" t="s">
        <v>39</v>
      </c>
      <c r="I1302">
        <v>0</v>
      </c>
      <c r="J1302">
        <v>0</v>
      </c>
      <c r="K1302">
        <v>0</v>
      </c>
      <c r="L1302">
        <v>16.11</v>
      </c>
      <c r="M1302">
        <v>0</v>
      </c>
      <c r="N1302">
        <v>16.05</v>
      </c>
      <c r="O1302">
        <v>16.39</v>
      </c>
      <c r="P1302" t="s">
        <v>39</v>
      </c>
      <c r="Q1302" t="s">
        <v>39</v>
      </c>
      <c r="R1302" t="e">
        <f>INDEX(股期交易標的!$D:$D,MATCH(LEFT(股票期貨!S1302,2),股期交易標的!$A:$A,0)) &amp; "期"</f>
        <v>#N/A</v>
      </c>
      <c r="X1302" t="e">
        <f>INDEX(股期交易標的!$D:$D,MATCH(LEFT(股票期貨!Y1302,2),股期交易標的!$A:$A,0)) &amp; "期"</f>
        <v>#N/A</v>
      </c>
    </row>
    <row r="1303" spans="1:24" x14ac:dyDescent="0.25">
      <c r="A1303" t="s">
        <v>2266</v>
      </c>
      <c r="B1303">
        <v>202311</v>
      </c>
      <c r="C1303">
        <v>245</v>
      </c>
      <c r="D1303">
        <v>248.5</v>
      </c>
      <c r="E1303">
        <v>242.5</v>
      </c>
      <c r="F1303">
        <v>247.5</v>
      </c>
      <c r="G1303" t="s">
        <v>567</v>
      </c>
      <c r="H1303" t="s">
        <v>2194</v>
      </c>
      <c r="I1303">
        <v>0</v>
      </c>
      <c r="J1303">
        <v>48</v>
      </c>
      <c r="K1303">
        <v>48</v>
      </c>
      <c r="L1303">
        <v>247.5</v>
      </c>
      <c r="M1303">
        <v>70</v>
      </c>
      <c r="N1303">
        <v>247.5</v>
      </c>
      <c r="O1303">
        <v>249</v>
      </c>
      <c r="P1303">
        <v>252.5</v>
      </c>
      <c r="Q1303">
        <v>242.5</v>
      </c>
      <c r="R1303" t="e">
        <f>INDEX(股期交易標的!$D:$D,MATCH(LEFT(股票期貨!S1303,2),股期交易標的!$A:$A,0)) &amp; "期"</f>
        <v>#N/A</v>
      </c>
      <c r="X1303" t="e">
        <f>INDEX(股期交易標的!$D:$D,MATCH(LEFT(股票期貨!Y1303,2),股期交易標的!$A:$A,0)) &amp; "期"</f>
        <v>#N/A</v>
      </c>
    </row>
    <row r="1304" spans="1:24" x14ac:dyDescent="0.25">
      <c r="A1304" t="s">
        <v>2266</v>
      </c>
      <c r="B1304">
        <v>202312</v>
      </c>
      <c r="C1304">
        <v>246.5</v>
      </c>
      <c r="D1304">
        <v>246.5</v>
      </c>
      <c r="E1304">
        <v>246.5</v>
      </c>
      <c r="F1304">
        <v>246.5</v>
      </c>
      <c r="G1304" t="s">
        <v>468</v>
      </c>
      <c r="H1304" t="s">
        <v>2531</v>
      </c>
      <c r="I1304">
        <v>0</v>
      </c>
      <c r="J1304">
        <v>2</v>
      </c>
      <c r="K1304">
        <v>2</v>
      </c>
      <c r="L1304">
        <v>246.5</v>
      </c>
      <c r="M1304">
        <v>2</v>
      </c>
      <c r="N1304">
        <v>245</v>
      </c>
      <c r="O1304">
        <v>257</v>
      </c>
      <c r="P1304">
        <v>246.5</v>
      </c>
      <c r="Q1304">
        <v>246.5</v>
      </c>
      <c r="R1304" t="e">
        <f>INDEX(股期交易標的!$D:$D,MATCH(LEFT(股票期貨!S1304,2),股期交易標的!$A:$A,0)) &amp; "期"</f>
        <v>#N/A</v>
      </c>
      <c r="X1304" t="e">
        <f>INDEX(股期交易標的!$D:$D,MATCH(LEFT(股票期貨!Y1304,2),股期交易標的!$A:$A,0)) &amp; "期"</f>
        <v>#N/A</v>
      </c>
    </row>
    <row r="1305" spans="1:24" x14ac:dyDescent="0.25">
      <c r="A1305" t="s">
        <v>2266</v>
      </c>
      <c r="B1305">
        <v>202403</v>
      </c>
      <c r="C1305" t="s">
        <v>39</v>
      </c>
      <c r="D1305" t="s">
        <v>39</v>
      </c>
      <c r="E1305" t="s">
        <v>39</v>
      </c>
      <c r="F1305" t="s">
        <v>39</v>
      </c>
      <c r="G1305" t="s">
        <v>39</v>
      </c>
      <c r="H1305" t="s">
        <v>39</v>
      </c>
      <c r="I1305">
        <v>0</v>
      </c>
      <c r="J1305">
        <v>0</v>
      </c>
      <c r="K1305">
        <v>0</v>
      </c>
      <c r="L1305">
        <v>246</v>
      </c>
      <c r="M1305">
        <v>0</v>
      </c>
      <c r="N1305">
        <v>239.5</v>
      </c>
      <c r="O1305">
        <v>257</v>
      </c>
      <c r="P1305" t="s">
        <v>39</v>
      </c>
      <c r="Q1305" t="s">
        <v>39</v>
      </c>
      <c r="R1305" t="e">
        <f>INDEX(股期交易標的!$D:$D,MATCH(LEFT(股票期貨!S1305,2),股期交易標的!$A:$A,0)) &amp; "期"</f>
        <v>#N/A</v>
      </c>
      <c r="X1305" t="e">
        <f>INDEX(股期交易標的!$D:$D,MATCH(LEFT(股票期貨!Y1305,2),股期交易標的!$A:$A,0)) &amp; "期"</f>
        <v>#N/A</v>
      </c>
    </row>
    <row r="1306" spans="1:24" x14ac:dyDescent="0.25">
      <c r="A1306" t="s">
        <v>2266</v>
      </c>
      <c r="B1306">
        <v>202406</v>
      </c>
      <c r="C1306" t="s">
        <v>39</v>
      </c>
      <c r="D1306" t="s">
        <v>39</v>
      </c>
      <c r="E1306" t="s">
        <v>39</v>
      </c>
      <c r="F1306" t="s">
        <v>39</v>
      </c>
      <c r="G1306" t="s">
        <v>39</v>
      </c>
      <c r="H1306" t="s">
        <v>39</v>
      </c>
      <c r="I1306">
        <v>0</v>
      </c>
      <c r="J1306">
        <v>0</v>
      </c>
      <c r="K1306">
        <v>0</v>
      </c>
      <c r="L1306">
        <v>247</v>
      </c>
      <c r="M1306">
        <v>0</v>
      </c>
      <c r="N1306">
        <v>239.5</v>
      </c>
      <c r="O1306">
        <v>257</v>
      </c>
      <c r="P1306" t="s">
        <v>39</v>
      </c>
      <c r="Q1306" t="s">
        <v>39</v>
      </c>
      <c r="R1306" t="e">
        <f>INDEX(股期交易標的!$D:$D,MATCH(LEFT(股票期貨!S1306,2),股期交易標的!$A:$A,0)) &amp; "期"</f>
        <v>#N/A</v>
      </c>
      <c r="X1306" t="e">
        <f>INDEX(股期交易標的!$D:$D,MATCH(LEFT(股票期貨!Y1306,2),股期交易標的!$A:$A,0)) &amp; "期"</f>
        <v>#N/A</v>
      </c>
    </row>
    <row r="1307" spans="1:24" x14ac:dyDescent="0.25">
      <c r="A1307" t="s">
        <v>2266</v>
      </c>
      <c r="B1307">
        <v>202409</v>
      </c>
      <c r="C1307" t="s">
        <v>39</v>
      </c>
      <c r="D1307" t="s">
        <v>39</v>
      </c>
      <c r="E1307" t="s">
        <v>39</v>
      </c>
      <c r="F1307" t="s">
        <v>39</v>
      </c>
      <c r="G1307" t="s">
        <v>39</v>
      </c>
      <c r="H1307" t="s">
        <v>39</v>
      </c>
      <c r="I1307">
        <v>0</v>
      </c>
      <c r="J1307">
        <v>0</v>
      </c>
      <c r="K1307">
        <v>0</v>
      </c>
      <c r="L1307">
        <v>248.5</v>
      </c>
      <c r="M1307">
        <v>0</v>
      </c>
      <c r="N1307">
        <v>239.5</v>
      </c>
      <c r="O1307">
        <v>257</v>
      </c>
      <c r="P1307" t="s">
        <v>39</v>
      </c>
      <c r="Q1307" t="s">
        <v>39</v>
      </c>
      <c r="R1307" t="e">
        <f>INDEX(股期交易標的!$D:$D,MATCH(LEFT(股票期貨!S1307,2),股期交易標的!$A:$A,0)) &amp; "期"</f>
        <v>#N/A</v>
      </c>
      <c r="X1307" t="e">
        <f>INDEX(股期交易標的!$D:$D,MATCH(LEFT(股票期貨!Y1307,2),股期交易標的!$A:$A,0)) &amp; "期"</f>
        <v>#N/A</v>
      </c>
    </row>
    <row r="1308" spans="1:24" x14ac:dyDescent="0.25">
      <c r="A1308" t="s">
        <v>2267</v>
      </c>
      <c r="B1308">
        <v>202311</v>
      </c>
      <c r="C1308">
        <v>21.35</v>
      </c>
      <c r="D1308">
        <v>21.45</v>
      </c>
      <c r="E1308">
        <v>21.35</v>
      </c>
      <c r="F1308">
        <v>21.35</v>
      </c>
      <c r="G1308" t="s">
        <v>468</v>
      </c>
      <c r="H1308" t="s">
        <v>2721</v>
      </c>
      <c r="I1308">
        <v>0</v>
      </c>
      <c r="J1308">
        <v>12</v>
      </c>
      <c r="K1308">
        <v>12</v>
      </c>
      <c r="L1308">
        <v>21.35</v>
      </c>
      <c r="M1308">
        <v>23</v>
      </c>
      <c r="N1308">
        <v>20.399999999999999</v>
      </c>
      <c r="O1308">
        <v>21.35</v>
      </c>
      <c r="P1308">
        <v>21.45</v>
      </c>
      <c r="Q1308">
        <v>20.75</v>
      </c>
      <c r="R1308" t="e">
        <f>INDEX(股期交易標的!$D:$D,MATCH(LEFT(股票期貨!S1308,2),股期交易標的!$A:$A,0)) &amp; "期"</f>
        <v>#N/A</v>
      </c>
      <c r="X1308" t="e">
        <f>INDEX(股期交易標的!$D:$D,MATCH(LEFT(股票期貨!Y1308,2),股期交易標的!$A:$A,0)) &amp; "期"</f>
        <v>#N/A</v>
      </c>
    </row>
    <row r="1309" spans="1:24" x14ac:dyDescent="0.25">
      <c r="A1309" t="s">
        <v>2267</v>
      </c>
      <c r="B1309">
        <v>202312</v>
      </c>
      <c r="C1309" t="s">
        <v>39</v>
      </c>
      <c r="D1309" t="s">
        <v>39</v>
      </c>
      <c r="E1309" t="s">
        <v>39</v>
      </c>
      <c r="F1309" t="s">
        <v>39</v>
      </c>
      <c r="G1309" t="s">
        <v>39</v>
      </c>
      <c r="H1309" t="s">
        <v>39</v>
      </c>
      <c r="I1309">
        <v>0</v>
      </c>
      <c r="J1309">
        <v>0</v>
      </c>
      <c r="K1309">
        <v>0</v>
      </c>
      <c r="L1309">
        <v>21.3</v>
      </c>
      <c r="M1309">
        <v>0</v>
      </c>
      <c r="N1309">
        <v>19.7</v>
      </c>
      <c r="O1309">
        <v>22.05</v>
      </c>
      <c r="P1309" t="s">
        <v>39</v>
      </c>
      <c r="Q1309" t="s">
        <v>39</v>
      </c>
      <c r="R1309" t="e">
        <f>INDEX(股期交易標的!$D:$D,MATCH(LEFT(股票期貨!S1309,2),股期交易標的!$A:$A,0)) &amp; "期"</f>
        <v>#N/A</v>
      </c>
      <c r="X1309" t="e">
        <f>INDEX(股期交易標的!$D:$D,MATCH(LEFT(股票期貨!Y1309,2),股期交易標的!$A:$A,0)) &amp; "期"</f>
        <v>#N/A</v>
      </c>
    </row>
    <row r="1310" spans="1:24" x14ac:dyDescent="0.25">
      <c r="A1310" t="s">
        <v>2267</v>
      </c>
      <c r="B1310">
        <v>202403</v>
      </c>
      <c r="C1310" t="s">
        <v>39</v>
      </c>
      <c r="D1310" t="s">
        <v>39</v>
      </c>
      <c r="E1310" t="s">
        <v>39</v>
      </c>
      <c r="F1310" t="s">
        <v>39</v>
      </c>
      <c r="G1310" t="s">
        <v>39</v>
      </c>
      <c r="H1310" t="s">
        <v>39</v>
      </c>
      <c r="I1310">
        <v>0</v>
      </c>
      <c r="J1310">
        <v>0</v>
      </c>
      <c r="K1310">
        <v>0</v>
      </c>
      <c r="L1310">
        <v>21.25</v>
      </c>
      <c r="M1310">
        <v>0</v>
      </c>
      <c r="N1310">
        <v>19.8</v>
      </c>
      <c r="O1310">
        <v>21.95</v>
      </c>
      <c r="P1310" t="s">
        <v>39</v>
      </c>
      <c r="Q1310" t="s">
        <v>39</v>
      </c>
      <c r="R1310" t="e">
        <f>INDEX(股期交易標的!$D:$D,MATCH(LEFT(股票期貨!S1310,2),股期交易標的!$A:$A,0)) &amp; "期"</f>
        <v>#N/A</v>
      </c>
      <c r="X1310" t="e">
        <f>INDEX(股期交易標的!$D:$D,MATCH(LEFT(股票期貨!Y1310,2),股期交易標的!$A:$A,0)) &amp; "期"</f>
        <v>#N/A</v>
      </c>
    </row>
    <row r="1311" spans="1:24" x14ac:dyDescent="0.25">
      <c r="A1311" t="s">
        <v>2267</v>
      </c>
      <c r="B1311">
        <v>202406</v>
      </c>
      <c r="C1311" t="s">
        <v>39</v>
      </c>
      <c r="D1311" t="s">
        <v>39</v>
      </c>
      <c r="E1311" t="s">
        <v>39</v>
      </c>
      <c r="F1311" t="s">
        <v>39</v>
      </c>
      <c r="G1311" t="s">
        <v>39</v>
      </c>
      <c r="H1311" t="s">
        <v>39</v>
      </c>
      <c r="I1311">
        <v>0</v>
      </c>
      <c r="J1311">
        <v>0</v>
      </c>
      <c r="K1311">
        <v>0</v>
      </c>
      <c r="L1311">
        <v>21.25</v>
      </c>
      <c r="M1311">
        <v>0</v>
      </c>
      <c r="N1311">
        <v>19.8</v>
      </c>
      <c r="O1311">
        <v>21.95</v>
      </c>
      <c r="P1311" t="s">
        <v>39</v>
      </c>
      <c r="Q1311" t="s">
        <v>39</v>
      </c>
      <c r="R1311" t="e">
        <f>INDEX(股期交易標的!$D:$D,MATCH(LEFT(股票期貨!S1311,2),股期交易標的!$A:$A,0)) &amp; "期"</f>
        <v>#N/A</v>
      </c>
      <c r="X1311" t="e">
        <f>INDEX(股期交易標的!$D:$D,MATCH(LEFT(股票期貨!Y1311,2),股期交易標的!$A:$A,0)) &amp; "期"</f>
        <v>#N/A</v>
      </c>
    </row>
    <row r="1312" spans="1:24" x14ac:dyDescent="0.25">
      <c r="A1312" t="s">
        <v>2267</v>
      </c>
      <c r="B1312">
        <v>202409</v>
      </c>
      <c r="C1312" t="s">
        <v>39</v>
      </c>
      <c r="D1312" t="s">
        <v>39</v>
      </c>
      <c r="E1312" t="s">
        <v>39</v>
      </c>
      <c r="F1312" t="s">
        <v>39</v>
      </c>
      <c r="G1312" t="s">
        <v>39</v>
      </c>
      <c r="H1312" t="s">
        <v>39</v>
      </c>
      <c r="I1312">
        <v>0</v>
      </c>
      <c r="J1312">
        <v>0</v>
      </c>
      <c r="K1312">
        <v>0</v>
      </c>
      <c r="L1312">
        <v>21.25</v>
      </c>
      <c r="M1312">
        <v>0</v>
      </c>
      <c r="N1312">
        <v>19.8</v>
      </c>
      <c r="O1312">
        <v>22.05</v>
      </c>
      <c r="P1312" t="s">
        <v>39</v>
      </c>
      <c r="Q1312" t="s">
        <v>39</v>
      </c>
      <c r="R1312" t="e">
        <f>INDEX(股期交易標的!$D:$D,MATCH(LEFT(股票期貨!S1312,2),股期交易標的!$A:$A,0)) &amp; "期"</f>
        <v>#N/A</v>
      </c>
      <c r="X1312" t="e">
        <f>INDEX(股期交易標的!$D:$D,MATCH(LEFT(股票期貨!Y1312,2),股期交易標的!$A:$A,0)) &amp; "期"</f>
        <v>#N/A</v>
      </c>
    </row>
    <row r="1313" spans="1:24" x14ac:dyDescent="0.25">
      <c r="A1313" t="s">
        <v>2268</v>
      </c>
      <c r="B1313">
        <v>202311</v>
      </c>
      <c r="C1313">
        <v>384.5</v>
      </c>
      <c r="D1313">
        <v>394.5</v>
      </c>
      <c r="E1313">
        <v>384.5</v>
      </c>
      <c r="F1313">
        <v>390</v>
      </c>
      <c r="G1313" t="s">
        <v>1591</v>
      </c>
      <c r="H1313" t="s">
        <v>1598</v>
      </c>
      <c r="I1313">
        <v>0</v>
      </c>
      <c r="J1313">
        <v>100</v>
      </c>
      <c r="K1313">
        <v>100</v>
      </c>
      <c r="L1313">
        <v>389.5</v>
      </c>
      <c r="M1313">
        <v>53</v>
      </c>
      <c r="N1313">
        <v>389.5</v>
      </c>
      <c r="O1313">
        <v>394</v>
      </c>
      <c r="P1313">
        <v>394.5</v>
      </c>
      <c r="Q1313">
        <v>362.5</v>
      </c>
      <c r="R1313" t="e">
        <f>INDEX(股期交易標的!$D:$D,MATCH(LEFT(股票期貨!S1313,2),股期交易標的!$A:$A,0)) &amp; "期"</f>
        <v>#N/A</v>
      </c>
      <c r="X1313" t="e">
        <f>INDEX(股期交易標的!$D:$D,MATCH(LEFT(股票期貨!Y1313,2),股期交易標的!$A:$A,0)) &amp; "期"</f>
        <v>#N/A</v>
      </c>
    </row>
    <row r="1314" spans="1:24" x14ac:dyDescent="0.25">
      <c r="A1314" t="s">
        <v>2268</v>
      </c>
      <c r="B1314">
        <v>202312</v>
      </c>
      <c r="C1314">
        <v>387.5</v>
      </c>
      <c r="D1314">
        <v>392.5</v>
      </c>
      <c r="E1314">
        <v>387.5</v>
      </c>
      <c r="F1314">
        <v>389</v>
      </c>
      <c r="G1314" t="s">
        <v>451</v>
      </c>
      <c r="H1314" t="s">
        <v>2652</v>
      </c>
      <c r="I1314">
        <v>0</v>
      </c>
      <c r="J1314">
        <v>8</v>
      </c>
      <c r="K1314">
        <v>8</v>
      </c>
      <c r="L1314">
        <v>389.5</v>
      </c>
      <c r="M1314">
        <v>35</v>
      </c>
      <c r="N1314">
        <v>389</v>
      </c>
      <c r="O1314">
        <v>394.5</v>
      </c>
      <c r="P1314">
        <v>392.5</v>
      </c>
      <c r="Q1314">
        <v>379</v>
      </c>
      <c r="R1314" t="e">
        <f>INDEX(股期交易標的!$D:$D,MATCH(LEFT(股票期貨!S1314,2),股期交易標的!$A:$A,0)) &amp; "期"</f>
        <v>#N/A</v>
      </c>
      <c r="X1314" t="e">
        <f>INDEX(股期交易標的!$D:$D,MATCH(LEFT(股票期貨!Y1314,2),股期交易標的!$A:$A,0)) &amp; "期"</f>
        <v>#N/A</v>
      </c>
    </row>
    <row r="1315" spans="1:24" x14ac:dyDescent="0.25">
      <c r="A1315" t="s">
        <v>2268</v>
      </c>
      <c r="B1315">
        <v>202403</v>
      </c>
      <c r="C1315" t="s">
        <v>39</v>
      </c>
      <c r="D1315" t="s">
        <v>39</v>
      </c>
      <c r="E1315" t="s">
        <v>39</v>
      </c>
      <c r="F1315" t="s">
        <v>39</v>
      </c>
      <c r="G1315" t="s">
        <v>39</v>
      </c>
      <c r="H1315" t="s">
        <v>39</v>
      </c>
      <c r="I1315">
        <v>0</v>
      </c>
      <c r="J1315">
        <v>0</v>
      </c>
      <c r="K1315">
        <v>0</v>
      </c>
      <c r="L1315">
        <v>390.5</v>
      </c>
      <c r="M1315">
        <v>0</v>
      </c>
      <c r="N1315">
        <v>376.5</v>
      </c>
      <c r="O1315">
        <v>407</v>
      </c>
      <c r="P1315" t="s">
        <v>39</v>
      </c>
      <c r="Q1315" t="s">
        <v>39</v>
      </c>
      <c r="R1315" t="e">
        <f>INDEX(股期交易標的!$D:$D,MATCH(LEFT(股票期貨!S1315,2),股期交易標的!$A:$A,0)) &amp; "期"</f>
        <v>#N/A</v>
      </c>
      <c r="X1315" t="e">
        <f>INDEX(股期交易標的!$D:$D,MATCH(LEFT(股票期貨!Y1315,2),股期交易標的!$A:$A,0)) &amp; "期"</f>
        <v>#N/A</v>
      </c>
    </row>
    <row r="1316" spans="1:24" x14ac:dyDescent="0.25">
      <c r="A1316" t="s">
        <v>2268</v>
      </c>
      <c r="B1316">
        <v>202406</v>
      </c>
      <c r="C1316" t="s">
        <v>39</v>
      </c>
      <c r="D1316" t="s">
        <v>39</v>
      </c>
      <c r="E1316" t="s">
        <v>39</v>
      </c>
      <c r="F1316" t="s">
        <v>39</v>
      </c>
      <c r="G1316" t="s">
        <v>39</v>
      </c>
      <c r="H1316" t="s">
        <v>39</v>
      </c>
      <c r="I1316">
        <v>0</v>
      </c>
      <c r="J1316">
        <v>0</v>
      </c>
      <c r="K1316">
        <v>0</v>
      </c>
      <c r="L1316">
        <v>387.5</v>
      </c>
      <c r="M1316">
        <v>0</v>
      </c>
      <c r="N1316">
        <v>376.5</v>
      </c>
      <c r="O1316">
        <v>407</v>
      </c>
      <c r="P1316" t="s">
        <v>39</v>
      </c>
      <c r="Q1316" t="s">
        <v>39</v>
      </c>
      <c r="R1316" t="e">
        <f>INDEX(股期交易標的!$D:$D,MATCH(LEFT(股票期貨!S1316,2),股期交易標的!$A:$A,0)) &amp; "期"</f>
        <v>#N/A</v>
      </c>
      <c r="X1316" t="e">
        <f>INDEX(股期交易標的!$D:$D,MATCH(LEFT(股票期貨!Y1316,2),股期交易標的!$A:$A,0)) &amp; "期"</f>
        <v>#N/A</v>
      </c>
    </row>
    <row r="1317" spans="1:24" x14ac:dyDescent="0.25">
      <c r="A1317" t="s">
        <v>2268</v>
      </c>
      <c r="B1317">
        <v>202409</v>
      </c>
      <c r="C1317" t="s">
        <v>39</v>
      </c>
      <c r="D1317" t="s">
        <v>39</v>
      </c>
      <c r="E1317" t="s">
        <v>39</v>
      </c>
      <c r="F1317" t="s">
        <v>39</v>
      </c>
      <c r="G1317" t="s">
        <v>39</v>
      </c>
      <c r="H1317" t="s">
        <v>39</v>
      </c>
      <c r="I1317">
        <v>0</v>
      </c>
      <c r="J1317">
        <v>0</v>
      </c>
      <c r="K1317">
        <v>0</v>
      </c>
      <c r="L1317">
        <v>388.5</v>
      </c>
      <c r="M1317">
        <v>0</v>
      </c>
      <c r="N1317">
        <v>376.5</v>
      </c>
      <c r="O1317">
        <v>407</v>
      </c>
      <c r="P1317" t="s">
        <v>39</v>
      </c>
      <c r="Q1317" t="s">
        <v>39</v>
      </c>
      <c r="R1317" t="e">
        <f>INDEX(股期交易標的!$D:$D,MATCH(LEFT(股票期貨!S1317,2),股期交易標的!$A:$A,0)) &amp; "期"</f>
        <v>#N/A</v>
      </c>
      <c r="X1317" t="e">
        <f>INDEX(股期交易標的!$D:$D,MATCH(LEFT(股票期貨!Y1317,2),股期交易標的!$A:$A,0)) &amp; "期"</f>
        <v>#N/A</v>
      </c>
    </row>
    <row r="1318" spans="1:24" x14ac:dyDescent="0.25">
      <c r="H1318" s="4" t="s">
        <v>37</v>
      </c>
      <c r="I1318">
        <v>680</v>
      </c>
      <c r="J1318">
        <v>218861</v>
      </c>
      <c r="K1318">
        <v>219541</v>
      </c>
      <c r="M1318">
        <v>457805</v>
      </c>
      <c r="R1318" t="e">
        <f>INDEX(股期交易標的!$D:$D,MATCH(LEFT(股票期貨!S1318,2),股期交易標的!$A:$A,0)) &amp; "期"</f>
        <v>#N/A</v>
      </c>
      <c r="X1318" t="e">
        <f>INDEX(股期交易標的!$D:$D,MATCH(LEFT(股票期貨!Y1318,2),股期交易標的!$A:$A,0)) &amp; "期"</f>
        <v>#N/A</v>
      </c>
    </row>
    <row r="1319" spans="1:24" x14ac:dyDescent="0.25">
      <c r="R1319" t="e">
        <f>INDEX(股期交易標的!$D:$D,MATCH(LEFT(股票期貨!S1319,2),股期交易標的!$A:$A,0)) &amp; "期"</f>
        <v>#N/A</v>
      </c>
      <c r="X1319" t="e">
        <f>INDEX(股期交易標的!$D:$D,MATCH(LEFT(股票期貨!Y1319,2),股期交易標的!$A:$A,0)) &amp; "期"</f>
        <v>#N/A</v>
      </c>
    </row>
    <row r="1320" spans="1:24" x14ac:dyDescent="0.25">
      <c r="R1320" t="e">
        <f>INDEX(股期交易標的!$D:$D,MATCH(LEFT(股票期貨!S1320,2),股期交易標的!$A:$A,0)) &amp; "期"</f>
        <v>#N/A</v>
      </c>
      <c r="X1320" t="e">
        <f>INDEX(股期交易標的!$D:$D,MATCH(LEFT(股票期貨!Y1320,2),股期交易標的!$A:$A,0)) &amp; "期"</f>
        <v>#N/A</v>
      </c>
    </row>
    <row r="1321" spans="1:24" x14ac:dyDescent="0.25">
      <c r="R1321" t="e">
        <f>INDEX(股期交易標的!$D:$D,MATCH(LEFT(股票期貨!S1321,2),股期交易標的!$A:$A,0)) &amp; "期"</f>
        <v>#N/A</v>
      </c>
      <c r="X1321" t="e">
        <f>INDEX(股期交易標的!$D:$D,MATCH(LEFT(股票期貨!Y1321,2),股期交易標的!$A:$A,0)) &amp; "期"</f>
        <v>#N/A</v>
      </c>
    </row>
    <row r="1322" spans="1:24" x14ac:dyDescent="0.25">
      <c r="R1322" t="e">
        <f>INDEX(股期交易標的!$D:$D,MATCH(LEFT(股票期貨!S1322,2),股期交易標的!$A:$A,0)) &amp; "期"</f>
        <v>#N/A</v>
      </c>
      <c r="X1322" t="e">
        <f>INDEX(股期交易標的!$D:$D,MATCH(LEFT(股票期貨!Y1322,2),股期交易標的!$A:$A,0)) &amp; "期"</f>
        <v>#N/A</v>
      </c>
    </row>
    <row r="1323" spans="1:24" x14ac:dyDescent="0.25">
      <c r="R1323" t="e">
        <f>INDEX(股期交易標的!$D:$D,MATCH(LEFT(股票期貨!S1323,2),股期交易標的!$A:$A,0)) &amp; "期"</f>
        <v>#N/A</v>
      </c>
      <c r="X1323" t="e">
        <f>INDEX(股期交易標的!$D:$D,MATCH(LEFT(股票期貨!Y1323,2),股期交易標的!$A:$A,0)) &amp; "期"</f>
        <v>#N/A</v>
      </c>
    </row>
    <row r="1324" spans="1:24" x14ac:dyDescent="0.25">
      <c r="R1324" t="e">
        <f>INDEX(股期交易標的!$D:$D,MATCH(LEFT(股票期貨!S1324,2),股期交易標的!$A:$A,0)) &amp; "期"</f>
        <v>#N/A</v>
      </c>
      <c r="X1324" t="e">
        <f>INDEX(股期交易標的!$D:$D,MATCH(LEFT(股票期貨!Y1324,2),股期交易標的!$A:$A,0)) &amp; "期"</f>
        <v>#N/A</v>
      </c>
    </row>
    <row r="1325" spans="1:24" x14ac:dyDescent="0.25">
      <c r="R1325" t="e">
        <f>INDEX(股期交易標的!$D:$D,MATCH(LEFT(股票期貨!S1325,2),股期交易標的!$A:$A,0)) &amp; "期"</f>
        <v>#N/A</v>
      </c>
      <c r="X1325" t="e">
        <f>INDEX(股期交易標的!$D:$D,MATCH(LEFT(股票期貨!Y1325,2),股期交易標的!$A:$A,0)) &amp; "期"</f>
        <v>#N/A</v>
      </c>
    </row>
    <row r="1326" spans="1:24" x14ac:dyDescent="0.25">
      <c r="R1326" t="e">
        <f>INDEX(股期交易標的!$D:$D,MATCH(LEFT(股票期貨!S1326,2),股期交易標的!$A:$A,0)) &amp; "期"</f>
        <v>#N/A</v>
      </c>
      <c r="X1326" t="e">
        <f>INDEX(股期交易標的!$D:$D,MATCH(LEFT(股票期貨!Y1326,2),股期交易標的!$A:$A,0)) &amp; "期"</f>
        <v>#N/A</v>
      </c>
    </row>
    <row r="1327" spans="1:24" x14ac:dyDescent="0.25">
      <c r="R1327" t="e">
        <f>INDEX(股期交易標的!$D:$D,MATCH(LEFT(股票期貨!S1327,2),股期交易標的!$A:$A,0)) &amp; "期"</f>
        <v>#N/A</v>
      </c>
      <c r="X1327" t="e">
        <f>INDEX(股期交易標的!$D:$D,MATCH(LEFT(股票期貨!Y1327,2),股期交易標的!$A:$A,0)) &amp; "期"</f>
        <v>#N/A</v>
      </c>
    </row>
    <row r="1328" spans="1:24" x14ac:dyDescent="0.25">
      <c r="R1328" t="e">
        <f>INDEX(股期交易標的!$D:$D,MATCH(LEFT(股票期貨!S1328,2),股期交易標的!$A:$A,0)) &amp; "期"</f>
        <v>#N/A</v>
      </c>
      <c r="X1328" t="e">
        <f>INDEX(股期交易標的!$D:$D,MATCH(LEFT(股票期貨!Y1328,2),股期交易標的!$A:$A,0)) &amp; "期"</f>
        <v>#N/A</v>
      </c>
    </row>
    <row r="1329" spans="18:24" x14ac:dyDescent="0.25">
      <c r="R1329" t="e">
        <f>INDEX(股期交易標的!$D:$D,MATCH(LEFT(股票期貨!S1329,2),股期交易標的!$A:$A,0)) &amp; "期"</f>
        <v>#N/A</v>
      </c>
      <c r="X1329" t="e">
        <f>INDEX(股期交易標的!$D:$D,MATCH(LEFT(股票期貨!Y1329,2),股期交易標的!$A:$A,0)) &amp; "期"</f>
        <v>#N/A</v>
      </c>
    </row>
    <row r="1330" spans="18:24" x14ac:dyDescent="0.25">
      <c r="R1330" t="e">
        <f>INDEX(股期交易標的!$D:$D,MATCH(LEFT(股票期貨!S1330,2),股期交易標的!$A:$A,0)) &amp; "期"</f>
        <v>#N/A</v>
      </c>
      <c r="X1330" t="e">
        <f>INDEX(股期交易標的!$D:$D,MATCH(LEFT(股票期貨!Y1330,2),股期交易標的!$A:$A,0)) &amp; "期"</f>
        <v>#N/A</v>
      </c>
    </row>
    <row r="1331" spans="18:24" x14ac:dyDescent="0.25">
      <c r="R1331" t="e">
        <f>INDEX(股期交易標的!$D:$D,MATCH(LEFT(股票期貨!S1331,2),股期交易標的!$A:$A,0)) &amp; "期"</f>
        <v>#N/A</v>
      </c>
      <c r="X1331" t="e">
        <f>INDEX(股期交易標的!$D:$D,MATCH(LEFT(股票期貨!Y1331,2),股期交易標的!$A:$A,0)) &amp; "期"</f>
        <v>#N/A</v>
      </c>
    </row>
    <row r="1332" spans="18:24" x14ac:dyDescent="0.25">
      <c r="R1332" t="e">
        <f>INDEX(股期交易標的!$D:$D,MATCH(LEFT(股票期貨!S1332,2),股期交易標的!$A:$A,0)) &amp; "期"</f>
        <v>#N/A</v>
      </c>
      <c r="X1332" t="e">
        <f>INDEX(股期交易標的!$D:$D,MATCH(LEFT(股票期貨!Y1332,2),股期交易標的!$A:$A,0)) &amp; "期"</f>
        <v>#N/A</v>
      </c>
    </row>
    <row r="1333" spans="18:24" x14ac:dyDescent="0.25">
      <c r="R1333" t="e">
        <f>INDEX(股期交易標的!$D:$D,MATCH(LEFT(股票期貨!S1333,2),股期交易標的!$A:$A,0)) &amp; "期"</f>
        <v>#N/A</v>
      </c>
      <c r="X1333" t="e">
        <f>INDEX(股期交易標的!$D:$D,MATCH(LEFT(股票期貨!Y1333,2),股期交易標的!$A:$A,0)) &amp; "期"</f>
        <v>#N/A</v>
      </c>
    </row>
    <row r="1334" spans="18:24" x14ac:dyDescent="0.25">
      <c r="R1334" t="e">
        <f>INDEX(股期交易標的!$D:$D,MATCH(LEFT(股票期貨!S1334,2),股期交易標的!$A:$A,0)) &amp; "期"</f>
        <v>#N/A</v>
      </c>
      <c r="X1334" t="e">
        <f>INDEX(股期交易標的!$D:$D,MATCH(LEFT(股票期貨!Y1334,2),股期交易標的!$A:$A,0)) &amp; "期"</f>
        <v>#N/A</v>
      </c>
    </row>
  </sheetData>
  <phoneticPr fontId="3" type="noConversion"/>
  <conditionalFormatting sqref="V2:V100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{65927F8E-E6D1-4027-8492-E8E3639A9B04}</x14:id>
        </ext>
      </extLst>
    </cfRule>
  </conditionalFormatting>
  <conditionalFormatting sqref="W2:W10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{CE49BFCF-1940-4200-805F-22122F27FC07}</x14:id>
        </ext>
      </extLst>
    </cfRule>
  </conditionalFormatting>
  <conditionalFormatting sqref="AB2:AB10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{6A7FCE02-F4FC-4902-BABC-6D8BF060403A}</x14:id>
        </ext>
      </extLst>
    </cfRule>
  </conditionalFormatting>
  <conditionalFormatting sqref="AC2:AC10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{3EE5D4C8-B076-4AC2-AAC6-9D2805B9BC28}</x14:id>
        </ext>
      </extLst>
    </cfRule>
  </conditionalFormatting>
  <conditionalFormatting sqref="U2:U100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{C9C6EF2D-B100-44DE-AF39-CB3BFE7966A1}</x14:id>
        </ext>
      </extLst>
    </cfRule>
  </conditionalFormatting>
  <conditionalFormatting sqref="AA2:AA100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{2B081639-777B-4270-9D8B-B9DBCF0640C2}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927F8E-E6D1-4027-8492-E8E3639A9B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V2:V100</xm:sqref>
        </x14:conditionalFormatting>
        <x14:conditionalFormatting xmlns:xm="http://schemas.microsoft.com/office/excel/2006/main">
          <x14:cfRule type="dataBar" id="{CE49BFCF-1940-4200-805F-22122F27FC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W2:W100</xm:sqref>
        </x14:conditionalFormatting>
        <x14:conditionalFormatting xmlns:xm="http://schemas.microsoft.com/office/excel/2006/main">
          <x14:cfRule type="dataBar" id="{6A7FCE02-F4FC-4902-BABC-6D8BF06040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AB2:AB100</xm:sqref>
        </x14:conditionalFormatting>
        <x14:conditionalFormatting xmlns:xm="http://schemas.microsoft.com/office/excel/2006/main">
          <x14:cfRule type="dataBar" id="{3EE5D4C8-B076-4AC2-AAC6-9D2805B9BC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AC2:AC100</xm:sqref>
        </x14:conditionalFormatting>
        <x14:conditionalFormatting xmlns:xm="http://schemas.microsoft.com/office/excel/2006/main">
          <x14:cfRule type="dataBar" id="{C9C6EF2D-B100-44DE-AF39-CB3BFE7966A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U2:U100</xm:sqref>
        </x14:conditionalFormatting>
        <x14:conditionalFormatting xmlns:xm="http://schemas.microsoft.com/office/excel/2006/main">
          <x14:cfRule type="dataBar" id="{2B081639-777B-4270-9D8B-B9DBCF0640C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AA2:AA100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>
    <tabColor theme="0" tint="-0.34998626667073579"/>
  </sheetPr>
  <dimension ref="A1:K266"/>
  <sheetViews>
    <sheetView workbookViewId="0">
      <selection activeCell="G11" sqref="G11"/>
    </sheetView>
  </sheetViews>
  <sheetFormatPr defaultRowHeight="15.75" x14ac:dyDescent="0.25"/>
  <cols>
    <col min="1" max="1" width="10.44140625" bestFit="1" customWidth="1"/>
    <col min="2" max="2" width="71.88671875" bestFit="1" customWidth="1"/>
    <col min="3" max="3" width="8.6640625" bestFit="1" customWidth="1"/>
    <col min="4" max="4" width="19.44140625" bestFit="1" customWidth="1"/>
    <col min="5" max="5" width="16.77734375" bestFit="1" customWidth="1"/>
    <col min="6" max="6" width="18.77734375" bestFit="1" customWidth="1"/>
    <col min="7" max="8" width="21.88671875" bestFit="1" customWidth="1"/>
    <col min="9" max="10" width="19.21875" bestFit="1" customWidth="1"/>
    <col min="11" max="11" width="6.88671875" bestFit="1" customWidth="1"/>
  </cols>
  <sheetData>
    <row r="1" spans="1:11" x14ac:dyDescent="0.25">
      <c r="A1" t="s">
        <v>734</v>
      </c>
      <c r="B1" t="s">
        <v>736</v>
      </c>
      <c r="C1" t="s">
        <v>737</v>
      </c>
      <c r="D1" t="s">
        <v>736</v>
      </c>
      <c r="E1" t="s">
        <v>739</v>
      </c>
      <c r="F1" t="s">
        <v>739</v>
      </c>
      <c r="G1" t="s">
        <v>741</v>
      </c>
      <c r="H1" t="s">
        <v>742</v>
      </c>
      <c r="I1" t="s">
        <v>743</v>
      </c>
      <c r="J1" t="s">
        <v>744</v>
      </c>
      <c r="K1" t="s">
        <v>745</v>
      </c>
    </row>
    <row r="2" spans="1:11" x14ac:dyDescent="0.25">
      <c r="A2" t="s">
        <v>438</v>
      </c>
      <c r="D2" t="s">
        <v>738</v>
      </c>
      <c r="E2" t="s">
        <v>60</v>
      </c>
      <c r="F2" t="s">
        <v>397</v>
      </c>
      <c r="G2" t="s">
        <v>736</v>
      </c>
      <c r="H2" t="s">
        <v>736</v>
      </c>
      <c r="I2" t="s">
        <v>736</v>
      </c>
      <c r="J2" t="s">
        <v>736</v>
      </c>
      <c r="K2" t="s">
        <v>746</v>
      </c>
    </row>
    <row r="3" spans="1:11" x14ac:dyDescent="0.25">
      <c r="A3" t="s">
        <v>735</v>
      </c>
      <c r="E3" t="s">
        <v>740</v>
      </c>
      <c r="F3" t="s">
        <v>740</v>
      </c>
      <c r="K3" t="s">
        <v>747</v>
      </c>
    </row>
    <row r="4" spans="1:11" x14ac:dyDescent="0.25">
      <c r="A4" t="s">
        <v>748</v>
      </c>
      <c r="B4" t="s">
        <v>749</v>
      </c>
      <c r="C4">
        <v>1303</v>
      </c>
      <c r="D4" t="s">
        <v>750</v>
      </c>
      <c r="E4" t="s">
        <v>751</v>
      </c>
      <c r="F4" t="s">
        <v>752</v>
      </c>
      <c r="G4" t="s">
        <v>753</v>
      </c>
      <c r="K4">
        <v>2000</v>
      </c>
    </row>
    <row r="5" spans="1:11" x14ac:dyDescent="0.25">
      <c r="A5" t="s">
        <v>754</v>
      </c>
      <c r="B5" t="s">
        <v>755</v>
      </c>
      <c r="C5">
        <v>2002</v>
      </c>
      <c r="D5" t="s">
        <v>756</v>
      </c>
      <c r="E5" t="s">
        <v>751</v>
      </c>
      <c r="F5" t="s">
        <v>752</v>
      </c>
      <c r="G5" t="s">
        <v>753</v>
      </c>
      <c r="K5">
        <v>2000</v>
      </c>
    </row>
    <row r="6" spans="1:11" x14ac:dyDescent="0.25">
      <c r="A6" t="s">
        <v>757</v>
      </c>
      <c r="B6" t="s">
        <v>758</v>
      </c>
      <c r="C6">
        <v>2303</v>
      </c>
      <c r="D6" t="s">
        <v>759</v>
      </c>
      <c r="E6" t="s">
        <v>751</v>
      </c>
      <c r="F6" t="s">
        <v>752</v>
      </c>
      <c r="G6" t="s">
        <v>753</v>
      </c>
      <c r="K6">
        <v>2000</v>
      </c>
    </row>
    <row r="7" spans="1:11" x14ac:dyDescent="0.25">
      <c r="A7" t="s">
        <v>760</v>
      </c>
      <c r="B7" t="s">
        <v>761</v>
      </c>
      <c r="C7">
        <v>2330</v>
      </c>
      <c r="D7" t="s">
        <v>762</v>
      </c>
      <c r="E7" t="s">
        <v>751</v>
      </c>
      <c r="F7" t="s">
        <v>752</v>
      </c>
      <c r="G7" t="s">
        <v>753</v>
      </c>
      <c r="K7">
        <v>2000</v>
      </c>
    </row>
    <row r="8" spans="1:11" x14ac:dyDescent="0.25">
      <c r="A8" t="s">
        <v>763</v>
      </c>
      <c r="B8" t="s">
        <v>764</v>
      </c>
      <c r="C8">
        <v>2881</v>
      </c>
      <c r="D8" t="s">
        <v>765</v>
      </c>
      <c r="E8" t="s">
        <v>751</v>
      </c>
      <c r="F8" t="s">
        <v>752</v>
      </c>
      <c r="G8" t="s">
        <v>753</v>
      </c>
      <c r="K8">
        <v>2000</v>
      </c>
    </row>
    <row r="9" spans="1:11" x14ac:dyDescent="0.25">
      <c r="A9" t="s">
        <v>766</v>
      </c>
      <c r="B9" t="s">
        <v>767</v>
      </c>
      <c r="C9">
        <v>1301</v>
      </c>
      <c r="D9" t="s">
        <v>768</v>
      </c>
      <c r="E9" t="s">
        <v>751</v>
      </c>
      <c r="F9" t="s">
        <v>752</v>
      </c>
      <c r="G9" t="s">
        <v>753</v>
      </c>
      <c r="K9">
        <v>2000</v>
      </c>
    </row>
    <row r="10" spans="1:11" x14ac:dyDescent="0.25">
      <c r="A10" t="s">
        <v>769</v>
      </c>
      <c r="B10" t="s">
        <v>770</v>
      </c>
      <c r="C10">
        <v>2324</v>
      </c>
      <c r="D10" t="s">
        <v>771</v>
      </c>
      <c r="E10" t="s">
        <v>751</v>
      </c>
      <c r="F10" t="s">
        <v>752</v>
      </c>
      <c r="G10" t="s">
        <v>753</v>
      </c>
      <c r="K10">
        <v>2000</v>
      </c>
    </row>
    <row r="11" spans="1:11" x14ac:dyDescent="0.25">
      <c r="A11" t="s">
        <v>772</v>
      </c>
      <c r="B11" t="s">
        <v>773</v>
      </c>
      <c r="C11">
        <v>2409</v>
      </c>
      <c r="D11" t="s">
        <v>774</v>
      </c>
      <c r="E11" t="s">
        <v>751</v>
      </c>
      <c r="F11" t="s">
        <v>752</v>
      </c>
      <c r="G11" t="s">
        <v>753</v>
      </c>
      <c r="K11">
        <v>2000</v>
      </c>
    </row>
    <row r="12" spans="1:11" x14ac:dyDescent="0.25">
      <c r="A12" t="s">
        <v>775</v>
      </c>
      <c r="B12" t="s">
        <v>776</v>
      </c>
      <c r="C12">
        <v>2880</v>
      </c>
      <c r="D12" t="s">
        <v>777</v>
      </c>
      <c r="E12" t="s">
        <v>751</v>
      </c>
      <c r="F12" t="s">
        <v>752</v>
      </c>
      <c r="G12" t="s">
        <v>753</v>
      </c>
      <c r="K12">
        <v>2000</v>
      </c>
    </row>
    <row r="13" spans="1:11" x14ac:dyDescent="0.25">
      <c r="A13" t="s">
        <v>778</v>
      </c>
      <c r="B13" t="s">
        <v>779</v>
      </c>
      <c r="C13">
        <v>2882</v>
      </c>
      <c r="D13" t="s">
        <v>780</v>
      </c>
      <c r="E13" t="s">
        <v>751</v>
      </c>
      <c r="F13" t="s">
        <v>752</v>
      </c>
      <c r="G13" t="s">
        <v>753</v>
      </c>
      <c r="K13">
        <v>2000</v>
      </c>
    </row>
    <row r="14" spans="1:11" x14ac:dyDescent="0.25">
      <c r="A14" t="s">
        <v>781</v>
      </c>
      <c r="B14" t="s">
        <v>782</v>
      </c>
      <c r="C14">
        <v>2886</v>
      </c>
      <c r="D14" t="s">
        <v>783</v>
      </c>
      <c r="E14" t="s">
        <v>751</v>
      </c>
      <c r="F14" t="s">
        <v>752</v>
      </c>
      <c r="G14" t="s">
        <v>753</v>
      </c>
      <c r="K14">
        <v>2000</v>
      </c>
    </row>
    <row r="15" spans="1:11" x14ac:dyDescent="0.25">
      <c r="A15" t="s">
        <v>784</v>
      </c>
      <c r="B15" t="s">
        <v>785</v>
      </c>
      <c r="C15">
        <v>2887</v>
      </c>
      <c r="D15" t="s">
        <v>786</v>
      </c>
      <c r="E15" t="s">
        <v>751</v>
      </c>
      <c r="F15" t="s">
        <v>752</v>
      </c>
      <c r="G15" t="s">
        <v>753</v>
      </c>
      <c r="K15">
        <v>2000</v>
      </c>
    </row>
    <row r="16" spans="1:11" x14ac:dyDescent="0.25">
      <c r="A16" t="s">
        <v>787</v>
      </c>
      <c r="B16" t="s">
        <v>788</v>
      </c>
      <c r="C16">
        <v>2891</v>
      </c>
      <c r="D16" t="s">
        <v>789</v>
      </c>
      <c r="E16" t="s">
        <v>751</v>
      </c>
      <c r="F16" t="s">
        <v>752</v>
      </c>
      <c r="G16" t="s">
        <v>753</v>
      </c>
      <c r="K16">
        <v>2000</v>
      </c>
    </row>
    <row r="17" spans="1:11" x14ac:dyDescent="0.25">
      <c r="A17" t="s">
        <v>790</v>
      </c>
      <c r="B17" t="s">
        <v>791</v>
      </c>
      <c r="C17">
        <v>1216</v>
      </c>
      <c r="D17" t="s">
        <v>792</v>
      </c>
      <c r="E17" t="s">
        <v>751</v>
      </c>
      <c r="F17" t="s">
        <v>752</v>
      </c>
      <c r="G17" t="s">
        <v>753</v>
      </c>
      <c r="K17">
        <v>2000</v>
      </c>
    </row>
    <row r="18" spans="1:11" x14ac:dyDescent="0.25">
      <c r="A18" t="s">
        <v>793</v>
      </c>
      <c r="B18" t="s">
        <v>794</v>
      </c>
      <c r="C18">
        <v>1402</v>
      </c>
      <c r="D18" t="s">
        <v>795</v>
      </c>
      <c r="E18" t="s">
        <v>751</v>
      </c>
      <c r="F18" t="s">
        <v>752</v>
      </c>
      <c r="G18" t="s">
        <v>753</v>
      </c>
      <c r="K18">
        <v>2000</v>
      </c>
    </row>
    <row r="19" spans="1:11" x14ac:dyDescent="0.25">
      <c r="A19" t="s">
        <v>796</v>
      </c>
      <c r="B19" t="s">
        <v>797</v>
      </c>
      <c r="C19">
        <v>1605</v>
      </c>
      <c r="D19" t="s">
        <v>798</v>
      </c>
      <c r="E19" t="s">
        <v>751</v>
      </c>
      <c r="F19" t="s">
        <v>752</v>
      </c>
      <c r="G19" t="s">
        <v>753</v>
      </c>
      <c r="K19">
        <v>2000</v>
      </c>
    </row>
    <row r="20" spans="1:11" x14ac:dyDescent="0.25">
      <c r="A20" t="s">
        <v>799</v>
      </c>
      <c r="B20" t="s">
        <v>800</v>
      </c>
      <c r="C20">
        <v>2323</v>
      </c>
      <c r="D20" t="s">
        <v>801</v>
      </c>
      <c r="E20" t="s">
        <v>751</v>
      </c>
      <c r="G20" t="s">
        <v>753</v>
      </c>
      <c r="K20">
        <v>2000</v>
      </c>
    </row>
    <row r="21" spans="1:11" x14ac:dyDescent="0.25">
      <c r="A21" t="s">
        <v>802</v>
      </c>
      <c r="B21" t="s">
        <v>803</v>
      </c>
      <c r="C21">
        <v>2352</v>
      </c>
      <c r="D21" t="s">
        <v>804</v>
      </c>
      <c r="E21" t="s">
        <v>751</v>
      </c>
      <c r="G21" t="s">
        <v>753</v>
      </c>
      <c r="K21">
        <v>2000</v>
      </c>
    </row>
    <row r="22" spans="1:11" x14ac:dyDescent="0.25">
      <c r="A22" t="s">
        <v>805</v>
      </c>
      <c r="B22" t="s">
        <v>806</v>
      </c>
      <c r="C22">
        <v>2371</v>
      </c>
      <c r="D22" t="s">
        <v>807</v>
      </c>
      <c r="E22" t="s">
        <v>751</v>
      </c>
      <c r="G22" t="s">
        <v>753</v>
      </c>
      <c r="K22">
        <v>2000</v>
      </c>
    </row>
    <row r="23" spans="1:11" x14ac:dyDescent="0.25">
      <c r="A23" t="s">
        <v>808</v>
      </c>
      <c r="B23" t="s">
        <v>809</v>
      </c>
      <c r="C23">
        <v>2408</v>
      </c>
      <c r="D23" t="s">
        <v>810</v>
      </c>
      <c r="E23" t="s">
        <v>751</v>
      </c>
      <c r="G23" t="s">
        <v>753</v>
      </c>
      <c r="K23">
        <v>2000</v>
      </c>
    </row>
    <row r="24" spans="1:11" x14ac:dyDescent="0.25">
      <c r="A24" t="s">
        <v>811</v>
      </c>
      <c r="B24" t="s">
        <v>812</v>
      </c>
      <c r="C24">
        <v>2603</v>
      </c>
      <c r="D24" t="s">
        <v>813</v>
      </c>
      <c r="E24" t="s">
        <v>751</v>
      </c>
      <c r="F24" t="s">
        <v>752</v>
      </c>
      <c r="G24" t="s">
        <v>753</v>
      </c>
      <c r="K24">
        <v>2000</v>
      </c>
    </row>
    <row r="25" spans="1:11" x14ac:dyDescent="0.25">
      <c r="A25" t="s">
        <v>814</v>
      </c>
      <c r="B25" t="s">
        <v>815</v>
      </c>
      <c r="C25">
        <v>2609</v>
      </c>
      <c r="D25" t="s">
        <v>816</v>
      </c>
      <c r="E25" t="s">
        <v>751</v>
      </c>
      <c r="G25" t="s">
        <v>753</v>
      </c>
      <c r="K25">
        <v>2000</v>
      </c>
    </row>
    <row r="26" spans="1:11" x14ac:dyDescent="0.25">
      <c r="A26" t="s">
        <v>817</v>
      </c>
      <c r="B26" t="s">
        <v>818</v>
      </c>
      <c r="C26">
        <v>2610</v>
      </c>
      <c r="D26" t="s">
        <v>819</v>
      </c>
      <c r="E26" t="s">
        <v>751</v>
      </c>
      <c r="G26" t="s">
        <v>753</v>
      </c>
      <c r="K26">
        <v>2000</v>
      </c>
    </row>
    <row r="27" spans="1:11" x14ac:dyDescent="0.25">
      <c r="A27" t="s">
        <v>820</v>
      </c>
      <c r="B27" t="s">
        <v>821</v>
      </c>
      <c r="C27">
        <v>2801</v>
      </c>
      <c r="D27" t="s">
        <v>822</v>
      </c>
      <c r="E27" t="s">
        <v>751</v>
      </c>
      <c r="F27" t="s">
        <v>752</v>
      </c>
      <c r="G27" t="s">
        <v>753</v>
      </c>
      <c r="K27">
        <v>2000</v>
      </c>
    </row>
    <row r="28" spans="1:11" x14ac:dyDescent="0.25">
      <c r="A28" t="s">
        <v>823</v>
      </c>
      <c r="B28" t="s">
        <v>824</v>
      </c>
      <c r="C28">
        <v>2888</v>
      </c>
      <c r="D28" t="s">
        <v>825</v>
      </c>
      <c r="E28" t="s">
        <v>751</v>
      </c>
      <c r="F28" t="s">
        <v>752</v>
      </c>
      <c r="G28" t="s">
        <v>753</v>
      </c>
      <c r="K28">
        <v>2000</v>
      </c>
    </row>
    <row r="29" spans="1:11" x14ac:dyDescent="0.25">
      <c r="A29" t="s">
        <v>826</v>
      </c>
      <c r="B29" t="s">
        <v>827</v>
      </c>
      <c r="C29">
        <v>2890</v>
      </c>
      <c r="D29" t="s">
        <v>828</v>
      </c>
      <c r="E29" t="s">
        <v>751</v>
      </c>
      <c r="F29" t="s">
        <v>752</v>
      </c>
      <c r="G29" t="s">
        <v>753</v>
      </c>
      <c r="K29">
        <v>2000</v>
      </c>
    </row>
    <row r="30" spans="1:11" x14ac:dyDescent="0.25">
      <c r="A30" t="s">
        <v>829</v>
      </c>
      <c r="B30" t="s">
        <v>830</v>
      </c>
      <c r="C30">
        <v>1101</v>
      </c>
      <c r="D30" t="s">
        <v>831</v>
      </c>
      <c r="E30" t="s">
        <v>751</v>
      </c>
      <c r="F30" t="s">
        <v>752</v>
      </c>
      <c r="G30" t="s">
        <v>753</v>
      </c>
      <c r="K30">
        <v>2000</v>
      </c>
    </row>
    <row r="31" spans="1:11" x14ac:dyDescent="0.25">
      <c r="A31" t="s">
        <v>832</v>
      </c>
      <c r="B31" t="s">
        <v>833</v>
      </c>
      <c r="C31">
        <v>1326</v>
      </c>
      <c r="D31" t="s">
        <v>834</v>
      </c>
      <c r="E31" t="s">
        <v>751</v>
      </c>
      <c r="F31" t="s">
        <v>752</v>
      </c>
      <c r="G31" t="s">
        <v>753</v>
      </c>
      <c r="K31">
        <v>2000</v>
      </c>
    </row>
    <row r="32" spans="1:11" x14ac:dyDescent="0.25">
      <c r="A32" t="s">
        <v>835</v>
      </c>
      <c r="B32" t="s">
        <v>836</v>
      </c>
      <c r="C32">
        <v>2317</v>
      </c>
      <c r="D32" t="s">
        <v>837</v>
      </c>
      <c r="E32" t="s">
        <v>751</v>
      </c>
      <c r="F32" t="s">
        <v>752</v>
      </c>
      <c r="G32" t="s">
        <v>753</v>
      </c>
      <c r="K32">
        <v>2000</v>
      </c>
    </row>
    <row r="33" spans="1:11" x14ac:dyDescent="0.25">
      <c r="A33" t="s">
        <v>838</v>
      </c>
      <c r="B33" t="s">
        <v>839</v>
      </c>
      <c r="C33">
        <v>2337</v>
      </c>
      <c r="D33" t="s">
        <v>840</v>
      </c>
      <c r="E33" t="s">
        <v>751</v>
      </c>
      <c r="G33" t="s">
        <v>753</v>
      </c>
      <c r="K33">
        <v>2000</v>
      </c>
    </row>
    <row r="34" spans="1:11" x14ac:dyDescent="0.25">
      <c r="A34" t="s">
        <v>841</v>
      </c>
      <c r="B34" t="s">
        <v>842</v>
      </c>
      <c r="C34">
        <v>2357</v>
      </c>
      <c r="D34" t="s">
        <v>843</v>
      </c>
      <c r="E34" t="s">
        <v>751</v>
      </c>
      <c r="F34" t="s">
        <v>752</v>
      </c>
      <c r="G34" t="s">
        <v>753</v>
      </c>
      <c r="K34">
        <v>2000</v>
      </c>
    </row>
    <row r="35" spans="1:11" x14ac:dyDescent="0.25">
      <c r="A35" t="s">
        <v>844</v>
      </c>
      <c r="B35" t="s">
        <v>845</v>
      </c>
      <c r="C35">
        <v>2382</v>
      </c>
      <c r="D35" t="s">
        <v>846</v>
      </c>
      <c r="E35" t="s">
        <v>751</v>
      </c>
      <c r="F35" t="s">
        <v>752</v>
      </c>
      <c r="G35" t="s">
        <v>753</v>
      </c>
      <c r="K35">
        <v>2000</v>
      </c>
    </row>
    <row r="36" spans="1:11" x14ac:dyDescent="0.25">
      <c r="A36" t="s">
        <v>847</v>
      </c>
      <c r="B36" t="s">
        <v>848</v>
      </c>
      <c r="C36">
        <v>2412</v>
      </c>
      <c r="D36" t="s">
        <v>849</v>
      </c>
      <c r="E36" t="s">
        <v>751</v>
      </c>
      <c r="F36" t="s">
        <v>752</v>
      </c>
      <c r="G36" t="s">
        <v>753</v>
      </c>
      <c r="K36">
        <v>2000</v>
      </c>
    </row>
    <row r="37" spans="1:11" x14ac:dyDescent="0.25">
      <c r="A37" t="s">
        <v>850</v>
      </c>
      <c r="B37" t="s">
        <v>851</v>
      </c>
      <c r="C37">
        <v>2884</v>
      </c>
      <c r="D37" t="s">
        <v>852</v>
      </c>
      <c r="E37" t="s">
        <v>751</v>
      </c>
      <c r="F37" t="s">
        <v>752</v>
      </c>
      <c r="G37" t="s">
        <v>753</v>
      </c>
      <c r="K37">
        <v>2000</v>
      </c>
    </row>
    <row r="38" spans="1:11" x14ac:dyDescent="0.25">
      <c r="A38" t="s">
        <v>853</v>
      </c>
      <c r="B38" t="s">
        <v>854</v>
      </c>
      <c r="C38">
        <v>2885</v>
      </c>
      <c r="D38" t="s">
        <v>855</v>
      </c>
      <c r="E38" t="s">
        <v>751</v>
      </c>
      <c r="F38" t="s">
        <v>752</v>
      </c>
      <c r="G38" t="s">
        <v>753</v>
      </c>
      <c r="K38">
        <v>2000</v>
      </c>
    </row>
    <row r="39" spans="1:11" x14ac:dyDescent="0.25">
      <c r="A39" t="s">
        <v>856</v>
      </c>
      <c r="B39" t="s">
        <v>857</v>
      </c>
      <c r="C39">
        <v>2892</v>
      </c>
      <c r="D39" t="s">
        <v>858</v>
      </c>
      <c r="E39" t="s">
        <v>751</v>
      </c>
      <c r="F39" t="s">
        <v>752</v>
      </c>
      <c r="G39" t="s">
        <v>753</v>
      </c>
      <c r="K39">
        <v>2000</v>
      </c>
    </row>
    <row r="40" spans="1:11" x14ac:dyDescent="0.25">
      <c r="A40" t="s">
        <v>859</v>
      </c>
      <c r="B40" t="s">
        <v>860</v>
      </c>
      <c r="C40">
        <v>3481</v>
      </c>
      <c r="D40" t="s">
        <v>861</v>
      </c>
      <c r="E40" t="s">
        <v>751</v>
      </c>
      <c r="F40" t="s">
        <v>752</v>
      </c>
      <c r="G40" t="s">
        <v>753</v>
      </c>
      <c r="K40">
        <v>2000</v>
      </c>
    </row>
    <row r="41" spans="1:11" x14ac:dyDescent="0.25">
      <c r="A41" t="s">
        <v>862</v>
      </c>
      <c r="B41" t="s">
        <v>863</v>
      </c>
      <c r="C41">
        <v>2353</v>
      </c>
      <c r="D41" t="s">
        <v>864</v>
      </c>
      <c r="E41" t="s">
        <v>751</v>
      </c>
      <c r="F41" t="s">
        <v>752</v>
      </c>
      <c r="G41" t="s">
        <v>753</v>
      </c>
      <c r="K41">
        <v>2000</v>
      </c>
    </row>
    <row r="42" spans="1:11" x14ac:dyDescent="0.25">
      <c r="A42" t="s">
        <v>865</v>
      </c>
      <c r="B42" t="s">
        <v>866</v>
      </c>
      <c r="C42">
        <v>2454</v>
      </c>
      <c r="D42" t="s">
        <v>867</v>
      </c>
      <c r="E42" t="s">
        <v>751</v>
      </c>
      <c r="F42" t="s">
        <v>752</v>
      </c>
      <c r="G42" t="s">
        <v>753</v>
      </c>
      <c r="K42">
        <v>2000</v>
      </c>
    </row>
    <row r="43" spans="1:11" x14ac:dyDescent="0.25">
      <c r="A43" t="s">
        <v>868</v>
      </c>
      <c r="B43" t="s">
        <v>869</v>
      </c>
      <c r="C43">
        <v>2915</v>
      </c>
      <c r="D43" t="s">
        <v>870</v>
      </c>
      <c r="E43" t="s">
        <v>751</v>
      </c>
      <c r="G43" t="s">
        <v>753</v>
      </c>
      <c r="K43">
        <v>2000</v>
      </c>
    </row>
    <row r="44" spans="1:11" x14ac:dyDescent="0.25">
      <c r="A44" t="s">
        <v>871</v>
      </c>
      <c r="B44" t="s">
        <v>872</v>
      </c>
      <c r="C44">
        <v>3231</v>
      </c>
      <c r="D44" t="s">
        <v>873</v>
      </c>
      <c r="E44" t="s">
        <v>751</v>
      </c>
      <c r="F44" t="s">
        <v>752</v>
      </c>
      <c r="G44" t="s">
        <v>753</v>
      </c>
      <c r="K44">
        <v>2000</v>
      </c>
    </row>
    <row r="45" spans="1:11" x14ac:dyDescent="0.25">
      <c r="A45" t="s">
        <v>874</v>
      </c>
      <c r="B45" t="s">
        <v>875</v>
      </c>
      <c r="C45">
        <v>1102</v>
      </c>
      <c r="D45" t="s">
        <v>876</v>
      </c>
      <c r="E45" t="s">
        <v>751</v>
      </c>
      <c r="G45" t="s">
        <v>753</v>
      </c>
      <c r="K45">
        <v>2000</v>
      </c>
    </row>
    <row r="46" spans="1:11" x14ac:dyDescent="0.25">
      <c r="A46" t="s">
        <v>877</v>
      </c>
      <c r="B46" t="s">
        <v>878</v>
      </c>
      <c r="C46">
        <v>1210</v>
      </c>
      <c r="D46" t="s">
        <v>879</v>
      </c>
      <c r="E46" t="s">
        <v>751</v>
      </c>
      <c r="G46" t="s">
        <v>753</v>
      </c>
      <c r="K46">
        <v>2000</v>
      </c>
    </row>
    <row r="47" spans="1:11" x14ac:dyDescent="0.25">
      <c r="A47" t="s">
        <v>880</v>
      </c>
      <c r="B47" t="s">
        <v>881</v>
      </c>
      <c r="C47">
        <v>1312</v>
      </c>
      <c r="D47" t="s">
        <v>882</v>
      </c>
      <c r="E47" t="s">
        <v>751</v>
      </c>
      <c r="G47" t="s">
        <v>753</v>
      </c>
      <c r="K47">
        <v>2000</v>
      </c>
    </row>
    <row r="48" spans="1:11" x14ac:dyDescent="0.25">
      <c r="A48" t="s">
        <v>883</v>
      </c>
      <c r="B48" t="s">
        <v>884</v>
      </c>
      <c r="C48">
        <v>1314</v>
      </c>
      <c r="D48" t="s">
        <v>885</v>
      </c>
      <c r="E48" t="s">
        <v>751</v>
      </c>
      <c r="G48" t="s">
        <v>753</v>
      </c>
      <c r="K48">
        <v>2000</v>
      </c>
    </row>
    <row r="49" spans="1:11" x14ac:dyDescent="0.25">
      <c r="A49" t="s">
        <v>886</v>
      </c>
      <c r="B49" t="s">
        <v>887</v>
      </c>
      <c r="C49">
        <v>1319</v>
      </c>
      <c r="D49" t="s">
        <v>888</v>
      </c>
      <c r="E49" t="s">
        <v>751</v>
      </c>
      <c r="G49" t="s">
        <v>753</v>
      </c>
      <c r="K49">
        <v>2000</v>
      </c>
    </row>
    <row r="50" spans="1:11" x14ac:dyDescent="0.25">
      <c r="A50" t="s">
        <v>889</v>
      </c>
      <c r="B50" t="s">
        <v>890</v>
      </c>
      <c r="C50">
        <v>1440</v>
      </c>
      <c r="D50" t="s">
        <v>891</v>
      </c>
      <c r="E50" t="s">
        <v>751</v>
      </c>
      <c r="G50" t="s">
        <v>753</v>
      </c>
      <c r="K50">
        <v>2000</v>
      </c>
    </row>
    <row r="51" spans="1:11" x14ac:dyDescent="0.25">
      <c r="A51" t="s">
        <v>892</v>
      </c>
      <c r="B51" t="s">
        <v>893</v>
      </c>
      <c r="C51">
        <v>1504</v>
      </c>
      <c r="D51" t="s">
        <v>894</v>
      </c>
      <c r="E51" t="s">
        <v>751</v>
      </c>
      <c r="G51" t="s">
        <v>753</v>
      </c>
      <c r="K51">
        <v>2000</v>
      </c>
    </row>
    <row r="52" spans="1:11" x14ac:dyDescent="0.25">
      <c r="A52" t="s">
        <v>895</v>
      </c>
      <c r="B52" t="s">
        <v>896</v>
      </c>
      <c r="C52">
        <v>1590</v>
      </c>
      <c r="D52" t="s">
        <v>897</v>
      </c>
      <c r="E52" t="s">
        <v>751</v>
      </c>
      <c r="G52" t="s">
        <v>753</v>
      </c>
      <c r="K52">
        <v>2000</v>
      </c>
    </row>
    <row r="53" spans="1:11" x14ac:dyDescent="0.25">
      <c r="A53" t="s">
        <v>898</v>
      </c>
      <c r="B53" t="s">
        <v>899</v>
      </c>
      <c r="C53">
        <v>1718</v>
      </c>
      <c r="D53" t="s">
        <v>900</v>
      </c>
      <c r="E53" t="s">
        <v>751</v>
      </c>
      <c r="G53" t="s">
        <v>753</v>
      </c>
      <c r="K53">
        <v>2000</v>
      </c>
    </row>
    <row r="54" spans="1:11" x14ac:dyDescent="0.25">
      <c r="A54" t="s">
        <v>901</v>
      </c>
      <c r="B54" t="s">
        <v>902</v>
      </c>
      <c r="C54">
        <v>1722</v>
      </c>
      <c r="D54" t="s">
        <v>903</v>
      </c>
      <c r="E54" t="s">
        <v>751</v>
      </c>
      <c r="G54" t="s">
        <v>753</v>
      </c>
      <c r="K54">
        <v>2000</v>
      </c>
    </row>
    <row r="55" spans="1:11" x14ac:dyDescent="0.25">
      <c r="A55" t="s">
        <v>904</v>
      </c>
      <c r="B55" t="s">
        <v>905</v>
      </c>
      <c r="C55">
        <v>2006</v>
      </c>
      <c r="D55" t="s">
        <v>906</v>
      </c>
      <c r="E55" t="s">
        <v>751</v>
      </c>
      <c r="G55" t="s">
        <v>753</v>
      </c>
      <c r="K55">
        <v>2000</v>
      </c>
    </row>
    <row r="56" spans="1:11" x14ac:dyDescent="0.25">
      <c r="A56" t="s">
        <v>907</v>
      </c>
      <c r="B56" t="s">
        <v>908</v>
      </c>
      <c r="C56">
        <v>2014</v>
      </c>
      <c r="D56" t="s">
        <v>909</v>
      </c>
      <c r="E56" t="s">
        <v>751</v>
      </c>
      <c r="G56" t="s">
        <v>753</v>
      </c>
      <c r="K56">
        <v>2000</v>
      </c>
    </row>
    <row r="57" spans="1:11" x14ac:dyDescent="0.25">
      <c r="A57" t="s">
        <v>910</v>
      </c>
      <c r="B57" t="s">
        <v>911</v>
      </c>
      <c r="C57">
        <v>2027</v>
      </c>
      <c r="D57" t="s">
        <v>912</v>
      </c>
      <c r="E57" t="s">
        <v>751</v>
      </c>
      <c r="G57" t="s">
        <v>753</v>
      </c>
      <c r="K57">
        <v>2000</v>
      </c>
    </row>
    <row r="58" spans="1:11" x14ac:dyDescent="0.25">
      <c r="A58" t="s">
        <v>913</v>
      </c>
      <c r="B58" t="s">
        <v>914</v>
      </c>
      <c r="C58">
        <v>2049</v>
      </c>
      <c r="D58" t="s">
        <v>915</v>
      </c>
      <c r="E58" t="s">
        <v>751</v>
      </c>
      <c r="G58" t="s">
        <v>753</v>
      </c>
      <c r="K58">
        <v>2000</v>
      </c>
    </row>
    <row r="59" spans="1:11" x14ac:dyDescent="0.25">
      <c r="A59" t="s">
        <v>916</v>
      </c>
      <c r="B59" t="s">
        <v>917</v>
      </c>
      <c r="C59">
        <v>2059</v>
      </c>
      <c r="D59" t="s">
        <v>918</v>
      </c>
      <c r="E59" t="s">
        <v>751</v>
      </c>
      <c r="G59" t="s">
        <v>753</v>
      </c>
      <c r="K59">
        <v>2000</v>
      </c>
    </row>
    <row r="60" spans="1:11" x14ac:dyDescent="0.25">
      <c r="A60" t="s">
        <v>919</v>
      </c>
      <c r="B60" t="s">
        <v>920</v>
      </c>
      <c r="C60">
        <v>2105</v>
      </c>
      <c r="D60" t="s">
        <v>921</v>
      </c>
      <c r="E60" t="s">
        <v>751</v>
      </c>
      <c r="G60" t="s">
        <v>753</v>
      </c>
      <c r="K60">
        <v>2000</v>
      </c>
    </row>
    <row r="61" spans="1:11" x14ac:dyDescent="0.25">
      <c r="A61" t="s">
        <v>922</v>
      </c>
      <c r="B61" t="s">
        <v>923</v>
      </c>
      <c r="C61">
        <v>2201</v>
      </c>
      <c r="D61" t="s">
        <v>924</v>
      </c>
      <c r="E61" t="s">
        <v>751</v>
      </c>
      <c r="G61" t="s">
        <v>753</v>
      </c>
      <c r="K61">
        <v>2000</v>
      </c>
    </row>
    <row r="62" spans="1:11" x14ac:dyDescent="0.25">
      <c r="A62" t="s">
        <v>925</v>
      </c>
      <c r="B62" t="s">
        <v>926</v>
      </c>
      <c r="C62">
        <v>2301</v>
      </c>
      <c r="D62" t="s">
        <v>927</v>
      </c>
      <c r="E62" t="s">
        <v>751</v>
      </c>
      <c r="G62" t="s">
        <v>753</v>
      </c>
      <c r="K62">
        <v>2000</v>
      </c>
    </row>
    <row r="63" spans="1:11" x14ac:dyDescent="0.25">
      <c r="A63" t="s">
        <v>928</v>
      </c>
      <c r="B63" t="s">
        <v>929</v>
      </c>
      <c r="C63">
        <v>2308</v>
      </c>
      <c r="D63" t="s">
        <v>930</v>
      </c>
      <c r="E63" t="s">
        <v>751</v>
      </c>
      <c r="G63" t="s">
        <v>753</v>
      </c>
      <c r="K63">
        <v>2000</v>
      </c>
    </row>
    <row r="64" spans="1:11" x14ac:dyDescent="0.25">
      <c r="A64" t="s">
        <v>2196</v>
      </c>
      <c r="B64" t="s">
        <v>2197</v>
      </c>
      <c r="C64">
        <v>2312</v>
      </c>
      <c r="D64" t="s">
        <v>2198</v>
      </c>
      <c r="E64" t="s">
        <v>751</v>
      </c>
      <c r="G64" t="s">
        <v>753</v>
      </c>
      <c r="K64">
        <v>2000</v>
      </c>
    </row>
    <row r="65" spans="1:11" x14ac:dyDescent="0.25">
      <c r="A65" t="s">
        <v>931</v>
      </c>
      <c r="B65" t="s">
        <v>932</v>
      </c>
      <c r="C65">
        <v>2313</v>
      </c>
      <c r="D65" t="s">
        <v>933</v>
      </c>
      <c r="E65" t="s">
        <v>751</v>
      </c>
      <c r="G65" t="s">
        <v>753</v>
      </c>
      <c r="K65">
        <v>2000</v>
      </c>
    </row>
    <row r="66" spans="1:11" x14ac:dyDescent="0.25">
      <c r="A66" t="s">
        <v>934</v>
      </c>
      <c r="B66" t="s">
        <v>935</v>
      </c>
      <c r="C66">
        <v>2331</v>
      </c>
      <c r="D66" t="s">
        <v>936</v>
      </c>
      <c r="E66" t="s">
        <v>751</v>
      </c>
      <c r="G66" t="s">
        <v>753</v>
      </c>
      <c r="K66">
        <v>2000</v>
      </c>
    </row>
    <row r="67" spans="1:11" x14ac:dyDescent="0.25">
      <c r="A67" t="s">
        <v>937</v>
      </c>
      <c r="B67" t="s">
        <v>938</v>
      </c>
      <c r="C67">
        <v>2332</v>
      </c>
      <c r="D67" t="s">
        <v>939</v>
      </c>
      <c r="E67" t="s">
        <v>751</v>
      </c>
      <c r="G67" t="s">
        <v>753</v>
      </c>
      <c r="K67">
        <v>2000</v>
      </c>
    </row>
    <row r="68" spans="1:11" x14ac:dyDescent="0.25">
      <c r="A68" t="s">
        <v>940</v>
      </c>
      <c r="B68" t="s">
        <v>941</v>
      </c>
      <c r="C68">
        <v>2340</v>
      </c>
      <c r="D68" t="s">
        <v>942</v>
      </c>
      <c r="E68" t="s">
        <v>751</v>
      </c>
      <c r="G68" t="s">
        <v>753</v>
      </c>
      <c r="K68">
        <v>2000</v>
      </c>
    </row>
    <row r="69" spans="1:11" x14ac:dyDescent="0.25">
      <c r="A69" t="s">
        <v>943</v>
      </c>
      <c r="B69" t="s">
        <v>944</v>
      </c>
      <c r="C69">
        <v>2344</v>
      </c>
      <c r="D69" t="s">
        <v>945</v>
      </c>
      <c r="E69" t="s">
        <v>751</v>
      </c>
      <c r="G69" t="s">
        <v>753</v>
      </c>
      <c r="K69">
        <v>2000</v>
      </c>
    </row>
    <row r="70" spans="1:11" x14ac:dyDescent="0.25">
      <c r="A70" t="s">
        <v>946</v>
      </c>
      <c r="B70" t="s">
        <v>947</v>
      </c>
      <c r="C70">
        <v>2347</v>
      </c>
      <c r="D70" t="s">
        <v>948</v>
      </c>
      <c r="E70" t="s">
        <v>751</v>
      </c>
      <c r="G70" t="s">
        <v>753</v>
      </c>
      <c r="K70">
        <v>2000</v>
      </c>
    </row>
    <row r="71" spans="1:11" x14ac:dyDescent="0.25">
      <c r="A71" t="s">
        <v>949</v>
      </c>
      <c r="B71" t="s">
        <v>950</v>
      </c>
      <c r="C71">
        <v>2354</v>
      </c>
      <c r="D71" t="s">
        <v>951</v>
      </c>
      <c r="E71" t="s">
        <v>751</v>
      </c>
      <c r="G71" t="s">
        <v>753</v>
      </c>
      <c r="K71">
        <v>2000</v>
      </c>
    </row>
    <row r="72" spans="1:11" x14ac:dyDescent="0.25">
      <c r="A72" t="s">
        <v>952</v>
      </c>
      <c r="B72" t="s">
        <v>953</v>
      </c>
      <c r="C72">
        <v>2376</v>
      </c>
      <c r="D72" t="s">
        <v>954</v>
      </c>
      <c r="E72" t="s">
        <v>751</v>
      </c>
      <c r="G72" t="s">
        <v>753</v>
      </c>
      <c r="K72">
        <v>2000</v>
      </c>
    </row>
    <row r="73" spans="1:11" x14ac:dyDescent="0.25">
      <c r="A73" t="s">
        <v>955</v>
      </c>
      <c r="B73" t="s">
        <v>956</v>
      </c>
      <c r="C73">
        <v>2377</v>
      </c>
      <c r="D73" t="s">
        <v>957</v>
      </c>
      <c r="E73" t="s">
        <v>751</v>
      </c>
      <c r="F73" t="s">
        <v>752</v>
      </c>
      <c r="G73" t="s">
        <v>753</v>
      </c>
      <c r="K73">
        <v>2000</v>
      </c>
    </row>
    <row r="74" spans="1:11" x14ac:dyDescent="0.25">
      <c r="A74" t="s">
        <v>958</v>
      </c>
      <c r="B74" t="s">
        <v>959</v>
      </c>
      <c r="C74">
        <v>2379</v>
      </c>
      <c r="D74" t="s">
        <v>960</v>
      </c>
      <c r="E74" t="s">
        <v>751</v>
      </c>
      <c r="G74" t="s">
        <v>753</v>
      </c>
      <c r="K74">
        <v>2000</v>
      </c>
    </row>
    <row r="75" spans="1:11" x14ac:dyDescent="0.25">
      <c r="A75" t="s">
        <v>961</v>
      </c>
      <c r="B75" t="s">
        <v>962</v>
      </c>
      <c r="C75">
        <v>2392</v>
      </c>
      <c r="D75" t="s">
        <v>963</v>
      </c>
      <c r="E75" t="s">
        <v>751</v>
      </c>
      <c r="G75" t="s">
        <v>753</v>
      </c>
      <c r="K75">
        <v>2000</v>
      </c>
    </row>
    <row r="76" spans="1:11" x14ac:dyDescent="0.25">
      <c r="A76" t="s">
        <v>964</v>
      </c>
      <c r="B76" t="s">
        <v>965</v>
      </c>
      <c r="C76">
        <v>2393</v>
      </c>
      <c r="D76" t="s">
        <v>966</v>
      </c>
      <c r="E76" t="s">
        <v>751</v>
      </c>
      <c r="G76" t="s">
        <v>753</v>
      </c>
      <c r="K76">
        <v>2000</v>
      </c>
    </row>
    <row r="77" spans="1:11" x14ac:dyDescent="0.25">
      <c r="A77" t="s">
        <v>967</v>
      </c>
      <c r="B77" t="s">
        <v>968</v>
      </c>
      <c r="C77">
        <v>2401</v>
      </c>
      <c r="D77" t="s">
        <v>969</v>
      </c>
      <c r="E77" t="s">
        <v>751</v>
      </c>
      <c r="G77" t="s">
        <v>753</v>
      </c>
      <c r="K77">
        <v>2000</v>
      </c>
    </row>
    <row r="78" spans="1:11" x14ac:dyDescent="0.25">
      <c r="A78" t="s">
        <v>970</v>
      </c>
      <c r="B78" t="s">
        <v>971</v>
      </c>
      <c r="C78">
        <v>2404</v>
      </c>
      <c r="D78" t="s">
        <v>972</v>
      </c>
      <c r="E78" t="s">
        <v>751</v>
      </c>
      <c r="G78" t="s">
        <v>753</v>
      </c>
      <c r="K78">
        <v>2000</v>
      </c>
    </row>
    <row r="79" spans="1:11" x14ac:dyDescent="0.25">
      <c r="A79" t="s">
        <v>973</v>
      </c>
      <c r="B79" t="s">
        <v>974</v>
      </c>
      <c r="C79">
        <v>2449</v>
      </c>
      <c r="D79" t="s">
        <v>975</v>
      </c>
      <c r="E79" t="s">
        <v>751</v>
      </c>
      <c r="G79" t="s">
        <v>753</v>
      </c>
      <c r="K79">
        <v>2000</v>
      </c>
    </row>
    <row r="80" spans="1:11" x14ac:dyDescent="0.25">
      <c r="A80" t="s">
        <v>976</v>
      </c>
      <c r="B80" t="s">
        <v>977</v>
      </c>
      <c r="C80">
        <v>2455</v>
      </c>
      <c r="D80" t="s">
        <v>978</v>
      </c>
      <c r="E80" t="s">
        <v>751</v>
      </c>
      <c r="G80" t="s">
        <v>753</v>
      </c>
      <c r="K80">
        <v>2000</v>
      </c>
    </row>
    <row r="81" spans="1:11" x14ac:dyDescent="0.25">
      <c r="A81" t="s">
        <v>979</v>
      </c>
      <c r="B81" t="s">
        <v>980</v>
      </c>
      <c r="C81">
        <v>2458</v>
      </c>
      <c r="D81" t="s">
        <v>981</v>
      </c>
      <c r="E81" t="s">
        <v>751</v>
      </c>
      <c r="G81" t="s">
        <v>753</v>
      </c>
      <c r="K81">
        <v>2000</v>
      </c>
    </row>
    <row r="82" spans="1:11" x14ac:dyDescent="0.25">
      <c r="A82" t="s">
        <v>982</v>
      </c>
      <c r="B82" t="s">
        <v>983</v>
      </c>
      <c r="C82">
        <v>2474</v>
      </c>
      <c r="D82" t="s">
        <v>984</v>
      </c>
      <c r="E82" t="s">
        <v>751</v>
      </c>
      <c r="F82" t="s">
        <v>752</v>
      </c>
      <c r="G82" t="s">
        <v>753</v>
      </c>
      <c r="K82">
        <v>2000</v>
      </c>
    </row>
    <row r="83" spans="1:11" x14ac:dyDescent="0.25">
      <c r="A83" t="s">
        <v>985</v>
      </c>
      <c r="B83" t="s">
        <v>986</v>
      </c>
      <c r="C83">
        <v>2481</v>
      </c>
      <c r="D83" t="s">
        <v>987</v>
      </c>
      <c r="E83" t="s">
        <v>751</v>
      </c>
      <c r="G83" t="s">
        <v>753</v>
      </c>
      <c r="K83">
        <v>2000</v>
      </c>
    </row>
    <row r="84" spans="1:11" x14ac:dyDescent="0.25">
      <c r="A84" t="s">
        <v>988</v>
      </c>
      <c r="B84" t="s">
        <v>989</v>
      </c>
      <c r="C84">
        <v>2485</v>
      </c>
      <c r="D84" t="s">
        <v>990</v>
      </c>
      <c r="E84" t="s">
        <v>751</v>
      </c>
      <c r="G84" t="s">
        <v>753</v>
      </c>
      <c r="K84">
        <v>2000</v>
      </c>
    </row>
    <row r="85" spans="1:11" x14ac:dyDescent="0.25">
      <c r="A85" t="s">
        <v>991</v>
      </c>
      <c r="B85" t="s">
        <v>992</v>
      </c>
      <c r="C85">
        <v>2489</v>
      </c>
      <c r="D85" t="s">
        <v>993</v>
      </c>
      <c r="E85" t="s">
        <v>751</v>
      </c>
      <c r="G85" t="s">
        <v>753</v>
      </c>
      <c r="K85">
        <v>2000</v>
      </c>
    </row>
    <row r="86" spans="1:11" x14ac:dyDescent="0.25">
      <c r="A86" t="s">
        <v>994</v>
      </c>
      <c r="B86" t="s">
        <v>995</v>
      </c>
      <c r="C86">
        <v>2492</v>
      </c>
      <c r="D86" t="s">
        <v>996</v>
      </c>
      <c r="E86" t="s">
        <v>751</v>
      </c>
      <c r="G86" t="s">
        <v>753</v>
      </c>
      <c r="K86">
        <v>2000</v>
      </c>
    </row>
    <row r="87" spans="1:11" x14ac:dyDescent="0.25">
      <c r="A87" t="s">
        <v>997</v>
      </c>
      <c r="B87" t="s">
        <v>998</v>
      </c>
      <c r="C87">
        <v>2498</v>
      </c>
      <c r="D87" t="s">
        <v>999</v>
      </c>
      <c r="E87" t="s">
        <v>751</v>
      </c>
      <c r="F87" t="s">
        <v>752</v>
      </c>
      <c r="G87" t="s">
        <v>753</v>
      </c>
      <c r="K87">
        <v>2000</v>
      </c>
    </row>
    <row r="88" spans="1:11" x14ac:dyDescent="0.25">
      <c r="A88" t="s">
        <v>1000</v>
      </c>
      <c r="B88" t="s">
        <v>1001</v>
      </c>
      <c r="C88">
        <v>2515</v>
      </c>
      <c r="D88" t="s">
        <v>1002</v>
      </c>
      <c r="E88" t="s">
        <v>751</v>
      </c>
      <c r="G88" t="s">
        <v>753</v>
      </c>
      <c r="K88">
        <v>2000</v>
      </c>
    </row>
    <row r="89" spans="1:11" x14ac:dyDescent="0.25">
      <c r="A89" t="s">
        <v>1003</v>
      </c>
      <c r="B89" t="s">
        <v>1004</v>
      </c>
      <c r="C89">
        <v>2520</v>
      </c>
      <c r="D89" t="s">
        <v>1005</v>
      </c>
      <c r="E89" t="s">
        <v>751</v>
      </c>
      <c r="G89" t="s">
        <v>753</v>
      </c>
      <c r="K89">
        <v>2000</v>
      </c>
    </row>
    <row r="90" spans="1:11" x14ac:dyDescent="0.25">
      <c r="A90" t="s">
        <v>1006</v>
      </c>
      <c r="B90" t="s">
        <v>1007</v>
      </c>
      <c r="C90">
        <v>2542</v>
      </c>
      <c r="D90" t="s">
        <v>1008</v>
      </c>
      <c r="E90" t="s">
        <v>751</v>
      </c>
      <c r="G90" t="s">
        <v>753</v>
      </c>
      <c r="K90">
        <v>2000</v>
      </c>
    </row>
    <row r="91" spans="1:11" x14ac:dyDescent="0.25">
      <c r="A91" t="s">
        <v>1009</v>
      </c>
      <c r="B91" t="s">
        <v>1010</v>
      </c>
      <c r="C91">
        <v>2548</v>
      </c>
      <c r="D91" t="s">
        <v>1011</v>
      </c>
      <c r="E91" t="s">
        <v>751</v>
      </c>
      <c r="G91" t="s">
        <v>753</v>
      </c>
      <c r="K91">
        <v>2000</v>
      </c>
    </row>
    <row r="92" spans="1:11" x14ac:dyDescent="0.25">
      <c r="A92" t="s">
        <v>1012</v>
      </c>
      <c r="B92" t="s">
        <v>1013</v>
      </c>
      <c r="C92">
        <v>2605</v>
      </c>
      <c r="D92" t="s">
        <v>1014</v>
      </c>
      <c r="E92" t="s">
        <v>751</v>
      </c>
      <c r="G92" t="s">
        <v>753</v>
      </c>
      <c r="K92">
        <v>2000</v>
      </c>
    </row>
    <row r="93" spans="1:11" x14ac:dyDescent="0.25">
      <c r="A93" t="s">
        <v>1015</v>
      </c>
      <c r="B93" t="s">
        <v>1016</v>
      </c>
      <c r="C93">
        <v>2618</v>
      </c>
      <c r="D93" t="s">
        <v>1017</v>
      </c>
      <c r="E93" t="s">
        <v>751</v>
      </c>
      <c r="F93" t="s">
        <v>752</v>
      </c>
      <c r="G93" t="s">
        <v>753</v>
      </c>
      <c r="K93">
        <v>2000</v>
      </c>
    </row>
    <row r="94" spans="1:11" x14ac:dyDescent="0.25">
      <c r="A94" t="s">
        <v>1018</v>
      </c>
      <c r="B94" t="s">
        <v>1019</v>
      </c>
      <c r="C94">
        <v>2834</v>
      </c>
      <c r="D94" t="s">
        <v>1020</v>
      </c>
      <c r="E94" t="s">
        <v>751</v>
      </c>
      <c r="G94" t="s">
        <v>753</v>
      </c>
      <c r="K94">
        <v>2000</v>
      </c>
    </row>
    <row r="95" spans="1:11" x14ac:dyDescent="0.25">
      <c r="A95" t="s">
        <v>1021</v>
      </c>
      <c r="B95" t="s">
        <v>1022</v>
      </c>
      <c r="C95">
        <v>2913</v>
      </c>
      <c r="D95" t="s">
        <v>1023</v>
      </c>
      <c r="E95" t="s">
        <v>751</v>
      </c>
      <c r="G95" t="s">
        <v>753</v>
      </c>
      <c r="K95">
        <v>2000</v>
      </c>
    </row>
    <row r="96" spans="1:11" x14ac:dyDescent="0.25">
      <c r="A96" t="s">
        <v>1024</v>
      </c>
      <c r="B96" t="s">
        <v>1025</v>
      </c>
      <c r="C96">
        <v>3006</v>
      </c>
      <c r="D96" t="s">
        <v>1026</v>
      </c>
      <c r="E96" t="s">
        <v>751</v>
      </c>
      <c r="G96" t="s">
        <v>753</v>
      </c>
      <c r="K96">
        <v>2000</v>
      </c>
    </row>
    <row r="97" spans="1:11" x14ac:dyDescent="0.25">
      <c r="A97" t="s">
        <v>1027</v>
      </c>
      <c r="B97" t="s">
        <v>1028</v>
      </c>
      <c r="C97">
        <v>3008</v>
      </c>
      <c r="D97" t="s">
        <v>1029</v>
      </c>
      <c r="E97" t="s">
        <v>751</v>
      </c>
      <c r="F97" t="s">
        <v>752</v>
      </c>
      <c r="G97" t="s">
        <v>753</v>
      </c>
      <c r="K97">
        <v>2000</v>
      </c>
    </row>
    <row r="98" spans="1:11" x14ac:dyDescent="0.25">
      <c r="A98" t="s">
        <v>1030</v>
      </c>
      <c r="B98" t="s">
        <v>1031</v>
      </c>
      <c r="C98">
        <v>3019</v>
      </c>
      <c r="D98" t="s">
        <v>1032</v>
      </c>
      <c r="E98" t="s">
        <v>751</v>
      </c>
      <c r="G98" t="s">
        <v>753</v>
      </c>
      <c r="K98">
        <v>2000</v>
      </c>
    </row>
    <row r="99" spans="1:11" x14ac:dyDescent="0.25">
      <c r="A99" t="s">
        <v>1033</v>
      </c>
      <c r="B99" t="s">
        <v>1034</v>
      </c>
      <c r="C99">
        <v>3034</v>
      </c>
      <c r="D99" t="s">
        <v>1035</v>
      </c>
      <c r="E99" t="s">
        <v>751</v>
      </c>
      <c r="G99" t="s">
        <v>753</v>
      </c>
      <c r="K99">
        <v>2000</v>
      </c>
    </row>
    <row r="100" spans="1:11" x14ac:dyDescent="0.25">
      <c r="A100" t="s">
        <v>1036</v>
      </c>
      <c r="B100" t="s">
        <v>1037</v>
      </c>
      <c r="C100">
        <v>3035</v>
      </c>
      <c r="D100" t="s">
        <v>1038</v>
      </c>
      <c r="E100" t="s">
        <v>751</v>
      </c>
      <c r="G100" t="s">
        <v>753</v>
      </c>
      <c r="K100">
        <v>2000</v>
      </c>
    </row>
    <row r="101" spans="1:11" x14ac:dyDescent="0.25">
      <c r="A101" t="s">
        <v>1039</v>
      </c>
      <c r="B101" t="s">
        <v>1040</v>
      </c>
      <c r="C101">
        <v>3036</v>
      </c>
      <c r="D101" t="s">
        <v>1041</v>
      </c>
      <c r="E101" t="s">
        <v>751</v>
      </c>
      <c r="G101" t="s">
        <v>753</v>
      </c>
      <c r="K101">
        <v>2000</v>
      </c>
    </row>
    <row r="102" spans="1:11" x14ac:dyDescent="0.25">
      <c r="A102" t="s">
        <v>1042</v>
      </c>
      <c r="B102" t="s">
        <v>1043</v>
      </c>
      <c r="C102">
        <v>3037</v>
      </c>
      <c r="D102" t="s">
        <v>1044</v>
      </c>
      <c r="E102" t="s">
        <v>751</v>
      </c>
      <c r="F102" t="s">
        <v>752</v>
      </c>
      <c r="G102" t="s">
        <v>753</v>
      </c>
      <c r="K102">
        <v>2000</v>
      </c>
    </row>
    <row r="103" spans="1:11" x14ac:dyDescent="0.25">
      <c r="A103" t="s">
        <v>1045</v>
      </c>
      <c r="B103" t="s">
        <v>1046</v>
      </c>
      <c r="C103">
        <v>3042</v>
      </c>
      <c r="D103" t="s">
        <v>1047</v>
      </c>
      <c r="E103" t="s">
        <v>751</v>
      </c>
      <c r="G103" t="s">
        <v>753</v>
      </c>
      <c r="K103">
        <v>2000</v>
      </c>
    </row>
    <row r="104" spans="1:11" x14ac:dyDescent="0.25">
      <c r="A104" t="s">
        <v>1048</v>
      </c>
      <c r="B104" t="s">
        <v>1049</v>
      </c>
      <c r="C104">
        <v>3189</v>
      </c>
      <c r="D104" t="s">
        <v>1050</v>
      </c>
      <c r="E104" t="s">
        <v>751</v>
      </c>
      <c r="G104" t="s">
        <v>753</v>
      </c>
      <c r="K104">
        <v>2000</v>
      </c>
    </row>
    <row r="105" spans="1:11" x14ac:dyDescent="0.25">
      <c r="A105" t="s">
        <v>1051</v>
      </c>
      <c r="B105" t="s">
        <v>1052</v>
      </c>
      <c r="C105">
        <v>3376</v>
      </c>
      <c r="D105" t="s">
        <v>1053</v>
      </c>
      <c r="E105" t="s">
        <v>751</v>
      </c>
      <c r="G105" t="s">
        <v>753</v>
      </c>
      <c r="K105">
        <v>2000</v>
      </c>
    </row>
    <row r="106" spans="1:11" x14ac:dyDescent="0.25">
      <c r="A106" t="s">
        <v>1054</v>
      </c>
      <c r="B106" t="s">
        <v>1055</v>
      </c>
      <c r="C106">
        <v>3380</v>
      </c>
      <c r="D106" t="s">
        <v>1056</v>
      </c>
      <c r="E106" t="s">
        <v>751</v>
      </c>
      <c r="G106" t="s">
        <v>753</v>
      </c>
      <c r="K106">
        <v>2000</v>
      </c>
    </row>
    <row r="107" spans="1:11" x14ac:dyDescent="0.25">
      <c r="A107" t="s">
        <v>1057</v>
      </c>
      <c r="B107" t="s">
        <v>1058</v>
      </c>
      <c r="C107">
        <v>3443</v>
      </c>
      <c r="D107" t="s">
        <v>1059</v>
      </c>
      <c r="E107" t="s">
        <v>751</v>
      </c>
      <c r="G107" t="s">
        <v>753</v>
      </c>
      <c r="K107">
        <v>2000</v>
      </c>
    </row>
    <row r="108" spans="1:11" x14ac:dyDescent="0.25">
      <c r="A108" t="s">
        <v>1060</v>
      </c>
      <c r="B108" t="s">
        <v>1061</v>
      </c>
      <c r="C108">
        <v>3533</v>
      </c>
      <c r="D108" t="s">
        <v>1062</v>
      </c>
      <c r="E108" t="s">
        <v>751</v>
      </c>
      <c r="G108" t="s">
        <v>753</v>
      </c>
      <c r="K108">
        <v>2000</v>
      </c>
    </row>
    <row r="109" spans="1:11" x14ac:dyDescent="0.25">
      <c r="A109" t="s">
        <v>1063</v>
      </c>
      <c r="B109" t="s">
        <v>1064</v>
      </c>
      <c r="C109">
        <v>3653</v>
      </c>
      <c r="D109" t="s">
        <v>1065</v>
      </c>
      <c r="E109" t="s">
        <v>751</v>
      </c>
      <c r="G109" t="s">
        <v>753</v>
      </c>
      <c r="K109">
        <v>2000</v>
      </c>
    </row>
    <row r="110" spans="1:11" x14ac:dyDescent="0.25">
      <c r="A110" t="s">
        <v>1066</v>
      </c>
      <c r="B110" t="s">
        <v>1067</v>
      </c>
      <c r="C110">
        <v>3673</v>
      </c>
      <c r="D110" t="s">
        <v>1068</v>
      </c>
      <c r="E110" t="s">
        <v>751</v>
      </c>
      <c r="G110" t="s">
        <v>753</v>
      </c>
      <c r="K110">
        <v>2000</v>
      </c>
    </row>
    <row r="111" spans="1:11" x14ac:dyDescent="0.25">
      <c r="A111" t="s">
        <v>1069</v>
      </c>
      <c r="B111" t="s">
        <v>1070</v>
      </c>
      <c r="C111">
        <v>3702</v>
      </c>
      <c r="D111" t="s">
        <v>1071</v>
      </c>
      <c r="E111" t="s">
        <v>751</v>
      </c>
      <c r="G111" t="s">
        <v>753</v>
      </c>
      <c r="K111">
        <v>2000</v>
      </c>
    </row>
    <row r="112" spans="1:11" x14ac:dyDescent="0.25">
      <c r="A112" t="s">
        <v>1072</v>
      </c>
      <c r="B112" t="s">
        <v>1073</v>
      </c>
      <c r="C112">
        <v>4938</v>
      </c>
      <c r="D112" t="s">
        <v>1074</v>
      </c>
      <c r="E112" t="s">
        <v>751</v>
      </c>
      <c r="G112" t="s">
        <v>753</v>
      </c>
      <c r="K112">
        <v>2000</v>
      </c>
    </row>
    <row r="113" spans="1:11" x14ac:dyDescent="0.25">
      <c r="A113" t="s">
        <v>1075</v>
      </c>
      <c r="B113" t="s">
        <v>1076</v>
      </c>
      <c r="C113">
        <v>5534</v>
      </c>
      <c r="D113" t="s">
        <v>1077</v>
      </c>
      <c r="E113" t="s">
        <v>751</v>
      </c>
      <c r="G113" t="s">
        <v>753</v>
      </c>
      <c r="K113">
        <v>2000</v>
      </c>
    </row>
    <row r="114" spans="1:11" x14ac:dyDescent="0.25">
      <c r="A114" t="s">
        <v>1078</v>
      </c>
      <c r="B114" t="s">
        <v>1079</v>
      </c>
      <c r="C114">
        <v>6153</v>
      </c>
      <c r="D114" t="s">
        <v>1080</v>
      </c>
      <c r="E114" t="s">
        <v>751</v>
      </c>
      <c r="G114" t="s">
        <v>753</v>
      </c>
      <c r="K114">
        <v>2000</v>
      </c>
    </row>
    <row r="115" spans="1:11" x14ac:dyDescent="0.25">
      <c r="A115" t="s">
        <v>1081</v>
      </c>
      <c r="B115" t="s">
        <v>1082</v>
      </c>
      <c r="C115">
        <v>6176</v>
      </c>
      <c r="D115" t="s">
        <v>1083</v>
      </c>
      <c r="E115" t="s">
        <v>751</v>
      </c>
      <c r="G115" t="s">
        <v>753</v>
      </c>
      <c r="K115">
        <v>2000</v>
      </c>
    </row>
    <row r="116" spans="1:11" x14ac:dyDescent="0.25">
      <c r="A116" t="s">
        <v>1084</v>
      </c>
      <c r="B116" t="s">
        <v>1085</v>
      </c>
      <c r="C116">
        <v>6213</v>
      </c>
      <c r="D116" t="s">
        <v>1086</v>
      </c>
      <c r="E116" t="s">
        <v>751</v>
      </c>
      <c r="G116" t="s">
        <v>753</v>
      </c>
      <c r="K116">
        <v>2000</v>
      </c>
    </row>
    <row r="117" spans="1:11" x14ac:dyDescent="0.25">
      <c r="A117" t="s">
        <v>1087</v>
      </c>
      <c r="B117" t="s">
        <v>1088</v>
      </c>
      <c r="C117">
        <v>6239</v>
      </c>
      <c r="D117" t="s">
        <v>1089</v>
      </c>
      <c r="E117" t="s">
        <v>751</v>
      </c>
      <c r="G117" t="s">
        <v>753</v>
      </c>
      <c r="K117">
        <v>2000</v>
      </c>
    </row>
    <row r="118" spans="1:11" x14ac:dyDescent="0.25">
      <c r="A118" t="s">
        <v>1090</v>
      </c>
      <c r="B118" t="s">
        <v>1091</v>
      </c>
      <c r="C118">
        <v>6271</v>
      </c>
      <c r="D118" t="s">
        <v>1092</v>
      </c>
      <c r="E118" t="s">
        <v>751</v>
      </c>
      <c r="G118" t="s">
        <v>753</v>
      </c>
      <c r="K118">
        <v>2000</v>
      </c>
    </row>
    <row r="119" spans="1:11" x14ac:dyDescent="0.25">
      <c r="A119" t="s">
        <v>1093</v>
      </c>
      <c r="B119" t="s">
        <v>1094</v>
      </c>
      <c r="C119">
        <v>6278</v>
      </c>
      <c r="D119" t="s">
        <v>1095</v>
      </c>
      <c r="E119" t="s">
        <v>751</v>
      </c>
      <c r="G119" t="s">
        <v>753</v>
      </c>
      <c r="K119">
        <v>2000</v>
      </c>
    </row>
    <row r="120" spans="1:11" x14ac:dyDescent="0.25">
      <c r="A120" t="s">
        <v>1096</v>
      </c>
      <c r="B120" t="s">
        <v>1097</v>
      </c>
      <c r="C120">
        <v>6282</v>
      </c>
      <c r="D120" t="s">
        <v>1098</v>
      </c>
      <c r="E120" t="s">
        <v>751</v>
      </c>
      <c r="G120" t="s">
        <v>753</v>
      </c>
      <c r="K120">
        <v>2000</v>
      </c>
    </row>
    <row r="121" spans="1:11" x14ac:dyDescent="0.25">
      <c r="A121" t="s">
        <v>1099</v>
      </c>
      <c r="B121" t="s">
        <v>1100</v>
      </c>
      <c r="C121">
        <v>6285</v>
      </c>
      <c r="D121" t="s">
        <v>1101</v>
      </c>
      <c r="E121" t="s">
        <v>751</v>
      </c>
      <c r="G121" t="s">
        <v>753</v>
      </c>
      <c r="K121">
        <v>2000</v>
      </c>
    </row>
    <row r="122" spans="1:11" x14ac:dyDescent="0.25">
      <c r="A122" t="s">
        <v>1102</v>
      </c>
      <c r="B122" t="s">
        <v>1103</v>
      </c>
      <c r="C122">
        <v>8039</v>
      </c>
      <c r="D122" t="s">
        <v>1104</v>
      </c>
      <c r="E122" t="s">
        <v>751</v>
      </c>
      <c r="G122" t="s">
        <v>753</v>
      </c>
      <c r="K122">
        <v>2000</v>
      </c>
    </row>
    <row r="123" spans="1:11" x14ac:dyDescent="0.25">
      <c r="A123" t="s">
        <v>1105</v>
      </c>
      <c r="B123" t="s">
        <v>1106</v>
      </c>
      <c r="C123">
        <v>8163</v>
      </c>
      <c r="D123" t="s">
        <v>1107</v>
      </c>
      <c r="E123" t="s">
        <v>751</v>
      </c>
      <c r="G123" t="s">
        <v>753</v>
      </c>
      <c r="K123">
        <v>2000</v>
      </c>
    </row>
    <row r="124" spans="1:11" x14ac:dyDescent="0.25">
      <c r="A124" t="s">
        <v>1108</v>
      </c>
      <c r="B124" t="s">
        <v>1109</v>
      </c>
      <c r="C124">
        <v>9904</v>
      </c>
      <c r="D124" t="s">
        <v>1110</v>
      </c>
      <c r="E124" t="s">
        <v>751</v>
      </c>
      <c r="G124" t="s">
        <v>753</v>
      </c>
      <c r="K124">
        <v>2000</v>
      </c>
    </row>
    <row r="125" spans="1:11" x14ac:dyDescent="0.25">
      <c r="A125" t="s">
        <v>1111</v>
      </c>
      <c r="B125" t="s">
        <v>1112</v>
      </c>
      <c r="C125">
        <v>9939</v>
      </c>
      <c r="D125" t="s">
        <v>1113</v>
      </c>
      <c r="E125" t="s">
        <v>751</v>
      </c>
      <c r="G125" t="s">
        <v>753</v>
      </c>
      <c r="K125">
        <v>2000</v>
      </c>
    </row>
    <row r="126" spans="1:11" x14ac:dyDescent="0.25">
      <c r="A126" t="s">
        <v>1114</v>
      </c>
      <c r="B126" t="s">
        <v>1115</v>
      </c>
      <c r="C126">
        <v>9945</v>
      </c>
      <c r="D126" t="s">
        <v>1116</v>
      </c>
      <c r="E126" t="s">
        <v>751</v>
      </c>
      <c r="G126" t="s">
        <v>753</v>
      </c>
      <c r="K126">
        <v>2000</v>
      </c>
    </row>
    <row r="127" spans="1:11" x14ac:dyDescent="0.25">
      <c r="A127" t="s">
        <v>1117</v>
      </c>
      <c r="B127" t="s">
        <v>1118</v>
      </c>
      <c r="C127">
        <v>1477</v>
      </c>
      <c r="D127" t="s">
        <v>1119</v>
      </c>
      <c r="E127" t="s">
        <v>751</v>
      </c>
      <c r="G127" t="s">
        <v>753</v>
      </c>
      <c r="K127">
        <v>2000</v>
      </c>
    </row>
    <row r="128" spans="1:11" x14ac:dyDescent="0.25">
      <c r="A128" t="s">
        <v>1120</v>
      </c>
      <c r="B128" t="s">
        <v>1121</v>
      </c>
      <c r="C128">
        <v>1802</v>
      </c>
      <c r="D128" t="s">
        <v>1122</v>
      </c>
      <c r="E128" t="s">
        <v>751</v>
      </c>
      <c r="G128" t="s">
        <v>753</v>
      </c>
      <c r="K128">
        <v>2000</v>
      </c>
    </row>
    <row r="129" spans="1:11" x14ac:dyDescent="0.25">
      <c r="A129" t="s">
        <v>1123</v>
      </c>
      <c r="B129" t="s">
        <v>1124</v>
      </c>
      <c r="C129">
        <v>2328</v>
      </c>
      <c r="D129" t="s">
        <v>1125</v>
      </c>
      <c r="E129" t="s">
        <v>751</v>
      </c>
      <c r="G129" t="s">
        <v>753</v>
      </c>
      <c r="K129">
        <v>2000</v>
      </c>
    </row>
    <row r="130" spans="1:11" x14ac:dyDescent="0.25">
      <c r="A130" t="s">
        <v>1126</v>
      </c>
      <c r="B130" t="s">
        <v>1127</v>
      </c>
      <c r="C130">
        <v>3044</v>
      </c>
      <c r="D130" t="s">
        <v>1128</v>
      </c>
      <c r="E130" t="s">
        <v>751</v>
      </c>
      <c r="G130" t="s">
        <v>753</v>
      </c>
      <c r="K130">
        <v>2000</v>
      </c>
    </row>
    <row r="131" spans="1:11" x14ac:dyDescent="0.25">
      <c r="A131" t="s">
        <v>1129</v>
      </c>
      <c r="B131" t="s">
        <v>1130</v>
      </c>
      <c r="C131">
        <v>3045</v>
      </c>
      <c r="D131" t="s">
        <v>1131</v>
      </c>
      <c r="E131" t="s">
        <v>751</v>
      </c>
      <c r="G131" t="s">
        <v>753</v>
      </c>
      <c r="K131">
        <v>2000</v>
      </c>
    </row>
    <row r="132" spans="1:11" x14ac:dyDescent="0.25">
      <c r="A132" t="s">
        <v>1132</v>
      </c>
      <c r="B132" t="s">
        <v>1133</v>
      </c>
      <c r="C132">
        <v>3406</v>
      </c>
      <c r="D132" t="s">
        <v>1134</v>
      </c>
      <c r="E132" t="s">
        <v>751</v>
      </c>
      <c r="G132" t="s">
        <v>753</v>
      </c>
      <c r="K132">
        <v>2000</v>
      </c>
    </row>
    <row r="133" spans="1:11" x14ac:dyDescent="0.25">
      <c r="A133" t="s">
        <v>1135</v>
      </c>
      <c r="B133" t="s">
        <v>1136</v>
      </c>
      <c r="C133">
        <v>6269</v>
      </c>
      <c r="D133" t="s">
        <v>1137</v>
      </c>
      <c r="E133" t="s">
        <v>751</v>
      </c>
      <c r="G133" t="s">
        <v>753</v>
      </c>
      <c r="K133">
        <v>2000</v>
      </c>
    </row>
    <row r="134" spans="1:11" x14ac:dyDescent="0.25">
      <c r="A134" t="s">
        <v>1138</v>
      </c>
      <c r="B134" t="s">
        <v>1139</v>
      </c>
      <c r="C134">
        <v>9914</v>
      </c>
      <c r="D134" t="s">
        <v>1140</v>
      </c>
      <c r="E134" t="s">
        <v>751</v>
      </c>
      <c r="G134" t="s">
        <v>753</v>
      </c>
      <c r="K134">
        <v>2000</v>
      </c>
    </row>
    <row r="135" spans="1:11" x14ac:dyDescent="0.25">
      <c r="A135" t="s">
        <v>1141</v>
      </c>
      <c r="B135" t="s">
        <v>1142</v>
      </c>
      <c r="C135">
        <v>5880</v>
      </c>
      <c r="D135" t="s">
        <v>1143</v>
      </c>
      <c r="E135" t="s">
        <v>751</v>
      </c>
      <c r="F135" t="s">
        <v>752</v>
      </c>
      <c r="G135" t="s">
        <v>753</v>
      </c>
      <c r="K135">
        <v>2000</v>
      </c>
    </row>
    <row r="136" spans="1:11" x14ac:dyDescent="0.25">
      <c r="A136" t="s">
        <v>1144</v>
      </c>
      <c r="B136" t="s">
        <v>1145</v>
      </c>
      <c r="C136">
        <v>2356</v>
      </c>
      <c r="D136" t="s">
        <v>1146</v>
      </c>
      <c r="E136" t="s">
        <v>751</v>
      </c>
      <c r="G136" t="s">
        <v>753</v>
      </c>
      <c r="K136">
        <v>2000</v>
      </c>
    </row>
    <row r="137" spans="1:11" x14ac:dyDescent="0.25">
      <c r="A137" t="s">
        <v>1147</v>
      </c>
      <c r="B137" t="s">
        <v>1148</v>
      </c>
      <c r="C137">
        <v>2883</v>
      </c>
      <c r="D137" t="s">
        <v>1149</v>
      </c>
      <c r="E137" t="s">
        <v>751</v>
      </c>
      <c r="G137" t="s">
        <v>753</v>
      </c>
      <c r="K137">
        <v>2000</v>
      </c>
    </row>
    <row r="138" spans="1:11" x14ac:dyDescent="0.25">
      <c r="A138" t="s">
        <v>1150</v>
      </c>
      <c r="B138" t="s">
        <v>1151</v>
      </c>
      <c r="C138">
        <v>4904</v>
      </c>
      <c r="D138" t="s">
        <v>1152</v>
      </c>
      <c r="E138" t="s">
        <v>751</v>
      </c>
      <c r="G138" t="s">
        <v>753</v>
      </c>
      <c r="K138">
        <v>2000</v>
      </c>
    </row>
    <row r="139" spans="1:11" x14ac:dyDescent="0.25">
      <c r="A139" t="s">
        <v>1153</v>
      </c>
      <c r="B139" t="s">
        <v>1154</v>
      </c>
      <c r="C139">
        <v>4958</v>
      </c>
      <c r="D139" t="s">
        <v>1155</v>
      </c>
      <c r="E139" t="s">
        <v>751</v>
      </c>
      <c r="G139" t="s">
        <v>753</v>
      </c>
      <c r="K139">
        <v>2000</v>
      </c>
    </row>
    <row r="140" spans="1:11" x14ac:dyDescent="0.25">
      <c r="A140" t="s">
        <v>1156</v>
      </c>
      <c r="B140" t="s">
        <v>1157</v>
      </c>
      <c r="C140">
        <v>5871</v>
      </c>
      <c r="D140" t="s">
        <v>1158</v>
      </c>
      <c r="E140" t="s">
        <v>751</v>
      </c>
      <c r="G140" t="s">
        <v>753</v>
      </c>
      <c r="K140">
        <v>2000</v>
      </c>
    </row>
    <row r="141" spans="1:11" x14ac:dyDescent="0.25">
      <c r="A141" t="s">
        <v>1159</v>
      </c>
      <c r="B141" t="s">
        <v>1160</v>
      </c>
      <c r="C141">
        <v>1476</v>
      </c>
      <c r="D141" t="s">
        <v>1161</v>
      </c>
      <c r="E141" t="s">
        <v>751</v>
      </c>
      <c r="G141" t="s">
        <v>753</v>
      </c>
      <c r="K141">
        <v>2000</v>
      </c>
    </row>
    <row r="142" spans="1:11" x14ac:dyDescent="0.25">
      <c r="A142" t="s">
        <v>1162</v>
      </c>
      <c r="B142" t="s">
        <v>1163</v>
      </c>
      <c r="C142">
        <v>2327</v>
      </c>
      <c r="D142" t="s">
        <v>1164</v>
      </c>
      <c r="E142" t="s">
        <v>751</v>
      </c>
      <c r="G142" t="s">
        <v>753</v>
      </c>
      <c r="K142">
        <v>2000</v>
      </c>
    </row>
    <row r="143" spans="1:11" x14ac:dyDescent="0.25">
      <c r="A143" t="s">
        <v>1165</v>
      </c>
      <c r="B143" t="s">
        <v>1166</v>
      </c>
      <c r="C143">
        <v>8046</v>
      </c>
      <c r="D143" t="s">
        <v>1167</v>
      </c>
      <c r="E143" t="s">
        <v>751</v>
      </c>
      <c r="G143" t="s">
        <v>753</v>
      </c>
      <c r="K143">
        <v>2000</v>
      </c>
    </row>
    <row r="144" spans="1:11" x14ac:dyDescent="0.25">
      <c r="A144" t="s">
        <v>1168</v>
      </c>
      <c r="B144" t="s">
        <v>1169</v>
      </c>
      <c r="C144">
        <v>1707</v>
      </c>
      <c r="D144" t="s">
        <v>1170</v>
      </c>
      <c r="E144" t="s">
        <v>751</v>
      </c>
      <c r="G144" t="s">
        <v>753</v>
      </c>
      <c r="K144">
        <v>2000</v>
      </c>
    </row>
    <row r="145" spans="1:11" x14ac:dyDescent="0.25">
      <c r="A145" t="s">
        <v>1171</v>
      </c>
      <c r="B145" t="s">
        <v>1172</v>
      </c>
      <c r="C145">
        <v>2355</v>
      </c>
      <c r="D145" t="s">
        <v>1173</v>
      </c>
      <c r="E145" t="s">
        <v>751</v>
      </c>
      <c r="G145" t="s">
        <v>753</v>
      </c>
      <c r="K145">
        <v>2000</v>
      </c>
    </row>
    <row r="146" spans="1:11" x14ac:dyDescent="0.25">
      <c r="A146" t="s">
        <v>1174</v>
      </c>
      <c r="B146" t="s">
        <v>1175</v>
      </c>
      <c r="C146">
        <v>2360</v>
      </c>
      <c r="D146" t="s">
        <v>1176</v>
      </c>
      <c r="E146" t="s">
        <v>751</v>
      </c>
      <c r="G146" t="s">
        <v>753</v>
      </c>
      <c r="K146">
        <v>2000</v>
      </c>
    </row>
    <row r="147" spans="1:11" x14ac:dyDescent="0.25">
      <c r="A147" t="s">
        <v>1177</v>
      </c>
      <c r="B147" t="s">
        <v>1178</v>
      </c>
      <c r="C147">
        <v>2439</v>
      </c>
      <c r="D147" t="s">
        <v>1179</v>
      </c>
      <c r="E147" t="s">
        <v>751</v>
      </c>
      <c r="G147" t="s">
        <v>753</v>
      </c>
      <c r="K147">
        <v>2000</v>
      </c>
    </row>
    <row r="148" spans="1:11" x14ac:dyDescent="0.25">
      <c r="A148" t="s">
        <v>1180</v>
      </c>
      <c r="B148" t="s">
        <v>1181</v>
      </c>
      <c r="C148">
        <v>6257</v>
      </c>
      <c r="D148" t="s">
        <v>1182</v>
      </c>
      <c r="E148" t="s">
        <v>751</v>
      </c>
      <c r="G148" t="s">
        <v>753</v>
      </c>
      <c r="K148">
        <v>2000</v>
      </c>
    </row>
    <row r="149" spans="1:11" x14ac:dyDescent="0.25">
      <c r="A149" t="s">
        <v>1183</v>
      </c>
      <c r="B149" t="s">
        <v>1184</v>
      </c>
      <c r="C149">
        <v>9938</v>
      </c>
      <c r="D149" t="s">
        <v>1185</v>
      </c>
      <c r="E149" t="s">
        <v>751</v>
      </c>
      <c r="G149" t="s">
        <v>753</v>
      </c>
      <c r="K149">
        <v>2000</v>
      </c>
    </row>
    <row r="150" spans="1:11" x14ac:dyDescent="0.25">
      <c r="A150" t="s">
        <v>1186</v>
      </c>
      <c r="B150" t="s">
        <v>1187</v>
      </c>
      <c r="C150">
        <v>1565</v>
      </c>
      <c r="D150" t="s">
        <v>1188</v>
      </c>
      <c r="E150" t="s">
        <v>751</v>
      </c>
      <c r="H150" t="s">
        <v>1189</v>
      </c>
      <c r="K150">
        <v>2000</v>
      </c>
    </row>
    <row r="151" spans="1:11" x14ac:dyDescent="0.25">
      <c r="A151" t="s">
        <v>1190</v>
      </c>
      <c r="B151" t="s">
        <v>1191</v>
      </c>
      <c r="C151">
        <v>3105</v>
      </c>
      <c r="D151" t="s">
        <v>1192</v>
      </c>
      <c r="E151" t="s">
        <v>751</v>
      </c>
      <c r="H151" t="s">
        <v>1189</v>
      </c>
      <c r="K151">
        <v>2000</v>
      </c>
    </row>
    <row r="152" spans="1:11" x14ac:dyDescent="0.25">
      <c r="A152" t="s">
        <v>1193</v>
      </c>
      <c r="B152" t="s">
        <v>1194</v>
      </c>
      <c r="C152">
        <v>3152</v>
      </c>
      <c r="D152" t="s">
        <v>1195</v>
      </c>
      <c r="E152" t="s">
        <v>751</v>
      </c>
      <c r="H152" t="s">
        <v>1189</v>
      </c>
      <c r="K152">
        <v>2000</v>
      </c>
    </row>
    <row r="153" spans="1:11" x14ac:dyDescent="0.25">
      <c r="A153" t="s">
        <v>1196</v>
      </c>
      <c r="B153" t="s">
        <v>1197</v>
      </c>
      <c r="C153">
        <v>3260</v>
      </c>
      <c r="D153" t="s">
        <v>1198</v>
      </c>
      <c r="E153" t="s">
        <v>751</v>
      </c>
      <c r="H153" t="s">
        <v>1189</v>
      </c>
      <c r="K153">
        <v>2000</v>
      </c>
    </row>
    <row r="154" spans="1:11" x14ac:dyDescent="0.25">
      <c r="A154" t="s">
        <v>1199</v>
      </c>
      <c r="B154" t="s">
        <v>1200</v>
      </c>
      <c r="C154">
        <v>3264</v>
      </c>
      <c r="D154" t="s">
        <v>1201</v>
      </c>
      <c r="E154" t="s">
        <v>751</v>
      </c>
      <c r="H154" t="s">
        <v>1189</v>
      </c>
      <c r="K154">
        <v>2000</v>
      </c>
    </row>
    <row r="155" spans="1:11" x14ac:dyDescent="0.25">
      <c r="A155" t="s">
        <v>1202</v>
      </c>
      <c r="B155" t="s">
        <v>1203</v>
      </c>
      <c r="C155">
        <v>3691</v>
      </c>
      <c r="D155" t="s">
        <v>1204</v>
      </c>
      <c r="E155" t="s">
        <v>751</v>
      </c>
      <c r="H155" t="s">
        <v>1189</v>
      </c>
      <c r="K155">
        <v>2000</v>
      </c>
    </row>
    <row r="156" spans="1:11" x14ac:dyDescent="0.25">
      <c r="A156" t="s">
        <v>1205</v>
      </c>
      <c r="B156" t="s">
        <v>1206</v>
      </c>
      <c r="C156">
        <v>4123</v>
      </c>
      <c r="D156" t="s">
        <v>1207</v>
      </c>
      <c r="E156" t="s">
        <v>751</v>
      </c>
      <c r="H156" t="s">
        <v>1189</v>
      </c>
      <c r="K156">
        <v>2000</v>
      </c>
    </row>
    <row r="157" spans="1:11" x14ac:dyDescent="0.25">
      <c r="A157" t="s">
        <v>1208</v>
      </c>
      <c r="B157" t="s">
        <v>1209</v>
      </c>
      <c r="C157">
        <v>5009</v>
      </c>
      <c r="D157" t="s">
        <v>1210</v>
      </c>
      <c r="E157" t="s">
        <v>751</v>
      </c>
      <c r="H157" t="s">
        <v>1189</v>
      </c>
      <c r="K157">
        <v>2000</v>
      </c>
    </row>
    <row r="158" spans="1:11" x14ac:dyDescent="0.25">
      <c r="A158" t="s">
        <v>1211</v>
      </c>
      <c r="B158" t="s">
        <v>1212</v>
      </c>
      <c r="C158">
        <v>5347</v>
      </c>
      <c r="D158" t="s">
        <v>1213</v>
      </c>
      <c r="E158" t="s">
        <v>751</v>
      </c>
      <c r="H158" t="s">
        <v>1189</v>
      </c>
      <c r="K158">
        <v>2000</v>
      </c>
    </row>
    <row r="159" spans="1:11" x14ac:dyDescent="0.25">
      <c r="A159" t="s">
        <v>1214</v>
      </c>
      <c r="B159" t="s">
        <v>1215</v>
      </c>
      <c r="C159">
        <v>5371</v>
      </c>
      <c r="D159" t="s">
        <v>1216</v>
      </c>
      <c r="E159" t="s">
        <v>751</v>
      </c>
      <c r="H159" t="s">
        <v>1189</v>
      </c>
      <c r="K159">
        <v>2000</v>
      </c>
    </row>
    <row r="160" spans="1:11" x14ac:dyDescent="0.25">
      <c r="A160" t="s">
        <v>1217</v>
      </c>
      <c r="B160" t="s">
        <v>1218</v>
      </c>
      <c r="C160">
        <v>5483</v>
      </c>
      <c r="D160" t="s">
        <v>1219</v>
      </c>
      <c r="E160" t="s">
        <v>751</v>
      </c>
      <c r="H160" t="s">
        <v>1189</v>
      </c>
      <c r="K160">
        <v>2000</v>
      </c>
    </row>
    <row r="161" spans="1:11" x14ac:dyDescent="0.25">
      <c r="A161" t="s">
        <v>1220</v>
      </c>
      <c r="B161" t="s">
        <v>1221</v>
      </c>
      <c r="C161">
        <v>6121</v>
      </c>
      <c r="D161" t="s">
        <v>1222</v>
      </c>
      <c r="E161" t="s">
        <v>751</v>
      </c>
      <c r="H161" t="s">
        <v>1189</v>
      </c>
      <c r="K161">
        <v>2000</v>
      </c>
    </row>
    <row r="162" spans="1:11" x14ac:dyDescent="0.25">
      <c r="A162" t="s">
        <v>1223</v>
      </c>
      <c r="B162" t="s">
        <v>1224</v>
      </c>
      <c r="C162">
        <v>6147</v>
      </c>
      <c r="D162" t="s">
        <v>1225</v>
      </c>
      <c r="E162" t="s">
        <v>751</v>
      </c>
      <c r="H162" t="s">
        <v>1189</v>
      </c>
      <c r="K162">
        <v>2000</v>
      </c>
    </row>
    <row r="163" spans="1:11" x14ac:dyDescent="0.25">
      <c r="A163" t="s">
        <v>1226</v>
      </c>
      <c r="B163" t="s">
        <v>1227</v>
      </c>
      <c r="C163">
        <v>8044</v>
      </c>
      <c r="D163" t="s">
        <v>1228</v>
      </c>
      <c r="E163" t="s">
        <v>751</v>
      </c>
      <c r="H163" t="s">
        <v>1189</v>
      </c>
      <c r="K163">
        <v>2000</v>
      </c>
    </row>
    <row r="164" spans="1:11" x14ac:dyDescent="0.25">
      <c r="A164" t="s">
        <v>1229</v>
      </c>
      <c r="B164" t="s">
        <v>1230</v>
      </c>
      <c r="C164">
        <v>8069</v>
      </c>
      <c r="D164" t="s">
        <v>1231</v>
      </c>
      <c r="E164" t="s">
        <v>751</v>
      </c>
      <c r="H164" t="s">
        <v>1189</v>
      </c>
      <c r="K164">
        <v>2000</v>
      </c>
    </row>
    <row r="165" spans="1:11" x14ac:dyDescent="0.25">
      <c r="A165" t="s">
        <v>1232</v>
      </c>
      <c r="B165" t="s">
        <v>1233</v>
      </c>
      <c r="C165">
        <v>8299</v>
      </c>
      <c r="D165" t="s">
        <v>1234</v>
      </c>
      <c r="E165" t="s">
        <v>751</v>
      </c>
      <c r="H165" t="s">
        <v>1189</v>
      </c>
      <c r="K165">
        <v>2000</v>
      </c>
    </row>
    <row r="166" spans="1:11" x14ac:dyDescent="0.25">
      <c r="A166" t="s">
        <v>1235</v>
      </c>
      <c r="B166" t="s">
        <v>1236</v>
      </c>
      <c r="C166">
        <v>50</v>
      </c>
      <c r="D166" t="s">
        <v>1237</v>
      </c>
      <c r="E166" t="s">
        <v>751</v>
      </c>
      <c r="F166" t="s">
        <v>752</v>
      </c>
      <c r="I166" t="s">
        <v>1238</v>
      </c>
      <c r="K166">
        <v>10000</v>
      </c>
    </row>
    <row r="167" spans="1:11" x14ac:dyDescent="0.25">
      <c r="A167" t="s">
        <v>1239</v>
      </c>
      <c r="B167" t="s">
        <v>1240</v>
      </c>
      <c r="C167">
        <v>6205</v>
      </c>
      <c r="D167" t="s">
        <v>1241</v>
      </c>
      <c r="E167" t="s">
        <v>751</v>
      </c>
      <c r="F167" t="s">
        <v>752</v>
      </c>
      <c r="I167" t="s">
        <v>1238</v>
      </c>
      <c r="K167">
        <v>10000</v>
      </c>
    </row>
    <row r="168" spans="1:11" x14ac:dyDescent="0.25">
      <c r="A168" t="s">
        <v>1242</v>
      </c>
      <c r="B168" t="s">
        <v>1243</v>
      </c>
      <c r="C168">
        <v>6206</v>
      </c>
      <c r="D168" t="s">
        <v>1244</v>
      </c>
      <c r="E168" t="s">
        <v>751</v>
      </c>
      <c r="F168" t="s">
        <v>752</v>
      </c>
      <c r="I168" t="s">
        <v>1238</v>
      </c>
      <c r="K168">
        <v>10000</v>
      </c>
    </row>
    <row r="169" spans="1:11" x14ac:dyDescent="0.25">
      <c r="A169" t="s">
        <v>1245</v>
      </c>
      <c r="B169" t="s">
        <v>1246</v>
      </c>
      <c r="C169">
        <v>2231</v>
      </c>
      <c r="D169" t="s">
        <v>1247</v>
      </c>
      <c r="E169" t="s">
        <v>751</v>
      </c>
      <c r="G169" t="s">
        <v>753</v>
      </c>
      <c r="K169">
        <v>2000</v>
      </c>
    </row>
    <row r="170" spans="1:11" x14ac:dyDescent="0.25">
      <c r="A170" t="s">
        <v>1248</v>
      </c>
      <c r="B170" t="s">
        <v>1249</v>
      </c>
      <c r="C170">
        <v>6116</v>
      </c>
      <c r="D170" t="s">
        <v>1250</v>
      </c>
      <c r="E170" t="s">
        <v>751</v>
      </c>
      <c r="G170" t="s">
        <v>753</v>
      </c>
      <c r="K170">
        <v>2000</v>
      </c>
    </row>
    <row r="171" spans="1:11" x14ac:dyDescent="0.25">
      <c r="A171" t="s">
        <v>1251</v>
      </c>
      <c r="B171" t="s">
        <v>1252</v>
      </c>
      <c r="C171">
        <v>6279</v>
      </c>
      <c r="D171" t="s">
        <v>1253</v>
      </c>
      <c r="E171" t="s">
        <v>751</v>
      </c>
      <c r="H171" t="s">
        <v>1189</v>
      </c>
      <c r="K171">
        <v>2000</v>
      </c>
    </row>
    <row r="172" spans="1:11" x14ac:dyDescent="0.25">
      <c r="A172" t="s">
        <v>1254</v>
      </c>
      <c r="B172" t="s">
        <v>1255</v>
      </c>
      <c r="C172">
        <v>636</v>
      </c>
      <c r="D172" t="s">
        <v>1256</v>
      </c>
      <c r="E172" t="s">
        <v>751</v>
      </c>
      <c r="F172" t="s">
        <v>752</v>
      </c>
      <c r="I172" t="s">
        <v>1238</v>
      </c>
      <c r="K172">
        <v>10000</v>
      </c>
    </row>
    <row r="173" spans="1:11" x14ac:dyDescent="0.25">
      <c r="A173" t="s">
        <v>1257</v>
      </c>
      <c r="B173" t="s">
        <v>1258</v>
      </c>
      <c r="C173">
        <v>639</v>
      </c>
      <c r="D173" t="s">
        <v>1259</v>
      </c>
      <c r="E173" t="s">
        <v>751</v>
      </c>
      <c r="F173" t="s">
        <v>752</v>
      </c>
      <c r="I173" t="s">
        <v>1238</v>
      </c>
      <c r="K173">
        <v>10000</v>
      </c>
    </row>
    <row r="174" spans="1:11" x14ac:dyDescent="0.25">
      <c r="A174" t="s">
        <v>1260</v>
      </c>
      <c r="B174" t="s">
        <v>1028</v>
      </c>
      <c r="C174">
        <v>3008</v>
      </c>
      <c r="D174" t="s">
        <v>1029</v>
      </c>
      <c r="E174" t="s">
        <v>751</v>
      </c>
      <c r="G174" t="s">
        <v>753</v>
      </c>
      <c r="K174">
        <v>100</v>
      </c>
    </row>
    <row r="175" spans="1:11" x14ac:dyDescent="0.25">
      <c r="A175" t="s">
        <v>1261</v>
      </c>
      <c r="B175" t="s">
        <v>1187</v>
      </c>
      <c r="C175">
        <v>1565</v>
      </c>
      <c r="D175" t="s">
        <v>1188</v>
      </c>
      <c r="E175" t="s">
        <v>751</v>
      </c>
      <c r="H175" t="s">
        <v>1189</v>
      </c>
      <c r="K175">
        <v>100</v>
      </c>
    </row>
    <row r="176" spans="1:11" x14ac:dyDescent="0.25">
      <c r="A176" t="s">
        <v>1262</v>
      </c>
      <c r="B176" t="s">
        <v>1263</v>
      </c>
      <c r="C176">
        <v>643</v>
      </c>
      <c r="D176" t="s">
        <v>1264</v>
      </c>
      <c r="E176" t="s">
        <v>751</v>
      </c>
      <c r="F176" t="s">
        <v>752</v>
      </c>
      <c r="I176" t="s">
        <v>1238</v>
      </c>
      <c r="K176">
        <v>10000</v>
      </c>
    </row>
    <row r="177" spans="1:11" x14ac:dyDescent="0.25">
      <c r="A177" t="s">
        <v>1265</v>
      </c>
      <c r="B177" t="s">
        <v>1266</v>
      </c>
      <c r="C177">
        <v>2345</v>
      </c>
      <c r="D177" t="s">
        <v>1267</v>
      </c>
      <c r="E177" t="s">
        <v>751</v>
      </c>
      <c r="G177" t="s">
        <v>753</v>
      </c>
      <c r="K177">
        <v>2000</v>
      </c>
    </row>
    <row r="178" spans="1:11" x14ac:dyDescent="0.25">
      <c r="A178" t="s">
        <v>1268</v>
      </c>
      <c r="B178" t="s">
        <v>1269</v>
      </c>
      <c r="C178">
        <v>6414</v>
      </c>
      <c r="D178" t="s">
        <v>1270</v>
      </c>
      <c r="E178" t="s">
        <v>751</v>
      </c>
      <c r="G178" t="s">
        <v>753</v>
      </c>
      <c r="K178">
        <v>2000</v>
      </c>
    </row>
    <row r="179" spans="1:11" x14ac:dyDescent="0.25">
      <c r="A179" t="s">
        <v>1271</v>
      </c>
      <c r="B179" t="s">
        <v>1272</v>
      </c>
      <c r="C179">
        <v>1536</v>
      </c>
      <c r="D179" t="s">
        <v>1273</v>
      </c>
      <c r="E179" t="s">
        <v>751</v>
      </c>
      <c r="G179" t="s">
        <v>753</v>
      </c>
      <c r="K179">
        <v>2000</v>
      </c>
    </row>
    <row r="180" spans="1:11" x14ac:dyDescent="0.25">
      <c r="A180" t="s">
        <v>1274</v>
      </c>
      <c r="B180" t="s">
        <v>1275</v>
      </c>
      <c r="C180">
        <v>1909</v>
      </c>
      <c r="D180" t="s">
        <v>1276</v>
      </c>
      <c r="E180" t="s">
        <v>751</v>
      </c>
      <c r="G180" t="s">
        <v>753</v>
      </c>
      <c r="K180">
        <v>2000</v>
      </c>
    </row>
    <row r="181" spans="1:11" x14ac:dyDescent="0.25">
      <c r="A181" t="s">
        <v>1277</v>
      </c>
      <c r="B181" t="s">
        <v>1278</v>
      </c>
      <c r="C181">
        <v>3081</v>
      </c>
      <c r="D181" t="s">
        <v>1279</v>
      </c>
      <c r="E181" t="s">
        <v>751</v>
      </c>
      <c r="H181" t="s">
        <v>1189</v>
      </c>
      <c r="K181">
        <v>2000</v>
      </c>
    </row>
    <row r="182" spans="1:11" x14ac:dyDescent="0.25">
      <c r="A182" t="s">
        <v>1280</v>
      </c>
      <c r="B182" t="s">
        <v>1281</v>
      </c>
      <c r="C182">
        <v>3552</v>
      </c>
      <c r="D182" t="s">
        <v>1282</v>
      </c>
      <c r="E182" t="s">
        <v>751</v>
      </c>
      <c r="H182" t="s">
        <v>1189</v>
      </c>
      <c r="K182">
        <v>2000</v>
      </c>
    </row>
    <row r="183" spans="1:11" x14ac:dyDescent="0.25">
      <c r="A183" t="s">
        <v>1283</v>
      </c>
      <c r="B183" t="s">
        <v>1284</v>
      </c>
      <c r="C183">
        <v>6274</v>
      </c>
      <c r="D183" t="s">
        <v>1285</v>
      </c>
      <c r="E183" t="s">
        <v>751</v>
      </c>
      <c r="H183" t="s">
        <v>1189</v>
      </c>
      <c r="K183">
        <v>2000</v>
      </c>
    </row>
    <row r="184" spans="1:11" x14ac:dyDescent="0.25">
      <c r="A184" t="s">
        <v>1286</v>
      </c>
      <c r="B184" t="s">
        <v>1287</v>
      </c>
      <c r="C184">
        <v>6488</v>
      </c>
      <c r="D184" t="s">
        <v>1288</v>
      </c>
      <c r="E184" t="s">
        <v>751</v>
      </c>
      <c r="H184" t="s">
        <v>1189</v>
      </c>
      <c r="K184">
        <v>2000</v>
      </c>
    </row>
    <row r="185" spans="1:11" x14ac:dyDescent="0.25">
      <c r="A185" t="s">
        <v>1289</v>
      </c>
      <c r="B185" t="s">
        <v>1290</v>
      </c>
      <c r="C185">
        <v>6510</v>
      </c>
      <c r="D185" t="s">
        <v>1291</v>
      </c>
      <c r="E185" t="s">
        <v>751</v>
      </c>
      <c r="H185" t="s">
        <v>1189</v>
      </c>
      <c r="K185">
        <v>2000</v>
      </c>
    </row>
    <row r="186" spans="1:11" x14ac:dyDescent="0.25">
      <c r="A186" t="s">
        <v>1292</v>
      </c>
      <c r="B186" t="s">
        <v>1290</v>
      </c>
      <c r="C186">
        <v>6510</v>
      </c>
      <c r="D186" t="s">
        <v>1291</v>
      </c>
      <c r="E186" t="s">
        <v>751</v>
      </c>
      <c r="H186" t="s">
        <v>1189</v>
      </c>
      <c r="K186">
        <v>100</v>
      </c>
    </row>
    <row r="187" spans="1:11" x14ac:dyDescent="0.25">
      <c r="A187" t="s">
        <v>1293</v>
      </c>
      <c r="B187" t="s">
        <v>1294</v>
      </c>
      <c r="C187">
        <v>3711</v>
      </c>
      <c r="D187" t="s">
        <v>1295</v>
      </c>
      <c r="E187" t="s">
        <v>751</v>
      </c>
      <c r="F187" t="s">
        <v>752</v>
      </c>
      <c r="G187" t="s">
        <v>753</v>
      </c>
      <c r="K187">
        <v>2000</v>
      </c>
    </row>
    <row r="188" spans="1:11" x14ac:dyDescent="0.25">
      <c r="A188" t="s">
        <v>1296</v>
      </c>
      <c r="B188" t="s">
        <v>1297</v>
      </c>
      <c r="C188">
        <v>3227</v>
      </c>
      <c r="D188" t="s">
        <v>1298</v>
      </c>
      <c r="E188" t="s">
        <v>751</v>
      </c>
      <c r="H188" t="s">
        <v>1189</v>
      </c>
      <c r="K188">
        <v>2000</v>
      </c>
    </row>
    <row r="189" spans="1:11" x14ac:dyDescent="0.25">
      <c r="A189" t="s">
        <v>1299</v>
      </c>
      <c r="B189" t="s">
        <v>1287</v>
      </c>
      <c r="C189">
        <v>6488</v>
      </c>
      <c r="D189" t="s">
        <v>1288</v>
      </c>
      <c r="E189" t="s">
        <v>751</v>
      </c>
      <c r="H189" t="s">
        <v>1189</v>
      </c>
      <c r="K189">
        <v>100</v>
      </c>
    </row>
    <row r="190" spans="1:11" x14ac:dyDescent="0.25">
      <c r="A190" t="s">
        <v>1300</v>
      </c>
      <c r="B190" t="s">
        <v>1301</v>
      </c>
      <c r="C190">
        <v>4162</v>
      </c>
      <c r="D190" t="s">
        <v>1302</v>
      </c>
      <c r="E190" t="s">
        <v>751</v>
      </c>
      <c r="H190" t="s">
        <v>1189</v>
      </c>
      <c r="K190">
        <v>2000</v>
      </c>
    </row>
    <row r="191" spans="1:11" x14ac:dyDescent="0.25">
      <c r="A191" t="s">
        <v>1303</v>
      </c>
      <c r="B191" t="s">
        <v>1304</v>
      </c>
      <c r="C191">
        <v>4736</v>
      </c>
      <c r="D191" t="s">
        <v>1305</v>
      </c>
      <c r="E191" t="s">
        <v>751</v>
      </c>
      <c r="H191" t="s">
        <v>1189</v>
      </c>
      <c r="K191">
        <v>2000</v>
      </c>
    </row>
    <row r="192" spans="1:11" x14ac:dyDescent="0.25">
      <c r="A192" t="s">
        <v>1306</v>
      </c>
      <c r="B192" t="s">
        <v>1307</v>
      </c>
      <c r="C192">
        <v>5425</v>
      </c>
      <c r="D192" t="s">
        <v>1308</v>
      </c>
      <c r="E192" t="s">
        <v>751</v>
      </c>
      <c r="H192" t="s">
        <v>1189</v>
      </c>
      <c r="K192">
        <v>2000</v>
      </c>
    </row>
    <row r="193" spans="1:11" x14ac:dyDescent="0.25">
      <c r="A193" t="s">
        <v>1309</v>
      </c>
      <c r="B193" t="s">
        <v>1310</v>
      </c>
      <c r="C193">
        <v>56</v>
      </c>
      <c r="D193" t="s">
        <v>1311</v>
      </c>
      <c r="E193" t="s">
        <v>751</v>
      </c>
      <c r="I193" t="s">
        <v>1238</v>
      </c>
      <c r="K193">
        <v>10000</v>
      </c>
    </row>
    <row r="194" spans="1:11" x14ac:dyDescent="0.25">
      <c r="A194" t="s">
        <v>1312</v>
      </c>
      <c r="B194" t="s">
        <v>1313</v>
      </c>
      <c r="C194">
        <v>2633</v>
      </c>
      <c r="D194" t="s">
        <v>1314</v>
      </c>
      <c r="E194" t="s">
        <v>751</v>
      </c>
      <c r="G194" t="s">
        <v>753</v>
      </c>
      <c r="K194">
        <v>2000</v>
      </c>
    </row>
    <row r="195" spans="1:11" x14ac:dyDescent="0.25">
      <c r="A195" t="s">
        <v>1315</v>
      </c>
      <c r="B195" t="s">
        <v>1316</v>
      </c>
      <c r="C195">
        <v>5269</v>
      </c>
      <c r="D195" t="s">
        <v>1317</v>
      </c>
      <c r="E195" t="s">
        <v>751</v>
      </c>
      <c r="G195" t="s">
        <v>753</v>
      </c>
      <c r="K195">
        <v>2000</v>
      </c>
    </row>
    <row r="196" spans="1:11" x14ac:dyDescent="0.25">
      <c r="A196" t="s">
        <v>1318</v>
      </c>
      <c r="B196" t="s">
        <v>1319</v>
      </c>
      <c r="C196">
        <v>3529</v>
      </c>
      <c r="D196" t="s">
        <v>1320</v>
      </c>
      <c r="E196" t="s">
        <v>751</v>
      </c>
      <c r="H196" t="s">
        <v>1189</v>
      </c>
      <c r="K196">
        <v>2000</v>
      </c>
    </row>
    <row r="197" spans="1:11" x14ac:dyDescent="0.25">
      <c r="A197" t="s">
        <v>1321</v>
      </c>
      <c r="B197" t="s">
        <v>1322</v>
      </c>
      <c r="C197">
        <v>2383</v>
      </c>
      <c r="D197" t="s">
        <v>1323</v>
      </c>
      <c r="E197" t="s">
        <v>751</v>
      </c>
      <c r="G197" t="s">
        <v>753</v>
      </c>
      <c r="K197">
        <v>2000</v>
      </c>
    </row>
    <row r="198" spans="1:11" x14ac:dyDescent="0.25">
      <c r="A198" t="s">
        <v>1324</v>
      </c>
      <c r="B198" t="s">
        <v>1325</v>
      </c>
      <c r="C198">
        <v>6173</v>
      </c>
      <c r="D198" t="s">
        <v>1326</v>
      </c>
      <c r="E198" t="s">
        <v>751</v>
      </c>
      <c r="H198" t="s">
        <v>1189</v>
      </c>
      <c r="K198">
        <v>2000</v>
      </c>
    </row>
    <row r="199" spans="1:11" x14ac:dyDescent="0.25">
      <c r="A199" t="s">
        <v>1327</v>
      </c>
      <c r="B199" t="s">
        <v>1328</v>
      </c>
      <c r="C199">
        <v>6182</v>
      </c>
      <c r="D199" t="s">
        <v>1329</v>
      </c>
      <c r="E199" t="s">
        <v>751</v>
      </c>
      <c r="H199" t="s">
        <v>1189</v>
      </c>
      <c r="K199">
        <v>2000</v>
      </c>
    </row>
    <row r="200" spans="1:11" x14ac:dyDescent="0.25">
      <c r="A200" t="s">
        <v>1330</v>
      </c>
      <c r="B200" t="s">
        <v>1331</v>
      </c>
      <c r="C200">
        <v>8436</v>
      </c>
      <c r="D200" t="s">
        <v>1332</v>
      </c>
      <c r="E200" t="s">
        <v>751</v>
      </c>
      <c r="H200" t="s">
        <v>1189</v>
      </c>
      <c r="K200">
        <v>2000</v>
      </c>
    </row>
    <row r="201" spans="1:11" x14ac:dyDescent="0.25">
      <c r="A201" t="s">
        <v>1333</v>
      </c>
      <c r="B201" t="s">
        <v>1316</v>
      </c>
      <c r="C201">
        <v>5269</v>
      </c>
      <c r="D201" t="s">
        <v>1317</v>
      </c>
      <c r="E201" t="s">
        <v>751</v>
      </c>
      <c r="G201" t="s">
        <v>753</v>
      </c>
      <c r="K201">
        <v>100</v>
      </c>
    </row>
    <row r="202" spans="1:11" x14ac:dyDescent="0.25">
      <c r="A202" t="s">
        <v>1334</v>
      </c>
      <c r="B202" t="s">
        <v>1335</v>
      </c>
      <c r="C202">
        <v>5457</v>
      </c>
      <c r="D202" t="s">
        <v>1336</v>
      </c>
      <c r="E202" t="s">
        <v>751</v>
      </c>
      <c r="H202" t="s">
        <v>1189</v>
      </c>
      <c r="K202">
        <v>2000</v>
      </c>
    </row>
    <row r="203" spans="1:11" x14ac:dyDescent="0.25">
      <c r="A203" t="s">
        <v>1337</v>
      </c>
      <c r="B203" t="s">
        <v>1338</v>
      </c>
      <c r="C203">
        <v>8358</v>
      </c>
      <c r="D203" t="s">
        <v>1339</v>
      </c>
      <c r="E203" t="s">
        <v>751</v>
      </c>
      <c r="H203" t="s">
        <v>1189</v>
      </c>
      <c r="K203">
        <v>2000</v>
      </c>
    </row>
    <row r="204" spans="1:11" x14ac:dyDescent="0.25">
      <c r="A204" t="s">
        <v>1340</v>
      </c>
      <c r="B204" t="s">
        <v>1341</v>
      </c>
      <c r="C204">
        <v>8086</v>
      </c>
      <c r="D204" t="s">
        <v>1342</v>
      </c>
      <c r="E204" t="s">
        <v>751</v>
      </c>
      <c r="H204" t="s">
        <v>1189</v>
      </c>
      <c r="K204">
        <v>2000</v>
      </c>
    </row>
    <row r="205" spans="1:11" x14ac:dyDescent="0.25">
      <c r="A205" t="s">
        <v>1343</v>
      </c>
      <c r="B205" t="s">
        <v>1344</v>
      </c>
      <c r="C205">
        <v>3706</v>
      </c>
      <c r="D205" t="s">
        <v>1345</v>
      </c>
      <c r="E205" t="s">
        <v>751</v>
      </c>
      <c r="G205" t="s">
        <v>753</v>
      </c>
      <c r="K205">
        <v>2000</v>
      </c>
    </row>
    <row r="206" spans="1:11" x14ac:dyDescent="0.25">
      <c r="A206" t="s">
        <v>1346</v>
      </c>
      <c r="B206" t="s">
        <v>1347</v>
      </c>
      <c r="C206">
        <v>3324</v>
      </c>
      <c r="D206" t="s">
        <v>1348</v>
      </c>
      <c r="E206" t="s">
        <v>751</v>
      </c>
      <c r="H206" t="s">
        <v>1189</v>
      </c>
      <c r="K206">
        <v>2000</v>
      </c>
    </row>
    <row r="207" spans="1:11" x14ac:dyDescent="0.25">
      <c r="A207" t="s">
        <v>1349</v>
      </c>
      <c r="B207" t="s">
        <v>866</v>
      </c>
      <c r="C207">
        <v>2454</v>
      </c>
      <c r="D207" t="s">
        <v>867</v>
      </c>
      <c r="E207" t="s">
        <v>751</v>
      </c>
      <c r="G207" t="s">
        <v>753</v>
      </c>
      <c r="K207">
        <v>100</v>
      </c>
    </row>
    <row r="208" spans="1:11" x14ac:dyDescent="0.25">
      <c r="A208" t="s">
        <v>1350</v>
      </c>
      <c r="B208" t="s">
        <v>1351</v>
      </c>
      <c r="C208">
        <v>6669</v>
      </c>
      <c r="D208" t="s">
        <v>1352</v>
      </c>
      <c r="E208" t="s">
        <v>751</v>
      </c>
      <c r="G208" t="s">
        <v>753</v>
      </c>
      <c r="K208">
        <v>2000</v>
      </c>
    </row>
    <row r="209" spans="1:11" x14ac:dyDescent="0.25">
      <c r="A209" t="s">
        <v>1353</v>
      </c>
      <c r="B209" t="s">
        <v>1351</v>
      </c>
      <c r="C209">
        <v>6669</v>
      </c>
      <c r="D209" t="s">
        <v>1352</v>
      </c>
      <c r="E209" t="s">
        <v>751</v>
      </c>
      <c r="G209" t="s">
        <v>753</v>
      </c>
      <c r="K209">
        <v>100</v>
      </c>
    </row>
    <row r="210" spans="1:11" x14ac:dyDescent="0.25">
      <c r="A210" t="s">
        <v>1354</v>
      </c>
      <c r="B210" t="s">
        <v>1355</v>
      </c>
      <c r="C210">
        <v>3293</v>
      </c>
      <c r="D210" t="s">
        <v>1356</v>
      </c>
      <c r="E210" t="s">
        <v>751</v>
      </c>
      <c r="H210" t="s">
        <v>1189</v>
      </c>
      <c r="K210">
        <v>2000</v>
      </c>
    </row>
    <row r="211" spans="1:11" x14ac:dyDescent="0.25">
      <c r="A211" t="s">
        <v>1357</v>
      </c>
      <c r="B211" t="s">
        <v>1355</v>
      </c>
      <c r="C211">
        <v>3293</v>
      </c>
      <c r="D211" t="s">
        <v>1356</v>
      </c>
      <c r="E211" t="s">
        <v>751</v>
      </c>
      <c r="H211" t="s">
        <v>1189</v>
      </c>
      <c r="K211">
        <v>100</v>
      </c>
    </row>
    <row r="212" spans="1:11" x14ac:dyDescent="0.25">
      <c r="A212" t="s">
        <v>1358</v>
      </c>
      <c r="B212" t="s">
        <v>1359</v>
      </c>
      <c r="C212">
        <v>5274</v>
      </c>
      <c r="D212" t="s">
        <v>1360</v>
      </c>
      <c r="E212" t="s">
        <v>751</v>
      </c>
      <c r="H212" t="s">
        <v>1189</v>
      </c>
      <c r="K212">
        <v>2000</v>
      </c>
    </row>
    <row r="213" spans="1:11" x14ac:dyDescent="0.25">
      <c r="A213" t="s">
        <v>1361</v>
      </c>
      <c r="B213" t="s">
        <v>1359</v>
      </c>
      <c r="C213">
        <v>5274</v>
      </c>
      <c r="D213" t="s">
        <v>1360</v>
      </c>
      <c r="E213" t="s">
        <v>751</v>
      </c>
      <c r="H213" t="s">
        <v>1189</v>
      </c>
      <c r="K213">
        <v>100</v>
      </c>
    </row>
    <row r="214" spans="1:11" x14ac:dyDescent="0.25">
      <c r="A214" t="s">
        <v>1362</v>
      </c>
      <c r="B214" t="s">
        <v>1363</v>
      </c>
      <c r="C214">
        <v>3714</v>
      </c>
      <c r="D214" t="s">
        <v>1364</v>
      </c>
      <c r="E214" t="s">
        <v>751</v>
      </c>
      <c r="F214" t="s">
        <v>752</v>
      </c>
      <c r="G214" t="s">
        <v>753</v>
      </c>
      <c r="K214">
        <v>2000</v>
      </c>
    </row>
    <row r="215" spans="1:11" x14ac:dyDescent="0.25">
      <c r="A215" t="s">
        <v>1365</v>
      </c>
      <c r="B215" t="s">
        <v>1366</v>
      </c>
      <c r="C215">
        <v>2606</v>
      </c>
      <c r="D215" t="s">
        <v>1367</v>
      </c>
      <c r="E215" t="s">
        <v>751</v>
      </c>
      <c r="G215" t="s">
        <v>753</v>
      </c>
      <c r="K215">
        <v>2000</v>
      </c>
    </row>
    <row r="216" spans="1:11" x14ac:dyDescent="0.25">
      <c r="A216" t="s">
        <v>1368</v>
      </c>
      <c r="B216" t="s">
        <v>1369</v>
      </c>
      <c r="C216">
        <v>3532</v>
      </c>
      <c r="D216" t="s">
        <v>1370</v>
      </c>
      <c r="E216" t="s">
        <v>751</v>
      </c>
      <c r="G216" t="s">
        <v>753</v>
      </c>
      <c r="K216">
        <v>2000</v>
      </c>
    </row>
    <row r="217" spans="1:11" x14ac:dyDescent="0.25">
      <c r="A217" t="s">
        <v>1371</v>
      </c>
      <c r="B217" t="s">
        <v>1163</v>
      </c>
      <c r="C217">
        <v>2327</v>
      </c>
      <c r="D217" t="s">
        <v>1164</v>
      </c>
      <c r="E217" t="s">
        <v>751</v>
      </c>
      <c r="G217" t="s">
        <v>753</v>
      </c>
      <c r="K217">
        <v>100</v>
      </c>
    </row>
    <row r="218" spans="1:11" x14ac:dyDescent="0.25">
      <c r="A218" t="s">
        <v>1372</v>
      </c>
      <c r="B218" t="s">
        <v>761</v>
      </c>
      <c r="C218">
        <v>2330</v>
      </c>
      <c r="D218" t="s">
        <v>762</v>
      </c>
      <c r="E218" t="s">
        <v>751</v>
      </c>
      <c r="G218" t="s">
        <v>753</v>
      </c>
      <c r="K218">
        <v>100</v>
      </c>
    </row>
    <row r="219" spans="1:11" x14ac:dyDescent="0.25">
      <c r="A219" t="s">
        <v>1373</v>
      </c>
      <c r="B219" t="s">
        <v>959</v>
      </c>
      <c r="C219">
        <v>2379</v>
      </c>
      <c r="D219" t="s">
        <v>960</v>
      </c>
      <c r="E219" t="s">
        <v>751</v>
      </c>
      <c r="G219" t="s">
        <v>753</v>
      </c>
      <c r="K219">
        <v>100</v>
      </c>
    </row>
    <row r="220" spans="1:11" x14ac:dyDescent="0.25">
      <c r="A220" t="s">
        <v>1374</v>
      </c>
      <c r="B220" t="s">
        <v>1034</v>
      </c>
      <c r="C220">
        <v>3034</v>
      </c>
      <c r="D220" t="s">
        <v>1035</v>
      </c>
      <c r="E220" t="s">
        <v>751</v>
      </c>
      <c r="G220" t="s">
        <v>753</v>
      </c>
      <c r="K220">
        <v>100</v>
      </c>
    </row>
    <row r="221" spans="1:11" x14ac:dyDescent="0.25">
      <c r="A221" t="s">
        <v>1375</v>
      </c>
      <c r="B221" t="s">
        <v>1191</v>
      </c>
      <c r="C221">
        <v>3105</v>
      </c>
      <c r="D221" t="s">
        <v>1192</v>
      </c>
      <c r="E221" t="s">
        <v>751</v>
      </c>
      <c r="H221" t="s">
        <v>1189</v>
      </c>
      <c r="K221">
        <v>100</v>
      </c>
    </row>
    <row r="222" spans="1:11" x14ac:dyDescent="0.25">
      <c r="A222" t="s">
        <v>1376</v>
      </c>
      <c r="B222" t="s">
        <v>1133</v>
      </c>
      <c r="C222">
        <v>3406</v>
      </c>
      <c r="D222" t="s">
        <v>1134</v>
      </c>
      <c r="E222" t="s">
        <v>751</v>
      </c>
      <c r="G222" t="s">
        <v>753</v>
      </c>
      <c r="K222">
        <v>100</v>
      </c>
    </row>
    <row r="223" spans="1:11" x14ac:dyDescent="0.25">
      <c r="A223" t="s">
        <v>1377</v>
      </c>
      <c r="B223" t="s">
        <v>1378</v>
      </c>
      <c r="C223">
        <v>1907</v>
      </c>
      <c r="D223" t="s">
        <v>1379</v>
      </c>
      <c r="E223" t="s">
        <v>751</v>
      </c>
      <c r="G223" t="s">
        <v>753</v>
      </c>
      <c r="K223">
        <v>2000</v>
      </c>
    </row>
    <row r="224" spans="1:11" x14ac:dyDescent="0.25">
      <c r="A224" t="s">
        <v>1380</v>
      </c>
      <c r="B224" t="s">
        <v>1381</v>
      </c>
      <c r="C224">
        <v>3374</v>
      </c>
      <c r="D224" t="s">
        <v>1382</v>
      </c>
      <c r="E224" t="s">
        <v>751</v>
      </c>
      <c r="H224" t="s">
        <v>1189</v>
      </c>
      <c r="K224">
        <v>2000</v>
      </c>
    </row>
    <row r="225" spans="1:11" x14ac:dyDescent="0.25">
      <c r="A225" t="s">
        <v>1383</v>
      </c>
      <c r="B225" t="s">
        <v>914</v>
      </c>
      <c r="C225">
        <v>2049</v>
      </c>
      <c r="D225" t="s">
        <v>915</v>
      </c>
      <c r="E225" t="s">
        <v>751</v>
      </c>
      <c r="G225" t="s">
        <v>753</v>
      </c>
      <c r="K225">
        <v>100</v>
      </c>
    </row>
    <row r="226" spans="1:11" x14ac:dyDescent="0.25">
      <c r="A226" t="s">
        <v>1384</v>
      </c>
      <c r="B226" t="s">
        <v>1233</v>
      </c>
      <c r="C226">
        <v>8299</v>
      </c>
      <c r="D226" t="s">
        <v>1234</v>
      </c>
      <c r="E226" t="s">
        <v>751</v>
      </c>
      <c r="H226" t="s">
        <v>1189</v>
      </c>
      <c r="K226">
        <v>100</v>
      </c>
    </row>
    <row r="227" spans="1:11" x14ac:dyDescent="0.25">
      <c r="A227" t="s">
        <v>1385</v>
      </c>
      <c r="B227" t="s">
        <v>1386</v>
      </c>
      <c r="C227">
        <v>1717</v>
      </c>
      <c r="D227" t="s">
        <v>1387</v>
      </c>
      <c r="E227" t="s">
        <v>751</v>
      </c>
      <c r="G227" t="s">
        <v>753</v>
      </c>
      <c r="K227">
        <v>2000</v>
      </c>
    </row>
    <row r="228" spans="1:11" x14ac:dyDescent="0.25">
      <c r="A228" t="s">
        <v>1388</v>
      </c>
      <c r="B228" t="s">
        <v>1389</v>
      </c>
      <c r="C228">
        <v>1904</v>
      </c>
      <c r="D228" t="s">
        <v>1390</v>
      </c>
      <c r="E228" t="s">
        <v>751</v>
      </c>
      <c r="G228" t="s">
        <v>753</v>
      </c>
      <c r="K228">
        <v>2000</v>
      </c>
    </row>
    <row r="229" spans="1:11" x14ac:dyDescent="0.25">
      <c r="A229" t="s">
        <v>1391</v>
      </c>
      <c r="B229" t="s">
        <v>1392</v>
      </c>
      <c r="C229">
        <v>3078</v>
      </c>
      <c r="D229" t="s">
        <v>1393</v>
      </c>
      <c r="E229" t="s">
        <v>751</v>
      </c>
      <c r="H229" t="s">
        <v>1189</v>
      </c>
      <c r="K229">
        <v>2000</v>
      </c>
    </row>
    <row r="230" spans="1:11" x14ac:dyDescent="0.25">
      <c r="A230" t="s">
        <v>1394</v>
      </c>
      <c r="B230" t="s">
        <v>842</v>
      </c>
      <c r="C230">
        <v>2357</v>
      </c>
      <c r="D230" t="s">
        <v>843</v>
      </c>
      <c r="E230" t="s">
        <v>751</v>
      </c>
      <c r="G230" t="s">
        <v>753</v>
      </c>
      <c r="K230">
        <v>100</v>
      </c>
    </row>
    <row r="231" spans="1:11" x14ac:dyDescent="0.25">
      <c r="A231" t="s">
        <v>1395</v>
      </c>
      <c r="B231" t="s">
        <v>1166</v>
      </c>
      <c r="C231">
        <v>8046</v>
      </c>
      <c r="D231" t="s">
        <v>1167</v>
      </c>
      <c r="E231" t="s">
        <v>751</v>
      </c>
      <c r="G231" t="s">
        <v>753</v>
      </c>
      <c r="K231">
        <v>100</v>
      </c>
    </row>
    <row r="232" spans="1:11" x14ac:dyDescent="0.25">
      <c r="A232" t="s">
        <v>1396</v>
      </c>
      <c r="B232" t="s">
        <v>1397</v>
      </c>
      <c r="C232">
        <v>2441</v>
      </c>
      <c r="D232" t="s">
        <v>1398</v>
      </c>
      <c r="E232" t="s">
        <v>751</v>
      </c>
      <c r="G232" t="s">
        <v>753</v>
      </c>
      <c r="K232">
        <v>2000</v>
      </c>
    </row>
    <row r="233" spans="1:11" x14ac:dyDescent="0.25">
      <c r="A233" t="s">
        <v>1399</v>
      </c>
      <c r="B233" t="s">
        <v>1400</v>
      </c>
      <c r="C233">
        <v>8150</v>
      </c>
      <c r="D233" t="s">
        <v>1401</v>
      </c>
      <c r="E233" t="s">
        <v>751</v>
      </c>
      <c r="G233" t="s">
        <v>753</v>
      </c>
      <c r="K233">
        <v>2000</v>
      </c>
    </row>
    <row r="234" spans="1:11" x14ac:dyDescent="0.25">
      <c r="A234" t="s">
        <v>1402</v>
      </c>
      <c r="B234" t="s">
        <v>1403</v>
      </c>
      <c r="C234">
        <v>2338</v>
      </c>
      <c r="D234" t="s">
        <v>1404</v>
      </c>
      <c r="E234" t="s">
        <v>751</v>
      </c>
      <c r="G234" t="s">
        <v>753</v>
      </c>
      <c r="K234">
        <v>2000</v>
      </c>
    </row>
    <row r="235" spans="1:11" x14ac:dyDescent="0.25">
      <c r="A235" t="s">
        <v>1405</v>
      </c>
      <c r="B235" t="s">
        <v>1406</v>
      </c>
      <c r="C235">
        <v>2388</v>
      </c>
      <c r="D235" t="s">
        <v>1407</v>
      </c>
      <c r="E235" t="s">
        <v>751</v>
      </c>
      <c r="G235" t="s">
        <v>753</v>
      </c>
      <c r="K235">
        <v>2000</v>
      </c>
    </row>
    <row r="236" spans="1:11" x14ac:dyDescent="0.25">
      <c r="A236" t="s">
        <v>1408</v>
      </c>
      <c r="B236" t="s">
        <v>1409</v>
      </c>
      <c r="C236">
        <v>2615</v>
      </c>
      <c r="D236" t="s">
        <v>1410</v>
      </c>
      <c r="E236" t="s">
        <v>751</v>
      </c>
      <c r="G236" t="s">
        <v>753</v>
      </c>
      <c r="K236">
        <v>2000</v>
      </c>
    </row>
    <row r="237" spans="1:11" x14ac:dyDescent="0.25">
      <c r="A237" t="s">
        <v>1411</v>
      </c>
      <c r="B237" t="s">
        <v>1412</v>
      </c>
      <c r="C237">
        <v>6547</v>
      </c>
      <c r="D237" t="s">
        <v>1413</v>
      </c>
      <c r="E237" t="s">
        <v>751</v>
      </c>
      <c r="H237" t="s">
        <v>1189</v>
      </c>
      <c r="K237">
        <v>2000</v>
      </c>
    </row>
    <row r="238" spans="1:11" x14ac:dyDescent="0.25">
      <c r="A238" t="s">
        <v>1414</v>
      </c>
      <c r="B238" t="s">
        <v>1415</v>
      </c>
      <c r="C238">
        <v>6770</v>
      </c>
      <c r="D238" t="s">
        <v>1416</v>
      </c>
      <c r="E238" t="s">
        <v>751</v>
      </c>
      <c r="G238" t="s">
        <v>753</v>
      </c>
      <c r="K238">
        <v>2000</v>
      </c>
    </row>
    <row r="239" spans="1:11" x14ac:dyDescent="0.25">
      <c r="A239" t="s">
        <v>1417</v>
      </c>
      <c r="B239" t="s">
        <v>1418</v>
      </c>
      <c r="C239">
        <v>3017</v>
      </c>
      <c r="D239" t="s">
        <v>1419</v>
      </c>
      <c r="E239" t="s">
        <v>751</v>
      </c>
      <c r="G239" t="s">
        <v>753</v>
      </c>
      <c r="K239">
        <v>2000</v>
      </c>
    </row>
    <row r="240" spans="1:11" x14ac:dyDescent="0.25">
      <c r="A240" t="s">
        <v>1420</v>
      </c>
      <c r="B240" t="s">
        <v>1421</v>
      </c>
      <c r="C240">
        <v>5388</v>
      </c>
      <c r="D240" t="s">
        <v>1422</v>
      </c>
      <c r="E240" t="s">
        <v>751</v>
      </c>
      <c r="G240" t="s">
        <v>753</v>
      </c>
      <c r="K240">
        <v>2000</v>
      </c>
    </row>
    <row r="241" spans="1:11" x14ac:dyDescent="0.25">
      <c r="A241" t="s">
        <v>1423</v>
      </c>
      <c r="B241" t="s">
        <v>1424</v>
      </c>
      <c r="C241">
        <v>2634</v>
      </c>
      <c r="D241" t="s">
        <v>1425</v>
      </c>
      <c r="E241" t="s">
        <v>751</v>
      </c>
      <c r="G241" t="s">
        <v>753</v>
      </c>
      <c r="K241">
        <v>2000</v>
      </c>
    </row>
    <row r="242" spans="1:11" x14ac:dyDescent="0.25">
      <c r="A242" t="s">
        <v>1426</v>
      </c>
      <c r="B242" t="s">
        <v>1427</v>
      </c>
      <c r="C242">
        <v>4128</v>
      </c>
      <c r="D242" t="s">
        <v>1428</v>
      </c>
      <c r="E242" t="s">
        <v>751</v>
      </c>
      <c r="H242" t="s">
        <v>1189</v>
      </c>
      <c r="K242">
        <v>2000</v>
      </c>
    </row>
    <row r="243" spans="1:11" x14ac:dyDescent="0.25">
      <c r="A243" t="s">
        <v>1429</v>
      </c>
      <c r="B243" t="s">
        <v>1430</v>
      </c>
      <c r="C243">
        <v>4919</v>
      </c>
      <c r="D243" t="s">
        <v>1431</v>
      </c>
      <c r="E243" t="s">
        <v>751</v>
      </c>
      <c r="G243" t="s">
        <v>753</v>
      </c>
      <c r="K243">
        <v>2000</v>
      </c>
    </row>
    <row r="244" spans="1:11" x14ac:dyDescent="0.25">
      <c r="A244" t="s">
        <v>1432</v>
      </c>
      <c r="B244" t="s">
        <v>1061</v>
      </c>
      <c r="C244">
        <v>3533</v>
      </c>
      <c r="D244" t="s">
        <v>1062</v>
      </c>
      <c r="E244" t="s">
        <v>751</v>
      </c>
      <c r="G244" t="s">
        <v>753</v>
      </c>
      <c r="K244">
        <v>100</v>
      </c>
    </row>
    <row r="245" spans="1:11" x14ac:dyDescent="0.25">
      <c r="A245" t="s">
        <v>1433</v>
      </c>
      <c r="B245" t="s">
        <v>1064</v>
      </c>
      <c r="C245">
        <v>3653</v>
      </c>
      <c r="D245" t="s">
        <v>1065</v>
      </c>
      <c r="E245" t="s">
        <v>751</v>
      </c>
      <c r="G245" t="s">
        <v>753</v>
      </c>
      <c r="K245">
        <v>100</v>
      </c>
    </row>
    <row r="246" spans="1:11" x14ac:dyDescent="0.25">
      <c r="A246" t="s">
        <v>1434</v>
      </c>
      <c r="B246" t="s">
        <v>1435</v>
      </c>
      <c r="C246">
        <v>878</v>
      </c>
      <c r="D246" t="s">
        <v>1436</v>
      </c>
      <c r="E246" t="s">
        <v>751</v>
      </c>
      <c r="I246" t="s">
        <v>1238</v>
      </c>
      <c r="K246">
        <v>10000</v>
      </c>
    </row>
    <row r="247" spans="1:11" x14ac:dyDescent="0.25">
      <c r="A247" t="s">
        <v>1437</v>
      </c>
      <c r="B247" t="s">
        <v>1438</v>
      </c>
      <c r="C247">
        <v>1609</v>
      </c>
      <c r="D247" t="s">
        <v>1439</v>
      </c>
      <c r="E247" t="s">
        <v>751</v>
      </c>
      <c r="G247" t="s">
        <v>753</v>
      </c>
      <c r="K247">
        <v>2000</v>
      </c>
    </row>
    <row r="248" spans="1:11" x14ac:dyDescent="0.25">
      <c r="A248" t="s">
        <v>1440</v>
      </c>
      <c r="B248" t="s">
        <v>1441</v>
      </c>
      <c r="C248">
        <v>2368</v>
      </c>
      <c r="D248" t="s">
        <v>1442</v>
      </c>
      <c r="E248" t="s">
        <v>751</v>
      </c>
      <c r="G248" t="s">
        <v>753</v>
      </c>
      <c r="K248">
        <v>2000</v>
      </c>
    </row>
    <row r="249" spans="1:11" x14ac:dyDescent="0.25">
      <c r="A249" t="s">
        <v>1443</v>
      </c>
      <c r="B249" t="s">
        <v>1444</v>
      </c>
      <c r="C249">
        <v>6443</v>
      </c>
      <c r="D249" t="s">
        <v>1445</v>
      </c>
      <c r="E249" t="s">
        <v>751</v>
      </c>
      <c r="G249" t="s">
        <v>753</v>
      </c>
      <c r="K249">
        <v>2000</v>
      </c>
    </row>
    <row r="250" spans="1:11" x14ac:dyDescent="0.25">
      <c r="A250" t="s">
        <v>1446</v>
      </c>
      <c r="B250" t="s">
        <v>1447</v>
      </c>
      <c r="C250">
        <v>8454</v>
      </c>
      <c r="D250" t="s">
        <v>1448</v>
      </c>
      <c r="E250" t="s">
        <v>751</v>
      </c>
      <c r="G250" t="s">
        <v>753</v>
      </c>
      <c r="K250">
        <v>2000</v>
      </c>
    </row>
    <row r="251" spans="1:11" x14ac:dyDescent="0.25">
      <c r="A251" t="s">
        <v>1449</v>
      </c>
      <c r="B251" t="s">
        <v>1450</v>
      </c>
      <c r="C251">
        <v>4743</v>
      </c>
      <c r="D251" t="s">
        <v>1451</v>
      </c>
      <c r="E251" t="s">
        <v>751</v>
      </c>
      <c r="H251" t="s">
        <v>1189</v>
      </c>
      <c r="K251">
        <v>2000</v>
      </c>
    </row>
    <row r="252" spans="1:11" x14ac:dyDescent="0.25">
      <c r="A252" t="s">
        <v>1452</v>
      </c>
      <c r="B252" t="s">
        <v>1453</v>
      </c>
      <c r="C252">
        <v>6245</v>
      </c>
      <c r="D252" t="s">
        <v>1454</v>
      </c>
      <c r="E252" t="s">
        <v>751</v>
      </c>
      <c r="H252" t="s">
        <v>1189</v>
      </c>
      <c r="K252">
        <v>2000</v>
      </c>
    </row>
    <row r="253" spans="1:11" x14ac:dyDescent="0.25">
      <c r="A253" t="s">
        <v>1455</v>
      </c>
      <c r="B253" t="s">
        <v>1456</v>
      </c>
      <c r="C253">
        <v>5904</v>
      </c>
      <c r="D253" t="s">
        <v>1457</v>
      </c>
      <c r="E253" t="s">
        <v>751</v>
      </c>
      <c r="H253" t="s">
        <v>1189</v>
      </c>
      <c r="K253">
        <v>2000</v>
      </c>
    </row>
    <row r="254" spans="1:11" x14ac:dyDescent="0.25">
      <c r="A254" t="s">
        <v>1458</v>
      </c>
      <c r="B254" t="s">
        <v>1447</v>
      </c>
      <c r="C254">
        <v>8454</v>
      </c>
      <c r="D254" t="s">
        <v>1448</v>
      </c>
      <c r="E254" t="s">
        <v>751</v>
      </c>
      <c r="G254" t="s">
        <v>753</v>
      </c>
      <c r="K254">
        <v>100</v>
      </c>
    </row>
    <row r="255" spans="1:11" x14ac:dyDescent="0.25">
      <c r="A255" t="s">
        <v>1459</v>
      </c>
      <c r="B255" t="s">
        <v>1456</v>
      </c>
      <c r="C255">
        <v>5904</v>
      </c>
      <c r="D255" t="s">
        <v>1457</v>
      </c>
      <c r="E255" t="s">
        <v>751</v>
      </c>
      <c r="H255" t="s">
        <v>1189</v>
      </c>
      <c r="K255">
        <v>100</v>
      </c>
    </row>
    <row r="256" spans="1:11" x14ac:dyDescent="0.25">
      <c r="A256" t="s">
        <v>1460</v>
      </c>
      <c r="B256" t="s">
        <v>1319</v>
      </c>
      <c r="C256">
        <v>3529</v>
      </c>
      <c r="D256" t="s">
        <v>1320</v>
      </c>
      <c r="E256" t="s">
        <v>751</v>
      </c>
      <c r="H256" t="s">
        <v>1189</v>
      </c>
      <c r="K256">
        <v>100</v>
      </c>
    </row>
    <row r="257" spans="1:11" x14ac:dyDescent="0.25">
      <c r="A257" t="s">
        <v>1461</v>
      </c>
      <c r="B257" t="s">
        <v>1462</v>
      </c>
      <c r="C257">
        <v>9958</v>
      </c>
      <c r="D257" t="s">
        <v>1463</v>
      </c>
      <c r="E257" t="s">
        <v>751</v>
      </c>
      <c r="G257" t="s">
        <v>753</v>
      </c>
      <c r="K257">
        <v>2000</v>
      </c>
    </row>
    <row r="258" spans="1:11" x14ac:dyDescent="0.25">
      <c r="A258" t="s">
        <v>1464</v>
      </c>
      <c r="B258" t="s">
        <v>929</v>
      </c>
      <c r="C258">
        <v>2308</v>
      </c>
      <c r="D258" t="s">
        <v>930</v>
      </c>
      <c r="E258" t="s">
        <v>751</v>
      </c>
      <c r="G258" t="s">
        <v>753</v>
      </c>
      <c r="K258">
        <v>100</v>
      </c>
    </row>
    <row r="259" spans="1:11" x14ac:dyDescent="0.25">
      <c r="A259" t="s">
        <v>1465</v>
      </c>
      <c r="B259" t="s">
        <v>1058</v>
      </c>
      <c r="C259">
        <v>3443</v>
      </c>
      <c r="D259" t="s">
        <v>1059</v>
      </c>
      <c r="E259" t="s">
        <v>751</v>
      </c>
      <c r="G259" t="s">
        <v>753</v>
      </c>
      <c r="K259">
        <v>100</v>
      </c>
    </row>
    <row r="260" spans="1:11" x14ac:dyDescent="0.25">
      <c r="A260" t="s">
        <v>1466</v>
      </c>
      <c r="B260" t="s">
        <v>1467</v>
      </c>
      <c r="C260">
        <v>885</v>
      </c>
      <c r="D260" t="s">
        <v>1468</v>
      </c>
      <c r="E260" t="s">
        <v>751</v>
      </c>
      <c r="I260" t="s">
        <v>1238</v>
      </c>
      <c r="K260">
        <v>10000</v>
      </c>
    </row>
    <row r="261" spans="1:11" x14ac:dyDescent="0.25">
      <c r="A261" t="s">
        <v>1469</v>
      </c>
      <c r="B261" t="s">
        <v>1470</v>
      </c>
      <c r="C261">
        <v>923</v>
      </c>
      <c r="D261" t="s">
        <v>1471</v>
      </c>
      <c r="E261" t="s">
        <v>751</v>
      </c>
      <c r="I261" t="s">
        <v>1238</v>
      </c>
      <c r="K261">
        <v>10000</v>
      </c>
    </row>
    <row r="262" spans="1:11" x14ac:dyDescent="0.25">
      <c r="A262" t="s">
        <v>1472</v>
      </c>
      <c r="B262" t="s">
        <v>1473</v>
      </c>
      <c r="C262" t="s">
        <v>1474</v>
      </c>
      <c r="D262" t="s">
        <v>1475</v>
      </c>
      <c r="E262" t="s">
        <v>751</v>
      </c>
      <c r="J262" t="s">
        <v>1476</v>
      </c>
      <c r="K262">
        <v>10000</v>
      </c>
    </row>
    <row r="263" spans="1:11" x14ac:dyDescent="0.25">
      <c r="A263" t="s">
        <v>2199</v>
      </c>
      <c r="B263" t="s">
        <v>2200</v>
      </c>
      <c r="C263">
        <v>1795</v>
      </c>
      <c r="D263" t="s">
        <v>2201</v>
      </c>
      <c r="E263" t="s">
        <v>751</v>
      </c>
      <c r="G263" t="s">
        <v>753</v>
      </c>
      <c r="K263">
        <v>2000</v>
      </c>
    </row>
    <row r="264" spans="1:11" x14ac:dyDescent="0.25">
      <c r="A264" t="s">
        <v>2202</v>
      </c>
      <c r="B264" t="s">
        <v>2203</v>
      </c>
      <c r="C264">
        <v>1905</v>
      </c>
      <c r="D264" t="s">
        <v>2204</v>
      </c>
      <c r="E264" t="s">
        <v>751</v>
      </c>
      <c r="G264" t="s">
        <v>753</v>
      </c>
      <c r="K264">
        <v>2000</v>
      </c>
    </row>
    <row r="265" spans="1:11" x14ac:dyDescent="0.25">
      <c r="A265" t="s">
        <v>2205</v>
      </c>
      <c r="B265" t="s">
        <v>1118</v>
      </c>
      <c r="C265">
        <v>1477</v>
      </c>
      <c r="D265" t="s">
        <v>1119</v>
      </c>
      <c r="E265" t="s">
        <v>751</v>
      </c>
      <c r="G265" t="s">
        <v>753</v>
      </c>
      <c r="K265">
        <v>100</v>
      </c>
    </row>
    <row r="266" spans="1:11" x14ac:dyDescent="0.25">
      <c r="B266" t="s">
        <v>1477</v>
      </c>
      <c r="E266">
        <v>262</v>
      </c>
      <c r="F266">
        <v>48</v>
      </c>
      <c r="G266">
        <v>199</v>
      </c>
      <c r="H266">
        <v>52</v>
      </c>
      <c r="I266">
        <v>10</v>
      </c>
      <c r="J266">
        <v>1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22</vt:i4>
      </vt:variant>
      <vt:variant>
        <vt:lpstr>已命名的範圍</vt:lpstr>
      </vt:variant>
      <vt:variant>
        <vt:i4>17</vt:i4>
      </vt:variant>
    </vt:vector>
  </HeadingPairs>
  <TitlesOfParts>
    <vt:vector size="39" baseType="lpstr">
      <vt:lpstr>OP與VIX盤後</vt:lpstr>
      <vt:lpstr>合併圖卡</vt:lpstr>
      <vt:lpstr>盤後快訊</vt:lpstr>
      <vt:lpstr>暫存</vt:lpstr>
      <vt:lpstr>總紀錄</vt:lpstr>
      <vt:lpstr>近60天Data</vt:lpstr>
      <vt:lpstr>連買連賣</vt:lpstr>
      <vt:lpstr>VIX</vt:lpstr>
      <vt:lpstr>現貨類股成交資訊</vt:lpstr>
      <vt:lpstr>現貨法人與信用交易</vt:lpstr>
      <vt:lpstr>期貨價格</vt:lpstr>
      <vt:lpstr>期貨法人</vt:lpstr>
      <vt:lpstr>期貨大額</vt:lpstr>
      <vt:lpstr>OP法人</vt:lpstr>
      <vt:lpstr>OP價格</vt:lpstr>
      <vt:lpstr>OP資料整理</vt:lpstr>
      <vt:lpstr>OP_PCR</vt:lpstr>
      <vt:lpstr>夜盤期貨法人</vt:lpstr>
      <vt:lpstr>夜盤OP法人</vt:lpstr>
      <vt:lpstr>股票期貨</vt:lpstr>
      <vt:lpstr>股期交易標的</vt:lpstr>
      <vt:lpstr>工作表1</vt:lpstr>
      <vt:lpstr>現貨法人與信用交易!BFI82U?response_html_dayDate__weekDate__monthDate__type_day_1</vt:lpstr>
      <vt:lpstr>夜盤OP法人!callsAndPutsDateAhExcel</vt:lpstr>
      <vt:lpstr>OP法人!callsAndPutsDateExcel</vt:lpstr>
      <vt:lpstr>現貨類股成交資訊!FMTQIK?response_html_date__weekDate__monthDate__type_day</vt:lpstr>
      <vt:lpstr>夜盤期貨法人!futContractsDateAhExcel</vt:lpstr>
      <vt:lpstr>期貨法人!futContractsDateExcel</vt:lpstr>
      <vt:lpstr>期貨價格!futDailyMarketExcel</vt:lpstr>
      <vt:lpstr>期貨價格!futDailyMarketExcel?commodity_id_MTX</vt:lpstr>
      <vt:lpstr>股票期貨!futDailyMarketExcel?commodity_id_STF</vt:lpstr>
      <vt:lpstr>期貨大額!largeTraderFutQryTbl</vt:lpstr>
      <vt:lpstr>現貨法人與信用交易!MI_MARGN?response_html_date__weekDate__monthDate__type_day_selectType_MS</vt:lpstr>
      <vt:lpstr>夜盤OP法人!optContractsDateAhExcel</vt:lpstr>
      <vt:lpstr>OP價格!optDailyMarketExcel</vt:lpstr>
      <vt:lpstr>OP價格!optDailyMarketExcel_1</vt:lpstr>
      <vt:lpstr>OP_PCR!pcRatioExcel</vt:lpstr>
      <vt:lpstr>股期交易標的!stockLists</vt:lpstr>
      <vt:lpstr>VIX!vix_4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黃帝</dc:creator>
  <cp:lastModifiedBy>賴家儀</cp:lastModifiedBy>
  <cp:lastPrinted>2023-10-23T07:47:32Z</cp:lastPrinted>
  <dcterms:created xsi:type="dcterms:W3CDTF">2023-10-16T08:29:43Z</dcterms:created>
  <dcterms:modified xsi:type="dcterms:W3CDTF">2023-11-14T07:48:05Z</dcterms:modified>
</cp:coreProperties>
</file>